
<file path=[Content_Types].xml><?xml version="1.0" encoding="utf-8"?>
<Types xmlns="http://schemas.openxmlformats.org/package/2006/content-types">
  <Default Extension="bin" ContentType="application/vnd.openxmlformats-officedocument.spreadsheetml.printerSettings"/>
  <Default Extension="img" ContentType="image/pn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codeName="ThisWorkbook"/>
  <mc:AlternateContent xmlns:mc="http://schemas.openxmlformats.org/markup-compatibility/2006">
    <mc:Choice Requires="x15">
      <x15ac:absPath xmlns:x15ac="http://schemas.microsoft.com/office/spreadsheetml/2010/11/ac" url="/Users/anastasiakeeney/Downloads/"/>
    </mc:Choice>
  </mc:AlternateContent>
  <xr:revisionPtr revIDLastSave="0" documentId="8_{16BD236F-66F2-1048-89F9-4198191EF165}" xr6:coauthVersionLast="47" xr6:coauthVersionMax="47" xr10:uidLastSave="{00000000-0000-0000-0000-000000000000}"/>
  <bookViews>
    <workbookView xWindow="0" yWindow="760" windowWidth="24900" windowHeight="14920" tabRatio="891" firstSheet="4" activeTab="4" xr2:uid="{101CDF46-F2CA-0C44-8DC0-3A05894245D3}"/>
  </bookViews>
  <sheets>
    <sheet name="ARK Disclosure" sheetId="10" r:id="rId1"/>
    <sheet name="Table of Contents" sheetId="9" r:id="rId2"/>
    <sheet name="Tesla Valuation Inputs" sheetId="5" r:id="rId3"/>
    <sheet name="Valuation ASP Tables" sheetId="4" r:id="rId4"/>
    <sheet name="Tesla Example Valuation" sheetId="3" r:id="rId5"/>
    <sheet name="Monte Carlo Single Simulation" sheetId="7" r:id="rId6"/>
    <sheet name="Monte Carlo Simulation Output" sheetId="13" r:id="rId7"/>
    <sheet name="Example 5,000 Simulations" sheetId="11" r:id="rId8"/>
  </sheets>
  <externalReferences>
    <externalReference r:id="rId9"/>
  </externalReferences>
  <definedNames>
    <definedName name="_xlnm._FilterDatabase" localSheetId="7" hidden="1">'Example 5,000 Simulations'!$A$4:$Y$5004</definedName>
    <definedName name="_xlnm._FilterDatabase" localSheetId="6" hidden="1">'Monte Carlo Simulation Output'!$A$4:$Y$5004</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44168.252025463</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Penetration">OFFSET([1]S_Curve!$B$11,0,0,COUNTA([1]S_Curve!$B$11:$B$110),1)</definedName>
    <definedName name="Saturation">OFFSET([1]S_Curve!$C$11,0,0,COUNTA([1]S_Curve!$C$11:$C$110),1)</definedName>
    <definedName name="Year">OFFSET([1]S_Curve!$A$11,0,0,COUNTA([1]S_Curve!$A$11:$A$110),1)</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6" i="3" l="1"/>
  <c r="J15" i="3"/>
  <c r="J14" i="3"/>
  <c r="J13" i="3"/>
  <c r="J12" i="3"/>
  <c r="J19" i="3"/>
  <c r="J21" i="7" l="1"/>
  <c r="E96" i="3"/>
  <c r="E96" i="7"/>
  <c r="F128" i="3"/>
  <c r="G127" i="3" l="1"/>
  <c r="F127" i="3"/>
  <c r="H128" i="3" l="1"/>
  <c r="J72" i="3"/>
  <c r="F72" i="3" s="1"/>
  <c r="E167" i="3"/>
  <c r="J167" i="3" s="1"/>
  <c r="I167" i="3" s="1"/>
  <c r="H167" i="3" s="1"/>
  <c r="G167" i="3" s="1"/>
  <c r="F167" i="3" s="1"/>
  <c r="D167" i="3"/>
  <c r="C167" i="3"/>
  <c r="C166" i="3" s="1"/>
  <c r="D166" i="3"/>
  <c r="D165" i="3"/>
  <c r="D162" i="3" s="1"/>
  <c r="J164" i="3"/>
  <c r="J163" i="3"/>
  <c r="J162" i="3"/>
  <c r="J161" i="3"/>
  <c r="E159" i="3"/>
  <c r="D159" i="3"/>
  <c r="E155" i="3"/>
  <c r="D154" i="3"/>
  <c r="E153" i="3"/>
  <c r="E152" i="3" s="1"/>
  <c r="E151" i="3"/>
  <c r="D151" i="3"/>
  <c r="D160" i="3" s="1"/>
  <c r="C151" i="3"/>
  <c r="C160" i="3" s="1"/>
  <c r="B151" i="3"/>
  <c r="B160" i="3" s="1"/>
  <c r="J149" i="3"/>
  <c r="F149" i="3" s="1"/>
  <c r="G149" i="3" s="1"/>
  <c r="H149" i="3" s="1"/>
  <c r="I149" i="3" s="1"/>
  <c r="E147" i="3"/>
  <c r="D147" i="3"/>
  <c r="C147" i="3"/>
  <c r="B147" i="3"/>
  <c r="J146" i="3"/>
  <c r="E145" i="3"/>
  <c r="D145" i="3"/>
  <c r="C145" i="3"/>
  <c r="B145" i="3"/>
  <c r="F144" i="3"/>
  <c r="G144" i="3" s="1"/>
  <c r="H144" i="3" s="1"/>
  <c r="I144" i="3" s="1"/>
  <c r="J144" i="3" s="1"/>
  <c r="J139" i="3"/>
  <c r="I139" i="3" s="1"/>
  <c r="H139" i="3" s="1"/>
  <c r="J133" i="3"/>
  <c r="I133" i="3"/>
  <c r="H133" i="3"/>
  <c r="G133" i="3"/>
  <c r="F133" i="3"/>
  <c r="E133" i="3"/>
  <c r="J132" i="3"/>
  <c r="I132" i="3"/>
  <c r="H132" i="3"/>
  <c r="G132" i="3"/>
  <c r="F132" i="3"/>
  <c r="E132" i="3"/>
  <c r="J130" i="3"/>
  <c r="I130" i="3" s="1"/>
  <c r="H130" i="3" s="1"/>
  <c r="G130" i="3" s="1"/>
  <c r="F130" i="3" s="1"/>
  <c r="E130" i="3" s="1"/>
  <c r="B130" i="3"/>
  <c r="G128" i="3"/>
  <c r="J126" i="3"/>
  <c r="I126" i="3" s="1"/>
  <c r="H126" i="3" s="1"/>
  <c r="G126" i="3" s="1"/>
  <c r="F126" i="3" s="1"/>
  <c r="E126" i="3" s="1"/>
  <c r="D126" i="3" s="1"/>
  <c r="C126" i="3" s="1"/>
  <c r="B126" i="3" s="1"/>
  <c r="B125" i="3"/>
  <c r="J123" i="3"/>
  <c r="I123" i="3"/>
  <c r="H123" i="3"/>
  <c r="G123" i="3"/>
  <c r="F123" i="3"/>
  <c r="E123" i="3"/>
  <c r="J121" i="3"/>
  <c r="I121" i="3"/>
  <c r="H121" i="3"/>
  <c r="G121" i="3"/>
  <c r="F121" i="3"/>
  <c r="E121" i="3"/>
  <c r="D121" i="3"/>
  <c r="C121" i="3"/>
  <c r="E119" i="3"/>
  <c r="D119" i="3"/>
  <c r="C119" i="3"/>
  <c r="H107" i="3"/>
  <c r="I107" i="3" s="1"/>
  <c r="F107" i="3"/>
  <c r="E107" i="3"/>
  <c r="D107" i="3"/>
  <c r="C107" i="3"/>
  <c r="E104" i="3"/>
  <c r="D104" i="3"/>
  <c r="D105" i="3" s="1"/>
  <c r="C104" i="3"/>
  <c r="C105" i="3" s="1"/>
  <c r="E100" i="3"/>
  <c r="J99" i="3"/>
  <c r="D99" i="3"/>
  <c r="D100" i="3" s="1"/>
  <c r="F96" i="3"/>
  <c r="G96" i="3" s="1"/>
  <c r="E93" i="3"/>
  <c r="C93" i="3"/>
  <c r="J92" i="3"/>
  <c r="I92" i="3" s="1"/>
  <c r="H92" i="3" s="1"/>
  <c r="G92" i="3" s="1"/>
  <c r="F92" i="3" s="1"/>
  <c r="E92" i="3" s="1"/>
  <c r="D92" i="3" s="1"/>
  <c r="C92" i="3" s="1"/>
  <c r="E91" i="3"/>
  <c r="C91" i="3"/>
  <c r="C154" i="3" s="1"/>
  <c r="E90" i="3"/>
  <c r="D90" i="3"/>
  <c r="C90" i="3"/>
  <c r="B90" i="3"/>
  <c r="B89" i="3" s="1"/>
  <c r="I88" i="3"/>
  <c r="H88" i="3" s="1"/>
  <c r="G88" i="3" s="1"/>
  <c r="F88" i="3" s="1"/>
  <c r="D88" i="3"/>
  <c r="D86" i="3"/>
  <c r="D156" i="3" s="1"/>
  <c r="C86" i="3"/>
  <c r="E85" i="3"/>
  <c r="C85" i="3"/>
  <c r="C71" i="3" s="1"/>
  <c r="C84" i="3"/>
  <c r="B84" i="3"/>
  <c r="E83" i="3"/>
  <c r="C83" i="3"/>
  <c r="D61" i="3" s="1"/>
  <c r="J79" i="3"/>
  <c r="I79" i="3"/>
  <c r="H79" i="3"/>
  <c r="G79" i="3"/>
  <c r="F79" i="3"/>
  <c r="C79" i="3"/>
  <c r="E78" i="3"/>
  <c r="D78" i="3"/>
  <c r="C78" i="3"/>
  <c r="B78" i="3"/>
  <c r="J77" i="3"/>
  <c r="I77" i="3" s="1"/>
  <c r="C77" i="3"/>
  <c r="E76" i="3"/>
  <c r="D76" i="3"/>
  <c r="C76" i="3"/>
  <c r="B76" i="3"/>
  <c r="C75" i="3"/>
  <c r="B75" i="3"/>
  <c r="E73" i="3"/>
  <c r="D73" i="3"/>
  <c r="C73" i="3"/>
  <c r="D71" i="3"/>
  <c r="B71" i="3"/>
  <c r="E68" i="3"/>
  <c r="E67" i="3" s="1"/>
  <c r="D68" i="3"/>
  <c r="C68" i="3"/>
  <c r="C74" i="3" s="1"/>
  <c r="C64" i="3"/>
  <c r="E79" i="3" l="1"/>
  <c r="C99" i="3"/>
  <c r="C100" i="3" s="1"/>
  <c r="C101" i="3" s="1"/>
  <c r="C102" i="3" s="1"/>
  <c r="B146" i="3"/>
  <c r="D146" i="3"/>
  <c r="C146" i="3"/>
  <c r="B93" i="3"/>
  <c r="E146" i="3"/>
  <c r="F146" i="3" s="1"/>
  <c r="G146" i="3" s="1"/>
  <c r="H146" i="3" s="1"/>
  <c r="I146" i="3" s="1"/>
  <c r="F77" i="3"/>
  <c r="C88" i="3"/>
  <c r="E88" i="3"/>
  <c r="C165" i="3"/>
  <c r="C156" i="3"/>
  <c r="E71" i="3"/>
  <c r="B159" i="3"/>
  <c r="C81" i="3"/>
  <c r="C148" i="3" s="1"/>
  <c r="D89" i="3"/>
  <c r="E166" i="3"/>
  <c r="E165" i="3" s="1"/>
  <c r="E162" i="3" s="1"/>
  <c r="G139" i="3"/>
  <c r="J107" i="3"/>
  <c r="G72" i="3"/>
  <c r="H72" i="3" s="1"/>
  <c r="I72" i="3" s="1"/>
  <c r="E160" i="3"/>
  <c r="D64" i="3"/>
  <c r="D65" i="3" s="1"/>
  <c r="D125" i="3" s="1"/>
  <c r="E75" i="3"/>
  <c r="E81" i="3" s="1"/>
  <c r="E148" i="3" s="1"/>
  <c r="E89" i="3"/>
  <c r="H77" i="3"/>
  <c r="E105" i="3"/>
  <c r="C120" i="3"/>
  <c r="C122" i="3" s="1"/>
  <c r="E154" i="3"/>
  <c r="G77" i="3"/>
  <c r="E84" i="3"/>
  <c r="F99" i="3"/>
  <c r="D120" i="3"/>
  <c r="D122" i="3" s="1"/>
  <c r="D77" i="3"/>
  <c r="C65" i="3"/>
  <c r="C125" i="3" s="1"/>
  <c r="E120" i="3"/>
  <c r="E122" i="3" s="1"/>
  <c r="E103" i="3" s="1"/>
  <c r="C89" i="3"/>
  <c r="D79" i="3"/>
  <c r="D75" i="3"/>
  <c r="D81" i="3" s="1"/>
  <c r="D148" i="3" s="1"/>
  <c r="C159" i="3"/>
  <c r="B81" i="3"/>
  <c r="B148" i="3" s="1"/>
  <c r="E77" i="3"/>
  <c r="B74" i="3"/>
  <c r="D94" i="3"/>
  <c r="D97" i="3" s="1"/>
  <c r="C94" i="3" l="1"/>
  <c r="C97" i="3" s="1"/>
  <c r="B94" i="3"/>
  <c r="B97" i="3" s="1"/>
  <c r="J94" i="3"/>
  <c r="F61" i="3"/>
  <c r="D101" i="3"/>
  <c r="D102" i="3" s="1"/>
  <c r="C82" i="3"/>
  <c r="B82" i="3"/>
  <c r="B152" i="3"/>
  <c r="D135" i="3"/>
  <c r="D136" i="3" s="1" a="1"/>
  <c r="D136" i="3" s="1"/>
  <c r="D103" i="3"/>
  <c r="C135" i="3"/>
  <c r="C136" i="3" s="1" a="1"/>
  <c r="C136" i="3" s="1"/>
  <c r="C103" i="3"/>
  <c r="C106" i="3" s="1"/>
  <c r="C108" i="3" s="1"/>
  <c r="C114" i="3" s="1"/>
  <c r="E64" i="3"/>
  <c r="D82" i="3"/>
  <c r="E82" i="3"/>
  <c r="F139" i="3"/>
  <c r="G99" i="3"/>
  <c r="E86" i="3"/>
  <c r="E156" i="3" s="1"/>
  <c r="B67" i="3"/>
  <c r="F143" i="3" l="1"/>
  <c r="F145" i="3" s="1"/>
  <c r="F147" i="3" s="1"/>
  <c r="F62" i="3"/>
  <c r="F117" i="3" s="1"/>
  <c r="D106" i="3"/>
  <c r="D108" i="3" s="1"/>
  <c r="D114" i="3" s="1"/>
  <c r="E101" i="3"/>
  <c r="E102" i="3" s="1"/>
  <c r="E106" i="3" s="1"/>
  <c r="E108" i="3" s="1"/>
  <c r="E114" i="3" s="1"/>
  <c r="B70" i="3"/>
  <c r="B73" i="3" s="1"/>
  <c r="H99" i="3"/>
  <c r="E65" i="3"/>
  <c r="E125" i="3" s="1"/>
  <c r="C138" i="3"/>
  <c r="C137" i="3"/>
  <c r="E139" i="3"/>
  <c r="D137" i="3"/>
  <c r="D138" i="3"/>
  <c r="C67" i="3"/>
  <c r="C70" i="3" s="1"/>
  <c r="D67" i="3"/>
  <c r="D70" i="3" s="1"/>
  <c r="E94" i="3" l="1"/>
  <c r="E97" i="3" s="1"/>
  <c r="F64" i="3"/>
  <c r="F65" i="3" s="1"/>
  <c r="F125" i="3" s="1"/>
  <c r="F129" i="3" s="1"/>
  <c r="F118" i="3" s="1"/>
  <c r="F119" i="3" s="1"/>
  <c r="F100" i="3"/>
  <c r="F101" i="3" s="1"/>
  <c r="E129" i="3"/>
  <c r="E131" i="3"/>
  <c r="E135" i="3" s="1"/>
  <c r="E136" i="3" s="1" a="1"/>
  <c r="E136" i="3" s="1"/>
  <c r="E70" i="3"/>
  <c r="I99" i="3"/>
  <c r="D139" i="3"/>
  <c r="H128" i="4"/>
  <c r="I128" i="4"/>
  <c r="J128" i="4"/>
  <c r="D41" i="5"/>
  <c r="P50" i="7"/>
  <c r="O50" i="7"/>
  <c r="E147" i="7"/>
  <c r="D147" i="7"/>
  <c r="C147" i="7"/>
  <c r="B147" i="7"/>
  <c r="E145" i="7"/>
  <c r="D145" i="7"/>
  <c r="C145" i="7"/>
  <c r="B145" i="7"/>
  <c r="F83" i="3" l="1"/>
  <c r="F85" i="3" s="1"/>
  <c r="F131" i="3"/>
  <c r="F70" i="3"/>
  <c r="D140" i="3"/>
  <c r="C139" i="3"/>
  <c r="C140" i="3" s="1"/>
  <c r="E138" i="3"/>
  <c r="E140" i="3" s="1"/>
  <c r="E137" i="3"/>
  <c r="F102" i="3"/>
  <c r="F120" i="3"/>
  <c r="F122" i="3" s="1"/>
  <c r="F103" i="3" s="1"/>
  <c r="J50" i="7"/>
  <c r="P49" i="7"/>
  <c r="O49" i="7"/>
  <c r="P59" i="7"/>
  <c r="J59" i="7" s="1"/>
  <c r="J164" i="7" s="1"/>
  <c r="O59" i="7"/>
  <c r="E146" i="7"/>
  <c r="D146" i="7"/>
  <c r="C146" i="7"/>
  <c r="B146" i="7"/>
  <c r="P51" i="7"/>
  <c r="O51" i="7"/>
  <c r="F91" i="3" l="1"/>
  <c r="F155" i="3" s="1"/>
  <c r="G61" i="3"/>
  <c r="G62" i="3" s="1"/>
  <c r="F71" i="3"/>
  <c r="F84" i="3"/>
  <c r="E141" i="3"/>
  <c r="E157" i="3"/>
  <c r="E169" i="3" s="1"/>
  <c r="F135" i="3"/>
  <c r="F136" i="3" s="1" a="1"/>
  <c r="F136" i="3" s="1"/>
  <c r="C141" i="3"/>
  <c r="C152" i="3"/>
  <c r="C157" i="3"/>
  <c r="D141" i="3"/>
  <c r="D157" i="3"/>
  <c r="D169" i="3" s="1"/>
  <c r="J49" i="7"/>
  <c r="J51" i="7"/>
  <c r="J146" i="7" s="1"/>
  <c r="E167" i="7"/>
  <c r="E166" i="7" s="1"/>
  <c r="E165" i="7" s="1"/>
  <c r="D167" i="7"/>
  <c r="C167" i="7"/>
  <c r="C166" i="7" s="1"/>
  <c r="D166" i="7"/>
  <c r="D165" i="7"/>
  <c r="D162" i="7" s="1"/>
  <c r="E159" i="7"/>
  <c r="D159" i="7"/>
  <c r="E155" i="7"/>
  <c r="D154" i="7"/>
  <c r="E153" i="7"/>
  <c r="E151" i="7"/>
  <c r="D151" i="7"/>
  <c r="D160" i="7" s="1"/>
  <c r="C151" i="7"/>
  <c r="C159" i="7" s="1"/>
  <c r="B151" i="7"/>
  <c r="B160" i="7" s="1"/>
  <c r="B130" i="7"/>
  <c r="G128" i="7"/>
  <c r="F128" i="7"/>
  <c r="B125" i="7"/>
  <c r="E119" i="7"/>
  <c r="D119" i="7"/>
  <c r="C119" i="7"/>
  <c r="H107" i="7"/>
  <c r="I107" i="7" s="1"/>
  <c r="E100" i="7"/>
  <c r="D99" i="7"/>
  <c r="D100" i="7" s="1"/>
  <c r="E93" i="7"/>
  <c r="C93" i="7"/>
  <c r="E91" i="7"/>
  <c r="C91" i="7"/>
  <c r="C154" i="7" s="1"/>
  <c r="E90" i="7"/>
  <c r="D90" i="7"/>
  <c r="C90" i="7"/>
  <c r="B90" i="7"/>
  <c r="I88" i="7"/>
  <c r="H88" i="7" s="1"/>
  <c r="G88" i="7" s="1"/>
  <c r="F88" i="7" s="1"/>
  <c r="D88" i="7"/>
  <c r="D86" i="7"/>
  <c r="D156" i="7" s="1"/>
  <c r="C86" i="7"/>
  <c r="E85" i="7"/>
  <c r="C85" i="7"/>
  <c r="C71" i="7" s="1"/>
  <c r="C84" i="7"/>
  <c r="B84" i="7"/>
  <c r="E83" i="7"/>
  <c r="C83" i="7"/>
  <c r="D61" i="7" s="1"/>
  <c r="C79" i="7"/>
  <c r="E78" i="7"/>
  <c r="D78" i="7"/>
  <c r="C78" i="7"/>
  <c r="B78" i="7"/>
  <c r="C77" i="7"/>
  <c r="E76" i="7"/>
  <c r="D76" i="7"/>
  <c r="C76" i="7"/>
  <c r="B76" i="7"/>
  <c r="C75" i="7"/>
  <c r="B75" i="7"/>
  <c r="B74" i="7" s="1"/>
  <c r="E73" i="7"/>
  <c r="D73" i="7"/>
  <c r="C73" i="7"/>
  <c r="D71" i="7"/>
  <c r="B71" i="7"/>
  <c r="E68" i="7"/>
  <c r="E67" i="7" s="1"/>
  <c r="D68" i="7"/>
  <c r="D67" i="7" s="1"/>
  <c r="C68" i="7"/>
  <c r="C67" i="7" s="1"/>
  <c r="B67" i="7"/>
  <c r="C64" i="7"/>
  <c r="D64" i="7" s="1"/>
  <c r="E64" i="7" s="1"/>
  <c r="G143" i="3" l="1"/>
  <c r="G145" i="3" s="1"/>
  <c r="G147" i="3" s="1"/>
  <c r="J149" i="7"/>
  <c r="O5" i="13" s="1"/>
  <c r="F138" i="3"/>
  <c r="F137" i="3"/>
  <c r="G117" i="3"/>
  <c r="G64" i="3"/>
  <c r="F86" i="3"/>
  <c r="F156" i="3" s="1"/>
  <c r="E120" i="7"/>
  <c r="C165" i="7"/>
  <c r="E77" i="7"/>
  <c r="E154" i="7"/>
  <c r="C81" i="7"/>
  <c r="C148" i="7" s="1"/>
  <c r="C74" i="7"/>
  <c r="C70" i="7" s="1"/>
  <c r="C99" i="7"/>
  <c r="C100" i="7" s="1"/>
  <c r="C101" i="7" s="1"/>
  <c r="D101" i="7" s="1"/>
  <c r="E101" i="7" s="1"/>
  <c r="C65" i="7"/>
  <c r="C125" i="7" s="1"/>
  <c r="D65" i="7"/>
  <c r="D125" i="7" s="1"/>
  <c r="E65" i="7"/>
  <c r="E125" i="7" s="1"/>
  <c r="E162" i="7"/>
  <c r="E79" i="7"/>
  <c r="E160" i="7"/>
  <c r="E88" i="7"/>
  <c r="D70" i="7"/>
  <c r="C89" i="7"/>
  <c r="B81" i="7"/>
  <c r="B148" i="7" s="1"/>
  <c r="D79" i="7"/>
  <c r="D89" i="7"/>
  <c r="C160" i="7"/>
  <c r="E152" i="7"/>
  <c r="D77" i="7"/>
  <c r="B89" i="7"/>
  <c r="B93" i="7"/>
  <c r="E84" i="7"/>
  <c r="E71" i="7"/>
  <c r="E70" i="7" s="1"/>
  <c r="C88" i="7"/>
  <c r="J107" i="7"/>
  <c r="D75" i="7"/>
  <c r="D81" i="7" s="1"/>
  <c r="D148" i="7" s="1"/>
  <c r="E89" i="7"/>
  <c r="C156" i="7"/>
  <c r="B159" i="7"/>
  <c r="E75" i="7"/>
  <c r="E81" i="7" s="1"/>
  <c r="E148" i="7" s="1"/>
  <c r="C120" i="7"/>
  <c r="D120" i="7"/>
  <c r="B70" i="7"/>
  <c r="B73" i="7" s="1"/>
  <c r="F94" i="3" l="1"/>
  <c r="F149" i="7"/>
  <c r="G149" i="7" s="1"/>
  <c r="H149" i="7" s="1"/>
  <c r="I149" i="7" s="1"/>
  <c r="G100" i="3"/>
  <c r="G101" i="3" s="1"/>
  <c r="F140" i="3"/>
  <c r="F141" i="3" s="1"/>
  <c r="G65" i="3"/>
  <c r="G125" i="3" s="1"/>
  <c r="G129" i="3" s="1"/>
  <c r="G70" i="3"/>
  <c r="C82" i="7"/>
  <c r="B152" i="7"/>
  <c r="B82" i="7"/>
  <c r="D82" i="7"/>
  <c r="E82" i="7"/>
  <c r="E86" i="7"/>
  <c r="E156" i="7" s="1"/>
  <c r="G102" i="3" l="1"/>
  <c r="B45" i="4"/>
  <c r="D8" i="4" l="1"/>
  <c r="D9" i="4"/>
  <c r="D10" i="4"/>
  <c r="D11" i="4"/>
  <c r="D12" i="4"/>
  <c r="D13" i="4"/>
  <c r="D14" i="4"/>
  <c r="O12" i="7" l="1"/>
  <c r="P12" i="7"/>
  <c r="O13" i="7"/>
  <c r="P13" i="7"/>
  <c r="O14" i="7"/>
  <c r="J14" i="7" s="1"/>
  <c r="P14" i="7"/>
  <c r="O15" i="7"/>
  <c r="P15" i="7"/>
  <c r="O16" i="7"/>
  <c r="P16" i="7"/>
  <c r="O18" i="7"/>
  <c r="P18" i="7"/>
  <c r="O19" i="7"/>
  <c r="P19" i="7"/>
  <c r="O20" i="7"/>
  <c r="P20" i="7"/>
  <c r="J20" i="7" s="1"/>
  <c r="O21" i="7"/>
  <c r="P21" i="7"/>
  <c r="O22" i="7"/>
  <c r="P22" i="7"/>
  <c r="O23" i="7"/>
  <c r="P23" i="7"/>
  <c r="O25" i="7"/>
  <c r="P25" i="7"/>
  <c r="O26" i="7"/>
  <c r="P26" i="7"/>
  <c r="O27" i="7"/>
  <c r="P27" i="7"/>
  <c r="O28" i="7"/>
  <c r="P28" i="7"/>
  <c r="J28" i="7" s="1"/>
  <c r="O29" i="7"/>
  <c r="P29" i="7"/>
  <c r="O31" i="7"/>
  <c r="P31" i="7"/>
  <c r="O32" i="7"/>
  <c r="P32" i="7"/>
  <c r="O33" i="7"/>
  <c r="P33" i="7"/>
  <c r="O34" i="7"/>
  <c r="P34" i="7"/>
  <c r="O35" i="7"/>
  <c r="P35" i="7"/>
  <c r="O36" i="7"/>
  <c r="P36" i="7"/>
  <c r="O37" i="7"/>
  <c r="P37" i="7"/>
  <c r="O39" i="7"/>
  <c r="P39" i="7"/>
  <c r="O40" i="7"/>
  <c r="P40" i="7"/>
  <c r="O41" i="7"/>
  <c r="O43" i="7"/>
  <c r="P43" i="7"/>
  <c r="O44" i="7"/>
  <c r="P44" i="7"/>
  <c r="O45" i="7"/>
  <c r="P45" i="7"/>
  <c r="O46" i="7"/>
  <c r="P46" i="7"/>
  <c r="O47" i="7"/>
  <c r="P47" i="7"/>
  <c r="O53" i="7"/>
  <c r="P53" i="7"/>
  <c r="O54" i="7"/>
  <c r="P54" i="7"/>
  <c r="O55" i="7"/>
  <c r="P55" i="7"/>
  <c r="O56" i="7"/>
  <c r="P56" i="7"/>
  <c r="J56" i="7" s="1"/>
  <c r="J162" i="7" s="1"/>
  <c r="O57" i="7"/>
  <c r="P57" i="7"/>
  <c r="J57" i="7" s="1"/>
  <c r="J161" i="7" s="1"/>
  <c r="O58" i="7"/>
  <c r="P58" i="7"/>
  <c r="J58" i="7" s="1"/>
  <c r="J163" i="7" s="1"/>
  <c r="J18" i="7" l="1"/>
  <c r="J16" i="7"/>
  <c r="J12" i="7"/>
  <c r="J25" i="7"/>
  <c r="F144" i="7" s="1"/>
  <c r="G144" i="7" s="1"/>
  <c r="H144" i="7" s="1"/>
  <c r="I144" i="7" s="1"/>
  <c r="J144" i="7" s="1"/>
  <c r="J54" i="7"/>
  <c r="G79" i="7" s="1"/>
  <c r="J27" i="7"/>
  <c r="D19" i="4" s="1"/>
  <c r="J37" i="7"/>
  <c r="C102" i="7" s="1"/>
  <c r="J15" i="7"/>
  <c r="J19" i="7"/>
  <c r="J167" i="7" s="1"/>
  <c r="I167" i="7" s="1"/>
  <c r="H167" i="7" s="1"/>
  <c r="G167" i="7" s="1"/>
  <c r="F167" i="7" s="1"/>
  <c r="J36" i="7"/>
  <c r="J35" i="7"/>
  <c r="J26" i="7"/>
  <c r="J13" i="7"/>
  <c r="J32" i="7"/>
  <c r="C107" i="7" s="1"/>
  <c r="J45" i="7"/>
  <c r="H132" i="7" s="1"/>
  <c r="J34" i="7"/>
  <c r="J44" i="7"/>
  <c r="J130" i="7" s="1"/>
  <c r="I130" i="7" s="1"/>
  <c r="H130" i="7" s="1"/>
  <c r="G130" i="7" s="1"/>
  <c r="J33" i="7"/>
  <c r="C104" i="7" s="1"/>
  <c r="J43" i="7"/>
  <c r="E45" i="4" s="1"/>
  <c r="J55" i="7"/>
  <c r="J139" i="7" s="1"/>
  <c r="I139" i="7" s="1"/>
  <c r="J40" i="7"/>
  <c r="F123" i="7" s="1"/>
  <c r="J31" i="7"/>
  <c r="J99" i="7" s="1"/>
  <c r="F99" i="7" s="1"/>
  <c r="G99" i="7" s="1"/>
  <c r="J39" i="7"/>
  <c r="J121" i="7" s="1"/>
  <c r="J29" i="7"/>
  <c r="J92" i="7" s="1"/>
  <c r="I92" i="7" s="1"/>
  <c r="H92" i="7" s="1"/>
  <c r="G92" i="7" s="1"/>
  <c r="F92" i="7" s="1"/>
  <c r="E92" i="7" s="1"/>
  <c r="D92" i="7" s="1"/>
  <c r="C92" i="7" s="1"/>
  <c r="J47" i="7"/>
  <c r="J126" i="7" s="1"/>
  <c r="I126" i="7" s="1"/>
  <c r="H126" i="7" s="1"/>
  <c r="G126" i="7" s="1"/>
  <c r="F126" i="7" s="1"/>
  <c r="E126" i="7" s="1"/>
  <c r="D126" i="7" s="1"/>
  <c r="C126" i="7" s="1"/>
  <c r="B126" i="7" s="1"/>
  <c r="J46" i="7"/>
  <c r="J133" i="7" s="1"/>
  <c r="J53" i="7"/>
  <c r="J77" i="7" s="1"/>
  <c r="J22" i="7"/>
  <c r="J23" i="7"/>
  <c r="B41" i="5"/>
  <c r="E41" i="5"/>
  <c r="C41" i="5"/>
  <c r="J72" i="7" l="1"/>
  <c r="F72" i="7" s="1"/>
  <c r="F61" i="7" s="1"/>
  <c r="F143" i="7" s="1"/>
  <c r="F130" i="7"/>
  <c r="E130" i="7" s="1"/>
  <c r="E131" i="7" s="1"/>
  <c r="J94" i="7"/>
  <c r="B5" i="13" a="1"/>
  <c r="B5" i="13" s="1"/>
  <c r="C94" i="7"/>
  <c r="C97" i="7" s="1"/>
  <c r="B94" i="7"/>
  <c r="B97" i="7" s="1"/>
  <c r="P41" i="7"/>
  <c r="J41" i="7" s="1"/>
  <c r="I79" i="7"/>
  <c r="D22" i="4"/>
  <c r="D25" i="4"/>
  <c r="D24" i="4"/>
  <c r="D23" i="4"/>
  <c r="D21" i="4"/>
  <c r="D20" i="4"/>
  <c r="E102" i="7"/>
  <c r="D102" i="7"/>
  <c r="H79" i="7"/>
  <c r="J79" i="7"/>
  <c r="F79" i="7"/>
  <c r="F107" i="7"/>
  <c r="E107" i="7"/>
  <c r="I132" i="7"/>
  <c r="J132" i="7"/>
  <c r="H123" i="7"/>
  <c r="I123" i="7"/>
  <c r="F132" i="7"/>
  <c r="G123" i="7"/>
  <c r="D107" i="7"/>
  <c r="G132" i="7"/>
  <c r="E132" i="7"/>
  <c r="C105" i="7"/>
  <c r="D121" i="7"/>
  <c r="D122" i="7" s="1"/>
  <c r="D135" i="7" s="1"/>
  <c r="D136" i="7" s="1" a="1"/>
  <c r="D136" i="7" s="1"/>
  <c r="H121" i="7"/>
  <c r="C121" i="7"/>
  <c r="C122" i="7" s="1"/>
  <c r="C103" i="7" s="1"/>
  <c r="E121" i="7"/>
  <c r="E122" i="7" s="1"/>
  <c r="E103" i="7" s="1"/>
  <c r="E133" i="7"/>
  <c r="I133" i="7"/>
  <c r="J123" i="7"/>
  <c r="E123" i="7"/>
  <c r="D104" i="7"/>
  <c r="D105" i="7" s="1"/>
  <c r="E104" i="7"/>
  <c r="E105" i="7" s="1"/>
  <c r="E129" i="7"/>
  <c r="F133" i="7"/>
  <c r="I121" i="7"/>
  <c r="G133" i="7"/>
  <c r="F121" i="7"/>
  <c r="H133" i="7"/>
  <c r="G121" i="7"/>
  <c r="H99" i="7"/>
  <c r="F96" i="7"/>
  <c r="G96" i="7" s="1"/>
  <c r="G77" i="7"/>
  <c r="I77" i="7"/>
  <c r="H77" i="7"/>
  <c r="F77" i="7"/>
  <c r="H139" i="7"/>
  <c r="G72" i="7" l="1"/>
  <c r="H72" i="7" s="1"/>
  <c r="I72" i="7" s="1"/>
  <c r="D94" i="7"/>
  <c r="D97" i="7" s="1"/>
  <c r="F145" i="7"/>
  <c r="F62" i="7"/>
  <c r="F64" i="7" s="1"/>
  <c r="F70" i="7" s="1"/>
  <c r="C106" i="7"/>
  <c r="C108" i="7" s="1"/>
  <c r="C114" i="7" s="1"/>
  <c r="C135" i="7"/>
  <c r="C136" i="7" s="1" a="1"/>
  <c r="C136" i="7" s="1"/>
  <c r="C137" i="7" s="1"/>
  <c r="E106" i="7"/>
  <c r="E108" i="7" s="1"/>
  <c r="E114" i="7" s="1"/>
  <c r="D103" i="7"/>
  <c r="D106" i="7" s="1"/>
  <c r="D108" i="7" s="1"/>
  <c r="D114" i="7" s="1"/>
  <c r="E135" i="7"/>
  <c r="E136" i="7" s="1" a="1"/>
  <c r="E136" i="7" s="1"/>
  <c r="E138" i="7" s="1"/>
  <c r="D138" i="7"/>
  <c r="D137" i="7"/>
  <c r="G139" i="7"/>
  <c r="I99" i="7"/>
  <c r="E94" i="7" l="1"/>
  <c r="E97" i="7" s="1"/>
  <c r="F117" i="7"/>
  <c r="F100" i="7" s="1"/>
  <c r="F101" i="7" s="1"/>
  <c r="C138" i="7"/>
  <c r="E137" i="7"/>
  <c r="F65" i="7"/>
  <c r="F125" i="7" s="1"/>
  <c r="F139" i="7"/>
  <c r="F83" i="7" l="1"/>
  <c r="F85" i="7" s="1"/>
  <c r="F71" i="7" s="1"/>
  <c r="E139" i="7"/>
  <c r="F102" i="7"/>
  <c r="A49" i="4"/>
  <c r="A50" i="4" s="1"/>
  <c r="A51" i="4" s="1"/>
  <c r="A52" i="4" s="1"/>
  <c r="A53" i="4" s="1"/>
  <c r="A54" i="4" s="1"/>
  <c r="A55" i="4" s="1"/>
  <c r="A56" i="4" s="1"/>
  <c r="A57" i="4" s="1"/>
  <c r="A58" i="4" s="1"/>
  <c r="A59" i="4" s="1"/>
  <c r="A60" i="4" s="1"/>
  <c r="A61" i="4" s="1"/>
  <c r="A62" i="4" s="1"/>
  <c r="A63" i="4" s="1"/>
  <c r="F84" i="7" l="1"/>
  <c r="F86" i="7" s="1"/>
  <c r="G61" i="7"/>
  <c r="F91" i="7"/>
  <c r="F155" i="7" s="1"/>
  <c r="D139" i="7"/>
  <c r="E140" i="7"/>
  <c r="B60" i="4"/>
  <c r="B50" i="4"/>
  <c r="J127" i="3" s="1"/>
  <c r="B63" i="4"/>
  <c r="B53" i="4"/>
  <c r="B52" i="4"/>
  <c r="B61" i="4"/>
  <c r="B51" i="4"/>
  <c r="B59" i="4"/>
  <c r="B49" i="4"/>
  <c r="I127" i="3" s="1"/>
  <c r="B58" i="4"/>
  <c r="B48" i="4"/>
  <c r="H127" i="3" s="1"/>
  <c r="J128" i="3" s="1"/>
  <c r="B57" i="4"/>
  <c r="B55" i="4"/>
  <c r="B54" i="4"/>
  <c r="B56" i="4"/>
  <c r="B62" i="4"/>
  <c r="F14" i="4"/>
  <c r="G14" i="4" s="1"/>
  <c r="F13" i="4"/>
  <c r="F12" i="4"/>
  <c r="F11" i="4"/>
  <c r="F10" i="4"/>
  <c r="F128" i="4" s="1"/>
  <c r="F9" i="4"/>
  <c r="F8" i="4"/>
  <c r="I128" i="3" l="1"/>
  <c r="G118" i="3"/>
  <c r="G119" i="3" s="1"/>
  <c r="G120" i="3" s="1"/>
  <c r="G122" i="3" s="1"/>
  <c r="G103" i="3" s="1"/>
  <c r="G131" i="3"/>
  <c r="G143" i="7"/>
  <c r="F156" i="7"/>
  <c r="G62" i="7"/>
  <c r="G64" i="7" s="1"/>
  <c r="G70" i="7" s="1"/>
  <c r="E141" i="7"/>
  <c r="E157" i="7"/>
  <c r="E169" i="7" s="1"/>
  <c r="D140" i="7"/>
  <c r="C139" i="7"/>
  <c r="C140" i="7" s="1"/>
  <c r="G13" i="4"/>
  <c r="G12" i="4" s="1"/>
  <c r="G11" i="4" s="1"/>
  <c r="G10" i="4" s="1"/>
  <c r="E14" i="4"/>
  <c r="E13" i="4" s="1"/>
  <c r="G135" i="3" l="1"/>
  <c r="G136" i="3" s="1" a="1"/>
  <c r="G136" i="3" s="1"/>
  <c r="G9" i="4"/>
  <c r="G8" i="4" s="1"/>
  <c r="G128" i="4"/>
  <c r="G145" i="7"/>
  <c r="G65" i="7"/>
  <c r="G125" i="7" s="1"/>
  <c r="F94" i="7"/>
  <c r="C141" i="7"/>
  <c r="C157" i="7"/>
  <c r="C152" i="7"/>
  <c r="D141" i="7"/>
  <c r="D157" i="7"/>
  <c r="D169" i="7" s="1"/>
  <c r="E12" i="4"/>
  <c r="G138" i="3" l="1"/>
  <c r="G140" i="3" s="1"/>
  <c r="G141" i="3" s="1"/>
  <c r="G137" i="3"/>
  <c r="E11" i="4"/>
  <c r="E32" i="4"/>
  <c r="E31" i="4"/>
  <c r="C37" i="4"/>
  <c r="C36" i="4" s="1"/>
  <c r="E10" i="4" l="1"/>
  <c r="C35" i="4"/>
  <c r="D36" i="4"/>
  <c r="D37" i="4"/>
  <c r="E9" i="4" l="1"/>
  <c r="C34" i="4"/>
  <c r="D35" i="4"/>
  <c r="E8" i="4" l="1"/>
  <c r="F67" i="3" s="1" a="1"/>
  <c r="F67" i="3" s="1"/>
  <c r="C33" i="4"/>
  <c r="D34" i="4"/>
  <c r="G67" i="3" l="1" a="1"/>
  <c r="G67" i="3" s="1"/>
  <c r="F21" i="4"/>
  <c r="F20" i="4"/>
  <c r="F19" i="4"/>
  <c r="D33" i="4"/>
  <c r="C32" i="4"/>
  <c r="E48" i="4"/>
  <c r="D49" i="4"/>
  <c r="D50" i="4" s="1"/>
  <c r="D51" i="4" s="1"/>
  <c r="D52" i="4" s="1"/>
  <c r="D53" i="4" s="1"/>
  <c r="D54" i="4" s="1"/>
  <c r="D55" i="4" s="1"/>
  <c r="D56" i="4" s="1"/>
  <c r="D57" i="4" s="1"/>
  <c r="D58" i="4" s="1"/>
  <c r="D59" i="4" s="1"/>
  <c r="D60" i="4" s="1"/>
  <c r="D61" i="4" s="1"/>
  <c r="D62" i="4" s="1"/>
  <c r="D63" i="4" s="1"/>
  <c r="E63" i="4" s="1"/>
  <c r="F127" i="7" l="1"/>
  <c r="G104" i="3"/>
  <c r="G68" i="3"/>
  <c r="F73" i="3"/>
  <c r="F74" i="3" s="1"/>
  <c r="F68" i="3"/>
  <c r="F104" i="3"/>
  <c r="F22" i="4"/>
  <c r="F23" i="4"/>
  <c r="E25" i="4"/>
  <c r="F25" i="4"/>
  <c r="G25" i="4" s="1"/>
  <c r="F24" i="4"/>
  <c r="D32" i="4"/>
  <c r="C31" i="4"/>
  <c r="D31" i="4" s="1"/>
  <c r="E51" i="4"/>
  <c r="E50" i="4"/>
  <c r="E49" i="4"/>
  <c r="E56" i="4"/>
  <c r="E59" i="4"/>
  <c r="E53" i="4"/>
  <c r="E58" i="4"/>
  <c r="E62" i="4"/>
  <c r="E61" i="4"/>
  <c r="E55" i="4"/>
  <c r="E60" i="4"/>
  <c r="E54" i="4"/>
  <c r="E52" i="4"/>
  <c r="E57" i="4"/>
  <c r="H127" i="7" l="1"/>
  <c r="J128" i="7" s="1"/>
  <c r="J127" i="7"/>
  <c r="G127" i="7"/>
  <c r="G131" i="7" s="1"/>
  <c r="I127" i="7"/>
  <c r="F129" i="7"/>
  <c r="F118" i="7" s="1"/>
  <c r="F119" i="7" s="1"/>
  <c r="F120" i="7" s="1"/>
  <c r="F122" i="7" s="1"/>
  <c r="F75" i="3"/>
  <c r="F109" i="3"/>
  <c r="F105" i="3"/>
  <c r="F78" i="3"/>
  <c r="F76" i="3"/>
  <c r="G78" i="3"/>
  <c r="G76" i="3"/>
  <c r="G105" i="3"/>
  <c r="G106" i="3" s="1"/>
  <c r="G108" i="3" s="1"/>
  <c r="G109" i="3"/>
  <c r="E24" i="4"/>
  <c r="G24" i="4"/>
  <c r="G23" i="4" s="1"/>
  <c r="F131" i="7" l="1"/>
  <c r="H128" i="7"/>
  <c r="F81" i="3"/>
  <c r="F110" i="3"/>
  <c r="F111" i="3" s="1"/>
  <c r="G110" i="3"/>
  <c r="G111" i="3" s="1"/>
  <c r="G112" i="3" s="1"/>
  <c r="G113" i="3" s="1"/>
  <c r="G114" i="3" s="1"/>
  <c r="G151" i="3"/>
  <c r="F106" i="3"/>
  <c r="F108" i="3" s="1"/>
  <c r="G129" i="7"/>
  <c r="I128" i="7"/>
  <c r="F103" i="7"/>
  <c r="G117" i="7"/>
  <c r="G100" i="7" s="1"/>
  <c r="G101" i="7" s="1"/>
  <c r="G102" i="7" s="1"/>
  <c r="E23" i="4"/>
  <c r="G22" i="4"/>
  <c r="F82" i="3" l="1"/>
  <c r="F148" i="3"/>
  <c r="F135" i="7"/>
  <c r="F112" i="3"/>
  <c r="F113" i="3" s="1"/>
  <c r="F114" i="3" s="1"/>
  <c r="F90" i="3"/>
  <c r="F151" i="3"/>
  <c r="F159" i="3" s="1"/>
  <c r="G118" i="7"/>
  <c r="G119" i="7" s="1"/>
  <c r="G120" i="7" s="1"/>
  <c r="G122" i="7" s="1"/>
  <c r="G103" i="7" s="1"/>
  <c r="E22" i="4"/>
  <c r="G21" i="4"/>
  <c r="G20" i="4" s="1"/>
  <c r="G19" i="4" s="1"/>
  <c r="E37" i="4"/>
  <c r="F37" i="4" s="1"/>
  <c r="E36" i="4"/>
  <c r="F36" i="4" s="1"/>
  <c r="E35" i="4"/>
  <c r="E34" i="4"/>
  <c r="E33" i="4"/>
  <c r="F136" i="7" l="1" a="1"/>
  <c r="F136" i="7" s="1"/>
  <c r="F137" i="7" s="1"/>
  <c r="F89" i="3"/>
  <c r="G90" i="3"/>
  <c r="F157" i="3"/>
  <c r="F93" i="3" s="1"/>
  <c r="F152" i="3"/>
  <c r="F153" i="3" s="1"/>
  <c r="G135" i="7"/>
  <c r="G136" i="7" s="1" a="1"/>
  <c r="G136" i="7" s="1"/>
  <c r="G138" i="7" s="1"/>
  <c r="E21" i="4"/>
  <c r="F35" i="4"/>
  <c r="F34" i="4" s="1"/>
  <c r="F33" i="4" s="1"/>
  <c r="F32" i="4" s="1"/>
  <c r="F31" i="4" s="1"/>
  <c r="A6" i="13"/>
  <c r="A7" i="13" s="1"/>
  <c r="A8" i="13" s="1"/>
  <c r="F138" i="7" l="1"/>
  <c r="F140" i="7" s="1"/>
  <c r="F141" i="7" s="1"/>
  <c r="F97" i="3"/>
  <c r="G83" i="3"/>
  <c r="F160" i="3"/>
  <c r="F154" i="3"/>
  <c r="G89" i="3"/>
  <c r="G140" i="7"/>
  <c r="G141" i="7" s="1"/>
  <c r="G137" i="7"/>
  <c r="E20" i="4"/>
  <c r="A9" i="13"/>
  <c r="A10" i="13" s="1"/>
  <c r="A11" i="13" s="1"/>
  <c r="A12" i="13" s="1"/>
  <c r="A13" i="13" s="1"/>
  <c r="A14" i="13" s="1"/>
  <c r="A15" i="13" s="1"/>
  <c r="A16" i="13" s="1"/>
  <c r="A17" i="13" s="1"/>
  <c r="A18" i="13" s="1"/>
  <c r="A19" i="13" s="1"/>
  <c r="A20" i="13" s="1"/>
  <c r="A21" i="13" s="1"/>
  <c r="A22" i="13" s="1"/>
  <c r="A23" i="13" s="1"/>
  <c r="A24" i="13" s="1"/>
  <c r="A25" i="13" s="1"/>
  <c r="A26" i="13" s="1"/>
  <c r="A27" i="13" s="1"/>
  <c r="A28" i="13" s="1"/>
  <c r="A29" i="13" s="1"/>
  <c r="A30" i="13" s="1"/>
  <c r="A31" i="13" s="1"/>
  <c r="A32" i="13" s="1"/>
  <c r="A33" i="13" s="1"/>
  <c r="A34" i="13" s="1"/>
  <c r="A35" i="13" s="1"/>
  <c r="A36" i="13" s="1"/>
  <c r="A37" i="13" s="1"/>
  <c r="A38" i="13" s="1"/>
  <c r="A39" i="13" s="1"/>
  <c r="A40" i="13" s="1"/>
  <c r="A41" i="13" s="1"/>
  <c r="A42" i="13" s="1"/>
  <c r="A43" i="13" s="1"/>
  <c r="A44" i="13" s="1"/>
  <c r="A45" i="13" s="1"/>
  <c r="A46" i="13" s="1"/>
  <c r="A47" i="13" s="1"/>
  <c r="A48" i="13" s="1"/>
  <c r="A49" i="13" s="1"/>
  <c r="A50" i="13" s="1"/>
  <c r="A51" i="13" s="1"/>
  <c r="A52" i="13" s="1"/>
  <c r="A53" i="13" s="1"/>
  <c r="A54" i="13" s="1"/>
  <c r="A55" i="13" s="1"/>
  <c r="A56" i="13" s="1"/>
  <c r="A57" i="13" s="1"/>
  <c r="A58" i="13" s="1"/>
  <c r="A59" i="13" s="1"/>
  <c r="A60" i="13" s="1"/>
  <c r="A61" i="13" s="1"/>
  <c r="A62" i="13" s="1"/>
  <c r="A63" i="13" s="1"/>
  <c r="A64" i="13" s="1"/>
  <c r="A65" i="13" s="1"/>
  <c r="A66" i="13" s="1"/>
  <c r="A67" i="13" s="1"/>
  <c r="A68" i="13" s="1"/>
  <c r="A69" i="13" s="1"/>
  <c r="A70" i="13" s="1"/>
  <c r="A71" i="13" s="1"/>
  <c r="A72" i="13" s="1"/>
  <c r="A73" i="13" s="1"/>
  <c r="A74" i="13" s="1"/>
  <c r="A75" i="13" s="1"/>
  <c r="A76" i="13" s="1"/>
  <c r="A77" i="13" s="1"/>
  <c r="A78" i="13" s="1"/>
  <c r="A79" i="13" s="1"/>
  <c r="A80" i="13" s="1"/>
  <c r="A81" i="13" s="1"/>
  <c r="A82" i="13" s="1"/>
  <c r="A83" i="13" s="1"/>
  <c r="A84" i="13" s="1"/>
  <c r="A85" i="13" s="1"/>
  <c r="A86" i="13" s="1"/>
  <c r="A87" i="13" s="1"/>
  <c r="A88" i="13" s="1"/>
  <c r="A89" i="13" s="1"/>
  <c r="A90" i="13" s="1"/>
  <c r="A91" i="13" s="1"/>
  <c r="A92" i="13" s="1"/>
  <c r="A93" i="13" s="1"/>
  <c r="A94" i="13" s="1"/>
  <c r="A95" i="13" s="1"/>
  <c r="A96" i="13" s="1"/>
  <c r="A97" i="13" s="1"/>
  <c r="A98" i="13" s="1"/>
  <c r="A99" i="13" s="1"/>
  <c r="A100" i="13" s="1"/>
  <c r="A101" i="13" s="1"/>
  <c r="A102" i="13" s="1"/>
  <c r="A103" i="13" s="1"/>
  <c r="A104" i="13" s="1"/>
  <c r="A105" i="13" s="1"/>
  <c r="A106" i="13" s="1"/>
  <c r="A107" i="13" s="1"/>
  <c r="A108" i="13" s="1"/>
  <c r="A109" i="13" s="1"/>
  <c r="A110" i="13" s="1"/>
  <c r="A111" i="13" s="1"/>
  <c r="A112" i="13" s="1"/>
  <c r="A113" i="13" s="1"/>
  <c r="A114" i="13" s="1"/>
  <c r="A115" i="13" s="1"/>
  <c r="A116" i="13" s="1"/>
  <c r="A117" i="13" s="1"/>
  <c r="A118" i="13" s="1"/>
  <c r="A119" i="13" s="1"/>
  <c r="A120" i="13" s="1"/>
  <c r="A121" i="13" s="1"/>
  <c r="A122" i="13" s="1"/>
  <c r="A123" i="13" s="1"/>
  <c r="A124" i="13" s="1"/>
  <c r="A125" i="13" s="1"/>
  <c r="A126" i="13" s="1"/>
  <c r="A127" i="13" s="1"/>
  <c r="A128" i="13" s="1"/>
  <c r="A129" i="13" s="1"/>
  <c r="A130" i="13" s="1"/>
  <c r="A131" i="13" s="1"/>
  <c r="A132" i="13" s="1"/>
  <c r="A133" i="13" s="1"/>
  <c r="A134" i="13" s="1"/>
  <c r="A135" i="13" s="1"/>
  <c r="A136" i="13" s="1"/>
  <c r="A137" i="13" s="1"/>
  <c r="A138" i="13" s="1"/>
  <c r="A139" i="13" s="1"/>
  <c r="A140" i="13" s="1"/>
  <c r="A141" i="13" s="1"/>
  <c r="A142" i="13" s="1"/>
  <c r="A143" i="13" s="1"/>
  <c r="A144" i="13" s="1"/>
  <c r="A145" i="13" s="1"/>
  <c r="A146" i="13" s="1"/>
  <c r="A147" i="13" s="1"/>
  <c r="A148" i="13" s="1"/>
  <c r="A149" i="13" s="1"/>
  <c r="A150" i="13" s="1"/>
  <c r="A151" i="13" s="1"/>
  <c r="A152" i="13" s="1"/>
  <c r="A153" i="13" s="1"/>
  <c r="A154" i="13" s="1"/>
  <c r="A155" i="13" s="1"/>
  <c r="A156" i="13" s="1"/>
  <c r="A157" i="13" s="1"/>
  <c r="A158" i="13" s="1"/>
  <c r="A159" i="13" s="1"/>
  <c r="A160" i="13" s="1"/>
  <c r="A161" i="13" s="1"/>
  <c r="A162" i="13" s="1"/>
  <c r="A163" i="13" s="1"/>
  <c r="A164" i="13" s="1"/>
  <c r="A165" i="13" s="1"/>
  <c r="A166" i="13" s="1"/>
  <c r="A167" i="13" s="1"/>
  <c r="A168" i="13" s="1"/>
  <c r="A169" i="13" s="1"/>
  <c r="A170" i="13" s="1"/>
  <c r="A171" i="13" s="1"/>
  <c r="A172" i="13" s="1"/>
  <c r="A173" i="13" s="1"/>
  <c r="A174" i="13" s="1"/>
  <c r="A175" i="13" s="1"/>
  <c r="A176" i="13" s="1"/>
  <c r="A177" i="13" s="1"/>
  <c r="A178" i="13" s="1"/>
  <c r="A179" i="13" s="1"/>
  <c r="A180" i="13" s="1"/>
  <c r="A181" i="13" s="1"/>
  <c r="A182" i="13" s="1"/>
  <c r="A183" i="13" s="1"/>
  <c r="A184" i="13" s="1"/>
  <c r="A185" i="13" s="1"/>
  <c r="A186" i="13" s="1"/>
  <c r="A187" i="13" s="1"/>
  <c r="A188" i="13" s="1"/>
  <c r="A189" i="13" s="1"/>
  <c r="A190" i="13" s="1"/>
  <c r="A191" i="13" s="1"/>
  <c r="A192" i="13" s="1"/>
  <c r="A193" i="13" s="1"/>
  <c r="A194" i="13" s="1"/>
  <c r="A195" i="13" s="1"/>
  <c r="A196" i="13" s="1"/>
  <c r="A197" i="13" s="1"/>
  <c r="A198" i="13" s="1"/>
  <c r="A199" i="13" s="1"/>
  <c r="A200" i="13" s="1"/>
  <c r="A201" i="13" s="1"/>
  <c r="A202" i="13" s="1"/>
  <c r="A203" i="13" s="1"/>
  <c r="A204" i="13" s="1"/>
  <c r="A205" i="13" s="1"/>
  <c r="A206" i="13" s="1"/>
  <c r="A207" i="13" s="1"/>
  <c r="A208" i="13" s="1"/>
  <c r="A209" i="13" s="1"/>
  <c r="A210" i="13" s="1"/>
  <c r="A211" i="13" s="1"/>
  <c r="A212" i="13" s="1"/>
  <c r="A213" i="13" s="1"/>
  <c r="A214" i="13" s="1"/>
  <c r="A215" i="13" s="1"/>
  <c r="A216" i="13" s="1"/>
  <c r="A217" i="13" s="1"/>
  <c r="A218" i="13" s="1"/>
  <c r="A219" i="13" s="1"/>
  <c r="A220" i="13" s="1"/>
  <c r="A221" i="13" s="1"/>
  <c r="A222" i="13" s="1"/>
  <c r="A223" i="13" s="1"/>
  <c r="A224" i="13" s="1"/>
  <c r="A225" i="13" s="1"/>
  <c r="A226" i="13" s="1"/>
  <c r="A227" i="13" s="1"/>
  <c r="A228" i="13" s="1"/>
  <c r="A229" i="13" s="1"/>
  <c r="A230" i="13" s="1"/>
  <c r="A231" i="13" s="1"/>
  <c r="A232" i="13" s="1"/>
  <c r="A233" i="13" s="1"/>
  <c r="A234" i="13" s="1"/>
  <c r="A235" i="13" s="1"/>
  <c r="A236" i="13" s="1"/>
  <c r="A237" i="13" s="1"/>
  <c r="A238" i="13" s="1"/>
  <c r="A239" i="13" s="1"/>
  <c r="A240" i="13" s="1"/>
  <c r="A241" i="13" s="1"/>
  <c r="A242" i="13" s="1"/>
  <c r="A243" i="13" s="1"/>
  <c r="A244" i="13" s="1"/>
  <c r="A245" i="13" s="1"/>
  <c r="A246" i="13" s="1"/>
  <c r="A247" i="13" s="1"/>
  <c r="A248" i="13" s="1"/>
  <c r="A249" i="13" s="1"/>
  <c r="A250" i="13" s="1"/>
  <c r="A251" i="13" s="1"/>
  <c r="A252" i="13" s="1"/>
  <c r="A253" i="13" s="1"/>
  <c r="A254" i="13" s="1"/>
  <c r="A255" i="13" s="1"/>
  <c r="A256" i="13" s="1"/>
  <c r="A257" i="13" s="1"/>
  <c r="A258" i="13" s="1"/>
  <c r="A259" i="13" s="1"/>
  <c r="A260" i="13" s="1"/>
  <c r="A261" i="13" s="1"/>
  <c r="A262" i="13" s="1"/>
  <c r="A263" i="13" s="1"/>
  <c r="A264" i="13" s="1"/>
  <c r="A265" i="13" s="1"/>
  <c r="A266" i="13" s="1"/>
  <c r="A267" i="13" s="1"/>
  <c r="A268" i="13" s="1"/>
  <c r="A269" i="13" s="1"/>
  <c r="A270" i="13" s="1"/>
  <c r="A271" i="13" s="1"/>
  <c r="A272" i="13" s="1"/>
  <c r="A273" i="13" s="1"/>
  <c r="A274" i="13" s="1"/>
  <c r="A275" i="13" s="1"/>
  <c r="A276" i="13" s="1"/>
  <c r="A277" i="13" s="1"/>
  <c r="A278" i="13" s="1"/>
  <c r="A279" i="13" s="1"/>
  <c r="A280" i="13" s="1"/>
  <c r="A281" i="13" s="1"/>
  <c r="A282" i="13" s="1"/>
  <c r="A283" i="13" s="1"/>
  <c r="A284" i="13" s="1"/>
  <c r="A285" i="13" s="1"/>
  <c r="A286" i="13" s="1"/>
  <c r="A287" i="13" s="1"/>
  <c r="A288" i="13" s="1"/>
  <c r="A289" i="13" s="1"/>
  <c r="A290" i="13" s="1"/>
  <c r="A291" i="13" s="1"/>
  <c r="A292" i="13" s="1"/>
  <c r="A293" i="13" s="1"/>
  <c r="A294" i="13" s="1"/>
  <c r="A295" i="13" s="1"/>
  <c r="A296" i="13" s="1"/>
  <c r="A297" i="13" s="1"/>
  <c r="A298" i="13" s="1"/>
  <c r="A299" i="13" s="1"/>
  <c r="A300" i="13" s="1"/>
  <c r="A301" i="13" s="1"/>
  <c r="A302" i="13" s="1"/>
  <c r="A303" i="13" s="1"/>
  <c r="A304" i="13" s="1"/>
  <c r="A305" i="13" s="1"/>
  <c r="A306" i="13" s="1"/>
  <c r="A307" i="13" s="1"/>
  <c r="A308" i="13" s="1"/>
  <c r="A309" i="13" s="1"/>
  <c r="A310" i="13" s="1"/>
  <c r="A311" i="13" s="1"/>
  <c r="A312" i="13" s="1"/>
  <c r="A313" i="13" s="1"/>
  <c r="A314" i="13" s="1"/>
  <c r="A315" i="13" s="1"/>
  <c r="A316" i="13" s="1"/>
  <c r="A317" i="13" s="1"/>
  <c r="A318" i="13" s="1"/>
  <c r="A319" i="13" s="1"/>
  <c r="A320" i="13" s="1"/>
  <c r="A321" i="13" s="1"/>
  <c r="A322" i="13" s="1"/>
  <c r="A323" i="13" s="1"/>
  <c r="A324" i="13" s="1"/>
  <c r="A325" i="13" s="1"/>
  <c r="A326" i="13" s="1"/>
  <c r="A327" i="13" s="1"/>
  <c r="A328" i="13" s="1"/>
  <c r="A329" i="13" s="1"/>
  <c r="A330" i="13" s="1"/>
  <c r="A331" i="13" s="1"/>
  <c r="A332" i="13" s="1"/>
  <c r="A333" i="13" s="1"/>
  <c r="A334" i="13" s="1"/>
  <c r="A335" i="13" s="1"/>
  <c r="A336" i="13" s="1"/>
  <c r="A337" i="13" s="1"/>
  <c r="A338" i="13" s="1"/>
  <c r="A339" i="13" s="1"/>
  <c r="A340" i="13" s="1"/>
  <c r="A341" i="13" s="1"/>
  <c r="A342" i="13" s="1"/>
  <c r="A343" i="13" s="1"/>
  <c r="A344" i="13" s="1"/>
  <c r="A345" i="13" s="1"/>
  <c r="A346" i="13" s="1"/>
  <c r="A347" i="13" s="1"/>
  <c r="A348" i="13" s="1"/>
  <c r="A349" i="13" s="1"/>
  <c r="A350" i="13" s="1"/>
  <c r="A351" i="13" s="1"/>
  <c r="A352" i="13" s="1"/>
  <c r="A353" i="13" s="1"/>
  <c r="A354" i="13" s="1"/>
  <c r="A355" i="13" s="1"/>
  <c r="A356" i="13" s="1"/>
  <c r="A357" i="13" s="1"/>
  <c r="A358" i="13" s="1"/>
  <c r="A359" i="13" s="1"/>
  <c r="A360" i="13" s="1"/>
  <c r="A361" i="13" s="1"/>
  <c r="A362" i="13" s="1"/>
  <c r="A363" i="13" s="1"/>
  <c r="A364" i="13" s="1"/>
  <c r="A365" i="13" s="1"/>
  <c r="A366" i="13" s="1"/>
  <c r="A367" i="13" s="1"/>
  <c r="A368" i="13" s="1"/>
  <c r="A369" i="13" s="1"/>
  <c r="A370" i="13" s="1"/>
  <c r="A371" i="13" s="1"/>
  <c r="A372" i="13" s="1"/>
  <c r="A373" i="13" s="1"/>
  <c r="A374" i="13" s="1"/>
  <c r="A375" i="13" s="1"/>
  <c r="A376" i="13" s="1"/>
  <c r="A377" i="13" s="1"/>
  <c r="A378" i="13" s="1"/>
  <c r="A379" i="13" s="1"/>
  <c r="A380" i="13" s="1"/>
  <c r="A381" i="13" s="1"/>
  <c r="A382" i="13" s="1"/>
  <c r="A383" i="13" s="1"/>
  <c r="A384" i="13" s="1"/>
  <c r="A385" i="13" s="1"/>
  <c r="A386" i="13" s="1"/>
  <c r="A387" i="13" s="1"/>
  <c r="A388" i="13" s="1"/>
  <c r="A389" i="13" s="1"/>
  <c r="A390" i="13" s="1"/>
  <c r="A391" i="13" s="1"/>
  <c r="A392" i="13" s="1"/>
  <c r="A393" i="13" s="1"/>
  <c r="A394" i="13" s="1"/>
  <c r="A395" i="13" s="1"/>
  <c r="A396" i="13" s="1"/>
  <c r="A397" i="13" s="1"/>
  <c r="A398" i="13" s="1"/>
  <c r="A399" i="13" s="1"/>
  <c r="A400" i="13" s="1"/>
  <c r="A401" i="13" s="1"/>
  <c r="A402" i="13" s="1"/>
  <c r="A403" i="13" s="1"/>
  <c r="A404" i="13" s="1"/>
  <c r="A405" i="13" s="1"/>
  <c r="A406" i="13" s="1"/>
  <c r="A407" i="13" s="1"/>
  <c r="A408" i="13" s="1"/>
  <c r="A409" i="13" s="1"/>
  <c r="A410" i="13" s="1"/>
  <c r="A411" i="13" s="1"/>
  <c r="A412" i="13" s="1"/>
  <c r="A413" i="13" s="1"/>
  <c r="A414" i="13" s="1"/>
  <c r="A415" i="13" s="1"/>
  <c r="A416" i="13" s="1"/>
  <c r="A417" i="13" s="1"/>
  <c r="A418" i="13" s="1"/>
  <c r="A419" i="13" s="1"/>
  <c r="A420" i="13" s="1"/>
  <c r="A421" i="13" s="1"/>
  <c r="A422" i="13" s="1"/>
  <c r="A423" i="13" s="1"/>
  <c r="A424" i="13" s="1"/>
  <c r="A425" i="13" s="1"/>
  <c r="A426" i="13" s="1"/>
  <c r="A427" i="13" s="1"/>
  <c r="A428" i="13" s="1"/>
  <c r="A429" i="13" s="1"/>
  <c r="A430" i="13" s="1"/>
  <c r="A431" i="13" s="1"/>
  <c r="A432" i="13" s="1"/>
  <c r="A433" i="13" s="1"/>
  <c r="A434" i="13" s="1"/>
  <c r="A435" i="13" s="1"/>
  <c r="A436" i="13" s="1"/>
  <c r="A437" i="13" s="1"/>
  <c r="A438" i="13" s="1"/>
  <c r="A439" i="13" s="1"/>
  <c r="A440" i="13" s="1"/>
  <c r="A441" i="13" s="1"/>
  <c r="A442" i="13" s="1"/>
  <c r="A443" i="13" s="1"/>
  <c r="A444" i="13" s="1"/>
  <c r="A445" i="13" s="1"/>
  <c r="A446" i="13" s="1"/>
  <c r="A447" i="13" s="1"/>
  <c r="A448" i="13" s="1"/>
  <c r="A449" i="13" s="1"/>
  <c r="A450" i="13" s="1"/>
  <c r="A451" i="13" s="1"/>
  <c r="A452" i="13" s="1"/>
  <c r="A453" i="13" s="1"/>
  <c r="A454" i="13" s="1"/>
  <c r="A455" i="13" s="1"/>
  <c r="A456" i="13" s="1"/>
  <c r="A457" i="13" s="1"/>
  <c r="A458" i="13" s="1"/>
  <c r="A459" i="13" s="1"/>
  <c r="A460" i="13" s="1"/>
  <c r="A461" i="13" s="1"/>
  <c r="A462" i="13" s="1"/>
  <c r="A463" i="13" s="1"/>
  <c r="A464" i="13" s="1"/>
  <c r="A465" i="13" s="1"/>
  <c r="A466" i="13" s="1"/>
  <c r="A467" i="13" s="1"/>
  <c r="A468" i="13" s="1"/>
  <c r="A469" i="13" s="1"/>
  <c r="A470" i="13" s="1"/>
  <c r="A471" i="13" s="1"/>
  <c r="A472" i="13" s="1"/>
  <c r="A473" i="13" s="1"/>
  <c r="A474" i="13" s="1"/>
  <c r="A475" i="13" s="1"/>
  <c r="A476" i="13" s="1"/>
  <c r="A477" i="13" s="1"/>
  <c r="A478" i="13" s="1"/>
  <c r="A479" i="13" s="1"/>
  <c r="A480" i="13" s="1"/>
  <c r="A481" i="13" s="1"/>
  <c r="A482" i="13" s="1"/>
  <c r="A483" i="13" s="1"/>
  <c r="A484" i="13" s="1"/>
  <c r="A485" i="13" s="1"/>
  <c r="A486" i="13" s="1"/>
  <c r="A487" i="13" s="1"/>
  <c r="A488" i="13" s="1"/>
  <c r="A489" i="13" s="1"/>
  <c r="A490" i="13" s="1"/>
  <c r="A491" i="13" s="1"/>
  <c r="A492" i="13" s="1"/>
  <c r="A493" i="13" s="1"/>
  <c r="A494" i="13" s="1"/>
  <c r="A495" i="13" s="1"/>
  <c r="A496" i="13" s="1"/>
  <c r="A497" i="13" s="1"/>
  <c r="A498" i="13" s="1"/>
  <c r="A499" i="13" s="1"/>
  <c r="A500" i="13" s="1"/>
  <c r="A501" i="13" s="1"/>
  <c r="A502" i="13" s="1"/>
  <c r="A503" i="13" s="1"/>
  <c r="A504" i="13" s="1"/>
  <c r="A505" i="13" s="1"/>
  <c r="A506" i="13" s="1"/>
  <c r="A507" i="13" s="1"/>
  <c r="A508" i="13" s="1"/>
  <c r="A509" i="13" s="1"/>
  <c r="A510" i="13" s="1"/>
  <c r="A511" i="13" s="1"/>
  <c r="A512" i="13" s="1"/>
  <c r="A513" i="13" s="1"/>
  <c r="A514" i="13" s="1"/>
  <c r="A515" i="13" s="1"/>
  <c r="A516" i="13" s="1"/>
  <c r="A517" i="13" s="1"/>
  <c r="A518" i="13" s="1"/>
  <c r="A519" i="13" s="1"/>
  <c r="A520" i="13" s="1"/>
  <c r="A521" i="13" s="1"/>
  <c r="A522" i="13" s="1"/>
  <c r="A523" i="13" s="1"/>
  <c r="A524" i="13" s="1"/>
  <c r="A525" i="13" s="1"/>
  <c r="A526" i="13" s="1"/>
  <c r="A527" i="13" s="1"/>
  <c r="A528" i="13" s="1"/>
  <c r="A529" i="13" s="1"/>
  <c r="A530" i="13" s="1"/>
  <c r="A531" i="13" s="1"/>
  <c r="A532" i="13" s="1"/>
  <c r="A533" i="13" s="1"/>
  <c r="A534" i="13" s="1"/>
  <c r="A535" i="13" s="1"/>
  <c r="A536" i="13" s="1"/>
  <c r="A537" i="13" s="1"/>
  <c r="A538" i="13" s="1"/>
  <c r="A539" i="13" s="1"/>
  <c r="A540" i="13" s="1"/>
  <c r="A541" i="13" s="1"/>
  <c r="A542" i="13" s="1"/>
  <c r="A543" i="13" s="1"/>
  <c r="A544" i="13" s="1"/>
  <c r="A545" i="13" s="1"/>
  <c r="A546" i="13" s="1"/>
  <c r="A547" i="13" s="1"/>
  <c r="A548" i="13" s="1"/>
  <c r="A549" i="13" s="1"/>
  <c r="A550" i="13" s="1"/>
  <c r="A551" i="13" s="1"/>
  <c r="A552" i="13" s="1"/>
  <c r="A553" i="13" s="1"/>
  <c r="A554" i="13" s="1"/>
  <c r="A555" i="13" s="1"/>
  <c r="A556" i="13" s="1"/>
  <c r="A557" i="13" s="1"/>
  <c r="A558" i="13" s="1"/>
  <c r="A559" i="13" s="1"/>
  <c r="A560" i="13" s="1"/>
  <c r="A561" i="13" s="1"/>
  <c r="A562" i="13" s="1"/>
  <c r="A563" i="13" s="1"/>
  <c r="A564" i="13" s="1"/>
  <c r="A565" i="13" s="1"/>
  <c r="A566" i="13" s="1"/>
  <c r="A567" i="13" s="1"/>
  <c r="A568" i="13" s="1"/>
  <c r="A569" i="13" s="1"/>
  <c r="A570" i="13" s="1"/>
  <c r="A571" i="13" s="1"/>
  <c r="A572" i="13" s="1"/>
  <c r="A573" i="13" s="1"/>
  <c r="A574" i="13" s="1"/>
  <c r="A575" i="13" s="1"/>
  <c r="A576" i="13" s="1"/>
  <c r="A577" i="13" s="1"/>
  <c r="A578" i="13" s="1"/>
  <c r="A579" i="13" s="1"/>
  <c r="A580" i="13" s="1"/>
  <c r="A581" i="13" s="1"/>
  <c r="A582" i="13" s="1"/>
  <c r="A583" i="13" s="1"/>
  <c r="A584" i="13" s="1"/>
  <c r="A585" i="13" s="1"/>
  <c r="A586" i="13" s="1"/>
  <c r="A587" i="13" s="1"/>
  <c r="A588" i="13" s="1"/>
  <c r="A589" i="13" s="1"/>
  <c r="A590" i="13" s="1"/>
  <c r="A591" i="13" s="1"/>
  <c r="A592" i="13" s="1"/>
  <c r="A593" i="13" s="1"/>
  <c r="A594" i="13" s="1"/>
  <c r="A595" i="13" s="1"/>
  <c r="A596" i="13" s="1"/>
  <c r="A597" i="13" s="1"/>
  <c r="A598" i="13" s="1"/>
  <c r="A599" i="13" s="1"/>
  <c r="A600" i="13" s="1"/>
  <c r="A601" i="13" s="1"/>
  <c r="A602" i="13" s="1"/>
  <c r="A603" i="13" s="1"/>
  <c r="A604" i="13" s="1"/>
  <c r="A605" i="13" s="1"/>
  <c r="A606" i="13" s="1"/>
  <c r="A607" i="13" s="1"/>
  <c r="A608" i="13" s="1"/>
  <c r="A609" i="13" s="1"/>
  <c r="A610" i="13" s="1"/>
  <c r="A611" i="13" s="1"/>
  <c r="A612" i="13" s="1"/>
  <c r="A613" i="13" s="1"/>
  <c r="A614" i="13" s="1"/>
  <c r="A615" i="13" s="1"/>
  <c r="A616" i="13" s="1"/>
  <c r="A617" i="13" s="1"/>
  <c r="A618" i="13" s="1"/>
  <c r="A619" i="13" s="1"/>
  <c r="A620" i="13" s="1"/>
  <c r="A621" i="13" s="1"/>
  <c r="A622" i="13" s="1"/>
  <c r="A623" i="13" s="1"/>
  <c r="A624" i="13" s="1"/>
  <c r="A625" i="13" s="1"/>
  <c r="A626" i="13" s="1"/>
  <c r="A627" i="13" s="1"/>
  <c r="A628" i="13" s="1"/>
  <c r="A629" i="13" s="1"/>
  <c r="A630" i="13" s="1"/>
  <c r="A631" i="13" s="1"/>
  <c r="A632" i="13" s="1"/>
  <c r="A633" i="13" s="1"/>
  <c r="A634" i="13" s="1"/>
  <c r="A635" i="13" s="1"/>
  <c r="A636" i="13" s="1"/>
  <c r="A637" i="13" s="1"/>
  <c r="A638" i="13" s="1"/>
  <c r="A639" i="13" s="1"/>
  <c r="A640" i="13" s="1"/>
  <c r="A641" i="13" s="1"/>
  <c r="A642" i="13" s="1"/>
  <c r="A643" i="13" s="1"/>
  <c r="A644" i="13" s="1"/>
  <c r="A645" i="13" s="1"/>
  <c r="A646" i="13" s="1"/>
  <c r="A647" i="13" s="1"/>
  <c r="A648" i="13" s="1"/>
  <c r="A649" i="13" s="1"/>
  <c r="A650" i="13" s="1"/>
  <c r="A651" i="13" s="1"/>
  <c r="A652" i="13" s="1"/>
  <c r="A653" i="13" s="1"/>
  <c r="A654" i="13" s="1"/>
  <c r="A655" i="13" s="1"/>
  <c r="A656" i="13" s="1"/>
  <c r="A657" i="13" s="1"/>
  <c r="A658" i="13" s="1"/>
  <c r="A659" i="13" s="1"/>
  <c r="A660" i="13" s="1"/>
  <c r="A661" i="13" s="1"/>
  <c r="A662" i="13" s="1"/>
  <c r="A663" i="13" s="1"/>
  <c r="A664" i="13" s="1"/>
  <c r="A665" i="13" s="1"/>
  <c r="A666" i="13" s="1"/>
  <c r="A667" i="13" s="1"/>
  <c r="A668" i="13" s="1"/>
  <c r="A669" i="13" s="1"/>
  <c r="A670" i="13" s="1"/>
  <c r="A671" i="13" s="1"/>
  <c r="A672" i="13" s="1"/>
  <c r="A673" i="13" s="1"/>
  <c r="A674" i="13" s="1"/>
  <c r="A675" i="13" s="1"/>
  <c r="A676" i="13" s="1"/>
  <c r="A677" i="13" s="1"/>
  <c r="A678" i="13" s="1"/>
  <c r="A679" i="13" s="1"/>
  <c r="A680" i="13" s="1"/>
  <c r="A681" i="13" s="1"/>
  <c r="A682" i="13" s="1"/>
  <c r="A683" i="13" s="1"/>
  <c r="A684" i="13" s="1"/>
  <c r="A685" i="13" s="1"/>
  <c r="A686" i="13" s="1"/>
  <c r="A687" i="13" s="1"/>
  <c r="A688" i="13" s="1"/>
  <c r="A689" i="13" s="1"/>
  <c r="A690" i="13" s="1"/>
  <c r="A691" i="13" s="1"/>
  <c r="A692" i="13" s="1"/>
  <c r="A693" i="13" s="1"/>
  <c r="A694" i="13" s="1"/>
  <c r="A695" i="13" s="1"/>
  <c r="A696" i="13" s="1"/>
  <c r="A697" i="13" s="1"/>
  <c r="A698" i="13" s="1"/>
  <c r="A699" i="13" s="1"/>
  <c r="A700" i="13" s="1"/>
  <c r="A701" i="13" s="1"/>
  <c r="A702" i="13" s="1"/>
  <c r="A703" i="13" s="1"/>
  <c r="A704" i="13" s="1"/>
  <c r="A705" i="13" s="1"/>
  <c r="A706" i="13" s="1"/>
  <c r="A707" i="13" s="1"/>
  <c r="A708" i="13" s="1"/>
  <c r="A709" i="13" s="1"/>
  <c r="A710" i="13" s="1"/>
  <c r="A711" i="13" s="1"/>
  <c r="A712" i="13" s="1"/>
  <c r="A713" i="13" s="1"/>
  <c r="A714" i="13" s="1"/>
  <c r="A715" i="13" s="1"/>
  <c r="A716" i="13" s="1"/>
  <c r="A717" i="13" s="1"/>
  <c r="A718" i="13" s="1"/>
  <c r="A719" i="13" s="1"/>
  <c r="A720" i="13" s="1"/>
  <c r="A721" i="13" s="1"/>
  <c r="A722" i="13" s="1"/>
  <c r="A723" i="13" s="1"/>
  <c r="A724" i="13" s="1"/>
  <c r="A725" i="13" s="1"/>
  <c r="A726" i="13" s="1"/>
  <c r="A727" i="13" s="1"/>
  <c r="A728" i="13" s="1"/>
  <c r="A729" i="13" s="1"/>
  <c r="A730" i="13" s="1"/>
  <c r="A731" i="13" s="1"/>
  <c r="A732" i="13" s="1"/>
  <c r="A733" i="13" s="1"/>
  <c r="A734" i="13" s="1"/>
  <c r="A735" i="13" s="1"/>
  <c r="A736" i="13" s="1"/>
  <c r="A737" i="13" s="1"/>
  <c r="A738" i="13" s="1"/>
  <c r="A739" i="13" s="1"/>
  <c r="A740" i="13" s="1"/>
  <c r="A741" i="13" s="1"/>
  <c r="A742" i="13" s="1"/>
  <c r="A743" i="13" s="1"/>
  <c r="A744" i="13" s="1"/>
  <c r="A745" i="13" s="1"/>
  <c r="A746" i="13" s="1"/>
  <c r="A747" i="13" s="1"/>
  <c r="A748" i="13" s="1"/>
  <c r="A749" i="13" s="1"/>
  <c r="A750" i="13" s="1"/>
  <c r="A751" i="13" s="1"/>
  <c r="A752" i="13" s="1"/>
  <c r="A753" i="13" s="1"/>
  <c r="A754" i="13" s="1"/>
  <c r="A755" i="13" s="1"/>
  <c r="A756" i="13" s="1"/>
  <c r="A757" i="13" s="1"/>
  <c r="A758" i="13" s="1"/>
  <c r="A759" i="13" s="1"/>
  <c r="A760" i="13" s="1"/>
  <c r="A761" i="13" s="1"/>
  <c r="A762" i="13" s="1"/>
  <c r="A763" i="13" s="1"/>
  <c r="A764" i="13" s="1"/>
  <c r="A765" i="13" s="1"/>
  <c r="A766" i="13" s="1"/>
  <c r="A767" i="13" s="1"/>
  <c r="A768" i="13" s="1"/>
  <c r="A769" i="13" s="1"/>
  <c r="A770" i="13" s="1"/>
  <c r="A771" i="13" s="1"/>
  <c r="A772" i="13" s="1"/>
  <c r="A773" i="13" s="1"/>
  <c r="A774" i="13" s="1"/>
  <c r="A775" i="13" s="1"/>
  <c r="A776" i="13" s="1"/>
  <c r="A777" i="13" s="1"/>
  <c r="A778" i="13" s="1"/>
  <c r="A779" i="13" s="1"/>
  <c r="A780" i="13" s="1"/>
  <c r="A781" i="13" s="1"/>
  <c r="A782" i="13" s="1"/>
  <c r="A783" i="13" s="1"/>
  <c r="A784" i="13" s="1"/>
  <c r="A785" i="13" s="1"/>
  <c r="A786" i="13" s="1"/>
  <c r="A787" i="13" s="1"/>
  <c r="A788" i="13" s="1"/>
  <c r="A789" i="13" s="1"/>
  <c r="A790" i="13" s="1"/>
  <c r="A791" i="13" s="1"/>
  <c r="A792" i="13" s="1"/>
  <c r="A793" i="13" s="1"/>
  <c r="A794" i="13" s="1"/>
  <c r="A795" i="13" s="1"/>
  <c r="A796" i="13" s="1"/>
  <c r="A797" i="13" s="1"/>
  <c r="A798" i="13" s="1"/>
  <c r="A799" i="13" s="1"/>
  <c r="A800" i="13" s="1"/>
  <c r="A801" i="13" s="1"/>
  <c r="A802" i="13" s="1"/>
  <c r="A803" i="13" s="1"/>
  <c r="A804" i="13" s="1"/>
  <c r="A805" i="13" s="1"/>
  <c r="A806" i="13" s="1"/>
  <c r="A807" i="13" s="1"/>
  <c r="A808" i="13" s="1"/>
  <c r="A809" i="13" s="1"/>
  <c r="A810" i="13" s="1"/>
  <c r="A811" i="13" s="1"/>
  <c r="A812" i="13" s="1"/>
  <c r="A813" i="13" s="1"/>
  <c r="A814" i="13" s="1"/>
  <c r="A815" i="13" s="1"/>
  <c r="A816" i="13" s="1"/>
  <c r="A817" i="13" s="1"/>
  <c r="A818" i="13" s="1"/>
  <c r="A819" i="13" s="1"/>
  <c r="A820" i="13" s="1"/>
  <c r="A821" i="13" s="1"/>
  <c r="A822" i="13" s="1"/>
  <c r="A823" i="13" s="1"/>
  <c r="A824" i="13" s="1"/>
  <c r="A825" i="13" s="1"/>
  <c r="A826" i="13" s="1"/>
  <c r="A827" i="13" s="1"/>
  <c r="A828" i="13" s="1"/>
  <c r="A829" i="13" s="1"/>
  <c r="A830" i="13" s="1"/>
  <c r="A831" i="13" s="1"/>
  <c r="A832" i="13" s="1"/>
  <c r="A833" i="13" s="1"/>
  <c r="A834" i="13" s="1"/>
  <c r="A835" i="13" s="1"/>
  <c r="A836" i="13" s="1"/>
  <c r="A837" i="13" s="1"/>
  <c r="A838" i="13" s="1"/>
  <c r="A839" i="13" s="1"/>
  <c r="A840" i="13" s="1"/>
  <c r="A841" i="13" s="1"/>
  <c r="A842" i="13" s="1"/>
  <c r="A843" i="13" s="1"/>
  <c r="A844" i="13" s="1"/>
  <c r="A845" i="13" s="1"/>
  <c r="A846" i="13" s="1"/>
  <c r="A847" i="13" s="1"/>
  <c r="A848" i="13" s="1"/>
  <c r="A849" i="13" s="1"/>
  <c r="A850" i="13" s="1"/>
  <c r="A851" i="13" s="1"/>
  <c r="A852" i="13" s="1"/>
  <c r="A853" i="13" s="1"/>
  <c r="A854" i="13" s="1"/>
  <c r="A855" i="13" s="1"/>
  <c r="A856" i="13" s="1"/>
  <c r="A857" i="13" s="1"/>
  <c r="A858" i="13" s="1"/>
  <c r="A859" i="13" s="1"/>
  <c r="A860" i="13" s="1"/>
  <c r="A861" i="13" s="1"/>
  <c r="A862" i="13" s="1"/>
  <c r="A863" i="13" s="1"/>
  <c r="A864" i="13" s="1"/>
  <c r="A865" i="13" s="1"/>
  <c r="A866" i="13" s="1"/>
  <c r="A867" i="13" s="1"/>
  <c r="A868" i="13" s="1"/>
  <c r="A869" i="13" s="1"/>
  <c r="A870" i="13" s="1"/>
  <c r="A871" i="13" s="1"/>
  <c r="A872" i="13" s="1"/>
  <c r="A873" i="13" s="1"/>
  <c r="A874" i="13" s="1"/>
  <c r="A875" i="13" s="1"/>
  <c r="A876" i="13" s="1"/>
  <c r="A877" i="13" s="1"/>
  <c r="A878" i="13" s="1"/>
  <c r="A879" i="13" s="1"/>
  <c r="A880" i="13" s="1"/>
  <c r="A881" i="13" s="1"/>
  <c r="A882" i="13" s="1"/>
  <c r="A883" i="13" s="1"/>
  <c r="A884" i="13" s="1"/>
  <c r="A885" i="13" s="1"/>
  <c r="A886" i="13" s="1"/>
  <c r="A887" i="13" s="1"/>
  <c r="A888" i="13" s="1"/>
  <c r="A889" i="13" s="1"/>
  <c r="A890" i="13" s="1"/>
  <c r="A891" i="13" s="1"/>
  <c r="A892" i="13" s="1"/>
  <c r="A893" i="13" s="1"/>
  <c r="A894" i="13" s="1"/>
  <c r="A895" i="13" s="1"/>
  <c r="A896" i="13" s="1"/>
  <c r="A897" i="13" s="1"/>
  <c r="A898" i="13" s="1"/>
  <c r="A899" i="13" s="1"/>
  <c r="A900" i="13" s="1"/>
  <c r="A901" i="13" s="1"/>
  <c r="A902" i="13" s="1"/>
  <c r="A903" i="13" s="1"/>
  <c r="A904" i="13" s="1"/>
  <c r="A905" i="13" s="1"/>
  <c r="A906" i="13" s="1"/>
  <c r="A907" i="13" s="1"/>
  <c r="A908" i="13" s="1"/>
  <c r="A909" i="13" s="1"/>
  <c r="A910" i="13" s="1"/>
  <c r="A911" i="13" s="1"/>
  <c r="A912" i="13" s="1"/>
  <c r="A913" i="13" s="1"/>
  <c r="A914" i="13" s="1"/>
  <c r="A915" i="13" s="1"/>
  <c r="A916" i="13" s="1"/>
  <c r="A917" i="13" s="1"/>
  <c r="A918" i="13" s="1"/>
  <c r="A919" i="13" s="1"/>
  <c r="A920" i="13" s="1"/>
  <c r="A921" i="13" s="1"/>
  <c r="A922" i="13" s="1"/>
  <c r="A923" i="13" s="1"/>
  <c r="A924" i="13" s="1"/>
  <c r="A925" i="13" s="1"/>
  <c r="A926" i="13" s="1"/>
  <c r="A927" i="13" s="1"/>
  <c r="A928" i="13" s="1"/>
  <c r="A929" i="13" s="1"/>
  <c r="A930" i="13" s="1"/>
  <c r="A931" i="13" s="1"/>
  <c r="A932" i="13" s="1"/>
  <c r="A933" i="13" s="1"/>
  <c r="A934" i="13" s="1"/>
  <c r="A935" i="13" s="1"/>
  <c r="A936" i="13" s="1"/>
  <c r="A937" i="13" s="1"/>
  <c r="A938" i="13" s="1"/>
  <c r="A939" i="13" s="1"/>
  <c r="A940" i="13" s="1"/>
  <c r="A941" i="13" s="1"/>
  <c r="A942" i="13" s="1"/>
  <c r="A943" i="13" s="1"/>
  <c r="A944" i="13" s="1"/>
  <c r="A945" i="13" s="1"/>
  <c r="A946" i="13" s="1"/>
  <c r="A947" i="13" s="1"/>
  <c r="A948" i="13" s="1"/>
  <c r="A949" i="13" s="1"/>
  <c r="A950" i="13" s="1"/>
  <c r="A951" i="13" s="1"/>
  <c r="A952" i="13" s="1"/>
  <c r="A953" i="13" s="1"/>
  <c r="A954" i="13" s="1"/>
  <c r="A955" i="13" s="1"/>
  <c r="A956" i="13" s="1"/>
  <c r="A957" i="13" s="1"/>
  <c r="A958" i="13" s="1"/>
  <c r="A959" i="13" s="1"/>
  <c r="A960" i="13" s="1"/>
  <c r="A961" i="13" s="1"/>
  <c r="A962" i="13" s="1"/>
  <c r="A963" i="13" s="1"/>
  <c r="A964" i="13" s="1"/>
  <c r="A965" i="13" s="1"/>
  <c r="A966" i="13" s="1"/>
  <c r="A967" i="13" s="1"/>
  <c r="A968" i="13" s="1"/>
  <c r="A969" i="13" s="1"/>
  <c r="A970" i="13" s="1"/>
  <c r="A971" i="13" s="1"/>
  <c r="A972" i="13" s="1"/>
  <c r="A973" i="13" s="1"/>
  <c r="A974" i="13" s="1"/>
  <c r="A975" i="13" s="1"/>
  <c r="A976" i="13" s="1"/>
  <c r="A977" i="13" s="1"/>
  <c r="A978" i="13" s="1"/>
  <c r="A979" i="13" s="1"/>
  <c r="A980" i="13" s="1"/>
  <c r="A981" i="13" s="1"/>
  <c r="A982" i="13" s="1"/>
  <c r="A983" i="13" s="1"/>
  <c r="A984" i="13" s="1"/>
  <c r="A985" i="13" s="1"/>
  <c r="A986" i="13" s="1"/>
  <c r="A987" i="13" s="1"/>
  <c r="A988" i="13" s="1"/>
  <c r="A989" i="13" s="1"/>
  <c r="A990" i="13" s="1"/>
  <c r="A991" i="13" s="1"/>
  <c r="A992" i="13" s="1"/>
  <c r="A993" i="13" s="1"/>
  <c r="A994" i="13" s="1"/>
  <c r="A995" i="13" s="1"/>
  <c r="A996" i="13" s="1"/>
  <c r="A997" i="13" s="1"/>
  <c r="A998" i="13" s="1"/>
  <c r="A999" i="13" s="1"/>
  <c r="A1000" i="13" s="1"/>
  <c r="A1001" i="13" s="1"/>
  <c r="A1002" i="13" s="1"/>
  <c r="A1003" i="13" s="1"/>
  <c r="A1004" i="13" s="1"/>
  <c r="A1005" i="13" s="1"/>
  <c r="A1006" i="13" s="1"/>
  <c r="A1007" i="13" s="1"/>
  <c r="A1008" i="13" s="1"/>
  <c r="A1009" i="13" s="1"/>
  <c r="A1010" i="13" s="1"/>
  <c r="A1011" i="13" s="1"/>
  <c r="A1012" i="13" s="1"/>
  <c r="A1013" i="13" s="1"/>
  <c r="A1014" i="13" s="1"/>
  <c r="A1015" i="13" s="1"/>
  <c r="A1016" i="13" s="1"/>
  <c r="A1017" i="13" s="1"/>
  <c r="A1018" i="13" s="1"/>
  <c r="A1019" i="13" s="1"/>
  <c r="A1020" i="13" s="1"/>
  <c r="A1021" i="13" s="1"/>
  <c r="A1022" i="13" s="1"/>
  <c r="A1023" i="13" s="1"/>
  <c r="A1024" i="13" s="1"/>
  <c r="A1025" i="13" s="1"/>
  <c r="A1026" i="13" s="1"/>
  <c r="A1027" i="13" s="1"/>
  <c r="A1028" i="13" s="1"/>
  <c r="A1029" i="13" s="1"/>
  <c r="A1030" i="13" s="1"/>
  <c r="A1031" i="13" s="1"/>
  <c r="A1032" i="13" s="1"/>
  <c r="A1033" i="13" s="1"/>
  <c r="A1034" i="13" s="1"/>
  <c r="A1035" i="13" s="1"/>
  <c r="A1036" i="13" s="1"/>
  <c r="A1037" i="13" s="1"/>
  <c r="A1038" i="13" s="1"/>
  <c r="A1039" i="13" s="1"/>
  <c r="A1040" i="13" s="1"/>
  <c r="A1041" i="13" s="1"/>
  <c r="A1042" i="13" s="1"/>
  <c r="A1043" i="13" s="1"/>
  <c r="A1044" i="13" s="1"/>
  <c r="A1045" i="13" s="1"/>
  <c r="A1046" i="13" s="1"/>
  <c r="A1047" i="13" s="1"/>
  <c r="A1048" i="13" s="1"/>
  <c r="A1049" i="13" s="1"/>
  <c r="A1050" i="13" s="1"/>
  <c r="A1051" i="13" s="1"/>
  <c r="A1052" i="13" s="1"/>
  <c r="A1053" i="13" s="1"/>
  <c r="A1054" i="13" s="1"/>
  <c r="A1055" i="13" s="1"/>
  <c r="A1056" i="13" s="1"/>
  <c r="A1057" i="13" s="1"/>
  <c r="A1058" i="13" s="1"/>
  <c r="A1059" i="13" s="1"/>
  <c r="A1060" i="13" s="1"/>
  <c r="A1061" i="13" s="1"/>
  <c r="A1062" i="13" s="1"/>
  <c r="A1063" i="13" s="1"/>
  <c r="A1064" i="13" s="1"/>
  <c r="A1065" i="13" s="1"/>
  <c r="A1066" i="13" s="1"/>
  <c r="A1067" i="13" s="1"/>
  <c r="A1068" i="13" s="1"/>
  <c r="A1069" i="13" s="1"/>
  <c r="A1070" i="13" s="1"/>
  <c r="A1071" i="13" s="1"/>
  <c r="A1072" i="13" s="1"/>
  <c r="A1073" i="13" s="1"/>
  <c r="A1074" i="13" s="1"/>
  <c r="A1075" i="13" s="1"/>
  <c r="A1076" i="13" s="1"/>
  <c r="A1077" i="13" s="1"/>
  <c r="A1078" i="13" s="1"/>
  <c r="A1079" i="13" s="1"/>
  <c r="A1080" i="13" s="1"/>
  <c r="A1081" i="13" s="1"/>
  <c r="A1082" i="13" s="1"/>
  <c r="A1083" i="13" s="1"/>
  <c r="A1084" i="13" s="1"/>
  <c r="A1085" i="13" s="1"/>
  <c r="A1086" i="13" s="1"/>
  <c r="A1087" i="13" s="1"/>
  <c r="A1088" i="13" s="1"/>
  <c r="A1089" i="13" s="1"/>
  <c r="A1090" i="13" s="1"/>
  <c r="A1091" i="13" s="1"/>
  <c r="A1092" i="13" s="1"/>
  <c r="A1093" i="13" s="1"/>
  <c r="A1094" i="13" s="1"/>
  <c r="A1095" i="13" s="1"/>
  <c r="A1096" i="13" s="1"/>
  <c r="A1097" i="13" s="1"/>
  <c r="A1098" i="13" s="1"/>
  <c r="A1099" i="13" s="1"/>
  <c r="A1100" i="13" s="1"/>
  <c r="A1101" i="13" s="1"/>
  <c r="A1102" i="13" s="1"/>
  <c r="A1103" i="13" s="1"/>
  <c r="A1104" i="13" s="1"/>
  <c r="A1105" i="13" s="1"/>
  <c r="A1106" i="13" s="1"/>
  <c r="A1107" i="13" s="1"/>
  <c r="A1108" i="13" s="1"/>
  <c r="A1109" i="13" s="1"/>
  <c r="A1110" i="13" s="1"/>
  <c r="A1111" i="13" s="1"/>
  <c r="A1112" i="13" s="1"/>
  <c r="A1113" i="13" s="1"/>
  <c r="A1114" i="13" s="1"/>
  <c r="A1115" i="13" s="1"/>
  <c r="A1116" i="13" s="1"/>
  <c r="A1117" i="13" s="1"/>
  <c r="A1118" i="13" s="1"/>
  <c r="A1119" i="13" s="1"/>
  <c r="A1120" i="13" s="1"/>
  <c r="A1121" i="13" s="1"/>
  <c r="A1122" i="13" s="1"/>
  <c r="A1123" i="13" s="1"/>
  <c r="A1124" i="13" s="1"/>
  <c r="A1125" i="13" s="1"/>
  <c r="A1126" i="13" s="1"/>
  <c r="A1127" i="13" s="1"/>
  <c r="A1128" i="13" s="1"/>
  <c r="A1129" i="13" s="1"/>
  <c r="A1130" i="13" s="1"/>
  <c r="A1131" i="13" s="1"/>
  <c r="A1132" i="13" s="1"/>
  <c r="A1133" i="13" s="1"/>
  <c r="A1134" i="13" s="1"/>
  <c r="A1135" i="13" s="1"/>
  <c r="A1136" i="13" s="1"/>
  <c r="A1137" i="13" s="1"/>
  <c r="A1138" i="13" s="1"/>
  <c r="A1139" i="13" s="1"/>
  <c r="A1140" i="13" s="1"/>
  <c r="A1141" i="13" s="1"/>
  <c r="A1142" i="13" s="1"/>
  <c r="A1143" i="13" s="1"/>
  <c r="A1144" i="13" s="1"/>
  <c r="A1145" i="13" s="1"/>
  <c r="A1146" i="13" s="1"/>
  <c r="A1147" i="13" s="1"/>
  <c r="A1148" i="13" s="1"/>
  <c r="A1149" i="13" s="1"/>
  <c r="A1150" i="13" s="1"/>
  <c r="A1151" i="13" s="1"/>
  <c r="A1152" i="13" s="1"/>
  <c r="A1153" i="13" s="1"/>
  <c r="A1154" i="13" s="1"/>
  <c r="A1155" i="13" s="1"/>
  <c r="A1156" i="13" s="1"/>
  <c r="A1157" i="13" s="1"/>
  <c r="A1158" i="13" s="1"/>
  <c r="A1159" i="13" s="1"/>
  <c r="A1160" i="13" s="1"/>
  <c r="A1161" i="13" s="1"/>
  <c r="A1162" i="13" s="1"/>
  <c r="A1163" i="13" s="1"/>
  <c r="A1164" i="13" s="1"/>
  <c r="A1165" i="13" s="1"/>
  <c r="A1166" i="13" s="1"/>
  <c r="A1167" i="13" s="1"/>
  <c r="A1168" i="13" s="1"/>
  <c r="A1169" i="13" s="1"/>
  <c r="A1170" i="13" s="1"/>
  <c r="A1171" i="13" s="1"/>
  <c r="A1172" i="13" s="1"/>
  <c r="A1173" i="13" s="1"/>
  <c r="A1174" i="13" s="1"/>
  <c r="A1175" i="13" s="1"/>
  <c r="A1176" i="13" s="1"/>
  <c r="A1177" i="13" s="1"/>
  <c r="A1178" i="13" s="1"/>
  <c r="A1179" i="13" s="1"/>
  <c r="A1180" i="13" s="1"/>
  <c r="A1181" i="13" s="1"/>
  <c r="A1182" i="13" s="1"/>
  <c r="A1183" i="13" s="1"/>
  <c r="A1184" i="13" s="1"/>
  <c r="A1185" i="13" s="1"/>
  <c r="A1186" i="13" s="1"/>
  <c r="A1187" i="13" s="1"/>
  <c r="A1188" i="13" s="1"/>
  <c r="A1189" i="13" s="1"/>
  <c r="A1190" i="13" s="1"/>
  <c r="A1191" i="13" s="1"/>
  <c r="A1192" i="13" s="1"/>
  <c r="A1193" i="13" s="1"/>
  <c r="A1194" i="13" s="1"/>
  <c r="A1195" i="13" s="1"/>
  <c r="A1196" i="13" s="1"/>
  <c r="A1197" i="13" s="1"/>
  <c r="A1198" i="13" s="1"/>
  <c r="A1199" i="13" s="1"/>
  <c r="A1200" i="13" s="1"/>
  <c r="A1201" i="13" s="1"/>
  <c r="A1202" i="13" s="1"/>
  <c r="A1203" i="13" s="1"/>
  <c r="A1204" i="13" s="1"/>
  <c r="A1205" i="13" s="1"/>
  <c r="A1206" i="13" s="1"/>
  <c r="A1207" i="13" s="1"/>
  <c r="A1208" i="13" s="1"/>
  <c r="A1209" i="13" s="1"/>
  <c r="A1210" i="13" s="1"/>
  <c r="A1211" i="13" s="1"/>
  <c r="A1212" i="13" s="1"/>
  <c r="A1213" i="13" s="1"/>
  <c r="A1214" i="13" s="1"/>
  <c r="A1215" i="13" s="1"/>
  <c r="A1216" i="13" s="1"/>
  <c r="A1217" i="13" s="1"/>
  <c r="A1218" i="13" s="1"/>
  <c r="A1219" i="13" s="1"/>
  <c r="A1220" i="13" s="1"/>
  <c r="A1221" i="13" s="1"/>
  <c r="A1222" i="13" s="1"/>
  <c r="A1223" i="13" s="1"/>
  <c r="A1224" i="13" s="1"/>
  <c r="A1225" i="13" s="1"/>
  <c r="A1226" i="13" s="1"/>
  <c r="A1227" i="13" s="1"/>
  <c r="A1228" i="13" s="1"/>
  <c r="A1229" i="13" s="1"/>
  <c r="A1230" i="13" s="1"/>
  <c r="A1231" i="13" s="1"/>
  <c r="A1232" i="13" s="1"/>
  <c r="A1233" i="13" s="1"/>
  <c r="A1234" i="13" s="1"/>
  <c r="A1235" i="13" s="1"/>
  <c r="A1236" i="13" s="1"/>
  <c r="A1237" i="13" s="1"/>
  <c r="A1238" i="13" s="1"/>
  <c r="A1239" i="13" s="1"/>
  <c r="A1240" i="13" s="1"/>
  <c r="A1241" i="13" s="1"/>
  <c r="A1242" i="13" s="1"/>
  <c r="A1243" i="13" s="1"/>
  <c r="A1244" i="13" s="1"/>
  <c r="A1245" i="13" s="1"/>
  <c r="A1246" i="13" s="1"/>
  <c r="A1247" i="13" s="1"/>
  <c r="A1248" i="13" s="1"/>
  <c r="A1249" i="13" s="1"/>
  <c r="A1250" i="13" s="1"/>
  <c r="A1251" i="13" s="1"/>
  <c r="A1252" i="13" s="1"/>
  <c r="A1253" i="13" s="1"/>
  <c r="A1254" i="13" s="1"/>
  <c r="A1255" i="13" s="1"/>
  <c r="A1256" i="13" s="1"/>
  <c r="A1257" i="13" s="1"/>
  <c r="A1258" i="13" s="1"/>
  <c r="A1259" i="13" s="1"/>
  <c r="A1260" i="13" s="1"/>
  <c r="A1261" i="13" s="1"/>
  <c r="A1262" i="13" s="1"/>
  <c r="A1263" i="13" s="1"/>
  <c r="A1264" i="13" s="1"/>
  <c r="A1265" i="13" s="1"/>
  <c r="A1266" i="13" s="1"/>
  <c r="A1267" i="13" s="1"/>
  <c r="A1268" i="13" s="1"/>
  <c r="A1269" i="13" s="1"/>
  <c r="A1270" i="13" s="1"/>
  <c r="A1271" i="13" s="1"/>
  <c r="A1272" i="13" s="1"/>
  <c r="A1273" i="13" s="1"/>
  <c r="A1274" i="13" s="1"/>
  <c r="A1275" i="13" s="1"/>
  <c r="A1276" i="13" s="1"/>
  <c r="A1277" i="13" s="1"/>
  <c r="A1278" i="13" s="1"/>
  <c r="A1279" i="13" s="1"/>
  <c r="A1280" i="13" s="1"/>
  <c r="A1281" i="13" s="1"/>
  <c r="A1282" i="13" s="1"/>
  <c r="A1283" i="13" s="1"/>
  <c r="A1284" i="13" s="1"/>
  <c r="A1285" i="13" s="1"/>
  <c r="A1286" i="13" s="1"/>
  <c r="A1287" i="13" s="1"/>
  <c r="A1288" i="13" s="1"/>
  <c r="A1289" i="13" s="1"/>
  <c r="A1290" i="13" s="1"/>
  <c r="A1291" i="13" s="1"/>
  <c r="A1292" i="13" s="1"/>
  <c r="A1293" i="13" s="1"/>
  <c r="A1294" i="13" s="1"/>
  <c r="A1295" i="13" s="1"/>
  <c r="A1296" i="13" s="1"/>
  <c r="A1297" i="13" s="1"/>
  <c r="A1298" i="13" s="1"/>
  <c r="A1299" i="13" s="1"/>
  <c r="A1300" i="13" s="1"/>
  <c r="A1301" i="13" s="1"/>
  <c r="A1302" i="13" s="1"/>
  <c r="A1303" i="13" s="1"/>
  <c r="A1304" i="13" s="1"/>
  <c r="A1305" i="13" s="1"/>
  <c r="A1306" i="13" s="1"/>
  <c r="A1307" i="13" s="1"/>
  <c r="A1308" i="13" s="1"/>
  <c r="A1309" i="13" s="1"/>
  <c r="A1310" i="13" s="1"/>
  <c r="A1311" i="13" s="1"/>
  <c r="A1312" i="13" s="1"/>
  <c r="A1313" i="13" s="1"/>
  <c r="A1314" i="13" s="1"/>
  <c r="A1315" i="13" s="1"/>
  <c r="A1316" i="13" s="1"/>
  <c r="A1317" i="13" s="1"/>
  <c r="A1318" i="13" s="1"/>
  <c r="A1319" i="13" s="1"/>
  <c r="A1320" i="13" s="1"/>
  <c r="A1321" i="13" s="1"/>
  <c r="A1322" i="13" s="1"/>
  <c r="A1323" i="13" s="1"/>
  <c r="A1324" i="13" s="1"/>
  <c r="A1325" i="13" s="1"/>
  <c r="A1326" i="13" s="1"/>
  <c r="A1327" i="13" s="1"/>
  <c r="A1328" i="13" s="1"/>
  <c r="A1329" i="13" s="1"/>
  <c r="A1330" i="13" s="1"/>
  <c r="A1331" i="13" s="1"/>
  <c r="A1332" i="13" s="1"/>
  <c r="A1333" i="13" s="1"/>
  <c r="A1334" i="13" s="1"/>
  <c r="A1335" i="13" s="1"/>
  <c r="A1336" i="13" s="1"/>
  <c r="A1337" i="13" s="1"/>
  <c r="A1338" i="13" s="1"/>
  <c r="A1339" i="13" s="1"/>
  <c r="A1340" i="13" s="1"/>
  <c r="A1341" i="13" s="1"/>
  <c r="A1342" i="13" s="1"/>
  <c r="A1343" i="13" s="1"/>
  <c r="A1344" i="13" s="1"/>
  <c r="A1345" i="13" s="1"/>
  <c r="A1346" i="13" s="1"/>
  <c r="A1347" i="13" s="1"/>
  <c r="A1348" i="13" s="1"/>
  <c r="A1349" i="13" s="1"/>
  <c r="A1350" i="13" s="1"/>
  <c r="A1351" i="13" s="1"/>
  <c r="A1352" i="13" s="1"/>
  <c r="A1353" i="13" s="1"/>
  <c r="A1354" i="13" s="1"/>
  <c r="A1355" i="13" s="1"/>
  <c r="A1356" i="13" s="1"/>
  <c r="A1357" i="13" s="1"/>
  <c r="A1358" i="13" s="1"/>
  <c r="A1359" i="13" s="1"/>
  <c r="A1360" i="13" s="1"/>
  <c r="A1361" i="13" s="1"/>
  <c r="A1362" i="13" s="1"/>
  <c r="A1363" i="13" s="1"/>
  <c r="A1364" i="13" s="1"/>
  <c r="A1365" i="13" s="1"/>
  <c r="A1366" i="13" s="1"/>
  <c r="A1367" i="13" s="1"/>
  <c r="A1368" i="13" s="1"/>
  <c r="A1369" i="13" s="1"/>
  <c r="A1370" i="13" s="1"/>
  <c r="A1371" i="13" s="1"/>
  <c r="A1372" i="13" s="1"/>
  <c r="A1373" i="13" s="1"/>
  <c r="A1374" i="13" s="1"/>
  <c r="A1375" i="13" s="1"/>
  <c r="A1376" i="13" s="1"/>
  <c r="A1377" i="13" s="1"/>
  <c r="A1378" i="13" s="1"/>
  <c r="A1379" i="13" s="1"/>
  <c r="A1380" i="13" s="1"/>
  <c r="A1381" i="13" s="1"/>
  <c r="A1382" i="13" s="1"/>
  <c r="A1383" i="13" s="1"/>
  <c r="A1384" i="13" s="1"/>
  <c r="A1385" i="13" s="1"/>
  <c r="A1386" i="13" s="1"/>
  <c r="A1387" i="13" s="1"/>
  <c r="A1388" i="13" s="1"/>
  <c r="A1389" i="13" s="1"/>
  <c r="A1390" i="13" s="1"/>
  <c r="A1391" i="13" s="1"/>
  <c r="A1392" i="13" s="1"/>
  <c r="A1393" i="13" s="1"/>
  <c r="A1394" i="13" s="1"/>
  <c r="A1395" i="13" s="1"/>
  <c r="A1396" i="13" s="1"/>
  <c r="A1397" i="13" s="1"/>
  <c r="A1398" i="13" s="1"/>
  <c r="A1399" i="13" s="1"/>
  <c r="A1400" i="13" s="1"/>
  <c r="A1401" i="13" s="1"/>
  <c r="A1402" i="13" s="1"/>
  <c r="A1403" i="13" s="1"/>
  <c r="A1404" i="13" s="1"/>
  <c r="A1405" i="13" s="1"/>
  <c r="A1406" i="13" s="1"/>
  <c r="A1407" i="13" s="1"/>
  <c r="A1408" i="13" s="1"/>
  <c r="A1409" i="13" s="1"/>
  <c r="A1410" i="13" s="1"/>
  <c r="A1411" i="13" s="1"/>
  <c r="A1412" i="13" s="1"/>
  <c r="A1413" i="13" s="1"/>
  <c r="A1414" i="13" s="1"/>
  <c r="A1415" i="13" s="1"/>
  <c r="A1416" i="13" s="1"/>
  <c r="A1417" i="13" s="1"/>
  <c r="A1418" i="13" s="1"/>
  <c r="A1419" i="13" s="1"/>
  <c r="A1420" i="13" s="1"/>
  <c r="A1421" i="13" s="1"/>
  <c r="A1422" i="13" s="1"/>
  <c r="A1423" i="13" s="1"/>
  <c r="A1424" i="13" s="1"/>
  <c r="A1425" i="13" s="1"/>
  <c r="A1426" i="13" s="1"/>
  <c r="A1427" i="13" s="1"/>
  <c r="A1428" i="13" s="1"/>
  <c r="A1429" i="13" s="1"/>
  <c r="A1430" i="13" s="1"/>
  <c r="A1431" i="13" s="1"/>
  <c r="A1432" i="13" s="1"/>
  <c r="A1433" i="13" s="1"/>
  <c r="A1434" i="13" s="1"/>
  <c r="A1435" i="13" s="1"/>
  <c r="A1436" i="13" s="1"/>
  <c r="A1437" i="13" s="1"/>
  <c r="A1438" i="13" s="1"/>
  <c r="A1439" i="13" s="1"/>
  <c r="A1440" i="13" s="1"/>
  <c r="A1441" i="13" s="1"/>
  <c r="A1442" i="13" s="1"/>
  <c r="A1443" i="13" s="1"/>
  <c r="A1444" i="13" s="1"/>
  <c r="A1445" i="13" s="1"/>
  <c r="A1446" i="13" s="1"/>
  <c r="A1447" i="13" s="1"/>
  <c r="A1448" i="13" s="1"/>
  <c r="A1449" i="13" s="1"/>
  <c r="A1450" i="13" s="1"/>
  <c r="A1451" i="13" s="1"/>
  <c r="A1452" i="13" s="1"/>
  <c r="A1453" i="13" s="1"/>
  <c r="A1454" i="13" s="1"/>
  <c r="A1455" i="13" s="1"/>
  <c r="A1456" i="13" s="1"/>
  <c r="A1457" i="13" s="1"/>
  <c r="A1458" i="13" s="1"/>
  <c r="A1459" i="13" s="1"/>
  <c r="A1460" i="13" s="1"/>
  <c r="A1461" i="13" s="1"/>
  <c r="A1462" i="13" s="1"/>
  <c r="A1463" i="13" s="1"/>
  <c r="A1464" i="13" s="1"/>
  <c r="A1465" i="13" s="1"/>
  <c r="A1466" i="13" s="1"/>
  <c r="A1467" i="13" s="1"/>
  <c r="A1468" i="13" s="1"/>
  <c r="A1469" i="13" s="1"/>
  <c r="A1470" i="13" s="1"/>
  <c r="A1471" i="13" s="1"/>
  <c r="A1472" i="13" s="1"/>
  <c r="A1473" i="13" s="1"/>
  <c r="A1474" i="13" s="1"/>
  <c r="A1475" i="13" s="1"/>
  <c r="A1476" i="13" s="1"/>
  <c r="A1477" i="13" s="1"/>
  <c r="A1478" i="13" s="1"/>
  <c r="A1479" i="13" s="1"/>
  <c r="A1480" i="13" s="1"/>
  <c r="A1481" i="13" s="1"/>
  <c r="A1482" i="13" s="1"/>
  <c r="A1483" i="13" s="1"/>
  <c r="A1484" i="13" s="1"/>
  <c r="A1485" i="13" s="1"/>
  <c r="A1486" i="13" s="1"/>
  <c r="A1487" i="13" s="1"/>
  <c r="A1488" i="13" s="1"/>
  <c r="A1489" i="13" s="1"/>
  <c r="A1490" i="13" s="1"/>
  <c r="A1491" i="13" s="1"/>
  <c r="A1492" i="13" s="1"/>
  <c r="A1493" i="13" s="1"/>
  <c r="A1494" i="13" s="1"/>
  <c r="A1495" i="13" s="1"/>
  <c r="A1496" i="13" s="1"/>
  <c r="A1497" i="13" s="1"/>
  <c r="A1498" i="13" s="1"/>
  <c r="A1499" i="13" s="1"/>
  <c r="A1500" i="13" s="1"/>
  <c r="A1501" i="13" s="1"/>
  <c r="A1502" i="13" s="1"/>
  <c r="A1503" i="13" s="1"/>
  <c r="A1504" i="13" s="1"/>
  <c r="A1505" i="13" s="1"/>
  <c r="A1506" i="13" s="1"/>
  <c r="A1507" i="13" s="1"/>
  <c r="A1508" i="13" s="1"/>
  <c r="A1509" i="13" s="1"/>
  <c r="A1510" i="13" s="1"/>
  <c r="A1511" i="13" s="1"/>
  <c r="A1512" i="13" s="1"/>
  <c r="A1513" i="13" s="1"/>
  <c r="A1514" i="13" s="1"/>
  <c r="A1515" i="13" s="1"/>
  <c r="A1516" i="13" s="1"/>
  <c r="A1517" i="13" s="1"/>
  <c r="A1518" i="13" s="1"/>
  <c r="A1519" i="13" s="1"/>
  <c r="A1520" i="13" s="1"/>
  <c r="A1521" i="13" s="1"/>
  <c r="A1522" i="13" s="1"/>
  <c r="A1523" i="13" s="1"/>
  <c r="A1524" i="13" s="1"/>
  <c r="A1525" i="13" s="1"/>
  <c r="A1526" i="13" s="1"/>
  <c r="A1527" i="13" s="1"/>
  <c r="A1528" i="13" s="1"/>
  <c r="A1529" i="13" s="1"/>
  <c r="A1530" i="13" s="1"/>
  <c r="A1531" i="13" s="1"/>
  <c r="A1532" i="13" s="1"/>
  <c r="A1533" i="13" s="1"/>
  <c r="A1534" i="13" s="1"/>
  <c r="A1535" i="13" s="1"/>
  <c r="A1536" i="13" s="1"/>
  <c r="A1537" i="13" s="1"/>
  <c r="A1538" i="13" s="1"/>
  <c r="A1539" i="13" s="1"/>
  <c r="A1540" i="13" s="1"/>
  <c r="A1541" i="13" s="1"/>
  <c r="A1542" i="13" s="1"/>
  <c r="A1543" i="13" s="1"/>
  <c r="A1544" i="13" s="1"/>
  <c r="A1545" i="13" s="1"/>
  <c r="A1546" i="13" s="1"/>
  <c r="A1547" i="13" s="1"/>
  <c r="A1548" i="13" s="1"/>
  <c r="A1549" i="13" s="1"/>
  <c r="A1550" i="13" s="1"/>
  <c r="A1551" i="13" s="1"/>
  <c r="A1552" i="13" s="1"/>
  <c r="A1553" i="13" s="1"/>
  <c r="A1554" i="13" s="1"/>
  <c r="A1555" i="13" s="1"/>
  <c r="A1556" i="13" s="1"/>
  <c r="A1557" i="13" s="1"/>
  <c r="A1558" i="13" s="1"/>
  <c r="A1559" i="13" s="1"/>
  <c r="A1560" i="13" s="1"/>
  <c r="A1561" i="13" s="1"/>
  <c r="A1562" i="13" s="1"/>
  <c r="A1563" i="13" s="1"/>
  <c r="A1564" i="13" s="1"/>
  <c r="A1565" i="13" s="1"/>
  <c r="A1566" i="13" s="1"/>
  <c r="A1567" i="13" s="1"/>
  <c r="A1568" i="13" s="1"/>
  <c r="A1569" i="13" s="1"/>
  <c r="A1570" i="13" s="1"/>
  <c r="A1571" i="13" s="1"/>
  <c r="A1572" i="13" s="1"/>
  <c r="A1573" i="13" s="1"/>
  <c r="A1574" i="13" s="1"/>
  <c r="A1575" i="13" s="1"/>
  <c r="A1576" i="13" s="1"/>
  <c r="A1577" i="13" s="1"/>
  <c r="A1578" i="13" s="1"/>
  <c r="A1579" i="13" s="1"/>
  <c r="A1580" i="13" s="1"/>
  <c r="A1581" i="13" s="1"/>
  <c r="A1582" i="13" s="1"/>
  <c r="A1583" i="13" s="1"/>
  <c r="A1584" i="13" s="1"/>
  <c r="A1585" i="13" s="1"/>
  <c r="A1586" i="13" s="1"/>
  <c r="A1587" i="13" s="1"/>
  <c r="A1588" i="13" s="1"/>
  <c r="A1589" i="13" s="1"/>
  <c r="A1590" i="13" s="1"/>
  <c r="A1591" i="13" s="1"/>
  <c r="A1592" i="13" s="1"/>
  <c r="A1593" i="13" s="1"/>
  <c r="A1594" i="13" s="1"/>
  <c r="A1595" i="13" s="1"/>
  <c r="A1596" i="13" s="1"/>
  <c r="A1597" i="13" s="1"/>
  <c r="A1598" i="13" s="1"/>
  <c r="A1599" i="13" s="1"/>
  <c r="A1600" i="13" s="1"/>
  <c r="A1601" i="13" s="1"/>
  <c r="A1602" i="13" s="1"/>
  <c r="A1603" i="13" s="1"/>
  <c r="A1604" i="13" s="1"/>
  <c r="A1605" i="13" s="1"/>
  <c r="A1606" i="13" s="1"/>
  <c r="A1607" i="13" s="1"/>
  <c r="A1608" i="13" s="1"/>
  <c r="A1609" i="13" s="1"/>
  <c r="A1610" i="13" s="1"/>
  <c r="A1611" i="13" s="1"/>
  <c r="A1612" i="13" s="1"/>
  <c r="A1613" i="13" s="1"/>
  <c r="A1614" i="13" s="1"/>
  <c r="A1615" i="13" s="1"/>
  <c r="A1616" i="13" s="1"/>
  <c r="A1617" i="13" s="1"/>
  <c r="A1618" i="13" s="1"/>
  <c r="A1619" i="13" s="1"/>
  <c r="A1620" i="13" s="1"/>
  <c r="A1621" i="13" s="1"/>
  <c r="A1622" i="13" s="1"/>
  <c r="A1623" i="13" s="1"/>
  <c r="A1624" i="13" s="1"/>
  <c r="A1625" i="13" s="1"/>
  <c r="A1626" i="13" s="1"/>
  <c r="A1627" i="13" s="1"/>
  <c r="A1628" i="13" s="1"/>
  <c r="A1629" i="13" s="1"/>
  <c r="A1630" i="13" s="1"/>
  <c r="A1631" i="13" s="1"/>
  <c r="A1632" i="13" s="1"/>
  <c r="A1633" i="13" s="1"/>
  <c r="A1634" i="13" s="1"/>
  <c r="A1635" i="13" s="1"/>
  <c r="A1636" i="13" s="1"/>
  <c r="A1637" i="13" s="1"/>
  <c r="A1638" i="13" s="1"/>
  <c r="A1639" i="13" s="1"/>
  <c r="A1640" i="13" s="1"/>
  <c r="A1641" i="13" s="1"/>
  <c r="A1642" i="13" s="1"/>
  <c r="A1643" i="13" s="1"/>
  <c r="A1644" i="13" s="1"/>
  <c r="A1645" i="13" s="1"/>
  <c r="A1646" i="13" s="1"/>
  <c r="A1647" i="13" s="1"/>
  <c r="A1648" i="13" s="1"/>
  <c r="A1649" i="13" s="1"/>
  <c r="A1650" i="13" s="1"/>
  <c r="A1651" i="13" s="1"/>
  <c r="A1652" i="13" s="1"/>
  <c r="A1653" i="13" s="1"/>
  <c r="A1654" i="13" s="1"/>
  <c r="A1655" i="13" s="1"/>
  <c r="A1656" i="13" s="1"/>
  <c r="A1657" i="13" s="1"/>
  <c r="A1658" i="13" s="1"/>
  <c r="A1659" i="13" s="1"/>
  <c r="A1660" i="13" s="1"/>
  <c r="A1661" i="13" s="1"/>
  <c r="A1662" i="13" s="1"/>
  <c r="A1663" i="13" s="1"/>
  <c r="A1664" i="13" s="1"/>
  <c r="A1665" i="13" s="1"/>
  <c r="A1666" i="13" s="1"/>
  <c r="A1667" i="13" s="1"/>
  <c r="A1668" i="13" s="1"/>
  <c r="A1669" i="13" s="1"/>
  <c r="A1670" i="13" s="1"/>
  <c r="A1671" i="13" s="1"/>
  <c r="A1672" i="13" s="1"/>
  <c r="A1673" i="13" s="1"/>
  <c r="A1674" i="13" s="1"/>
  <c r="A1675" i="13" s="1"/>
  <c r="A1676" i="13" s="1"/>
  <c r="A1677" i="13" s="1"/>
  <c r="A1678" i="13" s="1"/>
  <c r="A1679" i="13" s="1"/>
  <c r="A1680" i="13" s="1"/>
  <c r="A1681" i="13" s="1"/>
  <c r="A1682" i="13" s="1"/>
  <c r="A1683" i="13" s="1"/>
  <c r="A1684" i="13" s="1"/>
  <c r="A1685" i="13" s="1"/>
  <c r="A1686" i="13" s="1"/>
  <c r="A1687" i="13" s="1"/>
  <c r="A1688" i="13" s="1"/>
  <c r="A1689" i="13" s="1"/>
  <c r="A1690" i="13" s="1"/>
  <c r="A1691" i="13" s="1"/>
  <c r="A1692" i="13" s="1"/>
  <c r="A1693" i="13" s="1"/>
  <c r="A1694" i="13" s="1"/>
  <c r="A1695" i="13" s="1"/>
  <c r="A1696" i="13" s="1"/>
  <c r="A1697" i="13" s="1"/>
  <c r="A1698" i="13" s="1"/>
  <c r="A1699" i="13" s="1"/>
  <c r="A1700" i="13" s="1"/>
  <c r="A1701" i="13" s="1"/>
  <c r="A1702" i="13" s="1"/>
  <c r="A1703" i="13" s="1"/>
  <c r="A1704" i="13" s="1"/>
  <c r="A1705" i="13" s="1"/>
  <c r="A1706" i="13" s="1"/>
  <c r="A1707" i="13" s="1"/>
  <c r="A1708" i="13" s="1"/>
  <c r="A1709" i="13" s="1"/>
  <c r="A1710" i="13" s="1"/>
  <c r="A1711" i="13" s="1"/>
  <c r="A1712" i="13" s="1"/>
  <c r="A1713" i="13" s="1"/>
  <c r="A1714" i="13" s="1"/>
  <c r="A1715" i="13" s="1"/>
  <c r="A1716" i="13" s="1"/>
  <c r="A1717" i="13" s="1"/>
  <c r="A1718" i="13" s="1"/>
  <c r="A1719" i="13" s="1"/>
  <c r="A1720" i="13" s="1"/>
  <c r="A1721" i="13" s="1"/>
  <c r="A1722" i="13" s="1"/>
  <c r="A1723" i="13" s="1"/>
  <c r="A1724" i="13" s="1"/>
  <c r="A1725" i="13" s="1"/>
  <c r="A1726" i="13" s="1"/>
  <c r="A1727" i="13" s="1"/>
  <c r="A1728" i="13" s="1"/>
  <c r="A1729" i="13" s="1"/>
  <c r="A1730" i="13" s="1"/>
  <c r="A1731" i="13" s="1"/>
  <c r="A1732" i="13" s="1"/>
  <c r="A1733" i="13" s="1"/>
  <c r="A1734" i="13" s="1"/>
  <c r="A1735" i="13" s="1"/>
  <c r="A1736" i="13" s="1"/>
  <c r="A1737" i="13" s="1"/>
  <c r="A1738" i="13" s="1"/>
  <c r="A1739" i="13" s="1"/>
  <c r="A1740" i="13" s="1"/>
  <c r="A1741" i="13" s="1"/>
  <c r="A1742" i="13" s="1"/>
  <c r="A1743" i="13" s="1"/>
  <c r="A1744" i="13" s="1"/>
  <c r="A1745" i="13" s="1"/>
  <c r="A1746" i="13" s="1"/>
  <c r="A1747" i="13" s="1"/>
  <c r="A1748" i="13" s="1"/>
  <c r="A1749" i="13" s="1"/>
  <c r="A1750" i="13" s="1"/>
  <c r="A1751" i="13" s="1"/>
  <c r="A1752" i="13" s="1"/>
  <c r="A1753" i="13" s="1"/>
  <c r="A1754" i="13" s="1"/>
  <c r="A1755" i="13" s="1"/>
  <c r="A1756" i="13" s="1"/>
  <c r="A1757" i="13" s="1"/>
  <c r="A1758" i="13" s="1"/>
  <c r="A1759" i="13" s="1"/>
  <c r="A1760" i="13" s="1"/>
  <c r="A1761" i="13" s="1"/>
  <c r="A1762" i="13" s="1"/>
  <c r="A1763" i="13" s="1"/>
  <c r="A1764" i="13" s="1"/>
  <c r="A1765" i="13" s="1"/>
  <c r="A1766" i="13" s="1"/>
  <c r="A1767" i="13" s="1"/>
  <c r="A1768" i="13" s="1"/>
  <c r="A1769" i="13" s="1"/>
  <c r="A1770" i="13" s="1"/>
  <c r="A1771" i="13" s="1"/>
  <c r="A1772" i="13" s="1"/>
  <c r="A1773" i="13" s="1"/>
  <c r="A1774" i="13" s="1"/>
  <c r="A1775" i="13" s="1"/>
  <c r="A1776" i="13" s="1"/>
  <c r="A1777" i="13" s="1"/>
  <c r="A1778" i="13" s="1"/>
  <c r="A1779" i="13" s="1"/>
  <c r="A1780" i="13" s="1"/>
  <c r="A1781" i="13" s="1"/>
  <c r="A1782" i="13" s="1"/>
  <c r="A1783" i="13" s="1"/>
  <c r="A1784" i="13" s="1"/>
  <c r="A1785" i="13" s="1"/>
  <c r="A1786" i="13" s="1"/>
  <c r="A1787" i="13" s="1"/>
  <c r="A1788" i="13" s="1"/>
  <c r="A1789" i="13" s="1"/>
  <c r="A1790" i="13" s="1"/>
  <c r="A1791" i="13" s="1"/>
  <c r="A1792" i="13" s="1"/>
  <c r="A1793" i="13" s="1"/>
  <c r="A1794" i="13" s="1"/>
  <c r="A1795" i="13" s="1"/>
  <c r="A1796" i="13" s="1"/>
  <c r="A1797" i="13" s="1"/>
  <c r="A1798" i="13" s="1"/>
  <c r="A1799" i="13" s="1"/>
  <c r="A1800" i="13" s="1"/>
  <c r="A1801" i="13" s="1"/>
  <c r="A1802" i="13" s="1"/>
  <c r="A1803" i="13" s="1"/>
  <c r="A1804" i="13" s="1"/>
  <c r="A1805" i="13" s="1"/>
  <c r="A1806" i="13" s="1"/>
  <c r="A1807" i="13" s="1"/>
  <c r="A1808" i="13" s="1"/>
  <c r="A1809" i="13" s="1"/>
  <c r="A1810" i="13" s="1"/>
  <c r="A1811" i="13" s="1"/>
  <c r="A1812" i="13" s="1"/>
  <c r="A1813" i="13" s="1"/>
  <c r="A1814" i="13" s="1"/>
  <c r="A1815" i="13" s="1"/>
  <c r="A1816" i="13" s="1"/>
  <c r="A1817" i="13" s="1"/>
  <c r="A1818" i="13" s="1"/>
  <c r="A1819" i="13" s="1"/>
  <c r="A1820" i="13" s="1"/>
  <c r="A1821" i="13" s="1"/>
  <c r="A1822" i="13" s="1"/>
  <c r="A1823" i="13" s="1"/>
  <c r="A1824" i="13" s="1"/>
  <c r="A1825" i="13" s="1"/>
  <c r="A1826" i="13" s="1"/>
  <c r="A1827" i="13" s="1"/>
  <c r="A1828" i="13" s="1"/>
  <c r="A1829" i="13" s="1"/>
  <c r="A1830" i="13" s="1"/>
  <c r="A1831" i="13" s="1"/>
  <c r="A1832" i="13" s="1"/>
  <c r="A1833" i="13" s="1"/>
  <c r="A1834" i="13" s="1"/>
  <c r="A1835" i="13" s="1"/>
  <c r="A1836" i="13" s="1"/>
  <c r="A1837" i="13" s="1"/>
  <c r="A1838" i="13" s="1"/>
  <c r="A1839" i="13" s="1"/>
  <c r="A1840" i="13" s="1"/>
  <c r="A1841" i="13" s="1"/>
  <c r="A1842" i="13" s="1"/>
  <c r="A1843" i="13" s="1"/>
  <c r="A1844" i="13" s="1"/>
  <c r="A1845" i="13" s="1"/>
  <c r="A1846" i="13" s="1"/>
  <c r="A1847" i="13" s="1"/>
  <c r="A1848" i="13" s="1"/>
  <c r="A1849" i="13" s="1"/>
  <c r="A1850" i="13" s="1"/>
  <c r="A1851" i="13" s="1"/>
  <c r="A1852" i="13" s="1"/>
  <c r="A1853" i="13" s="1"/>
  <c r="A1854" i="13" s="1"/>
  <c r="A1855" i="13" s="1"/>
  <c r="A1856" i="13" s="1"/>
  <c r="A1857" i="13" s="1"/>
  <c r="A1858" i="13" s="1"/>
  <c r="A1859" i="13" s="1"/>
  <c r="A1860" i="13" s="1"/>
  <c r="A1861" i="13" s="1"/>
  <c r="A1862" i="13" s="1"/>
  <c r="A1863" i="13" s="1"/>
  <c r="A1864" i="13" s="1"/>
  <c r="A1865" i="13" s="1"/>
  <c r="A1866" i="13" s="1"/>
  <c r="A1867" i="13" s="1"/>
  <c r="A1868" i="13" s="1"/>
  <c r="A1869" i="13" s="1"/>
  <c r="A1870" i="13" s="1"/>
  <c r="A1871" i="13" s="1"/>
  <c r="A1872" i="13" s="1"/>
  <c r="A1873" i="13" s="1"/>
  <c r="A1874" i="13" s="1"/>
  <c r="A1875" i="13" s="1"/>
  <c r="A1876" i="13" s="1"/>
  <c r="A1877" i="13" s="1"/>
  <c r="A1878" i="13" s="1"/>
  <c r="A1879" i="13" s="1"/>
  <c r="A1880" i="13" s="1"/>
  <c r="A1881" i="13" s="1"/>
  <c r="A1882" i="13" s="1"/>
  <c r="A1883" i="13" s="1"/>
  <c r="A1884" i="13" s="1"/>
  <c r="A1885" i="13" s="1"/>
  <c r="A1886" i="13" s="1"/>
  <c r="A1887" i="13" s="1"/>
  <c r="A1888" i="13" s="1"/>
  <c r="A1889" i="13" s="1"/>
  <c r="A1890" i="13" s="1"/>
  <c r="A1891" i="13" s="1"/>
  <c r="A1892" i="13" s="1"/>
  <c r="A1893" i="13" s="1"/>
  <c r="A1894" i="13" s="1"/>
  <c r="A1895" i="13" s="1"/>
  <c r="A1896" i="13" s="1"/>
  <c r="A1897" i="13" s="1"/>
  <c r="A1898" i="13" s="1"/>
  <c r="A1899" i="13" s="1"/>
  <c r="A1900" i="13" s="1"/>
  <c r="A1901" i="13" s="1"/>
  <c r="A1902" i="13" s="1"/>
  <c r="A1903" i="13" s="1"/>
  <c r="A1904" i="13" s="1"/>
  <c r="A1905" i="13" s="1"/>
  <c r="A1906" i="13" s="1"/>
  <c r="A1907" i="13" s="1"/>
  <c r="A1908" i="13" s="1"/>
  <c r="A1909" i="13" s="1"/>
  <c r="A1910" i="13" s="1"/>
  <c r="A1911" i="13" s="1"/>
  <c r="A1912" i="13" s="1"/>
  <c r="A1913" i="13" s="1"/>
  <c r="A1914" i="13" s="1"/>
  <c r="A1915" i="13" s="1"/>
  <c r="A1916" i="13" s="1"/>
  <c r="A1917" i="13" s="1"/>
  <c r="A1918" i="13" s="1"/>
  <c r="A1919" i="13" s="1"/>
  <c r="A1920" i="13" s="1"/>
  <c r="A1921" i="13" s="1"/>
  <c r="A1922" i="13" s="1"/>
  <c r="A1923" i="13" s="1"/>
  <c r="A1924" i="13" s="1"/>
  <c r="A1925" i="13" s="1"/>
  <c r="A1926" i="13" s="1"/>
  <c r="A1927" i="13" s="1"/>
  <c r="A1928" i="13" s="1"/>
  <c r="A1929" i="13" s="1"/>
  <c r="A1930" i="13" s="1"/>
  <c r="A1931" i="13" s="1"/>
  <c r="A1932" i="13" s="1"/>
  <c r="A1933" i="13" s="1"/>
  <c r="A1934" i="13" s="1"/>
  <c r="A1935" i="13" s="1"/>
  <c r="A1936" i="13" s="1"/>
  <c r="A1937" i="13" s="1"/>
  <c r="A1938" i="13" s="1"/>
  <c r="A1939" i="13" s="1"/>
  <c r="A1940" i="13" s="1"/>
  <c r="A1941" i="13" s="1"/>
  <c r="A1942" i="13" s="1"/>
  <c r="A1943" i="13" s="1"/>
  <c r="A1944" i="13" s="1"/>
  <c r="A1945" i="13" s="1"/>
  <c r="A1946" i="13" s="1"/>
  <c r="A1947" i="13" s="1"/>
  <c r="A1948" i="13" s="1"/>
  <c r="A1949" i="13" s="1"/>
  <c r="A1950" i="13" s="1"/>
  <c r="A1951" i="13" s="1"/>
  <c r="A1952" i="13" s="1"/>
  <c r="A1953" i="13" s="1"/>
  <c r="A1954" i="13" s="1"/>
  <c r="A1955" i="13" s="1"/>
  <c r="A1956" i="13" s="1"/>
  <c r="A1957" i="13" s="1"/>
  <c r="A1958" i="13" s="1"/>
  <c r="A1959" i="13" s="1"/>
  <c r="A1960" i="13" s="1"/>
  <c r="A1961" i="13" s="1"/>
  <c r="A1962" i="13" s="1"/>
  <c r="A1963" i="13" s="1"/>
  <c r="A1964" i="13" s="1"/>
  <c r="A1965" i="13" s="1"/>
  <c r="A1966" i="13" s="1"/>
  <c r="A1967" i="13" s="1"/>
  <c r="A1968" i="13" s="1"/>
  <c r="A1969" i="13" s="1"/>
  <c r="A1970" i="13" s="1"/>
  <c r="A1971" i="13" s="1"/>
  <c r="A1972" i="13" s="1"/>
  <c r="A1973" i="13" s="1"/>
  <c r="A1974" i="13" s="1"/>
  <c r="A1975" i="13" s="1"/>
  <c r="A1976" i="13" s="1"/>
  <c r="A1977" i="13" s="1"/>
  <c r="A1978" i="13" s="1"/>
  <c r="A1979" i="13" s="1"/>
  <c r="A1980" i="13" s="1"/>
  <c r="A1981" i="13" s="1"/>
  <c r="A1982" i="13" s="1"/>
  <c r="A1983" i="13" s="1"/>
  <c r="A1984" i="13" s="1"/>
  <c r="A1985" i="13" s="1"/>
  <c r="A1986" i="13" s="1"/>
  <c r="A1987" i="13" s="1"/>
  <c r="A1988" i="13" s="1"/>
  <c r="A1989" i="13" s="1"/>
  <c r="A1990" i="13" s="1"/>
  <c r="A1991" i="13" s="1"/>
  <c r="A1992" i="13" s="1"/>
  <c r="A1993" i="13" s="1"/>
  <c r="A1994" i="13" s="1"/>
  <c r="A1995" i="13" s="1"/>
  <c r="A1996" i="13" s="1"/>
  <c r="A1997" i="13" s="1"/>
  <c r="A1998" i="13" s="1"/>
  <c r="A1999" i="13" s="1"/>
  <c r="A2000" i="13" s="1"/>
  <c r="A2001" i="13" s="1"/>
  <c r="A2002" i="13" s="1"/>
  <c r="A2003" i="13" s="1"/>
  <c r="A2004" i="13" s="1"/>
  <c r="A2005" i="13" s="1"/>
  <c r="A2006" i="13" s="1"/>
  <c r="A2007" i="13" s="1"/>
  <c r="A2008" i="13" s="1"/>
  <c r="A2009" i="13" s="1"/>
  <c r="A2010" i="13" s="1"/>
  <c r="A2011" i="13" s="1"/>
  <c r="A2012" i="13" s="1"/>
  <c r="A2013" i="13" s="1"/>
  <c r="A2014" i="13" s="1"/>
  <c r="A2015" i="13" s="1"/>
  <c r="A2016" i="13" s="1"/>
  <c r="A2017" i="13" s="1"/>
  <c r="A2018" i="13" s="1"/>
  <c r="A2019" i="13" s="1"/>
  <c r="A2020" i="13" s="1"/>
  <c r="A2021" i="13" s="1"/>
  <c r="A2022" i="13" s="1"/>
  <c r="A2023" i="13" s="1"/>
  <c r="A2024" i="13" s="1"/>
  <c r="A2025" i="13" s="1"/>
  <c r="A2026" i="13" s="1"/>
  <c r="A2027" i="13" s="1"/>
  <c r="A2028" i="13" s="1"/>
  <c r="A2029" i="13" s="1"/>
  <c r="A2030" i="13" s="1"/>
  <c r="A2031" i="13" s="1"/>
  <c r="A2032" i="13" s="1"/>
  <c r="A2033" i="13" s="1"/>
  <c r="A2034" i="13" s="1"/>
  <c r="A2035" i="13" s="1"/>
  <c r="A2036" i="13" s="1"/>
  <c r="A2037" i="13" s="1"/>
  <c r="A2038" i="13" s="1"/>
  <c r="A2039" i="13" s="1"/>
  <c r="A2040" i="13" s="1"/>
  <c r="A2041" i="13" s="1"/>
  <c r="A2042" i="13" s="1"/>
  <c r="A2043" i="13" s="1"/>
  <c r="A2044" i="13" s="1"/>
  <c r="A2045" i="13" s="1"/>
  <c r="A2046" i="13" s="1"/>
  <c r="A2047" i="13" s="1"/>
  <c r="A2048" i="13" s="1"/>
  <c r="A2049" i="13" s="1"/>
  <c r="A2050" i="13" s="1"/>
  <c r="A2051" i="13" s="1"/>
  <c r="A2052" i="13" s="1"/>
  <c r="A2053" i="13" s="1"/>
  <c r="A2054" i="13" s="1"/>
  <c r="A2055" i="13" s="1"/>
  <c r="A2056" i="13" s="1"/>
  <c r="A2057" i="13" s="1"/>
  <c r="A2058" i="13" s="1"/>
  <c r="A2059" i="13" s="1"/>
  <c r="A2060" i="13" s="1"/>
  <c r="A2061" i="13" s="1"/>
  <c r="A2062" i="13" s="1"/>
  <c r="A2063" i="13" s="1"/>
  <c r="A2064" i="13" s="1"/>
  <c r="A2065" i="13" s="1"/>
  <c r="A2066" i="13" s="1"/>
  <c r="A2067" i="13" s="1"/>
  <c r="A2068" i="13" s="1"/>
  <c r="A2069" i="13" s="1"/>
  <c r="A2070" i="13" s="1"/>
  <c r="A2071" i="13" s="1"/>
  <c r="A2072" i="13" s="1"/>
  <c r="A2073" i="13" s="1"/>
  <c r="A2074" i="13" s="1"/>
  <c r="A2075" i="13" s="1"/>
  <c r="A2076" i="13" s="1"/>
  <c r="A2077" i="13" s="1"/>
  <c r="A2078" i="13" s="1"/>
  <c r="A2079" i="13" s="1"/>
  <c r="A2080" i="13" s="1"/>
  <c r="A2081" i="13" s="1"/>
  <c r="A2082" i="13" s="1"/>
  <c r="A2083" i="13" s="1"/>
  <c r="A2084" i="13" s="1"/>
  <c r="A2085" i="13" s="1"/>
  <c r="A2086" i="13" s="1"/>
  <c r="A2087" i="13" s="1"/>
  <c r="A2088" i="13" s="1"/>
  <c r="A2089" i="13" s="1"/>
  <c r="A2090" i="13" s="1"/>
  <c r="A2091" i="13" s="1"/>
  <c r="A2092" i="13" s="1"/>
  <c r="A2093" i="13" s="1"/>
  <c r="A2094" i="13" s="1"/>
  <c r="A2095" i="13" s="1"/>
  <c r="A2096" i="13" s="1"/>
  <c r="A2097" i="13" s="1"/>
  <c r="A2098" i="13" s="1"/>
  <c r="A2099" i="13" s="1"/>
  <c r="A2100" i="13" s="1"/>
  <c r="A2101" i="13" s="1"/>
  <c r="A2102" i="13" s="1"/>
  <c r="A2103" i="13" s="1"/>
  <c r="A2104" i="13" s="1"/>
  <c r="A2105" i="13" s="1"/>
  <c r="A2106" i="13" s="1"/>
  <c r="A2107" i="13" s="1"/>
  <c r="A2108" i="13" s="1"/>
  <c r="A2109" i="13" s="1"/>
  <c r="A2110" i="13" s="1"/>
  <c r="A2111" i="13" s="1"/>
  <c r="A2112" i="13" s="1"/>
  <c r="A2113" i="13" s="1"/>
  <c r="A2114" i="13" s="1"/>
  <c r="A2115" i="13" s="1"/>
  <c r="A2116" i="13" s="1"/>
  <c r="A2117" i="13" s="1"/>
  <c r="A2118" i="13" s="1"/>
  <c r="A2119" i="13" s="1"/>
  <c r="A2120" i="13" s="1"/>
  <c r="A2121" i="13" s="1"/>
  <c r="A2122" i="13" s="1"/>
  <c r="A2123" i="13" s="1"/>
  <c r="A2124" i="13" s="1"/>
  <c r="A2125" i="13" s="1"/>
  <c r="A2126" i="13" s="1"/>
  <c r="A2127" i="13" s="1"/>
  <c r="A2128" i="13" s="1"/>
  <c r="A2129" i="13" s="1"/>
  <c r="A2130" i="13" s="1"/>
  <c r="A2131" i="13" s="1"/>
  <c r="A2132" i="13" s="1"/>
  <c r="A2133" i="13" s="1"/>
  <c r="A2134" i="13" s="1"/>
  <c r="A2135" i="13" s="1"/>
  <c r="A2136" i="13" s="1"/>
  <c r="A2137" i="13" s="1"/>
  <c r="A2138" i="13" s="1"/>
  <c r="A2139" i="13" s="1"/>
  <c r="A2140" i="13" s="1"/>
  <c r="A2141" i="13" s="1"/>
  <c r="A2142" i="13" s="1"/>
  <c r="A2143" i="13" s="1"/>
  <c r="A2144" i="13" s="1"/>
  <c r="A2145" i="13" s="1"/>
  <c r="A2146" i="13" s="1"/>
  <c r="A2147" i="13" s="1"/>
  <c r="A2148" i="13" s="1"/>
  <c r="A2149" i="13" s="1"/>
  <c r="A2150" i="13" s="1"/>
  <c r="A2151" i="13" s="1"/>
  <c r="A2152" i="13" s="1"/>
  <c r="A2153" i="13" s="1"/>
  <c r="A2154" i="13" s="1"/>
  <c r="A2155" i="13" s="1"/>
  <c r="A2156" i="13" s="1"/>
  <c r="A2157" i="13" s="1"/>
  <c r="A2158" i="13" s="1"/>
  <c r="A2159" i="13" s="1"/>
  <c r="A2160" i="13" s="1"/>
  <c r="A2161" i="13" s="1"/>
  <c r="A2162" i="13" s="1"/>
  <c r="A2163" i="13" s="1"/>
  <c r="A2164" i="13" s="1"/>
  <c r="A2165" i="13" s="1"/>
  <c r="A2166" i="13" s="1"/>
  <c r="A2167" i="13" s="1"/>
  <c r="A2168" i="13" s="1"/>
  <c r="A2169" i="13" s="1"/>
  <c r="A2170" i="13" s="1"/>
  <c r="A2171" i="13" s="1"/>
  <c r="A2172" i="13" s="1"/>
  <c r="A2173" i="13" s="1"/>
  <c r="A2174" i="13" s="1"/>
  <c r="A2175" i="13" s="1"/>
  <c r="A2176" i="13" s="1"/>
  <c r="A2177" i="13" s="1"/>
  <c r="A2178" i="13" s="1"/>
  <c r="A2179" i="13" s="1"/>
  <c r="A2180" i="13" s="1"/>
  <c r="A2181" i="13" s="1"/>
  <c r="A2182" i="13" s="1"/>
  <c r="A2183" i="13" s="1"/>
  <c r="A2184" i="13" s="1"/>
  <c r="A2185" i="13" s="1"/>
  <c r="A2186" i="13" s="1"/>
  <c r="A2187" i="13" s="1"/>
  <c r="A2188" i="13" s="1"/>
  <c r="A2189" i="13" s="1"/>
  <c r="A2190" i="13" s="1"/>
  <c r="A2191" i="13" s="1"/>
  <c r="A2192" i="13" s="1"/>
  <c r="A2193" i="13" s="1"/>
  <c r="A2194" i="13" s="1"/>
  <c r="A2195" i="13" s="1"/>
  <c r="A2196" i="13" s="1"/>
  <c r="A2197" i="13" s="1"/>
  <c r="A2198" i="13" s="1"/>
  <c r="A2199" i="13" s="1"/>
  <c r="A2200" i="13" s="1"/>
  <c r="A2201" i="13" s="1"/>
  <c r="A2202" i="13" s="1"/>
  <c r="A2203" i="13" s="1"/>
  <c r="A2204" i="13" s="1"/>
  <c r="A2205" i="13" s="1"/>
  <c r="A2206" i="13" s="1"/>
  <c r="A2207" i="13" s="1"/>
  <c r="A2208" i="13" s="1"/>
  <c r="A2209" i="13" s="1"/>
  <c r="A2210" i="13" s="1"/>
  <c r="A2211" i="13" s="1"/>
  <c r="A2212" i="13" s="1"/>
  <c r="A2213" i="13" s="1"/>
  <c r="A2214" i="13" s="1"/>
  <c r="A2215" i="13" s="1"/>
  <c r="A2216" i="13" s="1"/>
  <c r="A2217" i="13" s="1"/>
  <c r="A2218" i="13" s="1"/>
  <c r="A2219" i="13" s="1"/>
  <c r="A2220" i="13" s="1"/>
  <c r="A2221" i="13" s="1"/>
  <c r="A2222" i="13" s="1"/>
  <c r="A2223" i="13" s="1"/>
  <c r="A2224" i="13" s="1"/>
  <c r="A2225" i="13" s="1"/>
  <c r="A2226" i="13" s="1"/>
  <c r="A2227" i="13" s="1"/>
  <c r="A2228" i="13" s="1"/>
  <c r="A2229" i="13" s="1"/>
  <c r="A2230" i="13" s="1"/>
  <c r="A2231" i="13" s="1"/>
  <c r="A2232" i="13" s="1"/>
  <c r="A2233" i="13" s="1"/>
  <c r="A2234" i="13" s="1"/>
  <c r="A2235" i="13" s="1"/>
  <c r="A2236" i="13" s="1"/>
  <c r="A2237" i="13" s="1"/>
  <c r="A2238" i="13" s="1"/>
  <c r="A2239" i="13" s="1"/>
  <c r="A2240" i="13" s="1"/>
  <c r="A2241" i="13" s="1"/>
  <c r="A2242" i="13" s="1"/>
  <c r="A2243" i="13" s="1"/>
  <c r="A2244" i="13" s="1"/>
  <c r="A2245" i="13" s="1"/>
  <c r="A2246" i="13" s="1"/>
  <c r="A2247" i="13" s="1"/>
  <c r="A2248" i="13" s="1"/>
  <c r="A2249" i="13" s="1"/>
  <c r="A2250" i="13" s="1"/>
  <c r="A2251" i="13" s="1"/>
  <c r="A2252" i="13" s="1"/>
  <c r="A2253" i="13" s="1"/>
  <c r="A2254" i="13" s="1"/>
  <c r="A2255" i="13" s="1"/>
  <c r="A2256" i="13" s="1"/>
  <c r="A2257" i="13" s="1"/>
  <c r="A2258" i="13" s="1"/>
  <c r="A2259" i="13" s="1"/>
  <c r="A2260" i="13" s="1"/>
  <c r="A2261" i="13" s="1"/>
  <c r="A2262" i="13" s="1"/>
  <c r="A2263" i="13" s="1"/>
  <c r="A2264" i="13" s="1"/>
  <c r="A2265" i="13" s="1"/>
  <c r="A2266" i="13" s="1"/>
  <c r="A2267" i="13" s="1"/>
  <c r="A2268" i="13" s="1"/>
  <c r="A2269" i="13" s="1"/>
  <c r="A2270" i="13" s="1"/>
  <c r="A2271" i="13" s="1"/>
  <c r="A2272" i="13" s="1"/>
  <c r="A2273" i="13" s="1"/>
  <c r="A2274" i="13" s="1"/>
  <c r="A2275" i="13" s="1"/>
  <c r="A2276" i="13" s="1"/>
  <c r="A2277" i="13" s="1"/>
  <c r="A2278" i="13" s="1"/>
  <c r="A2279" i="13" s="1"/>
  <c r="A2280" i="13" s="1"/>
  <c r="A2281" i="13" s="1"/>
  <c r="A2282" i="13" s="1"/>
  <c r="A2283" i="13" s="1"/>
  <c r="A2284" i="13" s="1"/>
  <c r="A2285" i="13" s="1"/>
  <c r="A2286" i="13" s="1"/>
  <c r="A2287" i="13" s="1"/>
  <c r="A2288" i="13" s="1"/>
  <c r="A2289" i="13" s="1"/>
  <c r="A2290" i="13" s="1"/>
  <c r="A2291" i="13" s="1"/>
  <c r="A2292" i="13" s="1"/>
  <c r="A2293" i="13" s="1"/>
  <c r="A2294" i="13" s="1"/>
  <c r="A2295" i="13" s="1"/>
  <c r="A2296" i="13" s="1"/>
  <c r="A2297" i="13" s="1"/>
  <c r="A2298" i="13" s="1"/>
  <c r="A2299" i="13" s="1"/>
  <c r="A2300" i="13" s="1"/>
  <c r="A2301" i="13" s="1"/>
  <c r="A2302" i="13" s="1"/>
  <c r="A2303" i="13" s="1"/>
  <c r="A2304" i="13" s="1"/>
  <c r="A2305" i="13" s="1"/>
  <c r="A2306" i="13" s="1"/>
  <c r="A2307" i="13" s="1"/>
  <c r="A2308" i="13" s="1"/>
  <c r="A2309" i="13" s="1"/>
  <c r="A2310" i="13" s="1"/>
  <c r="A2311" i="13" s="1"/>
  <c r="A2312" i="13" s="1"/>
  <c r="A2313" i="13" s="1"/>
  <c r="A2314" i="13" s="1"/>
  <c r="A2315" i="13" s="1"/>
  <c r="A2316" i="13" s="1"/>
  <c r="A2317" i="13" s="1"/>
  <c r="A2318" i="13" s="1"/>
  <c r="A2319" i="13" s="1"/>
  <c r="A2320" i="13" s="1"/>
  <c r="A2321" i="13" s="1"/>
  <c r="A2322" i="13" s="1"/>
  <c r="A2323" i="13" s="1"/>
  <c r="A2324" i="13" s="1"/>
  <c r="A2325" i="13" s="1"/>
  <c r="A2326" i="13" s="1"/>
  <c r="A2327" i="13" s="1"/>
  <c r="A2328" i="13" s="1"/>
  <c r="A2329" i="13" s="1"/>
  <c r="A2330" i="13" s="1"/>
  <c r="A2331" i="13" s="1"/>
  <c r="A2332" i="13" s="1"/>
  <c r="A2333" i="13" s="1"/>
  <c r="A2334" i="13" s="1"/>
  <c r="A2335" i="13" s="1"/>
  <c r="A2336" i="13" s="1"/>
  <c r="A2337" i="13" s="1"/>
  <c r="A2338" i="13" s="1"/>
  <c r="A2339" i="13" s="1"/>
  <c r="A2340" i="13" s="1"/>
  <c r="A2341" i="13" s="1"/>
  <c r="A2342" i="13" s="1"/>
  <c r="A2343" i="13" s="1"/>
  <c r="A2344" i="13" s="1"/>
  <c r="A2345" i="13" s="1"/>
  <c r="A2346" i="13" s="1"/>
  <c r="A2347" i="13" s="1"/>
  <c r="A2348" i="13" s="1"/>
  <c r="A2349" i="13" s="1"/>
  <c r="A2350" i="13" s="1"/>
  <c r="A2351" i="13" s="1"/>
  <c r="A2352" i="13" s="1"/>
  <c r="A2353" i="13" s="1"/>
  <c r="A2354" i="13" s="1"/>
  <c r="A2355" i="13" s="1"/>
  <c r="A2356" i="13" s="1"/>
  <c r="A2357" i="13" s="1"/>
  <c r="A2358" i="13" s="1"/>
  <c r="A2359" i="13" s="1"/>
  <c r="A2360" i="13" s="1"/>
  <c r="A2361" i="13" s="1"/>
  <c r="A2362" i="13" s="1"/>
  <c r="A2363" i="13" s="1"/>
  <c r="A2364" i="13" s="1"/>
  <c r="A2365" i="13" s="1"/>
  <c r="A2366" i="13" s="1"/>
  <c r="A2367" i="13" s="1"/>
  <c r="A2368" i="13" s="1"/>
  <c r="A2369" i="13" s="1"/>
  <c r="A2370" i="13" s="1"/>
  <c r="A2371" i="13" s="1"/>
  <c r="A2372" i="13" s="1"/>
  <c r="A2373" i="13" s="1"/>
  <c r="A2374" i="13" s="1"/>
  <c r="A2375" i="13" s="1"/>
  <c r="A2376" i="13" s="1"/>
  <c r="A2377" i="13" s="1"/>
  <c r="A2378" i="13" s="1"/>
  <c r="A2379" i="13" s="1"/>
  <c r="A2380" i="13" s="1"/>
  <c r="A2381" i="13" s="1"/>
  <c r="A2382" i="13" s="1"/>
  <c r="A2383" i="13" s="1"/>
  <c r="A2384" i="13" s="1"/>
  <c r="A2385" i="13" s="1"/>
  <c r="A2386" i="13" s="1"/>
  <c r="A2387" i="13" s="1"/>
  <c r="A2388" i="13" s="1"/>
  <c r="A2389" i="13" s="1"/>
  <c r="A2390" i="13" s="1"/>
  <c r="A2391" i="13" s="1"/>
  <c r="A2392" i="13" s="1"/>
  <c r="A2393" i="13" s="1"/>
  <c r="A2394" i="13" s="1"/>
  <c r="A2395" i="13" s="1"/>
  <c r="A2396" i="13" s="1"/>
  <c r="A2397" i="13" s="1"/>
  <c r="A2398" i="13" s="1"/>
  <c r="A2399" i="13" s="1"/>
  <c r="A2400" i="13" s="1"/>
  <c r="A2401" i="13" s="1"/>
  <c r="A2402" i="13" s="1"/>
  <c r="A2403" i="13" s="1"/>
  <c r="A2404" i="13" s="1"/>
  <c r="A2405" i="13" s="1"/>
  <c r="A2406" i="13" s="1"/>
  <c r="A2407" i="13" s="1"/>
  <c r="A2408" i="13" s="1"/>
  <c r="A2409" i="13" s="1"/>
  <c r="A2410" i="13" s="1"/>
  <c r="A2411" i="13" s="1"/>
  <c r="A2412" i="13" s="1"/>
  <c r="A2413" i="13" s="1"/>
  <c r="A2414" i="13" s="1"/>
  <c r="A2415" i="13" s="1"/>
  <c r="A2416" i="13" s="1"/>
  <c r="A2417" i="13" s="1"/>
  <c r="A2418" i="13" s="1"/>
  <c r="A2419" i="13" s="1"/>
  <c r="A2420" i="13" s="1"/>
  <c r="A2421" i="13" s="1"/>
  <c r="A2422" i="13" s="1"/>
  <c r="A2423" i="13" s="1"/>
  <c r="A2424" i="13" s="1"/>
  <c r="A2425" i="13" s="1"/>
  <c r="A2426" i="13" s="1"/>
  <c r="A2427" i="13" s="1"/>
  <c r="A2428" i="13" s="1"/>
  <c r="A2429" i="13" s="1"/>
  <c r="A2430" i="13" s="1"/>
  <c r="A2431" i="13" s="1"/>
  <c r="A2432" i="13" s="1"/>
  <c r="A2433" i="13" s="1"/>
  <c r="A2434" i="13" s="1"/>
  <c r="A2435" i="13" s="1"/>
  <c r="A2436" i="13" s="1"/>
  <c r="A2437" i="13" s="1"/>
  <c r="A2438" i="13" s="1"/>
  <c r="A2439" i="13" s="1"/>
  <c r="A2440" i="13" s="1"/>
  <c r="A2441" i="13" s="1"/>
  <c r="A2442" i="13" s="1"/>
  <c r="A2443" i="13" s="1"/>
  <c r="A2444" i="13" s="1"/>
  <c r="A2445" i="13" s="1"/>
  <c r="A2446" i="13" s="1"/>
  <c r="A2447" i="13" s="1"/>
  <c r="A2448" i="13" s="1"/>
  <c r="A2449" i="13" s="1"/>
  <c r="A2450" i="13" s="1"/>
  <c r="A2451" i="13" s="1"/>
  <c r="A2452" i="13" s="1"/>
  <c r="A2453" i="13" s="1"/>
  <c r="A2454" i="13" s="1"/>
  <c r="A2455" i="13" s="1"/>
  <c r="A2456" i="13" s="1"/>
  <c r="A2457" i="13" s="1"/>
  <c r="A2458" i="13" s="1"/>
  <c r="A2459" i="13" s="1"/>
  <c r="A2460" i="13" s="1"/>
  <c r="A2461" i="13" s="1"/>
  <c r="A2462" i="13" s="1"/>
  <c r="A2463" i="13" s="1"/>
  <c r="A2464" i="13" s="1"/>
  <c r="A2465" i="13" s="1"/>
  <c r="A2466" i="13" s="1"/>
  <c r="A2467" i="13" s="1"/>
  <c r="A2468" i="13" s="1"/>
  <c r="A2469" i="13" s="1"/>
  <c r="A2470" i="13" s="1"/>
  <c r="A2471" i="13" s="1"/>
  <c r="A2472" i="13" s="1"/>
  <c r="A2473" i="13" s="1"/>
  <c r="A2474" i="13" s="1"/>
  <c r="A2475" i="13" s="1"/>
  <c r="A2476" i="13" s="1"/>
  <c r="A2477" i="13" s="1"/>
  <c r="A2478" i="13" s="1"/>
  <c r="A2479" i="13" s="1"/>
  <c r="A2480" i="13" s="1"/>
  <c r="A2481" i="13" s="1"/>
  <c r="A2482" i="13" s="1"/>
  <c r="A2483" i="13" s="1"/>
  <c r="A2484" i="13" s="1"/>
  <c r="A2485" i="13" s="1"/>
  <c r="A2486" i="13" s="1"/>
  <c r="A2487" i="13" s="1"/>
  <c r="A2488" i="13" s="1"/>
  <c r="A2489" i="13" s="1"/>
  <c r="A2490" i="13" s="1"/>
  <c r="A2491" i="13" s="1"/>
  <c r="A2492" i="13" s="1"/>
  <c r="A2493" i="13" s="1"/>
  <c r="A2494" i="13" s="1"/>
  <c r="A2495" i="13" s="1"/>
  <c r="A2496" i="13" s="1"/>
  <c r="A2497" i="13" s="1"/>
  <c r="A2498" i="13" s="1"/>
  <c r="A2499" i="13" s="1"/>
  <c r="A2500" i="13" s="1"/>
  <c r="A2501" i="13" s="1"/>
  <c r="A2502" i="13" s="1"/>
  <c r="A2503" i="13" s="1"/>
  <c r="A2504" i="13" s="1"/>
  <c r="A2505" i="13" s="1"/>
  <c r="A2506" i="13" s="1"/>
  <c r="A2507" i="13" s="1"/>
  <c r="A2508" i="13" s="1"/>
  <c r="A2509" i="13" s="1"/>
  <c r="A2510" i="13" s="1"/>
  <c r="A2511" i="13" s="1"/>
  <c r="A2512" i="13" s="1"/>
  <c r="A2513" i="13" s="1"/>
  <c r="A2514" i="13" s="1"/>
  <c r="A2515" i="13" s="1"/>
  <c r="A2516" i="13" s="1"/>
  <c r="A2517" i="13" s="1"/>
  <c r="A2518" i="13" s="1"/>
  <c r="A2519" i="13" s="1"/>
  <c r="A2520" i="13" s="1"/>
  <c r="A2521" i="13" s="1"/>
  <c r="A2522" i="13" s="1"/>
  <c r="A2523" i="13" s="1"/>
  <c r="A2524" i="13" s="1"/>
  <c r="A2525" i="13" s="1"/>
  <c r="A2526" i="13" s="1"/>
  <c r="A2527" i="13" s="1"/>
  <c r="A2528" i="13" s="1"/>
  <c r="A2529" i="13" s="1"/>
  <c r="A2530" i="13" s="1"/>
  <c r="A2531" i="13" s="1"/>
  <c r="A2532" i="13" s="1"/>
  <c r="A2533" i="13" s="1"/>
  <c r="A2534" i="13" s="1"/>
  <c r="A2535" i="13" s="1"/>
  <c r="A2536" i="13" s="1"/>
  <c r="A2537" i="13" s="1"/>
  <c r="A2538" i="13" s="1"/>
  <c r="A2539" i="13" s="1"/>
  <c r="A2540" i="13" s="1"/>
  <c r="A2541" i="13" s="1"/>
  <c r="A2542" i="13" s="1"/>
  <c r="A2543" i="13" s="1"/>
  <c r="A2544" i="13" s="1"/>
  <c r="A2545" i="13" s="1"/>
  <c r="A2546" i="13" s="1"/>
  <c r="A2547" i="13" s="1"/>
  <c r="A2548" i="13" s="1"/>
  <c r="A2549" i="13" s="1"/>
  <c r="A2550" i="13" s="1"/>
  <c r="A2551" i="13" s="1"/>
  <c r="A2552" i="13" s="1"/>
  <c r="A2553" i="13" s="1"/>
  <c r="A2554" i="13" s="1"/>
  <c r="A2555" i="13" s="1"/>
  <c r="A2556" i="13" s="1"/>
  <c r="A2557" i="13" s="1"/>
  <c r="A2558" i="13" s="1"/>
  <c r="A2559" i="13" s="1"/>
  <c r="A2560" i="13" s="1"/>
  <c r="A2561" i="13" s="1"/>
  <c r="A2562" i="13" s="1"/>
  <c r="A2563" i="13" s="1"/>
  <c r="A2564" i="13" s="1"/>
  <c r="A2565" i="13" s="1"/>
  <c r="A2566" i="13" s="1"/>
  <c r="A2567" i="13" s="1"/>
  <c r="A2568" i="13" s="1"/>
  <c r="A2569" i="13" s="1"/>
  <c r="A2570" i="13" s="1"/>
  <c r="A2571" i="13" s="1"/>
  <c r="A2572" i="13" s="1"/>
  <c r="A2573" i="13" s="1"/>
  <c r="A2574" i="13" s="1"/>
  <c r="A2575" i="13" s="1"/>
  <c r="A2576" i="13" s="1"/>
  <c r="A2577" i="13" s="1"/>
  <c r="A2578" i="13" s="1"/>
  <c r="A2579" i="13" s="1"/>
  <c r="A2580" i="13" s="1"/>
  <c r="A2581" i="13" s="1"/>
  <c r="A2582" i="13" s="1"/>
  <c r="A2583" i="13" s="1"/>
  <c r="A2584" i="13" s="1"/>
  <c r="A2585" i="13" s="1"/>
  <c r="A2586" i="13" s="1"/>
  <c r="A2587" i="13" s="1"/>
  <c r="A2588" i="13" s="1"/>
  <c r="A2589" i="13" s="1"/>
  <c r="A2590" i="13" s="1"/>
  <c r="A2591" i="13" s="1"/>
  <c r="A2592" i="13" s="1"/>
  <c r="A2593" i="13" s="1"/>
  <c r="A2594" i="13" s="1"/>
  <c r="A2595" i="13" s="1"/>
  <c r="A2596" i="13" s="1"/>
  <c r="A2597" i="13" s="1"/>
  <c r="A2598" i="13" s="1"/>
  <c r="A2599" i="13" s="1"/>
  <c r="A2600" i="13" s="1"/>
  <c r="A2601" i="13" s="1"/>
  <c r="A2602" i="13" s="1"/>
  <c r="A2603" i="13" s="1"/>
  <c r="A2604" i="13" s="1"/>
  <c r="A2605" i="13" s="1"/>
  <c r="A2606" i="13" s="1"/>
  <c r="A2607" i="13" s="1"/>
  <c r="A2608" i="13" s="1"/>
  <c r="A2609" i="13" s="1"/>
  <c r="A2610" i="13" s="1"/>
  <c r="A2611" i="13" s="1"/>
  <c r="A2612" i="13" s="1"/>
  <c r="A2613" i="13" s="1"/>
  <c r="A2614" i="13" s="1"/>
  <c r="A2615" i="13" s="1"/>
  <c r="A2616" i="13" s="1"/>
  <c r="A2617" i="13" s="1"/>
  <c r="A2618" i="13" s="1"/>
  <c r="A2619" i="13" s="1"/>
  <c r="A2620" i="13" s="1"/>
  <c r="A2621" i="13" s="1"/>
  <c r="A2622" i="13" s="1"/>
  <c r="A2623" i="13" s="1"/>
  <c r="A2624" i="13" s="1"/>
  <c r="A2625" i="13" s="1"/>
  <c r="A2626" i="13" s="1"/>
  <c r="A2627" i="13" s="1"/>
  <c r="A2628" i="13" s="1"/>
  <c r="A2629" i="13" s="1"/>
  <c r="A2630" i="13" s="1"/>
  <c r="A2631" i="13" s="1"/>
  <c r="A2632" i="13" s="1"/>
  <c r="A2633" i="13" s="1"/>
  <c r="A2634" i="13" s="1"/>
  <c r="A2635" i="13" s="1"/>
  <c r="A2636" i="13" s="1"/>
  <c r="A2637" i="13" s="1"/>
  <c r="A2638" i="13" s="1"/>
  <c r="A2639" i="13" s="1"/>
  <c r="A2640" i="13" s="1"/>
  <c r="A2641" i="13" s="1"/>
  <c r="A2642" i="13" s="1"/>
  <c r="A2643" i="13" s="1"/>
  <c r="A2644" i="13" s="1"/>
  <c r="A2645" i="13" s="1"/>
  <c r="A2646" i="13" s="1"/>
  <c r="A2647" i="13" s="1"/>
  <c r="A2648" i="13" s="1"/>
  <c r="A2649" i="13" s="1"/>
  <c r="A2650" i="13" s="1"/>
  <c r="A2651" i="13" s="1"/>
  <c r="A2652" i="13" s="1"/>
  <c r="A2653" i="13" s="1"/>
  <c r="A2654" i="13" s="1"/>
  <c r="A2655" i="13" s="1"/>
  <c r="A2656" i="13" s="1"/>
  <c r="A2657" i="13" s="1"/>
  <c r="A2658" i="13" s="1"/>
  <c r="A2659" i="13" s="1"/>
  <c r="A2660" i="13" s="1"/>
  <c r="A2661" i="13" s="1"/>
  <c r="A2662" i="13" s="1"/>
  <c r="A2663" i="13" s="1"/>
  <c r="A2664" i="13" s="1"/>
  <c r="A2665" i="13" s="1"/>
  <c r="A2666" i="13" s="1"/>
  <c r="A2667" i="13" s="1"/>
  <c r="A2668" i="13" s="1"/>
  <c r="A2669" i="13" s="1"/>
  <c r="A2670" i="13" s="1"/>
  <c r="A2671" i="13" s="1"/>
  <c r="A2672" i="13" s="1"/>
  <c r="A2673" i="13" s="1"/>
  <c r="A2674" i="13" s="1"/>
  <c r="A2675" i="13" s="1"/>
  <c r="A2676" i="13" s="1"/>
  <c r="A2677" i="13" s="1"/>
  <c r="A2678" i="13" s="1"/>
  <c r="A2679" i="13" s="1"/>
  <c r="A2680" i="13" s="1"/>
  <c r="A2681" i="13" s="1"/>
  <c r="A2682" i="13" s="1"/>
  <c r="A2683" i="13" s="1"/>
  <c r="A2684" i="13" s="1"/>
  <c r="A2685" i="13" s="1"/>
  <c r="A2686" i="13" s="1"/>
  <c r="A2687" i="13" s="1"/>
  <c r="A2688" i="13" s="1"/>
  <c r="A2689" i="13" s="1"/>
  <c r="A2690" i="13" s="1"/>
  <c r="A2691" i="13" s="1"/>
  <c r="A2692" i="13" s="1"/>
  <c r="A2693" i="13" s="1"/>
  <c r="A2694" i="13" s="1"/>
  <c r="A2695" i="13" s="1"/>
  <c r="A2696" i="13" s="1"/>
  <c r="A2697" i="13" s="1"/>
  <c r="A2698" i="13" s="1"/>
  <c r="A2699" i="13" s="1"/>
  <c r="A2700" i="13" s="1"/>
  <c r="A2701" i="13" s="1"/>
  <c r="A2702" i="13" s="1"/>
  <c r="A2703" i="13" s="1"/>
  <c r="A2704" i="13" s="1"/>
  <c r="A2705" i="13" s="1"/>
  <c r="A2706" i="13" s="1"/>
  <c r="A2707" i="13" s="1"/>
  <c r="A2708" i="13" s="1"/>
  <c r="A2709" i="13" s="1"/>
  <c r="A2710" i="13" s="1"/>
  <c r="A2711" i="13" s="1"/>
  <c r="A2712" i="13" s="1"/>
  <c r="A2713" i="13" s="1"/>
  <c r="A2714" i="13" s="1"/>
  <c r="A2715" i="13" s="1"/>
  <c r="A2716" i="13" s="1"/>
  <c r="A2717" i="13" s="1"/>
  <c r="A2718" i="13" s="1"/>
  <c r="A2719" i="13" s="1"/>
  <c r="A2720" i="13" s="1"/>
  <c r="A2721" i="13" s="1"/>
  <c r="A2722" i="13" s="1"/>
  <c r="A2723" i="13" s="1"/>
  <c r="A2724" i="13" s="1"/>
  <c r="A2725" i="13" s="1"/>
  <c r="A2726" i="13" s="1"/>
  <c r="A2727" i="13" s="1"/>
  <c r="A2728" i="13" s="1"/>
  <c r="A2729" i="13" s="1"/>
  <c r="A2730" i="13" s="1"/>
  <c r="A2731" i="13" s="1"/>
  <c r="A2732" i="13" s="1"/>
  <c r="A2733" i="13" s="1"/>
  <c r="A2734" i="13" s="1"/>
  <c r="A2735" i="13" s="1"/>
  <c r="A2736" i="13" s="1"/>
  <c r="A2737" i="13" s="1"/>
  <c r="A2738" i="13" s="1"/>
  <c r="A2739" i="13" s="1"/>
  <c r="A2740" i="13" s="1"/>
  <c r="A2741" i="13" s="1"/>
  <c r="A2742" i="13" s="1"/>
  <c r="A2743" i="13" s="1"/>
  <c r="A2744" i="13" s="1"/>
  <c r="A2745" i="13" s="1"/>
  <c r="A2746" i="13" s="1"/>
  <c r="A2747" i="13" s="1"/>
  <c r="A2748" i="13" s="1"/>
  <c r="A2749" i="13" s="1"/>
  <c r="A2750" i="13" s="1"/>
  <c r="A2751" i="13" s="1"/>
  <c r="A2752" i="13" s="1"/>
  <c r="A2753" i="13" s="1"/>
  <c r="A2754" i="13" s="1"/>
  <c r="A2755" i="13" s="1"/>
  <c r="A2756" i="13" s="1"/>
  <c r="A2757" i="13" s="1"/>
  <c r="A2758" i="13" s="1"/>
  <c r="A2759" i="13" s="1"/>
  <c r="A2760" i="13" s="1"/>
  <c r="A2761" i="13" s="1"/>
  <c r="A2762" i="13" s="1"/>
  <c r="A2763" i="13" s="1"/>
  <c r="A2764" i="13" s="1"/>
  <c r="A2765" i="13" s="1"/>
  <c r="A2766" i="13" s="1"/>
  <c r="A2767" i="13" s="1"/>
  <c r="A2768" i="13" s="1"/>
  <c r="A2769" i="13" s="1"/>
  <c r="A2770" i="13" s="1"/>
  <c r="A2771" i="13" s="1"/>
  <c r="A2772" i="13" s="1"/>
  <c r="A2773" i="13" s="1"/>
  <c r="A2774" i="13" s="1"/>
  <c r="A2775" i="13" s="1"/>
  <c r="A2776" i="13" s="1"/>
  <c r="A2777" i="13" s="1"/>
  <c r="A2778" i="13" s="1"/>
  <c r="A2779" i="13" s="1"/>
  <c r="A2780" i="13" s="1"/>
  <c r="A2781" i="13" s="1"/>
  <c r="A2782" i="13" s="1"/>
  <c r="A2783" i="13" s="1"/>
  <c r="A2784" i="13" s="1"/>
  <c r="A2785" i="13" s="1"/>
  <c r="A2786" i="13" s="1"/>
  <c r="A2787" i="13" s="1"/>
  <c r="A2788" i="13" s="1"/>
  <c r="A2789" i="13" s="1"/>
  <c r="A2790" i="13" s="1"/>
  <c r="A2791" i="13" s="1"/>
  <c r="A2792" i="13" s="1"/>
  <c r="A2793" i="13" s="1"/>
  <c r="A2794" i="13" s="1"/>
  <c r="A2795" i="13" s="1"/>
  <c r="A2796" i="13" s="1"/>
  <c r="A2797" i="13" s="1"/>
  <c r="A2798" i="13" s="1"/>
  <c r="A2799" i="13" s="1"/>
  <c r="A2800" i="13" s="1"/>
  <c r="A2801" i="13" s="1"/>
  <c r="A2802" i="13" s="1"/>
  <c r="A2803" i="13" s="1"/>
  <c r="A2804" i="13" s="1"/>
  <c r="A2805" i="13" s="1"/>
  <c r="A2806" i="13" s="1"/>
  <c r="A2807" i="13" s="1"/>
  <c r="A2808" i="13" s="1"/>
  <c r="A2809" i="13" s="1"/>
  <c r="A2810" i="13" s="1"/>
  <c r="A2811" i="13" s="1"/>
  <c r="A2812" i="13" s="1"/>
  <c r="A2813" i="13" s="1"/>
  <c r="A2814" i="13" s="1"/>
  <c r="A2815" i="13" s="1"/>
  <c r="A2816" i="13" s="1"/>
  <c r="A2817" i="13" s="1"/>
  <c r="A2818" i="13" s="1"/>
  <c r="A2819" i="13" s="1"/>
  <c r="A2820" i="13" s="1"/>
  <c r="A2821" i="13" s="1"/>
  <c r="A2822" i="13" s="1"/>
  <c r="A2823" i="13" s="1"/>
  <c r="A2824" i="13" s="1"/>
  <c r="A2825" i="13" s="1"/>
  <c r="A2826" i="13" s="1"/>
  <c r="A2827" i="13" s="1"/>
  <c r="A2828" i="13" s="1"/>
  <c r="A2829" i="13" s="1"/>
  <c r="A2830" i="13" s="1"/>
  <c r="A2831" i="13" s="1"/>
  <c r="A2832" i="13" s="1"/>
  <c r="A2833" i="13" s="1"/>
  <c r="A2834" i="13" s="1"/>
  <c r="A2835" i="13" s="1"/>
  <c r="A2836" i="13" s="1"/>
  <c r="A2837" i="13" s="1"/>
  <c r="A2838" i="13" s="1"/>
  <c r="A2839" i="13" s="1"/>
  <c r="A2840" i="13" s="1"/>
  <c r="A2841" i="13" s="1"/>
  <c r="A2842" i="13" s="1"/>
  <c r="A2843" i="13" s="1"/>
  <c r="A2844" i="13" s="1"/>
  <c r="A2845" i="13" s="1"/>
  <c r="A2846" i="13" s="1"/>
  <c r="A2847" i="13" s="1"/>
  <c r="A2848" i="13" s="1"/>
  <c r="A2849" i="13" s="1"/>
  <c r="A2850" i="13" s="1"/>
  <c r="A2851" i="13" s="1"/>
  <c r="A2852" i="13" s="1"/>
  <c r="A2853" i="13" s="1"/>
  <c r="A2854" i="13" s="1"/>
  <c r="A2855" i="13" s="1"/>
  <c r="A2856" i="13" s="1"/>
  <c r="A2857" i="13" s="1"/>
  <c r="A2858" i="13" s="1"/>
  <c r="A2859" i="13" s="1"/>
  <c r="A2860" i="13" s="1"/>
  <c r="A2861" i="13" s="1"/>
  <c r="A2862" i="13" s="1"/>
  <c r="A2863" i="13" s="1"/>
  <c r="A2864" i="13" s="1"/>
  <c r="A2865" i="13" s="1"/>
  <c r="A2866" i="13" s="1"/>
  <c r="A2867" i="13" s="1"/>
  <c r="A2868" i="13" s="1"/>
  <c r="A2869" i="13" s="1"/>
  <c r="A2870" i="13" s="1"/>
  <c r="A2871" i="13" s="1"/>
  <c r="A2872" i="13" s="1"/>
  <c r="A2873" i="13" s="1"/>
  <c r="A2874" i="13" s="1"/>
  <c r="A2875" i="13" s="1"/>
  <c r="A2876" i="13" s="1"/>
  <c r="A2877" i="13" s="1"/>
  <c r="A2878" i="13" s="1"/>
  <c r="A2879" i="13" s="1"/>
  <c r="A2880" i="13" s="1"/>
  <c r="A2881" i="13" s="1"/>
  <c r="A2882" i="13" s="1"/>
  <c r="A2883" i="13" s="1"/>
  <c r="A2884" i="13" s="1"/>
  <c r="A2885" i="13" s="1"/>
  <c r="A2886" i="13" s="1"/>
  <c r="A2887" i="13" s="1"/>
  <c r="A2888" i="13" s="1"/>
  <c r="A2889" i="13" s="1"/>
  <c r="A2890" i="13" s="1"/>
  <c r="A2891" i="13" s="1"/>
  <c r="A2892" i="13" s="1"/>
  <c r="A2893" i="13" s="1"/>
  <c r="A2894" i="13" s="1"/>
  <c r="A2895" i="13" s="1"/>
  <c r="A2896" i="13" s="1"/>
  <c r="A2897" i="13" s="1"/>
  <c r="A2898" i="13" s="1"/>
  <c r="A2899" i="13" s="1"/>
  <c r="A2900" i="13" s="1"/>
  <c r="A2901" i="13" s="1"/>
  <c r="A2902" i="13" s="1"/>
  <c r="A2903" i="13" s="1"/>
  <c r="A2904" i="13" s="1"/>
  <c r="A2905" i="13" s="1"/>
  <c r="A2906" i="13" s="1"/>
  <c r="A2907" i="13" s="1"/>
  <c r="A2908" i="13" s="1"/>
  <c r="A2909" i="13" s="1"/>
  <c r="A2910" i="13" s="1"/>
  <c r="A2911" i="13" s="1"/>
  <c r="A2912" i="13" s="1"/>
  <c r="A2913" i="13" s="1"/>
  <c r="A2914" i="13" s="1"/>
  <c r="A2915" i="13" s="1"/>
  <c r="A2916" i="13" s="1"/>
  <c r="A2917" i="13" s="1"/>
  <c r="A2918" i="13" s="1"/>
  <c r="A2919" i="13" s="1"/>
  <c r="A2920" i="13" s="1"/>
  <c r="A2921" i="13" s="1"/>
  <c r="A2922" i="13" s="1"/>
  <c r="A2923" i="13" s="1"/>
  <c r="A2924" i="13" s="1"/>
  <c r="A2925" i="13" s="1"/>
  <c r="A2926" i="13" s="1"/>
  <c r="A2927" i="13" s="1"/>
  <c r="A2928" i="13" s="1"/>
  <c r="A2929" i="13" s="1"/>
  <c r="A2930" i="13" s="1"/>
  <c r="A2931" i="13" s="1"/>
  <c r="A2932" i="13" s="1"/>
  <c r="A2933" i="13" s="1"/>
  <c r="A2934" i="13" s="1"/>
  <c r="A2935" i="13" s="1"/>
  <c r="A2936" i="13" s="1"/>
  <c r="A2937" i="13" s="1"/>
  <c r="A2938" i="13" s="1"/>
  <c r="A2939" i="13" s="1"/>
  <c r="A2940" i="13" s="1"/>
  <c r="A2941" i="13" s="1"/>
  <c r="A2942" i="13" s="1"/>
  <c r="A2943" i="13" s="1"/>
  <c r="A2944" i="13" s="1"/>
  <c r="A2945" i="13" s="1"/>
  <c r="A2946" i="13" s="1"/>
  <c r="A2947" i="13" s="1"/>
  <c r="A2948" i="13" s="1"/>
  <c r="A2949" i="13" s="1"/>
  <c r="A2950" i="13" s="1"/>
  <c r="A2951" i="13" s="1"/>
  <c r="A2952" i="13" s="1"/>
  <c r="A2953" i="13" s="1"/>
  <c r="A2954" i="13" s="1"/>
  <c r="A2955" i="13" s="1"/>
  <c r="A2956" i="13" s="1"/>
  <c r="A2957" i="13" s="1"/>
  <c r="A2958" i="13" s="1"/>
  <c r="A2959" i="13" s="1"/>
  <c r="A2960" i="13" s="1"/>
  <c r="A2961" i="13" s="1"/>
  <c r="A2962" i="13" s="1"/>
  <c r="A2963" i="13" s="1"/>
  <c r="A2964" i="13" s="1"/>
  <c r="A2965" i="13" s="1"/>
  <c r="A2966" i="13" s="1"/>
  <c r="A2967" i="13" s="1"/>
  <c r="A2968" i="13" s="1"/>
  <c r="A2969" i="13" s="1"/>
  <c r="A2970" i="13" s="1"/>
  <c r="A2971" i="13" s="1"/>
  <c r="A2972" i="13" s="1"/>
  <c r="A2973" i="13" s="1"/>
  <c r="A2974" i="13" s="1"/>
  <c r="A2975" i="13" s="1"/>
  <c r="A2976" i="13" s="1"/>
  <c r="A2977" i="13" s="1"/>
  <c r="A2978" i="13" s="1"/>
  <c r="A2979" i="13" s="1"/>
  <c r="A2980" i="13" s="1"/>
  <c r="A2981" i="13" s="1"/>
  <c r="A2982" i="13" s="1"/>
  <c r="A2983" i="13" s="1"/>
  <c r="A2984" i="13" s="1"/>
  <c r="A2985" i="13" s="1"/>
  <c r="A2986" i="13" s="1"/>
  <c r="A2987" i="13" s="1"/>
  <c r="A2988" i="13" s="1"/>
  <c r="A2989" i="13" s="1"/>
  <c r="A2990" i="13" s="1"/>
  <c r="A2991" i="13" s="1"/>
  <c r="A2992" i="13" s="1"/>
  <c r="A2993" i="13" s="1"/>
  <c r="A2994" i="13" s="1"/>
  <c r="A2995" i="13" s="1"/>
  <c r="A2996" i="13" s="1"/>
  <c r="A2997" i="13" s="1"/>
  <c r="A2998" i="13" s="1"/>
  <c r="A2999" i="13" s="1"/>
  <c r="A3000" i="13" s="1"/>
  <c r="A3001" i="13" s="1"/>
  <c r="A3002" i="13" s="1"/>
  <c r="A3003" i="13" s="1"/>
  <c r="A3004" i="13" s="1"/>
  <c r="A3005" i="13" s="1"/>
  <c r="A3006" i="13" s="1"/>
  <c r="A3007" i="13" s="1"/>
  <c r="A3008" i="13" s="1"/>
  <c r="A3009" i="13" s="1"/>
  <c r="A3010" i="13" s="1"/>
  <c r="A3011" i="13" s="1"/>
  <c r="A3012" i="13" s="1"/>
  <c r="A3013" i="13" s="1"/>
  <c r="A3014" i="13" s="1"/>
  <c r="A3015" i="13" s="1"/>
  <c r="A3016" i="13" s="1"/>
  <c r="A3017" i="13" s="1"/>
  <c r="A3018" i="13" s="1"/>
  <c r="A3019" i="13" s="1"/>
  <c r="A3020" i="13" s="1"/>
  <c r="A3021" i="13" s="1"/>
  <c r="A3022" i="13" s="1"/>
  <c r="A3023" i="13" s="1"/>
  <c r="A3024" i="13" s="1"/>
  <c r="A3025" i="13" s="1"/>
  <c r="A3026" i="13" s="1"/>
  <c r="A3027" i="13" s="1"/>
  <c r="A3028" i="13" s="1"/>
  <c r="A3029" i="13" s="1"/>
  <c r="A3030" i="13" s="1"/>
  <c r="A3031" i="13" s="1"/>
  <c r="A3032" i="13" s="1"/>
  <c r="A3033" i="13" s="1"/>
  <c r="A3034" i="13" s="1"/>
  <c r="A3035" i="13" s="1"/>
  <c r="A3036" i="13" s="1"/>
  <c r="A3037" i="13" s="1"/>
  <c r="A3038" i="13" s="1"/>
  <c r="A3039" i="13" s="1"/>
  <c r="A3040" i="13" s="1"/>
  <c r="A3041" i="13" s="1"/>
  <c r="A3042" i="13" s="1"/>
  <c r="A3043" i="13" s="1"/>
  <c r="A3044" i="13" s="1"/>
  <c r="A3045" i="13" s="1"/>
  <c r="A3046" i="13" s="1"/>
  <c r="A3047" i="13" s="1"/>
  <c r="A3048" i="13" s="1"/>
  <c r="A3049" i="13" s="1"/>
  <c r="A3050" i="13" s="1"/>
  <c r="A3051" i="13" s="1"/>
  <c r="A3052" i="13" s="1"/>
  <c r="A3053" i="13" s="1"/>
  <c r="A3054" i="13" s="1"/>
  <c r="A3055" i="13" s="1"/>
  <c r="A3056" i="13" s="1"/>
  <c r="A3057" i="13" s="1"/>
  <c r="A3058" i="13" s="1"/>
  <c r="A3059" i="13" s="1"/>
  <c r="A3060" i="13" s="1"/>
  <c r="A3061" i="13" s="1"/>
  <c r="A3062" i="13" s="1"/>
  <c r="A3063" i="13" s="1"/>
  <c r="A3064" i="13" s="1"/>
  <c r="A3065" i="13" s="1"/>
  <c r="A3066" i="13" s="1"/>
  <c r="A3067" i="13" s="1"/>
  <c r="A3068" i="13" s="1"/>
  <c r="A3069" i="13" s="1"/>
  <c r="A3070" i="13" s="1"/>
  <c r="A3071" i="13" s="1"/>
  <c r="A3072" i="13" s="1"/>
  <c r="A3073" i="13" s="1"/>
  <c r="A3074" i="13" s="1"/>
  <c r="A3075" i="13" s="1"/>
  <c r="A3076" i="13" s="1"/>
  <c r="A3077" i="13" s="1"/>
  <c r="A3078" i="13" s="1"/>
  <c r="A3079" i="13" s="1"/>
  <c r="A3080" i="13" s="1"/>
  <c r="A3081" i="13" s="1"/>
  <c r="A3082" i="13" s="1"/>
  <c r="A3083" i="13" s="1"/>
  <c r="A3084" i="13" s="1"/>
  <c r="A3085" i="13" s="1"/>
  <c r="A3086" i="13" s="1"/>
  <c r="A3087" i="13" s="1"/>
  <c r="A3088" i="13" s="1"/>
  <c r="A3089" i="13" s="1"/>
  <c r="A3090" i="13" s="1"/>
  <c r="A3091" i="13" s="1"/>
  <c r="A3092" i="13" s="1"/>
  <c r="A3093" i="13" s="1"/>
  <c r="A3094" i="13" s="1"/>
  <c r="A3095" i="13" s="1"/>
  <c r="A3096" i="13" s="1"/>
  <c r="A3097" i="13" s="1"/>
  <c r="A3098" i="13" s="1"/>
  <c r="A3099" i="13" s="1"/>
  <c r="A3100" i="13" s="1"/>
  <c r="A3101" i="13" s="1"/>
  <c r="A3102" i="13" s="1"/>
  <c r="A3103" i="13" s="1"/>
  <c r="A3104" i="13" s="1"/>
  <c r="A3105" i="13" s="1"/>
  <c r="A3106" i="13" s="1"/>
  <c r="A3107" i="13" s="1"/>
  <c r="A3108" i="13" s="1"/>
  <c r="A3109" i="13" s="1"/>
  <c r="A3110" i="13" s="1"/>
  <c r="A3111" i="13" s="1"/>
  <c r="A3112" i="13" s="1"/>
  <c r="A3113" i="13" s="1"/>
  <c r="A3114" i="13" s="1"/>
  <c r="A3115" i="13" s="1"/>
  <c r="A3116" i="13" s="1"/>
  <c r="A3117" i="13" s="1"/>
  <c r="A3118" i="13" s="1"/>
  <c r="A3119" i="13" s="1"/>
  <c r="A3120" i="13" s="1"/>
  <c r="A3121" i="13" s="1"/>
  <c r="A3122" i="13" s="1"/>
  <c r="A3123" i="13" s="1"/>
  <c r="A3124" i="13" s="1"/>
  <c r="A3125" i="13" s="1"/>
  <c r="A3126" i="13" s="1"/>
  <c r="A3127" i="13" s="1"/>
  <c r="A3128" i="13" s="1"/>
  <c r="A3129" i="13" s="1"/>
  <c r="A3130" i="13" s="1"/>
  <c r="A3131" i="13" s="1"/>
  <c r="A3132" i="13" s="1"/>
  <c r="A3133" i="13" s="1"/>
  <c r="A3134" i="13" s="1"/>
  <c r="A3135" i="13" s="1"/>
  <c r="A3136" i="13" s="1"/>
  <c r="A3137" i="13" s="1"/>
  <c r="A3138" i="13" s="1"/>
  <c r="A3139" i="13" s="1"/>
  <c r="A3140" i="13" s="1"/>
  <c r="A3141" i="13" s="1"/>
  <c r="A3142" i="13" s="1"/>
  <c r="A3143" i="13" s="1"/>
  <c r="A3144" i="13" s="1"/>
  <c r="A3145" i="13" s="1"/>
  <c r="A3146" i="13" s="1"/>
  <c r="A3147" i="13" s="1"/>
  <c r="A3148" i="13" s="1"/>
  <c r="A3149" i="13" s="1"/>
  <c r="A3150" i="13" s="1"/>
  <c r="A3151" i="13" s="1"/>
  <c r="A3152" i="13" s="1"/>
  <c r="A3153" i="13" s="1"/>
  <c r="A3154" i="13" s="1"/>
  <c r="A3155" i="13" s="1"/>
  <c r="A3156" i="13" s="1"/>
  <c r="A3157" i="13" s="1"/>
  <c r="A3158" i="13" s="1"/>
  <c r="A3159" i="13" s="1"/>
  <c r="A3160" i="13" s="1"/>
  <c r="A3161" i="13" s="1"/>
  <c r="A3162" i="13" s="1"/>
  <c r="A3163" i="13" s="1"/>
  <c r="A3164" i="13" s="1"/>
  <c r="A3165" i="13" s="1"/>
  <c r="A3166" i="13" s="1"/>
  <c r="A3167" i="13" s="1"/>
  <c r="A3168" i="13" s="1"/>
  <c r="A3169" i="13" s="1"/>
  <c r="A3170" i="13" s="1"/>
  <c r="A3171" i="13" s="1"/>
  <c r="A3172" i="13" s="1"/>
  <c r="A3173" i="13" s="1"/>
  <c r="A3174" i="13" s="1"/>
  <c r="A3175" i="13" s="1"/>
  <c r="A3176" i="13" s="1"/>
  <c r="A3177" i="13" s="1"/>
  <c r="A3178" i="13" s="1"/>
  <c r="A3179" i="13" s="1"/>
  <c r="A3180" i="13" s="1"/>
  <c r="A3181" i="13" s="1"/>
  <c r="A3182" i="13" s="1"/>
  <c r="A3183" i="13" s="1"/>
  <c r="A3184" i="13" s="1"/>
  <c r="A3185" i="13" s="1"/>
  <c r="A3186" i="13" s="1"/>
  <c r="A3187" i="13" s="1"/>
  <c r="A3188" i="13" s="1"/>
  <c r="A3189" i="13" s="1"/>
  <c r="A3190" i="13" s="1"/>
  <c r="A3191" i="13" s="1"/>
  <c r="A3192" i="13" s="1"/>
  <c r="A3193" i="13" s="1"/>
  <c r="A3194" i="13" s="1"/>
  <c r="A3195" i="13" s="1"/>
  <c r="A3196" i="13" s="1"/>
  <c r="A3197" i="13" s="1"/>
  <c r="A3198" i="13" s="1"/>
  <c r="A3199" i="13" s="1"/>
  <c r="A3200" i="13" s="1"/>
  <c r="A3201" i="13" s="1"/>
  <c r="A3202" i="13" s="1"/>
  <c r="A3203" i="13" s="1"/>
  <c r="A3204" i="13" s="1"/>
  <c r="A3205" i="13" s="1"/>
  <c r="A3206" i="13" s="1"/>
  <c r="A3207" i="13" s="1"/>
  <c r="A3208" i="13" s="1"/>
  <c r="A3209" i="13" s="1"/>
  <c r="A3210" i="13" s="1"/>
  <c r="A3211" i="13" s="1"/>
  <c r="A3212" i="13" s="1"/>
  <c r="A3213" i="13" s="1"/>
  <c r="A3214" i="13" s="1"/>
  <c r="A3215" i="13" s="1"/>
  <c r="A3216" i="13" s="1"/>
  <c r="A3217" i="13" s="1"/>
  <c r="A3218" i="13" s="1"/>
  <c r="A3219" i="13" s="1"/>
  <c r="A3220" i="13" s="1"/>
  <c r="A3221" i="13" s="1"/>
  <c r="A3222" i="13" s="1"/>
  <c r="A3223" i="13" s="1"/>
  <c r="A3224" i="13" s="1"/>
  <c r="A3225" i="13" s="1"/>
  <c r="A3226" i="13" s="1"/>
  <c r="A3227" i="13" s="1"/>
  <c r="A3228" i="13" s="1"/>
  <c r="A3229" i="13" s="1"/>
  <c r="A3230" i="13" s="1"/>
  <c r="A3231" i="13" s="1"/>
  <c r="A3232" i="13" s="1"/>
  <c r="A3233" i="13" s="1"/>
  <c r="A3234" i="13" s="1"/>
  <c r="A3235" i="13" s="1"/>
  <c r="A3236" i="13" s="1"/>
  <c r="A3237" i="13" s="1"/>
  <c r="A3238" i="13" s="1"/>
  <c r="A3239" i="13" s="1"/>
  <c r="A3240" i="13" s="1"/>
  <c r="A3241" i="13" s="1"/>
  <c r="A3242" i="13" s="1"/>
  <c r="A3243" i="13" s="1"/>
  <c r="A3244" i="13" s="1"/>
  <c r="A3245" i="13" s="1"/>
  <c r="A3246" i="13" s="1"/>
  <c r="A3247" i="13" s="1"/>
  <c r="A3248" i="13" s="1"/>
  <c r="A3249" i="13" s="1"/>
  <c r="A3250" i="13" s="1"/>
  <c r="A3251" i="13" s="1"/>
  <c r="A3252" i="13" s="1"/>
  <c r="A3253" i="13" s="1"/>
  <c r="A3254" i="13" s="1"/>
  <c r="A3255" i="13" s="1"/>
  <c r="A3256" i="13" s="1"/>
  <c r="A3257" i="13" s="1"/>
  <c r="A3258" i="13" s="1"/>
  <c r="A3259" i="13" s="1"/>
  <c r="A3260" i="13" s="1"/>
  <c r="A3261" i="13" s="1"/>
  <c r="A3262" i="13" s="1"/>
  <c r="A3263" i="13" s="1"/>
  <c r="A3264" i="13" s="1"/>
  <c r="A3265" i="13" s="1"/>
  <c r="A3266" i="13" s="1"/>
  <c r="A3267" i="13" s="1"/>
  <c r="A3268" i="13" s="1"/>
  <c r="A3269" i="13" s="1"/>
  <c r="A3270" i="13" s="1"/>
  <c r="A3271" i="13" s="1"/>
  <c r="A3272" i="13" s="1"/>
  <c r="A3273" i="13" s="1"/>
  <c r="A3274" i="13" s="1"/>
  <c r="A3275" i="13" s="1"/>
  <c r="A3276" i="13" s="1"/>
  <c r="A3277" i="13" s="1"/>
  <c r="A3278" i="13" s="1"/>
  <c r="A3279" i="13" s="1"/>
  <c r="A3280" i="13" s="1"/>
  <c r="A3281" i="13" s="1"/>
  <c r="A3282" i="13" s="1"/>
  <c r="A3283" i="13" s="1"/>
  <c r="A3284" i="13" s="1"/>
  <c r="A3285" i="13" s="1"/>
  <c r="A3286" i="13" s="1"/>
  <c r="A3287" i="13" s="1"/>
  <c r="A3288" i="13" s="1"/>
  <c r="A3289" i="13" s="1"/>
  <c r="A3290" i="13" s="1"/>
  <c r="A3291" i="13" s="1"/>
  <c r="A3292" i="13" s="1"/>
  <c r="A3293" i="13" s="1"/>
  <c r="A3294" i="13" s="1"/>
  <c r="A3295" i="13" s="1"/>
  <c r="A3296" i="13" s="1"/>
  <c r="A3297" i="13" s="1"/>
  <c r="A3298" i="13" s="1"/>
  <c r="A3299" i="13" s="1"/>
  <c r="A3300" i="13" s="1"/>
  <c r="A3301" i="13" s="1"/>
  <c r="A3302" i="13" s="1"/>
  <c r="A3303" i="13" s="1"/>
  <c r="A3304" i="13" s="1"/>
  <c r="A3305" i="13" s="1"/>
  <c r="A3306" i="13" s="1"/>
  <c r="A3307" i="13" s="1"/>
  <c r="A3308" i="13" s="1"/>
  <c r="A3309" i="13" s="1"/>
  <c r="A3310" i="13" s="1"/>
  <c r="A3311" i="13" s="1"/>
  <c r="A3312" i="13" s="1"/>
  <c r="A3313" i="13" s="1"/>
  <c r="A3314" i="13" s="1"/>
  <c r="A3315" i="13" s="1"/>
  <c r="A3316" i="13" s="1"/>
  <c r="A3317" i="13" s="1"/>
  <c r="A3318" i="13" s="1"/>
  <c r="A3319" i="13" s="1"/>
  <c r="A3320" i="13" s="1"/>
  <c r="A3321" i="13" s="1"/>
  <c r="A3322" i="13" s="1"/>
  <c r="A3323" i="13" s="1"/>
  <c r="A3324" i="13" s="1"/>
  <c r="A3325" i="13" s="1"/>
  <c r="A3326" i="13" s="1"/>
  <c r="A3327" i="13" s="1"/>
  <c r="A3328" i="13" s="1"/>
  <c r="A3329" i="13" s="1"/>
  <c r="A3330" i="13" s="1"/>
  <c r="A3331" i="13" s="1"/>
  <c r="A3332" i="13" s="1"/>
  <c r="A3333" i="13" s="1"/>
  <c r="A3334" i="13" s="1"/>
  <c r="A3335" i="13" s="1"/>
  <c r="A3336" i="13" s="1"/>
  <c r="A3337" i="13" s="1"/>
  <c r="A3338" i="13" s="1"/>
  <c r="A3339" i="13" s="1"/>
  <c r="A3340" i="13" s="1"/>
  <c r="A3341" i="13" s="1"/>
  <c r="A3342" i="13" s="1"/>
  <c r="A3343" i="13" s="1"/>
  <c r="A3344" i="13" s="1"/>
  <c r="A3345" i="13" s="1"/>
  <c r="A3346" i="13" s="1"/>
  <c r="A3347" i="13" s="1"/>
  <c r="A3348" i="13" s="1"/>
  <c r="A3349" i="13" s="1"/>
  <c r="A3350" i="13" s="1"/>
  <c r="A3351" i="13" s="1"/>
  <c r="A3352" i="13" s="1"/>
  <c r="A3353" i="13" s="1"/>
  <c r="A3354" i="13" s="1"/>
  <c r="A3355" i="13" s="1"/>
  <c r="A3356" i="13" s="1"/>
  <c r="A3357" i="13" s="1"/>
  <c r="A3358" i="13" s="1"/>
  <c r="A3359" i="13" s="1"/>
  <c r="A3360" i="13" s="1"/>
  <c r="A3361" i="13" s="1"/>
  <c r="A3362" i="13" s="1"/>
  <c r="A3363" i="13" s="1"/>
  <c r="A3364" i="13" s="1"/>
  <c r="A3365" i="13" s="1"/>
  <c r="A3366" i="13" s="1"/>
  <c r="A3367" i="13" s="1"/>
  <c r="A3368" i="13" s="1"/>
  <c r="A3369" i="13" s="1"/>
  <c r="A3370" i="13" s="1"/>
  <c r="A3371" i="13" s="1"/>
  <c r="A3372" i="13" s="1"/>
  <c r="A3373" i="13" s="1"/>
  <c r="A3374" i="13" s="1"/>
  <c r="A3375" i="13" s="1"/>
  <c r="A3376" i="13" s="1"/>
  <c r="A3377" i="13" s="1"/>
  <c r="A3378" i="13" s="1"/>
  <c r="A3379" i="13" s="1"/>
  <c r="A3380" i="13" s="1"/>
  <c r="A3381" i="13" s="1"/>
  <c r="A3382" i="13" s="1"/>
  <c r="A3383" i="13" s="1"/>
  <c r="A3384" i="13" s="1"/>
  <c r="A3385" i="13" s="1"/>
  <c r="A3386" i="13" s="1"/>
  <c r="A3387" i="13" s="1"/>
  <c r="A3388" i="13" s="1"/>
  <c r="A3389" i="13" s="1"/>
  <c r="A3390" i="13" s="1"/>
  <c r="A3391" i="13" s="1"/>
  <c r="A3392" i="13" s="1"/>
  <c r="A3393" i="13" s="1"/>
  <c r="A3394" i="13" s="1"/>
  <c r="A3395" i="13" s="1"/>
  <c r="A3396" i="13" s="1"/>
  <c r="A3397" i="13" s="1"/>
  <c r="A3398" i="13" s="1"/>
  <c r="A3399" i="13" s="1"/>
  <c r="A3400" i="13" s="1"/>
  <c r="A3401" i="13" s="1"/>
  <c r="A3402" i="13" s="1"/>
  <c r="A3403" i="13" s="1"/>
  <c r="A3404" i="13" s="1"/>
  <c r="A3405" i="13" s="1"/>
  <c r="A3406" i="13" s="1"/>
  <c r="A3407" i="13" s="1"/>
  <c r="A3408" i="13" s="1"/>
  <c r="A3409" i="13" s="1"/>
  <c r="A3410" i="13" s="1"/>
  <c r="A3411" i="13" s="1"/>
  <c r="A3412" i="13" s="1"/>
  <c r="A3413" i="13" s="1"/>
  <c r="A3414" i="13" s="1"/>
  <c r="A3415" i="13" s="1"/>
  <c r="A3416" i="13" s="1"/>
  <c r="A3417" i="13" s="1"/>
  <c r="A3418" i="13" s="1"/>
  <c r="A3419" i="13" s="1"/>
  <c r="A3420" i="13" s="1"/>
  <c r="A3421" i="13" s="1"/>
  <c r="A3422" i="13" s="1"/>
  <c r="A3423" i="13" s="1"/>
  <c r="A3424" i="13" s="1"/>
  <c r="A3425" i="13" s="1"/>
  <c r="A3426" i="13" s="1"/>
  <c r="A3427" i="13" s="1"/>
  <c r="A3428" i="13" s="1"/>
  <c r="A3429" i="13" s="1"/>
  <c r="A3430" i="13" s="1"/>
  <c r="A3431" i="13" s="1"/>
  <c r="A3432" i="13" s="1"/>
  <c r="A3433" i="13" s="1"/>
  <c r="A3434" i="13" s="1"/>
  <c r="A3435" i="13" s="1"/>
  <c r="A3436" i="13" s="1"/>
  <c r="A3437" i="13" s="1"/>
  <c r="A3438" i="13" s="1"/>
  <c r="A3439" i="13" s="1"/>
  <c r="A3440" i="13" s="1"/>
  <c r="A3441" i="13" s="1"/>
  <c r="A3442" i="13" s="1"/>
  <c r="A3443" i="13" s="1"/>
  <c r="A3444" i="13" s="1"/>
  <c r="A3445" i="13" s="1"/>
  <c r="A3446" i="13" s="1"/>
  <c r="A3447" i="13" s="1"/>
  <c r="A3448" i="13" s="1"/>
  <c r="A3449" i="13" s="1"/>
  <c r="A3450" i="13" s="1"/>
  <c r="A3451" i="13" s="1"/>
  <c r="A3452" i="13" s="1"/>
  <c r="A3453" i="13" s="1"/>
  <c r="A3454" i="13" s="1"/>
  <c r="A3455" i="13" s="1"/>
  <c r="A3456" i="13" s="1"/>
  <c r="A3457" i="13" s="1"/>
  <c r="A3458" i="13" s="1"/>
  <c r="A3459" i="13" s="1"/>
  <c r="A3460" i="13" s="1"/>
  <c r="A3461" i="13" s="1"/>
  <c r="A3462" i="13" s="1"/>
  <c r="A3463" i="13" s="1"/>
  <c r="A3464" i="13" s="1"/>
  <c r="A3465" i="13" s="1"/>
  <c r="A3466" i="13" s="1"/>
  <c r="A3467" i="13" s="1"/>
  <c r="A3468" i="13" s="1"/>
  <c r="A3469" i="13" s="1"/>
  <c r="A3470" i="13" s="1"/>
  <c r="A3471" i="13" s="1"/>
  <c r="A3472" i="13" s="1"/>
  <c r="A3473" i="13" s="1"/>
  <c r="A3474" i="13" s="1"/>
  <c r="A3475" i="13" s="1"/>
  <c r="A3476" i="13" s="1"/>
  <c r="A3477" i="13" s="1"/>
  <c r="A3478" i="13" s="1"/>
  <c r="A3479" i="13" s="1"/>
  <c r="A3480" i="13" s="1"/>
  <c r="A3481" i="13" s="1"/>
  <c r="A3482" i="13" s="1"/>
  <c r="A3483" i="13" s="1"/>
  <c r="A3484" i="13" s="1"/>
  <c r="A3485" i="13" s="1"/>
  <c r="A3486" i="13" s="1"/>
  <c r="A3487" i="13" s="1"/>
  <c r="A3488" i="13" s="1"/>
  <c r="A3489" i="13" s="1"/>
  <c r="A3490" i="13" s="1"/>
  <c r="A3491" i="13" s="1"/>
  <c r="A3492" i="13" s="1"/>
  <c r="A3493" i="13" s="1"/>
  <c r="A3494" i="13" s="1"/>
  <c r="A3495" i="13" s="1"/>
  <c r="A3496" i="13" s="1"/>
  <c r="A3497" i="13" s="1"/>
  <c r="A3498" i="13" s="1"/>
  <c r="A3499" i="13" s="1"/>
  <c r="A3500" i="13" s="1"/>
  <c r="A3501" i="13" s="1"/>
  <c r="A3502" i="13" s="1"/>
  <c r="A3503" i="13" s="1"/>
  <c r="A3504" i="13" s="1"/>
  <c r="A3505" i="13" s="1"/>
  <c r="A3506" i="13" s="1"/>
  <c r="A3507" i="13" s="1"/>
  <c r="A3508" i="13" s="1"/>
  <c r="A3509" i="13" s="1"/>
  <c r="A3510" i="13" s="1"/>
  <c r="A3511" i="13" s="1"/>
  <c r="A3512" i="13" s="1"/>
  <c r="A3513" i="13" s="1"/>
  <c r="A3514" i="13" s="1"/>
  <c r="A3515" i="13" s="1"/>
  <c r="A3516" i="13" s="1"/>
  <c r="A3517" i="13" s="1"/>
  <c r="A3518" i="13" s="1"/>
  <c r="A3519" i="13" s="1"/>
  <c r="A3520" i="13" s="1"/>
  <c r="A3521" i="13" s="1"/>
  <c r="A3522" i="13" s="1"/>
  <c r="A3523" i="13" s="1"/>
  <c r="A3524" i="13" s="1"/>
  <c r="A3525" i="13" s="1"/>
  <c r="A3526" i="13" s="1"/>
  <c r="A3527" i="13" s="1"/>
  <c r="A3528" i="13" s="1"/>
  <c r="A3529" i="13" s="1"/>
  <c r="A3530" i="13" s="1"/>
  <c r="A3531" i="13" s="1"/>
  <c r="A3532" i="13" s="1"/>
  <c r="A3533" i="13" s="1"/>
  <c r="A3534" i="13" s="1"/>
  <c r="A3535" i="13" s="1"/>
  <c r="A3536" i="13" s="1"/>
  <c r="A3537" i="13" s="1"/>
  <c r="A3538" i="13" s="1"/>
  <c r="A3539" i="13" s="1"/>
  <c r="A3540" i="13" s="1"/>
  <c r="A3541" i="13" s="1"/>
  <c r="A3542" i="13" s="1"/>
  <c r="A3543" i="13" s="1"/>
  <c r="A3544" i="13" s="1"/>
  <c r="A3545" i="13" s="1"/>
  <c r="A3546" i="13" s="1"/>
  <c r="A3547" i="13" s="1"/>
  <c r="A3548" i="13" s="1"/>
  <c r="A3549" i="13" s="1"/>
  <c r="A3550" i="13" s="1"/>
  <c r="A3551" i="13" s="1"/>
  <c r="A3552" i="13" s="1"/>
  <c r="A3553" i="13" s="1"/>
  <c r="A3554" i="13" s="1"/>
  <c r="A3555" i="13" s="1"/>
  <c r="A3556" i="13" s="1"/>
  <c r="A3557" i="13" s="1"/>
  <c r="A3558" i="13" s="1"/>
  <c r="A3559" i="13" s="1"/>
  <c r="A3560" i="13" s="1"/>
  <c r="A3561" i="13" s="1"/>
  <c r="A3562" i="13" s="1"/>
  <c r="A3563" i="13" s="1"/>
  <c r="A3564" i="13" s="1"/>
  <c r="A3565" i="13" s="1"/>
  <c r="A3566" i="13" s="1"/>
  <c r="A3567" i="13" s="1"/>
  <c r="A3568" i="13" s="1"/>
  <c r="A3569" i="13" s="1"/>
  <c r="A3570" i="13" s="1"/>
  <c r="A3571" i="13" s="1"/>
  <c r="A3572" i="13" s="1"/>
  <c r="A3573" i="13" s="1"/>
  <c r="A3574" i="13" s="1"/>
  <c r="A3575" i="13" s="1"/>
  <c r="A3576" i="13" s="1"/>
  <c r="A3577" i="13" s="1"/>
  <c r="A3578" i="13" s="1"/>
  <c r="A3579" i="13" s="1"/>
  <c r="A3580" i="13" s="1"/>
  <c r="A3581" i="13" s="1"/>
  <c r="A3582" i="13" s="1"/>
  <c r="A3583" i="13" s="1"/>
  <c r="A3584" i="13" s="1"/>
  <c r="A3585" i="13" s="1"/>
  <c r="A3586" i="13" s="1"/>
  <c r="A3587" i="13" s="1"/>
  <c r="A3588" i="13" s="1"/>
  <c r="A3589" i="13" s="1"/>
  <c r="A3590" i="13" s="1"/>
  <c r="A3591" i="13" s="1"/>
  <c r="A3592" i="13" s="1"/>
  <c r="A3593" i="13" s="1"/>
  <c r="A3594" i="13" s="1"/>
  <c r="A3595" i="13" s="1"/>
  <c r="A3596" i="13" s="1"/>
  <c r="A3597" i="13" s="1"/>
  <c r="A3598" i="13" s="1"/>
  <c r="A3599" i="13" s="1"/>
  <c r="A3600" i="13" s="1"/>
  <c r="A3601" i="13" s="1"/>
  <c r="A3602" i="13" s="1"/>
  <c r="A3603" i="13" s="1"/>
  <c r="A3604" i="13" s="1"/>
  <c r="A3605" i="13" s="1"/>
  <c r="A3606" i="13" s="1"/>
  <c r="A3607" i="13" s="1"/>
  <c r="A3608" i="13" s="1"/>
  <c r="A3609" i="13" s="1"/>
  <c r="A3610" i="13" s="1"/>
  <c r="A3611" i="13" s="1"/>
  <c r="A3612" i="13" s="1"/>
  <c r="A3613" i="13" s="1"/>
  <c r="A3614" i="13" s="1"/>
  <c r="A3615" i="13" s="1"/>
  <c r="A3616" i="13" s="1"/>
  <c r="A3617" i="13" s="1"/>
  <c r="A3618" i="13" s="1"/>
  <c r="A3619" i="13" s="1"/>
  <c r="A3620" i="13" s="1"/>
  <c r="A3621" i="13" s="1"/>
  <c r="A3622" i="13" s="1"/>
  <c r="A3623" i="13" s="1"/>
  <c r="A3624" i="13" s="1"/>
  <c r="A3625" i="13" s="1"/>
  <c r="A3626" i="13" s="1"/>
  <c r="A3627" i="13" s="1"/>
  <c r="A3628" i="13" s="1"/>
  <c r="A3629" i="13" s="1"/>
  <c r="A3630" i="13" s="1"/>
  <c r="A3631" i="13" s="1"/>
  <c r="A3632" i="13" s="1"/>
  <c r="A3633" i="13" s="1"/>
  <c r="A3634" i="13" s="1"/>
  <c r="A3635" i="13" s="1"/>
  <c r="A3636" i="13" s="1"/>
  <c r="A3637" i="13" s="1"/>
  <c r="A3638" i="13" s="1"/>
  <c r="A3639" i="13" s="1"/>
  <c r="A3640" i="13" s="1"/>
  <c r="A3641" i="13" s="1"/>
  <c r="A3642" i="13" s="1"/>
  <c r="A3643" i="13" s="1"/>
  <c r="A3644" i="13" s="1"/>
  <c r="A3645" i="13" s="1"/>
  <c r="A3646" i="13" s="1"/>
  <c r="A3647" i="13" s="1"/>
  <c r="A3648" i="13" s="1"/>
  <c r="A3649" i="13" s="1"/>
  <c r="A3650" i="13" s="1"/>
  <c r="A3651" i="13" s="1"/>
  <c r="A3652" i="13" s="1"/>
  <c r="A3653" i="13" s="1"/>
  <c r="A3654" i="13" s="1"/>
  <c r="A3655" i="13" s="1"/>
  <c r="A3656" i="13" s="1"/>
  <c r="A3657" i="13" s="1"/>
  <c r="A3658" i="13" s="1"/>
  <c r="A3659" i="13" s="1"/>
  <c r="A3660" i="13" s="1"/>
  <c r="A3661" i="13" s="1"/>
  <c r="A3662" i="13" s="1"/>
  <c r="A3663" i="13" s="1"/>
  <c r="A3664" i="13" s="1"/>
  <c r="A3665" i="13" s="1"/>
  <c r="A3666" i="13" s="1"/>
  <c r="A3667" i="13" s="1"/>
  <c r="A3668" i="13" s="1"/>
  <c r="A3669" i="13" s="1"/>
  <c r="A3670" i="13" s="1"/>
  <c r="A3671" i="13" s="1"/>
  <c r="A3672" i="13" s="1"/>
  <c r="A3673" i="13" s="1"/>
  <c r="A3674" i="13" s="1"/>
  <c r="A3675" i="13" s="1"/>
  <c r="A3676" i="13" s="1"/>
  <c r="A3677" i="13" s="1"/>
  <c r="A3678" i="13" s="1"/>
  <c r="A3679" i="13" s="1"/>
  <c r="A3680" i="13" s="1"/>
  <c r="A3681" i="13" s="1"/>
  <c r="A3682" i="13" s="1"/>
  <c r="A3683" i="13" s="1"/>
  <c r="A3684" i="13" s="1"/>
  <c r="A3685" i="13" s="1"/>
  <c r="A3686" i="13" s="1"/>
  <c r="A3687" i="13" s="1"/>
  <c r="A3688" i="13" s="1"/>
  <c r="A3689" i="13" s="1"/>
  <c r="A3690" i="13" s="1"/>
  <c r="A3691" i="13" s="1"/>
  <c r="A3692" i="13" s="1"/>
  <c r="A3693" i="13" s="1"/>
  <c r="A3694" i="13" s="1"/>
  <c r="A3695" i="13" s="1"/>
  <c r="A3696" i="13" s="1"/>
  <c r="A3697" i="13" s="1"/>
  <c r="A3698" i="13" s="1"/>
  <c r="A3699" i="13" s="1"/>
  <c r="A3700" i="13" s="1"/>
  <c r="A3701" i="13" s="1"/>
  <c r="A3702" i="13" s="1"/>
  <c r="A3703" i="13" s="1"/>
  <c r="A3704" i="13" s="1"/>
  <c r="A3705" i="13" s="1"/>
  <c r="A3706" i="13" s="1"/>
  <c r="A3707" i="13" s="1"/>
  <c r="A3708" i="13" s="1"/>
  <c r="A3709" i="13" s="1"/>
  <c r="A3710" i="13" s="1"/>
  <c r="A3711" i="13" s="1"/>
  <c r="A3712" i="13" s="1"/>
  <c r="A3713" i="13" s="1"/>
  <c r="A3714" i="13" s="1"/>
  <c r="A3715" i="13" s="1"/>
  <c r="A3716" i="13" s="1"/>
  <c r="A3717" i="13" s="1"/>
  <c r="A3718" i="13" s="1"/>
  <c r="A3719" i="13" s="1"/>
  <c r="A3720" i="13" s="1"/>
  <c r="A3721" i="13" s="1"/>
  <c r="A3722" i="13" s="1"/>
  <c r="A3723" i="13" s="1"/>
  <c r="A3724" i="13" s="1"/>
  <c r="A3725" i="13" s="1"/>
  <c r="A3726" i="13" s="1"/>
  <c r="A3727" i="13" s="1"/>
  <c r="A3728" i="13" s="1"/>
  <c r="A3729" i="13" s="1"/>
  <c r="A3730" i="13" s="1"/>
  <c r="A3731" i="13" s="1"/>
  <c r="A3732" i="13" s="1"/>
  <c r="A3733" i="13" s="1"/>
  <c r="A3734" i="13" s="1"/>
  <c r="A3735" i="13" s="1"/>
  <c r="A3736" i="13" s="1"/>
  <c r="A3737" i="13" s="1"/>
  <c r="A3738" i="13" s="1"/>
  <c r="A3739" i="13" s="1"/>
  <c r="A3740" i="13" s="1"/>
  <c r="A3741" i="13" s="1"/>
  <c r="A3742" i="13" s="1"/>
  <c r="A3743" i="13" s="1"/>
  <c r="A3744" i="13" s="1"/>
  <c r="A3745" i="13" s="1"/>
  <c r="A3746" i="13" s="1"/>
  <c r="A3747" i="13" s="1"/>
  <c r="A3748" i="13" s="1"/>
  <c r="A3749" i="13" s="1"/>
  <c r="A3750" i="13" s="1"/>
  <c r="A3751" i="13" s="1"/>
  <c r="A3752" i="13" s="1"/>
  <c r="A3753" i="13" s="1"/>
  <c r="A3754" i="13" s="1"/>
  <c r="A3755" i="13" s="1"/>
  <c r="A3756" i="13" s="1"/>
  <c r="A3757" i="13" s="1"/>
  <c r="A3758" i="13" s="1"/>
  <c r="A3759" i="13" s="1"/>
  <c r="A3760" i="13" s="1"/>
  <c r="A3761" i="13" s="1"/>
  <c r="A3762" i="13" s="1"/>
  <c r="A3763" i="13" s="1"/>
  <c r="A3764" i="13" s="1"/>
  <c r="A3765" i="13" s="1"/>
  <c r="A3766" i="13" s="1"/>
  <c r="A3767" i="13" s="1"/>
  <c r="A3768" i="13" s="1"/>
  <c r="A3769" i="13" s="1"/>
  <c r="A3770" i="13" s="1"/>
  <c r="A3771" i="13" s="1"/>
  <c r="A3772" i="13" s="1"/>
  <c r="A3773" i="13" s="1"/>
  <c r="A3774" i="13" s="1"/>
  <c r="A3775" i="13" s="1"/>
  <c r="A3776" i="13" s="1"/>
  <c r="A3777" i="13" s="1"/>
  <c r="A3778" i="13" s="1"/>
  <c r="A3779" i="13" s="1"/>
  <c r="A3780" i="13" s="1"/>
  <c r="A3781" i="13" s="1"/>
  <c r="A3782" i="13" s="1"/>
  <c r="A3783" i="13" s="1"/>
  <c r="A3784" i="13" s="1"/>
  <c r="A3785" i="13" s="1"/>
  <c r="A3786" i="13" s="1"/>
  <c r="A3787" i="13" s="1"/>
  <c r="A3788" i="13" s="1"/>
  <c r="A3789" i="13" s="1"/>
  <c r="A3790" i="13" s="1"/>
  <c r="A3791" i="13" s="1"/>
  <c r="A3792" i="13" s="1"/>
  <c r="A3793" i="13" s="1"/>
  <c r="A3794" i="13" s="1"/>
  <c r="A3795" i="13" s="1"/>
  <c r="A3796" i="13" s="1"/>
  <c r="A3797" i="13" s="1"/>
  <c r="A3798" i="13" s="1"/>
  <c r="A3799" i="13" s="1"/>
  <c r="A3800" i="13" s="1"/>
  <c r="A3801" i="13" s="1"/>
  <c r="A3802" i="13" s="1"/>
  <c r="A3803" i="13" s="1"/>
  <c r="A3804" i="13" s="1"/>
  <c r="A3805" i="13" s="1"/>
  <c r="A3806" i="13" s="1"/>
  <c r="A3807" i="13" s="1"/>
  <c r="A3808" i="13" s="1"/>
  <c r="A3809" i="13" s="1"/>
  <c r="A3810" i="13" s="1"/>
  <c r="A3811" i="13" s="1"/>
  <c r="A3812" i="13" s="1"/>
  <c r="A3813" i="13" s="1"/>
  <c r="A3814" i="13" s="1"/>
  <c r="A3815" i="13" s="1"/>
  <c r="A3816" i="13" s="1"/>
  <c r="A3817" i="13" s="1"/>
  <c r="A3818" i="13" s="1"/>
  <c r="A3819" i="13" s="1"/>
  <c r="A3820" i="13" s="1"/>
  <c r="A3821" i="13" s="1"/>
  <c r="A3822" i="13" s="1"/>
  <c r="A3823" i="13" s="1"/>
  <c r="A3824" i="13" s="1"/>
  <c r="A3825" i="13" s="1"/>
  <c r="A3826" i="13" s="1"/>
  <c r="A3827" i="13" s="1"/>
  <c r="A3828" i="13" s="1"/>
  <c r="A3829" i="13" s="1"/>
  <c r="A3830" i="13" s="1"/>
  <c r="A3831" i="13" s="1"/>
  <c r="A3832" i="13" s="1"/>
  <c r="A3833" i="13" s="1"/>
  <c r="A3834" i="13" s="1"/>
  <c r="A3835" i="13" s="1"/>
  <c r="A3836" i="13" s="1"/>
  <c r="A3837" i="13" s="1"/>
  <c r="A3838" i="13" s="1"/>
  <c r="A3839" i="13" s="1"/>
  <c r="A3840" i="13" s="1"/>
  <c r="A3841" i="13" s="1"/>
  <c r="A3842" i="13" s="1"/>
  <c r="A3843" i="13" s="1"/>
  <c r="A3844" i="13" s="1"/>
  <c r="A3845" i="13" s="1"/>
  <c r="A3846" i="13" s="1"/>
  <c r="A3847" i="13" s="1"/>
  <c r="A3848" i="13" s="1"/>
  <c r="A3849" i="13" s="1"/>
  <c r="A3850" i="13" s="1"/>
  <c r="A3851" i="13" s="1"/>
  <c r="A3852" i="13" s="1"/>
  <c r="A3853" i="13" s="1"/>
  <c r="A3854" i="13" s="1"/>
  <c r="A3855" i="13" s="1"/>
  <c r="A3856" i="13" s="1"/>
  <c r="A3857" i="13" s="1"/>
  <c r="A3858" i="13" s="1"/>
  <c r="A3859" i="13" s="1"/>
  <c r="A3860" i="13" s="1"/>
  <c r="A3861" i="13" s="1"/>
  <c r="A3862" i="13" s="1"/>
  <c r="A3863" i="13" s="1"/>
  <c r="A3864" i="13" s="1"/>
  <c r="A3865" i="13" s="1"/>
  <c r="A3866" i="13" s="1"/>
  <c r="A3867" i="13" s="1"/>
  <c r="A3868" i="13" s="1"/>
  <c r="A3869" i="13" s="1"/>
  <c r="A3870" i="13" s="1"/>
  <c r="A3871" i="13" s="1"/>
  <c r="A3872" i="13" s="1"/>
  <c r="A3873" i="13" s="1"/>
  <c r="A3874" i="13" s="1"/>
  <c r="A3875" i="13" s="1"/>
  <c r="A3876" i="13" s="1"/>
  <c r="A3877" i="13" s="1"/>
  <c r="A3878" i="13" s="1"/>
  <c r="A3879" i="13" s="1"/>
  <c r="A3880" i="13" s="1"/>
  <c r="A3881" i="13" s="1"/>
  <c r="A3882" i="13" s="1"/>
  <c r="A3883" i="13" s="1"/>
  <c r="A3884" i="13" s="1"/>
  <c r="A3885" i="13" s="1"/>
  <c r="A3886" i="13" s="1"/>
  <c r="A3887" i="13" s="1"/>
  <c r="A3888" i="13" s="1"/>
  <c r="A3889" i="13" s="1"/>
  <c r="A3890" i="13" s="1"/>
  <c r="A3891" i="13" s="1"/>
  <c r="A3892" i="13" s="1"/>
  <c r="A3893" i="13" s="1"/>
  <c r="A3894" i="13" s="1"/>
  <c r="A3895" i="13" s="1"/>
  <c r="A3896" i="13" s="1"/>
  <c r="A3897" i="13" s="1"/>
  <c r="A3898" i="13" s="1"/>
  <c r="A3899" i="13" s="1"/>
  <c r="A3900" i="13" s="1"/>
  <c r="A3901" i="13" s="1"/>
  <c r="A3902" i="13" s="1"/>
  <c r="A3903" i="13" s="1"/>
  <c r="A3904" i="13" s="1"/>
  <c r="A3905" i="13" s="1"/>
  <c r="A3906" i="13" s="1"/>
  <c r="A3907" i="13" s="1"/>
  <c r="A3908" i="13" s="1"/>
  <c r="A3909" i="13" s="1"/>
  <c r="A3910" i="13" s="1"/>
  <c r="A3911" i="13" s="1"/>
  <c r="A3912" i="13" s="1"/>
  <c r="A3913" i="13" s="1"/>
  <c r="A3914" i="13" s="1"/>
  <c r="A3915" i="13" s="1"/>
  <c r="A3916" i="13" s="1"/>
  <c r="A3917" i="13" s="1"/>
  <c r="A3918" i="13" s="1"/>
  <c r="A3919" i="13" s="1"/>
  <c r="A3920" i="13" s="1"/>
  <c r="A3921" i="13" s="1"/>
  <c r="A3922" i="13" s="1"/>
  <c r="A3923" i="13" s="1"/>
  <c r="A3924" i="13" s="1"/>
  <c r="A3925" i="13" s="1"/>
  <c r="A3926" i="13" s="1"/>
  <c r="A3927" i="13" s="1"/>
  <c r="A3928" i="13" s="1"/>
  <c r="A3929" i="13" s="1"/>
  <c r="A3930" i="13" s="1"/>
  <c r="A3931" i="13" s="1"/>
  <c r="A3932" i="13" s="1"/>
  <c r="A3933" i="13" s="1"/>
  <c r="A3934" i="13" s="1"/>
  <c r="A3935" i="13" s="1"/>
  <c r="A3936" i="13" s="1"/>
  <c r="A3937" i="13" s="1"/>
  <c r="A3938" i="13" s="1"/>
  <c r="A3939" i="13" s="1"/>
  <c r="A3940" i="13" s="1"/>
  <c r="A3941" i="13" s="1"/>
  <c r="A3942" i="13" s="1"/>
  <c r="A3943" i="13" s="1"/>
  <c r="A3944" i="13" s="1"/>
  <c r="A3945" i="13" s="1"/>
  <c r="A3946" i="13" s="1"/>
  <c r="A3947" i="13" s="1"/>
  <c r="A3948" i="13" s="1"/>
  <c r="A3949" i="13" s="1"/>
  <c r="A3950" i="13" s="1"/>
  <c r="A3951" i="13" s="1"/>
  <c r="A3952" i="13" s="1"/>
  <c r="A3953" i="13" s="1"/>
  <c r="A3954" i="13" s="1"/>
  <c r="A3955" i="13" s="1"/>
  <c r="A3956" i="13" s="1"/>
  <c r="A3957" i="13" s="1"/>
  <c r="A3958" i="13" s="1"/>
  <c r="A3959" i="13" s="1"/>
  <c r="A3960" i="13" s="1"/>
  <c r="A3961" i="13" s="1"/>
  <c r="A3962" i="13" s="1"/>
  <c r="A3963" i="13" s="1"/>
  <c r="A3964" i="13" s="1"/>
  <c r="A3965" i="13" s="1"/>
  <c r="A3966" i="13" s="1"/>
  <c r="A3967" i="13" s="1"/>
  <c r="A3968" i="13" s="1"/>
  <c r="A3969" i="13" s="1"/>
  <c r="A3970" i="13" s="1"/>
  <c r="A3971" i="13" s="1"/>
  <c r="A3972" i="13" s="1"/>
  <c r="A3973" i="13" s="1"/>
  <c r="A3974" i="13" s="1"/>
  <c r="A3975" i="13" s="1"/>
  <c r="A3976" i="13" s="1"/>
  <c r="A3977" i="13" s="1"/>
  <c r="A3978" i="13" s="1"/>
  <c r="A3979" i="13" s="1"/>
  <c r="A3980" i="13" s="1"/>
  <c r="A3981" i="13" s="1"/>
  <c r="A3982" i="13" s="1"/>
  <c r="A3983" i="13" s="1"/>
  <c r="A3984" i="13" s="1"/>
  <c r="A3985" i="13" s="1"/>
  <c r="A3986" i="13" s="1"/>
  <c r="A3987" i="13" s="1"/>
  <c r="A3988" i="13" s="1"/>
  <c r="A3989" i="13" s="1"/>
  <c r="A3990" i="13" s="1"/>
  <c r="A3991" i="13" s="1"/>
  <c r="A3992" i="13" s="1"/>
  <c r="A3993" i="13" s="1"/>
  <c r="A3994" i="13" s="1"/>
  <c r="A3995" i="13" s="1"/>
  <c r="A3996" i="13" s="1"/>
  <c r="A3997" i="13" s="1"/>
  <c r="A3998" i="13" s="1"/>
  <c r="A3999" i="13" s="1"/>
  <c r="A4000" i="13" s="1"/>
  <c r="A4001" i="13" s="1"/>
  <c r="A4002" i="13" s="1"/>
  <c r="A4003" i="13" s="1"/>
  <c r="A4004" i="13" s="1"/>
  <c r="A4005" i="13" s="1"/>
  <c r="A4006" i="13" s="1"/>
  <c r="A4007" i="13" s="1"/>
  <c r="A4008" i="13" s="1"/>
  <c r="A4009" i="13" s="1"/>
  <c r="A4010" i="13" s="1"/>
  <c r="A4011" i="13" s="1"/>
  <c r="A4012" i="13" s="1"/>
  <c r="A4013" i="13" s="1"/>
  <c r="A4014" i="13" s="1"/>
  <c r="A4015" i="13" s="1"/>
  <c r="A4016" i="13" s="1"/>
  <c r="A4017" i="13" s="1"/>
  <c r="A4018" i="13" s="1"/>
  <c r="A4019" i="13" s="1"/>
  <c r="A4020" i="13" s="1"/>
  <c r="A4021" i="13" s="1"/>
  <c r="A4022" i="13" s="1"/>
  <c r="A4023" i="13" s="1"/>
  <c r="A4024" i="13" s="1"/>
  <c r="A4025" i="13" s="1"/>
  <c r="A4026" i="13" s="1"/>
  <c r="A4027" i="13" s="1"/>
  <c r="A4028" i="13" s="1"/>
  <c r="A4029" i="13" s="1"/>
  <c r="A4030" i="13" s="1"/>
  <c r="A4031" i="13" s="1"/>
  <c r="A4032" i="13" s="1"/>
  <c r="A4033" i="13" s="1"/>
  <c r="A4034" i="13" s="1"/>
  <c r="A4035" i="13" s="1"/>
  <c r="A4036" i="13" s="1"/>
  <c r="A4037" i="13" s="1"/>
  <c r="A4038" i="13" s="1"/>
  <c r="A4039" i="13" s="1"/>
  <c r="A4040" i="13" s="1"/>
  <c r="A4041" i="13" s="1"/>
  <c r="A4042" i="13" s="1"/>
  <c r="A4043" i="13" s="1"/>
  <c r="A4044" i="13" s="1"/>
  <c r="A4045" i="13" s="1"/>
  <c r="A4046" i="13" s="1"/>
  <c r="A4047" i="13" s="1"/>
  <c r="A4048" i="13" s="1"/>
  <c r="A4049" i="13" s="1"/>
  <c r="A4050" i="13" s="1"/>
  <c r="A4051" i="13" s="1"/>
  <c r="A4052" i="13" s="1"/>
  <c r="A4053" i="13" s="1"/>
  <c r="A4054" i="13" s="1"/>
  <c r="A4055" i="13" s="1"/>
  <c r="A4056" i="13" s="1"/>
  <c r="A4057" i="13" s="1"/>
  <c r="A4058" i="13" s="1"/>
  <c r="A4059" i="13" s="1"/>
  <c r="A4060" i="13" s="1"/>
  <c r="A4061" i="13" s="1"/>
  <c r="A4062" i="13" s="1"/>
  <c r="A4063" i="13" s="1"/>
  <c r="A4064" i="13" s="1"/>
  <c r="A4065" i="13" s="1"/>
  <c r="A4066" i="13" s="1"/>
  <c r="A4067" i="13" s="1"/>
  <c r="A4068" i="13" s="1"/>
  <c r="A4069" i="13" s="1"/>
  <c r="A4070" i="13" s="1"/>
  <c r="A4071" i="13" s="1"/>
  <c r="A4072" i="13" s="1"/>
  <c r="A4073" i="13" s="1"/>
  <c r="A4074" i="13" s="1"/>
  <c r="A4075" i="13" s="1"/>
  <c r="A4076" i="13" s="1"/>
  <c r="A4077" i="13" s="1"/>
  <c r="A4078" i="13" s="1"/>
  <c r="A4079" i="13" s="1"/>
  <c r="A4080" i="13" s="1"/>
  <c r="A4081" i="13" s="1"/>
  <c r="A4082" i="13" s="1"/>
  <c r="A4083" i="13" s="1"/>
  <c r="A4084" i="13" s="1"/>
  <c r="A4085" i="13" s="1"/>
  <c r="A4086" i="13" s="1"/>
  <c r="A4087" i="13" s="1"/>
  <c r="A4088" i="13" s="1"/>
  <c r="A4089" i="13" s="1"/>
  <c r="A4090" i="13" s="1"/>
  <c r="A4091" i="13" s="1"/>
  <c r="A4092" i="13" s="1"/>
  <c r="A4093" i="13" s="1"/>
  <c r="A4094" i="13" s="1"/>
  <c r="A4095" i="13" s="1"/>
  <c r="A4096" i="13" s="1"/>
  <c r="A4097" i="13" s="1"/>
  <c r="A4098" i="13" s="1"/>
  <c r="A4099" i="13" s="1"/>
  <c r="A4100" i="13" s="1"/>
  <c r="A4101" i="13" s="1"/>
  <c r="A4102" i="13" s="1"/>
  <c r="A4103" i="13" s="1"/>
  <c r="A4104" i="13" s="1"/>
  <c r="A4105" i="13" s="1"/>
  <c r="A4106" i="13" s="1"/>
  <c r="A4107" i="13" s="1"/>
  <c r="A4108" i="13" s="1"/>
  <c r="A4109" i="13" s="1"/>
  <c r="A4110" i="13" s="1"/>
  <c r="A4111" i="13" s="1"/>
  <c r="A4112" i="13" s="1"/>
  <c r="A4113" i="13" s="1"/>
  <c r="A4114" i="13" s="1"/>
  <c r="A4115" i="13" s="1"/>
  <c r="A4116" i="13" s="1"/>
  <c r="A4117" i="13" s="1"/>
  <c r="A4118" i="13" s="1"/>
  <c r="A4119" i="13" s="1"/>
  <c r="A4120" i="13" s="1"/>
  <c r="A4121" i="13" s="1"/>
  <c r="A4122" i="13" s="1"/>
  <c r="A4123" i="13" s="1"/>
  <c r="A4124" i="13" s="1"/>
  <c r="A4125" i="13" s="1"/>
  <c r="A4126" i="13" s="1"/>
  <c r="A4127" i="13" s="1"/>
  <c r="A4128" i="13" s="1"/>
  <c r="A4129" i="13" s="1"/>
  <c r="A4130" i="13" s="1"/>
  <c r="A4131" i="13" s="1"/>
  <c r="A4132" i="13" s="1"/>
  <c r="A4133" i="13" s="1"/>
  <c r="A4134" i="13" s="1"/>
  <c r="A4135" i="13" s="1"/>
  <c r="A4136" i="13" s="1"/>
  <c r="A4137" i="13" s="1"/>
  <c r="A4138" i="13" s="1"/>
  <c r="A4139" i="13" s="1"/>
  <c r="A4140" i="13" s="1"/>
  <c r="A4141" i="13" s="1"/>
  <c r="A4142" i="13" s="1"/>
  <c r="A4143" i="13" s="1"/>
  <c r="A4144" i="13" s="1"/>
  <c r="A4145" i="13" s="1"/>
  <c r="A4146" i="13" s="1"/>
  <c r="A4147" i="13" s="1"/>
  <c r="A4148" i="13" s="1"/>
  <c r="A4149" i="13" s="1"/>
  <c r="A4150" i="13" s="1"/>
  <c r="A4151" i="13" s="1"/>
  <c r="A4152" i="13" s="1"/>
  <c r="A4153" i="13" s="1"/>
  <c r="A4154" i="13" s="1"/>
  <c r="A4155" i="13" s="1"/>
  <c r="A4156" i="13" s="1"/>
  <c r="A4157" i="13" s="1"/>
  <c r="A4158" i="13" s="1"/>
  <c r="A4159" i="13" s="1"/>
  <c r="A4160" i="13" s="1"/>
  <c r="A4161" i="13" s="1"/>
  <c r="A4162" i="13" s="1"/>
  <c r="A4163" i="13" s="1"/>
  <c r="A4164" i="13" s="1"/>
  <c r="A4165" i="13" s="1"/>
  <c r="A4166" i="13" s="1"/>
  <c r="A4167" i="13" s="1"/>
  <c r="A4168" i="13" s="1"/>
  <c r="A4169" i="13" s="1"/>
  <c r="A4170" i="13" s="1"/>
  <c r="A4171" i="13" s="1"/>
  <c r="A4172" i="13" s="1"/>
  <c r="A4173" i="13" s="1"/>
  <c r="A4174" i="13" s="1"/>
  <c r="A4175" i="13" s="1"/>
  <c r="A4176" i="13" s="1"/>
  <c r="A4177" i="13" s="1"/>
  <c r="A4178" i="13" s="1"/>
  <c r="A4179" i="13" s="1"/>
  <c r="A4180" i="13" s="1"/>
  <c r="A4181" i="13" s="1"/>
  <c r="A4182" i="13" s="1"/>
  <c r="A4183" i="13" s="1"/>
  <c r="A4184" i="13" s="1"/>
  <c r="A4185" i="13" s="1"/>
  <c r="A4186" i="13" s="1"/>
  <c r="A4187" i="13" s="1"/>
  <c r="A4188" i="13" s="1"/>
  <c r="A4189" i="13" s="1"/>
  <c r="A4190" i="13" s="1"/>
  <c r="A4191" i="13" s="1"/>
  <c r="A4192" i="13" s="1"/>
  <c r="A4193" i="13" s="1"/>
  <c r="A4194" i="13" s="1"/>
  <c r="A4195" i="13" s="1"/>
  <c r="A4196" i="13" s="1"/>
  <c r="A4197" i="13" s="1"/>
  <c r="A4198" i="13" s="1"/>
  <c r="A4199" i="13" s="1"/>
  <c r="A4200" i="13" s="1"/>
  <c r="A4201" i="13" s="1"/>
  <c r="A4202" i="13" s="1"/>
  <c r="A4203" i="13" s="1"/>
  <c r="A4204" i="13" s="1"/>
  <c r="A4205" i="13" s="1"/>
  <c r="A4206" i="13" s="1"/>
  <c r="A4207" i="13" s="1"/>
  <c r="A4208" i="13" s="1"/>
  <c r="A4209" i="13" s="1"/>
  <c r="A4210" i="13" s="1"/>
  <c r="A4211" i="13" s="1"/>
  <c r="A4212" i="13" s="1"/>
  <c r="A4213" i="13" s="1"/>
  <c r="A4214" i="13" s="1"/>
  <c r="A4215" i="13" s="1"/>
  <c r="A4216" i="13" s="1"/>
  <c r="A4217" i="13" s="1"/>
  <c r="A4218" i="13" s="1"/>
  <c r="A4219" i="13" s="1"/>
  <c r="A4220" i="13" s="1"/>
  <c r="A4221" i="13" s="1"/>
  <c r="A4222" i="13" s="1"/>
  <c r="A4223" i="13" s="1"/>
  <c r="A4224" i="13" s="1"/>
  <c r="A4225" i="13" s="1"/>
  <c r="A4226" i="13" s="1"/>
  <c r="A4227" i="13" s="1"/>
  <c r="A4228" i="13" s="1"/>
  <c r="A4229" i="13" s="1"/>
  <c r="A4230" i="13" s="1"/>
  <c r="A4231" i="13" s="1"/>
  <c r="A4232" i="13" s="1"/>
  <c r="A4233" i="13" s="1"/>
  <c r="A4234" i="13" s="1"/>
  <c r="A4235" i="13" s="1"/>
  <c r="A4236" i="13" s="1"/>
  <c r="A4237" i="13" s="1"/>
  <c r="A4238" i="13" s="1"/>
  <c r="A4239" i="13" s="1"/>
  <c r="A4240" i="13" s="1"/>
  <c r="A4241" i="13" s="1"/>
  <c r="A4242" i="13" s="1"/>
  <c r="A4243" i="13" s="1"/>
  <c r="A4244" i="13" s="1"/>
  <c r="A4245" i="13" s="1"/>
  <c r="A4246" i="13" s="1"/>
  <c r="A4247" i="13" s="1"/>
  <c r="A4248" i="13" s="1"/>
  <c r="A4249" i="13" s="1"/>
  <c r="A4250" i="13" s="1"/>
  <c r="A4251" i="13" s="1"/>
  <c r="A4252" i="13" s="1"/>
  <c r="A4253" i="13" s="1"/>
  <c r="A4254" i="13" s="1"/>
  <c r="A4255" i="13" s="1"/>
  <c r="A4256" i="13" s="1"/>
  <c r="A4257" i="13" s="1"/>
  <c r="A4258" i="13" s="1"/>
  <c r="A4259" i="13" s="1"/>
  <c r="A4260" i="13" s="1"/>
  <c r="A4261" i="13" s="1"/>
  <c r="A4262" i="13" s="1"/>
  <c r="A4263" i="13" s="1"/>
  <c r="A4264" i="13" s="1"/>
  <c r="A4265" i="13" s="1"/>
  <c r="A4266" i="13" s="1"/>
  <c r="A4267" i="13" s="1"/>
  <c r="A4268" i="13" s="1"/>
  <c r="A4269" i="13" s="1"/>
  <c r="A4270" i="13" s="1"/>
  <c r="A4271" i="13" s="1"/>
  <c r="A4272" i="13" s="1"/>
  <c r="A4273" i="13" s="1"/>
  <c r="A4274" i="13" s="1"/>
  <c r="A4275" i="13" s="1"/>
  <c r="A4276" i="13" s="1"/>
  <c r="A4277" i="13" s="1"/>
  <c r="A4278" i="13" s="1"/>
  <c r="A4279" i="13" s="1"/>
  <c r="A4280" i="13" s="1"/>
  <c r="A4281" i="13" s="1"/>
  <c r="A4282" i="13" s="1"/>
  <c r="A4283" i="13" s="1"/>
  <c r="A4284" i="13" s="1"/>
  <c r="A4285" i="13" s="1"/>
  <c r="A4286" i="13" s="1"/>
  <c r="A4287" i="13" s="1"/>
  <c r="A4288" i="13" s="1"/>
  <c r="A4289" i="13" s="1"/>
  <c r="A4290" i="13" s="1"/>
  <c r="A4291" i="13" s="1"/>
  <c r="A4292" i="13" s="1"/>
  <c r="A4293" i="13" s="1"/>
  <c r="A4294" i="13" s="1"/>
  <c r="A4295" i="13" s="1"/>
  <c r="A4296" i="13" s="1"/>
  <c r="A4297" i="13" s="1"/>
  <c r="A4298" i="13" s="1"/>
  <c r="A4299" i="13" s="1"/>
  <c r="A4300" i="13" s="1"/>
  <c r="A4301" i="13" s="1"/>
  <c r="A4302" i="13" s="1"/>
  <c r="A4303" i="13" s="1"/>
  <c r="A4304" i="13" s="1"/>
  <c r="A4305" i="13" s="1"/>
  <c r="A4306" i="13" s="1"/>
  <c r="A4307" i="13" s="1"/>
  <c r="A4308" i="13" s="1"/>
  <c r="A4309" i="13" s="1"/>
  <c r="A4310" i="13" s="1"/>
  <c r="A4311" i="13" s="1"/>
  <c r="A4312" i="13" s="1"/>
  <c r="A4313" i="13" s="1"/>
  <c r="A4314" i="13" s="1"/>
  <c r="A4315" i="13" s="1"/>
  <c r="A4316" i="13" s="1"/>
  <c r="A4317" i="13" s="1"/>
  <c r="A4318" i="13" s="1"/>
  <c r="A4319" i="13" s="1"/>
  <c r="A4320" i="13" s="1"/>
  <c r="A4321" i="13" s="1"/>
  <c r="A4322" i="13" s="1"/>
  <c r="A4323" i="13" s="1"/>
  <c r="A4324" i="13" s="1"/>
  <c r="A4325" i="13" s="1"/>
  <c r="A4326" i="13" s="1"/>
  <c r="A4327" i="13" s="1"/>
  <c r="A4328" i="13" s="1"/>
  <c r="A4329" i="13" s="1"/>
  <c r="A4330" i="13" s="1"/>
  <c r="A4331" i="13" s="1"/>
  <c r="A4332" i="13" s="1"/>
  <c r="A4333" i="13" s="1"/>
  <c r="A4334" i="13" s="1"/>
  <c r="A4335" i="13" s="1"/>
  <c r="A4336" i="13" s="1"/>
  <c r="A4337" i="13" s="1"/>
  <c r="A4338" i="13" s="1"/>
  <c r="A4339" i="13" s="1"/>
  <c r="A4340" i="13" s="1"/>
  <c r="A4341" i="13" s="1"/>
  <c r="A4342" i="13" s="1"/>
  <c r="A4343" i="13" s="1"/>
  <c r="A4344" i="13" s="1"/>
  <c r="A4345" i="13" s="1"/>
  <c r="A4346" i="13" s="1"/>
  <c r="A4347" i="13" s="1"/>
  <c r="A4348" i="13" s="1"/>
  <c r="A4349" i="13" s="1"/>
  <c r="A4350" i="13" s="1"/>
  <c r="A4351" i="13" s="1"/>
  <c r="A4352" i="13" s="1"/>
  <c r="A4353" i="13" s="1"/>
  <c r="A4354" i="13" s="1"/>
  <c r="A4355" i="13" s="1"/>
  <c r="A4356" i="13" s="1"/>
  <c r="A4357" i="13" s="1"/>
  <c r="A4358" i="13" s="1"/>
  <c r="A4359" i="13" s="1"/>
  <c r="A4360" i="13" s="1"/>
  <c r="A4361" i="13" s="1"/>
  <c r="A4362" i="13" s="1"/>
  <c r="A4363" i="13" s="1"/>
  <c r="A4364" i="13" s="1"/>
  <c r="A4365" i="13" s="1"/>
  <c r="A4366" i="13" s="1"/>
  <c r="A4367" i="13" s="1"/>
  <c r="A4368" i="13" s="1"/>
  <c r="A4369" i="13" s="1"/>
  <c r="A4370" i="13" s="1"/>
  <c r="A4371" i="13" s="1"/>
  <c r="A4372" i="13" s="1"/>
  <c r="A4373" i="13" s="1"/>
  <c r="A4374" i="13" s="1"/>
  <c r="A4375" i="13" s="1"/>
  <c r="A4376" i="13" s="1"/>
  <c r="A4377" i="13" s="1"/>
  <c r="A4378" i="13" s="1"/>
  <c r="A4379" i="13" s="1"/>
  <c r="A4380" i="13" s="1"/>
  <c r="A4381" i="13" s="1"/>
  <c r="A4382" i="13" s="1"/>
  <c r="A4383" i="13" s="1"/>
  <c r="A4384" i="13" s="1"/>
  <c r="A4385" i="13" s="1"/>
  <c r="A4386" i="13" s="1"/>
  <c r="A4387" i="13" s="1"/>
  <c r="A4388" i="13" s="1"/>
  <c r="A4389" i="13" s="1"/>
  <c r="A4390" i="13" s="1"/>
  <c r="A4391" i="13" s="1"/>
  <c r="A4392" i="13" s="1"/>
  <c r="A4393" i="13" s="1"/>
  <c r="A4394" i="13" s="1"/>
  <c r="A4395" i="13" s="1"/>
  <c r="A4396" i="13" s="1"/>
  <c r="A4397" i="13" s="1"/>
  <c r="A4398" i="13" s="1"/>
  <c r="A4399" i="13" s="1"/>
  <c r="A4400" i="13" s="1"/>
  <c r="A4401" i="13" s="1"/>
  <c r="A4402" i="13" s="1"/>
  <c r="A4403" i="13" s="1"/>
  <c r="A4404" i="13" s="1"/>
  <c r="A4405" i="13" s="1"/>
  <c r="A4406" i="13" s="1"/>
  <c r="A4407" i="13" s="1"/>
  <c r="A4408" i="13" s="1"/>
  <c r="A4409" i="13" s="1"/>
  <c r="A4410" i="13" s="1"/>
  <c r="A4411" i="13" s="1"/>
  <c r="A4412" i="13" s="1"/>
  <c r="A4413" i="13" s="1"/>
  <c r="A4414" i="13" s="1"/>
  <c r="A4415" i="13" s="1"/>
  <c r="A4416" i="13" s="1"/>
  <c r="A4417" i="13" s="1"/>
  <c r="A4418" i="13" s="1"/>
  <c r="A4419" i="13" s="1"/>
  <c r="A4420" i="13" s="1"/>
  <c r="A4421" i="13" s="1"/>
  <c r="A4422" i="13" s="1"/>
  <c r="A4423" i="13" s="1"/>
  <c r="A4424" i="13" s="1"/>
  <c r="A4425" i="13" s="1"/>
  <c r="A4426" i="13" s="1"/>
  <c r="A4427" i="13" s="1"/>
  <c r="A4428" i="13" s="1"/>
  <c r="A4429" i="13" s="1"/>
  <c r="A4430" i="13" s="1"/>
  <c r="A4431" i="13" s="1"/>
  <c r="A4432" i="13" s="1"/>
  <c r="A4433" i="13" s="1"/>
  <c r="A4434" i="13" s="1"/>
  <c r="A4435" i="13" s="1"/>
  <c r="A4436" i="13" s="1"/>
  <c r="A4437" i="13" s="1"/>
  <c r="A4438" i="13" s="1"/>
  <c r="A4439" i="13" s="1"/>
  <c r="A4440" i="13" s="1"/>
  <c r="A4441" i="13" s="1"/>
  <c r="A4442" i="13" s="1"/>
  <c r="A4443" i="13" s="1"/>
  <c r="A4444" i="13" s="1"/>
  <c r="A4445" i="13" s="1"/>
  <c r="A4446" i="13" s="1"/>
  <c r="A4447" i="13" s="1"/>
  <c r="A4448" i="13" s="1"/>
  <c r="A4449" i="13" s="1"/>
  <c r="A4450" i="13" s="1"/>
  <c r="A4451" i="13" s="1"/>
  <c r="A4452" i="13" s="1"/>
  <c r="A4453" i="13" s="1"/>
  <c r="A4454" i="13" s="1"/>
  <c r="A4455" i="13" s="1"/>
  <c r="A4456" i="13" s="1"/>
  <c r="A4457" i="13" s="1"/>
  <c r="A4458" i="13" s="1"/>
  <c r="A4459" i="13" s="1"/>
  <c r="A4460" i="13" s="1"/>
  <c r="A4461" i="13" s="1"/>
  <c r="A4462" i="13" s="1"/>
  <c r="A4463" i="13" s="1"/>
  <c r="A4464" i="13" s="1"/>
  <c r="A4465" i="13" s="1"/>
  <c r="A4466" i="13" s="1"/>
  <c r="A4467" i="13" s="1"/>
  <c r="A4468" i="13" s="1"/>
  <c r="A4469" i="13" s="1"/>
  <c r="A4470" i="13" s="1"/>
  <c r="A4471" i="13" s="1"/>
  <c r="A4472" i="13" s="1"/>
  <c r="A4473" i="13" s="1"/>
  <c r="A4474" i="13" s="1"/>
  <c r="A4475" i="13" s="1"/>
  <c r="A4476" i="13" s="1"/>
  <c r="A4477" i="13" s="1"/>
  <c r="A4478" i="13" s="1"/>
  <c r="A4479" i="13" s="1"/>
  <c r="A4480" i="13" s="1"/>
  <c r="A4481" i="13" s="1"/>
  <c r="A4482" i="13" s="1"/>
  <c r="A4483" i="13" s="1"/>
  <c r="A4484" i="13" s="1"/>
  <c r="A4485" i="13" s="1"/>
  <c r="A4486" i="13" s="1"/>
  <c r="A4487" i="13" s="1"/>
  <c r="A4488" i="13" s="1"/>
  <c r="A4489" i="13" s="1"/>
  <c r="A4490" i="13" s="1"/>
  <c r="A4491" i="13" s="1"/>
  <c r="A4492" i="13" s="1"/>
  <c r="A4493" i="13" s="1"/>
  <c r="A4494" i="13" s="1"/>
  <c r="A4495" i="13" s="1"/>
  <c r="A4496" i="13" s="1"/>
  <c r="A4497" i="13" s="1"/>
  <c r="A4498" i="13" s="1"/>
  <c r="A4499" i="13" s="1"/>
  <c r="A4500" i="13" s="1"/>
  <c r="A4501" i="13" s="1"/>
  <c r="A4502" i="13" s="1"/>
  <c r="A4503" i="13" s="1"/>
  <c r="A4504" i="13" s="1"/>
  <c r="A4505" i="13" s="1"/>
  <c r="A4506" i="13" s="1"/>
  <c r="A4507" i="13" s="1"/>
  <c r="A4508" i="13" s="1"/>
  <c r="A4509" i="13" s="1"/>
  <c r="A4510" i="13" s="1"/>
  <c r="A4511" i="13" s="1"/>
  <c r="A4512" i="13" s="1"/>
  <c r="A4513" i="13" s="1"/>
  <c r="A4514" i="13" s="1"/>
  <c r="A4515" i="13" s="1"/>
  <c r="A4516" i="13" s="1"/>
  <c r="A4517" i="13" s="1"/>
  <c r="A4518" i="13" s="1"/>
  <c r="A4519" i="13" s="1"/>
  <c r="A4520" i="13" s="1"/>
  <c r="A4521" i="13" s="1"/>
  <c r="A4522" i="13" s="1"/>
  <c r="A4523" i="13" s="1"/>
  <c r="A4524" i="13" s="1"/>
  <c r="A4525" i="13" s="1"/>
  <c r="A4526" i="13" s="1"/>
  <c r="A4527" i="13" s="1"/>
  <c r="A4528" i="13" s="1"/>
  <c r="A4529" i="13" s="1"/>
  <c r="A4530" i="13" s="1"/>
  <c r="A4531" i="13" s="1"/>
  <c r="A4532" i="13" s="1"/>
  <c r="A4533" i="13" s="1"/>
  <c r="A4534" i="13" s="1"/>
  <c r="A4535" i="13" s="1"/>
  <c r="A4536" i="13" s="1"/>
  <c r="A4537" i="13" s="1"/>
  <c r="A4538" i="13" s="1"/>
  <c r="A4539" i="13" s="1"/>
  <c r="A4540" i="13" s="1"/>
  <c r="A4541" i="13" s="1"/>
  <c r="A4542" i="13" s="1"/>
  <c r="A4543" i="13" s="1"/>
  <c r="A4544" i="13" s="1"/>
  <c r="A4545" i="13" s="1"/>
  <c r="A4546" i="13" s="1"/>
  <c r="A4547" i="13" s="1"/>
  <c r="A4548" i="13" s="1"/>
  <c r="A4549" i="13" s="1"/>
  <c r="A4550" i="13" s="1"/>
  <c r="A4551" i="13" s="1"/>
  <c r="A4552" i="13" s="1"/>
  <c r="A4553" i="13" s="1"/>
  <c r="A4554" i="13" s="1"/>
  <c r="A4555" i="13" s="1"/>
  <c r="A4556" i="13" s="1"/>
  <c r="A4557" i="13" s="1"/>
  <c r="A4558" i="13" s="1"/>
  <c r="A4559" i="13" s="1"/>
  <c r="A4560" i="13" s="1"/>
  <c r="A4561" i="13" s="1"/>
  <c r="A4562" i="13" s="1"/>
  <c r="A4563" i="13" s="1"/>
  <c r="A4564" i="13" s="1"/>
  <c r="A4565" i="13" s="1"/>
  <c r="A4566" i="13" s="1"/>
  <c r="A4567" i="13" s="1"/>
  <c r="A4568" i="13" s="1"/>
  <c r="A4569" i="13" s="1"/>
  <c r="A4570" i="13" s="1"/>
  <c r="A4571" i="13" s="1"/>
  <c r="A4572" i="13" s="1"/>
  <c r="A4573" i="13" s="1"/>
  <c r="A4574" i="13" s="1"/>
  <c r="A4575" i="13" s="1"/>
  <c r="A4576" i="13" s="1"/>
  <c r="A4577" i="13" s="1"/>
  <c r="A4578" i="13" s="1"/>
  <c r="A4579" i="13" s="1"/>
  <c r="A4580" i="13" s="1"/>
  <c r="A4581" i="13" s="1"/>
  <c r="A4582" i="13" s="1"/>
  <c r="A4583" i="13" s="1"/>
  <c r="A4584" i="13" s="1"/>
  <c r="A4585" i="13" s="1"/>
  <c r="A4586" i="13" s="1"/>
  <c r="A4587" i="13" s="1"/>
  <c r="A4588" i="13" s="1"/>
  <c r="A4589" i="13" s="1"/>
  <c r="A4590" i="13" s="1"/>
  <c r="A4591" i="13" s="1"/>
  <c r="A4592" i="13" s="1"/>
  <c r="A4593" i="13" s="1"/>
  <c r="A4594" i="13" s="1"/>
  <c r="A4595" i="13" s="1"/>
  <c r="A4596" i="13" s="1"/>
  <c r="A4597" i="13" s="1"/>
  <c r="A4598" i="13" s="1"/>
  <c r="A4599" i="13" s="1"/>
  <c r="A4600" i="13" s="1"/>
  <c r="A4601" i="13" s="1"/>
  <c r="A4602" i="13" s="1"/>
  <c r="A4603" i="13" s="1"/>
  <c r="A4604" i="13" s="1"/>
  <c r="A4605" i="13" s="1"/>
  <c r="A4606" i="13" s="1"/>
  <c r="A4607" i="13" s="1"/>
  <c r="A4608" i="13" s="1"/>
  <c r="A4609" i="13" s="1"/>
  <c r="A4610" i="13" s="1"/>
  <c r="A4611" i="13" s="1"/>
  <c r="A4612" i="13" s="1"/>
  <c r="A4613" i="13" s="1"/>
  <c r="A4614" i="13" s="1"/>
  <c r="A4615" i="13" s="1"/>
  <c r="A4616" i="13" s="1"/>
  <c r="A4617" i="13" s="1"/>
  <c r="A4618" i="13" s="1"/>
  <c r="A4619" i="13" s="1"/>
  <c r="A4620" i="13" s="1"/>
  <c r="A4621" i="13" s="1"/>
  <c r="A4622" i="13" s="1"/>
  <c r="A4623" i="13" s="1"/>
  <c r="A4624" i="13" s="1"/>
  <c r="A4625" i="13" s="1"/>
  <c r="A4626" i="13" s="1"/>
  <c r="A4627" i="13" s="1"/>
  <c r="A4628" i="13" s="1"/>
  <c r="A4629" i="13" s="1"/>
  <c r="A4630" i="13" s="1"/>
  <c r="A4631" i="13" s="1"/>
  <c r="A4632" i="13" s="1"/>
  <c r="A4633" i="13" s="1"/>
  <c r="A4634" i="13" s="1"/>
  <c r="A4635" i="13" s="1"/>
  <c r="A4636" i="13" s="1"/>
  <c r="A4637" i="13" s="1"/>
  <c r="A4638" i="13" s="1"/>
  <c r="A4639" i="13" s="1"/>
  <c r="A4640" i="13" s="1"/>
  <c r="A4641" i="13" s="1"/>
  <c r="A4642" i="13" s="1"/>
  <c r="A4643" i="13" s="1"/>
  <c r="A4644" i="13" s="1"/>
  <c r="A4645" i="13" s="1"/>
  <c r="A4646" i="13" s="1"/>
  <c r="A4647" i="13" s="1"/>
  <c r="A4648" i="13" s="1"/>
  <c r="A4649" i="13" s="1"/>
  <c r="A4650" i="13" s="1"/>
  <c r="A4651" i="13" s="1"/>
  <c r="A4652" i="13" s="1"/>
  <c r="A4653" i="13" s="1"/>
  <c r="A4654" i="13" s="1"/>
  <c r="A4655" i="13" s="1"/>
  <c r="A4656" i="13" s="1"/>
  <c r="A4657" i="13" s="1"/>
  <c r="A4658" i="13" s="1"/>
  <c r="A4659" i="13" s="1"/>
  <c r="A4660" i="13" s="1"/>
  <c r="A4661" i="13" s="1"/>
  <c r="A4662" i="13" s="1"/>
  <c r="A4663" i="13" s="1"/>
  <c r="A4664" i="13" s="1"/>
  <c r="A4665" i="13" s="1"/>
  <c r="A4666" i="13" s="1"/>
  <c r="A4667" i="13" s="1"/>
  <c r="A4668" i="13" s="1"/>
  <c r="A4669" i="13" s="1"/>
  <c r="A4670" i="13" s="1"/>
  <c r="A4671" i="13" s="1"/>
  <c r="A4672" i="13" s="1"/>
  <c r="A4673" i="13" s="1"/>
  <c r="A4674" i="13" s="1"/>
  <c r="A4675" i="13" s="1"/>
  <c r="A4676" i="13" s="1"/>
  <c r="A4677" i="13" s="1"/>
  <c r="A4678" i="13" s="1"/>
  <c r="A4679" i="13" s="1"/>
  <c r="A4680" i="13" s="1"/>
  <c r="A4681" i="13" s="1"/>
  <c r="A4682" i="13" s="1"/>
  <c r="A4683" i="13" s="1"/>
  <c r="A4684" i="13" s="1"/>
  <c r="A4685" i="13" s="1"/>
  <c r="A4686" i="13" s="1"/>
  <c r="A4687" i="13" s="1"/>
  <c r="A4688" i="13" s="1"/>
  <c r="A4689" i="13" s="1"/>
  <c r="A4690" i="13" s="1"/>
  <c r="A4691" i="13" s="1"/>
  <c r="A4692" i="13" s="1"/>
  <c r="A4693" i="13" s="1"/>
  <c r="A4694" i="13" s="1"/>
  <c r="A4695" i="13" s="1"/>
  <c r="A4696" i="13" s="1"/>
  <c r="A4697" i="13" s="1"/>
  <c r="A4698" i="13" s="1"/>
  <c r="A4699" i="13" s="1"/>
  <c r="A4700" i="13" s="1"/>
  <c r="A4701" i="13" s="1"/>
  <c r="A4702" i="13" s="1"/>
  <c r="A4703" i="13" s="1"/>
  <c r="A4704" i="13" s="1"/>
  <c r="A4705" i="13" s="1"/>
  <c r="A4706" i="13" s="1"/>
  <c r="A4707" i="13" s="1"/>
  <c r="A4708" i="13" s="1"/>
  <c r="A4709" i="13" s="1"/>
  <c r="A4710" i="13" s="1"/>
  <c r="A4711" i="13" s="1"/>
  <c r="A4712" i="13" s="1"/>
  <c r="A4713" i="13" s="1"/>
  <c r="A4714" i="13" s="1"/>
  <c r="A4715" i="13" s="1"/>
  <c r="A4716" i="13" s="1"/>
  <c r="A4717" i="13" s="1"/>
  <c r="A4718" i="13" s="1"/>
  <c r="A4719" i="13" s="1"/>
  <c r="A4720" i="13" s="1"/>
  <c r="A4721" i="13" s="1"/>
  <c r="A4722" i="13" s="1"/>
  <c r="A4723" i="13" s="1"/>
  <c r="A4724" i="13" s="1"/>
  <c r="A4725" i="13" s="1"/>
  <c r="A4726" i="13" s="1"/>
  <c r="A4727" i="13" s="1"/>
  <c r="A4728" i="13" s="1"/>
  <c r="A4729" i="13" s="1"/>
  <c r="A4730" i="13" s="1"/>
  <c r="A4731" i="13" s="1"/>
  <c r="A4732" i="13" s="1"/>
  <c r="A4733" i="13" s="1"/>
  <c r="A4734" i="13" s="1"/>
  <c r="A4735" i="13" s="1"/>
  <c r="A4736" i="13" s="1"/>
  <c r="A4737" i="13" s="1"/>
  <c r="A4738" i="13" s="1"/>
  <c r="A4739" i="13" s="1"/>
  <c r="A4740" i="13" s="1"/>
  <c r="A4741" i="13" s="1"/>
  <c r="A4742" i="13" s="1"/>
  <c r="A4743" i="13" s="1"/>
  <c r="A4744" i="13" s="1"/>
  <c r="A4745" i="13" s="1"/>
  <c r="A4746" i="13" s="1"/>
  <c r="A4747" i="13" s="1"/>
  <c r="A4748" i="13" s="1"/>
  <c r="A4749" i="13" s="1"/>
  <c r="A4750" i="13" s="1"/>
  <c r="A4751" i="13" s="1"/>
  <c r="A4752" i="13" s="1"/>
  <c r="A4753" i="13" s="1"/>
  <c r="A4754" i="13" s="1"/>
  <c r="A4755" i="13" s="1"/>
  <c r="A4756" i="13" s="1"/>
  <c r="A4757" i="13" s="1"/>
  <c r="A4758" i="13" s="1"/>
  <c r="A4759" i="13" s="1"/>
  <c r="A4760" i="13" s="1"/>
  <c r="A4761" i="13" s="1"/>
  <c r="A4762" i="13" s="1"/>
  <c r="A4763" i="13" s="1"/>
  <c r="A4764" i="13" s="1"/>
  <c r="A4765" i="13" s="1"/>
  <c r="A4766" i="13" s="1"/>
  <c r="A4767" i="13" s="1"/>
  <c r="A4768" i="13" s="1"/>
  <c r="A4769" i="13" s="1"/>
  <c r="A4770" i="13" s="1"/>
  <c r="A4771" i="13" s="1"/>
  <c r="A4772" i="13" s="1"/>
  <c r="A4773" i="13" s="1"/>
  <c r="A4774" i="13" s="1"/>
  <c r="A4775" i="13" s="1"/>
  <c r="A4776" i="13" s="1"/>
  <c r="A4777" i="13" s="1"/>
  <c r="A4778" i="13" s="1"/>
  <c r="A4779" i="13" s="1"/>
  <c r="A4780" i="13" s="1"/>
  <c r="A4781" i="13" s="1"/>
  <c r="A4782" i="13" s="1"/>
  <c r="A4783" i="13" s="1"/>
  <c r="A4784" i="13" s="1"/>
  <c r="A4785" i="13" s="1"/>
  <c r="A4786" i="13" s="1"/>
  <c r="A4787" i="13" s="1"/>
  <c r="A4788" i="13" s="1"/>
  <c r="A4789" i="13" s="1"/>
  <c r="A4790" i="13" s="1"/>
  <c r="A4791" i="13" s="1"/>
  <c r="A4792" i="13" s="1"/>
  <c r="A4793" i="13" s="1"/>
  <c r="A4794" i="13" s="1"/>
  <c r="A4795" i="13" s="1"/>
  <c r="A4796" i="13" s="1"/>
  <c r="A4797" i="13" s="1"/>
  <c r="A4798" i="13" s="1"/>
  <c r="A4799" i="13" s="1"/>
  <c r="A4800" i="13" s="1"/>
  <c r="A4801" i="13" s="1"/>
  <c r="A4802" i="13" s="1"/>
  <c r="A4803" i="13" s="1"/>
  <c r="A4804" i="13" s="1"/>
  <c r="A4805" i="13" s="1"/>
  <c r="A4806" i="13" s="1"/>
  <c r="A4807" i="13" s="1"/>
  <c r="A4808" i="13" s="1"/>
  <c r="A4809" i="13" s="1"/>
  <c r="A4810" i="13" s="1"/>
  <c r="A4811" i="13" s="1"/>
  <c r="A4812" i="13" s="1"/>
  <c r="A4813" i="13" s="1"/>
  <c r="A4814" i="13" s="1"/>
  <c r="A4815" i="13" s="1"/>
  <c r="A4816" i="13" s="1"/>
  <c r="A4817" i="13" s="1"/>
  <c r="A4818" i="13" s="1"/>
  <c r="A4819" i="13" s="1"/>
  <c r="A4820" i="13" s="1"/>
  <c r="A4821" i="13" s="1"/>
  <c r="A4822" i="13" s="1"/>
  <c r="A4823" i="13" s="1"/>
  <c r="A4824" i="13" s="1"/>
  <c r="A4825" i="13" s="1"/>
  <c r="A4826" i="13" s="1"/>
  <c r="A4827" i="13" s="1"/>
  <c r="A4828" i="13" s="1"/>
  <c r="A4829" i="13" s="1"/>
  <c r="A4830" i="13" s="1"/>
  <c r="A4831" i="13" s="1"/>
  <c r="A4832" i="13" s="1"/>
  <c r="A4833" i="13" s="1"/>
  <c r="A4834" i="13" s="1"/>
  <c r="A4835" i="13" s="1"/>
  <c r="A4836" i="13" s="1"/>
  <c r="A4837" i="13" s="1"/>
  <c r="A4838" i="13" s="1"/>
  <c r="A4839" i="13" s="1"/>
  <c r="A4840" i="13" s="1"/>
  <c r="A4841" i="13" s="1"/>
  <c r="A4842" i="13" s="1"/>
  <c r="A4843" i="13" s="1"/>
  <c r="A4844" i="13" s="1"/>
  <c r="A4845" i="13" s="1"/>
  <c r="A4846" i="13" s="1"/>
  <c r="A4847" i="13" s="1"/>
  <c r="A4848" i="13" s="1"/>
  <c r="A4849" i="13" s="1"/>
  <c r="A4850" i="13" s="1"/>
  <c r="A4851" i="13" s="1"/>
  <c r="A4852" i="13" s="1"/>
  <c r="A4853" i="13" s="1"/>
  <c r="A4854" i="13" s="1"/>
  <c r="A4855" i="13" s="1"/>
  <c r="A4856" i="13" s="1"/>
  <c r="A4857" i="13" s="1"/>
  <c r="A4858" i="13" s="1"/>
  <c r="A4859" i="13" s="1"/>
  <c r="A4860" i="13" s="1"/>
  <c r="A4861" i="13" s="1"/>
  <c r="A4862" i="13" s="1"/>
  <c r="A4863" i="13" s="1"/>
  <c r="A4864" i="13" s="1"/>
  <c r="A4865" i="13" s="1"/>
  <c r="A4866" i="13" s="1"/>
  <c r="A4867" i="13" s="1"/>
  <c r="A4868" i="13" s="1"/>
  <c r="A4869" i="13" s="1"/>
  <c r="A4870" i="13" s="1"/>
  <c r="A4871" i="13" s="1"/>
  <c r="A4872" i="13" s="1"/>
  <c r="A4873" i="13" s="1"/>
  <c r="A4874" i="13" s="1"/>
  <c r="A4875" i="13" s="1"/>
  <c r="A4876" i="13" s="1"/>
  <c r="A4877" i="13" s="1"/>
  <c r="A4878" i="13" s="1"/>
  <c r="A4879" i="13" s="1"/>
  <c r="A4880" i="13" s="1"/>
  <c r="A4881" i="13" s="1"/>
  <c r="A4882" i="13" s="1"/>
  <c r="A4883" i="13" s="1"/>
  <c r="A4884" i="13" s="1"/>
  <c r="A4885" i="13" s="1"/>
  <c r="A4886" i="13" s="1"/>
  <c r="A4887" i="13" s="1"/>
  <c r="A4888" i="13" s="1"/>
  <c r="A4889" i="13" s="1"/>
  <c r="A4890" i="13" s="1"/>
  <c r="A4891" i="13" s="1"/>
  <c r="A4892" i="13" s="1"/>
  <c r="A4893" i="13" s="1"/>
  <c r="A4894" i="13" s="1"/>
  <c r="A4895" i="13" s="1"/>
  <c r="A4896" i="13" s="1"/>
  <c r="A4897" i="13" s="1"/>
  <c r="A4898" i="13" s="1"/>
  <c r="A4899" i="13" s="1"/>
  <c r="A4900" i="13" s="1"/>
  <c r="A4901" i="13" s="1"/>
  <c r="A4902" i="13" s="1"/>
  <c r="A4903" i="13" s="1"/>
  <c r="A4904" i="13" s="1"/>
  <c r="A4905" i="13" s="1"/>
  <c r="A4906" i="13" s="1"/>
  <c r="A4907" i="13" s="1"/>
  <c r="A4908" i="13" s="1"/>
  <c r="A4909" i="13" s="1"/>
  <c r="A4910" i="13" s="1"/>
  <c r="A4911" i="13" s="1"/>
  <c r="A4912" i="13" s="1"/>
  <c r="A4913" i="13" s="1"/>
  <c r="A4914" i="13" s="1"/>
  <c r="A4915" i="13" s="1"/>
  <c r="A4916" i="13" s="1"/>
  <c r="A4917" i="13" s="1"/>
  <c r="A4918" i="13" s="1"/>
  <c r="A4919" i="13" s="1"/>
  <c r="A4920" i="13" s="1"/>
  <c r="A4921" i="13" s="1"/>
  <c r="A4922" i="13" s="1"/>
  <c r="A4923" i="13" s="1"/>
  <c r="A4924" i="13" s="1"/>
  <c r="A4925" i="13" s="1"/>
  <c r="A4926" i="13" s="1"/>
  <c r="A4927" i="13" s="1"/>
  <c r="A4928" i="13" s="1"/>
  <c r="A4929" i="13" s="1"/>
  <c r="A4930" i="13" s="1"/>
  <c r="A4931" i="13" s="1"/>
  <c r="A4932" i="13" s="1"/>
  <c r="A4933" i="13" s="1"/>
  <c r="A4934" i="13" s="1"/>
  <c r="A4935" i="13" s="1"/>
  <c r="A4936" i="13" s="1"/>
  <c r="A4937" i="13" s="1"/>
  <c r="A4938" i="13" s="1"/>
  <c r="A4939" i="13" s="1"/>
  <c r="A4940" i="13" s="1"/>
  <c r="A4941" i="13" s="1"/>
  <c r="A4942" i="13" s="1"/>
  <c r="A4943" i="13" s="1"/>
  <c r="A4944" i="13" s="1"/>
  <c r="A4945" i="13" s="1"/>
  <c r="A4946" i="13" s="1"/>
  <c r="A4947" i="13" s="1"/>
  <c r="A4948" i="13" s="1"/>
  <c r="A4949" i="13" s="1"/>
  <c r="A4950" i="13" s="1"/>
  <c r="A4951" i="13" s="1"/>
  <c r="A4952" i="13" s="1"/>
  <c r="A4953" i="13" s="1"/>
  <c r="A4954" i="13" s="1"/>
  <c r="A4955" i="13" s="1"/>
  <c r="A4956" i="13" s="1"/>
  <c r="A4957" i="13" s="1"/>
  <c r="A4958" i="13" s="1"/>
  <c r="A4959" i="13" s="1"/>
  <c r="A4960" i="13" s="1"/>
  <c r="A4961" i="13" s="1"/>
  <c r="A4962" i="13" s="1"/>
  <c r="A4963" i="13" s="1"/>
  <c r="A4964" i="13" s="1"/>
  <c r="A4965" i="13" s="1"/>
  <c r="A4966" i="13" s="1"/>
  <c r="A4967" i="13" s="1"/>
  <c r="A4968" i="13" s="1"/>
  <c r="A4969" i="13" s="1"/>
  <c r="A4970" i="13" s="1"/>
  <c r="A4971" i="13" s="1"/>
  <c r="A4972" i="13" s="1"/>
  <c r="A4973" i="13" s="1"/>
  <c r="A4974" i="13" s="1"/>
  <c r="A4975" i="13" s="1"/>
  <c r="A4976" i="13" s="1"/>
  <c r="A4977" i="13" s="1"/>
  <c r="A4978" i="13" s="1"/>
  <c r="A4979" i="13" s="1"/>
  <c r="A4980" i="13" s="1"/>
  <c r="A4981" i="13" s="1"/>
  <c r="A4982" i="13" s="1"/>
  <c r="A4983" i="13" s="1"/>
  <c r="A4984" i="13" s="1"/>
  <c r="A4985" i="13" s="1"/>
  <c r="A4986" i="13" s="1"/>
  <c r="A4987" i="13" s="1"/>
  <c r="A4988" i="13" s="1"/>
  <c r="A4989" i="13" s="1"/>
  <c r="A4990" i="13" s="1"/>
  <c r="A4991" i="13" s="1"/>
  <c r="A4992" i="13" s="1"/>
  <c r="A4993" i="13" s="1"/>
  <c r="A4994" i="13" s="1"/>
  <c r="A4995" i="13" s="1"/>
  <c r="A4996" i="13" s="1"/>
  <c r="A4997" i="13" s="1"/>
  <c r="A4998" i="13" s="1"/>
  <c r="A4999" i="13" s="1"/>
  <c r="A5000" i="13" s="1"/>
  <c r="A5001" i="13" s="1"/>
  <c r="A5002" i="13" s="1"/>
  <c r="A5003" i="13" s="1"/>
  <c r="A5004" i="13" s="1"/>
  <c r="G85" i="3" l="1"/>
  <c r="H61" i="3"/>
  <c r="G91" i="3"/>
  <c r="E19" i="4"/>
  <c r="G155" i="3" l="1"/>
  <c r="H62" i="3"/>
  <c r="H143" i="3"/>
  <c r="H145" i="3" s="1"/>
  <c r="H147" i="3" s="1"/>
  <c r="G71" i="3"/>
  <c r="G73" i="3" s="1"/>
  <c r="G74" i="3" s="1"/>
  <c r="G75" i="3" s="1"/>
  <c r="G84" i="3"/>
  <c r="F67" i="7" a="1"/>
  <c r="F67" i="7" s="1"/>
  <c r="G67" i="7" a="1"/>
  <c r="G67" i="7" s="1"/>
  <c r="G86" i="3" l="1"/>
  <c r="G156" i="3" s="1"/>
  <c r="G81" i="3"/>
  <c r="G148" i="3" s="1"/>
  <c r="G159" i="3"/>
  <c r="G94" i="3"/>
  <c r="H117" i="3"/>
  <c r="H100" i="3" s="1"/>
  <c r="H101" i="3" s="1"/>
  <c r="H64" i="3"/>
  <c r="G68" i="7"/>
  <c r="G104" i="7"/>
  <c r="F104" i="7"/>
  <c r="F68" i="7"/>
  <c r="F73" i="7"/>
  <c r="F74" i="7" s="1"/>
  <c r="H102" i="3" l="1"/>
  <c r="H70" i="3"/>
  <c r="H65" i="3"/>
  <c r="H125" i="3" s="1"/>
  <c r="G82" i="3"/>
  <c r="G152" i="3"/>
  <c r="G153" i="3" s="1"/>
  <c r="G109" i="7"/>
  <c r="G105" i="7"/>
  <c r="F75" i="7"/>
  <c r="F78" i="7"/>
  <c r="F76" i="7"/>
  <c r="F105" i="7"/>
  <c r="F109" i="7"/>
  <c r="G76" i="7"/>
  <c r="G78" i="7"/>
  <c r="G160" i="3" l="1"/>
  <c r="G154" i="3"/>
  <c r="G157" i="3"/>
  <c r="G93" i="3" s="1"/>
  <c r="H129" i="3"/>
  <c r="H118" i="3" s="1"/>
  <c r="H119" i="3" s="1"/>
  <c r="H131" i="3"/>
  <c r="F106" i="7"/>
  <c r="F108" i="7" s="1"/>
  <c r="F151" i="7" s="1"/>
  <c r="F110" i="7"/>
  <c r="F111" i="7" s="1"/>
  <c r="F81" i="7"/>
  <c r="G106" i="7"/>
  <c r="G108" i="7" s="1"/>
  <c r="G151" i="7" s="1"/>
  <c r="G110" i="7"/>
  <c r="G111" i="7" s="1"/>
  <c r="H120" i="3" l="1"/>
  <c r="H122" i="3" s="1"/>
  <c r="H103" i="3" s="1"/>
  <c r="G97" i="3"/>
  <c r="H83" i="3"/>
  <c r="G112" i="7"/>
  <c r="G113" i="7" s="1"/>
  <c r="G114" i="7" s="1"/>
  <c r="F112" i="7"/>
  <c r="F113" i="7" s="1"/>
  <c r="F114" i="7" s="1"/>
  <c r="F82" i="7"/>
  <c r="F159" i="7"/>
  <c r="F90" i="7"/>
  <c r="H85" i="3" l="1"/>
  <c r="I61" i="3"/>
  <c r="H91" i="3"/>
  <c r="H135" i="3"/>
  <c r="H136" i="3" s="1" a="1"/>
  <c r="H136" i="3" s="1"/>
  <c r="F89" i="7"/>
  <c r="G90" i="7"/>
  <c r="G89" i="7" s="1"/>
  <c r="H138" i="3" l="1"/>
  <c r="H137" i="3"/>
  <c r="H155" i="3"/>
  <c r="I143" i="3"/>
  <c r="I145" i="3" s="1"/>
  <c r="I147" i="3" s="1"/>
  <c r="I62" i="3"/>
  <c r="H71" i="3"/>
  <c r="H84" i="3"/>
  <c r="F146" i="7"/>
  <c r="F147" i="7" s="1"/>
  <c r="F148" i="7" s="1"/>
  <c r="H86" i="3" l="1"/>
  <c r="H156" i="3" s="1"/>
  <c r="I117" i="3"/>
  <c r="I100" i="3" s="1"/>
  <c r="I101" i="3" s="1"/>
  <c r="I64" i="3"/>
  <c r="H94" i="3"/>
  <c r="H140" i="3"/>
  <c r="H141" i="3" s="1"/>
  <c r="F152" i="7"/>
  <c r="F153" i="7" s="1"/>
  <c r="F160" i="7" s="1"/>
  <c r="F157" i="7"/>
  <c r="F93" i="7" s="1"/>
  <c r="G146" i="7"/>
  <c r="I70" i="3" l="1"/>
  <c r="I65" i="3"/>
  <c r="I125" i="3" s="1"/>
  <c r="I102" i="3"/>
  <c r="F154" i="7"/>
  <c r="F97" i="7"/>
  <c r="G83" i="7"/>
  <c r="G147" i="7"/>
  <c r="H146" i="7"/>
  <c r="I131" i="3" l="1"/>
  <c r="I129" i="3"/>
  <c r="I118" i="3" s="1"/>
  <c r="I119" i="3" s="1"/>
  <c r="I120" i="3" s="1"/>
  <c r="I122" i="3" s="1"/>
  <c r="I103" i="3" s="1"/>
  <c r="H61" i="7"/>
  <c r="G91" i="7"/>
  <c r="G85" i="7"/>
  <c r="I146" i="7"/>
  <c r="I135" i="3" l="1"/>
  <c r="I136" i="3" s="1" a="1"/>
  <c r="I136" i="3" s="1"/>
  <c r="H143" i="7"/>
  <c r="H67" i="7" a="1"/>
  <c r="H67" i="7" s="1"/>
  <c r="H104" i="7" s="1"/>
  <c r="H62" i="7"/>
  <c r="G71" i="7"/>
  <c r="G73" i="7" s="1"/>
  <c r="G74" i="7" s="1"/>
  <c r="G75" i="7" s="1"/>
  <c r="G84" i="7"/>
  <c r="G155" i="7"/>
  <c r="I138" i="3" l="1"/>
  <c r="I137" i="3"/>
  <c r="G94" i="7"/>
  <c r="H145" i="7"/>
  <c r="H147" i="7" s="1"/>
  <c r="G81" i="7"/>
  <c r="G148" i="7" s="1"/>
  <c r="G159" i="7"/>
  <c r="H68" i="7"/>
  <c r="H117" i="7"/>
  <c r="H100" i="7" s="1"/>
  <c r="H101" i="7" s="1"/>
  <c r="H102" i="7" s="1"/>
  <c r="H64" i="7"/>
  <c r="G86" i="7"/>
  <c r="G156" i="7" s="1"/>
  <c r="H109" i="7"/>
  <c r="H105" i="7"/>
  <c r="I140" i="3" l="1"/>
  <c r="I141" i="3" s="1"/>
  <c r="H110" i="7"/>
  <c r="H70" i="7"/>
  <c r="H65" i="7"/>
  <c r="H125" i="7" s="1"/>
  <c r="H76" i="7"/>
  <c r="H78" i="7"/>
  <c r="G82" i="7"/>
  <c r="G152" i="7"/>
  <c r="G153" i="7" s="1"/>
  <c r="G154" i="7" l="1"/>
  <c r="G160" i="7"/>
  <c r="G157" i="7"/>
  <c r="G93" i="7" s="1"/>
  <c r="H129" i="7"/>
  <c r="H118" i="7" s="1"/>
  <c r="H119" i="7" s="1"/>
  <c r="H120" i="7" s="1"/>
  <c r="H122" i="7" s="1"/>
  <c r="H103" i="7" s="1"/>
  <c r="H131" i="7"/>
  <c r="H135" i="7" l="1"/>
  <c r="H136" i="7" s="1" a="1"/>
  <c r="H136" i="7" s="1"/>
  <c r="H111" i="7"/>
  <c r="H106" i="7"/>
  <c r="H108" i="7" s="1"/>
  <c r="G97" i="7"/>
  <c r="H83" i="7"/>
  <c r="I61" i="7" l="1"/>
  <c r="H85" i="7"/>
  <c r="H91" i="7"/>
  <c r="H112" i="7"/>
  <c r="H113" i="7" s="1"/>
  <c r="H114" i="7" s="1"/>
  <c r="H90" i="7"/>
  <c r="H138" i="7"/>
  <c r="H137" i="7"/>
  <c r="I143" i="7" l="1"/>
  <c r="H151" i="7"/>
  <c r="H140" i="7"/>
  <c r="H141" i="7" s="1"/>
  <c r="H89" i="7"/>
  <c r="H155" i="7"/>
  <c r="H71" i="7"/>
  <c r="H73" i="7" s="1"/>
  <c r="H74" i="7" s="1"/>
  <c r="H75" i="7" s="1"/>
  <c r="H81" i="7" s="1"/>
  <c r="H148" i="7" s="1"/>
  <c r="H84" i="7"/>
  <c r="I62" i="7"/>
  <c r="I67" i="7" a="1"/>
  <c r="I67" i="7" s="1"/>
  <c r="I104" i="7" s="1"/>
  <c r="H94" i="7" l="1"/>
  <c r="I145" i="7"/>
  <c r="I147" i="7" s="1"/>
  <c r="H82" i="7"/>
  <c r="H152" i="7"/>
  <c r="H153" i="7" s="1"/>
  <c r="I105" i="7"/>
  <c r="I109" i="7"/>
  <c r="H86" i="7"/>
  <c r="H156" i="7" s="1"/>
  <c r="I117" i="7"/>
  <c r="I100" i="7" s="1"/>
  <c r="I101" i="7" s="1"/>
  <c r="I102" i="7" s="1"/>
  <c r="I68" i="7"/>
  <c r="I64" i="7"/>
  <c r="H159" i="7"/>
  <c r="I70" i="7" l="1"/>
  <c r="I65" i="7"/>
  <c r="I125" i="7" s="1"/>
  <c r="I78" i="7"/>
  <c r="I76" i="7"/>
  <c r="I110" i="7"/>
  <c r="H160" i="7"/>
  <c r="H154" i="7"/>
  <c r="H157" i="7"/>
  <c r="H93" i="7" s="1"/>
  <c r="H95" i="7" l="1"/>
  <c r="H96" i="7" s="1"/>
  <c r="I83" i="7"/>
  <c r="I131" i="7"/>
  <c r="I129" i="7"/>
  <c r="I118" i="7" s="1"/>
  <c r="I119" i="7" s="1"/>
  <c r="I120" i="7" s="1"/>
  <c r="I122" i="7" s="1"/>
  <c r="I103" i="7" s="1"/>
  <c r="J61" i="7" l="1"/>
  <c r="J67" i="7" s="1" a="1"/>
  <c r="J67" i="7" s="1"/>
  <c r="H97" i="7"/>
  <c r="I111" i="7"/>
  <c r="I106" i="7"/>
  <c r="I108" i="7" s="1"/>
  <c r="I135" i="7"/>
  <c r="I136" i="7" s="1" a="1"/>
  <c r="I136" i="7" s="1"/>
  <c r="I85" i="7"/>
  <c r="I91" i="7"/>
  <c r="M5" i="13" l="1"/>
  <c r="J143" i="7"/>
  <c r="I155" i="7"/>
  <c r="I137" i="7"/>
  <c r="I138" i="7"/>
  <c r="I90" i="7"/>
  <c r="I112" i="7"/>
  <c r="I113" i="7" s="1"/>
  <c r="I114" i="7" s="1"/>
  <c r="J62" i="7"/>
  <c r="H5" i="13" s="1"/>
  <c r="J104" i="7"/>
  <c r="I71" i="7"/>
  <c r="I73" i="7" s="1"/>
  <c r="I74" i="7" s="1"/>
  <c r="I75" i="7" s="1"/>
  <c r="I81" i="7" s="1"/>
  <c r="I148" i="7" s="1"/>
  <c r="I84" i="7"/>
  <c r="I94" i="7" l="1"/>
  <c r="P5" i="13"/>
  <c r="Q5" i="13"/>
  <c r="J145" i="7"/>
  <c r="I82" i="7"/>
  <c r="I86" i="7"/>
  <c r="I156" i="7" s="1"/>
  <c r="J105" i="7"/>
  <c r="J109" i="7"/>
  <c r="J117" i="7"/>
  <c r="J100" i="7" s="1"/>
  <c r="J101" i="7" s="1"/>
  <c r="J102" i="7" s="1"/>
  <c r="J68" i="7"/>
  <c r="I5" i="13" s="1"/>
  <c r="J64" i="7"/>
  <c r="I89" i="7"/>
  <c r="I151" i="7"/>
  <c r="I159" i="7" s="1"/>
  <c r="I140" i="7"/>
  <c r="I141" i="7" s="1"/>
  <c r="N5" i="13" l="1"/>
  <c r="J147" i="7"/>
  <c r="I152" i="7"/>
  <c r="I153" i="7" s="1"/>
  <c r="I160" i="7" s="1"/>
  <c r="J70" i="7"/>
  <c r="J65" i="7"/>
  <c r="J125" i="7" s="1"/>
  <c r="J76" i="7"/>
  <c r="J78" i="7"/>
  <c r="J110" i="7"/>
  <c r="I157" i="7"/>
  <c r="I93" i="7" s="1"/>
  <c r="I154" i="7" l="1"/>
  <c r="I95" i="7"/>
  <c r="I96" i="7" s="1"/>
  <c r="J83" i="7"/>
  <c r="J131" i="7"/>
  <c r="J129" i="7"/>
  <c r="J118" i="7" s="1"/>
  <c r="J119" i="7" s="1"/>
  <c r="J120" i="7" s="1"/>
  <c r="J122" i="7" s="1"/>
  <c r="J103" i="7" s="1"/>
  <c r="I97" i="7" l="1"/>
  <c r="J106" i="7"/>
  <c r="J108" i="7" s="1"/>
  <c r="J111" i="7"/>
  <c r="J135" i="7"/>
  <c r="J85" i="7"/>
  <c r="J91" i="7"/>
  <c r="J136" i="7" l="1" a="1"/>
  <c r="J136" i="7" s="1"/>
  <c r="K5" i="13"/>
  <c r="J112" i="7"/>
  <c r="J113" i="7" s="1"/>
  <c r="J114" i="7" s="1"/>
  <c r="J90" i="7"/>
  <c r="J89" i="7" s="1"/>
  <c r="J155" i="7"/>
  <c r="J71" i="7"/>
  <c r="J73" i="7" s="1"/>
  <c r="J74" i="7" s="1"/>
  <c r="J84" i="7"/>
  <c r="J86" i="7" s="1"/>
  <c r="J156" i="7" s="1"/>
  <c r="L5" i="13" l="1"/>
  <c r="J138" i="7"/>
  <c r="J137" i="7"/>
  <c r="J5" i="13"/>
  <c r="J75" i="7"/>
  <c r="J81" i="7" s="1"/>
  <c r="J148" i="7" s="1"/>
  <c r="J140" i="7" l="1"/>
  <c r="J151" i="7"/>
  <c r="R5" i="13" s="1"/>
  <c r="J82" i="7"/>
  <c r="J141" i="7"/>
  <c r="G5" i="13"/>
  <c r="J159" i="7" l="1"/>
  <c r="S5" i="13" s="1"/>
  <c r="J152" i="7"/>
  <c r="J153" i="7" s="1"/>
  <c r="J160" i="7" s="1"/>
  <c r="T5" i="13" s="1"/>
  <c r="J165" i="7"/>
  <c r="J157" i="7"/>
  <c r="J93" i="7" s="1"/>
  <c r="J154" i="7" l="1"/>
  <c r="U5" i="13"/>
  <c r="J95" i="7"/>
  <c r="J96" i="7" s="1"/>
  <c r="J166" i="7" s="1"/>
  <c r="V5" i="13" s="1"/>
  <c r="J97" i="7" l="1"/>
  <c r="J168" i="7"/>
  <c r="J170" i="7" s="1"/>
  <c r="J169" i="7"/>
  <c r="X5" i="13" s="1"/>
  <c r="W5" i="13" l="1"/>
  <c r="D8" i="5" s="1"/>
  <c r="E8" i="5"/>
  <c r="C8" i="5"/>
  <c r="M8" i="7"/>
  <c r="M9" i="7"/>
  <c r="H67" i="3" l="1" a="1"/>
  <c r="H67" i="3" s="1"/>
  <c r="H73" i="3" l="1"/>
  <c r="H74" i="3" s="1"/>
  <c r="H104" i="3"/>
  <c r="H68" i="3"/>
  <c r="I67" i="3" a="1"/>
  <c r="I67" i="3" s="1"/>
  <c r="I104" i="3" l="1"/>
  <c r="I68" i="3"/>
  <c r="H105" i="3"/>
  <c r="H106" i="3" s="1"/>
  <c r="H108" i="3" s="1"/>
  <c r="H151" i="3" s="1"/>
  <c r="H109" i="3"/>
  <c r="H78" i="3"/>
  <c r="H76" i="3"/>
  <c r="H75" i="3"/>
  <c r="H81" i="3" l="1"/>
  <c r="H148" i="3" s="1"/>
  <c r="H159" i="3"/>
  <c r="H90" i="3"/>
  <c r="H110" i="3"/>
  <c r="H111" i="3" s="1"/>
  <c r="H112" i="3" s="1"/>
  <c r="H113" i="3" s="1"/>
  <c r="H114" i="3" s="1"/>
  <c r="I78" i="3"/>
  <c r="I76" i="3"/>
  <c r="I105" i="3"/>
  <c r="I106" i="3" s="1"/>
  <c r="I108" i="3" s="1"/>
  <c r="I109" i="3"/>
  <c r="I110" i="3" l="1"/>
  <c r="I111" i="3" s="1"/>
  <c r="I112" i="3" s="1"/>
  <c r="I113" i="3" s="1"/>
  <c r="I114" i="3" s="1"/>
  <c r="I151" i="3"/>
  <c r="H89" i="3"/>
  <c r="I90" i="3"/>
  <c r="H82" i="3"/>
  <c r="H152" i="3"/>
  <c r="H153" i="3" s="1"/>
  <c r="H160" i="3" l="1"/>
  <c r="H154" i="3"/>
  <c r="H157" i="3"/>
  <c r="H93" i="3" s="1"/>
  <c r="I89" i="3"/>
  <c r="H95" i="3" l="1"/>
  <c r="H96" i="3" s="1"/>
  <c r="I83" i="3"/>
  <c r="J61" i="3" l="1"/>
  <c r="H97" i="3"/>
  <c r="I85" i="3"/>
  <c r="I91" i="3"/>
  <c r="J62" i="3" l="1"/>
  <c r="J67" i="3" a="1"/>
  <c r="J67" i="3" s="1"/>
  <c r="I155" i="3"/>
  <c r="I71" i="3"/>
  <c r="I84" i="3"/>
  <c r="J143" i="3"/>
  <c r="J145" i="3" s="1"/>
  <c r="J147" i="3" s="1"/>
  <c r="I73" i="3" l="1"/>
  <c r="I74" i="3" s="1"/>
  <c r="I75" i="3" s="1"/>
  <c r="I94" i="3"/>
  <c r="I86" i="3"/>
  <c r="I156" i="3" s="1"/>
  <c r="J104" i="3"/>
  <c r="J117" i="3"/>
  <c r="J68" i="3"/>
  <c r="J64" i="3"/>
  <c r="I159" i="3" l="1"/>
  <c r="I81" i="3"/>
  <c r="I148" i="3" s="1"/>
  <c r="I152" i="3" s="1"/>
  <c r="I153" i="3" s="1"/>
  <c r="I82" i="3"/>
  <c r="J70" i="3"/>
  <c r="J65" i="3"/>
  <c r="J125" i="3" s="1"/>
  <c r="J76" i="3"/>
  <c r="J78" i="3"/>
  <c r="J100" i="3"/>
  <c r="J101" i="3" s="1"/>
  <c r="J102" i="3" s="1"/>
  <c r="J105" i="3"/>
  <c r="J109" i="3"/>
  <c r="J110" i="3" l="1"/>
  <c r="I160" i="3"/>
  <c r="I154" i="3"/>
  <c r="J131" i="3"/>
  <c r="J129" i="3"/>
  <c r="J118" i="3" s="1"/>
  <c r="J119" i="3" s="1"/>
  <c r="J120" i="3" s="1"/>
  <c r="J122" i="3" s="1"/>
  <c r="I157" i="3"/>
  <c r="I93" i="3" s="1"/>
  <c r="J83" i="3" s="1"/>
  <c r="J103" i="3" l="1"/>
  <c r="J106" i="3" s="1"/>
  <c r="J108" i="3" s="1"/>
  <c r="J90" i="3" s="1"/>
  <c r="I95" i="3"/>
  <c r="I96" i="3" s="1"/>
  <c r="J135" i="3"/>
  <c r="J136" i="3" s="1" a="1"/>
  <c r="J136" i="3" s="1"/>
  <c r="J138" i="3" s="1"/>
  <c r="J111" i="3" l="1"/>
  <c r="J112" i="3" s="1"/>
  <c r="J113" i="3" s="1"/>
  <c r="J114" i="3" s="1"/>
  <c r="I97" i="3"/>
  <c r="J137" i="3"/>
  <c r="J85" i="3"/>
  <c r="J91" i="3"/>
  <c r="J89" i="3"/>
  <c r="J71" i="3" l="1"/>
  <c r="J84" i="3"/>
  <c r="J86" i="3" s="1"/>
  <c r="J156" i="3" s="1"/>
  <c r="J155" i="3"/>
  <c r="J140" i="3"/>
  <c r="J141" i="3" s="1"/>
  <c r="J151" i="3"/>
  <c r="J73" i="3" l="1"/>
  <c r="J74" i="3" s="1"/>
  <c r="J75" i="3" s="1"/>
  <c r="J159" i="3" s="1"/>
  <c r="J81" i="3" l="1"/>
  <c r="J82" i="3" l="1"/>
  <c r="J148" i="3"/>
  <c r="J165" i="3"/>
  <c r="J157" i="3" l="1"/>
  <c r="J93" i="3" s="1"/>
  <c r="J152" i="3"/>
  <c r="J153" i="3" s="1"/>
  <c r="J95" i="3"/>
  <c r="J96" i="3" s="1"/>
  <c r="J166" i="3" s="1"/>
  <c r="J160" i="3" l="1"/>
  <c r="J154" i="3"/>
  <c r="J168" i="3"/>
  <c r="J170" i="3" s="1"/>
  <c r="J169" i="3"/>
  <c r="J97" i="3"/>
  <c r="M9" i="3" l="1"/>
  <c r="M8"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<sst xmlns="http://schemas.openxmlformats.org/spreadsheetml/2006/main" count="856" uniqueCount="417">
  <si>
    <t>This work is licensed under a Creative Commons Attribution-Non-Commercial 4.0 International License.</t>
  </si>
  <si>
    <t>You may not use the material for commercial purposes without first obtaining written permission.</t>
  </si>
  <si>
    <t xml:space="preserve">2023, ARK Investment Management LLC. All content is original and has been researched and produced by ARK Investment Management LLC (“ARK”) unless otherwise stated herein. </t>
  </si>
  <si>
    <t>In this tool, you can investigate the assumptions (e.g., values in blue), criteria and methodology used in this Monte Carlo simulation to determine the value of a single security in five years. A Monte Carlo simulation is intended to assist in understanding the impact of risk and uncertainty in forecasting or predicting a future event. The simulation works by assigning multiple values to a set of variables to achieve multiple results, and then averaging those results to obtain an estimate; here, this simulation is being used to predict the price of a single security in five years. The tool is inherently limited by its nature, including the assumption of perfectly efficient markets. ARK has used its research to determine what it believes are reasonable ranges for variables modelled as well as which business lines will have the biggest determination on the security’s future value. The tool is designed to forecast the price of a single security over time. Please refer to the [Tesla blog] for additional information on the assumptions, criteria and methodology used, and the limitations of this tool. The results may vary with each use and over time. This tool relies on historical information of the modelled security, including publicly available financial data sources, and analysis of that data by ARK and by third-parties, combined with ARK’s research to forecast over a five year time horizon. Please note that key inputs are included in the Tesla Valuation and Monte Carlo Inputs worksheets of this GitHub document. The reader is urged to use extreme caution when considering the forecasted performance, as it is inherently subjective and reflects ARK’s long term positive view of the company. There is no guarantee that any results will align with the forecasted performance, and they might not be predictive. This tool is intended to analyze a single security, and we note that other investments were not considered that may have characteristics similar or superior to those being analyzed. This tool generates outcomes that are hypothetical in nature</t>
  </si>
  <si>
    <t>This material is for informational purposes only and does not constitute, either explicitly or implicitly, any provision of services or products by ARK. Nothing contained herein constitutes investment, legal, tax or other advice and is not to be relied on in making an investment or other decision. Investors should determine for themselves whether a particular service or product is suitable for their investment needs or should seek such professional advice for their particular situation.</t>
  </si>
  <si>
    <t xml:space="preserve">This material is intended only to provide observations and views of the author(s) at the time of writing, both of which are subject to change at any time without prior notice. Certain of the statements contained herein are statements of future expectations and other forward-looking statements that are based on ARK's current views and assumptions and involve known and unknown risks and uncertainties that could cause actual results, performance or events to differ materially from those expressed or implied in such statements. Past performance is no guarantee of future results. Equities may decline in value due to both real and perceived general market, economic, and industry conditions. </t>
  </si>
  <si>
    <r>
      <t xml:space="preserve">ARK's statements are not an endorsement of any company or a recommendation to buy,sell, or hold any security. For a list of all purchases and sales made by ARK for client accounts during the past year that could be considered by the SEC as recommendations, please contact ARK at info@ark-invest.com. It should not be assumed that recommendations made in the future will be profitable or will equal the performance of the securities in this list. For full disclosures, please go to </t>
    </r>
    <r>
      <rPr>
        <b/>
        <u/>
        <sz val="11"/>
        <color theme="1"/>
        <rFont val="Calibri"/>
        <family val="2"/>
        <scheme val="minor"/>
      </rPr>
      <t>https://ark-invest.com/terms-of-use</t>
    </r>
    <r>
      <rPr>
        <b/>
        <sz val="11"/>
        <color theme="1"/>
        <rFont val="Calibri"/>
        <family val="2"/>
        <scheme val="minor"/>
      </rPr>
      <t>.</t>
    </r>
  </si>
  <si>
    <t>While ARK’s current assessment of the subject company may be positive, please note that it may be necessary for ARK to liquidate or reduce position sizes prior to the company attaining any indicated valuation prices due to a variety of conditions including, but not limited to, client specific guidelines, changing market conditions, investor activity, fundamental changes in the company’s business model and competitive landscape, headline risk, and government/regulatory activity.  Additionally, ARK does not have investment banking, consulting, or any type of fee-paying relationship with the subject company.</t>
  </si>
  <si>
    <t>Directions to Use This Model/File</t>
  </si>
  <si>
    <t xml:space="preserve">Note that the best way to use this file is to turn off automatic calculations in excel (Formulas tab--&gt;Calculation Options--&gt;Manual). When using the Tesla Valuation tab, you can calculate a single sheet to see your snapshot scenario. When adjusting the Monte Carlo Inputs, use the "Calculate Now" button to run all 5,000 simulations. Note, this may take a moment. For best results, let your fingers rest while the model is calculating. </t>
  </si>
  <si>
    <t>Tab</t>
  </si>
  <si>
    <t>Description</t>
  </si>
  <si>
    <t>Uses</t>
  </si>
  <si>
    <t>Tesla Valuation Inputs</t>
  </si>
  <si>
    <t>This tab has all of our input variables for our Monte Carlo analysis, including a range for each variable. These inputs feed directly into our Monte Carlo Valuation tab, and to the price and adoption tables from the Valuation ASP Tables tab, which then feed into the Monte Carlo Valuation tab. Here, we also calculate the bull, bear, and expected value from the Monte Carlo simulations tab.</t>
  </si>
  <si>
    <t>Can change the range of inputs for a monte carlo valuation of Tesla and view how it changes the Bull, Bear, and Expected values.</t>
  </si>
  <si>
    <t>Valuation ASP Tables</t>
  </si>
  <si>
    <t xml:space="preserve">This tab has our tables for Tesla's average vehicle selling price, price per mile for ride-hail service, and ride-hail adoption curve. These tables feed into the Tesla Valuation Tab and the Monte Carlo Valuation tab. </t>
  </si>
  <si>
    <t>Can change the average selling price assumptions for the Tesla Valuation.</t>
  </si>
  <si>
    <t>Tesla Example Valuation</t>
  </si>
  <si>
    <t xml:space="preserve">This tab is a snapshot view at a possible Tesla Valuation scenario. Here, we show the key inputs driving our example Bull and Bear scenarios. </t>
  </si>
  <si>
    <t>Can change underlying inputs for Tesla valuation.</t>
  </si>
  <si>
    <t>Monte Carlo Single Simulation</t>
  </si>
  <si>
    <t xml:space="preserve">This tab takes the variables from our Monte Carlo Inputs tab and calculates single simulation runs using values within the ranges we laid out for each variable. </t>
  </si>
  <si>
    <t>View a single simulation of the monte carlo valuation in the same format as the "Tesla Valuation" tab.</t>
  </si>
  <si>
    <t>Monte Carlo Simulation Output</t>
  </si>
  <si>
    <t>This tab is an output of 5,000 simulation runs of our Monte Carlo. We have highlighted some key outputs from the model in each column.</t>
  </si>
  <si>
    <t>View simulation outputs after you change Monte Carlo Inputs.</t>
  </si>
  <si>
    <t>Example 5,000 Simulations</t>
  </si>
  <si>
    <t>A static view of an example 5,000 simulations using ARK's inputs and estimates.</t>
  </si>
  <si>
    <t xml:space="preserve">A static view of simulations. Feel free to make your own visualizations and observations using ARK's simulations. </t>
  </si>
  <si>
    <t>Excerpt from ARK's Tesla Valuation Model</t>
  </si>
  <si>
    <t>All variables are modeled as normally distributed with the bear and bull case bracketing one standard deviation below/above the mean. The maximum and minimum inputs bucket all distributions falling outside of the normal range. Actual results could differ materially. Note that the “probability that robotaxis launch” row is the only binary input. When changing variables in this tab it may be necessary to wait to allow the simulation to calculate. Clicking immediately could cut the simulation short and provide inaccurate results. Values are in millions unless otherwise specified except for per share amounts, multiples, and ratios.</t>
  </si>
  <si>
    <t>Key:</t>
  </si>
  <si>
    <t>Blue text indicates assumptions that can be altered; altering one input may require altering another input in order to get reasonable results.</t>
  </si>
  <si>
    <t>Black text indicates cells with formulas or cells with static values that are not meant to be altered.</t>
  </si>
  <si>
    <t>Note: To utilize the Monte Carlo, you need to use the "Calculate Now" button in excel, not "Calculate Sheet".</t>
  </si>
  <si>
    <t>2027 Expected Value</t>
  </si>
  <si>
    <t>Bear</t>
  </si>
  <si>
    <t>Bull</t>
  </si>
  <si>
    <t>Notes:</t>
  </si>
  <si>
    <t>Values are in millions unless otherwise specified except for per share amounts, multiples, and ratios.</t>
  </si>
  <si>
    <t>Note that occassionally simulation will produce an error when certain variables grow extremely large in very rare scenarios. Re-run simulation in this case and error will likely disappear.</t>
  </si>
  <si>
    <t>Please also note that each simulation run contains variance that may cause the bull, bear and expected values to differ in between runs.</t>
  </si>
  <si>
    <t>Minimum</t>
  </si>
  <si>
    <t>Downside</t>
  </si>
  <si>
    <t>Upside</t>
  </si>
  <si>
    <t>Maximum</t>
  </si>
  <si>
    <t>Key Drivers</t>
  </si>
  <si>
    <t>Max gross margin</t>
  </si>
  <si>
    <t xml:space="preserve">For more on Wright's Law, see: https://ark-invest.com/wrights-law/ </t>
  </si>
  <si>
    <t>Vehicle capital efficiency 2027 (gross capex per vehicle produced, not in millions)</t>
  </si>
  <si>
    <t>Max annual vehicle production increase (given management bandwidth constraints)</t>
  </si>
  <si>
    <t>Max % of 2027 production sold into human driven ride-hail network</t>
  </si>
  <si>
    <t>If robotaxis launch, it will happen in this year</t>
  </si>
  <si>
    <t>Balance sheet assumptions</t>
  </si>
  <si>
    <t>Percent of factory-build that will be debt funded</t>
  </si>
  <si>
    <t>Weighted average market capitalization at which equity is raised</t>
  </si>
  <si>
    <t>Equity raise for capex</t>
  </si>
  <si>
    <t>Equity raise for incentive compensation</t>
  </si>
  <si>
    <t>% capital in excess of that investable in factories invested in bitcoin</t>
  </si>
  <si>
    <t>Bitcoin price appreciation (depreciation) annual</t>
  </si>
  <si>
    <t>Margin Assumptions</t>
  </si>
  <si>
    <t>Wright's Law learning rate</t>
  </si>
  <si>
    <t>Factory utilization factor</t>
  </si>
  <si>
    <t>Percent of each model/price segment that Tesla penetrates</t>
  </si>
  <si>
    <t>Tax rate</t>
  </si>
  <si>
    <t>Interest rate</t>
  </si>
  <si>
    <t>Insurance assumptions</t>
  </si>
  <si>
    <t>% of cars sold with Tesla insurance</t>
  </si>
  <si>
    <t>Tesla commission as an insurance agent</t>
  </si>
  <si>
    <t>Premium/mile for personally owned Tesla car (not in millions)</t>
  </si>
  <si>
    <t>Ride-hail insurance premium addition</t>
  </si>
  <si>
    <t>Beginning loss ratio (when Tesla first begins underwriting its own policies)</t>
  </si>
  <si>
    <t>Annual safety increase of Tesla cars (% safer)</t>
  </si>
  <si>
    <t>Miles per personal car per year</t>
  </si>
  <si>
    <t>Ride-hail assumptions</t>
  </si>
  <si>
    <t>Miles per year per car (not in millions)</t>
  </si>
  <si>
    <t>Platform fee at scale</t>
  </si>
  <si>
    <t>Max addressable human ride-hail miles (not in millions)</t>
  </si>
  <si>
    <t>Autonomous Assumptions</t>
  </si>
  <si>
    <t>Takeover time for autonomous adoption</t>
  </si>
  <si>
    <t>Miles traveled per robotaxi (not in millions)</t>
  </si>
  <si>
    <t>Tesla platform cut</t>
  </si>
  <si>
    <t>Tesla platform cut in China</t>
  </si>
  <si>
    <t>Percent of fleet in China</t>
  </si>
  <si>
    <t>Stationary Energy Storage Assumptions</t>
  </si>
  <si>
    <t>Stationary energy storage capital efficiency 2027 (gross capex per MWh deployed, not in millions)</t>
  </si>
  <si>
    <t>Max annual energy increase (given management bandwidth constraints)</t>
  </si>
  <si>
    <t>Gross margin of stationary energy storage business in 2027</t>
  </si>
  <si>
    <t>Valuation Assumptions</t>
  </si>
  <si>
    <t>SG&amp;A as % of electric vehicle sales</t>
  </si>
  <si>
    <t>R&amp;D as % of electric vehicle sales</t>
  </si>
  <si>
    <t>Autonomous EBITDA margin</t>
  </si>
  <si>
    <t>EV/EBITDA electric vehicle business</t>
  </si>
  <si>
    <t>EV/EBITDA insurance business</t>
  </si>
  <si>
    <t>EV/EBITDA autonomous robotaxi business</t>
  </si>
  <si>
    <t>EV/EBIT stationary energy storage</t>
  </si>
  <si>
    <t>Blue text indicates assumptions that can be altered, altering one input may require altering another input in order to get reasonable results</t>
  </si>
  <si>
    <t>Black text indicates cells with formulas or cells with static values that are not meant to be altered</t>
  </si>
  <si>
    <t>For Tesla Valuation Tab</t>
  </si>
  <si>
    <t>Electric Vehicle ASP Table</t>
  </si>
  <si>
    <t>Model</t>
  </si>
  <si>
    <t>ASP</t>
  </si>
  <si>
    <t>TAM units in segment</t>
  </si>
  <si>
    <t>Max units Tesla</t>
  </si>
  <si>
    <t>Cumulative units</t>
  </si>
  <si>
    <t>Market Segments</t>
  </si>
  <si>
    <t>Cumulative Market Size At Each Segment</t>
  </si>
  <si>
    <t>Micromobility EV</t>
  </si>
  <si>
    <t>Neighborhood EV</t>
  </si>
  <si>
    <t>Model A (sedan/hatchback/robotaxi)</t>
  </si>
  <si>
    <t>Cybertruck</t>
  </si>
  <si>
    <t>Model Y</t>
  </si>
  <si>
    <t>Model 3</t>
  </si>
  <si>
    <t>S/X</t>
  </si>
  <si>
    <t>For Monte Carlo Tab</t>
  </si>
  <si>
    <t>For Both Tabs</t>
  </si>
  <si>
    <t>Ride-hail ASP Table</t>
  </si>
  <si>
    <t>Price</t>
  </si>
  <si>
    <t>Total Possible Tesla Miles</t>
  </si>
  <si>
    <t>Cumulative Miles</t>
  </si>
  <si>
    <t>ASP At Breakpoints</t>
  </si>
  <si>
    <t>Notes</t>
  </si>
  <si>
    <t>ARK estimates autonomous driving could triple miles travelled</t>
  </si>
  <si>
    <t>APAC + Rest of World Miles</t>
  </si>
  <si>
    <t>Using personal time estimate values at 50% hourly wage. This is an estimate for Europe and North America urban miles</t>
  </si>
  <si>
    <t>Assuming 18% of time is spent commuting and using DOT study for time value (commute time is valued at 100% of hourly wage). This is an estimate for Europe and North America urban miles</t>
  </si>
  <si>
    <t>Rough estimate for Uber + Lyft addressable</t>
  </si>
  <si>
    <t>Premium to Uber</t>
  </si>
  <si>
    <t>Graph Inputs</t>
  </si>
  <si>
    <t>Base Year</t>
  </si>
  <si>
    <t>Saturation Percentage</t>
  </si>
  <si>
    <t xml:space="preserve">Start of Fast Growth </t>
  </si>
  <si>
    <t>Take Over Time</t>
  </si>
  <si>
    <t>Year</t>
  </si>
  <si>
    <t>Penetration</t>
  </si>
  <si>
    <t>Excerpt from ARK's Tesla Price Target Model</t>
  </si>
  <si>
    <t>Note: When using this sheet, you can use the "Calculate Sheet" button in excel, without running the full workbook through the "Calculate Now" Button.</t>
  </si>
  <si>
    <t>Results Box</t>
  </si>
  <si>
    <t>2027 Suggested Share Price</t>
  </si>
  <si>
    <t>CAGR</t>
  </si>
  <si>
    <t>Key drivers</t>
  </si>
  <si>
    <t>ARK's Example Bear Case Inputs</t>
  </si>
  <si>
    <t>ARK's Example Bull Case Inputs</t>
  </si>
  <si>
    <t xml:space="preserve">Use these sample key inputs to view two example bull and bear cases. Note, there is no single bull and bear case as those figures are determined by the Monte Carlo. General notes: Currently Tesla has demand for its vehicles in excess of supply. Many of the assumptions in this model assume that demand continues to outpace over the next five years. </t>
  </si>
  <si>
    <t>Despite Wright's Law gross margin never exceeds…</t>
  </si>
  <si>
    <t xml:space="preserve">Gross margin is driven by Wright's Law. This input is the max gross margin that the model allows Tesla to achieve on electric vehicles; if Tesla were to feel competitive pressure it could continue to add range/battery capacity to its vehicles and so generate less gross profit than Wright's Law would otherwise suggest. For more on Wright's Law, see: https://ark-invest.com/wrights-law/ </t>
  </si>
  <si>
    <t>The cost per vehicle of new production capacity. Lower = more efficient</t>
  </si>
  <si>
    <t>Max annual vehicle production increase</t>
  </si>
  <si>
    <t>Provides an upper bound for vehicle production to accommodate management bandwidth constraints in building out factories.</t>
  </si>
  <si>
    <t>% of cars sold into human driven ride-hail network in 2027</t>
  </si>
  <si>
    <t>Enter a number value (rounded to two decimal place) greater than or equal to 2023. For example, 2023.75 assumes that Robotaxi will launch 75% (0.75), or 9 months (12*0.75) into the year. If you think that Tesla will not successfully create a fully driverless system in the next five years or ever, enter a value that is more than five years away so that it falls outside of the model window. For more detail on ARK's autonomous assumptions, see our Tesla 2027 Valuation blog.</t>
  </si>
  <si>
    <t>Percent of factory-build debt-funded</t>
  </si>
  <si>
    <t>Determines how much debt Tesla raises as it scales</t>
  </si>
  <si>
    <t>Weighted average market cap at which equity raised</t>
  </si>
  <si>
    <t>Determines the amount equity dilution Tesla takes on. For simplicity all equity raises happen at this value.</t>
  </si>
  <si>
    <t>Tesla raised $7 billion in equity in 2020. ARK estimates Tesla will not need to raise additional capital in the next 5 years.</t>
  </si>
  <si>
    <t>For simplicity all raises for incentive comp use [weighted average market cap at which equity raised] line</t>
  </si>
  <si>
    <t>% capital in excess of that investable in factories spent on bitcoin</t>
  </si>
  <si>
    <t>Bitcoin price appreciation (depreciation) annual. For more information on ARK's Bitcoin research, see Input
For more information on ARK's bitcoin research, see https://ark-invest.com/big-ideas-2022/</t>
  </si>
  <si>
    <t>Margin assumptions</t>
  </si>
  <si>
    <t>The percent cost decline for every cumulative doubling of production.</t>
  </si>
  <si>
    <t xml:space="preserve">This is based on Tesla's historical utilization rates. Applied uniformly across all years. </t>
  </si>
  <si>
    <t>See ASP Tables tab. Provides an upper bound for addressable market within each vehicle segment.</t>
  </si>
  <si>
    <t>Tax loss carry-forwards are not built into this model</t>
  </si>
  <si>
    <t>Applied uniformly across all years for simplicity</t>
  </si>
  <si>
    <t>Insurance Assumptions</t>
  </si>
  <si>
    <t>% of cars sold with Tesla insurance in 2027</t>
  </si>
  <si>
    <t>Input. ARK estimates that in 2022, 3% of global deliveries have Tesla insurance (all in the US). This estimate uses the update provided by Elon Musk on the 2022 Q4 call. This model applies a compound annual growth rate from 3% to reach the inputted figure in 2027.</t>
  </si>
  <si>
    <t>Input. We think Tesla will initially act as an agent, earning a commission, before underwriting its own policies.</t>
  </si>
  <si>
    <t>Input. Premium for a personally owned vehicle (not an autonomous robotaxi)</t>
  </si>
  <si>
    <t>Input. Ridehail insurance is typically higher than personal auto insurance.</t>
  </si>
  <si>
    <t>Estimate for Tesla's loss ratio when it first begins underwriting. The loss ratio will then improve by the annual safety increase %.</t>
  </si>
  <si>
    <t>We estimate the safety of Tesla's cars will increase as more features are added over the air. This is an estimate for that annual % increase in safety, which will ultimately lead to lower insurance costs.</t>
  </si>
  <si>
    <t>Miles per personal car per year (not in millions)</t>
  </si>
  <si>
    <t>Estimate.</t>
  </si>
  <si>
    <t>Human-Driven Ride-hail assumptions</t>
  </si>
  <si>
    <t>Input.</t>
  </si>
  <si>
    <t>We think Tesla could command a higher platform fee than Uber and Lyft. For more information, see our blog on Tesla's potential ride-hail business: https://ark-invest.com/articles/analyst-research/ride-hailing/</t>
  </si>
  <si>
    <t>Autonomous Ride-hail assumptions</t>
  </si>
  <si>
    <t>Takeover Time for Autonomous Adoption In Years</t>
  </si>
  <si>
    <t>Time from 10% to 90% saturation</t>
  </si>
  <si>
    <t>110k ~= 16 hours per day at 20 miles per hour.</t>
  </si>
  <si>
    <t>Tesla platform fee</t>
  </si>
  <si>
    <t xml:space="preserve">We believe autonomous platforms will be able to command a fee on the high end because they will offer more value. </t>
  </si>
  <si>
    <t>Tesla platform fee China</t>
  </si>
  <si>
    <t>Assumes that Chinese partners capture some of the China monetization.</t>
  </si>
  <si>
    <t>% of fleet in China</t>
  </si>
  <si>
    <t>Only relevant for the autonomous platform fee calculation. Value stays the same across all years for simplicity.</t>
  </si>
  <si>
    <t>The cost per MWh deployed of new production capacity. Lower = more efficient</t>
  </si>
  <si>
    <t xml:space="preserve">Max annual energy increase </t>
  </si>
  <si>
    <t>Provides an upper bound for energy production to accommodate management bandwidth constraints in building out factories.</t>
  </si>
  <si>
    <t>This is the gross margin that will be applied to the stationary energy business in 2027.</t>
  </si>
  <si>
    <t>Valuation assumptions</t>
  </si>
  <si>
    <t>Roughly comparable to premium auto competitors</t>
  </si>
  <si>
    <t>This is margin on net platform fee revenues.</t>
  </si>
  <si>
    <t>Daimler is 13.2 as of 3/21/22 source:CapitalIQ</t>
  </si>
  <si>
    <t>EV/EBITDA insurance busines</t>
  </si>
  <si>
    <t>Roughly equivalent to industry average</t>
  </si>
  <si>
    <t>http://pages.stern.nyu.edu/~adamodar/New_Home_Page/datafile/vebitda.html</t>
  </si>
  <si>
    <t>Much less than industry average for software.</t>
  </si>
  <si>
    <t>Electric Vehicle Business</t>
  </si>
  <si>
    <t>Cars Produceable (units, not in millions)</t>
  </si>
  <si>
    <t xml:space="preserve">ARK estimates 60 million EVs sold globally in 2027. Assumes Capex committed in the prior year converts into production volume in this year. ([Previous years Gross PP&amp;E]-[2 year previous Gross PP&amp;E])/[Capital Efficiency] </t>
  </si>
  <si>
    <t>Cars sold</t>
  </si>
  <si>
    <t>[Cars Produceable]*[Factory Utilization Factor]. Relative to Tesla's historical utilization rates.</t>
  </si>
  <si>
    <t>Cumulative cars sold (modeled estimate)</t>
  </si>
  <si>
    <t>[B64]+[cumulative sum of line 62]</t>
  </si>
  <si>
    <t>Mid year cumulative cars sold</t>
  </si>
  <si>
    <t>ASP (not in millions)</t>
  </si>
  <si>
    <t>Uses [cars produceable] to move down in price within the ASP table. ASP is calculated as if Tesla sells out addressable markets sequentially first X, S , then 3, then Y, then Cybertruck, then Model A, with any spillover in an NEV. (The formula takes ASP at the sales volume from the last model-type that they sold out then calculates final ASP by linearly-interpolating ASP between that breakpoint and the next breakpoint in the table.) Note for ASP calculation in 2022, ARK includes automotive leasing. This has a minimal impact to the model.</t>
  </si>
  <si>
    <t>Revenue (EV business only, ex credits)</t>
  </si>
  <si>
    <t>EV only! [ASP]*[Cars sold]</t>
  </si>
  <si>
    <t>Part and labor and other cost per vehicle (not in millions)</t>
  </si>
  <si>
    <t>Uses Wright's Law to step down from 2021 estimate of parts and labor and 2021 cumulative sales volume. Teardowns of the Model 3 have suggested $25k for labor and materials. [2022 parts and labor]*([Cumulative cars sold]/[2022 cumulative cars sold])^((LN(1-[learning rate])/LN(2))). Note 2021 is used as a more accurate base given the supply chain constraints in 2022.</t>
  </si>
  <si>
    <t>Capital consumed per vehicle</t>
  </si>
  <si>
    <t>[Net depreciation]/[Cars sold].</t>
  </si>
  <si>
    <t>Total COGs per vehicle</t>
  </si>
  <si>
    <t>Max of either: [capital consumed per vehicle}+[Parts and labor per vehicle] OR [COGs required to prevent gross margin from moving above max gross margin in line 12]</t>
  </si>
  <si>
    <t>Gross Margin (ex credits)</t>
  </si>
  <si>
    <t>1- [line 73]/[line 67] for future years</t>
  </si>
  <si>
    <t>Gross Profit</t>
  </si>
  <si>
    <t xml:space="preserve">[gross margin]*[EV revenue]. 2022 Gross Margin is for Tesla's total including all business units. </t>
  </si>
  <si>
    <t>SG&amp;A</t>
  </si>
  <si>
    <t>[sg&amp;a as % of sales]*[sales]. 2022 figure is using Tesla total SG&amp;A</t>
  </si>
  <si>
    <t>SG&amp;A/Sales</t>
  </si>
  <si>
    <t>Input. This is inclusive of the autonomous and ridehail opportunity. The percentage shown for 2022 is calculating total Tesla SG&amp;A over the EV business</t>
  </si>
  <si>
    <t>R&amp;D</t>
  </si>
  <si>
    <t>[R&amp;D as percent of sales]*[sales] 2022 figure is using Tesla total R&amp;D</t>
  </si>
  <si>
    <t>R&amp;D/Sales</t>
  </si>
  <si>
    <t>Input. This is inclusive of the autonomous and ridehail opportunity. The percentage shown for 2022 is calculating total Tesla R&amp;D over the EV business</t>
  </si>
  <si>
    <t>EBIT (EV business only)</t>
  </si>
  <si>
    <t xml:space="preserve">[Gross profit]-[SG&amp;A]-[R&amp;D]. Note: depreciation is already pulled out in the gross margin line. Took Tesla's 2022 EBIT Margin </t>
  </si>
  <si>
    <t>EBIT margin</t>
  </si>
  <si>
    <t>[EBIT]/[EV revenue]</t>
  </si>
  <si>
    <t>Gross property, plant and equipment</t>
  </si>
  <si>
    <t>Current year Gross PPE taken from Note 8 in Tesla 10-K. [Previous year's Gross PP&amp;E]+(lesser of [Year end cash available for investment] or [Maximum amount deployable given scaling constraint])/(1-[Percent of factory debt-funded]); if year-end cash = negative, keep gross pp&amp;e flat and store negative balance in spillover line</t>
  </si>
  <si>
    <t>Accumulated depreciation</t>
  </si>
  <si>
    <t>Cumulative sum of depreciation using Tesla financial statements (Note 8 in 10-k)  and Annual Depreciation line</t>
  </si>
  <si>
    <t>Annual depreciation</t>
  </si>
  <si>
    <t>[Line 83]*[line 88]</t>
  </si>
  <si>
    <t>Net property, plant and equipment</t>
  </si>
  <si>
    <t>[Gross PP&amp;E]-[Accumulated depreciation]</t>
  </si>
  <si>
    <t>Depreciation/Gross PP&amp;E</t>
  </si>
  <si>
    <t>Input, consistent with capex having a 9 year life straight line</t>
  </si>
  <si>
    <t>Working capital days</t>
  </si>
  <si>
    <t>[Working capital]/[EV revenue]*365, consistent with Tesla working towards a working capital neutral balance sheet stance. Note this is not a core driver for the model.</t>
  </si>
  <si>
    <t>Working capital</t>
  </si>
  <si>
    <t xml:space="preserve">Input. Working capital at a minimum of 2022 values for simplicity sake. For years where Tesla becomes an underwriter, we add 1.1 X annual premiums based on the ratio of investments and cash to premiums at Progressive. Note that in almost all situations our model assumes Tesla carries a cash balance well above this value. </t>
  </si>
  <si>
    <t>Total long term debt</t>
  </si>
  <si>
    <t>[Previous years debt] + [percent of factories debt funded]*([this year's gross PP&amp;E]-[previous year's gross PP&amp;E])</t>
  </si>
  <si>
    <t>Average interest paid (%)</t>
  </si>
  <si>
    <t>Input</t>
  </si>
  <si>
    <t>Year end cash for investment (includes anticipated equity raise)</t>
  </si>
  <si>
    <t>[Cash generated]-([Current year working capital]-[Previous year working capital])+ [cash not deployed in the previous year due to scaling constraint]</t>
  </si>
  <si>
    <t>Max cash deployable given scaling constraint</t>
  </si>
  <si>
    <t xml:space="preserve">[Maximum increase in cars produceable allowable]*[Capex per unit production] expands to ---&gt; [Next year's production]*[Scaling constraint]*[1-[%factory debt-funded]]*[Capex per unit production 2 years forward]. Note that we assume that in 2025 Tesla stops using the majority of its excess cash to buy new property plant and equipment. </t>
  </si>
  <si>
    <t>Bitcoin purchases</t>
  </si>
  <si>
    <t>( [Year end cash for investment] - [Max cash deployable] ) * % capital in excess of that investable in factories spent on bitcoin.</t>
  </si>
  <si>
    <t>Bitcoin value</t>
  </si>
  <si>
    <t>Assumes that bitcoin bought in line 96 appreciates or depreciates a half year and the bitcoin bought in previous year appreciates or depreciates a full year. Note that today bitcoin is treated as an intangible asset and can only be market down, not up. Tesla could still sell the bitcoin for its cash value. This line is meant to calculate bitcoin's value for future years, so the 2022 value may differ from actual to date. The 2022 valuation was made using the price as of 18 April 2023.</t>
  </si>
  <si>
    <t>Spillover cash not deployed</t>
  </si>
  <si>
    <t>If [Year end cash for investment] exceeds [Maximum cash deployable] shift the difference to this line minus bitcoin purchases to be deployed in the next year's capex; if cash generated is negative, hold the negative balance here to hold back investment in future years.</t>
  </si>
  <si>
    <t>Tesla Insurance</t>
  </si>
  <si>
    <t>Percent of cars sold with insurance (non ride-hail cars)</t>
  </si>
  <si>
    <t>Cars Insured (non ride-hail cars, not in millions)</t>
  </si>
  <si>
    <t>[Percent of cars sold with insurance] * ( [cars sold] * (1 - [Percent of cars sold into ride-hail network] ))</t>
  </si>
  <si>
    <t>Cumulative non ride-hail cars insured (not in millions)</t>
  </si>
  <si>
    <t>Cumulative sum of cars insured line</t>
  </si>
  <si>
    <t>Personal Car Insurance miles</t>
  </si>
  <si>
    <t>[Cumulative cars insured] * [Miles per personal car per year assumption]</t>
  </si>
  <si>
    <t>Human Driven Ride-hail insurance miles</t>
  </si>
  <si>
    <t>Same as total human driven ride-hail miles line below</t>
  </si>
  <si>
    <t>Premium/mile (not in millions)</t>
  </si>
  <si>
    <t>Premium in first year is determined through inputs above, and then adjusts as ASP declines year by year</t>
  </si>
  <si>
    <t>Ride-hail premium/mile (not in millions)</t>
  </si>
  <si>
    <t>[Premium/mile] for personal cars * ( 1 + [ride-hail insurance premium addition] assumption )</t>
  </si>
  <si>
    <t>Gross premiums</t>
  </si>
  <si>
    <t>[premium/mile] for personal cars * [Personal car insurance miles] + [ride-hail premium/mile] * [Human driven ride-hail insurance miles]</t>
  </si>
  <si>
    <t>Tesla commission</t>
  </si>
  <si>
    <t xml:space="preserve">For 2022, assumes Tesla is an agent. For later years, assumes Tesla begins underwriting its own insurance in 2023. Note that Tesla began underwriting some of its premiums in 2022. For simplicity, we assume it takes a year to transition to majority underwritten. While in practice, 100% of premiums collected will not be recognized immediately as revenue, we have modeled it here for simplicity. </t>
  </si>
  <si>
    <t>Tesla Insurance revenue</t>
  </si>
  <si>
    <t>[Tesla commission] * [Gross premiums]</t>
  </si>
  <si>
    <t>Benefit cost per mile human driven personal car</t>
  </si>
  <si>
    <t>-</t>
  </si>
  <si>
    <t>[Beginning loss ratio]*[premium/mile]*(1-[annual safety increase of Tesla cars])^(years of underwriting)</t>
  </si>
  <si>
    <t>Benefit cost per mile human driven ride-hail</t>
  </si>
  <si>
    <t>([premium/mile] / [ride-hail premium/mile])*[benefit cost per mile human driven ride-hail]</t>
  </si>
  <si>
    <t>Total Benefit cost</t>
  </si>
  <si>
    <t>[benefit cost per personal car mile]*[personal car insurance miles]+[benefit cost per human driven ride-hail mile]*[human driven ride-hail miles]</t>
  </si>
  <si>
    <t>Benefits cost/sales</t>
  </si>
  <si>
    <t>[total benefit costs]/[insurance revenue]</t>
  </si>
  <si>
    <t>EBIT/sales</t>
  </si>
  <si>
    <t>1/benefit cost ratio. Note there is some portion of SG&amp;A that is not netted against margins here. Tesla will likely do this for regulatory reasons.</t>
  </si>
  <si>
    <t>EBIT</t>
  </si>
  <si>
    <t>As agent, Tesla revenue passes through to earnings. As underwriter, EBIT ratio * [insurance revenue]</t>
  </si>
  <si>
    <t>Tesla Ride-hail Business</t>
  </si>
  <si>
    <t>Human Driven Ride-hail</t>
  </si>
  <si>
    <t>% of cars fed into human driven ride-hail network</t>
  </si>
  <si>
    <t>Input. Formula uses max addressable human ride-hail miles to limit this %</t>
  </si>
  <si>
    <t>% of ride-hail cars fed into autonomous network</t>
  </si>
  <si>
    <t>Formula uses autonomous adoption curve to feed ride-hail cars into autonomous network when applicable</t>
  </si>
  <si>
    <t>Human ride-hail cars added annually (not in millions)</t>
  </si>
  <si>
    <r>
      <t xml:space="preserve">Ridehail cars added to the network minus the ridehail cars that are fed into robotaxis. In some years this could become negative if the # of cars in the ridehail </t>
    </r>
    <r>
      <rPr>
        <i/>
        <sz val="12"/>
        <color rgb="FF000000"/>
        <rFont val="Calibri"/>
        <family val="2"/>
      </rPr>
      <t>install base</t>
    </r>
    <r>
      <rPr>
        <sz val="12"/>
        <color indexed="8"/>
        <rFont val="Calibri"/>
        <family val="2"/>
      </rPr>
      <t xml:space="preserve"> that is added to the robotaxi network exceeds the number of new human ridehail cars added that year. </t>
    </r>
  </si>
  <si>
    <t>Cumulative human ride-hail cars (not in millions)</t>
  </si>
  <si>
    <t>Cumulative sum of human ride-hail cars added annually</t>
  </si>
  <si>
    <t>Miles per year per human-driven ride-hail car (not in millions)</t>
  </si>
  <si>
    <t>Total human-driven miles (not in millions)</t>
  </si>
  <si>
    <t>[miles per car]*[cumulative cars]</t>
  </si>
  <si>
    <t>Human Ridehail Platform cut</t>
  </si>
  <si>
    <t>Input. Uber long term take rate target:25% current: 22% as of Q4 2020. From Uber Q4 investment deck</t>
  </si>
  <si>
    <t>Autonomous Ride-hail</t>
  </si>
  <si>
    <t>Fully Autonomous Capable Fleet (not in millions)</t>
  </si>
  <si>
    <t>[Cumulative cars sold]-200k AP1 vehicles</t>
  </si>
  <si>
    <t>Input. Note that we assume that economics for ridehail in China are much lower than elsewhere - roughly 1/5 the revenue per car.</t>
  </si>
  <si>
    <t>% of Teslas on robotaxi platform US</t>
  </si>
  <si>
    <t>Using the autonomous adoption curve from the Valuation ASP Tables sheet</t>
  </si>
  <si>
    <t>% of Teslas on robotaxi platform China</t>
  </si>
  <si>
    <t>Assuming 2 years behind the US on adoption because we believe Tesla will prioritize a US launch.</t>
  </si>
  <si>
    <t>Tesla robotaxis cumulative (not in millions)</t>
  </si>
  <si>
    <t>[fully autonomous capable fleet] * [% of teslas on robotaxi platform]</t>
  </si>
  <si>
    <t>Potential miles per Taxi (not in millions)</t>
  </si>
  <si>
    <t>Total robotaxi miles (not in millions)</t>
  </si>
  <si>
    <t>[autonomous capable fleet]*[miles per taxi]*[% of tesla's on-platform]</t>
  </si>
  <si>
    <t>Autonomous Platform cut ex China</t>
  </si>
  <si>
    <t>Autonomous Platform cut in China</t>
  </si>
  <si>
    <t>Combined Ride-hail</t>
  </si>
  <si>
    <t>Total ride-hail miles (not in millions)</t>
  </si>
  <si>
    <t>[Total human driven miles] + [Total robotaxi miles]</t>
  </si>
  <si>
    <t>Price per mile</t>
  </si>
  <si>
    <t>Price per mile uses ASP table to step down as miles increase incrementally</t>
  </si>
  <si>
    <t>Gross Ride-hail Billings</t>
  </si>
  <si>
    <t>Price*miles</t>
  </si>
  <si>
    <t>Net Ride-hail Revenue</t>
  </si>
  <si>
    <t>[Price Per Mile]*( [Human ridehail platform cut]*[total human-driven miles]+[total robotaxi miles]*( [%fleet in china]*[china platform cut]+[autonomous platform cut ex china]*(1-[%fleet in china] )))</t>
  </si>
  <si>
    <t>EBITDA Margin</t>
  </si>
  <si>
    <t>EBITDA</t>
  </si>
  <si>
    <t>[EBITDA Margin]*[Ridehail revenue]</t>
  </si>
  <si>
    <t>Cash from Ridehail</t>
  </si>
  <si>
    <t>[EBITDA]*(1-[tax rate]-[interest rate])</t>
  </si>
  <si>
    <t>Stationary Energy Storage</t>
  </si>
  <si>
    <t>Storage deployed (MWh)</t>
  </si>
  <si>
    <t>Storage deployed (MWh) in 2022 as a starting point. Investment in Energy Storage is only made if cars producable hits the maximum annual production increase. In this instance, the excess growth in PPE goes towards energy storage, up to the inputted limit of annual energy storage growth.</t>
  </si>
  <si>
    <t>Revenue per KWh</t>
  </si>
  <si>
    <t>[Revenue per KWh in 2022]*[Inputted annual decline rate]</t>
  </si>
  <si>
    <t>Revenue</t>
  </si>
  <si>
    <t>[Storage deployed (MWh)]*[Revenue per KWh]*1000</t>
  </si>
  <si>
    <t>Gross Margin</t>
  </si>
  <si>
    <t>Inputted gross margin</t>
  </si>
  <si>
    <t>Gross Profit (Loss) Stationary Energy Storage</t>
  </si>
  <si>
    <t>[Revenue]*[Gross Margin]</t>
  </si>
  <si>
    <t>EBIT Stationary Energy Storage</t>
  </si>
  <si>
    <t>Apply the same EBIT:Gross Margin ratio as electric car business</t>
  </si>
  <si>
    <t>Tesla Consolidated</t>
  </si>
  <si>
    <t>Total Revenue</t>
  </si>
  <si>
    <t xml:space="preserve">[EV revenue]+[Autonomous revenue]+[Insurance revenue]+[Stationary Energy Storage revenue]. 2022 figure is Tesla's Total Revenue including services and other and energy storage. </t>
  </si>
  <si>
    <t>Total EBIT</t>
  </si>
  <si>
    <t>[EBIT EV business]+[EBITDA autonomous]+[EBIT insurance]+[EBIT stationary energy storage], still assuming depreciation is a de minimus factor in the autonomous businesses due to 3rd party fleet ownership model. Note that in 2022 insurance EBIT is assumed to be included in auto EBIT. EBIT for 2022 is calculated using Tesla's adjusted non-GAAP EBITDA minus depreciation, amortization &amp; impairment.</t>
  </si>
  <si>
    <t>Total EBITDA</t>
  </si>
  <si>
    <t>[Total EBIT]+[Depreciation from EV business]. 2022 EBITDA is Tesla's adjusted EBITDA figure as reported in their Q4 2022 update.</t>
  </si>
  <si>
    <t>Debt to EBITDA</t>
  </si>
  <si>
    <t>[Long term debt]/[EBITDA], BMW 2015-2019 average at ~4. Exxon 2015-2019 average ~1. Source: CapitalIQ</t>
  </si>
  <si>
    <t>Interest paid</t>
  </si>
  <si>
    <t>[Long term debt]*[Interest rate]</t>
  </si>
  <si>
    <t>Debt to net PP&amp;E</t>
  </si>
  <si>
    <t>[Long term debt]/[Net pp&amp;E]</t>
  </si>
  <si>
    <t>Cash generation</t>
  </si>
  <si>
    <t>[After-tax cash from autonomous]+[Cash from EV] + [cash from insurance] + [cash from stationary energy storage] - [Interest paid] expands to ---&gt;  [EBITDA from all businesses]-([EBIT all businesses]-[interest paid])*[Tax rate]-[Interest paid] expands to ---&gt; EBIT all businesses + [Annual Depreciation] - (EBIT all businesses - [Interest paid])*[Tax rate] - Interest paid</t>
  </si>
  <si>
    <t>Total Gross Margin</t>
  </si>
  <si>
    <t>Assumes 80% gross margin for autonomous business. ([EV business gross profit]+80%*[Autonomous net revenue]+[Stationary Energy Storage Gross Profit]+[Insurance EBIT as a proxy to Gross Profit])/[Total revenue]</t>
  </si>
  <si>
    <t>Total EBITDA Margin</t>
  </si>
  <si>
    <t>[Total Ebitda]/[Total revenue]</t>
  </si>
  <si>
    <t>EV/EBIT for Insurance</t>
  </si>
  <si>
    <t>EV/EBITDA for EV</t>
  </si>
  <si>
    <t>EV/EBITDA for MaaS</t>
  </si>
  <si>
    <t>EV/EBIT for Stationary Energy Storage</t>
  </si>
  <si>
    <t>Enterprise Value</t>
  </si>
  <si>
    <t>[EV to ebitda autonomous]*[Autonomous ebitda]+[EV to ebitda EV business]*([EBIT EV]+[Annual depreciation])+[EV EBIT Insurance]*[Insurance EBIT]+[EBITDA Stationary Energy Storage]*[EV/EBITDA Stationary Energy Storage]</t>
  </si>
  <si>
    <t>Market Cap</t>
  </si>
  <si>
    <t>[Enterprise value]+[Year-end cash held]+[Working capital]-[Long term debt]</t>
  </si>
  <si>
    <t>Shares Outstanding</t>
  </si>
  <si>
    <t>[Shares outstanding in 2022]+[Total equity capital raised]/[price per share at raise] expands to ---&gt; [shares outstanding 2022]+([Equity issued for capex]+[Equity issued for incentive comp])/([Market cap at raise]/[shares outstanding prior to raise])</t>
  </si>
  <si>
    <t>Stock Price</t>
  </si>
  <si>
    <t>[market cap]/[shares outstanding]</t>
  </si>
  <si>
    <t>Cash flow yield</t>
  </si>
  <si>
    <t>This is if Tesla halted incremental capex. [Cash generation]/[Market cap]</t>
  </si>
  <si>
    <t xml:space="preserve">CAGR </t>
  </si>
  <si>
    <t>1-([Modeled 2027 share price]/[e168])^(1/5)</t>
  </si>
  <si>
    <t>Everything in millions unless otherwise specified and for per share amounts and ratios.</t>
  </si>
  <si>
    <t>Random Number Generator</t>
  </si>
  <si>
    <t>Median</t>
  </si>
  <si>
    <t xml:space="preserve">General notes: Currently Tesla has demand for its vehicles in excess of supply. Many of the assumptions in this model assume that demand continues to outpace over the next five years. </t>
  </si>
  <si>
    <t>https://ark-invest.com/research/autonomous-ridehailing-fees</t>
  </si>
  <si>
    <t>This worksheet contains extracts from all simulations. Note that the workbook may take a minute to calculate.</t>
  </si>
  <si>
    <t>Monte Carlo</t>
  </si>
  <si>
    <t>Max annual production increase</t>
  </si>
  <si>
    <t>Robotaxi Launch Year</t>
  </si>
  <si>
    <t>2027 Ridehail EBITDA</t>
  </si>
  <si>
    <t>2027 Cars sold</t>
  </si>
  <si>
    <t>2027 Electric Vehicle revenue</t>
  </si>
  <si>
    <t>2027 Electric Vehicle Gross Margin (ex-credits)</t>
  </si>
  <si>
    <t>2027 Insurance Revenue</t>
  </si>
  <si>
    <t>2027 Human-Driven Ride-hail Revenue</t>
  </si>
  <si>
    <t>2027 Autonomous Ride-hail Revenue</t>
  </si>
  <si>
    <t>2027 Stationary Energy Storage Revenue</t>
  </si>
  <si>
    <t>Cumulative MWh deployed</t>
  </si>
  <si>
    <t>2027 MWh deployed</t>
  </si>
  <si>
    <t>Tesla Total Revenue 2027</t>
  </si>
  <si>
    <t>2027 Total Gross Margin</t>
  </si>
  <si>
    <t>2027 Total EBITDA margin</t>
  </si>
  <si>
    <t>EV/EBITDA</t>
  </si>
  <si>
    <t>2027 Market Cap</t>
  </si>
  <si>
    <t>2027 Share price</t>
  </si>
  <si>
    <t>2027 Cash flow yield</t>
  </si>
  <si>
    <t>Probability</t>
  </si>
  <si>
    <t>This worksheet contains an example extract from simulations using ARK's inputs and assumptions.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</si>
</sst>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4" formatCode="_(&quot;$&quot;* #,##0.00_);_(&quot;$&quot;* \(#,##0.00\);_(&quot;$&quot;* &quot;-&quot;??_);_(@_)"/>
    <numFmt numFmtId="43" formatCode="_(* #,##0.00_);_(* \(#,##0.00\);_(* &quot;-&quot;??_);_(@_)"/>
    <numFmt numFmtId="164" formatCode="_-* #,##0.00_-;\-* #,##0.00_-;_-* &quot;-&quot;??_-;_-@_-"/>
    <numFmt numFmtId="165" formatCode="_(&quot;$&quot;* #,##0_);_(&quot;$&quot;* \(#,##0\);_(&quot;$&quot;* &quot;-&quot;??_);_(@_)"/>
    <numFmt numFmtId="166" formatCode="_-&quot;$&quot;* #,##0.00_-;\-&quot;$&quot;* #,##0.00_-;_-&quot;$&quot;* &quot;-&quot;??_-;_-@_-"/>
    <numFmt numFmtId="167" formatCode="_(* #,##0_);_(* \(#,##0\);_(* &quot;-&quot;??_);_(@_)"/>
    <numFmt numFmtId="168" formatCode="_-&quot;$&quot;* #,##0_-;\-&quot;$&quot;* #,##0_-;_-&quot;$&quot;* &quot;-&quot;??_-;_-@_-"/>
    <numFmt numFmtId="169" formatCode="_-* #,##0_-;\-* #,##0_-;_-* &quot;-&quot;??_-;_-@_-"/>
    <numFmt numFmtId="170" formatCode="0.0%"/>
    <numFmt numFmtId="171" formatCode="#,##0,,;\-#,##0,,"/>
    <numFmt numFmtId="172" formatCode="_([$$-409]* #,##0_);_([$$-409]* \(#,##0\);_([$$-409]* &quot;-&quot;??_);_(@_)"/>
    <numFmt numFmtId="173" formatCode="_-* #,##0.0_-;\-* #,##0.0_-;_-* &quot;-&quot;??_-;_-@_-"/>
    <numFmt numFmtId="174" formatCode="_([$$-409]* #,##0.00_);_([$$-409]* \(#,##0.00\);_([$$-409]* &quot;-&quot;??_);_(@_)"/>
    <numFmt numFmtId="175" formatCode="_(* #,##0.0_);_(* \(#,##0.0\);_(* &quot;-&quot;?_);_(@_)"/>
    <numFmt numFmtId="176" formatCode="0.0"/>
    <numFmt numFmtId="177" formatCode="#,##0.0"/>
    <numFmt numFmtId="178" formatCode="0_);\(0\)"/>
  </numFmts>
  <fonts count="60" x14ac:knownFonts="1">
    <font>
      <sz val="12"/>
      <color theme="1"/>
      <name val="Calibri"/>
      <family val="2"/>
      <scheme val="minor"/>
    </font>
    <font>
      <sz val="11"/>
      <color theme="1"/>
      <name val="Calibri"/>
      <family val="2"/>
      <scheme val="minor"/>
    </font>
    <font>
      <sz val="12"/>
      <color theme="1"/>
      <name val="Calibri"/>
      <family val="2"/>
      <scheme val="minor"/>
    </font>
    <font>
      <sz val="12"/>
      <color indexed="8"/>
      <name val="Verdana"/>
      <family val="2"/>
    </font>
    <font>
      <sz val="12"/>
      <color indexed="8"/>
      <name val="Calibri"/>
      <family val="2"/>
    </font>
    <font>
      <u/>
      <sz val="12"/>
      <color theme="10"/>
      <name val="Calibri"/>
      <family val="2"/>
      <scheme val="minor"/>
    </font>
    <font>
      <b/>
      <sz val="11"/>
      <color rgb="FF000000"/>
      <name val="Calibri"/>
      <family val="2"/>
    </font>
    <font>
      <sz val="11"/>
      <color rgb="FF000000"/>
      <name val="Calibri"/>
      <family val="2"/>
    </font>
    <font>
      <sz val="11"/>
      <color rgb="FF000000"/>
      <name val="Calibri"/>
      <family val="2"/>
      <scheme val="minor"/>
    </font>
    <font>
      <b/>
      <sz val="11"/>
      <color theme="1"/>
      <name val="Calibri"/>
      <family val="2"/>
      <scheme val="minor"/>
    </font>
    <font>
      <b/>
      <u/>
      <sz val="11"/>
      <color theme="1"/>
      <name val="Calibri"/>
      <family val="2"/>
      <scheme val="minor"/>
    </font>
    <font>
      <b/>
      <sz val="12"/>
      <color theme="1"/>
      <name val="Calibri"/>
      <family val="2"/>
      <scheme val="minor"/>
    </font>
    <font>
      <b/>
      <sz val="14"/>
      <color indexed="8"/>
      <name val="Calibri"/>
      <family val="2"/>
    </font>
    <font>
      <b/>
      <sz val="12"/>
      <color indexed="8"/>
      <name val="Calibri"/>
      <family val="2"/>
    </font>
    <font>
      <sz val="12"/>
      <color theme="1"/>
      <name val="Calibri"/>
      <family val="2"/>
    </font>
    <font>
      <sz val="12"/>
      <color rgb="FF000000"/>
      <name val="Calibri"/>
      <family val="2"/>
    </font>
    <font>
      <sz val="12"/>
      <color theme="3" tint="0.39997558519241921"/>
      <name val="Calibri"/>
      <family val="2"/>
    </font>
    <font>
      <sz val="12"/>
      <color rgb="FF000000"/>
      <name val="Calibri"/>
      <family val="2"/>
      <scheme val="minor"/>
    </font>
    <font>
      <sz val="12"/>
      <color theme="1"/>
      <name val="Calibri"/>
      <family val="2"/>
      <charset val="134"/>
      <scheme val="minor"/>
    </font>
    <font>
      <b/>
      <sz val="12"/>
      <color theme="1"/>
      <name val="Calibri"/>
      <family val="2"/>
    </font>
    <font>
      <sz val="12"/>
      <color indexed="8"/>
      <name val="Calibri"/>
      <family val="2"/>
      <scheme val="minor"/>
    </font>
    <font>
      <sz val="12"/>
      <color rgb="FF0070C0"/>
      <name val="Calibri"/>
      <family val="2"/>
    </font>
    <font>
      <sz val="12"/>
      <color theme="0"/>
      <name val="Calibri"/>
      <family val="2"/>
    </font>
    <font>
      <b/>
      <sz val="12"/>
      <color theme="0"/>
      <name val="Calibri"/>
      <family val="2"/>
    </font>
    <font>
      <sz val="12"/>
      <name val="Calibri"/>
      <family val="2"/>
    </font>
    <font>
      <b/>
      <sz val="12"/>
      <color rgb="FF000000"/>
      <name val="Calibri"/>
      <family val="2"/>
    </font>
    <font>
      <sz val="12"/>
      <color theme="0" tint="-0.499984740745262"/>
      <name val="Calibri"/>
      <family val="2"/>
    </font>
    <font>
      <b/>
      <sz val="14"/>
      <color theme="0"/>
      <name val="Calibri"/>
      <family val="2"/>
    </font>
    <font>
      <sz val="12"/>
      <color rgb="FF3698F2"/>
      <name val="Calibri"/>
      <family val="2"/>
    </font>
    <font>
      <b/>
      <sz val="11"/>
      <color rgb="FF000000"/>
      <name val="Calibri"/>
      <family val="2"/>
      <scheme val="minor"/>
    </font>
    <font>
      <b/>
      <sz val="12"/>
      <name val="Calibri"/>
      <family val="2"/>
    </font>
    <font>
      <b/>
      <sz val="12"/>
      <color rgb="FFFFFFFF"/>
      <name val="Calibri"/>
      <family val="2"/>
    </font>
    <font>
      <sz val="11"/>
      <color rgb="FF444444"/>
      <name val="Calibri"/>
      <family val="2"/>
      <charset val="1"/>
    </font>
    <font>
      <i/>
      <sz val="12"/>
      <color rgb="FF000000"/>
      <name val="Calibri"/>
      <family val="2"/>
    </font>
    <font>
      <sz val="12"/>
      <color rgb="FFA6A6A6"/>
      <name val="Calibri"/>
      <family val="2"/>
    </font>
    <font>
      <sz val="12"/>
      <color theme="0" tint="-0.249977111117893"/>
      <name val="Calibri"/>
      <family val="2"/>
      <scheme val="minor"/>
    </font>
    <font>
      <b/>
      <sz val="12"/>
      <color theme="0" tint="-0.249977111117893"/>
      <name val="Calibri"/>
      <family val="2"/>
    </font>
    <font>
      <i/>
      <sz val="12"/>
      <color indexed="8"/>
      <name val="Calibri"/>
      <family val="2"/>
    </font>
    <font>
      <i/>
      <sz val="12"/>
      <color theme="1"/>
      <name val="Calibri"/>
      <family val="2"/>
    </font>
    <font>
      <b/>
      <sz val="12"/>
      <color theme="0"/>
      <name val="Calibri"/>
      <family val="2"/>
      <scheme val="minor"/>
    </font>
    <font>
      <sz val="12"/>
      <color theme="0"/>
      <name val="Calibri"/>
      <family val="2"/>
      <scheme val="minor"/>
    </font>
    <font>
      <b/>
      <sz val="10"/>
      <name val="Verdana"/>
      <family val="2"/>
    </font>
    <font>
      <b/>
      <u/>
      <sz val="12"/>
      <color theme="1"/>
      <name val="Calibri"/>
      <family val="2"/>
      <scheme val="minor"/>
    </font>
    <font>
      <sz val="11"/>
      <color theme="0" tint="-0.249977111117893"/>
      <name val="Tw Cen MT"/>
      <family val="2"/>
    </font>
    <font>
      <b/>
      <sz val="12"/>
      <color theme="0" tint="-0.249977111117893"/>
      <name val="Calibri"/>
      <family val="2"/>
      <scheme val="minor"/>
    </font>
    <font>
      <u/>
      <sz val="12"/>
      <color theme="10"/>
      <name val="Calibri"/>
      <family val="2"/>
    </font>
    <font>
      <sz val="11"/>
      <color rgb="FF444444"/>
      <name val="Calibri"/>
      <family val="2"/>
    </font>
    <font>
      <sz val="12"/>
      <color theme="0" tint="-0.14999847407452621"/>
      <name val="Calibri"/>
      <family val="2"/>
    </font>
    <font>
      <b/>
      <i/>
      <u/>
      <sz val="12"/>
      <color theme="1"/>
      <name val="Calibri"/>
      <family val="2"/>
    </font>
    <font>
      <i/>
      <sz val="12"/>
      <color theme="1"/>
      <name val="Calibri"/>
      <family val="2"/>
      <scheme val="minor"/>
    </font>
    <font>
      <i/>
      <u/>
      <sz val="12"/>
      <color theme="1"/>
      <name val="Calibri"/>
      <family val="2"/>
      <scheme val="minor"/>
    </font>
    <font>
      <b/>
      <i/>
      <sz val="12"/>
      <color rgb="FF000000"/>
      <name val="Calibri"/>
      <family val="2"/>
    </font>
    <font>
      <sz val="12"/>
      <name val="Calibri"/>
      <family val="2"/>
      <scheme val="minor"/>
    </font>
    <font>
      <sz val="12"/>
      <color theme="9"/>
      <name val="Calibri"/>
      <family val="2"/>
    </font>
    <font>
      <sz val="12"/>
      <color theme="9"/>
      <name val="Calibri"/>
      <family val="2"/>
      <scheme val="minor"/>
    </font>
    <font>
      <b/>
      <sz val="12"/>
      <name val="Calibri"/>
      <family val="2"/>
      <scheme val="minor"/>
    </font>
    <font>
      <sz val="14"/>
      <color theme="0"/>
      <name val="Calibri"/>
      <family val="2"/>
      <scheme val="minor"/>
    </font>
    <font>
      <sz val="14"/>
      <color theme="0"/>
      <name val="Calibri"/>
      <family val="2"/>
    </font>
    <font>
      <b/>
      <i/>
      <sz val="12"/>
      <color indexed="8"/>
      <name val="Calibri"/>
      <family val="2"/>
    </font>
    <font>
      <sz val="12"/>
      <color theme="0" tint="-0.499984740745262"/>
      <name val="Calibri"/>
      <family val="2"/>
      <scheme val="minor"/>
    </font>
  </fonts>
  <fills count="12">
    <fill>
      <patternFill patternType="none"/>
    </fill>
    <fill>
      <patternFill patternType="gray125"/>
    </fill>
    <fill>
      <patternFill patternType="solid">
        <fgColor theme="4" tint="0.39997558519241921"/>
        <bgColor indexed="65"/>
      </patternFill>
    </fill>
    <fill>
      <patternFill patternType="solid">
        <fgColor theme="0"/>
        <bgColor indexed="64"/>
      </patternFill>
    </fill>
    <fill>
      <patternFill patternType="solid">
        <fgColor rgb="FFFFFFFF"/>
        <bgColor indexed="64"/>
      </patternFill>
    </fill>
    <fill>
      <patternFill patternType="solid">
        <fgColor rgb="FFFFFFFF"/>
        <bgColor rgb="FF000000"/>
      </patternFill>
    </fill>
    <fill>
      <patternFill patternType="solid">
        <fgColor theme="1"/>
        <bgColor indexed="64"/>
      </patternFill>
    </fill>
    <fill>
      <patternFill patternType="solid">
        <fgColor theme="4" tint="0.79998168889431442"/>
        <bgColor indexed="64"/>
      </patternFill>
    </fill>
    <fill>
      <patternFill patternType="solid">
        <fgColor theme="4"/>
        <bgColor indexed="64"/>
      </patternFill>
    </fill>
    <fill>
      <patternFill patternType="solid">
        <fgColor theme="5"/>
        <bgColor indexed="64"/>
      </patternFill>
    </fill>
    <fill>
      <patternFill patternType="solid">
        <fgColor theme="3"/>
        <bgColor indexed="64"/>
      </patternFill>
    </fill>
    <fill>
      <patternFill patternType="solid">
        <fgColor theme="7" tint="-9.9978637043366805E-2"/>
        <bgColor indexed="64"/>
      </patternFill>
    </fill>
  </fills>
  <borders count="41">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style="thin">
        <color auto="1"/>
      </top>
      <bottom/>
      <diagonal/>
    </border>
    <border>
      <left/>
      <right/>
      <top/>
      <bottom style="thin">
        <color indexed="64"/>
      </bottom>
      <diagonal/>
    </border>
    <border>
      <left style="thin">
        <color indexed="64"/>
      </left>
      <right/>
      <top/>
      <bottom style="thin">
        <color indexed="64"/>
      </bottom>
      <diagonal/>
    </border>
    <border>
      <left style="thin">
        <color auto="1"/>
      </left>
      <right/>
      <top/>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thin">
        <color indexed="64"/>
      </left>
      <right/>
      <top style="thin">
        <color indexed="64"/>
      </top>
      <bottom/>
      <diagonal/>
    </border>
    <border>
      <left/>
      <right/>
      <top style="thin">
        <color rgb="FF000000"/>
      </top>
      <bottom/>
      <diagonal/>
    </border>
    <border>
      <left/>
      <right/>
      <top/>
      <bottom style="thin">
        <color rgb="FF000000"/>
      </bottom>
      <diagonal/>
    </border>
    <border>
      <left style="thin">
        <color rgb="FF000000"/>
      </left>
      <right style="thin">
        <color rgb="FF000000"/>
      </right>
      <top/>
      <bottom style="thin">
        <color indexed="64"/>
      </bottom>
      <diagonal/>
    </border>
    <border>
      <left style="thin">
        <color rgb="FF000000"/>
      </left>
      <right/>
      <top/>
      <bottom style="thin">
        <color indexed="64"/>
      </bottom>
      <diagonal/>
    </border>
    <border>
      <left/>
      <right/>
      <top style="thin">
        <color theme="4"/>
      </top>
      <bottom/>
      <diagonal/>
    </border>
    <border>
      <left/>
      <right/>
      <top style="thin">
        <color theme="4"/>
      </top>
      <bottom style="thin">
        <color theme="4"/>
      </bottom>
      <diagonal/>
    </border>
    <border>
      <left/>
      <right style="thin">
        <color theme="4"/>
      </right>
      <top style="thin">
        <color theme="4"/>
      </top>
      <bottom/>
      <diagonal/>
    </border>
    <border>
      <left/>
      <right style="thin">
        <color theme="4"/>
      </right>
      <top style="thin">
        <color theme="4"/>
      </top>
      <bottom style="thin">
        <color theme="4"/>
      </bottom>
      <diagonal/>
    </border>
    <border>
      <left/>
      <right style="thin">
        <color indexed="64"/>
      </right>
      <top style="thin">
        <color rgb="FF000000"/>
      </top>
      <bottom/>
      <diagonal/>
    </border>
    <border>
      <left/>
      <right style="thin">
        <color auto="1"/>
      </right>
      <top/>
      <bottom style="thin">
        <color auto="1"/>
      </bottom>
      <diagonal/>
    </border>
    <border>
      <left/>
      <right style="thin">
        <color auto="1"/>
      </right>
      <top/>
      <bottom/>
      <diagonal/>
    </border>
    <border>
      <left/>
      <right style="thin">
        <color auto="1"/>
      </right>
      <top style="thin">
        <color auto="1"/>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4"/>
      </left>
      <right/>
      <top style="thin">
        <color theme="4"/>
      </top>
      <bottom/>
      <diagonal/>
    </border>
    <border>
      <left style="thin">
        <color theme="4"/>
      </left>
      <right/>
      <top style="thin">
        <color theme="4"/>
      </top>
      <bottom style="thin">
        <color theme="4"/>
      </bottom>
      <diagonal/>
    </border>
    <border>
      <left/>
      <right style="thin">
        <color theme="4"/>
      </right>
      <top/>
      <bottom/>
      <diagonal/>
    </border>
    <border>
      <left style="thin">
        <color rgb="FF000000"/>
      </left>
      <right/>
      <top style="thin">
        <color indexed="64"/>
      </top>
      <bottom/>
      <diagonal/>
    </border>
    <border>
      <left style="thin">
        <color rgb="FF000000"/>
      </left>
      <right style="thin">
        <color indexed="64"/>
      </right>
      <top style="thin">
        <color indexed="64"/>
      </top>
      <bottom/>
      <diagonal/>
    </border>
    <border>
      <left style="thin">
        <color rgb="FF000000"/>
      </left>
      <right style="thin">
        <color indexed="64"/>
      </right>
      <top/>
      <bottom style="thin">
        <color indexed="64"/>
      </bottom>
      <diagonal/>
    </border>
    <border>
      <left style="thin">
        <color rgb="FF000000"/>
      </left>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1">
    <xf numFmtId="0" fontId="0" fillId="0" borderId="0"/>
    <xf numFmtId="164" fontId="3" fillId="0" borderId="0" applyFont="0" applyFill="0" applyBorder="0" applyAlignment="0" applyProtection="0"/>
    <xf numFmtId="166" fontId="3" fillId="0" borderId="0" applyFont="0" applyFill="0" applyBorder="0" applyAlignment="0" applyProtection="0"/>
    <xf numFmtId="9" fontId="3" fillId="0" borderId="0" applyFont="0" applyFill="0" applyBorder="0" applyAlignment="0" applyProtection="0"/>
    <xf numFmtId="0" fontId="3" fillId="0" borderId="0" applyNumberFormat="0" applyFill="0" applyBorder="0" applyProtection="0">
      <alignment vertical="top" wrapText="1"/>
    </xf>
    <xf numFmtId="0" fontId="2" fillId="2" borderId="0" applyNumberFormat="0" applyBorder="0" applyAlignment="0" applyProtection="0"/>
    <xf numFmtId="0" fontId="5" fillId="0" borderId="0" applyNumberFormat="0" applyFill="0" applyBorder="0" applyAlignment="0" applyProtection="0"/>
    <xf numFmtId="0" fontId="2" fillId="0" borderId="0"/>
    <xf numFmtId="9" fontId="3" fillId="0" borderId="0" applyFont="0" applyFill="0" applyBorder="0" applyAlignment="0" applyProtection="0"/>
    <xf numFmtId="9" fontId="2" fillId="0" borderId="0" applyFont="0" applyFill="0" applyBorder="0" applyAlignment="0" applyProtection="0"/>
    <xf numFmtId="164" fontId="3" fillId="0" borderId="0" applyFont="0" applyFill="0" applyBorder="0" applyAlignment="0" applyProtection="0"/>
    <xf numFmtId="166" fontId="3"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44" fontId="2" fillId="0" borderId="0" applyFont="0" applyFill="0" applyBorder="0" applyAlignment="0" applyProtection="0"/>
    <xf numFmtId="0" fontId="2" fillId="0" borderId="0"/>
    <xf numFmtId="0" fontId="1" fillId="0" borderId="0"/>
    <xf numFmtId="164" fontId="3" fillId="0" borderId="0" applyFont="0" applyFill="0" applyBorder="0" applyAlignment="0" applyProtection="0"/>
    <xf numFmtId="164" fontId="3" fillId="0" borderId="0" applyFont="0" applyFill="0" applyBorder="0" applyAlignment="0" applyProtection="0"/>
    <xf numFmtId="164" fontId="18" fillId="0" borderId="0" applyFont="0" applyFill="0" applyBorder="0" applyAlignment="0" applyProtection="0"/>
  </cellStyleXfs>
  <cellXfs count="534">
    <xf numFmtId="0" fontId="0" fillId="0" borderId="0" xfId="0"/>
    <xf numFmtId="0" fontId="2" fillId="0" borderId="0" xfId="7"/>
    <xf numFmtId="0" fontId="2" fillId="0" borderId="0" xfId="7" applyAlignment="1">
      <alignment vertical="center"/>
    </xf>
    <xf numFmtId="0" fontId="6" fillId="0" borderId="0" xfId="7" applyFont="1" applyAlignment="1">
      <alignment vertical="center" wrapText="1"/>
    </xf>
    <xf numFmtId="0" fontId="7" fillId="0" borderId="0" xfId="7" applyFont="1" applyAlignment="1">
      <alignment vertical="center" wrapText="1"/>
    </xf>
    <xf numFmtId="0" fontId="5" fillId="0" borderId="0" xfId="6" applyAlignment="1">
      <alignment horizontal="justify" vertical="center"/>
    </xf>
    <xf numFmtId="0" fontId="8" fillId="0" borderId="0" xfId="0" applyFont="1" applyAlignment="1">
      <alignment horizontal="justify" vertical="center"/>
    </xf>
    <xf numFmtId="0" fontId="9" fillId="0" borderId="0" xfId="0" applyFont="1" applyAlignment="1">
      <alignment horizontal="justify" vertical="center"/>
    </xf>
    <xf numFmtId="0" fontId="4" fillId="3" borderId="0" xfId="4" applyFont="1" applyFill="1">
      <alignment vertical="top" wrapText="1"/>
    </xf>
    <xf numFmtId="0" fontId="4" fillId="3" borderId="0" xfId="4" applyFont="1" applyFill="1" applyAlignment="1">
      <alignment vertical="top"/>
    </xf>
    <xf numFmtId="0" fontId="4" fillId="3" borderId="0" xfId="4" applyFont="1" applyFill="1" applyAlignment="1">
      <alignment vertical="center" wrapText="1"/>
    </xf>
    <xf numFmtId="0" fontId="4" fillId="3" borderId="0" xfId="4" applyFont="1" applyFill="1" applyAlignment="1">
      <alignment vertical="center"/>
    </xf>
    <xf numFmtId="169" fontId="4" fillId="3" borderId="0" xfId="1" applyNumberFormat="1" applyFont="1" applyFill="1" applyAlignment="1">
      <alignment vertical="top" wrapText="1"/>
    </xf>
    <xf numFmtId="0" fontId="12" fillId="3" borderId="0" xfId="4" applyFont="1" applyFill="1" applyAlignment="1">
      <alignment vertical="top"/>
    </xf>
    <xf numFmtId="0" fontId="4" fillId="3" borderId="7" xfId="4" applyFont="1" applyFill="1" applyBorder="1" applyAlignment="1">
      <alignment vertical="center"/>
    </xf>
    <xf numFmtId="171" fontId="14" fillId="3" borderId="0" xfId="10" applyNumberFormat="1" applyFont="1" applyFill="1" applyBorder="1" applyAlignment="1">
      <alignment horizontal="right" vertical="center"/>
    </xf>
    <xf numFmtId="171" fontId="14" fillId="4" borderId="0" xfId="10" applyNumberFormat="1" applyFont="1" applyFill="1" applyBorder="1" applyAlignment="1">
      <alignment horizontal="right" vertical="center"/>
    </xf>
    <xf numFmtId="167" fontId="15" fillId="4" borderId="0" xfId="4" applyNumberFormat="1" applyFont="1" applyFill="1" applyBorder="1" applyAlignment="1">
      <alignment horizontal="right" vertical="center"/>
    </xf>
    <xf numFmtId="164" fontId="14" fillId="3" borderId="0" xfId="1" applyFont="1" applyFill="1" applyBorder="1" applyAlignment="1">
      <alignment horizontal="right" vertical="center"/>
    </xf>
    <xf numFmtId="169" fontId="14" fillId="3" borderId="0" xfId="1" applyNumberFormat="1" applyFont="1" applyFill="1" applyBorder="1" applyAlignment="1">
      <alignment horizontal="right" vertical="center"/>
    </xf>
    <xf numFmtId="0" fontId="4" fillId="3" borderId="0" xfId="4" applyFont="1" applyFill="1" applyBorder="1" applyAlignment="1">
      <alignment horizontal="right" vertical="center"/>
    </xf>
    <xf numFmtId="171" fontId="15" fillId="3" borderId="0" xfId="10" applyNumberFormat="1" applyFont="1" applyFill="1" applyBorder="1" applyAlignment="1">
      <alignment horizontal="right" vertical="center"/>
    </xf>
    <xf numFmtId="167" fontId="15" fillId="4" borderId="0" xfId="13" applyNumberFormat="1" applyFont="1" applyFill="1" applyAlignment="1">
      <alignment horizontal="right" vertical="center"/>
    </xf>
    <xf numFmtId="9" fontId="14" fillId="3" borderId="0" xfId="9" applyFont="1" applyFill="1" applyBorder="1" applyAlignment="1">
      <alignment horizontal="right" vertical="center"/>
    </xf>
    <xf numFmtId="0" fontId="14" fillId="3" borderId="7" xfId="4" applyFont="1" applyFill="1" applyBorder="1" applyAlignment="1">
      <alignment vertical="center"/>
    </xf>
    <xf numFmtId="37" fontId="4" fillId="3" borderId="0" xfId="13" applyNumberFormat="1" applyFont="1" applyFill="1" applyBorder="1" applyAlignment="1">
      <alignment horizontal="right" vertical="center" wrapText="1"/>
    </xf>
    <xf numFmtId="0" fontId="14" fillId="3" borderId="0" xfId="4" applyFont="1" applyFill="1" applyAlignment="1">
      <alignment vertical="center" wrapText="1"/>
    </xf>
    <xf numFmtId="0" fontId="14" fillId="3" borderId="0" xfId="4" applyFont="1" applyFill="1" applyAlignment="1">
      <alignment vertical="center"/>
    </xf>
    <xf numFmtId="167" fontId="21" fillId="3" borderId="0" xfId="8" applyNumberFormat="1" applyFont="1" applyFill="1" applyAlignment="1" applyProtection="1">
      <alignment horizontal="right" vertical="center" wrapText="1"/>
      <protection locked="0"/>
    </xf>
    <xf numFmtId="10" fontId="4" fillId="3" borderId="0" xfId="8" applyNumberFormat="1" applyFont="1" applyFill="1" applyAlignment="1">
      <alignment vertical="center" wrapText="1"/>
    </xf>
    <xf numFmtId="9" fontId="21" fillId="3" borderId="0" xfId="8" applyFont="1" applyFill="1" applyAlignment="1" applyProtection="1">
      <alignment horizontal="right" vertical="center" wrapText="1"/>
      <protection locked="0"/>
    </xf>
    <xf numFmtId="9" fontId="21" fillId="3" borderId="0" xfId="10" applyNumberFormat="1" applyFont="1" applyFill="1" applyBorder="1" applyAlignment="1" applyProtection="1">
      <alignment horizontal="right" vertical="center"/>
      <protection locked="0"/>
    </xf>
    <xf numFmtId="0" fontId="14" fillId="3" borderId="0" xfId="4" applyFont="1" applyFill="1" applyBorder="1" applyAlignment="1">
      <alignment vertical="center"/>
    </xf>
    <xf numFmtId="9" fontId="21" fillId="3" borderId="0" xfId="9" applyFont="1" applyFill="1" applyBorder="1" applyAlignment="1" applyProtection="1">
      <alignment horizontal="right" vertical="center"/>
      <protection locked="0"/>
    </xf>
    <xf numFmtId="171" fontId="21" fillId="3" borderId="0" xfId="10" applyNumberFormat="1" applyFont="1" applyFill="1" applyBorder="1" applyAlignment="1" applyProtection="1">
      <alignment horizontal="right" vertical="center"/>
      <protection locked="0"/>
    </xf>
    <xf numFmtId="167" fontId="4" fillId="3" borderId="0" xfId="13" applyNumberFormat="1" applyFont="1" applyFill="1" applyAlignment="1">
      <alignment vertical="center" wrapText="1"/>
    </xf>
    <xf numFmtId="167" fontId="4" fillId="3" borderId="0" xfId="13" applyNumberFormat="1" applyFont="1" applyFill="1" applyAlignment="1">
      <alignment vertical="center"/>
    </xf>
    <xf numFmtId="37" fontId="14" fillId="3" borderId="0" xfId="4" applyNumberFormat="1" applyFont="1" applyFill="1" applyAlignment="1">
      <alignment vertical="center" wrapText="1"/>
    </xf>
    <xf numFmtId="0" fontId="4" fillId="3" borderId="12" xfId="4" applyFont="1" applyFill="1" applyBorder="1" applyAlignment="1">
      <alignment vertical="center"/>
    </xf>
    <xf numFmtId="0" fontId="25" fillId="5" borderId="10" xfId="14" applyFont="1" applyFill="1" applyBorder="1" applyAlignment="1">
      <alignment horizontal="left" wrapText="1"/>
    </xf>
    <xf numFmtId="0" fontId="26" fillId="3" borderId="0" xfId="4" applyFont="1" applyFill="1" applyAlignment="1">
      <alignment vertical="center"/>
    </xf>
    <xf numFmtId="0" fontId="4" fillId="6" borderId="0" xfId="4" applyFont="1" applyFill="1" applyAlignment="1">
      <alignment vertical="center" wrapText="1"/>
    </xf>
    <xf numFmtId="0" fontId="27" fillId="6" borderId="0" xfId="4" applyFont="1" applyFill="1" applyAlignment="1">
      <alignment vertical="center"/>
    </xf>
    <xf numFmtId="0" fontId="4" fillId="4" borderId="0" xfId="4" applyFont="1" applyFill="1" applyAlignment="1">
      <alignment vertical="center" wrapText="1"/>
    </xf>
    <xf numFmtId="0" fontId="0" fillId="3" borderId="0" xfId="0" applyFill="1"/>
    <xf numFmtId="9" fontId="0" fillId="0" borderId="0" xfId="9" applyFont="1"/>
    <xf numFmtId="169" fontId="0" fillId="0" borderId="0" xfId="1" applyNumberFormat="1" applyFont="1"/>
    <xf numFmtId="9" fontId="0" fillId="0" borderId="0" xfId="0" applyNumberFormat="1"/>
    <xf numFmtId="9" fontId="14" fillId="3" borderId="0" xfId="9" applyFont="1" applyFill="1" applyAlignment="1">
      <alignment vertical="center" wrapText="1"/>
    </xf>
    <xf numFmtId="172" fontId="14" fillId="3" borderId="0" xfId="4" applyNumberFormat="1" applyFont="1" applyFill="1" applyAlignment="1">
      <alignment vertical="center" wrapText="1"/>
    </xf>
    <xf numFmtId="9" fontId="21" fillId="3" borderId="0" xfId="9" applyFont="1" applyFill="1" applyBorder="1" applyAlignment="1">
      <alignment vertical="center"/>
    </xf>
    <xf numFmtId="0" fontId="11" fillId="3" borderId="0" xfId="0" applyFont="1" applyFill="1"/>
    <xf numFmtId="0" fontId="26" fillId="3" borderId="0" xfId="4" applyFont="1" applyFill="1" applyAlignment="1">
      <alignment vertical="center" wrapText="1"/>
    </xf>
    <xf numFmtId="9" fontId="26" fillId="3" borderId="0" xfId="9" applyFont="1" applyFill="1" applyAlignment="1">
      <alignment vertical="center" wrapText="1"/>
    </xf>
    <xf numFmtId="172" fontId="26" fillId="3" borderId="0" xfId="4" applyNumberFormat="1" applyFont="1" applyFill="1" applyAlignment="1">
      <alignment vertical="center" wrapText="1"/>
    </xf>
    <xf numFmtId="167" fontId="26" fillId="3" borderId="0" xfId="13" applyNumberFormat="1" applyFont="1" applyFill="1" applyAlignment="1">
      <alignment vertical="center"/>
    </xf>
    <xf numFmtId="9" fontId="0" fillId="0" borderId="0" xfId="3" applyFont="1"/>
    <xf numFmtId="9" fontId="21" fillId="3" borderId="0" xfId="9" applyFont="1" applyFill="1" applyAlignment="1" applyProtection="1">
      <alignment horizontal="right" vertical="center" wrapText="1"/>
      <protection locked="0"/>
    </xf>
    <xf numFmtId="9" fontId="21" fillId="3" borderId="0" xfId="4" applyNumberFormat="1" applyFont="1" applyFill="1" applyAlignment="1" applyProtection="1">
      <alignment horizontal="right" vertical="center"/>
      <protection locked="0"/>
    </xf>
    <xf numFmtId="169" fontId="21" fillId="3" borderId="0" xfId="1" applyNumberFormat="1" applyFont="1" applyFill="1" applyAlignment="1" applyProtection="1">
      <alignment horizontal="right" vertical="center" wrapText="1"/>
      <protection locked="0"/>
    </xf>
    <xf numFmtId="0" fontId="4" fillId="3" borderId="0" xfId="4" applyFont="1" applyFill="1" applyBorder="1" applyAlignment="1">
      <alignment vertical="center"/>
    </xf>
    <xf numFmtId="9" fontId="14" fillId="3" borderId="0" xfId="3" applyFont="1" applyFill="1" applyBorder="1" applyAlignment="1">
      <alignment horizontal="right" vertical="center"/>
    </xf>
    <xf numFmtId="0" fontId="13" fillId="3" borderId="0" xfId="4" applyFont="1" applyFill="1" applyBorder="1" applyAlignment="1">
      <alignment vertical="center"/>
    </xf>
    <xf numFmtId="0" fontId="4" fillId="3" borderId="0" xfId="4" applyFont="1" applyFill="1" applyBorder="1" applyAlignment="1"/>
    <xf numFmtId="0" fontId="4" fillId="3" borderId="0" xfId="4" applyFont="1" applyFill="1" applyBorder="1" applyAlignment="1">
      <alignment vertical="center" wrapText="1"/>
    </xf>
    <xf numFmtId="0" fontId="29" fillId="0" borderId="0" xfId="0" applyFont="1" applyAlignment="1">
      <alignment horizontal="justify" vertical="center"/>
    </xf>
    <xf numFmtId="9" fontId="4" fillId="3" borderId="0" xfId="3" applyFont="1" applyFill="1" applyBorder="1" applyAlignment="1">
      <alignment horizontal="right" vertical="center" wrapText="1"/>
    </xf>
    <xf numFmtId="37" fontId="15" fillId="3" borderId="0" xfId="4" applyNumberFormat="1" applyFont="1" applyFill="1" applyBorder="1" applyAlignment="1">
      <alignment horizontal="left" vertical="center"/>
    </xf>
    <xf numFmtId="0" fontId="4" fillId="0" borderId="0" xfId="4" applyFont="1" applyFill="1" applyAlignment="1">
      <alignment vertical="center"/>
    </xf>
    <xf numFmtId="39" fontId="4" fillId="3" borderId="0" xfId="13" applyNumberFormat="1" applyFont="1" applyFill="1" applyBorder="1" applyAlignment="1">
      <alignment horizontal="right" vertical="center" wrapText="1"/>
    </xf>
    <xf numFmtId="164" fontId="21" fillId="3" borderId="0" xfId="1" applyFont="1" applyFill="1" applyBorder="1" applyAlignment="1" applyProtection="1">
      <alignment horizontal="right" vertical="center"/>
      <protection locked="0"/>
    </xf>
    <xf numFmtId="169" fontId="21" fillId="3" borderId="0" xfId="1" applyNumberFormat="1" applyFont="1" applyFill="1" applyBorder="1" applyAlignment="1" applyProtection="1">
      <alignment horizontal="right" vertical="center"/>
      <protection locked="0"/>
    </xf>
    <xf numFmtId="9" fontId="21" fillId="3" borderId="0" xfId="1" applyNumberFormat="1" applyFont="1" applyFill="1" applyBorder="1" applyAlignment="1" applyProtection="1">
      <alignment horizontal="right" vertical="center"/>
      <protection locked="0"/>
    </xf>
    <xf numFmtId="9" fontId="21" fillId="3" borderId="0" xfId="3" applyFont="1" applyFill="1" applyBorder="1" applyAlignment="1" applyProtection="1">
      <alignment horizontal="right" vertical="center"/>
      <protection locked="0"/>
    </xf>
    <xf numFmtId="0" fontId="4" fillId="4" borderId="0" xfId="4" applyFont="1" applyFill="1" applyAlignment="1">
      <alignment vertical="center"/>
    </xf>
    <xf numFmtId="37" fontId="4" fillId="4" borderId="0" xfId="13" applyNumberFormat="1" applyFont="1" applyFill="1" applyBorder="1" applyAlignment="1">
      <alignment horizontal="right" vertical="center" wrapText="1"/>
    </xf>
    <xf numFmtId="168" fontId="0" fillId="0" borderId="0" xfId="2" applyNumberFormat="1" applyFont="1"/>
    <xf numFmtId="172" fontId="0" fillId="0" borderId="0" xfId="9" applyNumberFormat="1" applyFont="1"/>
    <xf numFmtId="172" fontId="0" fillId="0" borderId="0" xfId="3" applyNumberFormat="1" applyFont="1"/>
    <xf numFmtId="9" fontId="0" fillId="0" borderId="0" xfId="2" applyNumberFormat="1" applyFont="1"/>
    <xf numFmtId="167" fontId="0" fillId="0" borderId="0" xfId="2" applyNumberFormat="1" applyFont="1"/>
    <xf numFmtId="172" fontId="0" fillId="0" borderId="0" xfId="1" applyNumberFormat="1" applyFont="1"/>
    <xf numFmtId="170" fontId="0" fillId="0" borderId="0" xfId="3" applyNumberFormat="1" applyFont="1"/>
    <xf numFmtId="174" fontId="0" fillId="0" borderId="0" xfId="1" applyNumberFormat="1" applyFont="1"/>
    <xf numFmtId="166" fontId="0" fillId="0" borderId="0" xfId="2" applyFont="1"/>
    <xf numFmtId="170" fontId="14" fillId="4" borderId="0" xfId="12" applyNumberFormat="1" applyFont="1" applyFill="1" applyBorder="1" applyAlignment="1">
      <alignment horizontal="right" vertical="center"/>
    </xf>
    <xf numFmtId="0" fontId="4" fillId="3" borderId="20" xfId="4" applyFont="1" applyFill="1" applyBorder="1" applyAlignment="1">
      <alignment vertical="center"/>
    </xf>
    <xf numFmtId="9" fontId="21" fillId="3" borderId="0" xfId="9" applyFont="1" applyFill="1" applyAlignment="1" applyProtection="1">
      <alignment horizontal="right" vertical="center"/>
      <protection locked="0"/>
    </xf>
    <xf numFmtId="0" fontId="19" fillId="4" borderId="16" xfId="4" applyFont="1" applyFill="1" applyBorder="1" applyAlignment="1" applyProtection="1">
      <alignment vertical="center"/>
    </xf>
    <xf numFmtId="169" fontId="14" fillId="4" borderId="16" xfId="1" applyNumberFormat="1" applyFont="1" applyFill="1" applyBorder="1" applyAlignment="1" applyProtection="1">
      <alignment vertical="center" wrapText="1"/>
    </xf>
    <xf numFmtId="0" fontId="4" fillId="3" borderId="12" xfId="4" applyFont="1" applyFill="1" applyBorder="1" applyAlignment="1" applyProtection="1">
      <alignment vertical="center"/>
    </xf>
    <xf numFmtId="0" fontId="4" fillId="3" borderId="9" xfId="4" applyFont="1" applyFill="1" applyBorder="1" applyAlignment="1" applyProtection="1">
      <alignment vertical="center"/>
    </xf>
    <xf numFmtId="0" fontId="0" fillId="4" borderId="0" xfId="0" applyFill="1"/>
    <xf numFmtId="0" fontId="19" fillId="4" borderId="0" xfId="4" applyFont="1" applyFill="1" applyAlignment="1" applyProtection="1">
      <alignment vertical="center"/>
    </xf>
    <xf numFmtId="0" fontId="4" fillId="4" borderId="0" xfId="4" applyFont="1" applyFill="1" applyAlignment="1" applyProtection="1">
      <alignment vertical="center" wrapText="1"/>
    </xf>
    <xf numFmtId="9" fontId="19" fillId="4" borderId="0" xfId="8" applyFont="1" applyFill="1" applyAlignment="1" applyProtection="1">
      <alignment vertical="center" wrapText="1"/>
    </xf>
    <xf numFmtId="0" fontId="14" fillId="4" borderId="18" xfId="4" applyFont="1" applyFill="1" applyBorder="1" applyAlignment="1" applyProtection="1">
      <alignment vertical="center" wrapText="1"/>
    </xf>
    <xf numFmtId="0" fontId="27" fillId="6" borderId="0" xfId="4" applyFont="1" applyFill="1" applyAlignment="1" applyProtection="1">
      <alignment vertical="center"/>
    </xf>
    <xf numFmtId="0" fontId="4" fillId="6" borderId="0" xfId="4" applyFont="1" applyFill="1" applyAlignment="1" applyProtection="1">
      <alignment vertical="center" wrapText="1"/>
    </xf>
    <xf numFmtId="0" fontId="24" fillId="5" borderId="0" xfId="14" applyFont="1" applyFill="1" applyAlignment="1">
      <alignment horizontal="left" wrapText="1"/>
    </xf>
    <xf numFmtId="0" fontId="11" fillId="3" borderId="1" xfId="0" applyFont="1" applyFill="1" applyBorder="1"/>
    <xf numFmtId="0" fontId="30" fillId="5" borderId="1" xfId="14" applyFont="1" applyFill="1" applyBorder="1" applyAlignment="1">
      <alignment horizontal="left" wrapText="1"/>
    </xf>
    <xf numFmtId="0" fontId="36" fillId="5" borderId="0" xfId="14" applyFont="1" applyFill="1" applyAlignment="1">
      <alignment horizontal="left" wrapText="1"/>
    </xf>
    <xf numFmtId="172" fontId="0" fillId="3" borderId="1" xfId="0" applyNumberFormat="1" applyFill="1" applyBorder="1"/>
    <xf numFmtId="0" fontId="35" fillId="3" borderId="0" xfId="0" applyFont="1" applyFill="1"/>
    <xf numFmtId="0" fontId="4" fillId="3" borderId="0" xfId="4" applyFont="1" applyFill="1" applyAlignment="1" applyProtection="1">
      <alignment vertical="center"/>
    </xf>
    <xf numFmtId="0" fontId="4" fillId="3" borderId="0" xfId="4" applyFont="1" applyFill="1" applyAlignment="1" applyProtection="1">
      <alignment vertical="center" wrapText="1"/>
    </xf>
    <xf numFmtId="0" fontId="0" fillId="3" borderId="0" xfId="4" applyFont="1" applyFill="1" applyAlignment="1" applyProtection="1">
      <alignment vertical="center"/>
    </xf>
    <xf numFmtId="171" fontId="0" fillId="3" borderId="0" xfId="10" applyNumberFormat="1" applyFont="1" applyFill="1" applyAlignment="1" applyProtection="1">
      <alignment horizontal="right" vertical="center"/>
    </xf>
    <xf numFmtId="0" fontId="17" fillId="4" borderId="0" xfId="4" applyFont="1" applyFill="1" applyAlignment="1" applyProtection="1">
      <alignment vertical="center"/>
    </xf>
    <xf numFmtId="0" fontId="4" fillId="0" borderId="0" xfId="4" applyFont="1" applyFill="1" applyAlignment="1" applyProtection="1">
      <alignment vertical="center"/>
    </xf>
    <xf numFmtId="0" fontId="4" fillId="4" borderId="0" xfId="4" applyFont="1" applyFill="1" applyAlignment="1" applyProtection="1">
      <alignment vertical="center"/>
    </xf>
    <xf numFmtId="0" fontId="14" fillId="3" borderId="0" xfId="4" applyFont="1" applyFill="1" applyBorder="1" applyAlignment="1" applyProtection="1">
      <alignment vertical="center"/>
    </xf>
    <xf numFmtId="0" fontId="20" fillId="3" borderId="7" xfId="4" applyFont="1" applyFill="1" applyBorder="1" applyAlignment="1" applyProtection="1">
      <alignment vertical="center"/>
    </xf>
    <xf numFmtId="10" fontId="4" fillId="3" borderId="0" xfId="8" applyNumberFormat="1" applyFont="1" applyFill="1" applyAlignment="1" applyProtection="1">
      <alignment vertical="center" wrapText="1"/>
    </xf>
    <xf numFmtId="10" fontId="4" fillId="3" borderId="0" xfId="8" applyNumberFormat="1" applyFont="1" applyFill="1" applyAlignment="1" applyProtection="1">
      <alignment vertical="center"/>
    </xf>
    <xf numFmtId="166" fontId="14" fillId="4" borderId="16" xfId="11" applyFont="1" applyFill="1" applyBorder="1" applyAlignment="1" applyProtection="1">
      <alignment vertical="center"/>
    </xf>
    <xf numFmtId="0" fontId="26" fillId="3" borderId="0" xfId="4" applyFont="1" applyFill="1" applyAlignment="1" applyProtection="1">
      <alignment vertical="center"/>
    </xf>
    <xf numFmtId="167" fontId="4" fillId="3" borderId="0" xfId="13" applyNumberFormat="1" applyFont="1" applyFill="1" applyAlignment="1" applyProtection="1">
      <alignment vertical="center"/>
    </xf>
    <xf numFmtId="0" fontId="4" fillId="3" borderId="0" xfId="4" applyFont="1" applyFill="1" applyBorder="1" applyAlignment="1" applyProtection="1">
      <alignment vertical="center"/>
    </xf>
    <xf numFmtId="0" fontId="21" fillId="5" borderId="0" xfId="14" applyFont="1" applyFill="1" applyAlignment="1">
      <alignment horizontal="left" wrapText="1"/>
    </xf>
    <xf numFmtId="0" fontId="12" fillId="3" borderId="0" xfId="4" applyFont="1" applyFill="1" applyAlignment="1" applyProtection="1">
      <alignment vertical="top"/>
    </xf>
    <xf numFmtId="172" fontId="4" fillId="3" borderId="0" xfId="13" applyNumberFormat="1" applyFont="1" applyFill="1" applyBorder="1" applyAlignment="1" applyProtection="1">
      <alignment vertical="center" wrapText="1"/>
    </xf>
    <xf numFmtId="0" fontId="21" fillId="3" borderId="0" xfId="4" applyFont="1" applyFill="1" applyAlignment="1" applyProtection="1">
      <alignment vertical="center"/>
    </xf>
    <xf numFmtId="167" fontId="4" fillId="3" borderId="0" xfId="13" applyNumberFormat="1" applyFont="1" applyFill="1" applyAlignment="1" applyProtection="1">
      <alignment vertical="center" wrapText="1"/>
    </xf>
    <xf numFmtId="0" fontId="13" fillId="3" borderId="0" xfId="4" applyFont="1" applyFill="1" applyAlignment="1" applyProtection="1">
      <alignment vertical="center"/>
    </xf>
    <xf numFmtId="0" fontId="4" fillId="3" borderId="0" xfId="4" applyFont="1" applyFill="1" applyBorder="1" applyAlignment="1" applyProtection="1">
      <alignment horizontal="center" vertical="center" wrapText="1"/>
    </xf>
    <xf numFmtId="0" fontId="14" fillId="4" borderId="0" xfId="4" applyFont="1" applyFill="1" applyBorder="1" applyAlignment="1" applyProtection="1">
      <alignment vertical="center"/>
    </xf>
    <xf numFmtId="171" fontId="14" fillId="3" borderId="0" xfId="10" applyNumberFormat="1" applyFont="1" applyFill="1" applyBorder="1" applyAlignment="1" applyProtection="1">
      <alignment horizontal="right" vertical="center"/>
    </xf>
    <xf numFmtId="0" fontId="14" fillId="3" borderId="0" xfId="4" applyFont="1" applyFill="1" applyAlignment="1" applyProtection="1">
      <alignment vertical="center"/>
    </xf>
    <xf numFmtId="0" fontId="14" fillId="3" borderId="0" xfId="4" applyFont="1" applyFill="1" applyAlignment="1" applyProtection="1">
      <alignment vertical="center" wrapText="1"/>
    </xf>
    <xf numFmtId="0" fontId="4" fillId="3" borderId="7" xfId="4" applyFont="1" applyFill="1" applyBorder="1" applyAlignment="1" applyProtection="1">
      <alignment vertical="center"/>
    </xf>
    <xf numFmtId="0" fontId="4" fillId="3" borderId="0" xfId="4" applyFont="1" applyFill="1" applyBorder="1" applyAlignment="1" applyProtection="1">
      <alignment horizontal="right" vertical="center"/>
    </xf>
    <xf numFmtId="171" fontId="21" fillId="3" borderId="0" xfId="10" applyNumberFormat="1" applyFont="1" applyFill="1" applyBorder="1" applyAlignment="1" applyProtection="1">
      <alignment horizontal="right" vertical="center"/>
    </xf>
    <xf numFmtId="0" fontId="14" fillId="3" borderId="7" xfId="4" applyFont="1" applyFill="1" applyBorder="1" applyAlignment="1" applyProtection="1">
      <alignment vertical="center"/>
    </xf>
    <xf numFmtId="0" fontId="14" fillId="0" borderId="0" xfId="4" applyFont="1" applyFill="1" applyAlignment="1" applyProtection="1">
      <alignment vertical="center"/>
    </xf>
    <xf numFmtId="9" fontId="14" fillId="3" borderId="0" xfId="3" applyFont="1" applyFill="1" applyAlignment="1" applyProtection="1">
      <alignment vertical="center"/>
    </xf>
    <xf numFmtId="170" fontId="14" fillId="3" borderId="0" xfId="3" applyNumberFormat="1" applyFont="1" applyFill="1" applyAlignment="1" applyProtection="1">
      <alignment vertical="center"/>
    </xf>
    <xf numFmtId="0" fontId="4" fillId="3" borderId="0" xfId="4" applyFont="1" applyFill="1" applyBorder="1" applyAlignment="1" applyProtection="1">
      <alignment horizontal="right" vertical="center" wrapText="1"/>
    </xf>
    <xf numFmtId="37" fontId="4" fillId="3" borderId="0" xfId="13" applyNumberFormat="1" applyFont="1" applyFill="1" applyBorder="1" applyAlignment="1" applyProtection="1">
      <alignment horizontal="right" vertical="center" wrapText="1"/>
    </xf>
    <xf numFmtId="37" fontId="21" fillId="3" borderId="0" xfId="4" applyNumberFormat="1" applyFont="1" applyFill="1" applyBorder="1" applyAlignment="1" applyProtection="1">
      <alignment horizontal="right" vertical="center" wrapText="1"/>
    </xf>
    <xf numFmtId="37" fontId="15" fillId="3" borderId="0" xfId="4" applyNumberFormat="1" applyFont="1" applyFill="1" applyBorder="1" applyAlignment="1" applyProtection="1">
      <alignment horizontal="right" vertical="center" wrapText="1"/>
    </xf>
    <xf numFmtId="37" fontId="14" fillId="3" borderId="0" xfId="4" applyNumberFormat="1" applyFont="1" applyFill="1" applyBorder="1" applyAlignment="1" applyProtection="1">
      <alignment horizontal="right" vertical="center" wrapText="1"/>
    </xf>
    <xf numFmtId="171" fontId="14" fillId="4" borderId="0" xfId="10" applyNumberFormat="1" applyFont="1" applyFill="1" applyBorder="1" applyAlignment="1" applyProtection="1">
      <alignment horizontal="right" vertical="center"/>
    </xf>
    <xf numFmtId="0" fontId="34" fillId="3" borderId="7" xfId="4" applyFont="1" applyFill="1" applyBorder="1" applyAlignment="1" applyProtection="1">
      <alignment vertical="center"/>
    </xf>
    <xf numFmtId="169" fontId="14" fillId="3" borderId="0" xfId="1" applyNumberFormat="1" applyFont="1" applyFill="1" applyBorder="1" applyAlignment="1" applyProtection="1">
      <alignment horizontal="right" vertical="center"/>
    </xf>
    <xf numFmtId="169" fontId="14" fillId="3" borderId="0" xfId="10" applyNumberFormat="1" applyFont="1" applyFill="1" applyBorder="1" applyAlignment="1" applyProtection="1">
      <alignment horizontal="right" vertical="center"/>
    </xf>
    <xf numFmtId="169" fontId="4" fillId="3" borderId="0" xfId="4" applyNumberFormat="1" applyFont="1" applyFill="1" applyAlignment="1" applyProtection="1">
      <alignment horizontal="right" vertical="center" wrapText="1"/>
    </xf>
    <xf numFmtId="9" fontId="14" fillId="3" borderId="0" xfId="8" applyFont="1" applyFill="1" applyBorder="1" applyAlignment="1" applyProtection="1">
      <alignment horizontal="right" vertical="center"/>
    </xf>
    <xf numFmtId="9" fontId="4" fillId="3" borderId="0" xfId="3" applyFont="1" applyFill="1" applyAlignment="1" applyProtection="1">
      <alignment vertical="center"/>
    </xf>
    <xf numFmtId="9" fontId="16" fillId="3" borderId="0" xfId="8" applyFont="1" applyFill="1" applyBorder="1" applyAlignment="1" applyProtection="1">
      <alignment horizontal="right" vertical="center"/>
    </xf>
    <xf numFmtId="171" fontId="4" fillId="3" borderId="0" xfId="4" applyNumberFormat="1" applyFont="1" applyFill="1" applyAlignment="1" applyProtection="1">
      <alignment vertical="center"/>
    </xf>
    <xf numFmtId="0" fontId="4" fillId="3" borderId="7" xfId="4" applyFont="1" applyFill="1" applyBorder="1" applyAlignment="1" applyProtection="1"/>
    <xf numFmtId="9" fontId="14" fillId="3" borderId="0" xfId="9" applyFont="1" applyFill="1" applyBorder="1" applyAlignment="1" applyProtection="1">
      <alignment horizontal="right" vertical="center"/>
    </xf>
    <xf numFmtId="9" fontId="14" fillId="3" borderId="0" xfId="10" applyNumberFormat="1" applyFont="1" applyFill="1" applyBorder="1" applyAlignment="1" applyProtection="1">
      <alignment horizontal="right" vertical="center"/>
    </xf>
    <xf numFmtId="39" fontId="4" fillId="3" borderId="0" xfId="13" applyNumberFormat="1" applyFont="1" applyFill="1" applyBorder="1" applyAlignment="1" applyProtection="1">
      <alignment horizontal="right" vertical="center" wrapText="1"/>
    </xf>
    <xf numFmtId="43" fontId="4" fillId="3" borderId="0" xfId="13" applyFont="1" applyFill="1" applyBorder="1" applyAlignment="1" applyProtection="1">
      <alignment horizontal="right" vertical="center" wrapText="1"/>
    </xf>
    <xf numFmtId="0" fontId="19" fillId="7" borderId="7" xfId="4" applyFont="1" applyFill="1" applyBorder="1" applyAlignment="1" applyProtection="1">
      <alignment vertical="center"/>
    </xf>
    <xf numFmtId="9" fontId="15" fillId="3" borderId="0" xfId="9" applyFont="1" applyFill="1" applyBorder="1" applyAlignment="1" applyProtection="1">
      <alignment horizontal="right" vertical="center"/>
    </xf>
    <xf numFmtId="9" fontId="14" fillId="3" borderId="0" xfId="3" applyFont="1" applyFill="1" applyBorder="1" applyAlignment="1" applyProtection="1">
      <alignment horizontal="right" vertical="center" wrapText="1"/>
    </xf>
    <xf numFmtId="9" fontId="4" fillId="3" borderId="0" xfId="3" applyFont="1" applyFill="1" applyBorder="1" applyAlignment="1" applyProtection="1">
      <alignment horizontal="right" vertical="center" wrapText="1"/>
    </xf>
    <xf numFmtId="43" fontId="4" fillId="3" borderId="0" xfId="4" applyNumberFormat="1" applyFont="1" applyFill="1" applyAlignment="1" applyProtection="1">
      <alignment vertical="center"/>
    </xf>
    <xf numFmtId="3" fontId="15" fillId="3" borderId="0" xfId="10" applyNumberFormat="1" applyFont="1" applyFill="1" applyBorder="1" applyAlignment="1" applyProtection="1">
      <alignment horizontal="right" vertical="center"/>
    </xf>
    <xf numFmtId="0" fontId="4" fillId="4" borderId="7" xfId="4" applyFont="1" applyFill="1" applyBorder="1" applyAlignment="1" applyProtection="1">
      <alignment vertical="center"/>
    </xf>
    <xf numFmtId="3" fontId="15" fillId="3" borderId="0" xfId="4" applyNumberFormat="1" applyFont="1" applyFill="1" applyBorder="1" applyAlignment="1" applyProtection="1">
      <alignment horizontal="right" vertical="center"/>
    </xf>
    <xf numFmtId="169" fontId="15" fillId="3" borderId="0" xfId="1" applyNumberFormat="1" applyFont="1" applyFill="1" applyBorder="1" applyAlignment="1" applyProtection="1">
      <alignment horizontal="right" vertical="center"/>
    </xf>
    <xf numFmtId="169" fontId="14" fillId="3" borderId="0" xfId="4" applyNumberFormat="1" applyFont="1" applyFill="1" applyBorder="1" applyAlignment="1" applyProtection="1">
      <alignment horizontal="right" vertical="center"/>
    </xf>
    <xf numFmtId="173" fontId="4" fillId="3" borderId="0" xfId="1" applyNumberFormat="1" applyFont="1" applyFill="1" applyBorder="1" applyAlignment="1" applyProtection="1">
      <alignment horizontal="right" vertical="center" wrapText="1"/>
    </xf>
    <xf numFmtId="0" fontId="4" fillId="3" borderId="0" xfId="4" applyFont="1" applyFill="1" applyAlignment="1" applyProtection="1">
      <alignment horizontal="right" vertical="center"/>
    </xf>
    <xf numFmtId="0" fontId="4" fillId="3" borderId="0" xfId="4" applyFont="1" applyFill="1" applyProtection="1">
      <alignment vertical="top" wrapText="1"/>
    </xf>
    <xf numFmtId="164" fontId="4" fillId="3" borderId="0" xfId="1" applyFont="1" applyFill="1" applyAlignment="1" applyProtection="1">
      <alignment vertical="top"/>
    </xf>
    <xf numFmtId="0" fontId="4" fillId="3" borderId="0" xfId="4" applyFont="1" applyFill="1" applyAlignment="1" applyProtection="1">
      <alignment vertical="top"/>
    </xf>
    <xf numFmtId="171" fontId="15" fillId="3" borderId="0" xfId="10" applyNumberFormat="1" applyFont="1" applyFill="1" applyBorder="1" applyAlignment="1" applyProtection="1">
      <alignment horizontal="left" vertical="center"/>
    </xf>
    <xf numFmtId="171" fontId="4" fillId="3" borderId="0" xfId="4" applyNumberFormat="1" applyFont="1" applyFill="1" applyAlignment="1" applyProtection="1">
      <alignment vertical="center" wrapText="1"/>
    </xf>
    <xf numFmtId="0" fontId="4" fillId="3" borderId="7" xfId="4" applyFont="1" applyFill="1" applyBorder="1" applyAlignment="1" applyProtection="1">
      <alignment vertical="center" wrapText="1"/>
    </xf>
    <xf numFmtId="164" fontId="14" fillId="3" borderId="0" xfId="1" applyFont="1" applyFill="1" applyBorder="1" applyAlignment="1" applyProtection="1">
      <alignment horizontal="right" vertical="center"/>
    </xf>
    <xf numFmtId="9" fontId="14" fillId="3" borderId="0" xfId="3" applyFont="1" applyFill="1" applyBorder="1" applyAlignment="1" applyProtection="1">
      <alignment horizontal="right" vertical="center"/>
    </xf>
    <xf numFmtId="9" fontId="14" fillId="3" borderId="0" xfId="8" applyFont="1" applyFill="1" applyBorder="1" applyAlignment="1" applyProtection="1">
      <alignment horizontal="right" vertical="center" wrapText="1"/>
    </xf>
    <xf numFmtId="3" fontId="4" fillId="3" borderId="0" xfId="4" applyNumberFormat="1" applyFont="1" applyFill="1" applyBorder="1" applyAlignment="1" applyProtection="1">
      <alignment horizontal="right" vertical="center" wrapText="1"/>
    </xf>
    <xf numFmtId="170" fontId="4" fillId="3" borderId="0" xfId="9" applyNumberFormat="1" applyFont="1" applyFill="1" applyBorder="1" applyAlignment="1" applyProtection="1">
      <alignment horizontal="right" vertical="center" wrapText="1"/>
    </xf>
    <xf numFmtId="169" fontId="4" fillId="3" borderId="0" xfId="1" applyNumberFormat="1" applyFont="1" applyFill="1" applyAlignment="1" applyProtection="1">
      <alignment vertical="center" wrapText="1"/>
    </xf>
    <xf numFmtId="1" fontId="4" fillId="3" borderId="0" xfId="4" applyNumberFormat="1" applyFont="1" applyFill="1" applyAlignment="1" applyProtection="1">
      <alignment vertical="center" wrapText="1"/>
    </xf>
    <xf numFmtId="169" fontId="4" fillId="3" borderId="0" xfId="1" applyNumberFormat="1" applyFont="1" applyFill="1" applyAlignment="1" applyProtection="1">
      <alignment vertical="top" wrapText="1"/>
    </xf>
    <xf numFmtId="9" fontId="4" fillId="3" borderId="0" xfId="3" applyFont="1" applyFill="1" applyAlignment="1" applyProtection="1">
      <alignment vertical="top" wrapText="1"/>
    </xf>
    <xf numFmtId="9" fontId="4" fillId="3" borderId="0" xfId="3" applyFont="1" applyFill="1" applyAlignment="1" applyProtection="1">
      <alignment vertical="top"/>
    </xf>
    <xf numFmtId="169" fontId="4" fillId="3" borderId="0" xfId="4" applyNumberFormat="1" applyFont="1" applyFill="1" applyProtection="1">
      <alignment vertical="top" wrapText="1"/>
    </xf>
    <xf numFmtId="0" fontId="19" fillId="4" borderId="16" xfId="4" applyFont="1" applyFill="1" applyBorder="1" applyAlignment="1" applyProtection="1">
      <alignment vertical="center" wrapText="1"/>
    </xf>
    <xf numFmtId="169" fontId="0" fillId="4" borderId="0" xfId="1" applyNumberFormat="1" applyFont="1" applyFill="1"/>
    <xf numFmtId="0" fontId="37" fillId="3" borderId="0" xfId="4" applyFont="1" applyFill="1" applyAlignment="1">
      <alignment vertical="center" wrapText="1"/>
    </xf>
    <xf numFmtId="0" fontId="38" fillId="3" borderId="0" xfId="4" applyFont="1" applyFill="1" applyAlignment="1">
      <alignment vertical="center" wrapText="1"/>
    </xf>
    <xf numFmtId="167" fontId="4" fillId="4" borderId="0" xfId="13" applyNumberFormat="1" applyFont="1" applyFill="1" applyAlignment="1">
      <alignment vertical="center"/>
    </xf>
    <xf numFmtId="37" fontId="14" fillId="4" borderId="0" xfId="4" applyNumberFormat="1" applyFont="1" applyFill="1" applyAlignment="1">
      <alignment vertical="center" wrapText="1"/>
    </xf>
    <xf numFmtId="0" fontId="23" fillId="4" borderId="0" xfId="4" applyFont="1" applyFill="1" applyBorder="1" applyAlignment="1">
      <alignment horizontal="right" vertical="center"/>
    </xf>
    <xf numFmtId="0" fontId="19" fillId="4" borderId="0" xfId="4" applyFont="1" applyFill="1" applyBorder="1" applyAlignment="1">
      <alignment horizontal="right" vertical="center"/>
    </xf>
    <xf numFmtId="9" fontId="14" fillId="4" borderId="0" xfId="9" applyFont="1" applyFill="1" applyBorder="1" applyAlignment="1">
      <alignment horizontal="right" vertical="center"/>
    </xf>
    <xf numFmtId="165" fontId="14" fillId="4" borderId="0" xfId="15" applyNumberFormat="1" applyFont="1" applyFill="1" applyBorder="1" applyAlignment="1">
      <alignment horizontal="right" vertical="center"/>
    </xf>
    <xf numFmtId="9" fontId="14" fillId="4" borderId="0" xfId="3" applyFont="1" applyFill="1" applyBorder="1" applyAlignment="1">
      <alignment horizontal="right" vertical="center"/>
    </xf>
    <xf numFmtId="171" fontId="21" fillId="4" borderId="0" xfId="10" applyNumberFormat="1" applyFont="1" applyFill="1" applyBorder="1" applyAlignment="1">
      <alignment horizontal="right" vertical="center"/>
    </xf>
    <xf numFmtId="164" fontId="14" fillId="4" borderId="0" xfId="1" applyFont="1" applyFill="1" applyBorder="1" applyAlignment="1">
      <alignment horizontal="right" vertical="center"/>
    </xf>
    <xf numFmtId="169" fontId="14" fillId="4" borderId="0" xfId="1" applyNumberFormat="1" applyFont="1" applyFill="1" applyBorder="1" applyAlignment="1">
      <alignment horizontal="right" vertical="center"/>
    </xf>
    <xf numFmtId="0" fontId="4" fillId="4" borderId="0" xfId="4" applyFont="1" applyFill="1" applyBorder="1" applyAlignment="1">
      <alignment horizontal="right" vertical="center" wrapText="1"/>
    </xf>
    <xf numFmtId="37" fontId="21" fillId="4" borderId="0" xfId="4" applyNumberFormat="1" applyFont="1" applyFill="1" applyBorder="1" applyAlignment="1">
      <alignment horizontal="right" vertical="center" wrapText="1"/>
    </xf>
    <xf numFmtId="37" fontId="15" fillId="4" borderId="0" xfId="4" applyNumberFormat="1" applyFont="1" applyFill="1" applyBorder="1" applyAlignment="1">
      <alignment horizontal="right" vertical="center" wrapText="1"/>
    </xf>
    <xf numFmtId="37" fontId="14" fillId="4" borderId="0" xfId="4" applyNumberFormat="1" applyFont="1" applyFill="1" applyBorder="1" applyAlignment="1">
      <alignment horizontal="right" vertical="center" wrapText="1"/>
    </xf>
    <xf numFmtId="169" fontId="14" fillId="4" borderId="0" xfId="10" applyNumberFormat="1" applyFont="1" applyFill="1" applyBorder="1" applyAlignment="1">
      <alignment horizontal="right" vertical="center"/>
    </xf>
    <xf numFmtId="169" fontId="4" fillId="4" borderId="0" xfId="4" applyNumberFormat="1" applyFont="1" applyFill="1" applyAlignment="1">
      <alignment horizontal="right" vertical="center" wrapText="1"/>
    </xf>
    <xf numFmtId="9" fontId="14" fillId="4" borderId="0" xfId="8" applyFont="1" applyFill="1" applyBorder="1" applyAlignment="1">
      <alignment horizontal="right" vertical="center"/>
    </xf>
    <xf numFmtId="9" fontId="16" fillId="4" borderId="0" xfId="8" applyFont="1" applyFill="1" applyBorder="1" applyAlignment="1">
      <alignment horizontal="right" vertical="center"/>
    </xf>
    <xf numFmtId="0" fontId="14" fillId="4" borderId="0" xfId="10" applyNumberFormat="1" applyFont="1" applyFill="1" applyBorder="1" applyAlignment="1">
      <alignment horizontal="right" vertical="center"/>
    </xf>
    <xf numFmtId="171" fontId="31" fillId="4" borderId="0" xfId="10" applyNumberFormat="1" applyFont="1" applyFill="1" applyBorder="1" applyAlignment="1">
      <alignment horizontal="right" vertical="center"/>
    </xf>
    <xf numFmtId="9" fontId="14" fillId="4" borderId="0" xfId="10" applyNumberFormat="1" applyFont="1" applyFill="1" applyBorder="1" applyAlignment="1">
      <alignment horizontal="right" vertical="center"/>
    </xf>
    <xf numFmtId="43" fontId="4" fillId="4" borderId="0" xfId="13" applyFont="1" applyFill="1" applyBorder="1" applyAlignment="1">
      <alignment horizontal="right" vertical="center" wrapText="1"/>
    </xf>
    <xf numFmtId="39" fontId="4" fillId="4" borderId="0" xfId="13" applyNumberFormat="1" applyFont="1" applyFill="1" applyBorder="1" applyAlignment="1">
      <alignment horizontal="right" vertical="center" wrapText="1"/>
    </xf>
    <xf numFmtId="171" fontId="13" fillId="4" borderId="0" xfId="10" applyNumberFormat="1" applyFont="1" applyFill="1" applyBorder="1" applyAlignment="1">
      <alignment horizontal="right" vertical="center"/>
    </xf>
    <xf numFmtId="171" fontId="19" fillId="4" borderId="0" xfId="10" applyNumberFormat="1" applyFont="1" applyFill="1" applyBorder="1" applyAlignment="1">
      <alignment horizontal="right" vertical="center"/>
    </xf>
    <xf numFmtId="9" fontId="14" fillId="4" borderId="0" xfId="3" applyFont="1" applyFill="1" applyBorder="1" applyAlignment="1">
      <alignment horizontal="right" vertical="center" wrapText="1"/>
    </xf>
    <xf numFmtId="9" fontId="4" fillId="4" borderId="0" xfId="3" applyFont="1" applyFill="1" applyBorder="1" applyAlignment="1">
      <alignment horizontal="right" vertical="center" wrapText="1"/>
    </xf>
    <xf numFmtId="3" fontId="15" fillId="4" borderId="0" xfId="10" applyNumberFormat="1" applyFont="1" applyFill="1" applyBorder="1" applyAlignment="1">
      <alignment horizontal="right" vertical="center"/>
    </xf>
    <xf numFmtId="9" fontId="15" fillId="4" borderId="0" xfId="8" applyFont="1" applyFill="1" applyBorder="1" applyAlignment="1">
      <alignment horizontal="right" vertical="center"/>
    </xf>
    <xf numFmtId="3" fontId="15" fillId="4" borderId="0" xfId="4" applyNumberFormat="1" applyFont="1" applyFill="1" applyBorder="1" applyAlignment="1">
      <alignment horizontal="right" vertical="center"/>
    </xf>
    <xf numFmtId="169" fontId="15" fillId="4" borderId="0" xfId="1" applyNumberFormat="1" applyFont="1" applyFill="1" applyBorder="1" applyAlignment="1">
      <alignment horizontal="right" vertical="center"/>
    </xf>
    <xf numFmtId="169" fontId="14" fillId="4" borderId="0" xfId="4" applyNumberFormat="1" applyFont="1" applyFill="1" applyBorder="1" applyAlignment="1">
      <alignment horizontal="right" vertical="center"/>
    </xf>
    <xf numFmtId="173" fontId="4" fillId="4" borderId="0" xfId="1" applyNumberFormat="1" applyFont="1" applyFill="1" applyBorder="1" applyAlignment="1" applyProtection="1">
      <alignment horizontal="right" vertical="center" wrapText="1"/>
    </xf>
    <xf numFmtId="0" fontId="4" fillId="4" borderId="0" xfId="4" applyFont="1" applyFill="1" applyBorder="1" applyAlignment="1">
      <alignment horizontal="right" vertical="center"/>
    </xf>
    <xf numFmtId="9" fontId="14" fillId="4" borderId="0" xfId="8" applyFont="1" applyFill="1" applyBorder="1" applyAlignment="1">
      <alignment horizontal="right" vertical="center" wrapText="1"/>
    </xf>
    <xf numFmtId="3" fontId="4" fillId="4" borderId="0" xfId="4" applyNumberFormat="1" applyFont="1" applyFill="1" applyBorder="1" applyAlignment="1">
      <alignment horizontal="right" vertical="center" wrapText="1"/>
    </xf>
    <xf numFmtId="170" fontId="4" fillId="4" borderId="0" xfId="9" applyNumberFormat="1" applyFont="1" applyFill="1" applyBorder="1" applyAlignment="1">
      <alignment horizontal="right" vertical="center" wrapText="1"/>
    </xf>
    <xf numFmtId="9" fontId="13" fillId="4" borderId="0" xfId="8" applyFont="1" applyFill="1" applyBorder="1" applyAlignment="1">
      <alignment horizontal="right" vertical="center"/>
    </xf>
    <xf numFmtId="0" fontId="4" fillId="4" borderId="0" xfId="4" applyFont="1" applyFill="1" applyAlignment="1">
      <alignment vertical="top"/>
    </xf>
    <xf numFmtId="167" fontId="4" fillId="3" borderId="0" xfId="4" applyNumberFormat="1" applyFont="1" applyFill="1" applyAlignment="1">
      <alignment vertical="center"/>
    </xf>
    <xf numFmtId="0" fontId="2" fillId="3" borderId="0" xfId="16" applyFill="1"/>
    <xf numFmtId="9" fontId="41" fillId="3" borderId="0" xfId="8" applyFont="1" applyFill="1" applyBorder="1" applyAlignment="1">
      <alignment horizontal="right"/>
    </xf>
    <xf numFmtId="0" fontId="42" fillId="3" borderId="0" xfId="16" applyFont="1" applyFill="1" applyAlignment="1">
      <alignment horizontal="right"/>
    </xf>
    <xf numFmtId="0" fontId="11" fillId="3" borderId="0" xfId="16" applyFont="1" applyFill="1" applyAlignment="1">
      <alignment wrapText="1"/>
    </xf>
    <xf numFmtId="0" fontId="0" fillId="3" borderId="0" xfId="16" applyFont="1" applyFill="1" applyAlignment="1">
      <alignment wrapText="1"/>
    </xf>
    <xf numFmtId="9" fontId="0" fillId="3" borderId="0" xfId="8" applyFont="1" applyFill="1" applyBorder="1"/>
    <xf numFmtId="0" fontId="2" fillId="3" borderId="0" xfId="16" applyFill="1" applyAlignment="1">
      <alignment wrapText="1"/>
    </xf>
    <xf numFmtId="0" fontId="17" fillId="3" borderId="6" xfId="16" applyFont="1" applyFill="1" applyBorder="1" applyAlignment="1">
      <alignment wrapText="1"/>
    </xf>
    <xf numFmtId="0" fontId="17" fillId="3" borderId="22" xfId="16" applyFont="1" applyFill="1" applyBorder="1"/>
    <xf numFmtId="0" fontId="17" fillId="3" borderId="7" xfId="16" applyFont="1" applyFill="1" applyBorder="1" applyAlignment="1">
      <alignment wrapText="1"/>
    </xf>
    <xf numFmtId="0" fontId="17" fillId="3" borderId="23" xfId="16" applyFont="1" applyFill="1" applyBorder="1"/>
    <xf numFmtId="0" fontId="17" fillId="3" borderId="11" xfId="16" applyFont="1" applyFill="1" applyBorder="1" applyAlignment="1">
      <alignment wrapText="1"/>
    </xf>
    <xf numFmtId="0" fontId="11" fillId="3" borderId="0" xfId="1" applyNumberFormat="1" applyFont="1" applyFill="1" applyBorder="1"/>
    <xf numFmtId="1" fontId="17" fillId="3" borderId="22" xfId="16" applyNumberFormat="1" applyFont="1" applyFill="1" applyBorder="1"/>
    <xf numFmtId="0" fontId="35" fillId="4" borderId="0" xfId="0" applyFont="1" applyFill="1"/>
    <xf numFmtId="9" fontId="43" fillId="0" borderId="0" xfId="0" applyNumberFormat="1" applyFont="1" applyAlignment="1">
      <alignment horizontal="center"/>
    </xf>
    <xf numFmtId="9" fontId="4" fillId="3" borderId="0" xfId="4" applyNumberFormat="1" applyFont="1" applyFill="1" applyAlignment="1" applyProtection="1">
      <alignment vertical="center"/>
    </xf>
    <xf numFmtId="0" fontId="44" fillId="3" borderId="0" xfId="16" applyFont="1" applyFill="1"/>
    <xf numFmtId="1" fontId="0" fillId="4" borderId="0" xfId="1" applyNumberFormat="1" applyFont="1" applyFill="1" applyAlignment="1">
      <alignment horizontal="left"/>
    </xf>
    <xf numFmtId="1" fontId="17" fillId="3" borderId="21" xfId="16" applyNumberFormat="1" applyFont="1" applyFill="1" applyBorder="1"/>
    <xf numFmtId="1" fontId="0" fillId="0" borderId="0" xfId="1" applyNumberFormat="1" applyFont="1"/>
    <xf numFmtId="0" fontId="21" fillId="3" borderId="0" xfId="14" applyFont="1" applyFill="1" applyAlignment="1">
      <alignment horizontal="left" wrapText="1"/>
    </xf>
    <xf numFmtId="0" fontId="24" fillId="3" borderId="0" xfId="14" applyFont="1" applyFill="1" applyAlignment="1">
      <alignment horizontal="left" wrapText="1"/>
    </xf>
    <xf numFmtId="0" fontId="19" fillId="3" borderId="0" xfId="4" applyFont="1" applyFill="1" applyBorder="1" applyAlignment="1" applyProtection="1">
      <alignment horizontal="right" vertical="center"/>
    </xf>
    <xf numFmtId="167" fontId="15" fillId="3" borderId="0" xfId="13" applyNumberFormat="1" applyFont="1" applyFill="1" applyAlignment="1" applyProtection="1">
      <alignment horizontal="right" vertical="center"/>
    </xf>
    <xf numFmtId="171" fontId="31" fillId="3" borderId="0" xfId="10" applyNumberFormat="1" applyFont="1" applyFill="1" applyBorder="1" applyAlignment="1" applyProtection="1">
      <alignment horizontal="right" vertical="center"/>
    </xf>
    <xf numFmtId="171" fontId="13" fillId="3" borderId="0" xfId="10" applyNumberFormat="1" applyFont="1" applyFill="1" applyBorder="1" applyAlignment="1" applyProtection="1">
      <alignment horizontal="right" vertical="center"/>
    </xf>
    <xf numFmtId="171" fontId="19" fillId="3" borderId="0" xfId="10" applyNumberFormat="1" applyFont="1" applyFill="1" applyBorder="1" applyAlignment="1" applyProtection="1">
      <alignment horizontal="right" vertical="center"/>
    </xf>
    <xf numFmtId="9" fontId="15" fillId="3" borderId="0" xfId="8" applyFont="1" applyFill="1" applyBorder="1" applyAlignment="1" applyProtection="1">
      <alignment horizontal="right" vertical="center"/>
    </xf>
    <xf numFmtId="167" fontId="15" fillId="3" borderId="0" xfId="4" applyNumberFormat="1" applyFont="1" applyFill="1" applyBorder="1" applyAlignment="1">
      <alignment horizontal="right" vertical="center"/>
    </xf>
    <xf numFmtId="9" fontId="13" fillId="3" borderId="0" xfId="8" applyFont="1" applyFill="1" applyBorder="1" applyAlignment="1" applyProtection="1">
      <alignment horizontal="right" vertical="center"/>
    </xf>
    <xf numFmtId="9" fontId="0" fillId="3" borderId="0" xfId="3" applyFont="1" applyFill="1"/>
    <xf numFmtId="169" fontId="0" fillId="0" borderId="0" xfId="0" applyNumberFormat="1"/>
    <xf numFmtId="169" fontId="14" fillId="3" borderId="0" xfId="1" applyNumberFormat="1" applyFont="1" applyFill="1" applyAlignment="1">
      <alignment horizontal="right" vertical="center" wrapText="1"/>
    </xf>
    <xf numFmtId="168" fontId="14" fillId="4" borderId="16" xfId="11" applyNumberFormat="1" applyFont="1" applyFill="1" applyBorder="1" applyAlignment="1" applyProtection="1">
      <alignment vertical="center"/>
    </xf>
    <xf numFmtId="0" fontId="19" fillId="4" borderId="27" xfId="4" applyFont="1" applyFill="1" applyBorder="1" applyAlignment="1">
      <alignment vertical="center"/>
    </xf>
    <xf numFmtId="9" fontId="13" fillId="4" borderId="26" xfId="8" applyFont="1" applyFill="1" applyBorder="1" applyAlignment="1">
      <alignment vertical="center" wrapText="1"/>
    </xf>
    <xf numFmtId="0" fontId="19" fillId="4" borderId="26" xfId="4" applyFont="1" applyFill="1" applyBorder="1" applyAlignment="1">
      <alignment vertical="center"/>
    </xf>
    <xf numFmtId="167" fontId="4" fillId="4" borderId="16" xfId="8" applyNumberFormat="1" applyFont="1" applyFill="1" applyBorder="1" applyAlignment="1">
      <alignment vertical="center" wrapText="1"/>
    </xf>
    <xf numFmtId="167" fontId="4" fillId="4" borderId="17" xfId="8" applyNumberFormat="1" applyFont="1" applyFill="1" applyBorder="1" applyAlignment="1">
      <alignment vertical="center" wrapText="1"/>
    </xf>
    <xf numFmtId="168" fontId="14" fillId="4" borderId="16" xfId="11" applyNumberFormat="1" applyFont="1" applyFill="1" applyBorder="1" applyAlignment="1">
      <alignment vertical="center"/>
    </xf>
    <xf numFmtId="168" fontId="14" fillId="4" borderId="19" xfId="11" applyNumberFormat="1" applyFont="1" applyFill="1" applyBorder="1" applyAlignment="1">
      <alignment vertical="center"/>
    </xf>
    <xf numFmtId="37" fontId="4" fillId="3" borderId="0" xfId="4" applyNumberFormat="1" applyFont="1" applyFill="1" applyAlignment="1" applyProtection="1">
      <alignment vertical="center"/>
    </xf>
    <xf numFmtId="169" fontId="4" fillId="3" borderId="0" xfId="1" applyNumberFormat="1" applyFont="1" applyFill="1" applyAlignment="1" applyProtection="1">
      <alignment vertical="center"/>
    </xf>
    <xf numFmtId="169" fontId="14" fillId="4" borderId="17" xfId="1" applyNumberFormat="1" applyFont="1" applyFill="1" applyBorder="1" applyAlignment="1" applyProtection="1">
      <alignment vertical="center" wrapText="1"/>
    </xf>
    <xf numFmtId="168" fontId="14" fillId="4" borderId="17" xfId="11" applyNumberFormat="1" applyFont="1" applyFill="1" applyBorder="1" applyAlignment="1" applyProtection="1">
      <alignment vertical="center"/>
    </xf>
    <xf numFmtId="175" fontId="4" fillId="3" borderId="0" xfId="4" applyNumberFormat="1" applyFont="1" applyFill="1" applyAlignment="1" applyProtection="1">
      <alignment vertical="center"/>
    </xf>
    <xf numFmtId="9" fontId="41" fillId="3" borderId="0" xfId="8" applyFont="1" applyFill="1" applyBorder="1" applyAlignment="1">
      <alignment horizontal="left"/>
    </xf>
    <xf numFmtId="0" fontId="19" fillId="4" borderId="0" xfId="4" applyFont="1" applyFill="1" applyBorder="1" applyAlignment="1">
      <alignment vertical="center"/>
    </xf>
    <xf numFmtId="168" fontId="28" fillId="4" borderId="0" xfId="11" applyNumberFormat="1" applyFont="1" applyFill="1" applyBorder="1" applyAlignment="1">
      <alignment vertical="center"/>
    </xf>
    <xf numFmtId="169" fontId="28" fillId="4" borderId="0" xfId="1" applyNumberFormat="1" applyFont="1" applyFill="1" applyBorder="1" applyAlignment="1">
      <alignment vertical="center" wrapText="1"/>
    </xf>
    <xf numFmtId="167" fontId="4" fillId="4" borderId="0" xfId="8" applyNumberFormat="1" applyFont="1" applyFill="1" applyBorder="1" applyAlignment="1">
      <alignment vertical="center" wrapText="1"/>
    </xf>
    <xf numFmtId="169" fontId="14" fillId="4" borderId="0" xfId="1" applyNumberFormat="1" applyFont="1" applyFill="1" applyBorder="1" applyAlignment="1" applyProtection="1">
      <alignment vertical="center" wrapText="1"/>
    </xf>
    <xf numFmtId="166" fontId="14" fillId="4" borderId="0" xfId="11" applyFont="1" applyFill="1" applyBorder="1" applyAlignment="1" applyProtection="1">
      <alignment vertical="center"/>
    </xf>
    <xf numFmtId="168" fontId="14" fillId="4" borderId="0" xfId="11" applyNumberFormat="1" applyFont="1" applyFill="1" applyBorder="1" applyAlignment="1">
      <alignment vertical="center"/>
    </xf>
    <xf numFmtId="166" fontId="14" fillId="4" borderId="17" xfId="11" applyFont="1" applyFill="1" applyBorder="1" applyAlignment="1" applyProtection="1">
      <alignment vertical="center"/>
    </xf>
    <xf numFmtId="0" fontId="14" fillId="4" borderId="19" xfId="4" applyFont="1" applyFill="1" applyBorder="1" applyAlignment="1" applyProtection="1">
      <alignment vertical="center" wrapText="1"/>
    </xf>
    <xf numFmtId="168" fontId="14" fillId="4" borderId="17" xfId="11" applyNumberFormat="1" applyFont="1" applyFill="1" applyBorder="1" applyAlignment="1">
      <alignment vertical="center"/>
    </xf>
    <xf numFmtId="176" fontId="14" fillId="3" borderId="0" xfId="1" applyNumberFormat="1" applyFont="1" applyFill="1" applyBorder="1" applyAlignment="1">
      <alignment horizontal="right" vertical="center"/>
    </xf>
    <xf numFmtId="0" fontId="0" fillId="3" borderId="0" xfId="0" applyFill="1" applyAlignment="1">
      <alignment horizontal="left" vertical="top"/>
    </xf>
    <xf numFmtId="0" fontId="0" fillId="3" borderId="1" xfId="0" applyFill="1" applyBorder="1" applyAlignment="1">
      <alignment horizontal="left" vertical="top" wrapText="1"/>
    </xf>
    <xf numFmtId="0" fontId="0" fillId="3" borderId="1" xfId="0" applyFill="1" applyBorder="1" applyAlignment="1">
      <alignment horizontal="left" vertical="top"/>
    </xf>
    <xf numFmtId="171" fontId="14" fillId="3" borderId="0" xfId="10" applyNumberFormat="1" applyFont="1" applyFill="1" applyBorder="1" applyAlignment="1" applyProtection="1">
      <alignment horizontal="left" vertical="center"/>
    </xf>
    <xf numFmtId="9" fontId="4" fillId="3" borderId="0" xfId="4" applyNumberFormat="1" applyFont="1" applyFill="1" applyAlignment="1" applyProtection="1">
      <alignment vertical="center" wrapText="1"/>
    </xf>
    <xf numFmtId="0" fontId="4" fillId="3" borderId="0" xfId="4" applyFont="1" applyFill="1" applyBorder="1" applyAlignment="1" applyProtection="1">
      <alignment vertical="center" wrapText="1"/>
    </xf>
    <xf numFmtId="172" fontId="4" fillId="3" borderId="23" xfId="13" applyNumberFormat="1" applyFont="1" applyFill="1" applyBorder="1" applyAlignment="1" applyProtection="1">
      <alignment vertical="center" wrapText="1"/>
    </xf>
    <xf numFmtId="0" fontId="4" fillId="3" borderId="6" xfId="4" applyFont="1" applyFill="1" applyBorder="1" applyAlignment="1">
      <alignment vertical="center"/>
    </xf>
    <xf numFmtId="9" fontId="4" fillId="3" borderId="21" xfId="3" applyFont="1" applyFill="1" applyBorder="1" applyAlignment="1">
      <alignment vertical="center"/>
    </xf>
    <xf numFmtId="0" fontId="13" fillId="3" borderId="11" xfId="4" applyFont="1" applyFill="1" applyBorder="1" applyAlignment="1" applyProtection="1">
      <alignment vertical="center" wrapText="1"/>
    </xf>
    <xf numFmtId="167" fontId="4" fillId="3" borderId="0" xfId="13" applyNumberFormat="1" applyFont="1" applyFill="1" applyBorder="1" applyAlignment="1" applyProtection="1">
      <alignment vertical="center"/>
    </xf>
    <xf numFmtId="167" fontId="4" fillId="3" borderId="0" xfId="13" applyNumberFormat="1" applyFont="1" applyFill="1" applyBorder="1" applyAlignment="1" applyProtection="1">
      <alignment vertical="center" wrapText="1"/>
    </xf>
    <xf numFmtId="0" fontId="4" fillId="3" borderId="11" xfId="4" applyFont="1" applyFill="1" applyBorder="1" applyAlignment="1" applyProtection="1">
      <alignment horizontal="center" vertical="center" wrapText="1"/>
    </xf>
    <xf numFmtId="0" fontId="4" fillId="3" borderId="23" xfId="4" applyFont="1" applyFill="1" applyBorder="1" applyAlignment="1" applyProtection="1">
      <alignment horizontal="center" vertical="center" wrapText="1"/>
    </xf>
    <xf numFmtId="9" fontId="2" fillId="0" borderId="0" xfId="3" applyFont="1"/>
    <xf numFmtId="9" fontId="4" fillId="3" borderId="0" xfId="3" applyFont="1" applyFill="1" applyAlignment="1" applyProtection="1">
      <alignment vertical="center" wrapText="1"/>
    </xf>
    <xf numFmtId="9" fontId="14" fillId="3" borderId="0" xfId="3" applyFont="1" applyFill="1" applyAlignment="1">
      <alignment vertical="center" wrapText="1"/>
    </xf>
    <xf numFmtId="176" fontId="4" fillId="3" borderId="0" xfId="4" applyNumberFormat="1" applyFont="1" applyFill="1" applyAlignment="1" applyProtection="1">
      <alignment vertical="center" wrapText="1"/>
    </xf>
    <xf numFmtId="0" fontId="4" fillId="3" borderId="0" xfId="13" applyNumberFormat="1" applyFont="1" applyFill="1" applyAlignment="1">
      <alignment vertical="center"/>
    </xf>
    <xf numFmtId="9" fontId="14" fillId="3" borderId="0" xfId="3" applyFont="1" applyFill="1"/>
    <xf numFmtId="169" fontId="14" fillId="3" borderId="0" xfId="1" applyNumberFormat="1" applyFont="1" applyFill="1"/>
    <xf numFmtId="9" fontId="14" fillId="3" borderId="0" xfId="9" applyFont="1" applyFill="1"/>
    <xf numFmtId="9" fontId="14" fillId="3" borderId="0" xfId="10" applyNumberFormat="1" applyFont="1" applyFill="1" applyBorder="1" applyAlignment="1" applyProtection="1">
      <alignment vertical="center"/>
    </xf>
    <xf numFmtId="169" fontId="21" fillId="3" borderId="0" xfId="1" applyNumberFormat="1" applyFont="1" applyFill="1" applyAlignment="1" applyProtection="1">
      <alignment horizontal="right" vertical="center"/>
      <protection locked="0"/>
    </xf>
    <xf numFmtId="172" fontId="14" fillId="3" borderId="0" xfId="10" applyNumberFormat="1" applyFont="1" applyFill="1" applyBorder="1" applyAlignment="1" applyProtection="1">
      <alignment vertical="center"/>
    </xf>
    <xf numFmtId="9" fontId="21" fillId="3" borderId="0" xfId="4" applyNumberFormat="1" applyFont="1" applyFill="1" applyAlignment="1" applyProtection="1">
      <alignment horizontal="right" vertical="center"/>
    </xf>
    <xf numFmtId="1" fontId="21" fillId="3" borderId="0" xfId="4" applyNumberFormat="1" applyFont="1" applyFill="1" applyAlignment="1" applyProtection="1">
      <alignment horizontal="right" vertical="center"/>
    </xf>
    <xf numFmtId="9" fontId="14" fillId="3" borderId="0" xfId="9" applyFont="1" applyFill="1" applyBorder="1" applyAlignment="1" applyProtection="1">
      <alignment vertical="center"/>
    </xf>
    <xf numFmtId="3" fontId="15" fillId="5" borderId="0" xfId="0" applyNumberFormat="1" applyFont="1" applyFill="1" applyAlignment="1">
      <alignment horizontal="right" vertical="center"/>
    </xf>
    <xf numFmtId="0" fontId="14" fillId="3" borderId="0" xfId="0" applyFont="1" applyFill="1"/>
    <xf numFmtId="9" fontId="14" fillId="3" borderId="0" xfId="0" applyNumberFormat="1" applyFont="1" applyFill="1"/>
    <xf numFmtId="0" fontId="15" fillId="5" borderId="0" xfId="0" applyFont="1" applyFill="1" applyAlignment="1">
      <alignment vertical="center"/>
    </xf>
    <xf numFmtId="9" fontId="45" fillId="3" borderId="0" xfId="6" applyNumberFormat="1" applyFont="1" applyFill="1" applyAlignment="1" applyProtection="1">
      <alignment vertical="center"/>
    </xf>
    <xf numFmtId="4" fontId="4" fillId="3" borderId="0" xfId="4" applyNumberFormat="1" applyFont="1" applyFill="1" applyAlignment="1" applyProtection="1">
      <alignment vertical="center"/>
    </xf>
    <xf numFmtId="171" fontId="15" fillId="3" borderId="0" xfId="10" applyNumberFormat="1" applyFont="1" applyFill="1" applyBorder="1" applyAlignment="1" applyProtection="1">
      <alignment horizontal="right" vertical="center"/>
    </xf>
    <xf numFmtId="9" fontId="46" fillId="0" borderId="0" xfId="0" quotePrefix="1" applyNumberFormat="1" applyFont="1" applyAlignment="1">
      <alignment wrapText="1"/>
    </xf>
    <xf numFmtId="3" fontId="4" fillId="3" borderId="0" xfId="4" applyNumberFormat="1" applyFont="1" applyFill="1" applyAlignment="1" applyProtection="1">
      <alignment horizontal="right" vertical="center" wrapText="1"/>
    </xf>
    <xf numFmtId="9" fontId="47" fillId="3" borderId="0" xfId="9" applyFont="1" applyFill="1" applyBorder="1" applyAlignment="1">
      <alignment horizontal="right" vertical="center"/>
    </xf>
    <xf numFmtId="171" fontId="47" fillId="3" borderId="0" xfId="10" applyNumberFormat="1" applyFont="1" applyFill="1" applyBorder="1" applyAlignment="1">
      <alignment horizontal="right" vertical="center"/>
    </xf>
    <xf numFmtId="171" fontId="26" fillId="3" borderId="0" xfId="10" applyNumberFormat="1" applyFont="1" applyFill="1" applyAlignment="1">
      <alignment horizontal="right" vertical="center"/>
    </xf>
    <xf numFmtId="9" fontId="47" fillId="3" borderId="0" xfId="3" applyFont="1" applyFill="1" applyBorder="1" applyAlignment="1">
      <alignment horizontal="right" vertical="center"/>
    </xf>
    <xf numFmtId="9" fontId="26" fillId="3" borderId="0" xfId="3" applyFont="1" applyFill="1" applyAlignment="1">
      <alignment horizontal="right" vertical="center"/>
    </xf>
    <xf numFmtId="164" fontId="47" fillId="3" borderId="0" xfId="1" applyFont="1" applyFill="1" applyBorder="1" applyAlignment="1">
      <alignment horizontal="right" vertical="center"/>
    </xf>
    <xf numFmtId="169" fontId="47" fillId="3" borderId="0" xfId="1" applyNumberFormat="1" applyFont="1" applyFill="1" applyBorder="1" applyAlignment="1">
      <alignment horizontal="right" vertical="center"/>
    </xf>
    <xf numFmtId="171" fontId="14" fillId="4" borderId="0" xfId="10" applyNumberFormat="1" applyFont="1" applyFill="1" applyAlignment="1">
      <alignment horizontal="right" vertical="center"/>
    </xf>
    <xf numFmtId="169" fontId="26" fillId="3" borderId="0" xfId="1" applyNumberFormat="1" applyFont="1" applyFill="1" applyAlignment="1">
      <alignment vertical="center" wrapText="1"/>
    </xf>
    <xf numFmtId="167" fontId="26" fillId="3" borderId="0" xfId="8" applyNumberFormat="1" applyFont="1" applyFill="1" applyAlignment="1">
      <alignment horizontal="right" vertical="center" wrapText="1"/>
    </xf>
    <xf numFmtId="171" fontId="15" fillId="4" borderId="0" xfId="10" applyNumberFormat="1" applyFont="1" applyFill="1" applyBorder="1" applyAlignment="1">
      <alignment horizontal="right" vertical="center"/>
    </xf>
    <xf numFmtId="171" fontId="48" fillId="3" borderId="0" xfId="10" applyNumberFormat="1" applyFont="1" applyFill="1" applyBorder="1" applyAlignment="1" applyProtection="1">
      <alignment horizontal="left" vertical="center"/>
    </xf>
    <xf numFmtId="1" fontId="26" fillId="3" borderId="0" xfId="1" applyNumberFormat="1" applyFont="1" applyFill="1" applyAlignment="1">
      <alignment vertical="center" wrapText="1"/>
    </xf>
    <xf numFmtId="0" fontId="1" fillId="0" borderId="0" xfId="0" applyFont="1" applyAlignment="1">
      <alignment horizontal="justify" vertical="center"/>
    </xf>
    <xf numFmtId="0" fontId="49" fillId="3" borderId="0" xfId="0" applyFont="1" applyFill="1"/>
    <xf numFmtId="0" fontId="33" fillId="5" borderId="0" xfId="0" applyFont="1" applyFill="1"/>
    <xf numFmtId="0" fontId="50" fillId="0" borderId="0" xfId="0" applyFont="1" applyAlignment="1">
      <alignment horizontal="left"/>
    </xf>
    <xf numFmtId="0" fontId="50" fillId="0" borderId="0" xfId="0" applyFont="1"/>
    <xf numFmtId="9" fontId="4" fillId="4" borderId="0" xfId="3" applyFont="1" applyFill="1" applyBorder="1" applyAlignment="1">
      <alignment vertical="center" wrapText="1"/>
    </xf>
    <xf numFmtId="168" fontId="14" fillId="4" borderId="18" xfId="11" applyNumberFormat="1" applyFont="1" applyFill="1" applyBorder="1" applyAlignment="1" applyProtection="1">
      <alignment vertical="center"/>
    </xf>
    <xf numFmtId="168" fontId="14" fillId="4" borderId="28" xfId="11" applyNumberFormat="1" applyFont="1" applyFill="1" applyBorder="1" applyAlignment="1" applyProtection="1">
      <alignment vertical="center"/>
    </xf>
    <xf numFmtId="164" fontId="0" fillId="0" borderId="0" xfId="1" applyFont="1"/>
    <xf numFmtId="169" fontId="32" fillId="0" borderId="0" xfId="1" quotePrefix="1" applyNumberFormat="1" applyFont="1"/>
    <xf numFmtId="0" fontId="51" fillId="5" borderId="0" xfId="0" applyFont="1" applyFill="1"/>
    <xf numFmtId="0" fontId="20" fillId="3" borderId="0" xfId="4" applyFont="1" applyFill="1" applyAlignment="1">
      <alignment vertical="center"/>
    </xf>
    <xf numFmtId="43" fontId="4" fillId="3" borderId="0" xfId="13" applyFont="1" applyFill="1" applyAlignment="1">
      <alignment vertical="center"/>
    </xf>
    <xf numFmtId="9" fontId="17" fillId="4" borderId="0" xfId="8" applyFont="1" applyFill="1" applyAlignment="1">
      <alignment horizontal="right" vertical="center"/>
    </xf>
    <xf numFmtId="0" fontId="33" fillId="5" borderId="0" xfId="0" applyFont="1" applyFill="1" applyAlignment="1">
      <alignment wrapText="1"/>
    </xf>
    <xf numFmtId="43" fontId="15" fillId="4" borderId="0" xfId="4" applyNumberFormat="1" applyFont="1" applyFill="1" applyBorder="1" applyAlignment="1">
      <alignment horizontal="right" vertical="center"/>
    </xf>
    <xf numFmtId="0" fontId="40" fillId="8" borderId="1" xfId="0" applyFont="1" applyFill="1" applyBorder="1" applyAlignment="1">
      <alignment vertical="top"/>
    </xf>
    <xf numFmtId="0" fontId="0" fillId="9" borderId="1" xfId="0" applyFill="1" applyBorder="1" applyAlignment="1">
      <alignment vertical="top"/>
    </xf>
    <xf numFmtId="0" fontId="40" fillId="10" borderId="1" xfId="0" applyFont="1" applyFill="1" applyBorder="1" applyAlignment="1">
      <alignment vertical="top"/>
    </xf>
    <xf numFmtId="0" fontId="23" fillId="8" borderId="0" xfId="4" applyFont="1" applyFill="1" applyAlignment="1" applyProtection="1">
      <alignment vertical="center" wrapText="1"/>
    </xf>
    <xf numFmtId="0" fontId="22" fillId="8" borderId="0" xfId="4" applyFont="1" applyFill="1" applyAlignment="1" applyProtection="1">
      <alignment vertical="center" wrapText="1"/>
    </xf>
    <xf numFmtId="9" fontId="53" fillId="3" borderId="0" xfId="9" applyFont="1" applyFill="1" applyAlignment="1" applyProtection="1">
      <alignment horizontal="right" vertical="center" wrapText="1"/>
      <protection locked="0"/>
    </xf>
    <xf numFmtId="169" fontId="53" fillId="3" borderId="0" xfId="1" applyNumberFormat="1" applyFont="1" applyFill="1" applyAlignment="1" applyProtection="1">
      <alignment horizontal="right" vertical="center" wrapText="1"/>
      <protection locked="0"/>
    </xf>
    <xf numFmtId="9" fontId="53" fillId="3" borderId="0" xfId="4" applyNumberFormat="1" applyFont="1" applyFill="1" applyAlignment="1" applyProtection="1">
      <alignment horizontal="right" vertical="center"/>
      <protection locked="0"/>
    </xf>
    <xf numFmtId="9" fontId="54" fillId="3" borderId="0" xfId="4" applyNumberFormat="1" applyFont="1" applyFill="1" applyAlignment="1" applyProtection="1">
      <alignment horizontal="right" vertical="center"/>
      <protection locked="0"/>
    </xf>
    <xf numFmtId="9" fontId="54" fillId="3" borderId="0" xfId="4" applyNumberFormat="1" applyFont="1" applyFill="1" applyAlignment="1" applyProtection="1">
      <alignment horizontal="right" vertical="center" wrapText="1"/>
      <protection locked="0"/>
    </xf>
    <xf numFmtId="2" fontId="54" fillId="3" borderId="0" xfId="1" applyNumberFormat="1" applyFont="1" applyFill="1" applyAlignment="1" applyProtection="1">
      <alignment horizontal="right" vertical="center"/>
      <protection locked="0"/>
    </xf>
    <xf numFmtId="171" fontId="53" fillId="3" borderId="0" xfId="15" applyNumberFormat="1" applyFont="1" applyFill="1" applyBorder="1" applyAlignment="1" applyProtection="1">
      <alignment horizontal="right" vertical="center"/>
      <protection locked="0"/>
    </xf>
    <xf numFmtId="171" fontId="53" fillId="3" borderId="0" xfId="15" applyNumberFormat="1" applyFont="1" applyFill="1" applyAlignment="1" applyProtection="1">
      <alignment horizontal="right" vertical="center"/>
      <protection locked="0"/>
    </xf>
    <xf numFmtId="9" fontId="53" fillId="3" borderId="0" xfId="4" applyNumberFormat="1" applyFont="1" applyFill="1" applyAlignment="1" applyProtection="1">
      <alignment horizontal="right" vertical="center" wrapText="1"/>
      <protection locked="0"/>
    </xf>
    <xf numFmtId="9" fontId="53" fillId="4" borderId="0" xfId="9" applyFont="1" applyFill="1" applyAlignment="1" applyProtection="1">
      <alignment horizontal="right" vertical="center" wrapText="1"/>
      <protection locked="0"/>
    </xf>
    <xf numFmtId="43" fontId="53" fillId="3" borderId="0" xfId="9" applyNumberFormat="1" applyFont="1" applyFill="1" applyAlignment="1" applyProtection="1">
      <alignment horizontal="right" vertical="center" wrapText="1"/>
      <protection locked="0"/>
    </xf>
    <xf numFmtId="167" fontId="53" fillId="3" borderId="0" xfId="9" applyNumberFormat="1" applyFont="1" applyFill="1" applyAlignment="1" applyProtection="1">
      <alignment horizontal="right" vertical="center" wrapText="1"/>
      <protection locked="0"/>
    </xf>
    <xf numFmtId="169" fontId="54" fillId="3" borderId="0" xfId="1" applyNumberFormat="1" applyFont="1" applyFill="1" applyAlignment="1" applyProtection="1">
      <alignment horizontal="right" vertical="center" wrapText="1"/>
      <protection locked="0"/>
    </xf>
    <xf numFmtId="169" fontId="54" fillId="3" borderId="0" xfId="1" applyNumberFormat="1" applyFont="1" applyFill="1" applyAlignment="1" applyProtection="1">
      <alignment horizontal="right" vertical="center"/>
      <protection locked="0"/>
    </xf>
    <xf numFmtId="9" fontId="54" fillId="3" borderId="0" xfId="8" applyFont="1" applyFill="1" applyAlignment="1" applyProtection="1">
      <alignment horizontal="right" vertical="center" wrapText="1"/>
      <protection locked="0"/>
    </xf>
    <xf numFmtId="9" fontId="53" fillId="3" borderId="0" xfId="8" applyFont="1" applyFill="1" applyAlignment="1" applyProtection="1">
      <alignment horizontal="right" vertical="center" wrapText="1"/>
      <protection locked="0"/>
    </xf>
    <xf numFmtId="167" fontId="53" fillId="3" borderId="0" xfId="8" applyNumberFormat="1" applyFont="1" applyFill="1" applyAlignment="1" applyProtection="1">
      <alignment horizontal="right" vertical="center" wrapText="1"/>
      <protection locked="0"/>
    </xf>
    <xf numFmtId="166" fontId="53" fillId="4" borderId="16" xfId="11" applyFont="1" applyFill="1" applyBorder="1" applyAlignment="1" applyProtection="1">
      <alignment vertical="center"/>
      <protection locked="0"/>
    </xf>
    <xf numFmtId="169" fontId="53" fillId="4" borderId="16" xfId="1" applyNumberFormat="1" applyFont="1" applyFill="1" applyBorder="1" applyAlignment="1" applyProtection="1">
      <alignment vertical="center" wrapText="1"/>
      <protection locked="0"/>
    </xf>
    <xf numFmtId="166" fontId="53" fillId="4" borderId="17" xfId="11" applyFont="1" applyFill="1" applyBorder="1" applyAlignment="1" applyProtection="1">
      <alignment vertical="center"/>
      <protection locked="0"/>
    </xf>
    <xf numFmtId="169" fontId="53" fillId="4" borderId="17" xfId="1" applyNumberFormat="1" applyFont="1" applyFill="1" applyBorder="1" applyAlignment="1" applyProtection="1">
      <alignment vertical="center" wrapText="1"/>
      <protection locked="0"/>
    </xf>
    <xf numFmtId="0" fontId="39" fillId="8" borderId="25" xfId="16" applyFont="1" applyFill="1" applyBorder="1"/>
    <xf numFmtId="0" fontId="40" fillId="8" borderId="24" xfId="16" applyFont="1" applyFill="1" applyBorder="1"/>
    <xf numFmtId="0" fontId="55" fillId="9" borderId="0" xfId="16" applyFont="1" applyFill="1"/>
    <xf numFmtId="0" fontId="19" fillId="9" borderId="0" xfId="4" applyFont="1" applyFill="1" applyBorder="1" applyAlignment="1">
      <alignment vertical="center"/>
    </xf>
    <xf numFmtId="0" fontId="39" fillId="10" borderId="0" xfId="0" applyFont="1" applyFill="1"/>
    <xf numFmtId="0" fontId="11" fillId="11" borderId="0" xfId="0" applyFont="1" applyFill="1"/>
    <xf numFmtId="0" fontId="23" fillId="8" borderId="7" xfId="4" applyFont="1" applyFill="1" applyBorder="1" applyAlignment="1">
      <alignment vertical="center"/>
    </xf>
    <xf numFmtId="0" fontId="23" fillId="8" borderId="0" xfId="4" applyFont="1" applyFill="1" applyBorder="1" applyAlignment="1">
      <alignment horizontal="right" vertical="center"/>
    </xf>
    <xf numFmtId="0" fontId="23" fillId="8" borderId="6" xfId="4" applyFont="1" applyFill="1" applyBorder="1" applyAlignment="1" applyProtection="1">
      <alignment vertical="center"/>
    </xf>
    <xf numFmtId="0" fontId="22" fillId="8" borderId="5" xfId="4" applyFont="1" applyFill="1" applyBorder="1" applyAlignment="1" applyProtection="1">
      <alignment horizontal="right" vertical="center"/>
    </xf>
    <xf numFmtId="9" fontId="23" fillId="8" borderId="5" xfId="8" applyFont="1" applyFill="1" applyBorder="1" applyAlignment="1" applyProtection="1">
      <alignment horizontal="right" vertical="center"/>
    </xf>
    <xf numFmtId="37" fontId="24" fillId="3" borderId="0" xfId="13" applyNumberFormat="1" applyFont="1" applyFill="1" applyBorder="1" applyAlignment="1" applyProtection="1">
      <alignment horizontal="right" vertical="center" wrapText="1"/>
    </xf>
    <xf numFmtId="37" fontId="24" fillId="4" borderId="0" xfId="13" applyNumberFormat="1" applyFont="1" applyFill="1" applyBorder="1" applyAlignment="1" applyProtection="1">
      <alignment horizontal="right" vertical="center" wrapText="1"/>
    </xf>
    <xf numFmtId="9" fontId="24" fillId="3" borderId="0" xfId="3" applyFont="1" applyFill="1" applyBorder="1" applyAlignment="1" applyProtection="1">
      <alignment horizontal="right" vertical="center" wrapText="1"/>
    </xf>
    <xf numFmtId="37" fontId="24" fillId="3" borderId="0" xfId="13" applyNumberFormat="1" applyFont="1" applyFill="1" applyBorder="1" applyAlignment="1">
      <alignment horizontal="right" vertical="center" wrapText="1"/>
    </xf>
    <xf numFmtId="37" fontId="24" fillId="4" borderId="0" xfId="13" applyNumberFormat="1" applyFont="1" applyFill="1" applyBorder="1" applyAlignment="1">
      <alignment horizontal="right" vertical="center" wrapText="1"/>
    </xf>
    <xf numFmtId="37" fontId="24" fillId="3" borderId="0" xfId="4" applyNumberFormat="1" applyFont="1" applyFill="1" applyBorder="1" applyAlignment="1" applyProtection="1">
      <alignment horizontal="right" vertical="center" wrapText="1"/>
    </xf>
    <xf numFmtId="169" fontId="24" fillId="3" borderId="0" xfId="4" applyNumberFormat="1" applyFont="1" applyFill="1" applyBorder="1" applyAlignment="1" applyProtection="1">
      <alignment horizontal="right" vertical="center" wrapText="1"/>
    </xf>
    <xf numFmtId="169" fontId="24" fillId="4" borderId="0" xfId="4" applyNumberFormat="1" applyFont="1" applyFill="1" applyBorder="1" applyAlignment="1" applyProtection="1">
      <alignment horizontal="right" vertical="center" wrapText="1"/>
    </xf>
    <xf numFmtId="171" fontId="24" fillId="3" borderId="0" xfId="10" applyNumberFormat="1" applyFont="1" applyFill="1" applyBorder="1" applyAlignment="1" applyProtection="1">
      <alignment horizontal="right" vertical="center"/>
    </xf>
    <xf numFmtId="171" fontId="24" fillId="4" borderId="0" xfId="10" applyNumberFormat="1" applyFont="1" applyFill="1" applyBorder="1" applyAlignment="1" applyProtection="1">
      <alignment horizontal="right" vertical="center"/>
    </xf>
    <xf numFmtId="9" fontId="24" fillId="4" borderId="0" xfId="10" applyNumberFormat="1" applyFont="1" applyFill="1" applyBorder="1" applyAlignment="1" applyProtection="1">
      <alignment horizontal="right" vertical="center"/>
    </xf>
    <xf numFmtId="169" fontId="24" fillId="3" borderId="0" xfId="1" applyNumberFormat="1" applyFont="1" applyFill="1" applyBorder="1" applyAlignment="1" applyProtection="1">
      <alignment horizontal="right" vertical="center"/>
    </xf>
    <xf numFmtId="169" fontId="24" fillId="3" borderId="0" xfId="10" applyNumberFormat="1" applyFont="1" applyFill="1" applyBorder="1" applyAlignment="1" applyProtection="1">
      <alignment horizontal="right" vertical="center"/>
    </xf>
    <xf numFmtId="169" fontId="24" fillId="4" borderId="0" xfId="1" applyNumberFormat="1" applyFont="1" applyFill="1" applyBorder="1" applyAlignment="1" applyProtection="1">
      <alignment horizontal="right" vertical="center"/>
    </xf>
    <xf numFmtId="169" fontId="24" fillId="3" borderId="0" xfId="1" applyNumberFormat="1" applyFont="1" applyFill="1" applyBorder="1" applyAlignment="1">
      <alignment horizontal="right" vertical="center"/>
    </xf>
    <xf numFmtId="169" fontId="24" fillId="4" borderId="0" xfId="1" applyNumberFormat="1" applyFont="1" applyFill="1" applyAlignment="1">
      <alignment horizontal="right" vertical="center"/>
    </xf>
    <xf numFmtId="169" fontId="24" fillId="3" borderId="0" xfId="4" applyNumberFormat="1" applyFont="1" applyFill="1" applyAlignment="1" applyProtection="1">
      <alignment horizontal="right" vertical="center" wrapText="1"/>
    </xf>
    <xf numFmtId="169" fontId="24" fillId="4" borderId="0" xfId="4" applyNumberFormat="1" applyFont="1" applyFill="1" applyAlignment="1" applyProtection="1">
      <alignment horizontal="right" vertical="center" wrapText="1"/>
    </xf>
    <xf numFmtId="9" fontId="24" fillId="3" borderId="0" xfId="8" applyFont="1" applyFill="1" applyBorder="1" applyAlignment="1" applyProtection="1">
      <alignment horizontal="right" vertical="center"/>
    </xf>
    <xf numFmtId="9" fontId="24" fillId="0" borderId="0" xfId="8" applyFont="1" applyFill="1" applyBorder="1" applyAlignment="1" applyProtection="1">
      <alignment horizontal="right" vertical="center"/>
    </xf>
    <xf numFmtId="171" fontId="24" fillId="3" borderId="0" xfId="10" applyNumberFormat="1" applyFont="1" applyFill="1" applyAlignment="1" applyProtection="1">
      <alignment horizontal="right" vertical="center"/>
    </xf>
    <xf numFmtId="9" fontId="24" fillId="4" borderId="0" xfId="8" applyFont="1" applyFill="1" applyBorder="1" applyAlignment="1" applyProtection="1">
      <alignment horizontal="right" vertical="center"/>
    </xf>
    <xf numFmtId="0" fontId="24" fillId="3" borderId="0" xfId="4" applyFont="1" applyFill="1" applyAlignment="1" applyProtection="1">
      <alignment horizontal="right" vertical="center" wrapText="1"/>
    </xf>
    <xf numFmtId="9" fontId="24" fillId="3" borderId="0" xfId="9" applyFont="1" applyFill="1" applyBorder="1" applyAlignment="1" applyProtection="1">
      <alignment horizontal="right" vertical="center"/>
    </xf>
    <xf numFmtId="167" fontId="24" fillId="3" borderId="0" xfId="13" applyNumberFormat="1" applyFont="1" applyFill="1" applyBorder="1" applyAlignment="1" applyProtection="1">
      <alignment horizontal="right" vertical="center"/>
    </xf>
    <xf numFmtId="167" fontId="24" fillId="3" borderId="0" xfId="13" applyNumberFormat="1" applyFont="1" applyFill="1" applyAlignment="1" applyProtection="1">
      <alignment horizontal="right" vertical="center"/>
    </xf>
    <xf numFmtId="9" fontId="24" fillId="3" borderId="0" xfId="10" applyNumberFormat="1" applyFont="1" applyFill="1" applyBorder="1" applyAlignment="1" applyProtection="1">
      <alignment horizontal="right" vertical="center"/>
    </xf>
    <xf numFmtId="0" fontId="30" fillId="8" borderId="0" xfId="4" applyFont="1" applyFill="1" applyBorder="1" applyAlignment="1">
      <alignment horizontal="right" vertical="center"/>
    </xf>
    <xf numFmtId="39" fontId="24" fillId="3" borderId="0" xfId="13" applyNumberFormat="1" applyFont="1" applyFill="1" applyBorder="1" applyAlignment="1" applyProtection="1">
      <alignment horizontal="right" vertical="center" wrapText="1"/>
    </xf>
    <xf numFmtId="43" fontId="24" fillId="3" borderId="0" xfId="13" applyFont="1" applyFill="1" applyBorder="1" applyAlignment="1" applyProtection="1">
      <alignment horizontal="right" vertical="center" wrapText="1"/>
    </xf>
    <xf numFmtId="39" fontId="24" fillId="3" borderId="0" xfId="13" applyNumberFormat="1" applyFont="1" applyFill="1" applyBorder="1" applyAlignment="1">
      <alignment horizontal="right" vertical="center" wrapText="1"/>
    </xf>
    <xf numFmtId="169" fontId="24" fillId="7" borderId="0" xfId="4" applyNumberFormat="1" applyFont="1" applyFill="1" applyBorder="1" applyAlignment="1" applyProtection="1">
      <alignment horizontal="right" vertical="center"/>
    </xf>
    <xf numFmtId="171" fontId="30" fillId="7" borderId="0" xfId="10" applyNumberFormat="1" applyFont="1" applyFill="1" applyBorder="1" applyAlignment="1" applyProtection="1">
      <alignment horizontal="right" vertical="center"/>
    </xf>
    <xf numFmtId="0" fontId="24" fillId="3" borderId="0" xfId="4" applyFont="1" applyFill="1" applyAlignment="1" applyProtection="1">
      <alignment vertical="center" wrapText="1"/>
    </xf>
    <xf numFmtId="170" fontId="24" fillId="3" borderId="0" xfId="9" applyNumberFormat="1" applyFont="1" applyFill="1" applyAlignment="1">
      <alignment horizontal="right" vertical="center"/>
    </xf>
    <xf numFmtId="170" fontId="24" fillId="3" borderId="0" xfId="9" applyNumberFormat="1" applyFont="1" applyFill="1" applyBorder="1" applyAlignment="1">
      <alignment horizontal="right" vertical="center"/>
    </xf>
    <xf numFmtId="9" fontId="24" fillId="3" borderId="0" xfId="3" applyFont="1" applyFill="1" applyAlignment="1">
      <alignment horizontal="right" vertical="center" wrapText="1"/>
    </xf>
    <xf numFmtId="9" fontId="24" fillId="3" borderId="0" xfId="3" applyFont="1" applyFill="1" applyBorder="1" applyAlignment="1">
      <alignment horizontal="right" vertical="center" wrapText="1"/>
    </xf>
    <xf numFmtId="37" fontId="24" fillId="3" borderId="0" xfId="13" applyNumberFormat="1" applyFont="1" applyFill="1" applyAlignment="1">
      <alignment horizontal="right" vertical="center" wrapText="1"/>
    </xf>
    <xf numFmtId="3" fontId="24" fillId="3" borderId="0" xfId="10" applyNumberFormat="1" applyFont="1" applyFill="1" applyBorder="1" applyAlignment="1" applyProtection="1">
      <alignment horizontal="right" vertical="center"/>
    </xf>
    <xf numFmtId="3" fontId="24" fillId="3" borderId="0" xfId="4" applyNumberFormat="1" applyFont="1" applyFill="1" applyBorder="1" applyAlignment="1" applyProtection="1">
      <alignment horizontal="right" vertical="center"/>
    </xf>
    <xf numFmtId="169" fontId="52" fillId="3" borderId="0" xfId="1" applyNumberFormat="1" applyFont="1" applyFill="1" applyAlignment="1">
      <alignment horizontal="right" vertical="center"/>
    </xf>
    <xf numFmtId="0" fontId="24" fillId="3" borderId="0" xfId="4" applyFont="1" applyFill="1" applyBorder="1" applyAlignment="1" applyProtection="1">
      <alignment horizontal="right" vertical="center"/>
    </xf>
    <xf numFmtId="169" fontId="24" fillId="3" borderId="0" xfId="4" applyNumberFormat="1" applyFont="1" applyFill="1" applyBorder="1" applyAlignment="1" applyProtection="1">
      <alignment horizontal="right" vertical="center"/>
    </xf>
    <xf numFmtId="169" fontId="52" fillId="3" borderId="0" xfId="4" applyNumberFormat="1" applyFont="1" applyFill="1" applyAlignment="1">
      <alignment horizontal="right" vertical="center"/>
    </xf>
    <xf numFmtId="173" fontId="24" fillId="3" borderId="0" xfId="1" applyNumberFormat="1" applyFont="1" applyFill="1" applyBorder="1" applyAlignment="1" applyProtection="1">
      <alignment horizontal="right" vertical="center" wrapText="1"/>
    </xf>
    <xf numFmtId="0" fontId="24" fillId="3" borderId="0" xfId="4" applyFont="1" applyFill="1" applyProtection="1">
      <alignment vertical="top" wrapText="1"/>
    </xf>
    <xf numFmtId="171" fontId="24" fillId="3" borderId="0" xfId="10" applyNumberFormat="1" applyFont="1" applyFill="1" applyBorder="1" applyAlignment="1">
      <alignment horizontal="right" vertical="center"/>
    </xf>
    <xf numFmtId="171" fontId="24" fillId="0" borderId="0" xfId="10" applyNumberFormat="1" applyFont="1" applyFill="1" applyBorder="1" applyAlignment="1" applyProtection="1">
      <alignment horizontal="right" vertical="center"/>
    </xf>
    <xf numFmtId="164" fontId="24" fillId="3" borderId="0" xfId="1" applyFont="1" applyFill="1" applyBorder="1" applyAlignment="1" applyProtection="1">
      <alignment horizontal="right" vertical="center"/>
    </xf>
    <xf numFmtId="9" fontId="24" fillId="3" borderId="0" xfId="3" applyFont="1" applyFill="1" applyBorder="1" applyAlignment="1" applyProtection="1">
      <alignment horizontal="right" vertical="center"/>
    </xf>
    <xf numFmtId="0" fontId="24" fillId="3" borderId="0" xfId="4" applyFont="1" applyFill="1" applyBorder="1" applyAlignment="1" applyProtection="1">
      <alignment horizontal="right" vertical="center" wrapText="1"/>
    </xf>
    <xf numFmtId="9" fontId="24" fillId="3" borderId="0" xfId="8" applyFont="1" applyFill="1" applyBorder="1" applyAlignment="1" applyProtection="1">
      <alignment horizontal="right" vertical="center" wrapText="1"/>
    </xf>
    <xf numFmtId="167" fontId="24" fillId="4" borderId="0" xfId="4" applyNumberFormat="1" applyFont="1" applyFill="1" applyBorder="1" applyAlignment="1">
      <alignment horizontal="right" vertical="center"/>
    </xf>
    <xf numFmtId="167" fontId="24" fillId="4" borderId="0" xfId="4" applyNumberFormat="1" applyFont="1" applyFill="1" applyBorder="1" applyAlignment="1" applyProtection="1">
      <alignment horizontal="right" vertical="center"/>
    </xf>
    <xf numFmtId="171" fontId="24" fillId="4" borderId="0" xfId="10" applyNumberFormat="1" applyFont="1" applyFill="1" applyBorder="1" applyAlignment="1">
      <alignment horizontal="right" vertical="center"/>
    </xf>
    <xf numFmtId="3" fontId="24" fillId="3" borderId="0" xfId="4" applyNumberFormat="1" applyFont="1" applyFill="1" applyBorder="1" applyAlignment="1" applyProtection="1">
      <alignment horizontal="right" vertical="center" wrapText="1"/>
    </xf>
    <xf numFmtId="170" fontId="24" fillId="3" borderId="0" xfId="9" applyNumberFormat="1" applyFont="1" applyFill="1" applyBorder="1" applyAlignment="1" applyProtection="1">
      <alignment horizontal="right" vertical="center" wrapText="1"/>
    </xf>
    <xf numFmtId="0" fontId="30" fillId="9" borderId="11" xfId="4" applyFont="1" applyFill="1" applyBorder="1" applyAlignment="1">
      <alignment vertical="center"/>
    </xf>
    <xf numFmtId="0" fontId="30" fillId="9" borderId="4" xfId="4" applyFont="1" applyFill="1" applyBorder="1" applyAlignment="1">
      <alignment horizontal="right" vertical="center"/>
    </xf>
    <xf numFmtId="167" fontId="58" fillId="3" borderId="0" xfId="13" applyNumberFormat="1" applyFont="1" applyFill="1" applyAlignment="1">
      <alignment vertical="center"/>
    </xf>
    <xf numFmtId="0" fontId="25" fillId="5" borderId="32" xfId="14" applyFont="1" applyFill="1" applyBorder="1" applyAlignment="1">
      <alignment horizontal="left" wrapText="1"/>
    </xf>
    <xf numFmtId="0" fontId="26" fillId="3" borderId="11" xfId="4" applyFont="1" applyFill="1" applyBorder="1" applyAlignment="1">
      <alignment vertical="center"/>
    </xf>
    <xf numFmtId="0" fontId="4" fillId="3" borderId="4" xfId="4" applyFont="1" applyFill="1" applyBorder="1" applyAlignment="1">
      <alignment vertical="center"/>
    </xf>
    <xf numFmtId="0" fontId="4" fillId="3" borderId="23" xfId="4" applyFont="1" applyFill="1" applyBorder="1" applyAlignment="1">
      <alignment vertical="center"/>
    </xf>
    <xf numFmtId="0" fontId="26" fillId="3" borderId="6" xfId="4" applyFont="1" applyFill="1" applyBorder="1" applyAlignment="1">
      <alignment vertical="center"/>
    </xf>
    <xf numFmtId="0" fontId="4" fillId="3" borderId="5" xfId="4" applyFont="1" applyFill="1" applyBorder="1" applyAlignment="1">
      <alignment vertical="center"/>
    </xf>
    <xf numFmtId="0" fontId="4" fillId="3" borderId="21" xfId="4" applyFont="1" applyFill="1" applyBorder="1" applyAlignment="1">
      <alignment vertical="center"/>
    </xf>
    <xf numFmtId="166" fontId="0" fillId="0" borderId="0" xfId="2" applyFont="1" applyBorder="1"/>
    <xf numFmtId="169" fontId="0" fillId="0" borderId="0" xfId="1" applyNumberFormat="1" applyFont="1" applyBorder="1"/>
    <xf numFmtId="9" fontId="0" fillId="0" borderId="0" xfId="3" applyFont="1" applyBorder="1"/>
    <xf numFmtId="170" fontId="0" fillId="0" borderId="0" xfId="3" applyNumberFormat="1" applyFont="1" applyBorder="1"/>
    <xf numFmtId="168" fontId="0" fillId="0" borderId="0" xfId="2" applyNumberFormat="1" applyFont="1" applyBorder="1"/>
    <xf numFmtId="0" fontId="56" fillId="10" borderId="33" xfId="0" applyFont="1" applyFill="1" applyBorder="1" applyAlignment="1">
      <alignment horizontal="center" vertical="center" wrapText="1"/>
    </xf>
    <xf numFmtId="0" fontId="57" fillId="10" borderId="34" xfId="4" applyFont="1" applyFill="1" applyBorder="1" applyAlignment="1">
      <alignment horizontal="center" vertical="center" wrapText="1"/>
    </xf>
    <xf numFmtId="9" fontId="57" fillId="10" borderId="34" xfId="3" applyFont="1" applyFill="1" applyBorder="1" applyAlignment="1">
      <alignment horizontal="center" vertical="center" wrapText="1"/>
    </xf>
    <xf numFmtId="0" fontId="56" fillId="10" borderId="34" xfId="4" applyFont="1" applyFill="1" applyBorder="1" applyAlignment="1">
      <alignment horizontal="center" vertical="center" wrapText="1"/>
    </xf>
    <xf numFmtId="169" fontId="57" fillId="10" borderId="34" xfId="1" applyNumberFormat="1" applyFont="1" applyFill="1" applyBorder="1" applyAlignment="1">
      <alignment horizontal="center" vertical="center" wrapText="1"/>
    </xf>
    <xf numFmtId="168" fontId="57" fillId="10" borderId="34" xfId="2" applyNumberFormat="1" applyFont="1" applyFill="1" applyBorder="1" applyAlignment="1">
      <alignment horizontal="center" vertical="center" wrapText="1"/>
    </xf>
    <xf numFmtId="9" fontId="57" fillId="10" borderId="34" xfId="3" quotePrefix="1" applyFont="1" applyFill="1" applyBorder="1" applyAlignment="1">
      <alignment horizontal="center" vertical="center" wrapText="1"/>
    </xf>
    <xf numFmtId="166" fontId="57" fillId="10" borderId="34" xfId="2" applyFont="1" applyFill="1" applyBorder="1" applyAlignment="1">
      <alignment horizontal="center" vertical="center" wrapText="1"/>
    </xf>
    <xf numFmtId="170" fontId="57" fillId="10" borderId="34" xfId="3" applyNumberFormat="1" applyFont="1" applyFill="1" applyBorder="1" applyAlignment="1">
      <alignment horizontal="center" vertical="center" wrapText="1"/>
    </xf>
    <xf numFmtId="169" fontId="57" fillId="10" borderId="35" xfId="1" applyNumberFormat="1" applyFont="1" applyFill="1" applyBorder="1" applyAlignment="1">
      <alignment horizontal="center" vertical="center" wrapText="1"/>
    </xf>
    <xf numFmtId="0" fontId="0" fillId="0" borderId="36" xfId="0" applyBorder="1"/>
    <xf numFmtId="10" fontId="0" fillId="0" borderId="37" xfId="3" applyNumberFormat="1" applyFont="1" applyBorder="1"/>
    <xf numFmtId="0" fontId="0" fillId="0" borderId="38" xfId="0" applyBorder="1"/>
    <xf numFmtId="9" fontId="0" fillId="0" borderId="39" xfId="3" applyFont="1" applyBorder="1"/>
    <xf numFmtId="169" fontId="0" fillId="0" borderId="39" xfId="1" applyNumberFormat="1" applyFont="1" applyBorder="1"/>
    <xf numFmtId="168" fontId="0" fillId="0" borderId="39" xfId="2" applyNumberFormat="1" applyFont="1" applyBorder="1"/>
    <xf numFmtId="166" fontId="0" fillId="0" borderId="39" xfId="2" applyFont="1" applyBorder="1"/>
    <xf numFmtId="170" fontId="0" fillId="0" borderId="39" xfId="3" applyNumberFormat="1" applyFont="1" applyBorder="1"/>
    <xf numFmtId="10" fontId="0" fillId="0" borderId="40" xfId="3" applyNumberFormat="1" applyFont="1" applyBorder="1"/>
    <xf numFmtId="9" fontId="14" fillId="3" borderId="22" xfId="10" applyNumberFormat="1" applyFont="1" applyFill="1" applyBorder="1" applyAlignment="1" applyProtection="1">
      <alignment vertical="center" wrapText="1"/>
    </xf>
    <xf numFmtId="169" fontId="14" fillId="3" borderId="22" xfId="1" applyNumberFormat="1" applyFont="1" applyFill="1" applyBorder="1" applyAlignment="1">
      <alignment vertical="center"/>
    </xf>
    <xf numFmtId="9" fontId="14" fillId="3" borderId="22" xfId="4" applyNumberFormat="1" applyFont="1" applyFill="1" applyBorder="1" applyAlignment="1" applyProtection="1">
      <alignment vertical="center" wrapText="1"/>
    </xf>
    <xf numFmtId="2" fontId="14" fillId="3" borderId="21" xfId="1" applyNumberFormat="1" applyFont="1" applyFill="1" applyBorder="1" applyAlignment="1" applyProtection="1">
      <alignment vertical="center" wrapText="1"/>
    </xf>
    <xf numFmtId="9" fontId="14" fillId="3" borderId="7" xfId="10" applyNumberFormat="1" applyFont="1" applyFill="1" applyBorder="1" applyAlignment="1" applyProtection="1">
      <alignment vertical="center"/>
    </xf>
    <xf numFmtId="169" fontId="14" fillId="3" borderId="7" xfId="1" applyNumberFormat="1" applyFont="1" applyFill="1" applyBorder="1" applyAlignment="1">
      <alignment vertical="center"/>
    </xf>
    <xf numFmtId="9" fontId="14" fillId="3" borderId="7" xfId="3" applyFont="1" applyFill="1" applyBorder="1" applyAlignment="1" applyProtection="1">
      <alignment vertical="center"/>
    </xf>
    <xf numFmtId="9" fontId="14" fillId="3" borderId="7" xfId="4" applyNumberFormat="1" applyFont="1" applyFill="1" applyBorder="1" applyAlignment="1" applyProtection="1">
      <alignment vertical="center"/>
    </xf>
    <xf numFmtId="2" fontId="14" fillId="3" borderId="6" xfId="4" applyNumberFormat="1" applyFont="1" applyFill="1" applyBorder="1" applyAlignment="1" applyProtection="1">
      <alignment vertical="center"/>
    </xf>
    <xf numFmtId="167" fontId="58" fillId="3" borderId="0" xfId="13" applyNumberFormat="1" applyFont="1" applyFill="1" applyAlignment="1" applyProtection="1">
      <alignment vertical="center"/>
    </xf>
    <xf numFmtId="9" fontId="56" fillId="10" borderId="34" xfId="3" applyFont="1" applyFill="1" applyBorder="1" applyAlignment="1">
      <alignment horizontal="center" vertical="center" wrapText="1"/>
    </xf>
    <xf numFmtId="169" fontId="56" fillId="10" borderId="34" xfId="1" applyNumberFormat="1" applyFont="1" applyFill="1" applyBorder="1" applyAlignment="1">
      <alignment horizontal="center" vertical="center" wrapText="1"/>
    </xf>
    <xf numFmtId="168" fontId="56" fillId="10" borderId="34" xfId="2" applyNumberFormat="1" applyFont="1" applyFill="1" applyBorder="1" applyAlignment="1">
      <alignment horizontal="center" vertical="center" wrapText="1"/>
    </xf>
    <xf numFmtId="9" fontId="56" fillId="10" borderId="34" xfId="3" quotePrefix="1" applyFont="1" applyFill="1" applyBorder="1" applyAlignment="1">
      <alignment horizontal="center" vertical="center" wrapText="1"/>
    </xf>
    <xf numFmtId="166" fontId="56" fillId="10" borderId="34" xfId="2" applyFont="1" applyFill="1" applyBorder="1" applyAlignment="1">
      <alignment horizontal="center" vertical="center" wrapText="1"/>
    </xf>
    <xf numFmtId="170" fontId="56" fillId="10" borderId="34" xfId="3" applyNumberFormat="1" applyFont="1" applyFill="1" applyBorder="1" applyAlignment="1">
      <alignment horizontal="center" vertical="center" wrapText="1"/>
    </xf>
    <xf numFmtId="169" fontId="56" fillId="10" borderId="35" xfId="1" applyNumberFormat="1" applyFont="1" applyFill="1" applyBorder="1" applyAlignment="1">
      <alignment horizontal="center" vertical="center" wrapText="1"/>
    </xf>
    <xf numFmtId="0" fontId="59" fillId="3" borderId="0" xfId="4" applyFont="1" applyFill="1" applyAlignment="1">
      <alignment vertical="center"/>
    </xf>
    <xf numFmtId="177" fontId="4" fillId="3" borderId="0" xfId="4" applyNumberFormat="1" applyFont="1" applyFill="1" applyAlignment="1" applyProtection="1">
      <alignment horizontal="right" vertical="center" wrapText="1"/>
    </xf>
    <xf numFmtId="0" fontId="22" fillId="8" borderId="0" xfId="4" applyFont="1" applyFill="1" applyAlignment="1" applyProtection="1">
      <alignment vertical="center" wrapText="1"/>
      <protection locked="0"/>
    </xf>
    <xf numFmtId="168" fontId="53" fillId="4" borderId="17" xfId="11" applyNumberFormat="1" applyFont="1" applyFill="1" applyBorder="1" applyAlignment="1" applyProtection="1">
      <alignment vertical="center"/>
      <protection locked="0"/>
    </xf>
    <xf numFmtId="172" fontId="53" fillId="4" borderId="16" xfId="13" applyNumberFormat="1" applyFont="1" applyFill="1" applyBorder="1" applyAlignment="1" applyProtection="1">
      <alignment vertical="center" wrapText="1"/>
      <protection locked="0"/>
    </xf>
    <xf numFmtId="167" fontId="53" fillId="4" borderId="16" xfId="8" applyNumberFormat="1" applyFont="1" applyFill="1" applyBorder="1" applyAlignment="1" applyProtection="1">
      <alignment vertical="center"/>
      <protection locked="0"/>
    </xf>
    <xf numFmtId="168" fontId="53" fillId="4" borderId="16" xfId="11" applyNumberFormat="1" applyFont="1" applyFill="1" applyBorder="1" applyAlignment="1" applyProtection="1">
      <alignment vertical="center"/>
      <protection locked="0"/>
    </xf>
    <xf numFmtId="9" fontId="53" fillId="3" borderId="0" xfId="9" applyFont="1" applyFill="1" applyBorder="1" applyAlignment="1" applyProtection="1">
      <alignment horizontal="right" vertical="center"/>
      <protection locked="0"/>
    </xf>
    <xf numFmtId="169" fontId="53" fillId="3" borderId="0" xfId="1" applyNumberFormat="1" applyFont="1" applyFill="1" applyBorder="1" applyAlignment="1" applyProtection="1">
      <alignment horizontal="right" vertical="center"/>
      <protection locked="0"/>
    </xf>
    <xf numFmtId="2" fontId="53" fillId="3" borderId="0" xfId="1" applyNumberFormat="1" applyFont="1" applyFill="1" applyBorder="1" applyAlignment="1" applyProtection="1">
      <alignment horizontal="right" vertical="center"/>
      <protection locked="0"/>
    </xf>
    <xf numFmtId="0" fontId="23" fillId="8" borderId="0" xfId="4" applyFont="1" applyFill="1" applyBorder="1" applyAlignment="1" applyProtection="1">
      <alignment horizontal="right" vertical="center"/>
      <protection locked="0"/>
    </xf>
    <xf numFmtId="171" fontId="53" fillId="3" borderId="0" xfId="10" applyNumberFormat="1" applyFont="1" applyFill="1" applyBorder="1" applyAlignment="1" applyProtection="1">
      <alignment horizontal="right" vertical="center"/>
      <protection locked="0"/>
    </xf>
    <xf numFmtId="9" fontId="53" fillId="3" borderId="0" xfId="3" applyFont="1" applyFill="1" applyBorder="1" applyAlignment="1" applyProtection="1">
      <alignment horizontal="right" vertical="center"/>
      <protection locked="0"/>
    </xf>
    <xf numFmtId="164" fontId="53" fillId="3" borderId="0" xfId="1" applyFont="1" applyFill="1" applyBorder="1" applyAlignment="1" applyProtection="1">
      <alignment horizontal="right" vertical="center"/>
      <protection locked="0"/>
    </xf>
    <xf numFmtId="9" fontId="54" fillId="3" borderId="0" xfId="3" applyFont="1" applyFill="1" applyAlignment="1" applyProtection="1">
      <alignment horizontal="right" vertical="center"/>
      <protection locked="0"/>
    </xf>
    <xf numFmtId="178" fontId="0" fillId="0" borderId="0" xfId="1" applyNumberFormat="1" applyFont="1" applyBorder="1"/>
    <xf numFmtId="178" fontId="0" fillId="0" borderId="39" xfId="1" applyNumberFormat="1" applyFont="1" applyBorder="1"/>
    <xf numFmtId="0" fontId="0" fillId="3" borderId="0" xfId="0" applyFill="1" applyAlignment="1">
      <alignment horizontal="left" wrapText="1"/>
    </xf>
    <xf numFmtId="0" fontId="53" fillId="5" borderId="10" xfId="14" applyFont="1" applyFill="1" applyBorder="1" applyAlignment="1">
      <alignment horizontal="left" wrapText="1"/>
    </xf>
    <xf numFmtId="0" fontId="53" fillId="5" borderId="2" xfId="14" applyFont="1" applyFill="1" applyBorder="1" applyAlignment="1">
      <alignment horizontal="left" wrapText="1"/>
    </xf>
    <xf numFmtId="0" fontId="24" fillId="5" borderId="15" xfId="14" applyFont="1" applyFill="1" applyBorder="1" applyAlignment="1">
      <alignment horizontal="left" wrapText="1"/>
    </xf>
    <xf numFmtId="0" fontId="24" fillId="5" borderId="14" xfId="14" applyFont="1" applyFill="1" applyBorder="1" applyAlignment="1">
      <alignment horizontal="left" wrapText="1"/>
    </xf>
    <xf numFmtId="0" fontId="26" fillId="3" borderId="0" xfId="4" applyFont="1" applyFill="1" applyAlignment="1" applyProtection="1">
      <alignment horizontal="left" vertical="top" wrapText="1"/>
    </xf>
    <xf numFmtId="0" fontId="26" fillId="3" borderId="13" xfId="4" applyFont="1" applyFill="1" applyBorder="1" applyAlignment="1" applyProtection="1">
      <alignment horizontal="left" vertical="top" wrapText="1"/>
    </xf>
    <xf numFmtId="0" fontId="24" fillId="5" borderId="8" xfId="14" applyFont="1" applyFill="1" applyBorder="1" applyAlignment="1">
      <alignment horizontal="left" wrapText="1"/>
    </xf>
    <xf numFmtId="0" fontId="24" fillId="5" borderId="3" xfId="14" applyFont="1" applyFill="1" applyBorder="1" applyAlignment="1">
      <alignment horizontal="left" wrapText="1"/>
    </xf>
    <xf numFmtId="0" fontId="39" fillId="8" borderId="7" xfId="4" applyFont="1" applyFill="1" applyBorder="1" applyAlignment="1" applyProtection="1">
      <alignment horizontal="left" vertical="center"/>
    </xf>
    <xf numFmtId="0" fontId="39" fillId="8" borderId="0" xfId="4" applyFont="1" applyFill="1" applyBorder="1" applyAlignment="1" applyProtection="1">
      <alignment horizontal="left" vertical="center"/>
    </xf>
    <xf numFmtId="0" fontId="53" fillId="5" borderId="11" xfId="14" applyFont="1" applyFill="1" applyBorder="1" applyAlignment="1">
      <alignment horizontal="left" wrapText="1"/>
    </xf>
    <xf numFmtId="0" fontId="53" fillId="5" borderId="29" xfId="14" applyFont="1" applyFill="1" applyBorder="1" applyAlignment="1">
      <alignment horizontal="left" wrapText="1"/>
    </xf>
    <xf numFmtId="0" fontId="53" fillId="5" borderId="30" xfId="14" applyFont="1" applyFill="1" applyBorder="1" applyAlignment="1">
      <alignment horizontal="left" wrapText="1"/>
    </xf>
    <xf numFmtId="0" fontId="24" fillId="5" borderId="6" xfId="14" applyFont="1" applyFill="1" applyBorder="1" applyAlignment="1">
      <alignment horizontal="left" wrapText="1"/>
    </xf>
    <xf numFmtId="0" fontId="24" fillId="5" borderId="31" xfId="14" applyFont="1" applyFill="1" applyBorder="1" applyAlignment="1">
      <alignment horizontal="left" wrapText="1"/>
    </xf>
  </cellXfs>
  <cellStyles count="21">
    <cellStyle name="60% - Accent1 2" xfId="5" xr:uid="{824E3A7B-44A5-CC41-A58A-C67799C5DAA0}"/>
    <cellStyle name="Comma" xfId="1" builtinId="3"/>
    <cellStyle name="Comma 2" xfId="13" xr:uid="{1F433896-7612-2B40-A972-14187D8A3838}"/>
    <cellStyle name="Comma 2 2" xfId="20" xr:uid="{448031D6-9518-46F6-8FC6-CC79741ED31C}"/>
    <cellStyle name="Comma 3" xfId="18" xr:uid="{C7E0158E-91B6-4FEC-AB82-BE46FA264CBB}"/>
    <cellStyle name="Comma 3 2" xfId="10" xr:uid="{6FFA3269-99AF-B340-A0DD-24F7A2C327DF}"/>
    <cellStyle name="Comma 3 2 2" xfId="19" xr:uid="{E48906BB-3E8D-4300-9C9A-C026A0ED4B5B}"/>
    <cellStyle name="Currency" xfId="2" builtinId="4"/>
    <cellStyle name="Currency 2" xfId="15" xr:uid="{3BC1AF4A-7068-C84C-B1B6-4441BE730C8E}"/>
    <cellStyle name="Currency 3" xfId="11" xr:uid="{CE55E9EF-7CFA-E142-A808-06DF195F739F}"/>
    <cellStyle name="Hyperlink" xfId="6" builtinId="8"/>
    <cellStyle name="Normal" xfId="0" builtinId="0"/>
    <cellStyle name="Normal 2" xfId="7" xr:uid="{EB8AC6B3-2D75-4043-89D5-5E1A6519C8ED}"/>
    <cellStyle name="Normal 2 2" xfId="14" xr:uid="{7EFB2CB7-4FE1-584E-9586-1C3F954E7CA3}"/>
    <cellStyle name="Normal 3" xfId="4" xr:uid="{C52FB2A6-B4D8-354F-964F-086F4F479E2B}"/>
    <cellStyle name="Normal 4" xfId="16" xr:uid="{CA38C725-F945-1F42-BC66-0DBEA4471F03}"/>
    <cellStyle name="Normal 5" xfId="17" xr:uid="{AF64B41F-38B6-4114-BA0F-190EABBDC94F}"/>
    <cellStyle name="Percent" xfId="3" builtinId="5"/>
    <cellStyle name="Percent 2" xfId="9" xr:uid="{6CDBCB9E-11F5-F34E-8F96-A45BCFFBD8FB}"/>
    <cellStyle name="Percent 2 2" xfId="12" xr:uid="{23591824-8013-F044-8FD5-FEDAC177A945}"/>
    <cellStyle name="Percent 3" xfId="8" xr:uid="{35676178-C924-BD46-B1FB-92E7F6424DC3}"/>
  </cellStyles>
  <dxfs count="16">
    <dxf>
      <font>
        <color theme="1"/>
        <name val="Calibri"/>
        <family val="2"/>
        <scheme val="none"/>
      </font>
      <numFmt numFmtId="168" formatCode="_-&quot;$&quot;* #,##0_-;\-&quot;$&quot;* #,##0_-;_-&quot;$&quot;* &quot;-&quot;??_-;_-@_-"/>
      <fill>
        <patternFill patternType="solid">
          <fgColor indexed="64"/>
          <bgColor rgb="FFFFFFFF"/>
        </patternFill>
      </fill>
      <alignment horizontal="general" vertical="center" textRotation="0" wrapText="0" indent="0" justifyLastLine="0" shrinkToFit="0" readingOrder="0"/>
      <border diagonalUp="0" diagonalDown="0">
        <left/>
        <right style="thin">
          <color theme="4"/>
        </right>
        <top style="thin">
          <color theme="4"/>
        </top>
        <bottom/>
        <vertical/>
        <horizontal/>
      </border>
      <protection locked="1" hidden="0"/>
    </dxf>
    <dxf>
      <font>
        <b val="0"/>
        <i val="0"/>
        <strike val="0"/>
        <condense val="0"/>
        <extend val="0"/>
        <outline val="0"/>
        <shadow val="0"/>
        <u val="none"/>
        <vertAlign val="baseline"/>
        <sz val="12"/>
        <color theme="1"/>
        <name val="Calibri"/>
        <family val="2"/>
        <scheme val="none"/>
      </font>
      <numFmt numFmtId="168" formatCode="_-&quot;$&quot;* #,##0_-;\-&quot;$&quot;* #,##0_-;_-&quot;$&quot;* &quot;-&quot;??_-;_-@_-"/>
      <fill>
        <patternFill patternType="solid">
          <fgColor indexed="64"/>
          <bgColor rgb="FFFFFFFF"/>
        </patternFill>
      </fill>
      <alignment horizontal="general" vertical="center" textRotation="0" wrapText="0" indent="0" justifyLastLine="0" shrinkToFit="0" readingOrder="0"/>
      <border diagonalUp="0" diagonalDown="0">
        <left/>
        <right/>
        <top style="thin">
          <color theme="4"/>
        </top>
        <bottom/>
        <vertical/>
        <horizontal/>
      </border>
      <protection locked="1" hidden="0"/>
    </dxf>
    <dxf>
      <font>
        <b val="0"/>
        <i val="0"/>
        <strike val="0"/>
        <condense val="0"/>
        <extend val="0"/>
        <outline val="0"/>
        <shadow val="0"/>
        <u val="none"/>
        <vertAlign val="baseline"/>
        <sz val="12"/>
        <color theme="1"/>
        <name val="Calibri"/>
        <family val="2"/>
        <scheme val="none"/>
      </font>
      <numFmt numFmtId="169" formatCode="_-* #,##0_-;\-* #,##0_-;_-* &quot;-&quot;??_-;_-@_-"/>
      <fill>
        <patternFill patternType="solid">
          <fgColor indexed="64"/>
          <bgColor rgb="FFFFFFFF"/>
        </patternFill>
      </fill>
      <alignment horizontal="general" vertical="center" textRotation="0" wrapText="1" indent="0" justifyLastLine="0" shrinkToFit="0" readingOrder="0"/>
      <border diagonalUp="0" diagonalDown="0" outline="0">
        <left/>
        <right/>
        <top style="thin">
          <color theme="4"/>
        </top>
        <bottom/>
      </border>
      <protection locked="1" hidden="0"/>
    </dxf>
    <dxf>
      <font>
        <b val="0"/>
        <i val="0"/>
        <strike val="0"/>
        <condense val="0"/>
        <extend val="0"/>
        <outline val="0"/>
        <shadow val="0"/>
        <u val="none"/>
        <vertAlign val="baseline"/>
        <sz val="12"/>
        <color indexed="8"/>
        <name val="Calibri"/>
        <family val="2"/>
        <scheme val="none"/>
      </font>
      <numFmt numFmtId="167" formatCode="_(* #,##0_);_(* \(#,##0\);_(* &quot;-&quot;??_);_(@_)"/>
      <fill>
        <patternFill patternType="solid">
          <fgColor indexed="64"/>
          <bgColor rgb="FFFFFFFF"/>
        </patternFill>
      </fill>
      <alignment horizontal="general" vertical="center" textRotation="0" wrapText="1" indent="0" justifyLastLine="0" shrinkToFit="0" readingOrder="0"/>
      <border diagonalUp="0" diagonalDown="0" outline="0">
        <left/>
        <right/>
        <top style="thin">
          <color theme="4"/>
        </top>
        <bottom/>
      </border>
      <protection locked="1" hidden="0"/>
    </dxf>
    <dxf>
      <font>
        <b val="0"/>
        <i val="0"/>
        <strike val="0"/>
        <condense val="0"/>
        <extend val="0"/>
        <outline val="0"/>
        <shadow val="0"/>
        <u val="none"/>
        <vertAlign val="baseline"/>
        <sz val="12"/>
        <color theme="9"/>
        <name val="Calibri"/>
        <family val="2"/>
        <scheme val="none"/>
      </font>
      <numFmt numFmtId="169" formatCode="_-* #,##0_-;\-* #,##0_-;_-* &quot;-&quot;??_-;_-@_-"/>
      <fill>
        <patternFill patternType="solid">
          <fgColor indexed="64"/>
          <bgColor rgb="FFFFFFFF"/>
        </patternFill>
      </fill>
      <alignment horizontal="general" vertical="center" textRotation="0" wrapText="1" indent="0" justifyLastLine="0" shrinkToFit="0" readingOrder="0"/>
      <border diagonalUp="0" diagonalDown="0">
        <left/>
        <right/>
        <top style="thin">
          <color theme="4"/>
        </top>
        <bottom style="thin">
          <color theme="4"/>
        </bottom>
      </border>
      <protection locked="0" hidden="0"/>
    </dxf>
    <dxf>
      <font>
        <b val="0"/>
        <i val="0"/>
        <strike val="0"/>
        <condense val="0"/>
        <extend val="0"/>
        <outline val="0"/>
        <shadow val="0"/>
        <u val="none"/>
        <vertAlign val="baseline"/>
        <sz val="12"/>
        <color theme="9"/>
        <name val="Calibri"/>
        <family val="2"/>
        <scheme val="none"/>
      </font>
      <numFmt numFmtId="168" formatCode="_-&quot;$&quot;* #,##0_-;\-&quot;$&quot;* #,##0_-;_-&quot;$&quot;* &quot;-&quot;??_-;_-@_-"/>
      <fill>
        <patternFill patternType="solid">
          <fgColor indexed="64"/>
          <bgColor rgb="FFFFFFFF"/>
        </patternFill>
      </fill>
      <alignment horizontal="general" vertical="center" textRotation="0" wrapText="0" indent="0" justifyLastLine="0" shrinkToFit="0" readingOrder="0"/>
      <border diagonalUp="0" diagonalDown="0">
        <left/>
        <right/>
        <top style="thin">
          <color theme="4"/>
        </top>
        <bottom style="thin">
          <color theme="4"/>
        </bottom>
      </border>
      <protection locked="0" hidden="0"/>
    </dxf>
    <dxf>
      <font>
        <b/>
        <i val="0"/>
        <strike val="0"/>
        <condense val="0"/>
        <extend val="0"/>
        <outline val="0"/>
        <shadow val="0"/>
        <u val="none"/>
        <vertAlign val="baseline"/>
        <sz val="12"/>
        <color theme="1"/>
        <name val="Calibri"/>
        <family val="2"/>
        <scheme val="none"/>
      </font>
      <fill>
        <patternFill patternType="solid">
          <fgColor indexed="64"/>
          <bgColor rgb="FFFFFFFF"/>
        </patternFill>
      </fill>
      <alignment horizontal="general" vertical="center" textRotation="0" wrapText="0" indent="0" justifyLastLine="0" shrinkToFit="0" readingOrder="0"/>
      <border diagonalUp="0" diagonalDown="0" outline="0">
        <left style="thin">
          <color theme="4"/>
        </left>
        <right/>
        <top style="thin">
          <color theme="4"/>
        </top>
        <bottom style="thin">
          <color theme="4"/>
        </bottom>
      </border>
      <protection locked="1" hidden="0"/>
    </dxf>
    <dxf>
      <font>
        <b val="0"/>
        <i val="0"/>
        <strike val="0"/>
        <condense val="0"/>
        <extend val="0"/>
        <outline val="0"/>
        <shadow val="0"/>
        <u val="none"/>
        <vertAlign val="baseline"/>
        <sz val="12"/>
        <color indexed="8"/>
        <name val="Calibri"/>
        <family val="2"/>
        <scheme val="none"/>
      </font>
      <fill>
        <patternFill patternType="solid">
          <fgColor indexed="64"/>
          <bgColor rgb="FFFFFFFF"/>
        </patternFill>
      </fill>
      <alignment horizontal="general" vertical="center" textRotation="0" wrapText="1" indent="0" justifyLastLine="0" shrinkToFit="0" readingOrder="0"/>
      <protection locked="1" hidden="0"/>
    </dxf>
    <dxf>
      <font>
        <color theme="1"/>
        <name val="Calibri"/>
        <family val="2"/>
        <scheme val="none"/>
      </font>
      <numFmt numFmtId="168" formatCode="_-&quot;$&quot;* #,##0_-;\-&quot;$&quot;* #,##0_-;_-&quot;$&quot;* &quot;-&quot;??_-;_-@_-"/>
      <fill>
        <patternFill patternType="solid">
          <fgColor indexed="64"/>
          <bgColor rgb="FFFFFFFF"/>
        </patternFill>
      </fill>
      <alignment horizontal="general" vertical="center" textRotation="0" wrapText="0" indent="0" justifyLastLine="0" shrinkToFit="0" readingOrder="0"/>
      <border diagonalUp="0" diagonalDown="0">
        <left/>
        <right style="thin">
          <color theme="4"/>
        </right>
        <top style="thin">
          <color theme="4"/>
        </top>
        <bottom/>
        <vertical/>
        <horizontal/>
      </border>
      <protection locked="1" hidden="0"/>
    </dxf>
    <dxf>
      <font>
        <b val="0"/>
        <i val="0"/>
        <strike val="0"/>
        <condense val="0"/>
        <extend val="0"/>
        <outline val="0"/>
        <shadow val="0"/>
        <u val="none"/>
        <vertAlign val="baseline"/>
        <sz val="12"/>
        <color theme="1"/>
        <name val="Calibri"/>
        <family val="2"/>
        <scheme val="none"/>
      </font>
      <numFmt numFmtId="168" formatCode="_-&quot;$&quot;* #,##0_-;\-&quot;$&quot;* #,##0_-;_-&quot;$&quot;* &quot;-&quot;??_-;_-@_-"/>
      <fill>
        <patternFill patternType="solid">
          <fgColor indexed="64"/>
          <bgColor rgb="FFFFFFFF"/>
        </patternFill>
      </fill>
      <alignment horizontal="general" vertical="center" textRotation="0" wrapText="0" indent="0" justifyLastLine="0" shrinkToFit="0" readingOrder="0"/>
      <border diagonalUp="0" diagonalDown="0">
        <left/>
        <right/>
        <top style="thin">
          <color theme="4"/>
        </top>
        <bottom/>
        <vertical/>
        <horizontal/>
      </border>
      <protection locked="1" hidden="0"/>
    </dxf>
    <dxf>
      <font>
        <b val="0"/>
        <i val="0"/>
        <strike val="0"/>
        <condense val="0"/>
        <extend val="0"/>
        <outline val="0"/>
        <shadow val="0"/>
        <u val="none"/>
        <vertAlign val="baseline"/>
        <sz val="12"/>
        <color theme="1"/>
        <name val="Calibri"/>
        <family val="2"/>
        <scheme val="none"/>
      </font>
      <numFmt numFmtId="169" formatCode="_-* #,##0_-;\-* #,##0_-;_-* &quot;-&quot;??_-;_-@_-"/>
      <fill>
        <patternFill patternType="solid">
          <fgColor indexed="64"/>
          <bgColor rgb="FFFFFFFF"/>
        </patternFill>
      </fill>
      <alignment horizontal="general" vertical="center" textRotation="0" wrapText="1" indent="0" justifyLastLine="0" shrinkToFit="0" readingOrder="0"/>
      <border diagonalUp="0" diagonalDown="0" outline="0">
        <left/>
        <right/>
        <top style="thin">
          <color theme="4"/>
        </top>
        <bottom/>
      </border>
      <protection locked="1" hidden="0"/>
    </dxf>
    <dxf>
      <font>
        <b val="0"/>
        <i val="0"/>
        <strike val="0"/>
        <condense val="0"/>
        <extend val="0"/>
        <outline val="0"/>
        <shadow val="0"/>
        <u val="none"/>
        <vertAlign val="baseline"/>
        <sz val="12"/>
        <color indexed="8"/>
        <name val="Calibri"/>
        <family val="2"/>
        <scheme val="none"/>
      </font>
      <numFmt numFmtId="167" formatCode="_(* #,##0_);_(* \(#,##0\);_(* &quot;-&quot;??_);_(@_)"/>
      <fill>
        <patternFill patternType="solid">
          <fgColor indexed="64"/>
          <bgColor rgb="FFFFFFFF"/>
        </patternFill>
      </fill>
      <alignment horizontal="general" vertical="center" textRotation="0" wrapText="1" indent="0" justifyLastLine="0" shrinkToFit="0" readingOrder="0"/>
      <border diagonalUp="0" diagonalDown="0" outline="0">
        <left/>
        <right/>
        <top style="thin">
          <color theme="4"/>
        </top>
        <bottom/>
      </border>
      <protection locked="1" hidden="0"/>
    </dxf>
    <dxf>
      <font>
        <b val="0"/>
        <i val="0"/>
        <strike val="0"/>
        <condense val="0"/>
        <extend val="0"/>
        <outline val="0"/>
        <shadow val="0"/>
        <u val="none"/>
        <vertAlign val="baseline"/>
        <sz val="12"/>
        <color theme="9"/>
        <name val="Calibri"/>
        <family val="2"/>
        <scheme val="none"/>
      </font>
      <numFmt numFmtId="169" formatCode="_-* #,##0_-;\-* #,##0_-;_-* &quot;-&quot;??_-;_-@_-"/>
      <fill>
        <patternFill patternType="solid">
          <fgColor indexed="64"/>
          <bgColor rgb="FFFFFFFF"/>
        </patternFill>
      </fill>
      <alignment horizontal="general" vertical="center" textRotation="0" wrapText="1" indent="0" justifyLastLine="0" shrinkToFit="0" readingOrder="0"/>
      <border diagonalUp="0" diagonalDown="0">
        <left/>
        <right/>
        <top style="thin">
          <color theme="4"/>
        </top>
        <bottom style="thin">
          <color theme="4"/>
        </bottom>
      </border>
      <protection locked="0" hidden="0"/>
    </dxf>
    <dxf>
      <font>
        <b val="0"/>
        <i val="0"/>
        <strike val="0"/>
        <condense val="0"/>
        <extend val="0"/>
        <outline val="0"/>
        <shadow val="0"/>
        <u val="none"/>
        <vertAlign val="baseline"/>
        <sz val="12"/>
        <color theme="9"/>
        <name val="Calibri"/>
        <family val="2"/>
        <scheme val="none"/>
      </font>
      <numFmt numFmtId="168" formatCode="_-&quot;$&quot;* #,##0_-;\-&quot;$&quot;* #,##0_-;_-&quot;$&quot;* &quot;-&quot;??_-;_-@_-"/>
      <fill>
        <patternFill patternType="solid">
          <fgColor indexed="64"/>
          <bgColor rgb="FFFFFFFF"/>
        </patternFill>
      </fill>
      <alignment horizontal="general" vertical="center" textRotation="0" wrapText="0" indent="0" justifyLastLine="0" shrinkToFit="0" readingOrder="0"/>
      <border diagonalUp="0" diagonalDown="0">
        <left/>
        <right/>
        <top style="thin">
          <color theme="4"/>
        </top>
        <bottom/>
        <vertical/>
        <horizontal/>
      </border>
      <protection locked="0" hidden="0"/>
    </dxf>
    <dxf>
      <font>
        <b/>
        <i val="0"/>
        <strike val="0"/>
        <condense val="0"/>
        <extend val="0"/>
        <outline val="0"/>
        <shadow val="0"/>
        <u val="none"/>
        <vertAlign val="baseline"/>
        <sz val="12"/>
        <color theme="1"/>
        <name val="Calibri"/>
        <family val="2"/>
        <scheme val="none"/>
      </font>
      <fill>
        <patternFill patternType="solid">
          <fgColor indexed="64"/>
          <bgColor rgb="FFFFFFFF"/>
        </patternFill>
      </fill>
      <alignment horizontal="general" vertical="center" textRotation="0" wrapText="0" indent="0" justifyLastLine="0" shrinkToFit="0" readingOrder="0"/>
      <border diagonalUp="0" diagonalDown="0" outline="0">
        <left style="thin">
          <color theme="4"/>
        </left>
        <right/>
        <top style="thin">
          <color theme="4"/>
        </top>
        <bottom style="thin">
          <color theme="4"/>
        </bottom>
      </border>
      <protection locked="1" hidden="0"/>
    </dxf>
    <dxf>
      <font>
        <b val="0"/>
        <i val="0"/>
        <strike val="0"/>
        <condense val="0"/>
        <extend val="0"/>
        <outline val="0"/>
        <shadow val="0"/>
        <u val="none"/>
        <vertAlign val="baseline"/>
        <sz val="12"/>
        <color indexed="8"/>
        <name val="Calibri"/>
        <family val="2"/>
        <scheme val="none"/>
      </font>
      <fill>
        <patternFill patternType="solid">
          <fgColor indexed="64"/>
          <bgColor rgb="FFFFFFFF"/>
        </patternFill>
      </fill>
      <alignment horizontal="general" vertical="center" textRotation="0" wrapText="1" indent="0" justifyLastLine="0" shrinkToFit="0" readingOrder="0"/>
      <protection locked="1" hidden="0"/>
    </dxf>
  </dxfs>
  <tableStyles count="0" defaultTableStyle="TableStyleMedium2" defaultPivotStyle="PivotStyleLight16"/>
  <colors>
    <mruColors>
      <color rgb="FFFB0002"/>
      <color rgb="FFB82F38"/>
      <color rgb="FF78787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US">
                <a:solidFill>
                  <a:schemeClr val="accent1"/>
                </a:solidFill>
              </a:rPr>
              <a:t>Autonomous Adoption Curve For Monte Carlo Valuation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lotArea>
      <c:layout/>
      <c:lineChart>
        <c:grouping val="standard"/>
        <c:varyColors val="0"/>
        <c:ser>
          <c:idx val="1"/>
          <c:order val="0"/>
          <c:spPr>
            <a:ln w="28575" cap="rnd">
              <a:solidFill>
                <a:schemeClr val="accent2"/>
              </a:solidFill>
              <a:round/>
            </a:ln>
            <a:effectLst/>
          </c:spPr>
          <c:marker>
            <c:symbol val="none"/>
          </c:marker>
          <c:cat>
            <c:numRef>
              <c:f>'Valuation ASP Tables'!$D$48:$D$63</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'Valuation ASP Tables'!$E$48:$E$63</c:f>
              <c:numCache>
                <c:formatCode>0%</c:formatCode>
                <c:ptCount val="16"/>
                <c:pt idx="0">
                  <c:v>3.5714285714285719E-2</c:v>
                </c:pt>
                <c:pt idx="1">
                  <c:v>0.1</c:v>
                </c:pt>
                <c:pt idx="2">
                  <c:v>0.25</c:v>
                </c:pt>
                <c:pt idx="3">
                  <c:v>0.5</c:v>
                </c:pt>
                <c:pt idx="4">
                  <c:v>0.75</c:v>
                </c:pt>
                <c:pt idx="5">
                  <c:v>0.9</c:v>
                </c:pt>
                <c:pt idx="6">
                  <c:v>0.9642857142857143</c:v>
                </c:pt>
                <c:pt idx="7">
                  <c:v>0.98780487804878048</c:v>
                </c:pt>
                <c:pt idx="8">
                  <c:v>0.99590163934426212</c:v>
                </c:pt>
                <c:pt idx="9">
                  <c:v>0.99863013698630143</c:v>
                </c:pt>
                <c:pt idx="10">
                  <c:v>0.9995429616087752</c:v>
                </c:pt>
                <c:pt idx="11">
                  <c:v>0.99984760743675705</c:v>
                </c:pt>
                <c:pt idx="12">
                  <c:v>0.99994919731761833</c:v>
                </c:pt>
                <c:pt idx="13">
                  <c:v>0.99998306519898383</c:v>
                </c:pt>
                <c:pt idx="14">
                  <c:v>0.9999943550025967</c:v>
                </c:pt>
                <c:pt idx="15">
                  <c:v>0.9999981183271176</c:v>
                </c:pt>
              </c:numCache>
            </c:numRef>
          </c:val>
          <c:smooth val="0"/>
          <c:extLst>
            <c:ext xmlns:c16="http://schemas.microsoft.com/office/drawing/2014/chart" uri="{C3380CC4-5D6E-409C-BE32-E72D297353CC}">
              <c16:uniqueId val="{00000001-2F7C-E64A-B5A4-FD6529510334}"/>
            </c:ext>
          </c:extLst>
        </c:ser>
        <c:dLbls>
          <c:showLegendKey val="0"/>
          <c:showVal val="0"/>
          <c:showCatName val="0"/>
          <c:showSerName val="0"/>
          <c:showPercent val="0"/>
          <c:showBubbleSize val="0"/>
        </c:dLbls>
        <c:smooth val="0"/>
        <c:axId val="1710339920"/>
        <c:axId val="1710627104"/>
      </c:lineChart>
      <c:catAx>
        <c:axId val="171033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1710627104"/>
        <c:crosses val="autoZero"/>
        <c:auto val="1"/>
        <c:lblAlgn val="ctr"/>
        <c:lblOffset val="100"/>
        <c:noMultiLvlLbl val="0"/>
      </c:catAx>
      <c:valAx>
        <c:axId val="17106271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171033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US">
                <a:solidFill>
                  <a:schemeClr val="accent1"/>
                </a:solidFill>
              </a:rPr>
              <a:t>Autonomous Adoption Curve For Tesla Example Valuation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lotArea>
      <c:layout/>
      <c:lineChart>
        <c:grouping val="standard"/>
        <c:varyColors val="0"/>
        <c:ser>
          <c:idx val="1"/>
          <c:order val="0"/>
          <c:spPr>
            <a:ln w="28575" cap="rnd">
              <a:solidFill>
                <a:schemeClr val="accent2"/>
              </a:solidFill>
              <a:round/>
            </a:ln>
            <a:effectLst/>
          </c:spPr>
          <c:marker>
            <c:symbol val="none"/>
          </c:marker>
          <c:cat>
            <c:numRef>
              <c:f>'Valuation ASP Tables'!$A$48:$A$63</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'Valuation ASP Tables'!$B$48:$B$63</c:f>
              <c:numCache>
                <c:formatCode>0%</c:formatCode>
                <c:ptCount val="16"/>
                <c:pt idx="0">
                  <c:v>4.4103335200589233E-2</c:v>
                </c:pt>
                <c:pt idx="1">
                  <c:v>0.1</c:v>
                </c:pt>
                <c:pt idx="2">
                  <c:v>0.21109548169995912</c:v>
                </c:pt>
                <c:pt idx="3">
                  <c:v>0.39187324273140683</c:v>
                </c:pt>
                <c:pt idx="4">
                  <c:v>0.60812675726859311</c:v>
                </c:pt>
                <c:pt idx="5">
                  <c:v>0.78890451830004082</c:v>
                </c:pt>
                <c:pt idx="6">
                  <c:v>0.9</c:v>
                </c:pt>
                <c:pt idx="7">
                  <c:v>0.95589666479941071</c:v>
                </c:pt>
                <c:pt idx="8">
                  <c:v>0.98120156414279236</c:v>
                </c:pt>
                <c:pt idx="9">
                  <c:v>0.99210730849617135</c:v>
                </c:pt>
                <c:pt idx="10">
                  <c:v>0.99670741372054306</c:v>
                </c:pt>
                <c:pt idx="11">
                  <c:v>0.99863013698630143</c:v>
                </c:pt>
                <c:pt idx="12">
                  <c:v>0.99943071707075559</c:v>
                </c:pt>
                <c:pt idx="13">
                  <c:v>0.99976353016167607</c:v>
                </c:pt>
                <c:pt idx="14">
                  <c:v>0.99990179382235878</c:v>
                </c:pt>
                <c:pt idx="15">
                  <c:v>0.99995921816671818</c:v>
                </c:pt>
              </c:numCache>
            </c:numRef>
          </c:val>
          <c:smooth val="0"/>
          <c:extLst>
            <c:ext xmlns:c16="http://schemas.microsoft.com/office/drawing/2014/chart" uri="{C3380CC4-5D6E-409C-BE32-E72D297353CC}">
              <c16:uniqueId val="{00000000-21B4-794F-8096-CA890CB1FB9F}"/>
            </c:ext>
          </c:extLst>
        </c:ser>
        <c:dLbls>
          <c:showLegendKey val="0"/>
          <c:showVal val="0"/>
          <c:showCatName val="0"/>
          <c:showSerName val="0"/>
          <c:showPercent val="0"/>
          <c:showBubbleSize val="0"/>
        </c:dLbls>
        <c:smooth val="0"/>
        <c:axId val="1710339920"/>
        <c:axId val="1710627104"/>
      </c:lineChart>
      <c:catAx>
        <c:axId val="171033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1710627104"/>
        <c:crosses val="autoZero"/>
        <c:auto val="1"/>
        <c:lblAlgn val="ctr"/>
        <c:lblOffset val="100"/>
        <c:noMultiLvlLbl val="0"/>
      </c:catAx>
      <c:valAx>
        <c:axId val="17106271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171033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ark-invest.com/" TargetMode="External"/><Relationship Id="rId2" Type="http://schemas.openxmlformats.org/officeDocument/2006/relationships/image" Target="../media/image1.img"/><Relationship Id="rId1" Type="http://schemas.openxmlformats.org/officeDocument/2006/relationships/hyperlink" Target="http://creativecommons.org/licenses/by-nc/4.0/" TargetMode="External"/><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0</xdr:col>
      <xdr:colOff>4533900</xdr:colOff>
      <xdr:row>0</xdr:row>
      <xdr:rowOff>152400</xdr:rowOff>
    </xdr:from>
    <xdr:ext cx="1308100" cy="464988"/>
    <xdr:pic>
      <xdr:nvPicPr>
        <xdr:cNvPr id="6" name="Picture 5">
          <a:hlinkClick xmlns:r="http://schemas.openxmlformats.org/officeDocument/2006/relationships" r:id="rId1"/>
          <a:extLst>
            <a:ext uri="{FF2B5EF4-FFF2-40B4-BE49-F238E27FC236}">
              <a16:creationId xmlns:a16="http://schemas.microsoft.com/office/drawing/2014/main" id="{347CDC0F-2A40-A54C-A242-FF31E34767CC}"/>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a:ext>
          </a:extLst>
        </a:blip>
        <a:stretch>
          <a:fillRect/>
        </a:stretch>
      </xdr:blipFill>
      <xdr:spPr>
        <a:xfrm>
          <a:off x="4533900" y="152400"/>
          <a:ext cx="1308100" cy="464988"/>
        </a:xfrm>
        <a:prstGeom prst="rect">
          <a:avLst/>
        </a:prstGeom>
      </xdr:spPr>
    </xdr:pic>
    <xdr:clientData/>
  </xdr:oneCellAnchor>
  <xdr:twoCellAnchor editAs="oneCell">
    <xdr:from>
      <xdr:col>0</xdr:col>
      <xdr:colOff>63500</xdr:colOff>
      <xdr:row>0</xdr:row>
      <xdr:rowOff>76200</xdr:rowOff>
    </xdr:from>
    <xdr:to>
      <xdr:col>0</xdr:col>
      <xdr:colOff>1638300</xdr:colOff>
      <xdr:row>0</xdr:row>
      <xdr:rowOff>603038</xdr:rowOff>
    </xdr:to>
    <xdr:pic>
      <xdr:nvPicPr>
        <xdr:cNvPr id="7" name="Picture 6" descr="ARK Investment Management">
          <a:hlinkClick xmlns:r="http://schemas.openxmlformats.org/officeDocument/2006/relationships" r:id="rId3"/>
          <a:extLst>
            <a:ext uri="{FF2B5EF4-FFF2-40B4-BE49-F238E27FC236}">
              <a16:creationId xmlns:a16="http://schemas.microsoft.com/office/drawing/2014/main" id="{F50AB33B-C0ED-3C44-A763-F16641A881D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63500" y="76200"/>
          <a:ext cx="1574800" cy="5249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1212850</xdr:colOff>
      <xdr:row>66</xdr:row>
      <xdr:rowOff>6350</xdr:rowOff>
    </xdr:from>
    <xdr:to>
      <xdr:col>5</xdr:col>
      <xdr:colOff>876300</xdr:colOff>
      <xdr:row>88</xdr:row>
      <xdr:rowOff>127000</xdr:rowOff>
    </xdr:to>
    <xdr:graphicFrame macro="">
      <xdr:nvGraphicFramePr>
        <xdr:cNvPr id="4" name="Chart 3">
          <a:extLst>
            <a:ext uri="{FF2B5EF4-FFF2-40B4-BE49-F238E27FC236}">
              <a16:creationId xmlns:a16="http://schemas.microsoft.com/office/drawing/2014/main" id="{688639C2-1AF6-ED42-80C0-19CFF4951B50}"/>
            </a:ext>
            <a:ext uri="{147F2762-F138-4A5C-976F-8EAC2B608ADB}">
              <a16:predDERef xmlns:a16="http://schemas.microsoft.com/office/drawing/2014/main" pred="{EFF79E8F-6EE5-624B-A030-9F910E4905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66</xdr:row>
      <xdr:rowOff>12700</xdr:rowOff>
    </xdr:from>
    <xdr:to>
      <xdr:col>2</xdr:col>
      <xdr:colOff>901700</xdr:colOff>
      <xdr:row>88</xdr:row>
      <xdr:rowOff>120650</xdr:rowOff>
    </xdr:to>
    <xdr:graphicFrame macro="">
      <xdr:nvGraphicFramePr>
        <xdr:cNvPr id="5" name="Chart 2">
          <a:extLst>
            <a:ext uri="{FF2B5EF4-FFF2-40B4-BE49-F238E27FC236}">
              <a16:creationId xmlns:a16="http://schemas.microsoft.com/office/drawing/2014/main" id="{457497EE-6EBC-0247-8220-6CF3B6865CF4}"/>
            </a:ext>
            <a:ext uri="{147F2762-F138-4A5C-976F-8EAC2B608ADB}">
              <a16:predDERef xmlns:a16="http://schemas.microsoft.com/office/drawing/2014/main" pred="{688639C2-1AF6-ED42-80C0-19CFF4951B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arkinvestmentmanagement-my.sharepoint.com/Volumes/TASHA%20K/personal/ARK/simple-s-curv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_Curve (2)"/>
      <sheetName val="S_Curve"/>
      <sheetName val="Sales Graphs"/>
    </sheetNames>
    <sheetDataSet>
      <sheetData sheetId="0"/>
      <sheetData sheetId="1"/>
      <sheetData sheetId="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C1612A7-B322-C143-A692-DEF971F3088F}" name="Table1" displayName="Table1" ref="A7:G14" totalsRowShown="0" headerRowDxfId="15" headerRowCellStyle="Normal 3">
  <autoFilter ref="A7:G14" xr:uid="{40639189-6D92-2B46-8E9E-7092441FF836}">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AE3B4ED6-5CEF-7140-971F-9154ED888645}" name="Model" dataDxfId="14" dataCellStyle="Normal 3"/>
    <tableColumn id="2" xr3:uid="{D9282F2E-17F6-4E45-A0FB-7845FAF12089}" name="ASP" dataDxfId="13" dataCellStyle="Currency 3"/>
    <tableColumn id="3" xr3:uid="{2FF2434F-95C3-0B48-8CE8-01CFBF6F574D}" name="TAM units in segment" dataDxfId="12" dataCellStyle="Comma"/>
    <tableColumn id="4" xr3:uid="{505EB3E7-CCE7-8544-B873-773BC82712E4}" name="Max units Tesla" dataDxfId="11" dataCellStyle="Percent 3">
      <calculatedColumnFormula>$C8*'Tesla Example Valuation'!J$27</calculatedColumnFormula>
    </tableColumn>
    <tableColumn id="6" xr3:uid="{443A8E66-A316-784A-A9CC-EF1ED23B8504}" name="Cumulative units" dataDxfId="10" dataCellStyle="Comma"/>
    <tableColumn id="8" xr3:uid="{F1DAF4EE-C722-E94E-9D80-88A5E5A5ED7B}" name="Market Segments" dataDxfId="9" dataCellStyle="Currency 3">
      <calculatedColumnFormula>B8*D8</calculatedColumnFormula>
    </tableColumn>
    <tableColumn id="5" xr3:uid="{6E8DA65D-EFC4-8147-A6AB-4F1FC44D9BBE}" name="Cumulative Market Size At Each Segment" dataDxfId="8" dataCellStyle="Currency 3"/>
  </tableColumns>
  <tableStyleInfo name="TableStyleLight9" showFirstColumn="1"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78182A4-1B3C-AD4E-9715-A89794F0AE52}" name="Table13" displayName="Table13" ref="A18:G25" totalsRowShown="0" headerRowDxfId="7" headerRowCellStyle="Normal 3">
  <tableColumns count="7">
    <tableColumn id="1" xr3:uid="{5704D349-D6A7-F445-9CBC-10310BCF0BF3}" name="Model" dataDxfId="6" dataCellStyle="Normal 3"/>
    <tableColumn id="2" xr3:uid="{156924A2-F5E8-3E4E-86E9-A2078EC716C4}" name="ASP" dataDxfId="5" dataCellStyle="Currency 3"/>
    <tableColumn id="3" xr3:uid="{D176E075-7521-BE43-95F0-8C2E6229AC4E}" name="TAM units in segment" dataDxfId="4" dataCellStyle="Comma"/>
    <tableColumn id="4" xr3:uid="{575EE0BB-F73D-994C-B719-58A9508C7E16}" name="Max units Tesla" dataDxfId="3" dataCellStyle="Percent 3">
      <calculatedColumnFormula>$C19*'Monte Carlo Single Simulation'!$J$27</calculatedColumnFormula>
    </tableColumn>
    <tableColumn id="6" xr3:uid="{7C4EDA28-D864-524A-8B15-F7EA54B04060}" name="Cumulative units" dataDxfId="2" dataCellStyle="Comma"/>
    <tableColumn id="8" xr3:uid="{A11441FB-4756-604C-AF82-E40A697DBD00}" name="Market Segments" dataDxfId="1" dataCellStyle="Currency 3">
      <calculatedColumnFormula>B19*D19</calculatedColumnFormula>
    </tableColumn>
    <tableColumn id="5" xr3:uid="{173AD721-3202-234E-B24A-8926D3AF8F47}" name="Cumulative Market Size At Each Segment" dataDxfId="0" dataCellStyle="Currency 3"/>
  </tableColumns>
  <tableStyleInfo name="TableStyleLight9" showFirstColumn="1" showLastColumn="0" showRowStripes="1" showColumnStripes="0"/>
</table>
</file>

<file path=xl/theme/theme1.xml><?xml version="1.0" encoding="utf-8"?>
<a:theme xmlns:a="http://schemas.openxmlformats.org/drawingml/2006/main" name="Office Theme">
  <a:themeElements>
    <a:clrScheme name="ARK Invest">
      <a:dk1>
        <a:srgbClr val="0A0A23"/>
      </a:dk1>
      <a:lt1>
        <a:srgbClr val="FFFFFF"/>
      </a:lt1>
      <a:dk2>
        <a:srgbClr val="1E1E46"/>
      </a:dk2>
      <a:lt2>
        <a:srgbClr val="DEE0E6"/>
      </a:lt2>
      <a:accent1>
        <a:srgbClr val="8264FF"/>
      </a:accent1>
      <a:accent2>
        <a:srgbClr val="38D996"/>
      </a:accent2>
      <a:accent3>
        <a:srgbClr val="F74870"/>
      </a:accent3>
      <a:accent4>
        <a:srgbClr val="FFAB9D"/>
      </a:accent4>
      <a:accent5>
        <a:srgbClr val="FCC049"/>
      </a:accent5>
      <a:accent6>
        <a:srgbClr val="4598AB"/>
      </a:accent6>
      <a:hlink>
        <a:srgbClr val="1D61B0"/>
      </a:hlink>
      <a:folHlink>
        <a:srgbClr val="737887"/>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creativecommons.org/licenses/by-nc/4.0/"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73CC-F86A-6043-B803-CDBEAFCC247C}">
  <sheetPr codeName="Sheet1">
    <tabColor theme="6"/>
  </sheetPr>
  <dimension ref="A1:H20"/>
  <sheetViews>
    <sheetView showGridLines="0" zoomScale="85" zoomScaleNormal="85" workbookViewId="0">
      <selection activeCell="A19" sqref="A19"/>
    </sheetView>
  </sheetViews>
  <sheetFormatPr baseColWidth="10" defaultColWidth="10.83203125" defaultRowHeight="16" x14ac:dyDescent="0.2"/>
  <cols>
    <col min="1" max="1" width="216" style="1" customWidth="1"/>
    <col min="2" max="16384" width="10.83203125" style="1"/>
  </cols>
  <sheetData>
    <row r="1" spans="1:8" ht="56.25" customHeight="1" x14ac:dyDescent="0.2"/>
    <row r="2" spans="1:8" ht="17" x14ac:dyDescent="0.2">
      <c r="A2" s="5" t="s">
        <v>0</v>
      </c>
    </row>
    <row r="3" spans="1:8" x14ac:dyDescent="0.2">
      <c r="A3" s="339" t="s">
        <v>1</v>
      </c>
    </row>
    <row r="4" spans="1:8" x14ac:dyDescent="0.2">
      <c r="A4" s="2"/>
    </row>
    <row r="5" spans="1:8" x14ac:dyDescent="0.2">
      <c r="A5" s="6" t="s">
        <v>2</v>
      </c>
    </row>
    <row r="6" spans="1:8" x14ac:dyDescent="0.2">
      <c r="A6" s="4"/>
    </row>
    <row r="7" spans="1:8" ht="128" x14ac:dyDescent="0.2">
      <c r="A7" s="65" t="s">
        <v>3</v>
      </c>
    </row>
    <row r="8" spans="1:8" x14ac:dyDescent="0.2">
      <c r="A8" s="4"/>
    </row>
    <row r="9" spans="1:8" ht="32" x14ac:dyDescent="0.2">
      <c r="A9" s="65" t="s">
        <v>4</v>
      </c>
      <c r="C9"/>
      <c r="G9"/>
    </row>
    <row r="10" spans="1:8" x14ac:dyDescent="0.2">
      <c r="A10" s="3"/>
    </row>
    <row r="11" spans="1:8" ht="48" x14ac:dyDescent="0.2">
      <c r="A11" s="7" t="s">
        <v>5</v>
      </c>
    </row>
    <row r="12" spans="1:8" x14ac:dyDescent="0.2">
      <c r="A12" s="4"/>
    </row>
    <row r="13" spans="1:8" ht="32" x14ac:dyDescent="0.2">
      <c r="A13" s="7" t="s">
        <v>6</v>
      </c>
      <c r="H13" s="303"/>
    </row>
    <row r="15" spans="1:8" ht="48" x14ac:dyDescent="0.2">
      <c r="A15" s="7" t="s">
        <v>7</v>
      </c>
    </row>
    <row r="20" spans="1:1" x14ac:dyDescent="0.2">
      <c r="A20"/>
    </row>
  </sheetData>
  <sheetProtection algorithmName="SHA-512" hashValue="A8GKp91IDkQrYkGuOTuJjglz0+u4vWee04BDhJ3uIROMtyqE+Gr/2UDcWdEozWg76VzD7xboXbZL3A3968lFIA==" saltValue="CgUPXjE5F8pBCqyhx/KYkg==" spinCount="100000" sheet="1" selectLockedCells="1" selectUnlockedCells="1"/>
  <hyperlinks>
    <hyperlink ref="A2" r:id="rId1" display="http://creativecommons.org/licenses/by-nc/4.0/" xr:uid="{F401B245-1666-B34E-9360-D8E45B5C6577}"/>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00446-C83C-5844-9B56-76A1C5B19BB8}">
  <sheetPr codeName="Sheet2">
    <tabColor theme="6"/>
  </sheetPr>
  <dimension ref="B2:E11"/>
  <sheetViews>
    <sheetView zoomScale="85" zoomScaleNormal="85" workbookViewId="0">
      <selection activeCell="C22" sqref="C22"/>
    </sheetView>
  </sheetViews>
  <sheetFormatPr baseColWidth="10" defaultColWidth="10.83203125" defaultRowHeight="16" x14ac:dyDescent="0.2"/>
  <cols>
    <col min="1" max="1" width="13.5" style="44" customWidth="1"/>
    <col min="2" max="2" width="29.83203125" style="44" customWidth="1"/>
    <col min="3" max="3" width="74.33203125" style="44" customWidth="1"/>
    <col min="4" max="4" width="89.83203125" style="44" customWidth="1"/>
    <col min="5" max="16384" width="10.83203125" style="44"/>
  </cols>
  <sheetData>
    <row r="2" spans="2:5" x14ac:dyDescent="0.2">
      <c r="B2" s="51" t="s">
        <v>8</v>
      </c>
    </row>
    <row r="3" spans="2:5" ht="36" customHeight="1" x14ac:dyDescent="0.2">
      <c r="B3" s="518" t="s">
        <v>9</v>
      </c>
      <c r="C3" s="518"/>
      <c r="D3" s="518"/>
    </row>
    <row r="5" spans="2:5" x14ac:dyDescent="0.2">
      <c r="B5" s="51" t="s">
        <v>10</v>
      </c>
      <c r="C5" s="51" t="s">
        <v>11</v>
      </c>
      <c r="D5" s="51" t="s">
        <v>12</v>
      </c>
    </row>
    <row r="6" spans="2:5" ht="85" x14ac:dyDescent="0.2">
      <c r="B6" s="355" t="s">
        <v>13</v>
      </c>
      <c r="C6" s="290" t="s">
        <v>14</v>
      </c>
      <c r="D6" s="290" t="s">
        <v>15</v>
      </c>
      <c r="E6" s="289"/>
    </row>
    <row r="7" spans="2:5" ht="51" x14ac:dyDescent="0.2">
      <c r="B7" s="355" t="s">
        <v>16</v>
      </c>
      <c r="C7" s="290" t="s">
        <v>17</v>
      </c>
      <c r="D7" s="291" t="s">
        <v>18</v>
      </c>
      <c r="E7" s="289"/>
    </row>
    <row r="8" spans="2:5" ht="34" x14ac:dyDescent="0.2">
      <c r="B8" s="357" t="s">
        <v>19</v>
      </c>
      <c r="C8" s="290" t="s">
        <v>20</v>
      </c>
      <c r="D8" s="291" t="s">
        <v>21</v>
      </c>
      <c r="E8" s="289"/>
    </row>
    <row r="9" spans="2:5" ht="34" x14ac:dyDescent="0.2">
      <c r="B9" s="356" t="s">
        <v>22</v>
      </c>
      <c r="C9" s="290" t="s">
        <v>23</v>
      </c>
      <c r="D9" s="291" t="s">
        <v>24</v>
      </c>
      <c r="E9" s="289"/>
    </row>
    <row r="10" spans="2:5" ht="34" x14ac:dyDescent="0.2">
      <c r="B10" s="356" t="s">
        <v>25</v>
      </c>
      <c r="C10" s="290" t="s">
        <v>26</v>
      </c>
      <c r="D10" s="291" t="s">
        <v>27</v>
      </c>
      <c r="E10" s="289"/>
    </row>
    <row r="11" spans="2:5" ht="34" x14ac:dyDescent="0.2">
      <c r="B11" s="356" t="s">
        <v>28</v>
      </c>
      <c r="C11" s="290" t="s">
        <v>29</v>
      </c>
      <c r="D11" s="290" t="s">
        <v>30</v>
      </c>
      <c r="E11" s="289"/>
    </row>
  </sheetData>
  <sheetProtection algorithmName="SHA-512" hashValue="zsBEFRexZ7ubHAHH8kZJyGe1Vve7PRoTPKRLBlSf1+Bjg3WgRhuz5uCw958krsbOWd0tcHWtqmQtTZG/KNkqag==" saltValue="e9SxGs6heelnt796KJBncA==" spinCount="100000" sheet="1" selectLockedCells="1" selectUnlockedCells="1"/>
  <mergeCells count="1">
    <mergeCell ref="B3:D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2685B-EA28-1148-84F5-D737B548555F}">
  <sheetPr codeName="Sheet6">
    <tabColor theme="4"/>
  </sheetPr>
  <dimension ref="A1:N127"/>
  <sheetViews>
    <sheetView topLeftCell="A5" zoomScale="85" zoomScaleNormal="85" workbookViewId="0">
      <pane ySplit="6" topLeftCell="A11" activePane="bottomLeft" state="frozen"/>
      <selection activeCell="A55" sqref="A55"/>
      <selection pane="bottomLeft" activeCell="C28" sqref="C28"/>
    </sheetView>
  </sheetViews>
  <sheetFormatPr baseColWidth="10" defaultColWidth="10.83203125" defaultRowHeight="16" x14ac:dyDescent="0.2"/>
  <cols>
    <col min="1" max="1" width="82.33203125" style="44" customWidth="1"/>
    <col min="2" max="2" width="17.6640625" style="44" customWidth="1"/>
    <col min="3" max="3" width="20.6640625" style="44" customWidth="1"/>
    <col min="4" max="4" width="18.1640625" style="44" customWidth="1"/>
    <col min="5" max="5" width="18.33203125" style="44" customWidth="1"/>
    <col min="6" max="6" width="10.83203125" style="44"/>
    <col min="7" max="7" width="81" style="44" bestFit="1" customWidth="1"/>
    <col min="8" max="8" width="10.83203125" style="340"/>
    <col min="9" max="16384" width="10.83203125" style="44"/>
  </cols>
  <sheetData>
    <row r="1" spans="1:9" ht="19" x14ac:dyDescent="0.2">
      <c r="A1" s="97" t="s">
        <v>31</v>
      </c>
      <c r="B1" s="98"/>
      <c r="C1" s="98"/>
      <c r="D1" s="98"/>
      <c r="E1" s="98"/>
      <c r="F1" s="98"/>
      <c r="G1" s="98"/>
      <c r="H1" s="44"/>
    </row>
    <row r="2" spans="1:9" x14ac:dyDescent="0.2">
      <c r="A2" s="523" t="s">
        <v>32</v>
      </c>
      <c r="B2" s="523"/>
      <c r="C2" s="523"/>
      <c r="D2" s="523"/>
      <c r="E2" s="523"/>
      <c r="F2" s="523"/>
      <c r="G2" s="523"/>
      <c r="H2" s="44"/>
    </row>
    <row r="3" spans="1:9" ht="50.25" customHeight="1" x14ac:dyDescent="0.2">
      <c r="A3" s="524"/>
      <c r="B3" s="524"/>
      <c r="C3" s="524"/>
      <c r="D3" s="524"/>
      <c r="E3" s="524"/>
      <c r="F3" s="524"/>
      <c r="G3" s="524"/>
      <c r="H3" s="44"/>
    </row>
    <row r="4" spans="1:9" ht="17" x14ac:dyDescent="0.2">
      <c r="A4" s="39" t="s">
        <v>33</v>
      </c>
      <c r="B4" s="90"/>
      <c r="C4" s="90"/>
      <c r="D4" s="90"/>
      <c r="E4" s="90"/>
      <c r="F4" s="90"/>
      <c r="G4" s="91"/>
      <c r="H4" s="44"/>
    </row>
    <row r="5" spans="1:9" x14ac:dyDescent="0.2">
      <c r="A5" s="519" t="s">
        <v>34</v>
      </c>
      <c r="B5" s="519"/>
      <c r="C5" s="519"/>
      <c r="D5" s="519"/>
      <c r="E5" s="519"/>
      <c r="F5" s="519"/>
      <c r="G5" s="520"/>
      <c r="H5" s="44"/>
    </row>
    <row r="6" spans="1:9" x14ac:dyDescent="0.2">
      <c r="A6" s="521" t="s">
        <v>35</v>
      </c>
      <c r="B6" s="521"/>
      <c r="C6" s="521"/>
      <c r="D6" s="521"/>
      <c r="E6" s="521"/>
      <c r="F6" s="521"/>
      <c r="G6" s="522"/>
      <c r="H6" s="44"/>
    </row>
    <row r="7" spans="1:9" ht="17" x14ac:dyDescent="0.2">
      <c r="A7" s="104" t="s">
        <v>36</v>
      </c>
      <c r="B7" s="99"/>
      <c r="C7" s="100" t="s">
        <v>37</v>
      </c>
      <c r="D7" s="101" t="s">
        <v>38</v>
      </c>
      <c r="E7" s="101" t="s">
        <v>39</v>
      </c>
      <c r="F7" s="102" t="s">
        <v>40</v>
      </c>
      <c r="G7" s="99"/>
      <c r="H7" s="44"/>
    </row>
    <row r="8" spans="1:9" x14ac:dyDescent="0.2">
      <c r="A8" s="501" t="s">
        <v>41</v>
      </c>
      <c r="C8" s="103">
        <f ca="1">AVERAGE('Monte Carlo Simulation Output'!W5:W5004)</f>
        <v>2067.5553532943309</v>
      </c>
      <c r="D8" s="103">
        <f ca="1">QUARTILE('Monte Carlo Simulation Output'!W5:W5004,1)</f>
        <v>1417.8995135035523</v>
      </c>
      <c r="E8" s="103">
        <f ca="1">QUARTILE('Monte Carlo Simulation Output'!W5:W5004,3)</f>
        <v>2522.6943557876275</v>
      </c>
      <c r="F8" s="104" t="s">
        <v>42</v>
      </c>
      <c r="H8" s="44"/>
    </row>
    <row r="9" spans="1:9" x14ac:dyDescent="0.2">
      <c r="C9" s="105"/>
      <c r="D9" s="180"/>
      <c r="F9" s="104" t="s">
        <v>43</v>
      </c>
      <c r="H9" s="44"/>
    </row>
    <row r="10" spans="1:9" x14ac:dyDescent="0.2">
      <c r="A10" s="105"/>
      <c r="B10" s="105" t="s">
        <v>44</v>
      </c>
      <c r="C10" s="350" t="s">
        <v>45</v>
      </c>
      <c r="D10" s="350" t="s">
        <v>46</v>
      </c>
      <c r="E10" s="105" t="s">
        <v>47</v>
      </c>
      <c r="H10" s="44"/>
    </row>
    <row r="11" spans="1:9" ht="16" customHeight="1" x14ac:dyDescent="0.2">
      <c r="A11" s="358" t="s">
        <v>48</v>
      </c>
      <c r="B11" s="359"/>
      <c r="C11" s="359"/>
      <c r="D11" s="359"/>
      <c r="E11" s="359"/>
      <c r="G11" s="342"/>
      <c r="H11" s="343"/>
    </row>
    <row r="12" spans="1:9" ht="16" customHeight="1" x14ac:dyDescent="0.2">
      <c r="A12" s="127" t="s">
        <v>49</v>
      </c>
      <c r="B12" s="360">
        <v>0.2</v>
      </c>
      <c r="C12" s="360">
        <v>0.4</v>
      </c>
      <c r="D12" s="360">
        <v>0.6</v>
      </c>
      <c r="E12" s="360">
        <v>0.8</v>
      </c>
      <c r="F12" s="104" t="s">
        <v>50</v>
      </c>
      <c r="G12" s="51"/>
    </row>
    <row r="13" spans="1:9" ht="16" customHeight="1" x14ac:dyDescent="0.2">
      <c r="A13" s="105" t="s">
        <v>51</v>
      </c>
      <c r="B13" s="361">
        <v>1500</v>
      </c>
      <c r="C13" s="361">
        <v>7000</v>
      </c>
      <c r="D13" s="361">
        <v>2000</v>
      </c>
      <c r="E13" s="361">
        <v>14000</v>
      </c>
      <c r="G13" s="51"/>
      <c r="H13" s="341"/>
      <c r="I13" s="51"/>
    </row>
    <row r="14" spans="1:9" ht="16" customHeight="1" x14ac:dyDescent="0.2">
      <c r="A14" s="105" t="s">
        <v>52</v>
      </c>
      <c r="B14" s="362">
        <v>0.2</v>
      </c>
      <c r="C14" s="362">
        <v>0.5</v>
      </c>
      <c r="D14" s="362">
        <v>1</v>
      </c>
      <c r="E14" s="362">
        <v>2</v>
      </c>
      <c r="G14" s="51"/>
      <c r="H14" s="341"/>
    </row>
    <row r="15" spans="1:9" ht="16" customHeight="1" x14ac:dyDescent="0.2">
      <c r="A15" s="107" t="s">
        <v>53</v>
      </c>
      <c r="B15" s="363">
        <v>0</v>
      </c>
      <c r="C15" s="364">
        <v>0.3</v>
      </c>
      <c r="D15" s="363">
        <v>0.6</v>
      </c>
      <c r="E15" s="363">
        <v>0.7</v>
      </c>
      <c r="F15" s="108"/>
      <c r="G15" s="51"/>
      <c r="H15" s="341"/>
    </row>
    <row r="16" spans="1:9" ht="16" customHeight="1" x14ac:dyDescent="0.2">
      <c r="A16" s="107" t="s">
        <v>54</v>
      </c>
      <c r="B16" s="365">
        <v>2023.75</v>
      </c>
      <c r="C16" s="365">
        <v>2026</v>
      </c>
      <c r="D16" s="365">
        <v>2023.75</v>
      </c>
      <c r="E16" s="365">
        <v>2030</v>
      </c>
      <c r="F16" s="108"/>
      <c r="G16" s="51"/>
      <c r="H16" s="341"/>
    </row>
    <row r="17" spans="1:9" ht="16" customHeight="1" x14ac:dyDescent="0.2">
      <c r="A17" s="358" t="s">
        <v>55</v>
      </c>
      <c r="B17" s="503"/>
      <c r="C17" s="503"/>
      <c r="D17" s="503"/>
      <c r="E17" s="503"/>
      <c r="G17" s="51"/>
      <c r="H17" s="341"/>
    </row>
    <row r="18" spans="1:9" ht="16" customHeight="1" x14ac:dyDescent="0.2">
      <c r="A18" s="105" t="s">
        <v>56</v>
      </c>
      <c r="B18" s="360">
        <v>0</v>
      </c>
      <c r="C18" s="360">
        <v>0</v>
      </c>
      <c r="D18" s="360">
        <v>0.5</v>
      </c>
      <c r="E18" s="360">
        <v>0.6</v>
      </c>
      <c r="G18" s="51"/>
      <c r="H18" s="341"/>
      <c r="I18" s="51"/>
    </row>
    <row r="19" spans="1:9" ht="16" customHeight="1" x14ac:dyDescent="0.2">
      <c r="A19" s="109" t="s">
        <v>57</v>
      </c>
      <c r="B19" s="366">
        <v>500000000000</v>
      </c>
      <c r="C19" s="366">
        <v>700000000000</v>
      </c>
      <c r="D19" s="366">
        <v>1000000000000</v>
      </c>
      <c r="E19" s="366">
        <v>2000000000000</v>
      </c>
      <c r="G19" s="51"/>
      <c r="H19" s="341"/>
    </row>
    <row r="20" spans="1:9" ht="16" customHeight="1" x14ac:dyDescent="0.2">
      <c r="A20" s="110" t="s">
        <v>58</v>
      </c>
      <c r="B20" s="367">
        <v>0</v>
      </c>
      <c r="C20" s="367">
        <v>0</v>
      </c>
      <c r="D20" s="367">
        <v>0</v>
      </c>
      <c r="E20" s="367">
        <v>0</v>
      </c>
      <c r="G20" s="51"/>
      <c r="H20" s="341"/>
    </row>
    <row r="21" spans="1:9" ht="16" customHeight="1" x14ac:dyDescent="0.2">
      <c r="A21" s="111" t="s">
        <v>59</v>
      </c>
      <c r="B21" s="366">
        <v>3000000000</v>
      </c>
      <c r="C21" s="366">
        <v>3000000000</v>
      </c>
      <c r="D21" s="366">
        <v>3000000000</v>
      </c>
      <c r="E21" s="366">
        <v>3000000000</v>
      </c>
      <c r="G21" s="51"/>
      <c r="H21" s="341"/>
    </row>
    <row r="22" spans="1:9" ht="16" customHeight="1" x14ac:dyDescent="0.2">
      <c r="A22" s="44" t="s">
        <v>60</v>
      </c>
      <c r="B22" s="360">
        <v>0</v>
      </c>
      <c r="C22" s="360">
        <v>0</v>
      </c>
      <c r="D22" s="360">
        <v>0.1</v>
      </c>
      <c r="E22" s="360">
        <v>0.2</v>
      </c>
      <c r="G22" s="51"/>
      <c r="H22" s="341"/>
    </row>
    <row r="23" spans="1:9" ht="16" customHeight="1" x14ac:dyDescent="0.2">
      <c r="A23" s="44" t="s">
        <v>61</v>
      </c>
      <c r="B23" s="360">
        <v>-0.75</v>
      </c>
      <c r="C23" s="360">
        <v>0.4</v>
      </c>
      <c r="D23" s="360">
        <v>0.6</v>
      </c>
      <c r="E23" s="360">
        <v>3</v>
      </c>
      <c r="G23" s="51"/>
      <c r="H23" s="341"/>
    </row>
    <row r="24" spans="1:9" ht="16" customHeight="1" x14ac:dyDescent="0.2">
      <c r="A24" s="358" t="s">
        <v>62</v>
      </c>
      <c r="B24" s="503"/>
      <c r="C24" s="503"/>
      <c r="D24" s="503"/>
      <c r="E24" s="503"/>
      <c r="G24" s="51"/>
      <c r="H24" s="341"/>
    </row>
    <row r="25" spans="1:9" ht="16" customHeight="1" x14ac:dyDescent="0.2">
      <c r="A25" s="105" t="s">
        <v>63</v>
      </c>
      <c r="B25" s="362">
        <v>0.1</v>
      </c>
      <c r="C25" s="368">
        <v>0.14000000000000001</v>
      </c>
      <c r="D25" s="368">
        <v>0.17</v>
      </c>
      <c r="E25" s="368">
        <v>0.2</v>
      </c>
      <c r="G25" s="51"/>
      <c r="H25" s="341"/>
    </row>
    <row r="26" spans="1:9" ht="16" customHeight="1" x14ac:dyDescent="0.2">
      <c r="A26" s="105" t="s">
        <v>64</v>
      </c>
      <c r="B26" s="362">
        <v>0.7</v>
      </c>
      <c r="C26" s="362">
        <v>0.95</v>
      </c>
      <c r="D26" s="362">
        <v>0.99</v>
      </c>
      <c r="E26" s="360">
        <v>1</v>
      </c>
      <c r="G26" s="51"/>
      <c r="H26" s="341"/>
    </row>
    <row r="27" spans="1:9" ht="16" customHeight="1" x14ac:dyDescent="0.2">
      <c r="A27" s="105" t="s">
        <v>65</v>
      </c>
      <c r="B27" s="362">
        <v>0.1</v>
      </c>
      <c r="C27" s="362">
        <v>0.15</v>
      </c>
      <c r="D27" s="362">
        <v>0.3</v>
      </c>
      <c r="E27" s="362">
        <v>0.7</v>
      </c>
      <c r="G27" s="51"/>
      <c r="H27" s="341"/>
    </row>
    <row r="28" spans="1:9" ht="16" customHeight="1" x14ac:dyDescent="0.2">
      <c r="A28" s="105" t="s">
        <v>66</v>
      </c>
      <c r="B28" s="362">
        <v>0.15</v>
      </c>
      <c r="C28" s="362">
        <v>0.2</v>
      </c>
      <c r="D28" s="362">
        <v>0.2</v>
      </c>
      <c r="E28" s="360">
        <v>0.25</v>
      </c>
      <c r="G28" s="51"/>
      <c r="H28" s="341"/>
    </row>
    <row r="29" spans="1:9" ht="16" customHeight="1" x14ac:dyDescent="0.2">
      <c r="A29" s="105" t="s">
        <v>67</v>
      </c>
      <c r="B29" s="369">
        <v>0.02</v>
      </c>
      <c r="C29" s="369">
        <v>3.5000000000000003E-2</v>
      </c>
      <c r="D29" s="369">
        <v>0.08</v>
      </c>
      <c r="E29" s="369">
        <v>0.08</v>
      </c>
      <c r="G29" s="51"/>
      <c r="H29" s="341"/>
    </row>
    <row r="30" spans="1:9" ht="16" customHeight="1" x14ac:dyDescent="0.2">
      <c r="A30" s="358" t="s">
        <v>68</v>
      </c>
      <c r="B30" s="503"/>
      <c r="C30" s="503"/>
      <c r="D30" s="503"/>
      <c r="E30" s="503"/>
      <c r="G30" s="51"/>
      <c r="H30" s="341"/>
    </row>
    <row r="31" spans="1:9" ht="16" customHeight="1" x14ac:dyDescent="0.2">
      <c r="A31" s="112" t="s">
        <v>69</v>
      </c>
      <c r="B31" s="360">
        <v>0</v>
      </c>
      <c r="C31" s="360">
        <v>0.3</v>
      </c>
      <c r="D31" s="360">
        <v>0.7</v>
      </c>
      <c r="E31" s="360">
        <v>1</v>
      </c>
      <c r="G31" s="51"/>
      <c r="H31" s="341"/>
      <c r="I31" s="341"/>
    </row>
    <row r="32" spans="1:9" ht="16" customHeight="1" x14ac:dyDescent="0.2">
      <c r="A32" s="112" t="s">
        <v>70</v>
      </c>
      <c r="B32" s="360">
        <v>0.1</v>
      </c>
      <c r="C32" s="360">
        <v>0.12</v>
      </c>
      <c r="D32" s="360">
        <v>0.14000000000000001</v>
      </c>
      <c r="E32" s="360">
        <v>0.15</v>
      </c>
      <c r="G32" s="51"/>
      <c r="H32" s="341"/>
    </row>
    <row r="33" spans="1:11" ht="16" customHeight="1" x14ac:dyDescent="0.2">
      <c r="A33" s="112" t="s">
        <v>71</v>
      </c>
      <c r="B33" s="370">
        <v>0.14000000000000001</v>
      </c>
      <c r="C33" s="370">
        <v>0.17</v>
      </c>
      <c r="D33" s="370">
        <v>0.19</v>
      </c>
      <c r="E33" s="370">
        <v>0.24</v>
      </c>
      <c r="G33" s="51"/>
      <c r="H33" s="341"/>
    </row>
    <row r="34" spans="1:11" ht="16" customHeight="1" x14ac:dyDescent="0.2">
      <c r="A34" s="112" t="s">
        <v>72</v>
      </c>
      <c r="B34" s="360">
        <v>0.1</v>
      </c>
      <c r="C34" s="360">
        <v>0.26</v>
      </c>
      <c r="D34" s="360">
        <v>0.3</v>
      </c>
      <c r="E34" s="360">
        <v>0.4</v>
      </c>
      <c r="G34" s="51"/>
      <c r="H34" s="341"/>
    </row>
    <row r="35" spans="1:11" ht="16" customHeight="1" x14ac:dyDescent="0.2">
      <c r="A35" s="112" t="s">
        <v>73</v>
      </c>
      <c r="B35" s="360">
        <v>0.65</v>
      </c>
      <c r="C35" s="360">
        <v>0.75</v>
      </c>
      <c r="D35" s="360">
        <v>0.7</v>
      </c>
      <c r="E35" s="360">
        <v>0.8</v>
      </c>
      <c r="G35" s="51"/>
      <c r="H35" s="341"/>
      <c r="I35" s="261"/>
      <c r="J35" s="261"/>
      <c r="K35" s="261"/>
    </row>
    <row r="36" spans="1:11" ht="16" customHeight="1" x14ac:dyDescent="0.2">
      <c r="A36" s="112" t="s">
        <v>74</v>
      </c>
      <c r="B36" s="360">
        <v>0</v>
      </c>
      <c r="C36" s="360">
        <v>0.02</v>
      </c>
      <c r="D36" s="360">
        <v>0.1</v>
      </c>
      <c r="E36" s="360">
        <v>0.25</v>
      </c>
      <c r="G36" s="51"/>
      <c r="H36" s="341"/>
      <c r="I36" s="57"/>
      <c r="J36" s="57"/>
      <c r="K36" s="57"/>
    </row>
    <row r="37" spans="1:11" ht="16" customHeight="1" x14ac:dyDescent="0.2">
      <c r="A37" s="112" t="s">
        <v>75</v>
      </c>
      <c r="B37" s="371">
        <v>10000</v>
      </c>
      <c r="C37" s="371">
        <v>11500</v>
      </c>
      <c r="D37" s="371">
        <v>13500</v>
      </c>
      <c r="E37" s="371">
        <v>15000</v>
      </c>
      <c r="G37" s="51"/>
      <c r="H37" s="341"/>
    </row>
    <row r="38" spans="1:11" ht="16" customHeight="1" x14ac:dyDescent="0.2">
      <c r="A38" s="358" t="s">
        <v>76</v>
      </c>
      <c r="B38" s="503"/>
      <c r="C38" s="503"/>
      <c r="D38" s="503"/>
      <c r="E38" s="503"/>
      <c r="G38" s="51"/>
      <c r="H38" s="341"/>
    </row>
    <row r="39" spans="1:11" ht="16" customHeight="1" x14ac:dyDescent="0.2">
      <c r="A39" s="113" t="s">
        <v>77</v>
      </c>
      <c r="B39" s="372">
        <v>0</v>
      </c>
      <c r="C39" s="372">
        <v>30000</v>
      </c>
      <c r="D39" s="372">
        <v>50000</v>
      </c>
      <c r="E39" s="372">
        <v>60000</v>
      </c>
      <c r="F39" s="108"/>
      <c r="G39" s="51"/>
      <c r="H39" s="341"/>
    </row>
    <row r="40" spans="1:11" ht="16" customHeight="1" x14ac:dyDescent="0.2">
      <c r="A40" s="107" t="s">
        <v>78</v>
      </c>
      <c r="B40" s="363">
        <v>0.2</v>
      </c>
      <c r="C40" s="363">
        <v>0.25</v>
      </c>
      <c r="D40" s="363">
        <v>0.4</v>
      </c>
      <c r="E40" s="363">
        <v>0.5</v>
      </c>
      <c r="F40" s="108"/>
      <c r="G40" s="51"/>
      <c r="H40" s="341"/>
    </row>
    <row r="41" spans="1:11" ht="16" customHeight="1" x14ac:dyDescent="0.2">
      <c r="A41" s="107" t="s">
        <v>79</v>
      </c>
      <c r="B41" s="373">
        <f>50*10^9</f>
        <v>50000000000</v>
      </c>
      <c r="C41" s="373">
        <f>100*10^9</f>
        <v>100000000000</v>
      </c>
      <c r="D41" s="373">
        <f>350*10^9</f>
        <v>350000000000</v>
      </c>
      <c r="E41" s="373">
        <f>500*10^9</f>
        <v>500000000000</v>
      </c>
      <c r="F41" s="108"/>
      <c r="G41" s="51"/>
      <c r="H41" s="341"/>
    </row>
    <row r="42" spans="1:11" ht="16" customHeight="1" x14ac:dyDescent="0.2">
      <c r="A42" s="358" t="s">
        <v>80</v>
      </c>
      <c r="B42" s="503"/>
      <c r="C42" s="503"/>
      <c r="D42" s="503"/>
      <c r="E42" s="503"/>
      <c r="G42" s="51"/>
      <c r="H42" s="341"/>
    </row>
    <row r="43" spans="1:11" ht="16" customHeight="1" x14ac:dyDescent="0.2">
      <c r="A43" s="105" t="s">
        <v>81</v>
      </c>
      <c r="B43" s="376">
        <v>4</v>
      </c>
      <c r="C43" s="376">
        <v>4</v>
      </c>
      <c r="D43" s="376">
        <v>8</v>
      </c>
      <c r="E43" s="376">
        <v>14</v>
      </c>
      <c r="G43" s="51"/>
      <c r="H43" s="341"/>
    </row>
    <row r="44" spans="1:11" ht="16" customHeight="1" x14ac:dyDescent="0.2">
      <c r="A44" s="105" t="s">
        <v>82</v>
      </c>
      <c r="B44" s="361">
        <v>30000</v>
      </c>
      <c r="C44" s="361">
        <v>90000</v>
      </c>
      <c r="D44" s="361">
        <v>130000</v>
      </c>
      <c r="E44" s="361">
        <v>160000</v>
      </c>
      <c r="G44" s="51"/>
      <c r="H44" s="341"/>
    </row>
    <row r="45" spans="1:11" ht="16" customHeight="1" x14ac:dyDescent="0.2">
      <c r="A45" s="105" t="s">
        <v>83</v>
      </c>
      <c r="B45" s="374">
        <v>0.2</v>
      </c>
      <c r="C45" s="375">
        <v>0.4</v>
      </c>
      <c r="D45" s="375">
        <v>0.6</v>
      </c>
      <c r="E45" s="375">
        <v>0.7</v>
      </c>
      <c r="G45" s="51"/>
      <c r="H45" s="349"/>
    </row>
    <row r="46" spans="1:11" ht="16" customHeight="1" x14ac:dyDescent="0.2">
      <c r="A46" s="105" t="s">
        <v>84</v>
      </c>
      <c r="B46" s="375">
        <v>0.05</v>
      </c>
      <c r="C46" s="375">
        <v>0.1</v>
      </c>
      <c r="D46" s="375">
        <v>0.2</v>
      </c>
      <c r="E46" s="375">
        <v>0.35</v>
      </c>
      <c r="G46" s="51"/>
      <c r="H46" s="341"/>
    </row>
    <row r="47" spans="1:11" ht="16" customHeight="1" x14ac:dyDescent="0.2">
      <c r="A47" s="105" t="s">
        <v>85</v>
      </c>
      <c r="B47" s="375">
        <v>0.15</v>
      </c>
      <c r="C47" s="375">
        <v>0.25</v>
      </c>
      <c r="D47" s="375">
        <v>0.3</v>
      </c>
      <c r="E47" s="360">
        <v>0.5</v>
      </c>
      <c r="G47" s="51"/>
      <c r="H47" s="341"/>
    </row>
    <row r="48" spans="1:11" ht="16" customHeight="1" x14ac:dyDescent="0.2">
      <c r="A48" s="358" t="s">
        <v>86</v>
      </c>
      <c r="B48" s="503"/>
      <c r="C48" s="503"/>
      <c r="D48" s="503"/>
      <c r="E48" s="503"/>
      <c r="G48" s="51"/>
      <c r="H48" s="341"/>
    </row>
    <row r="49" spans="1:14" ht="16" customHeight="1" x14ac:dyDescent="0.2">
      <c r="A49" s="115" t="s">
        <v>87</v>
      </c>
      <c r="B49" s="372">
        <v>10000</v>
      </c>
      <c r="C49" s="372">
        <v>35000</v>
      </c>
      <c r="D49" s="372">
        <v>20000</v>
      </c>
      <c r="E49" s="372">
        <v>45000</v>
      </c>
      <c r="G49" s="51"/>
      <c r="H49" s="341"/>
      <c r="I49" s="51"/>
    </row>
    <row r="50" spans="1:14" ht="16" customHeight="1" x14ac:dyDescent="0.2">
      <c r="A50" s="115" t="s">
        <v>88</v>
      </c>
      <c r="B50" s="375">
        <v>0.5</v>
      </c>
      <c r="C50" s="375">
        <v>1</v>
      </c>
      <c r="D50" s="375">
        <v>2</v>
      </c>
      <c r="E50" s="375">
        <v>2.5</v>
      </c>
      <c r="G50" s="51"/>
      <c r="H50" s="341"/>
      <c r="I50" s="51"/>
    </row>
    <row r="51" spans="1:14" ht="16" customHeight="1" x14ac:dyDescent="0.2">
      <c r="A51" s="115" t="s">
        <v>89</v>
      </c>
      <c r="B51" s="375">
        <v>0.15</v>
      </c>
      <c r="C51" s="375">
        <v>0.2</v>
      </c>
      <c r="D51" s="375">
        <v>0.25</v>
      </c>
      <c r="E51" s="375">
        <v>0.4</v>
      </c>
      <c r="G51" s="51"/>
      <c r="H51" s="341"/>
    </row>
    <row r="52" spans="1:14" ht="16" customHeight="1" x14ac:dyDescent="0.2">
      <c r="A52" s="358" t="s">
        <v>90</v>
      </c>
      <c r="B52" s="503"/>
      <c r="C52" s="503"/>
      <c r="D52" s="503"/>
      <c r="E52" s="503"/>
      <c r="G52" s="51"/>
      <c r="H52" s="341"/>
    </row>
    <row r="53" spans="1:14" ht="16" customHeight="1" x14ac:dyDescent="0.2">
      <c r="A53" s="114" t="s">
        <v>91</v>
      </c>
      <c r="B53" s="362">
        <v>0.04</v>
      </c>
      <c r="C53" s="362">
        <v>0.1</v>
      </c>
      <c r="D53" s="362">
        <v>0.05</v>
      </c>
      <c r="E53" s="362">
        <v>0.11</v>
      </c>
      <c r="G53" s="51"/>
      <c r="H53" s="353"/>
      <c r="I53" s="353"/>
      <c r="J53" s="353"/>
      <c r="K53" s="353"/>
      <c r="L53" s="353"/>
      <c r="M53" s="353"/>
      <c r="N53" s="353"/>
    </row>
    <row r="54" spans="1:14" ht="16" customHeight="1" x14ac:dyDescent="0.2">
      <c r="A54" s="114" t="s">
        <v>92</v>
      </c>
      <c r="B54" s="360">
        <v>0.03</v>
      </c>
      <c r="C54" s="360">
        <v>0.06</v>
      </c>
      <c r="D54" s="360">
        <v>0.04</v>
      </c>
      <c r="E54" s="360">
        <v>0.09</v>
      </c>
      <c r="G54" s="51"/>
      <c r="H54" s="353"/>
      <c r="I54" s="353"/>
      <c r="J54" s="353"/>
      <c r="K54" s="353"/>
      <c r="L54" s="353"/>
      <c r="M54" s="353"/>
      <c r="N54" s="353"/>
    </row>
    <row r="55" spans="1:14" ht="16" customHeight="1" x14ac:dyDescent="0.2">
      <c r="A55" s="115" t="s">
        <v>93</v>
      </c>
      <c r="B55" s="375">
        <v>0.2</v>
      </c>
      <c r="C55" s="375">
        <v>0.4</v>
      </c>
      <c r="D55" s="375">
        <v>0.6</v>
      </c>
      <c r="E55" s="375">
        <v>0.8</v>
      </c>
      <c r="G55" s="51"/>
      <c r="H55" s="353"/>
      <c r="I55" s="353"/>
      <c r="J55" s="353"/>
      <c r="K55" s="353"/>
      <c r="L55" s="353"/>
      <c r="M55" s="353"/>
      <c r="N55" s="353"/>
    </row>
    <row r="56" spans="1:14" ht="16" customHeight="1" x14ac:dyDescent="0.2">
      <c r="A56" s="115" t="s">
        <v>94</v>
      </c>
      <c r="B56" s="376">
        <v>13</v>
      </c>
      <c r="C56" s="376">
        <v>13</v>
      </c>
      <c r="D56" s="376">
        <v>13</v>
      </c>
      <c r="E56" s="376">
        <v>13</v>
      </c>
      <c r="G56" s="51"/>
      <c r="H56" s="353"/>
      <c r="I56" s="353"/>
      <c r="J56" s="353"/>
      <c r="K56" s="353"/>
      <c r="L56" s="353"/>
      <c r="M56" s="353"/>
      <c r="N56" s="353"/>
    </row>
    <row r="57" spans="1:14" ht="16" customHeight="1" x14ac:dyDescent="0.2">
      <c r="A57" s="115" t="s">
        <v>95</v>
      </c>
      <c r="B57" s="376">
        <v>10</v>
      </c>
      <c r="C57" s="376">
        <v>10</v>
      </c>
      <c r="D57" s="376">
        <v>10</v>
      </c>
      <c r="E57" s="376">
        <v>10</v>
      </c>
      <c r="G57" s="51"/>
      <c r="H57" s="353"/>
      <c r="I57" s="353"/>
      <c r="J57" s="353"/>
      <c r="K57" s="353"/>
      <c r="L57" s="353"/>
      <c r="M57" s="353"/>
      <c r="N57" s="353"/>
    </row>
    <row r="58" spans="1:14" ht="16" customHeight="1" x14ac:dyDescent="0.2">
      <c r="A58" s="115" t="s">
        <v>96</v>
      </c>
      <c r="B58" s="376">
        <v>19</v>
      </c>
      <c r="C58" s="376">
        <v>19</v>
      </c>
      <c r="D58" s="376">
        <v>19</v>
      </c>
      <c r="E58" s="376">
        <v>19</v>
      </c>
      <c r="G58" s="51"/>
      <c r="H58" s="353"/>
      <c r="I58" s="353"/>
      <c r="J58" s="353"/>
      <c r="K58" s="353"/>
      <c r="L58" s="353"/>
      <c r="M58" s="353"/>
      <c r="N58" s="353"/>
    </row>
    <row r="59" spans="1:14" x14ac:dyDescent="0.2">
      <c r="A59" s="115" t="s">
        <v>97</v>
      </c>
      <c r="B59" s="376">
        <v>13</v>
      </c>
      <c r="C59" s="376">
        <v>13</v>
      </c>
      <c r="D59" s="376">
        <v>13</v>
      </c>
      <c r="E59" s="376">
        <v>13</v>
      </c>
      <c r="G59" s="51"/>
      <c r="H59" s="353"/>
      <c r="I59" s="353"/>
      <c r="J59" s="353"/>
      <c r="K59" s="353"/>
      <c r="L59" s="353"/>
      <c r="M59" s="353"/>
      <c r="N59" s="353"/>
    </row>
    <row r="60" spans="1:14" x14ac:dyDescent="0.2">
      <c r="H60" s="353"/>
      <c r="I60" s="353"/>
      <c r="J60" s="353"/>
      <c r="K60" s="353"/>
      <c r="L60" s="353"/>
      <c r="M60" s="353"/>
      <c r="N60" s="353"/>
    </row>
    <row r="61" spans="1:14" x14ac:dyDescent="0.2">
      <c r="H61" s="353"/>
      <c r="I61" s="353"/>
      <c r="J61" s="353"/>
      <c r="K61" s="353"/>
      <c r="L61" s="353"/>
      <c r="M61" s="353"/>
      <c r="N61" s="353"/>
    </row>
    <row r="127" spans="8:8" x14ac:dyDescent="0.2">
      <c r="H127" s="44"/>
    </row>
  </sheetData>
  <sheetProtection algorithmName="SHA-512" hashValue="cqnVT5yUX4cMM6vXZ/Wav0sJzOkx5xEIgq1PVgHUkJlImoAQb0KCGW8GERV/8/4z6Q9vm6gMP4R/nuXEbMdfIg==" saltValue="PTlRwWI4ma2q9zJ9+6dojQ==" spinCount="100000" sheet="1" objects="1" scenarios="1"/>
  <mergeCells count="3">
    <mergeCell ref="A5:G5"/>
    <mergeCell ref="A6:G6"/>
    <mergeCell ref="A2:G3"/>
  </mergeCells>
  <dataValidations disablePrompts="1" count="1">
    <dataValidation type="decimal" allowBlank="1" showInputMessage="1" showErrorMessage="1" sqref="K36 E18 E22" xr:uid="{7DAC91F4-BDF5-D442-AD11-F82BFA7C5131}">
      <formula1>0</formula1>
      <formula2>0.95</formula2>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7B5BA-2DBA-2F41-AC6B-06842F0469F7}">
  <sheetPr codeName="Sheet5">
    <tabColor theme="4"/>
  </sheetPr>
  <dimension ref="A1:AP128"/>
  <sheetViews>
    <sheetView zoomScaleNormal="100" workbookViewId="0">
      <selection activeCell="B24" sqref="B24"/>
    </sheetView>
  </sheetViews>
  <sheetFormatPr baseColWidth="10" defaultColWidth="11" defaultRowHeight="16" x14ac:dyDescent="0.2"/>
  <cols>
    <col min="1" max="1" width="30.6640625" style="92" customWidth="1"/>
    <col min="2" max="4" width="20.5" style="92" customWidth="1"/>
    <col min="5" max="5" width="26" style="92" customWidth="1"/>
    <col min="6" max="6" width="24.83203125" style="92" customWidth="1"/>
    <col min="7" max="7" width="94.6640625" style="92" bestFit="1" customWidth="1"/>
    <col min="8" max="16384" width="11" style="92"/>
  </cols>
  <sheetData>
    <row r="1" spans="1:7" ht="17" x14ac:dyDescent="0.2">
      <c r="A1" s="39" t="s">
        <v>33</v>
      </c>
      <c r="B1" s="90"/>
      <c r="C1" s="90"/>
      <c r="D1" s="90"/>
      <c r="E1" s="90"/>
      <c r="F1" s="90"/>
      <c r="G1" s="91"/>
    </row>
    <row r="2" spans="1:7" x14ac:dyDescent="0.2">
      <c r="A2" s="519" t="s">
        <v>98</v>
      </c>
      <c r="B2" s="519"/>
      <c r="C2" s="519"/>
      <c r="D2" s="519"/>
      <c r="E2" s="519"/>
      <c r="F2" s="519"/>
      <c r="G2" s="520"/>
    </row>
    <row r="3" spans="1:7" x14ac:dyDescent="0.2">
      <c r="A3" s="525" t="s">
        <v>99</v>
      </c>
      <c r="B3" s="525"/>
      <c r="C3" s="525"/>
      <c r="D3" s="525"/>
      <c r="E3" s="525"/>
      <c r="F3" s="525"/>
      <c r="G3" s="526"/>
    </row>
    <row r="4" spans="1:7" x14ac:dyDescent="0.2">
      <c r="A4" s="99"/>
      <c r="B4" s="99"/>
      <c r="C4" s="99"/>
      <c r="D4" s="99"/>
      <c r="E4" s="99"/>
      <c r="F4" s="99"/>
      <c r="G4" s="99"/>
    </row>
    <row r="5" spans="1:7" x14ac:dyDescent="0.2">
      <c r="A5" s="385" t="s">
        <v>100</v>
      </c>
    </row>
    <row r="6" spans="1:7" x14ac:dyDescent="0.2">
      <c r="A6" s="527" t="s">
        <v>101</v>
      </c>
      <c r="B6" s="528"/>
      <c r="C6" s="528"/>
      <c r="D6" s="528"/>
      <c r="E6" s="528"/>
      <c r="F6" s="528"/>
      <c r="G6" s="528"/>
    </row>
    <row r="7" spans="1:7" ht="33" customHeight="1" x14ac:dyDescent="0.2">
      <c r="A7" s="93" t="s">
        <v>102</v>
      </c>
      <c r="B7" s="93" t="s">
        <v>103</v>
      </c>
      <c r="C7" s="94" t="s">
        <v>104</v>
      </c>
      <c r="D7" s="95" t="s">
        <v>105</v>
      </c>
      <c r="E7" s="94" t="s">
        <v>106</v>
      </c>
      <c r="F7" s="94" t="s">
        <v>107</v>
      </c>
      <c r="G7" s="94" t="s">
        <v>108</v>
      </c>
    </row>
    <row r="8" spans="1:7" x14ac:dyDescent="0.2">
      <c r="A8" s="265" t="s">
        <v>109</v>
      </c>
      <c r="B8" s="504">
        <v>7000</v>
      </c>
      <c r="C8" s="380">
        <v>10000000000</v>
      </c>
      <c r="D8" s="268">
        <f>$C8*'Tesla Example Valuation'!J$27</f>
        <v>2500000000</v>
      </c>
      <c r="E8" s="89">
        <f t="shared" ref="E8:E13" si="0">D8+E9</f>
        <v>2538585000</v>
      </c>
      <c r="F8" s="270">
        <f t="shared" ref="F8:F14" si="1">B8*D8</f>
        <v>17500000000000</v>
      </c>
      <c r="G8" s="346">
        <f t="shared" ref="G8:G13" si="2">F8+G9</f>
        <v>18307725000000</v>
      </c>
    </row>
    <row r="9" spans="1:7" ht="17" x14ac:dyDescent="0.2">
      <c r="A9" s="266" t="s">
        <v>110</v>
      </c>
      <c r="B9" s="505">
        <v>15000</v>
      </c>
      <c r="C9" s="506">
        <v>100000000</v>
      </c>
      <c r="D9" s="268">
        <f>$C9*'Tesla Example Valuation'!J$27</f>
        <v>25000000</v>
      </c>
      <c r="E9" s="89">
        <f t="shared" si="0"/>
        <v>38585000</v>
      </c>
      <c r="F9" s="270">
        <f t="shared" si="1"/>
        <v>375000000000</v>
      </c>
      <c r="G9" s="345">
        <f t="shared" si="2"/>
        <v>807725000000</v>
      </c>
    </row>
    <row r="10" spans="1:7" x14ac:dyDescent="0.2">
      <c r="A10" s="267" t="s">
        <v>111</v>
      </c>
      <c r="B10" s="507">
        <v>25000</v>
      </c>
      <c r="C10" s="506">
        <v>40000000</v>
      </c>
      <c r="D10" s="268">
        <f>$C10*'Tesla Example Valuation'!J$27</f>
        <v>10000000</v>
      </c>
      <c r="E10" s="89">
        <f t="shared" si="0"/>
        <v>13585000</v>
      </c>
      <c r="F10" s="270">
        <f t="shared" si="1"/>
        <v>250000000000</v>
      </c>
      <c r="G10" s="345">
        <f t="shared" si="2"/>
        <v>432725000000</v>
      </c>
    </row>
    <row r="11" spans="1:7" x14ac:dyDescent="0.2">
      <c r="A11" s="267" t="s">
        <v>112</v>
      </c>
      <c r="B11" s="507">
        <v>55000</v>
      </c>
      <c r="C11" s="378">
        <v>2700000</v>
      </c>
      <c r="D11" s="268">
        <f>$C11*'Tesla Example Valuation'!J$27</f>
        <v>675000</v>
      </c>
      <c r="E11" s="89">
        <f t="shared" si="0"/>
        <v>3585000</v>
      </c>
      <c r="F11" s="270">
        <f t="shared" si="1"/>
        <v>37125000000</v>
      </c>
      <c r="G11" s="345">
        <f t="shared" si="2"/>
        <v>182725000000</v>
      </c>
    </row>
    <row r="12" spans="1:7" x14ac:dyDescent="0.2">
      <c r="A12" s="267" t="s">
        <v>113</v>
      </c>
      <c r="B12" s="507">
        <v>53000</v>
      </c>
      <c r="C12" s="378">
        <v>6700000</v>
      </c>
      <c r="D12" s="268">
        <f>$C12*'Tesla Example Valuation'!J$27</f>
        <v>1675000</v>
      </c>
      <c r="E12" s="89">
        <f t="shared" si="0"/>
        <v>2910000</v>
      </c>
      <c r="F12" s="270">
        <f t="shared" si="1"/>
        <v>88775000000</v>
      </c>
      <c r="G12" s="345">
        <f t="shared" si="2"/>
        <v>145600000000</v>
      </c>
    </row>
    <row r="13" spans="1:7" x14ac:dyDescent="0.2">
      <c r="A13" s="267" t="s">
        <v>114</v>
      </c>
      <c r="B13" s="507">
        <v>40000</v>
      </c>
      <c r="C13" s="378">
        <v>4400000</v>
      </c>
      <c r="D13" s="268">
        <f>$C13*'Tesla Example Valuation'!J$27</f>
        <v>1100000</v>
      </c>
      <c r="E13" s="89">
        <f t="shared" si="0"/>
        <v>1235000</v>
      </c>
      <c r="F13" s="270">
        <f t="shared" si="1"/>
        <v>44000000000</v>
      </c>
      <c r="G13" s="345">
        <f t="shared" si="2"/>
        <v>56825000000</v>
      </c>
    </row>
    <row r="14" spans="1:7" x14ac:dyDescent="0.2">
      <c r="A14" s="265" t="s">
        <v>115</v>
      </c>
      <c r="B14" s="504">
        <v>95000</v>
      </c>
      <c r="C14" s="380">
        <v>540000</v>
      </c>
      <c r="D14" s="269">
        <f>$C14*'Tesla Example Valuation'!J$27</f>
        <v>135000</v>
      </c>
      <c r="E14" s="274">
        <f>D14</f>
        <v>135000</v>
      </c>
      <c r="F14" s="271">
        <f t="shared" si="1"/>
        <v>12825000000</v>
      </c>
      <c r="G14" s="345">
        <f>F14</f>
        <v>12825000000</v>
      </c>
    </row>
    <row r="16" spans="1:7" x14ac:dyDescent="0.2">
      <c r="A16" s="384" t="s">
        <v>116</v>
      </c>
      <c r="B16" s="279"/>
      <c r="C16" s="280"/>
      <c r="D16" s="344"/>
      <c r="E16" s="282"/>
      <c r="F16" s="283"/>
      <c r="G16" s="284"/>
    </row>
    <row r="17" spans="1:42" x14ac:dyDescent="0.2">
      <c r="A17" s="527" t="s">
        <v>101</v>
      </c>
      <c r="B17" s="528"/>
      <c r="C17" s="528"/>
      <c r="D17" s="528"/>
      <c r="E17" s="528"/>
      <c r="F17" s="528"/>
      <c r="G17" s="528"/>
    </row>
    <row r="18" spans="1:42" ht="17" x14ac:dyDescent="0.2">
      <c r="A18" s="93" t="s">
        <v>102</v>
      </c>
      <c r="B18" s="93" t="s">
        <v>103</v>
      </c>
      <c r="C18" s="94" t="s">
        <v>104</v>
      </c>
      <c r="D18" s="95" t="s">
        <v>105</v>
      </c>
      <c r="E18" s="94" t="s">
        <v>106</v>
      </c>
      <c r="F18" s="94" t="s">
        <v>107</v>
      </c>
      <c r="G18" s="94" t="s">
        <v>108</v>
      </c>
    </row>
    <row r="19" spans="1:42" x14ac:dyDescent="0.2">
      <c r="A19" s="265" t="s">
        <v>109</v>
      </c>
      <c r="B19" s="504">
        <v>7000</v>
      </c>
      <c r="C19" s="380">
        <v>10000000000</v>
      </c>
      <c r="D19" s="268">
        <f ca="1">$C19*'Monte Carlo Single Simulation'!$J$27</f>
        <v>2594544139.5152025</v>
      </c>
      <c r="E19" s="89">
        <f t="shared" ref="E19:E24" ca="1" si="3">D19+E20</f>
        <v>2634588333.7644801</v>
      </c>
      <c r="F19" s="270">
        <f t="shared" ref="F19:F25" ca="1" si="4">B19*D19</f>
        <v>18161808976606.418</v>
      </c>
      <c r="G19" s="346">
        <f t="shared" ref="G19:G24" ca="1" si="5">F19+G20</f>
        <v>19000080242642.383</v>
      </c>
    </row>
    <row r="20" spans="1:42" ht="17" x14ac:dyDescent="0.2">
      <c r="A20" s="266" t="s">
        <v>110</v>
      </c>
      <c r="B20" s="505">
        <v>15000</v>
      </c>
      <c r="C20" s="506">
        <v>100000000</v>
      </c>
      <c r="D20" s="268">
        <f ca="1">$C20*'Monte Carlo Single Simulation'!$J$27</f>
        <v>25945441.395152025</v>
      </c>
      <c r="E20" s="89">
        <f t="shared" ca="1" si="3"/>
        <v>40044194.249277636</v>
      </c>
      <c r="F20" s="270">
        <f t="shared" ca="1" si="4"/>
        <v>389181620927.2804</v>
      </c>
      <c r="G20" s="345">
        <f t="shared" ca="1" si="5"/>
        <v>838271266035.9668</v>
      </c>
    </row>
    <row r="21" spans="1:42" x14ac:dyDescent="0.2">
      <c r="A21" s="267" t="s">
        <v>111</v>
      </c>
      <c r="B21" s="507">
        <v>25000</v>
      </c>
      <c r="C21" s="506">
        <v>40000000</v>
      </c>
      <c r="D21" s="268">
        <f ca="1">$C21*'Monte Carlo Single Simulation'!$J$27</f>
        <v>10378176.55806081</v>
      </c>
      <c r="E21" s="89">
        <f t="shared" ca="1" si="3"/>
        <v>14098752.854125611</v>
      </c>
      <c r="F21" s="270">
        <f t="shared" ca="1" si="4"/>
        <v>259454413951.52026</v>
      </c>
      <c r="G21" s="345">
        <f t="shared" ca="1" si="5"/>
        <v>449089645108.6864</v>
      </c>
    </row>
    <row r="22" spans="1:42" x14ac:dyDescent="0.2">
      <c r="A22" s="267" t="s">
        <v>112</v>
      </c>
      <c r="B22" s="507">
        <v>55000</v>
      </c>
      <c r="C22" s="378">
        <v>2700000</v>
      </c>
      <c r="D22" s="268">
        <f ca="1">$C22*'Monte Carlo Single Simulation'!$J$27</f>
        <v>700526.91766910465</v>
      </c>
      <c r="E22" s="89">
        <f t="shared" ca="1" si="3"/>
        <v>3720576.2960648006</v>
      </c>
      <c r="F22" s="270">
        <f t="shared" ca="1" si="4"/>
        <v>38528980471.800758</v>
      </c>
      <c r="G22" s="345">
        <f t="shared" ca="1" si="5"/>
        <v>189635231157.16614</v>
      </c>
    </row>
    <row r="23" spans="1:42" x14ac:dyDescent="0.2">
      <c r="A23" s="267" t="s">
        <v>113</v>
      </c>
      <c r="B23" s="507">
        <v>53000</v>
      </c>
      <c r="C23" s="378">
        <v>6700000</v>
      </c>
      <c r="D23" s="268">
        <f ca="1">$C23*'Monte Carlo Single Simulation'!$J$27</f>
        <v>1738344.5734751855</v>
      </c>
      <c r="E23" s="89">
        <f t="shared" ca="1" si="3"/>
        <v>3020049.3783956957</v>
      </c>
      <c r="F23" s="270">
        <f t="shared" ca="1" si="4"/>
        <v>92132262394.18483</v>
      </c>
      <c r="G23" s="345">
        <f t="shared" ca="1" si="5"/>
        <v>151106250685.36539</v>
      </c>
    </row>
    <row r="24" spans="1:42" ht="29.25" customHeight="1" x14ac:dyDescent="0.2">
      <c r="A24" s="267" t="s">
        <v>114</v>
      </c>
      <c r="B24" s="507">
        <v>40000</v>
      </c>
      <c r="C24" s="378">
        <v>4400000</v>
      </c>
      <c r="D24" s="268">
        <f ca="1">$C24*'Monte Carlo Single Simulation'!$J$27</f>
        <v>1141599.4213866892</v>
      </c>
      <c r="E24" s="89">
        <f t="shared" ca="1" si="3"/>
        <v>1281704.8049205102</v>
      </c>
      <c r="F24" s="270">
        <f t="shared" ca="1" si="4"/>
        <v>45663976855.467567</v>
      </c>
      <c r="G24" s="345">
        <f t="shared" ca="1" si="5"/>
        <v>58973988291.180557</v>
      </c>
    </row>
    <row r="25" spans="1:42" ht="29.25" customHeight="1" x14ac:dyDescent="0.2">
      <c r="A25" s="265" t="s">
        <v>115</v>
      </c>
      <c r="B25" s="504">
        <v>95000</v>
      </c>
      <c r="C25" s="380">
        <v>540000</v>
      </c>
      <c r="D25" s="268">
        <f ca="1">$C25*'Monte Carlo Single Simulation'!$J$27</f>
        <v>140105.38353382095</v>
      </c>
      <c r="E25" s="274">
        <f ca="1">D25</f>
        <v>140105.38353382095</v>
      </c>
      <c r="F25" s="287">
        <f t="shared" ca="1" si="4"/>
        <v>13310011435.71299</v>
      </c>
      <c r="G25" s="345">
        <f ca="1">F25</f>
        <v>13310011435.71299</v>
      </c>
    </row>
    <row r="27" spans="1:42" x14ac:dyDescent="0.2">
      <c r="A27" s="278"/>
      <c r="B27" s="279"/>
      <c r="C27" s="280"/>
      <c r="D27" s="281"/>
      <c r="E27" s="282"/>
      <c r="F27" s="283"/>
      <c r="G27" s="284"/>
    </row>
    <row r="28" spans="1:42" x14ac:dyDescent="0.2">
      <c r="A28" s="386" t="s">
        <v>117</v>
      </c>
      <c r="H28" s="230"/>
      <c r="I28" s="230"/>
      <c r="J28" s="230"/>
      <c r="K28" s="230"/>
      <c r="L28" s="230"/>
      <c r="M28" s="230"/>
      <c r="N28" s="230"/>
      <c r="O28" s="230"/>
      <c r="P28" s="230"/>
      <c r="Q28" s="230"/>
      <c r="R28" s="230"/>
      <c r="S28" s="230"/>
      <c r="T28" s="230"/>
      <c r="U28" s="230"/>
      <c r="V28" s="230"/>
      <c r="W28" s="230"/>
      <c r="X28" s="230"/>
      <c r="Y28" s="230"/>
      <c r="Z28" s="230"/>
      <c r="AA28" s="230"/>
      <c r="AB28" s="230"/>
      <c r="AC28" s="230"/>
      <c r="AD28" s="230"/>
      <c r="AE28" s="230"/>
      <c r="AF28" s="230"/>
      <c r="AG28" s="230"/>
      <c r="AH28" s="230"/>
      <c r="AI28" s="230"/>
      <c r="AJ28" s="230"/>
      <c r="AK28" s="230"/>
      <c r="AL28" s="230"/>
      <c r="AM28" s="230"/>
      <c r="AN28" s="230"/>
      <c r="AO28" s="230"/>
      <c r="AP28" s="230"/>
    </row>
    <row r="29" spans="1:42" x14ac:dyDescent="0.2">
      <c r="A29" s="527" t="s">
        <v>118</v>
      </c>
      <c r="B29" s="528"/>
      <c r="C29" s="528"/>
      <c r="D29" s="528"/>
      <c r="E29" s="528"/>
      <c r="F29" s="528"/>
      <c r="G29" s="528"/>
      <c r="H29" s="230"/>
      <c r="I29" s="230"/>
      <c r="J29" s="230"/>
      <c r="K29" s="230"/>
      <c r="L29" s="230"/>
      <c r="M29" s="230"/>
      <c r="N29" s="230"/>
      <c r="O29" s="230"/>
      <c r="P29" s="230"/>
      <c r="Q29" s="230"/>
      <c r="R29" s="230"/>
      <c r="S29" s="230"/>
      <c r="T29" s="230"/>
      <c r="U29" s="230"/>
      <c r="V29" s="230"/>
      <c r="W29" s="230"/>
      <c r="X29" s="230"/>
      <c r="Y29" s="230"/>
      <c r="Z29" s="230"/>
      <c r="AA29" s="230"/>
      <c r="AB29" s="230"/>
      <c r="AC29" s="230"/>
      <c r="AD29" s="230"/>
      <c r="AE29" s="230"/>
      <c r="AF29" s="230"/>
      <c r="AG29" s="230"/>
      <c r="AH29" s="230"/>
      <c r="AI29" s="230"/>
      <c r="AJ29" s="230"/>
      <c r="AK29" s="230"/>
      <c r="AL29" s="230"/>
      <c r="AM29" s="230"/>
      <c r="AN29" s="230"/>
      <c r="AO29" s="230"/>
      <c r="AP29" s="230"/>
    </row>
    <row r="30" spans="1:42" ht="34" x14ac:dyDescent="0.2">
      <c r="A30" s="88" t="s">
        <v>119</v>
      </c>
      <c r="B30" s="186" t="s">
        <v>120</v>
      </c>
      <c r="C30" s="186" t="s">
        <v>121</v>
      </c>
      <c r="D30" s="88" t="s">
        <v>122</v>
      </c>
      <c r="E30" s="88" t="s">
        <v>107</v>
      </c>
      <c r="F30" s="186" t="s">
        <v>108</v>
      </c>
      <c r="G30" s="96" t="s">
        <v>123</v>
      </c>
      <c r="H30" s="230"/>
      <c r="I30" s="230"/>
      <c r="J30" s="230"/>
      <c r="K30" s="230"/>
      <c r="L30" s="230"/>
      <c r="M30" s="230"/>
      <c r="N30" s="230"/>
      <c r="O30" s="230"/>
      <c r="P30" s="230"/>
      <c r="Q30" s="230"/>
      <c r="R30" s="230"/>
      <c r="S30" s="230"/>
      <c r="T30" s="230"/>
      <c r="U30" s="230"/>
      <c r="V30" s="230"/>
      <c r="W30" s="230"/>
      <c r="X30" s="230"/>
      <c r="Y30" s="230"/>
      <c r="Z30" s="230"/>
      <c r="AA30" s="230"/>
      <c r="AB30" s="230"/>
      <c r="AC30" s="230"/>
      <c r="AD30" s="230"/>
      <c r="AE30" s="230"/>
      <c r="AF30" s="230"/>
      <c r="AG30" s="230"/>
      <c r="AH30" s="230"/>
      <c r="AI30" s="230"/>
      <c r="AJ30" s="230"/>
      <c r="AK30" s="230"/>
      <c r="AL30" s="230"/>
      <c r="AM30" s="230"/>
      <c r="AN30" s="230"/>
      <c r="AO30" s="230"/>
      <c r="AP30" s="230"/>
    </row>
    <row r="31" spans="1:42" ht="17" x14ac:dyDescent="0.2">
      <c r="A31" s="377">
        <v>0.25</v>
      </c>
      <c r="B31" s="378">
        <v>20000000000000</v>
      </c>
      <c r="C31" s="89">
        <f t="shared" ref="C31:C36" si="6">B31+C32</f>
        <v>30461000000000</v>
      </c>
      <c r="D31" s="116">
        <f>SUMPRODUCT(A31:A$37,$C31:C$37)/SUM(C31:C$37)</f>
        <v>0.36316154059296202</v>
      </c>
      <c r="E31" s="264">
        <f t="shared" ref="E31:E37" si="7">A31*B31</f>
        <v>5000000000000</v>
      </c>
      <c r="F31" s="264">
        <f t="shared" ref="F31:F36" si="8">E31+F32</f>
        <v>11274000000000</v>
      </c>
      <c r="G31" s="96" t="s">
        <v>124</v>
      </c>
      <c r="H31" s="230"/>
      <c r="I31" s="230"/>
      <c r="J31" s="230"/>
      <c r="K31" s="230"/>
      <c r="L31" s="230"/>
      <c r="M31" s="230"/>
      <c r="N31" s="230"/>
      <c r="O31" s="230"/>
      <c r="P31" s="230"/>
      <c r="Q31" s="230"/>
      <c r="R31" s="230"/>
      <c r="S31" s="230"/>
      <c r="T31" s="230"/>
      <c r="U31" s="230"/>
      <c r="V31" s="230"/>
      <c r="W31" s="230"/>
      <c r="X31" s="230"/>
      <c r="Y31" s="230"/>
      <c r="Z31" s="230"/>
      <c r="AA31" s="230"/>
      <c r="AB31" s="230"/>
      <c r="AC31" s="230"/>
      <c r="AD31" s="230"/>
      <c r="AE31" s="230"/>
      <c r="AF31" s="230"/>
      <c r="AG31" s="230"/>
      <c r="AH31" s="230"/>
      <c r="AI31" s="230"/>
      <c r="AJ31" s="230"/>
      <c r="AK31" s="230"/>
      <c r="AL31" s="230"/>
      <c r="AM31" s="230"/>
      <c r="AN31" s="230"/>
      <c r="AO31" s="230"/>
      <c r="AP31" s="230"/>
    </row>
    <row r="32" spans="1:42" ht="17" x14ac:dyDescent="0.2">
      <c r="A32" s="377">
        <v>0.5</v>
      </c>
      <c r="B32" s="378">
        <v>5500000000000</v>
      </c>
      <c r="C32" s="89">
        <f t="shared" si="6"/>
        <v>10461000000000</v>
      </c>
      <c r="D32" s="116">
        <f>SUMPRODUCT(A32:A$37,$C32:C$37)/SUM(C32:C$37)</f>
        <v>0.57263004375303839</v>
      </c>
      <c r="E32" s="264">
        <f t="shared" si="7"/>
        <v>2750000000000</v>
      </c>
      <c r="F32" s="264">
        <f t="shared" si="8"/>
        <v>6274000000000</v>
      </c>
      <c r="G32" s="96" t="s">
        <v>125</v>
      </c>
      <c r="H32" s="230"/>
      <c r="I32" s="230"/>
      <c r="J32" s="230"/>
      <c r="K32" s="230"/>
      <c r="L32" s="230"/>
      <c r="M32" s="230"/>
      <c r="N32" s="230"/>
      <c r="O32" s="230"/>
      <c r="P32" s="230"/>
      <c r="Q32" s="230"/>
      <c r="R32" s="230"/>
      <c r="S32" s="230"/>
      <c r="T32" s="230"/>
      <c r="U32" s="230"/>
      <c r="V32" s="230"/>
      <c r="W32" s="230"/>
      <c r="X32" s="230"/>
      <c r="Y32" s="230"/>
      <c r="Z32" s="230"/>
      <c r="AA32" s="230"/>
      <c r="AB32" s="230"/>
      <c r="AC32" s="230"/>
      <c r="AD32" s="230"/>
      <c r="AE32" s="230"/>
      <c r="AF32" s="230"/>
      <c r="AG32" s="230"/>
      <c r="AH32" s="230"/>
      <c r="AI32" s="230"/>
      <c r="AJ32" s="230"/>
      <c r="AK32" s="230"/>
      <c r="AL32" s="230"/>
      <c r="AM32" s="230"/>
      <c r="AN32" s="230"/>
      <c r="AO32" s="230"/>
      <c r="AP32" s="230"/>
    </row>
    <row r="33" spans="1:42" ht="34" x14ac:dyDescent="0.2">
      <c r="A33" s="377">
        <v>0.6</v>
      </c>
      <c r="B33" s="378">
        <v>4000000000000</v>
      </c>
      <c r="C33" s="89">
        <f t="shared" si="6"/>
        <v>4961000000000</v>
      </c>
      <c r="D33" s="116">
        <f>SUMPRODUCT(A33:A$37,$C33:C$37)/SUM(C33:C$37)</f>
        <v>0.69936613844870721</v>
      </c>
      <c r="E33" s="264">
        <f t="shared" si="7"/>
        <v>2400000000000</v>
      </c>
      <c r="F33" s="264">
        <f t="shared" si="8"/>
        <v>3524000000000</v>
      </c>
      <c r="G33" s="96" t="s">
        <v>126</v>
      </c>
      <c r="H33" s="230"/>
      <c r="I33" s="230"/>
      <c r="J33" s="230"/>
      <c r="K33" s="230"/>
      <c r="L33" s="230"/>
      <c r="M33" s="230"/>
      <c r="N33" s="230"/>
      <c r="O33" s="230"/>
      <c r="P33" s="230"/>
      <c r="Q33" s="230"/>
      <c r="R33" s="230"/>
      <c r="S33" s="230"/>
      <c r="T33" s="230"/>
      <c r="U33" s="230"/>
      <c r="V33" s="230"/>
      <c r="W33" s="230"/>
      <c r="X33" s="230"/>
      <c r="Y33" s="230"/>
      <c r="Z33" s="230"/>
      <c r="AA33" s="230"/>
      <c r="AB33" s="230"/>
      <c r="AC33" s="230"/>
      <c r="AD33" s="230"/>
      <c r="AE33" s="230"/>
      <c r="AF33" s="230"/>
      <c r="AG33" s="230"/>
      <c r="AH33" s="230"/>
      <c r="AI33" s="230"/>
      <c r="AJ33" s="230"/>
      <c r="AK33" s="230"/>
      <c r="AL33" s="230"/>
      <c r="AM33" s="230"/>
      <c r="AN33" s="230"/>
      <c r="AO33" s="230"/>
      <c r="AP33" s="230"/>
    </row>
    <row r="34" spans="1:42" ht="34" x14ac:dyDescent="0.2">
      <c r="A34" s="377">
        <v>1.1000000000000001</v>
      </c>
      <c r="B34" s="378">
        <v>900000000000</v>
      </c>
      <c r="C34" s="89">
        <f t="shared" si="6"/>
        <v>961000000000</v>
      </c>
      <c r="D34" s="116">
        <f>SUMPRODUCT(A34:A$37,$C34:C$37)/SUM(C34:C$37)</f>
        <v>1.1761121856866539</v>
      </c>
      <c r="E34" s="264">
        <f t="shared" si="7"/>
        <v>990000000000.00012</v>
      </c>
      <c r="F34" s="264">
        <f t="shared" si="8"/>
        <v>1124000000000</v>
      </c>
      <c r="G34" s="96" t="s">
        <v>127</v>
      </c>
      <c r="H34" s="230"/>
      <c r="I34" s="230"/>
      <c r="J34" s="230"/>
      <c r="K34" s="230"/>
      <c r="L34" s="230"/>
      <c r="M34" s="230"/>
      <c r="N34" s="230"/>
      <c r="O34" s="230"/>
      <c r="P34" s="230"/>
      <c r="Q34" s="230"/>
      <c r="R34" s="230"/>
      <c r="S34" s="230"/>
      <c r="T34" s="230"/>
      <c r="U34" s="230"/>
      <c r="V34" s="230"/>
      <c r="W34" s="230"/>
      <c r="X34" s="230"/>
      <c r="Y34" s="230"/>
      <c r="Z34" s="230"/>
      <c r="AA34" s="230"/>
      <c r="AB34" s="230"/>
      <c r="AC34" s="230"/>
      <c r="AD34" s="230"/>
      <c r="AE34" s="230"/>
      <c r="AF34" s="230"/>
      <c r="AG34" s="230"/>
      <c r="AH34" s="230"/>
      <c r="AI34" s="230"/>
      <c r="AJ34" s="230"/>
      <c r="AK34" s="230"/>
      <c r="AL34" s="230"/>
      <c r="AM34" s="230"/>
      <c r="AN34" s="230"/>
      <c r="AO34" s="230"/>
      <c r="AP34" s="230"/>
    </row>
    <row r="35" spans="1:42" ht="17" x14ac:dyDescent="0.2">
      <c r="A35" s="377">
        <v>2</v>
      </c>
      <c r="B35" s="378">
        <v>50000000000</v>
      </c>
      <c r="C35" s="89">
        <f t="shared" si="6"/>
        <v>61000000000</v>
      </c>
      <c r="D35" s="116">
        <f>SUMPRODUCT(A35:A$37,$C35:C$37)/SUM(C35:C$37)</f>
        <v>2.1780821917808217</v>
      </c>
      <c r="E35" s="264">
        <f t="shared" si="7"/>
        <v>100000000000</v>
      </c>
      <c r="F35" s="264">
        <f t="shared" si="8"/>
        <v>134000000000</v>
      </c>
      <c r="G35" s="96" t="s">
        <v>128</v>
      </c>
      <c r="H35" s="230"/>
      <c r="I35" s="230"/>
      <c r="J35" s="230"/>
      <c r="K35" s="230"/>
      <c r="L35" s="230"/>
      <c r="M35" s="230"/>
      <c r="N35" s="230"/>
      <c r="O35" s="230"/>
      <c r="P35" s="230"/>
      <c r="Q35" s="230"/>
      <c r="R35" s="230"/>
      <c r="S35" s="230"/>
      <c r="T35" s="230"/>
      <c r="U35" s="230"/>
      <c r="V35" s="230"/>
      <c r="W35" s="230"/>
      <c r="X35" s="230"/>
      <c r="Y35" s="230"/>
      <c r="Z35" s="230"/>
      <c r="AA35" s="230"/>
      <c r="AB35" s="230"/>
      <c r="AC35" s="230"/>
      <c r="AD35" s="230"/>
      <c r="AE35" s="230"/>
      <c r="AF35" s="230"/>
      <c r="AG35" s="230"/>
      <c r="AH35" s="230"/>
      <c r="AI35" s="230"/>
      <c r="AJ35" s="230"/>
      <c r="AK35" s="230"/>
      <c r="AL35" s="230"/>
      <c r="AM35" s="230"/>
      <c r="AN35" s="230"/>
      <c r="AO35" s="230"/>
      <c r="AP35" s="230"/>
    </row>
    <row r="36" spans="1:42" x14ac:dyDescent="0.2">
      <c r="A36" s="377">
        <v>3</v>
      </c>
      <c r="B36" s="378">
        <v>10000000000</v>
      </c>
      <c r="C36" s="89">
        <f t="shared" si="6"/>
        <v>11000000000</v>
      </c>
      <c r="D36" s="116">
        <f>SUMPRODUCT(A36:A$37,$C36:C$37)/SUM(C36:C$37)</f>
        <v>3.0833333333333335</v>
      </c>
      <c r="E36" s="264">
        <f t="shared" si="7"/>
        <v>30000000000</v>
      </c>
      <c r="F36" s="264">
        <f t="shared" si="8"/>
        <v>34000000000</v>
      </c>
      <c r="G36" s="96"/>
      <c r="H36" s="230"/>
      <c r="I36" s="230"/>
      <c r="J36" s="230"/>
      <c r="K36" s="230"/>
      <c r="L36" s="230"/>
      <c r="M36" s="230"/>
      <c r="N36" s="230"/>
      <c r="O36" s="230"/>
      <c r="P36" s="230"/>
      <c r="Q36" s="230"/>
      <c r="R36" s="230"/>
      <c r="S36" s="230"/>
      <c r="T36" s="230"/>
      <c r="U36" s="230"/>
      <c r="V36" s="230"/>
      <c r="W36" s="230"/>
      <c r="X36" s="230"/>
      <c r="Y36" s="230"/>
      <c r="Z36" s="230"/>
      <c r="AA36" s="230"/>
      <c r="AB36" s="230"/>
      <c r="AC36" s="230"/>
      <c r="AD36" s="230"/>
      <c r="AE36" s="230"/>
      <c r="AF36" s="230"/>
      <c r="AG36" s="230"/>
      <c r="AH36" s="230"/>
      <c r="AI36" s="230"/>
      <c r="AJ36" s="230"/>
      <c r="AK36" s="230"/>
      <c r="AL36" s="230"/>
      <c r="AM36" s="230"/>
      <c r="AN36" s="230"/>
      <c r="AO36" s="230"/>
      <c r="AP36" s="230"/>
    </row>
    <row r="37" spans="1:42" ht="17" x14ac:dyDescent="0.2">
      <c r="A37" s="379">
        <v>4</v>
      </c>
      <c r="B37" s="380">
        <v>1000000000</v>
      </c>
      <c r="C37" s="274">
        <f>B37</f>
        <v>1000000000</v>
      </c>
      <c r="D37" s="285">
        <f>SUMPRODUCT(A$37:A37,$C$37:C37)/SUM(C$37:C37)</f>
        <v>4</v>
      </c>
      <c r="E37" s="275">
        <f t="shared" si="7"/>
        <v>4000000000</v>
      </c>
      <c r="F37" s="275">
        <f>E37</f>
        <v>4000000000</v>
      </c>
      <c r="G37" s="286" t="s">
        <v>129</v>
      </c>
      <c r="H37" s="230"/>
      <c r="I37" s="230"/>
      <c r="J37" s="230"/>
      <c r="K37" s="230"/>
      <c r="L37" s="230"/>
      <c r="M37" s="230"/>
      <c r="N37" s="230"/>
      <c r="O37" s="230"/>
      <c r="P37" s="230"/>
      <c r="Q37" s="230"/>
      <c r="R37" s="230"/>
      <c r="S37" s="230"/>
      <c r="T37" s="230"/>
      <c r="U37" s="230"/>
      <c r="V37" s="230"/>
      <c r="W37" s="230"/>
      <c r="X37" s="230"/>
      <c r="Y37" s="230"/>
      <c r="Z37" s="230"/>
      <c r="AA37" s="230"/>
      <c r="AB37" s="230"/>
      <c r="AC37" s="230"/>
      <c r="AD37" s="230"/>
      <c r="AE37" s="230"/>
      <c r="AF37" s="230"/>
      <c r="AG37" s="230"/>
      <c r="AH37" s="230"/>
      <c r="AI37" s="230"/>
      <c r="AJ37" s="230"/>
      <c r="AK37" s="230"/>
      <c r="AL37" s="230"/>
      <c r="AM37" s="230"/>
      <c r="AN37" s="230"/>
      <c r="AO37" s="230"/>
      <c r="AP37" s="230"/>
    </row>
    <row r="38" spans="1:42" x14ac:dyDescent="0.2">
      <c r="D38" s="187"/>
      <c r="H38" s="230"/>
      <c r="I38" s="230"/>
      <c r="J38" s="230"/>
      <c r="K38" s="230"/>
      <c r="L38" s="230"/>
      <c r="M38" s="230"/>
      <c r="N38" s="230"/>
      <c r="O38" s="230"/>
      <c r="P38" s="230"/>
      <c r="Q38" s="230"/>
      <c r="R38" s="230"/>
      <c r="S38" s="230"/>
      <c r="T38" s="230"/>
      <c r="U38" s="230"/>
      <c r="V38" s="230"/>
      <c r="W38" s="230"/>
      <c r="X38" s="230"/>
      <c r="Y38" s="230"/>
      <c r="Z38" s="230"/>
      <c r="AA38" s="230"/>
      <c r="AB38" s="230"/>
      <c r="AC38" s="230"/>
      <c r="AD38" s="230"/>
      <c r="AE38" s="230"/>
      <c r="AF38" s="230"/>
      <c r="AG38" s="230"/>
      <c r="AH38" s="230"/>
      <c r="AI38" s="230"/>
      <c r="AJ38" s="230"/>
      <c r="AK38" s="230"/>
      <c r="AL38" s="230"/>
      <c r="AM38" s="230"/>
      <c r="AN38" s="230"/>
      <c r="AO38" s="230"/>
      <c r="AP38" s="230"/>
    </row>
    <row r="39" spans="1:42" x14ac:dyDescent="0.2">
      <c r="H39" s="230"/>
      <c r="I39" s="230"/>
      <c r="J39" s="230"/>
      <c r="K39" s="230"/>
      <c r="L39" s="230"/>
      <c r="M39" s="230"/>
      <c r="N39" s="230"/>
      <c r="O39" s="230"/>
      <c r="P39" s="230"/>
      <c r="Q39" s="230"/>
      <c r="R39" s="230"/>
      <c r="S39" s="230"/>
      <c r="T39" s="230"/>
      <c r="U39" s="230"/>
      <c r="V39" s="230"/>
      <c r="W39" s="230"/>
      <c r="X39" s="230"/>
      <c r="Y39" s="230"/>
      <c r="Z39" s="230"/>
      <c r="AA39" s="230"/>
      <c r="AB39" s="230"/>
      <c r="AC39" s="230"/>
      <c r="AD39" s="230"/>
      <c r="AE39" s="230"/>
      <c r="AF39" s="230"/>
      <c r="AG39" s="230"/>
      <c r="AH39" s="230"/>
      <c r="AI39" s="230"/>
      <c r="AJ39" s="230"/>
      <c r="AK39" s="230"/>
      <c r="AL39" s="230"/>
      <c r="AM39" s="230"/>
      <c r="AN39" s="230"/>
      <c r="AO39" s="230"/>
      <c r="AP39" s="230"/>
    </row>
    <row r="40" spans="1:42" x14ac:dyDescent="0.2">
      <c r="A40" s="385" t="s">
        <v>100</v>
      </c>
      <c r="B40" s="230"/>
      <c r="C40" s="230"/>
      <c r="D40" s="383" t="s">
        <v>116</v>
      </c>
      <c r="E40" s="230"/>
      <c r="F40" s="230"/>
      <c r="G40" s="230"/>
      <c r="H40" s="230"/>
      <c r="I40" s="230"/>
      <c r="J40" s="230"/>
      <c r="K40" s="230"/>
      <c r="L40" s="230"/>
      <c r="M40" s="230"/>
      <c r="N40" s="230"/>
      <c r="O40" s="230"/>
      <c r="P40" s="230"/>
      <c r="Q40" s="230"/>
      <c r="R40" s="230"/>
      <c r="S40" s="230"/>
      <c r="T40" s="230"/>
      <c r="U40" s="230"/>
      <c r="V40" s="230"/>
      <c r="W40" s="230"/>
      <c r="X40" s="230"/>
      <c r="Y40" s="230"/>
      <c r="Z40" s="230"/>
      <c r="AA40" s="230"/>
      <c r="AB40" s="230"/>
      <c r="AC40" s="230"/>
      <c r="AD40" s="230"/>
      <c r="AE40" s="230"/>
      <c r="AF40" s="230"/>
      <c r="AG40" s="230"/>
      <c r="AH40" s="230"/>
      <c r="AI40" s="230"/>
      <c r="AJ40" s="230"/>
      <c r="AK40" s="230"/>
      <c r="AL40" s="230"/>
      <c r="AM40" s="230"/>
      <c r="AN40" s="230"/>
      <c r="AO40" s="230"/>
      <c r="AP40" s="230"/>
    </row>
    <row r="41" spans="1:42" x14ac:dyDescent="0.2">
      <c r="A41" s="381" t="s">
        <v>130</v>
      </c>
      <c r="B41" s="382"/>
      <c r="D41" s="381" t="s">
        <v>130</v>
      </c>
      <c r="E41" s="382"/>
      <c r="H41" s="230"/>
      <c r="I41" s="230"/>
      <c r="J41" s="230"/>
      <c r="K41" s="230"/>
      <c r="L41" s="230"/>
      <c r="M41" s="230"/>
      <c r="N41" s="230"/>
      <c r="O41" s="230"/>
      <c r="P41" s="230"/>
      <c r="Q41" s="230"/>
      <c r="R41" s="230"/>
      <c r="S41" s="230"/>
      <c r="T41" s="230"/>
      <c r="U41" s="230"/>
      <c r="V41" s="230"/>
      <c r="W41" s="230"/>
      <c r="X41" s="230"/>
      <c r="Y41" s="230"/>
      <c r="Z41" s="230"/>
      <c r="AA41" s="230"/>
      <c r="AB41" s="230"/>
      <c r="AC41" s="230"/>
      <c r="AD41" s="230"/>
      <c r="AE41" s="230"/>
      <c r="AF41" s="230"/>
      <c r="AG41" s="230"/>
      <c r="AH41" s="230"/>
      <c r="AI41" s="230"/>
      <c r="AJ41" s="230"/>
      <c r="AK41" s="230"/>
      <c r="AL41" s="230"/>
      <c r="AM41" s="230"/>
      <c r="AN41" s="230"/>
      <c r="AO41" s="230"/>
      <c r="AP41" s="230"/>
    </row>
    <row r="42" spans="1:42" ht="17" x14ac:dyDescent="0.2">
      <c r="A42" s="241" t="s">
        <v>131</v>
      </c>
      <c r="B42" s="240">
        <v>0</v>
      </c>
      <c r="D42" s="241" t="s">
        <v>131</v>
      </c>
      <c r="E42" s="240">
        <v>0</v>
      </c>
      <c r="H42" s="230"/>
      <c r="I42" s="230"/>
      <c r="J42" s="230"/>
      <c r="K42" s="230"/>
      <c r="L42" s="230"/>
      <c r="M42" s="230"/>
      <c r="N42" s="230"/>
      <c r="O42" s="230"/>
      <c r="P42" s="230"/>
      <c r="Q42" s="230"/>
      <c r="R42" s="230"/>
      <c r="S42" s="230"/>
      <c r="T42" s="230"/>
      <c r="U42" s="230"/>
      <c r="V42" s="230"/>
      <c r="W42" s="230"/>
      <c r="X42" s="230"/>
      <c r="Y42" s="230"/>
      <c r="Z42" s="230"/>
      <c r="AA42" s="230"/>
      <c r="AB42" s="230"/>
      <c r="AC42" s="230"/>
      <c r="AD42" s="230"/>
      <c r="AE42" s="230"/>
      <c r="AF42" s="230"/>
      <c r="AG42" s="230"/>
      <c r="AH42" s="230"/>
      <c r="AI42" s="230"/>
      <c r="AJ42" s="230"/>
      <c r="AK42" s="230"/>
      <c r="AL42" s="230"/>
      <c r="AM42" s="230"/>
      <c r="AN42" s="230"/>
      <c r="AO42" s="230"/>
      <c r="AP42" s="230"/>
    </row>
    <row r="43" spans="1:42" ht="17" x14ac:dyDescent="0.2">
      <c r="A43" s="239" t="s">
        <v>132</v>
      </c>
      <c r="B43" s="238">
        <v>100</v>
      </c>
      <c r="D43" s="239" t="s">
        <v>132</v>
      </c>
      <c r="E43" s="238">
        <v>100</v>
      </c>
      <c r="H43" s="230"/>
      <c r="I43" s="230"/>
      <c r="J43" s="230"/>
      <c r="K43" s="230"/>
      <c r="L43" s="230"/>
      <c r="M43" s="230"/>
      <c r="N43" s="230"/>
      <c r="O43" s="230"/>
      <c r="P43" s="230"/>
      <c r="Q43" s="230"/>
      <c r="R43" s="230"/>
      <c r="S43" s="230"/>
      <c r="T43" s="230"/>
      <c r="U43" s="230"/>
      <c r="V43" s="230"/>
      <c r="W43" s="230"/>
      <c r="X43" s="230"/>
      <c r="Y43" s="230"/>
      <c r="Z43" s="230"/>
      <c r="AA43" s="230"/>
      <c r="AB43" s="230"/>
      <c r="AC43" s="230"/>
      <c r="AD43" s="230"/>
      <c r="AE43" s="230"/>
      <c r="AF43" s="230"/>
      <c r="AG43" s="230"/>
      <c r="AH43" s="230"/>
      <c r="AI43" s="230"/>
      <c r="AJ43" s="230"/>
      <c r="AK43" s="230"/>
      <c r="AL43" s="230"/>
      <c r="AM43" s="230"/>
      <c r="AN43" s="230"/>
      <c r="AO43" s="230"/>
      <c r="AP43" s="230"/>
    </row>
    <row r="44" spans="1:42" ht="17" x14ac:dyDescent="0.2">
      <c r="A44" s="239" t="s">
        <v>133</v>
      </c>
      <c r="B44" s="243">
        <v>1</v>
      </c>
      <c r="D44" s="239" t="s">
        <v>133</v>
      </c>
      <c r="E44" s="243">
        <v>1</v>
      </c>
      <c r="H44" s="230"/>
      <c r="I44" s="230"/>
      <c r="J44" s="230"/>
      <c r="K44" s="230"/>
      <c r="L44" s="230"/>
      <c r="M44" s="230"/>
      <c r="N44" s="230"/>
      <c r="O44" s="230"/>
      <c r="P44" s="230"/>
      <c r="Q44" s="230"/>
      <c r="R44" s="230"/>
      <c r="S44" s="230"/>
      <c r="T44" s="230"/>
      <c r="U44" s="230"/>
      <c r="V44" s="230"/>
      <c r="W44" s="230"/>
      <c r="X44" s="230"/>
      <c r="Y44" s="230"/>
      <c r="Z44" s="230"/>
      <c r="AA44" s="230"/>
      <c r="AB44" s="230"/>
      <c r="AC44" s="230"/>
      <c r="AD44" s="230"/>
      <c r="AE44" s="230"/>
      <c r="AF44" s="230"/>
      <c r="AG44" s="230"/>
      <c r="AH44" s="230"/>
      <c r="AI44" s="230"/>
      <c r="AJ44" s="230"/>
      <c r="AK44" s="230"/>
      <c r="AL44" s="230"/>
      <c r="AM44" s="230"/>
      <c r="AN44" s="230"/>
      <c r="AO44" s="230"/>
      <c r="AP44" s="230"/>
    </row>
    <row r="45" spans="1:42" ht="17" x14ac:dyDescent="0.2">
      <c r="A45" s="237" t="s">
        <v>134</v>
      </c>
      <c r="B45" s="249">
        <f>'Tesla Example Valuation'!J43</f>
        <v>5</v>
      </c>
      <c r="D45" s="237" t="s">
        <v>134</v>
      </c>
      <c r="E45" s="249">
        <f ca="1">'Monte Carlo Single Simulation'!J43</f>
        <v>4</v>
      </c>
      <c r="H45" s="230"/>
      <c r="I45" s="230"/>
      <c r="J45" s="230"/>
      <c r="K45" s="230"/>
      <c r="L45" s="230"/>
      <c r="M45" s="230"/>
      <c r="N45" s="230"/>
      <c r="O45" s="230"/>
      <c r="P45" s="230"/>
      <c r="Q45" s="230"/>
      <c r="R45" s="230"/>
      <c r="S45" s="230"/>
      <c r="T45" s="230"/>
      <c r="U45" s="230"/>
      <c r="V45" s="230"/>
      <c r="W45" s="230"/>
      <c r="X45" s="230"/>
      <c r="Y45" s="230"/>
      <c r="Z45" s="230"/>
      <c r="AA45" s="230"/>
      <c r="AB45" s="230"/>
      <c r="AC45" s="230"/>
      <c r="AD45" s="230"/>
      <c r="AE45" s="230"/>
      <c r="AF45" s="230"/>
      <c r="AG45" s="230"/>
      <c r="AH45" s="230"/>
      <c r="AI45" s="230"/>
      <c r="AJ45" s="230"/>
      <c r="AK45" s="230"/>
      <c r="AL45" s="230"/>
      <c r="AM45" s="230"/>
      <c r="AN45" s="230"/>
      <c r="AO45" s="230"/>
      <c r="AP45" s="230"/>
    </row>
    <row r="46" spans="1:42" x14ac:dyDescent="0.2">
      <c r="A46" s="236"/>
      <c r="B46" s="230"/>
      <c r="D46" s="236"/>
      <c r="E46" s="230"/>
      <c r="H46" s="248"/>
      <c r="I46" s="230"/>
      <c r="J46" s="230"/>
      <c r="K46" s="230"/>
      <c r="L46" s="230"/>
      <c r="M46" s="230"/>
      <c r="N46" s="230"/>
      <c r="O46" s="230"/>
      <c r="P46" s="230"/>
      <c r="Q46" s="230"/>
      <c r="R46" s="230"/>
      <c r="S46" s="230"/>
      <c r="T46" s="230"/>
      <c r="U46" s="230"/>
      <c r="V46" s="230"/>
      <c r="W46" s="230"/>
      <c r="X46" s="230"/>
      <c r="Y46" s="230"/>
      <c r="Z46" s="230"/>
      <c r="AA46" s="230"/>
      <c r="AB46" s="230"/>
      <c r="AC46" s="230"/>
      <c r="AD46" s="230"/>
      <c r="AE46" s="230"/>
      <c r="AF46" s="230"/>
      <c r="AG46" s="230"/>
      <c r="AH46" s="230"/>
      <c r="AI46" s="230"/>
      <c r="AJ46" s="230"/>
      <c r="AK46" s="230"/>
      <c r="AL46" s="230"/>
      <c r="AM46" s="230"/>
      <c r="AN46" s="230"/>
      <c r="AO46" s="230"/>
      <c r="AP46" s="230"/>
    </row>
    <row r="47" spans="1:42" ht="17" x14ac:dyDescent="0.2">
      <c r="A47" s="233" t="s">
        <v>135</v>
      </c>
      <c r="B47" s="233" t="s">
        <v>136</v>
      </c>
      <c r="D47" s="233" t="s">
        <v>135</v>
      </c>
      <c r="E47" s="233" t="s">
        <v>136</v>
      </c>
      <c r="H47" s="248"/>
      <c r="I47" s="230"/>
      <c r="J47" s="230"/>
      <c r="K47" s="230"/>
      <c r="L47" s="230"/>
      <c r="M47" s="230"/>
      <c r="N47" s="230"/>
      <c r="O47" s="230"/>
      <c r="P47" s="230"/>
      <c r="Q47" s="230"/>
      <c r="R47" s="230"/>
      <c r="S47" s="230"/>
      <c r="T47" s="230"/>
      <c r="U47" s="230"/>
      <c r="V47" s="230"/>
      <c r="W47" s="230"/>
      <c r="X47" s="230"/>
      <c r="Y47" s="230"/>
      <c r="Z47" s="230"/>
      <c r="AA47" s="230"/>
      <c r="AB47" s="230"/>
      <c r="AC47" s="230"/>
      <c r="AD47" s="230"/>
      <c r="AE47" s="230"/>
      <c r="AF47" s="230"/>
      <c r="AG47" s="230"/>
      <c r="AH47" s="230"/>
      <c r="AI47" s="230"/>
      <c r="AJ47" s="230"/>
      <c r="AK47" s="230"/>
      <c r="AL47" s="230"/>
      <c r="AM47" s="230"/>
      <c r="AN47" s="230"/>
      <c r="AO47" s="230"/>
      <c r="AP47" s="230"/>
    </row>
    <row r="48" spans="1:42" x14ac:dyDescent="0.2">
      <c r="A48" s="242">
        <v>0</v>
      </c>
      <c r="B48" s="277">
        <f>$B$43/(1+POWER(81,($B$44+$B$45/2-A48)/$B$45))*(1/100)</f>
        <v>4.4103335200589233E-2</v>
      </c>
      <c r="D48" s="242">
        <v>0</v>
      </c>
      <c r="E48" s="277">
        <f t="shared" ref="E48:E63" ca="1" si="9">$E$43/(1+POWER(81,($E$44+$E$45/2-D48)/$E$45))*(1/100)</f>
        <v>3.5714285714285719E-2</v>
      </c>
      <c r="H48" s="248"/>
      <c r="I48" s="232"/>
      <c r="J48" s="232"/>
      <c r="K48" s="232"/>
      <c r="L48" s="232"/>
      <c r="M48" s="232"/>
      <c r="N48" s="232"/>
      <c r="O48" s="232"/>
      <c r="P48" s="232"/>
      <c r="Q48" s="232"/>
      <c r="R48" s="232"/>
      <c r="S48" s="232"/>
      <c r="T48" s="232"/>
      <c r="U48" s="232"/>
      <c r="V48" s="232"/>
      <c r="W48" s="232"/>
      <c r="X48" s="232"/>
      <c r="Y48" s="232"/>
      <c r="Z48" s="232"/>
      <c r="AA48" s="232"/>
      <c r="AB48" s="232"/>
      <c r="AC48" s="232"/>
      <c r="AD48" s="232"/>
      <c r="AE48" s="232"/>
      <c r="AF48" s="232"/>
      <c r="AG48" s="232"/>
      <c r="AH48" s="232"/>
      <c r="AI48" s="232"/>
      <c r="AJ48" s="232"/>
      <c r="AK48" s="232"/>
      <c r="AL48" s="232"/>
      <c r="AM48" s="232"/>
      <c r="AN48" s="232"/>
      <c r="AO48" s="232"/>
      <c r="AP48" s="230"/>
    </row>
    <row r="49" spans="1:42" x14ac:dyDescent="0.2">
      <c r="A49" s="234">
        <f>A48+1</f>
        <v>1</v>
      </c>
      <c r="B49" s="277">
        <f t="shared" ref="B49:B63" si="10">$B$43/(1+POWER(81,($B$44+$B$45/2-A49)/$B$45))*(1/100)</f>
        <v>0.1</v>
      </c>
      <c r="D49" s="234">
        <f>D48+1</f>
        <v>1</v>
      </c>
      <c r="E49" s="277">
        <f t="shared" ca="1" si="9"/>
        <v>0.1</v>
      </c>
      <c r="H49" s="248"/>
      <c r="O49" s="231"/>
      <c r="P49" s="231"/>
      <c r="Q49" s="231"/>
      <c r="R49" s="231"/>
      <c r="S49" s="231"/>
      <c r="T49" s="231"/>
      <c r="U49" s="231"/>
      <c r="V49" s="231"/>
      <c r="W49" s="231"/>
      <c r="X49" s="231"/>
      <c r="Y49" s="231"/>
      <c r="Z49" s="231"/>
      <c r="AA49" s="231"/>
      <c r="AB49" s="231"/>
      <c r="AC49" s="231"/>
      <c r="AD49" s="231"/>
      <c r="AE49" s="231"/>
      <c r="AF49" s="231"/>
      <c r="AG49" s="231"/>
      <c r="AH49" s="231"/>
      <c r="AI49" s="231"/>
      <c r="AJ49" s="231"/>
      <c r="AK49" s="231"/>
      <c r="AL49" s="231"/>
      <c r="AM49" s="231"/>
      <c r="AN49" s="231"/>
      <c r="AO49" s="231"/>
      <c r="AP49" s="235"/>
    </row>
    <row r="50" spans="1:42" x14ac:dyDescent="0.2">
      <c r="A50" s="234">
        <f t="shared" ref="A50:A63" si="11">A49+1</f>
        <v>2</v>
      </c>
      <c r="B50" s="277">
        <f t="shared" si="10"/>
        <v>0.21109548169995912</v>
      </c>
      <c r="D50" s="234">
        <f t="shared" ref="D50:D63" si="12">D49+1</f>
        <v>2</v>
      </c>
      <c r="E50" s="277">
        <f t="shared" ca="1" si="9"/>
        <v>0.25</v>
      </c>
      <c r="H50" s="248"/>
      <c r="I50" s="230"/>
      <c r="J50" s="230"/>
      <c r="K50" s="230"/>
      <c r="L50" s="230"/>
      <c r="M50" s="230"/>
      <c r="N50" s="230"/>
      <c r="O50" s="230"/>
      <c r="P50" s="230"/>
      <c r="Q50" s="230"/>
      <c r="R50" s="230"/>
      <c r="S50" s="230"/>
      <c r="T50" s="230"/>
      <c r="U50" s="230"/>
      <c r="V50" s="230"/>
      <c r="W50" s="230"/>
      <c r="X50" s="230"/>
      <c r="Y50" s="230"/>
      <c r="Z50" s="230"/>
      <c r="AA50" s="230"/>
      <c r="AB50" s="230"/>
      <c r="AC50" s="230"/>
      <c r="AD50" s="230"/>
      <c r="AE50" s="230"/>
      <c r="AF50" s="230"/>
      <c r="AG50" s="230"/>
      <c r="AH50" s="230"/>
      <c r="AI50" s="230"/>
      <c r="AJ50" s="230"/>
      <c r="AK50" s="230"/>
      <c r="AL50" s="230"/>
      <c r="AM50" s="230"/>
      <c r="AN50" s="230"/>
      <c r="AO50" s="230"/>
      <c r="AP50" s="230"/>
    </row>
    <row r="51" spans="1:42" x14ac:dyDescent="0.2">
      <c r="A51" s="234">
        <f t="shared" si="11"/>
        <v>3</v>
      </c>
      <c r="B51" s="277">
        <f t="shared" si="10"/>
        <v>0.39187324273140683</v>
      </c>
      <c r="D51" s="234">
        <f t="shared" si="12"/>
        <v>3</v>
      </c>
      <c r="E51" s="277">
        <f t="shared" ca="1" si="9"/>
        <v>0.5</v>
      </c>
      <c r="H51" s="248"/>
      <c r="I51" s="230"/>
      <c r="J51" s="230"/>
      <c r="K51" s="230"/>
      <c r="L51" s="230"/>
      <c r="M51" s="230"/>
      <c r="N51" s="230"/>
      <c r="O51" s="230"/>
      <c r="P51" s="230"/>
      <c r="Q51" s="230"/>
      <c r="R51" s="230"/>
      <c r="S51" s="230"/>
      <c r="T51" s="230"/>
      <c r="U51" s="230"/>
      <c r="V51" s="230"/>
      <c r="W51" s="230"/>
      <c r="X51" s="230"/>
      <c r="Y51" s="230"/>
      <c r="Z51" s="230"/>
      <c r="AA51" s="230"/>
      <c r="AB51" s="230"/>
      <c r="AC51" s="230"/>
      <c r="AD51" s="230"/>
      <c r="AE51" s="230"/>
      <c r="AF51" s="230"/>
      <c r="AG51" s="230"/>
      <c r="AH51" s="230"/>
      <c r="AI51" s="230"/>
      <c r="AJ51" s="230"/>
      <c r="AK51" s="230"/>
      <c r="AL51" s="230"/>
      <c r="AM51" s="230"/>
      <c r="AN51" s="230"/>
      <c r="AO51" s="230"/>
      <c r="AP51" s="230"/>
    </row>
    <row r="52" spans="1:42" x14ac:dyDescent="0.2">
      <c r="A52" s="234">
        <f t="shared" si="11"/>
        <v>4</v>
      </c>
      <c r="B52" s="277">
        <f t="shared" si="10"/>
        <v>0.60812675726859311</v>
      </c>
      <c r="D52" s="234">
        <f t="shared" si="12"/>
        <v>4</v>
      </c>
      <c r="E52" s="277">
        <f t="shared" ca="1" si="9"/>
        <v>0.75</v>
      </c>
      <c r="H52" s="248"/>
      <c r="I52" s="230"/>
      <c r="J52" s="230"/>
      <c r="K52" s="230"/>
      <c r="L52" s="230"/>
      <c r="M52" s="230"/>
      <c r="N52" s="230"/>
      <c r="O52" s="230"/>
      <c r="P52" s="230"/>
      <c r="Q52" s="230"/>
      <c r="R52" s="230"/>
      <c r="S52" s="230"/>
      <c r="T52" s="230"/>
      <c r="U52" s="230"/>
      <c r="V52" s="230"/>
      <c r="W52" s="230"/>
      <c r="X52" s="230"/>
      <c r="Y52" s="230"/>
      <c r="Z52" s="230"/>
      <c r="AA52" s="230"/>
      <c r="AB52" s="230"/>
      <c r="AC52" s="230"/>
      <c r="AD52" s="230"/>
      <c r="AE52" s="230"/>
      <c r="AF52" s="230"/>
      <c r="AG52" s="230"/>
      <c r="AH52" s="230"/>
      <c r="AI52" s="230"/>
      <c r="AJ52" s="230"/>
      <c r="AK52" s="230"/>
      <c r="AL52" s="230"/>
      <c r="AM52" s="230"/>
      <c r="AN52" s="230"/>
      <c r="AO52" s="230"/>
      <c r="AP52" s="230"/>
    </row>
    <row r="53" spans="1:42" x14ac:dyDescent="0.2">
      <c r="A53" s="234">
        <f t="shared" si="11"/>
        <v>5</v>
      </c>
      <c r="B53" s="277">
        <f t="shared" si="10"/>
        <v>0.78890451830004082</v>
      </c>
      <c r="D53" s="234">
        <f t="shared" si="12"/>
        <v>5</v>
      </c>
      <c r="E53" s="277">
        <f t="shared" ca="1" si="9"/>
        <v>0.9</v>
      </c>
      <c r="H53" s="248"/>
      <c r="I53" s="230"/>
      <c r="J53" s="230"/>
      <c r="K53" s="230"/>
      <c r="L53" s="230"/>
      <c r="M53" s="230"/>
      <c r="N53" s="230"/>
      <c r="O53" s="230"/>
      <c r="P53" s="230"/>
      <c r="Q53" s="230"/>
      <c r="R53" s="230"/>
      <c r="S53" s="230"/>
      <c r="T53" s="230"/>
      <c r="U53" s="230"/>
      <c r="V53" s="230"/>
      <c r="W53" s="230"/>
      <c r="X53" s="230"/>
      <c r="Y53" s="230"/>
      <c r="Z53" s="230"/>
      <c r="AA53" s="230"/>
      <c r="AB53" s="230"/>
      <c r="AC53" s="230"/>
      <c r="AD53" s="230"/>
      <c r="AE53" s="230"/>
      <c r="AF53" s="230"/>
      <c r="AG53" s="230"/>
      <c r="AH53" s="230"/>
      <c r="AI53" s="230"/>
      <c r="AJ53" s="230"/>
      <c r="AK53" s="230"/>
      <c r="AL53" s="230"/>
      <c r="AM53" s="230"/>
      <c r="AN53" s="230"/>
      <c r="AO53" s="230"/>
      <c r="AP53" s="230"/>
    </row>
    <row r="54" spans="1:42" x14ac:dyDescent="0.2">
      <c r="A54" s="234">
        <f t="shared" si="11"/>
        <v>6</v>
      </c>
      <c r="B54" s="277">
        <f t="shared" si="10"/>
        <v>0.9</v>
      </c>
      <c r="D54" s="234">
        <f t="shared" si="12"/>
        <v>6</v>
      </c>
      <c r="E54" s="277">
        <f t="shared" ca="1" si="9"/>
        <v>0.9642857142857143</v>
      </c>
      <c r="H54" s="230"/>
      <c r="I54" s="230"/>
      <c r="J54" s="230"/>
      <c r="K54" s="230"/>
      <c r="L54" s="230"/>
      <c r="M54" s="230"/>
      <c r="N54" s="230"/>
      <c r="O54" s="230"/>
      <c r="P54" s="230"/>
      <c r="Q54" s="230"/>
      <c r="R54" s="230"/>
      <c r="S54" s="230"/>
      <c r="T54" s="230"/>
      <c r="U54" s="230"/>
      <c r="V54" s="230"/>
      <c r="W54" s="230"/>
      <c r="X54" s="230"/>
      <c r="Y54" s="230"/>
      <c r="Z54" s="230"/>
      <c r="AA54" s="230"/>
      <c r="AB54" s="230"/>
      <c r="AC54" s="230"/>
      <c r="AD54" s="230"/>
      <c r="AE54" s="230"/>
      <c r="AF54" s="230"/>
      <c r="AG54" s="230"/>
      <c r="AH54" s="230"/>
      <c r="AI54" s="230"/>
      <c r="AJ54" s="230"/>
      <c r="AK54" s="230"/>
      <c r="AL54" s="230"/>
      <c r="AM54" s="230"/>
      <c r="AN54" s="230"/>
      <c r="AO54" s="230"/>
      <c r="AP54" s="230"/>
    </row>
    <row r="55" spans="1:42" x14ac:dyDescent="0.2">
      <c r="A55" s="234">
        <f t="shared" si="11"/>
        <v>7</v>
      </c>
      <c r="B55" s="277">
        <f t="shared" si="10"/>
        <v>0.95589666479941071</v>
      </c>
      <c r="D55" s="234">
        <f t="shared" si="12"/>
        <v>7</v>
      </c>
      <c r="E55" s="277">
        <f t="shared" ca="1" si="9"/>
        <v>0.98780487804878048</v>
      </c>
      <c r="H55" s="230"/>
      <c r="I55" s="230"/>
      <c r="J55" s="230"/>
      <c r="K55" s="230"/>
      <c r="L55" s="230"/>
      <c r="M55" s="230"/>
      <c r="N55" s="230"/>
      <c r="O55" s="230"/>
      <c r="P55" s="230"/>
      <c r="Q55" s="230"/>
      <c r="R55" s="230"/>
      <c r="S55" s="230"/>
      <c r="T55" s="230"/>
      <c r="U55" s="230"/>
      <c r="V55" s="230"/>
      <c r="W55" s="230"/>
      <c r="X55" s="230"/>
      <c r="Y55" s="230"/>
      <c r="Z55" s="230"/>
      <c r="AA55" s="230"/>
      <c r="AB55" s="230"/>
      <c r="AC55" s="230"/>
      <c r="AD55" s="230"/>
      <c r="AE55" s="230"/>
      <c r="AF55" s="230"/>
      <c r="AG55" s="230"/>
      <c r="AH55" s="230"/>
      <c r="AI55" s="230"/>
      <c r="AJ55" s="230"/>
      <c r="AK55" s="230"/>
      <c r="AL55" s="230"/>
      <c r="AM55" s="230"/>
      <c r="AN55" s="230"/>
      <c r="AO55" s="230"/>
      <c r="AP55" s="230"/>
    </row>
    <row r="56" spans="1:42" x14ac:dyDescent="0.2">
      <c r="A56" s="234">
        <f t="shared" si="11"/>
        <v>8</v>
      </c>
      <c r="B56" s="277">
        <f t="shared" si="10"/>
        <v>0.98120156414279236</v>
      </c>
      <c r="D56" s="234">
        <f t="shared" si="12"/>
        <v>8</v>
      </c>
      <c r="E56" s="277">
        <f t="shared" ca="1" si="9"/>
        <v>0.99590163934426212</v>
      </c>
      <c r="H56" s="230"/>
      <c r="I56" s="230"/>
      <c r="J56" s="230"/>
      <c r="K56" s="230"/>
      <c r="L56" s="230"/>
      <c r="M56" s="230"/>
      <c r="N56" s="230"/>
      <c r="O56" s="230"/>
      <c r="P56" s="230"/>
      <c r="Q56" s="230"/>
      <c r="R56" s="230"/>
      <c r="S56" s="230"/>
      <c r="T56" s="230"/>
      <c r="U56" s="230"/>
      <c r="V56" s="230"/>
      <c r="W56" s="230"/>
      <c r="X56" s="230"/>
      <c r="Y56" s="230"/>
      <c r="Z56" s="230"/>
      <c r="AA56" s="230"/>
      <c r="AB56" s="230"/>
      <c r="AC56" s="230"/>
      <c r="AD56" s="230"/>
      <c r="AE56" s="230"/>
      <c r="AF56" s="230"/>
      <c r="AG56" s="230"/>
      <c r="AH56" s="230"/>
      <c r="AI56" s="230"/>
      <c r="AJ56" s="230"/>
      <c r="AK56" s="230"/>
      <c r="AL56" s="230"/>
      <c r="AM56" s="230"/>
      <c r="AN56" s="230"/>
      <c r="AO56" s="230"/>
      <c r="AP56" s="230"/>
    </row>
    <row r="57" spans="1:42" x14ac:dyDescent="0.2">
      <c r="A57" s="234">
        <f t="shared" si="11"/>
        <v>9</v>
      </c>
      <c r="B57" s="277">
        <f t="shared" si="10"/>
        <v>0.99210730849617135</v>
      </c>
      <c r="D57" s="234">
        <f t="shared" si="12"/>
        <v>9</v>
      </c>
      <c r="E57" s="277">
        <f t="shared" ca="1" si="9"/>
        <v>0.99863013698630143</v>
      </c>
    </row>
    <row r="58" spans="1:42" x14ac:dyDescent="0.2">
      <c r="A58" s="234">
        <f t="shared" si="11"/>
        <v>10</v>
      </c>
      <c r="B58" s="277">
        <f t="shared" si="10"/>
        <v>0.99670741372054306</v>
      </c>
      <c r="D58" s="234">
        <f t="shared" si="12"/>
        <v>10</v>
      </c>
      <c r="E58" s="277">
        <f t="shared" ca="1" si="9"/>
        <v>0.9995429616087752</v>
      </c>
    </row>
    <row r="59" spans="1:42" x14ac:dyDescent="0.2">
      <c r="A59" s="234">
        <f t="shared" si="11"/>
        <v>11</v>
      </c>
      <c r="B59" s="277">
        <f t="shared" si="10"/>
        <v>0.99863013698630143</v>
      </c>
      <c r="D59" s="234">
        <f t="shared" si="12"/>
        <v>11</v>
      </c>
      <c r="E59" s="277">
        <f t="shared" ca="1" si="9"/>
        <v>0.99984760743675705</v>
      </c>
    </row>
    <row r="60" spans="1:42" x14ac:dyDescent="0.2">
      <c r="A60" s="234">
        <f t="shared" si="11"/>
        <v>12</v>
      </c>
      <c r="B60" s="277">
        <f t="shared" si="10"/>
        <v>0.99943071707075559</v>
      </c>
      <c r="D60" s="234">
        <f t="shared" si="12"/>
        <v>12</v>
      </c>
      <c r="E60" s="277">
        <f t="shared" ca="1" si="9"/>
        <v>0.99994919731761833</v>
      </c>
    </row>
    <row r="61" spans="1:42" x14ac:dyDescent="0.2">
      <c r="A61" s="234">
        <f t="shared" si="11"/>
        <v>13</v>
      </c>
      <c r="B61" s="277">
        <f t="shared" si="10"/>
        <v>0.99976353016167607</v>
      </c>
      <c r="D61" s="234">
        <f t="shared" si="12"/>
        <v>13</v>
      </c>
      <c r="E61" s="277">
        <f t="shared" ca="1" si="9"/>
        <v>0.99998306519898383</v>
      </c>
    </row>
    <row r="62" spans="1:42" x14ac:dyDescent="0.2">
      <c r="A62" s="234">
        <f t="shared" si="11"/>
        <v>14</v>
      </c>
      <c r="B62" s="277">
        <f t="shared" si="10"/>
        <v>0.99990179382235878</v>
      </c>
      <c r="D62" s="234">
        <f t="shared" si="12"/>
        <v>14</v>
      </c>
      <c r="E62" s="277">
        <f t="shared" ca="1" si="9"/>
        <v>0.9999943550025967</v>
      </c>
    </row>
    <row r="63" spans="1:42" x14ac:dyDescent="0.2">
      <c r="A63" s="234">
        <f t="shared" si="11"/>
        <v>15</v>
      </c>
      <c r="B63" s="277">
        <f t="shared" si="10"/>
        <v>0.99995921816671818</v>
      </c>
      <c r="D63" s="234">
        <f t="shared" si="12"/>
        <v>15</v>
      </c>
      <c r="E63" s="277">
        <f t="shared" ca="1" si="9"/>
        <v>0.9999981183271176</v>
      </c>
    </row>
    <row r="66" spans="3:7" x14ac:dyDescent="0.2">
      <c r="C66" s="230"/>
      <c r="D66" s="230"/>
      <c r="E66" s="230"/>
      <c r="F66" s="230"/>
      <c r="G66" s="248"/>
    </row>
    <row r="67" spans="3:7" x14ac:dyDescent="0.2">
      <c r="C67" s="230"/>
      <c r="D67" s="230"/>
      <c r="E67" s="230"/>
      <c r="F67" s="230"/>
      <c r="G67" s="248"/>
    </row>
    <row r="68" spans="3:7" x14ac:dyDescent="0.2">
      <c r="C68" s="230"/>
      <c r="D68" s="230"/>
      <c r="E68" s="230"/>
      <c r="F68" s="230"/>
      <c r="G68" s="248"/>
    </row>
    <row r="69" spans="3:7" x14ac:dyDescent="0.2">
      <c r="C69" s="230"/>
      <c r="D69" s="230"/>
      <c r="G69" s="248"/>
    </row>
    <row r="70" spans="3:7" x14ac:dyDescent="0.2">
      <c r="C70" s="230"/>
      <c r="D70" s="230"/>
      <c r="G70" s="248"/>
    </row>
    <row r="71" spans="3:7" x14ac:dyDescent="0.2">
      <c r="C71" s="230"/>
      <c r="D71" s="230"/>
      <c r="G71" s="248"/>
    </row>
    <row r="72" spans="3:7" x14ac:dyDescent="0.2">
      <c r="C72" s="230"/>
      <c r="D72" s="230"/>
      <c r="G72" s="248"/>
    </row>
    <row r="73" spans="3:7" x14ac:dyDescent="0.2">
      <c r="C73" s="230"/>
      <c r="D73" s="230"/>
      <c r="G73" s="248"/>
    </row>
    <row r="74" spans="3:7" x14ac:dyDescent="0.2">
      <c r="C74" s="245"/>
      <c r="D74" s="247"/>
      <c r="G74" s="248"/>
    </row>
    <row r="75" spans="3:7" x14ac:dyDescent="0.2">
      <c r="G75" s="248"/>
    </row>
    <row r="76" spans="3:7" x14ac:dyDescent="0.2">
      <c r="G76" s="248"/>
    </row>
    <row r="78" spans="3:7" x14ac:dyDescent="0.2">
      <c r="C78" s="244"/>
      <c r="D78" s="244"/>
    </row>
    <row r="79" spans="3:7" x14ac:dyDescent="0.2">
      <c r="C79" s="244"/>
      <c r="D79" s="244"/>
    </row>
    <row r="128" spans="6:10" x14ac:dyDescent="0.2">
      <c r="F128" s="92">
        <f>IF(OR($J$16=0,$J$17-F10)&gt;1,0,IF(ABS($J$17-F10)&lt;1,VLOOKUP(ABS(ROUND(F10-$J$17,0)),'Valuation ASP Tables'!$D$48:$E$63,2,TRUE)*(1-($J$17-F10)),VLOOKUP(ABS(ROUND(F10-$J$17,0)),'Valuation ASP Tables'!$D$48:$E$63,2,TRUE)))</f>
        <v>0</v>
      </c>
      <c r="G128" s="92">
        <f>IF(OR($J$16=0,$J$17-G10)&gt;1,0,IF(ABS($J$17-G10)&lt;1,VLOOKUP(ABS(ROUND(G10-$J$17,0)),'Valuation ASP Tables'!$D$48:$E$63,2,TRUE)*(1-($J$17-G10)),VLOOKUP(ABS(ROUND(G10-$J$17,0)),'Valuation ASP Tables'!$D$48:$E$63,2,TRUE)))</f>
        <v>0</v>
      </c>
      <c r="H128" s="92">
        <f>IF(OR($J$16=0,$J$17-H10)&gt;1,0,IF(ABS($J$17-H10)&lt;1,VLOOKUP(ABS(ROUND(H10-$J$17,0)),'Valuation ASP Tables'!$D$48:$E$63,2,TRUE)*(1-($J$17-H10)),VLOOKUP(ABS(ROUND(H10-$J$17,0)),'Valuation ASP Tables'!$D$48:$E$63,2,TRUE)))</f>
        <v>0</v>
      </c>
      <c r="I128" s="92">
        <f>IF(OR($J$16=0,$J$17-I10)&gt;1,0,IF(ABS($J$17-I10)&lt;1,VLOOKUP(ABS(ROUND(I10-$J$17,0)),'Valuation ASP Tables'!$D$48:$E$63,2,TRUE)*(1-($J$17-I10)),VLOOKUP(ABS(ROUND(I10-$J$17,0)),'Valuation ASP Tables'!$D$48:$E$63,2,TRUE)))</f>
        <v>0</v>
      </c>
      <c r="J128" s="92">
        <f>IF(OR($J$16=0,$J$17-J10)&gt;1,0,IF(ABS($J$17-J10)&lt;1,VLOOKUP(ABS(ROUND(J10-$J$17,0)),'Valuation ASP Tables'!$D$48:$E$63,2,TRUE)*(1-($J$17-J10)),VLOOKUP(ABS(ROUND(J10-$J$17,0)),'Valuation ASP Tables'!$D$48:$E$63,2,TRUE)))</f>
        <v>0</v>
      </c>
    </row>
  </sheetData>
  <sheetProtection algorithmName="SHA-512" hashValue="AeXwqga99ICNxvNaDTHgQgccGglih0hgY7L2LlE6W95S6eoCw5n96O1pCu8vH91GAqsJCQ8Eb540nP3SSXyPVQ==" saltValue="ihU+Stnn6P8PjRXWBavSzA==" spinCount="100000" sheet="1" objects="1" scenarios="1"/>
  <mergeCells count="5">
    <mergeCell ref="A2:G2"/>
    <mergeCell ref="A3:G3"/>
    <mergeCell ref="A29:G29"/>
    <mergeCell ref="A6:G6"/>
    <mergeCell ref="A17:G17"/>
  </mergeCells>
  <pageMargins left="0.7" right="0.7" top="0.75" bottom="0.75" header="0.3" footer="0.3"/>
  <drawing r:id="rId1"/>
  <tableParts count="2">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26E3B-B66A-F84B-A5E5-2A5478309F80}">
  <sheetPr codeName="Sheet4">
    <tabColor theme="3"/>
  </sheetPr>
  <dimension ref="A1:R198"/>
  <sheetViews>
    <sheetView tabSelected="1" topLeftCell="A18" zoomScale="85" zoomScaleNormal="85" workbookViewId="0">
      <selection activeCell="J35" sqref="J35"/>
    </sheetView>
  </sheetViews>
  <sheetFormatPr baseColWidth="10" defaultColWidth="14.1640625" defaultRowHeight="16" x14ac:dyDescent="0.2"/>
  <cols>
    <col min="1" max="1" width="53.6640625" style="169" customWidth="1"/>
    <col min="2" max="2" width="17" style="169" hidden="1" customWidth="1"/>
    <col min="3" max="3" width="14.6640625" style="169" hidden="1" customWidth="1"/>
    <col min="4" max="4" width="14" style="169" hidden="1" customWidth="1"/>
    <col min="5" max="5" width="16.83203125" style="169" customWidth="1"/>
    <col min="6" max="6" width="35" style="169" hidden="1" customWidth="1"/>
    <col min="7" max="7" width="17.6640625" style="169" hidden="1" customWidth="1"/>
    <col min="8" max="8" width="20.33203125" style="169" hidden="1" customWidth="1"/>
    <col min="9" max="9" width="23.33203125" style="169" hidden="1" customWidth="1"/>
    <col min="10" max="10" width="21" style="169" customWidth="1"/>
    <col min="11" max="11" width="7.5" style="169" customWidth="1"/>
    <col min="12" max="12" width="21" style="171" customWidth="1"/>
    <col min="13" max="13" width="14.1640625" style="169" bestFit="1" customWidth="1"/>
    <col min="14" max="14" width="11.83203125" style="169" customWidth="1"/>
    <col min="15" max="15" width="19.5" style="171" customWidth="1"/>
    <col min="16" max="16" width="14.1640625" style="171"/>
    <col min="17" max="17" width="14.5" style="171" customWidth="1"/>
    <col min="18" max="16384" width="14.1640625" style="169"/>
  </cols>
  <sheetData>
    <row r="1" spans="1:18" s="106" customFormat="1" ht="19" x14ac:dyDescent="0.2">
      <c r="A1" s="97" t="s">
        <v>137</v>
      </c>
      <c r="B1" s="98"/>
      <c r="C1" s="98"/>
      <c r="D1" s="98"/>
      <c r="E1" s="98"/>
      <c r="F1" s="98"/>
      <c r="G1" s="98"/>
      <c r="H1" s="98"/>
      <c r="I1" s="98"/>
      <c r="J1" s="98"/>
      <c r="L1" s="105"/>
      <c r="O1" s="105"/>
      <c r="P1" s="105"/>
      <c r="Q1" s="105"/>
    </row>
    <row r="2" spans="1:18" s="106" customFormat="1" x14ac:dyDescent="0.2">
      <c r="A2" s="117" t="s">
        <v>41</v>
      </c>
      <c r="B2" s="105"/>
      <c r="C2" s="105"/>
      <c r="D2" s="105"/>
      <c r="E2" s="105"/>
      <c r="F2" s="105"/>
      <c r="G2" s="105"/>
      <c r="H2" s="105"/>
      <c r="I2" s="105"/>
      <c r="J2" s="105"/>
      <c r="K2" s="105"/>
      <c r="L2" s="105"/>
      <c r="O2" s="105"/>
      <c r="P2" s="105"/>
      <c r="Q2" s="105"/>
    </row>
    <row r="3" spans="1:18" s="106" customFormat="1" x14ac:dyDescent="0.2">
      <c r="A3" s="117" t="s">
        <v>138</v>
      </c>
      <c r="B3" s="105"/>
      <c r="C3" s="105"/>
      <c r="D3" s="105"/>
      <c r="E3" s="105"/>
      <c r="F3" s="105"/>
      <c r="G3" s="105"/>
      <c r="H3" s="105"/>
      <c r="I3" s="105"/>
      <c r="J3" s="105"/>
      <c r="K3" s="105"/>
      <c r="L3" s="118"/>
      <c r="M3" s="308"/>
      <c r="N3" s="308"/>
      <c r="O3" s="105"/>
      <c r="P3" s="105"/>
      <c r="Q3" s="105"/>
    </row>
    <row r="4" spans="1:18" s="106" customFormat="1" ht="17" x14ac:dyDescent="0.2">
      <c r="A4" s="39" t="s">
        <v>33</v>
      </c>
      <c r="B4" s="90"/>
      <c r="C4" s="90"/>
      <c r="D4" s="90"/>
      <c r="E4" s="90"/>
      <c r="F4" s="90"/>
      <c r="G4" s="91"/>
      <c r="H4" s="119"/>
      <c r="I4" s="119"/>
      <c r="J4" s="119"/>
      <c r="K4" s="119"/>
      <c r="L4" s="118"/>
      <c r="M4" s="309"/>
      <c r="N4" s="309"/>
      <c r="O4" s="105"/>
      <c r="P4" s="105"/>
      <c r="Q4" s="105"/>
    </row>
    <row r="5" spans="1:18" s="106" customFormat="1" ht="49" customHeight="1" x14ac:dyDescent="0.2">
      <c r="A5" s="519" t="s">
        <v>98</v>
      </c>
      <c r="B5" s="519"/>
      <c r="C5" s="519"/>
      <c r="D5" s="519"/>
      <c r="E5" s="519"/>
      <c r="F5" s="519"/>
      <c r="G5" s="520"/>
      <c r="H5" s="120"/>
      <c r="I5" s="120"/>
      <c r="J5" s="120"/>
      <c r="K5" s="251"/>
      <c r="L5" s="118"/>
      <c r="M5" s="310"/>
      <c r="N5" s="310"/>
      <c r="O5" s="105"/>
      <c r="P5" s="105"/>
      <c r="Q5" s="105"/>
    </row>
    <row r="6" spans="1:18" s="106" customFormat="1" ht="47.25" customHeight="1" x14ac:dyDescent="0.2">
      <c r="A6" s="525" t="s">
        <v>99</v>
      </c>
      <c r="B6" s="525"/>
      <c r="C6" s="525"/>
      <c r="D6" s="525"/>
      <c r="E6" s="525"/>
      <c r="F6" s="525"/>
      <c r="G6" s="526"/>
      <c r="H6" s="99"/>
      <c r="I6" s="99"/>
      <c r="J6" s="99"/>
      <c r="K6" s="252"/>
      <c r="L6" s="118"/>
      <c r="M6" s="308"/>
      <c r="N6" s="308"/>
      <c r="P6" s="105"/>
      <c r="Q6" s="105"/>
    </row>
    <row r="7" spans="1:18" s="106" customFormat="1" ht="19" x14ac:dyDescent="0.2">
      <c r="A7" s="121"/>
      <c r="B7" s="121"/>
      <c r="C7" s="121"/>
      <c r="D7" s="121"/>
      <c r="E7" s="121"/>
      <c r="F7" s="121"/>
      <c r="G7" s="105"/>
      <c r="H7" s="105"/>
      <c r="I7" s="105"/>
      <c r="J7" s="105"/>
      <c r="K7" s="105"/>
      <c r="L7" s="37" t="s">
        <v>139</v>
      </c>
      <c r="M7" s="37"/>
      <c r="N7" s="308"/>
      <c r="O7" s="105"/>
      <c r="P7" s="105"/>
      <c r="Q7" s="105"/>
    </row>
    <row r="8" spans="1:18" s="106" customFormat="1" ht="34" x14ac:dyDescent="0.2">
      <c r="A8" s="121"/>
      <c r="B8" s="121"/>
      <c r="C8" s="121"/>
      <c r="D8" s="121"/>
      <c r="E8" s="121"/>
      <c r="F8" s="121"/>
      <c r="G8" s="105"/>
      <c r="H8" s="105"/>
      <c r="I8" s="105"/>
      <c r="J8" s="105"/>
      <c r="K8" s="105"/>
      <c r="L8" s="298" t="s">
        <v>140</v>
      </c>
      <c r="M8" s="295">
        <f>J168</f>
        <v>1401.4566287538269</v>
      </c>
      <c r="N8" s="122"/>
      <c r="O8" s="129"/>
      <c r="P8" s="105"/>
      <c r="Q8" s="105"/>
    </row>
    <row r="9" spans="1:18" s="106" customFormat="1" x14ac:dyDescent="0.2">
      <c r="A9" s="123"/>
      <c r="B9" s="105"/>
      <c r="C9" s="105"/>
      <c r="D9" s="105"/>
      <c r="E9" s="105"/>
      <c r="F9" s="105"/>
      <c r="L9" s="296" t="s">
        <v>141</v>
      </c>
      <c r="M9" s="297">
        <f>J170</f>
        <v>0.50039688071056032</v>
      </c>
      <c r="O9" s="105"/>
      <c r="P9" s="118"/>
      <c r="Q9" s="105"/>
      <c r="R9" s="124"/>
    </row>
    <row r="10" spans="1:18" s="106" customFormat="1" ht="20.25" customHeight="1" x14ac:dyDescent="0.2">
      <c r="A10" s="450"/>
      <c r="B10" s="451">
        <v>2019</v>
      </c>
      <c r="C10" s="451">
        <v>2020</v>
      </c>
      <c r="D10" s="451">
        <v>2021</v>
      </c>
      <c r="E10" s="451">
        <v>2022</v>
      </c>
      <c r="F10" s="451">
        <v>2023</v>
      </c>
      <c r="G10" s="451">
        <v>2024</v>
      </c>
      <c r="H10" s="451">
        <v>2025</v>
      </c>
      <c r="I10" s="451">
        <v>2026</v>
      </c>
      <c r="J10" s="451">
        <v>2027</v>
      </c>
      <c r="K10" s="105"/>
      <c r="L10" s="124"/>
      <c r="O10" s="493" t="s">
        <v>123</v>
      </c>
      <c r="P10" s="105"/>
      <c r="Q10" s="125"/>
    </row>
    <row r="11" spans="1:18" s="106" customFormat="1" ht="34" x14ac:dyDescent="0.2">
      <c r="A11" s="387" t="s">
        <v>142</v>
      </c>
      <c r="B11" s="388"/>
      <c r="C11" s="388"/>
      <c r="D11" s="388"/>
      <c r="E11" s="388"/>
      <c r="F11" s="388"/>
      <c r="G11" s="388"/>
      <c r="H11" s="388"/>
      <c r="I11" s="388"/>
      <c r="J11" s="388"/>
      <c r="K11" s="253"/>
      <c r="L11" s="301" t="s">
        <v>143</v>
      </c>
      <c r="M11" s="302" t="s">
        <v>144</v>
      </c>
      <c r="N11" s="126"/>
      <c r="O11" s="129" t="s">
        <v>145</v>
      </c>
      <c r="P11" s="105"/>
      <c r="Q11" s="105"/>
    </row>
    <row r="12" spans="1:18" s="130" customFormat="1" x14ac:dyDescent="0.2">
      <c r="A12" s="32" t="s">
        <v>146</v>
      </c>
      <c r="B12" s="15"/>
      <c r="C12" s="15"/>
      <c r="D12" s="15"/>
      <c r="E12" s="15"/>
      <c r="F12" s="15"/>
      <c r="G12" s="23"/>
      <c r="H12" s="326"/>
      <c r="I12" s="23"/>
      <c r="J12" s="508">
        <f>L12</f>
        <v>0.4</v>
      </c>
      <c r="K12" s="33"/>
      <c r="L12" s="488">
        <v>0.4</v>
      </c>
      <c r="M12" s="484">
        <v>0.35</v>
      </c>
      <c r="N12" s="311"/>
      <c r="O12" s="27" t="s">
        <v>147</v>
      </c>
      <c r="P12" s="129"/>
      <c r="Q12" s="129"/>
    </row>
    <row r="13" spans="1:18" s="130" customFormat="1" x14ac:dyDescent="0.2">
      <c r="A13" s="24" t="s">
        <v>51</v>
      </c>
      <c r="B13" s="15"/>
      <c r="C13" s="15"/>
      <c r="D13" s="26"/>
      <c r="E13" s="26"/>
      <c r="F13" s="26"/>
      <c r="G13" s="26"/>
      <c r="H13" s="26"/>
      <c r="I13" s="263"/>
      <c r="J13" s="509">
        <f>L13</f>
        <v>10000</v>
      </c>
      <c r="K13" s="312"/>
      <c r="L13" s="489">
        <v>10000</v>
      </c>
      <c r="M13" s="485">
        <v>2000</v>
      </c>
      <c r="N13" s="313"/>
      <c r="O13" s="27" t="s">
        <v>148</v>
      </c>
      <c r="P13" s="129"/>
      <c r="Q13" s="129"/>
    </row>
    <row r="14" spans="1:18" s="130" customFormat="1" x14ac:dyDescent="0.2">
      <c r="A14" s="24" t="s">
        <v>149</v>
      </c>
      <c r="B14" s="15"/>
      <c r="C14" s="15"/>
      <c r="D14" s="15"/>
      <c r="E14" s="15"/>
      <c r="F14" s="15"/>
      <c r="G14" s="23"/>
      <c r="H14" s="326"/>
      <c r="I14" s="23"/>
      <c r="J14" s="508">
        <f>L14</f>
        <v>0.55000000000000004</v>
      </c>
      <c r="K14" s="87"/>
      <c r="L14" s="490">
        <v>0.55000000000000004</v>
      </c>
      <c r="M14" s="486">
        <v>0.8</v>
      </c>
      <c r="O14" s="27" t="s">
        <v>150</v>
      </c>
      <c r="P14" s="129"/>
      <c r="Q14" s="129"/>
    </row>
    <row r="15" spans="1:18" s="130" customFormat="1" x14ac:dyDescent="0.2">
      <c r="A15" s="129" t="s">
        <v>151</v>
      </c>
      <c r="B15" s="15"/>
      <c r="C15" s="15"/>
      <c r="D15" s="15"/>
      <c r="E15" s="15"/>
      <c r="F15" s="15"/>
      <c r="G15" s="23"/>
      <c r="H15" s="326"/>
      <c r="I15" s="23"/>
      <c r="J15" s="508">
        <f>L15</f>
        <v>0.4</v>
      </c>
      <c r="K15" s="58"/>
      <c r="L15" s="491">
        <v>0.4</v>
      </c>
      <c r="M15" s="486">
        <v>0.2</v>
      </c>
      <c r="O15" s="27"/>
      <c r="P15" s="129"/>
      <c r="Q15" s="129"/>
    </row>
    <row r="16" spans="1:18" s="130" customFormat="1" x14ac:dyDescent="0.2">
      <c r="A16" s="129" t="s">
        <v>54</v>
      </c>
      <c r="B16" s="15"/>
      <c r="C16" s="15"/>
      <c r="D16" s="15"/>
      <c r="E16" s="15"/>
      <c r="F16" s="15"/>
      <c r="G16" s="23"/>
      <c r="H16" s="326"/>
      <c r="I16" s="288"/>
      <c r="J16" s="510">
        <f>L16</f>
        <v>2025</v>
      </c>
      <c r="K16" s="315"/>
      <c r="L16" s="492">
        <v>2025</v>
      </c>
      <c r="M16" s="487">
        <v>2023.75</v>
      </c>
      <c r="N16" s="124"/>
      <c r="O16" s="129" t="s">
        <v>152</v>
      </c>
      <c r="P16" s="129"/>
      <c r="Q16" s="129"/>
    </row>
    <row r="17" spans="1:17" s="106" customFormat="1" x14ac:dyDescent="0.2">
      <c r="A17" s="387" t="s">
        <v>55</v>
      </c>
      <c r="B17" s="388"/>
      <c r="C17" s="388"/>
      <c r="D17" s="388"/>
      <c r="E17" s="388"/>
      <c r="F17" s="388"/>
      <c r="G17" s="388"/>
      <c r="H17" s="388"/>
      <c r="I17" s="388"/>
      <c r="J17" s="511"/>
      <c r="K17" s="253"/>
      <c r="L17" s="299"/>
      <c r="M17" s="300"/>
      <c r="N17" s="124"/>
      <c r="O17" s="11"/>
      <c r="P17" s="105"/>
      <c r="Q17" s="105"/>
    </row>
    <row r="18" spans="1:17" s="106" customFormat="1" x14ac:dyDescent="0.2">
      <c r="A18" s="14" t="s">
        <v>153</v>
      </c>
      <c r="B18" s="20"/>
      <c r="C18" s="20"/>
      <c r="D18" s="20"/>
      <c r="E18" s="20"/>
      <c r="F18" s="20"/>
      <c r="G18" s="23"/>
      <c r="H18" s="326"/>
      <c r="I18" s="23"/>
      <c r="J18" s="508">
        <v>0.25</v>
      </c>
      <c r="K18" s="87"/>
      <c r="L18" s="316"/>
      <c r="M18" s="316"/>
      <c r="N18" s="316"/>
      <c r="O18" s="11" t="s">
        <v>154</v>
      </c>
      <c r="P18" s="105"/>
      <c r="Q18" s="105"/>
    </row>
    <row r="19" spans="1:17" s="106" customFormat="1" x14ac:dyDescent="0.2">
      <c r="A19" s="14" t="s">
        <v>155</v>
      </c>
      <c r="B19" s="20"/>
      <c r="C19" s="20"/>
      <c r="D19" s="20"/>
      <c r="E19" s="20"/>
      <c r="F19" s="20"/>
      <c r="G19" s="15"/>
      <c r="H19" s="327"/>
      <c r="I19" s="15"/>
      <c r="J19" s="512">
        <f>800000*10^6</f>
        <v>800000000000</v>
      </c>
      <c r="K19" s="34"/>
      <c r="L19" s="119"/>
      <c r="M19" s="294"/>
      <c r="O19" s="11" t="s">
        <v>156</v>
      </c>
      <c r="P19" s="105"/>
      <c r="Q19" s="105"/>
    </row>
    <row r="20" spans="1:17" s="106" customFormat="1" x14ac:dyDescent="0.2">
      <c r="A20" s="14" t="s">
        <v>58</v>
      </c>
      <c r="B20" s="20"/>
      <c r="C20" s="20"/>
      <c r="D20" s="20"/>
      <c r="E20" s="20"/>
      <c r="F20" s="20"/>
      <c r="G20" s="15"/>
      <c r="H20" s="327"/>
      <c r="I20" s="15"/>
      <c r="J20" s="512">
        <v>0</v>
      </c>
      <c r="K20" s="34"/>
      <c r="L20" s="105"/>
      <c r="O20" s="68" t="s">
        <v>157</v>
      </c>
      <c r="P20" s="105"/>
      <c r="Q20" s="317"/>
    </row>
    <row r="21" spans="1:17" s="106" customFormat="1" x14ac:dyDescent="0.2">
      <c r="A21" s="14" t="s">
        <v>59</v>
      </c>
      <c r="B21" s="20"/>
      <c r="C21" s="20"/>
      <c r="D21" s="20"/>
      <c r="E21" s="20"/>
      <c r="F21" s="20"/>
      <c r="G21" s="15"/>
      <c r="H21" s="327"/>
      <c r="I21" s="15"/>
      <c r="J21" s="512">
        <v>3000000000</v>
      </c>
      <c r="K21" s="34"/>
      <c r="L21" s="105"/>
      <c r="O21" s="11" t="s">
        <v>158</v>
      </c>
      <c r="P21" s="105"/>
      <c r="Q21" s="129"/>
    </row>
    <row r="22" spans="1:17" s="106" customFormat="1" x14ac:dyDescent="0.2">
      <c r="A22" s="318" t="s">
        <v>159</v>
      </c>
      <c r="B22" s="132"/>
      <c r="C22" s="132"/>
      <c r="D22" s="132"/>
      <c r="E22" s="132"/>
      <c r="F22" s="132"/>
      <c r="H22" s="329"/>
      <c r="I22" s="61"/>
      <c r="J22" s="513">
        <v>0.05</v>
      </c>
      <c r="K22" s="319"/>
      <c r="L22" s="105"/>
      <c r="O22" s="318" t="s">
        <v>159</v>
      </c>
      <c r="P22" s="105"/>
      <c r="Q22" s="129"/>
    </row>
    <row r="23" spans="1:17" s="106" customFormat="1" x14ac:dyDescent="0.2">
      <c r="A23" s="318" t="s">
        <v>61</v>
      </c>
      <c r="B23" s="132"/>
      <c r="C23" s="132"/>
      <c r="D23" s="132"/>
      <c r="E23" s="132"/>
      <c r="F23" s="132"/>
      <c r="H23" s="329"/>
      <c r="I23" s="61"/>
      <c r="J23" s="513">
        <v>0.3</v>
      </c>
      <c r="K23" s="319"/>
      <c r="L23" s="105"/>
      <c r="O23" s="318" t="s">
        <v>160</v>
      </c>
      <c r="P23" s="105"/>
      <c r="Q23" s="129"/>
    </row>
    <row r="24" spans="1:17" s="130" customFormat="1" x14ac:dyDescent="0.2">
      <c r="A24" s="387" t="s">
        <v>161</v>
      </c>
      <c r="B24" s="388"/>
      <c r="C24" s="388"/>
      <c r="D24" s="388"/>
      <c r="E24" s="388"/>
      <c r="F24" s="388"/>
      <c r="G24" s="388"/>
      <c r="H24" s="388"/>
      <c r="I24" s="388"/>
      <c r="J24" s="511"/>
      <c r="K24" s="133"/>
      <c r="L24" s="129"/>
      <c r="O24" s="27"/>
      <c r="P24" s="129"/>
      <c r="Q24" s="317"/>
    </row>
    <row r="25" spans="1:17" s="130" customFormat="1" x14ac:dyDescent="0.2">
      <c r="A25" s="24" t="s">
        <v>63</v>
      </c>
      <c r="B25" s="15"/>
      <c r="C25" s="15"/>
      <c r="D25" s="15"/>
      <c r="E25" s="15"/>
      <c r="F25" s="15"/>
      <c r="G25" s="23"/>
      <c r="H25" s="326"/>
      <c r="I25" s="23"/>
      <c r="J25" s="508">
        <v>0.12</v>
      </c>
      <c r="K25" s="33"/>
      <c r="L25" s="129"/>
      <c r="O25" s="27" t="s">
        <v>162</v>
      </c>
      <c r="P25" s="129"/>
      <c r="Q25" s="129"/>
    </row>
    <row r="26" spans="1:17" s="130" customFormat="1" x14ac:dyDescent="0.2">
      <c r="A26" s="24" t="s">
        <v>64</v>
      </c>
      <c r="B26" s="15"/>
      <c r="C26" s="15"/>
      <c r="D26" s="15"/>
      <c r="E26" s="15"/>
      <c r="F26" s="15"/>
      <c r="G26" s="23"/>
      <c r="H26" s="326"/>
      <c r="I26" s="23"/>
      <c r="J26" s="508">
        <v>0.95</v>
      </c>
      <c r="K26" s="31"/>
      <c r="L26" s="129"/>
      <c r="O26" s="27" t="s">
        <v>163</v>
      </c>
      <c r="P26" s="129"/>
      <c r="Q26" s="129"/>
    </row>
    <row r="27" spans="1:17" s="130" customFormat="1" x14ac:dyDescent="0.2">
      <c r="A27" s="24" t="s">
        <v>65</v>
      </c>
      <c r="B27" s="15"/>
      <c r="C27" s="15"/>
      <c r="D27" s="15"/>
      <c r="E27" s="15"/>
      <c r="F27" s="15"/>
      <c r="G27" s="23"/>
      <c r="H27" s="326"/>
      <c r="I27" s="23"/>
      <c r="J27" s="508">
        <v>0.25</v>
      </c>
      <c r="K27" s="31"/>
      <c r="L27" s="129"/>
      <c r="O27" s="27" t="s">
        <v>164</v>
      </c>
      <c r="P27" s="129"/>
      <c r="Q27" s="129"/>
    </row>
    <row r="28" spans="1:17" s="130" customFormat="1" x14ac:dyDescent="0.2">
      <c r="A28" s="32" t="s">
        <v>66</v>
      </c>
      <c r="B28" s="15"/>
      <c r="C28" s="15"/>
      <c r="D28" s="15"/>
      <c r="E28" s="15"/>
      <c r="F28" s="15"/>
      <c r="G28" s="23"/>
      <c r="H28" s="326"/>
      <c r="I28" s="23"/>
      <c r="J28" s="508">
        <v>0.2</v>
      </c>
      <c r="K28" s="31"/>
      <c r="L28" s="129"/>
      <c r="O28" s="27" t="s">
        <v>165</v>
      </c>
      <c r="P28" s="129"/>
      <c r="Q28" s="129"/>
    </row>
    <row r="29" spans="1:17" s="130" customFormat="1" x14ac:dyDescent="0.2">
      <c r="A29" s="32" t="s">
        <v>67</v>
      </c>
      <c r="B29" s="15"/>
      <c r="C29" s="15"/>
      <c r="D29" s="15"/>
      <c r="E29" s="15"/>
      <c r="F29" s="15"/>
      <c r="G29" s="23"/>
      <c r="H29" s="326"/>
      <c r="I29" s="23"/>
      <c r="J29" s="508">
        <v>0.04</v>
      </c>
      <c r="K29" s="31"/>
      <c r="L29" s="129"/>
      <c r="O29" s="27" t="s">
        <v>166</v>
      </c>
      <c r="P29" s="129"/>
      <c r="Q29" s="129"/>
    </row>
    <row r="30" spans="1:17" s="130" customFormat="1" x14ac:dyDescent="0.2">
      <c r="A30" s="387" t="s">
        <v>167</v>
      </c>
      <c r="B30" s="388"/>
      <c r="C30" s="388"/>
      <c r="D30" s="388"/>
      <c r="E30" s="388"/>
      <c r="F30" s="388"/>
      <c r="G30" s="388"/>
      <c r="H30" s="388"/>
      <c r="I30" s="388"/>
      <c r="J30" s="511"/>
      <c r="K30" s="133"/>
      <c r="L30" s="129"/>
      <c r="O30" s="27"/>
      <c r="P30" s="129"/>
      <c r="Q30" s="129"/>
    </row>
    <row r="31" spans="1:17" s="130" customFormat="1" x14ac:dyDescent="0.2">
      <c r="A31" s="32" t="s">
        <v>168</v>
      </c>
      <c r="B31" s="15"/>
      <c r="C31" s="15"/>
      <c r="D31" s="15"/>
      <c r="E31" s="15"/>
      <c r="F31" s="15"/>
      <c r="G31" s="31"/>
      <c r="H31" s="329"/>
      <c r="I31" s="61"/>
      <c r="J31" s="513">
        <v>0.5</v>
      </c>
      <c r="K31" s="72"/>
      <c r="L31" s="129"/>
      <c r="O31" s="129" t="s">
        <v>169</v>
      </c>
      <c r="P31" s="129"/>
      <c r="Q31" s="129"/>
    </row>
    <row r="32" spans="1:17" s="130" customFormat="1" x14ac:dyDescent="0.2">
      <c r="A32" s="32" t="s">
        <v>70</v>
      </c>
      <c r="B32" s="15"/>
      <c r="C32" s="15"/>
      <c r="D32" s="15"/>
      <c r="E32" s="15"/>
      <c r="F32" s="15"/>
      <c r="G32" s="31"/>
      <c r="H32" s="331"/>
      <c r="I32" s="18"/>
      <c r="J32" s="513">
        <v>0.12</v>
      </c>
      <c r="K32" s="72"/>
      <c r="L32" s="129"/>
      <c r="O32" s="129" t="s">
        <v>170</v>
      </c>
      <c r="P32" s="129"/>
      <c r="Q32" s="129"/>
    </row>
    <row r="33" spans="1:17" s="130" customFormat="1" x14ac:dyDescent="0.2">
      <c r="A33" s="32" t="s">
        <v>71</v>
      </c>
      <c r="B33" s="15"/>
      <c r="C33" s="15"/>
      <c r="D33" s="15"/>
      <c r="E33" s="15"/>
      <c r="F33" s="15"/>
      <c r="G33" s="31"/>
      <c r="H33" s="331"/>
      <c r="I33" s="18"/>
      <c r="J33" s="514">
        <v>0.18</v>
      </c>
      <c r="K33" s="70"/>
      <c r="L33" s="129"/>
      <c r="O33" s="129" t="s">
        <v>171</v>
      </c>
      <c r="P33" s="129"/>
      <c r="Q33" s="129"/>
    </row>
    <row r="34" spans="1:17" s="130" customFormat="1" x14ac:dyDescent="0.2">
      <c r="A34" s="32" t="s">
        <v>72</v>
      </c>
      <c r="B34" s="15"/>
      <c r="C34" s="15"/>
      <c r="D34" s="15"/>
      <c r="E34" s="15"/>
      <c r="F34" s="15"/>
      <c r="G34" s="31"/>
      <c r="H34" s="331"/>
      <c r="I34" s="18"/>
      <c r="J34" s="513">
        <v>0.28000000000000003</v>
      </c>
      <c r="K34" s="73"/>
      <c r="L34" s="129"/>
      <c r="O34" s="129" t="s">
        <v>172</v>
      </c>
      <c r="P34" s="129"/>
      <c r="Q34" s="129"/>
    </row>
    <row r="35" spans="1:17" s="130" customFormat="1" x14ac:dyDescent="0.2">
      <c r="A35" s="32" t="s">
        <v>73</v>
      </c>
      <c r="B35" s="15"/>
      <c r="C35" s="15"/>
      <c r="D35" s="15"/>
      <c r="E35" s="15"/>
      <c r="F35" s="15"/>
      <c r="G35" s="31"/>
      <c r="H35" s="326"/>
      <c r="I35" s="23"/>
      <c r="J35" s="508">
        <v>0.7</v>
      </c>
      <c r="K35" s="72"/>
      <c r="L35" s="129"/>
      <c r="O35" s="129" t="s">
        <v>173</v>
      </c>
      <c r="P35" s="129"/>
      <c r="Q35" s="129"/>
    </row>
    <row r="36" spans="1:17" s="130" customFormat="1" x14ac:dyDescent="0.2">
      <c r="A36" s="32" t="s">
        <v>74</v>
      </c>
      <c r="B36" s="15"/>
      <c r="C36" s="15"/>
      <c r="D36" s="15"/>
      <c r="E36" s="15"/>
      <c r="F36" s="15"/>
      <c r="G36" s="31"/>
      <c r="H36" s="326"/>
      <c r="I36" s="23"/>
      <c r="J36" s="508">
        <v>0.05</v>
      </c>
      <c r="K36" s="72"/>
      <c r="L36" s="129"/>
      <c r="O36" s="129" t="s">
        <v>174</v>
      </c>
      <c r="P36" s="129"/>
      <c r="Q36" s="129"/>
    </row>
    <row r="37" spans="1:17" s="130" customFormat="1" x14ac:dyDescent="0.2">
      <c r="A37" s="32" t="s">
        <v>175</v>
      </c>
      <c r="B37" s="15"/>
      <c r="C37" s="15"/>
      <c r="D37" s="15"/>
      <c r="E37" s="15"/>
      <c r="F37" s="15"/>
      <c r="G37" s="31"/>
      <c r="H37" s="332"/>
      <c r="I37" s="19"/>
      <c r="J37" s="509">
        <v>13500</v>
      </c>
      <c r="K37" s="71"/>
      <c r="L37" s="129"/>
      <c r="O37" s="129" t="s">
        <v>176</v>
      </c>
      <c r="P37" s="129"/>
      <c r="Q37" s="129"/>
    </row>
    <row r="38" spans="1:17" s="130" customFormat="1" x14ac:dyDescent="0.2">
      <c r="A38" s="387" t="s">
        <v>177</v>
      </c>
      <c r="B38" s="388"/>
      <c r="C38" s="388"/>
      <c r="D38" s="388"/>
      <c r="E38" s="388"/>
      <c r="F38" s="388"/>
      <c r="G38" s="388"/>
      <c r="H38" s="388"/>
      <c r="I38" s="388"/>
      <c r="J38" s="511"/>
      <c r="K38" s="133"/>
      <c r="L38" s="129"/>
      <c r="O38" s="27"/>
      <c r="P38" s="129"/>
      <c r="Q38" s="129"/>
    </row>
    <row r="39" spans="1:17" s="130" customFormat="1" x14ac:dyDescent="0.2">
      <c r="A39" s="14" t="s">
        <v>77</v>
      </c>
      <c r="B39" s="15"/>
      <c r="C39" s="15"/>
      <c r="D39" s="15"/>
      <c r="E39" s="15"/>
      <c r="F39" s="15"/>
      <c r="G39" s="19"/>
      <c r="H39" s="332"/>
      <c r="I39" s="19"/>
      <c r="J39" s="509">
        <v>40000</v>
      </c>
      <c r="K39" s="59"/>
      <c r="L39" s="129"/>
      <c r="O39" s="27" t="s">
        <v>178</v>
      </c>
      <c r="P39" s="129"/>
      <c r="Q39" s="129"/>
    </row>
    <row r="40" spans="1:17" s="130" customFormat="1" x14ac:dyDescent="0.2">
      <c r="A40" s="32" t="s">
        <v>78</v>
      </c>
      <c r="B40" s="15"/>
      <c r="C40" s="15"/>
      <c r="D40" s="15"/>
      <c r="E40" s="15"/>
      <c r="F40" s="15"/>
      <c r="G40" s="23"/>
      <c r="H40" s="326"/>
      <c r="I40" s="23"/>
      <c r="J40" s="508">
        <v>0.3</v>
      </c>
      <c r="K40" s="58"/>
      <c r="L40" s="129"/>
      <c r="O40" s="27" t="s">
        <v>179</v>
      </c>
      <c r="P40" s="129"/>
      <c r="Q40" s="129"/>
    </row>
    <row r="41" spans="1:17" s="130" customFormat="1" x14ac:dyDescent="0.2">
      <c r="A41" s="129" t="s">
        <v>79</v>
      </c>
      <c r="C41" s="128"/>
      <c r="D41" s="128"/>
      <c r="E41" s="128"/>
      <c r="F41" s="128"/>
      <c r="G41" s="314"/>
      <c r="H41" s="58"/>
      <c r="I41" s="19"/>
      <c r="J41" s="509">
        <v>200000000000</v>
      </c>
      <c r="K41" s="58"/>
      <c r="L41" s="129"/>
      <c r="O41" s="27"/>
      <c r="P41" s="129"/>
      <c r="Q41" s="129"/>
    </row>
    <row r="42" spans="1:17" s="130" customFormat="1" x14ac:dyDescent="0.2">
      <c r="A42" s="387" t="s">
        <v>180</v>
      </c>
      <c r="B42" s="388"/>
      <c r="C42" s="388"/>
      <c r="D42" s="388"/>
      <c r="E42" s="388"/>
      <c r="F42" s="388"/>
      <c r="G42" s="388"/>
      <c r="H42" s="388"/>
      <c r="I42" s="388"/>
      <c r="J42" s="511"/>
      <c r="K42" s="133"/>
      <c r="L42" s="136"/>
      <c r="O42" s="27"/>
      <c r="P42" s="129"/>
      <c r="Q42" s="129"/>
    </row>
    <row r="43" spans="1:17" s="130" customFormat="1" x14ac:dyDescent="0.2">
      <c r="A43" s="105" t="s">
        <v>181</v>
      </c>
      <c r="B43" s="15"/>
      <c r="C43" s="15"/>
      <c r="D43" s="15"/>
      <c r="E43" s="15"/>
      <c r="F43" s="15"/>
      <c r="G43" s="23"/>
      <c r="H43" s="326"/>
      <c r="I43" s="19"/>
      <c r="J43" s="509">
        <v>5</v>
      </c>
      <c r="K43" s="28"/>
      <c r="L43" s="129"/>
      <c r="O43" s="27" t="s">
        <v>182</v>
      </c>
      <c r="P43" s="129"/>
      <c r="Q43" s="129"/>
    </row>
    <row r="44" spans="1:17" s="130" customFormat="1" ht="17" x14ac:dyDescent="0.2">
      <c r="A44" s="29" t="s">
        <v>82</v>
      </c>
      <c r="B44" s="15"/>
      <c r="C44" s="15"/>
      <c r="D44" s="15"/>
      <c r="E44" s="15"/>
      <c r="F44" s="15"/>
      <c r="G44" s="19"/>
      <c r="H44" s="332"/>
      <c r="I44" s="19"/>
      <c r="J44" s="509">
        <v>110000</v>
      </c>
      <c r="K44" s="28"/>
      <c r="L44" s="129"/>
      <c r="O44" s="27" t="s">
        <v>183</v>
      </c>
      <c r="P44" s="129"/>
      <c r="Q44" s="129"/>
    </row>
    <row r="45" spans="1:17" s="130" customFormat="1" ht="17" x14ac:dyDescent="0.2">
      <c r="A45" s="29" t="s">
        <v>184</v>
      </c>
      <c r="B45" s="15"/>
      <c r="C45" s="15"/>
      <c r="D45" s="15"/>
      <c r="E45" s="15"/>
      <c r="F45" s="15"/>
      <c r="G45" s="23"/>
      <c r="H45" s="326"/>
      <c r="I45" s="23"/>
      <c r="J45" s="508">
        <v>0.4</v>
      </c>
      <c r="K45" s="30"/>
      <c r="L45" s="129"/>
      <c r="O45" s="27" t="s">
        <v>185</v>
      </c>
      <c r="P45" s="320"/>
      <c r="Q45" s="129"/>
    </row>
    <row r="46" spans="1:17" s="130" customFormat="1" ht="17" x14ac:dyDescent="0.2">
      <c r="A46" s="29" t="s">
        <v>186</v>
      </c>
      <c r="B46" s="15"/>
      <c r="C46" s="15"/>
      <c r="D46" s="15"/>
      <c r="E46" s="15"/>
      <c r="F46" s="15"/>
      <c r="G46" s="23"/>
      <c r="H46" s="326"/>
      <c r="I46" s="23"/>
      <c r="J46" s="508">
        <v>0.1</v>
      </c>
      <c r="K46" s="30"/>
      <c r="L46" s="129"/>
      <c r="O46" s="27" t="s">
        <v>187</v>
      </c>
      <c r="P46" s="129"/>
      <c r="Q46" s="129"/>
    </row>
    <row r="47" spans="1:17" s="130" customFormat="1" ht="17" x14ac:dyDescent="0.2">
      <c r="A47" s="29" t="s">
        <v>188</v>
      </c>
      <c r="B47" s="15"/>
      <c r="C47" s="15"/>
      <c r="D47" s="15"/>
      <c r="E47" s="15"/>
      <c r="F47" s="15"/>
      <c r="G47" s="23"/>
      <c r="H47" s="326"/>
      <c r="I47" s="23"/>
      <c r="J47" s="508">
        <v>0.33</v>
      </c>
      <c r="K47" s="30"/>
      <c r="L47" s="129"/>
      <c r="O47" s="27" t="s">
        <v>189</v>
      </c>
      <c r="P47" s="129"/>
      <c r="Q47" s="129"/>
    </row>
    <row r="48" spans="1:17" s="130" customFormat="1" x14ac:dyDescent="0.2">
      <c r="A48" s="387" t="s">
        <v>86</v>
      </c>
      <c r="B48" s="388"/>
      <c r="C48" s="388"/>
      <c r="D48" s="388"/>
      <c r="E48" s="388"/>
      <c r="F48" s="388"/>
      <c r="G48" s="388"/>
      <c r="H48" s="388"/>
      <c r="I48" s="388"/>
      <c r="J48" s="511"/>
      <c r="K48" s="30"/>
      <c r="L48" s="129"/>
      <c r="O48" s="27"/>
      <c r="P48" s="129"/>
      <c r="Q48" s="129"/>
    </row>
    <row r="49" spans="1:17" s="130" customFormat="1" ht="34" x14ac:dyDescent="0.2">
      <c r="A49" s="29" t="s">
        <v>87</v>
      </c>
      <c r="B49" s="15"/>
      <c r="C49" s="15"/>
      <c r="D49" s="26"/>
      <c r="E49" s="26"/>
      <c r="F49" s="26"/>
      <c r="G49" s="26"/>
      <c r="H49" s="26"/>
      <c r="I49" s="263"/>
      <c r="J49" s="361">
        <v>20000</v>
      </c>
      <c r="K49" s="30"/>
      <c r="L49" s="129"/>
      <c r="O49" s="27" t="s">
        <v>190</v>
      </c>
      <c r="P49" s="129"/>
      <c r="Q49" s="129"/>
    </row>
    <row r="50" spans="1:17" s="130" customFormat="1" ht="17" x14ac:dyDescent="0.2">
      <c r="A50" s="29" t="s">
        <v>191</v>
      </c>
      <c r="B50" s="15"/>
      <c r="C50" s="15"/>
      <c r="D50" s="26"/>
      <c r="E50" s="26"/>
      <c r="F50" s="26"/>
      <c r="G50" s="26"/>
      <c r="H50" s="26"/>
      <c r="I50" s="263"/>
      <c r="J50" s="508">
        <v>1.5</v>
      </c>
      <c r="K50" s="30"/>
      <c r="L50" s="129"/>
      <c r="O50" s="27" t="s">
        <v>192</v>
      </c>
      <c r="P50" s="129"/>
      <c r="Q50" s="129"/>
    </row>
    <row r="51" spans="1:17" s="130" customFormat="1" ht="17" x14ac:dyDescent="0.2">
      <c r="A51" s="29" t="s">
        <v>89</v>
      </c>
      <c r="B51" s="15"/>
      <c r="C51" s="15"/>
      <c r="D51" s="15"/>
      <c r="E51" s="15"/>
      <c r="F51" s="15"/>
      <c r="G51" s="23"/>
      <c r="H51" s="326"/>
      <c r="I51" s="23"/>
      <c r="J51" s="508">
        <v>0.25</v>
      </c>
      <c r="K51" s="30"/>
      <c r="L51" s="129"/>
      <c r="O51" s="27" t="s">
        <v>193</v>
      </c>
      <c r="P51" s="129"/>
      <c r="Q51" s="129"/>
    </row>
    <row r="52" spans="1:17" s="130" customFormat="1" x14ac:dyDescent="0.2">
      <c r="A52" s="387" t="s">
        <v>194</v>
      </c>
      <c r="B52" s="388"/>
      <c r="C52" s="388"/>
      <c r="D52" s="388"/>
      <c r="E52" s="388"/>
      <c r="F52" s="388"/>
      <c r="G52" s="388"/>
      <c r="H52" s="388"/>
      <c r="I52" s="388"/>
      <c r="J52" s="511"/>
      <c r="K52" s="133"/>
      <c r="L52" s="136"/>
      <c r="O52" s="27"/>
      <c r="P52" s="129"/>
      <c r="Q52" s="129"/>
    </row>
    <row r="53" spans="1:17" s="130" customFormat="1" ht="17" x14ac:dyDescent="0.2">
      <c r="A53" s="29" t="s">
        <v>91</v>
      </c>
      <c r="B53" s="15"/>
      <c r="C53" s="15"/>
      <c r="D53" s="15"/>
      <c r="E53" s="15"/>
      <c r="F53" s="15"/>
      <c r="G53" s="23"/>
      <c r="H53" s="326"/>
      <c r="I53" s="23"/>
      <c r="J53" s="508">
        <v>0.04</v>
      </c>
      <c r="K53" s="30"/>
      <c r="L53" s="137"/>
      <c r="O53" s="27" t="s">
        <v>195</v>
      </c>
      <c r="P53" s="129"/>
      <c r="Q53" s="129"/>
    </row>
    <row r="54" spans="1:17" s="130" customFormat="1" ht="17" x14ac:dyDescent="0.2">
      <c r="A54" s="29" t="s">
        <v>92</v>
      </c>
      <c r="B54" s="15"/>
      <c r="C54" s="15"/>
      <c r="D54" s="15"/>
      <c r="E54" s="15"/>
      <c r="F54" s="15"/>
      <c r="G54" s="23"/>
      <c r="H54" s="326"/>
      <c r="I54" s="23"/>
      <c r="J54" s="508">
        <v>0.04</v>
      </c>
      <c r="K54" s="30"/>
      <c r="L54" s="129"/>
      <c r="O54" s="27" t="s">
        <v>195</v>
      </c>
      <c r="P54" s="129"/>
      <c r="Q54" s="129"/>
    </row>
    <row r="55" spans="1:17" s="130" customFormat="1" ht="17" x14ac:dyDescent="0.2">
      <c r="A55" s="29" t="s">
        <v>93</v>
      </c>
      <c r="B55" s="15"/>
      <c r="C55" s="15"/>
      <c r="D55" s="15"/>
      <c r="E55" s="337"/>
      <c r="F55" s="15"/>
      <c r="G55" s="23"/>
      <c r="H55" s="326"/>
      <c r="I55" s="23"/>
      <c r="J55" s="508">
        <v>0.5</v>
      </c>
      <c r="K55" s="30"/>
      <c r="L55" s="129"/>
      <c r="O55" s="27" t="s">
        <v>196</v>
      </c>
      <c r="P55" s="129"/>
      <c r="Q55" s="129"/>
    </row>
    <row r="56" spans="1:17" s="130" customFormat="1" ht="17" x14ac:dyDescent="0.2">
      <c r="A56" s="29" t="s">
        <v>94</v>
      </c>
      <c r="B56" s="15"/>
      <c r="C56" s="15"/>
      <c r="D56" s="15"/>
      <c r="E56" s="337"/>
      <c r="F56" s="15"/>
      <c r="G56" s="19"/>
      <c r="H56" s="332"/>
      <c r="I56" s="19"/>
      <c r="J56" s="509">
        <v>13</v>
      </c>
      <c r="K56" s="28"/>
      <c r="L56" s="136"/>
      <c r="O56" s="135" t="s">
        <v>197</v>
      </c>
      <c r="P56" s="129"/>
      <c r="Q56" s="129"/>
    </row>
    <row r="57" spans="1:17" s="130" customFormat="1" ht="17" x14ac:dyDescent="0.2">
      <c r="A57" s="29" t="s">
        <v>198</v>
      </c>
      <c r="B57" s="15"/>
      <c r="C57" s="15"/>
      <c r="D57" s="15"/>
      <c r="E57" s="337"/>
      <c r="F57" s="15"/>
      <c r="G57" s="19"/>
      <c r="H57" s="332"/>
      <c r="I57" s="19"/>
      <c r="J57" s="509">
        <v>10</v>
      </c>
      <c r="K57" s="28"/>
      <c r="L57" s="321"/>
      <c r="O57" s="129" t="s">
        <v>199</v>
      </c>
      <c r="P57" s="129" t="s">
        <v>200</v>
      </c>
      <c r="Q57" s="129"/>
    </row>
    <row r="58" spans="1:17" s="130" customFormat="1" ht="17" x14ac:dyDescent="0.2">
      <c r="A58" s="29" t="s">
        <v>96</v>
      </c>
      <c r="B58" s="15"/>
      <c r="C58" s="15"/>
      <c r="D58" s="15"/>
      <c r="E58" s="337"/>
      <c r="F58" s="15"/>
      <c r="G58" s="19"/>
      <c r="H58" s="332"/>
      <c r="I58" s="19"/>
      <c r="J58" s="509">
        <v>19</v>
      </c>
      <c r="K58" s="28"/>
      <c r="L58" s="136"/>
      <c r="O58" s="27" t="s">
        <v>201</v>
      </c>
      <c r="P58" s="129" t="s">
        <v>200</v>
      </c>
      <c r="Q58" s="129"/>
    </row>
    <row r="59" spans="1:17" s="130" customFormat="1" ht="17" x14ac:dyDescent="0.2">
      <c r="A59" s="29" t="s">
        <v>97</v>
      </c>
      <c r="B59" s="15"/>
      <c r="C59" s="15"/>
      <c r="D59" s="15"/>
      <c r="E59" s="337"/>
      <c r="F59" s="15"/>
      <c r="G59" s="19"/>
      <c r="H59" s="332"/>
      <c r="I59" s="19"/>
      <c r="J59" s="509">
        <v>13</v>
      </c>
      <c r="K59" s="28"/>
      <c r="L59" s="136"/>
      <c r="O59" s="129" t="s">
        <v>199</v>
      </c>
      <c r="P59" s="27" t="s">
        <v>200</v>
      </c>
      <c r="Q59" s="129"/>
    </row>
    <row r="60" spans="1:17" s="106" customFormat="1" x14ac:dyDescent="0.2">
      <c r="A60" s="387" t="s">
        <v>202</v>
      </c>
      <c r="B60" s="388"/>
      <c r="C60" s="388"/>
      <c r="D60" s="388"/>
      <c r="E60" s="388"/>
      <c r="F60" s="388"/>
      <c r="G60" s="388"/>
      <c r="H60" s="388"/>
      <c r="I60" s="388"/>
      <c r="J60" s="388"/>
      <c r="K60" s="138"/>
      <c r="L60" s="105"/>
      <c r="O60" s="129"/>
      <c r="P60" s="129"/>
      <c r="Q60" s="105"/>
    </row>
    <row r="61" spans="1:17" s="106" customFormat="1" x14ac:dyDescent="0.2">
      <c r="A61" s="134" t="s">
        <v>203</v>
      </c>
      <c r="B61" s="392">
        <v>362749.24687500001</v>
      </c>
      <c r="C61" s="393">
        <v>509737</v>
      </c>
      <c r="D61" s="392">
        <f>(C83-B83)/D72+C61</f>
        <v>994672.06493506487</v>
      </c>
      <c r="E61" s="392">
        <v>1369611</v>
      </c>
      <c r="F61" s="392">
        <f>MIN((E83-D83)/F72+E61,E61*(1+$J$14))</f>
        <v>1879261.6362506731</v>
      </c>
      <c r="G61" s="392">
        <f t="shared" ref="G61:I61" si="0">MIN((F83-E83)/G72+F61,F61*(1+$J$14))</f>
        <v>2912855.5361885433</v>
      </c>
      <c r="H61" s="392">
        <f t="shared" si="0"/>
        <v>4514926.0810922422</v>
      </c>
      <c r="I61" s="392">
        <f t="shared" si="0"/>
        <v>6998135.4256929755</v>
      </c>
      <c r="J61" s="392">
        <f>MIN((I83-H83)/J72+I61,I61*(1+$J$14))</f>
        <v>10847109.909824112</v>
      </c>
      <c r="K61" s="139"/>
      <c r="L61" s="105"/>
      <c r="O61" s="105" t="s">
        <v>204</v>
      </c>
      <c r="P61" s="129"/>
      <c r="Q61" s="105"/>
    </row>
    <row r="62" spans="1:17" s="106" customFormat="1" x14ac:dyDescent="0.2">
      <c r="A62" s="134" t="s">
        <v>205</v>
      </c>
      <c r="B62" s="392"/>
      <c r="C62" s="393">
        <v>499550</v>
      </c>
      <c r="D62" s="392">
        <v>936000</v>
      </c>
      <c r="E62" s="392">
        <v>1313851</v>
      </c>
      <c r="F62" s="392">
        <f t="shared" ref="F62:I62" si="1">F61*$J$26</f>
        <v>1785298.5544381393</v>
      </c>
      <c r="G62" s="392">
        <f t="shared" si="1"/>
        <v>2767212.7593791159</v>
      </c>
      <c r="H62" s="392">
        <f t="shared" si="1"/>
        <v>4289179.7770376299</v>
      </c>
      <c r="I62" s="392">
        <f t="shared" si="1"/>
        <v>6648228.6544083264</v>
      </c>
      <c r="J62" s="392">
        <f>J61*$J$26</f>
        <v>10304754.414332906</v>
      </c>
      <c r="K62" s="139"/>
      <c r="L62" s="105"/>
      <c r="O62" s="105" t="s">
        <v>206</v>
      </c>
      <c r="P62" s="105"/>
      <c r="Q62" s="105"/>
    </row>
    <row r="63" spans="1:17" s="106" customFormat="1" x14ac:dyDescent="0.2">
      <c r="A63" s="134"/>
      <c r="B63" s="392"/>
      <c r="C63" s="393"/>
      <c r="D63" s="392"/>
      <c r="E63" s="394"/>
      <c r="F63" s="394"/>
      <c r="G63" s="394"/>
      <c r="H63" s="394"/>
      <c r="I63" s="394"/>
      <c r="J63" s="394"/>
      <c r="K63" s="140"/>
      <c r="L63" s="246"/>
      <c r="O63" s="105"/>
      <c r="P63" s="105"/>
      <c r="Q63" s="105"/>
    </row>
    <row r="64" spans="1:17" s="106" customFormat="1" x14ac:dyDescent="0.2">
      <c r="A64" s="134" t="s">
        <v>207</v>
      </c>
      <c r="B64" s="392">
        <v>800000</v>
      </c>
      <c r="C64" s="393">
        <f>B64+C62</f>
        <v>1299550</v>
      </c>
      <c r="D64" s="392">
        <f>C64+D62</f>
        <v>2235550</v>
      </c>
      <c r="E64" s="392">
        <f t="shared" ref="E64:G64" si="2">D64+E62</f>
        <v>3549401</v>
      </c>
      <c r="F64" s="392">
        <f t="shared" si="2"/>
        <v>5334699.5544381393</v>
      </c>
      <c r="G64" s="392">
        <f t="shared" si="2"/>
        <v>8101912.3138172552</v>
      </c>
      <c r="H64" s="392">
        <f>G64+H62</f>
        <v>12391092.090854885</v>
      </c>
      <c r="I64" s="392">
        <f>H64+I62</f>
        <v>19039320.745263211</v>
      </c>
      <c r="J64" s="392">
        <f>I64+J62</f>
        <v>29344075.159596115</v>
      </c>
      <c r="K64" s="139"/>
      <c r="L64" s="105"/>
      <c r="O64" s="105" t="s">
        <v>208</v>
      </c>
      <c r="P64" s="105"/>
      <c r="Q64" s="105"/>
    </row>
    <row r="65" spans="1:17" s="106" customFormat="1" x14ac:dyDescent="0.2">
      <c r="A65" s="24" t="s">
        <v>209</v>
      </c>
      <c r="B65" s="395"/>
      <c r="C65" s="396">
        <f>AVERAGE(B64:C64)</f>
        <v>1049775</v>
      </c>
      <c r="D65" s="396">
        <f t="shared" ref="D65:J65" si="3">AVERAGE(C64:D64)</f>
        <v>1767550</v>
      </c>
      <c r="E65" s="396">
        <f t="shared" si="3"/>
        <v>2892475.5</v>
      </c>
      <c r="F65" s="396">
        <f t="shared" si="3"/>
        <v>4442050.2772190701</v>
      </c>
      <c r="G65" s="396">
        <f t="shared" si="3"/>
        <v>6718305.9341276977</v>
      </c>
      <c r="H65" s="396">
        <f t="shared" si="3"/>
        <v>10246502.202336069</v>
      </c>
      <c r="I65" s="396">
        <f t="shared" si="3"/>
        <v>15715206.418059047</v>
      </c>
      <c r="J65" s="396">
        <f t="shared" si="3"/>
        <v>24191697.952429663</v>
      </c>
      <c r="K65" s="25"/>
      <c r="L65" s="105"/>
      <c r="O65" s="105"/>
      <c r="P65" s="105"/>
      <c r="Q65" s="105"/>
    </row>
    <row r="66" spans="1:17" s="106" customFormat="1" x14ac:dyDescent="0.2">
      <c r="A66" s="134"/>
      <c r="B66" s="392"/>
      <c r="C66" s="393"/>
      <c r="D66" s="392"/>
      <c r="E66" s="392"/>
      <c r="F66" s="392"/>
      <c r="G66" s="397"/>
      <c r="H66" s="397"/>
      <c r="I66" s="397"/>
      <c r="J66" s="397"/>
      <c r="K66" s="141"/>
      <c r="L66" s="105"/>
      <c r="O66" s="105"/>
      <c r="P66" s="105"/>
      <c r="Q66" s="105"/>
    </row>
    <row r="67" spans="1:17" s="106" customFormat="1" ht="14.25" customHeight="1" x14ac:dyDescent="0.2">
      <c r="A67" s="134" t="s">
        <v>210</v>
      </c>
      <c r="B67" s="398">
        <f>B68/B61</f>
        <v>57397.775955065517</v>
      </c>
      <c r="C67" s="399">
        <f>C68/C61</f>
        <v>50331.83779086078</v>
      </c>
      <c r="D67" s="398">
        <f>D68/D62</f>
        <v>48896.367521367523</v>
      </c>
      <c r="E67" s="397">
        <f>E68/E62</f>
        <v>53039.499912851606</v>
      </c>
      <c r="F67" s="397" cm="1">
        <f t="array" ref="F67">IF(F61=0,0,((F61-IFERROR(INDEX('Valuation ASP Tables'!$E$8:$E$14,MATCH(F61,'Valuation ASP Tables'!$E$8:$E$14,-1)+1),0))*INDEX('Valuation ASP Tables'!$B$8:$B$14,MATCH(F61,'Valuation ASP Tables'!$E$8:$E$14,-1))+IFERROR(INDEX('Valuation ASP Tables'!$G$8:$G$14,MATCH(F61,'Valuation ASP Tables'!$E$8:$E$14,-1)+1),0))/F61)</f>
        <v>48407.7708853687</v>
      </c>
      <c r="G67" s="397" cm="1">
        <f t="array" ref="G67">IF(G61=0,0,((G61-IFERROR(INDEX('Valuation ASP Tables'!$E$8:$E$14,MATCH(G61,'Valuation ASP Tables'!$E$8:$E$14,-1)+1),0))*INDEX('Valuation ASP Tables'!$B$8:$B$14,MATCH(G61,'Valuation ASP Tables'!$E$8:$E$14,-1))+IFERROR(INDEX('Valuation ASP Tables'!$G$8:$G$14,MATCH(G61,'Valuation ASP Tables'!$E$8:$E$14,-1)+1),0))/G61)</f>
        <v>50039.232182826425</v>
      </c>
      <c r="H67" s="397" cm="1">
        <f t="array" ref="H67">IF(H61=0,0,((H61-IFERROR(INDEX('Valuation ASP Tables'!$E$8:$E$14,MATCH(H61,'Valuation ASP Tables'!$E$8:$E$14,-1)+1),0))*INDEX('Valuation ASP Tables'!$B$8:$B$14,MATCH(H61,'Valuation ASP Tables'!$E$8:$E$14,-1))+IFERROR(INDEX('Valuation ASP Tables'!$G$8:$G$14,MATCH(H61,'Valuation ASP Tables'!$E$8:$E$14,-1)+1),0))/H61)</f>
        <v>45620.492634394897</v>
      </c>
      <c r="I67" s="397" cm="1">
        <f t="array" ref="I67">IF(I61=0,0,((I61-IFERROR(INDEX('Valuation ASP Tables'!$E$8:$E$14,MATCH(I61,'Valuation ASP Tables'!$E$8:$E$14,-1)+1),0))*INDEX('Valuation ASP Tables'!$B$8:$B$14,MATCH(I61,'Valuation ASP Tables'!$E$8:$E$14,-1))+IFERROR(INDEX('Valuation ASP Tables'!$G$8:$G$14,MATCH(I61,'Valuation ASP Tables'!$E$8:$E$14,-1)+1),0))/I61)</f>
        <v>38303.543635093483</v>
      </c>
      <c r="J67" s="397" cm="1">
        <f t="array" ref="J67">IF(J61=0,0,((J61-IFERROR(INDEX('Valuation ASP Tables'!$E$8:$E$14,MATCH(J61,'Valuation ASP Tables'!$E$8:$E$14,-1)+1),0))*INDEX('Valuation ASP Tables'!$B$8:$B$14,MATCH(J61,'Valuation ASP Tables'!$E$8:$E$14,-1))+IFERROR(INDEX('Valuation ASP Tables'!$G$8:$G$14,MATCH(J61,'Valuation ASP Tables'!$E$8:$E$14,-1)+1),0))/J61)</f>
        <v>33582.931377479661</v>
      </c>
      <c r="K67" s="142"/>
      <c r="L67" s="272"/>
      <c r="O67" s="105" t="s">
        <v>211</v>
      </c>
      <c r="P67" s="105"/>
      <c r="Q67" s="105"/>
    </row>
    <row r="68" spans="1:17" s="106" customFormat="1" x14ac:dyDescent="0.2">
      <c r="A68" s="131" t="s">
        <v>212</v>
      </c>
      <c r="B68" s="400">
        <v>20821000000</v>
      </c>
      <c r="C68" s="401">
        <f>(27236-1580)*10^6</f>
        <v>25656000000</v>
      </c>
      <c r="D68" s="401">
        <f>(47232-1465)*10^6</f>
        <v>45767000000</v>
      </c>
      <c r="E68" s="400">
        <f>(71462-1776)*10^6</f>
        <v>69686000000</v>
      </c>
      <c r="F68" s="400">
        <f>F62*F67</f>
        <v>86422323385.22139</v>
      </c>
      <c r="G68" s="400">
        <f t="shared" ref="G68:H68" si="4">G62*G67</f>
        <v>138469201765.85138</v>
      </c>
      <c r="H68" s="400">
        <f t="shared" si="4"/>
        <v>195674494425.94073</v>
      </c>
      <c r="I68" s="400">
        <f>I62*I67</f>
        <v>254650716360.20816</v>
      </c>
      <c r="J68" s="400">
        <f>J62*J67</f>
        <v>346063860358.32257</v>
      </c>
      <c r="K68" s="128"/>
      <c r="L68" s="105"/>
      <c r="O68" s="105" t="s">
        <v>213</v>
      </c>
      <c r="P68" s="105"/>
      <c r="Q68" s="105"/>
    </row>
    <row r="69" spans="1:17" s="106" customFormat="1" x14ac:dyDescent="0.2">
      <c r="A69" s="144"/>
      <c r="B69" s="400"/>
      <c r="C69" s="402"/>
      <c r="D69" s="402"/>
      <c r="E69" s="402"/>
      <c r="F69" s="402"/>
      <c r="G69" s="402"/>
      <c r="H69" s="402"/>
      <c r="I69" s="402"/>
      <c r="J69" s="402"/>
      <c r="K69" s="128"/>
      <c r="L69" s="273"/>
      <c r="O69" s="105"/>
      <c r="P69" s="105"/>
      <c r="Q69" s="105"/>
    </row>
    <row r="70" spans="1:17" s="106" customFormat="1" x14ac:dyDescent="0.2">
      <c r="A70" s="131" t="s">
        <v>214</v>
      </c>
      <c r="B70" s="403">
        <f>B67*(1-B74)-B71</f>
        <v>40794.019911774623</v>
      </c>
      <c r="C70" s="403">
        <f>C67*(1-C74)-C71</f>
        <v>36601.196314187597</v>
      </c>
      <c r="D70" s="403">
        <f>D67*(1-D74)-D71</f>
        <v>33653.75</v>
      </c>
      <c r="E70" s="404">
        <f>E67*(1-E74)-E71</f>
        <v>38308.987853264945</v>
      </c>
      <c r="F70" s="404">
        <f>$D70*(F64/$D$64)^((LN(1-$J25)/LN(2)))</f>
        <v>28666.296368126885</v>
      </c>
      <c r="G70" s="404">
        <f>$D70*(G64/$D$64)^((LN(1-$J25)/LN(2)))</f>
        <v>26540.106601741045</v>
      </c>
      <c r="H70" s="404">
        <f>$D70*(H64/$D$64)^((LN(1-$J25)/LN(2)))</f>
        <v>24539.870338321256</v>
      </c>
      <c r="I70" s="404">
        <f>$D70*(I64/$D$64)^((LN(1-$J25)/LN(2)))</f>
        <v>22670.931261306796</v>
      </c>
      <c r="J70" s="404">
        <f>$D70*(J64/$D$64)^((LN(1-$J25)/LN(2)))</f>
        <v>20932.529156564255</v>
      </c>
      <c r="K70" s="146"/>
      <c r="L70" s="105"/>
      <c r="O70" s="105" t="s">
        <v>215</v>
      </c>
      <c r="P70" s="105"/>
      <c r="Q70" s="105"/>
    </row>
    <row r="71" spans="1:17" s="106" customFormat="1" x14ac:dyDescent="0.2">
      <c r="A71" s="131" t="s">
        <v>216</v>
      </c>
      <c r="B71" s="403">
        <f>B85/B61*24000/(1500+24000)</f>
        <v>4410.7603634842144</v>
      </c>
      <c r="C71" s="405">
        <f>C85/C62</f>
        <v>3142.8285456911221</v>
      </c>
      <c r="D71" s="403">
        <f>D85/D62</f>
        <v>2040.5982905982905</v>
      </c>
      <c r="E71" s="403">
        <f>E85/E62</f>
        <v>1841.9135807637244</v>
      </c>
      <c r="F71" s="403">
        <f t="shared" ref="F71" si="5">F85/F62</f>
        <v>2307.17507249854</v>
      </c>
      <c r="G71" s="403">
        <f>G85/G62</f>
        <v>2110.3917496396152</v>
      </c>
      <c r="H71" s="403">
        <f>H85/H62</f>
        <v>1942.9398413715278</v>
      </c>
      <c r="I71" s="403">
        <f>I85/I62</f>
        <v>1800.2965849622499</v>
      </c>
      <c r="J71" s="403">
        <f>J85/J62</f>
        <v>1161.4816677175804</v>
      </c>
      <c r="K71" s="145"/>
      <c r="L71" s="105"/>
      <c r="O71" s="105" t="s">
        <v>217</v>
      </c>
      <c r="P71" s="105"/>
      <c r="Q71" s="105"/>
    </row>
    <row r="72" spans="1:17" s="106" customFormat="1" x14ac:dyDescent="0.2">
      <c r="A72" s="131" t="s">
        <v>51</v>
      </c>
      <c r="B72" s="406">
        <v>21000</v>
      </c>
      <c r="C72" s="407">
        <v>9900</v>
      </c>
      <c r="D72" s="407">
        <v>7700</v>
      </c>
      <c r="E72" s="407">
        <v>14800</v>
      </c>
      <c r="F72" s="407">
        <f>E72*($J72/$E72)^(1/5)</f>
        <v>13683.883633120433</v>
      </c>
      <c r="G72" s="407">
        <f>F72*($J72/$E72)^(1/5)</f>
        <v>12651.937248971706</v>
      </c>
      <c r="H72" s="407">
        <f>G72*($J72/$E72)^(1/5)</f>
        <v>11697.813314085857</v>
      </c>
      <c r="I72" s="407">
        <f>H72*($J72/$E72)^(1/5)</f>
        <v>10815.642983237685</v>
      </c>
      <c r="J72" s="407">
        <f>$J$13</f>
        <v>10000</v>
      </c>
      <c r="K72" s="145"/>
      <c r="L72" s="105"/>
      <c r="O72" s="105"/>
      <c r="P72" s="105"/>
      <c r="Q72" s="105"/>
    </row>
    <row r="73" spans="1:17" s="106" customFormat="1" x14ac:dyDescent="0.2">
      <c r="A73" s="131" t="s">
        <v>218</v>
      </c>
      <c r="B73" s="408">
        <f>MAX(SUM(B71,B70),(1-$I12)*B67)</f>
        <v>57397.775955065517</v>
      </c>
      <c r="C73" s="409">
        <f>(7070+5506+3862+3821)*10^6/C62</f>
        <v>40554.49904914423</v>
      </c>
      <c r="D73" s="408">
        <f>33393*10^6/D62</f>
        <v>35676.282051282054</v>
      </c>
      <c r="E73" s="408">
        <f>51108*10^6/E62</f>
        <v>38899.388134575383</v>
      </c>
      <c r="F73" s="408">
        <f>MAX(SUM(F71,F70),(1-$J12)*F67)</f>
        <v>30973.471440625424</v>
      </c>
      <c r="G73" s="408">
        <f>MAX(SUM(G71,G70),(1-$J12)*G67)</f>
        <v>30023.539309695854</v>
      </c>
      <c r="H73" s="408">
        <f>MAX(SUM(H71,H70),(1-$J12)*H67)</f>
        <v>27372.295580636939</v>
      </c>
      <c r="I73" s="408">
        <f>MAX(SUM(I71,I70),(1-$J12)*I67)</f>
        <v>24471.227846269045</v>
      </c>
      <c r="J73" s="408">
        <f>MAX(SUM(J71,J70),(1-$J12)*J67)</f>
        <v>22094.010824281835</v>
      </c>
      <c r="K73" s="147"/>
      <c r="L73" s="105"/>
      <c r="O73" s="105" t="s">
        <v>219</v>
      </c>
      <c r="P73" s="105"/>
      <c r="Q73" s="105"/>
    </row>
    <row r="74" spans="1:17" s="106" customFormat="1" x14ac:dyDescent="0.2">
      <c r="A74" s="131" t="s">
        <v>220</v>
      </c>
      <c r="B74" s="410">
        <f>B75/B68</f>
        <v>0.21242975841698286</v>
      </c>
      <c r="C74" s="411">
        <f>(6977-1580)*10^6/C68</f>
        <v>0.2103601496725912</v>
      </c>
      <c r="D74" s="410">
        <v>0.27</v>
      </c>
      <c r="E74" s="410">
        <v>0.24299999999999999</v>
      </c>
      <c r="F74" s="410">
        <f t="shared" ref="F74:H74" si="6">(1-F73/F67)</f>
        <v>0.36015497358943271</v>
      </c>
      <c r="G74" s="410">
        <f t="shared" si="6"/>
        <v>0.4</v>
      </c>
      <c r="H74" s="410">
        <f t="shared" si="6"/>
        <v>0.4</v>
      </c>
      <c r="I74" s="410">
        <f>(1-I73/I67)</f>
        <v>0.36112365792055212</v>
      </c>
      <c r="J74" s="410">
        <f>(1-J73/J67)</f>
        <v>0.34210594733556132</v>
      </c>
      <c r="K74" s="148"/>
      <c r="L74" s="105"/>
      <c r="O74" s="11" t="s">
        <v>221</v>
      </c>
      <c r="P74" s="105"/>
      <c r="Q74" s="105"/>
    </row>
    <row r="75" spans="1:17" s="106" customFormat="1" x14ac:dyDescent="0.2">
      <c r="A75" s="131" t="s">
        <v>222</v>
      </c>
      <c r="B75" s="400">
        <f>B68-16398000000</f>
        <v>4423000000</v>
      </c>
      <c r="C75" s="401">
        <f>6630*10^6</f>
        <v>6630000000</v>
      </c>
      <c r="D75" s="400">
        <f>D74*D68</f>
        <v>12357090000</v>
      </c>
      <c r="E75" s="400">
        <f>E74*E68</f>
        <v>16933698000</v>
      </c>
      <c r="F75" s="400">
        <f t="shared" ref="F75:H75" si="7">F74*F68</f>
        <v>31125429596.341824</v>
      </c>
      <c r="G75" s="400">
        <f t="shared" si="7"/>
        <v>55387680706.340553</v>
      </c>
      <c r="H75" s="400">
        <f t="shared" si="7"/>
        <v>78269797770.376297</v>
      </c>
      <c r="I75" s="400">
        <f>I74*I68</f>
        <v>91960398184.087357</v>
      </c>
      <c r="J75" s="400">
        <f>J74*J68</f>
        <v>118390504786.48535</v>
      </c>
      <c r="K75" s="128"/>
      <c r="L75" s="105"/>
      <c r="O75" s="105" t="s">
        <v>223</v>
      </c>
      <c r="P75" s="105"/>
      <c r="Q75" s="105"/>
    </row>
    <row r="76" spans="1:17" s="106" customFormat="1" x14ac:dyDescent="0.2">
      <c r="A76" s="131" t="s">
        <v>224</v>
      </c>
      <c r="B76" s="400">
        <f t="shared" ref="B76:J76" si="8">B77*B68</f>
        <v>2290310000</v>
      </c>
      <c r="C76" s="412">
        <f>3145*10^6</f>
        <v>3145000000</v>
      </c>
      <c r="D76" s="400">
        <f>(1056+973+994+1494)*10^6</f>
        <v>4517000000</v>
      </c>
      <c r="E76" s="400">
        <f>(992+961+961+1032)*10^6</f>
        <v>3946000000</v>
      </c>
      <c r="F76" s="400">
        <f t="shared" si="8"/>
        <v>3456892935.4088554</v>
      </c>
      <c r="G76" s="400">
        <f t="shared" si="8"/>
        <v>5538768070.6340551</v>
      </c>
      <c r="H76" s="400">
        <f t="shared" si="8"/>
        <v>7826979777.0376291</v>
      </c>
      <c r="I76" s="400">
        <f t="shared" si="8"/>
        <v>10186028654.408327</v>
      </c>
      <c r="J76" s="400">
        <f t="shared" si="8"/>
        <v>13842554414.332903</v>
      </c>
      <c r="K76" s="128"/>
      <c r="L76" s="105"/>
      <c r="O76" s="105" t="s">
        <v>225</v>
      </c>
      <c r="P76" s="105"/>
      <c r="Q76" s="105"/>
    </row>
    <row r="77" spans="1:17" s="106" customFormat="1" x14ac:dyDescent="0.2">
      <c r="A77" s="131" t="s">
        <v>226</v>
      </c>
      <c r="B77" s="410">
        <v>0.11</v>
      </c>
      <c r="C77" s="413">
        <f>3145/(31536)</f>
        <v>9.9727295788939629E-2</v>
      </c>
      <c r="D77" s="410">
        <f>D76/D68</f>
        <v>9.8695566674678256E-2</v>
      </c>
      <c r="E77" s="410">
        <f>E76/E68</f>
        <v>5.6625434090061134E-2</v>
      </c>
      <c r="F77" s="410">
        <f>$J77</f>
        <v>0.04</v>
      </c>
      <c r="G77" s="410">
        <f>$J77</f>
        <v>0.04</v>
      </c>
      <c r="H77" s="410">
        <f>$J77</f>
        <v>0.04</v>
      </c>
      <c r="I77" s="410">
        <f>$J77</f>
        <v>0.04</v>
      </c>
      <c r="J77" s="410">
        <f>J53</f>
        <v>0.04</v>
      </c>
      <c r="K77" s="148"/>
      <c r="L77" s="105"/>
      <c r="O77" s="105" t="s">
        <v>227</v>
      </c>
      <c r="P77" s="105"/>
      <c r="Q77" s="105"/>
    </row>
    <row r="78" spans="1:17" s="106" customFormat="1" x14ac:dyDescent="0.2">
      <c r="A78" s="131" t="s">
        <v>228</v>
      </c>
      <c r="B78" s="400">
        <f t="shared" ref="B78:G78" si="9">B79*B68</f>
        <v>1249260000</v>
      </c>
      <c r="C78" s="412">
        <f>1491*10^6</f>
        <v>1491000000</v>
      </c>
      <c r="D78" s="400">
        <f>(666+576+611+740)*10^6</f>
        <v>2593000000</v>
      </c>
      <c r="E78" s="400">
        <f>(865+667+733+810)*10^6</f>
        <v>3075000000</v>
      </c>
      <c r="F78" s="400">
        <f t="shared" si="9"/>
        <v>3456892935.4088554</v>
      </c>
      <c r="G78" s="400">
        <f t="shared" si="9"/>
        <v>5538768070.6340551</v>
      </c>
      <c r="H78" s="400">
        <f>H79*H68</f>
        <v>7826979777.0376291</v>
      </c>
      <c r="I78" s="400">
        <f>I79*I68</f>
        <v>10186028654.408327</v>
      </c>
      <c r="J78" s="400">
        <f>J79*J68</f>
        <v>13842554414.332903</v>
      </c>
      <c r="K78" s="128"/>
      <c r="L78" s="149"/>
      <c r="O78" s="105" t="s">
        <v>229</v>
      </c>
      <c r="P78" s="105"/>
      <c r="Q78" s="105"/>
    </row>
    <row r="79" spans="1:17" s="106" customFormat="1" x14ac:dyDescent="0.2">
      <c r="A79" s="131" t="s">
        <v>230</v>
      </c>
      <c r="B79" s="410">
        <v>0.06</v>
      </c>
      <c r="C79" s="413">
        <f>1491/31536</f>
        <v>4.7279299847792999E-2</v>
      </c>
      <c r="D79" s="410">
        <f>D78/D68</f>
        <v>5.6656542923940831E-2</v>
      </c>
      <c r="E79" s="410">
        <f>E78/E68</f>
        <v>4.4126510346411046E-2</v>
      </c>
      <c r="F79" s="410">
        <f t="shared" ref="F79:J79" si="10">$J$54</f>
        <v>0.04</v>
      </c>
      <c r="G79" s="410">
        <f t="shared" si="10"/>
        <v>0.04</v>
      </c>
      <c r="H79" s="410">
        <f t="shared" si="10"/>
        <v>0.04</v>
      </c>
      <c r="I79" s="410">
        <f t="shared" si="10"/>
        <v>0.04</v>
      </c>
      <c r="J79" s="410">
        <f t="shared" si="10"/>
        <v>0.04</v>
      </c>
      <c r="K79" s="148"/>
      <c r="L79" s="105"/>
      <c r="O79" s="105" t="s">
        <v>231</v>
      </c>
      <c r="P79" s="105"/>
      <c r="Q79" s="105"/>
    </row>
    <row r="80" spans="1:17" s="106" customFormat="1" x14ac:dyDescent="0.2">
      <c r="A80" s="131"/>
      <c r="B80" s="410"/>
      <c r="C80" s="413"/>
      <c r="D80" s="410"/>
      <c r="E80" s="410"/>
      <c r="F80" s="410"/>
      <c r="G80" s="410"/>
      <c r="H80" s="410"/>
      <c r="I80" s="410"/>
      <c r="J80" s="410"/>
      <c r="K80" s="150"/>
      <c r="L80" s="105"/>
      <c r="O80" s="105"/>
      <c r="P80" s="105"/>
      <c r="Q80" s="105"/>
    </row>
    <row r="81" spans="1:17" s="106" customFormat="1" x14ac:dyDescent="0.2">
      <c r="A81" s="131" t="s">
        <v>232</v>
      </c>
      <c r="B81" s="400">
        <f>B75-B76-B78</f>
        <v>883430000</v>
      </c>
      <c r="C81" s="401">
        <f>C75-C76-C78</f>
        <v>1994000000</v>
      </c>
      <c r="D81" s="400">
        <f>D75-D76-D78</f>
        <v>5247090000</v>
      </c>
      <c r="E81" s="400">
        <f>E75-E76-E78</f>
        <v>9912698000</v>
      </c>
      <c r="F81" s="400">
        <f t="shared" ref="F81" si="11">F75-F76-F78</f>
        <v>24211643725.524113</v>
      </c>
      <c r="G81" s="400">
        <f>G75-G76-G78</f>
        <v>44310144565.072441</v>
      </c>
      <c r="H81" s="400">
        <f>H75-H76-H78</f>
        <v>62615838216.301041</v>
      </c>
      <c r="I81" s="400">
        <f>I75-I76-I78</f>
        <v>71588340875.270706</v>
      </c>
      <c r="J81" s="400">
        <f>J75-J76-J78</f>
        <v>90705395957.81955</v>
      </c>
      <c r="K81" s="128"/>
      <c r="L81" s="105"/>
      <c r="O81" s="105" t="s">
        <v>233</v>
      </c>
      <c r="P81" s="105"/>
      <c r="Q81" s="105"/>
    </row>
    <row r="82" spans="1:17" s="106" customFormat="1" x14ac:dyDescent="0.2">
      <c r="A82" s="131" t="s">
        <v>234</v>
      </c>
      <c r="B82" s="410">
        <f t="shared" ref="B82:F82" si="12">B81/B68</f>
        <v>4.2429758416982856E-2</v>
      </c>
      <c r="C82" s="410">
        <f>C81/C68</f>
        <v>7.7720611163080766E-2</v>
      </c>
      <c r="D82" s="410">
        <f>D81/D68</f>
        <v>0.1146478904013809</v>
      </c>
      <c r="E82" s="410">
        <f t="shared" si="12"/>
        <v>0.14224805556352782</v>
      </c>
      <c r="F82" s="410">
        <f t="shared" si="12"/>
        <v>0.2801549735894327</v>
      </c>
      <c r="G82" s="410">
        <f>G81/G68</f>
        <v>0.32</v>
      </c>
      <c r="H82" s="410">
        <f>H81/H68</f>
        <v>0.32</v>
      </c>
      <c r="I82" s="410">
        <f>I81/I68</f>
        <v>0.28112365792055211</v>
      </c>
      <c r="J82" s="410">
        <f>J81/J68</f>
        <v>0.26210594733556136</v>
      </c>
      <c r="K82" s="148"/>
      <c r="L82" s="105"/>
      <c r="O82" s="105" t="s">
        <v>235</v>
      </c>
      <c r="P82" s="105"/>
      <c r="Q82" s="105"/>
    </row>
    <row r="83" spans="1:17" s="106" customFormat="1" x14ac:dyDescent="0.2">
      <c r="A83" s="131" t="s">
        <v>236</v>
      </c>
      <c r="B83" s="400">
        <v>14130000000</v>
      </c>
      <c r="C83" s="400">
        <f>17864*10^6</f>
        <v>17864000000</v>
      </c>
      <c r="D83" s="400">
        <v>25615000000</v>
      </c>
      <c r="E83" s="400">
        <f>32589*10^6</f>
        <v>32589000000</v>
      </c>
      <c r="F83" s="400">
        <f>E83+IF(E93&lt;0,0,MIN((E93),E94))/(1-$J18)</f>
        <v>45766625797.415031</v>
      </c>
      <c r="G83" s="400">
        <f>F83+IF(F93&lt;0,0,MIN((F93),F94))/(1-$J18)</f>
        <v>64887810854.346222</v>
      </c>
      <c r="H83" s="400">
        <f>G83+IF(G93&lt;0,0,MIN((G93),G94))/(1-$J18)</f>
        <v>92595758617.90509</v>
      </c>
      <c r="I83" s="400">
        <f>H83+IF(H93&lt;0,0,MIN((H93),H94))/(1-$J18)</f>
        <v>132986481584.21648</v>
      </c>
      <c r="J83" s="400">
        <f>I83+IF(I93&lt;0,0,MIN((I93),I94))/(1-$J18)</f>
        <v>132986481584.21648</v>
      </c>
      <c r="K83" s="128"/>
      <c r="L83" s="105"/>
      <c r="O83" s="105" t="s">
        <v>237</v>
      </c>
      <c r="P83" s="105"/>
      <c r="Q83" s="105"/>
    </row>
    <row r="84" spans="1:17" s="106" customFormat="1" x14ac:dyDescent="0.2">
      <c r="A84" s="131" t="s">
        <v>238</v>
      </c>
      <c r="B84" s="400">
        <f>B86-B83</f>
        <v>-3730000000</v>
      </c>
      <c r="C84" s="400">
        <f>-5117*10^6</f>
        <v>-5117000000</v>
      </c>
      <c r="D84" s="400">
        <v>-6731000000</v>
      </c>
      <c r="E84" s="400">
        <f t="shared" ref="E84:F84" si="13">D84-E85</f>
        <v>-9151000000</v>
      </c>
      <c r="F84" s="400">
        <f t="shared" si="13"/>
        <v>-13269996321.767353</v>
      </c>
      <c r="G84" s="400">
        <f>F84-G85</f>
        <v>-19109899298.658512</v>
      </c>
      <c r="H84" s="400">
        <f>G84-H85</f>
        <v>-27443517574.26997</v>
      </c>
      <c r="I84" s="400">
        <f>H84-I85</f>
        <v>-39412300916.849457</v>
      </c>
      <c r="J84" s="400">
        <f>I84-J85</f>
        <v>-51381084259.42894</v>
      </c>
      <c r="K84" s="128"/>
      <c r="L84" s="105"/>
      <c r="O84" s="105" t="s">
        <v>239</v>
      </c>
      <c r="P84" s="105"/>
      <c r="Q84" s="105"/>
    </row>
    <row r="85" spans="1:17" s="106" customFormat="1" x14ac:dyDescent="0.2">
      <c r="A85" s="131" t="s">
        <v>240</v>
      </c>
      <c r="B85" s="400">
        <v>1700000000</v>
      </c>
      <c r="C85" s="400">
        <f>1570000000</f>
        <v>1570000000</v>
      </c>
      <c r="D85" s="400">
        <v>1910000000</v>
      </c>
      <c r="E85" s="400">
        <f>2420*10^6</f>
        <v>2420000000</v>
      </c>
      <c r="F85" s="400">
        <f t="shared" ref="F85:J85" si="14">F83*F88</f>
        <v>4118996321.7673526</v>
      </c>
      <c r="G85" s="400">
        <f t="shared" si="14"/>
        <v>5839902976.89116</v>
      </c>
      <c r="H85" s="400">
        <f t="shared" si="14"/>
        <v>8333618275.6114578</v>
      </c>
      <c r="I85" s="400">
        <f t="shared" si="14"/>
        <v>11968783342.579483</v>
      </c>
      <c r="J85" s="400">
        <f t="shared" si="14"/>
        <v>11968783342.579483</v>
      </c>
      <c r="K85" s="128"/>
      <c r="L85" s="151"/>
      <c r="O85" s="105" t="s">
        <v>241</v>
      </c>
      <c r="P85" s="105"/>
      <c r="Q85" s="105"/>
    </row>
    <row r="86" spans="1:17" s="106" customFormat="1" x14ac:dyDescent="0.2">
      <c r="A86" s="152" t="s">
        <v>242</v>
      </c>
      <c r="B86" s="400">
        <v>10400000000</v>
      </c>
      <c r="C86" s="400">
        <f>12747*10^6</f>
        <v>12747000000</v>
      </c>
      <c r="D86" s="400">
        <f>D83+D84</f>
        <v>18884000000</v>
      </c>
      <c r="E86" s="400">
        <f>E83+E84</f>
        <v>23438000000</v>
      </c>
      <c r="F86" s="400">
        <f>F83+F84</f>
        <v>32496629475.647678</v>
      </c>
      <c r="G86" s="400">
        <f t="shared" ref="G86:H86" si="15">G83+G84</f>
        <v>45777911555.687714</v>
      </c>
      <c r="H86" s="400">
        <f t="shared" si="15"/>
        <v>65152241043.635117</v>
      </c>
      <c r="I86" s="400">
        <f>I83+I84</f>
        <v>93574180667.36702</v>
      </c>
      <c r="J86" s="400">
        <f>J83+J84</f>
        <v>81605397324.787537</v>
      </c>
      <c r="K86" s="128"/>
      <c r="L86" s="105"/>
      <c r="O86" s="105" t="s">
        <v>243</v>
      </c>
      <c r="P86" s="105"/>
      <c r="Q86" s="105"/>
    </row>
    <row r="87" spans="1:17" s="106" customFormat="1" x14ac:dyDescent="0.2">
      <c r="A87" s="152"/>
      <c r="B87" s="414"/>
      <c r="C87" s="400"/>
      <c r="D87" s="400"/>
      <c r="E87" s="400"/>
      <c r="F87" s="400"/>
      <c r="G87" s="400"/>
      <c r="H87" s="400"/>
      <c r="I87" s="400"/>
      <c r="J87" s="400"/>
      <c r="K87" s="128"/>
      <c r="L87" s="105"/>
      <c r="O87" s="105"/>
      <c r="P87" s="105"/>
      <c r="Q87" s="105"/>
    </row>
    <row r="88" spans="1:17" s="106" customFormat="1" x14ac:dyDescent="0.2">
      <c r="A88" s="152" t="s">
        <v>244</v>
      </c>
      <c r="B88" s="415">
        <v>0.11</v>
      </c>
      <c r="C88" s="415">
        <f>C85/C83</f>
        <v>8.7886251679355126E-2</v>
      </c>
      <c r="D88" s="415">
        <f>D85/D83</f>
        <v>7.4565684169431976E-2</v>
      </c>
      <c r="E88" s="415">
        <f>E85/E83</f>
        <v>7.425818527724079E-2</v>
      </c>
      <c r="F88" s="415">
        <f t="shared" ref="F88" si="16">G88</f>
        <v>0.09</v>
      </c>
      <c r="G88" s="415">
        <f>H88</f>
        <v>0.09</v>
      </c>
      <c r="H88" s="415">
        <f>I88</f>
        <v>0.09</v>
      </c>
      <c r="I88" s="415">
        <f>J88</f>
        <v>0.09</v>
      </c>
      <c r="J88" s="415">
        <v>0.09</v>
      </c>
      <c r="K88" s="153"/>
      <c r="L88" s="149"/>
      <c r="O88" s="105" t="s">
        <v>245</v>
      </c>
      <c r="P88" s="105"/>
      <c r="Q88" s="105"/>
    </row>
    <row r="89" spans="1:17" s="106" customFormat="1" x14ac:dyDescent="0.2">
      <c r="A89" s="131" t="s">
        <v>246</v>
      </c>
      <c r="B89" s="416">
        <f>B90/B68*365</f>
        <v>80.639738725325387</v>
      </c>
      <c r="C89" s="416">
        <f>C90/C68*365</f>
        <v>177.39261771125663</v>
      </c>
      <c r="D89" s="417">
        <f>D90/D68*365</f>
        <v>60.2205737758647</v>
      </c>
      <c r="E89" s="417">
        <f t="shared" ref="E89:G89" si="17">E90/E68*365</f>
        <v>36.297821657147779</v>
      </c>
      <c r="F89" s="417">
        <f>F90/F68*365</f>
        <v>29.66182970730798</v>
      </c>
      <c r="G89" s="417">
        <f t="shared" si="17"/>
        <v>25.731099901102439</v>
      </c>
      <c r="H89" s="417">
        <f>H90/H68*365</f>
        <v>31.211514237283883</v>
      </c>
      <c r="I89" s="417">
        <f>I90/I68*365</f>
        <v>46.175338002416339</v>
      </c>
      <c r="J89" s="417">
        <f>J90/J68*365</f>
        <v>70.236535118921068</v>
      </c>
      <c r="K89" s="254"/>
      <c r="L89" s="105"/>
      <c r="O89" s="105" t="s">
        <v>247</v>
      </c>
      <c r="P89" s="105"/>
      <c r="Q89" s="105"/>
    </row>
    <row r="90" spans="1:17" s="106" customFormat="1" ht="17.25" customHeight="1" x14ac:dyDescent="0.2">
      <c r="A90" s="131" t="s">
        <v>248</v>
      </c>
      <c r="B90" s="400">
        <f>4600000000</f>
        <v>4600000000</v>
      </c>
      <c r="C90" s="400">
        <f>(26717-14248)*10^6</f>
        <v>12469000000</v>
      </c>
      <c r="D90" s="400">
        <f>(17576-10025)*10^6</f>
        <v>7551000000</v>
      </c>
      <c r="E90" s="400">
        <f>(22185-15255)*10^6</f>
        <v>6930000000</v>
      </c>
      <c r="F90" s="400">
        <f>E90+1.1*F108</f>
        <v>7023134901.814621</v>
      </c>
      <c r="G90" s="400">
        <f>F90+1.1*G108</f>
        <v>9761547572.2274857</v>
      </c>
      <c r="H90" s="400">
        <f>G90+1.1*H108</f>
        <v>16732321283.968699</v>
      </c>
      <c r="I90" s="400">
        <f>H90+1.1*I108</f>
        <v>32215295617.780998</v>
      </c>
      <c r="J90" s="400">
        <f>I90+1.1*J108</f>
        <v>66592675291.634857</v>
      </c>
      <c r="K90" s="128"/>
      <c r="L90" s="105"/>
      <c r="O90" s="11" t="s">
        <v>249</v>
      </c>
      <c r="P90" s="105"/>
      <c r="Q90" s="105"/>
    </row>
    <row r="91" spans="1:17" s="106" customFormat="1" x14ac:dyDescent="0.2">
      <c r="A91" s="131" t="s">
        <v>250</v>
      </c>
      <c r="B91" s="400">
        <v>11700000000</v>
      </c>
      <c r="C91" s="400">
        <f>9556*10^6</f>
        <v>9556000000</v>
      </c>
      <c r="D91" s="400">
        <v>5245000000</v>
      </c>
      <c r="E91" s="400">
        <f>1597*10^6</f>
        <v>1597000000</v>
      </c>
      <c r="F91" s="400">
        <f>E91+(F83-E83)*$J18</f>
        <v>4891406449.3537579</v>
      </c>
      <c r="G91" s="400">
        <f>F91+(G83-F83)*$J18</f>
        <v>9671702713.5865555</v>
      </c>
      <c r="H91" s="400">
        <f>G91+(H83-G83)*$J18</f>
        <v>16598689654.476273</v>
      </c>
      <c r="I91" s="400">
        <f>H91+(I83-H83)*$J18</f>
        <v>26696370396.054119</v>
      </c>
      <c r="J91" s="400">
        <f>I91+(J83-I83)*$J18</f>
        <v>26696370396.054119</v>
      </c>
      <c r="K91" s="128"/>
      <c r="L91" s="149"/>
      <c r="O91" s="105" t="s">
        <v>251</v>
      </c>
      <c r="P91" s="105"/>
      <c r="Q91" s="105"/>
    </row>
    <row r="92" spans="1:17" s="106" customFormat="1" x14ac:dyDescent="0.2">
      <c r="A92" s="131" t="s">
        <v>252</v>
      </c>
      <c r="B92" s="400"/>
      <c r="C92" s="418">
        <f t="shared" ref="C92:I92" si="18">D92</f>
        <v>0.04</v>
      </c>
      <c r="D92" s="418">
        <f t="shared" si="18"/>
        <v>0.04</v>
      </c>
      <c r="E92" s="418">
        <f t="shared" si="18"/>
        <v>0.04</v>
      </c>
      <c r="F92" s="418">
        <f t="shared" si="18"/>
        <v>0.04</v>
      </c>
      <c r="G92" s="418">
        <f t="shared" si="18"/>
        <v>0.04</v>
      </c>
      <c r="H92" s="418">
        <f t="shared" si="18"/>
        <v>0.04</v>
      </c>
      <c r="I92" s="418">
        <f t="shared" si="18"/>
        <v>0.04</v>
      </c>
      <c r="J92" s="418">
        <f>J29</f>
        <v>0.04</v>
      </c>
      <c r="K92" s="154"/>
      <c r="L92" s="149"/>
      <c r="O92" s="105" t="s">
        <v>253</v>
      </c>
      <c r="P92" s="105"/>
      <c r="Q92" s="105"/>
    </row>
    <row r="93" spans="1:17" s="106" customFormat="1" x14ac:dyDescent="0.2">
      <c r="A93" s="131" t="s">
        <v>254</v>
      </c>
      <c r="B93" s="400">
        <f>6000000000-B90+G20</f>
        <v>1400000000</v>
      </c>
      <c r="C93" s="400">
        <f>19384*10^6</f>
        <v>19384000000</v>
      </c>
      <c r="D93" s="400">
        <v>17576000000</v>
      </c>
      <c r="E93" s="400">
        <f>22185000000</f>
        <v>22185000000</v>
      </c>
      <c r="F93" s="400">
        <f>E90-F90+F157+E97</f>
        <v>36196876340.371201</v>
      </c>
      <c r="G93" s="400">
        <f>F90-G90+G157+F97</f>
        <v>63945268875.660439</v>
      </c>
      <c r="H93" s="400">
        <f>G90-H90+H157+G97</f>
        <v>112471279161.8557</v>
      </c>
      <c r="I93" s="400">
        <f>H90-I90+I157+H97</f>
        <v>176871806557.45642</v>
      </c>
      <c r="J93" s="400">
        <f>I90-J90+J157+I97</f>
        <v>338327831958.60889</v>
      </c>
      <c r="K93" s="128"/>
      <c r="L93" s="105"/>
      <c r="O93" s="105" t="s">
        <v>255</v>
      </c>
      <c r="P93" s="105"/>
      <c r="Q93" s="105"/>
    </row>
    <row r="94" spans="1:17" s="106" customFormat="1" x14ac:dyDescent="0.2">
      <c r="A94" s="131" t="s">
        <v>256</v>
      </c>
      <c r="B94" s="400">
        <f>(C61*$J14)*D72*(1-$J18)+(C143*$J14)*D149*(1-$J18)</f>
        <v>1662682271.2500005</v>
      </c>
      <c r="C94" s="400">
        <f>(D61*$J14)*E72*(1-$J18)+(D143*$J14)*E149*(1-$J18)</f>
        <v>6130107456.4285717</v>
      </c>
      <c r="D94" s="400">
        <f>(E61*$J14)*F72*(1-$J18)+(E143*$J14)*F149*(1-$J18)</f>
        <v>7815345160.132103</v>
      </c>
      <c r="E94" s="400">
        <f>(F61*$J14)*G72*(1-$J18)+(F143*$J14)*G149*(1-$J18)</f>
        <v>9883219348.0612717</v>
      </c>
      <c r="F94" s="400">
        <f>(G61*$J14)*H72*(1-$J18)+(G143*$J50)*H149*(1-$J18)</f>
        <v>14340888792.698389</v>
      </c>
      <c r="G94" s="400">
        <f>(H61*$J14)*I72*(1-$J18)+(H143*$J50)*I149*(1-$J18)</f>
        <v>20780960822.669155</v>
      </c>
      <c r="H94" s="400">
        <f>(I61*$J14)*J72*(1-$J18)+(I143*$J50)*J149*(1-$J18)</f>
        <v>30293042224.73354</v>
      </c>
      <c r="I94" s="400">
        <f>(J61*$J14)*K72*(1-$J18)+(J143*$J50)*K149*(1-$J18)</f>
        <v>0</v>
      </c>
      <c r="J94" s="400">
        <f>(K61*$J14)*L72*(1-$J18)+(K143*$J50)*M149*(1-$J18)</f>
        <v>0</v>
      </c>
      <c r="K94" s="128"/>
      <c r="L94" s="105"/>
      <c r="O94" s="105" t="s">
        <v>257</v>
      </c>
      <c r="P94" s="105"/>
      <c r="Q94" s="105"/>
    </row>
    <row r="95" spans="1:17" s="106" customFormat="1" x14ac:dyDescent="0.2">
      <c r="A95" s="131" t="s">
        <v>258</v>
      </c>
      <c r="B95" s="400"/>
      <c r="C95" s="401"/>
      <c r="D95" s="400"/>
      <c r="E95" s="400"/>
      <c r="F95" s="400"/>
      <c r="G95" s="400"/>
      <c r="H95" s="400">
        <f t="shared" ref="H95:J95" si="19">(H93-H94)*$J$22</f>
        <v>4108911846.8561082</v>
      </c>
      <c r="I95" s="400">
        <f t="shared" si="19"/>
        <v>8843590327.8728218</v>
      </c>
      <c r="J95" s="400">
        <f t="shared" si="19"/>
        <v>16916391597.930445</v>
      </c>
      <c r="K95" s="128"/>
      <c r="L95" s="128"/>
      <c r="O95" s="11" t="s">
        <v>259</v>
      </c>
      <c r="P95" s="105"/>
      <c r="Q95" s="105"/>
    </row>
    <row r="96" spans="1:17" s="106" customFormat="1" x14ac:dyDescent="0.2">
      <c r="A96" s="131" t="s">
        <v>260</v>
      </c>
      <c r="B96" s="400"/>
      <c r="C96" s="401"/>
      <c r="D96" s="400"/>
      <c r="E96" s="400">
        <f>9720*30397.55</f>
        <v>295464186</v>
      </c>
      <c r="F96" s="400">
        <f>F95*(1+$J$23/2)+E96*(1+$J$23)</f>
        <v>384103441.80000001</v>
      </c>
      <c r="G96" s="400">
        <f t="shared" ref="G96:J96" si="20">G95*(1+$J$23/2)+F96*(1+$J$23)</f>
        <v>499334474.34000003</v>
      </c>
      <c r="H96" s="400">
        <f t="shared" si="20"/>
        <v>5374383440.5265245</v>
      </c>
      <c r="I96" s="400">
        <f t="shared" si="20"/>
        <v>17156827349.738226</v>
      </c>
      <c r="J96" s="400">
        <f t="shared" si="20"/>
        <v>41757725892.279709</v>
      </c>
      <c r="K96" s="128"/>
      <c r="L96" s="151"/>
      <c r="O96" s="11" t="s">
        <v>261</v>
      </c>
      <c r="P96" s="105"/>
      <c r="Q96" s="105"/>
    </row>
    <row r="97" spans="1:17" s="106" customFormat="1" x14ac:dyDescent="0.2">
      <c r="A97" s="131" t="s">
        <v>262</v>
      </c>
      <c r="B97" s="400">
        <f t="shared" ref="B97:J97" si="21">IF(B93-B94-B95&gt;0,B93-B94-B95,0)</f>
        <v>0</v>
      </c>
      <c r="C97" s="400">
        <f t="shared" si="21"/>
        <v>13253892543.571428</v>
      </c>
      <c r="D97" s="400">
        <f t="shared" si="21"/>
        <v>9760654839.867897</v>
      </c>
      <c r="E97" s="400">
        <f>IF(E93-E94-E95&gt;0,E93-E94-E95,0)</f>
        <v>12301780651.938728</v>
      </c>
      <c r="F97" s="400">
        <f t="shared" si="21"/>
        <v>21855987547.672813</v>
      </c>
      <c r="G97" s="400">
        <f t="shared" si="21"/>
        <v>43164308052.991287</v>
      </c>
      <c r="H97" s="400">
        <f t="shared" si="21"/>
        <v>78069325090.266052</v>
      </c>
      <c r="I97" s="400">
        <f t="shared" si="21"/>
        <v>168028216229.58359</v>
      </c>
      <c r="J97" s="400">
        <f t="shared" si="21"/>
        <v>321411440360.67847</v>
      </c>
      <c r="K97" s="128"/>
      <c r="L97" s="105"/>
      <c r="O97" s="68" t="s">
        <v>263</v>
      </c>
      <c r="P97" s="105"/>
      <c r="Q97" s="105"/>
    </row>
    <row r="98" spans="1:17" s="106" customFormat="1" x14ac:dyDescent="0.2">
      <c r="A98" s="387" t="s">
        <v>264</v>
      </c>
      <c r="B98" s="419"/>
      <c r="C98" s="419"/>
      <c r="D98" s="419"/>
      <c r="E98" s="419"/>
      <c r="F98" s="419"/>
      <c r="G98" s="419"/>
      <c r="H98" s="419"/>
      <c r="I98" s="419"/>
      <c r="J98" s="419"/>
      <c r="K98" s="255"/>
      <c r="L98" s="105"/>
      <c r="O98" s="105"/>
      <c r="P98" s="105"/>
      <c r="Q98" s="105"/>
    </row>
    <row r="99" spans="1:17" s="106" customFormat="1" x14ac:dyDescent="0.2">
      <c r="A99" s="131" t="s">
        <v>265</v>
      </c>
      <c r="B99" s="400"/>
      <c r="C99" s="418">
        <f t="shared" ref="C99:D99" si="22">D99/2</f>
        <v>7.4999999999999997E-3</v>
      </c>
      <c r="D99" s="418">
        <f t="shared" si="22"/>
        <v>1.4999999999999999E-2</v>
      </c>
      <c r="E99" s="418">
        <v>0.03</v>
      </c>
      <c r="F99" s="418">
        <f>(1+_xlfn.RRI(5,$E$99,$J$99))*E99</f>
        <v>5.2661230728397908E-2</v>
      </c>
      <c r="G99" s="418">
        <f>(1+_xlfn.RRI(5,$E$99,$J$99))*F99</f>
        <v>9.2440174060985342E-2</v>
      </c>
      <c r="H99" s="418">
        <f>(1+_xlfn.RRI(5,$E$99,$J$99))*G99</f>
        <v>0.16226711115996043</v>
      </c>
      <c r="I99" s="418">
        <f>(1+_xlfn.RRI(5,$E$99,$J$99))*H99</f>
        <v>0.28483952601417556</v>
      </c>
      <c r="J99" s="418">
        <f>J31</f>
        <v>0.5</v>
      </c>
      <c r="K99" s="154"/>
      <c r="L99" s="105"/>
      <c r="O99" s="105" t="s">
        <v>253</v>
      </c>
      <c r="P99" s="105"/>
      <c r="Q99" s="105"/>
    </row>
    <row r="100" spans="1:17" s="106" customFormat="1" x14ac:dyDescent="0.2">
      <c r="A100" s="131" t="s">
        <v>266</v>
      </c>
      <c r="B100" s="400"/>
      <c r="C100" s="392">
        <f t="shared" ref="C100:J100" si="23">C99*(C62*(1-C117))</f>
        <v>3746.625</v>
      </c>
      <c r="D100" s="392">
        <f t="shared" si="23"/>
        <v>14040</v>
      </c>
      <c r="E100" s="392">
        <f t="shared" si="23"/>
        <v>39415.53</v>
      </c>
      <c r="F100" s="392">
        <f t="shared" si="23"/>
        <v>91665.618616983556</v>
      </c>
      <c r="G100" s="392">
        <f t="shared" si="23"/>
        <v>243011.54768374574</v>
      </c>
      <c r="H100" s="392">
        <f t="shared" si="23"/>
        <v>626393.5304990575</v>
      </c>
      <c r="I100" s="392">
        <f t="shared" si="23"/>
        <v>1514942.6390044224</v>
      </c>
      <c r="J100" s="392">
        <f t="shared" si="23"/>
        <v>3375833.7071664534</v>
      </c>
      <c r="K100" s="139"/>
      <c r="L100" s="105"/>
      <c r="O100" s="105" t="s">
        <v>267</v>
      </c>
      <c r="P100" s="105"/>
      <c r="Q100" s="105"/>
    </row>
    <row r="101" spans="1:17" s="106" customFormat="1" x14ac:dyDescent="0.2">
      <c r="A101" s="131" t="s">
        <v>268</v>
      </c>
      <c r="B101" s="400"/>
      <c r="C101" s="392">
        <f>C100</f>
        <v>3746.625</v>
      </c>
      <c r="D101" s="392">
        <f>C101+D100</f>
        <v>17786.625</v>
      </c>
      <c r="E101" s="392">
        <f t="shared" ref="E101:G101" si="24">D101+E100</f>
        <v>57202.154999999999</v>
      </c>
      <c r="F101" s="392">
        <f t="shared" si="24"/>
        <v>148867.77361698356</v>
      </c>
      <c r="G101" s="392">
        <f t="shared" si="24"/>
        <v>391879.32130072929</v>
      </c>
      <c r="H101" s="392">
        <f>G101+H100</f>
        <v>1018272.8517997868</v>
      </c>
      <c r="I101" s="392">
        <f>H101+I100</f>
        <v>2533215.4908042094</v>
      </c>
      <c r="J101" s="392">
        <f>I101+J100</f>
        <v>5909049.1979706623</v>
      </c>
      <c r="K101" s="139"/>
      <c r="L101" s="105"/>
      <c r="O101" s="105" t="s">
        <v>269</v>
      </c>
      <c r="P101" s="105"/>
      <c r="Q101" s="105"/>
    </row>
    <row r="102" spans="1:17" s="106" customFormat="1" x14ac:dyDescent="0.2">
      <c r="A102" s="131" t="s">
        <v>270</v>
      </c>
      <c r="B102" s="400"/>
      <c r="C102" s="392">
        <f t="shared" ref="C102:J102" si="25">C101*$J$37</f>
        <v>50579437.5</v>
      </c>
      <c r="D102" s="392">
        <f t="shared" si="25"/>
        <v>240119437.5</v>
      </c>
      <c r="E102" s="392">
        <f t="shared" si="25"/>
        <v>772229092.5</v>
      </c>
      <c r="F102" s="392">
        <f t="shared" si="25"/>
        <v>2009714943.829278</v>
      </c>
      <c r="G102" s="392">
        <f t="shared" si="25"/>
        <v>5290370837.5598459</v>
      </c>
      <c r="H102" s="392">
        <f t="shared" si="25"/>
        <v>13746683499.297121</v>
      </c>
      <c r="I102" s="392">
        <f t="shared" si="25"/>
        <v>34198409125.856827</v>
      </c>
      <c r="J102" s="392">
        <f t="shared" si="25"/>
        <v>79772164172.603943</v>
      </c>
      <c r="K102" s="139"/>
      <c r="L102" s="105"/>
      <c r="O102" s="105" t="s">
        <v>271</v>
      </c>
      <c r="P102" s="105"/>
      <c r="Q102" s="105"/>
    </row>
    <row r="103" spans="1:17" s="106" customFormat="1" x14ac:dyDescent="0.2">
      <c r="A103" s="131" t="s">
        <v>272</v>
      </c>
      <c r="B103" s="400"/>
      <c r="C103" s="392">
        <f>C122</f>
        <v>0</v>
      </c>
      <c r="D103" s="392">
        <f t="shared" ref="D103:G103" si="26">D122</f>
        <v>0</v>
      </c>
      <c r="E103" s="392">
        <f t="shared" si="26"/>
        <v>0</v>
      </c>
      <c r="F103" s="392">
        <f t="shared" si="26"/>
        <v>1785280000</v>
      </c>
      <c r="G103" s="392">
        <f t="shared" si="26"/>
        <v>7319720000</v>
      </c>
      <c r="H103" s="392">
        <f>H122</f>
        <v>21237960000</v>
      </c>
      <c r="I103" s="392">
        <f>I122</f>
        <v>57876520000</v>
      </c>
      <c r="J103" s="392">
        <f>J122</f>
        <v>151907080000</v>
      </c>
      <c r="K103" s="139"/>
      <c r="L103" s="105"/>
      <c r="O103" s="105" t="s">
        <v>273</v>
      </c>
      <c r="P103" s="105"/>
      <c r="Q103" s="105"/>
    </row>
    <row r="104" spans="1:17" s="106" customFormat="1" x14ac:dyDescent="0.2">
      <c r="A104" s="131" t="s">
        <v>274</v>
      </c>
      <c r="B104" s="400"/>
      <c r="C104" s="420">
        <f>$J$33</f>
        <v>0.18</v>
      </c>
      <c r="D104" s="420">
        <f>$J$33</f>
        <v>0.18</v>
      </c>
      <c r="E104" s="421">
        <f>$J$33</f>
        <v>0.18</v>
      </c>
      <c r="F104" s="421">
        <f>$E$104/$E$67*F67</f>
        <v>0.16428131437293372</v>
      </c>
      <c r="G104" s="421">
        <f>$E$104/$E$67*G67</f>
        <v>0.16981799993793537</v>
      </c>
      <c r="H104" s="421">
        <f>$E$104/$E$67*H67</f>
        <v>0.15482213610014389</v>
      </c>
      <c r="I104" s="421">
        <f>$E$104/$E$67*I67</f>
        <v>0.12999062709198431</v>
      </c>
      <c r="J104" s="421">
        <f>$E$104/$E$67*J67</f>
        <v>0.11397029869962326</v>
      </c>
      <c r="K104" s="156"/>
      <c r="L104" s="105"/>
      <c r="O104" s="105" t="s">
        <v>275</v>
      </c>
      <c r="P104" s="105"/>
      <c r="Q104" s="105"/>
    </row>
    <row r="105" spans="1:17" s="106" customFormat="1" x14ac:dyDescent="0.2">
      <c r="A105" s="131" t="s">
        <v>276</v>
      </c>
      <c r="B105" s="400"/>
      <c r="C105" s="420">
        <f t="shared" ref="C105:J105" si="27">C104*(1+$J$34)</f>
        <v>0.23039999999999999</v>
      </c>
      <c r="D105" s="420">
        <f t="shared" si="27"/>
        <v>0.23039999999999999</v>
      </c>
      <c r="E105" s="420">
        <f t="shared" si="27"/>
        <v>0.23039999999999999</v>
      </c>
      <c r="F105" s="420">
        <f t="shared" si="27"/>
        <v>0.21028008239735518</v>
      </c>
      <c r="G105" s="420">
        <f t="shared" si="27"/>
        <v>0.21736703992055728</v>
      </c>
      <c r="H105" s="420">
        <f t="shared" si="27"/>
        <v>0.1981723342081842</v>
      </c>
      <c r="I105" s="420">
        <f t="shared" si="27"/>
        <v>0.16638800267773993</v>
      </c>
      <c r="J105" s="420">
        <f t="shared" si="27"/>
        <v>0.14588198233551777</v>
      </c>
      <c r="K105" s="155"/>
      <c r="L105" s="105"/>
      <c r="O105" s="105" t="s">
        <v>277</v>
      </c>
      <c r="P105" s="105"/>
      <c r="Q105" s="105"/>
    </row>
    <row r="106" spans="1:17" s="106" customFormat="1" x14ac:dyDescent="0.2">
      <c r="A106" s="131" t="s">
        <v>278</v>
      </c>
      <c r="B106" s="400"/>
      <c r="C106" s="401">
        <f>C102*C104+C105*C103</f>
        <v>9104298.75</v>
      </c>
      <c r="D106" s="401">
        <f t="shared" ref="D106:G106" si="28">D102*D104+D105*D103</f>
        <v>43221498.75</v>
      </c>
      <c r="E106" s="401">
        <f>E102*E104+E105*E103</f>
        <v>139001236.65000001</v>
      </c>
      <c r="F106" s="401">
        <f t="shared" si="28"/>
        <v>705567437.98955071</v>
      </c>
      <c r="G106" s="401">
        <f t="shared" si="28"/>
        <v>2489466064.0116944</v>
      </c>
      <c r="H106" s="401">
        <f>H102*H104+H105*H103</f>
        <v>6337067010.6738291</v>
      </c>
      <c r="I106" s="401">
        <f>I102*I104+I105*I103</f>
        <v>14075431212.556637</v>
      </c>
      <c r="J106" s="401">
        <f>J102*J104+J105*J103</f>
        <v>31252163339.867142</v>
      </c>
      <c r="K106" s="128"/>
      <c r="L106" s="105"/>
      <c r="O106" s="105" t="s">
        <v>279</v>
      </c>
      <c r="P106" s="105"/>
      <c r="Q106" s="105"/>
    </row>
    <row r="107" spans="1:17" s="106" customFormat="1" x14ac:dyDescent="0.2">
      <c r="A107" s="131" t="s">
        <v>280</v>
      </c>
      <c r="B107" s="400"/>
      <c r="C107" s="418">
        <f>$J$32</f>
        <v>0.12</v>
      </c>
      <c r="D107" s="418">
        <f>$J$32</f>
        <v>0.12</v>
      </c>
      <c r="E107" s="418">
        <f>$J$32</f>
        <v>0.12</v>
      </c>
      <c r="F107" s="418">
        <f>$J$32</f>
        <v>0.12</v>
      </c>
      <c r="G107" s="418">
        <v>1</v>
      </c>
      <c r="H107" s="418">
        <f t="shared" ref="H107:J107" si="29">G107</f>
        <v>1</v>
      </c>
      <c r="I107" s="418">
        <f t="shared" si="29"/>
        <v>1</v>
      </c>
      <c r="J107" s="418">
        <f t="shared" si="29"/>
        <v>1</v>
      </c>
      <c r="K107" s="154"/>
      <c r="O107" s="105" t="s">
        <v>281</v>
      </c>
      <c r="P107" s="105"/>
      <c r="Q107" s="105"/>
    </row>
    <row r="108" spans="1:17" s="106" customFormat="1" x14ac:dyDescent="0.2">
      <c r="A108" s="131" t="s">
        <v>282</v>
      </c>
      <c r="B108" s="400"/>
      <c r="C108" s="401">
        <f>C107*C106</f>
        <v>1092515.8499999999</v>
      </c>
      <c r="D108" s="401">
        <f t="shared" ref="D108:G108" si="30">D107*D106</f>
        <v>5186579.8499999996</v>
      </c>
      <c r="E108" s="401">
        <f>E107*E106</f>
        <v>16680148.398</v>
      </c>
      <c r="F108" s="401">
        <f t="shared" si="30"/>
        <v>84668092.558746085</v>
      </c>
      <c r="G108" s="401">
        <f t="shared" si="30"/>
        <v>2489466064.0116944</v>
      </c>
      <c r="H108" s="401">
        <f>H107*H106</f>
        <v>6337067010.6738291</v>
      </c>
      <c r="I108" s="401">
        <f>I107*I106</f>
        <v>14075431212.556637</v>
      </c>
      <c r="J108" s="401">
        <f>J107*J106</f>
        <v>31252163339.867142</v>
      </c>
      <c r="K108" s="128"/>
      <c r="O108" s="105" t="s">
        <v>283</v>
      </c>
      <c r="P108" s="105"/>
      <c r="Q108" s="105"/>
    </row>
    <row r="109" spans="1:17" s="106" customFormat="1" ht="17" x14ac:dyDescent="0.2">
      <c r="A109" s="131" t="s">
        <v>284</v>
      </c>
      <c r="B109" s="400"/>
      <c r="C109" s="422" t="s">
        <v>285</v>
      </c>
      <c r="D109" s="422" t="s">
        <v>285</v>
      </c>
      <c r="E109" s="422" t="s">
        <v>285</v>
      </c>
      <c r="F109" s="422">
        <f>$J$35*F104*((1-$J$36)^(F10-2022))</f>
        <v>0.10924707405800091</v>
      </c>
      <c r="G109" s="422">
        <f>$J$35*G104*((1-$J$36)^(G10-2022))</f>
        <v>0.10728252146079066</v>
      </c>
      <c r="H109" s="422">
        <f>$J$35*H104*((1-$J$36)^(H10-2022))</f>
        <v>9.2918440257202597E-2</v>
      </c>
      <c r="I109" s="422">
        <f>$J$35*I104*((1-$J$36)^(I10-2022))</f>
        <v>7.4114724745488372E-2</v>
      </c>
      <c r="J109" s="422">
        <f>$J$35*J104*((1-$J$36)^(J10-2022))</f>
        <v>6.1731631202464658E-2</v>
      </c>
      <c r="K109" s="69"/>
      <c r="O109" s="105" t="s">
        <v>286</v>
      </c>
      <c r="P109" s="105"/>
      <c r="Q109" s="105"/>
    </row>
    <row r="110" spans="1:17" s="106" customFormat="1" ht="17" x14ac:dyDescent="0.2">
      <c r="A110" s="131" t="s">
        <v>287</v>
      </c>
      <c r="B110" s="400"/>
      <c r="C110" s="420" t="s">
        <v>285</v>
      </c>
      <c r="D110" s="420" t="s">
        <v>285</v>
      </c>
      <c r="E110" s="420" t="s">
        <v>285</v>
      </c>
      <c r="F110" s="420">
        <f>(F105/F104)*F109</f>
        <v>0.13983625479424117</v>
      </c>
      <c r="G110" s="420">
        <f>(G105/G104)*G109</f>
        <v>0.13732162746981205</v>
      </c>
      <c r="H110" s="420">
        <f>(H105/H104)*H109</f>
        <v>0.11893560352921932</v>
      </c>
      <c r="I110" s="420">
        <f>(I105/I104)*I109</f>
        <v>9.4866847674225124E-2</v>
      </c>
      <c r="J110" s="420">
        <f>(J105/J104)*J109</f>
        <v>7.9016487939154764E-2</v>
      </c>
      <c r="K110" s="155"/>
      <c r="L110" s="105"/>
      <c r="O110" s="105" t="s">
        <v>288</v>
      </c>
      <c r="P110" s="105"/>
      <c r="Q110" s="105"/>
    </row>
    <row r="111" spans="1:17" s="106" customFormat="1" x14ac:dyDescent="0.2">
      <c r="A111" s="131" t="s">
        <v>289</v>
      </c>
      <c r="B111" s="400"/>
      <c r="C111" s="401" t="s">
        <v>285</v>
      </c>
      <c r="D111" s="401" t="s">
        <v>285</v>
      </c>
      <c r="E111" s="401" t="s">
        <v>285</v>
      </c>
      <c r="F111" s="401">
        <f t="shared" ref="F111:G111" si="31">F109*F102+F103*F110</f>
        <v>469202346.26305115</v>
      </c>
      <c r="G111" s="401">
        <f t="shared" si="31"/>
        <v>1572720185.9393878</v>
      </c>
      <c r="H111" s="401">
        <f>H109*H102+H103*H110</f>
        <v>3803269979.7935309</v>
      </c>
      <c r="I111" s="401">
        <f>I109*I102+I103*I110</f>
        <v>8025168685.8507204</v>
      </c>
      <c r="J111" s="401">
        <f>J109*J102+J103*J110</f>
        <v>16927629773.61787</v>
      </c>
      <c r="K111" s="128"/>
      <c r="L111" s="105"/>
      <c r="O111" s="105" t="s">
        <v>290</v>
      </c>
      <c r="P111" s="105"/>
      <c r="Q111" s="105"/>
    </row>
    <row r="112" spans="1:17" s="106" customFormat="1" x14ac:dyDescent="0.2">
      <c r="A112" s="131" t="s">
        <v>291</v>
      </c>
      <c r="B112" s="400"/>
      <c r="C112" s="418" t="s">
        <v>285</v>
      </c>
      <c r="D112" s="418" t="s">
        <v>285</v>
      </c>
      <c r="E112" s="418" t="s">
        <v>285</v>
      </c>
      <c r="F112" s="418">
        <f>IF(F108&gt;0,F111/F108,0)</f>
        <v>5.5416666666666661</v>
      </c>
      <c r="G112" s="418">
        <f>IF(G108&gt;0,G111/G108,0)</f>
        <v>0.63174999999999992</v>
      </c>
      <c r="H112" s="418">
        <f>IF(H108&gt;0,H111/H108,0)</f>
        <v>0.60016249999999982</v>
      </c>
      <c r="I112" s="418">
        <f>IF(I108&gt;0,I111/I108,0)</f>
        <v>0.57015437499999988</v>
      </c>
      <c r="J112" s="418">
        <f>IF(J108&gt;0,J111/J108,0)</f>
        <v>0.54164665624999997</v>
      </c>
      <c r="K112" s="154"/>
      <c r="L112" s="105"/>
      <c r="O112" s="105" t="s">
        <v>292</v>
      </c>
      <c r="P112" s="105"/>
      <c r="Q112" s="105"/>
    </row>
    <row r="113" spans="1:17" s="106" customFormat="1" x14ac:dyDescent="0.2">
      <c r="A113" s="131" t="s">
        <v>293</v>
      </c>
      <c r="B113" s="400"/>
      <c r="C113" s="418" t="s">
        <v>285</v>
      </c>
      <c r="D113" s="418" t="s">
        <v>285</v>
      </c>
      <c r="E113" s="418" t="s">
        <v>285</v>
      </c>
      <c r="F113" s="418">
        <f>IF(F112=0,0,1-F112)</f>
        <v>-4.5416666666666661</v>
      </c>
      <c r="G113" s="418">
        <f t="shared" ref="G113:J113" si="32">IF(G112=0,0,1-G112)</f>
        <v>0.36825000000000008</v>
      </c>
      <c r="H113" s="418">
        <f t="shared" si="32"/>
        <v>0.39983750000000018</v>
      </c>
      <c r="I113" s="418">
        <f t="shared" si="32"/>
        <v>0.42984562500000012</v>
      </c>
      <c r="J113" s="418">
        <f t="shared" si="32"/>
        <v>0.45835334375000003</v>
      </c>
      <c r="K113" s="154"/>
      <c r="L113" s="105"/>
      <c r="O113" s="105" t="s">
        <v>294</v>
      </c>
      <c r="P113" s="105"/>
      <c r="Q113" s="105"/>
    </row>
    <row r="114" spans="1:17" s="106" customFormat="1" x14ac:dyDescent="0.2">
      <c r="A114" s="131" t="s">
        <v>295</v>
      </c>
      <c r="B114" s="400"/>
      <c r="C114" s="400">
        <f>C108</f>
        <v>1092515.8499999999</v>
      </c>
      <c r="D114" s="400">
        <f>D108</f>
        <v>5186579.8499999996</v>
      </c>
      <c r="E114" s="400">
        <f>E108</f>
        <v>16680148.398</v>
      </c>
      <c r="F114" s="400">
        <f>F113*F108</f>
        <v>-384534253.70430511</v>
      </c>
      <c r="G114" s="400">
        <f>G113*G108</f>
        <v>916745878.07230663</v>
      </c>
      <c r="H114" s="400">
        <f>H113*H108</f>
        <v>2533797030.8802981</v>
      </c>
      <c r="I114" s="400">
        <f>I113*I108</f>
        <v>6050262526.7059174</v>
      </c>
      <c r="J114" s="400">
        <f>J113*J108</f>
        <v>14324533566.249273</v>
      </c>
      <c r="K114" s="128"/>
      <c r="L114" s="105"/>
      <c r="O114" s="105" t="s">
        <v>296</v>
      </c>
      <c r="P114" s="105"/>
      <c r="Q114" s="105"/>
    </row>
    <row r="115" spans="1:17" s="106" customFormat="1" x14ac:dyDescent="0.2">
      <c r="A115" s="387" t="s">
        <v>297</v>
      </c>
      <c r="B115" s="419"/>
      <c r="C115" s="419"/>
      <c r="D115" s="419"/>
      <c r="E115" s="419"/>
      <c r="F115" s="419"/>
      <c r="G115" s="419"/>
      <c r="H115" s="419"/>
      <c r="I115" s="419"/>
      <c r="J115" s="419"/>
      <c r="K115" s="256"/>
      <c r="L115" s="105"/>
      <c r="O115" s="105"/>
      <c r="P115" s="105"/>
      <c r="Q115" s="105"/>
    </row>
    <row r="116" spans="1:17" s="106" customFormat="1" x14ac:dyDescent="0.2">
      <c r="A116" s="157" t="s">
        <v>298</v>
      </c>
      <c r="B116" s="423"/>
      <c r="C116" s="423"/>
      <c r="D116" s="423"/>
      <c r="E116" s="423"/>
      <c r="F116" s="423"/>
      <c r="G116" s="424"/>
      <c r="H116" s="424"/>
      <c r="I116" s="424"/>
      <c r="J116" s="424"/>
      <c r="K116" s="257"/>
      <c r="L116" s="105"/>
      <c r="O116" s="105"/>
      <c r="P116" s="105"/>
      <c r="Q116" s="105"/>
    </row>
    <row r="117" spans="1:17" s="106" customFormat="1" x14ac:dyDescent="0.2">
      <c r="A117" s="131" t="s">
        <v>299</v>
      </c>
      <c r="B117" s="425"/>
      <c r="C117" s="426">
        <v>0</v>
      </c>
      <c r="D117" s="427">
        <v>0</v>
      </c>
      <c r="E117" s="427">
        <v>0</v>
      </c>
      <c r="F117" s="427">
        <f>IF((($J$15*(0.5^($J$10-F10)))*F62*$J$39+E122)&gt;($J$41),($J$41-E122)/$J$39/F62,($J$15*(0.5^($J$10-F10))))</f>
        <v>2.5000000000000001E-2</v>
      </c>
      <c r="G117" s="427">
        <f>IF((($J$15*(0.5^($J$10-G10)))*G62*$J$39+F122)&gt;($J$41),($J$41-F122)/$J$39/G62,($J$15*(0.5^($J$10-G10))))</f>
        <v>0.05</v>
      </c>
      <c r="H117" s="427">
        <f>IF((($J$15*(0.5^($J$10-H10)))*H62*$J$39+G122)&gt;($J$41),($J$41-G122)/$J$39/H62,($J$15*(0.5^($J$10-H10))))</f>
        <v>0.1</v>
      </c>
      <c r="I117" s="427">
        <f>IF((($J$15*(0.5^($J$10-I10)))*I62*$J$39+H122)&gt;($J$41),($J$41-H122)/$J$39/I62,($J$15*(0.5^($J$10-I10))))</f>
        <v>0.2</v>
      </c>
      <c r="J117" s="427">
        <f>IF((($J$15*(0.5^($J$10-J10)))*J62*$J$39+I122)&gt;($J$41),($J$41-I122)/$J$39/J62,($J$15*(0.5^($J$10-J10))))</f>
        <v>0.34480074508694775</v>
      </c>
      <c r="K117" s="159"/>
      <c r="L117" s="105"/>
      <c r="O117" s="105" t="s">
        <v>300</v>
      </c>
      <c r="P117" s="105"/>
      <c r="Q117" s="105"/>
    </row>
    <row r="118" spans="1:17" s="106" customFormat="1" x14ac:dyDescent="0.2">
      <c r="A118" s="131" t="s">
        <v>301</v>
      </c>
      <c r="B118" s="400"/>
      <c r="C118" s="428"/>
      <c r="D118" s="429"/>
      <c r="E118" s="429"/>
      <c r="F118" s="429">
        <f>IF(OR($J$15=0,$J$16&gt;F10),0,IF(MIN((F129-E129)/(F117*F65+E120),MIN(1,F127*4))&lt;E118,MIN(1,F127*4),MIN(MIN(1,F127*4),(F129-E129)/(F117*F65+E120))))</f>
        <v>0</v>
      </c>
      <c r="G118" s="429">
        <f>IF(OR($J$15=0,$J$16&gt;G10),0,IF(MIN((G129-F129)/(G117*G65+F120),MIN(1,G127*4))&lt;F118,MIN(1,G127*4),MIN(MIN(1,G127*4),(G129-F129)/(G117*G65+F120))))</f>
        <v>0</v>
      </c>
      <c r="H118" s="429">
        <f>IF(OR($J$15=0,$J$16&gt;H10),0,IF(MIN((H129-G129)/(H117*H65+G120),MIN(1,H127*4))&lt;G118,MIN(1,H127*4),MIN(MIN(1,H127*4),(H129-G129)/(H117*H65+G120))))</f>
        <v>0.1323100056017677</v>
      </c>
      <c r="I118" s="429">
        <f>IF(OR($J$15=0,$J$16&gt;I10),0,IF(MIN((I129-H129)/(I117*I65+H120),MIN(1,I127*4))&lt;H118,MIN(1,I127*4),MIN(MIN(1,I127*4),(I129-H129)/(I117*I65+H120))))</f>
        <v>0.22233836488533434</v>
      </c>
      <c r="J118" s="429">
        <f>IF(OR($J$15=0,$J$16&gt;J10),0,IF(MIN((J129-I129)/(J117*J65+I120),MIN(1,J127*4))&lt;I118,MIN(1,J127*4),MIN(MIN(1,J127*4),(J129-I129)/(J117*J65+I120))))</f>
        <v>0.24046458779847618</v>
      </c>
      <c r="K118" s="66"/>
      <c r="L118" s="105"/>
      <c r="O118" s="105" t="s">
        <v>302</v>
      </c>
      <c r="P118" s="105"/>
      <c r="Q118" s="105"/>
    </row>
    <row r="119" spans="1:17" s="106" customFormat="1" x14ac:dyDescent="0.2">
      <c r="A119" s="131" t="s">
        <v>303</v>
      </c>
      <c r="B119" s="400"/>
      <c r="C119" s="392">
        <f t="shared" ref="C119:J119" si="33">IF(C117=0,0,ROUND((C117*C62)-(C118*C117*C62+C118*B120),0))</f>
        <v>0</v>
      </c>
      <c r="D119" s="392">
        <f t="shared" si="33"/>
        <v>0</v>
      </c>
      <c r="E119" s="392">
        <f t="shared" si="33"/>
        <v>0</v>
      </c>
      <c r="F119" s="392">
        <f t="shared" si="33"/>
        <v>44632</v>
      </c>
      <c r="G119" s="392">
        <f t="shared" si="33"/>
        <v>138361</v>
      </c>
      <c r="H119" s="392">
        <f t="shared" si="33"/>
        <v>347956</v>
      </c>
      <c r="I119" s="392">
        <f t="shared" si="33"/>
        <v>915964</v>
      </c>
      <c r="J119" s="392">
        <f t="shared" si="33"/>
        <v>2350764</v>
      </c>
      <c r="K119" s="139"/>
      <c r="L119" s="161"/>
      <c r="O119" s="105" t="s">
        <v>304</v>
      </c>
      <c r="P119" s="105"/>
      <c r="Q119" s="105"/>
    </row>
    <row r="120" spans="1:17" s="106" customFormat="1" x14ac:dyDescent="0.2">
      <c r="A120" s="131" t="s">
        <v>305</v>
      </c>
      <c r="B120" s="400"/>
      <c r="C120" s="430">
        <f>C119</f>
        <v>0</v>
      </c>
      <c r="D120" s="395">
        <f>SUM($C$119:D119)</f>
        <v>0</v>
      </c>
      <c r="E120" s="395">
        <f>SUM($C$119:E119)</f>
        <v>0</v>
      </c>
      <c r="F120" s="395">
        <f>SUM($C$119:F119)</f>
        <v>44632</v>
      </c>
      <c r="G120" s="395">
        <f>SUM($C$119:G119)</f>
        <v>182993</v>
      </c>
      <c r="H120" s="395">
        <f>SUM($C$119:H119)</f>
        <v>530949</v>
      </c>
      <c r="I120" s="395">
        <f>SUM($C$119:I119)</f>
        <v>1446913</v>
      </c>
      <c r="J120" s="395">
        <f>SUM($C$119:J119)</f>
        <v>3797677</v>
      </c>
      <c r="K120" s="25"/>
      <c r="L120" s="161"/>
      <c r="O120" s="105" t="s">
        <v>306</v>
      </c>
      <c r="P120" s="105"/>
      <c r="Q120" s="105"/>
    </row>
    <row r="121" spans="1:17" s="106" customFormat="1" x14ac:dyDescent="0.2">
      <c r="A121" s="131" t="s">
        <v>307</v>
      </c>
      <c r="B121" s="400"/>
      <c r="C121" s="395">
        <f>$J$39</f>
        <v>40000</v>
      </c>
      <c r="D121" s="395">
        <f t="shared" ref="D121:J121" si="34">$J$39</f>
        <v>40000</v>
      </c>
      <c r="E121" s="395">
        <f t="shared" si="34"/>
        <v>40000</v>
      </c>
      <c r="F121" s="395">
        <f t="shared" si="34"/>
        <v>40000</v>
      </c>
      <c r="G121" s="395">
        <f t="shared" si="34"/>
        <v>40000</v>
      </c>
      <c r="H121" s="395">
        <f t="shared" si="34"/>
        <v>40000</v>
      </c>
      <c r="I121" s="395">
        <f t="shared" si="34"/>
        <v>40000</v>
      </c>
      <c r="J121" s="395">
        <f t="shared" si="34"/>
        <v>40000</v>
      </c>
      <c r="K121" s="105"/>
      <c r="L121" s="173"/>
      <c r="M121" s="173"/>
      <c r="O121" s="105" t="s">
        <v>253</v>
      </c>
      <c r="P121" s="105"/>
      <c r="Q121" s="105"/>
    </row>
    <row r="122" spans="1:17" s="106" customFormat="1" x14ac:dyDescent="0.2">
      <c r="A122" s="131" t="s">
        <v>308</v>
      </c>
      <c r="B122" s="400"/>
      <c r="C122" s="392">
        <f>C121*C120</f>
        <v>0</v>
      </c>
      <c r="D122" s="392">
        <f t="shared" ref="D122:G122" si="35">D121*D120</f>
        <v>0</v>
      </c>
      <c r="E122" s="430">
        <f t="shared" si="35"/>
        <v>0</v>
      </c>
      <c r="F122" s="430">
        <f t="shared" si="35"/>
        <v>1785280000</v>
      </c>
      <c r="G122" s="392">
        <f t="shared" si="35"/>
        <v>7319720000</v>
      </c>
      <c r="H122" s="392">
        <f>H121*H120</f>
        <v>21237960000</v>
      </c>
      <c r="I122" s="392">
        <f>I121*I120</f>
        <v>57876520000</v>
      </c>
      <c r="J122" s="392">
        <f>J121*J120</f>
        <v>151907080000</v>
      </c>
      <c r="K122" s="322"/>
      <c r="L122" s="173"/>
      <c r="M122" s="173"/>
      <c r="O122" s="105" t="s">
        <v>309</v>
      </c>
      <c r="P122" s="105"/>
      <c r="Q122" s="105"/>
    </row>
    <row r="123" spans="1:17" s="106" customFormat="1" x14ac:dyDescent="0.2">
      <c r="A123" s="131" t="s">
        <v>310</v>
      </c>
      <c r="B123" s="400"/>
      <c r="C123" s="394">
        <v>0.2</v>
      </c>
      <c r="D123" s="394">
        <v>0.25</v>
      </c>
      <c r="E123" s="394">
        <f>$J$40</f>
        <v>0.3</v>
      </c>
      <c r="F123" s="394">
        <f t="shared" ref="F123:J123" si="36">$J$40</f>
        <v>0.3</v>
      </c>
      <c r="G123" s="394">
        <f t="shared" si="36"/>
        <v>0.3</v>
      </c>
      <c r="H123" s="394">
        <f t="shared" si="36"/>
        <v>0.3</v>
      </c>
      <c r="I123" s="394">
        <f t="shared" si="36"/>
        <v>0.3</v>
      </c>
      <c r="J123" s="394">
        <f t="shared" si="36"/>
        <v>0.3</v>
      </c>
      <c r="K123" s="161"/>
      <c r="L123" s="173"/>
      <c r="M123" s="173"/>
      <c r="O123" s="67" t="s">
        <v>311</v>
      </c>
      <c r="P123" s="105"/>
      <c r="Q123" s="105"/>
    </row>
    <row r="124" spans="1:17" s="106" customFormat="1" x14ac:dyDescent="0.2">
      <c r="A124" s="157" t="s">
        <v>312</v>
      </c>
      <c r="B124" s="423"/>
      <c r="C124" s="423"/>
      <c r="D124" s="423"/>
      <c r="E124" s="423"/>
      <c r="F124" s="423"/>
      <c r="G124" s="424"/>
      <c r="H124" s="424"/>
      <c r="I124" s="424"/>
      <c r="J124" s="424"/>
      <c r="K124" s="257"/>
      <c r="L124" s="173"/>
      <c r="M124" s="173"/>
      <c r="O124" s="105"/>
      <c r="P124" s="105"/>
      <c r="Q124" s="105"/>
    </row>
    <row r="125" spans="1:17" s="106" customFormat="1" x14ac:dyDescent="0.2">
      <c r="A125" s="131" t="s">
        <v>313</v>
      </c>
      <c r="B125" s="431">
        <f>B64-200000</f>
        <v>600000</v>
      </c>
      <c r="C125" s="431">
        <f t="shared" ref="C125:J125" si="37">C65-200000</f>
        <v>849775</v>
      </c>
      <c r="D125" s="431">
        <f t="shared" si="37"/>
        <v>1567550</v>
      </c>
      <c r="E125" s="431">
        <f t="shared" si="37"/>
        <v>2692475.5</v>
      </c>
      <c r="F125" s="431">
        <f t="shared" si="37"/>
        <v>4242050.2772190701</v>
      </c>
      <c r="G125" s="431">
        <f t="shared" si="37"/>
        <v>6518305.9341276977</v>
      </c>
      <c r="H125" s="431">
        <f t="shared" si="37"/>
        <v>10046502.202336069</v>
      </c>
      <c r="I125" s="431">
        <f t="shared" si="37"/>
        <v>15515206.418059047</v>
      </c>
      <c r="J125" s="431">
        <f t="shared" si="37"/>
        <v>23991697.952429663</v>
      </c>
      <c r="K125" s="162"/>
      <c r="L125" s="105"/>
      <c r="O125" s="111" t="s">
        <v>314</v>
      </c>
      <c r="P125" s="105"/>
      <c r="Q125" s="105"/>
    </row>
    <row r="126" spans="1:17" s="94" customFormat="1" x14ac:dyDescent="0.2">
      <c r="A126" s="163" t="s">
        <v>188</v>
      </c>
      <c r="B126" s="413">
        <f t="shared" ref="B126:E126" si="38">C126</f>
        <v>0.33</v>
      </c>
      <c r="C126" s="413">
        <f t="shared" si="38"/>
        <v>0.33</v>
      </c>
      <c r="D126" s="413">
        <f t="shared" si="38"/>
        <v>0.33</v>
      </c>
      <c r="E126" s="413">
        <f t="shared" si="38"/>
        <v>0.33</v>
      </c>
      <c r="F126" s="413">
        <f>G126</f>
        <v>0.33</v>
      </c>
      <c r="G126" s="413">
        <f>H126</f>
        <v>0.33</v>
      </c>
      <c r="H126" s="413">
        <f>I126</f>
        <v>0.33</v>
      </c>
      <c r="I126" s="413">
        <f>J126</f>
        <v>0.33</v>
      </c>
      <c r="J126" s="413">
        <f>J47</f>
        <v>0.33</v>
      </c>
      <c r="K126" s="258"/>
      <c r="L126" s="111"/>
      <c r="O126" s="111" t="s">
        <v>315</v>
      </c>
      <c r="P126" s="111"/>
      <c r="Q126" s="111"/>
    </row>
    <row r="127" spans="1:17" s="106" customFormat="1" x14ac:dyDescent="0.2">
      <c r="A127" s="163" t="s">
        <v>316</v>
      </c>
      <c r="B127" s="404"/>
      <c r="C127" s="404"/>
      <c r="D127" s="415"/>
      <c r="E127" s="413">
        <v>0</v>
      </c>
      <c r="F127" s="413">
        <f>IF(($J$16-F10)&gt;=1,0,IF(_xlfn.NUMBERVALUE(LEFT($J$16,4))=F10,VLOOKUP(0,'Valuation ASP Tables'!$A$48:$B$63,2,TRUE)*(1-_xlfn.NUMBERVALUE(RIGHT($J$16,2))/100),VLOOKUP(IF(_xlfn.NUMBERVALUE(RIGHT($J$16,2))&gt;50,ABS(ROUND(F10-$J$16,0))+1,ABS(ROUND(F10-$J$16,0))),'Valuation ASP Tables'!$A$48:$B$63,2,TRUE)))</f>
        <v>0</v>
      </c>
      <c r="G127" s="413">
        <f>IF(($J$16-G10)&gt;=1,0,IF(_xlfn.NUMBERVALUE(LEFT($J$16,4))=G10,VLOOKUP(0,'Valuation ASP Tables'!$A$48:$B$63,2,TRUE)*(1-_xlfn.NUMBERVALUE(RIGHT($J$16,2))/100),VLOOKUP(IF(_xlfn.NUMBERVALUE(RIGHT($J$16,2))&gt;50,ABS(ROUND(G10-$J$16,0))+1,ABS(ROUND(G10-$J$16,0))),'Valuation ASP Tables'!$A$48:$B$63,2,TRUE)))</f>
        <v>0</v>
      </c>
      <c r="H127" s="413">
        <f>IF(($J$16-H10)&gt;=1,0,IF(_xlfn.NUMBERVALUE(LEFT($J$16,4))=H10,VLOOKUP(0,'Valuation ASP Tables'!$A$48:$B$63,2,TRUE)*(1-_xlfn.NUMBERVALUE(RIGHT($J$16,2))/100),VLOOKUP(IF(_xlfn.NUMBERVALUE(RIGHT($J$16,2))&gt;50,ABS(ROUND(H10-$J$16,0))+1,ABS(ROUND(H10-$J$16,0))),'Valuation ASP Tables'!$A$48:$B$63,2,TRUE)))</f>
        <v>3.3077501400441925E-2</v>
      </c>
      <c r="I127" s="413">
        <f>IF(($J$16-I10)&gt;=1,0,IF(_xlfn.NUMBERVALUE(LEFT($J$16,4))=I10,VLOOKUP(0,'Valuation ASP Tables'!$A$48:$B$63,2,TRUE)*(1-_xlfn.NUMBERVALUE(RIGHT($J$16,2))/100),VLOOKUP(IF(_xlfn.NUMBERVALUE(RIGHT($J$16,2))&gt;50,ABS(ROUND(I10-$J$16,0))+1,ABS(ROUND(I10-$J$16,0))),'Valuation ASP Tables'!$A$48:$B$63,2,TRUE)))</f>
        <v>0.1</v>
      </c>
      <c r="J127" s="413">
        <f>IF(($J$16-J10)&gt;=1,0,IF(_xlfn.NUMBERVALUE(LEFT($J$16,4))=J10,VLOOKUP(0,'Valuation ASP Tables'!$A$48:$B$63,2,TRUE)*(1-_xlfn.NUMBERVALUE(RIGHT($J$16,2))/100),VLOOKUP(IF(_xlfn.NUMBERVALUE(RIGHT($J$16,2))&gt;50,ABS(ROUND(J10-$J$16,0))+1,ABS(ROUND(J10-$J$16,0))),'Valuation ASP Tables'!$A$48:$B$63,2,TRUE)))</f>
        <v>0.21109548169995912</v>
      </c>
      <c r="K127" s="158"/>
      <c r="L127" s="105"/>
      <c r="O127" s="105" t="s">
        <v>317</v>
      </c>
      <c r="P127" s="105"/>
      <c r="Q127" s="105"/>
    </row>
    <row r="128" spans="1:17" s="106" customFormat="1" x14ac:dyDescent="0.2">
      <c r="A128" s="131" t="s">
        <v>318</v>
      </c>
      <c r="B128" s="404"/>
      <c r="C128" s="404"/>
      <c r="D128" s="415"/>
      <c r="E128" s="415">
        <v>0</v>
      </c>
      <c r="F128" s="415">
        <f>D127</f>
        <v>0</v>
      </c>
      <c r="G128" s="415">
        <f>E127</f>
        <v>0</v>
      </c>
      <c r="H128" s="415">
        <f t="shared" ref="H128:I128" si="39">F127</f>
        <v>0</v>
      </c>
      <c r="I128" s="415">
        <f t="shared" si="39"/>
        <v>0</v>
      </c>
      <c r="J128" s="415">
        <f>H127</f>
        <v>3.3077501400441925E-2</v>
      </c>
      <c r="K128" s="158"/>
      <c r="L128" s="105"/>
      <c r="O128" s="11" t="s">
        <v>319</v>
      </c>
      <c r="P128" s="105"/>
      <c r="Q128" s="105"/>
    </row>
    <row r="129" spans="1:17" s="106" customFormat="1" x14ac:dyDescent="0.2">
      <c r="A129" s="131" t="s">
        <v>320</v>
      </c>
      <c r="B129" s="404"/>
      <c r="C129" s="404"/>
      <c r="D129" s="431"/>
      <c r="E129" s="431">
        <f t="shared" ref="E129:F129" si="40">E127*(E125*(1-E126)+E126*E128)</f>
        <v>0</v>
      </c>
      <c r="F129" s="431">
        <f t="shared" si="40"/>
        <v>0</v>
      </c>
      <c r="G129" s="431">
        <f>G127*(G125*(1-G126)+G126*G128)</f>
        <v>0</v>
      </c>
      <c r="H129" s="431">
        <f>H127*(H125*(1-H126)+H126*H128)</f>
        <v>222649.83774710048</v>
      </c>
      <c r="I129" s="431">
        <f>I127*(I125*(1-I126)+I126*I128)</f>
        <v>1039518.8300099561</v>
      </c>
      <c r="J129" s="431">
        <f>J127*(J125*(1-J126)+J126*J128)</f>
        <v>3393241.1564698303</v>
      </c>
      <c r="K129" s="162"/>
      <c r="L129" s="105"/>
      <c r="O129" s="105" t="s">
        <v>321</v>
      </c>
      <c r="P129" s="105"/>
      <c r="Q129" s="105"/>
    </row>
    <row r="130" spans="1:17" s="106" customFormat="1" x14ac:dyDescent="0.2">
      <c r="A130" s="131" t="s">
        <v>322</v>
      </c>
      <c r="B130" s="404">
        <f t="shared" ref="B130:I130" si="41">C130</f>
        <v>0</v>
      </c>
      <c r="C130" s="404"/>
      <c r="D130" s="404"/>
      <c r="E130" s="404">
        <f t="shared" si="41"/>
        <v>110000</v>
      </c>
      <c r="F130" s="404">
        <f t="shared" si="41"/>
        <v>110000</v>
      </c>
      <c r="G130" s="432">
        <f t="shared" si="41"/>
        <v>110000</v>
      </c>
      <c r="H130" s="432">
        <f t="shared" si="41"/>
        <v>110000</v>
      </c>
      <c r="I130" s="432">
        <f t="shared" si="41"/>
        <v>110000</v>
      </c>
      <c r="J130" s="432">
        <f>$J$44</f>
        <v>110000</v>
      </c>
      <c r="K130" s="164"/>
      <c r="L130" s="105"/>
      <c r="O130" s="105" t="s">
        <v>253</v>
      </c>
      <c r="P130" s="105"/>
      <c r="Q130" s="105"/>
    </row>
    <row r="131" spans="1:17" s="106" customFormat="1" x14ac:dyDescent="0.2">
      <c r="A131" s="131" t="s">
        <v>323</v>
      </c>
      <c r="B131" s="404"/>
      <c r="C131" s="403"/>
      <c r="D131" s="403"/>
      <c r="E131" s="433">
        <f t="shared" ref="E131:H131" si="42">E127*E130*E125</f>
        <v>0</v>
      </c>
      <c r="F131" s="433">
        <f t="shared" si="42"/>
        <v>0</v>
      </c>
      <c r="G131" s="403">
        <f t="shared" si="42"/>
        <v>0</v>
      </c>
      <c r="H131" s="403">
        <f t="shared" si="42"/>
        <v>36554450973.404564</v>
      </c>
      <c r="I131" s="403">
        <f>I127*I130*I125</f>
        <v>170667270598.64951</v>
      </c>
      <c r="J131" s="403">
        <f>J127*J130*J125</f>
        <v>557099293967.48694</v>
      </c>
      <c r="K131" s="165"/>
      <c r="L131" s="105"/>
      <c r="O131" s="105" t="s">
        <v>324</v>
      </c>
      <c r="P131" s="105"/>
      <c r="Q131" s="105"/>
    </row>
    <row r="132" spans="1:17" s="106" customFormat="1" x14ac:dyDescent="0.2">
      <c r="A132" s="131" t="s">
        <v>325</v>
      </c>
      <c r="B132" s="434"/>
      <c r="C132" s="410"/>
      <c r="D132" s="410"/>
      <c r="E132" s="410">
        <f>$J$45</f>
        <v>0.4</v>
      </c>
      <c r="F132" s="410">
        <f t="shared" ref="F132:J132" si="43">$J$45</f>
        <v>0.4</v>
      </c>
      <c r="G132" s="410">
        <f t="shared" si="43"/>
        <v>0.4</v>
      </c>
      <c r="H132" s="410">
        <f t="shared" si="43"/>
        <v>0.4</v>
      </c>
      <c r="I132" s="410">
        <f t="shared" si="43"/>
        <v>0.4</v>
      </c>
      <c r="J132" s="410">
        <f t="shared" si="43"/>
        <v>0.4</v>
      </c>
      <c r="K132" s="258"/>
      <c r="L132" s="105"/>
      <c r="O132" s="105" t="s">
        <v>253</v>
      </c>
      <c r="P132" s="105"/>
      <c r="Q132" s="105"/>
    </row>
    <row r="133" spans="1:17" s="106" customFormat="1" x14ac:dyDescent="0.2">
      <c r="A133" s="131" t="s">
        <v>326</v>
      </c>
      <c r="B133" s="434"/>
      <c r="C133" s="410"/>
      <c r="D133" s="410"/>
      <c r="E133" s="410">
        <f>$J$46</f>
        <v>0.1</v>
      </c>
      <c r="F133" s="410">
        <f t="shared" ref="F133:J133" si="44">$J$46</f>
        <v>0.1</v>
      </c>
      <c r="G133" s="410">
        <f t="shared" si="44"/>
        <v>0.1</v>
      </c>
      <c r="H133" s="410">
        <f t="shared" si="44"/>
        <v>0.1</v>
      </c>
      <c r="I133" s="410">
        <f t="shared" si="44"/>
        <v>0.1</v>
      </c>
      <c r="J133" s="410">
        <f t="shared" si="44"/>
        <v>0.1</v>
      </c>
      <c r="K133" s="258"/>
      <c r="L133" s="105"/>
      <c r="O133" s="105" t="s">
        <v>253</v>
      </c>
      <c r="P133" s="105"/>
      <c r="Q133" s="105"/>
    </row>
    <row r="134" spans="1:17" s="106" customFormat="1" x14ac:dyDescent="0.2">
      <c r="A134" s="157" t="s">
        <v>327</v>
      </c>
      <c r="B134" s="423"/>
      <c r="C134" s="423"/>
      <c r="D134" s="423"/>
      <c r="E134" s="423"/>
      <c r="F134" s="423"/>
      <c r="G134" s="424"/>
      <c r="H134" s="424"/>
      <c r="I134" s="424"/>
      <c r="J134" s="424"/>
      <c r="K134" s="257"/>
      <c r="L134" s="105"/>
      <c r="O134" s="105"/>
      <c r="P134" s="105"/>
      <c r="Q134" s="105"/>
    </row>
    <row r="135" spans="1:17" s="106" customFormat="1" x14ac:dyDescent="0.2">
      <c r="A135" s="134" t="s">
        <v>328</v>
      </c>
      <c r="B135" s="435"/>
      <c r="C135" s="435">
        <f>C131+C122</f>
        <v>0</v>
      </c>
      <c r="D135" s="435">
        <f t="shared" ref="D135:G135" si="45">D131+D122</f>
        <v>0</v>
      </c>
      <c r="E135" s="436">
        <f>E131+E122</f>
        <v>0</v>
      </c>
      <c r="F135" s="436">
        <f>F131+F122</f>
        <v>1785280000</v>
      </c>
      <c r="G135" s="435">
        <f t="shared" si="45"/>
        <v>7319720000</v>
      </c>
      <c r="H135" s="435">
        <f>H131+H122</f>
        <v>57792410973.404564</v>
      </c>
      <c r="I135" s="435">
        <f>I131+I122</f>
        <v>228543790598.64951</v>
      </c>
      <c r="J135" s="435">
        <f>J131+J122</f>
        <v>709006373967.48694</v>
      </c>
      <c r="K135" s="166"/>
      <c r="L135" s="105"/>
      <c r="O135" s="105" t="s">
        <v>329</v>
      </c>
      <c r="P135" s="105"/>
      <c r="Q135" s="105"/>
    </row>
    <row r="136" spans="1:17" s="106" customFormat="1" x14ac:dyDescent="0.2">
      <c r="A136" s="131" t="s">
        <v>330</v>
      </c>
      <c r="B136" s="400"/>
      <c r="C136" s="437" cm="1">
        <f t="array" ref="C136">IF(C135=0,0,((C135-IFERROR(INDEX('Valuation ASP Tables'!$C$31:$C$37,MATCH(C135,'Valuation ASP Tables'!$C$31:$C$37,-1)+1),0))*INDEX('Valuation ASP Tables'!$A$31:$A$37,MATCH(C135,'Valuation ASP Tables'!$C$31:$C$37,-1))+IFERROR(INDEX('Valuation ASP Tables'!$F$31:$F$37,MATCH(C135,'Valuation ASP Tables'!$C$31:$C$37,-1)+1),0))/C135)</f>
        <v>0</v>
      </c>
      <c r="D136" s="437" cm="1">
        <f t="array" ref="D136">IF(D135=0,0,((D135-IFERROR(INDEX('Valuation ASP Tables'!$C$31:$C$37,MATCH(D135,'Valuation ASP Tables'!$C$31:$C$37,-1)+1),0))*INDEX('Valuation ASP Tables'!$A$31:$A$37,MATCH(D135,'Valuation ASP Tables'!$C$31:$C$37,-1))+IFERROR(INDEX('Valuation ASP Tables'!$F$31:$F$37,MATCH(D135,'Valuation ASP Tables'!$C$31:$C$37,-1)+1),0))/D135)</f>
        <v>0</v>
      </c>
      <c r="E136" s="437" cm="1">
        <f t="array" ref="E136">IF(E135=0,0,((E135-IFERROR(INDEX('Valuation ASP Tables'!$C$31:$C$37,MATCH(E135,'Valuation ASP Tables'!$C$31:$C$37,-1)+1),0))*INDEX('Valuation ASP Tables'!$A$31:$A$37,MATCH(E135,'Valuation ASP Tables'!$C$31:$C$37,-1))+IFERROR(INDEX('Valuation ASP Tables'!$F$31:$F$37,MATCH(E135,'Valuation ASP Tables'!$C$31:$C$37,-1)+1),0))/E135)</f>
        <v>0</v>
      </c>
      <c r="F136" s="437" cm="1">
        <f t="array" ref="F136">IF(F135=0,0,((F135-IFERROR(INDEX('Valuation ASP Tables'!$C$31:$C$37,MATCH(F135,'Valuation ASP Tables'!$C$31:$C$37,-1)+1),0))*INDEX('Valuation ASP Tables'!$A$31:$A$37,MATCH(F135,'Valuation ASP Tables'!$C$31:$C$37,-1))+IFERROR(INDEX('Valuation ASP Tables'!$F$31:$F$37,MATCH(F135,'Valuation ASP Tables'!$C$31:$C$37,-1)+1),0))/F135)</f>
        <v>3.5601362251299515</v>
      </c>
      <c r="G136" s="437" cm="1">
        <f t="array" ref="G136">IF(G135=0,0,((G135-IFERROR(INDEX('Valuation ASP Tables'!$C$31:$C$37,MATCH(G135,'Valuation ASP Tables'!$C$31:$C$37,-1)+1),0))*INDEX('Valuation ASP Tables'!$A$31:$A$37,MATCH(G135,'Valuation ASP Tables'!$C$31:$C$37,-1))+IFERROR(INDEX('Valuation ASP Tables'!$F$31:$F$37,MATCH(G135,'Valuation ASP Tables'!$C$31:$C$37,-1)+1),0))/G135)</f>
        <v>3.1366172476542817</v>
      </c>
      <c r="H136" s="437" cm="1">
        <f t="array" ref="H136">IF(H135=0,0,((H135-IFERROR(INDEX('Valuation ASP Tables'!$C$31:$C$37,MATCH(H135,'Valuation ASP Tables'!$C$31:$C$37,-1)+1),0))*INDEX('Valuation ASP Tables'!$A$31:$A$37,MATCH(H135,'Valuation ASP Tables'!$C$31:$C$37,-1))+IFERROR(INDEX('Valuation ASP Tables'!$F$31:$F$37,MATCH(H135,'Valuation ASP Tables'!$C$31:$C$37,-1)+1),0))/H135)</f>
        <v>2.207639719435174</v>
      </c>
      <c r="I136" s="437" cm="1">
        <f t="array" ref="I136">IF(I135=0,0,((I135-IFERROR(INDEX('Valuation ASP Tables'!$C$31:$C$37,MATCH(I135,'Valuation ASP Tables'!$C$31:$C$37,-1)+1),0))*INDEX('Valuation ASP Tables'!$A$31:$A$37,MATCH(I135,'Valuation ASP Tables'!$C$31:$C$37,-1))+IFERROR(INDEX('Valuation ASP Tables'!$F$31:$F$37,MATCH(I135,'Valuation ASP Tables'!$C$31:$C$37,-1)+1),0))/I135)</f>
        <v>1.392722894919882</v>
      </c>
      <c r="J136" s="437" cm="1">
        <f t="array" ref="J136">IF(J135=0,0,((J135-IFERROR(INDEX('Valuation ASP Tables'!$C$31:$C$37,MATCH(J135,'Valuation ASP Tables'!$C$31:$C$37,-1)+1),0))*INDEX('Valuation ASP Tables'!$A$31:$A$37,MATCH(J135,'Valuation ASP Tables'!$C$31:$C$37,-1))+IFERROR(INDEX('Valuation ASP Tables'!$F$31:$F$37,MATCH(J135,'Valuation ASP Tables'!$C$31:$C$37,-1)+1),0))/J135)</f>
        <v>1.1943574027771264</v>
      </c>
      <c r="K136" s="167"/>
      <c r="L136" s="168"/>
      <c r="O136" s="105" t="s">
        <v>331</v>
      </c>
      <c r="P136" s="105"/>
      <c r="Q136" s="105"/>
    </row>
    <row r="137" spans="1:17" ht="17" x14ac:dyDescent="0.2">
      <c r="A137" s="169" t="s">
        <v>332</v>
      </c>
      <c r="B137" s="438"/>
      <c r="C137" s="400">
        <f>C136*C135</f>
        <v>0</v>
      </c>
      <c r="D137" s="400">
        <f>D136*D135</f>
        <v>0</v>
      </c>
      <c r="E137" s="400">
        <f t="shared" ref="E137:G137" si="46">E136*E135</f>
        <v>0</v>
      </c>
      <c r="F137" s="400">
        <f t="shared" si="46"/>
        <v>6355840000</v>
      </c>
      <c r="G137" s="400">
        <f t="shared" si="46"/>
        <v>22959160000</v>
      </c>
      <c r="H137" s="400">
        <f>H136*H135</f>
        <v>127584821946.80913</v>
      </c>
      <c r="I137" s="400">
        <f>I136*I135</f>
        <v>318298169658.51447</v>
      </c>
      <c r="J137" s="400">
        <f>J136*J135</f>
        <v>846807011364.23572</v>
      </c>
      <c r="K137" s="323"/>
      <c r="L137" s="170"/>
      <c r="M137" s="128"/>
      <c r="O137" s="171" t="s">
        <v>333</v>
      </c>
    </row>
    <row r="138" spans="1:17" s="106" customFormat="1" x14ac:dyDescent="0.2">
      <c r="A138" s="131" t="s">
        <v>334</v>
      </c>
      <c r="B138" s="400"/>
      <c r="C138" s="400">
        <f>C136*(C123*C122+C131*(C126*C133+C132*(1-C126)))</f>
        <v>0</v>
      </c>
      <c r="D138" s="400">
        <f>D136*(D123*D122+D131*(D126*D133+D132*(1-D126)))</f>
        <v>0</v>
      </c>
      <c r="E138" s="400">
        <f t="shared" ref="E138:G138" si="47">E136*(E123*E122+E131*(E126*E133+E132*(1-E126)))</f>
        <v>0</v>
      </c>
      <c r="F138" s="400">
        <f>F136*(F123*F122+F131*(F126*F133+F132*(1-F126)))</f>
        <v>1906752000</v>
      </c>
      <c r="G138" s="400">
        <f t="shared" si="47"/>
        <v>6887748000</v>
      </c>
      <c r="H138" s="400">
        <f>H136*(H123*H122+H131*(H126*H133+H132*(1-H126)))</f>
        <v>38356145641.933769</v>
      </c>
      <c r="I138" s="400">
        <f>I136*(I123*I122+I131*(I126*I133+I132*(1-I126)))</f>
        <v>95727143112.73053</v>
      </c>
      <c r="J138" s="400">
        <f>J136*(J123*J122+J131*(J126*J133+J132*(1-J126)))</f>
        <v>254707479075.10266</v>
      </c>
      <c r="K138" s="128"/>
      <c r="L138" s="128"/>
      <c r="M138" s="128"/>
      <c r="O138" s="172" t="s">
        <v>335</v>
      </c>
      <c r="P138" s="105"/>
      <c r="Q138" s="105"/>
    </row>
    <row r="139" spans="1:17" s="106" customFormat="1" x14ac:dyDescent="0.2">
      <c r="A139" s="131" t="s">
        <v>336</v>
      </c>
      <c r="B139" s="400"/>
      <c r="C139" s="394">
        <f>D139</f>
        <v>0.5</v>
      </c>
      <c r="D139" s="394">
        <f>E139</f>
        <v>0.5</v>
      </c>
      <c r="E139" s="394">
        <f t="shared" ref="E139:G139" si="48">F139</f>
        <v>0.5</v>
      </c>
      <c r="F139" s="394">
        <f t="shared" si="48"/>
        <v>0.5</v>
      </c>
      <c r="G139" s="394">
        <f t="shared" si="48"/>
        <v>0.5</v>
      </c>
      <c r="H139" s="394">
        <f>I139</f>
        <v>0.5</v>
      </c>
      <c r="I139" s="394">
        <f>J139</f>
        <v>0.5</v>
      </c>
      <c r="J139" s="394">
        <f>$J$55</f>
        <v>0.5</v>
      </c>
      <c r="K139" s="160"/>
      <c r="L139" s="276"/>
      <c r="M139" s="292"/>
      <c r="N139" s="180"/>
      <c r="O139" s="105" t="s">
        <v>253</v>
      </c>
      <c r="P139" s="105"/>
      <c r="Q139" s="105"/>
    </row>
    <row r="140" spans="1:17" s="106" customFormat="1" x14ac:dyDescent="0.2">
      <c r="A140" s="131" t="s">
        <v>337</v>
      </c>
      <c r="B140" s="400"/>
      <c r="C140" s="400">
        <f t="shared" ref="C140:G140" si="49">C139*C138</f>
        <v>0</v>
      </c>
      <c r="D140" s="400">
        <f>D139*D138</f>
        <v>0</v>
      </c>
      <c r="E140" s="400">
        <f t="shared" si="49"/>
        <v>0</v>
      </c>
      <c r="F140" s="400">
        <f t="shared" si="49"/>
        <v>953376000</v>
      </c>
      <c r="G140" s="400">
        <f t="shared" si="49"/>
        <v>3443874000</v>
      </c>
      <c r="H140" s="400">
        <f>H139*H138</f>
        <v>19178072820.966885</v>
      </c>
      <c r="I140" s="400">
        <f>I139*I138</f>
        <v>47863571556.365265</v>
      </c>
      <c r="J140" s="400">
        <f>J139*J138</f>
        <v>127353739537.55133</v>
      </c>
      <c r="K140" s="176"/>
      <c r="L140" s="149"/>
      <c r="M140" s="173"/>
      <c r="N140" s="180"/>
      <c r="O140" s="105" t="s">
        <v>338</v>
      </c>
      <c r="P140" s="105"/>
      <c r="Q140" s="105"/>
    </row>
    <row r="141" spans="1:17" s="106" customFormat="1" x14ac:dyDescent="0.2">
      <c r="A141" s="131" t="s">
        <v>339</v>
      </c>
      <c r="B141" s="400"/>
      <c r="C141" s="439">
        <f>C140*(1-$J$28-$J$29)</f>
        <v>0</v>
      </c>
      <c r="D141" s="439">
        <f>D140*(1-$J$28-$J$29)</f>
        <v>0</v>
      </c>
      <c r="E141" s="439">
        <f>E140*(1-$J$28-$J$29)</f>
        <v>0</v>
      </c>
      <c r="F141" s="439">
        <f>F140*(1-$J$28-$J$29)</f>
        <v>724565760</v>
      </c>
      <c r="G141" s="439">
        <f t="shared" ref="G141:J141" si="50">G140*(1-$J$28-$J$29)</f>
        <v>2617344240</v>
      </c>
      <c r="H141" s="439">
        <f t="shared" si="50"/>
        <v>14575335343.934832</v>
      </c>
      <c r="I141" s="439">
        <f t="shared" si="50"/>
        <v>36376314382.837601</v>
      </c>
      <c r="J141" s="439">
        <f t="shared" si="50"/>
        <v>96788842048.539017</v>
      </c>
      <c r="K141" s="15"/>
      <c r="L141" s="276"/>
      <c r="O141" s="105" t="s">
        <v>340</v>
      </c>
      <c r="P141" s="105"/>
      <c r="Q141" s="105"/>
    </row>
    <row r="142" spans="1:17" s="106" customFormat="1" x14ac:dyDescent="0.2">
      <c r="A142" s="387" t="s">
        <v>341</v>
      </c>
      <c r="B142" s="419"/>
      <c r="C142" s="419"/>
      <c r="D142" s="419"/>
      <c r="E142" s="419"/>
      <c r="F142" s="419"/>
      <c r="G142" s="419"/>
      <c r="H142" s="419"/>
      <c r="I142" s="419"/>
      <c r="J142" s="419"/>
      <c r="K142" s="132"/>
      <c r="L142" s="105"/>
      <c r="O142" s="105"/>
      <c r="P142" s="105"/>
      <c r="Q142" s="105"/>
    </row>
    <row r="143" spans="1:17" s="106" customFormat="1" x14ac:dyDescent="0.2">
      <c r="A143" s="134" t="s">
        <v>342</v>
      </c>
      <c r="B143" s="431">
        <v>1651</v>
      </c>
      <c r="C143" s="431">
        <v>3022</v>
      </c>
      <c r="D143" s="431">
        <v>3992</v>
      </c>
      <c r="E143" s="392">
        <v>6541</v>
      </c>
      <c r="F143" s="392">
        <f>IF(F61=E61*(1+$J$14),MIN(((E83-D83)-((F61-E61)*F72))/F149+E143,E143*(1+$J$50)),E143)</f>
        <v>6541</v>
      </c>
      <c r="G143" s="392">
        <f>IF(G61=F61*(1+$J$14),MIN(((F83-E83)-((G61-F61)*G72))/G149+F143,F143*(1+$J$50)),F143)</f>
        <v>10138.550000000121</v>
      </c>
      <c r="H143" s="392">
        <f>IF(H61=G61*(1+$J$14),MIN(((G83-F83)-((H61-G61)*H72))/H149+G143,G143*(1+$J$50)),G143)</f>
        <v>25346.375000000302</v>
      </c>
      <c r="I143" s="392">
        <f>IF(I61=H61*(1+$J$14),MIN(((H83-G83)-((I61-H61)*I72))/I149+H143,H143*(1+$J$50)),H143)</f>
        <v>63365.937500000437</v>
      </c>
      <c r="J143" s="392">
        <f>IF(J61=I61*(1+$J$14),MIN(((I83-H83)-((J61-I61)*J72))/J149+I143,I143*(1+$J$50)),I143)</f>
        <v>158414.84375000111</v>
      </c>
      <c r="K143" s="128"/>
      <c r="L143" s="105"/>
      <c r="N143" s="304"/>
      <c r="O143" s="105" t="s">
        <v>343</v>
      </c>
      <c r="P143" s="105"/>
      <c r="Q143" s="105"/>
    </row>
    <row r="144" spans="1:17" s="106" customFormat="1" x14ac:dyDescent="0.2">
      <c r="A144" s="134" t="s">
        <v>344</v>
      </c>
      <c r="B144" s="431">
        <v>927.3167777104785</v>
      </c>
      <c r="C144" s="431">
        <v>659.82792852415616</v>
      </c>
      <c r="D144" s="431">
        <v>698.64729458917839</v>
      </c>
      <c r="E144" s="392">
        <v>597.61504357131935</v>
      </c>
      <c r="F144" s="392">
        <f>E144*(1-$J$25)</f>
        <v>525.90123834276108</v>
      </c>
      <c r="G144" s="392">
        <f>F144*(1-$J$25)</f>
        <v>462.79308974162973</v>
      </c>
      <c r="H144" s="392">
        <f>G144*(1-$J$25)</f>
        <v>407.25791897263417</v>
      </c>
      <c r="I144" s="392">
        <f>H144*(1-$J$25)</f>
        <v>358.38696869591809</v>
      </c>
      <c r="J144" s="392">
        <f>I144*(1-$J$25)</f>
        <v>315.38053245240792</v>
      </c>
      <c r="K144" s="176"/>
      <c r="L144" s="161"/>
      <c r="M144" s="293"/>
      <c r="O144" s="105" t="s">
        <v>345</v>
      </c>
      <c r="P144" s="105"/>
      <c r="Q144" s="105"/>
    </row>
    <row r="145" spans="1:17" s="106" customFormat="1" x14ac:dyDescent="0.2">
      <c r="A145" s="134" t="s">
        <v>346</v>
      </c>
      <c r="B145" s="401">
        <f t="shared" ref="B145:J145" si="51">(B143*B144)*10^3</f>
        <v>1531000000</v>
      </c>
      <c r="C145" s="401">
        <f t="shared" si="51"/>
        <v>1994000000</v>
      </c>
      <c r="D145" s="401">
        <f t="shared" si="51"/>
        <v>2789000000</v>
      </c>
      <c r="E145" s="401">
        <f t="shared" si="51"/>
        <v>3909000000</v>
      </c>
      <c r="F145" s="401">
        <f t="shared" si="51"/>
        <v>3439920000</v>
      </c>
      <c r="G145" s="401">
        <f t="shared" si="51"/>
        <v>4692050880.0000553</v>
      </c>
      <c r="H145" s="401">
        <f t="shared" si="51"/>
        <v>10322511936.000124</v>
      </c>
      <c r="I145" s="401">
        <f t="shared" si="51"/>
        <v>22709526259.200161</v>
      </c>
      <c r="J145" s="401">
        <f t="shared" si="51"/>
        <v>49960957770.240349</v>
      </c>
      <c r="K145" s="105"/>
      <c r="L145" s="151"/>
      <c r="O145" s="105" t="s">
        <v>347</v>
      </c>
      <c r="P145" s="105"/>
      <c r="Q145" s="105"/>
    </row>
    <row r="146" spans="1:17" s="106" customFormat="1" x14ac:dyDescent="0.2">
      <c r="A146" s="134" t="s">
        <v>348</v>
      </c>
      <c r="B146" s="410">
        <f>B147/B145</f>
        <v>0.12410189418680601</v>
      </c>
      <c r="C146" s="410">
        <f>C147/C145</f>
        <v>9.0270812437311942E-3</v>
      </c>
      <c r="D146" s="410">
        <f>D147/D145</f>
        <v>-4.6253137325206167E-2</v>
      </c>
      <c r="E146" s="394">
        <f>E147/E145</f>
        <v>7.3676132003069841E-2</v>
      </c>
      <c r="F146" s="394">
        <f>E146*(1+_xlfn.RRI(5,$E$146,$J$146))</f>
        <v>9.4069634279945344E-2</v>
      </c>
      <c r="G146" s="394">
        <f>F146*(1+_xlfn.RRI(5,$E$146,$J$146))</f>
        <v>0.12010804385325163</v>
      </c>
      <c r="H146" s="394">
        <f>G146*(1+_xlfn.RRI(5,$E$146,$J$146))</f>
        <v>0.15335386715041238</v>
      </c>
      <c r="I146" s="394">
        <f>H146*(1+_xlfn.RRI(5,$E$146,$J$146))</f>
        <v>0.19580211129506006</v>
      </c>
      <c r="J146" s="394">
        <f>$J$51</f>
        <v>0.25</v>
      </c>
      <c r="K146" s="175"/>
      <c r="L146" s="105"/>
      <c r="O146" s="105" t="s">
        <v>349</v>
      </c>
      <c r="P146" s="105"/>
      <c r="Q146" s="105"/>
    </row>
    <row r="147" spans="1:17" s="106" customFormat="1" x14ac:dyDescent="0.2">
      <c r="A147" s="134" t="s">
        <v>350</v>
      </c>
      <c r="B147" s="401">
        <f>190*10^6</f>
        <v>190000000</v>
      </c>
      <c r="C147" s="401">
        <f>18*10^6</f>
        <v>18000000</v>
      </c>
      <c r="D147" s="401">
        <f>-129*10^6</f>
        <v>-129000000</v>
      </c>
      <c r="E147" s="401">
        <f>288*10^6</f>
        <v>288000000</v>
      </c>
      <c r="F147" s="401">
        <f>F145*F146</f>
        <v>323592016.35226959</v>
      </c>
      <c r="G147" s="401">
        <f t="shared" ref="G147:J147" si="52">G145*G146</f>
        <v>563553052.85673451</v>
      </c>
      <c r="H147" s="401">
        <f t="shared" si="52"/>
        <v>1582997124.0919092</v>
      </c>
      <c r="I147" s="401">
        <f t="shared" si="52"/>
        <v>4446573188.0619993</v>
      </c>
      <c r="J147" s="401">
        <f t="shared" si="52"/>
        <v>12490239442.560087</v>
      </c>
      <c r="K147" s="128"/>
      <c r="L147" s="105"/>
      <c r="O147" s="105" t="s">
        <v>351</v>
      </c>
      <c r="P147" s="105"/>
      <c r="Q147" s="105"/>
    </row>
    <row r="148" spans="1:17" s="106" customFormat="1" x14ac:dyDescent="0.2">
      <c r="A148" s="131" t="s">
        <v>352</v>
      </c>
      <c r="B148" s="401">
        <f t="shared" ref="B148:J148" si="53">IF(B81/B75&lt;-1,B147*-1,IF(B81/B75&gt;1,B147,B147*B81/B75))</f>
        <v>37949739.995478183</v>
      </c>
      <c r="C148" s="401">
        <f t="shared" si="53"/>
        <v>5413574.6606334839</v>
      </c>
      <c r="D148" s="401">
        <f t="shared" si="53"/>
        <v>-54776214.302881986</v>
      </c>
      <c r="E148" s="401">
        <f t="shared" si="53"/>
        <v>168590288.07529223</v>
      </c>
      <c r="F148" s="401">
        <f t="shared" si="53"/>
        <v>251713621.7540251</v>
      </c>
      <c r="G148" s="401">
        <f t="shared" si="53"/>
        <v>450842442.28538758</v>
      </c>
      <c r="H148" s="401">
        <f t="shared" si="53"/>
        <v>1266397699.2735274</v>
      </c>
      <c r="I148" s="401">
        <f t="shared" si="53"/>
        <v>3461520430.5292315</v>
      </c>
      <c r="J148" s="401">
        <f t="shared" si="53"/>
        <v>9569450829.5965633</v>
      </c>
      <c r="K148" s="176"/>
      <c r="L148" s="105"/>
      <c r="O148" s="105" t="s">
        <v>353</v>
      </c>
      <c r="P148" s="105"/>
      <c r="Q148" s="105"/>
    </row>
    <row r="149" spans="1:17" s="106" customFormat="1" x14ac:dyDescent="0.2">
      <c r="A149" s="131" t="s">
        <v>87</v>
      </c>
      <c r="B149" s="431">
        <v>35000</v>
      </c>
      <c r="C149" s="431">
        <v>35000</v>
      </c>
      <c r="D149" s="431">
        <v>35000</v>
      </c>
      <c r="E149" s="407">
        <v>35000</v>
      </c>
      <c r="F149" s="407">
        <f>E149*($J149/$E149)^(1/5)</f>
        <v>31293.953623029342</v>
      </c>
      <c r="G149" s="407">
        <f>F149*($J149/$E149)^(1/5)</f>
        <v>27980.32952458032</v>
      </c>
      <c r="H149" s="407">
        <f>G149*($J149/$E149)^(1/5)</f>
        <v>25017.575271408434</v>
      </c>
      <c r="I149" s="407">
        <f>H149*($J149/$E149)^(1/5)</f>
        <v>22368.538294402893</v>
      </c>
      <c r="J149" s="407">
        <f>$J$49</f>
        <v>20000</v>
      </c>
      <c r="K149" s="15"/>
      <c r="L149" s="105"/>
      <c r="O149" s="105" t="s">
        <v>190</v>
      </c>
      <c r="P149" s="105"/>
      <c r="Q149" s="105"/>
    </row>
    <row r="150" spans="1:17" s="106" customFormat="1" x14ac:dyDescent="0.2">
      <c r="A150" s="387" t="s">
        <v>354</v>
      </c>
      <c r="B150" s="419"/>
      <c r="C150" s="419"/>
      <c r="D150" s="419"/>
      <c r="E150" s="419"/>
      <c r="F150" s="419"/>
      <c r="G150" s="419"/>
      <c r="H150" s="419"/>
      <c r="I150" s="419"/>
      <c r="J150" s="419"/>
      <c r="K150" s="128"/>
      <c r="L150" s="105"/>
      <c r="O150" s="105"/>
      <c r="P150" s="105"/>
      <c r="Q150" s="105"/>
    </row>
    <row r="151" spans="1:17" s="106" customFormat="1" ht="17" x14ac:dyDescent="0.2">
      <c r="A151" s="174" t="s">
        <v>355</v>
      </c>
      <c r="B151" s="400">
        <f>B138+B68+B108</f>
        <v>20821000000</v>
      </c>
      <c r="C151" s="400">
        <f>31536*10^6</f>
        <v>31536000000</v>
      </c>
      <c r="D151" s="400">
        <f>53823*10^6</f>
        <v>53823000000</v>
      </c>
      <c r="E151" s="400">
        <f>81462*10^6</f>
        <v>81462000000</v>
      </c>
      <c r="F151" s="400">
        <f>F138+F68+F108+F145</f>
        <v>91853663477.780136</v>
      </c>
      <c r="G151" s="400">
        <f t="shared" ref="G151:J151" si="54">G138+G68+G108+G145</f>
        <v>152538466709.86313</v>
      </c>
      <c r="H151" s="400">
        <f t="shared" si="54"/>
        <v>250690219014.54846</v>
      </c>
      <c r="I151" s="400">
        <f t="shared" si="54"/>
        <v>387162816944.6955</v>
      </c>
      <c r="J151" s="400">
        <f t="shared" si="54"/>
        <v>681984460543.53284</v>
      </c>
      <c r="K151" s="148"/>
      <c r="L151" s="105"/>
      <c r="O151" s="105" t="s">
        <v>356</v>
      </c>
      <c r="P151" s="105"/>
      <c r="Q151" s="105"/>
    </row>
    <row r="152" spans="1:17" s="106" customFormat="1" ht="19" customHeight="1" x14ac:dyDescent="0.2">
      <c r="A152" s="174" t="s">
        <v>357</v>
      </c>
      <c r="B152" s="400">
        <f>B81+B140+B114</f>
        <v>883430000</v>
      </c>
      <c r="C152" s="400">
        <f>C81+C140</f>
        <v>1994000000</v>
      </c>
      <c r="D152" s="400">
        <v>8710000000</v>
      </c>
      <c r="E152" s="400">
        <f>E153-(3747*10^6)</f>
        <v>15439000000</v>
      </c>
      <c r="F152" s="400">
        <f>F81+F140+F114+F148</f>
        <v>25032199093.573833</v>
      </c>
      <c r="G152" s="400">
        <f t="shared" ref="G152:J152" si="55">G81+G140+G114+G148</f>
        <v>49121606885.43013</v>
      </c>
      <c r="H152" s="400">
        <f t="shared" si="55"/>
        <v>85594105767.421753</v>
      </c>
      <c r="I152" s="400">
        <f t="shared" si="55"/>
        <v>128963695388.87112</v>
      </c>
      <c r="J152" s="400">
        <f t="shared" si="55"/>
        <v>241953119891.21671</v>
      </c>
      <c r="K152" s="177"/>
      <c r="L152" s="105"/>
      <c r="O152" s="105" t="s">
        <v>358</v>
      </c>
      <c r="P152" s="105"/>
      <c r="Q152" s="105"/>
    </row>
    <row r="153" spans="1:17" s="106" customFormat="1" ht="19" customHeight="1" x14ac:dyDescent="0.2">
      <c r="A153" s="174" t="s">
        <v>359</v>
      </c>
      <c r="B153" s="400">
        <v>2985000000</v>
      </c>
      <c r="C153" s="400">
        <v>5817000000</v>
      </c>
      <c r="D153" s="440">
        <v>11621000000</v>
      </c>
      <c r="E153" s="400">
        <f>19186*10^6</f>
        <v>19186000000</v>
      </c>
      <c r="F153" s="400">
        <f>F152+F85</f>
        <v>29151195415.341187</v>
      </c>
      <c r="G153" s="400">
        <f>G152+G85</f>
        <v>54961509862.321289</v>
      </c>
      <c r="H153" s="400">
        <f>H152+H85</f>
        <v>93927724043.033203</v>
      </c>
      <c r="I153" s="400">
        <f>I152+I85</f>
        <v>140932478731.45062</v>
      </c>
      <c r="J153" s="400">
        <f>J152+J85</f>
        <v>253921903233.7962</v>
      </c>
      <c r="K153" s="259"/>
      <c r="L153" s="105"/>
      <c r="O153" s="105" t="s">
        <v>360</v>
      </c>
      <c r="P153" s="105"/>
      <c r="Q153" s="105"/>
    </row>
    <row r="154" spans="1:17" s="106" customFormat="1" ht="17" x14ac:dyDescent="0.2">
      <c r="A154" s="174" t="s">
        <v>361</v>
      </c>
      <c r="B154" s="400"/>
      <c r="C154" s="403">
        <f t="shared" ref="C154:J154" si="56">C91/C153</f>
        <v>1.6427711878975417</v>
      </c>
      <c r="D154" s="403">
        <f t="shared" si="56"/>
        <v>0.45133809482832804</v>
      </c>
      <c r="E154" s="441">
        <f t="shared" si="56"/>
        <v>8.3237777546127378E-2</v>
      </c>
      <c r="F154" s="441">
        <f t="shared" si="56"/>
        <v>0.16779436931013791</v>
      </c>
      <c r="G154" s="441">
        <f t="shared" si="56"/>
        <v>0.17597228929507566</v>
      </c>
      <c r="H154" s="441">
        <f t="shared" si="56"/>
        <v>0.17671768185154305</v>
      </c>
      <c r="I154" s="441">
        <f t="shared" si="56"/>
        <v>0.1894266718101548</v>
      </c>
      <c r="J154" s="441">
        <f t="shared" si="56"/>
        <v>0.10513614641378018</v>
      </c>
      <c r="K154" s="259"/>
      <c r="L154" s="105"/>
      <c r="O154" s="111" t="s">
        <v>362</v>
      </c>
      <c r="P154" s="105"/>
      <c r="Q154" s="105"/>
    </row>
    <row r="155" spans="1:17" s="106" customFormat="1" ht="17" x14ac:dyDescent="0.2">
      <c r="A155" s="174" t="s">
        <v>363</v>
      </c>
      <c r="B155" s="400"/>
      <c r="C155" s="400">
        <v>748000000</v>
      </c>
      <c r="D155" s="400">
        <v>371000000</v>
      </c>
      <c r="E155" s="400">
        <f>152*10^6</f>
        <v>152000000</v>
      </c>
      <c r="F155" s="400">
        <f>F91*$J29</f>
        <v>195656257.97415033</v>
      </c>
      <c r="G155" s="400">
        <f>G91*$J29</f>
        <v>386868108.54346222</v>
      </c>
      <c r="H155" s="400">
        <f>H91*$J29</f>
        <v>663947586.17905092</v>
      </c>
      <c r="I155" s="400">
        <f>I91*$J29</f>
        <v>1067854815.8421648</v>
      </c>
      <c r="J155" s="400">
        <f>J91*$J29</f>
        <v>1067854815.8421648</v>
      </c>
      <c r="K155" s="259"/>
      <c r="L155" s="149"/>
      <c r="O155" s="105" t="s">
        <v>364</v>
      </c>
      <c r="P155" s="105"/>
      <c r="Q155" s="105"/>
    </row>
    <row r="156" spans="1:17" s="106" customFormat="1" ht="17" x14ac:dyDescent="0.2">
      <c r="A156" s="174" t="s">
        <v>365</v>
      </c>
      <c r="B156" s="400"/>
      <c r="C156" s="442">
        <f t="shared" ref="C156:J156" si="57">C91/C86</f>
        <v>0.74966658821683529</v>
      </c>
      <c r="D156" s="442">
        <f t="shared" si="57"/>
        <v>0.27774835839864437</v>
      </c>
      <c r="E156" s="442">
        <f t="shared" si="57"/>
        <v>6.8137213072787778E-2</v>
      </c>
      <c r="F156" s="442">
        <f t="shared" si="57"/>
        <v>0.1505204240648797</v>
      </c>
      <c r="G156" s="442">
        <f t="shared" si="57"/>
        <v>0.21127444186310607</v>
      </c>
      <c r="H156" s="442">
        <f t="shared" si="57"/>
        <v>0.25476774687396331</v>
      </c>
      <c r="I156" s="442">
        <f t="shared" si="57"/>
        <v>0.28529633073628596</v>
      </c>
      <c r="J156" s="442">
        <f t="shared" si="57"/>
        <v>0.32713976368258096</v>
      </c>
      <c r="K156" s="15"/>
      <c r="L156" s="105"/>
      <c r="O156" s="105" t="s">
        <v>366</v>
      </c>
      <c r="P156" s="105"/>
      <c r="Q156" s="105"/>
    </row>
    <row r="157" spans="1:17" s="106" customFormat="1" ht="17" x14ac:dyDescent="0.2">
      <c r="A157" s="174" t="s">
        <v>367</v>
      </c>
      <c r="B157" s="400"/>
      <c r="C157" s="400">
        <f>C81+C140+C85-C155-(C81+C140-C155)*($J28)</f>
        <v>2566800000</v>
      </c>
      <c r="D157" s="439">
        <f>D81+D85+D140+D114-D155-(D81+D140+D114-D155)*($J28)</f>
        <v>5815021263.8800001</v>
      </c>
      <c r="E157" s="439">
        <f>E81+E85+E140+E114-E155-(E81+E140+E114-E155)*($J28)</f>
        <v>10241902518.718401</v>
      </c>
      <c r="F157" s="439">
        <f>F81+F85+F140+F114+F148-F155-(F81+F140+F114+F148-F155)*($J28)</f>
        <v>23988230590.247097</v>
      </c>
      <c r="G157" s="439">
        <f>G81+G85+G140+G114+G148-G155-(G81+G140+G114+G148-G155)*($J28)</f>
        <v>44827693998.40049</v>
      </c>
      <c r="H157" s="439">
        <f>H81+H85+H140+H114+H148-H155-(H81+H140+H114+H148-H155)*($J28)</f>
        <v>76277744820.605621</v>
      </c>
      <c r="I157" s="439">
        <f>I81+I85+I140+I114+I148-I155-(I81+I140+I114+I148-I155)*($J28)</f>
        <v>114285455801.00267</v>
      </c>
      <c r="J157" s="439">
        <f>J81+J85+J140+J114+J148-J155-(J81+J140+J114+J148-J155)*($J28)</f>
        <v>204676995402.87912</v>
      </c>
      <c r="K157" s="128"/>
      <c r="L157" s="149"/>
      <c r="O157" s="11" t="s">
        <v>368</v>
      </c>
      <c r="P157" s="105"/>
      <c r="Q157" s="105"/>
    </row>
    <row r="158" spans="1:17" s="106" customFormat="1" x14ac:dyDescent="0.2">
      <c r="A158" s="174"/>
      <c r="B158" s="400"/>
      <c r="C158" s="400"/>
      <c r="D158" s="443"/>
      <c r="E158" s="400"/>
      <c r="F158" s="443"/>
      <c r="G158" s="400"/>
      <c r="H158" s="400"/>
      <c r="I158" s="400"/>
      <c r="J158" s="400"/>
      <c r="K158" s="128"/>
      <c r="L158" s="105"/>
      <c r="O158" s="105"/>
      <c r="P158" s="105"/>
      <c r="Q158" s="105"/>
    </row>
    <row r="159" spans="1:17" s="106" customFormat="1" ht="17" x14ac:dyDescent="0.2">
      <c r="A159" s="174" t="s">
        <v>369</v>
      </c>
      <c r="B159" s="410">
        <f>(B138*0.8+B75)/B151</f>
        <v>0.21242975841698286</v>
      </c>
      <c r="C159" s="410">
        <f>6630*10^6/C151</f>
        <v>0.2102359208523592</v>
      </c>
      <c r="D159" s="410">
        <f>13606/53823</f>
        <v>0.25279155751258753</v>
      </c>
      <c r="E159" s="410">
        <f>20853/81462</f>
        <v>0.25598438535759005</v>
      </c>
      <c r="F159" s="410">
        <f>(F138*0.8+F75)/F151</f>
        <v>0.35546574801820752</v>
      </c>
      <c r="G159" s="410">
        <f>(G138*0.8+G75)/G151</f>
        <v>0.39922965282043771</v>
      </c>
      <c r="H159" s="410">
        <f>(H138*0.8+H75)/H151</f>
        <v>0.4346189281425466</v>
      </c>
      <c r="I159" s="410">
        <f>(I138*0.8+I75)/I151</f>
        <v>0.43532618654943633</v>
      </c>
      <c r="J159" s="410">
        <f>(J138*0.8+J75+J147+J114)/J151</f>
        <v>0.51169972520671692</v>
      </c>
      <c r="K159" s="178"/>
      <c r="L159" s="324"/>
      <c r="O159" s="105" t="s">
        <v>370</v>
      </c>
      <c r="P159" s="105"/>
      <c r="Q159" s="105"/>
    </row>
    <row r="160" spans="1:17" s="106" customFormat="1" ht="17" x14ac:dyDescent="0.2">
      <c r="A160" s="174" t="s">
        <v>371</v>
      </c>
      <c r="B160" s="444">
        <f>B153/B151</f>
        <v>0.14336487200422651</v>
      </c>
      <c r="C160" s="444">
        <f>C153/C151</f>
        <v>0.1844558599695586</v>
      </c>
      <c r="D160" s="444">
        <f>D153/D151</f>
        <v>0.21591141333630604</v>
      </c>
      <c r="E160" s="444">
        <f t="shared" ref="E160:F160" si="58">E153/E151</f>
        <v>0.23552085635020009</v>
      </c>
      <c r="F160" s="444">
        <f t="shared" si="58"/>
        <v>0.31736562605794166</v>
      </c>
      <c r="G160" s="444">
        <f>G153/G151</f>
        <v>0.36031245788553268</v>
      </c>
      <c r="H160" s="444">
        <f>H153/H151</f>
        <v>0.37467646090166062</v>
      </c>
      <c r="I160" s="444">
        <f>I153/I151</f>
        <v>0.36401346555855391</v>
      </c>
      <c r="J160" s="444">
        <f>J153/J151</f>
        <v>0.37232798974836423</v>
      </c>
      <c r="K160" s="179"/>
      <c r="L160" s="105"/>
      <c r="O160" s="105" t="s">
        <v>372</v>
      </c>
      <c r="P160" s="105"/>
      <c r="Q160" s="105"/>
    </row>
    <row r="161" spans="1:17" s="106" customFormat="1" ht="17" x14ac:dyDescent="0.2">
      <c r="A161" s="174" t="s">
        <v>373</v>
      </c>
      <c r="B161" s="444"/>
      <c r="C161" s="444"/>
      <c r="D161" s="444"/>
      <c r="E161" s="445"/>
      <c r="F161" s="444"/>
      <c r="G161" s="444"/>
      <c r="H161" s="446"/>
      <c r="I161" s="445"/>
      <c r="J161" s="445">
        <f>$J$57</f>
        <v>10</v>
      </c>
      <c r="K161" s="260"/>
      <c r="L161" s="105"/>
      <c r="O161" s="105" t="s">
        <v>253</v>
      </c>
      <c r="P161" s="105"/>
      <c r="Q161" s="105"/>
    </row>
    <row r="162" spans="1:17" s="106" customFormat="1" x14ac:dyDescent="0.2">
      <c r="A162" s="131" t="s">
        <v>374</v>
      </c>
      <c r="B162" s="446"/>
      <c r="C162" s="446"/>
      <c r="D162" s="446">
        <f>D165/D153</f>
        <v>86.156268823681273</v>
      </c>
      <c r="E162" s="445">
        <f>E165/E153</f>
        <v>29.402799854060252</v>
      </c>
      <c r="F162" s="446"/>
      <c r="G162" s="446"/>
      <c r="H162" s="446"/>
      <c r="I162" s="445"/>
      <c r="J162" s="445">
        <f>$J$56</f>
        <v>13</v>
      </c>
      <c r="K162" s="180"/>
      <c r="L162" s="105"/>
      <c r="O162" s="105" t="s">
        <v>253</v>
      </c>
      <c r="P162" s="105"/>
      <c r="Q162" s="105"/>
    </row>
    <row r="163" spans="1:17" s="106" customFormat="1" x14ac:dyDescent="0.2">
      <c r="A163" s="131" t="s">
        <v>375</v>
      </c>
      <c r="B163" s="446"/>
      <c r="C163" s="446"/>
      <c r="D163" s="446"/>
      <c r="E163" s="445"/>
      <c r="F163" s="446"/>
      <c r="G163" s="446"/>
      <c r="H163" s="446"/>
      <c r="I163" s="445"/>
      <c r="J163" s="445">
        <f>$J$58</f>
        <v>19</v>
      </c>
      <c r="K163" s="181"/>
      <c r="L163" s="105"/>
      <c r="O163" s="105" t="s">
        <v>253</v>
      </c>
      <c r="P163" s="105"/>
      <c r="Q163" s="105"/>
    </row>
    <row r="164" spans="1:17" s="106" customFormat="1" x14ac:dyDescent="0.2">
      <c r="A164" s="131" t="s">
        <v>376</v>
      </c>
      <c r="B164" s="446"/>
      <c r="C164" s="446"/>
      <c r="D164" s="446"/>
      <c r="E164" s="445"/>
      <c r="F164" s="446"/>
      <c r="G164" s="446"/>
      <c r="H164" s="446"/>
      <c r="I164" s="445"/>
      <c r="J164" s="445">
        <f>$J$59</f>
        <v>13</v>
      </c>
      <c r="K164" s="325"/>
      <c r="L164" s="105"/>
      <c r="O164" s="105" t="s">
        <v>253</v>
      </c>
      <c r="P164" s="105"/>
      <c r="Q164" s="105"/>
    </row>
    <row r="165" spans="1:17" s="106" customFormat="1" x14ac:dyDescent="0.2">
      <c r="A165" s="131" t="s">
        <v>377</v>
      </c>
      <c r="B165" s="401"/>
      <c r="C165" s="401">
        <f>C166+C91-C90</f>
        <v>785287000000</v>
      </c>
      <c r="D165" s="401">
        <f>1001222*10^6</f>
        <v>1001222000000</v>
      </c>
      <c r="E165" s="447">
        <f>E166+(-22185+3099+1194)*10^6</f>
        <v>564122118000</v>
      </c>
      <c r="F165" s="401"/>
      <c r="G165" s="401"/>
      <c r="H165" s="401"/>
      <c r="I165" s="447"/>
      <c r="J165" s="447">
        <f>J162*(IF(J81&lt;0,0,J81)+J85)+J163*(J140)+J161*J114+J148*J164</f>
        <v>4022133578565.9106</v>
      </c>
      <c r="K165" s="502"/>
      <c r="L165" s="105"/>
      <c r="O165" s="105" t="s">
        <v>378</v>
      </c>
      <c r="P165" s="105"/>
      <c r="Q165" s="105"/>
    </row>
    <row r="166" spans="1:17" s="106" customFormat="1" x14ac:dyDescent="0.2">
      <c r="A166" s="131" t="s">
        <v>379</v>
      </c>
      <c r="B166" s="401"/>
      <c r="C166" s="401">
        <f>C167*C168</f>
        <v>788200000000</v>
      </c>
      <c r="D166" s="401">
        <f>1008631*10^6</f>
        <v>1008631000000</v>
      </c>
      <c r="E166" s="401">
        <f>E168*E167</f>
        <v>582014118000</v>
      </c>
      <c r="F166" s="401"/>
      <c r="G166" s="401"/>
      <c r="H166" s="401"/>
      <c r="I166" s="401"/>
      <c r="J166" s="401">
        <f>J165-J91+J93+J90+J96</f>
        <v>4442115441312.3799</v>
      </c>
      <c r="K166" s="325"/>
      <c r="L166" s="105"/>
      <c r="O166" s="105" t="s">
        <v>380</v>
      </c>
      <c r="P166" s="105"/>
      <c r="Q166" s="105"/>
    </row>
    <row r="167" spans="1:17" s="106" customFormat="1" x14ac:dyDescent="0.2">
      <c r="A167" s="131" t="s">
        <v>381</v>
      </c>
      <c r="B167" s="400"/>
      <c r="C167" s="400">
        <f>(960+166)*10^6</f>
        <v>1126000000</v>
      </c>
      <c r="D167" s="400">
        <f>1136.3*10^6</f>
        <v>1136300000</v>
      </c>
      <c r="E167" s="400">
        <f>3157.8*10^6</f>
        <v>3157800000</v>
      </c>
      <c r="F167" s="400">
        <f>G167</f>
        <v>3169641750</v>
      </c>
      <c r="G167" s="400">
        <f>H167</f>
        <v>3169641750</v>
      </c>
      <c r="H167" s="400">
        <f>I167</f>
        <v>3169641750</v>
      </c>
      <c r="I167" s="400">
        <f>J167</f>
        <v>3169641750</v>
      </c>
      <c r="J167" s="400">
        <f>($J20+$J21)/($J19/$E167)+$E167</f>
        <v>3169641750</v>
      </c>
      <c r="L167" s="105"/>
      <c r="O167" s="11" t="s">
        <v>382</v>
      </c>
      <c r="P167" s="105"/>
      <c r="Q167" s="105"/>
    </row>
    <row r="168" spans="1:17" s="106" customFormat="1" x14ac:dyDescent="0.2">
      <c r="A168" s="131" t="s">
        <v>383</v>
      </c>
      <c r="B168" s="425"/>
      <c r="C168" s="448">
        <v>700</v>
      </c>
      <c r="D168" s="448">
        <v>998</v>
      </c>
      <c r="E168" s="448">
        <v>184.31</v>
      </c>
      <c r="F168" s="448"/>
      <c r="G168" s="448"/>
      <c r="H168" s="448"/>
      <c r="I168" s="448"/>
      <c r="J168" s="448">
        <f>J166/J167</f>
        <v>1401.4566287538269</v>
      </c>
      <c r="K168" s="169"/>
      <c r="L168" s="169"/>
      <c r="O168" s="105" t="s">
        <v>384</v>
      </c>
      <c r="P168" s="105"/>
      <c r="Q168" s="105"/>
    </row>
    <row r="169" spans="1:17" s="106" customFormat="1" x14ac:dyDescent="0.2">
      <c r="A169" s="131" t="s">
        <v>385</v>
      </c>
      <c r="B169" s="448"/>
      <c r="C169" s="448"/>
      <c r="D169" s="449">
        <f>D157/D166</f>
        <v>5.7652612936544686E-3</v>
      </c>
      <c r="E169" s="449">
        <f>E157/E166</f>
        <v>1.7597343779070324E-2</v>
      </c>
      <c r="F169" s="448"/>
      <c r="G169" s="449"/>
      <c r="H169" s="449"/>
      <c r="I169" s="449"/>
      <c r="J169" s="449">
        <f>J157/J166</f>
        <v>4.6076469219901516E-2</v>
      </c>
      <c r="K169" s="169"/>
      <c r="L169" s="169"/>
      <c r="O169" s="105" t="s">
        <v>386</v>
      </c>
      <c r="P169" s="105"/>
      <c r="Q169" s="105"/>
    </row>
    <row r="170" spans="1:17" s="106" customFormat="1" x14ac:dyDescent="0.2">
      <c r="A170" s="389" t="s">
        <v>387</v>
      </c>
      <c r="B170" s="390"/>
      <c r="C170" s="390"/>
      <c r="D170" s="390"/>
      <c r="E170" s="390"/>
      <c r="F170" s="390"/>
      <c r="G170" s="391"/>
      <c r="H170" s="391"/>
      <c r="I170" s="391"/>
      <c r="J170" s="391">
        <f>_xlfn.RRI(5,E168,J168)</f>
        <v>0.50039688071056032</v>
      </c>
      <c r="K170" s="169"/>
      <c r="L170" s="169"/>
      <c r="O170" s="105" t="s">
        <v>388</v>
      </c>
      <c r="P170" s="105"/>
      <c r="Q170" s="105"/>
    </row>
    <row r="171" spans="1:17" s="106" customFormat="1" x14ac:dyDescent="0.2">
      <c r="A171" s="169"/>
      <c r="B171" s="169"/>
      <c r="C171" s="169"/>
      <c r="D171" s="169"/>
      <c r="E171" s="169"/>
      <c r="F171" s="169"/>
      <c r="G171" s="169"/>
      <c r="H171" s="169"/>
      <c r="I171" s="169"/>
      <c r="J171" s="169"/>
      <c r="K171" s="169"/>
      <c r="L171" s="169"/>
      <c r="O171" s="105"/>
      <c r="P171" s="105"/>
      <c r="Q171" s="105"/>
    </row>
    <row r="172" spans="1:17" s="106" customFormat="1" x14ac:dyDescent="0.2">
      <c r="A172" s="169"/>
      <c r="B172" s="169"/>
      <c r="C172" s="169"/>
      <c r="D172" s="169"/>
      <c r="E172" s="169"/>
      <c r="F172" s="169"/>
      <c r="G172" s="169"/>
      <c r="H172" s="169"/>
      <c r="I172" s="169"/>
      <c r="J172" s="169"/>
      <c r="K172" s="169"/>
      <c r="L172" s="169"/>
      <c r="O172" s="105"/>
      <c r="P172" s="105"/>
      <c r="Q172" s="105"/>
    </row>
    <row r="173" spans="1:17" s="106" customFormat="1" x14ac:dyDescent="0.2">
      <c r="A173" s="169"/>
      <c r="B173" s="169"/>
      <c r="C173" s="169"/>
      <c r="D173" s="169"/>
      <c r="E173" s="169"/>
      <c r="F173" s="169"/>
      <c r="G173" s="169"/>
      <c r="H173" s="169"/>
      <c r="I173" s="169"/>
      <c r="J173" s="169"/>
      <c r="K173" s="169"/>
      <c r="L173" s="169"/>
      <c r="O173" s="105"/>
      <c r="P173" s="105"/>
      <c r="Q173" s="105"/>
    </row>
    <row r="174" spans="1:17" s="106" customFormat="1" ht="51" customHeight="1" x14ac:dyDescent="0.2">
      <c r="A174" s="169"/>
      <c r="B174" s="169"/>
      <c r="C174" s="169"/>
      <c r="D174" s="169"/>
      <c r="E174" s="169"/>
      <c r="F174" s="169"/>
      <c r="G174" s="169"/>
      <c r="H174" s="169"/>
      <c r="I174" s="169"/>
      <c r="J174" s="169"/>
      <c r="K174" s="169"/>
      <c r="L174" s="169"/>
      <c r="O174" s="105"/>
      <c r="P174" s="105"/>
      <c r="Q174" s="105"/>
    </row>
    <row r="175" spans="1:17" s="106" customFormat="1" x14ac:dyDescent="0.2">
      <c r="A175" s="169"/>
      <c r="B175" s="169"/>
      <c r="C175" s="169"/>
      <c r="D175" s="169"/>
      <c r="E175" s="169"/>
      <c r="F175" s="169"/>
      <c r="G175" s="169"/>
      <c r="H175" s="169"/>
      <c r="I175" s="169"/>
      <c r="J175" s="169"/>
      <c r="K175" s="169"/>
      <c r="L175" s="169"/>
      <c r="O175" s="105"/>
      <c r="P175" s="105"/>
      <c r="Q175" s="105"/>
    </row>
    <row r="176" spans="1:17" s="106" customFormat="1" x14ac:dyDescent="0.2">
      <c r="A176" s="169"/>
      <c r="B176" s="169"/>
      <c r="C176" s="169"/>
      <c r="D176" s="169"/>
      <c r="E176" s="169"/>
      <c r="F176" s="169"/>
      <c r="G176" s="169"/>
      <c r="H176" s="169"/>
      <c r="I176" s="169"/>
      <c r="J176" s="169"/>
      <c r="K176" s="169"/>
      <c r="L176" s="169"/>
      <c r="O176" s="105"/>
      <c r="P176" s="105"/>
      <c r="Q176" s="105"/>
    </row>
    <row r="177" spans="1:17" s="106" customFormat="1" x14ac:dyDescent="0.2">
      <c r="A177" s="169"/>
      <c r="B177" s="169"/>
      <c r="C177" s="169"/>
      <c r="D177" s="169"/>
      <c r="E177" s="169"/>
      <c r="F177" s="169"/>
      <c r="G177" s="169"/>
      <c r="H177" s="169"/>
      <c r="I177" s="169"/>
      <c r="J177" s="169"/>
      <c r="K177" s="169"/>
      <c r="L177" s="169"/>
      <c r="O177" s="105"/>
      <c r="P177" s="105"/>
      <c r="Q177" s="105"/>
    </row>
    <row r="178" spans="1:17" s="106" customFormat="1" x14ac:dyDescent="0.2">
      <c r="A178" s="169"/>
      <c r="B178" s="169"/>
      <c r="C178" s="169"/>
      <c r="D178" s="169"/>
      <c r="E178" s="169"/>
      <c r="F178" s="169"/>
      <c r="G178" s="169"/>
      <c r="H178" s="169"/>
      <c r="I178" s="169"/>
      <c r="J178" s="169"/>
      <c r="K178" s="169"/>
      <c r="L178" s="169"/>
      <c r="O178" s="105"/>
      <c r="P178" s="105"/>
      <c r="Q178" s="105"/>
    </row>
    <row r="179" spans="1:17" s="106" customFormat="1" x14ac:dyDescent="0.2">
      <c r="A179" s="169"/>
      <c r="B179" s="169"/>
      <c r="C179" s="169"/>
      <c r="D179" s="169"/>
      <c r="E179" s="169"/>
      <c r="F179" s="169"/>
      <c r="G179" s="169"/>
      <c r="H179" s="169"/>
      <c r="I179" s="169"/>
      <c r="J179" s="169"/>
      <c r="K179" s="169"/>
      <c r="L179" s="169"/>
      <c r="O179" s="105"/>
      <c r="P179" s="105"/>
      <c r="Q179" s="105"/>
    </row>
    <row r="180" spans="1:17" s="106" customFormat="1" x14ac:dyDescent="0.2">
      <c r="A180" s="169"/>
      <c r="B180" s="169"/>
      <c r="C180" s="169"/>
      <c r="D180" s="169"/>
      <c r="E180" s="169"/>
      <c r="F180" s="169"/>
      <c r="G180" s="169"/>
      <c r="H180" s="169"/>
      <c r="I180" s="169"/>
      <c r="J180" s="169"/>
      <c r="K180" s="169"/>
      <c r="L180" s="169"/>
      <c r="O180" s="105"/>
      <c r="P180" s="105"/>
      <c r="Q180" s="105"/>
    </row>
    <row r="181" spans="1:17" x14ac:dyDescent="0.2">
      <c r="L181" s="169"/>
    </row>
    <row r="182" spans="1:17" x14ac:dyDescent="0.2">
      <c r="L182" s="169"/>
    </row>
    <row r="183" spans="1:17" x14ac:dyDescent="0.2">
      <c r="L183" s="169"/>
    </row>
    <row r="184" spans="1:17" x14ac:dyDescent="0.2">
      <c r="L184" s="169"/>
    </row>
    <row r="185" spans="1:17" ht="16" customHeight="1" x14ac:dyDescent="0.2">
      <c r="L185" s="169"/>
    </row>
    <row r="186" spans="1:17" ht="16" customHeight="1" x14ac:dyDescent="0.2">
      <c r="L186" s="169"/>
    </row>
    <row r="187" spans="1:17" ht="16" customHeight="1" x14ac:dyDescent="0.2">
      <c r="L187" s="169"/>
    </row>
    <row r="189" spans="1:17" x14ac:dyDescent="0.2">
      <c r="C189" s="182"/>
      <c r="D189" s="182"/>
      <c r="E189" s="182"/>
      <c r="F189" s="182"/>
      <c r="G189" s="182"/>
      <c r="H189" s="182"/>
      <c r="L189" s="169"/>
    </row>
    <row r="190" spans="1:17" x14ac:dyDescent="0.2">
      <c r="C190" s="182"/>
      <c r="D190" s="182"/>
      <c r="E190" s="182"/>
      <c r="F190" s="182"/>
      <c r="G190" s="182"/>
      <c r="H190" s="182"/>
      <c r="L190" s="183"/>
    </row>
    <row r="192" spans="1:17" x14ac:dyDescent="0.2">
      <c r="C192" s="182"/>
      <c r="D192" s="182"/>
      <c r="E192" s="182"/>
      <c r="F192" s="182"/>
      <c r="G192" s="182"/>
      <c r="H192" s="182"/>
      <c r="L192" s="184"/>
    </row>
    <row r="193" spans="2:8" x14ac:dyDescent="0.2">
      <c r="C193" s="182"/>
      <c r="D193" s="182"/>
      <c r="E193" s="182"/>
      <c r="F193" s="182"/>
      <c r="G193" s="182"/>
      <c r="H193" s="182"/>
    </row>
    <row r="194" spans="2:8" x14ac:dyDescent="0.2">
      <c r="C194" s="182"/>
      <c r="D194" s="182"/>
      <c r="E194" s="182"/>
      <c r="F194" s="182"/>
    </row>
    <row r="195" spans="2:8" x14ac:dyDescent="0.2">
      <c r="C195" s="182"/>
      <c r="D195" s="182"/>
      <c r="E195" s="182"/>
      <c r="F195" s="182"/>
      <c r="G195" s="182"/>
      <c r="H195" s="182"/>
    </row>
    <row r="196" spans="2:8" x14ac:dyDescent="0.2">
      <c r="B196" s="182"/>
      <c r="C196" s="182"/>
      <c r="D196" s="182"/>
      <c r="E196" s="182"/>
      <c r="F196" s="182"/>
      <c r="G196" s="182"/>
      <c r="H196" s="182"/>
    </row>
    <row r="197" spans="2:8" x14ac:dyDescent="0.2">
      <c r="B197" s="185"/>
    </row>
    <row r="198" spans="2:8" x14ac:dyDescent="0.2">
      <c r="C198" s="183"/>
    </row>
  </sheetData>
  <sheetProtection algorithmName="SHA-512" hashValue="LASr5B01Vwg3mCVP85rjNGH9CA7UoMCPgYe8pq05otyaskaMJ7XZWW7RYQNwLrPaQGgQ3xXbF2ESsZ1OPR8Fbw==" saltValue="yRKNQLsjtZsDaDNoX4VLQg==" spinCount="100000" sheet="1" objects="1" scenarios="1"/>
  <mergeCells count="2">
    <mergeCell ref="A5:G5"/>
    <mergeCell ref="A6:G6"/>
  </mergeCells>
  <dataValidations disablePrompts="1" count="1">
    <dataValidation type="whole" operator="greaterThanOrEqual" allowBlank="1" showInputMessage="1" showErrorMessage="1" sqref="K16" xr:uid="{9911848D-9DD8-034C-851C-401DF911F4D3}">
      <formula1>2022</formula1>
    </dataValidation>
  </dataValidations>
  <pageMargins left="0.7" right="0.7" top="0.75" bottom="0.75" header="0.3" footer="0.3"/>
  <pageSetup orientation="portrait" horizontalDpi="4294967292" verticalDpi="4294967292"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2355C-F265-F44B-B3F4-9B38140883AC}">
  <sheetPr codeName="Sheet8">
    <tabColor theme="5"/>
  </sheetPr>
  <dimension ref="A1:JJZ189"/>
  <sheetViews>
    <sheetView zoomScale="70" zoomScaleNormal="70" workbookViewId="0">
      <selection activeCell="J14" sqref="J14"/>
    </sheetView>
  </sheetViews>
  <sheetFormatPr baseColWidth="10" defaultColWidth="14.1640625" defaultRowHeight="16" x14ac:dyDescent="0.2"/>
  <cols>
    <col min="1" max="1" width="88.33203125" style="8" customWidth="1"/>
    <col min="2" max="3" width="13.1640625" style="8" hidden="1" customWidth="1"/>
    <col min="4" max="4" width="16" style="8" hidden="1" customWidth="1"/>
    <col min="5" max="5" width="12" style="8" customWidth="1"/>
    <col min="6" max="6" width="13.6640625" style="8" hidden="1" customWidth="1"/>
    <col min="7" max="7" width="17" style="8" hidden="1" customWidth="1"/>
    <col min="8" max="8" width="14.6640625" style="9" hidden="1" customWidth="1"/>
    <col min="9" max="9" width="19" style="9" hidden="1" customWidth="1"/>
    <col min="10" max="10" width="17.33203125" style="9" customWidth="1"/>
    <col min="11" max="11" width="9.83203125" style="228" customWidth="1"/>
    <col min="12" max="12" width="19.5" style="9" customWidth="1"/>
    <col min="13" max="13" width="14.1640625" style="9"/>
    <col min="14" max="14" width="16.5" style="8" customWidth="1"/>
    <col min="15" max="15" width="16.6640625" style="8" bestFit="1" customWidth="1"/>
    <col min="16" max="16" width="17.6640625" style="8" bestFit="1" customWidth="1"/>
    <col min="17" max="17" width="14.1640625" style="8"/>
    <col min="18" max="18" width="14.1640625" style="9"/>
    <col min="19" max="15789" width="14.1640625" style="8"/>
    <col min="15790" max="15790" width="14.1640625" style="8" bestFit="1"/>
    <col min="15791" max="16384" width="14.1640625" style="8"/>
  </cols>
  <sheetData>
    <row r="1" spans="1:22" s="10" customFormat="1" ht="19" x14ac:dyDescent="0.2">
      <c r="A1" s="42" t="s">
        <v>137</v>
      </c>
      <c r="B1" s="41"/>
      <c r="C1" s="41"/>
      <c r="D1" s="41"/>
      <c r="E1" s="41"/>
      <c r="F1" s="41"/>
      <c r="G1" s="41"/>
      <c r="H1" s="11"/>
      <c r="I1" s="11"/>
      <c r="J1" s="11"/>
      <c r="K1" s="74"/>
      <c r="L1" s="11"/>
      <c r="M1" s="11"/>
      <c r="R1" s="11"/>
    </row>
    <row r="2" spans="1:22" s="10" customFormat="1" x14ac:dyDescent="0.2">
      <c r="A2" s="454" t="s">
        <v>389</v>
      </c>
      <c r="B2" s="455"/>
      <c r="C2" s="455"/>
      <c r="D2" s="455"/>
      <c r="E2" s="456"/>
      <c r="F2" s="11"/>
      <c r="G2" s="11"/>
      <c r="H2" s="11"/>
      <c r="I2" s="11"/>
      <c r="J2" s="11"/>
      <c r="K2" s="74"/>
      <c r="L2" s="11"/>
      <c r="M2" s="11"/>
      <c r="R2" s="11"/>
    </row>
    <row r="3" spans="1:22" s="10" customFormat="1" ht="13" customHeight="1" x14ac:dyDescent="0.2">
      <c r="A3" s="457" t="s">
        <v>36</v>
      </c>
      <c r="B3" s="458"/>
      <c r="C3" s="458"/>
      <c r="D3" s="458"/>
      <c r="E3" s="459"/>
      <c r="F3" s="11"/>
      <c r="G3" s="11"/>
      <c r="H3" s="36"/>
      <c r="I3" s="36"/>
      <c r="J3" s="351"/>
      <c r="K3" s="190"/>
      <c r="L3" s="11"/>
      <c r="M3" s="11"/>
      <c r="R3" s="11"/>
    </row>
    <row r="4" spans="1:22" s="10" customFormat="1" ht="17" x14ac:dyDescent="0.2">
      <c r="A4" s="453" t="s">
        <v>33</v>
      </c>
      <c r="B4" s="60"/>
      <c r="C4" s="60"/>
      <c r="D4" s="60"/>
      <c r="E4" s="60"/>
      <c r="F4" s="38"/>
      <c r="G4" s="86"/>
      <c r="H4" s="36"/>
      <c r="I4" s="307"/>
      <c r="J4" s="36"/>
      <c r="K4" s="190"/>
      <c r="L4" s="11"/>
      <c r="M4" s="11"/>
      <c r="R4" s="11"/>
    </row>
    <row r="5" spans="1:22" s="10" customFormat="1" ht="36" customHeight="1" x14ac:dyDescent="0.2">
      <c r="A5" s="529" t="s">
        <v>98</v>
      </c>
      <c r="B5" s="530"/>
      <c r="C5" s="530"/>
      <c r="D5" s="530"/>
      <c r="E5" s="530"/>
      <c r="F5" s="530"/>
      <c r="G5" s="531"/>
      <c r="H5" s="36"/>
      <c r="I5" s="36"/>
      <c r="J5" s="351"/>
      <c r="K5" s="351"/>
      <c r="L5" s="11"/>
      <c r="M5" s="11"/>
      <c r="R5" s="11"/>
    </row>
    <row r="6" spans="1:22" s="10" customFormat="1" ht="39" customHeight="1" x14ac:dyDescent="0.2">
      <c r="A6" s="532" t="s">
        <v>99</v>
      </c>
      <c r="B6" s="521"/>
      <c r="C6" s="521"/>
      <c r="D6" s="521"/>
      <c r="E6" s="521"/>
      <c r="F6" s="521"/>
      <c r="G6" s="533"/>
      <c r="H6" s="36"/>
      <c r="I6" s="36"/>
      <c r="J6" s="351"/>
      <c r="K6" s="190"/>
      <c r="M6" s="11"/>
    </row>
    <row r="7" spans="1:22" s="10" customFormat="1" ht="17" x14ac:dyDescent="0.2">
      <c r="A7" s="37"/>
      <c r="B7" s="37"/>
      <c r="C7" s="37"/>
      <c r="D7" s="37"/>
      <c r="E7" s="37"/>
      <c r="F7" s="37"/>
      <c r="G7" s="37"/>
      <c r="H7" s="37"/>
      <c r="I7" s="37"/>
      <c r="J7" s="37"/>
      <c r="K7" s="191"/>
      <c r="L7" s="37" t="s">
        <v>139</v>
      </c>
      <c r="M7" s="37"/>
      <c r="N7" s="37"/>
      <c r="O7" s="37"/>
      <c r="P7" s="37"/>
      <c r="Q7" s="37"/>
      <c r="R7" s="11"/>
    </row>
    <row r="8" spans="1:22" s="10" customFormat="1" ht="34" x14ac:dyDescent="0.2">
      <c r="A8" s="37"/>
      <c r="B8" s="37"/>
      <c r="C8" s="37"/>
      <c r="D8" s="37"/>
      <c r="E8" s="37"/>
      <c r="F8" s="37"/>
      <c r="G8" s="37"/>
      <c r="H8" s="37"/>
      <c r="I8" s="37"/>
      <c r="J8" s="37"/>
      <c r="K8" s="191"/>
      <c r="L8" s="298" t="s">
        <v>140</v>
      </c>
      <c r="M8" s="295">
        <f ca="1">J168</f>
        <v>2108.0011652212747</v>
      </c>
      <c r="N8" s="305"/>
      <c r="O8" s="37"/>
      <c r="P8" s="37"/>
      <c r="R8" s="11"/>
    </row>
    <row r="9" spans="1:22" s="10" customFormat="1" x14ac:dyDescent="0.2">
      <c r="A9" s="40" t="s">
        <v>41</v>
      </c>
      <c r="B9" s="11"/>
      <c r="C9" s="11"/>
      <c r="D9" s="11"/>
      <c r="E9" s="11"/>
      <c r="F9" s="11"/>
      <c r="K9" s="43"/>
      <c r="L9" s="296" t="s">
        <v>141</v>
      </c>
      <c r="M9" s="297">
        <f ca="1">J170</f>
        <v>0.62803744506793424</v>
      </c>
      <c r="R9" s="11"/>
      <c r="S9" s="35"/>
    </row>
    <row r="10" spans="1:22" s="10" customFormat="1" ht="30" customHeight="1" x14ac:dyDescent="0.2">
      <c r="A10" s="450"/>
      <c r="B10" s="451">
        <v>2019</v>
      </c>
      <c r="C10" s="451">
        <v>2020</v>
      </c>
      <c r="D10" s="451">
        <v>2021</v>
      </c>
      <c r="E10" s="451">
        <v>2022</v>
      </c>
      <c r="F10" s="451">
        <v>2023</v>
      </c>
      <c r="G10" s="451">
        <v>2024</v>
      </c>
      <c r="H10" s="451">
        <v>2025</v>
      </c>
      <c r="I10" s="451">
        <v>2026</v>
      </c>
      <c r="J10" s="451">
        <v>2027</v>
      </c>
      <c r="K10" s="192"/>
      <c r="L10" s="452" t="s">
        <v>123</v>
      </c>
      <c r="M10" s="11"/>
      <c r="O10" s="52" t="s">
        <v>390</v>
      </c>
      <c r="P10" s="52" t="s">
        <v>391</v>
      </c>
      <c r="U10" s="50"/>
      <c r="V10" s="50"/>
    </row>
    <row r="11" spans="1:22" s="10" customFormat="1" x14ac:dyDescent="0.2">
      <c r="A11" s="387" t="s">
        <v>142</v>
      </c>
      <c r="B11" s="388"/>
      <c r="C11" s="388"/>
      <c r="D11" s="388"/>
      <c r="E11" s="388"/>
      <c r="F11" s="388"/>
      <c r="G11" s="388"/>
      <c r="H11" s="388"/>
      <c r="I11" s="388"/>
      <c r="J11" s="388"/>
      <c r="K11" s="193"/>
      <c r="L11" s="27" t="s">
        <v>392</v>
      </c>
      <c r="M11" s="11"/>
      <c r="O11" s="52"/>
      <c r="P11" s="52"/>
    </row>
    <row r="12" spans="1:22" s="26" customFormat="1" x14ac:dyDescent="0.2">
      <c r="A12" s="32" t="s">
        <v>146</v>
      </c>
      <c r="B12" s="15"/>
      <c r="C12" s="15"/>
      <c r="D12" s="15"/>
      <c r="E12" s="15"/>
      <c r="F12" s="15"/>
      <c r="G12" s="23"/>
      <c r="H12" s="326"/>
      <c r="I12" s="23"/>
      <c r="J12" s="508">
        <f ca="1">IF(P12='Tesla Valuation Inputs'!D12,P12,IF(_xlfn.NORM.INV(O12,P12,('Tesla Valuation Inputs'!D12-P12))&lt;'Tesla Valuation Inputs'!B12,'Tesla Valuation Inputs'!B12,IF(_xlfn.NORM.INV(O12,P12,('Tesla Valuation Inputs'!D12-P12))&gt;'Tesla Valuation Inputs'!E12,'Tesla Valuation Inputs'!E12,_xlfn.NORM.INV(O12,P12,('Tesla Valuation Inputs'!D12-P12)))))</f>
        <v>0.58582423385687621</v>
      </c>
      <c r="K12" s="194"/>
      <c r="L12" s="27" t="s">
        <v>147</v>
      </c>
      <c r="M12" s="27"/>
      <c r="O12" s="52">
        <f ca="1">RAND()</f>
        <v>0.80462066911085217</v>
      </c>
      <c r="P12" s="53">
        <f>('Tesla Valuation Inputs'!D12-'Tesla Valuation Inputs'!C12)/2+'Tesla Valuation Inputs'!C12</f>
        <v>0.5</v>
      </c>
      <c r="Q12" s="48"/>
    </row>
    <row r="13" spans="1:22" s="26" customFormat="1" x14ac:dyDescent="0.2">
      <c r="A13" s="24" t="s">
        <v>51</v>
      </c>
      <c r="B13" s="15"/>
      <c r="C13" s="15"/>
      <c r="I13" s="263"/>
      <c r="J13" s="361">
        <f ca="1">IF(P13='Tesla Valuation Inputs'!C13,P13,IF(_xlfn.NORM.INV(O13,P13,('Tesla Valuation Inputs'!C13-P13))&lt;'Tesla Valuation Inputs'!B13,'Tesla Valuation Inputs'!B13,IF(_xlfn.NORM.INV(O13,P13,('Tesla Valuation Inputs'!C13-P13))&gt;'Tesla Valuation Inputs'!E13,'Tesla Valuation Inputs'!E13,_xlfn.NORM.INV(O13,P13,('Tesla Valuation Inputs'!C13-P13)))))</f>
        <v>4756.3976880634782</v>
      </c>
      <c r="K13" s="195"/>
      <c r="L13" s="27" t="s">
        <v>148</v>
      </c>
      <c r="M13" s="27"/>
      <c r="O13" s="52">
        <f ca="1">RAND()</f>
        <v>0.54084353763002457</v>
      </c>
      <c r="P13" s="54">
        <f>('Tesla Valuation Inputs'!C13-'Tesla Valuation Inputs'!D13)/2+'Tesla Valuation Inputs'!D13</f>
        <v>4500</v>
      </c>
      <c r="Q13" s="49"/>
    </row>
    <row r="14" spans="1:22" s="26" customFormat="1" x14ac:dyDescent="0.2">
      <c r="A14" s="24" t="s">
        <v>149</v>
      </c>
      <c r="B14" s="15"/>
      <c r="C14" s="15"/>
      <c r="D14" s="15"/>
      <c r="E14" s="15"/>
      <c r="F14" s="15"/>
      <c r="G14" s="23"/>
      <c r="H14" s="326"/>
      <c r="I14" s="23"/>
      <c r="J14" s="508">
        <f ca="1">IF(P14='Tesla Valuation Inputs'!D14,P14,IF(_xlfn.NORM.INV(O14,P14,('Tesla Valuation Inputs'!D14-'Monte Carlo Single Simulation'!P14))&lt;'Tesla Valuation Inputs'!B14,'Tesla Valuation Inputs'!B14,IF(_xlfn.NORM.INV(O14,P14,('Tesla Valuation Inputs'!D14-P14))&gt;'Tesla Valuation Inputs'!E14,'Tesla Valuation Inputs'!E14,_xlfn.NORM.INV(O14,P14,('Tesla Valuation Inputs'!D14-P14)))))</f>
        <v>0.65307463121945408</v>
      </c>
      <c r="K14" s="194"/>
      <c r="L14" s="27" t="s">
        <v>150</v>
      </c>
      <c r="M14" s="27"/>
      <c r="O14" s="52">
        <f t="shared" ref="O14:O43" ca="1" si="0">RAND()</f>
        <v>0.34911848201253204</v>
      </c>
      <c r="P14" s="53">
        <f>('Tesla Valuation Inputs'!D14-'Tesla Valuation Inputs'!C14)/2+'Tesla Valuation Inputs'!C14</f>
        <v>0.75</v>
      </c>
    </row>
    <row r="15" spans="1:22" s="26" customFormat="1" x14ac:dyDescent="0.2">
      <c r="A15" s="129" t="s">
        <v>151</v>
      </c>
      <c r="B15" s="15"/>
      <c r="C15" s="15"/>
      <c r="D15" s="15"/>
      <c r="E15" s="15"/>
      <c r="F15" s="15"/>
      <c r="G15" s="23"/>
      <c r="H15" s="326"/>
      <c r="I15" s="23"/>
      <c r="J15" s="508">
        <f ca="1">IF(P15='Tesla Valuation Inputs'!D15,P15,IF(_xlfn.NORM.INV(O15,P15,('Tesla Valuation Inputs'!D15-P15))&lt;'Tesla Valuation Inputs'!B15,'Tesla Valuation Inputs'!B15,IF(_xlfn.NORM.INV(O15,P15,('Tesla Valuation Inputs'!D15-P15))&gt;'Tesla Valuation Inputs'!E15,'Tesla Valuation Inputs'!E15,_xlfn.NORM.INV(O15,P15,('Tesla Valuation Inputs'!D15-P15)))))</f>
        <v>0.64422568601161412</v>
      </c>
      <c r="K15" s="194"/>
      <c r="L15" s="27"/>
      <c r="M15" s="27"/>
      <c r="O15" s="52">
        <f t="shared" ca="1" si="0"/>
        <v>0.90231192383760495</v>
      </c>
      <c r="P15" s="53">
        <f>('Tesla Valuation Inputs'!D15-'Tesla Valuation Inputs'!C15)/2+'Tesla Valuation Inputs'!C15</f>
        <v>0.44999999999999996</v>
      </c>
    </row>
    <row r="16" spans="1:22" s="26" customFormat="1" x14ac:dyDescent="0.2">
      <c r="A16" s="129" t="s">
        <v>54</v>
      </c>
      <c r="B16" s="15"/>
      <c r="C16" s="15"/>
      <c r="D16" s="15"/>
      <c r="E16" s="15"/>
      <c r="F16" s="15"/>
      <c r="G16" s="23"/>
      <c r="H16" s="326"/>
      <c r="I16" s="288"/>
      <c r="J16" s="510">
        <f ca="1">ROUND(IF(P16='Tesla Valuation Inputs'!C16,P16,IF(_xlfn.NORM.INV(O16,P16,('Tesla Valuation Inputs'!C16-P16))&lt;'Tesla Valuation Inputs'!B16,'Tesla Valuation Inputs'!B16,IF(_xlfn.NORM.INV(O16,P16,('Tesla Valuation Inputs'!C16-P16))&gt;'Tesla Valuation Inputs'!E16,'Tesla Valuation Inputs'!E16,_xlfn.NORM.INV(O16,P16,('Tesla Valuation Inputs'!C16-P16))))),2)</f>
        <v>2026</v>
      </c>
      <c r="K16" s="194"/>
      <c r="L16" s="27"/>
      <c r="M16" s="27"/>
      <c r="O16" s="52">
        <f t="shared" ca="1" si="0"/>
        <v>0.84096052435863367</v>
      </c>
      <c r="P16" s="338">
        <f>('Tesla Valuation Inputs'!C16-'Tesla Valuation Inputs'!D16)/2+'Tesla Valuation Inputs'!D16</f>
        <v>2024.875</v>
      </c>
    </row>
    <row r="17" spans="1:7046" s="10" customFormat="1" x14ac:dyDescent="0.2">
      <c r="A17" s="387" t="s">
        <v>55</v>
      </c>
      <c r="B17" s="388"/>
      <c r="C17" s="388"/>
      <c r="D17" s="388"/>
      <c r="E17" s="388"/>
      <c r="F17" s="388"/>
      <c r="G17" s="388"/>
      <c r="H17" s="388"/>
      <c r="I17" s="388"/>
      <c r="J17" s="511"/>
      <c r="K17" s="193"/>
      <c r="L17" s="11"/>
      <c r="M17" s="11"/>
      <c r="O17" s="55"/>
      <c r="P17" s="53"/>
      <c r="Q17" s="35"/>
    </row>
    <row r="18" spans="1:7046" s="10" customFormat="1" x14ac:dyDescent="0.2">
      <c r="A18" s="14" t="s">
        <v>153</v>
      </c>
      <c r="B18" s="20"/>
      <c r="C18" s="20"/>
      <c r="D18" s="20"/>
      <c r="E18" s="20"/>
      <c r="F18" s="20"/>
      <c r="G18" s="23"/>
      <c r="H18" s="326"/>
      <c r="I18" s="23"/>
      <c r="J18" s="515">
        <f ca="1">IF(P18='Tesla Valuation Inputs'!D18,P18,IF(_xlfn.NORM.INV(O18,P18,('Tesla Valuation Inputs'!D18-P18))&lt;'Tesla Valuation Inputs'!B18,'Tesla Valuation Inputs'!B18,IF(_xlfn.NORM.INV(O18,P18,('Tesla Valuation Inputs'!D18-P18))&gt;'Tesla Valuation Inputs'!E18,'Tesla Valuation Inputs'!E18,_xlfn.NORM.INV(O18,P18,('Tesla Valuation Inputs'!D18-P18)))))</f>
        <v>0.2100265816914717</v>
      </c>
      <c r="K18" s="194"/>
      <c r="L18" s="11" t="s">
        <v>154</v>
      </c>
      <c r="M18" s="11"/>
      <c r="O18" s="52">
        <f ca="1">RAND()</f>
        <v>0.43648241621378758</v>
      </c>
      <c r="P18" s="53">
        <f>('Tesla Valuation Inputs'!D18-'Tesla Valuation Inputs'!C18)/2+'Tesla Valuation Inputs'!C18</f>
        <v>0.25</v>
      </c>
    </row>
    <row r="19" spans="1:7046" s="10" customFormat="1" x14ac:dyDescent="0.2">
      <c r="A19" s="14" t="s">
        <v>155</v>
      </c>
      <c r="B19" s="20"/>
      <c r="C19" s="20"/>
      <c r="D19" s="20"/>
      <c r="E19" s="20"/>
      <c r="F19" s="20"/>
      <c r="G19" s="15"/>
      <c r="H19" s="327"/>
      <c r="I19" s="15"/>
      <c r="J19" s="512">
        <f ca="1">IF(P19='Tesla Valuation Inputs'!D19,P19,IF(_xlfn.NORM.INV(O19,P19,('Tesla Valuation Inputs'!D19-P19))&lt;'Tesla Valuation Inputs'!B19,'Tesla Valuation Inputs'!B19,IF(_xlfn.NORM.INV(O19,P19,('Tesla Valuation Inputs'!D19-P19))&gt;'Tesla Valuation Inputs'!E19,'Tesla Valuation Inputs'!E19,_xlfn.NORM.INV(O19,P19,('Tesla Valuation Inputs'!D19-P19)))))</f>
        <v>581037499925.26685</v>
      </c>
      <c r="K19" s="16"/>
      <c r="L19" s="11" t="s">
        <v>156</v>
      </c>
      <c r="M19" s="11"/>
      <c r="O19" s="52">
        <f ca="1">RAND()</f>
        <v>3.6479800055337797E-2</v>
      </c>
      <c r="P19" s="328">
        <f>('Tesla Valuation Inputs'!D19-'Tesla Valuation Inputs'!C19)/2+'Tesla Valuation Inputs'!C19</f>
        <v>850000000000</v>
      </c>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c r="AX19" s="26"/>
      <c r="AY19" s="26"/>
      <c r="AZ19" s="26"/>
      <c r="BA19" s="26"/>
      <c r="BB19" s="26"/>
      <c r="BC19" s="26"/>
      <c r="BD19" s="26"/>
      <c r="BE19" s="26"/>
      <c r="BF19" s="26"/>
      <c r="BG19" s="26"/>
      <c r="BH19" s="26"/>
      <c r="BI19" s="26"/>
      <c r="BJ19" s="26"/>
      <c r="BK19" s="26"/>
      <c r="BL19" s="26"/>
      <c r="BM19" s="26"/>
      <c r="BN19" s="26"/>
      <c r="BO19" s="26"/>
      <c r="BP19" s="26"/>
      <c r="BQ19" s="26"/>
      <c r="BR19" s="26"/>
      <c r="BS19" s="26"/>
      <c r="BT19" s="26"/>
      <c r="BU19" s="26"/>
      <c r="BV19" s="26"/>
      <c r="BW19" s="26"/>
      <c r="BX19" s="26"/>
      <c r="BY19" s="26"/>
      <c r="BZ19" s="26"/>
      <c r="CA19" s="26"/>
      <c r="CB19" s="26"/>
      <c r="CC19" s="26"/>
      <c r="CD19" s="26"/>
      <c r="CE19" s="26"/>
      <c r="CF19" s="26"/>
      <c r="CG19" s="26"/>
      <c r="CH19" s="26"/>
      <c r="CI19" s="26"/>
      <c r="CJ19" s="26"/>
      <c r="CK19" s="26"/>
      <c r="CL19" s="26"/>
      <c r="CM19" s="26"/>
      <c r="CN19" s="26"/>
      <c r="CO19" s="26"/>
      <c r="CP19" s="26"/>
      <c r="CQ19" s="26"/>
      <c r="CR19" s="26"/>
      <c r="CS19" s="26"/>
      <c r="CT19" s="26"/>
      <c r="CU19" s="26"/>
      <c r="CV19" s="26"/>
      <c r="CW19" s="26"/>
      <c r="CX19" s="26"/>
      <c r="CY19" s="26"/>
      <c r="CZ19" s="26"/>
      <c r="DA19" s="26"/>
      <c r="DB19" s="26"/>
      <c r="DC19" s="26"/>
      <c r="DD19" s="26"/>
      <c r="DE19" s="26"/>
      <c r="DF19" s="26"/>
      <c r="DG19" s="26"/>
      <c r="DH19" s="26"/>
      <c r="DI19" s="26"/>
      <c r="DJ19" s="26"/>
      <c r="DK19" s="26"/>
      <c r="DL19" s="26"/>
      <c r="DM19" s="26"/>
      <c r="DN19" s="26"/>
      <c r="DO19" s="26"/>
      <c r="DP19" s="26"/>
      <c r="DQ19" s="26"/>
      <c r="DR19" s="26"/>
      <c r="DS19" s="26"/>
      <c r="DT19" s="26"/>
      <c r="DU19" s="26"/>
      <c r="DV19" s="26"/>
      <c r="DW19" s="26"/>
      <c r="DX19" s="26"/>
      <c r="DY19" s="26"/>
      <c r="DZ19" s="26"/>
      <c r="EA19" s="26"/>
      <c r="EB19" s="26"/>
      <c r="EC19" s="26"/>
      <c r="ED19" s="26"/>
      <c r="EE19" s="26"/>
      <c r="EF19" s="26"/>
      <c r="EG19" s="26"/>
      <c r="EH19" s="26"/>
      <c r="EI19" s="26"/>
      <c r="EJ19" s="26"/>
      <c r="EK19" s="26"/>
      <c r="EL19" s="26"/>
      <c r="EM19" s="26"/>
      <c r="EN19" s="26"/>
      <c r="EO19" s="26"/>
      <c r="EP19" s="26"/>
      <c r="EQ19" s="26"/>
      <c r="ER19" s="26"/>
      <c r="ES19" s="26"/>
      <c r="ET19" s="26"/>
      <c r="EU19" s="26"/>
      <c r="EV19" s="26"/>
      <c r="EW19" s="26"/>
      <c r="EX19" s="26"/>
      <c r="EY19" s="26"/>
      <c r="EZ19" s="26"/>
      <c r="FA19" s="26"/>
      <c r="FB19" s="26"/>
      <c r="FC19" s="26"/>
      <c r="FD19" s="26"/>
      <c r="FE19" s="26"/>
      <c r="FF19" s="26"/>
      <c r="FG19" s="26"/>
      <c r="FH19" s="26"/>
      <c r="FI19" s="26"/>
      <c r="FJ19" s="26"/>
      <c r="FK19" s="26"/>
      <c r="FL19" s="26"/>
      <c r="FM19" s="26"/>
      <c r="FN19" s="26"/>
      <c r="FO19" s="26"/>
      <c r="FP19" s="26"/>
      <c r="FQ19" s="26"/>
      <c r="FR19" s="26"/>
      <c r="FS19" s="26"/>
      <c r="FT19" s="26"/>
      <c r="FU19" s="26"/>
      <c r="FV19" s="26"/>
      <c r="FW19" s="26"/>
      <c r="FX19" s="26"/>
      <c r="FY19" s="26"/>
      <c r="FZ19" s="26"/>
      <c r="GA19" s="26"/>
      <c r="GB19" s="26"/>
      <c r="GC19" s="26"/>
      <c r="GD19" s="26"/>
      <c r="GE19" s="26"/>
      <c r="GF19" s="26"/>
      <c r="GG19" s="26"/>
      <c r="GH19" s="26"/>
      <c r="GI19" s="26"/>
      <c r="GJ19" s="26"/>
      <c r="GK19" s="26"/>
      <c r="GL19" s="26"/>
      <c r="GM19" s="26"/>
      <c r="GN19" s="26"/>
      <c r="GO19" s="26"/>
      <c r="GP19" s="26"/>
      <c r="GQ19" s="26"/>
      <c r="GR19" s="26"/>
      <c r="GS19" s="26"/>
      <c r="GT19" s="26"/>
      <c r="GU19" s="26"/>
      <c r="GV19" s="26"/>
      <c r="GW19" s="26"/>
      <c r="GX19" s="26"/>
      <c r="GY19" s="26"/>
      <c r="GZ19" s="26"/>
      <c r="HA19" s="26"/>
      <c r="HB19" s="26"/>
      <c r="HC19" s="26"/>
      <c r="HD19" s="26"/>
      <c r="HE19" s="26"/>
      <c r="HF19" s="26"/>
      <c r="HG19" s="26"/>
      <c r="HH19" s="26"/>
      <c r="HI19" s="26"/>
      <c r="HJ19" s="26"/>
      <c r="HK19" s="26"/>
      <c r="HL19" s="26"/>
      <c r="HM19" s="26"/>
      <c r="HN19" s="26"/>
      <c r="HO19" s="26"/>
      <c r="HP19" s="26"/>
      <c r="HQ19" s="26"/>
      <c r="HR19" s="26"/>
      <c r="HS19" s="26"/>
      <c r="HT19" s="26"/>
      <c r="HU19" s="26"/>
      <c r="HV19" s="26"/>
      <c r="HW19" s="26"/>
      <c r="HX19" s="26"/>
      <c r="HY19" s="26"/>
      <c r="HZ19" s="26"/>
      <c r="IA19" s="26"/>
      <c r="IB19" s="26"/>
      <c r="IC19" s="26"/>
      <c r="ID19" s="26"/>
      <c r="IE19" s="26"/>
      <c r="IF19" s="26"/>
      <c r="IG19" s="26"/>
      <c r="IH19" s="26"/>
      <c r="II19" s="26"/>
      <c r="IJ19" s="26"/>
      <c r="IK19" s="26"/>
      <c r="IL19" s="26"/>
      <c r="IM19" s="26"/>
      <c r="IN19" s="26"/>
      <c r="IO19" s="26"/>
      <c r="IP19" s="26"/>
      <c r="IQ19" s="26"/>
      <c r="IR19" s="26"/>
      <c r="IS19" s="26"/>
      <c r="IT19" s="26"/>
      <c r="IU19" s="26"/>
      <c r="IV19" s="26"/>
      <c r="IW19" s="26"/>
      <c r="IX19" s="26"/>
      <c r="IY19" s="26"/>
      <c r="IZ19" s="26"/>
      <c r="JA19" s="26"/>
      <c r="JB19" s="26"/>
      <c r="JC19" s="26"/>
      <c r="JD19" s="26"/>
      <c r="JE19" s="26"/>
      <c r="JF19" s="26"/>
      <c r="JG19" s="26"/>
      <c r="JH19" s="26"/>
      <c r="JI19" s="26"/>
      <c r="JJ19" s="26"/>
      <c r="JK19" s="26"/>
      <c r="JL19" s="26"/>
      <c r="JM19" s="26"/>
      <c r="JN19" s="26"/>
      <c r="JO19" s="26"/>
      <c r="JP19" s="26"/>
      <c r="JQ19" s="26"/>
      <c r="JR19" s="26"/>
      <c r="JS19" s="26"/>
      <c r="JT19" s="26"/>
      <c r="JU19" s="26"/>
      <c r="JV19" s="26"/>
      <c r="JW19" s="26"/>
      <c r="JX19" s="26"/>
      <c r="JY19" s="26"/>
      <c r="JZ19" s="26"/>
      <c r="KA19" s="26"/>
      <c r="KB19" s="26"/>
      <c r="KC19" s="26"/>
      <c r="KD19" s="26"/>
      <c r="KE19" s="26"/>
      <c r="KF19" s="26"/>
      <c r="KG19" s="26"/>
      <c r="KH19" s="26"/>
      <c r="KI19" s="26"/>
      <c r="KJ19" s="26"/>
      <c r="KK19" s="26"/>
      <c r="KL19" s="26"/>
      <c r="KM19" s="26"/>
      <c r="KN19" s="26"/>
      <c r="KO19" s="26"/>
      <c r="KP19" s="26"/>
      <c r="KQ19" s="26"/>
      <c r="KR19" s="26"/>
      <c r="KS19" s="26"/>
      <c r="KT19" s="26"/>
      <c r="KU19" s="26"/>
      <c r="KV19" s="26"/>
      <c r="KW19" s="26"/>
      <c r="KX19" s="26"/>
      <c r="KY19" s="26"/>
      <c r="KZ19" s="26"/>
      <c r="LA19" s="26"/>
      <c r="LB19" s="26"/>
      <c r="LC19" s="26"/>
      <c r="LD19" s="26"/>
      <c r="LE19" s="26"/>
      <c r="LF19" s="26"/>
      <c r="LG19" s="26"/>
      <c r="LH19" s="26"/>
      <c r="LI19" s="26"/>
      <c r="LJ19" s="26"/>
      <c r="LK19" s="26"/>
      <c r="LL19" s="26"/>
      <c r="LM19" s="26"/>
      <c r="LN19" s="26"/>
      <c r="LO19" s="26"/>
      <c r="LP19" s="26"/>
      <c r="LQ19" s="26"/>
      <c r="LR19" s="26"/>
      <c r="LS19" s="26"/>
      <c r="LT19" s="26"/>
      <c r="LU19" s="26"/>
      <c r="LV19" s="26"/>
      <c r="LW19" s="26"/>
      <c r="LX19" s="26"/>
      <c r="LY19" s="26"/>
      <c r="LZ19" s="26"/>
      <c r="MA19" s="26"/>
      <c r="MB19" s="26"/>
      <c r="MC19" s="26"/>
      <c r="MD19" s="26"/>
      <c r="ME19" s="26"/>
      <c r="MF19" s="26"/>
      <c r="MG19" s="26"/>
      <c r="MH19" s="26"/>
      <c r="MI19" s="26"/>
      <c r="MJ19" s="26"/>
      <c r="MK19" s="26"/>
      <c r="ML19" s="26"/>
      <c r="MM19" s="26"/>
      <c r="MN19" s="26"/>
      <c r="MO19" s="26"/>
      <c r="MP19" s="26"/>
      <c r="MQ19" s="26"/>
      <c r="MR19" s="26"/>
      <c r="MS19" s="26"/>
      <c r="MT19" s="26"/>
      <c r="MU19" s="26"/>
      <c r="MV19" s="26"/>
      <c r="MW19" s="26"/>
      <c r="MX19" s="26"/>
      <c r="MY19" s="26"/>
      <c r="MZ19" s="26"/>
      <c r="NA19" s="26"/>
      <c r="NB19" s="26"/>
      <c r="NC19" s="26"/>
      <c r="ND19" s="26"/>
      <c r="NE19" s="26"/>
      <c r="NF19" s="26"/>
      <c r="NG19" s="26"/>
      <c r="NH19" s="26"/>
      <c r="NI19" s="26"/>
      <c r="NJ19" s="26"/>
      <c r="NK19" s="26"/>
      <c r="NL19" s="26"/>
      <c r="NM19" s="26"/>
      <c r="NN19" s="26"/>
      <c r="NO19" s="26"/>
      <c r="NP19" s="26"/>
      <c r="NQ19" s="26"/>
      <c r="NR19" s="26"/>
      <c r="NS19" s="26"/>
      <c r="NT19" s="26"/>
      <c r="NU19" s="26"/>
      <c r="NV19" s="26"/>
      <c r="NW19" s="26"/>
      <c r="NX19" s="26"/>
      <c r="NY19" s="26"/>
      <c r="NZ19" s="26"/>
      <c r="OA19" s="26"/>
      <c r="OB19" s="26"/>
      <c r="OC19" s="26"/>
      <c r="OD19" s="26"/>
      <c r="OE19" s="26"/>
      <c r="OF19" s="26"/>
      <c r="OG19" s="26"/>
      <c r="OH19" s="26"/>
      <c r="OI19" s="26"/>
      <c r="OJ19" s="26"/>
      <c r="OK19" s="26"/>
      <c r="OL19" s="26"/>
      <c r="OM19" s="26"/>
      <c r="ON19" s="26"/>
      <c r="OO19" s="26"/>
      <c r="OP19" s="26"/>
      <c r="OQ19" s="26"/>
      <c r="OR19" s="26"/>
      <c r="OS19" s="26"/>
      <c r="OT19" s="26"/>
      <c r="OU19" s="26"/>
      <c r="OV19" s="26"/>
      <c r="OW19" s="26"/>
      <c r="OX19" s="26"/>
      <c r="OY19" s="26"/>
      <c r="OZ19" s="26"/>
      <c r="PA19" s="26"/>
      <c r="PB19" s="26"/>
      <c r="PC19" s="26"/>
      <c r="PD19" s="26"/>
      <c r="PE19" s="26"/>
      <c r="PF19" s="26"/>
      <c r="PG19" s="26"/>
      <c r="PH19" s="26"/>
      <c r="PI19" s="26"/>
      <c r="PJ19" s="26"/>
      <c r="PK19" s="26"/>
      <c r="PL19" s="26"/>
      <c r="PM19" s="26"/>
      <c r="PN19" s="26"/>
      <c r="PO19" s="26"/>
      <c r="PP19" s="26"/>
      <c r="PQ19" s="26"/>
      <c r="PR19" s="26"/>
      <c r="PS19" s="26"/>
      <c r="PT19" s="26"/>
      <c r="PU19" s="26"/>
      <c r="PV19" s="26"/>
      <c r="PW19" s="26"/>
      <c r="PX19" s="26"/>
      <c r="PY19" s="26"/>
      <c r="PZ19" s="26"/>
      <c r="QA19" s="26"/>
      <c r="QB19" s="26"/>
      <c r="QC19" s="26"/>
      <c r="QD19" s="26"/>
      <c r="QE19" s="26"/>
      <c r="QF19" s="26"/>
      <c r="QG19" s="26"/>
      <c r="QH19" s="26"/>
      <c r="QI19" s="26"/>
      <c r="QJ19" s="26"/>
      <c r="QK19" s="26"/>
      <c r="QL19" s="26"/>
      <c r="QM19" s="26"/>
      <c r="QN19" s="26"/>
      <c r="QO19" s="26"/>
      <c r="QP19" s="26"/>
      <c r="QQ19" s="26"/>
      <c r="QR19" s="26"/>
      <c r="QS19" s="26"/>
      <c r="QT19" s="26"/>
      <c r="QU19" s="26"/>
      <c r="QV19" s="26"/>
      <c r="QW19" s="26"/>
      <c r="QX19" s="26"/>
      <c r="QY19" s="26"/>
      <c r="QZ19" s="26"/>
      <c r="RA19" s="26"/>
      <c r="RB19" s="26"/>
      <c r="RC19" s="26"/>
      <c r="RD19" s="26"/>
      <c r="RE19" s="26"/>
      <c r="RF19" s="26"/>
      <c r="RG19" s="26"/>
      <c r="RH19" s="26"/>
      <c r="RI19" s="26"/>
      <c r="RJ19" s="26"/>
      <c r="RK19" s="26"/>
      <c r="RL19" s="26"/>
      <c r="RM19" s="26"/>
      <c r="RN19" s="26"/>
      <c r="RO19" s="26"/>
      <c r="RP19" s="26"/>
      <c r="RQ19" s="26"/>
      <c r="RR19" s="26"/>
      <c r="RS19" s="26"/>
      <c r="RT19" s="26"/>
      <c r="RU19" s="26"/>
      <c r="RV19" s="26"/>
      <c r="RW19" s="26"/>
      <c r="RX19" s="26"/>
      <c r="RY19" s="26"/>
      <c r="RZ19" s="26"/>
      <c r="SA19" s="26"/>
      <c r="SB19" s="26"/>
      <c r="SC19" s="26"/>
      <c r="SD19" s="26"/>
      <c r="SE19" s="26"/>
      <c r="SF19" s="26"/>
      <c r="SG19" s="26"/>
      <c r="SH19" s="26"/>
      <c r="SI19" s="26"/>
      <c r="SJ19" s="26"/>
      <c r="SK19" s="26"/>
      <c r="SL19" s="26"/>
      <c r="SM19" s="26"/>
      <c r="SN19" s="26"/>
      <c r="SO19" s="26"/>
      <c r="SP19" s="26"/>
      <c r="SQ19" s="26"/>
      <c r="SR19" s="26"/>
      <c r="SS19" s="26"/>
      <c r="ST19" s="26"/>
      <c r="SU19" s="26"/>
      <c r="SV19" s="26"/>
      <c r="SW19" s="26"/>
      <c r="SX19" s="26"/>
      <c r="SY19" s="26"/>
      <c r="SZ19" s="26"/>
      <c r="TA19" s="26"/>
      <c r="TB19" s="26"/>
      <c r="TC19" s="26"/>
      <c r="TD19" s="26"/>
      <c r="TE19" s="26"/>
      <c r="TF19" s="26"/>
      <c r="TG19" s="26"/>
      <c r="TH19" s="26"/>
      <c r="TI19" s="26"/>
      <c r="TJ19" s="26"/>
      <c r="TK19" s="26"/>
      <c r="TL19" s="26"/>
      <c r="TM19" s="26"/>
      <c r="TN19" s="26"/>
      <c r="TO19" s="26"/>
      <c r="TP19" s="26"/>
      <c r="TQ19" s="26"/>
      <c r="TR19" s="26"/>
      <c r="TS19" s="26"/>
      <c r="TT19" s="26"/>
      <c r="TU19" s="26"/>
      <c r="TV19" s="26"/>
      <c r="TW19" s="26"/>
      <c r="TX19" s="26"/>
      <c r="TY19" s="26"/>
      <c r="TZ19" s="26"/>
      <c r="UA19" s="26"/>
      <c r="UB19" s="26"/>
      <c r="UC19" s="26"/>
      <c r="UD19" s="26"/>
      <c r="UE19" s="26"/>
      <c r="UF19" s="26"/>
      <c r="UG19" s="26"/>
      <c r="UH19" s="26"/>
      <c r="UI19" s="26"/>
      <c r="UJ19" s="26"/>
      <c r="UK19" s="26"/>
      <c r="UL19" s="26"/>
      <c r="UM19" s="26"/>
      <c r="UN19" s="26"/>
      <c r="UO19" s="26"/>
      <c r="UP19" s="26"/>
      <c r="UQ19" s="26"/>
      <c r="UR19" s="26"/>
      <c r="US19" s="26"/>
      <c r="UT19" s="26"/>
      <c r="UU19" s="26"/>
      <c r="UV19" s="26"/>
      <c r="UW19" s="26"/>
      <c r="UX19" s="26"/>
      <c r="UY19" s="26"/>
      <c r="UZ19" s="26"/>
      <c r="VA19" s="26"/>
      <c r="VB19" s="26"/>
      <c r="VC19" s="26"/>
      <c r="VD19" s="26"/>
      <c r="VE19" s="26"/>
      <c r="VF19" s="26"/>
      <c r="VG19" s="26"/>
      <c r="VH19" s="26"/>
      <c r="VI19" s="26"/>
      <c r="VJ19" s="26"/>
      <c r="VK19" s="26"/>
      <c r="VL19" s="26"/>
      <c r="VM19" s="26"/>
      <c r="VN19" s="26"/>
      <c r="VO19" s="26"/>
      <c r="VP19" s="26"/>
      <c r="VQ19" s="26"/>
      <c r="VR19" s="26"/>
      <c r="VS19" s="26"/>
      <c r="VT19" s="26"/>
      <c r="VU19" s="26"/>
      <c r="VV19" s="26"/>
      <c r="VW19" s="26"/>
      <c r="VX19" s="26"/>
      <c r="VY19" s="26"/>
      <c r="VZ19" s="26"/>
      <c r="WA19" s="26"/>
      <c r="WB19" s="26"/>
      <c r="WC19" s="26"/>
      <c r="WD19" s="26"/>
      <c r="WE19" s="26"/>
      <c r="WF19" s="26"/>
      <c r="WG19" s="26"/>
      <c r="WH19" s="26"/>
      <c r="WI19" s="26"/>
      <c r="WJ19" s="26"/>
      <c r="WK19" s="26"/>
      <c r="WL19" s="26"/>
      <c r="WM19" s="26"/>
      <c r="WN19" s="26"/>
      <c r="WO19" s="26"/>
      <c r="WP19" s="26"/>
      <c r="WQ19" s="26"/>
      <c r="WR19" s="26"/>
      <c r="WS19" s="26"/>
      <c r="WT19" s="26"/>
      <c r="WU19" s="26"/>
      <c r="WV19" s="26"/>
      <c r="WW19" s="26"/>
      <c r="WX19" s="26"/>
      <c r="WY19" s="26"/>
      <c r="WZ19" s="26"/>
      <c r="XA19" s="26"/>
      <c r="XB19" s="26"/>
      <c r="XC19" s="26"/>
      <c r="XD19" s="26"/>
      <c r="XE19" s="26"/>
      <c r="XF19" s="26"/>
      <c r="XG19" s="26"/>
      <c r="XH19" s="26"/>
      <c r="XI19" s="26"/>
      <c r="XJ19" s="26"/>
      <c r="XK19" s="26"/>
      <c r="XL19" s="26"/>
      <c r="XM19" s="26"/>
      <c r="XN19" s="26"/>
      <c r="XO19" s="26"/>
      <c r="XP19" s="26"/>
      <c r="XQ19" s="26"/>
      <c r="XR19" s="26"/>
      <c r="XS19" s="26"/>
      <c r="XT19" s="26"/>
      <c r="XU19" s="26"/>
      <c r="XV19" s="26"/>
      <c r="XW19" s="26"/>
      <c r="XX19" s="26"/>
      <c r="XY19" s="26"/>
      <c r="XZ19" s="26"/>
      <c r="YA19" s="26"/>
      <c r="YB19" s="26"/>
      <c r="YC19" s="26"/>
      <c r="YD19" s="26"/>
      <c r="YE19" s="26"/>
      <c r="YF19" s="26"/>
      <c r="YG19" s="26"/>
      <c r="YH19" s="26"/>
      <c r="YI19" s="26"/>
      <c r="YJ19" s="26"/>
      <c r="YK19" s="26"/>
      <c r="YL19" s="26"/>
      <c r="YM19" s="26"/>
      <c r="YN19" s="26"/>
      <c r="YO19" s="26"/>
      <c r="YP19" s="26"/>
      <c r="YQ19" s="26"/>
      <c r="YR19" s="26"/>
      <c r="YS19" s="26"/>
      <c r="YT19" s="26"/>
      <c r="YU19" s="26"/>
      <c r="YV19" s="26"/>
      <c r="YW19" s="26"/>
      <c r="YX19" s="26"/>
      <c r="YY19" s="26"/>
      <c r="YZ19" s="26"/>
      <c r="ZA19" s="26"/>
      <c r="ZB19" s="26"/>
      <c r="ZC19" s="26"/>
      <c r="ZD19" s="26"/>
      <c r="ZE19" s="26"/>
      <c r="ZF19" s="26"/>
      <c r="ZG19" s="26"/>
      <c r="ZH19" s="26"/>
      <c r="ZI19" s="26"/>
      <c r="ZJ19" s="26"/>
      <c r="ZK19" s="26"/>
      <c r="ZL19" s="26"/>
      <c r="ZM19" s="26"/>
      <c r="ZN19" s="26"/>
      <c r="ZO19" s="26"/>
      <c r="ZP19" s="26"/>
      <c r="ZQ19" s="26"/>
      <c r="ZR19" s="26"/>
      <c r="ZS19" s="26"/>
      <c r="ZT19" s="26"/>
      <c r="ZU19" s="26"/>
      <c r="ZV19" s="26"/>
      <c r="ZW19" s="26"/>
      <c r="ZX19" s="26"/>
      <c r="ZY19" s="26"/>
      <c r="ZZ19" s="26"/>
      <c r="AAA19" s="26"/>
      <c r="AAB19" s="26"/>
      <c r="AAC19" s="26"/>
      <c r="AAD19" s="26"/>
      <c r="AAE19" s="26"/>
      <c r="AAF19" s="26"/>
      <c r="AAG19" s="26"/>
      <c r="AAH19" s="26"/>
      <c r="AAI19" s="26"/>
      <c r="AAJ19" s="26"/>
      <c r="AAK19" s="26"/>
      <c r="AAL19" s="26"/>
      <c r="AAM19" s="26"/>
      <c r="AAN19" s="26"/>
      <c r="AAO19" s="26"/>
      <c r="AAP19" s="26"/>
      <c r="AAQ19" s="26"/>
      <c r="AAR19" s="26"/>
      <c r="AAS19" s="26"/>
      <c r="AAT19" s="26"/>
      <c r="AAU19" s="26"/>
      <c r="AAV19" s="26"/>
      <c r="AAW19" s="26"/>
      <c r="AAX19" s="26"/>
      <c r="AAY19" s="26"/>
      <c r="AAZ19" s="26"/>
      <c r="ABA19" s="26"/>
      <c r="ABB19" s="26"/>
      <c r="ABC19" s="26"/>
      <c r="ABD19" s="26"/>
      <c r="ABE19" s="26"/>
      <c r="ABF19" s="26"/>
      <c r="ABG19" s="26"/>
      <c r="ABH19" s="26"/>
      <c r="ABI19" s="26"/>
      <c r="ABJ19" s="26"/>
      <c r="ABK19" s="26"/>
      <c r="ABL19" s="26"/>
      <c r="ABM19" s="26"/>
      <c r="ABN19" s="26"/>
      <c r="ABO19" s="26"/>
      <c r="ABP19" s="26"/>
      <c r="ABQ19" s="26"/>
      <c r="ABR19" s="26"/>
      <c r="ABS19" s="26"/>
      <c r="ABT19" s="26"/>
      <c r="ABU19" s="26"/>
      <c r="ABV19" s="26"/>
      <c r="ABW19" s="26"/>
      <c r="ABX19" s="26"/>
      <c r="ABY19" s="26"/>
      <c r="ABZ19" s="26"/>
      <c r="ACA19" s="26"/>
      <c r="ACB19" s="26"/>
      <c r="ACC19" s="26"/>
      <c r="ACD19" s="26"/>
      <c r="ACE19" s="26"/>
      <c r="ACF19" s="26"/>
      <c r="ACG19" s="26"/>
      <c r="ACH19" s="26"/>
      <c r="ACI19" s="26"/>
      <c r="ACJ19" s="26"/>
      <c r="ACK19" s="26"/>
      <c r="ACL19" s="26"/>
      <c r="ACM19" s="26"/>
      <c r="ACN19" s="26"/>
      <c r="ACO19" s="26"/>
      <c r="ACP19" s="26"/>
      <c r="ACQ19" s="26"/>
      <c r="ACR19" s="26"/>
      <c r="ACS19" s="26"/>
      <c r="ACT19" s="26"/>
      <c r="ACU19" s="26"/>
      <c r="ACV19" s="26"/>
      <c r="ACW19" s="26"/>
      <c r="ACX19" s="26"/>
      <c r="ACY19" s="26"/>
      <c r="ACZ19" s="26"/>
      <c r="ADA19" s="26"/>
      <c r="ADB19" s="26"/>
      <c r="ADC19" s="26"/>
      <c r="ADD19" s="26"/>
      <c r="ADE19" s="26"/>
      <c r="ADF19" s="26"/>
      <c r="ADG19" s="26"/>
      <c r="ADH19" s="26"/>
      <c r="ADI19" s="26"/>
      <c r="ADJ19" s="26"/>
      <c r="ADK19" s="26"/>
      <c r="ADL19" s="26"/>
      <c r="ADM19" s="26"/>
      <c r="ADN19" s="26"/>
      <c r="ADO19" s="26"/>
      <c r="ADP19" s="26"/>
      <c r="ADQ19" s="26"/>
      <c r="ADR19" s="26"/>
      <c r="ADS19" s="26"/>
      <c r="ADT19" s="26"/>
      <c r="ADU19" s="26"/>
      <c r="ADV19" s="26"/>
      <c r="ADW19" s="26"/>
      <c r="ADX19" s="26"/>
      <c r="ADY19" s="26"/>
      <c r="ADZ19" s="26"/>
      <c r="AEA19" s="26"/>
      <c r="AEB19" s="26"/>
      <c r="AEC19" s="26"/>
      <c r="AED19" s="26"/>
      <c r="AEE19" s="26"/>
      <c r="AEF19" s="26"/>
      <c r="AEG19" s="26"/>
      <c r="AEH19" s="26"/>
      <c r="AEI19" s="26"/>
      <c r="AEJ19" s="26"/>
      <c r="AEK19" s="26"/>
      <c r="AEL19" s="26"/>
      <c r="AEM19" s="26"/>
      <c r="AEN19" s="26"/>
      <c r="AEO19" s="26"/>
      <c r="AEP19" s="26"/>
      <c r="AEQ19" s="26"/>
      <c r="AER19" s="26"/>
      <c r="AES19" s="26"/>
      <c r="AET19" s="26"/>
      <c r="AEU19" s="26"/>
      <c r="AEV19" s="26"/>
      <c r="AEW19" s="26"/>
      <c r="AEX19" s="26"/>
      <c r="AEY19" s="26"/>
      <c r="AEZ19" s="26"/>
      <c r="AFA19" s="26"/>
      <c r="AFB19" s="26"/>
      <c r="AFC19" s="26"/>
      <c r="AFD19" s="26"/>
      <c r="AFE19" s="26"/>
      <c r="AFF19" s="26"/>
      <c r="AFG19" s="26"/>
      <c r="AFH19" s="26"/>
      <c r="AFI19" s="26"/>
      <c r="AFJ19" s="26"/>
      <c r="AFK19" s="26"/>
      <c r="AFL19" s="26"/>
      <c r="AFM19" s="26"/>
      <c r="AFN19" s="26"/>
      <c r="AFO19" s="26"/>
      <c r="AFP19" s="26"/>
      <c r="AFQ19" s="26"/>
      <c r="AFR19" s="26"/>
      <c r="AFS19" s="26"/>
      <c r="AFT19" s="26"/>
      <c r="AFU19" s="26"/>
      <c r="AFV19" s="26"/>
      <c r="AFW19" s="26"/>
      <c r="AFX19" s="26"/>
      <c r="AFY19" s="26"/>
      <c r="AFZ19" s="26"/>
      <c r="AGA19" s="26"/>
      <c r="AGB19" s="26"/>
      <c r="AGC19" s="26"/>
      <c r="AGD19" s="26"/>
      <c r="AGE19" s="26"/>
      <c r="AGF19" s="26"/>
      <c r="AGG19" s="26"/>
      <c r="AGH19" s="26"/>
      <c r="AGI19" s="26"/>
      <c r="AGJ19" s="26"/>
      <c r="AGK19" s="26"/>
      <c r="AGL19" s="26"/>
      <c r="AGM19" s="26"/>
      <c r="AGN19" s="26"/>
      <c r="AGO19" s="26"/>
      <c r="AGP19" s="26"/>
      <c r="AGQ19" s="26"/>
      <c r="AGR19" s="26"/>
      <c r="AGS19" s="26"/>
      <c r="AGT19" s="26"/>
      <c r="AGU19" s="26"/>
      <c r="AGV19" s="26"/>
      <c r="AGW19" s="26"/>
      <c r="AGX19" s="26"/>
      <c r="AGY19" s="26"/>
      <c r="AGZ19" s="26"/>
      <c r="AHA19" s="26"/>
      <c r="AHB19" s="26"/>
      <c r="AHC19" s="26"/>
      <c r="AHD19" s="26"/>
      <c r="AHE19" s="26"/>
      <c r="AHF19" s="26"/>
      <c r="AHG19" s="26"/>
      <c r="AHH19" s="26"/>
      <c r="AHI19" s="26"/>
      <c r="AHJ19" s="26"/>
      <c r="AHK19" s="26"/>
      <c r="AHL19" s="26"/>
      <c r="AHM19" s="26"/>
      <c r="AHN19" s="26"/>
      <c r="AHO19" s="26"/>
      <c r="AHP19" s="26"/>
      <c r="AHQ19" s="26"/>
      <c r="AHR19" s="26"/>
      <c r="AHS19" s="26"/>
      <c r="AHT19" s="26"/>
      <c r="AHU19" s="26"/>
      <c r="AHV19" s="26"/>
      <c r="AHW19" s="26"/>
      <c r="AHX19" s="26"/>
      <c r="AHY19" s="26"/>
      <c r="AHZ19" s="26"/>
      <c r="AIA19" s="26"/>
      <c r="AIB19" s="26"/>
      <c r="AIC19" s="26"/>
      <c r="AID19" s="26"/>
      <c r="AIE19" s="26"/>
      <c r="AIF19" s="26"/>
      <c r="AIG19" s="26"/>
      <c r="AIH19" s="26"/>
      <c r="AII19" s="26"/>
      <c r="AIJ19" s="26"/>
      <c r="AIK19" s="26"/>
      <c r="AIL19" s="26"/>
      <c r="AIM19" s="26"/>
      <c r="AIN19" s="26"/>
      <c r="AIO19" s="26"/>
      <c r="AIP19" s="26"/>
      <c r="AIQ19" s="26"/>
      <c r="AIR19" s="26"/>
      <c r="AIS19" s="26"/>
      <c r="AIT19" s="26"/>
      <c r="AIU19" s="26"/>
      <c r="AIV19" s="26"/>
      <c r="AIW19" s="26"/>
      <c r="AIX19" s="26"/>
      <c r="AIY19" s="26"/>
      <c r="AIZ19" s="26"/>
      <c r="AJA19" s="26"/>
      <c r="AJB19" s="26"/>
      <c r="AJC19" s="26"/>
      <c r="AJD19" s="26"/>
      <c r="AJE19" s="26"/>
      <c r="AJF19" s="26"/>
      <c r="AJG19" s="26"/>
      <c r="AJH19" s="26"/>
      <c r="AJI19" s="26"/>
      <c r="AJJ19" s="26"/>
      <c r="AJK19" s="26"/>
      <c r="AJL19" s="26"/>
      <c r="AJM19" s="26"/>
      <c r="AJN19" s="26"/>
      <c r="AJO19" s="26"/>
      <c r="AJP19" s="26"/>
      <c r="AJQ19" s="26"/>
      <c r="AJR19" s="26"/>
      <c r="AJS19" s="26"/>
      <c r="AJT19" s="26"/>
      <c r="AJU19" s="26"/>
      <c r="AJV19" s="26"/>
      <c r="AJW19" s="26"/>
      <c r="AJX19" s="26"/>
      <c r="AJY19" s="26"/>
      <c r="AJZ19" s="26"/>
      <c r="AKA19" s="26"/>
      <c r="AKB19" s="26"/>
      <c r="AKC19" s="26"/>
      <c r="AKD19" s="26"/>
      <c r="AKE19" s="26"/>
      <c r="AKF19" s="26"/>
      <c r="AKG19" s="26"/>
      <c r="AKH19" s="26"/>
      <c r="AKI19" s="26"/>
      <c r="AKJ19" s="26"/>
      <c r="AKK19" s="26"/>
      <c r="AKL19" s="26"/>
      <c r="AKM19" s="26"/>
      <c r="AKN19" s="26"/>
      <c r="AKO19" s="26"/>
      <c r="AKP19" s="26"/>
      <c r="AKQ19" s="26"/>
      <c r="AKR19" s="26"/>
      <c r="AKS19" s="26"/>
      <c r="AKT19" s="26"/>
      <c r="AKU19" s="26"/>
      <c r="AKV19" s="26"/>
      <c r="AKW19" s="26"/>
      <c r="AKX19" s="26"/>
      <c r="AKY19" s="26"/>
      <c r="AKZ19" s="26"/>
      <c r="ALA19" s="26"/>
      <c r="ALB19" s="26"/>
      <c r="ALC19" s="26"/>
      <c r="ALD19" s="26"/>
      <c r="ALE19" s="26"/>
      <c r="ALF19" s="26"/>
      <c r="ALG19" s="26"/>
      <c r="ALH19" s="26"/>
      <c r="ALI19" s="26"/>
      <c r="ALJ19" s="26"/>
      <c r="ALK19" s="26"/>
      <c r="ALL19" s="26"/>
      <c r="ALM19" s="26"/>
      <c r="ALN19" s="26"/>
      <c r="ALO19" s="26"/>
      <c r="ALP19" s="26"/>
      <c r="ALQ19" s="26"/>
      <c r="ALR19" s="26"/>
      <c r="ALS19" s="26"/>
      <c r="ALT19" s="26"/>
      <c r="ALU19" s="26"/>
      <c r="ALV19" s="26"/>
      <c r="ALW19" s="26"/>
      <c r="ALX19" s="26"/>
      <c r="ALY19" s="26"/>
      <c r="ALZ19" s="26"/>
      <c r="AMA19" s="26"/>
      <c r="AMB19" s="26"/>
      <c r="AMC19" s="26"/>
      <c r="AMD19" s="26"/>
      <c r="AME19" s="26"/>
      <c r="AMF19" s="26"/>
      <c r="AMG19" s="26"/>
      <c r="AMH19" s="26"/>
      <c r="AMI19" s="26"/>
      <c r="AMJ19" s="26"/>
      <c r="AMK19" s="26"/>
      <c r="AML19" s="26"/>
      <c r="AMM19" s="26"/>
      <c r="AMN19" s="26"/>
      <c r="AMO19" s="26"/>
      <c r="AMP19" s="26"/>
      <c r="AMQ19" s="26"/>
      <c r="AMR19" s="26"/>
      <c r="AMS19" s="26"/>
      <c r="AMT19" s="26"/>
      <c r="AMU19" s="26"/>
      <c r="AMV19" s="26"/>
      <c r="AMW19" s="26"/>
      <c r="AMX19" s="26"/>
      <c r="AMY19" s="26"/>
      <c r="AMZ19" s="26"/>
      <c r="ANA19" s="26"/>
      <c r="ANB19" s="26"/>
      <c r="ANC19" s="26"/>
      <c r="AND19" s="26"/>
      <c r="ANE19" s="26"/>
      <c r="ANF19" s="26"/>
      <c r="ANG19" s="26"/>
      <c r="ANH19" s="26"/>
      <c r="ANI19" s="26"/>
      <c r="ANJ19" s="26"/>
      <c r="ANK19" s="26"/>
      <c r="ANL19" s="26"/>
      <c r="ANM19" s="26"/>
      <c r="ANN19" s="26"/>
      <c r="ANO19" s="26"/>
      <c r="ANP19" s="26"/>
      <c r="ANQ19" s="26"/>
      <c r="ANR19" s="26"/>
      <c r="ANS19" s="26"/>
      <c r="ANT19" s="26"/>
      <c r="ANU19" s="26"/>
      <c r="ANV19" s="26"/>
      <c r="ANW19" s="26"/>
      <c r="ANX19" s="26"/>
      <c r="ANY19" s="26"/>
      <c r="ANZ19" s="26"/>
      <c r="AOA19" s="26"/>
      <c r="AOB19" s="26"/>
      <c r="AOC19" s="26"/>
      <c r="AOD19" s="26"/>
      <c r="AOE19" s="26"/>
      <c r="AOF19" s="26"/>
      <c r="AOG19" s="26"/>
      <c r="AOH19" s="26"/>
      <c r="AOI19" s="26"/>
      <c r="AOJ19" s="26"/>
      <c r="AOK19" s="26"/>
      <c r="AOL19" s="26"/>
      <c r="AOM19" s="26"/>
      <c r="AON19" s="26"/>
      <c r="AOO19" s="26"/>
      <c r="AOP19" s="26"/>
      <c r="AOQ19" s="26"/>
      <c r="AOR19" s="26"/>
      <c r="AOS19" s="26"/>
      <c r="AOT19" s="26"/>
      <c r="AOU19" s="26"/>
      <c r="AOV19" s="26"/>
      <c r="AOW19" s="26"/>
      <c r="AOX19" s="26"/>
      <c r="AOY19" s="26"/>
      <c r="AOZ19" s="26"/>
      <c r="APA19" s="26"/>
      <c r="APB19" s="26"/>
      <c r="APC19" s="26"/>
      <c r="APD19" s="26"/>
      <c r="APE19" s="26"/>
      <c r="APF19" s="26"/>
      <c r="APG19" s="26"/>
      <c r="APH19" s="26"/>
      <c r="API19" s="26"/>
      <c r="APJ19" s="26"/>
      <c r="APK19" s="26"/>
      <c r="APL19" s="26"/>
      <c r="APM19" s="26"/>
      <c r="APN19" s="26"/>
      <c r="APO19" s="26"/>
      <c r="APP19" s="26"/>
      <c r="APQ19" s="26"/>
      <c r="APR19" s="26"/>
      <c r="APS19" s="26"/>
      <c r="APT19" s="26"/>
      <c r="APU19" s="26"/>
      <c r="APV19" s="26"/>
      <c r="APW19" s="26"/>
      <c r="APX19" s="26"/>
      <c r="APY19" s="26"/>
      <c r="APZ19" s="26"/>
      <c r="AQA19" s="26"/>
      <c r="AQB19" s="26"/>
      <c r="AQC19" s="26"/>
      <c r="AQD19" s="26"/>
      <c r="AQE19" s="26"/>
      <c r="AQF19" s="26"/>
      <c r="AQG19" s="26"/>
      <c r="AQH19" s="26"/>
      <c r="AQI19" s="26"/>
      <c r="AQJ19" s="26"/>
      <c r="AQK19" s="26"/>
      <c r="AQL19" s="26"/>
      <c r="AQM19" s="26"/>
      <c r="AQN19" s="26"/>
      <c r="AQO19" s="26"/>
      <c r="AQP19" s="26"/>
      <c r="AQQ19" s="26"/>
      <c r="AQR19" s="26"/>
      <c r="AQS19" s="26"/>
      <c r="AQT19" s="26"/>
      <c r="AQU19" s="26"/>
      <c r="AQV19" s="26"/>
      <c r="AQW19" s="26"/>
      <c r="AQX19" s="26"/>
      <c r="AQY19" s="26"/>
      <c r="AQZ19" s="26"/>
      <c r="ARA19" s="26"/>
      <c r="ARB19" s="26"/>
      <c r="ARC19" s="26"/>
      <c r="ARD19" s="26"/>
      <c r="ARE19" s="26"/>
      <c r="ARF19" s="26"/>
      <c r="ARG19" s="26"/>
      <c r="ARH19" s="26"/>
      <c r="ARI19" s="26"/>
      <c r="ARJ19" s="26"/>
      <c r="ARK19" s="26"/>
      <c r="ARL19" s="26"/>
      <c r="ARM19" s="26"/>
      <c r="ARN19" s="26"/>
      <c r="ARO19" s="26"/>
      <c r="ARP19" s="26"/>
      <c r="ARQ19" s="26"/>
      <c r="ARR19" s="26"/>
      <c r="ARS19" s="26"/>
      <c r="ART19" s="26"/>
      <c r="ARU19" s="26"/>
      <c r="ARV19" s="26"/>
      <c r="ARW19" s="26"/>
      <c r="ARX19" s="26"/>
      <c r="ARY19" s="26"/>
      <c r="ARZ19" s="26"/>
      <c r="ASA19" s="26"/>
      <c r="ASB19" s="26"/>
      <c r="ASC19" s="26"/>
      <c r="ASD19" s="26"/>
      <c r="ASE19" s="26"/>
      <c r="ASF19" s="26"/>
      <c r="ASG19" s="26"/>
      <c r="ASH19" s="26"/>
      <c r="ASI19" s="26"/>
      <c r="ASJ19" s="26"/>
      <c r="ASK19" s="26"/>
      <c r="ASL19" s="26"/>
      <c r="ASM19" s="26"/>
      <c r="ASN19" s="26"/>
      <c r="ASO19" s="26"/>
      <c r="ASP19" s="26"/>
      <c r="ASQ19" s="26"/>
      <c r="ASR19" s="26"/>
      <c r="ASS19" s="26"/>
      <c r="AST19" s="26"/>
      <c r="ASU19" s="26"/>
      <c r="ASV19" s="26"/>
      <c r="ASW19" s="26"/>
      <c r="ASX19" s="26"/>
      <c r="ASY19" s="26"/>
      <c r="ASZ19" s="26"/>
      <c r="ATA19" s="26"/>
      <c r="ATB19" s="26"/>
      <c r="ATC19" s="26"/>
      <c r="ATD19" s="26"/>
      <c r="ATE19" s="26"/>
      <c r="ATF19" s="26"/>
      <c r="ATG19" s="26"/>
      <c r="ATH19" s="26"/>
      <c r="ATI19" s="26"/>
      <c r="ATJ19" s="26"/>
      <c r="ATK19" s="26"/>
      <c r="ATL19" s="26"/>
      <c r="ATM19" s="26"/>
      <c r="ATN19" s="26"/>
      <c r="ATO19" s="26"/>
      <c r="ATP19" s="26"/>
      <c r="ATQ19" s="26"/>
      <c r="ATR19" s="26"/>
      <c r="ATS19" s="26"/>
      <c r="ATT19" s="26"/>
      <c r="ATU19" s="26"/>
      <c r="ATV19" s="26"/>
      <c r="ATW19" s="26"/>
      <c r="ATX19" s="26"/>
      <c r="ATY19" s="26"/>
      <c r="ATZ19" s="26"/>
      <c r="AUA19" s="26"/>
      <c r="AUB19" s="26"/>
      <c r="AUC19" s="26"/>
      <c r="AUD19" s="26"/>
      <c r="AUE19" s="26"/>
      <c r="AUF19" s="26"/>
      <c r="AUG19" s="26"/>
      <c r="AUH19" s="26"/>
      <c r="AUI19" s="26"/>
      <c r="AUJ19" s="26"/>
      <c r="AUK19" s="26"/>
      <c r="AUL19" s="26"/>
      <c r="AUM19" s="26"/>
      <c r="AUN19" s="26"/>
      <c r="AUO19" s="26"/>
      <c r="AUP19" s="26"/>
      <c r="AUQ19" s="26"/>
      <c r="AUR19" s="26"/>
      <c r="AUS19" s="26"/>
      <c r="AUT19" s="26"/>
      <c r="AUU19" s="26"/>
      <c r="AUV19" s="26"/>
      <c r="AUW19" s="26"/>
      <c r="AUX19" s="26"/>
      <c r="AUY19" s="26"/>
      <c r="AUZ19" s="26"/>
      <c r="AVA19" s="26"/>
      <c r="AVB19" s="26"/>
      <c r="AVC19" s="26"/>
      <c r="AVD19" s="26"/>
      <c r="AVE19" s="26"/>
      <c r="AVF19" s="26"/>
      <c r="AVG19" s="26"/>
      <c r="AVH19" s="26"/>
      <c r="AVI19" s="26"/>
      <c r="AVJ19" s="26"/>
      <c r="AVK19" s="26"/>
      <c r="AVL19" s="26"/>
      <c r="AVM19" s="26"/>
      <c r="AVN19" s="26"/>
      <c r="AVO19" s="26"/>
      <c r="AVP19" s="26"/>
      <c r="AVQ19" s="26"/>
      <c r="AVR19" s="26"/>
      <c r="AVS19" s="26"/>
      <c r="AVT19" s="26"/>
      <c r="AVU19" s="26"/>
      <c r="AVV19" s="26"/>
      <c r="AVW19" s="26"/>
      <c r="AVX19" s="26"/>
      <c r="AVY19" s="26"/>
      <c r="AVZ19" s="26"/>
      <c r="AWA19" s="26"/>
      <c r="AWB19" s="26"/>
      <c r="AWC19" s="26"/>
      <c r="AWD19" s="26"/>
      <c r="AWE19" s="26"/>
      <c r="AWF19" s="26"/>
      <c r="AWG19" s="26"/>
      <c r="AWH19" s="26"/>
      <c r="AWI19" s="26"/>
      <c r="AWJ19" s="26"/>
      <c r="AWK19" s="26"/>
      <c r="AWL19" s="26"/>
      <c r="AWM19" s="26"/>
      <c r="AWN19" s="26"/>
      <c r="AWO19" s="26"/>
      <c r="AWP19" s="26"/>
      <c r="AWQ19" s="26"/>
      <c r="AWR19" s="26"/>
      <c r="AWS19" s="26"/>
      <c r="AWT19" s="26"/>
      <c r="AWU19" s="26"/>
      <c r="AWV19" s="26"/>
      <c r="AWW19" s="26"/>
      <c r="AWX19" s="26"/>
      <c r="AWY19" s="26"/>
      <c r="AWZ19" s="26"/>
      <c r="AXA19" s="26"/>
      <c r="AXB19" s="26"/>
      <c r="AXC19" s="26"/>
      <c r="AXD19" s="26"/>
      <c r="AXE19" s="26"/>
      <c r="AXF19" s="26"/>
      <c r="AXG19" s="26"/>
      <c r="AXH19" s="26"/>
      <c r="AXI19" s="26"/>
      <c r="AXJ19" s="26"/>
      <c r="AXK19" s="26"/>
      <c r="AXL19" s="26"/>
      <c r="AXM19" s="26"/>
      <c r="AXN19" s="26"/>
      <c r="AXO19" s="26"/>
      <c r="AXP19" s="26"/>
      <c r="AXQ19" s="26"/>
      <c r="AXR19" s="26"/>
      <c r="AXS19" s="26"/>
      <c r="AXT19" s="26"/>
      <c r="AXU19" s="26"/>
      <c r="AXV19" s="26"/>
      <c r="AXW19" s="26"/>
      <c r="AXX19" s="26"/>
      <c r="AXY19" s="26"/>
      <c r="AXZ19" s="26"/>
      <c r="AYA19" s="26"/>
      <c r="AYB19" s="26"/>
      <c r="AYC19" s="26"/>
      <c r="AYD19" s="26"/>
      <c r="AYE19" s="26"/>
      <c r="AYF19" s="26"/>
      <c r="AYG19" s="26"/>
      <c r="AYH19" s="26"/>
      <c r="AYI19" s="26"/>
      <c r="AYJ19" s="26"/>
      <c r="AYK19" s="26"/>
      <c r="AYL19" s="26"/>
      <c r="AYM19" s="26"/>
      <c r="AYN19" s="26"/>
      <c r="AYO19" s="26"/>
      <c r="AYP19" s="26"/>
      <c r="AYQ19" s="26"/>
      <c r="AYR19" s="26"/>
      <c r="AYS19" s="26"/>
      <c r="AYT19" s="26"/>
      <c r="AYU19" s="26"/>
      <c r="AYV19" s="26"/>
      <c r="AYW19" s="26"/>
      <c r="AYX19" s="26"/>
      <c r="AYY19" s="26"/>
      <c r="AYZ19" s="26"/>
      <c r="AZA19" s="26"/>
      <c r="AZB19" s="26"/>
      <c r="AZC19" s="26"/>
      <c r="AZD19" s="26"/>
      <c r="AZE19" s="26"/>
      <c r="AZF19" s="26"/>
      <c r="AZG19" s="26"/>
      <c r="AZH19" s="26"/>
      <c r="AZI19" s="26"/>
      <c r="AZJ19" s="26"/>
      <c r="AZK19" s="26"/>
      <c r="AZL19" s="26"/>
      <c r="AZM19" s="26"/>
      <c r="AZN19" s="26"/>
      <c r="AZO19" s="26"/>
      <c r="AZP19" s="26"/>
      <c r="AZQ19" s="26"/>
      <c r="AZR19" s="26"/>
      <c r="AZS19" s="26"/>
      <c r="AZT19" s="26"/>
      <c r="AZU19" s="26"/>
      <c r="AZV19" s="26"/>
      <c r="AZW19" s="26"/>
      <c r="AZX19" s="26"/>
      <c r="AZY19" s="26"/>
      <c r="AZZ19" s="26"/>
      <c r="BAA19" s="26"/>
      <c r="BAB19" s="26"/>
      <c r="BAC19" s="26"/>
      <c r="BAD19" s="26"/>
      <c r="BAE19" s="26"/>
      <c r="BAF19" s="26"/>
      <c r="BAG19" s="26"/>
      <c r="BAH19" s="26"/>
      <c r="BAI19" s="26"/>
      <c r="BAJ19" s="26"/>
      <c r="BAK19" s="26"/>
      <c r="BAL19" s="26"/>
      <c r="BAM19" s="26"/>
      <c r="BAN19" s="26"/>
      <c r="BAO19" s="26"/>
      <c r="BAP19" s="26"/>
      <c r="BAQ19" s="26"/>
      <c r="BAR19" s="26"/>
      <c r="BAS19" s="26"/>
      <c r="BAT19" s="26"/>
      <c r="BAU19" s="26"/>
      <c r="BAV19" s="26"/>
      <c r="BAW19" s="26"/>
      <c r="BAX19" s="26"/>
      <c r="BAY19" s="26"/>
      <c r="BAZ19" s="26"/>
      <c r="BBA19" s="26"/>
      <c r="BBB19" s="26"/>
      <c r="BBC19" s="26"/>
      <c r="BBD19" s="26"/>
      <c r="BBE19" s="26"/>
      <c r="BBF19" s="26"/>
      <c r="BBG19" s="26"/>
      <c r="BBH19" s="26"/>
      <c r="BBI19" s="26"/>
      <c r="BBJ19" s="26"/>
      <c r="BBK19" s="26"/>
      <c r="BBL19" s="26"/>
      <c r="BBM19" s="26"/>
      <c r="BBN19" s="26"/>
      <c r="BBO19" s="26"/>
      <c r="BBP19" s="26"/>
      <c r="BBQ19" s="26"/>
      <c r="BBR19" s="26"/>
      <c r="BBS19" s="26"/>
      <c r="BBT19" s="26"/>
      <c r="BBU19" s="26"/>
      <c r="BBV19" s="26"/>
      <c r="BBW19" s="26"/>
      <c r="BBX19" s="26"/>
      <c r="BBY19" s="26"/>
      <c r="BBZ19" s="26"/>
      <c r="BCA19" s="26"/>
      <c r="BCB19" s="26"/>
      <c r="BCC19" s="26"/>
      <c r="BCD19" s="26"/>
      <c r="BCE19" s="26"/>
      <c r="BCF19" s="26"/>
      <c r="BCG19" s="26"/>
      <c r="BCH19" s="26"/>
      <c r="BCI19" s="26"/>
      <c r="BCJ19" s="26"/>
      <c r="BCK19" s="26"/>
      <c r="BCL19" s="26"/>
      <c r="BCM19" s="26"/>
      <c r="BCN19" s="26"/>
      <c r="BCO19" s="26"/>
      <c r="BCP19" s="26"/>
      <c r="BCQ19" s="26"/>
      <c r="BCR19" s="26"/>
      <c r="BCS19" s="26"/>
      <c r="BCT19" s="26"/>
      <c r="BCU19" s="26"/>
      <c r="BCV19" s="26"/>
      <c r="BCW19" s="26"/>
      <c r="BCX19" s="26"/>
      <c r="BCY19" s="26"/>
      <c r="BCZ19" s="26"/>
      <c r="BDA19" s="26"/>
      <c r="BDB19" s="26"/>
      <c r="BDC19" s="26"/>
      <c r="BDD19" s="26"/>
      <c r="BDE19" s="26"/>
      <c r="BDF19" s="26"/>
      <c r="BDG19" s="26"/>
      <c r="BDH19" s="26"/>
      <c r="BDI19" s="26"/>
      <c r="BDJ19" s="26"/>
      <c r="BDK19" s="26"/>
      <c r="BDL19" s="26"/>
      <c r="BDM19" s="26"/>
      <c r="BDN19" s="26"/>
      <c r="BDO19" s="26"/>
      <c r="BDP19" s="26"/>
      <c r="BDQ19" s="26"/>
      <c r="BDR19" s="26"/>
      <c r="BDS19" s="26"/>
      <c r="BDT19" s="26"/>
      <c r="BDU19" s="26"/>
      <c r="BDV19" s="26"/>
      <c r="BDW19" s="26"/>
      <c r="BDX19" s="26"/>
      <c r="BDY19" s="26"/>
      <c r="BDZ19" s="26"/>
      <c r="BEA19" s="26"/>
      <c r="BEB19" s="26"/>
      <c r="BEC19" s="26"/>
      <c r="BED19" s="26"/>
      <c r="BEE19" s="26"/>
      <c r="BEF19" s="26"/>
      <c r="BEG19" s="26"/>
      <c r="BEH19" s="26"/>
      <c r="BEI19" s="26"/>
      <c r="BEJ19" s="26"/>
      <c r="BEK19" s="26"/>
      <c r="BEL19" s="26"/>
      <c r="BEM19" s="26"/>
      <c r="BEN19" s="26"/>
      <c r="BEO19" s="26"/>
      <c r="BEP19" s="26"/>
      <c r="BEQ19" s="26"/>
      <c r="BER19" s="26"/>
      <c r="BES19" s="26"/>
      <c r="BET19" s="26"/>
      <c r="BEU19" s="26"/>
      <c r="BEV19" s="26"/>
      <c r="BEW19" s="26"/>
      <c r="BEX19" s="26"/>
      <c r="BEY19" s="26"/>
      <c r="BEZ19" s="26"/>
      <c r="BFA19" s="26"/>
      <c r="BFB19" s="26"/>
      <c r="BFC19" s="26"/>
      <c r="BFD19" s="26"/>
      <c r="BFE19" s="26"/>
      <c r="BFF19" s="26"/>
      <c r="BFG19" s="26"/>
      <c r="BFH19" s="26"/>
      <c r="BFI19" s="26"/>
      <c r="BFJ19" s="26"/>
      <c r="BFK19" s="26"/>
      <c r="BFL19" s="26"/>
      <c r="BFM19" s="26"/>
      <c r="BFN19" s="26"/>
      <c r="BFO19" s="26"/>
      <c r="BFP19" s="26"/>
      <c r="BFQ19" s="26"/>
      <c r="BFR19" s="26"/>
      <c r="BFS19" s="26"/>
      <c r="BFT19" s="26"/>
      <c r="BFU19" s="26"/>
      <c r="BFV19" s="26"/>
      <c r="BFW19" s="26"/>
      <c r="BFX19" s="26"/>
      <c r="BFY19" s="26"/>
      <c r="BFZ19" s="26"/>
      <c r="BGA19" s="26"/>
      <c r="BGB19" s="26"/>
      <c r="BGC19" s="26"/>
      <c r="BGD19" s="26"/>
      <c r="BGE19" s="26"/>
      <c r="BGF19" s="26"/>
      <c r="BGG19" s="26"/>
      <c r="BGH19" s="26"/>
      <c r="BGI19" s="26"/>
      <c r="BGJ19" s="26"/>
      <c r="BGK19" s="26"/>
      <c r="BGL19" s="26"/>
      <c r="BGM19" s="26"/>
      <c r="BGN19" s="26"/>
      <c r="BGO19" s="26"/>
      <c r="BGP19" s="26"/>
      <c r="BGQ19" s="26"/>
      <c r="BGR19" s="26"/>
      <c r="BGS19" s="26"/>
      <c r="BGT19" s="26"/>
      <c r="BGU19" s="26"/>
      <c r="BGV19" s="26"/>
      <c r="BGW19" s="26"/>
      <c r="BGX19" s="26"/>
      <c r="BGY19" s="26"/>
      <c r="BGZ19" s="26"/>
      <c r="BHA19" s="26"/>
      <c r="BHB19" s="26"/>
      <c r="BHC19" s="26"/>
      <c r="BHD19" s="26"/>
      <c r="BHE19" s="26"/>
      <c r="BHF19" s="26"/>
      <c r="BHG19" s="26"/>
      <c r="BHH19" s="26"/>
      <c r="BHI19" s="26"/>
      <c r="BHJ19" s="26"/>
      <c r="BHK19" s="26"/>
      <c r="BHL19" s="26"/>
      <c r="BHM19" s="26"/>
      <c r="BHN19" s="26"/>
      <c r="BHO19" s="26"/>
      <c r="BHP19" s="26"/>
      <c r="BHQ19" s="26"/>
      <c r="BHR19" s="26"/>
      <c r="BHS19" s="26"/>
      <c r="BHT19" s="26"/>
      <c r="BHU19" s="26"/>
      <c r="BHV19" s="26"/>
      <c r="BHW19" s="26"/>
      <c r="BHX19" s="26"/>
      <c r="BHY19" s="26"/>
      <c r="BHZ19" s="26"/>
      <c r="BIA19" s="26"/>
      <c r="BIB19" s="26"/>
      <c r="BIC19" s="26"/>
      <c r="BID19" s="26"/>
      <c r="BIE19" s="26"/>
      <c r="BIF19" s="26"/>
      <c r="BIG19" s="26"/>
      <c r="BIH19" s="26"/>
      <c r="BII19" s="26"/>
      <c r="BIJ19" s="26"/>
      <c r="BIK19" s="26"/>
      <c r="BIL19" s="26"/>
      <c r="BIM19" s="26"/>
      <c r="BIN19" s="26"/>
      <c r="BIO19" s="26"/>
      <c r="BIP19" s="26"/>
      <c r="BIQ19" s="26"/>
      <c r="BIR19" s="26"/>
      <c r="BIS19" s="26"/>
      <c r="BIT19" s="26"/>
      <c r="BIU19" s="26"/>
      <c r="BIV19" s="26"/>
      <c r="BIW19" s="26"/>
      <c r="BIX19" s="26"/>
      <c r="BIY19" s="26"/>
      <c r="BIZ19" s="26"/>
      <c r="BJA19" s="26"/>
      <c r="BJB19" s="26"/>
      <c r="BJC19" s="26"/>
      <c r="BJD19" s="26"/>
      <c r="BJE19" s="26"/>
      <c r="BJF19" s="26"/>
      <c r="BJG19" s="26"/>
      <c r="BJH19" s="26"/>
      <c r="BJI19" s="26"/>
      <c r="BJJ19" s="26"/>
      <c r="BJK19" s="26"/>
      <c r="BJL19" s="26"/>
      <c r="BJM19" s="26"/>
      <c r="BJN19" s="26"/>
      <c r="BJO19" s="26"/>
      <c r="BJP19" s="26"/>
      <c r="BJQ19" s="26"/>
      <c r="BJR19" s="26"/>
      <c r="BJS19" s="26"/>
      <c r="BJT19" s="26"/>
      <c r="BJU19" s="26"/>
      <c r="BJV19" s="26"/>
      <c r="BJW19" s="26"/>
      <c r="BJX19" s="26"/>
      <c r="BJY19" s="26"/>
      <c r="BJZ19" s="26"/>
      <c r="BKA19" s="26"/>
      <c r="BKB19" s="26"/>
      <c r="BKC19" s="26"/>
      <c r="BKD19" s="26"/>
      <c r="BKE19" s="26"/>
      <c r="BKF19" s="26"/>
      <c r="BKG19" s="26"/>
      <c r="BKH19" s="26"/>
      <c r="BKI19" s="26"/>
      <c r="BKJ19" s="26"/>
      <c r="BKK19" s="26"/>
      <c r="BKL19" s="26"/>
      <c r="BKM19" s="26"/>
      <c r="BKN19" s="26"/>
      <c r="BKO19" s="26"/>
      <c r="BKP19" s="26"/>
      <c r="BKQ19" s="26"/>
      <c r="BKR19" s="26"/>
      <c r="BKS19" s="26"/>
      <c r="BKT19" s="26"/>
      <c r="BKU19" s="26"/>
      <c r="BKV19" s="26"/>
      <c r="BKW19" s="26"/>
      <c r="BKX19" s="26"/>
      <c r="BKY19" s="26"/>
      <c r="BKZ19" s="26"/>
      <c r="BLA19" s="26"/>
      <c r="BLB19" s="26"/>
      <c r="BLC19" s="26"/>
      <c r="BLD19" s="26"/>
      <c r="BLE19" s="26"/>
      <c r="BLF19" s="26"/>
      <c r="BLG19" s="26"/>
      <c r="BLH19" s="26"/>
      <c r="BLI19" s="26"/>
      <c r="BLJ19" s="26"/>
      <c r="BLK19" s="26"/>
      <c r="BLL19" s="26"/>
      <c r="BLM19" s="26"/>
      <c r="BLN19" s="26"/>
      <c r="BLO19" s="26"/>
      <c r="BLP19" s="26"/>
      <c r="BLQ19" s="26"/>
      <c r="BLR19" s="26"/>
      <c r="BLS19" s="26"/>
      <c r="BLT19" s="26"/>
      <c r="BLU19" s="26"/>
      <c r="BLV19" s="26"/>
      <c r="BLW19" s="26"/>
      <c r="BLX19" s="26"/>
      <c r="BLY19" s="26"/>
      <c r="BLZ19" s="26"/>
      <c r="BMA19" s="26"/>
      <c r="BMB19" s="26"/>
      <c r="BMC19" s="26"/>
      <c r="BMD19" s="26"/>
      <c r="BME19" s="26"/>
      <c r="BMF19" s="26"/>
      <c r="BMG19" s="26"/>
      <c r="BMH19" s="26"/>
      <c r="BMI19" s="26"/>
      <c r="BMJ19" s="26"/>
      <c r="BMK19" s="26"/>
      <c r="BML19" s="26"/>
      <c r="BMM19" s="26"/>
      <c r="BMN19" s="26"/>
      <c r="BMO19" s="26"/>
      <c r="BMP19" s="26"/>
      <c r="BMQ19" s="26"/>
      <c r="BMR19" s="26"/>
      <c r="BMS19" s="26"/>
      <c r="BMT19" s="26"/>
      <c r="BMU19" s="26"/>
      <c r="BMV19" s="26"/>
      <c r="BMW19" s="26"/>
      <c r="BMX19" s="26"/>
      <c r="BMY19" s="26"/>
      <c r="BMZ19" s="26"/>
      <c r="BNA19" s="26"/>
      <c r="BNB19" s="26"/>
      <c r="BNC19" s="26"/>
      <c r="BND19" s="26"/>
      <c r="BNE19" s="26"/>
      <c r="BNF19" s="26"/>
      <c r="BNG19" s="26"/>
      <c r="BNH19" s="26"/>
      <c r="BNI19" s="26"/>
      <c r="BNJ19" s="26"/>
      <c r="BNK19" s="26"/>
      <c r="BNL19" s="26"/>
      <c r="BNM19" s="26"/>
      <c r="BNN19" s="26"/>
      <c r="BNO19" s="26"/>
      <c r="BNP19" s="26"/>
      <c r="BNQ19" s="26"/>
      <c r="BNR19" s="26"/>
      <c r="BNS19" s="26"/>
      <c r="BNT19" s="26"/>
      <c r="BNU19" s="26"/>
      <c r="BNV19" s="26"/>
      <c r="BNW19" s="26"/>
      <c r="BNX19" s="26"/>
      <c r="BNY19" s="26"/>
      <c r="BNZ19" s="26"/>
      <c r="BOA19" s="26"/>
      <c r="BOB19" s="26"/>
      <c r="BOC19" s="26"/>
      <c r="BOD19" s="26"/>
      <c r="BOE19" s="26"/>
      <c r="BOF19" s="26"/>
      <c r="BOG19" s="26"/>
      <c r="BOH19" s="26"/>
      <c r="BOI19" s="26"/>
      <c r="BOJ19" s="26"/>
      <c r="BOK19" s="26"/>
      <c r="BOL19" s="26"/>
      <c r="BOM19" s="26"/>
      <c r="BON19" s="26"/>
      <c r="BOO19" s="26"/>
      <c r="BOP19" s="26"/>
      <c r="BOQ19" s="26"/>
      <c r="BOR19" s="26"/>
      <c r="BOS19" s="26"/>
      <c r="BOT19" s="26"/>
      <c r="BOU19" s="26"/>
      <c r="BOV19" s="26"/>
      <c r="BOW19" s="26"/>
      <c r="BOX19" s="26"/>
      <c r="BOY19" s="26"/>
      <c r="BOZ19" s="26"/>
      <c r="BPA19" s="26"/>
      <c r="BPB19" s="26"/>
      <c r="BPC19" s="26"/>
      <c r="BPD19" s="26"/>
      <c r="BPE19" s="26"/>
      <c r="BPF19" s="26"/>
      <c r="BPG19" s="26"/>
      <c r="BPH19" s="26"/>
      <c r="BPI19" s="26"/>
      <c r="BPJ19" s="26"/>
      <c r="BPK19" s="26"/>
      <c r="BPL19" s="26"/>
      <c r="BPM19" s="26"/>
      <c r="BPN19" s="26"/>
      <c r="BPO19" s="26"/>
      <c r="BPP19" s="26"/>
      <c r="BPQ19" s="26"/>
      <c r="BPR19" s="26"/>
      <c r="BPS19" s="26"/>
      <c r="BPT19" s="26"/>
      <c r="BPU19" s="26"/>
      <c r="BPV19" s="26"/>
      <c r="BPW19" s="26"/>
      <c r="BPX19" s="26"/>
      <c r="BPY19" s="26"/>
      <c r="BPZ19" s="26"/>
      <c r="BQA19" s="26"/>
      <c r="BQB19" s="26"/>
      <c r="BQC19" s="26"/>
      <c r="BQD19" s="26"/>
      <c r="BQE19" s="26"/>
      <c r="BQF19" s="26"/>
      <c r="BQG19" s="26"/>
      <c r="BQH19" s="26"/>
      <c r="BQI19" s="26"/>
      <c r="BQJ19" s="26"/>
      <c r="BQK19" s="26"/>
      <c r="BQL19" s="26"/>
      <c r="BQM19" s="26"/>
      <c r="BQN19" s="26"/>
      <c r="BQO19" s="26"/>
      <c r="BQP19" s="26"/>
      <c r="BQQ19" s="26"/>
      <c r="BQR19" s="26"/>
      <c r="BQS19" s="26"/>
      <c r="BQT19" s="26"/>
      <c r="BQU19" s="26"/>
      <c r="BQV19" s="26"/>
      <c r="BQW19" s="26"/>
      <c r="BQX19" s="26"/>
      <c r="BQY19" s="26"/>
      <c r="BQZ19" s="26"/>
      <c r="BRA19" s="26"/>
      <c r="BRB19" s="26"/>
      <c r="BRC19" s="26"/>
      <c r="BRD19" s="26"/>
      <c r="BRE19" s="26"/>
      <c r="BRF19" s="26"/>
      <c r="BRG19" s="26"/>
      <c r="BRH19" s="26"/>
      <c r="BRI19" s="26"/>
      <c r="BRJ19" s="26"/>
      <c r="BRK19" s="26"/>
      <c r="BRL19" s="26"/>
      <c r="BRM19" s="26"/>
      <c r="BRN19" s="26"/>
      <c r="BRO19" s="26"/>
      <c r="BRP19" s="26"/>
      <c r="BRQ19" s="26"/>
      <c r="BRR19" s="26"/>
      <c r="BRS19" s="26"/>
      <c r="BRT19" s="26"/>
      <c r="BRU19" s="26"/>
      <c r="BRV19" s="26"/>
      <c r="BRW19" s="26"/>
      <c r="BRX19" s="26"/>
      <c r="BRY19" s="26"/>
      <c r="BRZ19" s="26"/>
      <c r="BSA19" s="26"/>
      <c r="BSB19" s="26"/>
      <c r="BSC19" s="26"/>
      <c r="BSD19" s="26"/>
      <c r="BSE19" s="26"/>
      <c r="BSF19" s="26"/>
      <c r="BSG19" s="26"/>
      <c r="BSH19" s="26"/>
      <c r="BSI19" s="26"/>
      <c r="BSJ19" s="26"/>
      <c r="BSK19" s="26"/>
      <c r="BSL19" s="26"/>
      <c r="BSM19" s="26"/>
      <c r="BSN19" s="26"/>
      <c r="BSO19" s="26"/>
      <c r="BSP19" s="26"/>
      <c r="BSQ19" s="26"/>
      <c r="BSR19" s="26"/>
      <c r="BSS19" s="26"/>
      <c r="BST19" s="26"/>
      <c r="BSU19" s="26"/>
      <c r="BSV19" s="26"/>
      <c r="BSW19" s="26"/>
      <c r="BSX19" s="26"/>
      <c r="BSY19" s="26"/>
      <c r="BSZ19" s="26"/>
      <c r="BTA19" s="26"/>
      <c r="BTB19" s="26"/>
      <c r="BTC19" s="26"/>
      <c r="BTD19" s="26"/>
      <c r="BTE19" s="26"/>
      <c r="BTF19" s="26"/>
      <c r="BTG19" s="26"/>
      <c r="BTH19" s="26"/>
      <c r="BTI19" s="26"/>
      <c r="BTJ19" s="26"/>
      <c r="BTK19" s="26"/>
      <c r="BTL19" s="26"/>
      <c r="BTM19" s="26"/>
      <c r="BTN19" s="26"/>
      <c r="BTO19" s="26"/>
      <c r="BTP19" s="26"/>
      <c r="BTQ19" s="26"/>
      <c r="BTR19" s="26"/>
      <c r="BTS19" s="26"/>
      <c r="BTT19" s="26"/>
      <c r="BTU19" s="26"/>
      <c r="BTV19" s="26"/>
      <c r="BTW19" s="26"/>
      <c r="BTX19" s="26"/>
      <c r="BTY19" s="26"/>
      <c r="BTZ19" s="26"/>
      <c r="BUA19" s="26"/>
      <c r="BUB19" s="26"/>
      <c r="BUC19" s="26"/>
      <c r="BUD19" s="26"/>
      <c r="BUE19" s="26"/>
      <c r="BUF19" s="26"/>
      <c r="BUG19" s="26"/>
      <c r="BUH19" s="26"/>
      <c r="BUI19" s="26"/>
      <c r="BUJ19" s="26"/>
      <c r="BUK19" s="26"/>
      <c r="BUL19" s="26"/>
      <c r="BUM19" s="26"/>
      <c r="BUN19" s="26"/>
      <c r="BUO19" s="26"/>
      <c r="BUP19" s="26"/>
      <c r="BUQ19" s="26"/>
      <c r="BUR19" s="26"/>
      <c r="BUS19" s="26"/>
      <c r="BUT19" s="26"/>
      <c r="BUU19" s="26"/>
      <c r="BUV19" s="26"/>
      <c r="BUW19" s="26"/>
      <c r="BUX19" s="26"/>
      <c r="BUY19" s="26"/>
      <c r="BUZ19" s="26"/>
      <c r="BVA19" s="26"/>
      <c r="BVB19" s="26"/>
      <c r="BVC19" s="26"/>
      <c r="BVD19" s="26"/>
      <c r="BVE19" s="26"/>
      <c r="BVF19" s="26"/>
      <c r="BVG19" s="26"/>
      <c r="BVH19" s="26"/>
      <c r="BVI19" s="26"/>
      <c r="BVJ19" s="26"/>
      <c r="BVK19" s="26"/>
      <c r="BVL19" s="26"/>
      <c r="BVM19" s="26"/>
      <c r="BVN19" s="26"/>
      <c r="BVO19" s="26"/>
      <c r="BVP19" s="26"/>
      <c r="BVQ19" s="26"/>
      <c r="BVR19" s="26"/>
      <c r="BVS19" s="26"/>
      <c r="BVT19" s="26"/>
      <c r="BVU19" s="26"/>
      <c r="BVV19" s="26"/>
      <c r="BVW19" s="26"/>
      <c r="BVX19" s="26"/>
      <c r="BVY19" s="26"/>
      <c r="BVZ19" s="26"/>
      <c r="BWA19" s="26"/>
      <c r="BWB19" s="26"/>
      <c r="BWC19" s="26"/>
      <c r="BWD19" s="26"/>
      <c r="BWE19" s="26"/>
      <c r="BWF19" s="26"/>
      <c r="BWG19" s="26"/>
      <c r="BWH19" s="26"/>
      <c r="BWI19" s="26"/>
      <c r="BWJ19" s="26"/>
      <c r="BWK19" s="26"/>
      <c r="BWL19" s="26"/>
      <c r="BWM19" s="26"/>
      <c r="BWN19" s="26"/>
      <c r="BWO19" s="26"/>
      <c r="BWP19" s="26"/>
      <c r="BWQ19" s="26"/>
      <c r="BWR19" s="26"/>
      <c r="BWS19" s="26"/>
      <c r="BWT19" s="26"/>
      <c r="BWU19" s="26"/>
      <c r="BWV19" s="26"/>
      <c r="BWW19" s="26"/>
      <c r="BWX19" s="26"/>
      <c r="BWY19" s="26"/>
      <c r="BWZ19" s="26"/>
      <c r="BXA19" s="26"/>
      <c r="BXB19" s="26"/>
      <c r="BXC19" s="26"/>
      <c r="BXD19" s="26"/>
      <c r="BXE19" s="26"/>
      <c r="BXF19" s="26"/>
      <c r="BXG19" s="26"/>
      <c r="BXH19" s="26"/>
      <c r="BXI19" s="26"/>
      <c r="BXJ19" s="26"/>
      <c r="BXK19" s="26"/>
      <c r="BXL19" s="26"/>
      <c r="BXM19" s="26"/>
      <c r="BXN19" s="26"/>
      <c r="BXO19" s="26"/>
      <c r="BXP19" s="26"/>
      <c r="BXQ19" s="26"/>
      <c r="BXR19" s="26"/>
      <c r="BXS19" s="26"/>
      <c r="BXT19" s="26"/>
      <c r="BXU19" s="26"/>
      <c r="BXV19" s="26"/>
      <c r="BXW19" s="26"/>
      <c r="BXX19" s="26"/>
      <c r="BXY19" s="26"/>
      <c r="BXZ19" s="26"/>
      <c r="BYA19" s="26"/>
      <c r="BYB19" s="26"/>
      <c r="BYC19" s="26"/>
      <c r="BYD19" s="26"/>
      <c r="BYE19" s="26"/>
      <c r="BYF19" s="26"/>
      <c r="BYG19" s="26"/>
      <c r="BYH19" s="26"/>
      <c r="BYI19" s="26"/>
      <c r="BYJ19" s="26"/>
      <c r="BYK19" s="26"/>
      <c r="BYL19" s="26"/>
      <c r="BYM19" s="26"/>
      <c r="BYN19" s="26"/>
      <c r="BYO19" s="26"/>
      <c r="BYP19" s="26"/>
      <c r="BYQ19" s="26"/>
      <c r="BYR19" s="26"/>
      <c r="BYS19" s="26"/>
      <c r="BYT19" s="26"/>
      <c r="BYU19" s="26"/>
      <c r="BYV19" s="26"/>
      <c r="BYW19" s="26"/>
      <c r="BYX19" s="26"/>
      <c r="BYY19" s="26"/>
      <c r="BYZ19" s="26"/>
      <c r="BZA19" s="26"/>
      <c r="BZB19" s="26"/>
      <c r="BZC19" s="26"/>
      <c r="BZD19" s="26"/>
      <c r="BZE19" s="26"/>
      <c r="BZF19" s="26"/>
      <c r="BZG19" s="26"/>
      <c r="BZH19" s="26"/>
      <c r="BZI19" s="26"/>
      <c r="BZJ19" s="26"/>
      <c r="BZK19" s="26"/>
      <c r="BZL19" s="26"/>
      <c r="BZM19" s="26"/>
      <c r="BZN19" s="26"/>
      <c r="BZO19" s="26"/>
      <c r="BZP19" s="26"/>
      <c r="BZQ19" s="26"/>
      <c r="BZR19" s="26"/>
      <c r="BZS19" s="26"/>
      <c r="BZT19" s="26"/>
      <c r="BZU19" s="26"/>
      <c r="BZV19" s="26"/>
      <c r="BZW19" s="26"/>
      <c r="BZX19" s="26"/>
      <c r="BZY19" s="26"/>
      <c r="BZZ19" s="26"/>
      <c r="CAA19" s="26"/>
      <c r="CAB19" s="26"/>
      <c r="CAC19" s="26"/>
      <c r="CAD19" s="26"/>
      <c r="CAE19" s="26"/>
      <c r="CAF19" s="26"/>
      <c r="CAG19" s="26"/>
      <c r="CAH19" s="26"/>
      <c r="CAI19" s="26"/>
      <c r="CAJ19" s="26"/>
      <c r="CAK19" s="26"/>
      <c r="CAL19" s="26"/>
      <c r="CAM19" s="26"/>
      <c r="CAN19" s="26"/>
      <c r="CAO19" s="26"/>
      <c r="CAP19" s="26"/>
      <c r="CAQ19" s="26"/>
      <c r="CAR19" s="26"/>
      <c r="CAS19" s="26"/>
      <c r="CAT19" s="26"/>
      <c r="CAU19" s="26"/>
      <c r="CAV19" s="26"/>
      <c r="CAW19" s="26"/>
      <c r="CAX19" s="26"/>
      <c r="CAY19" s="26"/>
      <c r="CAZ19" s="26"/>
      <c r="CBA19" s="26"/>
      <c r="CBB19" s="26"/>
      <c r="CBC19" s="26"/>
      <c r="CBD19" s="26"/>
      <c r="CBE19" s="26"/>
      <c r="CBF19" s="26"/>
      <c r="CBG19" s="26"/>
      <c r="CBH19" s="26"/>
      <c r="CBI19" s="26"/>
      <c r="CBJ19" s="26"/>
      <c r="CBK19" s="26"/>
      <c r="CBL19" s="26"/>
      <c r="CBM19" s="26"/>
      <c r="CBN19" s="26"/>
      <c r="CBO19" s="26"/>
      <c r="CBP19" s="26"/>
      <c r="CBQ19" s="26"/>
      <c r="CBR19" s="26"/>
      <c r="CBS19" s="26"/>
      <c r="CBT19" s="26"/>
      <c r="CBU19" s="26"/>
      <c r="CBV19" s="26"/>
      <c r="CBW19" s="26"/>
      <c r="CBX19" s="26"/>
      <c r="CBY19" s="26"/>
      <c r="CBZ19" s="26"/>
      <c r="CCA19" s="26"/>
      <c r="CCB19" s="26"/>
      <c r="CCC19" s="26"/>
      <c r="CCD19" s="26"/>
      <c r="CCE19" s="26"/>
      <c r="CCF19" s="26"/>
      <c r="CCG19" s="26"/>
      <c r="CCH19" s="26"/>
      <c r="CCI19" s="26"/>
      <c r="CCJ19" s="26"/>
      <c r="CCK19" s="26"/>
      <c r="CCL19" s="26"/>
      <c r="CCM19" s="26"/>
      <c r="CCN19" s="26"/>
      <c r="CCO19" s="26"/>
      <c r="CCP19" s="26"/>
      <c r="CCQ19" s="26"/>
      <c r="CCR19" s="26"/>
      <c r="CCS19" s="26"/>
      <c r="CCT19" s="26"/>
      <c r="CCU19" s="26"/>
      <c r="CCV19" s="26"/>
      <c r="CCW19" s="26"/>
      <c r="CCX19" s="26"/>
      <c r="CCY19" s="26"/>
      <c r="CCZ19" s="26"/>
      <c r="CDA19" s="26"/>
      <c r="CDB19" s="26"/>
      <c r="CDC19" s="26"/>
      <c r="CDD19" s="26"/>
      <c r="CDE19" s="26"/>
      <c r="CDF19" s="26"/>
      <c r="CDG19" s="26"/>
      <c r="CDH19" s="26"/>
      <c r="CDI19" s="26"/>
      <c r="CDJ19" s="26"/>
      <c r="CDK19" s="26"/>
      <c r="CDL19" s="26"/>
      <c r="CDM19" s="26"/>
      <c r="CDN19" s="26"/>
      <c r="CDO19" s="26"/>
      <c r="CDP19" s="26"/>
      <c r="CDQ19" s="26"/>
      <c r="CDR19" s="26"/>
      <c r="CDS19" s="26"/>
      <c r="CDT19" s="26"/>
      <c r="CDU19" s="26"/>
      <c r="CDV19" s="26"/>
      <c r="CDW19" s="26"/>
      <c r="CDX19" s="26"/>
      <c r="CDY19" s="26"/>
      <c r="CDZ19" s="26"/>
      <c r="CEA19" s="26"/>
      <c r="CEB19" s="26"/>
      <c r="CEC19" s="26"/>
      <c r="CED19" s="26"/>
      <c r="CEE19" s="26"/>
      <c r="CEF19" s="26"/>
      <c r="CEG19" s="26"/>
      <c r="CEH19" s="26"/>
      <c r="CEI19" s="26"/>
      <c r="CEJ19" s="26"/>
      <c r="CEK19" s="26"/>
      <c r="CEL19" s="26"/>
      <c r="CEM19" s="26"/>
      <c r="CEN19" s="26"/>
      <c r="CEO19" s="26"/>
      <c r="CEP19" s="26"/>
      <c r="CEQ19" s="26"/>
      <c r="CER19" s="26"/>
      <c r="CES19" s="26"/>
      <c r="CET19" s="26"/>
      <c r="CEU19" s="26"/>
      <c r="CEV19" s="26"/>
      <c r="CEW19" s="26"/>
      <c r="CEX19" s="26"/>
      <c r="CEY19" s="26"/>
      <c r="CEZ19" s="26"/>
      <c r="CFA19" s="26"/>
      <c r="CFB19" s="26"/>
      <c r="CFC19" s="26"/>
      <c r="CFD19" s="26"/>
      <c r="CFE19" s="26"/>
      <c r="CFF19" s="26"/>
      <c r="CFG19" s="26"/>
      <c r="CFH19" s="26"/>
      <c r="CFI19" s="26"/>
      <c r="CFJ19" s="26"/>
      <c r="CFK19" s="26"/>
      <c r="CFL19" s="26"/>
      <c r="CFM19" s="26"/>
      <c r="CFN19" s="26"/>
      <c r="CFO19" s="26"/>
      <c r="CFP19" s="26"/>
      <c r="CFQ19" s="26"/>
      <c r="CFR19" s="26"/>
      <c r="CFS19" s="26"/>
      <c r="CFT19" s="26"/>
      <c r="CFU19" s="26"/>
      <c r="CFV19" s="26"/>
      <c r="CFW19" s="26"/>
      <c r="CFX19" s="26"/>
      <c r="CFY19" s="26"/>
      <c r="CFZ19" s="26"/>
      <c r="CGA19" s="26"/>
      <c r="CGB19" s="26"/>
      <c r="CGC19" s="26"/>
      <c r="CGD19" s="26"/>
      <c r="CGE19" s="26"/>
      <c r="CGF19" s="26"/>
      <c r="CGG19" s="26"/>
      <c r="CGH19" s="26"/>
      <c r="CGI19" s="26"/>
      <c r="CGJ19" s="26"/>
      <c r="CGK19" s="26"/>
      <c r="CGL19" s="26"/>
      <c r="CGM19" s="26"/>
      <c r="CGN19" s="26"/>
      <c r="CGO19" s="26"/>
      <c r="CGP19" s="26"/>
      <c r="CGQ19" s="26"/>
      <c r="CGR19" s="26"/>
      <c r="CGS19" s="26"/>
      <c r="CGT19" s="26"/>
      <c r="CGU19" s="26"/>
      <c r="CGV19" s="26"/>
      <c r="CGW19" s="26"/>
      <c r="CGX19" s="26"/>
      <c r="CGY19" s="26"/>
      <c r="CGZ19" s="26"/>
      <c r="CHA19" s="26"/>
      <c r="CHB19" s="26"/>
      <c r="CHC19" s="26"/>
      <c r="CHD19" s="26"/>
      <c r="CHE19" s="26"/>
      <c r="CHF19" s="26"/>
      <c r="CHG19" s="26"/>
      <c r="CHH19" s="26"/>
      <c r="CHI19" s="26"/>
      <c r="CHJ19" s="26"/>
      <c r="CHK19" s="26"/>
      <c r="CHL19" s="26"/>
      <c r="CHM19" s="26"/>
      <c r="CHN19" s="26"/>
      <c r="CHO19" s="26"/>
      <c r="CHP19" s="26"/>
      <c r="CHQ19" s="26"/>
      <c r="CHR19" s="26"/>
      <c r="CHS19" s="26"/>
      <c r="CHT19" s="26"/>
      <c r="CHU19" s="26"/>
      <c r="CHV19" s="26"/>
      <c r="CHW19" s="26"/>
      <c r="CHX19" s="26"/>
      <c r="CHY19" s="26"/>
      <c r="CHZ19" s="26"/>
      <c r="CIA19" s="26"/>
      <c r="CIB19" s="26"/>
      <c r="CIC19" s="26"/>
      <c r="CID19" s="26"/>
      <c r="CIE19" s="26"/>
      <c r="CIF19" s="26"/>
      <c r="CIG19" s="26"/>
      <c r="CIH19" s="26"/>
      <c r="CII19" s="26"/>
      <c r="CIJ19" s="26"/>
      <c r="CIK19" s="26"/>
      <c r="CIL19" s="26"/>
      <c r="CIM19" s="26"/>
      <c r="CIN19" s="26"/>
      <c r="CIO19" s="26"/>
      <c r="CIP19" s="26"/>
      <c r="CIQ19" s="26"/>
      <c r="CIR19" s="26"/>
      <c r="CIS19" s="26"/>
      <c r="CIT19" s="26"/>
      <c r="CIU19" s="26"/>
      <c r="CIV19" s="26"/>
      <c r="CIW19" s="26"/>
      <c r="CIX19" s="26"/>
      <c r="CIY19" s="26"/>
      <c r="CIZ19" s="26"/>
      <c r="CJA19" s="26"/>
      <c r="CJB19" s="26"/>
      <c r="CJC19" s="26"/>
      <c r="CJD19" s="26"/>
      <c r="CJE19" s="26"/>
      <c r="CJF19" s="26"/>
      <c r="CJG19" s="26"/>
      <c r="CJH19" s="26"/>
      <c r="CJI19" s="26"/>
      <c r="CJJ19" s="26"/>
      <c r="CJK19" s="26"/>
      <c r="CJL19" s="26"/>
      <c r="CJM19" s="26"/>
      <c r="CJN19" s="26"/>
      <c r="CJO19" s="26"/>
      <c r="CJP19" s="26"/>
      <c r="CJQ19" s="26"/>
      <c r="CJR19" s="26"/>
      <c r="CJS19" s="26"/>
      <c r="CJT19" s="26"/>
      <c r="CJU19" s="26"/>
      <c r="CJV19" s="26"/>
      <c r="CJW19" s="26"/>
      <c r="CJX19" s="26"/>
      <c r="CJY19" s="26"/>
      <c r="CJZ19" s="26"/>
      <c r="CKA19" s="26"/>
      <c r="CKB19" s="26"/>
      <c r="CKC19" s="26"/>
      <c r="CKD19" s="26"/>
      <c r="CKE19" s="26"/>
      <c r="CKF19" s="26"/>
      <c r="CKG19" s="26"/>
      <c r="CKH19" s="26"/>
      <c r="CKI19" s="26"/>
      <c r="CKJ19" s="26"/>
      <c r="CKK19" s="26"/>
      <c r="CKL19" s="26"/>
      <c r="CKM19" s="26"/>
      <c r="CKN19" s="26"/>
      <c r="CKO19" s="26"/>
      <c r="CKP19" s="26"/>
      <c r="CKQ19" s="26"/>
      <c r="CKR19" s="26"/>
      <c r="CKS19" s="26"/>
      <c r="CKT19" s="26"/>
      <c r="CKU19" s="26"/>
      <c r="CKV19" s="26"/>
      <c r="CKW19" s="26"/>
      <c r="CKX19" s="26"/>
      <c r="CKY19" s="26"/>
      <c r="CKZ19" s="26"/>
      <c r="CLA19" s="26"/>
      <c r="CLB19" s="26"/>
      <c r="CLC19" s="26"/>
      <c r="CLD19" s="26"/>
      <c r="CLE19" s="26"/>
      <c r="CLF19" s="26"/>
      <c r="CLG19" s="26"/>
      <c r="CLH19" s="26"/>
      <c r="CLI19" s="26"/>
      <c r="CLJ19" s="26"/>
      <c r="CLK19" s="26"/>
      <c r="CLL19" s="26"/>
      <c r="CLM19" s="26"/>
      <c r="CLN19" s="26"/>
      <c r="CLO19" s="26"/>
      <c r="CLP19" s="26"/>
      <c r="CLQ19" s="26"/>
      <c r="CLR19" s="26"/>
      <c r="CLS19" s="26"/>
      <c r="CLT19" s="26"/>
      <c r="CLU19" s="26"/>
      <c r="CLV19" s="26"/>
      <c r="CLW19" s="26"/>
      <c r="CLX19" s="26"/>
      <c r="CLY19" s="26"/>
      <c r="CLZ19" s="26"/>
      <c r="CMA19" s="26"/>
      <c r="CMB19" s="26"/>
      <c r="CMC19" s="26"/>
      <c r="CMD19" s="26"/>
      <c r="CME19" s="26"/>
      <c r="CMF19" s="26"/>
      <c r="CMG19" s="26"/>
      <c r="CMH19" s="26"/>
      <c r="CMI19" s="26"/>
      <c r="CMJ19" s="26"/>
      <c r="CMK19" s="26"/>
      <c r="CML19" s="26"/>
      <c r="CMM19" s="26"/>
      <c r="CMN19" s="26"/>
      <c r="CMO19" s="26"/>
      <c r="CMP19" s="26"/>
      <c r="CMQ19" s="26"/>
      <c r="CMR19" s="26"/>
      <c r="CMS19" s="26"/>
      <c r="CMT19" s="26"/>
      <c r="CMU19" s="26"/>
      <c r="CMV19" s="26"/>
      <c r="CMW19" s="26"/>
      <c r="CMX19" s="26"/>
      <c r="CMY19" s="26"/>
      <c r="CMZ19" s="26"/>
      <c r="CNA19" s="26"/>
      <c r="CNB19" s="26"/>
      <c r="CNC19" s="26"/>
      <c r="CND19" s="26"/>
      <c r="CNE19" s="26"/>
      <c r="CNF19" s="26"/>
      <c r="CNG19" s="26"/>
      <c r="CNH19" s="26"/>
      <c r="CNI19" s="26"/>
      <c r="CNJ19" s="26"/>
      <c r="CNK19" s="26"/>
      <c r="CNL19" s="26"/>
      <c r="CNM19" s="26"/>
      <c r="CNN19" s="26"/>
      <c r="CNO19" s="26"/>
      <c r="CNP19" s="26"/>
      <c r="CNQ19" s="26"/>
      <c r="CNR19" s="26"/>
      <c r="CNS19" s="26"/>
      <c r="CNT19" s="26"/>
      <c r="CNU19" s="26"/>
      <c r="CNV19" s="26"/>
      <c r="CNW19" s="26"/>
      <c r="CNX19" s="26"/>
      <c r="CNY19" s="26"/>
      <c r="CNZ19" s="26"/>
      <c r="COA19" s="26"/>
      <c r="COB19" s="26"/>
      <c r="COC19" s="26"/>
      <c r="COD19" s="26"/>
      <c r="COE19" s="26"/>
      <c r="COF19" s="26"/>
      <c r="COG19" s="26"/>
      <c r="COH19" s="26"/>
      <c r="COI19" s="26"/>
      <c r="COJ19" s="26"/>
      <c r="COK19" s="26"/>
      <c r="COL19" s="26"/>
      <c r="COM19" s="26"/>
      <c r="CON19" s="26"/>
      <c r="COO19" s="26"/>
      <c r="COP19" s="26"/>
      <c r="COQ19" s="26"/>
      <c r="COR19" s="26"/>
      <c r="COS19" s="26"/>
      <c r="COT19" s="26"/>
      <c r="COU19" s="26"/>
      <c r="COV19" s="26"/>
      <c r="COW19" s="26"/>
      <c r="COX19" s="26"/>
      <c r="COY19" s="26"/>
      <c r="COZ19" s="26"/>
      <c r="CPA19" s="26"/>
      <c r="CPB19" s="26"/>
      <c r="CPC19" s="26"/>
      <c r="CPD19" s="26"/>
      <c r="CPE19" s="26"/>
      <c r="CPF19" s="26"/>
      <c r="CPG19" s="26"/>
      <c r="CPH19" s="26"/>
      <c r="CPI19" s="26"/>
      <c r="CPJ19" s="26"/>
      <c r="CPK19" s="26"/>
      <c r="CPL19" s="26"/>
      <c r="CPM19" s="26"/>
      <c r="CPN19" s="26"/>
      <c r="CPO19" s="26"/>
      <c r="CPP19" s="26"/>
      <c r="CPQ19" s="26"/>
      <c r="CPR19" s="26"/>
      <c r="CPS19" s="26"/>
      <c r="CPT19" s="26"/>
      <c r="CPU19" s="26"/>
      <c r="CPV19" s="26"/>
      <c r="CPW19" s="26"/>
      <c r="CPX19" s="26"/>
      <c r="CPY19" s="26"/>
      <c r="CPZ19" s="26"/>
      <c r="CQA19" s="26"/>
      <c r="CQB19" s="26"/>
      <c r="CQC19" s="26"/>
      <c r="CQD19" s="26"/>
      <c r="CQE19" s="26"/>
      <c r="CQF19" s="26"/>
      <c r="CQG19" s="26"/>
      <c r="CQH19" s="26"/>
      <c r="CQI19" s="26"/>
      <c r="CQJ19" s="26"/>
      <c r="CQK19" s="26"/>
      <c r="CQL19" s="26"/>
      <c r="CQM19" s="26"/>
      <c r="CQN19" s="26"/>
      <c r="CQO19" s="26"/>
      <c r="CQP19" s="26"/>
      <c r="CQQ19" s="26"/>
      <c r="CQR19" s="26"/>
      <c r="CQS19" s="26"/>
      <c r="CQT19" s="26"/>
      <c r="CQU19" s="26"/>
      <c r="CQV19" s="26"/>
      <c r="CQW19" s="26"/>
      <c r="CQX19" s="26"/>
      <c r="CQY19" s="26"/>
      <c r="CQZ19" s="26"/>
      <c r="CRA19" s="26"/>
      <c r="CRB19" s="26"/>
      <c r="CRC19" s="26"/>
      <c r="CRD19" s="26"/>
      <c r="CRE19" s="26"/>
      <c r="CRF19" s="26"/>
      <c r="CRG19" s="26"/>
      <c r="CRH19" s="26"/>
      <c r="CRI19" s="26"/>
      <c r="CRJ19" s="26"/>
      <c r="CRK19" s="26"/>
      <c r="CRL19" s="26"/>
      <c r="CRM19" s="26"/>
      <c r="CRN19" s="26"/>
      <c r="CRO19" s="26"/>
      <c r="CRP19" s="26"/>
      <c r="CRQ19" s="26"/>
      <c r="CRR19" s="26"/>
      <c r="CRS19" s="26"/>
      <c r="CRT19" s="26"/>
      <c r="CRU19" s="26"/>
      <c r="CRV19" s="26"/>
      <c r="CRW19" s="26"/>
      <c r="CRX19" s="26"/>
      <c r="CRY19" s="26"/>
      <c r="CRZ19" s="26"/>
      <c r="CSA19" s="26"/>
      <c r="CSB19" s="26"/>
      <c r="CSC19" s="26"/>
      <c r="CSD19" s="26"/>
      <c r="CSE19" s="26"/>
      <c r="CSF19" s="26"/>
      <c r="CSG19" s="26"/>
      <c r="CSH19" s="26"/>
      <c r="CSI19" s="26"/>
      <c r="CSJ19" s="26"/>
      <c r="CSK19" s="26"/>
      <c r="CSL19" s="26"/>
      <c r="CSM19" s="26"/>
      <c r="CSN19" s="26"/>
      <c r="CSO19" s="26"/>
      <c r="CSP19" s="26"/>
      <c r="CSQ19" s="26"/>
      <c r="CSR19" s="26"/>
      <c r="CSS19" s="26"/>
      <c r="CST19" s="26"/>
      <c r="CSU19" s="26"/>
      <c r="CSV19" s="26"/>
      <c r="CSW19" s="26"/>
      <c r="CSX19" s="26"/>
      <c r="CSY19" s="26"/>
      <c r="CSZ19" s="26"/>
      <c r="CTA19" s="26"/>
      <c r="CTB19" s="26"/>
      <c r="CTC19" s="26"/>
      <c r="CTD19" s="26"/>
      <c r="CTE19" s="26"/>
      <c r="CTF19" s="26"/>
      <c r="CTG19" s="26"/>
      <c r="CTH19" s="26"/>
      <c r="CTI19" s="26"/>
      <c r="CTJ19" s="26"/>
      <c r="CTK19" s="26"/>
      <c r="CTL19" s="26"/>
      <c r="CTM19" s="26"/>
      <c r="CTN19" s="26"/>
      <c r="CTO19" s="26"/>
      <c r="CTP19" s="26"/>
      <c r="CTQ19" s="26"/>
      <c r="CTR19" s="26"/>
      <c r="CTS19" s="26"/>
      <c r="CTT19" s="26"/>
      <c r="CTU19" s="26"/>
      <c r="CTV19" s="26"/>
      <c r="CTW19" s="26"/>
      <c r="CTX19" s="26"/>
      <c r="CTY19" s="26"/>
      <c r="CTZ19" s="26"/>
      <c r="CUA19" s="26"/>
      <c r="CUB19" s="26"/>
      <c r="CUC19" s="26"/>
      <c r="CUD19" s="26"/>
      <c r="CUE19" s="26"/>
      <c r="CUF19" s="26"/>
      <c r="CUG19" s="26"/>
      <c r="CUH19" s="26"/>
      <c r="CUI19" s="26"/>
      <c r="CUJ19" s="26"/>
      <c r="CUK19" s="26"/>
      <c r="CUL19" s="26"/>
      <c r="CUM19" s="26"/>
      <c r="CUN19" s="26"/>
      <c r="CUO19" s="26"/>
      <c r="CUP19" s="26"/>
      <c r="CUQ19" s="26"/>
      <c r="CUR19" s="26"/>
      <c r="CUS19" s="26"/>
      <c r="CUT19" s="26"/>
      <c r="CUU19" s="26"/>
      <c r="CUV19" s="26"/>
      <c r="CUW19" s="26"/>
      <c r="CUX19" s="26"/>
      <c r="CUY19" s="26"/>
      <c r="CUZ19" s="26"/>
      <c r="CVA19" s="26"/>
      <c r="CVB19" s="26"/>
      <c r="CVC19" s="26"/>
      <c r="CVD19" s="26"/>
      <c r="CVE19" s="26"/>
      <c r="CVF19" s="26"/>
      <c r="CVG19" s="26"/>
      <c r="CVH19" s="26"/>
      <c r="CVI19" s="26"/>
      <c r="CVJ19" s="26"/>
      <c r="CVK19" s="26"/>
      <c r="CVL19" s="26"/>
      <c r="CVM19" s="26"/>
      <c r="CVN19" s="26"/>
      <c r="CVO19" s="26"/>
      <c r="CVP19" s="26"/>
      <c r="CVQ19" s="26"/>
      <c r="CVR19" s="26"/>
      <c r="CVS19" s="26"/>
      <c r="CVT19" s="26"/>
      <c r="CVU19" s="26"/>
      <c r="CVV19" s="26"/>
      <c r="CVW19" s="26"/>
      <c r="CVX19" s="26"/>
      <c r="CVY19" s="26"/>
      <c r="CVZ19" s="26"/>
      <c r="CWA19" s="26"/>
      <c r="CWB19" s="26"/>
      <c r="CWC19" s="26"/>
      <c r="CWD19" s="26"/>
      <c r="CWE19" s="26"/>
      <c r="CWF19" s="26"/>
      <c r="CWG19" s="26"/>
      <c r="CWH19" s="26"/>
      <c r="CWI19" s="26"/>
      <c r="CWJ19" s="26"/>
      <c r="CWK19" s="26"/>
      <c r="CWL19" s="26"/>
      <c r="CWM19" s="26"/>
      <c r="CWN19" s="26"/>
      <c r="CWO19" s="26"/>
      <c r="CWP19" s="26"/>
      <c r="CWQ19" s="26"/>
      <c r="CWR19" s="26"/>
      <c r="CWS19" s="26"/>
      <c r="CWT19" s="26"/>
      <c r="CWU19" s="26"/>
      <c r="CWV19" s="26"/>
      <c r="CWW19" s="26"/>
      <c r="CWX19" s="26"/>
      <c r="CWY19" s="26"/>
      <c r="CWZ19" s="26"/>
      <c r="CXA19" s="26"/>
      <c r="CXB19" s="26"/>
      <c r="CXC19" s="26"/>
      <c r="CXD19" s="26"/>
      <c r="CXE19" s="26"/>
      <c r="CXF19" s="26"/>
      <c r="CXG19" s="26"/>
      <c r="CXH19" s="26"/>
      <c r="CXI19" s="26"/>
      <c r="CXJ19" s="26"/>
      <c r="CXK19" s="26"/>
      <c r="CXL19" s="26"/>
      <c r="CXM19" s="26"/>
      <c r="CXN19" s="26"/>
      <c r="CXO19" s="26"/>
      <c r="CXP19" s="26"/>
      <c r="CXQ19" s="26"/>
      <c r="CXR19" s="26"/>
      <c r="CXS19" s="26"/>
      <c r="CXT19" s="26"/>
      <c r="CXU19" s="26"/>
      <c r="CXV19" s="26"/>
      <c r="CXW19" s="26"/>
      <c r="CXX19" s="26"/>
      <c r="CXY19" s="26"/>
      <c r="CXZ19" s="26"/>
      <c r="CYA19" s="26"/>
      <c r="CYB19" s="26"/>
      <c r="CYC19" s="26"/>
      <c r="CYD19" s="26"/>
      <c r="CYE19" s="26"/>
      <c r="CYF19" s="26"/>
      <c r="CYG19" s="26"/>
      <c r="CYH19" s="26"/>
      <c r="CYI19" s="26"/>
      <c r="CYJ19" s="26"/>
      <c r="CYK19" s="26"/>
      <c r="CYL19" s="26"/>
      <c r="CYM19" s="26"/>
      <c r="CYN19" s="26"/>
      <c r="CYO19" s="26"/>
      <c r="CYP19" s="26"/>
      <c r="CYQ19" s="26"/>
      <c r="CYR19" s="26"/>
      <c r="CYS19" s="26"/>
      <c r="CYT19" s="26"/>
      <c r="CYU19" s="26"/>
      <c r="CYV19" s="26"/>
      <c r="CYW19" s="26"/>
      <c r="CYX19" s="26"/>
      <c r="CYY19" s="26"/>
      <c r="CYZ19" s="26"/>
      <c r="CZA19" s="26"/>
      <c r="CZB19" s="26"/>
      <c r="CZC19" s="26"/>
      <c r="CZD19" s="26"/>
      <c r="CZE19" s="26"/>
      <c r="CZF19" s="26"/>
      <c r="CZG19" s="26"/>
      <c r="CZH19" s="26"/>
      <c r="CZI19" s="26"/>
      <c r="CZJ19" s="26"/>
      <c r="CZK19" s="26"/>
      <c r="CZL19" s="26"/>
      <c r="CZM19" s="26"/>
      <c r="CZN19" s="26"/>
      <c r="CZO19" s="26"/>
      <c r="CZP19" s="26"/>
      <c r="CZQ19" s="26"/>
      <c r="CZR19" s="26"/>
      <c r="CZS19" s="26"/>
      <c r="CZT19" s="26"/>
      <c r="CZU19" s="26"/>
      <c r="CZV19" s="26"/>
      <c r="CZW19" s="26"/>
      <c r="CZX19" s="26"/>
      <c r="CZY19" s="26"/>
      <c r="CZZ19" s="26"/>
      <c r="DAA19" s="26"/>
      <c r="DAB19" s="26"/>
      <c r="DAC19" s="26"/>
      <c r="DAD19" s="26"/>
      <c r="DAE19" s="26"/>
      <c r="DAF19" s="26"/>
      <c r="DAG19" s="26"/>
      <c r="DAH19" s="26"/>
      <c r="DAI19" s="26"/>
      <c r="DAJ19" s="26"/>
      <c r="DAK19" s="26"/>
      <c r="DAL19" s="26"/>
      <c r="DAM19" s="26"/>
      <c r="DAN19" s="26"/>
      <c r="DAO19" s="26"/>
      <c r="DAP19" s="26"/>
      <c r="DAQ19" s="26"/>
      <c r="DAR19" s="26"/>
      <c r="DAS19" s="26"/>
      <c r="DAT19" s="26"/>
      <c r="DAU19" s="26"/>
      <c r="DAV19" s="26"/>
      <c r="DAW19" s="26"/>
      <c r="DAX19" s="26"/>
      <c r="DAY19" s="26"/>
      <c r="DAZ19" s="26"/>
      <c r="DBA19" s="26"/>
      <c r="DBB19" s="26"/>
      <c r="DBC19" s="26"/>
      <c r="DBD19" s="26"/>
      <c r="DBE19" s="26"/>
      <c r="DBF19" s="26"/>
      <c r="DBG19" s="26"/>
      <c r="DBH19" s="26"/>
      <c r="DBI19" s="26"/>
      <c r="DBJ19" s="26"/>
      <c r="DBK19" s="26"/>
      <c r="DBL19" s="26"/>
      <c r="DBM19" s="26"/>
      <c r="DBN19" s="26"/>
      <c r="DBO19" s="26"/>
      <c r="DBP19" s="26"/>
      <c r="DBQ19" s="26"/>
      <c r="DBR19" s="26"/>
      <c r="DBS19" s="26"/>
      <c r="DBT19" s="26"/>
      <c r="DBU19" s="26"/>
      <c r="DBV19" s="26"/>
      <c r="DBW19" s="26"/>
      <c r="DBX19" s="26"/>
      <c r="DBY19" s="26"/>
      <c r="DBZ19" s="26"/>
      <c r="DCA19" s="26"/>
      <c r="DCB19" s="26"/>
      <c r="DCC19" s="26"/>
      <c r="DCD19" s="26"/>
      <c r="DCE19" s="26"/>
      <c r="DCF19" s="26"/>
      <c r="DCG19" s="26"/>
      <c r="DCH19" s="26"/>
      <c r="DCI19" s="26"/>
      <c r="DCJ19" s="26"/>
      <c r="DCK19" s="26"/>
      <c r="DCL19" s="26"/>
      <c r="DCM19" s="26"/>
      <c r="DCN19" s="26"/>
      <c r="DCO19" s="26"/>
      <c r="DCP19" s="26"/>
      <c r="DCQ19" s="26"/>
      <c r="DCR19" s="26"/>
      <c r="DCS19" s="26"/>
      <c r="DCT19" s="26"/>
      <c r="DCU19" s="26"/>
      <c r="DCV19" s="26"/>
      <c r="DCW19" s="26"/>
      <c r="DCX19" s="26"/>
      <c r="DCY19" s="26"/>
      <c r="DCZ19" s="26"/>
      <c r="DDA19" s="26"/>
      <c r="DDB19" s="26"/>
      <c r="DDC19" s="26"/>
      <c r="DDD19" s="26"/>
      <c r="DDE19" s="26"/>
      <c r="DDF19" s="26"/>
      <c r="DDG19" s="26"/>
      <c r="DDH19" s="26"/>
      <c r="DDI19" s="26"/>
      <c r="DDJ19" s="26"/>
      <c r="DDK19" s="26"/>
      <c r="DDL19" s="26"/>
      <c r="DDM19" s="26"/>
      <c r="DDN19" s="26"/>
      <c r="DDO19" s="26"/>
      <c r="DDP19" s="26"/>
      <c r="DDQ19" s="26"/>
      <c r="DDR19" s="26"/>
      <c r="DDS19" s="26"/>
      <c r="DDT19" s="26"/>
      <c r="DDU19" s="26"/>
      <c r="DDV19" s="26"/>
      <c r="DDW19" s="26"/>
      <c r="DDX19" s="26"/>
      <c r="DDY19" s="26"/>
      <c r="DDZ19" s="26"/>
      <c r="DEA19" s="26"/>
      <c r="DEB19" s="26"/>
      <c r="DEC19" s="26"/>
      <c r="DED19" s="26"/>
      <c r="DEE19" s="26"/>
      <c r="DEF19" s="26"/>
      <c r="DEG19" s="26"/>
      <c r="DEH19" s="26"/>
      <c r="DEI19" s="26"/>
      <c r="DEJ19" s="26"/>
      <c r="DEK19" s="26"/>
      <c r="DEL19" s="26"/>
      <c r="DEM19" s="26"/>
      <c r="DEN19" s="26"/>
      <c r="DEO19" s="26"/>
      <c r="DEP19" s="26"/>
      <c r="DEQ19" s="26"/>
      <c r="DER19" s="26"/>
      <c r="DES19" s="26"/>
      <c r="DET19" s="26"/>
      <c r="DEU19" s="26"/>
      <c r="DEV19" s="26"/>
      <c r="DEW19" s="26"/>
      <c r="DEX19" s="26"/>
      <c r="DEY19" s="26"/>
      <c r="DEZ19" s="26"/>
      <c r="DFA19" s="26"/>
      <c r="DFB19" s="26"/>
      <c r="DFC19" s="26"/>
      <c r="DFD19" s="26"/>
      <c r="DFE19" s="26"/>
      <c r="DFF19" s="26"/>
      <c r="DFG19" s="26"/>
      <c r="DFH19" s="26"/>
      <c r="DFI19" s="26"/>
      <c r="DFJ19" s="26"/>
      <c r="DFK19" s="26"/>
      <c r="DFL19" s="26"/>
      <c r="DFM19" s="26"/>
      <c r="DFN19" s="26"/>
      <c r="DFO19" s="26"/>
      <c r="DFP19" s="26"/>
      <c r="DFQ19" s="26"/>
      <c r="DFR19" s="26"/>
      <c r="DFS19" s="26"/>
      <c r="DFT19" s="26"/>
      <c r="DFU19" s="26"/>
      <c r="DFV19" s="26"/>
      <c r="DFW19" s="26"/>
      <c r="DFX19" s="26"/>
      <c r="DFY19" s="26"/>
      <c r="DFZ19" s="26"/>
      <c r="DGA19" s="26"/>
      <c r="DGB19" s="26"/>
      <c r="DGC19" s="26"/>
      <c r="DGD19" s="26"/>
      <c r="DGE19" s="26"/>
      <c r="DGF19" s="26"/>
      <c r="DGG19" s="26"/>
      <c r="DGH19" s="26"/>
      <c r="DGI19" s="26"/>
      <c r="DGJ19" s="26"/>
      <c r="DGK19" s="26"/>
      <c r="DGL19" s="26"/>
      <c r="DGM19" s="26"/>
      <c r="DGN19" s="26"/>
      <c r="DGO19" s="26"/>
      <c r="DGP19" s="26"/>
      <c r="DGQ19" s="26"/>
      <c r="DGR19" s="26"/>
      <c r="DGS19" s="26"/>
      <c r="DGT19" s="26"/>
      <c r="DGU19" s="26"/>
      <c r="DGV19" s="26"/>
      <c r="DGW19" s="26"/>
      <c r="DGX19" s="26"/>
      <c r="DGY19" s="26"/>
      <c r="DGZ19" s="26"/>
      <c r="DHA19" s="26"/>
      <c r="DHB19" s="26"/>
      <c r="DHC19" s="26"/>
      <c r="DHD19" s="26"/>
      <c r="DHE19" s="26"/>
      <c r="DHF19" s="26"/>
      <c r="DHG19" s="26"/>
      <c r="DHH19" s="26"/>
      <c r="DHI19" s="26"/>
      <c r="DHJ19" s="26"/>
      <c r="DHK19" s="26"/>
      <c r="DHL19" s="26"/>
      <c r="DHM19" s="26"/>
      <c r="DHN19" s="26"/>
      <c r="DHO19" s="26"/>
      <c r="DHP19" s="26"/>
      <c r="DHQ19" s="26"/>
      <c r="DHR19" s="26"/>
      <c r="DHS19" s="26"/>
      <c r="DHT19" s="26"/>
      <c r="DHU19" s="26"/>
      <c r="DHV19" s="26"/>
      <c r="DHW19" s="26"/>
      <c r="DHX19" s="26"/>
      <c r="DHY19" s="26"/>
      <c r="DHZ19" s="26"/>
      <c r="DIA19" s="26"/>
      <c r="DIB19" s="26"/>
      <c r="DIC19" s="26"/>
      <c r="DID19" s="26"/>
      <c r="DIE19" s="26"/>
      <c r="DIF19" s="26"/>
      <c r="DIG19" s="26"/>
      <c r="DIH19" s="26"/>
      <c r="DII19" s="26"/>
      <c r="DIJ19" s="26"/>
      <c r="DIK19" s="26"/>
      <c r="DIL19" s="26"/>
      <c r="DIM19" s="26"/>
      <c r="DIN19" s="26"/>
      <c r="DIO19" s="26"/>
      <c r="DIP19" s="26"/>
      <c r="DIQ19" s="26"/>
      <c r="DIR19" s="26"/>
      <c r="DIS19" s="26"/>
      <c r="DIT19" s="26"/>
      <c r="DIU19" s="26"/>
      <c r="DIV19" s="26"/>
      <c r="DIW19" s="26"/>
      <c r="DIX19" s="26"/>
      <c r="DIY19" s="26"/>
      <c r="DIZ19" s="26"/>
      <c r="DJA19" s="26"/>
      <c r="DJB19" s="26"/>
      <c r="DJC19" s="26"/>
      <c r="DJD19" s="26"/>
      <c r="DJE19" s="26"/>
      <c r="DJF19" s="26"/>
      <c r="DJG19" s="26"/>
      <c r="DJH19" s="26"/>
      <c r="DJI19" s="26"/>
      <c r="DJJ19" s="26"/>
      <c r="DJK19" s="26"/>
      <c r="DJL19" s="26"/>
      <c r="DJM19" s="26"/>
      <c r="DJN19" s="26"/>
      <c r="DJO19" s="26"/>
      <c r="DJP19" s="26"/>
      <c r="DJQ19" s="26"/>
      <c r="DJR19" s="26"/>
      <c r="DJS19" s="26"/>
      <c r="DJT19" s="26"/>
      <c r="DJU19" s="26"/>
      <c r="DJV19" s="26"/>
      <c r="DJW19" s="26"/>
      <c r="DJX19" s="26"/>
      <c r="DJY19" s="26"/>
      <c r="DJZ19" s="26"/>
      <c r="DKA19" s="26"/>
      <c r="DKB19" s="26"/>
      <c r="DKC19" s="26"/>
      <c r="DKD19" s="26"/>
      <c r="DKE19" s="26"/>
      <c r="DKF19" s="26"/>
      <c r="DKG19" s="26"/>
      <c r="DKH19" s="26"/>
      <c r="DKI19" s="26"/>
      <c r="DKJ19" s="26"/>
      <c r="DKK19" s="26"/>
      <c r="DKL19" s="26"/>
      <c r="DKM19" s="26"/>
      <c r="DKN19" s="26"/>
      <c r="DKO19" s="26"/>
      <c r="DKP19" s="26"/>
      <c r="DKQ19" s="26"/>
      <c r="DKR19" s="26"/>
      <c r="DKS19" s="26"/>
      <c r="DKT19" s="26"/>
      <c r="DKU19" s="26"/>
      <c r="DKV19" s="26"/>
      <c r="DKW19" s="26"/>
      <c r="DKX19" s="26"/>
      <c r="DKY19" s="26"/>
      <c r="DKZ19" s="26"/>
      <c r="DLA19" s="26"/>
      <c r="DLB19" s="26"/>
      <c r="DLC19" s="26"/>
      <c r="DLD19" s="26"/>
      <c r="DLE19" s="26"/>
      <c r="DLF19" s="26"/>
      <c r="DLG19" s="26"/>
      <c r="DLH19" s="26"/>
      <c r="DLI19" s="26"/>
      <c r="DLJ19" s="26"/>
      <c r="DLK19" s="26"/>
      <c r="DLL19" s="26"/>
      <c r="DLM19" s="26"/>
      <c r="DLN19" s="26"/>
      <c r="DLO19" s="26"/>
      <c r="DLP19" s="26"/>
      <c r="DLQ19" s="26"/>
      <c r="DLR19" s="26"/>
      <c r="DLS19" s="26"/>
      <c r="DLT19" s="26"/>
      <c r="DLU19" s="26"/>
      <c r="DLV19" s="26"/>
      <c r="DLW19" s="26"/>
      <c r="DLX19" s="26"/>
      <c r="DLY19" s="26"/>
      <c r="DLZ19" s="26"/>
      <c r="DMA19" s="26"/>
      <c r="DMB19" s="26"/>
      <c r="DMC19" s="26"/>
      <c r="DMD19" s="26"/>
      <c r="DME19" s="26"/>
      <c r="DMF19" s="26"/>
      <c r="DMG19" s="26"/>
      <c r="DMH19" s="26"/>
      <c r="DMI19" s="26"/>
      <c r="DMJ19" s="26"/>
      <c r="DMK19" s="26"/>
      <c r="DML19" s="26"/>
      <c r="DMM19" s="26"/>
      <c r="DMN19" s="26"/>
      <c r="DMO19" s="26"/>
      <c r="DMP19" s="26"/>
      <c r="DMQ19" s="26"/>
      <c r="DMR19" s="26"/>
      <c r="DMS19" s="26"/>
      <c r="DMT19" s="26"/>
      <c r="DMU19" s="26"/>
      <c r="DMV19" s="26"/>
      <c r="DMW19" s="26"/>
      <c r="DMX19" s="26"/>
      <c r="DMY19" s="26"/>
      <c r="DMZ19" s="26"/>
      <c r="DNA19" s="26"/>
      <c r="DNB19" s="26"/>
      <c r="DNC19" s="26"/>
      <c r="DND19" s="26"/>
      <c r="DNE19" s="26"/>
      <c r="DNF19" s="26"/>
      <c r="DNG19" s="26"/>
      <c r="DNH19" s="26"/>
      <c r="DNI19" s="26"/>
      <c r="DNJ19" s="26"/>
      <c r="DNK19" s="26"/>
      <c r="DNL19" s="26"/>
      <c r="DNM19" s="26"/>
      <c r="DNN19" s="26"/>
      <c r="DNO19" s="26"/>
      <c r="DNP19" s="26"/>
      <c r="DNQ19" s="26"/>
      <c r="DNR19" s="26"/>
      <c r="DNS19" s="26"/>
      <c r="DNT19" s="26"/>
      <c r="DNU19" s="26"/>
      <c r="DNV19" s="26"/>
      <c r="DNW19" s="26"/>
      <c r="DNX19" s="26"/>
      <c r="DNY19" s="26"/>
      <c r="DNZ19" s="26"/>
      <c r="DOA19" s="26"/>
      <c r="DOB19" s="26"/>
      <c r="DOC19" s="26"/>
      <c r="DOD19" s="26"/>
      <c r="DOE19" s="26"/>
      <c r="DOF19" s="26"/>
      <c r="DOG19" s="26"/>
      <c r="DOH19" s="26"/>
      <c r="DOI19" s="26"/>
      <c r="DOJ19" s="26"/>
      <c r="DOK19" s="26"/>
      <c r="DOL19" s="26"/>
      <c r="DOM19" s="26"/>
      <c r="DON19" s="26"/>
      <c r="DOO19" s="26"/>
      <c r="DOP19" s="26"/>
      <c r="DOQ19" s="26"/>
      <c r="DOR19" s="26"/>
      <c r="DOS19" s="26"/>
      <c r="DOT19" s="26"/>
      <c r="DOU19" s="26"/>
      <c r="DOV19" s="26"/>
      <c r="DOW19" s="26"/>
      <c r="DOX19" s="26"/>
      <c r="DOY19" s="26"/>
      <c r="DOZ19" s="26"/>
      <c r="DPA19" s="26"/>
      <c r="DPB19" s="26"/>
      <c r="DPC19" s="26"/>
      <c r="DPD19" s="26"/>
      <c r="DPE19" s="26"/>
      <c r="DPF19" s="26"/>
      <c r="DPG19" s="26"/>
      <c r="DPH19" s="26"/>
      <c r="DPI19" s="26"/>
      <c r="DPJ19" s="26"/>
      <c r="DPK19" s="26"/>
      <c r="DPL19" s="26"/>
      <c r="DPM19" s="26"/>
      <c r="DPN19" s="26"/>
      <c r="DPO19" s="26"/>
      <c r="DPP19" s="26"/>
      <c r="DPQ19" s="26"/>
      <c r="DPR19" s="26"/>
      <c r="DPS19" s="26"/>
      <c r="DPT19" s="26"/>
      <c r="DPU19" s="26"/>
      <c r="DPV19" s="26"/>
      <c r="DPW19" s="26"/>
      <c r="DPX19" s="26"/>
      <c r="DPY19" s="26"/>
      <c r="DPZ19" s="26"/>
      <c r="DQA19" s="26"/>
      <c r="DQB19" s="26"/>
      <c r="DQC19" s="26"/>
      <c r="DQD19" s="26"/>
      <c r="DQE19" s="26"/>
      <c r="DQF19" s="26"/>
      <c r="DQG19" s="26"/>
      <c r="DQH19" s="26"/>
      <c r="DQI19" s="26"/>
      <c r="DQJ19" s="26"/>
      <c r="DQK19" s="26"/>
      <c r="DQL19" s="26"/>
      <c r="DQM19" s="26"/>
      <c r="DQN19" s="26"/>
      <c r="DQO19" s="26"/>
      <c r="DQP19" s="26"/>
      <c r="DQQ19" s="26"/>
      <c r="DQR19" s="26"/>
      <c r="DQS19" s="26"/>
      <c r="DQT19" s="26"/>
      <c r="DQU19" s="26"/>
      <c r="DQV19" s="26"/>
      <c r="DQW19" s="26"/>
      <c r="DQX19" s="26"/>
      <c r="DQY19" s="26"/>
      <c r="DQZ19" s="26"/>
      <c r="DRA19" s="26"/>
      <c r="DRB19" s="26"/>
      <c r="DRC19" s="26"/>
      <c r="DRD19" s="26"/>
      <c r="DRE19" s="26"/>
      <c r="DRF19" s="26"/>
      <c r="DRG19" s="26"/>
      <c r="DRH19" s="26"/>
      <c r="DRI19" s="26"/>
      <c r="DRJ19" s="26"/>
      <c r="DRK19" s="26"/>
      <c r="DRL19" s="26"/>
      <c r="DRM19" s="26"/>
      <c r="DRN19" s="26"/>
      <c r="DRO19" s="26"/>
      <c r="DRP19" s="26"/>
      <c r="DRQ19" s="26"/>
      <c r="DRR19" s="26"/>
      <c r="DRS19" s="26"/>
      <c r="DRT19" s="26"/>
      <c r="DRU19" s="26"/>
      <c r="DRV19" s="26"/>
      <c r="DRW19" s="26"/>
      <c r="DRX19" s="26"/>
      <c r="DRY19" s="26"/>
      <c r="DRZ19" s="26"/>
      <c r="DSA19" s="26"/>
      <c r="DSB19" s="26"/>
      <c r="DSC19" s="26"/>
      <c r="DSD19" s="26"/>
      <c r="DSE19" s="26"/>
      <c r="DSF19" s="26"/>
      <c r="DSG19" s="26"/>
      <c r="DSH19" s="26"/>
      <c r="DSI19" s="26"/>
      <c r="DSJ19" s="26"/>
      <c r="DSK19" s="26"/>
      <c r="DSL19" s="26"/>
      <c r="DSM19" s="26"/>
      <c r="DSN19" s="26"/>
      <c r="DSO19" s="26"/>
      <c r="DSP19" s="26"/>
      <c r="DSQ19" s="26"/>
      <c r="DSR19" s="26"/>
      <c r="DSS19" s="26"/>
      <c r="DST19" s="26"/>
      <c r="DSU19" s="26"/>
      <c r="DSV19" s="26"/>
      <c r="DSW19" s="26"/>
      <c r="DSX19" s="26"/>
      <c r="DSY19" s="26"/>
      <c r="DSZ19" s="26"/>
      <c r="DTA19" s="26"/>
      <c r="DTB19" s="26"/>
      <c r="DTC19" s="26"/>
      <c r="DTD19" s="26"/>
      <c r="DTE19" s="26"/>
      <c r="DTF19" s="26"/>
      <c r="DTG19" s="26"/>
      <c r="DTH19" s="26"/>
      <c r="DTI19" s="26"/>
      <c r="DTJ19" s="26"/>
      <c r="DTK19" s="26"/>
      <c r="DTL19" s="26"/>
      <c r="DTM19" s="26"/>
      <c r="DTN19" s="26"/>
      <c r="DTO19" s="26"/>
      <c r="DTP19" s="26"/>
      <c r="DTQ19" s="26"/>
      <c r="DTR19" s="26"/>
      <c r="DTS19" s="26"/>
      <c r="DTT19" s="26"/>
      <c r="DTU19" s="26"/>
      <c r="DTV19" s="26"/>
      <c r="DTW19" s="26"/>
      <c r="DTX19" s="26"/>
      <c r="DTY19" s="26"/>
      <c r="DTZ19" s="26"/>
      <c r="DUA19" s="26"/>
      <c r="DUB19" s="26"/>
      <c r="DUC19" s="26"/>
      <c r="DUD19" s="26"/>
      <c r="DUE19" s="26"/>
      <c r="DUF19" s="26"/>
      <c r="DUG19" s="26"/>
      <c r="DUH19" s="26"/>
      <c r="DUI19" s="26"/>
      <c r="DUJ19" s="26"/>
      <c r="DUK19" s="26"/>
      <c r="DUL19" s="26"/>
      <c r="DUM19" s="26"/>
      <c r="DUN19" s="26"/>
      <c r="DUO19" s="26"/>
      <c r="DUP19" s="26"/>
      <c r="DUQ19" s="26"/>
      <c r="DUR19" s="26"/>
      <c r="DUS19" s="26"/>
      <c r="DUT19" s="26"/>
      <c r="DUU19" s="26"/>
      <c r="DUV19" s="26"/>
      <c r="DUW19" s="26"/>
      <c r="DUX19" s="26"/>
      <c r="DUY19" s="26"/>
      <c r="DUZ19" s="26"/>
      <c r="DVA19" s="26"/>
      <c r="DVB19" s="26"/>
      <c r="DVC19" s="26"/>
      <c r="DVD19" s="26"/>
      <c r="DVE19" s="26"/>
      <c r="DVF19" s="26"/>
      <c r="DVG19" s="26"/>
      <c r="DVH19" s="26"/>
      <c r="DVI19" s="26"/>
      <c r="DVJ19" s="26"/>
      <c r="DVK19" s="26"/>
      <c r="DVL19" s="26"/>
      <c r="DVM19" s="26"/>
      <c r="DVN19" s="26"/>
      <c r="DVO19" s="26"/>
      <c r="DVP19" s="26"/>
      <c r="DVQ19" s="26"/>
      <c r="DVR19" s="26"/>
      <c r="DVS19" s="26"/>
      <c r="DVT19" s="26"/>
      <c r="DVU19" s="26"/>
      <c r="DVV19" s="26"/>
      <c r="DVW19" s="26"/>
      <c r="DVX19" s="26"/>
      <c r="DVY19" s="26"/>
      <c r="DVZ19" s="26"/>
      <c r="DWA19" s="26"/>
      <c r="DWB19" s="26"/>
      <c r="DWC19" s="26"/>
      <c r="DWD19" s="26"/>
      <c r="DWE19" s="26"/>
      <c r="DWF19" s="26"/>
      <c r="DWG19" s="26"/>
      <c r="DWH19" s="26"/>
      <c r="DWI19" s="26"/>
      <c r="DWJ19" s="26"/>
      <c r="DWK19" s="26"/>
      <c r="DWL19" s="26"/>
      <c r="DWM19" s="26"/>
      <c r="DWN19" s="26"/>
      <c r="DWO19" s="26"/>
      <c r="DWP19" s="26"/>
      <c r="DWQ19" s="26"/>
      <c r="DWR19" s="26"/>
      <c r="DWS19" s="26"/>
      <c r="DWT19" s="26"/>
      <c r="DWU19" s="26"/>
      <c r="DWV19" s="26"/>
      <c r="DWW19" s="26"/>
      <c r="DWX19" s="26"/>
      <c r="DWY19" s="26"/>
      <c r="DWZ19" s="26"/>
      <c r="DXA19" s="26"/>
      <c r="DXB19" s="26"/>
      <c r="DXC19" s="26"/>
      <c r="DXD19" s="26"/>
      <c r="DXE19" s="26"/>
      <c r="DXF19" s="26"/>
      <c r="DXG19" s="26"/>
      <c r="DXH19" s="26"/>
      <c r="DXI19" s="26"/>
      <c r="DXJ19" s="26"/>
      <c r="DXK19" s="26"/>
      <c r="DXL19" s="26"/>
      <c r="DXM19" s="26"/>
      <c r="DXN19" s="26"/>
      <c r="DXO19" s="26"/>
      <c r="DXP19" s="26"/>
      <c r="DXQ19" s="26"/>
      <c r="DXR19" s="26"/>
      <c r="DXS19" s="26"/>
      <c r="DXT19" s="26"/>
      <c r="DXU19" s="26"/>
      <c r="DXV19" s="26"/>
      <c r="DXW19" s="26"/>
      <c r="DXX19" s="26"/>
      <c r="DXY19" s="26"/>
      <c r="DXZ19" s="26"/>
      <c r="DYA19" s="26"/>
      <c r="DYB19" s="26"/>
      <c r="DYC19" s="26"/>
      <c r="DYD19" s="26"/>
      <c r="DYE19" s="26"/>
      <c r="DYF19" s="26"/>
      <c r="DYG19" s="26"/>
      <c r="DYH19" s="26"/>
      <c r="DYI19" s="26"/>
      <c r="DYJ19" s="26"/>
      <c r="DYK19" s="26"/>
      <c r="DYL19" s="26"/>
      <c r="DYM19" s="26"/>
      <c r="DYN19" s="26"/>
      <c r="DYO19" s="26"/>
      <c r="DYP19" s="26"/>
      <c r="DYQ19" s="26"/>
      <c r="DYR19" s="26"/>
      <c r="DYS19" s="26"/>
      <c r="DYT19" s="26"/>
      <c r="DYU19" s="26"/>
      <c r="DYV19" s="26"/>
      <c r="DYW19" s="26"/>
      <c r="DYX19" s="26"/>
      <c r="DYY19" s="26"/>
      <c r="DYZ19" s="26"/>
      <c r="DZA19" s="26"/>
      <c r="DZB19" s="26"/>
      <c r="DZC19" s="26"/>
      <c r="DZD19" s="26"/>
      <c r="DZE19" s="26"/>
      <c r="DZF19" s="26"/>
      <c r="DZG19" s="26"/>
      <c r="DZH19" s="26"/>
      <c r="DZI19" s="26"/>
      <c r="DZJ19" s="26"/>
      <c r="DZK19" s="26"/>
      <c r="DZL19" s="26"/>
      <c r="DZM19" s="26"/>
      <c r="DZN19" s="26"/>
      <c r="DZO19" s="26"/>
      <c r="DZP19" s="26"/>
      <c r="DZQ19" s="26"/>
      <c r="DZR19" s="26"/>
      <c r="DZS19" s="26"/>
      <c r="DZT19" s="26"/>
      <c r="DZU19" s="26"/>
      <c r="DZV19" s="26"/>
      <c r="DZW19" s="26"/>
      <c r="DZX19" s="26"/>
      <c r="DZY19" s="26"/>
      <c r="DZZ19" s="26"/>
      <c r="EAA19" s="26"/>
      <c r="EAB19" s="26"/>
      <c r="EAC19" s="26"/>
      <c r="EAD19" s="26"/>
      <c r="EAE19" s="26"/>
      <c r="EAF19" s="26"/>
      <c r="EAG19" s="26"/>
      <c r="EAH19" s="26"/>
      <c r="EAI19" s="26"/>
      <c r="EAJ19" s="26"/>
      <c r="EAK19" s="26"/>
      <c r="EAL19" s="26"/>
      <c r="EAM19" s="26"/>
      <c r="EAN19" s="26"/>
      <c r="EAO19" s="26"/>
      <c r="EAP19" s="26"/>
      <c r="EAQ19" s="26"/>
      <c r="EAR19" s="26"/>
      <c r="EAS19" s="26"/>
      <c r="EAT19" s="26"/>
      <c r="EAU19" s="26"/>
      <c r="EAV19" s="26"/>
      <c r="EAW19" s="26"/>
      <c r="EAX19" s="26"/>
      <c r="EAY19" s="26"/>
      <c r="EAZ19" s="26"/>
      <c r="EBA19" s="26"/>
      <c r="EBB19" s="26"/>
      <c r="EBC19" s="26"/>
      <c r="EBD19" s="26"/>
      <c r="EBE19" s="26"/>
      <c r="EBF19" s="26"/>
      <c r="EBG19" s="26"/>
      <c r="EBH19" s="26"/>
      <c r="EBI19" s="26"/>
      <c r="EBJ19" s="26"/>
      <c r="EBK19" s="26"/>
      <c r="EBL19" s="26"/>
      <c r="EBM19" s="26"/>
      <c r="EBN19" s="26"/>
      <c r="EBO19" s="26"/>
      <c r="EBP19" s="26"/>
      <c r="EBQ19" s="26"/>
      <c r="EBR19" s="26"/>
      <c r="EBS19" s="26"/>
      <c r="EBT19" s="26"/>
      <c r="EBU19" s="26"/>
      <c r="EBV19" s="26"/>
      <c r="EBW19" s="26"/>
      <c r="EBX19" s="26"/>
      <c r="EBY19" s="26"/>
      <c r="EBZ19" s="26"/>
      <c r="ECA19" s="26"/>
      <c r="ECB19" s="26"/>
      <c r="ECC19" s="26"/>
      <c r="ECD19" s="26"/>
      <c r="ECE19" s="26"/>
      <c r="ECF19" s="26"/>
      <c r="ECG19" s="26"/>
      <c r="ECH19" s="26"/>
      <c r="ECI19" s="26"/>
      <c r="ECJ19" s="26"/>
      <c r="ECK19" s="26"/>
      <c r="ECL19" s="26"/>
      <c r="ECM19" s="26"/>
      <c r="ECN19" s="26"/>
      <c r="ECO19" s="26"/>
      <c r="ECP19" s="26"/>
      <c r="ECQ19" s="26"/>
      <c r="ECR19" s="26"/>
      <c r="ECS19" s="26"/>
      <c r="ECT19" s="26"/>
      <c r="ECU19" s="26"/>
      <c r="ECV19" s="26"/>
      <c r="ECW19" s="26"/>
      <c r="ECX19" s="26"/>
      <c r="ECY19" s="26"/>
      <c r="ECZ19" s="26"/>
      <c r="EDA19" s="26"/>
      <c r="EDB19" s="26"/>
      <c r="EDC19" s="26"/>
      <c r="EDD19" s="26"/>
      <c r="EDE19" s="26"/>
      <c r="EDF19" s="26"/>
      <c r="EDG19" s="26"/>
      <c r="EDH19" s="26"/>
      <c r="EDI19" s="26"/>
      <c r="EDJ19" s="26"/>
      <c r="EDK19" s="26"/>
      <c r="EDL19" s="26"/>
      <c r="EDM19" s="26"/>
      <c r="EDN19" s="26"/>
      <c r="EDO19" s="26"/>
      <c r="EDP19" s="26"/>
      <c r="EDQ19" s="26"/>
      <c r="EDR19" s="26"/>
      <c r="EDS19" s="26"/>
      <c r="EDT19" s="26"/>
      <c r="EDU19" s="26"/>
      <c r="EDV19" s="26"/>
      <c r="EDW19" s="26"/>
      <c r="EDX19" s="26"/>
      <c r="EDY19" s="26"/>
      <c r="EDZ19" s="26"/>
      <c r="EEA19" s="26"/>
      <c r="EEB19" s="26"/>
      <c r="EEC19" s="26"/>
      <c r="EED19" s="26"/>
      <c r="EEE19" s="26"/>
      <c r="EEF19" s="26"/>
      <c r="EEG19" s="26"/>
      <c r="EEH19" s="26"/>
      <c r="EEI19" s="26"/>
      <c r="EEJ19" s="26"/>
      <c r="EEK19" s="26"/>
      <c r="EEL19" s="26"/>
      <c r="EEM19" s="26"/>
      <c r="EEN19" s="26"/>
      <c r="EEO19" s="26"/>
      <c r="EEP19" s="26"/>
      <c r="EEQ19" s="26"/>
      <c r="EER19" s="26"/>
      <c r="EES19" s="26"/>
      <c r="EET19" s="26"/>
      <c r="EEU19" s="26"/>
      <c r="EEV19" s="26"/>
      <c r="EEW19" s="26"/>
      <c r="EEX19" s="26"/>
      <c r="EEY19" s="26"/>
      <c r="EEZ19" s="26"/>
      <c r="EFA19" s="26"/>
      <c r="EFB19" s="26"/>
      <c r="EFC19" s="26"/>
      <c r="EFD19" s="26"/>
      <c r="EFE19" s="26"/>
      <c r="EFF19" s="26"/>
      <c r="EFG19" s="26"/>
      <c r="EFH19" s="26"/>
      <c r="EFI19" s="26"/>
      <c r="EFJ19" s="26"/>
      <c r="EFK19" s="26"/>
      <c r="EFL19" s="26"/>
      <c r="EFM19" s="26"/>
      <c r="EFN19" s="26"/>
      <c r="EFO19" s="26"/>
      <c r="EFP19" s="26"/>
      <c r="EFQ19" s="26"/>
      <c r="EFR19" s="26"/>
      <c r="EFS19" s="26"/>
      <c r="EFT19" s="26"/>
      <c r="EFU19" s="26"/>
      <c r="EFV19" s="26"/>
      <c r="EFW19" s="26"/>
      <c r="EFX19" s="26"/>
      <c r="EFY19" s="26"/>
      <c r="EFZ19" s="26"/>
      <c r="EGA19" s="26"/>
      <c r="EGB19" s="26"/>
      <c r="EGC19" s="26"/>
      <c r="EGD19" s="26"/>
      <c r="EGE19" s="26"/>
      <c r="EGF19" s="26"/>
      <c r="EGG19" s="26"/>
      <c r="EGH19" s="26"/>
      <c r="EGI19" s="26"/>
      <c r="EGJ19" s="26"/>
      <c r="EGK19" s="26"/>
      <c r="EGL19" s="26"/>
      <c r="EGM19" s="26"/>
      <c r="EGN19" s="26"/>
      <c r="EGO19" s="26"/>
      <c r="EGP19" s="26"/>
      <c r="EGQ19" s="26"/>
      <c r="EGR19" s="26"/>
      <c r="EGS19" s="26"/>
      <c r="EGT19" s="26"/>
      <c r="EGU19" s="26"/>
      <c r="EGV19" s="26"/>
      <c r="EGW19" s="26"/>
      <c r="EGX19" s="26"/>
      <c r="EGY19" s="26"/>
      <c r="EGZ19" s="26"/>
      <c r="EHA19" s="26"/>
      <c r="EHB19" s="26"/>
      <c r="EHC19" s="26"/>
      <c r="EHD19" s="26"/>
      <c r="EHE19" s="26"/>
      <c r="EHF19" s="26"/>
      <c r="EHG19" s="26"/>
      <c r="EHH19" s="26"/>
      <c r="EHI19" s="26"/>
      <c r="EHJ19" s="26"/>
      <c r="EHK19" s="26"/>
      <c r="EHL19" s="26"/>
      <c r="EHM19" s="26"/>
      <c r="EHN19" s="26"/>
      <c r="EHO19" s="26"/>
      <c r="EHP19" s="26"/>
      <c r="EHQ19" s="26"/>
      <c r="EHR19" s="26"/>
      <c r="EHS19" s="26"/>
      <c r="EHT19" s="26"/>
      <c r="EHU19" s="26"/>
      <c r="EHV19" s="26"/>
      <c r="EHW19" s="26"/>
      <c r="EHX19" s="26"/>
      <c r="EHY19" s="26"/>
      <c r="EHZ19" s="26"/>
      <c r="EIA19" s="26"/>
      <c r="EIB19" s="26"/>
      <c r="EIC19" s="26"/>
      <c r="EID19" s="26"/>
      <c r="EIE19" s="26"/>
      <c r="EIF19" s="26"/>
      <c r="EIG19" s="26"/>
      <c r="EIH19" s="26"/>
      <c r="EII19" s="26"/>
      <c r="EIJ19" s="26"/>
      <c r="EIK19" s="26"/>
      <c r="EIL19" s="26"/>
      <c r="EIM19" s="26"/>
      <c r="EIN19" s="26"/>
      <c r="EIO19" s="26"/>
      <c r="EIP19" s="26"/>
      <c r="EIQ19" s="26"/>
      <c r="EIR19" s="26"/>
      <c r="EIS19" s="26"/>
      <c r="EIT19" s="26"/>
      <c r="EIU19" s="26"/>
      <c r="EIV19" s="26"/>
      <c r="EIW19" s="26"/>
      <c r="EIX19" s="26"/>
      <c r="EIY19" s="26"/>
      <c r="EIZ19" s="26"/>
      <c r="EJA19" s="26"/>
      <c r="EJB19" s="26"/>
      <c r="EJC19" s="26"/>
      <c r="EJD19" s="26"/>
      <c r="EJE19" s="26"/>
      <c r="EJF19" s="26"/>
      <c r="EJG19" s="26"/>
      <c r="EJH19" s="26"/>
      <c r="EJI19" s="26"/>
      <c r="EJJ19" s="26"/>
      <c r="EJK19" s="26"/>
      <c r="EJL19" s="26"/>
      <c r="EJM19" s="26"/>
      <c r="EJN19" s="26"/>
      <c r="EJO19" s="26"/>
      <c r="EJP19" s="26"/>
      <c r="EJQ19" s="26"/>
      <c r="EJR19" s="26"/>
      <c r="EJS19" s="26"/>
      <c r="EJT19" s="26"/>
      <c r="EJU19" s="26"/>
      <c r="EJV19" s="26"/>
      <c r="EJW19" s="26"/>
      <c r="EJX19" s="26"/>
      <c r="EJY19" s="26"/>
      <c r="EJZ19" s="26"/>
      <c r="EKA19" s="26"/>
      <c r="EKB19" s="26"/>
      <c r="EKC19" s="26"/>
      <c r="EKD19" s="26"/>
      <c r="EKE19" s="26"/>
      <c r="EKF19" s="26"/>
      <c r="EKG19" s="26"/>
      <c r="EKH19" s="26"/>
      <c r="EKI19" s="26"/>
      <c r="EKJ19" s="26"/>
      <c r="EKK19" s="26"/>
      <c r="EKL19" s="26"/>
      <c r="EKM19" s="26"/>
      <c r="EKN19" s="26"/>
      <c r="EKO19" s="26"/>
      <c r="EKP19" s="26"/>
      <c r="EKQ19" s="26"/>
      <c r="EKR19" s="26"/>
      <c r="EKS19" s="26"/>
      <c r="EKT19" s="26"/>
      <c r="EKU19" s="26"/>
      <c r="EKV19" s="26"/>
      <c r="EKW19" s="26"/>
      <c r="EKX19" s="26"/>
      <c r="EKY19" s="26"/>
      <c r="EKZ19" s="26"/>
      <c r="ELA19" s="26"/>
      <c r="ELB19" s="26"/>
      <c r="ELC19" s="26"/>
      <c r="ELD19" s="26"/>
      <c r="ELE19" s="26"/>
      <c r="ELF19" s="26"/>
      <c r="ELG19" s="26"/>
      <c r="ELH19" s="26"/>
      <c r="ELI19" s="26"/>
      <c r="ELJ19" s="26"/>
      <c r="ELK19" s="26"/>
      <c r="ELL19" s="26"/>
      <c r="ELM19" s="26"/>
      <c r="ELN19" s="26"/>
      <c r="ELO19" s="26"/>
      <c r="ELP19" s="26"/>
      <c r="ELQ19" s="26"/>
      <c r="ELR19" s="26"/>
      <c r="ELS19" s="26"/>
      <c r="ELT19" s="26"/>
      <c r="ELU19" s="26"/>
      <c r="ELV19" s="26"/>
      <c r="ELW19" s="26"/>
      <c r="ELX19" s="26"/>
      <c r="ELY19" s="26"/>
      <c r="ELZ19" s="26"/>
      <c r="EMA19" s="26"/>
      <c r="EMB19" s="26"/>
      <c r="EMC19" s="26"/>
      <c r="EMD19" s="26"/>
      <c r="EME19" s="26"/>
      <c r="EMF19" s="26"/>
      <c r="EMG19" s="26"/>
      <c r="EMH19" s="26"/>
      <c r="EMI19" s="26"/>
      <c r="EMJ19" s="26"/>
      <c r="EMK19" s="26"/>
      <c r="EML19" s="26"/>
      <c r="EMM19" s="26"/>
      <c r="EMN19" s="26"/>
      <c r="EMO19" s="26"/>
      <c r="EMP19" s="26"/>
      <c r="EMQ19" s="26"/>
      <c r="EMR19" s="26"/>
      <c r="EMS19" s="26"/>
      <c r="EMT19" s="26"/>
      <c r="EMU19" s="26"/>
      <c r="EMV19" s="26"/>
      <c r="EMW19" s="26"/>
      <c r="EMX19" s="26"/>
      <c r="EMY19" s="26"/>
      <c r="EMZ19" s="26"/>
      <c r="ENA19" s="26"/>
      <c r="ENB19" s="26"/>
      <c r="ENC19" s="26"/>
      <c r="END19" s="26"/>
      <c r="ENE19" s="26"/>
      <c r="ENF19" s="26"/>
      <c r="ENG19" s="26"/>
      <c r="ENH19" s="26"/>
      <c r="ENI19" s="26"/>
      <c r="ENJ19" s="26"/>
      <c r="ENK19" s="26"/>
      <c r="ENL19" s="26"/>
      <c r="ENM19" s="26"/>
      <c r="ENN19" s="26"/>
      <c r="ENO19" s="26"/>
      <c r="ENP19" s="26"/>
      <c r="ENQ19" s="26"/>
      <c r="ENR19" s="26"/>
      <c r="ENS19" s="26"/>
      <c r="ENT19" s="26"/>
      <c r="ENU19" s="26"/>
      <c r="ENV19" s="26"/>
      <c r="ENW19" s="26"/>
      <c r="ENX19" s="26"/>
      <c r="ENY19" s="26"/>
      <c r="ENZ19" s="26"/>
      <c r="EOA19" s="26"/>
      <c r="EOB19" s="26"/>
      <c r="EOC19" s="26"/>
      <c r="EOD19" s="26"/>
      <c r="EOE19" s="26"/>
      <c r="EOF19" s="26"/>
      <c r="EOG19" s="26"/>
      <c r="EOH19" s="26"/>
      <c r="EOI19" s="26"/>
      <c r="EOJ19" s="26"/>
      <c r="EOK19" s="26"/>
      <c r="EOL19" s="26"/>
      <c r="EOM19" s="26"/>
      <c r="EON19" s="26"/>
      <c r="EOO19" s="26"/>
      <c r="EOP19" s="26"/>
      <c r="EOQ19" s="26"/>
      <c r="EOR19" s="26"/>
      <c r="EOS19" s="26"/>
      <c r="EOT19" s="26"/>
      <c r="EOU19" s="26"/>
      <c r="EOV19" s="26"/>
      <c r="EOW19" s="26"/>
      <c r="EOX19" s="26"/>
      <c r="EOY19" s="26"/>
      <c r="EOZ19" s="26"/>
      <c r="EPA19" s="26"/>
      <c r="EPB19" s="26"/>
      <c r="EPC19" s="26"/>
      <c r="EPD19" s="26"/>
      <c r="EPE19" s="26"/>
      <c r="EPF19" s="26"/>
      <c r="EPG19" s="26"/>
      <c r="EPH19" s="26"/>
      <c r="EPI19" s="26"/>
      <c r="EPJ19" s="26"/>
      <c r="EPK19" s="26"/>
      <c r="EPL19" s="26"/>
      <c r="EPM19" s="26"/>
      <c r="EPN19" s="26"/>
      <c r="EPO19" s="26"/>
      <c r="EPP19" s="26"/>
      <c r="EPQ19" s="26"/>
      <c r="EPR19" s="26"/>
      <c r="EPS19" s="26"/>
      <c r="EPT19" s="26"/>
      <c r="EPU19" s="26"/>
      <c r="EPV19" s="26"/>
      <c r="EPW19" s="26"/>
      <c r="EPX19" s="26"/>
      <c r="EPY19" s="26"/>
      <c r="EPZ19" s="26"/>
      <c r="EQA19" s="26"/>
      <c r="EQB19" s="26"/>
      <c r="EQC19" s="26"/>
      <c r="EQD19" s="26"/>
      <c r="EQE19" s="26"/>
      <c r="EQF19" s="26"/>
      <c r="EQG19" s="26"/>
      <c r="EQH19" s="26"/>
      <c r="EQI19" s="26"/>
      <c r="EQJ19" s="26"/>
      <c r="EQK19" s="26"/>
      <c r="EQL19" s="26"/>
      <c r="EQM19" s="26"/>
      <c r="EQN19" s="26"/>
      <c r="EQO19" s="26"/>
      <c r="EQP19" s="26"/>
      <c r="EQQ19" s="26"/>
      <c r="EQR19" s="26"/>
      <c r="EQS19" s="26"/>
      <c r="EQT19" s="26"/>
      <c r="EQU19" s="26"/>
      <c r="EQV19" s="26"/>
      <c r="EQW19" s="26"/>
      <c r="EQX19" s="26"/>
      <c r="EQY19" s="26"/>
      <c r="EQZ19" s="26"/>
      <c r="ERA19" s="26"/>
      <c r="ERB19" s="26"/>
      <c r="ERC19" s="26"/>
      <c r="ERD19" s="26"/>
      <c r="ERE19" s="26"/>
      <c r="ERF19" s="26"/>
      <c r="ERG19" s="26"/>
      <c r="ERH19" s="26"/>
      <c r="ERI19" s="26"/>
      <c r="ERJ19" s="26"/>
      <c r="ERK19" s="26"/>
      <c r="ERL19" s="26"/>
      <c r="ERM19" s="26"/>
      <c r="ERN19" s="26"/>
      <c r="ERO19" s="26"/>
      <c r="ERP19" s="26"/>
      <c r="ERQ19" s="26"/>
      <c r="ERR19" s="26"/>
      <c r="ERS19" s="26"/>
      <c r="ERT19" s="26"/>
      <c r="ERU19" s="26"/>
      <c r="ERV19" s="26"/>
      <c r="ERW19" s="26"/>
      <c r="ERX19" s="26"/>
      <c r="ERY19" s="26"/>
      <c r="ERZ19" s="26"/>
      <c r="ESA19" s="26"/>
      <c r="ESB19" s="26"/>
      <c r="ESC19" s="26"/>
      <c r="ESD19" s="26"/>
      <c r="ESE19" s="26"/>
      <c r="ESF19" s="26"/>
      <c r="ESG19" s="26"/>
      <c r="ESH19" s="26"/>
      <c r="ESI19" s="26"/>
      <c r="ESJ19" s="26"/>
      <c r="ESK19" s="26"/>
      <c r="ESL19" s="26"/>
      <c r="ESM19" s="26"/>
      <c r="ESN19" s="26"/>
      <c r="ESO19" s="26"/>
      <c r="ESP19" s="26"/>
      <c r="ESQ19" s="26"/>
      <c r="ESR19" s="26"/>
      <c r="ESS19" s="26"/>
      <c r="EST19" s="26"/>
      <c r="ESU19" s="26"/>
      <c r="ESV19" s="26"/>
      <c r="ESW19" s="26"/>
      <c r="ESX19" s="26"/>
      <c r="ESY19" s="26"/>
      <c r="ESZ19" s="26"/>
      <c r="ETA19" s="26"/>
      <c r="ETB19" s="26"/>
      <c r="ETC19" s="26"/>
      <c r="ETD19" s="26"/>
      <c r="ETE19" s="26"/>
      <c r="ETF19" s="26"/>
      <c r="ETG19" s="26"/>
      <c r="ETH19" s="26"/>
      <c r="ETI19" s="26"/>
      <c r="ETJ19" s="26"/>
      <c r="ETK19" s="26"/>
      <c r="ETL19" s="26"/>
      <c r="ETM19" s="26"/>
      <c r="ETN19" s="26"/>
      <c r="ETO19" s="26"/>
      <c r="ETP19" s="26"/>
      <c r="ETQ19" s="26"/>
      <c r="ETR19" s="26"/>
      <c r="ETS19" s="26"/>
      <c r="ETT19" s="26"/>
      <c r="ETU19" s="26"/>
      <c r="ETV19" s="26"/>
      <c r="ETW19" s="26"/>
      <c r="ETX19" s="26"/>
      <c r="ETY19" s="26"/>
      <c r="ETZ19" s="26"/>
      <c r="EUA19" s="26"/>
      <c r="EUB19" s="26"/>
      <c r="EUC19" s="26"/>
      <c r="EUD19" s="26"/>
      <c r="EUE19" s="26"/>
      <c r="EUF19" s="26"/>
      <c r="EUG19" s="26"/>
      <c r="EUH19" s="26"/>
      <c r="EUI19" s="26"/>
      <c r="EUJ19" s="26"/>
      <c r="EUK19" s="26"/>
      <c r="EUL19" s="26"/>
      <c r="EUM19" s="26"/>
      <c r="EUN19" s="26"/>
      <c r="EUO19" s="26"/>
      <c r="EUP19" s="26"/>
      <c r="EUQ19" s="26"/>
      <c r="EUR19" s="26"/>
      <c r="EUS19" s="26"/>
      <c r="EUT19" s="26"/>
      <c r="EUU19" s="26"/>
      <c r="EUV19" s="26"/>
      <c r="EUW19" s="26"/>
      <c r="EUX19" s="26"/>
      <c r="EUY19" s="26"/>
      <c r="EUZ19" s="26"/>
      <c r="EVA19" s="26"/>
      <c r="EVB19" s="26"/>
      <c r="EVC19" s="26"/>
      <c r="EVD19" s="26"/>
      <c r="EVE19" s="26"/>
      <c r="EVF19" s="26"/>
      <c r="EVG19" s="26"/>
      <c r="EVH19" s="26"/>
      <c r="EVI19" s="26"/>
      <c r="EVJ19" s="26"/>
      <c r="EVK19" s="26"/>
      <c r="EVL19" s="26"/>
      <c r="EVM19" s="26"/>
      <c r="EVN19" s="26"/>
      <c r="EVO19" s="26"/>
      <c r="EVP19" s="26"/>
      <c r="EVQ19" s="26"/>
      <c r="EVR19" s="26"/>
      <c r="EVS19" s="26"/>
      <c r="EVT19" s="26"/>
      <c r="EVU19" s="26"/>
      <c r="EVV19" s="26"/>
      <c r="EVW19" s="26"/>
      <c r="EVX19" s="26"/>
      <c r="EVY19" s="26"/>
      <c r="EVZ19" s="26"/>
      <c r="EWA19" s="26"/>
      <c r="EWB19" s="26"/>
      <c r="EWC19" s="26"/>
      <c r="EWD19" s="26"/>
      <c r="EWE19" s="26"/>
      <c r="EWF19" s="26"/>
      <c r="EWG19" s="26"/>
      <c r="EWH19" s="26"/>
      <c r="EWI19" s="26"/>
      <c r="EWJ19" s="26"/>
      <c r="EWK19" s="26"/>
      <c r="EWL19" s="26"/>
      <c r="EWM19" s="26"/>
      <c r="EWN19" s="26"/>
      <c r="EWO19" s="26"/>
      <c r="EWP19" s="26"/>
      <c r="EWQ19" s="26"/>
      <c r="EWR19" s="26"/>
      <c r="EWS19" s="26"/>
      <c r="EWT19" s="26"/>
      <c r="EWU19" s="26"/>
      <c r="EWV19" s="26"/>
      <c r="EWW19" s="26"/>
      <c r="EWX19" s="26"/>
      <c r="EWY19" s="26"/>
      <c r="EWZ19" s="26"/>
      <c r="EXA19" s="26"/>
      <c r="EXB19" s="26"/>
      <c r="EXC19" s="26"/>
      <c r="EXD19" s="26"/>
      <c r="EXE19" s="26"/>
      <c r="EXF19" s="26"/>
      <c r="EXG19" s="26"/>
      <c r="EXH19" s="26"/>
      <c r="EXI19" s="26"/>
      <c r="EXJ19" s="26"/>
      <c r="EXK19" s="26"/>
      <c r="EXL19" s="26"/>
      <c r="EXM19" s="26"/>
      <c r="EXN19" s="26"/>
      <c r="EXO19" s="26"/>
      <c r="EXP19" s="26"/>
      <c r="EXQ19" s="26"/>
      <c r="EXR19" s="26"/>
      <c r="EXS19" s="26"/>
      <c r="EXT19" s="26"/>
      <c r="EXU19" s="26"/>
      <c r="EXV19" s="26"/>
      <c r="EXW19" s="26"/>
      <c r="EXX19" s="26"/>
      <c r="EXY19" s="26"/>
      <c r="EXZ19" s="26"/>
      <c r="EYA19" s="26"/>
      <c r="EYB19" s="26"/>
      <c r="EYC19" s="26"/>
      <c r="EYD19" s="26"/>
      <c r="EYE19" s="26"/>
      <c r="EYF19" s="26"/>
      <c r="EYG19" s="26"/>
      <c r="EYH19" s="26"/>
      <c r="EYI19" s="26"/>
      <c r="EYJ19" s="26"/>
      <c r="EYK19" s="26"/>
      <c r="EYL19" s="26"/>
      <c r="EYM19" s="26"/>
      <c r="EYN19" s="26"/>
      <c r="EYO19" s="26"/>
      <c r="EYP19" s="26"/>
      <c r="EYQ19" s="26"/>
      <c r="EYR19" s="26"/>
      <c r="EYS19" s="26"/>
      <c r="EYT19" s="26"/>
      <c r="EYU19" s="26"/>
      <c r="EYV19" s="26"/>
      <c r="EYW19" s="26"/>
      <c r="EYX19" s="26"/>
      <c r="EYY19" s="26"/>
      <c r="EYZ19" s="26"/>
      <c r="EZA19" s="26"/>
      <c r="EZB19" s="26"/>
      <c r="EZC19" s="26"/>
      <c r="EZD19" s="26"/>
      <c r="EZE19" s="26"/>
      <c r="EZF19" s="26"/>
      <c r="EZG19" s="26"/>
      <c r="EZH19" s="26"/>
      <c r="EZI19" s="26"/>
      <c r="EZJ19" s="26"/>
      <c r="EZK19" s="26"/>
      <c r="EZL19" s="26"/>
      <c r="EZM19" s="26"/>
      <c r="EZN19" s="26"/>
      <c r="EZO19" s="26"/>
      <c r="EZP19" s="26"/>
      <c r="EZQ19" s="26"/>
      <c r="EZR19" s="26"/>
      <c r="EZS19" s="26"/>
      <c r="EZT19" s="26"/>
      <c r="EZU19" s="26"/>
      <c r="EZV19" s="26"/>
      <c r="EZW19" s="26"/>
      <c r="EZX19" s="26"/>
      <c r="EZY19" s="26"/>
      <c r="EZZ19" s="26"/>
      <c r="FAA19" s="26"/>
      <c r="FAB19" s="26"/>
      <c r="FAC19" s="26"/>
      <c r="FAD19" s="26"/>
      <c r="FAE19" s="26"/>
      <c r="FAF19" s="26"/>
      <c r="FAG19" s="26"/>
      <c r="FAH19" s="26"/>
      <c r="FAI19" s="26"/>
      <c r="FAJ19" s="26"/>
      <c r="FAK19" s="26"/>
      <c r="FAL19" s="26"/>
      <c r="FAM19" s="26"/>
      <c r="FAN19" s="26"/>
      <c r="FAO19" s="26"/>
      <c r="FAP19" s="26"/>
      <c r="FAQ19" s="26"/>
      <c r="FAR19" s="26"/>
      <c r="FAS19" s="26"/>
      <c r="FAT19" s="26"/>
      <c r="FAU19" s="26"/>
      <c r="FAV19" s="26"/>
      <c r="FAW19" s="26"/>
      <c r="FAX19" s="26"/>
      <c r="FAY19" s="26"/>
      <c r="FAZ19" s="26"/>
      <c r="FBA19" s="26"/>
      <c r="FBB19" s="26"/>
      <c r="FBC19" s="26"/>
      <c r="FBD19" s="26"/>
      <c r="FBE19" s="26"/>
      <c r="FBF19" s="26"/>
      <c r="FBG19" s="26"/>
      <c r="FBH19" s="26"/>
      <c r="FBI19" s="26"/>
      <c r="FBJ19" s="26"/>
      <c r="FBK19" s="26"/>
      <c r="FBL19" s="26"/>
      <c r="FBM19" s="26"/>
      <c r="FBN19" s="26"/>
      <c r="FBO19" s="26"/>
      <c r="FBP19" s="26"/>
      <c r="FBQ19" s="26"/>
      <c r="FBR19" s="26"/>
      <c r="FBS19" s="26"/>
      <c r="FBT19" s="26"/>
      <c r="FBU19" s="26"/>
      <c r="FBV19" s="26"/>
      <c r="FBW19" s="26"/>
      <c r="FBX19" s="26"/>
      <c r="FBY19" s="26"/>
      <c r="FBZ19" s="26"/>
      <c r="FCA19" s="26"/>
      <c r="FCB19" s="26"/>
      <c r="FCC19" s="26"/>
      <c r="FCD19" s="26"/>
      <c r="FCE19" s="26"/>
      <c r="FCF19" s="26"/>
      <c r="FCG19" s="26"/>
      <c r="FCH19" s="26"/>
      <c r="FCI19" s="26"/>
      <c r="FCJ19" s="26"/>
      <c r="FCK19" s="26"/>
      <c r="FCL19" s="26"/>
      <c r="FCM19" s="26"/>
      <c r="FCN19" s="26"/>
      <c r="FCO19" s="26"/>
      <c r="FCP19" s="26"/>
      <c r="FCQ19" s="26"/>
      <c r="FCR19" s="26"/>
      <c r="FCS19" s="26"/>
      <c r="FCT19" s="26"/>
      <c r="FCU19" s="26"/>
      <c r="FCV19" s="26"/>
      <c r="FCW19" s="26"/>
      <c r="FCX19" s="26"/>
      <c r="FCY19" s="26"/>
      <c r="FCZ19" s="26"/>
      <c r="FDA19" s="26"/>
      <c r="FDB19" s="26"/>
      <c r="FDC19" s="26"/>
      <c r="FDD19" s="26"/>
      <c r="FDE19" s="26"/>
      <c r="FDF19" s="26"/>
      <c r="FDG19" s="26"/>
      <c r="FDH19" s="26"/>
      <c r="FDI19" s="26"/>
      <c r="FDJ19" s="26"/>
      <c r="FDK19" s="26"/>
      <c r="FDL19" s="26"/>
      <c r="FDM19" s="26"/>
      <c r="FDN19" s="26"/>
      <c r="FDO19" s="26"/>
      <c r="FDP19" s="26"/>
      <c r="FDQ19" s="26"/>
      <c r="FDR19" s="26"/>
      <c r="FDS19" s="26"/>
      <c r="FDT19" s="26"/>
      <c r="FDU19" s="26"/>
      <c r="FDV19" s="26"/>
      <c r="FDW19" s="26"/>
      <c r="FDX19" s="26"/>
      <c r="FDY19" s="26"/>
      <c r="FDZ19" s="26"/>
      <c r="FEA19" s="26"/>
      <c r="FEB19" s="26"/>
      <c r="FEC19" s="26"/>
      <c r="FED19" s="26"/>
      <c r="FEE19" s="26"/>
      <c r="FEF19" s="26"/>
      <c r="FEG19" s="26"/>
      <c r="FEH19" s="26"/>
      <c r="FEI19" s="26"/>
      <c r="FEJ19" s="26"/>
      <c r="FEK19" s="26"/>
      <c r="FEL19" s="26"/>
      <c r="FEM19" s="26"/>
      <c r="FEN19" s="26"/>
      <c r="FEO19" s="26"/>
      <c r="FEP19" s="26"/>
      <c r="FEQ19" s="26"/>
      <c r="FER19" s="26"/>
      <c r="FES19" s="26"/>
      <c r="FET19" s="26"/>
      <c r="FEU19" s="26"/>
      <c r="FEV19" s="26"/>
      <c r="FEW19" s="26"/>
      <c r="FEX19" s="26"/>
      <c r="FEY19" s="26"/>
      <c r="FEZ19" s="26"/>
      <c r="FFA19" s="26"/>
      <c r="FFB19" s="26"/>
      <c r="FFC19" s="26"/>
      <c r="FFD19" s="26"/>
      <c r="FFE19" s="26"/>
      <c r="FFF19" s="26"/>
      <c r="FFG19" s="26"/>
      <c r="FFH19" s="26"/>
      <c r="FFI19" s="26"/>
      <c r="FFJ19" s="26"/>
      <c r="FFK19" s="26"/>
      <c r="FFL19" s="26"/>
      <c r="FFM19" s="26"/>
      <c r="FFN19" s="26"/>
      <c r="FFO19" s="26"/>
      <c r="FFP19" s="26"/>
      <c r="FFQ19" s="26"/>
      <c r="FFR19" s="26"/>
      <c r="FFS19" s="26"/>
      <c r="FFT19" s="26"/>
      <c r="FFU19" s="26"/>
      <c r="FFV19" s="26"/>
      <c r="FFW19" s="26"/>
      <c r="FFX19" s="26"/>
      <c r="FFY19" s="26"/>
      <c r="FFZ19" s="26"/>
      <c r="FGA19" s="26"/>
      <c r="FGB19" s="26"/>
      <c r="FGC19" s="26"/>
      <c r="FGD19" s="26"/>
      <c r="FGE19" s="26"/>
      <c r="FGF19" s="26"/>
      <c r="FGG19" s="26"/>
      <c r="FGH19" s="26"/>
      <c r="FGI19" s="26"/>
      <c r="FGJ19" s="26"/>
      <c r="FGK19" s="26"/>
      <c r="FGL19" s="26"/>
      <c r="FGM19" s="26"/>
      <c r="FGN19" s="26"/>
      <c r="FGO19" s="26"/>
      <c r="FGP19" s="26"/>
      <c r="FGQ19" s="26"/>
      <c r="FGR19" s="26"/>
      <c r="FGS19" s="26"/>
      <c r="FGT19" s="26"/>
      <c r="FGU19" s="26"/>
      <c r="FGV19" s="26"/>
      <c r="FGW19" s="26"/>
      <c r="FGX19" s="26"/>
      <c r="FGY19" s="26"/>
      <c r="FGZ19" s="26"/>
      <c r="FHA19" s="26"/>
      <c r="FHB19" s="26"/>
      <c r="FHC19" s="26"/>
      <c r="FHD19" s="26"/>
      <c r="FHE19" s="26"/>
      <c r="FHF19" s="26"/>
      <c r="FHG19" s="26"/>
      <c r="FHH19" s="26"/>
      <c r="FHI19" s="26"/>
      <c r="FHJ19" s="26"/>
      <c r="FHK19" s="26"/>
      <c r="FHL19" s="26"/>
      <c r="FHM19" s="26"/>
      <c r="FHN19" s="26"/>
      <c r="FHO19" s="26"/>
      <c r="FHP19" s="26"/>
      <c r="FHQ19" s="26"/>
      <c r="FHR19" s="26"/>
      <c r="FHS19" s="26"/>
      <c r="FHT19" s="26"/>
      <c r="FHU19" s="26"/>
      <c r="FHV19" s="26"/>
      <c r="FHW19" s="26"/>
      <c r="FHX19" s="26"/>
      <c r="FHY19" s="26"/>
      <c r="FHZ19" s="26"/>
      <c r="FIA19" s="26"/>
      <c r="FIB19" s="26"/>
      <c r="FIC19" s="26"/>
      <c r="FID19" s="26"/>
      <c r="FIE19" s="26"/>
      <c r="FIF19" s="26"/>
      <c r="FIG19" s="26"/>
      <c r="FIH19" s="26"/>
      <c r="FII19" s="26"/>
      <c r="FIJ19" s="26"/>
      <c r="FIK19" s="26"/>
      <c r="FIL19" s="26"/>
      <c r="FIM19" s="26"/>
      <c r="FIN19" s="26"/>
      <c r="FIO19" s="26"/>
      <c r="FIP19" s="26"/>
      <c r="FIQ19" s="26"/>
      <c r="FIR19" s="26"/>
      <c r="FIS19" s="26"/>
      <c r="FIT19" s="26"/>
      <c r="FIU19" s="26"/>
      <c r="FIV19" s="26"/>
      <c r="FIW19" s="26"/>
      <c r="FIX19" s="26"/>
      <c r="FIY19" s="26"/>
      <c r="FIZ19" s="26"/>
      <c r="FJA19" s="26"/>
      <c r="FJB19" s="26"/>
      <c r="FJC19" s="26"/>
      <c r="FJD19" s="26"/>
      <c r="FJE19" s="26"/>
      <c r="FJF19" s="26"/>
      <c r="FJG19" s="26"/>
      <c r="FJH19" s="26"/>
      <c r="FJI19" s="26"/>
      <c r="FJJ19" s="26"/>
      <c r="FJK19" s="26"/>
      <c r="FJL19" s="26"/>
      <c r="FJM19" s="26"/>
      <c r="FJN19" s="26"/>
      <c r="FJO19" s="26"/>
      <c r="FJP19" s="26"/>
      <c r="FJQ19" s="26"/>
      <c r="FJR19" s="26"/>
      <c r="FJS19" s="26"/>
      <c r="FJT19" s="26"/>
      <c r="FJU19" s="26"/>
      <c r="FJV19" s="26"/>
      <c r="FJW19" s="26"/>
      <c r="FJX19" s="26"/>
      <c r="FJY19" s="26"/>
      <c r="FJZ19" s="26"/>
      <c r="FKA19" s="26"/>
      <c r="FKB19" s="26"/>
      <c r="FKC19" s="26"/>
      <c r="FKD19" s="26"/>
      <c r="FKE19" s="26"/>
      <c r="FKF19" s="26"/>
      <c r="FKG19" s="26"/>
      <c r="FKH19" s="26"/>
      <c r="FKI19" s="26"/>
      <c r="FKJ19" s="26"/>
      <c r="FKK19" s="26"/>
      <c r="FKL19" s="26"/>
      <c r="FKM19" s="26"/>
      <c r="FKN19" s="26"/>
      <c r="FKO19" s="26"/>
      <c r="FKP19" s="26"/>
      <c r="FKQ19" s="26"/>
      <c r="FKR19" s="26"/>
      <c r="FKS19" s="26"/>
      <c r="FKT19" s="26"/>
      <c r="FKU19" s="26"/>
      <c r="FKV19" s="26"/>
      <c r="FKW19" s="26"/>
      <c r="FKX19" s="26"/>
      <c r="FKY19" s="26"/>
      <c r="FKZ19" s="26"/>
      <c r="FLA19" s="26"/>
      <c r="FLB19" s="26"/>
      <c r="FLC19" s="26"/>
      <c r="FLD19" s="26"/>
      <c r="FLE19" s="26"/>
      <c r="FLF19" s="26"/>
      <c r="FLG19" s="26"/>
      <c r="FLH19" s="26"/>
      <c r="FLI19" s="26"/>
      <c r="FLJ19" s="26"/>
      <c r="FLK19" s="26"/>
      <c r="FLL19" s="26"/>
      <c r="FLM19" s="26"/>
      <c r="FLN19" s="26"/>
      <c r="FLO19" s="26"/>
      <c r="FLP19" s="26"/>
      <c r="FLQ19" s="26"/>
      <c r="FLR19" s="26"/>
      <c r="FLS19" s="26"/>
      <c r="FLT19" s="26"/>
      <c r="FLU19" s="26"/>
      <c r="FLV19" s="26"/>
      <c r="FLW19" s="26"/>
      <c r="FLX19" s="26"/>
      <c r="FLY19" s="26"/>
      <c r="FLZ19" s="26"/>
      <c r="FMA19" s="26"/>
      <c r="FMB19" s="26"/>
      <c r="FMC19" s="26"/>
      <c r="FMD19" s="26"/>
      <c r="FME19" s="26"/>
      <c r="FMF19" s="26"/>
      <c r="FMG19" s="26"/>
      <c r="FMH19" s="26"/>
      <c r="FMI19" s="26"/>
      <c r="FMJ19" s="26"/>
      <c r="FMK19" s="26"/>
      <c r="FML19" s="26"/>
      <c r="FMM19" s="26"/>
      <c r="FMN19" s="26"/>
      <c r="FMO19" s="26"/>
      <c r="FMP19" s="26"/>
      <c r="FMQ19" s="26"/>
      <c r="FMR19" s="26"/>
      <c r="FMS19" s="26"/>
      <c r="FMT19" s="26"/>
      <c r="FMU19" s="26"/>
      <c r="FMV19" s="26"/>
      <c r="FMW19" s="26"/>
      <c r="FMX19" s="26"/>
      <c r="FMY19" s="26"/>
      <c r="FMZ19" s="26"/>
      <c r="FNA19" s="26"/>
      <c r="FNB19" s="26"/>
      <c r="FNC19" s="26"/>
      <c r="FND19" s="26"/>
      <c r="FNE19" s="26"/>
      <c r="FNF19" s="26"/>
      <c r="FNG19" s="26"/>
      <c r="FNH19" s="26"/>
      <c r="FNI19" s="26"/>
      <c r="FNJ19" s="26"/>
      <c r="FNK19" s="26"/>
      <c r="FNL19" s="26"/>
      <c r="FNM19" s="26"/>
      <c r="FNN19" s="26"/>
      <c r="FNO19" s="26"/>
      <c r="FNP19" s="26"/>
      <c r="FNQ19" s="26"/>
      <c r="FNR19" s="26"/>
      <c r="FNS19" s="26"/>
      <c r="FNT19" s="26"/>
      <c r="FNU19" s="26"/>
      <c r="FNV19" s="26"/>
      <c r="FNW19" s="26"/>
      <c r="FNX19" s="26"/>
      <c r="FNY19" s="26"/>
      <c r="FNZ19" s="26"/>
      <c r="FOA19" s="26"/>
      <c r="FOB19" s="26"/>
      <c r="FOC19" s="26"/>
      <c r="FOD19" s="26"/>
      <c r="FOE19" s="26"/>
      <c r="FOF19" s="26"/>
      <c r="FOG19" s="26"/>
      <c r="FOH19" s="26"/>
      <c r="FOI19" s="26"/>
      <c r="FOJ19" s="26"/>
      <c r="FOK19" s="26"/>
      <c r="FOL19" s="26"/>
      <c r="FOM19" s="26"/>
      <c r="FON19" s="26"/>
      <c r="FOO19" s="26"/>
      <c r="FOP19" s="26"/>
      <c r="FOQ19" s="26"/>
      <c r="FOR19" s="26"/>
      <c r="FOS19" s="26"/>
      <c r="FOT19" s="26"/>
      <c r="FOU19" s="26"/>
      <c r="FOV19" s="26"/>
      <c r="FOW19" s="26"/>
      <c r="FOX19" s="26"/>
      <c r="FOY19" s="26"/>
      <c r="FOZ19" s="26"/>
      <c r="FPA19" s="26"/>
      <c r="FPB19" s="26"/>
      <c r="FPC19" s="26"/>
      <c r="FPD19" s="26"/>
      <c r="FPE19" s="26"/>
      <c r="FPF19" s="26"/>
      <c r="FPG19" s="26"/>
      <c r="FPH19" s="26"/>
      <c r="FPI19" s="26"/>
      <c r="FPJ19" s="26"/>
      <c r="FPK19" s="26"/>
      <c r="FPL19" s="26"/>
      <c r="FPM19" s="26"/>
      <c r="FPN19" s="26"/>
      <c r="FPO19" s="26"/>
      <c r="FPP19" s="26"/>
      <c r="FPQ19" s="26"/>
      <c r="FPR19" s="26"/>
      <c r="FPS19" s="26"/>
      <c r="FPT19" s="26"/>
      <c r="FPU19" s="26"/>
      <c r="FPV19" s="26"/>
      <c r="FPW19" s="26"/>
      <c r="FPX19" s="26"/>
      <c r="FPY19" s="26"/>
      <c r="FPZ19" s="26"/>
      <c r="FQA19" s="26"/>
      <c r="FQB19" s="26"/>
      <c r="FQC19" s="26"/>
      <c r="FQD19" s="26"/>
      <c r="FQE19" s="26"/>
      <c r="FQF19" s="26"/>
      <c r="FQG19" s="26"/>
      <c r="FQH19" s="26"/>
      <c r="FQI19" s="26"/>
      <c r="FQJ19" s="26"/>
      <c r="FQK19" s="26"/>
      <c r="FQL19" s="26"/>
      <c r="FQM19" s="26"/>
      <c r="FQN19" s="26"/>
      <c r="FQO19" s="26"/>
      <c r="FQP19" s="26"/>
      <c r="FQQ19" s="26"/>
      <c r="FQR19" s="26"/>
      <c r="FQS19" s="26"/>
      <c r="FQT19" s="26"/>
      <c r="FQU19" s="26"/>
      <c r="FQV19" s="26"/>
      <c r="FQW19" s="26"/>
      <c r="FQX19" s="26"/>
      <c r="FQY19" s="26"/>
      <c r="FQZ19" s="26"/>
      <c r="FRA19" s="26"/>
      <c r="FRB19" s="26"/>
      <c r="FRC19" s="26"/>
      <c r="FRD19" s="26"/>
      <c r="FRE19" s="26"/>
      <c r="FRF19" s="26"/>
      <c r="FRG19" s="26"/>
      <c r="FRH19" s="26"/>
      <c r="FRI19" s="26"/>
      <c r="FRJ19" s="26"/>
      <c r="FRK19" s="26"/>
      <c r="FRL19" s="26"/>
      <c r="FRM19" s="26"/>
      <c r="FRN19" s="26"/>
      <c r="FRO19" s="26"/>
      <c r="FRP19" s="26"/>
      <c r="FRQ19" s="26"/>
      <c r="FRR19" s="26"/>
      <c r="FRS19" s="26"/>
      <c r="FRT19" s="26"/>
      <c r="FRU19" s="26"/>
      <c r="FRV19" s="26"/>
      <c r="FRW19" s="26"/>
      <c r="FRX19" s="26"/>
      <c r="FRY19" s="26"/>
      <c r="FRZ19" s="26"/>
      <c r="FSA19" s="26"/>
      <c r="FSB19" s="26"/>
      <c r="FSC19" s="26"/>
      <c r="FSD19" s="26"/>
      <c r="FSE19" s="26"/>
      <c r="FSF19" s="26"/>
      <c r="FSG19" s="26"/>
      <c r="FSH19" s="26"/>
      <c r="FSI19" s="26"/>
      <c r="FSJ19" s="26"/>
      <c r="FSK19" s="26"/>
      <c r="FSL19" s="26"/>
      <c r="FSM19" s="26"/>
      <c r="FSN19" s="26"/>
      <c r="FSO19" s="26"/>
      <c r="FSP19" s="26"/>
      <c r="FSQ19" s="26"/>
      <c r="FSR19" s="26"/>
      <c r="FSS19" s="26"/>
      <c r="FST19" s="26"/>
      <c r="FSU19" s="26"/>
      <c r="FSV19" s="26"/>
      <c r="FSW19" s="26"/>
      <c r="FSX19" s="26"/>
      <c r="FSY19" s="26"/>
      <c r="FSZ19" s="26"/>
      <c r="FTA19" s="26"/>
      <c r="FTB19" s="26"/>
      <c r="FTC19" s="26"/>
      <c r="FTD19" s="26"/>
      <c r="FTE19" s="26"/>
      <c r="FTF19" s="26"/>
      <c r="FTG19" s="26"/>
      <c r="FTH19" s="26"/>
      <c r="FTI19" s="26"/>
      <c r="FTJ19" s="26"/>
      <c r="FTK19" s="26"/>
      <c r="FTL19" s="26"/>
      <c r="FTM19" s="26"/>
      <c r="FTN19" s="26"/>
      <c r="FTO19" s="26"/>
      <c r="FTP19" s="26"/>
      <c r="FTQ19" s="26"/>
      <c r="FTR19" s="26"/>
      <c r="FTS19" s="26"/>
      <c r="FTT19" s="26"/>
      <c r="FTU19" s="26"/>
      <c r="FTV19" s="26"/>
      <c r="FTW19" s="26"/>
      <c r="FTX19" s="26"/>
      <c r="FTY19" s="26"/>
      <c r="FTZ19" s="26"/>
      <c r="FUA19" s="26"/>
      <c r="FUB19" s="26"/>
      <c r="FUC19" s="26"/>
      <c r="FUD19" s="26"/>
      <c r="FUE19" s="26"/>
      <c r="FUF19" s="26"/>
      <c r="FUG19" s="26"/>
      <c r="FUH19" s="26"/>
      <c r="FUI19" s="26"/>
      <c r="FUJ19" s="26"/>
      <c r="FUK19" s="26"/>
      <c r="FUL19" s="26"/>
      <c r="FUM19" s="26"/>
      <c r="FUN19" s="26"/>
      <c r="FUO19" s="26"/>
      <c r="FUP19" s="26"/>
      <c r="FUQ19" s="26"/>
      <c r="FUR19" s="26"/>
      <c r="FUS19" s="26"/>
      <c r="FUT19" s="26"/>
      <c r="FUU19" s="26"/>
      <c r="FUV19" s="26"/>
      <c r="FUW19" s="26"/>
      <c r="FUX19" s="26"/>
      <c r="FUY19" s="26"/>
      <c r="FUZ19" s="26"/>
      <c r="FVA19" s="26"/>
      <c r="FVB19" s="26"/>
      <c r="FVC19" s="26"/>
      <c r="FVD19" s="26"/>
      <c r="FVE19" s="26"/>
      <c r="FVF19" s="26"/>
      <c r="FVG19" s="26"/>
      <c r="FVH19" s="26"/>
      <c r="FVI19" s="26"/>
      <c r="FVJ19" s="26"/>
      <c r="FVK19" s="26"/>
      <c r="FVL19" s="26"/>
      <c r="FVM19" s="26"/>
      <c r="FVN19" s="26"/>
      <c r="FVO19" s="26"/>
      <c r="FVP19" s="26"/>
      <c r="FVQ19" s="26"/>
      <c r="FVR19" s="26"/>
      <c r="FVS19" s="26"/>
      <c r="FVT19" s="26"/>
      <c r="FVU19" s="26"/>
      <c r="FVV19" s="26"/>
      <c r="FVW19" s="26"/>
      <c r="FVX19" s="26"/>
      <c r="FVY19" s="26"/>
      <c r="FVZ19" s="26"/>
      <c r="FWA19" s="26"/>
      <c r="FWB19" s="26"/>
      <c r="FWC19" s="26"/>
      <c r="FWD19" s="26"/>
      <c r="FWE19" s="26"/>
      <c r="FWF19" s="26"/>
      <c r="FWG19" s="26"/>
      <c r="FWH19" s="26"/>
      <c r="FWI19" s="26"/>
      <c r="FWJ19" s="26"/>
      <c r="FWK19" s="26"/>
      <c r="FWL19" s="26"/>
      <c r="FWM19" s="26"/>
      <c r="FWN19" s="26"/>
      <c r="FWO19" s="26"/>
      <c r="FWP19" s="26"/>
      <c r="FWQ19" s="26"/>
      <c r="FWR19" s="26"/>
      <c r="FWS19" s="26"/>
      <c r="FWT19" s="26"/>
      <c r="FWU19" s="26"/>
      <c r="FWV19" s="26"/>
      <c r="FWW19" s="26"/>
      <c r="FWX19" s="26"/>
      <c r="FWY19" s="26"/>
      <c r="FWZ19" s="26"/>
      <c r="FXA19" s="26"/>
      <c r="FXB19" s="26"/>
      <c r="FXC19" s="26"/>
      <c r="FXD19" s="26"/>
      <c r="FXE19" s="26"/>
      <c r="FXF19" s="26"/>
      <c r="FXG19" s="26"/>
      <c r="FXH19" s="26"/>
      <c r="FXI19" s="26"/>
      <c r="FXJ19" s="26"/>
      <c r="FXK19" s="26"/>
      <c r="FXL19" s="26"/>
      <c r="FXM19" s="26"/>
      <c r="FXN19" s="26"/>
      <c r="FXO19" s="26"/>
      <c r="FXP19" s="26"/>
      <c r="FXQ19" s="26"/>
      <c r="FXR19" s="26"/>
      <c r="FXS19" s="26"/>
      <c r="FXT19" s="26"/>
      <c r="FXU19" s="26"/>
      <c r="FXV19" s="26"/>
      <c r="FXW19" s="26"/>
      <c r="FXX19" s="26"/>
      <c r="FXY19" s="26"/>
      <c r="FXZ19" s="26"/>
      <c r="FYA19" s="26"/>
      <c r="FYB19" s="26"/>
      <c r="FYC19" s="26"/>
      <c r="FYD19" s="26"/>
      <c r="FYE19" s="26"/>
      <c r="FYF19" s="26"/>
      <c r="FYG19" s="26"/>
      <c r="FYH19" s="26"/>
      <c r="FYI19" s="26"/>
      <c r="FYJ19" s="26"/>
      <c r="FYK19" s="26"/>
      <c r="FYL19" s="26"/>
      <c r="FYM19" s="26"/>
      <c r="FYN19" s="26"/>
      <c r="FYO19" s="26"/>
      <c r="FYP19" s="26"/>
      <c r="FYQ19" s="26"/>
      <c r="FYR19" s="26"/>
      <c r="FYS19" s="26"/>
      <c r="FYT19" s="26"/>
      <c r="FYU19" s="26"/>
      <c r="FYV19" s="26"/>
      <c r="FYW19" s="26"/>
      <c r="FYX19" s="26"/>
      <c r="FYY19" s="26"/>
      <c r="FYZ19" s="26"/>
      <c r="FZA19" s="26"/>
      <c r="FZB19" s="26"/>
      <c r="FZC19" s="26"/>
      <c r="FZD19" s="26"/>
      <c r="FZE19" s="26"/>
      <c r="FZF19" s="26"/>
      <c r="FZG19" s="26"/>
      <c r="FZH19" s="26"/>
      <c r="FZI19" s="26"/>
      <c r="FZJ19" s="26"/>
      <c r="FZK19" s="26"/>
      <c r="FZL19" s="26"/>
      <c r="FZM19" s="26"/>
      <c r="FZN19" s="26"/>
      <c r="FZO19" s="26"/>
      <c r="FZP19" s="26"/>
      <c r="FZQ19" s="26"/>
      <c r="FZR19" s="26"/>
      <c r="FZS19" s="26"/>
      <c r="FZT19" s="26"/>
      <c r="FZU19" s="26"/>
      <c r="FZV19" s="26"/>
      <c r="FZW19" s="26"/>
      <c r="FZX19" s="26"/>
      <c r="FZY19" s="26"/>
      <c r="FZZ19" s="26"/>
      <c r="GAA19" s="26"/>
      <c r="GAB19" s="26"/>
      <c r="GAC19" s="26"/>
      <c r="GAD19" s="26"/>
      <c r="GAE19" s="26"/>
      <c r="GAF19" s="26"/>
      <c r="GAG19" s="26"/>
      <c r="GAH19" s="26"/>
      <c r="GAI19" s="26"/>
      <c r="GAJ19" s="26"/>
      <c r="GAK19" s="26"/>
      <c r="GAL19" s="26"/>
      <c r="GAM19" s="26"/>
      <c r="GAN19" s="26"/>
      <c r="GAO19" s="26"/>
      <c r="GAP19" s="26"/>
      <c r="GAQ19" s="26"/>
      <c r="GAR19" s="26"/>
      <c r="GAS19" s="26"/>
      <c r="GAT19" s="26"/>
      <c r="GAU19" s="26"/>
      <c r="GAV19" s="26"/>
      <c r="GAW19" s="26"/>
      <c r="GAX19" s="26"/>
      <c r="GAY19" s="26"/>
      <c r="GAZ19" s="26"/>
      <c r="GBA19" s="26"/>
      <c r="GBB19" s="26"/>
      <c r="GBC19" s="26"/>
      <c r="GBD19" s="26"/>
      <c r="GBE19" s="26"/>
      <c r="GBF19" s="26"/>
      <c r="GBG19" s="26"/>
      <c r="GBH19" s="26"/>
      <c r="GBI19" s="26"/>
      <c r="GBJ19" s="26"/>
      <c r="GBK19" s="26"/>
      <c r="GBL19" s="26"/>
      <c r="GBM19" s="26"/>
      <c r="GBN19" s="26"/>
      <c r="GBO19" s="26"/>
      <c r="GBP19" s="26"/>
      <c r="GBQ19" s="26"/>
      <c r="GBR19" s="26"/>
      <c r="GBS19" s="26"/>
      <c r="GBT19" s="26"/>
      <c r="GBU19" s="26"/>
      <c r="GBV19" s="26"/>
      <c r="GBW19" s="26"/>
      <c r="GBX19" s="26"/>
      <c r="GBY19" s="26"/>
      <c r="GBZ19" s="26"/>
      <c r="GCA19" s="26"/>
      <c r="GCB19" s="26"/>
      <c r="GCC19" s="26"/>
      <c r="GCD19" s="26"/>
      <c r="GCE19" s="26"/>
      <c r="GCF19" s="26"/>
      <c r="GCG19" s="26"/>
      <c r="GCH19" s="26"/>
      <c r="GCI19" s="26"/>
      <c r="GCJ19" s="26"/>
      <c r="GCK19" s="26"/>
      <c r="GCL19" s="26"/>
      <c r="GCM19" s="26"/>
      <c r="GCN19" s="26"/>
      <c r="GCO19" s="26"/>
      <c r="GCP19" s="26"/>
      <c r="GCQ19" s="26"/>
      <c r="GCR19" s="26"/>
      <c r="GCS19" s="26"/>
      <c r="GCT19" s="26"/>
      <c r="GCU19" s="26"/>
      <c r="GCV19" s="26"/>
      <c r="GCW19" s="26"/>
      <c r="GCX19" s="26"/>
      <c r="GCY19" s="26"/>
      <c r="GCZ19" s="26"/>
      <c r="GDA19" s="26"/>
      <c r="GDB19" s="26"/>
      <c r="GDC19" s="26"/>
      <c r="GDD19" s="26"/>
      <c r="GDE19" s="26"/>
      <c r="GDF19" s="26"/>
      <c r="GDG19" s="26"/>
      <c r="GDH19" s="26"/>
      <c r="GDI19" s="26"/>
      <c r="GDJ19" s="26"/>
      <c r="GDK19" s="26"/>
      <c r="GDL19" s="26"/>
      <c r="GDM19" s="26"/>
      <c r="GDN19" s="26"/>
      <c r="GDO19" s="26"/>
      <c r="GDP19" s="26"/>
      <c r="GDQ19" s="26"/>
      <c r="GDR19" s="26"/>
      <c r="GDS19" s="26"/>
      <c r="GDT19" s="26"/>
      <c r="GDU19" s="26"/>
      <c r="GDV19" s="26"/>
      <c r="GDW19" s="26"/>
      <c r="GDX19" s="26"/>
      <c r="GDY19" s="26"/>
      <c r="GDZ19" s="26"/>
      <c r="GEA19" s="26"/>
      <c r="GEB19" s="26"/>
      <c r="GEC19" s="26"/>
      <c r="GED19" s="26"/>
      <c r="GEE19" s="26"/>
      <c r="GEF19" s="26"/>
      <c r="GEG19" s="26"/>
      <c r="GEH19" s="26"/>
      <c r="GEI19" s="26"/>
      <c r="GEJ19" s="26"/>
      <c r="GEK19" s="26"/>
      <c r="GEL19" s="26"/>
      <c r="GEM19" s="26"/>
      <c r="GEN19" s="26"/>
      <c r="GEO19" s="26"/>
      <c r="GEP19" s="26"/>
      <c r="GEQ19" s="26"/>
      <c r="GER19" s="26"/>
      <c r="GES19" s="26"/>
      <c r="GET19" s="26"/>
      <c r="GEU19" s="26"/>
      <c r="GEV19" s="26"/>
      <c r="GEW19" s="26"/>
      <c r="GEX19" s="26"/>
      <c r="GEY19" s="26"/>
      <c r="GEZ19" s="26"/>
      <c r="GFA19" s="26"/>
      <c r="GFB19" s="26"/>
      <c r="GFC19" s="26"/>
      <c r="GFD19" s="26"/>
      <c r="GFE19" s="26"/>
      <c r="GFF19" s="26"/>
      <c r="GFG19" s="26"/>
      <c r="GFH19" s="26"/>
      <c r="GFI19" s="26"/>
      <c r="GFJ19" s="26"/>
      <c r="GFK19" s="26"/>
      <c r="GFL19" s="26"/>
      <c r="GFM19" s="26"/>
      <c r="GFN19" s="26"/>
      <c r="GFO19" s="26"/>
      <c r="GFP19" s="26"/>
      <c r="GFQ19" s="26"/>
      <c r="GFR19" s="26"/>
      <c r="GFS19" s="26"/>
      <c r="GFT19" s="26"/>
      <c r="GFU19" s="26"/>
      <c r="GFV19" s="26"/>
      <c r="GFW19" s="26"/>
      <c r="GFX19" s="26"/>
      <c r="GFY19" s="26"/>
      <c r="GFZ19" s="26"/>
      <c r="GGA19" s="26"/>
      <c r="GGB19" s="26"/>
      <c r="GGC19" s="26"/>
      <c r="GGD19" s="26"/>
      <c r="GGE19" s="26"/>
      <c r="GGF19" s="26"/>
      <c r="GGG19" s="26"/>
      <c r="GGH19" s="26"/>
      <c r="GGI19" s="26"/>
      <c r="GGJ19" s="26"/>
      <c r="GGK19" s="26"/>
      <c r="GGL19" s="26"/>
      <c r="GGM19" s="26"/>
      <c r="GGN19" s="26"/>
      <c r="GGO19" s="26"/>
      <c r="GGP19" s="26"/>
      <c r="GGQ19" s="26"/>
      <c r="GGR19" s="26"/>
      <c r="GGS19" s="26"/>
      <c r="GGT19" s="26"/>
      <c r="GGU19" s="26"/>
      <c r="GGV19" s="26"/>
      <c r="GGW19" s="26"/>
      <c r="GGX19" s="26"/>
      <c r="GGY19" s="26"/>
      <c r="GGZ19" s="26"/>
      <c r="GHA19" s="26"/>
      <c r="GHB19" s="26"/>
      <c r="GHC19" s="26"/>
      <c r="GHD19" s="26"/>
      <c r="GHE19" s="26"/>
      <c r="GHF19" s="26"/>
      <c r="GHG19" s="26"/>
      <c r="GHH19" s="26"/>
      <c r="GHI19" s="26"/>
      <c r="GHJ19" s="26"/>
      <c r="GHK19" s="26"/>
      <c r="GHL19" s="26"/>
      <c r="GHM19" s="26"/>
      <c r="GHN19" s="26"/>
      <c r="GHO19" s="26"/>
      <c r="GHP19" s="26"/>
      <c r="GHQ19" s="26"/>
      <c r="GHR19" s="26"/>
      <c r="GHS19" s="26"/>
      <c r="GHT19" s="26"/>
      <c r="GHU19" s="26"/>
      <c r="GHV19" s="26"/>
      <c r="GHW19" s="26"/>
      <c r="GHX19" s="26"/>
      <c r="GHY19" s="26"/>
      <c r="GHZ19" s="26"/>
      <c r="GIA19" s="26"/>
      <c r="GIB19" s="26"/>
      <c r="GIC19" s="26"/>
      <c r="GID19" s="26"/>
      <c r="GIE19" s="26"/>
      <c r="GIF19" s="26"/>
      <c r="GIG19" s="26"/>
      <c r="GIH19" s="26"/>
      <c r="GII19" s="26"/>
      <c r="GIJ19" s="26"/>
      <c r="GIK19" s="26"/>
      <c r="GIL19" s="26"/>
      <c r="GIM19" s="26"/>
      <c r="GIN19" s="26"/>
      <c r="GIO19" s="26"/>
      <c r="GIP19" s="26"/>
      <c r="GIQ19" s="26"/>
      <c r="GIR19" s="26"/>
      <c r="GIS19" s="26"/>
      <c r="GIT19" s="26"/>
      <c r="GIU19" s="26"/>
      <c r="GIV19" s="26"/>
      <c r="GIW19" s="26"/>
      <c r="GIX19" s="26"/>
      <c r="GIY19" s="26"/>
      <c r="GIZ19" s="26"/>
      <c r="GJA19" s="26"/>
      <c r="GJB19" s="26"/>
      <c r="GJC19" s="26"/>
      <c r="GJD19" s="26"/>
      <c r="GJE19" s="26"/>
      <c r="GJF19" s="26"/>
      <c r="GJG19" s="26"/>
      <c r="GJH19" s="26"/>
      <c r="GJI19" s="26"/>
      <c r="GJJ19" s="26"/>
      <c r="GJK19" s="26"/>
      <c r="GJL19" s="26"/>
      <c r="GJM19" s="26"/>
      <c r="GJN19" s="26"/>
      <c r="GJO19" s="26"/>
      <c r="GJP19" s="26"/>
      <c r="GJQ19" s="26"/>
      <c r="GJR19" s="26"/>
      <c r="GJS19" s="26"/>
      <c r="GJT19" s="26"/>
      <c r="GJU19" s="26"/>
      <c r="GJV19" s="26"/>
      <c r="GJW19" s="26"/>
      <c r="GJX19" s="26"/>
      <c r="GJY19" s="26"/>
      <c r="GJZ19" s="26"/>
      <c r="GKA19" s="26"/>
      <c r="GKB19" s="26"/>
      <c r="GKC19" s="26"/>
      <c r="GKD19" s="26"/>
      <c r="GKE19" s="26"/>
      <c r="GKF19" s="26"/>
      <c r="GKG19" s="26"/>
      <c r="GKH19" s="26"/>
      <c r="GKI19" s="26"/>
      <c r="GKJ19" s="26"/>
      <c r="GKK19" s="26"/>
      <c r="GKL19" s="26"/>
      <c r="GKM19" s="26"/>
      <c r="GKN19" s="26"/>
      <c r="GKO19" s="26"/>
      <c r="GKP19" s="26"/>
      <c r="GKQ19" s="26"/>
      <c r="GKR19" s="26"/>
      <c r="GKS19" s="26"/>
      <c r="GKT19" s="26"/>
      <c r="GKU19" s="26"/>
      <c r="GKV19" s="26"/>
      <c r="GKW19" s="26"/>
      <c r="GKX19" s="26"/>
      <c r="GKY19" s="26"/>
      <c r="GKZ19" s="26"/>
      <c r="GLA19" s="26"/>
      <c r="GLB19" s="26"/>
      <c r="GLC19" s="26"/>
      <c r="GLD19" s="26"/>
      <c r="GLE19" s="26"/>
      <c r="GLF19" s="26"/>
      <c r="GLG19" s="26"/>
      <c r="GLH19" s="26"/>
      <c r="GLI19" s="26"/>
      <c r="GLJ19" s="26"/>
      <c r="GLK19" s="26"/>
      <c r="GLL19" s="26"/>
      <c r="GLM19" s="26"/>
      <c r="GLN19" s="26"/>
      <c r="GLO19" s="26"/>
      <c r="GLP19" s="26"/>
      <c r="GLQ19" s="26"/>
      <c r="GLR19" s="26"/>
      <c r="GLS19" s="26"/>
      <c r="GLT19" s="26"/>
      <c r="GLU19" s="26"/>
      <c r="GLV19" s="26"/>
      <c r="GLW19" s="26"/>
      <c r="GLX19" s="26"/>
      <c r="GLY19" s="26"/>
      <c r="GLZ19" s="26"/>
      <c r="GMA19" s="26"/>
      <c r="GMB19" s="26"/>
      <c r="GMC19" s="26"/>
      <c r="GMD19" s="26"/>
      <c r="GME19" s="26"/>
      <c r="GMF19" s="26"/>
      <c r="GMG19" s="26"/>
      <c r="GMH19" s="26"/>
      <c r="GMI19" s="26"/>
      <c r="GMJ19" s="26"/>
      <c r="GMK19" s="26"/>
      <c r="GML19" s="26"/>
      <c r="GMM19" s="26"/>
      <c r="GMN19" s="26"/>
      <c r="GMO19" s="26"/>
      <c r="GMP19" s="26"/>
      <c r="GMQ19" s="26"/>
      <c r="GMR19" s="26"/>
      <c r="GMS19" s="26"/>
      <c r="GMT19" s="26"/>
      <c r="GMU19" s="26"/>
      <c r="GMV19" s="26"/>
      <c r="GMW19" s="26"/>
      <c r="GMX19" s="26"/>
      <c r="GMY19" s="26"/>
      <c r="GMZ19" s="26"/>
      <c r="GNA19" s="26"/>
      <c r="GNB19" s="26"/>
      <c r="GNC19" s="26"/>
      <c r="GND19" s="26"/>
      <c r="GNE19" s="26"/>
      <c r="GNF19" s="26"/>
      <c r="GNG19" s="26"/>
      <c r="GNH19" s="26"/>
      <c r="GNI19" s="26"/>
      <c r="GNJ19" s="26"/>
      <c r="GNK19" s="26"/>
      <c r="GNL19" s="26"/>
      <c r="GNM19" s="26"/>
      <c r="GNN19" s="26"/>
      <c r="GNO19" s="26"/>
      <c r="GNP19" s="26"/>
      <c r="GNQ19" s="26"/>
      <c r="GNR19" s="26"/>
      <c r="GNS19" s="26"/>
      <c r="GNT19" s="26"/>
      <c r="GNU19" s="26"/>
      <c r="GNV19" s="26"/>
      <c r="GNW19" s="26"/>
      <c r="GNX19" s="26"/>
      <c r="GNY19" s="26"/>
      <c r="GNZ19" s="26"/>
      <c r="GOA19" s="26"/>
      <c r="GOB19" s="26"/>
      <c r="GOC19" s="26"/>
      <c r="GOD19" s="26"/>
      <c r="GOE19" s="26"/>
      <c r="GOF19" s="26"/>
      <c r="GOG19" s="26"/>
      <c r="GOH19" s="26"/>
      <c r="GOI19" s="26"/>
      <c r="GOJ19" s="26"/>
      <c r="GOK19" s="26"/>
      <c r="GOL19" s="26"/>
      <c r="GOM19" s="26"/>
      <c r="GON19" s="26"/>
      <c r="GOO19" s="26"/>
      <c r="GOP19" s="26"/>
      <c r="GOQ19" s="26"/>
      <c r="GOR19" s="26"/>
      <c r="GOS19" s="26"/>
      <c r="GOT19" s="26"/>
      <c r="GOU19" s="26"/>
      <c r="GOV19" s="26"/>
      <c r="GOW19" s="26"/>
      <c r="GOX19" s="26"/>
      <c r="GOY19" s="26"/>
      <c r="GOZ19" s="26"/>
      <c r="GPA19" s="26"/>
      <c r="GPB19" s="26"/>
      <c r="GPC19" s="26"/>
      <c r="GPD19" s="26"/>
      <c r="GPE19" s="26"/>
      <c r="GPF19" s="26"/>
      <c r="GPG19" s="26"/>
      <c r="GPH19" s="26"/>
      <c r="GPI19" s="26"/>
      <c r="GPJ19" s="26"/>
      <c r="GPK19" s="26"/>
      <c r="GPL19" s="26"/>
      <c r="GPM19" s="26"/>
      <c r="GPN19" s="26"/>
      <c r="GPO19" s="26"/>
      <c r="GPP19" s="26"/>
      <c r="GPQ19" s="26"/>
      <c r="GPR19" s="26"/>
      <c r="GPS19" s="26"/>
      <c r="GPT19" s="26"/>
      <c r="GPU19" s="26"/>
      <c r="GPV19" s="26"/>
      <c r="GPW19" s="26"/>
      <c r="GPX19" s="26"/>
      <c r="GPY19" s="26"/>
      <c r="GPZ19" s="26"/>
      <c r="GQA19" s="26"/>
      <c r="GQB19" s="26"/>
      <c r="GQC19" s="26"/>
      <c r="GQD19" s="26"/>
      <c r="GQE19" s="26"/>
      <c r="GQF19" s="26"/>
      <c r="GQG19" s="26"/>
      <c r="GQH19" s="26"/>
      <c r="GQI19" s="26"/>
      <c r="GQJ19" s="26"/>
      <c r="GQK19" s="26"/>
      <c r="GQL19" s="26"/>
      <c r="GQM19" s="26"/>
      <c r="GQN19" s="26"/>
      <c r="GQO19" s="26"/>
      <c r="GQP19" s="26"/>
      <c r="GQQ19" s="26"/>
      <c r="GQR19" s="26"/>
      <c r="GQS19" s="26"/>
      <c r="GQT19" s="26"/>
      <c r="GQU19" s="26"/>
      <c r="GQV19" s="26"/>
      <c r="GQW19" s="26"/>
      <c r="GQX19" s="26"/>
      <c r="GQY19" s="26"/>
      <c r="GQZ19" s="26"/>
      <c r="GRA19" s="26"/>
      <c r="GRB19" s="26"/>
      <c r="GRC19" s="26"/>
      <c r="GRD19" s="26"/>
      <c r="GRE19" s="26"/>
      <c r="GRF19" s="26"/>
      <c r="GRG19" s="26"/>
      <c r="GRH19" s="26"/>
      <c r="GRI19" s="26"/>
      <c r="GRJ19" s="26"/>
      <c r="GRK19" s="26"/>
      <c r="GRL19" s="26"/>
      <c r="GRM19" s="26"/>
      <c r="GRN19" s="26"/>
      <c r="GRO19" s="26"/>
      <c r="GRP19" s="26"/>
      <c r="GRQ19" s="26"/>
      <c r="GRR19" s="26"/>
      <c r="GRS19" s="26"/>
      <c r="GRT19" s="26"/>
      <c r="GRU19" s="26"/>
      <c r="GRV19" s="26"/>
      <c r="GRW19" s="26"/>
      <c r="GRX19" s="26"/>
      <c r="GRY19" s="26"/>
      <c r="GRZ19" s="26"/>
      <c r="GSA19" s="26"/>
      <c r="GSB19" s="26"/>
      <c r="GSC19" s="26"/>
      <c r="GSD19" s="26"/>
      <c r="GSE19" s="26"/>
      <c r="GSF19" s="26"/>
      <c r="GSG19" s="26"/>
      <c r="GSH19" s="26"/>
      <c r="GSI19" s="26"/>
      <c r="GSJ19" s="26"/>
      <c r="GSK19" s="26"/>
      <c r="GSL19" s="26"/>
      <c r="GSM19" s="26"/>
      <c r="GSN19" s="26"/>
      <c r="GSO19" s="26"/>
      <c r="GSP19" s="26"/>
      <c r="GSQ19" s="26"/>
      <c r="GSR19" s="26"/>
      <c r="GSS19" s="26"/>
      <c r="GST19" s="26"/>
      <c r="GSU19" s="26"/>
      <c r="GSV19" s="26"/>
      <c r="GSW19" s="26"/>
      <c r="GSX19" s="26"/>
      <c r="GSY19" s="26"/>
      <c r="GSZ19" s="26"/>
      <c r="GTA19" s="26"/>
      <c r="GTB19" s="26"/>
      <c r="GTC19" s="26"/>
      <c r="GTD19" s="26"/>
      <c r="GTE19" s="26"/>
      <c r="GTF19" s="26"/>
      <c r="GTG19" s="26"/>
      <c r="GTH19" s="26"/>
      <c r="GTI19" s="26"/>
      <c r="GTJ19" s="26"/>
      <c r="GTK19" s="26"/>
      <c r="GTL19" s="26"/>
      <c r="GTM19" s="26"/>
      <c r="GTN19" s="26"/>
      <c r="GTO19" s="26"/>
      <c r="GTP19" s="26"/>
      <c r="GTQ19" s="26"/>
      <c r="GTR19" s="26"/>
      <c r="GTS19" s="26"/>
      <c r="GTT19" s="26"/>
      <c r="GTU19" s="26"/>
      <c r="GTV19" s="26"/>
      <c r="GTW19" s="26"/>
      <c r="GTX19" s="26"/>
      <c r="GTY19" s="26"/>
      <c r="GTZ19" s="26"/>
      <c r="GUA19" s="26"/>
      <c r="GUB19" s="26"/>
      <c r="GUC19" s="26"/>
      <c r="GUD19" s="26"/>
      <c r="GUE19" s="26"/>
      <c r="GUF19" s="26"/>
      <c r="GUG19" s="26"/>
      <c r="GUH19" s="26"/>
      <c r="GUI19" s="26"/>
      <c r="GUJ19" s="26"/>
      <c r="GUK19" s="26"/>
      <c r="GUL19" s="26"/>
      <c r="GUM19" s="26"/>
      <c r="GUN19" s="26"/>
      <c r="GUO19" s="26"/>
      <c r="GUP19" s="26"/>
      <c r="GUQ19" s="26"/>
      <c r="GUR19" s="26"/>
      <c r="GUS19" s="26"/>
      <c r="GUT19" s="26"/>
      <c r="GUU19" s="26"/>
      <c r="GUV19" s="26"/>
      <c r="GUW19" s="26"/>
      <c r="GUX19" s="26"/>
      <c r="GUY19" s="26"/>
      <c r="GUZ19" s="26"/>
      <c r="GVA19" s="26"/>
      <c r="GVB19" s="26"/>
      <c r="GVC19" s="26"/>
      <c r="GVD19" s="26"/>
      <c r="GVE19" s="26"/>
      <c r="GVF19" s="26"/>
      <c r="GVG19" s="26"/>
      <c r="GVH19" s="26"/>
      <c r="GVI19" s="26"/>
      <c r="GVJ19" s="26"/>
      <c r="GVK19" s="26"/>
      <c r="GVL19" s="26"/>
      <c r="GVM19" s="26"/>
      <c r="GVN19" s="26"/>
      <c r="GVO19" s="26"/>
      <c r="GVP19" s="26"/>
      <c r="GVQ19" s="26"/>
      <c r="GVR19" s="26"/>
      <c r="GVS19" s="26"/>
      <c r="GVT19" s="26"/>
      <c r="GVU19" s="26"/>
      <c r="GVV19" s="26"/>
      <c r="GVW19" s="26"/>
      <c r="GVX19" s="26"/>
      <c r="GVY19" s="26"/>
      <c r="GVZ19" s="26"/>
      <c r="GWA19" s="26"/>
      <c r="GWB19" s="26"/>
      <c r="GWC19" s="26"/>
      <c r="GWD19" s="26"/>
      <c r="GWE19" s="26"/>
      <c r="GWF19" s="26"/>
      <c r="GWG19" s="26"/>
      <c r="GWH19" s="26"/>
      <c r="GWI19" s="26"/>
      <c r="GWJ19" s="26"/>
      <c r="GWK19" s="26"/>
      <c r="GWL19" s="26"/>
      <c r="GWM19" s="26"/>
      <c r="GWN19" s="26"/>
      <c r="GWO19" s="26"/>
      <c r="GWP19" s="26"/>
      <c r="GWQ19" s="26"/>
      <c r="GWR19" s="26"/>
      <c r="GWS19" s="26"/>
      <c r="GWT19" s="26"/>
      <c r="GWU19" s="26"/>
      <c r="GWV19" s="26"/>
      <c r="GWW19" s="26"/>
      <c r="GWX19" s="26"/>
      <c r="GWY19" s="26"/>
      <c r="GWZ19" s="26"/>
      <c r="GXA19" s="26"/>
      <c r="GXB19" s="26"/>
      <c r="GXC19" s="26"/>
      <c r="GXD19" s="26"/>
      <c r="GXE19" s="26"/>
      <c r="GXF19" s="26"/>
      <c r="GXG19" s="26"/>
      <c r="GXH19" s="26"/>
      <c r="GXI19" s="26"/>
      <c r="GXJ19" s="26"/>
      <c r="GXK19" s="26"/>
      <c r="GXL19" s="26"/>
      <c r="GXM19" s="26"/>
      <c r="GXN19" s="26"/>
      <c r="GXO19" s="26"/>
      <c r="GXP19" s="26"/>
      <c r="GXQ19" s="26"/>
      <c r="GXR19" s="26"/>
      <c r="GXS19" s="26"/>
      <c r="GXT19" s="26"/>
      <c r="GXU19" s="26"/>
      <c r="GXV19" s="26"/>
      <c r="GXW19" s="26"/>
      <c r="GXX19" s="26"/>
      <c r="GXY19" s="26"/>
      <c r="GXZ19" s="26"/>
      <c r="GYA19" s="26"/>
      <c r="GYB19" s="26"/>
      <c r="GYC19" s="26"/>
      <c r="GYD19" s="26"/>
      <c r="GYE19" s="26"/>
      <c r="GYF19" s="26"/>
      <c r="GYG19" s="26"/>
      <c r="GYH19" s="26"/>
      <c r="GYI19" s="26"/>
      <c r="GYJ19" s="26"/>
      <c r="GYK19" s="26"/>
      <c r="GYL19" s="26"/>
      <c r="GYM19" s="26"/>
      <c r="GYN19" s="26"/>
      <c r="GYO19" s="26"/>
      <c r="GYP19" s="26"/>
      <c r="GYQ19" s="26"/>
      <c r="GYR19" s="26"/>
      <c r="GYS19" s="26"/>
      <c r="GYT19" s="26"/>
      <c r="GYU19" s="26"/>
      <c r="GYV19" s="26"/>
      <c r="GYW19" s="26"/>
      <c r="GYX19" s="26"/>
      <c r="GYY19" s="26"/>
      <c r="GYZ19" s="26"/>
      <c r="GZA19" s="26"/>
      <c r="GZB19" s="26"/>
      <c r="GZC19" s="26"/>
      <c r="GZD19" s="26"/>
      <c r="GZE19" s="26"/>
      <c r="GZF19" s="26"/>
      <c r="GZG19" s="26"/>
      <c r="GZH19" s="26"/>
      <c r="GZI19" s="26"/>
      <c r="GZJ19" s="26"/>
      <c r="GZK19" s="26"/>
      <c r="GZL19" s="26"/>
      <c r="GZM19" s="26"/>
      <c r="GZN19" s="26"/>
      <c r="GZO19" s="26"/>
      <c r="GZP19" s="26"/>
      <c r="GZQ19" s="26"/>
      <c r="GZR19" s="26"/>
      <c r="GZS19" s="26"/>
      <c r="GZT19" s="26"/>
      <c r="GZU19" s="26"/>
      <c r="GZV19" s="26"/>
      <c r="GZW19" s="26"/>
      <c r="GZX19" s="26"/>
      <c r="GZY19" s="26"/>
      <c r="GZZ19" s="26"/>
      <c r="HAA19" s="26"/>
      <c r="HAB19" s="26"/>
      <c r="HAC19" s="26"/>
      <c r="HAD19" s="26"/>
      <c r="HAE19" s="26"/>
      <c r="HAF19" s="26"/>
      <c r="HAG19" s="26"/>
      <c r="HAH19" s="26"/>
      <c r="HAI19" s="26"/>
      <c r="HAJ19" s="26"/>
      <c r="HAK19" s="26"/>
      <c r="HAL19" s="26"/>
      <c r="HAM19" s="26"/>
      <c r="HAN19" s="26"/>
      <c r="HAO19" s="26"/>
      <c r="HAP19" s="26"/>
      <c r="HAQ19" s="26"/>
      <c r="HAR19" s="26"/>
      <c r="HAS19" s="26"/>
      <c r="HAT19" s="26"/>
      <c r="HAU19" s="26"/>
      <c r="HAV19" s="26"/>
      <c r="HAW19" s="26"/>
      <c r="HAX19" s="26"/>
      <c r="HAY19" s="26"/>
      <c r="HAZ19" s="26"/>
      <c r="HBA19" s="26"/>
      <c r="HBB19" s="26"/>
      <c r="HBC19" s="26"/>
      <c r="HBD19" s="26"/>
      <c r="HBE19" s="26"/>
      <c r="HBF19" s="26"/>
      <c r="HBG19" s="26"/>
      <c r="HBH19" s="26"/>
      <c r="HBI19" s="26"/>
      <c r="HBJ19" s="26"/>
      <c r="HBK19" s="26"/>
      <c r="HBL19" s="26"/>
      <c r="HBM19" s="26"/>
      <c r="HBN19" s="26"/>
      <c r="HBO19" s="26"/>
      <c r="HBP19" s="26"/>
      <c r="HBQ19" s="26"/>
      <c r="HBR19" s="26"/>
      <c r="HBS19" s="26"/>
      <c r="HBT19" s="26"/>
      <c r="HBU19" s="26"/>
      <c r="HBV19" s="26"/>
      <c r="HBW19" s="26"/>
      <c r="HBX19" s="26"/>
      <c r="HBY19" s="26"/>
      <c r="HBZ19" s="26"/>
      <c r="HCA19" s="26"/>
      <c r="HCB19" s="26"/>
      <c r="HCC19" s="26"/>
      <c r="HCD19" s="26"/>
      <c r="HCE19" s="26"/>
      <c r="HCF19" s="26"/>
      <c r="HCG19" s="26"/>
      <c r="HCH19" s="26"/>
      <c r="HCI19" s="26"/>
      <c r="HCJ19" s="26"/>
      <c r="HCK19" s="26"/>
      <c r="HCL19" s="26"/>
      <c r="HCM19" s="26"/>
      <c r="HCN19" s="26"/>
      <c r="HCO19" s="26"/>
      <c r="HCP19" s="26"/>
      <c r="HCQ19" s="26"/>
      <c r="HCR19" s="26"/>
      <c r="HCS19" s="26"/>
      <c r="HCT19" s="26"/>
      <c r="HCU19" s="26"/>
      <c r="HCV19" s="26"/>
      <c r="HCW19" s="26"/>
      <c r="HCX19" s="26"/>
      <c r="HCY19" s="26"/>
      <c r="HCZ19" s="26"/>
      <c r="HDA19" s="26"/>
      <c r="HDB19" s="26"/>
      <c r="HDC19" s="26"/>
      <c r="HDD19" s="26"/>
      <c r="HDE19" s="26"/>
      <c r="HDF19" s="26"/>
      <c r="HDG19" s="26"/>
      <c r="HDH19" s="26"/>
      <c r="HDI19" s="26"/>
      <c r="HDJ19" s="26"/>
      <c r="HDK19" s="26"/>
      <c r="HDL19" s="26"/>
      <c r="HDM19" s="26"/>
      <c r="HDN19" s="26"/>
      <c r="HDO19" s="26"/>
      <c r="HDP19" s="26"/>
      <c r="HDQ19" s="26"/>
      <c r="HDR19" s="26"/>
      <c r="HDS19" s="26"/>
      <c r="HDT19" s="26"/>
      <c r="HDU19" s="26"/>
      <c r="HDV19" s="26"/>
      <c r="HDW19" s="26"/>
      <c r="HDX19" s="26"/>
      <c r="HDY19" s="26"/>
      <c r="HDZ19" s="26"/>
      <c r="HEA19" s="26"/>
      <c r="HEB19" s="26"/>
      <c r="HEC19" s="26"/>
      <c r="HED19" s="26"/>
      <c r="HEE19" s="26"/>
      <c r="HEF19" s="26"/>
      <c r="HEG19" s="26"/>
      <c r="HEH19" s="26"/>
      <c r="HEI19" s="26"/>
      <c r="HEJ19" s="26"/>
      <c r="HEK19" s="26"/>
      <c r="HEL19" s="26"/>
      <c r="HEM19" s="26"/>
      <c r="HEN19" s="26"/>
      <c r="HEO19" s="26"/>
      <c r="HEP19" s="26"/>
      <c r="HEQ19" s="26"/>
      <c r="HER19" s="26"/>
      <c r="HES19" s="26"/>
      <c r="HET19" s="26"/>
      <c r="HEU19" s="26"/>
      <c r="HEV19" s="26"/>
      <c r="HEW19" s="26"/>
      <c r="HEX19" s="26"/>
      <c r="HEY19" s="26"/>
      <c r="HEZ19" s="26"/>
      <c r="HFA19" s="26"/>
      <c r="HFB19" s="26"/>
      <c r="HFC19" s="26"/>
      <c r="HFD19" s="26"/>
      <c r="HFE19" s="26"/>
      <c r="HFF19" s="26"/>
      <c r="HFG19" s="26"/>
      <c r="HFH19" s="26"/>
      <c r="HFI19" s="26"/>
      <c r="HFJ19" s="26"/>
      <c r="HFK19" s="26"/>
      <c r="HFL19" s="26"/>
      <c r="HFM19" s="26"/>
      <c r="HFN19" s="26"/>
      <c r="HFO19" s="26"/>
      <c r="HFP19" s="26"/>
      <c r="HFQ19" s="26"/>
      <c r="HFR19" s="26"/>
      <c r="HFS19" s="26"/>
      <c r="HFT19" s="26"/>
      <c r="HFU19" s="26"/>
      <c r="HFV19" s="26"/>
      <c r="HFW19" s="26"/>
      <c r="HFX19" s="26"/>
      <c r="HFY19" s="26"/>
      <c r="HFZ19" s="26"/>
      <c r="HGA19" s="26"/>
      <c r="HGB19" s="26"/>
      <c r="HGC19" s="26"/>
      <c r="HGD19" s="26"/>
      <c r="HGE19" s="26"/>
      <c r="HGF19" s="26"/>
      <c r="HGG19" s="26"/>
      <c r="HGH19" s="26"/>
      <c r="HGI19" s="26"/>
      <c r="HGJ19" s="26"/>
      <c r="HGK19" s="26"/>
      <c r="HGL19" s="26"/>
      <c r="HGM19" s="26"/>
      <c r="HGN19" s="26"/>
      <c r="HGO19" s="26"/>
      <c r="HGP19" s="26"/>
      <c r="HGQ19" s="26"/>
      <c r="HGR19" s="26"/>
      <c r="HGS19" s="26"/>
      <c r="HGT19" s="26"/>
      <c r="HGU19" s="26"/>
      <c r="HGV19" s="26"/>
      <c r="HGW19" s="26"/>
      <c r="HGX19" s="26"/>
      <c r="HGY19" s="26"/>
      <c r="HGZ19" s="26"/>
      <c r="HHA19" s="26"/>
      <c r="HHB19" s="26"/>
      <c r="HHC19" s="26"/>
      <c r="HHD19" s="26"/>
      <c r="HHE19" s="26"/>
      <c r="HHF19" s="26"/>
      <c r="HHG19" s="26"/>
      <c r="HHH19" s="26"/>
      <c r="HHI19" s="26"/>
      <c r="HHJ19" s="26"/>
      <c r="HHK19" s="26"/>
      <c r="HHL19" s="26"/>
      <c r="HHM19" s="26"/>
      <c r="HHN19" s="26"/>
      <c r="HHO19" s="26"/>
      <c r="HHP19" s="26"/>
      <c r="HHQ19" s="26"/>
      <c r="HHR19" s="26"/>
      <c r="HHS19" s="26"/>
      <c r="HHT19" s="26"/>
      <c r="HHU19" s="26"/>
      <c r="HHV19" s="26"/>
      <c r="HHW19" s="26"/>
      <c r="HHX19" s="26"/>
      <c r="HHY19" s="26"/>
      <c r="HHZ19" s="26"/>
      <c r="HIA19" s="26"/>
      <c r="HIB19" s="26"/>
      <c r="HIC19" s="26"/>
      <c r="HID19" s="26"/>
      <c r="HIE19" s="26"/>
      <c r="HIF19" s="26"/>
      <c r="HIG19" s="26"/>
      <c r="HIH19" s="26"/>
      <c r="HII19" s="26"/>
      <c r="HIJ19" s="26"/>
      <c r="HIK19" s="26"/>
      <c r="HIL19" s="26"/>
      <c r="HIM19" s="26"/>
      <c r="HIN19" s="26"/>
      <c r="HIO19" s="26"/>
      <c r="HIP19" s="26"/>
      <c r="HIQ19" s="26"/>
      <c r="HIR19" s="26"/>
      <c r="HIS19" s="26"/>
      <c r="HIT19" s="26"/>
      <c r="HIU19" s="26"/>
      <c r="HIV19" s="26"/>
      <c r="HIW19" s="26"/>
      <c r="HIX19" s="26"/>
      <c r="HIY19" s="26"/>
      <c r="HIZ19" s="26"/>
      <c r="HJA19" s="26"/>
      <c r="HJB19" s="26"/>
      <c r="HJC19" s="26"/>
      <c r="HJD19" s="26"/>
      <c r="HJE19" s="26"/>
      <c r="HJF19" s="26"/>
      <c r="HJG19" s="26"/>
      <c r="HJH19" s="26"/>
      <c r="HJI19" s="26"/>
      <c r="HJJ19" s="26"/>
      <c r="HJK19" s="26"/>
      <c r="HJL19" s="26"/>
      <c r="HJM19" s="26"/>
      <c r="HJN19" s="26"/>
      <c r="HJO19" s="26"/>
      <c r="HJP19" s="26"/>
      <c r="HJQ19" s="26"/>
      <c r="HJR19" s="26"/>
      <c r="HJS19" s="26"/>
      <c r="HJT19" s="26"/>
      <c r="HJU19" s="26"/>
      <c r="HJV19" s="26"/>
      <c r="HJW19" s="26"/>
      <c r="HJX19" s="26"/>
      <c r="HJY19" s="26"/>
      <c r="HJZ19" s="26"/>
      <c r="HKA19" s="26"/>
      <c r="HKB19" s="26"/>
      <c r="HKC19" s="26"/>
      <c r="HKD19" s="26"/>
      <c r="HKE19" s="26"/>
      <c r="HKF19" s="26"/>
      <c r="HKG19" s="26"/>
      <c r="HKH19" s="26"/>
      <c r="HKI19" s="26"/>
      <c r="HKJ19" s="26"/>
      <c r="HKK19" s="26"/>
      <c r="HKL19" s="26"/>
      <c r="HKM19" s="26"/>
      <c r="HKN19" s="26"/>
      <c r="HKO19" s="26"/>
      <c r="HKP19" s="26"/>
      <c r="HKQ19" s="26"/>
      <c r="HKR19" s="26"/>
      <c r="HKS19" s="26"/>
      <c r="HKT19" s="26"/>
      <c r="HKU19" s="26"/>
      <c r="HKV19" s="26"/>
      <c r="HKW19" s="26"/>
      <c r="HKX19" s="26"/>
      <c r="HKY19" s="26"/>
      <c r="HKZ19" s="26"/>
      <c r="HLA19" s="26"/>
      <c r="HLB19" s="26"/>
      <c r="HLC19" s="26"/>
      <c r="HLD19" s="26"/>
      <c r="HLE19" s="26"/>
      <c r="HLF19" s="26"/>
      <c r="HLG19" s="26"/>
      <c r="HLH19" s="26"/>
      <c r="HLI19" s="26"/>
      <c r="HLJ19" s="26"/>
      <c r="HLK19" s="26"/>
      <c r="HLL19" s="26"/>
      <c r="HLM19" s="26"/>
      <c r="HLN19" s="26"/>
      <c r="HLO19" s="26"/>
      <c r="HLP19" s="26"/>
      <c r="HLQ19" s="26"/>
      <c r="HLR19" s="26"/>
      <c r="HLS19" s="26"/>
      <c r="HLT19" s="26"/>
      <c r="HLU19" s="26"/>
      <c r="HLV19" s="26"/>
      <c r="HLW19" s="26"/>
      <c r="HLX19" s="26"/>
      <c r="HLY19" s="26"/>
      <c r="HLZ19" s="26"/>
      <c r="HMA19" s="26"/>
      <c r="HMB19" s="26"/>
      <c r="HMC19" s="26"/>
      <c r="HMD19" s="26"/>
      <c r="HME19" s="26"/>
      <c r="HMF19" s="26"/>
      <c r="HMG19" s="26"/>
      <c r="HMH19" s="26"/>
      <c r="HMI19" s="26"/>
      <c r="HMJ19" s="26"/>
      <c r="HMK19" s="26"/>
      <c r="HML19" s="26"/>
      <c r="HMM19" s="26"/>
      <c r="HMN19" s="26"/>
      <c r="HMO19" s="26"/>
      <c r="HMP19" s="26"/>
      <c r="HMQ19" s="26"/>
      <c r="HMR19" s="26"/>
      <c r="HMS19" s="26"/>
      <c r="HMT19" s="26"/>
      <c r="HMU19" s="26"/>
      <c r="HMV19" s="26"/>
      <c r="HMW19" s="26"/>
      <c r="HMX19" s="26"/>
      <c r="HMY19" s="26"/>
      <c r="HMZ19" s="26"/>
      <c r="HNA19" s="26"/>
      <c r="HNB19" s="26"/>
      <c r="HNC19" s="26"/>
      <c r="HND19" s="26"/>
      <c r="HNE19" s="26"/>
      <c r="HNF19" s="26"/>
      <c r="HNG19" s="26"/>
      <c r="HNH19" s="26"/>
      <c r="HNI19" s="26"/>
      <c r="HNJ19" s="26"/>
      <c r="HNK19" s="26"/>
      <c r="HNL19" s="26"/>
      <c r="HNM19" s="26"/>
      <c r="HNN19" s="26"/>
      <c r="HNO19" s="26"/>
      <c r="HNP19" s="26"/>
      <c r="HNQ19" s="26"/>
      <c r="HNR19" s="26"/>
      <c r="HNS19" s="26"/>
      <c r="HNT19" s="26"/>
      <c r="HNU19" s="26"/>
      <c r="HNV19" s="26"/>
      <c r="HNW19" s="26"/>
      <c r="HNX19" s="26"/>
      <c r="HNY19" s="26"/>
      <c r="HNZ19" s="26"/>
      <c r="HOA19" s="26"/>
      <c r="HOB19" s="26"/>
      <c r="HOC19" s="26"/>
      <c r="HOD19" s="26"/>
      <c r="HOE19" s="26"/>
      <c r="HOF19" s="26"/>
      <c r="HOG19" s="26"/>
      <c r="HOH19" s="26"/>
      <c r="HOI19" s="26"/>
      <c r="HOJ19" s="26"/>
      <c r="HOK19" s="26"/>
      <c r="HOL19" s="26"/>
      <c r="HOM19" s="26"/>
      <c r="HON19" s="26"/>
      <c r="HOO19" s="26"/>
      <c r="HOP19" s="26"/>
      <c r="HOQ19" s="26"/>
      <c r="HOR19" s="26"/>
      <c r="HOS19" s="26"/>
      <c r="HOT19" s="26"/>
      <c r="HOU19" s="26"/>
      <c r="HOV19" s="26"/>
      <c r="HOW19" s="26"/>
      <c r="HOX19" s="26"/>
      <c r="HOY19" s="26"/>
      <c r="HOZ19" s="26"/>
      <c r="HPA19" s="26"/>
      <c r="HPB19" s="26"/>
      <c r="HPC19" s="26"/>
      <c r="HPD19" s="26"/>
      <c r="HPE19" s="26"/>
      <c r="HPF19" s="26"/>
      <c r="HPG19" s="26"/>
      <c r="HPH19" s="26"/>
      <c r="HPI19" s="26"/>
      <c r="HPJ19" s="26"/>
      <c r="HPK19" s="26"/>
      <c r="HPL19" s="26"/>
      <c r="HPM19" s="26"/>
      <c r="HPN19" s="26"/>
      <c r="HPO19" s="26"/>
      <c r="HPP19" s="26"/>
      <c r="HPQ19" s="26"/>
      <c r="HPR19" s="26"/>
      <c r="HPS19" s="26"/>
      <c r="HPT19" s="26"/>
      <c r="HPU19" s="26"/>
      <c r="HPV19" s="26"/>
      <c r="HPW19" s="26"/>
      <c r="HPX19" s="26"/>
      <c r="HPY19" s="26"/>
      <c r="HPZ19" s="26"/>
      <c r="HQA19" s="26"/>
      <c r="HQB19" s="26"/>
      <c r="HQC19" s="26"/>
      <c r="HQD19" s="26"/>
      <c r="HQE19" s="26"/>
      <c r="HQF19" s="26"/>
      <c r="HQG19" s="26"/>
      <c r="HQH19" s="26"/>
      <c r="HQI19" s="26"/>
      <c r="HQJ19" s="26"/>
      <c r="HQK19" s="26"/>
      <c r="HQL19" s="26"/>
      <c r="HQM19" s="26"/>
      <c r="HQN19" s="26"/>
      <c r="HQO19" s="26"/>
      <c r="HQP19" s="26"/>
      <c r="HQQ19" s="26"/>
      <c r="HQR19" s="26"/>
      <c r="HQS19" s="26"/>
      <c r="HQT19" s="26"/>
      <c r="HQU19" s="26"/>
      <c r="HQV19" s="26"/>
      <c r="HQW19" s="26"/>
      <c r="HQX19" s="26"/>
      <c r="HQY19" s="26"/>
      <c r="HQZ19" s="26"/>
      <c r="HRA19" s="26"/>
      <c r="HRB19" s="26"/>
      <c r="HRC19" s="26"/>
      <c r="HRD19" s="26"/>
      <c r="HRE19" s="26"/>
      <c r="HRF19" s="26"/>
      <c r="HRG19" s="26"/>
      <c r="HRH19" s="26"/>
      <c r="HRI19" s="26"/>
      <c r="HRJ19" s="26"/>
      <c r="HRK19" s="26"/>
      <c r="HRL19" s="26"/>
      <c r="HRM19" s="26"/>
      <c r="HRN19" s="26"/>
      <c r="HRO19" s="26"/>
      <c r="HRP19" s="26"/>
      <c r="HRQ19" s="26"/>
      <c r="HRR19" s="26"/>
      <c r="HRS19" s="26"/>
      <c r="HRT19" s="26"/>
      <c r="HRU19" s="26"/>
      <c r="HRV19" s="26"/>
      <c r="HRW19" s="26"/>
      <c r="HRX19" s="26"/>
      <c r="HRY19" s="26"/>
      <c r="HRZ19" s="26"/>
      <c r="HSA19" s="26"/>
      <c r="HSB19" s="26"/>
      <c r="HSC19" s="26"/>
      <c r="HSD19" s="26"/>
      <c r="HSE19" s="26"/>
      <c r="HSF19" s="26"/>
      <c r="HSG19" s="26"/>
      <c r="HSH19" s="26"/>
      <c r="HSI19" s="26"/>
      <c r="HSJ19" s="26"/>
      <c r="HSK19" s="26"/>
      <c r="HSL19" s="26"/>
      <c r="HSM19" s="26"/>
      <c r="HSN19" s="26"/>
      <c r="HSO19" s="26"/>
      <c r="HSP19" s="26"/>
      <c r="HSQ19" s="26"/>
      <c r="HSR19" s="26"/>
      <c r="HSS19" s="26"/>
      <c r="HST19" s="26"/>
      <c r="HSU19" s="26"/>
      <c r="HSV19" s="26"/>
      <c r="HSW19" s="26"/>
      <c r="HSX19" s="26"/>
      <c r="HSY19" s="26"/>
      <c r="HSZ19" s="26"/>
      <c r="HTA19" s="26"/>
      <c r="HTB19" s="26"/>
      <c r="HTC19" s="26"/>
      <c r="HTD19" s="26"/>
      <c r="HTE19" s="26"/>
      <c r="HTF19" s="26"/>
      <c r="HTG19" s="26"/>
      <c r="HTH19" s="26"/>
      <c r="HTI19" s="26"/>
      <c r="HTJ19" s="26"/>
      <c r="HTK19" s="26"/>
      <c r="HTL19" s="26"/>
      <c r="HTM19" s="26"/>
      <c r="HTN19" s="26"/>
      <c r="HTO19" s="26"/>
      <c r="HTP19" s="26"/>
      <c r="HTQ19" s="26"/>
      <c r="HTR19" s="26"/>
      <c r="HTS19" s="26"/>
      <c r="HTT19" s="26"/>
      <c r="HTU19" s="26"/>
      <c r="HTV19" s="26"/>
      <c r="HTW19" s="26"/>
      <c r="HTX19" s="26"/>
      <c r="HTY19" s="26"/>
      <c r="HTZ19" s="26"/>
      <c r="HUA19" s="26"/>
      <c r="HUB19" s="26"/>
      <c r="HUC19" s="26"/>
      <c r="HUD19" s="26"/>
      <c r="HUE19" s="26"/>
      <c r="HUF19" s="26"/>
      <c r="HUG19" s="26"/>
      <c r="HUH19" s="26"/>
      <c r="HUI19" s="26"/>
      <c r="HUJ19" s="26"/>
      <c r="HUK19" s="26"/>
      <c r="HUL19" s="26"/>
      <c r="HUM19" s="26"/>
      <c r="HUN19" s="26"/>
      <c r="HUO19" s="26"/>
      <c r="HUP19" s="26"/>
      <c r="HUQ19" s="26"/>
      <c r="HUR19" s="26"/>
      <c r="HUS19" s="26"/>
      <c r="HUT19" s="26"/>
      <c r="HUU19" s="26"/>
      <c r="HUV19" s="26"/>
      <c r="HUW19" s="26"/>
      <c r="HUX19" s="26"/>
      <c r="HUY19" s="26"/>
      <c r="HUZ19" s="26"/>
      <c r="HVA19" s="26"/>
      <c r="HVB19" s="26"/>
      <c r="HVC19" s="26"/>
      <c r="HVD19" s="26"/>
      <c r="HVE19" s="26"/>
      <c r="HVF19" s="26"/>
      <c r="HVG19" s="26"/>
      <c r="HVH19" s="26"/>
      <c r="HVI19" s="26"/>
      <c r="HVJ19" s="26"/>
      <c r="HVK19" s="26"/>
      <c r="HVL19" s="26"/>
      <c r="HVM19" s="26"/>
      <c r="HVN19" s="26"/>
      <c r="HVO19" s="26"/>
      <c r="HVP19" s="26"/>
      <c r="HVQ19" s="26"/>
      <c r="HVR19" s="26"/>
      <c r="HVS19" s="26"/>
      <c r="HVT19" s="26"/>
      <c r="HVU19" s="26"/>
      <c r="HVV19" s="26"/>
      <c r="HVW19" s="26"/>
      <c r="HVX19" s="26"/>
      <c r="HVY19" s="26"/>
      <c r="HVZ19" s="26"/>
      <c r="HWA19" s="26"/>
      <c r="HWB19" s="26"/>
      <c r="HWC19" s="26"/>
      <c r="HWD19" s="26"/>
      <c r="HWE19" s="26"/>
      <c r="HWF19" s="26"/>
      <c r="HWG19" s="26"/>
      <c r="HWH19" s="26"/>
      <c r="HWI19" s="26"/>
      <c r="HWJ19" s="26"/>
      <c r="HWK19" s="26"/>
      <c r="HWL19" s="26"/>
      <c r="HWM19" s="26"/>
      <c r="HWN19" s="26"/>
      <c r="HWO19" s="26"/>
      <c r="HWP19" s="26"/>
      <c r="HWQ19" s="26"/>
      <c r="HWR19" s="26"/>
      <c r="HWS19" s="26"/>
      <c r="HWT19" s="26"/>
      <c r="HWU19" s="26"/>
      <c r="HWV19" s="26"/>
      <c r="HWW19" s="26"/>
      <c r="HWX19" s="26"/>
      <c r="HWY19" s="26"/>
      <c r="HWZ19" s="26"/>
      <c r="HXA19" s="26"/>
      <c r="HXB19" s="26"/>
      <c r="HXC19" s="26"/>
      <c r="HXD19" s="26"/>
      <c r="HXE19" s="26"/>
      <c r="HXF19" s="26"/>
      <c r="HXG19" s="26"/>
      <c r="HXH19" s="26"/>
      <c r="HXI19" s="26"/>
      <c r="HXJ19" s="26"/>
      <c r="HXK19" s="26"/>
      <c r="HXL19" s="26"/>
      <c r="HXM19" s="26"/>
      <c r="HXN19" s="26"/>
      <c r="HXO19" s="26"/>
      <c r="HXP19" s="26"/>
      <c r="HXQ19" s="26"/>
      <c r="HXR19" s="26"/>
      <c r="HXS19" s="26"/>
      <c r="HXT19" s="26"/>
      <c r="HXU19" s="26"/>
      <c r="HXV19" s="26"/>
      <c r="HXW19" s="26"/>
      <c r="HXX19" s="26"/>
      <c r="HXY19" s="26"/>
      <c r="HXZ19" s="26"/>
      <c r="HYA19" s="26"/>
      <c r="HYB19" s="26"/>
      <c r="HYC19" s="26"/>
      <c r="HYD19" s="26"/>
      <c r="HYE19" s="26"/>
      <c r="HYF19" s="26"/>
      <c r="HYG19" s="26"/>
      <c r="HYH19" s="26"/>
      <c r="HYI19" s="26"/>
      <c r="HYJ19" s="26"/>
      <c r="HYK19" s="26"/>
      <c r="HYL19" s="26"/>
      <c r="HYM19" s="26"/>
      <c r="HYN19" s="26"/>
      <c r="HYO19" s="26"/>
      <c r="HYP19" s="26"/>
      <c r="HYQ19" s="26"/>
      <c r="HYR19" s="26"/>
      <c r="HYS19" s="26"/>
      <c r="HYT19" s="26"/>
      <c r="HYU19" s="26"/>
      <c r="HYV19" s="26"/>
      <c r="HYW19" s="26"/>
      <c r="HYX19" s="26"/>
      <c r="HYY19" s="26"/>
      <c r="HYZ19" s="26"/>
      <c r="HZA19" s="26"/>
      <c r="HZB19" s="26"/>
      <c r="HZC19" s="26"/>
      <c r="HZD19" s="26"/>
      <c r="HZE19" s="26"/>
      <c r="HZF19" s="26"/>
      <c r="HZG19" s="26"/>
      <c r="HZH19" s="26"/>
      <c r="HZI19" s="26"/>
      <c r="HZJ19" s="26"/>
      <c r="HZK19" s="26"/>
      <c r="HZL19" s="26"/>
      <c r="HZM19" s="26"/>
      <c r="HZN19" s="26"/>
      <c r="HZO19" s="26"/>
      <c r="HZP19" s="26"/>
      <c r="HZQ19" s="26"/>
      <c r="HZR19" s="26"/>
      <c r="HZS19" s="26"/>
      <c r="HZT19" s="26"/>
      <c r="HZU19" s="26"/>
      <c r="HZV19" s="26"/>
      <c r="HZW19" s="26"/>
      <c r="HZX19" s="26"/>
      <c r="HZY19" s="26"/>
      <c r="HZZ19" s="26"/>
      <c r="IAA19" s="26"/>
      <c r="IAB19" s="26"/>
      <c r="IAC19" s="26"/>
      <c r="IAD19" s="26"/>
      <c r="IAE19" s="26"/>
      <c r="IAF19" s="26"/>
      <c r="IAG19" s="26"/>
      <c r="IAH19" s="26"/>
      <c r="IAI19" s="26"/>
      <c r="IAJ19" s="26"/>
      <c r="IAK19" s="26"/>
      <c r="IAL19" s="26"/>
      <c r="IAM19" s="26"/>
      <c r="IAN19" s="26"/>
      <c r="IAO19" s="26"/>
      <c r="IAP19" s="26"/>
      <c r="IAQ19" s="26"/>
      <c r="IAR19" s="26"/>
      <c r="IAS19" s="26"/>
      <c r="IAT19" s="26"/>
      <c r="IAU19" s="26"/>
      <c r="IAV19" s="26"/>
      <c r="IAW19" s="26"/>
      <c r="IAX19" s="26"/>
      <c r="IAY19" s="26"/>
      <c r="IAZ19" s="26"/>
      <c r="IBA19" s="26"/>
      <c r="IBB19" s="26"/>
      <c r="IBC19" s="26"/>
      <c r="IBD19" s="26"/>
      <c r="IBE19" s="26"/>
      <c r="IBF19" s="26"/>
      <c r="IBG19" s="26"/>
      <c r="IBH19" s="26"/>
      <c r="IBI19" s="26"/>
      <c r="IBJ19" s="26"/>
      <c r="IBK19" s="26"/>
      <c r="IBL19" s="26"/>
      <c r="IBM19" s="26"/>
      <c r="IBN19" s="26"/>
      <c r="IBO19" s="26"/>
      <c r="IBP19" s="26"/>
      <c r="IBQ19" s="26"/>
      <c r="IBR19" s="26"/>
      <c r="IBS19" s="26"/>
      <c r="IBT19" s="26"/>
      <c r="IBU19" s="26"/>
      <c r="IBV19" s="26"/>
      <c r="IBW19" s="26"/>
      <c r="IBX19" s="26"/>
      <c r="IBY19" s="26"/>
      <c r="IBZ19" s="26"/>
      <c r="ICA19" s="26"/>
      <c r="ICB19" s="26"/>
      <c r="ICC19" s="26"/>
      <c r="ICD19" s="26"/>
      <c r="ICE19" s="26"/>
      <c r="ICF19" s="26"/>
      <c r="ICG19" s="26"/>
      <c r="ICH19" s="26"/>
      <c r="ICI19" s="26"/>
      <c r="ICJ19" s="26"/>
      <c r="ICK19" s="26"/>
      <c r="ICL19" s="26"/>
      <c r="ICM19" s="26"/>
      <c r="ICN19" s="26"/>
      <c r="ICO19" s="26"/>
      <c r="ICP19" s="26"/>
      <c r="ICQ19" s="26"/>
      <c r="ICR19" s="26"/>
      <c r="ICS19" s="26"/>
      <c r="ICT19" s="26"/>
      <c r="ICU19" s="26"/>
      <c r="ICV19" s="26"/>
      <c r="ICW19" s="26"/>
      <c r="ICX19" s="26"/>
      <c r="ICY19" s="26"/>
      <c r="ICZ19" s="26"/>
      <c r="IDA19" s="26"/>
      <c r="IDB19" s="26"/>
      <c r="IDC19" s="26"/>
      <c r="IDD19" s="26"/>
      <c r="IDE19" s="26"/>
      <c r="IDF19" s="26"/>
      <c r="IDG19" s="26"/>
      <c r="IDH19" s="26"/>
      <c r="IDI19" s="26"/>
      <c r="IDJ19" s="26"/>
      <c r="IDK19" s="26"/>
      <c r="IDL19" s="26"/>
      <c r="IDM19" s="26"/>
      <c r="IDN19" s="26"/>
      <c r="IDO19" s="26"/>
      <c r="IDP19" s="26"/>
      <c r="IDQ19" s="26"/>
      <c r="IDR19" s="26"/>
      <c r="IDS19" s="26"/>
      <c r="IDT19" s="26"/>
      <c r="IDU19" s="26"/>
      <c r="IDV19" s="26"/>
      <c r="IDW19" s="26"/>
      <c r="IDX19" s="26"/>
      <c r="IDY19" s="26"/>
      <c r="IDZ19" s="26"/>
      <c r="IEA19" s="26"/>
      <c r="IEB19" s="26"/>
      <c r="IEC19" s="26"/>
      <c r="IED19" s="26"/>
      <c r="IEE19" s="26"/>
      <c r="IEF19" s="26"/>
      <c r="IEG19" s="26"/>
      <c r="IEH19" s="26"/>
      <c r="IEI19" s="26"/>
      <c r="IEJ19" s="26"/>
      <c r="IEK19" s="26"/>
      <c r="IEL19" s="26"/>
      <c r="IEM19" s="26"/>
      <c r="IEN19" s="26"/>
      <c r="IEO19" s="26"/>
      <c r="IEP19" s="26"/>
      <c r="IEQ19" s="26"/>
      <c r="IER19" s="26"/>
      <c r="IES19" s="26"/>
      <c r="IET19" s="26"/>
      <c r="IEU19" s="26"/>
      <c r="IEV19" s="26"/>
      <c r="IEW19" s="26"/>
      <c r="IEX19" s="26"/>
      <c r="IEY19" s="26"/>
      <c r="IEZ19" s="26"/>
      <c r="IFA19" s="26"/>
      <c r="IFB19" s="26"/>
      <c r="IFC19" s="26"/>
      <c r="IFD19" s="26"/>
      <c r="IFE19" s="26"/>
      <c r="IFF19" s="26"/>
      <c r="IFG19" s="26"/>
      <c r="IFH19" s="26"/>
      <c r="IFI19" s="26"/>
      <c r="IFJ19" s="26"/>
      <c r="IFK19" s="26"/>
      <c r="IFL19" s="26"/>
      <c r="IFM19" s="26"/>
      <c r="IFN19" s="26"/>
      <c r="IFO19" s="26"/>
      <c r="IFP19" s="26"/>
      <c r="IFQ19" s="26"/>
      <c r="IFR19" s="26"/>
      <c r="IFS19" s="26"/>
      <c r="IFT19" s="26"/>
      <c r="IFU19" s="26"/>
      <c r="IFV19" s="26"/>
      <c r="IFW19" s="26"/>
      <c r="IFX19" s="26"/>
      <c r="IFY19" s="26"/>
      <c r="IFZ19" s="26"/>
      <c r="IGA19" s="26"/>
      <c r="IGB19" s="26"/>
      <c r="IGC19" s="26"/>
      <c r="IGD19" s="26"/>
      <c r="IGE19" s="26"/>
      <c r="IGF19" s="26"/>
      <c r="IGG19" s="26"/>
      <c r="IGH19" s="26"/>
      <c r="IGI19" s="26"/>
      <c r="IGJ19" s="26"/>
      <c r="IGK19" s="26"/>
      <c r="IGL19" s="26"/>
      <c r="IGM19" s="26"/>
      <c r="IGN19" s="26"/>
      <c r="IGO19" s="26"/>
      <c r="IGP19" s="26"/>
      <c r="IGQ19" s="26"/>
      <c r="IGR19" s="26"/>
      <c r="IGS19" s="26"/>
      <c r="IGT19" s="26"/>
      <c r="IGU19" s="26"/>
      <c r="IGV19" s="26"/>
      <c r="IGW19" s="26"/>
      <c r="IGX19" s="26"/>
      <c r="IGY19" s="26"/>
      <c r="IGZ19" s="26"/>
      <c r="IHA19" s="26"/>
      <c r="IHB19" s="26"/>
      <c r="IHC19" s="26"/>
      <c r="IHD19" s="26"/>
      <c r="IHE19" s="26"/>
      <c r="IHF19" s="26"/>
      <c r="IHG19" s="26"/>
      <c r="IHH19" s="26"/>
      <c r="IHI19" s="26"/>
      <c r="IHJ19" s="26"/>
      <c r="IHK19" s="26"/>
      <c r="IHL19" s="26"/>
      <c r="IHM19" s="26"/>
      <c r="IHN19" s="26"/>
      <c r="IHO19" s="26"/>
      <c r="IHP19" s="26"/>
      <c r="IHQ19" s="26"/>
      <c r="IHR19" s="26"/>
      <c r="IHS19" s="26"/>
      <c r="IHT19" s="26"/>
      <c r="IHU19" s="26"/>
      <c r="IHV19" s="26"/>
      <c r="IHW19" s="26"/>
      <c r="IHX19" s="26"/>
      <c r="IHY19" s="26"/>
      <c r="IHZ19" s="26"/>
      <c r="IIA19" s="26"/>
      <c r="IIB19" s="26"/>
      <c r="IIC19" s="26"/>
      <c r="IID19" s="26"/>
      <c r="IIE19" s="26"/>
      <c r="IIF19" s="26"/>
      <c r="IIG19" s="26"/>
      <c r="IIH19" s="26"/>
      <c r="III19" s="26"/>
      <c r="IIJ19" s="26"/>
      <c r="IIK19" s="26"/>
      <c r="IIL19" s="26"/>
      <c r="IIM19" s="26"/>
      <c r="IIN19" s="26"/>
      <c r="IIO19" s="26"/>
      <c r="IIP19" s="26"/>
      <c r="IIQ19" s="26"/>
      <c r="IIR19" s="26"/>
      <c r="IIS19" s="26"/>
      <c r="IIT19" s="26"/>
      <c r="IIU19" s="26"/>
      <c r="IIV19" s="26"/>
      <c r="IIW19" s="26"/>
      <c r="IIX19" s="26"/>
      <c r="IIY19" s="26"/>
      <c r="IIZ19" s="26"/>
      <c r="IJA19" s="26"/>
      <c r="IJB19" s="26"/>
      <c r="IJC19" s="26"/>
      <c r="IJD19" s="26"/>
      <c r="IJE19" s="26"/>
      <c r="IJF19" s="26"/>
      <c r="IJG19" s="26"/>
      <c r="IJH19" s="26"/>
      <c r="IJI19" s="26"/>
      <c r="IJJ19" s="26"/>
      <c r="IJK19" s="26"/>
      <c r="IJL19" s="26"/>
      <c r="IJM19" s="26"/>
      <c r="IJN19" s="26"/>
      <c r="IJO19" s="26"/>
      <c r="IJP19" s="26"/>
      <c r="IJQ19" s="26"/>
      <c r="IJR19" s="26"/>
      <c r="IJS19" s="26"/>
      <c r="IJT19" s="26"/>
      <c r="IJU19" s="26"/>
      <c r="IJV19" s="26"/>
      <c r="IJW19" s="26"/>
      <c r="IJX19" s="26"/>
      <c r="IJY19" s="26"/>
      <c r="IJZ19" s="26"/>
      <c r="IKA19" s="26"/>
      <c r="IKB19" s="26"/>
      <c r="IKC19" s="26"/>
      <c r="IKD19" s="26"/>
      <c r="IKE19" s="26"/>
      <c r="IKF19" s="26"/>
      <c r="IKG19" s="26"/>
      <c r="IKH19" s="26"/>
      <c r="IKI19" s="26"/>
      <c r="IKJ19" s="26"/>
      <c r="IKK19" s="26"/>
      <c r="IKL19" s="26"/>
      <c r="IKM19" s="26"/>
      <c r="IKN19" s="26"/>
      <c r="IKO19" s="26"/>
      <c r="IKP19" s="26"/>
      <c r="IKQ19" s="26"/>
      <c r="IKR19" s="26"/>
      <c r="IKS19" s="26"/>
      <c r="IKT19" s="26"/>
      <c r="IKU19" s="26"/>
      <c r="IKV19" s="26"/>
      <c r="IKW19" s="26"/>
      <c r="IKX19" s="26"/>
      <c r="IKY19" s="26"/>
      <c r="IKZ19" s="26"/>
      <c r="ILA19" s="26"/>
      <c r="ILB19" s="26"/>
      <c r="ILC19" s="26"/>
      <c r="ILD19" s="26"/>
      <c r="ILE19" s="26"/>
      <c r="ILF19" s="26"/>
      <c r="ILG19" s="26"/>
      <c r="ILH19" s="26"/>
      <c r="ILI19" s="26"/>
      <c r="ILJ19" s="26"/>
      <c r="ILK19" s="26"/>
      <c r="ILL19" s="26"/>
      <c r="ILM19" s="26"/>
      <c r="ILN19" s="26"/>
      <c r="ILO19" s="26"/>
      <c r="ILP19" s="26"/>
      <c r="ILQ19" s="26"/>
      <c r="ILR19" s="26"/>
      <c r="ILS19" s="26"/>
      <c r="ILT19" s="26"/>
      <c r="ILU19" s="26"/>
      <c r="ILV19" s="26"/>
      <c r="ILW19" s="26"/>
      <c r="ILX19" s="26"/>
      <c r="ILY19" s="26"/>
      <c r="ILZ19" s="26"/>
      <c r="IMA19" s="26"/>
      <c r="IMB19" s="26"/>
      <c r="IMC19" s="26"/>
      <c r="IMD19" s="26"/>
      <c r="IME19" s="26"/>
      <c r="IMF19" s="26"/>
      <c r="IMG19" s="26"/>
      <c r="IMH19" s="26"/>
      <c r="IMI19" s="26"/>
      <c r="IMJ19" s="26"/>
      <c r="IMK19" s="26"/>
      <c r="IML19" s="26"/>
      <c r="IMM19" s="26"/>
      <c r="IMN19" s="26"/>
      <c r="IMO19" s="26"/>
      <c r="IMP19" s="26"/>
      <c r="IMQ19" s="26"/>
      <c r="IMR19" s="26"/>
      <c r="IMS19" s="26"/>
      <c r="IMT19" s="26"/>
      <c r="IMU19" s="26"/>
      <c r="IMV19" s="26"/>
      <c r="IMW19" s="26"/>
      <c r="IMX19" s="26"/>
      <c r="IMY19" s="26"/>
      <c r="IMZ19" s="26"/>
      <c r="INA19" s="26"/>
      <c r="INB19" s="26"/>
      <c r="INC19" s="26"/>
      <c r="IND19" s="26"/>
      <c r="INE19" s="26"/>
      <c r="INF19" s="26"/>
      <c r="ING19" s="26"/>
      <c r="INH19" s="26"/>
      <c r="INI19" s="26"/>
      <c r="INJ19" s="26"/>
      <c r="INK19" s="26"/>
      <c r="INL19" s="26"/>
      <c r="INM19" s="26"/>
      <c r="INN19" s="26"/>
      <c r="INO19" s="26"/>
      <c r="INP19" s="26"/>
      <c r="INQ19" s="26"/>
      <c r="INR19" s="26"/>
      <c r="INS19" s="26"/>
      <c r="INT19" s="26"/>
      <c r="INU19" s="26"/>
      <c r="INV19" s="26"/>
      <c r="INW19" s="26"/>
      <c r="INX19" s="26"/>
      <c r="INY19" s="26"/>
      <c r="INZ19" s="26"/>
      <c r="IOA19" s="26"/>
      <c r="IOB19" s="26"/>
      <c r="IOC19" s="26"/>
      <c r="IOD19" s="26"/>
      <c r="IOE19" s="26"/>
      <c r="IOF19" s="26"/>
      <c r="IOG19" s="26"/>
      <c r="IOH19" s="26"/>
      <c r="IOI19" s="26"/>
      <c r="IOJ19" s="26"/>
      <c r="IOK19" s="26"/>
      <c r="IOL19" s="26"/>
      <c r="IOM19" s="26"/>
      <c r="ION19" s="26"/>
      <c r="IOO19" s="26"/>
      <c r="IOP19" s="26"/>
      <c r="IOQ19" s="26"/>
      <c r="IOR19" s="26"/>
      <c r="IOS19" s="26"/>
      <c r="IOT19" s="26"/>
      <c r="IOU19" s="26"/>
      <c r="IOV19" s="26"/>
      <c r="IOW19" s="26"/>
      <c r="IOX19" s="26"/>
      <c r="IOY19" s="26"/>
      <c r="IOZ19" s="26"/>
      <c r="IPA19" s="26"/>
      <c r="IPB19" s="26"/>
      <c r="IPC19" s="26"/>
      <c r="IPD19" s="26"/>
      <c r="IPE19" s="26"/>
      <c r="IPF19" s="26"/>
      <c r="IPG19" s="26"/>
      <c r="IPH19" s="26"/>
      <c r="IPI19" s="26"/>
      <c r="IPJ19" s="26"/>
      <c r="IPK19" s="26"/>
      <c r="IPL19" s="26"/>
      <c r="IPM19" s="26"/>
      <c r="IPN19" s="26"/>
      <c r="IPO19" s="26"/>
      <c r="IPP19" s="26"/>
      <c r="IPQ19" s="26"/>
      <c r="IPR19" s="26"/>
      <c r="IPS19" s="26"/>
      <c r="IPT19" s="26"/>
      <c r="IPU19" s="26"/>
      <c r="IPV19" s="26"/>
      <c r="IPW19" s="26"/>
      <c r="IPX19" s="26"/>
      <c r="IPY19" s="26"/>
      <c r="IPZ19" s="26"/>
      <c r="IQA19" s="26"/>
      <c r="IQB19" s="26"/>
      <c r="IQC19" s="26"/>
      <c r="IQD19" s="26"/>
      <c r="IQE19" s="26"/>
      <c r="IQF19" s="26"/>
      <c r="IQG19" s="26"/>
      <c r="IQH19" s="26"/>
      <c r="IQI19" s="26"/>
      <c r="IQJ19" s="26"/>
      <c r="IQK19" s="26"/>
      <c r="IQL19" s="26"/>
      <c r="IQM19" s="26"/>
      <c r="IQN19" s="26"/>
      <c r="IQO19" s="26"/>
      <c r="IQP19" s="26"/>
      <c r="IQQ19" s="26"/>
      <c r="IQR19" s="26"/>
      <c r="IQS19" s="26"/>
      <c r="IQT19" s="26"/>
      <c r="IQU19" s="26"/>
      <c r="IQV19" s="26"/>
      <c r="IQW19" s="26"/>
      <c r="IQX19" s="26"/>
      <c r="IQY19" s="26"/>
      <c r="IQZ19" s="26"/>
      <c r="IRA19" s="26"/>
      <c r="IRB19" s="26"/>
      <c r="IRC19" s="26"/>
      <c r="IRD19" s="26"/>
      <c r="IRE19" s="26"/>
      <c r="IRF19" s="26"/>
      <c r="IRG19" s="26"/>
      <c r="IRH19" s="26"/>
      <c r="IRI19" s="26"/>
      <c r="IRJ19" s="26"/>
      <c r="IRK19" s="26"/>
      <c r="IRL19" s="26"/>
      <c r="IRM19" s="26"/>
      <c r="IRN19" s="26"/>
      <c r="IRO19" s="26"/>
      <c r="IRP19" s="26"/>
      <c r="IRQ19" s="26"/>
      <c r="IRR19" s="26"/>
      <c r="IRS19" s="26"/>
      <c r="IRT19" s="26"/>
      <c r="IRU19" s="26"/>
      <c r="IRV19" s="26"/>
      <c r="IRW19" s="26"/>
      <c r="IRX19" s="26"/>
      <c r="IRY19" s="26"/>
      <c r="IRZ19" s="26"/>
      <c r="ISA19" s="26"/>
      <c r="ISB19" s="26"/>
      <c r="ISC19" s="26"/>
      <c r="ISD19" s="26"/>
      <c r="ISE19" s="26"/>
      <c r="ISF19" s="26"/>
      <c r="ISG19" s="26"/>
      <c r="ISH19" s="26"/>
      <c r="ISI19" s="26"/>
      <c r="ISJ19" s="26"/>
      <c r="ISK19" s="26"/>
      <c r="ISL19" s="26"/>
      <c r="ISM19" s="26"/>
      <c r="ISN19" s="26"/>
      <c r="ISO19" s="26"/>
      <c r="ISP19" s="26"/>
      <c r="ISQ19" s="26"/>
      <c r="ISR19" s="26"/>
      <c r="ISS19" s="26"/>
      <c r="IST19" s="26"/>
      <c r="ISU19" s="26"/>
      <c r="ISV19" s="26"/>
      <c r="ISW19" s="26"/>
      <c r="ISX19" s="26"/>
      <c r="ISY19" s="26"/>
      <c r="ISZ19" s="26"/>
      <c r="ITA19" s="26"/>
      <c r="ITB19" s="26"/>
      <c r="ITC19" s="26"/>
      <c r="ITD19" s="26"/>
      <c r="ITE19" s="26"/>
      <c r="ITF19" s="26"/>
      <c r="ITG19" s="26"/>
      <c r="ITH19" s="26"/>
      <c r="ITI19" s="26"/>
      <c r="ITJ19" s="26"/>
      <c r="ITK19" s="26"/>
      <c r="ITL19" s="26"/>
      <c r="ITM19" s="26"/>
      <c r="ITN19" s="26"/>
      <c r="ITO19" s="26"/>
      <c r="ITP19" s="26"/>
      <c r="ITQ19" s="26"/>
      <c r="ITR19" s="26"/>
      <c r="ITS19" s="26"/>
      <c r="ITT19" s="26"/>
      <c r="ITU19" s="26"/>
      <c r="ITV19" s="26"/>
      <c r="ITW19" s="26"/>
      <c r="ITX19" s="26"/>
      <c r="ITY19" s="26"/>
      <c r="ITZ19" s="26"/>
      <c r="IUA19" s="26"/>
      <c r="IUB19" s="26"/>
      <c r="IUC19" s="26"/>
      <c r="IUD19" s="26"/>
      <c r="IUE19" s="26"/>
      <c r="IUF19" s="26"/>
      <c r="IUG19" s="26"/>
      <c r="IUH19" s="26"/>
      <c r="IUI19" s="26"/>
      <c r="IUJ19" s="26"/>
      <c r="IUK19" s="26"/>
      <c r="IUL19" s="26"/>
      <c r="IUM19" s="26"/>
      <c r="IUN19" s="26"/>
      <c r="IUO19" s="26"/>
      <c r="IUP19" s="26"/>
      <c r="IUQ19" s="26"/>
      <c r="IUR19" s="26"/>
      <c r="IUS19" s="26"/>
      <c r="IUT19" s="26"/>
      <c r="IUU19" s="26"/>
      <c r="IUV19" s="26"/>
      <c r="IUW19" s="26"/>
      <c r="IUX19" s="26"/>
      <c r="IUY19" s="26"/>
      <c r="IUZ19" s="26"/>
      <c r="IVA19" s="26"/>
      <c r="IVB19" s="26"/>
      <c r="IVC19" s="26"/>
      <c r="IVD19" s="26"/>
      <c r="IVE19" s="26"/>
      <c r="IVF19" s="26"/>
      <c r="IVG19" s="26"/>
      <c r="IVH19" s="26"/>
      <c r="IVI19" s="26"/>
      <c r="IVJ19" s="26"/>
      <c r="IVK19" s="26"/>
      <c r="IVL19" s="26"/>
      <c r="IVM19" s="26"/>
      <c r="IVN19" s="26"/>
      <c r="IVO19" s="26"/>
      <c r="IVP19" s="26"/>
      <c r="IVQ19" s="26"/>
      <c r="IVR19" s="26"/>
      <c r="IVS19" s="26"/>
      <c r="IVT19" s="26"/>
      <c r="IVU19" s="26"/>
      <c r="IVV19" s="26"/>
      <c r="IVW19" s="26"/>
      <c r="IVX19" s="26"/>
      <c r="IVY19" s="26"/>
      <c r="IVZ19" s="26"/>
      <c r="IWA19" s="26"/>
      <c r="IWB19" s="26"/>
      <c r="IWC19" s="26"/>
      <c r="IWD19" s="26"/>
      <c r="IWE19" s="26"/>
      <c r="IWF19" s="26"/>
      <c r="IWG19" s="26"/>
      <c r="IWH19" s="26"/>
      <c r="IWI19" s="26"/>
      <c r="IWJ19" s="26"/>
      <c r="IWK19" s="26"/>
      <c r="IWL19" s="26"/>
      <c r="IWM19" s="26"/>
      <c r="IWN19" s="26"/>
      <c r="IWO19" s="26"/>
      <c r="IWP19" s="26"/>
      <c r="IWQ19" s="26"/>
      <c r="IWR19" s="26"/>
      <c r="IWS19" s="26"/>
      <c r="IWT19" s="26"/>
      <c r="IWU19" s="26"/>
      <c r="IWV19" s="26"/>
      <c r="IWW19" s="26"/>
      <c r="IWX19" s="26"/>
      <c r="IWY19" s="26"/>
      <c r="IWZ19" s="26"/>
      <c r="IXA19" s="26"/>
      <c r="IXB19" s="26"/>
      <c r="IXC19" s="26"/>
      <c r="IXD19" s="26"/>
      <c r="IXE19" s="26"/>
      <c r="IXF19" s="26"/>
      <c r="IXG19" s="26"/>
      <c r="IXH19" s="26"/>
      <c r="IXI19" s="26"/>
      <c r="IXJ19" s="26"/>
      <c r="IXK19" s="26"/>
      <c r="IXL19" s="26"/>
      <c r="IXM19" s="26"/>
      <c r="IXN19" s="26"/>
      <c r="IXO19" s="26"/>
      <c r="IXP19" s="26"/>
      <c r="IXQ19" s="26"/>
      <c r="IXR19" s="26"/>
      <c r="IXS19" s="26"/>
      <c r="IXT19" s="26"/>
      <c r="IXU19" s="26"/>
      <c r="IXV19" s="26"/>
      <c r="IXW19" s="26"/>
      <c r="IXX19" s="26"/>
      <c r="IXY19" s="26"/>
      <c r="IXZ19" s="26"/>
      <c r="IYA19" s="26"/>
      <c r="IYB19" s="26"/>
      <c r="IYC19" s="26"/>
      <c r="IYD19" s="26"/>
      <c r="IYE19" s="26"/>
      <c r="IYF19" s="26"/>
      <c r="IYG19" s="26"/>
      <c r="IYH19" s="26"/>
      <c r="IYI19" s="26"/>
      <c r="IYJ19" s="26"/>
      <c r="IYK19" s="26"/>
      <c r="IYL19" s="26"/>
      <c r="IYM19" s="26"/>
      <c r="IYN19" s="26"/>
      <c r="IYO19" s="26"/>
      <c r="IYP19" s="26"/>
      <c r="IYQ19" s="26"/>
      <c r="IYR19" s="26"/>
      <c r="IYS19" s="26"/>
      <c r="IYT19" s="26"/>
      <c r="IYU19" s="26"/>
      <c r="IYV19" s="26"/>
      <c r="IYW19" s="26"/>
      <c r="IYX19" s="26"/>
      <c r="IYY19" s="26"/>
      <c r="IYZ19" s="26"/>
      <c r="IZA19" s="26"/>
      <c r="IZB19" s="26"/>
      <c r="IZC19" s="26"/>
      <c r="IZD19" s="26"/>
      <c r="IZE19" s="26"/>
      <c r="IZF19" s="26"/>
      <c r="IZG19" s="26"/>
      <c r="IZH19" s="26"/>
      <c r="IZI19" s="26"/>
      <c r="IZJ19" s="26"/>
      <c r="IZK19" s="26"/>
      <c r="IZL19" s="26"/>
      <c r="IZM19" s="26"/>
      <c r="IZN19" s="26"/>
      <c r="IZO19" s="26"/>
      <c r="IZP19" s="26"/>
      <c r="IZQ19" s="26"/>
      <c r="IZR19" s="26"/>
      <c r="IZS19" s="26"/>
      <c r="IZT19" s="26"/>
      <c r="IZU19" s="26"/>
      <c r="IZV19" s="26"/>
      <c r="IZW19" s="26"/>
      <c r="IZX19" s="26"/>
      <c r="IZY19" s="26"/>
      <c r="IZZ19" s="26"/>
      <c r="JAA19" s="26"/>
      <c r="JAB19" s="26"/>
      <c r="JAC19" s="26"/>
      <c r="JAD19" s="26"/>
      <c r="JAE19" s="26"/>
      <c r="JAF19" s="26"/>
      <c r="JAG19" s="26"/>
      <c r="JAH19" s="26"/>
      <c r="JAI19" s="26"/>
      <c r="JAJ19" s="26"/>
      <c r="JAK19" s="26"/>
      <c r="JAL19" s="26"/>
      <c r="JAM19" s="26"/>
      <c r="JAN19" s="26"/>
      <c r="JAO19" s="26"/>
      <c r="JAP19" s="26"/>
      <c r="JAQ19" s="26"/>
      <c r="JAR19" s="26"/>
      <c r="JAS19" s="26"/>
      <c r="JAT19" s="26"/>
      <c r="JAU19" s="26"/>
      <c r="JAV19" s="26"/>
      <c r="JAW19" s="26"/>
      <c r="JAX19" s="26"/>
      <c r="JAY19" s="26"/>
      <c r="JAZ19" s="26"/>
      <c r="JBA19" s="26"/>
      <c r="JBB19" s="26"/>
      <c r="JBC19" s="26"/>
      <c r="JBD19" s="26"/>
      <c r="JBE19" s="26"/>
      <c r="JBF19" s="26"/>
      <c r="JBG19" s="26"/>
      <c r="JBH19" s="26"/>
      <c r="JBI19" s="26"/>
      <c r="JBJ19" s="26"/>
      <c r="JBK19" s="26"/>
      <c r="JBL19" s="26"/>
      <c r="JBM19" s="26"/>
      <c r="JBN19" s="26"/>
      <c r="JBO19" s="26"/>
      <c r="JBP19" s="26"/>
      <c r="JBQ19" s="26"/>
      <c r="JBR19" s="26"/>
      <c r="JBS19" s="26"/>
      <c r="JBT19" s="26"/>
      <c r="JBU19" s="26"/>
      <c r="JBV19" s="26"/>
      <c r="JBW19" s="26"/>
      <c r="JBX19" s="26"/>
      <c r="JBY19" s="26"/>
      <c r="JBZ19" s="26"/>
      <c r="JCA19" s="26"/>
      <c r="JCB19" s="26"/>
      <c r="JCC19" s="26"/>
      <c r="JCD19" s="26"/>
      <c r="JCE19" s="26"/>
      <c r="JCF19" s="26"/>
      <c r="JCG19" s="26"/>
      <c r="JCH19" s="26"/>
      <c r="JCI19" s="26"/>
      <c r="JCJ19" s="26"/>
      <c r="JCK19" s="26"/>
      <c r="JCL19" s="26"/>
      <c r="JCM19" s="26"/>
      <c r="JCN19" s="26"/>
      <c r="JCO19" s="26"/>
      <c r="JCP19" s="26"/>
      <c r="JCQ19" s="26"/>
      <c r="JCR19" s="26"/>
      <c r="JCS19" s="26"/>
      <c r="JCT19" s="26"/>
      <c r="JCU19" s="26"/>
      <c r="JCV19" s="26"/>
      <c r="JCW19" s="26"/>
      <c r="JCX19" s="26"/>
      <c r="JCY19" s="26"/>
      <c r="JCZ19" s="26"/>
      <c r="JDA19" s="26"/>
      <c r="JDB19" s="26"/>
      <c r="JDC19" s="26"/>
      <c r="JDD19" s="26"/>
      <c r="JDE19" s="26"/>
      <c r="JDF19" s="26"/>
      <c r="JDG19" s="26"/>
      <c r="JDH19" s="26"/>
      <c r="JDI19" s="26"/>
      <c r="JDJ19" s="26"/>
      <c r="JDK19" s="26"/>
      <c r="JDL19" s="26"/>
      <c r="JDM19" s="26"/>
      <c r="JDN19" s="26"/>
      <c r="JDO19" s="26"/>
      <c r="JDP19" s="26"/>
      <c r="JDQ19" s="26"/>
      <c r="JDR19" s="26"/>
      <c r="JDS19" s="26"/>
      <c r="JDT19" s="26"/>
      <c r="JDU19" s="26"/>
      <c r="JDV19" s="26"/>
      <c r="JDW19" s="26"/>
      <c r="JDX19" s="26"/>
      <c r="JDY19" s="26"/>
      <c r="JDZ19" s="26"/>
      <c r="JEA19" s="26"/>
      <c r="JEB19" s="26"/>
      <c r="JEC19" s="26"/>
      <c r="JED19" s="26"/>
      <c r="JEE19" s="26"/>
      <c r="JEF19" s="26"/>
      <c r="JEG19" s="26"/>
      <c r="JEH19" s="26"/>
      <c r="JEI19" s="26"/>
      <c r="JEJ19" s="26"/>
      <c r="JEK19" s="26"/>
      <c r="JEL19" s="26"/>
      <c r="JEM19" s="26"/>
      <c r="JEN19" s="26"/>
      <c r="JEO19" s="26"/>
      <c r="JEP19" s="26"/>
      <c r="JEQ19" s="26"/>
      <c r="JER19" s="26"/>
      <c r="JES19" s="26"/>
      <c r="JET19" s="26"/>
      <c r="JEU19" s="26"/>
      <c r="JEV19" s="26"/>
      <c r="JEW19" s="26"/>
      <c r="JEX19" s="26"/>
      <c r="JEY19" s="26"/>
      <c r="JEZ19" s="26"/>
      <c r="JFA19" s="26"/>
      <c r="JFB19" s="26"/>
      <c r="JFC19" s="26"/>
      <c r="JFD19" s="26"/>
      <c r="JFE19" s="26"/>
      <c r="JFF19" s="26"/>
      <c r="JFG19" s="26"/>
      <c r="JFH19" s="26"/>
      <c r="JFI19" s="26"/>
      <c r="JFJ19" s="26"/>
      <c r="JFK19" s="26"/>
      <c r="JFL19" s="26"/>
      <c r="JFM19" s="26"/>
      <c r="JFN19" s="26"/>
      <c r="JFO19" s="26"/>
      <c r="JFP19" s="26"/>
      <c r="JFQ19" s="26"/>
      <c r="JFR19" s="26"/>
      <c r="JFS19" s="26"/>
      <c r="JFT19" s="26"/>
      <c r="JFU19" s="26"/>
      <c r="JFV19" s="26"/>
      <c r="JFW19" s="26"/>
      <c r="JFX19" s="26"/>
      <c r="JFY19" s="26"/>
      <c r="JFZ19" s="26"/>
      <c r="JGA19" s="26"/>
      <c r="JGB19" s="26"/>
      <c r="JGC19" s="26"/>
      <c r="JGD19" s="26"/>
      <c r="JGE19" s="26"/>
      <c r="JGF19" s="26"/>
      <c r="JGG19" s="26"/>
      <c r="JGH19" s="26"/>
      <c r="JGI19" s="26"/>
      <c r="JGJ19" s="26"/>
      <c r="JGK19" s="26"/>
      <c r="JGL19" s="26"/>
      <c r="JGM19" s="26"/>
      <c r="JGN19" s="26"/>
      <c r="JGO19" s="26"/>
      <c r="JGP19" s="26"/>
      <c r="JGQ19" s="26"/>
      <c r="JGR19" s="26"/>
      <c r="JGS19" s="26"/>
      <c r="JGT19" s="26"/>
      <c r="JGU19" s="26"/>
      <c r="JGV19" s="26"/>
      <c r="JGW19" s="26"/>
      <c r="JGX19" s="26"/>
      <c r="JGY19" s="26"/>
      <c r="JGZ19" s="26"/>
      <c r="JHA19" s="26"/>
      <c r="JHB19" s="26"/>
      <c r="JHC19" s="26"/>
      <c r="JHD19" s="26"/>
      <c r="JHE19" s="26"/>
      <c r="JHF19" s="26"/>
      <c r="JHG19" s="26"/>
      <c r="JHH19" s="26"/>
      <c r="JHI19" s="26"/>
      <c r="JHJ19" s="26"/>
      <c r="JHK19" s="26"/>
      <c r="JHL19" s="26"/>
      <c r="JHM19" s="26"/>
      <c r="JHN19" s="26"/>
      <c r="JHO19" s="26"/>
      <c r="JHP19" s="26"/>
      <c r="JHQ19" s="26"/>
      <c r="JHR19" s="26"/>
      <c r="JHS19" s="26"/>
      <c r="JHT19" s="26"/>
      <c r="JHU19" s="26"/>
      <c r="JHV19" s="26"/>
      <c r="JHW19" s="26"/>
      <c r="JHX19" s="26"/>
      <c r="JHY19" s="26"/>
      <c r="JHZ19" s="26"/>
      <c r="JIA19" s="26"/>
      <c r="JIB19" s="26"/>
      <c r="JIC19" s="26"/>
      <c r="JID19" s="26"/>
      <c r="JIE19" s="26"/>
      <c r="JIF19" s="26"/>
      <c r="JIG19" s="26"/>
      <c r="JIH19" s="26"/>
      <c r="JII19" s="26"/>
      <c r="JIJ19" s="26"/>
      <c r="JIK19" s="26"/>
      <c r="JIL19" s="26"/>
      <c r="JIM19" s="26"/>
      <c r="JIN19" s="26"/>
      <c r="JIO19" s="26"/>
      <c r="JIP19" s="26"/>
      <c r="JIQ19" s="26"/>
      <c r="JIR19" s="26"/>
      <c r="JIS19" s="26"/>
      <c r="JIT19" s="26"/>
      <c r="JIU19" s="26"/>
      <c r="JIV19" s="26"/>
      <c r="JIW19" s="26"/>
      <c r="JIX19" s="26"/>
      <c r="JIY19" s="26"/>
      <c r="JIZ19" s="26"/>
      <c r="JJA19" s="26"/>
      <c r="JJB19" s="26"/>
      <c r="JJC19" s="26"/>
      <c r="JJD19" s="26"/>
      <c r="JJE19" s="26"/>
      <c r="JJF19" s="26"/>
      <c r="JJG19" s="26"/>
      <c r="JJH19" s="26"/>
      <c r="JJI19" s="26"/>
      <c r="JJJ19" s="26"/>
      <c r="JJK19" s="26"/>
      <c r="JJL19" s="26"/>
      <c r="JJM19" s="26"/>
      <c r="JJN19" s="26"/>
      <c r="JJO19" s="26"/>
      <c r="JJP19" s="26"/>
      <c r="JJQ19" s="26"/>
      <c r="JJR19" s="26"/>
      <c r="JJS19" s="26"/>
      <c r="JJT19" s="26"/>
      <c r="JJU19" s="26"/>
      <c r="JJV19" s="26"/>
      <c r="JJW19" s="26"/>
      <c r="JJX19" s="26"/>
      <c r="JJY19" s="26"/>
      <c r="JJZ19" s="26"/>
    </row>
    <row r="20" spans="1:7046" s="10" customFormat="1" x14ac:dyDescent="0.2">
      <c r="A20" s="14" t="s">
        <v>58</v>
      </c>
      <c r="B20" s="20"/>
      <c r="C20" s="20"/>
      <c r="D20" s="20"/>
      <c r="E20" s="20"/>
      <c r="F20" s="20"/>
      <c r="G20" s="15"/>
      <c r="H20" s="327"/>
      <c r="I20" s="15"/>
      <c r="J20" s="512">
        <f>IF(P20='Tesla Valuation Inputs'!D20,P20,IF(_xlfn.NORM.INV(O20,P20,('Tesla Valuation Inputs'!D20-P20))&lt;'Tesla Valuation Inputs'!B20,'Tesla Valuation Inputs'!B20,IF(_xlfn.NORM.INV(O20,P20,('Tesla Valuation Inputs'!D20-P20))&gt;'Tesla Valuation Inputs'!E20,'Tesla Valuation Inputs'!E20,_xlfn.NORM.INV(O20,P20,('Tesla Valuation Inputs'!D20-P20)))))</f>
        <v>0</v>
      </c>
      <c r="K20" s="16"/>
      <c r="L20" s="68" t="s">
        <v>157</v>
      </c>
      <c r="M20" s="11"/>
      <c r="O20" s="52">
        <f ca="1">RAND()</f>
        <v>0.28499664989261819</v>
      </c>
      <c r="P20" s="40">
        <f>('Tesla Valuation Inputs'!D20-'Tesla Valuation Inputs'!C20)/2+'Tesla Valuation Inputs'!C20</f>
        <v>0</v>
      </c>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c r="AX20" s="26"/>
      <c r="AY20" s="26"/>
      <c r="AZ20" s="26"/>
      <c r="BA20" s="26"/>
      <c r="BB20" s="26"/>
      <c r="BC20" s="26"/>
      <c r="BD20" s="26"/>
      <c r="BE20" s="26"/>
      <c r="BF20" s="26"/>
      <c r="BG20" s="26"/>
      <c r="BH20" s="26"/>
      <c r="BI20" s="26"/>
      <c r="BJ20" s="26"/>
      <c r="BK20" s="26"/>
      <c r="BL20" s="26"/>
      <c r="BM20" s="26"/>
      <c r="BN20" s="26"/>
      <c r="BO20" s="26"/>
      <c r="BP20" s="26"/>
      <c r="BQ20" s="26"/>
      <c r="BR20" s="26"/>
      <c r="BS20" s="26"/>
      <c r="BT20" s="26"/>
      <c r="BU20" s="26"/>
      <c r="BV20" s="26"/>
      <c r="BW20" s="26"/>
      <c r="BX20" s="26"/>
      <c r="BY20" s="26"/>
      <c r="BZ20" s="26"/>
      <c r="CA20" s="26"/>
      <c r="CB20" s="26"/>
      <c r="CC20" s="26"/>
      <c r="CD20" s="26"/>
      <c r="CE20" s="26"/>
      <c r="CF20" s="26"/>
      <c r="CG20" s="26"/>
      <c r="CH20" s="26"/>
      <c r="CI20" s="26"/>
      <c r="CJ20" s="26"/>
      <c r="CK20" s="26"/>
      <c r="CL20" s="26"/>
      <c r="CM20" s="26"/>
      <c r="CN20" s="26"/>
      <c r="CO20" s="26"/>
      <c r="CP20" s="26"/>
      <c r="CQ20" s="26"/>
      <c r="CR20" s="26"/>
      <c r="CS20" s="26"/>
      <c r="CT20" s="26"/>
      <c r="CU20" s="26"/>
      <c r="CV20" s="26"/>
      <c r="CW20" s="26"/>
      <c r="CX20" s="26"/>
      <c r="CY20" s="26"/>
      <c r="CZ20" s="26"/>
      <c r="DA20" s="26"/>
      <c r="DB20" s="26"/>
      <c r="DC20" s="26"/>
      <c r="DD20" s="26"/>
      <c r="DE20" s="26"/>
      <c r="DF20" s="26"/>
      <c r="DG20" s="26"/>
      <c r="DH20" s="26"/>
      <c r="DI20" s="26"/>
      <c r="DJ20" s="26"/>
      <c r="DK20" s="26"/>
      <c r="DL20" s="26"/>
      <c r="DM20" s="26"/>
      <c r="DN20" s="26"/>
      <c r="DO20" s="26"/>
      <c r="DP20" s="26"/>
      <c r="DQ20" s="26"/>
      <c r="DR20" s="26"/>
      <c r="DS20" s="26"/>
      <c r="DT20" s="26"/>
      <c r="DU20" s="26"/>
      <c r="DV20" s="26"/>
      <c r="DW20" s="26"/>
      <c r="DX20" s="26"/>
      <c r="DY20" s="26"/>
      <c r="DZ20" s="26"/>
      <c r="EA20" s="26"/>
      <c r="EB20" s="26"/>
      <c r="EC20" s="26"/>
      <c r="ED20" s="26"/>
      <c r="EE20" s="26"/>
      <c r="EF20" s="26"/>
      <c r="EG20" s="26"/>
      <c r="EH20" s="26"/>
      <c r="EI20" s="26"/>
      <c r="EJ20" s="26"/>
      <c r="EK20" s="26"/>
      <c r="EL20" s="26"/>
      <c r="EM20" s="26"/>
      <c r="EN20" s="26"/>
      <c r="EO20" s="26"/>
      <c r="EP20" s="26"/>
      <c r="EQ20" s="26"/>
      <c r="ER20" s="26"/>
      <c r="ES20" s="26"/>
      <c r="ET20" s="26"/>
      <c r="EU20" s="26"/>
      <c r="EV20" s="26"/>
      <c r="EW20" s="26"/>
      <c r="EX20" s="26"/>
      <c r="EY20" s="26"/>
      <c r="EZ20" s="26"/>
      <c r="FA20" s="26"/>
      <c r="FB20" s="26"/>
      <c r="FC20" s="26"/>
      <c r="FD20" s="26"/>
      <c r="FE20" s="26"/>
      <c r="FF20" s="26"/>
      <c r="FG20" s="26"/>
      <c r="FH20" s="26"/>
      <c r="FI20" s="26"/>
      <c r="FJ20" s="26"/>
      <c r="FK20" s="26"/>
      <c r="FL20" s="26"/>
      <c r="FM20" s="26"/>
      <c r="FN20" s="26"/>
      <c r="FO20" s="26"/>
      <c r="FP20" s="26"/>
      <c r="FQ20" s="26"/>
      <c r="FR20" s="26"/>
      <c r="FS20" s="26"/>
      <c r="FT20" s="26"/>
      <c r="FU20" s="26"/>
      <c r="FV20" s="26"/>
      <c r="FW20" s="26"/>
      <c r="FX20" s="26"/>
      <c r="FY20" s="26"/>
      <c r="FZ20" s="26"/>
      <c r="GA20" s="26"/>
      <c r="GB20" s="26"/>
      <c r="GC20" s="26"/>
      <c r="GD20" s="26"/>
      <c r="GE20" s="26"/>
      <c r="GF20" s="26"/>
      <c r="GG20" s="26"/>
      <c r="GH20" s="26"/>
      <c r="GI20" s="26"/>
      <c r="GJ20" s="26"/>
      <c r="GK20" s="26"/>
      <c r="GL20" s="26"/>
      <c r="GM20" s="26"/>
      <c r="GN20" s="26"/>
      <c r="GO20" s="26"/>
      <c r="GP20" s="26"/>
      <c r="GQ20" s="26"/>
      <c r="GR20" s="26"/>
      <c r="GS20" s="26"/>
      <c r="GT20" s="26"/>
      <c r="GU20" s="26"/>
      <c r="GV20" s="26"/>
      <c r="GW20" s="26"/>
      <c r="GX20" s="26"/>
      <c r="GY20" s="26"/>
      <c r="GZ20" s="26"/>
      <c r="HA20" s="26"/>
      <c r="HB20" s="26"/>
      <c r="HC20" s="26"/>
      <c r="HD20" s="26"/>
      <c r="HE20" s="26"/>
      <c r="HF20" s="26"/>
      <c r="HG20" s="26"/>
      <c r="HH20" s="26"/>
      <c r="HI20" s="26"/>
      <c r="HJ20" s="26"/>
      <c r="HK20" s="26"/>
      <c r="HL20" s="26"/>
      <c r="HM20" s="26"/>
      <c r="HN20" s="26"/>
      <c r="HO20" s="26"/>
      <c r="HP20" s="26"/>
      <c r="HQ20" s="26"/>
      <c r="HR20" s="26"/>
      <c r="HS20" s="26"/>
      <c r="HT20" s="26"/>
      <c r="HU20" s="26"/>
      <c r="HV20" s="26"/>
      <c r="HW20" s="26"/>
      <c r="HX20" s="26"/>
      <c r="HY20" s="26"/>
      <c r="HZ20" s="26"/>
      <c r="IA20" s="26"/>
      <c r="IB20" s="26"/>
      <c r="IC20" s="26"/>
      <c r="ID20" s="26"/>
      <c r="IE20" s="26"/>
      <c r="IF20" s="26"/>
      <c r="IG20" s="26"/>
      <c r="IH20" s="26"/>
      <c r="II20" s="26"/>
      <c r="IJ20" s="26"/>
      <c r="IK20" s="26"/>
      <c r="IL20" s="26"/>
      <c r="IM20" s="26"/>
      <c r="IN20" s="26"/>
      <c r="IO20" s="26"/>
      <c r="IP20" s="26"/>
      <c r="IQ20" s="26"/>
      <c r="IR20" s="26"/>
      <c r="IS20" s="26"/>
      <c r="IT20" s="26"/>
      <c r="IU20" s="26"/>
      <c r="IV20" s="26"/>
      <c r="IW20" s="26"/>
      <c r="IX20" s="26"/>
      <c r="IY20" s="26"/>
      <c r="IZ20" s="26"/>
      <c r="JA20" s="26"/>
      <c r="JB20" s="26"/>
      <c r="JC20" s="26"/>
      <c r="JD20" s="26"/>
      <c r="JE20" s="26"/>
      <c r="JF20" s="26"/>
      <c r="JG20" s="26"/>
      <c r="JH20" s="26"/>
      <c r="JI20" s="26"/>
      <c r="JJ20" s="26"/>
      <c r="JK20" s="26"/>
      <c r="JL20" s="26"/>
      <c r="JM20" s="26"/>
      <c r="JN20" s="26"/>
      <c r="JO20" s="26"/>
      <c r="JP20" s="26"/>
      <c r="JQ20" s="26"/>
      <c r="JR20" s="26"/>
      <c r="JS20" s="26"/>
      <c r="JT20" s="26"/>
      <c r="JU20" s="26"/>
      <c r="JV20" s="26"/>
      <c r="JW20" s="26"/>
      <c r="JX20" s="26"/>
      <c r="JY20" s="26"/>
      <c r="JZ20" s="26"/>
      <c r="KA20" s="26"/>
      <c r="KB20" s="26"/>
      <c r="KC20" s="26"/>
      <c r="KD20" s="26"/>
      <c r="KE20" s="26"/>
      <c r="KF20" s="26"/>
      <c r="KG20" s="26"/>
      <c r="KH20" s="26"/>
      <c r="KI20" s="26"/>
      <c r="KJ20" s="26"/>
      <c r="KK20" s="26"/>
      <c r="KL20" s="26"/>
      <c r="KM20" s="26"/>
      <c r="KN20" s="26"/>
      <c r="KO20" s="26"/>
      <c r="KP20" s="26"/>
      <c r="KQ20" s="26"/>
      <c r="KR20" s="26"/>
      <c r="KS20" s="26"/>
      <c r="KT20" s="26"/>
      <c r="KU20" s="26"/>
      <c r="KV20" s="26"/>
      <c r="KW20" s="26"/>
      <c r="KX20" s="26"/>
      <c r="KY20" s="26"/>
      <c r="KZ20" s="26"/>
      <c r="LA20" s="26"/>
      <c r="LB20" s="26"/>
      <c r="LC20" s="26"/>
      <c r="LD20" s="26"/>
      <c r="LE20" s="26"/>
      <c r="LF20" s="26"/>
      <c r="LG20" s="26"/>
      <c r="LH20" s="26"/>
      <c r="LI20" s="26"/>
      <c r="LJ20" s="26"/>
      <c r="LK20" s="26"/>
      <c r="LL20" s="26"/>
      <c r="LM20" s="26"/>
      <c r="LN20" s="26"/>
      <c r="LO20" s="26"/>
      <c r="LP20" s="26"/>
      <c r="LQ20" s="26"/>
      <c r="LR20" s="26"/>
      <c r="LS20" s="26"/>
      <c r="LT20" s="26"/>
      <c r="LU20" s="26"/>
      <c r="LV20" s="26"/>
      <c r="LW20" s="26"/>
      <c r="LX20" s="26"/>
      <c r="LY20" s="26"/>
      <c r="LZ20" s="26"/>
      <c r="MA20" s="26"/>
      <c r="MB20" s="26"/>
      <c r="MC20" s="26"/>
      <c r="MD20" s="26"/>
      <c r="ME20" s="26"/>
      <c r="MF20" s="26"/>
      <c r="MG20" s="26"/>
      <c r="MH20" s="26"/>
      <c r="MI20" s="26"/>
      <c r="MJ20" s="26"/>
      <c r="MK20" s="26"/>
      <c r="ML20" s="26"/>
      <c r="MM20" s="26"/>
      <c r="MN20" s="26"/>
      <c r="MO20" s="26"/>
      <c r="MP20" s="26"/>
      <c r="MQ20" s="26"/>
      <c r="MR20" s="26"/>
      <c r="MS20" s="26"/>
      <c r="MT20" s="26"/>
      <c r="MU20" s="26"/>
      <c r="MV20" s="26"/>
      <c r="MW20" s="26"/>
      <c r="MX20" s="26"/>
      <c r="MY20" s="26"/>
      <c r="MZ20" s="26"/>
      <c r="NA20" s="26"/>
      <c r="NB20" s="26"/>
      <c r="NC20" s="26"/>
      <c r="ND20" s="26"/>
      <c r="NE20" s="26"/>
      <c r="NF20" s="26"/>
      <c r="NG20" s="26"/>
      <c r="NH20" s="26"/>
      <c r="NI20" s="26"/>
      <c r="NJ20" s="26"/>
      <c r="NK20" s="26"/>
      <c r="NL20" s="26"/>
      <c r="NM20" s="26"/>
      <c r="NN20" s="26"/>
      <c r="NO20" s="26"/>
      <c r="NP20" s="26"/>
      <c r="NQ20" s="26"/>
      <c r="NR20" s="26"/>
      <c r="NS20" s="26"/>
      <c r="NT20" s="26"/>
      <c r="NU20" s="26"/>
      <c r="NV20" s="26"/>
      <c r="NW20" s="26"/>
      <c r="NX20" s="26"/>
      <c r="NY20" s="26"/>
      <c r="NZ20" s="26"/>
      <c r="OA20" s="26"/>
      <c r="OB20" s="26"/>
      <c r="OC20" s="26"/>
      <c r="OD20" s="26"/>
      <c r="OE20" s="26"/>
      <c r="OF20" s="26"/>
      <c r="OG20" s="26"/>
      <c r="OH20" s="26"/>
      <c r="OI20" s="26"/>
      <c r="OJ20" s="26"/>
      <c r="OK20" s="26"/>
      <c r="OL20" s="26"/>
      <c r="OM20" s="26"/>
      <c r="ON20" s="26"/>
      <c r="OO20" s="26"/>
      <c r="OP20" s="26"/>
      <c r="OQ20" s="26"/>
      <c r="OR20" s="26"/>
      <c r="OS20" s="26"/>
      <c r="OT20" s="26"/>
      <c r="OU20" s="26"/>
      <c r="OV20" s="26"/>
      <c r="OW20" s="26"/>
      <c r="OX20" s="26"/>
      <c r="OY20" s="26"/>
      <c r="OZ20" s="26"/>
      <c r="PA20" s="26"/>
      <c r="PB20" s="26"/>
      <c r="PC20" s="26"/>
      <c r="PD20" s="26"/>
      <c r="PE20" s="26"/>
      <c r="PF20" s="26"/>
      <c r="PG20" s="26"/>
      <c r="PH20" s="26"/>
      <c r="PI20" s="26"/>
      <c r="PJ20" s="26"/>
      <c r="PK20" s="26"/>
      <c r="PL20" s="26"/>
      <c r="PM20" s="26"/>
      <c r="PN20" s="26"/>
      <c r="PO20" s="26"/>
      <c r="PP20" s="26"/>
      <c r="PQ20" s="26"/>
      <c r="PR20" s="26"/>
      <c r="PS20" s="26"/>
      <c r="PT20" s="26"/>
      <c r="PU20" s="26"/>
      <c r="PV20" s="26"/>
      <c r="PW20" s="26"/>
      <c r="PX20" s="26"/>
      <c r="PY20" s="26"/>
      <c r="PZ20" s="26"/>
      <c r="QA20" s="26"/>
      <c r="QB20" s="26"/>
      <c r="QC20" s="26"/>
      <c r="QD20" s="26"/>
      <c r="QE20" s="26"/>
      <c r="QF20" s="26"/>
      <c r="QG20" s="26"/>
      <c r="QH20" s="26"/>
      <c r="QI20" s="26"/>
      <c r="QJ20" s="26"/>
      <c r="QK20" s="26"/>
      <c r="QL20" s="26"/>
      <c r="QM20" s="26"/>
      <c r="QN20" s="26"/>
      <c r="QO20" s="26"/>
      <c r="QP20" s="26"/>
      <c r="QQ20" s="26"/>
      <c r="QR20" s="26"/>
      <c r="QS20" s="26"/>
      <c r="QT20" s="26"/>
      <c r="QU20" s="26"/>
      <c r="QV20" s="26"/>
      <c r="QW20" s="26"/>
      <c r="QX20" s="26"/>
      <c r="QY20" s="26"/>
      <c r="QZ20" s="26"/>
      <c r="RA20" s="26"/>
      <c r="RB20" s="26"/>
      <c r="RC20" s="26"/>
      <c r="RD20" s="26"/>
      <c r="RE20" s="26"/>
      <c r="RF20" s="26"/>
      <c r="RG20" s="26"/>
      <c r="RH20" s="26"/>
      <c r="RI20" s="26"/>
      <c r="RJ20" s="26"/>
      <c r="RK20" s="26"/>
      <c r="RL20" s="26"/>
      <c r="RM20" s="26"/>
      <c r="RN20" s="26"/>
      <c r="RO20" s="26"/>
      <c r="RP20" s="26"/>
      <c r="RQ20" s="26"/>
      <c r="RR20" s="26"/>
      <c r="RS20" s="26"/>
      <c r="RT20" s="26"/>
      <c r="RU20" s="26"/>
      <c r="RV20" s="26"/>
      <c r="RW20" s="26"/>
      <c r="RX20" s="26"/>
      <c r="RY20" s="26"/>
      <c r="RZ20" s="26"/>
      <c r="SA20" s="26"/>
      <c r="SB20" s="26"/>
      <c r="SC20" s="26"/>
      <c r="SD20" s="26"/>
      <c r="SE20" s="26"/>
      <c r="SF20" s="26"/>
      <c r="SG20" s="26"/>
      <c r="SH20" s="26"/>
      <c r="SI20" s="26"/>
      <c r="SJ20" s="26"/>
      <c r="SK20" s="26"/>
      <c r="SL20" s="26"/>
      <c r="SM20" s="26"/>
      <c r="SN20" s="26"/>
      <c r="SO20" s="26"/>
      <c r="SP20" s="26"/>
      <c r="SQ20" s="26"/>
      <c r="SR20" s="26"/>
      <c r="SS20" s="26"/>
      <c r="ST20" s="26"/>
      <c r="SU20" s="26"/>
      <c r="SV20" s="26"/>
      <c r="SW20" s="26"/>
      <c r="SX20" s="26"/>
      <c r="SY20" s="26"/>
      <c r="SZ20" s="26"/>
      <c r="TA20" s="26"/>
      <c r="TB20" s="26"/>
      <c r="TC20" s="26"/>
      <c r="TD20" s="26"/>
      <c r="TE20" s="26"/>
      <c r="TF20" s="26"/>
      <c r="TG20" s="26"/>
      <c r="TH20" s="26"/>
      <c r="TI20" s="26"/>
      <c r="TJ20" s="26"/>
      <c r="TK20" s="26"/>
      <c r="TL20" s="26"/>
      <c r="TM20" s="26"/>
      <c r="TN20" s="26"/>
      <c r="TO20" s="26"/>
      <c r="TP20" s="26"/>
      <c r="TQ20" s="26"/>
      <c r="TR20" s="26"/>
      <c r="TS20" s="26"/>
      <c r="TT20" s="26"/>
      <c r="TU20" s="26"/>
      <c r="TV20" s="26"/>
      <c r="TW20" s="26"/>
      <c r="TX20" s="26"/>
      <c r="TY20" s="26"/>
      <c r="TZ20" s="26"/>
      <c r="UA20" s="26"/>
      <c r="UB20" s="26"/>
      <c r="UC20" s="26"/>
      <c r="UD20" s="26"/>
      <c r="UE20" s="26"/>
      <c r="UF20" s="26"/>
      <c r="UG20" s="26"/>
      <c r="UH20" s="26"/>
      <c r="UI20" s="26"/>
      <c r="UJ20" s="26"/>
      <c r="UK20" s="26"/>
      <c r="UL20" s="26"/>
      <c r="UM20" s="26"/>
      <c r="UN20" s="26"/>
      <c r="UO20" s="26"/>
      <c r="UP20" s="26"/>
      <c r="UQ20" s="26"/>
      <c r="UR20" s="26"/>
      <c r="US20" s="26"/>
      <c r="UT20" s="26"/>
      <c r="UU20" s="26"/>
      <c r="UV20" s="26"/>
      <c r="UW20" s="26"/>
      <c r="UX20" s="26"/>
      <c r="UY20" s="26"/>
      <c r="UZ20" s="26"/>
      <c r="VA20" s="26"/>
      <c r="VB20" s="26"/>
      <c r="VC20" s="26"/>
      <c r="VD20" s="26"/>
      <c r="VE20" s="26"/>
      <c r="VF20" s="26"/>
      <c r="VG20" s="26"/>
      <c r="VH20" s="26"/>
      <c r="VI20" s="26"/>
      <c r="VJ20" s="26"/>
      <c r="VK20" s="26"/>
      <c r="VL20" s="26"/>
      <c r="VM20" s="26"/>
      <c r="VN20" s="26"/>
      <c r="VO20" s="26"/>
      <c r="VP20" s="26"/>
      <c r="VQ20" s="26"/>
      <c r="VR20" s="26"/>
      <c r="VS20" s="26"/>
      <c r="VT20" s="26"/>
      <c r="VU20" s="26"/>
      <c r="VV20" s="26"/>
      <c r="VW20" s="26"/>
      <c r="VX20" s="26"/>
      <c r="VY20" s="26"/>
      <c r="VZ20" s="26"/>
      <c r="WA20" s="26"/>
      <c r="WB20" s="26"/>
      <c r="WC20" s="26"/>
      <c r="WD20" s="26"/>
      <c r="WE20" s="26"/>
      <c r="WF20" s="26"/>
      <c r="WG20" s="26"/>
      <c r="WH20" s="26"/>
      <c r="WI20" s="26"/>
      <c r="WJ20" s="26"/>
      <c r="WK20" s="26"/>
      <c r="WL20" s="26"/>
      <c r="WM20" s="26"/>
      <c r="WN20" s="26"/>
      <c r="WO20" s="26"/>
      <c r="WP20" s="26"/>
      <c r="WQ20" s="26"/>
      <c r="WR20" s="26"/>
      <c r="WS20" s="26"/>
      <c r="WT20" s="26"/>
      <c r="WU20" s="26"/>
      <c r="WV20" s="26"/>
      <c r="WW20" s="26"/>
      <c r="WX20" s="26"/>
      <c r="WY20" s="26"/>
      <c r="WZ20" s="26"/>
      <c r="XA20" s="26"/>
      <c r="XB20" s="26"/>
      <c r="XC20" s="26"/>
      <c r="XD20" s="26"/>
      <c r="XE20" s="26"/>
      <c r="XF20" s="26"/>
      <c r="XG20" s="26"/>
      <c r="XH20" s="26"/>
      <c r="XI20" s="26"/>
      <c r="XJ20" s="26"/>
      <c r="XK20" s="26"/>
      <c r="XL20" s="26"/>
      <c r="XM20" s="26"/>
      <c r="XN20" s="26"/>
      <c r="XO20" s="26"/>
      <c r="XP20" s="26"/>
      <c r="XQ20" s="26"/>
      <c r="XR20" s="26"/>
      <c r="XS20" s="26"/>
      <c r="XT20" s="26"/>
      <c r="XU20" s="26"/>
      <c r="XV20" s="26"/>
      <c r="XW20" s="26"/>
      <c r="XX20" s="26"/>
      <c r="XY20" s="26"/>
      <c r="XZ20" s="26"/>
      <c r="YA20" s="26"/>
      <c r="YB20" s="26"/>
      <c r="YC20" s="26"/>
      <c r="YD20" s="26"/>
      <c r="YE20" s="26"/>
      <c r="YF20" s="26"/>
      <c r="YG20" s="26"/>
      <c r="YH20" s="26"/>
      <c r="YI20" s="26"/>
      <c r="YJ20" s="26"/>
      <c r="YK20" s="26"/>
      <c r="YL20" s="26"/>
      <c r="YM20" s="26"/>
      <c r="YN20" s="26"/>
      <c r="YO20" s="26"/>
      <c r="YP20" s="26"/>
      <c r="YQ20" s="26"/>
      <c r="YR20" s="26"/>
      <c r="YS20" s="26"/>
      <c r="YT20" s="26"/>
      <c r="YU20" s="26"/>
      <c r="YV20" s="26"/>
      <c r="YW20" s="26"/>
      <c r="YX20" s="26"/>
      <c r="YY20" s="26"/>
      <c r="YZ20" s="26"/>
      <c r="ZA20" s="26"/>
      <c r="ZB20" s="26"/>
      <c r="ZC20" s="26"/>
      <c r="ZD20" s="26"/>
      <c r="ZE20" s="26"/>
      <c r="ZF20" s="26"/>
      <c r="ZG20" s="26"/>
      <c r="ZH20" s="26"/>
      <c r="ZI20" s="26"/>
      <c r="ZJ20" s="26"/>
      <c r="ZK20" s="26"/>
      <c r="ZL20" s="26"/>
      <c r="ZM20" s="26"/>
      <c r="ZN20" s="26"/>
      <c r="ZO20" s="26"/>
      <c r="ZP20" s="26"/>
      <c r="ZQ20" s="26"/>
      <c r="ZR20" s="26"/>
      <c r="ZS20" s="26"/>
      <c r="ZT20" s="26"/>
      <c r="ZU20" s="26"/>
      <c r="ZV20" s="26"/>
      <c r="ZW20" s="26"/>
      <c r="ZX20" s="26"/>
      <c r="ZY20" s="26"/>
      <c r="ZZ20" s="26"/>
      <c r="AAA20" s="26"/>
      <c r="AAB20" s="26"/>
      <c r="AAC20" s="26"/>
      <c r="AAD20" s="26"/>
      <c r="AAE20" s="26"/>
      <c r="AAF20" s="26"/>
      <c r="AAG20" s="26"/>
      <c r="AAH20" s="26"/>
      <c r="AAI20" s="26"/>
      <c r="AAJ20" s="26"/>
      <c r="AAK20" s="26"/>
      <c r="AAL20" s="26"/>
      <c r="AAM20" s="26"/>
      <c r="AAN20" s="26"/>
      <c r="AAO20" s="26"/>
      <c r="AAP20" s="26"/>
      <c r="AAQ20" s="26"/>
      <c r="AAR20" s="26"/>
      <c r="AAS20" s="26"/>
      <c r="AAT20" s="26"/>
      <c r="AAU20" s="26"/>
      <c r="AAV20" s="26"/>
      <c r="AAW20" s="26"/>
      <c r="AAX20" s="26"/>
      <c r="AAY20" s="26"/>
      <c r="AAZ20" s="26"/>
      <c r="ABA20" s="26"/>
      <c r="ABB20" s="26"/>
      <c r="ABC20" s="26"/>
      <c r="ABD20" s="26"/>
      <c r="ABE20" s="26"/>
      <c r="ABF20" s="26"/>
      <c r="ABG20" s="26"/>
      <c r="ABH20" s="26"/>
      <c r="ABI20" s="26"/>
      <c r="ABJ20" s="26"/>
      <c r="ABK20" s="26"/>
      <c r="ABL20" s="26"/>
      <c r="ABM20" s="26"/>
      <c r="ABN20" s="26"/>
      <c r="ABO20" s="26"/>
      <c r="ABP20" s="26"/>
      <c r="ABQ20" s="26"/>
      <c r="ABR20" s="26"/>
      <c r="ABS20" s="26"/>
      <c r="ABT20" s="26"/>
      <c r="ABU20" s="26"/>
      <c r="ABV20" s="26"/>
      <c r="ABW20" s="26"/>
      <c r="ABX20" s="26"/>
      <c r="ABY20" s="26"/>
      <c r="ABZ20" s="26"/>
      <c r="ACA20" s="26"/>
      <c r="ACB20" s="26"/>
      <c r="ACC20" s="26"/>
      <c r="ACD20" s="26"/>
      <c r="ACE20" s="26"/>
      <c r="ACF20" s="26"/>
      <c r="ACG20" s="26"/>
      <c r="ACH20" s="26"/>
      <c r="ACI20" s="26"/>
      <c r="ACJ20" s="26"/>
      <c r="ACK20" s="26"/>
      <c r="ACL20" s="26"/>
      <c r="ACM20" s="26"/>
      <c r="ACN20" s="26"/>
      <c r="ACO20" s="26"/>
      <c r="ACP20" s="26"/>
      <c r="ACQ20" s="26"/>
      <c r="ACR20" s="26"/>
      <c r="ACS20" s="26"/>
      <c r="ACT20" s="26"/>
      <c r="ACU20" s="26"/>
      <c r="ACV20" s="26"/>
      <c r="ACW20" s="26"/>
      <c r="ACX20" s="26"/>
      <c r="ACY20" s="26"/>
      <c r="ACZ20" s="26"/>
      <c r="ADA20" s="26"/>
      <c r="ADB20" s="26"/>
      <c r="ADC20" s="26"/>
      <c r="ADD20" s="26"/>
      <c r="ADE20" s="26"/>
      <c r="ADF20" s="26"/>
      <c r="ADG20" s="26"/>
      <c r="ADH20" s="26"/>
      <c r="ADI20" s="26"/>
      <c r="ADJ20" s="26"/>
      <c r="ADK20" s="26"/>
      <c r="ADL20" s="26"/>
      <c r="ADM20" s="26"/>
      <c r="ADN20" s="26"/>
      <c r="ADO20" s="26"/>
      <c r="ADP20" s="26"/>
      <c r="ADQ20" s="26"/>
      <c r="ADR20" s="26"/>
      <c r="ADS20" s="26"/>
      <c r="ADT20" s="26"/>
      <c r="ADU20" s="26"/>
      <c r="ADV20" s="26"/>
      <c r="ADW20" s="26"/>
      <c r="ADX20" s="26"/>
      <c r="ADY20" s="26"/>
      <c r="ADZ20" s="26"/>
      <c r="AEA20" s="26"/>
      <c r="AEB20" s="26"/>
      <c r="AEC20" s="26"/>
      <c r="AED20" s="26"/>
      <c r="AEE20" s="26"/>
      <c r="AEF20" s="26"/>
      <c r="AEG20" s="26"/>
      <c r="AEH20" s="26"/>
      <c r="AEI20" s="26"/>
      <c r="AEJ20" s="26"/>
      <c r="AEK20" s="26"/>
      <c r="AEL20" s="26"/>
      <c r="AEM20" s="26"/>
      <c r="AEN20" s="26"/>
      <c r="AEO20" s="26"/>
      <c r="AEP20" s="26"/>
      <c r="AEQ20" s="26"/>
      <c r="AER20" s="26"/>
      <c r="AES20" s="26"/>
      <c r="AET20" s="26"/>
      <c r="AEU20" s="26"/>
      <c r="AEV20" s="26"/>
      <c r="AEW20" s="26"/>
      <c r="AEX20" s="26"/>
      <c r="AEY20" s="26"/>
      <c r="AEZ20" s="26"/>
      <c r="AFA20" s="26"/>
      <c r="AFB20" s="26"/>
      <c r="AFC20" s="26"/>
      <c r="AFD20" s="26"/>
      <c r="AFE20" s="26"/>
      <c r="AFF20" s="26"/>
      <c r="AFG20" s="26"/>
      <c r="AFH20" s="26"/>
      <c r="AFI20" s="26"/>
      <c r="AFJ20" s="26"/>
      <c r="AFK20" s="26"/>
      <c r="AFL20" s="26"/>
      <c r="AFM20" s="26"/>
      <c r="AFN20" s="26"/>
      <c r="AFO20" s="26"/>
      <c r="AFP20" s="26"/>
      <c r="AFQ20" s="26"/>
      <c r="AFR20" s="26"/>
      <c r="AFS20" s="26"/>
      <c r="AFT20" s="26"/>
      <c r="AFU20" s="26"/>
      <c r="AFV20" s="26"/>
      <c r="AFW20" s="26"/>
      <c r="AFX20" s="26"/>
      <c r="AFY20" s="26"/>
      <c r="AFZ20" s="26"/>
      <c r="AGA20" s="26"/>
      <c r="AGB20" s="26"/>
      <c r="AGC20" s="26"/>
      <c r="AGD20" s="26"/>
      <c r="AGE20" s="26"/>
      <c r="AGF20" s="26"/>
      <c r="AGG20" s="26"/>
      <c r="AGH20" s="26"/>
      <c r="AGI20" s="26"/>
      <c r="AGJ20" s="26"/>
      <c r="AGK20" s="26"/>
      <c r="AGL20" s="26"/>
      <c r="AGM20" s="26"/>
      <c r="AGN20" s="26"/>
      <c r="AGO20" s="26"/>
      <c r="AGP20" s="26"/>
      <c r="AGQ20" s="26"/>
      <c r="AGR20" s="26"/>
      <c r="AGS20" s="26"/>
      <c r="AGT20" s="26"/>
      <c r="AGU20" s="26"/>
      <c r="AGV20" s="26"/>
      <c r="AGW20" s="26"/>
      <c r="AGX20" s="26"/>
      <c r="AGY20" s="26"/>
      <c r="AGZ20" s="26"/>
      <c r="AHA20" s="26"/>
      <c r="AHB20" s="26"/>
      <c r="AHC20" s="26"/>
      <c r="AHD20" s="26"/>
      <c r="AHE20" s="26"/>
      <c r="AHF20" s="26"/>
      <c r="AHG20" s="26"/>
      <c r="AHH20" s="26"/>
      <c r="AHI20" s="26"/>
      <c r="AHJ20" s="26"/>
      <c r="AHK20" s="26"/>
      <c r="AHL20" s="26"/>
      <c r="AHM20" s="26"/>
      <c r="AHN20" s="26"/>
      <c r="AHO20" s="26"/>
      <c r="AHP20" s="26"/>
      <c r="AHQ20" s="26"/>
      <c r="AHR20" s="26"/>
      <c r="AHS20" s="26"/>
      <c r="AHT20" s="26"/>
      <c r="AHU20" s="26"/>
      <c r="AHV20" s="26"/>
      <c r="AHW20" s="26"/>
      <c r="AHX20" s="26"/>
      <c r="AHY20" s="26"/>
      <c r="AHZ20" s="26"/>
      <c r="AIA20" s="26"/>
      <c r="AIB20" s="26"/>
      <c r="AIC20" s="26"/>
      <c r="AID20" s="26"/>
      <c r="AIE20" s="26"/>
      <c r="AIF20" s="26"/>
      <c r="AIG20" s="26"/>
      <c r="AIH20" s="26"/>
      <c r="AII20" s="26"/>
      <c r="AIJ20" s="26"/>
      <c r="AIK20" s="26"/>
      <c r="AIL20" s="26"/>
      <c r="AIM20" s="26"/>
      <c r="AIN20" s="26"/>
      <c r="AIO20" s="26"/>
      <c r="AIP20" s="26"/>
      <c r="AIQ20" s="26"/>
      <c r="AIR20" s="26"/>
      <c r="AIS20" s="26"/>
      <c r="AIT20" s="26"/>
      <c r="AIU20" s="26"/>
      <c r="AIV20" s="26"/>
      <c r="AIW20" s="26"/>
      <c r="AIX20" s="26"/>
      <c r="AIY20" s="26"/>
      <c r="AIZ20" s="26"/>
      <c r="AJA20" s="26"/>
      <c r="AJB20" s="26"/>
      <c r="AJC20" s="26"/>
      <c r="AJD20" s="26"/>
      <c r="AJE20" s="26"/>
      <c r="AJF20" s="26"/>
      <c r="AJG20" s="26"/>
      <c r="AJH20" s="26"/>
      <c r="AJI20" s="26"/>
      <c r="AJJ20" s="26"/>
      <c r="AJK20" s="26"/>
      <c r="AJL20" s="26"/>
      <c r="AJM20" s="26"/>
      <c r="AJN20" s="26"/>
      <c r="AJO20" s="26"/>
      <c r="AJP20" s="26"/>
      <c r="AJQ20" s="26"/>
      <c r="AJR20" s="26"/>
      <c r="AJS20" s="26"/>
      <c r="AJT20" s="26"/>
      <c r="AJU20" s="26"/>
      <c r="AJV20" s="26"/>
      <c r="AJW20" s="26"/>
      <c r="AJX20" s="26"/>
      <c r="AJY20" s="26"/>
      <c r="AJZ20" s="26"/>
      <c r="AKA20" s="26"/>
      <c r="AKB20" s="26"/>
      <c r="AKC20" s="26"/>
      <c r="AKD20" s="26"/>
      <c r="AKE20" s="26"/>
      <c r="AKF20" s="26"/>
      <c r="AKG20" s="26"/>
      <c r="AKH20" s="26"/>
      <c r="AKI20" s="26"/>
      <c r="AKJ20" s="26"/>
      <c r="AKK20" s="26"/>
      <c r="AKL20" s="26"/>
      <c r="AKM20" s="26"/>
      <c r="AKN20" s="26"/>
      <c r="AKO20" s="26"/>
      <c r="AKP20" s="26"/>
      <c r="AKQ20" s="26"/>
      <c r="AKR20" s="26"/>
      <c r="AKS20" s="26"/>
      <c r="AKT20" s="26"/>
      <c r="AKU20" s="26"/>
      <c r="AKV20" s="26"/>
      <c r="AKW20" s="26"/>
      <c r="AKX20" s="26"/>
      <c r="AKY20" s="26"/>
      <c r="AKZ20" s="26"/>
      <c r="ALA20" s="26"/>
      <c r="ALB20" s="26"/>
      <c r="ALC20" s="26"/>
      <c r="ALD20" s="26"/>
      <c r="ALE20" s="26"/>
      <c r="ALF20" s="26"/>
      <c r="ALG20" s="26"/>
      <c r="ALH20" s="26"/>
      <c r="ALI20" s="26"/>
      <c r="ALJ20" s="26"/>
      <c r="ALK20" s="26"/>
      <c r="ALL20" s="26"/>
      <c r="ALM20" s="26"/>
      <c r="ALN20" s="26"/>
      <c r="ALO20" s="26"/>
      <c r="ALP20" s="26"/>
      <c r="ALQ20" s="26"/>
      <c r="ALR20" s="26"/>
      <c r="ALS20" s="26"/>
      <c r="ALT20" s="26"/>
      <c r="ALU20" s="26"/>
      <c r="ALV20" s="26"/>
      <c r="ALW20" s="26"/>
      <c r="ALX20" s="26"/>
      <c r="ALY20" s="26"/>
      <c r="ALZ20" s="26"/>
      <c r="AMA20" s="26"/>
      <c r="AMB20" s="26"/>
      <c r="AMC20" s="26"/>
      <c r="AMD20" s="26"/>
      <c r="AME20" s="26"/>
      <c r="AMF20" s="26"/>
      <c r="AMG20" s="26"/>
      <c r="AMH20" s="26"/>
      <c r="AMI20" s="26"/>
      <c r="AMJ20" s="26"/>
      <c r="AMK20" s="26"/>
      <c r="AML20" s="26"/>
      <c r="AMM20" s="26"/>
      <c r="AMN20" s="26"/>
      <c r="AMO20" s="26"/>
      <c r="AMP20" s="26"/>
      <c r="AMQ20" s="26"/>
      <c r="AMR20" s="26"/>
      <c r="AMS20" s="26"/>
      <c r="AMT20" s="26"/>
      <c r="AMU20" s="26"/>
      <c r="AMV20" s="26"/>
      <c r="AMW20" s="26"/>
      <c r="AMX20" s="26"/>
      <c r="AMY20" s="26"/>
      <c r="AMZ20" s="26"/>
      <c r="ANA20" s="26"/>
      <c r="ANB20" s="26"/>
      <c r="ANC20" s="26"/>
      <c r="AND20" s="26"/>
      <c r="ANE20" s="26"/>
      <c r="ANF20" s="26"/>
      <c r="ANG20" s="26"/>
      <c r="ANH20" s="26"/>
      <c r="ANI20" s="26"/>
      <c r="ANJ20" s="26"/>
      <c r="ANK20" s="26"/>
      <c r="ANL20" s="26"/>
      <c r="ANM20" s="26"/>
      <c r="ANN20" s="26"/>
      <c r="ANO20" s="26"/>
      <c r="ANP20" s="26"/>
      <c r="ANQ20" s="26"/>
      <c r="ANR20" s="26"/>
      <c r="ANS20" s="26"/>
      <c r="ANT20" s="26"/>
      <c r="ANU20" s="26"/>
      <c r="ANV20" s="26"/>
      <c r="ANW20" s="26"/>
      <c r="ANX20" s="26"/>
      <c r="ANY20" s="26"/>
      <c r="ANZ20" s="26"/>
      <c r="AOA20" s="26"/>
      <c r="AOB20" s="26"/>
      <c r="AOC20" s="26"/>
      <c r="AOD20" s="26"/>
      <c r="AOE20" s="26"/>
      <c r="AOF20" s="26"/>
      <c r="AOG20" s="26"/>
      <c r="AOH20" s="26"/>
      <c r="AOI20" s="26"/>
      <c r="AOJ20" s="26"/>
      <c r="AOK20" s="26"/>
      <c r="AOL20" s="26"/>
      <c r="AOM20" s="26"/>
      <c r="AON20" s="26"/>
      <c r="AOO20" s="26"/>
      <c r="AOP20" s="26"/>
      <c r="AOQ20" s="26"/>
      <c r="AOR20" s="26"/>
      <c r="AOS20" s="26"/>
      <c r="AOT20" s="26"/>
      <c r="AOU20" s="26"/>
      <c r="AOV20" s="26"/>
      <c r="AOW20" s="26"/>
      <c r="AOX20" s="26"/>
      <c r="AOY20" s="26"/>
      <c r="AOZ20" s="26"/>
      <c r="APA20" s="26"/>
      <c r="APB20" s="26"/>
      <c r="APC20" s="26"/>
      <c r="APD20" s="26"/>
      <c r="APE20" s="26"/>
      <c r="APF20" s="26"/>
      <c r="APG20" s="26"/>
      <c r="APH20" s="26"/>
      <c r="API20" s="26"/>
      <c r="APJ20" s="26"/>
      <c r="APK20" s="26"/>
      <c r="APL20" s="26"/>
      <c r="APM20" s="26"/>
      <c r="APN20" s="26"/>
      <c r="APO20" s="26"/>
      <c r="APP20" s="26"/>
      <c r="APQ20" s="26"/>
      <c r="APR20" s="26"/>
      <c r="APS20" s="26"/>
      <c r="APT20" s="26"/>
      <c r="APU20" s="26"/>
      <c r="APV20" s="26"/>
      <c r="APW20" s="26"/>
      <c r="APX20" s="26"/>
      <c r="APY20" s="26"/>
      <c r="APZ20" s="26"/>
      <c r="AQA20" s="26"/>
      <c r="AQB20" s="26"/>
      <c r="AQC20" s="26"/>
      <c r="AQD20" s="26"/>
      <c r="AQE20" s="26"/>
      <c r="AQF20" s="26"/>
      <c r="AQG20" s="26"/>
      <c r="AQH20" s="26"/>
      <c r="AQI20" s="26"/>
      <c r="AQJ20" s="26"/>
      <c r="AQK20" s="26"/>
      <c r="AQL20" s="26"/>
      <c r="AQM20" s="26"/>
      <c r="AQN20" s="26"/>
      <c r="AQO20" s="26"/>
      <c r="AQP20" s="26"/>
      <c r="AQQ20" s="26"/>
      <c r="AQR20" s="26"/>
      <c r="AQS20" s="26"/>
      <c r="AQT20" s="26"/>
      <c r="AQU20" s="26"/>
      <c r="AQV20" s="26"/>
      <c r="AQW20" s="26"/>
      <c r="AQX20" s="26"/>
      <c r="AQY20" s="26"/>
      <c r="AQZ20" s="26"/>
      <c r="ARA20" s="26"/>
      <c r="ARB20" s="26"/>
      <c r="ARC20" s="26"/>
      <c r="ARD20" s="26"/>
      <c r="ARE20" s="26"/>
      <c r="ARF20" s="26"/>
      <c r="ARG20" s="26"/>
      <c r="ARH20" s="26"/>
      <c r="ARI20" s="26"/>
      <c r="ARJ20" s="26"/>
      <c r="ARK20" s="26"/>
      <c r="ARL20" s="26"/>
      <c r="ARM20" s="26"/>
      <c r="ARN20" s="26"/>
      <c r="ARO20" s="26"/>
      <c r="ARP20" s="26"/>
      <c r="ARQ20" s="26"/>
      <c r="ARR20" s="26"/>
      <c r="ARS20" s="26"/>
      <c r="ART20" s="26"/>
      <c r="ARU20" s="26"/>
      <c r="ARV20" s="26"/>
      <c r="ARW20" s="26"/>
      <c r="ARX20" s="26"/>
      <c r="ARY20" s="26"/>
      <c r="ARZ20" s="26"/>
      <c r="ASA20" s="26"/>
      <c r="ASB20" s="26"/>
      <c r="ASC20" s="26"/>
      <c r="ASD20" s="26"/>
      <c r="ASE20" s="26"/>
      <c r="ASF20" s="26"/>
      <c r="ASG20" s="26"/>
      <c r="ASH20" s="26"/>
      <c r="ASI20" s="26"/>
      <c r="ASJ20" s="26"/>
      <c r="ASK20" s="26"/>
      <c r="ASL20" s="26"/>
      <c r="ASM20" s="26"/>
      <c r="ASN20" s="26"/>
      <c r="ASO20" s="26"/>
      <c r="ASP20" s="26"/>
      <c r="ASQ20" s="26"/>
      <c r="ASR20" s="26"/>
      <c r="ASS20" s="26"/>
      <c r="AST20" s="26"/>
      <c r="ASU20" s="26"/>
      <c r="ASV20" s="26"/>
      <c r="ASW20" s="26"/>
      <c r="ASX20" s="26"/>
      <c r="ASY20" s="26"/>
      <c r="ASZ20" s="26"/>
      <c r="ATA20" s="26"/>
      <c r="ATB20" s="26"/>
      <c r="ATC20" s="26"/>
      <c r="ATD20" s="26"/>
      <c r="ATE20" s="26"/>
      <c r="ATF20" s="26"/>
      <c r="ATG20" s="26"/>
      <c r="ATH20" s="26"/>
      <c r="ATI20" s="26"/>
      <c r="ATJ20" s="26"/>
      <c r="ATK20" s="26"/>
      <c r="ATL20" s="26"/>
      <c r="ATM20" s="26"/>
      <c r="ATN20" s="26"/>
      <c r="ATO20" s="26"/>
      <c r="ATP20" s="26"/>
      <c r="ATQ20" s="26"/>
      <c r="ATR20" s="26"/>
      <c r="ATS20" s="26"/>
      <c r="ATT20" s="26"/>
      <c r="ATU20" s="26"/>
      <c r="ATV20" s="26"/>
      <c r="ATW20" s="26"/>
      <c r="ATX20" s="26"/>
      <c r="ATY20" s="26"/>
      <c r="ATZ20" s="26"/>
      <c r="AUA20" s="26"/>
      <c r="AUB20" s="26"/>
      <c r="AUC20" s="26"/>
      <c r="AUD20" s="26"/>
      <c r="AUE20" s="26"/>
      <c r="AUF20" s="26"/>
      <c r="AUG20" s="26"/>
      <c r="AUH20" s="26"/>
      <c r="AUI20" s="26"/>
      <c r="AUJ20" s="26"/>
      <c r="AUK20" s="26"/>
      <c r="AUL20" s="26"/>
      <c r="AUM20" s="26"/>
      <c r="AUN20" s="26"/>
      <c r="AUO20" s="26"/>
      <c r="AUP20" s="26"/>
      <c r="AUQ20" s="26"/>
      <c r="AUR20" s="26"/>
      <c r="AUS20" s="26"/>
      <c r="AUT20" s="26"/>
      <c r="AUU20" s="26"/>
      <c r="AUV20" s="26"/>
      <c r="AUW20" s="26"/>
      <c r="AUX20" s="26"/>
      <c r="AUY20" s="26"/>
      <c r="AUZ20" s="26"/>
      <c r="AVA20" s="26"/>
      <c r="AVB20" s="26"/>
      <c r="AVC20" s="26"/>
      <c r="AVD20" s="26"/>
      <c r="AVE20" s="26"/>
      <c r="AVF20" s="26"/>
      <c r="AVG20" s="26"/>
      <c r="AVH20" s="26"/>
      <c r="AVI20" s="26"/>
      <c r="AVJ20" s="26"/>
      <c r="AVK20" s="26"/>
      <c r="AVL20" s="26"/>
      <c r="AVM20" s="26"/>
      <c r="AVN20" s="26"/>
      <c r="AVO20" s="26"/>
      <c r="AVP20" s="26"/>
      <c r="AVQ20" s="26"/>
      <c r="AVR20" s="26"/>
      <c r="AVS20" s="26"/>
      <c r="AVT20" s="26"/>
      <c r="AVU20" s="26"/>
      <c r="AVV20" s="26"/>
      <c r="AVW20" s="26"/>
      <c r="AVX20" s="26"/>
      <c r="AVY20" s="26"/>
      <c r="AVZ20" s="26"/>
      <c r="AWA20" s="26"/>
      <c r="AWB20" s="26"/>
      <c r="AWC20" s="26"/>
      <c r="AWD20" s="26"/>
      <c r="AWE20" s="26"/>
      <c r="AWF20" s="26"/>
      <c r="AWG20" s="26"/>
      <c r="AWH20" s="26"/>
      <c r="AWI20" s="26"/>
      <c r="AWJ20" s="26"/>
      <c r="AWK20" s="26"/>
      <c r="AWL20" s="26"/>
      <c r="AWM20" s="26"/>
      <c r="AWN20" s="26"/>
      <c r="AWO20" s="26"/>
      <c r="AWP20" s="26"/>
      <c r="AWQ20" s="26"/>
      <c r="AWR20" s="26"/>
      <c r="AWS20" s="26"/>
      <c r="AWT20" s="26"/>
      <c r="AWU20" s="26"/>
      <c r="AWV20" s="26"/>
      <c r="AWW20" s="26"/>
      <c r="AWX20" s="26"/>
      <c r="AWY20" s="26"/>
      <c r="AWZ20" s="26"/>
      <c r="AXA20" s="26"/>
      <c r="AXB20" s="26"/>
      <c r="AXC20" s="26"/>
      <c r="AXD20" s="26"/>
      <c r="AXE20" s="26"/>
      <c r="AXF20" s="26"/>
      <c r="AXG20" s="26"/>
      <c r="AXH20" s="26"/>
      <c r="AXI20" s="26"/>
      <c r="AXJ20" s="26"/>
      <c r="AXK20" s="26"/>
      <c r="AXL20" s="26"/>
      <c r="AXM20" s="26"/>
      <c r="AXN20" s="26"/>
      <c r="AXO20" s="26"/>
      <c r="AXP20" s="26"/>
      <c r="AXQ20" s="26"/>
      <c r="AXR20" s="26"/>
      <c r="AXS20" s="26"/>
      <c r="AXT20" s="26"/>
      <c r="AXU20" s="26"/>
      <c r="AXV20" s="26"/>
      <c r="AXW20" s="26"/>
      <c r="AXX20" s="26"/>
      <c r="AXY20" s="26"/>
      <c r="AXZ20" s="26"/>
      <c r="AYA20" s="26"/>
      <c r="AYB20" s="26"/>
      <c r="AYC20" s="26"/>
      <c r="AYD20" s="26"/>
      <c r="AYE20" s="26"/>
      <c r="AYF20" s="26"/>
      <c r="AYG20" s="26"/>
      <c r="AYH20" s="26"/>
      <c r="AYI20" s="26"/>
      <c r="AYJ20" s="26"/>
      <c r="AYK20" s="26"/>
      <c r="AYL20" s="26"/>
      <c r="AYM20" s="26"/>
      <c r="AYN20" s="26"/>
      <c r="AYO20" s="26"/>
      <c r="AYP20" s="26"/>
      <c r="AYQ20" s="26"/>
      <c r="AYR20" s="26"/>
      <c r="AYS20" s="26"/>
      <c r="AYT20" s="26"/>
      <c r="AYU20" s="26"/>
      <c r="AYV20" s="26"/>
      <c r="AYW20" s="26"/>
      <c r="AYX20" s="26"/>
      <c r="AYY20" s="26"/>
      <c r="AYZ20" s="26"/>
      <c r="AZA20" s="26"/>
      <c r="AZB20" s="26"/>
      <c r="AZC20" s="26"/>
      <c r="AZD20" s="26"/>
      <c r="AZE20" s="26"/>
      <c r="AZF20" s="26"/>
      <c r="AZG20" s="26"/>
      <c r="AZH20" s="26"/>
      <c r="AZI20" s="26"/>
      <c r="AZJ20" s="26"/>
      <c r="AZK20" s="26"/>
      <c r="AZL20" s="26"/>
      <c r="AZM20" s="26"/>
      <c r="AZN20" s="26"/>
      <c r="AZO20" s="26"/>
      <c r="AZP20" s="26"/>
      <c r="AZQ20" s="26"/>
      <c r="AZR20" s="26"/>
      <c r="AZS20" s="26"/>
      <c r="AZT20" s="26"/>
      <c r="AZU20" s="26"/>
      <c r="AZV20" s="26"/>
      <c r="AZW20" s="26"/>
      <c r="AZX20" s="26"/>
      <c r="AZY20" s="26"/>
      <c r="AZZ20" s="26"/>
      <c r="BAA20" s="26"/>
      <c r="BAB20" s="26"/>
      <c r="BAC20" s="26"/>
      <c r="BAD20" s="26"/>
      <c r="BAE20" s="26"/>
      <c r="BAF20" s="26"/>
      <c r="BAG20" s="26"/>
      <c r="BAH20" s="26"/>
      <c r="BAI20" s="26"/>
      <c r="BAJ20" s="26"/>
      <c r="BAK20" s="26"/>
      <c r="BAL20" s="26"/>
      <c r="BAM20" s="26"/>
      <c r="BAN20" s="26"/>
      <c r="BAO20" s="26"/>
      <c r="BAP20" s="26"/>
      <c r="BAQ20" s="26"/>
      <c r="BAR20" s="26"/>
      <c r="BAS20" s="26"/>
      <c r="BAT20" s="26"/>
      <c r="BAU20" s="26"/>
      <c r="BAV20" s="26"/>
      <c r="BAW20" s="26"/>
      <c r="BAX20" s="26"/>
      <c r="BAY20" s="26"/>
      <c r="BAZ20" s="26"/>
      <c r="BBA20" s="26"/>
      <c r="BBB20" s="26"/>
      <c r="BBC20" s="26"/>
      <c r="BBD20" s="26"/>
      <c r="BBE20" s="26"/>
      <c r="BBF20" s="26"/>
      <c r="BBG20" s="26"/>
      <c r="BBH20" s="26"/>
      <c r="BBI20" s="26"/>
      <c r="BBJ20" s="26"/>
      <c r="BBK20" s="26"/>
      <c r="BBL20" s="26"/>
      <c r="BBM20" s="26"/>
      <c r="BBN20" s="26"/>
      <c r="BBO20" s="26"/>
      <c r="BBP20" s="26"/>
      <c r="BBQ20" s="26"/>
      <c r="BBR20" s="26"/>
      <c r="BBS20" s="26"/>
      <c r="BBT20" s="26"/>
      <c r="BBU20" s="26"/>
      <c r="BBV20" s="26"/>
      <c r="BBW20" s="26"/>
      <c r="BBX20" s="26"/>
      <c r="BBY20" s="26"/>
      <c r="BBZ20" s="26"/>
      <c r="BCA20" s="26"/>
      <c r="BCB20" s="26"/>
      <c r="BCC20" s="26"/>
      <c r="BCD20" s="26"/>
      <c r="BCE20" s="26"/>
      <c r="BCF20" s="26"/>
      <c r="BCG20" s="26"/>
      <c r="BCH20" s="26"/>
      <c r="BCI20" s="26"/>
      <c r="BCJ20" s="26"/>
      <c r="BCK20" s="26"/>
      <c r="BCL20" s="26"/>
      <c r="BCM20" s="26"/>
      <c r="BCN20" s="26"/>
      <c r="BCO20" s="26"/>
      <c r="BCP20" s="26"/>
      <c r="BCQ20" s="26"/>
      <c r="BCR20" s="26"/>
      <c r="BCS20" s="26"/>
      <c r="BCT20" s="26"/>
      <c r="BCU20" s="26"/>
      <c r="BCV20" s="26"/>
      <c r="BCW20" s="26"/>
      <c r="BCX20" s="26"/>
      <c r="BCY20" s="26"/>
      <c r="BCZ20" s="26"/>
      <c r="BDA20" s="26"/>
      <c r="BDB20" s="26"/>
      <c r="BDC20" s="26"/>
      <c r="BDD20" s="26"/>
      <c r="BDE20" s="26"/>
      <c r="BDF20" s="26"/>
      <c r="BDG20" s="26"/>
      <c r="BDH20" s="26"/>
      <c r="BDI20" s="26"/>
      <c r="BDJ20" s="26"/>
      <c r="BDK20" s="26"/>
      <c r="BDL20" s="26"/>
      <c r="BDM20" s="26"/>
      <c r="BDN20" s="26"/>
      <c r="BDO20" s="26"/>
      <c r="BDP20" s="26"/>
      <c r="BDQ20" s="26"/>
      <c r="BDR20" s="26"/>
      <c r="BDS20" s="26"/>
      <c r="BDT20" s="26"/>
      <c r="BDU20" s="26"/>
      <c r="BDV20" s="26"/>
      <c r="BDW20" s="26"/>
      <c r="BDX20" s="26"/>
      <c r="BDY20" s="26"/>
      <c r="BDZ20" s="26"/>
      <c r="BEA20" s="26"/>
      <c r="BEB20" s="26"/>
      <c r="BEC20" s="26"/>
      <c r="BED20" s="26"/>
      <c r="BEE20" s="26"/>
      <c r="BEF20" s="26"/>
      <c r="BEG20" s="26"/>
      <c r="BEH20" s="26"/>
      <c r="BEI20" s="26"/>
      <c r="BEJ20" s="26"/>
      <c r="BEK20" s="26"/>
      <c r="BEL20" s="26"/>
      <c r="BEM20" s="26"/>
      <c r="BEN20" s="26"/>
      <c r="BEO20" s="26"/>
      <c r="BEP20" s="26"/>
      <c r="BEQ20" s="26"/>
      <c r="BER20" s="26"/>
      <c r="BES20" s="26"/>
      <c r="BET20" s="26"/>
      <c r="BEU20" s="26"/>
      <c r="BEV20" s="26"/>
      <c r="BEW20" s="26"/>
      <c r="BEX20" s="26"/>
      <c r="BEY20" s="26"/>
      <c r="BEZ20" s="26"/>
      <c r="BFA20" s="26"/>
      <c r="BFB20" s="26"/>
      <c r="BFC20" s="26"/>
      <c r="BFD20" s="26"/>
      <c r="BFE20" s="26"/>
      <c r="BFF20" s="26"/>
      <c r="BFG20" s="26"/>
      <c r="BFH20" s="26"/>
      <c r="BFI20" s="26"/>
      <c r="BFJ20" s="26"/>
      <c r="BFK20" s="26"/>
      <c r="BFL20" s="26"/>
      <c r="BFM20" s="26"/>
      <c r="BFN20" s="26"/>
      <c r="BFO20" s="26"/>
      <c r="BFP20" s="26"/>
      <c r="BFQ20" s="26"/>
      <c r="BFR20" s="26"/>
      <c r="BFS20" s="26"/>
      <c r="BFT20" s="26"/>
      <c r="BFU20" s="26"/>
      <c r="BFV20" s="26"/>
      <c r="BFW20" s="26"/>
      <c r="BFX20" s="26"/>
      <c r="BFY20" s="26"/>
      <c r="BFZ20" s="26"/>
      <c r="BGA20" s="26"/>
      <c r="BGB20" s="26"/>
      <c r="BGC20" s="26"/>
      <c r="BGD20" s="26"/>
      <c r="BGE20" s="26"/>
      <c r="BGF20" s="26"/>
      <c r="BGG20" s="26"/>
      <c r="BGH20" s="26"/>
      <c r="BGI20" s="26"/>
      <c r="BGJ20" s="26"/>
      <c r="BGK20" s="26"/>
      <c r="BGL20" s="26"/>
      <c r="BGM20" s="26"/>
      <c r="BGN20" s="26"/>
      <c r="BGO20" s="26"/>
      <c r="BGP20" s="26"/>
      <c r="BGQ20" s="26"/>
      <c r="BGR20" s="26"/>
      <c r="BGS20" s="26"/>
      <c r="BGT20" s="26"/>
      <c r="BGU20" s="26"/>
      <c r="BGV20" s="26"/>
      <c r="BGW20" s="26"/>
      <c r="BGX20" s="26"/>
      <c r="BGY20" s="26"/>
      <c r="BGZ20" s="26"/>
      <c r="BHA20" s="26"/>
      <c r="BHB20" s="26"/>
      <c r="BHC20" s="26"/>
      <c r="BHD20" s="26"/>
      <c r="BHE20" s="26"/>
      <c r="BHF20" s="26"/>
      <c r="BHG20" s="26"/>
      <c r="BHH20" s="26"/>
      <c r="BHI20" s="26"/>
      <c r="BHJ20" s="26"/>
      <c r="BHK20" s="26"/>
      <c r="BHL20" s="26"/>
      <c r="BHM20" s="26"/>
      <c r="BHN20" s="26"/>
      <c r="BHO20" s="26"/>
      <c r="BHP20" s="26"/>
      <c r="BHQ20" s="26"/>
      <c r="BHR20" s="26"/>
      <c r="BHS20" s="26"/>
      <c r="BHT20" s="26"/>
      <c r="BHU20" s="26"/>
      <c r="BHV20" s="26"/>
      <c r="BHW20" s="26"/>
      <c r="BHX20" s="26"/>
      <c r="BHY20" s="26"/>
      <c r="BHZ20" s="26"/>
      <c r="BIA20" s="26"/>
      <c r="BIB20" s="26"/>
      <c r="BIC20" s="26"/>
      <c r="BID20" s="26"/>
      <c r="BIE20" s="26"/>
      <c r="BIF20" s="26"/>
      <c r="BIG20" s="26"/>
      <c r="BIH20" s="26"/>
      <c r="BII20" s="26"/>
      <c r="BIJ20" s="26"/>
      <c r="BIK20" s="26"/>
      <c r="BIL20" s="26"/>
      <c r="BIM20" s="26"/>
      <c r="BIN20" s="26"/>
      <c r="BIO20" s="26"/>
      <c r="BIP20" s="26"/>
      <c r="BIQ20" s="26"/>
      <c r="BIR20" s="26"/>
      <c r="BIS20" s="26"/>
      <c r="BIT20" s="26"/>
      <c r="BIU20" s="26"/>
      <c r="BIV20" s="26"/>
      <c r="BIW20" s="26"/>
      <c r="BIX20" s="26"/>
      <c r="BIY20" s="26"/>
      <c r="BIZ20" s="26"/>
      <c r="BJA20" s="26"/>
      <c r="BJB20" s="26"/>
      <c r="BJC20" s="26"/>
      <c r="BJD20" s="26"/>
      <c r="BJE20" s="26"/>
      <c r="BJF20" s="26"/>
      <c r="BJG20" s="26"/>
      <c r="BJH20" s="26"/>
      <c r="BJI20" s="26"/>
      <c r="BJJ20" s="26"/>
      <c r="BJK20" s="26"/>
      <c r="BJL20" s="26"/>
      <c r="BJM20" s="26"/>
      <c r="BJN20" s="26"/>
      <c r="BJO20" s="26"/>
      <c r="BJP20" s="26"/>
      <c r="BJQ20" s="26"/>
      <c r="BJR20" s="26"/>
      <c r="BJS20" s="26"/>
      <c r="BJT20" s="26"/>
      <c r="BJU20" s="26"/>
      <c r="BJV20" s="26"/>
      <c r="BJW20" s="26"/>
      <c r="BJX20" s="26"/>
      <c r="BJY20" s="26"/>
      <c r="BJZ20" s="26"/>
      <c r="BKA20" s="26"/>
      <c r="BKB20" s="26"/>
      <c r="BKC20" s="26"/>
      <c r="BKD20" s="26"/>
      <c r="BKE20" s="26"/>
      <c r="BKF20" s="26"/>
      <c r="BKG20" s="26"/>
      <c r="BKH20" s="26"/>
      <c r="BKI20" s="26"/>
      <c r="BKJ20" s="26"/>
      <c r="BKK20" s="26"/>
      <c r="BKL20" s="26"/>
      <c r="BKM20" s="26"/>
      <c r="BKN20" s="26"/>
      <c r="BKO20" s="26"/>
      <c r="BKP20" s="26"/>
      <c r="BKQ20" s="26"/>
      <c r="BKR20" s="26"/>
      <c r="BKS20" s="26"/>
      <c r="BKT20" s="26"/>
      <c r="BKU20" s="26"/>
      <c r="BKV20" s="26"/>
      <c r="BKW20" s="26"/>
      <c r="BKX20" s="26"/>
      <c r="BKY20" s="26"/>
      <c r="BKZ20" s="26"/>
      <c r="BLA20" s="26"/>
      <c r="BLB20" s="26"/>
      <c r="BLC20" s="26"/>
      <c r="BLD20" s="26"/>
      <c r="BLE20" s="26"/>
      <c r="BLF20" s="26"/>
      <c r="BLG20" s="26"/>
      <c r="BLH20" s="26"/>
      <c r="BLI20" s="26"/>
      <c r="BLJ20" s="26"/>
      <c r="BLK20" s="26"/>
      <c r="BLL20" s="26"/>
      <c r="BLM20" s="26"/>
      <c r="BLN20" s="26"/>
      <c r="BLO20" s="26"/>
      <c r="BLP20" s="26"/>
      <c r="BLQ20" s="26"/>
      <c r="BLR20" s="26"/>
      <c r="BLS20" s="26"/>
      <c r="BLT20" s="26"/>
      <c r="BLU20" s="26"/>
      <c r="BLV20" s="26"/>
      <c r="BLW20" s="26"/>
      <c r="BLX20" s="26"/>
      <c r="BLY20" s="26"/>
      <c r="BLZ20" s="26"/>
      <c r="BMA20" s="26"/>
      <c r="BMB20" s="26"/>
      <c r="BMC20" s="26"/>
      <c r="BMD20" s="26"/>
      <c r="BME20" s="26"/>
      <c r="BMF20" s="26"/>
      <c r="BMG20" s="26"/>
      <c r="BMH20" s="26"/>
      <c r="BMI20" s="26"/>
      <c r="BMJ20" s="26"/>
      <c r="BMK20" s="26"/>
      <c r="BML20" s="26"/>
      <c r="BMM20" s="26"/>
      <c r="BMN20" s="26"/>
      <c r="BMO20" s="26"/>
      <c r="BMP20" s="26"/>
      <c r="BMQ20" s="26"/>
      <c r="BMR20" s="26"/>
      <c r="BMS20" s="26"/>
      <c r="BMT20" s="26"/>
      <c r="BMU20" s="26"/>
      <c r="BMV20" s="26"/>
      <c r="BMW20" s="26"/>
      <c r="BMX20" s="26"/>
      <c r="BMY20" s="26"/>
      <c r="BMZ20" s="26"/>
      <c r="BNA20" s="26"/>
      <c r="BNB20" s="26"/>
      <c r="BNC20" s="26"/>
      <c r="BND20" s="26"/>
      <c r="BNE20" s="26"/>
      <c r="BNF20" s="26"/>
      <c r="BNG20" s="26"/>
      <c r="BNH20" s="26"/>
      <c r="BNI20" s="26"/>
      <c r="BNJ20" s="26"/>
      <c r="BNK20" s="26"/>
      <c r="BNL20" s="26"/>
      <c r="BNM20" s="26"/>
      <c r="BNN20" s="26"/>
      <c r="BNO20" s="26"/>
      <c r="BNP20" s="26"/>
      <c r="BNQ20" s="26"/>
      <c r="BNR20" s="26"/>
      <c r="BNS20" s="26"/>
      <c r="BNT20" s="26"/>
      <c r="BNU20" s="26"/>
      <c r="BNV20" s="26"/>
      <c r="BNW20" s="26"/>
      <c r="BNX20" s="26"/>
      <c r="BNY20" s="26"/>
      <c r="BNZ20" s="26"/>
      <c r="BOA20" s="26"/>
      <c r="BOB20" s="26"/>
      <c r="BOC20" s="26"/>
      <c r="BOD20" s="26"/>
      <c r="BOE20" s="26"/>
      <c r="BOF20" s="26"/>
      <c r="BOG20" s="26"/>
      <c r="BOH20" s="26"/>
      <c r="BOI20" s="26"/>
      <c r="BOJ20" s="26"/>
      <c r="BOK20" s="26"/>
      <c r="BOL20" s="26"/>
      <c r="BOM20" s="26"/>
      <c r="BON20" s="26"/>
      <c r="BOO20" s="26"/>
      <c r="BOP20" s="26"/>
      <c r="BOQ20" s="26"/>
      <c r="BOR20" s="26"/>
      <c r="BOS20" s="26"/>
      <c r="BOT20" s="26"/>
      <c r="BOU20" s="26"/>
      <c r="BOV20" s="26"/>
      <c r="BOW20" s="26"/>
      <c r="BOX20" s="26"/>
      <c r="BOY20" s="26"/>
      <c r="BOZ20" s="26"/>
      <c r="BPA20" s="26"/>
      <c r="BPB20" s="26"/>
      <c r="BPC20" s="26"/>
      <c r="BPD20" s="26"/>
      <c r="BPE20" s="26"/>
      <c r="BPF20" s="26"/>
      <c r="BPG20" s="26"/>
      <c r="BPH20" s="26"/>
      <c r="BPI20" s="26"/>
      <c r="BPJ20" s="26"/>
      <c r="BPK20" s="26"/>
      <c r="BPL20" s="26"/>
      <c r="BPM20" s="26"/>
      <c r="BPN20" s="26"/>
      <c r="BPO20" s="26"/>
      <c r="BPP20" s="26"/>
      <c r="BPQ20" s="26"/>
      <c r="BPR20" s="26"/>
      <c r="BPS20" s="26"/>
      <c r="BPT20" s="26"/>
      <c r="BPU20" s="26"/>
      <c r="BPV20" s="26"/>
      <c r="BPW20" s="26"/>
      <c r="BPX20" s="26"/>
      <c r="BPY20" s="26"/>
      <c r="BPZ20" s="26"/>
      <c r="BQA20" s="26"/>
      <c r="BQB20" s="26"/>
      <c r="BQC20" s="26"/>
      <c r="BQD20" s="26"/>
      <c r="BQE20" s="26"/>
      <c r="BQF20" s="26"/>
      <c r="BQG20" s="26"/>
      <c r="BQH20" s="26"/>
      <c r="BQI20" s="26"/>
      <c r="BQJ20" s="26"/>
      <c r="BQK20" s="26"/>
      <c r="BQL20" s="26"/>
      <c r="BQM20" s="26"/>
      <c r="BQN20" s="26"/>
      <c r="BQO20" s="26"/>
      <c r="BQP20" s="26"/>
      <c r="BQQ20" s="26"/>
      <c r="BQR20" s="26"/>
      <c r="BQS20" s="26"/>
      <c r="BQT20" s="26"/>
      <c r="BQU20" s="26"/>
      <c r="BQV20" s="26"/>
      <c r="BQW20" s="26"/>
      <c r="BQX20" s="26"/>
      <c r="BQY20" s="26"/>
      <c r="BQZ20" s="26"/>
      <c r="BRA20" s="26"/>
      <c r="BRB20" s="26"/>
      <c r="BRC20" s="26"/>
      <c r="BRD20" s="26"/>
      <c r="BRE20" s="26"/>
      <c r="BRF20" s="26"/>
      <c r="BRG20" s="26"/>
      <c r="BRH20" s="26"/>
      <c r="BRI20" s="26"/>
      <c r="BRJ20" s="26"/>
      <c r="BRK20" s="26"/>
      <c r="BRL20" s="26"/>
      <c r="BRM20" s="26"/>
      <c r="BRN20" s="26"/>
      <c r="BRO20" s="26"/>
      <c r="BRP20" s="26"/>
      <c r="BRQ20" s="26"/>
      <c r="BRR20" s="26"/>
      <c r="BRS20" s="26"/>
      <c r="BRT20" s="26"/>
      <c r="BRU20" s="26"/>
      <c r="BRV20" s="26"/>
      <c r="BRW20" s="26"/>
      <c r="BRX20" s="26"/>
      <c r="BRY20" s="26"/>
      <c r="BRZ20" s="26"/>
      <c r="BSA20" s="26"/>
      <c r="BSB20" s="26"/>
      <c r="BSC20" s="26"/>
      <c r="BSD20" s="26"/>
      <c r="BSE20" s="26"/>
      <c r="BSF20" s="26"/>
      <c r="BSG20" s="26"/>
      <c r="BSH20" s="26"/>
      <c r="BSI20" s="26"/>
      <c r="BSJ20" s="26"/>
      <c r="BSK20" s="26"/>
      <c r="BSL20" s="26"/>
      <c r="BSM20" s="26"/>
      <c r="BSN20" s="26"/>
      <c r="BSO20" s="26"/>
      <c r="BSP20" s="26"/>
      <c r="BSQ20" s="26"/>
      <c r="BSR20" s="26"/>
      <c r="BSS20" s="26"/>
      <c r="BST20" s="26"/>
      <c r="BSU20" s="26"/>
      <c r="BSV20" s="26"/>
      <c r="BSW20" s="26"/>
      <c r="BSX20" s="26"/>
      <c r="BSY20" s="26"/>
      <c r="BSZ20" s="26"/>
      <c r="BTA20" s="26"/>
      <c r="BTB20" s="26"/>
      <c r="BTC20" s="26"/>
      <c r="BTD20" s="26"/>
      <c r="BTE20" s="26"/>
      <c r="BTF20" s="26"/>
      <c r="BTG20" s="26"/>
      <c r="BTH20" s="26"/>
      <c r="BTI20" s="26"/>
      <c r="BTJ20" s="26"/>
      <c r="BTK20" s="26"/>
      <c r="BTL20" s="26"/>
      <c r="BTM20" s="26"/>
      <c r="BTN20" s="26"/>
      <c r="BTO20" s="26"/>
      <c r="BTP20" s="26"/>
      <c r="BTQ20" s="26"/>
      <c r="BTR20" s="26"/>
      <c r="BTS20" s="26"/>
      <c r="BTT20" s="26"/>
      <c r="BTU20" s="26"/>
      <c r="BTV20" s="26"/>
      <c r="BTW20" s="26"/>
      <c r="BTX20" s="26"/>
      <c r="BTY20" s="26"/>
      <c r="BTZ20" s="26"/>
      <c r="BUA20" s="26"/>
      <c r="BUB20" s="26"/>
      <c r="BUC20" s="26"/>
      <c r="BUD20" s="26"/>
      <c r="BUE20" s="26"/>
      <c r="BUF20" s="26"/>
      <c r="BUG20" s="26"/>
      <c r="BUH20" s="26"/>
      <c r="BUI20" s="26"/>
      <c r="BUJ20" s="26"/>
      <c r="BUK20" s="26"/>
      <c r="BUL20" s="26"/>
      <c r="BUM20" s="26"/>
      <c r="BUN20" s="26"/>
      <c r="BUO20" s="26"/>
      <c r="BUP20" s="26"/>
      <c r="BUQ20" s="26"/>
      <c r="BUR20" s="26"/>
      <c r="BUS20" s="26"/>
      <c r="BUT20" s="26"/>
      <c r="BUU20" s="26"/>
      <c r="BUV20" s="26"/>
      <c r="BUW20" s="26"/>
      <c r="BUX20" s="26"/>
      <c r="BUY20" s="26"/>
      <c r="BUZ20" s="26"/>
      <c r="BVA20" s="26"/>
      <c r="BVB20" s="26"/>
      <c r="BVC20" s="26"/>
      <c r="BVD20" s="26"/>
      <c r="BVE20" s="26"/>
      <c r="BVF20" s="26"/>
      <c r="BVG20" s="26"/>
      <c r="BVH20" s="26"/>
      <c r="BVI20" s="26"/>
      <c r="BVJ20" s="26"/>
      <c r="BVK20" s="26"/>
      <c r="BVL20" s="26"/>
      <c r="BVM20" s="26"/>
      <c r="BVN20" s="26"/>
      <c r="BVO20" s="26"/>
      <c r="BVP20" s="26"/>
      <c r="BVQ20" s="26"/>
      <c r="BVR20" s="26"/>
      <c r="BVS20" s="26"/>
      <c r="BVT20" s="26"/>
      <c r="BVU20" s="26"/>
      <c r="BVV20" s="26"/>
      <c r="BVW20" s="26"/>
      <c r="BVX20" s="26"/>
      <c r="BVY20" s="26"/>
      <c r="BVZ20" s="26"/>
      <c r="BWA20" s="26"/>
      <c r="BWB20" s="26"/>
      <c r="BWC20" s="26"/>
      <c r="BWD20" s="26"/>
      <c r="BWE20" s="26"/>
      <c r="BWF20" s="26"/>
      <c r="BWG20" s="26"/>
      <c r="BWH20" s="26"/>
      <c r="BWI20" s="26"/>
      <c r="BWJ20" s="26"/>
      <c r="BWK20" s="26"/>
      <c r="BWL20" s="26"/>
      <c r="BWM20" s="26"/>
      <c r="BWN20" s="26"/>
      <c r="BWO20" s="26"/>
      <c r="BWP20" s="26"/>
      <c r="BWQ20" s="26"/>
      <c r="BWR20" s="26"/>
      <c r="BWS20" s="26"/>
      <c r="BWT20" s="26"/>
      <c r="BWU20" s="26"/>
      <c r="BWV20" s="26"/>
      <c r="BWW20" s="26"/>
      <c r="BWX20" s="26"/>
      <c r="BWY20" s="26"/>
      <c r="BWZ20" s="26"/>
      <c r="BXA20" s="26"/>
      <c r="BXB20" s="26"/>
      <c r="BXC20" s="26"/>
      <c r="BXD20" s="26"/>
      <c r="BXE20" s="26"/>
      <c r="BXF20" s="26"/>
      <c r="BXG20" s="26"/>
      <c r="BXH20" s="26"/>
      <c r="BXI20" s="26"/>
      <c r="BXJ20" s="26"/>
      <c r="BXK20" s="26"/>
      <c r="BXL20" s="26"/>
      <c r="BXM20" s="26"/>
      <c r="BXN20" s="26"/>
      <c r="BXO20" s="26"/>
      <c r="BXP20" s="26"/>
      <c r="BXQ20" s="26"/>
      <c r="BXR20" s="26"/>
      <c r="BXS20" s="26"/>
      <c r="BXT20" s="26"/>
      <c r="BXU20" s="26"/>
      <c r="BXV20" s="26"/>
      <c r="BXW20" s="26"/>
      <c r="BXX20" s="26"/>
      <c r="BXY20" s="26"/>
      <c r="BXZ20" s="26"/>
      <c r="BYA20" s="26"/>
      <c r="BYB20" s="26"/>
      <c r="BYC20" s="26"/>
      <c r="BYD20" s="26"/>
      <c r="BYE20" s="26"/>
      <c r="BYF20" s="26"/>
      <c r="BYG20" s="26"/>
      <c r="BYH20" s="26"/>
      <c r="BYI20" s="26"/>
      <c r="BYJ20" s="26"/>
      <c r="BYK20" s="26"/>
      <c r="BYL20" s="26"/>
      <c r="BYM20" s="26"/>
      <c r="BYN20" s="26"/>
      <c r="BYO20" s="26"/>
      <c r="BYP20" s="26"/>
      <c r="BYQ20" s="26"/>
      <c r="BYR20" s="26"/>
      <c r="BYS20" s="26"/>
      <c r="BYT20" s="26"/>
      <c r="BYU20" s="26"/>
      <c r="BYV20" s="26"/>
      <c r="BYW20" s="26"/>
      <c r="BYX20" s="26"/>
      <c r="BYY20" s="26"/>
      <c r="BYZ20" s="26"/>
      <c r="BZA20" s="26"/>
      <c r="BZB20" s="26"/>
      <c r="BZC20" s="26"/>
      <c r="BZD20" s="26"/>
      <c r="BZE20" s="26"/>
      <c r="BZF20" s="26"/>
      <c r="BZG20" s="26"/>
      <c r="BZH20" s="26"/>
      <c r="BZI20" s="26"/>
      <c r="BZJ20" s="26"/>
      <c r="BZK20" s="26"/>
      <c r="BZL20" s="26"/>
      <c r="BZM20" s="26"/>
      <c r="BZN20" s="26"/>
      <c r="BZO20" s="26"/>
      <c r="BZP20" s="26"/>
      <c r="BZQ20" s="26"/>
      <c r="BZR20" s="26"/>
      <c r="BZS20" s="26"/>
      <c r="BZT20" s="26"/>
      <c r="BZU20" s="26"/>
      <c r="BZV20" s="26"/>
      <c r="BZW20" s="26"/>
      <c r="BZX20" s="26"/>
      <c r="BZY20" s="26"/>
      <c r="BZZ20" s="26"/>
      <c r="CAA20" s="26"/>
      <c r="CAB20" s="26"/>
      <c r="CAC20" s="26"/>
      <c r="CAD20" s="26"/>
      <c r="CAE20" s="26"/>
      <c r="CAF20" s="26"/>
      <c r="CAG20" s="26"/>
      <c r="CAH20" s="26"/>
      <c r="CAI20" s="26"/>
      <c r="CAJ20" s="26"/>
      <c r="CAK20" s="26"/>
      <c r="CAL20" s="26"/>
      <c r="CAM20" s="26"/>
      <c r="CAN20" s="26"/>
      <c r="CAO20" s="26"/>
      <c r="CAP20" s="26"/>
      <c r="CAQ20" s="26"/>
      <c r="CAR20" s="26"/>
      <c r="CAS20" s="26"/>
      <c r="CAT20" s="26"/>
      <c r="CAU20" s="26"/>
      <c r="CAV20" s="26"/>
      <c r="CAW20" s="26"/>
      <c r="CAX20" s="26"/>
      <c r="CAY20" s="26"/>
      <c r="CAZ20" s="26"/>
      <c r="CBA20" s="26"/>
      <c r="CBB20" s="26"/>
      <c r="CBC20" s="26"/>
      <c r="CBD20" s="26"/>
      <c r="CBE20" s="26"/>
      <c r="CBF20" s="26"/>
      <c r="CBG20" s="26"/>
      <c r="CBH20" s="26"/>
      <c r="CBI20" s="26"/>
      <c r="CBJ20" s="26"/>
      <c r="CBK20" s="26"/>
      <c r="CBL20" s="26"/>
      <c r="CBM20" s="26"/>
      <c r="CBN20" s="26"/>
      <c r="CBO20" s="26"/>
      <c r="CBP20" s="26"/>
      <c r="CBQ20" s="26"/>
      <c r="CBR20" s="26"/>
      <c r="CBS20" s="26"/>
      <c r="CBT20" s="26"/>
      <c r="CBU20" s="26"/>
      <c r="CBV20" s="26"/>
      <c r="CBW20" s="26"/>
      <c r="CBX20" s="26"/>
      <c r="CBY20" s="26"/>
      <c r="CBZ20" s="26"/>
      <c r="CCA20" s="26"/>
      <c r="CCB20" s="26"/>
      <c r="CCC20" s="26"/>
      <c r="CCD20" s="26"/>
      <c r="CCE20" s="26"/>
      <c r="CCF20" s="26"/>
      <c r="CCG20" s="26"/>
      <c r="CCH20" s="26"/>
      <c r="CCI20" s="26"/>
      <c r="CCJ20" s="26"/>
      <c r="CCK20" s="26"/>
      <c r="CCL20" s="26"/>
      <c r="CCM20" s="26"/>
      <c r="CCN20" s="26"/>
      <c r="CCO20" s="26"/>
      <c r="CCP20" s="26"/>
      <c r="CCQ20" s="26"/>
      <c r="CCR20" s="26"/>
      <c r="CCS20" s="26"/>
      <c r="CCT20" s="26"/>
      <c r="CCU20" s="26"/>
      <c r="CCV20" s="26"/>
      <c r="CCW20" s="26"/>
      <c r="CCX20" s="26"/>
      <c r="CCY20" s="26"/>
      <c r="CCZ20" s="26"/>
      <c r="CDA20" s="26"/>
      <c r="CDB20" s="26"/>
      <c r="CDC20" s="26"/>
      <c r="CDD20" s="26"/>
      <c r="CDE20" s="26"/>
      <c r="CDF20" s="26"/>
      <c r="CDG20" s="26"/>
      <c r="CDH20" s="26"/>
      <c r="CDI20" s="26"/>
      <c r="CDJ20" s="26"/>
      <c r="CDK20" s="26"/>
      <c r="CDL20" s="26"/>
      <c r="CDM20" s="26"/>
      <c r="CDN20" s="26"/>
      <c r="CDO20" s="26"/>
      <c r="CDP20" s="26"/>
      <c r="CDQ20" s="26"/>
      <c r="CDR20" s="26"/>
      <c r="CDS20" s="26"/>
      <c r="CDT20" s="26"/>
      <c r="CDU20" s="26"/>
      <c r="CDV20" s="26"/>
      <c r="CDW20" s="26"/>
      <c r="CDX20" s="26"/>
      <c r="CDY20" s="26"/>
      <c r="CDZ20" s="26"/>
      <c r="CEA20" s="26"/>
      <c r="CEB20" s="26"/>
      <c r="CEC20" s="26"/>
      <c r="CED20" s="26"/>
      <c r="CEE20" s="26"/>
      <c r="CEF20" s="26"/>
      <c r="CEG20" s="26"/>
      <c r="CEH20" s="26"/>
      <c r="CEI20" s="26"/>
      <c r="CEJ20" s="26"/>
      <c r="CEK20" s="26"/>
      <c r="CEL20" s="26"/>
      <c r="CEM20" s="26"/>
      <c r="CEN20" s="26"/>
      <c r="CEO20" s="26"/>
      <c r="CEP20" s="26"/>
      <c r="CEQ20" s="26"/>
      <c r="CER20" s="26"/>
      <c r="CES20" s="26"/>
      <c r="CET20" s="26"/>
      <c r="CEU20" s="26"/>
      <c r="CEV20" s="26"/>
      <c r="CEW20" s="26"/>
      <c r="CEX20" s="26"/>
      <c r="CEY20" s="26"/>
      <c r="CEZ20" s="26"/>
      <c r="CFA20" s="26"/>
      <c r="CFB20" s="26"/>
      <c r="CFC20" s="26"/>
      <c r="CFD20" s="26"/>
      <c r="CFE20" s="26"/>
      <c r="CFF20" s="26"/>
      <c r="CFG20" s="26"/>
      <c r="CFH20" s="26"/>
      <c r="CFI20" s="26"/>
      <c r="CFJ20" s="26"/>
      <c r="CFK20" s="26"/>
      <c r="CFL20" s="26"/>
      <c r="CFM20" s="26"/>
      <c r="CFN20" s="26"/>
      <c r="CFO20" s="26"/>
      <c r="CFP20" s="26"/>
      <c r="CFQ20" s="26"/>
      <c r="CFR20" s="26"/>
      <c r="CFS20" s="26"/>
      <c r="CFT20" s="26"/>
      <c r="CFU20" s="26"/>
      <c r="CFV20" s="26"/>
      <c r="CFW20" s="26"/>
      <c r="CFX20" s="26"/>
      <c r="CFY20" s="26"/>
      <c r="CFZ20" s="26"/>
      <c r="CGA20" s="26"/>
      <c r="CGB20" s="26"/>
      <c r="CGC20" s="26"/>
      <c r="CGD20" s="26"/>
      <c r="CGE20" s="26"/>
      <c r="CGF20" s="26"/>
      <c r="CGG20" s="26"/>
      <c r="CGH20" s="26"/>
      <c r="CGI20" s="26"/>
      <c r="CGJ20" s="26"/>
      <c r="CGK20" s="26"/>
      <c r="CGL20" s="26"/>
      <c r="CGM20" s="26"/>
      <c r="CGN20" s="26"/>
      <c r="CGO20" s="26"/>
      <c r="CGP20" s="26"/>
      <c r="CGQ20" s="26"/>
      <c r="CGR20" s="26"/>
      <c r="CGS20" s="26"/>
      <c r="CGT20" s="26"/>
      <c r="CGU20" s="26"/>
      <c r="CGV20" s="26"/>
      <c r="CGW20" s="26"/>
      <c r="CGX20" s="26"/>
      <c r="CGY20" s="26"/>
      <c r="CGZ20" s="26"/>
      <c r="CHA20" s="26"/>
      <c r="CHB20" s="26"/>
      <c r="CHC20" s="26"/>
      <c r="CHD20" s="26"/>
      <c r="CHE20" s="26"/>
      <c r="CHF20" s="26"/>
      <c r="CHG20" s="26"/>
      <c r="CHH20" s="26"/>
      <c r="CHI20" s="26"/>
      <c r="CHJ20" s="26"/>
      <c r="CHK20" s="26"/>
      <c r="CHL20" s="26"/>
      <c r="CHM20" s="26"/>
      <c r="CHN20" s="26"/>
      <c r="CHO20" s="26"/>
      <c r="CHP20" s="26"/>
      <c r="CHQ20" s="26"/>
      <c r="CHR20" s="26"/>
      <c r="CHS20" s="26"/>
      <c r="CHT20" s="26"/>
      <c r="CHU20" s="26"/>
      <c r="CHV20" s="26"/>
      <c r="CHW20" s="26"/>
      <c r="CHX20" s="26"/>
      <c r="CHY20" s="26"/>
      <c r="CHZ20" s="26"/>
      <c r="CIA20" s="26"/>
      <c r="CIB20" s="26"/>
      <c r="CIC20" s="26"/>
      <c r="CID20" s="26"/>
      <c r="CIE20" s="26"/>
      <c r="CIF20" s="26"/>
      <c r="CIG20" s="26"/>
      <c r="CIH20" s="26"/>
      <c r="CII20" s="26"/>
      <c r="CIJ20" s="26"/>
      <c r="CIK20" s="26"/>
      <c r="CIL20" s="26"/>
      <c r="CIM20" s="26"/>
      <c r="CIN20" s="26"/>
      <c r="CIO20" s="26"/>
      <c r="CIP20" s="26"/>
      <c r="CIQ20" s="26"/>
      <c r="CIR20" s="26"/>
      <c r="CIS20" s="26"/>
      <c r="CIT20" s="26"/>
      <c r="CIU20" s="26"/>
      <c r="CIV20" s="26"/>
      <c r="CIW20" s="26"/>
      <c r="CIX20" s="26"/>
      <c r="CIY20" s="26"/>
      <c r="CIZ20" s="26"/>
      <c r="CJA20" s="26"/>
      <c r="CJB20" s="26"/>
      <c r="CJC20" s="26"/>
      <c r="CJD20" s="26"/>
      <c r="CJE20" s="26"/>
      <c r="CJF20" s="26"/>
      <c r="CJG20" s="26"/>
      <c r="CJH20" s="26"/>
      <c r="CJI20" s="26"/>
      <c r="CJJ20" s="26"/>
      <c r="CJK20" s="26"/>
      <c r="CJL20" s="26"/>
      <c r="CJM20" s="26"/>
      <c r="CJN20" s="26"/>
      <c r="CJO20" s="26"/>
      <c r="CJP20" s="26"/>
      <c r="CJQ20" s="26"/>
      <c r="CJR20" s="26"/>
      <c r="CJS20" s="26"/>
      <c r="CJT20" s="26"/>
      <c r="CJU20" s="26"/>
      <c r="CJV20" s="26"/>
      <c r="CJW20" s="26"/>
      <c r="CJX20" s="26"/>
      <c r="CJY20" s="26"/>
      <c r="CJZ20" s="26"/>
      <c r="CKA20" s="26"/>
      <c r="CKB20" s="26"/>
      <c r="CKC20" s="26"/>
      <c r="CKD20" s="26"/>
      <c r="CKE20" s="26"/>
      <c r="CKF20" s="26"/>
      <c r="CKG20" s="26"/>
      <c r="CKH20" s="26"/>
      <c r="CKI20" s="26"/>
      <c r="CKJ20" s="26"/>
      <c r="CKK20" s="26"/>
      <c r="CKL20" s="26"/>
      <c r="CKM20" s="26"/>
      <c r="CKN20" s="26"/>
      <c r="CKO20" s="26"/>
      <c r="CKP20" s="26"/>
      <c r="CKQ20" s="26"/>
      <c r="CKR20" s="26"/>
      <c r="CKS20" s="26"/>
      <c r="CKT20" s="26"/>
      <c r="CKU20" s="26"/>
      <c r="CKV20" s="26"/>
      <c r="CKW20" s="26"/>
      <c r="CKX20" s="26"/>
      <c r="CKY20" s="26"/>
      <c r="CKZ20" s="26"/>
      <c r="CLA20" s="26"/>
      <c r="CLB20" s="26"/>
      <c r="CLC20" s="26"/>
      <c r="CLD20" s="26"/>
      <c r="CLE20" s="26"/>
      <c r="CLF20" s="26"/>
      <c r="CLG20" s="26"/>
      <c r="CLH20" s="26"/>
      <c r="CLI20" s="26"/>
      <c r="CLJ20" s="26"/>
      <c r="CLK20" s="26"/>
      <c r="CLL20" s="26"/>
      <c r="CLM20" s="26"/>
      <c r="CLN20" s="26"/>
      <c r="CLO20" s="26"/>
      <c r="CLP20" s="26"/>
      <c r="CLQ20" s="26"/>
      <c r="CLR20" s="26"/>
      <c r="CLS20" s="26"/>
      <c r="CLT20" s="26"/>
      <c r="CLU20" s="26"/>
      <c r="CLV20" s="26"/>
      <c r="CLW20" s="26"/>
      <c r="CLX20" s="26"/>
      <c r="CLY20" s="26"/>
      <c r="CLZ20" s="26"/>
      <c r="CMA20" s="26"/>
      <c r="CMB20" s="26"/>
      <c r="CMC20" s="26"/>
      <c r="CMD20" s="26"/>
      <c r="CME20" s="26"/>
      <c r="CMF20" s="26"/>
      <c r="CMG20" s="26"/>
      <c r="CMH20" s="26"/>
      <c r="CMI20" s="26"/>
      <c r="CMJ20" s="26"/>
      <c r="CMK20" s="26"/>
      <c r="CML20" s="26"/>
      <c r="CMM20" s="26"/>
      <c r="CMN20" s="26"/>
      <c r="CMO20" s="26"/>
      <c r="CMP20" s="26"/>
      <c r="CMQ20" s="26"/>
      <c r="CMR20" s="26"/>
      <c r="CMS20" s="26"/>
      <c r="CMT20" s="26"/>
      <c r="CMU20" s="26"/>
      <c r="CMV20" s="26"/>
      <c r="CMW20" s="26"/>
      <c r="CMX20" s="26"/>
      <c r="CMY20" s="26"/>
      <c r="CMZ20" s="26"/>
      <c r="CNA20" s="26"/>
      <c r="CNB20" s="26"/>
      <c r="CNC20" s="26"/>
      <c r="CND20" s="26"/>
      <c r="CNE20" s="26"/>
      <c r="CNF20" s="26"/>
      <c r="CNG20" s="26"/>
      <c r="CNH20" s="26"/>
      <c r="CNI20" s="26"/>
      <c r="CNJ20" s="26"/>
      <c r="CNK20" s="26"/>
      <c r="CNL20" s="26"/>
      <c r="CNM20" s="26"/>
      <c r="CNN20" s="26"/>
      <c r="CNO20" s="26"/>
      <c r="CNP20" s="26"/>
      <c r="CNQ20" s="26"/>
      <c r="CNR20" s="26"/>
      <c r="CNS20" s="26"/>
      <c r="CNT20" s="26"/>
      <c r="CNU20" s="26"/>
      <c r="CNV20" s="26"/>
      <c r="CNW20" s="26"/>
      <c r="CNX20" s="26"/>
      <c r="CNY20" s="26"/>
      <c r="CNZ20" s="26"/>
      <c r="COA20" s="26"/>
      <c r="COB20" s="26"/>
      <c r="COC20" s="26"/>
      <c r="COD20" s="26"/>
      <c r="COE20" s="26"/>
      <c r="COF20" s="26"/>
      <c r="COG20" s="26"/>
      <c r="COH20" s="26"/>
      <c r="COI20" s="26"/>
      <c r="COJ20" s="26"/>
      <c r="COK20" s="26"/>
      <c r="COL20" s="26"/>
      <c r="COM20" s="26"/>
      <c r="CON20" s="26"/>
      <c r="COO20" s="26"/>
      <c r="COP20" s="26"/>
      <c r="COQ20" s="26"/>
      <c r="COR20" s="26"/>
      <c r="COS20" s="26"/>
      <c r="COT20" s="26"/>
      <c r="COU20" s="26"/>
      <c r="COV20" s="26"/>
      <c r="COW20" s="26"/>
      <c r="COX20" s="26"/>
      <c r="COY20" s="26"/>
      <c r="COZ20" s="26"/>
      <c r="CPA20" s="26"/>
      <c r="CPB20" s="26"/>
      <c r="CPC20" s="26"/>
      <c r="CPD20" s="26"/>
      <c r="CPE20" s="26"/>
      <c r="CPF20" s="26"/>
      <c r="CPG20" s="26"/>
      <c r="CPH20" s="26"/>
      <c r="CPI20" s="26"/>
      <c r="CPJ20" s="26"/>
      <c r="CPK20" s="26"/>
      <c r="CPL20" s="26"/>
      <c r="CPM20" s="26"/>
      <c r="CPN20" s="26"/>
      <c r="CPO20" s="26"/>
      <c r="CPP20" s="26"/>
      <c r="CPQ20" s="26"/>
      <c r="CPR20" s="26"/>
      <c r="CPS20" s="26"/>
      <c r="CPT20" s="26"/>
      <c r="CPU20" s="26"/>
      <c r="CPV20" s="26"/>
      <c r="CPW20" s="26"/>
      <c r="CPX20" s="26"/>
      <c r="CPY20" s="26"/>
      <c r="CPZ20" s="26"/>
      <c r="CQA20" s="26"/>
      <c r="CQB20" s="26"/>
      <c r="CQC20" s="26"/>
      <c r="CQD20" s="26"/>
      <c r="CQE20" s="26"/>
      <c r="CQF20" s="26"/>
      <c r="CQG20" s="26"/>
      <c r="CQH20" s="26"/>
      <c r="CQI20" s="26"/>
      <c r="CQJ20" s="26"/>
      <c r="CQK20" s="26"/>
      <c r="CQL20" s="26"/>
      <c r="CQM20" s="26"/>
      <c r="CQN20" s="26"/>
      <c r="CQO20" s="26"/>
      <c r="CQP20" s="26"/>
      <c r="CQQ20" s="26"/>
      <c r="CQR20" s="26"/>
      <c r="CQS20" s="26"/>
      <c r="CQT20" s="26"/>
      <c r="CQU20" s="26"/>
      <c r="CQV20" s="26"/>
      <c r="CQW20" s="26"/>
      <c r="CQX20" s="26"/>
      <c r="CQY20" s="26"/>
      <c r="CQZ20" s="26"/>
      <c r="CRA20" s="26"/>
      <c r="CRB20" s="26"/>
      <c r="CRC20" s="26"/>
      <c r="CRD20" s="26"/>
      <c r="CRE20" s="26"/>
      <c r="CRF20" s="26"/>
      <c r="CRG20" s="26"/>
      <c r="CRH20" s="26"/>
      <c r="CRI20" s="26"/>
      <c r="CRJ20" s="26"/>
      <c r="CRK20" s="26"/>
      <c r="CRL20" s="26"/>
      <c r="CRM20" s="26"/>
      <c r="CRN20" s="26"/>
      <c r="CRO20" s="26"/>
      <c r="CRP20" s="26"/>
      <c r="CRQ20" s="26"/>
      <c r="CRR20" s="26"/>
      <c r="CRS20" s="26"/>
      <c r="CRT20" s="26"/>
      <c r="CRU20" s="26"/>
      <c r="CRV20" s="26"/>
      <c r="CRW20" s="26"/>
      <c r="CRX20" s="26"/>
      <c r="CRY20" s="26"/>
      <c r="CRZ20" s="26"/>
      <c r="CSA20" s="26"/>
      <c r="CSB20" s="26"/>
      <c r="CSC20" s="26"/>
      <c r="CSD20" s="26"/>
      <c r="CSE20" s="26"/>
      <c r="CSF20" s="26"/>
      <c r="CSG20" s="26"/>
      <c r="CSH20" s="26"/>
      <c r="CSI20" s="26"/>
      <c r="CSJ20" s="26"/>
      <c r="CSK20" s="26"/>
      <c r="CSL20" s="26"/>
      <c r="CSM20" s="26"/>
      <c r="CSN20" s="26"/>
      <c r="CSO20" s="26"/>
      <c r="CSP20" s="26"/>
      <c r="CSQ20" s="26"/>
      <c r="CSR20" s="26"/>
      <c r="CSS20" s="26"/>
      <c r="CST20" s="26"/>
      <c r="CSU20" s="26"/>
      <c r="CSV20" s="26"/>
      <c r="CSW20" s="26"/>
      <c r="CSX20" s="26"/>
      <c r="CSY20" s="26"/>
      <c r="CSZ20" s="26"/>
      <c r="CTA20" s="26"/>
      <c r="CTB20" s="26"/>
      <c r="CTC20" s="26"/>
      <c r="CTD20" s="26"/>
      <c r="CTE20" s="26"/>
      <c r="CTF20" s="26"/>
      <c r="CTG20" s="26"/>
      <c r="CTH20" s="26"/>
      <c r="CTI20" s="26"/>
      <c r="CTJ20" s="26"/>
      <c r="CTK20" s="26"/>
      <c r="CTL20" s="26"/>
      <c r="CTM20" s="26"/>
      <c r="CTN20" s="26"/>
      <c r="CTO20" s="26"/>
      <c r="CTP20" s="26"/>
      <c r="CTQ20" s="26"/>
      <c r="CTR20" s="26"/>
      <c r="CTS20" s="26"/>
      <c r="CTT20" s="26"/>
      <c r="CTU20" s="26"/>
      <c r="CTV20" s="26"/>
      <c r="CTW20" s="26"/>
      <c r="CTX20" s="26"/>
      <c r="CTY20" s="26"/>
      <c r="CTZ20" s="26"/>
      <c r="CUA20" s="26"/>
      <c r="CUB20" s="26"/>
      <c r="CUC20" s="26"/>
      <c r="CUD20" s="26"/>
      <c r="CUE20" s="26"/>
      <c r="CUF20" s="26"/>
      <c r="CUG20" s="26"/>
      <c r="CUH20" s="26"/>
      <c r="CUI20" s="26"/>
      <c r="CUJ20" s="26"/>
      <c r="CUK20" s="26"/>
      <c r="CUL20" s="26"/>
      <c r="CUM20" s="26"/>
      <c r="CUN20" s="26"/>
      <c r="CUO20" s="26"/>
      <c r="CUP20" s="26"/>
      <c r="CUQ20" s="26"/>
      <c r="CUR20" s="26"/>
      <c r="CUS20" s="26"/>
      <c r="CUT20" s="26"/>
      <c r="CUU20" s="26"/>
      <c r="CUV20" s="26"/>
      <c r="CUW20" s="26"/>
      <c r="CUX20" s="26"/>
      <c r="CUY20" s="26"/>
      <c r="CUZ20" s="26"/>
      <c r="CVA20" s="26"/>
      <c r="CVB20" s="26"/>
      <c r="CVC20" s="26"/>
      <c r="CVD20" s="26"/>
      <c r="CVE20" s="26"/>
      <c r="CVF20" s="26"/>
      <c r="CVG20" s="26"/>
      <c r="CVH20" s="26"/>
      <c r="CVI20" s="26"/>
      <c r="CVJ20" s="26"/>
      <c r="CVK20" s="26"/>
      <c r="CVL20" s="26"/>
      <c r="CVM20" s="26"/>
      <c r="CVN20" s="26"/>
      <c r="CVO20" s="26"/>
      <c r="CVP20" s="26"/>
      <c r="CVQ20" s="26"/>
      <c r="CVR20" s="26"/>
      <c r="CVS20" s="26"/>
      <c r="CVT20" s="26"/>
      <c r="CVU20" s="26"/>
      <c r="CVV20" s="26"/>
      <c r="CVW20" s="26"/>
      <c r="CVX20" s="26"/>
      <c r="CVY20" s="26"/>
      <c r="CVZ20" s="26"/>
      <c r="CWA20" s="26"/>
      <c r="CWB20" s="26"/>
      <c r="CWC20" s="26"/>
      <c r="CWD20" s="26"/>
      <c r="CWE20" s="26"/>
      <c r="CWF20" s="26"/>
      <c r="CWG20" s="26"/>
      <c r="CWH20" s="26"/>
      <c r="CWI20" s="26"/>
      <c r="CWJ20" s="26"/>
      <c r="CWK20" s="26"/>
      <c r="CWL20" s="26"/>
      <c r="CWM20" s="26"/>
      <c r="CWN20" s="26"/>
      <c r="CWO20" s="26"/>
      <c r="CWP20" s="26"/>
      <c r="CWQ20" s="26"/>
      <c r="CWR20" s="26"/>
      <c r="CWS20" s="26"/>
      <c r="CWT20" s="26"/>
      <c r="CWU20" s="26"/>
      <c r="CWV20" s="26"/>
      <c r="CWW20" s="26"/>
      <c r="CWX20" s="26"/>
      <c r="CWY20" s="26"/>
      <c r="CWZ20" s="26"/>
      <c r="CXA20" s="26"/>
      <c r="CXB20" s="26"/>
      <c r="CXC20" s="26"/>
      <c r="CXD20" s="26"/>
      <c r="CXE20" s="26"/>
      <c r="CXF20" s="26"/>
      <c r="CXG20" s="26"/>
      <c r="CXH20" s="26"/>
      <c r="CXI20" s="26"/>
      <c r="CXJ20" s="26"/>
      <c r="CXK20" s="26"/>
      <c r="CXL20" s="26"/>
      <c r="CXM20" s="26"/>
      <c r="CXN20" s="26"/>
      <c r="CXO20" s="26"/>
      <c r="CXP20" s="26"/>
      <c r="CXQ20" s="26"/>
      <c r="CXR20" s="26"/>
      <c r="CXS20" s="26"/>
      <c r="CXT20" s="26"/>
      <c r="CXU20" s="26"/>
      <c r="CXV20" s="26"/>
      <c r="CXW20" s="26"/>
      <c r="CXX20" s="26"/>
      <c r="CXY20" s="26"/>
      <c r="CXZ20" s="26"/>
      <c r="CYA20" s="26"/>
      <c r="CYB20" s="26"/>
      <c r="CYC20" s="26"/>
      <c r="CYD20" s="26"/>
      <c r="CYE20" s="26"/>
      <c r="CYF20" s="26"/>
      <c r="CYG20" s="26"/>
      <c r="CYH20" s="26"/>
      <c r="CYI20" s="26"/>
      <c r="CYJ20" s="26"/>
      <c r="CYK20" s="26"/>
      <c r="CYL20" s="26"/>
      <c r="CYM20" s="26"/>
      <c r="CYN20" s="26"/>
      <c r="CYO20" s="26"/>
      <c r="CYP20" s="26"/>
      <c r="CYQ20" s="26"/>
      <c r="CYR20" s="26"/>
      <c r="CYS20" s="26"/>
      <c r="CYT20" s="26"/>
      <c r="CYU20" s="26"/>
      <c r="CYV20" s="26"/>
      <c r="CYW20" s="26"/>
      <c r="CYX20" s="26"/>
      <c r="CYY20" s="26"/>
      <c r="CYZ20" s="26"/>
      <c r="CZA20" s="26"/>
      <c r="CZB20" s="26"/>
      <c r="CZC20" s="26"/>
      <c r="CZD20" s="26"/>
      <c r="CZE20" s="26"/>
      <c r="CZF20" s="26"/>
      <c r="CZG20" s="26"/>
      <c r="CZH20" s="26"/>
      <c r="CZI20" s="26"/>
      <c r="CZJ20" s="26"/>
      <c r="CZK20" s="26"/>
      <c r="CZL20" s="26"/>
      <c r="CZM20" s="26"/>
      <c r="CZN20" s="26"/>
      <c r="CZO20" s="26"/>
      <c r="CZP20" s="26"/>
      <c r="CZQ20" s="26"/>
      <c r="CZR20" s="26"/>
      <c r="CZS20" s="26"/>
      <c r="CZT20" s="26"/>
      <c r="CZU20" s="26"/>
      <c r="CZV20" s="26"/>
      <c r="CZW20" s="26"/>
      <c r="CZX20" s="26"/>
      <c r="CZY20" s="26"/>
      <c r="CZZ20" s="26"/>
      <c r="DAA20" s="26"/>
      <c r="DAB20" s="26"/>
      <c r="DAC20" s="26"/>
      <c r="DAD20" s="26"/>
      <c r="DAE20" s="26"/>
      <c r="DAF20" s="26"/>
      <c r="DAG20" s="26"/>
      <c r="DAH20" s="26"/>
      <c r="DAI20" s="26"/>
      <c r="DAJ20" s="26"/>
      <c r="DAK20" s="26"/>
      <c r="DAL20" s="26"/>
      <c r="DAM20" s="26"/>
      <c r="DAN20" s="26"/>
      <c r="DAO20" s="26"/>
      <c r="DAP20" s="26"/>
      <c r="DAQ20" s="26"/>
      <c r="DAR20" s="26"/>
      <c r="DAS20" s="26"/>
      <c r="DAT20" s="26"/>
      <c r="DAU20" s="26"/>
      <c r="DAV20" s="26"/>
      <c r="DAW20" s="26"/>
      <c r="DAX20" s="26"/>
      <c r="DAY20" s="26"/>
      <c r="DAZ20" s="26"/>
      <c r="DBA20" s="26"/>
      <c r="DBB20" s="26"/>
      <c r="DBC20" s="26"/>
      <c r="DBD20" s="26"/>
      <c r="DBE20" s="26"/>
      <c r="DBF20" s="26"/>
      <c r="DBG20" s="26"/>
      <c r="DBH20" s="26"/>
      <c r="DBI20" s="26"/>
      <c r="DBJ20" s="26"/>
      <c r="DBK20" s="26"/>
      <c r="DBL20" s="26"/>
      <c r="DBM20" s="26"/>
      <c r="DBN20" s="26"/>
      <c r="DBO20" s="26"/>
      <c r="DBP20" s="26"/>
      <c r="DBQ20" s="26"/>
      <c r="DBR20" s="26"/>
      <c r="DBS20" s="26"/>
      <c r="DBT20" s="26"/>
      <c r="DBU20" s="26"/>
      <c r="DBV20" s="26"/>
      <c r="DBW20" s="26"/>
      <c r="DBX20" s="26"/>
      <c r="DBY20" s="26"/>
      <c r="DBZ20" s="26"/>
      <c r="DCA20" s="26"/>
      <c r="DCB20" s="26"/>
      <c r="DCC20" s="26"/>
      <c r="DCD20" s="26"/>
      <c r="DCE20" s="26"/>
      <c r="DCF20" s="26"/>
      <c r="DCG20" s="26"/>
      <c r="DCH20" s="26"/>
      <c r="DCI20" s="26"/>
      <c r="DCJ20" s="26"/>
      <c r="DCK20" s="26"/>
      <c r="DCL20" s="26"/>
      <c r="DCM20" s="26"/>
      <c r="DCN20" s="26"/>
      <c r="DCO20" s="26"/>
      <c r="DCP20" s="26"/>
      <c r="DCQ20" s="26"/>
      <c r="DCR20" s="26"/>
      <c r="DCS20" s="26"/>
      <c r="DCT20" s="26"/>
      <c r="DCU20" s="26"/>
      <c r="DCV20" s="26"/>
      <c r="DCW20" s="26"/>
      <c r="DCX20" s="26"/>
      <c r="DCY20" s="26"/>
      <c r="DCZ20" s="26"/>
      <c r="DDA20" s="26"/>
      <c r="DDB20" s="26"/>
      <c r="DDC20" s="26"/>
      <c r="DDD20" s="26"/>
      <c r="DDE20" s="26"/>
      <c r="DDF20" s="26"/>
      <c r="DDG20" s="26"/>
      <c r="DDH20" s="26"/>
      <c r="DDI20" s="26"/>
      <c r="DDJ20" s="26"/>
      <c r="DDK20" s="26"/>
      <c r="DDL20" s="26"/>
      <c r="DDM20" s="26"/>
      <c r="DDN20" s="26"/>
      <c r="DDO20" s="26"/>
      <c r="DDP20" s="26"/>
      <c r="DDQ20" s="26"/>
      <c r="DDR20" s="26"/>
      <c r="DDS20" s="26"/>
      <c r="DDT20" s="26"/>
      <c r="DDU20" s="26"/>
      <c r="DDV20" s="26"/>
      <c r="DDW20" s="26"/>
      <c r="DDX20" s="26"/>
      <c r="DDY20" s="26"/>
      <c r="DDZ20" s="26"/>
      <c r="DEA20" s="26"/>
      <c r="DEB20" s="26"/>
      <c r="DEC20" s="26"/>
      <c r="DED20" s="26"/>
      <c r="DEE20" s="26"/>
      <c r="DEF20" s="26"/>
      <c r="DEG20" s="26"/>
      <c r="DEH20" s="26"/>
      <c r="DEI20" s="26"/>
      <c r="DEJ20" s="26"/>
      <c r="DEK20" s="26"/>
      <c r="DEL20" s="26"/>
      <c r="DEM20" s="26"/>
      <c r="DEN20" s="26"/>
      <c r="DEO20" s="26"/>
      <c r="DEP20" s="26"/>
      <c r="DEQ20" s="26"/>
      <c r="DER20" s="26"/>
      <c r="DES20" s="26"/>
      <c r="DET20" s="26"/>
      <c r="DEU20" s="26"/>
      <c r="DEV20" s="26"/>
      <c r="DEW20" s="26"/>
      <c r="DEX20" s="26"/>
      <c r="DEY20" s="26"/>
      <c r="DEZ20" s="26"/>
      <c r="DFA20" s="26"/>
      <c r="DFB20" s="26"/>
      <c r="DFC20" s="26"/>
      <c r="DFD20" s="26"/>
      <c r="DFE20" s="26"/>
      <c r="DFF20" s="26"/>
      <c r="DFG20" s="26"/>
      <c r="DFH20" s="26"/>
      <c r="DFI20" s="26"/>
      <c r="DFJ20" s="26"/>
      <c r="DFK20" s="26"/>
      <c r="DFL20" s="26"/>
      <c r="DFM20" s="26"/>
      <c r="DFN20" s="26"/>
      <c r="DFO20" s="26"/>
      <c r="DFP20" s="26"/>
      <c r="DFQ20" s="26"/>
      <c r="DFR20" s="26"/>
      <c r="DFS20" s="26"/>
      <c r="DFT20" s="26"/>
      <c r="DFU20" s="26"/>
      <c r="DFV20" s="26"/>
      <c r="DFW20" s="26"/>
      <c r="DFX20" s="26"/>
      <c r="DFY20" s="26"/>
      <c r="DFZ20" s="26"/>
      <c r="DGA20" s="26"/>
      <c r="DGB20" s="26"/>
      <c r="DGC20" s="26"/>
      <c r="DGD20" s="26"/>
      <c r="DGE20" s="26"/>
      <c r="DGF20" s="26"/>
      <c r="DGG20" s="26"/>
      <c r="DGH20" s="26"/>
      <c r="DGI20" s="26"/>
      <c r="DGJ20" s="26"/>
      <c r="DGK20" s="26"/>
      <c r="DGL20" s="26"/>
      <c r="DGM20" s="26"/>
      <c r="DGN20" s="26"/>
      <c r="DGO20" s="26"/>
      <c r="DGP20" s="26"/>
      <c r="DGQ20" s="26"/>
      <c r="DGR20" s="26"/>
      <c r="DGS20" s="26"/>
      <c r="DGT20" s="26"/>
      <c r="DGU20" s="26"/>
      <c r="DGV20" s="26"/>
      <c r="DGW20" s="26"/>
      <c r="DGX20" s="26"/>
      <c r="DGY20" s="26"/>
      <c r="DGZ20" s="26"/>
      <c r="DHA20" s="26"/>
      <c r="DHB20" s="26"/>
      <c r="DHC20" s="26"/>
      <c r="DHD20" s="26"/>
      <c r="DHE20" s="26"/>
      <c r="DHF20" s="26"/>
      <c r="DHG20" s="26"/>
      <c r="DHH20" s="26"/>
      <c r="DHI20" s="26"/>
      <c r="DHJ20" s="26"/>
      <c r="DHK20" s="26"/>
      <c r="DHL20" s="26"/>
      <c r="DHM20" s="26"/>
      <c r="DHN20" s="26"/>
      <c r="DHO20" s="26"/>
      <c r="DHP20" s="26"/>
      <c r="DHQ20" s="26"/>
      <c r="DHR20" s="26"/>
      <c r="DHS20" s="26"/>
      <c r="DHT20" s="26"/>
      <c r="DHU20" s="26"/>
      <c r="DHV20" s="26"/>
      <c r="DHW20" s="26"/>
      <c r="DHX20" s="26"/>
      <c r="DHY20" s="26"/>
      <c r="DHZ20" s="26"/>
      <c r="DIA20" s="26"/>
      <c r="DIB20" s="26"/>
      <c r="DIC20" s="26"/>
      <c r="DID20" s="26"/>
      <c r="DIE20" s="26"/>
      <c r="DIF20" s="26"/>
      <c r="DIG20" s="26"/>
      <c r="DIH20" s="26"/>
      <c r="DII20" s="26"/>
      <c r="DIJ20" s="26"/>
      <c r="DIK20" s="26"/>
      <c r="DIL20" s="26"/>
      <c r="DIM20" s="26"/>
      <c r="DIN20" s="26"/>
      <c r="DIO20" s="26"/>
      <c r="DIP20" s="26"/>
      <c r="DIQ20" s="26"/>
      <c r="DIR20" s="26"/>
      <c r="DIS20" s="26"/>
      <c r="DIT20" s="26"/>
      <c r="DIU20" s="26"/>
      <c r="DIV20" s="26"/>
      <c r="DIW20" s="26"/>
      <c r="DIX20" s="26"/>
      <c r="DIY20" s="26"/>
      <c r="DIZ20" s="26"/>
      <c r="DJA20" s="26"/>
      <c r="DJB20" s="26"/>
      <c r="DJC20" s="26"/>
      <c r="DJD20" s="26"/>
      <c r="DJE20" s="26"/>
      <c r="DJF20" s="26"/>
      <c r="DJG20" s="26"/>
      <c r="DJH20" s="26"/>
      <c r="DJI20" s="26"/>
      <c r="DJJ20" s="26"/>
      <c r="DJK20" s="26"/>
      <c r="DJL20" s="26"/>
      <c r="DJM20" s="26"/>
      <c r="DJN20" s="26"/>
      <c r="DJO20" s="26"/>
      <c r="DJP20" s="26"/>
      <c r="DJQ20" s="26"/>
      <c r="DJR20" s="26"/>
      <c r="DJS20" s="26"/>
      <c r="DJT20" s="26"/>
      <c r="DJU20" s="26"/>
      <c r="DJV20" s="26"/>
      <c r="DJW20" s="26"/>
      <c r="DJX20" s="26"/>
      <c r="DJY20" s="26"/>
      <c r="DJZ20" s="26"/>
      <c r="DKA20" s="26"/>
      <c r="DKB20" s="26"/>
      <c r="DKC20" s="26"/>
      <c r="DKD20" s="26"/>
      <c r="DKE20" s="26"/>
      <c r="DKF20" s="26"/>
      <c r="DKG20" s="26"/>
      <c r="DKH20" s="26"/>
      <c r="DKI20" s="26"/>
      <c r="DKJ20" s="26"/>
      <c r="DKK20" s="26"/>
      <c r="DKL20" s="26"/>
      <c r="DKM20" s="26"/>
      <c r="DKN20" s="26"/>
      <c r="DKO20" s="26"/>
      <c r="DKP20" s="26"/>
      <c r="DKQ20" s="26"/>
      <c r="DKR20" s="26"/>
      <c r="DKS20" s="26"/>
      <c r="DKT20" s="26"/>
      <c r="DKU20" s="26"/>
      <c r="DKV20" s="26"/>
      <c r="DKW20" s="26"/>
      <c r="DKX20" s="26"/>
      <c r="DKY20" s="26"/>
      <c r="DKZ20" s="26"/>
      <c r="DLA20" s="26"/>
      <c r="DLB20" s="26"/>
      <c r="DLC20" s="26"/>
      <c r="DLD20" s="26"/>
      <c r="DLE20" s="26"/>
      <c r="DLF20" s="26"/>
      <c r="DLG20" s="26"/>
      <c r="DLH20" s="26"/>
      <c r="DLI20" s="26"/>
      <c r="DLJ20" s="26"/>
      <c r="DLK20" s="26"/>
      <c r="DLL20" s="26"/>
      <c r="DLM20" s="26"/>
      <c r="DLN20" s="26"/>
      <c r="DLO20" s="26"/>
      <c r="DLP20" s="26"/>
      <c r="DLQ20" s="26"/>
      <c r="DLR20" s="26"/>
      <c r="DLS20" s="26"/>
      <c r="DLT20" s="26"/>
      <c r="DLU20" s="26"/>
      <c r="DLV20" s="26"/>
      <c r="DLW20" s="26"/>
      <c r="DLX20" s="26"/>
      <c r="DLY20" s="26"/>
      <c r="DLZ20" s="26"/>
      <c r="DMA20" s="26"/>
      <c r="DMB20" s="26"/>
      <c r="DMC20" s="26"/>
      <c r="DMD20" s="26"/>
      <c r="DME20" s="26"/>
      <c r="DMF20" s="26"/>
      <c r="DMG20" s="26"/>
      <c r="DMH20" s="26"/>
      <c r="DMI20" s="26"/>
      <c r="DMJ20" s="26"/>
      <c r="DMK20" s="26"/>
      <c r="DML20" s="26"/>
      <c r="DMM20" s="26"/>
      <c r="DMN20" s="26"/>
      <c r="DMO20" s="26"/>
      <c r="DMP20" s="26"/>
      <c r="DMQ20" s="26"/>
      <c r="DMR20" s="26"/>
      <c r="DMS20" s="26"/>
      <c r="DMT20" s="26"/>
      <c r="DMU20" s="26"/>
      <c r="DMV20" s="26"/>
      <c r="DMW20" s="26"/>
      <c r="DMX20" s="26"/>
      <c r="DMY20" s="26"/>
      <c r="DMZ20" s="26"/>
      <c r="DNA20" s="26"/>
      <c r="DNB20" s="26"/>
      <c r="DNC20" s="26"/>
      <c r="DND20" s="26"/>
      <c r="DNE20" s="26"/>
      <c r="DNF20" s="26"/>
      <c r="DNG20" s="26"/>
      <c r="DNH20" s="26"/>
      <c r="DNI20" s="26"/>
      <c r="DNJ20" s="26"/>
      <c r="DNK20" s="26"/>
      <c r="DNL20" s="26"/>
      <c r="DNM20" s="26"/>
      <c r="DNN20" s="26"/>
      <c r="DNO20" s="26"/>
      <c r="DNP20" s="26"/>
      <c r="DNQ20" s="26"/>
      <c r="DNR20" s="26"/>
      <c r="DNS20" s="26"/>
      <c r="DNT20" s="26"/>
      <c r="DNU20" s="26"/>
      <c r="DNV20" s="26"/>
      <c r="DNW20" s="26"/>
      <c r="DNX20" s="26"/>
      <c r="DNY20" s="26"/>
      <c r="DNZ20" s="26"/>
      <c r="DOA20" s="26"/>
      <c r="DOB20" s="26"/>
      <c r="DOC20" s="26"/>
      <c r="DOD20" s="26"/>
      <c r="DOE20" s="26"/>
      <c r="DOF20" s="26"/>
      <c r="DOG20" s="26"/>
      <c r="DOH20" s="26"/>
      <c r="DOI20" s="26"/>
      <c r="DOJ20" s="26"/>
      <c r="DOK20" s="26"/>
      <c r="DOL20" s="26"/>
      <c r="DOM20" s="26"/>
      <c r="DON20" s="26"/>
      <c r="DOO20" s="26"/>
      <c r="DOP20" s="26"/>
      <c r="DOQ20" s="26"/>
      <c r="DOR20" s="26"/>
      <c r="DOS20" s="26"/>
      <c r="DOT20" s="26"/>
      <c r="DOU20" s="26"/>
      <c r="DOV20" s="26"/>
      <c r="DOW20" s="26"/>
      <c r="DOX20" s="26"/>
      <c r="DOY20" s="26"/>
      <c r="DOZ20" s="26"/>
      <c r="DPA20" s="26"/>
      <c r="DPB20" s="26"/>
      <c r="DPC20" s="26"/>
      <c r="DPD20" s="26"/>
      <c r="DPE20" s="26"/>
      <c r="DPF20" s="26"/>
      <c r="DPG20" s="26"/>
      <c r="DPH20" s="26"/>
      <c r="DPI20" s="26"/>
      <c r="DPJ20" s="26"/>
      <c r="DPK20" s="26"/>
      <c r="DPL20" s="26"/>
      <c r="DPM20" s="26"/>
      <c r="DPN20" s="26"/>
      <c r="DPO20" s="26"/>
      <c r="DPP20" s="26"/>
      <c r="DPQ20" s="26"/>
      <c r="DPR20" s="26"/>
      <c r="DPS20" s="26"/>
      <c r="DPT20" s="26"/>
      <c r="DPU20" s="26"/>
      <c r="DPV20" s="26"/>
      <c r="DPW20" s="26"/>
      <c r="DPX20" s="26"/>
      <c r="DPY20" s="26"/>
      <c r="DPZ20" s="26"/>
      <c r="DQA20" s="26"/>
      <c r="DQB20" s="26"/>
      <c r="DQC20" s="26"/>
      <c r="DQD20" s="26"/>
      <c r="DQE20" s="26"/>
      <c r="DQF20" s="26"/>
      <c r="DQG20" s="26"/>
      <c r="DQH20" s="26"/>
      <c r="DQI20" s="26"/>
      <c r="DQJ20" s="26"/>
      <c r="DQK20" s="26"/>
      <c r="DQL20" s="26"/>
      <c r="DQM20" s="26"/>
      <c r="DQN20" s="26"/>
      <c r="DQO20" s="26"/>
      <c r="DQP20" s="26"/>
      <c r="DQQ20" s="26"/>
      <c r="DQR20" s="26"/>
      <c r="DQS20" s="26"/>
      <c r="DQT20" s="26"/>
      <c r="DQU20" s="26"/>
      <c r="DQV20" s="26"/>
      <c r="DQW20" s="26"/>
      <c r="DQX20" s="26"/>
      <c r="DQY20" s="26"/>
      <c r="DQZ20" s="26"/>
      <c r="DRA20" s="26"/>
      <c r="DRB20" s="26"/>
      <c r="DRC20" s="26"/>
      <c r="DRD20" s="26"/>
      <c r="DRE20" s="26"/>
      <c r="DRF20" s="26"/>
      <c r="DRG20" s="26"/>
      <c r="DRH20" s="26"/>
      <c r="DRI20" s="26"/>
      <c r="DRJ20" s="26"/>
      <c r="DRK20" s="26"/>
      <c r="DRL20" s="26"/>
      <c r="DRM20" s="26"/>
      <c r="DRN20" s="26"/>
      <c r="DRO20" s="26"/>
      <c r="DRP20" s="26"/>
      <c r="DRQ20" s="26"/>
      <c r="DRR20" s="26"/>
      <c r="DRS20" s="26"/>
      <c r="DRT20" s="26"/>
      <c r="DRU20" s="26"/>
      <c r="DRV20" s="26"/>
      <c r="DRW20" s="26"/>
      <c r="DRX20" s="26"/>
      <c r="DRY20" s="26"/>
      <c r="DRZ20" s="26"/>
      <c r="DSA20" s="26"/>
      <c r="DSB20" s="26"/>
      <c r="DSC20" s="26"/>
      <c r="DSD20" s="26"/>
      <c r="DSE20" s="26"/>
      <c r="DSF20" s="26"/>
      <c r="DSG20" s="26"/>
      <c r="DSH20" s="26"/>
      <c r="DSI20" s="26"/>
      <c r="DSJ20" s="26"/>
      <c r="DSK20" s="26"/>
      <c r="DSL20" s="26"/>
      <c r="DSM20" s="26"/>
      <c r="DSN20" s="26"/>
      <c r="DSO20" s="26"/>
      <c r="DSP20" s="26"/>
      <c r="DSQ20" s="26"/>
      <c r="DSR20" s="26"/>
      <c r="DSS20" s="26"/>
      <c r="DST20" s="26"/>
      <c r="DSU20" s="26"/>
      <c r="DSV20" s="26"/>
      <c r="DSW20" s="26"/>
      <c r="DSX20" s="26"/>
      <c r="DSY20" s="26"/>
      <c r="DSZ20" s="26"/>
      <c r="DTA20" s="26"/>
      <c r="DTB20" s="26"/>
      <c r="DTC20" s="26"/>
      <c r="DTD20" s="26"/>
      <c r="DTE20" s="26"/>
      <c r="DTF20" s="26"/>
      <c r="DTG20" s="26"/>
      <c r="DTH20" s="26"/>
      <c r="DTI20" s="26"/>
      <c r="DTJ20" s="26"/>
      <c r="DTK20" s="26"/>
      <c r="DTL20" s="26"/>
      <c r="DTM20" s="26"/>
      <c r="DTN20" s="26"/>
      <c r="DTO20" s="26"/>
      <c r="DTP20" s="26"/>
      <c r="DTQ20" s="26"/>
      <c r="DTR20" s="26"/>
      <c r="DTS20" s="26"/>
      <c r="DTT20" s="26"/>
      <c r="DTU20" s="26"/>
      <c r="DTV20" s="26"/>
      <c r="DTW20" s="26"/>
      <c r="DTX20" s="26"/>
      <c r="DTY20" s="26"/>
      <c r="DTZ20" s="26"/>
      <c r="DUA20" s="26"/>
      <c r="DUB20" s="26"/>
      <c r="DUC20" s="26"/>
      <c r="DUD20" s="26"/>
      <c r="DUE20" s="26"/>
      <c r="DUF20" s="26"/>
      <c r="DUG20" s="26"/>
      <c r="DUH20" s="26"/>
      <c r="DUI20" s="26"/>
      <c r="DUJ20" s="26"/>
      <c r="DUK20" s="26"/>
      <c r="DUL20" s="26"/>
      <c r="DUM20" s="26"/>
      <c r="DUN20" s="26"/>
      <c r="DUO20" s="26"/>
      <c r="DUP20" s="26"/>
      <c r="DUQ20" s="26"/>
      <c r="DUR20" s="26"/>
      <c r="DUS20" s="26"/>
      <c r="DUT20" s="26"/>
      <c r="DUU20" s="26"/>
      <c r="DUV20" s="26"/>
      <c r="DUW20" s="26"/>
      <c r="DUX20" s="26"/>
      <c r="DUY20" s="26"/>
      <c r="DUZ20" s="26"/>
      <c r="DVA20" s="26"/>
      <c r="DVB20" s="26"/>
      <c r="DVC20" s="26"/>
      <c r="DVD20" s="26"/>
      <c r="DVE20" s="26"/>
      <c r="DVF20" s="26"/>
      <c r="DVG20" s="26"/>
      <c r="DVH20" s="26"/>
      <c r="DVI20" s="26"/>
      <c r="DVJ20" s="26"/>
      <c r="DVK20" s="26"/>
      <c r="DVL20" s="26"/>
      <c r="DVM20" s="26"/>
      <c r="DVN20" s="26"/>
      <c r="DVO20" s="26"/>
      <c r="DVP20" s="26"/>
      <c r="DVQ20" s="26"/>
      <c r="DVR20" s="26"/>
      <c r="DVS20" s="26"/>
      <c r="DVT20" s="26"/>
      <c r="DVU20" s="26"/>
      <c r="DVV20" s="26"/>
      <c r="DVW20" s="26"/>
      <c r="DVX20" s="26"/>
      <c r="DVY20" s="26"/>
      <c r="DVZ20" s="26"/>
      <c r="DWA20" s="26"/>
      <c r="DWB20" s="26"/>
      <c r="DWC20" s="26"/>
      <c r="DWD20" s="26"/>
      <c r="DWE20" s="26"/>
      <c r="DWF20" s="26"/>
      <c r="DWG20" s="26"/>
      <c r="DWH20" s="26"/>
      <c r="DWI20" s="26"/>
      <c r="DWJ20" s="26"/>
      <c r="DWK20" s="26"/>
      <c r="DWL20" s="26"/>
      <c r="DWM20" s="26"/>
      <c r="DWN20" s="26"/>
      <c r="DWO20" s="26"/>
      <c r="DWP20" s="26"/>
      <c r="DWQ20" s="26"/>
      <c r="DWR20" s="26"/>
      <c r="DWS20" s="26"/>
      <c r="DWT20" s="26"/>
      <c r="DWU20" s="26"/>
      <c r="DWV20" s="26"/>
      <c r="DWW20" s="26"/>
      <c r="DWX20" s="26"/>
      <c r="DWY20" s="26"/>
      <c r="DWZ20" s="26"/>
      <c r="DXA20" s="26"/>
      <c r="DXB20" s="26"/>
      <c r="DXC20" s="26"/>
      <c r="DXD20" s="26"/>
      <c r="DXE20" s="26"/>
      <c r="DXF20" s="26"/>
      <c r="DXG20" s="26"/>
      <c r="DXH20" s="26"/>
      <c r="DXI20" s="26"/>
      <c r="DXJ20" s="26"/>
      <c r="DXK20" s="26"/>
      <c r="DXL20" s="26"/>
      <c r="DXM20" s="26"/>
      <c r="DXN20" s="26"/>
      <c r="DXO20" s="26"/>
      <c r="DXP20" s="26"/>
      <c r="DXQ20" s="26"/>
      <c r="DXR20" s="26"/>
      <c r="DXS20" s="26"/>
      <c r="DXT20" s="26"/>
      <c r="DXU20" s="26"/>
      <c r="DXV20" s="26"/>
      <c r="DXW20" s="26"/>
      <c r="DXX20" s="26"/>
      <c r="DXY20" s="26"/>
      <c r="DXZ20" s="26"/>
      <c r="DYA20" s="26"/>
      <c r="DYB20" s="26"/>
      <c r="DYC20" s="26"/>
      <c r="DYD20" s="26"/>
      <c r="DYE20" s="26"/>
      <c r="DYF20" s="26"/>
      <c r="DYG20" s="26"/>
      <c r="DYH20" s="26"/>
      <c r="DYI20" s="26"/>
      <c r="DYJ20" s="26"/>
      <c r="DYK20" s="26"/>
      <c r="DYL20" s="26"/>
      <c r="DYM20" s="26"/>
      <c r="DYN20" s="26"/>
      <c r="DYO20" s="26"/>
      <c r="DYP20" s="26"/>
      <c r="DYQ20" s="26"/>
      <c r="DYR20" s="26"/>
      <c r="DYS20" s="26"/>
      <c r="DYT20" s="26"/>
      <c r="DYU20" s="26"/>
      <c r="DYV20" s="26"/>
      <c r="DYW20" s="26"/>
      <c r="DYX20" s="26"/>
      <c r="DYY20" s="26"/>
      <c r="DYZ20" s="26"/>
      <c r="DZA20" s="26"/>
      <c r="DZB20" s="26"/>
      <c r="DZC20" s="26"/>
      <c r="DZD20" s="26"/>
      <c r="DZE20" s="26"/>
      <c r="DZF20" s="26"/>
      <c r="DZG20" s="26"/>
      <c r="DZH20" s="26"/>
      <c r="DZI20" s="26"/>
      <c r="DZJ20" s="26"/>
      <c r="DZK20" s="26"/>
      <c r="DZL20" s="26"/>
      <c r="DZM20" s="26"/>
      <c r="DZN20" s="26"/>
      <c r="DZO20" s="26"/>
      <c r="DZP20" s="26"/>
      <c r="DZQ20" s="26"/>
      <c r="DZR20" s="26"/>
      <c r="DZS20" s="26"/>
      <c r="DZT20" s="26"/>
      <c r="DZU20" s="26"/>
      <c r="DZV20" s="26"/>
      <c r="DZW20" s="26"/>
      <c r="DZX20" s="26"/>
      <c r="DZY20" s="26"/>
      <c r="DZZ20" s="26"/>
      <c r="EAA20" s="26"/>
      <c r="EAB20" s="26"/>
      <c r="EAC20" s="26"/>
      <c r="EAD20" s="26"/>
      <c r="EAE20" s="26"/>
      <c r="EAF20" s="26"/>
      <c r="EAG20" s="26"/>
      <c r="EAH20" s="26"/>
      <c r="EAI20" s="26"/>
      <c r="EAJ20" s="26"/>
      <c r="EAK20" s="26"/>
      <c r="EAL20" s="26"/>
      <c r="EAM20" s="26"/>
      <c r="EAN20" s="26"/>
      <c r="EAO20" s="26"/>
      <c r="EAP20" s="26"/>
      <c r="EAQ20" s="26"/>
      <c r="EAR20" s="26"/>
      <c r="EAS20" s="26"/>
      <c r="EAT20" s="26"/>
      <c r="EAU20" s="26"/>
      <c r="EAV20" s="26"/>
      <c r="EAW20" s="26"/>
      <c r="EAX20" s="26"/>
      <c r="EAY20" s="26"/>
      <c r="EAZ20" s="26"/>
      <c r="EBA20" s="26"/>
      <c r="EBB20" s="26"/>
      <c r="EBC20" s="26"/>
      <c r="EBD20" s="26"/>
      <c r="EBE20" s="26"/>
      <c r="EBF20" s="26"/>
      <c r="EBG20" s="26"/>
      <c r="EBH20" s="26"/>
      <c r="EBI20" s="26"/>
      <c r="EBJ20" s="26"/>
      <c r="EBK20" s="26"/>
      <c r="EBL20" s="26"/>
      <c r="EBM20" s="26"/>
      <c r="EBN20" s="26"/>
      <c r="EBO20" s="26"/>
      <c r="EBP20" s="26"/>
      <c r="EBQ20" s="26"/>
      <c r="EBR20" s="26"/>
      <c r="EBS20" s="26"/>
      <c r="EBT20" s="26"/>
      <c r="EBU20" s="26"/>
      <c r="EBV20" s="26"/>
      <c r="EBW20" s="26"/>
      <c r="EBX20" s="26"/>
      <c r="EBY20" s="26"/>
      <c r="EBZ20" s="26"/>
      <c r="ECA20" s="26"/>
      <c r="ECB20" s="26"/>
      <c r="ECC20" s="26"/>
      <c r="ECD20" s="26"/>
      <c r="ECE20" s="26"/>
      <c r="ECF20" s="26"/>
      <c r="ECG20" s="26"/>
      <c r="ECH20" s="26"/>
      <c r="ECI20" s="26"/>
      <c r="ECJ20" s="26"/>
      <c r="ECK20" s="26"/>
      <c r="ECL20" s="26"/>
      <c r="ECM20" s="26"/>
      <c r="ECN20" s="26"/>
      <c r="ECO20" s="26"/>
      <c r="ECP20" s="26"/>
      <c r="ECQ20" s="26"/>
      <c r="ECR20" s="26"/>
      <c r="ECS20" s="26"/>
      <c r="ECT20" s="26"/>
      <c r="ECU20" s="26"/>
      <c r="ECV20" s="26"/>
      <c r="ECW20" s="26"/>
      <c r="ECX20" s="26"/>
      <c r="ECY20" s="26"/>
      <c r="ECZ20" s="26"/>
      <c r="EDA20" s="26"/>
      <c r="EDB20" s="26"/>
      <c r="EDC20" s="26"/>
      <c r="EDD20" s="26"/>
      <c r="EDE20" s="26"/>
      <c r="EDF20" s="26"/>
      <c r="EDG20" s="26"/>
      <c r="EDH20" s="26"/>
      <c r="EDI20" s="26"/>
      <c r="EDJ20" s="26"/>
      <c r="EDK20" s="26"/>
      <c r="EDL20" s="26"/>
      <c r="EDM20" s="26"/>
      <c r="EDN20" s="26"/>
      <c r="EDO20" s="26"/>
      <c r="EDP20" s="26"/>
      <c r="EDQ20" s="26"/>
      <c r="EDR20" s="26"/>
      <c r="EDS20" s="26"/>
      <c r="EDT20" s="26"/>
      <c r="EDU20" s="26"/>
      <c r="EDV20" s="26"/>
      <c r="EDW20" s="26"/>
      <c r="EDX20" s="26"/>
      <c r="EDY20" s="26"/>
      <c r="EDZ20" s="26"/>
      <c r="EEA20" s="26"/>
      <c r="EEB20" s="26"/>
      <c r="EEC20" s="26"/>
      <c r="EED20" s="26"/>
      <c r="EEE20" s="26"/>
      <c r="EEF20" s="26"/>
      <c r="EEG20" s="26"/>
      <c r="EEH20" s="26"/>
      <c r="EEI20" s="26"/>
      <c r="EEJ20" s="26"/>
      <c r="EEK20" s="26"/>
      <c r="EEL20" s="26"/>
      <c r="EEM20" s="26"/>
      <c r="EEN20" s="26"/>
      <c r="EEO20" s="26"/>
      <c r="EEP20" s="26"/>
      <c r="EEQ20" s="26"/>
      <c r="EER20" s="26"/>
      <c r="EES20" s="26"/>
      <c r="EET20" s="26"/>
      <c r="EEU20" s="26"/>
      <c r="EEV20" s="26"/>
      <c r="EEW20" s="26"/>
      <c r="EEX20" s="26"/>
      <c r="EEY20" s="26"/>
      <c r="EEZ20" s="26"/>
      <c r="EFA20" s="26"/>
      <c r="EFB20" s="26"/>
      <c r="EFC20" s="26"/>
      <c r="EFD20" s="26"/>
      <c r="EFE20" s="26"/>
      <c r="EFF20" s="26"/>
      <c r="EFG20" s="26"/>
      <c r="EFH20" s="26"/>
      <c r="EFI20" s="26"/>
      <c r="EFJ20" s="26"/>
      <c r="EFK20" s="26"/>
      <c r="EFL20" s="26"/>
      <c r="EFM20" s="26"/>
      <c r="EFN20" s="26"/>
      <c r="EFO20" s="26"/>
      <c r="EFP20" s="26"/>
      <c r="EFQ20" s="26"/>
      <c r="EFR20" s="26"/>
      <c r="EFS20" s="26"/>
      <c r="EFT20" s="26"/>
      <c r="EFU20" s="26"/>
      <c r="EFV20" s="26"/>
      <c r="EFW20" s="26"/>
      <c r="EFX20" s="26"/>
      <c r="EFY20" s="26"/>
      <c r="EFZ20" s="26"/>
      <c r="EGA20" s="26"/>
      <c r="EGB20" s="26"/>
      <c r="EGC20" s="26"/>
      <c r="EGD20" s="26"/>
      <c r="EGE20" s="26"/>
      <c r="EGF20" s="26"/>
      <c r="EGG20" s="26"/>
      <c r="EGH20" s="26"/>
      <c r="EGI20" s="26"/>
      <c r="EGJ20" s="26"/>
      <c r="EGK20" s="26"/>
      <c r="EGL20" s="26"/>
      <c r="EGM20" s="26"/>
      <c r="EGN20" s="26"/>
      <c r="EGO20" s="26"/>
      <c r="EGP20" s="26"/>
      <c r="EGQ20" s="26"/>
      <c r="EGR20" s="26"/>
      <c r="EGS20" s="26"/>
      <c r="EGT20" s="26"/>
      <c r="EGU20" s="26"/>
      <c r="EGV20" s="26"/>
      <c r="EGW20" s="26"/>
      <c r="EGX20" s="26"/>
      <c r="EGY20" s="26"/>
      <c r="EGZ20" s="26"/>
      <c r="EHA20" s="26"/>
      <c r="EHB20" s="26"/>
      <c r="EHC20" s="26"/>
      <c r="EHD20" s="26"/>
      <c r="EHE20" s="26"/>
      <c r="EHF20" s="26"/>
      <c r="EHG20" s="26"/>
      <c r="EHH20" s="26"/>
      <c r="EHI20" s="26"/>
      <c r="EHJ20" s="26"/>
      <c r="EHK20" s="26"/>
      <c r="EHL20" s="26"/>
      <c r="EHM20" s="26"/>
      <c r="EHN20" s="26"/>
      <c r="EHO20" s="26"/>
      <c r="EHP20" s="26"/>
      <c r="EHQ20" s="26"/>
      <c r="EHR20" s="26"/>
      <c r="EHS20" s="26"/>
      <c r="EHT20" s="26"/>
      <c r="EHU20" s="26"/>
      <c r="EHV20" s="26"/>
      <c r="EHW20" s="26"/>
      <c r="EHX20" s="26"/>
      <c r="EHY20" s="26"/>
      <c r="EHZ20" s="26"/>
      <c r="EIA20" s="26"/>
      <c r="EIB20" s="26"/>
      <c r="EIC20" s="26"/>
      <c r="EID20" s="26"/>
      <c r="EIE20" s="26"/>
      <c r="EIF20" s="26"/>
      <c r="EIG20" s="26"/>
      <c r="EIH20" s="26"/>
      <c r="EII20" s="26"/>
      <c r="EIJ20" s="26"/>
      <c r="EIK20" s="26"/>
      <c r="EIL20" s="26"/>
      <c r="EIM20" s="26"/>
      <c r="EIN20" s="26"/>
      <c r="EIO20" s="26"/>
      <c r="EIP20" s="26"/>
      <c r="EIQ20" s="26"/>
      <c r="EIR20" s="26"/>
      <c r="EIS20" s="26"/>
      <c r="EIT20" s="26"/>
      <c r="EIU20" s="26"/>
      <c r="EIV20" s="26"/>
      <c r="EIW20" s="26"/>
      <c r="EIX20" s="26"/>
      <c r="EIY20" s="26"/>
      <c r="EIZ20" s="26"/>
      <c r="EJA20" s="26"/>
      <c r="EJB20" s="26"/>
      <c r="EJC20" s="26"/>
      <c r="EJD20" s="26"/>
      <c r="EJE20" s="26"/>
      <c r="EJF20" s="26"/>
      <c r="EJG20" s="26"/>
      <c r="EJH20" s="26"/>
      <c r="EJI20" s="26"/>
      <c r="EJJ20" s="26"/>
      <c r="EJK20" s="26"/>
      <c r="EJL20" s="26"/>
      <c r="EJM20" s="26"/>
      <c r="EJN20" s="26"/>
      <c r="EJO20" s="26"/>
      <c r="EJP20" s="26"/>
      <c r="EJQ20" s="26"/>
      <c r="EJR20" s="26"/>
      <c r="EJS20" s="26"/>
      <c r="EJT20" s="26"/>
      <c r="EJU20" s="26"/>
      <c r="EJV20" s="26"/>
      <c r="EJW20" s="26"/>
      <c r="EJX20" s="26"/>
      <c r="EJY20" s="26"/>
      <c r="EJZ20" s="26"/>
      <c r="EKA20" s="26"/>
      <c r="EKB20" s="26"/>
      <c r="EKC20" s="26"/>
      <c r="EKD20" s="26"/>
      <c r="EKE20" s="26"/>
      <c r="EKF20" s="26"/>
      <c r="EKG20" s="26"/>
      <c r="EKH20" s="26"/>
      <c r="EKI20" s="26"/>
      <c r="EKJ20" s="26"/>
      <c r="EKK20" s="26"/>
      <c r="EKL20" s="26"/>
      <c r="EKM20" s="26"/>
      <c r="EKN20" s="26"/>
      <c r="EKO20" s="26"/>
      <c r="EKP20" s="26"/>
      <c r="EKQ20" s="26"/>
      <c r="EKR20" s="26"/>
      <c r="EKS20" s="26"/>
      <c r="EKT20" s="26"/>
      <c r="EKU20" s="26"/>
      <c r="EKV20" s="26"/>
      <c r="EKW20" s="26"/>
      <c r="EKX20" s="26"/>
      <c r="EKY20" s="26"/>
      <c r="EKZ20" s="26"/>
      <c r="ELA20" s="26"/>
      <c r="ELB20" s="26"/>
      <c r="ELC20" s="26"/>
      <c r="ELD20" s="26"/>
      <c r="ELE20" s="26"/>
      <c r="ELF20" s="26"/>
      <c r="ELG20" s="26"/>
      <c r="ELH20" s="26"/>
      <c r="ELI20" s="26"/>
      <c r="ELJ20" s="26"/>
      <c r="ELK20" s="26"/>
      <c r="ELL20" s="26"/>
      <c r="ELM20" s="26"/>
      <c r="ELN20" s="26"/>
      <c r="ELO20" s="26"/>
      <c r="ELP20" s="26"/>
      <c r="ELQ20" s="26"/>
      <c r="ELR20" s="26"/>
      <c r="ELS20" s="26"/>
      <c r="ELT20" s="26"/>
      <c r="ELU20" s="26"/>
      <c r="ELV20" s="26"/>
      <c r="ELW20" s="26"/>
      <c r="ELX20" s="26"/>
      <c r="ELY20" s="26"/>
      <c r="ELZ20" s="26"/>
      <c r="EMA20" s="26"/>
      <c r="EMB20" s="26"/>
      <c r="EMC20" s="26"/>
      <c r="EMD20" s="26"/>
      <c r="EME20" s="26"/>
      <c r="EMF20" s="26"/>
      <c r="EMG20" s="26"/>
      <c r="EMH20" s="26"/>
      <c r="EMI20" s="26"/>
      <c r="EMJ20" s="26"/>
      <c r="EMK20" s="26"/>
      <c r="EML20" s="26"/>
      <c r="EMM20" s="26"/>
      <c r="EMN20" s="26"/>
      <c r="EMO20" s="26"/>
      <c r="EMP20" s="26"/>
      <c r="EMQ20" s="26"/>
      <c r="EMR20" s="26"/>
      <c r="EMS20" s="26"/>
      <c r="EMT20" s="26"/>
      <c r="EMU20" s="26"/>
      <c r="EMV20" s="26"/>
      <c r="EMW20" s="26"/>
      <c r="EMX20" s="26"/>
      <c r="EMY20" s="26"/>
      <c r="EMZ20" s="26"/>
      <c r="ENA20" s="26"/>
      <c r="ENB20" s="26"/>
      <c r="ENC20" s="26"/>
      <c r="END20" s="26"/>
      <c r="ENE20" s="26"/>
      <c r="ENF20" s="26"/>
      <c r="ENG20" s="26"/>
      <c r="ENH20" s="26"/>
      <c r="ENI20" s="26"/>
      <c r="ENJ20" s="26"/>
      <c r="ENK20" s="26"/>
      <c r="ENL20" s="26"/>
      <c r="ENM20" s="26"/>
      <c r="ENN20" s="26"/>
      <c r="ENO20" s="26"/>
      <c r="ENP20" s="26"/>
      <c r="ENQ20" s="26"/>
      <c r="ENR20" s="26"/>
      <c r="ENS20" s="26"/>
      <c r="ENT20" s="26"/>
      <c r="ENU20" s="26"/>
      <c r="ENV20" s="26"/>
      <c r="ENW20" s="26"/>
      <c r="ENX20" s="26"/>
      <c r="ENY20" s="26"/>
      <c r="ENZ20" s="26"/>
      <c r="EOA20" s="26"/>
      <c r="EOB20" s="26"/>
      <c r="EOC20" s="26"/>
      <c r="EOD20" s="26"/>
      <c r="EOE20" s="26"/>
      <c r="EOF20" s="26"/>
      <c r="EOG20" s="26"/>
      <c r="EOH20" s="26"/>
      <c r="EOI20" s="26"/>
      <c r="EOJ20" s="26"/>
      <c r="EOK20" s="26"/>
      <c r="EOL20" s="26"/>
      <c r="EOM20" s="26"/>
      <c r="EON20" s="26"/>
      <c r="EOO20" s="26"/>
      <c r="EOP20" s="26"/>
      <c r="EOQ20" s="26"/>
      <c r="EOR20" s="26"/>
      <c r="EOS20" s="26"/>
      <c r="EOT20" s="26"/>
      <c r="EOU20" s="26"/>
      <c r="EOV20" s="26"/>
      <c r="EOW20" s="26"/>
      <c r="EOX20" s="26"/>
      <c r="EOY20" s="26"/>
      <c r="EOZ20" s="26"/>
      <c r="EPA20" s="26"/>
      <c r="EPB20" s="26"/>
      <c r="EPC20" s="26"/>
      <c r="EPD20" s="26"/>
      <c r="EPE20" s="26"/>
      <c r="EPF20" s="26"/>
      <c r="EPG20" s="26"/>
      <c r="EPH20" s="26"/>
      <c r="EPI20" s="26"/>
      <c r="EPJ20" s="26"/>
      <c r="EPK20" s="26"/>
      <c r="EPL20" s="26"/>
      <c r="EPM20" s="26"/>
      <c r="EPN20" s="26"/>
      <c r="EPO20" s="26"/>
      <c r="EPP20" s="26"/>
      <c r="EPQ20" s="26"/>
      <c r="EPR20" s="26"/>
      <c r="EPS20" s="26"/>
      <c r="EPT20" s="26"/>
      <c r="EPU20" s="26"/>
      <c r="EPV20" s="26"/>
      <c r="EPW20" s="26"/>
      <c r="EPX20" s="26"/>
      <c r="EPY20" s="26"/>
      <c r="EPZ20" s="26"/>
      <c r="EQA20" s="26"/>
      <c r="EQB20" s="26"/>
      <c r="EQC20" s="26"/>
      <c r="EQD20" s="26"/>
      <c r="EQE20" s="26"/>
      <c r="EQF20" s="26"/>
      <c r="EQG20" s="26"/>
      <c r="EQH20" s="26"/>
      <c r="EQI20" s="26"/>
      <c r="EQJ20" s="26"/>
      <c r="EQK20" s="26"/>
      <c r="EQL20" s="26"/>
      <c r="EQM20" s="26"/>
      <c r="EQN20" s="26"/>
      <c r="EQO20" s="26"/>
      <c r="EQP20" s="26"/>
      <c r="EQQ20" s="26"/>
      <c r="EQR20" s="26"/>
      <c r="EQS20" s="26"/>
      <c r="EQT20" s="26"/>
      <c r="EQU20" s="26"/>
      <c r="EQV20" s="26"/>
      <c r="EQW20" s="26"/>
      <c r="EQX20" s="26"/>
      <c r="EQY20" s="26"/>
      <c r="EQZ20" s="26"/>
      <c r="ERA20" s="26"/>
      <c r="ERB20" s="26"/>
      <c r="ERC20" s="26"/>
      <c r="ERD20" s="26"/>
      <c r="ERE20" s="26"/>
      <c r="ERF20" s="26"/>
      <c r="ERG20" s="26"/>
      <c r="ERH20" s="26"/>
      <c r="ERI20" s="26"/>
      <c r="ERJ20" s="26"/>
      <c r="ERK20" s="26"/>
      <c r="ERL20" s="26"/>
      <c r="ERM20" s="26"/>
      <c r="ERN20" s="26"/>
      <c r="ERO20" s="26"/>
      <c r="ERP20" s="26"/>
      <c r="ERQ20" s="26"/>
      <c r="ERR20" s="26"/>
      <c r="ERS20" s="26"/>
      <c r="ERT20" s="26"/>
      <c r="ERU20" s="26"/>
      <c r="ERV20" s="26"/>
      <c r="ERW20" s="26"/>
      <c r="ERX20" s="26"/>
      <c r="ERY20" s="26"/>
      <c r="ERZ20" s="26"/>
      <c r="ESA20" s="26"/>
      <c r="ESB20" s="26"/>
      <c r="ESC20" s="26"/>
      <c r="ESD20" s="26"/>
      <c r="ESE20" s="26"/>
      <c r="ESF20" s="26"/>
      <c r="ESG20" s="26"/>
      <c r="ESH20" s="26"/>
      <c r="ESI20" s="26"/>
      <c r="ESJ20" s="26"/>
      <c r="ESK20" s="26"/>
      <c r="ESL20" s="26"/>
      <c r="ESM20" s="26"/>
      <c r="ESN20" s="26"/>
      <c r="ESO20" s="26"/>
      <c r="ESP20" s="26"/>
      <c r="ESQ20" s="26"/>
      <c r="ESR20" s="26"/>
      <c r="ESS20" s="26"/>
      <c r="EST20" s="26"/>
      <c r="ESU20" s="26"/>
      <c r="ESV20" s="26"/>
      <c r="ESW20" s="26"/>
      <c r="ESX20" s="26"/>
      <c r="ESY20" s="26"/>
      <c r="ESZ20" s="26"/>
      <c r="ETA20" s="26"/>
      <c r="ETB20" s="26"/>
      <c r="ETC20" s="26"/>
      <c r="ETD20" s="26"/>
      <c r="ETE20" s="26"/>
      <c r="ETF20" s="26"/>
      <c r="ETG20" s="26"/>
      <c r="ETH20" s="26"/>
      <c r="ETI20" s="26"/>
      <c r="ETJ20" s="26"/>
      <c r="ETK20" s="26"/>
      <c r="ETL20" s="26"/>
      <c r="ETM20" s="26"/>
      <c r="ETN20" s="26"/>
      <c r="ETO20" s="26"/>
      <c r="ETP20" s="26"/>
      <c r="ETQ20" s="26"/>
      <c r="ETR20" s="26"/>
      <c r="ETS20" s="26"/>
      <c r="ETT20" s="26"/>
      <c r="ETU20" s="26"/>
      <c r="ETV20" s="26"/>
      <c r="ETW20" s="26"/>
      <c r="ETX20" s="26"/>
      <c r="ETY20" s="26"/>
      <c r="ETZ20" s="26"/>
      <c r="EUA20" s="26"/>
      <c r="EUB20" s="26"/>
      <c r="EUC20" s="26"/>
      <c r="EUD20" s="26"/>
      <c r="EUE20" s="26"/>
      <c r="EUF20" s="26"/>
      <c r="EUG20" s="26"/>
      <c r="EUH20" s="26"/>
      <c r="EUI20" s="26"/>
      <c r="EUJ20" s="26"/>
      <c r="EUK20" s="26"/>
      <c r="EUL20" s="26"/>
      <c r="EUM20" s="26"/>
      <c r="EUN20" s="26"/>
      <c r="EUO20" s="26"/>
      <c r="EUP20" s="26"/>
      <c r="EUQ20" s="26"/>
      <c r="EUR20" s="26"/>
      <c r="EUS20" s="26"/>
      <c r="EUT20" s="26"/>
      <c r="EUU20" s="26"/>
      <c r="EUV20" s="26"/>
      <c r="EUW20" s="26"/>
      <c r="EUX20" s="26"/>
      <c r="EUY20" s="26"/>
      <c r="EUZ20" s="26"/>
      <c r="EVA20" s="26"/>
      <c r="EVB20" s="26"/>
      <c r="EVC20" s="26"/>
      <c r="EVD20" s="26"/>
      <c r="EVE20" s="26"/>
      <c r="EVF20" s="26"/>
      <c r="EVG20" s="26"/>
      <c r="EVH20" s="26"/>
      <c r="EVI20" s="26"/>
      <c r="EVJ20" s="26"/>
      <c r="EVK20" s="26"/>
      <c r="EVL20" s="26"/>
      <c r="EVM20" s="26"/>
      <c r="EVN20" s="26"/>
      <c r="EVO20" s="26"/>
      <c r="EVP20" s="26"/>
      <c r="EVQ20" s="26"/>
      <c r="EVR20" s="26"/>
      <c r="EVS20" s="26"/>
      <c r="EVT20" s="26"/>
      <c r="EVU20" s="26"/>
      <c r="EVV20" s="26"/>
      <c r="EVW20" s="26"/>
      <c r="EVX20" s="26"/>
      <c r="EVY20" s="26"/>
      <c r="EVZ20" s="26"/>
      <c r="EWA20" s="26"/>
      <c r="EWB20" s="26"/>
      <c r="EWC20" s="26"/>
      <c r="EWD20" s="26"/>
      <c r="EWE20" s="26"/>
      <c r="EWF20" s="26"/>
      <c r="EWG20" s="26"/>
      <c r="EWH20" s="26"/>
      <c r="EWI20" s="26"/>
      <c r="EWJ20" s="26"/>
      <c r="EWK20" s="26"/>
      <c r="EWL20" s="26"/>
      <c r="EWM20" s="26"/>
      <c r="EWN20" s="26"/>
      <c r="EWO20" s="26"/>
      <c r="EWP20" s="26"/>
      <c r="EWQ20" s="26"/>
      <c r="EWR20" s="26"/>
      <c r="EWS20" s="26"/>
      <c r="EWT20" s="26"/>
      <c r="EWU20" s="26"/>
      <c r="EWV20" s="26"/>
      <c r="EWW20" s="26"/>
      <c r="EWX20" s="26"/>
      <c r="EWY20" s="26"/>
      <c r="EWZ20" s="26"/>
      <c r="EXA20" s="26"/>
      <c r="EXB20" s="26"/>
      <c r="EXC20" s="26"/>
      <c r="EXD20" s="26"/>
      <c r="EXE20" s="26"/>
      <c r="EXF20" s="26"/>
      <c r="EXG20" s="26"/>
      <c r="EXH20" s="26"/>
      <c r="EXI20" s="26"/>
      <c r="EXJ20" s="26"/>
      <c r="EXK20" s="26"/>
      <c r="EXL20" s="26"/>
      <c r="EXM20" s="26"/>
      <c r="EXN20" s="26"/>
      <c r="EXO20" s="26"/>
      <c r="EXP20" s="26"/>
      <c r="EXQ20" s="26"/>
      <c r="EXR20" s="26"/>
      <c r="EXS20" s="26"/>
      <c r="EXT20" s="26"/>
      <c r="EXU20" s="26"/>
      <c r="EXV20" s="26"/>
      <c r="EXW20" s="26"/>
      <c r="EXX20" s="26"/>
      <c r="EXY20" s="26"/>
      <c r="EXZ20" s="26"/>
      <c r="EYA20" s="26"/>
      <c r="EYB20" s="26"/>
      <c r="EYC20" s="26"/>
      <c r="EYD20" s="26"/>
      <c r="EYE20" s="26"/>
      <c r="EYF20" s="26"/>
      <c r="EYG20" s="26"/>
      <c r="EYH20" s="26"/>
      <c r="EYI20" s="26"/>
      <c r="EYJ20" s="26"/>
      <c r="EYK20" s="26"/>
      <c r="EYL20" s="26"/>
      <c r="EYM20" s="26"/>
      <c r="EYN20" s="26"/>
      <c r="EYO20" s="26"/>
      <c r="EYP20" s="26"/>
      <c r="EYQ20" s="26"/>
      <c r="EYR20" s="26"/>
      <c r="EYS20" s="26"/>
      <c r="EYT20" s="26"/>
      <c r="EYU20" s="26"/>
      <c r="EYV20" s="26"/>
      <c r="EYW20" s="26"/>
      <c r="EYX20" s="26"/>
      <c r="EYY20" s="26"/>
      <c r="EYZ20" s="26"/>
      <c r="EZA20" s="26"/>
      <c r="EZB20" s="26"/>
      <c r="EZC20" s="26"/>
      <c r="EZD20" s="26"/>
      <c r="EZE20" s="26"/>
      <c r="EZF20" s="26"/>
      <c r="EZG20" s="26"/>
      <c r="EZH20" s="26"/>
      <c r="EZI20" s="26"/>
      <c r="EZJ20" s="26"/>
      <c r="EZK20" s="26"/>
      <c r="EZL20" s="26"/>
      <c r="EZM20" s="26"/>
      <c r="EZN20" s="26"/>
      <c r="EZO20" s="26"/>
      <c r="EZP20" s="26"/>
      <c r="EZQ20" s="26"/>
      <c r="EZR20" s="26"/>
      <c r="EZS20" s="26"/>
      <c r="EZT20" s="26"/>
      <c r="EZU20" s="26"/>
      <c r="EZV20" s="26"/>
      <c r="EZW20" s="26"/>
      <c r="EZX20" s="26"/>
      <c r="EZY20" s="26"/>
      <c r="EZZ20" s="26"/>
      <c r="FAA20" s="26"/>
      <c r="FAB20" s="26"/>
      <c r="FAC20" s="26"/>
      <c r="FAD20" s="26"/>
      <c r="FAE20" s="26"/>
      <c r="FAF20" s="26"/>
      <c r="FAG20" s="26"/>
      <c r="FAH20" s="26"/>
      <c r="FAI20" s="26"/>
      <c r="FAJ20" s="26"/>
      <c r="FAK20" s="26"/>
      <c r="FAL20" s="26"/>
      <c r="FAM20" s="26"/>
      <c r="FAN20" s="26"/>
      <c r="FAO20" s="26"/>
      <c r="FAP20" s="26"/>
      <c r="FAQ20" s="26"/>
      <c r="FAR20" s="26"/>
      <c r="FAS20" s="26"/>
      <c r="FAT20" s="26"/>
      <c r="FAU20" s="26"/>
      <c r="FAV20" s="26"/>
      <c r="FAW20" s="26"/>
      <c r="FAX20" s="26"/>
      <c r="FAY20" s="26"/>
      <c r="FAZ20" s="26"/>
      <c r="FBA20" s="26"/>
      <c r="FBB20" s="26"/>
      <c r="FBC20" s="26"/>
      <c r="FBD20" s="26"/>
      <c r="FBE20" s="26"/>
      <c r="FBF20" s="26"/>
      <c r="FBG20" s="26"/>
      <c r="FBH20" s="26"/>
      <c r="FBI20" s="26"/>
      <c r="FBJ20" s="26"/>
      <c r="FBK20" s="26"/>
      <c r="FBL20" s="26"/>
      <c r="FBM20" s="26"/>
      <c r="FBN20" s="26"/>
      <c r="FBO20" s="26"/>
      <c r="FBP20" s="26"/>
      <c r="FBQ20" s="26"/>
      <c r="FBR20" s="26"/>
      <c r="FBS20" s="26"/>
      <c r="FBT20" s="26"/>
      <c r="FBU20" s="26"/>
      <c r="FBV20" s="26"/>
      <c r="FBW20" s="26"/>
      <c r="FBX20" s="26"/>
      <c r="FBY20" s="26"/>
      <c r="FBZ20" s="26"/>
      <c r="FCA20" s="26"/>
      <c r="FCB20" s="26"/>
      <c r="FCC20" s="26"/>
      <c r="FCD20" s="26"/>
      <c r="FCE20" s="26"/>
      <c r="FCF20" s="26"/>
      <c r="FCG20" s="26"/>
      <c r="FCH20" s="26"/>
      <c r="FCI20" s="26"/>
      <c r="FCJ20" s="26"/>
      <c r="FCK20" s="26"/>
      <c r="FCL20" s="26"/>
      <c r="FCM20" s="26"/>
      <c r="FCN20" s="26"/>
      <c r="FCO20" s="26"/>
      <c r="FCP20" s="26"/>
      <c r="FCQ20" s="26"/>
      <c r="FCR20" s="26"/>
      <c r="FCS20" s="26"/>
      <c r="FCT20" s="26"/>
      <c r="FCU20" s="26"/>
      <c r="FCV20" s="26"/>
      <c r="FCW20" s="26"/>
      <c r="FCX20" s="26"/>
      <c r="FCY20" s="26"/>
      <c r="FCZ20" s="26"/>
      <c r="FDA20" s="26"/>
      <c r="FDB20" s="26"/>
      <c r="FDC20" s="26"/>
      <c r="FDD20" s="26"/>
      <c r="FDE20" s="26"/>
      <c r="FDF20" s="26"/>
      <c r="FDG20" s="26"/>
      <c r="FDH20" s="26"/>
      <c r="FDI20" s="26"/>
      <c r="FDJ20" s="26"/>
      <c r="FDK20" s="26"/>
      <c r="FDL20" s="26"/>
      <c r="FDM20" s="26"/>
      <c r="FDN20" s="26"/>
      <c r="FDO20" s="26"/>
      <c r="FDP20" s="26"/>
      <c r="FDQ20" s="26"/>
      <c r="FDR20" s="26"/>
      <c r="FDS20" s="26"/>
      <c r="FDT20" s="26"/>
      <c r="FDU20" s="26"/>
      <c r="FDV20" s="26"/>
      <c r="FDW20" s="26"/>
      <c r="FDX20" s="26"/>
      <c r="FDY20" s="26"/>
      <c r="FDZ20" s="26"/>
      <c r="FEA20" s="26"/>
      <c r="FEB20" s="26"/>
      <c r="FEC20" s="26"/>
      <c r="FED20" s="26"/>
      <c r="FEE20" s="26"/>
      <c r="FEF20" s="26"/>
      <c r="FEG20" s="26"/>
      <c r="FEH20" s="26"/>
      <c r="FEI20" s="26"/>
      <c r="FEJ20" s="26"/>
      <c r="FEK20" s="26"/>
      <c r="FEL20" s="26"/>
      <c r="FEM20" s="26"/>
      <c r="FEN20" s="26"/>
      <c r="FEO20" s="26"/>
      <c r="FEP20" s="26"/>
      <c r="FEQ20" s="26"/>
      <c r="FER20" s="26"/>
      <c r="FES20" s="26"/>
      <c r="FET20" s="26"/>
      <c r="FEU20" s="26"/>
      <c r="FEV20" s="26"/>
      <c r="FEW20" s="26"/>
      <c r="FEX20" s="26"/>
      <c r="FEY20" s="26"/>
      <c r="FEZ20" s="26"/>
      <c r="FFA20" s="26"/>
      <c r="FFB20" s="26"/>
      <c r="FFC20" s="26"/>
      <c r="FFD20" s="26"/>
      <c r="FFE20" s="26"/>
      <c r="FFF20" s="26"/>
      <c r="FFG20" s="26"/>
      <c r="FFH20" s="26"/>
      <c r="FFI20" s="26"/>
      <c r="FFJ20" s="26"/>
      <c r="FFK20" s="26"/>
      <c r="FFL20" s="26"/>
      <c r="FFM20" s="26"/>
      <c r="FFN20" s="26"/>
      <c r="FFO20" s="26"/>
      <c r="FFP20" s="26"/>
      <c r="FFQ20" s="26"/>
      <c r="FFR20" s="26"/>
      <c r="FFS20" s="26"/>
      <c r="FFT20" s="26"/>
      <c r="FFU20" s="26"/>
      <c r="FFV20" s="26"/>
      <c r="FFW20" s="26"/>
      <c r="FFX20" s="26"/>
      <c r="FFY20" s="26"/>
      <c r="FFZ20" s="26"/>
      <c r="FGA20" s="26"/>
      <c r="FGB20" s="26"/>
      <c r="FGC20" s="26"/>
      <c r="FGD20" s="26"/>
      <c r="FGE20" s="26"/>
      <c r="FGF20" s="26"/>
      <c r="FGG20" s="26"/>
      <c r="FGH20" s="26"/>
      <c r="FGI20" s="26"/>
      <c r="FGJ20" s="26"/>
      <c r="FGK20" s="26"/>
      <c r="FGL20" s="26"/>
      <c r="FGM20" s="26"/>
      <c r="FGN20" s="26"/>
      <c r="FGO20" s="26"/>
      <c r="FGP20" s="26"/>
      <c r="FGQ20" s="26"/>
      <c r="FGR20" s="26"/>
      <c r="FGS20" s="26"/>
      <c r="FGT20" s="26"/>
      <c r="FGU20" s="26"/>
      <c r="FGV20" s="26"/>
      <c r="FGW20" s="26"/>
      <c r="FGX20" s="26"/>
      <c r="FGY20" s="26"/>
      <c r="FGZ20" s="26"/>
      <c r="FHA20" s="26"/>
      <c r="FHB20" s="26"/>
      <c r="FHC20" s="26"/>
      <c r="FHD20" s="26"/>
      <c r="FHE20" s="26"/>
      <c r="FHF20" s="26"/>
      <c r="FHG20" s="26"/>
      <c r="FHH20" s="26"/>
      <c r="FHI20" s="26"/>
      <c r="FHJ20" s="26"/>
      <c r="FHK20" s="26"/>
      <c r="FHL20" s="26"/>
      <c r="FHM20" s="26"/>
      <c r="FHN20" s="26"/>
      <c r="FHO20" s="26"/>
      <c r="FHP20" s="26"/>
      <c r="FHQ20" s="26"/>
      <c r="FHR20" s="26"/>
      <c r="FHS20" s="26"/>
      <c r="FHT20" s="26"/>
      <c r="FHU20" s="26"/>
      <c r="FHV20" s="26"/>
      <c r="FHW20" s="26"/>
      <c r="FHX20" s="26"/>
      <c r="FHY20" s="26"/>
      <c r="FHZ20" s="26"/>
      <c r="FIA20" s="26"/>
      <c r="FIB20" s="26"/>
      <c r="FIC20" s="26"/>
      <c r="FID20" s="26"/>
      <c r="FIE20" s="26"/>
      <c r="FIF20" s="26"/>
      <c r="FIG20" s="26"/>
      <c r="FIH20" s="26"/>
      <c r="FII20" s="26"/>
      <c r="FIJ20" s="26"/>
      <c r="FIK20" s="26"/>
      <c r="FIL20" s="26"/>
      <c r="FIM20" s="26"/>
      <c r="FIN20" s="26"/>
      <c r="FIO20" s="26"/>
      <c r="FIP20" s="26"/>
      <c r="FIQ20" s="26"/>
      <c r="FIR20" s="26"/>
      <c r="FIS20" s="26"/>
      <c r="FIT20" s="26"/>
      <c r="FIU20" s="26"/>
      <c r="FIV20" s="26"/>
      <c r="FIW20" s="26"/>
      <c r="FIX20" s="26"/>
      <c r="FIY20" s="26"/>
      <c r="FIZ20" s="26"/>
      <c r="FJA20" s="26"/>
      <c r="FJB20" s="26"/>
      <c r="FJC20" s="26"/>
      <c r="FJD20" s="26"/>
      <c r="FJE20" s="26"/>
      <c r="FJF20" s="26"/>
      <c r="FJG20" s="26"/>
      <c r="FJH20" s="26"/>
      <c r="FJI20" s="26"/>
      <c r="FJJ20" s="26"/>
      <c r="FJK20" s="26"/>
      <c r="FJL20" s="26"/>
      <c r="FJM20" s="26"/>
      <c r="FJN20" s="26"/>
      <c r="FJO20" s="26"/>
      <c r="FJP20" s="26"/>
      <c r="FJQ20" s="26"/>
      <c r="FJR20" s="26"/>
      <c r="FJS20" s="26"/>
      <c r="FJT20" s="26"/>
      <c r="FJU20" s="26"/>
      <c r="FJV20" s="26"/>
      <c r="FJW20" s="26"/>
      <c r="FJX20" s="26"/>
      <c r="FJY20" s="26"/>
      <c r="FJZ20" s="26"/>
      <c r="FKA20" s="26"/>
      <c r="FKB20" s="26"/>
      <c r="FKC20" s="26"/>
      <c r="FKD20" s="26"/>
      <c r="FKE20" s="26"/>
      <c r="FKF20" s="26"/>
      <c r="FKG20" s="26"/>
      <c r="FKH20" s="26"/>
      <c r="FKI20" s="26"/>
      <c r="FKJ20" s="26"/>
      <c r="FKK20" s="26"/>
      <c r="FKL20" s="26"/>
      <c r="FKM20" s="26"/>
      <c r="FKN20" s="26"/>
      <c r="FKO20" s="26"/>
      <c r="FKP20" s="26"/>
      <c r="FKQ20" s="26"/>
      <c r="FKR20" s="26"/>
      <c r="FKS20" s="26"/>
      <c r="FKT20" s="26"/>
      <c r="FKU20" s="26"/>
      <c r="FKV20" s="26"/>
      <c r="FKW20" s="26"/>
      <c r="FKX20" s="26"/>
      <c r="FKY20" s="26"/>
      <c r="FKZ20" s="26"/>
      <c r="FLA20" s="26"/>
      <c r="FLB20" s="26"/>
      <c r="FLC20" s="26"/>
      <c r="FLD20" s="26"/>
      <c r="FLE20" s="26"/>
      <c r="FLF20" s="26"/>
      <c r="FLG20" s="26"/>
      <c r="FLH20" s="26"/>
      <c r="FLI20" s="26"/>
      <c r="FLJ20" s="26"/>
      <c r="FLK20" s="26"/>
      <c r="FLL20" s="26"/>
      <c r="FLM20" s="26"/>
      <c r="FLN20" s="26"/>
      <c r="FLO20" s="26"/>
      <c r="FLP20" s="26"/>
      <c r="FLQ20" s="26"/>
      <c r="FLR20" s="26"/>
      <c r="FLS20" s="26"/>
      <c r="FLT20" s="26"/>
      <c r="FLU20" s="26"/>
      <c r="FLV20" s="26"/>
      <c r="FLW20" s="26"/>
      <c r="FLX20" s="26"/>
      <c r="FLY20" s="26"/>
      <c r="FLZ20" s="26"/>
      <c r="FMA20" s="26"/>
      <c r="FMB20" s="26"/>
      <c r="FMC20" s="26"/>
      <c r="FMD20" s="26"/>
      <c r="FME20" s="26"/>
      <c r="FMF20" s="26"/>
      <c r="FMG20" s="26"/>
      <c r="FMH20" s="26"/>
      <c r="FMI20" s="26"/>
      <c r="FMJ20" s="26"/>
      <c r="FMK20" s="26"/>
      <c r="FML20" s="26"/>
      <c r="FMM20" s="26"/>
      <c r="FMN20" s="26"/>
      <c r="FMO20" s="26"/>
      <c r="FMP20" s="26"/>
      <c r="FMQ20" s="26"/>
      <c r="FMR20" s="26"/>
      <c r="FMS20" s="26"/>
      <c r="FMT20" s="26"/>
      <c r="FMU20" s="26"/>
      <c r="FMV20" s="26"/>
      <c r="FMW20" s="26"/>
      <c r="FMX20" s="26"/>
      <c r="FMY20" s="26"/>
      <c r="FMZ20" s="26"/>
      <c r="FNA20" s="26"/>
      <c r="FNB20" s="26"/>
      <c r="FNC20" s="26"/>
      <c r="FND20" s="26"/>
      <c r="FNE20" s="26"/>
      <c r="FNF20" s="26"/>
      <c r="FNG20" s="26"/>
      <c r="FNH20" s="26"/>
      <c r="FNI20" s="26"/>
      <c r="FNJ20" s="26"/>
      <c r="FNK20" s="26"/>
      <c r="FNL20" s="26"/>
      <c r="FNM20" s="26"/>
      <c r="FNN20" s="26"/>
      <c r="FNO20" s="26"/>
      <c r="FNP20" s="26"/>
      <c r="FNQ20" s="26"/>
      <c r="FNR20" s="26"/>
      <c r="FNS20" s="26"/>
      <c r="FNT20" s="26"/>
      <c r="FNU20" s="26"/>
      <c r="FNV20" s="26"/>
      <c r="FNW20" s="26"/>
      <c r="FNX20" s="26"/>
      <c r="FNY20" s="26"/>
      <c r="FNZ20" s="26"/>
      <c r="FOA20" s="26"/>
      <c r="FOB20" s="26"/>
      <c r="FOC20" s="26"/>
      <c r="FOD20" s="26"/>
      <c r="FOE20" s="26"/>
      <c r="FOF20" s="26"/>
      <c r="FOG20" s="26"/>
      <c r="FOH20" s="26"/>
      <c r="FOI20" s="26"/>
      <c r="FOJ20" s="26"/>
      <c r="FOK20" s="26"/>
      <c r="FOL20" s="26"/>
      <c r="FOM20" s="26"/>
      <c r="FON20" s="26"/>
      <c r="FOO20" s="26"/>
      <c r="FOP20" s="26"/>
      <c r="FOQ20" s="26"/>
      <c r="FOR20" s="26"/>
      <c r="FOS20" s="26"/>
      <c r="FOT20" s="26"/>
      <c r="FOU20" s="26"/>
      <c r="FOV20" s="26"/>
      <c r="FOW20" s="26"/>
      <c r="FOX20" s="26"/>
      <c r="FOY20" s="26"/>
      <c r="FOZ20" s="26"/>
      <c r="FPA20" s="26"/>
      <c r="FPB20" s="26"/>
      <c r="FPC20" s="26"/>
      <c r="FPD20" s="26"/>
      <c r="FPE20" s="26"/>
      <c r="FPF20" s="26"/>
      <c r="FPG20" s="26"/>
      <c r="FPH20" s="26"/>
      <c r="FPI20" s="26"/>
      <c r="FPJ20" s="26"/>
      <c r="FPK20" s="26"/>
      <c r="FPL20" s="26"/>
      <c r="FPM20" s="26"/>
      <c r="FPN20" s="26"/>
      <c r="FPO20" s="26"/>
      <c r="FPP20" s="26"/>
      <c r="FPQ20" s="26"/>
      <c r="FPR20" s="26"/>
      <c r="FPS20" s="26"/>
      <c r="FPT20" s="26"/>
      <c r="FPU20" s="26"/>
      <c r="FPV20" s="26"/>
      <c r="FPW20" s="26"/>
      <c r="FPX20" s="26"/>
      <c r="FPY20" s="26"/>
      <c r="FPZ20" s="26"/>
      <c r="FQA20" s="26"/>
      <c r="FQB20" s="26"/>
      <c r="FQC20" s="26"/>
      <c r="FQD20" s="26"/>
      <c r="FQE20" s="26"/>
      <c r="FQF20" s="26"/>
      <c r="FQG20" s="26"/>
      <c r="FQH20" s="26"/>
      <c r="FQI20" s="26"/>
      <c r="FQJ20" s="26"/>
      <c r="FQK20" s="26"/>
      <c r="FQL20" s="26"/>
      <c r="FQM20" s="26"/>
      <c r="FQN20" s="26"/>
      <c r="FQO20" s="26"/>
      <c r="FQP20" s="26"/>
      <c r="FQQ20" s="26"/>
      <c r="FQR20" s="26"/>
      <c r="FQS20" s="26"/>
      <c r="FQT20" s="26"/>
      <c r="FQU20" s="26"/>
      <c r="FQV20" s="26"/>
      <c r="FQW20" s="26"/>
      <c r="FQX20" s="26"/>
      <c r="FQY20" s="26"/>
      <c r="FQZ20" s="26"/>
      <c r="FRA20" s="26"/>
      <c r="FRB20" s="26"/>
      <c r="FRC20" s="26"/>
      <c r="FRD20" s="26"/>
      <c r="FRE20" s="26"/>
      <c r="FRF20" s="26"/>
      <c r="FRG20" s="26"/>
      <c r="FRH20" s="26"/>
      <c r="FRI20" s="26"/>
      <c r="FRJ20" s="26"/>
      <c r="FRK20" s="26"/>
      <c r="FRL20" s="26"/>
      <c r="FRM20" s="26"/>
      <c r="FRN20" s="26"/>
      <c r="FRO20" s="26"/>
      <c r="FRP20" s="26"/>
      <c r="FRQ20" s="26"/>
      <c r="FRR20" s="26"/>
      <c r="FRS20" s="26"/>
      <c r="FRT20" s="26"/>
      <c r="FRU20" s="26"/>
      <c r="FRV20" s="26"/>
      <c r="FRW20" s="26"/>
      <c r="FRX20" s="26"/>
      <c r="FRY20" s="26"/>
      <c r="FRZ20" s="26"/>
      <c r="FSA20" s="26"/>
      <c r="FSB20" s="26"/>
      <c r="FSC20" s="26"/>
      <c r="FSD20" s="26"/>
      <c r="FSE20" s="26"/>
      <c r="FSF20" s="26"/>
      <c r="FSG20" s="26"/>
      <c r="FSH20" s="26"/>
      <c r="FSI20" s="26"/>
      <c r="FSJ20" s="26"/>
      <c r="FSK20" s="26"/>
      <c r="FSL20" s="26"/>
      <c r="FSM20" s="26"/>
      <c r="FSN20" s="26"/>
      <c r="FSO20" s="26"/>
      <c r="FSP20" s="26"/>
      <c r="FSQ20" s="26"/>
      <c r="FSR20" s="26"/>
      <c r="FSS20" s="26"/>
      <c r="FST20" s="26"/>
      <c r="FSU20" s="26"/>
      <c r="FSV20" s="26"/>
      <c r="FSW20" s="26"/>
      <c r="FSX20" s="26"/>
      <c r="FSY20" s="26"/>
      <c r="FSZ20" s="26"/>
      <c r="FTA20" s="26"/>
      <c r="FTB20" s="26"/>
      <c r="FTC20" s="26"/>
      <c r="FTD20" s="26"/>
      <c r="FTE20" s="26"/>
      <c r="FTF20" s="26"/>
      <c r="FTG20" s="26"/>
      <c r="FTH20" s="26"/>
      <c r="FTI20" s="26"/>
      <c r="FTJ20" s="26"/>
      <c r="FTK20" s="26"/>
      <c r="FTL20" s="26"/>
      <c r="FTM20" s="26"/>
      <c r="FTN20" s="26"/>
      <c r="FTO20" s="26"/>
      <c r="FTP20" s="26"/>
      <c r="FTQ20" s="26"/>
      <c r="FTR20" s="26"/>
      <c r="FTS20" s="26"/>
      <c r="FTT20" s="26"/>
      <c r="FTU20" s="26"/>
      <c r="FTV20" s="26"/>
      <c r="FTW20" s="26"/>
      <c r="FTX20" s="26"/>
      <c r="FTY20" s="26"/>
      <c r="FTZ20" s="26"/>
      <c r="FUA20" s="26"/>
      <c r="FUB20" s="26"/>
      <c r="FUC20" s="26"/>
      <c r="FUD20" s="26"/>
      <c r="FUE20" s="26"/>
      <c r="FUF20" s="26"/>
      <c r="FUG20" s="26"/>
      <c r="FUH20" s="26"/>
      <c r="FUI20" s="26"/>
      <c r="FUJ20" s="26"/>
      <c r="FUK20" s="26"/>
      <c r="FUL20" s="26"/>
      <c r="FUM20" s="26"/>
      <c r="FUN20" s="26"/>
      <c r="FUO20" s="26"/>
      <c r="FUP20" s="26"/>
      <c r="FUQ20" s="26"/>
      <c r="FUR20" s="26"/>
      <c r="FUS20" s="26"/>
      <c r="FUT20" s="26"/>
      <c r="FUU20" s="26"/>
      <c r="FUV20" s="26"/>
      <c r="FUW20" s="26"/>
      <c r="FUX20" s="26"/>
      <c r="FUY20" s="26"/>
      <c r="FUZ20" s="26"/>
      <c r="FVA20" s="26"/>
      <c r="FVB20" s="26"/>
      <c r="FVC20" s="26"/>
      <c r="FVD20" s="26"/>
      <c r="FVE20" s="26"/>
      <c r="FVF20" s="26"/>
      <c r="FVG20" s="26"/>
      <c r="FVH20" s="26"/>
      <c r="FVI20" s="26"/>
      <c r="FVJ20" s="26"/>
      <c r="FVK20" s="26"/>
      <c r="FVL20" s="26"/>
      <c r="FVM20" s="26"/>
      <c r="FVN20" s="26"/>
      <c r="FVO20" s="26"/>
      <c r="FVP20" s="26"/>
      <c r="FVQ20" s="26"/>
      <c r="FVR20" s="26"/>
      <c r="FVS20" s="26"/>
      <c r="FVT20" s="26"/>
      <c r="FVU20" s="26"/>
      <c r="FVV20" s="26"/>
      <c r="FVW20" s="26"/>
      <c r="FVX20" s="26"/>
      <c r="FVY20" s="26"/>
      <c r="FVZ20" s="26"/>
      <c r="FWA20" s="26"/>
      <c r="FWB20" s="26"/>
      <c r="FWC20" s="26"/>
      <c r="FWD20" s="26"/>
      <c r="FWE20" s="26"/>
      <c r="FWF20" s="26"/>
      <c r="FWG20" s="26"/>
      <c r="FWH20" s="26"/>
      <c r="FWI20" s="26"/>
      <c r="FWJ20" s="26"/>
      <c r="FWK20" s="26"/>
      <c r="FWL20" s="26"/>
      <c r="FWM20" s="26"/>
      <c r="FWN20" s="26"/>
      <c r="FWO20" s="26"/>
      <c r="FWP20" s="26"/>
      <c r="FWQ20" s="26"/>
      <c r="FWR20" s="26"/>
      <c r="FWS20" s="26"/>
      <c r="FWT20" s="26"/>
      <c r="FWU20" s="26"/>
      <c r="FWV20" s="26"/>
      <c r="FWW20" s="26"/>
      <c r="FWX20" s="26"/>
      <c r="FWY20" s="26"/>
      <c r="FWZ20" s="26"/>
      <c r="FXA20" s="26"/>
      <c r="FXB20" s="26"/>
      <c r="FXC20" s="26"/>
      <c r="FXD20" s="26"/>
      <c r="FXE20" s="26"/>
      <c r="FXF20" s="26"/>
      <c r="FXG20" s="26"/>
      <c r="FXH20" s="26"/>
      <c r="FXI20" s="26"/>
      <c r="FXJ20" s="26"/>
      <c r="FXK20" s="26"/>
      <c r="FXL20" s="26"/>
      <c r="FXM20" s="26"/>
      <c r="FXN20" s="26"/>
      <c r="FXO20" s="26"/>
      <c r="FXP20" s="26"/>
      <c r="FXQ20" s="26"/>
      <c r="FXR20" s="26"/>
      <c r="FXS20" s="26"/>
      <c r="FXT20" s="26"/>
      <c r="FXU20" s="26"/>
      <c r="FXV20" s="26"/>
      <c r="FXW20" s="26"/>
      <c r="FXX20" s="26"/>
      <c r="FXY20" s="26"/>
      <c r="FXZ20" s="26"/>
      <c r="FYA20" s="26"/>
      <c r="FYB20" s="26"/>
      <c r="FYC20" s="26"/>
      <c r="FYD20" s="26"/>
      <c r="FYE20" s="26"/>
      <c r="FYF20" s="26"/>
      <c r="FYG20" s="26"/>
      <c r="FYH20" s="26"/>
      <c r="FYI20" s="26"/>
      <c r="FYJ20" s="26"/>
      <c r="FYK20" s="26"/>
      <c r="FYL20" s="26"/>
      <c r="FYM20" s="26"/>
      <c r="FYN20" s="26"/>
      <c r="FYO20" s="26"/>
      <c r="FYP20" s="26"/>
      <c r="FYQ20" s="26"/>
      <c r="FYR20" s="26"/>
      <c r="FYS20" s="26"/>
      <c r="FYT20" s="26"/>
      <c r="FYU20" s="26"/>
      <c r="FYV20" s="26"/>
      <c r="FYW20" s="26"/>
      <c r="FYX20" s="26"/>
      <c r="FYY20" s="26"/>
      <c r="FYZ20" s="26"/>
      <c r="FZA20" s="26"/>
      <c r="FZB20" s="26"/>
      <c r="FZC20" s="26"/>
      <c r="FZD20" s="26"/>
      <c r="FZE20" s="26"/>
      <c r="FZF20" s="26"/>
      <c r="FZG20" s="26"/>
      <c r="FZH20" s="26"/>
      <c r="FZI20" s="26"/>
      <c r="FZJ20" s="26"/>
      <c r="FZK20" s="26"/>
      <c r="FZL20" s="26"/>
      <c r="FZM20" s="26"/>
      <c r="FZN20" s="26"/>
      <c r="FZO20" s="26"/>
      <c r="FZP20" s="26"/>
      <c r="FZQ20" s="26"/>
      <c r="FZR20" s="26"/>
      <c r="FZS20" s="26"/>
      <c r="FZT20" s="26"/>
      <c r="FZU20" s="26"/>
      <c r="FZV20" s="26"/>
      <c r="FZW20" s="26"/>
      <c r="FZX20" s="26"/>
      <c r="FZY20" s="26"/>
      <c r="FZZ20" s="26"/>
      <c r="GAA20" s="26"/>
      <c r="GAB20" s="26"/>
      <c r="GAC20" s="26"/>
      <c r="GAD20" s="26"/>
      <c r="GAE20" s="26"/>
      <c r="GAF20" s="26"/>
      <c r="GAG20" s="26"/>
      <c r="GAH20" s="26"/>
      <c r="GAI20" s="26"/>
      <c r="GAJ20" s="26"/>
      <c r="GAK20" s="26"/>
      <c r="GAL20" s="26"/>
      <c r="GAM20" s="26"/>
      <c r="GAN20" s="26"/>
      <c r="GAO20" s="26"/>
      <c r="GAP20" s="26"/>
      <c r="GAQ20" s="26"/>
      <c r="GAR20" s="26"/>
      <c r="GAS20" s="26"/>
      <c r="GAT20" s="26"/>
      <c r="GAU20" s="26"/>
      <c r="GAV20" s="26"/>
      <c r="GAW20" s="26"/>
      <c r="GAX20" s="26"/>
      <c r="GAY20" s="26"/>
      <c r="GAZ20" s="26"/>
      <c r="GBA20" s="26"/>
      <c r="GBB20" s="26"/>
      <c r="GBC20" s="26"/>
      <c r="GBD20" s="26"/>
      <c r="GBE20" s="26"/>
      <c r="GBF20" s="26"/>
      <c r="GBG20" s="26"/>
      <c r="GBH20" s="26"/>
      <c r="GBI20" s="26"/>
      <c r="GBJ20" s="26"/>
      <c r="GBK20" s="26"/>
      <c r="GBL20" s="26"/>
      <c r="GBM20" s="26"/>
      <c r="GBN20" s="26"/>
      <c r="GBO20" s="26"/>
      <c r="GBP20" s="26"/>
      <c r="GBQ20" s="26"/>
      <c r="GBR20" s="26"/>
      <c r="GBS20" s="26"/>
      <c r="GBT20" s="26"/>
      <c r="GBU20" s="26"/>
      <c r="GBV20" s="26"/>
      <c r="GBW20" s="26"/>
      <c r="GBX20" s="26"/>
      <c r="GBY20" s="26"/>
      <c r="GBZ20" s="26"/>
      <c r="GCA20" s="26"/>
      <c r="GCB20" s="26"/>
      <c r="GCC20" s="26"/>
      <c r="GCD20" s="26"/>
      <c r="GCE20" s="26"/>
      <c r="GCF20" s="26"/>
      <c r="GCG20" s="26"/>
      <c r="GCH20" s="26"/>
      <c r="GCI20" s="26"/>
      <c r="GCJ20" s="26"/>
      <c r="GCK20" s="26"/>
      <c r="GCL20" s="26"/>
      <c r="GCM20" s="26"/>
      <c r="GCN20" s="26"/>
      <c r="GCO20" s="26"/>
      <c r="GCP20" s="26"/>
      <c r="GCQ20" s="26"/>
      <c r="GCR20" s="26"/>
      <c r="GCS20" s="26"/>
      <c r="GCT20" s="26"/>
      <c r="GCU20" s="26"/>
      <c r="GCV20" s="26"/>
      <c r="GCW20" s="26"/>
      <c r="GCX20" s="26"/>
      <c r="GCY20" s="26"/>
      <c r="GCZ20" s="26"/>
      <c r="GDA20" s="26"/>
      <c r="GDB20" s="26"/>
      <c r="GDC20" s="26"/>
      <c r="GDD20" s="26"/>
      <c r="GDE20" s="26"/>
      <c r="GDF20" s="26"/>
      <c r="GDG20" s="26"/>
      <c r="GDH20" s="26"/>
      <c r="GDI20" s="26"/>
      <c r="GDJ20" s="26"/>
      <c r="GDK20" s="26"/>
      <c r="GDL20" s="26"/>
      <c r="GDM20" s="26"/>
      <c r="GDN20" s="26"/>
      <c r="GDO20" s="26"/>
      <c r="GDP20" s="26"/>
      <c r="GDQ20" s="26"/>
      <c r="GDR20" s="26"/>
      <c r="GDS20" s="26"/>
      <c r="GDT20" s="26"/>
      <c r="GDU20" s="26"/>
      <c r="GDV20" s="26"/>
      <c r="GDW20" s="26"/>
      <c r="GDX20" s="26"/>
      <c r="GDY20" s="26"/>
      <c r="GDZ20" s="26"/>
      <c r="GEA20" s="26"/>
      <c r="GEB20" s="26"/>
      <c r="GEC20" s="26"/>
      <c r="GED20" s="26"/>
      <c r="GEE20" s="26"/>
      <c r="GEF20" s="26"/>
      <c r="GEG20" s="26"/>
      <c r="GEH20" s="26"/>
      <c r="GEI20" s="26"/>
      <c r="GEJ20" s="26"/>
      <c r="GEK20" s="26"/>
      <c r="GEL20" s="26"/>
      <c r="GEM20" s="26"/>
      <c r="GEN20" s="26"/>
      <c r="GEO20" s="26"/>
      <c r="GEP20" s="26"/>
      <c r="GEQ20" s="26"/>
      <c r="GER20" s="26"/>
      <c r="GES20" s="26"/>
      <c r="GET20" s="26"/>
      <c r="GEU20" s="26"/>
      <c r="GEV20" s="26"/>
      <c r="GEW20" s="26"/>
      <c r="GEX20" s="26"/>
      <c r="GEY20" s="26"/>
      <c r="GEZ20" s="26"/>
      <c r="GFA20" s="26"/>
      <c r="GFB20" s="26"/>
      <c r="GFC20" s="26"/>
      <c r="GFD20" s="26"/>
      <c r="GFE20" s="26"/>
      <c r="GFF20" s="26"/>
      <c r="GFG20" s="26"/>
      <c r="GFH20" s="26"/>
      <c r="GFI20" s="26"/>
      <c r="GFJ20" s="26"/>
      <c r="GFK20" s="26"/>
      <c r="GFL20" s="26"/>
      <c r="GFM20" s="26"/>
      <c r="GFN20" s="26"/>
      <c r="GFO20" s="26"/>
      <c r="GFP20" s="26"/>
      <c r="GFQ20" s="26"/>
      <c r="GFR20" s="26"/>
      <c r="GFS20" s="26"/>
      <c r="GFT20" s="26"/>
      <c r="GFU20" s="26"/>
      <c r="GFV20" s="26"/>
      <c r="GFW20" s="26"/>
      <c r="GFX20" s="26"/>
      <c r="GFY20" s="26"/>
      <c r="GFZ20" s="26"/>
      <c r="GGA20" s="26"/>
      <c r="GGB20" s="26"/>
      <c r="GGC20" s="26"/>
      <c r="GGD20" s="26"/>
      <c r="GGE20" s="26"/>
      <c r="GGF20" s="26"/>
      <c r="GGG20" s="26"/>
      <c r="GGH20" s="26"/>
      <c r="GGI20" s="26"/>
      <c r="GGJ20" s="26"/>
      <c r="GGK20" s="26"/>
      <c r="GGL20" s="26"/>
      <c r="GGM20" s="26"/>
      <c r="GGN20" s="26"/>
      <c r="GGO20" s="26"/>
      <c r="GGP20" s="26"/>
      <c r="GGQ20" s="26"/>
      <c r="GGR20" s="26"/>
      <c r="GGS20" s="26"/>
      <c r="GGT20" s="26"/>
      <c r="GGU20" s="26"/>
      <c r="GGV20" s="26"/>
      <c r="GGW20" s="26"/>
      <c r="GGX20" s="26"/>
      <c r="GGY20" s="26"/>
      <c r="GGZ20" s="26"/>
      <c r="GHA20" s="26"/>
      <c r="GHB20" s="26"/>
      <c r="GHC20" s="26"/>
      <c r="GHD20" s="26"/>
      <c r="GHE20" s="26"/>
      <c r="GHF20" s="26"/>
      <c r="GHG20" s="26"/>
      <c r="GHH20" s="26"/>
      <c r="GHI20" s="26"/>
      <c r="GHJ20" s="26"/>
      <c r="GHK20" s="26"/>
      <c r="GHL20" s="26"/>
      <c r="GHM20" s="26"/>
      <c r="GHN20" s="26"/>
      <c r="GHO20" s="26"/>
      <c r="GHP20" s="26"/>
      <c r="GHQ20" s="26"/>
      <c r="GHR20" s="26"/>
      <c r="GHS20" s="26"/>
      <c r="GHT20" s="26"/>
      <c r="GHU20" s="26"/>
      <c r="GHV20" s="26"/>
      <c r="GHW20" s="26"/>
      <c r="GHX20" s="26"/>
      <c r="GHY20" s="26"/>
      <c r="GHZ20" s="26"/>
      <c r="GIA20" s="26"/>
      <c r="GIB20" s="26"/>
      <c r="GIC20" s="26"/>
      <c r="GID20" s="26"/>
      <c r="GIE20" s="26"/>
      <c r="GIF20" s="26"/>
      <c r="GIG20" s="26"/>
      <c r="GIH20" s="26"/>
      <c r="GII20" s="26"/>
      <c r="GIJ20" s="26"/>
      <c r="GIK20" s="26"/>
      <c r="GIL20" s="26"/>
      <c r="GIM20" s="26"/>
      <c r="GIN20" s="26"/>
      <c r="GIO20" s="26"/>
      <c r="GIP20" s="26"/>
      <c r="GIQ20" s="26"/>
      <c r="GIR20" s="26"/>
      <c r="GIS20" s="26"/>
      <c r="GIT20" s="26"/>
      <c r="GIU20" s="26"/>
      <c r="GIV20" s="26"/>
      <c r="GIW20" s="26"/>
      <c r="GIX20" s="26"/>
      <c r="GIY20" s="26"/>
      <c r="GIZ20" s="26"/>
      <c r="GJA20" s="26"/>
      <c r="GJB20" s="26"/>
      <c r="GJC20" s="26"/>
      <c r="GJD20" s="26"/>
      <c r="GJE20" s="26"/>
      <c r="GJF20" s="26"/>
      <c r="GJG20" s="26"/>
      <c r="GJH20" s="26"/>
      <c r="GJI20" s="26"/>
      <c r="GJJ20" s="26"/>
      <c r="GJK20" s="26"/>
      <c r="GJL20" s="26"/>
      <c r="GJM20" s="26"/>
      <c r="GJN20" s="26"/>
      <c r="GJO20" s="26"/>
      <c r="GJP20" s="26"/>
      <c r="GJQ20" s="26"/>
      <c r="GJR20" s="26"/>
      <c r="GJS20" s="26"/>
      <c r="GJT20" s="26"/>
      <c r="GJU20" s="26"/>
      <c r="GJV20" s="26"/>
      <c r="GJW20" s="26"/>
      <c r="GJX20" s="26"/>
      <c r="GJY20" s="26"/>
      <c r="GJZ20" s="26"/>
      <c r="GKA20" s="26"/>
      <c r="GKB20" s="26"/>
      <c r="GKC20" s="26"/>
      <c r="GKD20" s="26"/>
      <c r="GKE20" s="26"/>
      <c r="GKF20" s="26"/>
      <c r="GKG20" s="26"/>
      <c r="GKH20" s="26"/>
      <c r="GKI20" s="26"/>
      <c r="GKJ20" s="26"/>
      <c r="GKK20" s="26"/>
      <c r="GKL20" s="26"/>
      <c r="GKM20" s="26"/>
      <c r="GKN20" s="26"/>
      <c r="GKO20" s="26"/>
      <c r="GKP20" s="26"/>
      <c r="GKQ20" s="26"/>
      <c r="GKR20" s="26"/>
      <c r="GKS20" s="26"/>
      <c r="GKT20" s="26"/>
      <c r="GKU20" s="26"/>
      <c r="GKV20" s="26"/>
      <c r="GKW20" s="26"/>
      <c r="GKX20" s="26"/>
      <c r="GKY20" s="26"/>
      <c r="GKZ20" s="26"/>
      <c r="GLA20" s="26"/>
      <c r="GLB20" s="26"/>
      <c r="GLC20" s="26"/>
      <c r="GLD20" s="26"/>
      <c r="GLE20" s="26"/>
      <c r="GLF20" s="26"/>
      <c r="GLG20" s="26"/>
      <c r="GLH20" s="26"/>
      <c r="GLI20" s="26"/>
      <c r="GLJ20" s="26"/>
      <c r="GLK20" s="26"/>
      <c r="GLL20" s="26"/>
      <c r="GLM20" s="26"/>
      <c r="GLN20" s="26"/>
      <c r="GLO20" s="26"/>
      <c r="GLP20" s="26"/>
      <c r="GLQ20" s="26"/>
      <c r="GLR20" s="26"/>
      <c r="GLS20" s="26"/>
      <c r="GLT20" s="26"/>
      <c r="GLU20" s="26"/>
      <c r="GLV20" s="26"/>
      <c r="GLW20" s="26"/>
      <c r="GLX20" s="26"/>
      <c r="GLY20" s="26"/>
      <c r="GLZ20" s="26"/>
      <c r="GMA20" s="26"/>
      <c r="GMB20" s="26"/>
      <c r="GMC20" s="26"/>
      <c r="GMD20" s="26"/>
      <c r="GME20" s="26"/>
      <c r="GMF20" s="26"/>
      <c r="GMG20" s="26"/>
      <c r="GMH20" s="26"/>
      <c r="GMI20" s="26"/>
      <c r="GMJ20" s="26"/>
      <c r="GMK20" s="26"/>
      <c r="GML20" s="26"/>
      <c r="GMM20" s="26"/>
      <c r="GMN20" s="26"/>
      <c r="GMO20" s="26"/>
      <c r="GMP20" s="26"/>
      <c r="GMQ20" s="26"/>
      <c r="GMR20" s="26"/>
      <c r="GMS20" s="26"/>
      <c r="GMT20" s="26"/>
      <c r="GMU20" s="26"/>
      <c r="GMV20" s="26"/>
      <c r="GMW20" s="26"/>
      <c r="GMX20" s="26"/>
      <c r="GMY20" s="26"/>
      <c r="GMZ20" s="26"/>
      <c r="GNA20" s="26"/>
      <c r="GNB20" s="26"/>
      <c r="GNC20" s="26"/>
      <c r="GND20" s="26"/>
      <c r="GNE20" s="26"/>
      <c r="GNF20" s="26"/>
      <c r="GNG20" s="26"/>
      <c r="GNH20" s="26"/>
      <c r="GNI20" s="26"/>
      <c r="GNJ20" s="26"/>
      <c r="GNK20" s="26"/>
      <c r="GNL20" s="26"/>
      <c r="GNM20" s="26"/>
      <c r="GNN20" s="26"/>
      <c r="GNO20" s="26"/>
      <c r="GNP20" s="26"/>
      <c r="GNQ20" s="26"/>
      <c r="GNR20" s="26"/>
      <c r="GNS20" s="26"/>
      <c r="GNT20" s="26"/>
      <c r="GNU20" s="26"/>
      <c r="GNV20" s="26"/>
      <c r="GNW20" s="26"/>
      <c r="GNX20" s="26"/>
      <c r="GNY20" s="26"/>
      <c r="GNZ20" s="26"/>
      <c r="GOA20" s="26"/>
      <c r="GOB20" s="26"/>
      <c r="GOC20" s="26"/>
      <c r="GOD20" s="26"/>
      <c r="GOE20" s="26"/>
      <c r="GOF20" s="26"/>
      <c r="GOG20" s="26"/>
      <c r="GOH20" s="26"/>
      <c r="GOI20" s="26"/>
      <c r="GOJ20" s="26"/>
      <c r="GOK20" s="26"/>
      <c r="GOL20" s="26"/>
      <c r="GOM20" s="26"/>
      <c r="GON20" s="26"/>
      <c r="GOO20" s="26"/>
      <c r="GOP20" s="26"/>
      <c r="GOQ20" s="26"/>
      <c r="GOR20" s="26"/>
      <c r="GOS20" s="26"/>
      <c r="GOT20" s="26"/>
      <c r="GOU20" s="26"/>
      <c r="GOV20" s="26"/>
      <c r="GOW20" s="26"/>
      <c r="GOX20" s="26"/>
      <c r="GOY20" s="26"/>
      <c r="GOZ20" s="26"/>
      <c r="GPA20" s="26"/>
      <c r="GPB20" s="26"/>
      <c r="GPC20" s="26"/>
      <c r="GPD20" s="26"/>
      <c r="GPE20" s="26"/>
      <c r="GPF20" s="26"/>
      <c r="GPG20" s="26"/>
      <c r="GPH20" s="26"/>
      <c r="GPI20" s="26"/>
      <c r="GPJ20" s="26"/>
      <c r="GPK20" s="26"/>
      <c r="GPL20" s="26"/>
      <c r="GPM20" s="26"/>
      <c r="GPN20" s="26"/>
      <c r="GPO20" s="26"/>
      <c r="GPP20" s="26"/>
      <c r="GPQ20" s="26"/>
      <c r="GPR20" s="26"/>
      <c r="GPS20" s="26"/>
      <c r="GPT20" s="26"/>
      <c r="GPU20" s="26"/>
      <c r="GPV20" s="26"/>
      <c r="GPW20" s="26"/>
      <c r="GPX20" s="26"/>
      <c r="GPY20" s="26"/>
      <c r="GPZ20" s="26"/>
      <c r="GQA20" s="26"/>
      <c r="GQB20" s="26"/>
      <c r="GQC20" s="26"/>
      <c r="GQD20" s="26"/>
      <c r="GQE20" s="26"/>
      <c r="GQF20" s="26"/>
      <c r="GQG20" s="26"/>
      <c r="GQH20" s="26"/>
      <c r="GQI20" s="26"/>
      <c r="GQJ20" s="26"/>
      <c r="GQK20" s="26"/>
      <c r="GQL20" s="26"/>
      <c r="GQM20" s="26"/>
      <c r="GQN20" s="26"/>
      <c r="GQO20" s="26"/>
      <c r="GQP20" s="26"/>
      <c r="GQQ20" s="26"/>
      <c r="GQR20" s="26"/>
      <c r="GQS20" s="26"/>
      <c r="GQT20" s="26"/>
      <c r="GQU20" s="26"/>
      <c r="GQV20" s="26"/>
      <c r="GQW20" s="26"/>
      <c r="GQX20" s="26"/>
      <c r="GQY20" s="26"/>
      <c r="GQZ20" s="26"/>
      <c r="GRA20" s="26"/>
      <c r="GRB20" s="26"/>
      <c r="GRC20" s="26"/>
      <c r="GRD20" s="26"/>
      <c r="GRE20" s="26"/>
      <c r="GRF20" s="26"/>
      <c r="GRG20" s="26"/>
      <c r="GRH20" s="26"/>
      <c r="GRI20" s="26"/>
      <c r="GRJ20" s="26"/>
      <c r="GRK20" s="26"/>
      <c r="GRL20" s="26"/>
      <c r="GRM20" s="26"/>
      <c r="GRN20" s="26"/>
      <c r="GRO20" s="26"/>
      <c r="GRP20" s="26"/>
      <c r="GRQ20" s="26"/>
      <c r="GRR20" s="26"/>
      <c r="GRS20" s="26"/>
      <c r="GRT20" s="26"/>
      <c r="GRU20" s="26"/>
      <c r="GRV20" s="26"/>
      <c r="GRW20" s="26"/>
      <c r="GRX20" s="26"/>
      <c r="GRY20" s="26"/>
      <c r="GRZ20" s="26"/>
      <c r="GSA20" s="26"/>
      <c r="GSB20" s="26"/>
      <c r="GSC20" s="26"/>
      <c r="GSD20" s="26"/>
      <c r="GSE20" s="26"/>
      <c r="GSF20" s="26"/>
      <c r="GSG20" s="26"/>
      <c r="GSH20" s="26"/>
      <c r="GSI20" s="26"/>
      <c r="GSJ20" s="26"/>
      <c r="GSK20" s="26"/>
      <c r="GSL20" s="26"/>
      <c r="GSM20" s="26"/>
      <c r="GSN20" s="26"/>
      <c r="GSO20" s="26"/>
      <c r="GSP20" s="26"/>
      <c r="GSQ20" s="26"/>
      <c r="GSR20" s="26"/>
      <c r="GSS20" s="26"/>
      <c r="GST20" s="26"/>
      <c r="GSU20" s="26"/>
      <c r="GSV20" s="26"/>
      <c r="GSW20" s="26"/>
      <c r="GSX20" s="26"/>
      <c r="GSY20" s="26"/>
      <c r="GSZ20" s="26"/>
      <c r="GTA20" s="26"/>
      <c r="GTB20" s="26"/>
      <c r="GTC20" s="26"/>
      <c r="GTD20" s="26"/>
      <c r="GTE20" s="26"/>
      <c r="GTF20" s="26"/>
      <c r="GTG20" s="26"/>
      <c r="GTH20" s="26"/>
      <c r="GTI20" s="26"/>
      <c r="GTJ20" s="26"/>
      <c r="GTK20" s="26"/>
      <c r="GTL20" s="26"/>
      <c r="GTM20" s="26"/>
      <c r="GTN20" s="26"/>
      <c r="GTO20" s="26"/>
      <c r="GTP20" s="26"/>
      <c r="GTQ20" s="26"/>
      <c r="GTR20" s="26"/>
      <c r="GTS20" s="26"/>
      <c r="GTT20" s="26"/>
      <c r="GTU20" s="26"/>
      <c r="GTV20" s="26"/>
      <c r="GTW20" s="26"/>
      <c r="GTX20" s="26"/>
      <c r="GTY20" s="26"/>
      <c r="GTZ20" s="26"/>
      <c r="GUA20" s="26"/>
      <c r="GUB20" s="26"/>
      <c r="GUC20" s="26"/>
      <c r="GUD20" s="26"/>
      <c r="GUE20" s="26"/>
      <c r="GUF20" s="26"/>
      <c r="GUG20" s="26"/>
      <c r="GUH20" s="26"/>
      <c r="GUI20" s="26"/>
      <c r="GUJ20" s="26"/>
      <c r="GUK20" s="26"/>
      <c r="GUL20" s="26"/>
      <c r="GUM20" s="26"/>
      <c r="GUN20" s="26"/>
      <c r="GUO20" s="26"/>
      <c r="GUP20" s="26"/>
      <c r="GUQ20" s="26"/>
      <c r="GUR20" s="26"/>
      <c r="GUS20" s="26"/>
      <c r="GUT20" s="26"/>
      <c r="GUU20" s="26"/>
      <c r="GUV20" s="26"/>
      <c r="GUW20" s="26"/>
      <c r="GUX20" s="26"/>
      <c r="GUY20" s="26"/>
      <c r="GUZ20" s="26"/>
      <c r="GVA20" s="26"/>
      <c r="GVB20" s="26"/>
      <c r="GVC20" s="26"/>
      <c r="GVD20" s="26"/>
      <c r="GVE20" s="26"/>
      <c r="GVF20" s="26"/>
      <c r="GVG20" s="26"/>
      <c r="GVH20" s="26"/>
      <c r="GVI20" s="26"/>
      <c r="GVJ20" s="26"/>
      <c r="GVK20" s="26"/>
      <c r="GVL20" s="26"/>
      <c r="GVM20" s="26"/>
      <c r="GVN20" s="26"/>
      <c r="GVO20" s="26"/>
      <c r="GVP20" s="26"/>
      <c r="GVQ20" s="26"/>
      <c r="GVR20" s="26"/>
      <c r="GVS20" s="26"/>
      <c r="GVT20" s="26"/>
      <c r="GVU20" s="26"/>
      <c r="GVV20" s="26"/>
      <c r="GVW20" s="26"/>
      <c r="GVX20" s="26"/>
      <c r="GVY20" s="26"/>
      <c r="GVZ20" s="26"/>
      <c r="GWA20" s="26"/>
      <c r="GWB20" s="26"/>
      <c r="GWC20" s="26"/>
      <c r="GWD20" s="26"/>
      <c r="GWE20" s="26"/>
      <c r="GWF20" s="26"/>
      <c r="GWG20" s="26"/>
      <c r="GWH20" s="26"/>
      <c r="GWI20" s="26"/>
      <c r="GWJ20" s="26"/>
      <c r="GWK20" s="26"/>
      <c r="GWL20" s="26"/>
      <c r="GWM20" s="26"/>
      <c r="GWN20" s="26"/>
      <c r="GWO20" s="26"/>
      <c r="GWP20" s="26"/>
      <c r="GWQ20" s="26"/>
      <c r="GWR20" s="26"/>
      <c r="GWS20" s="26"/>
      <c r="GWT20" s="26"/>
      <c r="GWU20" s="26"/>
      <c r="GWV20" s="26"/>
      <c r="GWW20" s="26"/>
      <c r="GWX20" s="26"/>
      <c r="GWY20" s="26"/>
      <c r="GWZ20" s="26"/>
      <c r="GXA20" s="26"/>
      <c r="GXB20" s="26"/>
      <c r="GXC20" s="26"/>
      <c r="GXD20" s="26"/>
      <c r="GXE20" s="26"/>
      <c r="GXF20" s="26"/>
      <c r="GXG20" s="26"/>
      <c r="GXH20" s="26"/>
      <c r="GXI20" s="26"/>
      <c r="GXJ20" s="26"/>
      <c r="GXK20" s="26"/>
      <c r="GXL20" s="26"/>
      <c r="GXM20" s="26"/>
      <c r="GXN20" s="26"/>
      <c r="GXO20" s="26"/>
      <c r="GXP20" s="26"/>
      <c r="GXQ20" s="26"/>
      <c r="GXR20" s="26"/>
      <c r="GXS20" s="26"/>
      <c r="GXT20" s="26"/>
      <c r="GXU20" s="26"/>
      <c r="GXV20" s="26"/>
      <c r="GXW20" s="26"/>
      <c r="GXX20" s="26"/>
      <c r="GXY20" s="26"/>
      <c r="GXZ20" s="26"/>
      <c r="GYA20" s="26"/>
      <c r="GYB20" s="26"/>
      <c r="GYC20" s="26"/>
      <c r="GYD20" s="26"/>
      <c r="GYE20" s="26"/>
      <c r="GYF20" s="26"/>
      <c r="GYG20" s="26"/>
      <c r="GYH20" s="26"/>
      <c r="GYI20" s="26"/>
      <c r="GYJ20" s="26"/>
      <c r="GYK20" s="26"/>
      <c r="GYL20" s="26"/>
      <c r="GYM20" s="26"/>
      <c r="GYN20" s="26"/>
      <c r="GYO20" s="26"/>
      <c r="GYP20" s="26"/>
      <c r="GYQ20" s="26"/>
      <c r="GYR20" s="26"/>
      <c r="GYS20" s="26"/>
      <c r="GYT20" s="26"/>
      <c r="GYU20" s="26"/>
      <c r="GYV20" s="26"/>
      <c r="GYW20" s="26"/>
      <c r="GYX20" s="26"/>
      <c r="GYY20" s="26"/>
      <c r="GYZ20" s="26"/>
      <c r="GZA20" s="26"/>
      <c r="GZB20" s="26"/>
      <c r="GZC20" s="26"/>
      <c r="GZD20" s="26"/>
      <c r="GZE20" s="26"/>
      <c r="GZF20" s="26"/>
      <c r="GZG20" s="26"/>
      <c r="GZH20" s="26"/>
      <c r="GZI20" s="26"/>
      <c r="GZJ20" s="26"/>
      <c r="GZK20" s="26"/>
      <c r="GZL20" s="26"/>
      <c r="GZM20" s="26"/>
      <c r="GZN20" s="26"/>
      <c r="GZO20" s="26"/>
      <c r="GZP20" s="26"/>
      <c r="GZQ20" s="26"/>
      <c r="GZR20" s="26"/>
      <c r="GZS20" s="26"/>
      <c r="GZT20" s="26"/>
      <c r="GZU20" s="26"/>
      <c r="GZV20" s="26"/>
      <c r="GZW20" s="26"/>
      <c r="GZX20" s="26"/>
      <c r="GZY20" s="26"/>
      <c r="GZZ20" s="26"/>
      <c r="HAA20" s="26"/>
      <c r="HAB20" s="26"/>
      <c r="HAC20" s="26"/>
      <c r="HAD20" s="26"/>
      <c r="HAE20" s="26"/>
      <c r="HAF20" s="26"/>
      <c r="HAG20" s="26"/>
      <c r="HAH20" s="26"/>
      <c r="HAI20" s="26"/>
      <c r="HAJ20" s="26"/>
      <c r="HAK20" s="26"/>
      <c r="HAL20" s="26"/>
      <c r="HAM20" s="26"/>
      <c r="HAN20" s="26"/>
      <c r="HAO20" s="26"/>
      <c r="HAP20" s="26"/>
      <c r="HAQ20" s="26"/>
      <c r="HAR20" s="26"/>
      <c r="HAS20" s="26"/>
      <c r="HAT20" s="26"/>
      <c r="HAU20" s="26"/>
      <c r="HAV20" s="26"/>
      <c r="HAW20" s="26"/>
      <c r="HAX20" s="26"/>
      <c r="HAY20" s="26"/>
      <c r="HAZ20" s="26"/>
      <c r="HBA20" s="26"/>
      <c r="HBB20" s="26"/>
      <c r="HBC20" s="26"/>
      <c r="HBD20" s="26"/>
      <c r="HBE20" s="26"/>
      <c r="HBF20" s="26"/>
      <c r="HBG20" s="26"/>
      <c r="HBH20" s="26"/>
      <c r="HBI20" s="26"/>
      <c r="HBJ20" s="26"/>
      <c r="HBK20" s="26"/>
      <c r="HBL20" s="26"/>
      <c r="HBM20" s="26"/>
      <c r="HBN20" s="26"/>
      <c r="HBO20" s="26"/>
      <c r="HBP20" s="26"/>
      <c r="HBQ20" s="26"/>
      <c r="HBR20" s="26"/>
      <c r="HBS20" s="26"/>
      <c r="HBT20" s="26"/>
      <c r="HBU20" s="26"/>
      <c r="HBV20" s="26"/>
      <c r="HBW20" s="26"/>
      <c r="HBX20" s="26"/>
      <c r="HBY20" s="26"/>
      <c r="HBZ20" s="26"/>
      <c r="HCA20" s="26"/>
      <c r="HCB20" s="26"/>
      <c r="HCC20" s="26"/>
      <c r="HCD20" s="26"/>
      <c r="HCE20" s="26"/>
      <c r="HCF20" s="26"/>
      <c r="HCG20" s="26"/>
      <c r="HCH20" s="26"/>
      <c r="HCI20" s="26"/>
      <c r="HCJ20" s="26"/>
      <c r="HCK20" s="26"/>
      <c r="HCL20" s="26"/>
      <c r="HCM20" s="26"/>
      <c r="HCN20" s="26"/>
      <c r="HCO20" s="26"/>
      <c r="HCP20" s="26"/>
      <c r="HCQ20" s="26"/>
      <c r="HCR20" s="26"/>
      <c r="HCS20" s="26"/>
      <c r="HCT20" s="26"/>
      <c r="HCU20" s="26"/>
      <c r="HCV20" s="26"/>
      <c r="HCW20" s="26"/>
      <c r="HCX20" s="26"/>
      <c r="HCY20" s="26"/>
      <c r="HCZ20" s="26"/>
      <c r="HDA20" s="26"/>
      <c r="HDB20" s="26"/>
      <c r="HDC20" s="26"/>
      <c r="HDD20" s="26"/>
      <c r="HDE20" s="26"/>
      <c r="HDF20" s="26"/>
      <c r="HDG20" s="26"/>
      <c r="HDH20" s="26"/>
      <c r="HDI20" s="26"/>
      <c r="HDJ20" s="26"/>
      <c r="HDK20" s="26"/>
      <c r="HDL20" s="26"/>
      <c r="HDM20" s="26"/>
      <c r="HDN20" s="26"/>
      <c r="HDO20" s="26"/>
      <c r="HDP20" s="26"/>
      <c r="HDQ20" s="26"/>
      <c r="HDR20" s="26"/>
      <c r="HDS20" s="26"/>
      <c r="HDT20" s="26"/>
      <c r="HDU20" s="26"/>
      <c r="HDV20" s="26"/>
      <c r="HDW20" s="26"/>
      <c r="HDX20" s="26"/>
      <c r="HDY20" s="26"/>
      <c r="HDZ20" s="26"/>
      <c r="HEA20" s="26"/>
      <c r="HEB20" s="26"/>
      <c r="HEC20" s="26"/>
      <c r="HED20" s="26"/>
      <c r="HEE20" s="26"/>
      <c r="HEF20" s="26"/>
      <c r="HEG20" s="26"/>
      <c r="HEH20" s="26"/>
      <c r="HEI20" s="26"/>
      <c r="HEJ20" s="26"/>
      <c r="HEK20" s="26"/>
      <c r="HEL20" s="26"/>
      <c r="HEM20" s="26"/>
      <c r="HEN20" s="26"/>
      <c r="HEO20" s="26"/>
      <c r="HEP20" s="26"/>
      <c r="HEQ20" s="26"/>
      <c r="HER20" s="26"/>
      <c r="HES20" s="26"/>
      <c r="HET20" s="26"/>
      <c r="HEU20" s="26"/>
      <c r="HEV20" s="26"/>
      <c r="HEW20" s="26"/>
      <c r="HEX20" s="26"/>
      <c r="HEY20" s="26"/>
      <c r="HEZ20" s="26"/>
      <c r="HFA20" s="26"/>
      <c r="HFB20" s="26"/>
      <c r="HFC20" s="26"/>
      <c r="HFD20" s="26"/>
      <c r="HFE20" s="26"/>
      <c r="HFF20" s="26"/>
      <c r="HFG20" s="26"/>
      <c r="HFH20" s="26"/>
      <c r="HFI20" s="26"/>
      <c r="HFJ20" s="26"/>
      <c r="HFK20" s="26"/>
      <c r="HFL20" s="26"/>
      <c r="HFM20" s="26"/>
      <c r="HFN20" s="26"/>
      <c r="HFO20" s="26"/>
      <c r="HFP20" s="26"/>
      <c r="HFQ20" s="26"/>
      <c r="HFR20" s="26"/>
      <c r="HFS20" s="26"/>
      <c r="HFT20" s="26"/>
      <c r="HFU20" s="26"/>
      <c r="HFV20" s="26"/>
      <c r="HFW20" s="26"/>
      <c r="HFX20" s="26"/>
      <c r="HFY20" s="26"/>
      <c r="HFZ20" s="26"/>
      <c r="HGA20" s="26"/>
      <c r="HGB20" s="26"/>
      <c r="HGC20" s="26"/>
      <c r="HGD20" s="26"/>
      <c r="HGE20" s="26"/>
      <c r="HGF20" s="26"/>
      <c r="HGG20" s="26"/>
      <c r="HGH20" s="26"/>
      <c r="HGI20" s="26"/>
      <c r="HGJ20" s="26"/>
      <c r="HGK20" s="26"/>
      <c r="HGL20" s="26"/>
      <c r="HGM20" s="26"/>
      <c r="HGN20" s="26"/>
      <c r="HGO20" s="26"/>
      <c r="HGP20" s="26"/>
      <c r="HGQ20" s="26"/>
      <c r="HGR20" s="26"/>
      <c r="HGS20" s="26"/>
      <c r="HGT20" s="26"/>
      <c r="HGU20" s="26"/>
      <c r="HGV20" s="26"/>
      <c r="HGW20" s="26"/>
      <c r="HGX20" s="26"/>
      <c r="HGY20" s="26"/>
      <c r="HGZ20" s="26"/>
      <c r="HHA20" s="26"/>
      <c r="HHB20" s="26"/>
      <c r="HHC20" s="26"/>
      <c r="HHD20" s="26"/>
      <c r="HHE20" s="26"/>
      <c r="HHF20" s="26"/>
      <c r="HHG20" s="26"/>
      <c r="HHH20" s="26"/>
      <c r="HHI20" s="26"/>
      <c r="HHJ20" s="26"/>
      <c r="HHK20" s="26"/>
      <c r="HHL20" s="26"/>
      <c r="HHM20" s="26"/>
      <c r="HHN20" s="26"/>
      <c r="HHO20" s="26"/>
      <c r="HHP20" s="26"/>
      <c r="HHQ20" s="26"/>
      <c r="HHR20" s="26"/>
      <c r="HHS20" s="26"/>
      <c r="HHT20" s="26"/>
      <c r="HHU20" s="26"/>
      <c r="HHV20" s="26"/>
      <c r="HHW20" s="26"/>
      <c r="HHX20" s="26"/>
      <c r="HHY20" s="26"/>
      <c r="HHZ20" s="26"/>
      <c r="HIA20" s="26"/>
      <c r="HIB20" s="26"/>
      <c r="HIC20" s="26"/>
      <c r="HID20" s="26"/>
      <c r="HIE20" s="26"/>
      <c r="HIF20" s="26"/>
      <c r="HIG20" s="26"/>
      <c r="HIH20" s="26"/>
      <c r="HII20" s="26"/>
      <c r="HIJ20" s="26"/>
      <c r="HIK20" s="26"/>
      <c r="HIL20" s="26"/>
      <c r="HIM20" s="26"/>
      <c r="HIN20" s="26"/>
      <c r="HIO20" s="26"/>
      <c r="HIP20" s="26"/>
      <c r="HIQ20" s="26"/>
      <c r="HIR20" s="26"/>
      <c r="HIS20" s="26"/>
      <c r="HIT20" s="26"/>
      <c r="HIU20" s="26"/>
      <c r="HIV20" s="26"/>
      <c r="HIW20" s="26"/>
      <c r="HIX20" s="26"/>
      <c r="HIY20" s="26"/>
      <c r="HIZ20" s="26"/>
      <c r="HJA20" s="26"/>
      <c r="HJB20" s="26"/>
      <c r="HJC20" s="26"/>
      <c r="HJD20" s="26"/>
      <c r="HJE20" s="26"/>
      <c r="HJF20" s="26"/>
      <c r="HJG20" s="26"/>
      <c r="HJH20" s="26"/>
      <c r="HJI20" s="26"/>
      <c r="HJJ20" s="26"/>
      <c r="HJK20" s="26"/>
      <c r="HJL20" s="26"/>
      <c r="HJM20" s="26"/>
      <c r="HJN20" s="26"/>
      <c r="HJO20" s="26"/>
      <c r="HJP20" s="26"/>
      <c r="HJQ20" s="26"/>
      <c r="HJR20" s="26"/>
      <c r="HJS20" s="26"/>
      <c r="HJT20" s="26"/>
      <c r="HJU20" s="26"/>
      <c r="HJV20" s="26"/>
      <c r="HJW20" s="26"/>
      <c r="HJX20" s="26"/>
      <c r="HJY20" s="26"/>
      <c r="HJZ20" s="26"/>
      <c r="HKA20" s="26"/>
      <c r="HKB20" s="26"/>
      <c r="HKC20" s="26"/>
      <c r="HKD20" s="26"/>
      <c r="HKE20" s="26"/>
      <c r="HKF20" s="26"/>
      <c r="HKG20" s="26"/>
      <c r="HKH20" s="26"/>
      <c r="HKI20" s="26"/>
      <c r="HKJ20" s="26"/>
      <c r="HKK20" s="26"/>
      <c r="HKL20" s="26"/>
      <c r="HKM20" s="26"/>
      <c r="HKN20" s="26"/>
      <c r="HKO20" s="26"/>
      <c r="HKP20" s="26"/>
      <c r="HKQ20" s="26"/>
      <c r="HKR20" s="26"/>
      <c r="HKS20" s="26"/>
      <c r="HKT20" s="26"/>
      <c r="HKU20" s="26"/>
      <c r="HKV20" s="26"/>
      <c r="HKW20" s="26"/>
      <c r="HKX20" s="26"/>
      <c r="HKY20" s="26"/>
      <c r="HKZ20" s="26"/>
      <c r="HLA20" s="26"/>
      <c r="HLB20" s="26"/>
      <c r="HLC20" s="26"/>
      <c r="HLD20" s="26"/>
      <c r="HLE20" s="26"/>
      <c r="HLF20" s="26"/>
      <c r="HLG20" s="26"/>
      <c r="HLH20" s="26"/>
      <c r="HLI20" s="26"/>
      <c r="HLJ20" s="26"/>
      <c r="HLK20" s="26"/>
      <c r="HLL20" s="26"/>
      <c r="HLM20" s="26"/>
      <c r="HLN20" s="26"/>
      <c r="HLO20" s="26"/>
      <c r="HLP20" s="26"/>
      <c r="HLQ20" s="26"/>
      <c r="HLR20" s="26"/>
      <c r="HLS20" s="26"/>
      <c r="HLT20" s="26"/>
      <c r="HLU20" s="26"/>
      <c r="HLV20" s="26"/>
      <c r="HLW20" s="26"/>
      <c r="HLX20" s="26"/>
      <c r="HLY20" s="26"/>
      <c r="HLZ20" s="26"/>
      <c r="HMA20" s="26"/>
      <c r="HMB20" s="26"/>
      <c r="HMC20" s="26"/>
      <c r="HMD20" s="26"/>
      <c r="HME20" s="26"/>
      <c r="HMF20" s="26"/>
      <c r="HMG20" s="26"/>
      <c r="HMH20" s="26"/>
      <c r="HMI20" s="26"/>
      <c r="HMJ20" s="26"/>
      <c r="HMK20" s="26"/>
      <c r="HML20" s="26"/>
      <c r="HMM20" s="26"/>
      <c r="HMN20" s="26"/>
      <c r="HMO20" s="26"/>
      <c r="HMP20" s="26"/>
      <c r="HMQ20" s="26"/>
      <c r="HMR20" s="26"/>
      <c r="HMS20" s="26"/>
      <c r="HMT20" s="26"/>
      <c r="HMU20" s="26"/>
      <c r="HMV20" s="26"/>
      <c r="HMW20" s="26"/>
      <c r="HMX20" s="26"/>
      <c r="HMY20" s="26"/>
      <c r="HMZ20" s="26"/>
      <c r="HNA20" s="26"/>
      <c r="HNB20" s="26"/>
      <c r="HNC20" s="26"/>
      <c r="HND20" s="26"/>
      <c r="HNE20" s="26"/>
      <c r="HNF20" s="26"/>
      <c r="HNG20" s="26"/>
      <c r="HNH20" s="26"/>
      <c r="HNI20" s="26"/>
      <c r="HNJ20" s="26"/>
      <c r="HNK20" s="26"/>
      <c r="HNL20" s="26"/>
      <c r="HNM20" s="26"/>
      <c r="HNN20" s="26"/>
      <c r="HNO20" s="26"/>
      <c r="HNP20" s="26"/>
      <c r="HNQ20" s="26"/>
      <c r="HNR20" s="26"/>
      <c r="HNS20" s="26"/>
      <c r="HNT20" s="26"/>
      <c r="HNU20" s="26"/>
      <c r="HNV20" s="26"/>
      <c r="HNW20" s="26"/>
      <c r="HNX20" s="26"/>
      <c r="HNY20" s="26"/>
      <c r="HNZ20" s="26"/>
      <c r="HOA20" s="26"/>
      <c r="HOB20" s="26"/>
      <c r="HOC20" s="26"/>
      <c r="HOD20" s="26"/>
      <c r="HOE20" s="26"/>
      <c r="HOF20" s="26"/>
      <c r="HOG20" s="26"/>
      <c r="HOH20" s="26"/>
      <c r="HOI20" s="26"/>
      <c r="HOJ20" s="26"/>
      <c r="HOK20" s="26"/>
      <c r="HOL20" s="26"/>
      <c r="HOM20" s="26"/>
      <c r="HON20" s="26"/>
      <c r="HOO20" s="26"/>
      <c r="HOP20" s="26"/>
      <c r="HOQ20" s="26"/>
      <c r="HOR20" s="26"/>
      <c r="HOS20" s="26"/>
      <c r="HOT20" s="26"/>
      <c r="HOU20" s="26"/>
      <c r="HOV20" s="26"/>
      <c r="HOW20" s="26"/>
      <c r="HOX20" s="26"/>
      <c r="HOY20" s="26"/>
      <c r="HOZ20" s="26"/>
      <c r="HPA20" s="26"/>
      <c r="HPB20" s="26"/>
      <c r="HPC20" s="26"/>
      <c r="HPD20" s="26"/>
      <c r="HPE20" s="26"/>
      <c r="HPF20" s="26"/>
      <c r="HPG20" s="26"/>
      <c r="HPH20" s="26"/>
      <c r="HPI20" s="26"/>
      <c r="HPJ20" s="26"/>
      <c r="HPK20" s="26"/>
      <c r="HPL20" s="26"/>
      <c r="HPM20" s="26"/>
      <c r="HPN20" s="26"/>
      <c r="HPO20" s="26"/>
      <c r="HPP20" s="26"/>
      <c r="HPQ20" s="26"/>
      <c r="HPR20" s="26"/>
      <c r="HPS20" s="26"/>
      <c r="HPT20" s="26"/>
      <c r="HPU20" s="26"/>
      <c r="HPV20" s="26"/>
      <c r="HPW20" s="26"/>
      <c r="HPX20" s="26"/>
      <c r="HPY20" s="26"/>
      <c r="HPZ20" s="26"/>
      <c r="HQA20" s="26"/>
      <c r="HQB20" s="26"/>
      <c r="HQC20" s="26"/>
      <c r="HQD20" s="26"/>
      <c r="HQE20" s="26"/>
      <c r="HQF20" s="26"/>
      <c r="HQG20" s="26"/>
      <c r="HQH20" s="26"/>
      <c r="HQI20" s="26"/>
      <c r="HQJ20" s="26"/>
      <c r="HQK20" s="26"/>
      <c r="HQL20" s="26"/>
      <c r="HQM20" s="26"/>
      <c r="HQN20" s="26"/>
      <c r="HQO20" s="26"/>
      <c r="HQP20" s="26"/>
      <c r="HQQ20" s="26"/>
      <c r="HQR20" s="26"/>
      <c r="HQS20" s="26"/>
      <c r="HQT20" s="26"/>
      <c r="HQU20" s="26"/>
      <c r="HQV20" s="26"/>
      <c r="HQW20" s="26"/>
      <c r="HQX20" s="26"/>
      <c r="HQY20" s="26"/>
      <c r="HQZ20" s="26"/>
      <c r="HRA20" s="26"/>
      <c r="HRB20" s="26"/>
      <c r="HRC20" s="26"/>
      <c r="HRD20" s="26"/>
      <c r="HRE20" s="26"/>
      <c r="HRF20" s="26"/>
      <c r="HRG20" s="26"/>
      <c r="HRH20" s="26"/>
      <c r="HRI20" s="26"/>
      <c r="HRJ20" s="26"/>
      <c r="HRK20" s="26"/>
      <c r="HRL20" s="26"/>
      <c r="HRM20" s="26"/>
      <c r="HRN20" s="26"/>
      <c r="HRO20" s="26"/>
      <c r="HRP20" s="26"/>
      <c r="HRQ20" s="26"/>
      <c r="HRR20" s="26"/>
      <c r="HRS20" s="26"/>
      <c r="HRT20" s="26"/>
      <c r="HRU20" s="26"/>
      <c r="HRV20" s="26"/>
      <c r="HRW20" s="26"/>
      <c r="HRX20" s="26"/>
      <c r="HRY20" s="26"/>
      <c r="HRZ20" s="26"/>
      <c r="HSA20" s="26"/>
      <c r="HSB20" s="26"/>
      <c r="HSC20" s="26"/>
      <c r="HSD20" s="26"/>
      <c r="HSE20" s="26"/>
      <c r="HSF20" s="26"/>
      <c r="HSG20" s="26"/>
      <c r="HSH20" s="26"/>
      <c r="HSI20" s="26"/>
      <c r="HSJ20" s="26"/>
      <c r="HSK20" s="26"/>
      <c r="HSL20" s="26"/>
      <c r="HSM20" s="26"/>
      <c r="HSN20" s="26"/>
      <c r="HSO20" s="26"/>
      <c r="HSP20" s="26"/>
      <c r="HSQ20" s="26"/>
      <c r="HSR20" s="26"/>
      <c r="HSS20" s="26"/>
      <c r="HST20" s="26"/>
      <c r="HSU20" s="26"/>
      <c r="HSV20" s="26"/>
      <c r="HSW20" s="26"/>
      <c r="HSX20" s="26"/>
      <c r="HSY20" s="26"/>
      <c r="HSZ20" s="26"/>
      <c r="HTA20" s="26"/>
      <c r="HTB20" s="26"/>
      <c r="HTC20" s="26"/>
      <c r="HTD20" s="26"/>
      <c r="HTE20" s="26"/>
      <c r="HTF20" s="26"/>
      <c r="HTG20" s="26"/>
      <c r="HTH20" s="26"/>
      <c r="HTI20" s="26"/>
      <c r="HTJ20" s="26"/>
      <c r="HTK20" s="26"/>
      <c r="HTL20" s="26"/>
      <c r="HTM20" s="26"/>
      <c r="HTN20" s="26"/>
      <c r="HTO20" s="26"/>
      <c r="HTP20" s="26"/>
      <c r="HTQ20" s="26"/>
      <c r="HTR20" s="26"/>
      <c r="HTS20" s="26"/>
      <c r="HTT20" s="26"/>
      <c r="HTU20" s="26"/>
      <c r="HTV20" s="26"/>
      <c r="HTW20" s="26"/>
      <c r="HTX20" s="26"/>
      <c r="HTY20" s="26"/>
      <c r="HTZ20" s="26"/>
      <c r="HUA20" s="26"/>
      <c r="HUB20" s="26"/>
      <c r="HUC20" s="26"/>
      <c r="HUD20" s="26"/>
      <c r="HUE20" s="26"/>
      <c r="HUF20" s="26"/>
      <c r="HUG20" s="26"/>
      <c r="HUH20" s="26"/>
      <c r="HUI20" s="26"/>
      <c r="HUJ20" s="26"/>
      <c r="HUK20" s="26"/>
      <c r="HUL20" s="26"/>
      <c r="HUM20" s="26"/>
      <c r="HUN20" s="26"/>
      <c r="HUO20" s="26"/>
      <c r="HUP20" s="26"/>
      <c r="HUQ20" s="26"/>
      <c r="HUR20" s="26"/>
      <c r="HUS20" s="26"/>
      <c r="HUT20" s="26"/>
      <c r="HUU20" s="26"/>
      <c r="HUV20" s="26"/>
      <c r="HUW20" s="26"/>
      <c r="HUX20" s="26"/>
      <c r="HUY20" s="26"/>
      <c r="HUZ20" s="26"/>
      <c r="HVA20" s="26"/>
      <c r="HVB20" s="26"/>
      <c r="HVC20" s="26"/>
      <c r="HVD20" s="26"/>
      <c r="HVE20" s="26"/>
      <c r="HVF20" s="26"/>
      <c r="HVG20" s="26"/>
      <c r="HVH20" s="26"/>
      <c r="HVI20" s="26"/>
      <c r="HVJ20" s="26"/>
      <c r="HVK20" s="26"/>
      <c r="HVL20" s="26"/>
      <c r="HVM20" s="26"/>
      <c r="HVN20" s="26"/>
      <c r="HVO20" s="26"/>
      <c r="HVP20" s="26"/>
      <c r="HVQ20" s="26"/>
      <c r="HVR20" s="26"/>
      <c r="HVS20" s="26"/>
      <c r="HVT20" s="26"/>
      <c r="HVU20" s="26"/>
      <c r="HVV20" s="26"/>
      <c r="HVW20" s="26"/>
      <c r="HVX20" s="26"/>
      <c r="HVY20" s="26"/>
      <c r="HVZ20" s="26"/>
      <c r="HWA20" s="26"/>
      <c r="HWB20" s="26"/>
      <c r="HWC20" s="26"/>
      <c r="HWD20" s="26"/>
      <c r="HWE20" s="26"/>
      <c r="HWF20" s="26"/>
      <c r="HWG20" s="26"/>
      <c r="HWH20" s="26"/>
      <c r="HWI20" s="26"/>
      <c r="HWJ20" s="26"/>
      <c r="HWK20" s="26"/>
      <c r="HWL20" s="26"/>
      <c r="HWM20" s="26"/>
      <c r="HWN20" s="26"/>
      <c r="HWO20" s="26"/>
      <c r="HWP20" s="26"/>
      <c r="HWQ20" s="26"/>
      <c r="HWR20" s="26"/>
      <c r="HWS20" s="26"/>
      <c r="HWT20" s="26"/>
      <c r="HWU20" s="26"/>
      <c r="HWV20" s="26"/>
      <c r="HWW20" s="26"/>
      <c r="HWX20" s="26"/>
      <c r="HWY20" s="26"/>
      <c r="HWZ20" s="26"/>
      <c r="HXA20" s="26"/>
      <c r="HXB20" s="26"/>
      <c r="HXC20" s="26"/>
      <c r="HXD20" s="26"/>
      <c r="HXE20" s="26"/>
      <c r="HXF20" s="26"/>
      <c r="HXG20" s="26"/>
      <c r="HXH20" s="26"/>
      <c r="HXI20" s="26"/>
      <c r="HXJ20" s="26"/>
      <c r="HXK20" s="26"/>
      <c r="HXL20" s="26"/>
      <c r="HXM20" s="26"/>
      <c r="HXN20" s="26"/>
      <c r="HXO20" s="26"/>
      <c r="HXP20" s="26"/>
      <c r="HXQ20" s="26"/>
      <c r="HXR20" s="26"/>
      <c r="HXS20" s="26"/>
      <c r="HXT20" s="26"/>
      <c r="HXU20" s="26"/>
      <c r="HXV20" s="26"/>
      <c r="HXW20" s="26"/>
      <c r="HXX20" s="26"/>
      <c r="HXY20" s="26"/>
      <c r="HXZ20" s="26"/>
      <c r="HYA20" s="26"/>
      <c r="HYB20" s="26"/>
      <c r="HYC20" s="26"/>
      <c r="HYD20" s="26"/>
      <c r="HYE20" s="26"/>
      <c r="HYF20" s="26"/>
      <c r="HYG20" s="26"/>
      <c r="HYH20" s="26"/>
      <c r="HYI20" s="26"/>
      <c r="HYJ20" s="26"/>
      <c r="HYK20" s="26"/>
      <c r="HYL20" s="26"/>
      <c r="HYM20" s="26"/>
      <c r="HYN20" s="26"/>
      <c r="HYO20" s="26"/>
      <c r="HYP20" s="26"/>
      <c r="HYQ20" s="26"/>
      <c r="HYR20" s="26"/>
      <c r="HYS20" s="26"/>
      <c r="HYT20" s="26"/>
      <c r="HYU20" s="26"/>
      <c r="HYV20" s="26"/>
      <c r="HYW20" s="26"/>
      <c r="HYX20" s="26"/>
      <c r="HYY20" s="26"/>
      <c r="HYZ20" s="26"/>
      <c r="HZA20" s="26"/>
      <c r="HZB20" s="26"/>
      <c r="HZC20" s="26"/>
      <c r="HZD20" s="26"/>
      <c r="HZE20" s="26"/>
      <c r="HZF20" s="26"/>
      <c r="HZG20" s="26"/>
      <c r="HZH20" s="26"/>
      <c r="HZI20" s="26"/>
      <c r="HZJ20" s="26"/>
      <c r="HZK20" s="26"/>
      <c r="HZL20" s="26"/>
      <c r="HZM20" s="26"/>
      <c r="HZN20" s="26"/>
      <c r="HZO20" s="26"/>
      <c r="HZP20" s="26"/>
      <c r="HZQ20" s="26"/>
      <c r="HZR20" s="26"/>
      <c r="HZS20" s="26"/>
      <c r="HZT20" s="26"/>
      <c r="HZU20" s="26"/>
      <c r="HZV20" s="26"/>
      <c r="HZW20" s="26"/>
      <c r="HZX20" s="26"/>
      <c r="HZY20" s="26"/>
      <c r="HZZ20" s="26"/>
      <c r="IAA20" s="26"/>
      <c r="IAB20" s="26"/>
      <c r="IAC20" s="26"/>
      <c r="IAD20" s="26"/>
      <c r="IAE20" s="26"/>
      <c r="IAF20" s="26"/>
      <c r="IAG20" s="26"/>
      <c r="IAH20" s="26"/>
      <c r="IAI20" s="26"/>
      <c r="IAJ20" s="26"/>
      <c r="IAK20" s="26"/>
      <c r="IAL20" s="26"/>
      <c r="IAM20" s="26"/>
      <c r="IAN20" s="26"/>
      <c r="IAO20" s="26"/>
      <c r="IAP20" s="26"/>
      <c r="IAQ20" s="26"/>
      <c r="IAR20" s="26"/>
      <c r="IAS20" s="26"/>
      <c r="IAT20" s="26"/>
      <c r="IAU20" s="26"/>
      <c r="IAV20" s="26"/>
      <c r="IAW20" s="26"/>
      <c r="IAX20" s="26"/>
      <c r="IAY20" s="26"/>
      <c r="IAZ20" s="26"/>
      <c r="IBA20" s="26"/>
      <c r="IBB20" s="26"/>
      <c r="IBC20" s="26"/>
      <c r="IBD20" s="26"/>
      <c r="IBE20" s="26"/>
      <c r="IBF20" s="26"/>
      <c r="IBG20" s="26"/>
      <c r="IBH20" s="26"/>
      <c r="IBI20" s="26"/>
      <c r="IBJ20" s="26"/>
      <c r="IBK20" s="26"/>
      <c r="IBL20" s="26"/>
      <c r="IBM20" s="26"/>
      <c r="IBN20" s="26"/>
      <c r="IBO20" s="26"/>
      <c r="IBP20" s="26"/>
      <c r="IBQ20" s="26"/>
      <c r="IBR20" s="26"/>
      <c r="IBS20" s="26"/>
      <c r="IBT20" s="26"/>
      <c r="IBU20" s="26"/>
      <c r="IBV20" s="26"/>
      <c r="IBW20" s="26"/>
      <c r="IBX20" s="26"/>
      <c r="IBY20" s="26"/>
      <c r="IBZ20" s="26"/>
      <c r="ICA20" s="26"/>
      <c r="ICB20" s="26"/>
      <c r="ICC20" s="26"/>
      <c r="ICD20" s="26"/>
      <c r="ICE20" s="26"/>
      <c r="ICF20" s="26"/>
      <c r="ICG20" s="26"/>
      <c r="ICH20" s="26"/>
      <c r="ICI20" s="26"/>
      <c r="ICJ20" s="26"/>
      <c r="ICK20" s="26"/>
      <c r="ICL20" s="26"/>
      <c r="ICM20" s="26"/>
      <c r="ICN20" s="26"/>
      <c r="ICO20" s="26"/>
      <c r="ICP20" s="26"/>
      <c r="ICQ20" s="26"/>
      <c r="ICR20" s="26"/>
      <c r="ICS20" s="26"/>
      <c r="ICT20" s="26"/>
      <c r="ICU20" s="26"/>
      <c r="ICV20" s="26"/>
      <c r="ICW20" s="26"/>
      <c r="ICX20" s="26"/>
      <c r="ICY20" s="26"/>
      <c r="ICZ20" s="26"/>
      <c r="IDA20" s="26"/>
      <c r="IDB20" s="26"/>
      <c r="IDC20" s="26"/>
      <c r="IDD20" s="26"/>
      <c r="IDE20" s="26"/>
      <c r="IDF20" s="26"/>
      <c r="IDG20" s="26"/>
      <c r="IDH20" s="26"/>
      <c r="IDI20" s="26"/>
      <c r="IDJ20" s="26"/>
      <c r="IDK20" s="26"/>
      <c r="IDL20" s="26"/>
      <c r="IDM20" s="26"/>
      <c r="IDN20" s="26"/>
      <c r="IDO20" s="26"/>
      <c r="IDP20" s="26"/>
      <c r="IDQ20" s="26"/>
      <c r="IDR20" s="26"/>
      <c r="IDS20" s="26"/>
      <c r="IDT20" s="26"/>
      <c r="IDU20" s="26"/>
      <c r="IDV20" s="26"/>
      <c r="IDW20" s="26"/>
      <c r="IDX20" s="26"/>
      <c r="IDY20" s="26"/>
      <c r="IDZ20" s="26"/>
      <c r="IEA20" s="26"/>
      <c r="IEB20" s="26"/>
      <c r="IEC20" s="26"/>
      <c r="IED20" s="26"/>
      <c r="IEE20" s="26"/>
      <c r="IEF20" s="26"/>
      <c r="IEG20" s="26"/>
      <c r="IEH20" s="26"/>
      <c r="IEI20" s="26"/>
      <c r="IEJ20" s="26"/>
      <c r="IEK20" s="26"/>
      <c r="IEL20" s="26"/>
      <c r="IEM20" s="26"/>
      <c r="IEN20" s="26"/>
      <c r="IEO20" s="26"/>
      <c r="IEP20" s="26"/>
      <c r="IEQ20" s="26"/>
      <c r="IER20" s="26"/>
      <c r="IES20" s="26"/>
      <c r="IET20" s="26"/>
      <c r="IEU20" s="26"/>
      <c r="IEV20" s="26"/>
      <c r="IEW20" s="26"/>
      <c r="IEX20" s="26"/>
      <c r="IEY20" s="26"/>
      <c r="IEZ20" s="26"/>
      <c r="IFA20" s="26"/>
      <c r="IFB20" s="26"/>
      <c r="IFC20" s="26"/>
      <c r="IFD20" s="26"/>
      <c r="IFE20" s="26"/>
      <c r="IFF20" s="26"/>
      <c r="IFG20" s="26"/>
      <c r="IFH20" s="26"/>
      <c r="IFI20" s="26"/>
      <c r="IFJ20" s="26"/>
      <c r="IFK20" s="26"/>
      <c r="IFL20" s="26"/>
      <c r="IFM20" s="26"/>
      <c r="IFN20" s="26"/>
      <c r="IFO20" s="26"/>
      <c r="IFP20" s="26"/>
      <c r="IFQ20" s="26"/>
      <c r="IFR20" s="26"/>
      <c r="IFS20" s="26"/>
      <c r="IFT20" s="26"/>
      <c r="IFU20" s="26"/>
      <c r="IFV20" s="26"/>
      <c r="IFW20" s="26"/>
      <c r="IFX20" s="26"/>
      <c r="IFY20" s="26"/>
      <c r="IFZ20" s="26"/>
      <c r="IGA20" s="26"/>
      <c r="IGB20" s="26"/>
      <c r="IGC20" s="26"/>
      <c r="IGD20" s="26"/>
      <c r="IGE20" s="26"/>
      <c r="IGF20" s="26"/>
      <c r="IGG20" s="26"/>
      <c r="IGH20" s="26"/>
      <c r="IGI20" s="26"/>
      <c r="IGJ20" s="26"/>
      <c r="IGK20" s="26"/>
      <c r="IGL20" s="26"/>
      <c r="IGM20" s="26"/>
      <c r="IGN20" s="26"/>
      <c r="IGO20" s="26"/>
      <c r="IGP20" s="26"/>
      <c r="IGQ20" s="26"/>
      <c r="IGR20" s="26"/>
      <c r="IGS20" s="26"/>
      <c r="IGT20" s="26"/>
      <c r="IGU20" s="26"/>
      <c r="IGV20" s="26"/>
      <c r="IGW20" s="26"/>
      <c r="IGX20" s="26"/>
      <c r="IGY20" s="26"/>
      <c r="IGZ20" s="26"/>
      <c r="IHA20" s="26"/>
      <c r="IHB20" s="26"/>
      <c r="IHC20" s="26"/>
      <c r="IHD20" s="26"/>
      <c r="IHE20" s="26"/>
      <c r="IHF20" s="26"/>
      <c r="IHG20" s="26"/>
      <c r="IHH20" s="26"/>
      <c r="IHI20" s="26"/>
      <c r="IHJ20" s="26"/>
      <c r="IHK20" s="26"/>
      <c r="IHL20" s="26"/>
      <c r="IHM20" s="26"/>
      <c r="IHN20" s="26"/>
      <c r="IHO20" s="26"/>
      <c r="IHP20" s="26"/>
      <c r="IHQ20" s="26"/>
      <c r="IHR20" s="26"/>
      <c r="IHS20" s="26"/>
      <c r="IHT20" s="26"/>
      <c r="IHU20" s="26"/>
      <c r="IHV20" s="26"/>
      <c r="IHW20" s="26"/>
      <c r="IHX20" s="26"/>
      <c r="IHY20" s="26"/>
      <c r="IHZ20" s="26"/>
      <c r="IIA20" s="26"/>
      <c r="IIB20" s="26"/>
      <c r="IIC20" s="26"/>
      <c r="IID20" s="26"/>
      <c r="IIE20" s="26"/>
      <c r="IIF20" s="26"/>
      <c r="IIG20" s="26"/>
      <c r="IIH20" s="26"/>
      <c r="III20" s="26"/>
      <c r="IIJ20" s="26"/>
      <c r="IIK20" s="26"/>
      <c r="IIL20" s="26"/>
      <c r="IIM20" s="26"/>
      <c r="IIN20" s="26"/>
      <c r="IIO20" s="26"/>
      <c r="IIP20" s="26"/>
      <c r="IIQ20" s="26"/>
      <c r="IIR20" s="26"/>
      <c r="IIS20" s="26"/>
      <c r="IIT20" s="26"/>
      <c r="IIU20" s="26"/>
      <c r="IIV20" s="26"/>
      <c r="IIW20" s="26"/>
      <c r="IIX20" s="26"/>
      <c r="IIY20" s="26"/>
      <c r="IIZ20" s="26"/>
      <c r="IJA20" s="26"/>
      <c r="IJB20" s="26"/>
      <c r="IJC20" s="26"/>
      <c r="IJD20" s="26"/>
      <c r="IJE20" s="26"/>
      <c r="IJF20" s="26"/>
      <c r="IJG20" s="26"/>
      <c r="IJH20" s="26"/>
      <c r="IJI20" s="26"/>
      <c r="IJJ20" s="26"/>
      <c r="IJK20" s="26"/>
      <c r="IJL20" s="26"/>
      <c r="IJM20" s="26"/>
      <c r="IJN20" s="26"/>
      <c r="IJO20" s="26"/>
      <c r="IJP20" s="26"/>
      <c r="IJQ20" s="26"/>
      <c r="IJR20" s="26"/>
      <c r="IJS20" s="26"/>
      <c r="IJT20" s="26"/>
      <c r="IJU20" s="26"/>
      <c r="IJV20" s="26"/>
      <c r="IJW20" s="26"/>
      <c r="IJX20" s="26"/>
      <c r="IJY20" s="26"/>
      <c r="IJZ20" s="26"/>
      <c r="IKA20" s="26"/>
      <c r="IKB20" s="26"/>
      <c r="IKC20" s="26"/>
      <c r="IKD20" s="26"/>
      <c r="IKE20" s="26"/>
      <c r="IKF20" s="26"/>
      <c r="IKG20" s="26"/>
      <c r="IKH20" s="26"/>
      <c r="IKI20" s="26"/>
      <c r="IKJ20" s="26"/>
      <c r="IKK20" s="26"/>
      <c r="IKL20" s="26"/>
      <c r="IKM20" s="26"/>
      <c r="IKN20" s="26"/>
      <c r="IKO20" s="26"/>
      <c r="IKP20" s="26"/>
      <c r="IKQ20" s="26"/>
      <c r="IKR20" s="26"/>
      <c r="IKS20" s="26"/>
      <c r="IKT20" s="26"/>
      <c r="IKU20" s="26"/>
      <c r="IKV20" s="26"/>
      <c r="IKW20" s="26"/>
      <c r="IKX20" s="26"/>
      <c r="IKY20" s="26"/>
      <c r="IKZ20" s="26"/>
      <c r="ILA20" s="26"/>
      <c r="ILB20" s="26"/>
      <c r="ILC20" s="26"/>
      <c r="ILD20" s="26"/>
      <c r="ILE20" s="26"/>
      <c r="ILF20" s="26"/>
      <c r="ILG20" s="26"/>
      <c r="ILH20" s="26"/>
      <c r="ILI20" s="26"/>
      <c r="ILJ20" s="26"/>
      <c r="ILK20" s="26"/>
      <c r="ILL20" s="26"/>
      <c r="ILM20" s="26"/>
      <c r="ILN20" s="26"/>
      <c r="ILO20" s="26"/>
      <c r="ILP20" s="26"/>
      <c r="ILQ20" s="26"/>
      <c r="ILR20" s="26"/>
      <c r="ILS20" s="26"/>
      <c r="ILT20" s="26"/>
      <c r="ILU20" s="26"/>
      <c r="ILV20" s="26"/>
      <c r="ILW20" s="26"/>
      <c r="ILX20" s="26"/>
      <c r="ILY20" s="26"/>
      <c r="ILZ20" s="26"/>
      <c r="IMA20" s="26"/>
      <c r="IMB20" s="26"/>
      <c r="IMC20" s="26"/>
      <c r="IMD20" s="26"/>
      <c r="IME20" s="26"/>
      <c r="IMF20" s="26"/>
      <c r="IMG20" s="26"/>
      <c r="IMH20" s="26"/>
      <c r="IMI20" s="26"/>
      <c r="IMJ20" s="26"/>
      <c r="IMK20" s="26"/>
      <c r="IML20" s="26"/>
      <c r="IMM20" s="26"/>
      <c r="IMN20" s="26"/>
      <c r="IMO20" s="26"/>
      <c r="IMP20" s="26"/>
      <c r="IMQ20" s="26"/>
      <c r="IMR20" s="26"/>
      <c r="IMS20" s="26"/>
      <c r="IMT20" s="26"/>
      <c r="IMU20" s="26"/>
      <c r="IMV20" s="26"/>
      <c r="IMW20" s="26"/>
      <c r="IMX20" s="26"/>
      <c r="IMY20" s="26"/>
      <c r="IMZ20" s="26"/>
      <c r="INA20" s="26"/>
      <c r="INB20" s="26"/>
      <c r="INC20" s="26"/>
      <c r="IND20" s="26"/>
      <c r="INE20" s="26"/>
      <c r="INF20" s="26"/>
      <c r="ING20" s="26"/>
      <c r="INH20" s="26"/>
      <c r="INI20" s="26"/>
      <c r="INJ20" s="26"/>
      <c r="INK20" s="26"/>
      <c r="INL20" s="26"/>
      <c r="INM20" s="26"/>
      <c r="INN20" s="26"/>
      <c r="INO20" s="26"/>
      <c r="INP20" s="26"/>
      <c r="INQ20" s="26"/>
      <c r="INR20" s="26"/>
      <c r="INS20" s="26"/>
      <c r="INT20" s="26"/>
      <c r="INU20" s="26"/>
      <c r="INV20" s="26"/>
      <c r="INW20" s="26"/>
      <c r="INX20" s="26"/>
      <c r="INY20" s="26"/>
      <c r="INZ20" s="26"/>
      <c r="IOA20" s="26"/>
      <c r="IOB20" s="26"/>
      <c r="IOC20" s="26"/>
      <c r="IOD20" s="26"/>
      <c r="IOE20" s="26"/>
      <c r="IOF20" s="26"/>
      <c r="IOG20" s="26"/>
      <c r="IOH20" s="26"/>
      <c r="IOI20" s="26"/>
      <c r="IOJ20" s="26"/>
      <c r="IOK20" s="26"/>
      <c r="IOL20" s="26"/>
      <c r="IOM20" s="26"/>
      <c r="ION20" s="26"/>
      <c r="IOO20" s="26"/>
      <c r="IOP20" s="26"/>
      <c r="IOQ20" s="26"/>
      <c r="IOR20" s="26"/>
      <c r="IOS20" s="26"/>
      <c r="IOT20" s="26"/>
      <c r="IOU20" s="26"/>
      <c r="IOV20" s="26"/>
      <c r="IOW20" s="26"/>
      <c r="IOX20" s="26"/>
      <c r="IOY20" s="26"/>
      <c r="IOZ20" s="26"/>
      <c r="IPA20" s="26"/>
      <c r="IPB20" s="26"/>
      <c r="IPC20" s="26"/>
      <c r="IPD20" s="26"/>
      <c r="IPE20" s="26"/>
      <c r="IPF20" s="26"/>
      <c r="IPG20" s="26"/>
      <c r="IPH20" s="26"/>
      <c r="IPI20" s="26"/>
      <c r="IPJ20" s="26"/>
      <c r="IPK20" s="26"/>
      <c r="IPL20" s="26"/>
      <c r="IPM20" s="26"/>
      <c r="IPN20" s="26"/>
      <c r="IPO20" s="26"/>
      <c r="IPP20" s="26"/>
      <c r="IPQ20" s="26"/>
      <c r="IPR20" s="26"/>
      <c r="IPS20" s="26"/>
      <c r="IPT20" s="26"/>
      <c r="IPU20" s="26"/>
      <c r="IPV20" s="26"/>
      <c r="IPW20" s="26"/>
      <c r="IPX20" s="26"/>
      <c r="IPY20" s="26"/>
      <c r="IPZ20" s="26"/>
      <c r="IQA20" s="26"/>
      <c r="IQB20" s="26"/>
      <c r="IQC20" s="26"/>
      <c r="IQD20" s="26"/>
      <c r="IQE20" s="26"/>
      <c r="IQF20" s="26"/>
      <c r="IQG20" s="26"/>
      <c r="IQH20" s="26"/>
      <c r="IQI20" s="26"/>
      <c r="IQJ20" s="26"/>
      <c r="IQK20" s="26"/>
      <c r="IQL20" s="26"/>
      <c r="IQM20" s="26"/>
      <c r="IQN20" s="26"/>
      <c r="IQO20" s="26"/>
      <c r="IQP20" s="26"/>
      <c r="IQQ20" s="26"/>
      <c r="IQR20" s="26"/>
      <c r="IQS20" s="26"/>
      <c r="IQT20" s="26"/>
      <c r="IQU20" s="26"/>
      <c r="IQV20" s="26"/>
      <c r="IQW20" s="26"/>
      <c r="IQX20" s="26"/>
      <c r="IQY20" s="26"/>
      <c r="IQZ20" s="26"/>
      <c r="IRA20" s="26"/>
      <c r="IRB20" s="26"/>
      <c r="IRC20" s="26"/>
      <c r="IRD20" s="26"/>
      <c r="IRE20" s="26"/>
      <c r="IRF20" s="26"/>
      <c r="IRG20" s="26"/>
      <c r="IRH20" s="26"/>
      <c r="IRI20" s="26"/>
      <c r="IRJ20" s="26"/>
      <c r="IRK20" s="26"/>
      <c r="IRL20" s="26"/>
      <c r="IRM20" s="26"/>
      <c r="IRN20" s="26"/>
      <c r="IRO20" s="26"/>
      <c r="IRP20" s="26"/>
      <c r="IRQ20" s="26"/>
      <c r="IRR20" s="26"/>
      <c r="IRS20" s="26"/>
      <c r="IRT20" s="26"/>
      <c r="IRU20" s="26"/>
      <c r="IRV20" s="26"/>
      <c r="IRW20" s="26"/>
      <c r="IRX20" s="26"/>
      <c r="IRY20" s="26"/>
      <c r="IRZ20" s="26"/>
      <c r="ISA20" s="26"/>
      <c r="ISB20" s="26"/>
      <c r="ISC20" s="26"/>
      <c r="ISD20" s="26"/>
      <c r="ISE20" s="26"/>
      <c r="ISF20" s="26"/>
      <c r="ISG20" s="26"/>
      <c r="ISH20" s="26"/>
      <c r="ISI20" s="26"/>
      <c r="ISJ20" s="26"/>
      <c r="ISK20" s="26"/>
      <c r="ISL20" s="26"/>
      <c r="ISM20" s="26"/>
      <c r="ISN20" s="26"/>
      <c r="ISO20" s="26"/>
      <c r="ISP20" s="26"/>
      <c r="ISQ20" s="26"/>
      <c r="ISR20" s="26"/>
      <c r="ISS20" s="26"/>
      <c r="IST20" s="26"/>
      <c r="ISU20" s="26"/>
      <c r="ISV20" s="26"/>
      <c r="ISW20" s="26"/>
      <c r="ISX20" s="26"/>
      <c r="ISY20" s="26"/>
      <c r="ISZ20" s="26"/>
      <c r="ITA20" s="26"/>
      <c r="ITB20" s="26"/>
      <c r="ITC20" s="26"/>
      <c r="ITD20" s="26"/>
      <c r="ITE20" s="26"/>
      <c r="ITF20" s="26"/>
      <c r="ITG20" s="26"/>
      <c r="ITH20" s="26"/>
      <c r="ITI20" s="26"/>
      <c r="ITJ20" s="26"/>
      <c r="ITK20" s="26"/>
      <c r="ITL20" s="26"/>
      <c r="ITM20" s="26"/>
      <c r="ITN20" s="26"/>
      <c r="ITO20" s="26"/>
      <c r="ITP20" s="26"/>
      <c r="ITQ20" s="26"/>
      <c r="ITR20" s="26"/>
      <c r="ITS20" s="26"/>
      <c r="ITT20" s="26"/>
      <c r="ITU20" s="26"/>
      <c r="ITV20" s="26"/>
      <c r="ITW20" s="26"/>
      <c r="ITX20" s="26"/>
      <c r="ITY20" s="26"/>
      <c r="ITZ20" s="26"/>
      <c r="IUA20" s="26"/>
      <c r="IUB20" s="26"/>
      <c r="IUC20" s="26"/>
      <c r="IUD20" s="26"/>
      <c r="IUE20" s="26"/>
      <c r="IUF20" s="26"/>
      <c r="IUG20" s="26"/>
      <c r="IUH20" s="26"/>
      <c r="IUI20" s="26"/>
      <c r="IUJ20" s="26"/>
      <c r="IUK20" s="26"/>
      <c r="IUL20" s="26"/>
      <c r="IUM20" s="26"/>
      <c r="IUN20" s="26"/>
      <c r="IUO20" s="26"/>
      <c r="IUP20" s="26"/>
      <c r="IUQ20" s="26"/>
      <c r="IUR20" s="26"/>
      <c r="IUS20" s="26"/>
      <c r="IUT20" s="26"/>
      <c r="IUU20" s="26"/>
      <c r="IUV20" s="26"/>
      <c r="IUW20" s="26"/>
      <c r="IUX20" s="26"/>
      <c r="IUY20" s="26"/>
      <c r="IUZ20" s="26"/>
      <c r="IVA20" s="26"/>
      <c r="IVB20" s="26"/>
      <c r="IVC20" s="26"/>
      <c r="IVD20" s="26"/>
      <c r="IVE20" s="26"/>
      <c r="IVF20" s="26"/>
      <c r="IVG20" s="26"/>
      <c r="IVH20" s="26"/>
      <c r="IVI20" s="26"/>
      <c r="IVJ20" s="26"/>
      <c r="IVK20" s="26"/>
      <c r="IVL20" s="26"/>
      <c r="IVM20" s="26"/>
      <c r="IVN20" s="26"/>
      <c r="IVO20" s="26"/>
      <c r="IVP20" s="26"/>
      <c r="IVQ20" s="26"/>
      <c r="IVR20" s="26"/>
      <c r="IVS20" s="26"/>
      <c r="IVT20" s="26"/>
      <c r="IVU20" s="26"/>
      <c r="IVV20" s="26"/>
      <c r="IVW20" s="26"/>
      <c r="IVX20" s="26"/>
      <c r="IVY20" s="26"/>
      <c r="IVZ20" s="26"/>
      <c r="IWA20" s="26"/>
      <c r="IWB20" s="26"/>
      <c r="IWC20" s="26"/>
      <c r="IWD20" s="26"/>
      <c r="IWE20" s="26"/>
      <c r="IWF20" s="26"/>
      <c r="IWG20" s="26"/>
      <c r="IWH20" s="26"/>
      <c r="IWI20" s="26"/>
      <c r="IWJ20" s="26"/>
      <c r="IWK20" s="26"/>
      <c r="IWL20" s="26"/>
      <c r="IWM20" s="26"/>
      <c r="IWN20" s="26"/>
      <c r="IWO20" s="26"/>
      <c r="IWP20" s="26"/>
      <c r="IWQ20" s="26"/>
      <c r="IWR20" s="26"/>
      <c r="IWS20" s="26"/>
      <c r="IWT20" s="26"/>
      <c r="IWU20" s="26"/>
      <c r="IWV20" s="26"/>
      <c r="IWW20" s="26"/>
      <c r="IWX20" s="26"/>
      <c r="IWY20" s="26"/>
      <c r="IWZ20" s="26"/>
      <c r="IXA20" s="26"/>
      <c r="IXB20" s="26"/>
      <c r="IXC20" s="26"/>
      <c r="IXD20" s="26"/>
      <c r="IXE20" s="26"/>
      <c r="IXF20" s="26"/>
      <c r="IXG20" s="26"/>
      <c r="IXH20" s="26"/>
      <c r="IXI20" s="26"/>
      <c r="IXJ20" s="26"/>
      <c r="IXK20" s="26"/>
      <c r="IXL20" s="26"/>
      <c r="IXM20" s="26"/>
      <c r="IXN20" s="26"/>
      <c r="IXO20" s="26"/>
      <c r="IXP20" s="26"/>
      <c r="IXQ20" s="26"/>
      <c r="IXR20" s="26"/>
      <c r="IXS20" s="26"/>
      <c r="IXT20" s="26"/>
      <c r="IXU20" s="26"/>
      <c r="IXV20" s="26"/>
      <c r="IXW20" s="26"/>
      <c r="IXX20" s="26"/>
      <c r="IXY20" s="26"/>
      <c r="IXZ20" s="26"/>
      <c r="IYA20" s="26"/>
      <c r="IYB20" s="26"/>
      <c r="IYC20" s="26"/>
      <c r="IYD20" s="26"/>
      <c r="IYE20" s="26"/>
      <c r="IYF20" s="26"/>
      <c r="IYG20" s="26"/>
      <c r="IYH20" s="26"/>
      <c r="IYI20" s="26"/>
      <c r="IYJ20" s="26"/>
      <c r="IYK20" s="26"/>
      <c r="IYL20" s="26"/>
      <c r="IYM20" s="26"/>
      <c r="IYN20" s="26"/>
      <c r="IYO20" s="26"/>
      <c r="IYP20" s="26"/>
      <c r="IYQ20" s="26"/>
      <c r="IYR20" s="26"/>
      <c r="IYS20" s="26"/>
      <c r="IYT20" s="26"/>
      <c r="IYU20" s="26"/>
      <c r="IYV20" s="26"/>
      <c r="IYW20" s="26"/>
      <c r="IYX20" s="26"/>
      <c r="IYY20" s="26"/>
      <c r="IYZ20" s="26"/>
      <c r="IZA20" s="26"/>
      <c r="IZB20" s="26"/>
      <c r="IZC20" s="26"/>
      <c r="IZD20" s="26"/>
      <c r="IZE20" s="26"/>
      <c r="IZF20" s="26"/>
      <c r="IZG20" s="26"/>
      <c r="IZH20" s="26"/>
      <c r="IZI20" s="26"/>
      <c r="IZJ20" s="26"/>
      <c r="IZK20" s="26"/>
      <c r="IZL20" s="26"/>
      <c r="IZM20" s="26"/>
      <c r="IZN20" s="26"/>
      <c r="IZO20" s="26"/>
      <c r="IZP20" s="26"/>
      <c r="IZQ20" s="26"/>
      <c r="IZR20" s="26"/>
      <c r="IZS20" s="26"/>
      <c r="IZT20" s="26"/>
      <c r="IZU20" s="26"/>
      <c r="IZV20" s="26"/>
      <c r="IZW20" s="26"/>
      <c r="IZX20" s="26"/>
      <c r="IZY20" s="26"/>
      <c r="IZZ20" s="26"/>
      <c r="JAA20" s="26"/>
      <c r="JAB20" s="26"/>
      <c r="JAC20" s="26"/>
      <c r="JAD20" s="26"/>
      <c r="JAE20" s="26"/>
      <c r="JAF20" s="26"/>
      <c r="JAG20" s="26"/>
      <c r="JAH20" s="26"/>
      <c r="JAI20" s="26"/>
      <c r="JAJ20" s="26"/>
      <c r="JAK20" s="26"/>
      <c r="JAL20" s="26"/>
      <c r="JAM20" s="26"/>
      <c r="JAN20" s="26"/>
      <c r="JAO20" s="26"/>
      <c r="JAP20" s="26"/>
      <c r="JAQ20" s="26"/>
      <c r="JAR20" s="26"/>
      <c r="JAS20" s="26"/>
      <c r="JAT20" s="26"/>
      <c r="JAU20" s="26"/>
      <c r="JAV20" s="26"/>
      <c r="JAW20" s="26"/>
      <c r="JAX20" s="26"/>
      <c r="JAY20" s="26"/>
      <c r="JAZ20" s="26"/>
      <c r="JBA20" s="26"/>
      <c r="JBB20" s="26"/>
      <c r="JBC20" s="26"/>
      <c r="JBD20" s="26"/>
      <c r="JBE20" s="26"/>
      <c r="JBF20" s="26"/>
      <c r="JBG20" s="26"/>
      <c r="JBH20" s="26"/>
      <c r="JBI20" s="26"/>
      <c r="JBJ20" s="26"/>
      <c r="JBK20" s="26"/>
      <c r="JBL20" s="26"/>
      <c r="JBM20" s="26"/>
      <c r="JBN20" s="26"/>
      <c r="JBO20" s="26"/>
      <c r="JBP20" s="26"/>
      <c r="JBQ20" s="26"/>
      <c r="JBR20" s="26"/>
      <c r="JBS20" s="26"/>
      <c r="JBT20" s="26"/>
      <c r="JBU20" s="26"/>
      <c r="JBV20" s="26"/>
      <c r="JBW20" s="26"/>
      <c r="JBX20" s="26"/>
      <c r="JBY20" s="26"/>
      <c r="JBZ20" s="26"/>
      <c r="JCA20" s="26"/>
      <c r="JCB20" s="26"/>
      <c r="JCC20" s="26"/>
      <c r="JCD20" s="26"/>
      <c r="JCE20" s="26"/>
      <c r="JCF20" s="26"/>
      <c r="JCG20" s="26"/>
      <c r="JCH20" s="26"/>
      <c r="JCI20" s="26"/>
      <c r="JCJ20" s="26"/>
      <c r="JCK20" s="26"/>
      <c r="JCL20" s="26"/>
      <c r="JCM20" s="26"/>
      <c r="JCN20" s="26"/>
      <c r="JCO20" s="26"/>
      <c r="JCP20" s="26"/>
      <c r="JCQ20" s="26"/>
      <c r="JCR20" s="26"/>
      <c r="JCS20" s="26"/>
      <c r="JCT20" s="26"/>
      <c r="JCU20" s="26"/>
      <c r="JCV20" s="26"/>
      <c r="JCW20" s="26"/>
      <c r="JCX20" s="26"/>
      <c r="JCY20" s="26"/>
      <c r="JCZ20" s="26"/>
      <c r="JDA20" s="26"/>
      <c r="JDB20" s="26"/>
      <c r="JDC20" s="26"/>
      <c r="JDD20" s="26"/>
      <c r="JDE20" s="26"/>
      <c r="JDF20" s="26"/>
      <c r="JDG20" s="26"/>
      <c r="JDH20" s="26"/>
      <c r="JDI20" s="26"/>
      <c r="JDJ20" s="26"/>
      <c r="JDK20" s="26"/>
      <c r="JDL20" s="26"/>
      <c r="JDM20" s="26"/>
      <c r="JDN20" s="26"/>
      <c r="JDO20" s="26"/>
      <c r="JDP20" s="26"/>
      <c r="JDQ20" s="26"/>
      <c r="JDR20" s="26"/>
      <c r="JDS20" s="26"/>
      <c r="JDT20" s="26"/>
      <c r="JDU20" s="26"/>
      <c r="JDV20" s="26"/>
      <c r="JDW20" s="26"/>
      <c r="JDX20" s="26"/>
      <c r="JDY20" s="26"/>
      <c r="JDZ20" s="26"/>
      <c r="JEA20" s="26"/>
      <c r="JEB20" s="26"/>
      <c r="JEC20" s="26"/>
      <c r="JED20" s="26"/>
      <c r="JEE20" s="26"/>
      <c r="JEF20" s="26"/>
      <c r="JEG20" s="26"/>
      <c r="JEH20" s="26"/>
      <c r="JEI20" s="26"/>
      <c r="JEJ20" s="26"/>
      <c r="JEK20" s="26"/>
      <c r="JEL20" s="26"/>
      <c r="JEM20" s="26"/>
      <c r="JEN20" s="26"/>
      <c r="JEO20" s="26"/>
      <c r="JEP20" s="26"/>
      <c r="JEQ20" s="26"/>
      <c r="JER20" s="26"/>
      <c r="JES20" s="26"/>
      <c r="JET20" s="26"/>
      <c r="JEU20" s="26"/>
      <c r="JEV20" s="26"/>
      <c r="JEW20" s="26"/>
      <c r="JEX20" s="26"/>
      <c r="JEY20" s="26"/>
      <c r="JEZ20" s="26"/>
      <c r="JFA20" s="26"/>
      <c r="JFB20" s="26"/>
      <c r="JFC20" s="26"/>
      <c r="JFD20" s="26"/>
      <c r="JFE20" s="26"/>
      <c r="JFF20" s="26"/>
      <c r="JFG20" s="26"/>
      <c r="JFH20" s="26"/>
      <c r="JFI20" s="26"/>
      <c r="JFJ20" s="26"/>
      <c r="JFK20" s="26"/>
      <c r="JFL20" s="26"/>
      <c r="JFM20" s="26"/>
      <c r="JFN20" s="26"/>
      <c r="JFO20" s="26"/>
      <c r="JFP20" s="26"/>
      <c r="JFQ20" s="26"/>
      <c r="JFR20" s="26"/>
      <c r="JFS20" s="26"/>
      <c r="JFT20" s="26"/>
      <c r="JFU20" s="26"/>
      <c r="JFV20" s="26"/>
      <c r="JFW20" s="26"/>
      <c r="JFX20" s="26"/>
      <c r="JFY20" s="26"/>
      <c r="JFZ20" s="26"/>
      <c r="JGA20" s="26"/>
      <c r="JGB20" s="26"/>
      <c r="JGC20" s="26"/>
      <c r="JGD20" s="26"/>
      <c r="JGE20" s="26"/>
      <c r="JGF20" s="26"/>
      <c r="JGG20" s="26"/>
      <c r="JGH20" s="26"/>
      <c r="JGI20" s="26"/>
      <c r="JGJ20" s="26"/>
      <c r="JGK20" s="26"/>
      <c r="JGL20" s="26"/>
      <c r="JGM20" s="26"/>
      <c r="JGN20" s="26"/>
      <c r="JGO20" s="26"/>
      <c r="JGP20" s="26"/>
      <c r="JGQ20" s="26"/>
      <c r="JGR20" s="26"/>
      <c r="JGS20" s="26"/>
      <c r="JGT20" s="26"/>
      <c r="JGU20" s="26"/>
      <c r="JGV20" s="26"/>
      <c r="JGW20" s="26"/>
      <c r="JGX20" s="26"/>
      <c r="JGY20" s="26"/>
      <c r="JGZ20" s="26"/>
      <c r="JHA20" s="26"/>
      <c r="JHB20" s="26"/>
      <c r="JHC20" s="26"/>
      <c r="JHD20" s="26"/>
      <c r="JHE20" s="26"/>
      <c r="JHF20" s="26"/>
      <c r="JHG20" s="26"/>
      <c r="JHH20" s="26"/>
      <c r="JHI20" s="26"/>
      <c r="JHJ20" s="26"/>
      <c r="JHK20" s="26"/>
      <c r="JHL20" s="26"/>
      <c r="JHM20" s="26"/>
      <c r="JHN20" s="26"/>
      <c r="JHO20" s="26"/>
      <c r="JHP20" s="26"/>
      <c r="JHQ20" s="26"/>
      <c r="JHR20" s="26"/>
      <c r="JHS20" s="26"/>
      <c r="JHT20" s="26"/>
      <c r="JHU20" s="26"/>
      <c r="JHV20" s="26"/>
      <c r="JHW20" s="26"/>
      <c r="JHX20" s="26"/>
      <c r="JHY20" s="26"/>
      <c r="JHZ20" s="26"/>
      <c r="JIA20" s="26"/>
      <c r="JIB20" s="26"/>
      <c r="JIC20" s="26"/>
      <c r="JID20" s="26"/>
      <c r="JIE20" s="26"/>
      <c r="JIF20" s="26"/>
      <c r="JIG20" s="26"/>
      <c r="JIH20" s="26"/>
      <c r="JII20" s="26"/>
      <c r="JIJ20" s="26"/>
      <c r="JIK20" s="26"/>
      <c r="JIL20" s="26"/>
      <c r="JIM20" s="26"/>
      <c r="JIN20" s="26"/>
      <c r="JIO20" s="26"/>
      <c r="JIP20" s="26"/>
      <c r="JIQ20" s="26"/>
      <c r="JIR20" s="26"/>
      <c r="JIS20" s="26"/>
      <c r="JIT20" s="26"/>
      <c r="JIU20" s="26"/>
      <c r="JIV20" s="26"/>
      <c r="JIW20" s="26"/>
      <c r="JIX20" s="26"/>
      <c r="JIY20" s="26"/>
      <c r="JIZ20" s="26"/>
      <c r="JJA20" s="26"/>
      <c r="JJB20" s="26"/>
      <c r="JJC20" s="26"/>
      <c r="JJD20" s="26"/>
      <c r="JJE20" s="26"/>
      <c r="JJF20" s="26"/>
      <c r="JJG20" s="26"/>
      <c r="JJH20" s="26"/>
      <c r="JJI20" s="26"/>
      <c r="JJJ20" s="26"/>
      <c r="JJK20" s="26"/>
      <c r="JJL20" s="26"/>
      <c r="JJM20" s="26"/>
      <c r="JJN20" s="26"/>
      <c r="JJO20" s="26"/>
      <c r="JJP20" s="26"/>
      <c r="JJQ20" s="26"/>
      <c r="JJR20" s="26"/>
      <c r="JJS20" s="26"/>
      <c r="JJT20" s="26"/>
      <c r="JJU20" s="26"/>
      <c r="JJV20" s="26"/>
      <c r="JJW20" s="26"/>
      <c r="JJX20" s="26"/>
      <c r="JJY20" s="26"/>
      <c r="JJZ20" s="26"/>
    </row>
    <row r="21" spans="1:7046" s="188" customFormat="1" x14ac:dyDescent="0.2">
      <c r="A21" s="14" t="s">
        <v>59</v>
      </c>
      <c r="B21" s="20"/>
      <c r="C21" s="20"/>
      <c r="D21" s="20"/>
      <c r="E21" s="20"/>
      <c r="F21" s="20"/>
      <c r="G21" s="15"/>
      <c r="H21" s="327"/>
      <c r="I21" s="15"/>
      <c r="J21" s="512">
        <f>IF(P21='Tesla Valuation Inputs'!D21,P21,IF(_xlfn.NORM.INV(O21,P21,('Tesla Valuation Inputs'!D21-P21))&lt;'Tesla Valuation Inputs'!B21,'Tesla Valuation Inputs'!B21,IF(_xlfn.NORM.INV(O21,P21,('Tesla Valuation Inputs'!D21-P21))&gt;'Tesla Valuation Inputs'!E21,'Tesla Valuation Inputs'!E21,_xlfn.NORM.INV(O21,P21,('Tesla Valuation Inputs'!D21-P21)))))</f>
        <v>3000000000</v>
      </c>
      <c r="K21" s="16"/>
      <c r="L21" s="11" t="s">
        <v>158</v>
      </c>
      <c r="M21" s="11"/>
      <c r="N21" s="10"/>
      <c r="O21" s="52">
        <f ca="1">RAND()</f>
        <v>0.80279025032552476</v>
      </c>
      <c r="P21" s="328">
        <f>('Tesla Valuation Inputs'!D21-'Tesla Valuation Inputs'!C21)/2+'Tesla Valuation Inputs'!C21</f>
        <v>3000000000</v>
      </c>
      <c r="Q21" s="10"/>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c r="DS21" s="26"/>
      <c r="DT21" s="26"/>
      <c r="DU21" s="26"/>
      <c r="DV21" s="26"/>
      <c r="DW21" s="26"/>
      <c r="DX21" s="26"/>
      <c r="DY21" s="26"/>
      <c r="DZ21" s="26"/>
      <c r="EA21" s="26"/>
      <c r="EB21" s="26"/>
      <c r="EC21" s="26"/>
      <c r="ED21" s="26"/>
      <c r="EE21" s="26"/>
      <c r="EF21" s="26"/>
      <c r="EG21" s="26"/>
      <c r="EH21" s="26"/>
      <c r="EI21" s="26"/>
      <c r="EJ21" s="26"/>
      <c r="EK21" s="26"/>
      <c r="EL21" s="26"/>
      <c r="EM21" s="26"/>
      <c r="EN21" s="26"/>
      <c r="EO21" s="26"/>
      <c r="EP21" s="26"/>
      <c r="EQ21" s="26"/>
      <c r="ER21" s="26"/>
      <c r="ES21" s="26"/>
      <c r="ET21" s="26"/>
      <c r="EU21" s="26"/>
      <c r="EV21" s="26"/>
      <c r="EW21" s="26"/>
      <c r="EX21" s="26"/>
      <c r="EY21" s="26"/>
      <c r="EZ21" s="26"/>
      <c r="FA21" s="26"/>
      <c r="FB21" s="26"/>
      <c r="FC21" s="26"/>
      <c r="FD21" s="26"/>
      <c r="FE21" s="26"/>
      <c r="FF21" s="26"/>
      <c r="FG21" s="26"/>
      <c r="FH21" s="26"/>
      <c r="FI21" s="26"/>
      <c r="FJ21" s="26"/>
      <c r="FK21" s="26"/>
      <c r="FL21" s="26"/>
      <c r="FM21" s="26"/>
      <c r="FN21" s="26"/>
      <c r="FO21" s="26"/>
      <c r="FP21" s="26"/>
      <c r="FQ21" s="26"/>
      <c r="FR21" s="26"/>
      <c r="FS21" s="26"/>
      <c r="FT21" s="26"/>
      <c r="FU21" s="26"/>
      <c r="FV21" s="26"/>
      <c r="FW21" s="26"/>
      <c r="FX21" s="26"/>
      <c r="FY21" s="26"/>
      <c r="FZ21" s="26"/>
      <c r="GA21" s="26"/>
      <c r="GB21" s="26"/>
      <c r="GC21" s="26"/>
      <c r="GD21" s="26"/>
      <c r="GE21" s="26"/>
      <c r="GF21" s="26"/>
      <c r="GG21" s="26"/>
      <c r="GH21" s="26"/>
      <c r="GI21" s="26"/>
      <c r="GJ21" s="26"/>
      <c r="GK21" s="26"/>
      <c r="GL21" s="26"/>
      <c r="GM21" s="26"/>
      <c r="GN21" s="26"/>
      <c r="GO21" s="26"/>
      <c r="GP21" s="26"/>
      <c r="GQ21" s="26"/>
      <c r="GR21" s="26"/>
      <c r="GS21" s="26"/>
      <c r="GT21" s="26"/>
      <c r="GU21" s="26"/>
      <c r="GV21" s="26"/>
      <c r="GW21" s="26"/>
      <c r="GX21" s="26"/>
      <c r="GY21" s="26"/>
      <c r="GZ21" s="26"/>
      <c r="HA21" s="26"/>
      <c r="HB21" s="26"/>
      <c r="HC21" s="26"/>
      <c r="HD21" s="26"/>
      <c r="HE21" s="26"/>
      <c r="HF21" s="26"/>
      <c r="HG21" s="26"/>
      <c r="HH21" s="26"/>
      <c r="HI21" s="26"/>
      <c r="HJ21" s="26"/>
      <c r="HK21" s="26"/>
      <c r="HL21" s="26"/>
      <c r="HM21" s="26"/>
      <c r="HN21" s="26"/>
      <c r="HO21" s="26"/>
      <c r="HP21" s="26"/>
      <c r="HQ21" s="26"/>
      <c r="HR21" s="26"/>
      <c r="HS21" s="26"/>
      <c r="HT21" s="26"/>
      <c r="HU21" s="26"/>
      <c r="HV21" s="26"/>
      <c r="HW21" s="26"/>
      <c r="HX21" s="26"/>
      <c r="HY21" s="26"/>
      <c r="HZ21" s="26"/>
      <c r="IA21" s="26"/>
      <c r="IB21" s="26"/>
      <c r="IC21" s="26"/>
      <c r="ID21" s="26"/>
      <c r="IE21" s="26"/>
      <c r="IF21" s="26"/>
      <c r="IG21" s="26"/>
      <c r="IH21" s="26"/>
      <c r="II21" s="26"/>
      <c r="IJ21" s="26"/>
      <c r="IK21" s="26"/>
      <c r="IL21" s="26"/>
      <c r="IM21" s="26"/>
      <c r="IN21" s="26"/>
      <c r="IO21" s="26"/>
      <c r="IP21" s="26"/>
      <c r="IQ21" s="26"/>
      <c r="IR21" s="26"/>
      <c r="IS21" s="26"/>
      <c r="IT21" s="26"/>
      <c r="IU21" s="26"/>
      <c r="IV21" s="26"/>
      <c r="IW21" s="26"/>
      <c r="IX21" s="26"/>
      <c r="IY21" s="26"/>
      <c r="IZ21" s="26"/>
      <c r="JA21" s="26"/>
      <c r="JB21" s="26"/>
      <c r="JC21" s="26"/>
      <c r="JD21" s="26"/>
      <c r="JE21" s="26"/>
      <c r="JF21" s="26"/>
      <c r="JG21" s="26"/>
      <c r="JH21" s="26"/>
      <c r="JI21" s="26"/>
      <c r="JJ21" s="26"/>
      <c r="JK21" s="26"/>
      <c r="JL21" s="26"/>
      <c r="JM21" s="26"/>
      <c r="JN21" s="26"/>
      <c r="JO21" s="26"/>
      <c r="JP21" s="26"/>
      <c r="JQ21" s="26"/>
      <c r="JR21" s="26"/>
      <c r="JS21" s="26"/>
      <c r="JT21" s="26"/>
      <c r="JU21" s="26"/>
      <c r="JV21" s="26"/>
      <c r="JW21" s="26"/>
      <c r="JX21" s="26"/>
      <c r="JY21" s="26"/>
      <c r="JZ21" s="26"/>
      <c r="KA21" s="26"/>
      <c r="KB21" s="26"/>
      <c r="KC21" s="26"/>
      <c r="KD21" s="26"/>
      <c r="KE21" s="26"/>
      <c r="KF21" s="26"/>
      <c r="KG21" s="26"/>
      <c r="KH21" s="26"/>
      <c r="KI21" s="26"/>
      <c r="KJ21" s="26"/>
      <c r="KK21" s="26"/>
      <c r="KL21" s="26"/>
      <c r="KM21" s="26"/>
      <c r="KN21" s="26"/>
      <c r="KO21" s="26"/>
      <c r="KP21" s="26"/>
      <c r="KQ21" s="26"/>
      <c r="KR21" s="26"/>
      <c r="KS21" s="26"/>
      <c r="KT21" s="26"/>
      <c r="KU21" s="26"/>
      <c r="KV21" s="26"/>
      <c r="KW21" s="26"/>
      <c r="KX21" s="26"/>
      <c r="KY21" s="26"/>
      <c r="KZ21" s="26"/>
      <c r="LA21" s="26"/>
      <c r="LB21" s="26"/>
      <c r="LC21" s="26"/>
      <c r="LD21" s="26"/>
      <c r="LE21" s="26"/>
      <c r="LF21" s="26"/>
      <c r="LG21" s="26"/>
      <c r="LH21" s="26"/>
      <c r="LI21" s="26"/>
      <c r="LJ21" s="26"/>
      <c r="LK21" s="26"/>
      <c r="LL21" s="26"/>
      <c r="LM21" s="26"/>
      <c r="LN21" s="26"/>
      <c r="LO21" s="26"/>
      <c r="LP21" s="26"/>
      <c r="LQ21" s="26"/>
      <c r="LR21" s="26"/>
      <c r="LS21" s="26"/>
      <c r="LT21" s="26"/>
      <c r="LU21" s="26"/>
      <c r="LV21" s="26"/>
      <c r="LW21" s="26"/>
      <c r="LX21" s="26"/>
      <c r="LY21" s="26"/>
      <c r="LZ21" s="26"/>
      <c r="MA21" s="26"/>
      <c r="MB21" s="26"/>
      <c r="MC21" s="26"/>
      <c r="MD21" s="26"/>
      <c r="ME21" s="26"/>
      <c r="MF21" s="26"/>
      <c r="MG21" s="26"/>
      <c r="MH21" s="26"/>
      <c r="MI21" s="26"/>
      <c r="MJ21" s="26"/>
      <c r="MK21" s="26"/>
      <c r="ML21" s="26"/>
      <c r="MM21" s="26"/>
      <c r="MN21" s="26"/>
      <c r="MO21" s="26"/>
      <c r="MP21" s="26"/>
      <c r="MQ21" s="26"/>
      <c r="MR21" s="26"/>
      <c r="MS21" s="26"/>
      <c r="MT21" s="26"/>
      <c r="MU21" s="26"/>
      <c r="MV21" s="26"/>
      <c r="MW21" s="26"/>
      <c r="MX21" s="26"/>
      <c r="MY21" s="26"/>
      <c r="MZ21" s="26"/>
      <c r="NA21" s="26"/>
      <c r="NB21" s="26"/>
      <c r="NC21" s="26"/>
      <c r="ND21" s="26"/>
      <c r="NE21" s="26"/>
      <c r="NF21" s="26"/>
      <c r="NG21" s="26"/>
      <c r="NH21" s="26"/>
      <c r="NI21" s="26"/>
      <c r="NJ21" s="26"/>
      <c r="NK21" s="26"/>
      <c r="NL21" s="26"/>
      <c r="NM21" s="26"/>
      <c r="NN21" s="26"/>
      <c r="NO21" s="26"/>
      <c r="NP21" s="26"/>
      <c r="NQ21" s="26"/>
      <c r="NR21" s="26"/>
      <c r="NS21" s="26"/>
      <c r="NT21" s="26"/>
      <c r="NU21" s="26"/>
      <c r="NV21" s="26"/>
      <c r="NW21" s="26"/>
      <c r="NX21" s="26"/>
      <c r="NY21" s="26"/>
      <c r="NZ21" s="26"/>
      <c r="OA21" s="26"/>
      <c r="OB21" s="26"/>
      <c r="OC21" s="26"/>
      <c r="OD21" s="26"/>
      <c r="OE21" s="26"/>
      <c r="OF21" s="26"/>
      <c r="OG21" s="26"/>
      <c r="OH21" s="26"/>
      <c r="OI21" s="26"/>
      <c r="OJ21" s="26"/>
      <c r="OK21" s="26"/>
      <c r="OL21" s="26"/>
      <c r="OM21" s="26"/>
      <c r="ON21" s="26"/>
      <c r="OO21" s="26"/>
      <c r="OP21" s="26"/>
      <c r="OQ21" s="26"/>
      <c r="OR21" s="26"/>
      <c r="OS21" s="26"/>
      <c r="OT21" s="26"/>
      <c r="OU21" s="26"/>
      <c r="OV21" s="26"/>
      <c r="OW21" s="26"/>
      <c r="OX21" s="26"/>
      <c r="OY21" s="26"/>
      <c r="OZ21" s="26"/>
      <c r="PA21" s="26"/>
      <c r="PB21" s="26"/>
      <c r="PC21" s="26"/>
      <c r="PD21" s="26"/>
      <c r="PE21" s="26"/>
      <c r="PF21" s="26"/>
      <c r="PG21" s="26"/>
      <c r="PH21" s="26"/>
      <c r="PI21" s="26"/>
      <c r="PJ21" s="26"/>
      <c r="PK21" s="26"/>
      <c r="PL21" s="26"/>
      <c r="PM21" s="26"/>
      <c r="PN21" s="26"/>
      <c r="PO21" s="26"/>
      <c r="PP21" s="26"/>
      <c r="PQ21" s="26"/>
      <c r="PR21" s="26"/>
      <c r="PS21" s="26"/>
      <c r="PT21" s="26"/>
      <c r="PU21" s="26"/>
      <c r="PV21" s="26"/>
      <c r="PW21" s="26"/>
      <c r="PX21" s="26"/>
      <c r="PY21" s="26"/>
      <c r="PZ21" s="26"/>
      <c r="QA21" s="26"/>
      <c r="QB21" s="26"/>
      <c r="QC21" s="26"/>
      <c r="QD21" s="26"/>
      <c r="QE21" s="26"/>
      <c r="QF21" s="26"/>
      <c r="QG21" s="26"/>
      <c r="QH21" s="26"/>
      <c r="QI21" s="26"/>
      <c r="QJ21" s="26"/>
      <c r="QK21" s="26"/>
      <c r="QL21" s="26"/>
      <c r="QM21" s="26"/>
      <c r="QN21" s="26"/>
      <c r="QO21" s="26"/>
      <c r="QP21" s="26"/>
      <c r="QQ21" s="26"/>
      <c r="QR21" s="26"/>
      <c r="QS21" s="26"/>
      <c r="QT21" s="26"/>
      <c r="QU21" s="26"/>
      <c r="QV21" s="26"/>
      <c r="QW21" s="26"/>
      <c r="QX21" s="26"/>
      <c r="QY21" s="26"/>
      <c r="QZ21" s="26"/>
      <c r="RA21" s="26"/>
      <c r="RB21" s="26"/>
      <c r="RC21" s="26"/>
      <c r="RD21" s="26"/>
      <c r="RE21" s="26"/>
      <c r="RF21" s="26"/>
      <c r="RG21" s="26"/>
      <c r="RH21" s="26"/>
      <c r="RI21" s="26"/>
      <c r="RJ21" s="26"/>
      <c r="RK21" s="26"/>
      <c r="RL21" s="26"/>
      <c r="RM21" s="26"/>
      <c r="RN21" s="26"/>
      <c r="RO21" s="26"/>
      <c r="RP21" s="26"/>
      <c r="RQ21" s="26"/>
      <c r="RR21" s="26"/>
      <c r="RS21" s="26"/>
      <c r="RT21" s="26"/>
      <c r="RU21" s="26"/>
      <c r="RV21" s="26"/>
      <c r="RW21" s="26"/>
      <c r="RX21" s="26"/>
      <c r="RY21" s="26"/>
      <c r="RZ21" s="26"/>
      <c r="SA21" s="26"/>
      <c r="SB21" s="26"/>
      <c r="SC21" s="26"/>
      <c r="SD21" s="26"/>
      <c r="SE21" s="26"/>
      <c r="SF21" s="26"/>
      <c r="SG21" s="26"/>
      <c r="SH21" s="26"/>
      <c r="SI21" s="26"/>
      <c r="SJ21" s="26"/>
      <c r="SK21" s="26"/>
      <c r="SL21" s="26"/>
      <c r="SM21" s="26"/>
      <c r="SN21" s="26"/>
      <c r="SO21" s="26"/>
      <c r="SP21" s="26"/>
      <c r="SQ21" s="26"/>
      <c r="SR21" s="26"/>
      <c r="SS21" s="26"/>
      <c r="ST21" s="26"/>
      <c r="SU21" s="26"/>
      <c r="SV21" s="26"/>
      <c r="SW21" s="26"/>
      <c r="SX21" s="26"/>
      <c r="SY21" s="26"/>
      <c r="SZ21" s="26"/>
      <c r="TA21" s="26"/>
      <c r="TB21" s="26"/>
      <c r="TC21" s="26"/>
      <c r="TD21" s="26"/>
      <c r="TE21" s="26"/>
      <c r="TF21" s="26"/>
      <c r="TG21" s="26"/>
      <c r="TH21" s="26"/>
      <c r="TI21" s="26"/>
      <c r="TJ21" s="26"/>
      <c r="TK21" s="26"/>
      <c r="TL21" s="26"/>
      <c r="TM21" s="26"/>
      <c r="TN21" s="26"/>
      <c r="TO21" s="26"/>
      <c r="TP21" s="26"/>
      <c r="TQ21" s="26"/>
      <c r="TR21" s="26"/>
      <c r="TS21" s="26"/>
      <c r="TT21" s="26"/>
      <c r="TU21" s="26"/>
      <c r="TV21" s="26"/>
      <c r="TW21" s="26"/>
      <c r="TX21" s="26"/>
      <c r="TY21" s="26"/>
      <c r="TZ21" s="26"/>
      <c r="UA21" s="26"/>
      <c r="UB21" s="26"/>
      <c r="UC21" s="26"/>
      <c r="UD21" s="26"/>
      <c r="UE21" s="26"/>
      <c r="UF21" s="26"/>
      <c r="UG21" s="26"/>
      <c r="UH21" s="26"/>
      <c r="UI21" s="26"/>
      <c r="UJ21" s="26"/>
      <c r="UK21" s="26"/>
      <c r="UL21" s="26"/>
      <c r="UM21" s="26"/>
      <c r="UN21" s="26"/>
      <c r="UO21" s="26"/>
      <c r="UP21" s="26"/>
      <c r="UQ21" s="26"/>
      <c r="UR21" s="26"/>
      <c r="US21" s="26"/>
      <c r="UT21" s="26"/>
      <c r="UU21" s="26"/>
      <c r="UV21" s="26"/>
      <c r="UW21" s="26"/>
      <c r="UX21" s="26"/>
      <c r="UY21" s="26"/>
      <c r="UZ21" s="26"/>
      <c r="VA21" s="26"/>
      <c r="VB21" s="26"/>
      <c r="VC21" s="26"/>
      <c r="VD21" s="26"/>
      <c r="VE21" s="26"/>
      <c r="VF21" s="26"/>
      <c r="VG21" s="26"/>
      <c r="VH21" s="26"/>
      <c r="VI21" s="26"/>
      <c r="VJ21" s="26"/>
      <c r="VK21" s="26"/>
      <c r="VL21" s="26"/>
      <c r="VM21" s="26"/>
      <c r="VN21" s="26"/>
      <c r="VO21" s="26"/>
      <c r="VP21" s="26"/>
      <c r="VQ21" s="26"/>
      <c r="VR21" s="26"/>
      <c r="VS21" s="26"/>
      <c r="VT21" s="26"/>
      <c r="VU21" s="26"/>
      <c r="VV21" s="26"/>
      <c r="VW21" s="26"/>
      <c r="VX21" s="26"/>
      <c r="VY21" s="26"/>
      <c r="VZ21" s="26"/>
      <c r="WA21" s="26"/>
      <c r="WB21" s="26"/>
      <c r="WC21" s="26"/>
      <c r="WD21" s="26"/>
      <c r="WE21" s="26"/>
      <c r="WF21" s="26"/>
      <c r="WG21" s="26"/>
      <c r="WH21" s="26"/>
      <c r="WI21" s="26"/>
      <c r="WJ21" s="26"/>
      <c r="WK21" s="26"/>
      <c r="WL21" s="26"/>
      <c r="WM21" s="26"/>
      <c r="WN21" s="26"/>
      <c r="WO21" s="26"/>
      <c r="WP21" s="26"/>
      <c r="WQ21" s="26"/>
      <c r="WR21" s="26"/>
      <c r="WS21" s="26"/>
      <c r="WT21" s="26"/>
      <c r="WU21" s="26"/>
      <c r="WV21" s="26"/>
      <c r="WW21" s="26"/>
      <c r="WX21" s="26"/>
      <c r="WY21" s="26"/>
      <c r="WZ21" s="26"/>
      <c r="XA21" s="26"/>
      <c r="XB21" s="26"/>
      <c r="XC21" s="26"/>
      <c r="XD21" s="26"/>
      <c r="XE21" s="26"/>
      <c r="XF21" s="26"/>
      <c r="XG21" s="26"/>
      <c r="XH21" s="26"/>
      <c r="XI21" s="26"/>
      <c r="XJ21" s="26"/>
      <c r="XK21" s="26"/>
      <c r="XL21" s="26"/>
      <c r="XM21" s="26"/>
      <c r="XN21" s="26"/>
      <c r="XO21" s="26"/>
      <c r="XP21" s="26"/>
      <c r="XQ21" s="26"/>
      <c r="XR21" s="26"/>
      <c r="XS21" s="26"/>
      <c r="XT21" s="26"/>
      <c r="XU21" s="26"/>
      <c r="XV21" s="26"/>
      <c r="XW21" s="26"/>
      <c r="XX21" s="26"/>
      <c r="XY21" s="26"/>
      <c r="XZ21" s="26"/>
      <c r="YA21" s="26"/>
      <c r="YB21" s="26"/>
      <c r="YC21" s="26"/>
      <c r="YD21" s="26"/>
      <c r="YE21" s="26"/>
      <c r="YF21" s="26"/>
      <c r="YG21" s="26"/>
      <c r="YH21" s="26"/>
      <c r="YI21" s="26"/>
      <c r="YJ21" s="26"/>
      <c r="YK21" s="26"/>
      <c r="YL21" s="26"/>
      <c r="YM21" s="26"/>
      <c r="YN21" s="26"/>
      <c r="YO21" s="26"/>
      <c r="YP21" s="26"/>
      <c r="YQ21" s="26"/>
      <c r="YR21" s="26"/>
      <c r="YS21" s="26"/>
      <c r="YT21" s="26"/>
      <c r="YU21" s="26"/>
      <c r="YV21" s="26"/>
      <c r="YW21" s="26"/>
      <c r="YX21" s="26"/>
      <c r="YY21" s="26"/>
      <c r="YZ21" s="26"/>
      <c r="ZA21" s="26"/>
      <c r="ZB21" s="26"/>
      <c r="ZC21" s="26"/>
      <c r="ZD21" s="26"/>
      <c r="ZE21" s="26"/>
      <c r="ZF21" s="26"/>
      <c r="ZG21" s="26"/>
      <c r="ZH21" s="26"/>
      <c r="ZI21" s="26"/>
      <c r="ZJ21" s="26"/>
      <c r="ZK21" s="26"/>
      <c r="ZL21" s="26"/>
      <c r="ZM21" s="26"/>
      <c r="ZN21" s="26"/>
      <c r="ZO21" s="26"/>
      <c r="ZP21" s="26"/>
      <c r="ZQ21" s="26"/>
      <c r="ZR21" s="26"/>
      <c r="ZS21" s="26"/>
      <c r="ZT21" s="26"/>
      <c r="ZU21" s="26"/>
      <c r="ZV21" s="26"/>
      <c r="ZW21" s="26"/>
      <c r="ZX21" s="26"/>
      <c r="ZY21" s="26"/>
      <c r="ZZ21" s="26"/>
      <c r="AAA21" s="26"/>
      <c r="AAB21" s="26"/>
      <c r="AAC21" s="26"/>
      <c r="AAD21" s="26"/>
      <c r="AAE21" s="26"/>
      <c r="AAF21" s="26"/>
      <c r="AAG21" s="26"/>
      <c r="AAH21" s="26"/>
      <c r="AAI21" s="26"/>
      <c r="AAJ21" s="26"/>
      <c r="AAK21" s="26"/>
      <c r="AAL21" s="26"/>
      <c r="AAM21" s="26"/>
      <c r="AAN21" s="26"/>
      <c r="AAO21" s="26"/>
      <c r="AAP21" s="26"/>
      <c r="AAQ21" s="26"/>
      <c r="AAR21" s="26"/>
      <c r="AAS21" s="26"/>
      <c r="AAT21" s="26"/>
      <c r="AAU21" s="26"/>
      <c r="AAV21" s="26"/>
      <c r="AAW21" s="26"/>
      <c r="AAX21" s="26"/>
      <c r="AAY21" s="26"/>
      <c r="AAZ21" s="26"/>
      <c r="ABA21" s="26"/>
      <c r="ABB21" s="26"/>
      <c r="ABC21" s="26"/>
      <c r="ABD21" s="26"/>
      <c r="ABE21" s="26"/>
      <c r="ABF21" s="26"/>
      <c r="ABG21" s="26"/>
      <c r="ABH21" s="26"/>
      <c r="ABI21" s="26"/>
      <c r="ABJ21" s="26"/>
      <c r="ABK21" s="26"/>
      <c r="ABL21" s="26"/>
      <c r="ABM21" s="26"/>
      <c r="ABN21" s="26"/>
      <c r="ABO21" s="26"/>
      <c r="ABP21" s="26"/>
      <c r="ABQ21" s="26"/>
      <c r="ABR21" s="26"/>
      <c r="ABS21" s="26"/>
      <c r="ABT21" s="26"/>
      <c r="ABU21" s="26"/>
      <c r="ABV21" s="26"/>
      <c r="ABW21" s="26"/>
      <c r="ABX21" s="26"/>
      <c r="ABY21" s="26"/>
      <c r="ABZ21" s="26"/>
      <c r="ACA21" s="26"/>
      <c r="ACB21" s="26"/>
      <c r="ACC21" s="26"/>
      <c r="ACD21" s="26"/>
      <c r="ACE21" s="26"/>
      <c r="ACF21" s="26"/>
      <c r="ACG21" s="26"/>
      <c r="ACH21" s="26"/>
      <c r="ACI21" s="26"/>
      <c r="ACJ21" s="26"/>
      <c r="ACK21" s="26"/>
      <c r="ACL21" s="26"/>
      <c r="ACM21" s="26"/>
      <c r="ACN21" s="26"/>
      <c r="ACO21" s="26"/>
      <c r="ACP21" s="26"/>
      <c r="ACQ21" s="26"/>
      <c r="ACR21" s="26"/>
      <c r="ACS21" s="26"/>
      <c r="ACT21" s="26"/>
      <c r="ACU21" s="26"/>
      <c r="ACV21" s="26"/>
      <c r="ACW21" s="26"/>
      <c r="ACX21" s="26"/>
      <c r="ACY21" s="26"/>
      <c r="ACZ21" s="26"/>
      <c r="ADA21" s="26"/>
      <c r="ADB21" s="26"/>
      <c r="ADC21" s="26"/>
      <c r="ADD21" s="26"/>
      <c r="ADE21" s="26"/>
      <c r="ADF21" s="26"/>
      <c r="ADG21" s="26"/>
      <c r="ADH21" s="26"/>
      <c r="ADI21" s="26"/>
      <c r="ADJ21" s="26"/>
      <c r="ADK21" s="26"/>
      <c r="ADL21" s="26"/>
      <c r="ADM21" s="26"/>
      <c r="ADN21" s="26"/>
      <c r="ADO21" s="26"/>
      <c r="ADP21" s="26"/>
      <c r="ADQ21" s="26"/>
      <c r="ADR21" s="26"/>
      <c r="ADS21" s="26"/>
      <c r="ADT21" s="26"/>
      <c r="ADU21" s="26"/>
      <c r="ADV21" s="26"/>
      <c r="ADW21" s="26"/>
      <c r="ADX21" s="26"/>
      <c r="ADY21" s="26"/>
      <c r="ADZ21" s="26"/>
      <c r="AEA21" s="26"/>
      <c r="AEB21" s="26"/>
      <c r="AEC21" s="26"/>
      <c r="AED21" s="26"/>
      <c r="AEE21" s="26"/>
      <c r="AEF21" s="26"/>
      <c r="AEG21" s="26"/>
      <c r="AEH21" s="26"/>
      <c r="AEI21" s="26"/>
      <c r="AEJ21" s="26"/>
      <c r="AEK21" s="26"/>
      <c r="AEL21" s="26"/>
      <c r="AEM21" s="26"/>
      <c r="AEN21" s="26"/>
      <c r="AEO21" s="26"/>
      <c r="AEP21" s="26"/>
      <c r="AEQ21" s="26"/>
      <c r="AER21" s="26"/>
      <c r="AES21" s="26"/>
      <c r="AET21" s="26"/>
      <c r="AEU21" s="26"/>
      <c r="AEV21" s="26"/>
      <c r="AEW21" s="26"/>
      <c r="AEX21" s="26"/>
      <c r="AEY21" s="26"/>
      <c r="AEZ21" s="26"/>
      <c r="AFA21" s="26"/>
      <c r="AFB21" s="26"/>
      <c r="AFC21" s="26"/>
      <c r="AFD21" s="26"/>
      <c r="AFE21" s="26"/>
      <c r="AFF21" s="26"/>
      <c r="AFG21" s="26"/>
      <c r="AFH21" s="26"/>
      <c r="AFI21" s="26"/>
      <c r="AFJ21" s="26"/>
      <c r="AFK21" s="26"/>
      <c r="AFL21" s="26"/>
      <c r="AFM21" s="26"/>
      <c r="AFN21" s="26"/>
      <c r="AFO21" s="26"/>
      <c r="AFP21" s="26"/>
      <c r="AFQ21" s="26"/>
      <c r="AFR21" s="26"/>
      <c r="AFS21" s="26"/>
      <c r="AFT21" s="26"/>
      <c r="AFU21" s="26"/>
      <c r="AFV21" s="26"/>
      <c r="AFW21" s="26"/>
      <c r="AFX21" s="26"/>
      <c r="AFY21" s="26"/>
      <c r="AFZ21" s="26"/>
      <c r="AGA21" s="26"/>
      <c r="AGB21" s="26"/>
      <c r="AGC21" s="26"/>
      <c r="AGD21" s="26"/>
      <c r="AGE21" s="26"/>
      <c r="AGF21" s="26"/>
      <c r="AGG21" s="26"/>
      <c r="AGH21" s="26"/>
      <c r="AGI21" s="26"/>
      <c r="AGJ21" s="26"/>
      <c r="AGK21" s="26"/>
      <c r="AGL21" s="26"/>
      <c r="AGM21" s="26"/>
      <c r="AGN21" s="26"/>
      <c r="AGO21" s="26"/>
      <c r="AGP21" s="26"/>
      <c r="AGQ21" s="26"/>
      <c r="AGR21" s="26"/>
      <c r="AGS21" s="26"/>
      <c r="AGT21" s="26"/>
      <c r="AGU21" s="26"/>
      <c r="AGV21" s="26"/>
      <c r="AGW21" s="26"/>
      <c r="AGX21" s="26"/>
      <c r="AGY21" s="26"/>
      <c r="AGZ21" s="26"/>
      <c r="AHA21" s="26"/>
      <c r="AHB21" s="26"/>
      <c r="AHC21" s="26"/>
      <c r="AHD21" s="26"/>
      <c r="AHE21" s="26"/>
      <c r="AHF21" s="26"/>
      <c r="AHG21" s="26"/>
      <c r="AHH21" s="26"/>
      <c r="AHI21" s="26"/>
      <c r="AHJ21" s="26"/>
      <c r="AHK21" s="26"/>
      <c r="AHL21" s="26"/>
      <c r="AHM21" s="26"/>
      <c r="AHN21" s="26"/>
      <c r="AHO21" s="26"/>
      <c r="AHP21" s="26"/>
      <c r="AHQ21" s="26"/>
      <c r="AHR21" s="26"/>
      <c r="AHS21" s="26"/>
      <c r="AHT21" s="26"/>
      <c r="AHU21" s="26"/>
      <c r="AHV21" s="26"/>
      <c r="AHW21" s="26"/>
      <c r="AHX21" s="26"/>
      <c r="AHY21" s="26"/>
      <c r="AHZ21" s="26"/>
      <c r="AIA21" s="26"/>
      <c r="AIB21" s="26"/>
      <c r="AIC21" s="26"/>
      <c r="AID21" s="26"/>
      <c r="AIE21" s="26"/>
      <c r="AIF21" s="26"/>
      <c r="AIG21" s="26"/>
      <c r="AIH21" s="26"/>
      <c r="AII21" s="26"/>
      <c r="AIJ21" s="26"/>
      <c r="AIK21" s="26"/>
      <c r="AIL21" s="26"/>
      <c r="AIM21" s="26"/>
      <c r="AIN21" s="26"/>
      <c r="AIO21" s="26"/>
      <c r="AIP21" s="26"/>
      <c r="AIQ21" s="26"/>
      <c r="AIR21" s="26"/>
      <c r="AIS21" s="26"/>
      <c r="AIT21" s="26"/>
      <c r="AIU21" s="26"/>
      <c r="AIV21" s="26"/>
      <c r="AIW21" s="26"/>
      <c r="AIX21" s="26"/>
      <c r="AIY21" s="26"/>
      <c r="AIZ21" s="26"/>
      <c r="AJA21" s="26"/>
      <c r="AJB21" s="26"/>
      <c r="AJC21" s="26"/>
      <c r="AJD21" s="26"/>
      <c r="AJE21" s="26"/>
      <c r="AJF21" s="26"/>
      <c r="AJG21" s="26"/>
      <c r="AJH21" s="26"/>
      <c r="AJI21" s="26"/>
      <c r="AJJ21" s="26"/>
      <c r="AJK21" s="26"/>
      <c r="AJL21" s="26"/>
      <c r="AJM21" s="26"/>
      <c r="AJN21" s="26"/>
      <c r="AJO21" s="26"/>
      <c r="AJP21" s="26"/>
      <c r="AJQ21" s="26"/>
      <c r="AJR21" s="26"/>
      <c r="AJS21" s="26"/>
      <c r="AJT21" s="26"/>
      <c r="AJU21" s="26"/>
      <c r="AJV21" s="26"/>
      <c r="AJW21" s="26"/>
      <c r="AJX21" s="26"/>
      <c r="AJY21" s="26"/>
      <c r="AJZ21" s="26"/>
      <c r="AKA21" s="26"/>
      <c r="AKB21" s="26"/>
      <c r="AKC21" s="26"/>
      <c r="AKD21" s="26"/>
      <c r="AKE21" s="26"/>
      <c r="AKF21" s="26"/>
      <c r="AKG21" s="26"/>
      <c r="AKH21" s="26"/>
      <c r="AKI21" s="26"/>
      <c r="AKJ21" s="26"/>
      <c r="AKK21" s="26"/>
      <c r="AKL21" s="26"/>
      <c r="AKM21" s="26"/>
      <c r="AKN21" s="26"/>
      <c r="AKO21" s="26"/>
      <c r="AKP21" s="26"/>
      <c r="AKQ21" s="26"/>
      <c r="AKR21" s="26"/>
      <c r="AKS21" s="26"/>
      <c r="AKT21" s="26"/>
      <c r="AKU21" s="26"/>
      <c r="AKV21" s="26"/>
      <c r="AKW21" s="26"/>
      <c r="AKX21" s="26"/>
      <c r="AKY21" s="26"/>
      <c r="AKZ21" s="26"/>
      <c r="ALA21" s="26"/>
      <c r="ALB21" s="26"/>
      <c r="ALC21" s="26"/>
      <c r="ALD21" s="26"/>
      <c r="ALE21" s="26"/>
      <c r="ALF21" s="26"/>
      <c r="ALG21" s="26"/>
      <c r="ALH21" s="26"/>
      <c r="ALI21" s="26"/>
      <c r="ALJ21" s="26"/>
      <c r="ALK21" s="26"/>
      <c r="ALL21" s="26"/>
      <c r="ALM21" s="26"/>
      <c r="ALN21" s="26"/>
      <c r="ALO21" s="26"/>
      <c r="ALP21" s="26"/>
      <c r="ALQ21" s="26"/>
      <c r="ALR21" s="26"/>
      <c r="ALS21" s="26"/>
      <c r="ALT21" s="26"/>
      <c r="ALU21" s="26"/>
      <c r="ALV21" s="26"/>
      <c r="ALW21" s="26"/>
      <c r="ALX21" s="26"/>
      <c r="ALY21" s="26"/>
      <c r="ALZ21" s="26"/>
      <c r="AMA21" s="26"/>
      <c r="AMB21" s="26"/>
      <c r="AMC21" s="26"/>
      <c r="AMD21" s="26"/>
      <c r="AME21" s="26"/>
      <c r="AMF21" s="26"/>
      <c r="AMG21" s="26"/>
      <c r="AMH21" s="26"/>
      <c r="AMI21" s="26"/>
      <c r="AMJ21" s="26"/>
      <c r="AMK21" s="26"/>
      <c r="AML21" s="26"/>
      <c r="AMM21" s="26"/>
      <c r="AMN21" s="26"/>
      <c r="AMO21" s="26"/>
      <c r="AMP21" s="26"/>
      <c r="AMQ21" s="26"/>
      <c r="AMR21" s="26"/>
      <c r="AMS21" s="26"/>
      <c r="AMT21" s="26"/>
      <c r="AMU21" s="26"/>
      <c r="AMV21" s="26"/>
      <c r="AMW21" s="26"/>
      <c r="AMX21" s="26"/>
      <c r="AMY21" s="26"/>
      <c r="AMZ21" s="26"/>
      <c r="ANA21" s="26"/>
      <c r="ANB21" s="26"/>
      <c r="ANC21" s="26"/>
      <c r="AND21" s="26"/>
      <c r="ANE21" s="26"/>
      <c r="ANF21" s="26"/>
      <c r="ANG21" s="26"/>
      <c r="ANH21" s="26"/>
      <c r="ANI21" s="26"/>
      <c r="ANJ21" s="26"/>
      <c r="ANK21" s="26"/>
      <c r="ANL21" s="26"/>
      <c r="ANM21" s="26"/>
      <c r="ANN21" s="26"/>
      <c r="ANO21" s="26"/>
      <c r="ANP21" s="26"/>
      <c r="ANQ21" s="26"/>
      <c r="ANR21" s="26"/>
      <c r="ANS21" s="26"/>
      <c r="ANT21" s="26"/>
      <c r="ANU21" s="26"/>
      <c r="ANV21" s="26"/>
      <c r="ANW21" s="26"/>
      <c r="ANX21" s="26"/>
      <c r="ANY21" s="26"/>
      <c r="ANZ21" s="26"/>
      <c r="AOA21" s="26"/>
      <c r="AOB21" s="26"/>
      <c r="AOC21" s="26"/>
      <c r="AOD21" s="26"/>
      <c r="AOE21" s="26"/>
      <c r="AOF21" s="26"/>
      <c r="AOG21" s="26"/>
      <c r="AOH21" s="26"/>
      <c r="AOI21" s="26"/>
      <c r="AOJ21" s="26"/>
      <c r="AOK21" s="26"/>
      <c r="AOL21" s="26"/>
      <c r="AOM21" s="26"/>
      <c r="AON21" s="26"/>
      <c r="AOO21" s="26"/>
      <c r="AOP21" s="26"/>
      <c r="AOQ21" s="26"/>
      <c r="AOR21" s="26"/>
      <c r="AOS21" s="26"/>
      <c r="AOT21" s="26"/>
      <c r="AOU21" s="26"/>
      <c r="AOV21" s="26"/>
      <c r="AOW21" s="26"/>
      <c r="AOX21" s="26"/>
      <c r="AOY21" s="26"/>
      <c r="AOZ21" s="26"/>
      <c r="APA21" s="26"/>
      <c r="APB21" s="26"/>
      <c r="APC21" s="26"/>
      <c r="APD21" s="26"/>
      <c r="APE21" s="26"/>
      <c r="APF21" s="26"/>
      <c r="APG21" s="26"/>
      <c r="APH21" s="26"/>
      <c r="API21" s="26"/>
      <c r="APJ21" s="26"/>
      <c r="APK21" s="26"/>
      <c r="APL21" s="26"/>
      <c r="APM21" s="26"/>
      <c r="APN21" s="26"/>
      <c r="APO21" s="26"/>
      <c r="APP21" s="26"/>
      <c r="APQ21" s="26"/>
      <c r="APR21" s="26"/>
      <c r="APS21" s="26"/>
      <c r="APT21" s="26"/>
      <c r="APU21" s="26"/>
      <c r="APV21" s="26"/>
      <c r="APW21" s="26"/>
      <c r="APX21" s="26"/>
      <c r="APY21" s="26"/>
      <c r="APZ21" s="26"/>
      <c r="AQA21" s="26"/>
      <c r="AQB21" s="26"/>
      <c r="AQC21" s="26"/>
      <c r="AQD21" s="26"/>
      <c r="AQE21" s="26"/>
      <c r="AQF21" s="26"/>
      <c r="AQG21" s="26"/>
      <c r="AQH21" s="26"/>
      <c r="AQI21" s="26"/>
      <c r="AQJ21" s="26"/>
      <c r="AQK21" s="26"/>
      <c r="AQL21" s="26"/>
      <c r="AQM21" s="26"/>
      <c r="AQN21" s="26"/>
      <c r="AQO21" s="26"/>
      <c r="AQP21" s="26"/>
      <c r="AQQ21" s="26"/>
      <c r="AQR21" s="26"/>
      <c r="AQS21" s="26"/>
      <c r="AQT21" s="26"/>
      <c r="AQU21" s="26"/>
      <c r="AQV21" s="26"/>
      <c r="AQW21" s="26"/>
      <c r="AQX21" s="26"/>
      <c r="AQY21" s="26"/>
      <c r="AQZ21" s="26"/>
      <c r="ARA21" s="26"/>
      <c r="ARB21" s="26"/>
      <c r="ARC21" s="26"/>
      <c r="ARD21" s="26"/>
      <c r="ARE21" s="26"/>
      <c r="ARF21" s="26"/>
      <c r="ARG21" s="26"/>
      <c r="ARH21" s="26"/>
      <c r="ARI21" s="26"/>
      <c r="ARJ21" s="26"/>
      <c r="ARK21" s="26"/>
      <c r="ARL21" s="26"/>
      <c r="ARM21" s="26"/>
      <c r="ARN21" s="26"/>
      <c r="ARO21" s="26"/>
      <c r="ARP21" s="26"/>
      <c r="ARQ21" s="26"/>
      <c r="ARR21" s="26"/>
      <c r="ARS21" s="26"/>
      <c r="ART21" s="26"/>
      <c r="ARU21" s="26"/>
      <c r="ARV21" s="26"/>
      <c r="ARW21" s="26"/>
      <c r="ARX21" s="26"/>
      <c r="ARY21" s="26"/>
      <c r="ARZ21" s="26"/>
      <c r="ASA21" s="26"/>
      <c r="ASB21" s="26"/>
      <c r="ASC21" s="26"/>
      <c r="ASD21" s="26"/>
      <c r="ASE21" s="26"/>
      <c r="ASF21" s="26"/>
      <c r="ASG21" s="26"/>
      <c r="ASH21" s="26"/>
      <c r="ASI21" s="26"/>
      <c r="ASJ21" s="26"/>
      <c r="ASK21" s="26"/>
      <c r="ASL21" s="26"/>
      <c r="ASM21" s="26"/>
      <c r="ASN21" s="26"/>
      <c r="ASO21" s="26"/>
      <c r="ASP21" s="26"/>
      <c r="ASQ21" s="26"/>
      <c r="ASR21" s="26"/>
      <c r="ASS21" s="26"/>
      <c r="AST21" s="26"/>
      <c r="ASU21" s="26"/>
      <c r="ASV21" s="26"/>
      <c r="ASW21" s="26"/>
      <c r="ASX21" s="26"/>
      <c r="ASY21" s="26"/>
      <c r="ASZ21" s="26"/>
      <c r="ATA21" s="26"/>
      <c r="ATB21" s="26"/>
      <c r="ATC21" s="26"/>
      <c r="ATD21" s="26"/>
      <c r="ATE21" s="26"/>
      <c r="ATF21" s="26"/>
      <c r="ATG21" s="26"/>
      <c r="ATH21" s="26"/>
      <c r="ATI21" s="26"/>
      <c r="ATJ21" s="26"/>
      <c r="ATK21" s="26"/>
      <c r="ATL21" s="26"/>
      <c r="ATM21" s="26"/>
      <c r="ATN21" s="26"/>
      <c r="ATO21" s="26"/>
      <c r="ATP21" s="26"/>
      <c r="ATQ21" s="26"/>
      <c r="ATR21" s="26"/>
      <c r="ATS21" s="26"/>
      <c r="ATT21" s="26"/>
      <c r="ATU21" s="26"/>
      <c r="ATV21" s="26"/>
      <c r="ATW21" s="26"/>
      <c r="ATX21" s="26"/>
      <c r="ATY21" s="26"/>
      <c r="ATZ21" s="26"/>
      <c r="AUA21" s="26"/>
      <c r="AUB21" s="26"/>
      <c r="AUC21" s="26"/>
      <c r="AUD21" s="26"/>
      <c r="AUE21" s="26"/>
      <c r="AUF21" s="26"/>
      <c r="AUG21" s="26"/>
      <c r="AUH21" s="26"/>
      <c r="AUI21" s="26"/>
      <c r="AUJ21" s="26"/>
      <c r="AUK21" s="26"/>
      <c r="AUL21" s="26"/>
      <c r="AUM21" s="26"/>
      <c r="AUN21" s="26"/>
      <c r="AUO21" s="26"/>
      <c r="AUP21" s="26"/>
      <c r="AUQ21" s="26"/>
      <c r="AUR21" s="26"/>
      <c r="AUS21" s="26"/>
      <c r="AUT21" s="26"/>
      <c r="AUU21" s="26"/>
      <c r="AUV21" s="26"/>
      <c r="AUW21" s="26"/>
      <c r="AUX21" s="26"/>
      <c r="AUY21" s="26"/>
      <c r="AUZ21" s="26"/>
      <c r="AVA21" s="26"/>
      <c r="AVB21" s="26"/>
      <c r="AVC21" s="26"/>
      <c r="AVD21" s="26"/>
      <c r="AVE21" s="26"/>
      <c r="AVF21" s="26"/>
      <c r="AVG21" s="26"/>
      <c r="AVH21" s="26"/>
      <c r="AVI21" s="26"/>
      <c r="AVJ21" s="26"/>
      <c r="AVK21" s="26"/>
      <c r="AVL21" s="26"/>
      <c r="AVM21" s="26"/>
      <c r="AVN21" s="26"/>
      <c r="AVO21" s="26"/>
      <c r="AVP21" s="26"/>
      <c r="AVQ21" s="26"/>
      <c r="AVR21" s="26"/>
      <c r="AVS21" s="26"/>
      <c r="AVT21" s="26"/>
      <c r="AVU21" s="26"/>
      <c r="AVV21" s="26"/>
      <c r="AVW21" s="26"/>
      <c r="AVX21" s="26"/>
      <c r="AVY21" s="26"/>
      <c r="AVZ21" s="26"/>
      <c r="AWA21" s="26"/>
      <c r="AWB21" s="26"/>
      <c r="AWC21" s="26"/>
      <c r="AWD21" s="26"/>
      <c r="AWE21" s="26"/>
      <c r="AWF21" s="26"/>
      <c r="AWG21" s="26"/>
      <c r="AWH21" s="26"/>
      <c r="AWI21" s="26"/>
      <c r="AWJ21" s="26"/>
      <c r="AWK21" s="26"/>
      <c r="AWL21" s="26"/>
      <c r="AWM21" s="26"/>
      <c r="AWN21" s="26"/>
      <c r="AWO21" s="26"/>
      <c r="AWP21" s="26"/>
      <c r="AWQ21" s="26"/>
      <c r="AWR21" s="26"/>
      <c r="AWS21" s="26"/>
      <c r="AWT21" s="26"/>
      <c r="AWU21" s="26"/>
      <c r="AWV21" s="26"/>
      <c r="AWW21" s="26"/>
      <c r="AWX21" s="26"/>
      <c r="AWY21" s="26"/>
      <c r="AWZ21" s="26"/>
      <c r="AXA21" s="26"/>
      <c r="AXB21" s="26"/>
      <c r="AXC21" s="26"/>
      <c r="AXD21" s="26"/>
      <c r="AXE21" s="26"/>
      <c r="AXF21" s="26"/>
      <c r="AXG21" s="26"/>
      <c r="AXH21" s="26"/>
      <c r="AXI21" s="26"/>
      <c r="AXJ21" s="26"/>
      <c r="AXK21" s="26"/>
      <c r="AXL21" s="26"/>
      <c r="AXM21" s="26"/>
      <c r="AXN21" s="26"/>
      <c r="AXO21" s="26"/>
      <c r="AXP21" s="26"/>
      <c r="AXQ21" s="26"/>
      <c r="AXR21" s="26"/>
      <c r="AXS21" s="26"/>
      <c r="AXT21" s="26"/>
      <c r="AXU21" s="26"/>
      <c r="AXV21" s="26"/>
      <c r="AXW21" s="26"/>
      <c r="AXX21" s="26"/>
      <c r="AXY21" s="26"/>
      <c r="AXZ21" s="26"/>
      <c r="AYA21" s="26"/>
      <c r="AYB21" s="26"/>
      <c r="AYC21" s="26"/>
      <c r="AYD21" s="26"/>
      <c r="AYE21" s="26"/>
      <c r="AYF21" s="26"/>
      <c r="AYG21" s="26"/>
      <c r="AYH21" s="26"/>
      <c r="AYI21" s="26"/>
      <c r="AYJ21" s="26"/>
      <c r="AYK21" s="26"/>
      <c r="AYL21" s="26"/>
      <c r="AYM21" s="26"/>
      <c r="AYN21" s="26"/>
      <c r="AYO21" s="26"/>
      <c r="AYP21" s="26"/>
      <c r="AYQ21" s="26"/>
      <c r="AYR21" s="26"/>
      <c r="AYS21" s="26"/>
      <c r="AYT21" s="26"/>
      <c r="AYU21" s="26"/>
      <c r="AYV21" s="26"/>
      <c r="AYW21" s="26"/>
      <c r="AYX21" s="26"/>
      <c r="AYY21" s="26"/>
      <c r="AYZ21" s="26"/>
      <c r="AZA21" s="26"/>
      <c r="AZB21" s="26"/>
      <c r="AZC21" s="26"/>
      <c r="AZD21" s="26"/>
      <c r="AZE21" s="26"/>
      <c r="AZF21" s="26"/>
      <c r="AZG21" s="26"/>
      <c r="AZH21" s="26"/>
      <c r="AZI21" s="26"/>
      <c r="AZJ21" s="26"/>
      <c r="AZK21" s="26"/>
      <c r="AZL21" s="26"/>
      <c r="AZM21" s="26"/>
      <c r="AZN21" s="26"/>
      <c r="AZO21" s="26"/>
      <c r="AZP21" s="26"/>
      <c r="AZQ21" s="26"/>
      <c r="AZR21" s="26"/>
      <c r="AZS21" s="26"/>
      <c r="AZT21" s="26"/>
      <c r="AZU21" s="26"/>
      <c r="AZV21" s="26"/>
      <c r="AZW21" s="26"/>
      <c r="AZX21" s="26"/>
      <c r="AZY21" s="26"/>
      <c r="AZZ21" s="26"/>
      <c r="BAA21" s="26"/>
      <c r="BAB21" s="26"/>
      <c r="BAC21" s="26"/>
      <c r="BAD21" s="26"/>
      <c r="BAE21" s="26"/>
      <c r="BAF21" s="26"/>
      <c r="BAG21" s="26"/>
      <c r="BAH21" s="26"/>
      <c r="BAI21" s="26"/>
      <c r="BAJ21" s="26"/>
      <c r="BAK21" s="26"/>
      <c r="BAL21" s="26"/>
      <c r="BAM21" s="26"/>
      <c r="BAN21" s="26"/>
      <c r="BAO21" s="26"/>
      <c r="BAP21" s="26"/>
      <c r="BAQ21" s="26"/>
      <c r="BAR21" s="26"/>
      <c r="BAS21" s="26"/>
      <c r="BAT21" s="26"/>
      <c r="BAU21" s="26"/>
      <c r="BAV21" s="26"/>
      <c r="BAW21" s="26"/>
      <c r="BAX21" s="26"/>
      <c r="BAY21" s="26"/>
      <c r="BAZ21" s="26"/>
      <c r="BBA21" s="26"/>
      <c r="BBB21" s="26"/>
      <c r="BBC21" s="26"/>
      <c r="BBD21" s="26"/>
      <c r="BBE21" s="26"/>
      <c r="BBF21" s="26"/>
      <c r="BBG21" s="26"/>
      <c r="BBH21" s="26"/>
      <c r="BBI21" s="26"/>
      <c r="BBJ21" s="26"/>
      <c r="BBK21" s="26"/>
      <c r="BBL21" s="26"/>
      <c r="BBM21" s="26"/>
      <c r="BBN21" s="26"/>
      <c r="BBO21" s="26"/>
      <c r="BBP21" s="26"/>
      <c r="BBQ21" s="26"/>
      <c r="BBR21" s="26"/>
      <c r="BBS21" s="26"/>
      <c r="BBT21" s="26"/>
      <c r="BBU21" s="26"/>
      <c r="BBV21" s="26"/>
      <c r="BBW21" s="26"/>
      <c r="BBX21" s="26"/>
      <c r="BBY21" s="26"/>
      <c r="BBZ21" s="26"/>
      <c r="BCA21" s="26"/>
      <c r="BCB21" s="26"/>
      <c r="BCC21" s="26"/>
      <c r="BCD21" s="26"/>
      <c r="BCE21" s="26"/>
      <c r="BCF21" s="26"/>
      <c r="BCG21" s="26"/>
      <c r="BCH21" s="26"/>
      <c r="BCI21" s="26"/>
      <c r="BCJ21" s="26"/>
      <c r="BCK21" s="26"/>
      <c r="BCL21" s="26"/>
      <c r="BCM21" s="26"/>
      <c r="BCN21" s="26"/>
      <c r="BCO21" s="26"/>
      <c r="BCP21" s="26"/>
      <c r="BCQ21" s="26"/>
      <c r="BCR21" s="26"/>
      <c r="BCS21" s="26"/>
      <c r="BCT21" s="26"/>
      <c r="BCU21" s="26"/>
      <c r="BCV21" s="26"/>
      <c r="BCW21" s="26"/>
      <c r="BCX21" s="26"/>
      <c r="BCY21" s="26"/>
      <c r="BCZ21" s="26"/>
      <c r="BDA21" s="26"/>
      <c r="BDB21" s="26"/>
      <c r="BDC21" s="26"/>
      <c r="BDD21" s="26"/>
      <c r="BDE21" s="26"/>
      <c r="BDF21" s="26"/>
      <c r="BDG21" s="26"/>
      <c r="BDH21" s="26"/>
      <c r="BDI21" s="26"/>
      <c r="BDJ21" s="26"/>
      <c r="BDK21" s="26"/>
      <c r="BDL21" s="26"/>
      <c r="BDM21" s="26"/>
      <c r="BDN21" s="26"/>
      <c r="BDO21" s="26"/>
      <c r="BDP21" s="26"/>
      <c r="BDQ21" s="26"/>
      <c r="BDR21" s="26"/>
      <c r="BDS21" s="26"/>
      <c r="BDT21" s="26"/>
      <c r="BDU21" s="26"/>
      <c r="BDV21" s="26"/>
      <c r="BDW21" s="26"/>
      <c r="BDX21" s="26"/>
      <c r="BDY21" s="26"/>
      <c r="BDZ21" s="26"/>
      <c r="BEA21" s="26"/>
      <c r="BEB21" s="26"/>
      <c r="BEC21" s="26"/>
      <c r="BED21" s="26"/>
      <c r="BEE21" s="26"/>
      <c r="BEF21" s="26"/>
      <c r="BEG21" s="26"/>
      <c r="BEH21" s="26"/>
      <c r="BEI21" s="26"/>
      <c r="BEJ21" s="26"/>
      <c r="BEK21" s="26"/>
      <c r="BEL21" s="26"/>
      <c r="BEM21" s="26"/>
      <c r="BEN21" s="26"/>
      <c r="BEO21" s="26"/>
      <c r="BEP21" s="26"/>
      <c r="BEQ21" s="26"/>
      <c r="BER21" s="26"/>
      <c r="BES21" s="26"/>
      <c r="BET21" s="26"/>
      <c r="BEU21" s="26"/>
      <c r="BEV21" s="26"/>
      <c r="BEW21" s="26"/>
      <c r="BEX21" s="26"/>
      <c r="BEY21" s="26"/>
      <c r="BEZ21" s="26"/>
      <c r="BFA21" s="26"/>
      <c r="BFB21" s="26"/>
      <c r="BFC21" s="26"/>
      <c r="BFD21" s="26"/>
      <c r="BFE21" s="26"/>
      <c r="BFF21" s="26"/>
      <c r="BFG21" s="26"/>
      <c r="BFH21" s="26"/>
      <c r="BFI21" s="26"/>
      <c r="BFJ21" s="26"/>
      <c r="BFK21" s="26"/>
      <c r="BFL21" s="26"/>
      <c r="BFM21" s="26"/>
      <c r="BFN21" s="26"/>
      <c r="BFO21" s="26"/>
      <c r="BFP21" s="26"/>
      <c r="BFQ21" s="26"/>
      <c r="BFR21" s="26"/>
      <c r="BFS21" s="26"/>
      <c r="BFT21" s="26"/>
      <c r="BFU21" s="26"/>
      <c r="BFV21" s="26"/>
      <c r="BFW21" s="26"/>
      <c r="BFX21" s="26"/>
      <c r="BFY21" s="26"/>
      <c r="BFZ21" s="26"/>
      <c r="BGA21" s="26"/>
      <c r="BGB21" s="26"/>
      <c r="BGC21" s="26"/>
      <c r="BGD21" s="26"/>
      <c r="BGE21" s="26"/>
      <c r="BGF21" s="26"/>
      <c r="BGG21" s="26"/>
      <c r="BGH21" s="26"/>
      <c r="BGI21" s="26"/>
      <c r="BGJ21" s="26"/>
      <c r="BGK21" s="26"/>
      <c r="BGL21" s="26"/>
      <c r="BGM21" s="26"/>
      <c r="BGN21" s="26"/>
      <c r="BGO21" s="26"/>
      <c r="BGP21" s="26"/>
      <c r="BGQ21" s="26"/>
      <c r="BGR21" s="26"/>
      <c r="BGS21" s="26"/>
      <c r="BGT21" s="26"/>
      <c r="BGU21" s="26"/>
      <c r="BGV21" s="26"/>
      <c r="BGW21" s="26"/>
      <c r="BGX21" s="26"/>
      <c r="BGY21" s="26"/>
      <c r="BGZ21" s="26"/>
      <c r="BHA21" s="26"/>
      <c r="BHB21" s="26"/>
      <c r="BHC21" s="26"/>
      <c r="BHD21" s="26"/>
      <c r="BHE21" s="26"/>
      <c r="BHF21" s="26"/>
      <c r="BHG21" s="26"/>
      <c r="BHH21" s="26"/>
      <c r="BHI21" s="26"/>
      <c r="BHJ21" s="26"/>
      <c r="BHK21" s="26"/>
      <c r="BHL21" s="26"/>
      <c r="BHM21" s="26"/>
      <c r="BHN21" s="26"/>
      <c r="BHO21" s="26"/>
      <c r="BHP21" s="26"/>
      <c r="BHQ21" s="26"/>
      <c r="BHR21" s="26"/>
      <c r="BHS21" s="26"/>
      <c r="BHT21" s="26"/>
      <c r="BHU21" s="26"/>
      <c r="BHV21" s="26"/>
      <c r="BHW21" s="26"/>
      <c r="BHX21" s="26"/>
      <c r="BHY21" s="26"/>
      <c r="BHZ21" s="26"/>
      <c r="BIA21" s="26"/>
      <c r="BIB21" s="26"/>
      <c r="BIC21" s="26"/>
      <c r="BID21" s="26"/>
      <c r="BIE21" s="26"/>
      <c r="BIF21" s="26"/>
      <c r="BIG21" s="26"/>
      <c r="BIH21" s="26"/>
      <c r="BII21" s="26"/>
      <c r="BIJ21" s="26"/>
      <c r="BIK21" s="26"/>
      <c r="BIL21" s="26"/>
      <c r="BIM21" s="26"/>
      <c r="BIN21" s="26"/>
      <c r="BIO21" s="26"/>
      <c r="BIP21" s="26"/>
      <c r="BIQ21" s="26"/>
      <c r="BIR21" s="26"/>
      <c r="BIS21" s="26"/>
      <c r="BIT21" s="26"/>
      <c r="BIU21" s="26"/>
      <c r="BIV21" s="26"/>
      <c r="BIW21" s="26"/>
      <c r="BIX21" s="26"/>
      <c r="BIY21" s="26"/>
      <c r="BIZ21" s="26"/>
      <c r="BJA21" s="26"/>
      <c r="BJB21" s="26"/>
      <c r="BJC21" s="26"/>
      <c r="BJD21" s="26"/>
      <c r="BJE21" s="26"/>
      <c r="BJF21" s="26"/>
      <c r="BJG21" s="26"/>
      <c r="BJH21" s="26"/>
      <c r="BJI21" s="26"/>
      <c r="BJJ21" s="26"/>
      <c r="BJK21" s="26"/>
      <c r="BJL21" s="26"/>
      <c r="BJM21" s="26"/>
      <c r="BJN21" s="26"/>
      <c r="BJO21" s="26"/>
      <c r="BJP21" s="26"/>
      <c r="BJQ21" s="26"/>
      <c r="BJR21" s="26"/>
      <c r="BJS21" s="26"/>
      <c r="BJT21" s="26"/>
      <c r="BJU21" s="26"/>
      <c r="BJV21" s="26"/>
      <c r="BJW21" s="26"/>
      <c r="BJX21" s="26"/>
      <c r="BJY21" s="26"/>
      <c r="BJZ21" s="26"/>
      <c r="BKA21" s="26"/>
      <c r="BKB21" s="26"/>
      <c r="BKC21" s="26"/>
      <c r="BKD21" s="26"/>
      <c r="BKE21" s="26"/>
      <c r="BKF21" s="26"/>
      <c r="BKG21" s="26"/>
      <c r="BKH21" s="26"/>
      <c r="BKI21" s="26"/>
      <c r="BKJ21" s="26"/>
      <c r="BKK21" s="26"/>
      <c r="BKL21" s="26"/>
      <c r="BKM21" s="26"/>
      <c r="BKN21" s="26"/>
      <c r="BKO21" s="26"/>
      <c r="BKP21" s="26"/>
      <c r="BKQ21" s="26"/>
      <c r="BKR21" s="26"/>
      <c r="BKS21" s="26"/>
      <c r="BKT21" s="26"/>
      <c r="BKU21" s="26"/>
      <c r="BKV21" s="26"/>
      <c r="BKW21" s="26"/>
      <c r="BKX21" s="26"/>
      <c r="BKY21" s="26"/>
      <c r="BKZ21" s="26"/>
      <c r="BLA21" s="26"/>
      <c r="BLB21" s="26"/>
      <c r="BLC21" s="26"/>
      <c r="BLD21" s="26"/>
      <c r="BLE21" s="26"/>
      <c r="BLF21" s="26"/>
      <c r="BLG21" s="26"/>
      <c r="BLH21" s="26"/>
      <c r="BLI21" s="26"/>
      <c r="BLJ21" s="26"/>
      <c r="BLK21" s="26"/>
      <c r="BLL21" s="26"/>
      <c r="BLM21" s="26"/>
      <c r="BLN21" s="26"/>
      <c r="BLO21" s="26"/>
      <c r="BLP21" s="26"/>
      <c r="BLQ21" s="26"/>
      <c r="BLR21" s="26"/>
      <c r="BLS21" s="26"/>
      <c r="BLT21" s="26"/>
      <c r="BLU21" s="26"/>
      <c r="BLV21" s="26"/>
      <c r="BLW21" s="26"/>
      <c r="BLX21" s="26"/>
      <c r="BLY21" s="26"/>
      <c r="BLZ21" s="26"/>
      <c r="BMA21" s="26"/>
      <c r="BMB21" s="26"/>
      <c r="BMC21" s="26"/>
      <c r="BMD21" s="26"/>
      <c r="BME21" s="26"/>
      <c r="BMF21" s="26"/>
      <c r="BMG21" s="26"/>
      <c r="BMH21" s="26"/>
      <c r="BMI21" s="26"/>
      <c r="BMJ21" s="26"/>
      <c r="BMK21" s="26"/>
      <c r="BML21" s="26"/>
      <c r="BMM21" s="26"/>
      <c r="BMN21" s="26"/>
      <c r="BMO21" s="26"/>
      <c r="BMP21" s="26"/>
      <c r="BMQ21" s="26"/>
      <c r="BMR21" s="26"/>
      <c r="BMS21" s="26"/>
      <c r="BMT21" s="26"/>
      <c r="BMU21" s="26"/>
      <c r="BMV21" s="26"/>
      <c r="BMW21" s="26"/>
      <c r="BMX21" s="26"/>
      <c r="BMY21" s="26"/>
      <c r="BMZ21" s="26"/>
      <c r="BNA21" s="26"/>
      <c r="BNB21" s="26"/>
      <c r="BNC21" s="26"/>
      <c r="BND21" s="26"/>
      <c r="BNE21" s="26"/>
      <c r="BNF21" s="26"/>
      <c r="BNG21" s="26"/>
      <c r="BNH21" s="26"/>
      <c r="BNI21" s="26"/>
      <c r="BNJ21" s="26"/>
      <c r="BNK21" s="26"/>
      <c r="BNL21" s="26"/>
      <c r="BNM21" s="26"/>
      <c r="BNN21" s="26"/>
      <c r="BNO21" s="26"/>
      <c r="BNP21" s="26"/>
      <c r="BNQ21" s="26"/>
      <c r="BNR21" s="26"/>
      <c r="BNS21" s="26"/>
      <c r="BNT21" s="26"/>
      <c r="BNU21" s="26"/>
      <c r="BNV21" s="26"/>
      <c r="BNW21" s="26"/>
      <c r="BNX21" s="26"/>
      <c r="BNY21" s="26"/>
      <c r="BNZ21" s="26"/>
      <c r="BOA21" s="26"/>
      <c r="BOB21" s="26"/>
      <c r="BOC21" s="26"/>
      <c r="BOD21" s="26"/>
      <c r="BOE21" s="26"/>
      <c r="BOF21" s="26"/>
      <c r="BOG21" s="26"/>
      <c r="BOH21" s="26"/>
      <c r="BOI21" s="26"/>
      <c r="BOJ21" s="26"/>
      <c r="BOK21" s="26"/>
      <c r="BOL21" s="26"/>
      <c r="BOM21" s="26"/>
      <c r="BON21" s="26"/>
      <c r="BOO21" s="26"/>
      <c r="BOP21" s="26"/>
      <c r="BOQ21" s="26"/>
      <c r="BOR21" s="26"/>
      <c r="BOS21" s="26"/>
      <c r="BOT21" s="26"/>
      <c r="BOU21" s="26"/>
      <c r="BOV21" s="26"/>
      <c r="BOW21" s="26"/>
      <c r="BOX21" s="26"/>
      <c r="BOY21" s="26"/>
      <c r="BOZ21" s="26"/>
      <c r="BPA21" s="26"/>
      <c r="BPB21" s="26"/>
      <c r="BPC21" s="26"/>
      <c r="BPD21" s="26"/>
      <c r="BPE21" s="26"/>
      <c r="BPF21" s="26"/>
      <c r="BPG21" s="26"/>
      <c r="BPH21" s="26"/>
      <c r="BPI21" s="26"/>
      <c r="BPJ21" s="26"/>
      <c r="BPK21" s="26"/>
      <c r="BPL21" s="26"/>
      <c r="BPM21" s="26"/>
      <c r="BPN21" s="26"/>
      <c r="BPO21" s="26"/>
      <c r="BPP21" s="26"/>
      <c r="BPQ21" s="26"/>
      <c r="BPR21" s="26"/>
      <c r="BPS21" s="26"/>
      <c r="BPT21" s="26"/>
      <c r="BPU21" s="26"/>
      <c r="BPV21" s="26"/>
      <c r="BPW21" s="26"/>
      <c r="BPX21" s="26"/>
      <c r="BPY21" s="26"/>
      <c r="BPZ21" s="26"/>
      <c r="BQA21" s="26"/>
      <c r="BQB21" s="26"/>
      <c r="BQC21" s="26"/>
      <c r="BQD21" s="26"/>
      <c r="BQE21" s="26"/>
      <c r="BQF21" s="26"/>
      <c r="BQG21" s="26"/>
      <c r="BQH21" s="26"/>
      <c r="BQI21" s="26"/>
      <c r="BQJ21" s="26"/>
      <c r="BQK21" s="26"/>
      <c r="BQL21" s="26"/>
      <c r="BQM21" s="26"/>
      <c r="BQN21" s="26"/>
      <c r="BQO21" s="26"/>
      <c r="BQP21" s="26"/>
      <c r="BQQ21" s="26"/>
      <c r="BQR21" s="26"/>
      <c r="BQS21" s="26"/>
      <c r="BQT21" s="26"/>
      <c r="BQU21" s="26"/>
      <c r="BQV21" s="26"/>
      <c r="BQW21" s="26"/>
      <c r="BQX21" s="26"/>
      <c r="BQY21" s="26"/>
      <c r="BQZ21" s="26"/>
      <c r="BRA21" s="26"/>
      <c r="BRB21" s="26"/>
      <c r="BRC21" s="26"/>
      <c r="BRD21" s="26"/>
      <c r="BRE21" s="26"/>
      <c r="BRF21" s="26"/>
      <c r="BRG21" s="26"/>
      <c r="BRH21" s="26"/>
      <c r="BRI21" s="26"/>
      <c r="BRJ21" s="26"/>
      <c r="BRK21" s="26"/>
      <c r="BRL21" s="26"/>
      <c r="BRM21" s="26"/>
      <c r="BRN21" s="26"/>
      <c r="BRO21" s="26"/>
      <c r="BRP21" s="26"/>
      <c r="BRQ21" s="26"/>
      <c r="BRR21" s="26"/>
      <c r="BRS21" s="26"/>
      <c r="BRT21" s="26"/>
      <c r="BRU21" s="26"/>
      <c r="BRV21" s="26"/>
      <c r="BRW21" s="26"/>
      <c r="BRX21" s="26"/>
      <c r="BRY21" s="26"/>
      <c r="BRZ21" s="26"/>
      <c r="BSA21" s="26"/>
      <c r="BSB21" s="26"/>
      <c r="BSC21" s="26"/>
      <c r="BSD21" s="26"/>
      <c r="BSE21" s="26"/>
      <c r="BSF21" s="26"/>
      <c r="BSG21" s="26"/>
      <c r="BSH21" s="26"/>
      <c r="BSI21" s="26"/>
      <c r="BSJ21" s="26"/>
      <c r="BSK21" s="26"/>
      <c r="BSL21" s="26"/>
      <c r="BSM21" s="26"/>
      <c r="BSN21" s="26"/>
      <c r="BSO21" s="26"/>
      <c r="BSP21" s="26"/>
      <c r="BSQ21" s="26"/>
      <c r="BSR21" s="26"/>
      <c r="BSS21" s="26"/>
      <c r="BST21" s="26"/>
      <c r="BSU21" s="26"/>
      <c r="BSV21" s="26"/>
      <c r="BSW21" s="26"/>
      <c r="BSX21" s="26"/>
      <c r="BSY21" s="26"/>
      <c r="BSZ21" s="26"/>
      <c r="BTA21" s="26"/>
      <c r="BTB21" s="26"/>
      <c r="BTC21" s="26"/>
      <c r="BTD21" s="26"/>
      <c r="BTE21" s="26"/>
      <c r="BTF21" s="26"/>
      <c r="BTG21" s="26"/>
      <c r="BTH21" s="26"/>
      <c r="BTI21" s="26"/>
      <c r="BTJ21" s="26"/>
      <c r="BTK21" s="26"/>
      <c r="BTL21" s="26"/>
      <c r="BTM21" s="26"/>
      <c r="BTN21" s="26"/>
      <c r="BTO21" s="26"/>
      <c r="BTP21" s="26"/>
      <c r="BTQ21" s="26"/>
      <c r="BTR21" s="26"/>
      <c r="BTS21" s="26"/>
      <c r="BTT21" s="26"/>
      <c r="BTU21" s="26"/>
      <c r="BTV21" s="26"/>
      <c r="BTW21" s="26"/>
      <c r="BTX21" s="26"/>
      <c r="BTY21" s="26"/>
      <c r="BTZ21" s="26"/>
      <c r="BUA21" s="26"/>
      <c r="BUB21" s="26"/>
      <c r="BUC21" s="26"/>
      <c r="BUD21" s="26"/>
      <c r="BUE21" s="26"/>
      <c r="BUF21" s="26"/>
      <c r="BUG21" s="26"/>
      <c r="BUH21" s="26"/>
      <c r="BUI21" s="26"/>
      <c r="BUJ21" s="26"/>
      <c r="BUK21" s="26"/>
      <c r="BUL21" s="26"/>
      <c r="BUM21" s="26"/>
      <c r="BUN21" s="26"/>
      <c r="BUO21" s="26"/>
      <c r="BUP21" s="26"/>
      <c r="BUQ21" s="26"/>
      <c r="BUR21" s="26"/>
      <c r="BUS21" s="26"/>
      <c r="BUT21" s="26"/>
      <c r="BUU21" s="26"/>
      <c r="BUV21" s="26"/>
      <c r="BUW21" s="26"/>
      <c r="BUX21" s="26"/>
      <c r="BUY21" s="26"/>
      <c r="BUZ21" s="26"/>
      <c r="BVA21" s="26"/>
      <c r="BVB21" s="26"/>
      <c r="BVC21" s="26"/>
      <c r="BVD21" s="26"/>
      <c r="BVE21" s="26"/>
      <c r="BVF21" s="26"/>
      <c r="BVG21" s="26"/>
      <c r="BVH21" s="26"/>
      <c r="BVI21" s="26"/>
      <c r="BVJ21" s="26"/>
      <c r="BVK21" s="26"/>
      <c r="BVL21" s="26"/>
      <c r="BVM21" s="26"/>
      <c r="BVN21" s="26"/>
      <c r="BVO21" s="26"/>
      <c r="BVP21" s="26"/>
      <c r="BVQ21" s="26"/>
      <c r="BVR21" s="26"/>
      <c r="BVS21" s="26"/>
      <c r="BVT21" s="26"/>
      <c r="BVU21" s="26"/>
      <c r="BVV21" s="26"/>
      <c r="BVW21" s="26"/>
      <c r="BVX21" s="26"/>
      <c r="BVY21" s="26"/>
      <c r="BVZ21" s="26"/>
      <c r="BWA21" s="26"/>
      <c r="BWB21" s="26"/>
      <c r="BWC21" s="26"/>
      <c r="BWD21" s="26"/>
      <c r="BWE21" s="26"/>
      <c r="BWF21" s="26"/>
      <c r="BWG21" s="26"/>
      <c r="BWH21" s="26"/>
      <c r="BWI21" s="26"/>
      <c r="BWJ21" s="26"/>
      <c r="BWK21" s="26"/>
      <c r="BWL21" s="26"/>
      <c r="BWM21" s="26"/>
      <c r="BWN21" s="26"/>
      <c r="BWO21" s="26"/>
      <c r="BWP21" s="26"/>
      <c r="BWQ21" s="26"/>
      <c r="BWR21" s="26"/>
      <c r="BWS21" s="26"/>
      <c r="BWT21" s="26"/>
      <c r="BWU21" s="26"/>
      <c r="BWV21" s="26"/>
      <c r="BWW21" s="26"/>
      <c r="BWX21" s="26"/>
      <c r="BWY21" s="26"/>
      <c r="BWZ21" s="26"/>
      <c r="BXA21" s="26"/>
      <c r="BXB21" s="26"/>
      <c r="BXC21" s="26"/>
      <c r="BXD21" s="26"/>
      <c r="BXE21" s="26"/>
      <c r="BXF21" s="26"/>
      <c r="BXG21" s="26"/>
      <c r="BXH21" s="26"/>
      <c r="BXI21" s="26"/>
      <c r="BXJ21" s="26"/>
      <c r="BXK21" s="26"/>
      <c r="BXL21" s="26"/>
      <c r="BXM21" s="26"/>
      <c r="BXN21" s="26"/>
      <c r="BXO21" s="26"/>
      <c r="BXP21" s="26"/>
      <c r="BXQ21" s="26"/>
      <c r="BXR21" s="26"/>
      <c r="BXS21" s="26"/>
      <c r="BXT21" s="26"/>
      <c r="BXU21" s="26"/>
      <c r="BXV21" s="26"/>
      <c r="BXW21" s="26"/>
      <c r="BXX21" s="26"/>
      <c r="BXY21" s="26"/>
      <c r="BXZ21" s="26"/>
      <c r="BYA21" s="26"/>
      <c r="BYB21" s="26"/>
      <c r="BYC21" s="26"/>
      <c r="BYD21" s="26"/>
      <c r="BYE21" s="26"/>
      <c r="BYF21" s="26"/>
      <c r="BYG21" s="26"/>
      <c r="BYH21" s="26"/>
      <c r="BYI21" s="26"/>
      <c r="BYJ21" s="26"/>
      <c r="BYK21" s="26"/>
      <c r="BYL21" s="26"/>
      <c r="BYM21" s="26"/>
      <c r="BYN21" s="26"/>
      <c r="BYO21" s="26"/>
      <c r="BYP21" s="26"/>
      <c r="BYQ21" s="26"/>
      <c r="BYR21" s="26"/>
      <c r="BYS21" s="26"/>
      <c r="BYT21" s="26"/>
      <c r="BYU21" s="26"/>
      <c r="BYV21" s="26"/>
      <c r="BYW21" s="26"/>
      <c r="BYX21" s="26"/>
      <c r="BYY21" s="26"/>
      <c r="BYZ21" s="26"/>
      <c r="BZA21" s="26"/>
      <c r="BZB21" s="26"/>
      <c r="BZC21" s="26"/>
      <c r="BZD21" s="26"/>
      <c r="BZE21" s="26"/>
      <c r="BZF21" s="26"/>
      <c r="BZG21" s="26"/>
      <c r="BZH21" s="26"/>
      <c r="BZI21" s="26"/>
      <c r="BZJ21" s="26"/>
      <c r="BZK21" s="26"/>
      <c r="BZL21" s="26"/>
      <c r="BZM21" s="26"/>
      <c r="BZN21" s="26"/>
      <c r="BZO21" s="26"/>
      <c r="BZP21" s="26"/>
      <c r="BZQ21" s="26"/>
      <c r="BZR21" s="26"/>
      <c r="BZS21" s="26"/>
      <c r="BZT21" s="26"/>
      <c r="BZU21" s="26"/>
      <c r="BZV21" s="26"/>
      <c r="BZW21" s="26"/>
      <c r="BZX21" s="26"/>
      <c r="BZY21" s="26"/>
      <c r="BZZ21" s="26"/>
      <c r="CAA21" s="26"/>
      <c r="CAB21" s="26"/>
      <c r="CAC21" s="26"/>
      <c r="CAD21" s="26"/>
      <c r="CAE21" s="26"/>
      <c r="CAF21" s="26"/>
      <c r="CAG21" s="26"/>
      <c r="CAH21" s="26"/>
      <c r="CAI21" s="26"/>
      <c r="CAJ21" s="26"/>
      <c r="CAK21" s="26"/>
      <c r="CAL21" s="26"/>
      <c r="CAM21" s="26"/>
      <c r="CAN21" s="26"/>
      <c r="CAO21" s="26"/>
      <c r="CAP21" s="26"/>
      <c r="CAQ21" s="26"/>
      <c r="CAR21" s="26"/>
      <c r="CAS21" s="26"/>
      <c r="CAT21" s="26"/>
      <c r="CAU21" s="26"/>
      <c r="CAV21" s="26"/>
      <c r="CAW21" s="26"/>
      <c r="CAX21" s="26"/>
      <c r="CAY21" s="26"/>
      <c r="CAZ21" s="26"/>
      <c r="CBA21" s="26"/>
      <c r="CBB21" s="26"/>
      <c r="CBC21" s="26"/>
      <c r="CBD21" s="26"/>
      <c r="CBE21" s="26"/>
      <c r="CBF21" s="26"/>
      <c r="CBG21" s="26"/>
      <c r="CBH21" s="26"/>
      <c r="CBI21" s="26"/>
      <c r="CBJ21" s="26"/>
      <c r="CBK21" s="26"/>
      <c r="CBL21" s="26"/>
      <c r="CBM21" s="26"/>
      <c r="CBN21" s="26"/>
      <c r="CBO21" s="26"/>
      <c r="CBP21" s="26"/>
      <c r="CBQ21" s="26"/>
      <c r="CBR21" s="26"/>
      <c r="CBS21" s="26"/>
      <c r="CBT21" s="26"/>
      <c r="CBU21" s="26"/>
      <c r="CBV21" s="26"/>
      <c r="CBW21" s="26"/>
      <c r="CBX21" s="26"/>
      <c r="CBY21" s="26"/>
      <c r="CBZ21" s="26"/>
      <c r="CCA21" s="26"/>
      <c r="CCB21" s="26"/>
      <c r="CCC21" s="26"/>
      <c r="CCD21" s="26"/>
      <c r="CCE21" s="26"/>
      <c r="CCF21" s="26"/>
      <c r="CCG21" s="26"/>
      <c r="CCH21" s="26"/>
      <c r="CCI21" s="26"/>
      <c r="CCJ21" s="26"/>
      <c r="CCK21" s="26"/>
      <c r="CCL21" s="26"/>
      <c r="CCM21" s="26"/>
      <c r="CCN21" s="26"/>
      <c r="CCO21" s="26"/>
      <c r="CCP21" s="26"/>
      <c r="CCQ21" s="26"/>
      <c r="CCR21" s="26"/>
      <c r="CCS21" s="26"/>
      <c r="CCT21" s="26"/>
      <c r="CCU21" s="26"/>
      <c r="CCV21" s="26"/>
      <c r="CCW21" s="26"/>
      <c r="CCX21" s="26"/>
      <c r="CCY21" s="26"/>
      <c r="CCZ21" s="26"/>
      <c r="CDA21" s="26"/>
      <c r="CDB21" s="26"/>
      <c r="CDC21" s="26"/>
      <c r="CDD21" s="26"/>
      <c r="CDE21" s="26"/>
      <c r="CDF21" s="26"/>
      <c r="CDG21" s="26"/>
      <c r="CDH21" s="26"/>
      <c r="CDI21" s="26"/>
      <c r="CDJ21" s="26"/>
      <c r="CDK21" s="26"/>
      <c r="CDL21" s="26"/>
      <c r="CDM21" s="26"/>
      <c r="CDN21" s="26"/>
      <c r="CDO21" s="26"/>
      <c r="CDP21" s="26"/>
      <c r="CDQ21" s="26"/>
      <c r="CDR21" s="26"/>
      <c r="CDS21" s="26"/>
      <c r="CDT21" s="26"/>
      <c r="CDU21" s="26"/>
      <c r="CDV21" s="26"/>
      <c r="CDW21" s="26"/>
      <c r="CDX21" s="26"/>
      <c r="CDY21" s="26"/>
      <c r="CDZ21" s="26"/>
      <c r="CEA21" s="26"/>
      <c r="CEB21" s="26"/>
      <c r="CEC21" s="26"/>
      <c r="CED21" s="26"/>
      <c r="CEE21" s="26"/>
      <c r="CEF21" s="26"/>
      <c r="CEG21" s="26"/>
      <c r="CEH21" s="26"/>
      <c r="CEI21" s="26"/>
      <c r="CEJ21" s="26"/>
      <c r="CEK21" s="26"/>
      <c r="CEL21" s="26"/>
      <c r="CEM21" s="26"/>
      <c r="CEN21" s="26"/>
      <c r="CEO21" s="26"/>
      <c r="CEP21" s="26"/>
      <c r="CEQ21" s="26"/>
      <c r="CER21" s="26"/>
      <c r="CES21" s="26"/>
      <c r="CET21" s="26"/>
      <c r="CEU21" s="26"/>
      <c r="CEV21" s="26"/>
      <c r="CEW21" s="26"/>
      <c r="CEX21" s="26"/>
      <c r="CEY21" s="26"/>
      <c r="CEZ21" s="26"/>
      <c r="CFA21" s="26"/>
      <c r="CFB21" s="26"/>
      <c r="CFC21" s="26"/>
      <c r="CFD21" s="26"/>
      <c r="CFE21" s="26"/>
      <c r="CFF21" s="26"/>
      <c r="CFG21" s="26"/>
      <c r="CFH21" s="26"/>
      <c r="CFI21" s="26"/>
      <c r="CFJ21" s="26"/>
      <c r="CFK21" s="26"/>
      <c r="CFL21" s="26"/>
      <c r="CFM21" s="26"/>
      <c r="CFN21" s="26"/>
      <c r="CFO21" s="26"/>
      <c r="CFP21" s="26"/>
      <c r="CFQ21" s="26"/>
      <c r="CFR21" s="26"/>
      <c r="CFS21" s="26"/>
      <c r="CFT21" s="26"/>
      <c r="CFU21" s="26"/>
      <c r="CFV21" s="26"/>
      <c r="CFW21" s="26"/>
      <c r="CFX21" s="26"/>
      <c r="CFY21" s="26"/>
      <c r="CFZ21" s="26"/>
      <c r="CGA21" s="26"/>
      <c r="CGB21" s="26"/>
      <c r="CGC21" s="26"/>
      <c r="CGD21" s="26"/>
      <c r="CGE21" s="26"/>
      <c r="CGF21" s="26"/>
      <c r="CGG21" s="26"/>
      <c r="CGH21" s="26"/>
      <c r="CGI21" s="26"/>
      <c r="CGJ21" s="26"/>
      <c r="CGK21" s="26"/>
      <c r="CGL21" s="26"/>
      <c r="CGM21" s="26"/>
      <c r="CGN21" s="26"/>
      <c r="CGO21" s="26"/>
      <c r="CGP21" s="26"/>
      <c r="CGQ21" s="26"/>
      <c r="CGR21" s="26"/>
      <c r="CGS21" s="26"/>
      <c r="CGT21" s="26"/>
      <c r="CGU21" s="26"/>
      <c r="CGV21" s="26"/>
      <c r="CGW21" s="26"/>
      <c r="CGX21" s="26"/>
      <c r="CGY21" s="26"/>
      <c r="CGZ21" s="26"/>
      <c r="CHA21" s="26"/>
      <c r="CHB21" s="26"/>
      <c r="CHC21" s="26"/>
      <c r="CHD21" s="26"/>
      <c r="CHE21" s="26"/>
      <c r="CHF21" s="26"/>
      <c r="CHG21" s="26"/>
      <c r="CHH21" s="26"/>
      <c r="CHI21" s="26"/>
      <c r="CHJ21" s="26"/>
      <c r="CHK21" s="26"/>
      <c r="CHL21" s="26"/>
      <c r="CHM21" s="26"/>
      <c r="CHN21" s="26"/>
      <c r="CHO21" s="26"/>
      <c r="CHP21" s="26"/>
      <c r="CHQ21" s="26"/>
      <c r="CHR21" s="26"/>
      <c r="CHS21" s="26"/>
      <c r="CHT21" s="26"/>
      <c r="CHU21" s="26"/>
      <c r="CHV21" s="26"/>
      <c r="CHW21" s="26"/>
      <c r="CHX21" s="26"/>
      <c r="CHY21" s="26"/>
      <c r="CHZ21" s="26"/>
      <c r="CIA21" s="26"/>
      <c r="CIB21" s="26"/>
      <c r="CIC21" s="26"/>
      <c r="CID21" s="26"/>
      <c r="CIE21" s="26"/>
      <c r="CIF21" s="26"/>
      <c r="CIG21" s="26"/>
      <c r="CIH21" s="26"/>
      <c r="CII21" s="26"/>
      <c r="CIJ21" s="26"/>
      <c r="CIK21" s="26"/>
      <c r="CIL21" s="26"/>
      <c r="CIM21" s="26"/>
      <c r="CIN21" s="26"/>
      <c r="CIO21" s="26"/>
      <c r="CIP21" s="26"/>
      <c r="CIQ21" s="26"/>
      <c r="CIR21" s="26"/>
      <c r="CIS21" s="26"/>
      <c r="CIT21" s="26"/>
      <c r="CIU21" s="26"/>
      <c r="CIV21" s="26"/>
      <c r="CIW21" s="26"/>
      <c r="CIX21" s="26"/>
      <c r="CIY21" s="26"/>
      <c r="CIZ21" s="26"/>
      <c r="CJA21" s="26"/>
      <c r="CJB21" s="26"/>
      <c r="CJC21" s="26"/>
      <c r="CJD21" s="26"/>
      <c r="CJE21" s="26"/>
      <c r="CJF21" s="26"/>
      <c r="CJG21" s="26"/>
      <c r="CJH21" s="26"/>
      <c r="CJI21" s="26"/>
      <c r="CJJ21" s="26"/>
      <c r="CJK21" s="26"/>
      <c r="CJL21" s="26"/>
      <c r="CJM21" s="26"/>
      <c r="CJN21" s="26"/>
      <c r="CJO21" s="26"/>
      <c r="CJP21" s="26"/>
      <c r="CJQ21" s="26"/>
      <c r="CJR21" s="26"/>
      <c r="CJS21" s="26"/>
      <c r="CJT21" s="26"/>
      <c r="CJU21" s="26"/>
      <c r="CJV21" s="26"/>
      <c r="CJW21" s="26"/>
      <c r="CJX21" s="26"/>
      <c r="CJY21" s="26"/>
      <c r="CJZ21" s="26"/>
      <c r="CKA21" s="26"/>
      <c r="CKB21" s="26"/>
      <c r="CKC21" s="26"/>
      <c r="CKD21" s="26"/>
      <c r="CKE21" s="26"/>
      <c r="CKF21" s="26"/>
      <c r="CKG21" s="26"/>
      <c r="CKH21" s="26"/>
      <c r="CKI21" s="26"/>
      <c r="CKJ21" s="26"/>
      <c r="CKK21" s="26"/>
      <c r="CKL21" s="26"/>
      <c r="CKM21" s="26"/>
      <c r="CKN21" s="26"/>
      <c r="CKO21" s="26"/>
      <c r="CKP21" s="26"/>
      <c r="CKQ21" s="26"/>
      <c r="CKR21" s="26"/>
      <c r="CKS21" s="26"/>
      <c r="CKT21" s="26"/>
      <c r="CKU21" s="26"/>
      <c r="CKV21" s="26"/>
      <c r="CKW21" s="26"/>
      <c r="CKX21" s="26"/>
      <c r="CKY21" s="26"/>
      <c r="CKZ21" s="26"/>
      <c r="CLA21" s="26"/>
      <c r="CLB21" s="26"/>
      <c r="CLC21" s="26"/>
      <c r="CLD21" s="26"/>
      <c r="CLE21" s="26"/>
      <c r="CLF21" s="26"/>
      <c r="CLG21" s="26"/>
      <c r="CLH21" s="26"/>
      <c r="CLI21" s="26"/>
      <c r="CLJ21" s="26"/>
      <c r="CLK21" s="26"/>
      <c r="CLL21" s="26"/>
      <c r="CLM21" s="26"/>
      <c r="CLN21" s="26"/>
      <c r="CLO21" s="26"/>
      <c r="CLP21" s="26"/>
      <c r="CLQ21" s="26"/>
      <c r="CLR21" s="26"/>
      <c r="CLS21" s="26"/>
      <c r="CLT21" s="26"/>
      <c r="CLU21" s="26"/>
      <c r="CLV21" s="26"/>
      <c r="CLW21" s="26"/>
      <c r="CLX21" s="26"/>
      <c r="CLY21" s="26"/>
      <c r="CLZ21" s="26"/>
      <c r="CMA21" s="26"/>
      <c r="CMB21" s="26"/>
      <c r="CMC21" s="26"/>
      <c r="CMD21" s="26"/>
      <c r="CME21" s="26"/>
      <c r="CMF21" s="26"/>
      <c r="CMG21" s="26"/>
      <c r="CMH21" s="26"/>
      <c r="CMI21" s="26"/>
      <c r="CMJ21" s="26"/>
      <c r="CMK21" s="26"/>
      <c r="CML21" s="26"/>
      <c r="CMM21" s="26"/>
      <c r="CMN21" s="26"/>
      <c r="CMO21" s="26"/>
      <c r="CMP21" s="26"/>
      <c r="CMQ21" s="26"/>
      <c r="CMR21" s="26"/>
      <c r="CMS21" s="26"/>
      <c r="CMT21" s="26"/>
      <c r="CMU21" s="26"/>
      <c r="CMV21" s="26"/>
      <c r="CMW21" s="26"/>
      <c r="CMX21" s="26"/>
      <c r="CMY21" s="26"/>
      <c r="CMZ21" s="26"/>
      <c r="CNA21" s="26"/>
      <c r="CNB21" s="26"/>
      <c r="CNC21" s="26"/>
      <c r="CND21" s="26"/>
      <c r="CNE21" s="26"/>
      <c r="CNF21" s="26"/>
      <c r="CNG21" s="26"/>
      <c r="CNH21" s="26"/>
      <c r="CNI21" s="26"/>
      <c r="CNJ21" s="26"/>
      <c r="CNK21" s="26"/>
      <c r="CNL21" s="26"/>
      <c r="CNM21" s="26"/>
      <c r="CNN21" s="26"/>
      <c r="CNO21" s="26"/>
      <c r="CNP21" s="26"/>
      <c r="CNQ21" s="26"/>
      <c r="CNR21" s="26"/>
      <c r="CNS21" s="26"/>
      <c r="CNT21" s="26"/>
      <c r="CNU21" s="26"/>
      <c r="CNV21" s="26"/>
      <c r="CNW21" s="26"/>
      <c r="CNX21" s="26"/>
      <c r="CNY21" s="26"/>
      <c r="CNZ21" s="26"/>
      <c r="COA21" s="26"/>
      <c r="COB21" s="26"/>
      <c r="COC21" s="26"/>
      <c r="COD21" s="26"/>
      <c r="COE21" s="26"/>
      <c r="COF21" s="26"/>
      <c r="COG21" s="26"/>
      <c r="COH21" s="26"/>
      <c r="COI21" s="26"/>
      <c r="COJ21" s="26"/>
      <c r="COK21" s="26"/>
      <c r="COL21" s="26"/>
      <c r="COM21" s="26"/>
      <c r="CON21" s="26"/>
      <c r="COO21" s="26"/>
      <c r="COP21" s="26"/>
      <c r="COQ21" s="26"/>
      <c r="COR21" s="26"/>
      <c r="COS21" s="26"/>
      <c r="COT21" s="26"/>
      <c r="COU21" s="26"/>
      <c r="COV21" s="26"/>
      <c r="COW21" s="26"/>
      <c r="COX21" s="26"/>
      <c r="COY21" s="26"/>
      <c r="COZ21" s="26"/>
      <c r="CPA21" s="26"/>
      <c r="CPB21" s="26"/>
      <c r="CPC21" s="26"/>
      <c r="CPD21" s="26"/>
      <c r="CPE21" s="26"/>
      <c r="CPF21" s="26"/>
      <c r="CPG21" s="26"/>
      <c r="CPH21" s="26"/>
      <c r="CPI21" s="26"/>
      <c r="CPJ21" s="26"/>
      <c r="CPK21" s="26"/>
      <c r="CPL21" s="26"/>
      <c r="CPM21" s="26"/>
      <c r="CPN21" s="26"/>
      <c r="CPO21" s="26"/>
      <c r="CPP21" s="26"/>
      <c r="CPQ21" s="26"/>
      <c r="CPR21" s="26"/>
      <c r="CPS21" s="26"/>
      <c r="CPT21" s="26"/>
      <c r="CPU21" s="26"/>
      <c r="CPV21" s="26"/>
      <c r="CPW21" s="26"/>
      <c r="CPX21" s="26"/>
      <c r="CPY21" s="26"/>
      <c r="CPZ21" s="26"/>
      <c r="CQA21" s="26"/>
      <c r="CQB21" s="26"/>
      <c r="CQC21" s="26"/>
      <c r="CQD21" s="26"/>
      <c r="CQE21" s="26"/>
      <c r="CQF21" s="26"/>
      <c r="CQG21" s="26"/>
      <c r="CQH21" s="26"/>
      <c r="CQI21" s="26"/>
      <c r="CQJ21" s="26"/>
      <c r="CQK21" s="26"/>
      <c r="CQL21" s="26"/>
      <c r="CQM21" s="26"/>
      <c r="CQN21" s="26"/>
      <c r="CQO21" s="26"/>
      <c r="CQP21" s="26"/>
      <c r="CQQ21" s="26"/>
      <c r="CQR21" s="26"/>
      <c r="CQS21" s="26"/>
      <c r="CQT21" s="26"/>
      <c r="CQU21" s="26"/>
      <c r="CQV21" s="26"/>
      <c r="CQW21" s="26"/>
      <c r="CQX21" s="26"/>
      <c r="CQY21" s="26"/>
      <c r="CQZ21" s="26"/>
      <c r="CRA21" s="26"/>
      <c r="CRB21" s="26"/>
      <c r="CRC21" s="26"/>
      <c r="CRD21" s="26"/>
      <c r="CRE21" s="26"/>
      <c r="CRF21" s="26"/>
      <c r="CRG21" s="26"/>
      <c r="CRH21" s="26"/>
      <c r="CRI21" s="26"/>
      <c r="CRJ21" s="26"/>
      <c r="CRK21" s="26"/>
      <c r="CRL21" s="26"/>
      <c r="CRM21" s="26"/>
      <c r="CRN21" s="26"/>
      <c r="CRO21" s="26"/>
      <c r="CRP21" s="26"/>
      <c r="CRQ21" s="26"/>
      <c r="CRR21" s="26"/>
      <c r="CRS21" s="26"/>
      <c r="CRT21" s="26"/>
      <c r="CRU21" s="26"/>
      <c r="CRV21" s="26"/>
      <c r="CRW21" s="26"/>
      <c r="CRX21" s="26"/>
      <c r="CRY21" s="26"/>
      <c r="CRZ21" s="26"/>
      <c r="CSA21" s="26"/>
      <c r="CSB21" s="26"/>
      <c r="CSC21" s="26"/>
      <c r="CSD21" s="26"/>
      <c r="CSE21" s="26"/>
      <c r="CSF21" s="26"/>
      <c r="CSG21" s="26"/>
      <c r="CSH21" s="26"/>
      <c r="CSI21" s="26"/>
      <c r="CSJ21" s="26"/>
      <c r="CSK21" s="26"/>
      <c r="CSL21" s="26"/>
      <c r="CSM21" s="26"/>
      <c r="CSN21" s="26"/>
      <c r="CSO21" s="26"/>
      <c r="CSP21" s="26"/>
      <c r="CSQ21" s="26"/>
      <c r="CSR21" s="26"/>
      <c r="CSS21" s="26"/>
      <c r="CST21" s="26"/>
      <c r="CSU21" s="26"/>
      <c r="CSV21" s="26"/>
      <c r="CSW21" s="26"/>
      <c r="CSX21" s="26"/>
      <c r="CSY21" s="26"/>
      <c r="CSZ21" s="26"/>
      <c r="CTA21" s="26"/>
      <c r="CTB21" s="26"/>
      <c r="CTC21" s="26"/>
      <c r="CTD21" s="26"/>
      <c r="CTE21" s="26"/>
      <c r="CTF21" s="26"/>
      <c r="CTG21" s="26"/>
      <c r="CTH21" s="26"/>
      <c r="CTI21" s="26"/>
      <c r="CTJ21" s="26"/>
      <c r="CTK21" s="26"/>
      <c r="CTL21" s="26"/>
      <c r="CTM21" s="26"/>
      <c r="CTN21" s="26"/>
      <c r="CTO21" s="26"/>
      <c r="CTP21" s="26"/>
      <c r="CTQ21" s="26"/>
      <c r="CTR21" s="26"/>
      <c r="CTS21" s="26"/>
      <c r="CTT21" s="26"/>
      <c r="CTU21" s="26"/>
      <c r="CTV21" s="26"/>
      <c r="CTW21" s="26"/>
      <c r="CTX21" s="26"/>
      <c r="CTY21" s="26"/>
      <c r="CTZ21" s="26"/>
      <c r="CUA21" s="26"/>
      <c r="CUB21" s="26"/>
      <c r="CUC21" s="26"/>
      <c r="CUD21" s="26"/>
      <c r="CUE21" s="26"/>
      <c r="CUF21" s="26"/>
      <c r="CUG21" s="26"/>
      <c r="CUH21" s="26"/>
      <c r="CUI21" s="26"/>
      <c r="CUJ21" s="26"/>
      <c r="CUK21" s="26"/>
      <c r="CUL21" s="26"/>
      <c r="CUM21" s="26"/>
      <c r="CUN21" s="26"/>
      <c r="CUO21" s="26"/>
      <c r="CUP21" s="26"/>
      <c r="CUQ21" s="26"/>
      <c r="CUR21" s="26"/>
      <c r="CUS21" s="26"/>
      <c r="CUT21" s="26"/>
      <c r="CUU21" s="26"/>
      <c r="CUV21" s="26"/>
      <c r="CUW21" s="26"/>
      <c r="CUX21" s="26"/>
      <c r="CUY21" s="26"/>
      <c r="CUZ21" s="26"/>
      <c r="CVA21" s="26"/>
      <c r="CVB21" s="26"/>
      <c r="CVC21" s="26"/>
      <c r="CVD21" s="26"/>
      <c r="CVE21" s="26"/>
      <c r="CVF21" s="26"/>
      <c r="CVG21" s="26"/>
      <c r="CVH21" s="26"/>
      <c r="CVI21" s="26"/>
      <c r="CVJ21" s="26"/>
      <c r="CVK21" s="26"/>
      <c r="CVL21" s="26"/>
      <c r="CVM21" s="26"/>
      <c r="CVN21" s="26"/>
      <c r="CVO21" s="26"/>
      <c r="CVP21" s="26"/>
      <c r="CVQ21" s="26"/>
      <c r="CVR21" s="26"/>
      <c r="CVS21" s="26"/>
      <c r="CVT21" s="26"/>
      <c r="CVU21" s="26"/>
      <c r="CVV21" s="26"/>
      <c r="CVW21" s="26"/>
      <c r="CVX21" s="26"/>
      <c r="CVY21" s="26"/>
      <c r="CVZ21" s="26"/>
      <c r="CWA21" s="26"/>
      <c r="CWB21" s="26"/>
      <c r="CWC21" s="26"/>
      <c r="CWD21" s="26"/>
      <c r="CWE21" s="26"/>
      <c r="CWF21" s="26"/>
      <c r="CWG21" s="26"/>
      <c r="CWH21" s="26"/>
      <c r="CWI21" s="26"/>
      <c r="CWJ21" s="26"/>
      <c r="CWK21" s="26"/>
      <c r="CWL21" s="26"/>
      <c r="CWM21" s="26"/>
      <c r="CWN21" s="26"/>
      <c r="CWO21" s="26"/>
      <c r="CWP21" s="26"/>
      <c r="CWQ21" s="26"/>
      <c r="CWR21" s="26"/>
      <c r="CWS21" s="26"/>
      <c r="CWT21" s="26"/>
      <c r="CWU21" s="26"/>
      <c r="CWV21" s="26"/>
      <c r="CWW21" s="26"/>
      <c r="CWX21" s="26"/>
      <c r="CWY21" s="26"/>
      <c r="CWZ21" s="26"/>
      <c r="CXA21" s="26"/>
      <c r="CXB21" s="26"/>
      <c r="CXC21" s="26"/>
      <c r="CXD21" s="26"/>
      <c r="CXE21" s="26"/>
      <c r="CXF21" s="26"/>
      <c r="CXG21" s="26"/>
      <c r="CXH21" s="26"/>
      <c r="CXI21" s="26"/>
      <c r="CXJ21" s="26"/>
      <c r="CXK21" s="26"/>
      <c r="CXL21" s="26"/>
      <c r="CXM21" s="26"/>
      <c r="CXN21" s="26"/>
      <c r="CXO21" s="26"/>
      <c r="CXP21" s="26"/>
      <c r="CXQ21" s="26"/>
      <c r="CXR21" s="26"/>
      <c r="CXS21" s="26"/>
      <c r="CXT21" s="26"/>
      <c r="CXU21" s="26"/>
      <c r="CXV21" s="26"/>
      <c r="CXW21" s="26"/>
      <c r="CXX21" s="26"/>
      <c r="CXY21" s="26"/>
      <c r="CXZ21" s="26"/>
      <c r="CYA21" s="26"/>
      <c r="CYB21" s="26"/>
      <c r="CYC21" s="26"/>
      <c r="CYD21" s="26"/>
      <c r="CYE21" s="26"/>
      <c r="CYF21" s="26"/>
      <c r="CYG21" s="26"/>
      <c r="CYH21" s="26"/>
      <c r="CYI21" s="26"/>
      <c r="CYJ21" s="26"/>
      <c r="CYK21" s="26"/>
      <c r="CYL21" s="26"/>
      <c r="CYM21" s="26"/>
      <c r="CYN21" s="26"/>
      <c r="CYO21" s="26"/>
      <c r="CYP21" s="26"/>
      <c r="CYQ21" s="26"/>
      <c r="CYR21" s="26"/>
      <c r="CYS21" s="26"/>
      <c r="CYT21" s="26"/>
      <c r="CYU21" s="26"/>
      <c r="CYV21" s="26"/>
      <c r="CYW21" s="26"/>
      <c r="CYX21" s="26"/>
      <c r="CYY21" s="26"/>
      <c r="CYZ21" s="26"/>
      <c r="CZA21" s="26"/>
      <c r="CZB21" s="26"/>
      <c r="CZC21" s="26"/>
      <c r="CZD21" s="26"/>
      <c r="CZE21" s="26"/>
      <c r="CZF21" s="26"/>
      <c r="CZG21" s="26"/>
      <c r="CZH21" s="26"/>
      <c r="CZI21" s="26"/>
      <c r="CZJ21" s="26"/>
      <c r="CZK21" s="26"/>
      <c r="CZL21" s="26"/>
      <c r="CZM21" s="26"/>
      <c r="CZN21" s="26"/>
      <c r="CZO21" s="26"/>
      <c r="CZP21" s="26"/>
      <c r="CZQ21" s="26"/>
      <c r="CZR21" s="26"/>
      <c r="CZS21" s="26"/>
      <c r="CZT21" s="26"/>
      <c r="CZU21" s="26"/>
      <c r="CZV21" s="26"/>
      <c r="CZW21" s="26"/>
      <c r="CZX21" s="26"/>
      <c r="CZY21" s="26"/>
      <c r="CZZ21" s="26"/>
      <c r="DAA21" s="26"/>
      <c r="DAB21" s="26"/>
      <c r="DAC21" s="26"/>
      <c r="DAD21" s="26"/>
      <c r="DAE21" s="26"/>
      <c r="DAF21" s="26"/>
      <c r="DAG21" s="26"/>
      <c r="DAH21" s="26"/>
      <c r="DAI21" s="26"/>
      <c r="DAJ21" s="26"/>
      <c r="DAK21" s="26"/>
      <c r="DAL21" s="26"/>
      <c r="DAM21" s="26"/>
      <c r="DAN21" s="26"/>
      <c r="DAO21" s="26"/>
      <c r="DAP21" s="26"/>
      <c r="DAQ21" s="26"/>
      <c r="DAR21" s="26"/>
      <c r="DAS21" s="26"/>
      <c r="DAT21" s="26"/>
      <c r="DAU21" s="26"/>
      <c r="DAV21" s="26"/>
      <c r="DAW21" s="26"/>
      <c r="DAX21" s="26"/>
      <c r="DAY21" s="26"/>
      <c r="DAZ21" s="26"/>
      <c r="DBA21" s="26"/>
      <c r="DBB21" s="26"/>
      <c r="DBC21" s="26"/>
      <c r="DBD21" s="26"/>
      <c r="DBE21" s="26"/>
      <c r="DBF21" s="26"/>
      <c r="DBG21" s="26"/>
      <c r="DBH21" s="26"/>
      <c r="DBI21" s="26"/>
      <c r="DBJ21" s="26"/>
      <c r="DBK21" s="26"/>
      <c r="DBL21" s="26"/>
      <c r="DBM21" s="26"/>
      <c r="DBN21" s="26"/>
      <c r="DBO21" s="26"/>
      <c r="DBP21" s="26"/>
      <c r="DBQ21" s="26"/>
      <c r="DBR21" s="26"/>
      <c r="DBS21" s="26"/>
      <c r="DBT21" s="26"/>
      <c r="DBU21" s="26"/>
      <c r="DBV21" s="26"/>
      <c r="DBW21" s="26"/>
      <c r="DBX21" s="26"/>
      <c r="DBY21" s="26"/>
      <c r="DBZ21" s="26"/>
      <c r="DCA21" s="26"/>
      <c r="DCB21" s="26"/>
      <c r="DCC21" s="26"/>
      <c r="DCD21" s="26"/>
      <c r="DCE21" s="26"/>
      <c r="DCF21" s="26"/>
      <c r="DCG21" s="26"/>
      <c r="DCH21" s="26"/>
      <c r="DCI21" s="26"/>
      <c r="DCJ21" s="26"/>
      <c r="DCK21" s="26"/>
      <c r="DCL21" s="26"/>
      <c r="DCM21" s="26"/>
      <c r="DCN21" s="26"/>
      <c r="DCO21" s="26"/>
      <c r="DCP21" s="26"/>
      <c r="DCQ21" s="26"/>
      <c r="DCR21" s="26"/>
      <c r="DCS21" s="26"/>
      <c r="DCT21" s="26"/>
      <c r="DCU21" s="26"/>
      <c r="DCV21" s="26"/>
      <c r="DCW21" s="26"/>
      <c r="DCX21" s="26"/>
      <c r="DCY21" s="26"/>
      <c r="DCZ21" s="26"/>
      <c r="DDA21" s="26"/>
      <c r="DDB21" s="26"/>
      <c r="DDC21" s="26"/>
      <c r="DDD21" s="26"/>
      <c r="DDE21" s="26"/>
      <c r="DDF21" s="26"/>
      <c r="DDG21" s="26"/>
      <c r="DDH21" s="26"/>
      <c r="DDI21" s="26"/>
      <c r="DDJ21" s="26"/>
      <c r="DDK21" s="26"/>
      <c r="DDL21" s="26"/>
      <c r="DDM21" s="26"/>
      <c r="DDN21" s="26"/>
      <c r="DDO21" s="26"/>
      <c r="DDP21" s="26"/>
      <c r="DDQ21" s="26"/>
      <c r="DDR21" s="26"/>
      <c r="DDS21" s="26"/>
      <c r="DDT21" s="26"/>
      <c r="DDU21" s="26"/>
      <c r="DDV21" s="26"/>
      <c r="DDW21" s="26"/>
      <c r="DDX21" s="26"/>
      <c r="DDY21" s="26"/>
      <c r="DDZ21" s="26"/>
      <c r="DEA21" s="26"/>
      <c r="DEB21" s="26"/>
      <c r="DEC21" s="26"/>
      <c r="DED21" s="26"/>
      <c r="DEE21" s="26"/>
      <c r="DEF21" s="26"/>
      <c r="DEG21" s="26"/>
      <c r="DEH21" s="26"/>
      <c r="DEI21" s="26"/>
      <c r="DEJ21" s="26"/>
      <c r="DEK21" s="26"/>
      <c r="DEL21" s="26"/>
      <c r="DEM21" s="26"/>
      <c r="DEN21" s="26"/>
      <c r="DEO21" s="26"/>
      <c r="DEP21" s="26"/>
      <c r="DEQ21" s="26"/>
      <c r="DER21" s="26"/>
      <c r="DES21" s="26"/>
      <c r="DET21" s="26"/>
      <c r="DEU21" s="26"/>
      <c r="DEV21" s="26"/>
      <c r="DEW21" s="26"/>
      <c r="DEX21" s="26"/>
      <c r="DEY21" s="26"/>
      <c r="DEZ21" s="26"/>
      <c r="DFA21" s="26"/>
      <c r="DFB21" s="26"/>
      <c r="DFC21" s="26"/>
      <c r="DFD21" s="26"/>
      <c r="DFE21" s="26"/>
      <c r="DFF21" s="26"/>
      <c r="DFG21" s="26"/>
      <c r="DFH21" s="26"/>
      <c r="DFI21" s="26"/>
      <c r="DFJ21" s="26"/>
      <c r="DFK21" s="26"/>
      <c r="DFL21" s="26"/>
      <c r="DFM21" s="26"/>
      <c r="DFN21" s="26"/>
      <c r="DFO21" s="26"/>
      <c r="DFP21" s="26"/>
      <c r="DFQ21" s="26"/>
      <c r="DFR21" s="26"/>
      <c r="DFS21" s="26"/>
      <c r="DFT21" s="26"/>
      <c r="DFU21" s="26"/>
      <c r="DFV21" s="26"/>
      <c r="DFW21" s="26"/>
      <c r="DFX21" s="26"/>
      <c r="DFY21" s="26"/>
      <c r="DFZ21" s="26"/>
      <c r="DGA21" s="26"/>
      <c r="DGB21" s="26"/>
      <c r="DGC21" s="26"/>
      <c r="DGD21" s="26"/>
      <c r="DGE21" s="26"/>
      <c r="DGF21" s="26"/>
      <c r="DGG21" s="26"/>
      <c r="DGH21" s="26"/>
      <c r="DGI21" s="26"/>
      <c r="DGJ21" s="26"/>
      <c r="DGK21" s="26"/>
      <c r="DGL21" s="26"/>
      <c r="DGM21" s="26"/>
      <c r="DGN21" s="26"/>
      <c r="DGO21" s="26"/>
      <c r="DGP21" s="26"/>
      <c r="DGQ21" s="26"/>
      <c r="DGR21" s="26"/>
      <c r="DGS21" s="26"/>
      <c r="DGT21" s="26"/>
      <c r="DGU21" s="26"/>
      <c r="DGV21" s="26"/>
      <c r="DGW21" s="26"/>
      <c r="DGX21" s="26"/>
      <c r="DGY21" s="26"/>
      <c r="DGZ21" s="26"/>
      <c r="DHA21" s="26"/>
      <c r="DHB21" s="26"/>
      <c r="DHC21" s="26"/>
      <c r="DHD21" s="26"/>
      <c r="DHE21" s="26"/>
      <c r="DHF21" s="26"/>
      <c r="DHG21" s="26"/>
      <c r="DHH21" s="26"/>
      <c r="DHI21" s="26"/>
      <c r="DHJ21" s="26"/>
      <c r="DHK21" s="26"/>
      <c r="DHL21" s="26"/>
      <c r="DHM21" s="26"/>
      <c r="DHN21" s="26"/>
      <c r="DHO21" s="26"/>
      <c r="DHP21" s="26"/>
      <c r="DHQ21" s="26"/>
      <c r="DHR21" s="26"/>
      <c r="DHS21" s="26"/>
      <c r="DHT21" s="26"/>
      <c r="DHU21" s="26"/>
      <c r="DHV21" s="26"/>
      <c r="DHW21" s="26"/>
      <c r="DHX21" s="26"/>
      <c r="DHY21" s="26"/>
      <c r="DHZ21" s="26"/>
      <c r="DIA21" s="26"/>
      <c r="DIB21" s="26"/>
      <c r="DIC21" s="26"/>
      <c r="DID21" s="26"/>
      <c r="DIE21" s="26"/>
      <c r="DIF21" s="26"/>
      <c r="DIG21" s="26"/>
      <c r="DIH21" s="26"/>
      <c r="DII21" s="26"/>
      <c r="DIJ21" s="26"/>
      <c r="DIK21" s="26"/>
      <c r="DIL21" s="26"/>
      <c r="DIM21" s="26"/>
      <c r="DIN21" s="26"/>
      <c r="DIO21" s="26"/>
      <c r="DIP21" s="26"/>
      <c r="DIQ21" s="26"/>
      <c r="DIR21" s="26"/>
      <c r="DIS21" s="26"/>
      <c r="DIT21" s="26"/>
      <c r="DIU21" s="26"/>
      <c r="DIV21" s="26"/>
      <c r="DIW21" s="26"/>
      <c r="DIX21" s="26"/>
      <c r="DIY21" s="26"/>
      <c r="DIZ21" s="26"/>
      <c r="DJA21" s="26"/>
      <c r="DJB21" s="26"/>
      <c r="DJC21" s="26"/>
      <c r="DJD21" s="26"/>
      <c r="DJE21" s="26"/>
      <c r="DJF21" s="26"/>
      <c r="DJG21" s="26"/>
      <c r="DJH21" s="26"/>
      <c r="DJI21" s="26"/>
      <c r="DJJ21" s="26"/>
      <c r="DJK21" s="26"/>
      <c r="DJL21" s="26"/>
      <c r="DJM21" s="26"/>
      <c r="DJN21" s="26"/>
      <c r="DJO21" s="26"/>
      <c r="DJP21" s="26"/>
      <c r="DJQ21" s="26"/>
      <c r="DJR21" s="26"/>
      <c r="DJS21" s="26"/>
      <c r="DJT21" s="26"/>
      <c r="DJU21" s="26"/>
      <c r="DJV21" s="26"/>
      <c r="DJW21" s="26"/>
      <c r="DJX21" s="26"/>
      <c r="DJY21" s="26"/>
      <c r="DJZ21" s="26"/>
      <c r="DKA21" s="26"/>
      <c r="DKB21" s="26"/>
      <c r="DKC21" s="26"/>
      <c r="DKD21" s="26"/>
      <c r="DKE21" s="26"/>
      <c r="DKF21" s="26"/>
      <c r="DKG21" s="26"/>
      <c r="DKH21" s="26"/>
      <c r="DKI21" s="26"/>
      <c r="DKJ21" s="26"/>
      <c r="DKK21" s="26"/>
      <c r="DKL21" s="26"/>
      <c r="DKM21" s="26"/>
      <c r="DKN21" s="26"/>
      <c r="DKO21" s="26"/>
      <c r="DKP21" s="26"/>
      <c r="DKQ21" s="26"/>
      <c r="DKR21" s="26"/>
      <c r="DKS21" s="26"/>
      <c r="DKT21" s="26"/>
      <c r="DKU21" s="26"/>
      <c r="DKV21" s="26"/>
      <c r="DKW21" s="26"/>
      <c r="DKX21" s="26"/>
      <c r="DKY21" s="26"/>
      <c r="DKZ21" s="26"/>
      <c r="DLA21" s="26"/>
      <c r="DLB21" s="26"/>
      <c r="DLC21" s="26"/>
      <c r="DLD21" s="26"/>
      <c r="DLE21" s="26"/>
      <c r="DLF21" s="26"/>
      <c r="DLG21" s="26"/>
      <c r="DLH21" s="26"/>
      <c r="DLI21" s="26"/>
      <c r="DLJ21" s="26"/>
      <c r="DLK21" s="26"/>
      <c r="DLL21" s="26"/>
      <c r="DLM21" s="26"/>
      <c r="DLN21" s="26"/>
      <c r="DLO21" s="26"/>
      <c r="DLP21" s="26"/>
      <c r="DLQ21" s="26"/>
      <c r="DLR21" s="26"/>
      <c r="DLS21" s="26"/>
      <c r="DLT21" s="26"/>
      <c r="DLU21" s="26"/>
      <c r="DLV21" s="26"/>
      <c r="DLW21" s="26"/>
      <c r="DLX21" s="26"/>
      <c r="DLY21" s="26"/>
      <c r="DLZ21" s="26"/>
      <c r="DMA21" s="26"/>
      <c r="DMB21" s="26"/>
      <c r="DMC21" s="26"/>
      <c r="DMD21" s="26"/>
      <c r="DME21" s="26"/>
      <c r="DMF21" s="26"/>
      <c r="DMG21" s="26"/>
      <c r="DMH21" s="26"/>
      <c r="DMI21" s="26"/>
      <c r="DMJ21" s="26"/>
      <c r="DMK21" s="26"/>
      <c r="DML21" s="26"/>
      <c r="DMM21" s="26"/>
      <c r="DMN21" s="26"/>
      <c r="DMO21" s="26"/>
      <c r="DMP21" s="26"/>
      <c r="DMQ21" s="26"/>
      <c r="DMR21" s="26"/>
      <c r="DMS21" s="26"/>
      <c r="DMT21" s="26"/>
      <c r="DMU21" s="26"/>
      <c r="DMV21" s="26"/>
      <c r="DMW21" s="26"/>
      <c r="DMX21" s="26"/>
      <c r="DMY21" s="26"/>
      <c r="DMZ21" s="26"/>
      <c r="DNA21" s="26"/>
      <c r="DNB21" s="26"/>
      <c r="DNC21" s="26"/>
      <c r="DND21" s="26"/>
      <c r="DNE21" s="26"/>
      <c r="DNF21" s="26"/>
      <c r="DNG21" s="26"/>
      <c r="DNH21" s="26"/>
      <c r="DNI21" s="26"/>
      <c r="DNJ21" s="26"/>
      <c r="DNK21" s="26"/>
      <c r="DNL21" s="26"/>
      <c r="DNM21" s="26"/>
      <c r="DNN21" s="26"/>
      <c r="DNO21" s="26"/>
      <c r="DNP21" s="26"/>
      <c r="DNQ21" s="26"/>
      <c r="DNR21" s="26"/>
      <c r="DNS21" s="26"/>
      <c r="DNT21" s="26"/>
      <c r="DNU21" s="26"/>
      <c r="DNV21" s="26"/>
      <c r="DNW21" s="26"/>
      <c r="DNX21" s="26"/>
      <c r="DNY21" s="26"/>
      <c r="DNZ21" s="26"/>
      <c r="DOA21" s="26"/>
      <c r="DOB21" s="26"/>
      <c r="DOC21" s="26"/>
      <c r="DOD21" s="26"/>
      <c r="DOE21" s="26"/>
      <c r="DOF21" s="26"/>
      <c r="DOG21" s="26"/>
      <c r="DOH21" s="26"/>
      <c r="DOI21" s="26"/>
      <c r="DOJ21" s="26"/>
      <c r="DOK21" s="26"/>
      <c r="DOL21" s="26"/>
      <c r="DOM21" s="26"/>
      <c r="DON21" s="26"/>
      <c r="DOO21" s="26"/>
      <c r="DOP21" s="26"/>
      <c r="DOQ21" s="26"/>
      <c r="DOR21" s="26"/>
      <c r="DOS21" s="26"/>
      <c r="DOT21" s="26"/>
      <c r="DOU21" s="26"/>
      <c r="DOV21" s="26"/>
      <c r="DOW21" s="26"/>
      <c r="DOX21" s="26"/>
      <c r="DOY21" s="26"/>
      <c r="DOZ21" s="26"/>
      <c r="DPA21" s="26"/>
      <c r="DPB21" s="26"/>
      <c r="DPC21" s="26"/>
      <c r="DPD21" s="26"/>
      <c r="DPE21" s="26"/>
      <c r="DPF21" s="26"/>
      <c r="DPG21" s="26"/>
      <c r="DPH21" s="26"/>
      <c r="DPI21" s="26"/>
      <c r="DPJ21" s="26"/>
      <c r="DPK21" s="26"/>
      <c r="DPL21" s="26"/>
      <c r="DPM21" s="26"/>
      <c r="DPN21" s="26"/>
      <c r="DPO21" s="26"/>
      <c r="DPP21" s="26"/>
      <c r="DPQ21" s="26"/>
      <c r="DPR21" s="26"/>
      <c r="DPS21" s="26"/>
      <c r="DPT21" s="26"/>
      <c r="DPU21" s="26"/>
      <c r="DPV21" s="26"/>
      <c r="DPW21" s="26"/>
      <c r="DPX21" s="26"/>
      <c r="DPY21" s="26"/>
      <c r="DPZ21" s="26"/>
      <c r="DQA21" s="26"/>
      <c r="DQB21" s="26"/>
      <c r="DQC21" s="26"/>
      <c r="DQD21" s="26"/>
      <c r="DQE21" s="26"/>
      <c r="DQF21" s="26"/>
      <c r="DQG21" s="26"/>
      <c r="DQH21" s="26"/>
      <c r="DQI21" s="26"/>
      <c r="DQJ21" s="26"/>
      <c r="DQK21" s="26"/>
      <c r="DQL21" s="26"/>
      <c r="DQM21" s="26"/>
      <c r="DQN21" s="26"/>
      <c r="DQO21" s="26"/>
      <c r="DQP21" s="26"/>
      <c r="DQQ21" s="26"/>
      <c r="DQR21" s="26"/>
      <c r="DQS21" s="26"/>
      <c r="DQT21" s="26"/>
      <c r="DQU21" s="26"/>
      <c r="DQV21" s="26"/>
      <c r="DQW21" s="26"/>
      <c r="DQX21" s="26"/>
      <c r="DQY21" s="26"/>
      <c r="DQZ21" s="26"/>
      <c r="DRA21" s="26"/>
      <c r="DRB21" s="26"/>
      <c r="DRC21" s="26"/>
      <c r="DRD21" s="26"/>
      <c r="DRE21" s="26"/>
      <c r="DRF21" s="26"/>
      <c r="DRG21" s="26"/>
      <c r="DRH21" s="26"/>
      <c r="DRI21" s="26"/>
      <c r="DRJ21" s="26"/>
      <c r="DRK21" s="26"/>
      <c r="DRL21" s="26"/>
      <c r="DRM21" s="26"/>
      <c r="DRN21" s="26"/>
      <c r="DRO21" s="26"/>
      <c r="DRP21" s="26"/>
      <c r="DRQ21" s="26"/>
      <c r="DRR21" s="26"/>
      <c r="DRS21" s="26"/>
      <c r="DRT21" s="26"/>
      <c r="DRU21" s="26"/>
      <c r="DRV21" s="26"/>
      <c r="DRW21" s="26"/>
      <c r="DRX21" s="26"/>
      <c r="DRY21" s="26"/>
      <c r="DRZ21" s="26"/>
      <c r="DSA21" s="26"/>
      <c r="DSB21" s="26"/>
      <c r="DSC21" s="26"/>
      <c r="DSD21" s="26"/>
      <c r="DSE21" s="26"/>
      <c r="DSF21" s="26"/>
      <c r="DSG21" s="26"/>
      <c r="DSH21" s="26"/>
      <c r="DSI21" s="26"/>
      <c r="DSJ21" s="26"/>
      <c r="DSK21" s="26"/>
      <c r="DSL21" s="26"/>
      <c r="DSM21" s="26"/>
      <c r="DSN21" s="26"/>
      <c r="DSO21" s="26"/>
      <c r="DSP21" s="26"/>
      <c r="DSQ21" s="26"/>
      <c r="DSR21" s="26"/>
      <c r="DSS21" s="26"/>
      <c r="DST21" s="26"/>
      <c r="DSU21" s="26"/>
      <c r="DSV21" s="26"/>
      <c r="DSW21" s="26"/>
      <c r="DSX21" s="26"/>
      <c r="DSY21" s="26"/>
      <c r="DSZ21" s="26"/>
      <c r="DTA21" s="26"/>
      <c r="DTB21" s="26"/>
      <c r="DTC21" s="26"/>
      <c r="DTD21" s="26"/>
      <c r="DTE21" s="26"/>
      <c r="DTF21" s="26"/>
      <c r="DTG21" s="26"/>
      <c r="DTH21" s="26"/>
      <c r="DTI21" s="26"/>
      <c r="DTJ21" s="26"/>
      <c r="DTK21" s="26"/>
      <c r="DTL21" s="26"/>
      <c r="DTM21" s="26"/>
      <c r="DTN21" s="26"/>
      <c r="DTO21" s="26"/>
      <c r="DTP21" s="26"/>
      <c r="DTQ21" s="26"/>
      <c r="DTR21" s="26"/>
      <c r="DTS21" s="26"/>
      <c r="DTT21" s="26"/>
      <c r="DTU21" s="26"/>
      <c r="DTV21" s="26"/>
      <c r="DTW21" s="26"/>
      <c r="DTX21" s="26"/>
      <c r="DTY21" s="26"/>
      <c r="DTZ21" s="26"/>
      <c r="DUA21" s="26"/>
      <c r="DUB21" s="26"/>
      <c r="DUC21" s="26"/>
      <c r="DUD21" s="26"/>
      <c r="DUE21" s="26"/>
      <c r="DUF21" s="26"/>
      <c r="DUG21" s="26"/>
      <c r="DUH21" s="26"/>
      <c r="DUI21" s="26"/>
      <c r="DUJ21" s="26"/>
      <c r="DUK21" s="26"/>
      <c r="DUL21" s="26"/>
      <c r="DUM21" s="26"/>
      <c r="DUN21" s="26"/>
      <c r="DUO21" s="26"/>
      <c r="DUP21" s="26"/>
      <c r="DUQ21" s="26"/>
      <c r="DUR21" s="26"/>
      <c r="DUS21" s="26"/>
      <c r="DUT21" s="26"/>
      <c r="DUU21" s="26"/>
      <c r="DUV21" s="26"/>
      <c r="DUW21" s="26"/>
      <c r="DUX21" s="26"/>
      <c r="DUY21" s="26"/>
      <c r="DUZ21" s="26"/>
      <c r="DVA21" s="26"/>
      <c r="DVB21" s="26"/>
      <c r="DVC21" s="26"/>
      <c r="DVD21" s="26"/>
      <c r="DVE21" s="26"/>
      <c r="DVF21" s="26"/>
      <c r="DVG21" s="26"/>
      <c r="DVH21" s="26"/>
      <c r="DVI21" s="26"/>
      <c r="DVJ21" s="26"/>
      <c r="DVK21" s="26"/>
      <c r="DVL21" s="26"/>
      <c r="DVM21" s="26"/>
      <c r="DVN21" s="26"/>
      <c r="DVO21" s="26"/>
      <c r="DVP21" s="26"/>
      <c r="DVQ21" s="26"/>
      <c r="DVR21" s="26"/>
      <c r="DVS21" s="26"/>
      <c r="DVT21" s="26"/>
      <c r="DVU21" s="26"/>
      <c r="DVV21" s="26"/>
      <c r="DVW21" s="26"/>
      <c r="DVX21" s="26"/>
      <c r="DVY21" s="26"/>
      <c r="DVZ21" s="26"/>
      <c r="DWA21" s="26"/>
      <c r="DWB21" s="26"/>
      <c r="DWC21" s="26"/>
      <c r="DWD21" s="26"/>
      <c r="DWE21" s="26"/>
      <c r="DWF21" s="26"/>
      <c r="DWG21" s="26"/>
      <c r="DWH21" s="26"/>
      <c r="DWI21" s="26"/>
      <c r="DWJ21" s="26"/>
      <c r="DWK21" s="26"/>
      <c r="DWL21" s="26"/>
      <c r="DWM21" s="26"/>
      <c r="DWN21" s="26"/>
      <c r="DWO21" s="26"/>
      <c r="DWP21" s="26"/>
      <c r="DWQ21" s="26"/>
      <c r="DWR21" s="26"/>
      <c r="DWS21" s="26"/>
      <c r="DWT21" s="26"/>
      <c r="DWU21" s="26"/>
      <c r="DWV21" s="26"/>
      <c r="DWW21" s="26"/>
      <c r="DWX21" s="26"/>
      <c r="DWY21" s="26"/>
      <c r="DWZ21" s="26"/>
      <c r="DXA21" s="26"/>
      <c r="DXB21" s="26"/>
      <c r="DXC21" s="26"/>
      <c r="DXD21" s="26"/>
      <c r="DXE21" s="26"/>
      <c r="DXF21" s="26"/>
      <c r="DXG21" s="26"/>
      <c r="DXH21" s="26"/>
      <c r="DXI21" s="26"/>
      <c r="DXJ21" s="26"/>
      <c r="DXK21" s="26"/>
      <c r="DXL21" s="26"/>
      <c r="DXM21" s="26"/>
      <c r="DXN21" s="26"/>
      <c r="DXO21" s="26"/>
      <c r="DXP21" s="26"/>
      <c r="DXQ21" s="26"/>
      <c r="DXR21" s="26"/>
      <c r="DXS21" s="26"/>
      <c r="DXT21" s="26"/>
      <c r="DXU21" s="26"/>
      <c r="DXV21" s="26"/>
      <c r="DXW21" s="26"/>
      <c r="DXX21" s="26"/>
      <c r="DXY21" s="26"/>
      <c r="DXZ21" s="26"/>
      <c r="DYA21" s="26"/>
      <c r="DYB21" s="26"/>
      <c r="DYC21" s="26"/>
      <c r="DYD21" s="26"/>
      <c r="DYE21" s="26"/>
      <c r="DYF21" s="26"/>
      <c r="DYG21" s="26"/>
      <c r="DYH21" s="26"/>
      <c r="DYI21" s="26"/>
      <c r="DYJ21" s="26"/>
      <c r="DYK21" s="26"/>
      <c r="DYL21" s="26"/>
      <c r="DYM21" s="26"/>
      <c r="DYN21" s="26"/>
      <c r="DYO21" s="26"/>
      <c r="DYP21" s="26"/>
      <c r="DYQ21" s="26"/>
      <c r="DYR21" s="26"/>
      <c r="DYS21" s="26"/>
      <c r="DYT21" s="26"/>
      <c r="DYU21" s="26"/>
      <c r="DYV21" s="26"/>
      <c r="DYW21" s="26"/>
      <c r="DYX21" s="26"/>
      <c r="DYY21" s="26"/>
      <c r="DYZ21" s="26"/>
      <c r="DZA21" s="26"/>
      <c r="DZB21" s="26"/>
      <c r="DZC21" s="26"/>
      <c r="DZD21" s="26"/>
      <c r="DZE21" s="26"/>
      <c r="DZF21" s="26"/>
      <c r="DZG21" s="26"/>
      <c r="DZH21" s="26"/>
      <c r="DZI21" s="26"/>
      <c r="DZJ21" s="26"/>
      <c r="DZK21" s="26"/>
      <c r="DZL21" s="26"/>
      <c r="DZM21" s="26"/>
      <c r="DZN21" s="26"/>
      <c r="DZO21" s="26"/>
      <c r="DZP21" s="26"/>
      <c r="DZQ21" s="26"/>
      <c r="DZR21" s="26"/>
      <c r="DZS21" s="26"/>
      <c r="DZT21" s="26"/>
      <c r="DZU21" s="26"/>
      <c r="DZV21" s="26"/>
      <c r="DZW21" s="26"/>
      <c r="DZX21" s="26"/>
      <c r="DZY21" s="26"/>
      <c r="DZZ21" s="26"/>
      <c r="EAA21" s="26"/>
      <c r="EAB21" s="26"/>
      <c r="EAC21" s="26"/>
      <c r="EAD21" s="26"/>
      <c r="EAE21" s="26"/>
      <c r="EAF21" s="26"/>
      <c r="EAG21" s="26"/>
      <c r="EAH21" s="26"/>
      <c r="EAI21" s="26"/>
      <c r="EAJ21" s="26"/>
      <c r="EAK21" s="26"/>
      <c r="EAL21" s="26"/>
      <c r="EAM21" s="26"/>
      <c r="EAN21" s="26"/>
      <c r="EAO21" s="26"/>
      <c r="EAP21" s="26"/>
      <c r="EAQ21" s="26"/>
      <c r="EAR21" s="26"/>
      <c r="EAS21" s="26"/>
      <c r="EAT21" s="26"/>
      <c r="EAU21" s="26"/>
      <c r="EAV21" s="26"/>
      <c r="EAW21" s="26"/>
      <c r="EAX21" s="26"/>
      <c r="EAY21" s="26"/>
      <c r="EAZ21" s="26"/>
      <c r="EBA21" s="26"/>
      <c r="EBB21" s="26"/>
      <c r="EBC21" s="26"/>
      <c r="EBD21" s="26"/>
      <c r="EBE21" s="26"/>
      <c r="EBF21" s="26"/>
      <c r="EBG21" s="26"/>
      <c r="EBH21" s="26"/>
      <c r="EBI21" s="26"/>
      <c r="EBJ21" s="26"/>
      <c r="EBK21" s="26"/>
      <c r="EBL21" s="26"/>
      <c r="EBM21" s="26"/>
      <c r="EBN21" s="26"/>
      <c r="EBO21" s="26"/>
      <c r="EBP21" s="26"/>
      <c r="EBQ21" s="26"/>
      <c r="EBR21" s="26"/>
      <c r="EBS21" s="26"/>
      <c r="EBT21" s="26"/>
      <c r="EBU21" s="26"/>
      <c r="EBV21" s="26"/>
      <c r="EBW21" s="26"/>
      <c r="EBX21" s="26"/>
      <c r="EBY21" s="26"/>
      <c r="EBZ21" s="26"/>
      <c r="ECA21" s="26"/>
      <c r="ECB21" s="26"/>
      <c r="ECC21" s="26"/>
      <c r="ECD21" s="26"/>
      <c r="ECE21" s="26"/>
      <c r="ECF21" s="26"/>
      <c r="ECG21" s="26"/>
      <c r="ECH21" s="26"/>
      <c r="ECI21" s="26"/>
      <c r="ECJ21" s="26"/>
      <c r="ECK21" s="26"/>
      <c r="ECL21" s="26"/>
      <c r="ECM21" s="26"/>
      <c r="ECN21" s="26"/>
      <c r="ECO21" s="26"/>
      <c r="ECP21" s="26"/>
      <c r="ECQ21" s="26"/>
      <c r="ECR21" s="26"/>
      <c r="ECS21" s="26"/>
      <c r="ECT21" s="26"/>
      <c r="ECU21" s="26"/>
      <c r="ECV21" s="26"/>
      <c r="ECW21" s="26"/>
      <c r="ECX21" s="26"/>
      <c r="ECY21" s="26"/>
      <c r="ECZ21" s="26"/>
      <c r="EDA21" s="26"/>
      <c r="EDB21" s="26"/>
      <c r="EDC21" s="26"/>
      <c r="EDD21" s="26"/>
      <c r="EDE21" s="26"/>
      <c r="EDF21" s="26"/>
      <c r="EDG21" s="26"/>
      <c r="EDH21" s="26"/>
      <c r="EDI21" s="26"/>
      <c r="EDJ21" s="26"/>
      <c r="EDK21" s="26"/>
      <c r="EDL21" s="26"/>
      <c r="EDM21" s="26"/>
      <c r="EDN21" s="26"/>
      <c r="EDO21" s="26"/>
      <c r="EDP21" s="26"/>
      <c r="EDQ21" s="26"/>
      <c r="EDR21" s="26"/>
      <c r="EDS21" s="26"/>
      <c r="EDT21" s="26"/>
      <c r="EDU21" s="26"/>
      <c r="EDV21" s="26"/>
      <c r="EDW21" s="26"/>
      <c r="EDX21" s="26"/>
      <c r="EDY21" s="26"/>
      <c r="EDZ21" s="26"/>
      <c r="EEA21" s="26"/>
      <c r="EEB21" s="26"/>
      <c r="EEC21" s="26"/>
      <c r="EED21" s="26"/>
      <c r="EEE21" s="26"/>
      <c r="EEF21" s="26"/>
      <c r="EEG21" s="26"/>
      <c r="EEH21" s="26"/>
      <c r="EEI21" s="26"/>
      <c r="EEJ21" s="26"/>
      <c r="EEK21" s="26"/>
      <c r="EEL21" s="26"/>
      <c r="EEM21" s="26"/>
      <c r="EEN21" s="26"/>
      <c r="EEO21" s="26"/>
      <c r="EEP21" s="26"/>
      <c r="EEQ21" s="26"/>
      <c r="EER21" s="26"/>
      <c r="EES21" s="26"/>
      <c r="EET21" s="26"/>
      <c r="EEU21" s="26"/>
      <c r="EEV21" s="26"/>
      <c r="EEW21" s="26"/>
      <c r="EEX21" s="26"/>
      <c r="EEY21" s="26"/>
      <c r="EEZ21" s="26"/>
      <c r="EFA21" s="26"/>
      <c r="EFB21" s="26"/>
      <c r="EFC21" s="26"/>
      <c r="EFD21" s="26"/>
      <c r="EFE21" s="26"/>
      <c r="EFF21" s="26"/>
      <c r="EFG21" s="26"/>
      <c r="EFH21" s="26"/>
      <c r="EFI21" s="26"/>
      <c r="EFJ21" s="26"/>
      <c r="EFK21" s="26"/>
      <c r="EFL21" s="26"/>
      <c r="EFM21" s="26"/>
      <c r="EFN21" s="26"/>
      <c r="EFO21" s="26"/>
      <c r="EFP21" s="26"/>
      <c r="EFQ21" s="26"/>
      <c r="EFR21" s="26"/>
      <c r="EFS21" s="26"/>
      <c r="EFT21" s="26"/>
      <c r="EFU21" s="26"/>
      <c r="EFV21" s="26"/>
      <c r="EFW21" s="26"/>
      <c r="EFX21" s="26"/>
      <c r="EFY21" s="26"/>
      <c r="EFZ21" s="26"/>
      <c r="EGA21" s="26"/>
      <c r="EGB21" s="26"/>
      <c r="EGC21" s="26"/>
      <c r="EGD21" s="26"/>
      <c r="EGE21" s="26"/>
      <c r="EGF21" s="26"/>
      <c r="EGG21" s="26"/>
      <c r="EGH21" s="26"/>
      <c r="EGI21" s="26"/>
      <c r="EGJ21" s="26"/>
      <c r="EGK21" s="26"/>
      <c r="EGL21" s="26"/>
      <c r="EGM21" s="26"/>
      <c r="EGN21" s="26"/>
      <c r="EGO21" s="26"/>
      <c r="EGP21" s="26"/>
      <c r="EGQ21" s="26"/>
      <c r="EGR21" s="26"/>
      <c r="EGS21" s="26"/>
      <c r="EGT21" s="26"/>
      <c r="EGU21" s="26"/>
      <c r="EGV21" s="26"/>
      <c r="EGW21" s="26"/>
      <c r="EGX21" s="26"/>
      <c r="EGY21" s="26"/>
      <c r="EGZ21" s="26"/>
      <c r="EHA21" s="26"/>
      <c r="EHB21" s="26"/>
      <c r="EHC21" s="26"/>
      <c r="EHD21" s="26"/>
      <c r="EHE21" s="26"/>
      <c r="EHF21" s="26"/>
      <c r="EHG21" s="26"/>
      <c r="EHH21" s="26"/>
      <c r="EHI21" s="26"/>
      <c r="EHJ21" s="26"/>
      <c r="EHK21" s="26"/>
      <c r="EHL21" s="26"/>
      <c r="EHM21" s="26"/>
      <c r="EHN21" s="26"/>
      <c r="EHO21" s="26"/>
      <c r="EHP21" s="26"/>
      <c r="EHQ21" s="26"/>
      <c r="EHR21" s="26"/>
      <c r="EHS21" s="26"/>
      <c r="EHT21" s="26"/>
      <c r="EHU21" s="26"/>
      <c r="EHV21" s="26"/>
      <c r="EHW21" s="26"/>
      <c r="EHX21" s="26"/>
      <c r="EHY21" s="26"/>
      <c r="EHZ21" s="26"/>
      <c r="EIA21" s="26"/>
      <c r="EIB21" s="26"/>
      <c r="EIC21" s="26"/>
      <c r="EID21" s="26"/>
      <c r="EIE21" s="26"/>
      <c r="EIF21" s="26"/>
      <c r="EIG21" s="26"/>
      <c r="EIH21" s="26"/>
      <c r="EII21" s="26"/>
      <c r="EIJ21" s="26"/>
      <c r="EIK21" s="26"/>
      <c r="EIL21" s="26"/>
      <c r="EIM21" s="26"/>
      <c r="EIN21" s="26"/>
      <c r="EIO21" s="26"/>
      <c r="EIP21" s="26"/>
      <c r="EIQ21" s="26"/>
      <c r="EIR21" s="26"/>
      <c r="EIS21" s="26"/>
      <c r="EIT21" s="26"/>
      <c r="EIU21" s="26"/>
      <c r="EIV21" s="26"/>
      <c r="EIW21" s="26"/>
      <c r="EIX21" s="26"/>
      <c r="EIY21" s="26"/>
      <c r="EIZ21" s="26"/>
      <c r="EJA21" s="26"/>
      <c r="EJB21" s="26"/>
      <c r="EJC21" s="26"/>
      <c r="EJD21" s="26"/>
      <c r="EJE21" s="26"/>
      <c r="EJF21" s="26"/>
      <c r="EJG21" s="26"/>
      <c r="EJH21" s="26"/>
      <c r="EJI21" s="26"/>
      <c r="EJJ21" s="26"/>
      <c r="EJK21" s="26"/>
      <c r="EJL21" s="26"/>
      <c r="EJM21" s="26"/>
      <c r="EJN21" s="26"/>
      <c r="EJO21" s="26"/>
      <c r="EJP21" s="26"/>
      <c r="EJQ21" s="26"/>
      <c r="EJR21" s="26"/>
      <c r="EJS21" s="26"/>
      <c r="EJT21" s="26"/>
      <c r="EJU21" s="26"/>
      <c r="EJV21" s="26"/>
      <c r="EJW21" s="26"/>
      <c r="EJX21" s="26"/>
      <c r="EJY21" s="26"/>
      <c r="EJZ21" s="26"/>
      <c r="EKA21" s="26"/>
      <c r="EKB21" s="26"/>
      <c r="EKC21" s="26"/>
      <c r="EKD21" s="26"/>
      <c r="EKE21" s="26"/>
      <c r="EKF21" s="26"/>
      <c r="EKG21" s="26"/>
      <c r="EKH21" s="26"/>
      <c r="EKI21" s="26"/>
      <c r="EKJ21" s="26"/>
      <c r="EKK21" s="26"/>
      <c r="EKL21" s="26"/>
      <c r="EKM21" s="26"/>
      <c r="EKN21" s="26"/>
      <c r="EKO21" s="26"/>
      <c r="EKP21" s="26"/>
      <c r="EKQ21" s="26"/>
      <c r="EKR21" s="26"/>
      <c r="EKS21" s="26"/>
      <c r="EKT21" s="26"/>
      <c r="EKU21" s="26"/>
      <c r="EKV21" s="26"/>
      <c r="EKW21" s="26"/>
      <c r="EKX21" s="26"/>
      <c r="EKY21" s="26"/>
      <c r="EKZ21" s="26"/>
      <c r="ELA21" s="26"/>
      <c r="ELB21" s="26"/>
      <c r="ELC21" s="26"/>
      <c r="ELD21" s="26"/>
      <c r="ELE21" s="26"/>
      <c r="ELF21" s="26"/>
      <c r="ELG21" s="26"/>
      <c r="ELH21" s="26"/>
      <c r="ELI21" s="26"/>
      <c r="ELJ21" s="26"/>
      <c r="ELK21" s="26"/>
      <c r="ELL21" s="26"/>
      <c r="ELM21" s="26"/>
      <c r="ELN21" s="26"/>
      <c r="ELO21" s="26"/>
      <c r="ELP21" s="26"/>
      <c r="ELQ21" s="26"/>
      <c r="ELR21" s="26"/>
      <c r="ELS21" s="26"/>
      <c r="ELT21" s="26"/>
      <c r="ELU21" s="26"/>
      <c r="ELV21" s="26"/>
      <c r="ELW21" s="26"/>
      <c r="ELX21" s="26"/>
      <c r="ELY21" s="26"/>
      <c r="ELZ21" s="26"/>
      <c r="EMA21" s="26"/>
      <c r="EMB21" s="26"/>
      <c r="EMC21" s="26"/>
      <c r="EMD21" s="26"/>
      <c r="EME21" s="26"/>
      <c r="EMF21" s="26"/>
      <c r="EMG21" s="26"/>
      <c r="EMH21" s="26"/>
      <c r="EMI21" s="26"/>
      <c r="EMJ21" s="26"/>
      <c r="EMK21" s="26"/>
      <c r="EML21" s="26"/>
      <c r="EMM21" s="26"/>
      <c r="EMN21" s="26"/>
      <c r="EMO21" s="26"/>
      <c r="EMP21" s="26"/>
      <c r="EMQ21" s="26"/>
      <c r="EMR21" s="26"/>
      <c r="EMS21" s="26"/>
      <c r="EMT21" s="26"/>
      <c r="EMU21" s="26"/>
      <c r="EMV21" s="26"/>
      <c r="EMW21" s="26"/>
      <c r="EMX21" s="26"/>
      <c r="EMY21" s="26"/>
      <c r="EMZ21" s="26"/>
      <c r="ENA21" s="26"/>
      <c r="ENB21" s="26"/>
      <c r="ENC21" s="26"/>
      <c r="END21" s="26"/>
      <c r="ENE21" s="26"/>
      <c r="ENF21" s="26"/>
      <c r="ENG21" s="26"/>
      <c r="ENH21" s="26"/>
      <c r="ENI21" s="26"/>
      <c r="ENJ21" s="26"/>
      <c r="ENK21" s="26"/>
      <c r="ENL21" s="26"/>
      <c r="ENM21" s="26"/>
      <c r="ENN21" s="26"/>
      <c r="ENO21" s="26"/>
      <c r="ENP21" s="26"/>
      <c r="ENQ21" s="26"/>
      <c r="ENR21" s="26"/>
      <c r="ENS21" s="26"/>
      <c r="ENT21" s="26"/>
      <c r="ENU21" s="26"/>
      <c r="ENV21" s="26"/>
      <c r="ENW21" s="26"/>
      <c r="ENX21" s="26"/>
      <c r="ENY21" s="26"/>
      <c r="ENZ21" s="26"/>
      <c r="EOA21" s="26"/>
      <c r="EOB21" s="26"/>
      <c r="EOC21" s="26"/>
      <c r="EOD21" s="26"/>
      <c r="EOE21" s="26"/>
      <c r="EOF21" s="26"/>
      <c r="EOG21" s="26"/>
      <c r="EOH21" s="26"/>
      <c r="EOI21" s="26"/>
      <c r="EOJ21" s="26"/>
      <c r="EOK21" s="26"/>
      <c r="EOL21" s="26"/>
      <c r="EOM21" s="26"/>
      <c r="EON21" s="26"/>
      <c r="EOO21" s="26"/>
      <c r="EOP21" s="26"/>
      <c r="EOQ21" s="26"/>
      <c r="EOR21" s="26"/>
      <c r="EOS21" s="26"/>
      <c r="EOT21" s="26"/>
      <c r="EOU21" s="26"/>
      <c r="EOV21" s="26"/>
      <c r="EOW21" s="26"/>
      <c r="EOX21" s="26"/>
      <c r="EOY21" s="26"/>
      <c r="EOZ21" s="26"/>
      <c r="EPA21" s="26"/>
      <c r="EPB21" s="26"/>
      <c r="EPC21" s="26"/>
      <c r="EPD21" s="26"/>
      <c r="EPE21" s="26"/>
      <c r="EPF21" s="26"/>
      <c r="EPG21" s="26"/>
      <c r="EPH21" s="26"/>
      <c r="EPI21" s="26"/>
      <c r="EPJ21" s="26"/>
      <c r="EPK21" s="26"/>
      <c r="EPL21" s="26"/>
      <c r="EPM21" s="26"/>
      <c r="EPN21" s="26"/>
      <c r="EPO21" s="26"/>
      <c r="EPP21" s="26"/>
      <c r="EPQ21" s="26"/>
      <c r="EPR21" s="26"/>
      <c r="EPS21" s="26"/>
      <c r="EPT21" s="26"/>
      <c r="EPU21" s="26"/>
      <c r="EPV21" s="26"/>
      <c r="EPW21" s="26"/>
      <c r="EPX21" s="26"/>
      <c r="EPY21" s="26"/>
      <c r="EPZ21" s="26"/>
      <c r="EQA21" s="26"/>
      <c r="EQB21" s="26"/>
      <c r="EQC21" s="26"/>
      <c r="EQD21" s="26"/>
      <c r="EQE21" s="26"/>
      <c r="EQF21" s="26"/>
      <c r="EQG21" s="26"/>
      <c r="EQH21" s="26"/>
      <c r="EQI21" s="26"/>
      <c r="EQJ21" s="26"/>
      <c r="EQK21" s="26"/>
      <c r="EQL21" s="26"/>
      <c r="EQM21" s="26"/>
      <c r="EQN21" s="26"/>
      <c r="EQO21" s="26"/>
      <c r="EQP21" s="26"/>
      <c r="EQQ21" s="26"/>
      <c r="EQR21" s="26"/>
      <c r="EQS21" s="26"/>
      <c r="EQT21" s="26"/>
      <c r="EQU21" s="26"/>
      <c r="EQV21" s="26"/>
      <c r="EQW21" s="26"/>
      <c r="EQX21" s="26"/>
      <c r="EQY21" s="26"/>
      <c r="EQZ21" s="26"/>
      <c r="ERA21" s="26"/>
      <c r="ERB21" s="26"/>
      <c r="ERC21" s="26"/>
      <c r="ERD21" s="26"/>
      <c r="ERE21" s="26"/>
      <c r="ERF21" s="26"/>
      <c r="ERG21" s="26"/>
      <c r="ERH21" s="26"/>
      <c r="ERI21" s="26"/>
      <c r="ERJ21" s="26"/>
      <c r="ERK21" s="26"/>
      <c r="ERL21" s="26"/>
      <c r="ERM21" s="26"/>
      <c r="ERN21" s="26"/>
      <c r="ERO21" s="26"/>
      <c r="ERP21" s="26"/>
      <c r="ERQ21" s="26"/>
      <c r="ERR21" s="26"/>
      <c r="ERS21" s="26"/>
      <c r="ERT21" s="26"/>
      <c r="ERU21" s="26"/>
      <c r="ERV21" s="26"/>
      <c r="ERW21" s="26"/>
      <c r="ERX21" s="26"/>
      <c r="ERY21" s="26"/>
      <c r="ERZ21" s="26"/>
      <c r="ESA21" s="26"/>
      <c r="ESB21" s="26"/>
      <c r="ESC21" s="26"/>
      <c r="ESD21" s="26"/>
      <c r="ESE21" s="26"/>
      <c r="ESF21" s="26"/>
      <c r="ESG21" s="26"/>
      <c r="ESH21" s="26"/>
      <c r="ESI21" s="26"/>
      <c r="ESJ21" s="26"/>
      <c r="ESK21" s="26"/>
      <c r="ESL21" s="26"/>
      <c r="ESM21" s="26"/>
      <c r="ESN21" s="26"/>
      <c r="ESO21" s="26"/>
      <c r="ESP21" s="26"/>
      <c r="ESQ21" s="26"/>
      <c r="ESR21" s="26"/>
      <c r="ESS21" s="26"/>
      <c r="EST21" s="26"/>
      <c r="ESU21" s="26"/>
      <c r="ESV21" s="26"/>
      <c r="ESW21" s="26"/>
      <c r="ESX21" s="26"/>
      <c r="ESY21" s="26"/>
      <c r="ESZ21" s="26"/>
      <c r="ETA21" s="26"/>
      <c r="ETB21" s="26"/>
      <c r="ETC21" s="26"/>
      <c r="ETD21" s="26"/>
      <c r="ETE21" s="26"/>
      <c r="ETF21" s="26"/>
      <c r="ETG21" s="26"/>
      <c r="ETH21" s="26"/>
      <c r="ETI21" s="26"/>
      <c r="ETJ21" s="26"/>
      <c r="ETK21" s="26"/>
      <c r="ETL21" s="26"/>
      <c r="ETM21" s="26"/>
      <c r="ETN21" s="26"/>
      <c r="ETO21" s="26"/>
      <c r="ETP21" s="26"/>
      <c r="ETQ21" s="26"/>
      <c r="ETR21" s="26"/>
      <c r="ETS21" s="26"/>
      <c r="ETT21" s="26"/>
      <c r="ETU21" s="26"/>
      <c r="ETV21" s="26"/>
      <c r="ETW21" s="26"/>
      <c r="ETX21" s="26"/>
      <c r="ETY21" s="26"/>
      <c r="ETZ21" s="26"/>
      <c r="EUA21" s="26"/>
      <c r="EUB21" s="26"/>
      <c r="EUC21" s="26"/>
      <c r="EUD21" s="26"/>
      <c r="EUE21" s="26"/>
      <c r="EUF21" s="26"/>
      <c r="EUG21" s="26"/>
      <c r="EUH21" s="26"/>
      <c r="EUI21" s="26"/>
      <c r="EUJ21" s="26"/>
      <c r="EUK21" s="26"/>
      <c r="EUL21" s="26"/>
      <c r="EUM21" s="26"/>
      <c r="EUN21" s="26"/>
      <c r="EUO21" s="26"/>
      <c r="EUP21" s="26"/>
      <c r="EUQ21" s="26"/>
      <c r="EUR21" s="26"/>
      <c r="EUS21" s="26"/>
      <c r="EUT21" s="26"/>
      <c r="EUU21" s="26"/>
      <c r="EUV21" s="26"/>
      <c r="EUW21" s="26"/>
      <c r="EUX21" s="26"/>
      <c r="EUY21" s="26"/>
      <c r="EUZ21" s="26"/>
      <c r="EVA21" s="26"/>
      <c r="EVB21" s="26"/>
      <c r="EVC21" s="26"/>
      <c r="EVD21" s="26"/>
      <c r="EVE21" s="26"/>
      <c r="EVF21" s="26"/>
      <c r="EVG21" s="26"/>
      <c r="EVH21" s="26"/>
      <c r="EVI21" s="26"/>
      <c r="EVJ21" s="26"/>
      <c r="EVK21" s="26"/>
      <c r="EVL21" s="26"/>
      <c r="EVM21" s="26"/>
      <c r="EVN21" s="26"/>
      <c r="EVO21" s="26"/>
      <c r="EVP21" s="26"/>
      <c r="EVQ21" s="26"/>
      <c r="EVR21" s="26"/>
      <c r="EVS21" s="26"/>
      <c r="EVT21" s="26"/>
      <c r="EVU21" s="26"/>
      <c r="EVV21" s="26"/>
      <c r="EVW21" s="26"/>
      <c r="EVX21" s="26"/>
      <c r="EVY21" s="26"/>
      <c r="EVZ21" s="26"/>
      <c r="EWA21" s="26"/>
      <c r="EWB21" s="26"/>
      <c r="EWC21" s="26"/>
      <c r="EWD21" s="26"/>
      <c r="EWE21" s="26"/>
      <c r="EWF21" s="26"/>
      <c r="EWG21" s="26"/>
      <c r="EWH21" s="26"/>
      <c r="EWI21" s="26"/>
      <c r="EWJ21" s="26"/>
      <c r="EWK21" s="26"/>
      <c r="EWL21" s="26"/>
      <c r="EWM21" s="26"/>
      <c r="EWN21" s="26"/>
      <c r="EWO21" s="26"/>
      <c r="EWP21" s="26"/>
      <c r="EWQ21" s="26"/>
      <c r="EWR21" s="26"/>
      <c r="EWS21" s="26"/>
      <c r="EWT21" s="26"/>
      <c r="EWU21" s="26"/>
      <c r="EWV21" s="26"/>
      <c r="EWW21" s="26"/>
      <c r="EWX21" s="26"/>
      <c r="EWY21" s="26"/>
      <c r="EWZ21" s="26"/>
      <c r="EXA21" s="26"/>
      <c r="EXB21" s="26"/>
      <c r="EXC21" s="26"/>
      <c r="EXD21" s="26"/>
      <c r="EXE21" s="26"/>
      <c r="EXF21" s="26"/>
      <c r="EXG21" s="26"/>
      <c r="EXH21" s="26"/>
      <c r="EXI21" s="26"/>
      <c r="EXJ21" s="26"/>
      <c r="EXK21" s="26"/>
      <c r="EXL21" s="26"/>
      <c r="EXM21" s="26"/>
      <c r="EXN21" s="26"/>
      <c r="EXO21" s="26"/>
      <c r="EXP21" s="26"/>
      <c r="EXQ21" s="26"/>
      <c r="EXR21" s="26"/>
      <c r="EXS21" s="26"/>
      <c r="EXT21" s="26"/>
      <c r="EXU21" s="26"/>
      <c r="EXV21" s="26"/>
      <c r="EXW21" s="26"/>
      <c r="EXX21" s="26"/>
      <c r="EXY21" s="26"/>
      <c r="EXZ21" s="26"/>
      <c r="EYA21" s="26"/>
      <c r="EYB21" s="26"/>
      <c r="EYC21" s="26"/>
      <c r="EYD21" s="26"/>
      <c r="EYE21" s="26"/>
      <c r="EYF21" s="26"/>
      <c r="EYG21" s="26"/>
      <c r="EYH21" s="26"/>
      <c r="EYI21" s="26"/>
      <c r="EYJ21" s="26"/>
      <c r="EYK21" s="26"/>
      <c r="EYL21" s="26"/>
      <c r="EYM21" s="26"/>
      <c r="EYN21" s="26"/>
      <c r="EYO21" s="26"/>
      <c r="EYP21" s="26"/>
      <c r="EYQ21" s="26"/>
      <c r="EYR21" s="26"/>
      <c r="EYS21" s="26"/>
      <c r="EYT21" s="26"/>
      <c r="EYU21" s="26"/>
      <c r="EYV21" s="26"/>
      <c r="EYW21" s="26"/>
      <c r="EYX21" s="26"/>
      <c r="EYY21" s="26"/>
      <c r="EYZ21" s="26"/>
      <c r="EZA21" s="26"/>
      <c r="EZB21" s="26"/>
      <c r="EZC21" s="26"/>
      <c r="EZD21" s="26"/>
      <c r="EZE21" s="26"/>
      <c r="EZF21" s="26"/>
      <c r="EZG21" s="26"/>
      <c r="EZH21" s="26"/>
      <c r="EZI21" s="26"/>
      <c r="EZJ21" s="26"/>
      <c r="EZK21" s="26"/>
      <c r="EZL21" s="26"/>
      <c r="EZM21" s="26"/>
      <c r="EZN21" s="26"/>
      <c r="EZO21" s="26"/>
      <c r="EZP21" s="26"/>
      <c r="EZQ21" s="26"/>
      <c r="EZR21" s="26"/>
      <c r="EZS21" s="26"/>
      <c r="EZT21" s="26"/>
      <c r="EZU21" s="26"/>
      <c r="EZV21" s="26"/>
      <c r="EZW21" s="26"/>
      <c r="EZX21" s="26"/>
      <c r="EZY21" s="26"/>
      <c r="EZZ21" s="26"/>
      <c r="FAA21" s="26"/>
      <c r="FAB21" s="26"/>
      <c r="FAC21" s="26"/>
      <c r="FAD21" s="26"/>
      <c r="FAE21" s="26"/>
      <c r="FAF21" s="26"/>
      <c r="FAG21" s="26"/>
      <c r="FAH21" s="26"/>
      <c r="FAI21" s="26"/>
      <c r="FAJ21" s="26"/>
      <c r="FAK21" s="26"/>
      <c r="FAL21" s="26"/>
      <c r="FAM21" s="26"/>
      <c r="FAN21" s="26"/>
      <c r="FAO21" s="26"/>
      <c r="FAP21" s="26"/>
      <c r="FAQ21" s="26"/>
      <c r="FAR21" s="26"/>
      <c r="FAS21" s="26"/>
      <c r="FAT21" s="26"/>
      <c r="FAU21" s="26"/>
      <c r="FAV21" s="26"/>
      <c r="FAW21" s="26"/>
      <c r="FAX21" s="26"/>
      <c r="FAY21" s="26"/>
      <c r="FAZ21" s="26"/>
      <c r="FBA21" s="26"/>
      <c r="FBB21" s="26"/>
      <c r="FBC21" s="26"/>
      <c r="FBD21" s="26"/>
      <c r="FBE21" s="26"/>
      <c r="FBF21" s="26"/>
      <c r="FBG21" s="26"/>
      <c r="FBH21" s="26"/>
      <c r="FBI21" s="26"/>
      <c r="FBJ21" s="26"/>
      <c r="FBK21" s="26"/>
      <c r="FBL21" s="26"/>
      <c r="FBM21" s="26"/>
      <c r="FBN21" s="26"/>
      <c r="FBO21" s="26"/>
      <c r="FBP21" s="26"/>
      <c r="FBQ21" s="26"/>
      <c r="FBR21" s="26"/>
      <c r="FBS21" s="26"/>
      <c r="FBT21" s="26"/>
      <c r="FBU21" s="26"/>
      <c r="FBV21" s="26"/>
      <c r="FBW21" s="26"/>
      <c r="FBX21" s="26"/>
      <c r="FBY21" s="26"/>
      <c r="FBZ21" s="26"/>
      <c r="FCA21" s="26"/>
      <c r="FCB21" s="26"/>
      <c r="FCC21" s="26"/>
      <c r="FCD21" s="26"/>
      <c r="FCE21" s="26"/>
      <c r="FCF21" s="26"/>
      <c r="FCG21" s="26"/>
      <c r="FCH21" s="26"/>
      <c r="FCI21" s="26"/>
      <c r="FCJ21" s="26"/>
      <c r="FCK21" s="26"/>
      <c r="FCL21" s="26"/>
      <c r="FCM21" s="26"/>
      <c r="FCN21" s="26"/>
      <c r="FCO21" s="26"/>
      <c r="FCP21" s="26"/>
      <c r="FCQ21" s="26"/>
      <c r="FCR21" s="26"/>
      <c r="FCS21" s="26"/>
      <c r="FCT21" s="26"/>
      <c r="FCU21" s="26"/>
      <c r="FCV21" s="26"/>
      <c r="FCW21" s="26"/>
      <c r="FCX21" s="26"/>
      <c r="FCY21" s="26"/>
      <c r="FCZ21" s="26"/>
      <c r="FDA21" s="26"/>
      <c r="FDB21" s="26"/>
      <c r="FDC21" s="26"/>
      <c r="FDD21" s="26"/>
      <c r="FDE21" s="26"/>
      <c r="FDF21" s="26"/>
      <c r="FDG21" s="26"/>
      <c r="FDH21" s="26"/>
      <c r="FDI21" s="26"/>
      <c r="FDJ21" s="26"/>
      <c r="FDK21" s="26"/>
      <c r="FDL21" s="26"/>
      <c r="FDM21" s="26"/>
      <c r="FDN21" s="26"/>
      <c r="FDO21" s="26"/>
      <c r="FDP21" s="26"/>
      <c r="FDQ21" s="26"/>
      <c r="FDR21" s="26"/>
      <c r="FDS21" s="26"/>
      <c r="FDT21" s="26"/>
      <c r="FDU21" s="26"/>
      <c r="FDV21" s="26"/>
      <c r="FDW21" s="26"/>
      <c r="FDX21" s="26"/>
      <c r="FDY21" s="26"/>
      <c r="FDZ21" s="26"/>
      <c r="FEA21" s="26"/>
      <c r="FEB21" s="26"/>
      <c r="FEC21" s="26"/>
      <c r="FED21" s="26"/>
      <c r="FEE21" s="26"/>
      <c r="FEF21" s="26"/>
      <c r="FEG21" s="26"/>
      <c r="FEH21" s="26"/>
      <c r="FEI21" s="26"/>
      <c r="FEJ21" s="26"/>
      <c r="FEK21" s="26"/>
      <c r="FEL21" s="26"/>
      <c r="FEM21" s="26"/>
      <c r="FEN21" s="26"/>
      <c r="FEO21" s="26"/>
      <c r="FEP21" s="26"/>
      <c r="FEQ21" s="26"/>
      <c r="FER21" s="26"/>
      <c r="FES21" s="26"/>
      <c r="FET21" s="26"/>
      <c r="FEU21" s="26"/>
      <c r="FEV21" s="26"/>
      <c r="FEW21" s="26"/>
      <c r="FEX21" s="26"/>
      <c r="FEY21" s="26"/>
      <c r="FEZ21" s="26"/>
      <c r="FFA21" s="26"/>
      <c r="FFB21" s="26"/>
      <c r="FFC21" s="26"/>
      <c r="FFD21" s="26"/>
      <c r="FFE21" s="26"/>
      <c r="FFF21" s="26"/>
      <c r="FFG21" s="26"/>
      <c r="FFH21" s="26"/>
      <c r="FFI21" s="26"/>
      <c r="FFJ21" s="26"/>
      <c r="FFK21" s="26"/>
      <c r="FFL21" s="26"/>
      <c r="FFM21" s="26"/>
      <c r="FFN21" s="26"/>
      <c r="FFO21" s="26"/>
      <c r="FFP21" s="26"/>
      <c r="FFQ21" s="26"/>
      <c r="FFR21" s="26"/>
      <c r="FFS21" s="26"/>
      <c r="FFT21" s="26"/>
      <c r="FFU21" s="26"/>
      <c r="FFV21" s="26"/>
      <c r="FFW21" s="26"/>
      <c r="FFX21" s="26"/>
      <c r="FFY21" s="26"/>
      <c r="FFZ21" s="26"/>
      <c r="FGA21" s="26"/>
      <c r="FGB21" s="26"/>
      <c r="FGC21" s="26"/>
      <c r="FGD21" s="26"/>
      <c r="FGE21" s="26"/>
      <c r="FGF21" s="26"/>
      <c r="FGG21" s="26"/>
      <c r="FGH21" s="26"/>
      <c r="FGI21" s="26"/>
      <c r="FGJ21" s="26"/>
      <c r="FGK21" s="26"/>
      <c r="FGL21" s="26"/>
      <c r="FGM21" s="26"/>
      <c r="FGN21" s="26"/>
      <c r="FGO21" s="26"/>
      <c r="FGP21" s="26"/>
      <c r="FGQ21" s="26"/>
      <c r="FGR21" s="26"/>
      <c r="FGS21" s="26"/>
      <c r="FGT21" s="26"/>
      <c r="FGU21" s="26"/>
      <c r="FGV21" s="26"/>
      <c r="FGW21" s="26"/>
      <c r="FGX21" s="26"/>
      <c r="FGY21" s="26"/>
      <c r="FGZ21" s="26"/>
      <c r="FHA21" s="26"/>
      <c r="FHB21" s="26"/>
      <c r="FHC21" s="26"/>
      <c r="FHD21" s="26"/>
      <c r="FHE21" s="26"/>
      <c r="FHF21" s="26"/>
      <c r="FHG21" s="26"/>
      <c r="FHH21" s="26"/>
      <c r="FHI21" s="26"/>
      <c r="FHJ21" s="26"/>
      <c r="FHK21" s="26"/>
      <c r="FHL21" s="26"/>
      <c r="FHM21" s="26"/>
      <c r="FHN21" s="26"/>
      <c r="FHO21" s="26"/>
      <c r="FHP21" s="26"/>
      <c r="FHQ21" s="26"/>
      <c r="FHR21" s="26"/>
      <c r="FHS21" s="26"/>
      <c r="FHT21" s="26"/>
      <c r="FHU21" s="26"/>
      <c r="FHV21" s="26"/>
      <c r="FHW21" s="26"/>
      <c r="FHX21" s="26"/>
      <c r="FHY21" s="26"/>
      <c r="FHZ21" s="26"/>
      <c r="FIA21" s="26"/>
      <c r="FIB21" s="26"/>
      <c r="FIC21" s="26"/>
      <c r="FID21" s="26"/>
      <c r="FIE21" s="26"/>
      <c r="FIF21" s="26"/>
      <c r="FIG21" s="26"/>
      <c r="FIH21" s="26"/>
      <c r="FII21" s="26"/>
      <c r="FIJ21" s="26"/>
      <c r="FIK21" s="26"/>
      <c r="FIL21" s="26"/>
      <c r="FIM21" s="26"/>
      <c r="FIN21" s="26"/>
      <c r="FIO21" s="26"/>
      <c r="FIP21" s="26"/>
      <c r="FIQ21" s="26"/>
      <c r="FIR21" s="26"/>
      <c r="FIS21" s="26"/>
      <c r="FIT21" s="26"/>
      <c r="FIU21" s="26"/>
      <c r="FIV21" s="26"/>
      <c r="FIW21" s="26"/>
      <c r="FIX21" s="26"/>
      <c r="FIY21" s="26"/>
      <c r="FIZ21" s="26"/>
      <c r="FJA21" s="26"/>
      <c r="FJB21" s="26"/>
      <c r="FJC21" s="26"/>
      <c r="FJD21" s="26"/>
      <c r="FJE21" s="26"/>
      <c r="FJF21" s="26"/>
      <c r="FJG21" s="26"/>
      <c r="FJH21" s="26"/>
      <c r="FJI21" s="26"/>
      <c r="FJJ21" s="26"/>
      <c r="FJK21" s="26"/>
      <c r="FJL21" s="26"/>
      <c r="FJM21" s="26"/>
      <c r="FJN21" s="26"/>
      <c r="FJO21" s="26"/>
      <c r="FJP21" s="26"/>
      <c r="FJQ21" s="26"/>
      <c r="FJR21" s="26"/>
      <c r="FJS21" s="26"/>
      <c r="FJT21" s="26"/>
      <c r="FJU21" s="26"/>
      <c r="FJV21" s="26"/>
      <c r="FJW21" s="26"/>
      <c r="FJX21" s="26"/>
      <c r="FJY21" s="26"/>
      <c r="FJZ21" s="26"/>
      <c r="FKA21" s="26"/>
      <c r="FKB21" s="26"/>
      <c r="FKC21" s="26"/>
      <c r="FKD21" s="26"/>
      <c r="FKE21" s="26"/>
      <c r="FKF21" s="26"/>
      <c r="FKG21" s="26"/>
      <c r="FKH21" s="26"/>
      <c r="FKI21" s="26"/>
      <c r="FKJ21" s="26"/>
      <c r="FKK21" s="26"/>
      <c r="FKL21" s="26"/>
      <c r="FKM21" s="26"/>
      <c r="FKN21" s="26"/>
      <c r="FKO21" s="26"/>
      <c r="FKP21" s="26"/>
      <c r="FKQ21" s="26"/>
      <c r="FKR21" s="26"/>
      <c r="FKS21" s="26"/>
      <c r="FKT21" s="26"/>
      <c r="FKU21" s="26"/>
      <c r="FKV21" s="26"/>
      <c r="FKW21" s="26"/>
      <c r="FKX21" s="26"/>
      <c r="FKY21" s="26"/>
      <c r="FKZ21" s="26"/>
      <c r="FLA21" s="26"/>
      <c r="FLB21" s="26"/>
      <c r="FLC21" s="26"/>
      <c r="FLD21" s="26"/>
      <c r="FLE21" s="26"/>
      <c r="FLF21" s="26"/>
      <c r="FLG21" s="26"/>
      <c r="FLH21" s="26"/>
      <c r="FLI21" s="26"/>
      <c r="FLJ21" s="26"/>
      <c r="FLK21" s="26"/>
      <c r="FLL21" s="26"/>
      <c r="FLM21" s="26"/>
      <c r="FLN21" s="26"/>
      <c r="FLO21" s="26"/>
      <c r="FLP21" s="26"/>
      <c r="FLQ21" s="26"/>
      <c r="FLR21" s="26"/>
      <c r="FLS21" s="26"/>
      <c r="FLT21" s="26"/>
      <c r="FLU21" s="26"/>
      <c r="FLV21" s="26"/>
      <c r="FLW21" s="26"/>
      <c r="FLX21" s="26"/>
      <c r="FLY21" s="26"/>
      <c r="FLZ21" s="26"/>
      <c r="FMA21" s="26"/>
      <c r="FMB21" s="26"/>
      <c r="FMC21" s="26"/>
      <c r="FMD21" s="26"/>
      <c r="FME21" s="26"/>
      <c r="FMF21" s="26"/>
      <c r="FMG21" s="26"/>
      <c r="FMH21" s="26"/>
      <c r="FMI21" s="26"/>
      <c r="FMJ21" s="26"/>
      <c r="FMK21" s="26"/>
      <c r="FML21" s="26"/>
      <c r="FMM21" s="26"/>
      <c r="FMN21" s="26"/>
      <c r="FMO21" s="26"/>
      <c r="FMP21" s="26"/>
      <c r="FMQ21" s="26"/>
      <c r="FMR21" s="26"/>
      <c r="FMS21" s="26"/>
      <c r="FMT21" s="26"/>
      <c r="FMU21" s="26"/>
      <c r="FMV21" s="26"/>
      <c r="FMW21" s="26"/>
      <c r="FMX21" s="26"/>
      <c r="FMY21" s="26"/>
      <c r="FMZ21" s="26"/>
      <c r="FNA21" s="26"/>
      <c r="FNB21" s="26"/>
      <c r="FNC21" s="26"/>
      <c r="FND21" s="26"/>
      <c r="FNE21" s="26"/>
      <c r="FNF21" s="26"/>
      <c r="FNG21" s="26"/>
      <c r="FNH21" s="26"/>
      <c r="FNI21" s="26"/>
      <c r="FNJ21" s="26"/>
      <c r="FNK21" s="26"/>
      <c r="FNL21" s="26"/>
      <c r="FNM21" s="26"/>
      <c r="FNN21" s="26"/>
      <c r="FNO21" s="26"/>
      <c r="FNP21" s="26"/>
      <c r="FNQ21" s="26"/>
      <c r="FNR21" s="26"/>
      <c r="FNS21" s="26"/>
      <c r="FNT21" s="26"/>
      <c r="FNU21" s="26"/>
      <c r="FNV21" s="26"/>
      <c r="FNW21" s="26"/>
      <c r="FNX21" s="26"/>
      <c r="FNY21" s="26"/>
      <c r="FNZ21" s="26"/>
      <c r="FOA21" s="26"/>
      <c r="FOB21" s="26"/>
      <c r="FOC21" s="26"/>
      <c r="FOD21" s="26"/>
      <c r="FOE21" s="26"/>
      <c r="FOF21" s="26"/>
      <c r="FOG21" s="26"/>
      <c r="FOH21" s="26"/>
      <c r="FOI21" s="26"/>
      <c r="FOJ21" s="26"/>
      <c r="FOK21" s="26"/>
      <c r="FOL21" s="26"/>
      <c r="FOM21" s="26"/>
      <c r="FON21" s="26"/>
      <c r="FOO21" s="26"/>
      <c r="FOP21" s="26"/>
      <c r="FOQ21" s="26"/>
      <c r="FOR21" s="26"/>
      <c r="FOS21" s="26"/>
      <c r="FOT21" s="26"/>
      <c r="FOU21" s="26"/>
      <c r="FOV21" s="26"/>
      <c r="FOW21" s="26"/>
      <c r="FOX21" s="26"/>
      <c r="FOY21" s="26"/>
      <c r="FOZ21" s="26"/>
      <c r="FPA21" s="26"/>
      <c r="FPB21" s="26"/>
      <c r="FPC21" s="26"/>
      <c r="FPD21" s="26"/>
      <c r="FPE21" s="26"/>
      <c r="FPF21" s="26"/>
      <c r="FPG21" s="26"/>
      <c r="FPH21" s="26"/>
      <c r="FPI21" s="26"/>
      <c r="FPJ21" s="26"/>
      <c r="FPK21" s="26"/>
      <c r="FPL21" s="26"/>
      <c r="FPM21" s="26"/>
      <c r="FPN21" s="26"/>
      <c r="FPO21" s="26"/>
      <c r="FPP21" s="26"/>
      <c r="FPQ21" s="26"/>
      <c r="FPR21" s="26"/>
      <c r="FPS21" s="26"/>
      <c r="FPT21" s="26"/>
      <c r="FPU21" s="26"/>
      <c r="FPV21" s="26"/>
      <c r="FPW21" s="26"/>
      <c r="FPX21" s="26"/>
      <c r="FPY21" s="26"/>
      <c r="FPZ21" s="26"/>
      <c r="FQA21" s="26"/>
      <c r="FQB21" s="26"/>
      <c r="FQC21" s="26"/>
      <c r="FQD21" s="26"/>
      <c r="FQE21" s="26"/>
      <c r="FQF21" s="26"/>
      <c r="FQG21" s="26"/>
      <c r="FQH21" s="26"/>
      <c r="FQI21" s="26"/>
      <c r="FQJ21" s="26"/>
      <c r="FQK21" s="26"/>
      <c r="FQL21" s="26"/>
      <c r="FQM21" s="26"/>
      <c r="FQN21" s="26"/>
      <c r="FQO21" s="26"/>
      <c r="FQP21" s="26"/>
      <c r="FQQ21" s="26"/>
      <c r="FQR21" s="26"/>
      <c r="FQS21" s="26"/>
      <c r="FQT21" s="26"/>
      <c r="FQU21" s="26"/>
      <c r="FQV21" s="26"/>
      <c r="FQW21" s="26"/>
      <c r="FQX21" s="26"/>
      <c r="FQY21" s="26"/>
      <c r="FQZ21" s="26"/>
      <c r="FRA21" s="26"/>
      <c r="FRB21" s="26"/>
      <c r="FRC21" s="26"/>
      <c r="FRD21" s="26"/>
      <c r="FRE21" s="26"/>
      <c r="FRF21" s="26"/>
      <c r="FRG21" s="26"/>
      <c r="FRH21" s="26"/>
      <c r="FRI21" s="26"/>
      <c r="FRJ21" s="26"/>
      <c r="FRK21" s="26"/>
      <c r="FRL21" s="26"/>
      <c r="FRM21" s="26"/>
      <c r="FRN21" s="26"/>
      <c r="FRO21" s="26"/>
      <c r="FRP21" s="26"/>
      <c r="FRQ21" s="26"/>
      <c r="FRR21" s="26"/>
      <c r="FRS21" s="26"/>
      <c r="FRT21" s="26"/>
      <c r="FRU21" s="26"/>
      <c r="FRV21" s="26"/>
      <c r="FRW21" s="26"/>
      <c r="FRX21" s="26"/>
      <c r="FRY21" s="26"/>
      <c r="FRZ21" s="26"/>
      <c r="FSA21" s="26"/>
      <c r="FSB21" s="26"/>
      <c r="FSC21" s="26"/>
      <c r="FSD21" s="26"/>
      <c r="FSE21" s="26"/>
      <c r="FSF21" s="26"/>
      <c r="FSG21" s="26"/>
      <c r="FSH21" s="26"/>
      <c r="FSI21" s="26"/>
      <c r="FSJ21" s="26"/>
      <c r="FSK21" s="26"/>
      <c r="FSL21" s="26"/>
      <c r="FSM21" s="26"/>
      <c r="FSN21" s="26"/>
      <c r="FSO21" s="26"/>
      <c r="FSP21" s="26"/>
      <c r="FSQ21" s="26"/>
      <c r="FSR21" s="26"/>
      <c r="FSS21" s="26"/>
      <c r="FST21" s="26"/>
      <c r="FSU21" s="26"/>
      <c r="FSV21" s="26"/>
      <c r="FSW21" s="26"/>
      <c r="FSX21" s="26"/>
      <c r="FSY21" s="26"/>
      <c r="FSZ21" s="26"/>
      <c r="FTA21" s="26"/>
      <c r="FTB21" s="26"/>
      <c r="FTC21" s="26"/>
      <c r="FTD21" s="26"/>
      <c r="FTE21" s="26"/>
      <c r="FTF21" s="26"/>
      <c r="FTG21" s="26"/>
      <c r="FTH21" s="26"/>
      <c r="FTI21" s="26"/>
      <c r="FTJ21" s="26"/>
      <c r="FTK21" s="26"/>
      <c r="FTL21" s="26"/>
      <c r="FTM21" s="26"/>
      <c r="FTN21" s="26"/>
      <c r="FTO21" s="26"/>
      <c r="FTP21" s="26"/>
      <c r="FTQ21" s="26"/>
      <c r="FTR21" s="26"/>
      <c r="FTS21" s="26"/>
      <c r="FTT21" s="26"/>
      <c r="FTU21" s="26"/>
      <c r="FTV21" s="26"/>
      <c r="FTW21" s="26"/>
      <c r="FTX21" s="26"/>
      <c r="FTY21" s="26"/>
      <c r="FTZ21" s="26"/>
      <c r="FUA21" s="26"/>
      <c r="FUB21" s="26"/>
      <c r="FUC21" s="26"/>
      <c r="FUD21" s="26"/>
      <c r="FUE21" s="26"/>
      <c r="FUF21" s="26"/>
      <c r="FUG21" s="26"/>
      <c r="FUH21" s="26"/>
      <c r="FUI21" s="26"/>
      <c r="FUJ21" s="26"/>
      <c r="FUK21" s="26"/>
      <c r="FUL21" s="26"/>
      <c r="FUM21" s="26"/>
      <c r="FUN21" s="26"/>
      <c r="FUO21" s="26"/>
      <c r="FUP21" s="26"/>
      <c r="FUQ21" s="26"/>
      <c r="FUR21" s="26"/>
      <c r="FUS21" s="26"/>
      <c r="FUT21" s="26"/>
      <c r="FUU21" s="26"/>
      <c r="FUV21" s="26"/>
      <c r="FUW21" s="26"/>
      <c r="FUX21" s="26"/>
      <c r="FUY21" s="26"/>
      <c r="FUZ21" s="26"/>
      <c r="FVA21" s="26"/>
      <c r="FVB21" s="26"/>
      <c r="FVC21" s="26"/>
      <c r="FVD21" s="26"/>
      <c r="FVE21" s="26"/>
      <c r="FVF21" s="26"/>
      <c r="FVG21" s="26"/>
      <c r="FVH21" s="26"/>
      <c r="FVI21" s="26"/>
      <c r="FVJ21" s="26"/>
      <c r="FVK21" s="26"/>
      <c r="FVL21" s="26"/>
      <c r="FVM21" s="26"/>
      <c r="FVN21" s="26"/>
      <c r="FVO21" s="26"/>
      <c r="FVP21" s="26"/>
      <c r="FVQ21" s="26"/>
      <c r="FVR21" s="26"/>
      <c r="FVS21" s="26"/>
      <c r="FVT21" s="26"/>
      <c r="FVU21" s="26"/>
      <c r="FVV21" s="26"/>
      <c r="FVW21" s="26"/>
      <c r="FVX21" s="26"/>
      <c r="FVY21" s="26"/>
      <c r="FVZ21" s="26"/>
      <c r="FWA21" s="26"/>
      <c r="FWB21" s="26"/>
      <c r="FWC21" s="26"/>
      <c r="FWD21" s="26"/>
      <c r="FWE21" s="26"/>
      <c r="FWF21" s="26"/>
      <c r="FWG21" s="26"/>
      <c r="FWH21" s="26"/>
      <c r="FWI21" s="26"/>
      <c r="FWJ21" s="26"/>
      <c r="FWK21" s="26"/>
      <c r="FWL21" s="26"/>
      <c r="FWM21" s="26"/>
      <c r="FWN21" s="26"/>
      <c r="FWO21" s="26"/>
      <c r="FWP21" s="26"/>
      <c r="FWQ21" s="26"/>
      <c r="FWR21" s="26"/>
      <c r="FWS21" s="26"/>
      <c r="FWT21" s="26"/>
      <c r="FWU21" s="26"/>
      <c r="FWV21" s="26"/>
      <c r="FWW21" s="26"/>
      <c r="FWX21" s="26"/>
      <c r="FWY21" s="26"/>
      <c r="FWZ21" s="26"/>
      <c r="FXA21" s="26"/>
      <c r="FXB21" s="26"/>
      <c r="FXC21" s="26"/>
      <c r="FXD21" s="26"/>
      <c r="FXE21" s="26"/>
      <c r="FXF21" s="26"/>
      <c r="FXG21" s="26"/>
      <c r="FXH21" s="26"/>
      <c r="FXI21" s="26"/>
      <c r="FXJ21" s="26"/>
      <c r="FXK21" s="26"/>
      <c r="FXL21" s="26"/>
      <c r="FXM21" s="26"/>
      <c r="FXN21" s="26"/>
      <c r="FXO21" s="26"/>
      <c r="FXP21" s="26"/>
      <c r="FXQ21" s="26"/>
      <c r="FXR21" s="26"/>
      <c r="FXS21" s="26"/>
      <c r="FXT21" s="26"/>
      <c r="FXU21" s="26"/>
      <c r="FXV21" s="26"/>
      <c r="FXW21" s="26"/>
      <c r="FXX21" s="26"/>
      <c r="FXY21" s="26"/>
      <c r="FXZ21" s="26"/>
      <c r="FYA21" s="26"/>
      <c r="FYB21" s="26"/>
      <c r="FYC21" s="26"/>
      <c r="FYD21" s="26"/>
      <c r="FYE21" s="26"/>
      <c r="FYF21" s="26"/>
      <c r="FYG21" s="26"/>
      <c r="FYH21" s="26"/>
      <c r="FYI21" s="26"/>
      <c r="FYJ21" s="26"/>
      <c r="FYK21" s="26"/>
      <c r="FYL21" s="26"/>
      <c r="FYM21" s="26"/>
      <c r="FYN21" s="26"/>
      <c r="FYO21" s="26"/>
      <c r="FYP21" s="26"/>
      <c r="FYQ21" s="26"/>
      <c r="FYR21" s="26"/>
      <c r="FYS21" s="26"/>
      <c r="FYT21" s="26"/>
      <c r="FYU21" s="26"/>
      <c r="FYV21" s="26"/>
      <c r="FYW21" s="26"/>
      <c r="FYX21" s="26"/>
      <c r="FYY21" s="26"/>
      <c r="FYZ21" s="26"/>
      <c r="FZA21" s="26"/>
      <c r="FZB21" s="26"/>
      <c r="FZC21" s="26"/>
      <c r="FZD21" s="26"/>
      <c r="FZE21" s="26"/>
      <c r="FZF21" s="26"/>
      <c r="FZG21" s="26"/>
      <c r="FZH21" s="26"/>
      <c r="FZI21" s="26"/>
      <c r="FZJ21" s="26"/>
      <c r="FZK21" s="26"/>
      <c r="FZL21" s="26"/>
      <c r="FZM21" s="26"/>
      <c r="FZN21" s="26"/>
      <c r="FZO21" s="26"/>
      <c r="FZP21" s="26"/>
      <c r="FZQ21" s="26"/>
      <c r="FZR21" s="26"/>
      <c r="FZS21" s="26"/>
      <c r="FZT21" s="26"/>
      <c r="FZU21" s="26"/>
      <c r="FZV21" s="26"/>
      <c r="FZW21" s="26"/>
      <c r="FZX21" s="26"/>
      <c r="FZY21" s="26"/>
      <c r="FZZ21" s="26"/>
      <c r="GAA21" s="26"/>
      <c r="GAB21" s="26"/>
      <c r="GAC21" s="26"/>
      <c r="GAD21" s="26"/>
      <c r="GAE21" s="26"/>
      <c r="GAF21" s="26"/>
      <c r="GAG21" s="26"/>
      <c r="GAH21" s="26"/>
      <c r="GAI21" s="26"/>
      <c r="GAJ21" s="26"/>
      <c r="GAK21" s="26"/>
      <c r="GAL21" s="26"/>
      <c r="GAM21" s="26"/>
      <c r="GAN21" s="26"/>
      <c r="GAO21" s="26"/>
      <c r="GAP21" s="26"/>
      <c r="GAQ21" s="26"/>
      <c r="GAR21" s="26"/>
      <c r="GAS21" s="26"/>
      <c r="GAT21" s="26"/>
      <c r="GAU21" s="26"/>
      <c r="GAV21" s="26"/>
      <c r="GAW21" s="26"/>
      <c r="GAX21" s="26"/>
      <c r="GAY21" s="26"/>
      <c r="GAZ21" s="26"/>
      <c r="GBA21" s="26"/>
      <c r="GBB21" s="26"/>
      <c r="GBC21" s="26"/>
      <c r="GBD21" s="26"/>
      <c r="GBE21" s="26"/>
      <c r="GBF21" s="26"/>
      <c r="GBG21" s="26"/>
      <c r="GBH21" s="26"/>
      <c r="GBI21" s="26"/>
      <c r="GBJ21" s="26"/>
      <c r="GBK21" s="26"/>
      <c r="GBL21" s="26"/>
      <c r="GBM21" s="26"/>
      <c r="GBN21" s="26"/>
      <c r="GBO21" s="26"/>
      <c r="GBP21" s="26"/>
      <c r="GBQ21" s="26"/>
      <c r="GBR21" s="26"/>
      <c r="GBS21" s="26"/>
      <c r="GBT21" s="26"/>
      <c r="GBU21" s="26"/>
      <c r="GBV21" s="26"/>
      <c r="GBW21" s="26"/>
      <c r="GBX21" s="26"/>
      <c r="GBY21" s="26"/>
      <c r="GBZ21" s="26"/>
      <c r="GCA21" s="26"/>
      <c r="GCB21" s="26"/>
      <c r="GCC21" s="26"/>
      <c r="GCD21" s="26"/>
      <c r="GCE21" s="26"/>
      <c r="GCF21" s="26"/>
      <c r="GCG21" s="26"/>
      <c r="GCH21" s="26"/>
      <c r="GCI21" s="26"/>
      <c r="GCJ21" s="26"/>
      <c r="GCK21" s="26"/>
      <c r="GCL21" s="26"/>
      <c r="GCM21" s="26"/>
      <c r="GCN21" s="26"/>
      <c r="GCO21" s="26"/>
      <c r="GCP21" s="26"/>
      <c r="GCQ21" s="26"/>
      <c r="GCR21" s="26"/>
      <c r="GCS21" s="26"/>
      <c r="GCT21" s="26"/>
      <c r="GCU21" s="26"/>
      <c r="GCV21" s="26"/>
      <c r="GCW21" s="26"/>
      <c r="GCX21" s="26"/>
      <c r="GCY21" s="26"/>
      <c r="GCZ21" s="26"/>
      <c r="GDA21" s="26"/>
      <c r="GDB21" s="26"/>
      <c r="GDC21" s="26"/>
      <c r="GDD21" s="26"/>
      <c r="GDE21" s="26"/>
      <c r="GDF21" s="26"/>
      <c r="GDG21" s="26"/>
      <c r="GDH21" s="26"/>
      <c r="GDI21" s="26"/>
      <c r="GDJ21" s="26"/>
      <c r="GDK21" s="26"/>
      <c r="GDL21" s="26"/>
      <c r="GDM21" s="26"/>
      <c r="GDN21" s="26"/>
      <c r="GDO21" s="26"/>
      <c r="GDP21" s="26"/>
      <c r="GDQ21" s="26"/>
      <c r="GDR21" s="26"/>
      <c r="GDS21" s="26"/>
      <c r="GDT21" s="26"/>
      <c r="GDU21" s="26"/>
      <c r="GDV21" s="26"/>
      <c r="GDW21" s="26"/>
      <c r="GDX21" s="26"/>
      <c r="GDY21" s="26"/>
      <c r="GDZ21" s="26"/>
      <c r="GEA21" s="26"/>
      <c r="GEB21" s="26"/>
      <c r="GEC21" s="26"/>
      <c r="GED21" s="26"/>
      <c r="GEE21" s="26"/>
      <c r="GEF21" s="26"/>
      <c r="GEG21" s="26"/>
      <c r="GEH21" s="26"/>
      <c r="GEI21" s="26"/>
      <c r="GEJ21" s="26"/>
      <c r="GEK21" s="26"/>
      <c r="GEL21" s="26"/>
      <c r="GEM21" s="26"/>
      <c r="GEN21" s="26"/>
      <c r="GEO21" s="26"/>
      <c r="GEP21" s="26"/>
      <c r="GEQ21" s="26"/>
      <c r="GER21" s="26"/>
      <c r="GES21" s="26"/>
      <c r="GET21" s="26"/>
      <c r="GEU21" s="26"/>
      <c r="GEV21" s="26"/>
      <c r="GEW21" s="26"/>
      <c r="GEX21" s="26"/>
      <c r="GEY21" s="26"/>
      <c r="GEZ21" s="26"/>
      <c r="GFA21" s="26"/>
      <c r="GFB21" s="26"/>
      <c r="GFC21" s="26"/>
      <c r="GFD21" s="26"/>
      <c r="GFE21" s="26"/>
      <c r="GFF21" s="26"/>
      <c r="GFG21" s="26"/>
      <c r="GFH21" s="26"/>
      <c r="GFI21" s="26"/>
      <c r="GFJ21" s="26"/>
      <c r="GFK21" s="26"/>
      <c r="GFL21" s="26"/>
      <c r="GFM21" s="26"/>
      <c r="GFN21" s="26"/>
      <c r="GFO21" s="26"/>
      <c r="GFP21" s="26"/>
      <c r="GFQ21" s="26"/>
      <c r="GFR21" s="26"/>
      <c r="GFS21" s="26"/>
      <c r="GFT21" s="26"/>
      <c r="GFU21" s="26"/>
      <c r="GFV21" s="26"/>
      <c r="GFW21" s="26"/>
      <c r="GFX21" s="26"/>
      <c r="GFY21" s="26"/>
      <c r="GFZ21" s="26"/>
      <c r="GGA21" s="26"/>
      <c r="GGB21" s="26"/>
      <c r="GGC21" s="26"/>
      <c r="GGD21" s="26"/>
      <c r="GGE21" s="26"/>
      <c r="GGF21" s="26"/>
      <c r="GGG21" s="26"/>
      <c r="GGH21" s="26"/>
      <c r="GGI21" s="26"/>
      <c r="GGJ21" s="26"/>
      <c r="GGK21" s="26"/>
      <c r="GGL21" s="26"/>
      <c r="GGM21" s="26"/>
      <c r="GGN21" s="26"/>
      <c r="GGO21" s="26"/>
      <c r="GGP21" s="26"/>
      <c r="GGQ21" s="26"/>
      <c r="GGR21" s="26"/>
      <c r="GGS21" s="26"/>
      <c r="GGT21" s="26"/>
      <c r="GGU21" s="26"/>
      <c r="GGV21" s="26"/>
      <c r="GGW21" s="26"/>
      <c r="GGX21" s="26"/>
      <c r="GGY21" s="26"/>
      <c r="GGZ21" s="26"/>
      <c r="GHA21" s="26"/>
      <c r="GHB21" s="26"/>
      <c r="GHC21" s="26"/>
      <c r="GHD21" s="26"/>
      <c r="GHE21" s="26"/>
      <c r="GHF21" s="26"/>
      <c r="GHG21" s="26"/>
      <c r="GHH21" s="26"/>
      <c r="GHI21" s="26"/>
      <c r="GHJ21" s="26"/>
      <c r="GHK21" s="26"/>
      <c r="GHL21" s="26"/>
      <c r="GHM21" s="26"/>
      <c r="GHN21" s="26"/>
      <c r="GHO21" s="26"/>
      <c r="GHP21" s="26"/>
      <c r="GHQ21" s="26"/>
      <c r="GHR21" s="26"/>
      <c r="GHS21" s="26"/>
      <c r="GHT21" s="26"/>
      <c r="GHU21" s="26"/>
      <c r="GHV21" s="26"/>
      <c r="GHW21" s="26"/>
      <c r="GHX21" s="26"/>
      <c r="GHY21" s="26"/>
      <c r="GHZ21" s="26"/>
      <c r="GIA21" s="26"/>
      <c r="GIB21" s="26"/>
      <c r="GIC21" s="26"/>
      <c r="GID21" s="26"/>
      <c r="GIE21" s="26"/>
      <c r="GIF21" s="26"/>
      <c r="GIG21" s="26"/>
      <c r="GIH21" s="26"/>
      <c r="GII21" s="26"/>
      <c r="GIJ21" s="26"/>
      <c r="GIK21" s="26"/>
      <c r="GIL21" s="26"/>
      <c r="GIM21" s="26"/>
      <c r="GIN21" s="26"/>
      <c r="GIO21" s="26"/>
      <c r="GIP21" s="26"/>
      <c r="GIQ21" s="26"/>
      <c r="GIR21" s="26"/>
      <c r="GIS21" s="26"/>
      <c r="GIT21" s="26"/>
      <c r="GIU21" s="26"/>
      <c r="GIV21" s="26"/>
      <c r="GIW21" s="26"/>
      <c r="GIX21" s="26"/>
      <c r="GIY21" s="26"/>
      <c r="GIZ21" s="26"/>
      <c r="GJA21" s="26"/>
      <c r="GJB21" s="26"/>
      <c r="GJC21" s="26"/>
      <c r="GJD21" s="26"/>
      <c r="GJE21" s="26"/>
      <c r="GJF21" s="26"/>
      <c r="GJG21" s="26"/>
      <c r="GJH21" s="26"/>
      <c r="GJI21" s="26"/>
      <c r="GJJ21" s="26"/>
      <c r="GJK21" s="26"/>
      <c r="GJL21" s="26"/>
      <c r="GJM21" s="26"/>
      <c r="GJN21" s="26"/>
      <c r="GJO21" s="26"/>
      <c r="GJP21" s="26"/>
      <c r="GJQ21" s="26"/>
      <c r="GJR21" s="26"/>
      <c r="GJS21" s="26"/>
      <c r="GJT21" s="26"/>
      <c r="GJU21" s="26"/>
      <c r="GJV21" s="26"/>
      <c r="GJW21" s="26"/>
      <c r="GJX21" s="26"/>
      <c r="GJY21" s="26"/>
      <c r="GJZ21" s="26"/>
      <c r="GKA21" s="26"/>
      <c r="GKB21" s="26"/>
      <c r="GKC21" s="26"/>
      <c r="GKD21" s="26"/>
      <c r="GKE21" s="26"/>
      <c r="GKF21" s="26"/>
      <c r="GKG21" s="26"/>
      <c r="GKH21" s="26"/>
      <c r="GKI21" s="26"/>
      <c r="GKJ21" s="26"/>
      <c r="GKK21" s="26"/>
      <c r="GKL21" s="26"/>
      <c r="GKM21" s="26"/>
      <c r="GKN21" s="26"/>
      <c r="GKO21" s="26"/>
      <c r="GKP21" s="26"/>
      <c r="GKQ21" s="26"/>
      <c r="GKR21" s="26"/>
      <c r="GKS21" s="26"/>
      <c r="GKT21" s="26"/>
      <c r="GKU21" s="26"/>
      <c r="GKV21" s="26"/>
      <c r="GKW21" s="26"/>
      <c r="GKX21" s="26"/>
      <c r="GKY21" s="26"/>
      <c r="GKZ21" s="26"/>
      <c r="GLA21" s="26"/>
      <c r="GLB21" s="26"/>
      <c r="GLC21" s="26"/>
      <c r="GLD21" s="26"/>
      <c r="GLE21" s="26"/>
      <c r="GLF21" s="26"/>
      <c r="GLG21" s="26"/>
      <c r="GLH21" s="26"/>
      <c r="GLI21" s="26"/>
      <c r="GLJ21" s="26"/>
      <c r="GLK21" s="26"/>
      <c r="GLL21" s="26"/>
      <c r="GLM21" s="26"/>
      <c r="GLN21" s="26"/>
      <c r="GLO21" s="26"/>
      <c r="GLP21" s="26"/>
      <c r="GLQ21" s="26"/>
      <c r="GLR21" s="26"/>
      <c r="GLS21" s="26"/>
      <c r="GLT21" s="26"/>
      <c r="GLU21" s="26"/>
      <c r="GLV21" s="26"/>
      <c r="GLW21" s="26"/>
      <c r="GLX21" s="26"/>
      <c r="GLY21" s="26"/>
      <c r="GLZ21" s="26"/>
      <c r="GMA21" s="26"/>
      <c r="GMB21" s="26"/>
      <c r="GMC21" s="26"/>
      <c r="GMD21" s="26"/>
      <c r="GME21" s="26"/>
      <c r="GMF21" s="26"/>
      <c r="GMG21" s="26"/>
      <c r="GMH21" s="26"/>
      <c r="GMI21" s="26"/>
      <c r="GMJ21" s="26"/>
      <c r="GMK21" s="26"/>
      <c r="GML21" s="26"/>
      <c r="GMM21" s="26"/>
      <c r="GMN21" s="26"/>
      <c r="GMO21" s="26"/>
      <c r="GMP21" s="26"/>
      <c r="GMQ21" s="26"/>
      <c r="GMR21" s="26"/>
      <c r="GMS21" s="26"/>
      <c r="GMT21" s="26"/>
      <c r="GMU21" s="26"/>
      <c r="GMV21" s="26"/>
      <c r="GMW21" s="26"/>
      <c r="GMX21" s="26"/>
      <c r="GMY21" s="26"/>
      <c r="GMZ21" s="26"/>
      <c r="GNA21" s="26"/>
      <c r="GNB21" s="26"/>
      <c r="GNC21" s="26"/>
      <c r="GND21" s="26"/>
      <c r="GNE21" s="26"/>
      <c r="GNF21" s="26"/>
      <c r="GNG21" s="26"/>
      <c r="GNH21" s="26"/>
      <c r="GNI21" s="26"/>
      <c r="GNJ21" s="26"/>
      <c r="GNK21" s="26"/>
      <c r="GNL21" s="26"/>
      <c r="GNM21" s="26"/>
      <c r="GNN21" s="26"/>
      <c r="GNO21" s="26"/>
      <c r="GNP21" s="26"/>
      <c r="GNQ21" s="26"/>
      <c r="GNR21" s="26"/>
      <c r="GNS21" s="26"/>
      <c r="GNT21" s="26"/>
      <c r="GNU21" s="26"/>
      <c r="GNV21" s="26"/>
      <c r="GNW21" s="26"/>
      <c r="GNX21" s="26"/>
      <c r="GNY21" s="26"/>
      <c r="GNZ21" s="26"/>
      <c r="GOA21" s="26"/>
      <c r="GOB21" s="26"/>
      <c r="GOC21" s="26"/>
      <c r="GOD21" s="26"/>
      <c r="GOE21" s="26"/>
      <c r="GOF21" s="26"/>
      <c r="GOG21" s="26"/>
      <c r="GOH21" s="26"/>
      <c r="GOI21" s="26"/>
      <c r="GOJ21" s="26"/>
      <c r="GOK21" s="26"/>
      <c r="GOL21" s="26"/>
      <c r="GOM21" s="26"/>
      <c r="GON21" s="26"/>
      <c r="GOO21" s="26"/>
      <c r="GOP21" s="26"/>
      <c r="GOQ21" s="26"/>
      <c r="GOR21" s="26"/>
      <c r="GOS21" s="26"/>
      <c r="GOT21" s="26"/>
      <c r="GOU21" s="26"/>
      <c r="GOV21" s="26"/>
      <c r="GOW21" s="26"/>
      <c r="GOX21" s="26"/>
      <c r="GOY21" s="26"/>
      <c r="GOZ21" s="26"/>
      <c r="GPA21" s="26"/>
      <c r="GPB21" s="26"/>
      <c r="GPC21" s="26"/>
      <c r="GPD21" s="26"/>
      <c r="GPE21" s="26"/>
      <c r="GPF21" s="26"/>
      <c r="GPG21" s="26"/>
      <c r="GPH21" s="26"/>
      <c r="GPI21" s="26"/>
      <c r="GPJ21" s="26"/>
      <c r="GPK21" s="26"/>
      <c r="GPL21" s="26"/>
      <c r="GPM21" s="26"/>
      <c r="GPN21" s="26"/>
      <c r="GPO21" s="26"/>
      <c r="GPP21" s="26"/>
      <c r="GPQ21" s="26"/>
      <c r="GPR21" s="26"/>
      <c r="GPS21" s="26"/>
      <c r="GPT21" s="26"/>
      <c r="GPU21" s="26"/>
      <c r="GPV21" s="26"/>
      <c r="GPW21" s="26"/>
      <c r="GPX21" s="26"/>
      <c r="GPY21" s="26"/>
      <c r="GPZ21" s="26"/>
      <c r="GQA21" s="26"/>
      <c r="GQB21" s="26"/>
      <c r="GQC21" s="26"/>
      <c r="GQD21" s="26"/>
      <c r="GQE21" s="26"/>
      <c r="GQF21" s="26"/>
      <c r="GQG21" s="26"/>
      <c r="GQH21" s="26"/>
      <c r="GQI21" s="26"/>
      <c r="GQJ21" s="26"/>
      <c r="GQK21" s="26"/>
      <c r="GQL21" s="26"/>
      <c r="GQM21" s="26"/>
      <c r="GQN21" s="26"/>
      <c r="GQO21" s="26"/>
      <c r="GQP21" s="26"/>
      <c r="GQQ21" s="26"/>
      <c r="GQR21" s="26"/>
      <c r="GQS21" s="26"/>
      <c r="GQT21" s="26"/>
      <c r="GQU21" s="26"/>
      <c r="GQV21" s="26"/>
      <c r="GQW21" s="26"/>
      <c r="GQX21" s="26"/>
      <c r="GQY21" s="26"/>
      <c r="GQZ21" s="26"/>
      <c r="GRA21" s="26"/>
      <c r="GRB21" s="26"/>
      <c r="GRC21" s="26"/>
      <c r="GRD21" s="26"/>
      <c r="GRE21" s="26"/>
      <c r="GRF21" s="26"/>
      <c r="GRG21" s="26"/>
      <c r="GRH21" s="26"/>
      <c r="GRI21" s="26"/>
      <c r="GRJ21" s="26"/>
      <c r="GRK21" s="26"/>
      <c r="GRL21" s="26"/>
      <c r="GRM21" s="26"/>
      <c r="GRN21" s="26"/>
      <c r="GRO21" s="26"/>
      <c r="GRP21" s="26"/>
      <c r="GRQ21" s="26"/>
      <c r="GRR21" s="26"/>
      <c r="GRS21" s="26"/>
      <c r="GRT21" s="26"/>
      <c r="GRU21" s="26"/>
      <c r="GRV21" s="26"/>
      <c r="GRW21" s="26"/>
      <c r="GRX21" s="26"/>
      <c r="GRY21" s="26"/>
      <c r="GRZ21" s="26"/>
      <c r="GSA21" s="26"/>
      <c r="GSB21" s="26"/>
      <c r="GSC21" s="26"/>
      <c r="GSD21" s="26"/>
      <c r="GSE21" s="26"/>
      <c r="GSF21" s="26"/>
      <c r="GSG21" s="26"/>
      <c r="GSH21" s="26"/>
      <c r="GSI21" s="26"/>
      <c r="GSJ21" s="26"/>
      <c r="GSK21" s="26"/>
      <c r="GSL21" s="26"/>
      <c r="GSM21" s="26"/>
      <c r="GSN21" s="26"/>
      <c r="GSO21" s="26"/>
      <c r="GSP21" s="26"/>
      <c r="GSQ21" s="26"/>
      <c r="GSR21" s="26"/>
      <c r="GSS21" s="26"/>
      <c r="GST21" s="26"/>
      <c r="GSU21" s="26"/>
      <c r="GSV21" s="26"/>
      <c r="GSW21" s="26"/>
      <c r="GSX21" s="26"/>
      <c r="GSY21" s="26"/>
      <c r="GSZ21" s="26"/>
      <c r="GTA21" s="26"/>
      <c r="GTB21" s="26"/>
      <c r="GTC21" s="26"/>
      <c r="GTD21" s="26"/>
      <c r="GTE21" s="26"/>
      <c r="GTF21" s="26"/>
      <c r="GTG21" s="26"/>
      <c r="GTH21" s="26"/>
      <c r="GTI21" s="26"/>
      <c r="GTJ21" s="26"/>
      <c r="GTK21" s="26"/>
      <c r="GTL21" s="26"/>
      <c r="GTM21" s="26"/>
      <c r="GTN21" s="26"/>
      <c r="GTO21" s="26"/>
      <c r="GTP21" s="26"/>
      <c r="GTQ21" s="26"/>
      <c r="GTR21" s="26"/>
      <c r="GTS21" s="26"/>
      <c r="GTT21" s="26"/>
      <c r="GTU21" s="26"/>
      <c r="GTV21" s="26"/>
      <c r="GTW21" s="26"/>
      <c r="GTX21" s="26"/>
      <c r="GTY21" s="26"/>
      <c r="GTZ21" s="26"/>
      <c r="GUA21" s="26"/>
      <c r="GUB21" s="26"/>
      <c r="GUC21" s="26"/>
      <c r="GUD21" s="26"/>
      <c r="GUE21" s="26"/>
      <c r="GUF21" s="26"/>
      <c r="GUG21" s="26"/>
      <c r="GUH21" s="26"/>
      <c r="GUI21" s="26"/>
      <c r="GUJ21" s="26"/>
      <c r="GUK21" s="26"/>
      <c r="GUL21" s="26"/>
      <c r="GUM21" s="26"/>
      <c r="GUN21" s="26"/>
      <c r="GUO21" s="26"/>
      <c r="GUP21" s="26"/>
      <c r="GUQ21" s="26"/>
      <c r="GUR21" s="26"/>
      <c r="GUS21" s="26"/>
      <c r="GUT21" s="26"/>
      <c r="GUU21" s="26"/>
      <c r="GUV21" s="26"/>
      <c r="GUW21" s="26"/>
      <c r="GUX21" s="26"/>
      <c r="GUY21" s="26"/>
      <c r="GUZ21" s="26"/>
      <c r="GVA21" s="26"/>
      <c r="GVB21" s="26"/>
      <c r="GVC21" s="26"/>
      <c r="GVD21" s="26"/>
      <c r="GVE21" s="26"/>
      <c r="GVF21" s="26"/>
      <c r="GVG21" s="26"/>
      <c r="GVH21" s="26"/>
      <c r="GVI21" s="26"/>
      <c r="GVJ21" s="26"/>
      <c r="GVK21" s="26"/>
      <c r="GVL21" s="26"/>
      <c r="GVM21" s="26"/>
      <c r="GVN21" s="26"/>
      <c r="GVO21" s="26"/>
      <c r="GVP21" s="26"/>
      <c r="GVQ21" s="26"/>
      <c r="GVR21" s="26"/>
      <c r="GVS21" s="26"/>
      <c r="GVT21" s="26"/>
      <c r="GVU21" s="26"/>
      <c r="GVV21" s="26"/>
      <c r="GVW21" s="26"/>
      <c r="GVX21" s="26"/>
      <c r="GVY21" s="26"/>
      <c r="GVZ21" s="26"/>
      <c r="GWA21" s="26"/>
      <c r="GWB21" s="26"/>
      <c r="GWC21" s="26"/>
      <c r="GWD21" s="26"/>
      <c r="GWE21" s="26"/>
      <c r="GWF21" s="26"/>
      <c r="GWG21" s="26"/>
      <c r="GWH21" s="26"/>
      <c r="GWI21" s="26"/>
      <c r="GWJ21" s="26"/>
      <c r="GWK21" s="26"/>
      <c r="GWL21" s="26"/>
      <c r="GWM21" s="26"/>
      <c r="GWN21" s="26"/>
      <c r="GWO21" s="26"/>
      <c r="GWP21" s="26"/>
      <c r="GWQ21" s="26"/>
      <c r="GWR21" s="26"/>
      <c r="GWS21" s="26"/>
      <c r="GWT21" s="26"/>
      <c r="GWU21" s="26"/>
      <c r="GWV21" s="26"/>
      <c r="GWW21" s="26"/>
      <c r="GWX21" s="26"/>
      <c r="GWY21" s="26"/>
      <c r="GWZ21" s="26"/>
      <c r="GXA21" s="26"/>
      <c r="GXB21" s="26"/>
      <c r="GXC21" s="26"/>
      <c r="GXD21" s="26"/>
      <c r="GXE21" s="26"/>
      <c r="GXF21" s="26"/>
      <c r="GXG21" s="26"/>
      <c r="GXH21" s="26"/>
      <c r="GXI21" s="26"/>
      <c r="GXJ21" s="26"/>
      <c r="GXK21" s="26"/>
      <c r="GXL21" s="26"/>
      <c r="GXM21" s="26"/>
      <c r="GXN21" s="26"/>
      <c r="GXO21" s="26"/>
      <c r="GXP21" s="26"/>
      <c r="GXQ21" s="26"/>
      <c r="GXR21" s="26"/>
      <c r="GXS21" s="26"/>
      <c r="GXT21" s="26"/>
      <c r="GXU21" s="26"/>
      <c r="GXV21" s="26"/>
      <c r="GXW21" s="26"/>
      <c r="GXX21" s="26"/>
      <c r="GXY21" s="26"/>
      <c r="GXZ21" s="26"/>
      <c r="GYA21" s="26"/>
      <c r="GYB21" s="26"/>
      <c r="GYC21" s="26"/>
      <c r="GYD21" s="26"/>
      <c r="GYE21" s="26"/>
      <c r="GYF21" s="26"/>
      <c r="GYG21" s="26"/>
      <c r="GYH21" s="26"/>
      <c r="GYI21" s="26"/>
      <c r="GYJ21" s="26"/>
      <c r="GYK21" s="26"/>
      <c r="GYL21" s="26"/>
      <c r="GYM21" s="26"/>
      <c r="GYN21" s="26"/>
      <c r="GYO21" s="26"/>
      <c r="GYP21" s="26"/>
      <c r="GYQ21" s="26"/>
      <c r="GYR21" s="26"/>
      <c r="GYS21" s="26"/>
      <c r="GYT21" s="26"/>
      <c r="GYU21" s="26"/>
      <c r="GYV21" s="26"/>
      <c r="GYW21" s="26"/>
      <c r="GYX21" s="26"/>
      <c r="GYY21" s="26"/>
      <c r="GYZ21" s="26"/>
      <c r="GZA21" s="26"/>
      <c r="GZB21" s="26"/>
      <c r="GZC21" s="26"/>
      <c r="GZD21" s="26"/>
      <c r="GZE21" s="26"/>
      <c r="GZF21" s="26"/>
      <c r="GZG21" s="26"/>
      <c r="GZH21" s="26"/>
      <c r="GZI21" s="26"/>
      <c r="GZJ21" s="26"/>
      <c r="GZK21" s="26"/>
      <c r="GZL21" s="26"/>
      <c r="GZM21" s="26"/>
      <c r="GZN21" s="26"/>
      <c r="GZO21" s="26"/>
      <c r="GZP21" s="26"/>
      <c r="GZQ21" s="26"/>
      <c r="GZR21" s="26"/>
      <c r="GZS21" s="26"/>
      <c r="GZT21" s="26"/>
      <c r="GZU21" s="26"/>
      <c r="GZV21" s="26"/>
      <c r="GZW21" s="26"/>
      <c r="GZX21" s="26"/>
      <c r="GZY21" s="26"/>
      <c r="GZZ21" s="26"/>
      <c r="HAA21" s="26"/>
      <c r="HAB21" s="26"/>
      <c r="HAC21" s="26"/>
      <c r="HAD21" s="26"/>
      <c r="HAE21" s="26"/>
      <c r="HAF21" s="26"/>
      <c r="HAG21" s="26"/>
      <c r="HAH21" s="26"/>
      <c r="HAI21" s="26"/>
      <c r="HAJ21" s="26"/>
      <c r="HAK21" s="26"/>
      <c r="HAL21" s="26"/>
      <c r="HAM21" s="26"/>
      <c r="HAN21" s="26"/>
      <c r="HAO21" s="26"/>
      <c r="HAP21" s="26"/>
      <c r="HAQ21" s="26"/>
      <c r="HAR21" s="26"/>
      <c r="HAS21" s="26"/>
      <c r="HAT21" s="26"/>
      <c r="HAU21" s="26"/>
      <c r="HAV21" s="26"/>
      <c r="HAW21" s="26"/>
      <c r="HAX21" s="26"/>
      <c r="HAY21" s="26"/>
      <c r="HAZ21" s="26"/>
      <c r="HBA21" s="26"/>
      <c r="HBB21" s="26"/>
      <c r="HBC21" s="26"/>
      <c r="HBD21" s="26"/>
      <c r="HBE21" s="26"/>
      <c r="HBF21" s="26"/>
      <c r="HBG21" s="26"/>
      <c r="HBH21" s="26"/>
      <c r="HBI21" s="26"/>
      <c r="HBJ21" s="26"/>
      <c r="HBK21" s="26"/>
      <c r="HBL21" s="26"/>
      <c r="HBM21" s="26"/>
      <c r="HBN21" s="26"/>
      <c r="HBO21" s="26"/>
      <c r="HBP21" s="26"/>
      <c r="HBQ21" s="26"/>
      <c r="HBR21" s="26"/>
      <c r="HBS21" s="26"/>
      <c r="HBT21" s="26"/>
      <c r="HBU21" s="26"/>
      <c r="HBV21" s="26"/>
      <c r="HBW21" s="26"/>
      <c r="HBX21" s="26"/>
      <c r="HBY21" s="26"/>
      <c r="HBZ21" s="26"/>
      <c r="HCA21" s="26"/>
      <c r="HCB21" s="26"/>
      <c r="HCC21" s="26"/>
      <c r="HCD21" s="26"/>
      <c r="HCE21" s="26"/>
      <c r="HCF21" s="26"/>
      <c r="HCG21" s="26"/>
      <c r="HCH21" s="26"/>
      <c r="HCI21" s="26"/>
      <c r="HCJ21" s="26"/>
      <c r="HCK21" s="26"/>
      <c r="HCL21" s="26"/>
      <c r="HCM21" s="26"/>
      <c r="HCN21" s="26"/>
      <c r="HCO21" s="26"/>
      <c r="HCP21" s="26"/>
      <c r="HCQ21" s="26"/>
      <c r="HCR21" s="26"/>
      <c r="HCS21" s="26"/>
      <c r="HCT21" s="26"/>
      <c r="HCU21" s="26"/>
      <c r="HCV21" s="26"/>
      <c r="HCW21" s="26"/>
      <c r="HCX21" s="26"/>
      <c r="HCY21" s="26"/>
      <c r="HCZ21" s="26"/>
      <c r="HDA21" s="26"/>
      <c r="HDB21" s="26"/>
      <c r="HDC21" s="26"/>
      <c r="HDD21" s="26"/>
      <c r="HDE21" s="26"/>
      <c r="HDF21" s="26"/>
      <c r="HDG21" s="26"/>
      <c r="HDH21" s="26"/>
      <c r="HDI21" s="26"/>
      <c r="HDJ21" s="26"/>
      <c r="HDK21" s="26"/>
      <c r="HDL21" s="26"/>
      <c r="HDM21" s="26"/>
      <c r="HDN21" s="26"/>
      <c r="HDO21" s="26"/>
      <c r="HDP21" s="26"/>
      <c r="HDQ21" s="26"/>
      <c r="HDR21" s="26"/>
      <c r="HDS21" s="26"/>
      <c r="HDT21" s="26"/>
      <c r="HDU21" s="26"/>
      <c r="HDV21" s="26"/>
      <c r="HDW21" s="26"/>
      <c r="HDX21" s="26"/>
      <c r="HDY21" s="26"/>
      <c r="HDZ21" s="26"/>
      <c r="HEA21" s="26"/>
      <c r="HEB21" s="26"/>
      <c r="HEC21" s="26"/>
      <c r="HED21" s="26"/>
      <c r="HEE21" s="26"/>
      <c r="HEF21" s="26"/>
      <c r="HEG21" s="26"/>
      <c r="HEH21" s="26"/>
      <c r="HEI21" s="26"/>
      <c r="HEJ21" s="26"/>
      <c r="HEK21" s="26"/>
      <c r="HEL21" s="26"/>
      <c r="HEM21" s="26"/>
      <c r="HEN21" s="26"/>
      <c r="HEO21" s="26"/>
      <c r="HEP21" s="26"/>
      <c r="HEQ21" s="26"/>
      <c r="HER21" s="26"/>
      <c r="HES21" s="26"/>
      <c r="HET21" s="26"/>
      <c r="HEU21" s="26"/>
      <c r="HEV21" s="26"/>
      <c r="HEW21" s="26"/>
      <c r="HEX21" s="26"/>
      <c r="HEY21" s="26"/>
      <c r="HEZ21" s="26"/>
      <c r="HFA21" s="26"/>
      <c r="HFB21" s="26"/>
      <c r="HFC21" s="26"/>
      <c r="HFD21" s="26"/>
      <c r="HFE21" s="26"/>
      <c r="HFF21" s="26"/>
      <c r="HFG21" s="26"/>
      <c r="HFH21" s="26"/>
      <c r="HFI21" s="26"/>
      <c r="HFJ21" s="26"/>
      <c r="HFK21" s="26"/>
      <c r="HFL21" s="26"/>
      <c r="HFM21" s="26"/>
      <c r="HFN21" s="26"/>
      <c r="HFO21" s="26"/>
      <c r="HFP21" s="26"/>
      <c r="HFQ21" s="26"/>
      <c r="HFR21" s="26"/>
      <c r="HFS21" s="26"/>
      <c r="HFT21" s="26"/>
      <c r="HFU21" s="26"/>
      <c r="HFV21" s="26"/>
      <c r="HFW21" s="26"/>
      <c r="HFX21" s="26"/>
      <c r="HFY21" s="26"/>
      <c r="HFZ21" s="26"/>
      <c r="HGA21" s="26"/>
      <c r="HGB21" s="26"/>
      <c r="HGC21" s="26"/>
      <c r="HGD21" s="26"/>
      <c r="HGE21" s="26"/>
      <c r="HGF21" s="26"/>
      <c r="HGG21" s="26"/>
      <c r="HGH21" s="26"/>
      <c r="HGI21" s="26"/>
      <c r="HGJ21" s="26"/>
      <c r="HGK21" s="26"/>
      <c r="HGL21" s="26"/>
      <c r="HGM21" s="26"/>
      <c r="HGN21" s="26"/>
      <c r="HGO21" s="26"/>
      <c r="HGP21" s="26"/>
      <c r="HGQ21" s="26"/>
      <c r="HGR21" s="26"/>
      <c r="HGS21" s="26"/>
      <c r="HGT21" s="26"/>
      <c r="HGU21" s="26"/>
      <c r="HGV21" s="26"/>
      <c r="HGW21" s="26"/>
      <c r="HGX21" s="26"/>
      <c r="HGY21" s="26"/>
      <c r="HGZ21" s="26"/>
      <c r="HHA21" s="26"/>
      <c r="HHB21" s="26"/>
      <c r="HHC21" s="26"/>
      <c r="HHD21" s="26"/>
      <c r="HHE21" s="26"/>
      <c r="HHF21" s="26"/>
      <c r="HHG21" s="26"/>
      <c r="HHH21" s="26"/>
      <c r="HHI21" s="26"/>
      <c r="HHJ21" s="26"/>
      <c r="HHK21" s="26"/>
      <c r="HHL21" s="26"/>
      <c r="HHM21" s="26"/>
      <c r="HHN21" s="26"/>
      <c r="HHO21" s="26"/>
      <c r="HHP21" s="26"/>
      <c r="HHQ21" s="26"/>
      <c r="HHR21" s="26"/>
      <c r="HHS21" s="26"/>
      <c r="HHT21" s="26"/>
      <c r="HHU21" s="26"/>
      <c r="HHV21" s="26"/>
      <c r="HHW21" s="26"/>
      <c r="HHX21" s="26"/>
      <c r="HHY21" s="26"/>
      <c r="HHZ21" s="26"/>
      <c r="HIA21" s="26"/>
      <c r="HIB21" s="26"/>
      <c r="HIC21" s="26"/>
      <c r="HID21" s="26"/>
      <c r="HIE21" s="26"/>
      <c r="HIF21" s="26"/>
      <c r="HIG21" s="26"/>
      <c r="HIH21" s="26"/>
      <c r="HII21" s="26"/>
      <c r="HIJ21" s="26"/>
      <c r="HIK21" s="26"/>
      <c r="HIL21" s="26"/>
      <c r="HIM21" s="26"/>
      <c r="HIN21" s="26"/>
      <c r="HIO21" s="26"/>
      <c r="HIP21" s="26"/>
      <c r="HIQ21" s="26"/>
      <c r="HIR21" s="26"/>
      <c r="HIS21" s="26"/>
      <c r="HIT21" s="26"/>
      <c r="HIU21" s="26"/>
      <c r="HIV21" s="26"/>
      <c r="HIW21" s="26"/>
      <c r="HIX21" s="26"/>
      <c r="HIY21" s="26"/>
      <c r="HIZ21" s="26"/>
      <c r="HJA21" s="26"/>
      <c r="HJB21" s="26"/>
      <c r="HJC21" s="26"/>
      <c r="HJD21" s="26"/>
      <c r="HJE21" s="26"/>
      <c r="HJF21" s="26"/>
      <c r="HJG21" s="26"/>
      <c r="HJH21" s="26"/>
      <c r="HJI21" s="26"/>
      <c r="HJJ21" s="26"/>
      <c r="HJK21" s="26"/>
      <c r="HJL21" s="26"/>
      <c r="HJM21" s="26"/>
      <c r="HJN21" s="26"/>
      <c r="HJO21" s="26"/>
      <c r="HJP21" s="26"/>
      <c r="HJQ21" s="26"/>
      <c r="HJR21" s="26"/>
      <c r="HJS21" s="26"/>
      <c r="HJT21" s="26"/>
      <c r="HJU21" s="26"/>
      <c r="HJV21" s="26"/>
      <c r="HJW21" s="26"/>
      <c r="HJX21" s="26"/>
      <c r="HJY21" s="26"/>
      <c r="HJZ21" s="26"/>
      <c r="HKA21" s="26"/>
      <c r="HKB21" s="26"/>
      <c r="HKC21" s="26"/>
      <c r="HKD21" s="26"/>
      <c r="HKE21" s="26"/>
      <c r="HKF21" s="26"/>
      <c r="HKG21" s="26"/>
      <c r="HKH21" s="26"/>
      <c r="HKI21" s="26"/>
      <c r="HKJ21" s="26"/>
      <c r="HKK21" s="26"/>
      <c r="HKL21" s="26"/>
      <c r="HKM21" s="26"/>
      <c r="HKN21" s="26"/>
      <c r="HKO21" s="26"/>
      <c r="HKP21" s="26"/>
      <c r="HKQ21" s="26"/>
      <c r="HKR21" s="26"/>
      <c r="HKS21" s="26"/>
      <c r="HKT21" s="26"/>
      <c r="HKU21" s="26"/>
      <c r="HKV21" s="26"/>
      <c r="HKW21" s="26"/>
      <c r="HKX21" s="26"/>
      <c r="HKY21" s="26"/>
      <c r="HKZ21" s="26"/>
      <c r="HLA21" s="26"/>
      <c r="HLB21" s="26"/>
      <c r="HLC21" s="26"/>
      <c r="HLD21" s="26"/>
      <c r="HLE21" s="26"/>
      <c r="HLF21" s="26"/>
      <c r="HLG21" s="26"/>
      <c r="HLH21" s="26"/>
      <c r="HLI21" s="26"/>
      <c r="HLJ21" s="26"/>
      <c r="HLK21" s="26"/>
      <c r="HLL21" s="26"/>
      <c r="HLM21" s="26"/>
      <c r="HLN21" s="26"/>
      <c r="HLO21" s="26"/>
      <c r="HLP21" s="26"/>
      <c r="HLQ21" s="26"/>
      <c r="HLR21" s="26"/>
      <c r="HLS21" s="26"/>
      <c r="HLT21" s="26"/>
      <c r="HLU21" s="26"/>
      <c r="HLV21" s="26"/>
      <c r="HLW21" s="26"/>
      <c r="HLX21" s="26"/>
      <c r="HLY21" s="26"/>
      <c r="HLZ21" s="26"/>
      <c r="HMA21" s="26"/>
      <c r="HMB21" s="26"/>
      <c r="HMC21" s="26"/>
      <c r="HMD21" s="26"/>
      <c r="HME21" s="26"/>
      <c r="HMF21" s="26"/>
      <c r="HMG21" s="26"/>
      <c r="HMH21" s="26"/>
      <c r="HMI21" s="26"/>
      <c r="HMJ21" s="26"/>
      <c r="HMK21" s="26"/>
      <c r="HML21" s="26"/>
      <c r="HMM21" s="26"/>
      <c r="HMN21" s="26"/>
      <c r="HMO21" s="26"/>
      <c r="HMP21" s="26"/>
      <c r="HMQ21" s="26"/>
      <c r="HMR21" s="26"/>
      <c r="HMS21" s="26"/>
      <c r="HMT21" s="26"/>
      <c r="HMU21" s="26"/>
      <c r="HMV21" s="26"/>
      <c r="HMW21" s="26"/>
      <c r="HMX21" s="26"/>
      <c r="HMY21" s="26"/>
      <c r="HMZ21" s="26"/>
      <c r="HNA21" s="26"/>
      <c r="HNB21" s="26"/>
      <c r="HNC21" s="26"/>
      <c r="HND21" s="26"/>
      <c r="HNE21" s="26"/>
      <c r="HNF21" s="26"/>
      <c r="HNG21" s="26"/>
      <c r="HNH21" s="26"/>
      <c r="HNI21" s="26"/>
      <c r="HNJ21" s="26"/>
      <c r="HNK21" s="26"/>
      <c r="HNL21" s="26"/>
      <c r="HNM21" s="26"/>
      <c r="HNN21" s="26"/>
      <c r="HNO21" s="26"/>
      <c r="HNP21" s="26"/>
      <c r="HNQ21" s="26"/>
      <c r="HNR21" s="26"/>
      <c r="HNS21" s="26"/>
      <c r="HNT21" s="26"/>
      <c r="HNU21" s="26"/>
      <c r="HNV21" s="26"/>
      <c r="HNW21" s="26"/>
      <c r="HNX21" s="26"/>
      <c r="HNY21" s="26"/>
      <c r="HNZ21" s="26"/>
      <c r="HOA21" s="26"/>
      <c r="HOB21" s="26"/>
      <c r="HOC21" s="26"/>
      <c r="HOD21" s="26"/>
      <c r="HOE21" s="26"/>
      <c r="HOF21" s="26"/>
      <c r="HOG21" s="26"/>
      <c r="HOH21" s="26"/>
      <c r="HOI21" s="26"/>
      <c r="HOJ21" s="26"/>
      <c r="HOK21" s="26"/>
      <c r="HOL21" s="26"/>
      <c r="HOM21" s="26"/>
      <c r="HON21" s="26"/>
      <c r="HOO21" s="26"/>
      <c r="HOP21" s="26"/>
      <c r="HOQ21" s="26"/>
      <c r="HOR21" s="26"/>
      <c r="HOS21" s="26"/>
      <c r="HOT21" s="26"/>
      <c r="HOU21" s="26"/>
      <c r="HOV21" s="26"/>
      <c r="HOW21" s="26"/>
      <c r="HOX21" s="26"/>
      <c r="HOY21" s="26"/>
      <c r="HOZ21" s="26"/>
      <c r="HPA21" s="26"/>
      <c r="HPB21" s="26"/>
      <c r="HPC21" s="26"/>
      <c r="HPD21" s="26"/>
      <c r="HPE21" s="26"/>
      <c r="HPF21" s="26"/>
      <c r="HPG21" s="26"/>
      <c r="HPH21" s="26"/>
      <c r="HPI21" s="26"/>
      <c r="HPJ21" s="26"/>
      <c r="HPK21" s="26"/>
      <c r="HPL21" s="26"/>
      <c r="HPM21" s="26"/>
      <c r="HPN21" s="26"/>
      <c r="HPO21" s="26"/>
      <c r="HPP21" s="26"/>
      <c r="HPQ21" s="26"/>
      <c r="HPR21" s="26"/>
      <c r="HPS21" s="26"/>
      <c r="HPT21" s="26"/>
      <c r="HPU21" s="26"/>
      <c r="HPV21" s="26"/>
      <c r="HPW21" s="26"/>
      <c r="HPX21" s="26"/>
      <c r="HPY21" s="26"/>
      <c r="HPZ21" s="26"/>
      <c r="HQA21" s="26"/>
      <c r="HQB21" s="26"/>
      <c r="HQC21" s="26"/>
      <c r="HQD21" s="26"/>
      <c r="HQE21" s="26"/>
      <c r="HQF21" s="26"/>
      <c r="HQG21" s="26"/>
      <c r="HQH21" s="26"/>
      <c r="HQI21" s="26"/>
      <c r="HQJ21" s="26"/>
      <c r="HQK21" s="26"/>
      <c r="HQL21" s="26"/>
      <c r="HQM21" s="26"/>
      <c r="HQN21" s="26"/>
      <c r="HQO21" s="26"/>
      <c r="HQP21" s="26"/>
      <c r="HQQ21" s="26"/>
      <c r="HQR21" s="26"/>
      <c r="HQS21" s="26"/>
      <c r="HQT21" s="26"/>
      <c r="HQU21" s="26"/>
      <c r="HQV21" s="26"/>
      <c r="HQW21" s="26"/>
      <c r="HQX21" s="26"/>
      <c r="HQY21" s="26"/>
      <c r="HQZ21" s="26"/>
      <c r="HRA21" s="26"/>
      <c r="HRB21" s="26"/>
      <c r="HRC21" s="26"/>
      <c r="HRD21" s="26"/>
      <c r="HRE21" s="26"/>
      <c r="HRF21" s="26"/>
      <c r="HRG21" s="26"/>
      <c r="HRH21" s="26"/>
      <c r="HRI21" s="26"/>
      <c r="HRJ21" s="26"/>
      <c r="HRK21" s="26"/>
      <c r="HRL21" s="26"/>
      <c r="HRM21" s="26"/>
      <c r="HRN21" s="26"/>
      <c r="HRO21" s="26"/>
      <c r="HRP21" s="26"/>
      <c r="HRQ21" s="26"/>
      <c r="HRR21" s="26"/>
      <c r="HRS21" s="26"/>
      <c r="HRT21" s="26"/>
      <c r="HRU21" s="26"/>
      <c r="HRV21" s="26"/>
      <c r="HRW21" s="26"/>
      <c r="HRX21" s="26"/>
      <c r="HRY21" s="26"/>
      <c r="HRZ21" s="26"/>
      <c r="HSA21" s="26"/>
      <c r="HSB21" s="26"/>
      <c r="HSC21" s="26"/>
      <c r="HSD21" s="26"/>
      <c r="HSE21" s="26"/>
      <c r="HSF21" s="26"/>
      <c r="HSG21" s="26"/>
      <c r="HSH21" s="26"/>
      <c r="HSI21" s="26"/>
      <c r="HSJ21" s="26"/>
      <c r="HSK21" s="26"/>
      <c r="HSL21" s="26"/>
      <c r="HSM21" s="26"/>
      <c r="HSN21" s="26"/>
      <c r="HSO21" s="26"/>
      <c r="HSP21" s="26"/>
      <c r="HSQ21" s="26"/>
      <c r="HSR21" s="26"/>
      <c r="HSS21" s="26"/>
      <c r="HST21" s="26"/>
      <c r="HSU21" s="26"/>
      <c r="HSV21" s="26"/>
      <c r="HSW21" s="26"/>
      <c r="HSX21" s="26"/>
      <c r="HSY21" s="26"/>
      <c r="HSZ21" s="26"/>
      <c r="HTA21" s="26"/>
      <c r="HTB21" s="26"/>
      <c r="HTC21" s="26"/>
      <c r="HTD21" s="26"/>
      <c r="HTE21" s="26"/>
      <c r="HTF21" s="26"/>
      <c r="HTG21" s="26"/>
      <c r="HTH21" s="26"/>
      <c r="HTI21" s="26"/>
      <c r="HTJ21" s="26"/>
      <c r="HTK21" s="26"/>
      <c r="HTL21" s="26"/>
      <c r="HTM21" s="26"/>
      <c r="HTN21" s="26"/>
      <c r="HTO21" s="26"/>
      <c r="HTP21" s="26"/>
      <c r="HTQ21" s="26"/>
      <c r="HTR21" s="26"/>
      <c r="HTS21" s="26"/>
      <c r="HTT21" s="26"/>
      <c r="HTU21" s="26"/>
      <c r="HTV21" s="26"/>
      <c r="HTW21" s="26"/>
      <c r="HTX21" s="26"/>
      <c r="HTY21" s="26"/>
      <c r="HTZ21" s="26"/>
      <c r="HUA21" s="26"/>
      <c r="HUB21" s="26"/>
      <c r="HUC21" s="26"/>
      <c r="HUD21" s="26"/>
      <c r="HUE21" s="26"/>
      <c r="HUF21" s="26"/>
      <c r="HUG21" s="26"/>
      <c r="HUH21" s="26"/>
      <c r="HUI21" s="26"/>
      <c r="HUJ21" s="26"/>
      <c r="HUK21" s="26"/>
      <c r="HUL21" s="26"/>
      <c r="HUM21" s="26"/>
      <c r="HUN21" s="26"/>
      <c r="HUO21" s="26"/>
      <c r="HUP21" s="26"/>
      <c r="HUQ21" s="26"/>
      <c r="HUR21" s="26"/>
      <c r="HUS21" s="26"/>
      <c r="HUT21" s="26"/>
      <c r="HUU21" s="26"/>
      <c r="HUV21" s="26"/>
      <c r="HUW21" s="26"/>
      <c r="HUX21" s="26"/>
      <c r="HUY21" s="26"/>
      <c r="HUZ21" s="26"/>
      <c r="HVA21" s="26"/>
      <c r="HVB21" s="26"/>
      <c r="HVC21" s="26"/>
      <c r="HVD21" s="26"/>
      <c r="HVE21" s="26"/>
      <c r="HVF21" s="26"/>
      <c r="HVG21" s="26"/>
      <c r="HVH21" s="26"/>
      <c r="HVI21" s="26"/>
      <c r="HVJ21" s="26"/>
      <c r="HVK21" s="26"/>
      <c r="HVL21" s="26"/>
      <c r="HVM21" s="26"/>
      <c r="HVN21" s="26"/>
      <c r="HVO21" s="26"/>
      <c r="HVP21" s="26"/>
      <c r="HVQ21" s="26"/>
      <c r="HVR21" s="26"/>
      <c r="HVS21" s="26"/>
      <c r="HVT21" s="26"/>
      <c r="HVU21" s="26"/>
      <c r="HVV21" s="26"/>
      <c r="HVW21" s="26"/>
      <c r="HVX21" s="26"/>
      <c r="HVY21" s="26"/>
      <c r="HVZ21" s="26"/>
      <c r="HWA21" s="26"/>
      <c r="HWB21" s="26"/>
      <c r="HWC21" s="26"/>
      <c r="HWD21" s="26"/>
      <c r="HWE21" s="26"/>
      <c r="HWF21" s="26"/>
      <c r="HWG21" s="26"/>
      <c r="HWH21" s="26"/>
      <c r="HWI21" s="26"/>
      <c r="HWJ21" s="26"/>
      <c r="HWK21" s="26"/>
      <c r="HWL21" s="26"/>
      <c r="HWM21" s="26"/>
      <c r="HWN21" s="26"/>
      <c r="HWO21" s="26"/>
      <c r="HWP21" s="26"/>
      <c r="HWQ21" s="26"/>
      <c r="HWR21" s="26"/>
      <c r="HWS21" s="26"/>
      <c r="HWT21" s="26"/>
      <c r="HWU21" s="26"/>
      <c r="HWV21" s="26"/>
      <c r="HWW21" s="26"/>
      <c r="HWX21" s="26"/>
      <c r="HWY21" s="26"/>
      <c r="HWZ21" s="26"/>
      <c r="HXA21" s="26"/>
      <c r="HXB21" s="26"/>
      <c r="HXC21" s="26"/>
      <c r="HXD21" s="26"/>
      <c r="HXE21" s="26"/>
      <c r="HXF21" s="26"/>
      <c r="HXG21" s="26"/>
      <c r="HXH21" s="26"/>
      <c r="HXI21" s="26"/>
      <c r="HXJ21" s="26"/>
      <c r="HXK21" s="26"/>
      <c r="HXL21" s="26"/>
      <c r="HXM21" s="26"/>
      <c r="HXN21" s="26"/>
      <c r="HXO21" s="26"/>
      <c r="HXP21" s="26"/>
      <c r="HXQ21" s="26"/>
      <c r="HXR21" s="26"/>
      <c r="HXS21" s="26"/>
      <c r="HXT21" s="26"/>
      <c r="HXU21" s="26"/>
      <c r="HXV21" s="26"/>
      <c r="HXW21" s="26"/>
      <c r="HXX21" s="26"/>
      <c r="HXY21" s="26"/>
      <c r="HXZ21" s="26"/>
      <c r="HYA21" s="26"/>
      <c r="HYB21" s="26"/>
      <c r="HYC21" s="26"/>
      <c r="HYD21" s="26"/>
      <c r="HYE21" s="26"/>
      <c r="HYF21" s="26"/>
      <c r="HYG21" s="26"/>
      <c r="HYH21" s="26"/>
      <c r="HYI21" s="26"/>
      <c r="HYJ21" s="26"/>
      <c r="HYK21" s="26"/>
      <c r="HYL21" s="26"/>
      <c r="HYM21" s="26"/>
      <c r="HYN21" s="26"/>
      <c r="HYO21" s="26"/>
      <c r="HYP21" s="26"/>
      <c r="HYQ21" s="26"/>
      <c r="HYR21" s="26"/>
      <c r="HYS21" s="26"/>
      <c r="HYT21" s="26"/>
      <c r="HYU21" s="26"/>
      <c r="HYV21" s="26"/>
      <c r="HYW21" s="26"/>
      <c r="HYX21" s="26"/>
      <c r="HYY21" s="26"/>
      <c r="HYZ21" s="26"/>
      <c r="HZA21" s="26"/>
      <c r="HZB21" s="26"/>
      <c r="HZC21" s="26"/>
      <c r="HZD21" s="26"/>
      <c r="HZE21" s="26"/>
      <c r="HZF21" s="26"/>
      <c r="HZG21" s="26"/>
      <c r="HZH21" s="26"/>
      <c r="HZI21" s="26"/>
      <c r="HZJ21" s="26"/>
      <c r="HZK21" s="26"/>
      <c r="HZL21" s="26"/>
      <c r="HZM21" s="26"/>
      <c r="HZN21" s="26"/>
      <c r="HZO21" s="26"/>
      <c r="HZP21" s="26"/>
      <c r="HZQ21" s="26"/>
      <c r="HZR21" s="26"/>
      <c r="HZS21" s="26"/>
      <c r="HZT21" s="26"/>
      <c r="HZU21" s="26"/>
      <c r="HZV21" s="26"/>
      <c r="HZW21" s="26"/>
      <c r="HZX21" s="26"/>
      <c r="HZY21" s="26"/>
      <c r="HZZ21" s="26"/>
      <c r="IAA21" s="26"/>
      <c r="IAB21" s="26"/>
      <c r="IAC21" s="26"/>
      <c r="IAD21" s="26"/>
      <c r="IAE21" s="26"/>
      <c r="IAF21" s="26"/>
      <c r="IAG21" s="26"/>
      <c r="IAH21" s="26"/>
      <c r="IAI21" s="26"/>
      <c r="IAJ21" s="26"/>
      <c r="IAK21" s="26"/>
      <c r="IAL21" s="26"/>
      <c r="IAM21" s="26"/>
      <c r="IAN21" s="26"/>
      <c r="IAO21" s="26"/>
      <c r="IAP21" s="26"/>
      <c r="IAQ21" s="26"/>
      <c r="IAR21" s="26"/>
      <c r="IAS21" s="26"/>
      <c r="IAT21" s="26"/>
      <c r="IAU21" s="26"/>
      <c r="IAV21" s="26"/>
      <c r="IAW21" s="26"/>
      <c r="IAX21" s="26"/>
      <c r="IAY21" s="26"/>
      <c r="IAZ21" s="26"/>
      <c r="IBA21" s="26"/>
      <c r="IBB21" s="26"/>
      <c r="IBC21" s="26"/>
      <c r="IBD21" s="26"/>
      <c r="IBE21" s="26"/>
      <c r="IBF21" s="26"/>
      <c r="IBG21" s="26"/>
      <c r="IBH21" s="26"/>
      <c r="IBI21" s="26"/>
      <c r="IBJ21" s="26"/>
      <c r="IBK21" s="26"/>
      <c r="IBL21" s="26"/>
      <c r="IBM21" s="26"/>
      <c r="IBN21" s="26"/>
      <c r="IBO21" s="26"/>
      <c r="IBP21" s="26"/>
      <c r="IBQ21" s="26"/>
      <c r="IBR21" s="26"/>
      <c r="IBS21" s="26"/>
      <c r="IBT21" s="26"/>
      <c r="IBU21" s="26"/>
      <c r="IBV21" s="26"/>
      <c r="IBW21" s="26"/>
      <c r="IBX21" s="26"/>
      <c r="IBY21" s="26"/>
      <c r="IBZ21" s="26"/>
      <c r="ICA21" s="26"/>
      <c r="ICB21" s="26"/>
      <c r="ICC21" s="26"/>
      <c r="ICD21" s="26"/>
      <c r="ICE21" s="26"/>
      <c r="ICF21" s="26"/>
      <c r="ICG21" s="26"/>
      <c r="ICH21" s="26"/>
      <c r="ICI21" s="26"/>
      <c r="ICJ21" s="26"/>
      <c r="ICK21" s="26"/>
      <c r="ICL21" s="26"/>
      <c r="ICM21" s="26"/>
      <c r="ICN21" s="26"/>
      <c r="ICO21" s="26"/>
      <c r="ICP21" s="26"/>
      <c r="ICQ21" s="26"/>
      <c r="ICR21" s="26"/>
      <c r="ICS21" s="26"/>
      <c r="ICT21" s="26"/>
      <c r="ICU21" s="26"/>
      <c r="ICV21" s="26"/>
      <c r="ICW21" s="26"/>
      <c r="ICX21" s="26"/>
      <c r="ICY21" s="26"/>
      <c r="ICZ21" s="26"/>
      <c r="IDA21" s="26"/>
      <c r="IDB21" s="26"/>
      <c r="IDC21" s="26"/>
      <c r="IDD21" s="26"/>
      <c r="IDE21" s="26"/>
      <c r="IDF21" s="26"/>
      <c r="IDG21" s="26"/>
      <c r="IDH21" s="26"/>
      <c r="IDI21" s="26"/>
      <c r="IDJ21" s="26"/>
      <c r="IDK21" s="26"/>
      <c r="IDL21" s="26"/>
      <c r="IDM21" s="26"/>
      <c r="IDN21" s="26"/>
      <c r="IDO21" s="26"/>
      <c r="IDP21" s="26"/>
      <c r="IDQ21" s="26"/>
      <c r="IDR21" s="26"/>
      <c r="IDS21" s="26"/>
      <c r="IDT21" s="26"/>
      <c r="IDU21" s="26"/>
      <c r="IDV21" s="26"/>
      <c r="IDW21" s="26"/>
      <c r="IDX21" s="26"/>
      <c r="IDY21" s="26"/>
      <c r="IDZ21" s="26"/>
      <c r="IEA21" s="26"/>
      <c r="IEB21" s="26"/>
      <c r="IEC21" s="26"/>
      <c r="IED21" s="26"/>
      <c r="IEE21" s="26"/>
      <c r="IEF21" s="26"/>
      <c r="IEG21" s="26"/>
      <c r="IEH21" s="26"/>
      <c r="IEI21" s="26"/>
      <c r="IEJ21" s="26"/>
      <c r="IEK21" s="26"/>
      <c r="IEL21" s="26"/>
      <c r="IEM21" s="26"/>
      <c r="IEN21" s="26"/>
      <c r="IEO21" s="26"/>
      <c r="IEP21" s="26"/>
      <c r="IEQ21" s="26"/>
      <c r="IER21" s="26"/>
      <c r="IES21" s="26"/>
      <c r="IET21" s="26"/>
      <c r="IEU21" s="26"/>
      <c r="IEV21" s="26"/>
      <c r="IEW21" s="26"/>
      <c r="IEX21" s="26"/>
      <c r="IEY21" s="26"/>
      <c r="IEZ21" s="26"/>
      <c r="IFA21" s="26"/>
      <c r="IFB21" s="26"/>
      <c r="IFC21" s="26"/>
      <c r="IFD21" s="26"/>
      <c r="IFE21" s="26"/>
      <c r="IFF21" s="26"/>
      <c r="IFG21" s="26"/>
      <c r="IFH21" s="26"/>
      <c r="IFI21" s="26"/>
      <c r="IFJ21" s="26"/>
      <c r="IFK21" s="26"/>
      <c r="IFL21" s="26"/>
      <c r="IFM21" s="26"/>
      <c r="IFN21" s="26"/>
      <c r="IFO21" s="26"/>
      <c r="IFP21" s="26"/>
      <c r="IFQ21" s="26"/>
      <c r="IFR21" s="26"/>
      <c r="IFS21" s="26"/>
      <c r="IFT21" s="26"/>
      <c r="IFU21" s="26"/>
      <c r="IFV21" s="26"/>
      <c r="IFW21" s="26"/>
      <c r="IFX21" s="26"/>
      <c r="IFY21" s="26"/>
      <c r="IFZ21" s="26"/>
      <c r="IGA21" s="26"/>
      <c r="IGB21" s="26"/>
      <c r="IGC21" s="26"/>
      <c r="IGD21" s="26"/>
      <c r="IGE21" s="26"/>
      <c r="IGF21" s="26"/>
      <c r="IGG21" s="26"/>
      <c r="IGH21" s="26"/>
      <c r="IGI21" s="26"/>
      <c r="IGJ21" s="26"/>
      <c r="IGK21" s="26"/>
      <c r="IGL21" s="26"/>
      <c r="IGM21" s="26"/>
      <c r="IGN21" s="26"/>
      <c r="IGO21" s="26"/>
      <c r="IGP21" s="26"/>
      <c r="IGQ21" s="26"/>
      <c r="IGR21" s="26"/>
      <c r="IGS21" s="26"/>
      <c r="IGT21" s="26"/>
      <c r="IGU21" s="26"/>
      <c r="IGV21" s="26"/>
      <c r="IGW21" s="26"/>
      <c r="IGX21" s="26"/>
      <c r="IGY21" s="26"/>
      <c r="IGZ21" s="26"/>
      <c r="IHA21" s="26"/>
      <c r="IHB21" s="26"/>
      <c r="IHC21" s="26"/>
      <c r="IHD21" s="26"/>
      <c r="IHE21" s="26"/>
      <c r="IHF21" s="26"/>
      <c r="IHG21" s="26"/>
      <c r="IHH21" s="26"/>
      <c r="IHI21" s="26"/>
      <c r="IHJ21" s="26"/>
      <c r="IHK21" s="26"/>
      <c r="IHL21" s="26"/>
      <c r="IHM21" s="26"/>
      <c r="IHN21" s="26"/>
      <c r="IHO21" s="26"/>
      <c r="IHP21" s="26"/>
      <c r="IHQ21" s="26"/>
      <c r="IHR21" s="26"/>
      <c r="IHS21" s="26"/>
      <c r="IHT21" s="26"/>
      <c r="IHU21" s="26"/>
      <c r="IHV21" s="26"/>
      <c r="IHW21" s="26"/>
      <c r="IHX21" s="26"/>
      <c r="IHY21" s="26"/>
      <c r="IHZ21" s="26"/>
      <c r="IIA21" s="26"/>
      <c r="IIB21" s="26"/>
      <c r="IIC21" s="26"/>
      <c r="IID21" s="26"/>
      <c r="IIE21" s="26"/>
      <c r="IIF21" s="26"/>
      <c r="IIG21" s="26"/>
      <c r="IIH21" s="26"/>
      <c r="III21" s="26"/>
      <c r="IIJ21" s="26"/>
      <c r="IIK21" s="26"/>
      <c r="IIL21" s="26"/>
      <c r="IIM21" s="26"/>
      <c r="IIN21" s="26"/>
      <c r="IIO21" s="26"/>
      <c r="IIP21" s="26"/>
      <c r="IIQ21" s="26"/>
      <c r="IIR21" s="26"/>
      <c r="IIS21" s="26"/>
      <c r="IIT21" s="26"/>
      <c r="IIU21" s="26"/>
      <c r="IIV21" s="26"/>
      <c r="IIW21" s="26"/>
      <c r="IIX21" s="26"/>
      <c r="IIY21" s="26"/>
      <c r="IIZ21" s="26"/>
      <c r="IJA21" s="26"/>
      <c r="IJB21" s="26"/>
      <c r="IJC21" s="26"/>
      <c r="IJD21" s="26"/>
      <c r="IJE21" s="26"/>
      <c r="IJF21" s="26"/>
      <c r="IJG21" s="26"/>
      <c r="IJH21" s="26"/>
      <c r="IJI21" s="26"/>
      <c r="IJJ21" s="26"/>
      <c r="IJK21" s="26"/>
      <c r="IJL21" s="26"/>
      <c r="IJM21" s="26"/>
      <c r="IJN21" s="26"/>
      <c r="IJO21" s="26"/>
      <c r="IJP21" s="26"/>
      <c r="IJQ21" s="26"/>
      <c r="IJR21" s="26"/>
      <c r="IJS21" s="26"/>
      <c r="IJT21" s="26"/>
      <c r="IJU21" s="26"/>
      <c r="IJV21" s="26"/>
      <c r="IJW21" s="26"/>
      <c r="IJX21" s="26"/>
      <c r="IJY21" s="26"/>
      <c r="IJZ21" s="26"/>
      <c r="IKA21" s="26"/>
      <c r="IKB21" s="26"/>
      <c r="IKC21" s="26"/>
      <c r="IKD21" s="26"/>
      <c r="IKE21" s="26"/>
      <c r="IKF21" s="26"/>
      <c r="IKG21" s="26"/>
      <c r="IKH21" s="26"/>
      <c r="IKI21" s="26"/>
      <c r="IKJ21" s="26"/>
      <c r="IKK21" s="26"/>
      <c r="IKL21" s="26"/>
      <c r="IKM21" s="26"/>
      <c r="IKN21" s="26"/>
      <c r="IKO21" s="26"/>
      <c r="IKP21" s="26"/>
      <c r="IKQ21" s="26"/>
      <c r="IKR21" s="26"/>
      <c r="IKS21" s="26"/>
      <c r="IKT21" s="26"/>
      <c r="IKU21" s="26"/>
      <c r="IKV21" s="26"/>
      <c r="IKW21" s="26"/>
      <c r="IKX21" s="26"/>
      <c r="IKY21" s="26"/>
      <c r="IKZ21" s="26"/>
      <c r="ILA21" s="26"/>
      <c r="ILB21" s="26"/>
      <c r="ILC21" s="26"/>
      <c r="ILD21" s="26"/>
      <c r="ILE21" s="26"/>
      <c r="ILF21" s="26"/>
      <c r="ILG21" s="26"/>
      <c r="ILH21" s="26"/>
      <c r="ILI21" s="26"/>
      <c r="ILJ21" s="26"/>
      <c r="ILK21" s="26"/>
      <c r="ILL21" s="26"/>
      <c r="ILM21" s="26"/>
      <c r="ILN21" s="26"/>
      <c r="ILO21" s="26"/>
      <c r="ILP21" s="26"/>
      <c r="ILQ21" s="26"/>
      <c r="ILR21" s="26"/>
      <c r="ILS21" s="26"/>
      <c r="ILT21" s="26"/>
      <c r="ILU21" s="26"/>
      <c r="ILV21" s="26"/>
      <c r="ILW21" s="26"/>
      <c r="ILX21" s="26"/>
      <c r="ILY21" s="26"/>
      <c r="ILZ21" s="26"/>
      <c r="IMA21" s="26"/>
      <c r="IMB21" s="26"/>
      <c r="IMC21" s="26"/>
      <c r="IMD21" s="26"/>
      <c r="IME21" s="26"/>
      <c r="IMF21" s="26"/>
      <c r="IMG21" s="26"/>
      <c r="IMH21" s="26"/>
      <c r="IMI21" s="26"/>
      <c r="IMJ21" s="26"/>
      <c r="IMK21" s="26"/>
      <c r="IML21" s="26"/>
      <c r="IMM21" s="26"/>
      <c r="IMN21" s="26"/>
      <c r="IMO21" s="26"/>
      <c r="IMP21" s="26"/>
      <c r="IMQ21" s="26"/>
      <c r="IMR21" s="26"/>
      <c r="IMS21" s="26"/>
      <c r="IMT21" s="26"/>
      <c r="IMU21" s="26"/>
      <c r="IMV21" s="26"/>
      <c r="IMW21" s="26"/>
      <c r="IMX21" s="26"/>
      <c r="IMY21" s="26"/>
      <c r="IMZ21" s="26"/>
      <c r="INA21" s="26"/>
      <c r="INB21" s="26"/>
      <c r="INC21" s="26"/>
      <c r="IND21" s="26"/>
      <c r="INE21" s="26"/>
      <c r="INF21" s="26"/>
      <c r="ING21" s="26"/>
      <c r="INH21" s="26"/>
      <c r="INI21" s="26"/>
      <c r="INJ21" s="26"/>
      <c r="INK21" s="26"/>
      <c r="INL21" s="26"/>
      <c r="INM21" s="26"/>
      <c r="INN21" s="26"/>
      <c r="INO21" s="26"/>
      <c r="INP21" s="26"/>
      <c r="INQ21" s="26"/>
      <c r="INR21" s="26"/>
      <c r="INS21" s="26"/>
      <c r="INT21" s="26"/>
      <c r="INU21" s="26"/>
      <c r="INV21" s="26"/>
      <c r="INW21" s="26"/>
      <c r="INX21" s="26"/>
      <c r="INY21" s="26"/>
      <c r="INZ21" s="26"/>
      <c r="IOA21" s="26"/>
      <c r="IOB21" s="26"/>
      <c r="IOC21" s="26"/>
      <c r="IOD21" s="26"/>
      <c r="IOE21" s="26"/>
      <c r="IOF21" s="26"/>
      <c r="IOG21" s="26"/>
      <c r="IOH21" s="26"/>
      <c r="IOI21" s="26"/>
      <c r="IOJ21" s="26"/>
      <c r="IOK21" s="26"/>
      <c r="IOL21" s="26"/>
      <c r="IOM21" s="26"/>
      <c r="ION21" s="26"/>
      <c r="IOO21" s="26"/>
      <c r="IOP21" s="26"/>
      <c r="IOQ21" s="26"/>
      <c r="IOR21" s="26"/>
      <c r="IOS21" s="26"/>
      <c r="IOT21" s="26"/>
      <c r="IOU21" s="26"/>
      <c r="IOV21" s="26"/>
      <c r="IOW21" s="26"/>
      <c r="IOX21" s="26"/>
      <c r="IOY21" s="26"/>
      <c r="IOZ21" s="26"/>
      <c r="IPA21" s="26"/>
      <c r="IPB21" s="26"/>
      <c r="IPC21" s="26"/>
      <c r="IPD21" s="26"/>
      <c r="IPE21" s="26"/>
      <c r="IPF21" s="26"/>
      <c r="IPG21" s="26"/>
      <c r="IPH21" s="26"/>
      <c r="IPI21" s="26"/>
      <c r="IPJ21" s="26"/>
      <c r="IPK21" s="26"/>
      <c r="IPL21" s="26"/>
      <c r="IPM21" s="26"/>
      <c r="IPN21" s="26"/>
      <c r="IPO21" s="26"/>
      <c r="IPP21" s="26"/>
      <c r="IPQ21" s="26"/>
      <c r="IPR21" s="26"/>
      <c r="IPS21" s="26"/>
      <c r="IPT21" s="26"/>
      <c r="IPU21" s="26"/>
      <c r="IPV21" s="26"/>
      <c r="IPW21" s="26"/>
      <c r="IPX21" s="26"/>
      <c r="IPY21" s="26"/>
      <c r="IPZ21" s="26"/>
      <c r="IQA21" s="26"/>
      <c r="IQB21" s="26"/>
      <c r="IQC21" s="26"/>
      <c r="IQD21" s="26"/>
      <c r="IQE21" s="26"/>
      <c r="IQF21" s="26"/>
      <c r="IQG21" s="26"/>
      <c r="IQH21" s="26"/>
      <c r="IQI21" s="26"/>
      <c r="IQJ21" s="26"/>
      <c r="IQK21" s="26"/>
      <c r="IQL21" s="26"/>
      <c r="IQM21" s="26"/>
      <c r="IQN21" s="26"/>
      <c r="IQO21" s="26"/>
      <c r="IQP21" s="26"/>
      <c r="IQQ21" s="26"/>
      <c r="IQR21" s="26"/>
      <c r="IQS21" s="26"/>
      <c r="IQT21" s="26"/>
      <c r="IQU21" s="26"/>
      <c r="IQV21" s="26"/>
      <c r="IQW21" s="26"/>
      <c r="IQX21" s="26"/>
      <c r="IQY21" s="26"/>
      <c r="IQZ21" s="26"/>
      <c r="IRA21" s="26"/>
      <c r="IRB21" s="26"/>
      <c r="IRC21" s="26"/>
      <c r="IRD21" s="26"/>
      <c r="IRE21" s="26"/>
      <c r="IRF21" s="26"/>
      <c r="IRG21" s="26"/>
      <c r="IRH21" s="26"/>
      <c r="IRI21" s="26"/>
      <c r="IRJ21" s="26"/>
      <c r="IRK21" s="26"/>
      <c r="IRL21" s="26"/>
      <c r="IRM21" s="26"/>
      <c r="IRN21" s="26"/>
      <c r="IRO21" s="26"/>
      <c r="IRP21" s="26"/>
      <c r="IRQ21" s="26"/>
      <c r="IRR21" s="26"/>
      <c r="IRS21" s="26"/>
      <c r="IRT21" s="26"/>
      <c r="IRU21" s="26"/>
      <c r="IRV21" s="26"/>
      <c r="IRW21" s="26"/>
      <c r="IRX21" s="26"/>
      <c r="IRY21" s="26"/>
      <c r="IRZ21" s="26"/>
      <c r="ISA21" s="26"/>
      <c r="ISB21" s="26"/>
      <c r="ISC21" s="26"/>
      <c r="ISD21" s="26"/>
      <c r="ISE21" s="26"/>
      <c r="ISF21" s="26"/>
      <c r="ISG21" s="26"/>
      <c r="ISH21" s="26"/>
      <c r="ISI21" s="26"/>
      <c r="ISJ21" s="26"/>
      <c r="ISK21" s="26"/>
      <c r="ISL21" s="26"/>
      <c r="ISM21" s="26"/>
      <c r="ISN21" s="26"/>
      <c r="ISO21" s="26"/>
      <c r="ISP21" s="26"/>
      <c r="ISQ21" s="26"/>
      <c r="ISR21" s="26"/>
      <c r="ISS21" s="26"/>
      <c r="IST21" s="26"/>
      <c r="ISU21" s="26"/>
      <c r="ISV21" s="26"/>
      <c r="ISW21" s="26"/>
      <c r="ISX21" s="26"/>
      <c r="ISY21" s="26"/>
      <c r="ISZ21" s="26"/>
      <c r="ITA21" s="26"/>
      <c r="ITB21" s="26"/>
      <c r="ITC21" s="26"/>
      <c r="ITD21" s="26"/>
      <c r="ITE21" s="26"/>
      <c r="ITF21" s="26"/>
      <c r="ITG21" s="26"/>
      <c r="ITH21" s="26"/>
      <c r="ITI21" s="26"/>
      <c r="ITJ21" s="26"/>
      <c r="ITK21" s="26"/>
      <c r="ITL21" s="26"/>
      <c r="ITM21" s="26"/>
      <c r="ITN21" s="26"/>
      <c r="ITO21" s="26"/>
      <c r="ITP21" s="26"/>
      <c r="ITQ21" s="26"/>
      <c r="ITR21" s="26"/>
      <c r="ITS21" s="26"/>
      <c r="ITT21" s="26"/>
      <c r="ITU21" s="26"/>
      <c r="ITV21" s="26"/>
      <c r="ITW21" s="26"/>
      <c r="ITX21" s="26"/>
      <c r="ITY21" s="26"/>
      <c r="ITZ21" s="26"/>
      <c r="IUA21" s="26"/>
      <c r="IUB21" s="26"/>
      <c r="IUC21" s="26"/>
      <c r="IUD21" s="26"/>
      <c r="IUE21" s="26"/>
      <c r="IUF21" s="26"/>
      <c r="IUG21" s="26"/>
      <c r="IUH21" s="26"/>
      <c r="IUI21" s="26"/>
      <c r="IUJ21" s="26"/>
      <c r="IUK21" s="26"/>
      <c r="IUL21" s="26"/>
      <c r="IUM21" s="26"/>
      <c r="IUN21" s="26"/>
      <c r="IUO21" s="26"/>
      <c r="IUP21" s="26"/>
      <c r="IUQ21" s="26"/>
      <c r="IUR21" s="26"/>
      <c r="IUS21" s="26"/>
      <c r="IUT21" s="26"/>
      <c r="IUU21" s="26"/>
      <c r="IUV21" s="26"/>
      <c r="IUW21" s="26"/>
      <c r="IUX21" s="26"/>
      <c r="IUY21" s="26"/>
      <c r="IUZ21" s="26"/>
      <c r="IVA21" s="26"/>
      <c r="IVB21" s="26"/>
      <c r="IVC21" s="26"/>
      <c r="IVD21" s="26"/>
      <c r="IVE21" s="26"/>
      <c r="IVF21" s="26"/>
      <c r="IVG21" s="26"/>
      <c r="IVH21" s="26"/>
      <c r="IVI21" s="26"/>
      <c r="IVJ21" s="26"/>
      <c r="IVK21" s="26"/>
      <c r="IVL21" s="26"/>
      <c r="IVM21" s="26"/>
      <c r="IVN21" s="26"/>
      <c r="IVO21" s="26"/>
      <c r="IVP21" s="26"/>
      <c r="IVQ21" s="26"/>
      <c r="IVR21" s="26"/>
      <c r="IVS21" s="26"/>
      <c r="IVT21" s="26"/>
      <c r="IVU21" s="26"/>
      <c r="IVV21" s="26"/>
      <c r="IVW21" s="26"/>
      <c r="IVX21" s="26"/>
      <c r="IVY21" s="26"/>
      <c r="IVZ21" s="26"/>
      <c r="IWA21" s="26"/>
      <c r="IWB21" s="26"/>
      <c r="IWC21" s="26"/>
      <c r="IWD21" s="26"/>
      <c r="IWE21" s="26"/>
      <c r="IWF21" s="26"/>
      <c r="IWG21" s="26"/>
      <c r="IWH21" s="26"/>
      <c r="IWI21" s="26"/>
      <c r="IWJ21" s="26"/>
      <c r="IWK21" s="26"/>
      <c r="IWL21" s="26"/>
      <c r="IWM21" s="26"/>
      <c r="IWN21" s="26"/>
      <c r="IWO21" s="26"/>
      <c r="IWP21" s="26"/>
      <c r="IWQ21" s="26"/>
      <c r="IWR21" s="26"/>
      <c r="IWS21" s="26"/>
      <c r="IWT21" s="26"/>
      <c r="IWU21" s="26"/>
      <c r="IWV21" s="26"/>
      <c r="IWW21" s="26"/>
      <c r="IWX21" s="26"/>
      <c r="IWY21" s="26"/>
      <c r="IWZ21" s="26"/>
      <c r="IXA21" s="26"/>
      <c r="IXB21" s="26"/>
      <c r="IXC21" s="26"/>
      <c r="IXD21" s="26"/>
      <c r="IXE21" s="26"/>
      <c r="IXF21" s="26"/>
      <c r="IXG21" s="26"/>
      <c r="IXH21" s="26"/>
      <c r="IXI21" s="26"/>
      <c r="IXJ21" s="26"/>
      <c r="IXK21" s="26"/>
      <c r="IXL21" s="26"/>
      <c r="IXM21" s="26"/>
      <c r="IXN21" s="26"/>
      <c r="IXO21" s="26"/>
      <c r="IXP21" s="26"/>
      <c r="IXQ21" s="26"/>
      <c r="IXR21" s="26"/>
      <c r="IXS21" s="26"/>
      <c r="IXT21" s="26"/>
      <c r="IXU21" s="26"/>
      <c r="IXV21" s="26"/>
      <c r="IXW21" s="26"/>
      <c r="IXX21" s="26"/>
      <c r="IXY21" s="26"/>
      <c r="IXZ21" s="26"/>
      <c r="IYA21" s="26"/>
      <c r="IYB21" s="26"/>
      <c r="IYC21" s="26"/>
      <c r="IYD21" s="26"/>
      <c r="IYE21" s="26"/>
      <c r="IYF21" s="26"/>
      <c r="IYG21" s="26"/>
      <c r="IYH21" s="26"/>
      <c r="IYI21" s="26"/>
      <c r="IYJ21" s="26"/>
      <c r="IYK21" s="26"/>
      <c r="IYL21" s="26"/>
      <c r="IYM21" s="26"/>
      <c r="IYN21" s="26"/>
      <c r="IYO21" s="26"/>
      <c r="IYP21" s="26"/>
      <c r="IYQ21" s="26"/>
      <c r="IYR21" s="26"/>
      <c r="IYS21" s="26"/>
      <c r="IYT21" s="26"/>
      <c r="IYU21" s="26"/>
      <c r="IYV21" s="26"/>
      <c r="IYW21" s="26"/>
      <c r="IYX21" s="26"/>
      <c r="IYY21" s="26"/>
      <c r="IYZ21" s="26"/>
      <c r="IZA21" s="26"/>
      <c r="IZB21" s="26"/>
      <c r="IZC21" s="26"/>
      <c r="IZD21" s="26"/>
      <c r="IZE21" s="26"/>
      <c r="IZF21" s="26"/>
      <c r="IZG21" s="26"/>
      <c r="IZH21" s="26"/>
      <c r="IZI21" s="26"/>
      <c r="IZJ21" s="26"/>
      <c r="IZK21" s="26"/>
      <c r="IZL21" s="26"/>
      <c r="IZM21" s="26"/>
      <c r="IZN21" s="26"/>
      <c r="IZO21" s="26"/>
      <c r="IZP21" s="26"/>
      <c r="IZQ21" s="26"/>
      <c r="IZR21" s="26"/>
      <c r="IZS21" s="26"/>
      <c r="IZT21" s="26"/>
      <c r="IZU21" s="26"/>
      <c r="IZV21" s="26"/>
      <c r="IZW21" s="26"/>
      <c r="IZX21" s="26"/>
      <c r="IZY21" s="26"/>
      <c r="IZZ21" s="26"/>
      <c r="JAA21" s="26"/>
      <c r="JAB21" s="26"/>
      <c r="JAC21" s="26"/>
      <c r="JAD21" s="26"/>
      <c r="JAE21" s="26"/>
      <c r="JAF21" s="26"/>
      <c r="JAG21" s="26"/>
      <c r="JAH21" s="26"/>
      <c r="JAI21" s="26"/>
      <c r="JAJ21" s="26"/>
      <c r="JAK21" s="26"/>
      <c r="JAL21" s="26"/>
      <c r="JAM21" s="26"/>
      <c r="JAN21" s="26"/>
      <c r="JAO21" s="26"/>
      <c r="JAP21" s="26"/>
      <c r="JAQ21" s="26"/>
      <c r="JAR21" s="26"/>
      <c r="JAS21" s="26"/>
      <c r="JAT21" s="26"/>
      <c r="JAU21" s="26"/>
      <c r="JAV21" s="26"/>
      <c r="JAW21" s="26"/>
      <c r="JAX21" s="26"/>
      <c r="JAY21" s="26"/>
      <c r="JAZ21" s="26"/>
      <c r="JBA21" s="26"/>
      <c r="JBB21" s="26"/>
      <c r="JBC21" s="26"/>
      <c r="JBD21" s="26"/>
      <c r="JBE21" s="26"/>
      <c r="JBF21" s="26"/>
      <c r="JBG21" s="26"/>
      <c r="JBH21" s="26"/>
      <c r="JBI21" s="26"/>
      <c r="JBJ21" s="26"/>
      <c r="JBK21" s="26"/>
      <c r="JBL21" s="26"/>
      <c r="JBM21" s="26"/>
      <c r="JBN21" s="26"/>
      <c r="JBO21" s="26"/>
      <c r="JBP21" s="26"/>
      <c r="JBQ21" s="26"/>
      <c r="JBR21" s="26"/>
      <c r="JBS21" s="26"/>
      <c r="JBT21" s="26"/>
      <c r="JBU21" s="26"/>
      <c r="JBV21" s="26"/>
      <c r="JBW21" s="26"/>
      <c r="JBX21" s="26"/>
      <c r="JBY21" s="26"/>
      <c r="JBZ21" s="26"/>
      <c r="JCA21" s="26"/>
      <c r="JCB21" s="26"/>
      <c r="JCC21" s="26"/>
      <c r="JCD21" s="26"/>
      <c r="JCE21" s="26"/>
      <c r="JCF21" s="26"/>
      <c r="JCG21" s="26"/>
      <c r="JCH21" s="26"/>
      <c r="JCI21" s="26"/>
      <c r="JCJ21" s="26"/>
      <c r="JCK21" s="26"/>
      <c r="JCL21" s="26"/>
      <c r="JCM21" s="26"/>
      <c r="JCN21" s="26"/>
      <c r="JCO21" s="26"/>
      <c r="JCP21" s="26"/>
      <c r="JCQ21" s="26"/>
      <c r="JCR21" s="26"/>
      <c r="JCS21" s="26"/>
      <c r="JCT21" s="26"/>
      <c r="JCU21" s="26"/>
      <c r="JCV21" s="26"/>
      <c r="JCW21" s="26"/>
      <c r="JCX21" s="26"/>
      <c r="JCY21" s="26"/>
      <c r="JCZ21" s="26"/>
      <c r="JDA21" s="26"/>
      <c r="JDB21" s="26"/>
      <c r="JDC21" s="26"/>
      <c r="JDD21" s="26"/>
      <c r="JDE21" s="26"/>
      <c r="JDF21" s="26"/>
      <c r="JDG21" s="26"/>
      <c r="JDH21" s="26"/>
      <c r="JDI21" s="26"/>
      <c r="JDJ21" s="26"/>
      <c r="JDK21" s="26"/>
      <c r="JDL21" s="26"/>
      <c r="JDM21" s="26"/>
      <c r="JDN21" s="26"/>
      <c r="JDO21" s="26"/>
      <c r="JDP21" s="26"/>
      <c r="JDQ21" s="26"/>
      <c r="JDR21" s="26"/>
      <c r="JDS21" s="26"/>
      <c r="JDT21" s="26"/>
      <c r="JDU21" s="26"/>
      <c r="JDV21" s="26"/>
      <c r="JDW21" s="26"/>
      <c r="JDX21" s="26"/>
      <c r="JDY21" s="26"/>
      <c r="JDZ21" s="26"/>
      <c r="JEA21" s="26"/>
      <c r="JEB21" s="26"/>
      <c r="JEC21" s="26"/>
      <c r="JED21" s="26"/>
      <c r="JEE21" s="26"/>
      <c r="JEF21" s="26"/>
      <c r="JEG21" s="26"/>
      <c r="JEH21" s="26"/>
      <c r="JEI21" s="26"/>
      <c r="JEJ21" s="26"/>
      <c r="JEK21" s="26"/>
      <c r="JEL21" s="26"/>
      <c r="JEM21" s="26"/>
      <c r="JEN21" s="26"/>
      <c r="JEO21" s="26"/>
      <c r="JEP21" s="26"/>
      <c r="JEQ21" s="26"/>
      <c r="JER21" s="26"/>
      <c r="JES21" s="26"/>
      <c r="JET21" s="26"/>
      <c r="JEU21" s="26"/>
      <c r="JEV21" s="26"/>
      <c r="JEW21" s="26"/>
      <c r="JEX21" s="26"/>
      <c r="JEY21" s="26"/>
      <c r="JEZ21" s="26"/>
      <c r="JFA21" s="26"/>
      <c r="JFB21" s="26"/>
      <c r="JFC21" s="26"/>
      <c r="JFD21" s="26"/>
      <c r="JFE21" s="26"/>
      <c r="JFF21" s="26"/>
      <c r="JFG21" s="26"/>
      <c r="JFH21" s="26"/>
      <c r="JFI21" s="26"/>
      <c r="JFJ21" s="26"/>
      <c r="JFK21" s="26"/>
      <c r="JFL21" s="26"/>
      <c r="JFM21" s="26"/>
      <c r="JFN21" s="26"/>
      <c r="JFO21" s="26"/>
      <c r="JFP21" s="26"/>
      <c r="JFQ21" s="26"/>
      <c r="JFR21" s="26"/>
      <c r="JFS21" s="26"/>
      <c r="JFT21" s="26"/>
      <c r="JFU21" s="26"/>
      <c r="JFV21" s="26"/>
      <c r="JFW21" s="26"/>
      <c r="JFX21" s="26"/>
      <c r="JFY21" s="26"/>
      <c r="JFZ21" s="26"/>
      <c r="JGA21" s="26"/>
      <c r="JGB21" s="26"/>
      <c r="JGC21" s="26"/>
      <c r="JGD21" s="26"/>
      <c r="JGE21" s="26"/>
      <c r="JGF21" s="26"/>
      <c r="JGG21" s="26"/>
      <c r="JGH21" s="26"/>
      <c r="JGI21" s="26"/>
      <c r="JGJ21" s="26"/>
      <c r="JGK21" s="26"/>
      <c r="JGL21" s="26"/>
      <c r="JGM21" s="26"/>
      <c r="JGN21" s="26"/>
      <c r="JGO21" s="26"/>
      <c r="JGP21" s="26"/>
      <c r="JGQ21" s="26"/>
      <c r="JGR21" s="26"/>
      <c r="JGS21" s="26"/>
      <c r="JGT21" s="26"/>
      <c r="JGU21" s="26"/>
      <c r="JGV21" s="26"/>
      <c r="JGW21" s="26"/>
      <c r="JGX21" s="26"/>
      <c r="JGY21" s="26"/>
      <c r="JGZ21" s="26"/>
      <c r="JHA21" s="26"/>
      <c r="JHB21" s="26"/>
      <c r="JHC21" s="26"/>
      <c r="JHD21" s="26"/>
      <c r="JHE21" s="26"/>
      <c r="JHF21" s="26"/>
      <c r="JHG21" s="26"/>
      <c r="JHH21" s="26"/>
      <c r="JHI21" s="26"/>
      <c r="JHJ21" s="26"/>
      <c r="JHK21" s="26"/>
      <c r="JHL21" s="26"/>
      <c r="JHM21" s="26"/>
      <c r="JHN21" s="26"/>
      <c r="JHO21" s="26"/>
      <c r="JHP21" s="26"/>
      <c r="JHQ21" s="26"/>
      <c r="JHR21" s="26"/>
      <c r="JHS21" s="26"/>
      <c r="JHT21" s="26"/>
      <c r="JHU21" s="26"/>
      <c r="JHV21" s="26"/>
      <c r="JHW21" s="26"/>
      <c r="JHX21" s="26"/>
      <c r="JHY21" s="26"/>
      <c r="JHZ21" s="26"/>
      <c r="JIA21" s="26"/>
      <c r="JIB21" s="26"/>
      <c r="JIC21" s="26"/>
      <c r="JID21" s="26"/>
      <c r="JIE21" s="26"/>
      <c r="JIF21" s="26"/>
      <c r="JIG21" s="26"/>
      <c r="JIH21" s="26"/>
      <c r="JII21" s="26"/>
      <c r="JIJ21" s="26"/>
      <c r="JIK21" s="26"/>
      <c r="JIL21" s="26"/>
      <c r="JIM21" s="26"/>
      <c r="JIN21" s="26"/>
      <c r="JIO21" s="26"/>
      <c r="JIP21" s="26"/>
      <c r="JIQ21" s="26"/>
      <c r="JIR21" s="26"/>
      <c r="JIS21" s="26"/>
      <c r="JIT21" s="26"/>
      <c r="JIU21" s="26"/>
      <c r="JIV21" s="26"/>
      <c r="JIW21" s="26"/>
      <c r="JIX21" s="26"/>
      <c r="JIY21" s="26"/>
      <c r="JIZ21" s="26"/>
      <c r="JJA21" s="26"/>
      <c r="JJB21" s="26"/>
      <c r="JJC21" s="26"/>
      <c r="JJD21" s="26"/>
      <c r="JJE21" s="26"/>
      <c r="JJF21" s="26"/>
      <c r="JJG21" s="26"/>
      <c r="JJH21" s="26"/>
      <c r="JJI21" s="26"/>
      <c r="JJJ21" s="26"/>
      <c r="JJK21" s="26"/>
      <c r="JJL21" s="26"/>
      <c r="JJM21" s="26"/>
      <c r="JJN21" s="26"/>
      <c r="JJO21" s="26"/>
      <c r="JJP21" s="26"/>
      <c r="JJQ21" s="26"/>
      <c r="JJR21" s="26"/>
      <c r="JJS21" s="26"/>
      <c r="JJT21" s="26"/>
      <c r="JJU21" s="26"/>
      <c r="JJV21" s="26"/>
      <c r="JJW21" s="26"/>
      <c r="JJX21" s="26"/>
      <c r="JJY21" s="26"/>
      <c r="JJZ21" s="26"/>
    </row>
    <row r="22" spans="1:7046" s="188" customFormat="1" x14ac:dyDescent="0.2">
      <c r="A22" s="318" t="s">
        <v>159</v>
      </c>
      <c r="B22" s="132"/>
      <c r="C22" s="132"/>
      <c r="D22" s="132"/>
      <c r="E22" s="132"/>
      <c r="F22" s="132"/>
      <c r="G22" s="106"/>
      <c r="H22" s="329"/>
      <c r="I22" s="61"/>
      <c r="J22" s="513">
        <f ca="1">IF(P22='Tesla Valuation Inputs'!D22,P22,IF(_xlfn.NORM.INV(O22,P22,('Tesla Valuation Inputs'!D22-P22))&lt;'Tesla Valuation Inputs'!B22,'Tesla Valuation Inputs'!B22,IF(_xlfn.NORM.INV(O22,P22,('Tesla Valuation Inputs'!D22-P22))&gt;'Tesla Valuation Inputs'!E22,'Tesla Valuation Inputs'!E22,_xlfn.NORM.INV(O22,P22,('Tesla Valuation Inputs'!D22-P22)))))</f>
        <v>3.3329916216231284E-2</v>
      </c>
      <c r="K22" s="196"/>
      <c r="L22" s="318" t="s">
        <v>159</v>
      </c>
      <c r="M22" s="132"/>
      <c r="N22" s="132"/>
      <c r="O22" s="52">
        <f t="shared" ref="O22:O23" ca="1" si="1">RAND()</f>
        <v>0.36941554922192643</v>
      </c>
      <c r="P22" s="330">
        <f>('Tesla Valuation Inputs'!D22-'Tesla Valuation Inputs'!C22)/2+'Tesla Valuation Inputs'!C22</f>
        <v>0.05</v>
      </c>
      <c r="Q22" s="10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6"/>
      <c r="BI22" s="26"/>
      <c r="BJ22" s="26"/>
      <c r="BK22" s="26"/>
      <c r="BL22" s="26"/>
      <c r="BM22" s="26"/>
      <c r="BN22" s="26"/>
      <c r="BO22" s="26"/>
      <c r="BP22" s="26"/>
      <c r="BQ22" s="26"/>
      <c r="BR22" s="26"/>
      <c r="BS22" s="26"/>
      <c r="BT22" s="26"/>
      <c r="BU22" s="26"/>
      <c r="BV22" s="26"/>
      <c r="BW22" s="26"/>
      <c r="BX22" s="26"/>
      <c r="BY22" s="26"/>
      <c r="BZ22" s="26"/>
      <c r="CA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26"/>
      <c r="DU22" s="26"/>
      <c r="DV22" s="26"/>
      <c r="DW22" s="26"/>
      <c r="DX22" s="26"/>
      <c r="DY22" s="26"/>
      <c r="DZ22" s="26"/>
      <c r="EA22" s="26"/>
      <c r="EB22" s="26"/>
      <c r="EC22" s="26"/>
      <c r="ED22" s="26"/>
      <c r="EE22" s="26"/>
      <c r="EF22" s="26"/>
      <c r="EG22" s="26"/>
      <c r="EH22" s="26"/>
      <c r="EI22" s="26"/>
      <c r="EJ22" s="26"/>
      <c r="EK22" s="26"/>
      <c r="EL22" s="26"/>
      <c r="EM22" s="26"/>
      <c r="EN22" s="26"/>
      <c r="EO22" s="26"/>
      <c r="EP22" s="26"/>
      <c r="EQ22" s="26"/>
      <c r="ER22" s="26"/>
      <c r="ES22" s="26"/>
      <c r="ET22" s="26"/>
      <c r="EU22" s="26"/>
      <c r="EV22" s="26"/>
      <c r="EW22" s="26"/>
      <c r="EX22" s="26"/>
      <c r="EY22" s="26"/>
      <c r="EZ22" s="26"/>
      <c r="FA22" s="26"/>
      <c r="FB22" s="26"/>
      <c r="FC22" s="26"/>
      <c r="FD22" s="26"/>
      <c r="FE22" s="26"/>
      <c r="FF22" s="26"/>
      <c r="FG22" s="26"/>
      <c r="FH22" s="26"/>
      <c r="FI22" s="26"/>
      <c r="FJ22" s="26"/>
      <c r="FK22" s="26"/>
      <c r="FL22" s="26"/>
      <c r="FM22" s="26"/>
      <c r="FN22" s="26"/>
      <c r="FO22" s="26"/>
      <c r="FP22" s="26"/>
      <c r="FQ22" s="26"/>
      <c r="FR22" s="26"/>
      <c r="FS22" s="26"/>
      <c r="FT22" s="26"/>
      <c r="FU22" s="26"/>
      <c r="FV22" s="26"/>
      <c r="FW22" s="26"/>
      <c r="FX22" s="26"/>
      <c r="FY22" s="26"/>
      <c r="FZ22" s="26"/>
      <c r="GA22" s="26"/>
      <c r="GB22" s="26"/>
      <c r="GC22" s="26"/>
      <c r="GD22" s="26"/>
      <c r="GE22" s="26"/>
      <c r="GF22" s="26"/>
      <c r="GG22" s="26"/>
      <c r="GH22" s="26"/>
      <c r="GI22" s="26"/>
      <c r="GJ22" s="26"/>
      <c r="GK22" s="26"/>
      <c r="GL22" s="26"/>
      <c r="GM22" s="26"/>
      <c r="GN22" s="26"/>
      <c r="GO22" s="26"/>
      <c r="GP22" s="26"/>
      <c r="GQ22" s="26"/>
      <c r="GR22" s="26"/>
      <c r="GS22" s="26"/>
      <c r="GT22" s="26"/>
      <c r="GU22" s="26"/>
      <c r="GV22" s="26"/>
      <c r="GW22" s="26"/>
      <c r="GX22" s="26"/>
      <c r="GY22" s="26"/>
      <c r="GZ22" s="26"/>
      <c r="HA22" s="26"/>
      <c r="HB22" s="26"/>
      <c r="HC22" s="26"/>
      <c r="HD22" s="26"/>
      <c r="HE22" s="26"/>
      <c r="HF22" s="26"/>
      <c r="HG22" s="26"/>
      <c r="HH22" s="26"/>
      <c r="HI22" s="26"/>
      <c r="HJ22" s="26"/>
      <c r="HK22" s="26"/>
      <c r="HL22" s="26"/>
      <c r="HM22" s="26"/>
      <c r="HN22" s="26"/>
      <c r="HO22" s="26"/>
      <c r="HP22" s="26"/>
      <c r="HQ22" s="26"/>
      <c r="HR22" s="26"/>
      <c r="HS22" s="26"/>
      <c r="HT22" s="26"/>
      <c r="HU22" s="26"/>
      <c r="HV22" s="26"/>
      <c r="HW22" s="26"/>
      <c r="HX22" s="26"/>
      <c r="HY22" s="26"/>
      <c r="HZ22" s="26"/>
      <c r="IA22" s="26"/>
      <c r="IB22" s="26"/>
      <c r="IC22" s="26"/>
      <c r="ID22" s="26"/>
      <c r="IE22" s="26"/>
      <c r="IF22" s="26"/>
      <c r="IG22" s="26"/>
      <c r="IH22" s="26"/>
      <c r="II22" s="26"/>
      <c r="IJ22" s="26"/>
      <c r="IK22" s="26"/>
      <c r="IL22" s="26"/>
      <c r="IM22" s="26"/>
      <c r="IN22" s="26"/>
      <c r="IO22" s="26"/>
      <c r="IP22" s="26"/>
      <c r="IQ22" s="26"/>
      <c r="IR22" s="26"/>
      <c r="IS22" s="26"/>
      <c r="IT22" s="26"/>
      <c r="IU22" s="26"/>
      <c r="IV22" s="26"/>
      <c r="IW22" s="26"/>
      <c r="IX22" s="26"/>
      <c r="IY22" s="26"/>
      <c r="IZ22" s="26"/>
      <c r="JA22" s="26"/>
      <c r="JB22" s="26"/>
      <c r="JC22" s="26"/>
      <c r="JD22" s="26"/>
      <c r="JE22" s="26"/>
      <c r="JF22" s="26"/>
      <c r="JG22" s="26"/>
      <c r="JH22" s="26"/>
      <c r="JI22" s="26"/>
      <c r="JJ22" s="26"/>
      <c r="JK22" s="26"/>
      <c r="JL22" s="26"/>
      <c r="JM22" s="26"/>
      <c r="JN22" s="26"/>
      <c r="JO22" s="26"/>
      <c r="JP22" s="26"/>
      <c r="JQ22" s="26"/>
      <c r="JR22" s="26"/>
      <c r="JS22" s="26"/>
      <c r="JT22" s="26"/>
      <c r="JU22" s="26"/>
      <c r="JV22" s="26"/>
      <c r="JW22" s="26"/>
      <c r="JX22" s="26"/>
      <c r="JY22" s="26"/>
      <c r="JZ22" s="26"/>
      <c r="KA22" s="26"/>
      <c r="KB22" s="26"/>
      <c r="KC22" s="26"/>
      <c r="KD22" s="26"/>
      <c r="KE22" s="26"/>
      <c r="KF22" s="26"/>
      <c r="KG22" s="26"/>
      <c r="KH22" s="26"/>
      <c r="KI22" s="26"/>
      <c r="KJ22" s="26"/>
      <c r="KK22" s="26"/>
      <c r="KL22" s="26"/>
      <c r="KM22" s="26"/>
      <c r="KN22" s="26"/>
      <c r="KO22" s="26"/>
      <c r="KP22" s="26"/>
      <c r="KQ22" s="26"/>
      <c r="KR22" s="26"/>
      <c r="KS22" s="26"/>
      <c r="KT22" s="26"/>
      <c r="KU22" s="26"/>
      <c r="KV22" s="26"/>
      <c r="KW22" s="26"/>
      <c r="KX22" s="26"/>
      <c r="KY22" s="26"/>
      <c r="KZ22" s="26"/>
      <c r="LA22" s="26"/>
      <c r="LB22" s="26"/>
      <c r="LC22" s="26"/>
      <c r="LD22" s="26"/>
      <c r="LE22" s="26"/>
      <c r="LF22" s="26"/>
      <c r="LG22" s="26"/>
      <c r="LH22" s="26"/>
      <c r="LI22" s="26"/>
      <c r="LJ22" s="26"/>
      <c r="LK22" s="26"/>
      <c r="LL22" s="26"/>
      <c r="LM22" s="26"/>
      <c r="LN22" s="26"/>
      <c r="LO22" s="26"/>
      <c r="LP22" s="26"/>
      <c r="LQ22" s="26"/>
      <c r="LR22" s="26"/>
      <c r="LS22" s="26"/>
      <c r="LT22" s="26"/>
      <c r="LU22" s="26"/>
      <c r="LV22" s="26"/>
      <c r="LW22" s="26"/>
      <c r="LX22" s="26"/>
      <c r="LY22" s="26"/>
      <c r="LZ22" s="26"/>
      <c r="MA22" s="26"/>
      <c r="MB22" s="26"/>
      <c r="MC22" s="26"/>
      <c r="MD22" s="26"/>
      <c r="ME22" s="26"/>
      <c r="MF22" s="26"/>
      <c r="MG22" s="26"/>
      <c r="MH22" s="26"/>
      <c r="MI22" s="26"/>
      <c r="MJ22" s="26"/>
      <c r="MK22" s="26"/>
      <c r="ML22" s="26"/>
      <c r="MM22" s="26"/>
      <c r="MN22" s="26"/>
      <c r="MO22" s="26"/>
      <c r="MP22" s="26"/>
      <c r="MQ22" s="26"/>
      <c r="MR22" s="26"/>
      <c r="MS22" s="26"/>
      <c r="MT22" s="26"/>
      <c r="MU22" s="26"/>
      <c r="MV22" s="26"/>
      <c r="MW22" s="26"/>
      <c r="MX22" s="26"/>
      <c r="MY22" s="26"/>
      <c r="MZ22" s="26"/>
      <c r="NA22" s="26"/>
      <c r="NB22" s="26"/>
      <c r="NC22" s="26"/>
      <c r="ND22" s="26"/>
      <c r="NE22" s="26"/>
      <c r="NF22" s="26"/>
      <c r="NG22" s="26"/>
      <c r="NH22" s="26"/>
      <c r="NI22" s="26"/>
      <c r="NJ22" s="26"/>
      <c r="NK22" s="26"/>
      <c r="NL22" s="26"/>
      <c r="NM22" s="26"/>
      <c r="NN22" s="26"/>
      <c r="NO22" s="26"/>
      <c r="NP22" s="26"/>
      <c r="NQ22" s="26"/>
      <c r="NR22" s="26"/>
      <c r="NS22" s="26"/>
      <c r="NT22" s="26"/>
      <c r="NU22" s="26"/>
      <c r="NV22" s="26"/>
      <c r="NW22" s="26"/>
      <c r="NX22" s="26"/>
      <c r="NY22" s="26"/>
      <c r="NZ22" s="26"/>
      <c r="OA22" s="26"/>
      <c r="OB22" s="26"/>
      <c r="OC22" s="26"/>
      <c r="OD22" s="26"/>
      <c r="OE22" s="26"/>
      <c r="OF22" s="26"/>
      <c r="OG22" s="26"/>
      <c r="OH22" s="26"/>
      <c r="OI22" s="26"/>
      <c r="OJ22" s="26"/>
      <c r="OK22" s="26"/>
      <c r="OL22" s="26"/>
      <c r="OM22" s="26"/>
      <c r="ON22" s="26"/>
      <c r="OO22" s="26"/>
      <c r="OP22" s="26"/>
      <c r="OQ22" s="26"/>
      <c r="OR22" s="26"/>
      <c r="OS22" s="26"/>
      <c r="OT22" s="26"/>
      <c r="OU22" s="26"/>
      <c r="OV22" s="26"/>
      <c r="OW22" s="26"/>
      <c r="OX22" s="26"/>
      <c r="OY22" s="26"/>
      <c r="OZ22" s="26"/>
      <c r="PA22" s="26"/>
      <c r="PB22" s="26"/>
      <c r="PC22" s="26"/>
      <c r="PD22" s="26"/>
      <c r="PE22" s="26"/>
      <c r="PF22" s="26"/>
      <c r="PG22" s="26"/>
      <c r="PH22" s="26"/>
      <c r="PI22" s="26"/>
      <c r="PJ22" s="26"/>
      <c r="PK22" s="26"/>
      <c r="PL22" s="26"/>
      <c r="PM22" s="26"/>
      <c r="PN22" s="26"/>
      <c r="PO22" s="26"/>
      <c r="PP22" s="26"/>
      <c r="PQ22" s="26"/>
      <c r="PR22" s="26"/>
      <c r="PS22" s="26"/>
      <c r="PT22" s="26"/>
      <c r="PU22" s="26"/>
      <c r="PV22" s="26"/>
      <c r="PW22" s="26"/>
      <c r="PX22" s="26"/>
      <c r="PY22" s="26"/>
      <c r="PZ22" s="26"/>
      <c r="QA22" s="26"/>
      <c r="QB22" s="26"/>
      <c r="QC22" s="26"/>
      <c r="QD22" s="26"/>
      <c r="QE22" s="26"/>
      <c r="QF22" s="26"/>
      <c r="QG22" s="26"/>
      <c r="QH22" s="26"/>
      <c r="QI22" s="26"/>
      <c r="QJ22" s="26"/>
      <c r="QK22" s="26"/>
      <c r="QL22" s="26"/>
      <c r="QM22" s="26"/>
      <c r="QN22" s="26"/>
      <c r="QO22" s="26"/>
      <c r="QP22" s="26"/>
      <c r="QQ22" s="26"/>
      <c r="QR22" s="26"/>
      <c r="QS22" s="26"/>
      <c r="QT22" s="26"/>
      <c r="QU22" s="26"/>
      <c r="QV22" s="26"/>
      <c r="QW22" s="26"/>
      <c r="QX22" s="26"/>
      <c r="QY22" s="26"/>
      <c r="QZ22" s="26"/>
      <c r="RA22" s="26"/>
      <c r="RB22" s="26"/>
      <c r="RC22" s="26"/>
      <c r="RD22" s="26"/>
      <c r="RE22" s="26"/>
      <c r="RF22" s="26"/>
      <c r="RG22" s="26"/>
      <c r="RH22" s="26"/>
      <c r="RI22" s="26"/>
      <c r="RJ22" s="26"/>
      <c r="RK22" s="26"/>
      <c r="RL22" s="26"/>
      <c r="RM22" s="26"/>
      <c r="RN22" s="26"/>
      <c r="RO22" s="26"/>
      <c r="RP22" s="26"/>
      <c r="RQ22" s="26"/>
      <c r="RR22" s="26"/>
      <c r="RS22" s="26"/>
      <c r="RT22" s="26"/>
      <c r="RU22" s="26"/>
      <c r="RV22" s="26"/>
      <c r="RW22" s="26"/>
      <c r="RX22" s="26"/>
      <c r="RY22" s="26"/>
      <c r="RZ22" s="26"/>
      <c r="SA22" s="26"/>
      <c r="SB22" s="26"/>
      <c r="SC22" s="26"/>
      <c r="SD22" s="26"/>
      <c r="SE22" s="26"/>
      <c r="SF22" s="26"/>
      <c r="SG22" s="26"/>
      <c r="SH22" s="26"/>
      <c r="SI22" s="26"/>
      <c r="SJ22" s="26"/>
      <c r="SK22" s="26"/>
      <c r="SL22" s="26"/>
      <c r="SM22" s="26"/>
      <c r="SN22" s="26"/>
      <c r="SO22" s="26"/>
      <c r="SP22" s="26"/>
      <c r="SQ22" s="26"/>
      <c r="SR22" s="26"/>
      <c r="SS22" s="26"/>
      <c r="ST22" s="26"/>
      <c r="SU22" s="26"/>
      <c r="SV22" s="26"/>
      <c r="SW22" s="26"/>
      <c r="SX22" s="26"/>
      <c r="SY22" s="26"/>
      <c r="SZ22" s="26"/>
      <c r="TA22" s="26"/>
      <c r="TB22" s="26"/>
      <c r="TC22" s="26"/>
      <c r="TD22" s="26"/>
      <c r="TE22" s="26"/>
      <c r="TF22" s="26"/>
      <c r="TG22" s="26"/>
      <c r="TH22" s="26"/>
      <c r="TI22" s="26"/>
      <c r="TJ22" s="26"/>
      <c r="TK22" s="26"/>
      <c r="TL22" s="26"/>
      <c r="TM22" s="26"/>
      <c r="TN22" s="26"/>
      <c r="TO22" s="26"/>
      <c r="TP22" s="26"/>
      <c r="TQ22" s="26"/>
      <c r="TR22" s="26"/>
      <c r="TS22" s="26"/>
      <c r="TT22" s="26"/>
      <c r="TU22" s="26"/>
      <c r="TV22" s="26"/>
      <c r="TW22" s="26"/>
      <c r="TX22" s="26"/>
      <c r="TY22" s="26"/>
      <c r="TZ22" s="26"/>
      <c r="UA22" s="26"/>
      <c r="UB22" s="26"/>
      <c r="UC22" s="26"/>
      <c r="UD22" s="26"/>
      <c r="UE22" s="26"/>
      <c r="UF22" s="26"/>
      <c r="UG22" s="26"/>
      <c r="UH22" s="26"/>
      <c r="UI22" s="26"/>
      <c r="UJ22" s="26"/>
      <c r="UK22" s="26"/>
      <c r="UL22" s="26"/>
      <c r="UM22" s="26"/>
      <c r="UN22" s="26"/>
      <c r="UO22" s="26"/>
      <c r="UP22" s="26"/>
      <c r="UQ22" s="26"/>
      <c r="UR22" s="26"/>
      <c r="US22" s="26"/>
      <c r="UT22" s="26"/>
      <c r="UU22" s="26"/>
      <c r="UV22" s="26"/>
      <c r="UW22" s="26"/>
      <c r="UX22" s="26"/>
      <c r="UY22" s="26"/>
      <c r="UZ22" s="26"/>
      <c r="VA22" s="26"/>
      <c r="VB22" s="26"/>
      <c r="VC22" s="26"/>
      <c r="VD22" s="26"/>
      <c r="VE22" s="26"/>
      <c r="VF22" s="26"/>
      <c r="VG22" s="26"/>
      <c r="VH22" s="26"/>
      <c r="VI22" s="26"/>
      <c r="VJ22" s="26"/>
      <c r="VK22" s="26"/>
      <c r="VL22" s="26"/>
      <c r="VM22" s="26"/>
      <c r="VN22" s="26"/>
      <c r="VO22" s="26"/>
      <c r="VP22" s="26"/>
      <c r="VQ22" s="26"/>
      <c r="VR22" s="26"/>
      <c r="VS22" s="26"/>
      <c r="VT22" s="26"/>
      <c r="VU22" s="26"/>
      <c r="VV22" s="26"/>
      <c r="VW22" s="26"/>
      <c r="VX22" s="26"/>
      <c r="VY22" s="26"/>
      <c r="VZ22" s="26"/>
      <c r="WA22" s="26"/>
      <c r="WB22" s="26"/>
      <c r="WC22" s="26"/>
      <c r="WD22" s="26"/>
      <c r="WE22" s="26"/>
      <c r="WF22" s="26"/>
      <c r="WG22" s="26"/>
      <c r="WH22" s="26"/>
      <c r="WI22" s="26"/>
      <c r="WJ22" s="26"/>
      <c r="WK22" s="26"/>
      <c r="WL22" s="26"/>
      <c r="WM22" s="26"/>
      <c r="WN22" s="26"/>
      <c r="WO22" s="26"/>
      <c r="WP22" s="26"/>
      <c r="WQ22" s="26"/>
      <c r="WR22" s="26"/>
      <c r="WS22" s="26"/>
      <c r="WT22" s="26"/>
      <c r="WU22" s="26"/>
      <c r="WV22" s="26"/>
      <c r="WW22" s="26"/>
      <c r="WX22" s="26"/>
      <c r="WY22" s="26"/>
      <c r="WZ22" s="26"/>
      <c r="XA22" s="26"/>
      <c r="XB22" s="26"/>
      <c r="XC22" s="26"/>
      <c r="XD22" s="26"/>
      <c r="XE22" s="26"/>
      <c r="XF22" s="26"/>
      <c r="XG22" s="26"/>
      <c r="XH22" s="26"/>
      <c r="XI22" s="26"/>
      <c r="XJ22" s="26"/>
      <c r="XK22" s="26"/>
      <c r="XL22" s="26"/>
      <c r="XM22" s="26"/>
      <c r="XN22" s="26"/>
      <c r="XO22" s="26"/>
      <c r="XP22" s="26"/>
      <c r="XQ22" s="26"/>
      <c r="XR22" s="26"/>
      <c r="XS22" s="26"/>
      <c r="XT22" s="26"/>
      <c r="XU22" s="26"/>
      <c r="XV22" s="26"/>
      <c r="XW22" s="26"/>
      <c r="XX22" s="26"/>
      <c r="XY22" s="26"/>
      <c r="XZ22" s="26"/>
      <c r="YA22" s="26"/>
      <c r="YB22" s="26"/>
      <c r="YC22" s="26"/>
      <c r="YD22" s="26"/>
      <c r="YE22" s="26"/>
      <c r="YF22" s="26"/>
      <c r="YG22" s="26"/>
      <c r="YH22" s="26"/>
      <c r="YI22" s="26"/>
      <c r="YJ22" s="26"/>
      <c r="YK22" s="26"/>
      <c r="YL22" s="26"/>
      <c r="YM22" s="26"/>
      <c r="YN22" s="26"/>
      <c r="YO22" s="26"/>
      <c r="YP22" s="26"/>
      <c r="YQ22" s="26"/>
      <c r="YR22" s="26"/>
      <c r="YS22" s="26"/>
      <c r="YT22" s="26"/>
      <c r="YU22" s="26"/>
      <c r="YV22" s="26"/>
      <c r="YW22" s="26"/>
      <c r="YX22" s="26"/>
      <c r="YY22" s="26"/>
      <c r="YZ22" s="26"/>
      <c r="ZA22" s="26"/>
      <c r="ZB22" s="26"/>
      <c r="ZC22" s="26"/>
      <c r="ZD22" s="26"/>
      <c r="ZE22" s="26"/>
      <c r="ZF22" s="26"/>
      <c r="ZG22" s="26"/>
      <c r="ZH22" s="26"/>
      <c r="ZI22" s="26"/>
      <c r="ZJ22" s="26"/>
      <c r="ZK22" s="26"/>
      <c r="ZL22" s="26"/>
      <c r="ZM22" s="26"/>
      <c r="ZN22" s="26"/>
      <c r="ZO22" s="26"/>
      <c r="ZP22" s="26"/>
      <c r="ZQ22" s="26"/>
      <c r="ZR22" s="26"/>
      <c r="ZS22" s="26"/>
      <c r="ZT22" s="26"/>
      <c r="ZU22" s="26"/>
      <c r="ZV22" s="26"/>
      <c r="ZW22" s="26"/>
      <c r="ZX22" s="26"/>
      <c r="ZY22" s="26"/>
      <c r="ZZ22" s="26"/>
      <c r="AAA22" s="26"/>
      <c r="AAB22" s="26"/>
      <c r="AAC22" s="26"/>
      <c r="AAD22" s="26"/>
      <c r="AAE22" s="26"/>
      <c r="AAF22" s="26"/>
      <c r="AAG22" s="26"/>
      <c r="AAH22" s="26"/>
      <c r="AAI22" s="26"/>
      <c r="AAJ22" s="26"/>
      <c r="AAK22" s="26"/>
      <c r="AAL22" s="26"/>
      <c r="AAM22" s="26"/>
      <c r="AAN22" s="26"/>
      <c r="AAO22" s="26"/>
      <c r="AAP22" s="26"/>
      <c r="AAQ22" s="26"/>
      <c r="AAR22" s="26"/>
      <c r="AAS22" s="26"/>
      <c r="AAT22" s="26"/>
      <c r="AAU22" s="26"/>
      <c r="AAV22" s="26"/>
      <c r="AAW22" s="26"/>
      <c r="AAX22" s="26"/>
      <c r="AAY22" s="26"/>
      <c r="AAZ22" s="26"/>
      <c r="ABA22" s="26"/>
      <c r="ABB22" s="26"/>
      <c r="ABC22" s="26"/>
      <c r="ABD22" s="26"/>
      <c r="ABE22" s="26"/>
      <c r="ABF22" s="26"/>
      <c r="ABG22" s="26"/>
      <c r="ABH22" s="26"/>
      <c r="ABI22" s="26"/>
      <c r="ABJ22" s="26"/>
      <c r="ABK22" s="26"/>
      <c r="ABL22" s="26"/>
      <c r="ABM22" s="26"/>
      <c r="ABN22" s="26"/>
      <c r="ABO22" s="26"/>
      <c r="ABP22" s="26"/>
      <c r="ABQ22" s="26"/>
      <c r="ABR22" s="26"/>
      <c r="ABS22" s="26"/>
      <c r="ABT22" s="26"/>
      <c r="ABU22" s="26"/>
      <c r="ABV22" s="26"/>
      <c r="ABW22" s="26"/>
      <c r="ABX22" s="26"/>
      <c r="ABY22" s="26"/>
      <c r="ABZ22" s="26"/>
      <c r="ACA22" s="26"/>
      <c r="ACB22" s="26"/>
      <c r="ACC22" s="26"/>
      <c r="ACD22" s="26"/>
      <c r="ACE22" s="26"/>
      <c r="ACF22" s="26"/>
      <c r="ACG22" s="26"/>
      <c r="ACH22" s="26"/>
      <c r="ACI22" s="26"/>
      <c r="ACJ22" s="26"/>
      <c r="ACK22" s="26"/>
      <c r="ACL22" s="26"/>
      <c r="ACM22" s="26"/>
      <c r="ACN22" s="26"/>
      <c r="ACO22" s="26"/>
      <c r="ACP22" s="26"/>
      <c r="ACQ22" s="26"/>
      <c r="ACR22" s="26"/>
      <c r="ACS22" s="26"/>
      <c r="ACT22" s="26"/>
      <c r="ACU22" s="26"/>
      <c r="ACV22" s="26"/>
      <c r="ACW22" s="26"/>
      <c r="ACX22" s="26"/>
      <c r="ACY22" s="26"/>
      <c r="ACZ22" s="26"/>
      <c r="ADA22" s="26"/>
      <c r="ADB22" s="26"/>
      <c r="ADC22" s="26"/>
      <c r="ADD22" s="26"/>
      <c r="ADE22" s="26"/>
      <c r="ADF22" s="26"/>
      <c r="ADG22" s="26"/>
      <c r="ADH22" s="26"/>
      <c r="ADI22" s="26"/>
      <c r="ADJ22" s="26"/>
      <c r="ADK22" s="26"/>
      <c r="ADL22" s="26"/>
      <c r="ADM22" s="26"/>
      <c r="ADN22" s="26"/>
      <c r="ADO22" s="26"/>
      <c r="ADP22" s="26"/>
      <c r="ADQ22" s="26"/>
      <c r="ADR22" s="26"/>
      <c r="ADS22" s="26"/>
      <c r="ADT22" s="26"/>
      <c r="ADU22" s="26"/>
      <c r="ADV22" s="26"/>
      <c r="ADW22" s="26"/>
      <c r="ADX22" s="26"/>
      <c r="ADY22" s="26"/>
      <c r="ADZ22" s="26"/>
      <c r="AEA22" s="26"/>
      <c r="AEB22" s="26"/>
      <c r="AEC22" s="26"/>
      <c r="AED22" s="26"/>
      <c r="AEE22" s="26"/>
      <c r="AEF22" s="26"/>
      <c r="AEG22" s="26"/>
      <c r="AEH22" s="26"/>
      <c r="AEI22" s="26"/>
      <c r="AEJ22" s="26"/>
      <c r="AEK22" s="26"/>
      <c r="AEL22" s="26"/>
      <c r="AEM22" s="26"/>
      <c r="AEN22" s="26"/>
      <c r="AEO22" s="26"/>
      <c r="AEP22" s="26"/>
      <c r="AEQ22" s="26"/>
      <c r="AER22" s="26"/>
      <c r="AES22" s="26"/>
      <c r="AET22" s="26"/>
      <c r="AEU22" s="26"/>
      <c r="AEV22" s="26"/>
      <c r="AEW22" s="26"/>
      <c r="AEX22" s="26"/>
      <c r="AEY22" s="26"/>
      <c r="AEZ22" s="26"/>
      <c r="AFA22" s="26"/>
      <c r="AFB22" s="26"/>
      <c r="AFC22" s="26"/>
      <c r="AFD22" s="26"/>
      <c r="AFE22" s="26"/>
      <c r="AFF22" s="26"/>
      <c r="AFG22" s="26"/>
      <c r="AFH22" s="26"/>
      <c r="AFI22" s="26"/>
      <c r="AFJ22" s="26"/>
      <c r="AFK22" s="26"/>
      <c r="AFL22" s="26"/>
      <c r="AFM22" s="26"/>
      <c r="AFN22" s="26"/>
      <c r="AFO22" s="26"/>
      <c r="AFP22" s="26"/>
      <c r="AFQ22" s="26"/>
      <c r="AFR22" s="26"/>
      <c r="AFS22" s="26"/>
      <c r="AFT22" s="26"/>
      <c r="AFU22" s="26"/>
      <c r="AFV22" s="26"/>
      <c r="AFW22" s="26"/>
      <c r="AFX22" s="26"/>
      <c r="AFY22" s="26"/>
      <c r="AFZ22" s="26"/>
      <c r="AGA22" s="26"/>
      <c r="AGB22" s="26"/>
      <c r="AGC22" s="26"/>
      <c r="AGD22" s="26"/>
      <c r="AGE22" s="26"/>
      <c r="AGF22" s="26"/>
      <c r="AGG22" s="26"/>
      <c r="AGH22" s="26"/>
      <c r="AGI22" s="26"/>
      <c r="AGJ22" s="26"/>
      <c r="AGK22" s="26"/>
      <c r="AGL22" s="26"/>
      <c r="AGM22" s="26"/>
      <c r="AGN22" s="26"/>
      <c r="AGO22" s="26"/>
      <c r="AGP22" s="26"/>
      <c r="AGQ22" s="26"/>
      <c r="AGR22" s="26"/>
      <c r="AGS22" s="26"/>
      <c r="AGT22" s="26"/>
      <c r="AGU22" s="26"/>
      <c r="AGV22" s="26"/>
      <c r="AGW22" s="26"/>
      <c r="AGX22" s="26"/>
      <c r="AGY22" s="26"/>
      <c r="AGZ22" s="26"/>
      <c r="AHA22" s="26"/>
      <c r="AHB22" s="26"/>
      <c r="AHC22" s="26"/>
      <c r="AHD22" s="26"/>
      <c r="AHE22" s="26"/>
      <c r="AHF22" s="26"/>
      <c r="AHG22" s="26"/>
      <c r="AHH22" s="26"/>
      <c r="AHI22" s="26"/>
      <c r="AHJ22" s="26"/>
      <c r="AHK22" s="26"/>
      <c r="AHL22" s="26"/>
      <c r="AHM22" s="26"/>
      <c r="AHN22" s="26"/>
      <c r="AHO22" s="26"/>
      <c r="AHP22" s="26"/>
      <c r="AHQ22" s="26"/>
      <c r="AHR22" s="26"/>
      <c r="AHS22" s="26"/>
      <c r="AHT22" s="26"/>
      <c r="AHU22" s="26"/>
      <c r="AHV22" s="26"/>
      <c r="AHW22" s="26"/>
      <c r="AHX22" s="26"/>
      <c r="AHY22" s="26"/>
      <c r="AHZ22" s="26"/>
      <c r="AIA22" s="26"/>
      <c r="AIB22" s="26"/>
      <c r="AIC22" s="26"/>
      <c r="AID22" s="26"/>
      <c r="AIE22" s="26"/>
      <c r="AIF22" s="26"/>
      <c r="AIG22" s="26"/>
      <c r="AIH22" s="26"/>
      <c r="AII22" s="26"/>
      <c r="AIJ22" s="26"/>
      <c r="AIK22" s="26"/>
      <c r="AIL22" s="26"/>
      <c r="AIM22" s="26"/>
      <c r="AIN22" s="26"/>
      <c r="AIO22" s="26"/>
      <c r="AIP22" s="26"/>
      <c r="AIQ22" s="26"/>
      <c r="AIR22" s="26"/>
      <c r="AIS22" s="26"/>
      <c r="AIT22" s="26"/>
      <c r="AIU22" s="26"/>
      <c r="AIV22" s="26"/>
      <c r="AIW22" s="26"/>
      <c r="AIX22" s="26"/>
      <c r="AIY22" s="26"/>
      <c r="AIZ22" s="26"/>
      <c r="AJA22" s="26"/>
      <c r="AJB22" s="26"/>
      <c r="AJC22" s="26"/>
      <c r="AJD22" s="26"/>
      <c r="AJE22" s="26"/>
      <c r="AJF22" s="26"/>
      <c r="AJG22" s="26"/>
      <c r="AJH22" s="26"/>
      <c r="AJI22" s="26"/>
      <c r="AJJ22" s="26"/>
      <c r="AJK22" s="26"/>
      <c r="AJL22" s="26"/>
      <c r="AJM22" s="26"/>
      <c r="AJN22" s="26"/>
      <c r="AJO22" s="26"/>
      <c r="AJP22" s="26"/>
      <c r="AJQ22" s="26"/>
      <c r="AJR22" s="26"/>
      <c r="AJS22" s="26"/>
      <c r="AJT22" s="26"/>
      <c r="AJU22" s="26"/>
      <c r="AJV22" s="26"/>
      <c r="AJW22" s="26"/>
      <c r="AJX22" s="26"/>
      <c r="AJY22" s="26"/>
      <c r="AJZ22" s="26"/>
      <c r="AKA22" s="26"/>
      <c r="AKB22" s="26"/>
      <c r="AKC22" s="26"/>
      <c r="AKD22" s="26"/>
      <c r="AKE22" s="26"/>
      <c r="AKF22" s="26"/>
      <c r="AKG22" s="26"/>
      <c r="AKH22" s="26"/>
      <c r="AKI22" s="26"/>
      <c r="AKJ22" s="26"/>
      <c r="AKK22" s="26"/>
      <c r="AKL22" s="26"/>
      <c r="AKM22" s="26"/>
      <c r="AKN22" s="26"/>
      <c r="AKO22" s="26"/>
      <c r="AKP22" s="26"/>
      <c r="AKQ22" s="26"/>
      <c r="AKR22" s="26"/>
      <c r="AKS22" s="26"/>
      <c r="AKT22" s="26"/>
      <c r="AKU22" s="26"/>
      <c r="AKV22" s="26"/>
      <c r="AKW22" s="26"/>
      <c r="AKX22" s="26"/>
      <c r="AKY22" s="26"/>
      <c r="AKZ22" s="26"/>
      <c r="ALA22" s="26"/>
      <c r="ALB22" s="26"/>
      <c r="ALC22" s="26"/>
      <c r="ALD22" s="26"/>
      <c r="ALE22" s="26"/>
      <c r="ALF22" s="26"/>
      <c r="ALG22" s="26"/>
      <c r="ALH22" s="26"/>
      <c r="ALI22" s="26"/>
      <c r="ALJ22" s="26"/>
      <c r="ALK22" s="26"/>
      <c r="ALL22" s="26"/>
      <c r="ALM22" s="26"/>
      <c r="ALN22" s="26"/>
      <c r="ALO22" s="26"/>
      <c r="ALP22" s="26"/>
      <c r="ALQ22" s="26"/>
      <c r="ALR22" s="26"/>
      <c r="ALS22" s="26"/>
      <c r="ALT22" s="26"/>
      <c r="ALU22" s="26"/>
      <c r="ALV22" s="26"/>
      <c r="ALW22" s="26"/>
      <c r="ALX22" s="26"/>
      <c r="ALY22" s="26"/>
      <c r="ALZ22" s="26"/>
      <c r="AMA22" s="26"/>
      <c r="AMB22" s="26"/>
      <c r="AMC22" s="26"/>
      <c r="AMD22" s="26"/>
      <c r="AME22" s="26"/>
      <c r="AMF22" s="26"/>
      <c r="AMG22" s="26"/>
      <c r="AMH22" s="26"/>
      <c r="AMI22" s="26"/>
      <c r="AMJ22" s="26"/>
      <c r="AMK22" s="26"/>
      <c r="AML22" s="26"/>
      <c r="AMM22" s="26"/>
      <c r="AMN22" s="26"/>
      <c r="AMO22" s="26"/>
      <c r="AMP22" s="26"/>
      <c r="AMQ22" s="26"/>
      <c r="AMR22" s="26"/>
      <c r="AMS22" s="26"/>
      <c r="AMT22" s="26"/>
      <c r="AMU22" s="26"/>
      <c r="AMV22" s="26"/>
      <c r="AMW22" s="26"/>
      <c r="AMX22" s="26"/>
      <c r="AMY22" s="26"/>
      <c r="AMZ22" s="26"/>
      <c r="ANA22" s="26"/>
      <c r="ANB22" s="26"/>
      <c r="ANC22" s="26"/>
      <c r="AND22" s="26"/>
      <c r="ANE22" s="26"/>
      <c r="ANF22" s="26"/>
      <c r="ANG22" s="26"/>
      <c r="ANH22" s="26"/>
      <c r="ANI22" s="26"/>
      <c r="ANJ22" s="26"/>
      <c r="ANK22" s="26"/>
      <c r="ANL22" s="26"/>
      <c r="ANM22" s="26"/>
      <c r="ANN22" s="26"/>
      <c r="ANO22" s="26"/>
      <c r="ANP22" s="26"/>
      <c r="ANQ22" s="26"/>
      <c r="ANR22" s="26"/>
      <c r="ANS22" s="26"/>
      <c r="ANT22" s="26"/>
      <c r="ANU22" s="26"/>
      <c r="ANV22" s="26"/>
      <c r="ANW22" s="26"/>
      <c r="ANX22" s="26"/>
      <c r="ANY22" s="26"/>
      <c r="ANZ22" s="26"/>
      <c r="AOA22" s="26"/>
      <c r="AOB22" s="26"/>
      <c r="AOC22" s="26"/>
      <c r="AOD22" s="26"/>
      <c r="AOE22" s="26"/>
      <c r="AOF22" s="26"/>
      <c r="AOG22" s="26"/>
      <c r="AOH22" s="26"/>
      <c r="AOI22" s="26"/>
      <c r="AOJ22" s="26"/>
      <c r="AOK22" s="26"/>
      <c r="AOL22" s="26"/>
      <c r="AOM22" s="26"/>
      <c r="AON22" s="26"/>
      <c r="AOO22" s="26"/>
      <c r="AOP22" s="26"/>
      <c r="AOQ22" s="26"/>
      <c r="AOR22" s="26"/>
      <c r="AOS22" s="26"/>
      <c r="AOT22" s="26"/>
      <c r="AOU22" s="26"/>
      <c r="AOV22" s="26"/>
      <c r="AOW22" s="26"/>
      <c r="AOX22" s="26"/>
      <c r="AOY22" s="26"/>
      <c r="AOZ22" s="26"/>
      <c r="APA22" s="26"/>
      <c r="APB22" s="26"/>
      <c r="APC22" s="26"/>
      <c r="APD22" s="26"/>
      <c r="APE22" s="26"/>
      <c r="APF22" s="26"/>
      <c r="APG22" s="26"/>
      <c r="APH22" s="26"/>
      <c r="API22" s="26"/>
      <c r="APJ22" s="26"/>
      <c r="APK22" s="26"/>
      <c r="APL22" s="26"/>
      <c r="APM22" s="26"/>
      <c r="APN22" s="26"/>
      <c r="APO22" s="26"/>
      <c r="APP22" s="26"/>
      <c r="APQ22" s="26"/>
      <c r="APR22" s="26"/>
      <c r="APS22" s="26"/>
      <c r="APT22" s="26"/>
      <c r="APU22" s="26"/>
      <c r="APV22" s="26"/>
      <c r="APW22" s="26"/>
      <c r="APX22" s="26"/>
      <c r="APY22" s="26"/>
      <c r="APZ22" s="26"/>
      <c r="AQA22" s="26"/>
      <c r="AQB22" s="26"/>
      <c r="AQC22" s="26"/>
      <c r="AQD22" s="26"/>
      <c r="AQE22" s="26"/>
      <c r="AQF22" s="26"/>
      <c r="AQG22" s="26"/>
      <c r="AQH22" s="26"/>
      <c r="AQI22" s="26"/>
      <c r="AQJ22" s="26"/>
      <c r="AQK22" s="26"/>
      <c r="AQL22" s="26"/>
      <c r="AQM22" s="26"/>
      <c r="AQN22" s="26"/>
      <c r="AQO22" s="26"/>
      <c r="AQP22" s="26"/>
      <c r="AQQ22" s="26"/>
      <c r="AQR22" s="26"/>
      <c r="AQS22" s="26"/>
      <c r="AQT22" s="26"/>
      <c r="AQU22" s="26"/>
      <c r="AQV22" s="26"/>
      <c r="AQW22" s="26"/>
      <c r="AQX22" s="26"/>
      <c r="AQY22" s="26"/>
      <c r="AQZ22" s="26"/>
      <c r="ARA22" s="26"/>
      <c r="ARB22" s="26"/>
      <c r="ARC22" s="26"/>
      <c r="ARD22" s="26"/>
      <c r="ARE22" s="26"/>
      <c r="ARF22" s="26"/>
      <c r="ARG22" s="26"/>
      <c r="ARH22" s="26"/>
      <c r="ARI22" s="26"/>
      <c r="ARJ22" s="26"/>
      <c r="ARK22" s="26"/>
      <c r="ARL22" s="26"/>
      <c r="ARM22" s="26"/>
      <c r="ARN22" s="26"/>
      <c r="ARO22" s="26"/>
      <c r="ARP22" s="26"/>
      <c r="ARQ22" s="26"/>
      <c r="ARR22" s="26"/>
      <c r="ARS22" s="26"/>
      <c r="ART22" s="26"/>
      <c r="ARU22" s="26"/>
      <c r="ARV22" s="26"/>
      <c r="ARW22" s="26"/>
      <c r="ARX22" s="26"/>
      <c r="ARY22" s="26"/>
      <c r="ARZ22" s="26"/>
      <c r="ASA22" s="26"/>
      <c r="ASB22" s="26"/>
      <c r="ASC22" s="26"/>
      <c r="ASD22" s="26"/>
      <c r="ASE22" s="26"/>
      <c r="ASF22" s="26"/>
      <c r="ASG22" s="26"/>
      <c r="ASH22" s="26"/>
      <c r="ASI22" s="26"/>
      <c r="ASJ22" s="26"/>
      <c r="ASK22" s="26"/>
      <c r="ASL22" s="26"/>
      <c r="ASM22" s="26"/>
      <c r="ASN22" s="26"/>
      <c r="ASO22" s="26"/>
      <c r="ASP22" s="26"/>
      <c r="ASQ22" s="26"/>
      <c r="ASR22" s="26"/>
      <c r="ASS22" s="26"/>
      <c r="AST22" s="26"/>
      <c r="ASU22" s="26"/>
      <c r="ASV22" s="26"/>
      <c r="ASW22" s="26"/>
      <c r="ASX22" s="26"/>
      <c r="ASY22" s="26"/>
      <c r="ASZ22" s="26"/>
      <c r="ATA22" s="26"/>
      <c r="ATB22" s="26"/>
      <c r="ATC22" s="26"/>
      <c r="ATD22" s="26"/>
      <c r="ATE22" s="26"/>
      <c r="ATF22" s="26"/>
      <c r="ATG22" s="26"/>
      <c r="ATH22" s="26"/>
      <c r="ATI22" s="26"/>
      <c r="ATJ22" s="26"/>
      <c r="ATK22" s="26"/>
      <c r="ATL22" s="26"/>
      <c r="ATM22" s="26"/>
      <c r="ATN22" s="26"/>
      <c r="ATO22" s="26"/>
      <c r="ATP22" s="26"/>
      <c r="ATQ22" s="26"/>
      <c r="ATR22" s="26"/>
      <c r="ATS22" s="26"/>
      <c r="ATT22" s="26"/>
      <c r="ATU22" s="26"/>
      <c r="ATV22" s="26"/>
      <c r="ATW22" s="26"/>
      <c r="ATX22" s="26"/>
      <c r="ATY22" s="26"/>
      <c r="ATZ22" s="26"/>
      <c r="AUA22" s="26"/>
      <c r="AUB22" s="26"/>
      <c r="AUC22" s="26"/>
      <c r="AUD22" s="26"/>
      <c r="AUE22" s="26"/>
      <c r="AUF22" s="26"/>
      <c r="AUG22" s="26"/>
      <c r="AUH22" s="26"/>
      <c r="AUI22" s="26"/>
      <c r="AUJ22" s="26"/>
      <c r="AUK22" s="26"/>
      <c r="AUL22" s="26"/>
      <c r="AUM22" s="26"/>
      <c r="AUN22" s="26"/>
      <c r="AUO22" s="26"/>
      <c r="AUP22" s="26"/>
      <c r="AUQ22" s="26"/>
      <c r="AUR22" s="26"/>
      <c r="AUS22" s="26"/>
      <c r="AUT22" s="26"/>
      <c r="AUU22" s="26"/>
      <c r="AUV22" s="26"/>
      <c r="AUW22" s="26"/>
      <c r="AUX22" s="26"/>
      <c r="AUY22" s="26"/>
      <c r="AUZ22" s="26"/>
      <c r="AVA22" s="26"/>
      <c r="AVB22" s="26"/>
      <c r="AVC22" s="26"/>
      <c r="AVD22" s="26"/>
      <c r="AVE22" s="26"/>
      <c r="AVF22" s="26"/>
      <c r="AVG22" s="26"/>
      <c r="AVH22" s="26"/>
      <c r="AVI22" s="26"/>
      <c r="AVJ22" s="26"/>
      <c r="AVK22" s="26"/>
      <c r="AVL22" s="26"/>
      <c r="AVM22" s="26"/>
      <c r="AVN22" s="26"/>
      <c r="AVO22" s="26"/>
      <c r="AVP22" s="26"/>
      <c r="AVQ22" s="26"/>
      <c r="AVR22" s="26"/>
      <c r="AVS22" s="26"/>
      <c r="AVT22" s="26"/>
      <c r="AVU22" s="26"/>
      <c r="AVV22" s="26"/>
      <c r="AVW22" s="26"/>
      <c r="AVX22" s="26"/>
      <c r="AVY22" s="26"/>
      <c r="AVZ22" s="26"/>
      <c r="AWA22" s="26"/>
      <c r="AWB22" s="26"/>
      <c r="AWC22" s="26"/>
      <c r="AWD22" s="26"/>
      <c r="AWE22" s="26"/>
      <c r="AWF22" s="26"/>
      <c r="AWG22" s="26"/>
      <c r="AWH22" s="26"/>
      <c r="AWI22" s="26"/>
      <c r="AWJ22" s="26"/>
      <c r="AWK22" s="26"/>
      <c r="AWL22" s="26"/>
      <c r="AWM22" s="26"/>
      <c r="AWN22" s="26"/>
      <c r="AWO22" s="26"/>
      <c r="AWP22" s="26"/>
      <c r="AWQ22" s="26"/>
      <c r="AWR22" s="26"/>
      <c r="AWS22" s="26"/>
      <c r="AWT22" s="26"/>
      <c r="AWU22" s="26"/>
      <c r="AWV22" s="26"/>
      <c r="AWW22" s="26"/>
      <c r="AWX22" s="26"/>
      <c r="AWY22" s="26"/>
      <c r="AWZ22" s="26"/>
      <c r="AXA22" s="26"/>
      <c r="AXB22" s="26"/>
      <c r="AXC22" s="26"/>
      <c r="AXD22" s="26"/>
      <c r="AXE22" s="26"/>
      <c r="AXF22" s="26"/>
      <c r="AXG22" s="26"/>
      <c r="AXH22" s="26"/>
      <c r="AXI22" s="26"/>
      <c r="AXJ22" s="26"/>
      <c r="AXK22" s="26"/>
      <c r="AXL22" s="26"/>
      <c r="AXM22" s="26"/>
      <c r="AXN22" s="26"/>
      <c r="AXO22" s="26"/>
      <c r="AXP22" s="26"/>
      <c r="AXQ22" s="26"/>
      <c r="AXR22" s="26"/>
      <c r="AXS22" s="26"/>
      <c r="AXT22" s="26"/>
      <c r="AXU22" s="26"/>
      <c r="AXV22" s="26"/>
      <c r="AXW22" s="26"/>
      <c r="AXX22" s="26"/>
      <c r="AXY22" s="26"/>
      <c r="AXZ22" s="26"/>
      <c r="AYA22" s="26"/>
      <c r="AYB22" s="26"/>
      <c r="AYC22" s="26"/>
      <c r="AYD22" s="26"/>
      <c r="AYE22" s="26"/>
      <c r="AYF22" s="26"/>
      <c r="AYG22" s="26"/>
      <c r="AYH22" s="26"/>
      <c r="AYI22" s="26"/>
      <c r="AYJ22" s="26"/>
      <c r="AYK22" s="26"/>
      <c r="AYL22" s="26"/>
      <c r="AYM22" s="26"/>
      <c r="AYN22" s="26"/>
      <c r="AYO22" s="26"/>
      <c r="AYP22" s="26"/>
      <c r="AYQ22" s="26"/>
      <c r="AYR22" s="26"/>
      <c r="AYS22" s="26"/>
      <c r="AYT22" s="26"/>
      <c r="AYU22" s="26"/>
      <c r="AYV22" s="26"/>
      <c r="AYW22" s="26"/>
      <c r="AYX22" s="26"/>
      <c r="AYY22" s="26"/>
      <c r="AYZ22" s="26"/>
      <c r="AZA22" s="26"/>
      <c r="AZB22" s="26"/>
      <c r="AZC22" s="26"/>
      <c r="AZD22" s="26"/>
      <c r="AZE22" s="26"/>
      <c r="AZF22" s="26"/>
      <c r="AZG22" s="26"/>
      <c r="AZH22" s="26"/>
      <c r="AZI22" s="26"/>
      <c r="AZJ22" s="26"/>
      <c r="AZK22" s="26"/>
      <c r="AZL22" s="26"/>
      <c r="AZM22" s="26"/>
      <c r="AZN22" s="26"/>
      <c r="AZO22" s="26"/>
      <c r="AZP22" s="26"/>
      <c r="AZQ22" s="26"/>
      <c r="AZR22" s="26"/>
      <c r="AZS22" s="26"/>
      <c r="AZT22" s="26"/>
      <c r="AZU22" s="26"/>
      <c r="AZV22" s="26"/>
      <c r="AZW22" s="26"/>
      <c r="AZX22" s="26"/>
      <c r="AZY22" s="26"/>
      <c r="AZZ22" s="26"/>
      <c r="BAA22" s="26"/>
      <c r="BAB22" s="26"/>
      <c r="BAC22" s="26"/>
      <c r="BAD22" s="26"/>
      <c r="BAE22" s="26"/>
      <c r="BAF22" s="26"/>
      <c r="BAG22" s="26"/>
      <c r="BAH22" s="26"/>
      <c r="BAI22" s="26"/>
      <c r="BAJ22" s="26"/>
      <c r="BAK22" s="26"/>
      <c r="BAL22" s="26"/>
      <c r="BAM22" s="26"/>
      <c r="BAN22" s="26"/>
      <c r="BAO22" s="26"/>
      <c r="BAP22" s="26"/>
      <c r="BAQ22" s="26"/>
      <c r="BAR22" s="26"/>
      <c r="BAS22" s="26"/>
      <c r="BAT22" s="26"/>
      <c r="BAU22" s="26"/>
      <c r="BAV22" s="26"/>
      <c r="BAW22" s="26"/>
      <c r="BAX22" s="26"/>
      <c r="BAY22" s="26"/>
      <c r="BAZ22" s="26"/>
      <c r="BBA22" s="26"/>
      <c r="BBB22" s="26"/>
      <c r="BBC22" s="26"/>
      <c r="BBD22" s="26"/>
      <c r="BBE22" s="26"/>
      <c r="BBF22" s="26"/>
      <c r="BBG22" s="26"/>
      <c r="BBH22" s="26"/>
      <c r="BBI22" s="26"/>
      <c r="BBJ22" s="26"/>
      <c r="BBK22" s="26"/>
      <c r="BBL22" s="26"/>
      <c r="BBM22" s="26"/>
      <c r="BBN22" s="26"/>
      <c r="BBO22" s="26"/>
      <c r="BBP22" s="26"/>
      <c r="BBQ22" s="26"/>
      <c r="BBR22" s="26"/>
      <c r="BBS22" s="26"/>
      <c r="BBT22" s="26"/>
      <c r="BBU22" s="26"/>
      <c r="BBV22" s="26"/>
      <c r="BBW22" s="26"/>
      <c r="BBX22" s="26"/>
      <c r="BBY22" s="26"/>
      <c r="BBZ22" s="26"/>
      <c r="BCA22" s="26"/>
      <c r="BCB22" s="26"/>
      <c r="BCC22" s="26"/>
      <c r="BCD22" s="26"/>
      <c r="BCE22" s="26"/>
      <c r="BCF22" s="26"/>
      <c r="BCG22" s="26"/>
      <c r="BCH22" s="26"/>
      <c r="BCI22" s="26"/>
      <c r="BCJ22" s="26"/>
      <c r="BCK22" s="26"/>
      <c r="BCL22" s="26"/>
      <c r="BCM22" s="26"/>
      <c r="BCN22" s="26"/>
      <c r="BCO22" s="26"/>
      <c r="BCP22" s="26"/>
      <c r="BCQ22" s="26"/>
      <c r="BCR22" s="26"/>
      <c r="BCS22" s="26"/>
      <c r="BCT22" s="26"/>
      <c r="BCU22" s="26"/>
      <c r="BCV22" s="26"/>
      <c r="BCW22" s="26"/>
      <c r="BCX22" s="26"/>
      <c r="BCY22" s="26"/>
      <c r="BCZ22" s="26"/>
      <c r="BDA22" s="26"/>
      <c r="BDB22" s="26"/>
      <c r="BDC22" s="26"/>
      <c r="BDD22" s="26"/>
      <c r="BDE22" s="26"/>
      <c r="BDF22" s="26"/>
      <c r="BDG22" s="26"/>
      <c r="BDH22" s="26"/>
      <c r="BDI22" s="26"/>
      <c r="BDJ22" s="26"/>
      <c r="BDK22" s="26"/>
      <c r="BDL22" s="26"/>
      <c r="BDM22" s="26"/>
      <c r="BDN22" s="26"/>
      <c r="BDO22" s="26"/>
      <c r="BDP22" s="26"/>
      <c r="BDQ22" s="26"/>
      <c r="BDR22" s="26"/>
      <c r="BDS22" s="26"/>
      <c r="BDT22" s="26"/>
      <c r="BDU22" s="26"/>
      <c r="BDV22" s="26"/>
      <c r="BDW22" s="26"/>
      <c r="BDX22" s="26"/>
      <c r="BDY22" s="26"/>
      <c r="BDZ22" s="26"/>
      <c r="BEA22" s="26"/>
      <c r="BEB22" s="26"/>
      <c r="BEC22" s="26"/>
      <c r="BED22" s="26"/>
      <c r="BEE22" s="26"/>
      <c r="BEF22" s="26"/>
      <c r="BEG22" s="26"/>
      <c r="BEH22" s="26"/>
      <c r="BEI22" s="26"/>
      <c r="BEJ22" s="26"/>
      <c r="BEK22" s="26"/>
      <c r="BEL22" s="26"/>
      <c r="BEM22" s="26"/>
      <c r="BEN22" s="26"/>
      <c r="BEO22" s="26"/>
      <c r="BEP22" s="26"/>
      <c r="BEQ22" s="26"/>
      <c r="BER22" s="26"/>
      <c r="BES22" s="26"/>
      <c r="BET22" s="26"/>
      <c r="BEU22" s="26"/>
      <c r="BEV22" s="26"/>
      <c r="BEW22" s="26"/>
      <c r="BEX22" s="26"/>
      <c r="BEY22" s="26"/>
      <c r="BEZ22" s="26"/>
      <c r="BFA22" s="26"/>
      <c r="BFB22" s="26"/>
      <c r="BFC22" s="26"/>
      <c r="BFD22" s="26"/>
      <c r="BFE22" s="26"/>
      <c r="BFF22" s="26"/>
      <c r="BFG22" s="26"/>
      <c r="BFH22" s="26"/>
      <c r="BFI22" s="26"/>
      <c r="BFJ22" s="26"/>
      <c r="BFK22" s="26"/>
      <c r="BFL22" s="26"/>
      <c r="BFM22" s="26"/>
      <c r="BFN22" s="26"/>
      <c r="BFO22" s="26"/>
      <c r="BFP22" s="26"/>
      <c r="BFQ22" s="26"/>
      <c r="BFR22" s="26"/>
      <c r="BFS22" s="26"/>
      <c r="BFT22" s="26"/>
      <c r="BFU22" s="26"/>
      <c r="BFV22" s="26"/>
      <c r="BFW22" s="26"/>
      <c r="BFX22" s="26"/>
      <c r="BFY22" s="26"/>
      <c r="BFZ22" s="26"/>
      <c r="BGA22" s="26"/>
      <c r="BGB22" s="26"/>
      <c r="BGC22" s="26"/>
      <c r="BGD22" s="26"/>
      <c r="BGE22" s="26"/>
      <c r="BGF22" s="26"/>
      <c r="BGG22" s="26"/>
      <c r="BGH22" s="26"/>
      <c r="BGI22" s="26"/>
      <c r="BGJ22" s="26"/>
      <c r="BGK22" s="26"/>
      <c r="BGL22" s="26"/>
      <c r="BGM22" s="26"/>
      <c r="BGN22" s="26"/>
      <c r="BGO22" s="26"/>
      <c r="BGP22" s="26"/>
      <c r="BGQ22" s="26"/>
      <c r="BGR22" s="26"/>
      <c r="BGS22" s="26"/>
      <c r="BGT22" s="26"/>
      <c r="BGU22" s="26"/>
      <c r="BGV22" s="26"/>
      <c r="BGW22" s="26"/>
      <c r="BGX22" s="26"/>
      <c r="BGY22" s="26"/>
      <c r="BGZ22" s="26"/>
      <c r="BHA22" s="26"/>
      <c r="BHB22" s="26"/>
      <c r="BHC22" s="26"/>
      <c r="BHD22" s="26"/>
      <c r="BHE22" s="26"/>
      <c r="BHF22" s="26"/>
      <c r="BHG22" s="26"/>
      <c r="BHH22" s="26"/>
      <c r="BHI22" s="26"/>
      <c r="BHJ22" s="26"/>
      <c r="BHK22" s="26"/>
      <c r="BHL22" s="26"/>
      <c r="BHM22" s="26"/>
      <c r="BHN22" s="26"/>
      <c r="BHO22" s="26"/>
      <c r="BHP22" s="26"/>
      <c r="BHQ22" s="26"/>
      <c r="BHR22" s="26"/>
      <c r="BHS22" s="26"/>
      <c r="BHT22" s="26"/>
      <c r="BHU22" s="26"/>
      <c r="BHV22" s="26"/>
      <c r="BHW22" s="26"/>
      <c r="BHX22" s="26"/>
      <c r="BHY22" s="26"/>
      <c r="BHZ22" s="26"/>
      <c r="BIA22" s="26"/>
      <c r="BIB22" s="26"/>
      <c r="BIC22" s="26"/>
      <c r="BID22" s="26"/>
      <c r="BIE22" s="26"/>
      <c r="BIF22" s="26"/>
      <c r="BIG22" s="26"/>
      <c r="BIH22" s="26"/>
      <c r="BII22" s="26"/>
      <c r="BIJ22" s="26"/>
      <c r="BIK22" s="26"/>
      <c r="BIL22" s="26"/>
      <c r="BIM22" s="26"/>
      <c r="BIN22" s="26"/>
      <c r="BIO22" s="26"/>
      <c r="BIP22" s="26"/>
      <c r="BIQ22" s="26"/>
      <c r="BIR22" s="26"/>
      <c r="BIS22" s="26"/>
      <c r="BIT22" s="26"/>
      <c r="BIU22" s="26"/>
      <c r="BIV22" s="26"/>
      <c r="BIW22" s="26"/>
      <c r="BIX22" s="26"/>
      <c r="BIY22" s="26"/>
      <c r="BIZ22" s="26"/>
      <c r="BJA22" s="26"/>
      <c r="BJB22" s="26"/>
      <c r="BJC22" s="26"/>
      <c r="BJD22" s="26"/>
      <c r="BJE22" s="26"/>
      <c r="BJF22" s="26"/>
      <c r="BJG22" s="26"/>
      <c r="BJH22" s="26"/>
      <c r="BJI22" s="26"/>
      <c r="BJJ22" s="26"/>
      <c r="BJK22" s="26"/>
      <c r="BJL22" s="26"/>
      <c r="BJM22" s="26"/>
      <c r="BJN22" s="26"/>
      <c r="BJO22" s="26"/>
      <c r="BJP22" s="26"/>
      <c r="BJQ22" s="26"/>
      <c r="BJR22" s="26"/>
      <c r="BJS22" s="26"/>
      <c r="BJT22" s="26"/>
      <c r="BJU22" s="26"/>
      <c r="BJV22" s="26"/>
      <c r="BJW22" s="26"/>
      <c r="BJX22" s="26"/>
      <c r="BJY22" s="26"/>
      <c r="BJZ22" s="26"/>
      <c r="BKA22" s="26"/>
      <c r="BKB22" s="26"/>
      <c r="BKC22" s="26"/>
      <c r="BKD22" s="26"/>
      <c r="BKE22" s="26"/>
      <c r="BKF22" s="26"/>
      <c r="BKG22" s="26"/>
      <c r="BKH22" s="26"/>
      <c r="BKI22" s="26"/>
      <c r="BKJ22" s="26"/>
      <c r="BKK22" s="26"/>
      <c r="BKL22" s="26"/>
      <c r="BKM22" s="26"/>
      <c r="BKN22" s="26"/>
      <c r="BKO22" s="26"/>
      <c r="BKP22" s="26"/>
      <c r="BKQ22" s="26"/>
      <c r="BKR22" s="26"/>
      <c r="BKS22" s="26"/>
      <c r="BKT22" s="26"/>
      <c r="BKU22" s="26"/>
      <c r="BKV22" s="26"/>
      <c r="BKW22" s="26"/>
      <c r="BKX22" s="26"/>
      <c r="BKY22" s="26"/>
      <c r="BKZ22" s="26"/>
      <c r="BLA22" s="26"/>
      <c r="BLB22" s="26"/>
      <c r="BLC22" s="26"/>
      <c r="BLD22" s="26"/>
      <c r="BLE22" s="26"/>
      <c r="BLF22" s="26"/>
      <c r="BLG22" s="26"/>
      <c r="BLH22" s="26"/>
      <c r="BLI22" s="26"/>
      <c r="BLJ22" s="26"/>
      <c r="BLK22" s="26"/>
      <c r="BLL22" s="26"/>
      <c r="BLM22" s="26"/>
      <c r="BLN22" s="26"/>
      <c r="BLO22" s="26"/>
      <c r="BLP22" s="26"/>
      <c r="BLQ22" s="26"/>
      <c r="BLR22" s="26"/>
      <c r="BLS22" s="26"/>
      <c r="BLT22" s="26"/>
      <c r="BLU22" s="26"/>
      <c r="BLV22" s="26"/>
      <c r="BLW22" s="26"/>
      <c r="BLX22" s="26"/>
      <c r="BLY22" s="26"/>
      <c r="BLZ22" s="26"/>
      <c r="BMA22" s="26"/>
      <c r="BMB22" s="26"/>
      <c r="BMC22" s="26"/>
      <c r="BMD22" s="26"/>
      <c r="BME22" s="26"/>
      <c r="BMF22" s="26"/>
      <c r="BMG22" s="26"/>
      <c r="BMH22" s="26"/>
      <c r="BMI22" s="26"/>
      <c r="BMJ22" s="26"/>
      <c r="BMK22" s="26"/>
      <c r="BML22" s="26"/>
      <c r="BMM22" s="26"/>
      <c r="BMN22" s="26"/>
      <c r="BMO22" s="26"/>
      <c r="BMP22" s="26"/>
      <c r="BMQ22" s="26"/>
      <c r="BMR22" s="26"/>
      <c r="BMS22" s="26"/>
      <c r="BMT22" s="26"/>
      <c r="BMU22" s="26"/>
      <c r="BMV22" s="26"/>
      <c r="BMW22" s="26"/>
      <c r="BMX22" s="26"/>
      <c r="BMY22" s="26"/>
      <c r="BMZ22" s="26"/>
      <c r="BNA22" s="26"/>
      <c r="BNB22" s="26"/>
      <c r="BNC22" s="26"/>
      <c r="BND22" s="26"/>
      <c r="BNE22" s="26"/>
      <c r="BNF22" s="26"/>
      <c r="BNG22" s="26"/>
      <c r="BNH22" s="26"/>
      <c r="BNI22" s="26"/>
      <c r="BNJ22" s="26"/>
      <c r="BNK22" s="26"/>
      <c r="BNL22" s="26"/>
      <c r="BNM22" s="26"/>
      <c r="BNN22" s="26"/>
      <c r="BNO22" s="26"/>
      <c r="BNP22" s="26"/>
      <c r="BNQ22" s="26"/>
      <c r="BNR22" s="26"/>
      <c r="BNS22" s="26"/>
      <c r="BNT22" s="26"/>
      <c r="BNU22" s="26"/>
      <c r="BNV22" s="26"/>
      <c r="BNW22" s="26"/>
      <c r="BNX22" s="26"/>
      <c r="BNY22" s="26"/>
      <c r="BNZ22" s="26"/>
      <c r="BOA22" s="26"/>
      <c r="BOB22" s="26"/>
      <c r="BOC22" s="26"/>
      <c r="BOD22" s="26"/>
      <c r="BOE22" s="26"/>
      <c r="BOF22" s="26"/>
      <c r="BOG22" s="26"/>
      <c r="BOH22" s="26"/>
      <c r="BOI22" s="26"/>
      <c r="BOJ22" s="26"/>
      <c r="BOK22" s="26"/>
      <c r="BOL22" s="26"/>
      <c r="BOM22" s="26"/>
      <c r="BON22" s="26"/>
      <c r="BOO22" s="26"/>
      <c r="BOP22" s="26"/>
      <c r="BOQ22" s="26"/>
      <c r="BOR22" s="26"/>
      <c r="BOS22" s="26"/>
      <c r="BOT22" s="26"/>
      <c r="BOU22" s="26"/>
      <c r="BOV22" s="26"/>
      <c r="BOW22" s="26"/>
      <c r="BOX22" s="26"/>
      <c r="BOY22" s="26"/>
      <c r="BOZ22" s="26"/>
      <c r="BPA22" s="26"/>
      <c r="BPB22" s="26"/>
      <c r="BPC22" s="26"/>
      <c r="BPD22" s="26"/>
      <c r="BPE22" s="26"/>
      <c r="BPF22" s="26"/>
      <c r="BPG22" s="26"/>
      <c r="BPH22" s="26"/>
      <c r="BPI22" s="26"/>
      <c r="BPJ22" s="26"/>
      <c r="BPK22" s="26"/>
      <c r="BPL22" s="26"/>
      <c r="BPM22" s="26"/>
      <c r="BPN22" s="26"/>
      <c r="BPO22" s="26"/>
      <c r="BPP22" s="26"/>
      <c r="BPQ22" s="26"/>
      <c r="BPR22" s="26"/>
      <c r="BPS22" s="26"/>
      <c r="BPT22" s="26"/>
      <c r="BPU22" s="26"/>
      <c r="BPV22" s="26"/>
      <c r="BPW22" s="26"/>
      <c r="BPX22" s="26"/>
      <c r="BPY22" s="26"/>
      <c r="BPZ22" s="26"/>
      <c r="BQA22" s="26"/>
      <c r="BQB22" s="26"/>
      <c r="BQC22" s="26"/>
      <c r="BQD22" s="26"/>
      <c r="BQE22" s="26"/>
      <c r="BQF22" s="26"/>
      <c r="BQG22" s="26"/>
      <c r="BQH22" s="26"/>
      <c r="BQI22" s="26"/>
      <c r="BQJ22" s="26"/>
      <c r="BQK22" s="26"/>
      <c r="BQL22" s="26"/>
      <c r="BQM22" s="26"/>
      <c r="BQN22" s="26"/>
      <c r="BQO22" s="26"/>
      <c r="BQP22" s="26"/>
      <c r="BQQ22" s="26"/>
      <c r="BQR22" s="26"/>
      <c r="BQS22" s="26"/>
      <c r="BQT22" s="26"/>
      <c r="BQU22" s="26"/>
      <c r="BQV22" s="26"/>
      <c r="BQW22" s="26"/>
      <c r="BQX22" s="26"/>
      <c r="BQY22" s="26"/>
      <c r="BQZ22" s="26"/>
      <c r="BRA22" s="26"/>
      <c r="BRB22" s="26"/>
      <c r="BRC22" s="26"/>
      <c r="BRD22" s="26"/>
      <c r="BRE22" s="26"/>
      <c r="BRF22" s="26"/>
      <c r="BRG22" s="26"/>
      <c r="BRH22" s="26"/>
      <c r="BRI22" s="26"/>
      <c r="BRJ22" s="26"/>
      <c r="BRK22" s="26"/>
      <c r="BRL22" s="26"/>
      <c r="BRM22" s="26"/>
      <c r="BRN22" s="26"/>
      <c r="BRO22" s="26"/>
      <c r="BRP22" s="26"/>
      <c r="BRQ22" s="26"/>
      <c r="BRR22" s="26"/>
      <c r="BRS22" s="26"/>
      <c r="BRT22" s="26"/>
      <c r="BRU22" s="26"/>
      <c r="BRV22" s="26"/>
      <c r="BRW22" s="26"/>
      <c r="BRX22" s="26"/>
      <c r="BRY22" s="26"/>
      <c r="BRZ22" s="26"/>
      <c r="BSA22" s="26"/>
      <c r="BSB22" s="26"/>
      <c r="BSC22" s="26"/>
      <c r="BSD22" s="26"/>
      <c r="BSE22" s="26"/>
      <c r="BSF22" s="26"/>
      <c r="BSG22" s="26"/>
      <c r="BSH22" s="26"/>
      <c r="BSI22" s="26"/>
      <c r="BSJ22" s="26"/>
      <c r="BSK22" s="26"/>
      <c r="BSL22" s="26"/>
      <c r="BSM22" s="26"/>
      <c r="BSN22" s="26"/>
      <c r="BSO22" s="26"/>
      <c r="BSP22" s="26"/>
      <c r="BSQ22" s="26"/>
      <c r="BSR22" s="26"/>
      <c r="BSS22" s="26"/>
      <c r="BST22" s="26"/>
      <c r="BSU22" s="26"/>
      <c r="BSV22" s="26"/>
      <c r="BSW22" s="26"/>
      <c r="BSX22" s="26"/>
      <c r="BSY22" s="26"/>
      <c r="BSZ22" s="26"/>
      <c r="BTA22" s="26"/>
      <c r="BTB22" s="26"/>
      <c r="BTC22" s="26"/>
      <c r="BTD22" s="26"/>
      <c r="BTE22" s="26"/>
      <c r="BTF22" s="26"/>
      <c r="BTG22" s="26"/>
      <c r="BTH22" s="26"/>
      <c r="BTI22" s="26"/>
      <c r="BTJ22" s="26"/>
      <c r="BTK22" s="26"/>
      <c r="BTL22" s="26"/>
      <c r="BTM22" s="26"/>
      <c r="BTN22" s="26"/>
      <c r="BTO22" s="26"/>
      <c r="BTP22" s="26"/>
      <c r="BTQ22" s="26"/>
      <c r="BTR22" s="26"/>
      <c r="BTS22" s="26"/>
      <c r="BTT22" s="26"/>
      <c r="BTU22" s="26"/>
      <c r="BTV22" s="26"/>
      <c r="BTW22" s="26"/>
      <c r="BTX22" s="26"/>
      <c r="BTY22" s="26"/>
      <c r="BTZ22" s="26"/>
      <c r="BUA22" s="26"/>
      <c r="BUB22" s="26"/>
      <c r="BUC22" s="26"/>
      <c r="BUD22" s="26"/>
      <c r="BUE22" s="26"/>
      <c r="BUF22" s="26"/>
      <c r="BUG22" s="26"/>
      <c r="BUH22" s="26"/>
      <c r="BUI22" s="26"/>
      <c r="BUJ22" s="26"/>
      <c r="BUK22" s="26"/>
      <c r="BUL22" s="26"/>
      <c r="BUM22" s="26"/>
      <c r="BUN22" s="26"/>
      <c r="BUO22" s="26"/>
      <c r="BUP22" s="26"/>
      <c r="BUQ22" s="26"/>
      <c r="BUR22" s="26"/>
      <c r="BUS22" s="26"/>
      <c r="BUT22" s="26"/>
      <c r="BUU22" s="26"/>
      <c r="BUV22" s="26"/>
      <c r="BUW22" s="26"/>
      <c r="BUX22" s="26"/>
      <c r="BUY22" s="26"/>
      <c r="BUZ22" s="26"/>
      <c r="BVA22" s="26"/>
      <c r="BVB22" s="26"/>
      <c r="BVC22" s="26"/>
      <c r="BVD22" s="26"/>
      <c r="BVE22" s="26"/>
      <c r="BVF22" s="26"/>
      <c r="BVG22" s="26"/>
      <c r="BVH22" s="26"/>
      <c r="BVI22" s="26"/>
      <c r="BVJ22" s="26"/>
      <c r="BVK22" s="26"/>
      <c r="BVL22" s="26"/>
      <c r="BVM22" s="26"/>
      <c r="BVN22" s="26"/>
      <c r="BVO22" s="26"/>
      <c r="BVP22" s="26"/>
      <c r="BVQ22" s="26"/>
      <c r="BVR22" s="26"/>
      <c r="BVS22" s="26"/>
      <c r="BVT22" s="26"/>
      <c r="BVU22" s="26"/>
      <c r="BVV22" s="26"/>
      <c r="BVW22" s="26"/>
      <c r="BVX22" s="26"/>
      <c r="BVY22" s="26"/>
      <c r="BVZ22" s="26"/>
      <c r="BWA22" s="26"/>
      <c r="BWB22" s="26"/>
      <c r="BWC22" s="26"/>
      <c r="BWD22" s="26"/>
      <c r="BWE22" s="26"/>
      <c r="BWF22" s="26"/>
      <c r="BWG22" s="26"/>
      <c r="BWH22" s="26"/>
      <c r="BWI22" s="26"/>
      <c r="BWJ22" s="26"/>
      <c r="BWK22" s="26"/>
      <c r="BWL22" s="26"/>
      <c r="BWM22" s="26"/>
      <c r="BWN22" s="26"/>
      <c r="BWO22" s="26"/>
      <c r="BWP22" s="26"/>
      <c r="BWQ22" s="26"/>
      <c r="BWR22" s="26"/>
      <c r="BWS22" s="26"/>
      <c r="BWT22" s="26"/>
      <c r="BWU22" s="26"/>
      <c r="BWV22" s="26"/>
      <c r="BWW22" s="26"/>
      <c r="BWX22" s="26"/>
      <c r="BWY22" s="26"/>
      <c r="BWZ22" s="26"/>
      <c r="BXA22" s="26"/>
      <c r="BXB22" s="26"/>
      <c r="BXC22" s="26"/>
      <c r="BXD22" s="26"/>
      <c r="BXE22" s="26"/>
      <c r="BXF22" s="26"/>
      <c r="BXG22" s="26"/>
      <c r="BXH22" s="26"/>
      <c r="BXI22" s="26"/>
      <c r="BXJ22" s="26"/>
      <c r="BXK22" s="26"/>
      <c r="BXL22" s="26"/>
      <c r="BXM22" s="26"/>
      <c r="BXN22" s="26"/>
      <c r="BXO22" s="26"/>
      <c r="BXP22" s="26"/>
      <c r="BXQ22" s="26"/>
      <c r="BXR22" s="26"/>
      <c r="BXS22" s="26"/>
      <c r="BXT22" s="26"/>
      <c r="BXU22" s="26"/>
      <c r="BXV22" s="26"/>
      <c r="BXW22" s="26"/>
      <c r="BXX22" s="26"/>
      <c r="BXY22" s="26"/>
      <c r="BXZ22" s="26"/>
      <c r="BYA22" s="26"/>
      <c r="BYB22" s="26"/>
      <c r="BYC22" s="26"/>
      <c r="BYD22" s="26"/>
      <c r="BYE22" s="26"/>
      <c r="BYF22" s="26"/>
      <c r="BYG22" s="26"/>
      <c r="BYH22" s="26"/>
      <c r="BYI22" s="26"/>
      <c r="BYJ22" s="26"/>
      <c r="BYK22" s="26"/>
      <c r="BYL22" s="26"/>
      <c r="BYM22" s="26"/>
      <c r="BYN22" s="26"/>
      <c r="BYO22" s="26"/>
      <c r="BYP22" s="26"/>
      <c r="BYQ22" s="26"/>
      <c r="BYR22" s="26"/>
      <c r="BYS22" s="26"/>
      <c r="BYT22" s="26"/>
      <c r="BYU22" s="26"/>
      <c r="BYV22" s="26"/>
      <c r="BYW22" s="26"/>
      <c r="BYX22" s="26"/>
      <c r="BYY22" s="26"/>
      <c r="BYZ22" s="26"/>
      <c r="BZA22" s="26"/>
      <c r="BZB22" s="26"/>
      <c r="BZC22" s="26"/>
      <c r="BZD22" s="26"/>
      <c r="BZE22" s="26"/>
      <c r="BZF22" s="26"/>
      <c r="BZG22" s="26"/>
      <c r="BZH22" s="26"/>
      <c r="BZI22" s="26"/>
      <c r="BZJ22" s="26"/>
      <c r="BZK22" s="26"/>
      <c r="BZL22" s="26"/>
      <c r="BZM22" s="26"/>
      <c r="BZN22" s="26"/>
      <c r="BZO22" s="26"/>
      <c r="BZP22" s="26"/>
      <c r="BZQ22" s="26"/>
      <c r="BZR22" s="26"/>
      <c r="BZS22" s="26"/>
      <c r="BZT22" s="26"/>
      <c r="BZU22" s="26"/>
      <c r="BZV22" s="26"/>
      <c r="BZW22" s="26"/>
      <c r="BZX22" s="26"/>
      <c r="BZY22" s="26"/>
      <c r="BZZ22" s="26"/>
      <c r="CAA22" s="26"/>
      <c r="CAB22" s="26"/>
      <c r="CAC22" s="26"/>
      <c r="CAD22" s="26"/>
      <c r="CAE22" s="26"/>
      <c r="CAF22" s="26"/>
      <c r="CAG22" s="26"/>
      <c r="CAH22" s="26"/>
      <c r="CAI22" s="26"/>
      <c r="CAJ22" s="26"/>
      <c r="CAK22" s="26"/>
      <c r="CAL22" s="26"/>
      <c r="CAM22" s="26"/>
      <c r="CAN22" s="26"/>
      <c r="CAO22" s="26"/>
      <c r="CAP22" s="26"/>
      <c r="CAQ22" s="26"/>
      <c r="CAR22" s="26"/>
      <c r="CAS22" s="26"/>
      <c r="CAT22" s="26"/>
      <c r="CAU22" s="26"/>
      <c r="CAV22" s="26"/>
      <c r="CAW22" s="26"/>
      <c r="CAX22" s="26"/>
      <c r="CAY22" s="26"/>
      <c r="CAZ22" s="26"/>
      <c r="CBA22" s="26"/>
      <c r="CBB22" s="26"/>
      <c r="CBC22" s="26"/>
      <c r="CBD22" s="26"/>
      <c r="CBE22" s="26"/>
      <c r="CBF22" s="26"/>
      <c r="CBG22" s="26"/>
      <c r="CBH22" s="26"/>
      <c r="CBI22" s="26"/>
      <c r="CBJ22" s="26"/>
      <c r="CBK22" s="26"/>
      <c r="CBL22" s="26"/>
      <c r="CBM22" s="26"/>
      <c r="CBN22" s="26"/>
      <c r="CBO22" s="26"/>
      <c r="CBP22" s="26"/>
      <c r="CBQ22" s="26"/>
      <c r="CBR22" s="26"/>
      <c r="CBS22" s="26"/>
      <c r="CBT22" s="26"/>
      <c r="CBU22" s="26"/>
      <c r="CBV22" s="26"/>
      <c r="CBW22" s="26"/>
      <c r="CBX22" s="26"/>
      <c r="CBY22" s="26"/>
      <c r="CBZ22" s="26"/>
      <c r="CCA22" s="26"/>
      <c r="CCB22" s="26"/>
      <c r="CCC22" s="26"/>
      <c r="CCD22" s="26"/>
      <c r="CCE22" s="26"/>
      <c r="CCF22" s="26"/>
      <c r="CCG22" s="26"/>
      <c r="CCH22" s="26"/>
      <c r="CCI22" s="26"/>
      <c r="CCJ22" s="26"/>
      <c r="CCK22" s="26"/>
      <c r="CCL22" s="26"/>
      <c r="CCM22" s="26"/>
      <c r="CCN22" s="26"/>
      <c r="CCO22" s="26"/>
      <c r="CCP22" s="26"/>
      <c r="CCQ22" s="26"/>
      <c r="CCR22" s="26"/>
      <c r="CCS22" s="26"/>
      <c r="CCT22" s="26"/>
      <c r="CCU22" s="26"/>
      <c r="CCV22" s="26"/>
      <c r="CCW22" s="26"/>
      <c r="CCX22" s="26"/>
      <c r="CCY22" s="26"/>
      <c r="CCZ22" s="26"/>
      <c r="CDA22" s="26"/>
      <c r="CDB22" s="26"/>
      <c r="CDC22" s="26"/>
      <c r="CDD22" s="26"/>
      <c r="CDE22" s="26"/>
      <c r="CDF22" s="26"/>
      <c r="CDG22" s="26"/>
      <c r="CDH22" s="26"/>
      <c r="CDI22" s="26"/>
      <c r="CDJ22" s="26"/>
      <c r="CDK22" s="26"/>
      <c r="CDL22" s="26"/>
      <c r="CDM22" s="26"/>
      <c r="CDN22" s="26"/>
      <c r="CDO22" s="26"/>
      <c r="CDP22" s="26"/>
      <c r="CDQ22" s="26"/>
      <c r="CDR22" s="26"/>
      <c r="CDS22" s="26"/>
      <c r="CDT22" s="26"/>
      <c r="CDU22" s="26"/>
      <c r="CDV22" s="26"/>
      <c r="CDW22" s="26"/>
      <c r="CDX22" s="26"/>
      <c r="CDY22" s="26"/>
      <c r="CDZ22" s="26"/>
      <c r="CEA22" s="26"/>
      <c r="CEB22" s="26"/>
      <c r="CEC22" s="26"/>
      <c r="CED22" s="26"/>
      <c r="CEE22" s="26"/>
      <c r="CEF22" s="26"/>
      <c r="CEG22" s="26"/>
      <c r="CEH22" s="26"/>
      <c r="CEI22" s="26"/>
      <c r="CEJ22" s="26"/>
      <c r="CEK22" s="26"/>
      <c r="CEL22" s="26"/>
      <c r="CEM22" s="26"/>
      <c r="CEN22" s="26"/>
      <c r="CEO22" s="26"/>
      <c r="CEP22" s="26"/>
      <c r="CEQ22" s="26"/>
      <c r="CER22" s="26"/>
      <c r="CES22" s="26"/>
      <c r="CET22" s="26"/>
      <c r="CEU22" s="26"/>
      <c r="CEV22" s="26"/>
      <c r="CEW22" s="26"/>
      <c r="CEX22" s="26"/>
      <c r="CEY22" s="26"/>
      <c r="CEZ22" s="26"/>
      <c r="CFA22" s="26"/>
      <c r="CFB22" s="26"/>
      <c r="CFC22" s="26"/>
      <c r="CFD22" s="26"/>
      <c r="CFE22" s="26"/>
      <c r="CFF22" s="26"/>
      <c r="CFG22" s="26"/>
      <c r="CFH22" s="26"/>
      <c r="CFI22" s="26"/>
      <c r="CFJ22" s="26"/>
      <c r="CFK22" s="26"/>
      <c r="CFL22" s="26"/>
      <c r="CFM22" s="26"/>
      <c r="CFN22" s="26"/>
      <c r="CFO22" s="26"/>
      <c r="CFP22" s="26"/>
      <c r="CFQ22" s="26"/>
      <c r="CFR22" s="26"/>
      <c r="CFS22" s="26"/>
      <c r="CFT22" s="26"/>
      <c r="CFU22" s="26"/>
      <c r="CFV22" s="26"/>
      <c r="CFW22" s="26"/>
      <c r="CFX22" s="26"/>
      <c r="CFY22" s="26"/>
      <c r="CFZ22" s="26"/>
      <c r="CGA22" s="26"/>
      <c r="CGB22" s="26"/>
      <c r="CGC22" s="26"/>
      <c r="CGD22" s="26"/>
      <c r="CGE22" s="26"/>
      <c r="CGF22" s="26"/>
      <c r="CGG22" s="26"/>
      <c r="CGH22" s="26"/>
      <c r="CGI22" s="26"/>
      <c r="CGJ22" s="26"/>
      <c r="CGK22" s="26"/>
      <c r="CGL22" s="26"/>
      <c r="CGM22" s="26"/>
      <c r="CGN22" s="26"/>
      <c r="CGO22" s="26"/>
      <c r="CGP22" s="26"/>
      <c r="CGQ22" s="26"/>
      <c r="CGR22" s="26"/>
      <c r="CGS22" s="26"/>
      <c r="CGT22" s="26"/>
      <c r="CGU22" s="26"/>
      <c r="CGV22" s="26"/>
      <c r="CGW22" s="26"/>
      <c r="CGX22" s="26"/>
      <c r="CGY22" s="26"/>
      <c r="CGZ22" s="26"/>
      <c r="CHA22" s="26"/>
      <c r="CHB22" s="26"/>
      <c r="CHC22" s="26"/>
      <c r="CHD22" s="26"/>
      <c r="CHE22" s="26"/>
      <c r="CHF22" s="26"/>
      <c r="CHG22" s="26"/>
      <c r="CHH22" s="26"/>
      <c r="CHI22" s="26"/>
      <c r="CHJ22" s="26"/>
      <c r="CHK22" s="26"/>
      <c r="CHL22" s="26"/>
      <c r="CHM22" s="26"/>
      <c r="CHN22" s="26"/>
      <c r="CHO22" s="26"/>
      <c r="CHP22" s="26"/>
      <c r="CHQ22" s="26"/>
      <c r="CHR22" s="26"/>
      <c r="CHS22" s="26"/>
      <c r="CHT22" s="26"/>
      <c r="CHU22" s="26"/>
      <c r="CHV22" s="26"/>
      <c r="CHW22" s="26"/>
      <c r="CHX22" s="26"/>
      <c r="CHY22" s="26"/>
      <c r="CHZ22" s="26"/>
      <c r="CIA22" s="26"/>
      <c r="CIB22" s="26"/>
      <c r="CIC22" s="26"/>
      <c r="CID22" s="26"/>
      <c r="CIE22" s="26"/>
      <c r="CIF22" s="26"/>
      <c r="CIG22" s="26"/>
      <c r="CIH22" s="26"/>
      <c r="CII22" s="26"/>
      <c r="CIJ22" s="26"/>
      <c r="CIK22" s="26"/>
      <c r="CIL22" s="26"/>
      <c r="CIM22" s="26"/>
      <c r="CIN22" s="26"/>
      <c r="CIO22" s="26"/>
      <c r="CIP22" s="26"/>
      <c r="CIQ22" s="26"/>
      <c r="CIR22" s="26"/>
      <c r="CIS22" s="26"/>
      <c r="CIT22" s="26"/>
      <c r="CIU22" s="26"/>
      <c r="CIV22" s="26"/>
      <c r="CIW22" s="26"/>
      <c r="CIX22" s="26"/>
      <c r="CIY22" s="26"/>
      <c r="CIZ22" s="26"/>
      <c r="CJA22" s="26"/>
      <c r="CJB22" s="26"/>
      <c r="CJC22" s="26"/>
      <c r="CJD22" s="26"/>
      <c r="CJE22" s="26"/>
      <c r="CJF22" s="26"/>
      <c r="CJG22" s="26"/>
      <c r="CJH22" s="26"/>
      <c r="CJI22" s="26"/>
      <c r="CJJ22" s="26"/>
      <c r="CJK22" s="26"/>
      <c r="CJL22" s="26"/>
      <c r="CJM22" s="26"/>
      <c r="CJN22" s="26"/>
      <c r="CJO22" s="26"/>
      <c r="CJP22" s="26"/>
      <c r="CJQ22" s="26"/>
      <c r="CJR22" s="26"/>
      <c r="CJS22" s="26"/>
      <c r="CJT22" s="26"/>
      <c r="CJU22" s="26"/>
      <c r="CJV22" s="26"/>
      <c r="CJW22" s="26"/>
      <c r="CJX22" s="26"/>
      <c r="CJY22" s="26"/>
      <c r="CJZ22" s="26"/>
      <c r="CKA22" s="26"/>
      <c r="CKB22" s="26"/>
      <c r="CKC22" s="26"/>
      <c r="CKD22" s="26"/>
      <c r="CKE22" s="26"/>
      <c r="CKF22" s="26"/>
      <c r="CKG22" s="26"/>
      <c r="CKH22" s="26"/>
      <c r="CKI22" s="26"/>
      <c r="CKJ22" s="26"/>
      <c r="CKK22" s="26"/>
      <c r="CKL22" s="26"/>
      <c r="CKM22" s="26"/>
      <c r="CKN22" s="26"/>
      <c r="CKO22" s="26"/>
      <c r="CKP22" s="26"/>
      <c r="CKQ22" s="26"/>
      <c r="CKR22" s="26"/>
      <c r="CKS22" s="26"/>
      <c r="CKT22" s="26"/>
      <c r="CKU22" s="26"/>
      <c r="CKV22" s="26"/>
      <c r="CKW22" s="26"/>
      <c r="CKX22" s="26"/>
      <c r="CKY22" s="26"/>
      <c r="CKZ22" s="26"/>
      <c r="CLA22" s="26"/>
      <c r="CLB22" s="26"/>
      <c r="CLC22" s="26"/>
      <c r="CLD22" s="26"/>
      <c r="CLE22" s="26"/>
      <c r="CLF22" s="26"/>
      <c r="CLG22" s="26"/>
      <c r="CLH22" s="26"/>
      <c r="CLI22" s="26"/>
      <c r="CLJ22" s="26"/>
      <c r="CLK22" s="26"/>
      <c r="CLL22" s="26"/>
      <c r="CLM22" s="26"/>
      <c r="CLN22" s="26"/>
      <c r="CLO22" s="26"/>
      <c r="CLP22" s="26"/>
      <c r="CLQ22" s="26"/>
      <c r="CLR22" s="26"/>
      <c r="CLS22" s="26"/>
      <c r="CLT22" s="26"/>
      <c r="CLU22" s="26"/>
      <c r="CLV22" s="26"/>
      <c r="CLW22" s="26"/>
      <c r="CLX22" s="26"/>
      <c r="CLY22" s="26"/>
      <c r="CLZ22" s="26"/>
      <c r="CMA22" s="26"/>
      <c r="CMB22" s="26"/>
      <c r="CMC22" s="26"/>
      <c r="CMD22" s="26"/>
      <c r="CME22" s="26"/>
      <c r="CMF22" s="26"/>
      <c r="CMG22" s="26"/>
      <c r="CMH22" s="26"/>
      <c r="CMI22" s="26"/>
      <c r="CMJ22" s="26"/>
      <c r="CMK22" s="26"/>
      <c r="CML22" s="26"/>
      <c r="CMM22" s="26"/>
      <c r="CMN22" s="26"/>
      <c r="CMO22" s="26"/>
      <c r="CMP22" s="26"/>
      <c r="CMQ22" s="26"/>
      <c r="CMR22" s="26"/>
      <c r="CMS22" s="26"/>
      <c r="CMT22" s="26"/>
      <c r="CMU22" s="26"/>
      <c r="CMV22" s="26"/>
      <c r="CMW22" s="26"/>
      <c r="CMX22" s="26"/>
      <c r="CMY22" s="26"/>
      <c r="CMZ22" s="26"/>
      <c r="CNA22" s="26"/>
      <c r="CNB22" s="26"/>
      <c r="CNC22" s="26"/>
      <c r="CND22" s="26"/>
      <c r="CNE22" s="26"/>
      <c r="CNF22" s="26"/>
      <c r="CNG22" s="26"/>
      <c r="CNH22" s="26"/>
      <c r="CNI22" s="26"/>
      <c r="CNJ22" s="26"/>
      <c r="CNK22" s="26"/>
      <c r="CNL22" s="26"/>
      <c r="CNM22" s="26"/>
      <c r="CNN22" s="26"/>
      <c r="CNO22" s="26"/>
      <c r="CNP22" s="26"/>
      <c r="CNQ22" s="26"/>
      <c r="CNR22" s="26"/>
      <c r="CNS22" s="26"/>
      <c r="CNT22" s="26"/>
      <c r="CNU22" s="26"/>
      <c r="CNV22" s="26"/>
      <c r="CNW22" s="26"/>
      <c r="CNX22" s="26"/>
      <c r="CNY22" s="26"/>
      <c r="CNZ22" s="26"/>
      <c r="COA22" s="26"/>
      <c r="COB22" s="26"/>
      <c r="COC22" s="26"/>
      <c r="COD22" s="26"/>
      <c r="COE22" s="26"/>
      <c r="COF22" s="26"/>
      <c r="COG22" s="26"/>
      <c r="COH22" s="26"/>
      <c r="COI22" s="26"/>
      <c r="COJ22" s="26"/>
      <c r="COK22" s="26"/>
      <c r="COL22" s="26"/>
      <c r="COM22" s="26"/>
      <c r="CON22" s="26"/>
      <c r="COO22" s="26"/>
      <c r="COP22" s="26"/>
      <c r="COQ22" s="26"/>
      <c r="COR22" s="26"/>
      <c r="COS22" s="26"/>
      <c r="COT22" s="26"/>
      <c r="COU22" s="26"/>
      <c r="COV22" s="26"/>
      <c r="COW22" s="26"/>
      <c r="COX22" s="26"/>
      <c r="COY22" s="26"/>
      <c r="COZ22" s="26"/>
      <c r="CPA22" s="26"/>
      <c r="CPB22" s="26"/>
      <c r="CPC22" s="26"/>
      <c r="CPD22" s="26"/>
      <c r="CPE22" s="26"/>
      <c r="CPF22" s="26"/>
      <c r="CPG22" s="26"/>
      <c r="CPH22" s="26"/>
      <c r="CPI22" s="26"/>
      <c r="CPJ22" s="26"/>
      <c r="CPK22" s="26"/>
      <c r="CPL22" s="26"/>
      <c r="CPM22" s="26"/>
      <c r="CPN22" s="26"/>
      <c r="CPO22" s="26"/>
      <c r="CPP22" s="26"/>
      <c r="CPQ22" s="26"/>
      <c r="CPR22" s="26"/>
      <c r="CPS22" s="26"/>
      <c r="CPT22" s="26"/>
      <c r="CPU22" s="26"/>
      <c r="CPV22" s="26"/>
      <c r="CPW22" s="26"/>
      <c r="CPX22" s="26"/>
      <c r="CPY22" s="26"/>
      <c r="CPZ22" s="26"/>
      <c r="CQA22" s="26"/>
      <c r="CQB22" s="26"/>
      <c r="CQC22" s="26"/>
      <c r="CQD22" s="26"/>
      <c r="CQE22" s="26"/>
      <c r="CQF22" s="26"/>
      <c r="CQG22" s="26"/>
      <c r="CQH22" s="26"/>
      <c r="CQI22" s="26"/>
      <c r="CQJ22" s="26"/>
      <c r="CQK22" s="26"/>
      <c r="CQL22" s="26"/>
      <c r="CQM22" s="26"/>
      <c r="CQN22" s="26"/>
      <c r="CQO22" s="26"/>
      <c r="CQP22" s="26"/>
      <c r="CQQ22" s="26"/>
      <c r="CQR22" s="26"/>
      <c r="CQS22" s="26"/>
      <c r="CQT22" s="26"/>
      <c r="CQU22" s="26"/>
      <c r="CQV22" s="26"/>
      <c r="CQW22" s="26"/>
      <c r="CQX22" s="26"/>
      <c r="CQY22" s="26"/>
      <c r="CQZ22" s="26"/>
      <c r="CRA22" s="26"/>
      <c r="CRB22" s="26"/>
      <c r="CRC22" s="26"/>
      <c r="CRD22" s="26"/>
      <c r="CRE22" s="26"/>
      <c r="CRF22" s="26"/>
      <c r="CRG22" s="26"/>
      <c r="CRH22" s="26"/>
      <c r="CRI22" s="26"/>
      <c r="CRJ22" s="26"/>
      <c r="CRK22" s="26"/>
      <c r="CRL22" s="26"/>
      <c r="CRM22" s="26"/>
      <c r="CRN22" s="26"/>
      <c r="CRO22" s="26"/>
      <c r="CRP22" s="26"/>
      <c r="CRQ22" s="26"/>
      <c r="CRR22" s="26"/>
      <c r="CRS22" s="26"/>
      <c r="CRT22" s="26"/>
      <c r="CRU22" s="26"/>
      <c r="CRV22" s="26"/>
      <c r="CRW22" s="26"/>
      <c r="CRX22" s="26"/>
      <c r="CRY22" s="26"/>
      <c r="CRZ22" s="26"/>
      <c r="CSA22" s="26"/>
      <c r="CSB22" s="26"/>
      <c r="CSC22" s="26"/>
      <c r="CSD22" s="26"/>
      <c r="CSE22" s="26"/>
      <c r="CSF22" s="26"/>
      <c r="CSG22" s="26"/>
      <c r="CSH22" s="26"/>
      <c r="CSI22" s="26"/>
      <c r="CSJ22" s="26"/>
      <c r="CSK22" s="26"/>
      <c r="CSL22" s="26"/>
      <c r="CSM22" s="26"/>
      <c r="CSN22" s="26"/>
      <c r="CSO22" s="26"/>
      <c r="CSP22" s="26"/>
      <c r="CSQ22" s="26"/>
      <c r="CSR22" s="26"/>
      <c r="CSS22" s="26"/>
      <c r="CST22" s="26"/>
      <c r="CSU22" s="26"/>
      <c r="CSV22" s="26"/>
      <c r="CSW22" s="26"/>
      <c r="CSX22" s="26"/>
      <c r="CSY22" s="26"/>
      <c r="CSZ22" s="26"/>
      <c r="CTA22" s="26"/>
      <c r="CTB22" s="26"/>
      <c r="CTC22" s="26"/>
      <c r="CTD22" s="26"/>
      <c r="CTE22" s="26"/>
      <c r="CTF22" s="26"/>
      <c r="CTG22" s="26"/>
      <c r="CTH22" s="26"/>
      <c r="CTI22" s="26"/>
      <c r="CTJ22" s="26"/>
      <c r="CTK22" s="26"/>
      <c r="CTL22" s="26"/>
      <c r="CTM22" s="26"/>
      <c r="CTN22" s="26"/>
      <c r="CTO22" s="26"/>
      <c r="CTP22" s="26"/>
      <c r="CTQ22" s="26"/>
      <c r="CTR22" s="26"/>
      <c r="CTS22" s="26"/>
      <c r="CTT22" s="26"/>
      <c r="CTU22" s="26"/>
      <c r="CTV22" s="26"/>
      <c r="CTW22" s="26"/>
      <c r="CTX22" s="26"/>
      <c r="CTY22" s="26"/>
      <c r="CTZ22" s="26"/>
      <c r="CUA22" s="26"/>
      <c r="CUB22" s="26"/>
      <c r="CUC22" s="26"/>
      <c r="CUD22" s="26"/>
      <c r="CUE22" s="26"/>
      <c r="CUF22" s="26"/>
      <c r="CUG22" s="26"/>
      <c r="CUH22" s="26"/>
      <c r="CUI22" s="26"/>
      <c r="CUJ22" s="26"/>
      <c r="CUK22" s="26"/>
      <c r="CUL22" s="26"/>
      <c r="CUM22" s="26"/>
      <c r="CUN22" s="26"/>
      <c r="CUO22" s="26"/>
      <c r="CUP22" s="26"/>
      <c r="CUQ22" s="26"/>
      <c r="CUR22" s="26"/>
      <c r="CUS22" s="26"/>
      <c r="CUT22" s="26"/>
      <c r="CUU22" s="26"/>
      <c r="CUV22" s="26"/>
      <c r="CUW22" s="26"/>
      <c r="CUX22" s="26"/>
      <c r="CUY22" s="26"/>
      <c r="CUZ22" s="26"/>
      <c r="CVA22" s="26"/>
      <c r="CVB22" s="26"/>
      <c r="CVC22" s="26"/>
      <c r="CVD22" s="26"/>
      <c r="CVE22" s="26"/>
      <c r="CVF22" s="26"/>
      <c r="CVG22" s="26"/>
      <c r="CVH22" s="26"/>
      <c r="CVI22" s="26"/>
      <c r="CVJ22" s="26"/>
      <c r="CVK22" s="26"/>
      <c r="CVL22" s="26"/>
      <c r="CVM22" s="26"/>
      <c r="CVN22" s="26"/>
      <c r="CVO22" s="26"/>
      <c r="CVP22" s="26"/>
      <c r="CVQ22" s="26"/>
      <c r="CVR22" s="26"/>
      <c r="CVS22" s="26"/>
      <c r="CVT22" s="26"/>
      <c r="CVU22" s="26"/>
      <c r="CVV22" s="26"/>
      <c r="CVW22" s="26"/>
      <c r="CVX22" s="26"/>
      <c r="CVY22" s="26"/>
      <c r="CVZ22" s="26"/>
      <c r="CWA22" s="26"/>
      <c r="CWB22" s="26"/>
      <c r="CWC22" s="26"/>
      <c r="CWD22" s="26"/>
      <c r="CWE22" s="26"/>
      <c r="CWF22" s="26"/>
      <c r="CWG22" s="26"/>
      <c r="CWH22" s="26"/>
      <c r="CWI22" s="26"/>
      <c r="CWJ22" s="26"/>
      <c r="CWK22" s="26"/>
      <c r="CWL22" s="26"/>
      <c r="CWM22" s="26"/>
      <c r="CWN22" s="26"/>
      <c r="CWO22" s="26"/>
      <c r="CWP22" s="26"/>
      <c r="CWQ22" s="26"/>
      <c r="CWR22" s="26"/>
      <c r="CWS22" s="26"/>
      <c r="CWT22" s="26"/>
      <c r="CWU22" s="26"/>
      <c r="CWV22" s="26"/>
      <c r="CWW22" s="26"/>
      <c r="CWX22" s="26"/>
      <c r="CWY22" s="26"/>
      <c r="CWZ22" s="26"/>
      <c r="CXA22" s="26"/>
      <c r="CXB22" s="26"/>
      <c r="CXC22" s="26"/>
      <c r="CXD22" s="26"/>
      <c r="CXE22" s="26"/>
      <c r="CXF22" s="26"/>
      <c r="CXG22" s="26"/>
      <c r="CXH22" s="26"/>
      <c r="CXI22" s="26"/>
      <c r="CXJ22" s="26"/>
      <c r="CXK22" s="26"/>
      <c r="CXL22" s="26"/>
      <c r="CXM22" s="26"/>
      <c r="CXN22" s="26"/>
      <c r="CXO22" s="26"/>
      <c r="CXP22" s="26"/>
      <c r="CXQ22" s="26"/>
      <c r="CXR22" s="26"/>
      <c r="CXS22" s="26"/>
      <c r="CXT22" s="26"/>
      <c r="CXU22" s="26"/>
      <c r="CXV22" s="26"/>
      <c r="CXW22" s="26"/>
      <c r="CXX22" s="26"/>
      <c r="CXY22" s="26"/>
      <c r="CXZ22" s="26"/>
      <c r="CYA22" s="26"/>
      <c r="CYB22" s="26"/>
      <c r="CYC22" s="26"/>
      <c r="CYD22" s="26"/>
      <c r="CYE22" s="26"/>
      <c r="CYF22" s="26"/>
      <c r="CYG22" s="26"/>
      <c r="CYH22" s="26"/>
      <c r="CYI22" s="26"/>
      <c r="CYJ22" s="26"/>
      <c r="CYK22" s="26"/>
      <c r="CYL22" s="26"/>
      <c r="CYM22" s="26"/>
      <c r="CYN22" s="26"/>
      <c r="CYO22" s="26"/>
      <c r="CYP22" s="26"/>
      <c r="CYQ22" s="26"/>
      <c r="CYR22" s="26"/>
      <c r="CYS22" s="26"/>
      <c r="CYT22" s="26"/>
      <c r="CYU22" s="26"/>
      <c r="CYV22" s="26"/>
      <c r="CYW22" s="26"/>
      <c r="CYX22" s="26"/>
      <c r="CYY22" s="26"/>
      <c r="CYZ22" s="26"/>
      <c r="CZA22" s="26"/>
      <c r="CZB22" s="26"/>
      <c r="CZC22" s="26"/>
      <c r="CZD22" s="26"/>
      <c r="CZE22" s="26"/>
      <c r="CZF22" s="26"/>
      <c r="CZG22" s="26"/>
      <c r="CZH22" s="26"/>
      <c r="CZI22" s="26"/>
      <c r="CZJ22" s="26"/>
      <c r="CZK22" s="26"/>
      <c r="CZL22" s="26"/>
      <c r="CZM22" s="26"/>
      <c r="CZN22" s="26"/>
      <c r="CZO22" s="26"/>
      <c r="CZP22" s="26"/>
      <c r="CZQ22" s="26"/>
      <c r="CZR22" s="26"/>
      <c r="CZS22" s="26"/>
      <c r="CZT22" s="26"/>
      <c r="CZU22" s="26"/>
      <c r="CZV22" s="26"/>
      <c r="CZW22" s="26"/>
      <c r="CZX22" s="26"/>
      <c r="CZY22" s="26"/>
      <c r="CZZ22" s="26"/>
      <c r="DAA22" s="26"/>
      <c r="DAB22" s="26"/>
      <c r="DAC22" s="26"/>
      <c r="DAD22" s="26"/>
      <c r="DAE22" s="26"/>
      <c r="DAF22" s="26"/>
      <c r="DAG22" s="26"/>
      <c r="DAH22" s="26"/>
      <c r="DAI22" s="26"/>
      <c r="DAJ22" s="26"/>
      <c r="DAK22" s="26"/>
      <c r="DAL22" s="26"/>
      <c r="DAM22" s="26"/>
      <c r="DAN22" s="26"/>
      <c r="DAO22" s="26"/>
      <c r="DAP22" s="26"/>
      <c r="DAQ22" s="26"/>
      <c r="DAR22" s="26"/>
      <c r="DAS22" s="26"/>
      <c r="DAT22" s="26"/>
      <c r="DAU22" s="26"/>
      <c r="DAV22" s="26"/>
      <c r="DAW22" s="26"/>
      <c r="DAX22" s="26"/>
      <c r="DAY22" s="26"/>
      <c r="DAZ22" s="26"/>
      <c r="DBA22" s="26"/>
      <c r="DBB22" s="26"/>
      <c r="DBC22" s="26"/>
      <c r="DBD22" s="26"/>
      <c r="DBE22" s="26"/>
      <c r="DBF22" s="26"/>
      <c r="DBG22" s="26"/>
      <c r="DBH22" s="26"/>
      <c r="DBI22" s="26"/>
      <c r="DBJ22" s="26"/>
      <c r="DBK22" s="26"/>
      <c r="DBL22" s="26"/>
      <c r="DBM22" s="26"/>
      <c r="DBN22" s="26"/>
      <c r="DBO22" s="26"/>
      <c r="DBP22" s="26"/>
      <c r="DBQ22" s="26"/>
      <c r="DBR22" s="26"/>
      <c r="DBS22" s="26"/>
      <c r="DBT22" s="26"/>
      <c r="DBU22" s="26"/>
      <c r="DBV22" s="26"/>
      <c r="DBW22" s="26"/>
      <c r="DBX22" s="26"/>
      <c r="DBY22" s="26"/>
      <c r="DBZ22" s="26"/>
      <c r="DCA22" s="26"/>
      <c r="DCB22" s="26"/>
      <c r="DCC22" s="26"/>
      <c r="DCD22" s="26"/>
      <c r="DCE22" s="26"/>
      <c r="DCF22" s="26"/>
      <c r="DCG22" s="26"/>
      <c r="DCH22" s="26"/>
      <c r="DCI22" s="26"/>
      <c r="DCJ22" s="26"/>
      <c r="DCK22" s="26"/>
      <c r="DCL22" s="26"/>
      <c r="DCM22" s="26"/>
      <c r="DCN22" s="26"/>
      <c r="DCO22" s="26"/>
      <c r="DCP22" s="26"/>
      <c r="DCQ22" s="26"/>
      <c r="DCR22" s="26"/>
      <c r="DCS22" s="26"/>
      <c r="DCT22" s="26"/>
      <c r="DCU22" s="26"/>
      <c r="DCV22" s="26"/>
      <c r="DCW22" s="26"/>
      <c r="DCX22" s="26"/>
      <c r="DCY22" s="26"/>
      <c r="DCZ22" s="26"/>
      <c r="DDA22" s="26"/>
      <c r="DDB22" s="26"/>
      <c r="DDC22" s="26"/>
      <c r="DDD22" s="26"/>
      <c r="DDE22" s="26"/>
      <c r="DDF22" s="26"/>
      <c r="DDG22" s="26"/>
      <c r="DDH22" s="26"/>
      <c r="DDI22" s="26"/>
      <c r="DDJ22" s="26"/>
      <c r="DDK22" s="26"/>
      <c r="DDL22" s="26"/>
      <c r="DDM22" s="26"/>
      <c r="DDN22" s="26"/>
      <c r="DDO22" s="26"/>
      <c r="DDP22" s="26"/>
      <c r="DDQ22" s="26"/>
      <c r="DDR22" s="26"/>
      <c r="DDS22" s="26"/>
      <c r="DDT22" s="26"/>
      <c r="DDU22" s="26"/>
      <c r="DDV22" s="26"/>
      <c r="DDW22" s="26"/>
      <c r="DDX22" s="26"/>
      <c r="DDY22" s="26"/>
      <c r="DDZ22" s="26"/>
      <c r="DEA22" s="26"/>
      <c r="DEB22" s="26"/>
      <c r="DEC22" s="26"/>
      <c r="DED22" s="26"/>
      <c r="DEE22" s="26"/>
      <c r="DEF22" s="26"/>
      <c r="DEG22" s="26"/>
      <c r="DEH22" s="26"/>
      <c r="DEI22" s="26"/>
      <c r="DEJ22" s="26"/>
      <c r="DEK22" s="26"/>
      <c r="DEL22" s="26"/>
      <c r="DEM22" s="26"/>
      <c r="DEN22" s="26"/>
      <c r="DEO22" s="26"/>
      <c r="DEP22" s="26"/>
      <c r="DEQ22" s="26"/>
      <c r="DER22" s="26"/>
      <c r="DES22" s="26"/>
      <c r="DET22" s="26"/>
      <c r="DEU22" s="26"/>
      <c r="DEV22" s="26"/>
      <c r="DEW22" s="26"/>
      <c r="DEX22" s="26"/>
      <c r="DEY22" s="26"/>
      <c r="DEZ22" s="26"/>
      <c r="DFA22" s="26"/>
      <c r="DFB22" s="26"/>
      <c r="DFC22" s="26"/>
      <c r="DFD22" s="26"/>
      <c r="DFE22" s="26"/>
      <c r="DFF22" s="26"/>
      <c r="DFG22" s="26"/>
      <c r="DFH22" s="26"/>
      <c r="DFI22" s="26"/>
      <c r="DFJ22" s="26"/>
      <c r="DFK22" s="26"/>
      <c r="DFL22" s="26"/>
      <c r="DFM22" s="26"/>
      <c r="DFN22" s="26"/>
      <c r="DFO22" s="26"/>
      <c r="DFP22" s="26"/>
      <c r="DFQ22" s="26"/>
      <c r="DFR22" s="26"/>
      <c r="DFS22" s="26"/>
      <c r="DFT22" s="26"/>
      <c r="DFU22" s="26"/>
      <c r="DFV22" s="26"/>
      <c r="DFW22" s="26"/>
      <c r="DFX22" s="26"/>
      <c r="DFY22" s="26"/>
      <c r="DFZ22" s="26"/>
      <c r="DGA22" s="26"/>
      <c r="DGB22" s="26"/>
      <c r="DGC22" s="26"/>
      <c r="DGD22" s="26"/>
      <c r="DGE22" s="26"/>
      <c r="DGF22" s="26"/>
      <c r="DGG22" s="26"/>
      <c r="DGH22" s="26"/>
      <c r="DGI22" s="26"/>
      <c r="DGJ22" s="26"/>
      <c r="DGK22" s="26"/>
      <c r="DGL22" s="26"/>
      <c r="DGM22" s="26"/>
      <c r="DGN22" s="26"/>
      <c r="DGO22" s="26"/>
      <c r="DGP22" s="26"/>
      <c r="DGQ22" s="26"/>
      <c r="DGR22" s="26"/>
      <c r="DGS22" s="26"/>
      <c r="DGT22" s="26"/>
      <c r="DGU22" s="26"/>
      <c r="DGV22" s="26"/>
      <c r="DGW22" s="26"/>
      <c r="DGX22" s="26"/>
      <c r="DGY22" s="26"/>
      <c r="DGZ22" s="26"/>
      <c r="DHA22" s="26"/>
      <c r="DHB22" s="26"/>
      <c r="DHC22" s="26"/>
      <c r="DHD22" s="26"/>
      <c r="DHE22" s="26"/>
      <c r="DHF22" s="26"/>
      <c r="DHG22" s="26"/>
      <c r="DHH22" s="26"/>
      <c r="DHI22" s="26"/>
      <c r="DHJ22" s="26"/>
      <c r="DHK22" s="26"/>
      <c r="DHL22" s="26"/>
      <c r="DHM22" s="26"/>
      <c r="DHN22" s="26"/>
      <c r="DHO22" s="26"/>
      <c r="DHP22" s="26"/>
      <c r="DHQ22" s="26"/>
      <c r="DHR22" s="26"/>
      <c r="DHS22" s="26"/>
      <c r="DHT22" s="26"/>
      <c r="DHU22" s="26"/>
      <c r="DHV22" s="26"/>
      <c r="DHW22" s="26"/>
      <c r="DHX22" s="26"/>
      <c r="DHY22" s="26"/>
      <c r="DHZ22" s="26"/>
      <c r="DIA22" s="26"/>
      <c r="DIB22" s="26"/>
      <c r="DIC22" s="26"/>
      <c r="DID22" s="26"/>
      <c r="DIE22" s="26"/>
      <c r="DIF22" s="26"/>
      <c r="DIG22" s="26"/>
      <c r="DIH22" s="26"/>
      <c r="DII22" s="26"/>
      <c r="DIJ22" s="26"/>
      <c r="DIK22" s="26"/>
      <c r="DIL22" s="26"/>
      <c r="DIM22" s="26"/>
      <c r="DIN22" s="26"/>
      <c r="DIO22" s="26"/>
      <c r="DIP22" s="26"/>
      <c r="DIQ22" s="26"/>
      <c r="DIR22" s="26"/>
      <c r="DIS22" s="26"/>
      <c r="DIT22" s="26"/>
      <c r="DIU22" s="26"/>
      <c r="DIV22" s="26"/>
      <c r="DIW22" s="26"/>
      <c r="DIX22" s="26"/>
      <c r="DIY22" s="26"/>
      <c r="DIZ22" s="26"/>
      <c r="DJA22" s="26"/>
      <c r="DJB22" s="26"/>
      <c r="DJC22" s="26"/>
      <c r="DJD22" s="26"/>
      <c r="DJE22" s="26"/>
      <c r="DJF22" s="26"/>
      <c r="DJG22" s="26"/>
      <c r="DJH22" s="26"/>
      <c r="DJI22" s="26"/>
      <c r="DJJ22" s="26"/>
      <c r="DJK22" s="26"/>
      <c r="DJL22" s="26"/>
      <c r="DJM22" s="26"/>
      <c r="DJN22" s="26"/>
      <c r="DJO22" s="26"/>
      <c r="DJP22" s="26"/>
      <c r="DJQ22" s="26"/>
      <c r="DJR22" s="26"/>
      <c r="DJS22" s="26"/>
      <c r="DJT22" s="26"/>
      <c r="DJU22" s="26"/>
      <c r="DJV22" s="26"/>
      <c r="DJW22" s="26"/>
      <c r="DJX22" s="26"/>
      <c r="DJY22" s="26"/>
      <c r="DJZ22" s="26"/>
      <c r="DKA22" s="26"/>
      <c r="DKB22" s="26"/>
      <c r="DKC22" s="26"/>
      <c r="DKD22" s="26"/>
      <c r="DKE22" s="26"/>
      <c r="DKF22" s="26"/>
      <c r="DKG22" s="26"/>
      <c r="DKH22" s="26"/>
      <c r="DKI22" s="26"/>
      <c r="DKJ22" s="26"/>
      <c r="DKK22" s="26"/>
      <c r="DKL22" s="26"/>
      <c r="DKM22" s="26"/>
      <c r="DKN22" s="26"/>
      <c r="DKO22" s="26"/>
      <c r="DKP22" s="26"/>
      <c r="DKQ22" s="26"/>
      <c r="DKR22" s="26"/>
      <c r="DKS22" s="26"/>
      <c r="DKT22" s="26"/>
      <c r="DKU22" s="26"/>
      <c r="DKV22" s="26"/>
      <c r="DKW22" s="26"/>
      <c r="DKX22" s="26"/>
      <c r="DKY22" s="26"/>
      <c r="DKZ22" s="26"/>
      <c r="DLA22" s="26"/>
      <c r="DLB22" s="26"/>
      <c r="DLC22" s="26"/>
      <c r="DLD22" s="26"/>
      <c r="DLE22" s="26"/>
      <c r="DLF22" s="26"/>
      <c r="DLG22" s="26"/>
      <c r="DLH22" s="26"/>
      <c r="DLI22" s="26"/>
      <c r="DLJ22" s="26"/>
      <c r="DLK22" s="26"/>
      <c r="DLL22" s="26"/>
      <c r="DLM22" s="26"/>
      <c r="DLN22" s="26"/>
      <c r="DLO22" s="26"/>
      <c r="DLP22" s="26"/>
      <c r="DLQ22" s="26"/>
      <c r="DLR22" s="26"/>
      <c r="DLS22" s="26"/>
      <c r="DLT22" s="26"/>
      <c r="DLU22" s="26"/>
      <c r="DLV22" s="26"/>
      <c r="DLW22" s="26"/>
      <c r="DLX22" s="26"/>
      <c r="DLY22" s="26"/>
      <c r="DLZ22" s="26"/>
      <c r="DMA22" s="26"/>
      <c r="DMB22" s="26"/>
      <c r="DMC22" s="26"/>
      <c r="DMD22" s="26"/>
      <c r="DME22" s="26"/>
      <c r="DMF22" s="26"/>
      <c r="DMG22" s="26"/>
      <c r="DMH22" s="26"/>
      <c r="DMI22" s="26"/>
      <c r="DMJ22" s="26"/>
      <c r="DMK22" s="26"/>
      <c r="DML22" s="26"/>
      <c r="DMM22" s="26"/>
      <c r="DMN22" s="26"/>
      <c r="DMO22" s="26"/>
      <c r="DMP22" s="26"/>
      <c r="DMQ22" s="26"/>
      <c r="DMR22" s="26"/>
      <c r="DMS22" s="26"/>
      <c r="DMT22" s="26"/>
      <c r="DMU22" s="26"/>
      <c r="DMV22" s="26"/>
      <c r="DMW22" s="26"/>
      <c r="DMX22" s="26"/>
      <c r="DMY22" s="26"/>
      <c r="DMZ22" s="26"/>
      <c r="DNA22" s="26"/>
      <c r="DNB22" s="26"/>
      <c r="DNC22" s="26"/>
      <c r="DND22" s="26"/>
      <c r="DNE22" s="26"/>
      <c r="DNF22" s="26"/>
      <c r="DNG22" s="26"/>
      <c r="DNH22" s="26"/>
      <c r="DNI22" s="26"/>
      <c r="DNJ22" s="26"/>
      <c r="DNK22" s="26"/>
      <c r="DNL22" s="26"/>
      <c r="DNM22" s="26"/>
      <c r="DNN22" s="26"/>
      <c r="DNO22" s="26"/>
      <c r="DNP22" s="26"/>
      <c r="DNQ22" s="26"/>
      <c r="DNR22" s="26"/>
      <c r="DNS22" s="26"/>
      <c r="DNT22" s="26"/>
      <c r="DNU22" s="26"/>
      <c r="DNV22" s="26"/>
      <c r="DNW22" s="26"/>
      <c r="DNX22" s="26"/>
      <c r="DNY22" s="26"/>
      <c r="DNZ22" s="26"/>
      <c r="DOA22" s="26"/>
      <c r="DOB22" s="26"/>
      <c r="DOC22" s="26"/>
      <c r="DOD22" s="26"/>
      <c r="DOE22" s="26"/>
      <c r="DOF22" s="26"/>
      <c r="DOG22" s="26"/>
      <c r="DOH22" s="26"/>
      <c r="DOI22" s="26"/>
      <c r="DOJ22" s="26"/>
      <c r="DOK22" s="26"/>
      <c r="DOL22" s="26"/>
      <c r="DOM22" s="26"/>
      <c r="DON22" s="26"/>
      <c r="DOO22" s="26"/>
      <c r="DOP22" s="26"/>
      <c r="DOQ22" s="26"/>
      <c r="DOR22" s="26"/>
      <c r="DOS22" s="26"/>
      <c r="DOT22" s="26"/>
      <c r="DOU22" s="26"/>
      <c r="DOV22" s="26"/>
      <c r="DOW22" s="26"/>
      <c r="DOX22" s="26"/>
      <c r="DOY22" s="26"/>
      <c r="DOZ22" s="26"/>
      <c r="DPA22" s="26"/>
      <c r="DPB22" s="26"/>
      <c r="DPC22" s="26"/>
      <c r="DPD22" s="26"/>
      <c r="DPE22" s="26"/>
      <c r="DPF22" s="26"/>
      <c r="DPG22" s="26"/>
      <c r="DPH22" s="26"/>
      <c r="DPI22" s="26"/>
      <c r="DPJ22" s="26"/>
      <c r="DPK22" s="26"/>
      <c r="DPL22" s="26"/>
      <c r="DPM22" s="26"/>
      <c r="DPN22" s="26"/>
      <c r="DPO22" s="26"/>
      <c r="DPP22" s="26"/>
      <c r="DPQ22" s="26"/>
      <c r="DPR22" s="26"/>
      <c r="DPS22" s="26"/>
      <c r="DPT22" s="26"/>
      <c r="DPU22" s="26"/>
      <c r="DPV22" s="26"/>
      <c r="DPW22" s="26"/>
      <c r="DPX22" s="26"/>
      <c r="DPY22" s="26"/>
      <c r="DPZ22" s="26"/>
      <c r="DQA22" s="26"/>
      <c r="DQB22" s="26"/>
      <c r="DQC22" s="26"/>
      <c r="DQD22" s="26"/>
      <c r="DQE22" s="26"/>
      <c r="DQF22" s="26"/>
      <c r="DQG22" s="26"/>
      <c r="DQH22" s="26"/>
      <c r="DQI22" s="26"/>
      <c r="DQJ22" s="26"/>
      <c r="DQK22" s="26"/>
      <c r="DQL22" s="26"/>
      <c r="DQM22" s="26"/>
      <c r="DQN22" s="26"/>
      <c r="DQO22" s="26"/>
      <c r="DQP22" s="26"/>
      <c r="DQQ22" s="26"/>
      <c r="DQR22" s="26"/>
      <c r="DQS22" s="26"/>
      <c r="DQT22" s="26"/>
      <c r="DQU22" s="26"/>
      <c r="DQV22" s="26"/>
      <c r="DQW22" s="26"/>
      <c r="DQX22" s="26"/>
      <c r="DQY22" s="26"/>
      <c r="DQZ22" s="26"/>
      <c r="DRA22" s="26"/>
      <c r="DRB22" s="26"/>
      <c r="DRC22" s="26"/>
      <c r="DRD22" s="26"/>
      <c r="DRE22" s="26"/>
      <c r="DRF22" s="26"/>
      <c r="DRG22" s="26"/>
      <c r="DRH22" s="26"/>
      <c r="DRI22" s="26"/>
      <c r="DRJ22" s="26"/>
      <c r="DRK22" s="26"/>
      <c r="DRL22" s="26"/>
      <c r="DRM22" s="26"/>
      <c r="DRN22" s="26"/>
      <c r="DRO22" s="26"/>
      <c r="DRP22" s="26"/>
      <c r="DRQ22" s="26"/>
      <c r="DRR22" s="26"/>
      <c r="DRS22" s="26"/>
      <c r="DRT22" s="26"/>
      <c r="DRU22" s="26"/>
      <c r="DRV22" s="26"/>
      <c r="DRW22" s="26"/>
      <c r="DRX22" s="26"/>
      <c r="DRY22" s="26"/>
      <c r="DRZ22" s="26"/>
      <c r="DSA22" s="26"/>
      <c r="DSB22" s="26"/>
      <c r="DSC22" s="26"/>
      <c r="DSD22" s="26"/>
      <c r="DSE22" s="26"/>
      <c r="DSF22" s="26"/>
      <c r="DSG22" s="26"/>
      <c r="DSH22" s="26"/>
      <c r="DSI22" s="26"/>
      <c r="DSJ22" s="26"/>
      <c r="DSK22" s="26"/>
      <c r="DSL22" s="26"/>
      <c r="DSM22" s="26"/>
      <c r="DSN22" s="26"/>
      <c r="DSO22" s="26"/>
      <c r="DSP22" s="26"/>
      <c r="DSQ22" s="26"/>
      <c r="DSR22" s="26"/>
      <c r="DSS22" s="26"/>
      <c r="DST22" s="26"/>
      <c r="DSU22" s="26"/>
      <c r="DSV22" s="26"/>
      <c r="DSW22" s="26"/>
      <c r="DSX22" s="26"/>
      <c r="DSY22" s="26"/>
      <c r="DSZ22" s="26"/>
      <c r="DTA22" s="26"/>
      <c r="DTB22" s="26"/>
      <c r="DTC22" s="26"/>
      <c r="DTD22" s="26"/>
      <c r="DTE22" s="26"/>
      <c r="DTF22" s="26"/>
      <c r="DTG22" s="26"/>
      <c r="DTH22" s="26"/>
      <c r="DTI22" s="26"/>
      <c r="DTJ22" s="26"/>
      <c r="DTK22" s="26"/>
      <c r="DTL22" s="26"/>
      <c r="DTM22" s="26"/>
      <c r="DTN22" s="26"/>
      <c r="DTO22" s="26"/>
      <c r="DTP22" s="26"/>
      <c r="DTQ22" s="26"/>
      <c r="DTR22" s="26"/>
      <c r="DTS22" s="26"/>
      <c r="DTT22" s="26"/>
      <c r="DTU22" s="26"/>
      <c r="DTV22" s="26"/>
      <c r="DTW22" s="26"/>
      <c r="DTX22" s="26"/>
      <c r="DTY22" s="26"/>
      <c r="DTZ22" s="26"/>
      <c r="DUA22" s="26"/>
      <c r="DUB22" s="26"/>
      <c r="DUC22" s="26"/>
      <c r="DUD22" s="26"/>
      <c r="DUE22" s="26"/>
      <c r="DUF22" s="26"/>
      <c r="DUG22" s="26"/>
      <c r="DUH22" s="26"/>
      <c r="DUI22" s="26"/>
      <c r="DUJ22" s="26"/>
      <c r="DUK22" s="26"/>
      <c r="DUL22" s="26"/>
      <c r="DUM22" s="26"/>
      <c r="DUN22" s="26"/>
      <c r="DUO22" s="26"/>
      <c r="DUP22" s="26"/>
      <c r="DUQ22" s="26"/>
      <c r="DUR22" s="26"/>
      <c r="DUS22" s="26"/>
      <c r="DUT22" s="26"/>
      <c r="DUU22" s="26"/>
      <c r="DUV22" s="26"/>
      <c r="DUW22" s="26"/>
      <c r="DUX22" s="26"/>
      <c r="DUY22" s="26"/>
      <c r="DUZ22" s="26"/>
      <c r="DVA22" s="26"/>
      <c r="DVB22" s="26"/>
      <c r="DVC22" s="26"/>
      <c r="DVD22" s="26"/>
      <c r="DVE22" s="26"/>
      <c r="DVF22" s="26"/>
      <c r="DVG22" s="26"/>
      <c r="DVH22" s="26"/>
      <c r="DVI22" s="26"/>
      <c r="DVJ22" s="26"/>
      <c r="DVK22" s="26"/>
      <c r="DVL22" s="26"/>
      <c r="DVM22" s="26"/>
      <c r="DVN22" s="26"/>
      <c r="DVO22" s="26"/>
      <c r="DVP22" s="26"/>
      <c r="DVQ22" s="26"/>
      <c r="DVR22" s="26"/>
      <c r="DVS22" s="26"/>
      <c r="DVT22" s="26"/>
      <c r="DVU22" s="26"/>
      <c r="DVV22" s="26"/>
      <c r="DVW22" s="26"/>
      <c r="DVX22" s="26"/>
      <c r="DVY22" s="26"/>
      <c r="DVZ22" s="26"/>
      <c r="DWA22" s="26"/>
      <c r="DWB22" s="26"/>
      <c r="DWC22" s="26"/>
      <c r="DWD22" s="26"/>
      <c r="DWE22" s="26"/>
      <c r="DWF22" s="26"/>
      <c r="DWG22" s="26"/>
      <c r="DWH22" s="26"/>
      <c r="DWI22" s="26"/>
      <c r="DWJ22" s="26"/>
      <c r="DWK22" s="26"/>
      <c r="DWL22" s="26"/>
      <c r="DWM22" s="26"/>
      <c r="DWN22" s="26"/>
      <c r="DWO22" s="26"/>
      <c r="DWP22" s="26"/>
      <c r="DWQ22" s="26"/>
      <c r="DWR22" s="26"/>
      <c r="DWS22" s="26"/>
      <c r="DWT22" s="26"/>
      <c r="DWU22" s="26"/>
      <c r="DWV22" s="26"/>
      <c r="DWW22" s="26"/>
      <c r="DWX22" s="26"/>
      <c r="DWY22" s="26"/>
      <c r="DWZ22" s="26"/>
      <c r="DXA22" s="26"/>
      <c r="DXB22" s="26"/>
      <c r="DXC22" s="26"/>
      <c r="DXD22" s="26"/>
      <c r="DXE22" s="26"/>
      <c r="DXF22" s="26"/>
      <c r="DXG22" s="26"/>
      <c r="DXH22" s="26"/>
      <c r="DXI22" s="26"/>
      <c r="DXJ22" s="26"/>
      <c r="DXK22" s="26"/>
      <c r="DXL22" s="26"/>
      <c r="DXM22" s="26"/>
      <c r="DXN22" s="26"/>
      <c r="DXO22" s="26"/>
      <c r="DXP22" s="26"/>
      <c r="DXQ22" s="26"/>
      <c r="DXR22" s="26"/>
      <c r="DXS22" s="26"/>
      <c r="DXT22" s="26"/>
      <c r="DXU22" s="26"/>
      <c r="DXV22" s="26"/>
      <c r="DXW22" s="26"/>
      <c r="DXX22" s="26"/>
      <c r="DXY22" s="26"/>
      <c r="DXZ22" s="26"/>
      <c r="DYA22" s="26"/>
      <c r="DYB22" s="26"/>
      <c r="DYC22" s="26"/>
      <c r="DYD22" s="26"/>
      <c r="DYE22" s="26"/>
      <c r="DYF22" s="26"/>
      <c r="DYG22" s="26"/>
      <c r="DYH22" s="26"/>
      <c r="DYI22" s="26"/>
      <c r="DYJ22" s="26"/>
      <c r="DYK22" s="26"/>
      <c r="DYL22" s="26"/>
      <c r="DYM22" s="26"/>
      <c r="DYN22" s="26"/>
      <c r="DYO22" s="26"/>
      <c r="DYP22" s="26"/>
      <c r="DYQ22" s="26"/>
      <c r="DYR22" s="26"/>
      <c r="DYS22" s="26"/>
      <c r="DYT22" s="26"/>
      <c r="DYU22" s="26"/>
      <c r="DYV22" s="26"/>
      <c r="DYW22" s="26"/>
      <c r="DYX22" s="26"/>
      <c r="DYY22" s="26"/>
      <c r="DYZ22" s="26"/>
      <c r="DZA22" s="26"/>
      <c r="DZB22" s="26"/>
      <c r="DZC22" s="26"/>
      <c r="DZD22" s="26"/>
      <c r="DZE22" s="26"/>
      <c r="DZF22" s="26"/>
      <c r="DZG22" s="26"/>
      <c r="DZH22" s="26"/>
      <c r="DZI22" s="26"/>
      <c r="DZJ22" s="26"/>
      <c r="DZK22" s="26"/>
      <c r="DZL22" s="26"/>
      <c r="DZM22" s="26"/>
      <c r="DZN22" s="26"/>
      <c r="DZO22" s="26"/>
      <c r="DZP22" s="26"/>
      <c r="DZQ22" s="26"/>
      <c r="DZR22" s="26"/>
      <c r="DZS22" s="26"/>
      <c r="DZT22" s="26"/>
      <c r="DZU22" s="26"/>
      <c r="DZV22" s="26"/>
      <c r="DZW22" s="26"/>
      <c r="DZX22" s="26"/>
      <c r="DZY22" s="26"/>
      <c r="DZZ22" s="26"/>
      <c r="EAA22" s="26"/>
      <c r="EAB22" s="26"/>
      <c r="EAC22" s="26"/>
      <c r="EAD22" s="26"/>
      <c r="EAE22" s="26"/>
      <c r="EAF22" s="26"/>
      <c r="EAG22" s="26"/>
      <c r="EAH22" s="26"/>
      <c r="EAI22" s="26"/>
      <c r="EAJ22" s="26"/>
      <c r="EAK22" s="26"/>
      <c r="EAL22" s="26"/>
      <c r="EAM22" s="26"/>
      <c r="EAN22" s="26"/>
      <c r="EAO22" s="26"/>
      <c r="EAP22" s="26"/>
      <c r="EAQ22" s="26"/>
      <c r="EAR22" s="26"/>
      <c r="EAS22" s="26"/>
      <c r="EAT22" s="26"/>
      <c r="EAU22" s="26"/>
      <c r="EAV22" s="26"/>
      <c r="EAW22" s="26"/>
      <c r="EAX22" s="26"/>
      <c r="EAY22" s="26"/>
      <c r="EAZ22" s="26"/>
      <c r="EBA22" s="26"/>
      <c r="EBB22" s="26"/>
      <c r="EBC22" s="26"/>
      <c r="EBD22" s="26"/>
      <c r="EBE22" s="26"/>
      <c r="EBF22" s="26"/>
      <c r="EBG22" s="26"/>
      <c r="EBH22" s="26"/>
      <c r="EBI22" s="26"/>
      <c r="EBJ22" s="26"/>
      <c r="EBK22" s="26"/>
      <c r="EBL22" s="26"/>
      <c r="EBM22" s="26"/>
      <c r="EBN22" s="26"/>
      <c r="EBO22" s="26"/>
      <c r="EBP22" s="26"/>
      <c r="EBQ22" s="26"/>
      <c r="EBR22" s="26"/>
      <c r="EBS22" s="26"/>
      <c r="EBT22" s="26"/>
      <c r="EBU22" s="26"/>
      <c r="EBV22" s="26"/>
      <c r="EBW22" s="26"/>
      <c r="EBX22" s="26"/>
      <c r="EBY22" s="26"/>
      <c r="EBZ22" s="26"/>
      <c r="ECA22" s="26"/>
      <c r="ECB22" s="26"/>
      <c r="ECC22" s="26"/>
      <c r="ECD22" s="26"/>
      <c r="ECE22" s="26"/>
      <c r="ECF22" s="26"/>
      <c r="ECG22" s="26"/>
      <c r="ECH22" s="26"/>
      <c r="ECI22" s="26"/>
      <c r="ECJ22" s="26"/>
      <c r="ECK22" s="26"/>
      <c r="ECL22" s="26"/>
      <c r="ECM22" s="26"/>
      <c r="ECN22" s="26"/>
      <c r="ECO22" s="26"/>
      <c r="ECP22" s="26"/>
      <c r="ECQ22" s="26"/>
      <c r="ECR22" s="26"/>
      <c r="ECS22" s="26"/>
      <c r="ECT22" s="26"/>
      <c r="ECU22" s="26"/>
      <c r="ECV22" s="26"/>
      <c r="ECW22" s="26"/>
      <c r="ECX22" s="26"/>
      <c r="ECY22" s="26"/>
      <c r="ECZ22" s="26"/>
      <c r="EDA22" s="26"/>
      <c r="EDB22" s="26"/>
      <c r="EDC22" s="26"/>
      <c r="EDD22" s="26"/>
      <c r="EDE22" s="26"/>
      <c r="EDF22" s="26"/>
      <c r="EDG22" s="26"/>
      <c r="EDH22" s="26"/>
      <c r="EDI22" s="26"/>
      <c r="EDJ22" s="26"/>
      <c r="EDK22" s="26"/>
      <c r="EDL22" s="26"/>
      <c r="EDM22" s="26"/>
      <c r="EDN22" s="26"/>
      <c r="EDO22" s="26"/>
      <c r="EDP22" s="26"/>
      <c r="EDQ22" s="26"/>
      <c r="EDR22" s="26"/>
      <c r="EDS22" s="26"/>
      <c r="EDT22" s="26"/>
      <c r="EDU22" s="26"/>
      <c r="EDV22" s="26"/>
      <c r="EDW22" s="26"/>
      <c r="EDX22" s="26"/>
      <c r="EDY22" s="26"/>
      <c r="EDZ22" s="26"/>
      <c r="EEA22" s="26"/>
      <c r="EEB22" s="26"/>
      <c r="EEC22" s="26"/>
      <c r="EED22" s="26"/>
      <c r="EEE22" s="26"/>
      <c r="EEF22" s="26"/>
      <c r="EEG22" s="26"/>
      <c r="EEH22" s="26"/>
      <c r="EEI22" s="26"/>
      <c r="EEJ22" s="26"/>
      <c r="EEK22" s="26"/>
      <c r="EEL22" s="26"/>
      <c r="EEM22" s="26"/>
      <c r="EEN22" s="26"/>
      <c r="EEO22" s="26"/>
      <c r="EEP22" s="26"/>
      <c r="EEQ22" s="26"/>
      <c r="EER22" s="26"/>
      <c r="EES22" s="26"/>
      <c r="EET22" s="26"/>
      <c r="EEU22" s="26"/>
      <c r="EEV22" s="26"/>
      <c r="EEW22" s="26"/>
      <c r="EEX22" s="26"/>
      <c r="EEY22" s="26"/>
      <c r="EEZ22" s="26"/>
      <c r="EFA22" s="26"/>
      <c r="EFB22" s="26"/>
      <c r="EFC22" s="26"/>
      <c r="EFD22" s="26"/>
      <c r="EFE22" s="26"/>
      <c r="EFF22" s="26"/>
      <c r="EFG22" s="26"/>
      <c r="EFH22" s="26"/>
      <c r="EFI22" s="26"/>
      <c r="EFJ22" s="26"/>
      <c r="EFK22" s="26"/>
      <c r="EFL22" s="26"/>
      <c r="EFM22" s="26"/>
      <c r="EFN22" s="26"/>
      <c r="EFO22" s="26"/>
      <c r="EFP22" s="26"/>
      <c r="EFQ22" s="26"/>
      <c r="EFR22" s="26"/>
      <c r="EFS22" s="26"/>
      <c r="EFT22" s="26"/>
      <c r="EFU22" s="26"/>
      <c r="EFV22" s="26"/>
      <c r="EFW22" s="26"/>
      <c r="EFX22" s="26"/>
      <c r="EFY22" s="26"/>
      <c r="EFZ22" s="26"/>
      <c r="EGA22" s="26"/>
      <c r="EGB22" s="26"/>
      <c r="EGC22" s="26"/>
      <c r="EGD22" s="26"/>
      <c r="EGE22" s="26"/>
      <c r="EGF22" s="26"/>
      <c r="EGG22" s="26"/>
      <c r="EGH22" s="26"/>
      <c r="EGI22" s="26"/>
      <c r="EGJ22" s="26"/>
      <c r="EGK22" s="26"/>
      <c r="EGL22" s="26"/>
      <c r="EGM22" s="26"/>
      <c r="EGN22" s="26"/>
      <c r="EGO22" s="26"/>
      <c r="EGP22" s="26"/>
      <c r="EGQ22" s="26"/>
      <c r="EGR22" s="26"/>
      <c r="EGS22" s="26"/>
      <c r="EGT22" s="26"/>
      <c r="EGU22" s="26"/>
      <c r="EGV22" s="26"/>
      <c r="EGW22" s="26"/>
      <c r="EGX22" s="26"/>
      <c r="EGY22" s="26"/>
      <c r="EGZ22" s="26"/>
      <c r="EHA22" s="26"/>
      <c r="EHB22" s="26"/>
      <c r="EHC22" s="26"/>
      <c r="EHD22" s="26"/>
      <c r="EHE22" s="26"/>
      <c r="EHF22" s="26"/>
      <c r="EHG22" s="26"/>
      <c r="EHH22" s="26"/>
      <c r="EHI22" s="26"/>
      <c r="EHJ22" s="26"/>
      <c r="EHK22" s="26"/>
      <c r="EHL22" s="26"/>
      <c r="EHM22" s="26"/>
      <c r="EHN22" s="26"/>
      <c r="EHO22" s="26"/>
      <c r="EHP22" s="26"/>
      <c r="EHQ22" s="26"/>
      <c r="EHR22" s="26"/>
      <c r="EHS22" s="26"/>
      <c r="EHT22" s="26"/>
      <c r="EHU22" s="26"/>
      <c r="EHV22" s="26"/>
      <c r="EHW22" s="26"/>
      <c r="EHX22" s="26"/>
      <c r="EHY22" s="26"/>
      <c r="EHZ22" s="26"/>
      <c r="EIA22" s="26"/>
      <c r="EIB22" s="26"/>
      <c r="EIC22" s="26"/>
      <c r="EID22" s="26"/>
      <c r="EIE22" s="26"/>
      <c r="EIF22" s="26"/>
      <c r="EIG22" s="26"/>
      <c r="EIH22" s="26"/>
      <c r="EII22" s="26"/>
      <c r="EIJ22" s="26"/>
      <c r="EIK22" s="26"/>
      <c r="EIL22" s="26"/>
      <c r="EIM22" s="26"/>
      <c r="EIN22" s="26"/>
      <c r="EIO22" s="26"/>
      <c r="EIP22" s="26"/>
      <c r="EIQ22" s="26"/>
      <c r="EIR22" s="26"/>
      <c r="EIS22" s="26"/>
      <c r="EIT22" s="26"/>
      <c r="EIU22" s="26"/>
      <c r="EIV22" s="26"/>
      <c r="EIW22" s="26"/>
      <c r="EIX22" s="26"/>
      <c r="EIY22" s="26"/>
      <c r="EIZ22" s="26"/>
      <c r="EJA22" s="26"/>
      <c r="EJB22" s="26"/>
      <c r="EJC22" s="26"/>
      <c r="EJD22" s="26"/>
      <c r="EJE22" s="26"/>
      <c r="EJF22" s="26"/>
      <c r="EJG22" s="26"/>
      <c r="EJH22" s="26"/>
      <c r="EJI22" s="26"/>
      <c r="EJJ22" s="26"/>
      <c r="EJK22" s="26"/>
      <c r="EJL22" s="26"/>
      <c r="EJM22" s="26"/>
      <c r="EJN22" s="26"/>
      <c r="EJO22" s="26"/>
      <c r="EJP22" s="26"/>
      <c r="EJQ22" s="26"/>
      <c r="EJR22" s="26"/>
      <c r="EJS22" s="26"/>
      <c r="EJT22" s="26"/>
      <c r="EJU22" s="26"/>
      <c r="EJV22" s="26"/>
      <c r="EJW22" s="26"/>
      <c r="EJX22" s="26"/>
      <c r="EJY22" s="26"/>
      <c r="EJZ22" s="26"/>
      <c r="EKA22" s="26"/>
      <c r="EKB22" s="26"/>
      <c r="EKC22" s="26"/>
      <c r="EKD22" s="26"/>
      <c r="EKE22" s="26"/>
      <c r="EKF22" s="26"/>
      <c r="EKG22" s="26"/>
      <c r="EKH22" s="26"/>
      <c r="EKI22" s="26"/>
      <c r="EKJ22" s="26"/>
      <c r="EKK22" s="26"/>
      <c r="EKL22" s="26"/>
      <c r="EKM22" s="26"/>
      <c r="EKN22" s="26"/>
      <c r="EKO22" s="26"/>
      <c r="EKP22" s="26"/>
      <c r="EKQ22" s="26"/>
      <c r="EKR22" s="26"/>
      <c r="EKS22" s="26"/>
      <c r="EKT22" s="26"/>
      <c r="EKU22" s="26"/>
      <c r="EKV22" s="26"/>
      <c r="EKW22" s="26"/>
      <c r="EKX22" s="26"/>
      <c r="EKY22" s="26"/>
      <c r="EKZ22" s="26"/>
      <c r="ELA22" s="26"/>
      <c r="ELB22" s="26"/>
      <c r="ELC22" s="26"/>
      <c r="ELD22" s="26"/>
      <c r="ELE22" s="26"/>
      <c r="ELF22" s="26"/>
      <c r="ELG22" s="26"/>
      <c r="ELH22" s="26"/>
      <c r="ELI22" s="26"/>
      <c r="ELJ22" s="26"/>
      <c r="ELK22" s="26"/>
      <c r="ELL22" s="26"/>
      <c r="ELM22" s="26"/>
      <c r="ELN22" s="26"/>
      <c r="ELO22" s="26"/>
      <c r="ELP22" s="26"/>
      <c r="ELQ22" s="26"/>
      <c r="ELR22" s="26"/>
      <c r="ELS22" s="26"/>
      <c r="ELT22" s="26"/>
      <c r="ELU22" s="26"/>
      <c r="ELV22" s="26"/>
      <c r="ELW22" s="26"/>
      <c r="ELX22" s="26"/>
      <c r="ELY22" s="26"/>
      <c r="ELZ22" s="26"/>
      <c r="EMA22" s="26"/>
      <c r="EMB22" s="26"/>
      <c r="EMC22" s="26"/>
      <c r="EMD22" s="26"/>
      <c r="EME22" s="26"/>
      <c r="EMF22" s="26"/>
      <c r="EMG22" s="26"/>
      <c r="EMH22" s="26"/>
      <c r="EMI22" s="26"/>
      <c r="EMJ22" s="26"/>
      <c r="EMK22" s="26"/>
      <c r="EML22" s="26"/>
      <c r="EMM22" s="26"/>
      <c r="EMN22" s="26"/>
      <c r="EMO22" s="26"/>
      <c r="EMP22" s="26"/>
      <c r="EMQ22" s="26"/>
      <c r="EMR22" s="26"/>
      <c r="EMS22" s="26"/>
      <c r="EMT22" s="26"/>
      <c r="EMU22" s="26"/>
      <c r="EMV22" s="26"/>
      <c r="EMW22" s="26"/>
      <c r="EMX22" s="26"/>
      <c r="EMY22" s="26"/>
      <c r="EMZ22" s="26"/>
      <c r="ENA22" s="26"/>
      <c r="ENB22" s="26"/>
      <c r="ENC22" s="26"/>
      <c r="END22" s="26"/>
      <c r="ENE22" s="26"/>
      <c r="ENF22" s="26"/>
      <c r="ENG22" s="26"/>
      <c r="ENH22" s="26"/>
      <c r="ENI22" s="26"/>
      <c r="ENJ22" s="26"/>
      <c r="ENK22" s="26"/>
      <c r="ENL22" s="26"/>
      <c r="ENM22" s="26"/>
      <c r="ENN22" s="26"/>
      <c r="ENO22" s="26"/>
      <c r="ENP22" s="26"/>
      <c r="ENQ22" s="26"/>
      <c r="ENR22" s="26"/>
      <c r="ENS22" s="26"/>
      <c r="ENT22" s="26"/>
      <c r="ENU22" s="26"/>
      <c r="ENV22" s="26"/>
      <c r="ENW22" s="26"/>
      <c r="ENX22" s="26"/>
      <c r="ENY22" s="26"/>
      <c r="ENZ22" s="26"/>
      <c r="EOA22" s="26"/>
      <c r="EOB22" s="26"/>
      <c r="EOC22" s="26"/>
      <c r="EOD22" s="26"/>
      <c r="EOE22" s="26"/>
      <c r="EOF22" s="26"/>
      <c r="EOG22" s="26"/>
      <c r="EOH22" s="26"/>
      <c r="EOI22" s="26"/>
      <c r="EOJ22" s="26"/>
      <c r="EOK22" s="26"/>
      <c r="EOL22" s="26"/>
      <c r="EOM22" s="26"/>
      <c r="EON22" s="26"/>
      <c r="EOO22" s="26"/>
      <c r="EOP22" s="26"/>
      <c r="EOQ22" s="26"/>
      <c r="EOR22" s="26"/>
      <c r="EOS22" s="26"/>
      <c r="EOT22" s="26"/>
      <c r="EOU22" s="26"/>
      <c r="EOV22" s="26"/>
      <c r="EOW22" s="26"/>
      <c r="EOX22" s="26"/>
      <c r="EOY22" s="26"/>
      <c r="EOZ22" s="26"/>
      <c r="EPA22" s="26"/>
      <c r="EPB22" s="26"/>
      <c r="EPC22" s="26"/>
      <c r="EPD22" s="26"/>
      <c r="EPE22" s="26"/>
      <c r="EPF22" s="26"/>
      <c r="EPG22" s="26"/>
      <c r="EPH22" s="26"/>
      <c r="EPI22" s="26"/>
      <c r="EPJ22" s="26"/>
      <c r="EPK22" s="26"/>
      <c r="EPL22" s="26"/>
      <c r="EPM22" s="26"/>
      <c r="EPN22" s="26"/>
      <c r="EPO22" s="26"/>
      <c r="EPP22" s="26"/>
      <c r="EPQ22" s="26"/>
      <c r="EPR22" s="26"/>
      <c r="EPS22" s="26"/>
      <c r="EPT22" s="26"/>
      <c r="EPU22" s="26"/>
      <c r="EPV22" s="26"/>
      <c r="EPW22" s="26"/>
      <c r="EPX22" s="26"/>
      <c r="EPY22" s="26"/>
      <c r="EPZ22" s="26"/>
      <c r="EQA22" s="26"/>
      <c r="EQB22" s="26"/>
      <c r="EQC22" s="26"/>
      <c r="EQD22" s="26"/>
      <c r="EQE22" s="26"/>
      <c r="EQF22" s="26"/>
      <c r="EQG22" s="26"/>
      <c r="EQH22" s="26"/>
      <c r="EQI22" s="26"/>
      <c r="EQJ22" s="26"/>
      <c r="EQK22" s="26"/>
      <c r="EQL22" s="26"/>
      <c r="EQM22" s="26"/>
      <c r="EQN22" s="26"/>
      <c r="EQO22" s="26"/>
      <c r="EQP22" s="26"/>
      <c r="EQQ22" s="26"/>
      <c r="EQR22" s="26"/>
      <c r="EQS22" s="26"/>
      <c r="EQT22" s="26"/>
      <c r="EQU22" s="26"/>
      <c r="EQV22" s="26"/>
      <c r="EQW22" s="26"/>
      <c r="EQX22" s="26"/>
      <c r="EQY22" s="26"/>
      <c r="EQZ22" s="26"/>
      <c r="ERA22" s="26"/>
      <c r="ERB22" s="26"/>
      <c r="ERC22" s="26"/>
      <c r="ERD22" s="26"/>
      <c r="ERE22" s="26"/>
      <c r="ERF22" s="26"/>
      <c r="ERG22" s="26"/>
      <c r="ERH22" s="26"/>
      <c r="ERI22" s="26"/>
      <c r="ERJ22" s="26"/>
      <c r="ERK22" s="26"/>
      <c r="ERL22" s="26"/>
      <c r="ERM22" s="26"/>
      <c r="ERN22" s="26"/>
      <c r="ERO22" s="26"/>
      <c r="ERP22" s="26"/>
      <c r="ERQ22" s="26"/>
      <c r="ERR22" s="26"/>
      <c r="ERS22" s="26"/>
      <c r="ERT22" s="26"/>
      <c r="ERU22" s="26"/>
      <c r="ERV22" s="26"/>
      <c r="ERW22" s="26"/>
      <c r="ERX22" s="26"/>
      <c r="ERY22" s="26"/>
      <c r="ERZ22" s="26"/>
      <c r="ESA22" s="26"/>
      <c r="ESB22" s="26"/>
      <c r="ESC22" s="26"/>
      <c r="ESD22" s="26"/>
      <c r="ESE22" s="26"/>
      <c r="ESF22" s="26"/>
      <c r="ESG22" s="26"/>
      <c r="ESH22" s="26"/>
      <c r="ESI22" s="26"/>
      <c r="ESJ22" s="26"/>
      <c r="ESK22" s="26"/>
      <c r="ESL22" s="26"/>
      <c r="ESM22" s="26"/>
      <c r="ESN22" s="26"/>
      <c r="ESO22" s="26"/>
      <c r="ESP22" s="26"/>
      <c r="ESQ22" s="26"/>
      <c r="ESR22" s="26"/>
      <c r="ESS22" s="26"/>
      <c r="EST22" s="26"/>
      <c r="ESU22" s="26"/>
      <c r="ESV22" s="26"/>
      <c r="ESW22" s="26"/>
      <c r="ESX22" s="26"/>
      <c r="ESY22" s="26"/>
      <c r="ESZ22" s="26"/>
      <c r="ETA22" s="26"/>
      <c r="ETB22" s="26"/>
      <c r="ETC22" s="26"/>
      <c r="ETD22" s="26"/>
      <c r="ETE22" s="26"/>
      <c r="ETF22" s="26"/>
      <c r="ETG22" s="26"/>
      <c r="ETH22" s="26"/>
      <c r="ETI22" s="26"/>
      <c r="ETJ22" s="26"/>
      <c r="ETK22" s="26"/>
      <c r="ETL22" s="26"/>
      <c r="ETM22" s="26"/>
      <c r="ETN22" s="26"/>
      <c r="ETO22" s="26"/>
      <c r="ETP22" s="26"/>
      <c r="ETQ22" s="26"/>
      <c r="ETR22" s="26"/>
      <c r="ETS22" s="26"/>
      <c r="ETT22" s="26"/>
      <c r="ETU22" s="26"/>
      <c r="ETV22" s="26"/>
      <c r="ETW22" s="26"/>
      <c r="ETX22" s="26"/>
      <c r="ETY22" s="26"/>
      <c r="ETZ22" s="26"/>
      <c r="EUA22" s="26"/>
      <c r="EUB22" s="26"/>
      <c r="EUC22" s="26"/>
      <c r="EUD22" s="26"/>
      <c r="EUE22" s="26"/>
      <c r="EUF22" s="26"/>
      <c r="EUG22" s="26"/>
      <c r="EUH22" s="26"/>
      <c r="EUI22" s="26"/>
      <c r="EUJ22" s="26"/>
      <c r="EUK22" s="26"/>
      <c r="EUL22" s="26"/>
      <c r="EUM22" s="26"/>
      <c r="EUN22" s="26"/>
      <c r="EUO22" s="26"/>
      <c r="EUP22" s="26"/>
      <c r="EUQ22" s="26"/>
      <c r="EUR22" s="26"/>
      <c r="EUS22" s="26"/>
      <c r="EUT22" s="26"/>
      <c r="EUU22" s="26"/>
      <c r="EUV22" s="26"/>
      <c r="EUW22" s="26"/>
      <c r="EUX22" s="26"/>
      <c r="EUY22" s="26"/>
      <c r="EUZ22" s="26"/>
      <c r="EVA22" s="26"/>
      <c r="EVB22" s="26"/>
      <c r="EVC22" s="26"/>
      <c r="EVD22" s="26"/>
      <c r="EVE22" s="26"/>
      <c r="EVF22" s="26"/>
      <c r="EVG22" s="26"/>
      <c r="EVH22" s="26"/>
      <c r="EVI22" s="26"/>
      <c r="EVJ22" s="26"/>
      <c r="EVK22" s="26"/>
      <c r="EVL22" s="26"/>
      <c r="EVM22" s="26"/>
      <c r="EVN22" s="26"/>
      <c r="EVO22" s="26"/>
      <c r="EVP22" s="26"/>
      <c r="EVQ22" s="26"/>
      <c r="EVR22" s="26"/>
      <c r="EVS22" s="26"/>
      <c r="EVT22" s="26"/>
      <c r="EVU22" s="26"/>
      <c r="EVV22" s="26"/>
      <c r="EVW22" s="26"/>
      <c r="EVX22" s="26"/>
      <c r="EVY22" s="26"/>
      <c r="EVZ22" s="26"/>
      <c r="EWA22" s="26"/>
      <c r="EWB22" s="26"/>
      <c r="EWC22" s="26"/>
      <c r="EWD22" s="26"/>
      <c r="EWE22" s="26"/>
      <c r="EWF22" s="26"/>
      <c r="EWG22" s="26"/>
      <c r="EWH22" s="26"/>
      <c r="EWI22" s="26"/>
      <c r="EWJ22" s="26"/>
      <c r="EWK22" s="26"/>
      <c r="EWL22" s="26"/>
      <c r="EWM22" s="26"/>
      <c r="EWN22" s="26"/>
      <c r="EWO22" s="26"/>
      <c r="EWP22" s="26"/>
      <c r="EWQ22" s="26"/>
      <c r="EWR22" s="26"/>
      <c r="EWS22" s="26"/>
      <c r="EWT22" s="26"/>
      <c r="EWU22" s="26"/>
      <c r="EWV22" s="26"/>
      <c r="EWW22" s="26"/>
      <c r="EWX22" s="26"/>
      <c r="EWY22" s="26"/>
      <c r="EWZ22" s="26"/>
      <c r="EXA22" s="26"/>
      <c r="EXB22" s="26"/>
      <c r="EXC22" s="26"/>
      <c r="EXD22" s="26"/>
      <c r="EXE22" s="26"/>
      <c r="EXF22" s="26"/>
      <c r="EXG22" s="26"/>
      <c r="EXH22" s="26"/>
      <c r="EXI22" s="26"/>
      <c r="EXJ22" s="26"/>
      <c r="EXK22" s="26"/>
      <c r="EXL22" s="26"/>
      <c r="EXM22" s="26"/>
      <c r="EXN22" s="26"/>
      <c r="EXO22" s="26"/>
      <c r="EXP22" s="26"/>
      <c r="EXQ22" s="26"/>
      <c r="EXR22" s="26"/>
      <c r="EXS22" s="26"/>
      <c r="EXT22" s="26"/>
      <c r="EXU22" s="26"/>
      <c r="EXV22" s="26"/>
      <c r="EXW22" s="26"/>
      <c r="EXX22" s="26"/>
      <c r="EXY22" s="26"/>
      <c r="EXZ22" s="26"/>
      <c r="EYA22" s="26"/>
      <c r="EYB22" s="26"/>
      <c r="EYC22" s="26"/>
      <c r="EYD22" s="26"/>
      <c r="EYE22" s="26"/>
      <c r="EYF22" s="26"/>
      <c r="EYG22" s="26"/>
      <c r="EYH22" s="26"/>
      <c r="EYI22" s="26"/>
      <c r="EYJ22" s="26"/>
      <c r="EYK22" s="26"/>
      <c r="EYL22" s="26"/>
      <c r="EYM22" s="26"/>
      <c r="EYN22" s="26"/>
      <c r="EYO22" s="26"/>
      <c r="EYP22" s="26"/>
      <c r="EYQ22" s="26"/>
      <c r="EYR22" s="26"/>
      <c r="EYS22" s="26"/>
      <c r="EYT22" s="26"/>
      <c r="EYU22" s="26"/>
      <c r="EYV22" s="26"/>
      <c r="EYW22" s="26"/>
      <c r="EYX22" s="26"/>
      <c r="EYY22" s="26"/>
      <c r="EYZ22" s="26"/>
      <c r="EZA22" s="26"/>
      <c r="EZB22" s="26"/>
      <c r="EZC22" s="26"/>
      <c r="EZD22" s="26"/>
      <c r="EZE22" s="26"/>
      <c r="EZF22" s="26"/>
      <c r="EZG22" s="26"/>
      <c r="EZH22" s="26"/>
      <c r="EZI22" s="26"/>
      <c r="EZJ22" s="26"/>
      <c r="EZK22" s="26"/>
      <c r="EZL22" s="26"/>
      <c r="EZM22" s="26"/>
      <c r="EZN22" s="26"/>
      <c r="EZO22" s="26"/>
      <c r="EZP22" s="26"/>
      <c r="EZQ22" s="26"/>
      <c r="EZR22" s="26"/>
      <c r="EZS22" s="26"/>
      <c r="EZT22" s="26"/>
      <c r="EZU22" s="26"/>
      <c r="EZV22" s="26"/>
      <c r="EZW22" s="26"/>
      <c r="EZX22" s="26"/>
      <c r="EZY22" s="26"/>
      <c r="EZZ22" s="26"/>
      <c r="FAA22" s="26"/>
      <c r="FAB22" s="26"/>
      <c r="FAC22" s="26"/>
      <c r="FAD22" s="26"/>
      <c r="FAE22" s="26"/>
      <c r="FAF22" s="26"/>
      <c r="FAG22" s="26"/>
      <c r="FAH22" s="26"/>
      <c r="FAI22" s="26"/>
      <c r="FAJ22" s="26"/>
      <c r="FAK22" s="26"/>
      <c r="FAL22" s="26"/>
      <c r="FAM22" s="26"/>
      <c r="FAN22" s="26"/>
      <c r="FAO22" s="26"/>
      <c r="FAP22" s="26"/>
      <c r="FAQ22" s="26"/>
      <c r="FAR22" s="26"/>
      <c r="FAS22" s="26"/>
      <c r="FAT22" s="26"/>
      <c r="FAU22" s="26"/>
      <c r="FAV22" s="26"/>
      <c r="FAW22" s="26"/>
      <c r="FAX22" s="26"/>
      <c r="FAY22" s="26"/>
      <c r="FAZ22" s="26"/>
      <c r="FBA22" s="26"/>
      <c r="FBB22" s="26"/>
      <c r="FBC22" s="26"/>
      <c r="FBD22" s="26"/>
      <c r="FBE22" s="26"/>
      <c r="FBF22" s="26"/>
      <c r="FBG22" s="26"/>
      <c r="FBH22" s="26"/>
      <c r="FBI22" s="26"/>
      <c r="FBJ22" s="26"/>
      <c r="FBK22" s="26"/>
      <c r="FBL22" s="26"/>
      <c r="FBM22" s="26"/>
      <c r="FBN22" s="26"/>
      <c r="FBO22" s="26"/>
      <c r="FBP22" s="26"/>
      <c r="FBQ22" s="26"/>
      <c r="FBR22" s="26"/>
      <c r="FBS22" s="26"/>
      <c r="FBT22" s="26"/>
      <c r="FBU22" s="26"/>
      <c r="FBV22" s="26"/>
      <c r="FBW22" s="26"/>
      <c r="FBX22" s="26"/>
      <c r="FBY22" s="26"/>
      <c r="FBZ22" s="26"/>
      <c r="FCA22" s="26"/>
      <c r="FCB22" s="26"/>
      <c r="FCC22" s="26"/>
      <c r="FCD22" s="26"/>
      <c r="FCE22" s="26"/>
      <c r="FCF22" s="26"/>
      <c r="FCG22" s="26"/>
      <c r="FCH22" s="26"/>
      <c r="FCI22" s="26"/>
      <c r="FCJ22" s="26"/>
      <c r="FCK22" s="26"/>
      <c r="FCL22" s="26"/>
      <c r="FCM22" s="26"/>
      <c r="FCN22" s="26"/>
      <c r="FCO22" s="26"/>
      <c r="FCP22" s="26"/>
      <c r="FCQ22" s="26"/>
      <c r="FCR22" s="26"/>
      <c r="FCS22" s="26"/>
      <c r="FCT22" s="26"/>
      <c r="FCU22" s="26"/>
      <c r="FCV22" s="26"/>
      <c r="FCW22" s="26"/>
      <c r="FCX22" s="26"/>
      <c r="FCY22" s="26"/>
      <c r="FCZ22" s="26"/>
      <c r="FDA22" s="26"/>
      <c r="FDB22" s="26"/>
      <c r="FDC22" s="26"/>
      <c r="FDD22" s="26"/>
      <c r="FDE22" s="26"/>
      <c r="FDF22" s="26"/>
      <c r="FDG22" s="26"/>
      <c r="FDH22" s="26"/>
      <c r="FDI22" s="26"/>
      <c r="FDJ22" s="26"/>
      <c r="FDK22" s="26"/>
      <c r="FDL22" s="26"/>
      <c r="FDM22" s="26"/>
      <c r="FDN22" s="26"/>
      <c r="FDO22" s="26"/>
      <c r="FDP22" s="26"/>
      <c r="FDQ22" s="26"/>
      <c r="FDR22" s="26"/>
      <c r="FDS22" s="26"/>
      <c r="FDT22" s="26"/>
      <c r="FDU22" s="26"/>
      <c r="FDV22" s="26"/>
      <c r="FDW22" s="26"/>
      <c r="FDX22" s="26"/>
      <c r="FDY22" s="26"/>
      <c r="FDZ22" s="26"/>
      <c r="FEA22" s="26"/>
      <c r="FEB22" s="26"/>
      <c r="FEC22" s="26"/>
      <c r="FED22" s="26"/>
      <c r="FEE22" s="26"/>
      <c r="FEF22" s="26"/>
      <c r="FEG22" s="26"/>
      <c r="FEH22" s="26"/>
      <c r="FEI22" s="26"/>
      <c r="FEJ22" s="26"/>
      <c r="FEK22" s="26"/>
      <c r="FEL22" s="26"/>
      <c r="FEM22" s="26"/>
      <c r="FEN22" s="26"/>
      <c r="FEO22" s="26"/>
      <c r="FEP22" s="26"/>
      <c r="FEQ22" s="26"/>
      <c r="FER22" s="26"/>
      <c r="FES22" s="26"/>
      <c r="FET22" s="26"/>
      <c r="FEU22" s="26"/>
      <c r="FEV22" s="26"/>
      <c r="FEW22" s="26"/>
      <c r="FEX22" s="26"/>
      <c r="FEY22" s="26"/>
      <c r="FEZ22" s="26"/>
      <c r="FFA22" s="26"/>
      <c r="FFB22" s="26"/>
      <c r="FFC22" s="26"/>
      <c r="FFD22" s="26"/>
      <c r="FFE22" s="26"/>
      <c r="FFF22" s="26"/>
      <c r="FFG22" s="26"/>
      <c r="FFH22" s="26"/>
      <c r="FFI22" s="26"/>
      <c r="FFJ22" s="26"/>
      <c r="FFK22" s="26"/>
      <c r="FFL22" s="26"/>
      <c r="FFM22" s="26"/>
      <c r="FFN22" s="26"/>
      <c r="FFO22" s="26"/>
      <c r="FFP22" s="26"/>
      <c r="FFQ22" s="26"/>
      <c r="FFR22" s="26"/>
      <c r="FFS22" s="26"/>
      <c r="FFT22" s="26"/>
      <c r="FFU22" s="26"/>
      <c r="FFV22" s="26"/>
      <c r="FFW22" s="26"/>
      <c r="FFX22" s="26"/>
      <c r="FFY22" s="26"/>
      <c r="FFZ22" s="26"/>
      <c r="FGA22" s="26"/>
      <c r="FGB22" s="26"/>
      <c r="FGC22" s="26"/>
      <c r="FGD22" s="26"/>
      <c r="FGE22" s="26"/>
      <c r="FGF22" s="26"/>
      <c r="FGG22" s="26"/>
      <c r="FGH22" s="26"/>
      <c r="FGI22" s="26"/>
      <c r="FGJ22" s="26"/>
      <c r="FGK22" s="26"/>
      <c r="FGL22" s="26"/>
      <c r="FGM22" s="26"/>
      <c r="FGN22" s="26"/>
      <c r="FGO22" s="26"/>
      <c r="FGP22" s="26"/>
      <c r="FGQ22" s="26"/>
      <c r="FGR22" s="26"/>
      <c r="FGS22" s="26"/>
      <c r="FGT22" s="26"/>
      <c r="FGU22" s="26"/>
      <c r="FGV22" s="26"/>
      <c r="FGW22" s="26"/>
      <c r="FGX22" s="26"/>
      <c r="FGY22" s="26"/>
      <c r="FGZ22" s="26"/>
      <c r="FHA22" s="26"/>
      <c r="FHB22" s="26"/>
      <c r="FHC22" s="26"/>
      <c r="FHD22" s="26"/>
      <c r="FHE22" s="26"/>
      <c r="FHF22" s="26"/>
      <c r="FHG22" s="26"/>
      <c r="FHH22" s="26"/>
      <c r="FHI22" s="26"/>
      <c r="FHJ22" s="26"/>
      <c r="FHK22" s="26"/>
      <c r="FHL22" s="26"/>
      <c r="FHM22" s="26"/>
      <c r="FHN22" s="26"/>
      <c r="FHO22" s="26"/>
      <c r="FHP22" s="26"/>
      <c r="FHQ22" s="26"/>
      <c r="FHR22" s="26"/>
      <c r="FHS22" s="26"/>
      <c r="FHT22" s="26"/>
      <c r="FHU22" s="26"/>
      <c r="FHV22" s="26"/>
      <c r="FHW22" s="26"/>
      <c r="FHX22" s="26"/>
      <c r="FHY22" s="26"/>
      <c r="FHZ22" s="26"/>
      <c r="FIA22" s="26"/>
      <c r="FIB22" s="26"/>
      <c r="FIC22" s="26"/>
      <c r="FID22" s="26"/>
      <c r="FIE22" s="26"/>
      <c r="FIF22" s="26"/>
      <c r="FIG22" s="26"/>
      <c r="FIH22" s="26"/>
      <c r="FII22" s="26"/>
      <c r="FIJ22" s="26"/>
      <c r="FIK22" s="26"/>
      <c r="FIL22" s="26"/>
      <c r="FIM22" s="26"/>
      <c r="FIN22" s="26"/>
      <c r="FIO22" s="26"/>
      <c r="FIP22" s="26"/>
      <c r="FIQ22" s="26"/>
      <c r="FIR22" s="26"/>
      <c r="FIS22" s="26"/>
      <c r="FIT22" s="26"/>
      <c r="FIU22" s="26"/>
      <c r="FIV22" s="26"/>
      <c r="FIW22" s="26"/>
      <c r="FIX22" s="26"/>
      <c r="FIY22" s="26"/>
      <c r="FIZ22" s="26"/>
      <c r="FJA22" s="26"/>
      <c r="FJB22" s="26"/>
      <c r="FJC22" s="26"/>
      <c r="FJD22" s="26"/>
      <c r="FJE22" s="26"/>
      <c r="FJF22" s="26"/>
      <c r="FJG22" s="26"/>
      <c r="FJH22" s="26"/>
      <c r="FJI22" s="26"/>
      <c r="FJJ22" s="26"/>
      <c r="FJK22" s="26"/>
      <c r="FJL22" s="26"/>
      <c r="FJM22" s="26"/>
      <c r="FJN22" s="26"/>
      <c r="FJO22" s="26"/>
      <c r="FJP22" s="26"/>
      <c r="FJQ22" s="26"/>
      <c r="FJR22" s="26"/>
      <c r="FJS22" s="26"/>
      <c r="FJT22" s="26"/>
      <c r="FJU22" s="26"/>
      <c r="FJV22" s="26"/>
      <c r="FJW22" s="26"/>
      <c r="FJX22" s="26"/>
      <c r="FJY22" s="26"/>
      <c r="FJZ22" s="26"/>
      <c r="FKA22" s="26"/>
      <c r="FKB22" s="26"/>
      <c r="FKC22" s="26"/>
      <c r="FKD22" s="26"/>
      <c r="FKE22" s="26"/>
      <c r="FKF22" s="26"/>
      <c r="FKG22" s="26"/>
      <c r="FKH22" s="26"/>
      <c r="FKI22" s="26"/>
      <c r="FKJ22" s="26"/>
      <c r="FKK22" s="26"/>
      <c r="FKL22" s="26"/>
      <c r="FKM22" s="26"/>
      <c r="FKN22" s="26"/>
      <c r="FKO22" s="26"/>
      <c r="FKP22" s="26"/>
      <c r="FKQ22" s="26"/>
      <c r="FKR22" s="26"/>
      <c r="FKS22" s="26"/>
      <c r="FKT22" s="26"/>
      <c r="FKU22" s="26"/>
      <c r="FKV22" s="26"/>
      <c r="FKW22" s="26"/>
      <c r="FKX22" s="26"/>
      <c r="FKY22" s="26"/>
      <c r="FKZ22" s="26"/>
      <c r="FLA22" s="26"/>
      <c r="FLB22" s="26"/>
      <c r="FLC22" s="26"/>
      <c r="FLD22" s="26"/>
      <c r="FLE22" s="26"/>
      <c r="FLF22" s="26"/>
      <c r="FLG22" s="26"/>
      <c r="FLH22" s="26"/>
      <c r="FLI22" s="26"/>
      <c r="FLJ22" s="26"/>
      <c r="FLK22" s="26"/>
      <c r="FLL22" s="26"/>
      <c r="FLM22" s="26"/>
      <c r="FLN22" s="26"/>
      <c r="FLO22" s="26"/>
      <c r="FLP22" s="26"/>
      <c r="FLQ22" s="26"/>
      <c r="FLR22" s="26"/>
      <c r="FLS22" s="26"/>
      <c r="FLT22" s="26"/>
      <c r="FLU22" s="26"/>
      <c r="FLV22" s="26"/>
      <c r="FLW22" s="26"/>
      <c r="FLX22" s="26"/>
      <c r="FLY22" s="26"/>
      <c r="FLZ22" s="26"/>
      <c r="FMA22" s="26"/>
      <c r="FMB22" s="26"/>
      <c r="FMC22" s="26"/>
      <c r="FMD22" s="26"/>
      <c r="FME22" s="26"/>
      <c r="FMF22" s="26"/>
      <c r="FMG22" s="26"/>
      <c r="FMH22" s="26"/>
      <c r="FMI22" s="26"/>
      <c r="FMJ22" s="26"/>
      <c r="FMK22" s="26"/>
      <c r="FML22" s="26"/>
      <c r="FMM22" s="26"/>
      <c r="FMN22" s="26"/>
      <c r="FMO22" s="26"/>
      <c r="FMP22" s="26"/>
      <c r="FMQ22" s="26"/>
      <c r="FMR22" s="26"/>
      <c r="FMS22" s="26"/>
      <c r="FMT22" s="26"/>
      <c r="FMU22" s="26"/>
      <c r="FMV22" s="26"/>
      <c r="FMW22" s="26"/>
      <c r="FMX22" s="26"/>
      <c r="FMY22" s="26"/>
      <c r="FMZ22" s="26"/>
      <c r="FNA22" s="26"/>
      <c r="FNB22" s="26"/>
      <c r="FNC22" s="26"/>
      <c r="FND22" s="26"/>
      <c r="FNE22" s="26"/>
      <c r="FNF22" s="26"/>
      <c r="FNG22" s="26"/>
      <c r="FNH22" s="26"/>
      <c r="FNI22" s="26"/>
      <c r="FNJ22" s="26"/>
      <c r="FNK22" s="26"/>
      <c r="FNL22" s="26"/>
      <c r="FNM22" s="26"/>
      <c r="FNN22" s="26"/>
      <c r="FNO22" s="26"/>
      <c r="FNP22" s="26"/>
      <c r="FNQ22" s="26"/>
      <c r="FNR22" s="26"/>
      <c r="FNS22" s="26"/>
      <c r="FNT22" s="26"/>
      <c r="FNU22" s="26"/>
      <c r="FNV22" s="26"/>
      <c r="FNW22" s="26"/>
      <c r="FNX22" s="26"/>
      <c r="FNY22" s="26"/>
      <c r="FNZ22" s="26"/>
      <c r="FOA22" s="26"/>
      <c r="FOB22" s="26"/>
      <c r="FOC22" s="26"/>
      <c r="FOD22" s="26"/>
      <c r="FOE22" s="26"/>
      <c r="FOF22" s="26"/>
      <c r="FOG22" s="26"/>
      <c r="FOH22" s="26"/>
      <c r="FOI22" s="26"/>
      <c r="FOJ22" s="26"/>
      <c r="FOK22" s="26"/>
      <c r="FOL22" s="26"/>
      <c r="FOM22" s="26"/>
      <c r="FON22" s="26"/>
      <c r="FOO22" s="26"/>
      <c r="FOP22" s="26"/>
      <c r="FOQ22" s="26"/>
      <c r="FOR22" s="26"/>
      <c r="FOS22" s="26"/>
      <c r="FOT22" s="26"/>
      <c r="FOU22" s="26"/>
      <c r="FOV22" s="26"/>
      <c r="FOW22" s="26"/>
      <c r="FOX22" s="26"/>
      <c r="FOY22" s="26"/>
      <c r="FOZ22" s="26"/>
      <c r="FPA22" s="26"/>
      <c r="FPB22" s="26"/>
      <c r="FPC22" s="26"/>
      <c r="FPD22" s="26"/>
      <c r="FPE22" s="26"/>
      <c r="FPF22" s="26"/>
      <c r="FPG22" s="26"/>
      <c r="FPH22" s="26"/>
      <c r="FPI22" s="26"/>
      <c r="FPJ22" s="26"/>
      <c r="FPK22" s="26"/>
      <c r="FPL22" s="26"/>
      <c r="FPM22" s="26"/>
      <c r="FPN22" s="26"/>
      <c r="FPO22" s="26"/>
      <c r="FPP22" s="26"/>
      <c r="FPQ22" s="26"/>
      <c r="FPR22" s="26"/>
      <c r="FPS22" s="26"/>
      <c r="FPT22" s="26"/>
      <c r="FPU22" s="26"/>
      <c r="FPV22" s="26"/>
      <c r="FPW22" s="26"/>
      <c r="FPX22" s="26"/>
      <c r="FPY22" s="26"/>
      <c r="FPZ22" s="26"/>
      <c r="FQA22" s="26"/>
      <c r="FQB22" s="26"/>
      <c r="FQC22" s="26"/>
      <c r="FQD22" s="26"/>
      <c r="FQE22" s="26"/>
      <c r="FQF22" s="26"/>
      <c r="FQG22" s="26"/>
      <c r="FQH22" s="26"/>
      <c r="FQI22" s="26"/>
      <c r="FQJ22" s="26"/>
      <c r="FQK22" s="26"/>
      <c r="FQL22" s="26"/>
      <c r="FQM22" s="26"/>
      <c r="FQN22" s="26"/>
      <c r="FQO22" s="26"/>
      <c r="FQP22" s="26"/>
      <c r="FQQ22" s="26"/>
      <c r="FQR22" s="26"/>
      <c r="FQS22" s="26"/>
      <c r="FQT22" s="26"/>
      <c r="FQU22" s="26"/>
      <c r="FQV22" s="26"/>
      <c r="FQW22" s="26"/>
      <c r="FQX22" s="26"/>
      <c r="FQY22" s="26"/>
      <c r="FQZ22" s="26"/>
      <c r="FRA22" s="26"/>
      <c r="FRB22" s="26"/>
      <c r="FRC22" s="26"/>
      <c r="FRD22" s="26"/>
      <c r="FRE22" s="26"/>
      <c r="FRF22" s="26"/>
      <c r="FRG22" s="26"/>
      <c r="FRH22" s="26"/>
      <c r="FRI22" s="26"/>
      <c r="FRJ22" s="26"/>
      <c r="FRK22" s="26"/>
      <c r="FRL22" s="26"/>
      <c r="FRM22" s="26"/>
      <c r="FRN22" s="26"/>
      <c r="FRO22" s="26"/>
      <c r="FRP22" s="26"/>
      <c r="FRQ22" s="26"/>
      <c r="FRR22" s="26"/>
      <c r="FRS22" s="26"/>
      <c r="FRT22" s="26"/>
      <c r="FRU22" s="26"/>
      <c r="FRV22" s="26"/>
      <c r="FRW22" s="26"/>
      <c r="FRX22" s="26"/>
      <c r="FRY22" s="26"/>
      <c r="FRZ22" s="26"/>
      <c r="FSA22" s="26"/>
      <c r="FSB22" s="26"/>
      <c r="FSC22" s="26"/>
      <c r="FSD22" s="26"/>
      <c r="FSE22" s="26"/>
      <c r="FSF22" s="26"/>
      <c r="FSG22" s="26"/>
      <c r="FSH22" s="26"/>
      <c r="FSI22" s="26"/>
      <c r="FSJ22" s="26"/>
      <c r="FSK22" s="26"/>
      <c r="FSL22" s="26"/>
      <c r="FSM22" s="26"/>
      <c r="FSN22" s="26"/>
      <c r="FSO22" s="26"/>
      <c r="FSP22" s="26"/>
      <c r="FSQ22" s="26"/>
      <c r="FSR22" s="26"/>
      <c r="FSS22" s="26"/>
      <c r="FST22" s="26"/>
      <c r="FSU22" s="26"/>
      <c r="FSV22" s="26"/>
      <c r="FSW22" s="26"/>
      <c r="FSX22" s="26"/>
      <c r="FSY22" s="26"/>
      <c r="FSZ22" s="26"/>
      <c r="FTA22" s="26"/>
      <c r="FTB22" s="26"/>
      <c r="FTC22" s="26"/>
      <c r="FTD22" s="26"/>
      <c r="FTE22" s="26"/>
      <c r="FTF22" s="26"/>
      <c r="FTG22" s="26"/>
      <c r="FTH22" s="26"/>
      <c r="FTI22" s="26"/>
      <c r="FTJ22" s="26"/>
      <c r="FTK22" s="26"/>
      <c r="FTL22" s="26"/>
      <c r="FTM22" s="26"/>
      <c r="FTN22" s="26"/>
      <c r="FTO22" s="26"/>
      <c r="FTP22" s="26"/>
      <c r="FTQ22" s="26"/>
      <c r="FTR22" s="26"/>
      <c r="FTS22" s="26"/>
      <c r="FTT22" s="26"/>
      <c r="FTU22" s="26"/>
      <c r="FTV22" s="26"/>
      <c r="FTW22" s="26"/>
      <c r="FTX22" s="26"/>
      <c r="FTY22" s="26"/>
      <c r="FTZ22" s="26"/>
      <c r="FUA22" s="26"/>
      <c r="FUB22" s="26"/>
      <c r="FUC22" s="26"/>
      <c r="FUD22" s="26"/>
      <c r="FUE22" s="26"/>
      <c r="FUF22" s="26"/>
      <c r="FUG22" s="26"/>
      <c r="FUH22" s="26"/>
      <c r="FUI22" s="26"/>
      <c r="FUJ22" s="26"/>
      <c r="FUK22" s="26"/>
      <c r="FUL22" s="26"/>
      <c r="FUM22" s="26"/>
      <c r="FUN22" s="26"/>
      <c r="FUO22" s="26"/>
      <c r="FUP22" s="26"/>
      <c r="FUQ22" s="26"/>
      <c r="FUR22" s="26"/>
      <c r="FUS22" s="26"/>
      <c r="FUT22" s="26"/>
      <c r="FUU22" s="26"/>
      <c r="FUV22" s="26"/>
      <c r="FUW22" s="26"/>
      <c r="FUX22" s="26"/>
      <c r="FUY22" s="26"/>
      <c r="FUZ22" s="26"/>
      <c r="FVA22" s="26"/>
      <c r="FVB22" s="26"/>
      <c r="FVC22" s="26"/>
      <c r="FVD22" s="26"/>
      <c r="FVE22" s="26"/>
      <c r="FVF22" s="26"/>
      <c r="FVG22" s="26"/>
      <c r="FVH22" s="26"/>
      <c r="FVI22" s="26"/>
      <c r="FVJ22" s="26"/>
      <c r="FVK22" s="26"/>
      <c r="FVL22" s="26"/>
      <c r="FVM22" s="26"/>
      <c r="FVN22" s="26"/>
      <c r="FVO22" s="26"/>
      <c r="FVP22" s="26"/>
      <c r="FVQ22" s="26"/>
      <c r="FVR22" s="26"/>
      <c r="FVS22" s="26"/>
      <c r="FVT22" s="26"/>
      <c r="FVU22" s="26"/>
      <c r="FVV22" s="26"/>
      <c r="FVW22" s="26"/>
      <c r="FVX22" s="26"/>
      <c r="FVY22" s="26"/>
      <c r="FVZ22" s="26"/>
      <c r="FWA22" s="26"/>
      <c r="FWB22" s="26"/>
      <c r="FWC22" s="26"/>
      <c r="FWD22" s="26"/>
      <c r="FWE22" s="26"/>
      <c r="FWF22" s="26"/>
      <c r="FWG22" s="26"/>
      <c r="FWH22" s="26"/>
      <c r="FWI22" s="26"/>
      <c r="FWJ22" s="26"/>
      <c r="FWK22" s="26"/>
      <c r="FWL22" s="26"/>
      <c r="FWM22" s="26"/>
      <c r="FWN22" s="26"/>
      <c r="FWO22" s="26"/>
      <c r="FWP22" s="26"/>
      <c r="FWQ22" s="26"/>
      <c r="FWR22" s="26"/>
      <c r="FWS22" s="26"/>
      <c r="FWT22" s="26"/>
      <c r="FWU22" s="26"/>
      <c r="FWV22" s="26"/>
      <c r="FWW22" s="26"/>
      <c r="FWX22" s="26"/>
      <c r="FWY22" s="26"/>
      <c r="FWZ22" s="26"/>
      <c r="FXA22" s="26"/>
      <c r="FXB22" s="26"/>
      <c r="FXC22" s="26"/>
      <c r="FXD22" s="26"/>
      <c r="FXE22" s="26"/>
      <c r="FXF22" s="26"/>
      <c r="FXG22" s="26"/>
      <c r="FXH22" s="26"/>
      <c r="FXI22" s="26"/>
      <c r="FXJ22" s="26"/>
      <c r="FXK22" s="26"/>
      <c r="FXL22" s="26"/>
      <c r="FXM22" s="26"/>
      <c r="FXN22" s="26"/>
      <c r="FXO22" s="26"/>
      <c r="FXP22" s="26"/>
      <c r="FXQ22" s="26"/>
      <c r="FXR22" s="26"/>
      <c r="FXS22" s="26"/>
      <c r="FXT22" s="26"/>
      <c r="FXU22" s="26"/>
      <c r="FXV22" s="26"/>
      <c r="FXW22" s="26"/>
      <c r="FXX22" s="26"/>
      <c r="FXY22" s="26"/>
      <c r="FXZ22" s="26"/>
      <c r="FYA22" s="26"/>
      <c r="FYB22" s="26"/>
      <c r="FYC22" s="26"/>
      <c r="FYD22" s="26"/>
      <c r="FYE22" s="26"/>
      <c r="FYF22" s="26"/>
      <c r="FYG22" s="26"/>
      <c r="FYH22" s="26"/>
      <c r="FYI22" s="26"/>
      <c r="FYJ22" s="26"/>
      <c r="FYK22" s="26"/>
      <c r="FYL22" s="26"/>
      <c r="FYM22" s="26"/>
      <c r="FYN22" s="26"/>
      <c r="FYO22" s="26"/>
      <c r="FYP22" s="26"/>
      <c r="FYQ22" s="26"/>
      <c r="FYR22" s="26"/>
      <c r="FYS22" s="26"/>
      <c r="FYT22" s="26"/>
      <c r="FYU22" s="26"/>
      <c r="FYV22" s="26"/>
      <c r="FYW22" s="26"/>
      <c r="FYX22" s="26"/>
      <c r="FYY22" s="26"/>
      <c r="FYZ22" s="26"/>
      <c r="FZA22" s="26"/>
      <c r="FZB22" s="26"/>
      <c r="FZC22" s="26"/>
      <c r="FZD22" s="26"/>
      <c r="FZE22" s="26"/>
      <c r="FZF22" s="26"/>
      <c r="FZG22" s="26"/>
      <c r="FZH22" s="26"/>
      <c r="FZI22" s="26"/>
      <c r="FZJ22" s="26"/>
      <c r="FZK22" s="26"/>
      <c r="FZL22" s="26"/>
      <c r="FZM22" s="26"/>
      <c r="FZN22" s="26"/>
      <c r="FZO22" s="26"/>
      <c r="FZP22" s="26"/>
      <c r="FZQ22" s="26"/>
      <c r="FZR22" s="26"/>
      <c r="FZS22" s="26"/>
      <c r="FZT22" s="26"/>
      <c r="FZU22" s="26"/>
      <c r="FZV22" s="26"/>
      <c r="FZW22" s="26"/>
      <c r="FZX22" s="26"/>
      <c r="FZY22" s="26"/>
      <c r="FZZ22" s="26"/>
      <c r="GAA22" s="26"/>
      <c r="GAB22" s="26"/>
      <c r="GAC22" s="26"/>
      <c r="GAD22" s="26"/>
      <c r="GAE22" s="26"/>
      <c r="GAF22" s="26"/>
      <c r="GAG22" s="26"/>
      <c r="GAH22" s="26"/>
      <c r="GAI22" s="26"/>
      <c r="GAJ22" s="26"/>
      <c r="GAK22" s="26"/>
      <c r="GAL22" s="26"/>
      <c r="GAM22" s="26"/>
      <c r="GAN22" s="26"/>
      <c r="GAO22" s="26"/>
      <c r="GAP22" s="26"/>
      <c r="GAQ22" s="26"/>
      <c r="GAR22" s="26"/>
      <c r="GAS22" s="26"/>
      <c r="GAT22" s="26"/>
      <c r="GAU22" s="26"/>
      <c r="GAV22" s="26"/>
      <c r="GAW22" s="26"/>
      <c r="GAX22" s="26"/>
      <c r="GAY22" s="26"/>
      <c r="GAZ22" s="26"/>
      <c r="GBA22" s="26"/>
      <c r="GBB22" s="26"/>
      <c r="GBC22" s="26"/>
      <c r="GBD22" s="26"/>
      <c r="GBE22" s="26"/>
      <c r="GBF22" s="26"/>
      <c r="GBG22" s="26"/>
      <c r="GBH22" s="26"/>
      <c r="GBI22" s="26"/>
      <c r="GBJ22" s="26"/>
      <c r="GBK22" s="26"/>
      <c r="GBL22" s="26"/>
      <c r="GBM22" s="26"/>
      <c r="GBN22" s="26"/>
      <c r="GBO22" s="26"/>
      <c r="GBP22" s="26"/>
      <c r="GBQ22" s="26"/>
      <c r="GBR22" s="26"/>
      <c r="GBS22" s="26"/>
      <c r="GBT22" s="26"/>
      <c r="GBU22" s="26"/>
      <c r="GBV22" s="26"/>
      <c r="GBW22" s="26"/>
      <c r="GBX22" s="26"/>
      <c r="GBY22" s="26"/>
      <c r="GBZ22" s="26"/>
      <c r="GCA22" s="26"/>
      <c r="GCB22" s="26"/>
      <c r="GCC22" s="26"/>
      <c r="GCD22" s="26"/>
      <c r="GCE22" s="26"/>
      <c r="GCF22" s="26"/>
      <c r="GCG22" s="26"/>
      <c r="GCH22" s="26"/>
      <c r="GCI22" s="26"/>
      <c r="GCJ22" s="26"/>
      <c r="GCK22" s="26"/>
      <c r="GCL22" s="26"/>
      <c r="GCM22" s="26"/>
      <c r="GCN22" s="26"/>
      <c r="GCO22" s="26"/>
      <c r="GCP22" s="26"/>
      <c r="GCQ22" s="26"/>
      <c r="GCR22" s="26"/>
      <c r="GCS22" s="26"/>
      <c r="GCT22" s="26"/>
      <c r="GCU22" s="26"/>
      <c r="GCV22" s="26"/>
      <c r="GCW22" s="26"/>
      <c r="GCX22" s="26"/>
      <c r="GCY22" s="26"/>
      <c r="GCZ22" s="26"/>
      <c r="GDA22" s="26"/>
      <c r="GDB22" s="26"/>
      <c r="GDC22" s="26"/>
      <c r="GDD22" s="26"/>
      <c r="GDE22" s="26"/>
      <c r="GDF22" s="26"/>
      <c r="GDG22" s="26"/>
      <c r="GDH22" s="26"/>
      <c r="GDI22" s="26"/>
      <c r="GDJ22" s="26"/>
      <c r="GDK22" s="26"/>
      <c r="GDL22" s="26"/>
      <c r="GDM22" s="26"/>
      <c r="GDN22" s="26"/>
      <c r="GDO22" s="26"/>
      <c r="GDP22" s="26"/>
      <c r="GDQ22" s="26"/>
      <c r="GDR22" s="26"/>
      <c r="GDS22" s="26"/>
      <c r="GDT22" s="26"/>
      <c r="GDU22" s="26"/>
      <c r="GDV22" s="26"/>
      <c r="GDW22" s="26"/>
      <c r="GDX22" s="26"/>
      <c r="GDY22" s="26"/>
      <c r="GDZ22" s="26"/>
      <c r="GEA22" s="26"/>
      <c r="GEB22" s="26"/>
      <c r="GEC22" s="26"/>
      <c r="GED22" s="26"/>
      <c r="GEE22" s="26"/>
      <c r="GEF22" s="26"/>
      <c r="GEG22" s="26"/>
      <c r="GEH22" s="26"/>
      <c r="GEI22" s="26"/>
      <c r="GEJ22" s="26"/>
      <c r="GEK22" s="26"/>
      <c r="GEL22" s="26"/>
      <c r="GEM22" s="26"/>
      <c r="GEN22" s="26"/>
      <c r="GEO22" s="26"/>
      <c r="GEP22" s="26"/>
      <c r="GEQ22" s="26"/>
      <c r="GER22" s="26"/>
      <c r="GES22" s="26"/>
      <c r="GET22" s="26"/>
      <c r="GEU22" s="26"/>
      <c r="GEV22" s="26"/>
      <c r="GEW22" s="26"/>
      <c r="GEX22" s="26"/>
      <c r="GEY22" s="26"/>
      <c r="GEZ22" s="26"/>
      <c r="GFA22" s="26"/>
      <c r="GFB22" s="26"/>
      <c r="GFC22" s="26"/>
      <c r="GFD22" s="26"/>
      <c r="GFE22" s="26"/>
      <c r="GFF22" s="26"/>
      <c r="GFG22" s="26"/>
      <c r="GFH22" s="26"/>
      <c r="GFI22" s="26"/>
      <c r="GFJ22" s="26"/>
      <c r="GFK22" s="26"/>
      <c r="GFL22" s="26"/>
      <c r="GFM22" s="26"/>
      <c r="GFN22" s="26"/>
      <c r="GFO22" s="26"/>
      <c r="GFP22" s="26"/>
      <c r="GFQ22" s="26"/>
      <c r="GFR22" s="26"/>
      <c r="GFS22" s="26"/>
      <c r="GFT22" s="26"/>
      <c r="GFU22" s="26"/>
      <c r="GFV22" s="26"/>
      <c r="GFW22" s="26"/>
      <c r="GFX22" s="26"/>
      <c r="GFY22" s="26"/>
      <c r="GFZ22" s="26"/>
      <c r="GGA22" s="26"/>
      <c r="GGB22" s="26"/>
      <c r="GGC22" s="26"/>
      <c r="GGD22" s="26"/>
      <c r="GGE22" s="26"/>
      <c r="GGF22" s="26"/>
      <c r="GGG22" s="26"/>
      <c r="GGH22" s="26"/>
      <c r="GGI22" s="26"/>
      <c r="GGJ22" s="26"/>
      <c r="GGK22" s="26"/>
      <c r="GGL22" s="26"/>
      <c r="GGM22" s="26"/>
      <c r="GGN22" s="26"/>
      <c r="GGO22" s="26"/>
      <c r="GGP22" s="26"/>
      <c r="GGQ22" s="26"/>
      <c r="GGR22" s="26"/>
      <c r="GGS22" s="26"/>
      <c r="GGT22" s="26"/>
      <c r="GGU22" s="26"/>
      <c r="GGV22" s="26"/>
      <c r="GGW22" s="26"/>
      <c r="GGX22" s="26"/>
      <c r="GGY22" s="26"/>
      <c r="GGZ22" s="26"/>
      <c r="GHA22" s="26"/>
      <c r="GHB22" s="26"/>
      <c r="GHC22" s="26"/>
      <c r="GHD22" s="26"/>
      <c r="GHE22" s="26"/>
      <c r="GHF22" s="26"/>
      <c r="GHG22" s="26"/>
      <c r="GHH22" s="26"/>
      <c r="GHI22" s="26"/>
      <c r="GHJ22" s="26"/>
      <c r="GHK22" s="26"/>
      <c r="GHL22" s="26"/>
      <c r="GHM22" s="26"/>
      <c r="GHN22" s="26"/>
      <c r="GHO22" s="26"/>
      <c r="GHP22" s="26"/>
      <c r="GHQ22" s="26"/>
      <c r="GHR22" s="26"/>
      <c r="GHS22" s="26"/>
      <c r="GHT22" s="26"/>
      <c r="GHU22" s="26"/>
      <c r="GHV22" s="26"/>
      <c r="GHW22" s="26"/>
      <c r="GHX22" s="26"/>
      <c r="GHY22" s="26"/>
      <c r="GHZ22" s="26"/>
      <c r="GIA22" s="26"/>
      <c r="GIB22" s="26"/>
      <c r="GIC22" s="26"/>
      <c r="GID22" s="26"/>
      <c r="GIE22" s="26"/>
      <c r="GIF22" s="26"/>
      <c r="GIG22" s="26"/>
      <c r="GIH22" s="26"/>
      <c r="GII22" s="26"/>
      <c r="GIJ22" s="26"/>
      <c r="GIK22" s="26"/>
      <c r="GIL22" s="26"/>
      <c r="GIM22" s="26"/>
      <c r="GIN22" s="26"/>
      <c r="GIO22" s="26"/>
      <c r="GIP22" s="26"/>
      <c r="GIQ22" s="26"/>
      <c r="GIR22" s="26"/>
      <c r="GIS22" s="26"/>
      <c r="GIT22" s="26"/>
      <c r="GIU22" s="26"/>
      <c r="GIV22" s="26"/>
      <c r="GIW22" s="26"/>
      <c r="GIX22" s="26"/>
      <c r="GIY22" s="26"/>
      <c r="GIZ22" s="26"/>
      <c r="GJA22" s="26"/>
      <c r="GJB22" s="26"/>
      <c r="GJC22" s="26"/>
      <c r="GJD22" s="26"/>
      <c r="GJE22" s="26"/>
      <c r="GJF22" s="26"/>
      <c r="GJG22" s="26"/>
      <c r="GJH22" s="26"/>
      <c r="GJI22" s="26"/>
      <c r="GJJ22" s="26"/>
      <c r="GJK22" s="26"/>
      <c r="GJL22" s="26"/>
      <c r="GJM22" s="26"/>
      <c r="GJN22" s="26"/>
      <c r="GJO22" s="26"/>
      <c r="GJP22" s="26"/>
      <c r="GJQ22" s="26"/>
      <c r="GJR22" s="26"/>
      <c r="GJS22" s="26"/>
      <c r="GJT22" s="26"/>
      <c r="GJU22" s="26"/>
      <c r="GJV22" s="26"/>
      <c r="GJW22" s="26"/>
      <c r="GJX22" s="26"/>
      <c r="GJY22" s="26"/>
      <c r="GJZ22" s="26"/>
      <c r="GKA22" s="26"/>
      <c r="GKB22" s="26"/>
      <c r="GKC22" s="26"/>
      <c r="GKD22" s="26"/>
      <c r="GKE22" s="26"/>
      <c r="GKF22" s="26"/>
      <c r="GKG22" s="26"/>
      <c r="GKH22" s="26"/>
      <c r="GKI22" s="26"/>
      <c r="GKJ22" s="26"/>
      <c r="GKK22" s="26"/>
      <c r="GKL22" s="26"/>
      <c r="GKM22" s="26"/>
      <c r="GKN22" s="26"/>
      <c r="GKO22" s="26"/>
      <c r="GKP22" s="26"/>
      <c r="GKQ22" s="26"/>
      <c r="GKR22" s="26"/>
      <c r="GKS22" s="26"/>
      <c r="GKT22" s="26"/>
      <c r="GKU22" s="26"/>
      <c r="GKV22" s="26"/>
      <c r="GKW22" s="26"/>
      <c r="GKX22" s="26"/>
      <c r="GKY22" s="26"/>
      <c r="GKZ22" s="26"/>
      <c r="GLA22" s="26"/>
      <c r="GLB22" s="26"/>
      <c r="GLC22" s="26"/>
      <c r="GLD22" s="26"/>
      <c r="GLE22" s="26"/>
      <c r="GLF22" s="26"/>
      <c r="GLG22" s="26"/>
      <c r="GLH22" s="26"/>
      <c r="GLI22" s="26"/>
      <c r="GLJ22" s="26"/>
      <c r="GLK22" s="26"/>
      <c r="GLL22" s="26"/>
      <c r="GLM22" s="26"/>
      <c r="GLN22" s="26"/>
      <c r="GLO22" s="26"/>
      <c r="GLP22" s="26"/>
      <c r="GLQ22" s="26"/>
      <c r="GLR22" s="26"/>
      <c r="GLS22" s="26"/>
      <c r="GLT22" s="26"/>
      <c r="GLU22" s="26"/>
      <c r="GLV22" s="26"/>
      <c r="GLW22" s="26"/>
      <c r="GLX22" s="26"/>
      <c r="GLY22" s="26"/>
      <c r="GLZ22" s="26"/>
      <c r="GMA22" s="26"/>
      <c r="GMB22" s="26"/>
      <c r="GMC22" s="26"/>
      <c r="GMD22" s="26"/>
      <c r="GME22" s="26"/>
      <c r="GMF22" s="26"/>
      <c r="GMG22" s="26"/>
      <c r="GMH22" s="26"/>
      <c r="GMI22" s="26"/>
      <c r="GMJ22" s="26"/>
      <c r="GMK22" s="26"/>
      <c r="GML22" s="26"/>
      <c r="GMM22" s="26"/>
      <c r="GMN22" s="26"/>
      <c r="GMO22" s="26"/>
      <c r="GMP22" s="26"/>
      <c r="GMQ22" s="26"/>
      <c r="GMR22" s="26"/>
      <c r="GMS22" s="26"/>
      <c r="GMT22" s="26"/>
      <c r="GMU22" s="26"/>
      <c r="GMV22" s="26"/>
      <c r="GMW22" s="26"/>
      <c r="GMX22" s="26"/>
      <c r="GMY22" s="26"/>
      <c r="GMZ22" s="26"/>
      <c r="GNA22" s="26"/>
      <c r="GNB22" s="26"/>
      <c r="GNC22" s="26"/>
      <c r="GND22" s="26"/>
      <c r="GNE22" s="26"/>
      <c r="GNF22" s="26"/>
      <c r="GNG22" s="26"/>
      <c r="GNH22" s="26"/>
      <c r="GNI22" s="26"/>
      <c r="GNJ22" s="26"/>
      <c r="GNK22" s="26"/>
      <c r="GNL22" s="26"/>
      <c r="GNM22" s="26"/>
      <c r="GNN22" s="26"/>
      <c r="GNO22" s="26"/>
      <c r="GNP22" s="26"/>
      <c r="GNQ22" s="26"/>
      <c r="GNR22" s="26"/>
      <c r="GNS22" s="26"/>
      <c r="GNT22" s="26"/>
      <c r="GNU22" s="26"/>
      <c r="GNV22" s="26"/>
      <c r="GNW22" s="26"/>
      <c r="GNX22" s="26"/>
      <c r="GNY22" s="26"/>
      <c r="GNZ22" s="26"/>
      <c r="GOA22" s="26"/>
      <c r="GOB22" s="26"/>
      <c r="GOC22" s="26"/>
      <c r="GOD22" s="26"/>
      <c r="GOE22" s="26"/>
      <c r="GOF22" s="26"/>
      <c r="GOG22" s="26"/>
      <c r="GOH22" s="26"/>
      <c r="GOI22" s="26"/>
      <c r="GOJ22" s="26"/>
      <c r="GOK22" s="26"/>
      <c r="GOL22" s="26"/>
      <c r="GOM22" s="26"/>
      <c r="GON22" s="26"/>
      <c r="GOO22" s="26"/>
      <c r="GOP22" s="26"/>
      <c r="GOQ22" s="26"/>
      <c r="GOR22" s="26"/>
      <c r="GOS22" s="26"/>
      <c r="GOT22" s="26"/>
      <c r="GOU22" s="26"/>
      <c r="GOV22" s="26"/>
      <c r="GOW22" s="26"/>
      <c r="GOX22" s="26"/>
      <c r="GOY22" s="26"/>
      <c r="GOZ22" s="26"/>
      <c r="GPA22" s="26"/>
      <c r="GPB22" s="26"/>
      <c r="GPC22" s="26"/>
      <c r="GPD22" s="26"/>
      <c r="GPE22" s="26"/>
      <c r="GPF22" s="26"/>
      <c r="GPG22" s="26"/>
      <c r="GPH22" s="26"/>
      <c r="GPI22" s="26"/>
      <c r="GPJ22" s="26"/>
      <c r="GPK22" s="26"/>
      <c r="GPL22" s="26"/>
      <c r="GPM22" s="26"/>
      <c r="GPN22" s="26"/>
      <c r="GPO22" s="26"/>
      <c r="GPP22" s="26"/>
      <c r="GPQ22" s="26"/>
      <c r="GPR22" s="26"/>
      <c r="GPS22" s="26"/>
      <c r="GPT22" s="26"/>
      <c r="GPU22" s="26"/>
      <c r="GPV22" s="26"/>
      <c r="GPW22" s="26"/>
      <c r="GPX22" s="26"/>
      <c r="GPY22" s="26"/>
      <c r="GPZ22" s="26"/>
      <c r="GQA22" s="26"/>
      <c r="GQB22" s="26"/>
      <c r="GQC22" s="26"/>
      <c r="GQD22" s="26"/>
      <c r="GQE22" s="26"/>
      <c r="GQF22" s="26"/>
      <c r="GQG22" s="26"/>
      <c r="GQH22" s="26"/>
      <c r="GQI22" s="26"/>
      <c r="GQJ22" s="26"/>
      <c r="GQK22" s="26"/>
      <c r="GQL22" s="26"/>
      <c r="GQM22" s="26"/>
      <c r="GQN22" s="26"/>
      <c r="GQO22" s="26"/>
      <c r="GQP22" s="26"/>
      <c r="GQQ22" s="26"/>
      <c r="GQR22" s="26"/>
      <c r="GQS22" s="26"/>
      <c r="GQT22" s="26"/>
      <c r="GQU22" s="26"/>
      <c r="GQV22" s="26"/>
      <c r="GQW22" s="26"/>
      <c r="GQX22" s="26"/>
      <c r="GQY22" s="26"/>
      <c r="GQZ22" s="26"/>
      <c r="GRA22" s="26"/>
      <c r="GRB22" s="26"/>
      <c r="GRC22" s="26"/>
      <c r="GRD22" s="26"/>
      <c r="GRE22" s="26"/>
      <c r="GRF22" s="26"/>
      <c r="GRG22" s="26"/>
      <c r="GRH22" s="26"/>
      <c r="GRI22" s="26"/>
      <c r="GRJ22" s="26"/>
      <c r="GRK22" s="26"/>
      <c r="GRL22" s="26"/>
      <c r="GRM22" s="26"/>
      <c r="GRN22" s="26"/>
      <c r="GRO22" s="26"/>
      <c r="GRP22" s="26"/>
      <c r="GRQ22" s="26"/>
      <c r="GRR22" s="26"/>
      <c r="GRS22" s="26"/>
      <c r="GRT22" s="26"/>
      <c r="GRU22" s="26"/>
      <c r="GRV22" s="26"/>
      <c r="GRW22" s="26"/>
      <c r="GRX22" s="26"/>
      <c r="GRY22" s="26"/>
      <c r="GRZ22" s="26"/>
      <c r="GSA22" s="26"/>
      <c r="GSB22" s="26"/>
      <c r="GSC22" s="26"/>
      <c r="GSD22" s="26"/>
      <c r="GSE22" s="26"/>
      <c r="GSF22" s="26"/>
      <c r="GSG22" s="26"/>
      <c r="GSH22" s="26"/>
      <c r="GSI22" s="26"/>
      <c r="GSJ22" s="26"/>
      <c r="GSK22" s="26"/>
      <c r="GSL22" s="26"/>
      <c r="GSM22" s="26"/>
      <c r="GSN22" s="26"/>
      <c r="GSO22" s="26"/>
      <c r="GSP22" s="26"/>
      <c r="GSQ22" s="26"/>
      <c r="GSR22" s="26"/>
      <c r="GSS22" s="26"/>
      <c r="GST22" s="26"/>
      <c r="GSU22" s="26"/>
      <c r="GSV22" s="26"/>
      <c r="GSW22" s="26"/>
      <c r="GSX22" s="26"/>
      <c r="GSY22" s="26"/>
      <c r="GSZ22" s="26"/>
      <c r="GTA22" s="26"/>
      <c r="GTB22" s="26"/>
      <c r="GTC22" s="26"/>
      <c r="GTD22" s="26"/>
      <c r="GTE22" s="26"/>
      <c r="GTF22" s="26"/>
      <c r="GTG22" s="26"/>
      <c r="GTH22" s="26"/>
      <c r="GTI22" s="26"/>
      <c r="GTJ22" s="26"/>
      <c r="GTK22" s="26"/>
      <c r="GTL22" s="26"/>
      <c r="GTM22" s="26"/>
      <c r="GTN22" s="26"/>
      <c r="GTO22" s="26"/>
      <c r="GTP22" s="26"/>
      <c r="GTQ22" s="26"/>
      <c r="GTR22" s="26"/>
      <c r="GTS22" s="26"/>
      <c r="GTT22" s="26"/>
      <c r="GTU22" s="26"/>
      <c r="GTV22" s="26"/>
      <c r="GTW22" s="26"/>
      <c r="GTX22" s="26"/>
      <c r="GTY22" s="26"/>
      <c r="GTZ22" s="26"/>
      <c r="GUA22" s="26"/>
      <c r="GUB22" s="26"/>
      <c r="GUC22" s="26"/>
      <c r="GUD22" s="26"/>
      <c r="GUE22" s="26"/>
      <c r="GUF22" s="26"/>
      <c r="GUG22" s="26"/>
      <c r="GUH22" s="26"/>
      <c r="GUI22" s="26"/>
      <c r="GUJ22" s="26"/>
      <c r="GUK22" s="26"/>
      <c r="GUL22" s="26"/>
      <c r="GUM22" s="26"/>
      <c r="GUN22" s="26"/>
      <c r="GUO22" s="26"/>
      <c r="GUP22" s="26"/>
      <c r="GUQ22" s="26"/>
      <c r="GUR22" s="26"/>
      <c r="GUS22" s="26"/>
      <c r="GUT22" s="26"/>
      <c r="GUU22" s="26"/>
      <c r="GUV22" s="26"/>
      <c r="GUW22" s="26"/>
      <c r="GUX22" s="26"/>
      <c r="GUY22" s="26"/>
      <c r="GUZ22" s="26"/>
      <c r="GVA22" s="26"/>
      <c r="GVB22" s="26"/>
      <c r="GVC22" s="26"/>
      <c r="GVD22" s="26"/>
      <c r="GVE22" s="26"/>
      <c r="GVF22" s="26"/>
      <c r="GVG22" s="26"/>
      <c r="GVH22" s="26"/>
      <c r="GVI22" s="26"/>
      <c r="GVJ22" s="26"/>
      <c r="GVK22" s="26"/>
      <c r="GVL22" s="26"/>
      <c r="GVM22" s="26"/>
      <c r="GVN22" s="26"/>
      <c r="GVO22" s="26"/>
      <c r="GVP22" s="26"/>
      <c r="GVQ22" s="26"/>
      <c r="GVR22" s="26"/>
      <c r="GVS22" s="26"/>
      <c r="GVT22" s="26"/>
      <c r="GVU22" s="26"/>
      <c r="GVV22" s="26"/>
      <c r="GVW22" s="26"/>
      <c r="GVX22" s="26"/>
      <c r="GVY22" s="26"/>
      <c r="GVZ22" s="26"/>
      <c r="GWA22" s="26"/>
      <c r="GWB22" s="26"/>
      <c r="GWC22" s="26"/>
      <c r="GWD22" s="26"/>
      <c r="GWE22" s="26"/>
      <c r="GWF22" s="26"/>
      <c r="GWG22" s="26"/>
      <c r="GWH22" s="26"/>
      <c r="GWI22" s="26"/>
      <c r="GWJ22" s="26"/>
      <c r="GWK22" s="26"/>
      <c r="GWL22" s="26"/>
      <c r="GWM22" s="26"/>
      <c r="GWN22" s="26"/>
      <c r="GWO22" s="26"/>
      <c r="GWP22" s="26"/>
      <c r="GWQ22" s="26"/>
      <c r="GWR22" s="26"/>
      <c r="GWS22" s="26"/>
      <c r="GWT22" s="26"/>
      <c r="GWU22" s="26"/>
      <c r="GWV22" s="26"/>
      <c r="GWW22" s="26"/>
      <c r="GWX22" s="26"/>
      <c r="GWY22" s="26"/>
      <c r="GWZ22" s="26"/>
      <c r="GXA22" s="26"/>
      <c r="GXB22" s="26"/>
      <c r="GXC22" s="26"/>
      <c r="GXD22" s="26"/>
      <c r="GXE22" s="26"/>
      <c r="GXF22" s="26"/>
      <c r="GXG22" s="26"/>
      <c r="GXH22" s="26"/>
      <c r="GXI22" s="26"/>
      <c r="GXJ22" s="26"/>
      <c r="GXK22" s="26"/>
      <c r="GXL22" s="26"/>
      <c r="GXM22" s="26"/>
      <c r="GXN22" s="26"/>
      <c r="GXO22" s="26"/>
      <c r="GXP22" s="26"/>
      <c r="GXQ22" s="26"/>
      <c r="GXR22" s="26"/>
      <c r="GXS22" s="26"/>
      <c r="GXT22" s="26"/>
      <c r="GXU22" s="26"/>
      <c r="GXV22" s="26"/>
      <c r="GXW22" s="26"/>
      <c r="GXX22" s="26"/>
      <c r="GXY22" s="26"/>
      <c r="GXZ22" s="26"/>
      <c r="GYA22" s="26"/>
      <c r="GYB22" s="26"/>
      <c r="GYC22" s="26"/>
      <c r="GYD22" s="26"/>
      <c r="GYE22" s="26"/>
      <c r="GYF22" s="26"/>
      <c r="GYG22" s="26"/>
      <c r="GYH22" s="26"/>
      <c r="GYI22" s="26"/>
      <c r="GYJ22" s="26"/>
      <c r="GYK22" s="26"/>
      <c r="GYL22" s="26"/>
      <c r="GYM22" s="26"/>
      <c r="GYN22" s="26"/>
      <c r="GYO22" s="26"/>
      <c r="GYP22" s="26"/>
      <c r="GYQ22" s="26"/>
      <c r="GYR22" s="26"/>
      <c r="GYS22" s="26"/>
      <c r="GYT22" s="26"/>
      <c r="GYU22" s="26"/>
      <c r="GYV22" s="26"/>
      <c r="GYW22" s="26"/>
      <c r="GYX22" s="26"/>
      <c r="GYY22" s="26"/>
      <c r="GYZ22" s="26"/>
      <c r="GZA22" s="26"/>
      <c r="GZB22" s="26"/>
      <c r="GZC22" s="26"/>
      <c r="GZD22" s="26"/>
      <c r="GZE22" s="26"/>
      <c r="GZF22" s="26"/>
      <c r="GZG22" s="26"/>
      <c r="GZH22" s="26"/>
      <c r="GZI22" s="26"/>
      <c r="GZJ22" s="26"/>
      <c r="GZK22" s="26"/>
      <c r="GZL22" s="26"/>
      <c r="GZM22" s="26"/>
      <c r="GZN22" s="26"/>
      <c r="GZO22" s="26"/>
      <c r="GZP22" s="26"/>
      <c r="GZQ22" s="26"/>
      <c r="GZR22" s="26"/>
      <c r="GZS22" s="26"/>
      <c r="GZT22" s="26"/>
      <c r="GZU22" s="26"/>
      <c r="GZV22" s="26"/>
      <c r="GZW22" s="26"/>
      <c r="GZX22" s="26"/>
      <c r="GZY22" s="26"/>
      <c r="GZZ22" s="26"/>
      <c r="HAA22" s="26"/>
      <c r="HAB22" s="26"/>
      <c r="HAC22" s="26"/>
      <c r="HAD22" s="26"/>
      <c r="HAE22" s="26"/>
      <c r="HAF22" s="26"/>
      <c r="HAG22" s="26"/>
      <c r="HAH22" s="26"/>
      <c r="HAI22" s="26"/>
      <c r="HAJ22" s="26"/>
      <c r="HAK22" s="26"/>
      <c r="HAL22" s="26"/>
      <c r="HAM22" s="26"/>
      <c r="HAN22" s="26"/>
      <c r="HAO22" s="26"/>
      <c r="HAP22" s="26"/>
      <c r="HAQ22" s="26"/>
      <c r="HAR22" s="26"/>
      <c r="HAS22" s="26"/>
      <c r="HAT22" s="26"/>
      <c r="HAU22" s="26"/>
      <c r="HAV22" s="26"/>
      <c r="HAW22" s="26"/>
      <c r="HAX22" s="26"/>
      <c r="HAY22" s="26"/>
      <c r="HAZ22" s="26"/>
      <c r="HBA22" s="26"/>
      <c r="HBB22" s="26"/>
      <c r="HBC22" s="26"/>
      <c r="HBD22" s="26"/>
      <c r="HBE22" s="26"/>
      <c r="HBF22" s="26"/>
      <c r="HBG22" s="26"/>
      <c r="HBH22" s="26"/>
      <c r="HBI22" s="26"/>
      <c r="HBJ22" s="26"/>
      <c r="HBK22" s="26"/>
      <c r="HBL22" s="26"/>
      <c r="HBM22" s="26"/>
      <c r="HBN22" s="26"/>
      <c r="HBO22" s="26"/>
      <c r="HBP22" s="26"/>
      <c r="HBQ22" s="26"/>
      <c r="HBR22" s="26"/>
      <c r="HBS22" s="26"/>
      <c r="HBT22" s="26"/>
      <c r="HBU22" s="26"/>
      <c r="HBV22" s="26"/>
      <c r="HBW22" s="26"/>
      <c r="HBX22" s="26"/>
      <c r="HBY22" s="26"/>
      <c r="HBZ22" s="26"/>
      <c r="HCA22" s="26"/>
      <c r="HCB22" s="26"/>
      <c r="HCC22" s="26"/>
      <c r="HCD22" s="26"/>
      <c r="HCE22" s="26"/>
      <c r="HCF22" s="26"/>
      <c r="HCG22" s="26"/>
      <c r="HCH22" s="26"/>
      <c r="HCI22" s="26"/>
      <c r="HCJ22" s="26"/>
      <c r="HCK22" s="26"/>
      <c r="HCL22" s="26"/>
      <c r="HCM22" s="26"/>
      <c r="HCN22" s="26"/>
      <c r="HCO22" s="26"/>
      <c r="HCP22" s="26"/>
      <c r="HCQ22" s="26"/>
      <c r="HCR22" s="26"/>
      <c r="HCS22" s="26"/>
      <c r="HCT22" s="26"/>
      <c r="HCU22" s="26"/>
      <c r="HCV22" s="26"/>
      <c r="HCW22" s="26"/>
      <c r="HCX22" s="26"/>
      <c r="HCY22" s="26"/>
      <c r="HCZ22" s="26"/>
      <c r="HDA22" s="26"/>
      <c r="HDB22" s="26"/>
      <c r="HDC22" s="26"/>
      <c r="HDD22" s="26"/>
      <c r="HDE22" s="26"/>
      <c r="HDF22" s="26"/>
      <c r="HDG22" s="26"/>
      <c r="HDH22" s="26"/>
      <c r="HDI22" s="26"/>
      <c r="HDJ22" s="26"/>
      <c r="HDK22" s="26"/>
      <c r="HDL22" s="26"/>
      <c r="HDM22" s="26"/>
      <c r="HDN22" s="26"/>
      <c r="HDO22" s="26"/>
      <c r="HDP22" s="26"/>
      <c r="HDQ22" s="26"/>
      <c r="HDR22" s="26"/>
      <c r="HDS22" s="26"/>
      <c r="HDT22" s="26"/>
      <c r="HDU22" s="26"/>
      <c r="HDV22" s="26"/>
      <c r="HDW22" s="26"/>
      <c r="HDX22" s="26"/>
      <c r="HDY22" s="26"/>
      <c r="HDZ22" s="26"/>
      <c r="HEA22" s="26"/>
      <c r="HEB22" s="26"/>
      <c r="HEC22" s="26"/>
      <c r="HED22" s="26"/>
      <c r="HEE22" s="26"/>
      <c r="HEF22" s="26"/>
      <c r="HEG22" s="26"/>
      <c r="HEH22" s="26"/>
      <c r="HEI22" s="26"/>
      <c r="HEJ22" s="26"/>
      <c r="HEK22" s="26"/>
      <c r="HEL22" s="26"/>
      <c r="HEM22" s="26"/>
      <c r="HEN22" s="26"/>
      <c r="HEO22" s="26"/>
      <c r="HEP22" s="26"/>
      <c r="HEQ22" s="26"/>
      <c r="HER22" s="26"/>
      <c r="HES22" s="26"/>
      <c r="HET22" s="26"/>
      <c r="HEU22" s="26"/>
      <c r="HEV22" s="26"/>
      <c r="HEW22" s="26"/>
      <c r="HEX22" s="26"/>
      <c r="HEY22" s="26"/>
      <c r="HEZ22" s="26"/>
      <c r="HFA22" s="26"/>
      <c r="HFB22" s="26"/>
      <c r="HFC22" s="26"/>
      <c r="HFD22" s="26"/>
      <c r="HFE22" s="26"/>
      <c r="HFF22" s="26"/>
      <c r="HFG22" s="26"/>
      <c r="HFH22" s="26"/>
      <c r="HFI22" s="26"/>
      <c r="HFJ22" s="26"/>
      <c r="HFK22" s="26"/>
      <c r="HFL22" s="26"/>
      <c r="HFM22" s="26"/>
      <c r="HFN22" s="26"/>
      <c r="HFO22" s="26"/>
      <c r="HFP22" s="26"/>
      <c r="HFQ22" s="26"/>
      <c r="HFR22" s="26"/>
      <c r="HFS22" s="26"/>
      <c r="HFT22" s="26"/>
      <c r="HFU22" s="26"/>
      <c r="HFV22" s="26"/>
      <c r="HFW22" s="26"/>
      <c r="HFX22" s="26"/>
      <c r="HFY22" s="26"/>
      <c r="HFZ22" s="26"/>
      <c r="HGA22" s="26"/>
      <c r="HGB22" s="26"/>
      <c r="HGC22" s="26"/>
      <c r="HGD22" s="26"/>
      <c r="HGE22" s="26"/>
      <c r="HGF22" s="26"/>
      <c r="HGG22" s="26"/>
      <c r="HGH22" s="26"/>
      <c r="HGI22" s="26"/>
      <c r="HGJ22" s="26"/>
      <c r="HGK22" s="26"/>
      <c r="HGL22" s="26"/>
      <c r="HGM22" s="26"/>
      <c r="HGN22" s="26"/>
      <c r="HGO22" s="26"/>
      <c r="HGP22" s="26"/>
      <c r="HGQ22" s="26"/>
      <c r="HGR22" s="26"/>
      <c r="HGS22" s="26"/>
      <c r="HGT22" s="26"/>
      <c r="HGU22" s="26"/>
      <c r="HGV22" s="26"/>
      <c r="HGW22" s="26"/>
      <c r="HGX22" s="26"/>
      <c r="HGY22" s="26"/>
      <c r="HGZ22" s="26"/>
      <c r="HHA22" s="26"/>
      <c r="HHB22" s="26"/>
      <c r="HHC22" s="26"/>
      <c r="HHD22" s="26"/>
      <c r="HHE22" s="26"/>
      <c r="HHF22" s="26"/>
      <c r="HHG22" s="26"/>
      <c r="HHH22" s="26"/>
      <c r="HHI22" s="26"/>
      <c r="HHJ22" s="26"/>
      <c r="HHK22" s="26"/>
      <c r="HHL22" s="26"/>
      <c r="HHM22" s="26"/>
      <c r="HHN22" s="26"/>
      <c r="HHO22" s="26"/>
      <c r="HHP22" s="26"/>
      <c r="HHQ22" s="26"/>
      <c r="HHR22" s="26"/>
      <c r="HHS22" s="26"/>
      <c r="HHT22" s="26"/>
      <c r="HHU22" s="26"/>
      <c r="HHV22" s="26"/>
      <c r="HHW22" s="26"/>
      <c r="HHX22" s="26"/>
      <c r="HHY22" s="26"/>
      <c r="HHZ22" s="26"/>
      <c r="HIA22" s="26"/>
      <c r="HIB22" s="26"/>
      <c r="HIC22" s="26"/>
      <c r="HID22" s="26"/>
      <c r="HIE22" s="26"/>
      <c r="HIF22" s="26"/>
      <c r="HIG22" s="26"/>
      <c r="HIH22" s="26"/>
      <c r="HII22" s="26"/>
      <c r="HIJ22" s="26"/>
      <c r="HIK22" s="26"/>
      <c r="HIL22" s="26"/>
      <c r="HIM22" s="26"/>
      <c r="HIN22" s="26"/>
      <c r="HIO22" s="26"/>
      <c r="HIP22" s="26"/>
      <c r="HIQ22" s="26"/>
      <c r="HIR22" s="26"/>
      <c r="HIS22" s="26"/>
      <c r="HIT22" s="26"/>
      <c r="HIU22" s="26"/>
      <c r="HIV22" s="26"/>
      <c r="HIW22" s="26"/>
      <c r="HIX22" s="26"/>
      <c r="HIY22" s="26"/>
      <c r="HIZ22" s="26"/>
      <c r="HJA22" s="26"/>
      <c r="HJB22" s="26"/>
      <c r="HJC22" s="26"/>
      <c r="HJD22" s="26"/>
      <c r="HJE22" s="26"/>
      <c r="HJF22" s="26"/>
      <c r="HJG22" s="26"/>
      <c r="HJH22" s="26"/>
      <c r="HJI22" s="26"/>
      <c r="HJJ22" s="26"/>
      <c r="HJK22" s="26"/>
      <c r="HJL22" s="26"/>
      <c r="HJM22" s="26"/>
      <c r="HJN22" s="26"/>
      <c r="HJO22" s="26"/>
      <c r="HJP22" s="26"/>
      <c r="HJQ22" s="26"/>
      <c r="HJR22" s="26"/>
      <c r="HJS22" s="26"/>
      <c r="HJT22" s="26"/>
      <c r="HJU22" s="26"/>
      <c r="HJV22" s="26"/>
      <c r="HJW22" s="26"/>
      <c r="HJX22" s="26"/>
      <c r="HJY22" s="26"/>
      <c r="HJZ22" s="26"/>
      <c r="HKA22" s="26"/>
      <c r="HKB22" s="26"/>
      <c r="HKC22" s="26"/>
      <c r="HKD22" s="26"/>
      <c r="HKE22" s="26"/>
      <c r="HKF22" s="26"/>
      <c r="HKG22" s="26"/>
      <c r="HKH22" s="26"/>
      <c r="HKI22" s="26"/>
      <c r="HKJ22" s="26"/>
      <c r="HKK22" s="26"/>
      <c r="HKL22" s="26"/>
      <c r="HKM22" s="26"/>
      <c r="HKN22" s="26"/>
      <c r="HKO22" s="26"/>
      <c r="HKP22" s="26"/>
      <c r="HKQ22" s="26"/>
      <c r="HKR22" s="26"/>
      <c r="HKS22" s="26"/>
      <c r="HKT22" s="26"/>
      <c r="HKU22" s="26"/>
      <c r="HKV22" s="26"/>
      <c r="HKW22" s="26"/>
      <c r="HKX22" s="26"/>
      <c r="HKY22" s="26"/>
      <c r="HKZ22" s="26"/>
      <c r="HLA22" s="26"/>
      <c r="HLB22" s="26"/>
      <c r="HLC22" s="26"/>
      <c r="HLD22" s="26"/>
      <c r="HLE22" s="26"/>
      <c r="HLF22" s="26"/>
      <c r="HLG22" s="26"/>
      <c r="HLH22" s="26"/>
      <c r="HLI22" s="26"/>
      <c r="HLJ22" s="26"/>
      <c r="HLK22" s="26"/>
      <c r="HLL22" s="26"/>
      <c r="HLM22" s="26"/>
      <c r="HLN22" s="26"/>
      <c r="HLO22" s="26"/>
      <c r="HLP22" s="26"/>
      <c r="HLQ22" s="26"/>
      <c r="HLR22" s="26"/>
      <c r="HLS22" s="26"/>
      <c r="HLT22" s="26"/>
      <c r="HLU22" s="26"/>
      <c r="HLV22" s="26"/>
      <c r="HLW22" s="26"/>
      <c r="HLX22" s="26"/>
      <c r="HLY22" s="26"/>
      <c r="HLZ22" s="26"/>
      <c r="HMA22" s="26"/>
      <c r="HMB22" s="26"/>
      <c r="HMC22" s="26"/>
      <c r="HMD22" s="26"/>
      <c r="HME22" s="26"/>
      <c r="HMF22" s="26"/>
      <c r="HMG22" s="26"/>
      <c r="HMH22" s="26"/>
      <c r="HMI22" s="26"/>
      <c r="HMJ22" s="26"/>
      <c r="HMK22" s="26"/>
      <c r="HML22" s="26"/>
      <c r="HMM22" s="26"/>
      <c r="HMN22" s="26"/>
      <c r="HMO22" s="26"/>
      <c r="HMP22" s="26"/>
      <c r="HMQ22" s="26"/>
      <c r="HMR22" s="26"/>
      <c r="HMS22" s="26"/>
      <c r="HMT22" s="26"/>
      <c r="HMU22" s="26"/>
      <c r="HMV22" s="26"/>
      <c r="HMW22" s="26"/>
      <c r="HMX22" s="26"/>
      <c r="HMY22" s="26"/>
      <c r="HMZ22" s="26"/>
      <c r="HNA22" s="26"/>
      <c r="HNB22" s="26"/>
      <c r="HNC22" s="26"/>
      <c r="HND22" s="26"/>
      <c r="HNE22" s="26"/>
      <c r="HNF22" s="26"/>
      <c r="HNG22" s="26"/>
      <c r="HNH22" s="26"/>
      <c r="HNI22" s="26"/>
      <c r="HNJ22" s="26"/>
      <c r="HNK22" s="26"/>
      <c r="HNL22" s="26"/>
      <c r="HNM22" s="26"/>
      <c r="HNN22" s="26"/>
      <c r="HNO22" s="26"/>
      <c r="HNP22" s="26"/>
      <c r="HNQ22" s="26"/>
      <c r="HNR22" s="26"/>
      <c r="HNS22" s="26"/>
      <c r="HNT22" s="26"/>
      <c r="HNU22" s="26"/>
      <c r="HNV22" s="26"/>
      <c r="HNW22" s="26"/>
      <c r="HNX22" s="26"/>
      <c r="HNY22" s="26"/>
      <c r="HNZ22" s="26"/>
      <c r="HOA22" s="26"/>
      <c r="HOB22" s="26"/>
      <c r="HOC22" s="26"/>
      <c r="HOD22" s="26"/>
      <c r="HOE22" s="26"/>
      <c r="HOF22" s="26"/>
      <c r="HOG22" s="26"/>
      <c r="HOH22" s="26"/>
      <c r="HOI22" s="26"/>
      <c r="HOJ22" s="26"/>
      <c r="HOK22" s="26"/>
      <c r="HOL22" s="26"/>
      <c r="HOM22" s="26"/>
      <c r="HON22" s="26"/>
      <c r="HOO22" s="26"/>
      <c r="HOP22" s="26"/>
      <c r="HOQ22" s="26"/>
      <c r="HOR22" s="26"/>
      <c r="HOS22" s="26"/>
      <c r="HOT22" s="26"/>
      <c r="HOU22" s="26"/>
      <c r="HOV22" s="26"/>
      <c r="HOW22" s="26"/>
      <c r="HOX22" s="26"/>
      <c r="HOY22" s="26"/>
      <c r="HOZ22" s="26"/>
      <c r="HPA22" s="26"/>
      <c r="HPB22" s="26"/>
      <c r="HPC22" s="26"/>
      <c r="HPD22" s="26"/>
      <c r="HPE22" s="26"/>
      <c r="HPF22" s="26"/>
      <c r="HPG22" s="26"/>
      <c r="HPH22" s="26"/>
      <c r="HPI22" s="26"/>
      <c r="HPJ22" s="26"/>
      <c r="HPK22" s="26"/>
      <c r="HPL22" s="26"/>
      <c r="HPM22" s="26"/>
      <c r="HPN22" s="26"/>
      <c r="HPO22" s="26"/>
      <c r="HPP22" s="26"/>
      <c r="HPQ22" s="26"/>
      <c r="HPR22" s="26"/>
      <c r="HPS22" s="26"/>
      <c r="HPT22" s="26"/>
      <c r="HPU22" s="26"/>
      <c r="HPV22" s="26"/>
      <c r="HPW22" s="26"/>
      <c r="HPX22" s="26"/>
      <c r="HPY22" s="26"/>
      <c r="HPZ22" s="26"/>
      <c r="HQA22" s="26"/>
      <c r="HQB22" s="26"/>
      <c r="HQC22" s="26"/>
      <c r="HQD22" s="26"/>
      <c r="HQE22" s="26"/>
      <c r="HQF22" s="26"/>
      <c r="HQG22" s="26"/>
      <c r="HQH22" s="26"/>
      <c r="HQI22" s="26"/>
      <c r="HQJ22" s="26"/>
      <c r="HQK22" s="26"/>
      <c r="HQL22" s="26"/>
      <c r="HQM22" s="26"/>
      <c r="HQN22" s="26"/>
      <c r="HQO22" s="26"/>
      <c r="HQP22" s="26"/>
      <c r="HQQ22" s="26"/>
      <c r="HQR22" s="26"/>
      <c r="HQS22" s="26"/>
      <c r="HQT22" s="26"/>
      <c r="HQU22" s="26"/>
      <c r="HQV22" s="26"/>
      <c r="HQW22" s="26"/>
      <c r="HQX22" s="26"/>
      <c r="HQY22" s="26"/>
      <c r="HQZ22" s="26"/>
      <c r="HRA22" s="26"/>
      <c r="HRB22" s="26"/>
      <c r="HRC22" s="26"/>
      <c r="HRD22" s="26"/>
      <c r="HRE22" s="26"/>
      <c r="HRF22" s="26"/>
      <c r="HRG22" s="26"/>
      <c r="HRH22" s="26"/>
      <c r="HRI22" s="26"/>
      <c r="HRJ22" s="26"/>
      <c r="HRK22" s="26"/>
      <c r="HRL22" s="26"/>
      <c r="HRM22" s="26"/>
      <c r="HRN22" s="26"/>
      <c r="HRO22" s="26"/>
      <c r="HRP22" s="26"/>
      <c r="HRQ22" s="26"/>
      <c r="HRR22" s="26"/>
      <c r="HRS22" s="26"/>
      <c r="HRT22" s="26"/>
      <c r="HRU22" s="26"/>
      <c r="HRV22" s="26"/>
      <c r="HRW22" s="26"/>
      <c r="HRX22" s="26"/>
      <c r="HRY22" s="26"/>
      <c r="HRZ22" s="26"/>
      <c r="HSA22" s="26"/>
      <c r="HSB22" s="26"/>
      <c r="HSC22" s="26"/>
      <c r="HSD22" s="26"/>
      <c r="HSE22" s="26"/>
      <c r="HSF22" s="26"/>
      <c r="HSG22" s="26"/>
      <c r="HSH22" s="26"/>
      <c r="HSI22" s="26"/>
      <c r="HSJ22" s="26"/>
      <c r="HSK22" s="26"/>
      <c r="HSL22" s="26"/>
      <c r="HSM22" s="26"/>
      <c r="HSN22" s="26"/>
      <c r="HSO22" s="26"/>
      <c r="HSP22" s="26"/>
      <c r="HSQ22" s="26"/>
      <c r="HSR22" s="26"/>
      <c r="HSS22" s="26"/>
      <c r="HST22" s="26"/>
      <c r="HSU22" s="26"/>
      <c r="HSV22" s="26"/>
      <c r="HSW22" s="26"/>
      <c r="HSX22" s="26"/>
      <c r="HSY22" s="26"/>
      <c r="HSZ22" s="26"/>
      <c r="HTA22" s="26"/>
      <c r="HTB22" s="26"/>
      <c r="HTC22" s="26"/>
      <c r="HTD22" s="26"/>
      <c r="HTE22" s="26"/>
      <c r="HTF22" s="26"/>
      <c r="HTG22" s="26"/>
      <c r="HTH22" s="26"/>
      <c r="HTI22" s="26"/>
      <c r="HTJ22" s="26"/>
      <c r="HTK22" s="26"/>
      <c r="HTL22" s="26"/>
      <c r="HTM22" s="26"/>
      <c r="HTN22" s="26"/>
      <c r="HTO22" s="26"/>
      <c r="HTP22" s="26"/>
      <c r="HTQ22" s="26"/>
      <c r="HTR22" s="26"/>
      <c r="HTS22" s="26"/>
      <c r="HTT22" s="26"/>
      <c r="HTU22" s="26"/>
      <c r="HTV22" s="26"/>
      <c r="HTW22" s="26"/>
      <c r="HTX22" s="26"/>
      <c r="HTY22" s="26"/>
      <c r="HTZ22" s="26"/>
      <c r="HUA22" s="26"/>
      <c r="HUB22" s="26"/>
      <c r="HUC22" s="26"/>
      <c r="HUD22" s="26"/>
      <c r="HUE22" s="26"/>
      <c r="HUF22" s="26"/>
      <c r="HUG22" s="26"/>
      <c r="HUH22" s="26"/>
      <c r="HUI22" s="26"/>
      <c r="HUJ22" s="26"/>
      <c r="HUK22" s="26"/>
      <c r="HUL22" s="26"/>
      <c r="HUM22" s="26"/>
      <c r="HUN22" s="26"/>
      <c r="HUO22" s="26"/>
      <c r="HUP22" s="26"/>
      <c r="HUQ22" s="26"/>
      <c r="HUR22" s="26"/>
      <c r="HUS22" s="26"/>
      <c r="HUT22" s="26"/>
      <c r="HUU22" s="26"/>
      <c r="HUV22" s="26"/>
      <c r="HUW22" s="26"/>
      <c r="HUX22" s="26"/>
      <c r="HUY22" s="26"/>
      <c r="HUZ22" s="26"/>
      <c r="HVA22" s="26"/>
      <c r="HVB22" s="26"/>
      <c r="HVC22" s="26"/>
      <c r="HVD22" s="26"/>
      <c r="HVE22" s="26"/>
      <c r="HVF22" s="26"/>
      <c r="HVG22" s="26"/>
      <c r="HVH22" s="26"/>
      <c r="HVI22" s="26"/>
      <c r="HVJ22" s="26"/>
      <c r="HVK22" s="26"/>
      <c r="HVL22" s="26"/>
      <c r="HVM22" s="26"/>
      <c r="HVN22" s="26"/>
      <c r="HVO22" s="26"/>
      <c r="HVP22" s="26"/>
      <c r="HVQ22" s="26"/>
      <c r="HVR22" s="26"/>
      <c r="HVS22" s="26"/>
      <c r="HVT22" s="26"/>
      <c r="HVU22" s="26"/>
      <c r="HVV22" s="26"/>
      <c r="HVW22" s="26"/>
      <c r="HVX22" s="26"/>
      <c r="HVY22" s="26"/>
      <c r="HVZ22" s="26"/>
      <c r="HWA22" s="26"/>
      <c r="HWB22" s="26"/>
      <c r="HWC22" s="26"/>
      <c r="HWD22" s="26"/>
      <c r="HWE22" s="26"/>
      <c r="HWF22" s="26"/>
      <c r="HWG22" s="26"/>
      <c r="HWH22" s="26"/>
      <c r="HWI22" s="26"/>
      <c r="HWJ22" s="26"/>
      <c r="HWK22" s="26"/>
      <c r="HWL22" s="26"/>
      <c r="HWM22" s="26"/>
      <c r="HWN22" s="26"/>
      <c r="HWO22" s="26"/>
      <c r="HWP22" s="26"/>
      <c r="HWQ22" s="26"/>
      <c r="HWR22" s="26"/>
      <c r="HWS22" s="26"/>
      <c r="HWT22" s="26"/>
      <c r="HWU22" s="26"/>
      <c r="HWV22" s="26"/>
      <c r="HWW22" s="26"/>
      <c r="HWX22" s="26"/>
      <c r="HWY22" s="26"/>
      <c r="HWZ22" s="26"/>
      <c r="HXA22" s="26"/>
      <c r="HXB22" s="26"/>
      <c r="HXC22" s="26"/>
      <c r="HXD22" s="26"/>
      <c r="HXE22" s="26"/>
      <c r="HXF22" s="26"/>
      <c r="HXG22" s="26"/>
      <c r="HXH22" s="26"/>
      <c r="HXI22" s="26"/>
      <c r="HXJ22" s="26"/>
      <c r="HXK22" s="26"/>
      <c r="HXL22" s="26"/>
      <c r="HXM22" s="26"/>
      <c r="HXN22" s="26"/>
      <c r="HXO22" s="26"/>
      <c r="HXP22" s="26"/>
      <c r="HXQ22" s="26"/>
      <c r="HXR22" s="26"/>
      <c r="HXS22" s="26"/>
      <c r="HXT22" s="26"/>
      <c r="HXU22" s="26"/>
      <c r="HXV22" s="26"/>
      <c r="HXW22" s="26"/>
      <c r="HXX22" s="26"/>
      <c r="HXY22" s="26"/>
      <c r="HXZ22" s="26"/>
      <c r="HYA22" s="26"/>
      <c r="HYB22" s="26"/>
      <c r="HYC22" s="26"/>
      <c r="HYD22" s="26"/>
      <c r="HYE22" s="26"/>
      <c r="HYF22" s="26"/>
      <c r="HYG22" s="26"/>
      <c r="HYH22" s="26"/>
      <c r="HYI22" s="26"/>
      <c r="HYJ22" s="26"/>
      <c r="HYK22" s="26"/>
      <c r="HYL22" s="26"/>
      <c r="HYM22" s="26"/>
      <c r="HYN22" s="26"/>
      <c r="HYO22" s="26"/>
      <c r="HYP22" s="26"/>
      <c r="HYQ22" s="26"/>
      <c r="HYR22" s="26"/>
      <c r="HYS22" s="26"/>
      <c r="HYT22" s="26"/>
      <c r="HYU22" s="26"/>
      <c r="HYV22" s="26"/>
      <c r="HYW22" s="26"/>
      <c r="HYX22" s="26"/>
      <c r="HYY22" s="26"/>
      <c r="HYZ22" s="26"/>
      <c r="HZA22" s="26"/>
      <c r="HZB22" s="26"/>
      <c r="HZC22" s="26"/>
      <c r="HZD22" s="26"/>
      <c r="HZE22" s="26"/>
      <c r="HZF22" s="26"/>
      <c r="HZG22" s="26"/>
      <c r="HZH22" s="26"/>
      <c r="HZI22" s="26"/>
      <c r="HZJ22" s="26"/>
      <c r="HZK22" s="26"/>
      <c r="HZL22" s="26"/>
      <c r="HZM22" s="26"/>
      <c r="HZN22" s="26"/>
      <c r="HZO22" s="26"/>
      <c r="HZP22" s="26"/>
      <c r="HZQ22" s="26"/>
      <c r="HZR22" s="26"/>
      <c r="HZS22" s="26"/>
      <c r="HZT22" s="26"/>
      <c r="HZU22" s="26"/>
      <c r="HZV22" s="26"/>
      <c r="HZW22" s="26"/>
      <c r="HZX22" s="26"/>
      <c r="HZY22" s="26"/>
      <c r="HZZ22" s="26"/>
      <c r="IAA22" s="26"/>
      <c r="IAB22" s="26"/>
      <c r="IAC22" s="26"/>
      <c r="IAD22" s="26"/>
      <c r="IAE22" s="26"/>
      <c r="IAF22" s="26"/>
      <c r="IAG22" s="26"/>
      <c r="IAH22" s="26"/>
      <c r="IAI22" s="26"/>
      <c r="IAJ22" s="26"/>
      <c r="IAK22" s="26"/>
      <c r="IAL22" s="26"/>
      <c r="IAM22" s="26"/>
      <c r="IAN22" s="26"/>
      <c r="IAO22" s="26"/>
      <c r="IAP22" s="26"/>
      <c r="IAQ22" s="26"/>
      <c r="IAR22" s="26"/>
      <c r="IAS22" s="26"/>
      <c r="IAT22" s="26"/>
      <c r="IAU22" s="26"/>
      <c r="IAV22" s="26"/>
      <c r="IAW22" s="26"/>
      <c r="IAX22" s="26"/>
      <c r="IAY22" s="26"/>
      <c r="IAZ22" s="26"/>
      <c r="IBA22" s="26"/>
      <c r="IBB22" s="26"/>
      <c r="IBC22" s="26"/>
      <c r="IBD22" s="26"/>
      <c r="IBE22" s="26"/>
      <c r="IBF22" s="26"/>
      <c r="IBG22" s="26"/>
      <c r="IBH22" s="26"/>
      <c r="IBI22" s="26"/>
      <c r="IBJ22" s="26"/>
      <c r="IBK22" s="26"/>
      <c r="IBL22" s="26"/>
      <c r="IBM22" s="26"/>
      <c r="IBN22" s="26"/>
      <c r="IBO22" s="26"/>
      <c r="IBP22" s="26"/>
      <c r="IBQ22" s="26"/>
      <c r="IBR22" s="26"/>
      <c r="IBS22" s="26"/>
      <c r="IBT22" s="26"/>
      <c r="IBU22" s="26"/>
      <c r="IBV22" s="26"/>
      <c r="IBW22" s="26"/>
      <c r="IBX22" s="26"/>
      <c r="IBY22" s="26"/>
      <c r="IBZ22" s="26"/>
      <c r="ICA22" s="26"/>
      <c r="ICB22" s="26"/>
      <c r="ICC22" s="26"/>
      <c r="ICD22" s="26"/>
      <c r="ICE22" s="26"/>
      <c r="ICF22" s="26"/>
      <c r="ICG22" s="26"/>
      <c r="ICH22" s="26"/>
      <c r="ICI22" s="26"/>
      <c r="ICJ22" s="26"/>
      <c r="ICK22" s="26"/>
      <c r="ICL22" s="26"/>
      <c r="ICM22" s="26"/>
      <c r="ICN22" s="26"/>
      <c r="ICO22" s="26"/>
      <c r="ICP22" s="26"/>
      <c r="ICQ22" s="26"/>
      <c r="ICR22" s="26"/>
      <c r="ICS22" s="26"/>
      <c r="ICT22" s="26"/>
      <c r="ICU22" s="26"/>
      <c r="ICV22" s="26"/>
      <c r="ICW22" s="26"/>
      <c r="ICX22" s="26"/>
      <c r="ICY22" s="26"/>
      <c r="ICZ22" s="26"/>
      <c r="IDA22" s="26"/>
      <c r="IDB22" s="26"/>
      <c r="IDC22" s="26"/>
      <c r="IDD22" s="26"/>
      <c r="IDE22" s="26"/>
      <c r="IDF22" s="26"/>
      <c r="IDG22" s="26"/>
      <c r="IDH22" s="26"/>
      <c r="IDI22" s="26"/>
      <c r="IDJ22" s="26"/>
      <c r="IDK22" s="26"/>
      <c r="IDL22" s="26"/>
      <c r="IDM22" s="26"/>
      <c r="IDN22" s="26"/>
      <c r="IDO22" s="26"/>
      <c r="IDP22" s="26"/>
      <c r="IDQ22" s="26"/>
      <c r="IDR22" s="26"/>
      <c r="IDS22" s="26"/>
      <c r="IDT22" s="26"/>
      <c r="IDU22" s="26"/>
      <c r="IDV22" s="26"/>
      <c r="IDW22" s="26"/>
      <c r="IDX22" s="26"/>
      <c r="IDY22" s="26"/>
      <c r="IDZ22" s="26"/>
      <c r="IEA22" s="26"/>
      <c r="IEB22" s="26"/>
      <c r="IEC22" s="26"/>
      <c r="IED22" s="26"/>
      <c r="IEE22" s="26"/>
      <c r="IEF22" s="26"/>
      <c r="IEG22" s="26"/>
      <c r="IEH22" s="26"/>
      <c r="IEI22" s="26"/>
      <c r="IEJ22" s="26"/>
      <c r="IEK22" s="26"/>
      <c r="IEL22" s="26"/>
      <c r="IEM22" s="26"/>
      <c r="IEN22" s="26"/>
      <c r="IEO22" s="26"/>
      <c r="IEP22" s="26"/>
      <c r="IEQ22" s="26"/>
      <c r="IER22" s="26"/>
      <c r="IES22" s="26"/>
      <c r="IET22" s="26"/>
      <c r="IEU22" s="26"/>
      <c r="IEV22" s="26"/>
      <c r="IEW22" s="26"/>
      <c r="IEX22" s="26"/>
      <c r="IEY22" s="26"/>
      <c r="IEZ22" s="26"/>
      <c r="IFA22" s="26"/>
      <c r="IFB22" s="26"/>
      <c r="IFC22" s="26"/>
      <c r="IFD22" s="26"/>
      <c r="IFE22" s="26"/>
      <c r="IFF22" s="26"/>
      <c r="IFG22" s="26"/>
      <c r="IFH22" s="26"/>
      <c r="IFI22" s="26"/>
      <c r="IFJ22" s="26"/>
      <c r="IFK22" s="26"/>
      <c r="IFL22" s="26"/>
      <c r="IFM22" s="26"/>
      <c r="IFN22" s="26"/>
      <c r="IFO22" s="26"/>
      <c r="IFP22" s="26"/>
      <c r="IFQ22" s="26"/>
      <c r="IFR22" s="26"/>
      <c r="IFS22" s="26"/>
      <c r="IFT22" s="26"/>
      <c r="IFU22" s="26"/>
      <c r="IFV22" s="26"/>
      <c r="IFW22" s="26"/>
      <c r="IFX22" s="26"/>
      <c r="IFY22" s="26"/>
      <c r="IFZ22" s="26"/>
      <c r="IGA22" s="26"/>
      <c r="IGB22" s="26"/>
      <c r="IGC22" s="26"/>
      <c r="IGD22" s="26"/>
      <c r="IGE22" s="26"/>
      <c r="IGF22" s="26"/>
      <c r="IGG22" s="26"/>
      <c r="IGH22" s="26"/>
      <c r="IGI22" s="26"/>
      <c r="IGJ22" s="26"/>
      <c r="IGK22" s="26"/>
      <c r="IGL22" s="26"/>
      <c r="IGM22" s="26"/>
      <c r="IGN22" s="26"/>
      <c r="IGO22" s="26"/>
      <c r="IGP22" s="26"/>
      <c r="IGQ22" s="26"/>
      <c r="IGR22" s="26"/>
      <c r="IGS22" s="26"/>
      <c r="IGT22" s="26"/>
      <c r="IGU22" s="26"/>
      <c r="IGV22" s="26"/>
      <c r="IGW22" s="26"/>
      <c r="IGX22" s="26"/>
      <c r="IGY22" s="26"/>
      <c r="IGZ22" s="26"/>
      <c r="IHA22" s="26"/>
      <c r="IHB22" s="26"/>
      <c r="IHC22" s="26"/>
      <c r="IHD22" s="26"/>
      <c r="IHE22" s="26"/>
      <c r="IHF22" s="26"/>
      <c r="IHG22" s="26"/>
      <c r="IHH22" s="26"/>
      <c r="IHI22" s="26"/>
      <c r="IHJ22" s="26"/>
      <c r="IHK22" s="26"/>
      <c r="IHL22" s="26"/>
      <c r="IHM22" s="26"/>
      <c r="IHN22" s="26"/>
      <c r="IHO22" s="26"/>
      <c r="IHP22" s="26"/>
      <c r="IHQ22" s="26"/>
      <c r="IHR22" s="26"/>
      <c r="IHS22" s="26"/>
      <c r="IHT22" s="26"/>
      <c r="IHU22" s="26"/>
      <c r="IHV22" s="26"/>
      <c r="IHW22" s="26"/>
      <c r="IHX22" s="26"/>
      <c r="IHY22" s="26"/>
      <c r="IHZ22" s="26"/>
      <c r="IIA22" s="26"/>
      <c r="IIB22" s="26"/>
      <c r="IIC22" s="26"/>
      <c r="IID22" s="26"/>
      <c r="IIE22" s="26"/>
      <c r="IIF22" s="26"/>
      <c r="IIG22" s="26"/>
      <c r="IIH22" s="26"/>
      <c r="III22" s="26"/>
      <c r="IIJ22" s="26"/>
      <c r="IIK22" s="26"/>
      <c r="IIL22" s="26"/>
      <c r="IIM22" s="26"/>
      <c r="IIN22" s="26"/>
      <c r="IIO22" s="26"/>
      <c r="IIP22" s="26"/>
      <c r="IIQ22" s="26"/>
      <c r="IIR22" s="26"/>
      <c r="IIS22" s="26"/>
      <c r="IIT22" s="26"/>
      <c r="IIU22" s="26"/>
      <c r="IIV22" s="26"/>
      <c r="IIW22" s="26"/>
      <c r="IIX22" s="26"/>
      <c r="IIY22" s="26"/>
      <c r="IIZ22" s="26"/>
      <c r="IJA22" s="26"/>
      <c r="IJB22" s="26"/>
      <c r="IJC22" s="26"/>
      <c r="IJD22" s="26"/>
      <c r="IJE22" s="26"/>
      <c r="IJF22" s="26"/>
      <c r="IJG22" s="26"/>
      <c r="IJH22" s="26"/>
      <c r="IJI22" s="26"/>
      <c r="IJJ22" s="26"/>
      <c r="IJK22" s="26"/>
      <c r="IJL22" s="26"/>
      <c r="IJM22" s="26"/>
      <c r="IJN22" s="26"/>
      <c r="IJO22" s="26"/>
      <c r="IJP22" s="26"/>
      <c r="IJQ22" s="26"/>
      <c r="IJR22" s="26"/>
      <c r="IJS22" s="26"/>
      <c r="IJT22" s="26"/>
      <c r="IJU22" s="26"/>
      <c r="IJV22" s="26"/>
      <c r="IJW22" s="26"/>
      <c r="IJX22" s="26"/>
      <c r="IJY22" s="26"/>
      <c r="IJZ22" s="26"/>
      <c r="IKA22" s="26"/>
      <c r="IKB22" s="26"/>
      <c r="IKC22" s="26"/>
      <c r="IKD22" s="26"/>
      <c r="IKE22" s="26"/>
      <c r="IKF22" s="26"/>
      <c r="IKG22" s="26"/>
      <c r="IKH22" s="26"/>
      <c r="IKI22" s="26"/>
      <c r="IKJ22" s="26"/>
      <c r="IKK22" s="26"/>
      <c r="IKL22" s="26"/>
      <c r="IKM22" s="26"/>
      <c r="IKN22" s="26"/>
      <c r="IKO22" s="26"/>
      <c r="IKP22" s="26"/>
      <c r="IKQ22" s="26"/>
      <c r="IKR22" s="26"/>
      <c r="IKS22" s="26"/>
      <c r="IKT22" s="26"/>
      <c r="IKU22" s="26"/>
      <c r="IKV22" s="26"/>
      <c r="IKW22" s="26"/>
      <c r="IKX22" s="26"/>
      <c r="IKY22" s="26"/>
      <c r="IKZ22" s="26"/>
      <c r="ILA22" s="26"/>
      <c r="ILB22" s="26"/>
      <c r="ILC22" s="26"/>
      <c r="ILD22" s="26"/>
      <c r="ILE22" s="26"/>
      <c r="ILF22" s="26"/>
      <c r="ILG22" s="26"/>
      <c r="ILH22" s="26"/>
      <c r="ILI22" s="26"/>
      <c r="ILJ22" s="26"/>
      <c r="ILK22" s="26"/>
      <c r="ILL22" s="26"/>
      <c r="ILM22" s="26"/>
      <c r="ILN22" s="26"/>
      <c r="ILO22" s="26"/>
      <c r="ILP22" s="26"/>
      <c r="ILQ22" s="26"/>
      <c r="ILR22" s="26"/>
      <c r="ILS22" s="26"/>
      <c r="ILT22" s="26"/>
      <c r="ILU22" s="26"/>
      <c r="ILV22" s="26"/>
      <c r="ILW22" s="26"/>
      <c r="ILX22" s="26"/>
      <c r="ILY22" s="26"/>
      <c r="ILZ22" s="26"/>
      <c r="IMA22" s="26"/>
      <c r="IMB22" s="26"/>
      <c r="IMC22" s="26"/>
      <c r="IMD22" s="26"/>
      <c r="IME22" s="26"/>
      <c r="IMF22" s="26"/>
      <c r="IMG22" s="26"/>
      <c r="IMH22" s="26"/>
      <c r="IMI22" s="26"/>
      <c r="IMJ22" s="26"/>
      <c r="IMK22" s="26"/>
      <c r="IML22" s="26"/>
      <c r="IMM22" s="26"/>
      <c r="IMN22" s="26"/>
      <c r="IMO22" s="26"/>
      <c r="IMP22" s="26"/>
      <c r="IMQ22" s="26"/>
      <c r="IMR22" s="26"/>
      <c r="IMS22" s="26"/>
      <c r="IMT22" s="26"/>
      <c r="IMU22" s="26"/>
      <c r="IMV22" s="26"/>
      <c r="IMW22" s="26"/>
      <c r="IMX22" s="26"/>
      <c r="IMY22" s="26"/>
      <c r="IMZ22" s="26"/>
      <c r="INA22" s="26"/>
      <c r="INB22" s="26"/>
      <c r="INC22" s="26"/>
      <c r="IND22" s="26"/>
      <c r="INE22" s="26"/>
      <c r="INF22" s="26"/>
      <c r="ING22" s="26"/>
      <c r="INH22" s="26"/>
      <c r="INI22" s="26"/>
      <c r="INJ22" s="26"/>
      <c r="INK22" s="26"/>
      <c r="INL22" s="26"/>
      <c r="INM22" s="26"/>
      <c r="INN22" s="26"/>
      <c r="INO22" s="26"/>
      <c r="INP22" s="26"/>
      <c r="INQ22" s="26"/>
      <c r="INR22" s="26"/>
      <c r="INS22" s="26"/>
      <c r="INT22" s="26"/>
      <c r="INU22" s="26"/>
      <c r="INV22" s="26"/>
      <c r="INW22" s="26"/>
      <c r="INX22" s="26"/>
      <c r="INY22" s="26"/>
      <c r="INZ22" s="26"/>
      <c r="IOA22" s="26"/>
      <c r="IOB22" s="26"/>
      <c r="IOC22" s="26"/>
      <c r="IOD22" s="26"/>
      <c r="IOE22" s="26"/>
      <c r="IOF22" s="26"/>
      <c r="IOG22" s="26"/>
      <c r="IOH22" s="26"/>
      <c r="IOI22" s="26"/>
      <c r="IOJ22" s="26"/>
      <c r="IOK22" s="26"/>
      <c r="IOL22" s="26"/>
      <c r="IOM22" s="26"/>
      <c r="ION22" s="26"/>
      <c r="IOO22" s="26"/>
      <c r="IOP22" s="26"/>
      <c r="IOQ22" s="26"/>
      <c r="IOR22" s="26"/>
      <c r="IOS22" s="26"/>
      <c r="IOT22" s="26"/>
      <c r="IOU22" s="26"/>
      <c r="IOV22" s="26"/>
      <c r="IOW22" s="26"/>
      <c r="IOX22" s="26"/>
      <c r="IOY22" s="26"/>
      <c r="IOZ22" s="26"/>
      <c r="IPA22" s="26"/>
      <c r="IPB22" s="26"/>
      <c r="IPC22" s="26"/>
      <c r="IPD22" s="26"/>
      <c r="IPE22" s="26"/>
      <c r="IPF22" s="26"/>
      <c r="IPG22" s="26"/>
      <c r="IPH22" s="26"/>
      <c r="IPI22" s="26"/>
      <c r="IPJ22" s="26"/>
      <c r="IPK22" s="26"/>
      <c r="IPL22" s="26"/>
      <c r="IPM22" s="26"/>
      <c r="IPN22" s="26"/>
      <c r="IPO22" s="26"/>
      <c r="IPP22" s="26"/>
      <c r="IPQ22" s="26"/>
      <c r="IPR22" s="26"/>
      <c r="IPS22" s="26"/>
      <c r="IPT22" s="26"/>
      <c r="IPU22" s="26"/>
      <c r="IPV22" s="26"/>
      <c r="IPW22" s="26"/>
      <c r="IPX22" s="26"/>
      <c r="IPY22" s="26"/>
      <c r="IPZ22" s="26"/>
      <c r="IQA22" s="26"/>
      <c r="IQB22" s="26"/>
      <c r="IQC22" s="26"/>
      <c r="IQD22" s="26"/>
      <c r="IQE22" s="26"/>
      <c r="IQF22" s="26"/>
      <c r="IQG22" s="26"/>
      <c r="IQH22" s="26"/>
      <c r="IQI22" s="26"/>
      <c r="IQJ22" s="26"/>
      <c r="IQK22" s="26"/>
      <c r="IQL22" s="26"/>
      <c r="IQM22" s="26"/>
      <c r="IQN22" s="26"/>
      <c r="IQO22" s="26"/>
      <c r="IQP22" s="26"/>
      <c r="IQQ22" s="26"/>
      <c r="IQR22" s="26"/>
      <c r="IQS22" s="26"/>
      <c r="IQT22" s="26"/>
      <c r="IQU22" s="26"/>
      <c r="IQV22" s="26"/>
      <c r="IQW22" s="26"/>
      <c r="IQX22" s="26"/>
      <c r="IQY22" s="26"/>
      <c r="IQZ22" s="26"/>
      <c r="IRA22" s="26"/>
      <c r="IRB22" s="26"/>
      <c r="IRC22" s="26"/>
      <c r="IRD22" s="26"/>
      <c r="IRE22" s="26"/>
      <c r="IRF22" s="26"/>
      <c r="IRG22" s="26"/>
      <c r="IRH22" s="26"/>
      <c r="IRI22" s="26"/>
      <c r="IRJ22" s="26"/>
      <c r="IRK22" s="26"/>
      <c r="IRL22" s="26"/>
      <c r="IRM22" s="26"/>
      <c r="IRN22" s="26"/>
      <c r="IRO22" s="26"/>
      <c r="IRP22" s="26"/>
      <c r="IRQ22" s="26"/>
      <c r="IRR22" s="26"/>
      <c r="IRS22" s="26"/>
      <c r="IRT22" s="26"/>
      <c r="IRU22" s="26"/>
      <c r="IRV22" s="26"/>
      <c r="IRW22" s="26"/>
      <c r="IRX22" s="26"/>
      <c r="IRY22" s="26"/>
      <c r="IRZ22" s="26"/>
      <c r="ISA22" s="26"/>
      <c r="ISB22" s="26"/>
      <c r="ISC22" s="26"/>
      <c r="ISD22" s="26"/>
      <c r="ISE22" s="26"/>
      <c r="ISF22" s="26"/>
      <c r="ISG22" s="26"/>
      <c r="ISH22" s="26"/>
      <c r="ISI22" s="26"/>
      <c r="ISJ22" s="26"/>
      <c r="ISK22" s="26"/>
      <c r="ISL22" s="26"/>
      <c r="ISM22" s="26"/>
      <c r="ISN22" s="26"/>
      <c r="ISO22" s="26"/>
      <c r="ISP22" s="26"/>
      <c r="ISQ22" s="26"/>
      <c r="ISR22" s="26"/>
      <c r="ISS22" s="26"/>
      <c r="IST22" s="26"/>
      <c r="ISU22" s="26"/>
      <c r="ISV22" s="26"/>
      <c r="ISW22" s="26"/>
      <c r="ISX22" s="26"/>
      <c r="ISY22" s="26"/>
      <c r="ISZ22" s="26"/>
      <c r="ITA22" s="26"/>
      <c r="ITB22" s="26"/>
      <c r="ITC22" s="26"/>
      <c r="ITD22" s="26"/>
      <c r="ITE22" s="26"/>
      <c r="ITF22" s="26"/>
      <c r="ITG22" s="26"/>
      <c r="ITH22" s="26"/>
      <c r="ITI22" s="26"/>
      <c r="ITJ22" s="26"/>
      <c r="ITK22" s="26"/>
      <c r="ITL22" s="26"/>
      <c r="ITM22" s="26"/>
      <c r="ITN22" s="26"/>
      <c r="ITO22" s="26"/>
      <c r="ITP22" s="26"/>
      <c r="ITQ22" s="26"/>
      <c r="ITR22" s="26"/>
      <c r="ITS22" s="26"/>
      <c r="ITT22" s="26"/>
      <c r="ITU22" s="26"/>
      <c r="ITV22" s="26"/>
      <c r="ITW22" s="26"/>
      <c r="ITX22" s="26"/>
      <c r="ITY22" s="26"/>
      <c r="ITZ22" s="26"/>
      <c r="IUA22" s="26"/>
      <c r="IUB22" s="26"/>
      <c r="IUC22" s="26"/>
      <c r="IUD22" s="26"/>
      <c r="IUE22" s="26"/>
      <c r="IUF22" s="26"/>
      <c r="IUG22" s="26"/>
      <c r="IUH22" s="26"/>
      <c r="IUI22" s="26"/>
      <c r="IUJ22" s="26"/>
      <c r="IUK22" s="26"/>
      <c r="IUL22" s="26"/>
      <c r="IUM22" s="26"/>
      <c r="IUN22" s="26"/>
      <c r="IUO22" s="26"/>
      <c r="IUP22" s="26"/>
      <c r="IUQ22" s="26"/>
      <c r="IUR22" s="26"/>
      <c r="IUS22" s="26"/>
      <c r="IUT22" s="26"/>
      <c r="IUU22" s="26"/>
      <c r="IUV22" s="26"/>
      <c r="IUW22" s="26"/>
      <c r="IUX22" s="26"/>
      <c r="IUY22" s="26"/>
      <c r="IUZ22" s="26"/>
      <c r="IVA22" s="26"/>
      <c r="IVB22" s="26"/>
      <c r="IVC22" s="26"/>
      <c r="IVD22" s="26"/>
      <c r="IVE22" s="26"/>
      <c r="IVF22" s="26"/>
      <c r="IVG22" s="26"/>
      <c r="IVH22" s="26"/>
      <c r="IVI22" s="26"/>
      <c r="IVJ22" s="26"/>
      <c r="IVK22" s="26"/>
      <c r="IVL22" s="26"/>
      <c r="IVM22" s="26"/>
      <c r="IVN22" s="26"/>
      <c r="IVO22" s="26"/>
      <c r="IVP22" s="26"/>
      <c r="IVQ22" s="26"/>
      <c r="IVR22" s="26"/>
      <c r="IVS22" s="26"/>
      <c r="IVT22" s="26"/>
      <c r="IVU22" s="26"/>
      <c r="IVV22" s="26"/>
      <c r="IVW22" s="26"/>
      <c r="IVX22" s="26"/>
      <c r="IVY22" s="26"/>
      <c r="IVZ22" s="26"/>
      <c r="IWA22" s="26"/>
      <c r="IWB22" s="26"/>
      <c r="IWC22" s="26"/>
      <c r="IWD22" s="26"/>
      <c r="IWE22" s="26"/>
      <c r="IWF22" s="26"/>
      <c r="IWG22" s="26"/>
      <c r="IWH22" s="26"/>
      <c r="IWI22" s="26"/>
      <c r="IWJ22" s="26"/>
      <c r="IWK22" s="26"/>
      <c r="IWL22" s="26"/>
      <c r="IWM22" s="26"/>
      <c r="IWN22" s="26"/>
      <c r="IWO22" s="26"/>
      <c r="IWP22" s="26"/>
      <c r="IWQ22" s="26"/>
      <c r="IWR22" s="26"/>
      <c r="IWS22" s="26"/>
      <c r="IWT22" s="26"/>
      <c r="IWU22" s="26"/>
      <c r="IWV22" s="26"/>
      <c r="IWW22" s="26"/>
      <c r="IWX22" s="26"/>
      <c r="IWY22" s="26"/>
      <c r="IWZ22" s="26"/>
      <c r="IXA22" s="26"/>
      <c r="IXB22" s="26"/>
      <c r="IXC22" s="26"/>
      <c r="IXD22" s="26"/>
      <c r="IXE22" s="26"/>
      <c r="IXF22" s="26"/>
      <c r="IXG22" s="26"/>
      <c r="IXH22" s="26"/>
      <c r="IXI22" s="26"/>
      <c r="IXJ22" s="26"/>
      <c r="IXK22" s="26"/>
      <c r="IXL22" s="26"/>
      <c r="IXM22" s="26"/>
      <c r="IXN22" s="26"/>
      <c r="IXO22" s="26"/>
      <c r="IXP22" s="26"/>
      <c r="IXQ22" s="26"/>
      <c r="IXR22" s="26"/>
      <c r="IXS22" s="26"/>
      <c r="IXT22" s="26"/>
      <c r="IXU22" s="26"/>
      <c r="IXV22" s="26"/>
      <c r="IXW22" s="26"/>
      <c r="IXX22" s="26"/>
      <c r="IXY22" s="26"/>
      <c r="IXZ22" s="26"/>
      <c r="IYA22" s="26"/>
      <c r="IYB22" s="26"/>
      <c r="IYC22" s="26"/>
      <c r="IYD22" s="26"/>
      <c r="IYE22" s="26"/>
      <c r="IYF22" s="26"/>
      <c r="IYG22" s="26"/>
      <c r="IYH22" s="26"/>
      <c r="IYI22" s="26"/>
      <c r="IYJ22" s="26"/>
      <c r="IYK22" s="26"/>
      <c r="IYL22" s="26"/>
      <c r="IYM22" s="26"/>
      <c r="IYN22" s="26"/>
      <c r="IYO22" s="26"/>
      <c r="IYP22" s="26"/>
      <c r="IYQ22" s="26"/>
      <c r="IYR22" s="26"/>
      <c r="IYS22" s="26"/>
      <c r="IYT22" s="26"/>
      <c r="IYU22" s="26"/>
      <c r="IYV22" s="26"/>
      <c r="IYW22" s="26"/>
      <c r="IYX22" s="26"/>
      <c r="IYY22" s="26"/>
      <c r="IYZ22" s="26"/>
      <c r="IZA22" s="26"/>
      <c r="IZB22" s="26"/>
      <c r="IZC22" s="26"/>
      <c r="IZD22" s="26"/>
      <c r="IZE22" s="26"/>
      <c r="IZF22" s="26"/>
      <c r="IZG22" s="26"/>
      <c r="IZH22" s="26"/>
      <c r="IZI22" s="26"/>
      <c r="IZJ22" s="26"/>
      <c r="IZK22" s="26"/>
      <c r="IZL22" s="26"/>
      <c r="IZM22" s="26"/>
      <c r="IZN22" s="26"/>
      <c r="IZO22" s="26"/>
      <c r="IZP22" s="26"/>
      <c r="IZQ22" s="26"/>
      <c r="IZR22" s="26"/>
      <c r="IZS22" s="26"/>
      <c r="IZT22" s="26"/>
      <c r="IZU22" s="26"/>
      <c r="IZV22" s="26"/>
      <c r="IZW22" s="26"/>
      <c r="IZX22" s="26"/>
      <c r="IZY22" s="26"/>
      <c r="IZZ22" s="26"/>
      <c r="JAA22" s="26"/>
      <c r="JAB22" s="26"/>
      <c r="JAC22" s="26"/>
      <c r="JAD22" s="26"/>
      <c r="JAE22" s="26"/>
      <c r="JAF22" s="26"/>
      <c r="JAG22" s="26"/>
      <c r="JAH22" s="26"/>
      <c r="JAI22" s="26"/>
      <c r="JAJ22" s="26"/>
      <c r="JAK22" s="26"/>
      <c r="JAL22" s="26"/>
      <c r="JAM22" s="26"/>
      <c r="JAN22" s="26"/>
      <c r="JAO22" s="26"/>
      <c r="JAP22" s="26"/>
      <c r="JAQ22" s="26"/>
      <c r="JAR22" s="26"/>
      <c r="JAS22" s="26"/>
      <c r="JAT22" s="26"/>
      <c r="JAU22" s="26"/>
      <c r="JAV22" s="26"/>
      <c r="JAW22" s="26"/>
      <c r="JAX22" s="26"/>
      <c r="JAY22" s="26"/>
      <c r="JAZ22" s="26"/>
      <c r="JBA22" s="26"/>
      <c r="JBB22" s="26"/>
      <c r="JBC22" s="26"/>
      <c r="JBD22" s="26"/>
      <c r="JBE22" s="26"/>
      <c r="JBF22" s="26"/>
      <c r="JBG22" s="26"/>
      <c r="JBH22" s="26"/>
      <c r="JBI22" s="26"/>
      <c r="JBJ22" s="26"/>
      <c r="JBK22" s="26"/>
      <c r="JBL22" s="26"/>
      <c r="JBM22" s="26"/>
      <c r="JBN22" s="26"/>
      <c r="JBO22" s="26"/>
      <c r="JBP22" s="26"/>
      <c r="JBQ22" s="26"/>
      <c r="JBR22" s="26"/>
      <c r="JBS22" s="26"/>
      <c r="JBT22" s="26"/>
      <c r="JBU22" s="26"/>
      <c r="JBV22" s="26"/>
      <c r="JBW22" s="26"/>
      <c r="JBX22" s="26"/>
      <c r="JBY22" s="26"/>
      <c r="JBZ22" s="26"/>
      <c r="JCA22" s="26"/>
      <c r="JCB22" s="26"/>
      <c r="JCC22" s="26"/>
      <c r="JCD22" s="26"/>
      <c r="JCE22" s="26"/>
      <c r="JCF22" s="26"/>
      <c r="JCG22" s="26"/>
      <c r="JCH22" s="26"/>
      <c r="JCI22" s="26"/>
      <c r="JCJ22" s="26"/>
      <c r="JCK22" s="26"/>
      <c r="JCL22" s="26"/>
      <c r="JCM22" s="26"/>
      <c r="JCN22" s="26"/>
      <c r="JCO22" s="26"/>
      <c r="JCP22" s="26"/>
      <c r="JCQ22" s="26"/>
      <c r="JCR22" s="26"/>
      <c r="JCS22" s="26"/>
      <c r="JCT22" s="26"/>
      <c r="JCU22" s="26"/>
      <c r="JCV22" s="26"/>
      <c r="JCW22" s="26"/>
      <c r="JCX22" s="26"/>
      <c r="JCY22" s="26"/>
      <c r="JCZ22" s="26"/>
      <c r="JDA22" s="26"/>
      <c r="JDB22" s="26"/>
      <c r="JDC22" s="26"/>
      <c r="JDD22" s="26"/>
      <c r="JDE22" s="26"/>
      <c r="JDF22" s="26"/>
      <c r="JDG22" s="26"/>
      <c r="JDH22" s="26"/>
      <c r="JDI22" s="26"/>
      <c r="JDJ22" s="26"/>
      <c r="JDK22" s="26"/>
      <c r="JDL22" s="26"/>
      <c r="JDM22" s="26"/>
      <c r="JDN22" s="26"/>
      <c r="JDO22" s="26"/>
      <c r="JDP22" s="26"/>
      <c r="JDQ22" s="26"/>
      <c r="JDR22" s="26"/>
      <c r="JDS22" s="26"/>
      <c r="JDT22" s="26"/>
      <c r="JDU22" s="26"/>
      <c r="JDV22" s="26"/>
      <c r="JDW22" s="26"/>
      <c r="JDX22" s="26"/>
      <c r="JDY22" s="26"/>
      <c r="JDZ22" s="26"/>
      <c r="JEA22" s="26"/>
      <c r="JEB22" s="26"/>
      <c r="JEC22" s="26"/>
      <c r="JED22" s="26"/>
      <c r="JEE22" s="26"/>
      <c r="JEF22" s="26"/>
      <c r="JEG22" s="26"/>
      <c r="JEH22" s="26"/>
      <c r="JEI22" s="26"/>
      <c r="JEJ22" s="26"/>
      <c r="JEK22" s="26"/>
      <c r="JEL22" s="26"/>
      <c r="JEM22" s="26"/>
      <c r="JEN22" s="26"/>
      <c r="JEO22" s="26"/>
      <c r="JEP22" s="26"/>
      <c r="JEQ22" s="26"/>
      <c r="JER22" s="26"/>
      <c r="JES22" s="26"/>
      <c r="JET22" s="26"/>
      <c r="JEU22" s="26"/>
      <c r="JEV22" s="26"/>
      <c r="JEW22" s="26"/>
      <c r="JEX22" s="26"/>
      <c r="JEY22" s="26"/>
      <c r="JEZ22" s="26"/>
      <c r="JFA22" s="26"/>
      <c r="JFB22" s="26"/>
      <c r="JFC22" s="26"/>
      <c r="JFD22" s="26"/>
      <c r="JFE22" s="26"/>
      <c r="JFF22" s="26"/>
      <c r="JFG22" s="26"/>
      <c r="JFH22" s="26"/>
      <c r="JFI22" s="26"/>
      <c r="JFJ22" s="26"/>
      <c r="JFK22" s="26"/>
      <c r="JFL22" s="26"/>
      <c r="JFM22" s="26"/>
      <c r="JFN22" s="26"/>
      <c r="JFO22" s="26"/>
      <c r="JFP22" s="26"/>
      <c r="JFQ22" s="26"/>
      <c r="JFR22" s="26"/>
      <c r="JFS22" s="26"/>
      <c r="JFT22" s="26"/>
      <c r="JFU22" s="26"/>
      <c r="JFV22" s="26"/>
      <c r="JFW22" s="26"/>
      <c r="JFX22" s="26"/>
      <c r="JFY22" s="26"/>
      <c r="JFZ22" s="26"/>
      <c r="JGA22" s="26"/>
      <c r="JGB22" s="26"/>
      <c r="JGC22" s="26"/>
      <c r="JGD22" s="26"/>
      <c r="JGE22" s="26"/>
      <c r="JGF22" s="26"/>
      <c r="JGG22" s="26"/>
      <c r="JGH22" s="26"/>
      <c r="JGI22" s="26"/>
      <c r="JGJ22" s="26"/>
      <c r="JGK22" s="26"/>
      <c r="JGL22" s="26"/>
      <c r="JGM22" s="26"/>
      <c r="JGN22" s="26"/>
      <c r="JGO22" s="26"/>
      <c r="JGP22" s="26"/>
      <c r="JGQ22" s="26"/>
      <c r="JGR22" s="26"/>
      <c r="JGS22" s="26"/>
      <c r="JGT22" s="26"/>
      <c r="JGU22" s="26"/>
      <c r="JGV22" s="26"/>
      <c r="JGW22" s="26"/>
      <c r="JGX22" s="26"/>
      <c r="JGY22" s="26"/>
      <c r="JGZ22" s="26"/>
      <c r="JHA22" s="26"/>
      <c r="JHB22" s="26"/>
      <c r="JHC22" s="26"/>
      <c r="JHD22" s="26"/>
      <c r="JHE22" s="26"/>
      <c r="JHF22" s="26"/>
      <c r="JHG22" s="26"/>
      <c r="JHH22" s="26"/>
      <c r="JHI22" s="26"/>
      <c r="JHJ22" s="26"/>
      <c r="JHK22" s="26"/>
      <c r="JHL22" s="26"/>
      <c r="JHM22" s="26"/>
      <c r="JHN22" s="26"/>
      <c r="JHO22" s="26"/>
      <c r="JHP22" s="26"/>
      <c r="JHQ22" s="26"/>
      <c r="JHR22" s="26"/>
      <c r="JHS22" s="26"/>
      <c r="JHT22" s="26"/>
      <c r="JHU22" s="26"/>
      <c r="JHV22" s="26"/>
      <c r="JHW22" s="26"/>
      <c r="JHX22" s="26"/>
      <c r="JHY22" s="26"/>
      <c r="JHZ22" s="26"/>
      <c r="JIA22" s="26"/>
      <c r="JIB22" s="26"/>
      <c r="JIC22" s="26"/>
      <c r="JID22" s="26"/>
      <c r="JIE22" s="26"/>
      <c r="JIF22" s="26"/>
      <c r="JIG22" s="26"/>
      <c r="JIH22" s="26"/>
      <c r="JII22" s="26"/>
      <c r="JIJ22" s="26"/>
      <c r="JIK22" s="26"/>
      <c r="JIL22" s="26"/>
      <c r="JIM22" s="26"/>
      <c r="JIN22" s="26"/>
      <c r="JIO22" s="26"/>
      <c r="JIP22" s="26"/>
      <c r="JIQ22" s="26"/>
      <c r="JIR22" s="26"/>
      <c r="JIS22" s="26"/>
      <c r="JIT22" s="26"/>
      <c r="JIU22" s="26"/>
      <c r="JIV22" s="26"/>
      <c r="JIW22" s="26"/>
      <c r="JIX22" s="26"/>
      <c r="JIY22" s="26"/>
      <c r="JIZ22" s="26"/>
      <c r="JJA22" s="26"/>
      <c r="JJB22" s="26"/>
      <c r="JJC22" s="26"/>
      <c r="JJD22" s="26"/>
      <c r="JJE22" s="26"/>
      <c r="JJF22" s="26"/>
      <c r="JJG22" s="26"/>
      <c r="JJH22" s="26"/>
      <c r="JJI22" s="26"/>
      <c r="JJJ22" s="26"/>
      <c r="JJK22" s="26"/>
      <c r="JJL22" s="26"/>
      <c r="JJM22" s="26"/>
      <c r="JJN22" s="26"/>
      <c r="JJO22" s="26"/>
      <c r="JJP22" s="26"/>
      <c r="JJQ22" s="26"/>
      <c r="JJR22" s="26"/>
      <c r="JJS22" s="26"/>
      <c r="JJT22" s="26"/>
      <c r="JJU22" s="26"/>
      <c r="JJV22" s="26"/>
      <c r="JJW22" s="26"/>
      <c r="JJX22" s="26"/>
      <c r="JJY22" s="26"/>
      <c r="JJZ22" s="26"/>
    </row>
    <row r="23" spans="1:7046" s="188" customFormat="1" x14ac:dyDescent="0.2">
      <c r="A23" s="318" t="s">
        <v>61</v>
      </c>
      <c r="B23" s="132"/>
      <c r="C23" s="132"/>
      <c r="D23" s="132"/>
      <c r="E23" s="132"/>
      <c r="F23" s="132"/>
      <c r="G23" s="106"/>
      <c r="H23" s="329"/>
      <c r="I23" s="61"/>
      <c r="J23" s="513">
        <f ca="1">IF(P23='Tesla Valuation Inputs'!D23,P23,IF(_xlfn.NORM.INV(O23,P23,('Tesla Valuation Inputs'!D23-P23))&lt;'Tesla Valuation Inputs'!B23,'Tesla Valuation Inputs'!B23,IF(_xlfn.NORM.INV(O23,P23,('Tesla Valuation Inputs'!D23-P23))&gt;'Tesla Valuation Inputs'!E23,'Tesla Valuation Inputs'!E23,_xlfn.NORM.INV(O23,P23,('Tesla Valuation Inputs'!D23-P23)))))</f>
        <v>0.499816969186129</v>
      </c>
      <c r="K23" s="196"/>
      <c r="L23" s="318" t="s">
        <v>160</v>
      </c>
      <c r="M23" s="132"/>
      <c r="N23" s="132"/>
      <c r="O23" s="52">
        <f t="shared" ca="1" si="1"/>
        <v>0.49926981310499685</v>
      </c>
      <c r="P23" s="330">
        <f>('Tesla Valuation Inputs'!D23-'Tesla Valuation Inputs'!C23)/2+'Tesla Valuation Inputs'!C23</f>
        <v>0.5</v>
      </c>
      <c r="Q23" s="10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26"/>
      <c r="DU23" s="26"/>
      <c r="DV23" s="26"/>
      <c r="DW23" s="26"/>
      <c r="DX23" s="26"/>
      <c r="DY23" s="26"/>
      <c r="DZ23" s="26"/>
      <c r="EA23" s="26"/>
      <c r="EB23" s="26"/>
      <c r="EC23" s="26"/>
      <c r="ED23" s="26"/>
      <c r="EE23" s="26"/>
      <c r="EF23" s="26"/>
      <c r="EG23" s="26"/>
      <c r="EH23" s="26"/>
      <c r="EI23" s="26"/>
      <c r="EJ23" s="26"/>
      <c r="EK23" s="26"/>
      <c r="EL23" s="26"/>
      <c r="EM23" s="26"/>
      <c r="EN23" s="26"/>
      <c r="EO23" s="26"/>
      <c r="EP23" s="26"/>
      <c r="EQ23" s="26"/>
      <c r="ER23" s="26"/>
      <c r="ES23" s="26"/>
      <c r="ET23" s="26"/>
      <c r="EU23" s="26"/>
      <c r="EV23" s="26"/>
      <c r="EW23" s="26"/>
      <c r="EX23" s="26"/>
      <c r="EY23" s="26"/>
      <c r="EZ23" s="26"/>
      <c r="FA23" s="26"/>
      <c r="FB23" s="26"/>
      <c r="FC23" s="26"/>
      <c r="FD23" s="26"/>
      <c r="FE23" s="26"/>
      <c r="FF23" s="26"/>
      <c r="FG23" s="26"/>
      <c r="FH23" s="26"/>
      <c r="FI23" s="26"/>
      <c r="FJ23" s="26"/>
      <c r="FK23" s="26"/>
      <c r="FL23" s="26"/>
      <c r="FM23" s="26"/>
      <c r="FN23" s="26"/>
      <c r="FO23" s="26"/>
      <c r="FP23" s="26"/>
      <c r="FQ23" s="26"/>
      <c r="FR23" s="26"/>
      <c r="FS23" s="26"/>
      <c r="FT23" s="26"/>
      <c r="FU23" s="26"/>
      <c r="FV23" s="26"/>
      <c r="FW23" s="26"/>
      <c r="FX23" s="26"/>
      <c r="FY23" s="26"/>
      <c r="FZ23" s="26"/>
      <c r="GA23" s="26"/>
      <c r="GB23" s="26"/>
      <c r="GC23" s="26"/>
      <c r="GD23" s="26"/>
      <c r="GE23" s="26"/>
      <c r="GF23" s="26"/>
      <c r="GG23" s="26"/>
      <c r="GH23" s="26"/>
      <c r="GI23" s="26"/>
      <c r="GJ23" s="26"/>
      <c r="GK23" s="26"/>
      <c r="GL23" s="26"/>
      <c r="GM23" s="26"/>
      <c r="GN23" s="26"/>
      <c r="GO23" s="26"/>
      <c r="GP23" s="26"/>
      <c r="GQ23" s="26"/>
      <c r="GR23" s="26"/>
      <c r="GS23" s="26"/>
      <c r="GT23" s="26"/>
      <c r="GU23" s="26"/>
      <c r="GV23" s="26"/>
      <c r="GW23" s="26"/>
      <c r="GX23" s="26"/>
      <c r="GY23" s="26"/>
      <c r="GZ23" s="26"/>
      <c r="HA23" s="26"/>
      <c r="HB23" s="26"/>
      <c r="HC23" s="26"/>
      <c r="HD23" s="26"/>
      <c r="HE23" s="26"/>
      <c r="HF23" s="26"/>
      <c r="HG23" s="26"/>
      <c r="HH23" s="26"/>
      <c r="HI23" s="26"/>
      <c r="HJ23" s="26"/>
      <c r="HK23" s="26"/>
      <c r="HL23" s="26"/>
      <c r="HM23" s="26"/>
      <c r="HN23" s="26"/>
      <c r="HO23" s="26"/>
      <c r="HP23" s="26"/>
      <c r="HQ23" s="26"/>
      <c r="HR23" s="26"/>
      <c r="HS23" s="26"/>
      <c r="HT23" s="26"/>
      <c r="HU23" s="26"/>
      <c r="HV23" s="26"/>
      <c r="HW23" s="26"/>
      <c r="HX23" s="26"/>
      <c r="HY23" s="26"/>
      <c r="HZ23" s="26"/>
      <c r="IA23" s="26"/>
      <c r="IB23" s="26"/>
      <c r="IC23" s="26"/>
      <c r="ID23" s="26"/>
      <c r="IE23" s="26"/>
      <c r="IF23" s="26"/>
      <c r="IG23" s="26"/>
      <c r="IH23" s="26"/>
      <c r="II23" s="26"/>
      <c r="IJ23" s="26"/>
      <c r="IK23" s="26"/>
      <c r="IL23" s="26"/>
      <c r="IM23" s="26"/>
      <c r="IN23" s="26"/>
      <c r="IO23" s="26"/>
      <c r="IP23" s="26"/>
      <c r="IQ23" s="26"/>
      <c r="IR23" s="26"/>
      <c r="IS23" s="26"/>
      <c r="IT23" s="26"/>
      <c r="IU23" s="26"/>
      <c r="IV23" s="26"/>
      <c r="IW23" s="26"/>
      <c r="IX23" s="26"/>
      <c r="IY23" s="26"/>
      <c r="IZ23" s="26"/>
      <c r="JA23" s="26"/>
      <c r="JB23" s="26"/>
      <c r="JC23" s="26"/>
      <c r="JD23" s="26"/>
      <c r="JE23" s="26"/>
      <c r="JF23" s="26"/>
      <c r="JG23" s="26"/>
      <c r="JH23" s="26"/>
      <c r="JI23" s="26"/>
      <c r="JJ23" s="26"/>
      <c r="JK23" s="26"/>
      <c r="JL23" s="26"/>
      <c r="JM23" s="26"/>
      <c r="JN23" s="26"/>
      <c r="JO23" s="26"/>
      <c r="JP23" s="26"/>
      <c r="JQ23" s="26"/>
      <c r="JR23" s="26"/>
      <c r="JS23" s="26"/>
      <c r="JT23" s="26"/>
      <c r="JU23" s="26"/>
      <c r="JV23" s="26"/>
      <c r="JW23" s="26"/>
      <c r="JX23" s="26"/>
      <c r="JY23" s="26"/>
      <c r="JZ23" s="26"/>
      <c r="KA23" s="26"/>
      <c r="KB23" s="26"/>
      <c r="KC23" s="26"/>
      <c r="KD23" s="26"/>
      <c r="KE23" s="26"/>
      <c r="KF23" s="26"/>
      <c r="KG23" s="26"/>
      <c r="KH23" s="26"/>
      <c r="KI23" s="26"/>
      <c r="KJ23" s="26"/>
      <c r="KK23" s="26"/>
      <c r="KL23" s="26"/>
      <c r="KM23" s="26"/>
      <c r="KN23" s="26"/>
      <c r="KO23" s="26"/>
      <c r="KP23" s="26"/>
      <c r="KQ23" s="26"/>
      <c r="KR23" s="26"/>
      <c r="KS23" s="26"/>
      <c r="KT23" s="26"/>
      <c r="KU23" s="26"/>
      <c r="KV23" s="26"/>
      <c r="KW23" s="26"/>
      <c r="KX23" s="26"/>
      <c r="KY23" s="26"/>
      <c r="KZ23" s="26"/>
      <c r="LA23" s="26"/>
      <c r="LB23" s="26"/>
      <c r="LC23" s="26"/>
      <c r="LD23" s="26"/>
      <c r="LE23" s="26"/>
      <c r="LF23" s="26"/>
      <c r="LG23" s="26"/>
      <c r="LH23" s="26"/>
      <c r="LI23" s="26"/>
      <c r="LJ23" s="26"/>
      <c r="LK23" s="26"/>
      <c r="LL23" s="26"/>
      <c r="LM23" s="26"/>
      <c r="LN23" s="26"/>
      <c r="LO23" s="26"/>
      <c r="LP23" s="26"/>
      <c r="LQ23" s="26"/>
      <c r="LR23" s="26"/>
      <c r="LS23" s="26"/>
      <c r="LT23" s="26"/>
      <c r="LU23" s="26"/>
      <c r="LV23" s="26"/>
      <c r="LW23" s="26"/>
      <c r="LX23" s="26"/>
      <c r="LY23" s="26"/>
      <c r="LZ23" s="26"/>
      <c r="MA23" s="26"/>
      <c r="MB23" s="26"/>
      <c r="MC23" s="26"/>
      <c r="MD23" s="26"/>
      <c r="ME23" s="26"/>
      <c r="MF23" s="26"/>
      <c r="MG23" s="26"/>
      <c r="MH23" s="26"/>
      <c r="MI23" s="26"/>
      <c r="MJ23" s="26"/>
      <c r="MK23" s="26"/>
      <c r="ML23" s="26"/>
      <c r="MM23" s="26"/>
      <c r="MN23" s="26"/>
      <c r="MO23" s="26"/>
      <c r="MP23" s="26"/>
      <c r="MQ23" s="26"/>
      <c r="MR23" s="26"/>
      <c r="MS23" s="26"/>
      <c r="MT23" s="26"/>
      <c r="MU23" s="26"/>
      <c r="MV23" s="26"/>
      <c r="MW23" s="26"/>
      <c r="MX23" s="26"/>
      <c r="MY23" s="26"/>
      <c r="MZ23" s="26"/>
      <c r="NA23" s="26"/>
      <c r="NB23" s="26"/>
      <c r="NC23" s="26"/>
      <c r="ND23" s="26"/>
      <c r="NE23" s="26"/>
      <c r="NF23" s="26"/>
      <c r="NG23" s="26"/>
      <c r="NH23" s="26"/>
      <c r="NI23" s="26"/>
      <c r="NJ23" s="26"/>
      <c r="NK23" s="26"/>
      <c r="NL23" s="26"/>
      <c r="NM23" s="26"/>
      <c r="NN23" s="26"/>
      <c r="NO23" s="26"/>
      <c r="NP23" s="26"/>
      <c r="NQ23" s="26"/>
      <c r="NR23" s="26"/>
      <c r="NS23" s="26"/>
      <c r="NT23" s="26"/>
      <c r="NU23" s="26"/>
      <c r="NV23" s="26"/>
      <c r="NW23" s="26"/>
      <c r="NX23" s="26"/>
      <c r="NY23" s="26"/>
      <c r="NZ23" s="26"/>
      <c r="OA23" s="26"/>
      <c r="OB23" s="26"/>
      <c r="OC23" s="26"/>
      <c r="OD23" s="26"/>
      <c r="OE23" s="26"/>
      <c r="OF23" s="26"/>
      <c r="OG23" s="26"/>
      <c r="OH23" s="26"/>
      <c r="OI23" s="26"/>
      <c r="OJ23" s="26"/>
      <c r="OK23" s="26"/>
      <c r="OL23" s="26"/>
      <c r="OM23" s="26"/>
      <c r="ON23" s="26"/>
      <c r="OO23" s="26"/>
      <c r="OP23" s="26"/>
      <c r="OQ23" s="26"/>
      <c r="OR23" s="26"/>
      <c r="OS23" s="26"/>
      <c r="OT23" s="26"/>
      <c r="OU23" s="26"/>
      <c r="OV23" s="26"/>
      <c r="OW23" s="26"/>
      <c r="OX23" s="26"/>
      <c r="OY23" s="26"/>
      <c r="OZ23" s="26"/>
      <c r="PA23" s="26"/>
      <c r="PB23" s="26"/>
      <c r="PC23" s="26"/>
      <c r="PD23" s="26"/>
      <c r="PE23" s="26"/>
      <c r="PF23" s="26"/>
      <c r="PG23" s="26"/>
      <c r="PH23" s="26"/>
      <c r="PI23" s="26"/>
      <c r="PJ23" s="26"/>
      <c r="PK23" s="26"/>
      <c r="PL23" s="26"/>
      <c r="PM23" s="26"/>
      <c r="PN23" s="26"/>
      <c r="PO23" s="26"/>
      <c r="PP23" s="26"/>
      <c r="PQ23" s="26"/>
      <c r="PR23" s="26"/>
      <c r="PS23" s="26"/>
      <c r="PT23" s="26"/>
      <c r="PU23" s="26"/>
      <c r="PV23" s="26"/>
      <c r="PW23" s="26"/>
      <c r="PX23" s="26"/>
      <c r="PY23" s="26"/>
      <c r="PZ23" s="26"/>
      <c r="QA23" s="26"/>
      <c r="QB23" s="26"/>
      <c r="QC23" s="26"/>
      <c r="QD23" s="26"/>
      <c r="QE23" s="26"/>
      <c r="QF23" s="26"/>
      <c r="QG23" s="26"/>
      <c r="QH23" s="26"/>
      <c r="QI23" s="26"/>
      <c r="QJ23" s="26"/>
      <c r="QK23" s="26"/>
      <c r="QL23" s="26"/>
      <c r="QM23" s="26"/>
      <c r="QN23" s="26"/>
      <c r="QO23" s="26"/>
      <c r="QP23" s="26"/>
      <c r="QQ23" s="26"/>
      <c r="QR23" s="26"/>
      <c r="QS23" s="26"/>
      <c r="QT23" s="26"/>
      <c r="QU23" s="26"/>
      <c r="QV23" s="26"/>
      <c r="QW23" s="26"/>
      <c r="QX23" s="26"/>
      <c r="QY23" s="26"/>
      <c r="QZ23" s="26"/>
      <c r="RA23" s="26"/>
      <c r="RB23" s="26"/>
      <c r="RC23" s="26"/>
      <c r="RD23" s="26"/>
      <c r="RE23" s="26"/>
      <c r="RF23" s="26"/>
      <c r="RG23" s="26"/>
      <c r="RH23" s="26"/>
      <c r="RI23" s="26"/>
      <c r="RJ23" s="26"/>
      <c r="RK23" s="26"/>
      <c r="RL23" s="26"/>
      <c r="RM23" s="26"/>
      <c r="RN23" s="26"/>
      <c r="RO23" s="26"/>
      <c r="RP23" s="26"/>
      <c r="RQ23" s="26"/>
      <c r="RR23" s="26"/>
      <c r="RS23" s="26"/>
      <c r="RT23" s="26"/>
      <c r="RU23" s="26"/>
      <c r="RV23" s="26"/>
      <c r="RW23" s="26"/>
      <c r="RX23" s="26"/>
      <c r="RY23" s="26"/>
      <c r="RZ23" s="26"/>
      <c r="SA23" s="26"/>
      <c r="SB23" s="26"/>
      <c r="SC23" s="26"/>
      <c r="SD23" s="26"/>
      <c r="SE23" s="26"/>
      <c r="SF23" s="26"/>
      <c r="SG23" s="26"/>
      <c r="SH23" s="26"/>
      <c r="SI23" s="26"/>
      <c r="SJ23" s="26"/>
      <c r="SK23" s="26"/>
      <c r="SL23" s="26"/>
      <c r="SM23" s="26"/>
      <c r="SN23" s="26"/>
      <c r="SO23" s="26"/>
      <c r="SP23" s="26"/>
      <c r="SQ23" s="26"/>
      <c r="SR23" s="26"/>
      <c r="SS23" s="26"/>
      <c r="ST23" s="26"/>
      <c r="SU23" s="26"/>
      <c r="SV23" s="26"/>
      <c r="SW23" s="26"/>
      <c r="SX23" s="26"/>
      <c r="SY23" s="26"/>
      <c r="SZ23" s="26"/>
      <c r="TA23" s="26"/>
      <c r="TB23" s="26"/>
      <c r="TC23" s="26"/>
      <c r="TD23" s="26"/>
      <c r="TE23" s="26"/>
      <c r="TF23" s="26"/>
      <c r="TG23" s="26"/>
      <c r="TH23" s="26"/>
      <c r="TI23" s="26"/>
      <c r="TJ23" s="26"/>
      <c r="TK23" s="26"/>
      <c r="TL23" s="26"/>
      <c r="TM23" s="26"/>
      <c r="TN23" s="26"/>
      <c r="TO23" s="26"/>
      <c r="TP23" s="26"/>
      <c r="TQ23" s="26"/>
      <c r="TR23" s="26"/>
      <c r="TS23" s="26"/>
      <c r="TT23" s="26"/>
      <c r="TU23" s="26"/>
      <c r="TV23" s="26"/>
      <c r="TW23" s="26"/>
      <c r="TX23" s="26"/>
      <c r="TY23" s="26"/>
      <c r="TZ23" s="26"/>
      <c r="UA23" s="26"/>
      <c r="UB23" s="26"/>
      <c r="UC23" s="26"/>
      <c r="UD23" s="26"/>
      <c r="UE23" s="26"/>
      <c r="UF23" s="26"/>
      <c r="UG23" s="26"/>
      <c r="UH23" s="26"/>
      <c r="UI23" s="26"/>
      <c r="UJ23" s="26"/>
      <c r="UK23" s="26"/>
      <c r="UL23" s="26"/>
      <c r="UM23" s="26"/>
      <c r="UN23" s="26"/>
      <c r="UO23" s="26"/>
      <c r="UP23" s="26"/>
      <c r="UQ23" s="26"/>
      <c r="UR23" s="26"/>
      <c r="US23" s="26"/>
      <c r="UT23" s="26"/>
      <c r="UU23" s="26"/>
      <c r="UV23" s="26"/>
      <c r="UW23" s="26"/>
      <c r="UX23" s="26"/>
      <c r="UY23" s="26"/>
      <c r="UZ23" s="26"/>
      <c r="VA23" s="26"/>
      <c r="VB23" s="26"/>
      <c r="VC23" s="26"/>
      <c r="VD23" s="26"/>
      <c r="VE23" s="26"/>
      <c r="VF23" s="26"/>
      <c r="VG23" s="26"/>
      <c r="VH23" s="26"/>
      <c r="VI23" s="26"/>
      <c r="VJ23" s="26"/>
      <c r="VK23" s="26"/>
      <c r="VL23" s="26"/>
      <c r="VM23" s="26"/>
      <c r="VN23" s="26"/>
      <c r="VO23" s="26"/>
      <c r="VP23" s="26"/>
      <c r="VQ23" s="26"/>
      <c r="VR23" s="26"/>
      <c r="VS23" s="26"/>
      <c r="VT23" s="26"/>
      <c r="VU23" s="26"/>
      <c r="VV23" s="26"/>
      <c r="VW23" s="26"/>
      <c r="VX23" s="26"/>
      <c r="VY23" s="26"/>
      <c r="VZ23" s="26"/>
      <c r="WA23" s="26"/>
      <c r="WB23" s="26"/>
      <c r="WC23" s="26"/>
      <c r="WD23" s="26"/>
      <c r="WE23" s="26"/>
      <c r="WF23" s="26"/>
      <c r="WG23" s="26"/>
      <c r="WH23" s="26"/>
      <c r="WI23" s="26"/>
      <c r="WJ23" s="26"/>
      <c r="WK23" s="26"/>
      <c r="WL23" s="26"/>
      <c r="WM23" s="26"/>
      <c r="WN23" s="26"/>
      <c r="WO23" s="26"/>
      <c r="WP23" s="26"/>
      <c r="WQ23" s="26"/>
      <c r="WR23" s="26"/>
      <c r="WS23" s="26"/>
      <c r="WT23" s="26"/>
      <c r="WU23" s="26"/>
      <c r="WV23" s="26"/>
      <c r="WW23" s="26"/>
      <c r="WX23" s="26"/>
      <c r="WY23" s="26"/>
      <c r="WZ23" s="26"/>
      <c r="XA23" s="26"/>
      <c r="XB23" s="26"/>
      <c r="XC23" s="26"/>
      <c r="XD23" s="26"/>
      <c r="XE23" s="26"/>
      <c r="XF23" s="26"/>
      <c r="XG23" s="26"/>
      <c r="XH23" s="26"/>
      <c r="XI23" s="26"/>
      <c r="XJ23" s="26"/>
      <c r="XK23" s="26"/>
      <c r="XL23" s="26"/>
      <c r="XM23" s="26"/>
      <c r="XN23" s="26"/>
      <c r="XO23" s="26"/>
      <c r="XP23" s="26"/>
      <c r="XQ23" s="26"/>
      <c r="XR23" s="26"/>
      <c r="XS23" s="26"/>
      <c r="XT23" s="26"/>
      <c r="XU23" s="26"/>
      <c r="XV23" s="26"/>
      <c r="XW23" s="26"/>
      <c r="XX23" s="26"/>
      <c r="XY23" s="26"/>
      <c r="XZ23" s="26"/>
      <c r="YA23" s="26"/>
      <c r="YB23" s="26"/>
      <c r="YC23" s="26"/>
      <c r="YD23" s="26"/>
      <c r="YE23" s="26"/>
      <c r="YF23" s="26"/>
      <c r="YG23" s="26"/>
      <c r="YH23" s="26"/>
      <c r="YI23" s="26"/>
      <c r="YJ23" s="26"/>
      <c r="YK23" s="26"/>
      <c r="YL23" s="26"/>
      <c r="YM23" s="26"/>
      <c r="YN23" s="26"/>
      <c r="YO23" s="26"/>
      <c r="YP23" s="26"/>
      <c r="YQ23" s="26"/>
      <c r="YR23" s="26"/>
      <c r="YS23" s="26"/>
      <c r="YT23" s="26"/>
      <c r="YU23" s="26"/>
      <c r="YV23" s="26"/>
      <c r="YW23" s="26"/>
      <c r="YX23" s="26"/>
      <c r="YY23" s="26"/>
      <c r="YZ23" s="26"/>
      <c r="ZA23" s="26"/>
      <c r="ZB23" s="26"/>
      <c r="ZC23" s="26"/>
      <c r="ZD23" s="26"/>
      <c r="ZE23" s="26"/>
      <c r="ZF23" s="26"/>
      <c r="ZG23" s="26"/>
      <c r="ZH23" s="26"/>
      <c r="ZI23" s="26"/>
      <c r="ZJ23" s="26"/>
      <c r="ZK23" s="26"/>
      <c r="ZL23" s="26"/>
      <c r="ZM23" s="26"/>
      <c r="ZN23" s="26"/>
      <c r="ZO23" s="26"/>
      <c r="ZP23" s="26"/>
      <c r="ZQ23" s="26"/>
      <c r="ZR23" s="26"/>
      <c r="ZS23" s="26"/>
      <c r="ZT23" s="26"/>
      <c r="ZU23" s="26"/>
      <c r="ZV23" s="26"/>
      <c r="ZW23" s="26"/>
      <c r="ZX23" s="26"/>
      <c r="ZY23" s="26"/>
      <c r="ZZ23" s="26"/>
      <c r="AAA23" s="26"/>
      <c r="AAB23" s="26"/>
      <c r="AAC23" s="26"/>
      <c r="AAD23" s="26"/>
      <c r="AAE23" s="26"/>
      <c r="AAF23" s="26"/>
      <c r="AAG23" s="26"/>
      <c r="AAH23" s="26"/>
      <c r="AAI23" s="26"/>
      <c r="AAJ23" s="26"/>
      <c r="AAK23" s="26"/>
      <c r="AAL23" s="26"/>
      <c r="AAM23" s="26"/>
      <c r="AAN23" s="26"/>
      <c r="AAO23" s="26"/>
      <c r="AAP23" s="26"/>
      <c r="AAQ23" s="26"/>
      <c r="AAR23" s="26"/>
      <c r="AAS23" s="26"/>
      <c r="AAT23" s="26"/>
      <c r="AAU23" s="26"/>
      <c r="AAV23" s="26"/>
      <c r="AAW23" s="26"/>
      <c r="AAX23" s="26"/>
      <c r="AAY23" s="26"/>
      <c r="AAZ23" s="26"/>
      <c r="ABA23" s="26"/>
      <c r="ABB23" s="26"/>
      <c r="ABC23" s="26"/>
      <c r="ABD23" s="26"/>
      <c r="ABE23" s="26"/>
      <c r="ABF23" s="26"/>
      <c r="ABG23" s="26"/>
      <c r="ABH23" s="26"/>
      <c r="ABI23" s="26"/>
      <c r="ABJ23" s="26"/>
      <c r="ABK23" s="26"/>
      <c r="ABL23" s="26"/>
      <c r="ABM23" s="26"/>
      <c r="ABN23" s="26"/>
      <c r="ABO23" s="26"/>
      <c r="ABP23" s="26"/>
      <c r="ABQ23" s="26"/>
      <c r="ABR23" s="26"/>
      <c r="ABS23" s="26"/>
      <c r="ABT23" s="26"/>
      <c r="ABU23" s="26"/>
      <c r="ABV23" s="26"/>
      <c r="ABW23" s="26"/>
      <c r="ABX23" s="26"/>
      <c r="ABY23" s="26"/>
      <c r="ABZ23" s="26"/>
      <c r="ACA23" s="26"/>
      <c r="ACB23" s="26"/>
      <c r="ACC23" s="26"/>
      <c r="ACD23" s="26"/>
      <c r="ACE23" s="26"/>
      <c r="ACF23" s="26"/>
      <c r="ACG23" s="26"/>
      <c r="ACH23" s="26"/>
      <c r="ACI23" s="26"/>
      <c r="ACJ23" s="26"/>
      <c r="ACK23" s="26"/>
      <c r="ACL23" s="26"/>
      <c r="ACM23" s="26"/>
      <c r="ACN23" s="26"/>
      <c r="ACO23" s="26"/>
      <c r="ACP23" s="26"/>
      <c r="ACQ23" s="26"/>
      <c r="ACR23" s="26"/>
      <c r="ACS23" s="26"/>
      <c r="ACT23" s="26"/>
      <c r="ACU23" s="26"/>
      <c r="ACV23" s="26"/>
      <c r="ACW23" s="26"/>
      <c r="ACX23" s="26"/>
      <c r="ACY23" s="26"/>
      <c r="ACZ23" s="26"/>
      <c r="ADA23" s="26"/>
      <c r="ADB23" s="26"/>
      <c r="ADC23" s="26"/>
      <c r="ADD23" s="26"/>
      <c r="ADE23" s="26"/>
      <c r="ADF23" s="26"/>
      <c r="ADG23" s="26"/>
      <c r="ADH23" s="26"/>
      <c r="ADI23" s="26"/>
      <c r="ADJ23" s="26"/>
      <c r="ADK23" s="26"/>
      <c r="ADL23" s="26"/>
      <c r="ADM23" s="26"/>
      <c r="ADN23" s="26"/>
      <c r="ADO23" s="26"/>
      <c r="ADP23" s="26"/>
      <c r="ADQ23" s="26"/>
      <c r="ADR23" s="26"/>
      <c r="ADS23" s="26"/>
      <c r="ADT23" s="26"/>
      <c r="ADU23" s="26"/>
      <c r="ADV23" s="26"/>
      <c r="ADW23" s="26"/>
      <c r="ADX23" s="26"/>
      <c r="ADY23" s="26"/>
      <c r="ADZ23" s="26"/>
      <c r="AEA23" s="26"/>
      <c r="AEB23" s="26"/>
      <c r="AEC23" s="26"/>
      <c r="AED23" s="26"/>
      <c r="AEE23" s="26"/>
      <c r="AEF23" s="26"/>
      <c r="AEG23" s="26"/>
      <c r="AEH23" s="26"/>
      <c r="AEI23" s="26"/>
      <c r="AEJ23" s="26"/>
      <c r="AEK23" s="26"/>
      <c r="AEL23" s="26"/>
      <c r="AEM23" s="26"/>
      <c r="AEN23" s="26"/>
      <c r="AEO23" s="26"/>
      <c r="AEP23" s="26"/>
      <c r="AEQ23" s="26"/>
      <c r="AER23" s="26"/>
      <c r="AES23" s="26"/>
      <c r="AET23" s="26"/>
      <c r="AEU23" s="26"/>
      <c r="AEV23" s="26"/>
      <c r="AEW23" s="26"/>
      <c r="AEX23" s="26"/>
      <c r="AEY23" s="26"/>
      <c r="AEZ23" s="26"/>
      <c r="AFA23" s="26"/>
      <c r="AFB23" s="26"/>
      <c r="AFC23" s="26"/>
      <c r="AFD23" s="26"/>
      <c r="AFE23" s="26"/>
      <c r="AFF23" s="26"/>
      <c r="AFG23" s="26"/>
      <c r="AFH23" s="26"/>
      <c r="AFI23" s="26"/>
      <c r="AFJ23" s="26"/>
      <c r="AFK23" s="26"/>
      <c r="AFL23" s="26"/>
      <c r="AFM23" s="26"/>
      <c r="AFN23" s="26"/>
      <c r="AFO23" s="26"/>
      <c r="AFP23" s="26"/>
      <c r="AFQ23" s="26"/>
      <c r="AFR23" s="26"/>
      <c r="AFS23" s="26"/>
      <c r="AFT23" s="26"/>
      <c r="AFU23" s="26"/>
      <c r="AFV23" s="26"/>
      <c r="AFW23" s="26"/>
      <c r="AFX23" s="26"/>
      <c r="AFY23" s="26"/>
      <c r="AFZ23" s="26"/>
      <c r="AGA23" s="26"/>
      <c r="AGB23" s="26"/>
      <c r="AGC23" s="26"/>
      <c r="AGD23" s="26"/>
      <c r="AGE23" s="26"/>
      <c r="AGF23" s="26"/>
      <c r="AGG23" s="26"/>
      <c r="AGH23" s="26"/>
      <c r="AGI23" s="26"/>
      <c r="AGJ23" s="26"/>
      <c r="AGK23" s="26"/>
      <c r="AGL23" s="26"/>
      <c r="AGM23" s="26"/>
      <c r="AGN23" s="26"/>
      <c r="AGO23" s="26"/>
      <c r="AGP23" s="26"/>
      <c r="AGQ23" s="26"/>
      <c r="AGR23" s="26"/>
      <c r="AGS23" s="26"/>
      <c r="AGT23" s="26"/>
      <c r="AGU23" s="26"/>
      <c r="AGV23" s="26"/>
      <c r="AGW23" s="26"/>
      <c r="AGX23" s="26"/>
      <c r="AGY23" s="26"/>
      <c r="AGZ23" s="26"/>
      <c r="AHA23" s="26"/>
      <c r="AHB23" s="26"/>
      <c r="AHC23" s="26"/>
      <c r="AHD23" s="26"/>
      <c r="AHE23" s="26"/>
      <c r="AHF23" s="26"/>
      <c r="AHG23" s="26"/>
      <c r="AHH23" s="26"/>
      <c r="AHI23" s="26"/>
      <c r="AHJ23" s="26"/>
      <c r="AHK23" s="26"/>
      <c r="AHL23" s="26"/>
      <c r="AHM23" s="26"/>
      <c r="AHN23" s="26"/>
      <c r="AHO23" s="26"/>
      <c r="AHP23" s="26"/>
      <c r="AHQ23" s="26"/>
      <c r="AHR23" s="26"/>
      <c r="AHS23" s="26"/>
      <c r="AHT23" s="26"/>
      <c r="AHU23" s="26"/>
      <c r="AHV23" s="26"/>
      <c r="AHW23" s="26"/>
      <c r="AHX23" s="26"/>
      <c r="AHY23" s="26"/>
      <c r="AHZ23" s="26"/>
      <c r="AIA23" s="26"/>
      <c r="AIB23" s="26"/>
      <c r="AIC23" s="26"/>
      <c r="AID23" s="26"/>
      <c r="AIE23" s="26"/>
      <c r="AIF23" s="26"/>
      <c r="AIG23" s="26"/>
      <c r="AIH23" s="26"/>
      <c r="AII23" s="26"/>
      <c r="AIJ23" s="26"/>
      <c r="AIK23" s="26"/>
      <c r="AIL23" s="26"/>
      <c r="AIM23" s="26"/>
      <c r="AIN23" s="26"/>
      <c r="AIO23" s="26"/>
      <c r="AIP23" s="26"/>
      <c r="AIQ23" s="26"/>
      <c r="AIR23" s="26"/>
      <c r="AIS23" s="26"/>
      <c r="AIT23" s="26"/>
      <c r="AIU23" s="26"/>
      <c r="AIV23" s="26"/>
      <c r="AIW23" s="26"/>
      <c r="AIX23" s="26"/>
      <c r="AIY23" s="26"/>
      <c r="AIZ23" s="26"/>
      <c r="AJA23" s="26"/>
      <c r="AJB23" s="26"/>
      <c r="AJC23" s="26"/>
      <c r="AJD23" s="26"/>
      <c r="AJE23" s="26"/>
      <c r="AJF23" s="26"/>
      <c r="AJG23" s="26"/>
      <c r="AJH23" s="26"/>
      <c r="AJI23" s="26"/>
      <c r="AJJ23" s="26"/>
      <c r="AJK23" s="26"/>
      <c r="AJL23" s="26"/>
      <c r="AJM23" s="26"/>
      <c r="AJN23" s="26"/>
      <c r="AJO23" s="26"/>
      <c r="AJP23" s="26"/>
      <c r="AJQ23" s="26"/>
      <c r="AJR23" s="26"/>
      <c r="AJS23" s="26"/>
      <c r="AJT23" s="26"/>
      <c r="AJU23" s="26"/>
      <c r="AJV23" s="26"/>
      <c r="AJW23" s="26"/>
      <c r="AJX23" s="26"/>
      <c r="AJY23" s="26"/>
      <c r="AJZ23" s="26"/>
      <c r="AKA23" s="26"/>
      <c r="AKB23" s="26"/>
      <c r="AKC23" s="26"/>
      <c r="AKD23" s="26"/>
      <c r="AKE23" s="26"/>
      <c r="AKF23" s="26"/>
      <c r="AKG23" s="26"/>
      <c r="AKH23" s="26"/>
      <c r="AKI23" s="26"/>
      <c r="AKJ23" s="26"/>
      <c r="AKK23" s="26"/>
      <c r="AKL23" s="26"/>
      <c r="AKM23" s="26"/>
      <c r="AKN23" s="26"/>
      <c r="AKO23" s="26"/>
      <c r="AKP23" s="26"/>
      <c r="AKQ23" s="26"/>
      <c r="AKR23" s="26"/>
      <c r="AKS23" s="26"/>
      <c r="AKT23" s="26"/>
      <c r="AKU23" s="26"/>
      <c r="AKV23" s="26"/>
      <c r="AKW23" s="26"/>
      <c r="AKX23" s="26"/>
      <c r="AKY23" s="26"/>
      <c r="AKZ23" s="26"/>
      <c r="ALA23" s="26"/>
      <c r="ALB23" s="26"/>
      <c r="ALC23" s="26"/>
      <c r="ALD23" s="26"/>
      <c r="ALE23" s="26"/>
      <c r="ALF23" s="26"/>
      <c r="ALG23" s="26"/>
      <c r="ALH23" s="26"/>
      <c r="ALI23" s="26"/>
      <c r="ALJ23" s="26"/>
      <c r="ALK23" s="26"/>
      <c r="ALL23" s="26"/>
      <c r="ALM23" s="26"/>
      <c r="ALN23" s="26"/>
      <c r="ALO23" s="26"/>
      <c r="ALP23" s="26"/>
      <c r="ALQ23" s="26"/>
      <c r="ALR23" s="26"/>
      <c r="ALS23" s="26"/>
      <c r="ALT23" s="26"/>
      <c r="ALU23" s="26"/>
      <c r="ALV23" s="26"/>
      <c r="ALW23" s="26"/>
      <c r="ALX23" s="26"/>
      <c r="ALY23" s="26"/>
      <c r="ALZ23" s="26"/>
      <c r="AMA23" s="26"/>
      <c r="AMB23" s="26"/>
      <c r="AMC23" s="26"/>
      <c r="AMD23" s="26"/>
      <c r="AME23" s="26"/>
      <c r="AMF23" s="26"/>
      <c r="AMG23" s="26"/>
      <c r="AMH23" s="26"/>
      <c r="AMI23" s="26"/>
      <c r="AMJ23" s="26"/>
      <c r="AMK23" s="26"/>
      <c r="AML23" s="26"/>
      <c r="AMM23" s="26"/>
      <c r="AMN23" s="26"/>
      <c r="AMO23" s="26"/>
      <c r="AMP23" s="26"/>
      <c r="AMQ23" s="26"/>
      <c r="AMR23" s="26"/>
      <c r="AMS23" s="26"/>
      <c r="AMT23" s="26"/>
      <c r="AMU23" s="26"/>
      <c r="AMV23" s="26"/>
      <c r="AMW23" s="26"/>
      <c r="AMX23" s="26"/>
      <c r="AMY23" s="26"/>
      <c r="AMZ23" s="26"/>
      <c r="ANA23" s="26"/>
      <c r="ANB23" s="26"/>
      <c r="ANC23" s="26"/>
      <c r="AND23" s="26"/>
      <c r="ANE23" s="26"/>
      <c r="ANF23" s="26"/>
      <c r="ANG23" s="26"/>
      <c r="ANH23" s="26"/>
      <c r="ANI23" s="26"/>
      <c r="ANJ23" s="26"/>
      <c r="ANK23" s="26"/>
      <c r="ANL23" s="26"/>
      <c r="ANM23" s="26"/>
      <c r="ANN23" s="26"/>
      <c r="ANO23" s="26"/>
      <c r="ANP23" s="26"/>
      <c r="ANQ23" s="26"/>
      <c r="ANR23" s="26"/>
      <c r="ANS23" s="26"/>
      <c r="ANT23" s="26"/>
      <c r="ANU23" s="26"/>
      <c r="ANV23" s="26"/>
      <c r="ANW23" s="26"/>
      <c r="ANX23" s="26"/>
      <c r="ANY23" s="26"/>
      <c r="ANZ23" s="26"/>
      <c r="AOA23" s="26"/>
      <c r="AOB23" s="26"/>
      <c r="AOC23" s="26"/>
      <c r="AOD23" s="26"/>
      <c r="AOE23" s="26"/>
      <c r="AOF23" s="26"/>
      <c r="AOG23" s="26"/>
      <c r="AOH23" s="26"/>
      <c r="AOI23" s="26"/>
      <c r="AOJ23" s="26"/>
      <c r="AOK23" s="26"/>
      <c r="AOL23" s="26"/>
      <c r="AOM23" s="26"/>
      <c r="AON23" s="26"/>
      <c r="AOO23" s="26"/>
      <c r="AOP23" s="26"/>
      <c r="AOQ23" s="26"/>
      <c r="AOR23" s="26"/>
      <c r="AOS23" s="26"/>
      <c r="AOT23" s="26"/>
      <c r="AOU23" s="26"/>
      <c r="AOV23" s="26"/>
      <c r="AOW23" s="26"/>
      <c r="AOX23" s="26"/>
      <c r="AOY23" s="26"/>
      <c r="AOZ23" s="26"/>
      <c r="APA23" s="26"/>
      <c r="APB23" s="26"/>
      <c r="APC23" s="26"/>
      <c r="APD23" s="26"/>
      <c r="APE23" s="26"/>
      <c r="APF23" s="26"/>
      <c r="APG23" s="26"/>
      <c r="APH23" s="26"/>
      <c r="API23" s="26"/>
      <c r="APJ23" s="26"/>
      <c r="APK23" s="26"/>
      <c r="APL23" s="26"/>
      <c r="APM23" s="26"/>
      <c r="APN23" s="26"/>
      <c r="APO23" s="26"/>
      <c r="APP23" s="26"/>
      <c r="APQ23" s="26"/>
      <c r="APR23" s="26"/>
      <c r="APS23" s="26"/>
      <c r="APT23" s="26"/>
      <c r="APU23" s="26"/>
      <c r="APV23" s="26"/>
      <c r="APW23" s="26"/>
      <c r="APX23" s="26"/>
      <c r="APY23" s="26"/>
      <c r="APZ23" s="26"/>
      <c r="AQA23" s="26"/>
      <c r="AQB23" s="26"/>
      <c r="AQC23" s="26"/>
      <c r="AQD23" s="26"/>
      <c r="AQE23" s="26"/>
      <c r="AQF23" s="26"/>
      <c r="AQG23" s="26"/>
      <c r="AQH23" s="26"/>
      <c r="AQI23" s="26"/>
      <c r="AQJ23" s="26"/>
      <c r="AQK23" s="26"/>
      <c r="AQL23" s="26"/>
      <c r="AQM23" s="26"/>
      <c r="AQN23" s="26"/>
      <c r="AQO23" s="26"/>
      <c r="AQP23" s="26"/>
      <c r="AQQ23" s="26"/>
      <c r="AQR23" s="26"/>
      <c r="AQS23" s="26"/>
      <c r="AQT23" s="26"/>
      <c r="AQU23" s="26"/>
      <c r="AQV23" s="26"/>
      <c r="AQW23" s="26"/>
      <c r="AQX23" s="26"/>
      <c r="AQY23" s="26"/>
      <c r="AQZ23" s="26"/>
      <c r="ARA23" s="26"/>
      <c r="ARB23" s="26"/>
      <c r="ARC23" s="26"/>
      <c r="ARD23" s="26"/>
      <c r="ARE23" s="26"/>
      <c r="ARF23" s="26"/>
      <c r="ARG23" s="26"/>
      <c r="ARH23" s="26"/>
      <c r="ARI23" s="26"/>
      <c r="ARJ23" s="26"/>
      <c r="ARK23" s="26"/>
      <c r="ARL23" s="26"/>
      <c r="ARM23" s="26"/>
      <c r="ARN23" s="26"/>
      <c r="ARO23" s="26"/>
      <c r="ARP23" s="26"/>
      <c r="ARQ23" s="26"/>
      <c r="ARR23" s="26"/>
      <c r="ARS23" s="26"/>
      <c r="ART23" s="26"/>
      <c r="ARU23" s="26"/>
      <c r="ARV23" s="26"/>
      <c r="ARW23" s="26"/>
      <c r="ARX23" s="26"/>
      <c r="ARY23" s="26"/>
      <c r="ARZ23" s="26"/>
      <c r="ASA23" s="26"/>
      <c r="ASB23" s="26"/>
      <c r="ASC23" s="26"/>
      <c r="ASD23" s="26"/>
      <c r="ASE23" s="26"/>
      <c r="ASF23" s="26"/>
      <c r="ASG23" s="26"/>
      <c r="ASH23" s="26"/>
      <c r="ASI23" s="26"/>
      <c r="ASJ23" s="26"/>
      <c r="ASK23" s="26"/>
      <c r="ASL23" s="26"/>
      <c r="ASM23" s="26"/>
      <c r="ASN23" s="26"/>
      <c r="ASO23" s="26"/>
      <c r="ASP23" s="26"/>
      <c r="ASQ23" s="26"/>
      <c r="ASR23" s="26"/>
      <c r="ASS23" s="26"/>
      <c r="AST23" s="26"/>
      <c r="ASU23" s="26"/>
      <c r="ASV23" s="26"/>
      <c r="ASW23" s="26"/>
      <c r="ASX23" s="26"/>
      <c r="ASY23" s="26"/>
      <c r="ASZ23" s="26"/>
      <c r="ATA23" s="26"/>
      <c r="ATB23" s="26"/>
      <c r="ATC23" s="26"/>
      <c r="ATD23" s="26"/>
      <c r="ATE23" s="26"/>
      <c r="ATF23" s="26"/>
      <c r="ATG23" s="26"/>
      <c r="ATH23" s="26"/>
      <c r="ATI23" s="26"/>
      <c r="ATJ23" s="26"/>
      <c r="ATK23" s="26"/>
      <c r="ATL23" s="26"/>
      <c r="ATM23" s="26"/>
      <c r="ATN23" s="26"/>
      <c r="ATO23" s="26"/>
      <c r="ATP23" s="26"/>
      <c r="ATQ23" s="26"/>
      <c r="ATR23" s="26"/>
      <c r="ATS23" s="26"/>
      <c r="ATT23" s="26"/>
      <c r="ATU23" s="26"/>
      <c r="ATV23" s="26"/>
      <c r="ATW23" s="26"/>
      <c r="ATX23" s="26"/>
      <c r="ATY23" s="26"/>
      <c r="ATZ23" s="26"/>
      <c r="AUA23" s="26"/>
      <c r="AUB23" s="26"/>
      <c r="AUC23" s="26"/>
      <c r="AUD23" s="26"/>
      <c r="AUE23" s="26"/>
      <c r="AUF23" s="26"/>
      <c r="AUG23" s="26"/>
      <c r="AUH23" s="26"/>
      <c r="AUI23" s="26"/>
      <c r="AUJ23" s="26"/>
      <c r="AUK23" s="26"/>
      <c r="AUL23" s="26"/>
      <c r="AUM23" s="26"/>
      <c r="AUN23" s="26"/>
      <c r="AUO23" s="26"/>
      <c r="AUP23" s="26"/>
      <c r="AUQ23" s="26"/>
      <c r="AUR23" s="26"/>
      <c r="AUS23" s="26"/>
      <c r="AUT23" s="26"/>
      <c r="AUU23" s="26"/>
      <c r="AUV23" s="26"/>
      <c r="AUW23" s="26"/>
      <c r="AUX23" s="26"/>
      <c r="AUY23" s="26"/>
      <c r="AUZ23" s="26"/>
      <c r="AVA23" s="26"/>
      <c r="AVB23" s="26"/>
      <c r="AVC23" s="26"/>
      <c r="AVD23" s="26"/>
      <c r="AVE23" s="26"/>
      <c r="AVF23" s="26"/>
      <c r="AVG23" s="26"/>
      <c r="AVH23" s="26"/>
      <c r="AVI23" s="26"/>
      <c r="AVJ23" s="26"/>
      <c r="AVK23" s="26"/>
      <c r="AVL23" s="26"/>
      <c r="AVM23" s="26"/>
      <c r="AVN23" s="26"/>
      <c r="AVO23" s="26"/>
      <c r="AVP23" s="26"/>
      <c r="AVQ23" s="26"/>
      <c r="AVR23" s="26"/>
      <c r="AVS23" s="26"/>
      <c r="AVT23" s="26"/>
      <c r="AVU23" s="26"/>
      <c r="AVV23" s="26"/>
      <c r="AVW23" s="26"/>
      <c r="AVX23" s="26"/>
      <c r="AVY23" s="26"/>
      <c r="AVZ23" s="26"/>
      <c r="AWA23" s="26"/>
      <c r="AWB23" s="26"/>
      <c r="AWC23" s="26"/>
      <c r="AWD23" s="26"/>
      <c r="AWE23" s="26"/>
      <c r="AWF23" s="26"/>
      <c r="AWG23" s="26"/>
      <c r="AWH23" s="26"/>
      <c r="AWI23" s="26"/>
      <c r="AWJ23" s="26"/>
      <c r="AWK23" s="26"/>
      <c r="AWL23" s="26"/>
      <c r="AWM23" s="26"/>
      <c r="AWN23" s="26"/>
      <c r="AWO23" s="26"/>
      <c r="AWP23" s="26"/>
      <c r="AWQ23" s="26"/>
      <c r="AWR23" s="26"/>
      <c r="AWS23" s="26"/>
      <c r="AWT23" s="26"/>
      <c r="AWU23" s="26"/>
      <c r="AWV23" s="26"/>
      <c r="AWW23" s="26"/>
      <c r="AWX23" s="26"/>
      <c r="AWY23" s="26"/>
      <c r="AWZ23" s="26"/>
      <c r="AXA23" s="26"/>
      <c r="AXB23" s="26"/>
      <c r="AXC23" s="26"/>
      <c r="AXD23" s="26"/>
      <c r="AXE23" s="26"/>
      <c r="AXF23" s="26"/>
      <c r="AXG23" s="26"/>
      <c r="AXH23" s="26"/>
      <c r="AXI23" s="26"/>
      <c r="AXJ23" s="26"/>
      <c r="AXK23" s="26"/>
      <c r="AXL23" s="26"/>
      <c r="AXM23" s="26"/>
      <c r="AXN23" s="26"/>
      <c r="AXO23" s="26"/>
      <c r="AXP23" s="26"/>
      <c r="AXQ23" s="26"/>
      <c r="AXR23" s="26"/>
      <c r="AXS23" s="26"/>
      <c r="AXT23" s="26"/>
      <c r="AXU23" s="26"/>
      <c r="AXV23" s="26"/>
      <c r="AXW23" s="26"/>
      <c r="AXX23" s="26"/>
      <c r="AXY23" s="26"/>
      <c r="AXZ23" s="26"/>
      <c r="AYA23" s="26"/>
      <c r="AYB23" s="26"/>
      <c r="AYC23" s="26"/>
      <c r="AYD23" s="26"/>
      <c r="AYE23" s="26"/>
      <c r="AYF23" s="26"/>
      <c r="AYG23" s="26"/>
      <c r="AYH23" s="26"/>
      <c r="AYI23" s="26"/>
      <c r="AYJ23" s="26"/>
      <c r="AYK23" s="26"/>
      <c r="AYL23" s="26"/>
      <c r="AYM23" s="26"/>
      <c r="AYN23" s="26"/>
      <c r="AYO23" s="26"/>
      <c r="AYP23" s="26"/>
      <c r="AYQ23" s="26"/>
      <c r="AYR23" s="26"/>
      <c r="AYS23" s="26"/>
      <c r="AYT23" s="26"/>
      <c r="AYU23" s="26"/>
      <c r="AYV23" s="26"/>
      <c r="AYW23" s="26"/>
      <c r="AYX23" s="26"/>
      <c r="AYY23" s="26"/>
      <c r="AYZ23" s="26"/>
      <c r="AZA23" s="26"/>
      <c r="AZB23" s="26"/>
      <c r="AZC23" s="26"/>
      <c r="AZD23" s="26"/>
      <c r="AZE23" s="26"/>
      <c r="AZF23" s="26"/>
      <c r="AZG23" s="26"/>
      <c r="AZH23" s="26"/>
      <c r="AZI23" s="26"/>
      <c r="AZJ23" s="26"/>
      <c r="AZK23" s="26"/>
      <c r="AZL23" s="26"/>
      <c r="AZM23" s="26"/>
      <c r="AZN23" s="26"/>
      <c r="AZO23" s="26"/>
      <c r="AZP23" s="26"/>
      <c r="AZQ23" s="26"/>
      <c r="AZR23" s="26"/>
      <c r="AZS23" s="26"/>
      <c r="AZT23" s="26"/>
      <c r="AZU23" s="26"/>
      <c r="AZV23" s="26"/>
      <c r="AZW23" s="26"/>
      <c r="AZX23" s="26"/>
      <c r="AZY23" s="26"/>
      <c r="AZZ23" s="26"/>
      <c r="BAA23" s="26"/>
      <c r="BAB23" s="26"/>
      <c r="BAC23" s="26"/>
      <c r="BAD23" s="26"/>
      <c r="BAE23" s="26"/>
      <c r="BAF23" s="26"/>
      <c r="BAG23" s="26"/>
      <c r="BAH23" s="26"/>
      <c r="BAI23" s="26"/>
      <c r="BAJ23" s="26"/>
      <c r="BAK23" s="26"/>
      <c r="BAL23" s="26"/>
      <c r="BAM23" s="26"/>
      <c r="BAN23" s="26"/>
      <c r="BAO23" s="26"/>
      <c r="BAP23" s="26"/>
      <c r="BAQ23" s="26"/>
      <c r="BAR23" s="26"/>
      <c r="BAS23" s="26"/>
      <c r="BAT23" s="26"/>
      <c r="BAU23" s="26"/>
      <c r="BAV23" s="26"/>
      <c r="BAW23" s="26"/>
      <c r="BAX23" s="26"/>
      <c r="BAY23" s="26"/>
      <c r="BAZ23" s="26"/>
      <c r="BBA23" s="26"/>
      <c r="BBB23" s="26"/>
      <c r="BBC23" s="26"/>
      <c r="BBD23" s="26"/>
      <c r="BBE23" s="26"/>
      <c r="BBF23" s="26"/>
      <c r="BBG23" s="26"/>
      <c r="BBH23" s="26"/>
      <c r="BBI23" s="26"/>
      <c r="BBJ23" s="26"/>
      <c r="BBK23" s="26"/>
      <c r="BBL23" s="26"/>
      <c r="BBM23" s="26"/>
      <c r="BBN23" s="26"/>
      <c r="BBO23" s="26"/>
      <c r="BBP23" s="26"/>
      <c r="BBQ23" s="26"/>
      <c r="BBR23" s="26"/>
      <c r="BBS23" s="26"/>
      <c r="BBT23" s="26"/>
      <c r="BBU23" s="26"/>
      <c r="BBV23" s="26"/>
      <c r="BBW23" s="26"/>
      <c r="BBX23" s="26"/>
      <c r="BBY23" s="26"/>
      <c r="BBZ23" s="26"/>
      <c r="BCA23" s="26"/>
      <c r="BCB23" s="26"/>
      <c r="BCC23" s="26"/>
      <c r="BCD23" s="26"/>
      <c r="BCE23" s="26"/>
      <c r="BCF23" s="26"/>
      <c r="BCG23" s="26"/>
      <c r="BCH23" s="26"/>
      <c r="BCI23" s="26"/>
      <c r="BCJ23" s="26"/>
      <c r="BCK23" s="26"/>
      <c r="BCL23" s="26"/>
      <c r="BCM23" s="26"/>
      <c r="BCN23" s="26"/>
      <c r="BCO23" s="26"/>
      <c r="BCP23" s="26"/>
      <c r="BCQ23" s="26"/>
      <c r="BCR23" s="26"/>
      <c r="BCS23" s="26"/>
      <c r="BCT23" s="26"/>
      <c r="BCU23" s="26"/>
      <c r="BCV23" s="26"/>
      <c r="BCW23" s="26"/>
      <c r="BCX23" s="26"/>
      <c r="BCY23" s="26"/>
      <c r="BCZ23" s="26"/>
      <c r="BDA23" s="26"/>
      <c r="BDB23" s="26"/>
      <c r="BDC23" s="26"/>
      <c r="BDD23" s="26"/>
      <c r="BDE23" s="26"/>
      <c r="BDF23" s="26"/>
      <c r="BDG23" s="26"/>
      <c r="BDH23" s="26"/>
      <c r="BDI23" s="26"/>
      <c r="BDJ23" s="26"/>
      <c r="BDK23" s="26"/>
      <c r="BDL23" s="26"/>
      <c r="BDM23" s="26"/>
      <c r="BDN23" s="26"/>
      <c r="BDO23" s="26"/>
      <c r="BDP23" s="26"/>
      <c r="BDQ23" s="26"/>
      <c r="BDR23" s="26"/>
      <c r="BDS23" s="26"/>
      <c r="BDT23" s="26"/>
      <c r="BDU23" s="26"/>
      <c r="BDV23" s="26"/>
      <c r="BDW23" s="26"/>
      <c r="BDX23" s="26"/>
      <c r="BDY23" s="26"/>
      <c r="BDZ23" s="26"/>
      <c r="BEA23" s="26"/>
      <c r="BEB23" s="26"/>
      <c r="BEC23" s="26"/>
      <c r="BED23" s="26"/>
      <c r="BEE23" s="26"/>
      <c r="BEF23" s="26"/>
      <c r="BEG23" s="26"/>
      <c r="BEH23" s="26"/>
      <c r="BEI23" s="26"/>
      <c r="BEJ23" s="26"/>
      <c r="BEK23" s="26"/>
      <c r="BEL23" s="26"/>
      <c r="BEM23" s="26"/>
      <c r="BEN23" s="26"/>
      <c r="BEO23" s="26"/>
      <c r="BEP23" s="26"/>
      <c r="BEQ23" s="26"/>
      <c r="BER23" s="26"/>
      <c r="BES23" s="26"/>
      <c r="BET23" s="26"/>
      <c r="BEU23" s="26"/>
      <c r="BEV23" s="26"/>
      <c r="BEW23" s="26"/>
      <c r="BEX23" s="26"/>
      <c r="BEY23" s="26"/>
      <c r="BEZ23" s="26"/>
      <c r="BFA23" s="26"/>
      <c r="BFB23" s="26"/>
      <c r="BFC23" s="26"/>
      <c r="BFD23" s="26"/>
      <c r="BFE23" s="26"/>
      <c r="BFF23" s="26"/>
      <c r="BFG23" s="26"/>
      <c r="BFH23" s="26"/>
      <c r="BFI23" s="26"/>
      <c r="BFJ23" s="26"/>
      <c r="BFK23" s="26"/>
      <c r="BFL23" s="26"/>
      <c r="BFM23" s="26"/>
      <c r="BFN23" s="26"/>
      <c r="BFO23" s="26"/>
      <c r="BFP23" s="26"/>
      <c r="BFQ23" s="26"/>
      <c r="BFR23" s="26"/>
      <c r="BFS23" s="26"/>
      <c r="BFT23" s="26"/>
      <c r="BFU23" s="26"/>
      <c r="BFV23" s="26"/>
      <c r="BFW23" s="26"/>
      <c r="BFX23" s="26"/>
      <c r="BFY23" s="26"/>
      <c r="BFZ23" s="26"/>
      <c r="BGA23" s="26"/>
      <c r="BGB23" s="26"/>
      <c r="BGC23" s="26"/>
      <c r="BGD23" s="26"/>
      <c r="BGE23" s="26"/>
      <c r="BGF23" s="26"/>
      <c r="BGG23" s="26"/>
      <c r="BGH23" s="26"/>
      <c r="BGI23" s="26"/>
      <c r="BGJ23" s="26"/>
      <c r="BGK23" s="26"/>
      <c r="BGL23" s="26"/>
      <c r="BGM23" s="26"/>
      <c r="BGN23" s="26"/>
      <c r="BGO23" s="26"/>
      <c r="BGP23" s="26"/>
      <c r="BGQ23" s="26"/>
      <c r="BGR23" s="26"/>
      <c r="BGS23" s="26"/>
      <c r="BGT23" s="26"/>
      <c r="BGU23" s="26"/>
      <c r="BGV23" s="26"/>
      <c r="BGW23" s="26"/>
      <c r="BGX23" s="26"/>
      <c r="BGY23" s="26"/>
      <c r="BGZ23" s="26"/>
      <c r="BHA23" s="26"/>
      <c r="BHB23" s="26"/>
      <c r="BHC23" s="26"/>
      <c r="BHD23" s="26"/>
      <c r="BHE23" s="26"/>
      <c r="BHF23" s="26"/>
      <c r="BHG23" s="26"/>
      <c r="BHH23" s="26"/>
      <c r="BHI23" s="26"/>
      <c r="BHJ23" s="26"/>
      <c r="BHK23" s="26"/>
      <c r="BHL23" s="26"/>
      <c r="BHM23" s="26"/>
      <c r="BHN23" s="26"/>
      <c r="BHO23" s="26"/>
      <c r="BHP23" s="26"/>
      <c r="BHQ23" s="26"/>
      <c r="BHR23" s="26"/>
      <c r="BHS23" s="26"/>
      <c r="BHT23" s="26"/>
      <c r="BHU23" s="26"/>
      <c r="BHV23" s="26"/>
      <c r="BHW23" s="26"/>
      <c r="BHX23" s="26"/>
      <c r="BHY23" s="26"/>
      <c r="BHZ23" s="26"/>
      <c r="BIA23" s="26"/>
      <c r="BIB23" s="26"/>
      <c r="BIC23" s="26"/>
      <c r="BID23" s="26"/>
      <c r="BIE23" s="26"/>
      <c r="BIF23" s="26"/>
      <c r="BIG23" s="26"/>
      <c r="BIH23" s="26"/>
      <c r="BII23" s="26"/>
      <c r="BIJ23" s="26"/>
      <c r="BIK23" s="26"/>
      <c r="BIL23" s="26"/>
      <c r="BIM23" s="26"/>
      <c r="BIN23" s="26"/>
      <c r="BIO23" s="26"/>
      <c r="BIP23" s="26"/>
      <c r="BIQ23" s="26"/>
      <c r="BIR23" s="26"/>
      <c r="BIS23" s="26"/>
      <c r="BIT23" s="26"/>
      <c r="BIU23" s="26"/>
      <c r="BIV23" s="26"/>
      <c r="BIW23" s="26"/>
      <c r="BIX23" s="26"/>
      <c r="BIY23" s="26"/>
      <c r="BIZ23" s="26"/>
      <c r="BJA23" s="26"/>
      <c r="BJB23" s="26"/>
      <c r="BJC23" s="26"/>
      <c r="BJD23" s="26"/>
      <c r="BJE23" s="26"/>
      <c r="BJF23" s="26"/>
      <c r="BJG23" s="26"/>
      <c r="BJH23" s="26"/>
      <c r="BJI23" s="26"/>
      <c r="BJJ23" s="26"/>
      <c r="BJK23" s="26"/>
      <c r="BJL23" s="26"/>
      <c r="BJM23" s="26"/>
      <c r="BJN23" s="26"/>
      <c r="BJO23" s="26"/>
      <c r="BJP23" s="26"/>
      <c r="BJQ23" s="26"/>
      <c r="BJR23" s="26"/>
      <c r="BJS23" s="26"/>
      <c r="BJT23" s="26"/>
      <c r="BJU23" s="26"/>
      <c r="BJV23" s="26"/>
      <c r="BJW23" s="26"/>
      <c r="BJX23" s="26"/>
      <c r="BJY23" s="26"/>
      <c r="BJZ23" s="26"/>
      <c r="BKA23" s="26"/>
      <c r="BKB23" s="26"/>
      <c r="BKC23" s="26"/>
      <c r="BKD23" s="26"/>
      <c r="BKE23" s="26"/>
      <c r="BKF23" s="26"/>
      <c r="BKG23" s="26"/>
      <c r="BKH23" s="26"/>
      <c r="BKI23" s="26"/>
      <c r="BKJ23" s="26"/>
      <c r="BKK23" s="26"/>
      <c r="BKL23" s="26"/>
      <c r="BKM23" s="26"/>
      <c r="BKN23" s="26"/>
      <c r="BKO23" s="26"/>
      <c r="BKP23" s="26"/>
      <c r="BKQ23" s="26"/>
      <c r="BKR23" s="26"/>
      <c r="BKS23" s="26"/>
      <c r="BKT23" s="26"/>
      <c r="BKU23" s="26"/>
      <c r="BKV23" s="26"/>
      <c r="BKW23" s="26"/>
      <c r="BKX23" s="26"/>
      <c r="BKY23" s="26"/>
      <c r="BKZ23" s="26"/>
      <c r="BLA23" s="26"/>
      <c r="BLB23" s="26"/>
      <c r="BLC23" s="26"/>
      <c r="BLD23" s="26"/>
      <c r="BLE23" s="26"/>
      <c r="BLF23" s="26"/>
      <c r="BLG23" s="26"/>
      <c r="BLH23" s="26"/>
      <c r="BLI23" s="26"/>
      <c r="BLJ23" s="26"/>
      <c r="BLK23" s="26"/>
      <c r="BLL23" s="26"/>
      <c r="BLM23" s="26"/>
      <c r="BLN23" s="26"/>
      <c r="BLO23" s="26"/>
      <c r="BLP23" s="26"/>
      <c r="BLQ23" s="26"/>
      <c r="BLR23" s="26"/>
      <c r="BLS23" s="26"/>
      <c r="BLT23" s="26"/>
      <c r="BLU23" s="26"/>
      <c r="BLV23" s="26"/>
      <c r="BLW23" s="26"/>
      <c r="BLX23" s="26"/>
      <c r="BLY23" s="26"/>
      <c r="BLZ23" s="26"/>
      <c r="BMA23" s="26"/>
      <c r="BMB23" s="26"/>
      <c r="BMC23" s="26"/>
      <c r="BMD23" s="26"/>
      <c r="BME23" s="26"/>
      <c r="BMF23" s="26"/>
      <c r="BMG23" s="26"/>
      <c r="BMH23" s="26"/>
      <c r="BMI23" s="26"/>
      <c r="BMJ23" s="26"/>
      <c r="BMK23" s="26"/>
      <c r="BML23" s="26"/>
      <c r="BMM23" s="26"/>
      <c r="BMN23" s="26"/>
      <c r="BMO23" s="26"/>
      <c r="BMP23" s="26"/>
      <c r="BMQ23" s="26"/>
      <c r="BMR23" s="26"/>
      <c r="BMS23" s="26"/>
      <c r="BMT23" s="26"/>
      <c r="BMU23" s="26"/>
      <c r="BMV23" s="26"/>
      <c r="BMW23" s="26"/>
      <c r="BMX23" s="26"/>
      <c r="BMY23" s="26"/>
      <c r="BMZ23" s="26"/>
      <c r="BNA23" s="26"/>
      <c r="BNB23" s="26"/>
      <c r="BNC23" s="26"/>
      <c r="BND23" s="26"/>
      <c r="BNE23" s="26"/>
      <c r="BNF23" s="26"/>
      <c r="BNG23" s="26"/>
      <c r="BNH23" s="26"/>
      <c r="BNI23" s="26"/>
      <c r="BNJ23" s="26"/>
      <c r="BNK23" s="26"/>
      <c r="BNL23" s="26"/>
      <c r="BNM23" s="26"/>
      <c r="BNN23" s="26"/>
      <c r="BNO23" s="26"/>
      <c r="BNP23" s="26"/>
      <c r="BNQ23" s="26"/>
      <c r="BNR23" s="26"/>
      <c r="BNS23" s="26"/>
      <c r="BNT23" s="26"/>
      <c r="BNU23" s="26"/>
      <c r="BNV23" s="26"/>
      <c r="BNW23" s="26"/>
      <c r="BNX23" s="26"/>
      <c r="BNY23" s="26"/>
      <c r="BNZ23" s="26"/>
      <c r="BOA23" s="26"/>
      <c r="BOB23" s="26"/>
      <c r="BOC23" s="26"/>
      <c r="BOD23" s="26"/>
      <c r="BOE23" s="26"/>
      <c r="BOF23" s="26"/>
      <c r="BOG23" s="26"/>
      <c r="BOH23" s="26"/>
      <c r="BOI23" s="26"/>
      <c r="BOJ23" s="26"/>
      <c r="BOK23" s="26"/>
      <c r="BOL23" s="26"/>
      <c r="BOM23" s="26"/>
      <c r="BON23" s="26"/>
      <c r="BOO23" s="26"/>
      <c r="BOP23" s="26"/>
      <c r="BOQ23" s="26"/>
      <c r="BOR23" s="26"/>
      <c r="BOS23" s="26"/>
      <c r="BOT23" s="26"/>
      <c r="BOU23" s="26"/>
      <c r="BOV23" s="26"/>
      <c r="BOW23" s="26"/>
      <c r="BOX23" s="26"/>
      <c r="BOY23" s="26"/>
      <c r="BOZ23" s="26"/>
      <c r="BPA23" s="26"/>
      <c r="BPB23" s="26"/>
      <c r="BPC23" s="26"/>
      <c r="BPD23" s="26"/>
      <c r="BPE23" s="26"/>
      <c r="BPF23" s="26"/>
      <c r="BPG23" s="26"/>
      <c r="BPH23" s="26"/>
      <c r="BPI23" s="26"/>
      <c r="BPJ23" s="26"/>
      <c r="BPK23" s="26"/>
      <c r="BPL23" s="26"/>
      <c r="BPM23" s="26"/>
      <c r="BPN23" s="26"/>
      <c r="BPO23" s="26"/>
      <c r="BPP23" s="26"/>
      <c r="BPQ23" s="26"/>
      <c r="BPR23" s="26"/>
      <c r="BPS23" s="26"/>
      <c r="BPT23" s="26"/>
      <c r="BPU23" s="26"/>
      <c r="BPV23" s="26"/>
      <c r="BPW23" s="26"/>
      <c r="BPX23" s="26"/>
      <c r="BPY23" s="26"/>
      <c r="BPZ23" s="26"/>
      <c r="BQA23" s="26"/>
      <c r="BQB23" s="26"/>
      <c r="BQC23" s="26"/>
      <c r="BQD23" s="26"/>
      <c r="BQE23" s="26"/>
      <c r="BQF23" s="26"/>
      <c r="BQG23" s="26"/>
      <c r="BQH23" s="26"/>
      <c r="BQI23" s="26"/>
      <c r="BQJ23" s="26"/>
      <c r="BQK23" s="26"/>
      <c r="BQL23" s="26"/>
      <c r="BQM23" s="26"/>
      <c r="BQN23" s="26"/>
      <c r="BQO23" s="26"/>
      <c r="BQP23" s="26"/>
      <c r="BQQ23" s="26"/>
      <c r="BQR23" s="26"/>
      <c r="BQS23" s="26"/>
      <c r="BQT23" s="26"/>
      <c r="BQU23" s="26"/>
      <c r="BQV23" s="26"/>
      <c r="BQW23" s="26"/>
      <c r="BQX23" s="26"/>
      <c r="BQY23" s="26"/>
      <c r="BQZ23" s="26"/>
      <c r="BRA23" s="26"/>
      <c r="BRB23" s="26"/>
      <c r="BRC23" s="26"/>
      <c r="BRD23" s="26"/>
      <c r="BRE23" s="26"/>
      <c r="BRF23" s="26"/>
      <c r="BRG23" s="26"/>
      <c r="BRH23" s="26"/>
      <c r="BRI23" s="26"/>
      <c r="BRJ23" s="26"/>
      <c r="BRK23" s="26"/>
      <c r="BRL23" s="26"/>
      <c r="BRM23" s="26"/>
      <c r="BRN23" s="26"/>
      <c r="BRO23" s="26"/>
      <c r="BRP23" s="26"/>
      <c r="BRQ23" s="26"/>
      <c r="BRR23" s="26"/>
      <c r="BRS23" s="26"/>
      <c r="BRT23" s="26"/>
      <c r="BRU23" s="26"/>
      <c r="BRV23" s="26"/>
      <c r="BRW23" s="26"/>
      <c r="BRX23" s="26"/>
      <c r="BRY23" s="26"/>
      <c r="BRZ23" s="26"/>
      <c r="BSA23" s="26"/>
      <c r="BSB23" s="26"/>
      <c r="BSC23" s="26"/>
      <c r="BSD23" s="26"/>
      <c r="BSE23" s="26"/>
      <c r="BSF23" s="26"/>
      <c r="BSG23" s="26"/>
      <c r="BSH23" s="26"/>
      <c r="BSI23" s="26"/>
      <c r="BSJ23" s="26"/>
      <c r="BSK23" s="26"/>
      <c r="BSL23" s="26"/>
      <c r="BSM23" s="26"/>
      <c r="BSN23" s="26"/>
      <c r="BSO23" s="26"/>
      <c r="BSP23" s="26"/>
      <c r="BSQ23" s="26"/>
      <c r="BSR23" s="26"/>
      <c r="BSS23" s="26"/>
      <c r="BST23" s="26"/>
      <c r="BSU23" s="26"/>
      <c r="BSV23" s="26"/>
      <c r="BSW23" s="26"/>
      <c r="BSX23" s="26"/>
      <c r="BSY23" s="26"/>
      <c r="BSZ23" s="26"/>
      <c r="BTA23" s="26"/>
      <c r="BTB23" s="26"/>
      <c r="BTC23" s="26"/>
      <c r="BTD23" s="26"/>
      <c r="BTE23" s="26"/>
      <c r="BTF23" s="26"/>
      <c r="BTG23" s="26"/>
      <c r="BTH23" s="26"/>
      <c r="BTI23" s="26"/>
      <c r="BTJ23" s="26"/>
      <c r="BTK23" s="26"/>
      <c r="BTL23" s="26"/>
      <c r="BTM23" s="26"/>
      <c r="BTN23" s="26"/>
      <c r="BTO23" s="26"/>
      <c r="BTP23" s="26"/>
      <c r="BTQ23" s="26"/>
      <c r="BTR23" s="26"/>
      <c r="BTS23" s="26"/>
      <c r="BTT23" s="26"/>
      <c r="BTU23" s="26"/>
      <c r="BTV23" s="26"/>
      <c r="BTW23" s="26"/>
      <c r="BTX23" s="26"/>
      <c r="BTY23" s="26"/>
      <c r="BTZ23" s="26"/>
      <c r="BUA23" s="26"/>
      <c r="BUB23" s="26"/>
      <c r="BUC23" s="26"/>
      <c r="BUD23" s="26"/>
      <c r="BUE23" s="26"/>
      <c r="BUF23" s="26"/>
      <c r="BUG23" s="26"/>
      <c r="BUH23" s="26"/>
      <c r="BUI23" s="26"/>
      <c r="BUJ23" s="26"/>
      <c r="BUK23" s="26"/>
      <c r="BUL23" s="26"/>
      <c r="BUM23" s="26"/>
      <c r="BUN23" s="26"/>
      <c r="BUO23" s="26"/>
      <c r="BUP23" s="26"/>
      <c r="BUQ23" s="26"/>
      <c r="BUR23" s="26"/>
      <c r="BUS23" s="26"/>
      <c r="BUT23" s="26"/>
      <c r="BUU23" s="26"/>
      <c r="BUV23" s="26"/>
      <c r="BUW23" s="26"/>
      <c r="BUX23" s="26"/>
      <c r="BUY23" s="26"/>
      <c r="BUZ23" s="26"/>
      <c r="BVA23" s="26"/>
      <c r="BVB23" s="26"/>
      <c r="BVC23" s="26"/>
      <c r="BVD23" s="26"/>
      <c r="BVE23" s="26"/>
      <c r="BVF23" s="26"/>
      <c r="BVG23" s="26"/>
      <c r="BVH23" s="26"/>
      <c r="BVI23" s="26"/>
      <c r="BVJ23" s="26"/>
      <c r="BVK23" s="26"/>
      <c r="BVL23" s="26"/>
      <c r="BVM23" s="26"/>
      <c r="BVN23" s="26"/>
      <c r="BVO23" s="26"/>
      <c r="BVP23" s="26"/>
      <c r="BVQ23" s="26"/>
      <c r="BVR23" s="26"/>
      <c r="BVS23" s="26"/>
      <c r="BVT23" s="26"/>
      <c r="BVU23" s="26"/>
      <c r="BVV23" s="26"/>
      <c r="BVW23" s="26"/>
      <c r="BVX23" s="26"/>
      <c r="BVY23" s="26"/>
      <c r="BVZ23" s="26"/>
      <c r="BWA23" s="26"/>
      <c r="BWB23" s="26"/>
      <c r="BWC23" s="26"/>
      <c r="BWD23" s="26"/>
      <c r="BWE23" s="26"/>
      <c r="BWF23" s="26"/>
      <c r="BWG23" s="26"/>
      <c r="BWH23" s="26"/>
      <c r="BWI23" s="26"/>
      <c r="BWJ23" s="26"/>
      <c r="BWK23" s="26"/>
      <c r="BWL23" s="26"/>
      <c r="BWM23" s="26"/>
      <c r="BWN23" s="26"/>
      <c r="BWO23" s="26"/>
      <c r="BWP23" s="26"/>
      <c r="BWQ23" s="26"/>
      <c r="BWR23" s="26"/>
      <c r="BWS23" s="26"/>
      <c r="BWT23" s="26"/>
      <c r="BWU23" s="26"/>
      <c r="BWV23" s="26"/>
      <c r="BWW23" s="26"/>
      <c r="BWX23" s="26"/>
      <c r="BWY23" s="26"/>
      <c r="BWZ23" s="26"/>
      <c r="BXA23" s="26"/>
      <c r="BXB23" s="26"/>
      <c r="BXC23" s="26"/>
      <c r="BXD23" s="26"/>
      <c r="BXE23" s="26"/>
      <c r="BXF23" s="26"/>
      <c r="BXG23" s="26"/>
      <c r="BXH23" s="26"/>
      <c r="BXI23" s="26"/>
      <c r="BXJ23" s="26"/>
      <c r="BXK23" s="26"/>
      <c r="BXL23" s="26"/>
      <c r="BXM23" s="26"/>
      <c r="BXN23" s="26"/>
      <c r="BXO23" s="26"/>
      <c r="BXP23" s="26"/>
      <c r="BXQ23" s="26"/>
      <c r="BXR23" s="26"/>
      <c r="BXS23" s="26"/>
      <c r="BXT23" s="26"/>
      <c r="BXU23" s="26"/>
      <c r="BXV23" s="26"/>
      <c r="BXW23" s="26"/>
      <c r="BXX23" s="26"/>
      <c r="BXY23" s="26"/>
      <c r="BXZ23" s="26"/>
      <c r="BYA23" s="26"/>
      <c r="BYB23" s="26"/>
      <c r="BYC23" s="26"/>
      <c r="BYD23" s="26"/>
      <c r="BYE23" s="26"/>
      <c r="BYF23" s="26"/>
      <c r="BYG23" s="26"/>
      <c r="BYH23" s="26"/>
      <c r="BYI23" s="26"/>
      <c r="BYJ23" s="26"/>
      <c r="BYK23" s="26"/>
      <c r="BYL23" s="26"/>
      <c r="BYM23" s="26"/>
      <c r="BYN23" s="26"/>
      <c r="BYO23" s="26"/>
      <c r="BYP23" s="26"/>
      <c r="BYQ23" s="26"/>
      <c r="BYR23" s="26"/>
      <c r="BYS23" s="26"/>
      <c r="BYT23" s="26"/>
      <c r="BYU23" s="26"/>
      <c r="BYV23" s="26"/>
      <c r="BYW23" s="26"/>
      <c r="BYX23" s="26"/>
      <c r="BYY23" s="26"/>
      <c r="BYZ23" s="26"/>
      <c r="BZA23" s="26"/>
      <c r="BZB23" s="26"/>
      <c r="BZC23" s="26"/>
      <c r="BZD23" s="26"/>
      <c r="BZE23" s="26"/>
      <c r="BZF23" s="26"/>
      <c r="BZG23" s="26"/>
      <c r="BZH23" s="26"/>
      <c r="BZI23" s="26"/>
      <c r="BZJ23" s="26"/>
      <c r="BZK23" s="26"/>
      <c r="BZL23" s="26"/>
      <c r="BZM23" s="26"/>
      <c r="BZN23" s="26"/>
      <c r="BZO23" s="26"/>
      <c r="BZP23" s="26"/>
      <c r="BZQ23" s="26"/>
      <c r="BZR23" s="26"/>
      <c r="BZS23" s="26"/>
      <c r="BZT23" s="26"/>
      <c r="BZU23" s="26"/>
      <c r="BZV23" s="26"/>
      <c r="BZW23" s="26"/>
      <c r="BZX23" s="26"/>
      <c r="BZY23" s="26"/>
      <c r="BZZ23" s="26"/>
      <c r="CAA23" s="26"/>
      <c r="CAB23" s="26"/>
      <c r="CAC23" s="26"/>
      <c r="CAD23" s="26"/>
      <c r="CAE23" s="26"/>
      <c r="CAF23" s="26"/>
      <c r="CAG23" s="26"/>
      <c r="CAH23" s="26"/>
      <c r="CAI23" s="26"/>
      <c r="CAJ23" s="26"/>
      <c r="CAK23" s="26"/>
      <c r="CAL23" s="26"/>
      <c r="CAM23" s="26"/>
      <c r="CAN23" s="26"/>
      <c r="CAO23" s="26"/>
      <c r="CAP23" s="26"/>
      <c r="CAQ23" s="26"/>
      <c r="CAR23" s="26"/>
      <c r="CAS23" s="26"/>
      <c r="CAT23" s="26"/>
      <c r="CAU23" s="26"/>
      <c r="CAV23" s="26"/>
      <c r="CAW23" s="26"/>
      <c r="CAX23" s="26"/>
      <c r="CAY23" s="26"/>
      <c r="CAZ23" s="26"/>
      <c r="CBA23" s="26"/>
      <c r="CBB23" s="26"/>
      <c r="CBC23" s="26"/>
      <c r="CBD23" s="26"/>
      <c r="CBE23" s="26"/>
      <c r="CBF23" s="26"/>
      <c r="CBG23" s="26"/>
      <c r="CBH23" s="26"/>
      <c r="CBI23" s="26"/>
      <c r="CBJ23" s="26"/>
      <c r="CBK23" s="26"/>
      <c r="CBL23" s="26"/>
      <c r="CBM23" s="26"/>
      <c r="CBN23" s="26"/>
      <c r="CBO23" s="26"/>
      <c r="CBP23" s="26"/>
      <c r="CBQ23" s="26"/>
      <c r="CBR23" s="26"/>
      <c r="CBS23" s="26"/>
      <c r="CBT23" s="26"/>
      <c r="CBU23" s="26"/>
      <c r="CBV23" s="26"/>
      <c r="CBW23" s="26"/>
      <c r="CBX23" s="26"/>
      <c r="CBY23" s="26"/>
      <c r="CBZ23" s="26"/>
      <c r="CCA23" s="26"/>
      <c r="CCB23" s="26"/>
      <c r="CCC23" s="26"/>
      <c r="CCD23" s="26"/>
      <c r="CCE23" s="26"/>
      <c r="CCF23" s="26"/>
      <c r="CCG23" s="26"/>
      <c r="CCH23" s="26"/>
      <c r="CCI23" s="26"/>
      <c r="CCJ23" s="26"/>
      <c r="CCK23" s="26"/>
      <c r="CCL23" s="26"/>
      <c r="CCM23" s="26"/>
      <c r="CCN23" s="26"/>
      <c r="CCO23" s="26"/>
      <c r="CCP23" s="26"/>
      <c r="CCQ23" s="26"/>
      <c r="CCR23" s="26"/>
      <c r="CCS23" s="26"/>
      <c r="CCT23" s="26"/>
      <c r="CCU23" s="26"/>
      <c r="CCV23" s="26"/>
      <c r="CCW23" s="26"/>
      <c r="CCX23" s="26"/>
      <c r="CCY23" s="26"/>
      <c r="CCZ23" s="26"/>
      <c r="CDA23" s="26"/>
      <c r="CDB23" s="26"/>
      <c r="CDC23" s="26"/>
      <c r="CDD23" s="26"/>
      <c r="CDE23" s="26"/>
      <c r="CDF23" s="26"/>
      <c r="CDG23" s="26"/>
      <c r="CDH23" s="26"/>
      <c r="CDI23" s="26"/>
      <c r="CDJ23" s="26"/>
      <c r="CDK23" s="26"/>
      <c r="CDL23" s="26"/>
      <c r="CDM23" s="26"/>
      <c r="CDN23" s="26"/>
      <c r="CDO23" s="26"/>
      <c r="CDP23" s="26"/>
      <c r="CDQ23" s="26"/>
      <c r="CDR23" s="26"/>
      <c r="CDS23" s="26"/>
      <c r="CDT23" s="26"/>
      <c r="CDU23" s="26"/>
      <c r="CDV23" s="26"/>
      <c r="CDW23" s="26"/>
      <c r="CDX23" s="26"/>
      <c r="CDY23" s="26"/>
      <c r="CDZ23" s="26"/>
      <c r="CEA23" s="26"/>
      <c r="CEB23" s="26"/>
      <c r="CEC23" s="26"/>
      <c r="CED23" s="26"/>
      <c r="CEE23" s="26"/>
      <c r="CEF23" s="26"/>
      <c r="CEG23" s="26"/>
      <c r="CEH23" s="26"/>
      <c r="CEI23" s="26"/>
      <c r="CEJ23" s="26"/>
      <c r="CEK23" s="26"/>
      <c r="CEL23" s="26"/>
      <c r="CEM23" s="26"/>
      <c r="CEN23" s="26"/>
      <c r="CEO23" s="26"/>
      <c r="CEP23" s="26"/>
      <c r="CEQ23" s="26"/>
      <c r="CER23" s="26"/>
      <c r="CES23" s="26"/>
      <c r="CET23" s="26"/>
      <c r="CEU23" s="26"/>
      <c r="CEV23" s="26"/>
      <c r="CEW23" s="26"/>
      <c r="CEX23" s="26"/>
      <c r="CEY23" s="26"/>
      <c r="CEZ23" s="26"/>
      <c r="CFA23" s="26"/>
      <c r="CFB23" s="26"/>
      <c r="CFC23" s="26"/>
      <c r="CFD23" s="26"/>
      <c r="CFE23" s="26"/>
      <c r="CFF23" s="26"/>
      <c r="CFG23" s="26"/>
      <c r="CFH23" s="26"/>
      <c r="CFI23" s="26"/>
      <c r="CFJ23" s="26"/>
      <c r="CFK23" s="26"/>
      <c r="CFL23" s="26"/>
      <c r="CFM23" s="26"/>
      <c r="CFN23" s="26"/>
      <c r="CFO23" s="26"/>
      <c r="CFP23" s="26"/>
      <c r="CFQ23" s="26"/>
      <c r="CFR23" s="26"/>
      <c r="CFS23" s="26"/>
      <c r="CFT23" s="26"/>
      <c r="CFU23" s="26"/>
      <c r="CFV23" s="26"/>
      <c r="CFW23" s="26"/>
      <c r="CFX23" s="26"/>
      <c r="CFY23" s="26"/>
      <c r="CFZ23" s="26"/>
      <c r="CGA23" s="26"/>
      <c r="CGB23" s="26"/>
      <c r="CGC23" s="26"/>
      <c r="CGD23" s="26"/>
      <c r="CGE23" s="26"/>
      <c r="CGF23" s="26"/>
      <c r="CGG23" s="26"/>
      <c r="CGH23" s="26"/>
      <c r="CGI23" s="26"/>
      <c r="CGJ23" s="26"/>
      <c r="CGK23" s="26"/>
      <c r="CGL23" s="26"/>
      <c r="CGM23" s="26"/>
      <c r="CGN23" s="26"/>
      <c r="CGO23" s="26"/>
      <c r="CGP23" s="26"/>
      <c r="CGQ23" s="26"/>
      <c r="CGR23" s="26"/>
      <c r="CGS23" s="26"/>
      <c r="CGT23" s="26"/>
      <c r="CGU23" s="26"/>
      <c r="CGV23" s="26"/>
      <c r="CGW23" s="26"/>
      <c r="CGX23" s="26"/>
      <c r="CGY23" s="26"/>
      <c r="CGZ23" s="26"/>
      <c r="CHA23" s="26"/>
      <c r="CHB23" s="26"/>
      <c r="CHC23" s="26"/>
      <c r="CHD23" s="26"/>
      <c r="CHE23" s="26"/>
      <c r="CHF23" s="26"/>
      <c r="CHG23" s="26"/>
      <c r="CHH23" s="26"/>
      <c r="CHI23" s="26"/>
      <c r="CHJ23" s="26"/>
      <c r="CHK23" s="26"/>
      <c r="CHL23" s="26"/>
      <c r="CHM23" s="26"/>
      <c r="CHN23" s="26"/>
      <c r="CHO23" s="26"/>
      <c r="CHP23" s="26"/>
      <c r="CHQ23" s="26"/>
      <c r="CHR23" s="26"/>
      <c r="CHS23" s="26"/>
      <c r="CHT23" s="26"/>
      <c r="CHU23" s="26"/>
      <c r="CHV23" s="26"/>
      <c r="CHW23" s="26"/>
      <c r="CHX23" s="26"/>
      <c r="CHY23" s="26"/>
      <c r="CHZ23" s="26"/>
      <c r="CIA23" s="26"/>
      <c r="CIB23" s="26"/>
      <c r="CIC23" s="26"/>
      <c r="CID23" s="26"/>
      <c r="CIE23" s="26"/>
      <c r="CIF23" s="26"/>
      <c r="CIG23" s="26"/>
      <c r="CIH23" s="26"/>
      <c r="CII23" s="26"/>
      <c r="CIJ23" s="26"/>
      <c r="CIK23" s="26"/>
      <c r="CIL23" s="26"/>
      <c r="CIM23" s="26"/>
      <c r="CIN23" s="26"/>
      <c r="CIO23" s="26"/>
      <c r="CIP23" s="26"/>
      <c r="CIQ23" s="26"/>
      <c r="CIR23" s="26"/>
      <c r="CIS23" s="26"/>
      <c r="CIT23" s="26"/>
      <c r="CIU23" s="26"/>
      <c r="CIV23" s="26"/>
      <c r="CIW23" s="26"/>
      <c r="CIX23" s="26"/>
      <c r="CIY23" s="26"/>
      <c r="CIZ23" s="26"/>
      <c r="CJA23" s="26"/>
      <c r="CJB23" s="26"/>
      <c r="CJC23" s="26"/>
      <c r="CJD23" s="26"/>
      <c r="CJE23" s="26"/>
      <c r="CJF23" s="26"/>
      <c r="CJG23" s="26"/>
      <c r="CJH23" s="26"/>
      <c r="CJI23" s="26"/>
      <c r="CJJ23" s="26"/>
      <c r="CJK23" s="26"/>
      <c r="CJL23" s="26"/>
      <c r="CJM23" s="26"/>
      <c r="CJN23" s="26"/>
      <c r="CJO23" s="26"/>
      <c r="CJP23" s="26"/>
      <c r="CJQ23" s="26"/>
      <c r="CJR23" s="26"/>
      <c r="CJS23" s="26"/>
      <c r="CJT23" s="26"/>
      <c r="CJU23" s="26"/>
      <c r="CJV23" s="26"/>
      <c r="CJW23" s="26"/>
      <c r="CJX23" s="26"/>
      <c r="CJY23" s="26"/>
      <c r="CJZ23" s="26"/>
      <c r="CKA23" s="26"/>
      <c r="CKB23" s="26"/>
      <c r="CKC23" s="26"/>
      <c r="CKD23" s="26"/>
      <c r="CKE23" s="26"/>
      <c r="CKF23" s="26"/>
      <c r="CKG23" s="26"/>
      <c r="CKH23" s="26"/>
      <c r="CKI23" s="26"/>
      <c r="CKJ23" s="26"/>
      <c r="CKK23" s="26"/>
      <c r="CKL23" s="26"/>
      <c r="CKM23" s="26"/>
      <c r="CKN23" s="26"/>
      <c r="CKO23" s="26"/>
      <c r="CKP23" s="26"/>
      <c r="CKQ23" s="26"/>
      <c r="CKR23" s="26"/>
      <c r="CKS23" s="26"/>
      <c r="CKT23" s="26"/>
      <c r="CKU23" s="26"/>
      <c r="CKV23" s="26"/>
      <c r="CKW23" s="26"/>
      <c r="CKX23" s="26"/>
      <c r="CKY23" s="26"/>
      <c r="CKZ23" s="26"/>
      <c r="CLA23" s="26"/>
      <c r="CLB23" s="26"/>
      <c r="CLC23" s="26"/>
      <c r="CLD23" s="26"/>
      <c r="CLE23" s="26"/>
      <c r="CLF23" s="26"/>
      <c r="CLG23" s="26"/>
      <c r="CLH23" s="26"/>
      <c r="CLI23" s="26"/>
      <c r="CLJ23" s="26"/>
      <c r="CLK23" s="26"/>
      <c r="CLL23" s="26"/>
      <c r="CLM23" s="26"/>
      <c r="CLN23" s="26"/>
      <c r="CLO23" s="26"/>
      <c r="CLP23" s="26"/>
      <c r="CLQ23" s="26"/>
      <c r="CLR23" s="26"/>
      <c r="CLS23" s="26"/>
      <c r="CLT23" s="26"/>
      <c r="CLU23" s="26"/>
      <c r="CLV23" s="26"/>
      <c r="CLW23" s="26"/>
      <c r="CLX23" s="26"/>
      <c r="CLY23" s="26"/>
      <c r="CLZ23" s="26"/>
      <c r="CMA23" s="26"/>
      <c r="CMB23" s="26"/>
      <c r="CMC23" s="26"/>
      <c r="CMD23" s="26"/>
      <c r="CME23" s="26"/>
      <c r="CMF23" s="26"/>
      <c r="CMG23" s="26"/>
      <c r="CMH23" s="26"/>
      <c r="CMI23" s="26"/>
      <c r="CMJ23" s="26"/>
      <c r="CMK23" s="26"/>
      <c r="CML23" s="26"/>
      <c r="CMM23" s="26"/>
      <c r="CMN23" s="26"/>
      <c r="CMO23" s="26"/>
      <c r="CMP23" s="26"/>
      <c r="CMQ23" s="26"/>
      <c r="CMR23" s="26"/>
      <c r="CMS23" s="26"/>
      <c r="CMT23" s="26"/>
      <c r="CMU23" s="26"/>
      <c r="CMV23" s="26"/>
      <c r="CMW23" s="26"/>
      <c r="CMX23" s="26"/>
      <c r="CMY23" s="26"/>
      <c r="CMZ23" s="26"/>
      <c r="CNA23" s="26"/>
      <c r="CNB23" s="26"/>
      <c r="CNC23" s="26"/>
      <c r="CND23" s="26"/>
      <c r="CNE23" s="26"/>
      <c r="CNF23" s="26"/>
      <c r="CNG23" s="26"/>
      <c r="CNH23" s="26"/>
      <c r="CNI23" s="26"/>
      <c r="CNJ23" s="26"/>
      <c r="CNK23" s="26"/>
      <c r="CNL23" s="26"/>
      <c r="CNM23" s="26"/>
      <c r="CNN23" s="26"/>
      <c r="CNO23" s="26"/>
      <c r="CNP23" s="26"/>
      <c r="CNQ23" s="26"/>
      <c r="CNR23" s="26"/>
      <c r="CNS23" s="26"/>
      <c r="CNT23" s="26"/>
      <c r="CNU23" s="26"/>
      <c r="CNV23" s="26"/>
      <c r="CNW23" s="26"/>
      <c r="CNX23" s="26"/>
      <c r="CNY23" s="26"/>
      <c r="CNZ23" s="26"/>
      <c r="COA23" s="26"/>
      <c r="COB23" s="26"/>
      <c r="COC23" s="26"/>
      <c r="COD23" s="26"/>
      <c r="COE23" s="26"/>
      <c r="COF23" s="26"/>
      <c r="COG23" s="26"/>
      <c r="COH23" s="26"/>
      <c r="COI23" s="26"/>
      <c r="COJ23" s="26"/>
      <c r="COK23" s="26"/>
      <c r="COL23" s="26"/>
      <c r="COM23" s="26"/>
      <c r="CON23" s="26"/>
      <c r="COO23" s="26"/>
      <c r="COP23" s="26"/>
      <c r="COQ23" s="26"/>
      <c r="COR23" s="26"/>
      <c r="COS23" s="26"/>
      <c r="COT23" s="26"/>
      <c r="COU23" s="26"/>
      <c r="COV23" s="26"/>
      <c r="COW23" s="26"/>
      <c r="COX23" s="26"/>
      <c r="COY23" s="26"/>
      <c r="COZ23" s="26"/>
      <c r="CPA23" s="26"/>
      <c r="CPB23" s="26"/>
      <c r="CPC23" s="26"/>
      <c r="CPD23" s="26"/>
      <c r="CPE23" s="26"/>
      <c r="CPF23" s="26"/>
      <c r="CPG23" s="26"/>
      <c r="CPH23" s="26"/>
      <c r="CPI23" s="26"/>
      <c r="CPJ23" s="26"/>
      <c r="CPK23" s="26"/>
      <c r="CPL23" s="26"/>
      <c r="CPM23" s="26"/>
      <c r="CPN23" s="26"/>
      <c r="CPO23" s="26"/>
      <c r="CPP23" s="26"/>
      <c r="CPQ23" s="26"/>
      <c r="CPR23" s="26"/>
      <c r="CPS23" s="26"/>
      <c r="CPT23" s="26"/>
      <c r="CPU23" s="26"/>
      <c r="CPV23" s="26"/>
      <c r="CPW23" s="26"/>
      <c r="CPX23" s="26"/>
      <c r="CPY23" s="26"/>
      <c r="CPZ23" s="26"/>
      <c r="CQA23" s="26"/>
      <c r="CQB23" s="26"/>
      <c r="CQC23" s="26"/>
      <c r="CQD23" s="26"/>
      <c r="CQE23" s="26"/>
      <c r="CQF23" s="26"/>
      <c r="CQG23" s="26"/>
      <c r="CQH23" s="26"/>
      <c r="CQI23" s="26"/>
      <c r="CQJ23" s="26"/>
      <c r="CQK23" s="26"/>
      <c r="CQL23" s="26"/>
      <c r="CQM23" s="26"/>
      <c r="CQN23" s="26"/>
      <c r="CQO23" s="26"/>
      <c r="CQP23" s="26"/>
      <c r="CQQ23" s="26"/>
      <c r="CQR23" s="26"/>
      <c r="CQS23" s="26"/>
      <c r="CQT23" s="26"/>
      <c r="CQU23" s="26"/>
      <c r="CQV23" s="26"/>
      <c r="CQW23" s="26"/>
      <c r="CQX23" s="26"/>
      <c r="CQY23" s="26"/>
      <c r="CQZ23" s="26"/>
      <c r="CRA23" s="26"/>
      <c r="CRB23" s="26"/>
      <c r="CRC23" s="26"/>
      <c r="CRD23" s="26"/>
      <c r="CRE23" s="26"/>
      <c r="CRF23" s="26"/>
      <c r="CRG23" s="26"/>
      <c r="CRH23" s="26"/>
      <c r="CRI23" s="26"/>
      <c r="CRJ23" s="26"/>
      <c r="CRK23" s="26"/>
      <c r="CRL23" s="26"/>
      <c r="CRM23" s="26"/>
      <c r="CRN23" s="26"/>
      <c r="CRO23" s="26"/>
      <c r="CRP23" s="26"/>
      <c r="CRQ23" s="26"/>
      <c r="CRR23" s="26"/>
      <c r="CRS23" s="26"/>
      <c r="CRT23" s="26"/>
      <c r="CRU23" s="26"/>
      <c r="CRV23" s="26"/>
      <c r="CRW23" s="26"/>
      <c r="CRX23" s="26"/>
      <c r="CRY23" s="26"/>
      <c r="CRZ23" s="26"/>
      <c r="CSA23" s="26"/>
      <c r="CSB23" s="26"/>
      <c r="CSC23" s="26"/>
      <c r="CSD23" s="26"/>
      <c r="CSE23" s="26"/>
      <c r="CSF23" s="26"/>
      <c r="CSG23" s="26"/>
      <c r="CSH23" s="26"/>
      <c r="CSI23" s="26"/>
      <c r="CSJ23" s="26"/>
      <c r="CSK23" s="26"/>
      <c r="CSL23" s="26"/>
      <c r="CSM23" s="26"/>
      <c r="CSN23" s="26"/>
      <c r="CSO23" s="26"/>
      <c r="CSP23" s="26"/>
      <c r="CSQ23" s="26"/>
      <c r="CSR23" s="26"/>
      <c r="CSS23" s="26"/>
      <c r="CST23" s="26"/>
      <c r="CSU23" s="26"/>
      <c r="CSV23" s="26"/>
      <c r="CSW23" s="26"/>
      <c r="CSX23" s="26"/>
      <c r="CSY23" s="26"/>
      <c r="CSZ23" s="26"/>
      <c r="CTA23" s="26"/>
      <c r="CTB23" s="26"/>
      <c r="CTC23" s="26"/>
      <c r="CTD23" s="26"/>
      <c r="CTE23" s="26"/>
      <c r="CTF23" s="26"/>
      <c r="CTG23" s="26"/>
      <c r="CTH23" s="26"/>
      <c r="CTI23" s="26"/>
      <c r="CTJ23" s="26"/>
      <c r="CTK23" s="26"/>
      <c r="CTL23" s="26"/>
      <c r="CTM23" s="26"/>
      <c r="CTN23" s="26"/>
      <c r="CTO23" s="26"/>
      <c r="CTP23" s="26"/>
      <c r="CTQ23" s="26"/>
      <c r="CTR23" s="26"/>
      <c r="CTS23" s="26"/>
      <c r="CTT23" s="26"/>
      <c r="CTU23" s="26"/>
      <c r="CTV23" s="26"/>
      <c r="CTW23" s="26"/>
      <c r="CTX23" s="26"/>
      <c r="CTY23" s="26"/>
      <c r="CTZ23" s="26"/>
      <c r="CUA23" s="26"/>
      <c r="CUB23" s="26"/>
      <c r="CUC23" s="26"/>
      <c r="CUD23" s="26"/>
      <c r="CUE23" s="26"/>
      <c r="CUF23" s="26"/>
      <c r="CUG23" s="26"/>
      <c r="CUH23" s="26"/>
      <c r="CUI23" s="26"/>
      <c r="CUJ23" s="26"/>
      <c r="CUK23" s="26"/>
      <c r="CUL23" s="26"/>
      <c r="CUM23" s="26"/>
      <c r="CUN23" s="26"/>
      <c r="CUO23" s="26"/>
      <c r="CUP23" s="26"/>
      <c r="CUQ23" s="26"/>
      <c r="CUR23" s="26"/>
      <c r="CUS23" s="26"/>
      <c r="CUT23" s="26"/>
      <c r="CUU23" s="26"/>
      <c r="CUV23" s="26"/>
      <c r="CUW23" s="26"/>
      <c r="CUX23" s="26"/>
      <c r="CUY23" s="26"/>
      <c r="CUZ23" s="26"/>
      <c r="CVA23" s="26"/>
      <c r="CVB23" s="26"/>
      <c r="CVC23" s="26"/>
      <c r="CVD23" s="26"/>
      <c r="CVE23" s="26"/>
      <c r="CVF23" s="26"/>
      <c r="CVG23" s="26"/>
      <c r="CVH23" s="26"/>
      <c r="CVI23" s="26"/>
      <c r="CVJ23" s="26"/>
      <c r="CVK23" s="26"/>
      <c r="CVL23" s="26"/>
      <c r="CVM23" s="26"/>
      <c r="CVN23" s="26"/>
      <c r="CVO23" s="26"/>
      <c r="CVP23" s="26"/>
      <c r="CVQ23" s="26"/>
      <c r="CVR23" s="26"/>
      <c r="CVS23" s="26"/>
      <c r="CVT23" s="26"/>
      <c r="CVU23" s="26"/>
      <c r="CVV23" s="26"/>
      <c r="CVW23" s="26"/>
      <c r="CVX23" s="26"/>
      <c r="CVY23" s="26"/>
      <c r="CVZ23" s="26"/>
      <c r="CWA23" s="26"/>
      <c r="CWB23" s="26"/>
      <c r="CWC23" s="26"/>
      <c r="CWD23" s="26"/>
      <c r="CWE23" s="26"/>
      <c r="CWF23" s="26"/>
      <c r="CWG23" s="26"/>
      <c r="CWH23" s="26"/>
      <c r="CWI23" s="26"/>
      <c r="CWJ23" s="26"/>
      <c r="CWK23" s="26"/>
      <c r="CWL23" s="26"/>
      <c r="CWM23" s="26"/>
      <c r="CWN23" s="26"/>
      <c r="CWO23" s="26"/>
      <c r="CWP23" s="26"/>
      <c r="CWQ23" s="26"/>
      <c r="CWR23" s="26"/>
      <c r="CWS23" s="26"/>
      <c r="CWT23" s="26"/>
      <c r="CWU23" s="26"/>
      <c r="CWV23" s="26"/>
      <c r="CWW23" s="26"/>
      <c r="CWX23" s="26"/>
      <c r="CWY23" s="26"/>
      <c r="CWZ23" s="26"/>
      <c r="CXA23" s="26"/>
      <c r="CXB23" s="26"/>
      <c r="CXC23" s="26"/>
      <c r="CXD23" s="26"/>
      <c r="CXE23" s="26"/>
      <c r="CXF23" s="26"/>
      <c r="CXG23" s="26"/>
      <c r="CXH23" s="26"/>
      <c r="CXI23" s="26"/>
      <c r="CXJ23" s="26"/>
      <c r="CXK23" s="26"/>
      <c r="CXL23" s="26"/>
      <c r="CXM23" s="26"/>
      <c r="CXN23" s="26"/>
      <c r="CXO23" s="26"/>
      <c r="CXP23" s="26"/>
      <c r="CXQ23" s="26"/>
      <c r="CXR23" s="26"/>
      <c r="CXS23" s="26"/>
      <c r="CXT23" s="26"/>
      <c r="CXU23" s="26"/>
      <c r="CXV23" s="26"/>
      <c r="CXW23" s="26"/>
      <c r="CXX23" s="26"/>
      <c r="CXY23" s="26"/>
      <c r="CXZ23" s="26"/>
      <c r="CYA23" s="26"/>
      <c r="CYB23" s="26"/>
      <c r="CYC23" s="26"/>
      <c r="CYD23" s="26"/>
      <c r="CYE23" s="26"/>
      <c r="CYF23" s="26"/>
      <c r="CYG23" s="26"/>
      <c r="CYH23" s="26"/>
      <c r="CYI23" s="26"/>
      <c r="CYJ23" s="26"/>
      <c r="CYK23" s="26"/>
      <c r="CYL23" s="26"/>
      <c r="CYM23" s="26"/>
      <c r="CYN23" s="26"/>
      <c r="CYO23" s="26"/>
      <c r="CYP23" s="26"/>
      <c r="CYQ23" s="26"/>
      <c r="CYR23" s="26"/>
      <c r="CYS23" s="26"/>
      <c r="CYT23" s="26"/>
      <c r="CYU23" s="26"/>
      <c r="CYV23" s="26"/>
      <c r="CYW23" s="26"/>
      <c r="CYX23" s="26"/>
      <c r="CYY23" s="26"/>
      <c r="CYZ23" s="26"/>
      <c r="CZA23" s="26"/>
      <c r="CZB23" s="26"/>
      <c r="CZC23" s="26"/>
      <c r="CZD23" s="26"/>
      <c r="CZE23" s="26"/>
      <c r="CZF23" s="26"/>
      <c r="CZG23" s="26"/>
      <c r="CZH23" s="26"/>
      <c r="CZI23" s="26"/>
      <c r="CZJ23" s="26"/>
      <c r="CZK23" s="26"/>
      <c r="CZL23" s="26"/>
      <c r="CZM23" s="26"/>
      <c r="CZN23" s="26"/>
      <c r="CZO23" s="26"/>
      <c r="CZP23" s="26"/>
      <c r="CZQ23" s="26"/>
      <c r="CZR23" s="26"/>
      <c r="CZS23" s="26"/>
      <c r="CZT23" s="26"/>
      <c r="CZU23" s="26"/>
      <c r="CZV23" s="26"/>
      <c r="CZW23" s="26"/>
      <c r="CZX23" s="26"/>
      <c r="CZY23" s="26"/>
      <c r="CZZ23" s="26"/>
      <c r="DAA23" s="26"/>
      <c r="DAB23" s="26"/>
      <c r="DAC23" s="26"/>
      <c r="DAD23" s="26"/>
      <c r="DAE23" s="26"/>
      <c r="DAF23" s="26"/>
      <c r="DAG23" s="26"/>
      <c r="DAH23" s="26"/>
      <c r="DAI23" s="26"/>
      <c r="DAJ23" s="26"/>
      <c r="DAK23" s="26"/>
      <c r="DAL23" s="26"/>
      <c r="DAM23" s="26"/>
      <c r="DAN23" s="26"/>
      <c r="DAO23" s="26"/>
      <c r="DAP23" s="26"/>
      <c r="DAQ23" s="26"/>
      <c r="DAR23" s="26"/>
      <c r="DAS23" s="26"/>
      <c r="DAT23" s="26"/>
      <c r="DAU23" s="26"/>
      <c r="DAV23" s="26"/>
      <c r="DAW23" s="26"/>
      <c r="DAX23" s="26"/>
      <c r="DAY23" s="26"/>
      <c r="DAZ23" s="26"/>
      <c r="DBA23" s="26"/>
      <c r="DBB23" s="26"/>
      <c r="DBC23" s="26"/>
      <c r="DBD23" s="26"/>
      <c r="DBE23" s="26"/>
      <c r="DBF23" s="26"/>
      <c r="DBG23" s="26"/>
      <c r="DBH23" s="26"/>
      <c r="DBI23" s="26"/>
      <c r="DBJ23" s="26"/>
      <c r="DBK23" s="26"/>
      <c r="DBL23" s="26"/>
      <c r="DBM23" s="26"/>
      <c r="DBN23" s="26"/>
      <c r="DBO23" s="26"/>
      <c r="DBP23" s="26"/>
      <c r="DBQ23" s="26"/>
      <c r="DBR23" s="26"/>
      <c r="DBS23" s="26"/>
      <c r="DBT23" s="26"/>
      <c r="DBU23" s="26"/>
      <c r="DBV23" s="26"/>
      <c r="DBW23" s="26"/>
      <c r="DBX23" s="26"/>
      <c r="DBY23" s="26"/>
      <c r="DBZ23" s="26"/>
      <c r="DCA23" s="26"/>
      <c r="DCB23" s="26"/>
      <c r="DCC23" s="26"/>
      <c r="DCD23" s="26"/>
      <c r="DCE23" s="26"/>
      <c r="DCF23" s="26"/>
      <c r="DCG23" s="26"/>
      <c r="DCH23" s="26"/>
      <c r="DCI23" s="26"/>
      <c r="DCJ23" s="26"/>
      <c r="DCK23" s="26"/>
      <c r="DCL23" s="26"/>
      <c r="DCM23" s="26"/>
      <c r="DCN23" s="26"/>
      <c r="DCO23" s="26"/>
      <c r="DCP23" s="26"/>
      <c r="DCQ23" s="26"/>
      <c r="DCR23" s="26"/>
      <c r="DCS23" s="26"/>
      <c r="DCT23" s="26"/>
      <c r="DCU23" s="26"/>
      <c r="DCV23" s="26"/>
      <c r="DCW23" s="26"/>
      <c r="DCX23" s="26"/>
      <c r="DCY23" s="26"/>
      <c r="DCZ23" s="26"/>
      <c r="DDA23" s="26"/>
      <c r="DDB23" s="26"/>
      <c r="DDC23" s="26"/>
      <c r="DDD23" s="26"/>
      <c r="DDE23" s="26"/>
      <c r="DDF23" s="26"/>
      <c r="DDG23" s="26"/>
      <c r="DDH23" s="26"/>
      <c r="DDI23" s="26"/>
      <c r="DDJ23" s="26"/>
      <c r="DDK23" s="26"/>
      <c r="DDL23" s="26"/>
      <c r="DDM23" s="26"/>
      <c r="DDN23" s="26"/>
      <c r="DDO23" s="26"/>
      <c r="DDP23" s="26"/>
      <c r="DDQ23" s="26"/>
      <c r="DDR23" s="26"/>
      <c r="DDS23" s="26"/>
      <c r="DDT23" s="26"/>
      <c r="DDU23" s="26"/>
      <c r="DDV23" s="26"/>
      <c r="DDW23" s="26"/>
      <c r="DDX23" s="26"/>
      <c r="DDY23" s="26"/>
      <c r="DDZ23" s="26"/>
      <c r="DEA23" s="26"/>
      <c r="DEB23" s="26"/>
      <c r="DEC23" s="26"/>
      <c r="DED23" s="26"/>
      <c r="DEE23" s="26"/>
      <c r="DEF23" s="26"/>
      <c r="DEG23" s="26"/>
      <c r="DEH23" s="26"/>
      <c r="DEI23" s="26"/>
      <c r="DEJ23" s="26"/>
      <c r="DEK23" s="26"/>
      <c r="DEL23" s="26"/>
      <c r="DEM23" s="26"/>
      <c r="DEN23" s="26"/>
      <c r="DEO23" s="26"/>
      <c r="DEP23" s="26"/>
      <c r="DEQ23" s="26"/>
      <c r="DER23" s="26"/>
      <c r="DES23" s="26"/>
      <c r="DET23" s="26"/>
      <c r="DEU23" s="26"/>
      <c r="DEV23" s="26"/>
      <c r="DEW23" s="26"/>
      <c r="DEX23" s="26"/>
      <c r="DEY23" s="26"/>
      <c r="DEZ23" s="26"/>
      <c r="DFA23" s="26"/>
      <c r="DFB23" s="26"/>
      <c r="DFC23" s="26"/>
      <c r="DFD23" s="26"/>
      <c r="DFE23" s="26"/>
      <c r="DFF23" s="26"/>
      <c r="DFG23" s="26"/>
      <c r="DFH23" s="26"/>
      <c r="DFI23" s="26"/>
      <c r="DFJ23" s="26"/>
      <c r="DFK23" s="26"/>
      <c r="DFL23" s="26"/>
      <c r="DFM23" s="26"/>
      <c r="DFN23" s="26"/>
      <c r="DFO23" s="26"/>
      <c r="DFP23" s="26"/>
      <c r="DFQ23" s="26"/>
      <c r="DFR23" s="26"/>
      <c r="DFS23" s="26"/>
      <c r="DFT23" s="26"/>
      <c r="DFU23" s="26"/>
      <c r="DFV23" s="26"/>
      <c r="DFW23" s="26"/>
      <c r="DFX23" s="26"/>
      <c r="DFY23" s="26"/>
      <c r="DFZ23" s="26"/>
      <c r="DGA23" s="26"/>
      <c r="DGB23" s="26"/>
      <c r="DGC23" s="26"/>
      <c r="DGD23" s="26"/>
      <c r="DGE23" s="26"/>
      <c r="DGF23" s="26"/>
      <c r="DGG23" s="26"/>
      <c r="DGH23" s="26"/>
      <c r="DGI23" s="26"/>
      <c r="DGJ23" s="26"/>
      <c r="DGK23" s="26"/>
      <c r="DGL23" s="26"/>
      <c r="DGM23" s="26"/>
      <c r="DGN23" s="26"/>
      <c r="DGO23" s="26"/>
      <c r="DGP23" s="26"/>
      <c r="DGQ23" s="26"/>
      <c r="DGR23" s="26"/>
      <c r="DGS23" s="26"/>
      <c r="DGT23" s="26"/>
      <c r="DGU23" s="26"/>
      <c r="DGV23" s="26"/>
      <c r="DGW23" s="26"/>
      <c r="DGX23" s="26"/>
      <c r="DGY23" s="26"/>
      <c r="DGZ23" s="26"/>
      <c r="DHA23" s="26"/>
      <c r="DHB23" s="26"/>
      <c r="DHC23" s="26"/>
      <c r="DHD23" s="26"/>
      <c r="DHE23" s="26"/>
      <c r="DHF23" s="26"/>
      <c r="DHG23" s="26"/>
      <c r="DHH23" s="26"/>
      <c r="DHI23" s="26"/>
      <c r="DHJ23" s="26"/>
      <c r="DHK23" s="26"/>
      <c r="DHL23" s="26"/>
      <c r="DHM23" s="26"/>
      <c r="DHN23" s="26"/>
      <c r="DHO23" s="26"/>
      <c r="DHP23" s="26"/>
      <c r="DHQ23" s="26"/>
      <c r="DHR23" s="26"/>
      <c r="DHS23" s="26"/>
      <c r="DHT23" s="26"/>
      <c r="DHU23" s="26"/>
      <c r="DHV23" s="26"/>
      <c r="DHW23" s="26"/>
      <c r="DHX23" s="26"/>
      <c r="DHY23" s="26"/>
      <c r="DHZ23" s="26"/>
      <c r="DIA23" s="26"/>
      <c r="DIB23" s="26"/>
      <c r="DIC23" s="26"/>
      <c r="DID23" s="26"/>
      <c r="DIE23" s="26"/>
      <c r="DIF23" s="26"/>
      <c r="DIG23" s="26"/>
      <c r="DIH23" s="26"/>
      <c r="DII23" s="26"/>
      <c r="DIJ23" s="26"/>
      <c r="DIK23" s="26"/>
      <c r="DIL23" s="26"/>
      <c r="DIM23" s="26"/>
      <c r="DIN23" s="26"/>
      <c r="DIO23" s="26"/>
      <c r="DIP23" s="26"/>
      <c r="DIQ23" s="26"/>
      <c r="DIR23" s="26"/>
      <c r="DIS23" s="26"/>
      <c r="DIT23" s="26"/>
      <c r="DIU23" s="26"/>
      <c r="DIV23" s="26"/>
      <c r="DIW23" s="26"/>
      <c r="DIX23" s="26"/>
      <c r="DIY23" s="26"/>
      <c r="DIZ23" s="26"/>
      <c r="DJA23" s="26"/>
      <c r="DJB23" s="26"/>
      <c r="DJC23" s="26"/>
      <c r="DJD23" s="26"/>
      <c r="DJE23" s="26"/>
      <c r="DJF23" s="26"/>
      <c r="DJG23" s="26"/>
      <c r="DJH23" s="26"/>
      <c r="DJI23" s="26"/>
      <c r="DJJ23" s="26"/>
      <c r="DJK23" s="26"/>
      <c r="DJL23" s="26"/>
      <c r="DJM23" s="26"/>
      <c r="DJN23" s="26"/>
      <c r="DJO23" s="26"/>
      <c r="DJP23" s="26"/>
      <c r="DJQ23" s="26"/>
      <c r="DJR23" s="26"/>
      <c r="DJS23" s="26"/>
      <c r="DJT23" s="26"/>
      <c r="DJU23" s="26"/>
      <c r="DJV23" s="26"/>
      <c r="DJW23" s="26"/>
      <c r="DJX23" s="26"/>
      <c r="DJY23" s="26"/>
      <c r="DJZ23" s="26"/>
      <c r="DKA23" s="26"/>
      <c r="DKB23" s="26"/>
      <c r="DKC23" s="26"/>
      <c r="DKD23" s="26"/>
      <c r="DKE23" s="26"/>
      <c r="DKF23" s="26"/>
      <c r="DKG23" s="26"/>
      <c r="DKH23" s="26"/>
      <c r="DKI23" s="26"/>
      <c r="DKJ23" s="26"/>
      <c r="DKK23" s="26"/>
      <c r="DKL23" s="26"/>
      <c r="DKM23" s="26"/>
      <c r="DKN23" s="26"/>
      <c r="DKO23" s="26"/>
      <c r="DKP23" s="26"/>
      <c r="DKQ23" s="26"/>
      <c r="DKR23" s="26"/>
      <c r="DKS23" s="26"/>
      <c r="DKT23" s="26"/>
      <c r="DKU23" s="26"/>
      <c r="DKV23" s="26"/>
      <c r="DKW23" s="26"/>
      <c r="DKX23" s="26"/>
      <c r="DKY23" s="26"/>
      <c r="DKZ23" s="26"/>
      <c r="DLA23" s="26"/>
      <c r="DLB23" s="26"/>
      <c r="DLC23" s="26"/>
      <c r="DLD23" s="26"/>
      <c r="DLE23" s="26"/>
      <c r="DLF23" s="26"/>
      <c r="DLG23" s="26"/>
      <c r="DLH23" s="26"/>
      <c r="DLI23" s="26"/>
      <c r="DLJ23" s="26"/>
      <c r="DLK23" s="26"/>
      <c r="DLL23" s="26"/>
      <c r="DLM23" s="26"/>
      <c r="DLN23" s="26"/>
      <c r="DLO23" s="26"/>
      <c r="DLP23" s="26"/>
      <c r="DLQ23" s="26"/>
      <c r="DLR23" s="26"/>
      <c r="DLS23" s="26"/>
      <c r="DLT23" s="26"/>
      <c r="DLU23" s="26"/>
      <c r="DLV23" s="26"/>
      <c r="DLW23" s="26"/>
      <c r="DLX23" s="26"/>
      <c r="DLY23" s="26"/>
      <c r="DLZ23" s="26"/>
      <c r="DMA23" s="26"/>
      <c r="DMB23" s="26"/>
      <c r="DMC23" s="26"/>
      <c r="DMD23" s="26"/>
      <c r="DME23" s="26"/>
      <c r="DMF23" s="26"/>
      <c r="DMG23" s="26"/>
      <c r="DMH23" s="26"/>
      <c r="DMI23" s="26"/>
      <c r="DMJ23" s="26"/>
      <c r="DMK23" s="26"/>
      <c r="DML23" s="26"/>
      <c r="DMM23" s="26"/>
      <c r="DMN23" s="26"/>
      <c r="DMO23" s="26"/>
      <c r="DMP23" s="26"/>
      <c r="DMQ23" s="26"/>
      <c r="DMR23" s="26"/>
      <c r="DMS23" s="26"/>
      <c r="DMT23" s="26"/>
      <c r="DMU23" s="26"/>
      <c r="DMV23" s="26"/>
      <c r="DMW23" s="26"/>
      <c r="DMX23" s="26"/>
      <c r="DMY23" s="26"/>
      <c r="DMZ23" s="26"/>
      <c r="DNA23" s="26"/>
      <c r="DNB23" s="26"/>
      <c r="DNC23" s="26"/>
      <c r="DND23" s="26"/>
      <c r="DNE23" s="26"/>
      <c r="DNF23" s="26"/>
      <c r="DNG23" s="26"/>
      <c r="DNH23" s="26"/>
      <c r="DNI23" s="26"/>
      <c r="DNJ23" s="26"/>
      <c r="DNK23" s="26"/>
      <c r="DNL23" s="26"/>
      <c r="DNM23" s="26"/>
      <c r="DNN23" s="26"/>
      <c r="DNO23" s="26"/>
      <c r="DNP23" s="26"/>
      <c r="DNQ23" s="26"/>
      <c r="DNR23" s="26"/>
      <c r="DNS23" s="26"/>
      <c r="DNT23" s="26"/>
      <c r="DNU23" s="26"/>
      <c r="DNV23" s="26"/>
      <c r="DNW23" s="26"/>
      <c r="DNX23" s="26"/>
      <c r="DNY23" s="26"/>
      <c r="DNZ23" s="26"/>
      <c r="DOA23" s="26"/>
      <c r="DOB23" s="26"/>
      <c r="DOC23" s="26"/>
      <c r="DOD23" s="26"/>
      <c r="DOE23" s="26"/>
      <c r="DOF23" s="26"/>
      <c r="DOG23" s="26"/>
      <c r="DOH23" s="26"/>
      <c r="DOI23" s="26"/>
      <c r="DOJ23" s="26"/>
      <c r="DOK23" s="26"/>
      <c r="DOL23" s="26"/>
      <c r="DOM23" s="26"/>
      <c r="DON23" s="26"/>
      <c r="DOO23" s="26"/>
      <c r="DOP23" s="26"/>
      <c r="DOQ23" s="26"/>
      <c r="DOR23" s="26"/>
      <c r="DOS23" s="26"/>
      <c r="DOT23" s="26"/>
      <c r="DOU23" s="26"/>
      <c r="DOV23" s="26"/>
      <c r="DOW23" s="26"/>
      <c r="DOX23" s="26"/>
      <c r="DOY23" s="26"/>
      <c r="DOZ23" s="26"/>
      <c r="DPA23" s="26"/>
      <c r="DPB23" s="26"/>
      <c r="DPC23" s="26"/>
      <c r="DPD23" s="26"/>
      <c r="DPE23" s="26"/>
      <c r="DPF23" s="26"/>
      <c r="DPG23" s="26"/>
      <c r="DPH23" s="26"/>
      <c r="DPI23" s="26"/>
      <c r="DPJ23" s="26"/>
      <c r="DPK23" s="26"/>
      <c r="DPL23" s="26"/>
      <c r="DPM23" s="26"/>
      <c r="DPN23" s="26"/>
      <c r="DPO23" s="26"/>
      <c r="DPP23" s="26"/>
      <c r="DPQ23" s="26"/>
      <c r="DPR23" s="26"/>
      <c r="DPS23" s="26"/>
      <c r="DPT23" s="26"/>
      <c r="DPU23" s="26"/>
      <c r="DPV23" s="26"/>
      <c r="DPW23" s="26"/>
      <c r="DPX23" s="26"/>
      <c r="DPY23" s="26"/>
      <c r="DPZ23" s="26"/>
      <c r="DQA23" s="26"/>
      <c r="DQB23" s="26"/>
      <c r="DQC23" s="26"/>
      <c r="DQD23" s="26"/>
      <c r="DQE23" s="26"/>
      <c r="DQF23" s="26"/>
      <c r="DQG23" s="26"/>
      <c r="DQH23" s="26"/>
      <c r="DQI23" s="26"/>
      <c r="DQJ23" s="26"/>
      <c r="DQK23" s="26"/>
      <c r="DQL23" s="26"/>
      <c r="DQM23" s="26"/>
      <c r="DQN23" s="26"/>
      <c r="DQO23" s="26"/>
      <c r="DQP23" s="26"/>
      <c r="DQQ23" s="26"/>
      <c r="DQR23" s="26"/>
      <c r="DQS23" s="26"/>
      <c r="DQT23" s="26"/>
      <c r="DQU23" s="26"/>
      <c r="DQV23" s="26"/>
      <c r="DQW23" s="26"/>
      <c r="DQX23" s="26"/>
      <c r="DQY23" s="26"/>
      <c r="DQZ23" s="26"/>
      <c r="DRA23" s="26"/>
      <c r="DRB23" s="26"/>
      <c r="DRC23" s="26"/>
      <c r="DRD23" s="26"/>
      <c r="DRE23" s="26"/>
      <c r="DRF23" s="26"/>
      <c r="DRG23" s="26"/>
      <c r="DRH23" s="26"/>
      <c r="DRI23" s="26"/>
      <c r="DRJ23" s="26"/>
      <c r="DRK23" s="26"/>
      <c r="DRL23" s="26"/>
      <c r="DRM23" s="26"/>
      <c r="DRN23" s="26"/>
      <c r="DRO23" s="26"/>
      <c r="DRP23" s="26"/>
      <c r="DRQ23" s="26"/>
      <c r="DRR23" s="26"/>
      <c r="DRS23" s="26"/>
      <c r="DRT23" s="26"/>
      <c r="DRU23" s="26"/>
      <c r="DRV23" s="26"/>
      <c r="DRW23" s="26"/>
      <c r="DRX23" s="26"/>
      <c r="DRY23" s="26"/>
      <c r="DRZ23" s="26"/>
      <c r="DSA23" s="26"/>
      <c r="DSB23" s="26"/>
      <c r="DSC23" s="26"/>
      <c r="DSD23" s="26"/>
      <c r="DSE23" s="26"/>
      <c r="DSF23" s="26"/>
      <c r="DSG23" s="26"/>
      <c r="DSH23" s="26"/>
      <c r="DSI23" s="26"/>
      <c r="DSJ23" s="26"/>
      <c r="DSK23" s="26"/>
      <c r="DSL23" s="26"/>
      <c r="DSM23" s="26"/>
      <c r="DSN23" s="26"/>
      <c r="DSO23" s="26"/>
      <c r="DSP23" s="26"/>
      <c r="DSQ23" s="26"/>
      <c r="DSR23" s="26"/>
      <c r="DSS23" s="26"/>
      <c r="DST23" s="26"/>
      <c r="DSU23" s="26"/>
      <c r="DSV23" s="26"/>
      <c r="DSW23" s="26"/>
      <c r="DSX23" s="26"/>
      <c r="DSY23" s="26"/>
      <c r="DSZ23" s="26"/>
      <c r="DTA23" s="26"/>
      <c r="DTB23" s="26"/>
      <c r="DTC23" s="26"/>
      <c r="DTD23" s="26"/>
      <c r="DTE23" s="26"/>
      <c r="DTF23" s="26"/>
      <c r="DTG23" s="26"/>
      <c r="DTH23" s="26"/>
      <c r="DTI23" s="26"/>
      <c r="DTJ23" s="26"/>
      <c r="DTK23" s="26"/>
      <c r="DTL23" s="26"/>
      <c r="DTM23" s="26"/>
      <c r="DTN23" s="26"/>
      <c r="DTO23" s="26"/>
      <c r="DTP23" s="26"/>
      <c r="DTQ23" s="26"/>
      <c r="DTR23" s="26"/>
      <c r="DTS23" s="26"/>
      <c r="DTT23" s="26"/>
      <c r="DTU23" s="26"/>
      <c r="DTV23" s="26"/>
      <c r="DTW23" s="26"/>
      <c r="DTX23" s="26"/>
      <c r="DTY23" s="26"/>
      <c r="DTZ23" s="26"/>
      <c r="DUA23" s="26"/>
      <c r="DUB23" s="26"/>
      <c r="DUC23" s="26"/>
      <c r="DUD23" s="26"/>
      <c r="DUE23" s="26"/>
      <c r="DUF23" s="26"/>
      <c r="DUG23" s="26"/>
      <c r="DUH23" s="26"/>
      <c r="DUI23" s="26"/>
      <c r="DUJ23" s="26"/>
      <c r="DUK23" s="26"/>
      <c r="DUL23" s="26"/>
      <c r="DUM23" s="26"/>
      <c r="DUN23" s="26"/>
      <c r="DUO23" s="26"/>
      <c r="DUP23" s="26"/>
      <c r="DUQ23" s="26"/>
      <c r="DUR23" s="26"/>
      <c r="DUS23" s="26"/>
      <c r="DUT23" s="26"/>
      <c r="DUU23" s="26"/>
      <c r="DUV23" s="26"/>
      <c r="DUW23" s="26"/>
      <c r="DUX23" s="26"/>
      <c r="DUY23" s="26"/>
      <c r="DUZ23" s="26"/>
      <c r="DVA23" s="26"/>
      <c r="DVB23" s="26"/>
      <c r="DVC23" s="26"/>
      <c r="DVD23" s="26"/>
      <c r="DVE23" s="26"/>
      <c r="DVF23" s="26"/>
      <c r="DVG23" s="26"/>
      <c r="DVH23" s="26"/>
      <c r="DVI23" s="26"/>
      <c r="DVJ23" s="26"/>
      <c r="DVK23" s="26"/>
      <c r="DVL23" s="26"/>
      <c r="DVM23" s="26"/>
      <c r="DVN23" s="26"/>
      <c r="DVO23" s="26"/>
      <c r="DVP23" s="26"/>
      <c r="DVQ23" s="26"/>
      <c r="DVR23" s="26"/>
      <c r="DVS23" s="26"/>
      <c r="DVT23" s="26"/>
      <c r="DVU23" s="26"/>
      <c r="DVV23" s="26"/>
      <c r="DVW23" s="26"/>
      <c r="DVX23" s="26"/>
      <c r="DVY23" s="26"/>
      <c r="DVZ23" s="26"/>
      <c r="DWA23" s="26"/>
      <c r="DWB23" s="26"/>
      <c r="DWC23" s="26"/>
      <c r="DWD23" s="26"/>
      <c r="DWE23" s="26"/>
      <c r="DWF23" s="26"/>
      <c r="DWG23" s="26"/>
      <c r="DWH23" s="26"/>
      <c r="DWI23" s="26"/>
      <c r="DWJ23" s="26"/>
      <c r="DWK23" s="26"/>
      <c r="DWL23" s="26"/>
      <c r="DWM23" s="26"/>
      <c r="DWN23" s="26"/>
      <c r="DWO23" s="26"/>
      <c r="DWP23" s="26"/>
      <c r="DWQ23" s="26"/>
      <c r="DWR23" s="26"/>
      <c r="DWS23" s="26"/>
      <c r="DWT23" s="26"/>
      <c r="DWU23" s="26"/>
      <c r="DWV23" s="26"/>
      <c r="DWW23" s="26"/>
      <c r="DWX23" s="26"/>
      <c r="DWY23" s="26"/>
      <c r="DWZ23" s="26"/>
      <c r="DXA23" s="26"/>
      <c r="DXB23" s="26"/>
      <c r="DXC23" s="26"/>
      <c r="DXD23" s="26"/>
      <c r="DXE23" s="26"/>
      <c r="DXF23" s="26"/>
      <c r="DXG23" s="26"/>
      <c r="DXH23" s="26"/>
      <c r="DXI23" s="26"/>
      <c r="DXJ23" s="26"/>
      <c r="DXK23" s="26"/>
      <c r="DXL23" s="26"/>
      <c r="DXM23" s="26"/>
      <c r="DXN23" s="26"/>
      <c r="DXO23" s="26"/>
      <c r="DXP23" s="26"/>
      <c r="DXQ23" s="26"/>
      <c r="DXR23" s="26"/>
      <c r="DXS23" s="26"/>
      <c r="DXT23" s="26"/>
      <c r="DXU23" s="26"/>
      <c r="DXV23" s="26"/>
      <c r="DXW23" s="26"/>
      <c r="DXX23" s="26"/>
      <c r="DXY23" s="26"/>
      <c r="DXZ23" s="26"/>
      <c r="DYA23" s="26"/>
      <c r="DYB23" s="26"/>
      <c r="DYC23" s="26"/>
      <c r="DYD23" s="26"/>
      <c r="DYE23" s="26"/>
      <c r="DYF23" s="26"/>
      <c r="DYG23" s="26"/>
      <c r="DYH23" s="26"/>
      <c r="DYI23" s="26"/>
      <c r="DYJ23" s="26"/>
      <c r="DYK23" s="26"/>
      <c r="DYL23" s="26"/>
      <c r="DYM23" s="26"/>
      <c r="DYN23" s="26"/>
      <c r="DYO23" s="26"/>
      <c r="DYP23" s="26"/>
      <c r="DYQ23" s="26"/>
      <c r="DYR23" s="26"/>
      <c r="DYS23" s="26"/>
      <c r="DYT23" s="26"/>
      <c r="DYU23" s="26"/>
      <c r="DYV23" s="26"/>
      <c r="DYW23" s="26"/>
      <c r="DYX23" s="26"/>
      <c r="DYY23" s="26"/>
      <c r="DYZ23" s="26"/>
      <c r="DZA23" s="26"/>
      <c r="DZB23" s="26"/>
      <c r="DZC23" s="26"/>
      <c r="DZD23" s="26"/>
      <c r="DZE23" s="26"/>
      <c r="DZF23" s="26"/>
      <c r="DZG23" s="26"/>
      <c r="DZH23" s="26"/>
      <c r="DZI23" s="26"/>
      <c r="DZJ23" s="26"/>
      <c r="DZK23" s="26"/>
      <c r="DZL23" s="26"/>
      <c r="DZM23" s="26"/>
      <c r="DZN23" s="26"/>
      <c r="DZO23" s="26"/>
      <c r="DZP23" s="26"/>
      <c r="DZQ23" s="26"/>
      <c r="DZR23" s="26"/>
      <c r="DZS23" s="26"/>
      <c r="DZT23" s="26"/>
      <c r="DZU23" s="26"/>
      <c r="DZV23" s="26"/>
      <c r="DZW23" s="26"/>
      <c r="DZX23" s="26"/>
      <c r="DZY23" s="26"/>
      <c r="DZZ23" s="26"/>
      <c r="EAA23" s="26"/>
      <c r="EAB23" s="26"/>
      <c r="EAC23" s="26"/>
      <c r="EAD23" s="26"/>
      <c r="EAE23" s="26"/>
      <c r="EAF23" s="26"/>
      <c r="EAG23" s="26"/>
      <c r="EAH23" s="26"/>
      <c r="EAI23" s="26"/>
      <c r="EAJ23" s="26"/>
      <c r="EAK23" s="26"/>
      <c r="EAL23" s="26"/>
      <c r="EAM23" s="26"/>
      <c r="EAN23" s="26"/>
      <c r="EAO23" s="26"/>
      <c r="EAP23" s="26"/>
      <c r="EAQ23" s="26"/>
      <c r="EAR23" s="26"/>
      <c r="EAS23" s="26"/>
      <c r="EAT23" s="26"/>
      <c r="EAU23" s="26"/>
      <c r="EAV23" s="26"/>
      <c r="EAW23" s="26"/>
      <c r="EAX23" s="26"/>
      <c r="EAY23" s="26"/>
      <c r="EAZ23" s="26"/>
      <c r="EBA23" s="26"/>
      <c r="EBB23" s="26"/>
      <c r="EBC23" s="26"/>
      <c r="EBD23" s="26"/>
      <c r="EBE23" s="26"/>
      <c r="EBF23" s="26"/>
      <c r="EBG23" s="26"/>
      <c r="EBH23" s="26"/>
      <c r="EBI23" s="26"/>
      <c r="EBJ23" s="26"/>
      <c r="EBK23" s="26"/>
      <c r="EBL23" s="26"/>
      <c r="EBM23" s="26"/>
      <c r="EBN23" s="26"/>
      <c r="EBO23" s="26"/>
      <c r="EBP23" s="26"/>
      <c r="EBQ23" s="26"/>
      <c r="EBR23" s="26"/>
      <c r="EBS23" s="26"/>
      <c r="EBT23" s="26"/>
      <c r="EBU23" s="26"/>
      <c r="EBV23" s="26"/>
      <c r="EBW23" s="26"/>
      <c r="EBX23" s="26"/>
      <c r="EBY23" s="26"/>
      <c r="EBZ23" s="26"/>
      <c r="ECA23" s="26"/>
      <c r="ECB23" s="26"/>
      <c r="ECC23" s="26"/>
      <c r="ECD23" s="26"/>
      <c r="ECE23" s="26"/>
      <c r="ECF23" s="26"/>
      <c r="ECG23" s="26"/>
      <c r="ECH23" s="26"/>
      <c r="ECI23" s="26"/>
      <c r="ECJ23" s="26"/>
      <c r="ECK23" s="26"/>
      <c r="ECL23" s="26"/>
      <c r="ECM23" s="26"/>
      <c r="ECN23" s="26"/>
      <c r="ECO23" s="26"/>
      <c r="ECP23" s="26"/>
      <c r="ECQ23" s="26"/>
      <c r="ECR23" s="26"/>
      <c r="ECS23" s="26"/>
      <c r="ECT23" s="26"/>
      <c r="ECU23" s="26"/>
      <c r="ECV23" s="26"/>
      <c r="ECW23" s="26"/>
      <c r="ECX23" s="26"/>
      <c r="ECY23" s="26"/>
      <c r="ECZ23" s="26"/>
      <c r="EDA23" s="26"/>
      <c r="EDB23" s="26"/>
      <c r="EDC23" s="26"/>
      <c r="EDD23" s="26"/>
      <c r="EDE23" s="26"/>
      <c r="EDF23" s="26"/>
      <c r="EDG23" s="26"/>
      <c r="EDH23" s="26"/>
      <c r="EDI23" s="26"/>
      <c r="EDJ23" s="26"/>
      <c r="EDK23" s="26"/>
      <c r="EDL23" s="26"/>
      <c r="EDM23" s="26"/>
      <c r="EDN23" s="26"/>
      <c r="EDO23" s="26"/>
      <c r="EDP23" s="26"/>
      <c r="EDQ23" s="26"/>
      <c r="EDR23" s="26"/>
      <c r="EDS23" s="26"/>
      <c r="EDT23" s="26"/>
      <c r="EDU23" s="26"/>
      <c r="EDV23" s="26"/>
      <c r="EDW23" s="26"/>
      <c r="EDX23" s="26"/>
      <c r="EDY23" s="26"/>
      <c r="EDZ23" s="26"/>
      <c r="EEA23" s="26"/>
      <c r="EEB23" s="26"/>
      <c r="EEC23" s="26"/>
      <c r="EED23" s="26"/>
      <c r="EEE23" s="26"/>
      <c r="EEF23" s="26"/>
      <c r="EEG23" s="26"/>
      <c r="EEH23" s="26"/>
      <c r="EEI23" s="26"/>
      <c r="EEJ23" s="26"/>
      <c r="EEK23" s="26"/>
      <c r="EEL23" s="26"/>
      <c r="EEM23" s="26"/>
      <c r="EEN23" s="26"/>
      <c r="EEO23" s="26"/>
      <c r="EEP23" s="26"/>
      <c r="EEQ23" s="26"/>
      <c r="EER23" s="26"/>
      <c r="EES23" s="26"/>
      <c r="EET23" s="26"/>
      <c r="EEU23" s="26"/>
      <c r="EEV23" s="26"/>
      <c r="EEW23" s="26"/>
      <c r="EEX23" s="26"/>
      <c r="EEY23" s="26"/>
      <c r="EEZ23" s="26"/>
      <c r="EFA23" s="26"/>
      <c r="EFB23" s="26"/>
      <c r="EFC23" s="26"/>
      <c r="EFD23" s="26"/>
      <c r="EFE23" s="26"/>
      <c r="EFF23" s="26"/>
      <c r="EFG23" s="26"/>
      <c r="EFH23" s="26"/>
      <c r="EFI23" s="26"/>
      <c r="EFJ23" s="26"/>
      <c r="EFK23" s="26"/>
      <c r="EFL23" s="26"/>
      <c r="EFM23" s="26"/>
      <c r="EFN23" s="26"/>
      <c r="EFO23" s="26"/>
      <c r="EFP23" s="26"/>
      <c r="EFQ23" s="26"/>
      <c r="EFR23" s="26"/>
      <c r="EFS23" s="26"/>
      <c r="EFT23" s="26"/>
      <c r="EFU23" s="26"/>
      <c r="EFV23" s="26"/>
      <c r="EFW23" s="26"/>
      <c r="EFX23" s="26"/>
      <c r="EFY23" s="26"/>
      <c r="EFZ23" s="26"/>
      <c r="EGA23" s="26"/>
      <c r="EGB23" s="26"/>
      <c r="EGC23" s="26"/>
      <c r="EGD23" s="26"/>
      <c r="EGE23" s="26"/>
      <c r="EGF23" s="26"/>
      <c r="EGG23" s="26"/>
      <c r="EGH23" s="26"/>
      <c r="EGI23" s="26"/>
      <c r="EGJ23" s="26"/>
      <c r="EGK23" s="26"/>
      <c r="EGL23" s="26"/>
      <c r="EGM23" s="26"/>
      <c r="EGN23" s="26"/>
      <c r="EGO23" s="26"/>
      <c r="EGP23" s="26"/>
      <c r="EGQ23" s="26"/>
      <c r="EGR23" s="26"/>
      <c r="EGS23" s="26"/>
      <c r="EGT23" s="26"/>
      <c r="EGU23" s="26"/>
      <c r="EGV23" s="26"/>
      <c r="EGW23" s="26"/>
      <c r="EGX23" s="26"/>
      <c r="EGY23" s="26"/>
      <c r="EGZ23" s="26"/>
      <c r="EHA23" s="26"/>
      <c r="EHB23" s="26"/>
      <c r="EHC23" s="26"/>
      <c r="EHD23" s="26"/>
      <c r="EHE23" s="26"/>
      <c r="EHF23" s="26"/>
      <c r="EHG23" s="26"/>
      <c r="EHH23" s="26"/>
      <c r="EHI23" s="26"/>
      <c r="EHJ23" s="26"/>
      <c r="EHK23" s="26"/>
      <c r="EHL23" s="26"/>
      <c r="EHM23" s="26"/>
      <c r="EHN23" s="26"/>
      <c r="EHO23" s="26"/>
      <c r="EHP23" s="26"/>
      <c r="EHQ23" s="26"/>
      <c r="EHR23" s="26"/>
      <c r="EHS23" s="26"/>
      <c r="EHT23" s="26"/>
      <c r="EHU23" s="26"/>
      <c r="EHV23" s="26"/>
      <c r="EHW23" s="26"/>
      <c r="EHX23" s="26"/>
      <c r="EHY23" s="26"/>
      <c r="EHZ23" s="26"/>
      <c r="EIA23" s="26"/>
      <c r="EIB23" s="26"/>
      <c r="EIC23" s="26"/>
      <c r="EID23" s="26"/>
      <c r="EIE23" s="26"/>
      <c r="EIF23" s="26"/>
      <c r="EIG23" s="26"/>
      <c r="EIH23" s="26"/>
      <c r="EII23" s="26"/>
      <c r="EIJ23" s="26"/>
      <c r="EIK23" s="26"/>
      <c r="EIL23" s="26"/>
      <c r="EIM23" s="26"/>
      <c r="EIN23" s="26"/>
      <c r="EIO23" s="26"/>
      <c r="EIP23" s="26"/>
      <c r="EIQ23" s="26"/>
      <c r="EIR23" s="26"/>
      <c r="EIS23" s="26"/>
      <c r="EIT23" s="26"/>
      <c r="EIU23" s="26"/>
      <c r="EIV23" s="26"/>
      <c r="EIW23" s="26"/>
      <c r="EIX23" s="26"/>
      <c r="EIY23" s="26"/>
      <c r="EIZ23" s="26"/>
      <c r="EJA23" s="26"/>
      <c r="EJB23" s="26"/>
      <c r="EJC23" s="26"/>
      <c r="EJD23" s="26"/>
      <c r="EJE23" s="26"/>
      <c r="EJF23" s="26"/>
      <c r="EJG23" s="26"/>
      <c r="EJH23" s="26"/>
      <c r="EJI23" s="26"/>
      <c r="EJJ23" s="26"/>
      <c r="EJK23" s="26"/>
      <c r="EJL23" s="26"/>
      <c r="EJM23" s="26"/>
      <c r="EJN23" s="26"/>
      <c r="EJO23" s="26"/>
      <c r="EJP23" s="26"/>
      <c r="EJQ23" s="26"/>
      <c r="EJR23" s="26"/>
      <c r="EJS23" s="26"/>
      <c r="EJT23" s="26"/>
      <c r="EJU23" s="26"/>
      <c r="EJV23" s="26"/>
      <c r="EJW23" s="26"/>
      <c r="EJX23" s="26"/>
      <c r="EJY23" s="26"/>
      <c r="EJZ23" s="26"/>
      <c r="EKA23" s="26"/>
      <c r="EKB23" s="26"/>
      <c r="EKC23" s="26"/>
      <c r="EKD23" s="26"/>
      <c r="EKE23" s="26"/>
      <c r="EKF23" s="26"/>
      <c r="EKG23" s="26"/>
      <c r="EKH23" s="26"/>
      <c r="EKI23" s="26"/>
      <c r="EKJ23" s="26"/>
      <c r="EKK23" s="26"/>
      <c r="EKL23" s="26"/>
      <c r="EKM23" s="26"/>
      <c r="EKN23" s="26"/>
      <c r="EKO23" s="26"/>
      <c r="EKP23" s="26"/>
      <c r="EKQ23" s="26"/>
      <c r="EKR23" s="26"/>
      <c r="EKS23" s="26"/>
      <c r="EKT23" s="26"/>
      <c r="EKU23" s="26"/>
      <c r="EKV23" s="26"/>
      <c r="EKW23" s="26"/>
      <c r="EKX23" s="26"/>
      <c r="EKY23" s="26"/>
      <c r="EKZ23" s="26"/>
      <c r="ELA23" s="26"/>
      <c r="ELB23" s="26"/>
      <c r="ELC23" s="26"/>
      <c r="ELD23" s="26"/>
      <c r="ELE23" s="26"/>
      <c r="ELF23" s="26"/>
      <c r="ELG23" s="26"/>
      <c r="ELH23" s="26"/>
      <c r="ELI23" s="26"/>
      <c r="ELJ23" s="26"/>
      <c r="ELK23" s="26"/>
      <c r="ELL23" s="26"/>
      <c r="ELM23" s="26"/>
      <c r="ELN23" s="26"/>
      <c r="ELO23" s="26"/>
      <c r="ELP23" s="26"/>
      <c r="ELQ23" s="26"/>
      <c r="ELR23" s="26"/>
      <c r="ELS23" s="26"/>
      <c r="ELT23" s="26"/>
      <c r="ELU23" s="26"/>
      <c r="ELV23" s="26"/>
      <c r="ELW23" s="26"/>
      <c r="ELX23" s="26"/>
      <c r="ELY23" s="26"/>
      <c r="ELZ23" s="26"/>
      <c r="EMA23" s="26"/>
      <c r="EMB23" s="26"/>
      <c r="EMC23" s="26"/>
      <c r="EMD23" s="26"/>
      <c r="EME23" s="26"/>
      <c r="EMF23" s="26"/>
      <c r="EMG23" s="26"/>
      <c r="EMH23" s="26"/>
      <c r="EMI23" s="26"/>
      <c r="EMJ23" s="26"/>
      <c r="EMK23" s="26"/>
      <c r="EML23" s="26"/>
      <c r="EMM23" s="26"/>
      <c r="EMN23" s="26"/>
      <c r="EMO23" s="26"/>
      <c r="EMP23" s="26"/>
      <c r="EMQ23" s="26"/>
      <c r="EMR23" s="26"/>
      <c r="EMS23" s="26"/>
      <c r="EMT23" s="26"/>
      <c r="EMU23" s="26"/>
      <c r="EMV23" s="26"/>
      <c r="EMW23" s="26"/>
      <c r="EMX23" s="26"/>
      <c r="EMY23" s="26"/>
      <c r="EMZ23" s="26"/>
      <c r="ENA23" s="26"/>
      <c r="ENB23" s="26"/>
      <c r="ENC23" s="26"/>
      <c r="END23" s="26"/>
      <c r="ENE23" s="26"/>
      <c r="ENF23" s="26"/>
      <c r="ENG23" s="26"/>
      <c r="ENH23" s="26"/>
      <c r="ENI23" s="26"/>
      <c r="ENJ23" s="26"/>
      <c r="ENK23" s="26"/>
      <c r="ENL23" s="26"/>
      <c r="ENM23" s="26"/>
      <c r="ENN23" s="26"/>
      <c r="ENO23" s="26"/>
      <c r="ENP23" s="26"/>
      <c r="ENQ23" s="26"/>
      <c r="ENR23" s="26"/>
      <c r="ENS23" s="26"/>
      <c r="ENT23" s="26"/>
      <c r="ENU23" s="26"/>
      <c r="ENV23" s="26"/>
      <c r="ENW23" s="26"/>
      <c r="ENX23" s="26"/>
      <c r="ENY23" s="26"/>
      <c r="ENZ23" s="26"/>
      <c r="EOA23" s="26"/>
      <c r="EOB23" s="26"/>
      <c r="EOC23" s="26"/>
      <c r="EOD23" s="26"/>
      <c r="EOE23" s="26"/>
      <c r="EOF23" s="26"/>
      <c r="EOG23" s="26"/>
      <c r="EOH23" s="26"/>
      <c r="EOI23" s="26"/>
      <c r="EOJ23" s="26"/>
      <c r="EOK23" s="26"/>
      <c r="EOL23" s="26"/>
      <c r="EOM23" s="26"/>
      <c r="EON23" s="26"/>
      <c r="EOO23" s="26"/>
      <c r="EOP23" s="26"/>
      <c r="EOQ23" s="26"/>
      <c r="EOR23" s="26"/>
      <c r="EOS23" s="26"/>
      <c r="EOT23" s="26"/>
      <c r="EOU23" s="26"/>
      <c r="EOV23" s="26"/>
      <c r="EOW23" s="26"/>
      <c r="EOX23" s="26"/>
      <c r="EOY23" s="26"/>
      <c r="EOZ23" s="26"/>
      <c r="EPA23" s="26"/>
      <c r="EPB23" s="26"/>
      <c r="EPC23" s="26"/>
      <c r="EPD23" s="26"/>
      <c r="EPE23" s="26"/>
      <c r="EPF23" s="26"/>
      <c r="EPG23" s="26"/>
      <c r="EPH23" s="26"/>
      <c r="EPI23" s="26"/>
      <c r="EPJ23" s="26"/>
      <c r="EPK23" s="26"/>
      <c r="EPL23" s="26"/>
      <c r="EPM23" s="26"/>
      <c r="EPN23" s="26"/>
      <c r="EPO23" s="26"/>
      <c r="EPP23" s="26"/>
      <c r="EPQ23" s="26"/>
      <c r="EPR23" s="26"/>
      <c r="EPS23" s="26"/>
      <c r="EPT23" s="26"/>
      <c r="EPU23" s="26"/>
      <c r="EPV23" s="26"/>
      <c r="EPW23" s="26"/>
      <c r="EPX23" s="26"/>
      <c r="EPY23" s="26"/>
      <c r="EPZ23" s="26"/>
      <c r="EQA23" s="26"/>
      <c r="EQB23" s="26"/>
      <c r="EQC23" s="26"/>
      <c r="EQD23" s="26"/>
      <c r="EQE23" s="26"/>
      <c r="EQF23" s="26"/>
      <c r="EQG23" s="26"/>
      <c r="EQH23" s="26"/>
      <c r="EQI23" s="26"/>
      <c r="EQJ23" s="26"/>
      <c r="EQK23" s="26"/>
      <c r="EQL23" s="26"/>
      <c r="EQM23" s="26"/>
      <c r="EQN23" s="26"/>
      <c r="EQO23" s="26"/>
      <c r="EQP23" s="26"/>
      <c r="EQQ23" s="26"/>
      <c r="EQR23" s="26"/>
      <c r="EQS23" s="26"/>
      <c r="EQT23" s="26"/>
      <c r="EQU23" s="26"/>
      <c r="EQV23" s="26"/>
      <c r="EQW23" s="26"/>
      <c r="EQX23" s="26"/>
      <c r="EQY23" s="26"/>
      <c r="EQZ23" s="26"/>
      <c r="ERA23" s="26"/>
      <c r="ERB23" s="26"/>
      <c r="ERC23" s="26"/>
      <c r="ERD23" s="26"/>
      <c r="ERE23" s="26"/>
      <c r="ERF23" s="26"/>
      <c r="ERG23" s="26"/>
      <c r="ERH23" s="26"/>
      <c r="ERI23" s="26"/>
      <c r="ERJ23" s="26"/>
      <c r="ERK23" s="26"/>
      <c r="ERL23" s="26"/>
      <c r="ERM23" s="26"/>
      <c r="ERN23" s="26"/>
      <c r="ERO23" s="26"/>
      <c r="ERP23" s="26"/>
      <c r="ERQ23" s="26"/>
      <c r="ERR23" s="26"/>
      <c r="ERS23" s="26"/>
      <c r="ERT23" s="26"/>
      <c r="ERU23" s="26"/>
      <c r="ERV23" s="26"/>
      <c r="ERW23" s="26"/>
      <c r="ERX23" s="26"/>
      <c r="ERY23" s="26"/>
      <c r="ERZ23" s="26"/>
      <c r="ESA23" s="26"/>
      <c r="ESB23" s="26"/>
      <c r="ESC23" s="26"/>
      <c r="ESD23" s="26"/>
      <c r="ESE23" s="26"/>
      <c r="ESF23" s="26"/>
      <c r="ESG23" s="26"/>
      <c r="ESH23" s="26"/>
      <c r="ESI23" s="26"/>
      <c r="ESJ23" s="26"/>
      <c r="ESK23" s="26"/>
      <c r="ESL23" s="26"/>
      <c r="ESM23" s="26"/>
      <c r="ESN23" s="26"/>
      <c r="ESO23" s="26"/>
      <c r="ESP23" s="26"/>
      <c r="ESQ23" s="26"/>
      <c r="ESR23" s="26"/>
      <c r="ESS23" s="26"/>
      <c r="EST23" s="26"/>
      <c r="ESU23" s="26"/>
      <c r="ESV23" s="26"/>
      <c r="ESW23" s="26"/>
      <c r="ESX23" s="26"/>
      <c r="ESY23" s="26"/>
      <c r="ESZ23" s="26"/>
      <c r="ETA23" s="26"/>
      <c r="ETB23" s="26"/>
      <c r="ETC23" s="26"/>
      <c r="ETD23" s="26"/>
      <c r="ETE23" s="26"/>
      <c r="ETF23" s="26"/>
      <c r="ETG23" s="26"/>
      <c r="ETH23" s="26"/>
      <c r="ETI23" s="26"/>
      <c r="ETJ23" s="26"/>
      <c r="ETK23" s="26"/>
      <c r="ETL23" s="26"/>
      <c r="ETM23" s="26"/>
      <c r="ETN23" s="26"/>
      <c r="ETO23" s="26"/>
      <c r="ETP23" s="26"/>
      <c r="ETQ23" s="26"/>
      <c r="ETR23" s="26"/>
      <c r="ETS23" s="26"/>
      <c r="ETT23" s="26"/>
      <c r="ETU23" s="26"/>
      <c r="ETV23" s="26"/>
      <c r="ETW23" s="26"/>
      <c r="ETX23" s="26"/>
      <c r="ETY23" s="26"/>
      <c r="ETZ23" s="26"/>
      <c r="EUA23" s="26"/>
      <c r="EUB23" s="26"/>
      <c r="EUC23" s="26"/>
      <c r="EUD23" s="26"/>
      <c r="EUE23" s="26"/>
      <c r="EUF23" s="26"/>
      <c r="EUG23" s="26"/>
      <c r="EUH23" s="26"/>
      <c r="EUI23" s="26"/>
      <c r="EUJ23" s="26"/>
      <c r="EUK23" s="26"/>
      <c r="EUL23" s="26"/>
      <c r="EUM23" s="26"/>
      <c r="EUN23" s="26"/>
      <c r="EUO23" s="26"/>
      <c r="EUP23" s="26"/>
      <c r="EUQ23" s="26"/>
      <c r="EUR23" s="26"/>
      <c r="EUS23" s="26"/>
      <c r="EUT23" s="26"/>
      <c r="EUU23" s="26"/>
      <c r="EUV23" s="26"/>
      <c r="EUW23" s="26"/>
      <c r="EUX23" s="26"/>
      <c r="EUY23" s="26"/>
      <c r="EUZ23" s="26"/>
      <c r="EVA23" s="26"/>
      <c r="EVB23" s="26"/>
      <c r="EVC23" s="26"/>
      <c r="EVD23" s="26"/>
      <c r="EVE23" s="26"/>
      <c r="EVF23" s="26"/>
      <c r="EVG23" s="26"/>
      <c r="EVH23" s="26"/>
      <c r="EVI23" s="26"/>
      <c r="EVJ23" s="26"/>
      <c r="EVK23" s="26"/>
      <c r="EVL23" s="26"/>
      <c r="EVM23" s="26"/>
      <c r="EVN23" s="26"/>
      <c r="EVO23" s="26"/>
      <c r="EVP23" s="26"/>
      <c r="EVQ23" s="26"/>
      <c r="EVR23" s="26"/>
      <c r="EVS23" s="26"/>
      <c r="EVT23" s="26"/>
      <c r="EVU23" s="26"/>
      <c r="EVV23" s="26"/>
      <c r="EVW23" s="26"/>
      <c r="EVX23" s="26"/>
      <c r="EVY23" s="26"/>
      <c r="EVZ23" s="26"/>
      <c r="EWA23" s="26"/>
      <c r="EWB23" s="26"/>
      <c r="EWC23" s="26"/>
      <c r="EWD23" s="26"/>
      <c r="EWE23" s="26"/>
      <c r="EWF23" s="26"/>
      <c r="EWG23" s="26"/>
      <c r="EWH23" s="26"/>
      <c r="EWI23" s="26"/>
      <c r="EWJ23" s="26"/>
      <c r="EWK23" s="26"/>
      <c r="EWL23" s="26"/>
      <c r="EWM23" s="26"/>
      <c r="EWN23" s="26"/>
      <c r="EWO23" s="26"/>
      <c r="EWP23" s="26"/>
      <c r="EWQ23" s="26"/>
      <c r="EWR23" s="26"/>
      <c r="EWS23" s="26"/>
      <c r="EWT23" s="26"/>
      <c r="EWU23" s="26"/>
      <c r="EWV23" s="26"/>
      <c r="EWW23" s="26"/>
      <c r="EWX23" s="26"/>
      <c r="EWY23" s="26"/>
      <c r="EWZ23" s="26"/>
      <c r="EXA23" s="26"/>
      <c r="EXB23" s="26"/>
      <c r="EXC23" s="26"/>
      <c r="EXD23" s="26"/>
      <c r="EXE23" s="26"/>
      <c r="EXF23" s="26"/>
      <c r="EXG23" s="26"/>
      <c r="EXH23" s="26"/>
      <c r="EXI23" s="26"/>
      <c r="EXJ23" s="26"/>
      <c r="EXK23" s="26"/>
      <c r="EXL23" s="26"/>
      <c r="EXM23" s="26"/>
      <c r="EXN23" s="26"/>
      <c r="EXO23" s="26"/>
      <c r="EXP23" s="26"/>
      <c r="EXQ23" s="26"/>
      <c r="EXR23" s="26"/>
      <c r="EXS23" s="26"/>
      <c r="EXT23" s="26"/>
      <c r="EXU23" s="26"/>
      <c r="EXV23" s="26"/>
      <c r="EXW23" s="26"/>
      <c r="EXX23" s="26"/>
      <c r="EXY23" s="26"/>
      <c r="EXZ23" s="26"/>
      <c r="EYA23" s="26"/>
      <c r="EYB23" s="26"/>
      <c r="EYC23" s="26"/>
      <c r="EYD23" s="26"/>
      <c r="EYE23" s="26"/>
      <c r="EYF23" s="26"/>
      <c r="EYG23" s="26"/>
      <c r="EYH23" s="26"/>
      <c r="EYI23" s="26"/>
      <c r="EYJ23" s="26"/>
      <c r="EYK23" s="26"/>
      <c r="EYL23" s="26"/>
      <c r="EYM23" s="26"/>
      <c r="EYN23" s="26"/>
      <c r="EYO23" s="26"/>
      <c r="EYP23" s="26"/>
      <c r="EYQ23" s="26"/>
      <c r="EYR23" s="26"/>
      <c r="EYS23" s="26"/>
      <c r="EYT23" s="26"/>
      <c r="EYU23" s="26"/>
      <c r="EYV23" s="26"/>
      <c r="EYW23" s="26"/>
      <c r="EYX23" s="26"/>
      <c r="EYY23" s="26"/>
      <c r="EYZ23" s="26"/>
      <c r="EZA23" s="26"/>
      <c r="EZB23" s="26"/>
      <c r="EZC23" s="26"/>
      <c r="EZD23" s="26"/>
      <c r="EZE23" s="26"/>
      <c r="EZF23" s="26"/>
      <c r="EZG23" s="26"/>
      <c r="EZH23" s="26"/>
      <c r="EZI23" s="26"/>
      <c r="EZJ23" s="26"/>
      <c r="EZK23" s="26"/>
      <c r="EZL23" s="26"/>
      <c r="EZM23" s="26"/>
      <c r="EZN23" s="26"/>
      <c r="EZO23" s="26"/>
      <c r="EZP23" s="26"/>
      <c r="EZQ23" s="26"/>
      <c r="EZR23" s="26"/>
      <c r="EZS23" s="26"/>
      <c r="EZT23" s="26"/>
      <c r="EZU23" s="26"/>
      <c r="EZV23" s="26"/>
      <c r="EZW23" s="26"/>
      <c r="EZX23" s="26"/>
      <c r="EZY23" s="26"/>
      <c r="EZZ23" s="26"/>
      <c r="FAA23" s="26"/>
      <c r="FAB23" s="26"/>
      <c r="FAC23" s="26"/>
      <c r="FAD23" s="26"/>
      <c r="FAE23" s="26"/>
      <c r="FAF23" s="26"/>
      <c r="FAG23" s="26"/>
      <c r="FAH23" s="26"/>
      <c r="FAI23" s="26"/>
      <c r="FAJ23" s="26"/>
      <c r="FAK23" s="26"/>
      <c r="FAL23" s="26"/>
      <c r="FAM23" s="26"/>
      <c r="FAN23" s="26"/>
      <c r="FAO23" s="26"/>
      <c r="FAP23" s="26"/>
      <c r="FAQ23" s="26"/>
      <c r="FAR23" s="26"/>
      <c r="FAS23" s="26"/>
      <c r="FAT23" s="26"/>
      <c r="FAU23" s="26"/>
      <c r="FAV23" s="26"/>
      <c r="FAW23" s="26"/>
      <c r="FAX23" s="26"/>
      <c r="FAY23" s="26"/>
      <c r="FAZ23" s="26"/>
      <c r="FBA23" s="26"/>
      <c r="FBB23" s="26"/>
      <c r="FBC23" s="26"/>
      <c r="FBD23" s="26"/>
      <c r="FBE23" s="26"/>
      <c r="FBF23" s="26"/>
      <c r="FBG23" s="26"/>
      <c r="FBH23" s="26"/>
      <c r="FBI23" s="26"/>
      <c r="FBJ23" s="26"/>
      <c r="FBK23" s="26"/>
      <c r="FBL23" s="26"/>
      <c r="FBM23" s="26"/>
      <c r="FBN23" s="26"/>
      <c r="FBO23" s="26"/>
      <c r="FBP23" s="26"/>
      <c r="FBQ23" s="26"/>
      <c r="FBR23" s="26"/>
      <c r="FBS23" s="26"/>
      <c r="FBT23" s="26"/>
      <c r="FBU23" s="26"/>
      <c r="FBV23" s="26"/>
      <c r="FBW23" s="26"/>
      <c r="FBX23" s="26"/>
      <c r="FBY23" s="26"/>
      <c r="FBZ23" s="26"/>
      <c r="FCA23" s="26"/>
      <c r="FCB23" s="26"/>
      <c r="FCC23" s="26"/>
      <c r="FCD23" s="26"/>
      <c r="FCE23" s="26"/>
      <c r="FCF23" s="26"/>
      <c r="FCG23" s="26"/>
      <c r="FCH23" s="26"/>
      <c r="FCI23" s="26"/>
      <c r="FCJ23" s="26"/>
      <c r="FCK23" s="26"/>
      <c r="FCL23" s="26"/>
      <c r="FCM23" s="26"/>
      <c r="FCN23" s="26"/>
      <c r="FCO23" s="26"/>
      <c r="FCP23" s="26"/>
      <c r="FCQ23" s="26"/>
      <c r="FCR23" s="26"/>
      <c r="FCS23" s="26"/>
      <c r="FCT23" s="26"/>
      <c r="FCU23" s="26"/>
      <c r="FCV23" s="26"/>
      <c r="FCW23" s="26"/>
      <c r="FCX23" s="26"/>
      <c r="FCY23" s="26"/>
      <c r="FCZ23" s="26"/>
      <c r="FDA23" s="26"/>
      <c r="FDB23" s="26"/>
      <c r="FDC23" s="26"/>
      <c r="FDD23" s="26"/>
      <c r="FDE23" s="26"/>
      <c r="FDF23" s="26"/>
      <c r="FDG23" s="26"/>
      <c r="FDH23" s="26"/>
      <c r="FDI23" s="26"/>
      <c r="FDJ23" s="26"/>
      <c r="FDK23" s="26"/>
      <c r="FDL23" s="26"/>
      <c r="FDM23" s="26"/>
      <c r="FDN23" s="26"/>
      <c r="FDO23" s="26"/>
      <c r="FDP23" s="26"/>
      <c r="FDQ23" s="26"/>
      <c r="FDR23" s="26"/>
      <c r="FDS23" s="26"/>
      <c r="FDT23" s="26"/>
      <c r="FDU23" s="26"/>
      <c r="FDV23" s="26"/>
      <c r="FDW23" s="26"/>
      <c r="FDX23" s="26"/>
      <c r="FDY23" s="26"/>
      <c r="FDZ23" s="26"/>
      <c r="FEA23" s="26"/>
      <c r="FEB23" s="26"/>
      <c r="FEC23" s="26"/>
      <c r="FED23" s="26"/>
      <c r="FEE23" s="26"/>
      <c r="FEF23" s="26"/>
      <c r="FEG23" s="26"/>
      <c r="FEH23" s="26"/>
      <c r="FEI23" s="26"/>
      <c r="FEJ23" s="26"/>
      <c r="FEK23" s="26"/>
      <c r="FEL23" s="26"/>
      <c r="FEM23" s="26"/>
      <c r="FEN23" s="26"/>
      <c r="FEO23" s="26"/>
      <c r="FEP23" s="26"/>
      <c r="FEQ23" s="26"/>
      <c r="FER23" s="26"/>
      <c r="FES23" s="26"/>
      <c r="FET23" s="26"/>
      <c r="FEU23" s="26"/>
      <c r="FEV23" s="26"/>
      <c r="FEW23" s="26"/>
      <c r="FEX23" s="26"/>
      <c r="FEY23" s="26"/>
      <c r="FEZ23" s="26"/>
      <c r="FFA23" s="26"/>
      <c r="FFB23" s="26"/>
      <c r="FFC23" s="26"/>
      <c r="FFD23" s="26"/>
      <c r="FFE23" s="26"/>
      <c r="FFF23" s="26"/>
      <c r="FFG23" s="26"/>
      <c r="FFH23" s="26"/>
      <c r="FFI23" s="26"/>
      <c r="FFJ23" s="26"/>
      <c r="FFK23" s="26"/>
      <c r="FFL23" s="26"/>
      <c r="FFM23" s="26"/>
      <c r="FFN23" s="26"/>
      <c r="FFO23" s="26"/>
      <c r="FFP23" s="26"/>
      <c r="FFQ23" s="26"/>
      <c r="FFR23" s="26"/>
      <c r="FFS23" s="26"/>
      <c r="FFT23" s="26"/>
      <c r="FFU23" s="26"/>
      <c r="FFV23" s="26"/>
      <c r="FFW23" s="26"/>
      <c r="FFX23" s="26"/>
      <c r="FFY23" s="26"/>
      <c r="FFZ23" s="26"/>
      <c r="FGA23" s="26"/>
      <c r="FGB23" s="26"/>
      <c r="FGC23" s="26"/>
      <c r="FGD23" s="26"/>
      <c r="FGE23" s="26"/>
      <c r="FGF23" s="26"/>
      <c r="FGG23" s="26"/>
      <c r="FGH23" s="26"/>
      <c r="FGI23" s="26"/>
      <c r="FGJ23" s="26"/>
      <c r="FGK23" s="26"/>
      <c r="FGL23" s="26"/>
      <c r="FGM23" s="26"/>
      <c r="FGN23" s="26"/>
      <c r="FGO23" s="26"/>
      <c r="FGP23" s="26"/>
      <c r="FGQ23" s="26"/>
      <c r="FGR23" s="26"/>
      <c r="FGS23" s="26"/>
      <c r="FGT23" s="26"/>
      <c r="FGU23" s="26"/>
      <c r="FGV23" s="26"/>
      <c r="FGW23" s="26"/>
      <c r="FGX23" s="26"/>
      <c r="FGY23" s="26"/>
      <c r="FGZ23" s="26"/>
      <c r="FHA23" s="26"/>
      <c r="FHB23" s="26"/>
      <c r="FHC23" s="26"/>
      <c r="FHD23" s="26"/>
      <c r="FHE23" s="26"/>
      <c r="FHF23" s="26"/>
      <c r="FHG23" s="26"/>
      <c r="FHH23" s="26"/>
      <c r="FHI23" s="26"/>
      <c r="FHJ23" s="26"/>
      <c r="FHK23" s="26"/>
      <c r="FHL23" s="26"/>
      <c r="FHM23" s="26"/>
      <c r="FHN23" s="26"/>
      <c r="FHO23" s="26"/>
      <c r="FHP23" s="26"/>
      <c r="FHQ23" s="26"/>
      <c r="FHR23" s="26"/>
      <c r="FHS23" s="26"/>
      <c r="FHT23" s="26"/>
      <c r="FHU23" s="26"/>
      <c r="FHV23" s="26"/>
      <c r="FHW23" s="26"/>
      <c r="FHX23" s="26"/>
      <c r="FHY23" s="26"/>
      <c r="FHZ23" s="26"/>
      <c r="FIA23" s="26"/>
      <c r="FIB23" s="26"/>
      <c r="FIC23" s="26"/>
      <c r="FID23" s="26"/>
      <c r="FIE23" s="26"/>
      <c r="FIF23" s="26"/>
      <c r="FIG23" s="26"/>
      <c r="FIH23" s="26"/>
      <c r="FII23" s="26"/>
      <c r="FIJ23" s="26"/>
      <c r="FIK23" s="26"/>
      <c r="FIL23" s="26"/>
      <c r="FIM23" s="26"/>
      <c r="FIN23" s="26"/>
      <c r="FIO23" s="26"/>
      <c r="FIP23" s="26"/>
      <c r="FIQ23" s="26"/>
      <c r="FIR23" s="26"/>
      <c r="FIS23" s="26"/>
      <c r="FIT23" s="26"/>
      <c r="FIU23" s="26"/>
      <c r="FIV23" s="26"/>
      <c r="FIW23" s="26"/>
      <c r="FIX23" s="26"/>
      <c r="FIY23" s="26"/>
      <c r="FIZ23" s="26"/>
      <c r="FJA23" s="26"/>
      <c r="FJB23" s="26"/>
      <c r="FJC23" s="26"/>
      <c r="FJD23" s="26"/>
      <c r="FJE23" s="26"/>
      <c r="FJF23" s="26"/>
      <c r="FJG23" s="26"/>
      <c r="FJH23" s="26"/>
      <c r="FJI23" s="26"/>
      <c r="FJJ23" s="26"/>
      <c r="FJK23" s="26"/>
      <c r="FJL23" s="26"/>
      <c r="FJM23" s="26"/>
      <c r="FJN23" s="26"/>
      <c r="FJO23" s="26"/>
      <c r="FJP23" s="26"/>
      <c r="FJQ23" s="26"/>
      <c r="FJR23" s="26"/>
      <c r="FJS23" s="26"/>
      <c r="FJT23" s="26"/>
      <c r="FJU23" s="26"/>
      <c r="FJV23" s="26"/>
      <c r="FJW23" s="26"/>
      <c r="FJX23" s="26"/>
      <c r="FJY23" s="26"/>
      <c r="FJZ23" s="26"/>
      <c r="FKA23" s="26"/>
      <c r="FKB23" s="26"/>
      <c r="FKC23" s="26"/>
      <c r="FKD23" s="26"/>
      <c r="FKE23" s="26"/>
      <c r="FKF23" s="26"/>
      <c r="FKG23" s="26"/>
      <c r="FKH23" s="26"/>
      <c r="FKI23" s="26"/>
      <c r="FKJ23" s="26"/>
      <c r="FKK23" s="26"/>
      <c r="FKL23" s="26"/>
      <c r="FKM23" s="26"/>
      <c r="FKN23" s="26"/>
      <c r="FKO23" s="26"/>
      <c r="FKP23" s="26"/>
      <c r="FKQ23" s="26"/>
      <c r="FKR23" s="26"/>
      <c r="FKS23" s="26"/>
      <c r="FKT23" s="26"/>
      <c r="FKU23" s="26"/>
      <c r="FKV23" s="26"/>
      <c r="FKW23" s="26"/>
      <c r="FKX23" s="26"/>
      <c r="FKY23" s="26"/>
      <c r="FKZ23" s="26"/>
      <c r="FLA23" s="26"/>
      <c r="FLB23" s="26"/>
      <c r="FLC23" s="26"/>
      <c r="FLD23" s="26"/>
      <c r="FLE23" s="26"/>
      <c r="FLF23" s="26"/>
      <c r="FLG23" s="26"/>
      <c r="FLH23" s="26"/>
      <c r="FLI23" s="26"/>
      <c r="FLJ23" s="26"/>
      <c r="FLK23" s="26"/>
      <c r="FLL23" s="26"/>
      <c r="FLM23" s="26"/>
      <c r="FLN23" s="26"/>
      <c r="FLO23" s="26"/>
      <c r="FLP23" s="26"/>
      <c r="FLQ23" s="26"/>
      <c r="FLR23" s="26"/>
      <c r="FLS23" s="26"/>
      <c r="FLT23" s="26"/>
      <c r="FLU23" s="26"/>
      <c r="FLV23" s="26"/>
      <c r="FLW23" s="26"/>
      <c r="FLX23" s="26"/>
      <c r="FLY23" s="26"/>
      <c r="FLZ23" s="26"/>
      <c r="FMA23" s="26"/>
      <c r="FMB23" s="26"/>
      <c r="FMC23" s="26"/>
      <c r="FMD23" s="26"/>
      <c r="FME23" s="26"/>
      <c r="FMF23" s="26"/>
      <c r="FMG23" s="26"/>
      <c r="FMH23" s="26"/>
      <c r="FMI23" s="26"/>
      <c r="FMJ23" s="26"/>
      <c r="FMK23" s="26"/>
      <c r="FML23" s="26"/>
      <c r="FMM23" s="26"/>
      <c r="FMN23" s="26"/>
      <c r="FMO23" s="26"/>
      <c r="FMP23" s="26"/>
      <c r="FMQ23" s="26"/>
      <c r="FMR23" s="26"/>
      <c r="FMS23" s="26"/>
      <c r="FMT23" s="26"/>
      <c r="FMU23" s="26"/>
      <c r="FMV23" s="26"/>
      <c r="FMW23" s="26"/>
      <c r="FMX23" s="26"/>
      <c r="FMY23" s="26"/>
      <c r="FMZ23" s="26"/>
      <c r="FNA23" s="26"/>
      <c r="FNB23" s="26"/>
      <c r="FNC23" s="26"/>
      <c r="FND23" s="26"/>
      <c r="FNE23" s="26"/>
      <c r="FNF23" s="26"/>
      <c r="FNG23" s="26"/>
      <c r="FNH23" s="26"/>
      <c r="FNI23" s="26"/>
      <c r="FNJ23" s="26"/>
      <c r="FNK23" s="26"/>
      <c r="FNL23" s="26"/>
      <c r="FNM23" s="26"/>
      <c r="FNN23" s="26"/>
      <c r="FNO23" s="26"/>
      <c r="FNP23" s="26"/>
      <c r="FNQ23" s="26"/>
      <c r="FNR23" s="26"/>
      <c r="FNS23" s="26"/>
      <c r="FNT23" s="26"/>
      <c r="FNU23" s="26"/>
      <c r="FNV23" s="26"/>
      <c r="FNW23" s="26"/>
      <c r="FNX23" s="26"/>
      <c r="FNY23" s="26"/>
      <c r="FNZ23" s="26"/>
      <c r="FOA23" s="26"/>
      <c r="FOB23" s="26"/>
      <c r="FOC23" s="26"/>
      <c r="FOD23" s="26"/>
      <c r="FOE23" s="26"/>
      <c r="FOF23" s="26"/>
      <c r="FOG23" s="26"/>
      <c r="FOH23" s="26"/>
      <c r="FOI23" s="26"/>
      <c r="FOJ23" s="26"/>
      <c r="FOK23" s="26"/>
      <c r="FOL23" s="26"/>
      <c r="FOM23" s="26"/>
      <c r="FON23" s="26"/>
      <c r="FOO23" s="26"/>
      <c r="FOP23" s="26"/>
      <c r="FOQ23" s="26"/>
      <c r="FOR23" s="26"/>
      <c r="FOS23" s="26"/>
      <c r="FOT23" s="26"/>
      <c r="FOU23" s="26"/>
      <c r="FOV23" s="26"/>
      <c r="FOW23" s="26"/>
      <c r="FOX23" s="26"/>
      <c r="FOY23" s="26"/>
      <c r="FOZ23" s="26"/>
      <c r="FPA23" s="26"/>
      <c r="FPB23" s="26"/>
      <c r="FPC23" s="26"/>
      <c r="FPD23" s="26"/>
      <c r="FPE23" s="26"/>
      <c r="FPF23" s="26"/>
      <c r="FPG23" s="26"/>
      <c r="FPH23" s="26"/>
      <c r="FPI23" s="26"/>
      <c r="FPJ23" s="26"/>
      <c r="FPK23" s="26"/>
      <c r="FPL23" s="26"/>
      <c r="FPM23" s="26"/>
      <c r="FPN23" s="26"/>
      <c r="FPO23" s="26"/>
      <c r="FPP23" s="26"/>
      <c r="FPQ23" s="26"/>
      <c r="FPR23" s="26"/>
      <c r="FPS23" s="26"/>
      <c r="FPT23" s="26"/>
      <c r="FPU23" s="26"/>
      <c r="FPV23" s="26"/>
      <c r="FPW23" s="26"/>
      <c r="FPX23" s="26"/>
      <c r="FPY23" s="26"/>
      <c r="FPZ23" s="26"/>
      <c r="FQA23" s="26"/>
      <c r="FQB23" s="26"/>
      <c r="FQC23" s="26"/>
      <c r="FQD23" s="26"/>
      <c r="FQE23" s="26"/>
      <c r="FQF23" s="26"/>
      <c r="FQG23" s="26"/>
      <c r="FQH23" s="26"/>
      <c r="FQI23" s="26"/>
      <c r="FQJ23" s="26"/>
      <c r="FQK23" s="26"/>
      <c r="FQL23" s="26"/>
      <c r="FQM23" s="26"/>
      <c r="FQN23" s="26"/>
      <c r="FQO23" s="26"/>
      <c r="FQP23" s="26"/>
      <c r="FQQ23" s="26"/>
      <c r="FQR23" s="26"/>
      <c r="FQS23" s="26"/>
      <c r="FQT23" s="26"/>
      <c r="FQU23" s="26"/>
      <c r="FQV23" s="26"/>
      <c r="FQW23" s="26"/>
      <c r="FQX23" s="26"/>
      <c r="FQY23" s="26"/>
      <c r="FQZ23" s="26"/>
      <c r="FRA23" s="26"/>
      <c r="FRB23" s="26"/>
      <c r="FRC23" s="26"/>
      <c r="FRD23" s="26"/>
      <c r="FRE23" s="26"/>
      <c r="FRF23" s="26"/>
      <c r="FRG23" s="26"/>
      <c r="FRH23" s="26"/>
      <c r="FRI23" s="26"/>
      <c r="FRJ23" s="26"/>
      <c r="FRK23" s="26"/>
      <c r="FRL23" s="26"/>
      <c r="FRM23" s="26"/>
      <c r="FRN23" s="26"/>
      <c r="FRO23" s="26"/>
      <c r="FRP23" s="26"/>
      <c r="FRQ23" s="26"/>
      <c r="FRR23" s="26"/>
      <c r="FRS23" s="26"/>
      <c r="FRT23" s="26"/>
      <c r="FRU23" s="26"/>
      <c r="FRV23" s="26"/>
      <c r="FRW23" s="26"/>
      <c r="FRX23" s="26"/>
      <c r="FRY23" s="26"/>
      <c r="FRZ23" s="26"/>
      <c r="FSA23" s="26"/>
      <c r="FSB23" s="26"/>
      <c r="FSC23" s="26"/>
      <c r="FSD23" s="26"/>
      <c r="FSE23" s="26"/>
      <c r="FSF23" s="26"/>
      <c r="FSG23" s="26"/>
      <c r="FSH23" s="26"/>
      <c r="FSI23" s="26"/>
      <c r="FSJ23" s="26"/>
      <c r="FSK23" s="26"/>
      <c r="FSL23" s="26"/>
      <c r="FSM23" s="26"/>
      <c r="FSN23" s="26"/>
      <c r="FSO23" s="26"/>
      <c r="FSP23" s="26"/>
      <c r="FSQ23" s="26"/>
      <c r="FSR23" s="26"/>
      <c r="FSS23" s="26"/>
      <c r="FST23" s="26"/>
      <c r="FSU23" s="26"/>
      <c r="FSV23" s="26"/>
      <c r="FSW23" s="26"/>
      <c r="FSX23" s="26"/>
      <c r="FSY23" s="26"/>
      <c r="FSZ23" s="26"/>
      <c r="FTA23" s="26"/>
      <c r="FTB23" s="26"/>
      <c r="FTC23" s="26"/>
      <c r="FTD23" s="26"/>
      <c r="FTE23" s="26"/>
      <c r="FTF23" s="26"/>
      <c r="FTG23" s="26"/>
      <c r="FTH23" s="26"/>
      <c r="FTI23" s="26"/>
      <c r="FTJ23" s="26"/>
      <c r="FTK23" s="26"/>
      <c r="FTL23" s="26"/>
      <c r="FTM23" s="26"/>
      <c r="FTN23" s="26"/>
      <c r="FTO23" s="26"/>
      <c r="FTP23" s="26"/>
      <c r="FTQ23" s="26"/>
      <c r="FTR23" s="26"/>
      <c r="FTS23" s="26"/>
      <c r="FTT23" s="26"/>
      <c r="FTU23" s="26"/>
      <c r="FTV23" s="26"/>
      <c r="FTW23" s="26"/>
      <c r="FTX23" s="26"/>
      <c r="FTY23" s="26"/>
      <c r="FTZ23" s="26"/>
      <c r="FUA23" s="26"/>
      <c r="FUB23" s="26"/>
      <c r="FUC23" s="26"/>
      <c r="FUD23" s="26"/>
      <c r="FUE23" s="26"/>
      <c r="FUF23" s="26"/>
      <c r="FUG23" s="26"/>
      <c r="FUH23" s="26"/>
      <c r="FUI23" s="26"/>
      <c r="FUJ23" s="26"/>
      <c r="FUK23" s="26"/>
      <c r="FUL23" s="26"/>
      <c r="FUM23" s="26"/>
      <c r="FUN23" s="26"/>
      <c r="FUO23" s="26"/>
      <c r="FUP23" s="26"/>
      <c r="FUQ23" s="26"/>
      <c r="FUR23" s="26"/>
      <c r="FUS23" s="26"/>
      <c r="FUT23" s="26"/>
      <c r="FUU23" s="26"/>
      <c r="FUV23" s="26"/>
      <c r="FUW23" s="26"/>
      <c r="FUX23" s="26"/>
      <c r="FUY23" s="26"/>
      <c r="FUZ23" s="26"/>
      <c r="FVA23" s="26"/>
      <c r="FVB23" s="26"/>
      <c r="FVC23" s="26"/>
      <c r="FVD23" s="26"/>
      <c r="FVE23" s="26"/>
      <c r="FVF23" s="26"/>
      <c r="FVG23" s="26"/>
      <c r="FVH23" s="26"/>
      <c r="FVI23" s="26"/>
      <c r="FVJ23" s="26"/>
      <c r="FVK23" s="26"/>
      <c r="FVL23" s="26"/>
      <c r="FVM23" s="26"/>
      <c r="FVN23" s="26"/>
      <c r="FVO23" s="26"/>
      <c r="FVP23" s="26"/>
      <c r="FVQ23" s="26"/>
      <c r="FVR23" s="26"/>
      <c r="FVS23" s="26"/>
      <c r="FVT23" s="26"/>
      <c r="FVU23" s="26"/>
      <c r="FVV23" s="26"/>
      <c r="FVW23" s="26"/>
      <c r="FVX23" s="26"/>
      <c r="FVY23" s="26"/>
      <c r="FVZ23" s="26"/>
      <c r="FWA23" s="26"/>
      <c r="FWB23" s="26"/>
      <c r="FWC23" s="26"/>
      <c r="FWD23" s="26"/>
      <c r="FWE23" s="26"/>
      <c r="FWF23" s="26"/>
      <c r="FWG23" s="26"/>
      <c r="FWH23" s="26"/>
      <c r="FWI23" s="26"/>
      <c r="FWJ23" s="26"/>
      <c r="FWK23" s="26"/>
      <c r="FWL23" s="26"/>
      <c r="FWM23" s="26"/>
      <c r="FWN23" s="26"/>
      <c r="FWO23" s="26"/>
      <c r="FWP23" s="26"/>
      <c r="FWQ23" s="26"/>
      <c r="FWR23" s="26"/>
      <c r="FWS23" s="26"/>
      <c r="FWT23" s="26"/>
      <c r="FWU23" s="26"/>
      <c r="FWV23" s="26"/>
      <c r="FWW23" s="26"/>
      <c r="FWX23" s="26"/>
      <c r="FWY23" s="26"/>
      <c r="FWZ23" s="26"/>
      <c r="FXA23" s="26"/>
      <c r="FXB23" s="26"/>
      <c r="FXC23" s="26"/>
      <c r="FXD23" s="26"/>
      <c r="FXE23" s="26"/>
      <c r="FXF23" s="26"/>
      <c r="FXG23" s="26"/>
      <c r="FXH23" s="26"/>
      <c r="FXI23" s="26"/>
      <c r="FXJ23" s="26"/>
      <c r="FXK23" s="26"/>
      <c r="FXL23" s="26"/>
      <c r="FXM23" s="26"/>
      <c r="FXN23" s="26"/>
      <c r="FXO23" s="26"/>
      <c r="FXP23" s="26"/>
      <c r="FXQ23" s="26"/>
      <c r="FXR23" s="26"/>
      <c r="FXS23" s="26"/>
      <c r="FXT23" s="26"/>
      <c r="FXU23" s="26"/>
      <c r="FXV23" s="26"/>
      <c r="FXW23" s="26"/>
      <c r="FXX23" s="26"/>
      <c r="FXY23" s="26"/>
      <c r="FXZ23" s="26"/>
      <c r="FYA23" s="26"/>
      <c r="FYB23" s="26"/>
      <c r="FYC23" s="26"/>
      <c r="FYD23" s="26"/>
      <c r="FYE23" s="26"/>
      <c r="FYF23" s="26"/>
      <c r="FYG23" s="26"/>
      <c r="FYH23" s="26"/>
      <c r="FYI23" s="26"/>
      <c r="FYJ23" s="26"/>
      <c r="FYK23" s="26"/>
      <c r="FYL23" s="26"/>
      <c r="FYM23" s="26"/>
      <c r="FYN23" s="26"/>
      <c r="FYO23" s="26"/>
      <c r="FYP23" s="26"/>
      <c r="FYQ23" s="26"/>
      <c r="FYR23" s="26"/>
      <c r="FYS23" s="26"/>
      <c r="FYT23" s="26"/>
      <c r="FYU23" s="26"/>
      <c r="FYV23" s="26"/>
      <c r="FYW23" s="26"/>
      <c r="FYX23" s="26"/>
      <c r="FYY23" s="26"/>
      <c r="FYZ23" s="26"/>
      <c r="FZA23" s="26"/>
      <c r="FZB23" s="26"/>
      <c r="FZC23" s="26"/>
      <c r="FZD23" s="26"/>
      <c r="FZE23" s="26"/>
      <c r="FZF23" s="26"/>
      <c r="FZG23" s="26"/>
      <c r="FZH23" s="26"/>
      <c r="FZI23" s="26"/>
      <c r="FZJ23" s="26"/>
      <c r="FZK23" s="26"/>
      <c r="FZL23" s="26"/>
      <c r="FZM23" s="26"/>
      <c r="FZN23" s="26"/>
      <c r="FZO23" s="26"/>
      <c r="FZP23" s="26"/>
      <c r="FZQ23" s="26"/>
      <c r="FZR23" s="26"/>
      <c r="FZS23" s="26"/>
      <c r="FZT23" s="26"/>
      <c r="FZU23" s="26"/>
      <c r="FZV23" s="26"/>
      <c r="FZW23" s="26"/>
      <c r="FZX23" s="26"/>
      <c r="FZY23" s="26"/>
      <c r="FZZ23" s="26"/>
      <c r="GAA23" s="26"/>
      <c r="GAB23" s="26"/>
      <c r="GAC23" s="26"/>
      <c r="GAD23" s="26"/>
      <c r="GAE23" s="26"/>
      <c r="GAF23" s="26"/>
      <c r="GAG23" s="26"/>
      <c r="GAH23" s="26"/>
      <c r="GAI23" s="26"/>
      <c r="GAJ23" s="26"/>
      <c r="GAK23" s="26"/>
      <c r="GAL23" s="26"/>
      <c r="GAM23" s="26"/>
      <c r="GAN23" s="26"/>
      <c r="GAO23" s="26"/>
      <c r="GAP23" s="26"/>
      <c r="GAQ23" s="26"/>
      <c r="GAR23" s="26"/>
      <c r="GAS23" s="26"/>
      <c r="GAT23" s="26"/>
      <c r="GAU23" s="26"/>
      <c r="GAV23" s="26"/>
      <c r="GAW23" s="26"/>
      <c r="GAX23" s="26"/>
      <c r="GAY23" s="26"/>
      <c r="GAZ23" s="26"/>
      <c r="GBA23" s="26"/>
      <c r="GBB23" s="26"/>
      <c r="GBC23" s="26"/>
      <c r="GBD23" s="26"/>
      <c r="GBE23" s="26"/>
      <c r="GBF23" s="26"/>
      <c r="GBG23" s="26"/>
      <c r="GBH23" s="26"/>
      <c r="GBI23" s="26"/>
      <c r="GBJ23" s="26"/>
      <c r="GBK23" s="26"/>
      <c r="GBL23" s="26"/>
      <c r="GBM23" s="26"/>
      <c r="GBN23" s="26"/>
      <c r="GBO23" s="26"/>
      <c r="GBP23" s="26"/>
      <c r="GBQ23" s="26"/>
      <c r="GBR23" s="26"/>
      <c r="GBS23" s="26"/>
      <c r="GBT23" s="26"/>
      <c r="GBU23" s="26"/>
      <c r="GBV23" s="26"/>
      <c r="GBW23" s="26"/>
      <c r="GBX23" s="26"/>
      <c r="GBY23" s="26"/>
      <c r="GBZ23" s="26"/>
      <c r="GCA23" s="26"/>
      <c r="GCB23" s="26"/>
      <c r="GCC23" s="26"/>
      <c r="GCD23" s="26"/>
      <c r="GCE23" s="26"/>
      <c r="GCF23" s="26"/>
      <c r="GCG23" s="26"/>
      <c r="GCH23" s="26"/>
      <c r="GCI23" s="26"/>
      <c r="GCJ23" s="26"/>
      <c r="GCK23" s="26"/>
      <c r="GCL23" s="26"/>
      <c r="GCM23" s="26"/>
      <c r="GCN23" s="26"/>
      <c r="GCO23" s="26"/>
      <c r="GCP23" s="26"/>
      <c r="GCQ23" s="26"/>
      <c r="GCR23" s="26"/>
      <c r="GCS23" s="26"/>
      <c r="GCT23" s="26"/>
      <c r="GCU23" s="26"/>
      <c r="GCV23" s="26"/>
      <c r="GCW23" s="26"/>
      <c r="GCX23" s="26"/>
      <c r="GCY23" s="26"/>
      <c r="GCZ23" s="26"/>
      <c r="GDA23" s="26"/>
      <c r="GDB23" s="26"/>
      <c r="GDC23" s="26"/>
      <c r="GDD23" s="26"/>
      <c r="GDE23" s="26"/>
      <c r="GDF23" s="26"/>
      <c r="GDG23" s="26"/>
      <c r="GDH23" s="26"/>
      <c r="GDI23" s="26"/>
      <c r="GDJ23" s="26"/>
      <c r="GDK23" s="26"/>
      <c r="GDL23" s="26"/>
      <c r="GDM23" s="26"/>
      <c r="GDN23" s="26"/>
      <c r="GDO23" s="26"/>
      <c r="GDP23" s="26"/>
      <c r="GDQ23" s="26"/>
      <c r="GDR23" s="26"/>
      <c r="GDS23" s="26"/>
      <c r="GDT23" s="26"/>
      <c r="GDU23" s="26"/>
      <c r="GDV23" s="26"/>
      <c r="GDW23" s="26"/>
      <c r="GDX23" s="26"/>
      <c r="GDY23" s="26"/>
      <c r="GDZ23" s="26"/>
      <c r="GEA23" s="26"/>
      <c r="GEB23" s="26"/>
      <c r="GEC23" s="26"/>
      <c r="GED23" s="26"/>
      <c r="GEE23" s="26"/>
      <c r="GEF23" s="26"/>
      <c r="GEG23" s="26"/>
      <c r="GEH23" s="26"/>
      <c r="GEI23" s="26"/>
      <c r="GEJ23" s="26"/>
      <c r="GEK23" s="26"/>
      <c r="GEL23" s="26"/>
      <c r="GEM23" s="26"/>
      <c r="GEN23" s="26"/>
      <c r="GEO23" s="26"/>
      <c r="GEP23" s="26"/>
      <c r="GEQ23" s="26"/>
      <c r="GER23" s="26"/>
      <c r="GES23" s="26"/>
      <c r="GET23" s="26"/>
      <c r="GEU23" s="26"/>
      <c r="GEV23" s="26"/>
      <c r="GEW23" s="26"/>
      <c r="GEX23" s="26"/>
      <c r="GEY23" s="26"/>
      <c r="GEZ23" s="26"/>
      <c r="GFA23" s="26"/>
      <c r="GFB23" s="26"/>
      <c r="GFC23" s="26"/>
      <c r="GFD23" s="26"/>
      <c r="GFE23" s="26"/>
      <c r="GFF23" s="26"/>
      <c r="GFG23" s="26"/>
      <c r="GFH23" s="26"/>
      <c r="GFI23" s="26"/>
      <c r="GFJ23" s="26"/>
      <c r="GFK23" s="26"/>
      <c r="GFL23" s="26"/>
      <c r="GFM23" s="26"/>
      <c r="GFN23" s="26"/>
      <c r="GFO23" s="26"/>
      <c r="GFP23" s="26"/>
      <c r="GFQ23" s="26"/>
      <c r="GFR23" s="26"/>
      <c r="GFS23" s="26"/>
      <c r="GFT23" s="26"/>
      <c r="GFU23" s="26"/>
      <c r="GFV23" s="26"/>
      <c r="GFW23" s="26"/>
      <c r="GFX23" s="26"/>
      <c r="GFY23" s="26"/>
      <c r="GFZ23" s="26"/>
      <c r="GGA23" s="26"/>
      <c r="GGB23" s="26"/>
      <c r="GGC23" s="26"/>
      <c r="GGD23" s="26"/>
      <c r="GGE23" s="26"/>
      <c r="GGF23" s="26"/>
      <c r="GGG23" s="26"/>
      <c r="GGH23" s="26"/>
      <c r="GGI23" s="26"/>
      <c r="GGJ23" s="26"/>
      <c r="GGK23" s="26"/>
      <c r="GGL23" s="26"/>
      <c r="GGM23" s="26"/>
      <c r="GGN23" s="26"/>
      <c r="GGO23" s="26"/>
      <c r="GGP23" s="26"/>
      <c r="GGQ23" s="26"/>
      <c r="GGR23" s="26"/>
      <c r="GGS23" s="26"/>
      <c r="GGT23" s="26"/>
      <c r="GGU23" s="26"/>
      <c r="GGV23" s="26"/>
      <c r="GGW23" s="26"/>
      <c r="GGX23" s="26"/>
      <c r="GGY23" s="26"/>
      <c r="GGZ23" s="26"/>
      <c r="GHA23" s="26"/>
      <c r="GHB23" s="26"/>
      <c r="GHC23" s="26"/>
      <c r="GHD23" s="26"/>
      <c r="GHE23" s="26"/>
      <c r="GHF23" s="26"/>
      <c r="GHG23" s="26"/>
      <c r="GHH23" s="26"/>
      <c r="GHI23" s="26"/>
      <c r="GHJ23" s="26"/>
      <c r="GHK23" s="26"/>
      <c r="GHL23" s="26"/>
      <c r="GHM23" s="26"/>
      <c r="GHN23" s="26"/>
      <c r="GHO23" s="26"/>
      <c r="GHP23" s="26"/>
      <c r="GHQ23" s="26"/>
      <c r="GHR23" s="26"/>
      <c r="GHS23" s="26"/>
      <c r="GHT23" s="26"/>
      <c r="GHU23" s="26"/>
      <c r="GHV23" s="26"/>
      <c r="GHW23" s="26"/>
      <c r="GHX23" s="26"/>
      <c r="GHY23" s="26"/>
      <c r="GHZ23" s="26"/>
      <c r="GIA23" s="26"/>
      <c r="GIB23" s="26"/>
      <c r="GIC23" s="26"/>
      <c r="GID23" s="26"/>
      <c r="GIE23" s="26"/>
      <c r="GIF23" s="26"/>
      <c r="GIG23" s="26"/>
      <c r="GIH23" s="26"/>
      <c r="GII23" s="26"/>
      <c r="GIJ23" s="26"/>
      <c r="GIK23" s="26"/>
      <c r="GIL23" s="26"/>
      <c r="GIM23" s="26"/>
      <c r="GIN23" s="26"/>
      <c r="GIO23" s="26"/>
      <c r="GIP23" s="26"/>
      <c r="GIQ23" s="26"/>
      <c r="GIR23" s="26"/>
      <c r="GIS23" s="26"/>
      <c r="GIT23" s="26"/>
      <c r="GIU23" s="26"/>
      <c r="GIV23" s="26"/>
      <c r="GIW23" s="26"/>
      <c r="GIX23" s="26"/>
      <c r="GIY23" s="26"/>
      <c r="GIZ23" s="26"/>
      <c r="GJA23" s="26"/>
      <c r="GJB23" s="26"/>
      <c r="GJC23" s="26"/>
      <c r="GJD23" s="26"/>
      <c r="GJE23" s="26"/>
      <c r="GJF23" s="26"/>
      <c r="GJG23" s="26"/>
      <c r="GJH23" s="26"/>
      <c r="GJI23" s="26"/>
      <c r="GJJ23" s="26"/>
      <c r="GJK23" s="26"/>
      <c r="GJL23" s="26"/>
      <c r="GJM23" s="26"/>
      <c r="GJN23" s="26"/>
      <c r="GJO23" s="26"/>
      <c r="GJP23" s="26"/>
      <c r="GJQ23" s="26"/>
      <c r="GJR23" s="26"/>
      <c r="GJS23" s="26"/>
      <c r="GJT23" s="26"/>
      <c r="GJU23" s="26"/>
      <c r="GJV23" s="26"/>
      <c r="GJW23" s="26"/>
      <c r="GJX23" s="26"/>
      <c r="GJY23" s="26"/>
      <c r="GJZ23" s="26"/>
      <c r="GKA23" s="26"/>
      <c r="GKB23" s="26"/>
      <c r="GKC23" s="26"/>
      <c r="GKD23" s="26"/>
      <c r="GKE23" s="26"/>
      <c r="GKF23" s="26"/>
      <c r="GKG23" s="26"/>
      <c r="GKH23" s="26"/>
      <c r="GKI23" s="26"/>
      <c r="GKJ23" s="26"/>
      <c r="GKK23" s="26"/>
      <c r="GKL23" s="26"/>
      <c r="GKM23" s="26"/>
      <c r="GKN23" s="26"/>
      <c r="GKO23" s="26"/>
      <c r="GKP23" s="26"/>
      <c r="GKQ23" s="26"/>
      <c r="GKR23" s="26"/>
      <c r="GKS23" s="26"/>
      <c r="GKT23" s="26"/>
      <c r="GKU23" s="26"/>
      <c r="GKV23" s="26"/>
      <c r="GKW23" s="26"/>
      <c r="GKX23" s="26"/>
      <c r="GKY23" s="26"/>
      <c r="GKZ23" s="26"/>
      <c r="GLA23" s="26"/>
      <c r="GLB23" s="26"/>
      <c r="GLC23" s="26"/>
      <c r="GLD23" s="26"/>
      <c r="GLE23" s="26"/>
      <c r="GLF23" s="26"/>
      <c r="GLG23" s="26"/>
      <c r="GLH23" s="26"/>
      <c r="GLI23" s="26"/>
      <c r="GLJ23" s="26"/>
      <c r="GLK23" s="26"/>
      <c r="GLL23" s="26"/>
      <c r="GLM23" s="26"/>
      <c r="GLN23" s="26"/>
      <c r="GLO23" s="26"/>
      <c r="GLP23" s="26"/>
      <c r="GLQ23" s="26"/>
      <c r="GLR23" s="26"/>
      <c r="GLS23" s="26"/>
      <c r="GLT23" s="26"/>
      <c r="GLU23" s="26"/>
      <c r="GLV23" s="26"/>
      <c r="GLW23" s="26"/>
      <c r="GLX23" s="26"/>
      <c r="GLY23" s="26"/>
      <c r="GLZ23" s="26"/>
      <c r="GMA23" s="26"/>
      <c r="GMB23" s="26"/>
      <c r="GMC23" s="26"/>
      <c r="GMD23" s="26"/>
      <c r="GME23" s="26"/>
      <c r="GMF23" s="26"/>
      <c r="GMG23" s="26"/>
      <c r="GMH23" s="26"/>
      <c r="GMI23" s="26"/>
      <c r="GMJ23" s="26"/>
      <c r="GMK23" s="26"/>
      <c r="GML23" s="26"/>
      <c r="GMM23" s="26"/>
      <c r="GMN23" s="26"/>
      <c r="GMO23" s="26"/>
      <c r="GMP23" s="26"/>
      <c r="GMQ23" s="26"/>
      <c r="GMR23" s="26"/>
      <c r="GMS23" s="26"/>
      <c r="GMT23" s="26"/>
      <c r="GMU23" s="26"/>
      <c r="GMV23" s="26"/>
      <c r="GMW23" s="26"/>
      <c r="GMX23" s="26"/>
      <c r="GMY23" s="26"/>
      <c r="GMZ23" s="26"/>
      <c r="GNA23" s="26"/>
      <c r="GNB23" s="26"/>
      <c r="GNC23" s="26"/>
      <c r="GND23" s="26"/>
      <c r="GNE23" s="26"/>
      <c r="GNF23" s="26"/>
      <c r="GNG23" s="26"/>
      <c r="GNH23" s="26"/>
      <c r="GNI23" s="26"/>
      <c r="GNJ23" s="26"/>
      <c r="GNK23" s="26"/>
      <c r="GNL23" s="26"/>
      <c r="GNM23" s="26"/>
      <c r="GNN23" s="26"/>
      <c r="GNO23" s="26"/>
      <c r="GNP23" s="26"/>
      <c r="GNQ23" s="26"/>
      <c r="GNR23" s="26"/>
      <c r="GNS23" s="26"/>
      <c r="GNT23" s="26"/>
      <c r="GNU23" s="26"/>
      <c r="GNV23" s="26"/>
      <c r="GNW23" s="26"/>
      <c r="GNX23" s="26"/>
      <c r="GNY23" s="26"/>
      <c r="GNZ23" s="26"/>
      <c r="GOA23" s="26"/>
      <c r="GOB23" s="26"/>
      <c r="GOC23" s="26"/>
      <c r="GOD23" s="26"/>
      <c r="GOE23" s="26"/>
      <c r="GOF23" s="26"/>
      <c r="GOG23" s="26"/>
      <c r="GOH23" s="26"/>
      <c r="GOI23" s="26"/>
      <c r="GOJ23" s="26"/>
      <c r="GOK23" s="26"/>
      <c r="GOL23" s="26"/>
      <c r="GOM23" s="26"/>
      <c r="GON23" s="26"/>
      <c r="GOO23" s="26"/>
      <c r="GOP23" s="26"/>
      <c r="GOQ23" s="26"/>
      <c r="GOR23" s="26"/>
      <c r="GOS23" s="26"/>
      <c r="GOT23" s="26"/>
      <c r="GOU23" s="26"/>
      <c r="GOV23" s="26"/>
      <c r="GOW23" s="26"/>
      <c r="GOX23" s="26"/>
      <c r="GOY23" s="26"/>
      <c r="GOZ23" s="26"/>
      <c r="GPA23" s="26"/>
      <c r="GPB23" s="26"/>
      <c r="GPC23" s="26"/>
      <c r="GPD23" s="26"/>
      <c r="GPE23" s="26"/>
      <c r="GPF23" s="26"/>
      <c r="GPG23" s="26"/>
      <c r="GPH23" s="26"/>
      <c r="GPI23" s="26"/>
      <c r="GPJ23" s="26"/>
      <c r="GPK23" s="26"/>
      <c r="GPL23" s="26"/>
      <c r="GPM23" s="26"/>
      <c r="GPN23" s="26"/>
      <c r="GPO23" s="26"/>
      <c r="GPP23" s="26"/>
      <c r="GPQ23" s="26"/>
      <c r="GPR23" s="26"/>
      <c r="GPS23" s="26"/>
      <c r="GPT23" s="26"/>
      <c r="GPU23" s="26"/>
      <c r="GPV23" s="26"/>
      <c r="GPW23" s="26"/>
      <c r="GPX23" s="26"/>
      <c r="GPY23" s="26"/>
      <c r="GPZ23" s="26"/>
      <c r="GQA23" s="26"/>
      <c r="GQB23" s="26"/>
      <c r="GQC23" s="26"/>
      <c r="GQD23" s="26"/>
      <c r="GQE23" s="26"/>
      <c r="GQF23" s="26"/>
      <c r="GQG23" s="26"/>
      <c r="GQH23" s="26"/>
      <c r="GQI23" s="26"/>
      <c r="GQJ23" s="26"/>
      <c r="GQK23" s="26"/>
      <c r="GQL23" s="26"/>
      <c r="GQM23" s="26"/>
      <c r="GQN23" s="26"/>
      <c r="GQO23" s="26"/>
      <c r="GQP23" s="26"/>
      <c r="GQQ23" s="26"/>
      <c r="GQR23" s="26"/>
      <c r="GQS23" s="26"/>
      <c r="GQT23" s="26"/>
      <c r="GQU23" s="26"/>
      <c r="GQV23" s="26"/>
      <c r="GQW23" s="26"/>
      <c r="GQX23" s="26"/>
      <c r="GQY23" s="26"/>
      <c r="GQZ23" s="26"/>
      <c r="GRA23" s="26"/>
      <c r="GRB23" s="26"/>
      <c r="GRC23" s="26"/>
      <c r="GRD23" s="26"/>
      <c r="GRE23" s="26"/>
      <c r="GRF23" s="26"/>
      <c r="GRG23" s="26"/>
      <c r="GRH23" s="26"/>
      <c r="GRI23" s="26"/>
      <c r="GRJ23" s="26"/>
      <c r="GRK23" s="26"/>
      <c r="GRL23" s="26"/>
      <c r="GRM23" s="26"/>
      <c r="GRN23" s="26"/>
      <c r="GRO23" s="26"/>
      <c r="GRP23" s="26"/>
      <c r="GRQ23" s="26"/>
      <c r="GRR23" s="26"/>
      <c r="GRS23" s="26"/>
      <c r="GRT23" s="26"/>
      <c r="GRU23" s="26"/>
      <c r="GRV23" s="26"/>
      <c r="GRW23" s="26"/>
      <c r="GRX23" s="26"/>
      <c r="GRY23" s="26"/>
      <c r="GRZ23" s="26"/>
      <c r="GSA23" s="26"/>
      <c r="GSB23" s="26"/>
      <c r="GSC23" s="26"/>
      <c r="GSD23" s="26"/>
      <c r="GSE23" s="26"/>
      <c r="GSF23" s="26"/>
      <c r="GSG23" s="26"/>
      <c r="GSH23" s="26"/>
      <c r="GSI23" s="26"/>
      <c r="GSJ23" s="26"/>
      <c r="GSK23" s="26"/>
      <c r="GSL23" s="26"/>
      <c r="GSM23" s="26"/>
      <c r="GSN23" s="26"/>
      <c r="GSO23" s="26"/>
      <c r="GSP23" s="26"/>
      <c r="GSQ23" s="26"/>
      <c r="GSR23" s="26"/>
      <c r="GSS23" s="26"/>
      <c r="GST23" s="26"/>
      <c r="GSU23" s="26"/>
      <c r="GSV23" s="26"/>
      <c r="GSW23" s="26"/>
      <c r="GSX23" s="26"/>
      <c r="GSY23" s="26"/>
      <c r="GSZ23" s="26"/>
      <c r="GTA23" s="26"/>
      <c r="GTB23" s="26"/>
      <c r="GTC23" s="26"/>
      <c r="GTD23" s="26"/>
      <c r="GTE23" s="26"/>
      <c r="GTF23" s="26"/>
      <c r="GTG23" s="26"/>
      <c r="GTH23" s="26"/>
      <c r="GTI23" s="26"/>
      <c r="GTJ23" s="26"/>
      <c r="GTK23" s="26"/>
      <c r="GTL23" s="26"/>
      <c r="GTM23" s="26"/>
      <c r="GTN23" s="26"/>
      <c r="GTO23" s="26"/>
      <c r="GTP23" s="26"/>
      <c r="GTQ23" s="26"/>
      <c r="GTR23" s="26"/>
      <c r="GTS23" s="26"/>
      <c r="GTT23" s="26"/>
      <c r="GTU23" s="26"/>
      <c r="GTV23" s="26"/>
      <c r="GTW23" s="26"/>
      <c r="GTX23" s="26"/>
      <c r="GTY23" s="26"/>
      <c r="GTZ23" s="26"/>
      <c r="GUA23" s="26"/>
      <c r="GUB23" s="26"/>
      <c r="GUC23" s="26"/>
      <c r="GUD23" s="26"/>
      <c r="GUE23" s="26"/>
      <c r="GUF23" s="26"/>
      <c r="GUG23" s="26"/>
      <c r="GUH23" s="26"/>
      <c r="GUI23" s="26"/>
      <c r="GUJ23" s="26"/>
      <c r="GUK23" s="26"/>
      <c r="GUL23" s="26"/>
      <c r="GUM23" s="26"/>
      <c r="GUN23" s="26"/>
      <c r="GUO23" s="26"/>
      <c r="GUP23" s="26"/>
      <c r="GUQ23" s="26"/>
      <c r="GUR23" s="26"/>
      <c r="GUS23" s="26"/>
      <c r="GUT23" s="26"/>
      <c r="GUU23" s="26"/>
      <c r="GUV23" s="26"/>
      <c r="GUW23" s="26"/>
      <c r="GUX23" s="26"/>
      <c r="GUY23" s="26"/>
      <c r="GUZ23" s="26"/>
      <c r="GVA23" s="26"/>
      <c r="GVB23" s="26"/>
      <c r="GVC23" s="26"/>
      <c r="GVD23" s="26"/>
      <c r="GVE23" s="26"/>
      <c r="GVF23" s="26"/>
      <c r="GVG23" s="26"/>
      <c r="GVH23" s="26"/>
      <c r="GVI23" s="26"/>
      <c r="GVJ23" s="26"/>
      <c r="GVK23" s="26"/>
      <c r="GVL23" s="26"/>
      <c r="GVM23" s="26"/>
      <c r="GVN23" s="26"/>
      <c r="GVO23" s="26"/>
      <c r="GVP23" s="26"/>
      <c r="GVQ23" s="26"/>
      <c r="GVR23" s="26"/>
      <c r="GVS23" s="26"/>
      <c r="GVT23" s="26"/>
      <c r="GVU23" s="26"/>
      <c r="GVV23" s="26"/>
      <c r="GVW23" s="26"/>
      <c r="GVX23" s="26"/>
      <c r="GVY23" s="26"/>
      <c r="GVZ23" s="26"/>
      <c r="GWA23" s="26"/>
      <c r="GWB23" s="26"/>
      <c r="GWC23" s="26"/>
      <c r="GWD23" s="26"/>
      <c r="GWE23" s="26"/>
      <c r="GWF23" s="26"/>
      <c r="GWG23" s="26"/>
      <c r="GWH23" s="26"/>
      <c r="GWI23" s="26"/>
      <c r="GWJ23" s="26"/>
      <c r="GWK23" s="26"/>
      <c r="GWL23" s="26"/>
      <c r="GWM23" s="26"/>
      <c r="GWN23" s="26"/>
      <c r="GWO23" s="26"/>
      <c r="GWP23" s="26"/>
      <c r="GWQ23" s="26"/>
      <c r="GWR23" s="26"/>
      <c r="GWS23" s="26"/>
      <c r="GWT23" s="26"/>
      <c r="GWU23" s="26"/>
      <c r="GWV23" s="26"/>
      <c r="GWW23" s="26"/>
      <c r="GWX23" s="26"/>
      <c r="GWY23" s="26"/>
      <c r="GWZ23" s="26"/>
      <c r="GXA23" s="26"/>
      <c r="GXB23" s="26"/>
      <c r="GXC23" s="26"/>
      <c r="GXD23" s="26"/>
      <c r="GXE23" s="26"/>
      <c r="GXF23" s="26"/>
      <c r="GXG23" s="26"/>
      <c r="GXH23" s="26"/>
      <c r="GXI23" s="26"/>
      <c r="GXJ23" s="26"/>
      <c r="GXK23" s="26"/>
      <c r="GXL23" s="26"/>
      <c r="GXM23" s="26"/>
      <c r="GXN23" s="26"/>
      <c r="GXO23" s="26"/>
      <c r="GXP23" s="26"/>
      <c r="GXQ23" s="26"/>
      <c r="GXR23" s="26"/>
      <c r="GXS23" s="26"/>
      <c r="GXT23" s="26"/>
      <c r="GXU23" s="26"/>
      <c r="GXV23" s="26"/>
      <c r="GXW23" s="26"/>
      <c r="GXX23" s="26"/>
      <c r="GXY23" s="26"/>
      <c r="GXZ23" s="26"/>
      <c r="GYA23" s="26"/>
      <c r="GYB23" s="26"/>
      <c r="GYC23" s="26"/>
      <c r="GYD23" s="26"/>
      <c r="GYE23" s="26"/>
      <c r="GYF23" s="26"/>
      <c r="GYG23" s="26"/>
      <c r="GYH23" s="26"/>
      <c r="GYI23" s="26"/>
      <c r="GYJ23" s="26"/>
      <c r="GYK23" s="26"/>
      <c r="GYL23" s="26"/>
      <c r="GYM23" s="26"/>
      <c r="GYN23" s="26"/>
      <c r="GYO23" s="26"/>
      <c r="GYP23" s="26"/>
      <c r="GYQ23" s="26"/>
      <c r="GYR23" s="26"/>
      <c r="GYS23" s="26"/>
      <c r="GYT23" s="26"/>
      <c r="GYU23" s="26"/>
      <c r="GYV23" s="26"/>
      <c r="GYW23" s="26"/>
      <c r="GYX23" s="26"/>
      <c r="GYY23" s="26"/>
      <c r="GYZ23" s="26"/>
      <c r="GZA23" s="26"/>
      <c r="GZB23" s="26"/>
      <c r="GZC23" s="26"/>
      <c r="GZD23" s="26"/>
      <c r="GZE23" s="26"/>
      <c r="GZF23" s="26"/>
      <c r="GZG23" s="26"/>
      <c r="GZH23" s="26"/>
      <c r="GZI23" s="26"/>
      <c r="GZJ23" s="26"/>
      <c r="GZK23" s="26"/>
      <c r="GZL23" s="26"/>
      <c r="GZM23" s="26"/>
      <c r="GZN23" s="26"/>
      <c r="GZO23" s="26"/>
      <c r="GZP23" s="26"/>
      <c r="GZQ23" s="26"/>
      <c r="GZR23" s="26"/>
      <c r="GZS23" s="26"/>
      <c r="GZT23" s="26"/>
      <c r="GZU23" s="26"/>
      <c r="GZV23" s="26"/>
      <c r="GZW23" s="26"/>
      <c r="GZX23" s="26"/>
      <c r="GZY23" s="26"/>
      <c r="GZZ23" s="26"/>
      <c r="HAA23" s="26"/>
      <c r="HAB23" s="26"/>
      <c r="HAC23" s="26"/>
      <c r="HAD23" s="26"/>
      <c r="HAE23" s="26"/>
      <c r="HAF23" s="26"/>
      <c r="HAG23" s="26"/>
      <c r="HAH23" s="26"/>
      <c r="HAI23" s="26"/>
      <c r="HAJ23" s="26"/>
      <c r="HAK23" s="26"/>
      <c r="HAL23" s="26"/>
      <c r="HAM23" s="26"/>
      <c r="HAN23" s="26"/>
      <c r="HAO23" s="26"/>
      <c r="HAP23" s="26"/>
      <c r="HAQ23" s="26"/>
      <c r="HAR23" s="26"/>
      <c r="HAS23" s="26"/>
      <c r="HAT23" s="26"/>
      <c r="HAU23" s="26"/>
      <c r="HAV23" s="26"/>
      <c r="HAW23" s="26"/>
      <c r="HAX23" s="26"/>
      <c r="HAY23" s="26"/>
      <c r="HAZ23" s="26"/>
      <c r="HBA23" s="26"/>
      <c r="HBB23" s="26"/>
      <c r="HBC23" s="26"/>
      <c r="HBD23" s="26"/>
      <c r="HBE23" s="26"/>
      <c r="HBF23" s="26"/>
      <c r="HBG23" s="26"/>
      <c r="HBH23" s="26"/>
      <c r="HBI23" s="26"/>
      <c r="HBJ23" s="26"/>
      <c r="HBK23" s="26"/>
      <c r="HBL23" s="26"/>
      <c r="HBM23" s="26"/>
      <c r="HBN23" s="26"/>
      <c r="HBO23" s="26"/>
      <c r="HBP23" s="26"/>
      <c r="HBQ23" s="26"/>
      <c r="HBR23" s="26"/>
      <c r="HBS23" s="26"/>
      <c r="HBT23" s="26"/>
      <c r="HBU23" s="26"/>
      <c r="HBV23" s="26"/>
      <c r="HBW23" s="26"/>
      <c r="HBX23" s="26"/>
      <c r="HBY23" s="26"/>
      <c r="HBZ23" s="26"/>
      <c r="HCA23" s="26"/>
      <c r="HCB23" s="26"/>
      <c r="HCC23" s="26"/>
      <c r="HCD23" s="26"/>
      <c r="HCE23" s="26"/>
      <c r="HCF23" s="26"/>
      <c r="HCG23" s="26"/>
      <c r="HCH23" s="26"/>
      <c r="HCI23" s="26"/>
      <c r="HCJ23" s="26"/>
      <c r="HCK23" s="26"/>
      <c r="HCL23" s="26"/>
      <c r="HCM23" s="26"/>
      <c r="HCN23" s="26"/>
      <c r="HCO23" s="26"/>
      <c r="HCP23" s="26"/>
      <c r="HCQ23" s="26"/>
      <c r="HCR23" s="26"/>
      <c r="HCS23" s="26"/>
      <c r="HCT23" s="26"/>
      <c r="HCU23" s="26"/>
      <c r="HCV23" s="26"/>
      <c r="HCW23" s="26"/>
      <c r="HCX23" s="26"/>
      <c r="HCY23" s="26"/>
      <c r="HCZ23" s="26"/>
      <c r="HDA23" s="26"/>
      <c r="HDB23" s="26"/>
      <c r="HDC23" s="26"/>
      <c r="HDD23" s="26"/>
      <c r="HDE23" s="26"/>
      <c r="HDF23" s="26"/>
      <c r="HDG23" s="26"/>
      <c r="HDH23" s="26"/>
      <c r="HDI23" s="26"/>
      <c r="HDJ23" s="26"/>
      <c r="HDK23" s="26"/>
      <c r="HDL23" s="26"/>
      <c r="HDM23" s="26"/>
      <c r="HDN23" s="26"/>
      <c r="HDO23" s="26"/>
      <c r="HDP23" s="26"/>
      <c r="HDQ23" s="26"/>
      <c r="HDR23" s="26"/>
      <c r="HDS23" s="26"/>
      <c r="HDT23" s="26"/>
      <c r="HDU23" s="26"/>
      <c r="HDV23" s="26"/>
      <c r="HDW23" s="26"/>
      <c r="HDX23" s="26"/>
      <c r="HDY23" s="26"/>
      <c r="HDZ23" s="26"/>
      <c r="HEA23" s="26"/>
      <c r="HEB23" s="26"/>
      <c r="HEC23" s="26"/>
      <c r="HED23" s="26"/>
      <c r="HEE23" s="26"/>
      <c r="HEF23" s="26"/>
      <c r="HEG23" s="26"/>
      <c r="HEH23" s="26"/>
      <c r="HEI23" s="26"/>
      <c r="HEJ23" s="26"/>
      <c r="HEK23" s="26"/>
      <c r="HEL23" s="26"/>
      <c r="HEM23" s="26"/>
      <c r="HEN23" s="26"/>
      <c r="HEO23" s="26"/>
      <c r="HEP23" s="26"/>
      <c r="HEQ23" s="26"/>
      <c r="HER23" s="26"/>
      <c r="HES23" s="26"/>
      <c r="HET23" s="26"/>
      <c r="HEU23" s="26"/>
      <c r="HEV23" s="26"/>
      <c r="HEW23" s="26"/>
      <c r="HEX23" s="26"/>
      <c r="HEY23" s="26"/>
      <c r="HEZ23" s="26"/>
      <c r="HFA23" s="26"/>
      <c r="HFB23" s="26"/>
      <c r="HFC23" s="26"/>
      <c r="HFD23" s="26"/>
      <c r="HFE23" s="26"/>
      <c r="HFF23" s="26"/>
      <c r="HFG23" s="26"/>
      <c r="HFH23" s="26"/>
      <c r="HFI23" s="26"/>
      <c r="HFJ23" s="26"/>
      <c r="HFK23" s="26"/>
      <c r="HFL23" s="26"/>
      <c r="HFM23" s="26"/>
      <c r="HFN23" s="26"/>
      <c r="HFO23" s="26"/>
      <c r="HFP23" s="26"/>
      <c r="HFQ23" s="26"/>
      <c r="HFR23" s="26"/>
      <c r="HFS23" s="26"/>
      <c r="HFT23" s="26"/>
      <c r="HFU23" s="26"/>
      <c r="HFV23" s="26"/>
      <c r="HFW23" s="26"/>
      <c r="HFX23" s="26"/>
      <c r="HFY23" s="26"/>
      <c r="HFZ23" s="26"/>
      <c r="HGA23" s="26"/>
      <c r="HGB23" s="26"/>
      <c r="HGC23" s="26"/>
      <c r="HGD23" s="26"/>
      <c r="HGE23" s="26"/>
      <c r="HGF23" s="26"/>
      <c r="HGG23" s="26"/>
      <c r="HGH23" s="26"/>
      <c r="HGI23" s="26"/>
      <c r="HGJ23" s="26"/>
      <c r="HGK23" s="26"/>
      <c r="HGL23" s="26"/>
      <c r="HGM23" s="26"/>
      <c r="HGN23" s="26"/>
      <c r="HGO23" s="26"/>
      <c r="HGP23" s="26"/>
      <c r="HGQ23" s="26"/>
      <c r="HGR23" s="26"/>
      <c r="HGS23" s="26"/>
      <c r="HGT23" s="26"/>
      <c r="HGU23" s="26"/>
      <c r="HGV23" s="26"/>
      <c r="HGW23" s="26"/>
      <c r="HGX23" s="26"/>
      <c r="HGY23" s="26"/>
      <c r="HGZ23" s="26"/>
      <c r="HHA23" s="26"/>
      <c r="HHB23" s="26"/>
      <c r="HHC23" s="26"/>
      <c r="HHD23" s="26"/>
      <c r="HHE23" s="26"/>
      <c r="HHF23" s="26"/>
      <c r="HHG23" s="26"/>
      <c r="HHH23" s="26"/>
      <c r="HHI23" s="26"/>
      <c r="HHJ23" s="26"/>
      <c r="HHK23" s="26"/>
      <c r="HHL23" s="26"/>
      <c r="HHM23" s="26"/>
      <c r="HHN23" s="26"/>
      <c r="HHO23" s="26"/>
      <c r="HHP23" s="26"/>
      <c r="HHQ23" s="26"/>
      <c r="HHR23" s="26"/>
      <c r="HHS23" s="26"/>
      <c r="HHT23" s="26"/>
      <c r="HHU23" s="26"/>
      <c r="HHV23" s="26"/>
      <c r="HHW23" s="26"/>
      <c r="HHX23" s="26"/>
      <c r="HHY23" s="26"/>
      <c r="HHZ23" s="26"/>
      <c r="HIA23" s="26"/>
      <c r="HIB23" s="26"/>
      <c r="HIC23" s="26"/>
      <c r="HID23" s="26"/>
      <c r="HIE23" s="26"/>
      <c r="HIF23" s="26"/>
      <c r="HIG23" s="26"/>
      <c r="HIH23" s="26"/>
      <c r="HII23" s="26"/>
      <c r="HIJ23" s="26"/>
      <c r="HIK23" s="26"/>
      <c r="HIL23" s="26"/>
      <c r="HIM23" s="26"/>
      <c r="HIN23" s="26"/>
      <c r="HIO23" s="26"/>
      <c r="HIP23" s="26"/>
      <c r="HIQ23" s="26"/>
      <c r="HIR23" s="26"/>
      <c r="HIS23" s="26"/>
      <c r="HIT23" s="26"/>
      <c r="HIU23" s="26"/>
      <c r="HIV23" s="26"/>
      <c r="HIW23" s="26"/>
      <c r="HIX23" s="26"/>
      <c r="HIY23" s="26"/>
      <c r="HIZ23" s="26"/>
      <c r="HJA23" s="26"/>
      <c r="HJB23" s="26"/>
      <c r="HJC23" s="26"/>
      <c r="HJD23" s="26"/>
      <c r="HJE23" s="26"/>
      <c r="HJF23" s="26"/>
      <c r="HJG23" s="26"/>
      <c r="HJH23" s="26"/>
      <c r="HJI23" s="26"/>
      <c r="HJJ23" s="26"/>
      <c r="HJK23" s="26"/>
      <c r="HJL23" s="26"/>
      <c r="HJM23" s="26"/>
      <c r="HJN23" s="26"/>
      <c r="HJO23" s="26"/>
      <c r="HJP23" s="26"/>
      <c r="HJQ23" s="26"/>
      <c r="HJR23" s="26"/>
      <c r="HJS23" s="26"/>
      <c r="HJT23" s="26"/>
      <c r="HJU23" s="26"/>
      <c r="HJV23" s="26"/>
      <c r="HJW23" s="26"/>
      <c r="HJX23" s="26"/>
      <c r="HJY23" s="26"/>
      <c r="HJZ23" s="26"/>
      <c r="HKA23" s="26"/>
      <c r="HKB23" s="26"/>
      <c r="HKC23" s="26"/>
      <c r="HKD23" s="26"/>
      <c r="HKE23" s="26"/>
      <c r="HKF23" s="26"/>
      <c r="HKG23" s="26"/>
      <c r="HKH23" s="26"/>
      <c r="HKI23" s="26"/>
      <c r="HKJ23" s="26"/>
      <c r="HKK23" s="26"/>
      <c r="HKL23" s="26"/>
      <c r="HKM23" s="26"/>
      <c r="HKN23" s="26"/>
      <c r="HKO23" s="26"/>
      <c r="HKP23" s="26"/>
      <c r="HKQ23" s="26"/>
      <c r="HKR23" s="26"/>
      <c r="HKS23" s="26"/>
      <c r="HKT23" s="26"/>
      <c r="HKU23" s="26"/>
      <c r="HKV23" s="26"/>
      <c r="HKW23" s="26"/>
      <c r="HKX23" s="26"/>
      <c r="HKY23" s="26"/>
      <c r="HKZ23" s="26"/>
      <c r="HLA23" s="26"/>
      <c r="HLB23" s="26"/>
      <c r="HLC23" s="26"/>
      <c r="HLD23" s="26"/>
      <c r="HLE23" s="26"/>
      <c r="HLF23" s="26"/>
      <c r="HLG23" s="26"/>
      <c r="HLH23" s="26"/>
      <c r="HLI23" s="26"/>
      <c r="HLJ23" s="26"/>
      <c r="HLK23" s="26"/>
      <c r="HLL23" s="26"/>
      <c r="HLM23" s="26"/>
      <c r="HLN23" s="26"/>
      <c r="HLO23" s="26"/>
      <c r="HLP23" s="26"/>
      <c r="HLQ23" s="26"/>
      <c r="HLR23" s="26"/>
      <c r="HLS23" s="26"/>
      <c r="HLT23" s="26"/>
      <c r="HLU23" s="26"/>
      <c r="HLV23" s="26"/>
      <c r="HLW23" s="26"/>
      <c r="HLX23" s="26"/>
      <c r="HLY23" s="26"/>
      <c r="HLZ23" s="26"/>
      <c r="HMA23" s="26"/>
      <c r="HMB23" s="26"/>
      <c r="HMC23" s="26"/>
      <c r="HMD23" s="26"/>
      <c r="HME23" s="26"/>
      <c r="HMF23" s="26"/>
      <c r="HMG23" s="26"/>
      <c r="HMH23" s="26"/>
      <c r="HMI23" s="26"/>
      <c r="HMJ23" s="26"/>
      <c r="HMK23" s="26"/>
      <c r="HML23" s="26"/>
      <c r="HMM23" s="26"/>
      <c r="HMN23" s="26"/>
      <c r="HMO23" s="26"/>
      <c r="HMP23" s="26"/>
      <c r="HMQ23" s="26"/>
      <c r="HMR23" s="26"/>
      <c r="HMS23" s="26"/>
      <c r="HMT23" s="26"/>
      <c r="HMU23" s="26"/>
      <c r="HMV23" s="26"/>
      <c r="HMW23" s="26"/>
      <c r="HMX23" s="26"/>
      <c r="HMY23" s="26"/>
      <c r="HMZ23" s="26"/>
      <c r="HNA23" s="26"/>
      <c r="HNB23" s="26"/>
      <c r="HNC23" s="26"/>
      <c r="HND23" s="26"/>
      <c r="HNE23" s="26"/>
      <c r="HNF23" s="26"/>
      <c r="HNG23" s="26"/>
      <c r="HNH23" s="26"/>
      <c r="HNI23" s="26"/>
      <c r="HNJ23" s="26"/>
      <c r="HNK23" s="26"/>
      <c r="HNL23" s="26"/>
      <c r="HNM23" s="26"/>
      <c r="HNN23" s="26"/>
      <c r="HNO23" s="26"/>
      <c r="HNP23" s="26"/>
      <c r="HNQ23" s="26"/>
      <c r="HNR23" s="26"/>
      <c r="HNS23" s="26"/>
      <c r="HNT23" s="26"/>
      <c r="HNU23" s="26"/>
      <c r="HNV23" s="26"/>
      <c r="HNW23" s="26"/>
      <c r="HNX23" s="26"/>
      <c r="HNY23" s="26"/>
      <c r="HNZ23" s="26"/>
      <c r="HOA23" s="26"/>
      <c r="HOB23" s="26"/>
      <c r="HOC23" s="26"/>
      <c r="HOD23" s="26"/>
      <c r="HOE23" s="26"/>
      <c r="HOF23" s="26"/>
      <c r="HOG23" s="26"/>
      <c r="HOH23" s="26"/>
      <c r="HOI23" s="26"/>
      <c r="HOJ23" s="26"/>
      <c r="HOK23" s="26"/>
      <c r="HOL23" s="26"/>
      <c r="HOM23" s="26"/>
      <c r="HON23" s="26"/>
      <c r="HOO23" s="26"/>
      <c r="HOP23" s="26"/>
      <c r="HOQ23" s="26"/>
      <c r="HOR23" s="26"/>
      <c r="HOS23" s="26"/>
      <c r="HOT23" s="26"/>
      <c r="HOU23" s="26"/>
      <c r="HOV23" s="26"/>
      <c r="HOW23" s="26"/>
      <c r="HOX23" s="26"/>
      <c r="HOY23" s="26"/>
      <c r="HOZ23" s="26"/>
      <c r="HPA23" s="26"/>
      <c r="HPB23" s="26"/>
      <c r="HPC23" s="26"/>
      <c r="HPD23" s="26"/>
      <c r="HPE23" s="26"/>
      <c r="HPF23" s="26"/>
      <c r="HPG23" s="26"/>
      <c r="HPH23" s="26"/>
      <c r="HPI23" s="26"/>
      <c r="HPJ23" s="26"/>
      <c r="HPK23" s="26"/>
      <c r="HPL23" s="26"/>
      <c r="HPM23" s="26"/>
      <c r="HPN23" s="26"/>
      <c r="HPO23" s="26"/>
      <c r="HPP23" s="26"/>
      <c r="HPQ23" s="26"/>
      <c r="HPR23" s="26"/>
      <c r="HPS23" s="26"/>
      <c r="HPT23" s="26"/>
      <c r="HPU23" s="26"/>
      <c r="HPV23" s="26"/>
      <c r="HPW23" s="26"/>
      <c r="HPX23" s="26"/>
      <c r="HPY23" s="26"/>
      <c r="HPZ23" s="26"/>
      <c r="HQA23" s="26"/>
      <c r="HQB23" s="26"/>
      <c r="HQC23" s="26"/>
      <c r="HQD23" s="26"/>
      <c r="HQE23" s="26"/>
      <c r="HQF23" s="26"/>
      <c r="HQG23" s="26"/>
      <c r="HQH23" s="26"/>
      <c r="HQI23" s="26"/>
      <c r="HQJ23" s="26"/>
      <c r="HQK23" s="26"/>
      <c r="HQL23" s="26"/>
      <c r="HQM23" s="26"/>
      <c r="HQN23" s="26"/>
      <c r="HQO23" s="26"/>
      <c r="HQP23" s="26"/>
      <c r="HQQ23" s="26"/>
      <c r="HQR23" s="26"/>
      <c r="HQS23" s="26"/>
      <c r="HQT23" s="26"/>
      <c r="HQU23" s="26"/>
      <c r="HQV23" s="26"/>
      <c r="HQW23" s="26"/>
      <c r="HQX23" s="26"/>
      <c r="HQY23" s="26"/>
      <c r="HQZ23" s="26"/>
      <c r="HRA23" s="26"/>
      <c r="HRB23" s="26"/>
      <c r="HRC23" s="26"/>
      <c r="HRD23" s="26"/>
      <c r="HRE23" s="26"/>
      <c r="HRF23" s="26"/>
      <c r="HRG23" s="26"/>
      <c r="HRH23" s="26"/>
      <c r="HRI23" s="26"/>
      <c r="HRJ23" s="26"/>
      <c r="HRK23" s="26"/>
      <c r="HRL23" s="26"/>
      <c r="HRM23" s="26"/>
      <c r="HRN23" s="26"/>
      <c r="HRO23" s="26"/>
      <c r="HRP23" s="26"/>
      <c r="HRQ23" s="26"/>
      <c r="HRR23" s="26"/>
      <c r="HRS23" s="26"/>
      <c r="HRT23" s="26"/>
      <c r="HRU23" s="26"/>
      <c r="HRV23" s="26"/>
      <c r="HRW23" s="26"/>
      <c r="HRX23" s="26"/>
      <c r="HRY23" s="26"/>
      <c r="HRZ23" s="26"/>
      <c r="HSA23" s="26"/>
      <c r="HSB23" s="26"/>
      <c r="HSC23" s="26"/>
      <c r="HSD23" s="26"/>
      <c r="HSE23" s="26"/>
      <c r="HSF23" s="26"/>
      <c r="HSG23" s="26"/>
      <c r="HSH23" s="26"/>
      <c r="HSI23" s="26"/>
      <c r="HSJ23" s="26"/>
      <c r="HSK23" s="26"/>
      <c r="HSL23" s="26"/>
      <c r="HSM23" s="26"/>
      <c r="HSN23" s="26"/>
      <c r="HSO23" s="26"/>
      <c r="HSP23" s="26"/>
      <c r="HSQ23" s="26"/>
      <c r="HSR23" s="26"/>
      <c r="HSS23" s="26"/>
      <c r="HST23" s="26"/>
      <c r="HSU23" s="26"/>
      <c r="HSV23" s="26"/>
      <c r="HSW23" s="26"/>
      <c r="HSX23" s="26"/>
      <c r="HSY23" s="26"/>
      <c r="HSZ23" s="26"/>
      <c r="HTA23" s="26"/>
      <c r="HTB23" s="26"/>
      <c r="HTC23" s="26"/>
      <c r="HTD23" s="26"/>
      <c r="HTE23" s="26"/>
      <c r="HTF23" s="26"/>
      <c r="HTG23" s="26"/>
      <c r="HTH23" s="26"/>
      <c r="HTI23" s="26"/>
      <c r="HTJ23" s="26"/>
      <c r="HTK23" s="26"/>
      <c r="HTL23" s="26"/>
      <c r="HTM23" s="26"/>
      <c r="HTN23" s="26"/>
      <c r="HTO23" s="26"/>
      <c r="HTP23" s="26"/>
      <c r="HTQ23" s="26"/>
      <c r="HTR23" s="26"/>
      <c r="HTS23" s="26"/>
      <c r="HTT23" s="26"/>
      <c r="HTU23" s="26"/>
      <c r="HTV23" s="26"/>
      <c r="HTW23" s="26"/>
      <c r="HTX23" s="26"/>
      <c r="HTY23" s="26"/>
      <c r="HTZ23" s="26"/>
      <c r="HUA23" s="26"/>
      <c r="HUB23" s="26"/>
      <c r="HUC23" s="26"/>
      <c r="HUD23" s="26"/>
      <c r="HUE23" s="26"/>
      <c r="HUF23" s="26"/>
      <c r="HUG23" s="26"/>
      <c r="HUH23" s="26"/>
      <c r="HUI23" s="26"/>
      <c r="HUJ23" s="26"/>
      <c r="HUK23" s="26"/>
      <c r="HUL23" s="26"/>
      <c r="HUM23" s="26"/>
      <c r="HUN23" s="26"/>
      <c r="HUO23" s="26"/>
      <c r="HUP23" s="26"/>
      <c r="HUQ23" s="26"/>
      <c r="HUR23" s="26"/>
      <c r="HUS23" s="26"/>
      <c r="HUT23" s="26"/>
      <c r="HUU23" s="26"/>
      <c r="HUV23" s="26"/>
      <c r="HUW23" s="26"/>
      <c r="HUX23" s="26"/>
      <c r="HUY23" s="26"/>
      <c r="HUZ23" s="26"/>
      <c r="HVA23" s="26"/>
      <c r="HVB23" s="26"/>
      <c r="HVC23" s="26"/>
      <c r="HVD23" s="26"/>
      <c r="HVE23" s="26"/>
      <c r="HVF23" s="26"/>
      <c r="HVG23" s="26"/>
      <c r="HVH23" s="26"/>
      <c r="HVI23" s="26"/>
      <c r="HVJ23" s="26"/>
      <c r="HVK23" s="26"/>
      <c r="HVL23" s="26"/>
      <c r="HVM23" s="26"/>
      <c r="HVN23" s="26"/>
      <c r="HVO23" s="26"/>
      <c r="HVP23" s="26"/>
      <c r="HVQ23" s="26"/>
      <c r="HVR23" s="26"/>
      <c r="HVS23" s="26"/>
      <c r="HVT23" s="26"/>
      <c r="HVU23" s="26"/>
      <c r="HVV23" s="26"/>
      <c r="HVW23" s="26"/>
      <c r="HVX23" s="26"/>
      <c r="HVY23" s="26"/>
      <c r="HVZ23" s="26"/>
      <c r="HWA23" s="26"/>
      <c r="HWB23" s="26"/>
      <c r="HWC23" s="26"/>
      <c r="HWD23" s="26"/>
      <c r="HWE23" s="26"/>
      <c r="HWF23" s="26"/>
      <c r="HWG23" s="26"/>
      <c r="HWH23" s="26"/>
      <c r="HWI23" s="26"/>
      <c r="HWJ23" s="26"/>
      <c r="HWK23" s="26"/>
      <c r="HWL23" s="26"/>
      <c r="HWM23" s="26"/>
      <c r="HWN23" s="26"/>
      <c r="HWO23" s="26"/>
      <c r="HWP23" s="26"/>
      <c r="HWQ23" s="26"/>
      <c r="HWR23" s="26"/>
      <c r="HWS23" s="26"/>
      <c r="HWT23" s="26"/>
      <c r="HWU23" s="26"/>
      <c r="HWV23" s="26"/>
      <c r="HWW23" s="26"/>
      <c r="HWX23" s="26"/>
      <c r="HWY23" s="26"/>
      <c r="HWZ23" s="26"/>
      <c r="HXA23" s="26"/>
      <c r="HXB23" s="26"/>
      <c r="HXC23" s="26"/>
      <c r="HXD23" s="26"/>
      <c r="HXE23" s="26"/>
      <c r="HXF23" s="26"/>
      <c r="HXG23" s="26"/>
      <c r="HXH23" s="26"/>
      <c r="HXI23" s="26"/>
      <c r="HXJ23" s="26"/>
      <c r="HXK23" s="26"/>
      <c r="HXL23" s="26"/>
      <c r="HXM23" s="26"/>
      <c r="HXN23" s="26"/>
      <c r="HXO23" s="26"/>
      <c r="HXP23" s="26"/>
      <c r="HXQ23" s="26"/>
      <c r="HXR23" s="26"/>
      <c r="HXS23" s="26"/>
      <c r="HXT23" s="26"/>
      <c r="HXU23" s="26"/>
      <c r="HXV23" s="26"/>
      <c r="HXW23" s="26"/>
      <c r="HXX23" s="26"/>
      <c r="HXY23" s="26"/>
      <c r="HXZ23" s="26"/>
      <c r="HYA23" s="26"/>
      <c r="HYB23" s="26"/>
      <c r="HYC23" s="26"/>
      <c r="HYD23" s="26"/>
      <c r="HYE23" s="26"/>
      <c r="HYF23" s="26"/>
      <c r="HYG23" s="26"/>
      <c r="HYH23" s="26"/>
      <c r="HYI23" s="26"/>
      <c r="HYJ23" s="26"/>
      <c r="HYK23" s="26"/>
      <c r="HYL23" s="26"/>
      <c r="HYM23" s="26"/>
      <c r="HYN23" s="26"/>
      <c r="HYO23" s="26"/>
      <c r="HYP23" s="26"/>
      <c r="HYQ23" s="26"/>
      <c r="HYR23" s="26"/>
      <c r="HYS23" s="26"/>
      <c r="HYT23" s="26"/>
      <c r="HYU23" s="26"/>
      <c r="HYV23" s="26"/>
      <c r="HYW23" s="26"/>
      <c r="HYX23" s="26"/>
      <c r="HYY23" s="26"/>
      <c r="HYZ23" s="26"/>
      <c r="HZA23" s="26"/>
      <c r="HZB23" s="26"/>
      <c r="HZC23" s="26"/>
      <c r="HZD23" s="26"/>
      <c r="HZE23" s="26"/>
      <c r="HZF23" s="26"/>
      <c r="HZG23" s="26"/>
      <c r="HZH23" s="26"/>
      <c r="HZI23" s="26"/>
      <c r="HZJ23" s="26"/>
      <c r="HZK23" s="26"/>
      <c r="HZL23" s="26"/>
      <c r="HZM23" s="26"/>
      <c r="HZN23" s="26"/>
      <c r="HZO23" s="26"/>
      <c r="HZP23" s="26"/>
      <c r="HZQ23" s="26"/>
      <c r="HZR23" s="26"/>
      <c r="HZS23" s="26"/>
      <c r="HZT23" s="26"/>
      <c r="HZU23" s="26"/>
      <c r="HZV23" s="26"/>
      <c r="HZW23" s="26"/>
      <c r="HZX23" s="26"/>
      <c r="HZY23" s="26"/>
      <c r="HZZ23" s="26"/>
      <c r="IAA23" s="26"/>
      <c r="IAB23" s="26"/>
      <c r="IAC23" s="26"/>
      <c r="IAD23" s="26"/>
      <c r="IAE23" s="26"/>
      <c r="IAF23" s="26"/>
      <c r="IAG23" s="26"/>
      <c r="IAH23" s="26"/>
      <c r="IAI23" s="26"/>
      <c r="IAJ23" s="26"/>
      <c r="IAK23" s="26"/>
      <c r="IAL23" s="26"/>
      <c r="IAM23" s="26"/>
      <c r="IAN23" s="26"/>
      <c r="IAO23" s="26"/>
      <c r="IAP23" s="26"/>
      <c r="IAQ23" s="26"/>
      <c r="IAR23" s="26"/>
      <c r="IAS23" s="26"/>
      <c r="IAT23" s="26"/>
      <c r="IAU23" s="26"/>
      <c r="IAV23" s="26"/>
      <c r="IAW23" s="26"/>
      <c r="IAX23" s="26"/>
      <c r="IAY23" s="26"/>
      <c r="IAZ23" s="26"/>
      <c r="IBA23" s="26"/>
      <c r="IBB23" s="26"/>
      <c r="IBC23" s="26"/>
      <c r="IBD23" s="26"/>
      <c r="IBE23" s="26"/>
      <c r="IBF23" s="26"/>
      <c r="IBG23" s="26"/>
      <c r="IBH23" s="26"/>
      <c r="IBI23" s="26"/>
      <c r="IBJ23" s="26"/>
      <c r="IBK23" s="26"/>
      <c r="IBL23" s="26"/>
      <c r="IBM23" s="26"/>
      <c r="IBN23" s="26"/>
      <c r="IBO23" s="26"/>
      <c r="IBP23" s="26"/>
      <c r="IBQ23" s="26"/>
      <c r="IBR23" s="26"/>
      <c r="IBS23" s="26"/>
      <c r="IBT23" s="26"/>
      <c r="IBU23" s="26"/>
      <c r="IBV23" s="26"/>
      <c r="IBW23" s="26"/>
      <c r="IBX23" s="26"/>
      <c r="IBY23" s="26"/>
      <c r="IBZ23" s="26"/>
      <c r="ICA23" s="26"/>
      <c r="ICB23" s="26"/>
      <c r="ICC23" s="26"/>
      <c r="ICD23" s="26"/>
      <c r="ICE23" s="26"/>
      <c r="ICF23" s="26"/>
      <c r="ICG23" s="26"/>
      <c r="ICH23" s="26"/>
      <c r="ICI23" s="26"/>
      <c r="ICJ23" s="26"/>
      <c r="ICK23" s="26"/>
      <c r="ICL23" s="26"/>
      <c r="ICM23" s="26"/>
      <c r="ICN23" s="26"/>
      <c r="ICO23" s="26"/>
      <c r="ICP23" s="26"/>
      <c r="ICQ23" s="26"/>
      <c r="ICR23" s="26"/>
      <c r="ICS23" s="26"/>
      <c r="ICT23" s="26"/>
      <c r="ICU23" s="26"/>
      <c r="ICV23" s="26"/>
      <c r="ICW23" s="26"/>
      <c r="ICX23" s="26"/>
      <c r="ICY23" s="26"/>
      <c r="ICZ23" s="26"/>
      <c r="IDA23" s="26"/>
      <c r="IDB23" s="26"/>
      <c r="IDC23" s="26"/>
      <c r="IDD23" s="26"/>
      <c r="IDE23" s="26"/>
      <c r="IDF23" s="26"/>
      <c r="IDG23" s="26"/>
      <c r="IDH23" s="26"/>
      <c r="IDI23" s="26"/>
      <c r="IDJ23" s="26"/>
      <c r="IDK23" s="26"/>
      <c r="IDL23" s="26"/>
      <c r="IDM23" s="26"/>
      <c r="IDN23" s="26"/>
      <c r="IDO23" s="26"/>
      <c r="IDP23" s="26"/>
      <c r="IDQ23" s="26"/>
      <c r="IDR23" s="26"/>
      <c r="IDS23" s="26"/>
      <c r="IDT23" s="26"/>
      <c r="IDU23" s="26"/>
      <c r="IDV23" s="26"/>
      <c r="IDW23" s="26"/>
      <c r="IDX23" s="26"/>
      <c r="IDY23" s="26"/>
      <c r="IDZ23" s="26"/>
      <c r="IEA23" s="26"/>
      <c r="IEB23" s="26"/>
      <c r="IEC23" s="26"/>
      <c r="IED23" s="26"/>
      <c r="IEE23" s="26"/>
      <c r="IEF23" s="26"/>
      <c r="IEG23" s="26"/>
      <c r="IEH23" s="26"/>
      <c r="IEI23" s="26"/>
      <c r="IEJ23" s="26"/>
      <c r="IEK23" s="26"/>
      <c r="IEL23" s="26"/>
      <c r="IEM23" s="26"/>
      <c r="IEN23" s="26"/>
      <c r="IEO23" s="26"/>
      <c r="IEP23" s="26"/>
      <c r="IEQ23" s="26"/>
      <c r="IER23" s="26"/>
      <c r="IES23" s="26"/>
      <c r="IET23" s="26"/>
      <c r="IEU23" s="26"/>
      <c r="IEV23" s="26"/>
      <c r="IEW23" s="26"/>
      <c r="IEX23" s="26"/>
      <c r="IEY23" s="26"/>
      <c r="IEZ23" s="26"/>
      <c r="IFA23" s="26"/>
      <c r="IFB23" s="26"/>
      <c r="IFC23" s="26"/>
      <c r="IFD23" s="26"/>
      <c r="IFE23" s="26"/>
      <c r="IFF23" s="26"/>
      <c r="IFG23" s="26"/>
      <c r="IFH23" s="26"/>
      <c r="IFI23" s="26"/>
      <c r="IFJ23" s="26"/>
      <c r="IFK23" s="26"/>
      <c r="IFL23" s="26"/>
      <c r="IFM23" s="26"/>
      <c r="IFN23" s="26"/>
      <c r="IFO23" s="26"/>
      <c r="IFP23" s="26"/>
      <c r="IFQ23" s="26"/>
      <c r="IFR23" s="26"/>
      <c r="IFS23" s="26"/>
      <c r="IFT23" s="26"/>
      <c r="IFU23" s="26"/>
      <c r="IFV23" s="26"/>
      <c r="IFW23" s="26"/>
      <c r="IFX23" s="26"/>
      <c r="IFY23" s="26"/>
      <c r="IFZ23" s="26"/>
      <c r="IGA23" s="26"/>
      <c r="IGB23" s="26"/>
      <c r="IGC23" s="26"/>
      <c r="IGD23" s="26"/>
      <c r="IGE23" s="26"/>
      <c r="IGF23" s="26"/>
      <c r="IGG23" s="26"/>
      <c r="IGH23" s="26"/>
      <c r="IGI23" s="26"/>
      <c r="IGJ23" s="26"/>
      <c r="IGK23" s="26"/>
      <c r="IGL23" s="26"/>
      <c r="IGM23" s="26"/>
      <c r="IGN23" s="26"/>
      <c r="IGO23" s="26"/>
      <c r="IGP23" s="26"/>
      <c r="IGQ23" s="26"/>
      <c r="IGR23" s="26"/>
      <c r="IGS23" s="26"/>
      <c r="IGT23" s="26"/>
      <c r="IGU23" s="26"/>
      <c r="IGV23" s="26"/>
      <c r="IGW23" s="26"/>
      <c r="IGX23" s="26"/>
      <c r="IGY23" s="26"/>
      <c r="IGZ23" s="26"/>
      <c r="IHA23" s="26"/>
      <c r="IHB23" s="26"/>
      <c r="IHC23" s="26"/>
      <c r="IHD23" s="26"/>
      <c r="IHE23" s="26"/>
      <c r="IHF23" s="26"/>
      <c r="IHG23" s="26"/>
      <c r="IHH23" s="26"/>
      <c r="IHI23" s="26"/>
      <c r="IHJ23" s="26"/>
      <c r="IHK23" s="26"/>
      <c r="IHL23" s="26"/>
      <c r="IHM23" s="26"/>
      <c r="IHN23" s="26"/>
      <c r="IHO23" s="26"/>
      <c r="IHP23" s="26"/>
      <c r="IHQ23" s="26"/>
      <c r="IHR23" s="26"/>
      <c r="IHS23" s="26"/>
      <c r="IHT23" s="26"/>
      <c r="IHU23" s="26"/>
      <c r="IHV23" s="26"/>
      <c r="IHW23" s="26"/>
      <c r="IHX23" s="26"/>
      <c r="IHY23" s="26"/>
      <c r="IHZ23" s="26"/>
      <c r="IIA23" s="26"/>
      <c r="IIB23" s="26"/>
      <c r="IIC23" s="26"/>
      <c r="IID23" s="26"/>
      <c r="IIE23" s="26"/>
      <c r="IIF23" s="26"/>
      <c r="IIG23" s="26"/>
      <c r="IIH23" s="26"/>
      <c r="III23" s="26"/>
      <c r="IIJ23" s="26"/>
      <c r="IIK23" s="26"/>
      <c r="IIL23" s="26"/>
      <c r="IIM23" s="26"/>
      <c r="IIN23" s="26"/>
      <c r="IIO23" s="26"/>
      <c r="IIP23" s="26"/>
      <c r="IIQ23" s="26"/>
      <c r="IIR23" s="26"/>
      <c r="IIS23" s="26"/>
      <c r="IIT23" s="26"/>
      <c r="IIU23" s="26"/>
      <c r="IIV23" s="26"/>
      <c r="IIW23" s="26"/>
      <c r="IIX23" s="26"/>
      <c r="IIY23" s="26"/>
      <c r="IIZ23" s="26"/>
      <c r="IJA23" s="26"/>
      <c r="IJB23" s="26"/>
      <c r="IJC23" s="26"/>
      <c r="IJD23" s="26"/>
      <c r="IJE23" s="26"/>
      <c r="IJF23" s="26"/>
      <c r="IJG23" s="26"/>
      <c r="IJH23" s="26"/>
      <c r="IJI23" s="26"/>
      <c r="IJJ23" s="26"/>
      <c r="IJK23" s="26"/>
      <c r="IJL23" s="26"/>
      <c r="IJM23" s="26"/>
      <c r="IJN23" s="26"/>
      <c r="IJO23" s="26"/>
      <c r="IJP23" s="26"/>
      <c r="IJQ23" s="26"/>
      <c r="IJR23" s="26"/>
      <c r="IJS23" s="26"/>
      <c r="IJT23" s="26"/>
      <c r="IJU23" s="26"/>
      <c r="IJV23" s="26"/>
      <c r="IJW23" s="26"/>
      <c r="IJX23" s="26"/>
      <c r="IJY23" s="26"/>
      <c r="IJZ23" s="26"/>
      <c r="IKA23" s="26"/>
      <c r="IKB23" s="26"/>
      <c r="IKC23" s="26"/>
      <c r="IKD23" s="26"/>
      <c r="IKE23" s="26"/>
      <c r="IKF23" s="26"/>
      <c r="IKG23" s="26"/>
      <c r="IKH23" s="26"/>
      <c r="IKI23" s="26"/>
      <c r="IKJ23" s="26"/>
      <c r="IKK23" s="26"/>
      <c r="IKL23" s="26"/>
      <c r="IKM23" s="26"/>
      <c r="IKN23" s="26"/>
      <c r="IKO23" s="26"/>
      <c r="IKP23" s="26"/>
      <c r="IKQ23" s="26"/>
      <c r="IKR23" s="26"/>
      <c r="IKS23" s="26"/>
      <c r="IKT23" s="26"/>
      <c r="IKU23" s="26"/>
      <c r="IKV23" s="26"/>
      <c r="IKW23" s="26"/>
      <c r="IKX23" s="26"/>
      <c r="IKY23" s="26"/>
      <c r="IKZ23" s="26"/>
      <c r="ILA23" s="26"/>
      <c r="ILB23" s="26"/>
      <c r="ILC23" s="26"/>
      <c r="ILD23" s="26"/>
      <c r="ILE23" s="26"/>
      <c r="ILF23" s="26"/>
      <c r="ILG23" s="26"/>
      <c r="ILH23" s="26"/>
      <c r="ILI23" s="26"/>
      <c r="ILJ23" s="26"/>
      <c r="ILK23" s="26"/>
      <c r="ILL23" s="26"/>
      <c r="ILM23" s="26"/>
      <c r="ILN23" s="26"/>
      <c r="ILO23" s="26"/>
      <c r="ILP23" s="26"/>
      <c r="ILQ23" s="26"/>
      <c r="ILR23" s="26"/>
      <c r="ILS23" s="26"/>
      <c r="ILT23" s="26"/>
      <c r="ILU23" s="26"/>
      <c r="ILV23" s="26"/>
      <c r="ILW23" s="26"/>
      <c r="ILX23" s="26"/>
      <c r="ILY23" s="26"/>
      <c r="ILZ23" s="26"/>
      <c r="IMA23" s="26"/>
      <c r="IMB23" s="26"/>
      <c r="IMC23" s="26"/>
      <c r="IMD23" s="26"/>
      <c r="IME23" s="26"/>
      <c r="IMF23" s="26"/>
      <c r="IMG23" s="26"/>
      <c r="IMH23" s="26"/>
      <c r="IMI23" s="26"/>
      <c r="IMJ23" s="26"/>
      <c r="IMK23" s="26"/>
      <c r="IML23" s="26"/>
      <c r="IMM23" s="26"/>
      <c r="IMN23" s="26"/>
      <c r="IMO23" s="26"/>
      <c r="IMP23" s="26"/>
      <c r="IMQ23" s="26"/>
      <c r="IMR23" s="26"/>
      <c r="IMS23" s="26"/>
      <c r="IMT23" s="26"/>
      <c r="IMU23" s="26"/>
      <c r="IMV23" s="26"/>
      <c r="IMW23" s="26"/>
      <c r="IMX23" s="26"/>
      <c r="IMY23" s="26"/>
      <c r="IMZ23" s="26"/>
      <c r="INA23" s="26"/>
      <c r="INB23" s="26"/>
      <c r="INC23" s="26"/>
      <c r="IND23" s="26"/>
      <c r="INE23" s="26"/>
      <c r="INF23" s="26"/>
      <c r="ING23" s="26"/>
      <c r="INH23" s="26"/>
      <c r="INI23" s="26"/>
      <c r="INJ23" s="26"/>
      <c r="INK23" s="26"/>
      <c r="INL23" s="26"/>
      <c r="INM23" s="26"/>
      <c r="INN23" s="26"/>
      <c r="INO23" s="26"/>
      <c r="INP23" s="26"/>
      <c r="INQ23" s="26"/>
      <c r="INR23" s="26"/>
      <c r="INS23" s="26"/>
      <c r="INT23" s="26"/>
      <c r="INU23" s="26"/>
      <c r="INV23" s="26"/>
      <c r="INW23" s="26"/>
      <c r="INX23" s="26"/>
      <c r="INY23" s="26"/>
      <c r="INZ23" s="26"/>
      <c r="IOA23" s="26"/>
      <c r="IOB23" s="26"/>
      <c r="IOC23" s="26"/>
      <c r="IOD23" s="26"/>
      <c r="IOE23" s="26"/>
      <c r="IOF23" s="26"/>
      <c r="IOG23" s="26"/>
      <c r="IOH23" s="26"/>
      <c r="IOI23" s="26"/>
      <c r="IOJ23" s="26"/>
      <c r="IOK23" s="26"/>
      <c r="IOL23" s="26"/>
      <c r="IOM23" s="26"/>
      <c r="ION23" s="26"/>
      <c r="IOO23" s="26"/>
      <c r="IOP23" s="26"/>
      <c r="IOQ23" s="26"/>
      <c r="IOR23" s="26"/>
      <c r="IOS23" s="26"/>
      <c r="IOT23" s="26"/>
      <c r="IOU23" s="26"/>
      <c r="IOV23" s="26"/>
      <c r="IOW23" s="26"/>
      <c r="IOX23" s="26"/>
      <c r="IOY23" s="26"/>
      <c r="IOZ23" s="26"/>
      <c r="IPA23" s="26"/>
      <c r="IPB23" s="26"/>
      <c r="IPC23" s="26"/>
      <c r="IPD23" s="26"/>
      <c r="IPE23" s="26"/>
      <c r="IPF23" s="26"/>
      <c r="IPG23" s="26"/>
      <c r="IPH23" s="26"/>
      <c r="IPI23" s="26"/>
      <c r="IPJ23" s="26"/>
      <c r="IPK23" s="26"/>
      <c r="IPL23" s="26"/>
      <c r="IPM23" s="26"/>
      <c r="IPN23" s="26"/>
      <c r="IPO23" s="26"/>
      <c r="IPP23" s="26"/>
      <c r="IPQ23" s="26"/>
      <c r="IPR23" s="26"/>
      <c r="IPS23" s="26"/>
      <c r="IPT23" s="26"/>
      <c r="IPU23" s="26"/>
      <c r="IPV23" s="26"/>
      <c r="IPW23" s="26"/>
      <c r="IPX23" s="26"/>
      <c r="IPY23" s="26"/>
      <c r="IPZ23" s="26"/>
      <c r="IQA23" s="26"/>
      <c r="IQB23" s="26"/>
      <c r="IQC23" s="26"/>
      <c r="IQD23" s="26"/>
      <c r="IQE23" s="26"/>
      <c r="IQF23" s="26"/>
      <c r="IQG23" s="26"/>
      <c r="IQH23" s="26"/>
      <c r="IQI23" s="26"/>
      <c r="IQJ23" s="26"/>
      <c r="IQK23" s="26"/>
      <c r="IQL23" s="26"/>
      <c r="IQM23" s="26"/>
      <c r="IQN23" s="26"/>
      <c r="IQO23" s="26"/>
      <c r="IQP23" s="26"/>
      <c r="IQQ23" s="26"/>
      <c r="IQR23" s="26"/>
      <c r="IQS23" s="26"/>
      <c r="IQT23" s="26"/>
      <c r="IQU23" s="26"/>
      <c r="IQV23" s="26"/>
      <c r="IQW23" s="26"/>
      <c r="IQX23" s="26"/>
      <c r="IQY23" s="26"/>
      <c r="IQZ23" s="26"/>
      <c r="IRA23" s="26"/>
      <c r="IRB23" s="26"/>
      <c r="IRC23" s="26"/>
      <c r="IRD23" s="26"/>
      <c r="IRE23" s="26"/>
      <c r="IRF23" s="26"/>
      <c r="IRG23" s="26"/>
      <c r="IRH23" s="26"/>
      <c r="IRI23" s="26"/>
      <c r="IRJ23" s="26"/>
      <c r="IRK23" s="26"/>
      <c r="IRL23" s="26"/>
      <c r="IRM23" s="26"/>
      <c r="IRN23" s="26"/>
      <c r="IRO23" s="26"/>
      <c r="IRP23" s="26"/>
      <c r="IRQ23" s="26"/>
      <c r="IRR23" s="26"/>
      <c r="IRS23" s="26"/>
      <c r="IRT23" s="26"/>
      <c r="IRU23" s="26"/>
      <c r="IRV23" s="26"/>
      <c r="IRW23" s="26"/>
      <c r="IRX23" s="26"/>
      <c r="IRY23" s="26"/>
      <c r="IRZ23" s="26"/>
      <c r="ISA23" s="26"/>
      <c r="ISB23" s="26"/>
      <c r="ISC23" s="26"/>
      <c r="ISD23" s="26"/>
      <c r="ISE23" s="26"/>
      <c r="ISF23" s="26"/>
      <c r="ISG23" s="26"/>
      <c r="ISH23" s="26"/>
      <c r="ISI23" s="26"/>
      <c r="ISJ23" s="26"/>
      <c r="ISK23" s="26"/>
      <c r="ISL23" s="26"/>
      <c r="ISM23" s="26"/>
      <c r="ISN23" s="26"/>
      <c r="ISO23" s="26"/>
      <c r="ISP23" s="26"/>
      <c r="ISQ23" s="26"/>
      <c r="ISR23" s="26"/>
      <c r="ISS23" s="26"/>
      <c r="IST23" s="26"/>
      <c r="ISU23" s="26"/>
      <c r="ISV23" s="26"/>
      <c r="ISW23" s="26"/>
      <c r="ISX23" s="26"/>
      <c r="ISY23" s="26"/>
      <c r="ISZ23" s="26"/>
      <c r="ITA23" s="26"/>
      <c r="ITB23" s="26"/>
      <c r="ITC23" s="26"/>
      <c r="ITD23" s="26"/>
      <c r="ITE23" s="26"/>
      <c r="ITF23" s="26"/>
      <c r="ITG23" s="26"/>
      <c r="ITH23" s="26"/>
      <c r="ITI23" s="26"/>
      <c r="ITJ23" s="26"/>
      <c r="ITK23" s="26"/>
      <c r="ITL23" s="26"/>
      <c r="ITM23" s="26"/>
      <c r="ITN23" s="26"/>
      <c r="ITO23" s="26"/>
      <c r="ITP23" s="26"/>
      <c r="ITQ23" s="26"/>
      <c r="ITR23" s="26"/>
      <c r="ITS23" s="26"/>
      <c r="ITT23" s="26"/>
      <c r="ITU23" s="26"/>
      <c r="ITV23" s="26"/>
      <c r="ITW23" s="26"/>
      <c r="ITX23" s="26"/>
      <c r="ITY23" s="26"/>
      <c r="ITZ23" s="26"/>
      <c r="IUA23" s="26"/>
      <c r="IUB23" s="26"/>
      <c r="IUC23" s="26"/>
      <c r="IUD23" s="26"/>
      <c r="IUE23" s="26"/>
      <c r="IUF23" s="26"/>
      <c r="IUG23" s="26"/>
      <c r="IUH23" s="26"/>
      <c r="IUI23" s="26"/>
      <c r="IUJ23" s="26"/>
      <c r="IUK23" s="26"/>
      <c r="IUL23" s="26"/>
      <c r="IUM23" s="26"/>
      <c r="IUN23" s="26"/>
      <c r="IUO23" s="26"/>
      <c r="IUP23" s="26"/>
      <c r="IUQ23" s="26"/>
      <c r="IUR23" s="26"/>
      <c r="IUS23" s="26"/>
      <c r="IUT23" s="26"/>
      <c r="IUU23" s="26"/>
      <c r="IUV23" s="26"/>
      <c r="IUW23" s="26"/>
      <c r="IUX23" s="26"/>
      <c r="IUY23" s="26"/>
      <c r="IUZ23" s="26"/>
      <c r="IVA23" s="26"/>
      <c r="IVB23" s="26"/>
      <c r="IVC23" s="26"/>
      <c r="IVD23" s="26"/>
      <c r="IVE23" s="26"/>
      <c r="IVF23" s="26"/>
      <c r="IVG23" s="26"/>
      <c r="IVH23" s="26"/>
      <c r="IVI23" s="26"/>
      <c r="IVJ23" s="26"/>
      <c r="IVK23" s="26"/>
      <c r="IVL23" s="26"/>
      <c r="IVM23" s="26"/>
      <c r="IVN23" s="26"/>
      <c r="IVO23" s="26"/>
      <c r="IVP23" s="26"/>
      <c r="IVQ23" s="26"/>
      <c r="IVR23" s="26"/>
      <c r="IVS23" s="26"/>
      <c r="IVT23" s="26"/>
      <c r="IVU23" s="26"/>
      <c r="IVV23" s="26"/>
      <c r="IVW23" s="26"/>
      <c r="IVX23" s="26"/>
      <c r="IVY23" s="26"/>
      <c r="IVZ23" s="26"/>
      <c r="IWA23" s="26"/>
      <c r="IWB23" s="26"/>
      <c r="IWC23" s="26"/>
      <c r="IWD23" s="26"/>
      <c r="IWE23" s="26"/>
      <c r="IWF23" s="26"/>
      <c r="IWG23" s="26"/>
      <c r="IWH23" s="26"/>
      <c r="IWI23" s="26"/>
      <c r="IWJ23" s="26"/>
      <c r="IWK23" s="26"/>
      <c r="IWL23" s="26"/>
      <c r="IWM23" s="26"/>
      <c r="IWN23" s="26"/>
      <c r="IWO23" s="26"/>
      <c r="IWP23" s="26"/>
      <c r="IWQ23" s="26"/>
      <c r="IWR23" s="26"/>
      <c r="IWS23" s="26"/>
      <c r="IWT23" s="26"/>
      <c r="IWU23" s="26"/>
      <c r="IWV23" s="26"/>
      <c r="IWW23" s="26"/>
      <c r="IWX23" s="26"/>
      <c r="IWY23" s="26"/>
      <c r="IWZ23" s="26"/>
      <c r="IXA23" s="26"/>
      <c r="IXB23" s="26"/>
      <c r="IXC23" s="26"/>
      <c r="IXD23" s="26"/>
      <c r="IXE23" s="26"/>
      <c r="IXF23" s="26"/>
      <c r="IXG23" s="26"/>
      <c r="IXH23" s="26"/>
      <c r="IXI23" s="26"/>
      <c r="IXJ23" s="26"/>
      <c r="IXK23" s="26"/>
      <c r="IXL23" s="26"/>
      <c r="IXM23" s="26"/>
      <c r="IXN23" s="26"/>
      <c r="IXO23" s="26"/>
      <c r="IXP23" s="26"/>
      <c r="IXQ23" s="26"/>
      <c r="IXR23" s="26"/>
      <c r="IXS23" s="26"/>
      <c r="IXT23" s="26"/>
      <c r="IXU23" s="26"/>
      <c r="IXV23" s="26"/>
      <c r="IXW23" s="26"/>
      <c r="IXX23" s="26"/>
      <c r="IXY23" s="26"/>
      <c r="IXZ23" s="26"/>
      <c r="IYA23" s="26"/>
      <c r="IYB23" s="26"/>
      <c r="IYC23" s="26"/>
      <c r="IYD23" s="26"/>
      <c r="IYE23" s="26"/>
      <c r="IYF23" s="26"/>
      <c r="IYG23" s="26"/>
      <c r="IYH23" s="26"/>
      <c r="IYI23" s="26"/>
      <c r="IYJ23" s="26"/>
      <c r="IYK23" s="26"/>
      <c r="IYL23" s="26"/>
      <c r="IYM23" s="26"/>
      <c r="IYN23" s="26"/>
      <c r="IYO23" s="26"/>
      <c r="IYP23" s="26"/>
      <c r="IYQ23" s="26"/>
      <c r="IYR23" s="26"/>
      <c r="IYS23" s="26"/>
      <c r="IYT23" s="26"/>
      <c r="IYU23" s="26"/>
      <c r="IYV23" s="26"/>
      <c r="IYW23" s="26"/>
      <c r="IYX23" s="26"/>
      <c r="IYY23" s="26"/>
      <c r="IYZ23" s="26"/>
      <c r="IZA23" s="26"/>
      <c r="IZB23" s="26"/>
      <c r="IZC23" s="26"/>
      <c r="IZD23" s="26"/>
      <c r="IZE23" s="26"/>
      <c r="IZF23" s="26"/>
      <c r="IZG23" s="26"/>
      <c r="IZH23" s="26"/>
      <c r="IZI23" s="26"/>
      <c r="IZJ23" s="26"/>
      <c r="IZK23" s="26"/>
      <c r="IZL23" s="26"/>
      <c r="IZM23" s="26"/>
      <c r="IZN23" s="26"/>
      <c r="IZO23" s="26"/>
      <c r="IZP23" s="26"/>
      <c r="IZQ23" s="26"/>
      <c r="IZR23" s="26"/>
      <c r="IZS23" s="26"/>
      <c r="IZT23" s="26"/>
      <c r="IZU23" s="26"/>
      <c r="IZV23" s="26"/>
      <c r="IZW23" s="26"/>
      <c r="IZX23" s="26"/>
      <c r="IZY23" s="26"/>
      <c r="IZZ23" s="26"/>
      <c r="JAA23" s="26"/>
      <c r="JAB23" s="26"/>
      <c r="JAC23" s="26"/>
      <c r="JAD23" s="26"/>
      <c r="JAE23" s="26"/>
      <c r="JAF23" s="26"/>
      <c r="JAG23" s="26"/>
      <c r="JAH23" s="26"/>
      <c r="JAI23" s="26"/>
      <c r="JAJ23" s="26"/>
      <c r="JAK23" s="26"/>
      <c r="JAL23" s="26"/>
      <c r="JAM23" s="26"/>
      <c r="JAN23" s="26"/>
      <c r="JAO23" s="26"/>
      <c r="JAP23" s="26"/>
      <c r="JAQ23" s="26"/>
      <c r="JAR23" s="26"/>
      <c r="JAS23" s="26"/>
      <c r="JAT23" s="26"/>
      <c r="JAU23" s="26"/>
      <c r="JAV23" s="26"/>
      <c r="JAW23" s="26"/>
      <c r="JAX23" s="26"/>
      <c r="JAY23" s="26"/>
      <c r="JAZ23" s="26"/>
      <c r="JBA23" s="26"/>
      <c r="JBB23" s="26"/>
      <c r="JBC23" s="26"/>
      <c r="JBD23" s="26"/>
      <c r="JBE23" s="26"/>
      <c r="JBF23" s="26"/>
      <c r="JBG23" s="26"/>
      <c r="JBH23" s="26"/>
      <c r="JBI23" s="26"/>
      <c r="JBJ23" s="26"/>
      <c r="JBK23" s="26"/>
      <c r="JBL23" s="26"/>
      <c r="JBM23" s="26"/>
      <c r="JBN23" s="26"/>
      <c r="JBO23" s="26"/>
      <c r="JBP23" s="26"/>
      <c r="JBQ23" s="26"/>
      <c r="JBR23" s="26"/>
      <c r="JBS23" s="26"/>
      <c r="JBT23" s="26"/>
      <c r="JBU23" s="26"/>
      <c r="JBV23" s="26"/>
      <c r="JBW23" s="26"/>
      <c r="JBX23" s="26"/>
      <c r="JBY23" s="26"/>
      <c r="JBZ23" s="26"/>
      <c r="JCA23" s="26"/>
      <c r="JCB23" s="26"/>
      <c r="JCC23" s="26"/>
      <c r="JCD23" s="26"/>
      <c r="JCE23" s="26"/>
      <c r="JCF23" s="26"/>
      <c r="JCG23" s="26"/>
      <c r="JCH23" s="26"/>
      <c r="JCI23" s="26"/>
      <c r="JCJ23" s="26"/>
      <c r="JCK23" s="26"/>
      <c r="JCL23" s="26"/>
      <c r="JCM23" s="26"/>
      <c r="JCN23" s="26"/>
      <c r="JCO23" s="26"/>
      <c r="JCP23" s="26"/>
      <c r="JCQ23" s="26"/>
      <c r="JCR23" s="26"/>
      <c r="JCS23" s="26"/>
      <c r="JCT23" s="26"/>
      <c r="JCU23" s="26"/>
      <c r="JCV23" s="26"/>
      <c r="JCW23" s="26"/>
      <c r="JCX23" s="26"/>
      <c r="JCY23" s="26"/>
      <c r="JCZ23" s="26"/>
      <c r="JDA23" s="26"/>
      <c r="JDB23" s="26"/>
      <c r="JDC23" s="26"/>
      <c r="JDD23" s="26"/>
      <c r="JDE23" s="26"/>
      <c r="JDF23" s="26"/>
      <c r="JDG23" s="26"/>
      <c r="JDH23" s="26"/>
      <c r="JDI23" s="26"/>
      <c r="JDJ23" s="26"/>
      <c r="JDK23" s="26"/>
      <c r="JDL23" s="26"/>
      <c r="JDM23" s="26"/>
      <c r="JDN23" s="26"/>
      <c r="JDO23" s="26"/>
      <c r="JDP23" s="26"/>
      <c r="JDQ23" s="26"/>
      <c r="JDR23" s="26"/>
      <c r="JDS23" s="26"/>
      <c r="JDT23" s="26"/>
      <c r="JDU23" s="26"/>
      <c r="JDV23" s="26"/>
      <c r="JDW23" s="26"/>
      <c r="JDX23" s="26"/>
      <c r="JDY23" s="26"/>
      <c r="JDZ23" s="26"/>
      <c r="JEA23" s="26"/>
      <c r="JEB23" s="26"/>
      <c r="JEC23" s="26"/>
      <c r="JED23" s="26"/>
      <c r="JEE23" s="26"/>
      <c r="JEF23" s="26"/>
      <c r="JEG23" s="26"/>
      <c r="JEH23" s="26"/>
      <c r="JEI23" s="26"/>
      <c r="JEJ23" s="26"/>
      <c r="JEK23" s="26"/>
      <c r="JEL23" s="26"/>
      <c r="JEM23" s="26"/>
      <c r="JEN23" s="26"/>
      <c r="JEO23" s="26"/>
      <c r="JEP23" s="26"/>
      <c r="JEQ23" s="26"/>
      <c r="JER23" s="26"/>
      <c r="JES23" s="26"/>
      <c r="JET23" s="26"/>
      <c r="JEU23" s="26"/>
      <c r="JEV23" s="26"/>
      <c r="JEW23" s="26"/>
      <c r="JEX23" s="26"/>
      <c r="JEY23" s="26"/>
      <c r="JEZ23" s="26"/>
      <c r="JFA23" s="26"/>
      <c r="JFB23" s="26"/>
      <c r="JFC23" s="26"/>
      <c r="JFD23" s="26"/>
      <c r="JFE23" s="26"/>
      <c r="JFF23" s="26"/>
      <c r="JFG23" s="26"/>
      <c r="JFH23" s="26"/>
      <c r="JFI23" s="26"/>
      <c r="JFJ23" s="26"/>
      <c r="JFK23" s="26"/>
      <c r="JFL23" s="26"/>
      <c r="JFM23" s="26"/>
      <c r="JFN23" s="26"/>
      <c r="JFO23" s="26"/>
      <c r="JFP23" s="26"/>
      <c r="JFQ23" s="26"/>
      <c r="JFR23" s="26"/>
      <c r="JFS23" s="26"/>
      <c r="JFT23" s="26"/>
      <c r="JFU23" s="26"/>
      <c r="JFV23" s="26"/>
      <c r="JFW23" s="26"/>
      <c r="JFX23" s="26"/>
      <c r="JFY23" s="26"/>
      <c r="JFZ23" s="26"/>
      <c r="JGA23" s="26"/>
      <c r="JGB23" s="26"/>
      <c r="JGC23" s="26"/>
      <c r="JGD23" s="26"/>
      <c r="JGE23" s="26"/>
      <c r="JGF23" s="26"/>
      <c r="JGG23" s="26"/>
      <c r="JGH23" s="26"/>
      <c r="JGI23" s="26"/>
      <c r="JGJ23" s="26"/>
      <c r="JGK23" s="26"/>
      <c r="JGL23" s="26"/>
      <c r="JGM23" s="26"/>
      <c r="JGN23" s="26"/>
      <c r="JGO23" s="26"/>
      <c r="JGP23" s="26"/>
      <c r="JGQ23" s="26"/>
      <c r="JGR23" s="26"/>
      <c r="JGS23" s="26"/>
      <c r="JGT23" s="26"/>
      <c r="JGU23" s="26"/>
      <c r="JGV23" s="26"/>
      <c r="JGW23" s="26"/>
      <c r="JGX23" s="26"/>
      <c r="JGY23" s="26"/>
      <c r="JGZ23" s="26"/>
      <c r="JHA23" s="26"/>
      <c r="JHB23" s="26"/>
      <c r="JHC23" s="26"/>
      <c r="JHD23" s="26"/>
      <c r="JHE23" s="26"/>
      <c r="JHF23" s="26"/>
      <c r="JHG23" s="26"/>
      <c r="JHH23" s="26"/>
      <c r="JHI23" s="26"/>
      <c r="JHJ23" s="26"/>
      <c r="JHK23" s="26"/>
      <c r="JHL23" s="26"/>
      <c r="JHM23" s="26"/>
      <c r="JHN23" s="26"/>
      <c r="JHO23" s="26"/>
      <c r="JHP23" s="26"/>
      <c r="JHQ23" s="26"/>
      <c r="JHR23" s="26"/>
      <c r="JHS23" s="26"/>
      <c r="JHT23" s="26"/>
      <c r="JHU23" s="26"/>
      <c r="JHV23" s="26"/>
      <c r="JHW23" s="26"/>
      <c r="JHX23" s="26"/>
      <c r="JHY23" s="26"/>
      <c r="JHZ23" s="26"/>
      <c r="JIA23" s="26"/>
      <c r="JIB23" s="26"/>
      <c r="JIC23" s="26"/>
      <c r="JID23" s="26"/>
      <c r="JIE23" s="26"/>
      <c r="JIF23" s="26"/>
      <c r="JIG23" s="26"/>
      <c r="JIH23" s="26"/>
      <c r="JII23" s="26"/>
      <c r="JIJ23" s="26"/>
      <c r="JIK23" s="26"/>
      <c r="JIL23" s="26"/>
      <c r="JIM23" s="26"/>
      <c r="JIN23" s="26"/>
      <c r="JIO23" s="26"/>
      <c r="JIP23" s="26"/>
      <c r="JIQ23" s="26"/>
      <c r="JIR23" s="26"/>
      <c r="JIS23" s="26"/>
      <c r="JIT23" s="26"/>
      <c r="JIU23" s="26"/>
      <c r="JIV23" s="26"/>
      <c r="JIW23" s="26"/>
      <c r="JIX23" s="26"/>
      <c r="JIY23" s="26"/>
      <c r="JIZ23" s="26"/>
      <c r="JJA23" s="26"/>
      <c r="JJB23" s="26"/>
      <c r="JJC23" s="26"/>
      <c r="JJD23" s="26"/>
      <c r="JJE23" s="26"/>
      <c r="JJF23" s="26"/>
      <c r="JJG23" s="26"/>
      <c r="JJH23" s="26"/>
      <c r="JJI23" s="26"/>
      <c r="JJJ23" s="26"/>
      <c r="JJK23" s="26"/>
      <c r="JJL23" s="26"/>
      <c r="JJM23" s="26"/>
      <c r="JJN23" s="26"/>
      <c r="JJO23" s="26"/>
      <c r="JJP23" s="26"/>
      <c r="JJQ23" s="26"/>
      <c r="JJR23" s="26"/>
      <c r="JJS23" s="26"/>
      <c r="JJT23" s="26"/>
      <c r="JJU23" s="26"/>
      <c r="JJV23" s="26"/>
      <c r="JJW23" s="26"/>
      <c r="JJX23" s="26"/>
      <c r="JJY23" s="26"/>
      <c r="JJZ23" s="26"/>
    </row>
    <row r="24" spans="1:7046" s="189" customFormat="1" x14ac:dyDescent="0.2">
      <c r="A24" s="387" t="s">
        <v>161</v>
      </c>
      <c r="B24" s="388"/>
      <c r="C24" s="388"/>
      <c r="D24" s="388"/>
      <c r="E24" s="388"/>
      <c r="F24" s="388"/>
      <c r="G24" s="388"/>
      <c r="H24" s="388"/>
      <c r="I24" s="388"/>
      <c r="J24" s="511"/>
      <c r="K24" s="16"/>
      <c r="L24" s="27"/>
      <c r="M24" s="27"/>
      <c r="N24" s="26"/>
      <c r="O24" s="40"/>
      <c r="P24" s="53"/>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6"/>
      <c r="BI24" s="26"/>
      <c r="BJ24" s="26"/>
      <c r="BK24" s="26"/>
      <c r="BL24" s="26"/>
      <c r="BM24" s="26"/>
      <c r="BN24" s="26"/>
      <c r="BO24" s="26"/>
      <c r="BP24" s="26"/>
      <c r="BQ24" s="26"/>
      <c r="BR24" s="26"/>
      <c r="BS24" s="26"/>
      <c r="BT24" s="26"/>
      <c r="BU24" s="26"/>
      <c r="BV24" s="26"/>
      <c r="BW24" s="26"/>
      <c r="BX24" s="26"/>
      <c r="BY24" s="26"/>
      <c r="BZ24" s="26"/>
      <c r="CA24" s="26"/>
      <c r="CB24" s="26"/>
      <c r="CC24" s="26"/>
      <c r="CD24" s="26"/>
      <c r="CE24" s="26"/>
      <c r="CF24" s="26"/>
      <c r="CG24" s="26"/>
      <c r="CH24" s="26"/>
      <c r="CI24" s="26"/>
      <c r="CJ24" s="26"/>
      <c r="CK24" s="26"/>
      <c r="CL24" s="26"/>
      <c r="CM24" s="26"/>
      <c r="CN24" s="26"/>
      <c r="CO24" s="26"/>
      <c r="CP24" s="26"/>
      <c r="CQ24" s="26"/>
      <c r="CR24" s="26"/>
      <c r="CS24" s="26"/>
      <c r="CT24" s="26"/>
      <c r="CU24" s="26"/>
      <c r="CV24" s="26"/>
      <c r="CW24" s="26"/>
      <c r="CX24" s="26"/>
      <c r="CY24" s="26"/>
      <c r="CZ24" s="26"/>
      <c r="DA24" s="26"/>
      <c r="DB24" s="26"/>
      <c r="DC24" s="26"/>
      <c r="DD24" s="26"/>
      <c r="DE24" s="26"/>
      <c r="DF24" s="26"/>
      <c r="DG24" s="26"/>
      <c r="DH24" s="26"/>
      <c r="DI24" s="26"/>
      <c r="DJ24" s="26"/>
      <c r="DK24" s="26"/>
      <c r="DL24" s="26"/>
      <c r="DM24" s="26"/>
      <c r="DN24" s="26"/>
      <c r="DO24" s="26"/>
      <c r="DP24" s="26"/>
      <c r="DQ24" s="26"/>
      <c r="DR24" s="26"/>
      <c r="DS24" s="26"/>
      <c r="DT24" s="26"/>
      <c r="DU24" s="26"/>
      <c r="DV24" s="26"/>
      <c r="DW24" s="26"/>
      <c r="DX24" s="26"/>
      <c r="DY24" s="26"/>
      <c r="DZ24" s="26"/>
      <c r="EA24" s="26"/>
      <c r="EB24" s="26"/>
      <c r="EC24" s="26"/>
      <c r="ED24" s="26"/>
      <c r="EE24" s="26"/>
      <c r="EF24" s="26"/>
      <c r="EG24" s="26"/>
      <c r="EH24" s="26"/>
      <c r="EI24" s="26"/>
      <c r="EJ24" s="26"/>
      <c r="EK24" s="26"/>
      <c r="EL24" s="26"/>
      <c r="EM24" s="26"/>
      <c r="EN24" s="26"/>
      <c r="EO24" s="26"/>
      <c r="EP24" s="26"/>
      <c r="EQ24" s="26"/>
      <c r="ER24" s="26"/>
      <c r="ES24" s="26"/>
      <c r="ET24" s="26"/>
      <c r="EU24" s="26"/>
      <c r="EV24" s="26"/>
      <c r="EW24" s="26"/>
      <c r="EX24" s="26"/>
      <c r="EY24" s="26"/>
      <c r="EZ24" s="26"/>
      <c r="FA24" s="26"/>
      <c r="FB24" s="26"/>
      <c r="FC24" s="26"/>
      <c r="FD24" s="26"/>
      <c r="FE24" s="26"/>
      <c r="FF24" s="26"/>
      <c r="FG24" s="26"/>
      <c r="FH24" s="26"/>
      <c r="FI24" s="26"/>
      <c r="FJ24" s="26"/>
      <c r="FK24" s="26"/>
      <c r="FL24" s="26"/>
      <c r="FM24" s="26"/>
      <c r="FN24" s="26"/>
      <c r="FO24" s="26"/>
      <c r="FP24" s="26"/>
      <c r="FQ24" s="26"/>
      <c r="FR24" s="26"/>
      <c r="FS24" s="26"/>
      <c r="FT24" s="26"/>
      <c r="FU24" s="26"/>
      <c r="FV24" s="26"/>
      <c r="FW24" s="26"/>
      <c r="FX24" s="26"/>
      <c r="FY24" s="26"/>
      <c r="FZ24" s="26"/>
      <c r="GA24" s="26"/>
      <c r="GB24" s="26"/>
      <c r="GC24" s="26"/>
      <c r="GD24" s="26"/>
      <c r="GE24" s="26"/>
      <c r="GF24" s="26"/>
      <c r="GG24" s="26"/>
      <c r="GH24" s="26"/>
      <c r="GI24" s="26"/>
      <c r="GJ24" s="26"/>
      <c r="GK24" s="26"/>
      <c r="GL24" s="26"/>
      <c r="GM24" s="26"/>
      <c r="GN24" s="26"/>
      <c r="GO24" s="26"/>
      <c r="GP24" s="26"/>
      <c r="GQ24" s="26"/>
      <c r="GR24" s="26"/>
      <c r="GS24" s="26"/>
      <c r="GT24" s="26"/>
      <c r="GU24" s="26"/>
      <c r="GV24" s="26"/>
      <c r="GW24" s="26"/>
      <c r="GX24" s="26"/>
      <c r="GY24" s="26"/>
      <c r="GZ24" s="26"/>
      <c r="HA24" s="26"/>
      <c r="HB24" s="26"/>
      <c r="HC24" s="26"/>
      <c r="HD24" s="26"/>
      <c r="HE24" s="26"/>
      <c r="HF24" s="26"/>
      <c r="HG24" s="26"/>
      <c r="HH24" s="26"/>
      <c r="HI24" s="26"/>
      <c r="HJ24" s="26"/>
      <c r="HK24" s="26"/>
      <c r="HL24" s="26"/>
      <c r="HM24" s="26"/>
      <c r="HN24" s="26"/>
      <c r="HO24" s="26"/>
      <c r="HP24" s="26"/>
      <c r="HQ24" s="26"/>
      <c r="HR24" s="26"/>
      <c r="HS24" s="26"/>
      <c r="HT24" s="26"/>
      <c r="HU24" s="26"/>
      <c r="HV24" s="26"/>
      <c r="HW24" s="26"/>
      <c r="HX24" s="26"/>
      <c r="HY24" s="26"/>
      <c r="HZ24" s="26"/>
      <c r="IA24" s="26"/>
      <c r="IB24" s="26"/>
      <c r="IC24" s="26"/>
      <c r="ID24" s="26"/>
      <c r="IE24" s="26"/>
      <c r="IF24" s="26"/>
      <c r="IG24" s="26"/>
      <c r="IH24" s="26"/>
      <c r="II24" s="26"/>
      <c r="IJ24" s="26"/>
      <c r="IK24" s="26"/>
      <c r="IL24" s="26"/>
      <c r="IM24" s="26"/>
      <c r="IN24" s="26"/>
      <c r="IO24" s="26"/>
      <c r="IP24" s="26"/>
      <c r="IQ24" s="26"/>
      <c r="IR24" s="26"/>
      <c r="IS24" s="26"/>
      <c r="IT24" s="26"/>
      <c r="IU24" s="26"/>
      <c r="IV24" s="26"/>
      <c r="IW24" s="26"/>
      <c r="IX24" s="26"/>
      <c r="IY24" s="26"/>
      <c r="IZ24" s="26"/>
      <c r="JA24" s="26"/>
      <c r="JB24" s="26"/>
      <c r="JC24" s="26"/>
      <c r="JD24" s="26"/>
      <c r="JE24" s="26"/>
      <c r="JF24" s="26"/>
      <c r="JG24" s="26"/>
      <c r="JH24" s="26"/>
      <c r="JI24" s="26"/>
      <c r="JJ24" s="26"/>
      <c r="JK24" s="26"/>
      <c r="JL24" s="26"/>
      <c r="JM24" s="26"/>
      <c r="JN24" s="26"/>
      <c r="JO24" s="26"/>
      <c r="JP24" s="26"/>
      <c r="JQ24" s="26"/>
      <c r="JR24" s="26"/>
      <c r="JS24" s="26"/>
      <c r="JT24" s="26"/>
      <c r="JU24" s="26"/>
      <c r="JV24" s="26"/>
      <c r="JW24" s="26"/>
      <c r="JX24" s="26"/>
      <c r="JY24" s="26"/>
      <c r="JZ24" s="26"/>
      <c r="KA24" s="26"/>
      <c r="KB24" s="26"/>
      <c r="KC24" s="26"/>
      <c r="KD24" s="26"/>
      <c r="KE24" s="26"/>
      <c r="KF24" s="26"/>
      <c r="KG24" s="26"/>
      <c r="KH24" s="26"/>
      <c r="KI24" s="26"/>
      <c r="KJ24" s="26"/>
      <c r="KK24" s="26"/>
      <c r="KL24" s="26"/>
      <c r="KM24" s="26"/>
      <c r="KN24" s="26"/>
      <c r="KO24" s="26"/>
      <c r="KP24" s="26"/>
      <c r="KQ24" s="26"/>
      <c r="KR24" s="26"/>
      <c r="KS24" s="26"/>
      <c r="KT24" s="26"/>
      <c r="KU24" s="26"/>
      <c r="KV24" s="26"/>
      <c r="KW24" s="26"/>
      <c r="KX24" s="26"/>
      <c r="KY24" s="26"/>
      <c r="KZ24" s="26"/>
      <c r="LA24" s="26"/>
      <c r="LB24" s="26"/>
      <c r="LC24" s="26"/>
      <c r="LD24" s="26"/>
      <c r="LE24" s="26"/>
      <c r="LF24" s="26"/>
      <c r="LG24" s="26"/>
      <c r="LH24" s="26"/>
      <c r="LI24" s="26"/>
      <c r="LJ24" s="26"/>
      <c r="LK24" s="26"/>
      <c r="LL24" s="26"/>
      <c r="LM24" s="26"/>
      <c r="LN24" s="26"/>
      <c r="LO24" s="26"/>
      <c r="LP24" s="26"/>
      <c r="LQ24" s="26"/>
      <c r="LR24" s="26"/>
      <c r="LS24" s="26"/>
      <c r="LT24" s="26"/>
      <c r="LU24" s="26"/>
      <c r="LV24" s="26"/>
      <c r="LW24" s="26"/>
      <c r="LX24" s="26"/>
      <c r="LY24" s="26"/>
      <c r="LZ24" s="26"/>
      <c r="MA24" s="26"/>
      <c r="MB24" s="26"/>
      <c r="MC24" s="26"/>
      <c r="MD24" s="26"/>
      <c r="ME24" s="26"/>
      <c r="MF24" s="26"/>
      <c r="MG24" s="26"/>
      <c r="MH24" s="26"/>
      <c r="MI24" s="26"/>
      <c r="MJ24" s="26"/>
      <c r="MK24" s="26"/>
      <c r="ML24" s="26"/>
      <c r="MM24" s="26"/>
      <c r="MN24" s="26"/>
      <c r="MO24" s="26"/>
      <c r="MP24" s="26"/>
      <c r="MQ24" s="26"/>
      <c r="MR24" s="26"/>
      <c r="MS24" s="26"/>
      <c r="MT24" s="26"/>
      <c r="MU24" s="26"/>
      <c r="MV24" s="26"/>
      <c r="MW24" s="26"/>
      <c r="MX24" s="26"/>
      <c r="MY24" s="26"/>
      <c r="MZ24" s="26"/>
      <c r="NA24" s="26"/>
      <c r="NB24" s="26"/>
      <c r="NC24" s="26"/>
      <c r="ND24" s="26"/>
      <c r="NE24" s="26"/>
      <c r="NF24" s="26"/>
      <c r="NG24" s="26"/>
      <c r="NH24" s="26"/>
      <c r="NI24" s="26"/>
      <c r="NJ24" s="26"/>
      <c r="NK24" s="26"/>
      <c r="NL24" s="26"/>
      <c r="NM24" s="26"/>
      <c r="NN24" s="26"/>
      <c r="NO24" s="26"/>
      <c r="NP24" s="26"/>
      <c r="NQ24" s="26"/>
      <c r="NR24" s="26"/>
      <c r="NS24" s="26"/>
      <c r="NT24" s="26"/>
      <c r="NU24" s="26"/>
      <c r="NV24" s="26"/>
      <c r="NW24" s="26"/>
      <c r="NX24" s="26"/>
      <c r="NY24" s="26"/>
      <c r="NZ24" s="26"/>
      <c r="OA24" s="26"/>
      <c r="OB24" s="26"/>
      <c r="OC24" s="26"/>
      <c r="OD24" s="26"/>
      <c r="OE24" s="26"/>
      <c r="OF24" s="26"/>
      <c r="OG24" s="26"/>
      <c r="OH24" s="26"/>
      <c r="OI24" s="26"/>
      <c r="OJ24" s="26"/>
      <c r="OK24" s="26"/>
      <c r="OL24" s="26"/>
      <c r="OM24" s="26"/>
      <c r="ON24" s="26"/>
      <c r="OO24" s="26"/>
      <c r="OP24" s="26"/>
      <c r="OQ24" s="26"/>
      <c r="OR24" s="26"/>
      <c r="OS24" s="26"/>
      <c r="OT24" s="26"/>
      <c r="OU24" s="26"/>
      <c r="OV24" s="26"/>
      <c r="OW24" s="26"/>
      <c r="OX24" s="26"/>
      <c r="OY24" s="26"/>
      <c r="OZ24" s="26"/>
      <c r="PA24" s="26"/>
      <c r="PB24" s="26"/>
      <c r="PC24" s="26"/>
      <c r="PD24" s="26"/>
      <c r="PE24" s="26"/>
      <c r="PF24" s="26"/>
      <c r="PG24" s="26"/>
      <c r="PH24" s="26"/>
      <c r="PI24" s="26"/>
      <c r="PJ24" s="26"/>
      <c r="PK24" s="26"/>
      <c r="PL24" s="26"/>
      <c r="PM24" s="26"/>
      <c r="PN24" s="26"/>
      <c r="PO24" s="26"/>
      <c r="PP24" s="26"/>
      <c r="PQ24" s="26"/>
      <c r="PR24" s="26"/>
      <c r="PS24" s="26"/>
      <c r="PT24" s="26"/>
      <c r="PU24" s="26"/>
      <c r="PV24" s="26"/>
      <c r="PW24" s="26"/>
      <c r="PX24" s="26"/>
      <c r="PY24" s="26"/>
      <c r="PZ24" s="26"/>
      <c r="QA24" s="26"/>
      <c r="QB24" s="26"/>
      <c r="QC24" s="26"/>
      <c r="QD24" s="26"/>
      <c r="QE24" s="26"/>
      <c r="QF24" s="26"/>
      <c r="QG24" s="26"/>
      <c r="QH24" s="26"/>
      <c r="QI24" s="26"/>
      <c r="QJ24" s="26"/>
      <c r="QK24" s="26"/>
      <c r="QL24" s="26"/>
      <c r="QM24" s="26"/>
      <c r="QN24" s="26"/>
      <c r="QO24" s="26"/>
      <c r="QP24" s="26"/>
      <c r="QQ24" s="26"/>
      <c r="QR24" s="26"/>
      <c r="QS24" s="26"/>
      <c r="QT24" s="26"/>
      <c r="QU24" s="26"/>
      <c r="QV24" s="26"/>
      <c r="QW24" s="26"/>
      <c r="QX24" s="26"/>
      <c r="QY24" s="26"/>
      <c r="QZ24" s="26"/>
      <c r="RA24" s="26"/>
      <c r="RB24" s="26"/>
      <c r="RC24" s="26"/>
      <c r="RD24" s="26"/>
      <c r="RE24" s="26"/>
      <c r="RF24" s="26"/>
      <c r="RG24" s="26"/>
      <c r="RH24" s="26"/>
      <c r="RI24" s="26"/>
      <c r="RJ24" s="26"/>
      <c r="RK24" s="26"/>
      <c r="RL24" s="26"/>
      <c r="RM24" s="26"/>
      <c r="RN24" s="26"/>
      <c r="RO24" s="26"/>
      <c r="RP24" s="26"/>
      <c r="RQ24" s="26"/>
      <c r="RR24" s="26"/>
      <c r="RS24" s="26"/>
      <c r="RT24" s="26"/>
      <c r="RU24" s="26"/>
      <c r="RV24" s="26"/>
      <c r="RW24" s="26"/>
      <c r="RX24" s="26"/>
      <c r="RY24" s="26"/>
      <c r="RZ24" s="26"/>
      <c r="SA24" s="26"/>
      <c r="SB24" s="26"/>
      <c r="SC24" s="26"/>
      <c r="SD24" s="26"/>
      <c r="SE24" s="26"/>
      <c r="SF24" s="26"/>
      <c r="SG24" s="26"/>
      <c r="SH24" s="26"/>
      <c r="SI24" s="26"/>
      <c r="SJ24" s="26"/>
      <c r="SK24" s="26"/>
      <c r="SL24" s="26"/>
      <c r="SM24" s="26"/>
      <c r="SN24" s="26"/>
      <c r="SO24" s="26"/>
      <c r="SP24" s="26"/>
      <c r="SQ24" s="26"/>
      <c r="SR24" s="26"/>
      <c r="SS24" s="26"/>
      <c r="ST24" s="26"/>
      <c r="SU24" s="26"/>
      <c r="SV24" s="26"/>
      <c r="SW24" s="26"/>
      <c r="SX24" s="26"/>
      <c r="SY24" s="26"/>
      <c r="SZ24" s="26"/>
      <c r="TA24" s="26"/>
      <c r="TB24" s="26"/>
      <c r="TC24" s="26"/>
      <c r="TD24" s="26"/>
      <c r="TE24" s="26"/>
      <c r="TF24" s="26"/>
      <c r="TG24" s="26"/>
      <c r="TH24" s="26"/>
      <c r="TI24" s="26"/>
      <c r="TJ24" s="26"/>
      <c r="TK24" s="26"/>
      <c r="TL24" s="26"/>
      <c r="TM24" s="26"/>
      <c r="TN24" s="26"/>
      <c r="TO24" s="26"/>
      <c r="TP24" s="26"/>
      <c r="TQ24" s="26"/>
      <c r="TR24" s="26"/>
      <c r="TS24" s="26"/>
      <c r="TT24" s="26"/>
      <c r="TU24" s="26"/>
      <c r="TV24" s="26"/>
      <c r="TW24" s="26"/>
      <c r="TX24" s="26"/>
      <c r="TY24" s="26"/>
      <c r="TZ24" s="26"/>
      <c r="UA24" s="26"/>
      <c r="UB24" s="26"/>
      <c r="UC24" s="26"/>
      <c r="UD24" s="26"/>
      <c r="UE24" s="26"/>
      <c r="UF24" s="26"/>
      <c r="UG24" s="26"/>
      <c r="UH24" s="26"/>
      <c r="UI24" s="26"/>
      <c r="UJ24" s="26"/>
      <c r="UK24" s="26"/>
      <c r="UL24" s="26"/>
      <c r="UM24" s="26"/>
      <c r="UN24" s="26"/>
      <c r="UO24" s="26"/>
      <c r="UP24" s="26"/>
      <c r="UQ24" s="26"/>
      <c r="UR24" s="26"/>
      <c r="US24" s="26"/>
      <c r="UT24" s="26"/>
      <c r="UU24" s="26"/>
      <c r="UV24" s="26"/>
      <c r="UW24" s="26"/>
      <c r="UX24" s="26"/>
      <c r="UY24" s="26"/>
      <c r="UZ24" s="26"/>
      <c r="VA24" s="26"/>
      <c r="VB24" s="26"/>
      <c r="VC24" s="26"/>
      <c r="VD24" s="26"/>
      <c r="VE24" s="26"/>
      <c r="VF24" s="26"/>
      <c r="VG24" s="26"/>
      <c r="VH24" s="26"/>
      <c r="VI24" s="26"/>
      <c r="VJ24" s="26"/>
      <c r="VK24" s="26"/>
      <c r="VL24" s="26"/>
      <c r="VM24" s="26"/>
      <c r="VN24" s="26"/>
      <c r="VO24" s="26"/>
      <c r="VP24" s="26"/>
      <c r="VQ24" s="26"/>
      <c r="VR24" s="26"/>
      <c r="VS24" s="26"/>
      <c r="VT24" s="26"/>
      <c r="VU24" s="26"/>
      <c r="VV24" s="26"/>
      <c r="VW24" s="26"/>
      <c r="VX24" s="26"/>
      <c r="VY24" s="26"/>
      <c r="VZ24" s="26"/>
      <c r="WA24" s="26"/>
      <c r="WB24" s="26"/>
      <c r="WC24" s="26"/>
      <c r="WD24" s="26"/>
      <c r="WE24" s="26"/>
      <c r="WF24" s="26"/>
      <c r="WG24" s="26"/>
      <c r="WH24" s="26"/>
      <c r="WI24" s="26"/>
      <c r="WJ24" s="26"/>
      <c r="WK24" s="26"/>
      <c r="WL24" s="26"/>
      <c r="WM24" s="26"/>
      <c r="WN24" s="26"/>
      <c r="WO24" s="26"/>
      <c r="WP24" s="26"/>
      <c r="WQ24" s="26"/>
      <c r="WR24" s="26"/>
      <c r="WS24" s="26"/>
      <c r="WT24" s="26"/>
      <c r="WU24" s="26"/>
      <c r="WV24" s="26"/>
      <c r="WW24" s="26"/>
      <c r="WX24" s="26"/>
      <c r="WY24" s="26"/>
      <c r="WZ24" s="26"/>
      <c r="XA24" s="26"/>
      <c r="XB24" s="26"/>
      <c r="XC24" s="26"/>
      <c r="XD24" s="26"/>
      <c r="XE24" s="26"/>
      <c r="XF24" s="26"/>
      <c r="XG24" s="26"/>
      <c r="XH24" s="26"/>
      <c r="XI24" s="26"/>
      <c r="XJ24" s="26"/>
      <c r="XK24" s="26"/>
      <c r="XL24" s="26"/>
      <c r="XM24" s="26"/>
      <c r="XN24" s="26"/>
      <c r="XO24" s="26"/>
      <c r="XP24" s="26"/>
      <c r="XQ24" s="26"/>
      <c r="XR24" s="26"/>
      <c r="XS24" s="26"/>
      <c r="XT24" s="26"/>
      <c r="XU24" s="26"/>
      <c r="XV24" s="26"/>
      <c r="XW24" s="26"/>
      <c r="XX24" s="26"/>
      <c r="XY24" s="26"/>
      <c r="XZ24" s="26"/>
      <c r="YA24" s="26"/>
      <c r="YB24" s="26"/>
      <c r="YC24" s="26"/>
      <c r="YD24" s="26"/>
      <c r="YE24" s="26"/>
      <c r="YF24" s="26"/>
      <c r="YG24" s="26"/>
      <c r="YH24" s="26"/>
      <c r="YI24" s="26"/>
      <c r="YJ24" s="26"/>
      <c r="YK24" s="26"/>
      <c r="YL24" s="26"/>
      <c r="YM24" s="26"/>
      <c r="YN24" s="26"/>
      <c r="YO24" s="26"/>
      <c r="YP24" s="26"/>
      <c r="YQ24" s="26"/>
      <c r="YR24" s="26"/>
      <c r="YS24" s="26"/>
      <c r="YT24" s="26"/>
      <c r="YU24" s="26"/>
      <c r="YV24" s="26"/>
      <c r="YW24" s="26"/>
      <c r="YX24" s="26"/>
      <c r="YY24" s="26"/>
      <c r="YZ24" s="26"/>
      <c r="ZA24" s="26"/>
      <c r="ZB24" s="26"/>
      <c r="ZC24" s="26"/>
      <c r="ZD24" s="26"/>
      <c r="ZE24" s="26"/>
      <c r="ZF24" s="26"/>
      <c r="ZG24" s="26"/>
      <c r="ZH24" s="26"/>
      <c r="ZI24" s="26"/>
      <c r="ZJ24" s="26"/>
      <c r="ZK24" s="26"/>
      <c r="ZL24" s="26"/>
      <c r="ZM24" s="26"/>
      <c r="ZN24" s="26"/>
      <c r="ZO24" s="26"/>
      <c r="ZP24" s="26"/>
      <c r="ZQ24" s="26"/>
      <c r="ZR24" s="26"/>
      <c r="ZS24" s="26"/>
      <c r="ZT24" s="26"/>
      <c r="ZU24" s="26"/>
      <c r="ZV24" s="26"/>
      <c r="ZW24" s="26"/>
      <c r="ZX24" s="26"/>
      <c r="ZY24" s="26"/>
      <c r="ZZ24" s="26"/>
      <c r="AAA24" s="26"/>
      <c r="AAB24" s="26"/>
      <c r="AAC24" s="26"/>
      <c r="AAD24" s="26"/>
      <c r="AAE24" s="26"/>
      <c r="AAF24" s="26"/>
      <c r="AAG24" s="26"/>
      <c r="AAH24" s="26"/>
      <c r="AAI24" s="26"/>
      <c r="AAJ24" s="26"/>
      <c r="AAK24" s="26"/>
      <c r="AAL24" s="26"/>
      <c r="AAM24" s="26"/>
      <c r="AAN24" s="26"/>
      <c r="AAO24" s="26"/>
      <c r="AAP24" s="26"/>
      <c r="AAQ24" s="26"/>
      <c r="AAR24" s="26"/>
      <c r="AAS24" s="26"/>
      <c r="AAT24" s="26"/>
      <c r="AAU24" s="26"/>
      <c r="AAV24" s="26"/>
      <c r="AAW24" s="26"/>
      <c r="AAX24" s="26"/>
      <c r="AAY24" s="26"/>
      <c r="AAZ24" s="26"/>
      <c r="ABA24" s="26"/>
      <c r="ABB24" s="26"/>
      <c r="ABC24" s="26"/>
      <c r="ABD24" s="26"/>
      <c r="ABE24" s="26"/>
      <c r="ABF24" s="26"/>
      <c r="ABG24" s="26"/>
      <c r="ABH24" s="26"/>
      <c r="ABI24" s="26"/>
      <c r="ABJ24" s="26"/>
      <c r="ABK24" s="26"/>
      <c r="ABL24" s="26"/>
      <c r="ABM24" s="26"/>
      <c r="ABN24" s="26"/>
      <c r="ABO24" s="26"/>
      <c r="ABP24" s="26"/>
      <c r="ABQ24" s="26"/>
      <c r="ABR24" s="26"/>
      <c r="ABS24" s="26"/>
      <c r="ABT24" s="26"/>
      <c r="ABU24" s="26"/>
      <c r="ABV24" s="26"/>
      <c r="ABW24" s="26"/>
      <c r="ABX24" s="26"/>
      <c r="ABY24" s="26"/>
      <c r="ABZ24" s="26"/>
      <c r="ACA24" s="26"/>
      <c r="ACB24" s="26"/>
      <c r="ACC24" s="26"/>
      <c r="ACD24" s="26"/>
      <c r="ACE24" s="26"/>
      <c r="ACF24" s="26"/>
      <c r="ACG24" s="26"/>
      <c r="ACH24" s="26"/>
      <c r="ACI24" s="26"/>
      <c r="ACJ24" s="26"/>
      <c r="ACK24" s="26"/>
      <c r="ACL24" s="26"/>
      <c r="ACM24" s="26"/>
      <c r="ACN24" s="26"/>
      <c r="ACO24" s="26"/>
      <c r="ACP24" s="26"/>
      <c r="ACQ24" s="26"/>
      <c r="ACR24" s="26"/>
      <c r="ACS24" s="26"/>
      <c r="ACT24" s="26"/>
      <c r="ACU24" s="26"/>
      <c r="ACV24" s="26"/>
      <c r="ACW24" s="26"/>
      <c r="ACX24" s="26"/>
      <c r="ACY24" s="26"/>
      <c r="ACZ24" s="26"/>
      <c r="ADA24" s="26"/>
      <c r="ADB24" s="26"/>
      <c r="ADC24" s="26"/>
      <c r="ADD24" s="26"/>
      <c r="ADE24" s="26"/>
      <c r="ADF24" s="26"/>
      <c r="ADG24" s="26"/>
      <c r="ADH24" s="26"/>
      <c r="ADI24" s="26"/>
      <c r="ADJ24" s="26"/>
      <c r="ADK24" s="26"/>
      <c r="ADL24" s="26"/>
      <c r="ADM24" s="26"/>
      <c r="ADN24" s="26"/>
      <c r="ADO24" s="26"/>
      <c r="ADP24" s="26"/>
      <c r="ADQ24" s="26"/>
      <c r="ADR24" s="26"/>
      <c r="ADS24" s="26"/>
      <c r="ADT24" s="26"/>
      <c r="ADU24" s="26"/>
      <c r="ADV24" s="26"/>
      <c r="ADW24" s="26"/>
      <c r="ADX24" s="26"/>
      <c r="ADY24" s="26"/>
      <c r="ADZ24" s="26"/>
      <c r="AEA24" s="26"/>
      <c r="AEB24" s="26"/>
      <c r="AEC24" s="26"/>
      <c r="AED24" s="26"/>
      <c r="AEE24" s="26"/>
      <c r="AEF24" s="26"/>
      <c r="AEG24" s="26"/>
      <c r="AEH24" s="26"/>
      <c r="AEI24" s="26"/>
      <c r="AEJ24" s="26"/>
      <c r="AEK24" s="26"/>
      <c r="AEL24" s="26"/>
      <c r="AEM24" s="26"/>
      <c r="AEN24" s="26"/>
      <c r="AEO24" s="26"/>
      <c r="AEP24" s="26"/>
      <c r="AEQ24" s="26"/>
      <c r="AER24" s="26"/>
      <c r="AES24" s="26"/>
      <c r="AET24" s="26"/>
      <c r="AEU24" s="26"/>
      <c r="AEV24" s="26"/>
      <c r="AEW24" s="26"/>
      <c r="AEX24" s="26"/>
      <c r="AEY24" s="26"/>
      <c r="AEZ24" s="26"/>
      <c r="AFA24" s="26"/>
      <c r="AFB24" s="26"/>
      <c r="AFC24" s="26"/>
      <c r="AFD24" s="26"/>
      <c r="AFE24" s="26"/>
      <c r="AFF24" s="26"/>
      <c r="AFG24" s="26"/>
      <c r="AFH24" s="26"/>
      <c r="AFI24" s="26"/>
      <c r="AFJ24" s="26"/>
      <c r="AFK24" s="26"/>
      <c r="AFL24" s="26"/>
      <c r="AFM24" s="26"/>
      <c r="AFN24" s="26"/>
      <c r="AFO24" s="26"/>
      <c r="AFP24" s="26"/>
      <c r="AFQ24" s="26"/>
      <c r="AFR24" s="26"/>
      <c r="AFS24" s="26"/>
      <c r="AFT24" s="26"/>
      <c r="AFU24" s="26"/>
      <c r="AFV24" s="26"/>
      <c r="AFW24" s="26"/>
      <c r="AFX24" s="26"/>
      <c r="AFY24" s="26"/>
      <c r="AFZ24" s="26"/>
      <c r="AGA24" s="26"/>
      <c r="AGB24" s="26"/>
      <c r="AGC24" s="26"/>
      <c r="AGD24" s="26"/>
      <c r="AGE24" s="26"/>
      <c r="AGF24" s="26"/>
      <c r="AGG24" s="26"/>
      <c r="AGH24" s="26"/>
      <c r="AGI24" s="26"/>
      <c r="AGJ24" s="26"/>
      <c r="AGK24" s="26"/>
      <c r="AGL24" s="26"/>
      <c r="AGM24" s="26"/>
      <c r="AGN24" s="26"/>
      <c r="AGO24" s="26"/>
      <c r="AGP24" s="26"/>
      <c r="AGQ24" s="26"/>
      <c r="AGR24" s="26"/>
      <c r="AGS24" s="26"/>
      <c r="AGT24" s="26"/>
      <c r="AGU24" s="26"/>
      <c r="AGV24" s="26"/>
      <c r="AGW24" s="26"/>
      <c r="AGX24" s="26"/>
      <c r="AGY24" s="26"/>
      <c r="AGZ24" s="26"/>
      <c r="AHA24" s="26"/>
      <c r="AHB24" s="26"/>
      <c r="AHC24" s="26"/>
      <c r="AHD24" s="26"/>
      <c r="AHE24" s="26"/>
      <c r="AHF24" s="26"/>
      <c r="AHG24" s="26"/>
      <c r="AHH24" s="26"/>
      <c r="AHI24" s="26"/>
      <c r="AHJ24" s="26"/>
      <c r="AHK24" s="26"/>
      <c r="AHL24" s="26"/>
      <c r="AHM24" s="26"/>
      <c r="AHN24" s="26"/>
      <c r="AHO24" s="26"/>
      <c r="AHP24" s="26"/>
      <c r="AHQ24" s="26"/>
      <c r="AHR24" s="26"/>
      <c r="AHS24" s="26"/>
      <c r="AHT24" s="26"/>
      <c r="AHU24" s="26"/>
      <c r="AHV24" s="26"/>
      <c r="AHW24" s="26"/>
      <c r="AHX24" s="26"/>
      <c r="AHY24" s="26"/>
      <c r="AHZ24" s="26"/>
      <c r="AIA24" s="26"/>
      <c r="AIB24" s="26"/>
      <c r="AIC24" s="26"/>
      <c r="AID24" s="26"/>
      <c r="AIE24" s="26"/>
      <c r="AIF24" s="26"/>
      <c r="AIG24" s="26"/>
      <c r="AIH24" s="26"/>
      <c r="AII24" s="26"/>
      <c r="AIJ24" s="26"/>
      <c r="AIK24" s="26"/>
      <c r="AIL24" s="26"/>
      <c r="AIM24" s="26"/>
      <c r="AIN24" s="26"/>
      <c r="AIO24" s="26"/>
      <c r="AIP24" s="26"/>
      <c r="AIQ24" s="26"/>
      <c r="AIR24" s="26"/>
      <c r="AIS24" s="26"/>
      <c r="AIT24" s="26"/>
      <c r="AIU24" s="26"/>
      <c r="AIV24" s="26"/>
      <c r="AIW24" s="26"/>
      <c r="AIX24" s="26"/>
      <c r="AIY24" s="26"/>
      <c r="AIZ24" s="26"/>
      <c r="AJA24" s="26"/>
      <c r="AJB24" s="26"/>
      <c r="AJC24" s="26"/>
      <c r="AJD24" s="26"/>
      <c r="AJE24" s="26"/>
      <c r="AJF24" s="26"/>
      <c r="AJG24" s="26"/>
      <c r="AJH24" s="26"/>
      <c r="AJI24" s="26"/>
      <c r="AJJ24" s="26"/>
      <c r="AJK24" s="26"/>
      <c r="AJL24" s="26"/>
      <c r="AJM24" s="26"/>
      <c r="AJN24" s="26"/>
      <c r="AJO24" s="26"/>
      <c r="AJP24" s="26"/>
      <c r="AJQ24" s="26"/>
      <c r="AJR24" s="26"/>
      <c r="AJS24" s="26"/>
      <c r="AJT24" s="26"/>
      <c r="AJU24" s="26"/>
      <c r="AJV24" s="26"/>
      <c r="AJW24" s="26"/>
      <c r="AJX24" s="26"/>
      <c r="AJY24" s="26"/>
      <c r="AJZ24" s="26"/>
      <c r="AKA24" s="26"/>
      <c r="AKB24" s="26"/>
      <c r="AKC24" s="26"/>
      <c r="AKD24" s="26"/>
      <c r="AKE24" s="26"/>
      <c r="AKF24" s="26"/>
      <c r="AKG24" s="26"/>
      <c r="AKH24" s="26"/>
      <c r="AKI24" s="26"/>
      <c r="AKJ24" s="26"/>
      <c r="AKK24" s="26"/>
      <c r="AKL24" s="26"/>
      <c r="AKM24" s="26"/>
      <c r="AKN24" s="26"/>
      <c r="AKO24" s="26"/>
      <c r="AKP24" s="26"/>
      <c r="AKQ24" s="26"/>
      <c r="AKR24" s="26"/>
      <c r="AKS24" s="26"/>
      <c r="AKT24" s="26"/>
      <c r="AKU24" s="26"/>
      <c r="AKV24" s="26"/>
      <c r="AKW24" s="26"/>
      <c r="AKX24" s="26"/>
      <c r="AKY24" s="26"/>
      <c r="AKZ24" s="26"/>
      <c r="ALA24" s="26"/>
      <c r="ALB24" s="26"/>
      <c r="ALC24" s="26"/>
      <c r="ALD24" s="26"/>
      <c r="ALE24" s="26"/>
      <c r="ALF24" s="26"/>
      <c r="ALG24" s="26"/>
      <c r="ALH24" s="26"/>
      <c r="ALI24" s="26"/>
      <c r="ALJ24" s="26"/>
      <c r="ALK24" s="26"/>
      <c r="ALL24" s="26"/>
      <c r="ALM24" s="26"/>
      <c r="ALN24" s="26"/>
      <c r="ALO24" s="26"/>
      <c r="ALP24" s="26"/>
      <c r="ALQ24" s="26"/>
      <c r="ALR24" s="26"/>
      <c r="ALS24" s="26"/>
      <c r="ALT24" s="26"/>
      <c r="ALU24" s="26"/>
      <c r="ALV24" s="26"/>
      <c r="ALW24" s="26"/>
      <c r="ALX24" s="26"/>
      <c r="ALY24" s="26"/>
      <c r="ALZ24" s="26"/>
      <c r="AMA24" s="26"/>
      <c r="AMB24" s="26"/>
      <c r="AMC24" s="26"/>
      <c r="AMD24" s="26"/>
      <c r="AME24" s="26"/>
      <c r="AMF24" s="26"/>
      <c r="AMG24" s="26"/>
      <c r="AMH24" s="26"/>
      <c r="AMI24" s="26"/>
      <c r="AMJ24" s="26"/>
      <c r="AMK24" s="26"/>
      <c r="AML24" s="26"/>
      <c r="AMM24" s="26"/>
      <c r="AMN24" s="26"/>
      <c r="AMO24" s="26"/>
      <c r="AMP24" s="26"/>
      <c r="AMQ24" s="26"/>
      <c r="AMR24" s="26"/>
      <c r="AMS24" s="26"/>
      <c r="AMT24" s="26"/>
      <c r="AMU24" s="26"/>
      <c r="AMV24" s="26"/>
      <c r="AMW24" s="26"/>
      <c r="AMX24" s="26"/>
      <c r="AMY24" s="26"/>
      <c r="AMZ24" s="26"/>
      <c r="ANA24" s="26"/>
      <c r="ANB24" s="26"/>
      <c r="ANC24" s="26"/>
      <c r="AND24" s="26"/>
      <c r="ANE24" s="26"/>
      <c r="ANF24" s="26"/>
      <c r="ANG24" s="26"/>
      <c r="ANH24" s="26"/>
      <c r="ANI24" s="26"/>
      <c r="ANJ24" s="26"/>
      <c r="ANK24" s="26"/>
      <c r="ANL24" s="26"/>
      <c r="ANM24" s="26"/>
      <c r="ANN24" s="26"/>
      <c r="ANO24" s="26"/>
      <c r="ANP24" s="26"/>
      <c r="ANQ24" s="26"/>
      <c r="ANR24" s="26"/>
      <c r="ANS24" s="26"/>
      <c r="ANT24" s="26"/>
      <c r="ANU24" s="26"/>
      <c r="ANV24" s="26"/>
      <c r="ANW24" s="26"/>
      <c r="ANX24" s="26"/>
      <c r="ANY24" s="26"/>
      <c r="ANZ24" s="26"/>
      <c r="AOA24" s="26"/>
      <c r="AOB24" s="26"/>
      <c r="AOC24" s="26"/>
      <c r="AOD24" s="26"/>
      <c r="AOE24" s="26"/>
      <c r="AOF24" s="26"/>
      <c r="AOG24" s="26"/>
      <c r="AOH24" s="26"/>
      <c r="AOI24" s="26"/>
      <c r="AOJ24" s="26"/>
      <c r="AOK24" s="26"/>
      <c r="AOL24" s="26"/>
      <c r="AOM24" s="26"/>
      <c r="AON24" s="26"/>
      <c r="AOO24" s="26"/>
      <c r="AOP24" s="26"/>
      <c r="AOQ24" s="26"/>
      <c r="AOR24" s="26"/>
      <c r="AOS24" s="26"/>
      <c r="AOT24" s="26"/>
      <c r="AOU24" s="26"/>
      <c r="AOV24" s="26"/>
      <c r="AOW24" s="26"/>
      <c r="AOX24" s="26"/>
      <c r="AOY24" s="26"/>
      <c r="AOZ24" s="26"/>
      <c r="APA24" s="26"/>
      <c r="APB24" s="26"/>
      <c r="APC24" s="26"/>
      <c r="APD24" s="26"/>
      <c r="APE24" s="26"/>
      <c r="APF24" s="26"/>
      <c r="APG24" s="26"/>
      <c r="APH24" s="26"/>
      <c r="API24" s="26"/>
      <c r="APJ24" s="26"/>
      <c r="APK24" s="26"/>
      <c r="APL24" s="26"/>
      <c r="APM24" s="26"/>
      <c r="APN24" s="26"/>
      <c r="APO24" s="26"/>
      <c r="APP24" s="26"/>
      <c r="APQ24" s="26"/>
      <c r="APR24" s="26"/>
      <c r="APS24" s="26"/>
      <c r="APT24" s="26"/>
      <c r="APU24" s="26"/>
      <c r="APV24" s="26"/>
      <c r="APW24" s="26"/>
      <c r="APX24" s="26"/>
      <c r="APY24" s="26"/>
      <c r="APZ24" s="26"/>
      <c r="AQA24" s="26"/>
      <c r="AQB24" s="26"/>
      <c r="AQC24" s="26"/>
      <c r="AQD24" s="26"/>
      <c r="AQE24" s="26"/>
      <c r="AQF24" s="26"/>
      <c r="AQG24" s="26"/>
      <c r="AQH24" s="26"/>
      <c r="AQI24" s="26"/>
      <c r="AQJ24" s="26"/>
      <c r="AQK24" s="26"/>
      <c r="AQL24" s="26"/>
      <c r="AQM24" s="26"/>
      <c r="AQN24" s="26"/>
      <c r="AQO24" s="26"/>
      <c r="AQP24" s="26"/>
      <c r="AQQ24" s="26"/>
      <c r="AQR24" s="26"/>
      <c r="AQS24" s="26"/>
      <c r="AQT24" s="26"/>
      <c r="AQU24" s="26"/>
      <c r="AQV24" s="26"/>
      <c r="AQW24" s="26"/>
      <c r="AQX24" s="26"/>
      <c r="AQY24" s="26"/>
      <c r="AQZ24" s="26"/>
      <c r="ARA24" s="26"/>
      <c r="ARB24" s="26"/>
      <c r="ARC24" s="26"/>
      <c r="ARD24" s="26"/>
      <c r="ARE24" s="26"/>
      <c r="ARF24" s="26"/>
      <c r="ARG24" s="26"/>
      <c r="ARH24" s="26"/>
      <c r="ARI24" s="26"/>
      <c r="ARJ24" s="26"/>
      <c r="ARK24" s="26"/>
      <c r="ARL24" s="26"/>
      <c r="ARM24" s="26"/>
      <c r="ARN24" s="26"/>
      <c r="ARO24" s="26"/>
      <c r="ARP24" s="26"/>
      <c r="ARQ24" s="26"/>
      <c r="ARR24" s="26"/>
      <c r="ARS24" s="26"/>
      <c r="ART24" s="26"/>
      <c r="ARU24" s="26"/>
      <c r="ARV24" s="26"/>
      <c r="ARW24" s="26"/>
      <c r="ARX24" s="26"/>
      <c r="ARY24" s="26"/>
      <c r="ARZ24" s="26"/>
      <c r="ASA24" s="26"/>
      <c r="ASB24" s="26"/>
      <c r="ASC24" s="26"/>
      <c r="ASD24" s="26"/>
      <c r="ASE24" s="26"/>
      <c r="ASF24" s="26"/>
      <c r="ASG24" s="26"/>
      <c r="ASH24" s="26"/>
      <c r="ASI24" s="26"/>
      <c r="ASJ24" s="26"/>
      <c r="ASK24" s="26"/>
      <c r="ASL24" s="26"/>
      <c r="ASM24" s="26"/>
      <c r="ASN24" s="26"/>
      <c r="ASO24" s="26"/>
      <c r="ASP24" s="26"/>
      <c r="ASQ24" s="26"/>
      <c r="ASR24" s="26"/>
      <c r="ASS24" s="26"/>
      <c r="AST24" s="26"/>
      <c r="ASU24" s="26"/>
      <c r="ASV24" s="26"/>
      <c r="ASW24" s="26"/>
      <c r="ASX24" s="26"/>
      <c r="ASY24" s="26"/>
      <c r="ASZ24" s="26"/>
      <c r="ATA24" s="26"/>
      <c r="ATB24" s="26"/>
      <c r="ATC24" s="26"/>
      <c r="ATD24" s="26"/>
      <c r="ATE24" s="26"/>
      <c r="ATF24" s="26"/>
      <c r="ATG24" s="26"/>
      <c r="ATH24" s="26"/>
      <c r="ATI24" s="26"/>
      <c r="ATJ24" s="26"/>
      <c r="ATK24" s="26"/>
      <c r="ATL24" s="26"/>
      <c r="ATM24" s="26"/>
      <c r="ATN24" s="26"/>
      <c r="ATO24" s="26"/>
      <c r="ATP24" s="26"/>
      <c r="ATQ24" s="26"/>
      <c r="ATR24" s="26"/>
      <c r="ATS24" s="26"/>
      <c r="ATT24" s="26"/>
      <c r="ATU24" s="26"/>
      <c r="ATV24" s="26"/>
      <c r="ATW24" s="26"/>
      <c r="ATX24" s="26"/>
      <c r="ATY24" s="26"/>
      <c r="ATZ24" s="26"/>
      <c r="AUA24" s="26"/>
      <c r="AUB24" s="26"/>
      <c r="AUC24" s="26"/>
      <c r="AUD24" s="26"/>
      <c r="AUE24" s="26"/>
      <c r="AUF24" s="26"/>
      <c r="AUG24" s="26"/>
      <c r="AUH24" s="26"/>
      <c r="AUI24" s="26"/>
      <c r="AUJ24" s="26"/>
      <c r="AUK24" s="26"/>
      <c r="AUL24" s="26"/>
      <c r="AUM24" s="26"/>
      <c r="AUN24" s="26"/>
      <c r="AUO24" s="26"/>
      <c r="AUP24" s="26"/>
      <c r="AUQ24" s="26"/>
      <c r="AUR24" s="26"/>
      <c r="AUS24" s="26"/>
      <c r="AUT24" s="26"/>
      <c r="AUU24" s="26"/>
      <c r="AUV24" s="26"/>
      <c r="AUW24" s="26"/>
      <c r="AUX24" s="26"/>
      <c r="AUY24" s="26"/>
      <c r="AUZ24" s="26"/>
      <c r="AVA24" s="26"/>
      <c r="AVB24" s="26"/>
      <c r="AVC24" s="26"/>
      <c r="AVD24" s="26"/>
      <c r="AVE24" s="26"/>
      <c r="AVF24" s="26"/>
      <c r="AVG24" s="26"/>
      <c r="AVH24" s="26"/>
      <c r="AVI24" s="26"/>
      <c r="AVJ24" s="26"/>
      <c r="AVK24" s="26"/>
      <c r="AVL24" s="26"/>
      <c r="AVM24" s="26"/>
      <c r="AVN24" s="26"/>
      <c r="AVO24" s="26"/>
      <c r="AVP24" s="26"/>
      <c r="AVQ24" s="26"/>
      <c r="AVR24" s="26"/>
      <c r="AVS24" s="26"/>
      <c r="AVT24" s="26"/>
      <c r="AVU24" s="26"/>
      <c r="AVV24" s="26"/>
      <c r="AVW24" s="26"/>
      <c r="AVX24" s="26"/>
      <c r="AVY24" s="26"/>
      <c r="AVZ24" s="26"/>
      <c r="AWA24" s="26"/>
      <c r="AWB24" s="26"/>
      <c r="AWC24" s="26"/>
      <c r="AWD24" s="26"/>
      <c r="AWE24" s="26"/>
      <c r="AWF24" s="26"/>
      <c r="AWG24" s="26"/>
      <c r="AWH24" s="26"/>
      <c r="AWI24" s="26"/>
      <c r="AWJ24" s="26"/>
      <c r="AWK24" s="26"/>
      <c r="AWL24" s="26"/>
      <c r="AWM24" s="26"/>
      <c r="AWN24" s="26"/>
      <c r="AWO24" s="26"/>
      <c r="AWP24" s="26"/>
      <c r="AWQ24" s="26"/>
      <c r="AWR24" s="26"/>
      <c r="AWS24" s="26"/>
      <c r="AWT24" s="26"/>
      <c r="AWU24" s="26"/>
      <c r="AWV24" s="26"/>
      <c r="AWW24" s="26"/>
      <c r="AWX24" s="26"/>
      <c r="AWY24" s="26"/>
      <c r="AWZ24" s="26"/>
      <c r="AXA24" s="26"/>
      <c r="AXB24" s="26"/>
      <c r="AXC24" s="26"/>
      <c r="AXD24" s="26"/>
      <c r="AXE24" s="26"/>
      <c r="AXF24" s="26"/>
      <c r="AXG24" s="26"/>
      <c r="AXH24" s="26"/>
      <c r="AXI24" s="26"/>
      <c r="AXJ24" s="26"/>
      <c r="AXK24" s="26"/>
      <c r="AXL24" s="26"/>
      <c r="AXM24" s="26"/>
      <c r="AXN24" s="26"/>
      <c r="AXO24" s="26"/>
      <c r="AXP24" s="26"/>
      <c r="AXQ24" s="26"/>
      <c r="AXR24" s="26"/>
      <c r="AXS24" s="26"/>
      <c r="AXT24" s="26"/>
      <c r="AXU24" s="26"/>
      <c r="AXV24" s="26"/>
      <c r="AXW24" s="26"/>
      <c r="AXX24" s="26"/>
      <c r="AXY24" s="26"/>
      <c r="AXZ24" s="26"/>
      <c r="AYA24" s="26"/>
      <c r="AYB24" s="26"/>
      <c r="AYC24" s="26"/>
      <c r="AYD24" s="26"/>
      <c r="AYE24" s="26"/>
      <c r="AYF24" s="26"/>
      <c r="AYG24" s="26"/>
      <c r="AYH24" s="26"/>
      <c r="AYI24" s="26"/>
      <c r="AYJ24" s="26"/>
      <c r="AYK24" s="26"/>
      <c r="AYL24" s="26"/>
      <c r="AYM24" s="26"/>
      <c r="AYN24" s="26"/>
      <c r="AYO24" s="26"/>
      <c r="AYP24" s="26"/>
      <c r="AYQ24" s="26"/>
      <c r="AYR24" s="26"/>
      <c r="AYS24" s="26"/>
      <c r="AYT24" s="26"/>
      <c r="AYU24" s="26"/>
      <c r="AYV24" s="26"/>
      <c r="AYW24" s="26"/>
      <c r="AYX24" s="26"/>
      <c r="AYY24" s="26"/>
      <c r="AYZ24" s="26"/>
      <c r="AZA24" s="26"/>
      <c r="AZB24" s="26"/>
      <c r="AZC24" s="26"/>
      <c r="AZD24" s="26"/>
      <c r="AZE24" s="26"/>
      <c r="AZF24" s="26"/>
      <c r="AZG24" s="26"/>
      <c r="AZH24" s="26"/>
      <c r="AZI24" s="26"/>
      <c r="AZJ24" s="26"/>
      <c r="AZK24" s="26"/>
      <c r="AZL24" s="26"/>
      <c r="AZM24" s="26"/>
      <c r="AZN24" s="26"/>
      <c r="AZO24" s="26"/>
      <c r="AZP24" s="26"/>
      <c r="AZQ24" s="26"/>
      <c r="AZR24" s="26"/>
      <c r="AZS24" s="26"/>
      <c r="AZT24" s="26"/>
      <c r="AZU24" s="26"/>
      <c r="AZV24" s="26"/>
      <c r="AZW24" s="26"/>
      <c r="AZX24" s="26"/>
      <c r="AZY24" s="26"/>
      <c r="AZZ24" s="26"/>
      <c r="BAA24" s="26"/>
      <c r="BAB24" s="26"/>
      <c r="BAC24" s="26"/>
      <c r="BAD24" s="26"/>
      <c r="BAE24" s="26"/>
      <c r="BAF24" s="26"/>
      <c r="BAG24" s="26"/>
      <c r="BAH24" s="26"/>
      <c r="BAI24" s="26"/>
      <c r="BAJ24" s="26"/>
      <c r="BAK24" s="26"/>
      <c r="BAL24" s="26"/>
      <c r="BAM24" s="26"/>
      <c r="BAN24" s="26"/>
      <c r="BAO24" s="26"/>
      <c r="BAP24" s="26"/>
      <c r="BAQ24" s="26"/>
      <c r="BAR24" s="26"/>
      <c r="BAS24" s="26"/>
      <c r="BAT24" s="26"/>
      <c r="BAU24" s="26"/>
      <c r="BAV24" s="26"/>
      <c r="BAW24" s="26"/>
      <c r="BAX24" s="26"/>
      <c r="BAY24" s="26"/>
      <c r="BAZ24" s="26"/>
      <c r="BBA24" s="26"/>
      <c r="BBB24" s="26"/>
      <c r="BBC24" s="26"/>
      <c r="BBD24" s="26"/>
      <c r="BBE24" s="26"/>
      <c r="BBF24" s="26"/>
      <c r="BBG24" s="26"/>
      <c r="BBH24" s="26"/>
      <c r="BBI24" s="26"/>
      <c r="BBJ24" s="26"/>
      <c r="BBK24" s="26"/>
      <c r="BBL24" s="26"/>
      <c r="BBM24" s="26"/>
      <c r="BBN24" s="26"/>
      <c r="BBO24" s="26"/>
      <c r="BBP24" s="26"/>
      <c r="BBQ24" s="26"/>
      <c r="BBR24" s="26"/>
      <c r="BBS24" s="26"/>
      <c r="BBT24" s="26"/>
      <c r="BBU24" s="26"/>
      <c r="BBV24" s="26"/>
      <c r="BBW24" s="26"/>
      <c r="BBX24" s="26"/>
      <c r="BBY24" s="26"/>
      <c r="BBZ24" s="26"/>
      <c r="BCA24" s="26"/>
      <c r="BCB24" s="26"/>
      <c r="BCC24" s="26"/>
      <c r="BCD24" s="26"/>
      <c r="BCE24" s="26"/>
      <c r="BCF24" s="26"/>
      <c r="BCG24" s="26"/>
      <c r="BCH24" s="26"/>
      <c r="BCI24" s="26"/>
      <c r="BCJ24" s="26"/>
      <c r="BCK24" s="26"/>
      <c r="BCL24" s="26"/>
      <c r="BCM24" s="26"/>
      <c r="BCN24" s="26"/>
      <c r="BCO24" s="26"/>
      <c r="BCP24" s="26"/>
      <c r="BCQ24" s="26"/>
      <c r="BCR24" s="26"/>
      <c r="BCS24" s="26"/>
      <c r="BCT24" s="26"/>
      <c r="BCU24" s="26"/>
      <c r="BCV24" s="26"/>
      <c r="BCW24" s="26"/>
      <c r="BCX24" s="26"/>
      <c r="BCY24" s="26"/>
      <c r="BCZ24" s="26"/>
      <c r="BDA24" s="26"/>
      <c r="BDB24" s="26"/>
      <c r="BDC24" s="26"/>
      <c r="BDD24" s="26"/>
      <c r="BDE24" s="26"/>
      <c r="BDF24" s="26"/>
      <c r="BDG24" s="26"/>
      <c r="BDH24" s="26"/>
      <c r="BDI24" s="26"/>
      <c r="BDJ24" s="26"/>
      <c r="BDK24" s="26"/>
      <c r="BDL24" s="26"/>
      <c r="BDM24" s="26"/>
      <c r="BDN24" s="26"/>
      <c r="BDO24" s="26"/>
      <c r="BDP24" s="26"/>
      <c r="BDQ24" s="26"/>
      <c r="BDR24" s="26"/>
      <c r="BDS24" s="26"/>
      <c r="BDT24" s="26"/>
      <c r="BDU24" s="26"/>
      <c r="BDV24" s="26"/>
      <c r="BDW24" s="26"/>
      <c r="BDX24" s="26"/>
      <c r="BDY24" s="26"/>
      <c r="BDZ24" s="26"/>
      <c r="BEA24" s="26"/>
      <c r="BEB24" s="26"/>
      <c r="BEC24" s="26"/>
      <c r="BED24" s="26"/>
      <c r="BEE24" s="26"/>
      <c r="BEF24" s="26"/>
      <c r="BEG24" s="26"/>
      <c r="BEH24" s="26"/>
      <c r="BEI24" s="26"/>
      <c r="BEJ24" s="26"/>
      <c r="BEK24" s="26"/>
      <c r="BEL24" s="26"/>
      <c r="BEM24" s="26"/>
      <c r="BEN24" s="26"/>
      <c r="BEO24" s="26"/>
      <c r="BEP24" s="26"/>
      <c r="BEQ24" s="26"/>
      <c r="BER24" s="26"/>
      <c r="BES24" s="26"/>
      <c r="BET24" s="26"/>
      <c r="BEU24" s="26"/>
      <c r="BEV24" s="26"/>
      <c r="BEW24" s="26"/>
      <c r="BEX24" s="26"/>
      <c r="BEY24" s="26"/>
      <c r="BEZ24" s="26"/>
      <c r="BFA24" s="26"/>
      <c r="BFB24" s="26"/>
      <c r="BFC24" s="26"/>
      <c r="BFD24" s="26"/>
      <c r="BFE24" s="26"/>
      <c r="BFF24" s="26"/>
      <c r="BFG24" s="26"/>
      <c r="BFH24" s="26"/>
      <c r="BFI24" s="26"/>
      <c r="BFJ24" s="26"/>
      <c r="BFK24" s="26"/>
      <c r="BFL24" s="26"/>
      <c r="BFM24" s="26"/>
      <c r="BFN24" s="26"/>
      <c r="BFO24" s="26"/>
      <c r="BFP24" s="26"/>
      <c r="BFQ24" s="26"/>
      <c r="BFR24" s="26"/>
      <c r="BFS24" s="26"/>
      <c r="BFT24" s="26"/>
      <c r="BFU24" s="26"/>
      <c r="BFV24" s="26"/>
      <c r="BFW24" s="26"/>
      <c r="BFX24" s="26"/>
      <c r="BFY24" s="26"/>
      <c r="BFZ24" s="26"/>
      <c r="BGA24" s="26"/>
      <c r="BGB24" s="26"/>
      <c r="BGC24" s="26"/>
      <c r="BGD24" s="26"/>
      <c r="BGE24" s="26"/>
      <c r="BGF24" s="26"/>
      <c r="BGG24" s="26"/>
      <c r="BGH24" s="26"/>
      <c r="BGI24" s="26"/>
      <c r="BGJ24" s="26"/>
      <c r="BGK24" s="26"/>
      <c r="BGL24" s="26"/>
      <c r="BGM24" s="26"/>
      <c r="BGN24" s="26"/>
      <c r="BGO24" s="26"/>
      <c r="BGP24" s="26"/>
      <c r="BGQ24" s="26"/>
      <c r="BGR24" s="26"/>
      <c r="BGS24" s="26"/>
      <c r="BGT24" s="26"/>
      <c r="BGU24" s="26"/>
      <c r="BGV24" s="26"/>
      <c r="BGW24" s="26"/>
      <c r="BGX24" s="26"/>
      <c r="BGY24" s="26"/>
      <c r="BGZ24" s="26"/>
      <c r="BHA24" s="26"/>
      <c r="BHB24" s="26"/>
      <c r="BHC24" s="26"/>
      <c r="BHD24" s="26"/>
      <c r="BHE24" s="26"/>
      <c r="BHF24" s="26"/>
      <c r="BHG24" s="26"/>
      <c r="BHH24" s="26"/>
      <c r="BHI24" s="26"/>
      <c r="BHJ24" s="26"/>
      <c r="BHK24" s="26"/>
      <c r="BHL24" s="26"/>
      <c r="BHM24" s="26"/>
      <c r="BHN24" s="26"/>
      <c r="BHO24" s="26"/>
      <c r="BHP24" s="26"/>
      <c r="BHQ24" s="26"/>
      <c r="BHR24" s="26"/>
      <c r="BHS24" s="26"/>
      <c r="BHT24" s="26"/>
      <c r="BHU24" s="26"/>
      <c r="BHV24" s="26"/>
      <c r="BHW24" s="26"/>
      <c r="BHX24" s="26"/>
      <c r="BHY24" s="26"/>
      <c r="BHZ24" s="26"/>
      <c r="BIA24" s="26"/>
      <c r="BIB24" s="26"/>
      <c r="BIC24" s="26"/>
      <c r="BID24" s="26"/>
      <c r="BIE24" s="26"/>
      <c r="BIF24" s="26"/>
      <c r="BIG24" s="26"/>
      <c r="BIH24" s="26"/>
      <c r="BII24" s="26"/>
      <c r="BIJ24" s="26"/>
      <c r="BIK24" s="26"/>
      <c r="BIL24" s="26"/>
      <c r="BIM24" s="26"/>
      <c r="BIN24" s="26"/>
      <c r="BIO24" s="26"/>
      <c r="BIP24" s="26"/>
      <c r="BIQ24" s="26"/>
      <c r="BIR24" s="26"/>
      <c r="BIS24" s="26"/>
      <c r="BIT24" s="26"/>
      <c r="BIU24" s="26"/>
      <c r="BIV24" s="26"/>
      <c r="BIW24" s="26"/>
      <c r="BIX24" s="26"/>
      <c r="BIY24" s="26"/>
      <c r="BIZ24" s="26"/>
      <c r="BJA24" s="26"/>
      <c r="BJB24" s="26"/>
      <c r="BJC24" s="26"/>
      <c r="BJD24" s="26"/>
      <c r="BJE24" s="26"/>
      <c r="BJF24" s="26"/>
      <c r="BJG24" s="26"/>
      <c r="BJH24" s="26"/>
      <c r="BJI24" s="26"/>
      <c r="BJJ24" s="26"/>
      <c r="BJK24" s="26"/>
      <c r="BJL24" s="26"/>
      <c r="BJM24" s="26"/>
      <c r="BJN24" s="26"/>
      <c r="BJO24" s="26"/>
      <c r="BJP24" s="26"/>
      <c r="BJQ24" s="26"/>
      <c r="BJR24" s="26"/>
      <c r="BJS24" s="26"/>
      <c r="BJT24" s="26"/>
      <c r="BJU24" s="26"/>
      <c r="BJV24" s="26"/>
      <c r="BJW24" s="26"/>
      <c r="BJX24" s="26"/>
      <c r="BJY24" s="26"/>
      <c r="BJZ24" s="26"/>
      <c r="BKA24" s="26"/>
      <c r="BKB24" s="26"/>
      <c r="BKC24" s="26"/>
      <c r="BKD24" s="26"/>
      <c r="BKE24" s="26"/>
      <c r="BKF24" s="26"/>
      <c r="BKG24" s="26"/>
      <c r="BKH24" s="26"/>
      <c r="BKI24" s="26"/>
      <c r="BKJ24" s="26"/>
      <c r="BKK24" s="26"/>
      <c r="BKL24" s="26"/>
      <c r="BKM24" s="26"/>
      <c r="BKN24" s="26"/>
      <c r="BKO24" s="26"/>
      <c r="BKP24" s="26"/>
      <c r="BKQ24" s="26"/>
      <c r="BKR24" s="26"/>
      <c r="BKS24" s="26"/>
      <c r="BKT24" s="26"/>
      <c r="BKU24" s="26"/>
      <c r="BKV24" s="26"/>
      <c r="BKW24" s="26"/>
      <c r="BKX24" s="26"/>
      <c r="BKY24" s="26"/>
      <c r="BKZ24" s="26"/>
      <c r="BLA24" s="26"/>
      <c r="BLB24" s="26"/>
      <c r="BLC24" s="26"/>
      <c r="BLD24" s="26"/>
      <c r="BLE24" s="26"/>
      <c r="BLF24" s="26"/>
      <c r="BLG24" s="26"/>
      <c r="BLH24" s="26"/>
      <c r="BLI24" s="26"/>
      <c r="BLJ24" s="26"/>
      <c r="BLK24" s="26"/>
      <c r="BLL24" s="26"/>
      <c r="BLM24" s="26"/>
      <c r="BLN24" s="26"/>
      <c r="BLO24" s="26"/>
      <c r="BLP24" s="26"/>
      <c r="BLQ24" s="26"/>
      <c r="BLR24" s="26"/>
      <c r="BLS24" s="26"/>
      <c r="BLT24" s="26"/>
      <c r="BLU24" s="26"/>
      <c r="BLV24" s="26"/>
      <c r="BLW24" s="26"/>
      <c r="BLX24" s="26"/>
      <c r="BLY24" s="26"/>
      <c r="BLZ24" s="26"/>
      <c r="BMA24" s="26"/>
      <c r="BMB24" s="26"/>
      <c r="BMC24" s="26"/>
      <c r="BMD24" s="26"/>
      <c r="BME24" s="26"/>
      <c r="BMF24" s="26"/>
      <c r="BMG24" s="26"/>
      <c r="BMH24" s="26"/>
      <c r="BMI24" s="26"/>
      <c r="BMJ24" s="26"/>
      <c r="BMK24" s="26"/>
      <c r="BML24" s="26"/>
      <c r="BMM24" s="26"/>
      <c r="BMN24" s="26"/>
      <c r="BMO24" s="26"/>
      <c r="BMP24" s="26"/>
      <c r="BMQ24" s="26"/>
      <c r="BMR24" s="26"/>
      <c r="BMS24" s="26"/>
      <c r="BMT24" s="26"/>
      <c r="BMU24" s="26"/>
      <c r="BMV24" s="26"/>
      <c r="BMW24" s="26"/>
      <c r="BMX24" s="26"/>
      <c r="BMY24" s="26"/>
      <c r="BMZ24" s="26"/>
      <c r="BNA24" s="26"/>
      <c r="BNB24" s="26"/>
      <c r="BNC24" s="26"/>
      <c r="BND24" s="26"/>
      <c r="BNE24" s="26"/>
      <c r="BNF24" s="26"/>
      <c r="BNG24" s="26"/>
      <c r="BNH24" s="26"/>
      <c r="BNI24" s="26"/>
      <c r="BNJ24" s="26"/>
      <c r="BNK24" s="26"/>
      <c r="BNL24" s="26"/>
      <c r="BNM24" s="26"/>
      <c r="BNN24" s="26"/>
      <c r="BNO24" s="26"/>
      <c r="BNP24" s="26"/>
      <c r="BNQ24" s="26"/>
      <c r="BNR24" s="26"/>
      <c r="BNS24" s="26"/>
      <c r="BNT24" s="26"/>
      <c r="BNU24" s="26"/>
      <c r="BNV24" s="26"/>
      <c r="BNW24" s="26"/>
      <c r="BNX24" s="26"/>
      <c r="BNY24" s="26"/>
      <c r="BNZ24" s="26"/>
      <c r="BOA24" s="26"/>
      <c r="BOB24" s="26"/>
      <c r="BOC24" s="26"/>
      <c r="BOD24" s="26"/>
      <c r="BOE24" s="26"/>
      <c r="BOF24" s="26"/>
      <c r="BOG24" s="26"/>
      <c r="BOH24" s="26"/>
      <c r="BOI24" s="26"/>
      <c r="BOJ24" s="26"/>
      <c r="BOK24" s="26"/>
      <c r="BOL24" s="26"/>
      <c r="BOM24" s="26"/>
      <c r="BON24" s="26"/>
      <c r="BOO24" s="26"/>
      <c r="BOP24" s="26"/>
      <c r="BOQ24" s="26"/>
      <c r="BOR24" s="26"/>
      <c r="BOS24" s="26"/>
      <c r="BOT24" s="26"/>
      <c r="BOU24" s="26"/>
      <c r="BOV24" s="26"/>
      <c r="BOW24" s="26"/>
      <c r="BOX24" s="26"/>
      <c r="BOY24" s="26"/>
      <c r="BOZ24" s="26"/>
      <c r="BPA24" s="26"/>
      <c r="BPB24" s="26"/>
      <c r="BPC24" s="26"/>
      <c r="BPD24" s="26"/>
      <c r="BPE24" s="26"/>
      <c r="BPF24" s="26"/>
      <c r="BPG24" s="26"/>
      <c r="BPH24" s="26"/>
      <c r="BPI24" s="26"/>
      <c r="BPJ24" s="26"/>
      <c r="BPK24" s="26"/>
      <c r="BPL24" s="26"/>
      <c r="BPM24" s="26"/>
      <c r="BPN24" s="26"/>
      <c r="BPO24" s="26"/>
      <c r="BPP24" s="26"/>
      <c r="BPQ24" s="26"/>
      <c r="BPR24" s="26"/>
      <c r="BPS24" s="26"/>
      <c r="BPT24" s="26"/>
      <c r="BPU24" s="26"/>
      <c r="BPV24" s="26"/>
      <c r="BPW24" s="26"/>
      <c r="BPX24" s="26"/>
      <c r="BPY24" s="26"/>
      <c r="BPZ24" s="26"/>
      <c r="BQA24" s="26"/>
      <c r="BQB24" s="26"/>
      <c r="BQC24" s="26"/>
      <c r="BQD24" s="26"/>
      <c r="BQE24" s="26"/>
      <c r="BQF24" s="26"/>
      <c r="BQG24" s="26"/>
      <c r="BQH24" s="26"/>
      <c r="BQI24" s="26"/>
      <c r="BQJ24" s="26"/>
      <c r="BQK24" s="26"/>
      <c r="BQL24" s="26"/>
      <c r="BQM24" s="26"/>
      <c r="BQN24" s="26"/>
      <c r="BQO24" s="26"/>
      <c r="BQP24" s="26"/>
      <c r="BQQ24" s="26"/>
      <c r="BQR24" s="26"/>
      <c r="BQS24" s="26"/>
      <c r="BQT24" s="26"/>
      <c r="BQU24" s="26"/>
      <c r="BQV24" s="26"/>
      <c r="BQW24" s="26"/>
      <c r="BQX24" s="26"/>
      <c r="BQY24" s="26"/>
      <c r="BQZ24" s="26"/>
      <c r="BRA24" s="26"/>
      <c r="BRB24" s="26"/>
      <c r="BRC24" s="26"/>
      <c r="BRD24" s="26"/>
      <c r="BRE24" s="26"/>
      <c r="BRF24" s="26"/>
      <c r="BRG24" s="26"/>
      <c r="BRH24" s="26"/>
      <c r="BRI24" s="26"/>
      <c r="BRJ24" s="26"/>
      <c r="BRK24" s="26"/>
      <c r="BRL24" s="26"/>
      <c r="BRM24" s="26"/>
      <c r="BRN24" s="26"/>
      <c r="BRO24" s="26"/>
      <c r="BRP24" s="26"/>
      <c r="BRQ24" s="26"/>
      <c r="BRR24" s="26"/>
      <c r="BRS24" s="26"/>
      <c r="BRT24" s="26"/>
      <c r="BRU24" s="26"/>
      <c r="BRV24" s="26"/>
      <c r="BRW24" s="26"/>
      <c r="BRX24" s="26"/>
      <c r="BRY24" s="26"/>
      <c r="BRZ24" s="26"/>
      <c r="BSA24" s="26"/>
      <c r="BSB24" s="26"/>
      <c r="BSC24" s="26"/>
      <c r="BSD24" s="26"/>
      <c r="BSE24" s="26"/>
      <c r="BSF24" s="26"/>
      <c r="BSG24" s="26"/>
      <c r="BSH24" s="26"/>
      <c r="BSI24" s="26"/>
      <c r="BSJ24" s="26"/>
      <c r="BSK24" s="26"/>
      <c r="BSL24" s="26"/>
      <c r="BSM24" s="26"/>
      <c r="BSN24" s="26"/>
      <c r="BSO24" s="26"/>
      <c r="BSP24" s="26"/>
      <c r="BSQ24" s="26"/>
      <c r="BSR24" s="26"/>
      <c r="BSS24" s="26"/>
      <c r="BST24" s="26"/>
      <c r="BSU24" s="26"/>
      <c r="BSV24" s="26"/>
      <c r="BSW24" s="26"/>
      <c r="BSX24" s="26"/>
      <c r="BSY24" s="26"/>
      <c r="BSZ24" s="26"/>
      <c r="BTA24" s="26"/>
      <c r="BTB24" s="26"/>
      <c r="BTC24" s="26"/>
      <c r="BTD24" s="26"/>
      <c r="BTE24" s="26"/>
      <c r="BTF24" s="26"/>
      <c r="BTG24" s="26"/>
      <c r="BTH24" s="26"/>
      <c r="BTI24" s="26"/>
      <c r="BTJ24" s="26"/>
      <c r="BTK24" s="26"/>
      <c r="BTL24" s="26"/>
      <c r="BTM24" s="26"/>
      <c r="BTN24" s="26"/>
      <c r="BTO24" s="26"/>
      <c r="BTP24" s="26"/>
      <c r="BTQ24" s="26"/>
      <c r="BTR24" s="26"/>
      <c r="BTS24" s="26"/>
      <c r="BTT24" s="26"/>
      <c r="BTU24" s="26"/>
      <c r="BTV24" s="26"/>
      <c r="BTW24" s="26"/>
      <c r="BTX24" s="26"/>
      <c r="BTY24" s="26"/>
      <c r="BTZ24" s="26"/>
      <c r="BUA24" s="26"/>
      <c r="BUB24" s="26"/>
      <c r="BUC24" s="26"/>
      <c r="BUD24" s="26"/>
      <c r="BUE24" s="26"/>
      <c r="BUF24" s="26"/>
      <c r="BUG24" s="26"/>
      <c r="BUH24" s="26"/>
      <c r="BUI24" s="26"/>
      <c r="BUJ24" s="26"/>
      <c r="BUK24" s="26"/>
      <c r="BUL24" s="26"/>
      <c r="BUM24" s="26"/>
      <c r="BUN24" s="26"/>
      <c r="BUO24" s="26"/>
      <c r="BUP24" s="26"/>
      <c r="BUQ24" s="26"/>
      <c r="BUR24" s="26"/>
      <c r="BUS24" s="26"/>
      <c r="BUT24" s="26"/>
      <c r="BUU24" s="26"/>
      <c r="BUV24" s="26"/>
      <c r="BUW24" s="26"/>
      <c r="BUX24" s="26"/>
      <c r="BUY24" s="26"/>
      <c r="BUZ24" s="26"/>
      <c r="BVA24" s="26"/>
      <c r="BVB24" s="26"/>
      <c r="BVC24" s="26"/>
      <c r="BVD24" s="26"/>
      <c r="BVE24" s="26"/>
      <c r="BVF24" s="26"/>
      <c r="BVG24" s="26"/>
      <c r="BVH24" s="26"/>
      <c r="BVI24" s="26"/>
      <c r="BVJ24" s="26"/>
      <c r="BVK24" s="26"/>
      <c r="BVL24" s="26"/>
      <c r="BVM24" s="26"/>
      <c r="BVN24" s="26"/>
      <c r="BVO24" s="26"/>
      <c r="BVP24" s="26"/>
      <c r="BVQ24" s="26"/>
      <c r="BVR24" s="26"/>
      <c r="BVS24" s="26"/>
      <c r="BVT24" s="26"/>
      <c r="BVU24" s="26"/>
      <c r="BVV24" s="26"/>
      <c r="BVW24" s="26"/>
      <c r="BVX24" s="26"/>
      <c r="BVY24" s="26"/>
      <c r="BVZ24" s="26"/>
      <c r="BWA24" s="26"/>
      <c r="BWB24" s="26"/>
      <c r="BWC24" s="26"/>
      <c r="BWD24" s="26"/>
      <c r="BWE24" s="26"/>
      <c r="BWF24" s="26"/>
      <c r="BWG24" s="26"/>
      <c r="BWH24" s="26"/>
      <c r="BWI24" s="26"/>
      <c r="BWJ24" s="26"/>
      <c r="BWK24" s="26"/>
      <c r="BWL24" s="26"/>
      <c r="BWM24" s="26"/>
      <c r="BWN24" s="26"/>
      <c r="BWO24" s="26"/>
      <c r="BWP24" s="26"/>
      <c r="BWQ24" s="26"/>
      <c r="BWR24" s="26"/>
      <c r="BWS24" s="26"/>
      <c r="BWT24" s="26"/>
      <c r="BWU24" s="26"/>
      <c r="BWV24" s="26"/>
      <c r="BWW24" s="26"/>
      <c r="BWX24" s="26"/>
      <c r="BWY24" s="26"/>
      <c r="BWZ24" s="26"/>
      <c r="BXA24" s="26"/>
      <c r="BXB24" s="26"/>
      <c r="BXC24" s="26"/>
      <c r="BXD24" s="26"/>
      <c r="BXE24" s="26"/>
      <c r="BXF24" s="26"/>
      <c r="BXG24" s="26"/>
      <c r="BXH24" s="26"/>
      <c r="BXI24" s="26"/>
      <c r="BXJ24" s="26"/>
      <c r="BXK24" s="26"/>
      <c r="BXL24" s="26"/>
      <c r="BXM24" s="26"/>
      <c r="BXN24" s="26"/>
      <c r="BXO24" s="26"/>
      <c r="BXP24" s="26"/>
      <c r="BXQ24" s="26"/>
      <c r="BXR24" s="26"/>
      <c r="BXS24" s="26"/>
      <c r="BXT24" s="26"/>
      <c r="BXU24" s="26"/>
      <c r="BXV24" s="26"/>
      <c r="BXW24" s="26"/>
      <c r="BXX24" s="26"/>
      <c r="BXY24" s="26"/>
      <c r="BXZ24" s="26"/>
      <c r="BYA24" s="26"/>
      <c r="BYB24" s="26"/>
      <c r="BYC24" s="26"/>
      <c r="BYD24" s="26"/>
      <c r="BYE24" s="26"/>
      <c r="BYF24" s="26"/>
      <c r="BYG24" s="26"/>
      <c r="BYH24" s="26"/>
      <c r="BYI24" s="26"/>
      <c r="BYJ24" s="26"/>
      <c r="BYK24" s="26"/>
      <c r="BYL24" s="26"/>
      <c r="BYM24" s="26"/>
      <c r="BYN24" s="26"/>
      <c r="BYO24" s="26"/>
      <c r="BYP24" s="26"/>
      <c r="BYQ24" s="26"/>
      <c r="BYR24" s="26"/>
      <c r="BYS24" s="26"/>
      <c r="BYT24" s="26"/>
      <c r="BYU24" s="26"/>
      <c r="BYV24" s="26"/>
      <c r="BYW24" s="26"/>
      <c r="BYX24" s="26"/>
      <c r="BYY24" s="26"/>
      <c r="BYZ24" s="26"/>
      <c r="BZA24" s="26"/>
      <c r="BZB24" s="26"/>
      <c r="BZC24" s="26"/>
      <c r="BZD24" s="26"/>
      <c r="BZE24" s="26"/>
      <c r="BZF24" s="26"/>
      <c r="BZG24" s="26"/>
      <c r="BZH24" s="26"/>
      <c r="BZI24" s="26"/>
      <c r="BZJ24" s="26"/>
      <c r="BZK24" s="26"/>
      <c r="BZL24" s="26"/>
      <c r="BZM24" s="26"/>
      <c r="BZN24" s="26"/>
      <c r="BZO24" s="26"/>
      <c r="BZP24" s="26"/>
      <c r="BZQ24" s="26"/>
      <c r="BZR24" s="26"/>
      <c r="BZS24" s="26"/>
      <c r="BZT24" s="26"/>
      <c r="BZU24" s="26"/>
      <c r="BZV24" s="26"/>
      <c r="BZW24" s="26"/>
      <c r="BZX24" s="26"/>
      <c r="BZY24" s="26"/>
      <c r="BZZ24" s="26"/>
      <c r="CAA24" s="26"/>
      <c r="CAB24" s="26"/>
      <c r="CAC24" s="26"/>
      <c r="CAD24" s="26"/>
      <c r="CAE24" s="26"/>
      <c r="CAF24" s="26"/>
      <c r="CAG24" s="26"/>
      <c r="CAH24" s="26"/>
      <c r="CAI24" s="26"/>
      <c r="CAJ24" s="26"/>
      <c r="CAK24" s="26"/>
      <c r="CAL24" s="26"/>
      <c r="CAM24" s="26"/>
      <c r="CAN24" s="26"/>
      <c r="CAO24" s="26"/>
      <c r="CAP24" s="26"/>
      <c r="CAQ24" s="26"/>
      <c r="CAR24" s="26"/>
      <c r="CAS24" s="26"/>
      <c r="CAT24" s="26"/>
      <c r="CAU24" s="26"/>
      <c r="CAV24" s="26"/>
      <c r="CAW24" s="26"/>
      <c r="CAX24" s="26"/>
      <c r="CAY24" s="26"/>
      <c r="CAZ24" s="26"/>
      <c r="CBA24" s="26"/>
      <c r="CBB24" s="26"/>
      <c r="CBC24" s="26"/>
      <c r="CBD24" s="26"/>
      <c r="CBE24" s="26"/>
      <c r="CBF24" s="26"/>
      <c r="CBG24" s="26"/>
      <c r="CBH24" s="26"/>
      <c r="CBI24" s="26"/>
      <c r="CBJ24" s="26"/>
      <c r="CBK24" s="26"/>
      <c r="CBL24" s="26"/>
      <c r="CBM24" s="26"/>
      <c r="CBN24" s="26"/>
      <c r="CBO24" s="26"/>
      <c r="CBP24" s="26"/>
      <c r="CBQ24" s="26"/>
      <c r="CBR24" s="26"/>
      <c r="CBS24" s="26"/>
      <c r="CBT24" s="26"/>
      <c r="CBU24" s="26"/>
      <c r="CBV24" s="26"/>
      <c r="CBW24" s="26"/>
      <c r="CBX24" s="26"/>
      <c r="CBY24" s="26"/>
      <c r="CBZ24" s="26"/>
      <c r="CCA24" s="26"/>
      <c r="CCB24" s="26"/>
      <c r="CCC24" s="26"/>
      <c r="CCD24" s="26"/>
      <c r="CCE24" s="26"/>
      <c r="CCF24" s="26"/>
      <c r="CCG24" s="26"/>
      <c r="CCH24" s="26"/>
      <c r="CCI24" s="26"/>
      <c r="CCJ24" s="26"/>
      <c r="CCK24" s="26"/>
      <c r="CCL24" s="26"/>
      <c r="CCM24" s="26"/>
      <c r="CCN24" s="26"/>
      <c r="CCO24" s="26"/>
      <c r="CCP24" s="26"/>
      <c r="CCQ24" s="26"/>
      <c r="CCR24" s="26"/>
      <c r="CCS24" s="26"/>
      <c r="CCT24" s="26"/>
      <c r="CCU24" s="26"/>
      <c r="CCV24" s="26"/>
      <c r="CCW24" s="26"/>
      <c r="CCX24" s="26"/>
      <c r="CCY24" s="26"/>
      <c r="CCZ24" s="26"/>
      <c r="CDA24" s="26"/>
      <c r="CDB24" s="26"/>
      <c r="CDC24" s="26"/>
      <c r="CDD24" s="26"/>
      <c r="CDE24" s="26"/>
      <c r="CDF24" s="26"/>
      <c r="CDG24" s="26"/>
      <c r="CDH24" s="26"/>
      <c r="CDI24" s="26"/>
      <c r="CDJ24" s="26"/>
      <c r="CDK24" s="26"/>
      <c r="CDL24" s="26"/>
      <c r="CDM24" s="26"/>
      <c r="CDN24" s="26"/>
      <c r="CDO24" s="26"/>
      <c r="CDP24" s="26"/>
      <c r="CDQ24" s="26"/>
      <c r="CDR24" s="26"/>
      <c r="CDS24" s="26"/>
      <c r="CDT24" s="26"/>
      <c r="CDU24" s="26"/>
      <c r="CDV24" s="26"/>
      <c r="CDW24" s="26"/>
      <c r="CDX24" s="26"/>
      <c r="CDY24" s="26"/>
      <c r="CDZ24" s="26"/>
      <c r="CEA24" s="26"/>
      <c r="CEB24" s="26"/>
      <c r="CEC24" s="26"/>
      <c r="CED24" s="26"/>
      <c r="CEE24" s="26"/>
      <c r="CEF24" s="26"/>
      <c r="CEG24" s="26"/>
      <c r="CEH24" s="26"/>
      <c r="CEI24" s="26"/>
      <c r="CEJ24" s="26"/>
      <c r="CEK24" s="26"/>
      <c r="CEL24" s="26"/>
      <c r="CEM24" s="26"/>
      <c r="CEN24" s="26"/>
      <c r="CEO24" s="26"/>
      <c r="CEP24" s="26"/>
      <c r="CEQ24" s="26"/>
      <c r="CER24" s="26"/>
      <c r="CES24" s="26"/>
      <c r="CET24" s="26"/>
      <c r="CEU24" s="26"/>
      <c r="CEV24" s="26"/>
      <c r="CEW24" s="26"/>
      <c r="CEX24" s="26"/>
      <c r="CEY24" s="26"/>
      <c r="CEZ24" s="26"/>
      <c r="CFA24" s="26"/>
      <c r="CFB24" s="26"/>
      <c r="CFC24" s="26"/>
      <c r="CFD24" s="26"/>
      <c r="CFE24" s="26"/>
      <c r="CFF24" s="26"/>
      <c r="CFG24" s="26"/>
      <c r="CFH24" s="26"/>
      <c r="CFI24" s="26"/>
      <c r="CFJ24" s="26"/>
      <c r="CFK24" s="26"/>
      <c r="CFL24" s="26"/>
      <c r="CFM24" s="26"/>
      <c r="CFN24" s="26"/>
      <c r="CFO24" s="26"/>
      <c r="CFP24" s="26"/>
      <c r="CFQ24" s="26"/>
      <c r="CFR24" s="26"/>
      <c r="CFS24" s="26"/>
      <c r="CFT24" s="26"/>
      <c r="CFU24" s="26"/>
      <c r="CFV24" s="26"/>
      <c r="CFW24" s="26"/>
      <c r="CFX24" s="26"/>
      <c r="CFY24" s="26"/>
      <c r="CFZ24" s="26"/>
      <c r="CGA24" s="26"/>
      <c r="CGB24" s="26"/>
      <c r="CGC24" s="26"/>
      <c r="CGD24" s="26"/>
      <c r="CGE24" s="26"/>
      <c r="CGF24" s="26"/>
      <c r="CGG24" s="26"/>
      <c r="CGH24" s="26"/>
      <c r="CGI24" s="26"/>
      <c r="CGJ24" s="26"/>
      <c r="CGK24" s="26"/>
      <c r="CGL24" s="26"/>
      <c r="CGM24" s="26"/>
      <c r="CGN24" s="26"/>
      <c r="CGO24" s="26"/>
      <c r="CGP24" s="26"/>
      <c r="CGQ24" s="26"/>
      <c r="CGR24" s="26"/>
      <c r="CGS24" s="26"/>
      <c r="CGT24" s="26"/>
      <c r="CGU24" s="26"/>
      <c r="CGV24" s="26"/>
      <c r="CGW24" s="26"/>
      <c r="CGX24" s="26"/>
      <c r="CGY24" s="26"/>
      <c r="CGZ24" s="26"/>
      <c r="CHA24" s="26"/>
      <c r="CHB24" s="26"/>
      <c r="CHC24" s="26"/>
      <c r="CHD24" s="26"/>
      <c r="CHE24" s="26"/>
      <c r="CHF24" s="26"/>
      <c r="CHG24" s="26"/>
      <c r="CHH24" s="26"/>
      <c r="CHI24" s="26"/>
      <c r="CHJ24" s="26"/>
      <c r="CHK24" s="26"/>
      <c r="CHL24" s="26"/>
      <c r="CHM24" s="26"/>
      <c r="CHN24" s="26"/>
      <c r="CHO24" s="26"/>
      <c r="CHP24" s="26"/>
      <c r="CHQ24" s="26"/>
      <c r="CHR24" s="26"/>
      <c r="CHS24" s="26"/>
      <c r="CHT24" s="26"/>
      <c r="CHU24" s="26"/>
      <c r="CHV24" s="26"/>
      <c r="CHW24" s="26"/>
      <c r="CHX24" s="26"/>
      <c r="CHY24" s="26"/>
      <c r="CHZ24" s="26"/>
      <c r="CIA24" s="26"/>
      <c r="CIB24" s="26"/>
      <c r="CIC24" s="26"/>
      <c r="CID24" s="26"/>
      <c r="CIE24" s="26"/>
      <c r="CIF24" s="26"/>
      <c r="CIG24" s="26"/>
      <c r="CIH24" s="26"/>
      <c r="CII24" s="26"/>
      <c r="CIJ24" s="26"/>
      <c r="CIK24" s="26"/>
      <c r="CIL24" s="26"/>
      <c r="CIM24" s="26"/>
      <c r="CIN24" s="26"/>
      <c r="CIO24" s="26"/>
      <c r="CIP24" s="26"/>
      <c r="CIQ24" s="26"/>
      <c r="CIR24" s="26"/>
      <c r="CIS24" s="26"/>
      <c r="CIT24" s="26"/>
      <c r="CIU24" s="26"/>
      <c r="CIV24" s="26"/>
      <c r="CIW24" s="26"/>
      <c r="CIX24" s="26"/>
      <c r="CIY24" s="26"/>
      <c r="CIZ24" s="26"/>
      <c r="CJA24" s="26"/>
      <c r="CJB24" s="26"/>
      <c r="CJC24" s="26"/>
      <c r="CJD24" s="26"/>
      <c r="CJE24" s="26"/>
      <c r="CJF24" s="26"/>
      <c r="CJG24" s="26"/>
      <c r="CJH24" s="26"/>
      <c r="CJI24" s="26"/>
      <c r="CJJ24" s="26"/>
      <c r="CJK24" s="26"/>
      <c r="CJL24" s="26"/>
      <c r="CJM24" s="26"/>
      <c r="CJN24" s="26"/>
      <c r="CJO24" s="26"/>
      <c r="CJP24" s="26"/>
      <c r="CJQ24" s="26"/>
      <c r="CJR24" s="26"/>
      <c r="CJS24" s="26"/>
      <c r="CJT24" s="26"/>
      <c r="CJU24" s="26"/>
      <c r="CJV24" s="26"/>
      <c r="CJW24" s="26"/>
      <c r="CJX24" s="26"/>
      <c r="CJY24" s="26"/>
      <c r="CJZ24" s="26"/>
      <c r="CKA24" s="26"/>
      <c r="CKB24" s="26"/>
      <c r="CKC24" s="26"/>
      <c r="CKD24" s="26"/>
      <c r="CKE24" s="26"/>
      <c r="CKF24" s="26"/>
      <c r="CKG24" s="26"/>
      <c r="CKH24" s="26"/>
      <c r="CKI24" s="26"/>
      <c r="CKJ24" s="26"/>
      <c r="CKK24" s="26"/>
      <c r="CKL24" s="26"/>
      <c r="CKM24" s="26"/>
      <c r="CKN24" s="26"/>
      <c r="CKO24" s="26"/>
      <c r="CKP24" s="26"/>
      <c r="CKQ24" s="26"/>
      <c r="CKR24" s="26"/>
      <c r="CKS24" s="26"/>
      <c r="CKT24" s="26"/>
      <c r="CKU24" s="26"/>
      <c r="CKV24" s="26"/>
      <c r="CKW24" s="26"/>
      <c r="CKX24" s="26"/>
      <c r="CKY24" s="26"/>
      <c r="CKZ24" s="26"/>
      <c r="CLA24" s="26"/>
      <c r="CLB24" s="26"/>
      <c r="CLC24" s="26"/>
      <c r="CLD24" s="26"/>
      <c r="CLE24" s="26"/>
      <c r="CLF24" s="26"/>
      <c r="CLG24" s="26"/>
      <c r="CLH24" s="26"/>
      <c r="CLI24" s="26"/>
      <c r="CLJ24" s="26"/>
      <c r="CLK24" s="26"/>
      <c r="CLL24" s="26"/>
      <c r="CLM24" s="26"/>
      <c r="CLN24" s="26"/>
      <c r="CLO24" s="26"/>
      <c r="CLP24" s="26"/>
      <c r="CLQ24" s="26"/>
      <c r="CLR24" s="26"/>
      <c r="CLS24" s="26"/>
      <c r="CLT24" s="26"/>
      <c r="CLU24" s="26"/>
      <c r="CLV24" s="26"/>
      <c r="CLW24" s="26"/>
      <c r="CLX24" s="26"/>
      <c r="CLY24" s="26"/>
      <c r="CLZ24" s="26"/>
      <c r="CMA24" s="26"/>
      <c r="CMB24" s="26"/>
      <c r="CMC24" s="26"/>
      <c r="CMD24" s="26"/>
      <c r="CME24" s="26"/>
      <c r="CMF24" s="26"/>
      <c r="CMG24" s="26"/>
      <c r="CMH24" s="26"/>
      <c r="CMI24" s="26"/>
      <c r="CMJ24" s="26"/>
      <c r="CMK24" s="26"/>
      <c r="CML24" s="26"/>
      <c r="CMM24" s="26"/>
      <c r="CMN24" s="26"/>
      <c r="CMO24" s="26"/>
      <c r="CMP24" s="26"/>
      <c r="CMQ24" s="26"/>
      <c r="CMR24" s="26"/>
      <c r="CMS24" s="26"/>
      <c r="CMT24" s="26"/>
      <c r="CMU24" s="26"/>
      <c r="CMV24" s="26"/>
      <c r="CMW24" s="26"/>
      <c r="CMX24" s="26"/>
      <c r="CMY24" s="26"/>
      <c r="CMZ24" s="26"/>
      <c r="CNA24" s="26"/>
      <c r="CNB24" s="26"/>
      <c r="CNC24" s="26"/>
      <c r="CND24" s="26"/>
      <c r="CNE24" s="26"/>
      <c r="CNF24" s="26"/>
      <c r="CNG24" s="26"/>
      <c r="CNH24" s="26"/>
      <c r="CNI24" s="26"/>
      <c r="CNJ24" s="26"/>
      <c r="CNK24" s="26"/>
      <c r="CNL24" s="26"/>
      <c r="CNM24" s="26"/>
      <c r="CNN24" s="26"/>
      <c r="CNO24" s="26"/>
      <c r="CNP24" s="26"/>
      <c r="CNQ24" s="26"/>
      <c r="CNR24" s="26"/>
      <c r="CNS24" s="26"/>
      <c r="CNT24" s="26"/>
      <c r="CNU24" s="26"/>
      <c r="CNV24" s="26"/>
      <c r="CNW24" s="26"/>
      <c r="CNX24" s="26"/>
      <c r="CNY24" s="26"/>
      <c r="CNZ24" s="26"/>
      <c r="COA24" s="26"/>
      <c r="COB24" s="26"/>
      <c r="COC24" s="26"/>
      <c r="COD24" s="26"/>
      <c r="COE24" s="26"/>
      <c r="COF24" s="26"/>
      <c r="COG24" s="26"/>
      <c r="COH24" s="26"/>
      <c r="COI24" s="26"/>
      <c r="COJ24" s="26"/>
      <c r="COK24" s="26"/>
      <c r="COL24" s="26"/>
      <c r="COM24" s="26"/>
      <c r="CON24" s="26"/>
      <c r="COO24" s="26"/>
      <c r="COP24" s="26"/>
      <c r="COQ24" s="26"/>
      <c r="COR24" s="26"/>
      <c r="COS24" s="26"/>
      <c r="COT24" s="26"/>
      <c r="COU24" s="26"/>
      <c r="COV24" s="26"/>
      <c r="COW24" s="26"/>
      <c r="COX24" s="26"/>
      <c r="COY24" s="26"/>
      <c r="COZ24" s="26"/>
      <c r="CPA24" s="26"/>
      <c r="CPB24" s="26"/>
      <c r="CPC24" s="26"/>
      <c r="CPD24" s="26"/>
      <c r="CPE24" s="26"/>
      <c r="CPF24" s="26"/>
      <c r="CPG24" s="26"/>
      <c r="CPH24" s="26"/>
      <c r="CPI24" s="26"/>
      <c r="CPJ24" s="26"/>
      <c r="CPK24" s="26"/>
      <c r="CPL24" s="26"/>
      <c r="CPM24" s="26"/>
      <c r="CPN24" s="26"/>
      <c r="CPO24" s="26"/>
      <c r="CPP24" s="26"/>
      <c r="CPQ24" s="26"/>
      <c r="CPR24" s="26"/>
      <c r="CPS24" s="26"/>
      <c r="CPT24" s="26"/>
      <c r="CPU24" s="26"/>
      <c r="CPV24" s="26"/>
      <c r="CPW24" s="26"/>
      <c r="CPX24" s="26"/>
      <c r="CPY24" s="26"/>
      <c r="CPZ24" s="26"/>
      <c r="CQA24" s="26"/>
      <c r="CQB24" s="26"/>
      <c r="CQC24" s="26"/>
      <c r="CQD24" s="26"/>
      <c r="CQE24" s="26"/>
      <c r="CQF24" s="26"/>
      <c r="CQG24" s="26"/>
      <c r="CQH24" s="26"/>
      <c r="CQI24" s="26"/>
      <c r="CQJ24" s="26"/>
      <c r="CQK24" s="26"/>
      <c r="CQL24" s="26"/>
      <c r="CQM24" s="26"/>
      <c r="CQN24" s="26"/>
      <c r="CQO24" s="26"/>
      <c r="CQP24" s="26"/>
      <c r="CQQ24" s="26"/>
      <c r="CQR24" s="26"/>
      <c r="CQS24" s="26"/>
      <c r="CQT24" s="26"/>
      <c r="CQU24" s="26"/>
      <c r="CQV24" s="26"/>
      <c r="CQW24" s="26"/>
      <c r="CQX24" s="26"/>
      <c r="CQY24" s="26"/>
      <c r="CQZ24" s="26"/>
      <c r="CRA24" s="26"/>
      <c r="CRB24" s="26"/>
      <c r="CRC24" s="26"/>
      <c r="CRD24" s="26"/>
      <c r="CRE24" s="26"/>
      <c r="CRF24" s="26"/>
      <c r="CRG24" s="26"/>
      <c r="CRH24" s="26"/>
      <c r="CRI24" s="26"/>
      <c r="CRJ24" s="26"/>
      <c r="CRK24" s="26"/>
      <c r="CRL24" s="26"/>
      <c r="CRM24" s="26"/>
      <c r="CRN24" s="26"/>
      <c r="CRO24" s="26"/>
      <c r="CRP24" s="26"/>
      <c r="CRQ24" s="26"/>
      <c r="CRR24" s="26"/>
      <c r="CRS24" s="26"/>
      <c r="CRT24" s="26"/>
      <c r="CRU24" s="26"/>
      <c r="CRV24" s="26"/>
      <c r="CRW24" s="26"/>
      <c r="CRX24" s="26"/>
      <c r="CRY24" s="26"/>
      <c r="CRZ24" s="26"/>
      <c r="CSA24" s="26"/>
      <c r="CSB24" s="26"/>
      <c r="CSC24" s="26"/>
      <c r="CSD24" s="26"/>
      <c r="CSE24" s="26"/>
      <c r="CSF24" s="26"/>
      <c r="CSG24" s="26"/>
      <c r="CSH24" s="26"/>
      <c r="CSI24" s="26"/>
      <c r="CSJ24" s="26"/>
      <c r="CSK24" s="26"/>
      <c r="CSL24" s="26"/>
      <c r="CSM24" s="26"/>
      <c r="CSN24" s="26"/>
      <c r="CSO24" s="26"/>
      <c r="CSP24" s="26"/>
      <c r="CSQ24" s="26"/>
      <c r="CSR24" s="26"/>
      <c r="CSS24" s="26"/>
      <c r="CST24" s="26"/>
      <c r="CSU24" s="26"/>
      <c r="CSV24" s="26"/>
      <c r="CSW24" s="26"/>
      <c r="CSX24" s="26"/>
      <c r="CSY24" s="26"/>
      <c r="CSZ24" s="26"/>
      <c r="CTA24" s="26"/>
      <c r="CTB24" s="26"/>
      <c r="CTC24" s="26"/>
      <c r="CTD24" s="26"/>
      <c r="CTE24" s="26"/>
      <c r="CTF24" s="26"/>
      <c r="CTG24" s="26"/>
      <c r="CTH24" s="26"/>
      <c r="CTI24" s="26"/>
      <c r="CTJ24" s="26"/>
      <c r="CTK24" s="26"/>
      <c r="CTL24" s="26"/>
      <c r="CTM24" s="26"/>
      <c r="CTN24" s="26"/>
      <c r="CTO24" s="26"/>
      <c r="CTP24" s="26"/>
      <c r="CTQ24" s="26"/>
      <c r="CTR24" s="26"/>
      <c r="CTS24" s="26"/>
      <c r="CTT24" s="26"/>
      <c r="CTU24" s="26"/>
      <c r="CTV24" s="26"/>
      <c r="CTW24" s="26"/>
      <c r="CTX24" s="26"/>
      <c r="CTY24" s="26"/>
      <c r="CTZ24" s="26"/>
      <c r="CUA24" s="26"/>
      <c r="CUB24" s="26"/>
      <c r="CUC24" s="26"/>
      <c r="CUD24" s="26"/>
      <c r="CUE24" s="26"/>
      <c r="CUF24" s="26"/>
      <c r="CUG24" s="26"/>
      <c r="CUH24" s="26"/>
      <c r="CUI24" s="26"/>
      <c r="CUJ24" s="26"/>
      <c r="CUK24" s="26"/>
      <c r="CUL24" s="26"/>
      <c r="CUM24" s="26"/>
      <c r="CUN24" s="26"/>
      <c r="CUO24" s="26"/>
      <c r="CUP24" s="26"/>
      <c r="CUQ24" s="26"/>
      <c r="CUR24" s="26"/>
      <c r="CUS24" s="26"/>
      <c r="CUT24" s="26"/>
      <c r="CUU24" s="26"/>
      <c r="CUV24" s="26"/>
      <c r="CUW24" s="26"/>
      <c r="CUX24" s="26"/>
      <c r="CUY24" s="26"/>
      <c r="CUZ24" s="26"/>
      <c r="CVA24" s="26"/>
      <c r="CVB24" s="26"/>
      <c r="CVC24" s="26"/>
      <c r="CVD24" s="26"/>
      <c r="CVE24" s="26"/>
      <c r="CVF24" s="26"/>
      <c r="CVG24" s="26"/>
      <c r="CVH24" s="26"/>
      <c r="CVI24" s="26"/>
      <c r="CVJ24" s="26"/>
      <c r="CVK24" s="26"/>
      <c r="CVL24" s="26"/>
      <c r="CVM24" s="26"/>
      <c r="CVN24" s="26"/>
      <c r="CVO24" s="26"/>
      <c r="CVP24" s="26"/>
      <c r="CVQ24" s="26"/>
      <c r="CVR24" s="26"/>
      <c r="CVS24" s="26"/>
      <c r="CVT24" s="26"/>
      <c r="CVU24" s="26"/>
      <c r="CVV24" s="26"/>
      <c r="CVW24" s="26"/>
      <c r="CVX24" s="26"/>
      <c r="CVY24" s="26"/>
      <c r="CVZ24" s="26"/>
      <c r="CWA24" s="26"/>
      <c r="CWB24" s="26"/>
      <c r="CWC24" s="26"/>
      <c r="CWD24" s="26"/>
      <c r="CWE24" s="26"/>
      <c r="CWF24" s="26"/>
      <c r="CWG24" s="26"/>
      <c r="CWH24" s="26"/>
      <c r="CWI24" s="26"/>
      <c r="CWJ24" s="26"/>
      <c r="CWK24" s="26"/>
      <c r="CWL24" s="26"/>
      <c r="CWM24" s="26"/>
      <c r="CWN24" s="26"/>
      <c r="CWO24" s="26"/>
      <c r="CWP24" s="26"/>
      <c r="CWQ24" s="26"/>
      <c r="CWR24" s="26"/>
      <c r="CWS24" s="26"/>
      <c r="CWT24" s="26"/>
      <c r="CWU24" s="26"/>
      <c r="CWV24" s="26"/>
      <c r="CWW24" s="26"/>
      <c r="CWX24" s="26"/>
      <c r="CWY24" s="26"/>
      <c r="CWZ24" s="26"/>
      <c r="CXA24" s="26"/>
      <c r="CXB24" s="26"/>
      <c r="CXC24" s="26"/>
      <c r="CXD24" s="26"/>
      <c r="CXE24" s="26"/>
      <c r="CXF24" s="26"/>
      <c r="CXG24" s="26"/>
      <c r="CXH24" s="26"/>
      <c r="CXI24" s="26"/>
      <c r="CXJ24" s="26"/>
      <c r="CXK24" s="26"/>
      <c r="CXL24" s="26"/>
      <c r="CXM24" s="26"/>
      <c r="CXN24" s="26"/>
      <c r="CXO24" s="26"/>
      <c r="CXP24" s="26"/>
      <c r="CXQ24" s="26"/>
      <c r="CXR24" s="26"/>
      <c r="CXS24" s="26"/>
      <c r="CXT24" s="26"/>
      <c r="CXU24" s="26"/>
      <c r="CXV24" s="26"/>
      <c r="CXW24" s="26"/>
      <c r="CXX24" s="26"/>
      <c r="CXY24" s="26"/>
      <c r="CXZ24" s="26"/>
      <c r="CYA24" s="26"/>
      <c r="CYB24" s="26"/>
      <c r="CYC24" s="26"/>
      <c r="CYD24" s="26"/>
      <c r="CYE24" s="26"/>
      <c r="CYF24" s="26"/>
      <c r="CYG24" s="26"/>
      <c r="CYH24" s="26"/>
      <c r="CYI24" s="26"/>
      <c r="CYJ24" s="26"/>
      <c r="CYK24" s="26"/>
      <c r="CYL24" s="26"/>
      <c r="CYM24" s="26"/>
      <c r="CYN24" s="26"/>
      <c r="CYO24" s="26"/>
      <c r="CYP24" s="26"/>
      <c r="CYQ24" s="26"/>
      <c r="CYR24" s="26"/>
      <c r="CYS24" s="26"/>
      <c r="CYT24" s="26"/>
      <c r="CYU24" s="26"/>
      <c r="CYV24" s="26"/>
      <c r="CYW24" s="26"/>
      <c r="CYX24" s="26"/>
      <c r="CYY24" s="26"/>
      <c r="CYZ24" s="26"/>
      <c r="CZA24" s="26"/>
      <c r="CZB24" s="26"/>
      <c r="CZC24" s="26"/>
      <c r="CZD24" s="26"/>
      <c r="CZE24" s="26"/>
      <c r="CZF24" s="26"/>
      <c r="CZG24" s="26"/>
      <c r="CZH24" s="26"/>
      <c r="CZI24" s="26"/>
      <c r="CZJ24" s="26"/>
      <c r="CZK24" s="26"/>
      <c r="CZL24" s="26"/>
      <c r="CZM24" s="26"/>
      <c r="CZN24" s="26"/>
      <c r="CZO24" s="26"/>
      <c r="CZP24" s="26"/>
      <c r="CZQ24" s="26"/>
      <c r="CZR24" s="26"/>
      <c r="CZS24" s="26"/>
      <c r="CZT24" s="26"/>
      <c r="CZU24" s="26"/>
      <c r="CZV24" s="26"/>
      <c r="CZW24" s="26"/>
      <c r="CZX24" s="26"/>
      <c r="CZY24" s="26"/>
      <c r="CZZ24" s="26"/>
      <c r="DAA24" s="26"/>
      <c r="DAB24" s="26"/>
      <c r="DAC24" s="26"/>
      <c r="DAD24" s="26"/>
      <c r="DAE24" s="26"/>
      <c r="DAF24" s="26"/>
      <c r="DAG24" s="26"/>
      <c r="DAH24" s="26"/>
      <c r="DAI24" s="26"/>
      <c r="DAJ24" s="26"/>
      <c r="DAK24" s="26"/>
      <c r="DAL24" s="26"/>
      <c r="DAM24" s="26"/>
      <c r="DAN24" s="26"/>
      <c r="DAO24" s="26"/>
      <c r="DAP24" s="26"/>
      <c r="DAQ24" s="26"/>
      <c r="DAR24" s="26"/>
      <c r="DAS24" s="26"/>
      <c r="DAT24" s="26"/>
      <c r="DAU24" s="26"/>
      <c r="DAV24" s="26"/>
      <c r="DAW24" s="26"/>
      <c r="DAX24" s="26"/>
      <c r="DAY24" s="26"/>
      <c r="DAZ24" s="26"/>
      <c r="DBA24" s="26"/>
      <c r="DBB24" s="26"/>
      <c r="DBC24" s="26"/>
      <c r="DBD24" s="26"/>
      <c r="DBE24" s="26"/>
      <c r="DBF24" s="26"/>
      <c r="DBG24" s="26"/>
      <c r="DBH24" s="26"/>
      <c r="DBI24" s="26"/>
      <c r="DBJ24" s="26"/>
      <c r="DBK24" s="26"/>
      <c r="DBL24" s="26"/>
      <c r="DBM24" s="26"/>
      <c r="DBN24" s="26"/>
      <c r="DBO24" s="26"/>
      <c r="DBP24" s="26"/>
      <c r="DBQ24" s="26"/>
      <c r="DBR24" s="26"/>
      <c r="DBS24" s="26"/>
      <c r="DBT24" s="26"/>
      <c r="DBU24" s="26"/>
      <c r="DBV24" s="26"/>
      <c r="DBW24" s="26"/>
      <c r="DBX24" s="26"/>
      <c r="DBY24" s="26"/>
      <c r="DBZ24" s="26"/>
      <c r="DCA24" s="26"/>
      <c r="DCB24" s="26"/>
      <c r="DCC24" s="26"/>
      <c r="DCD24" s="26"/>
      <c r="DCE24" s="26"/>
      <c r="DCF24" s="26"/>
      <c r="DCG24" s="26"/>
      <c r="DCH24" s="26"/>
      <c r="DCI24" s="26"/>
      <c r="DCJ24" s="26"/>
      <c r="DCK24" s="26"/>
      <c r="DCL24" s="26"/>
      <c r="DCM24" s="26"/>
      <c r="DCN24" s="26"/>
      <c r="DCO24" s="26"/>
      <c r="DCP24" s="26"/>
      <c r="DCQ24" s="26"/>
      <c r="DCR24" s="26"/>
      <c r="DCS24" s="26"/>
      <c r="DCT24" s="26"/>
      <c r="DCU24" s="26"/>
      <c r="DCV24" s="26"/>
      <c r="DCW24" s="26"/>
      <c r="DCX24" s="26"/>
      <c r="DCY24" s="26"/>
      <c r="DCZ24" s="26"/>
      <c r="DDA24" s="26"/>
      <c r="DDB24" s="26"/>
      <c r="DDC24" s="26"/>
      <c r="DDD24" s="26"/>
      <c r="DDE24" s="26"/>
      <c r="DDF24" s="26"/>
      <c r="DDG24" s="26"/>
      <c r="DDH24" s="26"/>
      <c r="DDI24" s="26"/>
      <c r="DDJ24" s="26"/>
      <c r="DDK24" s="26"/>
      <c r="DDL24" s="26"/>
      <c r="DDM24" s="26"/>
      <c r="DDN24" s="26"/>
      <c r="DDO24" s="26"/>
      <c r="DDP24" s="26"/>
      <c r="DDQ24" s="26"/>
      <c r="DDR24" s="26"/>
      <c r="DDS24" s="26"/>
      <c r="DDT24" s="26"/>
      <c r="DDU24" s="26"/>
      <c r="DDV24" s="26"/>
      <c r="DDW24" s="26"/>
      <c r="DDX24" s="26"/>
      <c r="DDY24" s="26"/>
      <c r="DDZ24" s="26"/>
      <c r="DEA24" s="26"/>
      <c r="DEB24" s="26"/>
      <c r="DEC24" s="26"/>
      <c r="DED24" s="26"/>
      <c r="DEE24" s="26"/>
      <c r="DEF24" s="26"/>
      <c r="DEG24" s="26"/>
      <c r="DEH24" s="26"/>
      <c r="DEI24" s="26"/>
      <c r="DEJ24" s="26"/>
      <c r="DEK24" s="26"/>
      <c r="DEL24" s="26"/>
      <c r="DEM24" s="26"/>
      <c r="DEN24" s="26"/>
      <c r="DEO24" s="26"/>
      <c r="DEP24" s="26"/>
      <c r="DEQ24" s="26"/>
      <c r="DER24" s="26"/>
      <c r="DES24" s="26"/>
      <c r="DET24" s="26"/>
      <c r="DEU24" s="26"/>
      <c r="DEV24" s="26"/>
      <c r="DEW24" s="26"/>
      <c r="DEX24" s="26"/>
      <c r="DEY24" s="26"/>
      <c r="DEZ24" s="26"/>
      <c r="DFA24" s="26"/>
      <c r="DFB24" s="26"/>
      <c r="DFC24" s="26"/>
      <c r="DFD24" s="26"/>
      <c r="DFE24" s="26"/>
      <c r="DFF24" s="26"/>
      <c r="DFG24" s="26"/>
      <c r="DFH24" s="26"/>
      <c r="DFI24" s="26"/>
      <c r="DFJ24" s="26"/>
      <c r="DFK24" s="26"/>
      <c r="DFL24" s="26"/>
      <c r="DFM24" s="26"/>
      <c r="DFN24" s="26"/>
      <c r="DFO24" s="26"/>
      <c r="DFP24" s="26"/>
      <c r="DFQ24" s="26"/>
      <c r="DFR24" s="26"/>
      <c r="DFS24" s="26"/>
      <c r="DFT24" s="26"/>
      <c r="DFU24" s="26"/>
      <c r="DFV24" s="26"/>
      <c r="DFW24" s="26"/>
      <c r="DFX24" s="26"/>
      <c r="DFY24" s="26"/>
      <c r="DFZ24" s="26"/>
      <c r="DGA24" s="26"/>
      <c r="DGB24" s="26"/>
      <c r="DGC24" s="26"/>
      <c r="DGD24" s="26"/>
      <c r="DGE24" s="26"/>
      <c r="DGF24" s="26"/>
      <c r="DGG24" s="26"/>
      <c r="DGH24" s="26"/>
      <c r="DGI24" s="26"/>
      <c r="DGJ24" s="26"/>
      <c r="DGK24" s="26"/>
      <c r="DGL24" s="26"/>
      <c r="DGM24" s="26"/>
      <c r="DGN24" s="26"/>
      <c r="DGO24" s="26"/>
      <c r="DGP24" s="26"/>
      <c r="DGQ24" s="26"/>
      <c r="DGR24" s="26"/>
      <c r="DGS24" s="26"/>
      <c r="DGT24" s="26"/>
      <c r="DGU24" s="26"/>
      <c r="DGV24" s="26"/>
      <c r="DGW24" s="26"/>
      <c r="DGX24" s="26"/>
      <c r="DGY24" s="26"/>
      <c r="DGZ24" s="26"/>
      <c r="DHA24" s="26"/>
      <c r="DHB24" s="26"/>
      <c r="DHC24" s="26"/>
      <c r="DHD24" s="26"/>
      <c r="DHE24" s="26"/>
      <c r="DHF24" s="26"/>
      <c r="DHG24" s="26"/>
      <c r="DHH24" s="26"/>
      <c r="DHI24" s="26"/>
      <c r="DHJ24" s="26"/>
      <c r="DHK24" s="26"/>
      <c r="DHL24" s="26"/>
      <c r="DHM24" s="26"/>
      <c r="DHN24" s="26"/>
      <c r="DHO24" s="26"/>
      <c r="DHP24" s="26"/>
      <c r="DHQ24" s="26"/>
      <c r="DHR24" s="26"/>
      <c r="DHS24" s="26"/>
      <c r="DHT24" s="26"/>
      <c r="DHU24" s="26"/>
      <c r="DHV24" s="26"/>
      <c r="DHW24" s="26"/>
      <c r="DHX24" s="26"/>
      <c r="DHY24" s="26"/>
      <c r="DHZ24" s="26"/>
      <c r="DIA24" s="26"/>
      <c r="DIB24" s="26"/>
      <c r="DIC24" s="26"/>
      <c r="DID24" s="26"/>
      <c r="DIE24" s="26"/>
      <c r="DIF24" s="26"/>
      <c r="DIG24" s="26"/>
      <c r="DIH24" s="26"/>
      <c r="DII24" s="26"/>
      <c r="DIJ24" s="26"/>
      <c r="DIK24" s="26"/>
      <c r="DIL24" s="26"/>
      <c r="DIM24" s="26"/>
      <c r="DIN24" s="26"/>
      <c r="DIO24" s="26"/>
      <c r="DIP24" s="26"/>
      <c r="DIQ24" s="26"/>
      <c r="DIR24" s="26"/>
      <c r="DIS24" s="26"/>
      <c r="DIT24" s="26"/>
      <c r="DIU24" s="26"/>
      <c r="DIV24" s="26"/>
      <c r="DIW24" s="26"/>
      <c r="DIX24" s="26"/>
      <c r="DIY24" s="26"/>
      <c r="DIZ24" s="26"/>
      <c r="DJA24" s="26"/>
      <c r="DJB24" s="26"/>
      <c r="DJC24" s="26"/>
      <c r="DJD24" s="26"/>
      <c r="DJE24" s="26"/>
      <c r="DJF24" s="26"/>
      <c r="DJG24" s="26"/>
      <c r="DJH24" s="26"/>
      <c r="DJI24" s="26"/>
      <c r="DJJ24" s="26"/>
      <c r="DJK24" s="26"/>
      <c r="DJL24" s="26"/>
      <c r="DJM24" s="26"/>
      <c r="DJN24" s="26"/>
      <c r="DJO24" s="26"/>
      <c r="DJP24" s="26"/>
      <c r="DJQ24" s="26"/>
      <c r="DJR24" s="26"/>
      <c r="DJS24" s="26"/>
      <c r="DJT24" s="26"/>
      <c r="DJU24" s="26"/>
      <c r="DJV24" s="26"/>
      <c r="DJW24" s="26"/>
      <c r="DJX24" s="26"/>
      <c r="DJY24" s="26"/>
      <c r="DJZ24" s="26"/>
      <c r="DKA24" s="26"/>
      <c r="DKB24" s="26"/>
      <c r="DKC24" s="26"/>
      <c r="DKD24" s="26"/>
      <c r="DKE24" s="26"/>
      <c r="DKF24" s="26"/>
      <c r="DKG24" s="26"/>
      <c r="DKH24" s="26"/>
      <c r="DKI24" s="26"/>
      <c r="DKJ24" s="26"/>
      <c r="DKK24" s="26"/>
      <c r="DKL24" s="26"/>
      <c r="DKM24" s="26"/>
      <c r="DKN24" s="26"/>
      <c r="DKO24" s="26"/>
      <c r="DKP24" s="26"/>
      <c r="DKQ24" s="26"/>
      <c r="DKR24" s="26"/>
      <c r="DKS24" s="26"/>
      <c r="DKT24" s="26"/>
      <c r="DKU24" s="26"/>
      <c r="DKV24" s="26"/>
      <c r="DKW24" s="26"/>
      <c r="DKX24" s="26"/>
      <c r="DKY24" s="26"/>
      <c r="DKZ24" s="26"/>
      <c r="DLA24" s="26"/>
      <c r="DLB24" s="26"/>
      <c r="DLC24" s="26"/>
      <c r="DLD24" s="26"/>
      <c r="DLE24" s="26"/>
      <c r="DLF24" s="26"/>
      <c r="DLG24" s="26"/>
      <c r="DLH24" s="26"/>
      <c r="DLI24" s="26"/>
      <c r="DLJ24" s="26"/>
      <c r="DLK24" s="26"/>
      <c r="DLL24" s="26"/>
      <c r="DLM24" s="26"/>
      <c r="DLN24" s="26"/>
      <c r="DLO24" s="26"/>
      <c r="DLP24" s="26"/>
      <c r="DLQ24" s="26"/>
      <c r="DLR24" s="26"/>
      <c r="DLS24" s="26"/>
      <c r="DLT24" s="26"/>
      <c r="DLU24" s="26"/>
      <c r="DLV24" s="26"/>
      <c r="DLW24" s="26"/>
      <c r="DLX24" s="26"/>
      <c r="DLY24" s="26"/>
      <c r="DLZ24" s="26"/>
      <c r="DMA24" s="26"/>
      <c r="DMB24" s="26"/>
      <c r="DMC24" s="26"/>
      <c r="DMD24" s="26"/>
      <c r="DME24" s="26"/>
      <c r="DMF24" s="26"/>
      <c r="DMG24" s="26"/>
      <c r="DMH24" s="26"/>
      <c r="DMI24" s="26"/>
      <c r="DMJ24" s="26"/>
      <c r="DMK24" s="26"/>
      <c r="DML24" s="26"/>
      <c r="DMM24" s="26"/>
      <c r="DMN24" s="26"/>
      <c r="DMO24" s="26"/>
      <c r="DMP24" s="26"/>
      <c r="DMQ24" s="26"/>
      <c r="DMR24" s="26"/>
      <c r="DMS24" s="26"/>
      <c r="DMT24" s="26"/>
      <c r="DMU24" s="26"/>
      <c r="DMV24" s="26"/>
      <c r="DMW24" s="26"/>
      <c r="DMX24" s="26"/>
      <c r="DMY24" s="26"/>
      <c r="DMZ24" s="26"/>
      <c r="DNA24" s="26"/>
      <c r="DNB24" s="26"/>
      <c r="DNC24" s="26"/>
      <c r="DND24" s="26"/>
      <c r="DNE24" s="26"/>
      <c r="DNF24" s="26"/>
      <c r="DNG24" s="26"/>
      <c r="DNH24" s="26"/>
      <c r="DNI24" s="26"/>
      <c r="DNJ24" s="26"/>
      <c r="DNK24" s="26"/>
      <c r="DNL24" s="26"/>
      <c r="DNM24" s="26"/>
      <c r="DNN24" s="26"/>
      <c r="DNO24" s="26"/>
      <c r="DNP24" s="26"/>
      <c r="DNQ24" s="26"/>
      <c r="DNR24" s="26"/>
      <c r="DNS24" s="26"/>
      <c r="DNT24" s="26"/>
      <c r="DNU24" s="26"/>
      <c r="DNV24" s="26"/>
      <c r="DNW24" s="26"/>
      <c r="DNX24" s="26"/>
      <c r="DNY24" s="26"/>
      <c r="DNZ24" s="26"/>
      <c r="DOA24" s="26"/>
      <c r="DOB24" s="26"/>
      <c r="DOC24" s="26"/>
      <c r="DOD24" s="26"/>
      <c r="DOE24" s="26"/>
      <c r="DOF24" s="26"/>
      <c r="DOG24" s="26"/>
      <c r="DOH24" s="26"/>
      <c r="DOI24" s="26"/>
      <c r="DOJ24" s="26"/>
      <c r="DOK24" s="26"/>
      <c r="DOL24" s="26"/>
      <c r="DOM24" s="26"/>
      <c r="DON24" s="26"/>
      <c r="DOO24" s="26"/>
      <c r="DOP24" s="26"/>
      <c r="DOQ24" s="26"/>
      <c r="DOR24" s="26"/>
      <c r="DOS24" s="26"/>
      <c r="DOT24" s="26"/>
      <c r="DOU24" s="26"/>
      <c r="DOV24" s="26"/>
      <c r="DOW24" s="26"/>
      <c r="DOX24" s="26"/>
      <c r="DOY24" s="26"/>
      <c r="DOZ24" s="26"/>
      <c r="DPA24" s="26"/>
      <c r="DPB24" s="26"/>
      <c r="DPC24" s="26"/>
      <c r="DPD24" s="26"/>
      <c r="DPE24" s="26"/>
      <c r="DPF24" s="26"/>
      <c r="DPG24" s="26"/>
      <c r="DPH24" s="26"/>
      <c r="DPI24" s="26"/>
      <c r="DPJ24" s="26"/>
      <c r="DPK24" s="26"/>
      <c r="DPL24" s="26"/>
      <c r="DPM24" s="26"/>
      <c r="DPN24" s="26"/>
      <c r="DPO24" s="26"/>
      <c r="DPP24" s="26"/>
      <c r="DPQ24" s="26"/>
      <c r="DPR24" s="26"/>
      <c r="DPS24" s="26"/>
      <c r="DPT24" s="26"/>
      <c r="DPU24" s="26"/>
      <c r="DPV24" s="26"/>
      <c r="DPW24" s="26"/>
      <c r="DPX24" s="26"/>
      <c r="DPY24" s="26"/>
      <c r="DPZ24" s="26"/>
      <c r="DQA24" s="26"/>
      <c r="DQB24" s="26"/>
      <c r="DQC24" s="26"/>
      <c r="DQD24" s="26"/>
      <c r="DQE24" s="26"/>
      <c r="DQF24" s="26"/>
      <c r="DQG24" s="26"/>
      <c r="DQH24" s="26"/>
      <c r="DQI24" s="26"/>
      <c r="DQJ24" s="26"/>
      <c r="DQK24" s="26"/>
      <c r="DQL24" s="26"/>
      <c r="DQM24" s="26"/>
      <c r="DQN24" s="26"/>
      <c r="DQO24" s="26"/>
      <c r="DQP24" s="26"/>
      <c r="DQQ24" s="26"/>
      <c r="DQR24" s="26"/>
      <c r="DQS24" s="26"/>
      <c r="DQT24" s="26"/>
      <c r="DQU24" s="26"/>
      <c r="DQV24" s="26"/>
      <c r="DQW24" s="26"/>
      <c r="DQX24" s="26"/>
      <c r="DQY24" s="26"/>
      <c r="DQZ24" s="26"/>
      <c r="DRA24" s="26"/>
      <c r="DRB24" s="26"/>
      <c r="DRC24" s="26"/>
      <c r="DRD24" s="26"/>
      <c r="DRE24" s="26"/>
      <c r="DRF24" s="26"/>
      <c r="DRG24" s="26"/>
      <c r="DRH24" s="26"/>
      <c r="DRI24" s="26"/>
      <c r="DRJ24" s="26"/>
      <c r="DRK24" s="26"/>
      <c r="DRL24" s="26"/>
      <c r="DRM24" s="26"/>
      <c r="DRN24" s="26"/>
      <c r="DRO24" s="26"/>
      <c r="DRP24" s="26"/>
      <c r="DRQ24" s="26"/>
      <c r="DRR24" s="26"/>
      <c r="DRS24" s="26"/>
      <c r="DRT24" s="26"/>
      <c r="DRU24" s="26"/>
      <c r="DRV24" s="26"/>
      <c r="DRW24" s="26"/>
      <c r="DRX24" s="26"/>
      <c r="DRY24" s="26"/>
      <c r="DRZ24" s="26"/>
      <c r="DSA24" s="26"/>
      <c r="DSB24" s="26"/>
      <c r="DSC24" s="26"/>
      <c r="DSD24" s="26"/>
      <c r="DSE24" s="26"/>
      <c r="DSF24" s="26"/>
      <c r="DSG24" s="26"/>
      <c r="DSH24" s="26"/>
      <c r="DSI24" s="26"/>
      <c r="DSJ24" s="26"/>
      <c r="DSK24" s="26"/>
      <c r="DSL24" s="26"/>
      <c r="DSM24" s="26"/>
      <c r="DSN24" s="26"/>
      <c r="DSO24" s="26"/>
      <c r="DSP24" s="26"/>
      <c r="DSQ24" s="26"/>
      <c r="DSR24" s="26"/>
      <c r="DSS24" s="26"/>
      <c r="DST24" s="26"/>
      <c r="DSU24" s="26"/>
      <c r="DSV24" s="26"/>
      <c r="DSW24" s="26"/>
      <c r="DSX24" s="26"/>
      <c r="DSY24" s="26"/>
      <c r="DSZ24" s="26"/>
      <c r="DTA24" s="26"/>
      <c r="DTB24" s="26"/>
      <c r="DTC24" s="26"/>
      <c r="DTD24" s="26"/>
      <c r="DTE24" s="26"/>
      <c r="DTF24" s="26"/>
      <c r="DTG24" s="26"/>
      <c r="DTH24" s="26"/>
      <c r="DTI24" s="26"/>
      <c r="DTJ24" s="26"/>
      <c r="DTK24" s="26"/>
      <c r="DTL24" s="26"/>
      <c r="DTM24" s="26"/>
      <c r="DTN24" s="26"/>
      <c r="DTO24" s="26"/>
      <c r="DTP24" s="26"/>
      <c r="DTQ24" s="26"/>
      <c r="DTR24" s="26"/>
      <c r="DTS24" s="26"/>
      <c r="DTT24" s="26"/>
      <c r="DTU24" s="26"/>
      <c r="DTV24" s="26"/>
      <c r="DTW24" s="26"/>
      <c r="DTX24" s="26"/>
      <c r="DTY24" s="26"/>
      <c r="DTZ24" s="26"/>
      <c r="DUA24" s="26"/>
      <c r="DUB24" s="26"/>
      <c r="DUC24" s="26"/>
      <c r="DUD24" s="26"/>
      <c r="DUE24" s="26"/>
      <c r="DUF24" s="26"/>
      <c r="DUG24" s="26"/>
      <c r="DUH24" s="26"/>
      <c r="DUI24" s="26"/>
      <c r="DUJ24" s="26"/>
      <c r="DUK24" s="26"/>
      <c r="DUL24" s="26"/>
      <c r="DUM24" s="26"/>
      <c r="DUN24" s="26"/>
      <c r="DUO24" s="26"/>
      <c r="DUP24" s="26"/>
      <c r="DUQ24" s="26"/>
      <c r="DUR24" s="26"/>
      <c r="DUS24" s="26"/>
      <c r="DUT24" s="26"/>
      <c r="DUU24" s="26"/>
      <c r="DUV24" s="26"/>
      <c r="DUW24" s="26"/>
      <c r="DUX24" s="26"/>
      <c r="DUY24" s="26"/>
      <c r="DUZ24" s="26"/>
      <c r="DVA24" s="26"/>
      <c r="DVB24" s="26"/>
      <c r="DVC24" s="26"/>
      <c r="DVD24" s="26"/>
      <c r="DVE24" s="26"/>
      <c r="DVF24" s="26"/>
      <c r="DVG24" s="26"/>
      <c r="DVH24" s="26"/>
      <c r="DVI24" s="26"/>
      <c r="DVJ24" s="26"/>
      <c r="DVK24" s="26"/>
      <c r="DVL24" s="26"/>
      <c r="DVM24" s="26"/>
      <c r="DVN24" s="26"/>
      <c r="DVO24" s="26"/>
      <c r="DVP24" s="26"/>
      <c r="DVQ24" s="26"/>
      <c r="DVR24" s="26"/>
      <c r="DVS24" s="26"/>
      <c r="DVT24" s="26"/>
      <c r="DVU24" s="26"/>
      <c r="DVV24" s="26"/>
      <c r="DVW24" s="26"/>
      <c r="DVX24" s="26"/>
      <c r="DVY24" s="26"/>
      <c r="DVZ24" s="26"/>
      <c r="DWA24" s="26"/>
      <c r="DWB24" s="26"/>
      <c r="DWC24" s="26"/>
      <c r="DWD24" s="26"/>
      <c r="DWE24" s="26"/>
      <c r="DWF24" s="26"/>
      <c r="DWG24" s="26"/>
      <c r="DWH24" s="26"/>
      <c r="DWI24" s="26"/>
      <c r="DWJ24" s="26"/>
      <c r="DWK24" s="26"/>
      <c r="DWL24" s="26"/>
      <c r="DWM24" s="26"/>
      <c r="DWN24" s="26"/>
      <c r="DWO24" s="26"/>
      <c r="DWP24" s="26"/>
      <c r="DWQ24" s="26"/>
      <c r="DWR24" s="26"/>
      <c r="DWS24" s="26"/>
      <c r="DWT24" s="26"/>
      <c r="DWU24" s="26"/>
      <c r="DWV24" s="26"/>
      <c r="DWW24" s="26"/>
      <c r="DWX24" s="26"/>
      <c r="DWY24" s="26"/>
      <c r="DWZ24" s="26"/>
      <c r="DXA24" s="26"/>
      <c r="DXB24" s="26"/>
      <c r="DXC24" s="26"/>
      <c r="DXD24" s="26"/>
      <c r="DXE24" s="26"/>
      <c r="DXF24" s="26"/>
      <c r="DXG24" s="26"/>
      <c r="DXH24" s="26"/>
      <c r="DXI24" s="26"/>
      <c r="DXJ24" s="26"/>
      <c r="DXK24" s="26"/>
      <c r="DXL24" s="26"/>
      <c r="DXM24" s="26"/>
      <c r="DXN24" s="26"/>
      <c r="DXO24" s="26"/>
      <c r="DXP24" s="26"/>
      <c r="DXQ24" s="26"/>
      <c r="DXR24" s="26"/>
      <c r="DXS24" s="26"/>
      <c r="DXT24" s="26"/>
      <c r="DXU24" s="26"/>
      <c r="DXV24" s="26"/>
      <c r="DXW24" s="26"/>
      <c r="DXX24" s="26"/>
      <c r="DXY24" s="26"/>
      <c r="DXZ24" s="26"/>
      <c r="DYA24" s="26"/>
      <c r="DYB24" s="26"/>
      <c r="DYC24" s="26"/>
      <c r="DYD24" s="26"/>
      <c r="DYE24" s="26"/>
      <c r="DYF24" s="26"/>
      <c r="DYG24" s="26"/>
      <c r="DYH24" s="26"/>
      <c r="DYI24" s="26"/>
      <c r="DYJ24" s="26"/>
      <c r="DYK24" s="26"/>
      <c r="DYL24" s="26"/>
      <c r="DYM24" s="26"/>
      <c r="DYN24" s="26"/>
      <c r="DYO24" s="26"/>
      <c r="DYP24" s="26"/>
      <c r="DYQ24" s="26"/>
      <c r="DYR24" s="26"/>
      <c r="DYS24" s="26"/>
      <c r="DYT24" s="26"/>
      <c r="DYU24" s="26"/>
      <c r="DYV24" s="26"/>
      <c r="DYW24" s="26"/>
      <c r="DYX24" s="26"/>
      <c r="DYY24" s="26"/>
      <c r="DYZ24" s="26"/>
      <c r="DZA24" s="26"/>
      <c r="DZB24" s="26"/>
      <c r="DZC24" s="26"/>
      <c r="DZD24" s="26"/>
      <c r="DZE24" s="26"/>
      <c r="DZF24" s="26"/>
      <c r="DZG24" s="26"/>
      <c r="DZH24" s="26"/>
      <c r="DZI24" s="26"/>
      <c r="DZJ24" s="26"/>
      <c r="DZK24" s="26"/>
      <c r="DZL24" s="26"/>
      <c r="DZM24" s="26"/>
      <c r="DZN24" s="26"/>
      <c r="DZO24" s="26"/>
      <c r="DZP24" s="26"/>
      <c r="DZQ24" s="26"/>
      <c r="DZR24" s="26"/>
      <c r="DZS24" s="26"/>
      <c r="DZT24" s="26"/>
      <c r="DZU24" s="26"/>
      <c r="DZV24" s="26"/>
      <c r="DZW24" s="26"/>
      <c r="DZX24" s="26"/>
      <c r="DZY24" s="26"/>
      <c r="DZZ24" s="26"/>
      <c r="EAA24" s="26"/>
      <c r="EAB24" s="26"/>
      <c r="EAC24" s="26"/>
      <c r="EAD24" s="26"/>
      <c r="EAE24" s="26"/>
      <c r="EAF24" s="26"/>
      <c r="EAG24" s="26"/>
      <c r="EAH24" s="26"/>
      <c r="EAI24" s="26"/>
      <c r="EAJ24" s="26"/>
      <c r="EAK24" s="26"/>
      <c r="EAL24" s="26"/>
      <c r="EAM24" s="26"/>
      <c r="EAN24" s="26"/>
      <c r="EAO24" s="26"/>
      <c r="EAP24" s="26"/>
      <c r="EAQ24" s="26"/>
      <c r="EAR24" s="26"/>
      <c r="EAS24" s="26"/>
      <c r="EAT24" s="26"/>
      <c r="EAU24" s="26"/>
      <c r="EAV24" s="26"/>
      <c r="EAW24" s="26"/>
      <c r="EAX24" s="26"/>
      <c r="EAY24" s="26"/>
      <c r="EAZ24" s="26"/>
      <c r="EBA24" s="26"/>
      <c r="EBB24" s="26"/>
      <c r="EBC24" s="26"/>
      <c r="EBD24" s="26"/>
      <c r="EBE24" s="26"/>
      <c r="EBF24" s="26"/>
      <c r="EBG24" s="26"/>
      <c r="EBH24" s="26"/>
      <c r="EBI24" s="26"/>
      <c r="EBJ24" s="26"/>
      <c r="EBK24" s="26"/>
      <c r="EBL24" s="26"/>
      <c r="EBM24" s="26"/>
      <c r="EBN24" s="26"/>
      <c r="EBO24" s="26"/>
      <c r="EBP24" s="26"/>
      <c r="EBQ24" s="26"/>
      <c r="EBR24" s="26"/>
      <c r="EBS24" s="26"/>
      <c r="EBT24" s="26"/>
      <c r="EBU24" s="26"/>
      <c r="EBV24" s="26"/>
      <c r="EBW24" s="26"/>
      <c r="EBX24" s="26"/>
      <c r="EBY24" s="26"/>
      <c r="EBZ24" s="26"/>
      <c r="ECA24" s="26"/>
      <c r="ECB24" s="26"/>
      <c r="ECC24" s="26"/>
      <c r="ECD24" s="26"/>
      <c r="ECE24" s="26"/>
      <c r="ECF24" s="26"/>
      <c r="ECG24" s="26"/>
      <c r="ECH24" s="26"/>
      <c r="ECI24" s="26"/>
      <c r="ECJ24" s="26"/>
      <c r="ECK24" s="26"/>
      <c r="ECL24" s="26"/>
      <c r="ECM24" s="26"/>
      <c r="ECN24" s="26"/>
      <c r="ECO24" s="26"/>
      <c r="ECP24" s="26"/>
      <c r="ECQ24" s="26"/>
      <c r="ECR24" s="26"/>
      <c r="ECS24" s="26"/>
      <c r="ECT24" s="26"/>
      <c r="ECU24" s="26"/>
      <c r="ECV24" s="26"/>
      <c r="ECW24" s="26"/>
      <c r="ECX24" s="26"/>
      <c r="ECY24" s="26"/>
      <c r="ECZ24" s="26"/>
      <c r="EDA24" s="26"/>
      <c r="EDB24" s="26"/>
      <c r="EDC24" s="26"/>
      <c r="EDD24" s="26"/>
      <c r="EDE24" s="26"/>
      <c r="EDF24" s="26"/>
      <c r="EDG24" s="26"/>
      <c r="EDH24" s="26"/>
      <c r="EDI24" s="26"/>
      <c r="EDJ24" s="26"/>
      <c r="EDK24" s="26"/>
      <c r="EDL24" s="26"/>
      <c r="EDM24" s="26"/>
      <c r="EDN24" s="26"/>
      <c r="EDO24" s="26"/>
      <c r="EDP24" s="26"/>
      <c r="EDQ24" s="26"/>
      <c r="EDR24" s="26"/>
      <c r="EDS24" s="26"/>
      <c r="EDT24" s="26"/>
      <c r="EDU24" s="26"/>
      <c r="EDV24" s="26"/>
      <c r="EDW24" s="26"/>
      <c r="EDX24" s="26"/>
      <c r="EDY24" s="26"/>
      <c r="EDZ24" s="26"/>
      <c r="EEA24" s="26"/>
      <c r="EEB24" s="26"/>
      <c r="EEC24" s="26"/>
      <c r="EED24" s="26"/>
      <c r="EEE24" s="26"/>
      <c r="EEF24" s="26"/>
      <c r="EEG24" s="26"/>
      <c r="EEH24" s="26"/>
      <c r="EEI24" s="26"/>
      <c r="EEJ24" s="26"/>
      <c r="EEK24" s="26"/>
      <c r="EEL24" s="26"/>
      <c r="EEM24" s="26"/>
      <c r="EEN24" s="26"/>
      <c r="EEO24" s="26"/>
      <c r="EEP24" s="26"/>
      <c r="EEQ24" s="26"/>
      <c r="EER24" s="26"/>
      <c r="EES24" s="26"/>
      <c r="EET24" s="26"/>
      <c r="EEU24" s="26"/>
      <c r="EEV24" s="26"/>
      <c r="EEW24" s="26"/>
      <c r="EEX24" s="26"/>
      <c r="EEY24" s="26"/>
      <c r="EEZ24" s="26"/>
      <c r="EFA24" s="26"/>
      <c r="EFB24" s="26"/>
      <c r="EFC24" s="26"/>
      <c r="EFD24" s="26"/>
      <c r="EFE24" s="26"/>
      <c r="EFF24" s="26"/>
      <c r="EFG24" s="26"/>
      <c r="EFH24" s="26"/>
      <c r="EFI24" s="26"/>
      <c r="EFJ24" s="26"/>
      <c r="EFK24" s="26"/>
      <c r="EFL24" s="26"/>
      <c r="EFM24" s="26"/>
      <c r="EFN24" s="26"/>
      <c r="EFO24" s="26"/>
      <c r="EFP24" s="26"/>
      <c r="EFQ24" s="26"/>
      <c r="EFR24" s="26"/>
      <c r="EFS24" s="26"/>
      <c r="EFT24" s="26"/>
      <c r="EFU24" s="26"/>
      <c r="EFV24" s="26"/>
      <c r="EFW24" s="26"/>
      <c r="EFX24" s="26"/>
      <c r="EFY24" s="26"/>
      <c r="EFZ24" s="26"/>
      <c r="EGA24" s="26"/>
      <c r="EGB24" s="26"/>
      <c r="EGC24" s="26"/>
      <c r="EGD24" s="26"/>
      <c r="EGE24" s="26"/>
      <c r="EGF24" s="26"/>
      <c r="EGG24" s="26"/>
      <c r="EGH24" s="26"/>
      <c r="EGI24" s="26"/>
      <c r="EGJ24" s="26"/>
      <c r="EGK24" s="26"/>
      <c r="EGL24" s="26"/>
      <c r="EGM24" s="26"/>
      <c r="EGN24" s="26"/>
      <c r="EGO24" s="26"/>
      <c r="EGP24" s="26"/>
      <c r="EGQ24" s="26"/>
      <c r="EGR24" s="26"/>
      <c r="EGS24" s="26"/>
      <c r="EGT24" s="26"/>
      <c r="EGU24" s="26"/>
      <c r="EGV24" s="26"/>
      <c r="EGW24" s="26"/>
      <c r="EGX24" s="26"/>
      <c r="EGY24" s="26"/>
      <c r="EGZ24" s="26"/>
      <c r="EHA24" s="26"/>
      <c r="EHB24" s="26"/>
      <c r="EHC24" s="26"/>
      <c r="EHD24" s="26"/>
      <c r="EHE24" s="26"/>
      <c r="EHF24" s="26"/>
      <c r="EHG24" s="26"/>
      <c r="EHH24" s="26"/>
      <c r="EHI24" s="26"/>
      <c r="EHJ24" s="26"/>
      <c r="EHK24" s="26"/>
      <c r="EHL24" s="26"/>
      <c r="EHM24" s="26"/>
      <c r="EHN24" s="26"/>
      <c r="EHO24" s="26"/>
      <c r="EHP24" s="26"/>
      <c r="EHQ24" s="26"/>
      <c r="EHR24" s="26"/>
      <c r="EHS24" s="26"/>
      <c r="EHT24" s="26"/>
      <c r="EHU24" s="26"/>
      <c r="EHV24" s="26"/>
      <c r="EHW24" s="26"/>
      <c r="EHX24" s="26"/>
      <c r="EHY24" s="26"/>
      <c r="EHZ24" s="26"/>
      <c r="EIA24" s="26"/>
      <c r="EIB24" s="26"/>
      <c r="EIC24" s="26"/>
      <c r="EID24" s="26"/>
      <c r="EIE24" s="26"/>
      <c r="EIF24" s="26"/>
      <c r="EIG24" s="26"/>
      <c r="EIH24" s="26"/>
      <c r="EII24" s="26"/>
      <c r="EIJ24" s="26"/>
      <c r="EIK24" s="26"/>
      <c r="EIL24" s="26"/>
      <c r="EIM24" s="26"/>
      <c r="EIN24" s="26"/>
      <c r="EIO24" s="26"/>
      <c r="EIP24" s="26"/>
      <c r="EIQ24" s="26"/>
      <c r="EIR24" s="26"/>
      <c r="EIS24" s="26"/>
      <c r="EIT24" s="26"/>
      <c r="EIU24" s="26"/>
      <c r="EIV24" s="26"/>
      <c r="EIW24" s="26"/>
      <c r="EIX24" s="26"/>
      <c r="EIY24" s="26"/>
      <c r="EIZ24" s="26"/>
      <c r="EJA24" s="26"/>
      <c r="EJB24" s="26"/>
      <c r="EJC24" s="26"/>
      <c r="EJD24" s="26"/>
      <c r="EJE24" s="26"/>
      <c r="EJF24" s="26"/>
      <c r="EJG24" s="26"/>
      <c r="EJH24" s="26"/>
      <c r="EJI24" s="26"/>
      <c r="EJJ24" s="26"/>
      <c r="EJK24" s="26"/>
      <c r="EJL24" s="26"/>
      <c r="EJM24" s="26"/>
      <c r="EJN24" s="26"/>
      <c r="EJO24" s="26"/>
      <c r="EJP24" s="26"/>
      <c r="EJQ24" s="26"/>
      <c r="EJR24" s="26"/>
      <c r="EJS24" s="26"/>
      <c r="EJT24" s="26"/>
      <c r="EJU24" s="26"/>
      <c r="EJV24" s="26"/>
      <c r="EJW24" s="26"/>
      <c r="EJX24" s="26"/>
      <c r="EJY24" s="26"/>
      <c r="EJZ24" s="26"/>
      <c r="EKA24" s="26"/>
      <c r="EKB24" s="26"/>
      <c r="EKC24" s="26"/>
      <c r="EKD24" s="26"/>
      <c r="EKE24" s="26"/>
      <c r="EKF24" s="26"/>
      <c r="EKG24" s="26"/>
      <c r="EKH24" s="26"/>
      <c r="EKI24" s="26"/>
      <c r="EKJ24" s="26"/>
      <c r="EKK24" s="26"/>
      <c r="EKL24" s="26"/>
      <c r="EKM24" s="26"/>
      <c r="EKN24" s="26"/>
      <c r="EKO24" s="26"/>
      <c r="EKP24" s="26"/>
      <c r="EKQ24" s="26"/>
      <c r="EKR24" s="26"/>
      <c r="EKS24" s="26"/>
      <c r="EKT24" s="26"/>
      <c r="EKU24" s="26"/>
      <c r="EKV24" s="26"/>
      <c r="EKW24" s="26"/>
      <c r="EKX24" s="26"/>
      <c r="EKY24" s="26"/>
      <c r="EKZ24" s="26"/>
      <c r="ELA24" s="26"/>
      <c r="ELB24" s="26"/>
      <c r="ELC24" s="26"/>
      <c r="ELD24" s="26"/>
      <c r="ELE24" s="26"/>
      <c r="ELF24" s="26"/>
      <c r="ELG24" s="26"/>
      <c r="ELH24" s="26"/>
      <c r="ELI24" s="26"/>
      <c r="ELJ24" s="26"/>
      <c r="ELK24" s="26"/>
      <c r="ELL24" s="26"/>
      <c r="ELM24" s="26"/>
      <c r="ELN24" s="26"/>
      <c r="ELO24" s="26"/>
      <c r="ELP24" s="26"/>
      <c r="ELQ24" s="26"/>
      <c r="ELR24" s="26"/>
      <c r="ELS24" s="26"/>
      <c r="ELT24" s="26"/>
      <c r="ELU24" s="26"/>
      <c r="ELV24" s="26"/>
      <c r="ELW24" s="26"/>
      <c r="ELX24" s="26"/>
      <c r="ELY24" s="26"/>
      <c r="ELZ24" s="26"/>
      <c r="EMA24" s="26"/>
      <c r="EMB24" s="26"/>
      <c r="EMC24" s="26"/>
      <c r="EMD24" s="26"/>
      <c r="EME24" s="26"/>
      <c r="EMF24" s="26"/>
      <c r="EMG24" s="26"/>
      <c r="EMH24" s="26"/>
      <c r="EMI24" s="26"/>
      <c r="EMJ24" s="26"/>
      <c r="EMK24" s="26"/>
      <c r="EML24" s="26"/>
      <c r="EMM24" s="26"/>
      <c r="EMN24" s="26"/>
      <c r="EMO24" s="26"/>
      <c r="EMP24" s="26"/>
      <c r="EMQ24" s="26"/>
      <c r="EMR24" s="26"/>
      <c r="EMS24" s="26"/>
      <c r="EMT24" s="26"/>
      <c r="EMU24" s="26"/>
      <c r="EMV24" s="26"/>
      <c r="EMW24" s="26"/>
      <c r="EMX24" s="26"/>
      <c r="EMY24" s="26"/>
      <c r="EMZ24" s="26"/>
      <c r="ENA24" s="26"/>
      <c r="ENB24" s="26"/>
      <c r="ENC24" s="26"/>
      <c r="END24" s="26"/>
      <c r="ENE24" s="26"/>
      <c r="ENF24" s="26"/>
      <c r="ENG24" s="26"/>
      <c r="ENH24" s="26"/>
      <c r="ENI24" s="26"/>
      <c r="ENJ24" s="26"/>
      <c r="ENK24" s="26"/>
      <c r="ENL24" s="26"/>
      <c r="ENM24" s="26"/>
      <c r="ENN24" s="26"/>
      <c r="ENO24" s="26"/>
      <c r="ENP24" s="26"/>
      <c r="ENQ24" s="26"/>
      <c r="ENR24" s="26"/>
      <c r="ENS24" s="26"/>
      <c r="ENT24" s="26"/>
      <c r="ENU24" s="26"/>
      <c r="ENV24" s="26"/>
      <c r="ENW24" s="26"/>
      <c r="ENX24" s="26"/>
      <c r="ENY24" s="26"/>
      <c r="ENZ24" s="26"/>
      <c r="EOA24" s="26"/>
      <c r="EOB24" s="26"/>
      <c r="EOC24" s="26"/>
      <c r="EOD24" s="26"/>
      <c r="EOE24" s="26"/>
      <c r="EOF24" s="26"/>
      <c r="EOG24" s="26"/>
      <c r="EOH24" s="26"/>
      <c r="EOI24" s="26"/>
      <c r="EOJ24" s="26"/>
      <c r="EOK24" s="26"/>
      <c r="EOL24" s="26"/>
      <c r="EOM24" s="26"/>
      <c r="EON24" s="26"/>
      <c r="EOO24" s="26"/>
      <c r="EOP24" s="26"/>
      <c r="EOQ24" s="26"/>
      <c r="EOR24" s="26"/>
      <c r="EOS24" s="26"/>
      <c r="EOT24" s="26"/>
      <c r="EOU24" s="26"/>
      <c r="EOV24" s="26"/>
      <c r="EOW24" s="26"/>
      <c r="EOX24" s="26"/>
      <c r="EOY24" s="26"/>
      <c r="EOZ24" s="26"/>
      <c r="EPA24" s="26"/>
      <c r="EPB24" s="26"/>
      <c r="EPC24" s="26"/>
      <c r="EPD24" s="26"/>
      <c r="EPE24" s="26"/>
      <c r="EPF24" s="26"/>
      <c r="EPG24" s="26"/>
      <c r="EPH24" s="26"/>
      <c r="EPI24" s="26"/>
      <c r="EPJ24" s="26"/>
      <c r="EPK24" s="26"/>
      <c r="EPL24" s="26"/>
      <c r="EPM24" s="26"/>
      <c r="EPN24" s="26"/>
      <c r="EPO24" s="26"/>
      <c r="EPP24" s="26"/>
      <c r="EPQ24" s="26"/>
      <c r="EPR24" s="26"/>
      <c r="EPS24" s="26"/>
      <c r="EPT24" s="26"/>
      <c r="EPU24" s="26"/>
      <c r="EPV24" s="26"/>
      <c r="EPW24" s="26"/>
      <c r="EPX24" s="26"/>
      <c r="EPY24" s="26"/>
      <c r="EPZ24" s="26"/>
      <c r="EQA24" s="26"/>
      <c r="EQB24" s="26"/>
      <c r="EQC24" s="26"/>
      <c r="EQD24" s="26"/>
      <c r="EQE24" s="26"/>
      <c r="EQF24" s="26"/>
      <c r="EQG24" s="26"/>
      <c r="EQH24" s="26"/>
      <c r="EQI24" s="26"/>
      <c r="EQJ24" s="26"/>
      <c r="EQK24" s="26"/>
      <c r="EQL24" s="26"/>
      <c r="EQM24" s="26"/>
      <c r="EQN24" s="26"/>
      <c r="EQO24" s="26"/>
      <c r="EQP24" s="26"/>
      <c r="EQQ24" s="26"/>
      <c r="EQR24" s="26"/>
      <c r="EQS24" s="26"/>
      <c r="EQT24" s="26"/>
      <c r="EQU24" s="26"/>
      <c r="EQV24" s="26"/>
      <c r="EQW24" s="26"/>
      <c r="EQX24" s="26"/>
      <c r="EQY24" s="26"/>
      <c r="EQZ24" s="26"/>
      <c r="ERA24" s="26"/>
      <c r="ERB24" s="26"/>
      <c r="ERC24" s="26"/>
      <c r="ERD24" s="26"/>
      <c r="ERE24" s="26"/>
      <c r="ERF24" s="26"/>
      <c r="ERG24" s="26"/>
      <c r="ERH24" s="26"/>
      <c r="ERI24" s="26"/>
      <c r="ERJ24" s="26"/>
      <c r="ERK24" s="26"/>
      <c r="ERL24" s="26"/>
      <c r="ERM24" s="26"/>
      <c r="ERN24" s="26"/>
      <c r="ERO24" s="26"/>
      <c r="ERP24" s="26"/>
      <c r="ERQ24" s="26"/>
      <c r="ERR24" s="26"/>
      <c r="ERS24" s="26"/>
      <c r="ERT24" s="26"/>
      <c r="ERU24" s="26"/>
      <c r="ERV24" s="26"/>
      <c r="ERW24" s="26"/>
      <c r="ERX24" s="26"/>
      <c r="ERY24" s="26"/>
      <c r="ERZ24" s="26"/>
      <c r="ESA24" s="26"/>
      <c r="ESB24" s="26"/>
      <c r="ESC24" s="26"/>
      <c r="ESD24" s="26"/>
      <c r="ESE24" s="26"/>
      <c r="ESF24" s="26"/>
      <c r="ESG24" s="26"/>
      <c r="ESH24" s="26"/>
      <c r="ESI24" s="26"/>
      <c r="ESJ24" s="26"/>
      <c r="ESK24" s="26"/>
      <c r="ESL24" s="26"/>
      <c r="ESM24" s="26"/>
      <c r="ESN24" s="26"/>
      <c r="ESO24" s="26"/>
      <c r="ESP24" s="26"/>
      <c r="ESQ24" s="26"/>
      <c r="ESR24" s="26"/>
      <c r="ESS24" s="26"/>
      <c r="EST24" s="26"/>
      <c r="ESU24" s="26"/>
      <c r="ESV24" s="26"/>
      <c r="ESW24" s="26"/>
      <c r="ESX24" s="26"/>
      <c r="ESY24" s="26"/>
      <c r="ESZ24" s="26"/>
      <c r="ETA24" s="26"/>
      <c r="ETB24" s="26"/>
      <c r="ETC24" s="26"/>
      <c r="ETD24" s="26"/>
      <c r="ETE24" s="26"/>
      <c r="ETF24" s="26"/>
      <c r="ETG24" s="26"/>
      <c r="ETH24" s="26"/>
      <c r="ETI24" s="26"/>
      <c r="ETJ24" s="26"/>
      <c r="ETK24" s="26"/>
      <c r="ETL24" s="26"/>
      <c r="ETM24" s="26"/>
      <c r="ETN24" s="26"/>
      <c r="ETO24" s="26"/>
      <c r="ETP24" s="26"/>
      <c r="ETQ24" s="26"/>
      <c r="ETR24" s="26"/>
      <c r="ETS24" s="26"/>
      <c r="ETT24" s="26"/>
      <c r="ETU24" s="26"/>
      <c r="ETV24" s="26"/>
      <c r="ETW24" s="26"/>
      <c r="ETX24" s="26"/>
      <c r="ETY24" s="26"/>
      <c r="ETZ24" s="26"/>
      <c r="EUA24" s="26"/>
      <c r="EUB24" s="26"/>
      <c r="EUC24" s="26"/>
      <c r="EUD24" s="26"/>
      <c r="EUE24" s="26"/>
      <c r="EUF24" s="26"/>
      <c r="EUG24" s="26"/>
      <c r="EUH24" s="26"/>
      <c r="EUI24" s="26"/>
      <c r="EUJ24" s="26"/>
      <c r="EUK24" s="26"/>
      <c r="EUL24" s="26"/>
      <c r="EUM24" s="26"/>
      <c r="EUN24" s="26"/>
      <c r="EUO24" s="26"/>
      <c r="EUP24" s="26"/>
      <c r="EUQ24" s="26"/>
      <c r="EUR24" s="26"/>
      <c r="EUS24" s="26"/>
      <c r="EUT24" s="26"/>
      <c r="EUU24" s="26"/>
      <c r="EUV24" s="26"/>
      <c r="EUW24" s="26"/>
      <c r="EUX24" s="26"/>
      <c r="EUY24" s="26"/>
      <c r="EUZ24" s="26"/>
      <c r="EVA24" s="26"/>
      <c r="EVB24" s="26"/>
      <c r="EVC24" s="26"/>
      <c r="EVD24" s="26"/>
      <c r="EVE24" s="26"/>
      <c r="EVF24" s="26"/>
      <c r="EVG24" s="26"/>
      <c r="EVH24" s="26"/>
      <c r="EVI24" s="26"/>
      <c r="EVJ24" s="26"/>
      <c r="EVK24" s="26"/>
      <c r="EVL24" s="26"/>
      <c r="EVM24" s="26"/>
      <c r="EVN24" s="26"/>
      <c r="EVO24" s="26"/>
      <c r="EVP24" s="26"/>
      <c r="EVQ24" s="26"/>
      <c r="EVR24" s="26"/>
      <c r="EVS24" s="26"/>
      <c r="EVT24" s="26"/>
      <c r="EVU24" s="26"/>
      <c r="EVV24" s="26"/>
      <c r="EVW24" s="26"/>
      <c r="EVX24" s="26"/>
      <c r="EVY24" s="26"/>
      <c r="EVZ24" s="26"/>
      <c r="EWA24" s="26"/>
      <c r="EWB24" s="26"/>
      <c r="EWC24" s="26"/>
      <c r="EWD24" s="26"/>
      <c r="EWE24" s="26"/>
      <c r="EWF24" s="26"/>
      <c r="EWG24" s="26"/>
      <c r="EWH24" s="26"/>
      <c r="EWI24" s="26"/>
      <c r="EWJ24" s="26"/>
      <c r="EWK24" s="26"/>
      <c r="EWL24" s="26"/>
      <c r="EWM24" s="26"/>
      <c r="EWN24" s="26"/>
      <c r="EWO24" s="26"/>
      <c r="EWP24" s="26"/>
      <c r="EWQ24" s="26"/>
      <c r="EWR24" s="26"/>
      <c r="EWS24" s="26"/>
      <c r="EWT24" s="26"/>
      <c r="EWU24" s="26"/>
      <c r="EWV24" s="26"/>
      <c r="EWW24" s="26"/>
      <c r="EWX24" s="26"/>
      <c r="EWY24" s="26"/>
      <c r="EWZ24" s="26"/>
      <c r="EXA24" s="26"/>
      <c r="EXB24" s="26"/>
      <c r="EXC24" s="26"/>
      <c r="EXD24" s="26"/>
      <c r="EXE24" s="26"/>
      <c r="EXF24" s="26"/>
      <c r="EXG24" s="26"/>
      <c r="EXH24" s="26"/>
      <c r="EXI24" s="26"/>
      <c r="EXJ24" s="26"/>
      <c r="EXK24" s="26"/>
      <c r="EXL24" s="26"/>
      <c r="EXM24" s="26"/>
      <c r="EXN24" s="26"/>
      <c r="EXO24" s="26"/>
      <c r="EXP24" s="26"/>
      <c r="EXQ24" s="26"/>
      <c r="EXR24" s="26"/>
      <c r="EXS24" s="26"/>
      <c r="EXT24" s="26"/>
      <c r="EXU24" s="26"/>
      <c r="EXV24" s="26"/>
      <c r="EXW24" s="26"/>
      <c r="EXX24" s="26"/>
      <c r="EXY24" s="26"/>
      <c r="EXZ24" s="26"/>
      <c r="EYA24" s="26"/>
      <c r="EYB24" s="26"/>
      <c r="EYC24" s="26"/>
      <c r="EYD24" s="26"/>
      <c r="EYE24" s="26"/>
      <c r="EYF24" s="26"/>
      <c r="EYG24" s="26"/>
      <c r="EYH24" s="26"/>
      <c r="EYI24" s="26"/>
      <c r="EYJ24" s="26"/>
      <c r="EYK24" s="26"/>
      <c r="EYL24" s="26"/>
      <c r="EYM24" s="26"/>
      <c r="EYN24" s="26"/>
      <c r="EYO24" s="26"/>
      <c r="EYP24" s="26"/>
      <c r="EYQ24" s="26"/>
      <c r="EYR24" s="26"/>
      <c r="EYS24" s="26"/>
      <c r="EYT24" s="26"/>
      <c r="EYU24" s="26"/>
      <c r="EYV24" s="26"/>
      <c r="EYW24" s="26"/>
      <c r="EYX24" s="26"/>
      <c r="EYY24" s="26"/>
      <c r="EYZ24" s="26"/>
      <c r="EZA24" s="26"/>
      <c r="EZB24" s="26"/>
      <c r="EZC24" s="26"/>
      <c r="EZD24" s="26"/>
      <c r="EZE24" s="26"/>
      <c r="EZF24" s="26"/>
      <c r="EZG24" s="26"/>
      <c r="EZH24" s="26"/>
      <c r="EZI24" s="26"/>
      <c r="EZJ24" s="26"/>
      <c r="EZK24" s="26"/>
      <c r="EZL24" s="26"/>
      <c r="EZM24" s="26"/>
      <c r="EZN24" s="26"/>
      <c r="EZO24" s="26"/>
      <c r="EZP24" s="26"/>
      <c r="EZQ24" s="26"/>
      <c r="EZR24" s="26"/>
      <c r="EZS24" s="26"/>
      <c r="EZT24" s="26"/>
      <c r="EZU24" s="26"/>
      <c r="EZV24" s="26"/>
      <c r="EZW24" s="26"/>
      <c r="EZX24" s="26"/>
      <c r="EZY24" s="26"/>
      <c r="EZZ24" s="26"/>
      <c r="FAA24" s="26"/>
      <c r="FAB24" s="26"/>
      <c r="FAC24" s="26"/>
      <c r="FAD24" s="26"/>
      <c r="FAE24" s="26"/>
      <c r="FAF24" s="26"/>
      <c r="FAG24" s="26"/>
      <c r="FAH24" s="26"/>
      <c r="FAI24" s="26"/>
      <c r="FAJ24" s="26"/>
      <c r="FAK24" s="26"/>
      <c r="FAL24" s="26"/>
      <c r="FAM24" s="26"/>
      <c r="FAN24" s="26"/>
      <c r="FAO24" s="26"/>
      <c r="FAP24" s="26"/>
      <c r="FAQ24" s="26"/>
      <c r="FAR24" s="26"/>
      <c r="FAS24" s="26"/>
      <c r="FAT24" s="26"/>
      <c r="FAU24" s="26"/>
      <c r="FAV24" s="26"/>
      <c r="FAW24" s="26"/>
      <c r="FAX24" s="26"/>
      <c r="FAY24" s="26"/>
      <c r="FAZ24" s="26"/>
      <c r="FBA24" s="26"/>
      <c r="FBB24" s="26"/>
      <c r="FBC24" s="26"/>
      <c r="FBD24" s="26"/>
      <c r="FBE24" s="26"/>
      <c r="FBF24" s="26"/>
      <c r="FBG24" s="26"/>
      <c r="FBH24" s="26"/>
      <c r="FBI24" s="26"/>
      <c r="FBJ24" s="26"/>
      <c r="FBK24" s="26"/>
      <c r="FBL24" s="26"/>
      <c r="FBM24" s="26"/>
      <c r="FBN24" s="26"/>
      <c r="FBO24" s="26"/>
      <c r="FBP24" s="26"/>
      <c r="FBQ24" s="26"/>
      <c r="FBR24" s="26"/>
      <c r="FBS24" s="26"/>
      <c r="FBT24" s="26"/>
      <c r="FBU24" s="26"/>
      <c r="FBV24" s="26"/>
      <c r="FBW24" s="26"/>
      <c r="FBX24" s="26"/>
      <c r="FBY24" s="26"/>
      <c r="FBZ24" s="26"/>
      <c r="FCA24" s="26"/>
      <c r="FCB24" s="26"/>
      <c r="FCC24" s="26"/>
      <c r="FCD24" s="26"/>
      <c r="FCE24" s="26"/>
      <c r="FCF24" s="26"/>
      <c r="FCG24" s="26"/>
      <c r="FCH24" s="26"/>
      <c r="FCI24" s="26"/>
      <c r="FCJ24" s="26"/>
      <c r="FCK24" s="26"/>
      <c r="FCL24" s="26"/>
      <c r="FCM24" s="26"/>
      <c r="FCN24" s="26"/>
      <c r="FCO24" s="26"/>
      <c r="FCP24" s="26"/>
      <c r="FCQ24" s="26"/>
      <c r="FCR24" s="26"/>
      <c r="FCS24" s="26"/>
      <c r="FCT24" s="26"/>
      <c r="FCU24" s="26"/>
      <c r="FCV24" s="26"/>
      <c r="FCW24" s="26"/>
      <c r="FCX24" s="26"/>
      <c r="FCY24" s="26"/>
      <c r="FCZ24" s="26"/>
      <c r="FDA24" s="26"/>
      <c r="FDB24" s="26"/>
      <c r="FDC24" s="26"/>
      <c r="FDD24" s="26"/>
      <c r="FDE24" s="26"/>
      <c r="FDF24" s="26"/>
      <c r="FDG24" s="26"/>
      <c r="FDH24" s="26"/>
      <c r="FDI24" s="26"/>
      <c r="FDJ24" s="26"/>
      <c r="FDK24" s="26"/>
      <c r="FDL24" s="26"/>
      <c r="FDM24" s="26"/>
      <c r="FDN24" s="26"/>
      <c r="FDO24" s="26"/>
      <c r="FDP24" s="26"/>
      <c r="FDQ24" s="26"/>
      <c r="FDR24" s="26"/>
      <c r="FDS24" s="26"/>
      <c r="FDT24" s="26"/>
      <c r="FDU24" s="26"/>
      <c r="FDV24" s="26"/>
      <c r="FDW24" s="26"/>
      <c r="FDX24" s="26"/>
      <c r="FDY24" s="26"/>
      <c r="FDZ24" s="26"/>
      <c r="FEA24" s="26"/>
      <c r="FEB24" s="26"/>
      <c r="FEC24" s="26"/>
      <c r="FED24" s="26"/>
      <c r="FEE24" s="26"/>
      <c r="FEF24" s="26"/>
      <c r="FEG24" s="26"/>
      <c r="FEH24" s="26"/>
      <c r="FEI24" s="26"/>
      <c r="FEJ24" s="26"/>
      <c r="FEK24" s="26"/>
      <c r="FEL24" s="26"/>
      <c r="FEM24" s="26"/>
      <c r="FEN24" s="26"/>
      <c r="FEO24" s="26"/>
      <c r="FEP24" s="26"/>
      <c r="FEQ24" s="26"/>
      <c r="FER24" s="26"/>
      <c r="FES24" s="26"/>
      <c r="FET24" s="26"/>
      <c r="FEU24" s="26"/>
      <c r="FEV24" s="26"/>
      <c r="FEW24" s="26"/>
      <c r="FEX24" s="26"/>
      <c r="FEY24" s="26"/>
      <c r="FEZ24" s="26"/>
      <c r="FFA24" s="26"/>
      <c r="FFB24" s="26"/>
      <c r="FFC24" s="26"/>
      <c r="FFD24" s="26"/>
      <c r="FFE24" s="26"/>
      <c r="FFF24" s="26"/>
      <c r="FFG24" s="26"/>
      <c r="FFH24" s="26"/>
      <c r="FFI24" s="26"/>
      <c r="FFJ24" s="26"/>
      <c r="FFK24" s="26"/>
      <c r="FFL24" s="26"/>
      <c r="FFM24" s="26"/>
      <c r="FFN24" s="26"/>
      <c r="FFO24" s="26"/>
      <c r="FFP24" s="26"/>
      <c r="FFQ24" s="26"/>
      <c r="FFR24" s="26"/>
      <c r="FFS24" s="26"/>
      <c r="FFT24" s="26"/>
      <c r="FFU24" s="26"/>
      <c r="FFV24" s="26"/>
      <c r="FFW24" s="26"/>
      <c r="FFX24" s="26"/>
      <c r="FFY24" s="26"/>
      <c r="FFZ24" s="26"/>
      <c r="FGA24" s="26"/>
      <c r="FGB24" s="26"/>
      <c r="FGC24" s="26"/>
      <c r="FGD24" s="26"/>
      <c r="FGE24" s="26"/>
      <c r="FGF24" s="26"/>
      <c r="FGG24" s="26"/>
      <c r="FGH24" s="26"/>
      <c r="FGI24" s="26"/>
      <c r="FGJ24" s="26"/>
      <c r="FGK24" s="26"/>
      <c r="FGL24" s="26"/>
      <c r="FGM24" s="26"/>
      <c r="FGN24" s="26"/>
      <c r="FGO24" s="26"/>
      <c r="FGP24" s="26"/>
      <c r="FGQ24" s="26"/>
      <c r="FGR24" s="26"/>
      <c r="FGS24" s="26"/>
      <c r="FGT24" s="26"/>
      <c r="FGU24" s="26"/>
      <c r="FGV24" s="26"/>
      <c r="FGW24" s="26"/>
      <c r="FGX24" s="26"/>
      <c r="FGY24" s="26"/>
      <c r="FGZ24" s="26"/>
      <c r="FHA24" s="26"/>
      <c r="FHB24" s="26"/>
      <c r="FHC24" s="26"/>
      <c r="FHD24" s="26"/>
      <c r="FHE24" s="26"/>
      <c r="FHF24" s="26"/>
      <c r="FHG24" s="26"/>
      <c r="FHH24" s="26"/>
      <c r="FHI24" s="26"/>
      <c r="FHJ24" s="26"/>
      <c r="FHK24" s="26"/>
      <c r="FHL24" s="26"/>
      <c r="FHM24" s="26"/>
      <c r="FHN24" s="26"/>
      <c r="FHO24" s="26"/>
      <c r="FHP24" s="26"/>
      <c r="FHQ24" s="26"/>
      <c r="FHR24" s="26"/>
      <c r="FHS24" s="26"/>
      <c r="FHT24" s="26"/>
      <c r="FHU24" s="26"/>
      <c r="FHV24" s="26"/>
      <c r="FHW24" s="26"/>
      <c r="FHX24" s="26"/>
      <c r="FHY24" s="26"/>
      <c r="FHZ24" s="26"/>
      <c r="FIA24" s="26"/>
      <c r="FIB24" s="26"/>
      <c r="FIC24" s="26"/>
      <c r="FID24" s="26"/>
      <c r="FIE24" s="26"/>
      <c r="FIF24" s="26"/>
      <c r="FIG24" s="26"/>
      <c r="FIH24" s="26"/>
      <c r="FII24" s="26"/>
      <c r="FIJ24" s="26"/>
      <c r="FIK24" s="26"/>
      <c r="FIL24" s="26"/>
      <c r="FIM24" s="26"/>
      <c r="FIN24" s="26"/>
      <c r="FIO24" s="26"/>
      <c r="FIP24" s="26"/>
      <c r="FIQ24" s="26"/>
      <c r="FIR24" s="26"/>
      <c r="FIS24" s="26"/>
      <c r="FIT24" s="26"/>
      <c r="FIU24" s="26"/>
      <c r="FIV24" s="26"/>
      <c r="FIW24" s="26"/>
      <c r="FIX24" s="26"/>
      <c r="FIY24" s="26"/>
      <c r="FIZ24" s="26"/>
      <c r="FJA24" s="26"/>
      <c r="FJB24" s="26"/>
      <c r="FJC24" s="26"/>
      <c r="FJD24" s="26"/>
      <c r="FJE24" s="26"/>
      <c r="FJF24" s="26"/>
      <c r="FJG24" s="26"/>
      <c r="FJH24" s="26"/>
      <c r="FJI24" s="26"/>
      <c r="FJJ24" s="26"/>
      <c r="FJK24" s="26"/>
      <c r="FJL24" s="26"/>
      <c r="FJM24" s="26"/>
      <c r="FJN24" s="26"/>
      <c r="FJO24" s="26"/>
      <c r="FJP24" s="26"/>
      <c r="FJQ24" s="26"/>
      <c r="FJR24" s="26"/>
      <c r="FJS24" s="26"/>
      <c r="FJT24" s="26"/>
      <c r="FJU24" s="26"/>
      <c r="FJV24" s="26"/>
      <c r="FJW24" s="26"/>
      <c r="FJX24" s="26"/>
      <c r="FJY24" s="26"/>
      <c r="FJZ24" s="26"/>
      <c r="FKA24" s="26"/>
      <c r="FKB24" s="26"/>
      <c r="FKC24" s="26"/>
      <c r="FKD24" s="26"/>
      <c r="FKE24" s="26"/>
      <c r="FKF24" s="26"/>
      <c r="FKG24" s="26"/>
      <c r="FKH24" s="26"/>
      <c r="FKI24" s="26"/>
      <c r="FKJ24" s="26"/>
      <c r="FKK24" s="26"/>
      <c r="FKL24" s="26"/>
      <c r="FKM24" s="26"/>
      <c r="FKN24" s="26"/>
      <c r="FKO24" s="26"/>
      <c r="FKP24" s="26"/>
      <c r="FKQ24" s="26"/>
      <c r="FKR24" s="26"/>
      <c r="FKS24" s="26"/>
      <c r="FKT24" s="26"/>
      <c r="FKU24" s="26"/>
      <c r="FKV24" s="26"/>
      <c r="FKW24" s="26"/>
      <c r="FKX24" s="26"/>
      <c r="FKY24" s="26"/>
      <c r="FKZ24" s="26"/>
      <c r="FLA24" s="26"/>
      <c r="FLB24" s="26"/>
      <c r="FLC24" s="26"/>
      <c r="FLD24" s="26"/>
      <c r="FLE24" s="26"/>
      <c r="FLF24" s="26"/>
      <c r="FLG24" s="26"/>
      <c r="FLH24" s="26"/>
      <c r="FLI24" s="26"/>
      <c r="FLJ24" s="26"/>
      <c r="FLK24" s="26"/>
      <c r="FLL24" s="26"/>
      <c r="FLM24" s="26"/>
      <c r="FLN24" s="26"/>
      <c r="FLO24" s="26"/>
      <c r="FLP24" s="26"/>
      <c r="FLQ24" s="26"/>
      <c r="FLR24" s="26"/>
      <c r="FLS24" s="26"/>
      <c r="FLT24" s="26"/>
      <c r="FLU24" s="26"/>
      <c r="FLV24" s="26"/>
      <c r="FLW24" s="26"/>
      <c r="FLX24" s="26"/>
      <c r="FLY24" s="26"/>
      <c r="FLZ24" s="26"/>
      <c r="FMA24" s="26"/>
      <c r="FMB24" s="26"/>
      <c r="FMC24" s="26"/>
      <c r="FMD24" s="26"/>
      <c r="FME24" s="26"/>
      <c r="FMF24" s="26"/>
      <c r="FMG24" s="26"/>
      <c r="FMH24" s="26"/>
      <c r="FMI24" s="26"/>
      <c r="FMJ24" s="26"/>
      <c r="FMK24" s="26"/>
      <c r="FML24" s="26"/>
      <c r="FMM24" s="26"/>
      <c r="FMN24" s="26"/>
      <c r="FMO24" s="26"/>
      <c r="FMP24" s="26"/>
      <c r="FMQ24" s="26"/>
      <c r="FMR24" s="26"/>
      <c r="FMS24" s="26"/>
      <c r="FMT24" s="26"/>
      <c r="FMU24" s="26"/>
      <c r="FMV24" s="26"/>
      <c r="FMW24" s="26"/>
      <c r="FMX24" s="26"/>
      <c r="FMY24" s="26"/>
      <c r="FMZ24" s="26"/>
      <c r="FNA24" s="26"/>
      <c r="FNB24" s="26"/>
      <c r="FNC24" s="26"/>
      <c r="FND24" s="26"/>
      <c r="FNE24" s="26"/>
      <c r="FNF24" s="26"/>
      <c r="FNG24" s="26"/>
      <c r="FNH24" s="26"/>
      <c r="FNI24" s="26"/>
      <c r="FNJ24" s="26"/>
      <c r="FNK24" s="26"/>
      <c r="FNL24" s="26"/>
      <c r="FNM24" s="26"/>
      <c r="FNN24" s="26"/>
      <c r="FNO24" s="26"/>
      <c r="FNP24" s="26"/>
      <c r="FNQ24" s="26"/>
      <c r="FNR24" s="26"/>
      <c r="FNS24" s="26"/>
      <c r="FNT24" s="26"/>
      <c r="FNU24" s="26"/>
      <c r="FNV24" s="26"/>
      <c r="FNW24" s="26"/>
      <c r="FNX24" s="26"/>
      <c r="FNY24" s="26"/>
      <c r="FNZ24" s="26"/>
      <c r="FOA24" s="26"/>
      <c r="FOB24" s="26"/>
      <c r="FOC24" s="26"/>
      <c r="FOD24" s="26"/>
      <c r="FOE24" s="26"/>
      <c r="FOF24" s="26"/>
      <c r="FOG24" s="26"/>
      <c r="FOH24" s="26"/>
      <c r="FOI24" s="26"/>
      <c r="FOJ24" s="26"/>
      <c r="FOK24" s="26"/>
      <c r="FOL24" s="26"/>
      <c r="FOM24" s="26"/>
      <c r="FON24" s="26"/>
      <c r="FOO24" s="26"/>
      <c r="FOP24" s="26"/>
      <c r="FOQ24" s="26"/>
      <c r="FOR24" s="26"/>
      <c r="FOS24" s="26"/>
      <c r="FOT24" s="26"/>
      <c r="FOU24" s="26"/>
      <c r="FOV24" s="26"/>
      <c r="FOW24" s="26"/>
      <c r="FOX24" s="26"/>
      <c r="FOY24" s="26"/>
      <c r="FOZ24" s="26"/>
      <c r="FPA24" s="26"/>
      <c r="FPB24" s="26"/>
      <c r="FPC24" s="26"/>
      <c r="FPD24" s="26"/>
      <c r="FPE24" s="26"/>
      <c r="FPF24" s="26"/>
      <c r="FPG24" s="26"/>
      <c r="FPH24" s="26"/>
      <c r="FPI24" s="26"/>
      <c r="FPJ24" s="26"/>
      <c r="FPK24" s="26"/>
      <c r="FPL24" s="26"/>
      <c r="FPM24" s="26"/>
      <c r="FPN24" s="26"/>
      <c r="FPO24" s="26"/>
      <c r="FPP24" s="26"/>
      <c r="FPQ24" s="26"/>
      <c r="FPR24" s="26"/>
      <c r="FPS24" s="26"/>
      <c r="FPT24" s="26"/>
      <c r="FPU24" s="26"/>
      <c r="FPV24" s="26"/>
      <c r="FPW24" s="26"/>
      <c r="FPX24" s="26"/>
      <c r="FPY24" s="26"/>
      <c r="FPZ24" s="26"/>
      <c r="FQA24" s="26"/>
      <c r="FQB24" s="26"/>
      <c r="FQC24" s="26"/>
      <c r="FQD24" s="26"/>
      <c r="FQE24" s="26"/>
      <c r="FQF24" s="26"/>
      <c r="FQG24" s="26"/>
      <c r="FQH24" s="26"/>
      <c r="FQI24" s="26"/>
      <c r="FQJ24" s="26"/>
      <c r="FQK24" s="26"/>
      <c r="FQL24" s="26"/>
      <c r="FQM24" s="26"/>
      <c r="FQN24" s="26"/>
      <c r="FQO24" s="26"/>
      <c r="FQP24" s="26"/>
      <c r="FQQ24" s="26"/>
      <c r="FQR24" s="26"/>
      <c r="FQS24" s="26"/>
      <c r="FQT24" s="26"/>
      <c r="FQU24" s="26"/>
      <c r="FQV24" s="26"/>
      <c r="FQW24" s="26"/>
      <c r="FQX24" s="26"/>
      <c r="FQY24" s="26"/>
      <c r="FQZ24" s="26"/>
      <c r="FRA24" s="26"/>
      <c r="FRB24" s="26"/>
      <c r="FRC24" s="26"/>
      <c r="FRD24" s="26"/>
      <c r="FRE24" s="26"/>
      <c r="FRF24" s="26"/>
      <c r="FRG24" s="26"/>
      <c r="FRH24" s="26"/>
      <c r="FRI24" s="26"/>
      <c r="FRJ24" s="26"/>
      <c r="FRK24" s="26"/>
      <c r="FRL24" s="26"/>
      <c r="FRM24" s="26"/>
      <c r="FRN24" s="26"/>
      <c r="FRO24" s="26"/>
      <c r="FRP24" s="26"/>
      <c r="FRQ24" s="26"/>
      <c r="FRR24" s="26"/>
      <c r="FRS24" s="26"/>
      <c r="FRT24" s="26"/>
      <c r="FRU24" s="26"/>
      <c r="FRV24" s="26"/>
      <c r="FRW24" s="26"/>
      <c r="FRX24" s="26"/>
      <c r="FRY24" s="26"/>
      <c r="FRZ24" s="26"/>
      <c r="FSA24" s="26"/>
      <c r="FSB24" s="26"/>
      <c r="FSC24" s="26"/>
      <c r="FSD24" s="26"/>
      <c r="FSE24" s="26"/>
      <c r="FSF24" s="26"/>
      <c r="FSG24" s="26"/>
      <c r="FSH24" s="26"/>
      <c r="FSI24" s="26"/>
      <c r="FSJ24" s="26"/>
      <c r="FSK24" s="26"/>
      <c r="FSL24" s="26"/>
      <c r="FSM24" s="26"/>
      <c r="FSN24" s="26"/>
      <c r="FSO24" s="26"/>
      <c r="FSP24" s="26"/>
      <c r="FSQ24" s="26"/>
      <c r="FSR24" s="26"/>
      <c r="FSS24" s="26"/>
      <c r="FST24" s="26"/>
      <c r="FSU24" s="26"/>
      <c r="FSV24" s="26"/>
      <c r="FSW24" s="26"/>
      <c r="FSX24" s="26"/>
      <c r="FSY24" s="26"/>
      <c r="FSZ24" s="26"/>
      <c r="FTA24" s="26"/>
      <c r="FTB24" s="26"/>
      <c r="FTC24" s="26"/>
      <c r="FTD24" s="26"/>
      <c r="FTE24" s="26"/>
      <c r="FTF24" s="26"/>
      <c r="FTG24" s="26"/>
      <c r="FTH24" s="26"/>
      <c r="FTI24" s="26"/>
      <c r="FTJ24" s="26"/>
      <c r="FTK24" s="26"/>
      <c r="FTL24" s="26"/>
      <c r="FTM24" s="26"/>
      <c r="FTN24" s="26"/>
      <c r="FTO24" s="26"/>
      <c r="FTP24" s="26"/>
      <c r="FTQ24" s="26"/>
      <c r="FTR24" s="26"/>
      <c r="FTS24" s="26"/>
      <c r="FTT24" s="26"/>
      <c r="FTU24" s="26"/>
      <c r="FTV24" s="26"/>
      <c r="FTW24" s="26"/>
      <c r="FTX24" s="26"/>
      <c r="FTY24" s="26"/>
      <c r="FTZ24" s="26"/>
      <c r="FUA24" s="26"/>
      <c r="FUB24" s="26"/>
      <c r="FUC24" s="26"/>
      <c r="FUD24" s="26"/>
      <c r="FUE24" s="26"/>
      <c r="FUF24" s="26"/>
      <c r="FUG24" s="26"/>
      <c r="FUH24" s="26"/>
      <c r="FUI24" s="26"/>
      <c r="FUJ24" s="26"/>
      <c r="FUK24" s="26"/>
      <c r="FUL24" s="26"/>
      <c r="FUM24" s="26"/>
      <c r="FUN24" s="26"/>
      <c r="FUO24" s="26"/>
      <c r="FUP24" s="26"/>
      <c r="FUQ24" s="26"/>
      <c r="FUR24" s="26"/>
      <c r="FUS24" s="26"/>
      <c r="FUT24" s="26"/>
      <c r="FUU24" s="26"/>
      <c r="FUV24" s="26"/>
      <c r="FUW24" s="26"/>
      <c r="FUX24" s="26"/>
      <c r="FUY24" s="26"/>
      <c r="FUZ24" s="26"/>
      <c r="FVA24" s="26"/>
      <c r="FVB24" s="26"/>
      <c r="FVC24" s="26"/>
      <c r="FVD24" s="26"/>
      <c r="FVE24" s="26"/>
      <c r="FVF24" s="26"/>
      <c r="FVG24" s="26"/>
      <c r="FVH24" s="26"/>
      <c r="FVI24" s="26"/>
      <c r="FVJ24" s="26"/>
      <c r="FVK24" s="26"/>
      <c r="FVL24" s="26"/>
      <c r="FVM24" s="26"/>
      <c r="FVN24" s="26"/>
      <c r="FVO24" s="26"/>
      <c r="FVP24" s="26"/>
      <c r="FVQ24" s="26"/>
      <c r="FVR24" s="26"/>
      <c r="FVS24" s="26"/>
      <c r="FVT24" s="26"/>
      <c r="FVU24" s="26"/>
      <c r="FVV24" s="26"/>
      <c r="FVW24" s="26"/>
      <c r="FVX24" s="26"/>
      <c r="FVY24" s="26"/>
      <c r="FVZ24" s="26"/>
      <c r="FWA24" s="26"/>
      <c r="FWB24" s="26"/>
      <c r="FWC24" s="26"/>
      <c r="FWD24" s="26"/>
      <c r="FWE24" s="26"/>
      <c r="FWF24" s="26"/>
      <c r="FWG24" s="26"/>
      <c r="FWH24" s="26"/>
      <c r="FWI24" s="26"/>
      <c r="FWJ24" s="26"/>
      <c r="FWK24" s="26"/>
      <c r="FWL24" s="26"/>
      <c r="FWM24" s="26"/>
      <c r="FWN24" s="26"/>
      <c r="FWO24" s="26"/>
      <c r="FWP24" s="26"/>
      <c r="FWQ24" s="26"/>
      <c r="FWR24" s="26"/>
      <c r="FWS24" s="26"/>
      <c r="FWT24" s="26"/>
      <c r="FWU24" s="26"/>
      <c r="FWV24" s="26"/>
      <c r="FWW24" s="26"/>
      <c r="FWX24" s="26"/>
      <c r="FWY24" s="26"/>
      <c r="FWZ24" s="26"/>
      <c r="FXA24" s="26"/>
      <c r="FXB24" s="26"/>
      <c r="FXC24" s="26"/>
      <c r="FXD24" s="26"/>
      <c r="FXE24" s="26"/>
      <c r="FXF24" s="26"/>
      <c r="FXG24" s="26"/>
      <c r="FXH24" s="26"/>
      <c r="FXI24" s="26"/>
      <c r="FXJ24" s="26"/>
      <c r="FXK24" s="26"/>
      <c r="FXL24" s="26"/>
      <c r="FXM24" s="26"/>
      <c r="FXN24" s="26"/>
      <c r="FXO24" s="26"/>
      <c r="FXP24" s="26"/>
      <c r="FXQ24" s="26"/>
      <c r="FXR24" s="26"/>
      <c r="FXS24" s="26"/>
      <c r="FXT24" s="26"/>
      <c r="FXU24" s="26"/>
      <c r="FXV24" s="26"/>
      <c r="FXW24" s="26"/>
      <c r="FXX24" s="26"/>
      <c r="FXY24" s="26"/>
      <c r="FXZ24" s="26"/>
      <c r="FYA24" s="26"/>
      <c r="FYB24" s="26"/>
      <c r="FYC24" s="26"/>
      <c r="FYD24" s="26"/>
      <c r="FYE24" s="26"/>
      <c r="FYF24" s="26"/>
      <c r="FYG24" s="26"/>
      <c r="FYH24" s="26"/>
      <c r="FYI24" s="26"/>
      <c r="FYJ24" s="26"/>
      <c r="FYK24" s="26"/>
      <c r="FYL24" s="26"/>
      <c r="FYM24" s="26"/>
      <c r="FYN24" s="26"/>
      <c r="FYO24" s="26"/>
      <c r="FYP24" s="26"/>
      <c r="FYQ24" s="26"/>
      <c r="FYR24" s="26"/>
      <c r="FYS24" s="26"/>
      <c r="FYT24" s="26"/>
      <c r="FYU24" s="26"/>
      <c r="FYV24" s="26"/>
      <c r="FYW24" s="26"/>
      <c r="FYX24" s="26"/>
      <c r="FYY24" s="26"/>
      <c r="FYZ24" s="26"/>
      <c r="FZA24" s="26"/>
      <c r="FZB24" s="26"/>
      <c r="FZC24" s="26"/>
      <c r="FZD24" s="26"/>
      <c r="FZE24" s="26"/>
      <c r="FZF24" s="26"/>
      <c r="FZG24" s="26"/>
      <c r="FZH24" s="26"/>
      <c r="FZI24" s="26"/>
      <c r="FZJ24" s="26"/>
      <c r="FZK24" s="26"/>
      <c r="FZL24" s="26"/>
      <c r="FZM24" s="26"/>
      <c r="FZN24" s="26"/>
      <c r="FZO24" s="26"/>
      <c r="FZP24" s="26"/>
      <c r="FZQ24" s="26"/>
      <c r="FZR24" s="26"/>
      <c r="FZS24" s="26"/>
      <c r="FZT24" s="26"/>
      <c r="FZU24" s="26"/>
      <c r="FZV24" s="26"/>
      <c r="FZW24" s="26"/>
      <c r="FZX24" s="26"/>
      <c r="FZY24" s="26"/>
      <c r="FZZ24" s="26"/>
      <c r="GAA24" s="26"/>
      <c r="GAB24" s="26"/>
      <c r="GAC24" s="26"/>
      <c r="GAD24" s="26"/>
      <c r="GAE24" s="26"/>
      <c r="GAF24" s="26"/>
      <c r="GAG24" s="26"/>
      <c r="GAH24" s="26"/>
      <c r="GAI24" s="26"/>
      <c r="GAJ24" s="26"/>
      <c r="GAK24" s="26"/>
      <c r="GAL24" s="26"/>
      <c r="GAM24" s="26"/>
      <c r="GAN24" s="26"/>
      <c r="GAO24" s="26"/>
      <c r="GAP24" s="26"/>
      <c r="GAQ24" s="26"/>
      <c r="GAR24" s="26"/>
      <c r="GAS24" s="26"/>
      <c r="GAT24" s="26"/>
      <c r="GAU24" s="26"/>
      <c r="GAV24" s="26"/>
      <c r="GAW24" s="26"/>
      <c r="GAX24" s="26"/>
      <c r="GAY24" s="26"/>
      <c r="GAZ24" s="26"/>
      <c r="GBA24" s="26"/>
      <c r="GBB24" s="26"/>
      <c r="GBC24" s="26"/>
      <c r="GBD24" s="26"/>
      <c r="GBE24" s="26"/>
      <c r="GBF24" s="26"/>
      <c r="GBG24" s="26"/>
      <c r="GBH24" s="26"/>
      <c r="GBI24" s="26"/>
      <c r="GBJ24" s="26"/>
      <c r="GBK24" s="26"/>
      <c r="GBL24" s="26"/>
      <c r="GBM24" s="26"/>
      <c r="GBN24" s="26"/>
      <c r="GBO24" s="26"/>
      <c r="GBP24" s="26"/>
      <c r="GBQ24" s="26"/>
      <c r="GBR24" s="26"/>
      <c r="GBS24" s="26"/>
      <c r="GBT24" s="26"/>
      <c r="GBU24" s="26"/>
      <c r="GBV24" s="26"/>
      <c r="GBW24" s="26"/>
      <c r="GBX24" s="26"/>
      <c r="GBY24" s="26"/>
      <c r="GBZ24" s="26"/>
      <c r="GCA24" s="26"/>
      <c r="GCB24" s="26"/>
      <c r="GCC24" s="26"/>
      <c r="GCD24" s="26"/>
      <c r="GCE24" s="26"/>
      <c r="GCF24" s="26"/>
      <c r="GCG24" s="26"/>
      <c r="GCH24" s="26"/>
      <c r="GCI24" s="26"/>
      <c r="GCJ24" s="26"/>
      <c r="GCK24" s="26"/>
      <c r="GCL24" s="26"/>
      <c r="GCM24" s="26"/>
      <c r="GCN24" s="26"/>
      <c r="GCO24" s="26"/>
      <c r="GCP24" s="26"/>
      <c r="GCQ24" s="26"/>
      <c r="GCR24" s="26"/>
      <c r="GCS24" s="26"/>
      <c r="GCT24" s="26"/>
      <c r="GCU24" s="26"/>
      <c r="GCV24" s="26"/>
      <c r="GCW24" s="26"/>
      <c r="GCX24" s="26"/>
      <c r="GCY24" s="26"/>
      <c r="GCZ24" s="26"/>
      <c r="GDA24" s="26"/>
      <c r="GDB24" s="26"/>
      <c r="GDC24" s="26"/>
      <c r="GDD24" s="26"/>
      <c r="GDE24" s="26"/>
      <c r="GDF24" s="26"/>
      <c r="GDG24" s="26"/>
      <c r="GDH24" s="26"/>
      <c r="GDI24" s="26"/>
      <c r="GDJ24" s="26"/>
      <c r="GDK24" s="26"/>
      <c r="GDL24" s="26"/>
      <c r="GDM24" s="26"/>
      <c r="GDN24" s="26"/>
      <c r="GDO24" s="26"/>
      <c r="GDP24" s="26"/>
      <c r="GDQ24" s="26"/>
      <c r="GDR24" s="26"/>
      <c r="GDS24" s="26"/>
      <c r="GDT24" s="26"/>
      <c r="GDU24" s="26"/>
      <c r="GDV24" s="26"/>
      <c r="GDW24" s="26"/>
      <c r="GDX24" s="26"/>
      <c r="GDY24" s="26"/>
      <c r="GDZ24" s="26"/>
      <c r="GEA24" s="26"/>
      <c r="GEB24" s="26"/>
      <c r="GEC24" s="26"/>
      <c r="GED24" s="26"/>
      <c r="GEE24" s="26"/>
      <c r="GEF24" s="26"/>
      <c r="GEG24" s="26"/>
      <c r="GEH24" s="26"/>
      <c r="GEI24" s="26"/>
      <c r="GEJ24" s="26"/>
      <c r="GEK24" s="26"/>
      <c r="GEL24" s="26"/>
      <c r="GEM24" s="26"/>
      <c r="GEN24" s="26"/>
      <c r="GEO24" s="26"/>
      <c r="GEP24" s="26"/>
      <c r="GEQ24" s="26"/>
      <c r="GER24" s="26"/>
      <c r="GES24" s="26"/>
      <c r="GET24" s="26"/>
      <c r="GEU24" s="26"/>
      <c r="GEV24" s="26"/>
      <c r="GEW24" s="26"/>
      <c r="GEX24" s="26"/>
      <c r="GEY24" s="26"/>
      <c r="GEZ24" s="26"/>
      <c r="GFA24" s="26"/>
      <c r="GFB24" s="26"/>
      <c r="GFC24" s="26"/>
      <c r="GFD24" s="26"/>
      <c r="GFE24" s="26"/>
      <c r="GFF24" s="26"/>
      <c r="GFG24" s="26"/>
      <c r="GFH24" s="26"/>
      <c r="GFI24" s="26"/>
      <c r="GFJ24" s="26"/>
      <c r="GFK24" s="26"/>
      <c r="GFL24" s="26"/>
      <c r="GFM24" s="26"/>
      <c r="GFN24" s="26"/>
      <c r="GFO24" s="26"/>
      <c r="GFP24" s="26"/>
      <c r="GFQ24" s="26"/>
      <c r="GFR24" s="26"/>
      <c r="GFS24" s="26"/>
      <c r="GFT24" s="26"/>
      <c r="GFU24" s="26"/>
      <c r="GFV24" s="26"/>
      <c r="GFW24" s="26"/>
      <c r="GFX24" s="26"/>
      <c r="GFY24" s="26"/>
      <c r="GFZ24" s="26"/>
      <c r="GGA24" s="26"/>
      <c r="GGB24" s="26"/>
      <c r="GGC24" s="26"/>
      <c r="GGD24" s="26"/>
      <c r="GGE24" s="26"/>
      <c r="GGF24" s="26"/>
      <c r="GGG24" s="26"/>
      <c r="GGH24" s="26"/>
      <c r="GGI24" s="26"/>
      <c r="GGJ24" s="26"/>
      <c r="GGK24" s="26"/>
      <c r="GGL24" s="26"/>
      <c r="GGM24" s="26"/>
      <c r="GGN24" s="26"/>
      <c r="GGO24" s="26"/>
      <c r="GGP24" s="26"/>
      <c r="GGQ24" s="26"/>
      <c r="GGR24" s="26"/>
      <c r="GGS24" s="26"/>
      <c r="GGT24" s="26"/>
      <c r="GGU24" s="26"/>
      <c r="GGV24" s="26"/>
      <c r="GGW24" s="26"/>
      <c r="GGX24" s="26"/>
      <c r="GGY24" s="26"/>
      <c r="GGZ24" s="26"/>
      <c r="GHA24" s="26"/>
      <c r="GHB24" s="26"/>
      <c r="GHC24" s="26"/>
      <c r="GHD24" s="26"/>
      <c r="GHE24" s="26"/>
      <c r="GHF24" s="26"/>
      <c r="GHG24" s="26"/>
      <c r="GHH24" s="26"/>
      <c r="GHI24" s="26"/>
      <c r="GHJ24" s="26"/>
      <c r="GHK24" s="26"/>
      <c r="GHL24" s="26"/>
      <c r="GHM24" s="26"/>
      <c r="GHN24" s="26"/>
      <c r="GHO24" s="26"/>
      <c r="GHP24" s="26"/>
      <c r="GHQ24" s="26"/>
      <c r="GHR24" s="26"/>
      <c r="GHS24" s="26"/>
      <c r="GHT24" s="26"/>
      <c r="GHU24" s="26"/>
      <c r="GHV24" s="26"/>
      <c r="GHW24" s="26"/>
      <c r="GHX24" s="26"/>
      <c r="GHY24" s="26"/>
      <c r="GHZ24" s="26"/>
      <c r="GIA24" s="26"/>
      <c r="GIB24" s="26"/>
      <c r="GIC24" s="26"/>
      <c r="GID24" s="26"/>
      <c r="GIE24" s="26"/>
      <c r="GIF24" s="26"/>
      <c r="GIG24" s="26"/>
      <c r="GIH24" s="26"/>
      <c r="GII24" s="26"/>
      <c r="GIJ24" s="26"/>
      <c r="GIK24" s="26"/>
      <c r="GIL24" s="26"/>
      <c r="GIM24" s="26"/>
      <c r="GIN24" s="26"/>
      <c r="GIO24" s="26"/>
      <c r="GIP24" s="26"/>
      <c r="GIQ24" s="26"/>
      <c r="GIR24" s="26"/>
      <c r="GIS24" s="26"/>
      <c r="GIT24" s="26"/>
      <c r="GIU24" s="26"/>
      <c r="GIV24" s="26"/>
      <c r="GIW24" s="26"/>
      <c r="GIX24" s="26"/>
      <c r="GIY24" s="26"/>
      <c r="GIZ24" s="26"/>
      <c r="GJA24" s="26"/>
      <c r="GJB24" s="26"/>
      <c r="GJC24" s="26"/>
      <c r="GJD24" s="26"/>
      <c r="GJE24" s="26"/>
      <c r="GJF24" s="26"/>
      <c r="GJG24" s="26"/>
      <c r="GJH24" s="26"/>
      <c r="GJI24" s="26"/>
      <c r="GJJ24" s="26"/>
      <c r="GJK24" s="26"/>
      <c r="GJL24" s="26"/>
      <c r="GJM24" s="26"/>
      <c r="GJN24" s="26"/>
      <c r="GJO24" s="26"/>
      <c r="GJP24" s="26"/>
      <c r="GJQ24" s="26"/>
      <c r="GJR24" s="26"/>
      <c r="GJS24" s="26"/>
      <c r="GJT24" s="26"/>
      <c r="GJU24" s="26"/>
      <c r="GJV24" s="26"/>
      <c r="GJW24" s="26"/>
      <c r="GJX24" s="26"/>
      <c r="GJY24" s="26"/>
      <c r="GJZ24" s="26"/>
      <c r="GKA24" s="26"/>
      <c r="GKB24" s="26"/>
      <c r="GKC24" s="26"/>
      <c r="GKD24" s="26"/>
      <c r="GKE24" s="26"/>
      <c r="GKF24" s="26"/>
      <c r="GKG24" s="26"/>
      <c r="GKH24" s="26"/>
      <c r="GKI24" s="26"/>
      <c r="GKJ24" s="26"/>
      <c r="GKK24" s="26"/>
      <c r="GKL24" s="26"/>
      <c r="GKM24" s="26"/>
      <c r="GKN24" s="26"/>
      <c r="GKO24" s="26"/>
      <c r="GKP24" s="26"/>
      <c r="GKQ24" s="26"/>
      <c r="GKR24" s="26"/>
      <c r="GKS24" s="26"/>
      <c r="GKT24" s="26"/>
      <c r="GKU24" s="26"/>
      <c r="GKV24" s="26"/>
      <c r="GKW24" s="26"/>
      <c r="GKX24" s="26"/>
      <c r="GKY24" s="26"/>
      <c r="GKZ24" s="26"/>
      <c r="GLA24" s="26"/>
      <c r="GLB24" s="26"/>
      <c r="GLC24" s="26"/>
      <c r="GLD24" s="26"/>
      <c r="GLE24" s="26"/>
      <c r="GLF24" s="26"/>
      <c r="GLG24" s="26"/>
      <c r="GLH24" s="26"/>
      <c r="GLI24" s="26"/>
      <c r="GLJ24" s="26"/>
      <c r="GLK24" s="26"/>
      <c r="GLL24" s="26"/>
      <c r="GLM24" s="26"/>
      <c r="GLN24" s="26"/>
      <c r="GLO24" s="26"/>
      <c r="GLP24" s="26"/>
      <c r="GLQ24" s="26"/>
      <c r="GLR24" s="26"/>
      <c r="GLS24" s="26"/>
      <c r="GLT24" s="26"/>
      <c r="GLU24" s="26"/>
      <c r="GLV24" s="26"/>
      <c r="GLW24" s="26"/>
      <c r="GLX24" s="26"/>
      <c r="GLY24" s="26"/>
      <c r="GLZ24" s="26"/>
      <c r="GMA24" s="26"/>
      <c r="GMB24" s="26"/>
      <c r="GMC24" s="26"/>
      <c r="GMD24" s="26"/>
      <c r="GME24" s="26"/>
      <c r="GMF24" s="26"/>
      <c r="GMG24" s="26"/>
      <c r="GMH24" s="26"/>
      <c r="GMI24" s="26"/>
      <c r="GMJ24" s="26"/>
      <c r="GMK24" s="26"/>
      <c r="GML24" s="26"/>
      <c r="GMM24" s="26"/>
      <c r="GMN24" s="26"/>
      <c r="GMO24" s="26"/>
      <c r="GMP24" s="26"/>
      <c r="GMQ24" s="26"/>
      <c r="GMR24" s="26"/>
      <c r="GMS24" s="26"/>
      <c r="GMT24" s="26"/>
      <c r="GMU24" s="26"/>
      <c r="GMV24" s="26"/>
      <c r="GMW24" s="26"/>
      <c r="GMX24" s="26"/>
      <c r="GMY24" s="26"/>
      <c r="GMZ24" s="26"/>
      <c r="GNA24" s="26"/>
      <c r="GNB24" s="26"/>
      <c r="GNC24" s="26"/>
      <c r="GND24" s="26"/>
      <c r="GNE24" s="26"/>
      <c r="GNF24" s="26"/>
      <c r="GNG24" s="26"/>
      <c r="GNH24" s="26"/>
      <c r="GNI24" s="26"/>
      <c r="GNJ24" s="26"/>
      <c r="GNK24" s="26"/>
      <c r="GNL24" s="26"/>
      <c r="GNM24" s="26"/>
      <c r="GNN24" s="26"/>
      <c r="GNO24" s="26"/>
      <c r="GNP24" s="26"/>
      <c r="GNQ24" s="26"/>
      <c r="GNR24" s="26"/>
      <c r="GNS24" s="26"/>
      <c r="GNT24" s="26"/>
      <c r="GNU24" s="26"/>
      <c r="GNV24" s="26"/>
      <c r="GNW24" s="26"/>
      <c r="GNX24" s="26"/>
      <c r="GNY24" s="26"/>
      <c r="GNZ24" s="26"/>
      <c r="GOA24" s="26"/>
      <c r="GOB24" s="26"/>
      <c r="GOC24" s="26"/>
      <c r="GOD24" s="26"/>
      <c r="GOE24" s="26"/>
      <c r="GOF24" s="26"/>
      <c r="GOG24" s="26"/>
      <c r="GOH24" s="26"/>
      <c r="GOI24" s="26"/>
      <c r="GOJ24" s="26"/>
      <c r="GOK24" s="26"/>
      <c r="GOL24" s="26"/>
      <c r="GOM24" s="26"/>
      <c r="GON24" s="26"/>
      <c r="GOO24" s="26"/>
      <c r="GOP24" s="26"/>
      <c r="GOQ24" s="26"/>
      <c r="GOR24" s="26"/>
      <c r="GOS24" s="26"/>
      <c r="GOT24" s="26"/>
      <c r="GOU24" s="26"/>
      <c r="GOV24" s="26"/>
      <c r="GOW24" s="26"/>
      <c r="GOX24" s="26"/>
      <c r="GOY24" s="26"/>
      <c r="GOZ24" s="26"/>
      <c r="GPA24" s="26"/>
      <c r="GPB24" s="26"/>
      <c r="GPC24" s="26"/>
      <c r="GPD24" s="26"/>
      <c r="GPE24" s="26"/>
      <c r="GPF24" s="26"/>
      <c r="GPG24" s="26"/>
      <c r="GPH24" s="26"/>
      <c r="GPI24" s="26"/>
      <c r="GPJ24" s="26"/>
      <c r="GPK24" s="26"/>
      <c r="GPL24" s="26"/>
      <c r="GPM24" s="26"/>
      <c r="GPN24" s="26"/>
      <c r="GPO24" s="26"/>
      <c r="GPP24" s="26"/>
      <c r="GPQ24" s="26"/>
      <c r="GPR24" s="26"/>
      <c r="GPS24" s="26"/>
      <c r="GPT24" s="26"/>
      <c r="GPU24" s="26"/>
      <c r="GPV24" s="26"/>
      <c r="GPW24" s="26"/>
      <c r="GPX24" s="26"/>
      <c r="GPY24" s="26"/>
      <c r="GPZ24" s="26"/>
      <c r="GQA24" s="26"/>
      <c r="GQB24" s="26"/>
      <c r="GQC24" s="26"/>
      <c r="GQD24" s="26"/>
      <c r="GQE24" s="26"/>
      <c r="GQF24" s="26"/>
      <c r="GQG24" s="26"/>
      <c r="GQH24" s="26"/>
      <c r="GQI24" s="26"/>
      <c r="GQJ24" s="26"/>
      <c r="GQK24" s="26"/>
      <c r="GQL24" s="26"/>
      <c r="GQM24" s="26"/>
      <c r="GQN24" s="26"/>
      <c r="GQO24" s="26"/>
      <c r="GQP24" s="26"/>
      <c r="GQQ24" s="26"/>
      <c r="GQR24" s="26"/>
      <c r="GQS24" s="26"/>
      <c r="GQT24" s="26"/>
      <c r="GQU24" s="26"/>
      <c r="GQV24" s="26"/>
      <c r="GQW24" s="26"/>
      <c r="GQX24" s="26"/>
      <c r="GQY24" s="26"/>
      <c r="GQZ24" s="26"/>
      <c r="GRA24" s="26"/>
      <c r="GRB24" s="26"/>
      <c r="GRC24" s="26"/>
      <c r="GRD24" s="26"/>
      <c r="GRE24" s="26"/>
      <c r="GRF24" s="26"/>
      <c r="GRG24" s="26"/>
      <c r="GRH24" s="26"/>
      <c r="GRI24" s="26"/>
      <c r="GRJ24" s="26"/>
      <c r="GRK24" s="26"/>
      <c r="GRL24" s="26"/>
      <c r="GRM24" s="26"/>
      <c r="GRN24" s="26"/>
      <c r="GRO24" s="26"/>
      <c r="GRP24" s="26"/>
      <c r="GRQ24" s="26"/>
      <c r="GRR24" s="26"/>
      <c r="GRS24" s="26"/>
      <c r="GRT24" s="26"/>
      <c r="GRU24" s="26"/>
      <c r="GRV24" s="26"/>
      <c r="GRW24" s="26"/>
      <c r="GRX24" s="26"/>
      <c r="GRY24" s="26"/>
      <c r="GRZ24" s="26"/>
      <c r="GSA24" s="26"/>
      <c r="GSB24" s="26"/>
      <c r="GSC24" s="26"/>
      <c r="GSD24" s="26"/>
      <c r="GSE24" s="26"/>
      <c r="GSF24" s="26"/>
      <c r="GSG24" s="26"/>
      <c r="GSH24" s="26"/>
      <c r="GSI24" s="26"/>
      <c r="GSJ24" s="26"/>
      <c r="GSK24" s="26"/>
      <c r="GSL24" s="26"/>
      <c r="GSM24" s="26"/>
      <c r="GSN24" s="26"/>
      <c r="GSO24" s="26"/>
      <c r="GSP24" s="26"/>
      <c r="GSQ24" s="26"/>
      <c r="GSR24" s="26"/>
      <c r="GSS24" s="26"/>
      <c r="GST24" s="26"/>
      <c r="GSU24" s="26"/>
      <c r="GSV24" s="26"/>
      <c r="GSW24" s="26"/>
      <c r="GSX24" s="26"/>
      <c r="GSY24" s="26"/>
      <c r="GSZ24" s="26"/>
      <c r="GTA24" s="26"/>
      <c r="GTB24" s="26"/>
      <c r="GTC24" s="26"/>
      <c r="GTD24" s="26"/>
      <c r="GTE24" s="26"/>
      <c r="GTF24" s="26"/>
      <c r="GTG24" s="26"/>
      <c r="GTH24" s="26"/>
      <c r="GTI24" s="26"/>
      <c r="GTJ24" s="26"/>
      <c r="GTK24" s="26"/>
      <c r="GTL24" s="26"/>
      <c r="GTM24" s="26"/>
      <c r="GTN24" s="26"/>
      <c r="GTO24" s="26"/>
      <c r="GTP24" s="26"/>
      <c r="GTQ24" s="26"/>
      <c r="GTR24" s="26"/>
      <c r="GTS24" s="26"/>
      <c r="GTT24" s="26"/>
      <c r="GTU24" s="26"/>
      <c r="GTV24" s="26"/>
      <c r="GTW24" s="26"/>
      <c r="GTX24" s="26"/>
      <c r="GTY24" s="26"/>
      <c r="GTZ24" s="26"/>
      <c r="GUA24" s="26"/>
      <c r="GUB24" s="26"/>
      <c r="GUC24" s="26"/>
      <c r="GUD24" s="26"/>
      <c r="GUE24" s="26"/>
      <c r="GUF24" s="26"/>
      <c r="GUG24" s="26"/>
      <c r="GUH24" s="26"/>
      <c r="GUI24" s="26"/>
      <c r="GUJ24" s="26"/>
      <c r="GUK24" s="26"/>
      <c r="GUL24" s="26"/>
      <c r="GUM24" s="26"/>
      <c r="GUN24" s="26"/>
      <c r="GUO24" s="26"/>
      <c r="GUP24" s="26"/>
      <c r="GUQ24" s="26"/>
      <c r="GUR24" s="26"/>
      <c r="GUS24" s="26"/>
      <c r="GUT24" s="26"/>
      <c r="GUU24" s="26"/>
      <c r="GUV24" s="26"/>
      <c r="GUW24" s="26"/>
      <c r="GUX24" s="26"/>
      <c r="GUY24" s="26"/>
      <c r="GUZ24" s="26"/>
      <c r="GVA24" s="26"/>
      <c r="GVB24" s="26"/>
      <c r="GVC24" s="26"/>
      <c r="GVD24" s="26"/>
      <c r="GVE24" s="26"/>
      <c r="GVF24" s="26"/>
      <c r="GVG24" s="26"/>
      <c r="GVH24" s="26"/>
      <c r="GVI24" s="26"/>
      <c r="GVJ24" s="26"/>
      <c r="GVK24" s="26"/>
      <c r="GVL24" s="26"/>
      <c r="GVM24" s="26"/>
      <c r="GVN24" s="26"/>
      <c r="GVO24" s="26"/>
      <c r="GVP24" s="26"/>
      <c r="GVQ24" s="26"/>
      <c r="GVR24" s="26"/>
      <c r="GVS24" s="26"/>
      <c r="GVT24" s="26"/>
      <c r="GVU24" s="26"/>
      <c r="GVV24" s="26"/>
      <c r="GVW24" s="26"/>
      <c r="GVX24" s="26"/>
      <c r="GVY24" s="26"/>
      <c r="GVZ24" s="26"/>
      <c r="GWA24" s="26"/>
      <c r="GWB24" s="26"/>
      <c r="GWC24" s="26"/>
      <c r="GWD24" s="26"/>
      <c r="GWE24" s="26"/>
      <c r="GWF24" s="26"/>
      <c r="GWG24" s="26"/>
      <c r="GWH24" s="26"/>
      <c r="GWI24" s="26"/>
      <c r="GWJ24" s="26"/>
      <c r="GWK24" s="26"/>
      <c r="GWL24" s="26"/>
      <c r="GWM24" s="26"/>
      <c r="GWN24" s="26"/>
      <c r="GWO24" s="26"/>
      <c r="GWP24" s="26"/>
      <c r="GWQ24" s="26"/>
      <c r="GWR24" s="26"/>
      <c r="GWS24" s="26"/>
      <c r="GWT24" s="26"/>
      <c r="GWU24" s="26"/>
      <c r="GWV24" s="26"/>
      <c r="GWW24" s="26"/>
      <c r="GWX24" s="26"/>
      <c r="GWY24" s="26"/>
      <c r="GWZ24" s="26"/>
      <c r="GXA24" s="26"/>
      <c r="GXB24" s="26"/>
      <c r="GXC24" s="26"/>
      <c r="GXD24" s="26"/>
      <c r="GXE24" s="26"/>
      <c r="GXF24" s="26"/>
      <c r="GXG24" s="26"/>
      <c r="GXH24" s="26"/>
      <c r="GXI24" s="26"/>
      <c r="GXJ24" s="26"/>
      <c r="GXK24" s="26"/>
      <c r="GXL24" s="26"/>
      <c r="GXM24" s="26"/>
      <c r="GXN24" s="26"/>
      <c r="GXO24" s="26"/>
      <c r="GXP24" s="26"/>
      <c r="GXQ24" s="26"/>
      <c r="GXR24" s="26"/>
      <c r="GXS24" s="26"/>
      <c r="GXT24" s="26"/>
      <c r="GXU24" s="26"/>
      <c r="GXV24" s="26"/>
      <c r="GXW24" s="26"/>
      <c r="GXX24" s="26"/>
      <c r="GXY24" s="26"/>
      <c r="GXZ24" s="26"/>
      <c r="GYA24" s="26"/>
      <c r="GYB24" s="26"/>
      <c r="GYC24" s="26"/>
      <c r="GYD24" s="26"/>
      <c r="GYE24" s="26"/>
      <c r="GYF24" s="26"/>
      <c r="GYG24" s="26"/>
      <c r="GYH24" s="26"/>
      <c r="GYI24" s="26"/>
      <c r="GYJ24" s="26"/>
      <c r="GYK24" s="26"/>
      <c r="GYL24" s="26"/>
      <c r="GYM24" s="26"/>
      <c r="GYN24" s="26"/>
      <c r="GYO24" s="26"/>
      <c r="GYP24" s="26"/>
      <c r="GYQ24" s="26"/>
      <c r="GYR24" s="26"/>
      <c r="GYS24" s="26"/>
      <c r="GYT24" s="26"/>
      <c r="GYU24" s="26"/>
      <c r="GYV24" s="26"/>
      <c r="GYW24" s="26"/>
      <c r="GYX24" s="26"/>
      <c r="GYY24" s="26"/>
      <c r="GYZ24" s="26"/>
      <c r="GZA24" s="26"/>
      <c r="GZB24" s="26"/>
      <c r="GZC24" s="26"/>
      <c r="GZD24" s="26"/>
      <c r="GZE24" s="26"/>
      <c r="GZF24" s="26"/>
      <c r="GZG24" s="26"/>
      <c r="GZH24" s="26"/>
      <c r="GZI24" s="26"/>
      <c r="GZJ24" s="26"/>
      <c r="GZK24" s="26"/>
      <c r="GZL24" s="26"/>
      <c r="GZM24" s="26"/>
      <c r="GZN24" s="26"/>
      <c r="GZO24" s="26"/>
      <c r="GZP24" s="26"/>
      <c r="GZQ24" s="26"/>
      <c r="GZR24" s="26"/>
      <c r="GZS24" s="26"/>
      <c r="GZT24" s="26"/>
      <c r="GZU24" s="26"/>
      <c r="GZV24" s="26"/>
      <c r="GZW24" s="26"/>
      <c r="GZX24" s="26"/>
      <c r="GZY24" s="26"/>
      <c r="GZZ24" s="26"/>
      <c r="HAA24" s="26"/>
      <c r="HAB24" s="26"/>
      <c r="HAC24" s="26"/>
      <c r="HAD24" s="26"/>
      <c r="HAE24" s="26"/>
      <c r="HAF24" s="26"/>
      <c r="HAG24" s="26"/>
      <c r="HAH24" s="26"/>
      <c r="HAI24" s="26"/>
      <c r="HAJ24" s="26"/>
      <c r="HAK24" s="26"/>
      <c r="HAL24" s="26"/>
      <c r="HAM24" s="26"/>
      <c r="HAN24" s="26"/>
      <c r="HAO24" s="26"/>
      <c r="HAP24" s="26"/>
      <c r="HAQ24" s="26"/>
      <c r="HAR24" s="26"/>
      <c r="HAS24" s="26"/>
      <c r="HAT24" s="26"/>
      <c r="HAU24" s="26"/>
      <c r="HAV24" s="26"/>
      <c r="HAW24" s="26"/>
      <c r="HAX24" s="26"/>
      <c r="HAY24" s="26"/>
      <c r="HAZ24" s="26"/>
      <c r="HBA24" s="26"/>
      <c r="HBB24" s="26"/>
      <c r="HBC24" s="26"/>
      <c r="HBD24" s="26"/>
      <c r="HBE24" s="26"/>
      <c r="HBF24" s="26"/>
      <c r="HBG24" s="26"/>
      <c r="HBH24" s="26"/>
      <c r="HBI24" s="26"/>
      <c r="HBJ24" s="26"/>
      <c r="HBK24" s="26"/>
      <c r="HBL24" s="26"/>
      <c r="HBM24" s="26"/>
      <c r="HBN24" s="26"/>
      <c r="HBO24" s="26"/>
      <c r="HBP24" s="26"/>
      <c r="HBQ24" s="26"/>
      <c r="HBR24" s="26"/>
      <c r="HBS24" s="26"/>
      <c r="HBT24" s="26"/>
      <c r="HBU24" s="26"/>
      <c r="HBV24" s="26"/>
      <c r="HBW24" s="26"/>
      <c r="HBX24" s="26"/>
      <c r="HBY24" s="26"/>
      <c r="HBZ24" s="26"/>
      <c r="HCA24" s="26"/>
      <c r="HCB24" s="26"/>
      <c r="HCC24" s="26"/>
      <c r="HCD24" s="26"/>
      <c r="HCE24" s="26"/>
      <c r="HCF24" s="26"/>
      <c r="HCG24" s="26"/>
      <c r="HCH24" s="26"/>
      <c r="HCI24" s="26"/>
      <c r="HCJ24" s="26"/>
      <c r="HCK24" s="26"/>
      <c r="HCL24" s="26"/>
      <c r="HCM24" s="26"/>
      <c r="HCN24" s="26"/>
      <c r="HCO24" s="26"/>
      <c r="HCP24" s="26"/>
      <c r="HCQ24" s="26"/>
      <c r="HCR24" s="26"/>
      <c r="HCS24" s="26"/>
      <c r="HCT24" s="26"/>
      <c r="HCU24" s="26"/>
      <c r="HCV24" s="26"/>
      <c r="HCW24" s="26"/>
      <c r="HCX24" s="26"/>
      <c r="HCY24" s="26"/>
      <c r="HCZ24" s="26"/>
      <c r="HDA24" s="26"/>
      <c r="HDB24" s="26"/>
      <c r="HDC24" s="26"/>
      <c r="HDD24" s="26"/>
      <c r="HDE24" s="26"/>
      <c r="HDF24" s="26"/>
      <c r="HDG24" s="26"/>
      <c r="HDH24" s="26"/>
      <c r="HDI24" s="26"/>
      <c r="HDJ24" s="26"/>
      <c r="HDK24" s="26"/>
      <c r="HDL24" s="26"/>
      <c r="HDM24" s="26"/>
      <c r="HDN24" s="26"/>
      <c r="HDO24" s="26"/>
      <c r="HDP24" s="26"/>
      <c r="HDQ24" s="26"/>
      <c r="HDR24" s="26"/>
      <c r="HDS24" s="26"/>
      <c r="HDT24" s="26"/>
      <c r="HDU24" s="26"/>
      <c r="HDV24" s="26"/>
      <c r="HDW24" s="26"/>
      <c r="HDX24" s="26"/>
      <c r="HDY24" s="26"/>
      <c r="HDZ24" s="26"/>
      <c r="HEA24" s="26"/>
      <c r="HEB24" s="26"/>
      <c r="HEC24" s="26"/>
      <c r="HED24" s="26"/>
      <c r="HEE24" s="26"/>
      <c r="HEF24" s="26"/>
      <c r="HEG24" s="26"/>
      <c r="HEH24" s="26"/>
      <c r="HEI24" s="26"/>
      <c r="HEJ24" s="26"/>
      <c r="HEK24" s="26"/>
      <c r="HEL24" s="26"/>
      <c r="HEM24" s="26"/>
      <c r="HEN24" s="26"/>
      <c r="HEO24" s="26"/>
      <c r="HEP24" s="26"/>
      <c r="HEQ24" s="26"/>
      <c r="HER24" s="26"/>
      <c r="HES24" s="26"/>
      <c r="HET24" s="26"/>
      <c r="HEU24" s="26"/>
      <c r="HEV24" s="26"/>
      <c r="HEW24" s="26"/>
      <c r="HEX24" s="26"/>
      <c r="HEY24" s="26"/>
      <c r="HEZ24" s="26"/>
      <c r="HFA24" s="26"/>
      <c r="HFB24" s="26"/>
      <c r="HFC24" s="26"/>
      <c r="HFD24" s="26"/>
      <c r="HFE24" s="26"/>
      <c r="HFF24" s="26"/>
      <c r="HFG24" s="26"/>
      <c r="HFH24" s="26"/>
      <c r="HFI24" s="26"/>
      <c r="HFJ24" s="26"/>
      <c r="HFK24" s="26"/>
      <c r="HFL24" s="26"/>
      <c r="HFM24" s="26"/>
      <c r="HFN24" s="26"/>
      <c r="HFO24" s="26"/>
      <c r="HFP24" s="26"/>
      <c r="HFQ24" s="26"/>
      <c r="HFR24" s="26"/>
      <c r="HFS24" s="26"/>
      <c r="HFT24" s="26"/>
      <c r="HFU24" s="26"/>
      <c r="HFV24" s="26"/>
      <c r="HFW24" s="26"/>
      <c r="HFX24" s="26"/>
      <c r="HFY24" s="26"/>
      <c r="HFZ24" s="26"/>
      <c r="HGA24" s="26"/>
      <c r="HGB24" s="26"/>
      <c r="HGC24" s="26"/>
      <c r="HGD24" s="26"/>
      <c r="HGE24" s="26"/>
      <c r="HGF24" s="26"/>
      <c r="HGG24" s="26"/>
      <c r="HGH24" s="26"/>
      <c r="HGI24" s="26"/>
      <c r="HGJ24" s="26"/>
      <c r="HGK24" s="26"/>
      <c r="HGL24" s="26"/>
      <c r="HGM24" s="26"/>
      <c r="HGN24" s="26"/>
      <c r="HGO24" s="26"/>
      <c r="HGP24" s="26"/>
      <c r="HGQ24" s="26"/>
      <c r="HGR24" s="26"/>
      <c r="HGS24" s="26"/>
      <c r="HGT24" s="26"/>
      <c r="HGU24" s="26"/>
      <c r="HGV24" s="26"/>
      <c r="HGW24" s="26"/>
      <c r="HGX24" s="26"/>
      <c r="HGY24" s="26"/>
      <c r="HGZ24" s="26"/>
      <c r="HHA24" s="26"/>
      <c r="HHB24" s="26"/>
      <c r="HHC24" s="26"/>
      <c r="HHD24" s="26"/>
      <c r="HHE24" s="26"/>
      <c r="HHF24" s="26"/>
      <c r="HHG24" s="26"/>
      <c r="HHH24" s="26"/>
      <c r="HHI24" s="26"/>
      <c r="HHJ24" s="26"/>
      <c r="HHK24" s="26"/>
      <c r="HHL24" s="26"/>
      <c r="HHM24" s="26"/>
      <c r="HHN24" s="26"/>
      <c r="HHO24" s="26"/>
      <c r="HHP24" s="26"/>
      <c r="HHQ24" s="26"/>
      <c r="HHR24" s="26"/>
      <c r="HHS24" s="26"/>
      <c r="HHT24" s="26"/>
      <c r="HHU24" s="26"/>
      <c r="HHV24" s="26"/>
      <c r="HHW24" s="26"/>
      <c r="HHX24" s="26"/>
      <c r="HHY24" s="26"/>
      <c r="HHZ24" s="26"/>
      <c r="HIA24" s="26"/>
      <c r="HIB24" s="26"/>
      <c r="HIC24" s="26"/>
      <c r="HID24" s="26"/>
      <c r="HIE24" s="26"/>
      <c r="HIF24" s="26"/>
      <c r="HIG24" s="26"/>
      <c r="HIH24" s="26"/>
      <c r="HII24" s="26"/>
      <c r="HIJ24" s="26"/>
      <c r="HIK24" s="26"/>
      <c r="HIL24" s="26"/>
      <c r="HIM24" s="26"/>
      <c r="HIN24" s="26"/>
      <c r="HIO24" s="26"/>
      <c r="HIP24" s="26"/>
      <c r="HIQ24" s="26"/>
      <c r="HIR24" s="26"/>
      <c r="HIS24" s="26"/>
      <c r="HIT24" s="26"/>
      <c r="HIU24" s="26"/>
      <c r="HIV24" s="26"/>
      <c r="HIW24" s="26"/>
      <c r="HIX24" s="26"/>
      <c r="HIY24" s="26"/>
      <c r="HIZ24" s="26"/>
      <c r="HJA24" s="26"/>
      <c r="HJB24" s="26"/>
      <c r="HJC24" s="26"/>
      <c r="HJD24" s="26"/>
      <c r="HJE24" s="26"/>
      <c r="HJF24" s="26"/>
      <c r="HJG24" s="26"/>
      <c r="HJH24" s="26"/>
      <c r="HJI24" s="26"/>
      <c r="HJJ24" s="26"/>
      <c r="HJK24" s="26"/>
      <c r="HJL24" s="26"/>
      <c r="HJM24" s="26"/>
      <c r="HJN24" s="26"/>
      <c r="HJO24" s="26"/>
      <c r="HJP24" s="26"/>
      <c r="HJQ24" s="26"/>
      <c r="HJR24" s="26"/>
      <c r="HJS24" s="26"/>
      <c r="HJT24" s="26"/>
      <c r="HJU24" s="26"/>
      <c r="HJV24" s="26"/>
      <c r="HJW24" s="26"/>
      <c r="HJX24" s="26"/>
      <c r="HJY24" s="26"/>
      <c r="HJZ24" s="26"/>
      <c r="HKA24" s="26"/>
      <c r="HKB24" s="26"/>
      <c r="HKC24" s="26"/>
      <c r="HKD24" s="26"/>
      <c r="HKE24" s="26"/>
      <c r="HKF24" s="26"/>
      <c r="HKG24" s="26"/>
      <c r="HKH24" s="26"/>
      <c r="HKI24" s="26"/>
      <c r="HKJ24" s="26"/>
      <c r="HKK24" s="26"/>
      <c r="HKL24" s="26"/>
      <c r="HKM24" s="26"/>
      <c r="HKN24" s="26"/>
      <c r="HKO24" s="26"/>
      <c r="HKP24" s="26"/>
      <c r="HKQ24" s="26"/>
      <c r="HKR24" s="26"/>
      <c r="HKS24" s="26"/>
      <c r="HKT24" s="26"/>
      <c r="HKU24" s="26"/>
      <c r="HKV24" s="26"/>
      <c r="HKW24" s="26"/>
      <c r="HKX24" s="26"/>
      <c r="HKY24" s="26"/>
      <c r="HKZ24" s="26"/>
      <c r="HLA24" s="26"/>
      <c r="HLB24" s="26"/>
      <c r="HLC24" s="26"/>
      <c r="HLD24" s="26"/>
      <c r="HLE24" s="26"/>
      <c r="HLF24" s="26"/>
      <c r="HLG24" s="26"/>
      <c r="HLH24" s="26"/>
      <c r="HLI24" s="26"/>
      <c r="HLJ24" s="26"/>
      <c r="HLK24" s="26"/>
      <c r="HLL24" s="26"/>
      <c r="HLM24" s="26"/>
      <c r="HLN24" s="26"/>
      <c r="HLO24" s="26"/>
      <c r="HLP24" s="26"/>
      <c r="HLQ24" s="26"/>
      <c r="HLR24" s="26"/>
      <c r="HLS24" s="26"/>
      <c r="HLT24" s="26"/>
      <c r="HLU24" s="26"/>
      <c r="HLV24" s="26"/>
      <c r="HLW24" s="26"/>
      <c r="HLX24" s="26"/>
      <c r="HLY24" s="26"/>
      <c r="HLZ24" s="26"/>
      <c r="HMA24" s="26"/>
      <c r="HMB24" s="26"/>
      <c r="HMC24" s="26"/>
      <c r="HMD24" s="26"/>
      <c r="HME24" s="26"/>
      <c r="HMF24" s="26"/>
      <c r="HMG24" s="26"/>
      <c r="HMH24" s="26"/>
      <c r="HMI24" s="26"/>
      <c r="HMJ24" s="26"/>
      <c r="HMK24" s="26"/>
      <c r="HML24" s="26"/>
      <c r="HMM24" s="26"/>
      <c r="HMN24" s="26"/>
      <c r="HMO24" s="26"/>
      <c r="HMP24" s="26"/>
      <c r="HMQ24" s="26"/>
      <c r="HMR24" s="26"/>
      <c r="HMS24" s="26"/>
      <c r="HMT24" s="26"/>
      <c r="HMU24" s="26"/>
      <c r="HMV24" s="26"/>
      <c r="HMW24" s="26"/>
      <c r="HMX24" s="26"/>
      <c r="HMY24" s="26"/>
      <c r="HMZ24" s="26"/>
      <c r="HNA24" s="26"/>
      <c r="HNB24" s="26"/>
      <c r="HNC24" s="26"/>
      <c r="HND24" s="26"/>
      <c r="HNE24" s="26"/>
      <c r="HNF24" s="26"/>
      <c r="HNG24" s="26"/>
      <c r="HNH24" s="26"/>
      <c r="HNI24" s="26"/>
      <c r="HNJ24" s="26"/>
      <c r="HNK24" s="26"/>
      <c r="HNL24" s="26"/>
      <c r="HNM24" s="26"/>
      <c r="HNN24" s="26"/>
      <c r="HNO24" s="26"/>
      <c r="HNP24" s="26"/>
      <c r="HNQ24" s="26"/>
      <c r="HNR24" s="26"/>
      <c r="HNS24" s="26"/>
      <c r="HNT24" s="26"/>
      <c r="HNU24" s="26"/>
      <c r="HNV24" s="26"/>
      <c r="HNW24" s="26"/>
      <c r="HNX24" s="26"/>
      <c r="HNY24" s="26"/>
      <c r="HNZ24" s="26"/>
      <c r="HOA24" s="26"/>
      <c r="HOB24" s="26"/>
      <c r="HOC24" s="26"/>
      <c r="HOD24" s="26"/>
      <c r="HOE24" s="26"/>
      <c r="HOF24" s="26"/>
      <c r="HOG24" s="26"/>
      <c r="HOH24" s="26"/>
      <c r="HOI24" s="26"/>
      <c r="HOJ24" s="26"/>
      <c r="HOK24" s="26"/>
      <c r="HOL24" s="26"/>
      <c r="HOM24" s="26"/>
      <c r="HON24" s="26"/>
      <c r="HOO24" s="26"/>
      <c r="HOP24" s="26"/>
      <c r="HOQ24" s="26"/>
      <c r="HOR24" s="26"/>
      <c r="HOS24" s="26"/>
      <c r="HOT24" s="26"/>
      <c r="HOU24" s="26"/>
      <c r="HOV24" s="26"/>
      <c r="HOW24" s="26"/>
      <c r="HOX24" s="26"/>
      <c r="HOY24" s="26"/>
      <c r="HOZ24" s="26"/>
      <c r="HPA24" s="26"/>
      <c r="HPB24" s="26"/>
      <c r="HPC24" s="26"/>
      <c r="HPD24" s="26"/>
      <c r="HPE24" s="26"/>
      <c r="HPF24" s="26"/>
      <c r="HPG24" s="26"/>
      <c r="HPH24" s="26"/>
      <c r="HPI24" s="26"/>
      <c r="HPJ24" s="26"/>
      <c r="HPK24" s="26"/>
      <c r="HPL24" s="26"/>
      <c r="HPM24" s="26"/>
      <c r="HPN24" s="26"/>
      <c r="HPO24" s="26"/>
      <c r="HPP24" s="26"/>
      <c r="HPQ24" s="26"/>
      <c r="HPR24" s="26"/>
      <c r="HPS24" s="26"/>
      <c r="HPT24" s="26"/>
      <c r="HPU24" s="26"/>
      <c r="HPV24" s="26"/>
      <c r="HPW24" s="26"/>
      <c r="HPX24" s="26"/>
      <c r="HPY24" s="26"/>
      <c r="HPZ24" s="26"/>
      <c r="HQA24" s="26"/>
      <c r="HQB24" s="26"/>
      <c r="HQC24" s="26"/>
      <c r="HQD24" s="26"/>
      <c r="HQE24" s="26"/>
      <c r="HQF24" s="26"/>
      <c r="HQG24" s="26"/>
      <c r="HQH24" s="26"/>
      <c r="HQI24" s="26"/>
      <c r="HQJ24" s="26"/>
      <c r="HQK24" s="26"/>
      <c r="HQL24" s="26"/>
      <c r="HQM24" s="26"/>
      <c r="HQN24" s="26"/>
      <c r="HQO24" s="26"/>
      <c r="HQP24" s="26"/>
      <c r="HQQ24" s="26"/>
      <c r="HQR24" s="26"/>
      <c r="HQS24" s="26"/>
      <c r="HQT24" s="26"/>
      <c r="HQU24" s="26"/>
      <c r="HQV24" s="26"/>
      <c r="HQW24" s="26"/>
      <c r="HQX24" s="26"/>
      <c r="HQY24" s="26"/>
      <c r="HQZ24" s="26"/>
      <c r="HRA24" s="26"/>
      <c r="HRB24" s="26"/>
      <c r="HRC24" s="26"/>
      <c r="HRD24" s="26"/>
      <c r="HRE24" s="26"/>
      <c r="HRF24" s="26"/>
      <c r="HRG24" s="26"/>
      <c r="HRH24" s="26"/>
      <c r="HRI24" s="26"/>
      <c r="HRJ24" s="26"/>
      <c r="HRK24" s="26"/>
      <c r="HRL24" s="26"/>
      <c r="HRM24" s="26"/>
      <c r="HRN24" s="26"/>
      <c r="HRO24" s="26"/>
      <c r="HRP24" s="26"/>
      <c r="HRQ24" s="26"/>
      <c r="HRR24" s="26"/>
      <c r="HRS24" s="26"/>
      <c r="HRT24" s="26"/>
      <c r="HRU24" s="26"/>
      <c r="HRV24" s="26"/>
      <c r="HRW24" s="26"/>
      <c r="HRX24" s="26"/>
      <c r="HRY24" s="26"/>
      <c r="HRZ24" s="26"/>
      <c r="HSA24" s="26"/>
      <c r="HSB24" s="26"/>
      <c r="HSC24" s="26"/>
      <c r="HSD24" s="26"/>
      <c r="HSE24" s="26"/>
      <c r="HSF24" s="26"/>
      <c r="HSG24" s="26"/>
      <c r="HSH24" s="26"/>
      <c r="HSI24" s="26"/>
      <c r="HSJ24" s="26"/>
      <c r="HSK24" s="26"/>
      <c r="HSL24" s="26"/>
      <c r="HSM24" s="26"/>
      <c r="HSN24" s="26"/>
      <c r="HSO24" s="26"/>
      <c r="HSP24" s="26"/>
      <c r="HSQ24" s="26"/>
      <c r="HSR24" s="26"/>
      <c r="HSS24" s="26"/>
      <c r="HST24" s="26"/>
      <c r="HSU24" s="26"/>
      <c r="HSV24" s="26"/>
      <c r="HSW24" s="26"/>
      <c r="HSX24" s="26"/>
      <c r="HSY24" s="26"/>
      <c r="HSZ24" s="26"/>
      <c r="HTA24" s="26"/>
      <c r="HTB24" s="26"/>
      <c r="HTC24" s="26"/>
      <c r="HTD24" s="26"/>
      <c r="HTE24" s="26"/>
      <c r="HTF24" s="26"/>
      <c r="HTG24" s="26"/>
      <c r="HTH24" s="26"/>
      <c r="HTI24" s="26"/>
      <c r="HTJ24" s="26"/>
      <c r="HTK24" s="26"/>
      <c r="HTL24" s="26"/>
      <c r="HTM24" s="26"/>
      <c r="HTN24" s="26"/>
      <c r="HTO24" s="26"/>
      <c r="HTP24" s="26"/>
      <c r="HTQ24" s="26"/>
      <c r="HTR24" s="26"/>
      <c r="HTS24" s="26"/>
      <c r="HTT24" s="26"/>
      <c r="HTU24" s="26"/>
      <c r="HTV24" s="26"/>
      <c r="HTW24" s="26"/>
      <c r="HTX24" s="26"/>
      <c r="HTY24" s="26"/>
      <c r="HTZ24" s="26"/>
      <c r="HUA24" s="26"/>
      <c r="HUB24" s="26"/>
      <c r="HUC24" s="26"/>
      <c r="HUD24" s="26"/>
      <c r="HUE24" s="26"/>
      <c r="HUF24" s="26"/>
      <c r="HUG24" s="26"/>
      <c r="HUH24" s="26"/>
      <c r="HUI24" s="26"/>
      <c r="HUJ24" s="26"/>
      <c r="HUK24" s="26"/>
      <c r="HUL24" s="26"/>
      <c r="HUM24" s="26"/>
      <c r="HUN24" s="26"/>
      <c r="HUO24" s="26"/>
      <c r="HUP24" s="26"/>
      <c r="HUQ24" s="26"/>
      <c r="HUR24" s="26"/>
      <c r="HUS24" s="26"/>
      <c r="HUT24" s="26"/>
      <c r="HUU24" s="26"/>
      <c r="HUV24" s="26"/>
      <c r="HUW24" s="26"/>
      <c r="HUX24" s="26"/>
      <c r="HUY24" s="26"/>
      <c r="HUZ24" s="26"/>
      <c r="HVA24" s="26"/>
      <c r="HVB24" s="26"/>
      <c r="HVC24" s="26"/>
      <c r="HVD24" s="26"/>
      <c r="HVE24" s="26"/>
      <c r="HVF24" s="26"/>
      <c r="HVG24" s="26"/>
      <c r="HVH24" s="26"/>
      <c r="HVI24" s="26"/>
      <c r="HVJ24" s="26"/>
      <c r="HVK24" s="26"/>
      <c r="HVL24" s="26"/>
      <c r="HVM24" s="26"/>
      <c r="HVN24" s="26"/>
      <c r="HVO24" s="26"/>
      <c r="HVP24" s="26"/>
      <c r="HVQ24" s="26"/>
      <c r="HVR24" s="26"/>
      <c r="HVS24" s="26"/>
      <c r="HVT24" s="26"/>
      <c r="HVU24" s="26"/>
      <c r="HVV24" s="26"/>
      <c r="HVW24" s="26"/>
      <c r="HVX24" s="26"/>
      <c r="HVY24" s="26"/>
      <c r="HVZ24" s="26"/>
      <c r="HWA24" s="26"/>
      <c r="HWB24" s="26"/>
      <c r="HWC24" s="26"/>
      <c r="HWD24" s="26"/>
      <c r="HWE24" s="26"/>
      <c r="HWF24" s="26"/>
      <c r="HWG24" s="26"/>
      <c r="HWH24" s="26"/>
      <c r="HWI24" s="26"/>
      <c r="HWJ24" s="26"/>
      <c r="HWK24" s="26"/>
      <c r="HWL24" s="26"/>
      <c r="HWM24" s="26"/>
      <c r="HWN24" s="26"/>
      <c r="HWO24" s="26"/>
      <c r="HWP24" s="26"/>
      <c r="HWQ24" s="26"/>
      <c r="HWR24" s="26"/>
      <c r="HWS24" s="26"/>
      <c r="HWT24" s="26"/>
      <c r="HWU24" s="26"/>
      <c r="HWV24" s="26"/>
      <c r="HWW24" s="26"/>
      <c r="HWX24" s="26"/>
      <c r="HWY24" s="26"/>
      <c r="HWZ24" s="26"/>
      <c r="HXA24" s="26"/>
      <c r="HXB24" s="26"/>
      <c r="HXC24" s="26"/>
      <c r="HXD24" s="26"/>
      <c r="HXE24" s="26"/>
      <c r="HXF24" s="26"/>
      <c r="HXG24" s="26"/>
      <c r="HXH24" s="26"/>
      <c r="HXI24" s="26"/>
      <c r="HXJ24" s="26"/>
      <c r="HXK24" s="26"/>
      <c r="HXL24" s="26"/>
      <c r="HXM24" s="26"/>
      <c r="HXN24" s="26"/>
      <c r="HXO24" s="26"/>
      <c r="HXP24" s="26"/>
      <c r="HXQ24" s="26"/>
      <c r="HXR24" s="26"/>
      <c r="HXS24" s="26"/>
      <c r="HXT24" s="26"/>
      <c r="HXU24" s="26"/>
      <c r="HXV24" s="26"/>
      <c r="HXW24" s="26"/>
      <c r="HXX24" s="26"/>
      <c r="HXY24" s="26"/>
      <c r="HXZ24" s="26"/>
      <c r="HYA24" s="26"/>
      <c r="HYB24" s="26"/>
      <c r="HYC24" s="26"/>
      <c r="HYD24" s="26"/>
      <c r="HYE24" s="26"/>
      <c r="HYF24" s="26"/>
      <c r="HYG24" s="26"/>
      <c r="HYH24" s="26"/>
      <c r="HYI24" s="26"/>
      <c r="HYJ24" s="26"/>
      <c r="HYK24" s="26"/>
      <c r="HYL24" s="26"/>
      <c r="HYM24" s="26"/>
      <c r="HYN24" s="26"/>
      <c r="HYO24" s="26"/>
      <c r="HYP24" s="26"/>
      <c r="HYQ24" s="26"/>
      <c r="HYR24" s="26"/>
      <c r="HYS24" s="26"/>
      <c r="HYT24" s="26"/>
      <c r="HYU24" s="26"/>
      <c r="HYV24" s="26"/>
      <c r="HYW24" s="26"/>
      <c r="HYX24" s="26"/>
      <c r="HYY24" s="26"/>
      <c r="HYZ24" s="26"/>
      <c r="HZA24" s="26"/>
      <c r="HZB24" s="26"/>
      <c r="HZC24" s="26"/>
      <c r="HZD24" s="26"/>
      <c r="HZE24" s="26"/>
      <c r="HZF24" s="26"/>
      <c r="HZG24" s="26"/>
      <c r="HZH24" s="26"/>
      <c r="HZI24" s="26"/>
      <c r="HZJ24" s="26"/>
      <c r="HZK24" s="26"/>
      <c r="HZL24" s="26"/>
      <c r="HZM24" s="26"/>
      <c r="HZN24" s="26"/>
      <c r="HZO24" s="26"/>
      <c r="HZP24" s="26"/>
      <c r="HZQ24" s="26"/>
      <c r="HZR24" s="26"/>
      <c r="HZS24" s="26"/>
      <c r="HZT24" s="26"/>
      <c r="HZU24" s="26"/>
      <c r="HZV24" s="26"/>
      <c r="HZW24" s="26"/>
      <c r="HZX24" s="26"/>
      <c r="HZY24" s="26"/>
      <c r="HZZ24" s="26"/>
      <c r="IAA24" s="26"/>
      <c r="IAB24" s="26"/>
      <c r="IAC24" s="26"/>
      <c r="IAD24" s="26"/>
      <c r="IAE24" s="26"/>
      <c r="IAF24" s="26"/>
      <c r="IAG24" s="26"/>
      <c r="IAH24" s="26"/>
      <c r="IAI24" s="26"/>
      <c r="IAJ24" s="26"/>
      <c r="IAK24" s="26"/>
      <c r="IAL24" s="26"/>
      <c r="IAM24" s="26"/>
      <c r="IAN24" s="26"/>
      <c r="IAO24" s="26"/>
      <c r="IAP24" s="26"/>
      <c r="IAQ24" s="26"/>
      <c r="IAR24" s="26"/>
      <c r="IAS24" s="26"/>
      <c r="IAT24" s="26"/>
      <c r="IAU24" s="26"/>
      <c r="IAV24" s="26"/>
      <c r="IAW24" s="26"/>
      <c r="IAX24" s="26"/>
      <c r="IAY24" s="26"/>
      <c r="IAZ24" s="26"/>
      <c r="IBA24" s="26"/>
      <c r="IBB24" s="26"/>
      <c r="IBC24" s="26"/>
      <c r="IBD24" s="26"/>
      <c r="IBE24" s="26"/>
      <c r="IBF24" s="26"/>
      <c r="IBG24" s="26"/>
      <c r="IBH24" s="26"/>
      <c r="IBI24" s="26"/>
      <c r="IBJ24" s="26"/>
      <c r="IBK24" s="26"/>
      <c r="IBL24" s="26"/>
      <c r="IBM24" s="26"/>
      <c r="IBN24" s="26"/>
      <c r="IBO24" s="26"/>
      <c r="IBP24" s="26"/>
      <c r="IBQ24" s="26"/>
      <c r="IBR24" s="26"/>
      <c r="IBS24" s="26"/>
      <c r="IBT24" s="26"/>
      <c r="IBU24" s="26"/>
      <c r="IBV24" s="26"/>
      <c r="IBW24" s="26"/>
      <c r="IBX24" s="26"/>
      <c r="IBY24" s="26"/>
      <c r="IBZ24" s="26"/>
      <c r="ICA24" s="26"/>
      <c r="ICB24" s="26"/>
      <c r="ICC24" s="26"/>
      <c r="ICD24" s="26"/>
      <c r="ICE24" s="26"/>
      <c r="ICF24" s="26"/>
      <c r="ICG24" s="26"/>
      <c r="ICH24" s="26"/>
      <c r="ICI24" s="26"/>
      <c r="ICJ24" s="26"/>
      <c r="ICK24" s="26"/>
      <c r="ICL24" s="26"/>
      <c r="ICM24" s="26"/>
      <c r="ICN24" s="26"/>
      <c r="ICO24" s="26"/>
      <c r="ICP24" s="26"/>
      <c r="ICQ24" s="26"/>
      <c r="ICR24" s="26"/>
      <c r="ICS24" s="26"/>
      <c r="ICT24" s="26"/>
      <c r="ICU24" s="26"/>
      <c r="ICV24" s="26"/>
      <c r="ICW24" s="26"/>
      <c r="ICX24" s="26"/>
      <c r="ICY24" s="26"/>
      <c r="ICZ24" s="26"/>
      <c r="IDA24" s="26"/>
      <c r="IDB24" s="26"/>
      <c r="IDC24" s="26"/>
      <c r="IDD24" s="26"/>
      <c r="IDE24" s="26"/>
      <c r="IDF24" s="26"/>
      <c r="IDG24" s="26"/>
      <c r="IDH24" s="26"/>
      <c r="IDI24" s="26"/>
      <c r="IDJ24" s="26"/>
      <c r="IDK24" s="26"/>
      <c r="IDL24" s="26"/>
      <c r="IDM24" s="26"/>
      <c r="IDN24" s="26"/>
      <c r="IDO24" s="26"/>
      <c r="IDP24" s="26"/>
      <c r="IDQ24" s="26"/>
      <c r="IDR24" s="26"/>
      <c r="IDS24" s="26"/>
      <c r="IDT24" s="26"/>
      <c r="IDU24" s="26"/>
      <c r="IDV24" s="26"/>
      <c r="IDW24" s="26"/>
      <c r="IDX24" s="26"/>
      <c r="IDY24" s="26"/>
      <c r="IDZ24" s="26"/>
      <c r="IEA24" s="26"/>
      <c r="IEB24" s="26"/>
      <c r="IEC24" s="26"/>
      <c r="IED24" s="26"/>
      <c r="IEE24" s="26"/>
      <c r="IEF24" s="26"/>
      <c r="IEG24" s="26"/>
      <c r="IEH24" s="26"/>
      <c r="IEI24" s="26"/>
      <c r="IEJ24" s="26"/>
      <c r="IEK24" s="26"/>
      <c r="IEL24" s="26"/>
      <c r="IEM24" s="26"/>
      <c r="IEN24" s="26"/>
      <c r="IEO24" s="26"/>
      <c r="IEP24" s="26"/>
      <c r="IEQ24" s="26"/>
      <c r="IER24" s="26"/>
      <c r="IES24" s="26"/>
      <c r="IET24" s="26"/>
      <c r="IEU24" s="26"/>
      <c r="IEV24" s="26"/>
      <c r="IEW24" s="26"/>
      <c r="IEX24" s="26"/>
      <c r="IEY24" s="26"/>
      <c r="IEZ24" s="26"/>
      <c r="IFA24" s="26"/>
      <c r="IFB24" s="26"/>
      <c r="IFC24" s="26"/>
      <c r="IFD24" s="26"/>
      <c r="IFE24" s="26"/>
      <c r="IFF24" s="26"/>
      <c r="IFG24" s="26"/>
      <c r="IFH24" s="26"/>
      <c r="IFI24" s="26"/>
      <c r="IFJ24" s="26"/>
      <c r="IFK24" s="26"/>
      <c r="IFL24" s="26"/>
      <c r="IFM24" s="26"/>
      <c r="IFN24" s="26"/>
      <c r="IFO24" s="26"/>
      <c r="IFP24" s="26"/>
      <c r="IFQ24" s="26"/>
      <c r="IFR24" s="26"/>
      <c r="IFS24" s="26"/>
      <c r="IFT24" s="26"/>
      <c r="IFU24" s="26"/>
      <c r="IFV24" s="26"/>
      <c r="IFW24" s="26"/>
      <c r="IFX24" s="26"/>
      <c r="IFY24" s="26"/>
      <c r="IFZ24" s="26"/>
      <c r="IGA24" s="26"/>
      <c r="IGB24" s="26"/>
      <c r="IGC24" s="26"/>
      <c r="IGD24" s="26"/>
      <c r="IGE24" s="26"/>
      <c r="IGF24" s="26"/>
      <c r="IGG24" s="26"/>
      <c r="IGH24" s="26"/>
      <c r="IGI24" s="26"/>
      <c r="IGJ24" s="26"/>
      <c r="IGK24" s="26"/>
      <c r="IGL24" s="26"/>
      <c r="IGM24" s="26"/>
      <c r="IGN24" s="26"/>
      <c r="IGO24" s="26"/>
      <c r="IGP24" s="26"/>
      <c r="IGQ24" s="26"/>
      <c r="IGR24" s="26"/>
      <c r="IGS24" s="26"/>
      <c r="IGT24" s="26"/>
      <c r="IGU24" s="26"/>
      <c r="IGV24" s="26"/>
      <c r="IGW24" s="26"/>
      <c r="IGX24" s="26"/>
      <c r="IGY24" s="26"/>
      <c r="IGZ24" s="26"/>
      <c r="IHA24" s="26"/>
      <c r="IHB24" s="26"/>
      <c r="IHC24" s="26"/>
      <c r="IHD24" s="26"/>
      <c r="IHE24" s="26"/>
      <c r="IHF24" s="26"/>
      <c r="IHG24" s="26"/>
      <c r="IHH24" s="26"/>
      <c r="IHI24" s="26"/>
      <c r="IHJ24" s="26"/>
      <c r="IHK24" s="26"/>
      <c r="IHL24" s="26"/>
      <c r="IHM24" s="26"/>
      <c r="IHN24" s="26"/>
      <c r="IHO24" s="26"/>
      <c r="IHP24" s="26"/>
      <c r="IHQ24" s="26"/>
      <c r="IHR24" s="26"/>
      <c r="IHS24" s="26"/>
      <c r="IHT24" s="26"/>
      <c r="IHU24" s="26"/>
      <c r="IHV24" s="26"/>
      <c r="IHW24" s="26"/>
      <c r="IHX24" s="26"/>
      <c r="IHY24" s="26"/>
      <c r="IHZ24" s="26"/>
      <c r="IIA24" s="26"/>
      <c r="IIB24" s="26"/>
      <c r="IIC24" s="26"/>
      <c r="IID24" s="26"/>
      <c r="IIE24" s="26"/>
      <c r="IIF24" s="26"/>
      <c r="IIG24" s="26"/>
      <c r="IIH24" s="26"/>
      <c r="III24" s="26"/>
      <c r="IIJ24" s="26"/>
      <c r="IIK24" s="26"/>
      <c r="IIL24" s="26"/>
      <c r="IIM24" s="26"/>
      <c r="IIN24" s="26"/>
      <c r="IIO24" s="26"/>
      <c r="IIP24" s="26"/>
      <c r="IIQ24" s="26"/>
      <c r="IIR24" s="26"/>
      <c r="IIS24" s="26"/>
      <c r="IIT24" s="26"/>
      <c r="IIU24" s="26"/>
      <c r="IIV24" s="26"/>
      <c r="IIW24" s="26"/>
      <c r="IIX24" s="26"/>
      <c r="IIY24" s="26"/>
      <c r="IIZ24" s="26"/>
      <c r="IJA24" s="26"/>
      <c r="IJB24" s="26"/>
      <c r="IJC24" s="26"/>
      <c r="IJD24" s="26"/>
      <c r="IJE24" s="26"/>
      <c r="IJF24" s="26"/>
      <c r="IJG24" s="26"/>
      <c r="IJH24" s="26"/>
      <c r="IJI24" s="26"/>
      <c r="IJJ24" s="26"/>
      <c r="IJK24" s="26"/>
      <c r="IJL24" s="26"/>
      <c r="IJM24" s="26"/>
      <c r="IJN24" s="26"/>
      <c r="IJO24" s="26"/>
      <c r="IJP24" s="26"/>
      <c r="IJQ24" s="26"/>
      <c r="IJR24" s="26"/>
      <c r="IJS24" s="26"/>
      <c r="IJT24" s="26"/>
      <c r="IJU24" s="26"/>
      <c r="IJV24" s="26"/>
      <c r="IJW24" s="26"/>
      <c r="IJX24" s="26"/>
      <c r="IJY24" s="26"/>
      <c r="IJZ24" s="26"/>
      <c r="IKA24" s="26"/>
      <c r="IKB24" s="26"/>
      <c r="IKC24" s="26"/>
      <c r="IKD24" s="26"/>
      <c r="IKE24" s="26"/>
      <c r="IKF24" s="26"/>
      <c r="IKG24" s="26"/>
      <c r="IKH24" s="26"/>
      <c r="IKI24" s="26"/>
      <c r="IKJ24" s="26"/>
      <c r="IKK24" s="26"/>
      <c r="IKL24" s="26"/>
      <c r="IKM24" s="26"/>
      <c r="IKN24" s="26"/>
      <c r="IKO24" s="26"/>
      <c r="IKP24" s="26"/>
      <c r="IKQ24" s="26"/>
      <c r="IKR24" s="26"/>
      <c r="IKS24" s="26"/>
      <c r="IKT24" s="26"/>
      <c r="IKU24" s="26"/>
      <c r="IKV24" s="26"/>
      <c r="IKW24" s="26"/>
      <c r="IKX24" s="26"/>
      <c r="IKY24" s="26"/>
      <c r="IKZ24" s="26"/>
      <c r="ILA24" s="26"/>
      <c r="ILB24" s="26"/>
      <c r="ILC24" s="26"/>
      <c r="ILD24" s="26"/>
      <c r="ILE24" s="26"/>
      <c r="ILF24" s="26"/>
      <c r="ILG24" s="26"/>
      <c r="ILH24" s="26"/>
      <c r="ILI24" s="26"/>
      <c r="ILJ24" s="26"/>
      <c r="ILK24" s="26"/>
      <c r="ILL24" s="26"/>
      <c r="ILM24" s="26"/>
      <c r="ILN24" s="26"/>
      <c r="ILO24" s="26"/>
      <c r="ILP24" s="26"/>
      <c r="ILQ24" s="26"/>
      <c r="ILR24" s="26"/>
      <c r="ILS24" s="26"/>
      <c r="ILT24" s="26"/>
      <c r="ILU24" s="26"/>
      <c r="ILV24" s="26"/>
      <c r="ILW24" s="26"/>
      <c r="ILX24" s="26"/>
      <c r="ILY24" s="26"/>
      <c r="ILZ24" s="26"/>
      <c r="IMA24" s="26"/>
      <c r="IMB24" s="26"/>
      <c r="IMC24" s="26"/>
      <c r="IMD24" s="26"/>
      <c r="IME24" s="26"/>
      <c r="IMF24" s="26"/>
      <c r="IMG24" s="26"/>
      <c r="IMH24" s="26"/>
      <c r="IMI24" s="26"/>
      <c r="IMJ24" s="26"/>
      <c r="IMK24" s="26"/>
      <c r="IML24" s="26"/>
      <c r="IMM24" s="26"/>
      <c r="IMN24" s="26"/>
      <c r="IMO24" s="26"/>
      <c r="IMP24" s="26"/>
      <c r="IMQ24" s="26"/>
      <c r="IMR24" s="26"/>
      <c r="IMS24" s="26"/>
      <c r="IMT24" s="26"/>
      <c r="IMU24" s="26"/>
      <c r="IMV24" s="26"/>
      <c r="IMW24" s="26"/>
      <c r="IMX24" s="26"/>
      <c r="IMY24" s="26"/>
      <c r="IMZ24" s="26"/>
      <c r="INA24" s="26"/>
      <c r="INB24" s="26"/>
      <c r="INC24" s="26"/>
      <c r="IND24" s="26"/>
      <c r="INE24" s="26"/>
      <c r="INF24" s="26"/>
      <c r="ING24" s="26"/>
      <c r="INH24" s="26"/>
      <c r="INI24" s="26"/>
      <c r="INJ24" s="26"/>
      <c r="INK24" s="26"/>
      <c r="INL24" s="26"/>
      <c r="INM24" s="26"/>
      <c r="INN24" s="26"/>
      <c r="INO24" s="26"/>
      <c r="INP24" s="26"/>
      <c r="INQ24" s="26"/>
      <c r="INR24" s="26"/>
      <c r="INS24" s="26"/>
      <c r="INT24" s="26"/>
      <c r="INU24" s="26"/>
      <c r="INV24" s="26"/>
      <c r="INW24" s="26"/>
      <c r="INX24" s="26"/>
      <c r="INY24" s="26"/>
      <c r="INZ24" s="26"/>
      <c r="IOA24" s="26"/>
      <c r="IOB24" s="26"/>
      <c r="IOC24" s="26"/>
      <c r="IOD24" s="26"/>
      <c r="IOE24" s="26"/>
      <c r="IOF24" s="26"/>
      <c r="IOG24" s="26"/>
      <c r="IOH24" s="26"/>
      <c r="IOI24" s="26"/>
      <c r="IOJ24" s="26"/>
      <c r="IOK24" s="26"/>
      <c r="IOL24" s="26"/>
      <c r="IOM24" s="26"/>
      <c r="ION24" s="26"/>
      <c r="IOO24" s="26"/>
      <c r="IOP24" s="26"/>
      <c r="IOQ24" s="26"/>
      <c r="IOR24" s="26"/>
      <c r="IOS24" s="26"/>
      <c r="IOT24" s="26"/>
      <c r="IOU24" s="26"/>
      <c r="IOV24" s="26"/>
      <c r="IOW24" s="26"/>
      <c r="IOX24" s="26"/>
      <c r="IOY24" s="26"/>
      <c r="IOZ24" s="26"/>
      <c r="IPA24" s="26"/>
      <c r="IPB24" s="26"/>
      <c r="IPC24" s="26"/>
      <c r="IPD24" s="26"/>
      <c r="IPE24" s="26"/>
      <c r="IPF24" s="26"/>
      <c r="IPG24" s="26"/>
      <c r="IPH24" s="26"/>
      <c r="IPI24" s="26"/>
      <c r="IPJ24" s="26"/>
      <c r="IPK24" s="26"/>
      <c r="IPL24" s="26"/>
      <c r="IPM24" s="26"/>
      <c r="IPN24" s="26"/>
      <c r="IPO24" s="26"/>
      <c r="IPP24" s="26"/>
      <c r="IPQ24" s="26"/>
      <c r="IPR24" s="26"/>
      <c r="IPS24" s="26"/>
      <c r="IPT24" s="26"/>
      <c r="IPU24" s="26"/>
      <c r="IPV24" s="26"/>
      <c r="IPW24" s="26"/>
      <c r="IPX24" s="26"/>
      <c r="IPY24" s="26"/>
      <c r="IPZ24" s="26"/>
      <c r="IQA24" s="26"/>
      <c r="IQB24" s="26"/>
      <c r="IQC24" s="26"/>
      <c r="IQD24" s="26"/>
      <c r="IQE24" s="26"/>
      <c r="IQF24" s="26"/>
      <c r="IQG24" s="26"/>
      <c r="IQH24" s="26"/>
      <c r="IQI24" s="26"/>
      <c r="IQJ24" s="26"/>
      <c r="IQK24" s="26"/>
      <c r="IQL24" s="26"/>
      <c r="IQM24" s="26"/>
      <c r="IQN24" s="26"/>
      <c r="IQO24" s="26"/>
      <c r="IQP24" s="26"/>
      <c r="IQQ24" s="26"/>
      <c r="IQR24" s="26"/>
      <c r="IQS24" s="26"/>
      <c r="IQT24" s="26"/>
      <c r="IQU24" s="26"/>
      <c r="IQV24" s="26"/>
      <c r="IQW24" s="26"/>
      <c r="IQX24" s="26"/>
      <c r="IQY24" s="26"/>
      <c r="IQZ24" s="26"/>
      <c r="IRA24" s="26"/>
      <c r="IRB24" s="26"/>
      <c r="IRC24" s="26"/>
      <c r="IRD24" s="26"/>
      <c r="IRE24" s="26"/>
      <c r="IRF24" s="26"/>
      <c r="IRG24" s="26"/>
      <c r="IRH24" s="26"/>
      <c r="IRI24" s="26"/>
      <c r="IRJ24" s="26"/>
      <c r="IRK24" s="26"/>
      <c r="IRL24" s="26"/>
      <c r="IRM24" s="26"/>
      <c r="IRN24" s="26"/>
      <c r="IRO24" s="26"/>
      <c r="IRP24" s="26"/>
      <c r="IRQ24" s="26"/>
      <c r="IRR24" s="26"/>
      <c r="IRS24" s="26"/>
      <c r="IRT24" s="26"/>
      <c r="IRU24" s="26"/>
      <c r="IRV24" s="26"/>
      <c r="IRW24" s="26"/>
      <c r="IRX24" s="26"/>
      <c r="IRY24" s="26"/>
      <c r="IRZ24" s="26"/>
      <c r="ISA24" s="26"/>
      <c r="ISB24" s="26"/>
      <c r="ISC24" s="26"/>
      <c r="ISD24" s="26"/>
      <c r="ISE24" s="26"/>
      <c r="ISF24" s="26"/>
      <c r="ISG24" s="26"/>
      <c r="ISH24" s="26"/>
      <c r="ISI24" s="26"/>
      <c r="ISJ24" s="26"/>
      <c r="ISK24" s="26"/>
      <c r="ISL24" s="26"/>
      <c r="ISM24" s="26"/>
      <c r="ISN24" s="26"/>
      <c r="ISO24" s="26"/>
      <c r="ISP24" s="26"/>
      <c r="ISQ24" s="26"/>
      <c r="ISR24" s="26"/>
      <c r="ISS24" s="26"/>
      <c r="IST24" s="26"/>
      <c r="ISU24" s="26"/>
      <c r="ISV24" s="26"/>
      <c r="ISW24" s="26"/>
      <c r="ISX24" s="26"/>
      <c r="ISY24" s="26"/>
      <c r="ISZ24" s="26"/>
      <c r="ITA24" s="26"/>
      <c r="ITB24" s="26"/>
      <c r="ITC24" s="26"/>
      <c r="ITD24" s="26"/>
      <c r="ITE24" s="26"/>
      <c r="ITF24" s="26"/>
      <c r="ITG24" s="26"/>
      <c r="ITH24" s="26"/>
      <c r="ITI24" s="26"/>
      <c r="ITJ24" s="26"/>
      <c r="ITK24" s="26"/>
      <c r="ITL24" s="26"/>
      <c r="ITM24" s="26"/>
      <c r="ITN24" s="26"/>
      <c r="ITO24" s="26"/>
      <c r="ITP24" s="26"/>
      <c r="ITQ24" s="26"/>
      <c r="ITR24" s="26"/>
      <c r="ITS24" s="26"/>
      <c r="ITT24" s="26"/>
      <c r="ITU24" s="26"/>
      <c r="ITV24" s="26"/>
      <c r="ITW24" s="26"/>
      <c r="ITX24" s="26"/>
      <c r="ITY24" s="26"/>
      <c r="ITZ24" s="26"/>
      <c r="IUA24" s="26"/>
      <c r="IUB24" s="26"/>
      <c r="IUC24" s="26"/>
      <c r="IUD24" s="26"/>
      <c r="IUE24" s="26"/>
      <c r="IUF24" s="26"/>
      <c r="IUG24" s="26"/>
      <c r="IUH24" s="26"/>
      <c r="IUI24" s="26"/>
      <c r="IUJ24" s="26"/>
      <c r="IUK24" s="26"/>
      <c r="IUL24" s="26"/>
      <c r="IUM24" s="26"/>
      <c r="IUN24" s="26"/>
      <c r="IUO24" s="26"/>
      <c r="IUP24" s="26"/>
      <c r="IUQ24" s="26"/>
      <c r="IUR24" s="26"/>
      <c r="IUS24" s="26"/>
      <c r="IUT24" s="26"/>
      <c r="IUU24" s="26"/>
      <c r="IUV24" s="26"/>
      <c r="IUW24" s="26"/>
      <c r="IUX24" s="26"/>
      <c r="IUY24" s="26"/>
      <c r="IUZ24" s="26"/>
      <c r="IVA24" s="26"/>
      <c r="IVB24" s="26"/>
      <c r="IVC24" s="26"/>
      <c r="IVD24" s="26"/>
      <c r="IVE24" s="26"/>
      <c r="IVF24" s="26"/>
      <c r="IVG24" s="26"/>
      <c r="IVH24" s="26"/>
      <c r="IVI24" s="26"/>
      <c r="IVJ24" s="26"/>
      <c r="IVK24" s="26"/>
      <c r="IVL24" s="26"/>
      <c r="IVM24" s="26"/>
      <c r="IVN24" s="26"/>
      <c r="IVO24" s="26"/>
      <c r="IVP24" s="26"/>
      <c r="IVQ24" s="26"/>
      <c r="IVR24" s="26"/>
      <c r="IVS24" s="26"/>
      <c r="IVT24" s="26"/>
      <c r="IVU24" s="26"/>
      <c r="IVV24" s="26"/>
      <c r="IVW24" s="26"/>
      <c r="IVX24" s="26"/>
      <c r="IVY24" s="26"/>
      <c r="IVZ24" s="26"/>
      <c r="IWA24" s="26"/>
      <c r="IWB24" s="26"/>
      <c r="IWC24" s="26"/>
      <c r="IWD24" s="26"/>
      <c r="IWE24" s="26"/>
      <c r="IWF24" s="26"/>
      <c r="IWG24" s="26"/>
      <c r="IWH24" s="26"/>
      <c r="IWI24" s="26"/>
      <c r="IWJ24" s="26"/>
      <c r="IWK24" s="26"/>
      <c r="IWL24" s="26"/>
      <c r="IWM24" s="26"/>
      <c r="IWN24" s="26"/>
      <c r="IWO24" s="26"/>
      <c r="IWP24" s="26"/>
      <c r="IWQ24" s="26"/>
      <c r="IWR24" s="26"/>
      <c r="IWS24" s="26"/>
      <c r="IWT24" s="26"/>
      <c r="IWU24" s="26"/>
      <c r="IWV24" s="26"/>
      <c r="IWW24" s="26"/>
      <c r="IWX24" s="26"/>
      <c r="IWY24" s="26"/>
      <c r="IWZ24" s="26"/>
      <c r="IXA24" s="26"/>
      <c r="IXB24" s="26"/>
      <c r="IXC24" s="26"/>
      <c r="IXD24" s="26"/>
      <c r="IXE24" s="26"/>
      <c r="IXF24" s="26"/>
      <c r="IXG24" s="26"/>
      <c r="IXH24" s="26"/>
      <c r="IXI24" s="26"/>
      <c r="IXJ24" s="26"/>
      <c r="IXK24" s="26"/>
      <c r="IXL24" s="26"/>
      <c r="IXM24" s="26"/>
      <c r="IXN24" s="26"/>
      <c r="IXO24" s="26"/>
      <c r="IXP24" s="26"/>
      <c r="IXQ24" s="26"/>
      <c r="IXR24" s="26"/>
      <c r="IXS24" s="26"/>
      <c r="IXT24" s="26"/>
      <c r="IXU24" s="26"/>
      <c r="IXV24" s="26"/>
      <c r="IXW24" s="26"/>
      <c r="IXX24" s="26"/>
      <c r="IXY24" s="26"/>
      <c r="IXZ24" s="26"/>
      <c r="IYA24" s="26"/>
      <c r="IYB24" s="26"/>
      <c r="IYC24" s="26"/>
      <c r="IYD24" s="26"/>
      <c r="IYE24" s="26"/>
      <c r="IYF24" s="26"/>
      <c r="IYG24" s="26"/>
      <c r="IYH24" s="26"/>
      <c r="IYI24" s="26"/>
      <c r="IYJ24" s="26"/>
      <c r="IYK24" s="26"/>
      <c r="IYL24" s="26"/>
      <c r="IYM24" s="26"/>
      <c r="IYN24" s="26"/>
      <c r="IYO24" s="26"/>
      <c r="IYP24" s="26"/>
      <c r="IYQ24" s="26"/>
      <c r="IYR24" s="26"/>
      <c r="IYS24" s="26"/>
      <c r="IYT24" s="26"/>
      <c r="IYU24" s="26"/>
      <c r="IYV24" s="26"/>
      <c r="IYW24" s="26"/>
      <c r="IYX24" s="26"/>
      <c r="IYY24" s="26"/>
      <c r="IYZ24" s="26"/>
      <c r="IZA24" s="26"/>
      <c r="IZB24" s="26"/>
      <c r="IZC24" s="26"/>
      <c r="IZD24" s="26"/>
      <c r="IZE24" s="26"/>
      <c r="IZF24" s="26"/>
      <c r="IZG24" s="26"/>
      <c r="IZH24" s="26"/>
      <c r="IZI24" s="26"/>
      <c r="IZJ24" s="26"/>
      <c r="IZK24" s="26"/>
      <c r="IZL24" s="26"/>
      <c r="IZM24" s="26"/>
      <c r="IZN24" s="26"/>
      <c r="IZO24" s="26"/>
      <c r="IZP24" s="26"/>
      <c r="IZQ24" s="26"/>
      <c r="IZR24" s="26"/>
      <c r="IZS24" s="26"/>
      <c r="IZT24" s="26"/>
      <c r="IZU24" s="26"/>
      <c r="IZV24" s="26"/>
      <c r="IZW24" s="26"/>
      <c r="IZX24" s="26"/>
      <c r="IZY24" s="26"/>
      <c r="IZZ24" s="26"/>
      <c r="JAA24" s="26"/>
      <c r="JAB24" s="26"/>
      <c r="JAC24" s="26"/>
      <c r="JAD24" s="26"/>
      <c r="JAE24" s="26"/>
      <c r="JAF24" s="26"/>
      <c r="JAG24" s="26"/>
      <c r="JAH24" s="26"/>
      <c r="JAI24" s="26"/>
      <c r="JAJ24" s="26"/>
      <c r="JAK24" s="26"/>
      <c r="JAL24" s="26"/>
      <c r="JAM24" s="26"/>
      <c r="JAN24" s="26"/>
      <c r="JAO24" s="26"/>
      <c r="JAP24" s="26"/>
      <c r="JAQ24" s="26"/>
      <c r="JAR24" s="26"/>
      <c r="JAS24" s="26"/>
      <c r="JAT24" s="26"/>
      <c r="JAU24" s="26"/>
      <c r="JAV24" s="26"/>
      <c r="JAW24" s="26"/>
      <c r="JAX24" s="26"/>
      <c r="JAY24" s="26"/>
      <c r="JAZ24" s="26"/>
      <c r="JBA24" s="26"/>
      <c r="JBB24" s="26"/>
      <c r="JBC24" s="26"/>
      <c r="JBD24" s="26"/>
      <c r="JBE24" s="26"/>
      <c r="JBF24" s="26"/>
      <c r="JBG24" s="26"/>
      <c r="JBH24" s="26"/>
      <c r="JBI24" s="26"/>
      <c r="JBJ24" s="26"/>
      <c r="JBK24" s="26"/>
      <c r="JBL24" s="26"/>
      <c r="JBM24" s="26"/>
      <c r="JBN24" s="26"/>
      <c r="JBO24" s="26"/>
      <c r="JBP24" s="26"/>
      <c r="JBQ24" s="26"/>
      <c r="JBR24" s="26"/>
      <c r="JBS24" s="26"/>
      <c r="JBT24" s="26"/>
      <c r="JBU24" s="26"/>
      <c r="JBV24" s="26"/>
      <c r="JBW24" s="26"/>
      <c r="JBX24" s="26"/>
      <c r="JBY24" s="26"/>
      <c r="JBZ24" s="26"/>
      <c r="JCA24" s="26"/>
      <c r="JCB24" s="26"/>
      <c r="JCC24" s="26"/>
      <c r="JCD24" s="26"/>
      <c r="JCE24" s="26"/>
      <c r="JCF24" s="26"/>
      <c r="JCG24" s="26"/>
      <c r="JCH24" s="26"/>
      <c r="JCI24" s="26"/>
      <c r="JCJ24" s="26"/>
      <c r="JCK24" s="26"/>
      <c r="JCL24" s="26"/>
      <c r="JCM24" s="26"/>
      <c r="JCN24" s="26"/>
      <c r="JCO24" s="26"/>
      <c r="JCP24" s="26"/>
      <c r="JCQ24" s="26"/>
      <c r="JCR24" s="26"/>
      <c r="JCS24" s="26"/>
      <c r="JCT24" s="26"/>
      <c r="JCU24" s="26"/>
      <c r="JCV24" s="26"/>
      <c r="JCW24" s="26"/>
      <c r="JCX24" s="26"/>
      <c r="JCY24" s="26"/>
      <c r="JCZ24" s="26"/>
      <c r="JDA24" s="26"/>
      <c r="JDB24" s="26"/>
      <c r="JDC24" s="26"/>
      <c r="JDD24" s="26"/>
      <c r="JDE24" s="26"/>
      <c r="JDF24" s="26"/>
      <c r="JDG24" s="26"/>
      <c r="JDH24" s="26"/>
      <c r="JDI24" s="26"/>
      <c r="JDJ24" s="26"/>
      <c r="JDK24" s="26"/>
      <c r="JDL24" s="26"/>
      <c r="JDM24" s="26"/>
      <c r="JDN24" s="26"/>
      <c r="JDO24" s="26"/>
      <c r="JDP24" s="26"/>
      <c r="JDQ24" s="26"/>
      <c r="JDR24" s="26"/>
      <c r="JDS24" s="26"/>
      <c r="JDT24" s="26"/>
      <c r="JDU24" s="26"/>
      <c r="JDV24" s="26"/>
      <c r="JDW24" s="26"/>
      <c r="JDX24" s="26"/>
      <c r="JDY24" s="26"/>
      <c r="JDZ24" s="26"/>
      <c r="JEA24" s="26"/>
      <c r="JEB24" s="26"/>
      <c r="JEC24" s="26"/>
      <c r="JED24" s="26"/>
      <c r="JEE24" s="26"/>
      <c r="JEF24" s="26"/>
      <c r="JEG24" s="26"/>
      <c r="JEH24" s="26"/>
      <c r="JEI24" s="26"/>
      <c r="JEJ24" s="26"/>
      <c r="JEK24" s="26"/>
      <c r="JEL24" s="26"/>
      <c r="JEM24" s="26"/>
      <c r="JEN24" s="26"/>
      <c r="JEO24" s="26"/>
      <c r="JEP24" s="26"/>
      <c r="JEQ24" s="26"/>
      <c r="JER24" s="26"/>
      <c r="JES24" s="26"/>
      <c r="JET24" s="26"/>
      <c r="JEU24" s="26"/>
      <c r="JEV24" s="26"/>
      <c r="JEW24" s="26"/>
      <c r="JEX24" s="26"/>
      <c r="JEY24" s="26"/>
      <c r="JEZ24" s="26"/>
      <c r="JFA24" s="26"/>
      <c r="JFB24" s="26"/>
      <c r="JFC24" s="26"/>
      <c r="JFD24" s="26"/>
      <c r="JFE24" s="26"/>
      <c r="JFF24" s="26"/>
      <c r="JFG24" s="26"/>
      <c r="JFH24" s="26"/>
      <c r="JFI24" s="26"/>
      <c r="JFJ24" s="26"/>
      <c r="JFK24" s="26"/>
      <c r="JFL24" s="26"/>
      <c r="JFM24" s="26"/>
      <c r="JFN24" s="26"/>
      <c r="JFO24" s="26"/>
      <c r="JFP24" s="26"/>
      <c r="JFQ24" s="26"/>
      <c r="JFR24" s="26"/>
      <c r="JFS24" s="26"/>
      <c r="JFT24" s="26"/>
      <c r="JFU24" s="26"/>
      <c r="JFV24" s="26"/>
      <c r="JFW24" s="26"/>
      <c r="JFX24" s="26"/>
      <c r="JFY24" s="26"/>
      <c r="JFZ24" s="26"/>
      <c r="JGA24" s="26"/>
      <c r="JGB24" s="26"/>
      <c r="JGC24" s="26"/>
      <c r="JGD24" s="26"/>
      <c r="JGE24" s="26"/>
      <c r="JGF24" s="26"/>
      <c r="JGG24" s="26"/>
      <c r="JGH24" s="26"/>
      <c r="JGI24" s="26"/>
      <c r="JGJ24" s="26"/>
      <c r="JGK24" s="26"/>
      <c r="JGL24" s="26"/>
      <c r="JGM24" s="26"/>
      <c r="JGN24" s="26"/>
      <c r="JGO24" s="26"/>
      <c r="JGP24" s="26"/>
      <c r="JGQ24" s="26"/>
      <c r="JGR24" s="26"/>
      <c r="JGS24" s="26"/>
      <c r="JGT24" s="26"/>
      <c r="JGU24" s="26"/>
      <c r="JGV24" s="26"/>
      <c r="JGW24" s="26"/>
      <c r="JGX24" s="26"/>
      <c r="JGY24" s="26"/>
      <c r="JGZ24" s="26"/>
      <c r="JHA24" s="26"/>
      <c r="JHB24" s="26"/>
      <c r="JHC24" s="26"/>
      <c r="JHD24" s="26"/>
      <c r="JHE24" s="26"/>
      <c r="JHF24" s="26"/>
      <c r="JHG24" s="26"/>
      <c r="JHH24" s="26"/>
      <c r="JHI24" s="26"/>
      <c r="JHJ24" s="26"/>
      <c r="JHK24" s="26"/>
      <c r="JHL24" s="26"/>
      <c r="JHM24" s="26"/>
      <c r="JHN24" s="26"/>
      <c r="JHO24" s="26"/>
      <c r="JHP24" s="26"/>
      <c r="JHQ24" s="26"/>
      <c r="JHR24" s="26"/>
      <c r="JHS24" s="26"/>
      <c r="JHT24" s="26"/>
      <c r="JHU24" s="26"/>
      <c r="JHV24" s="26"/>
      <c r="JHW24" s="26"/>
      <c r="JHX24" s="26"/>
      <c r="JHY24" s="26"/>
      <c r="JHZ24" s="26"/>
      <c r="JIA24" s="26"/>
      <c r="JIB24" s="26"/>
      <c r="JIC24" s="26"/>
      <c r="JID24" s="26"/>
      <c r="JIE24" s="26"/>
      <c r="JIF24" s="26"/>
      <c r="JIG24" s="26"/>
      <c r="JIH24" s="26"/>
      <c r="JII24" s="26"/>
      <c r="JIJ24" s="26"/>
      <c r="JIK24" s="26"/>
      <c r="JIL24" s="26"/>
      <c r="JIM24" s="26"/>
      <c r="JIN24" s="26"/>
      <c r="JIO24" s="26"/>
      <c r="JIP24" s="26"/>
      <c r="JIQ24" s="26"/>
      <c r="JIR24" s="26"/>
      <c r="JIS24" s="26"/>
      <c r="JIT24" s="26"/>
      <c r="JIU24" s="26"/>
      <c r="JIV24" s="26"/>
      <c r="JIW24" s="26"/>
      <c r="JIX24" s="26"/>
      <c r="JIY24" s="26"/>
      <c r="JIZ24" s="26"/>
      <c r="JJA24" s="26"/>
      <c r="JJB24" s="26"/>
      <c r="JJC24" s="26"/>
      <c r="JJD24" s="26"/>
      <c r="JJE24" s="26"/>
      <c r="JJF24" s="26"/>
      <c r="JJG24" s="26"/>
      <c r="JJH24" s="26"/>
      <c r="JJI24" s="26"/>
      <c r="JJJ24" s="26"/>
      <c r="JJK24" s="26"/>
      <c r="JJL24" s="26"/>
      <c r="JJM24" s="26"/>
      <c r="JJN24" s="26"/>
      <c r="JJO24" s="26"/>
      <c r="JJP24" s="26"/>
      <c r="JJQ24" s="26"/>
      <c r="JJR24" s="26"/>
      <c r="JJS24" s="26"/>
      <c r="JJT24" s="26"/>
      <c r="JJU24" s="26"/>
      <c r="JJV24" s="26"/>
      <c r="JJW24" s="26"/>
      <c r="JJX24" s="26"/>
      <c r="JJY24" s="26"/>
      <c r="JJZ24" s="26"/>
    </row>
    <row r="25" spans="1:7046" s="189" customFormat="1" x14ac:dyDescent="0.2">
      <c r="A25" s="24" t="s">
        <v>63</v>
      </c>
      <c r="B25" s="15"/>
      <c r="C25" s="15"/>
      <c r="D25" s="15"/>
      <c r="E25" s="15"/>
      <c r="F25" s="15"/>
      <c r="G25" s="23"/>
      <c r="H25" s="326"/>
      <c r="I25" s="23"/>
      <c r="J25" s="508">
        <f ca="1">IF(P25='Tesla Valuation Inputs'!D25,P25,IF(_xlfn.NORM.INV(O25,P25,('Tesla Valuation Inputs'!D25-P25))&lt;'Tesla Valuation Inputs'!B25,'Tesla Valuation Inputs'!B25,IF(_xlfn.NORM.INV(O25,P25,('Tesla Valuation Inputs'!D25-P25))&gt;'Tesla Valuation Inputs'!E25,'Tesla Valuation Inputs'!E25,_xlfn.NORM.INV(O25,P25,('Tesla Valuation Inputs'!D25-P25)))))</f>
        <v>0.14934085216720466</v>
      </c>
      <c r="K25" s="194"/>
      <c r="L25" s="27" t="s">
        <v>162</v>
      </c>
      <c r="M25" s="27"/>
      <c r="N25" s="26"/>
      <c r="O25" s="52">
        <f t="shared" ca="1" si="0"/>
        <v>0.35298405892618345</v>
      </c>
      <c r="P25" s="53">
        <f>('Tesla Valuation Inputs'!D25-'Tesla Valuation Inputs'!C25)/2+'Tesla Valuation Inputs'!C25</f>
        <v>0.15500000000000003</v>
      </c>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c r="AX25" s="26"/>
      <c r="AY25" s="26"/>
      <c r="AZ25" s="26"/>
      <c r="BA25" s="26"/>
      <c r="BB25" s="26"/>
      <c r="BC25" s="26"/>
      <c r="BD25" s="26"/>
      <c r="BE25" s="26"/>
      <c r="BF25" s="26"/>
      <c r="BG25" s="26"/>
      <c r="BH25" s="26"/>
      <c r="BI25" s="26"/>
      <c r="BJ25" s="26"/>
      <c r="BK25" s="26"/>
      <c r="BL25" s="26"/>
      <c r="BM25" s="26"/>
      <c r="BN25" s="26"/>
      <c r="BO25" s="26"/>
      <c r="BP25" s="26"/>
      <c r="BQ25" s="26"/>
      <c r="BR25" s="26"/>
      <c r="BS25" s="26"/>
      <c r="BT25" s="26"/>
      <c r="BU25" s="26"/>
      <c r="BV25" s="26"/>
      <c r="BW25" s="26"/>
      <c r="BX25" s="26"/>
      <c r="BY25" s="26"/>
      <c r="BZ25" s="26"/>
      <c r="CA25" s="26"/>
      <c r="CB25" s="26"/>
      <c r="CC25" s="26"/>
      <c r="CD25" s="26"/>
      <c r="CE25" s="26"/>
      <c r="CF25" s="26"/>
      <c r="CG25" s="26"/>
      <c r="CH25" s="26"/>
      <c r="CI25" s="26"/>
      <c r="CJ25" s="26"/>
      <c r="CK25" s="26"/>
      <c r="CL25" s="26"/>
      <c r="CM25" s="26"/>
      <c r="CN25" s="26"/>
      <c r="CO25" s="26"/>
      <c r="CP25" s="26"/>
      <c r="CQ25" s="26"/>
      <c r="CR25" s="26"/>
      <c r="CS25" s="26"/>
      <c r="CT25" s="26"/>
      <c r="CU25" s="26"/>
      <c r="CV25" s="26"/>
      <c r="CW25" s="26"/>
      <c r="CX25" s="26"/>
      <c r="CY25" s="26"/>
      <c r="CZ25" s="26"/>
      <c r="DA25" s="26"/>
      <c r="DB25" s="26"/>
      <c r="DC25" s="26"/>
      <c r="DD25" s="26"/>
      <c r="DE25" s="26"/>
      <c r="DF25" s="26"/>
      <c r="DG25" s="26"/>
      <c r="DH25" s="26"/>
      <c r="DI25" s="26"/>
      <c r="DJ25" s="26"/>
      <c r="DK25" s="26"/>
      <c r="DL25" s="26"/>
      <c r="DM25" s="26"/>
      <c r="DN25" s="26"/>
      <c r="DO25" s="26"/>
      <c r="DP25" s="26"/>
      <c r="DQ25" s="26"/>
      <c r="DR25" s="26"/>
      <c r="DS25" s="26"/>
      <c r="DT25" s="26"/>
      <c r="DU25" s="26"/>
      <c r="DV25" s="26"/>
      <c r="DW25" s="26"/>
      <c r="DX25" s="26"/>
      <c r="DY25" s="26"/>
      <c r="DZ25" s="26"/>
      <c r="EA25" s="26"/>
      <c r="EB25" s="26"/>
      <c r="EC25" s="26"/>
      <c r="ED25" s="26"/>
      <c r="EE25" s="26"/>
      <c r="EF25" s="26"/>
      <c r="EG25" s="26"/>
      <c r="EH25" s="26"/>
      <c r="EI25" s="26"/>
      <c r="EJ25" s="26"/>
      <c r="EK25" s="26"/>
      <c r="EL25" s="26"/>
      <c r="EM25" s="26"/>
      <c r="EN25" s="26"/>
      <c r="EO25" s="26"/>
      <c r="EP25" s="26"/>
      <c r="EQ25" s="26"/>
      <c r="ER25" s="26"/>
      <c r="ES25" s="26"/>
      <c r="ET25" s="26"/>
      <c r="EU25" s="26"/>
      <c r="EV25" s="26"/>
      <c r="EW25" s="26"/>
      <c r="EX25" s="26"/>
      <c r="EY25" s="26"/>
      <c r="EZ25" s="26"/>
      <c r="FA25" s="26"/>
      <c r="FB25" s="26"/>
      <c r="FC25" s="26"/>
      <c r="FD25" s="26"/>
      <c r="FE25" s="26"/>
      <c r="FF25" s="26"/>
      <c r="FG25" s="26"/>
      <c r="FH25" s="26"/>
      <c r="FI25" s="26"/>
      <c r="FJ25" s="26"/>
      <c r="FK25" s="26"/>
      <c r="FL25" s="26"/>
      <c r="FM25" s="26"/>
      <c r="FN25" s="26"/>
      <c r="FO25" s="26"/>
      <c r="FP25" s="26"/>
      <c r="FQ25" s="26"/>
      <c r="FR25" s="26"/>
      <c r="FS25" s="26"/>
      <c r="FT25" s="26"/>
      <c r="FU25" s="26"/>
      <c r="FV25" s="26"/>
      <c r="FW25" s="26"/>
      <c r="FX25" s="26"/>
      <c r="FY25" s="26"/>
      <c r="FZ25" s="26"/>
      <c r="GA25" s="26"/>
      <c r="GB25" s="26"/>
      <c r="GC25" s="26"/>
      <c r="GD25" s="26"/>
      <c r="GE25" s="26"/>
      <c r="GF25" s="26"/>
      <c r="GG25" s="26"/>
      <c r="GH25" s="26"/>
      <c r="GI25" s="26"/>
      <c r="GJ25" s="26"/>
      <c r="GK25" s="26"/>
      <c r="GL25" s="26"/>
      <c r="GM25" s="26"/>
      <c r="GN25" s="26"/>
      <c r="GO25" s="26"/>
      <c r="GP25" s="26"/>
      <c r="GQ25" s="26"/>
      <c r="GR25" s="26"/>
      <c r="GS25" s="26"/>
      <c r="GT25" s="26"/>
      <c r="GU25" s="26"/>
      <c r="GV25" s="26"/>
      <c r="GW25" s="26"/>
      <c r="GX25" s="26"/>
      <c r="GY25" s="26"/>
      <c r="GZ25" s="26"/>
      <c r="HA25" s="26"/>
      <c r="HB25" s="26"/>
      <c r="HC25" s="26"/>
      <c r="HD25" s="26"/>
      <c r="HE25" s="26"/>
      <c r="HF25" s="26"/>
      <c r="HG25" s="26"/>
      <c r="HH25" s="26"/>
      <c r="HI25" s="26"/>
      <c r="HJ25" s="26"/>
      <c r="HK25" s="26"/>
      <c r="HL25" s="26"/>
      <c r="HM25" s="26"/>
      <c r="HN25" s="26"/>
      <c r="HO25" s="26"/>
      <c r="HP25" s="26"/>
      <c r="HQ25" s="26"/>
      <c r="HR25" s="26"/>
      <c r="HS25" s="26"/>
      <c r="HT25" s="26"/>
      <c r="HU25" s="26"/>
      <c r="HV25" s="26"/>
      <c r="HW25" s="26"/>
      <c r="HX25" s="26"/>
      <c r="HY25" s="26"/>
      <c r="HZ25" s="26"/>
      <c r="IA25" s="26"/>
      <c r="IB25" s="26"/>
      <c r="IC25" s="26"/>
      <c r="ID25" s="26"/>
      <c r="IE25" s="26"/>
      <c r="IF25" s="26"/>
      <c r="IG25" s="26"/>
      <c r="IH25" s="26"/>
      <c r="II25" s="26"/>
      <c r="IJ25" s="26"/>
      <c r="IK25" s="26"/>
      <c r="IL25" s="26"/>
      <c r="IM25" s="26"/>
      <c r="IN25" s="26"/>
      <c r="IO25" s="26"/>
      <c r="IP25" s="26"/>
      <c r="IQ25" s="26"/>
      <c r="IR25" s="26"/>
      <c r="IS25" s="26"/>
      <c r="IT25" s="26"/>
      <c r="IU25" s="26"/>
      <c r="IV25" s="26"/>
      <c r="IW25" s="26"/>
      <c r="IX25" s="26"/>
      <c r="IY25" s="26"/>
      <c r="IZ25" s="26"/>
      <c r="JA25" s="26"/>
      <c r="JB25" s="26"/>
      <c r="JC25" s="26"/>
      <c r="JD25" s="26"/>
      <c r="JE25" s="26"/>
      <c r="JF25" s="26"/>
      <c r="JG25" s="26"/>
      <c r="JH25" s="26"/>
      <c r="JI25" s="26"/>
      <c r="JJ25" s="26"/>
      <c r="JK25" s="26"/>
      <c r="JL25" s="26"/>
      <c r="JM25" s="26"/>
      <c r="JN25" s="26"/>
      <c r="JO25" s="26"/>
      <c r="JP25" s="26"/>
      <c r="JQ25" s="26"/>
      <c r="JR25" s="26"/>
      <c r="JS25" s="26"/>
      <c r="JT25" s="26"/>
      <c r="JU25" s="26"/>
      <c r="JV25" s="26"/>
      <c r="JW25" s="26"/>
      <c r="JX25" s="26"/>
      <c r="JY25" s="26"/>
      <c r="JZ25" s="26"/>
      <c r="KA25" s="26"/>
      <c r="KB25" s="26"/>
      <c r="KC25" s="26"/>
      <c r="KD25" s="26"/>
      <c r="KE25" s="26"/>
      <c r="KF25" s="26"/>
      <c r="KG25" s="26"/>
      <c r="KH25" s="26"/>
      <c r="KI25" s="26"/>
      <c r="KJ25" s="26"/>
      <c r="KK25" s="26"/>
      <c r="KL25" s="26"/>
      <c r="KM25" s="26"/>
      <c r="KN25" s="26"/>
      <c r="KO25" s="26"/>
      <c r="KP25" s="26"/>
      <c r="KQ25" s="26"/>
      <c r="KR25" s="26"/>
      <c r="KS25" s="26"/>
      <c r="KT25" s="26"/>
      <c r="KU25" s="26"/>
      <c r="KV25" s="26"/>
      <c r="KW25" s="26"/>
      <c r="KX25" s="26"/>
      <c r="KY25" s="26"/>
      <c r="KZ25" s="26"/>
      <c r="LA25" s="26"/>
      <c r="LB25" s="26"/>
      <c r="LC25" s="26"/>
      <c r="LD25" s="26"/>
      <c r="LE25" s="26"/>
      <c r="LF25" s="26"/>
      <c r="LG25" s="26"/>
      <c r="LH25" s="26"/>
      <c r="LI25" s="26"/>
      <c r="LJ25" s="26"/>
      <c r="LK25" s="26"/>
      <c r="LL25" s="26"/>
      <c r="LM25" s="26"/>
      <c r="LN25" s="26"/>
      <c r="LO25" s="26"/>
      <c r="LP25" s="26"/>
      <c r="LQ25" s="26"/>
      <c r="LR25" s="26"/>
      <c r="LS25" s="26"/>
      <c r="LT25" s="26"/>
      <c r="LU25" s="26"/>
      <c r="LV25" s="26"/>
      <c r="LW25" s="26"/>
      <c r="LX25" s="26"/>
      <c r="LY25" s="26"/>
      <c r="LZ25" s="26"/>
      <c r="MA25" s="26"/>
      <c r="MB25" s="26"/>
      <c r="MC25" s="26"/>
      <c r="MD25" s="26"/>
      <c r="ME25" s="26"/>
      <c r="MF25" s="26"/>
      <c r="MG25" s="26"/>
      <c r="MH25" s="26"/>
      <c r="MI25" s="26"/>
      <c r="MJ25" s="26"/>
      <c r="MK25" s="26"/>
      <c r="ML25" s="26"/>
      <c r="MM25" s="26"/>
      <c r="MN25" s="26"/>
      <c r="MO25" s="26"/>
      <c r="MP25" s="26"/>
      <c r="MQ25" s="26"/>
      <c r="MR25" s="26"/>
      <c r="MS25" s="26"/>
      <c r="MT25" s="26"/>
      <c r="MU25" s="26"/>
      <c r="MV25" s="26"/>
      <c r="MW25" s="26"/>
      <c r="MX25" s="26"/>
      <c r="MY25" s="26"/>
      <c r="MZ25" s="26"/>
      <c r="NA25" s="26"/>
      <c r="NB25" s="26"/>
      <c r="NC25" s="26"/>
      <c r="ND25" s="26"/>
      <c r="NE25" s="26"/>
      <c r="NF25" s="26"/>
      <c r="NG25" s="26"/>
      <c r="NH25" s="26"/>
      <c r="NI25" s="26"/>
      <c r="NJ25" s="26"/>
      <c r="NK25" s="26"/>
      <c r="NL25" s="26"/>
      <c r="NM25" s="26"/>
      <c r="NN25" s="26"/>
      <c r="NO25" s="26"/>
      <c r="NP25" s="26"/>
      <c r="NQ25" s="26"/>
      <c r="NR25" s="26"/>
      <c r="NS25" s="26"/>
      <c r="NT25" s="26"/>
      <c r="NU25" s="26"/>
      <c r="NV25" s="26"/>
      <c r="NW25" s="26"/>
      <c r="NX25" s="26"/>
      <c r="NY25" s="26"/>
      <c r="NZ25" s="26"/>
      <c r="OA25" s="26"/>
      <c r="OB25" s="26"/>
      <c r="OC25" s="26"/>
      <c r="OD25" s="26"/>
      <c r="OE25" s="26"/>
      <c r="OF25" s="26"/>
      <c r="OG25" s="26"/>
      <c r="OH25" s="26"/>
      <c r="OI25" s="26"/>
      <c r="OJ25" s="26"/>
      <c r="OK25" s="26"/>
      <c r="OL25" s="26"/>
      <c r="OM25" s="26"/>
      <c r="ON25" s="26"/>
      <c r="OO25" s="26"/>
      <c r="OP25" s="26"/>
      <c r="OQ25" s="26"/>
      <c r="OR25" s="26"/>
      <c r="OS25" s="26"/>
      <c r="OT25" s="26"/>
      <c r="OU25" s="26"/>
      <c r="OV25" s="26"/>
      <c r="OW25" s="26"/>
      <c r="OX25" s="26"/>
      <c r="OY25" s="26"/>
      <c r="OZ25" s="26"/>
      <c r="PA25" s="26"/>
      <c r="PB25" s="26"/>
      <c r="PC25" s="26"/>
      <c r="PD25" s="26"/>
      <c r="PE25" s="26"/>
      <c r="PF25" s="26"/>
      <c r="PG25" s="26"/>
      <c r="PH25" s="26"/>
      <c r="PI25" s="26"/>
      <c r="PJ25" s="26"/>
      <c r="PK25" s="26"/>
      <c r="PL25" s="26"/>
      <c r="PM25" s="26"/>
      <c r="PN25" s="26"/>
      <c r="PO25" s="26"/>
      <c r="PP25" s="26"/>
      <c r="PQ25" s="26"/>
      <c r="PR25" s="26"/>
      <c r="PS25" s="26"/>
      <c r="PT25" s="26"/>
      <c r="PU25" s="26"/>
      <c r="PV25" s="26"/>
      <c r="PW25" s="26"/>
      <c r="PX25" s="26"/>
      <c r="PY25" s="26"/>
      <c r="PZ25" s="26"/>
      <c r="QA25" s="26"/>
      <c r="QB25" s="26"/>
      <c r="QC25" s="26"/>
      <c r="QD25" s="26"/>
      <c r="QE25" s="26"/>
      <c r="QF25" s="26"/>
      <c r="QG25" s="26"/>
      <c r="QH25" s="26"/>
      <c r="QI25" s="26"/>
      <c r="QJ25" s="26"/>
      <c r="QK25" s="26"/>
      <c r="QL25" s="26"/>
      <c r="QM25" s="26"/>
      <c r="QN25" s="26"/>
      <c r="QO25" s="26"/>
      <c r="QP25" s="26"/>
      <c r="QQ25" s="26"/>
      <c r="QR25" s="26"/>
      <c r="QS25" s="26"/>
      <c r="QT25" s="26"/>
      <c r="QU25" s="26"/>
      <c r="QV25" s="26"/>
      <c r="QW25" s="26"/>
      <c r="QX25" s="26"/>
      <c r="QY25" s="26"/>
      <c r="QZ25" s="26"/>
      <c r="RA25" s="26"/>
      <c r="RB25" s="26"/>
      <c r="RC25" s="26"/>
      <c r="RD25" s="26"/>
      <c r="RE25" s="26"/>
      <c r="RF25" s="26"/>
      <c r="RG25" s="26"/>
      <c r="RH25" s="26"/>
      <c r="RI25" s="26"/>
      <c r="RJ25" s="26"/>
      <c r="RK25" s="26"/>
      <c r="RL25" s="26"/>
      <c r="RM25" s="26"/>
      <c r="RN25" s="26"/>
      <c r="RO25" s="26"/>
      <c r="RP25" s="26"/>
      <c r="RQ25" s="26"/>
      <c r="RR25" s="26"/>
      <c r="RS25" s="26"/>
      <c r="RT25" s="26"/>
      <c r="RU25" s="26"/>
      <c r="RV25" s="26"/>
      <c r="RW25" s="26"/>
      <c r="RX25" s="26"/>
      <c r="RY25" s="26"/>
      <c r="RZ25" s="26"/>
      <c r="SA25" s="26"/>
      <c r="SB25" s="26"/>
      <c r="SC25" s="26"/>
      <c r="SD25" s="26"/>
      <c r="SE25" s="26"/>
      <c r="SF25" s="26"/>
      <c r="SG25" s="26"/>
      <c r="SH25" s="26"/>
      <c r="SI25" s="26"/>
      <c r="SJ25" s="26"/>
      <c r="SK25" s="26"/>
      <c r="SL25" s="26"/>
      <c r="SM25" s="26"/>
      <c r="SN25" s="26"/>
      <c r="SO25" s="26"/>
      <c r="SP25" s="26"/>
      <c r="SQ25" s="26"/>
      <c r="SR25" s="26"/>
      <c r="SS25" s="26"/>
      <c r="ST25" s="26"/>
      <c r="SU25" s="26"/>
      <c r="SV25" s="26"/>
      <c r="SW25" s="26"/>
      <c r="SX25" s="26"/>
      <c r="SY25" s="26"/>
      <c r="SZ25" s="26"/>
      <c r="TA25" s="26"/>
      <c r="TB25" s="26"/>
      <c r="TC25" s="26"/>
      <c r="TD25" s="26"/>
      <c r="TE25" s="26"/>
      <c r="TF25" s="26"/>
      <c r="TG25" s="26"/>
      <c r="TH25" s="26"/>
      <c r="TI25" s="26"/>
      <c r="TJ25" s="26"/>
      <c r="TK25" s="26"/>
      <c r="TL25" s="26"/>
      <c r="TM25" s="26"/>
      <c r="TN25" s="26"/>
      <c r="TO25" s="26"/>
      <c r="TP25" s="26"/>
      <c r="TQ25" s="26"/>
      <c r="TR25" s="26"/>
      <c r="TS25" s="26"/>
      <c r="TT25" s="26"/>
      <c r="TU25" s="26"/>
      <c r="TV25" s="26"/>
      <c r="TW25" s="26"/>
      <c r="TX25" s="26"/>
      <c r="TY25" s="26"/>
      <c r="TZ25" s="26"/>
      <c r="UA25" s="26"/>
      <c r="UB25" s="26"/>
      <c r="UC25" s="26"/>
      <c r="UD25" s="26"/>
      <c r="UE25" s="26"/>
      <c r="UF25" s="26"/>
      <c r="UG25" s="26"/>
      <c r="UH25" s="26"/>
      <c r="UI25" s="26"/>
      <c r="UJ25" s="26"/>
      <c r="UK25" s="26"/>
      <c r="UL25" s="26"/>
      <c r="UM25" s="26"/>
      <c r="UN25" s="26"/>
      <c r="UO25" s="26"/>
      <c r="UP25" s="26"/>
      <c r="UQ25" s="26"/>
      <c r="UR25" s="26"/>
      <c r="US25" s="26"/>
      <c r="UT25" s="26"/>
      <c r="UU25" s="26"/>
      <c r="UV25" s="26"/>
      <c r="UW25" s="26"/>
      <c r="UX25" s="26"/>
      <c r="UY25" s="26"/>
      <c r="UZ25" s="26"/>
      <c r="VA25" s="26"/>
      <c r="VB25" s="26"/>
      <c r="VC25" s="26"/>
      <c r="VD25" s="26"/>
      <c r="VE25" s="26"/>
      <c r="VF25" s="26"/>
      <c r="VG25" s="26"/>
      <c r="VH25" s="26"/>
      <c r="VI25" s="26"/>
      <c r="VJ25" s="26"/>
      <c r="VK25" s="26"/>
      <c r="VL25" s="26"/>
      <c r="VM25" s="26"/>
      <c r="VN25" s="26"/>
      <c r="VO25" s="26"/>
      <c r="VP25" s="26"/>
      <c r="VQ25" s="26"/>
      <c r="VR25" s="26"/>
      <c r="VS25" s="26"/>
      <c r="VT25" s="26"/>
      <c r="VU25" s="26"/>
      <c r="VV25" s="26"/>
      <c r="VW25" s="26"/>
      <c r="VX25" s="26"/>
      <c r="VY25" s="26"/>
      <c r="VZ25" s="26"/>
      <c r="WA25" s="26"/>
      <c r="WB25" s="26"/>
      <c r="WC25" s="26"/>
      <c r="WD25" s="26"/>
      <c r="WE25" s="26"/>
      <c r="WF25" s="26"/>
      <c r="WG25" s="26"/>
      <c r="WH25" s="26"/>
      <c r="WI25" s="26"/>
      <c r="WJ25" s="26"/>
      <c r="WK25" s="26"/>
      <c r="WL25" s="26"/>
      <c r="WM25" s="26"/>
      <c r="WN25" s="26"/>
      <c r="WO25" s="26"/>
      <c r="WP25" s="26"/>
      <c r="WQ25" s="26"/>
      <c r="WR25" s="26"/>
      <c r="WS25" s="26"/>
      <c r="WT25" s="26"/>
      <c r="WU25" s="26"/>
      <c r="WV25" s="26"/>
      <c r="WW25" s="26"/>
      <c r="WX25" s="26"/>
      <c r="WY25" s="26"/>
      <c r="WZ25" s="26"/>
      <c r="XA25" s="26"/>
      <c r="XB25" s="26"/>
      <c r="XC25" s="26"/>
      <c r="XD25" s="26"/>
      <c r="XE25" s="26"/>
      <c r="XF25" s="26"/>
      <c r="XG25" s="26"/>
      <c r="XH25" s="26"/>
      <c r="XI25" s="26"/>
      <c r="XJ25" s="26"/>
      <c r="XK25" s="26"/>
      <c r="XL25" s="26"/>
      <c r="XM25" s="26"/>
      <c r="XN25" s="26"/>
      <c r="XO25" s="26"/>
      <c r="XP25" s="26"/>
      <c r="XQ25" s="26"/>
      <c r="XR25" s="26"/>
      <c r="XS25" s="26"/>
      <c r="XT25" s="26"/>
      <c r="XU25" s="26"/>
      <c r="XV25" s="26"/>
      <c r="XW25" s="26"/>
      <c r="XX25" s="26"/>
      <c r="XY25" s="26"/>
      <c r="XZ25" s="26"/>
      <c r="YA25" s="26"/>
      <c r="YB25" s="26"/>
      <c r="YC25" s="26"/>
      <c r="YD25" s="26"/>
      <c r="YE25" s="26"/>
      <c r="YF25" s="26"/>
      <c r="YG25" s="26"/>
      <c r="YH25" s="26"/>
      <c r="YI25" s="26"/>
      <c r="YJ25" s="26"/>
      <c r="YK25" s="26"/>
      <c r="YL25" s="26"/>
      <c r="YM25" s="26"/>
      <c r="YN25" s="26"/>
      <c r="YO25" s="26"/>
      <c r="YP25" s="26"/>
      <c r="YQ25" s="26"/>
      <c r="YR25" s="26"/>
      <c r="YS25" s="26"/>
      <c r="YT25" s="26"/>
      <c r="YU25" s="26"/>
      <c r="YV25" s="26"/>
      <c r="YW25" s="26"/>
      <c r="YX25" s="26"/>
      <c r="YY25" s="26"/>
      <c r="YZ25" s="26"/>
      <c r="ZA25" s="26"/>
      <c r="ZB25" s="26"/>
      <c r="ZC25" s="26"/>
      <c r="ZD25" s="26"/>
      <c r="ZE25" s="26"/>
      <c r="ZF25" s="26"/>
      <c r="ZG25" s="26"/>
      <c r="ZH25" s="26"/>
      <c r="ZI25" s="26"/>
      <c r="ZJ25" s="26"/>
      <c r="ZK25" s="26"/>
      <c r="ZL25" s="26"/>
      <c r="ZM25" s="26"/>
      <c r="ZN25" s="26"/>
      <c r="ZO25" s="26"/>
      <c r="ZP25" s="26"/>
      <c r="ZQ25" s="26"/>
      <c r="ZR25" s="26"/>
      <c r="ZS25" s="26"/>
      <c r="ZT25" s="26"/>
      <c r="ZU25" s="26"/>
      <c r="ZV25" s="26"/>
      <c r="ZW25" s="26"/>
      <c r="ZX25" s="26"/>
      <c r="ZY25" s="26"/>
      <c r="ZZ25" s="26"/>
      <c r="AAA25" s="26"/>
      <c r="AAB25" s="26"/>
      <c r="AAC25" s="26"/>
      <c r="AAD25" s="26"/>
      <c r="AAE25" s="26"/>
      <c r="AAF25" s="26"/>
      <c r="AAG25" s="26"/>
      <c r="AAH25" s="26"/>
      <c r="AAI25" s="26"/>
      <c r="AAJ25" s="26"/>
      <c r="AAK25" s="26"/>
      <c r="AAL25" s="26"/>
      <c r="AAM25" s="26"/>
      <c r="AAN25" s="26"/>
      <c r="AAO25" s="26"/>
      <c r="AAP25" s="26"/>
      <c r="AAQ25" s="26"/>
      <c r="AAR25" s="26"/>
      <c r="AAS25" s="26"/>
      <c r="AAT25" s="26"/>
      <c r="AAU25" s="26"/>
      <c r="AAV25" s="26"/>
      <c r="AAW25" s="26"/>
      <c r="AAX25" s="26"/>
      <c r="AAY25" s="26"/>
      <c r="AAZ25" s="26"/>
      <c r="ABA25" s="26"/>
      <c r="ABB25" s="26"/>
      <c r="ABC25" s="26"/>
      <c r="ABD25" s="26"/>
      <c r="ABE25" s="26"/>
      <c r="ABF25" s="26"/>
      <c r="ABG25" s="26"/>
      <c r="ABH25" s="26"/>
      <c r="ABI25" s="26"/>
      <c r="ABJ25" s="26"/>
      <c r="ABK25" s="26"/>
      <c r="ABL25" s="26"/>
      <c r="ABM25" s="26"/>
      <c r="ABN25" s="26"/>
      <c r="ABO25" s="26"/>
      <c r="ABP25" s="26"/>
      <c r="ABQ25" s="26"/>
      <c r="ABR25" s="26"/>
      <c r="ABS25" s="26"/>
      <c r="ABT25" s="26"/>
      <c r="ABU25" s="26"/>
      <c r="ABV25" s="26"/>
      <c r="ABW25" s="26"/>
      <c r="ABX25" s="26"/>
      <c r="ABY25" s="26"/>
      <c r="ABZ25" s="26"/>
      <c r="ACA25" s="26"/>
      <c r="ACB25" s="26"/>
      <c r="ACC25" s="26"/>
      <c r="ACD25" s="26"/>
      <c r="ACE25" s="26"/>
      <c r="ACF25" s="26"/>
      <c r="ACG25" s="26"/>
      <c r="ACH25" s="26"/>
      <c r="ACI25" s="26"/>
      <c r="ACJ25" s="26"/>
      <c r="ACK25" s="26"/>
      <c r="ACL25" s="26"/>
      <c r="ACM25" s="26"/>
      <c r="ACN25" s="26"/>
      <c r="ACO25" s="26"/>
      <c r="ACP25" s="26"/>
      <c r="ACQ25" s="26"/>
      <c r="ACR25" s="26"/>
      <c r="ACS25" s="26"/>
      <c r="ACT25" s="26"/>
      <c r="ACU25" s="26"/>
      <c r="ACV25" s="26"/>
      <c r="ACW25" s="26"/>
      <c r="ACX25" s="26"/>
      <c r="ACY25" s="26"/>
      <c r="ACZ25" s="26"/>
      <c r="ADA25" s="26"/>
      <c r="ADB25" s="26"/>
      <c r="ADC25" s="26"/>
      <c r="ADD25" s="26"/>
      <c r="ADE25" s="26"/>
      <c r="ADF25" s="26"/>
      <c r="ADG25" s="26"/>
      <c r="ADH25" s="26"/>
      <c r="ADI25" s="26"/>
      <c r="ADJ25" s="26"/>
      <c r="ADK25" s="26"/>
      <c r="ADL25" s="26"/>
      <c r="ADM25" s="26"/>
      <c r="ADN25" s="26"/>
      <c r="ADO25" s="26"/>
      <c r="ADP25" s="26"/>
      <c r="ADQ25" s="26"/>
      <c r="ADR25" s="26"/>
      <c r="ADS25" s="26"/>
      <c r="ADT25" s="26"/>
      <c r="ADU25" s="26"/>
      <c r="ADV25" s="26"/>
      <c r="ADW25" s="26"/>
      <c r="ADX25" s="26"/>
      <c r="ADY25" s="26"/>
      <c r="ADZ25" s="26"/>
      <c r="AEA25" s="26"/>
      <c r="AEB25" s="26"/>
      <c r="AEC25" s="26"/>
      <c r="AED25" s="26"/>
      <c r="AEE25" s="26"/>
      <c r="AEF25" s="26"/>
      <c r="AEG25" s="26"/>
      <c r="AEH25" s="26"/>
      <c r="AEI25" s="26"/>
      <c r="AEJ25" s="26"/>
      <c r="AEK25" s="26"/>
      <c r="AEL25" s="26"/>
      <c r="AEM25" s="26"/>
      <c r="AEN25" s="26"/>
      <c r="AEO25" s="26"/>
      <c r="AEP25" s="26"/>
      <c r="AEQ25" s="26"/>
      <c r="AER25" s="26"/>
      <c r="AES25" s="26"/>
      <c r="AET25" s="26"/>
      <c r="AEU25" s="26"/>
      <c r="AEV25" s="26"/>
      <c r="AEW25" s="26"/>
      <c r="AEX25" s="26"/>
      <c r="AEY25" s="26"/>
      <c r="AEZ25" s="26"/>
      <c r="AFA25" s="26"/>
      <c r="AFB25" s="26"/>
      <c r="AFC25" s="26"/>
      <c r="AFD25" s="26"/>
      <c r="AFE25" s="26"/>
      <c r="AFF25" s="26"/>
      <c r="AFG25" s="26"/>
      <c r="AFH25" s="26"/>
      <c r="AFI25" s="26"/>
      <c r="AFJ25" s="26"/>
      <c r="AFK25" s="26"/>
      <c r="AFL25" s="26"/>
      <c r="AFM25" s="26"/>
      <c r="AFN25" s="26"/>
      <c r="AFO25" s="26"/>
      <c r="AFP25" s="26"/>
      <c r="AFQ25" s="26"/>
      <c r="AFR25" s="26"/>
      <c r="AFS25" s="26"/>
      <c r="AFT25" s="26"/>
      <c r="AFU25" s="26"/>
      <c r="AFV25" s="26"/>
      <c r="AFW25" s="26"/>
      <c r="AFX25" s="26"/>
      <c r="AFY25" s="26"/>
      <c r="AFZ25" s="26"/>
      <c r="AGA25" s="26"/>
      <c r="AGB25" s="26"/>
      <c r="AGC25" s="26"/>
      <c r="AGD25" s="26"/>
      <c r="AGE25" s="26"/>
      <c r="AGF25" s="26"/>
      <c r="AGG25" s="26"/>
      <c r="AGH25" s="26"/>
      <c r="AGI25" s="26"/>
      <c r="AGJ25" s="26"/>
      <c r="AGK25" s="26"/>
      <c r="AGL25" s="26"/>
      <c r="AGM25" s="26"/>
      <c r="AGN25" s="26"/>
      <c r="AGO25" s="26"/>
      <c r="AGP25" s="26"/>
      <c r="AGQ25" s="26"/>
      <c r="AGR25" s="26"/>
      <c r="AGS25" s="26"/>
      <c r="AGT25" s="26"/>
      <c r="AGU25" s="26"/>
      <c r="AGV25" s="26"/>
      <c r="AGW25" s="26"/>
      <c r="AGX25" s="26"/>
      <c r="AGY25" s="26"/>
      <c r="AGZ25" s="26"/>
      <c r="AHA25" s="26"/>
      <c r="AHB25" s="26"/>
      <c r="AHC25" s="26"/>
      <c r="AHD25" s="26"/>
      <c r="AHE25" s="26"/>
      <c r="AHF25" s="26"/>
      <c r="AHG25" s="26"/>
      <c r="AHH25" s="26"/>
      <c r="AHI25" s="26"/>
      <c r="AHJ25" s="26"/>
      <c r="AHK25" s="26"/>
      <c r="AHL25" s="26"/>
      <c r="AHM25" s="26"/>
      <c r="AHN25" s="26"/>
      <c r="AHO25" s="26"/>
      <c r="AHP25" s="26"/>
      <c r="AHQ25" s="26"/>
      <c r="AHR25" s="26"/>
      <c r="AHS25" s="26"/>
      <c r="AHT25" s="26"/>
      <c r="AHU25" s="26"/>
      <c r="AHV25" s="26"/>
      <c r="AHW25" s="26"/>
      <c r="AHX25" s="26"/>
      <c r="AHY25" s="26"/>
      <c r="AHZ25" s="26"/>
      <c r="AIA25" s="26"/>
      <c r="AIB25" s="26"/>
      <c r="AIC25" s="26"/>
      <c r="AID25" s="26"/>
      <c r="AIE25" s="26"/>
      <c r="AIF25" s="26"/>
      <c r="AIG25" s="26"/>
      <c r="AIH25" s="26"/>
      <c r="AII25" s="26"/>
      <c r="AIJ25" s="26"/>
      <c r="AIK25" s="26"/>
      <c r="AIL25" s="26"/>
      <c r="AIM25" s="26"/>
      <c r="AIN25" s="26"/>
      <c r="AIO25" s="26"/>
      <c r="AIP25" s="26"/>
      <c r="AIQ25" s="26"/>
      <c r="AIR25" s="26"/>
      <c r="AIS25" s="26"/>
      <c r="AIT25" s="26"/>
      <c r="AIU25" s="26"/>
      <c r="AIV25" s="26"/>
      <c r="AIW25" s="26"/>
      <c r="AIX25" s="26"/>
      <c r="AIY25" s="26"/>
      <c r="AIZ25" s="26"/>
      <c r="AJA25" s="26"/>
      <c r="AJB25" s="26"/>
      <c r="AJC25" s="26"/>
      <c r="AJD25" s="26"/>
      <c r="AJE25" s="26"/>
      <c r="AJF25" s="26"/>
      <c r="AJG25" s="26"/>
      <c r="AJH25" s="26"/>
      <c r="AJI25" s="26"/>
      <c r="AJJ25" s="26"/>
      <c r="AJK25" s="26"/>
      <c r="AJL25" s="26"/>
      <c r="AJM25" s="26"/>
      <c r="AJN25" s="26"/>
      <c r="AJO25" s="26"/>
      <c r="AJP25" s="26"/>
      <c r="AJQ25" s="26"/>
      <c r="AJR25" s="26"/>
      <c r="AJS25" s="26"/>
      <c r="AJT25" s="26"/>
      <c r="AJU25" s="26"/>
      <c r="AJV25" s="26"/>
      <c r="AJW25" s="26"/>
      <c r="AJX25" s="26"/>
      <c r="AJY25" s="26"/>
      <c r="AJZ25" s="26"/>
      <c r="AKA25" s="26"/>
      <c r="AKB25" s="26"/>
      <c r="AKC25" s="26"/>
      <c r="AKD25" s="26"/>
      <c r="AKE25" s="26"/>
      <c r="AKF25" s="26"/>
      <c r="AKG25" s="26"/>
      <c r="AKH25" s="26"/>
      <c r="AKI25" s="26"/>
      <c r="AKJ25" s="26"/>
      <c r="AKK25" s="26"/>
      <c r="AKL25" s="26"/>
      <c r="AKM25" s="26"/>
      <c r="AKN25" s="26"/>
      <c r="AKO25" s="26"/>
      <c r="AKP25" s="26"/>
      <c r="AKQ25" s="26"/>
      <c r="AKR25" s="26"/>
      <c r="AKS25" s="26"/>
      <c r="AKT25" s="26"/>
      <c r="AKU25" s="26"/>
      <c r="AKV25" s="26"/>
      <c r="AKW25" s="26"/>
      <c r="AKX25" s="26"/>
      <c r="AKY25" s="26"/>
      <c r="AKZ25" s="26"/>
      <c r="ALA25" s="26"/>
      <c r="ALB25" s="26"/>
      <c r="ALC25" s="26"/>
      <c r="ALD25" s="26"/>
      <c r="ALE25" s="26"/>
      <c r="ALF25" s="26"/>
      <c r="ALG25" s="26"/>
      <c r="ALH25" s="26"/>
      <c r="ALI25" s="26"/>
      <c r="ALJ25" s="26"/>
      <c r="ALK25" s="26"/>
      <c r="ALL25" s="26"/>
      <c r="ALM25" s="26"/>
      <c r="ALN25" s="26"/>
      <c r="ALO25" s="26"/>
      <c r="ALP25" s="26"/>
      <c r="ALQ25" s="26"/>
      <c r="ALR25" s="26"/>
      <c r="ALS25" s="26"/>
      <c r="ALT25" s="26"/>
      <c r="ALU25" s="26"/>
      <c r="ALV25" s="26"/>
      <c r="ALW25" s="26"/>
      <c r="ALX25" s="26"/>
      <c r="ALY25" s="26"/>
      <c r="ALZ25" s="26"/>
      <c r="AMA25" s="26"/>
      <c r="AMB25" s="26"/>
      <c r="AMC25" s="26"/>
      <c r="AMD25" s="26"/>
      <c r="AME25" s="26"/>
      <c r="AMF25" s="26"/>
      <c r="AMG25" s="26"/>
      <c r="AMH25" s="26"/>
      <c r="AMI25" s="26"/>
      <c r="AMJ25" s="26"/>
      <c r="AMK25" s="26"/>
      <c r="AML25" s="26"/>
      <c r="AMM25" s="26"/>
      <c r="AMN25" s="26"/>
      <c r="AMO25" s="26"/>
      <c r="AMP25" s="26"/>
      <c r="AMQ25" s="26"/>
      <c r="AMR25" s="26"/>
      <c r="AMS25" s="26"/>
      <c r="AMT25" s="26"/>
      <c r="AMU25" s="26"/>
      <c r="AMV25" s="26"/>
      <c r="AMW25" s="26"/>
      <c r="AMX25" s="26"/>
      <c r="AMY25" s="26"/>
      <c r="AMZ25" s="26"/>
      <c r="ANA25" s="26"/>
      <c r="ANB25" s="26"/>
      <c r="ANC25" s="26"/>
      <c r="AND25" s="26"/>
      <c r="ANE25" s="26"/>
      <c r="ANF25" s="26"/>
      <c r="ANG25" s="26"/>
      <c r="ANH25" s="26"/>
      <c r="ANI25" s="26"/>
      <c r="ANJ25" s="26"/>
      <c r="ANK25" s="26"/>
      <c r="ANL25" s="26"/>
      <c r="ANM25" s="26"/>
      <c r="ANN25" s="26"/>
      <c r="ANO25" s="26"/>
      <c r="ANP25" s="26"/>
      <c r="ANQ25" s="26"/>
      <c r="ANR25" s="26"/>
      <c r="ANS25" s="26"/>
      <c r="ANT25" s="26"/>
      <c r="ANU25" s="26"/>
      <c r="ANV25" s="26"/>
      <c r="ANW25" s="26"/>
      <c r="ANX25" s="26"/>
      <c r="ANY25" s="26"/>
      <c r="ANZ25" s="26"/>
      <c r="AOA25" s="26"/>
      <c r="AOB25" s="26"/>
      <c r="AOC25" s="26"/>
      <c r="AOD25" s="26"/>
      <c r="AOE25" s="26"/>
      <c r="AOF25" s="26"/>
      <c r="AOG25" s="26"/>
      <c r="AOH25" s="26"/>
      <c r="AOI25" s="26"/>
      <c r="AOJ25" s="26"/>
      <c r="AOK25" s="26"/>
      <c r="AOL25" s="26"/>
      <c r="AOM25" s="26"/>
      <c r="AON25" s="26"/>
      <c r="AOO25" s="26"/>
      <c r="AOP25" s="26"/>
      <c r="AOQ25" s="26"/>
      <c r="AOR25" s="26"/>
      <c r="AOS25" s="26"/>
      <c r="AOT25" s="26"/>
      <c r="AOU25" s="26"/>
      <c r="AOV25" s="26"/>
      <c r="AOW25" s="26"/>
      <c r="AOX25" s="26"/>
      <c r="AOY25" s="26"/>
      <c r="AOZ25" s="26"/>
      <c r="APA25" s="26"/>
      <c r="APB25" s="26"/>
      <c r="APC25" s="26"/>
      <c r="APD25" s="26"/>
      <c r="APE25" s="26"/>
      <c r="APF25" s="26"/>
      <c r="APG25" s="26"/>
      <c r="APH25" s="26"/>
      <c r="API25" s="26"/>
      <c r="APJ25" s="26"/>
      <c r="APK25" s="26"/>
      <c r="APL25" s="26"/>
      <c r="APM25" s="26"/>
      <c r="APN25" s="26"/>
      <c r="APO25" s="26"/>
      <c r="APP25" s="26"/>
      <c r="APQ25" s="26"/>
      <c r="APR25" s="26"/>
      <c r="APS25" s="26"/>
      <c r="APT25" s="26"/>
      <c r="APU25" s="26"/>
      <c r="APV25" s="26"/>
      <c r="APW25" s="26"/>
      <c r="APX25" s="26"/>
      <c r="APY25" s="26"/>
      <c r="APZ25" s="26"/>
      <c r="AQA25" s="26"/>
      <c r="AQB25" s="26"/>
      <c r="AQC25" s="26"/>
      <c r="AQD25" s="26"/>
      <c r="AQE25" s="26"/>
      <c r="AQF25" s="26"/>
      <c r="AQG25" s="26"/>
      <c r="AQH25" s="26"/>
      <c r="AQI25" s="26"/>
      <c r="AQJ25" s="26"/>
      <c r="AQK25" s="26"/>
      <c r="AQL25" s="26"/>
      <c r="AQM25" s="26"/>
      <c r="AQN25" s="26"/>
      <c r="AQO25" s="26"/>
      <c r="AQP25" s="26"/>
      <c r="AQQ25" s="26"/>
      <c r="AQR25" s="26"/>
      <c r="AQS25" s="26"/>
      <c r="AQT25" s="26"/>
      <c r="AQU25" s="26"/>
      <c r="AQV25" s="26"/>
      <c r="AQW25" s="26"/>
      <c r="AQX25" s="26"/>
      <c r="AQY25" s="26"/>
      <c r="AQZ25" s="26"/>
      <c r="ARA25" s="26"/>
      <c r="ARB25" s="26"/>
      <c r="ARC25" s="26"/>
      <c r="ARD25" s="26"/>
      <c r="ARE25" s="26"/>
      <c r="ARF25" s="26"/>
      <c r="ARG25" s="26"/>
      <c r="ARH25" s="26"/>
      <c r="ARI25" s="26"/>
      <c r="ARJ25" s="26"/>
      <c r="ARK25" s="26"/>
      <c r="ARL25" s="26"/>
      <c r="ARM25" s="26"/>
      <c r="ARN25" s="26"/>
      <c r="ARO25" s="26"/>
      <c r="ARP25" s="26"/>
      <c r="ARQ25" s="26"/>
      <c r="ARR25" s="26"/>
      <c r="ARS25" s="26"/>
      <c r="ART25" s="26"/>
      <c r="ARU25" s="26"/>
      <c r="ARV25" s="26"/>
      <c r="ARW25" s="26"/>
      <c r="ARX25" s="26"/>
      <c r="ARY25" s="26"/>
      <c r="ARZ25" s="26"/>
      <c r="ASA25" s="26"/>
      <c r="ASB25" s="26"/>
      <c r="ASC25" s="26"/>
      <c r="ASD25" s="26"/>
      <c r="ASE25" s="26"/>
      <c r="ASF25" s="26"/>
      <c r="ASG25" s="26"/>
      <c r="ASH25" s="26"/>
      <c r="ASI25" s="26"/>
      <c r="ASJ25" s="26"/>
      <c r="ASK25" s="26"/>
      <c r="ASL25" s="26"/>
      <c r="ASM25" s="26"/>
      <c r="ASN25" s="26"/>
      <c r="ASO25" s="26"/>
      <c r="ASP25" s="26"/>
      <c r="ASQ25" s="26"/>
      <c r="ASR25" s="26"/>
      <c r="ASS25" s="26"/>
      <c r="AST25" s="26"/>
      <c r="ASU25" s="26"/>
      <c r="ASV25" s="26"/>
      <c r="ASW25" s="26"/>
      <c r="ASX25" s="26"/>
      <c r="ASY25" s="26"/>
      <c r="ASZ25" s="26"/>
      <c r="ATA25" s="26"/>
      <c r="ATB25" s="26"/>
      <c r="ATC25" s="26"/>
      <c r="ATD25" s="26"/>
      <c r="ATE25" s="26"/>
      <c r="ATF25" s="26"/>
      <c r="ATG25" s="26"/>
      <c r="ATH25" s="26"/>
      <c r="ATI25" s="26"/>
      <c r="ATJ25" s="26"/>
      <c r="ATK25" s="26"/>
      <c r="ATL25" s="26"/>
      <c r="ATM25" s="26"/>
      <c r="ATN25" s="26"/>
      <c r="ATO25" s="26"/>
      <c r="ATP25" s="26"/>
      <c r="ATQ25" s="26"/>
      <c r="ATR25" s="26"/>
      <c r="ATS25" s="26"/>
      <c r="ATT25" s="26"/>
      <c r="ATU25" s="26"/>
      <c r="ATV25" s="26"/>
      <c r="ATW25" s="26"/>
      <c r="ATX25" s="26"/>
      <c r="ATY25" s="26"/>
      <c r="ATZ25" s="26"/>
      <c r="AUA25" s="26"/>
      <c r="AUB25" s="26"/>
      <c r="AUC25" s="26"/>
      <c r="AUD25" s="26"/>
      <c r="AUE25" s="26"/>
      <c r="AUF25" s="26"/>
      <c r="AUG25" s="26"/>
      <c r="AUH25" s="26"/>
      <c r="AUI25" s="26"/>
      <c r="AUJ25" s="26"/>
      <c r="AUK25" s="26"/>
      <c r="AUL25" s="26"/>
      <c r="AUM25" s="26"/>
      <c r="AUN25" s="26"/>
      <c r="AUO25" s="26"/>
      <c r="AUP25" s="26"/>
      <c r="AUQ25" s="26"/>
      <c r="AUR25" s="26"/>
      <c r="AUS25" s="26"/>
      <c r="AUT25" s="26"/>
      <c r="AUU25" s="26"/>
      <c r="AUV25" s="26"/>
      <c r="AUW25" s="26"/>
      <c r="AUX25" s="26"/>
      <c r="AUY25" s="26"/>
      <c r="AUZ25" s="26"/>
      <c r="AVA25" s="26"/>
      <c r="AVB25" s="26"/>
      <c r="AVC25" s="26"/>
      <c r="AVD25" s="26"/>
      <c r="AVE25" s="26"/>
      <c r="AVF25" s="26"/>
      <c r="AVG25" s="26"/>
      <c r="AVH25" s="26"/>
      <c r="AVI25" s="26"/>
      <c r="AVJ25" s="26"/>
      <c r="AVK25" s="26"/>
      <c r="AVL25" s="26"/>
      <c r="AVM25" s="26"/>
      <c r="AVN25" s="26"/>
      <c r="AVO25" s="26"/>
      <c r="AVP25" s="26"/>
      <c r="AVQ25" s="26"/>
      <c r="AVR25" s="26"/>
      <c r="AVS25" s="26"/>
      <c r="AVT25" s="26"/>
      <c r="AVU25" s="26"/>
      <c r="AVV25" s="26"/>
      <c r="AVW25" s="26"/>
      <c r="AVX25" s="26"/>
      <c r="AVY25" s="26"/>
      <c r="AVZ25" s="26"/>
      <c r="AWA25" s="26"/>
      <c r="AWB25" s="26"/>
      <c r="AWC25" s="26"/>
      <c r="AWD25" s="26"/>
      <c r="AWE25" s="26"/>
      <c r="AWF25" s="26"/>
      <c r="AWG25" s="26"/>
      <c r="AWH25" s="26"/>
      <c r="AWI25" s="26"/>
      <c r="AWJ25" s="26"/>
      <c r="AWK25" s="26"/>
      <c r="AWL25" s="26"/>
      <c r="AWM25" s="26"/>
      <c r="AWN25" s="26"/>
      <c r="AWO25" s="26"/>
      <c r="AWP25" s="26"/>
      <c r="AWQ25" s="26"/>
      <c r="AWR25" s="26"/>
      <c r="AWS25" s="26"/>
      <c r="AWT25" s="26"/>
      <c r="AWU25" s="26"/>
      <c r="AWV25" s="26"/>
      <c r="AWW25" s="26"/>
      <c r="AWX25" s="26"/>
      <c r="AWY25" s="26"/>
      <c r="AWZ25" s="26"/>
      <c r="AXA25" s="26"/>
      <c r="AXB25" s="26"/>
      <c r="AXC25" s="26"/>
      <c r="AXD25" s="26"/>
      <c r="AXE25" s="26"/>
      <c r="AXF25" s="26"/>
      <c r="AXG25" s="26"/>
      <c r="AXH25" s="26"/>
      <c r="AXI25" s="26"/>
      <c r="AXJ25" s="26"/>
      <c r="AXK25" s="26"/>
      <c r="AXL25" s="26"/>
      <c r="AXM25" s="26"/>
      <c r="AXN25" s="26"/>
      <c r="AXO25" s="26"/>
      <c r="AXP25" s="26"/>
      <c r="AXQ25" s="26"/>
      <c r="AXR25" s="26"/>
      <c r="AXS25" s="26"/>
      <c r="AXT25" s="26"/>
      <c r="AXU25" s="26"/>
      <c r="AXV25" s="26"/>
      <c r="AXW25" s="26"/>
      <c r="AXX25" s="26"/>
      <c r="AXY25" s="26"/>
      <c r="AXZ25" s="26"/>
      <c r="AYA25" s="26"/>
      <c r="AYB25" s="26"/>
      <c r="AYC25" s="26"/>
      <c r="AYD25" s="26"/>
      <c r="AYE25" s="26"/>
      <c r="AYF25" s="26"/>
      <c r="AYG25" s="26"/>
      <c r="AYH25" s="26"/>
      <c r="AYI25" s="26"/>
      <c r="AYJ25" s="26"/>
      <c r="AYK25" s="26"/>
      <c r="AYL25" s="26"/>
      <c r="AYM25" s="26"/>
      <c r="AYN25" s="26"/>
      <c r="AYO25" s="26"/>
      <c r="AYP25" s="26"/>
      <c r="AYQ25" s="26"/>
      <c r="AYR25" s="26"/>
      <c r="AYS25" s="26"/>
      <c r="AYT25" s="26"/>
      <c r="AYU25" s="26"/>
      <c r="AYV25" s="26"/>
      <c r="AYW25" s="26"/>
      <c r="AYX25" s="26"/>
      <c r="AYY25" s="26"/>
      <c r="AYZ25" s="26"/>
      <c r="AZA25" s="26"/>
      <c r="AZB25" s="26"/>
      <c r="AZC25" s="26"/>
      <c r="AZD25" s="26"/>
      <c r="AZE25" s="26"/>
      <c r="AZF25" s="26"/>
      <c r="AZG25" s="26"/>
      <c r="AZH25" s="26"/>
      <c r="AZI25" s="26"/>
      <c r="AZJ25" s="26"/>
      <c r="AZK25" s="26"/>
      <c r="AZL25" s="26"/>
      <c r="AZM25" s="26"/>
      <c r="AZN25" s="26"/>
      <c r="AZO25" s="26"/>
      <c r="AZP25" s="26"/>
      <c r="AZQ25" s="26"/>
      <c r="AZR25" s="26"/>
      <c r="AZS25" s="26"/>
      <c r="AZT25" s="26"/>
      <c r="AZU25" s="26"/>
      <c r="AZV25" s="26"/>
      <c r="AZW25" s="26"/>
      <c r="AZX25" s="26"/>
      <c r="AZY25" s="26"/>
      <c r="AZZ25" s="26"/>
      <c r="BAA25" s="26"/>
      <c r="BAB25" s="26"/>
      <c r="BAC25" s="26"/>
      <c r="BAD25" s="26"/>
      <c r="BAE25" s="26"/>
      <c r="BAF25" s="26"/>
      <c r="BAG25" s="26"/>
      <c r="BAH25" s="26"/>
      <c r="BAI25" s="26"/>
      <c r="BAJ25" s="26"/>
      <c r="BAK25" s="26"/>
      <c r="BAL25" s="26"/>
      <c r="BAM25" s="26"/>
      <c r="BAN25" s="26"/>
      <c r="BAO25" s="26"/>
      <c r="BAP25" s="26"/>
      <c r="BAQ25" s="26"/>
      <c r="BAR25" s="26"/>
      <c r="BAS25" s="26"/>
      <c r="BAT25" s="26"/>
      <c r="BAU25" s="26"/>
      <c r="BAV25" s="26"/>
      <c r="BAW25" s="26"/>
      <c r="BAX25" s="26"/>
      <c r="BAY25" s="26"/>
      <c r="BAZ25" s="26"/>
      <c r="BBA25" s="26"/>
      <c r="BBB25" s="26"/>
      <c r="BBC25" s="26"/>
      <c r="BBD25" s="26"/>
      <c r="BBE25" s="26"/>
      <c r="BBF25" s="26"/>
      <c r="BBG25" s="26"/>
      <c r="BBH25" s="26"/>
      <c r="BBI25" s="26"/>
      <c r="BBJ25" s="26"/>
      <c r="BBK25" s="26"/>
      <c r="BBL25" s="26"/>
      <c r="BBM25" s="26"/>
      <c r="BBN25" s="26"/>
      <c r="BBO25" s="26"/>
      <c r="BBP25" s="26"/>
      <c r="BBQ25" s="26"/>
      <c r="BBR25" s="26"/>
      <c r="BBS25" s="26"/>
      <c r="BBT25" s="26"/>
      <c r="BBU25" s="26"/>
      <c r="BBV25" s="26"/>
      <c r="BBW25" s="26"/>
      <c r="BBX25" s="26"/>
      <c r="BBY25" s="26"/>
      <c r="BBZ25" s="26"/>
      <c r="BCA25" s="26"/>
      <c r="BCB25" s="26"/>
      <c r="BCC25" s="26"/>
      <c r="BCD25" s="26"/>
      <c r="BCE25" s="26"/>
      <c r="BCF25" s="26"/>
      <c r="BCG25" s="26"/>
      <c r="BCH25" s="26"/>
      <c r="BCI25" s="26"/>
      <c r="BCJ25" s="26"/>
      <c r="BCK25" s="26"/>
      <c r="BCL25" s="26"/>
      <c r="BCM25" s="26"/>
      <c r="BCN25" s="26"/>
      <c r="BCO25" s="26"/>
      <c r="BCP25" s="26"/>
      <c r="BCQ25" s="26"/>
      <c r="BCR25" s="26"/>
      <c r="BCS25" s="26"/>
      <c r="BCT25" s="26"/>
      <c r="BCU25" s="26"/>
      <c r="BCV25" s="26"/>
      <c r="BCW25" s="26"/>
      <c r="BCX25" s="26"/>
      <c r="BCY25" s="26"/>
      <c r="BCZ25" s="26"/>
      <c r="BDA25" s="26"/>
      <c r="BDB25" s="26"/>
      <c r="BDC25" s="26"/>
      <c r="BDD25" s="26"/>
      <c r="BDE25" s="26"/>
      <c r="BDF25" s="26"/>
      <c r="BDG25" s="26"/>
      <c r="BDH25" s="26"/>
      <c r="BDI25" s="26"/>
      <c r="BDJ25" s="26"/>
      <c r="BDK25" s="26"/>
      <c r="BDL25" s="26"/>
      <c r="BDM25" s="26"/>
      <c r="BDN25" s="26"/>
      <c r="BDO25" s="26"/>
      <c r="BDP25" s="26"/>
      <c r="BDQ25" s="26"/>
      <c r="BDR25" s="26"/>
      <c r="BDS25" s="26"/>
      <c r="BDT25" s="26"/>
      <c r="BDU25" s="26"/>
      <c r="BDV25" s="26"/>
      <c r="BDW25" s="26"/>
      <c r="BDX25" s="26"/>
      <c r="BDY25" s="26"/>
      <c r="BDZ25" s="26"/>
      <c r="BEA25" s="26"/>
      <c r="BEB25" s="26"/>
      <c r="BEC25" s="26"/>
      <c r="BED25" s="26"/>
      <c r="BEE25" s="26"/>
      <c r="BEF25" s="26"/>
      <c r="BEG25" s="26"/>
      <c r="BEH25" s="26"/>
      <c r="BEI25" s="26"/>
      <c r="BEJ25" s="26"/>
      <c r="BEK25" s="26"/>
      <c r="BEL25" s="26"/>
      <c r="BEM25" s="26"/>
      <c r="BEN25" s="26"/>
      <c r="BEO25" s="26"/>
      <c r="BEP25" s="26"/>
      <c r="BEQ25" s="26"/>
      <c r="BER25" s="26"/>
      <c r="BES25" s="26"/>
      <c r="BET25" s="26"/>
      <c r="BEU25" s="26"/>
      <c r="BEV25" s="26"/>
      <c r="BEW25" s="26"/>
      <c r="BEX25" s="26"/>
      <c r="BEY25" s="26"/>
      <c r="BEZ25" s="26"/>
      <c r="BFA25" s="26"/>
      <c r="BFB25" s="26"/>
      <c r="BFC25" s="26"/>
      <c r="BFD25" s="26"/>
      <c r="BFE25" s="26"/>
      <c r="BFF25" s="26"/>
      <c r="BFG25" s="26"/>
      <c r="BFH25" s="26"/>
      <c r="BFI25" s="26"/>
      <c r="BFJ25" s="26"/>
      <c r="BFK25" s="26"/>
      <c r="BFL25" s="26"/>
      <c r="BFM25" s="26"/>
      <c r="BFN25" s="26"/>
      <c r="BFO25" s="26"/>
      <c r="BFP25" s="26"/>
      <c r="BFQ25" s="26"/>
      <c r="BFR25" s="26"/>
      <c r="BFS25" s="26"/>
      <c r="BFT25" s="26"/>
      <c r="BFU25" s="26"/>
      <c r="BFV25" s="26"/>
      <c r="BFW25" s="26"/>
      <c r="BFX25" s="26"/>
      <c r="BFY25" s="26"/>
      <c r="BFZ25" s="26"/>
      <c r="BGA25" s="26"/>
      <c r="BGB25" s="26"/>
      <c r="BGC25" s="26"/>
      <c r="BGD25" s="26"/>
      <c r="BGE25" s="26"/>
      <c r="BGF25" s="26"/>
      <c r="BGG25" s="26"/>
      <c r="BGH25" s="26"/>
      <c r="BGI25" s="26"/>
      <c r="BGJ25" s="26"/>
      <c r="BGK25" s="26"/>
      <c r="BGL25" s="26"/>
      <c r="BGM25" s="26"/>
      <c r="BGN25" s="26"/>
      <c r="BGO25" s="26"/>
      <c r="BGP25" s="26"/>
      <c r="BGQ25" s="26"/>
      <c r="BGR25" s="26"/>
      <c r="BGS25" s="26"/>
      <c r="BGT25" s="26"/>
      <c r="BGU25" s="26"/>
      <c r="BGV25" s="26"/>
      <c r="BGW25" s="26"/>
      <c r="BGX25" s="26"/>
      <c r="BGY25" s="26"/>
      <c r="BGZ25" s="26"/>
      <c r="BHA25" s="26"/>
      <c r="BHB25" s="26"/>
      <c r="BHC25" s="26"/>
      <c r="BHD25" s="26"/>
      <c r="BHE25" s="26"/>
      <c r="BHF25" s="26"/>
      <c r="BHG25" s="26"/>
      <c r="BHH25" s="26"/>
      <c r="BHI25" s="26"/>
      <c r="BHJ25" s="26"/>
      <c r="BHK25" s="26"/>
      <c r="BHL25" s="26"/>
      <c r="BHM25" s="26"/>
      <c r="BHN25" s="26"/>
      <c r="BHO25" s="26"/>
      <c r="BHP25" s="26"/>
      <c r="BHQ25" s="26"/>
      <c r="BHR25" s="26"/>
      <c r="BHS25" s="26"/>
      <c r="BHT25" s="26"/>
      <c r="BHU25" s="26"/>
      <c r="BHV25" s="26"/>
      <c r="BHW25" s="26"/>
      <c r="BHX25" s="26"/>
      <c r="BHY25" s="26"/>
      <c r="BHZ25" s="26"/>
      <c r="BIA25" s="26"/>
      <c r="BIB25" s="26"/>
      <c r="BIC25" s="26"/>
      <c r="BID25" s="26"/>
      <c r="BIE25" s="26"/>
      <c r="BIF25" s="26"/>
      <c r="BIG25" s="26"/>
      <c r="BIH25" s="26"/>
      <c r="BII25" s="26"/>
      <c r="BIJ25" s="26"/>
      <c r="BIK25" s="26"/>
      <c r="BIL25" s="26"/>
      <c r="BIM25" s="26"/>
      <c r="BIN25" s="26"/>
      <c r="BIO25" s="26"/>
      <c r="BIP25" s="26"/>
      <c r="BIQ25" s="26"/>
      <c r="BIR25" s="26"/>
      <c r="BIS25" s="26"/>
      <c r="BIT25" s="26"/>
      <c r="BIU25" s="26"/>
      <c r="BIV25" s="26"/>
      <c r="BIW25" s="26"/>
      <c r="BIX25" s="26"/>
      <c r="BIY25" s="26"/>
      <c r="BIZ25" s="26"/>
      <c r="BJA25" s="26"/>
      <c r="BJB25" s="26"/>
      <c r="BJC25" s="26"/>
      <c r="BJD25" s="26"/>
      <c r="BJE25" s="26"/>
      <c r="BJF25" s="26"/>
      <c r="BJG25" s="26"/>
      <c r="BJH25" s="26"/>
      <c r="BJI25" s="26"/>
      <c r="BJJ25" s="26"/>
      <c r="BJK25" s="26"/>
      <c r="BJL25" s="26"/>
      <c r="BJM25" s="26"/>
      <c r="BJN25" s="26"/>
      <c r="BJO25" s="26"/>
      <c r="BJP25" s="26"/>
      <c r="BJQ25" s="26"/>
      <c r="BJR25" s="26"/>
      <c r="BJS25" s="26"/>
      <c r="BJT25" s="26"/>
      <c r="BJU25" s="26"/>
      <c r="BJV25" s="26"/>
      <c r="BJW25" s="26"/>
      <c r="BJX25" s="26"/>
      <c r="BJY25" s="26"/>
      <c r="BJZ25" s="26"/>
      <c r="BKA25" s="26"/>
      <c r="BKB25" s="26"/>
      <c r="BKC25" s="26"/>
      <c r="BKD25" s="26"/>
      <c r="BKE25" s="26"/>
      <c r="BKF25" s="26"/>
      <c r="BKG25" s="26"/>
      <c r="BKH25" s="26"/>
      <c r="BKI25" s="26"/>
      <c r="BKJ25" s="26"/>
      <c r="BKK25" s="26"/>
      <c r="BKL25" s="26"/>
      <c r="BKM25" s="26"/>
      <c r="BKN25" s="26"/>
      <c r="BKO25" s="26"/>
      <c r="BKP25" s="26"/>
      <c r="BKQ25" s="26"/>
      <c r="BKR25" s="26"/>
      <c r="BKS25" s="26"/>
      <c r="BKT25" s="26"/>
      <c r="BKU25" s="26"/>
      <c r="BKV25" s="26"/>
      <c r="BKW25" s="26"/>
      <c r="BKX25" s="26"/>
      <c r="BKY25" s="26"/>
      <c r="BKZ25" s="26"/>
      <c r="BLA25" s="26"/>
      <c r="BLB25" s="26"/>
      <c r="BLC25" s="26"/>
      <c r="BLD25" s="26"/>
      <c r="BLE25" s="26"/>
      <c r="BLF25" s="26"/>
      <c r="BLG25" s="26"/>
      <c r="BLH25" s="26"/>
      <c r="BLI25" s="26"/>
      <c r="BLJ25" s="26"/>
      <c r="BLK25" s="26"/>
      <c r="BLL25" s="26"/>
      <c r="BLM25" s="26"/>
      <c r="BLN25" s="26"/>
      <c r="BLO25" s="26"/>
      <c r="BLP25" s="26"/>
      <c r="BLQ25" s="26"/>
      <c r="BLR25" s="26"/>
      <c r="BLS25" s="26"/>
      <c r="BLT25" s="26"/>
      <c r="BLU25" s="26"/>
      <c r="BLV25" s="26"/>
      <c r="BLW25" s="26"/>
      <c r="BLX25" s="26"/>
      <c r="BLY25" s="26"/>
      <c r="BLZ25" s="26"/>
      <c r="BMA25" s="26"/>
      <c r="BMB25" s="26"/>
      <c r="BMC25" s="26"/>
      <c r="BMD25" s="26"/>
      <c r="BME25" s="26"/>
      <c r="BMF25" s="26"/>
      <c r="BMG25" s="26"/>
      <c r="BMH25" s="26"/>
      <c r="BMI25" s="26"/>
      <c r="BMJ25" s="26"/>
      <c r="BMK25" s="26"/>
      <c r="BML25" s="26"/>
      <c r="BMM25" s="26"/>
      <c r="BMN25" s="26"/>
      <c r="BMO25" s="26"/>
      <c r="BMP25" s="26"/>
      <c r="BMQ25" s="26"/>
      <c r="BMR25" s="26"/>
      <c r="BMS25" s="26"/>
      <c r="BMT25" s="26"/>
      <c r="BMU25" s="26"/>
      <c r="BMV25" s="26"/>
      <c r="BMW25" s="26"/>
      <c r="BMX25" s="26"/>
      <c r="BMY25" s="26"/>
      <c r="BMZ25" s="26"/>
      <c r="BNA25" s="26"/>
      <c r="BNB25" s="26"/>
      <c r="BNC25" s="26"/>
      <c r="BND25" s="26"/>
      <c r="BNE25" s="26"/>
      <c r="BNF25" s="26"/>
      <c r="BNG25" s="26"/>
      <c r="BNH25" s="26"/>
      <c r="BNI25" s="26"/>
      <c r="BNJ25" s="26"/>
      <c r="BNK25" s="26"/>
      <c r="BNL25" s="26"/>
      <c r="BNM25" s="26"/>
      <c r="BNN25" s="26"/>
      <c r="BNO25" s="26"/>
      <c r="BNP25" s="26"/>
      <c r="BNQ25" s="26"/>
      <c r="BNR25" s="26"/>
      <c r="BNS25" s="26"/>
      <c r="BNT25" s="26"/>
      <c r="BNU25" s="26"/>
      <c r="BNV25" s="26"/>
      <c r="BNW25" s="26"/>
      <c r="BNX25" s="26"/>
      <c r="BNY25" s="26"/>
      <c r="BNZ25" s="26"/>
      <c r="BOA25" s="26"/>
      <c r="BOB25" s="26"/>
      <c r="BOC25" s="26"/>
      <c r="BOD25" s="26"/>
      <c r="BOE25" s="26"/>
      <c r="BOF25" s="26"/>
      <c r="BOG25" s="26"/>
      <c r="BOH25" s="26"/>
      <c r="BOI25" s="26"/>
      <c r="BOJ25" s="26"/>
      <c r="BOK25" s="26"/>
      <c r="BOL25" s="26"/>
      <c r="BOM25" s="26"/>
      <c r="BON25" s="26"/>
      <c r="BOO25" s="26"/>
      <c r="BOP25" s="26"/>
      <c r="BOQ25" s="26"/>
      <c r="BOR25" s="26"/>
      <c r="BOS25" s="26"/>
      <c r="BOT25" s="26"/>
      <c r="BOU25" s="26"/>
      <c r="BOV25" s="26"/>
      <c r="BOW25" s="26"/>
      <c r="BOX25" s="26"/>
      <c r="BOY25" s="26"/>
      <c r="BOZ25" s="26"/>
      <c r="BPA25" s="26"/>
      <c r="BPB25" s="26"/>
      <c r="BPC25" s="26"/>
      <c r="BPD25" s="26"/>
      <c r="BPE25" s="26"/>
      <c r="BPF25" s="26"/>
      <c r="BPG25" s="26"/>
      <c r="BPH25" s="26"/>
      <c r="BPI25" s="26"/>
      <c r="BPJ25" s="26"/>
      <c r="BPK25" s="26"/>
      <c r="BPL25" s="26"/>
      <c r="BPM25" s="26"/>
      <c r="BPN25" s="26"/>
      <c r="BPO25" s="26"/>
      <c r="BPP25" s="26"/>
      <c r="BPQ25" s="26"/>
      <c r="BPR25" s="26"/>
      <c r="BPS25" s="26"/>
      <c r="BPT25" s="26"/>
      <c r="BPU25" s="26"/>
      <c r="BPV25" s="26"/>
      <c r="BPW25" s="26"/>
      <c r="BPX25" s="26"/>
      <c r="BPY25" s="26"/>
      <c r="BPZ25" s="26"/>
      <c r="BQA25" s="26"/>
      <c r="BQB25" s="26"/>
      <c r="BQC25" s="26"/>
      <c r="BQD25" s="26"/>
      <c r="BQE25" s="26"/>
      <c r="BQF25" s="26"/>
      <c r="BQG25" s="26"/>
      <c r="BQH25" s="26"/>
      <c r="BQI25" s="26"/>
      <c r="BQJ25" s="26"/>
      <c r="BQK25" s="26"/>
      <c r="BQL25" s="26"/>
      <c r="BQM25" s="26"/>
      <c r="BQN25" s="26"/>
      <c r="BQO25" s="26"/>
      <c r="BQP25" s="26"/>
      <c r="BQQ25" s="26"/>
      <c r="BQR25" s="26"/>
      <c r="BQS25" s="26"/>
      <c r="BQT25" s="26"/>
      <c r="BQU25" s="26"/>
      <c r="BQV25" s="26"/>
      <c r="BQW25" s="26"/>
      <c r="BQX25" s="26"/>
      <c r="BQY25" s="26"/>
      <c r="BQZ25" s="26"/>
      <c r="BRA25" s="26"/>
      <c r="BRB25" s="26"/>
      <c r="BRC25" s="26"/>
      <c r="BRD25" s="26"/>
      <c r="BRE25" s="26"/>
      <c r="BRF25" s="26"/>
      <c r="BRG25" s="26"/>
      <c r="BRH25" s="26"/>
      <c r="BRI25" s="26"/>
      <c r="BRJ25" s="26"/>
      <c r="BRK25" s="26"/>
      <c r="BRL25" s="26"/>
      <c r="BRM25" s="26"/>
      <c r="BRN25" s="26"/>
      <c r="BRO25" s="26"/>
      <c r="BRP25" s="26"/>
      <c r="BRQ25" s="26"/>
      <c r="BRR25" s="26"/>
      <c r="BRS25" s="26"/>
      <c r="BRT25" s="26"/>
      <c r="BRU25" s="26"/>
      <c r="BRV25" s="26"/>
      <c r="BRW25" s="26"/>
      <c r="BRX25" s="26"/>
      <c r="BRY25" s="26"/>
      <c r="BRZ25" s="26"/>
      <c r="BSA25" s="26"/>
      <c r="BSB25" s="26"/>
      <c r="BSC25" s="26"/>
      <c r="BSD25" s="26"/>
      <c r="BSE25" s="26"/>
      <c r="BSF25" s="26"/>
      <c r="BSG25" s="26"/>
      <c r="BSH25" s="26"/>
      <c r="BSI25" s="26"/>
      <c r="BSJ25" s="26"/>
      <c r="BSK25" s="26"/>
      <c r="BSL25" s="26"/>
      <c r="BSM25" s="26"/>
      <c r="BSN25" s="26"/>
      <c r="BSO25" s="26"/>
      <c r="BSP25" s="26"/>
      <c r="BSQ25" s="26"/>
      <c r="BSR25" s="26"/>
      <c r="BSS25" s="26"/>
      <c r="BST25" s="26"/>
      <c r="BSU25" s="26"/>
      <c r="BSV25" s="26"/>
      <c r="BSW25" s="26"/>
      <c r="BSX25" s="26"/>
      <c r="BSY25" s="26"/>
      <c r="BSZ25" s="26"/>
      <c r="BTA25" s="26"/>
      <c r="BTB25" s="26"/>
      <c r="BTC25" s="26"/>
      <c r="BTD25" s="26"/>
      <c r="BTE25" s="26"/>
      <c r="BTF25" s="26"/>
      <c r="BTG25" s="26"/>
      <c r="BTH25" s="26"/>
      <c r="BTI25" s="26"/>
      <c r="BTJ25" s="26"/>
      <c r="BTK25" s="26"/>
      <c r="BTL25" s="26"/>
      <c r="BTM25" s="26"/>
      <c r="BTN25" s="26"/>
      <c r="BTO25" s="26"/>
      <c r="BTP25" s="26"/>
      <c r="BTQ25" s="26"/>
      <c r="BTR25" s="26"/>
      <c r="BTS25" s="26"/>
      <c r="BTT25" s="26"/>
      <c r="BTU25" s="26"/>
      <c r="BTV25" s="26"/>
      <c r="BTW25" s="26"/>
      <c r="BTX25" s="26"/>
      <c r="BTY25" s="26"/>
      <c r="BTZ25" s="26"/>
      <c r="BUA25" s="26"/>
      <c r="BUB25" s="26"/>
      <c r="BUC25" s="26"/>
      <c r="BUD25" s="26"/>
      <c r="BUE25" s="26"/>
      <c r="BUF25" s="26"/>
      <c r="BUG25" s="26"/>
      <c r="BUH25" s="26"/>
      <c r="BUI25" s="26"/>
      <c r="BUJ25" s="26"/>
      <c r="BUK25" s="26"/>
      <c r="BUL25" s="26"/>
      <c r="BUM25" s="26"/>
      <c r="BUN25" s="26"/>
      <c r="BUO25" s="26"/>
      <c r="BUP25" s="26"/>
      <c r="BUQ25" s="26"/>
      <c r="BUR25" s="26"/>
      <c r="BUS25" s="26"/>
      <c r="BUT25" s="26"/>
      <c r="BUU25" s="26"/>
      <c r="BUV25" s="26"/>
      <c r="BUW25" s="26"/>
      <c r="BUX25" s="26"/>
      <c r="BUY25" s="26"/>
      <c r="BUZ25" s="26"/>
      <c r="BVA25" s="26"/>
      <c r="BVB25" s="26"/>
      <c r="BVC25" s="26"/>
      <c r="BVD25" s="26"/>
      <c r="BVE25" s="26"/>
      <c r="BVF25" s="26"/>
      <c r="BVG25" s="26"/>
      <c r="BVH25" s="26"/>
      <c r="BVI25" s="26"/>
      <c r="BVJ25" s="26"/>
      <c r="BVK25" s="26"/>
      <c r="BVL25" s="26"/>
      <c r="BVM25" s="26"/>
      <c r="BVN25" s="26"/>
      <c r="BVO25" s="26"/>
      <c r="BVP25" s="26"/>
      <c r="BVQ25" s="26"/>
      <c r="BVR25" s="26"/>
      <c r="BVS25" s="26"/>
      <c r="BVT25" s="26"/>
      <c r="BVU25" s="26"/>
      <c r="BVV25" s="26"/>
      <c r="BVW25" s="26"/>
      <c r="BVX25" s="26"/>
      <c r="BVY25" s="26"/>
      <c r="BVZ25" s="26"/>
      <c r="BWA25" s="26"/>
      <c r="BWB25" s="26"/>
      <c r="BWC25" s="26"/>
      <c r="BWD25" s="26"/>
      <c r="BWE25" s="26"/>
      <c r="BWF25" s="26"/>
      <c r="BWG25" s="26"/>
      <c r="BWH25" s="26"/>
      <c r="BWI25" s="26"/>
      <c r="BWJ25" s="26"/>
      <c r="BWK25" s="26"/>
      <c r="BWL25" s="26"/>
      <c r="BWM25" s="26"/>
      <c r="BWN25" s="26"/>
      <c r="BWO25" s="26"/>
      <c r="BWP25" s="26"/>
      <c r="BWQ25" s="26"/>
      <c r="BWR25" s="26"/>
      <c r="BWS25" s="26"/>
      <c r="BWT25" s="26"/>
      <c r="BWU25" s="26"/>
      <c r="BWV25" s="26"/>
      <c r="BWW25" s="26"/>
      <c r="BWX25" s="26"/>
      <c r="BWY25" s="26"/>
      <c r="BWZ25" s="26"/>
      <c r="BXA25" s="26"/>
      <c r="BXB25" s="26"/>
      <c r="BXC25" s="26"/>
      <c r="BXD25" s="26"/>
      <c r="BXE25" s="26"/>
      <c r="BXF25" s="26"/>
      <c r="BXG25" s="26"/>
      <c r="BXH25" s="26"/>
      <c r="BXI25" s="26"/>
      <c r="BXJ25" s="26"/>
      <c r="BXK25" s="26"/>
      <c r="BXL25" s="26"/>
      <c r="BXM25" s="26"/>
      <c r="BXN25" s="26"/>
      <c r="BXO25" s="26"/>
      <c r="BXP25" s="26"/>
      <c r="BXQ25" s="26"/>
      <c r="BXR25" s="26"/>
      <c r="BXS25" s="26"/>
      <c r="BXT25" s="26"/>
      <c r="BXU25" s="26"/>
      <c r="BXV25" s="26"/>
      <c r="BXW25" s="26"/>
      <c r="BXX25" s="26"/>
      <c r="BXY25" s="26"/>
      <c r="BXZ25" s="26"/>
      <c r="BYA25" s="26"/>
      <c r="BYB25" s="26"/>
      <c r="BYC25" s="26"/>
      <c r="BYD25" s="26"/>
      <c r="BYE25" s="26"/>
      <c r="BYF25" s="26"/>
      <c r="BYG25" s="26"/>
      <c r="BYH25" s="26"/>
      <c r="BYI25" s="26"/>
      <c r="BYJ25" s="26"/>
      <c r="BYK25" s="26"/>
      <c r="BYL25" s="26"/>
      <c r="BYM25" s="26"/>
      <c r="BYN25" s="26"/>
      <c r="BYO25" s="26"/>
      <c r="BYP25" s="26"/>
      <c r="BYQ25" s="26"/>
      <c r="BYR25" s="26"/>
      <c r="BYS25" s="26"/>
      <c r="BYT25" s="26"/>
      <c r="BYU25" s="26"/>
      <c r="BYV25" s="26"/>
      <c r="BYW25" s="26"/>
      <c r="BYX25" s="26"/>
      <c r="BYY25" s="26"/>
      <c r="BYZ25" s="26"/>
      <c r="BZA25" s="26"/>
      <c r="BZB25" s="26"/>
      <c r="BZC25" s="26"/>
      <c r="BZD25" s="26"/>
      <c r="BZE25" s="26"/>
      <c r="BZF25" s="26"/>
      <c r="BZG25" s="26"/>
      <c r="BZH25" s="26"/>
      <c r="BZI25" s="26"/>
      <c r="BZJ25" s="26"/>
      <c r="BZK25" s="26"/>
      <c r="BZL25" s="26"/>
      <c r="BZM25" s="26"/>
      <c r="BZN25" s="26"/>
      <c r="BZO25" s="26"/>
      <c r="BZP25" s="26"/>
      <c r="BZQ25" s="26"/>
      <c r="BZR25" s="26"/>
      <c r="BZS25" s="26"/>
      <c r="BZT25" s="26"/>
      <c r="BZU25" s="26"/>
      <c r="BZV25" s="26"/>
      <c r="BZW25" s="26"/>
      <c r="BZX25" s="26"/>
      <c r="BZY25" s="26"/>
      <c r="BZZ25" s="26"/>
      <c r="CAA25" s="26"/>
      <c r="CAB25" s="26"/>
      <c r="CAC25" s="26"/>
      <c r="CAD25" s="26"/>
      <c r="CAE25" s="26"/>
      <c r="CAF25" s="26"/>
      <c r="CAG25" s="26"/>
      <c r="CAH25" s="26"/>
      <c r="CAI25" s="26"/>
      <c r="CAJ25" s="26"/>
      <c r="CAK25" s="26"/>
      <c r="CAL25" s="26"/>
      <c r="CAM25" s="26"/>
      <c r="CAN25" s="26"/>
      <c r="CAO25" s="26"/>
      <c r="CAP25" s="26"/>
      <c r="CAQ25" s="26"/>
      <c r="CAR25" s="26"/>
      <c r="CAS25" s="26"/>
      <c r="CAT25" s="26"/>
      <c r="CAU25" s="26"/>
      <c r="CAV25" s="26"/>
      <c r="CAW25" s="26"/>
      <c r="CAX25" s="26"/>
      <c r="CAY25" s="26"/>
      <c r="CAZ25" s="26"/>
      <c r="CBA25" s="26"/>
      <c r="CBB25" s="26"/>
      <c r="CBC25" s="26"/>
      <c r="CBD25" s="26"/>
      <c r="CBE25" s="26"/>
      <c r="CBF25" s="26"/>
      <c r="CBG25" s="26"/>
      <c r="CBH25" s="26"/>
      <c r="CBI25" s="26"/>
      <c r="CBJ25" s="26"/>
      <c r="CBK25" s="26"/>
      <c r="CBL25" s="26"/>
      <c r="CBM25" s="26"/>
      <c r="CBN25" s="26"/>
      <c r="CBO25" s="26"/>
      <c r="CBP25" s="26"/>
      <c r="CBQ25" s="26"/>
      <c r="CBR25" s="26"/>
      <c r="CBS25" s="26"/>
      <c r="CBT25" s="26"/>
      <c r="CBU25" s="26"/>
      <c r="CBV25" s="26"/>
      <c r="CBW25" s="26"/>
      <c r="CBX25" s="26"/>
      <c r="CBY25" s="26"/>
      <c r="CBZ25" s="26"/>
      <c r="CCA25" s="26"/>
      <c r="CCB25" s="26"/>
      <c r="CCC25" s="26"/>
      <c r="CCD25" s="26"/>
      <c r="CCE25" s="26"/>
      <c r="CCF25" s="26"/>
      <c r="CCG25" s="26"/>
      <c r="CCH25" s="26"/>
      <c r="CCI25" s="26"/>
      <c r="CCJ25" s="26"/>
      <c r="CCK25" s="26"/>
      <c r="CCL25" s="26"/>
      <c r="CCM25" s="26"/>
      <c r="CCN25" s="26"/>
      <c r="CCO25" s="26"/>
      <c r="CCP25" s="26"/>
      <c r="CCQ25" s="26"/>
      <c r="CCR25" s="26"/>
      <c r="CCS25" s="26"/>
      <c r="CCT25" s="26"/>
      <c r="CCU25" s="26"/>
      <c r="CCV25" s="26"/>
      <c r="CCW25" s="26"/>
      <c r="CCX25" s="26"/>
      <c r="CCY25" s="26"/>
      <c r="CCZ25" s="26"/>
      <c r="CDA25" s="26"/>
      <c r="CDB25" s="26"/>
      <c r="CDC25" s="26"/>
      <c r="CDD25" s="26"/>
      <c r="CDE25" s="26"/>
      <c r="CDF25" s="26"/>
      <c r="CDG25" s="26"/>
      <c r="CDH25" s="26"/>
      <c r="CDI25" s="26"/>
      <c r="CDJ25" s="26"/>
      <c r="CDK25" s="26"/>
      <c r="CDL25" s="26"/>
      <c r="CDM25" s="26"/>
      <c r="CDN25" s="26"/>
      <c r="CDO25" s="26"/>
      <c r="CDP25" s="26"/>
      <c r="CDQ25" s="26"/>
      <c r="CDR25" s="26"/>
      <c r="CDS25" s="26"/>
      <c r="CDT25" s="26"/>
      <c r="CDU25" s="26"/>
      <c r="CDV25" s="26"/>
      <c r="CDW25" s="26"/>
      <c r="CDX25" s="26"/>
      <c r="CDY25" s="26"/>
      <c r="CDZ25" s="26"/>
      <c r="CEA25" s="26"/>
      <c r="CEB25" s="26"/>
      <c r="CEC25" s="26"/>
      <c r="CED25" s="26"/>
      <c r="CEE25" s="26"/>
      <c r="CEF25" s="26"/>
      <c r="CEG25" s="26"/>
      <c r="CEH25" s="26"/>
      <c r="CEI25" s="26"/>
      <c r="CEJ25" s="26"/>
      <c r="CEK25" s="26"/>
      <c r="CEL25" s="26"/>
      <c r="CEM25" s="26"/>
      <c r="CEN25" s="26"/>
      <c r="CEO25" s="26"/>
      <c r="CEP25" s="26"/>
      <c r="CEQ25" s="26"/>
      <c r="CER25" s="26"/>
      <c r="CES25" s="26"/>
      <c r="CET25" s="26"/>
      <c r="CEU25" s="26"/>
      <c r="CEV25" s="26"/>
      <c r="CEW25" s="26"/>
      <c r="CEX25" s="26"/>
      <c r="CEY25" s="26"/>
      <c r="CEZ25" s="26"/>
      <c r="CFA25" s="26"/>
      <c r="CFB25" s="26"/>
      <c r="CFC25" s="26"/>
      <c r="CFD25" s="26"/>
      <c r="CFE25" s="26"/>
      <c r="CFF25" s="26"/>
      <c r="CFG25" s="26"/>
      <c r="CFH25" s="26"/>
      <c r="CFI25" s="26"/>
      <c r="CFJ25" s="26"/>
      <c r="CFK25" s="26"/>
      <c r="CFL25" s="26"/>
      <c r="CFM25" s="26"/>
      <c r="CFN25" s="26"/>
      <c r="CFO25" s="26"/>
      <c r="CFP25" s="26"/>
      <c r="CFQ25" s="26"/>
      <c r="CFR25" s="26"/>
      <c r="CFS25" s="26"/>
      <c r="CFT25" s="26"/>
      <c r="CFU25" s="26"/>
      <c r="CFV25" s="26"/>
      <c r="CFW25" s="26"/>
      <c r="CFX25" s="26"/>
      <c r="CFY25" s="26"/>
      <c r="CFZ25" s="26"/>
      <c r="CGA25" s="26"/>
      <c r="CGB25" s="26"/>
      <c r="CGC25" s="26"/>
      <c r="CGD25" s="26"/>
      <c r="CGE25" s="26"/>
      <c r="CGF25" s="26"/>
      <c r="CGG25" s="26"/>
      <c r="CGH25" s="26"/>
      <c r="CGI25" s="26"/>
      <c r="CGJ25" s="26"/>
      <c r="CGK25" s="26"/>
      <c r="CGL25" s="26"/>
      <c r="CGM25" s="26"/>
      <c r="CGN25" s="26"/>
      <c r="CGO25" s="26"/>
      <c r="CGP25" s="26"/>
      <c r="CGQ25" s="26"/>
      <c r="CGR25" s="26"/>
      <c r="CGS25" s="26"/>
      <c r="CGT25" s="26"/>
      <c r="CGU25" s="26"/>
      <c r="CGV25" s="26"/>
      <c r="CGW25" s="26"/>
      <c r="CGX25" s="26"/>
      <c r="CGY25" s="26"/>
      <c r="CGZ25" s="26"/>
      <c r="CHA25" s="26"/>
      <c r="CHB25" s="26"/>
      <c r="CHC25" s="26"/>
      <c r="CHD25" s="26"/>
      <c r="CHE25" s="26"/>
      <c r="CHF25" s="26"/>
      <c r="CHG25" s="26"/>
      <c r="CHH25" s="26"/>
      <c r="CHI25" s="26"/>
      <c r="CHJ25" s="26"/>
      <c r="CHK25" s="26"/>
      <c r="CHL25" s="26"/>
      <c r="CHM25" s="26"/>
      <c r="CHN25" s="26"/>
      <c r="CHO25" s="26"/>
      <c r="CHP25" s="26"/>
      <c r="CHQ25" s="26"/>
      <c r="CHR25" s="26"/>
      <c r="CHS25" s="26"/>
      <c r="CHT25" s="26"/>
      <c r="CHU25" s="26"/>
      <c r="CHV25" s="26"/>
      <c r="CHW25" s="26"/>
      <c r="CHX25" s="26"/>
      <c r="CHY25" s="26"/>
      <c r="CHZ25" s="26"/>
      <c r="CIA25" s="26"/>
      <c r="CIB25" s="26"/>
      <c r="CIC25" s="26"/>
      <c r="CID25" s="26"/>
      <c r="CIE25" s="26"/>
      <c r="CIF25" s="26"/>
      <c r="CIG25" s="26"/>
      <c r="CIH25" s="26"/>
      <c r="CII25" s="26"/>
      <c r="CIJ25" s="26"/>
      <c r="CIK25" s="26"/>
      <c r="CIL25" s="26"/>
      <c r="CIM25" s="26"/>
      <c r="CIN25" s="26"/>
      <c r="CIO25" s="26"/>
      <c r="CIP25" s="26"/>
      <c r="CIQ25" s="26"/>
      <c r="CIR25" s="26"/>
      <c r="CIS25" s="26"/>
      <c r="CIT25" s="26"/>
      <c r="CIU25" s="26"/>
      <c r="CIV25" s="26"/>
      <c r="CIW25" s="26"/>
      <c r="CIX25" s="26"/>
      <c r="CIY25" s="26"/>
      <c r="CIZ25" s="26"/>
      <c r="CJA25" s="26"/>
      <c r="CJB25" s="26"/>
      <c r="CJC25" s="26"/>
      <c r="CJD25" s="26"/>
      <c r="CJE25" s="26"/>
      <c r="CJF25" s="26"/>
      <c r="CJG25" s="26"/>
      <c r="CJH25" s="26"/>
      <c r="CJI25" s="26"/>
      <c r="CJJ25" s="26"/>
      <c r="CJK25" s="26"/>
      <c r="CJL25" s="26"/>
      <c r="CJM25" s="26"/>
      <c r="CJN25" s="26"/>
      <c r="CJO25" s="26"/>
      <c r="CJP25" s="26"/>
      <c r="CJQ25" s="26"/>
      <c r="CJR25" s="26"/>
      <c r="CJS25" s="26"/>
      <c r="CJT25" s="26"/>
      <c r="CJU25" s="26"/>
      <c r="CJV25" s="26"/>
      <c r="CJW25" s="26"/>
      <c r="CJX25" s="26"/>
      <c r="CJY25" s="26"/>
      <c r="CJZ25" s="26"/>
      <c r="CKA25" s="26"/>
      <c r="CKB25" s="26"/>
      <c r="CKC25" s="26"/>
      <c r="CKD25" s="26"/>
      <c r="CKE25" s="26"/>
      <c r="CKF25" s="26"/>
      <c r="CKG25" s="26"/>
      <c r="CKH25" s="26"/>
      <c r="CKI25" s="26"/>
      <c r="CKJ25" s="26"/>
      <c r="CKK25" s="26"/>
      <c r="CKL25" s="26"/>
      <c r="CKM25" s="26"/>
      <c r="CKN25" s="26"/>
      <c r="CKO25" s="26"/>
      <c r="CKP25" s="26"/>
      <c r="CKQ25" s="26"/>
      <c r="CKR25" s="26"/>
      <c r="CKS25" s="26"/>
      <c r="CKT25" s="26"/>
      <c r="CKU25" s="26"/>
      <c r="CKV25" s="26"/>
      <c r="CKW25" s="26"/>
      <c r="CKX25" s="26"/>
      <c r="CKY25" s="26"/>
      <c r="CKZ25" s="26"/>
      <c r="CLA25" s="26"/>
      <c r="CLB25" s="26"/>
      <c r="CLC25" s="26"/>
      <c r="CLD25" s="26"/>
      <c r="CLE25" s="26"/>
      <c r="CLF25" s="26"/>
      <c r="CLG25" s="26"/>
      <c r="CLH25" s="26"/>
      <c r="CLI25" s="26"/>
      <c r="CLJ25" s="26"/>
      <c r="CLK25" s="26"/>
      <c r="CLL25" s="26"/>
      <c r="CLM25" s="26"/>
      <c r="CLN25" s="26"/>
      <c r="CLO25" s="26"/>
      <c r="CLP25" s="26"/>
      <c r="CLQ25" s="26"/>
      <c r="CLR25" s="26"/>
      <c r="CLS25" s="26"/>
      <c r="CLT25" s="26"/>
      <c r="CLU25" s="26"/>
      <c r="CLV25" s="26"/>
      <c r="CLW25" s="26"/>
      <c r="CLX25" s="26"/>
      <c r="CLY25" s="26"/>
      <c r="CLZ25" s="26"/>
      <c r="CMA25" s="26"/>
      <c r="CMB25" s="26"/>
      <c r="CMC25" s="26"/>
      <c r="CMD25" s="26"/>
      <c r="CME25" s="26"/>
      <c r="CMF25" s="26"/>
      <c r="CMG25" s="26"/>
      <c r="CMH25" s="26"/>
      <c r="CMI25" s="26"/>
      <c r="CMJ25" s="26"/>
      <c r="CMK25" s="26"/>
      <c r="CML25" s="26"/>
      <c r="CMM25" s="26"/>
      <c r="CMN25" s="26"/>
      <c r="CMO25" s="26"/>
      <c r="CMP25" s="26"/>
      <c r="CMQ25" s="26"/>
      <c r="CMR25" s="26"/>
      <c r="CMS25" s="26"/>
      <c r="CMT25" s="26"/>
      <c r="CMU25" s="26"/>
      <c r="CMV25" s="26"/>
      <c r="CMW25" s="26"/>
      <c r="CMX25" s="26"/>
      <c r="CMY25" s="26"/>
      <c r="CMZ25" s="26"/>
      <c r="CNA25" s="26"/>
      <c r="CNB25" s="26"/>
      <c r="CNC25" s="26"/>
      <c r="CND25" s="26"/>
      <c r="CNE25" s="26"/>
      <c r="CNF25" s="26"/>
      <c r="CNG25" s="26"/>
      <c r="CNH25" s="26"/>
      <c r="CNI25" s="26"/>
      <c r="CNJ25" s="26"/>
      <c r="CNK25" s="26"/>
      <c r="CNL25" s="26"/>
      <c r="CNM25" s="26"/>
      <c r="CNN25" s="26"/>
      <c r="CNO25" s="26"/>
      <c r="CNP25" s="26"/>
      <c r="CNQ25" s="26"/>
      <c r="CNR25" s="26"/>
      <c r="CNS25" s="26"/>
      <c r="CNT25" s="26"/>
      <c r="CNU25" s="26"/>
      <c r="CNV25" s="26"/>
      <c r="CNW25" s="26"/>
      <c r="CNX25" s="26"/>
      <c r="CNY25" s="26"/>
      <c r="CNZ25" s="26"/>
      <c r="COA25" s="26"/>
      <c r="COB25" s="26"/>
      <c r="COC25" s="26"/>
      <c r="COD25" s="26"/>
      <c r="COE25" s="26"/>
      <c r="COF25" s="26"/>
      <c r="COG25" s="26"/>
      <c r="COH25" s="26"/>
      <c r="COI25" s="26"/>
      <c r="COJ25" s="26"/>
      <c r="COK25" s="26"/>
      <c r="COL25" s="26"/>
      <c r="COM25" s="26"/>
      <c r="CON25" s="26"/>
      <c r="COO25" s="26"/>
      <c r="COP25" s="26"/>
      <c r="COQ25" s="26"/>
      <c r="COR25" s="26"/>
      <c r="COS25" s="26"/>
      <c r="COT25" s="26"/>
      <c r="COU25" s="26"/>
      <c r="COV25" s="26"/>
      <c r="COW25" s="26"/>
      <c r="COX25" s="26"/>
      <c r="COY25" s="26"/>
      <c r="COZ25" s="26"/>
      <c r="CPA25" s="26"/>
      <c r="CPB25" s="26"/>
      <c r="CPC25" s="26"/>
      <c r="CPD25" s="26"/>
      <c r="CPE25" s="26"/>
      <c r="CPF25" s="26"/>
      <c r="CPG25" s="26"/>
      <c r="CPH25" s="26"/>
      <c r="CPI25" s="26"/>
      <c r="CPJ25" s="26"/>
      <c r="CPK25" s="26"/>
      <c r="CPL25" s="26"/>
      <c r="CPM25" s="26"/>
      <c r="CPN25" s="26"/>
      <c r="CPO25" s="26"/>
      <c r="CPP25" s="26"/>
      <c r="CPQ25" s="26"/>
      <c r="CPR25" s="26"/>
      <c r="CPS25" s="26"/>
      <c r="CPT25" s="26"/>
      <c r="CPU25" s="26"/>
      <c r="CPV25" s="26"/>
      <c r="CPW25" s="26"/>
      <c r="CPX25" s="26"/>
      <c r="CPY25" s="26"/>
      <c r="CPZ25" s="26"/>
      <c r="CQA25" s="26"/>
      <c r="CQB25" s="26"/>
      <c r="CQC25" s="26"/>
      <c r="CQD25" s="26"/>
      <c r="CQE25" s="26"/>
      <c r="CQF25" s="26"/>
      <c r="CQG25" s="26"/>
      <c r="CQH25" s="26"/>
      <c r="CQI25" s="26"/>
      <c r="CQJ25" s="26"/>
      <c r="CQK25" s="26"/>
      <c r="CQL25" s="26"/>
      <c r="CQM25" s="26"/>
      <c r="CQN25" s="26"/>
      <c r="CQO25" s="26"/>
      <c r="CQP25" s="26"/>
      <c r="CQQ25" s="26"/>
      <c r="CQR25" s="26"/>
      <c r="CQS25" s="26"/>
      <c r="CQT25" s="26"/>
      <c r="CQU25" s="26"/>
      <c r="CQV25" s="26"/>
      <c r="CQW25" s="26"/>
      <c r="CQX25" s="26"/>
      <c r="CQY25" s="26"/>
      <c r="CQZ25" s="26"/>
      <c r="CRA25" s="26"/>
      <c r="CRB25" s="26"/>
      <c r="CRC25" s="26"/>
      <c r="CRD25" s="26"/>
      <c r="CRE25" s="26"/>
      <c r="CRF25" s="26"/>
      <c r="CRG25" s="26"/>
      <c r="CRH25" s="26"/>
      <c r="CRI25" s="26"/>
      <c r="CRJ25" s="26"/>
      <c r="CRK25" s="26"/>
      <c r="CRL25" s="26"/>
      <c r="CRM25" s="26"/>
      <c r="CRN25" s="26"/>
      <c r="CRO25" s="26"/>
      <c r="CRP25" s="26"/>
      <c r="CRQ25" s="26"/>
      <c r="CRR25" s="26"/>
      <c r="CRS25" s="26"/>
      <c r="CRT25" s="26"/>
      <c r="CRU25" s="26"/>
      <c r="CRV25" s="26"/>
      <c r="CRW25" s="26"/>
      <c r="CRX25" s="26"/>
      <c r="CRY25" s="26"/>
      <c r="CRZ25" s="26"/>
      <c r="CSA25" s="26"/>
      <c r="CSB25" s="26"/>
      <c r="CSC25" s="26"/>
      <c r="CSD25" s="26"/>
      <c r="CSE25" s="26"/>
      <c r="CSF25" s="26"/>
      <c r="CSG25" s="26"/>
      <c r="CSH25" s="26"/>
      <c r="CSI25" s="26"/>
      <c r="CSJ25" s="26"/>
      <c r="CSK25" s="26"/>
      <c r="CSL25" s="26"/>
      <c r="CSM25" s="26"/>
      <c r="CSN25" s="26"/>
      <c r="CSO25" s="26"/>
      <c r="CSP25" s="26"/>
      <c r="CSQ25" s="26"/>
      <c r="CSR25" s="26"/>
      <c r="CSS25" s="26"/>
      <c r="CST25" s="26"/>
      <c r="CSU25" s="26"/>
      <c r="CSV25" s="26"/>
      <c r="CSW25" s="26"/>
      <c r="CSX25" s="26"/>
      <c r="CSY25" s="26"/>
      <c r="CSZ25" s="26"/>
      <c r="CTA25" s="26"/>
      <c r="CTB25" s="26"/>
      <c r="CTC25" s="26"/>
      <c r="CTD25" s="26"/>
      <c r="CTE25" s="26"/>
      <c r="CTF25" s="26"/>
      <c r="CTG25" s="26"/>
      <c r="CTH25" s="26"/>
      <c r="CTI25" s="26"/>
      <c r="CTJ25" s="26"/>
      <c r="CTK25" s="26"/>
      <c r="CTL25" s="26"/>
      <c r="CTM25" s="26"/>
      <c r="CTN25" s="26"/>
      <c r="CTO25" s="26"/>
      <c r="CTP25" s="26"/>
      <c r="CTQ25" s="26"/>
      <c r="CTR25" s="26"/>
      <c r="CTS25" s="26"/>
      <c r="CTT25" s="26"/>
      <c r="CTU25" s="26"/>
      <c r="CTV25" s="26"/>
      <c r="CTW25" s="26"/>
      <c r="CTX25" s="26"/>
      <c r="CTY25" s="26"/>
      <c r="CTZ25" s="26"/>
      <c r="CUA25" s="26"/>
      <c r="CUB25" s="26"/>
      <c r="CUC25" s="26"/>
      <c r="CUD25" s="26"/>
      <c r="CUE25" s="26"/>
      <c r="CUF25" s="26"/>
      <c r="CUG25" s="26"/>
      <c r="CUH25" s="26"/>
      <c r="CUI25" s="26"/>
      <c r="CUJ25" s="26"/>
      <c r="CUK25" s="26"/>
      <c r="CUL25" s="26"/>
      <c r="CUM25" s="26"/>
      <c r="CUN25" s="26"/>
      <c r="CUO25" s="26"/>
      <c r="CUP25" s="26"/>
      <c r="CUQ25" s="26"/>
      <c r="CUR25" s="26"/>
      <c r="CUS25" s="26"/>
      <c r="CUT25" s="26"/>
      <c r="CUU25" s="26"/>
      <c r="CUV25" s="26"/>
      <c r="CUW25" s="26"/>
      <c r="CUX25" s="26"/>
      <c r="CUY25" s="26"/>
      <c r="CUZ25" s="26"/>
      <c r="CVA25" s="26"/>
      <c r="CVB25" s="26"/>
      <c r="CVC25" s="26"/>
      <c r="CVD25" s="26"/>
      <c r="CVE25" s="26"/>
      <c r="CVF25" s="26"/>
      <c r="CVG25" s="26"/>
      <c r="CVH25" s="26"/>
      <c r="CVI25" s="26"/>
      <c r="CVJ25" s="26"/>
      <c r="CVK25" s="26"/>
      <c r="CVL25" s="26"/>
      <c r="CVM25" s="26"/>
      <c r="CVN25" s="26"/>
      <c r="CVO25" s="26"/>
      <c r="CVP25" s="26"/>
      <c r="CVQ25" s="26"/>
      <c r="CVR25" s="26"/>
      <c r="CVS25" s="26"/>
      <c r="CVT25" s="26"/>
      <c r="CVU25" s="26"/>
      <c r="CVV25" s="26"/>
      <c r="CVW25" s="26"/>
      <c r="CVX25" s="26"/>
      <c r="CVY25" s="26"/>
      <c r="CVZ25" s="26"/>
      <c r="CWA25" s="26"/>
      <c r="CWB25" s="26"/>
      <c r="CWC25" s="26"/>
      <c r="CWD25" s="26"/>
      <c r="CWE25" s="26"/>
      <c r="CWF25" s="26"/>
      <c r="CWG25" s="26"/>
      <c r="CWH25" s="26"/>
      <c r="CWI25" s="26"/>
      <c r="CWJ25" s="26"/>
      <c r="CWK25" s="26"/>
      <c r="CWL25" s="26"/>
      <c r="CWM25" s="26"/>
      <c r="CWN25" s="26"/>
      <c r="CWO25" s="26"/>
      <c r="CWP25" s="26"/>
      <c r="CWQ25" s="26"/>
      <c r="CWR25" s="26"/>
      <c r="CWS25" s="26"/>
      <c r="CWT25" s="26"/>
      <c r="CWU25" s="26"/>
      <c r="CWV25" s="26"/>
      <c r="CWW25" s="26"/>
      <c r="CWX25" s="26"/>
      <c r="CWY25" s="26"/>
      <c r="CWZ25" s="26"/>
      <c r="CXA25" s="26"/>
      <c r="CXB25" s="26"/>
      <c r="CXC25" s="26"/>
      <c r="CXD25" s="26"/>
      <c r="CXE25" s="26"/>
      <c r="CXF25" s="26"/>
      <c r="CXG25" s="26"/>
      <c r="CXH25" s="26"/>
      <c r="CXI25" s="26"/>
      <c r="CXJ25" s="26"/>
      <c r="CXK25" s="26"/>
      <c r="CXL25" s="26"/>
      <c r="CXM25" s="26"/>
      <c r="CXN25" s="26"/>
      <c r="CXO25" s="26"/>
      <c r="CXP25" s="26"/>
      <c r="CXQ25" s="26"/>
      <c r="CXR25" s="26"/>
      <c r="CXS25" s="26"/>
      <c r="CXT25" s="26"/>
      <c r="CXU25" s="26"/>
      <c r="CXV25" s="26"/>
      <c r="CXW25" s="26"/>
      <c r="CXX25" s="26"/>
      <c r="CXY25" s="26"/>
      <c r="CXZ25" s="26"/>
      <c r="CYA25" s="26"/>
      <c r="CYB25" s="26"/>
      <c r="CYC25" s="26"/>
      <c r="CYD25" s="26"/>
      <c r="CYE25" s="26"/>
      <c r="CYF25" s="26"/>
      <c r="CYG25" s="26"/>
      <c r="CYH25" s="26"/>
      <c r="CYI25" s="26"/>
      <c r="CYJ25" s="26"/>
      <c r="CYK25" s="26"/>
      <c r="CYL25" s="26"/>
      <c r="CYM25" s="26"/>
      <c r="CYN25" s="26"/>
      <c r="CYO25" s="26"/>
      <c r="CYP25" s="26"/>
      <c r="CYQ25" s="26"/>
      <c r="CYR25" s="26"/>
      <c r="CYS25" s="26"/>
      <c r="CYT25" s="26"/>
      <c r="CYU25" s="26"/>
      <c r="CYV25" s="26"/>
      <c r="CYW25" s="26"/>
      <c r="CYX25" s="26"/>
      <c r="CYY25" s="26"/>
      <c r="CYZ25" s="26"/>
      <c r="CZA25" s="26"/>
      <c r="CZB25" s="26"/>
      <c r="CZC25" s="26"/>
      <c r="CZD25" s="26"/>
      <c r="CZE25" s="26"/>
      <c r="CZF25" s="26"/>
      <c r="CZG25" s="26"/>
      <c r="CZH25" s="26"/>
      <c r="CZI25" s="26"/>
      <c r="CZJ25" s="26"/>
      <c r="CZK25" s="26"/>
      <c r="CZL25" s="26"/>
      <c r="CZM25" s="26"/>
      <c r="CZN25" s="26"/>
      <c r="CZO25" s="26"/>
      <c r="CZP25" s="26"/>
      <c r="CZQ25" s="26"/>
      <c r="CZR25" s="26"/>
      <c r="CZS25" s="26"/>
      <c r="CZT25" s="26"/>
      <c r="CZU25" s="26"/>
      <c r="CZV25" s="26"/>
      <c r="CZW25" s="26"/>
      <c r="CZX25" s="26"/>
      <c r="CZY25" s="26"/>
      <c r="CZZ25" s="26"/>
      <c r="DAA25" s="26"/>
      <c r="DAB25" s="26"/>
      <c r="DAC25" s="26"/>
      <c r="DAD25" s="26"/>
      <c r="DAE25" s="26"/>
      <c r="DAF25" s="26"/>
      <c r="DAG25" s="26"/>
      <c r="DAH25" s="26"/>
      <c r="DAI25" s="26"/>
      <c r="DAJ25" s="26"/>
      <c r="DAK25" s="26"/>
      <c r="DAL25" s="26"/>
      <c r="DAM25" s="26"/>
      <c r="DAN25" s="26"/>
      <c r="DAO25" s="26"/>
      <c r="DAP25" s="26"/>
      <c r="DAQ25" s="26"/>
      <c r="DAR25" s="26"/>
      <c r="DAS25" s="26"/>
      <c r="DAT25" s="26"/>
      <c r="DAU25" s="26"/>
      <c r="DAV25" s="26"/>
      <c r="DAW25" s="26"/>
      <c r="DAX25" s="26"/>
      <c r="DAY25" s="26"/>
      <c r="DAZ25" s="26"/>
      <c r="DBA25" s="26"/>
      <c r="DBB25" s="26"/>
      <c r="DBC25" s="26"/>
      <c r="DBD25" s="26"/>
      <c r="DBE25" s="26"/>
      <c r="DBF25" s="26"/>
      <c r="DBG25" s="26"/>
      <c r="DBH25" s="26"/>
      <c r="DBI25" s="26"/>
      <c r="DBJ25" s="26"/>
      <c r="DBK25" s="26"/>
      <c r="DBL25" s="26"/>
      <c r="DBM25" s="26"/>
      <c r="DBN25" s="26"/>
      <c r="DBO25" s="26"/>
      <c r="DBP25" s="26"/>
      <c r="DBQ25" s="26"/>
      <c r="DBR25" s="26"/>
      <c r="DBS25" s="26"/>
      <c r="DBT25" s="26"/>
      <c r="DBU25" s="26"/>
      <c r="DBV25" s="26"/>
      <c r="DBW25" s="26"/>
      <c r="DBX25" s="26"/>
      <c r="DBY25" s="26"/>
      <c r="DBZ25" s="26"/>
      <c r="DCA25" s="26"/>
      <c r="DCB25" s="26"/>
      <c r="DCC25" s="26"/>
      <c r="DCD25" s="26"/>
      <c r="DCE25" s="26"/>
      <c r="DCF25" s="26"/>
      <c r="DCG25" s="26"/>
      <c r="DCH25" s="26"/>
      <c r="DCI25" s="26"/>
      <c r="DCJ25" s="26"/>
      <c r="DCK25" s="26"/>
      <c r="DCL25" s="26"/>
      <c r="DCM25" s="26"/>
      <c r="DCN25" s="26"/>
      <c r="DCO25" s="26"/>
      <c r="DCP25" s="26"/>
      <c r="DCQ25" s="26"/>
      <c r="DCR25" s="26"/>
      <c r="DCS25" s="26"/>
      <c r="DCT25" s="26"/>
      <c r="DCU25" s="26"/>
      <c r="DCV25" s="26"/>
      <c r="DCW25" s="26"/>
      <c r="DCX25" s="26"/>
      <c r="DCY25" s="26"/>
      <c r="DCZ25" s="26"/>
      <c r="DDA25" s="26"/>
      <c r="DDB25" s="26"/>
      <c r="DDC25" s="26"/>
      <c r="DDD25" s="26"/>
      <c r="DDE25" s="26"/>
      <c r="DDF25" s="26"/>
      <c r="DDG25" s="26"/>
      <c r="DDH25" s="26"/>
      <c r="DDI25" s="26"/>
      <c r="DDJ25" s="26"/>
      <c r="DDK25" s="26"/>
      <c r="DDL25" s="26"/>
      <c r="DDM25" s="26"/>
      <c r="DDN25" s="26"/>
      <c r="DDO25" s="26"/>
      <c r="DDP25" s="26"/>
      <c r="DDQ25" s="26"/>
      <c r="DDR25" s="26"/>
      <c r="DDS25" s="26"/>
      <c r="DDT25" s="26"/>
      <c r="DDU25" s="26"/>
      <c r="DDV25" s="26"/>
      <c r="DDW25" s="26"/>
      <c r="DDX25" s="26"/>
      <c r="DDY25" s="26"/>
      <c r="DDZ25" s="26"/>
      <c r="DEA25" s="26"/>
      <c r="DEB25" s="26"/>
      <c r="DEC25" s="26"/>
      <c r="DED25" s="26"/>
      <c r="DEE25" s="26"/>
      <c r="DEF25" s="26"/>
      <c r="DEG25" s="26"/>
      <c r="DEH25" s="26"/>
      <c r="DEI25" s="26"/>
      <c r="DEJ25" s="26"/>
      <c r="DEK25" s="26"/>
      <c r="DEL25" s="26"/>
      <c r="DEM25" s="26"/>
      <c r="DEN25" s="26"/>
      <c r="DEO25" s="26"/>
      <c r="DEP25" s="26"/>
      <c r="DEQ25" s="26"/>
      <c r="DER25" s="26"/>
      <c r="DES25" s="26"/>
      <c r="DET25" s="26"/>
      <c r="DEU25" s="26"/>
      <c r="DEV25" s="26"/>
      <c r="DEW25" s="26"/>
      <c r="DEX25" s="26"/>
      <c r="DEY25" s="26"/>
      <c r="DEZ25" s="26"/>
      <c r="DFA25" s="26"/>
      <c r="DFB25" s="26"/>
      <c r="DFC25" s="26"/>
      <c r="DFD25" s="26"/>
      <c r="DFE25" s="26"/>
      <c r="DFF25" s="26"/>
      <c r="DFG25" s="26"/>
      <c r="DFH25" s="26"/>
      <c r="DFI25" s="26"/>
      <c r="DFJ25" s="26"/>
      <c r="DFK25" s="26"/>
      <c r="DFL25" s="26"/>
      <c r="DFM25" s="26"/>
      <c r="DFN25" s="26"/>
      <c r="DFO25" s="26"/>
      <c r="DFP25" s="26"/>
      <c r="DFQ25" s="26"/>
      <c r="DFR25" s="26"/>
      <c r="DFS25" s="26"/>
      <c r="DFT25" s="26"/>
      <c r="DFU25" s="26"/>
      <c r="DFV25" s="26"/>
      <c r="DFW25" s="26"/>
      <c r="DFX25" s="26"/>
      <c r="DFY25" s="26"/>
      <c r="DFZ25" s="26"/>
      <c r="DGA25" s="26"/>
      <c r="DGB25" s="26"/>
      <c r="DGC25" s="26"/>
      <c r="DGD25" s="26"/>
      <c r="DGE25" s="26"/>
      <c r="DGF25" s="26"/>
      <c r="DGG25" s="26"/>
      <c r="DGH25" s="26"/>
      <c r="DGI25" s="26"/>
      <c r="DGJ25" s="26"/>
      <c r="DGK25" s="26"/>
      <c r="DGL25" s="26"/>
      <c r="DGM25" s="26"/>
      <c r="DGN25" s="26"/>
      <c r="DGO25" s="26"/>
      <c r="DGP25" s="26"/>
      <c r="DGQ25" s="26"/>
      <c r="DGR25" s="26"/>
      <c r="DGS25" s="26"/>
      <c r="DGT25" s="26"/>
      <c r="DGU25" s="26"/>
      <c r="DGV25" s="26"/>
      <c r="DGW25" s="26"/>
      <c r="DGX25" s="26"/>
      <c r="DGY25" s="26"/>
      <c r="DGZ25" s="26"/>
      <c r="DHA25" s="26"/>
      <c r="DHB25" s="26"/>
      <c r="DHC25" s="26"/>
      <c r="DHD25" s="26"/>
      <c r="DHE25" s="26"/>
      <c r="DHF25" s="26"/>
      <c r="DHG25" s="26"/>
      <c r="DHH25" s="26"/>
      <c r="DHI25" s="26"/>
      <c r="DHJ25" s="26"/>
      <c r="DHK25" s="26"/>
      <c r="DHL25" s="26"/>
      <c r="DHM25" s="26"/>
      <c r="DHN25" s="26"/>
      <c r="DHO25" s="26"/>
      <c r="DHP25" s="26"/>
      <c r="DHQ25" s="26"/>
      <c r="DHR25" s="26"/>
      <c r="DHS25" s="26"/>
      <c r="DHT25" s="26"/>
      <c r="DHU25" s="26"/>
      <c r="DHV25" s="26"/>
      <c r="DHW25" s="26"/>
      <c r="DHX25" s="26"/>
      <c r="DHY25" s="26"/>
      <c r="DHZ25" s="26"/>
      <c r="DIA25" s="26"/>
      <c r="DIB25" s="26"/>
      <c r="DIC25" s="26"/>
      <c r="DID25" s="26"/>
      <c r="DIE25" s="26"/>
      <c r="DIF25" s="26"/>
      <c r="DIG25" s="26"/>
      <c r="DIH25" s="26"/>
      <c r="DII25" s="26"/>
      <c r="DIJ25" s="26"/>
      <c r="DIK25" s="26"/>
      <c r="DIL25" s="26"/>
      <c r="DIM25" s="26"/>
      <c r="DIN25" s="26"/>
      <c r="DIO25" s="26"/>
      <c r="DIP25" s="26"/>
      <c r="DIQ25" s="26"/>
      <c r="DIR25" s="26"/>
      <c r="DIS25" s="26"/>
      <c r="DIT25" s="26"/>
      <c r="DIU25" s="26"/>
      <c r="DIV25" s="26"/>
      <c r="DIW25" s="26"/>
      <c r="DIX25" s="26"/>
      <c r="DIY25" s="26"/>
      <c r="DIZ25" s="26"/>
      <c r="DJA25" s="26"/>
      <c r="DJB25" s="26"/>
      <c r="DJC25" s="26"/>
      <c r="DJD25" s="26"/>
      <c r="DJE25" s="26"/>
      <c r="DJF25" s="26"/>
      <c r="DJG25" s="26"/>
      <c r="DJH25" s="26"/>
      <c r="DJI25" s="26"/>
      <c r="DJJ25" s="26"/>
      <c r="DJK25" s="26"/>
      <c r="DJL25" s="26"/>
      <c r="DJM25" s="26"/>
      <c r="DJN25" s="26"/>
      <c r="DJO25" s="26"/>
      <c r="DJP25" s="26"/>
      <c r="DJQ25" s="26"/>
      <c r="DJR25" s="26"/>
      <c r="DJS25" s="26"/>
      <c r="DJT25" s="26"/>
      <c r="DJU25" s="26"/>
      <c r="DJV25" s="26"/>
      <c r="DJW25" s="26"/>
      <c r="DJX25" s="26"/>
      <c r="DJY25" s="26"/>
      <c r="DJZ25" s="26"/>
      <c r="DKA25" s="26"/>
      <c r="DKB25" s="26"/>
      <c r="DKC25" s="26"/>
      <c r="DKD25" s="26"/>
      <c r="DKE25" s="26"/>
      <c r="DKF25" s="26"/>
      <c r="DKG25" s="26"/>
      <c r="DKH25" s="26"/>
      <c r="DKI25" s="26"/>
      <c r="DKJ25" s="26"/>
      <c r="DKK25" s="26"/>
      <c r="DKL25" s="26"/>
      <c r="DKM25" s="26"/>
      <c r="DKN25" s="26"/>
      <c r="DKO25" s="26"/>
      <c r="DKP25" s="26"/>
      <c r="DKQ25" s="26"/>
      <c r="DKR25" s="26"/>
      <c r="DKS25" s="26"/>
      <c r="DKT25" s="26"/>
      <c r="DKU25" s="26"/>
      <c r="DKV25" s="26"/>
      <c r="DKW25" s="26"/>
      <c r="DKX25" s="26"/>
      <c r="DKY25" s="26"/>
      <c r="DKZ25" s="26"/>
      <c r="DLA25" s="26"/>
      <c r="DLB25" s="26"/>
      <c r="DLC25" s="26"/>
      <c r="DLD25" s="26"/>
      <c r="DLE25" s="26"/>
      <c r="DLF25" s="26"/>
      <c r="DLG25" s="26"/>
      <c r="DLH25" s="26"/>
      <c r="DLI25" s="26"/>
      <c r="DLJ25" s="26"/>
      <c r="DLK25" s="26"/>
      <c r="DLL25" s="26"/>
      <c r="DLM25" s="26"/>
      <c r="DLN25" s="26"/>
      <c r="DLO25" s="26"/>
      <c r="DLP25" s="26"/>
      <c r="DLQ25" s="26"/>
      <c r="DLR25" s="26"/>
      <c r="DLS25" s="26"/>
      <c r="DLT25" s="26"/>
      <c r="DLU25" s="26"/>
      <c r="DLV25" s="26"/>
      <c r="DLW25" s="26"/>
      <c r="DLX25" s="26"/>
      <c r="DLY25" s="26"/>
      <c r="DLZ25" s="26"/>
      <c r="DMA25" s="26"/>
      <c r="DMB25" s="26"/>
      <c r="DMC25" s="26"/>
      <c r="DMD25" s="26"/>
      <c r="DME25" s="26"/>
      <c r="DMF25" s="26"/>
      <c r="DMG25" s="26"/>
      <c r="DMH25" s="26"/>
      <c r="DMI25" s="26"/>
      <c r="DMJ25" s="26"/>
      <c r="DMK25" s="26"/>
      <c r="DML25" s="26"/>
      <c r="DMM25" s="26"/>
      <c r="DMN25" s="26"/>
      <c r="DMO25" s="26"/>
      <c r="DMP25" s="26"/>
      <c r="DMQ25" s="26"/>
      <c r="DMR25" s="26"/>
      <c r="DMS25" s="26"/>
      <c r="DMT25" s="26"/>
      <c r="DMU25" s="26"/>
      <c r="DMV25" s="26"/>
      <c r="DMW25" s="26"/>
      <c r="DMX25" s="26"/>
      <c r="DMY25" s="26"/>
      <c r="DMZ25" s="26"/>
      <c r="DNA25" s="26"/>
      <c r="DNB25" s="26"/>
      <c r="DNC25" s="26"/>
      <c r="DND25" s="26"/>
      <c r="DNE25" s="26"/>
      <c r="DNF25" s="26"/>
      <c r="DNG25" s="26"/>
      <c r="DNH25" s="26"/>
      <c r="DNI25" s="26"/>
      <c r="DNJ25" s="26"/>
      <c r="DNK25" s="26"/>
      <c r="DNL25" s="26"/>
      <c r="DNM25" s="26"/>
      <c r="DNN25" s="26"/>
      <c r="DNO25" s="26"/>
      <c r="DNP25" s="26"/>
      <c r="DNQ25" s="26"/>
      <c r="DNR25" s="26"/>
      <c r="DNS25" s="26"/>
      <c r="DNT25" s="26"/>
      <c r="DNU25" s="26"/>
      <c r="DNV25" s="26"/>
      <c r="DNW25" s="26"/>
      <c r="DNX25" s="26"/>
      <c r="DNY25" s="26"/>
      <c r="DNZ25" s="26"/>
      <c r="DOA25" s="26"/>
      <c r="DOB25" s="26"/>
      <c r="DOC25" s="26"/>
      <c r="DOD25" s="26"/>
      <c r="DOE25" s="26"/>
      <c r="DOF25" s="26"/>
      <c r="DOG25" s="26"/>
      <c r="DOH25" s="26"/>
      <c r="DOI25" s="26"/>
      <c r="DOJ25" s="26"/>
      <c r="DOK25" s="26"/>
      <c r="DOL25" s="26"/>
      <c r="DOM25" s="26"/>
      <c r="DON25" s="26"/>
      <c r="DOO25" s="26"/>
      <c r="DOP25" s="26"/>
      <c r="DOQ25" s="26"/>
      <c r="DOR25" s="26"/>
      <c r="DOS25" s="26"/>
      <c r="DOT25" s="26"/>
      <c r="DOU25" s="26"/>
      <c r="DOV25" s="26"/>
      <c r="DOW25" s="26"/>
      <c r="DOX25" s="26"/>
      <c r="DOY25" s="26"/>
      <c r="DOZ25" s="26"/>
      <c r="DPA25" s="26"/>
      <c r="DPB25" s="26"/>
      <c r="DPC25" s="26"/>
      <c r="DPD25" s="26"/>
      <c r="DPE25" s="26"/>
      <c r="DPF25" s="26"/>
      <c r="DPG25" s="26"/>
      <c r="DPH25" s="26"/>
      <c r="DPI25" s="26"/>
      <c r="DPJ25" s="26"/>
      <c r="DPK25" s="26"/>
      <c r="DPL25" s="26"/>
      <c r="DPM25" s="26"/>
      <c r="DPN25" s="26"/>
      <c r="DPO25" s="26"/>
      <c r="DPP25" s="26"/>
      <c r="DPQ25" s="26"/>
      <c r="DPR25" s="26"/>
      <c r="DPS25" s="26"/>
      <c r="DPT25" s="26"/>
      <c r="DPU25" s="26"/>
      <c r="DPV25" s="26"/>
      <c r="DPW25" s="26"/>
      <c r="DPX25" s="26"/>
      <c r="DPY25" s="26"/>
      <c r="DPZ25" s="26"/>
      <c r="DQA25" s="26"/>
      <c r="DQB25" s="26"/>
      <c r="DQC25" s="26"/>
      <c r="DQD25" s="26"/>
      <c r="DQE25" s="26"/>
      <c r="DQF25" s="26"/>
      <c r="DQG25" s="26"/>
      <c r="DQH25" s="26"/>
      <c r="DQI25" s="26"/>
      <c r="DQJ25" s="26"/>
      <c r="DQK25" s="26"/>
      <c r="DQL25" s="26"/>
      <c r="DQM25" s="26"/>
      <c r="DQN25" s="26"/>
      <c r="DQO25" s="26"/>
      <c r="DQP25" s="26"/>
      <c r="DQQ25" s="26"/>
      <c r="DQR25" s="26"/>
      <c r="DQS25" s="26"/>
      <c r="DQT25" s="26"/>
      <c r="DQU25" s="26"/>
      <c r="DQV25" s="26"/>
      <c r="DQW25" s="26"/>
      <c r="DQX25" s="26"/>
      <c r="DQY25" s="26"/>
      <c r="DQZ25" s="26"/>
      <c r="DRA25" s="26"/>
      <c r="DRB25" s="26"/>
      <c r="DRC25" s="26"/>
      <c r="DRD25" s="26"/>
      <c r="DRE25" s="26"/>
      <c r="DRF25" s="26"/>
      <c r="DRG25" s="26"/>
      <c r="DRH25" s="26"/>
      <c r="DRI25" s="26"/>
      <c r="DRJ25" s="26"/>
      <c r="DRK25" s="26"/>
      <c r="DRL25" s="26"/>
      <c r="DRM25" s="26"/>
      <c r="DRN25" s="26"/>
      <c r="DRO25" s="26"/>
      <c r="DRP25" s="26"/>
      <c r="DRQ25" s="26"/>
      <c r="DRR25" s="26"/>
      <c r="DRS25" s="26"/>
      <c r="DRT25" s="26"/>
      <c r="DRU25" s="26"/>
      <c r="DRV25" s="26"/>
      <c r="DRW25" s="26"/>
      <c r="DRX25" s="26"/>
      <c r="DRY25" s="26"/>
      <c r="DRZ25" s="26"/>
      <c r="DSA25" s="26"/>
      <c r="DSB25" s="26"/>
      <c r="DSC25" s="26"/>
      <c r="DSD25" s="26"/>
      <c r="DSE25" s="26"/>
      <c r="DSF25" s="26"/>
      <c r="DSG25" s="26"/>
      <c r="DSH25" s="26"/>
      <c r="DSI25" s="26"/>
      <c r="DSJ25" s="26"/>
      <c r="DSK25" s="26"/>
      <c r="DSL25" s="26"/>
      <c r="DSM25" s="26"/>
      <c r="DSN25" s="26"/>
      <c r="DSO25" s="26"/>
      <c r="DSP25" s="26"/>
      <c r="DSQ25" s="26"/>
      <c r="DSR25" s="26"/>
      <c r="DSS25" s="26"/>
      <c r="DST25" s="26"/>
      <c r="DSU25" s="26"/>
      <c r="DSV25" s="26"/>
      <c r="DSW25" s="26"/>
      <c r="DSX25" s="26"/>
      <c r="DSY25" s="26"/>
      <c r="DSZ25" s="26"/>
      <c r="DTA25" s="26"/>
      <c r="DTB25" s="26"/>
      <c r="DTC25" s="26"/>
      <c r="DTD25" s="26"/>
      <c r="DTE25" s="26"/>
      <c r="DTF25" s="26"/>
      <c r="DTG25" s="26"/>
      <c r="DTH25" s="26"/>
      <c r="DTI25" s="26"/>
      <c r="DTJ25" s="26"/>
      <c r="DTK25" s="26"/>
      <c r="DTL25" s="26"/>
      <c r="DTM25" s="26"/>
      <c r="DTN25" s="26"/>
      <c r="DTO25" s="26"/>
      <c r="DTP25" s="26"/>
      <c r="DTQ25" s="26"/>
      <c r="DTR25" s="26"/>
      <c r="DTS25" s="26"/>
      <c r="DTT25" s="26"/>
      <c r="DTU25" s="26"/>
      <c r="DTV25" s="26"/>
      <c r="DTW25" s="26"/>
      <c r="DTX25" s="26"/>
      <c r="DTY25" s="26"/>
      <c r="DTZ25" s="26"/>
      <c r="DUA25" s="26"/>
      <c r="DUB25" s="26"/>
      <c r="DUC25" s="26"/>
      <c r="DUD25" s="26"/>
      <c r="DUE25" s="26"/>
      <c r="DUF25" s="26"/>
      <c r="DUG25" s="26"/>
      <c r="DUH25" s="26"/>
      <c r="DUI25" s="26"/>
      <c r="DUJ25" s="26"/>
      <c r="DUK25" s="26"/>
      <c r="DUL25" s="26"/>
      <c r="DUM25" s="26"/>
      <c r="DUN25" s="26"/>
      <c r="DUO25" s="26"/>
      <c r="DUP25" s="26"/>
      <c r="DUQ25" s="26"/>
      <c r="DUR25" s="26"/>
      <c r="DUS25" s="26"/>
      <c r="DUT25" s="26"/>
      <c r="DUU25" s="26"/>
      <c r="DUV25" s="26"/>
      <c r="DUW25" s="26"/>
      <c r="DUX25" s="26"/>
      <c r="DUY25" s="26"/>
      <c r="DUZ25" s="26"/>
      <c r="DVA25" s="26"/>
      <c r="DVB25" s="26"/>
      <c r="DVC25" s="26"/>
      <c r="DVD25" s="26"/>
      <c r="DVE25" s="26"/>
      <c r="DVF25" s="26"/>
      <c r="DVG25" s="26"/>
      <c r="DVH25" s="26"/>
      <c r="DVI25" s="26"/>
      <c r="DVJ25" s="26"/>
      <c r="DVK25" s="26"/>
      <c r="DVL25" s="26"/>
      <c r="DVM25" s="26"/>
      <c r="DVN25" s="26"/>
      <c r="DVO25" s="26"/>
      <c r="DVP25" s="26"/>
      <c r="DVQ25" s="26"/>
      <c r="DVR25" s="26"/>
      <c r="DVS25" s="26"/>
      <c r="DVT25" s="26"/>
      <c r="DVU25" s="26"/>
      <c r="DVV25" s="26"/>
      <c r="DVW25" s="26"/>
      <c r="DVX25" s="26"/>
      <c r="DVY25" s="26"/>
      <c r="DVZ25" s="26"/>
      <c r="DWA25" s="26"/>
      <c r="DWB25" s="26"/>
      <c r="DWC25" s="26"/>
      <c r="DWD25" s="26"/>
      <c r="DWE25" s="26"/>
      <c r="DWF25" s="26"/>
      <c r="DWG25" s="26"/>
      <c r="DWH25" s="26"/>
      <c r="DWI25" s="26"/>
      <c r="DWJ25" s="26"/>
      <c r="DWK25" s="26"/>
      <c r="DWL25" s="26"/>
      <c r="DWM25" s="26"/>
      <c r="DWN25" s="26"/>
      <c r="DWO25" s="26"/>
      <c r="DWP25" s="26"/>
      <c r="DWQ25" s="26"/>
      <c r="DWR25" s="26"/>
      <c r="DWS25" s="26"/>
      <c r="DWT25" s="26"/>
      <c r="DWU25" s="26"/>
      <c r="DWV25" s="26"/>
      <c r="DWW25" s="26"/>
      <c r="DWX25" s="26"/>
      <c r="DWY25" s="26"/>
      <c r="DWZ25" s="26"/>
      <c r="DXA25" s="26"/>
      <c r="DXB25" s="26"/>
      <c r="DXC25" s="26"/>
      <c r="DXD25" s="26"/>
      <c r="DXE25" s="26"/>
      <c r="DXF25" s="26"/>
      <c r="DXG25" s="26"/>
      <c r="DXH25" s="26"/>
      <c r="DXI25" s="26"/>
      <c r="DXJ25" s="26"/>
      <c r="DXK25" s="26"/>
      <c r="DXL25" s="26"/>
      <c r="DXM25" s="26"/>
      <c r="DXN25" s="26"/>
      <c r="DXO25" s="26"/>
      <c r="DXP25" s="26"/>
      <c r="DXQ25" s="26"/>
      <c r="DXR25" s="26"/>
      <c r="DXS25" s="26"/>
      <c r="DXT25" s="26"/>
      <c r="DXU25" s="26"/>
      <c r="DXV25" s="26"/>
      <c r="DXW25" s="26"/>
      <c r="DXX25" s="26"/>
      <c r="DXY25" s="26"/>
      <c r="DXZ25" s="26"/>
      <c r="DYA25" s="26"/>
      <c r="DYB25" s="26"/>
      <c r="DYC25" s="26"/>
      <c r="DYD25" s="26"/>
      <c r="DYE25" s="26"/>
      <c r="DYF25" s="26"/>
      <c r="DYG25" s="26"/>
      <c r="DYH25" s="26"/>
      <c r="DYI25" s="26"/>
      <c r="DYJ25" s="26"/>
      <c r="DYK25" s="26"/>
      <c r="DYL25" s="26"/>
      <c r="DYM25" s="26"/>
      <c r="DYN25" s="26"/>
      <c r="DYO25" s="26"/>
      <c r="DYP25" s="26"/>
      <c r="DYQ25" s="26"/>
      <c r="DYR25" s="26"/>
      <c r="DYS25" s="26"/>
      <c r="DYT25" s="26"/>
      <c r="DYU25" s="26"/>
      <c r="DYV25" s="26"/>
      <c r="DYW25" s="26"/>
      <c r="DYX25" s="26"/>
      <c r="DYY25" s="26"/>
      <c r="DYZ25" s="26"/>
      <c r="DZA25" s="26"/>
      <c r="DZB25" s="26"/>
      <c r="DZC25" s="26"/>
      <c r="DZD25" s="26"/>
      <c r="DZE25" s="26"/>
      <c r="DZF25" s="26"/>
      <c r="DZG25" s="26"/>
      <c r="DZH25" s="26"/>
      <c r="DZI25" s="26"/>
      <c r="DZJ25" s="26"/>
      <c r="DZK25" s="26"/>
      <c r="DZL25" s="26"/>
      <c r="DZM25" s="26"/>
      <c r="DZN25" s="26"/>
      <c r="DZO25" s="26"/>
      <c r="DZP25" s="26"/>
      <c r="DZQ25" s="26"/>
      <c r="DZR25" s="26"/>
      <c r="DZS25" s="26"/>
      <c r="DZT25" s="26"/>
      <c r="DZU25" s="26"/>
      <c r="DZV25" s="26"/>
      <c r="DZW25" s="26"/>
      <c r="DZX25" s="26"/>
      <c r="DZY25" s="26"/>
      <c r="DZZ25" s="26"/>
      <c r="EAA25" s="26"/>
      <c r="EAB25" s="26"/>
      <c r="EAC25" s="26"/>
      <c r="EAD25" s="26"/>
      <c r="EAE25" s="26"/>
      <c r="EAF25" s="26"/>
      <c r="EAG25" s="26"/>
      <c r="EAH25" s="26"/>
      <c r="EAI25" s="26"/>
      <c r="EAJ25" s="26"/>
      <c r="EAK25" s="26"/>
      <c r="EAL25" s="26"/>
      <c r="EAM25" s="26"/>
      <c r="EAN25" s="26"/>
      <c r="EAO25" s="26"/>
      <c r="EAP25" s="26"/>
      <c r="EAQ25" s="26"/>
      <c r="EAR25" s="26"/>
      <c r="EAS25" s="26"/>
      <c r="EAT25" s="26"/>
      <c r="EAU25" s="26"/>
      <c r="EAV25" s="26"/>
      <c r="EAW25" s="26"/>
      <c r="EAX25" s="26"/>
      <c r="EAY25" s="26"/>
      <c r="EAZ25" s="26"/>
      <c r="EBA25" s="26"/>
      <c r="EBB25" s="26"/>
      <c r="EBC25" s="26"/>
      <c r="EBD25" s="26"/>
      <c r="EBE25" s="26"/>
      <c r="EBF25" s="26"/>
      <c r="EBG25" s="26"/>
      <c r="EBH25" s="26"/>
      <c r="EBI25" s="26"/>
      <c r="EBJ25" s="26"/>
      <c r="EBK25" s="26"/>
      <c r="EBL25" s="26"/>
      <c r="EBM25" s="26"/>
      <c r="EBN25" s="26"/>
      <c r="EBO25" s="26"/>
      <c r="EBP25" s="26"/>
      <c r="EBQ25" s="26"/>
      <c r="EBR25" s="26"/>
      <c r="EBS25" s="26"/>
      <c r="EBT25" s="26"/>
      <c r="EBU25" s="26"/>
      <c r="EBV25" s="26"/>
      <c r="EBW25" s="26"/>
      <c r="EBX25" s="26"/>
      <c r="EBY25" s="26"/>
      <c r="EBZ25" s="26"/>
      <c r="ECA25" s="26"/>
      <c r="ECB25" s="26"/>
      <c r="ECC25" s="26"/>
      <c r="ECD25" s="26"/>
      <c r="ECE25" s="26"/>
      <c r="ECF25" s="26"/>
      <c r="ECG25" s="26"/>
      <c r="ECH25" s="26"/>
      <c r="ECI25" s="26"/>
      <c r="ECJ25" s="26"/>
      <c r="ECK25" s="26"/>
      <c r="ECL25" s="26"/>
      <c r="ECM25" s="26"/>
      <c r="ECN25" s="26"/>
      <c r="ECO25" s="26"/>
      <c r="ECP25" s="26"/>
      <c r="ECQ25" s="26"/>
      <c r="ECR25" s="26"/>
      <c r="ECS25" s="26"/>
      <c r="ECT25" s="26"/>
      <c r="ECU25" s="26"/>
      <c r="ECV25" s="26"/>
      <c r="ECW25" s="26"/>
      <c r="ECX25" s="26"/>
      <c r="ECY25" s="26"/>
      <c r="ECZ25" s="26"/>
      <c r="EDA25" s="26"/>
      <c r="EDB25" s="26"/>
      <c r="EDC25" s="26"/>
      <c r="EDD25" s="26"/>
      <c r="EDE25" s="26"/>
      <c r="EDF25" s="26"/>
      <c r="EDG25" s="26"/>
      <c r="EDH25" s="26"/>
      <c r="EDI25" s="26"/>
      <c r="EDJ25" s="26"/>
      <c r="EDK25" s="26"/>
      <c r="EDL25" s="26"/>
      <c r="EDM25" s="26"/>
      <c r="EDN25" s="26"/>
      <c r="EDO25" s="26"/>
      <c r="EDP25" s="26"/>
      <c r="EDQ25" s="26"/>
      <c r="EDR25" s="26"/>
      <c r="EDS25" s="26"/>
      <c r="EDT25" s="26"/>
      <c r="EDU25" s="26"/>
      <c r="EDV25" s="26"/>
      <c r="EDW25" s="26"/>
      <c r="EDX25" s="26"/>
      <c r="EDY25" s="26"/>
      <c r="EDZ25" s="26"/>
      <c r="EEA25" s="26"/>
      <c r="EEB25" s="26"/>
      <c r="EEC25" s="26"/>
      <c r="EED25" s="26"/>
      <c r="EEE25" s="26"/>
      <c r="EEF25" s="26"/>
      <c r="EEG25" s="26"/>
      <c r="EEH25" s="26"/>
      <c r="EEI25" s="26"/>
      <c r="EEJ25" s="26"/>
      <c r="EEK25" s="26"/>
      <c r="EEL25" s="26"/>
      <c r="EEM25" s="26"/>
      <c r="EEN25" s="26"/>
      <c r="EEO25" s="26"/>
      <c r="EEP25" s="26"/>
      <c r="EEQ25" s="26"/>
      <c r="EER25" s="26"/>
      <c r="EES25" s="26"/>
      <c r="EET25" s="26"/>
      <c r="EEU25" s="26"/>
      <c r="EEV25" s="26"/>
      <c r="EEW25" s="26"/>
      <c r="EEX25" s="26"/>
      <c r="EEY25" s="26"/>
      <c r="EEZ25" s="26"/>
      <c r="EFA25" s="26"/>
      <c r="EFB25" s="26"/>
      <c r="EFC25" s="26"/>
      <c r="EFD25" s="26"/>
      <c r="EFE25" s="26"/>
      <c r="EFF25" s="26"/>
      <c r="EFG25" s="26"/>
      <c r="EFH25" s="26"/>
      <c r="EFI25" s="26"/>
      <c r="EFJ25" s="26"/>
      <c r="EFK25" s="26"/>
      <c r="EFL25" s="26"/>
      <c r="EFM25" s="26"/>
      <c r="EFN25" s="26"/>
      <c r="EFO25" s="26"/>
      <c r="EFP25" s="26"/>
      <c r="EFQ25" s="26"/>
      <c r="EFR25" s="26"/>
      <c r="EFS25" s="26"/>
      <c r="EFT25" s="26"/>
      <c r="EFU25" s="26"/>
      <c r="EFV25" s="26"/>
      <c r="EFW25" s="26"/>
      <c r="EFX25" s="26"/>
      <c r="EFY25" s="26"/>
      <c r="EFZ25" s="26"/>
      <c r="EGA25" s="26"/>
      <c r="EGB25" s="26"/>
      <c r="EGC25" s="26"/>
      <c r="EGD25" s="26"/>
      <c r="EGE25" s="26"/>
      <c r="EGF25" s="26"/>
      <c r="EGG25" s="26"/>
      <c r="EGH25" s="26"/>
      <c r="EGI25" s="26"/>
      <c r="EGJ25" s="26"/>
      <c r="EGK25" s="26"/>
      <c r="EGL25" s="26"/>
      <c r="EGM25" s="26"/>
      <c r="EGN25" s="26"/>
      <c r="EGO25" s="26"/>
      <c r="EGP25" s="26"/>
      <c r="EGQ25" s="26"/>
      <c r="EGR25" s="26"/>
      <c r="EGS25" s="26"/>
      <c r="EGT25" s="26"/>
      <c r="EGU25" s="26"/>
      <c r="EGV25" s="26"/>
      <c r="EGW25" s="26"/>
      <c r="EGX25" s="26"/>
      <c r="EGY25" s="26"/>
      <c r="EGZ25" s="26"/>
      <c r="EHA25" s="26"/>
      <c r="EHB25" s="26"/>
      <c r="EHC25" s="26"/>
      <c r="EHD25" s="26"/>
      <c r="EHE25" s="26"/>
      <c r="EHF25" s="26"/>
      <c r="EHG25" s="26"/>
      <c r="EHH25" s="26"/>
      <c r="EHI25" s="26"/>
      <c r="EHJ25" s="26"/>
      <c r="EHK25" s="26"/>
      <c r="EHL25" s="26"/>
      <c r="EHM25" s="26"/>
      <c r="EHN25" s="26"/>
      <c r="EHO25" s="26"/>
      <c r="EHP25" s="26"/>
      <c r="EHQ25" s="26"/>
      <c r="EHR25" s="26"/>
      <c r="EHS25" s="26"/>
      <c r="EHT25" s="26"/>
      <c r="EHU25" s="26"/>
      <c r="EHV25" s="26"/>
      <c r="EHW25" s="26"/>
      <c r="EHX25" s="26"/>
      <c r="EHY25" s="26"/>
      <c r="EHZ25" s="26"/>
      <c r="EIA25" s="26"/>
      <c r="EIB25" s="26"/>
      <c r="EIC25" s="26"/>
      <c r="EID25" s="26"/>
      <c r="EIE25" s="26"/>
      <c r="EIF25" s="26"/>
      <c r="EIG25" s="26"/>
      <c r="EIH25" s="26"/>
      <c r="EII25" s="26"/>
      <c r="EIJ25" s="26"/>
      <c r="EIK25" s="26"/>
      <c r="EIL25" s="26"/>
      <c r="EIM25" s="26"/>
      <c r="EIN25" s="26"/>
      <c r="EIO25" s="26"/>
      <c r="EIP25" s="26"/>
      <c r="EIQ25" s="26"/>
      <c r="EIR25" s="26"/>
      <c r="EIS25" s="26"/>
      <c r="EIT25" s="26"/>
      <c r="EIU25" s="26"/>
      <c r="EIV25" s="26"/>
      <c r="EIW25" s="26"/>
      <c r="EIX25" s="26"/>
      <c r="EIY25" s="26"/>
      <c r="EIZ25" s="26"/>
      <c r="EJA25" s="26"/>
      <c r="EJB25" s="26"/>
      <c r="EJC25" s="26"/>
      <c r="EJD25" s="26"/>
      <c r="EJE25" s="26"/>
      <c r="EJF25" s="26"/>
      <c r="EJG25" s="26"/>
      <c r="EJH25" s="26"/>
      <c r="EJI25" s="26"/>
      <c r="EJJ25" s="26"/>
      <c r="EJK25" s="26"/>
      <c r="EJL25" s="26"/>
      <c r="EJM25" s="26"/>
      <c r="EJN25" s="26"/>
      <c r="EJO25" s="26"/>
      <c r="EJP25" s="26"/>
      <c r="EJQ25" s="26"/>
      <c r="EJR25" s="26"/>
      <c r="EJS25" s="26"/>
      <c r="EJT25" s="26"/>
      <c r="EJU25" s="26"/>
      <c r="EJV25" s="26"/>
      <c r="EJW25" s="26"/>
      <c r="EJX25" s="26"/>
      <c r="EJY25" s="26"/>
      <c r="EJZ25" s="26"/>
      <c r="EKA25" s="26"/>
      <c r="EKB25" s="26"/>
      <c r="EKC25" s="26"/>
      <c r="EKD25" s="26"/>
      <c r="EKE25" s="26"/>
      <c r="EKF25" s="26"/>
      <c r="EKG25" s="26"/>
      <c r="EKH25" s="26"/>
      <c r="EKI25" s="26"/>
      <c r="EKJ25" s="26"/>
      <c r="EKK25" s="26"/>
      <c r="EKL25" s="26"/>
      <c r="EKM25" s="26"/>
      <c r="EKN25" s="26"/>
      <c r="EKO25" s="26"/>
      <c r="EKP25" s="26"/>
      <c r="EKQ25" s="26"/>
      <c r="EKR25" s="26"/>
      <c r="EKS25" s="26"/>
      <c r="EKT25" s="26"/>
      <c r="EKU25" s="26"/>
      <c r="EKV25" s="26"/>
      <c r="EKW25" s="26"/>
      <c r="EKX25" s="26"/>
      <c r="EKY25" s="26"/>
      <c r="EKZ25" s="26"/>
      <c r="ELA25" s="26"/>
      <c r="ELB25" s="26"/>
      <c r="ELC25" s="26"/>
      <c r="ELD25" s="26"/>
      <c r="ELE25" s="26"/>
      <c r="ELF25" s="26"/>
      <c r="ELG25" s="26"/>
      <c r="ELH25" s="26"/>
      <c r="ELI25" s="26"/>
      <c r="ELJ25" s="26"/>
      <c r="ELK25" s="26"/>
      <c r="ELL25" s="26"/>
      <c r="ELM25" s="26"/>
      <c r="ELN25" s="26"/>
      <c r="ELO25" s="26"/>
      <c r="ELP25" s="26"/>
      <c r="ELQ25" s="26"/>
      <c r="ELR25" s="26"/>
      <c r="ELS25" s="26"/>
      <c r="ELT25" s="26"/>
      <c r="ELU25" s="26"/>
      <c r="ELV25" s="26"/>
      <c r="ELW25" s="26"/>
      <c r="ELX25" s="26"/>
      <c r="ELY25" s="26"/>
      <c r="ELZ25" s="26"/>
      <c r="EMA25" s="26"/>
      <c r="EMB25" s="26"/>
      <c r="EMC25" s="26"/>
      <c r="EMD25" s="26"/>
      <c r="EME25" s="26"/>
      <c r="EMF25" s="26"/>
      <c r="EMG25" s="26"/>
      <c r="EMH25" s="26"/>
      <c r="EMI25" s="26"/>
      <c r="EMJ25" s="26"/>
      <c r="EMK25" s="26"/>
      <c r="EML25" s="26"/>
      <c r="EMM25" s="26"/>
      <c r="EMN25" s="26"/>
      <c r="EMO25" s="26"/>
      <c r="EMP25" s="26"/>
      <c r="EMQ25" s="26"/>
      <c r="EMR25" s="26"/>
      <c r="EMS25" s="26"/>
      <c r="EMT25" s="26"/>
      <c r="EMU25" s="26"/>
      <c r="EMV25" s="26"/>
      <c r="EMW25" s="26"/>
      <c r="EMX25" s="26"/>
      <c r="EMY25" s="26"/>
      <c r="EMZ25" s="26"/>
      <c r="ENA25" s="26"/>
      <c r="ENB25" s="26"/>
      <c r="ENC25" s="26"/>
      <c r="END25" s="26"/>
      <c r="ENE25" s="26"/>
      <c r="ENF25" s="26"/>
      <c r="ENG25" s="26"/>
      <c r="ENH25" s="26"/>
      <c r="ENI25" s="26"/>
      <c r="ENJ25" s="26"/>
      <c r="ENK25" s="26"/>
      <c r="ENL25" s="26"/>
      <c r="ENM25" s="26"/>
      <c r="ENN25" s="26"/>
      <c r="ENO25" s="26"/>
      <c r="ENP25" s="26"/>
      <c r="ENQ25" s="26"/>
      <c r="ENR25" s="26"/>
      <c r="ENS25" s="26"/>
      <c r="ENT25" s="26"/>
      <c r="ENU25" s="26"/>
      <c r="ENV25" s="26"/>
      <c r="ENW25" s="26"/>
      <c r="ENX25" s="26"/>
      <c r="ENY25" s="26"/>
      <c r="ENZ25" s="26"/>
      <c r="EOA25" s="26"/>
      <c r="EOB25" s="26"/>
      <c r="EOC25" s="26"/>
      <c r="EOD25" s="26"/>
      <c r="EOE25" s="26"/>
      <c r="EOF25" s="26"/>
      <c r="EOG25" s="26"/>
      <c r="EOH25" s="26"/>
      <c r="EOI25" s="26"/>
      <c r="EOJ25" s="26"/>
      <c r="EOK25" s="26"/>
      <c r="EOL25" s="26"/>
      <c r="EOM25" s="26"/>
      <c r="EON25" s="26"/>
      <c r="EOO25" s="26"/>
      <c r="EOP25" s="26"/>
      <c r="EOQ25" s="26"/>
      <c r="EOR25" s="26"/>
      <c r="EOS25" s="26"/>
      <c r="EOT25" s="26"/>
      <c r="EOU25" s="26"/>
      <c r="EOV25" s="26"/>
      <c r="EOW25" s="26"/>
      <c r="EOX25" s="26"/>
      <c r="EOY25" s="26"/>
      <c r="EOZ25" s="26"/>
      <c r="EPA25" s="26"/>
      <c r="EPB25" s="26"/>
      <c r="EPC25" s="26"/>
      <c r="EPD25" s="26"/>
      <c r="EPE25" s="26"/>
      <c r="EPF25" s="26"/>
      <c r="EPG25" s="26"/>
      <c r="EPH25" s="26"/>
      <c r="EPI25" s="26"/>
      <c r="EPJ25" s="26"/>
      <c r="EPK25" s="26"/>
      <c r="EPL25" s="26"/>
      <c r="EPM25" s="26"/>
      <c r="EPN25" s="26"/>
      <c r="EPO25" s="26"/>
      <c r="EPP25" s="26"/>
      <c r="EPQ25" s="26"/>
      <c r="EPR25" s="26"/>
      <c r="EPS25" s="26"/>
      <c r="EPT25" s="26"/>
      <c r="EPU25" s="26"/>
      <c r="EPV25" s="26"/>
      <c r="EPW25" s="26"/>
      <c r="EPX25" s="26"/>
      <c r="EPY25" s="26"/>
      <c r="EPZ25" s="26"/>
      <c r="EQA25" s="26"/>
      <c r="EQB25" s="26"/>
      <c r="EQC25" s="26"/>
      <c r="EQD25" s="26"/>
      <c r="EQE25" s="26"/>
      <c r="EQF25" s="26"/>
      <c r="EQG25" s="26"/>
      <c r="EQH25" s="26"/>
      <c r="EQI25" s="26"/>
      <c r="EQJ25" s="26"/>
      <c r="EQK25" s="26"/>
      <c r="EQL25" s="26"/>
      <c r="EQM25" s="26"/>
      <c r="EQN25" s="26"/>
      <c r="EQO25" s="26"/>
      <c r="EQP25" s="26"/>
      <c r="EQQ25" s="26"/>
      <c r="EQR25" s="26"/>
      <c r="EQS25" s="26"/>
      <c r="EQT25" s="26"/>
      <c r="EQU25" s="26"/>
      <c r="EQV25" s="26"/>
      <c r="EQW25" s="26"/>
      <c r="EQX25" s="26"/>
      <c r="EQY25" s="26"/>
      <c r="EQZ25" s="26"/>
      <c r="ERA25" s="26"/>
      <c r="ERB25" s="26"/>
      <c r="ERC25" s="26"/>
      <c r="ERD25" s="26"/>
      <c r="ERE25" s="26"/>
      <c r="ERF25" s="26"/>
      <c r="ERG25" s="26"/>
      <c r="ERH25" s="26"/>
      <c r="ERI25" s="26"/>
      <c r="ERJ25" s="26"/>
      <c r="ERK25" s="26"/>
      <c r="ERL25" s="26"/>
      <c r="ERM25" s="26"/>
      <c r="ERN25" s="26"/>
      <c r="ERO25" s="26"/>
      <c r="ERP25" s="26"/>
      <c r="ERQ25" s="26"/>
      <c r="ERR25" s="26"/>
      <c r="ERS25" s="26"/>
      <c r="ERT25" s="26"/>
      <c r="ERU25" s="26"/>
      <c r="ERV25" s="26"/>
      <c r="ERW25" s="26"/>
      <c r="ERX25" s="26"/>
      <c r="ERY25" s="26"/>
      <c r="ERZ25" s="26"/>
      <c r="ESA25" s="26"/>
      <c r="ESB25" s="26"/>
      <c r="ESC25" s="26"/>
      <c r="ESD25" s="26"/>
      <c r="ESE25" s="26"/>
      <c r="ESF25" s="26"/>
      <c r="ESG25" s="26"/>
      <c r="ESH25" s="26"/>
      <c r="ESI25" s="26"/>
      <c r="ESJ25" s="26"/>
      <c r="ESK25" s="26"/>
      <c r="ESL25" s="26"/>
      <c r="ESM25" s="26"/>
      <c r="ESN25" s="26"/>
      <c r="ESO25" s="26"/>
      <c r="ESP25" s="26"/>
      <c r="ESQ25" s="26"/>
      <c r="ESR25" s="26"/>
      <c r="ESS25" s="26"/>
      <c r="EST25" s="26"/>
      <c r="ESU25" s="26"/>
      <c r="ESV25" s="26"/>
      <c r="ESW25" s="26"/>
      <c r="ESX25" s="26"/>
      <c r="ESY25" s="26"/>
      <c r="ESZ25" s="26"/>
      <c r="ETA25" s="26"/>
      <c r="ETB25" s="26"/>
      <c r="ETC25" s="26"/>
      <c r="ETD25" s="26"/>
      <c r="ETE25" s="26"/>
      <c r="ETF25" s="26"/>
      <c r="ETG25" s="26"/>
      <c r="ETH25" s="26"/>
      <c r="ETI25" s="26"/>
      <c r="ETJ25" s="26"/>
      <c r="ETK25" s="26"/>
      <c r="ETL25" s="26"/>
      <c r="ETM25" s="26"/>
      <c r="ETN25" s="26"/>
      <c r="ETO25" s="26"/>
      <c r="ETP25" s="26"/>
      <c r="ETQ25" s="26"/>
      <c r="ETR25" s="26"/>
      <c r="ETS25" s="26"/>
      <c r="ETT25" s="26"/>
      <c r="ETU25" s="26"/>
      <c r="ETV25" s="26"/>
      <c r="ETW25" s="26"/>
      <c r="ETX25" s="26"/>
      <c r="ETY25" s="26"/>
      <c r="ETZ25" s="26"/>
      <c r="EUA25" s="26"/>
      <c r="EUB25" s="26"/>
      <c r="EUC25" s="26"/>
      <c r="EUD25" s="26"/>
      <c r="EUE25" s="26"/>
      <c r="EUF25" s="26"/>
      <c r="EUG25" s="26"/>
      <c r="EUH25" s="26"/>
      <c r="EUI25" s="26"/>
      <c r="EUJ25" s="26"/>
      <c r="EUK25" s="26"/>
      <c r="EUL25" s="26"/>
      <c r="EUM25" s="26"/>
      <c r="EUN25" s="26"/>
      <c r="EUO25" s="26"/>
      <c r="EUP25" s="26"/>
      <c r="EUQ25" s="26"/>
      <c r="EUR25" s="26"/>
      <c r="EUS25" s="26"/>
      <c r="EUT25" s="26"/>
      <c r="EUU25" s="26"/>
      <c r="EUV25" s="26"/>
      <c r="EUW25" s="26"/>
      <c r="EUX25" s="26"/>
      <c r="EUY25" s="26"/>
      <c r="EUZ25" s="26"/>
      <c r="EVA25" s="26"/>
      <c r="EVB25" s="26"/>
      <c r="EVC25" s="26"/>
      <c r="EVD25" s="26"/>
      <c r="EVE25" s="26"/>
      <c r="EVF25" s="26"/>
      <c r="EVG25" s="26"/>
      <c r="EVH25" s="26"/>
      <c r="EVI25" s="26"/>
      <c r="EVJ25" s="26"/>
      <c r="EVK25" s="26"/>
      <c r="EVL25" s="26"/>
      <c r="EVM25" s="26"/>
      <c r="EVN25" s="26"/>
      <c r="EVO25" s="26"/>
      <c r="EVP25" s="26"/>
      <c r="EVQ25" s="26"/>
      <c r="EVR25" s="26"/>
      <c r="EVS25" s="26"/>
      <c r="EVT25" s="26"/>
      <c r="EVU25" s="26"/>
      <c r="EVV25" s="26"/>
      <c r="EVW25" s="26"/>
      <c r="EVX25" s="26"/>
      <c r="EVY25" s="26"/>
      <c r="EVZ25" s="26"/>
      <c r="EWA25" s="26"/>
      <c r="EWB25" s="26"/>
      <c r="EWC25" s="26"/>
      <c r="EWD25" s="26"/>
      <c r="EWE25" s="26"/>
      <c r="EWF25" s="26"/>
      <c r="EWG25" s="26"/>
      <c r="EWH25" s="26"/>
      <c r="EWI25" s="26"/>
      <c r="EWJ25" s="26"/>
      <c r="EWK25" s="26"/>
      <c r="EWL25" s="26"/>
      <c r="EWM25" s="26"/>
      <c r="EWN25" s="26"/>
      <c r="EWO25" s="26"/>
      <c r="EWP25" s="26"/>
      <c r="EWQ25" s="26"/>
      <c r="EWR25" s="26"/>
      <c r="EWS25" s="26"/>
      <c r="EWT25" s="26"/>
      <c r="EWU25" s="26"/>
      <c r="EWV25" s="26"/>
      <c r="EWW25" s="26"/>
      <c r="EWX25" s="26"/>
      <c r="EWY25" s="26"/>
      <c r="EWZ25" s="26"/>
      <c r="EXA25" s="26"/>
      <c r="EXB25" s="26"/>
      <c r="EXC25" s="26"/>
      <c r="EXD25" s="26"/>
      <c r="EXE25" s="26"/>
      <c r="EXF25" s="26"/>
      <c r="EXG25" s="26"/>
      <c r="EXH25" s="26"/>
      <c r="EXI25" s="26"/>
      <c r="EXJ25" s="26"/>
      <c r="EXK25" s="26"/>
      <c r="EXL25" s="26"/>
      <c r="EXM25" s="26"/>
      <c r="EXN25" s="26"/>
      <c r="EXO25" s="26"/>
      <c r="EXP25" s="26"/>
      <c r="EXQ25" s="26"/>
      <c r="EXR25" s="26"/>
      <c r="EXS25" s="26"/>
      <c r="EXT25" s="26"/>
      <c r="EXU25" s="26"/>
      <c r="EXV25" s="26"/>
      <c r="EXW25" s="26"/>
      <c r="EXX25" s="26"/>
      <c r="EXY25" s="26"/>
      <c r="EXZ25" s="26"/>
      <c r="EYA25" s="26"/>
      <c r="EYB25" s="26"/>
      <c r="EYC25" s="26"/>
      <c r="EYD25" s="26"/>
      <c r="EYE25" s="26"/>
      <c r="EYF25" s="26"/>
      <c r="EYG25" s="26"/>
      <c r="EYH25" s="26"/>
      <c r="EYI25" s="26"/>
      <c r="EYJ25" s="26"/>
      <c r="EYK25" s="26"/>
      <c r="EYL25" s="26"/>
      <c r="EYM25" s="26"/>
      <c r="EYN25" s="26"/>
      <c r="EYO25" s="26"/>
      <c r="EYP25" s="26"/>
      <c r="EYQ25" s="26"/>
      <c r="EYR25" s="26"/>
      <c r="EYS25" s="26"/>
      <c r="EYT25" s="26"/>
      <c r="EYU25" s="26"/>
      <c r="EYV25" s="26"/>
      <c r="EYW25" s="26"/>
      <c r="EYX25" s="26"/>
      <c r="EYY25" s="26"/>
      <c r="EYZ25" s="26"/>
      <c r="EZA25" s="26"/>
      <c r="EZB25" s="26"/>
      <c r="EZC25" s="26"/>
      <c r="EZD25" s="26"/>
      <c r="EZE25" s="26"/>
      <c r="EZF25" s="26"/>
      <c r="EZG25" s="26"/>
      <c r="EZH25" s="26"/>
      <c r="EZI25" s="26"/>
      <c r="EZJ25" s="26"/>
      <c r="EZK25" s="26"/>
      <c r="EZL25" s="26"/>
      <c r="EZM25" s="26"/>
      <c r="EZN25" s="26"/>
      <c r="EZO25" s="26"/>
      <c r="EZP25" s="26"/>
      <c r="EZQ25" s="26"/>
      <c r="EZR25" s="26"/>
      <c r="EZS25" s="26"/>
      <c r="EZT25" s="26"/>
      <c r="EZU25" s="26"/>
      <c r="EZV25" s="26"/>
      <c r="EZW25" s="26"/>
      <c r="EZX25" s="26"/>
      <c r="EZY25" s="26"/>
      <c r="EZZ25" s="26"/>
      <c r="FAA25" s="26"/>
      <c r="FAB25" s="26"/>
      <c r="FAC25" s="26"/>
      <c r="FAD25" s="26"/>
      <c r="FAE25" s="26"/>
      <c r="FAF25" s="26"/>
      <c r="FAG25" s="26"/>
      <c r="FAH25" s="26"/>
      <c r="FAI25" s="26"/>
      <c r="FAJ25" s="26"/>
      <c r="FAK25" s="26"/>
      <c r="FAL25" s="26"/>
      <c r="FAM25" s="26"/>
      <c r="FAN25" s="26"/>
      <c r="FAO25" s="26"/>
      <c r="FAP25" s="26"/>
      <c r="FAQ25" s="26"/>
      <c r="FAR25" s="26"/>
      <c r="FAS25" s="26"/>
      <c r="FAT25" s="26"/>
      <c r="FAU25" s="26"/>
      <c r="FAV25" s="26"/>
      <c r="FAW25" s="26"/>
      <c r="FAX25" s="26"/>
      <c r="FAY25" s="26"/>
      <c r="FAZ25" s="26"/>
      <c r="FBA25" s="26"/>
      <c r="FBB25" s="26"/>
      <c r="FBC25" s="26"/>
      <c r="FBD25" s="26"/>
      <c r="FBE25" s="26"/>
      <c r="FBF25" s="26"/>
      <c r="FBG25" s="26"/>
      <c r="FBH25" s="26"/>
      <c r="FBI25" s="26"/>
      <c r="FBJ25" s="26"/>
      <c r="FBK25" s="26"/>
      <c r="FBL25" s="26"/>
      <c r="FBM25" s="26"/>
      <c r="FBN25" s="26"/>
      <c r="FBO25" s="26"/>
      <c r="FBP25" s="26"/>
      <c r="FBQ25" s="26"/>
      <c r="FBR25" s="26"/>
      <c r="FBS25" s="26"/>
      <c r="FBT25" s="26"/>
      <c r="FBU25" s="26"/>
      <c r="FBV25" s="26"/>
      <c r="FBW25" s="26"/>
      <c r="FBX25" s="26"/>
      <c r="FBY25" s="26"/>
      <c r="FBZ25" s="26"/>
      <c r="FCA25" s="26"/>
      <c r="FCB25" s="26"/>
      <c r="FCC25" s="26"/>
      <c r="FCD25" s="26"/>
      <c r="FCE25" s="26"/>
      <c r="FCF25" s="26"/>
      <c r="FCG25" s="26"/>
      <c r="FCH25" s="26"/>
      <c r="FCI25" s="26"/>
      <c r="FCJ25" s="26"/>
      <c r="FCK25" s="26"/>
      <c r="FCL25" s="26"/>
      <c r="FCM25" s="26"/>
      <c r="FCN25" s="26"/>
      <c r="FCO25" s="26"/>
      <c r="FCP25" s="26"/>
      <c r="FCQ25" s="26"/>
      <c r="FCR25" s="26"/>
      <c r="FCS25" s="26"/>
      <c r="FCT25" s="26"/>
      <c r="FCU25" s="26"/>
      <c r="FCV25" s="26"/>
      <c r="FCW25" s="26"/>
      <c r="FCX25" s="26"/>
      <c r="FCY25" s="26"/>
      <c r="FCZ25" s="26"/>
      <c r="FDA25" s="26"/>
      <c r="FDB25" s="26"/>
      <c r="FDC25" s="26"/>
      <c r="FDD25" s="26"/>
      <c r="FDE25" s="26"/>
      <c r="FDF25" s="26"/>
      <c r="FDG25" s="26"/>
      <c r="FDH25" s="26"/>
      <c r="FDI25" s="26"/>
      <c r="FDJ25" s="26"/>
      <c r="FDK25" s="26"/>
      <c r="FDL25" s="26"/>
      <c r="FDM25" s="26"/>
      <c r="FDN25" s="26"/>
      <c r="FDO25" s="26"/>
      <c r="FDP25" s="26"/>
      <c r="FDQ25" s="26"/>
      <c r="FDR25" s="26"/>
      <c r="FDS25" s="26"/>
      <c r="FDT25" s="26"/>
      <c r="FDU25" s="26"/>
      <c r="FDV25" s="26"/>
      <c r="FDW25" s="26"/>
      <c r="FDX25" s="26"/>
      <c r="FDY25" s="26"/>
      <c r="FDZ25" s="26"/>
      <c r="FEA25" s="26"/>
      <c r="FEB25" s="26"/>
      <c r="FEC25" s="26"/>
      <c r="FED25" s="26"/>
      <c r="FEE25" s="26"/>
      <c r="FEF25" s="26"/>
      <c r="FEG25" s="26"/>
      <c r="FEH25" s="26"/>
      <c r="FEI25" s="26"/>
      <c r="FEJ25" s="26"/>
      <c r="FEK25" s="26"/>
      <c r="FEL25" s="26"/>
      <c r="FEM25" s="26"/>
      <c r="FEN25" s="26"/>
      <c r="FEO25" s="26"/>
      <c r="FEP25" s="26"/>
      <c r="FEQ25" s="26"/>
      <c r="FER25" s="26"/>
      <c r="FES25" s="26"/>
      <c r="FET25" s="26"/>
      <c r="FEU25" s="26"/>
      <c r="FEV25" s="26"/>
      <c r="FEW25" s="26"/>
      <c r="FEX25" s="26"/>
      <c r="FEY25" s="26"/>
      <c r="FEZ25" s="26"/>
      <c r="FFA25" s="26"/>
      <c r="FFB25" s="26"/>
      <c r="FFC25" s="26"/>
      <c r="FFD25" s="26"/>
      <c r="FFE25" s="26"/>
      <c r="FFF25" s="26"/>
      <c r="FFG25" s="26"/>
      <c r="FFH25" s="26"/>
      <c r="FFI25" s="26"/>
      <c r="FFJ25" s="26"/>
      <c r="FFK25" s="26"/>
      <c r="FFL25" s="26"/>
      <c r="FFM25" s="26"/>
      <c r="FFN25" s="26"/>
      <c r="FFO25" s="26"/>
      <c r="FFP25" s="26"/>
      <c r="FFQ25" s="26"/>
      <c r="FFR25" s="26"/>
      <c r="FFS25" s="26"/>
      <c r="FFT25" s="26"/>
      <c r="FFU25" s="26"/>
      <c r="FFV25" s="26"/>
      <c r="FFW25" s="26"/>
      <c r="FFX25" s="26"/>
      <c r="FFY25" s="26"/>
      <c r="FFZ25" s="26"/>
      <c r="FGA25" s="26"/>
      <c r="FGB25" s="26"/>
      <c r="FGC25" s="26"/>
      <c r="FGD25" s="26"/>
      <c r="FGE25" s="26"/>
      <c r="FGF25" s="26"/>
      <c r="FGG25" s="26"/>
      <c r="FGH25" s="26"/>
      <c r="FGI25" s="26"/>
      <c r="FGJ25" s="26"/>
      <c r="FGK25" s="26"/>
      <c r="FGL25" s="26"/>
      <c r="FGM25" s="26"/>
      <c r="FGN25" s="26"/>
      <c r="FGO25" s="26"/>
      <c r="FGP25" s="26"/>
      <c r="FGQ25" s="26"/>
      <c r="FGR25" s="26"/>
      <c r="FGS25" s="26"/>
      <c r="FGT25" s="26"/>
      <c r="FGU25" s="26"/>
      <c r="FGV25" s="26"/>
      <c r="FGW25" s="26"/>
      <c r="FGX25" s="26"/>
      <c r="FGY25" s="26"/>
      <c r="FGZ25" s="26"/>
      <c r="FHA25" s="26"/>
      <c r="FHB25" s="26"/>
      <c r="FHC25" s="26"/>
      <c r="FHD25" s="26"/>
      <c r="FHE25" s="26"/>
      <c r="FHF25" s="26"/>
      <c r="FHG25" s="26"/>
      <c r="FHH25" s="26"/>
      <c r="FHI25" s="26"/>
      <c r="FHJ25" s="26"/>
      <c r="FHK25" s="26"/>
      <c r="FHL25" s="26"/>
      <c r="FHM25" s="26"/>
      <c r="FHN25" s="26"/>
      <c r="FHO25" s="26"/>
      <c r="FHP25" s="26"/>
      <c r="FHQ25" s="26"/>
      <c r="FHR25" s="26"/>
      <c r="FHS25" s="26"/>
      <c r="FHT25" s="26"/>
      <c r="FHU25" s="26"/>
      <c r="FHV25" s="26"/>
      <c r="FHW25" s="26"/>
      <c r="FHX25" s="26"/>
      <c r="FHY25" s="26"/>
      <c r="FHZ25" s="26"/>
      <c r="FIA25" s="26"/>
      <c r="FIB25" s="26"/>
      <c r="FIC25" s="26"/>
      <c r="FID25" s="26"/>
      <c r="FIE25" s="26"/>
      <c r="FIF25" s="26"/>
      <c r="FIG25" s="26"/>
      <c r="FIH25" s="26"/>
      <c r="FII25" s="26"/>
      <c r="FIJ25" s="26"/>
      <c r="FIK25" s="26"/>
      <c r="FIL25" s="26"/>
      <c r="FIM25" s="26"/>
      <c r="FIN25" s="26"/>
      <c r="FIO25" s="26"/>
      <c r="FIP25" s="26"/>
      <c r="FIQ25" s="26"/>
      <c r="FIR25" s="26"/>
      <c r="FIS25" s="26"/>
      <c r="FIT25" s="26"/>
      <c r="FIU25" s="26"/>
      <c r="FIV25" s="26"/>
      <c r="FIW25" s="26"/>
      <c r="FIX25" s="26"/>
      <c r="FIY25" s="26"/>
      <c r="FIZ25" s="26"/>
      <c r="FJA25" s="26"/>
      <c r="FJB25" s="26"/>
      <c r="FJC25" s="26"/>
      <c r="FJD25" s="26"/>
      <c r="FJE25" s="26"/>
      <c r="FJF25" s="26"/>
      <c r="FJG25" s="26"/>
      <c r="FJH25" s="26"/>
      <c r="FJI25" s="26"/>
      <c r="FJJ25" s="26"/>
      <c r="FJK25" s="26"/>
      <c r="FJL25" s="26"/>
      <c r="FJM25" s="26"/>
      <c r="FJN25" s="26"/>
      <c r="FJO25" s="26"/>
      <c r="FJP25" s="26"/>
      <c r="FJQ25" s="26"/>
      <c r="FJR25" s="26"/>
      <c r="FJS25" s="26"/>
      <c r="FJT25" s="26"/>
      <c r="FJU25" s="26"/>
      <c r="FJV25" s="26"/>
      <c r="FJW25" s="26"/>
      <c r="FJX25" s="26"/>
      <c r="FJY25" s="26"/>
      <c r="FJZ25" s="26"/>
      <c r="FKA25" s="26"/>
      <c r="FKB25" s="26"/>
      <c r="FKC25" s="26"/>
      <c r="FKD25" s="26"/>
      <c r="FKE25" s="26"/>
      <c r="FKF25" s="26"/>
      <c r="FKG25" s="26"/>
      <c r="FKH25" s="26"/>
      <c r="FKI25" s="26"/>
      <c r="FKJ25" s="26"/>
      <c r="FKK25" s="26"/>
      <c r="FKL25" s="26"/>
      <c r="FKM25" s="26"/>
      <c r="FKN25" s="26"/>
      <c r="FKO25" s="26"/>
      <c r="FKP25" s="26"/>
      <c r="FKQ25" s="26"/>
      <c r="FKR25" s="26"/>
      <c r="FKS25" s="26"/>
      <c r="FKT25" s="26"/>
      <c r="FKU25" s="26"/>
      <c r="FKV25" s="26"/>
      <c r="FKW25" s="26"/>
      <c r="FKX25" s="26"/>
      <c r="FKY25" s="26"/>
      <c r="FKZ25" s="26"/>
      <c r="FLA25" s="26"/>
      <c r="FLB25" s="26"/>
      <c r="FLC25" s="26"/>
      <c r="FLD25" s="26"/>
      <c r="FLE25" s="26"/>
      <c r="FLF25" s="26"/>
      <c r="FLG25" s="26"/>
      <c r="FLH25" s="26"/>
      <c r="FLI25" s="26"/>
      <c r="FLJ25" s="26"/>
      <c r="FLK25" s="26"/>
      <c r="FLL25" s="26"/>
      <c r="FLM25" s="26"/>
      <c r="FLN25" s="26"/>
      <c r="FLO25" s="26"/>
      <c r="FLP25" s="26"/>
      <c r="FLQ25" s="26"/>
      <c r="FLR25" s="26"/>
      <c r="FLS25" s="26"/>
      <c r="FLT25" s="26"/>
      <c r="FLU25" s="26"/>
      <c r="FLV25" s="26"/>
      <c r="FLW25" s="26"/>
      <c r="FLX25" s="26"/>
      <c r="FLY25" s="26"/>
      <c r="FLZ25" s="26"/>
      <c r="FMA25" s="26"/>
      <c r="FMB25" s="26"/>
      <c r="FMC25" s="26"/>
      <c r="FMD25" s="26"/>
      <c r="FME25" s="26"/>
      <c r="FMF25" s="26"/>
      <c r="FMG25" s="26"/>
      <c r="FMH25" s="26"/>
      <c r="FMI25" s="26"/>
      <c r="FMJ25" s="26"/>
      <c r="FMK25" s="26"/>
      <c r="FML25" s="26"/>
      <c r="FMM25" s="26"/>
      <c r="FMN25" s="26"/>
      <c r="FMO25" s="26"/>
      <c r="FMP25" s="26"/>
      <c r="FMQ25" s="26"/>
      <c r="FMR25" s="26"/>
      <c r="FMS25" s="26"/>
      <c r="FMT25" s="26"/>
      <c r="FMU25" s="26"/>
      <c r="FMV25" s="26"/>
      <c r="FMW25" s="26"/>
      <c r="FMX25" s="26"/>
      <c r="FMY25" s="26"/>
      <c r="FMZ25" s="26"/>
      <c r="FNA25" s="26"/>
      <c r="FNB25" s="26"/>
      <c r="FNC25" s="26"/>
      <c r="FND25" s="26"/>
      <c r="FNE25" s="26"/>
      <c r="FNF25" s="26"/>
      <c r="FNG25" s="26"/>
      <c r="FNH25" s="26"/>
      <c r="FNI25" s="26"/>
      <c r="FNJ25" s="26"/>
      <c r="FNK25" s="26"/>
      <c r="FNL25" s="26"/>
      <c r="FNM25" s="26"/>
      <c r="FNN25" s="26"/>
      <c r="FNO25" s="26"/>
      <c r="FNP25" s="26"/>
      <c r="FNQ25" s="26"/>
      <c r="FNR25" s="26"/>
      <c r="FNS25" s="26"/>
      <c r="FNT25" s="26"/>
      <c r="FNU25" s="26"/>
      <c r="FNV25" s="26"/>
      <c r="FNW25" s="26"/>
      <c r="FNX25" s="26"/>
      <c r="FNY25" s="26"/>
      <c r="FNZ25" s="26"/>
      <c r="FOA25" s="26"/>
      <c r="FOB25" s="26"/>
      <c r="FOC25" s="26"/>
      <c r="FOD25" s="26"/>
      <c r="FOE25" s="26"/>
      <c r="FOF25" s="26"/>
      <c r="FOG25" s="26"/>
      <c r="FOH25" s="26"/>
      <c r="FOI25" s="26"/>
      <c r="FOJ25" s="26"/>
      <c r="FOK25" s="26"/>
      <c r="FOL25" s="26"/>
      <c r="FOM25" s="26"/>
      <c r="FON25" s="26"/>
      <c r="FOO25" s="26"/>
      <c r="FOP25" s="26"/>
      <c r="FOQ25" s="26"/>
      <c r="FOR25" s="26"/>
      <c r="FOS25" s="26"/>
      <c r="FOT25" s="26"/>
      <c r="FOU25" s="26"/>
      <c r="FOV25" s="26"/>
      <c r="FOW25" s="26"/>
      <c r="FOX25" s="26"/>
      <c r="FOY25" s="26"/>
      <c r="FOZ25" s="26"/>
      <c r="FPA25" s="26"/>
      <c r="FPB25" s="26"/>
      <c r="FPC25" s="26"/>
      <c r="FPD25" s="26"/>
      <c r="FPE25" s="26"/>
      <c r="FPF25" s="26"/>
      <c r="FPG25" s="26"/>
      <c r="FPH25" s="26"/>
      <c r="FPI25" s="26"/>
      <c r="FPJ25" s="26"/>
      <c r="FPK25" s="26"/>
      <c r="FPL25" s="26"/>
      <c r="FPM25" s="26"/>
      <c r="FPN25" s="26"/>
      <c r="FPO25" s="26"/>
      <c r="FPP25" s="26"/>
      <c r="FPQ25" s="26"/>
      <c r="FPR25" s="26"/>
      <c r="FPS25" s="26"/>
      <c r="FPT25" s="26"/>
      <c r="FPU25" s="26"/>
      <c r="FPV25" s="26"/>
      <c r="FPW25" s="26"/>
      <c r="FPX25" s="26"/>
      <c r="FPY25" s="26"/>
      <c r="FPZ25" s="26"/>
      <c r="FQA25" s="26"/>
      <c r="FQB25" s="26"/>
      <c r="FQC25" s="26"/>
      <c r="FQD25" s="26"/>
      <c r="FQE25" s="26"/>
      <c r="FQF25" s="26"/>
      <c r="FQG25" s="26"/>
      <c r="FQH25" s="26"/>
      <c r="FQI25" s="26"/>
      <c r="FQJ25" s="26"/>
      <c r="FQK25" s="26"/>
      <c r="FQL25" s="26"/>
      <c r="FQM25" s="26"/>
      <c r="FQN25" s="26"/>
      <c r="FQO25" s="26"/>
      <c r="FQP25" s="26"/>
      <c r="FQQ25" s="26"/>
      <c r="FQR25" s="26"/>
      <c r="FQS25" s="26"/>
      <c r="FQT25" s="26"/>
      <c r="FQU25" s="26"/>
      <c r="FQV25" s="26"/>
      <c r="FQW25" s="26"/>
      <c r="FQX25" s="26"/>
      <c r="FQY25" s="26"/>
      <c r="FQZ25" s="26"/>
      <c r="FRA25" s="26"/>
      <c r="FRB25" s="26"/>
      <c r="FRC25" s="26"/>
      <c r="FRD25" s="26"/>
      <c r="FRE25" s="26"/>
      <c r="FRF25" s="26"/>
      <c r="FRG25" s="26"/>
      <c r="FRH25" s="26"/>
      <c r="FRI25" s="26"/>
      <c r="FRJ25" s="26"/>
      <c r="FRK25" s="26"/>
      <c r="FRL25" s="26"/>
      <c r="FRM25" s="26"/>
      <c r="FRN25" s="26"/>
      <c r="FRO25" s="26"/>
      <c r="FRP25" s="26"/>
      <c r="FRQ25" s="26"/>
      <c r="FRR25" s="26"/>
      <c r="FRS25" s="26"/>
      <c r="FRT25" s="26"/>
      <c r="FRU25" s="26"/>
      <c r="FRV25" s="26"/>
      <c r="FRW25" s="26"/>
      <c r="FRX25" s="26"/>
      <c r="FRY25" s="26"/>
      <c r="FRZ25" s="26"/>
      <c r="FSA25" s="26"/>
      <c r="FSB25" s="26"/>
      <c r="FSC25" s="26"/>
      <c r="FSD25" s="26"/>
      <c r="FSE25" s="26"/>
      <c r="FSF25" s="26"/>
      <c r="FSG25" s="26"/>
      <c r="FSH25" s="26"/>
      <c r="FSI25" s="26"/>
      <c r="FSJ25" s="26"/>
      <c r="FSK25" s="26"/>
      <c r="FSL25" s="26"/>
      <c r="FSM25" s="26"/>
      <c r="FSN25" s="26"/>
      <c r="FSO25" s="26"/>
      <c r="FSP25" s="26"/>
      <c r="FSQ25" s="26"/>
      <c r="FSR25" s="26"/>
      <c r="FSS25" s="26"/>
      <c r="FST25" s="26"/>
      <c r="FSU25" s="26"/>
      <c r="FSV25" s="26"/>
      <c r="FSW25" s="26"/>
      <c r="FSX25" s="26"/>
      <c r="FSY25" s="26"/>
      <c r="FSZ25" s="26"/>
      <c r="FTA25" s="26"/>
      <c r="FTB25" s="26"/>
      <c r="FTC25" s="26"/>
      <c r="FTD25" s="26"/>
      <c r="FTE25" s="26"/>
      <c r="FTF25" s="26"/>
      <c r="FTG25" s="26"/>
      <c r="FTH25" s="26"/>
      <c r="FTI25" s="26"/>
      <c r="FTJ25" s="26"/>
      <c r="FTK25" s="26"/>
      <c r="FTL25" s="26"/>
      <c r="FTM25" s="26"/>
      <c r="FTN25" s="26"/>
      <c r="FTO25" s="26"/>
      <c r="FTP25" s="26"/>
      <c r="FTQ25" s="26"/>
      <c r="FTR25" s="26"/>
      <c r="FTS25" s="26"/>
      <c r="FTT25" s="26"/>
      <c r="FTU25" s="26"/>
      <c r="FTV25" s="26"/>
      <c r="FTW25" s="26"/>
      <c r="FTX25" s="26"/>
      <c r="FTY25" s="26"/>
      <c r="FTZ25" s="26"/>
      <c r="FUA25" s="26"/>
      <c r="FUB25" s="26"/>
      <c r="FUC25" s="26"/>
      <c r="FUD25" s="26"/>
      <c r="FUE25" s="26"/>
      <c r="FUF25" s="26"/>
      <c r="FUG25" s="26"/>
      <c r="FUH25" s="26"/>
      <c r="FUI25" s="26"/>
      <c r="FUJ25" s="26"/>
      <c r="FUK25" s="26"/>
      <c r="FUL25" s="26"/>
      <c r="FUM25" s="26"/>
      <c r="FUN25" s="26"/>
      <c r="FUO25" s="26"/>
      <c r="FUP25" s="26"/>
      <c r="FUQ25" s="26"/>
      <c r="FUR25" s="26"/>
      <c r="FUS25" s="26"/>
      <c r="FUT25" s="26"/>
      <c r="FUU25" s="26"/>
      <c r="FUV25" s="26"/>
      <c r="FUW25" s="26"/>
      <c r="FUX25" s="26"/>
      <c r="FUY25" s="26"/>
      <c r="FUZ25" s="26"/>
      <c r="FVA25" s="26"/>
      <c r="FVB25" s="26"/>
      <c r="FVC25" s="26"/>
      <c r="FVD25" s="26"/>
      <c r="FVE25" s="26"/>
      <c r="FVF25" s="26"/>
      <c r="FVG25" s="26"/>
      <c r="FVH25" s="26"/>
      <c r="FVI25" s="26"/>
      <c r="FVJ25" s="26"/>
      <c r="FVK25" s="26"/>
      <c r="FVL25" s="26"/>
      <c r="FVM25" s="26"/>
      <c r="FVN25" s="26"/>
      <c r="FVO25" s="26"/>
      <c r="FVP25" s="26"/>
      <c r="FVQ25" s="26"/>
      <c r="FVR25" s="26"/>
      <c r="FVS25" s="26"/>
      <c r="FVT25" s="26"/>
      <c r="FVU25" s="26"/>
      <c r="FVV25" s="26"/>
      <c r="FVW25" s="26"/>
      <c r="FVX25" s="26"/>
      <c r="FVY25" s="26"/>
      <c r="FVZ25" s="26"/>
      <c r="FWA25" s="26"/>
      <c r="FWB25" s="26"/>
      <c r="FWC25" s="26"/>
      <c r="FWD25" s="26"/>
      <c r="FWE25" s="26"/>
      <c r="FWF25" s="26"/>
      <c r="FWG25" s="26"/>
      <c r="FWH25" s="26"/>
      <c r="FWI25" s="26"/>
      <c r="FWJ25" s="26"/>
      <c r="FWK25" s="26"/>
      <c r="FWL25" s="26"/>
      <c r="FWM25" s="26"/>
      <c r="FWN25" s="26"/>
      <c r="FWO25" s="26"/>
      <c r="FWP25" s="26"/>
      <c r="FWQ25" s="26"/>
      <c r="FWR25" s="26"/>
      <c r="FWS25" s="26"/>
      <c r="FWT25" s="26"/>
      <c r="FWU25" s="26"/>
      <c r="FWV25" s="26"/>
      <c r="FWW25" s="26"/>
      <c r="FWX25" s="26"/>
      <c r="FWY25" s="26"/>
      <c r="FWZ25" s="26"/>
      <c r="FXA25" s="26"/>
      <c r="FXB25" s="26"/>
      <c r="FXC25" s="26"/>
      <c r="FXD25" s="26"/>
      <c r="FXE25" s="26"/>
      <c r="FXF25" s="26"/>
      <c r="FXG25" s="26"/>
      <c r="FXH25" s="26"/>
      <c r="FXI25" s="26"/>
      <c r="FXJ25" s="26"/>
      <c r="FXK25" s="26"/>
      <c r="FXL25" s="26"/>
      <c r="FXM25" s="26"/>
      <c r="FXN25" s="26"/>
      <c r="FXO25" s="26"/>
      <c r="FXP25" s="26"/>
      <c r="FXQ25" s="26"/>
      <c r="FXR25" s="26"/>
      <c r="FXS25" s="26"/>
      <c r="FXT25" s="26"/>
      <c r="FXU25" s="26"/>
      <c r="FXV25" s="26"/>
      <c r="FXW25" s="26"/>
      <c r="FXX25" s="26"/>
      <c r="FXY25" s="26"/>
      <c r="FXZ25" s="26"/>
      <c r="FYA25" s="26"/>
      <c r="FYB25" s="26"/>
      <c r="FYC25" s="26"/>
      <c r="FYD25" s="26"/>
      <c r="FYE25" s="26"/>
      <c r="FYF25" s="26"/>
      <c r="FYG25" s="26"/>
      <c r="FYH25" s="26"/>
      <c r="FYI25" s="26"/>
      <c r="FYJ25" s="26"/>
      <c r="FYK25" s="26"/>
      <c r="FYL25" s="26"/>
      <c r="FYM25" s="26"/>
      <c r="FYN25" s="26"/>
      <c r="FYO25" s="26"/>
      <c r="FYP25" s="26"/>
      <c r="FYQ25" s="26"/>
      <c r="FYR25" s="26"/>
      <c r="FYS25" s="26"/>
      <c r="FYT25" s="26"/>
      <c r="FYU25" s="26"/>
      <c r="FYV25" s="26"/>
      <c r="FYW25" s="26"/>
      <c r="FYX25" s="26"/>
      <c r="FYY25" s="26"/>
      <c r="FYZ25" s="26"/>
      <c r="FZA25" s="26"/>
      <c r="FZB25" s="26"/>
      <c r="FZC25" s="26"/>
      <c r="FZD25" s="26"/>
      <c r="FZE25" s="26"/>
      <c r="FZF25" s="26"/>
      <c r="FZG25" s="26"/>
      <c r="FZH25" s="26"/>
      <c r="FZI25" s="26"/>
      <c r="FZJ25" s="26"/>
      <c r="FZK25" s="26"/>
      <c r="FZL25" s="26"/>
      <c r="FZM25" s="26"/>
      <c r="FZN25" s="26"/>
      <c r="FZO25" s="26"/>
      <c r="FZP25" s="26"/>
      <c r="FZQ25" s="26"/>
      <c r="FZR25" s="26"/>
      <c r="FZS25" s="26"/>
      <c r="FZT25" s="26"/>
      <c r="FZU25" s="26"/>
      <c r="FZV25" s="26"/>
      <c r="FZW25" s="26"/>
      <c r="FZX25" s="26"/>
      <c r="FZY25" s="26"/>
      <c r="FZZ25" s="26"/>
      <c r="GAA25" s="26"/>
      <c r="GAB25" s="26"/>
      <c r="GAC25" s="26"/>
      <c r="GAD25" s="26"/>
      <c r="GAE25" s="26"/>
      <c r="GAF25" s="26"/>
      <c r="GAG25" s="26"/>
      <c r="GAH25" s="26"/>
      <c r="GAI25" s="26"/>
      <c r="GAJ25" s="26"/>
      <c r="GAK25" s="26"/>
      <c r="GAL25" s="26"/>
      <c r="GAM25" s="26"/>
      <c r="GAN25" s="26"/>
      <c r="GAO25" s="26"/>
      <c r="GAP25" s="26"/>
      <c r="GAQ25" s="26"/>
      <c r="GAR25" s="26"/>
      <c r="GAS25" s="26"/>
      <c r="GAT25" s="26"/>
      <c r="GAU25" s="26"/>
      <c r="GAV25" s="26"/>
      <c r="GAW25" s="26"/>
      <c r="GAX25" s="26"/>
      <c r="GAY25" s="26"/>
      <c r="GAZ25" s="26"/>
      <c r="GBA25" s="26"/>
      <c r="GBB25" s="26"/>
      <c r="GBC25" s="26"/>
      <c r="GBD25" s="26"/>
      <c r="GBE25" s="26"/>
      <c r="GBF25" s="26"/>
      <c r="GBG25" s="26"/>
      <c r="GBH25" s="26"/>
      <c r="GBI25" s="26"/>
      <c r="GBJ25" s="26"/>
      <c r="GBK25" s="26"/>
      <c r="GBL25" s="26"/>
      <c r="GBM25" s="26"/>
      <c r="GBN25" s="26"/>
      <c r="GBO25" s="26"/>
      <c r="GBP25" s="26"/>
      <c r="GBQ25" s="26"/>
      <c r="GBR25" s="26"/>
      <c r="GBS25" s="26"/>
      <c r="GBT25" s="26"/>
      <c r="GBU25" s="26"/>
      <c r="GBV25" s="26"/>
      <c r="GBW25" s="26"/>
      <c r="GBX25" s="26"/>
      <c r="GBY25" s="26"/>
      <c r="GBZ25" s="26"/>
      <c r="GCA25" s="26"/>
      <c r="GCB25" s="26"/>
      <c r="GCC25" s="26"/>
      <c r="GCD25" s="26"/>
      <c r="GCE25" s="26"/>
      <c r="GCF25" s="26"/>
      <c r="GCG25" s="26"/>
      <c r="GCH25" s="26"/>
      <c r="GCI25" s="26"/>
      <c r="GCJ25" s="26"/>
      <c r="GCK25" s="26"/>
      <c r="GCL25" s="26"/>
      <c r="GCM25" s="26"/>
      <c r="GCN25" s="26"/>
      <c r="GCO25" s="26"/>
      <c r="GCP25" s="26"/>
      <c r="GCQ25" s="26"/>
      <c r="GCR25" s="26"/>
      <c r="GCS25" s="26"/>
      <c r="GCT25" s="26"/>
      <c r="GCU25" s="26"/>
      <c r="GCV25" s="26"/>
      <c r="GCW25" s="26"/>
      <c r="GCX25" s="26"/>
      <c r="GCY25" s="26"/>
      <c r="GCZ25" s="26"/>
      <c r="GDA25" s="26"/>
      <c r="GDB25" s="26"/>
      <c r="GDC25" s="26"/>
      <c r="GDD25" s="26"/>
      <c r="GDE25" s="26"/>
      <c r="GDF25" s="26"/>
      <c r="GDG25" s="26"/>
      <c r="GDH25" s="26"/>
      <c r="GDI25" s="26"/>
      <c r="GDJ25" s="26"/>
      <c r="GDK25" s="26"/>
      <c r="GDL25" s="26"/>
      <c r="GDM25" s="26"/>
      <c r="GDN25" s="26"/>
      <c r="GDO25" s="26"/>
      <c r="GDP25" s="26"/>
      <c r="GDQ25" s="26"/>
      <c r="GDR25" s="26"/>
      <c r="GDS25" s="26"/>
      <c r="GDT25" s="26"/>
      <c r="GDU25" s="26"/>
      <c r="GDV25" s="26"/>
      <c r="GDW25" s="26"/>
      <c r="GDX25" s="26"/>
      <c r="GDY25" s="26"/>
      <c r="GDZ25" s="26"/>
      <c r="GEA25" s="26"/>
      <c r="GEB25" s="26"/>
      <c r="GEC25" s="26"/>
      <c r="GED25" s="26"/>
      <c r="GEE25" s="26"/>
      <c r="GEF25" s="26"/>
      <c r="GEG25" s="26"/>
      <c r="GEH25" s="26"/>
      <c r="GEI25" s="26"/>
      <c r="GEJ25" s="26"/>
      <c r="GEK25" s="26"/>
      <c r="GEL25" s="26"/>
      <c r="GEM25" s="26"/>
      <c r="GEN25" s="26"/>
      <c r="GEO25" s="26"/>
      <c r="GEP25" s="26"/>
      <c r="GEQ25" s="26"/>
      <c r="GER25" s="26"/>
      <c r="GES25" s="26"/>
      <c r="GET25" s="26"/>
      <c r="GEU25" s="26"/>
      <c r="GEV25" s="26"/>
      <c r="GEW25" s="26"/>
      <c r="GEX25" s="26"/>
      <c r="GEY25" s="26"/>
      <c r="GEZ25" s="26"/>
      <c r="GFA25" s="26"/>
      <c r="GFB25" s="26"/>
      <c r="GFC25" s="26"/>
      <c r="GFD25" s="26"/>
      <c r="GFE25" s="26"/>
      <c r="GFF25" s="26"/>
      <c r="GFG25" s="26"/>
      <c r="GFH25" s="26"/>
      <c r="GFI25" s="26"/>
      <c r="GFJ25" s="26"/>
      <c r="GFK25" s="26"/>
      <c r="GFL25" s="26"/>
      <c r="GFM25" s="26"/>
      <c r="GFN25" s="26"/>
      <c r="GFO25" s="26"/>
      <c r="GFP25" s="26"/>
      <c r="GFQ25" s="26"/>
      <c r="GFR25" s="26"/>
      <c r="GFS25" s="26"/>
      <c r="GFT25" s="26"/>
      <c r="GFU25" s="26"/>
      <c r="GFV25" s="26"/>
      <c r="GFW25" s="26"/>
      <c r="GFX25" s="26"/>
      <c r="GFY25" s="26"/>
      <c r="GFZ25" s="26"/>
      <c r="GGA25" s="26"/>
      <c r="GGB25" s="26"/>
      <c r="GGC25" s="26"/>
      <c r="GGD25" s="26"/>
      <c r="GGE25" s="26"/>
      <c r="GGF25" s="26"/>
      <c r="GGG25" s="26"/>
      <c r="GGH25" s="26"/>
      <c r="GGI25" s="26"/>
      <c r="GGJ25" s="26"/>
      <c r="GGK25" s="26"/>
      <c r="GGL25" s="26"/>
      <c r="GGM25" s="26"/>
      <c r="GGN25" s="26"/>
      <c r="GGO25" s="26"/>
      <c r="GGP25" s="26"/>
      <c r="GGQ25" s="26"/>
      <c r="GGR25" s="26"/>
      <c r="GGS25" s="26"/>
      <c r="GGT25" s="26"/>
      <c r="GGU25" s="26"/>
      <c r="GGV25" s="26"/>
      <c r="GGW25" s="26"/>
      <c r="GGX25" s="26"/>
      <c r="GGY25" s="26"/>
      <c r="GGZ25" s="26"/>
      <c r="GHA25" s="26"/>
      <c r="GHB25" s="26"/>
      <c r="GHC25" s="26"/>
      <c r="GHD25" s="26"/>
      <c r="GHE25" s="26"/>
      <c r="GHF25" s="26"/>
      <c r="GHG25" s="26"/>
      <c r="GHH25" s="26"/>
      <c r="GHI25" s="26"/>
      <c r="GHJ25" s="26"/>
      <c r="GHK25" s="26"/>
      <c r="GHL25" s="26"/>
      <c r="GHM25" s="26"/>
      <c r="GHN25" s="26"/>
      <c r="GHO25" s="26"/>
      <c r="GHP25" s="26"/>
      <c r="GHQ25" s="26"/>
      <c r="GHR25" s="26"/>
      <c r="GHS25" s="26"/>
      <c r="GHT25" s="26"/>
      <c r="GHU25" s="26"/>
      <c r="GHV25" s="26"/>
      <c r="GHW25" s="26"/>
      <c r="GHX25" s="26"/>
      <c r="GHY25" s="26"/>
      <c r="GHZ25" s="26"/>
      <c r="GIA25" s="26"/>
      <c r="GIB25" s="26"/>
      <c r="GIC25" s="26"/>
      <c r="GID25" s="26"/>
      <c r="GIE25" s="26"/>
      <c r="GIF25" s="26"/>
      <c r="GIG25" s="26"/>
      <c r="GIH25" s="26"/>
      <c r="GII25" s="26"/>
      <c r="GIJ25" s="26"/>
      <c r="GIK25" s="26"/>
      <c r="GIL25" s="26"/>
      <c r="GIM25" s="26"/>
      <c r="GIN25" s="26"/>
      <c r="GIO25" s="26"/>
      <c r="GIP25" s="26"/>
      <c r="GIQ25" s="26"/>
      <c r="GIR25" s="26"/>
      <c r="GIS25" s="26"/>
      <c r="GIT25" s="26"/>
      <c r="GIU25" s="26"/>
      <c r="GIV25" s="26"/>
      <c r="GIW25" s="26"/>
      <c r="GIX25" s="26"/>
      <c r="GIY25" s="26"/>
      <c r="GIZ25" s="26"/>
      <c r="GJA25" s="26"/>
      <c r="GJB25" s="26"/>
      <c r="GJC25" s="26"/>
      <c r="GJD25" s="26"/>
      <c r="GJE25" s="26"/>
      <c r="GJF25" s="26"/>
      <c r="GJG25" s="26"/>
      <c r="GJH25" s="26"/>
      <c r="GJI25" s="26"/>
      <c r="GJJ25" s="26"/>
      <c r="GJK25" s="26"/>
      <c r="GJL25" s="26"/>
      <c r="GJM25" s="26"/>
      <c r="GJN25" s="26"/>
      <c r="GJO25" s="26"/>
      <c r="GJP25" s="26"/>
      <c r="GJQ25" s="26"/>
      <c r="GJR25" s="26"/>
      <c r="GJS25" s="26"/>
      <c r="GJT25" s="26"/>
      <c r="GJU25" s="26"/>
      <c r="GJV25" s="26"/>
      <c r="GJW25" s="26"/>
      <c r="GJX25" s="26"/>
      <c r="GJY25" s="26"/>
      <c r="GJZ25" s="26"/>
      <c r="GKA25" s="26"/>
      <c r="GKB25" s="26"/>
      <c r="GKC25" s="26"/>
      <c r="GKD25" s="26"/>
      <c r="GKE25" s="26"/>
      <c r="GKF25" s="26"/>
      <c r="GKG25" s="26"/>
      <c r="GKH25" s="26"/>
      <c r="GKI25" s="26"/>
      <c r="GKJ25" s="26"/>
      <c r="GKK25" s="26"/>
      <c r="GKL25" s="26"/>
      <c r="GKM25" s="26"/>
      <c r="GKN25" s="26"/>
      <c r="GKO25" s="26"/>
      <c r="GKP25" s="26"/>
      <c r="GKQ25" s="26"/>
      <c r="GKR25" s="26"/>
      <c r="GKS25" s="26"/>
      <c r="GKT25" s="26"/>
      <c r="GKU25" s="26"/>
      <c r="GKV25" s="26"/>
      <c r="GKW25" s="26"/>
      <c r="GKX25" s="26"/>
      <c r="GKY25" s="26"/>
      <c r="GKZ25" s="26"/>
      <c r="GLA25" s="26"/>
      <c r="GLB25" s="26"/>
      <c r="GLC25" s="26"/>
      <c r="GLD25" s="26"/>
      <c r="GLE25" s="26"/>
      <c r="GLF25" s="26"/>
      <c r="GLG25" s="26"/>
      <c r="GLH25" s="26"/>
      <c r="GLI25" s="26"/>
      <c r="GLJ25" s="26"/>
      <c r="GLK25" s="26"/>
      <c r="GLL25" s="26"/>
      <c r="GLM25" s="26"/>
      <c r="GLN25" s="26"/>
      <c r="GLO25" s="26"/>
      <c r="GLP25" s="26"/>
      <c r="GLQ25" s="26"/>
      <c r="GLR25" s="26"/>
      <c r="GLS25" s="26"/>
      <c r="GLT25" s="26"/>
      <c r="GLU25" s="26"/>
      <c r="GLV25" s="26"/>
      <c r="GLW25" s="26"/>
      <c r="GLX25" s="26"/>
      <c r="GLY25" s="26"/>
      <c r="GLZ25" s="26"/>
      <c r="GMA25" s="26"/>
      <c r="GMB25" s="26"/>
      <c r="GMC25" s="26"/>
      <c r="GMD25" s="26"/>
      <c r="GME25" s="26"/>
      <c r="GMF25" s="26"/>
      <c r="GMG25" s="26"/>
      <c r="GMH25" s="26"/>
      <c r="GMI25" s="26"/>
      <c r="GMJ25" s="26"/>
      <c r="GMK25" s="26"/>
      <c r="GML25" s="26"/>
      <c r="GMM25" s="26"/>
      <c r="GMN25" s="26"/>
      <c r="GMO25" s="26"/>
      <c r="GMP25" s="26"/>
      <c r="GMQ25" s="26"/>
      <c r="GMR25" s="26"/>
      <c r="GMS25" s="26"/>
      <c r="GMT25" s="26"/>
      <c r="GMU25" s="26"/>
      <c r="GMV25" s="26"/>
      <c r="GMW25" s="26"/>
      <c r="GMX25" s="26"/>
      <c r="GMY25" s="26"/>
      <c r="GMZ25" s="26"/>
      <c r="GNA25" s="26"/>
      <c r="GNB25" s="26"/>
      <c r="GNC25" s="26"/>
      <c r="GND25" s="26"/>
      <c r="GNE25" s="26"/>
      <c r="GNF25" s="26"/>
      <c r="GNG25" s="26"/>
      <c r="GNH25" s="26"/>
      <c r="GNI25" s="26"/>
      <c r="GNJ25" s="26"/>
      <c r="GNK25" s="26"/>
      <c r="GNL25" s="26"/>
      <c r="GNM25" s="26"/>
      <c r="GNN25" s="26"/>
      <c r="GNO25" s="26"/>
      <c r="GNP25" s="26"/>
      <c r="GNQ25" s="26"/>
      <c r="GNR25" s="26"/>
      <c r="GNS25" s="26"/>
      <c r="GNT25" s="26"/>
      <c r="GNU25" s="26"/>
      <c r="GNV25" s="26"/>
      <c r="GNW25" s="26"/>
      <c r="GNX25" s="26"/>
      <c r="GNY25" s="26"/>
      <c r="GNZ25" s="26"/>
      <c r="GOA25" s="26"/>
      <c r="GOB25" s="26"/>
      <c r="GOC25" s="26"/>
      <c r="GOD25" s="26"/>
      <c r="GOE25" s="26"/>
      <c r="GOF25" s="26"/>
      <c r="GOG25" s="26"/>
      <c r="GOH25" s="26"/>
      <c r="GOI25" s="26"/>
      <c r="GOJ25" s="26"/>
      <c r="GOK25" s="26"/>
      <c r="GOL25" s="26"/>
      <c r="GOM25" s="26"/>
      <c r="GON25" s="26"/>
      <c r="GOO25" s="26"/>
      <c r="GOP25" s="26"/>
      <c r="GOQ25" s="26"/>
      <c r="GOR25" s="26"/>
      <c r="GOS25" s="26"/>
      <c r="GOT25" s="26"/>
      <c r="GOU25" s="26"/>
      <c r="GOV25" s="26"/>
      <c r="GOW25" s="26"/>
      <c r="GOX25" s="26"/>
      <c r="GOY25" s="26"/>
      <c r="GOZ25" s="26"/>
      <c r="GPA25" s="26"/>
      <c r="GPB25" s="26"/>
      <c r="GPC25" s="26"/>
      <c r="GPD25" s="26"/>
      <c r="GPE25" s="26"/>
      <c r="GPF25" s="26"/>
      <c r="GPG25" s="26"/>
      <c r="GPH25" s="26"/>
      <c r="GPI25" s="26"/>
      <c r="GPJ25" s="26"/>
      <c r="GPK25" s="26"/>
      <c r="GPL25" s="26"/>
      <c r="GPM25" s="26"/>
      <c r="GPN25" s="26"/>
      <c r="GPO25" s="26"/>
      <c r="GPP25" s="26"/>
      <c r="GPQ25" s="26"/>
      <c r="GPR25" s="26"/>
      <c r="GPS25" s="26"/>
      <c r="GPT25" s="26"/>
      <c r="GPU25" s="26"/>
      <c r="GPV25" s="26"/>
      <c r="GPW25" s="26"/>
      <c r="GPX25" s="26"/>
      <c r="GPY25" s="26"/>
      <c r="GPZ25" s="26"/>
      <c r="GQA25" s="26"/>
      <c r="GQB25" s="26"/>
      <c r="GQC25" s="26"/>
      <c r="GQD25" s="26"/>
      <c r="GQE25" s="26"/>
      <c r="GQF25" s="26"/>
      <c r="GQG25" s="26"/>
      <c r="GQH25" s="26"/>
      <c r="GQI25" s="26"/>
      <c r="GQJ25" s="26"/>
      <c r="GQK25" s="26"/>
      <c r="GQL25" s="26"/>
      <c r="GQM25" s="26"/>
      <c r="GQN25" s="26"/>
      <c r="GQO25" s="26"/>
      <c r="GQP25" s="26"/>
      <c r="GQQ25" s="26"/>
      <c r="GQR25" s="26"/>
      <c r="GQS25" s="26"/>
      <c r="GQT25" s="26"/>
      <c r="GQU25" s="26"/>
      <c r="GQV25" s="26"/>
      <c r="GQW25" s="26"/>
      <c r="GQX25" s="26"/>
      <c r="GQY25" s="26"/>
      <c r="GQZ25" s="26"/>
      <c r="GRA25" s="26"/>
      <c r="GRB25" s="26"/>
      <c r="GRC25" s="26"/>
      <c r="GRD25" s="26"/>
      <c r="GRE25" s="26"/>
      <c r="GRF25" s="26"/>
      <c r="GRG25" s="26"/>
      <c r="GRH25" s="26"/>
      <c r="GRI25" s="26"/>
      <c r="GRJ25" s="26"/>
      <c r="GRK25" s="26"/>
      <c r="GRL25" s="26"/>
      <c r="GRM25" s="26"/>
      <c r="GRN25" s="26"/>
      <c r="GRO25" s="26"/>
      <c r="GRP25" s="26"/>
      <c r="GRQ25" s="26"/>
      <c r="GRR25" s="26"/>
      <c r="GRS25" s="26"/>
      <c r="GRT25" s="26"/>
      <c r="GRU25" s="26"/>
      <c r="GRV25" s="26"/>
      <c r="GRW25" s="26"/>
      <c r="GRX25" s="26"/>
      <c r="GRY25" s="26"/>
      <c r="GRZ25" s="26"/>
      <c r="GSA25" s="26"/>
      <c r="GSB25" s="26"/>
      <c r="GSC25" s="26"/>
      <c r="GSD25" s="26"/>
      <c r="GSE25" s="26"/>
      <c r="GSF25" s="26"/>
      <c r="GSG25" s="26"/>
      <c r="GSH25" s="26"/>
      <c r="GSI25" s="26"/>
      <c r="GSJ25" s="26"/>
      <c r="GSK25" s="26"/>
      <c r="GSL25" s="26"/>
      <c r="GSM25" s="26"/>
      <c r="GSN25" s="26"/>
      <c r="GSO25" s="26"/>
      <c r="GSP25" s="26"/>
      <c r="GSQ25" s="26"/>
      <c r="GSR25" s="26"/>
      <c r="GSS25" s="26"/>
      <c r="GST25" s="26"/>
      <c r="GSU25" s="26"/>
      <c r="GSV25" s="26"/>
      <c r="GSW25" s="26"/>
      <c r="GSX25" s="26"/>
      <c r="GSY25" s="26"/>
      <c r="GSZ25" s="26"/>
      <c r="GTA25" s="26"/>
      <c r="GTB25" s="26"/>
      <c r="GTC25" s="26"/>
      <c r="GTD25" s="26"/>
      <c r="GTE25" s="26"/>
      <c r="GTF25" s="26"/>
      <c r="GTG25" s="26"/>
      <c r="GTH25" s="26"/>
      <c r="GTI25" s="26"/>
      <c r="GTJ25" s="26"/>
      <c r="GTK25" s="26"/>
      <c r="GTL25" s="26"/>
      <c r="GTM25" s="26"/>
      <c r="GTN25" s="26"/>
      <c r="GTO25" s="26"/>
      <c r="GTP25" s="26"/>
      <c r="GTQ25" s="26"/>
      <c r="GTR25" s="26"/>
      <c r="GTS25" s="26"/>
      <c r="GTT25" s="26"/>
      <c r="GTU25" s="26"/>
      <c r="GTV25" s="26"/>
      <c r="GTW25" s="26"/>
      <c r="GTX25" s="26"/>
      <c r="GTY25" s="26"/>
      <c r="GTZ25" s="26"/>
      <c r="GUA25" s="26"/>
      <c r="GUB25" s="26"/>
      <c r="GUC25" s="26"/>
      <c r="GUD25" s="26"/>
      <c r="GUE25" s="26"/>
      <c r="GUF25" s="26"/>
      <c r="GUG25" s="26"/>
      <c r="GUH25" s="26"/>
      <c r="GUI25" s="26"/>
      <c r="GUJ25" s="26"/>
      <c r="GUK25" s="26"/>
      <c r="GUL25" s="26"/>
      <c r="GUM25" s="26"/>
      <c r="GUN25" s="26"/>
      <c r="GUO25" s="26"/>
      <c r="GUP25" s="26"/>
      <c r="GUQ25" s="26"/>
      <c r="GUR25" s="26"/>
      <c r="GUS25" s="26"/>
      <c r="GUT25" s="26"/>
      <c r="GUU25" s="26"/>
      <c r="GUV25" s="26"/>
      <c r="GUW25" s="26"/>
      <c r="GUX25" s="26"/>
      <c r="GUY25" s="26"/>
      <c r="GUZ25" s="26"/>
      <c r="GVA25" s="26"/>
      <c r="GVB25" s="26"/>
      <c r="GVC25" s="26"/>
      <c r="GVD25" s="26"/>
      <c r="GVE25" s="26"/>
      <c r="GVF25" s="26"/>
      <c r="GVG25" s="26"/>
      <c r="GVH25" s="26"/>
      <c r="GVI25" s="26"/>
      <c r="GVJ25" s="26"/>
      <c r="GVK25" s="26"/>
      <c r="GVL25" s="26"/>
      <c r="GVM25" s="26"/>
      <c r="GVN25" s="26"/>
      <c r="GVO25" s="26"/>
      <c r="GVP25" s="26"/>
      <c r="GVQ25" s="26"/>
      <c r="GVR25" s="26"/>
      <c r="GVS25" s="26"/>
      <c r="GVT25" s="26"/>
      <c r="GVU25" s="26"/>
      <c r="GVV25" s="26"/>
      <c r="GVW25" s="26"/>
      <c r="GVX25" s="26"/>
      <c r="GVY25" s="26"/>
      <c r="GVZ25" s="26"/>
      <c r="GWA25" s="26"/>
      <c r="GWB25" s="26"/>
      <c r="GWC25" s="26"/>
      <c r="GWD25" s="26"/>
      <c r="GWE25" s="26"/>
      <c r="GWF25" s="26"/>
      <c r="GWG25" s="26"/>
      <c r="GWH25" s="26"/>
      <c r="GWI25" s="26"/>
      <c r="GWJ25" s="26"/>
      <c r="GWK25" s="26"/>
      <c r="GWL25" s="26"/>
      <c r="GWM25" s="26"/>
      <c r="GWN25" s="26"/>
      <c r="GWO25" s="26"/>
      <c r="GWP25" s="26"/>
      <c r="GWQ25" s="26"/>
      <c r="GWR25" s="26"/>
      <c r="GWS25" s="26"/>
      <c r="GWT25" s="26"/>
      <c r="GWU25" s="26"/>
      <c r="GWV25" s="26"/>
      <c r="GWW25" s="26"/>
      <c r="GWX25" s="26"/>
      <c r="GWY25" s="26"/>
      <c r="GWZ25" s="26"/>
      <c r="GXA25" s="26"/>
      <c r="GXB25" s="26"/>
      <c r="GXC25" s="26"/>
      <c r="GXD25" s="26"/>
      <c r="GXE25" s="26"/>
      <c r="GXF25" s="26"/>
      <c r="GXG25" s="26"/>
      <c r="GXH25" s="26"/>
      <c r="GXI25" s="26"/>
      <c r="GXJ25" s="26"/>
      <c r="GXK25" s="26"/>
      <c r="GXL25" s="26"/>
      <c r="GXM25" s="26"/>
      <c r="GXN25" s="26"/>
      <c r="GXO25" s="26"/>
      <c r="GXP25" s="26"/>
      <c r="GXQ25" s="26"/>
      <c r="GXR25" s="26"/>
      <c r="GXS25" s="26"/>
      <c r="GXT25" s="26"/>
      <c r="GXU25" s="26"/>
      <c r="GXV25" s="26"/>
      <c r="GXW25" s="26"/>
      <c r="GXX25" s="26"/>
      <c r="GXY25" s="26"/>
      <c r="GXZ25" s="26"/>
      <c r="GYA25" s="26"/>
      <c r="GYB25" s="26"/>
      <c r="GYC25" s="26"/>
      <c r="GYD25" s="26"/>
      <c r="GYE25" s="26"/>
      <c r="GYF25" s="26"/>
      <c r="GYG25" s="26"/>
      <c r="GYH25" s="26"/>
      <c r="GYI25" s="26"/>
      <c r="GYJ25" s="26"/>
      <c r="GYK25" s="26"/>
      <c r="GYL25" s="26"/>
      <c r="GYM25" s="26"/>
      <c r="GYN25" s="26"/>
      <c r="GYO25" s="26"/>
      <c r="GYP25" s="26"/>
      <c r="GYQ25" s="26"/>
      <c r="GYR25" s="26"/>
      <c r="GYS25" s="26"/>
      <c r="GYT25" s="26"/>
      <c r="GYU25" s="26"/>
      <c r="GYV25" s="26"/>
      <c r="GYW25" s="26"/>
      <c r="GYX25" s="26"/>
      <c r="GYY25" s="26"/>
      <c r="GYZ25" s="26"/>
      <c r="GZA25" s="26"/>
      <c r="GZB25" s="26"/>
      <c r="GZC25" s="26"/>
      <c r="GZD25" s="26"/>
      <c r="GZE25" s="26"/>
      <c r="GZF25" s="26"/>
      <c r="GZG25" s="26"/>
      <c r="GZH25" s="26"/>
      <c r="GZI25" s="26"/>
      <c r="GZJ25" s="26"/>
      <c r="GZK25" s="26"/>
      <c r="GZL25" s="26"/>
      <c r="GZM25" s="26"/>
      <c r="GZN25" s="26"/>
      <c r="GZO25" s="26"/>
      <c r="GZP25" s="26"/>
      <c r="GZQ25" s="26"/>
      <c r="GZR25" s="26"/>
      <c r="GZS25" s="26"/>
      <c r="GZT25" s="26"/>
      <c r="GZU25" s="26"/>
      <c r="GZV25" s="26"/>
      <c r="GZW25" s="26"/>
      <c r="GZX25" s="26"/>
      <c r="GZY25" s="26"/>
      <c r="GZZ25" s="26"/>
      <c r="HAA25" s="26"/>
      <c r="HAB25" s="26"/>
      <c r="HAC25" s="26"/>
      <c r="HAD25" s="26"/>
      <c r="HAE25" s="26"/>
      <c r="HAF25" s="26"/>
      <c r="HAG25" s="26"/>
      <c r="HAH25" s="26"/>
      <c r="HAI25" s="26"/>
      <c r="HAJ25" s="26"/>
      <c r="HAK25" s="26"/>
      <c r="HAL25" s="26"/>
      <c r="HAM25" s="26"/>
      <c r="HAN25" s="26"/>
      <c r="HAO25" s="26"/>
      <c r="HAP25" s="26"/>
      <c r="HAQ25" s="26"/>
      <c r="HAR25" s="26"/>
      <c r="HAS25" s="26"/>
      <c r="HAT25" s="26"/>
      <c r="HAU25" s="26"/>
      <c r="HAV25" s="26"/>
      <c r="HAW25" s="26"/>
      <c r="HAX25" s="26"/>
      <c r="HAY25" s="26"/>
      <c r="HAZ25" s="26"/>
      <c r="HBA25" s="26"/>
      <c r="HBB25" s="26"/>
      <c r="HBC25" s="26"/>
      <c r="HBD25" s="26"/>
      <c r="HBE25" s="26"/>
      <c r="HBF25" s="26"/>
      <c r="HBG25" s="26"/>
      <c r="HBH25" s="26"/>
      <c r="HBI25" s="26"/>
      <c r="HBJ25" s="26"/>
      <c r="HBK25" s="26"/>
      <c r="HBL25" s="26"/>
      <c r="HBM25" s="26"/>
      <c r="HBN25" s="26"/>
      <c r="HBO25" s="26"/>
      <c r="HBP25" s="26"/>
      <c r="HBQ25" s="26"/>
      <c r="HBR25" s="26"/>
      <c r="HBS25" s="26"/>
      <c r="HBT25" s="26"/>
      <c r="HBU25" s="26"/>
      <c r="HBV25" s="26"/>
      <c r="HBW25" s="26"/>
      <c r="HBX25" s="26"/>
      <c r="HBY25" s="26"/>
      <c r="HBZ25" s="26"/>
      <c r="HCA25" s="26"/>
      <c r="HCB25" s="26"/>
      <c r="HCC25" s="26"/>
      <c r="HCD25" s="26"/>
      <c r="HCE25" s="26"/>
      <c r="HCF25" s="26"/>
      <c r="HCG25" s="26"/>
      <c r="HCH25" s="26"/>
      <c r="HCI25" s="26"/>
      <c r="HCJ25" s="26"/>
      <c r="HCK25" s="26"/>
      <c r="HCL25" s="26"/>
      <c r="HCM25" s="26"/>
      <c r="HCN25" s="26"/>
      <c r="HCO25" s="26"/>
      <c r="HCP25" s="26"/>
      <c r="HCQ25" s="26"/>
      <c r="HCR25" s="26"/>
      <c r="HCS25" s="26"/>
      <c r="HCT25" s="26"/>
      <c r="HCU25" s="26"/>
      <c r="HCV25" s="26"/>
      <c r="HCW25" s="26"/>
      <c r="HCX25" s="26"/>
      <c r="HCY25" s="26"/>
      <c r="HCZ25" s="26"/>
      <c r="HDA25" s="26"/>
      <c r="HDB25" s="26"/>
      <c r="HDC25" s="26"/>
      <c r="HDD25" s="26"/>
      <c r="HDE25" s="26"/>
      <c r="HDF25" s="26"/>
      <c r="HDG25" s="26"/>
      <c r="HDH25" s="26"/>
      <c r="HDI25" s="26"/>
      <c r="HDJ25" s="26"/>
      <c r="HDK25" s="26"/>
      <c r="HDL25" s="26"/>
      <c r="HDM25" s="26"/>
      <c r="HDN25" s="26"/>
      <c r="HDO25" s="26"/>
      <c r="HDP25" s="26"/>
      <c r="HDQ25" s="26"/>
      <c r="HDR25" s="26"/>
      <c r="HDS25" s="26"/>
      <c r="HDT25" s="26"/>
      <c r="HDU25" s="26"/>
      <c r="HDV25" s="26"/>
      <c r="HDW25" s="26"/>
      <c r="HDX25" s="26"/>
      <c r="HDY25" s="26"/>
      <c r="HDZ25" s="26"/>
      <c r="HEA25" s="26"/>
      <c r="HEB25" s="26"/>
      <c r="HEC25" s="26"/>
      <c r="HED25" s="26"/>
      <c r="HEE25" s="26"/>
      <c r="HEF25" s="26"/>
      <c r="HEG25" s="26"/>
      <c r="HEH25" s="26"/>
      <c r="HEI25" s="26"/>
      <c r="HEJ25" s="26"/>
      <c r="HEK25" s="26"/>
      <c r="HEL25" s="26"/>
      <c r="HEM25" s="26"/>
      <c r="HEN25" s="26"/>
      <c r="HEO25" s="26"/>
      <c r="HEP25" s="26"/>
      <c r="HEQ25" s="26"/>
      <c r="HER25" s="26"/>
      <c r="HES25" s="26"/>
      <c r="HET25" s="26"/>
      <c r="HEU25" s="26"/>
      <c r="HEV25" s="26"/>
      <c r="HEW25" s="26"/>
      <c r="HEX25" s="26"/>
      <c r="HEY25" s="26"/>
      <c r="HEZ25" s="26"/>
      <c r="HFA25" s="26"/>
      <c r="HFB25" s="26"/>
      <c r="HFC25" s="26"/>
      <c r="HFD25" s="26"/>
      <c r="HFE25" s="26"/>
      <c r="HFF25" s="26"/>
      <c r="HFG25" s="26"/>
      <c r="HFH25" s="26"/>
      <c r="HFI25" s="26"/>
      <c r="HFJ25" s="26"/>
      <c r="HFK25" s="26"/>
      <c r="HFL25" s="26"/>
      <c r="HFM25" s="26"/>
      <c r="HFN25" s="26"/>
      <c r="HFO25" s="26"/>
      <c r="HFP25" s="26"/>
      <c r="HFQ25" s="26"/>
      <c r="HFR25" s="26"/>
      <c r="HFS25" s="26"/>
      <c r="HFT25" s="26"/>
      <c r="HFU25" s="26"/>
      <c r="HFV25" s="26"/>
      <c r="HFW25" s="26"/>
      <c r="HFX25" s="26"/>
      <c r="HFY25" s="26"/>
      <c r="HFZ25" s="26"/>
      <c r="HGA25" s="26"/>
      <c r="HGB25" s="26"/>
      <c r="HGC25" s="26"/>
      <c r="HGD25" s="26"/>
      <c r="HGE25" s="26"/>
      <c r="HGF25" s="26"/>
      <c r="HGG25" s="26"/>
      <c r="HGH25" s="26"/>
      <c r="HGI25" s="26"/>
      <c r="HGJ25" s="26"/>
      <c r="HGK25" s="26"/>
      <c r="HGL25" s="26"/>
      <c r="HGM25" s="26"/>
      <c r="HGN25" s="26"/>
      <c r="HGO25" s="26"/>
      <c r="HGP25" s="26"/>
      <c r="HGQ25" s="26"/>
      <c r="HGR25" s="26"/>
      <c r="HGS25" s="26"/>
      <c r="HGT25" s="26"/>
      <c r="HGU25" s="26"/>
      <c r="HGV25" s="26"/>
      <c r="HGW25" s="26"/>
      <c r="HGX25" s="26"/>
      <c r="HGY25" s="26"/>
      <c r="HGZ25" s="26"/>
      <c r="HHA25" s="26"/>
      <c r="HHB25" s="26"/>
      <c r="HHC25" s="26"/>
      <c r="HHD25" s="26"/>
      <c r="HHE25" s="26"/>
      <c r="HHF25" s="26"/>
      <c r="HHG25" s="26"/>
      <c r="HHH25" s="26"/>
      <c r="HHI25" s="26"/>
      <c r="HHJ25" s="26"/>
      <c r="HHK25" s="26"/>
      <c r="HHL25" s="26"/>
      <c r="HHM25" s="26"/>
      <c r="HHN25" s="26"/>
      <c r="HHO25" s="26"/>
      <c r="HHP25" s="26"/>
      <c r="HHQ25" s="26"/>
      <c r="HHR25" s="26"/>
      <c r="HHS25" s="26"/>
      <c r="HHT25" s="26"/>
      <c r="HHU25" s="26"/>
      <c r="HHV25" s="26"/>
      <c r="HHW25" s="26"/>
      <c r="HHX25" s="26"/>
      <c r="HHY25" s="26"/>
      <c r="HHZ25" s="26"/>
      <c r="HIA25" s="26"/>
      <c r="HIB25" s="26"/>
      <c r="HIC25" s="26"/>
      <c r="HID25" s="26"/>
      <c r="HIE25" s="26"/>
      <c r="HIF25" s="26"/>
      <c r="HIG25" s="26"/>
      <c r="HIH25" s="26"/>
      <c r="HII25" s="26"/>
      <c r="HIJ25" s="26"/>
      <c r="HIK25" s="26"/>
      <c r="HIL25" s="26"/>
      <c r="HIM25" s="26"/>
      <c r="HIN25" s="26"/>
      <c r="HIO25" s="26"/>
      <c r="HIP25" s="26"/>
      <c r="HIQ25" s="26"/>
      <c r="HIR25" s="26"/>
      <c r="HIS25" s="26"/>
      <c r="HIT25" s="26"/>
      <c r="HIU25" s="26"/>
      <c r="HIV25" s="26"/>
      <c r="HIW25" s="26"/>
      <c r="HIX25" s="26"/>
      <c r="HIY25" s="26"/>
      <c r="HIZ25" s="26"/>
      <c r="HJA25" s="26"/>
      <c r="HJB25" s="26"/>
      <c r="HJC25" s="26"/>
      <c r="HJD25" s="26"/>
      <c r="HJE25" s="26"/>
      <c r="HJF25" s="26"/>
      <c r="HJG25" s="26"/>
      <c r="HJH25" s="26"/>
      <c r="HJI25" s="26"/>
      <c r="HJJ25" s="26"/>
      <c r="HJK25" s="26"/>
      <c r="HJL25" s="26"/>
      <c r="HJM25" s="26"/>
      <c r="HJN25" s="26"/>
      <c r="HJO25" s="26"/>
      <c r="HJP25" s="26"/>
      <c r="HJQ25" s="26"/>
      <c r="HJR25" s="26"/>
      <c r="HJS25" s="26"/>
      <c r="HJT25" s="26"/>
      <c r="HJU25" s="26"/>
      <c r="HJV25" s="26"/>
      <c r="HJW25" s="26"/>
      <c r="HJX25" s="26"/>
      <c r="HJY25" s="26"/>
      <c r="HJZ25" s="26"/>
      <c r="HKA25" s="26"/>
      <c r="HKB25" s="26"/>
      <c r="HKC25" s="26"/>
      <c r="HKD25" s="26"/>
      <c r="HKE25" s="26"/>
      <c r="HKF25" s="26"/>
      <c r="HKG25" s="26"/>
      <c r="HKH25" s="26"/>
      <c r="HKI25" s="26"/>
      <c r="HKJ25" s="26"/>
      <c r="HKK25" s="26"/>
      <c r="HKL25" s="26"/>
      <c r="HKM25" s="26"/>
      <c r="HKN25" s="26"/>
      <c r="HKO25" s="26"/>
      <c r="HKP25" s="26"/>
      <c r="HKQ25" s="26"/>
      <c r="HKR25" s="26"/>
      <c r="HKS25" s="26"/>
      <c r="HKT25" s="26"/>
      <c r="HKU25" s="26"/>
      <c r="HKV25" s="26"/>
      <c r="HKW25" s="26"/>
      <c r="HKX25" s="26"/>
      <c r="HKY25" s="26"/>
      <c r="HKZ25" s="26"/>
      <c r="HLA25" s="26"/>
      <c r="HLB25" s="26"/>
      <c r="HLC25" s="26"/>
      <c r="HLD25" s="26"/>
      <c r="HLE25" s="26"/>
      <c r="HLF25" s="26"/>
      <c r="HLG25" s="26"/>
      <c r="HLH25" s="26"/>
      <c r="HLI25" s="26"/>
      <c r="HLJ25" s="26"/>
      <c r="HLK25" s="26"/>
      <c r="HLL25" s="26"/>
      <c r="HLM25" s="26"/>
      <c r="HLN25" s="26"/>
      <c r="HLO25" s="26"/>
      <c r="HLP25" s="26"/>
      <c r="HLQ25" s="26"/>
      <c r="HLR25" s="26"/>
      <c r="HLS25" s="26"/>
      <c r="HLT25" s="26"/>
      <c r="HLU25" s="26"/>
      <c r="HLV25" s="26"/>
      <c r="HLW25" s="26"/>
      <c r="HLX25" s="26"/>
      <c r="HLY25" s="26"/>
      <c r="HLZ25" s="26"/>
      <c r="HMA25" s="26"/>
      <c r="HMB25" s="26"/>
      <c r="HMC25" s="26"/>
      <c r="HMD25" s="26"/>
      <c r="HME25" s="26"/>
      <c r="HMF25" s="26"/>
      <c r="HMG25" s="26"/>
      <c r="HMH25" s="26"/>
      <c r="HMI25" s="26"/>
      <c r="HMJ25" s="26"/>
      <c r="HMK25" s="26"/>
      <c r="HML25" s="26"/>
      <c r="HMM25" s="26"/>
      <c r="HMN25" s="26"/>
      <c r="HMO25" s="26"/>
      <c r="HMP25" s="26"/>
      <c r="HMQ25" s="26"/>
      <c r="HMR25" s="26"/>
      <c r="HMS25" s="26"/>
      <c r="HMT25" s="26"/>
      <c r="HMU25" s="26"/>
      <c r="HMV25" s="26"/>
      <c r="HMW25" s="26"/>
      <c r="HMX25" s="26"/>
      <c r="HMY25" s="26"/>
      <c r="HMZ25" s="26"/>
      <c r="HNA25" s="26"/>
      <c r="HNB25" s="26"/>
      <c r="HNC25" s="26"/>
      <c r="HND25" s="26"/>
      <c r="HNE25" s="26"/>
      <c r="HNF25" s="26"/>
      <c r="HNG25" s="26"/>
      <c r="HNH25" s="26"/>
      <c r="HNI25" s="26"/>
      <c r="HNJ25" s="26"/>
      <c r="HNK25" s="26"/>
      <c r="HNL25" s="26"/>
      <c r="HNM25" s="26"/>
      <c r="HNN25" s="26"/>
      <c r="HNO25" s="26"/>
      <c r="HNP25" s="26"/>
      <c r="HNQ25" s="26"/>
      <c r="HNR25" s="26"/>
      <c r="HNS25" s="26"/>
      <c r="HNT25" s="26"/>
      <c r="HNU25" s="26"/>
      <c r="HNV25" s="26"/>
      <c r="HNW25" s="26"/>
      <c r="HNX25" s="26"/>
      <c r="HNY25" s="26"/>
      <c r="HNZ25" s="26"/>
      <c r="HOA25" s="26"/>
      <c r="HOB25" s="26"/>
      <c r="HOC25" s="26"/>
      <c r="HOD25" s="26"/>
      <c r="HOE25" s="26"/>
      <c r="HOF25" s="26"/>
      <c r="HOG25" s="26"/>
      <c r="HOH25" s="26"/>
      <c r="HOI25" s="26"/>
      <c r="HOJ25" s="26"/>
      <c r="HOK25" s="26"/>
      <c r="HOL25" s="26"/>
      <c r="HOM25" s="26"/>
      <c r="HON25" s="26"/>
      <c r="HOO25" s="26"/>
      <c r="HOP25" s="26"/>
      <c r="HOQ25" s="26"/>
      <c r="HOR25" s="26"/>
      <c r="HOS25" s="26"/>
      <c r="HOT25" s="26"/>
      <c r="HOU25" s="26"/>
      <c r="HOV25" s="26"/>
      <c r="HOW25" s="26"/>
      <c r="HOX25" s="26"/>
      <c r="HOY25" s="26"/>
      <c r="HOZ25" s="26"/>
      <c r="HPA25" s="26"/>
      <c r="HPB25" s="26"/>
      <c r="HPC25" s="26"/>
      <c r="HPD25" s="26"/>
      <c r="HPE25" s="26"/>
      <c r="HPF25" s="26"/>
      <c r="HPG25" s="26"/>
      <c r="HPH25" s="26"/>
      <c r="HPI25" s="26"/>
      <c r="HPJ25" s="26"/>
      <c r="HPK25" s="26"/>
      <c r="HPL25" s="26"/>
      <c r="HPM25" s="26"/>
      <c r="HPN25" s="26"/>
      <c r="HPO25" s="26"/>
      <c r="HPP25" s="26"/>
      <c r="HPQ25" s="26"/>
      <c r="HPR25" s="26"/>
      <c r="HPS25" s="26"/>
      <c r="HPT25" s="26"/>
      <c r="HPU25" s="26"/>
      <c r="HPV25" s="26"/>
      <c r="HPW25" s="26"/>
      <c r="HPX25" s="26"/>
      <c r="HPY25" s="26"/>
      <c r="HPZ25" s="26"/>
      <c r="HQA25" s="26"/>
      <c r="HQB25" s="26"/>
      <c r="HQC25" s="26"/>
      <c r="HQD25" s="26"/>
      <c r="HQE25" s="26"/>
      <c r="HQF25" s="26"/>
      <c r="HQG25" s="26"/>
      <c r="HQH25" s="26"/>
      <c r="HQI25" s="26"/>
      <c r="HQJ25" s="26"/>
      <c r="HQK25" s="26"/>
      <c r="HQL25" s="26"/>
      <c r="HQM25" s="26"/>
      <c r="HQN25" s="26"/>
      <c r="HQO25" s="26"/>
      <c r="HQP25" s="26"/>
      <c r="HQQ25" s="26"/>
      <c r="HQR25" s="26"/>
      <c r="HQS25" s="26"/>
      <c r="HQT25" s="26"/>
      <c r="HQU25" s="26"/>
      <c r="HQV25" s="26"/>
      <c r="HQW25" s="26"/>
      <c r="HQX25" s="26"/>
      <c r="HQY25" s="26"/>
      <c r="HQZ25" s="26"/>
      <c r="HRA25" s="26"/>
      <c r="HRB25" s="26"/>
      <c r="HRC25" s="26"/>
      <c r="HRD25" s="26"/>
      <c r="HRE25" s="26"/>
      <c r="HRF25" s="26"/>
      <c r="HRG25" s="26"/>
      <c r="HRH25" s="26"/>
      <c r="HRI25" s="26"/>
      <c r="HRJ25" s="26"/>
      <c r="HRK25" s="26"/>
      <c r="HRL25" s="26"/>
      <c r="HRM25" s="26"/>
      <c r="HRN25" s="26"/>
      <c r="HRO25" s="26"/>
      <c r="HRP25" s="26"/>
      <c r="HRQ25" s="26"/>
      <c r="HRR25" s="26"/>
      <c r="HRS25" s="26"/>
      <c r="HRT25" s="26"/>
      <c r="HRU25" s="26"/>
      <c r="HRV25" s="26"/>
      <c r="HRW25" s="26"/>
      <c r="HRX25" s="26"/>
      <c r="HRY25" s="26"/>
      <c r="HRZ25" s="26"/>
      <c r="HSA25" s="26"/>
      <c r="HSB25" s="26"/>
      <c r="HSC25" s="26"/>
      <c r="HSD25" s="26"/>
      <c r="HSE25" s="26"/>
      <c r="HSF25" s="26"/>
      <c r="HSG25" s="26"/>
      <c r="HSH25" s="26"/>
      <c r="HSI25" s="26"/>
      <c r="HSJ25" s="26"/>
      <c r="HSK25" s="26"/>
      <c r="HSL25" s="26"/>
      <c r="HSM25" s="26"/>
      <c r="HSN25" s="26"/>
      <c r="HSO25" s="26"/>
      <c r="HSP25" s="26"/>
      <c r="HSQ25" s="26"/>
      <c r="HSR25" s="26"/>
      <c r="HSS25" s="26"/>
      <c r="HST25" s="26"/>
      <c r="HSU25" s="26"/>
      <c r="HSV25" s="26"/>
      <c r="HSW25" s="26"/>
      <c r="HSX25" s="26"/>
      <c r="HSY25" s="26"/>
      <c r="HSZ25" s="26"/>
      <c r="HTA25" s="26"/>
      <c r="HTB25" s="26"/>
      <c r="HTC25" s="26"/>
      <c r="HTD25" s="26"/>
      <c r="HTE25" s="26"/>
      <c r="HTF25" s="26"/>
      <c r="HTG25" s="26"/>
      <c r="HTH25" s="26"/>
      <c r="HTI25" s="26"/>
      <c r="HTJ25" s="26"/>
      <c r="HTK25" s="26"/>
      <c r="HTL25" s="26"/>
      <c r="HTM25" s="26"/>
      <c r="HTN25" s="26"/>
      <c r="HTO25" s="26"/>
      <c r="HTP25" s="26"/>
      <c r="HTQ25" s="26"/>
      <c r="HTR25" s="26"/>
      <c r="HTS25" s="26"/>
      <c r="HTT25" s="26"/>
      <c r="HTU25" s="26"/>
      <c r="HTV25" s="26"/>
      <c r="HTW25" s="26"/>
      <c r="HTX25" s="26"/>
      <c r="HTY25" s="26"/>
      <c r="HTZ25" s="26"/>
      <c r="HUA25" s="26"/>
      <c r="HUB25" s="26"/>
      <c r="HUC25" s="26"/>
      <c r="HUD25" s="26"/>
      <c r="HUE25" s="26"/>
      <c r="HUF25" s="26"/>
      <c r="HUG25" s="26"/>
      <c r="HUH25" s="26"/>
      <c r="HUI25" s="26"/>
      <c r="HUJ25" s="26"/>
      <c r="HUK25" s="26"/>
      <c r="HUL25" s="26"/>
      <c r="HUM25" s="26"/>
      <c r="HUN25" s="26"/>
      <c r="HUO25" s="26"/>
      <c r="HUP25" s="26"/>
      <c r="HUQ25" s="26"/>
      <c r="HUR25" s="26"/>
      <c r="HUS25" s="26"/>
      <c r="HUT25" s="26"/>
      <c r="HUU25" s="26"/>
      <c r="HUV25" s="26"/>
      <c r="HUW25" s="26"/>
      <c r="HUX25" s="26"/>
      <c r="HUY25" s="26"/>
      <c r="HUZ25" s="26"/>
      <c r="HVA25" s="26"/>
      <c r="HVB25" s="26"/>
      <c r="HVC25" s="26"/>
      <c r="HVD25" s="26"/>
      <c r="HVE25" s="26"/>
      <c r="HVF25" s="26"/>
      <c r="HVG25" s="26"/>
      <c r="HVH25" s="26"/>
      <c r="HVI25" s="26"/>
      <c r="HVJ25" s="26"/>
      <c r="HVK25" s="26"/>
      <c r="HVL25" s="26"/>
      <c r="HVM25" s="26"/>
      <c r="HVN25" s="26"/>
      <c r="HVO25" s="26"/>
      <c r="HVP25" s="26"/>
      <c r="HVQ25" s="26"/>
      <c r="HVR25" s="26"/>
      <c r="HVS25" s="26"/>
      <c r="HVT25" s="26"/>
      <c r="HVU25" s="26"/>
      <c r="HVV25" s="26"/>
      <c r="HVW25" s="26"/>
      <c r="HVX25" s="26"/>
      <c r="HVY25" s="26"/>
      <c r="HVZ25" s="26"/>
      <c r="HWA25" s="26"/>
      <c r="HWB25" s="26"/>
      <c r="HWC25" s="26"/>
      <c r="HWD25" s="26"/>
      <c r="HWE25" s="26"/>
      <c r="HWF25" s="26"/>
      <c r="HWG25" s="26"/>
      <c r="HWH25" s="26"/>
      <c r="HWI25" s="26"/>
      <c r="HWJ25" s="26"/>
      <c r="HWK25" s="26"/>
      <c r="HWL25" s="26"/>
      <c r="HWM25" s="26"/>
      <c r="HWN25" s="26"/>
      <c r="HWO25" s="26"/>
      <c r="HWP25" s="26"/>
      <c r="HWQ25" s="26"/>
      <c r="HWR25" s="26"/>
      <c r="HWS25" s="26"/>
      <c r="HWT25" s="26"/>
      <c r="HWU25" s="26"/>
      <c r="HWV25" s="26"/>
      <c r="HWW25" s="26"/>
      <c r="HWX25" s="26"/>
      <c r="HWY25" s="26"/>
      <c r="HWZ25" s="26"/>
      <c r="HXA25" s="26"/>
      <c r="HXB25" s="26"/>
      <c r="HXC25" s="26"/>
      <c r="HXD25" s="26"/>
      <c r="HXE25" s="26"/>
      <c r="HXF25" s="26"/>
      <c r="HXG25" s="26"/>
      <c r="HXH25" s="26"/>
      <c r="HXI25" s="26"/>
      <c r="HXJ25" s="26"/>
      <c r="HXK25" s="26"/>
      <c r="HXL25" s="26"/>
      <c r="HXM25" s="26"/>
      <c r="HXN25" s="26"/>
      <c r="HXO25" s="26"/>
      <c r="HXP25" s="26"/>
      <c r="HXQ25" s="26"/>
      <c r="HXR25" s="26"/>
      <c r="HXS25" s="26"/>
      <c r="HXT25" s="26"/>
      <c r="HXU25" s="26"/>
      <c r="HXV25" s="26"/>
      <c r="HXW25" s="26"/>
      <c r="HXX25" s="26"/>
      <c r="HXY25" s="26"/>
      <c r="HXZ25" s="26"/>
      <c r="HYA25" s="26"/>
      <c r="HYB25" s="26"/>
      <c r="HYC25" s="26"/>
      <c r="HYD25" s="26"/>
      <c r="HYE25" s="26"/>
      <c r="HYF25" s="26"/>
      <c r="HYG25" s="26"/>
      <c r="HYH25" s="26"/>
      <c r="HYI25" s="26"/>
      <c r="HYJ25" s="26"/>
      <c r="HYK25" s="26"/>
      <c r="HYL25" s="26"/>
      <c r="HYM25" s="26"/>
      <c r="HYN25" s="26"/>
      <c r="HYO25" s="26"/>
      <c r="HYP25" s="26"/>
      <c r="HYQ25" s="26"/>
      <c r="HYR25" s="26"/>
      <c r="HYS25" s="26"/>
      <c r="HYT25" s="26"/>
      <c r="HYU25" s="26"/>
      <c r="HYV25" s="26"/>
      <c r="HYW25" s="26"/>
      <c r="HYX25" s="26"/>
      <c r="HYY25" s="26"/>
      <c r="HYZ25" s="26"/>
      <c r="HZA25" s="26"/>
      <c r="HZB25" s="26"/>
      <c r="HZC25" s="26"/>
      <c r="HZD25" s="26"/>
      <c r="HZE25" s="26"/>
      <c r="HZF25" s="26"/>
      <c r="HZG25" s="26"/>
      <c r="HZH25" s="26"/>
      <c r="HZI25" s="26"/>
      <c r="HZJ25" s="26"/>
      <c r="HZK25" s="26"/>
      <c r="HZL25" s="26"/>
      <c r="HZM25" s="26"/>
      <c r="HZN25" s="26"/>
      <c r="HZO25" s="26"/>
      <c r="HZP25" s="26"/>
      <c r="HZQ25" s="26"/>
      <c r="HZR25" s="26"/>
      <c r="HZS25" s="26"/>
      <c r="HZT25" s="26"/>
      <c r="HZU25" s="26"/>
      <c r="HZV25" s="26"/>
      <c r="HZW25" s="26"/>
      <c r="HZX25" s="26"/>
      <c r="HZY25" s="26"/>
      <c r="HZZ25" s="26"/>
      <c r="IAA25" s="26"/>
      <c r="IAB25" s="26"/>
      <c r="IAC25" s="26"/>
      <c r="IAD25" s="26"/>
      <c r="IAE25" s="26"/>
      <c r="IAF25" s="26"/>
      <c r="IAG25" s="26"/>
      <c r="IAH25" s="26"/>
      <c r="IAI25" s="26"/>
      <c r="IAJ25" s="26"/>
      <c r="IAK25" s="26"/>
      <c r="IAL25" s="26"/>
      <c r="IAM25" s="26"/>
      <c r="IAN25" s="26"/>
      <c r="IAO25" s="26"/>
      <c r="IAP25" s="26"/>
      <c r="IAQ25" s="26"/>
      <c r="IAR25" s="26"/>
      <c r="IAS25" s="26"/>
      <c r="IAT25" s="26"/>
      <c r="IAU25" s="26"/>
      <c r="IAV25" s="26"/>
      <c r="IAW25" s="26"/>
      <c r="IAX25" s="26"/>
      <c r="IAY25" s="26"/>
      <c r="IAZ25" s="26"/>
      <c r="IBA25" s="26"/>
      <c r="IBB25" s="26"/>
      <c r="IBC25" s="26"/>
      <c r="IBD25" s="26"/>
      <c r="IBE25" s="26"/>
      <c r="IBF25" s="26"/>
      <c r="IBG25" s="26"/>
      <c r="IBH25" s="26"/>
      <c r="IBI25" s="26"/>
      <c r="IBJ25" s="26"/>
      <c r="IBK25" s="26"/>
      <c r="IBL25" s="26"/>
      <c r="IBM25" s="26"/>
      <c r="IBN25" s="26"/>
      <c r="IBO25" s="26"/>
      <c r="IBP25" s="26"/>
      <c r="IBQ25" s="26"/>
      <c r="IBR25" s="26"/>
      <c r="IBS25" s="26"/>
      <c r="IBT25" s="26"/>
      <c r="IBU25" s="26"/>
      <c r="IBV25" s="26"/>
      <c r="IBW25" s="26"/>
      <c r="IBX25" s="26"/>
      <c r="IBY25" s="26"/>
      <c r="IBZ25" s="26"/>
      <c r="ICA25" s="26"/>
      <c r="ICB25" s="26"/>
      <c r="ICC25" s="26"/>
      <c r="ICD25" s="26"/>
      <c r="ICE25" s="26"/>
      <c r="ICF25" s="26"/>
      <c r="ICG25" s="26"/>
      <c r="ICH25" s="26"/>
      <c r="ICI25" s="26"/>
      <c r="ICJ25" s="26"/>
      <c r="ICK25" s="26"/>
      <c r="ICL25" s="26"/>
      <c r="ICM25" s="26"/>
      <c r="ICN25" s="26"/>
      <c r="ICO25" s="26"/>
      <c r="ICP25" s="26"/>
      <c r="ICQ25" s="26"/>
      <c r="ICR25" s="26"/>
      <c r="ICS25" s="26"/>
      <c r="ICT25" s="26"/>
      <c r="ICU25" s="26"/>
      <c r="ICV25" s="26"/>
      <c r="ICW25" s="26"/>
      <c r="ICX25" s="26"/>
      <c r="ICY25" s="26"/>
      <c r="ICZ25" s="26"/>
      <c r="IDA25" s="26"/>
      <c r="IDB25" s="26"/>
      <c r="IDC25" s="26"/>
      <c r="IDD25" s="26"/>
      <c r="IDE25" s="26"/>
      <c r="IDF25" s="26"/>
      <c r="IDG25" s="26"/>
      <c r="IDH25" s="26"/>
      <c r="IDI25" s="26"/>
      <c r="IDJ25" s="26"/>
      <c r="IDK25" s="26"/>
      <c r="IDL25" s="26"/>
      <c r="IDM25" s="26"/>
      <c r="IDN25" s="26"/>
      <c r="IDO25" s="26"/>
      <c r="IDP25" s="26"/>
      <c r="IDQ25" s="26"/>
      <c r="IDR25" s="26"/>
      <c r="IDS25" s="26"/>
      <c r="IDT25" s="26"/>
      <c r="IDU25" s="26"/>
      <c r="IDV25" s="26"/>
      <c r="IDW25" s="26"/>
      <c r="IDX25" s="26"/>
      <c r="IDY25" s="26"/>
      <c r="IDZ25" s="26"/>
      <c r="IEA25" s="26"/>
      <c r="IEB25" s="26"/>
      <c r="IEC25" s="26"/>
      <c r="IED25" s="26"/>
      <c r="IEE25" s="26"/>
      <c r="IEF25" s="26"/>
      <c r="IEG25" s="26"/>
      <c r="IEH25" s="26"/>
      <c r="IEI25" s="26"/>
      <c r="IEJ25" s="26"/>
      <c r="IEK25" s="26"/>
      <c r="IEL25" s="26"/>
      <c r="IEM25" s="26"/>
      <c r="IEN25" s="26"/>
      <c r="IEO25" s="26"/>
      <c r="IEP25" s="26"/>
      <c r="IEQ25" s="26"/>
      <c r="IER25" s="26"/>
      <c r="IES25" s="26"/>
      <c r="IET25" s="26"/>
      <c r="IEU25" s="26"/>
      <c r="IEV25" s="26"/>
      <c r="IEW25" s="26"/>
      <c r="IEX25" s="26"/>
      <c r="IEY25" s="26"/>
      <c r="IEZ25" s="26"/>
      <c r="IFA25" s="26"/>
      <c r="IFB25" s="26"/>
      <c r="IFC25" s="26"/>
      <c r="IFD25" s="26"/>
      <c r="IFE25" s="26"/>
      <c r="IFF25" s="26"/>
      <c r="IFG25" s="26"/>
      <c r="IFH25" s="26"/>
      <c r="IFI25" s="26"/>
      <c r="IFJ25" s="26"/>
      <c r="IFK25" s="26"/>
      <c r="IFL25" s="26"/>
      <c r="IFM25" s="26"/>
      <c r="IFN25" s="26"/>
      <c r="IFO25" s="26"/>
      <c r="IFP25" s="26"/>
      <c r="IFQ25" s="26"/>
      <c r="IFR25" s="26"/>
      <c r="IFS25" s="26"/>
      <c r="IFT25" s="26"/>
      <c r="IFU25" s="26"/>
      <c r="IFV25" s="26"/>
      <c r="IFW25" s="26"/>
      <c r="IFX25" s="26"/>
      <c r="IFY25" s="26"/>
      <c r="IFZ25" s="26"/>
      <c r="IGA25" s="26"/>
      <c r="IGB25" s="26"/>
      <c r="IGC25" s="26"/>
      <c r="IGD25" s="26"/>
      <c r="IGE25" s="26"/>
      <c r="IGF25" s="26"/>
      <c r="IGG25" s="26"/>
      <c r="IGH25" s="26"/>
      <c r="IGI25" s="26"/>
      <c r="IGJ25" s="26"/>
      <c r="IGK25" s="26"/>
      <c r="IGL25" s="26"/>
      <c r="IGM25" s="26"/>
      <c r="IGN25" s="26"/>
      <c r="IGO25" s="26"/>
      <c r="IGP25" s="26"/>
      <c r="IGQ25" s="26"/>
      <c r="IGR25" s="26"/>
      <c r="IGS25" s="26"/>
      <c r="IGT25" s="26"/>
      <c r="IGU25" s="26"/>
      <c r="IGV25" s="26"/>
      <c r="IGW25" s="26"/>
      <c r="IGX25" s="26"/>
      <c r="IGY25" s="26"/>
      <c r="IGZ25" s="26"/>
      <c r="IHA25" s="26"/>
      <c r="IHB25" s="26"/>
      <c r="IHC25" s="26"/>
      <c r="IHD25" s="26"/>
      <c r="IHE25" s="26"/>
      <c r="IHF25" s="26"/>
      <c r="IHG25" s="26"/>
      <c r="IHH25" s="26"/>
      <c r="IHI25" s="26"/>
      <c r="IHJ25" s="26"/>
      <c r="IHK25" s="26"/>
      <c r="IHL25" s="26"/>
      <c r="IHM25" s="26"/>
      <c r="IHN25" s="26"/>
      <c r="IHO25" s="26"/>
      <c r="IHP25" s="26"/>
      <c r="IHQ25" s="26"/>
      <c r="IHR25" s="26"/>
      <c r="IHS25" s="26"/>
      <c r="IHT25" s="26"/>
      <c r="IHU25" s="26"/>
      <c r="IHV25" s="26"/>
      <c r="IHW25" s="26"/>
      <c r="IHX25" s="26"/>
      <c r="IHY25" s="26"/>
      <c r="IHZ25" s="26"/>
      <c r="IIA25" s="26"/>
      <c r="IIB25" s="26"/>
      <c r="IIC25" s="26"/>
      <c r="IID25" s="26"/>
      <c r="IIE25" s="26"/>
      <c r="IIF25" s="26"/>
      <c r="IIG25" s="26"/>
      <c r="IIH25" s="26"/>
      <c r="III25" s="26"/>
      <c r="IIJ25" s="26"/>
      <c r="IIK25" s="26"/>
      <c r="IIL25" s="26"/>
      <c r="IIM25" s="26"/>
      <c r="IIN25" s="26"/>
      <c r="IIO25" s="26"/>
      <c r="IIP25" s="26"/>
      <c r="IIQ25" s="26"/>
      <c r="IIR25" s="26"/>
      <c r="IIS25" s="26"/>
      <c r="IIT25" s="26"/>
      <c r="IIU25" s="26"/>
      <c r="IIV25" s="26"/>
      <c r="IIW25" s="26"/>
      <c r="IIX25" s="26"/>
      <c r="IIY25" s="26"/>
      <c r="IIZ25" s="26"/>
      <c r="IJA25" s="26"/>
      <c r="IJB25" s="26"/>
      <c r="IJC25" s="26"/>
      <c r="IJD25" s="26"/>
      <c r="IJE25" s="26"/>
      <c r="IJF25" s="26"/>
      <c r="IJG25" s="26"/>
      <c r="IJH25" s="26"/>
      <c r="IJI25" s="26"/>
      <c r="IJJ25" s="26"/>
      <c r="IJK25" s="26"/>
      <c r="IJL25" s="26"/>
      <c r="IJM25" s="26"/>
      <c r="IJN25" s="26"/>
      <c r="IJO25" s="26"/>
      <c r="IJP25" s="26"/>
      <c r="IJQ25" s="26"/>
      <c r="IJR25" s="26"/>
      <c r="IJS25" s="26"/>
      <c r="IJT25" s="26"/>
      <c r="IJU25" s="26"/>
      <c r="IJV25" s="26"/>
      <c r="IJW25" s="26"/>
      <c r="IJX25" s="26"/>
      <c r="IJY25" s="26"/>
      <c r="IJZ25" s="26"/>
      <c r="IKA25" s="26"/>
      <c r="IKB25" s="26"/>
      <c r="IKC25" s="26"/>
      <c r="IKD25" s="26"/>
      <c r="IKE25" s="26"/>
      <c r="IKF25" s="26"/>
      <c r="IKG25" s="26"/>
      <c r="IKH25" s="26"/>
      <c r="IKI25" s="26"/>
      <c r="IKJ25" s="26"/>
      <c r="IKK25" s="26"/>
      <c r="IKL25" s="26"/>
      <c r="IKM25" s="26"/>
      <c r="IKN25" s="26"/>
      <c r="IKO25" s="26"/>
      <c r="IKP25" s="26"/>
      <c r="IKQ25" s="26"/>
      <c r="IKR25" s="26"/>
      <c r="IKS25" s="26"/>
      <c r="IKT25" s="26"/>
      <c r="IKU25" s="26"/>
      <c r="IKV25" s="26"/>
      <c r="IKW25" s="26"/>
      <c r="IKX25" s="26"/>
      <c r="IKY25" s="26"/>
      <c r="IKZ25" s="26"/>
      <c r="ILA25" s="26"/>
      <c r="ILB25" s="26"/>
      <c r="ILC25" s="26"/>
      <c r="ILD25" s="26"/>
      <c r="ILE25" s="26"/>
      <c r="ILF25" s="26"/>
      <c r="ILG25" s="26"/>
      <c r="ILH25" s="26"/>
      <c r="ILI25" s="26"/>
      <c r="ILJ25" s="26"/>
      <c r="ILK25" s="26"/>
      <c r="ILL25" s="26"/>
      <c r="ILM25" s="26"/>
      <c r="ILN25" s="26"/>
      <c r="ILO25" s="26"/>
      <c r="ILP25" s="26"/>
      <c r="ILQ25" s="26"/>
      <c r="ILR25" s="26"/>
      <c r="ILS25" s="26"/>
      <c r="ILT25" s="26"/>
      <c r="ILU25" s="26"/>
      <c r="ILV25" s="26"/>
      <c r="ILW25" s="26"/>
      <c r="ILX25" s="26"/>
      <c r="ILY25" s="26"/>
      <c r="ILZ25" s="26"/>
      <c r="IMA25" s="26"/>
      <c r="IMB25" s="26"/>
      <c r="IMC25" s="26"/>
      <c r="IMD25" s="26"/>
      <c r="IME25" s="26"/>
      <c r="IMF25" s="26"/>
      <c r="IMG25" s="26"/>
      <c r="IMH25" s="26"/>
      <c r="IMI25" s="26"/>
      <c r="IMJ25" s="26"/>
      <c r="IMK25" s="26"/>
      <c r="IML25" s="26"/>
      <c r="IMM25" s="26"/>
      <c r="IMN25" s="26"/>
      <c r="IMO25" s="26"/>
      <c r="IMP25" s="26"/>
      <c r="IMQ25" s="26"/>
      <c r="IMR25" s="26"/>
      <c r="IMS25" s="26"/>
      <c r="IMT25" s="26"/>
      <c r="IMU25" s="26"/>
      <c r="IMV25" s="26"/>
      <c r="IMW25" s="26"/>
      <c r="IMX25" s="26"/>
      <c r="IMY25" s="26"/>
      <c r="IMZ25" s="26"/>
      <c r="INA25" s="26"/>
      <c r="INB25" s="26"/>
      <c r="INC25" s="26"/>
      <c r="IND25" s="26"/>
      <c r="INE25" s="26"/>
      <c r="INF25" s="26"/>
      <c r="ING25" s="26"/>
      <c r="INH25" s="26"/>
      <c r="INI25" s="26"/>
      <c r="INJ25" s="26"/>
      <c r="INK25" s="26"/>
      <c r="INL25" s="26"/>
      <c r="INM25" s="26"/>
      <c r="INN25" s="26"/>
      <c r="INO25" s="26"/>
      <c r="INP25" s="26"/>
      <c r="INQ25" s="26"/>
      <c r="INR25" s="26"/>
      <c r="INS25" s="26"/>
      <c r="INT25" s="26"/>
      <c r="INU25" s="26"/>
      <c r="INV25" s="26"/>
      <c r="INW25" s="26"/>
      <c r="INX25" s="26"/>
      <c r="INY25" s="26"/>
      <c r="INZ25" s="26"/>
      <c r="IOA25" s="26"/>
      <c r="IOB25" s="26"/>
      <c r="IOC25" s="26"/>
      <c r="IOD25" s="26"/>
      <c r="IOE25" s="26"/>
      <c r="IOF25" s="26"/>
      <c r="IOG25" s="26"/>
      <c r="IOH25" s="26"/>
      <c r="IOI25" s="26"/>
      <c r="IOJ25" s="26"/>
      <c r="IOK25" s="26"/>
      <c r="IOL25" s="26"/>
      <c r="IOM25" s="26"/>
      <c r="ION25" s="26"/>
      <c r="IOO25" s="26"/>
      <c r="IOP25" s="26"/>
      <c r="IOQ25" s="26"/>
      <c r="IOR25" s="26"/>
      <c r="IOS25" s="26"/>
      <c r="IOT25" s="26"/>
      <c r="IOU25" s="26"/>
      <c r="IOV25" s="26"/>
      <c r="IOW25" s="26"/>
      <c r="IOX25" s="26"/>
      <c r="IOY25" s="26"/>
      <c r="IOZ25" s="26"/>
      <c r="IPA25" s="26"/>
      <c r="IPB25" s="26"/>
      <c r="IPC25" s="26"/>
      <c r="IPD25" s="26"/>
      <c r="IPE25" s="26"/>
      <c r="IPF25" s="26"/>
      <c r="IPG25" s="26"/>
      <c r="IPH25" s="26"/>
      <c r="IPI25" s="26"/>
      <c r="IPJ25" s="26"/>
      <c r="IPK25" s="26"/>
      <c r="IPL25" s="26"/>
      <c r="IPM25" s="26"/>
      <c r="IPN25" s="26"/>
      <c r="IPO25" s="26"/>
      <c r="IPP25" s="26"/>
      <c r="IPQ25" s="26"/>
      <c r="IPR25" s="26"/>
      <c r="IPS25" s="26"/>
      <c r="IPT25" s="26"/>
      <c r="IPU25" s="26"/>
      <c r="IPV25" s="26"/>
      <c r="IPW25" s="26"/>
      <c r="IPX25" s="26"/>
      <c r="IPY25" s="26"/>
      <c r="IPZ25" s="26"/>
      <c r="IQA25" s="26"/>
      <c r="IQB25" s="26"/>
      <c r="IQC25" s="26"/>
      <c r="IQD25" s="26"/>
      <c r="IQE25" s="26"/>
      <c r="IQF25" s="26"/>
      <c r="IQG25" s="26"/>
      <c r="IQH25" s="26"/>
      <c r="IQI25" s="26"/>
      <c r="IQJ25" s="26"/>
      <c r="IQK25" s="26"/>
      <c r="IQL25" s="26"/>
      <c r="IQM25" s="26"/>
      <c r="IQN25" s="26"/>
      <c r="IQO25" s="26"/>
      <c r="IQP25" s="26"/>
      <c r="IQQ25" s="26"/>
      <c r="IQR25" s="26"/>
      <c r="IQS25" s="26"/>
      <c r="IQT25" s="26"/>
      <c r="IQU25" s="26"/>
      <c r="IQV25" s="26"/>
      <c r="IQW25" s="26"/>
      <c r="IQX25" s="26"/>
      <c r="IQY25" s="26"/>
      <c r="IQZ25" s="26"/>
      <c r="IRA25" s="26"/>
      <c r="IRB25" s="26"/>
      <c r="IRC25" s="26"/>
      <c r="IRD25" s="26"/>
      <c r="IRE25" s="26"/>
      <c r="IRF25" s="26"/>
      <c r="IRG25" s="26"/>
      <c r="IRH25" s="26"/>
      <c r="IRI25" s="26"/>
      <c r="IRJ25" s="26"/>
      <c r="IRK25" s="26"/>
      <c r="IRL25" s="26"/>
      <c r="IRM25" s="26"/>
      <c r="IRN25" s="26"/>
      <c r="IRO25" s="26"/>
      <c r="IRP25" s="26"/>
      <c r="IRQ25" s="26"/>
      <c r="IRR25" s="26"/>
      <c r="IRS25" s="26"/>
      <c r="IRT25" s="26"/>
      <c r="IRU25" s="26"/>
      <c r="IRV25" s="26"/>
      <c r="IRW25" s="26"/>
      <c r="IRX25" s="26"/>
      <c r="IRY25" s="26"/>
      <c r="IRZ25" s="26"/>
      <c r="ISA25" s="26"/>
      <c r="ISB25" s="26"/>
      <c r="ISC25" s="26"/>
      <c r="ISD25" s="26"/>
      <c r="ISE25" s="26"/>
      <c r="ISF25" s="26"/>
      <c r="ISG25" s="26"/>
      <c r="ISH25" s="26"/>
      <c r="ISI25" s="26"/>
      <c r="ISJ25" s="26"/>
      <c r="ISK25" s="26"/>
      <c r="ISL25" s="26"/>
      <c r="ISM25" s="26"/>
      <c r="ISN25" s="26"/>
      <c r="ISO25" s="26"/>
      <c r="ISP25" s="26"/>
      <c r="ISQ25" s="26"/>
      <c r="ISR25" s="26"/>
      <c r="ISS25" s="26"/>
      <c r="IST25" s="26"/>
      <c r="ISU25" s="26"/>
      <c r="ISV25" s="26"/>
      <c r="ISW25" s="26"/>
      <c r="ISX25" s="26"/>
      <c r="ISY25" s="26"/>
      <c r="ISZ25" s="26"/>
      <c r="ITA25" s="26"/>
      <c r="ITB25" s="26"/>
      <c r="ITC25" s="26"/>
      <c r="ITD25" s="26"/>
      <c r="ITE25" s="26"/>
      <c r="ITF25" s="26"/>
      <c r="ITG25" s="26"/>
      <c r="ITH25" s="26"/>
      <c r="ITI25" s="26"/>
      <c r="ITJ25" s="26"/>
      <c r="ITK25" s="26"/>
      <c r="ITL25" s="26"/>
      <c r="ITM25" s="26"/>
      <c r="ITN25" s="26"/>
      <c r="ITO25" s="26"/>
      <c r="ITP25" s="26"/>
      <c r="ITQ25" s="26"/>
      <c r="ITR25" s="26"/>
      <c r="ITS25" s="26"/>
      <c r="ITT25" s="26"/>
      <c r="ITU25" s="26"/>
      <c r="ITV25" s="26"/>
      <c r="ITW25" s="26"/>
      <c r="ITX25" s="26"/>
      <c r="ITY25" s="26"/>
      <c r="ITZ25" s="26"/>
      <c r="IUA25" s="26"/>
      <c r="IUB25" s="26"/>
      <c r="IUC25" s="26"/>
      <c r="IUD25" s="26"/>
      <c r="IUE25" s="26"/>
      <c r="IUF25" s="26"/>
      <c r="IUG25" s="26"/>
      <c r="IUH25" s="26"/>
      <c r="IUI25" s="26"/>
      <c r="IUJ25" s="26"/>
      <c r="IUK25" s="26"/>
      <c r="IUL25" s="26"/>
      <c r="IUM25" s="26"/>
      <c r="IUN25" s="26"/>
      <c r="IUO25" s="26"/>
      <c r="IUP25" s="26"/>
      <c r="IUQ25" s="26"/>
      <c r="IUR25" s="26"/>
      <c r="IUS25" s="26"/>
      <c r="IUT25" s="26"/>
      <c r="IUU25" s="26"/>
      <c r="IUV25" s="26"/>
      <c r="IUW25" s="26"/>
      <c r="IUX25" s="26"/>
      <c r="IUY25" s="26"/>
      <c r="IUZ25" s="26"/>
      <c r="IVA25" s="26"/>
      <c r="IVB25" s="26"/>
      <c r="IVC25" s="26"/>
      <c r="IVD25" s="26"/>
      <c r="IVE25" s="26"/>
      <c r="IVF25" s="26"/>
      <c r="IVG25" s="26"/>
      <c r="IVH25" s="26"/>
      <c r="IVI25" s="26"/>
      <c r="IVJ25" s="26"/>
      <c r="IVK25" s="26"/>
      <c r="IVL25" s="26"/>
      <c r="IVM25" s="26"/>
      <c r="IVN25" s="26"/>
      <c r="IVO25" s="26"/>
      <c r="IVP25" s="26"/>
      <c r="IVQ25" s="26"/>
      <c r="IVR25" s="26"/>
      <c r="IVS25" s="26"/>
      <c r="IVT25" s="26"/>
      <c r="IVU25" s="26"/>
      <c r="IVV25" s="26"/>
      <c r="IVW25" s="26"/>
      <c r="IVX25" s="26"/>
      <c r="IVY25" s="26"/>
      <c r="IVZ25" s="26"/>
      <c r="IWA25" s="26"/>
      <c r="IWB25" s="26"/>
      <c r="IWC25" s="26"/>
      <c r="IWD25" s="26"/>
      <c r="IWE25" s="26"/>
      <c r="IWF25" s="26"/>
      <c r="IWG25" s="26"/>
      <c r="IWH25" s="26"/>
      <c r="IWI25" s="26"/>
      <c r="IWJ25" s="26"/>
      <c r="IWK25" s="26"/>
      <c r="IWL25" s="26"/>
      <c r="IWM25" s="26"/>
      <c r="IWN25" s="26"/>
      <c r="IWO25" s="26"/>
      <c r="IWP25" s="26"/>
      <c r="IWQ25" s="26"/>
      <c r="IWR25" s="26"/>
      <c r="IWS25" s="26"/>
      <c r="IWT25" s="26"/>
      <c r="IWU25" s="26"/>
      <c r="IWV25" s="26"/>
      <c r="IWW25" s="26"/>
      <c r="IWX25" s="26"/>
      <c r="IWY25" s="26"/>
      <c r="IWZ25" s="26"/>
      <c r="IXA25" s="26"/>
      <c r="IXB25" s="26"/>
      <c r="IXC25" s="26"/>
      <c r="IXD25" s="26"/>
      <c r="IXE25" s="26"/>
      <c r="IXF25" s="26"/>
      <c r="IXG25" s="26"/>
      <c r="IXH25" s="26"/>
      <c r="IXI25" s="26"/>
      <c r="IXJ25" s="26"/>
      <c r="IXK25" s="26"/>
      <c r="IXL25" s="26"/>
      <c r="IXM25" s="26"/>
      <c r="IXN25" s="26"/>
      <c r="IXO25" s="26"/>
      <c r="IXP25" s="26"/>
      <c r="IXQ25" s="26"/>
      <c r="IXR25" s="26"/>
      <c r="IXS25" s="26"/>
      <c r="IXT25" s="26"/>
      <c r="IXU25" s="26"/>
      <c r="IXV25" s="26"/>
      <c r="IXW25" s="26"/>
      <c r="IXX25" s="26"/>
      <c r="IXY25" s="26"/>
      <c r="IXZ25" s="26"/>
      <c r="IYA25" s="26"/>
      <c r="IYB25" s="26"/>
      <c r="IYC25" s="26"/>
      <c r="IYD25" s="26"/>
      <c r="IYE25" s="26"/>
      <c r="IYF25" s="26"/>
      <c r="IYG25" s="26"/>
      <c r="IYH25" s="26"/>
      <c r="IYI25" s="26"/>
      <c r="IYJ25" s="26"/>
      <c r="IYK25" s="26"/>
      <c r="IYL25" s="26"/>
      <c r="IYM25" s="26"/>
      <c r="IYN25" s="26"/>
      <c r="IYO25" s="26"/>
      <c r="IYP25" s="26"/>
      <c r="IYQ25" s="26"/>
      <c r="IYR25" s="26"/>
      <c r="IYS25" s="26"/>
      <c r="IYT25" s="26"/>
      <c r="IYU25" s="26"/>
      <c r="IYV25" s="26"/>
      <c r="IYW25" s="26"/>
      <c r="IYX25" s="26"/>
      <c r="IYY25" s="26"/>
      <c r="IYZ25" s="26"/>
      <c r="IZA25" s="26"/>
      <c r="IZB25" s="26"/>
      <c r="IZC25" s="26"/>
      <c r="IZD25" s="26"/>
      <c r="IZE25" s="26"/>
      <c r="IZF25" s="26"/>
      <c r="IZG25" s="26"/>
      <c r="IZH25" s="26"/>
      <c r="IZI25" s="26"/>
      <c r="IZJ25" s="26"/>
      <c r="IZK25" s="26"/>
      <c r="IZL25" s="26"/>
      <c r="IZM25" s="26"/>
      <c r="IZN25" s="26"/>
      <c r="IZO25" s="26"/>
      <c r="IZP25" s="26"/>
      <c r="IZQ25" s="26"/>
      <c r="IZR25" s="26"/>
      <c r="IZS25" s="26"/>
      <c r="IZT25" s="26"/>
      <c r="IZU25" s="26"/>
      <c r="IZV25" s="26"/>
      <c r="IZW25" s="26"/>
      <c r="IZX25" s="26"/>
      <c r="IZY25" s="26"/>
      <c r="IZZ25" s="26"/>
      <c r="JAA25" s="26"/>
      <c r="JAB25" s="26"/>
      <c r="JAC25" s="26"/>
      <c r="JAD25" s="26"/>
      <c r="JAE25" s="26"/>
      <c r="JAF25" s="26"/>
      <c r="JAG25" s="26"/>
      <c r="JAH25" s="26"/>
      <c r="JAI25" s="26"/>
      <c r="JAJ25" s="26"/>
      <c r="JAK25" s="26"/>
      <c r="JAL25" s="26"/>
      <c r="JAM25" s="26"/>
      <c r="JAN25" s="26"/>
      <c r="JAO25" s="26"/>
      <c r="JAP25" s="26"/>
      <c r="JAQ25" s="26"/>
      <c r="JAR25" s="26"/>
      <c r="JAS25" s="26"/>
      <c r="JAT25" s="26"/>
      <c r="JAU25" s="26"/>
      <c r="JAV25" s="26"/>
      <c r="JAW25" s="26"/>
      <c r="JAX25" s="26"/>
      <c r="JAY25" s="26"/>
      <c r="JAZ25" s="26"/>
      <c r="JBA25" s="26"/>
      <c r="JBB25" s="26"/>
      <c r="JBC25" s="26"/>
      <c r="JBD25" s="26"/>
      <c r="JBE25" s="26"/>
      <c r="JBF25" s="26"/>
      <c r="JBG25" s="26"/>
      <c r="JBH25" s="26"/>
      <c r="JBI25" s="26"/>
      <c r="JBJ25" s="26"/>
      <c r="JBK25" s="26"/>
      <c r="JBL25" s="26"/>
      <c r="JBM25" s="26"/>
      <c r="JBN25" s="26"/>
      <c r="JBO25" s="26"/>
      <c r="JBP25" s="26"/>
      <c r="JBQ25" s="26"/>
      <c r="JBR25" s="26"/>
      <c r="JBS25" s="26"/>
      <c r="JBT25" s="26"/>
      <c r="JBU25" s="26"/>
      <c r="JBV25" s="26"/>
      <c r="JBW25" s="26"/>
      <c r="JBX25" s="26"/>
      <c r="JBY25" s="26"/>
      <c r="JBZ25" s="26"/>
      <c r="JCA25" s="26"/>
      <c r="JCB25" s="26"/>
      <c r="JCC25" s="26"/>
      <c r="JCD25" s="26"/>
      <c r="JCE25" s="26"/>
      <c r="JCF25" s="26"/>
      <c r="JCG25" s="26"/>
      <c r="JCH25" s="26"/>
      <c r="JCI25" s="26"/>
      <c r="JCJ25" s="26"/>
      <c r="JCK25" s="26"/>
      <c r="JCL25" s="26"/>
      <c r="JCM25" s="26"/>
      <c r="JCN25" s="26"/>
      <c r="JCO25" s="26"/>
      <c r="JCP25" s="26"/>
      <c r="JCQ25" s="26"/>
      <c r="JCR25" s="26"/>
      <c r="JCS25" s="26"/>
      <c r="JCT25" s="26"/>
      <c r="JCU25" s="26"/>
      <c r="JCV25" s="26"/>
      <c r="JCW25" s="26"/>
      <c r="JCX25" s="26"/>
      <c r="JCY25" s="26"/>
      <c r="JCZ25" s="26"/>
      <c r="JDA25" s="26"/>
      <c r="JDB25" s="26"/>
      <c r="JDC25" s="26"/>
      <c r="JDD25" s="26"/>
      <c r="JDE25" s="26"/>
      <c r="JDF25" s="26"/>
      <c r="JDG25" s="26"/>
      <c r="JDH25" s="26"/>
      <c r="JDI25" s="26"/>
      <c r="JDJ25" s="26"/>
      <c r="JDK25" s="26"/>
      <c r="JDL25" s="26"/>
      <c r="JDM25" s="26"/>
      <c r="JDN25" s="26"/>
      <c r="JDO25" s="26"/>
      <c r="JDP25" s="26"/>
      <c r="JDQ25" s="26"/>
      <c r="JDR25" s="26"/>
      <c r="JDS25" s="26"/>
      <c r="JDT25" s="26"/>
      <c r="JDU25" s="26"/>
      <c r="JDV25" s="26"/>
      <c r="JDW25" s="26"/>
      <c r="JDX25" s="26"/>
      <c r="JDY25" s="26"/>
      <c r="JDZ25" s="26"/>
      <c r="JEA25" s="26"/>
      <c r="JEB25" s="26"/>
      <c r="JEC25" s="26"/>
      <c r="JED25" s="26"/>
      <c r="JEE25" s="26"/>
      <c r="JEF25" s="26"/>
      <c r="JEG25" s="26"/>
      <c r="JEH25" s="26"/>
      <c r="JEI25" s="26"/>
      <c r="JEJ25" s="26"/>
      <c r="JEK25" s="26"/>
      <c r="JEL25" s="26"/>
      <c r="JEM25" s="26"/>
      <c r="JEN25" s="26"/>
      <c r="JEO25" s="26"/>
      <c r="JEP25" s="26"/>
      <c r="JEQ25" s="26"/>
      <c r="JER25" s="26"/>
      <c r="JES25" s="26"/>
      <c r="JET25" s="26"/>
      <c r="JEU25" s="26"/>
      <c r="JEV25" s="26"/>
      <c r="JEW25" s="26"/>
      <c r="JEX25" s="26"/>
      <c r="JEY25" s="26"/>
      <c r="JEZ25" s="26"/>
      <c r="JFA25" s="26"/>
      <c r="JFB25" s="26"/>
      <c r="JFC25" s="26"/>
      <c r="JFD25" s="26"/>
      <c r="JFE25" s="26"/>
      <c r="JFF25" s="26"/>
      <c r="JFG25" s="26"/>
      <c r="JFH25" s="26"/>
      <c r="JFI25" s="26"/>
      <c r="JFJ25" s="26"/>
      <c r="JFK25" s="26"/>
      <c r="JFL25" s="26"/>
      <c r="JFM25" s="26"/>
      <c r="JFN25" s="26"/>
      <c r="JFO25" s="26"/>
      <c r="JFP25" s="26"/>
      <c r="JFQ25" s="26"/>
      <c r="JFR25" s="26"/>
      <c r="JFS25" s="26"/>
      <c r="JFT25" s="26"/>
      <c r="JFU25" s="26"/>
      <c r="JFV25" s="26"/>
      <c r="JFW25" s="26"/>
      <c r="JFX25" s="26"/>
      <c r="JFY25" s="26"/>
      <c r="JFZ25" s="26"/>
      <c r="JGA25" s="26"/>
      <c r="JGB25" s="26"/>
      <c r="JGC25" s="26"/>
      <c r="JGD25" s="26"/>
      <c r="JGE25" s="26"/>
      <c r="JGF25" s="26"/>
      <c r="JGG25" s="26"/>
      <c r="JGH25" s="26"/>
      <c r="JGI25" s="26"/>
      <c r="JGJ25" s="26"/>
      <c r="JGK25" s="26"/>
      <c r="JGL25" s="26"/>
      <c r="JGM25" s="26"/>
      <c r="JGN25" s="26"/>
      <c r="JGO25" s="26"/>
      <c r="JGP25" s="26"/>
      <c r="JGQ25" s="26"/>
      <c r="JGR25" s="26"/>
      <c r="JGS25" s="26"/>
      <c r="JGT25" s="26"/>
      <c r="JGU25" s="26"/>
      <c r="JGV25" s="26"/>
      <c r="JGW25" s="26"/>
      <c r="JGX25" s="26"/>
      <c r="JGY25" s="26"/>
      <c r="JGZ25" s="26"/>
      <c r="JHA25" s="26"/>
      <c r="JHB25" s="26"/>
      <c r="JHC25" s="26"/>
      <c r="JHD25" s="26"/>
      <c r="JHE25" s="26"/>
      <c r="JHF25" s="26"/>
      <c r="JHG25" s="26"/>
      <c r="JHH25" s="26"/>
      <c r="JHI25" s="26"/>
      <c r="JHJ25" s="26"/>
      <c r="JHK25" s="26"/>
      <c r="JHL25" s="26"/>
      <c r="JHM25" s="26"/>
      <c r="JHN25" s="26"/>
      <c r="JHO25" s="26"/>
      <c r="JHP25" s="26"/>
      <c r="JHQ25" s="26"/>
      <c r="JHR25" s="26"/>
      <c r="JHS25" s="26"/>
      <c r="JHT25" s="26"/>
      <c r="JHU25" s="26"/>
      <c r="JHV25" s="26"/>
      <c r="JHW25" s="26"/>
      <c r="JHX25" s="26"/>
      <c r="JHY25" s="26"/>
      <c r="JHZ25" s="26"/>
      <c r="JIA25" s="26"/>
      <c r="JIB25" s="26"/>
      <c r="JIC25" s="26"/>
      <c r="JID25" s="26"/>
      <c r="JIE25" s="26"/>
      <c r="JIF25" s="26"/>
      <c r="JIG25" s="26"/>
      <c r="JIH25" s="26"/>
      <c r="JII25" s="26"/>
      <c r="JIJ25" s="26"/>
      <c r="JIK25" s="26"/>
      <c r="JIL25" s="26"/>
      <c r="JIM25" s="26"/>
      <c r="JIN25" s="26"/>
      <c r="JIO25" s="26"/>
      <c r="JIP25" s="26"/>
      <c r="JIQ25" s="26"/>
      <c r="JIR25" s="26"/>
      <c r="JIS25" s="26"/>
      <c r="JIT25" s="26"/>
      <c r="JIU25" s="26"/>
      <c r="JIV25" s="26"/>
      <c r="JIW25" s="26"/>
      <c r="JIX25" s="26"/>
      <c r="JIY25" s="26"/>
      <c r="JIZ25" s="26"/>
      <c r="JJA25" s="26"/>
      <c r="JJB25" s="26"/>
      <c r="JJC25" s="26"/>
      <c r="JJD25" s="26"/>
      <c r="JJE25" s="26"/>
      <c r="JJF25" s="26"/>
      <c r="JJG25" s="26"/>
      <c r="JJH25" s="26"/>
      <c r="JJI25" s="26"/>
      <c r="JJJ25" s="26"/>
      <c r="JJK25" s="26"/>
      <c r="JJL25" s="26"/>
      <c r="JJM25" s="26"/>
      <c r="JJN25" s="26"/>
      <c r="JJO25" s="26"/>
      <c r="JJP25" s="26"/>
      <c r="JJQ25" s="26"/>
      <c r="JJR25" s="26"/>
      <c r="JJS25" s="26"/>
      <c r="JJT25" s="26"/>
      <c r="JJU25" s="26"/>
      <c r="JJV25" s="26"/>
      <c r="JJW25" s="26"/>
      <c r="JJX25" s="26"/>
      <c r="JJY25" s="26"/>
      <c r="JJZ25" s="26"/>
    </row>
    <row r="26" spans="1:7046" s="26" customFormat="1" x14ac:dyDescent="0.2">
      <c r="A26" s="24" t="s">
        <v>64</v>
      </c>
      <c r="B26" s="15"/>
      <c r="C26" s="15"/>
      <c r="D26" s="15"/>
      <c r="E26" s="15"/>
      <c r="F26" s="15"/>
      <c r="G26" s="23"/>
      <c r="H26" s="326"/>
      <c r="I26" s="23"/>
      <c r="J26" s="508">
        <f ca="1">IF(P26='Tesla Valuation Inputs'!D26,P26,IF(_xlfn.NORM.INV(O26,P26,('Tesla Valuation Inputs'!D26-P26))&lt;'Tesla Valuation Inputs'!B26,'Tesla Valuation Inputs'!B26,IF(_xlfn.NORM.INV(O26,P26,('Tesla Valuation Inputs'!D26-P26))&gt;'Tesla Valuation Inputs'!E26,'Tesla Valuation Inputs'!E26,_xlfn.NORM.INV(O26,P26,('Tesla Valuation Inputs'!D26-P26)))))</f>
        <v>0.9829613919338509</v>
      </c>
      <c r="K26" s="194"/>
      <c r="L26" s="27" t="s">
        <v>163</v>
      </c>
      <c r="M26" s="27"/>
      <c r="O26" s="52">
        <f t="shared" ca="1" si="0"/>
        <v>0.74153003135540818</v>
      </c>
      <c r="P26" s="53">
        <f>('Tesla Valuation Inputs'!D26-'Tesla Valuation Inputs'!C26)/2+'Tesla Valuation Inputs'!C26</f>
        <v>0.97</v>
      </c>
    </row>
    <row r="27" spans="1:7046" s="26" customFormat="1" x14ac:dyDescent="0.2">
      <c r="A27" s="24" t="s">
        <v>65</v>
      </c>
      <c r="B27" s="15"/>
      <c r="C27" s="15"/>
      <c r="D27" s="15"/>
      <c r="E27" s="15"/>
      <c r="F27" s="15"/>
      <c r="G27" s="23"/>
      <c r="H27" s="326"/>
      <c r="I27" s="23"/>
      <c r="J27" s="508">
        <f ca="1">IF(P27='Tesla Valuation Inputs'!D27,P27,IF(_xlfn.NORM.INV(O27,P27,('Tesla Valuation Inputs'!D27-P27))&lt;'Tesla Valuation Inputs'!B27,'Tesla Valuation Inputs'!B27,IF(_xlfn.NORM.INV(O27,P27,('Tesla Valuation Inputs'!D27-P27))&gt;'Tesla Valuation Inputs'!E27,'Tesla Valuation Inputs'!E27,_xlfn.NORM.INV(O27,P27,('Tesla Valuation Inputs'!D27-P27)))))</f>
        <v>0.25945441395152025</v>
      </c>
      <c r="K27" s="194"/>
      <c r="L27" s="27" t="s">
        <v>164</v>
      </c>
      <c r="M27" s="27"/>
      <c r="O27" s="52">
        <f t="shared" ca="1" si="0"/>
        <v>0.67702372072900496</v>
      </c>
      <c r="P27" s="53">
        <f>('Tesla Valuation Inputs'!D27-'Tesla Valuation Inputs'!C27)/2+'Tesla Valuation Inputs'!C27</f>
        <v>0.22499999999999998</v>
      </c>
    </row>
    <row r="28" spans="1:7046" s="26" customFormat="1" x14ac:dyDescent="0.2">
      <c r="A28" s="32" t="s">
        <v>66</v>
      </c>
      <c r="B28" s="15"/>
      <c r="C28" s="15"/>
      <c r="D28" s="15"/>
      <c r="E28" s="15"/>
      <c r="F28" s="15"/>
      <c r="G28" s="23"/>
      <c r="H28" s="326"/>
      <c r="I28" s="23"/>
      <c r="J28" s="508">
        <f>IF(P28='Tesla Valuation Inputs'!D28,P28,IF(_xlfn.NORM.INV(O28,P28,('Tesla Valuation Inputs'!D28-P28))&lt;'Tesla Valuation Inputs'!B28,'Tesla Valuation Inputs'!B28,IF(_xlfn.NORM.INV(O28,P28,('Tesla Valuation Inputs'!D28-P28))&gt;'Tesla Valuation Inputs'!E28,'Tesla Valuation Inputs'!E28,_xlfn.NORM.INV(O28,P28,('Tesla Valuation Inputs'!D28-P28)))))</f>
        <v>0.2</v>
      </c>
      <c r="K28" s="194"/>
      <c r="L28" s="27" t="s">
        <v>165</v>
      </c>
      <c r="M28" s="27"/>
      <c r="O28" s="52">
        <f t="shared" ca="1" si="0"/>
        <v>0.79122278348244046</v>
      </c>
      <c r="P28" s="53">
        <f>('Tesla Valuation Inputs'!D28-'Tesla Valuation Inputs'!C28)/2+'Tesla Valuation Inputs'!C28</f>
        <v>0.2</v>
      </c>
    </row>
    <row r="29" spans="1:7046" s="26" customFormat="1" x14ac:dyDescent="0.2">
      <c r="A29" s="32" t="s">
        <v>67</v>
      </c>
      <c r="B29" s="15"/>
      <c r="C29" s="15"/>
      <c r="D29" s="15"/>
      <c r="E29" s="15"/>
      <c r="F29" s="15"/>
      <c r="G29" s="23"/>
      <c r="H29" s="326"/>
      <c r="I29" s="23"/>
      <c r="J29" s="508">
        <f ca="1">IF(P29='Tesla Valuation Inputs'!D29,P29,IF(_xlfn.NORM.INV(O29,P29,('Tesla Valuation Inputs'!D29-P29))&lt;'Tesla Valuation Inputs'!B29,'Tesla Valuation Inputs'!B29,IF(_xlfn.NORM.INV(O29,P29,('Tesla Valuation Inputs'!D29-P29))&gt;'Tesla Valuation Inputs'!E29,'Tesla Valuation Inputs'!E29,_xlfn.NORM.INV(O29,P29,('Tesla Valuation Inputs'!D29-P29)))))</f>
        <v>7.1245731607087873E-2</v>
      </c>
      <c r="K29" s="194"/>
      <c r="L29" s="27" t="s">
        <v>166</v>
      </c>
      <c r="M29" s="27"/>
      <c r="O29" s="52">
        <f t="shared" ca="1" si="0"/>
        <v>0.72937419320758234</v>
      </c>
      <c r="P29" s="53">
        <f>('Tesla Valuation Inputs'!D29-'Tesla Valuation Inputs'!C29)/2+'Tesla Valuation Inputs'!C29</f>
        <v>5.7500000000000002E-2</v>
      </c>
    </row>
    <row r="30" spans="1:7046" s="26" customFormat="1" x14ac:dyDescent="0.2">
      <c r="A30" s="387" t="s">
        <v>167</v>
      </c>
      <c r="B30" s="388"/>
      <c r="C30" s="388"/>
      <c r="D30" s="388"/>
      <c r="E30" s="388"/>
      <c r="F30" s="388"/>
      <c r="G30" s="388"/>
      <c r="H30" s="388"/>
      <c r="I30" s="388"/>
      <c r="J30" s="511"/>
      <c r="K30" s="197"/>
      <c r="L30" s="27"/>
      <c r="M30" s="27"/>
      <c r="O30" s="52"/>
      <c r="P30" s="53"/>
    </row>
    <row r="31" spans="1:7046" s="26" customFormat="1" x14ac:dyDescent="0.2">
      <c r="A31" s="32" t="s">
        <v>168</v>
      </c>
      <c r="B31" s="15"/>
      <c r="C31" s="15"/>
      <c r="D31" s="15"/>
      <c r="E31" s="15"/>
      <c r="F31" s="15"/>
      <c r="G31" s="31"/>
      <c r="H31" s="329"/>
      <c r="I31" s="61"/>
      <c r="J31" s="513">
        <f ca="1">IF(P31='Tesla Valuation Inputs'!D31,P31,IF(_xlfn.NORM.INV(O31,P31,('Tesla Valuation Inputs'!D31-P31))&lt;'Tesla Valuation Inputs'!B31,'Tesla Valuation Inputs'!B31,IF(_xlfn.NORM.INV(O31,P31,('Tesla Valuation Inputs'!D31-P31))&gt;'Tesla Valuation Inputs'!E31,'Tesla Valuation Inputs'!E31,_xlfn.NORM.INV(O31,P31,('Tesla Valuation Inputs'!D31-P31)))))</f>
        <v>0.28442121294975453</v>
      </c>
      <c r="K31" s="196"/>
      <c r="L31" s="129" t="s">
        <v>169</v>
      </c>
      <c r="M31" s="27"/>
      <c r="O31" s="52">
        <f t="shared" ca="1" si="0"/>
        <v>0.14054054612503197</v>
      </c>
      <c r="P31" s="53">
        <f>('Tesla Valuation Inputs'!D31-'Tesla Valuation Inputs'!C31)/2+'Tesla Valuation Inputs'!C31</f>
        <v>0.5</v>
      </c>
    </row>
    <row r="32" spans="1:7046" s="26" customFormat="1" x14ac:dyDescent="0.2">
      <c r="A32" s="32" t="s">
        <v>70</v>
      </c>
      <c r="B32" s="15"/>
      <c r="C32" s="15"/>
      <c r="D32" s="15"/>
      <c r="E32" s="15"/>
      <c r="F32" s="15"/>
      <c r="G32" s="31"/>
      <c r="H32" s="331"/>
      <c r="I32" s="18"/>
      <c r="J32" s="513">
        <f ca="1">IF(P32='Tesla Valuation Inputs'!D32,P32,IF(_xlfn.NORM.INV(O32,P32,('Tesla Valuation Inputs'!D32-P32))&lt;'Tesla Valuation Inputs'!B32,'Tesla Valuation Inputs'!B32,IF(_xlfn.NORM.INV(O32,P32,('Tesla Valuation Inputs'!D32-P32))&gt;'Tesla Valuation Inputs'!E32,'Tesla Valuation Inputs'!E32,_xlfn.NORM.INV(O32,P32,('Tesla Valuation Inputs'!D32-P32)))))</f>
        <v>0.13737498973888981</v>
      </c>
      <c r="K32" s="198"/>
      <c r="L32" s="129" t="s">
        <v>170</v>
      </c>
      <c r="M32" s="27"/>
      <c r="O32" s="52">
        <f t="shared" ca="1" si="0"/>
        <v>0.76959051650973775</v>
      </c>
      <c r="P32" s="53">
        <f>('Tesla Valuation Inputs'!D32-'Tesla Valuation Inputs'!C32)/2+'Tesla Valuation Inputs'!C32</f>
        <v>0.13</v>
      </c>
    </row>
    <row r="33" spans="1:7046" s="26" customFormat="1" x14ac:dyDescent="0.2">
      <c r="A33" s="32" t="s">
        <v>71</v>
      </c>
      <c r="B33" s="15"/>
      <c r="C33" s="15"/>
      <c r="D33" s="15"/>
      <c r="E33" s="15"/>
      <c r="F33" s="15"/>
      <c r="G33" s="31"/>
      <c r="H33" s="331"/>
      <c r="I33" s="18"/>
      <c r="J33" s="514">
        <f ca="1">IF(P33='Tesla Valuation Inputs'!D33,P33,IF(_xlfn.NORM.INV(O33,P33,('Tesla Valuation Inputs'!D33-P33))&lt;'Tesla Valuation Inputs'!B33,'Tesla Valuation Inputs'!B33,IF(_xlfn.NORM.INV(O33,P33,('Tesla Valuation Inputs'!D33-P33))&gt;'Tesla Valuation Inputs'!E33,'Tesla Valuation Inputs'!E33,_xlfn.NORM.INV(O33,P33,('Tesla Valuation Inputs'!D33-P33)))))</f>
        <v>0.17709961239002822</v>
      </c>
      <c r="K33" s="198"/>
      <c r="L33" s="129" t="s">
        <v>171</v>
      </c>
      <c r="M33" s="27"/>
      <c r="O33" s="52">
        <f t="shared" ca="1" si="0"/>
        <v>0.38589329223826385</v>
      </c>
      <c r="P33" s="53">
        <f>('Tesla Valuation Inputs'!D33-'Tesla Valuation Inputs'!C33)/2+'Tesla Valuation Inputs'!C33</f>
        <v>0.18</v>
      </c>
    </row>
    <row r="34" spans="1:7046" s="26" customFormat="1" x14ac:dyDescent="0.2">
      <c r="A34" s="32" t="s">
        <v>72</v>
      </c>
      <c r="B34" s="15"/>
      <c r="C34" s="15"/>
      <c r="D34" s="15"/>
      <c r="E34" s="15"/>
      <c r="F34" s="15"/>
      <c r="G34" s="31"/>
      <c r="H34" s="331"/>
      <c r="I34" s="18"/>
      <c r="J34" s="513">
        <f ca="1">IF(P34='Tesla Valuation Inputs'!D34,P34,IF(_xlfn.NORM.INV(O34,P34,('Tesla Valuation Inputs'!D34-P34))&lt;'Tesla Valuation Inputs'!B34,'Tesla Valuation Inputs'!B34,IF(_xlfn.NORM.INV(O34,P34,('Tesla Valuation Inputs'!D34-P34))&gt;'Tesla Valuation Inputs'!E34,'Tesla Valuation Inputs'!E34,_xlfn.NORM.INV(O34,P34,('Tesla Valuation Inputs'!D34-P34)))))</f>
        <v>0.29245403044230178</v>
      </c>
      <c r="K34" s="198"/>
      <c r="L34" s="129" t="s">
        <v>172</v>
      </c>
      <c r="M34" s="27"/>
      <c r="O34" s="52">
        <f t="shared" ca="1" si="0"/>
        <v>0.73325965885441591</v>
      </c>
      <c r="P34" s="53">
        <f>('Tesla Valuation Inputs'!D34-'Tesla Valuation Inputs'!C34)/2+'Tesla Valuation Inputs'!C34</f>
        <v>0.28000000000000003</v>
      </c>
    </row>
    <row r="35" spans="1:7046" s="26" customFormat="1" x14ac:dyDescent="0.2">
      <c r="A35" s="32" t="s">
        <v>73</v>
      </c>
      <c r="B35" s="15"/>
      <c r="C35" s="15"/>
      <c r="D35" s="15"/>
      <c r="E35" s="15"/>
      <c r="F35" s="15"/>
      <c r="G35" s="31"/>
      <c r="H35" s="326"/>
      <c r="I35" s="23"/>
      <c r="J35" s="508">
        <f ca="1">IF(P35='Tesla Valuation Inputs'!C35,P35,IF(_xlfn.NORM.INV(O35,P35,('Tesla Valuation Inputs'!C35-P35))&lt;'Tesla Valuation Inputs'!B35,'Tesla Valuation Inputs'!B35,IF(_xlfn.NORM.INV(O35,P35,('Tesla Valuation Inputs'!C35-P35))&gt;'Tesla Valuation Inputs'!E35,'Tesla Valuation Inputs'!E35,_xlfn.NORM.INV(O35,P35,('Tesla Valuation Inputs'!C35-P35)))))</f>
        <v>0.69772321602622001</v>
      </c>
      <c r="K35" s="194"/>
      <c r="L35" s="129" t="s">
        <v>173</v>
      </c>
      <c r="M35" s="27"/>
      <c r="O35" s="52">
        <f t="shared" ca="1" si="0"/>
        <v>0.13762074217241493</v>
      </c>
      <c r="P35" s="53">
        <f>('Tesla Valuation Inputs'!D35-'Tesla Valuation Inputs'!C35)/2+'Tesla Valuation Inputs'!C35</f>
        <v>0.72499999999999998</v>
      </c>
    </row>
    <row r="36" spans="1:7046" s="26" customFormat="1" x14ac:dyDescent="0.2">
      <c r="A36" s="32" t="s">
        <v>74</v>
      </c>
      <c r="B36" s="15"/>
      <c r="C36" s="15"/>
      <c r="D36" s="15"/>
      <c r="E36" s="15"/>
      <c r="F36" s="15"/>
      <c r="G36" s="31"/>
      <c r="H36" s="326"/>
      <c r="I36" s="23"/>
      <c r="J36" s="508">
        <f ca="1">IF(P36='Tesla Valuation Inputs'!D36,P36,IF(_xlfn.NORM.INV(O36,P36,('Tesla Valuation Inputs'!D36-P36))&lt;'Tesla Valuation Inputs'!B36,'Tesla Valuation Inputs'!B36,IF(_xlfn.NORM.INV(O36,P36,('Tesla Valuation Inputs'!D36-P36))&gt;'Tesla Valuation Inputs'!E36,'Tesla Valuation Inputs'!E36,_xlfn.NORM.INV(O36,P36,('Tesla Valuation Inputs'!D36-P36)))))</f>
        <v>3.9137324246940136E-2</v>
      </c>
      <c r="K36" s="194"/>
      <c r="L36" s="129" t="s">
        <v>174</v>
      </c>
      <c r="M36" s="27"/>
      <c r="O36" s="52">
        <f t="shared" ca="1" si="0"/>
        <v>0.30098595939997108</v>
      </c>
      <c r="P36" s="53">
        <f>('Tesla Valuation Inputs'!D36-'Tesla Valuation Inputs'!C36)/2+'Tesla Valuation Inputs'!C36</f>
        <v>0.06</v>
      </c>
    </row>
    <row r="37" spans="1:7046" s="26" customFormat="1" x14ac:dyDescent="0.2">
      <c r="A37" s="32" t="s">
        <v>175</v>
      </c>
      <c r="B37" s="15"/>
      <c r="C37" s="15"/>
      <c r="D37" s="15"/>
      <c r="E37" s="15"/>
      <c r="F37" s="15"/>
      <c r="G37" s="31"/>
      <c r="H37" s="332"/>
      <c r="I37" s="19"/>
      <c r="J37" s="509">
        <f ca="1">IF(P37='Tesla Valuation Inputs'!D37,P37,IF(_xlfn.NORM.INV(O37,P37,('Tesla Valuation Inputs'!D37-P37))&lt;'Tesla Valuation Inputs'!B37,'Tesla Valuation Inputs'!B37,IF(_xlfn.NORM.INV(O37,P37,('Tesla Valuation Inputs'!D37-P37))&gt;'Tesla Valuation Inputs'!E37,'Tesla Valuation Inputs'!E37,_xlfn.NORM.INV(O37,P37,('Tesla Valuation Inputs'!D37-P37)))))</f>
        <v>11820.316893776066</v>
      </c>
      <c r="K37" s="199"/>
      <c r="L37" s="129" t="s">
        <v>176</v>
      </c>
      <c r="M37" s="27"/>
      <c r="O37" s="52">
        <f t="shared" ca="1" si="0"/>
        <v>0.24835256758421553</v>
      </c>
      <c r="P37" s="53">
        <f>('Tesla Valuation Inputs'!D37-'Tesla Valuation Inputs'!C37)/2+'Tesla Valuation Inputs'!C37</f>
        <v>12500</v>
      </c>
    </row>
    <row r="38" spans="1:7046" s="26" customFormat="1" x14ac:dyDescent="0.2">
      <c r="A38" s="387" t="s">
        <v>177</v>
      </c>
      <c r="B38" s="388"/>
      <c r="C38" s="388"/>
      <c r="D38" s="388"/>
      <c r="E38" s="388"/>
      <c r="F38" s="388"/>
      <c r="G38" s="388"/>
      <c r="H38" s="388"/>
      <c r="I38" s="388"/>
      <c r="J38" s="511"/>
      <c r="K38" s="333"/>
      <c r="L38" s="27"/>
      <c r="M38" s="27"/>
      <c r="O38" s="52"/>
      <c r="P38" s="53"/>
    </row>
    <row r="39" spans="1:7046" s="26" customFormat="1" x14ac:dyDescent="0.2">
      <c r="A39" s="14" t="s">
        <v>77</v>
      </c>
      <c r="B39" s="15"/>
      <c r="C39" s="15"/>
      <c r="D39" s="15"/>
      <c r="E39" s="15"/>
      <c r="F39" s="15"/>
      <c r="G39" s="19"/>
      <c r="H39" s="332"/>
      <c r="I39" s="19"/>
      <c r="J39" s="509">
        <f ca="1">IF(P39='Tesla Valuation Inputs'!D39,P39,IF(_xlfn.NORM.INV(O39,P39,('Tesla Valuation Inputs'!D39-P39))&lt;'Tesla Valuation Inputs'!B39,'Tesla Valuation Inputs'!B39,IF(_xlfn.NORM.INV(O39,P39,('Tesla Valuation Inputs'!D39-P39))&gt;'Tesla Valuation Inputs'!E39,'Tesla Valuation Inputs'!E39,_xlfn.NORM.INV(O39,P39,('Tesla Valuation Inputs'!D39-P39)))))</f>
        <v>31572.890717510181</v>
      </c>
      <c r="K39" s="199"/>
      <c r="L39" s="27" t="s">
        <v>178</v>
      </c>
      <c r="M39" s="27"/>
      <c r="O39" s="52">
        <f t="shared" ca="1" si="0"/>
        <v>0.1996950668961911</v>
      </c>
      <c r="P39" s="334">
        <f>('Tesla Valuation Inputs'!D39-'Tesla Valuation Inputs'!C39)/2+'Tesla Valuation Inputs'!C39</f>
        <v>40000</v>
      </c>
    </row>
    <row r="40" spans="1:7046" s="26" customFormat="1" x14ac:dyDescent="0.2">
      <c r="A40" s="32" t="s">
        <v>78</v>
      </c>
      <c r="B40" s="15"/>
      <c r="C40" s="15"/>
      <c r="D40" s="15"/>
      <c r="E40" s="15"/>
      <c r="F40" s="15"/>
      <c r="G40" s="23"/>
      <c r="H40" s="326"/>
      <c r="I40" s="23"/>
      <c r="J40" s="508">
        <f ca="1">IF(P40='Tesla Valuation Inputs'!D40,P40,IF(_xlfn.NORM.INV(O40,P40,('Tesla Valuation Inputs'!D40-P40))&lt;'Tesla Valuation Inputs'!B40,'Tesla Valuation Inputs'!B40,IF(_xlfn.NORM.INV(O40,P40,('Tesla Valuation Inputs'!D40-P40))&gt;'Tesla Valuation Inputs'!E40,'Tesla Valuation Inputs'!E40,_xlfn.NORM.INV(O40,P40,('Tesla Valuation Inputs'!D40-P40)))))</f>
        <v>0.33874150239632206</v>
      </c>
      <c r="K40" s="194"/>
      <c r="L40" s="27" t="s">
        <v>179</v>
      </c>
      <c r="M40" s="27"/>
      <c r="O40" s="52">
        <f t="shared" ca="1" si="0"/>
        <v>0.57268731140538354</v>
      </c>
      <c r="P40" s="53">
        <f>('Tesla Valuation Inputs'!D40-'Tesla Valuation Inputs'!C40)/2+'Tesla Valuation Inputs'!C40</f>
        <v>0.32500000000000001</v>
      </c>
    </row>
    <row r="41" spans="1:7046" s="26" customFormat="1" x14ac:dyDescent="0.2">
      <c r="A41" s="129" t="s">
        <v>79</v>
      </c>
      <c r="B41" s="130"/>
      <c r="C41" s="128"/>
      <c r="D41" s="128"/>
      <c r="E41" s="128"/>
      <c r="F41" s="128"/>
      <c r="G41" s="314"/>
      <c r="H41" s="58"/>
      <c r="I41" s="19"/>
      <c r="J41" s="509">
        <f ca="1">IF(P41='Tesla Valuation Inputs'!D41,P41,IF(_xlfn.NORM.INV(O41,P41,('Tesla Valuation Inputs'!D41-P41))&lt;'Tesla Valuation Inputs'!B41,'Tesla Valuation Inputs'!B41,IF(_xlfn.NORM.INV(O41,P41,('Tesla Valuation Inputs'!D41-P41))&gt;'Tesla Valuation Inputs'!E41,'Tesla Valuation Inputs'!E41,_xlfn.NORM.INV(O41,P41,('Tesla Valuation Inputs'!D41-P41)))))</f>
        <v>368858127542.07446</v>
      </c>
      <c r="K41" s="194"/>
      <c r="L41" s="27"/>
      <c r="M41" s="27"/>
      <c r="O41" s="52">
        <f ca="1">RAND()</f>
        <v>0.87510611482651079</v>
      </c>
      <c r="P41" s="328">
        <f>('Tesla Valuation Inputs'!D41-'Tesla Valuation Inputs'!C41)/2+'Tesla Valuation Inputs'!C41</f>
        <v>225000000000</v>
      </c>
    </row>
    <row r="42" spans="1:7046" s="26" customFormat="1" x14ac:dyDescent="0.2">
      <c r="A42" s="387" t="s">
        <v>180</v>
      </c>
      <c r="B42" s="388"/>
      <c r="C42" s="388"/>
      <c r="D42" s="388"/>
      <c r="E42" s="388"/>
      <c r="F42" s="388"/>
      <c r="G42" s="388"/>
      <c r="H42" s="388"/>
      <c r="I42" s="388"/>
      <c r="J42" s="511"/>
      <c r="K42" s="16"/>
      <c r="L42" s="27"/>
      <c r="M42" s="27"/>
      <c r="O42" s="40"/>
      <c r="P42" s="53"/>
    </row>
    <row r="43" spans="1:7046" s="26" customFormat="1" x14ac:dyDescent="0.2">
      <c r="A43" s="105" t="s">
        <v>181</v>
      </c>
      <c r="B43" s="15"/>
      <c r="C43" s="15"/>
      <c r="D43" s="15"/>
      <c r="E43" s="15"/>
      <c r="F43" s="15"/>
      <c r="G43" s="23"/>
      <c r="H43" s="326"/>
      <c r="I43" s="19"/>
      <c r="J43" s="509">
        <f ca="1">IF(P43='Tesla Valuation Inputs'!D43,P43,IF(_xlfn.NORM.INV(O43,P43,('Tesla Valuation Inputs'!D43-P43))&lt;'Tesla Valuation Inputs'!B43,'Tesla Valuation Inputs'!B43,IF(_xlfn.NORM.INV(O43,P43,('Tesla Valuation Inputs'!D43-P43))&gt;'Tesla Valuation Inputs'!E43,'Tesla Valuation Inputs'!E43,_xlfn.NORM.INV(O43,P43,('Tesla Valuation Inputs'!D43-P43)))))</f>
        <v>4</v>
      </c>
      <c r="K43" s="194"/>
      <c r="L43" s="27" t="s">
        <v>182</v>
      </c>
      <c r="M43" s="27"/>
      <c r="O43" s="52">
        <f t="shared" ca="1" si="0"/>
        <v>4.3959068052210504E-2</v>
      </c>
      <c r="P43" s="53">
        <f>('Tesla Valuation Inputs'!D43-'Tesla Valuation Inputs'!C43)/2+'Tesla Valuation Inputs'!C43</f>
        <v>6</v>
      </c>
    </row>
    <row r="44" spans="1:7046" s="26" customFormat="1" ht="17" x14ac:dyDescent="0.2">
      <c r="A44" s="29" t="s">
        <v>82</v>
      </c>
      <c r="B44" s="15"/>
      <c r="C44" s="15"/>
      <c r="D44" s="15"/>
      <c r="E44" s="15"/>
      <c r="F44" s="15"/>
      <c r="G44" s="19"/>
      <c r="H44" s="332"/>
      <c r="I44" s="19"/>
      <c r="J44" s="509">
        <f ca="1">IF(P44='Tesla Valuation Inputs'!D44,P44,IF(_xlfn.NORM.INV(O44,P44,('Tesla Valuation Inputs'!D44-P44))&lt;'Tesla Valuation Inputs'!B44,'Tesla Valuation Inputs'!B44,IF(_xlfn.NORM.INV(O44,P44,('Tesla Valuation Inputs'!D44-P44))&gt;'Tesla Valuation Inputs'!E44,'Tesla Valuation Inputs'!E44,_xlfn.NORM.INV(O44,P44,('Tesla Valuation Inputs'!D44-P44)))))</f>
        <v>117220.65062892197</v>
      </c>
      <c r="K44" s="199"/>
      <c r="L44" s="27" t="s">
        <v>183</v>
      </c>
      <c r="M44" s="27"/>
      <c r="O44" s="52">
        <f ca="1">RAND()</f>
        <v>0.64096243586225388</v>
      </c>
      <c r="P44" s="334">
        <f>('Tesla Valuation Inputs'!D44-'Tesla Valuation Inputs'!C44)/2+'Tesla Valuation Inputs'!C44</f>
        <v>110000</v>
      </c>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0"/>
      <c r="CE44" s="10"/>
      <c r="CF44" s="10"/>
      <c r="CG44" s="10"/>
      <c r="CH44" s="10"/>
      <c r="CI44" s="10"/>
      <c r="CJ44" s="10"/>
      <c r="CK44" s="10"/>
      <c r="CL44" s="10"/>
      <c r="CM44" s="10"/>
      <c r="CN44" s="10"/>
      <c r="CO44" s="10"/>
      <c r="CP44" s="10"/>
      <c r="CQ44" s="10"/>
      <c r="CR44" s="10"/>
      <c r="CS44" s="10"/>
      <c r="CT44" s="10"/>
      <c r="CU44" s="10"/>
      <c r="CV44" s="10"/>
      <c r="CW44" s="10"/>
      <c r="CX44" s="10"/>
      <c r="CY44" s="10"/>
      <c r="CZ44" s="10"/>
      <c r="DA44" s="10"/>
      <c r="DB44" s="10"/>
      <c r="DC44" s="10"/>
      <c r="DD44" s="10"/>
      <c r="DE44" s="10"/>
      <c r="DF44" s="10"/>
      <c r="DG44" s="10"/>
      <c r="DH44" s="10"/>
      <c r="DI44" s="10"/>
      <c r="DJ44" s="10"/>
      <c r="DK44" s="10"/>
      <c r="DL44" s="10"/>
      <c r="DM44" s="10"/>
      <c r="DN44" s="10"/>
      <c r="DO44" s="10"/>
      <c r="DP44" s="10"/>
      <c r="DQ44" s="10"/>
      <c r="DR44" s="10"/>
      <c r="DS44" s="10"/>
      <c r="DT44" s="10"/>
      <c r="DU44" s="10"/>
      <c r="DV44" s="10"/>
      <c r="DW44" s="10"/>
      <c r="DX44" s="10"/>
      <c r="DY44" s="10"/>
      <c r="DZ44" s="10"/>
      <c r="EA44" s="10"/>
      <c r="EB44" s="10"/>
      <c r="EC44" s="10"/>
      <c r="ED44" s="10"/>
      <c r="EE44" s="10"/>
      <c r="EF44" s="10"/>
      <c r="EG44" s="10"/>
      <c r="EH44" s="10"/>
      <c r="EI44" s="10"/>
      <c r="EJ44" s="10"/>
      <c r="EK44" s="10"/>
      <c r="EL44" s="10"/>
      <c r="EM44" s="10"/>
      <c r="EN44" s="10"/>
      <c r="EO44" s="10"/>
      <c r="EP44" s="10"/>
      <c r="EQ44" s="10"/>
      <c r="ER44" s="10"/>
      <c r="ES44" s="10"/>
      <c r="ET44" s="10"/>
      <c r="EU44" s="10"/>
      <c r="EV44" s="10"/>
      <c r="EW44" s="10"/>
      <c r="EX44" s="10"/>
      <c r="EY44" s="10"/>
      <c r="EZ44" s="10"/>
      <c r="FA44" s="10"/>
      <c r="FB44" s="10"/>
      <c r="FC44" s="10"/>
      <c r="FD44" s="10"/>
      <c r="FE44" s="10"/>
      <c r="FF44" s="10"/>
      <c r="FG44" s="10"/>
      <c r="FH44" s="10"/>
      <c r="FI44" s="10"/>
      <c r="FJ44" s="10"/>
      <c r="FK44" s="10"/>
      <c r="FL44" s="10"/>
      <c r="FM44" s="10"/>
      <c r="FN44" s="10"/>
      <c r="FO44" s="10"/>
      <c r="FP44" s="10"/>
      <c r="FQ44" s="10"/>
      <c r="FR44" s="10"/>
      <c r="FS44" s="10"/>
      <c r="FT44" s="10"/>
      <c r="FU44" s="10"/>
      <c r="FV44" s="10"/>
      <c r="FW44" s="10"/>
      <c r="FX44" s="10"/>
      <c r="FY44" s="10"/>
      <c r="FZ44" s="10"/>
      <c r="GA44" s="10"/>
      <c r="GB44" s="10"/>
      <c r="GC44" s="10"/>
      <c r="GD44" s="10"/>
      <c r="GE44" s="10"/>
      <c r="GF44" s="10"/>
      <c r="GG44" s="10"/>
      <c r="GH44" s="10"/>
      <c r="GI44" s="10"/>
      <c r="GJ44" s="10"/>
      <c r="GK44" s="10"/>
      <c r="GL44" s="10"/>
      <c r="GM44" s="10"/>
      <c r="GN44" s="10"/>
      <c r="GO44" s="10"/>
      <c r="GP44" s="10"/>
      <c r="GQ44" s="10"/>
      <c r="GR44" s="10"/>
      <c r="GS44" s="10"/>
      <c r="GT44" s="10"/>
      <c r="GU44" s="10"/>
      <c r="GV44" s="10"/>
      <c r="GW44" s="10"/>
      <c r="GX44" s="10"/>
      <c r="GY44" s="10"/>
      <c r="GZ44" s="10"/>
      <c r="HA44" s="10"/>
      <c r="HB44" s="10"/>
      <c r="HC44" s="10"/>
      <c r="HD44" s="10"/>
      <c r="HE44" s="10"/>
      <c r="HF44" s="10"/>
      <c r="HG44" s="10"/>
      <c r="HH44" s="10"/>
      <c r="HI44" s="10"/>
      <c r="HJ44" s="10"/>
      <c r="HK44" s="10"/>
      <c r="HL44" s="10"/>
      <c r="HM44" s="10"/>
      <c r="HN44" s="10"/>
      <c r="HO44" s="10"/>
      <c r="HP44" s="10"/>
      <c r="HQ44" s="10"/>
      <c r="HR44" s="10"/>
      <c r="HS44" s="10"/>
      <c r="HT44" s="10"/>
      <c r="HU44" s="10"/>
      <c r="HV44" s="10"/>
      <c r="HW44" s="10"/>
      <c r="HX44" s="10"/>
      <c r="HY44" s="10"/>
      <c r="HZ44" s="10"/>
      <c r="IA44" s="10"/>
      <c r="IB44" s="10"/>
      <c r="IC44" s="10"/>
      <c r="ID44" s="10"/>
      <c r="IE44" s="10"/>
      <c r="IF44" s="10"/>
      <c r="IG44" s="10"/>
      <c r="IH44" s="10"/>
      <c r="II44" s="10"/>
      <c r="IJ44" s="10"/>
      <c r="IK44" s="10"/>
      <c r="IL44" s="10"/>
      <c r="IM44" s="10"/>
      <c r="IN44" s="10"/>
      <c r="IO44" s="10"/>
      <c r="IP44" s="10"/>
      <c r="IQ44" s="10"/>
      <c r="IR44" s="10"/>
      <c r="IS44" s="10"/>
      <c r="IT44" s="10"/>
      <c r="IU44" s="10"/>
      <c r="IV44" s="10"/>
      <c r="IW44" s="10"/>
      <c r="IX44" s="10"/>
      <c r="IY44" s="10"/>
      <c r="IZ44" s="10"/>
      <c r="JA44" s="10"/>
      <c r="JB44" s="10"/>
      <c r="JC44" s="10"/>
      <c r="JD44" s="10"/>
      <c r="JE44" s="10"/>
      <c r="JF44" s="10"/>
      <c r="JG44" s="10"/>
      <c r="JH44" s="10"/>
      <c r="JI44" s="10"/>
      <c r="JJ44" s="10"/>
      <c r="JK44" s="10"/>
      <c r="JL44" s="10"/>
      <c r="JM44" s="10"/>
      <c r="JN44" s="10"/>
      <c r="JO44" s="10"/>
      <c r="JP44" s="10"/>
      <c r="JQ44" s="10"/>
      <c r="JR44" s="10"/>
      <c r="JS44" s="10"/>
      <c r="JT44" s="10"/>
      <c r="JU44" s="10"/>
      <c r="JV44" s="10"/>
      <c r="JW44" s="10"/>
      <c r="JX44" s="10"/>
      <c r="JY44" s="10"/>
      <c r="JZ44" s="10"/>
      <c r="KA44" s="10"/>
      <c r="KB44" s="10"/>
      <c r="KC44" s="10"/>
      <c r="KD44" s="10"/>
      <c r="KE44" s="10"/>
      <c r="KF44" s="10"/>
      <c r="KG44" s="10"/>
      <c r="KH44" s="10"/>
      <c r="KI44" s="10"/>
      <c r="KJ44" s="10"/>
      <c r="KK44" s="10"/>
      <c r="KL44" s="10"/>
      <c r="KM44" s="10"/>
      <c r="KN44" s="10"/>
      <c r="KO44" s="10"/>
      <c r="KP44" s="10"/>
      <c r="KQ44" s="10"/>
      <c r="KR44" s="10"/>
      <c r="KS44" s="10"/>
      <c r="KT44" s="10"/>
      <c r="KU44" s="10"/>
      <c r="KV44" s="10"/>
      <c r="KW44" s="10"/>
      <c r="KX44" s="10"/>
      <c r="KY44" s="10"/>
      <c r="KZ44" s="10"/>
      <c r="LA44" s="10"/>
      <c r="LB44" s="10"/>
      <c r="LC44" s="10"/>
      <c r="LD44" s="10"/>
      <c r="LE44" s="10"/>
      <c r="LF44" s="10"/>
      <c r="LG44" s="10"/>
      <c r="LH44" s="10"/>
      <c r="LI44" s="10"/>
      <c r="LJ44" s="10"/>
      <c r="LK44" s="10"/>
      <c r="LL44" s="10"/>
      <c r="LM44" s="10"/>
      <c r="LN44" s="10"/>
      <c r="LO44" s="10"/>
      <c r="LP44" s="10"/>
      <c r="LQ44" s="10"/>
      <c r="LR44" s="10"/>
      <c r="LS44" s="10"/>
      <c r="LT44" s="10"/>
      <c r="LU44" s="10"/>
      <c r="LV44" s="10"/>
      <c r="LW44" s="10"/>
      <c r="LX44" s="10"/>
      <c r="LY44" s="10"/>
      <c r="LZ44" s="10"/>
      <c r="MA44" s="10"/>
      <c r="MB44" s="10"/>
      <c r="MC44" s="10"/>
      <c r="MD44" s="10"/>
      <c r="ME44" s="10"/>
      <c r="MF44" s="10"/>
      <c r="MG44" s="10"/>
      <c r="MH44" s="10"/>
      <c r="MI44" s="10"/>
      <c r="MJ44" s="10"/>
      <c r="MK44" s="10"/>
      <c r="ML44" s="10"/>
      <c r="MM44" s="10"/>
      <c r="MN44" s="10"/>
      <c r="MO44" s="10"/>
      <c r="MP44" s="10"/>
      <c r="MQ44" s="10"/>
      <c r="MR44" s="10"/>
      <c r="MS44" s="10"/>
      <c r="MT44" s="10"/>
      <c r="MU44" s="10"/>
      <c r="MV44" s="10"/>
      <c r="MW44" s="10"/>
      <c r="MX44" s="10"/>
      <c r="MY44" s="10"/>
      <c r="MZ44" s="10"/>
      <c r="NA44" s="10"/>
      <c r="NB44" s="10"/>
      <c r="NC44" s="10"/>
      <c r="ND44" s="10"/>
      <c r="NE44" s="10"/>
      <c r="NF44" s="10"/>
      <c r="NG44" s="10"/>
      <c r="NH44" s="10"/>
      <c r="NI44" s="10"/>
      <c r="NJ44" s="10"/>
      <c r="NK44" s="10"/>
      <c r="NL44" s="10"/>
      <c r="NM44" s="10"/>
      <c r="NN44" s="10"/>
      <c r="NO44" s="10"/>
      <c r="NP44" s="10"/>
      <c r="NQ44" s="10"/>
      <c r="NR44" s="10"/>
      <c r="NS44" s="10"/>
      <c r="NT44" s="10"/>
      <c r="NU44" s="10"/>
      <c r="NV44" s="10"/>
      <c r="NW44" s="10"/>
      <c r="NX44" s="10"/>
      <c r="NY44" s="10"/>
      <c r="NZ44" s="10"/>
      <c r="OA44" s="10"/>
      <c r="OB44" s="10"/>
      <c r="OC44" s="10"/>
      <c r="OD44" s="10"/>
      <c r="OE44" s="10"/>
      <c r="OF44" s="10"/>
      <c r="OG44" s="10"/>
      <c r="OH44" s="10"/>
      <c r="OI44" s="10"/>
      <c r="OJ44" s="10"/>
      <c r="OK44" s="10"/>
      <c r="OL44" s="10"/>
      <c r="OM44" s="10"/>
      <c r="ON44" s="10"/>
      <c r="OO44" s="10"/>
      <c r="OP44" s="10"/>
      <c r="OQ44" s="10"/>
      <c r="OR44" s="10"/>
      <c r="OS44" s="10"/>
      <c r="OT44" s="10"/>
      <c r="OU44" s="10"/>
      <c r="OV44" s="10"/>
      <c r="OW44" s="10"/>
      <c r="OX44" s="10"/>
      <c r="OY44" s="10"/>
      <c r="OZ44" s="10"/>
      <c r="PA44" s="10"/>
      <c r="PB44" s="10"/>
      <c r="PC44" s="10"/>
      <c r="PD44" s="10"/>
      <c r="PE44" s="10"/>
      <c r="PF44" s="10"/>
      <c r="PG44" s="10"/>
      <c r="PH44" s="10"/>
      <c r="PI44" s="10"/>
      <c r="PJ44" s="10"/>
      <c r="PK44" s="10"/>
      <c r="PL44" s="10"/>
      <c r="PM44" s="10"/>
      <c r="PN44" s="10"/>
      <c r="PO44" s="10"/>
      <c r="PP44" s="10"/>
      <c r="PQ44" s="10"/>
      <c r="PR44" s="10"/>
      <c r="PS44" s="10"/>
      <c r="PT44" s="10"/>
      <c r="PU44" s="10"/>
      <c r="PV44" s="10"/>
      <c r="PW44" s="10"/>
      <c r="PX44" s="10"/>
      <c r="PY44" s="10"/>
      <c r="PZ44" s="10"/>
      <c r="QA44" s="10"/>
      <c r="QB44" s="10"/>
      <c r="QC44" s="10"/>
      <c r="QD44" s="10"/>
      <c r="QE44" s="10"/>
      <c r="QF44" s="10"/>
      <c r="QG44" s="10"/>
      <c r="QH44" s="10"/>
      <c r="QI44" s="10"/>
      <c r="QJ44" s="10"/>
      <c r="QK44" s="10"/>
      <c r="QL44" s="10"/>
      <c r="QM44" s="10"/>
      <c r="QN44" s="10"/>
      <c r="QO44" s="10"/>
      <c r="QP44" s="10"/>
      <c r="QQ44" s="10"/>
      <c r="QR44" s="10"/>
      <c r="QS44" s="10"/>
      <c r="QT44" s="10"/>
      <c r="QU44" s="10"/>
      <c r="QV44" s="10"/>
      <c r="QW44" s="10"/>
      <c r="QX44" s="10"/>
      <c r="QY44" s="10"/>
      <c r="QZ44" s="10"/>
      <c r="RA44" s="10"/>
      <c r="RB44" s="10"/>
      <c r="RC44" s="10"/>
      <c r="RD44" s="10"/>
      <c r="RE44" s="10"/>
      <c r="RF44" s="10"/>
      <c r="RG44" s="10"/>
      <c r="RH44" s="10"/>
      <c r="RI44" s="10"/>
      <c r="RJ44" s="10"/>
      <c r="RK44" s="10"/>
      <c r="RL44" s="10"/>
      <c r="RM44" s="10"/>
      <c r="RN44" s="10"/>
      <c r="RO44" s="10"/>
      <c r="RP44" s="10"/>
      <c r="RQ44" s="10"/>
      <c r="RR44" s="10"/>
      <c r="RS44" s="10"/>
      <c r="RT44" s="10"/>
      <c r="RU44" s="10"/>
      <c r="RV44" s="10"/>
      <c r="RW44" s="10"/>
      <c r="RX44" s="10"/>
      <c r="RY44" s="10"/>
      <c r="RZ44" s="10"/>
      <c r="SA44" s="10"/>
      <c r="SB44" s="10"/>
      <c r="SC44" s="10"/>
      <c r="SD44" s="10"/>
      <c r="SE44" s="10"/>
      <c r="SF44" s="10"/>
      <c r="SG44" s="10"/>
      <c r="SH44" s="10"/>
      <c r="SI44" s="10"/>
      <c r="SJ44" s="10"/>
      <c r="SK44" s="10"/>
      <c r="SL44" s="10"/>
      <c r="SM44" s="10"/>
      <c r="SN44" s="10"/>
      <c r="SO44" s="10"/>
      <c r="SP44" s="10"/>
      <c r="SQ44" s="10"/>
      <c r="SR44" s="10"/>
      <c r="SS44" s="10"/>
      <c r="ST44" s="10"/>
      <c r="SU44" s="10"/>
      <c r="SV44" s="10"/>
      <c r="SW44" s="10"/>
      <c r="SX44" s="10"/>
      <c r="SY44" s="10"/>
      <c r="SZ44" s="10"/>
      <c r="TA44" s="10"/>
      <c r="TB44" s="10"/>
      <c r="TC44" s="10"/>
      <c r="TD44" s="10"/>
      <c r="TE44" s="10"/>
      <c r="TF44" s="10"/>
      <c r="TG44" s="10"/>
      <c r="TH44" s="10"/>
      <c r="TI44" s="10"/>
      <c r="TJ44" s="10"/>
      <c r="TK44" s="10"/>
      <c r="TL44" s="10"/>
      <c r="TM44" s="10"/>
      <c r="TN44" s="10"/>
      <c r="TO44" s="10"/>
      <c r="TP44" s="10"/>
      <c r="TQ44" s="10"/>
      <c r="TR44" s="10"/>
      <c r="TS44" s="10"/>
      <c r="TT44" s="10"/>
      <c r="TU44" s="10"/>
      <c r="TV44" s="10"/>
      <c r="TW44" s="10"/>
      <c r="TX44" s="10"/>
      <c r="TY44" s="10"/>
      <c r="TZ44" s="10"/>
      <c r="UA44" s="10"/>
      <c r="UB44" s="10"/>
      <c r="UC44" s="10"/>
      <c r="UD44" s="10"/>
      <c r="UE44" s="10"/>
      <c r="UF44" s="10"/>
      <c r="UG44" s="10"/>
      <c r="UH44" s="10"/>
      <c r="UI44" s="10"/>
      <c r="UJ44" s="10"/>
      <c r="UK44" s="10"/>
      <c r="UL44" s="10"/>
      <c r="UM44" s="10"/>
      <c r="UN44" s="10"/>
      <c r="UO44" s="10"/>
      <c r="UP44" s="10"/>
      <c r="UQ44" s="10"/>
      <c r="UR44" s="10"/>
      <c r="US44" s="10"/>
      <c r="UT44" s="10"/>
      <c r="UU44" s="10"/>
      <c r="UV44" s="10"/>
      <c r="UW44" s="10"/>
      <c r="UX44" s="10"/>
      <c r="UY44" s="10"/>
      <c r="UZ44" s="10"/>
      <c r="VA44" s="10"/>
      <c r="VB44" s="10"/>
      <c r="VC44" s="10"/>
      <c r="VD44" s="10"/>
      <c r="VE44" s="10"/>
      <c r="VF44" s="10"/>
      <c r="VG44" s="10"/>
      <c r="VH44" s="10"/>
      <c r="VI44" s="10"/>
      <c r="VJ44" s="10"/>
      <c r="VK44" s="10"/>
      <c r="VL44" s="10"/>
      <c r="VM44" s="10"/>
      <c r="VN44" s="10"/>
      <c r="VO44" s="10"/>
      <c r="VP44" s="10"/>
      <c r="VQ44" s="10"/>
      <c r="VR44" s="10"/>
      <c r="VS44" s="10"/>
      <c r="VT44" s="10"/>
      <c r="VU44" s="10"/>
      <c r="VV44" s="10"/>
      <c r="VW44" s="10"/>
      <c r="VX44" s="10"/>
      <c r="VY44" s="10"/>
      <c r="VZ44" s="10"/>
      <c r="WA44" s="10"/>
      <c r="WB44" s="10"/>
      <c r="WC44" s="10"/>
      <c r="WD44" s="10"/>
      <c r="WE44" s="10"/>
      <c r="WF44" s="10"/>
      <c r="WG44" s="10"/>
      <c r="WH44" s="10"/>
      <c r="WI44" s="10"/>
      <c r="WJ44" s="10"/>
      <c r="WK44" s="10"/>
      <c r="WL44" s="10"/>
      <c r="WM44" s="10"/>
      <c r="WN44" s="10"/>
      <c r="WO44" s="10"/>
      <c r="WP44" s="10"/>
      <c r="WQ44" s="10"/>
      <c r="WR44" s="10"/>
      <c r="WS44" s="10"/>
      <c r="WT44" s="10"/>
      <c r="WU44" s="10"/>
      <c r="WV44" s="10"/>
      <c r="WW44" s="10"/>
      <c r="WX44" s="10"/>
      <c r="WY44" s="10"/>
      <c r="WZ44" s="10"/>
      <c r="XA44" s="10"/>
      <c r="XB44" s="10"/>
      <c r="XC44" s="10"/>
      <c r="XD44" s="10"/>
      <c r="XE44" s="10"/>
      <c r="XF44" s="10"/>
      <c r="XG44" s="10"/>
      <c r="XH44" s="10"/>
      <c r="XI44" s="10"/>
      <c r="XJ44" s="10"/>
      <c r="XK44" s="10"/>
      <c r="XL44" s="10"/>
      <c r="XM44" s="10"/>
      <c r="XN44" s="10"/>
      <c r="XO44" s="10"/>
      <c r="XP44" s="10"/>
      <c r="XQ44" s="10"/>
      <c r="XR44" s="10"/>
      <c r="XS44" s="10"/>
      <c r="XT44" s="10"/>
      <c r="XU44" s="10"/>
      <c r="XV44" s="10"/>
      <c r="XW44" s="10"/>
      <c r="XX44" s="10"/>
      <c r="XY44" s="10"/>
      <c r="XZ44" s="10"/>
      <c r="YA44" s="10"/>
      <c r="YB44" s="10"/>
      <c r="YC44" s="10"/>
      <c r="YD44" s="10"/>
      <c r="YE44" s="10"/>
      <c r="YF44" s="10"/>
      <c r="YG44" s="10"/>
      <c r="YH44" s="10"/>
      <c r="YI44" s="10"/>
      <c r="YJ44" s="10"/>
      <c r="YK44" s="10"/>
      <c r="YL44" s="10"/>
      <c r="YM44" s="10"/>
      <c r="YN44" s="10"/>
      <c r="YO44" s="10"/>
      <c r="YP44" s="10"/>
      <c r="YQ44" s="10"/>
      <c r="YR44" s="10"/>
      <c r="YS44" s="10"/>
      <c r="YT44" s="10"/>
      <c r="YU44" s="10"/>
      <c r="YV44" s="10"/>
      <c r="YW44" s="10"/>
      <c r="YX44" s="10"/>
      <c r="YY44" s="10"/>
      <c r="YZ44" s="10"/>
      <c r="ZA44" s="10"/>
      <c r="ZB44" s="10"/>
      <c r="ZC44" s="10"/>
      <c r="ZD44" s="10"/>
      <c r="ZE44" s="10"/>
      <c r="ZF44" s="10"/>
      <c r="ZG44" s="10"/>
      <c r="ZH44" s="10"/>
      <c r="ZI44" s="10"/>
      <c r="ZJ44" s="10"/>
      <c r="ZK44" s="10"/>
      <c r="ZL44" s="10"/>
      <c r="ZM44" s="10"/>
      <c r="ZN44" s="10"/>
      <c r="ZO44" s="10"/>
      <c r="ZP44" s="10"/>
      <c r="ZQ44" s="10"/>
      <c r="ZR44" s="10"/>
      <c r="ZS44" s="10"/>
      <c r="ZT44" s="10"/>
      <c r="ZU44" s="10"/>
      <c r="ZV44" s="10"/>
      <c r="ZW44" s="10"/>
      <c r="ZX44" s="10"/>
      <c r="ZY44" s="10"/>
      <c r="ZZ44" s="10"/>
      <c r="AAA44" s="10"/>
      <c r="AAB44" s="10"/>
      <c r="AAC44" s="10"/>
      <c r="AAD44" s="10"/>
      <c r="AAE44" s="10"/>
      <c r="AAF44" s="10"/>
      <c r="AAG44" s="10"/>
      <c r="AAH44" s="10"/>
      <c r="AAI44" s="10"/>
      <c r="AAJ44" s="10"/>
      <c r="AAK44" s="10"/>
      <c r="AAL44" s="10"/>
      <c r="AAM44" s="10"/>
      <c r="AAN44" s="10"/>
      <c r="AAO44" s="10"/>
      <c r="AAP44" s="10"/>
      <c r="AAQ44" s="10"/>
      <c r="AAR44" s="10"/>
      <c r="AAS44" s="10"/>
      <c r="AAT44" s="10"/>
      <c r="AAU44" s="10"/>
      <c r="AAV44" s="10"/>
      <c r="AAW44" s="10"/>
      <c r="AAX44" s="10"/>
      <c r="AAY44" s="10"/>
      <c r="AAZ44" s="10"/>
      <c r="ABA44" s="10"/>
      <c r="ABB44" s="10"/>
      <c r="ABC44" s="10"/>
      <c r="ABD44" s="10"/>
      <c r="ABE44" s="10"/>
      <c r="ABF44" s="10"/>
      <c r="ABG44" s="10"/>
      <c r="ABH44" s="10"/>
      <c r="ABI44" s="10"/>
      <c r="ABJ44" s="10"/>
      <c r="ABK44" s="10"/>
      <c r="ABL44" s="10"/>
      <c r="ABM44" s="10"/>
      <c r="ABN44" s="10"/>
      <c r="ABO44" s="10"/>
      <c r="ABP44" s="10"/>
      <c r="ABQ44" s="10"/>
      <c r="ABR44" s="10"/>
      <c r="ABS44" s="10"/>
      <c r="ABT44" s="10"/>
      <c r="ABU44" s="10"/>
      <c r="ABV44" s="10"/>
      <c r="ABW44" s="10"/>
      <c r="ABX44" s="10"/>
      <c r="ABY44" s="10"/>
      <c r="ABZ44" s="10"/>
      <c r="ACA44" s="10"/>
      <c r="ACB44" s="10"/>
      <c r="ACC44" s="10"/>
      <c r="ACD44" s="10"/>
      <c r="ACE44" s="10"/>
      <c r="ACF44" s="10"/>
      <c r="ACG44" s="10"/>
      <c r="ACH44" s="10"/>
      <c r="ACI44" s="10"/>
      <c r="ACJ44" s="10"/>
      <c r="ACK44" s="10"/>
      <c r="ACL44" s="10"/>
      <c r="ACM44" s="10"/>
      <c r="ACN44" s="10"/>
      <c r="ACO44" s="10"/>
      <c r="ACP44" s="10"/>
      <c r="ACQ44" s="10"/>
      <c r="ACR44" s="10"/>
      <c r="ACS44" s="10"/>
      <c r="ACT44" s="10"/>
      <c r="ACU44" s="10"/>
      <c r="ACV44" s="10"/>
      <c r="ACW44" s="10"/>
      <c r="ACX44" s="10"/>
      <c r="ACY44" s="10"/>
      <c r="ACZ44" s="10"/>
      <c r="ADA44" s="10"/>
      <c r="ADB44" s="10"/>
      <c r="ADC44" s="10"/>
      <c r="ADD44" s="10"/>
      <c r="ADE44" s="10"/>
      <c r="ADF44" s="10"/>
      <c r="ADG44" s="10"/>
      <c r="ADH44" s="10"/>
      <c r="ADI44" s="10"/>
      <c r="ADJ44" s="10"/>
      <c r="ADK44" s="10"/>
      <c r="ADL44" s="10"/>
      <c r="ADM44" s="10"/>
      <c r="ADN44" s="10"/>
      <c r="ADO44" s="10"/>
      <c r="ADP44" s="10"/>
      <c r="ADQ44" s="10"/>
      <c r="ADR44" s="10"/>
      <c r="ADS44" s="10"/>
      <c r="ADT44" s="10"/>
      <c r="ADU44" s="10"/>
      <c r="ADV44" s="10"/>
      <c r="ADW44" s="10"/>
      <c r="ADX44" s="10"/>
      <c r="ADY44" s="10"/>
      <c r="ADZ44" s="10"/>
      <c r="AEA44" s="10"/>
      <c r="AEB44" s="10"/>
      <c r="AEC44" s="10"/>
      <c r="AED44" s="10"/>
      <c r="AEE44" s="10"/>
      <c r="AEF44" s="10"/>
      <c r="AEG44" s="10"/>
      <c r="AEH44" s="10"/>
      <c r="AEI44" s="10"/>
      <c r="AEJ44" s="10"/>
      <c r="AEK44" s="10"/>
      <c r="AEL44" s="10"/>
      <c r="AEM44" s="10"/>
      <c r="AEN44" s="10"/>
      <c r="AEO44" s="10"/>
      <c r="AEP44" s="10"/>
      <c r="AEQ44" s="10"/>
      <c r="AER44" s="10"/>
      <c r="AES44" s="10"/>
      <c r="AET44" s="10"/>
      <c r="AEU44" s="10"/>
      <c r="AEV44" s="10"/>
      <c r="AEW44" s="10"/>
      <c r="AEX44" s="10"/>
      <c r="AEY44" s="10"/>
      <c r="AEZ44" s="10"/>
      <c r="AFA44" s="10"/>
      <c r="AFB44" s="10"/>
      <c r="AFC44" s="10"/>
      <c r="AFD44" s="10"/>
      <c r="AFE44" s="10"/>
      <c r="AFF44" s="10"/>
      <c r="AFG44" s="10"/>
      <c r="AFH44" s="10"/>
      <c r="AFI44" s="10"/>
      <c r="AFJ44" s="10"/>
      <c r="AFK44" s="10"/>
      <c r="AFL44" s="10"/>
      <c r="AFM44" s="10"/>
      <c r="AFN44" s="10"/>
      <c r="AFO44" s="10"/>
      <c r="AFP44" s="10"/>
      <c r="AFQ44" s="10"/>
      <c r="AFR44" s="10"/>
      <c r="AFS44" s="10"/>
      <c r="AFT44" s="10"/>
      <c r="AFU44" s="10"/>
      <c r="AFV44" s="10"/>
      <c r="AFW44" s="10"/>
      <c r="AFX44" s="10"/>
      <c r="AFY44" s="10"/>
      <c r="AFZ44" s="10"/>
      <c r="AGA44" s="10"/>
      <c r="AGB44" s="10"/>
      <c r="AGC44" s="10"/>
      <c r="AGD44" s="10"/>
      <c r="AGE44" s="10"/>
      <c r="AGF44" s="10"/>
      <c r="AGG44" s="10"/>
      <c r="AGH44" s="10"/>
      <c r="AGI44" s="10"/>
      <c r="AGJ44" s="10"/>
      <c r="AGK44" s="10"/>
      <c r="AGL44" s="10"/>
      <c r="AGM44" s="10"/>
      <c r="AGN44" s="10"/>
      <c r="AGO44" s="10"/>
      <c r="AGP44" s="10"/>
      <c r="AGQ44" s="10"/>
      <c r="AGR44" s="10"/>
      <c r="AGS44" s="10"/>
      <c r="AGT44" s="10"/>
      <c r="AGU44" s="10"/>
      <c r="AGV44" s="10"/>
      <c r="AGW44" s="10"/>
      <c r="AGX44" s="10"/>
      <c r="AGY44" s="10"/>
      <c r="AGZ44" s="10"/>
      <c r="AHA44" s="10"/>
      <c r="AHB44" s="10"/>
      <c r="AHC44" s="10"/>
      <c r="AHD44" s="10"/>
      <c r="AHE44" s="10"/>
      <c r="AHF44" s="10"/>
      <c r="AHG44" s="10"/>
      <c r="AHH44" s="10"/>
      <c r="AHI44" s="10"/>
      <c r="AHJ44" s="10"/>
      <c r="AHK44" s="10"/>
      <c r="AHL44" s="10"/>
      <c r="AHM44" s="10"/>
      <c r="AHN44" s="10"/>
      <c r="AHO44" s="10"/>
      <c r="AHP44" s="10"/>
      <c r="AHQ44" s="10"/>
      <c r="AHR44" s="10"/>
      <c r="AHS44" s="10"/>
      <c r="AHT44" s="10"/>
      <c r="AHU44" s="10"/>
      <c r="AHV44" s="10"/>
      <c r="AHW44" s="10"/>
      <c r="AHX44" s="10"/>
      <c r="AHY44" s="10"/>
      <c r="AHZ44" s="10"/>
      <c r="AIA44" s="10"/>
      <c r="AIB44" s="10"/>
      <c r="AIC44" s="10"/>
      <c r="AID44" s="10"/>
      <c r="AIE44" s="10"/>
      <c r="AIF44" s="10"/>
      <c r="AIG44" s="10"/>
      <c r="AIH44" s="10"/>
      <c r="AII44" s="10"/>
      <c r="AIJ44" s="10"/>
      <c r="AIK44" s="10"/>
      <c r="AIL44" s="10"/>
      <c r="AIM44" s="10"/>
      <c r="AIN44" s="10"/>
      <c r="AIO44" s="10"/>
      <c r="AIP44" s="10"/>
      <c r="AIQ44" s="10"/>
      <c r="AIR44" s="10"/>
      <c r="AIS44" s="10"/>
      <c r="AIT44" s="10"/>
      <c r="AIU44" s="10"/>
      <c r="AIV44" s="10"/>
      <c r="AIW44" s="10"/>
      <c r="AIX44" s="10"/>
      <c r="AIY44" s="10"/>
      <c r="AIZ44" s="10"/>
      <c r="AJA44" s="10"/>
      <c r="AJB44" s="10"/>
      <c r="AJC44" s="10"/>
      <c r="AJD44" s="10"/>
      <c r="AJE44" s="10"/>
      <c r="AJF44" s="10"/>
      <c r="AJG44" s="10"/>
      <c r="AJH44" s="10"/>
      <c r="AJI44" s="10"/>
      <c r="AJJ44" s="10"/>
      <c r="AJK44" s="10"/>
      <c r="AJL44" s="10"/>
      <c r="AJM44" s="10"/>
      <c r="AJN44" s="10"/>
      <c r="AJO44" s="10"/>
      <c r="AJP44" s="10"/>
      <c r="AJQ44" s="10"/>
      <c r="AJR44" s="10"/>
      <c r="AJS44" s="10"/>
      <c r="AJT44" s="10"/>
      <c r="AJU44" s="10"/>
      <c r="AJV44" s="10"/>
      <c r="AJW44" s="10"/>
      <c r="AJX44" s="10"/>
      <c r="AJY44" s="10"/>
      <c r="AJZ44" s="10"/>
      <c r="AKA44" s="10"/>
      <c r="AKB44" s="10"/>
      <c r="AKC44" s="10"/>
      <c r="AKD44" s="10"/>
      <c r="AKE44" s="10"/>
      <c r="AKF44" s="10"/>
      <c r="AKG44" s="10"/>
      <c r="AKH44" s="10"/>
      <c r="AKI44" s="10"/>
      <c r="AKJ44" s="10"/>
      <c r="AKK44" s="10"/>
      <c r="AKL44" s="10"/>
      <c r="AKM44" s="10"/>
      <c r="AKN44" s="10"/>
      <c r="AKO44" s="10"/>
      <c r="AKP44" s="10"/>
      <c r="AKQ44" s="10"/>
      <c r="AKR44" s="10"/>
      <c r="AKS44" s="10"/>
      <c r="AKT44" s="10"/>
      <c r="AKU44" s="10"/>
      <c r="AKV44" s="10"/>
      <c r="AKW44" s="10"/>
      <c r="AKX44" s="10"/>
      <c r="AKY44" s="10"/>
      <c r="AKZ44" s="10"/>
      <c r="ALA44" s="10"/>
      <c r="ALB44" s="10"/>
      <c r="ALC44" s="10"/>
      <c r="ALD44" s="10"/>
      <c r="ALE44" s="10"/>
      <c r="ALF44" s="10"/>
      <c r="ALG44" s="10"/>
      <c r="ALH44" s="10"/>
      <c r="ALI44" s="10"/>
      <c r="ALJ44" s="10"/>
      <c r="ALK44" s="10"/>
      <c r="ALL44" s="10"/>
      <c r="ALM44" s="10"/>
      <c r="ALN44" s="10"/>
      <c r="ALO44" s="10"/>
      <c r="ALP44" s="10"/>
      <c r="ALQ44" s="10"/>
      <c r="ALR44" s="10"/>
      <c r="ALS44" s="10"/>
      <c r="ALT44" s="10"/>
      <c r="ALU44" s="10"/>
      <c r="ALV44" s="10"/>
      <c r="ALW44" s="10"/>
      <c r="ALX44" s="10"/>
      <c r="ALY44" s="10"/>
      <c r="ALZ44" s="10"/>
      <c r="AMA44" s="10"/>
      <c r="AMB44" s="10"/>
      <c r="AMC44" s="10"/>
      <c r="AMD44" s="10"/>
      <c r="AME44" s="10"/>
      <c r="AMF44" s="10"/>
      <c r="AMG44" s="10"/>
      <c r="AMH44" s="10"/>
      <c r="AMI44" s="10"/>
      <c r="AMJ44" s="10"/>
      <c r="AMK44" s="10"/>
      <c r="AML44" s="10"/>
      <c r="AMM44" s="10"/>
      <c r="AMN44" s="10"/>
      <c r="AMO44" s="10"/>
      <c r="AMP44" s="10"/>
      <c r="AMQ44" s="10"/>
      <c r="AMR44" s="10"/>
      <c r="AMS44" s="10"/>
      <c r="AMT44" s="10"/>
      <c r="AMU44" s="10"/>
      <c r="AMV44" s="10"/>
      <c r="AMW44" s="10"/>
      <c r="AMX44" s="10"/>
      <c r="AMY44" s="10"/>
      <c r="AMZ44" s="10"/>
      <c r="ANA44" s="10"/>
      <c r="ANB44" s="10"/>
      <c r="ANC44" s="10"/>
      <c r="AND44" s="10"/>
      <c r="ANE44" s="10"/>
      <c r="ANF44" s="10"/>
      <c r="ANG44" s="10"/>
      <c r="ANH44" s="10"/>
      <c r="ANI44" s="10"/>
      <c r="ANJ44" s="10"/>
      <c r="ANK44" s="10"/>
      <c r="ANL44" s="10"/>
      <c r="ANM44" s="10"/>
      <c r="ANN44" s="10"/>
      <c r="ANO44" s="10"/>
      <c r="ANP44" s="10"/>
      <c r="ANQ44" s="10"/>
      <c r="ANR44" s="10"/>
      <c r="ANS44" s="10"/>
      <c r="ANT44" s="10"/>
      <c r="ANU44" s="10"/>
      <c r="ANV44" s="10"/>
      <c r="ANW44" s="10"/>
      <c r="ANX44" s="10"/>
      <c r="ANY44" s="10"/>
      <c r="ANZ44" s="10"/>
      <c r="AOA44" s="10"/>
      <c r="AOB44" s="10"/>
      <c r="AOC44" s="10"/>
      <c r="AOD44" s="10"/>
      <c r="AOE44" s="10"/>
      <c r="AOF44" s="10"/>
      <c r="AOG44" s="10"/>
      <c r="AOH44" s="10"/>
      <c r="AOI44" s="10"/>
      <c r="AOJ44" s="10"/>
      <c r="AOK44" s="10"/>
      <c r="AOL44" s="10"/>
      <c r="AOM44" s="10"/>
      <c r="AON44" s="10"/>
      <c r="AOO44" s="10"/>
      <c r="AOP44" s="10"/>
      <c r="AOQ44" s="10"/>
      <c r="AOR44" s="10"/>
      <c r="AOS44" s="10"/>
      <c r="AOT44" s="10"/>
      <c r="AOU44" s="10"/>
      <c r="AOV44" s="10"/>
      <c r="AOW44" s="10"/>
      <c r="AOX44" s="10"/>
      <c r="AOY44" s="10"/>
      <c r="AOZ44" s="10"/>
      <c r="APA44" s="10"/>
      <c r="APB44" s="10"/>
      <c r="APC44" s="10"/>
      <c r="APD44" s="10"/>
      <c r="APE44" s="10"/>
      <c r="APF44" s="10"/>
      <c r="APG44" s="10"/>
      <c r="APH44" s="10"/>
      <c r="API44" s="10"/>
      <c r="APJ44" s="10"/>
      <c r="APK44" s="10"/>
      <c r="APL44" s="10"/>
      <c r="APM44" s="10"/>
      <c r="APN44" s="10"/>
      <c r="APO44" s="10"/>
      <c r="APP44" s="10"/>
      <c r="APQ44" s="10"/>
      <c r="APR44" s="10"/>
      <c r="APS44" s="10"/>
      <c r="APT44" s="10"/>
      <c r="APU44" s="10"/>
      <c r="APV44" s="10"/>
      <c r="APW44" s="10"/>
      <c r="APX44" s="10"/>
      <c r="APY44" s="10"/>
      <c r="APZ44" s="10"/>
      <c r="AQA44" s="10"/>
      <c r="AQB44" s="10"/>
      <c r="AQC44" s="10"/>
      <c r="AQD44" s="10"/>
      <c r="AQE44" s="10"/>
      <c r="AQF44" s="10"/>
      <c r="AQG44" s="10"/>
      <c r="AQH44" s="10"/>
      <c r="AQI44" s="10"/>
      <c r="AQJ44" s="10"/>
      <c r="AQK44" s="10"/>
      <c r="AQL44" s="10"/>
      <c r="AQM44" s="10"/>
      <c r="AQN44" s="10"/>
      <c r="AQO44" s="10"/>
      <c r="AQP44" s="10"/>
      <c r="AQQ44" s="10"/>
      <c r="AQR44" s="10"/>
      <c r="AQS44" s="10"/>
      <c r="AQT44" s="10"/>
      <c r="AQU44" s="10"/>
      <c r="AQV44" s="10"/>
      <c r="AQW44" s="10"/>
      <c r="AQX44" s="10"/>
      <c r="AQY44" s="10"/>
      <c r="AQZ44" s="10"/>
      <c r="ARA44" s="10"/>
      <c r="ARB44" s="10"/>
      <c r="ARC44" s="10"/>
      <c r="ARD44" s="10"/>
      <c r="ARE44" s="10"/>
      <c r="ARF44" s="10"/>
      <c r="ARG44" s="10"/>
      <c r="ARH44" s="10"/>
      <c r="ARI44" s="10"/>
      <c r="ARJ44" s="10"/>
      <c r="ARK44" s="10"/>
      <c r="ARL44" s="10"/>
      <c r="ARM44" s="10"/>
      <c r="ARN44" s="10"/>
      <c r="ARO44" s="10"/>
      <c r="ARP44" s="10"/>
      <c r="ARQ44" s="10"/>
      <c r="ARR44" s="10"/>
      <c r="ARS44" s="10"/>
      <c r="ART44" s="10"/>
      <c r="ARU44" s="10"/>
      <c r="ARV44" s="10"/>
      <c r="ARW44" s="10"/>
      <c r="ARX44" s="10"/>
      <c r="ARY44" s="10"/>
      <c r="ARZ44" s="10"/>
      <c r="ASA44" s="10"/>
      <c r="ASB44" s="10"/>
      <c r="ASC44" s="10"/>
      <c r="ASD44" s="10"/>
      <c r="ASE44" s="10"/>
      <c r="ASF44" s="10"/>
      <c r="ASG44" s="10"/>
      <c r="ASH44" s="10"/>
      <c r="ASI44" s="10"/>
      <c r="ASJ44" s="10"/>
      <c r="ASK44" s="10"/>
      <c r="ASL44" s="10"/>
      <c r="ASM44" s="10"/>
      <c r="ASN44" s="10"/>
      <c r="ASO44" s="10"/>
      <c r="ASP44" s="10"/>
      <c r="ASQ44" s="10"/>
      <c r="ASR44" s="10"/>
      <c r="ASS44" s="10"/>
      <c r="AST44" s="10"/>
      <c r="ASU44" s="10"/>
      <c r="ASV44" s="10"/>
      <c r="ASW44" s="10"/>
      <c r="ASX44" s="10"/>
      <c r="ASY44" s="10"/>
      <c r="ASZ44" s="10"/>
      <c r="ATA44" s="10"/>
      <c r="ATB44" s="10"/>
      <c r="ATC44" s="10"/>
      <c r="ATD44" s="10"/>
      <c r="ATE44" s="10"/>
      <c r="ATF44" s="10"/>
      <c r="ATG44" s="10"/>
      <c r="ATH44" s="10"/>
      <c r="ATI44" s="10"/>
      <c r="ATJ44" s="10"/>
      <c r="ATK44" s="10"/>
      <c r="ATL44" s="10"/>
      <c r="ATM44" s="10"/>
      <c r="ATN44" s="10"/>
      <c r="ATO44" s="10"/>
      <c r="ATP44" s="10"/>
      <c r="ATQ44" s="10"/>
      <c r="ATR44" s="10"/>
      <c r="ATS44" s="10"/>
      <c r="ATT44" s="10"/>
      <c r="ATU44" s="10"/>
      <c r="ATV44" s="10"/>
      <c r="ATW44" s="10"/>
      <c r="ATX44" s="10"/>
      <c r="ATY44" s="10"/>
      <c r="ATZ44" s="10"/>
      <c r="AUA44" s="10"/>
      <c r="AUB44" s="10"/>
      <c r="AUC44" s="10"/>
      <c r="AUD44" s="10"/>
      <c r="AUE44" s="10"/>
      <c r="AUF44" s="10"/>
      <c r="AUG44" s="10"/>
      <c r="AUH44" s="10"/>
      <c r="AUI44" s="10"/>
      <c r="AUJ44" s="10"/>
      <c r="AUK44" s="10"/>
      <c r="AUL44" s="10"/>
      <c r="AUM44" s="10"/>
      <c r="AUN44" s="10"/>
      <c r="AUO44" s="10"/>
      <c r="AUP44" s="10"/>
      <c r="AUQ44" s="10"/>
      <c r="AUR44" s="10"/>
      <c r="AUS44" s="10"/>
      <c r="AUT44" s="10"/>
      <c r="AUU44" s="10"/>
      <c r="AUV44" s="10"/>
      <c r="AUW44" s="10"/>
      <c r="AUX44" s="10"/>
      <c r="AUY44" s="10"/>
      <c r="AUZ44" s="10"/>
      <c r="AVA44" s="10"/>
      <c r="AVB44" s="10"/>
      <c r="AVC44" s="10"/>
      <c r="AVD44" s="10"/>
      <c r="AVE44" s="10"/>
      <c r="AVF44" s="10"/>
      <c r="AVG44" s="10"/>
      <c r="AVH44" s="10"/>
      <c r="AVI44" s="10"/>
      <c r="AVJ44" s="10"/>
      <c r="AVK44" s="10"/>
      <c r="AVL44" s="10"/>
      <c r="AVM44" s="10"/>
      <c r="AVN44" s="10"/>
      <c r="AVO44" s="10"/>
      <c r="AVP44" s="10"/>
      <c r="AVQ44" s="10"/>
      <c r="AVR44" s="10"/>
      <c r="AVS44" s="10"/>
      <c r="AVT44" s="10"/>
      <c r="AVU44" s="10"/>
      <c r="AVV44" s="10"/>
      <c r="AVW44" s="10"/>
      <c r="AVX44" s="10"/>
      <c r="AVY44" s="10"/>
      <c r="AVZ44" s="10"/>
      <c r="AWA44" s="10"/>
      <c r="AWB44" s="10"/>
      <c r="AWC44" s="10"/>
      <c r="AWD44" s="10"/>
      <c r="AWE44" s="10"/>
      <c r="AWF44" s="10"/>
      <c r="AWG44" s="10"/>
      <c r="AWH44" s="10"/>
      <c r="AWI44" s="10"/>
      <c r="AWJ44" s="10"/>
      <c r="AWK44" s="10"/>
      <c r="AWL44" s="10"/>
      <c r="AWM44" s="10"/>
      <c r="AWN44" s="10"/>
      <c r="AWO44" s="10"/>
      <c r="AWP44" s="10"/>
      <c r="AWQ44" s="10"/>
      <c r="AWR44" s="10"/>
      <c r="AWS44" s="10"/>
      <c r="AWT44" s="10"/>
      <c r="AWU44" s="10"/>
      <c r="AWV44" s="10"/>
      <c r="AWW44" s="10"/>
      <c r="AWX44" s="10"/>
      <c r="AWY44" s="10"/>
      <c r="AWZ44" s="10"/>
      <c r="AXA44" s="10"/>
      <c r="AXB44" s="10"/>
      <c r="AXC44" s="10"/>
      <c r="AXD44" s="10"/>
      <c r="AXE44" s="10"/>
      <c r="AXF44" s="10"/>
      <c r="AXG44" s="10"/>
      <c r="AXH44" s="10"/>
      <c r="AXI44" s="10"/>
      <c r="AXJ44" s="10"/>
      <c r="AXK44" s="10"/>
      <c r="AXL44" s="10"/>
      <c r="AXM44" s="10"/>
      <c r="AXN44" s="10"/>
      <c r="AXO44" s="10"/>
      <c r="AXP44" s="10"/>
      <c r="AXQ44" s="10"/>
      <c r="AXR44" s="10"/>
      <c r="AXS44" s="10"/>
      <c r="AXT44" s="10"/>
      <c r="AXU44" s="10"/>
      <c r="AXV44" s="10"/>
      <c r="AXW44" s="10"/>
      <c r="AXX44" s="10"/>
      <c r="AXY44" s="10"/>
      <c r="AXZ44" s="10"/>
      <c r="AYA44" s="10"/>
      <c r="AYB44" s="10"/>
      <c r="AYC44" s="10"/>
      <c r="AYD44" s="10"/>
      <c r="AYE44" s="10"/>
      <c r="AYF44" s="10"/>
      <c r="AYG44" s="10"/>
      <c r="AYH44" s="10"/>
      <c r="AYI44" s="10"/>
      <c r="AYJ44" s="10"/>
      <c r="AYK44" s="10"/>
      <c r="AYL44" s="10"/>
      <c r="AYM44" s="10"/>
      <c r="AYN44" s="10"/>
      <c r="AYO44" s="10"/>
      <c r="AYP44" s="10"/>
      <c r="AYQ44" s="10"/>
      <c r="AYR44" s="10"/>
      <c r="AYS44" s="10"/>
      <c r="AYT44" s="10"/>
      <c r="AYU44" s="10"/>
      <c r="AYV44" s="10"/>
      <c r="AYW44" s="10"/>
      <c r="AYX44" s="10"/>
      <c r="AYY44" s="10"/>
      <c r="AYZ44" s="10"/>
      <c r="AZA44" s="10"/>
      <c r="AZB44" s="10"/>
      <c r="AZC44" s="10"/>
      <c r="AZD44" s="10"/>
      <c r="AZE44" s="10"/>
      <c r="AZF44" s="10"/>
      <c r="AZG44" s="10"/>
      <c r="AZH44" s="10"/>
      <c r="AZI44" s="10"/>
      <c r="AZJ44" s="10"/>
      <c r="AZK44" s="10"/>
      <c r="AZL44" s="10"/>
      <c r="AZM44" s="10"/>
      <c r="AZN44" s="10"/>
      <c r="AZO44" s="10"/>
      <c r="AZP44" s="10"/>
      <c r="AZQ44" s="10"/>
      <c r="AZR44" s="10"/>
      <c r="AZS44" s="10"/>
      <c r="AZT44" s="10"/>
      <c r="AZU44" s="10"/>
      <c r="AZV44" s="10"/>
      <c r="AZW44" s="10"/>
      <c r="AZX44" s="10"/>
      <c r="AZY44" s="10"/>
      <c r="AZZ44" s="10"/>
      <c r="BAA44" s="10"/>
      <c r="BAB44" s="10"/>
      <c r="BAC44" s="10"/>
      <c r="BAD44" s="10"/>
      <c r="BAE44" s="10"/>
      <c r="BAF44" s="10"/>
      <c r="BAG44" s="10"/>
      <c r="BAH44" s="10"/>
      <c r="BAI44" s="10"/>
      <c r="BAJ44" s="10"/>
      <c r="BAK44" s="10"/>
      <c r="BAL44" s="10"/>
      <c r="BAM44" s="10"/>
      <c r="BAN44" s="10"/>
      <c r="BAO44" s="10"/>
      <c r="BAP44" s="10"/>
      <c r="BAQ44" s="10"/>
      <c r="BAR44" s="10"/>
      <c r="BAS44" s="10"/>
      <c r="BAT44" s="10"/>
      <c r="BAU44" s="10"/>
      <c r="BAV44" s="10"/>
      <c r="BAW44" s="10"/>
      <c r="BAX44" s="10"/>
      <c r="BAY44" s="10"/>
      <c r="BAZ44" s="10"/>
      <c r="BBA44" s="10"/>
      <c r="BBB44" s="10"/>
      <c r="BBC44" s="10"/>
      <c r="BBD44" s="10"/>
      <c r="BBE44" s="10"/>
      <c r="BBF44" s="10"/>
      <c r="BBG44" s="10"/>
      <c r="BBH44" s="10"/>
      <c r="BBI44" s="10"/>
      <c r="BBJ44" s="10"/>
      <c r="BBK44" s="10"/>
      <c r="BBL44" s="10"/>
      <c r="BBM44" s="10"/>
      <c r="BBN44" s="10"/>
      <c r="BBO44" s="10"/>
      <c r="BBP44" s="10"/>
      <c r="BBQ44" s="10"/>
      <c r="BBR44" s="10"/>
      <c r="BBS44" s="10"/>
      <c r="BBT44" s="10"/>
      <c r="BBU44" s="10"/>
      <c r="BBV44" s="10"/>
      <c r="BBW44" s="10"/>
      <c r="BBX44" s="10"/>
      <c r="BBY44" s="10"/>
      <c r="BBZ44" s="10"/>
      <c r="BCA44" s="10"/>
      <c r="BCB44" s="10"/>
      <c r="BCC44" s="10"/>
      <c r="BCD44" s="10"/>
      <c r="BCE44" s="10"/>
      <c r="BCF44" s="10"/>
      <c r="BCG44" s="10"/>
      <c r="BCH44" s="10"/>
      <c r="BCI44" s="10"/>
      <c r="BCJ44" s="10"/>
      <c r="BCK44" s="10"/>
      <c r="BCL44" s="10"/>
      <c r="BCM44" s="10"/>
      <c r="BCN44" s="10"/>
      <c r="BCO44" s="10"/>
      <c r="BCP44" s="10"/>
      <c r="BCQ44" s="10"/>
      <c r="BCR44" s="10"/>
      <c r="BCS44" s="10"/>
      <c r="BCT44" s="10"/>
      <c r="BCU44" s="10"/>
      <c r="BCV44" s="10"/>
      <c r="BCW44" s="10"/>
      <c r="BCX44" s="10"/>
      <c r="BCY44" s="10"/>
      <c r="BCZ44" s="10"/>
      <c r="BDA44" s="10"/>
      <c r="BDB44" s="10"/>
      <c r="BDC44" s="10"/>
      <c r="BDD44" s="10"/>
      <c r="BDE44" s="10"/>
      <c r="BDF44" s="10"/>
      <c r="BDG44" s="10"/>
      <c r="BDH44" s="10"/>
      <c r="BDI44" s="10"/>
      <c r="BDJ44" s="10"/>
      <c r="BDK44" s="10"/>
      <c r="BDL44" s="10"/>
      <c r="BDM44" s="10"/>
      <c r="BDN44" s="10"/>
      <c r="BDO44" s="10"/>
      <c r="BDP44" s="10"/>
      <c r="BDQ44" s="10"/>
      <c r="BDR44" s="10"/>
      <c r="BDS44" s="10"/>
      <c r="BDT44" s="10"/>
      <c r="BDU44" s="10"/>
      <c r="BDV44" s="10"/>
      <c r="BDW44" s="10"/>
      <c r="BDX44" s="10"/>
      <c r="BDY44" s="10"/>
      <c r="BDZ44" s="10"/>
      <c r="BEA44" s="10"/>
      <c r="BEB44" s="10"/>
      <c r="BEC44" s="10"/>
      <c r="BED44" s="10"/>
      <c r="BEE44" s="10"/>
      <c r="BEF44" s="10"/>
      <c r="BEG44" s="10"/>
      <c r="BEH44" s="10"/>
      <c r="BEI44" s="10"/>
      <c r="BEJ44" s="10"/>
      <c r="BEK44" s="10"/>
      <c r="BEL44" s="10"/>
      <c r="BEM44" s="10"/>
      <c r="BEN44" s="10"/>
      <c r="BEO44" s="10"/>
      <c r="BEP44" s="10"/>
      <c r="BEQ44" s="10"/>
      <c r="BER44" s="10"/>
      <c r="BES44" s="10"/>
      <c r="BET44" s="10"/>
      <c r="BEU44" s="10"/>
      <c r="BEV44" s="10"/>
      <c r="BEW44" s="10"/>
      <c r="BEX44" s="10"/>
      <c r="BEY44" s="10"/>
      <c r="BEZ44" s="10"/>
      <c r="BFA44" s="10"/>
      <c r="BFB44" s="10"/>
      <c r="BFC44" s="10"/>
      <c r="BFD44" s="10"/>
      <c r="BFE44" s="10"/>
      <c r="BFF44" s="10"/>
      <c r="BFG44" s="10"/>
      <c r="BFH44" s="10"/>
      <c r="BFI44" s="10"/>
      <c r="BFJ44" s="10"/>
      <c r="BFK44" s="10"/>
      <c r="BFL44" s="10"/>
      <c r="BFM44" s="10"/>
      <c r="BFN44" s="10"/>
      <c r="BFO44" s="10"/>
      <c r="BFP44" s="10"/>
      <c r="BFQ44" s="10"/>
      <c r="BFR44" s="10"/>
      <c r="BFS44" s="10"/>
      <c r="BFT44" s="10"/>
      <c r="BFU44" s="10"/>
      <c r="BFV44" s="10"/>
      <c r="BFW44" s="10"/>
      <c r="BFX44" s="10"/>
      <c r="BFY44" s="10"/>
      <c r="BFZ44" s="10"/>
      <c r="BGA44" s="10"/>
      <c r="BGB44" s="10"/>
      <c r="BGC44" s="10"/>
      <c r="BGD44" s="10"/>
      <c r="BGE44" s="10"/>
      <c r="BGF44" s="10"/>
      <c r="BGG44" s="10"/>
      <c r="BGH44" s="10"/>
      <c r="BGI44" s="10"/>
      <c r="BGJ44" s="10"/>
      <c r="BGK44" s="10"/>
      <c r="BGL44" s="10"/>
      <c r="BGM44" s="10"/>
      <c r="BGN44" s="10"/>
      <c r="BGO44" s="10"/>
      <c r="BGP44" s="10"/>
      <c r="BGQ44" s="10"/>
      <c r="BGR44" s="10"/>
      <c r="BGS44" s="10"/>
      <c r="BGT44" s="10"/>
      <c r="BGU44" s="10"/>
      <c r="BGV44" s="10"/>
      <c r="BGW44" s="10"/>
      <c r="BGX44" s="10"/>
      <c r="BGY44" s="10"/>
      <c r="BGZ44" s="10"/>
      <c r="BHA44" s="10"/>
      <c r="BHB44" s="10"/>
      <c r="BHC44" s="10"/>
      <c r="BHD44" s="10"/>
      <c r="BHE44" s="10"/>
      <c r="BHF44" s="10"/>
      <c r="BHG44" s="10"/>
      <c r="BHH44" s="10"/>
      <c r="BHI44" s="10"/>
      <c r="BHJ44" s="10"/>
      <c r="BHK44" s="10"/>
      <c r="BHL44" s="10"/>
      <c r="BHM44" s="10"/>
      <c r="BHN44" s="10"/>
      <c r="BHO44" s="10"/>
      <c r="BHP44" s="10"/>
      <c r="BHQ44" s="10"/>
      <c r="BHR44" s="10"/>
      <c r="BHS44" s="10"/>
      <c r="BHT44" s="10"/>
      <c r="BHU44" s="10"/>
      <c r="BHV44" s="10"/>
      <c r="BHW44" s="10"/>
      <c r="BHX44" s="10"/>
      <c r="BHY44" s="10"/>
      <c r="BHZ44" s="10"/>
      <c r="BIA44" s="10"/>
      <c r="BIB44" s="10"/>
      <c r="BIC44" s="10"/>
      <c r="BID44" s="10"/>
      <c r="BIE44" s="10"/>
      <c r="BIF44" s="10"/>
      <c r="BIG44" s="10"/>
      <c r="BIH44" s="10"/>
      <c r="BII44" s="10"/>
      <c r="BIJ44" s="10"/>
      <c r="BIK44" s="10"/>
      <c r="BIL44" s="10"/>
      <c r="BIM44" s="10"/>
      <c r="BIN44" s="10"/>
      <c r="BIO44" s="10"/>
      <c r="BIP44" s="10"/>
      <c r="BIQ44" s="10"/>
      <c r="BIR44" s="10"/>
      <c r="BIS44" s="10"/>
      <c r="BIT44" s="10"/>
      <c r="BIU44" s="10"/>
      <c r="BIV44" s="10"/>
      <c r="BIW44" s="10"/>
      <c r="BIX44" s="10"/>
      <c r="BIY44" s="10"/>
      <c r="BIZ44" s="10"/>
      <c r="BJA44" s="10"/>
      <c r="BJB44" s="10"/>
      <c r="BJC44" s="10"/>
      <c r="BJD44" s="10"/>
      <c r="BJE44" s="10"/>
      <c r="BJF44" s="10"/>
      <c r="BJG44" s="10"/>
      <c r="BJH44" s="10"/>
      <c r="BJI44" s="10"/>
      <c r="BJJ44" s="10"/>
      <c r="BJK44" s="10"/>
      <c r="BJL44" s="10"/>
      <c r="BJM44" s="10"/>
      <c r="BJN44" s="10"/>
      <c r="BJO44" s="10"/>
      <c r="BJP44" s="10"/>
      <c r="BJQ44" s="10"/>
      <c r="BJR44" s="10"/>
      <c r="BJS44" s="10"/>
      <c r="BJT44" s="10"/>
      <c r="BJU44" s="10"/>
      <c r="BJV44" s="10"/>
      <c r="BJW44" s="10"/>
      <c r="BJX44" s="10"/>
      <c r="BJY44" s="10"/>
      <c r="BJZ44" s="10"/>
      <c r="BKA44" s="10"/>
      <c r="BKB44" s="10"/>
      <c r="BKC44" s="10"/>
      <c r="BKD44" s="10"/>
      <c r="BKE44" s="10"/>
      <c r="BKF44" s="10"/>
      <c r="BKG44" s="10"/>
      <c r="BKH44" s="10"/>
      <c r="BKI44" s="10"/>
      <c r="BKJ44" s="10"/>
      <c r="BKK44" s="10"/>
      <c r="BKL44" s="10"/>
      <c r="BKM44" s="10"/>
      <c r="BKN44" s="10"/>
      <c r="BKO44" s="10"/>
      <c r="BKP44" s="10"/>
      <c r="BKQ44" s="10"/>
      <c r="BKR44" s="10"/>
      <c r="BKS44" s="10"/>
      <c r="BKT44" s="10"/>
      <c r="BKU44" s="10"/>
      <c r="BKV44" s="10"/>
      <c r="BKW44" s="10"/>
      <c r="BKX44" s="10"/>
      <c r="BKY44" s="10"/>
      <c r="BKZ44" s="10"/>
      <c r="BLA44" s="10"/>
      <c r="BLB44" s="10"/>
      <c r="BLC44" s="10"/>
      <c r="BLD44" s="10"/>
      <c r="BLE44" s="10"/>
      <c r="BLF44" s="10"/>
      <c r="BLG44" s="10"/>
      <c r="BLH44" s="10"/>
      <c r="BLI44" s="10"/>
      <c r="BLJ44" s="10"/>
      <c r="BLK44" s="10"/>
      <c r="BLL44" s="10"/>
      <c r="BLM44" s="10"/>
      <c r="BLN44" s="10"/>
      <c r="BLO44" s="10"/>
      <c r="BLP44" s="10"/>
      <c r="BLQ44" s="10"/>
      <c r="BLR44" s="10"/>
      <c r="BLS44" s="10"/>
      <c r="BLT44" s="10"/>
      <c r="BLU44" s="10"/>
      <c r="BLV44" s="10"/>
      <c r="BLW44" s="10"/>
      <c r="BLX44" s="10"/>
      <c r="BLY44" s="10"/>
      <c r="BLZ44" s="10"/>
      <c r="BMA44" s="10"/>
      <c r="BMB44" s="10"/>
      <c r="BMC44" s="10"/>
      <c r="BMD44" s="10"/>
      <c r="BME44" s="10"/>
      <c r="BMF44" s="10"/>
      <c r="BMG44" s="10"/>
      <c r="BMH44" s="10"/>
      <c r="BMI44" s="10"/>
      <c r="BMJ44" s="10"/>
      <c r="BMK44" s="10"/>
      <c r="BML44" s="10"/>
      <c r="BMM44" s="10"/>
      <c r="BMN44" s="10"/>
      <c r="BMO44" s="10"/>
      <c r="BMP44" s="10"/>
      <c r="BMQ44" s="10"/>
      <c r="BMR44" s="10"/>
      <c r="BMS44" s="10"/>
      <c r="BMT44" s="10"/>
      <c r="BMU44" s="10"/>
      <c r="BMV44" s="10"/>
      <c r="BMW44" s="10"/>
      <c r="BMX44" s="10"/>
      <c r="BMY44" s="10"/>
      <c r="BMZ44" s="10"/>
      <c r="BNA44" s="10"/>
      <c r="BNB44" s="10"/>
      <c r="BNC44" s="10"/>
      <c r="BND44" s="10"/>
      <c r="BNE44" s="10"/>
      <c r="BNF44" s="10"/>
      <c r="BNG44" s="10"/>
      <c r="BNH44" s="10"/>
      <c r="BNI44" s="10"/>
      <c r="BNJ44" s="10"/>
      <c r="BNK44" s="10"/>
      <c r="BNL44" s="10"/>
      <c r="BNM44" s="10"/>
      <c r="BNN44" s="10"/>
      <c r="BNO44" s="10"/>
      <c r="BNP44" s="10"/>
      <c r="BNQ44" s="10"/>
      <c r="BNR44" s="10"/>
      <c r="BNS44" s="10"/>
      <c r="BNT44" s="10"/>
      <c r="BNU44" s="10"/>
      <c r="BNV44" s="10"/>
      <c r="BNW44" s="10"/>
      <c r="BNX44" s="10"/>
      <c r="BNY44" s="10"/>
      <c r="BNZ44" s="10"/>
      <c r="BOA44" s="10"/>
      <c r="BOB44" s="10"/>
      <c r="BOC44" s="10"/>
      <c r="BOD44" s="10"/>
      <c r="BOE44" s="10"/>
      <c r="BOF44" s="10"/>
      <c r="BOG44" s="10"/>
      <c r="BOH44" s="10"/>
      <c r="BOI44" s="10"/>
      <c r="BOJ44" s="10"/>
      <c r="BOK44" s="10"/>
      <c r="BOL44" s="10"/>
      <c r="BOM44" s="10"/>
      <c r="BON44" s="10"/>
      <c r="BOO44" s="10"/>
      <c r="BOP44" s="10"/>
      <c r="BOQ44" s="10"/>
      <c r="BOR44" s="10"/>
      <c r="BOS44" s="10"/>
      <c r="BOT44" s="10"/>
      <c r="BOU44" s="10"/>
      <c r="BOV44" s="10"/>
      <c r="BOW44" s="10"/>
      <c r="BOX44" s="10"/>
      <c r="BOY44" s="10"/>
      <c r="BOZ44" s="10"/>
      <c r="BPA44" s="10"/>
      <c r="BPB44" s="10"/>
      <c r="BPC44" s="10"/>
      <c r="BPD44" s="10"/>
      <c r="BPE44" s="10"/>
      <c r="BPF44" s="10"/>
      <c r="BPG44" s="10"/>
      <c r="BPH44" s="10"/>
      <c r="BPI44" s="10"/>
      <c r="BPJ44" s="10"/>
      <c r="BPK44" s="10"/>
      <c r="BPL44" s="10"/>
      <c r="BPM44" s="10"/>
      <c r="BPN44" s="10"/>
      <c r="BPO44" s="10"/>
      <c r="BPP44" s="10"/>
      <c r="BPQ44" s="10"/>
      <c r="BPR44" s="10"/>
      <c r="BPS44" s="10"/>
      <c r="BPT44" s="10"/>
      <c r="BPU44" s="10"/>
      <c r="BPV44" s="10"/>
      <c r="BPW44" s="10"/>
      <c r="BPX44" s="10"/>
      <c r="BPY44" s="10"/>
      <c r="BPZ44" s="10"/>
      <c r="BQA44" s="10"/>
      <c r="BQB44" s="10"/>
      <c r="BQC44" s="10"/>
      <c r="BQD44" s="10"/>
      <c r="BQE44" s="10"/>
      <c r="BQF44" s="10"/>
      <c r="BQG44" s="10"/>
      <c r="BQH44" s="10"/>
      <c r="BQI44" s="10"/>
      <c r="BQJ44" s="10"/>
      <c r="BQK44" s="10"/>
      <c r="BQL44" s="10"/>
      <c r="BQM44" s="10"/>
      <c r="BQN44" s="10"/>
      <c r="BQO44" s="10"/>
      <c r="BQP44" s="10"/>
      <c r="BQQ44" s="10"/>
      <c r="BQR44" s="10"/>
      <c r="BQS44" s="10"/>
      <c r="BQT44" s="10"/>
      <c r="BQU44" s="10"/>
      <c r="BQV44" s="10"/>
      <c r="BQW44" s="10"/>
      <c r="BQX44" s="10"/>
      <c r="BQY44" s="10"/>
      <c r="BQZ44" s="10"/>
      <c r="BRA44" s="10"/>
      <c r="BRB44" s="10"/>
      <c r="BRC44" s="10"/>
      <c r="BRD44" s="10"/>
      <c r="BRE44" s="10"/>
      <c r="BRF44" s="10"/>
      <c r="BRG44" s="10"/>
      <c r="BRH44" s="10"/>
      <c r="BRI44" s="10"/>
      <c r="BRJ44" s="10"/>
      <c r="BRK44" s="10"/>
      <c r="BRL44" s="10"/>
      <c r="BRM44" s="10"/>
      <c r="BRN44" s="10"/>
      <c r="BRO44" s="10"/>
      <c r="BRP44" s="10"/>
      <c r="BRQ44" s="10"/>
      <c r="BRR44" s="10"/>
      <c r="BRS44" s="10"/>
      <c r="BRT44" s="10"/>
      <c r="BRU44" s="10"/>
      <c r="BRV44" s="10"/>
      <c r="BRW44" s="10"/>
      <c r="BRX44" s="10"/>
      <c r="BRY44" s="10"/>
      <c r="BRZ44" s="10"/>
      <c r="BSA44" s="10"/>
      <c r="BSB44" s="10"/>
      <c r="BSC44" s="10"/>
      <c r="BSD44" s="10"/>
      <c r="BSE44" s="10"/>
      <c r="BSF44" s="10"/>
      <c r="BSG44" s="10"/>
      <c r="BSH44" s="10"/>
      <c r="BSI44" s="10"/>
      <c r="BSJ44" s="10"/>
      <c r="BSK44" s="10"/>
      <c r="BSL44" s="10"/>
      <c r="BSM44" s="10"/>
      <c r="BSN44" s="10"/>
      <c r="BSO44" s="10"/>
      <c r="BSP44" s="10"/>
      <c r="BSQ44" s="10"/>
      <c r="BSR44" s="10"/>
      <c r="BSS44" s="10"/>
      <c r="BST44" s="10"/>
      <c r="BSU44" s="10"/>
      <c r="BSV44" s="10"/>
      <c r="BSW44" s="10"/>
      <c r="BSX44" s="10"/>
      <c r="BSY44" s="10"/>
      <c r="BSZ44" s="10"/>
      <c r="BTA44" s="10"/>
      <c r="BTB44" s="10"/>
      <c r="BTC44" s="10"/>
      <c r="BTD44" s="10"/>
      <c r="BTE44" s="10"/>
      <c r="BTF44" s="10"/>
      <c r="BTG44" s="10"/>
      <c r="BTH44" s="10"/>
      <c r="BTI44" s="10"/>
      <c r="BTJ44" s="10"/>
      <c r="BTK44" s="10"/>
      <c r="BTL44" s="10"/>
      <c r="BTM44" s="10"/>
      <c r="BTN44" s="10"/>
      <c r="BTO44" s="10"/>
      <c r="BTP44" s="10"/>
      <c r="BTQ44" s="10"/>
      <c r="BTR44" s="10"/>
      <c r="BTS44" s="10"/>
      <c r="BTT44" s="10"/>
      <c r="BTU44" s="10"/>
      <c r="BTV44" s="10"/>
      <c r="BTW44" s="10"/>
      <c r="BTX44" s="10"/>
      <c r="BTY44" s="10"/>
      <c r="BTZ44" s="10"/>
      <c r="BUA44" s="10"/>
      <c r="BUB44" s="10"/>
      <c r="BUC44" s="10"/>
      <c r="BUD44" s="10"/>
      <c r="BUE44" s="10"/>
      <c r="BUF44" s="10"/>
      <c r="BUG44" s="10"/>
      <c r="BUH44" s="10"/>
      <c r="BUI44" s="10"/>
      <c r="BUJ44" s="10"/>
      <c r="BUK44" s="10"/>
      <c r="BUL44" s="10"/>
      <c r="BUM44" s="10"/>
      <c r="BUN44" s="10"/>
      <c r="BUO44" s="10"/>
      <c r="BUP44" s="10"/>
      <c r="BUQ44" s="10"/>
      <c r="BUR44" s="10"/>
      <c r="BUS44" s="10"/>
      <c r="BUT44" s="10"/>
      <c r="BUU44" s="10"/>
      <c r="BUV44" s="10"/>
      <c r="BUW44" s="10"/>
      <c r="BUX44" s="10"/>
      <c r="BUY44" s="10"/>
      <c r="BUZ44" s="10"/>
      <c r="BVA44" s="10"/>
      <c r="BVB44" s="10"/>
      <c r="BVC44" s="10"/>
      <c r="BVD44" s="10"/>
      <c r="BVE44" s="10"/>
      <c r="BVF44" s="10"/>
      <c r="BVG44" s="10"/>
      <c r="BVH44" s="10"/>
      <c r="BVI44" s="10"/>
      <c r="BVJ44" s="10"/>
      <c r="BVK44" s="10"/>
      <c r="BVL44" s="10"/>
      <c r="BVM44" s="10"/>
      <c r="BVN44" s="10"/>
      <c r="BVO44" s="10"/>
      <c r="BVP44" s="10"/>
      <c r="BVQ44" s="10"/>
      <c r="BVR44" s="10"/>
      <c r="BVS44" s="10"/>
      <c r="BVT44" s="10"/>
      <c r="BVU44" s="10"/>
      <c r="BVV44" s="10"/>
      <c r="BVW44" s="10"/>
      <c r="BVX44" s="10"/>
      <c r="BVY44" s="10"/>
      <c r="BVZ44" s="10"/>
      <c r="BWA44" s="10"/>
      <c r="BWB44" s="10"/>
      <c r="BWC44" s="10"/>
      <c r="BWD44" s="10"/>
      <c r="BWE44" s="10"/>
      <c r="BWF44" s="10"/>
      <c r="BWG44" s="10"/>
      <c r="BWH44" s="10"/>
      <c r="BWI44" s="10"/>
      <c r="BWJ44" s="10"/>
      <c r="BWK44" s="10"/>
      <c r="BWL44" s="10"/>
      <c r="BWM44" s="10"/>
      <c r="BWN44" s="10"/>
      <c r="BWO44" s="10"/>
      <c r="BWP44" s="10"/>
      <c r="BWQ44" s="10"/>
      <c r="BWR44" s="10"/>
      <c r="BWS44" s="10"/>
      <c r="BWT44" s="10"/>
      <c r="BWU44" s="10"/>
      <c r="BWV44" s="10"/>
      <c r="BWW44" s="10"/>
      <c r="BWX44" s="10"/>
      <c r="BWY44" s="10"/>
      <c r="BWZ44" s="10"/>
      <c r="BXA44" s="10"/>
      <c r="BXB44" s="10"/>
      <c r="BXC44" s="10"/>
      <c r="BXD44" s="10"/>
      <c r="BXE44" s="10"/>
      <c r="BXF44" s="10"/>
      <c r="BXG44" s="10"/>
      <c r="BXH44" s="10"/>
      <c r="BXI44" s="10"/>
      <c r="BXJ44" s="10"/>
      <c r="BXK44" s="10"/>
      <c r="BXL44" s="10"/>
      <c r="BXM44" s="10"/>
      <c r="BXN44" s="10"/>
      <c r="BXO44" s="10"/>
      <c r="BXP44" s="10"/>
      <c r="BXQ44" s="10"/>
      <c r="BXR44" s="10"/>
      <c r="BXS44" s="10"/>
      <c r="BXT44" s="10"/>
      <c r="BXU44" s="10"/>
      <c r="BXV44" s="10"/>
      <c r="BXW44" s="10"/>
      <c r="BXX44" s="10"/>
      <c r="BXY44" s="10"/>
      <c r="BXZ44" s="10"/>
      <c r="BYA44" s="10"/>
      <c r="BYB44" s="10"/>
      <c r="BYC44" s="10"/>
      <c r="BYD44" s="10"/>
      <c r="BYE44" s="10"/>
      <c r="BYF44" s="10"/>
      <c r="BYG44" s="10"/>
      <c r="BYH44" s="10"/>
      <c r="BYI44" s="10"/>
      <c r="BYJ44" s="10"/>
      <c r="BYK44" s="10"/>
      <c r="BYL44" s="10"/>
      <c r="BYM44" s="10"/>
      <c r="BYN44" s="10"/>
      <c r="BYO44" s="10"/>
      <c r="BYP44" s="10"/>
      <c r="BYQ44" s="10"/>
      <c r="BYR44" s="10"/>
      <c r="BYS44" s="10"/>
      <c r="BYT44" s="10"/>
      <c r="BYU44" s="10"/>
      <c r="BYV44" s="10"/>
      <c r="BYW44" s="10"/>
      <c r="BYX44" s="10"/>
      <c r="BYY44" s="10"/>
      <c r="BYZ44" s="10"/>
      <c r="BZA44" s="10"/>
      <c r="BZB44" s="10"/>
      <c r="BZC44" s="10"/>
      <c r="BZD44" s="10"/>
      <c r="BZE44" s="10"/>
      <c r="BZF44" s="10"/>
      <c r="BZG44" s="10"/>
      <c r="BZH44" s="10"/>
      <c r="BZI44" s="10"/>
      <c r="BZJ44" s="10"/>
      <c r="BZK44" s="10"/>
      <c r="BZL44" s="10"/>
      <c r="BZM44" s="10"/>
      <c r="BZN44" s="10"/>
      <c r="BZO44" s="10"/>
      <c r="BZP44" s="10"/>
      <c r="BZQ44" s="10"/>
      <c r="BZR44" s="10"/>
      <c r="BZS44" s="10"/>
      <c r="BZT44" s="10"/>
      <c r="BZU44" s="10"/>
      <c r="BZV44" s="10"/>
      <c r="BZW44" s="10"/>
      <c r="BZX44" s="10"/>
      <c r="BZY44" s="10"/>
      <c r="BZZ44" s="10"/>
      <c r="CAA44" s="10"/>
      <c r="CAB44" s="10"/>
      <c r="CAC44" s="10"/>
      <c r="CAD44" s="10"/>
      <c r="CAE44" s="10"/>
      <c r="CAF44" s="10"/>
      <c r="CAG44" s="10"/>
      <c r="CAH44" s="10"/>
      <c r="CAI44" s="10"/>
      <c r="CAJ44" s="10"/>
      <c r="CAK44" s="10"/>
      <c r="CAL44" s="10"/>
      <c r="CAM44" s="10"/>
      <c r="CAN44" s="10"/>
      <c r="CAO44" s="10"/>
      <c r="CAP44" s="10"/>
      <c r="CAQ44" s="10"/>
      <c r="CAR44" s="10"/>
      <c r="CAS44" s="10"/>
      <c r="CAT44" s="10"/>
      <c r="CAU44" s="10"/>
      <c r="CAV44" s="10"/>
      <c r="CAW44" s="10"/>
      <c r="CAX44" s="10"/>
      <c r="CAY44" s="10"/>
      <c r="CAZ44" s="10"/>
      <c r="CBA44" s="10"/>
      <c r="CBB44" s="10"/>
      <c r="CBC44" s="10"/>
      <c r="CBD44" s="10"/>
      <c r="CBE44" s="10"/>
      <c r="CBF44" s="10"/>
      <c r="CBG44" s="10"/>
      <c r="CBH44" s="10"/>
      <c r="CBI44" s="10"/>
      <c r="CBJ44" s="10"/>
      <c r="CBK44" s="10"/>
      <c r="CBL44" s="10"/>
      <c r="CBM44" s="10"/>
      <c r="CBN44" s="10"/>
      <c r="CBO44" s="10"/>
      <c r="CBP44" s="10"/>
      <c r="CBQ44" s="10"/>
      <c r="CBR44" s="10"/>
      <c r="CBS44" s="10"/>
      <c r="CBT44" s="10"/>
      <c r="CBU44" s="10"/>
      <c r="CBV44" s="10"/>
      <c r="CBW44" s="10"/>
      <c r="CBX44" s="10"/>
      <c r="CBY44" s="10"/>
      <c r="CBZ44" s="10"/>
      <c r="CCA44" s="10"/>
      <c r="CCB44" s="10"/>
      <c r="CCC44" s="10"/>
      <c r="CCD44" s="10"/>
      <c r="CCE44" s="10"/>
      <c r="CCF44" s="10"/>
      <c r="CCG44" s="10"/>
      <c r="CCH44" s="10"/>
      <c r="CCI44" s="10"/>
      <c r="CCJ44" s="10"/>
      <c r="CCK44" s="10"/>
      <c r="CCL44" s="10"/>
      <c r="CCM44" s="10"/>
      <c r="CCN44" s="10"/>
      <c r="CCO44" s="10"/>
      <c r="CCP44" s="10"/>
      <c r="CCQ44" s="10"/>
      <c r="CCR44" s="10"/>
      <c r="CCS44" s="10"/>
      <c r="CCT44" s="10"/>
      <c r="CCU44" s="10"/>
      <c r="CCV44" s="10"/>
      <c r="CCW44" s="10"/>
      <c r="CCX44" s="10"/>
      <c r="CCY44" s="10"/>
      <c r="CCZ44" s="10"/>
      <c r="CDA44" s="10"/>
      <c r="CDB44" s="10"/>
      <c r="CDC44" s="10"/>
      <c r="CDD44" s="10"/>
      <c r="CDE44" s="10"/>
      <c r="CDF44" s="10"/>
      <c r="CDG44" s="10"/>
      <c r="CDH44" s="10"/>
      <c r="CDI44" s="10"/>
      <c r="CDJ44" s="10"/>
      <c r="CDK44" s="10"/>
      <c r="CDL44" s="10"/>
      <c r="CDM44" s="10"/>
      <c r="CDN44" s="10"/>
      <c r="CDO44" s="10"/>
      <c r="CDP44" s="10"/>
      <c r="CDQ44" s="10"/>
      <c r="CDR44" s="10"/>
      <c r="CDS44" s="10"/>
      <c r="CDT44" s="10"/>
      <c r="CDU44" s="10"/>
      <c r="CDV44" s="10"/>
      <c r="CDW44" s="10"/>
      <c r="CDX44" s="10"/>
      <c r="CDY44" s="10"/>
      <c r="CDZ44" s="10"/>
      <c r="CEA44" s="10"/>
      <c r="CEB44" s="10"/>
      <c r="CEC44" s="10"/>
      <c r="CED44" s="10"/>
      <c r="CEE44" s="10"/>
      <c r="CEF44" s="10"/>
      <c r="CEG44" s="10"/>
      <c r="CEH44" s="10"/>
      <c r="CEI44" s="10"/>
      <c r="CEJ44" s="10"/>
      <c r="CEK44" s="10"/>
      <c r="CEL44" s="10"/>
      <c r="CEM44" s="10"/>
      <c r="CEN44" s="10"/>
      <c r="CEO44" s="10"/>
      <c r="CEP44" s="10"/>
      <c r="CEQ44" s="10"/>
      <c r="CER44" s="10"/>
      <c r="CES44" s="10"/>
      <c r="CET44" s="10"/>
      <c r="CEU44" s="10"/>
      <c r="CEV44" s="10"/>
      <c r="CEW44" s="10"/>
      <c r="CEX44" s="10"/>
      <c r="CEY44" s="10"/>
      <c r="CEZ44" s="10"/>
      <c r="CFA44" s="10"/>
      <c r="CFB44" s="10"/>
      <c r="CFC44" s="10"/>
      <c r="CFD44" s="10"/>
      <c r="CFE44" s="10"/>
      <c r="CFF44" s="10"/>
      <c r="CFG44" s="10"/>
      <c r="CFH44" s="10"/>
      <c r="CFI44" s="10"/>
      <c r="CFJ44" s="10"/>
      <c r="CFK44" s="10"/>
      <c r="CFL44" s="10"/>
      <c r="CFM44" s="10"/>
      <c r="CFN44" s="10"/>
      <c r="CFO44" s="10"/>
      <c r="CFP44" s="10"/>
      <c r="CFQ44" s="10"/>
      <c r="CFR44" s="10"/>
      <c r="CFS44" s="10"/>
      <c r="CFT44" s="10"/>
      <c r="CFU44" s="10"/>
      <c r="CFV44" s="10"/>
      <c r="CFW44" s="10"/>
      <c r="CFX44" s="10"/>
      <c r="CFY44" s="10"/>
      <c r="CFZ44" s="10"/>
      <c r="CGA44" s="10"/>
      <c r="CGB44" s="10"/>
      <c r="CGC44" s="10"/>
      <c r="CGD44" s="10"/>
      <c r="CGE44" s="10"/>
      <c r="CGF44" s="10"/>
      <c r="CGG44" s="10"/>
      <c r="CGH44" s="10"/>
      <c r="CGI44" s="10"/>
      <c r="CGJ44" s="10"/>
      <c r="CGK44" s="10"/>
      <c r="CGL44" s="10"/>
      <c r="CGM44" s="10"/>
      <c r="CGN44" s="10"/>
      <c r="CGO44" s="10"/>
      <c r="CGP44" s="10"/>
      <c r="CGQ44" s="10"/>
      <c r="CGR44" s="10"/>
      <c r="CGS44" s="10"/>
      <c r="CGT44" s="10"/>
      <c r="CGU44" s="10"/>
      <c r="CGV44" s="10"/>
      <c r="CGW44" s="10"/>
      <c r="CGX44" s="10"/>
      <c r="CGY44" s="10"/>
      <c r="CGZ44" s="10"/>
      <c r="CHA44" s="10"/>
      <c r="CHB44" s="10"/>
      <c r="CHC44" s="10"/>
      <c r="CHD44" s="10"/>
      <c r="CHE44" s="10"/>
      <c r="CHF44" s="10"/>
      <c r="CHG44" s="10"/>
      <c r="CHH44" s="10"/>
      <c r="CHI44" s="10"/>
      <c r="CHJ44" s="10"/>
      <c r="CHK44" s="10"/>
      <c r="CHL44" s="10"/>
      <c r="CHM44" s="10"/>
      <c r="CHN44" s="10"/>
      <c r="CHO44" s="10"/>
      <c r="CHP44" s="10"/>
      <c r="CHQ44" s="10"/>
      <c r="CHR44" s="10"/>
      <c r="CHS44" s="10"/>
      <c r="CHT44" s="10"/>
      <c r="CHU44" s="10"/>
      <c r="CHV44" s="10"/>
      <c r="CHW44" s="10"/>
      <c r="CHX44" s="10"/>
      <c r="CHY44" s="10"/>
      <c r="CHZ44" s="10"/>
      <c r="CIA44" s="10"/>
      <c r="CIB44" s="10"/>
      <c r="CIC44" s="10"/>
      <c r="CID44" s="10"/>
      <c r="CIE44" s="10"/>
      <c r="CIF44" s="10"/>
      <c r="CIG44" s="10"/>
      <c r="CIH44" s="10"/>
      <c r="CII44" s="10"/>
      <c r="CIJ44" s="10"/>
      <c r="CIK44" s="10"/>
      <c r="CIL44" s="10"/>
      <c r="CIM44" s="10"/>
      <c r="CIN44" s="10"/>
      <c r="CIO44" s="10"/>
      <c r="CIP44" s="10"/>
      <c r="CIQ44" s="10"/>
      <c r="CIR44" s="10"/>
      <c r="CIS44" s="10"/>
      <c r="CIT44" s="10"/>
      <c r="CIU44" s="10"/>
      <c r="CIV44" s="10"/>
      <c r="CIW44" s="10"/>
      <c r="CIX44" s="10"/>
      <c r="CIY44" s="10"/>
      <c r="CIZ44" s="10"/>
      <c r="CJA44" s="10"/>
      <c r="CJB44" s="10"/>
      <c r="CJC44" s="10"/>
      <c r="CJD44" s="10"/>
      <c r="CJE44" s="10"/>
      <c r="CJF44" s="10"/>
      <c r="CJG44" s="10"/>
      <c r="CJH44" s="10"/>
      <c r="CJI44" s="10"/>
      <c r="CJJ44" s="10"/>
      <c r="CJK44" s="10"/>
      <c r="CJL44" s="10"/>
      <c r="CJM44" s="10"/>
      <c r="CJN44" s="10"/>
      <c r="CJO44" s="10"/>
      <c r="CJP44" s="10"/>
      <c r="CJQ44" s="10"/>
      <c r="CJR44" s="10"/>
      <c r="CJS44" s="10"/>
      <c r="CJT44" s="10"/>
      <c r="CJU44" s="10"/>
      <c r="CJV44" s="10"/>
      <c r="CJW44" s="10"/>
      <c r="CJX44" s="10"/>
      <c r="CJY44" s="10"/>
      <c r="CJZ44" s="10"/>
      <c r="CKA44" s="10"/>
      <c r="CKB44" s="10"/>
      <c r="CKC44" s="10"/>
      <c r="CKD44" s="10"/>
      <c r="CKE44" s="10"/>
      <c r="CKF44" s="10"/>
      <c r="CKG44" s="10"/>
      <c r="CKH44" s="10"/>
      <c r="CKI44" s="10"/>
      <c r="CKJ44" s="10"/>
      <c r="CKK44" s="10"/>
      <c r="CKL44" s="10"/>
      <c r="CKM44" s="10"/>
      <c r="CKN44" s="10"/>
      <c r="CKO44" s="10"/>
      <c r="CKP44" s="10"/>
      <c r="CKQ44" s="10"/>
      <c r="CKR44" s="10"/>
      <c r="CKS44" s="10"/>
      <c r="CKT44" s="10"/>
      <c r="CKU44" s="10"/>
      <c r="CKV44" s="10"/>
      <c r="CKW44" s="10"/>
      <c r="CKX44" s="10"/>
      <c r="CKY44" s="10"/>
      <c r="CKZ44" s="10"/>
      <c r="CLA44" s="10"/>
      <c r="CLB44" s="10"/>
      <c r="CLC44" s="10"/>
      <c r="CLD44" s="10"/>
      <c r="CLE44" s="10"/>
      <c r="CLF44" s="10"/>
      <c r="CLG44" s="10"/>
      <c r="CLH44" s="10"/>
      <c r="CLI44" s="10"/>
      <c r="CLJ44" s="10"/>
      <c r="CLK44" s="10"/>
      <c r="CLL44" s="10"/>
      <c r="CLM44" s="10"/>
      <c r="CLN44" s="10"/>
      <c r="CLO44" s="10"/>
      <c r="CLP44" s="10"/>
      <c r="CLQ44" s="10"/>
      <c r="CLR44" s="10"/>
      <c r="CLS44" s="10"/>
      <c r="CLT44" s="10"/>
      <c r="CLU44" s="10"/>
      <c r="CLV44" s="10"/>
      <c r="CLW44" s="10"/>
      <c r="CLX44" s="10"/>
      <c r="CLY44" s="10"/>
      <c r="CLZ44" s="10"/>
      <c r="CMA44" s="10"/>
      <c r="CMB44" s="10"/>
      <c r="CMC44" s="10"/>
      <c r="CMD44" s="10"/>
      <c r="CME44" s="10"/>
      <c r="CMF44" s="10"/>
      <c r="CMG44" s="10"/>
      <c r="CMH44" s="10"/>
      <c r="CMI44" s="10"/>
      <c r="CMJ44" s="10"/>
      <c r="CMK44" s="10"/>
      <c r="CML44" s="10"/>
      <c r="CMM44" s="10"/>
      <c r="CMN44" s="10"/>
      <c r="CMO44" s="10"/>
      <c r="CMP44" s="10"/>
      <c r="CMQ44" s="10"/>
      <c r="CMR44" s="10"/>
      <c r="CMS44" s="10"/>
      <c r="CMT44" s="10"/>
      <c r="CMU44" s="10"/>
      <c r="CMV44" s="10"/>
      <c r="CMW44" s="10"/>
      <c r="CMX44" s="10"/>
      <c r="CMY44" s="10"/>
      <c r="CMZ44" s="10"/>
      <c r="CNA44" s="10"/>
      <c r="CNB44" s="10"/>
      <c r="CNC44" s="10"/>
      <c r="CND44" s="10"/>
      <c r="CNE44" s="10"/>
      <c r="CNF44" s="10"/>
      <c r="CNG44" s="10"/>
      <c r="CNH44" s="10"/>
      <c r="CNI44" s="10"/>
      <c r="CNJ44" s="10"/>
      <c r="CNK44" s="10"/>
      <c r="CNL44" s="10"/>
      <c r="CNM44" s="10"/>
      <c r="CNN44" s="10"/>
      <c r="CNO44" s="10"/>
      <c r="CNP44" s="10"/>
      <c r="CNQ44" s="10"/>
      <c r="CNR44" s="10"/>
      <c r="CNS44" s="10"/>
      <c r="CNT44" s="10"/>
      <c r="CNU44" s="10"/>
      <c r="CNV44" s="10"/>
      <c r="CNW44" s="10"/>
      <c r="CNX44" s="10"/>
      <c r="CNY44" s="10"/>
      <c r="CNZ44" s="10"/>
      <c r="COA44" s="10"/>
      <c r="COB44" s="10"/>
      <c r="COC44" s="10"/>
      <c r="COD44" s="10"/>
      <c r="COE44" s="10"/>
      <c r="COF44" s="10"/>
      <c r="COG44" s="10"/>
      <c r="COH44" s="10"/>
      <c r="COI44" s="10"/>
      <c r="COJ44" s="10"/>
      <c r="COK44" s="10"/>
      <c r="COL44" s="10"/>
      <c r="COM44" s="10"/>
      <c r="CON44" s="10"/>
      <c r="COO44" s="10"/>
      <c r="COP44" s="10"/>
      <c r="COQ44" s="10"/>
      <c r="COR44" s="10"/>
      <c r="COS44" s="10"/>
      <c r="COT44" s="10"/>
      <c r="COU44" s="10"/>
      <c r="COV44" s="10"/>
      <c r="COW44" s="10"/>
      <c r="COX44" s="10"/>
      <c r="COY44" s="10"/>
      <c r="COZ44" s="10"/>
      <c r="CPA44" s="10"/>
      <c r="CPB44" s="10"/>
      <c r="CPC44" s="10"/>
      <c r="CPD44" s="10"/>
      <c r="CPE44" s="10"/>
      <c r="CPF44" s="10"/>
      <c r="CPG44" s="10"/>
      <c r="CPH44" s="10"/>
      <c r="CPI44" s="10"/>
      <c r="CPJ44" s="10"/>
      <c r="CPK44" s="10"/>
      <c r="CPL44" s="10"/>
      <c r="CPM44" s="10"/>
      <c r="CPN44" s="10"/>
      <c r="CPO44" s="10"/>
      <c r="CPP44" s="10"/>
      <c r="CPQ44" s="10"/>
      <c r="CPR44" s="10"/>
      <c r="CPS44" s="10"/>
      <c r="CPT44" s="10"/>
      <c r="CPU44" s="10"/>
      <c r="CPV44" s="10"/>
      <c r="CPW44" s="10"/>
      <c r="CPX44" s="10"/>
      <c r="CPY44" s="10"/>
      <c r="CPZ44" s="10"/>
      <c r="CQA44" s="10"/>
      <c r="CQB44" s="10"/>
      <c r="CQC44" s="10"/>
      <c r="CQD44" s="10"/>
      <c r="CQE44" s="10"/>
      <c r="CQF44" s="10"/>
      <c r="CQG44" s="10"/>
      <c r="CQH44" s="10"/>
      <c r="CQI44" s="10"/>
      <c r="CQJ44" s="10"/>
      <c r="CQK44" s="10"/>
      <c r="CQL44" s="10"/>
      <c r="CQM44" s="10"/>
      <c r="CQN44" s="10"/>
      <c r="CQO44" s="10"/>
      <c r="CQP44" s="10"/>
      <c r="CQQ44" s="10"/>
      <c r="CQR44" s="10"/>
      <c r="CQS44" s="10"/>
      <c r="CQT44" s="10"/>
      <c r="CQU44" s="10"/>
      <c r="CQV44" s="10"/>
      <c r="CQW44" s="10"/>
      <c r="CQX44" s="10"/>
      <c r="CQY44" s="10"/>
      <c r="CQZ44" s="10"/>
      <c r="CRA44" s="10"/>
      <c r="CRB44" s="10"/>
      <c r="CRC44" s="10"/>
      <c r="CRD44" s="10"/>
      <c r="CRE44" s="10"/>
      <c r="CRF44" s="10"/>
      <c r="CRG44" s="10"/>
      <c r="CRH44" s="10"/>
      <c r="CRI44" s="10"/>
      <c r="CRJ44" s="10"/>
      <c r="CRK44" s="10"/>
      <c r="CRL44" s="10"/>
      <c r="CRM44" s="10"/>
      <c r="CRN44" s="10"/>
      <c r="CRO44" s="10"/>
      <c r="CRP44" s="10"/>
      <c r="CRQ44" s="10"/>
      <c r="CRR44" s="10"/>
      <c r="CRS44" s="10"/>
      <c r="CRT44" s="10"/>
      <c r="CRU44" s="10"/>
      <c r="CRV44" s="10"/>
      <c r="CRW44" s="10"/>
      <c r="CRX44" s="10"/>
      <c r="CRY44" s="10"/>
      <c r="CRZ44" s="10"/>
      <c r="CSA44" s="10"/>
      <c r="CSB44" s="10"/>
      <c r="CSC44" s="10"/>
      <c r="CSD44" s="10"/>
      <c r="CSE44" s="10"/>
      <c r="CSF44" s="10"/>
      <c r="CSG44" s="10"/>
      <c r="CSH44" s="10"/>
      <c r="CSI44" s="10"/>
      <c r="CSJ44" s="10"/>
      <c r="CSK44" s="10"/>
      <c r="CSL44" s="10"/>
      <c r="CSM44" s="10"/>
      <c r="CSN44" s="10"/>
      <c r="CSO44" s="10"/>
      <c r="CSP44" s="10"/>
      <c r="CSQ44" s="10"/>
      <c r="CSR44" s="10"/>
      <c r="CSS44" s="10"/>
      <c r="CST44" s="10"/>
      <c r="CSU44" s="10"/>
      <c r="CSV44" s="10"/>
      <c r="CSW44" s="10"/>
      <c r="CSX44" s="10"/>
      <c r="CSY44" s="10"/>
      <c r="CSZ44" s="10"/>
      <c r="CTA44" s="10"/>
      <c r="CTB44" s="10"/>
      <c r="CTC44" s="10"/>
      <c r="CTD44" s="10"/>
      <c r="CTE44" s="10"/>
      <c r="CTF44" s="10"/>
      <c r="CTG44" s="10"/>
      <c r="CTH44" s="10"/>
      <c r="CTI44" s="10"/>
      <c r="CTJ44" s="10"/>
      <c r="CTK44" s="10"/>
      <c r="CTL44" s="10"/>
      <c r="CTM44" s="10"/>
      <c r="CTN44" s="10"/>
      <c r="CTO44" s="10"/>
      <c r="CTP44" s="10"/>
      <c r="CTQ44" s="10"/>
      <c r="CTR44" s="10"/>
      <c r="CTS44" s="10"/>
      <c r="CTT44" s="10"/>
      <c r="CTU44" s="10"/>
      <c r="CTV44" s="10"/>
      <c r="CTW44" s="10"/>
      <c r="CTX44" s="10"/>
      <c r="CTY44" s="10"/>
      <c r="CTZ44" s="10"/>
      <c r="CUA44" s="10"/>
      <c r="CUB44" s="10"/>
      <c r="CUC44" s="10"/>
      <c r="CUD44" s="10"/>
      <c r="CUE44" s="10"/>
      <c r="CUF44" s="10"/>
      <c r="CUG44" s="10"/>
      <c r="CUH44" s="10"/>
      <c r="CUI44" s="10"/>
      <c r="CUJ44" s="10"/>
      <c r="CUK44" s="10"/>
      <c r="CUL44" s="10"/>
      <c r="CUM44" s="10"/>
      <c r="CUN44" s="10"/>
      <c r="CUO44" s="10"/>
      <c r="CUP44" s="10"/>
      <c r="CUQ44" s="10"/>
      <c r="CUR44" s="10"/>
      <c r="CUS44" s="10"/>
      <c r="CUT44" s="10"/>
      <c r="CUU44" s="10"/>
      <c r="CUV44" s="10"/>
      <c r="CUW44" s="10"/>
      <c r="CUX44" s="10"/>
      <c r="CUY44" s="10"/>
      <c r="CUZ44" s="10"/>
      <c r="CVA44" s="10"/>
      <c r="CVB44" s="10"/>
      <c r="CVC44" s="10"/>
      <c r="CVD44" s="10"/>
      <c r="CVE44" s="10"/>
      <c r="CVF44" s="10"/>
      <c r="CVG44" s="10"/>
      <c r="CVH44" s="10"/>
      <c r="CVI44" s="10"/>
      <c r="CVJ44" s="10"/>
      <c r="CVK44" s="10"/>
      <c r="CVL44" s="10"/>
      <c r="CVM44" s="10"/>
      <c r="CVN44" s="10"/>
      <c r="CVO44" s="10"/>
      <c r="CVP44" s="10"/>
      <c r="CVQ44" s="10"/>
      <c r="CVR44" s="10"/>
      <c r="CVS44" s="10"/>
      <c r="CVT44" s="10"/>
      <c r="CVU44" s="10"/>
      <c r="CVV44" s="10"/>
      <c r="CVW44" s="10"/>
      <c r="CVX44" s="10"/>
      <c r="CVY44" s="10"/>
      <c r="CVZ44" s="10"/>
      <c r="CWA44" s="10"/>
      <c r="CWB44" s="10"/>
      <c r="CWC44" s="10"/>
      <c r="CWD44" s="10"/>
      <c r="CWE44" s="10"/>
      <c r="CWF44" s="10"/>
      <c r="CWG44" s="10"/>
      <c r="CWH44" s="10"/>
      <c r="CWI44" s="10"/>
      <c r="CWJ44" s="10"/>
      <c r="CWK44" s="10"/>
      <c r="CWL44" s="10"/>
      <c r="CWM44" s="10"/>
      <c r="CWN44" s="10"/>
      <c r="CWO44" s="10"/>
      <c r="CWP44" s="10"/>
      <c r="CWQ44" s="10"/>
      <c r="CWR44" s="10"/>
      <c r="CWS44" s="10"/>
      <c r="CWT44" s="10"/>
      <c r="CWU44" s="10"/>
      <c r="CWV44" s="10"/>
      <c r="CWW44" s="10"/>
      <c r="CWX44" s="10"/>
      <c r="CWY44" s="10"/>
      <c r="CWZ44" s="10"/>
      <c r="CXA44" s="10"/>
      <c r="CXB44" s="10"/>
      <c r="CXC44" s="10"/>
      <c r="CXD44" s="10"/>
      <c r="CXE44" s="10"/>
      <c r="CXF44" s="10"/>
      <c r="CXG44" s="10"/>
      <c r="CXH44" s="10"/>
      <c r="CXI44" s="10"/>
      <c r="CXJ44" s="10"/>
      <c r="CXK44" s="10"/>
      <c r="CXL44" s="10"/>
      <c r="CXM44" s="10"/>
      <c r="CXN44" s="10"/>
      <c r="CXO44" s="10"/>
      <c r="CXP44" s="10"/>
      <c r="CXQ44" s="10"/>
      <c r="CXR44" s="10"/>
      <c r="CXS44" s="10"/>
      <c r="CXT44" s="10"/>
      <c r="CXU44" s="10"/>
      <c r="CXV44" s="10"/>
      <c r="CXW44" s="10"/>
      <c r="CXX44" s="10"/>
      <c r="CXY44" s="10"/>
      <c r="CXZ44" s="10"/>
      <c r="CYA44" s="10"/>
      <c r="CYB44" s="10"/>
      <c r="CYC44" s="10"/>
      <c r="CYD44" s="10"/>
      <c r="CYE44" s="10"/>
      <c r="CYF44" s="10"/>
      <c r="CYG44" s="10"/>
      <c r="CYH44" s="10"/>
      <c r="CYI44" s="10"/>
      <c r="CYJ44" s="10"/>
      <c r="CYK44" s="10"/>
      <c r="CYL44" s="10"/>
      <c r="CYM44" s="10"/>
      <c r="CYN44" s="10"/>
      <c r="CYO44" s="10"/>
      <c r="CYP44" s="10"/>
      <c r="CYQ44" s="10"/>
      <c r="CYR44" s="10"/>
      <c r="CYS44" s="10"/>
      <c r="CYT44" s="10"/>
      <c r="CYU44" s="10"/>
      <c r="CYV44" s="10"/>
      <c r="CYW44" s="10"/>
      <c r="CYX44" s="10"/>
      <c r="CYY44" s="10"/>
      <c r="CYZ44" s="10"/>
      <c r="CZA44" s="10"/>
      <c r="CZB44" s="10"/>
      <c r="CZC44" s="10"/>
      <c r="CZD44" s="10"/>
      <c r="CZE44" s="10"/>
      <c r="CZF44" s="10"/>
      <c r="CZG44" s="10"/>
      <c r="CZH44" s="10"/>
      <c r="CZI44" s="10"/>
      <c r="CZJ44" s="10"/>
      <c r="CZK44" s="10"/>
      <c r="CZL44" s="10"/>
      <c r="CZM44" s="10"/>
      <c r="CZN44" s="10"/>
      <c r="CZO44" s="10"/>
      <c r="CZP44" s="10"/>
      <c r="CZQ44" s="10"/>
      <c r="CZR44" s="10"/>
      <c r="CZS44" s="10"/>
      <c r="CZT44" s="10"/>
      <c r="CZU44" s="10"/>
      <c r="CZV44" s="10"/>
      <c r="CZW44" s="10"/>
      <c r="CZX44" s="10"/>
      <c r="CZY44" s="10"/>
      <c r="CZZ44" s="10"/>
      <c r="DAA44" s="10"/>
      <c r="DAB44" s="10"/>
      <c r="DAC44" s="10"/>
      <c r="DAD44" s="10"/>
      <c r="DAE44" s="10"/>
      <c r="DAF44" s="10"/>
      <c r="DAG44" s="10"/>
      <c r="DAH44" s="10"/>
      <c r="DAI44" s="10"/>
      <c r="DAJ44" s="10"/>
      <c r="DAK44" s="10"/>
      <c r="DAL44" s="10"/>
      <c r="DAM44" s="10"/>
      <c r="DAN44" s="10"/>
      <c r="DAO44" s="10"/>
      <c r="DAP44" s="10"/>
      <c r="DAQ44" s="10"/>
      <c r="DAR44" s="10"/>
      <c r="DAS44" s="10"/>
      <c r="DAT44" s="10"/>
      <c r="DAU44" s="10"/>
      <c r="DAV44" s="10"/>
      <c r="DAW44" s="10"/>
      <c r="DAX44" s="10"/>
      <c r="DAY44" s="10"/>
      <c r="DAZ44" s="10"/>
      <c r="DBA44" s="10"/>
      <c r="DBB44" s="10"/>
      <c r="DBC44" s="10"/>
      <c r="DBD44" s="10"/>
      <c r="DBE44" s="10"/>
      <c r="DBF44" s="10"/>
      <c r="DBG44" s="10"/>
      <c r="DBH44" s="10"/>
      <c r="DBI44" s="10"/>
      <c r="DBJ44" s="10"/>
      <c r="DBK44" s="10"/>
      <c r="DBL44" s="10"/>
      <c r="DBM44" s="10"/>
      <c r="DBN44" s="10"/>
      <c r="DBO44" s="10"/>
      <c r="DBP44" s="10"/>
      <c r="DBQ44" s="10"/>
      <c r="DBR44" s="10"/>
      <c r="DBS44" s="10"/>
      <c r="DBT44" s="10"/>
      <c r="DBU44" s="10"/>
      <c r="DBV44" s="10"/>
      <c r="DBW44" s="10"/>
      <c r="DBX44" s="10"/>
      <c r="DBY44" s="10"/>
      <c r="DBZ44" s="10"/>
      <c r="DCA44" s="10"/>
      <c r="DCB44" s="10"/>
      <c r="DCC44" s="10"/>
      <c r="DCD44" s="10"/>
      <c r="DCE44" s="10"/>
      <c r="DCF44" s="10"/>
      <c r="DCG44" s="10"/>
      <c r="DCH44" s="10"/>
      <c r="DCI44" s="10"/>
      <c r="DCJ44" s="10"/>
      <c r="DCK44" s="10"/>
      <c r="DCL44" s="10"/>
      <c r="DCM44" s="10"/>
      <c r="DCN44" s="10"/>
      <c r="DCO44" s="10"/>
      <c r="DCP44" s="10"/>
      <c r="DCQ44" s="10"/>
      <c r="DCR44" s="10"/>
      <c r="DCS44" s="10"/>
      <c r="DCT44" s="10"/>
      <c r="DCU44" s="10"/>
      <c r="DCV44" s="10"/>
      <c r="DCW44" s="10"/>
      <c r="DCX44" s="10"/>
      <c r="DCY44" s="10"/>
      <c r="DCZ44" s="10"/>
      <c r="DDA44" s="10"/>
      <c r="DDB44" s="10"/>
      <c r="DDC44" s="10"/>
      <c r="DDD44" s="10"/>
      <c r="DDE44" s="10"/>
      <c r="DDF44" s="10"/>
      <c r="DDG44" s="10"/>
      <c r="DDH44" s="10"/>
      <c r="DDI44" s="10"/>
      <c r="DDJ44" s="10"/>
      <c r="DDK44" s="10"/>
      <c r="DDL44" s="10"/>
      <c r="DDM44" s="10"/>
      <c r="DDN44" s="10"/>
      <c r="DDO44" s="10"/>
      <c r="DDP44" s="10"/>
      <c r="DDQ44" s="10"/>
      <c r="DDR44" s="10"/>
      <c r="DDS44" s="10"/>
      <c r="DDT44" s="10"/>
      <c r="DDU44" s="10"/>
      <c r="DDV44" s="10"/>
      <c r="DDW44" s="10"/>
      <c r="DDX44" s="10"/>
      <c r="DDY44" s="10"/>
      <c r="DDZ44" s="10"/>
      <c r="DEA44" s="10"/>
      <c r="DEB44" s="10"/>
      <c r="DEC44" s="10"/>
      <c r="DED44" s="10"/>
      <c r="DEE44" s="10"/>
      <c r="DEF44" s="10"/>
      <c r="DEG44" s="10"/>
      <c r="DEH44" s="10"/>
      <c r="DEI44" s="10"/>
      <c r="DEJ44" s="10"/>
      <c r="DEK44" s="10"/>
      <c r="DEL44" s="10"/>
      <c r="DEM44" s="10"/>
      <c r="DEN44" s="10"/>
      <c r="DEO44" s="10"/>
      <c r="DEP44" s="10"/>
      <c r="DEQ44" s="10"/>
      <c r="DER44" s="10"/>
      <c r="DES44" s="10"/>
      <c r="DET44" s="10"/>
      <c r="DEU44" s="10"/>
      <c r="DEV44" s="10"/>
      <c r="DEW44" s="10"/>
      <c r="DEX44" s="10"/>
      <c r="DEY44" s="10"/>
      <c r="DEZ44" s="10"/>
      <c r="DFA44" s="10"/>
      <c r="DFB44" s="10"/>
      <c r="DFC44" s="10"/>
      <c r="DFD44" s="10"/>
      <c r="DFE44" s="10"/>
      <c r="DFF44" s="10"/>
      <c r="DFG44" s="10"/>
      <c r="DFH44" s="10"/>
      <c r="DFI44" s="10"/>
      <c r="DFJ44" s="10"/>
      <c r="DFK44" s="10"/>
      <c r="DFL44" s="10"/>
      <c r="DFM44" s="10"/>
      <c r="DFN44" s="10"/>
      <c r="DFO44" s="10"/>
      <c r="DFP44" s="10"/>
      <c r="DFQ44" s="10"/>
      <c r="DFR44" s="10"/>
      <c r="DFS44" s="10"/>
      <c r="DFT44" s="10"/>
      <c r="DFU44" s="10"/>
      <c r="DFV44" s="10"/>
      <c r="DFW44" s="10"/>
      <c r="DFX44" s="10"/>
      <c r="DFY44" s="10"/>
      <c r="DFZ44" s="10"/>
      <c r="DGA44" s="10"/>
      <c r="DGB44" s="10"/>
      <c r="DGC44" s="10"/>
      <c r="DGD44" s="10"/>
      <c r="DGE44" s="10"/>
      <c r="DGF44" s="10"/>
      <c r="DGG44" s="10"/>
      <c r="DGH44" s="10"/>
      <c r="DGI44" s="10"/>
      <c r="DGJ44" s="10"/>
      <c r="DGK44" s="10"/>
      <c r="DGL44" s="10"/>
      <c r="DGM44" s="10"/>
      <c r="DGN44" s="10"/>
      <c r="DGO44" s="10"/>
      <c r="DGP44" s="10"/>
      <c r="DGQ44" s="10"/>
      <c r="DGR44" s="10"/>
      <c r="DGS44" s="10"/>
      <c r="DGT44" s="10"/>
      <c r="DGU44" s="10"/>
      <c r="DGV44" s="10"/>
      <c r="DGW44" s="10"/>
      <c r="DGX44" s="10"/>
      <c r="DGY44" s="10"/>
      <c r="DGZ44" s="10"/>
      <c r="DHA44" s="10"/>
      <c r="DHB44" s="10"/>
      <c r="DHC44" s="10"/>
      <c r="DHD44" s="10"/>
      <c r="DHE44" s="10"/>
      <c r="DHF44" s="10"/>
      <c r="DHG44" s="10"/>
      <c r="DHH44" s="10"/>
      <c r="DHI44" s="10"/>
      <c r="DHJ44" s="10"/>
      <c r="DHK44" s="10"/>
      <c r="DHL44" s="10"/>
      <c r="DHM44" s="10"/>
      <c r="DHN44" s="10"/>
      <c r="DHO44" s="10"/>
      <c r="DHP44" s="10"/>
      <c r="DHQ44" s="10"/>
      <c r="DHR44" s="10"/>
      <c r="DHS44" s="10"/>
      <c r="DHT44" s="10"/>
      <c r="DHU44" s="10"/>
      <c r="DHV44" s="10"/>
      <c r="DHW44" s="10"/>
      <c r="DHX44" s="10"/>
      <c r="DHY44" s="10"/>
      <c r="DHZ44" s="10"/>
      <c r="DIA44" s="10"/>
      <c r="DIB44" s="10"/>
      <c r="DIC44" s="10"/>
      <c r="DID44" s="10"/>
      <c r="DIE44" s="10"/>
      <c r="DIF44" s="10"/>
      <c r="DIG44" s="10"/>
      <c r="DIH44" s="10"/>
      <c r="DII44" s="10"/>
      <c r="DIJ44" s="10"/>
      <c r="DIK44" s="10"/>
      <c r="DIL44" s="10"/>
      <c r="DIM44" s="10"/>
      <c r="DIN44" s="10"/>
      <c r="DIO44" s="10"/>
      <c r="DIP44" s="10"/>
      <c r="DIQ44" s="10"/>
      <c r="DIR44" s="10"/>
      <c r="DIS44" s="10"/>
      <c r="DIT44" s="10"/>
      <c r="DIU44" s="10"/>
      <c r="DIV44" s="10"/>
      <c r="DIW44" s="10"/>
      <c r="DIX44" s="10"/>
      <c r="DIY44" s="10"/>
      <c r="DIZ44" s="10"/>
      <c r="DJA44" s="10"/>
      <c r="DJB44" s="10"/>
      <c r="DJC44" s="10"/>
      <c r="DJD44" s="10"/>
      <c r="DJE44" s="10"/>
      <c r="DJF44" s="10"/>
      <c r="DJG44" s="10"/>
      <c r="DJH44" s="10"/>
      <c r="DJI44" s="10"/>
      <c r="DJJ44" s="10"/>
      <c r="DJK44" s="10"/>
      <c r="DJL44" s="10"/>
      <c r="DJM44" s="10"/>
      <c r="DJN44" s="10"/>
      <c r="DJO44" s="10"/>
      <c r="DJP44" s="10"/>
      <c r="DJQ44" s="10"/>
      <c r="DJR44" s="10"/>
      <c r="DJS44" s="10"/>
      <c r="DJT44" s="10"/>
      <c r="DJU44" s="10"/>
      <c r="DJV44" s="10"/>
      <c r="DJW44" s="10"/>
      <c r="DJX44" s="10"/>
      <c r="DJY44" s="10"/>
      <c r="DJZ44" s="10"/>
      <c r="DKA44" s="10"/>
      <c r="DKB44" s="10"/>
      <c r="DKC44" s="10"/>
      <c r="DKD44" s="10"/>
      <c r="DKE44" s="10"/>
      <c r="DKF44" s="10"/>
      <c r="DKG44" s="10"/>
      <c r="DKH44" s="10"/>
      <c r="DKI44" s="10"/>
      <c r="DKJ44" s="10"/>
      <c r="DKK44" s="10"/>
      <c r="DKL44" s="10"/>
      <c r="DKM44" s="10"/>
      <c r="DKN44" s="10"/>
      <c r="DKO44" s="10"/>
      <c r="DKP44" s="10"/>
      <c r="DKQ44" s="10"/>
      <c r="DKR44" s="10"/>
      <c r="DKS44" s="10"/>
      <c r="DKT44" s="10"/>
      <c r="DKU44" s="10"/>
      <c r="DKV44" s="10"/>
      <c r="DKW44" s="10"/>
      <c r="DKX44" s="10"/>
      <c r="DKY44" s="10"/>
      <c r="DKZ44" s="10"/>
      <c r="DLA44" s="10"/>
      <c r="DLB44" s="10"/>
      <c r="DLC44" s="10"/>
      <c r="DLD44" s="10"/>
      <c r="DLE44" s="10"/>
      <c r="DLF44" s="10"/>
      <c r="DLG44" s="10"/>
      <c r="DLH44" s="10"/>
      <c r="DLI44" s="10"/>
      <c r="DLJ44" s="10"/>
      <c r="DLK44" s="10"/>
      <c r="DLL44" s="10"/>
      <c r="DLM44" s="10"/>
      <c r="DLN44" s="10"/>
      <c r="DLO44" s="10"/>
      <c r="DLP44" s="10"/>
      <c r="DLQ44" s="10"/>
      <c r="DLR44" s="10"/>
      <c r="DLS44" s="10"/>
      <c r="DLT44" s="10"/>
      <c r="DLU44" s="10"/>
      <c r="DLV44" s="10"/>
      <c r="DLW44" s="10"/>
      <c r="DLX44" s="10"/>
      <c r="DLY44" s="10"/>
      <c r="DLZ44" s="10"/>
      <c r="DMA44" s="10"/>
      <c r="DMB44" s="10"/>
      <c r="DMC44" s="10"/>
      <c r="DMD44" s="10"/>
      <c r="DME44" s="10"/>
      <c r="DMF44" s="10"/>
      <c r="DMG44" s="10"/>
      <c r="DMH44" s="10"/>
      <c r="DMI44" s="10"/>
      <c r="DMJ44" s="10"/>
      <c r="DMK44" s="10"/>
      <c r="DML44" s="10"/>
      <c r="DMM44" s="10"/>
      <c r="DMN44" s="10"/>
      <c r="DMO44" s="10"/>
      <c r="DMP44" s="10"/>
      <c r="DMQ44" s="10"/>
      <c r="DMR44" s="10"/>
      <c r="DMS44" s="10"/>
      <c r="DMT44" s="10"/>
      <c r="DMU44" s="10"/>
      <c r="DMV44" s="10"/>
      <c r="DMW44" s="10"/>
      <c r="DMX44" s="10"/>
      <c r="DMY44" s="10"/>
      <c r="DMZ44" s="10"/>
      <c r="DNA44" s="10"/>
      <c r="DNB44" s="10"/>
      <c r="DNC44" s="10"/>
      <c r="DND44" s="10"/>
      <c r="DNE44" s="10"/>
      <c r="DNF44" s="10"/>
      <c r="DNG44" s="10"/>
      <c r="DNH44" s="10"/>
      <c r="DNI44" s="10"/>
      <c r="DNJ44" s="10"/>
      <c r="DNK44" s="10"/>
      <c r="DNL44" s="10"/>
      <c r="DNM44" s="10"/>
      <c r="DNN44" s="10"/>
      <c r="DNO44" s="10"/>
      <c r="DNP44" s="10"/>
      <c r="DNQ44" s="10"/>
      <c r="DNR44" s="10"/>
      <c r="DNS44" s="10"/>
      <c r="DNT44" s="10"/>
      <c r="DNU44" s="10"/>
      <c r="DNV44" s="10"/>
      <c r="DNW44" s="10"/>
      <c r="DNX44" s="10"/>
      <c r="DNY44" s="10"/>
      <c r="DNZ44" s="10"/>
      <c r="DOA44" s="10"/>
      <c r="DOB44" s="10"/>
      <c r="DOC44" s="10"/>
      <c r="DOD44" s="10"/>
      <c r="DOE44" s="10"/>
      <c r="DOF44" s="10"/>
      <c r="DOG44" s="10"/>
      <c r="DOH44" s="10"/>
      <c r="DOI44" s="10"/>
      <c r="DOJ44" s="10"/>
      <c r="DOK44" s="10"/>
      <c r="DOL44" s="10"/>
      <c r="DOM44" s="10"/>
      <c r="DON44" s="10"/>
      <c r="DOO44" s="10"/>
      <c r="DOP44" s="10"/>
      <c r="DOQ44" s="10"/>
      <c r="DOR44" s="10"/>
      <c r="DOS44" s="10"/>
      <c r="DOT44" s="10"/>
      <c r="DOU44" s="10"/>
      <c r="DOV44" s="10"/>
      <c r="DOW44" s="10"/>
      <c r="DOX44" s="10"/>
      <c r="DOY44" s="10"/>
      <c r="DOZ44" s="10"/>
      <c r="DPA44" s="10"/>
      <c r="DPB44" s="10"/>
      <c r="DPC44" s="10"/>
      <c r="DPD44" s="10"/>
      <c r="DPE44" s="10"/>
      <c r="DPF44" s="10"/>
      <c r="DPG44" s="10"/>
      <c r="DPH44" s="10"/>
      <c r="DPI44" s="10"/>
      <c r="DPJ44" s="10"/>
      <c r="DPK44" s="10"/>
      <c r="DPL44" s="10"/>
      <c r="DPM44" s="10"/>
      <c r="DPN44" s="10"/>
      <c r="DPO44" s="10"/>
      <c r="DPP44" s="10"/>
      <c r="DPQ44" s="10"/>
      <c r="DPR44" s="10"/>
      <c r="DPS44" s="10"/>
      <c r="DPT44" s="10"/>
      <c r="DPU44" s="10"/>
      <c r="DPV44" s="10"/>
      <c r="DPW44" s="10"/>
      <c r="DPX44" s="10"/>
      <c r="DPY44" s="10"/>
      <c r="DPZ44" s="10"/>
      <c r="DQA44" s="10"/>
      <c r="DQB44" s="10"/>
      <c r="DQC44" s="10"/>
      <c r="DQD44" s="10"/>
      <c r="DQE44" s="10"/>
      <c r="DQF44" s="10"/>
      <c r="DQG44" s="10"/>
      <c r="DQH44" s="10"/>
      <c r="DQI44" s="10"/>
      <c r="DQJ44" s="10"/>
      <c r="DQK44" s="10"/>
      <c r="DQL44" s="10"/>
      <c r="DQM44" s="10"/>
      <c r="DQN44" s="10"/>
      <c r="DQO44" s="10"/>
      <c r="DQP44" s="10"/>
      <c r="DQQ44" s="10"/>
      <c r="DQR44" s="10"/>
      <c r="DQS44" s="10"/>
      <c r="DQT44" s="10"/>
      <c r="DQU44" s="10"/>
      <c r="DQV44" s="10"/>
      <c r="DQW44" s="10"/>
      <c r="DQX44" s="10"/>
      <c r="DQY44" s="10"/>
      <c r="DQZ44" s="10"/>
      <c r="DRA44" s="10"/>
      <c r="DRB44" s="10"/>
      <c r="DRC44" s="10"/>
      <c r="DRD44" s="10"/>
      <c r="DRE44" s="10"/>
      <c r="DRF44" s="10"/>
      <c r="DRG44" s="10"/>
      <c r="DRH44" s="10"/>
      <c r="DRI44" s="10"/>
      <c r="DRJ44" s="10"/>
      <c r="DRK44" s="10"/>
      <c r="DRL44" s="10"/>
      <c r="DRM44" s="10"/>
      <c r="DRN44" s="10"/>
      <c r="DRO44" s="10"/>
      <c r="DRP44" s="10"/>
      <c r="DRQ44" s="10"/>
      <c r="DRR44" s="10"/>
      <c r="DRS44" s="10"/>
      <c r="DRT44" s="10"/>
      <c r="DRU44" s="10"/>
      <c r="DRV44" s="10"/>
      <c r="DRW44" s="10"/>
      <c r="DRX44" s="10"/>
      <c r="DRY44" s="10"/>
      <c r="DRZ44" s="10"/>
      <c r="DSA44" s="10"/>
      <c r="DSB44" s="10"/>
      <c r="DSC44" s="10"/>
      <c r="DSD44" s="10"/>
      <c r="DSE44" s="10"/>
      <c r="DSF44" s="10"/>
      <c r="DSG44" s="10"/>
      <c r="DSH44" s="10"/>
      <c r="DSI44" s="10"/>
      <c r="DSJ44" s="10"/>
      <c r="DSK44" s="10"/>
      <c r="DSL44" s="10"/>
      <c r="DSM44" s="10"/>
      <c r="DSN44" s="10"/>
      <c r="DSO44" s="10"/>
      <c r="DSP44" s="10"/>
      <c r="DSQ44" s="10"/>
      <c r="DSR44" s="10"/>
      <c r="DSS44" s="10"/>
      <c r="DST44" s="10"/>
      <c r="DSU44" s="10"/>
      <c r="DSV44" s="10"/>
      <c r="DSW44" s="10"/>
      <c r="DSX44" s="10"/>
      <c r="DSY44" s="10"/>
      <c r="DSZ44" s="10"/>
      <c r="DTA44" s="10"/>
      <c r="DTB44" s="10"/>
      <c r="DTC44" s="10"/>
      <c r="DTD44" s="10"/>
      <c r="DTE44" s="10"/>
      <c r="DTF44" s="10"/>
      <c r="DTG44" s="10"/>
      <c r="DTH44" s="10"/>
      <c r="DTI44" s="10"/>
      <c r="DTJ44" s="10"/>
      <c r="DTK44" s="10"/>
      <c r="DTL44" s="10"/>
      <c r="DTM44" s="10"/>
      <c r="DTN44" s="10"/>
      <c r="DTO44" s="10"/>
      <c r="DTP44" s="10"/>
      <c r="DTQ44" s="10"/>
      <c r="DTR44" s="10"/>
      <c r="DTS44" s="10"/>
      <c r="DTT44" s="10"/>
      <c r="DTU44" s="10"/>
      <c r="DTV44" s="10"/>
      <c r="DTW44" s="10"/>
      <c r="DTX44" s="10"/>
      <c r="DTY44" s="10"/>
      <c r="DTZ44" s="10"/>
      <c r="DUA44" s="10"/>
      <c r="DUB44" s="10"/>
      <c r="DUC44" s="10"/>
      <c r="DUD44" s="10"/>
      <c r="DUE44" s="10"/>
      <c r="DUF44" s="10"/>
      <c r="DUG44" s="10"/>
      <c r="DUH44" s="10"/>
      <c r="DUI44" s="10"/>
      <c r="DUJ44" s="10"/>
      <c r="DUK44" s="10"/>
      <c r="DUL44" s="10"/>
      <c r="DUM44" s="10"/>
      <c r="DUN44" s="10"/>
      <c r="DUO44" s="10"/>
      <c r="DUP44" s="10"/>
      <c r="DUQ44" s="10"/>
      <c r="DUR44" s="10"/>
      <c r="DUS44" s="10"/>
      <c r="DUT44" s="10"/>
      <c r="DUU44" s="10"/>
      <c r="DUV44" s="10"/>
      <c r="DUW44" s="10"/>
      <c r="DUX44" s="10"/>
      <c r="DUY44" s="10"/>
      <c r="DUZ44" s="10"/>
      <c r="DVA44" s="10"/>
      <c r="DVB44" s="10"/>
      <c r="DVC44" s="10"/>
      <c r="DVD44" s="10"/>
      <c r="DVE44" s="10"/>
      <c r="DVF44" s="10"/>
      <c r="DVG44" s="10"/>
      <c r="DVH44" s="10"/>
      <c r="DVI44" s="10"/>
      <c r="DVJ44" s="10"/>
      <c r="DVK44" s="10"/>
      <c r="DVL44" s="10"/>
      <c r="DVM44" s="10"/>
      <c r="DVN44" s="10"/>
      <c r="DVO44" s="10"/>
      <c r="DVP44" s="10"/>
      <c r="DVQ44" s="10"/>
      <c r="DVR44" s="10"/>
      <c r="DVS44" s="10"/>
      <c r="DVT44" s="10"/>
      <c r="DVU44" s="10"/>
      <c r="DVV44" s="10"/>
      <c r="DVW44" s="10"/>
      <c r="DVX44" s="10"/>
      <c r="DVY44" s="10"/>
      <c r="DVZ44" s="10"/>
      <c r="DWA44" s="10"/>
      <c r="DWB44" s="10"/>
      <c r="DWC44" s="10"/>
      <c r="DWD44" s="10"/>
      <c r="DWE44" s="10"/>
      <c r="DWF44" s="10"/>
      <c r="DWG44" s="10"/>
      <c r="DWH44" s="10"/>
      <c r="DWI44" s="10"/>
      <c r="DWJ44" s="10"/>
      <c r="DWK44" s="10"/>
      <c r="DWL44" s="10"/>
      <c r="DWM44" s="10"/>
      <c r="DWN44" s="10"/>
      <c r="DWO44" s="10"/>
      <c r="DWP44" s="10"/>
      <c r="DWQ44" s="10"/>
      <c r="DWR44" s="10"/>
      <c r="DWS44" s="10"/>
      <c r="DWT44" s="10"/>
      <c r="DWU44" s="10"/>
      <c r="DWV44" s="10"/>
      <c r="DWW44" s="10"/>
      <c r="DWX44" s="10"/>
      <c r="DWY44" s="10"/>
      <c r="DWZ44" s="10"/>
      <c r="DXA44" s="10"/>
      <c r="DXB44" s="10"/>
      <c r="DXC44" s="10"/>
      <c r="DXD44" s="10"/>
      <c r="DXE44" s="10"/>
      <c r="DXF44" s="10"/>
      <c r="DXG44" s="10"/>
      <c r="DXH44" s="10"/>
      <c r="DXI44" s="10"/>
      <c r="DXJ44" s="10"/>
      <c r="DXK44" s="10"/>
      <c r="DXL44" s="10"/>
      <c r="DXM44" s="10"/>
      <c r="DXN44" s="10"/>
      <c r="DXO44" s="10"/>
      <c r="DXP44" s="10"/>
      <c r="DXQ44" s="10"/>
      <c r="DXR44" s="10"/>
      <c r="DXS44" s="10"/>
      <c r="DXT44" s="10"/>
      <c r="DXU44" s="10"/>
      <c r="DXV44" s="10"/>
      <c r="DXW44" s="10"/>
      <c r="DXX44" s="10"/>
      <c r="DXY44" s="10"/>
      <c r="DXZ44" s="10"/>
      <c r="DYA44" s="10"/>
      <c r="DYB44" s="10"/>
      <c r="DYC44" s="10"/>
      <c r="DYD44" s="10"/>
      <c r="DYE44" s="10"/>
      <c r="DYF44" s="10"/>
      <c r="DYG44" s="10"/>
      <c r="DYH44" s="10"/>
      <c r="DYI44" s="10"/>
      <c r="DYJ44" s="10"/>
      <c r="DYK44" s="10"/>
      <c r="DYL44" s="10"/>
      <c r="DYM44" s="10"/>
      <c r="DYN44" s="10"/>
      <c r="DYO44" s="10"/>
      <c r="DYP44" s="10"/>
      <c r="DYQ44" s="10"/>
      <c r="DYR44" s="10"/>
      <c r="DYS44" s="10"/>
      <c r="DYT44" s="10"/>
      <c r="DYU44" s="10"/>
      <c r="DYV44" s="10"/>
      <c r="DYW44" s="10"/>
      <c r="DYX44" s="10"/>
      <c r="DYY44" s="10"/>
      <c r="DYZ44" s="10"/>
      <c r="DZA44" s="10"/>
      <c r="DZB44" s="10"/>
      <c r="DZC44" s="10"/>
      <c r="DZD44" s="10"/>
      <c r="DZE44" s="10"/>
      <c r="DZF44" s="10"/>
      <c r="DZG44" s="10"/>
      <c r="DZH44" s="10"/>
      <c r="DZI44" s="10"/>
      <c r="DZJ44" s="10"/>
      <c r="DZK44" s="10"/>
      <c r="DZL44" s="10"/>
      <c r="DZM44" s="10"/>
      <c r="DZN44" s="10"/>
      <c r="DZO44" s="10"/>
      <c r="DZP44" s="10"/>
      <c r="DZQ44" s="10"/>
      <c r="DZR44" s="10"/>
      <c r="DZS44" s="10"/>
      <c r="DZT44" s="10"/>
      <c r="DZU44" s="10"/>
      <c r="DZV44" s="10"/>
      <c r="DZW44" s="10"/>
      <c r="DZX44" s="10"/>
      <c r="DZY44" s="10"/>
      <c r="DZZ44" s="10"/>
      <c r="EAA44" s="10"/>
      <c r="EAB44" s="10"/>
      <c r="EAC44" s="10"/>
      <c r="EAD44" s="10"/>
      <c r="EAE44" s="10"/>
      <c r="EAF44" s="10"/>
      <c r="EAG44" s="10"/>
      <c r="EAH44" s="10"/>
      <c r="EAI44" s="10"/>
      <c r="EAJ44" s="10"/>
      <c r="EAK44" s="10"/>
      <c r="EAL44" s="10"/>
      <c r="EAM44" s="10"/>
      <c r="EAN44" s="10"/>
      <c r="EAO44" s="10"/>
      <c r="EAP44" s="10"/>
      <c r="EAQ44" s="10"/>
      <c r="EAR44" s="10"/>
      <c r="EAS44" s="10"/>
      <c r="EAT44" s="10"/>
      <c r="EAU44" s="10"/>
      <c r="EAV44" s="10"/>
      <c r="EAW44" s="10"/>
      <c r="EAX44" s="10"/>
      <c r="EAY44" s="10"/>
      <c r="EAZ44" s="10"/>
      <c r="EBA44" s="10"/>
      <c r="EBB44" s="10"/>
      <c r="EBC44" s="10"/>
      <c r="EBD44" s="10"/>
      <c r="EBE44" s="10"/>
      <c r="EBF44" s="10"/>
      <c r="EBG44" s="10"/>
      <c r="EBH44" s="10"/>
      <c r="EBI44" s="10"/>
      <c r="EBJ44" s="10"/>
      <c r="EBK44" s="10"/>
      <c r="EBL44" s="10"/>
      <c r="EBM44" s="10"/>
      <c r="EBN44" s="10"/>
      <c r="EBO44" s="10"/>
      <c r="EBP44" s="10"/>
      <c r="EBQ44" s="10"/>
      <c r="EBR44" s="10"/>
      <c r="EBS44" s="10"/>
      <c r="EBT44" s="10"/>
      <c r="EBU44" s="10"/>
      <c r="EBV44" s="10"/>
      <c r="EBW44" s="10"/>
      <c r="EBX44" s="10"/>
      <c r="EBY44" s="10"/>
      <c r="EBZ44" s="10"/>
      <c r="ECA44" s="10"/>
      <c r="ECB44" s="10"/>
      <c r="ECC44" s="10"/>
      <c r="ECD44" s="10"/>
      <c r="ECE44" s="10"/>
      <c r="ECF44" s="10"/>
      <c r="ECG44" s="10"/>
      <c r="ECH44" s="10"/>
      <c r="ECI44" s="10"/>
      <c r="ECJ44" s="10"/>
      <c r="ECK44" s="10"/>
      <c r="ECL44" s="10"/>
      <c r="ECM44" s="10"/>
      <c r="ECN44" s="10"/>
      <c r="ECO44" s="10"/>
      <c r="ECP44" s="10"/>
      <c r="ECQ44" s="10"/>
      <c r="ECR44" s="10"/>
      <c r="ECS44" s="10"/>
      <c r="ECT44" s="10"/>
      <c r="ECU44" s="10"/>
      <c r="ECV44" s="10"/>
      <c r="ECW44" s="10"/>
      <c r="ECX44" s="10"/>
      <c r="ECY44" s="10"/>
      <c r="ECZ44" s="10"/>
      <c r="EDA44" s="10"/>
      <c r="EDB44" s="10"/>
      <c r="EDC44" s="10"/>
      <c r="EDD44" s="10"/>
      <c r="EDE44" s="10"/>
      <c r="EDF44" s="10"/>
      <c r="EDG44" s="10"/>
      <c r="EDH44" s="10"/>
      <c r="EDI44" s="10"/>
      <c r="EDJ44" s="10"/>
      <c r="EDK44" s="10"/>
      <c r="EDL44" s="10"/>
      <c r="EDM44" s="10"/>
      <c r="EDN44" s="10"/>
      <c r="EDO44" s="10"/>
      <c r="EDP44" s="10"/>
      <c r="EDQ44" s="10"/>
      <c r="EDR44" s="10"/>
      <c r="EDS44" s="10"/>
      <c r="EDT44" s="10"/>
      <c r="EDU44" s="10"/>
      <c r="EDV44" s="10"/>
      <c r="EDW44" s="10"/>
      <c r="EDX44" s="10"/>
      <c r="EDY44" s="10"/>
      <c r="EDZ44" s="10"/>
      <c r="EEA44" s="10"/>
      <c r="EEB44" s="10"/>
      <c r="EEC44" s="10"/>
      <c r="EED44" s="10"/>
      <c r="EEE44" s="10"/>
      <c r="EEF44" s="10"/>
      <c r="EEG44" s="10"/>
      <c r="EEH44" s="10"/>
      <c r="EEI44" s="10"/>
      <c r="EEJ44" s="10"/>
      <c r="EEK44" s="10"/>
      <c r="EEL44" s="10"/>
      <c r="EEM44" s="10"/>
      <c r="EEN44" s="10"/>
      <c r="EEO44" s="10"/>
      <c r="EEP44" s="10"/>
      <c r="EEQ44" s="10"/>
      <c r="EER44" s="10"/>
      <c r="EES44" s="10"/>
      <c r="EET44" s="10"/>
      <c r="EEU44" s="10"/>
      <c r="EEV44" s="10"/>
      <c r="EEW44" s="10"/>
      <c r="EEX44" s="10"/>
      <c r="EEY44" s="10"/>
      <c r="EEZ44" s="10"/>
      <c r="EFA44" s="10"/>
      <c r="EFB44" s="10"/>
      <c r="EFC44" s="10"/>
      <c r="EFD44" s="10"/>
      <c r="EFE44" s="10"/>
      <c r="EFF44" s="10"/>
      <c r="EFG44" s="10"/>
      <c r="EFH44" s="10"/>
      <c r="EFI44" s="10"/>
      <c r="EFJ44" s="10"/>
      <c r="EFK44" s="10"/>
      <c r="EFL44" s="10"/>
      <c r="EFM44" s="10"/>
      <c r="EFN44" s="10"/>
      <c r="EFO44" s="10"/>
      <c r="EFP44" s="10"/>
      <c r="EFQ44" s="10"/>
      <c r="EFR44" s="10"/>
      <c r="EFS44" s="10"/>
      <c r="EFT44" s="10"/>
      <c r="EFU44" s="10"/>
      <c r="EFV44" s="10"/>
      <c r="EFW44" s="10"/>
      <c r="EFX44" s="10"/>
      <c r="EFY44" s="10"/>
      <c r="EFZ44" s="10"/>
      <c r="EGA44" s="10"/>
      <c r="EGB44" s="10"/>
      <c r="EGC44" s="10"/>
      <c r="EGD44" s="10"/>
      <c r="EGE44" s="10"/>
      <c r="EGF44" s="10"/>
      <c r="EGG44" s="10"/>
      <c r="EGH44" s="10"/>
      <c r="EGI44" s="10"/>
      <c r="EGJ44" s="10"/>
      <c r="EGK44" s="10"/>
      <c r="EGL44" s="10"/>
      <c r="EGM44" s="10"/>
      <c r="EGN44" s="10"/>
      <c r="EGO44" s="10"/>
      <c r="EGP44" s="10"/>
      <c r="EGQ44" s="10"/>
      <c r="EGR44" s="10"/>
      <c r="EGS44" s="10"/>
      <c r="EGT44" s="10"/>
      <c r="EGU44" s="10"/>
      <c r="EGV44" s="10"/>
      <c r="EGW44" s="10"/>
      <c r="EGX44" s="10"/>
      <c r="EGY44" s="10"/>
      <c r="EGZ44" s="10"/>
      <c r="EHA44" s="10"/>
      <c r="EHB44" s="10"/>
      <c r="EHC44" s="10"/>
      <c r="EHD44" s="10"/>
      <c r="EHE44" s="10"/>
      <c r="EHF44" s="10"/>
      <c r="EHG44" s="10"/>
      <c r="EHH44" s="10"/>
      <c r="EHI44" s="10"/>
      <c r="EHJ44" s="10"/>
      <c r="EHK44" s="10"/>
      <c r="EHL44" s="10"/>
      <c r="EHM44" s="10"/>
      <c r="EHN44" s="10"/>
      <c r="EHO44" s="10"/>
      <c r="EHP44" s="10"/>
      <c r="EHQ44" s="10"/>
      <c r="EHR44" s="10"/>
      <c r="EHS44" s="10"/>
      <c r="EHT44" s="10"/>
      <c r="EHU44" s="10"/>
      <c r="EHV44" s="10"/>
      <c r="EHW44" s="10"/>
      <c r="EHX44" s="10"/>
      <c r="EHY44" s="10"/>
      <c r="EHZ44" s="10"/>
      <c r="EIA44" s="10"/>
      <c r="EIB44" s="10"/>
      <c r="EIC44" s="10"/>
      <c r="EID44" s="10"/>
      <c r="EIE44" s="10"/>
      <c r="EIF44" s="10"/>
      <c r="EIG44" s="10"/>
      <c r="EIH44" s="10"/>
      <c r="EII44" s="10"/>
      <c r="EIJ44" s="10"/>
      <c r="EIK44" s="10"/>
      <c r="EIL44" s="10"/>
      <c r="EIM44" s="10"/>
      <c r="EIN44" s="10"/>
      <c r="EIO44" s="10"/>
      <c r="EIP44" s="10"/>
      <c r="EIQ44" s="10"/>
      <c r="EIR44" s="10"/>
      <c r="EIS44" s="10"/>
      <c r="EIT44" s="10"/>
      <c r="EIU44" s="10"/>
      <c r="EIV44" s="10"/>
      <c r="EIW44" s="10"/>
      <c r="EIX44" s="10"/>
      <c r="EIY44" s="10"/>
      <c r="EIZ44" s="10"/>
      <c r="EJA44" s="10"/>
      <c r="EJB44" s="10"/>
      <c r="EJC44" s="10"/>
      <c r="EJD44" s="10"/>
      <c r="EJE44" s="10"/>
      <c r="EJF44" s="10"/>
      <c r="EJG44" s="10"/>
      <c r="EJH44" s="10"/>
      <c r="EJI44" s="10"/>
      <c r="EJJ44" s="10"/>
      <c r="EJK44" s="10"/>
      <c r="EJL44" s="10"/>
      <c r="EJM44" s="10"/>
      <c r="EJN44" s="10"/>
      <c r="EJO44" s="10"/>
      <c r="EJP44" s="10"/>
      <c r="EJQ44" s="10"/>
      <c r="EJR44" s="10"/>
      <c r="EJS44" s="10"/>
      <c r="EJT44" s="10"/>
      <c r="EJU44" s="10"/>
      <c r="EJV44" s="10"/>
      <c r="EJW44" s="10"/>
      <c r="EJX44" s="10"/>
      <c r="EJY44" s="10"/>
      <c r="EJZ44" s="10"/>
      <c r="EKA44" s="10"/>
      <c r="EKB44" s="10"/>
      <c r="EKC44" s="10"/>
      <c r="EKD44" s="10"/>
      <c r="EKE44" s="10"/>
      <c r="EKF44" s="10"/>
      <c r="EKG44" s="10"/>
      <c r="EKH44" s="10"/>
      <c r="EKI44" s="10"/>
      <c r="EKJ44" s="10"/>
      <c r="EKK44" s="10"/>
      <c r="EKL44" s="10"/>
      <c r="EKM44" s="10"/>
      <c r="EKN44" s="10"/>
      <c r="EKO44" s="10"/>
      <c r="EKP44" s="10"/>
      <c r="EKQ44" s="10"/>
      <c r="EKR44" s="10"/>
      <c r="EKS44" s="10"/>
      <c r="EKT44" s="10"/>
      <c r="EKU44" s="10"/>
      <c r="EKV44" s="10"/>
      <c r="EKW44" s="10"/>
      <c r="EKX44" s="10"/>
      <c r="EKY44" s="10"/>
      <c r="EKZ44" s="10"/>
      <c r="ELA44" s="10"/>
      <c r="ELB44" s="10"/>
      <c r="ELC44" s="10"/>
      <c r="ELD44" s="10"/>
      <c r="ELE44" s="10"/>
      <c r="ELF44" s="10"/>
      <c r="ELG44" s="10"/>
      <c r="ELH44" s="10"/>
      <c r="ELI44" s="10"/>
      <c r="ELJ44" s="10"/>
      <c r="ELK44" s="10"/>
      <c r="ELL44" s="10"/>
      <c r="ELM44" s="10"/>
      <c r="ELN44" s="10"/>
      <c r="ELO44" s="10"/>
      <c r="ELP44" s="10"/>
      <c r="ELQ44" s="10"/>
      <c r="ELR44" s="10"/>
      <c r="ELS44" s="10"/>
      <c r="ELT44" s="10"/>
      <c r="ELU44" s="10"/>
      <c r="ELV44" s="10"/>
      <c r="ELW44" s="10"/>
      <c r="ELX44" s="10"/>
      <c r="ELY44" s="10"/>
      <c r="ELZ44" s="10"/>
      <c r="EMA44" s="10"/>
      <c r="EMB44" s="10"/>
      <c r="EMC44" s="10"/>
      <c r="EMD44" s="10"/>
      <c r="EME44" s="10"/>
      <c r="EMF44" s="10"/>
      <c r="EMG44" s="10"/>
      <c r="EMH44" s="10"/>
      <c r="EMI44" s="10"/>
      <c r="EMJ44" s="10"/>
      <c r="EMK44" s="10"/>
      <c r="EML44" s="10"/>
      <c r="EMM44" s="10"/>
      <c r="EMN44" s="10"/>
      <c r="EMO44" s="10"/>
      <c r="EMP44" s="10"/>
      <c r="EMQ44" s="10"/>
      <c r="EMR44" s="10"/>
      <c r="EMS44" s="10"/>
      <c r="EMT44" s="10"/>
      <c r="EMU44" s="10"/>
      <c r="EMV44" s="10"/>
      <c r="EMW44" s="10"/>
      <c r="EMX44" s="10"/>
      <c r="EMY44" s="10"/>
      <c r="EMZ44" s="10"/>
      <c r="ENA44" s="10"/>
      <c r="ENB44" s="10"/>
      <c r="ENC44" s="10"/>
      <c r="END44" s="10"/>
      <c r="ENE44" s="10"/>
      <c r="ENF44" s="10"/>
      <c r="ENG44" s="10"/>
      <c r="ENH44" s="10"/>
      <c r="ENI44" s="10"/>
      <c r="ENJ44" s="10"/>
      <c r="ENK44" s="10"/>
      <c r="ENL44" s="10"/>
      <c r="ENM44" s="10"/>
      <c r="ENN44" s="10"/>
      <c r="ENO44" s="10"/>
      <c r="ENP44" s="10"/>
      <c r="ENQ44" s="10"/>
      <c r="ENR44" s="10"/>
      <c r="ENS44" s="10"/>
      <c r="ENT44" s="10"/>
      <c r="ENU44" s="10"/>
      <c r="ENV44" s="10"/>
      <c r="ENW44" s="10"/>
      <c r="ENX44" s="10"/>
      <c r="ENY44" s="10"/>
      <c r="ENZ44" s="10"/>
      <c r="EOA44" s="10"/>
      <c r="EOB44" s="10"/>
      <c r="EOC44" s="10"/>
      <c r="EOD44" s="10"/>
      <c r="EOE44" s="10"/>
      <c r="EOF44" s="10"/>
      <c r="EOG44" s="10"/>
      <c r="EOH44" s="10"/>
      <c r="EOI44" s="10"/>
      <c r="EOJ44" s="10"/>
      <c r="EOK44" s="10"/>
      <c r="EOL44" s="10"/>
      <c r="EOM44" s="10"/>
      <c r="EON44" s="10"/>
      <c r="EOO44" s="10"/>
      <c r="EOP44" s="10"/>
      <c r="EOQ44" s="10"/>
      <c r="EOR44" s="10"/>
      <c r="EOS44" s="10"/>
      <c r="EOT44" s="10"/>
      <c r="EOU44" s="10"/>
      <c r="EOV44" s="10"/>
      <c r="EOW44" s="10"/>
      <c r="EOX44" s="10"/>
      <c r="EOY44" s="10"/>
      <c r="EOZ44" s="10"/>
      <c r="EPA44" s="10"/>
      <c r="EPB44" s="10"/>
      <c r="EPC44" s="10"/>
      <c r="EPD44" s="10"/>
      <c r="EPE44" s="10"/>
      <c r="EPF44" s="10"/>
      <c r="EPG44" s="10"/>
      <c r="EPH44" s="10"/>
      <c r="EPI44" s="10"/>
      <c r="EPJ44" s="10"/>
      <c r="EPK44" s="10"/>
      <c r="EPL44" s="10"/>
      <c r="EPM44" s="10"/>
      <c r="EPN44" s="10"/>
      <c r="EPO44" s="10"/>
      <c r="EPP44" s="10"/>
      <c r="EPQ44" s="10"/>
      <c r="EPR44" s="10"/>
      <c r="EPS44" s="10"/>
      <c r="EPT44" s="10"/>
      <c r="EPU44" s="10"/>
      <c r="EPV44" s="10"/>
      <c r="EPW44" s="10"/>
      <c r="EPX44" s="10"/>
      <c r="EPY44" s="10"/>
      <c r="EPZ44" s="10"/>
      <c r="EQA44" s="10"/>
      <c r="EQB44" s="10"/>
      <c r="EQC44" s="10"/>
      <c r="EQD44" s="10"/>
      <c r="EQE44" s="10"/>
      <c r="EQF44" s="10"/>
      <c r="EQG44" s="10"/>
      <c r="EQH44" s="10"/>
      <c r="EQI44" s="10"/>
      <c r="EQJ44" s="10"/>
      <c r="EQK44" s="10"/>
      <c r="EQL44" s="10"/>
      <c r="EQM44" s="10"/>
      <c r="EQN44" s="10"/>
      <c r="EQO44" s="10"/>
      <c r="EQP44" s="10"/>
      <c r="EQQ44" s="10"/>
      <c r="EQR44" s="10"/>
      <c r="EQS44" s="10"/>
      <c r="EQT44" s="10"/>
      <c r="EQU44" s="10"/>
      <c r="EQV44" s="10"/>
      <c r="EQW44" s="10"/>
      <c r="EQX44" s="10"/>
      <c r="EQY44" s="10"/>
      <c r="EQZ44" s="10"/>
      <c r="ERA44" s="10"/>
      <c r="ERB44" s="10"/>
      <c r="ERC44" s="10"/>
      <c r="ERD44" s="10"/>
      <c r="ERE44" s="10"/>
      <c r="ERF44" s="10"/>
      <c r="ERG44" s="10"/>
      <c r="ERH44" s="10"/>
      <c r="ERI44" s="10"/>
      <c r="ERJ44" s="10"/>
      <c r="ERK44" s="10"/>
      <c r="ERL44" s="10"/>
      <c r="ERM44" s="10"/>
      <c r="ERN44" s="10"/>
      <c r="ERO44" s="10"/>
      <c r="ERP44" s="10"/>
      <c r="ERQ44" s="10"/>
      <c r="ERR44" s="10"/>
      <c r="ERS44" s="10"/>
      <c r="ERT44" s="10"/>
      <c r="ERU44" s="10"/>
      <c r="ERV44" s="10"/>
      <c r="ERW44" s="10"/>
      <c r="ERX44" s="10"/>
      <c r="ERY44" s="10"/>
      <c r="ERZ44" s="10"/>
      <c r="ESA44" s="10"/>
      <c r="ESB44" s="10"/>
      <c r="ESC44" s="10"/>
      <c r="ESD44" s="10"/>
      <c r="ESE44" s="10"/>
      <c r="ESF44" s="10"/>
      <c r="ESG44" s="10"/>
      <c r="ESH44" s="10"/>
      <c r="ESI44" s="10"/>
      <c r="ESJ44" s="10"/>
      <c r="ESK44" s="10"/>
      <c r="ESL44" s="10"/>
      <c r="ESM44" s="10"/>
      <c r="ESN44" s="10"/>
      <c r="ESO44" s="10"/>
      <c r="ESP44" s="10"/>
      <c r="ESQ44" s="10"/>
      <c r="ESR44" s="10"/>
      <c r="ESS44" s="10"/>
      <c r="EST44" s="10"/>
      <c r="ESU44" s="10"/>
      <c r="ESV44" s="10"/>
      <c r="ESW44" s="10"/>
      <c r="ESX44" s="10"/>
      <c r="ESY44" s="10"/>
      <c r="ESZ44" s="10"/>
      <c r="ETA44" s="10"/>
      <c r="ETB44" s="10"/>
      <c r="ETC44" s="10"/>
      <c r="ETD44" s="10"/>
      <c r="ETE44" s="10"/>
      <c r="ETF44" s="10"/>
      <c r="ETG44" s="10"/>
      <c r="ETH44" s="10"/>
      <c r="ETI44" s="10"/>
      <c r="ETJ44" s="10"/>
      <c r="ETK44" s="10"/>
      <c r="ETL44" s="10"/>
      <c r="ETM44" s="10"/>
      <c r="ETN44" s="10"/>
      <c r="ETO44" s="10"/>
      <c r="ETP44" s="10"/>
      <c r="ETQ44" s="10"/>
      <c r="ETR44" s="10"/>
      <c r="ETS44" s="10"/>
      <c r="ETT44" s="10"/>
      <c r="ETU44" s="10"/>
      <c r="ETV44" s="10"/>
      <c r="ETW44" s="10"/>
      <c r="ETX44" s="10"/>
      <c r="ETY44" s="10"/>
      <c r="ETZ44" s="10"/>
      <c r="EUA44" s="10"/>
      <c r="EUB44" s="10"/>
      <c r="EUC44" s="10"/>
      <c r="EUD44" s="10"/>
      <c r="EUE44" s="10"/>
      <c r="EUF44" s="10"/>
      <c r="EUG44" s="10"/>
      <c r="EUH44" s="10"/>
      <c r="EUI44" s="10"/>
      <c r="EUJ44" s="10"/>
      <c r="EUK44" s="10"/>
      <c r="EUL44" s="10"/>
      <c r="EUM44" s="10"/>
      <c r="EUN44" s="10"/>
      <c r="EUO44" s="10"/>
      <c r="EUP44" s="10"/>
      <c r="EUQ44" s="10"/>
      <c r="EUR44" s="10"/>
      <c r="EUS44" s="10"/>
      <c r="EUT44" s="10"/>
      <c r="EUU44" s="10"/>
      <c r="EUV44" s="10"/>
      <c r="EUW44" s="10"/>
      <c r="EUX44" s="10"/>
      <c r="EUY44" s="10"/>
      <c r="EUZ44" s="10"/>
      <c r="EVA44" s="10"/>
      <c r="EVB44" s="10"/>
      <c r="EVC44" s="10"/>
      <c r="EVD44" s="10"/>
      <c r="EVE44" s="10"/>
      <c r="EVF44" s="10"/>
      <c r="EVG44" s="10"/>
      <c r="EVH44" s="10"/>
      <c r="EVI44" s="10"/>
      <c r="EVJ44" s="10"/>
      <c r="EVK44" s="10"/>
      <c r="EVL44" s="10"/>
      <c r="EVM44" s="10"/>
      <c r="EVN44" s="10"/>
      <c r="EVO44" s="10"/>
      <c r="EVP44" s="10"/>
      <c r="EVQ44" s="10"/>
      <c r="EVR44" s="10"/>
      <c r="EVS44" s="10"/>
      <c r="EVT44" s="10"/>
      <c r="EVU44" s="10"/>
      <c r="EVV44" s="10"/>
      <c r="EVW44" s="10"/>
      <c r="EVX44" s="10"/>
      <c r="EVY44" s="10"/>
      <c r="EVZ44" s="10"/>
      <c r="EWA44" s="10"/>
      <c r="EWB44" s="10"/>
      <c r="EWC44" s="10"/>
      <c r="EWD44" s="10"/>
      <c r="EWE44" s="10"/>
      <c r="EWF44" s="10"/>
      <c r="EWG44" s="10"/>
      <c r="EWH44" s="10"/>
      <c r="EWI44" s="10"/>
      <c r="EWJ44" s="10"/>
      <c r="EWK44" s="10"/>
      <c r="EWL44" s="10"/>
      <c r="EWM44" s="10"/>
      <c r="EWN44" s="10"/>
      <c r="EWO44" s="10"/>
      <c r="EWP44" s="10"/>
      <c r="EWQ44" s="10"/>
      <c r="EWR44" s="10"/>
      <c r="EWS44" s="10"/>
      <c r="EWT44" s="10"/>
      <c r="EWU44" s="10"/>
      <c r="EWV44" s="10"/>
      <c r="EWW44" s="10"/>
      <c r="EWX44" s="10"/>
      <c r="EWY44" s="10"/>
      <c r="EWZ44" s="10"/>
      <c r="EXA44" s="10"/>
      <c r="EXB44" s="10"/>
      <c r="EXC44" s="10"/>
      <c r="EXD44" s="10"/>
      <c r="EXE44" s="10"/>
      <c r="EXF44" s="10"/>
      <c r="EXG44" s="10"/>
      <c r="EXH44" s="10"/>
      <c r="EXI44" s="10"/>
      <c r="EXJ44" s="10"/>
      <c r="EXK44" s="10"/>
      <c r="EXL44" s="10"/>
      <c r="EXM44" s="10"/>
      <c r="EXN44" s="10"/>
      <c r="EXO44" s="10"/>
      <c r="EXP44" s="10"/>
      <c r="EXQ44" s="10"/>
      <c r="EXR44" s="10"/>
      <c r="EXS44" s="10"/>
      <c r="EXT44" s="10"/>
      <c r="EXU44" s="10"/>
      <c r="EXV44" s="10"/>
      <c r="EXW44" s="10"/>
      <c r="EXX44" s="10"/>
      <c r="EXY44" s="10"/>
      <c r="EXZ44" s="10"/>
      <c r="EYA44" s="10"/>
      <c r="EYB44" s="10"/>
      <c r="EYC44" s="10"/>
      <c r="EYD44" s="10"/>
      <c r="EYE44" s="10"/>
      <c r="EYF44" s="10"/>
      <c r="EYG44" s="10"/>
      <c r="EYH44" s="10"/>
      <c r="EYI44" s="10"/>
      <c r="EYJ44" s="10"/>
      <c r="EYK44" s="10"/>
      <c r="EYL44" s="10"/>
      <c r="EYM44" s="10"/>
      <c r="EYN44" s="10"/>
      <c r="EYO44" s="10"/>
      <c r="EYP44" s="10"/>
      <c r="EYQ44" s="10"/>
      <c r="EYR44" s="10"/>
      <c r="EYS44" s="10"/>
      <c r="EYT44" s="10"/>
      <c r="EYU44" s="10"/>
      <c r="EYV44" s="10"/>
      <c r="EYW44" s="10"/>
      <c r="EYX44" s="10"/>
      <c r="EYY44" s="10"/>
      <c r="EYZ44" s="10"/>
      <c r="EZA44" s="10"/>
      <c r="EZB44" s="10"/>
      <c r="EZC44" s="10"/>
      <c r="EZD44" s="10"/>
      <c r="EZE44" s="10"/>
      <c r="EZF44" s="10"/>
      <c r="EZG44" s="10"/>
      <c r="EZH44" s="10"/>
      <c r="EZI44" s="10"/>
      <c r="EZJ44" s="10"/>
      <c r="EZK44" s="10"/>
      <c r="EZL44" s="10"/>
      <c r="EZM44" s="10"/>
      <c r="EZN44" s="10"/>
      <c r="EZO44" s="10"/>
      <c r="EZP44" s="10"/>
      <c r="EZQ44" s="10"/>
      <c r="EZR44" s="10"/>
      <c r="EZS44" s="10"/>
      <c r="EZT44" s="10"/>
      <c r="EZU44" s="10"/>
      <c r="EZV44" s="10"/>
      <c r="EZW44" s="10"/>
      <c r="EZX44" s="10"/>
      <c r="EZY44" s="10"/>
      <c r="EZZ44" s="10"/>
      <c r="FAA44" s="10"/>
      <c r="FAB44" s="10"/>
      <c r="FAC44" s="10"/>
      <c r="FAD44" s="10"/>
      <c r="FAE44" s="10"/>
      <c r="FAF44" s="10"/>
      <c r="FAG44" s="10"/>
      <c r="FAH44" s="10"/>
      <c r="FAI44" s="10"/>
      <c r="FAJ44" s="10"/>
      <c r="FAK44" s="10"/>
      <c r="FAL44" s="10"/>
      <c r="FAM44" s="10"/>
      <c r="FAN44" s="10"/>
      <c r="FAO44" s="10"/>
      <c r="FAP44" s="10"/>
      <c r="FAQ44" s="10"/>
      <c r="FAR44" s="10"/>
      <c r="FAS44" s="10"/>
      <c r="FAT44" s="10"/>
      <c r="FAU44" s="10"/>
      <c r="FAV44" s="10"/>
      <c r="FAW44" s="10"/>
      <c r="FAX44" s="10"/>
      <c r="FAY44" s="10"/>
      <c r="FAZ44" s="10"/>
      <c r="FBA44" s="10"/>
      <c r="FBB44" s="10"/>
      <c r="FBC44" s="10"/>
      <c r="FBD44" s="10"/>
      <c r="FBE44" s="10"/>
      <c r="FBF44" s="10"/>
      <c r="FBG44" s="10"/>
      <c r="FBH44" s="10"/>
      <c r="FBI44" s="10"/>
      <c r="FBJ44" s="10"/>
      <c r="FBK44" s="10"/>
      <c r="FBL44" s="10"/>
      <c r="FBM44" s="10"/>
      <c r="FBN44" s="10"/>
      <c r="FBO44" s="10"/>
      <c r="FBP44" s="10"/>
      <c r="FBQ44" s="10"/>
      <c r="FBR44" s="10"/>
      <c r="FBS44" s="10"/>
      <c r="FBT44" s="10"/>
      <c r="FBU44" s="10"/>
      <c r="FBV44" s="10"/>
      <c r="FBW44" s="10"/>
      <c r="FBX44" s="10"/>
      <c r="FBY44" s="10"/>
      <c r="FBZ44" s="10"/>
      <c r="FCA44" s="10"/>
      <c r="FCB44" s="10"/>
      <c r="FCC44" s="10"/>
      <c r="FCD44" s="10"/>
      <c r="FCE44" s="10"/>
      <c r="FCF44" s="10"/>
      <c r="FCG44" s="10"/>
      <c r="FCH44" s="10"/>
      <c r="FCI44" s="10"/>
      <c r="FCJ44" s="10"/>
      <c r="FCK44" s="10"/>
      <c r="FCL44" s="10"/>
      <c r="FCM44" s="10"/>
      <c r="FCN44" s="10"/>
      <c r="FCO44" s="10"/>
      <c r="FCP44" s="10"/>
      <c r="FCQ44" s="10"/>
      <c r="FCR44" s="10"/>
      <c r="FCS44" s="10"/>
      <c r="FCT44" s="10"/>
      <c r="FCU44" s="10"/>
      <c r="FCV44" s="10"/>
      <c r="FCW44" s="10"/>
      <c r="FCX44" s="10"/>
      <c r="FCY44" s="10"/>
      <c r="FCZ44" s="10"/>
      <c r="FDA44" s="10"/>
      <c r="FDB44" s="10"/>
      <c r="FDC44" s="10"/>
      <c r="FDD44" s="10"/>
      <c r="FDE44" s="10"/>
      <c r="FDF44" s="10"/>
      <c r="FDG44" s="10"/>
      <c r="FDH44" s="10"/>
      <c r="FDI44" s="10"/>
      <c r="FDJ44" s="10"/>
      <c r="FDK44" s="10"/>
      <c r="FDL44" s="10"/>
      <c r="FDM44" s="10"/>
      <c r="FDN44" s="10"/>
      <c r="FDO44" s="10"/>
      <c r="FDP44" s="10"/>
      <c r="FDQ44" s="10"/>
      <c r="FDR44" s="10"/>
      <c r="FDS44" s="10"/>
      <c r="FDT44" s="10"/>
      <c r="FDU44" s="10"/>
      <c r="FDV44" s="10"/>
      <c r="FDW44" s="10"/>
      <c r="FDX44" s="10"/>
      <c r="FDY44" s="10"/>
      <c r="FDZ44" s="10"/>
      <c r="FEA44" s="10"/>
      <c r="FEB44" s="10"/>
      <c r="FEC44" s="10"/>
      <c r="FED44" s="10"/>
      <c r="FEE44" s="10"/>
      <c r="FEF44" s="10"/>
      <c r="FEG44" s="10"/>
      <c r="FEH44" s="10"/>
      <c r="FEI44" s="10"/>
      <c r="FEJ44" s="10"/>
      <c r="FEK44" s="10"/>
      <c r="FEL44" s="10"/>
      <c r="FEM44" s="10"/>
      <c r="FEN44" s="10"/>
      <c r="FEO44" s="10"/>
      <c r="FEP44" s="10"/>
      <c r="FEQ44" s="10"/>
      <c r="FER44" s="10"/>
      <c r="FES44" s="10"/>
      <c r="FET44" s="10"/>
      <c r="FEU44" s="10"/>
      <c r="FEV44" s="10"/>
      <c r="FEW44" s="10"/>
      <c r="FEX44" s="10"/>
      <c r="FEY44" s="10"/>
      <c r="FEZ44" s="10"/>
      <c r="FFA44" s="10"/>
      <c r="FFB44" s="10"/>
      <c r="FFC44" s="10"/>
      <c r="FFD44" s="10"/>
      <c r="FFE44" s="10"/>
      <c r="FFF44" s="10"/>
      <c r="FFG44" s="10"/>
      <c r="FFH44" s="10"/>
      <c r="FFI44" s="10"/>
      <c r="FFJ44" s="10"/>
      <c r="FFK44" s="10"/>
      <c r="FFL44" s="10"/>
      <c r="FFM44" s="10"/>
      <c r="FFN44" s="10"/>
      <c r="FFO44" s="10"/>
      <c r="FFP44" s="10"/>
      <c r="FFQ44" s="10"/>
      <c r="FFR44" s="10"/>
      <c r="FFS44" s="10"/>
      <c r="FFT44" s="10"/>
      <c r="FFU44" s="10"/>
      <c r="FFV44" s="10"/>
      <c r="FFW44" s="10"/>
      <c r="FFX44" s="10"/>
      <c r="FFY44" s="10"/>
      <c r="FFZ44" s="10"/>
      <c r="FGA44" s="10"/>
      <c r="FGB44" s="10"/>
      <c r="FGC44" s="10"/>
      <c r="FGD44" s="10"/>
      <c r="FGE44" s="10"/>
      <c r="FGF44" s="10"/>
      <c r="FGG44" s="10"/>
      <c r="FGH44" s="10"/>
      <c r="FGI44" s="10"/>
      <c r="FGJ44" s="10"/>
      <c r="FGK44" s="10"/>
      <c r="FGL44" s="10"/>
      <c r="FGM44" s="10"/>
      <c r="FGN44" s="10"/>
      <c r="FGO44" s="10"/>
      <c r="FGP44" s="10"/>
      <c r="FGQ44" s="10"/>
      <c r="FGR44" s="10"/>
      <c r="FGS44" s="10"/>
      <c r="FGT44" s="10"/>
      <c r="FGU44" s="10"/>
      <c r="FGV44" s="10"/>
      <c r="FGW44" s="10"/>
      <c r="FGX44" s="10"/>
      <c r="FGY44" s="10"/>
      <c r="FGZ44" s="10"/>
      <c r="FHA44" s="10"/>
      <c r="FHB44" s="10"/>
      <c r="FHC44" s="10"/>
      <c r="FHD44" s="10"/>
      <c r="FHE44" s="10"/>
      <c r="FHF44" s="10"/>
      <c r="FHG44" s="10"/>
      <c r="FHH44" s="10"/>
      <c r="FHI44" s="10"/>
      <c r="FHJ44" s="10"/>
      <c r="FHK44" s="10"/>
      <c r="FHL44" s="10"/>
      <c r="FHM44" s="10"/>
      <c r="FHN44" s="10"/>
      <c r="FHO44" s="10"/>
      <c r="FHP44" s="10"/>
      <c r="FHQ44" s="10"/>
      <c r="FHR44" s="10"/>
      <c r="FHS44" s="10"/>
      <c r="FHT44" s="10"/>
      <c r="FHU44" s="10"/>
      <c r="FHV44" s="10"/>
      <c r="FHW44" s="10"/>
      <c r="FHX44" s="10"/>
      <c r="FHY44" s="10"/>
      <c r="FHZ44" s="10"/>
      <c r="FIA44" s="10"/>
      <c r="FIB44" s="10"/>
      <c r="FIC44" s="10"/>
      <c r="FID44" s="10"/>
      <c r="FIE44" s="10"/>
      <c r="FIF44" s="10"/>
      <c r="FIG44" s="10"/>
      <c r="FIH44" s="10"/>
      <c r="FII44" s="10"/>
      <c r="FIJ44" s="10"/>
      <c r="FIK44" s="10"/>
      <c r="FIL44" s="10"/>
      <c r="FIM44" s="10"/>
      <c r="FIN44" s="10"/>
      <c r="FIO44" s="10"/>
      <c r="FIP44" s="10"/>
      <c r="FIQ44" s="10"/>
      <c r="FIR44" s="10"/>
      <c r="FIS44" s="10"/>
      <c r="FIT44" s="10"/>
      <c r="FIU44" s="10"/>
      <c r="FIV44" s="10"/>
      <c r="FIW44" s="10"/>
      <c r="FIX44" s="10"/>
      <c r="FIY44" s="10"/>
      <c r="FIZ44" s="10"/>
      <c r="FJA44" s="10"/>
      <c r="FJB44" s="10"/>
      <c r="FJC44" s="10"/>
      <c r="FJD44" s="10"/>
      <c r="FJE44" s="10"/>
      <c r="FJF44" s="10"/>
      <c r="FJG44" s="10"/>
      <c r="FJH44" s="10"/>
      <c r="FJI44" s="10"/>
      <c r="FJJ44" s="10"/>
      <c r="FJK44" s="10"/>
      <c r="FJL44" s="10"/>
      <c r="FJM44" s="10"/>
      <c r="FJN44" s="10"/>
      <c r="FJO44" s="10"/>
      <c r="FJP44" s="10"/>
      <c r="FJQ44" s="10"/>
      <c r="FJR44" s="10"/>
      <c r="FJS44" s="10"/>
      <c r="FJT44" s="10"/>
      <c r="FJU44" s="10"/>
      <c r="FJV44" s="10"/>
      <c r="FJW44" s="10"/>
      <c r="FJX44" s="10"/>
      <c r="FJY44" s="10"/>
      <c r="FJZ44" s="10"/>
      <c r="FKA44" s="10"/>
      <c r="FKB44" s="10"/>
      <c r="FKC44" s="10"/>
      <c r="FKD44" s="10"/>
      <c r="FKE44" s="10"/>
      <c r="FKF44" s="10"/>
      <c r="FKG44" s="10"/>
      <c r="FKH44" s="10"/>
      <c r="FKI44" s="10"/>
      <c r="FKJ44" s="10"/>
      <c r="FKK44" s="10"/>
      <c r="FKL44" s="10"/>
      <c r="FKM44" s="10"/>
      <c r="FKN44" s="10"/>
      <c r="FKO44" s="10"/>
      <c r="FKP44" s="10"/>
      <c r="FKQ44" s="10"/>
      <c r="FKR44" s="10"/>
      <c r="FKS44" s="10"/>
      <c r="FKT44" s="10"/>
      <c r="FKU44" s="10"/>
      <c r="FKV44" s="10"/>
      <c r="FKW44" s="10"/>
      <c r="FKX44" s="10"/>
      <c r="FKY44" s="10"/>
      <c r="FKZ44" s="10"/>
      <c r="FLA44" s="10"/>
      <c r="FLB44" s="10"/>
      <c r="FLC44" s="10"/>
      <c r="FLD44" s="10"/>
      <c r="FLE44" s="10"/>
      <c r="FLF44" s="10"/>
      <c r="FLG44" s="10"/>
      <c r="FLH44" s="10"/>
      <c r="FLI44" s="10"/>
      <c r="FLJ44" s="10"/>
      <c r="FLK44" s="10"/>
      <c r="FLL44" s="10"/>
      <c r="FLM44" s="10"/>
      <c r="FLN44" s="10"/>
      <c r="FLO44" s="10"/>
      <c r="FLP44" s="10"/>
      <c r="FLQ44" s="10"/>
      <c r="FLR44" s="10"/>
      <c r="FLS44" s="10"/>
      <c r="FLT44" s="10"/>
      <c r="FLU44" s="10"/>
      <c r="FLV44" s="10"/>
      <c r="FLW44" s="10"/>
      <c r="FLX44" s="10"/>
      <c r="FLY44" s="10"/>
      <c r="FLZ44" s="10"/>
      <c r="FMA44" s="10"/>
      <c r="FMB44" s="10"/>
      <c r="FMC44" s="10"/>
      <c r="FMD44" s="10"/>
      <c r="FME44" s="10"/>
      <c r="FMF44" s="10"/>
      <c r="FMG44" s="10"/>
      <c r="FMH44" s="10"/>
      <c r="FMI44" s="10"/>
      <c r="FMJ44" s="10"/>
      <c r="FMK44" s="10"/>
      <c r="FML44" s="10"/>
      <c r="FMM44" s="10"/>
      <c r="FMN44" s="10"/>
      <c r="FMO44" s="10"/>
      <c r="FMP44" s="10"/>
      <c r="FMQ44" s="10"/>
      <c r="FMR44" s="10"/>
      <c r="FMS44" s="10"/>
      <c r="FMT44" s="10"/>
      <c r="FMU44" s="10"/>
      <c r="FMV44" s="10"/>
      <c r="FMW44" s="10"/>
      <c r="FMX44" s="10"/>
      <c r="FMY44" s="10"/>
      <c r="FMZ44" s="10"/>
      <c r="FNA44" s="10"/>
      <c r="FNB44" s="10"/>
      <c r="FNC44" s="10"/>
      <c r="FND44" s="10"/>
      <c r="FNE44" s="10"/>
      <c r="FNF44" s="10"/>
      <c r="FNG44" s="10"/>
      <c r="FNH44" s="10"/>
      <c r="FNI44" s="10"/>
      <c r="FNJ44" s="10"/>
      <c r="FNK44" s="10"/>
      <c r="FNL44" s="10"/>
      <c r="FNM44" s="10"/>
      <c r="FNN44" s="10"/>
      <c r="FNO44" s="10"/>
      <c r="FNP44" s="10"/>
      <c r="FNQ44" s="10"/>
      <c r="FNR44" s="10"/>
      <c r="FNS44" s="10"/>
      <c r="FNT44" s="10"/>
      <c r="FNU44" s="10"/>
      <c r="FNV44" s="10"/>
      <c r="FNW44" s="10"/>
      <c r="FNX44" s="10"/>
      <c r="FNY44" s="10"/>
      <c r="FNZ44" s="10"/>
      <c r="FOA44" s="10"/>
      <c r="FOB44" s="10"/>
      <c r="FOC44" s="10"/>
      <c r="FOD44" s="10"/>
      <c r="FOE44" s="10"/>
      <c r="FOF44" s="10"/>
      <c r="FOG44" s="10"/>
      <c r="FOH44" s="10"/>
      <c r="FOI44" s="10"/>
      <c r="FOJ44" s="10"/>
      <c r="FOK44" s="10"/>
      <c r="FOL44" s="10"/>
      <c r="FOM44" s="10"/>
      <c r="FON44" s="10"/>
      <c r="FOO44" s="10"/>
      <c r="FOP44" s="10"/>
      <c r="FOQ44" s="10"/>
      <c r="FOR44" s="10"/>
      <c r="FOS44" s="10"/>
      <c r="FOT44" s="10"/>
      <c r="FOU44" s="10"/>
      <c r="FOV44" s="10"/>
      <c r="FOW44" s="10"/>
      <c r="FOX44" s="10"/>
      <c r="FOY44" s="10"/>
      <c r="FOZ44" s="10"/>
      <c r="FPA44" s="10"/>
      <c r="FPB44" s="10"/>
      <c r="FPC44" s="10"/>
      <c r="FPD44" s="10"/>
      <c r="FPE44" s="10"/>
      <c r="FPF44" s="10"/>
      <c r="FPG44" s="10"/>
      <c r="FPH44" s="10"/>
      <c r="FPI44" s="10"/>
      <c r="FPJ44" s="10"/>
      <c r="FPK44" s="10"/>
      <c r="FPL44" s="10"/>
      <c r="FPM44" s="10"/>
      <c r="FPN44" s="10"/>
      <c r="FPO44" s="10"/>
      <c r="FPP44" s="10"/>
      <c r="FPQ44" s="10"/>
      <c r="FPR44" s="10"/>
      <c r="FPS44" s="10"/>
      <c r="FPT44" s="10"/>
      <c r="FPU44" s="10"/>
      <c r="FPV44" s="10"/>
      <c r="FPW44" s="10"/>
      <c r="FPX44" s="10"/>
      <c r="FPY44" s="10"/>
      <c r="FPZ44" s="10"/>
      <c r="FQA44" s="10"/>
      <c r="FQB44" s="10"/>
      <c r="FQC44" s="10"/>
      <c r="FQD44" s="10"/>
      <c r="FQE44" s="10"/>
      <c r="FQF44" s="10"/>
      <c r="FQG44" s="10"/>
      <c r="FQH44" s="10"/>
      <c r="FQI44" s="10"/>
      <c r="FQJ44" s="10"/>
      <c r="FQK44" s="10"/>
      <c r="FQL44" s="10"/>
      <c r="FQM44" s="10"/>
      <c r="FQN44" s="10"/>
      <c r="FQO44" s="10"/>
      <c r="FQP44" s="10"/>
      <c r="FQQ44" s="10"/>
      <c r="FQR44" s="10"/>
      <c r="FQS44" s="10"/>
      <c r="FQT44" s="10"/>
      <c r="FQU44" s="10"/>
      <c r="FQV44" s="10"/>
      <c r="FQW44" s="10"/>
      <c r="FQX44" s="10"/>
      <c r="FQY44" s="10"/>
      <c r="FQZ44" s="10"/>
      <c r="FRA44" s="10"/>
      <c r="FRB44" s="10"/>
      <c r="FRC44" s="10"/>
      <c r="FRD44" s="10"/>
      <c r="FRE44" s="10"/>
      <c r="FRF44" s="10"/>
      <c r="FRG44" s="10"/>
      <c r="FRH44" s="10"/>
      <c r="FRI44" s="10"/>
      <c r="FRJ44" s="10"/>
      <c r="FRK44" s="10"/>
      <c r="FRL44" s="10"/>
      <c r="FRM44" s="10"/>
      <c r="FRN44" s="10"/>
      <c r="FRO44" s="10"/>
      <c r="FRP44" s="10"/>
      <c r="FRQ44" s="10"/>
      <c r="FRR44" s="10"/>
      <c r="FRS44" s="10"/>
      <c r="FRT44" s="10"/>
      <c r="FRU44" s="10"/>
      <c r="FRV44" s="10"/>
      <c r="FRW44" s="10"/>
      <c r="FRX44" s="10"/>
      <c r="FRY44" s="10"/>
      <c r="FRZ44" s="10"/>
      <c r="FSA44" s="10"/>
      <c r="FSB44" s="10"/>
      <c r="FSC44" s="10"/>
      <c r="FSD44" s="10"/>
      <c r="FSE44" s="10"/>
      <c r="FSF44" s="10"/>
      <c r="FSG44" s="10"/>
      <c r="FSH44" s="10"/>
      <c r="FSI44" s="10"/>
      <c r="FSJ44" s="10"/>
      <c r="FSK44" s="10"/>
      <c r="FSL44" s="10"/>
      <c r="FSM44" s="10"/>
      <c r="FSN44" s="10"/>
      <c r="FSO44" s="10"/>
      <c r="FSP44" s="10"/>
      <c r="FSQ44" s="10"/>
      <c r="FSR44" s="10"/>
      <c r="FSS44" s="10"/>
      <c r="FST44" s="10"/>
      <c r="FSU44" s="10"/>
      <c r="FSV44" s="10"/>
      <c r="FSW44" s="10"/>
      <c r="FSX44" s="10"/>
      <c r="FSY44" s="10"/>
      <c r="FSZ44" s="10"/>
      <c r="FTA44" s="10"/>
      <c r="FTB44" s="10"/>
      <c r="FTC44" s="10"/>
      <c r="FTD44" s="10"/>
      <c r="FTE44" s="10"/>
      <c r="FTF44" s="10"/>
      <c r="FTG44" s="10"/>
      <c r="FTH44" s="10"/>
      <c r="FTI44" s="10"/>
      <c r="FTJ44" s="10"/>
      <c r="FTK44" s="10"/>
      <c r="FTL44" s="10"/>
      <c r="FTM44" s="10"/>
      <c r="FTN44" s="10"/>
      <c r="FTO44" s="10"/>
      <c r="FTP44" s="10"/>
      <c r="FTQ44" s="10"/>
      <c r="FTR44" s="10"/>
      <c r="FTS44" s="10"/>
      <c r="FTT44" s="10"/>
      <c r="FTU44" s="10"/>
      <c r="FTV44" s="10"/>
      <c r="FTW44" s="10"/>
      <c r="FTX44" s="10"/>
      <c r="FTY44" s="10"/>
      <c r="FTZ44" s="10"/>
      <c r="FUA44" s="10"/>
      <c r="FUB44" s="10"/>
      <c r="FUC44" s="10"/>
      <c r="FUD44" s="10"/>
      <c r="FUE44" s="10"/>
      <c r="FUF44" s="10"/>
      <c r="FUG44" s="10"/>
      <c r="FUH44" s="10"/>
      <c r="FUI44" s="10"/>
      <c r="FUJ44" s="10"/>
      <c r="FUK44" s="10"/>
      <c r="FUL44" s="10"/>
      <c r="FUM44" s="10"/>
      <c r="FUN44" s="10"/>
      <c r="FUO44" s="10"/>
      <c r="FUP44" s="10"/>
      <c r="FUQ44" s="10"/>
      <c r="FUR44" s="10"/>
      <c r="FUS44" s="10"/>
      <c r="FUT44" s="10"/>
      <c r="FUU44" s="10"/>
      <c r="FUV44" s="10"/>
      <c r="FUW44" s="10"/>
      <c r="FUX44" s="10"/>
      <c r="FUY44" s="10"/>
      <c r="FUZ44" s="10"/>
      <c r="FVA44" s="10"/>
      <c r="FVB44" s="10"/>
      <c r="FVC44" s="10"/>
      <c r="FVD44" s="10"/>
      <c r="FVE44" s="10"/>
      <c r="FVF44" s="10"/>
      <c r="FVG44" s="10"/>
      <c r="FVH44" s="10"/>
      <c r="FVI44" s="10"/>
      <c r="FVJ44" s="10"/>
      <c r="FVK44" s="10"/>
      <c r="FVL44" s="10"/>
      <c r="FVM44" s="10"/>
      <c r="FVN44" s="10"/>
      <c r="FVO44" s="10"/>
      <c r="FVP44" s="10"/>
      <c r="FVQ44" s="10"/>
      <c r="FVR44" s="10"/>
      <c r="FVS44" s="10"/>
      <c r="FVT44" s="10"/>
      <c r="FVU44" s="10"/>
      <c r="FVV44" s="10"/>
      <c r="FVW44" s="10"/>
      <c r="FVX44" s="10"/>
      <c r="FVY44" s="10"/>
      <c r="FVZ44" s="10"/>
      <c r="FWA44" s="10"/>
      <c r="FWB44" s="10"/>
      <c r="FWC44" s="10"/>
      <c r="FWD44" s="10"/>
      <c r="FWE44" s="10"/>
      <c r="FWF44" s="10"/>
      <c r="FWG44" s="10"/>
      <c r="FWH44" s="10"/>
      <c r="FWI44" s="10"/>
      <c r="FWJ44" s="10"/>
      <c r="FWK44" s="10"/>
      <c r="FWL44" s="10"/>
      <c r="FWM44" s="10"/>
      <c r="FWN44" s="10"/>
      <c r="FWO44" s="10"/>
      <c r="FWP44" s="10"/>
      <c r="FWQ44" s="10"/>
      <c r="FWR44" s="10"/>
      <c r="FWS44" s="10"/>
      <c r="FWT44" s="10"/>
      <c r="FWU44" s="10"/>
      <c r="FWV44" s="10"/>
      <c r="FWW44" s="10"/>
      <c r="FWX44" s="10"/>
      <c r="FWY44" s="10"/>
      <c r="FWZ44" s="10"/>
      <c r="FXA44" s="10"/>
      <c r="FXB44" s="10"/>
      <c r="FXC44" s="10"/>
      <c r="FXD44" s="10"/>
      <c r="FXE44" s="10"/>
      <c r="FXF44" s="10"/>
      <c r="FXG44" s="10"/>
      <c r="FXH44" s="10"/>
      <c r="FXI44" s="10"/>
      <c r="FXJ44" s="10"/>
      <c r="FXK44" s="10"/>
      <c r="FXL44" s="10"/>
      <c r="FXM44" s="10"/>
      <c r="FXN44" s="10"/>
      <c r="FXO44" s="10"/>
      <c r="FXP44" s="10"/>
      <c r="FXQ44" s="10"/>
      <c r="FXR44" s="10"/>
      <c r="FXS44" s="10"/>
      <c r="FXT44" s="10"/>
      <c r="FXU44" s="10"/>
      <c r="FXV44" s="10"/>
      <c r="FXW44" s="10"/>
      <c r="FXX44" s="10"/>
      <c r="FXY44" s="10"/>
      <c r="FXZ44" s="10"/>
      <c r="FYA44" s="10"/>
      <c r="FYB44" s="10"/>
      <c r="FYC44" s="10"/>
      <c r="FYD44" s="10"/>
      <c r="FYE44" s="10"/>
      <c r="FYF44" s="10"/>
      <c r="FYG44" s="10"/>
      <c r="FYH44" s="10"/>
      <c r="FYI44" s="10"/>
      <c r="FYJ44" s="10"/>
      <c r="FYK44" s="10"/>
      <c r="FYL44" s="10"/>
      <c r="FYM44" s="10"/>
      <c r="FYN44" s="10"/>
      <c r="FYO44" s="10"/>
      <c r="FYP44" s="10"/>
      <c r="FYQ44" s="10"/>
      <c r="FYR44" s="10"/>
      <c r="FYS44" s="10"/>
      <c r="FYT44" s="10"/>
      <c r="FYU44" s="10"/>
      <c r="FYV44" s="10"/>
      <c r="FYW44" s="10"/>
      <c r="FYX44" s="10"/>
      <c r="FYY44" s="10"/>
      <c r="FYZ44" s="10"/>
      <c r="FZA44" s="10"/>
      <c r="FZB44" s="10"/>
      <c r="FZC44" s="10"/>
      <c r="FZD44" s="10"/>
      <c r="FZE44" s="10"/>
      <c r="FZF44" s="10"/>
      <c r="FZG44" s="10"/>
      <c r="FZH44" s="10"/>
      <c r="FZI44" s="10"/>
      <c r="FZJ44" s="10"/>
      <c r="FZK44" s="10"/>
      <c r="FZL44" s="10"/>
      <c r="FZM44" s="10"/>
      <c r="FZN44" s="10"/>
      <c r="FZO44" s="10"/>
      <c r="FZP44" s="10"/>
      <c r="FZQ44" s="10"/>
      <c r="FZR44" s="10"/>
      <c r="FZS44" s="10"/>
      <c r="FZT44" s="10"/>
      <c r="FZU44" s="10"/>
      <c r="FZV44" s="10"/>
      <c r="FZW44" s="10"/>
      <c r="FZX44" s="10"/>
      <c r="FZY44" s="10"/>
      <c r="FZZ44" s="10"/>
      <c r="GAA44" s="10"/>
      <c r="GAB44" s="10"/>
      <c r="GAC44" s="10"/>
      <c r="GAD44" s="10"/>
      <c r="GAE44" s="10"/>
      <c r="GAF44" s="10"/>
      <c r="GAG44" s="10"/>
      <c r="GAH44" s="10"/>
      <c r="GAI44" s="10"/>
      <c r="GAJ44" s="10"/>
      <c r="GAK44" s="10"/>
      <c r="GAL44" s="10"/>
      <c r="GAM44" s="10"/>
      <c r="GAN44" s="10"/>
      <c r="GAO44" s="10"/>
      <c r="GAP44" s="10"/>
      <c r="GAQ44" s="10"/>
      <c r="GAR44" s="10"/>
      <c r="GAS44" s="10"/>
      <c r="GAT44" s="10"/>
      <c r="GAU44" s="10"/>
      <c r="GAV44" s="10"/>
      <c r="GAW44" s="10"/>
      <c r="GAX44" s="10"/>
      <c r="GAY44" s="10"/>
      <c r="GAZ44" s="10"/>
      <c r="GBA44" s="10"/>
      <c r="GBB44" s="10"/>
      <c r="GBC44" s="10"/>
      <c r="GBD44" s="10"/>
      <c r="GBE44" s="10"/>
      <c r="GBF44" s="10"/>
      <c r="GBG44" s="10"/>
      <c r="GBH44" s="10"/>
      <c r="GBI44" s="10"/>
      <c r="GBJ44" s="10"/>
      <c r="GBK44" s="10"/>
      <c r="GBL44" s="10"/>
      <c r="GBM44" s="10"/>
      <c r="GBN44" s="10"/>
      <c r="GBO44" s="10"/>
      <c r="GBP44" s="10"/>
      <c r="GBQ44" s="10"/>
      <c r="GBR44" s="10"/>
      <c r="GBS44" s="10"/>
      <c r="GBT44" s="10"/>
      <c r="GBU44" s="10"/>
      <c r="GBV44" s="10"/>
      <c r="GBW44" s="10"/>
      <c r="GBX44" s="10"/>
      <c r="GBY44" s="10"/>
      <c r="GBZ44" s="10"/>
      <c r="GCA44" s="10"/>
      <c r="GCB44" s="10"/>
      <c r="GCC44" s="10"/>
      <c r="GCD44" s="10"/>
      <c r="GCE44" s="10"/>
      <c r="GCF44" s="10"/>
      <c r="GCG44" s="10"/>
      <c r="GCH44" s="10"/>
      <c r="GCI44" s="10"/>
      <c r="GCJ44" s="10"/>
      <c r="GCK44" s="10"/>
      <c r="GCL44" s="10"/>
      <c r="GCM44" s="10"/>
      <c r="GCN44" s="10"/>
      <c r="GCO44" s="10"/>
      <c r="GCP44" s="10"/>
      <c r="GCQ44" s="10"/>
      <c r="GCR44" s="10"/>
      <c r="GCS44" s="10"/>
      <c r="GCT44" s="10"/>
      <c r="GCU44" s="10"/>
      <c r="GCV44" s="10"/>
      <c r="GCW44" s="10"/>
      <c r="GCX44" s="10"/>
      <c r="GCY44" s="10"/>
      <c r="GCZ44" s="10"/>
      <c r="GDA44" s="10"/>
      <c r="GDB44" s="10"/>
      <c r="GDC44" s="10"/>
      <c r="GDD44" s="10"/>
      <c r="GDE44" s="10"/>
      <c r="GDF44" s="10"/>
      <c r="GDG44" s="10"/>
      <c r="GDH44" s="10"/>
      <c r="GDI44" s="10"/>
      <c r="GDJ44" s="10"/>
      <c r="GDK44" s="10"/>
      <c r="GDL44" s="10"/>
      <c r="GDM44" s="10"/>
      <c r="GDN44" s="10"/>
      <c r="GDO44" s="10"/>
      <c r="GDP44" s="10"/>
      <c r="GDQ44" s="10"/>
      <c r="GDR44" s="10"/>
      <c r="GDS44" s="10"/>
      <c r="GDT44" s="10"/>
      <c r="GDU44" s="10"/>
      <c r="GDV44" s="10"/>
      <c r="GDW44" s="10"/>
      <c r="GDX44" s="10"/>
      <c r="GDY44" s="10"/>
      <c r="GDZ44" s="10"/>
      <c r="GEA44" s="10"/>
      <c r="GEB44" s="10"/>
      <c r="GEC44" s="10"/>
      <c r="GED44" s="10"/>
      <c r="GEE44" s="10"/>
      <c r="GEF44" s="10"/>
      <c r="GEG44" s="10"/>
      <c r="GEH44" s="10"/>
      <c r="GEI44" s="10"/>
      <c r="GEJ44" s="10"/>
      <c r="GEK44" s="10"/>
      <c r="GEL44" s="10"/>
      <c r="GEM44" s="10"/>
      <c r="GEN44" s="10"/>
      <c r="GEO44" s="10"/>
      <c r="GEP44" s="10"/>
      <c r="GEQ44" s="10"/>
      <c r="GER44" s="10"/>
      <c r="GES44" s="10"/>
      <c r="GET44" s="10"/>
      <c r="GEU44" s="10"/>
      <c r="GEV44" s="10"/>
      <c r="GEW44" s="10"/>
      <c r="GEX44" s="10"/>
      <c r="GEY44" s="10"/>
      <c r="GEZ44" s="10"/>
      <c r="GFA44" s="10"/>
      <c r="GFB44" s="10"/>
      <c r="GFC44" s="10"/>
      <c r="GFD44" s="10"/>
      <c r="GFE44" s="10"/>
      <c r="GFF44" s="10"/>
      <c r="GFG44" s="10"/>
      <c r="GFH44" s="10"/>
      <c r="GFI44" s="10"/>
      <c r="GFJ44" s="10"/>
      <c r="GFK44" s="10"/>
      <c r="GFL44" s="10"/>
      <c r="GFM44" s="10"/>
      <c r="GFN44" s="10"/>
      <c r="GFO44" s="10"/>
      <c r="GFP44" s="10"/>
      <c r="GFQ44" s="10"/>
      <c r="GFR44" s="10"/>
      <c r="GFS44" s="10"/>
      <c r="GFT44" s="10"/>
      <c r="GFU44" s="10"/>
      <c r="GFV44" s="10"/>
      <c r="GFW44" s="10"/>
      <c r="GFX44" s="10"/>
      <c r="GFY44" s="10"/>
      <c r="GFZ44" s="10"/>
      <c r="GGA44" s="10"/>
      <c r="GGB44" s="10"/>
      <c r="GGC44" s="10"/>
      <c r="GGD44" s="10"/>
      <c r="GGE44" s="10"/>
      <c r="GGF44" s="10"/>
      <c r="GGG44" s="10"/>
      <c r="GGH44" s="10"/>
      <c r="GGI44" s="10"/>
      <c r="GGJ44" s="10"/>
      <c r="GGK44" s="10"/>
      <c r="GGL44" s="10"/>
      <c r="GGM44" s="10"/>
      <c r="GGN44" s="10"/>
      <c r="GGO44" s="10"/>
      <c r="GGP44" s="10"/>
      <c r="GGQ44" s="10"/>
      <c r="GGR44" s="10"/>
      <c r="GGS44" s="10"/>
      <c r="GGT44" s="10"/>
      <c r="GGU44" s="10"/>
      <c r="GGV44" s="10"/>
      <c r="GGW44" s="10"/>
      <c r="GGX44" s="10"/>
      <c r="GGY44" s="10"/>
      <c r="GGZ44" s="10"/>
      <c r="GHA44" s="10"/>
      <c r="GHB44" s="10"/>
      <c r="GHC44" s="10"/>
      <c r="GHD44" s="10"/>
      <c r="GHE44" s="10"/>
      <c r="GHF44" s="10"/>
      <c r="GHG44" s="10"/>
      <c r="GHH44" s="10"/>
      <c r="GHI44" s="10"/>
      <c r="GHJ44" s="10"/>
      <c r="GHK44" s="10"/>
      <c r="GHL44" s="10"/>
      <c r="GHM44" s="10"/>
      <c r="GHN44" s="10"/>
      <c r="GHO44" s="10"/>
      <c r="GHP44" s="10"/>
      <c r="GHQ44" s="10"/>
      <c r="GHR44" s="10"/>
      <c r="GHS44" s="10"/>
      <c r="GHT44" s="10"/>
      <c r="GHU44" s="10"/>
      <c r="GHV44" s="10"/>
      <c r="GHW44" s="10"/>
      <c r="GHX44" s="10"/>
      <c r="GHY44" s="10"/>
      <c r="GHZ44" s="10"/>
      <c r="GIA44" s="10"/>
      <c r="GIB44" s="10"/>
      <c r="GIC44" s="10"/>
      <c r="GID44" s="10"/>
      <c r="GIE44" s="10"/>
      <c r="GIF44" s="10"/>
      <c r="GIG44" s="10"/>
      <c r="GIH44" s="10"/>
      <c r="GII44" s="10"/>
      <c r="GIJ44" s="10"/>
      <c r="GIK44" s="10"/>
      <c r="GIL44" s="10"/>
      <c r="GIM44" s="10"/>
      <c r="GIN44" s="10"/>
      <c r="GIO44" s="10"/>
      <c r="GIP44" s="10"/>
      <c r="GIQ44" s="10"/>
      <c r="GIR44" s="10"/>
      <c r="GIS44" s="10"/>
      <c r="GIT44" s="10"/>
      <c r="GIU44" s="10"/>
      <c r="GIV44" s="10"/>
      <c r="GIW44" s="10"/>
      <c r="GIX44" s="10"/>
      <c r="GIY44" s="10"/>
      <c r="GIZ44" s="10"/>
      <c r="GJA44" s="10"/>
      <c r="GJB44" s="10"/>
      <c r="GJC44" s="10"/>
      <c r="GJD44" s="10"/>
      <c r="GJE44" s="10"/>
      <c r="GJF44" s="10"/>
      <c r="GJG44" s="10"/>
      <c r="GJH44" s="10"/>
      <c r="GJI44" s="10"/>
      <c r="GJJ44" s="10"/>
      <c r="GJK44" s="10"/>
      <c r="GJL44" s="10"/>
      <c r="GJM44" s="10"/>
      <c r="GJN44" s="10"/>
      <c r="GJO44" s="10"/>
      <c r="GJP44" s="10"/>
      <c r="GJQ44" s="10"/>
      <c r="GJR44" s="10"/>
      <c r="GJS44" s="10"/>
      <c r="GJT44" s="10"/>
      <c r="GJU44" s="10"/>
      <c r="GJV44" s="10"/>
      <c r="GJW44" s="10"/>
      <c r="GJX44" s="10"/>
      <c r="GJY44" s="10"/>
      <c r="GJZ44" s="10"/>
      <c r="GKA44" s="10"/>
      <c r="GKB44" s="10"/>
      <c r="GKC44" s="10"/>
      <c r="GKD44" s="10"/>
      <c r="GKE44" s="10"/>
      <c r="GKF44" s="10"/>
      <c r="GKG44" s="10"/>
      <c r="GKH44" s="10"/>
      <c r="GKI44" s="10"/>
      <c r="GKJ44" s="10"/>
      <c r="GKK44" s="10"/>
      <c r="GKL44" s="10"/>
      <c r="GKM44" s="10"/>
      <c r="GKN44" s="10"/>
      <c r="GKO44" s="10"/>
      <c r="GKP44" s="10"/>
      <c r="GKQ44" s="10"/>
      <c r="GKR44" s="10"/>
      <c r="GKS44" s="10"/>
      <c r="GKT44" s="10"/>
      <c r="GKU44" s="10"/>
      <c r="GKV44" s="10"/>
      <c r="GKW44" s="10"/>
      <c r="GKX44" s="10"/>
      <c r="GKY44" s="10"/>
      <c r="GKZ44" s="10"/>
      <c r="GLA44" s="10"/>
      <c r="GLB44" s="10"/>
      <c r="GLC44" s="10"/>
      <c r="GLD44" s="10"/>
      <c r="GLE44" s="10"/>
      <c r="GLF44" s="10"/>
      <c r="GLG44" s="10"/>
      <c r="GLH44" s="10"/>
      <c r="GLI44" s="10"/>
      <c r="GLJ44" s="10"/>
      <c r="GLK44" s="10"/>
      <c r="GLL44" s="10"/>
      <c r="GLM44" s="10"/>
      <c r="GLN44" s="10"/>
      <c r="GLO44" s="10"/>
      <c r="GLP44" s="10"/>
      <c r="GLQ44" s="10"/>
      <c r="GLR44" s="10"/>
      <c r="GLS44" s="10"/>
      <c r="GLT44" s="10"/>
      <c r="GLU44" s="10"/>
      <c r="GLV44" s="10"/>
      <c r="GLW44" s="10"/>
      <c r="GLX44" s="10"/>
      <c r="GLY44" s="10"/>
      <c r="GLZ44" s="10"/>
      <c r="GMA44" s="10"/>
      <c r="GMB44" s="10"/>
      <c r="GMC44" s="10"/>
      <c r="GMD44" s="10"/>
      <c r="GME44" s="10"/>
      <c r="GMF44" s="10"/>
      <c r="GMG44" s="10"/>
      <c r="GMH44" s="10"/>
      <c r="GMI44" s="10"/>
      <c r="GMJ44" s="10"/>
      <c r="GMK44" s="10"/>
      <c r="GML44" s="10"/>
      <c r="GMM44" s="10"/>
      <c r="GMN44" s="10"/>
      <c r="GMO44" s="10"/>
      <c r="GMP44" s="10"/>
      <c r="GMQ44" s="10"/>
      <c r="GMR44" s="10"/>
      <c r="GMS44" s="10"/>
      <c r="GMT44" s="10"/>
      <c r="GMU44" s="10"/>
      <c r="GMV44" s="10"/>
      <c r="GMW44" s="10"/>
      <c r="GMX44" s="10"/>
      <c r="GMY44" s="10"/>
      <c r="GMZ44" s="10"/>
      <c r="GNA44" s="10"/>
      <c r="GNB44" s="10"/>
      <c r="GNC44" s="10"/>
      <c r="GND44" s="10"/>
      <c r="GNE44" s="10"/>
      <c r="GNF44" s="10"/>
      <c r="GNG44" s="10"/>
      <c r="GNH44" s="10"/>
      <c r="GNI44" s="10"/>
      <c r="GNJ44" s="10"/>
      <c r="GNK44" s="10"/>
      <c r="GNL44" s="10"/>
      <c r="GNM44" s="10"/>
      <c r="GNN44" s="10"/>
      <c r="GNO44" s="10"/>
      <c r="GNP44" s="10"/>
      <c r="GNQ44" s="10"/>
      <c r="GNR44" s="10"/>
      <c r="GNS44" s="10"/>
      <c r="GNT44" s="10"/>
      <c r="GNU44" s="10"/>
      <c r="GNV44" s="10"/>
      <c r="GNW44" s="10"/>
      <c r="GNX44" s="10"/>
      <c r="GNY44" s="10"/>
      <c r="GNZ44" s="10"/>
      <c r="GOA44" s="10"/>
      <c r="GOB44" s="10"/>
      <c r="GOC44" s="10"/>
      <c r="GOD44" s="10"/>
      <c r="GOE44" s="10"/>
      <c r="GOF44" s="10"/>
      <c r="GOG44" s="10"/>
      <c r="GOH44" s="10"/>
      <c r="GOI44" s="10"/>
      <c r="GOJ44" s="10"/>
      <c r="GOK44" s="10"/>
      <c r="GOL44" s="10"/>
      <c r="GOM44" s="10"/>
      <c r="GON44" s="10"/>
      <c r="GOO44" s="10"/>
      <c r="GOP44" s="10"/>
      <c r="GOQ44" s="10"/>
      <c r="GOR44" s="10"/>
      <c r="GOS44" s="10"/>
      <c r="GOT44" s="10"/>
      <c r="GOU44" s="10"/>
      <c r="GOV44" s="10"/>
      <c r="GOW44" s="10"/>
      <c r="GOX44" s="10"/>
      <c r="GOY44" s="10"/>
      <c r="GOZ44" s="10"/>
      <c r="GPA44" s="10"/>
      <c r="GPB44" s="10"/>
      <c r="GPC44" s="10"/>
      <c r="GPD44" s="10"/>
      <c r="GPE44" s="10"/>
      <c r="GPF44" s="10"/>
      <c r="GPG44" s="10"/>
      <c r="GPH44" s="10"/>
      <c r="GPI44" s="10"/>
      <c r="GPJ44" s="10"/>
      <c r="GPK44" s="10"/>
      <c r="GPL44" s="10"/>
      <c r="GPM44" s="10"/>
      <c r="GPN44" s="10"/>
      <c r="GPO44" s="10"/>
      <c r="GPP44" s="10"/>
      <c r="GPQ44" s="10"/>
      <c r="GPR44" s="10"/>
      <c r="GPS44" s="10"/>
      <c r="GPT44" s="10"/>
      <c r="GPU44" s="10"/>
      <c r="GPV44" s="10"/>
      <c r="GPW44" s="10"/>
      <c r="GPX44" s="10"/>
      <c r="GPY44" s="10"/>
      <c r="GPZ44" s="10"/>
      <c r="GQA44" s="10"/>
      <c r="GQB44" s="10"/>
      <c r="GQC44" s="10"/>
      <c r="GQD44" s="10"/>
      <c r="GQE44" s="10"/>
      <c r="GQF44" s="10"/>
      <c r="GQG44" s="10"/>
      <c r="GQH44" s="10"/>
      <c r="GQI44" s="10"/>
      <c r="GQJ44" s="10"/>
      <c r="GQK44" s="10"/>
      <c r="GQL44" s="10"/>
      <c r="GQM44" s="10"/>
      <c r="GQN44" s="10"/>
      <c r="GQO44" s="10"/>
      <c r="GQP44" s="10"/>
      <c r="GQQ44" s="10"/>
      <c r="GQR44" s="10"/>
      <c r="GQS44" s="10"/>
      <c r="GQT44" s="10"/>
      <c r="GQU44" s="10"/>
      <c r="GQV44" s="10"/>
      <c r="GQW44" s="10"/>
      <c r="GQX44" s="10"/>
      <c r="GQY44" s="10"/>
      <c r="GQZ44" s="10"/>
      <c r="GRA44" s="10"/>
      <c r="GRB44" s="10"/>
      <c r="GRC44" s="10"/>
      <c r="GRD44" s="10"/>
      <c r="GRE44" s="10"/>
      <c r="GRF44" s="10"/>
      <c r="GRG44" s="10"/>
      <c r="GRH44" s="10"/>
      <c r="GRI44" s="10"/>
      <c r="GRJ44" s="10"/>
      <c r="GRK44" s="10"/>
      <c r="GRL44" s="10"/>
      <c r="GRM44" s="10"/>
      <c r="GRN44" s="10"/>
      <c r="GRO44" s="10"/>
      <c r="GRP44" s="10"/>
      <c r="GRQ44" s="10"/>
      <c r="GRR44" s="10"/>
      <c r="GRS44" s="10"/>
      <c r="GRT44" s="10"/>
      <c r="GRU44" s="10"/>
      <c r="GRV44" s="10"/>
      <c r="GRW44" s="10"/>
      <c r="GRX44" s="10"/>
      <c r="GRY44" s="10"/>
      <c r="GRZ44" s="10"/>
      <c r="GSA44" s="10"/>
      <c r="GSB44" s="10"/>
      <c r="GSC44" s="10"/>
      <c r="GSD44" s="10"/>
      <c r="GSE44" s="10"/>
      <c r="GSF44" s="10"/>
      <c r="GSG44" s="10"/>
      <c r="GSH44" s="10"/>
      <c r="GSI44" s="10"/>
      <c r="GSJ44" s="10"/>
      <c r="GSK44" s="10"/>
      <c r="GSL44" s="10"/>
      <c r="GSM44" s="10"/>
      <c r="GSN44" s="10"/>
      <c r="GSO44" s="10"/>
      <c r="GSP44" s="10"/>
      <c r="GSQ44" s="10"/>
      <c r="GSR44" s="10"/>
      <c r="GSS44" s="10"/>
      <c r="GST44" s="10"/>
      <c r="GSU44" s="10"/>
      <c r="GSV44" s="10"/>
      <c r="GSW44" s="10"/>
      <c r="GSX44" s="10"/>
      <c r="GSY44" s="10"/>
      <c r="GSZ44" s="10"/>
      <c r="GTA44" s="10"/>
      <c r="GTB44" s="10"/>
      <c r="GTC44" s="10"/>
      <c r="GTD44" s="10"/>
      <c r="GTE44" s="10"/>
      <c r="GTF44" s="10"/>
      <c r="GTG44" s="10"/>
      <c r="GTH44" s="10"/>
      <c r="GTI44" s="10"/>
      <c r="GTJ44" s="10"/>
      <c r="GTK44" s="10"/>
      <c r="GTL44" s="10"/>
      <c r="GTM44" s="10"/>
      <c r="GTN44" s="10"/>
      <c r="GTO44" s="10"/>
      <c r="GTP44" s="10"/>
      <c r="GTQ44" s="10"/>
      <c r="GTR44" s="10"/>
      <c r="GTS44" s="10"/>
      <c r="GTT44" s="10"/>
      <c r="GTU44" s="10"/>
      <c r="GTV44" s="10"/>
      <c r="GTW44" s="10"/>
      <c r="GTX44" s="10"/>
      <c r="GTY44" s="10"/>
      <c r="GTZ44" s="10"/>
      <c r="GUA44" s="10"/>
      <c r="GUB44" s="10"/>
      <c r="GUC44" s="10"/>
      <c r="GUD44" s="10"/>
      <c r="GUE44" s="10"/>
      <c r="GUF44" s="10"/>
      <c r="GUG44" s="10"/>
      <c r="GUH44" s="10"/>
      <c r="GUI44" s="10"/>
      <c r="GUJ44" s="10"/>
      <c r="GUK44" s="10"/>
      <c r="GUL44" s="10"/>
      <c r="GUM44" s="10"/>
      <c r="GUN44" s="10"/>
      <c r="GUO44" s="10"/>
      <c r="GUP44" s="10"/>
      <c r="GUQ44" s="10"/>
      <c r="GUR44" s="10"/>
      <c r="GUS44" s="10"/>
      <c r="GUT44" s="10"/>
      <c r="GUU44" s="10"/>
      <c r="GUV44" s="10"/>
      <c r="GUW44" s="10"/>
      <c r="GUX44" s="10"/>
      <c r="GUY44" s="10"/>
      <c r="GUZ44" s="10"/>
      <c r="GVA44" s="10"/>
      <c r="GVB44" s="10"/>
      <c r="GVC44" s="10"/>
      <c r="GVD44" s="10"/>
      <c r="GVE44" s="10"/>
      <c r="GVF44" s="10"/>
      <c r="GVG44" s="10"/>
      <c r="GVH44" s="10"/>
      <c r="GVI44" s="10"/>
      <c r="GVJ44" s="10"/>
      <c r="GVK44" s="10"/>
      <c r="GVL44" s="10"/>
      <c r="GVM44" s="10"/>
      <c r="GVN44" s="10"/>
      <c r="GVO44" s="10"/>
      <c r="GVP44" s="10"/>
      <c r="GVQ44" s="10"/>
      <c r="GVR44" s="10"/>
      <c r="GVS44" s="10"/>
      <c r="GVT44" s="10"/>
      <c r="GVU44" s="10"/>
      <c r="GVV44" s="10"/>
      <c r="GVW44" s="10"/>
      <c r="GVX44" s="10"/>
      <c r="GVY44" s="10"/>
      <c r="GVZ44" s="10"/>
      <c r="GWA44" s="10"/>
      <c r="GWB44" s="10"/>
      <c r="GWC44" s="10"/>
      <c r="GWD44" s="10"/>
      <c r="GWE44" s="10"/>
      <c r="GWF44" s="10"/>
      <c r="GWG44" s="10"/>
      <c r="GWH44" s="10"/>
      <c r="GWI44" s="10"/>
      <c r="GWJ44" s="10"/>
      <c r="GWK44" s="10"/>
      <c r="GWL44" s="10"/>
      <c r="GWM44" s="10"/>
      <c r="GWN44" s="10"/>
      <c r="GWO44" s="10"/>
      <c r="GWP44" s="10"/>
      <c r="GWQ44" s="10"/>
      <c r="GWR44" s="10"/>
      <c r="GWS44" s="10"/>
      <c r="GWT44" s="10"/>
      <c r="GWU44" s="10"/>
      <c r="GWV44" s="10"/>
      <c r="GWW44" s="10"/>
      <c r="GWX44" s="10"/>
      <c r="GWY44" s="10"/>
      <c r="GWZ44" s="10"/>
      <c r="GXA44" s="10"/>
      <c r="GXB44" s="10"/>
      <c r="GXC44" s="10"/>
      <c r="GXD44" s="10"/>
      <c r="GXE44" s="10"/>
      <c r="GXF44" s="10"/>
      <c r="GXG44" s="10"/>
      <c r="GXH44" s="10"/>
      <c r="GXI44" s="10"/>
      <c r="GXJ44" s="10"/>
      <c r="GXK44" s="10"/>
      <c r="GXL44" s="10"/>
      <c r="GXM44" s="10"/>
      <c r="GXN44" s="10"/>
      <c r="GXO44" s="10"/>
      <c r="GXP44" s="10"/>
      <c r="GXQ44" s="10"/>
      <c r="GXR44" s="10"/>
      <c r="GXS44" s="10"/>
      <c r="GXT44" s="10"/>
      <c r="GXU44" s="10"/>
      <c r="GXV44" s="10"/>
      <c r="GXW44" s="10"/>
      <c r="GXX44" s="10"/>
      <c r="GXY44" s="10"/>
      <c r="GXZ44" s="10"/>
      <c r="GYA44" s="10"/>
      <c r="GYB44" s="10"/>
      <c r="GYC44" s="10"/>
      <c r="GYD44" s="10"/>
      <c r="GYE44" s="10"/>
      <c r="GYF44" s="10"/>
      <c r="GYG44" s="10"/>
      <c r="GYH44" s="10"/>
      <c r="GYI44" s="10"/>
      <c r="GYJ44" s="10"/>
      <c r="GYK44" s="10"/>
      <c r="GYL44" s="10"/>
      <c r="GYM44" s="10"/>
      <c r="GYN44" s="10"/>
      <c r="GYO44" s="10"/>
      <c r="GYP44" s="10"/>
      <c r="GYQ44" s="10"/>
      <c r="GYR44" s="10"/>
      <c r="GYS44" s="10"/>
      <c r="GYT44" s="10"/>
      <c r="GYU44" s="10"/>
      <c r="GYV44" s="10"/>
      <c r="GYW44" s="10"/>
      <c r="GYX44" s="10"/>
      <c r="GYY44" s="10"/>
      <c r="GYZ44" s="10"/>
      <c r="GZA44" s="10"/>
      <c r="GZB44" s="10"/>
      <c r="GZC44" s="10"/>
      <c r="GZD44" s="10"/>
      <c r="GZE44" s="10"/>
      <c r="GZF44" s="10"/>
      <c r="GZG44" s="10"/>
      <c r="GZH44" s="10"/>
      <c r="GZI44" s="10"/>
      <c r="GZJ44" s="10"/>
      <c r="GZK44" s="10"/>
      <c r="GZL44" s="10"/>
      <c r="GZM44" s="10"/>
      <c r="GZN44" s="10"/>
      <c r="GZO44" s="10"/>
      <c r="GZP44" s="10"/>
      <c r="GZQ44" s="10"/>
      <c r="GZR44" s="10"/>
      <c r="GZS44" s="10"/>
      <c r="GZT44" s="10"/>
      <c r="GZU44" s="10"/>
      <c r="GZV44" s="10"/>
      <c r="GZW44" s="10"/>
      <c r="GZX44" s="10"/>
      <c r="GZY44" s="10"/>
      <c r="GZZ44" s="10"/>
      <c r="HAA44" s="10"/>
      <c r="HAB44" s="10"/>
      <c r="HAC44" s="10"/>
      <c r="HAD44" s="10"/>
      <c r="HAE44" s="10"/>
      <c r="HAF44" s="10"/>
      <c r="HAG44" s="10"/>
      <c r="HAH44" s="10"/>
      <c r="HAI44" s="10"/>
      <c r="HAJ44" s="10"/>
      <c r="HAK44" s="10"/>
      <c r="HAL44" s="10"/>
      <c r="HAM44" s="10"/>
      <c r="HAN44" s="10"/>
      <c r="HAO44" s="10"/>
      <c r="HAP44" s="10"/>
      <c r="HAQ44" s="10"/>
      <c r="HAR44" s="10"/>
      <c r="HAS44" s="10"/>
      <c r="HAT44" s="10"/>
      <c r="HAU44" s="10"/>
      <c r="HAV44" s="10"/>
      <c r="HAW44" s="10"/>
      <c r="HAX44" s="10"/>
      <c r="HAY44" s="10"/>
      <c r="HAZ44" s="10"/>
      <c r="HBA44" s="10"/>
      <c r="HBB44" s="10"/>
      <c r="HBC44" s="10"/>
      <c r="HBD44" s="10"/>
      <c r="HBE44" s="10"/>
      <c r="HBF44" s="10"/>
      <c r="HBG44" s="10"/>
      <c r="HBH44" s="10"/>
      <c r="HBI44" s="10"/>
      <c r="HBJ44" s="10"/>
      <c r="HBK44" s="10"/>
      <c r="HBL44" s="10"/>
      <c r="HBM44" s="10"/>
      <c r="HBN44" s="10"/>
      <c r="HBO44" s="10"/>
      <c r="HBP44" s="10"/>
      <c r="HBQ44" s="10"/>
      <c r="HBR44" s="10"/>
      <c r="HBS44" s="10"/>
      <c r="HBT44" s="10"/>
      <c r="HBU44" s="10"/>
      <c r="HBV44" s="10"/>
      <c r="HBW44" s="10"/>
      <c r="HBX44" s="10"/>
      <c r="HBY44" s="10"/>
      <c r="HBZ44" s="10"/>
      <c r="HCA44" s="10"/>
      <c r="HCB44" s="10"/>
      <c r="HCC44" s="10"/>
      <c r="HCD44" s="10"/>
      <c r="HCE44" s="10"/>
      <c r="HCF44" s="10"/>
      <c r="HCG44" s="10"/>
      <c r="HCH44" s="10"/>
      <c r="HCI44" s="10"/>
      <c r="HCJ44" s="10"/>
      <c r="HCK44" s="10"/>
      <c r="HCL44" s="10"/>
      <c r="HCM44" s="10"/>
      <c r="HCN44" s="10"/>
      <c r="HCO44" s="10"/>
      <c r="HCP44" s="10"/>
      <c r="HCQ44" s="10"/>
      <c r="HCR44" s="10"/>
      <c r="HCS44" s="10"/>
      <c r="HCT44" s="10"/>
      <c r="HCU44" s="10"/>
      <c r="HCV44" s="10"/>
      <c r="HCW44" s="10"/>
      <c r="HCX44" s="10"/>
      <c r="HCY44" s="10"/>
      <c r="HCZ44" s="10"/>
      <c r="HDA44" s="10"/>
      <c r="HDB44" s="10"/>
      <c r="HDC44" s="10"/>
      <c r="HDD44" s="10"/>
      <c r="HDE44" s="10"/>
      <c r="HDF44" s="10"/>
      <c r="HDG44" s="10"/>
      <c r="HDH44" s="10"/>
      <c r="HDI44" s="10"/>
      <c r="HDJ44" s="10"/>
      <c r="HDK44" s="10"/>
      <c r="HDL44" s="10"/>
      <c r="HDM44" s="10"/>
      <c r="HDN44" s="10"/>
      <c r="HDO44" s="10"/>
      <c r="HDP44" s="10"/>
      <c r="HDQ44" s="10"/>
      <c r="HDR44" s="10"/>
      <c r="HDS44" s="10"/>
      <c r="HDT44" s="10"/>
      <c r="HDU44" s="10"/>
      <c r="HDV44" s="10"/>
      <c r="HDW44" s="10"/>
      <c r="HDX44" s="10"/>
      <c r="HDY44" s="10"/>
      <c r="HDZ44" s="10"/>
      <c r="HEA44" s="10"/>
      <c r="HEB44" s="10"/>
      <c r="HEC44" s="10"/>
      <c r="HED44" s="10"/>
      <c r="HEE44" s="10"/>
      <c r="HEF44" s="10"/>
      <c r="HEG44" s="10"/>
      <c r="HEH44" s="10"/>
      <c r="HEI44" s="10"/>
      <c r="HEJ44" s="10"/>
      <c r="HEK44" s="10"/>
      <c r="HEL44" s="10"/>
      <c r="HEM44" s="10"/>
      <c r="HEN44" s="10"/>
      <c r="HEO44" s="10"/>
      <c r="HEP44" s="10"/>
      <c r="HEQ44" s="10"/>
      <c r="HER44" s="10"/>
      <c r="HES44" s="10"/>
      <c r="HET44" s="10"/>
      <c r="HEU44" s="10"/>
      <c r="HEV44" s="10"/>
      <c r="HEW44" s="10"/>
      <c r="HEX44" s="10"/>
      <c r="HEY44" s="10"/>
      <c r="HEZ44" s="10"/>
      <c r="HFA44" s="10"/>
      <c r="HFB44" s="10"/>
      <c r="HFC44" s="10"/>
      <c r="HFD44" s="10"/>
      <c r="HFE44" s="10"/>
      <c r="HFF44" s="10"/>
      <c r="HFG44" s="10"/>
      <c r="HFH44" s="10"/>
      <c r="HFI44" s="10"/>
      <c r="HFJ44" s="10"/>
      <c r="HFK44" s="10"/>
      <c r="HFL44" s="10"/>
      <c r="HFM44" s="10"/>
      <c r="HFN44" s="10"/>
      <c r="HFO44" s="10"/>
      <c r="HFP44" s="10"/>
      <c r="HFQ44" s="10"/>
      <c r="HFR44" s="10"/>
      <c r="HFS44" s="10"/>
      <c r="HFT44" s="10"/>
      <c r="HFU44" s="10"/>
      <c r="HFV44" s="10"/>
      <c r="HFW44" s="10"/>
      <c r="HFX44" s="10"/>
      <c r="HFY44" s="10"/>
      <c r="HFZ44" s="10"/>
      <c r="HGA44" s="10"/>
      <c r="HGB44" s="10"/>
      <c r="HGC44" s="10"/>
      <c r="HGD44" s="10"/>
      <c r="HGE44" s="10"/>
      <c r="HGF44" s="10"/>
      <c r="HGG44" s="10"/>
      <c r="HGH44" s="10"/>
      <c r="HGI44" s="10"/>
      <c r="HGJ44" s="10"/>
      <c r="HGK44" s="10"/>
      <c r="HGL44" s="10"/>
      <c r="HGM44" s="10"/>
      <c r="HGN44" s="10"/>
      <c r="HGO44" s="10"/>
      <c r="HGP44" s="10"/>
      <c r="HGQ44" s="10"/>
      <c r="HGR44" s="10"/>
      <c r="HGS44" s="10"/>
      <c r="HGT44" s="10"/>
      <c r="HGU44" s="10"/>
      <c r="HGV44" s="10"/>
      <c r="HGW44" s="10"/>
      <c r="HGX44" s="10"/>
      <c r="HGY44" s="10"/>
      <c r="HGZ44" s="10"/>
      <c r="HHA44" s="10"/>
      <c r="HHB44" s="10"/>
      <c r="HHC44" s="10"/>
      <c r="HHD44" s="10"/>
      <c r="HHE44" s="10"/>
      <c r="HHF44" s="10"/>
      <c r="HHG44" s="10"/>
      <c r="HHH44" s="10"/>
      <c r="HHI44" s="10"/>
      <c r="HHJ44" s="10"/>
      <c r="HHK44" s="10"/>
      <c r="HHL44" s="10"/>
      <c r="HHM44" s="10"/>
      <c r="HHN44" s="10"/>
      <c r="HHO44" s="10"/>
      <c r="HHP44" s="10"/>
      <c r="HHQ44" s="10"/>
      <c r="HHR44" s="10"/>
      <c r="HHS44" s="10"/>
      <c r="HHT44" s="10"/>
      <c r="HHU44" s="10"/>
      <c r="HHV44" s="10"/>
      <c r="HHW44" s="10"/>
      <c r="HHX44" s="10"/>
      <c r="HHY44" s="10"/>
      <c r="HHZ44" s="10"/>
      <c r="HIA44" s="10"/>
      <c r="HIB44" s="10"/>
      <c r="HIC44" s="10"/>
      <c r="HID44" s="10"/>
      <c r="HIE44" s="10"/>
      <c r="HIF44" s="10"/>
      <c r="HIG44" s="10"/>
      <c r="HIH44" s="10"/>
      <c r="HII44" s="10"/>
      <c r="HIJ44" s="10"/>
      <c r="HIK44" s="10"/>
      <c r="HIL44" s="10"/>
      <c r="HIM44" s="10"/>
      <c r="HIN44" s="10"/>
      <c r="HIO44" s="10"/>
      <c r="HIP44" s="10"/>
      <c r="HIQ44" s="10"/>
      <c r="HIR44" s="10"/>
      <c r="HIS44" s="10"/>
      <c r="HIT44" s="10"/>
      <c r="HIU44" s="10"/>
      <c r="HIV44" s="10"/>
      <c r="HIW44" s="10"/>
      <c r="HIX44" s="10"/>
      <c r="HIY44" s="10"/>
      <c r="HIZ44" s="10"/>
      <c r="HJA44" s="10"/>
      <c r="HJB44" s="10"/>
      <c r="HJC44" s="10"/>
      <c r="HJD44" s="10"/>
      <c r="HJE44" s="10"/>
      <c r="HJF44" s="10"/>
      <c r="HJG44" s="10"/>
      <c r="HJH44" s="10"/>
      <c r="HJI44" s="10"/>
      <c r="HJJ44" s="10"/>
      <c r="HJK44" s="10"/>
      <c r="HJL44" s="10"/>
      <c r="HJM44" s="10"/>
      <c r="HJN44" s="10"/>
      <c r="HJO44" s="10"/>
      <c r="HJP44" s="10"/>
      <c r="HJQ44" s="10"/>
      <c r="HJR44" s="10"/>
      <c r="HJS44" s="10"/>
      <c r="HJT44" s="10"/>
      <c r="HJU44" s="10"/>
      <c r="HJV44" s="10"/>
      <c r="HJW44" s="10"/>
      <c r="HJX44" s="10"/>
      <c r="HJY44" s="10"/>
      <c r="HJZ44" s="10"/>
      <c r="HKA44" s="10"/>
      <c r="HKB44" s="10"/>
      <c r="HKC44" s="10"/>
      <c r="HKD44" s="10"/>
      <c r="HKE44" s="10"/>
      <c r="HKF44" s="10"/>
      <c r="HKG44" s="10"/>
      <c r="HKH44" s="10"/>
      <c r="HKI44" s="10"/>
      <c r="HKJ44" s="10"/>
      <c r="HKK44" s="10"/>
      <c r="HKL44" s="10"/>
      <c r="HKM44" s="10"/>
      <c r="HKN44" s="10"/>
      <c r="HKO44" s="10"/>
      <c r="HKP44" s="10"/>
      <c r="HKQ44" s="10"/>
      <c r="HKR44" s="10"/>
      <c r="HKS44" s="10"/>
      <c r="HKT44" s="10"/>
      <c r="HKU44" s="10"/>
      <c r="HKV44" s="10"/>
      <c r="HKW44" s="10"/>
      <c r="HKX44" s="10"/>
      <c r="HKY44" s="10"/>
      <c r="HKZ44" s="10"/>
      <c r="HLA44" s="10"/>
      <c r="HLB44" s="10"/>
      <c r="HLC44" s="10"/>
      <c r="HLD44" s="10"/>
      <c r="HLE44" s="10"/>
      <c r="HLF44" s="10"/>
      <c r="HLG44" s="10"/>
      <c r="HLH44" s="10"/>
      <c r="HLI44" s="10"/>
      <c r="HLJ44" s="10"/>
      <c r="HLK44" s="10"/>
      <c r="HLL44" s="10"/>
      <c r="HLM44" s="10"/>
      <c r="HLN44" s="10"/>
      <c r="HLO44" s="10"/>
      <c r="HLP44" s="10"/>
      <c r="HLQ44" s="10"/>
      <c r="HLR44" s="10"/>
      <c r="HLS44" s="10"/>
      <c r="HLT44" s="10"/>
      <c r="HLU44" s="10"/>
      <c r="HLV44" s="10"/>
      <c r="HLW44" s="10"/>
      <c r="HLX44" s="10"/>
      <c r="HLY44" s="10"/>
      <c r="HLZ44" s="10"/>
      <c r="HMA44" s="10"/>
      <c r="HMB44" s="10"/>
      <c r="HMC44" s="10"/>
      <c r="HMD44" s="10"/>
      <c r="HME44" s="10"/>
      <c r="HMF44" s="10"/>
      <c r="HMG44" s="10"/>
      <c r="HMH44" s="10"/>
      <c r="HMI44" s="10"/>
      <c r="HMJ44" s="10"/>
      <c r="HMK44" s="10"/>
      <c r="HML44" s="10"/>
      <c r="HMM44" s="10"/>
      <c r="HMN44" s="10"/>
      <c r="HMO44" s="10"/>
      <c r="HMP44" s="10"/>
      <c r="HMQ44" s="10"/>
      <c r="HMR44" s="10"/>
      <c r="HMS44" s="10"/>
      <c r="HMT44" s="10"/>
      <c r="HMU44" s="10"/>
      <c r="HMV44" s="10"/>
      <c r="HMW44" s="10"/>
      <c r="HMX44" s="10"/>
      <c r="HMY44" s="10"/>
      <c r="HMZ44" s="10"/>
      <c r="HNA44" s="10"/>
      <c r="HNB44" s="10"/>
      <c r="HNC44" s="10"/>
      <c r="HND44" s="10"/>
      <c r="HNE44" s="10"/>
      <c r="HNF44" s="10"/>
      <c r="HNG44" s="10"/>
      <c r="HNH44" s="10"/>
      <c r="HNI44" s="10"/>
      <c r="HNJ44" s="10"/>
      <c r="HNK44" s="10"/>
      <c r="HNL44" s="10"/>
      <c r="HNM44" s="10"/>
      <c r="HNN44" s="10"/>
      <c r="HNO44" s="10"/>
      <c r="HNP44" s="10"/>
      <c r="HNQ44" s="10"/>
      <c r="HNR44" s="10"/>
      <c r="HNS44" s="10"/>
      <c r="HNT44" s="10"/>
      <c r="HNU44" s="10"/>
      <c r="HNV44" s="10"/>
      <c r="HNW44" s="10"/>
      <c r="HNX44" s="10"/>
      <c r="HNY44" s="10"/>
      <c r="HNZ44" s="10"/>
      <c r="HOA44" s="10"/>
      <c r="HOB44" s="10"/>
      <c r="HOC44" s="10"/>
      <c r="HOD44" s="10"/>
      <c r="HOE44" s="10"/>
      <c r="HOF44" s="10"/>
      <c r="HOG44" s="10"/>
      <c r="HOH44" s="10"/>
      <c r="HOI44" s="10"/>
      <c r="HOJ44" s="10"/>
      <c r="HOK44" s="10"/>
      <c r="HOL44" s="10"/>
      <c r="HOM44" s="10"/>
      <c r="HON44" s="10"/>
      <c r="HOO44" s="10"/>
      <c r="HOP44" s="10"/>
      <c r="HOQ44" s="10"/>
      <c r="HOR44" s="10"/>
      <c r="HOS44" s="10"/>
      <c r="HOT44" s="10"/>
      <c r="HOU44" s="10"/>
      <c r="HOV44" s="10"/>
      <c r="HOW44" s="10"/>
      <c r="HOX44" s="10"/>
      <c r="HOY44" s="10"/>
      <c r="HOZ44" s="10"/>
      <c r="HPA44" s="10"/>
      <c r="HPB44" s="10"/>
      <c r="HPC44" s="10"/>
      <c r="HPD44" s="10"/>
      <c r="HPE44" s="10"/>
      <c r="HPF44" s="10"/>
      <c r="HPG44" s="10"/>
      <c r="HPH44" s="10"/>
      <c r="HPI44" s="10"/>
      <c r="HPJ44" s="10"/>
      <c r="HPK44" s="10"/>
      <c r="HPL44" s="10"/>
      <c r="HPM44" s="10"/>
      <c r="HPN44" s="10"/>
      <c r="HPO44" s="10"/>
      <c r="HPP44" s="10"/>
      <c r="HPQ44" s="10"/>
      <c r="HPR44" s="10"/>
      <c r="HPS44" s="10"/>
      <c r="HPT44" s="10"/>
      <c r="HPU44" s="10"/>
      <c r="HPV44" s="10"/>
      <c r="HPW44" s="10"/>
      <c r="HPX44" s="10"/>
      <c r="HPY44" s="10"/>
      <c r="HPZ44" s="10"/>
      <c r="HQA44" s="10"/>
      <c r="HQB44" s="10"/>
      <c r="HQC44" s="10"/>
      <c r="HQD44" s="10"/>
      <c r="HQE44" s="10"/>
      <c r="HQF44" s="10"/>
      <c r="HQG44" s="10"/>
      <c r="HQH44" s="10"/>
      <c r="HQI44" s="10"/>
      <c r="HQJ44" s="10"/>
      <c r="HQK44" s="10"/>
      <c r="HQL44" s="10"/>
      <c r="HQM44" s="10"/>
      <c r="HQN44" s="10"/>
      <c r="HQO44" s="10"/>
      <c r="HQP44" s="10"/>
      <c r="HQQ44" s="10"/>
      <c r="HQR44" s="10"/>
      <c r="HQS44" s="10"/>
      <c r="HQT44" s="10"/>
      <c r="HQU44" s="10"/>
      <c r="HQV44" s="10"/>
      <c r="HQW44" s="10"/>
      <c r="HQX44" s="10"/>
      <c r="HQY44" s="10"/>
      <c r="HQZ44" s="10"/>
      <c r="HRA44" s="10"/>
      <c r="HRB44" s="10"/>
      <c r="HRC44" s="10"/>
      <c r="HRD44" s="10"/>
      <c r="HRE44" s="10"/>
      <c r="HRF44" s="10"/>
      <c r="HRG44" s="10"/>
      <c r="HRH44" s="10"/>
      <c r="HRI44" s="10"/>
      <c r="HRJ44" s="10"/>
      <c r="HRK44" s="10"/>
      <c r="HRL44" s="10"/>
      <c r="HRM44" s="10"/>
      <c r="HRN44" s="10"/>
      <c r="HRO44" s="10"/>
      <c r="HRP44" s="10"/>
      <c r="HRQ44" s="10"/>
      <c r="HRR44" s="10"/>
      <c r="HRS44" s="10"/>
      <c r="HRT44" s="10"/>
      <c r="HRU44" s="10"/>
      <c r="HRV44" s="10"/>
      <c r="HRW44" s="10"/>
      <c r="HRX44" s="10"/>
      <c r="HRY44" s="10"/>
      <c r="HRZ44" s="10"/>
      <c r="HSA44" s="10"/>
      <c r="HSB44" s="10"/>
      <c r="HSC44" s="10"/>
      <c r="HSD44" s="10"/>
      <c r="HSE44" s="10"/>
      <c r="HSF44" s="10"/>
      <c r="HSG44" s="10"/>
      <c r="HSH44" s="10"/>
      <c r="HSI44" s="10"/>
      <c r="HSJ44" s="10"/>
      <c r="HSK44" s="10"/>
      <c r="HSL44" s="10"/>
      <c r="HSM44" s="10"/>
      <c r="HSN44" s="10"/>
      <c r="HSO44" s="10"/>
      <c r="HSP44" s="10"/>
      <c r="HSQ44" s="10"/>
      <c r="HSR44" s="10"/>
      <c r="HSS44" s="10"/>
      <c r="HST44" s="10"/>
      <c r="HSU44" s="10"/>
      <c r="HSV44" s="10"/>
      <c r="HSW44" s="10"/>
      <c r="HSX44" s="10"/>
      <c r="HSY44" s="10"/>
      <c r="HSZ44" s="10"/>
      <c r="HTA44" s="10"/>
      <c r="HTB44" s="10"/>
      <c r="HTC44" s="10"/>
      <c r="HTD44" s="10"/>
      <c r="HTE44" s="10"/>
      <c r="HTF44" s="10"/>
      <c r="HTG44" s="10"/>
      <c r="HTH44" s="10"/>
      <c r="HTI44" s="10"/>
      <c r="HTJ44" s="10"/>
      <c r="HTK44" s="10"/>
      <c r="HTL44" s="10"/>
      <c r="HTM44" s="10"/>
      <c r="HTN44" s="10"/>
      <c r="HTO44" s="10"/>
      <c r="HTP44" s="10"/>
      <c r="HTQ44" s="10"/>
      <c r="HTR44" s="10"/>
      <c r="HTS44" s="10"/>
      <c r="HTT44" s="10"/>
      <c r="HTU44" s="10"/>
      <c r="HTV44" s="10"/>
      <c r="HTW44" s="10"/>
      <c r="HTX44" s="10"/>
      <c r="HTY44" s="10"/>
      <c r="HTZ44" s="10"/>
      <c r="HUA44" s="10"/>
      <c r="HUB44" s="10"/>
      <c r="HUC44" s="10"/>
      <c r="HUD44" s="10"/>
      <c r="HUE44" s="10"/>
      <c r="HUF44" s="10"/>
      <c r="HUG44" s="10"/>
      <c r="HUH44" s="10"/>
      <c r="HUI44" s="10"/>
      <c r="HUJ44" s="10"/>
      <c r="HUK44" s="10"/>
      <c r="HUL44" s="10"/>
      <c r="HUM44" s="10"/>
      <c r="HUN44" s="10"/>
      <c r="HUO44" s="10"/>
      <c r="HUP44" s="10"/>
      <c r="HUQ44" s="10"/>
      <c r="HUR44" s="10"/>
      <c r="HUS44" s="10"/>
      <c r="HUT44" s="10"/>
      <c r="HUU44" s="10"/>
      <c r="HUV44" s="10"/>
      <c r="HUW44" s="10"/>
      <c r="HUX44" s="10"/>
      <c r="HUY44" s="10"/>
      <c r="HUZ44" s="10"/>
      <c r="HVA44" s="10"/>
      <c r="HVB44" s="10"/>
      <c r="HVC44" s="10"/>
      <c r="HVD44" s="10"/>
      <c r="HVE44" s="10"/>
      <c r="HVF44" s="10"/>
      <c r="HVG44" s="10"/>
      <c r="HVH44" s="10"/>
      <c r="HVI44" s="10"/>
      <c r="HVJ44" s="10"/>
      <c r="HVK44" s="10"/>
      <c r="HVL44" s="10"/>
      <c r="HVM44" s="10"/>
      <c r="HVN44" s="10"/>
      <c r="HVO44" s="10"/>
      <c r="HVP44" s="10"/>
      <c r="HVQ44" s="10"/>
      <c r="HVR44" s="10"/>
      <c r="HVS44" s="10"/>
      <c r="HVT44" s="10"/>
      <c r="HVU44" s="10"/>
      <c r="HVV44" s="10"/>
      <c r="HVW44" s="10"/>
      <c r="HVX44" s="10"/>
      <c r="HVY44" s="10"/>
      <c r="HVZ44" s="10"/>
      <c r="HWA44" s="10"/>
      <c r="HWB44" s="10"/>
      <c r="HWC44" s="10"/>
      <c r="HWD44" s="10"/>
      <c r="HWE44" s="10"/>
      <c r="HWF44" s="10"/>
      <c r="HWG44" s="10"/>
      <c r="HWH44" s="10"/>
      <c r="HWI44" s="10"/>
      <c r="HWJ44" s="10"/>
      <c r="HWK44" s="10"/>
      <c r="HWL44" s="10"/>
      <c r="HWM44" s="10"/>
      <c r="HWN44" s="10"/>
      <c r="HWO44" s="10"/>
      <c r="HWP44" s="10"/>
      <c r="HWQ44" s="10"/>
      <c r="HWR44" s="10"/>
      <c r="HWS44" s="10"/>
      <c r="HWT44" s="10"/>
      <c r="HWU44" s="10"/>
      <c r="HWV44" s="10"/>
      <c r="HWW44" s="10"/>
      <c r="HWX44" s="10"/>
      <c r="HWY44" s="10"/>
      <c r="HWZ44" s="10"/>
      <c r="HXA44" s="10"/>
      <c r="HXB44" s="10"/>
      <c r="HXC44" s="10"/>
      <c r="HXD44" s="10"/>
      <c r="HXE44" s="10"/>
      <c r="HXF44" s="10"/>
      <c r="HXG44" s="10"/>
      <c r="HXH44" s="10"/>
      <c r="HXI44" s="10"/>
      <c r="HXJ44" s="10"/>
      <c r="HXK44" s="10"/>
      <c r="HXL44" s="10"/>
      <c r="HXM44" s="10"/>
      <c r="HXN44" s="10"/>
      <c r="HXO44" s="10"/>
      <c r="HXP44" s="10"/>
      <c r="HXQ44" s="10"/>
      <c r="HXR44" s="10"/>
      <c r="HXS44" s="10"/>
      <c r="HXT44" s="10"/>
      <c r="HXU44" s="10"/>
      <c r="HXV44" s="10"/>
      <c r="HXW44" s="10"/>
      <c r="HXX44" s="10"/>
      <c r="HXY44" s="10"/>
      <c r="HXZ44" s="10"/>
      <c r="HYA44" s="10"/>
      <c r="HYB44" s="10"/>
      <c r="HYC44" s="10"/>
      <c r="HYD44" s="10"/>
      <c r="HYE44" s="10"/>
      <c r="HYF44" s="10"/>
      <c r="HYG44" s="10"/>
      <c r="HYH44" s="10"/>
      <c r="HYI44" s="10"/>
      <c r="HYJ44" s="10"/>
      <c r="HYK44" s="10"/>
      <c r="HYL44" s="10"/>
      <c r="HYM44" s="10"/>
      <c r="HYN44" s="10"/>
      <c r="HYO44" s="10"/>
      <c r="HYP44" s="10"/>
      <c r="HYQ44" s="10"/>
      <c r="HYR44" s="10"/>
      <c r="HYS44" s="10"/>
      <c r="HYT44" s="10"/>
      <c r="HYU44" s="10"/>
      <c r="HYV44" s="10"/>
      <c r="HYW44" s="10"/>
      <c r="HYX44" s="10"/>
      <c r="HYY44" s="10"/>
      <c r="HYZ44" s="10"/>
      <c r="HZA44" s="10"/>
      <c r="HZB44" s="10"/>
      <c r="HZC44" s="10"/>
      <c r="HZD44" s="10"/>
      <c r="HZE44" s="10"/>
      <c r="HZF44" s="10"/>
      <c r="HZG44" s="10"/>
      <c r="HZH44" s="10"/>
      <c r="HZI44" s="10"/>
      <c r="HZJ44" s="10"/>
      <c r="HZK44" s="10"/>
      <c r="HZL44" s="10"/>
      <c r="HZM44" s="10"/>
      <c r="HZN44" s="10"/>
      <c r="HZO44" s="10"/>
      <c r="HZP44" s="10"/>
      <c r="HZQ44" s="10"/>
      <c r="HZR44" s="10"/>
      <c r="HZS44" s="10"/>
      <c r="HZT44" s="10"/>
      <c r="HZU44" s="10"/>
      <c r="HZV44" s="10"/>
      <c r="HZW44" s="10"/>
      <c r="HZX44" s="10"/>
      <c r="HZY44" s="10"/>
      <c r="HZZ44" s="10"/>
      <c r="IAA44" s="10"/>
      <c r="IAB44" s="10"/>
      <c r="IAC44" s="10"/>
      <c r="IAD44" s="10"/>
      <c r="IAE44" s="10"/>
      <c r="IAF44" s="10"/>
      <c r="IAG44" s="10"/>
      <c r="IAH44" s="10"/>
      <c r="IAI44" s="10"/>
      <c r="IAJ44" s="10"/>
      <c r="IAK44" s="10"/>
      <c r="IAL44" s="10"/>
      <c r="IAM44" s="10"/>
      <c r="IAN44" s="10"/>
      <c r="IAO44" s="10"/>
      <c r="IAP44" s="10"/>
      <c r="IAQ44" s="10"/>
      <c r="IAR44" s="10"/>
      <c r="IAS44" s="10"/>
      <c r="IAT44" s="10"/>
      <c r="IAU44" s="10"/>
      <c r="IAV44" s="10"/>
      <c r="IAW44" s="10"/>
      <c r="IAX44" s="10"/>
      <c r="IAY44" s="10"/>
      <c r="IAZ44" s="10"/>
      <c r="IBA44" s="10"/>
      <c r="IBB44" s="10"/>
      <c r="IBC44" s="10"/>
      <c r="IBD44" s="10"/>
      <c r="IBE44" s="10"/>
      <c r="IBF44" s="10"/>
      <c r="IBG44" s="10"/>
      <c r="IBH44" s="10"/>
      <c r="IBI44" s="10"/>
      <c r="IBJ44" s="10"/>
      <c r="IBK44" s="10"/>
      <c r="IBL44" s="10"/>
      <c r="IBM44" s="10"/>
      <c r="IBN44" s="10"/>
      <c r="IBO44" s="10"/>
      <c r="IBP44" s="10"/>
      <c r="IBQ44" s="10"/>
      <c r="IBR44" s="10"/>
      <c r="IBS44" s="10"/>
      <c r="IBT44" s="10"/>
      <c r="IBU44" s="10"/>
      <c r="IBV44" s="10"/>
      <c r="IBW44" s="10"/>
      <c r="IBX44" s="10"/>
      <c r="IBY44" s="10"/>
      <c r="IBZ44" s="10"/>
      <c r="ICA44" s="10"/>
      <c r="ICB44" s="10"/>
      <c r="ICC44" s="10"/>
      <c r="ICD44" s="10"/>
      <c r="ICE44" s="10"/>
      <c r="ICF44" s="10"/>
      <c r="ICG44" s="10"/>
      <c r="ICH44" s="10"/>
      <c r="ICI44" s="10"/>
      <c r="ICJ44" s="10"/>
      <c r="ICK44" s="10"/>
      <c r="ICL44" s="10"/>
      <c r="ICM44" s="10"/>
      <c r="ICN44" s="10"/>
      <c r="ICO44" s="10"/>
      <c r="ICP44" s="10"/>
      <c r="ICQ44" s="10"/>
      <c r="ICR44" s="10"/>
      <c r="ICS44" s="10"/>
      <c r="ICT44" s="10"/>
      <c r="ICU44" s="10"/>
      <c r="ICV44" s="10"/>
      <c r="ICW44" s="10"/>
      <c r="ICX44" s="10"/>
      <c r="ICY44" s="10"/>
      <c r="ICZ44" s="10"/>
      <c r="IDA44" s="10"/>
      <c r="IDB44" s="10"/>
      <c r="IDC44" s="10"/>
      <c r="IDD44" s="10"/>
      <c r="IDE44" s="10"/>
      <c r="IDF44" s="10"/>
      <c r="IDG44" s="10"/>
      <c r="IDH44" s="10"/>
      <c r="IDI44" s="10"/>
      <c r="IDJ44" s="10"/>
      <c r="IDK44" s="10"/>
      <c r="IDL44" s="10"/>
      <c r="IDM44" s="10"/>
      <c r="IDN44" s="10"/>
      <c r="IDO44" s="10"/>
      <c r="IDP44" s="10"/>
      <c r="IDQ44" s="10"/>
      <c r="IDR44" s="10"/>
      <c r="IDS44" s="10"/>
      <c r="IDT44" s="10"/>
      <c r="IDU44" s="10"/>
      <c r="IDV44" s="10"/>
      <c r="IDW44" s="10"/>
      <c r="IDX44" s="10"/>
      <c r="IDY44" s="10"/>
      <c r="IDZ44" s="10"/>
      <c r="IEA44" s="10"/>
      <c r="IEB44" s="10"/>
      <c r="IEC44" s="10"/>
      <c r="IED44" s="10"/>
      <c r="IEE44" s="10"/>
      <c r="IEF44" s="10"/>
      <c r="IEG44" s="10"/>
      <c r="IEH44" s="10"/>
      <c r="IEI44" s="10"/>
      <c r="IEJ44" s="10"/>
      <c r="IEK44" s="10"/>
      <c r="IEL44" s="10"/>
      <c r="IEM44" s="10"/>
      <c r="IEN44" s="10"/>
      <c r="IEO44" s="10"/>
      <c r="IEP44" s="10"/>
      <c r="IEQ44" s="10"/>
      <c r="IER44" s="10"/>
      <c r="IES44" s="10"/>
      <c r="IET44" s="10"/>
      <c r="IEU44" s="10"/>
      <c r="IEV44" s="10"/>
      <c r="IEW44" s="10"/>
      <c r="IEX44" s="10"/>
      <c r="IEY44" s="10"/>
      <c r="IEZ44" s="10"/>
      <c r="IFA44" s="10"/>
      <c r="IFB44" s="10"/>
      <c r="IFC44" s="10"/>
      <c r="IFD44" s="10"/>
      <c r="IFE44" s="10"/>
      <c r="IFF44" s="10"/>
      <c r="IFG44" s="10"/>
      <c r="IFH44" s="10"/>
      <c r="IFI44" s="10"/>
      <c r="IFJ44" s="10"/>
      <c r="IFK44" s="10"/>
      <c r="IFL44" s="10"/>
      <c r="IFM44" s="10"/>
      <c r="IFN44" s="10"/>
      <c r="IFO44" s="10"/>
      <c r="IFP44" s="10"/>
      <c r="IFQ44" s="10"/>
      <c r="IFR44" s="10"/>
      <c r="IFS44" s="10"/>
      <c r="IFT44" s="10"/>
      <c r="IFU44" s="10"/>
      <c r="IFV44" s="10"/>
      <c r="IFW44" s="10"/>
      <c r="IFX44" s="10"/>
      <c r="IFY44" s="10"/>
      <c r="IFZ44" s="10"/>
      <c r="IGA44" s="10"/>
      <c r="IGB44" s="10"/>
      <c r="IGC44" s="10"/>
      <c r="IGD44" s="10"/>
      <c r="IGE44" s="10"/>
      <c r="IGF44" s="10"/>
      <c r="IGG44" s="10"/>
      <c r="IGH44" s="10"/>
      <c r="IGI44" s="10"/>
      <c r="IGJ44" s="10"/>
      <c r="IGK44" s="10"/>
      <c r="IGL44" s="10"/>
      <c r="IGM44" s="10"/>
      <c r="IGN44" s="10"/>
      <c r="IGO44" s="10"/>
      <c r="IGP44" s="10"/>
      <c r="IGQ44" s="10"/>
      <c r="IGR44" s="10"/>
      <c r="IGS44" s="10"/>
      <c r="IGT44" s="10"/>
      <c r="IGU44" s="10"/>
      <c r="IGV44" s="10"/>
      <c r="IGW44" s="10"/>
      <c r="IGX44" s="10"/>
      <c r="IGY44" s="10"/>
      <c r="IGZ44" s="10"/>
      <c r="IHA44" s="10"/>
      <c r="IHB44" s="10"/>
      <c r="IHC44" s="10"/>
      <c r="IHD44" s="10"/>
      <c r="IHE44" s="10"/>
      <c r="IHF44" s="10"/>
      <c r="IHG44" s="10"/>
      <c r="IHH44" s="10"/>
      <c r="IHI44" s="10"/>
      <c r="IHJ44" s="10"/>
      <c r="IHK44" s="10"/>
      <c r="IHL44" s="10"/>
      <c r="IHM44" s="10"/>
      <c r="IHN44" s="10"/>
      <c r="IHO44" s="10"/>
      <c r="IHP44" s="10"/>
      <c r="IHQ44" s="10"/>
      <c r="IHR44" s="10"/>
      <c r="IHS44" s="10"/>
      <c r="IHT44" s="10"/>
      <c r="IHU44" s="10"/>
      <c r="IHV44" s="10"/>
      <c r="IHW44" s="10"/>
      <c r="IHX44" s="10"/>
      <c r="IHY44" s="10"/>
      <c r="IHZ44" s="10"/>
      <c r="IIA44" s="10"/>
      <c r="IIB44" s="10"/>
      <c r="IIC44" s="10"/>
      <c r="IID44" s="10"/>
      <c r="IIE44" s="10"/>
      <c r="IIF44" s="10"/>
      <c r="IIG44" s="10"/>
      <c r="IIH44" s="10"/>
      <c r="III44" s="10"/>
      <c r="IIJ44" s="10"/>
      <c r="IIK44" s="10"/>
      <c r="IIL44" s="10"/>
      <c r="IIM44" s="10"/>
      <c r="IIN44" s="10"/>
      <c r="IIO44" s="10"/>
      <c r="IIP44" s="10"/>
      <c r="IIQ44" s="10"/>
      <c r="IIR44" s="10"/>
      <c r="IIS44" s="10"/>
      <c r="IIT44" s="10"/>
      <c r="IIU44" s="10"/>
      <c r="IIV44" s="10"/>
      <c r="IIW44" s="10"/>
      <c r="IIX44" s="10"/>
      <c r="IIY44" s="10"/>
      <c r="IIZ44" s="10"/>
      <c r="IJA44" s="10"/>
      <c r="IJB44" s="10"/>
      <c r="IJC44" s="10"/>
      <c r="IJD44" s="10"/>
      <c r="IJE44" s="10"/>
      <c r="IJF44" s="10"/>
      <c r="IJG44" s="10"/>
      <c r="IJH44" s="10"/>
      <c r="IJI44" s="10"/>
      <c r="IJJ44" s="10"/>
      <c r="IJK44" s="10"/>
      <c r="IJL44" s="10"/>
      <c r="IJM44" s="10"/>
      <c r="IJN44" s="10"/>
      <c r="IJO44" s="10"/>
      <c r="IJP44" s="10"/>
      <c r="IJQ44" s="10"/>
      <c r="IJR44" s="10"/>
      <c r="IJS44" s="10"/>
      <c r="IJT44" s="10"/>
      <c r="IJU44" s="10"/>
      <c r="IJV44" s="10"/>
      <c r="IJW44" s="10"/>
      <c r="IJX44" s="10"/>
      <c r="IJY44" s="10"/>
      <c r="IJZ44" s="10"/>
      <c r="IKA44" s="10"/>
      <c r="IKB44" s="10"/>
      <c r="IKC44" s="10"/>
      <c r="IKD44" s="10"/>
      <c r="IKE44" s="10"/>
      <c r="IKF44" s="10"/>
      <c r="IKG44" s="10"/>
      <c r="IKH44" s="10"/>
      <c r="IKI44" s="10"/>
      <c r="IKJ44" s="10"/>
      <c r="IKK44" s="10"/>
      <c r="IKL44" s="10"/>
      <c r="IKM44" s="10"/>
      <c r="IKN44" s="10"/>
      <c r="IKO44" s="10"/>
      <c r="IKP44" s="10"/>
      <c r="IKQ44" s="10"/>
      <c r="IKR44" s="10"/>
      <c r="IKS44" s="10"/>
      <c r="IKT44" s="10"/>
      <c r="IKU44" s="10"/>
      <c r="IKV44" s="10"/>
      <c r="IKW44" s="10"/>
      <c r="IKX44" s="10"/>
      <c r="IKY44" s="10"/>
      <c r="IKZ44" s="10"/>
      <c r="ILA44" s="10"/>
      <c r="ILB44" s="10"/>
      <c r="ILC44" s="10"/>
      <c r="ILD44" s="10"/>
      <c r="ILE44" s="10"/>
      <c r="ILF44" s="10"/>
      <c r="ILG44" s="10"/>
      <c r="ILH44" s="10"/>
      <c r="ILI44" s="10"/>
      <c r="ILJ44" s="10"/>
      <c r="ILK44" s="10"/>
      <c r="ILL44" s="10"/>
      <c r="ILM44" s="10"/>
      <c r="ILN44" s="10"/>
      <c r="ILO44" s="10"/>
      <c r="ILP44" s="10"/>
      <c r="ILQ44" s="10"/>
      <c r="ILR44" s="10"/>
      <c r="ILS44" s="10"/>
      <c r="ILT44" s="10"/>
      <c r="ILU44" s="10"/>
      <c r="ILV44" s="10"/>
      <c r="ILW44" s="10"/>
      <c r="ILX44" s="10"/>
      <c r="ILY44" s="10"/>
      <c r="ILZ44" s="10"/>
      <c r="IMA44" s="10"/>
      <c r="IMB44" s="10"/>
      <c r="IMC44" s="10"/>
      <c r="IMD44" s="10"/>
      <c r="IME44" s="10"/>
      <c r="IMF44" s="10"/>
      <c r="IMG44" s="10"/>
      <c r="IMH44" s="10"/>
      <c r="IMI44" s="10"/>
      <c r="IMJ44" s="10"/>
      <c r="IMK44" s="10"/>
      <c r="IML44" s="10"/>
      <c r="IMM44" s="10"/>
      <c r="IMN44" s="10"/>
      <c r="IMO44" s="10"/>
      <c r="IMP44" s="10"/>
      <c r="IMQ44" s="10"/>
      <c r="IMR44" s="10"/>
      <c r="IMS44" s="10"/>
      <c r="IMT44" s="10"/>
      <c r="IMU44" s="10"/>
      <c r="IMV44" s="10"/>
      <c r="IMW44" s="10"/>
      <c r="IMX44" s="10"/>
      <c r="IMY44" s="10"/>
      <c r="IMZ44" s="10"/>
      <c r="INA44" s="10"/>
      <c r="INB44" s="10"/>
      <c r="INC44" s="10"/>
      <c r="IND44" s="10"/>
      <c r="INE44" s="10"/>
      <c r="INF44" s="10"/>
      <c r="ING44" s="10"/>
      <c r="INH44" s="10"/>
      <c r="INI44" s="10"/>
      <c r="INJ44" s="10"/>
      <c r="INK44" s="10"/>
      <c r="INL44" s="10"/>
      <c r="INM44" s="10"/>
      <c r="INN44" s="10"/>
      <c r="INO44" s="10"/>
      <c r="INP44" s="10"/>
      <c r="INQ44" s="10"/>
      <c r="INR44" s="10"/>
      <c r="INS44" s="10"/>
      <c r="INT44" s="10"/>
      <c r="INU44" s="10"/>
      <c r="INV44" s="10"/>
      <c r="INW44" s="10"/>
      <c r="INX44" s="10"/>
      <c r="INY44" s="10"/>
      <c r="INZ44" s="10"/>
      <c r="IOA44" s="10"/>
      <c r="IOB44" s="10"/>
      <c r="IOC44" s="10"/>
      <c r="IOD44" s="10"/>
      <c r="IOE44" s="10"/>
      <c r="IOF44" s="10"/>
      <c r="IOG44" s="10"/>
      <c r="IOH44" s="10"/>
      <c r="IOI44" s="10"/>
      <c r="IOJ44" s="10"/>
      <c r="IOK44" s="10"/>
      <c r="IOL44" s="10"/>
      <c r="IOM44" s="10"/>
      <c r="ION44" s="10"/>
      <c r="IOO44" s="10"/>
      <c r="IOP44" s="10"/>
      <c r="IOQ44" s="10"/>
      <c r="IOR44" s="10"/>
      <c r="IOS44" s="10"/>
      <c r="IOT44" s="10"/>
      <c r="IOU44" s="10"/>
      <c r="IOV44" s="10"/>
      <c r="IOW44" s="10"/>
      <c r="IOX44" s="10"/>
      <c r="IOY44" s="10"/>
      <c r="IOZ44" s="10"/>
      <c r="IPA44" s="10"/>
      <c r="IPB44" s="10"/>
      <c r="IPC44" s="10"/>
      <c r="IPD44" s="10"/>
      <c r="IPE44" s="10"/>
      <c r="IPF44" s="10"/>
      <c r="IPG44" s="10"/>
      <c r="IPH44" s="10"/>
      <c r="IPI44" s="10"/>
      <c r="IPJ44" s="10"/>
      <c r="IPK44" s="10"/>
      <c r="IPL44" s="10"/>
      <c r="IPM44" s="10"/>
      <c r="IPN44" s="10"/>
      <c r="IPO44" s="10"/>
      <c r="IPP44" s="10"/>
      <c r="IPQ44" s="10"/>
      <c r="IPR44" s="10"/>
      <c r="IPS44" s="10"/>
      <c r="IPT44" s="10"/>
      <c r="IPU44" s="10"/>
      <c r="IPV44" s="10"/>
      <c r="IPW44" s="10"/>
      <c r="IPX44" s="10"/>
      <c r="IPY44" s="10"/>
      <c r="IPZ44" s="10"/>
      <c r="IQA44" s="10"/>
      <c r="IQB44" s="10"/>
      <c r="IQC44" s="10"/>
      <c r="IQD44" s="10"/>
      <c r="IQE44" s="10"/>
      <c r="IQF44" s="10"/>
      <c r="IQG44" s="10"/>
      <c r="IQH44" s="10"/>
      <c r="IQI44" s="10"/>
      <c r="IQJ44" s="10"/>
      <c r="IQK44" s="10"/>
      <c r="IQL44" s="10"/>
      <c r="IQM44" s="10"/>
      <c r="IQN44" s="10"/>
      <c r="IQO44" s="10"/>
      <c r="IQP44" s="10"/>
      <c r="IQQ44" s="10"/>
      <c r="IQR44" s="10"/>
      <c r="IQS44" s="10"/>
      <c r="IQT44" s="10"/>
      <c r="IQU44" s="10"/>
      <c r="IQV44" s="10"/>
      <c r="IQW44" s="10"/>
      <c r="IQX44" s="10"/>
      <c r="IQY44" s="10"/>
      <c r="IQZ44" s="10"/>
      <c r="IRA44" s="10"/>
      <c r="IRB44" s="10"/>
      <c r="IRC44" s="10"/>
      <c r="IRD44" s="10"/>
      <c r="IRE44" s="10"/>
      <c r="IRF44" s="10"/>
      <c r="IRG44" s="10"/>
      <c r="IRH44" s="10"/>
      <c r="IRI44" s="10"/>
      <c r="IRJ44" s="10"/>
      <c r="IRK44" s="10"/>
      <c r="IRL44" s="10"/>
      <c r="IRM44" s="10"/>
      <c r="IRN44" s="10"/>
      <c r="IRO44" s="10"/>
      <c r="IRP44" s="10"/>
      <c r="IRQ44" s="10"/>
      <c r="IRR44" s="10"/>
      <c r="IRS44" s="10"/>
      <c r="IRT44" s="10"/>
      <c r="IRU44" s="10"/>
      <c r="IRV44" s="10"/>
      <c r="IRW44" s="10"/>
      <c r="IRX44" s="10"/>
      <c r="IRY44" s="10"/>
      <c r="IRZ44" s="10"/>
      <c r="ISA44" s="10"/>
      <c r="ISB44" s="10"/>
      <c r="ISC44" s="10"/>
      <c r="ISD44" s="10"/>
      <c r="ISE44" s="10"/>
      <c r="ISF44" s="10"/>
      <c r="ISG44" s="10"/>
      <c r="ISH44" s="10"/>
      <c r="ISI44" s="10"/>
      <c r="ISJ44" s="10"/>
      <c r="ISK44" s="10"/>
      <c r="ISL44" s="10"/>
      <c r="ISM44" s="10"/>
      <c r="ISN44" s="10"/>
      <c r="ISO44" s="10"/>
      <c r="ISP44" s="10"/>
      <c r="ISQ44" s="10"/>
      <c r="ISR44" s="10"/>
      <c r="ISS44" s="10"/>
      <c r="IST44" s="10"/>
      <c r="ISU44" s="10"/>
      <c r="ISV44" s="10"/>
      <c r="ISW44" s="10"/>
      <c r="ISX44" s="10"/>
      <c r="ISY44" s="10"/>
      <c r="ISZ44" s="10"/>
      <c r="ITA44" s="10"/>
      <c r="ITB44" s="10"/>
      <c r="ITC44" s="10"/>
      <c r="ITD44" s="10"/>
      <c r="ITE44" s="10"/>
      <c r="ITF44" s="10"/>
      <c r="ITG44" s="10"/>
      <c r="ITH44" s="10"/>
      <c r="ITI44" s="10"/>
      <c r="ITJ44" s="10"/>
      <c r="ITK44" s="10"/>
      <c r="ITL44" s="10"/>
      <c r="ITM44" s="10"/>
      <c r="ITN44" s="10"/>
      <c r="ITO44" s="10"/>
      <c r="ITP44" s="10"/>
      <c r="ITQ44" s="10"/>
      <c r="ITR44" s="10"/>
      <c r="ITS44" s="10"/>
      <c r="ITT44" s="10"/>
      <c r="ITU44" s="10"/>
      <c r="ITV44" s="10"/>
      <c r="ITW44" s="10"/>
      <c r="ITX44" s="10"/>
      <c r="ITY44" s="10"/>
      <c r="ITZ44" s="10"/>
      <c r="IUA44" s="10"/>
      <c r="IUB44" s="10"/>
      <c r="IUC44" s="10"/>
      <c r="IUD44" s="10"/>
      <c r="IUE44" s="10"/>
      <c r="IUF44" s="10"/>
      <c r="IUG44" s="10"/>
      <c r="IUH44" s="10"/>
      <c r="IUI44" s="10"/>
      <c r="IUJ44" s="10"/>
      <c r="IUK44" s="10"/>
      <c r="IUL44" s="10"/>
      <c r="IUM44" s="10"/>
      <c r="IUN44" s="10"/>
      <c r="IUO44" s="10"/>
      <c r="IUP44" s="10"/>
      <c r="IUQ44" s="10"/>
      <c r="IUR44" s="10"/>
      <c r="IUS44" s="10"/>
      <c r="IUT44" s="10"/>
      <c r="IUU44" s="10"/>
      <c r="IUV44" s="10"/>
      <c r="IUW44" s="10"/>
      <c r="IUX44" s="10"/>
      <c r="IUY44" s="10"/>
      <c r="IUZ44" s="10"/>
      <c r="IVA44" s="10"/>
      <c r="IVB44" s="10"/>
      <c r="IVC44" s="10"/>
      <c r="IVD44" s="10"/>
      <c r="IVE44" s="10"/>
      <c r="IVF44" s="10"/>
      <c r="IVG44" s="10"/>
      <c r="IVH44" s="10"/>
      <c r="IVI44" s="10"/>
      <c r="IVJ44" s="10"/>
      <c r="IVK44" s="10"/>
      <c r="IVL44" s="10"/>
      <c r="IVM44" s="10"/>
      <c r="IVN44" s="10"/>
      <c r="IVO44" s="10"/>
      <c r="IVP44" s="10"/>
      <c r="IVQ44" s="10"/>
      <c r="IVR44" s="10"/>
      <c r="IVS44" s="10"/>
      <c r="IVT44" s="10"/>
      <c r="IVU44" s="10"/>
      <c r="IVV44" s="10"/>
      <c r="IVW44" s="10"/>
      <c r="IVX44" s="10"/>
      <c r="IVY44" s="10"/>
      <c r="IVZ44" s="10"/>
      <c r="IWA44" s="10"/>
      <c r="IWB44" s="10"/>
      <c r="IWC44" s="10"/>
      <c r="IWD44" s="10"/>
      <c r="IWE44" s="10"/>
      <c r="IWF44" s="10"/>
      <c r="IWG44" s="10"/>
      <c r="IWH44" s="10"/>
      <c r="IWI44" s="10"/>
      <c r="IWJ44" s="10"/>
      <c r="IWK44" s="10"/>
      <c r="IWL44" s="10"/>
      <c r="IWM44" s="10"/>
      <c r="IWN44" s="10"/>
      <c r="IWO44" s="10"/>
      <c r="IWP44" s="10"/>
      <c r="IWQ44" s="10"/>
      <c r="IWR44" s="10"/>
      <c r="IWS44" s="10"/>
      <c r="IWT44" s="10"/>
      <c r="IWU44" s="10"/>
      <c r="IWV44" s="10"/>
      <c r="IWW44" s="10"/>
      <c r="IWX44" s="10"/>
      <c r="IWY44" s="10"/>
      <c r="IWZ44" s="10"/>
      <c r="IXA44" s="10"/>
      <c r="IXB44" s="10"/>
      <c r="IXC44" s="10"/>
      <c r="IXD44" s="10"/>
      <c r="IXE44" s="10"/>
      <c r="IXF44" s="10"/>
      <c r="IXG44" s="10"/>
      <c r="IXH44" s="10"/>
      <c r="IXI44" s="10"/>
      <c r="IXJ44" s="10"/>
      <c r="IXK44" s="10"/>
      <c r="IXL44" s="10"/>
      <c r="IXM44" s="10"/>
      <c r="IXN44" s="10"/>
      <c r="IXO44" s="10"/>
      <c r="IXP44" s="10"/>
      <c r="IXQ44" s="10"/>
      <c r="IXR44" s="10"/>
      <c r="IXS44" s="10"/>
      <c r="IXT44" s="10"/>
      <c r="IXU44" s="10"/>
      <c r="IXV44" s="10"/>
      <c r="IXW44" s="10"/>
      <c r="IXX44" s="10"/>
      <c r="IXY44" s="10"/>
      <c r="IXZ44" s="10"/>
      <c r="IYA44" s="10"/>
      <c r="IYB44" s="10"/>
      <c r="IYC44" s="10"/>
      <c r="IYD44" s="10"/>
      <c r="IYE44" s="10"/>
      <c r="IYF44" s="10"/>
      <c r="IYG44" s="10"/>
      <c r="IYH44" s="10"/>
      <c r="IYI44" s="10"/>
      <c r="IYJ44" s="10"/>
      <c r="IYK44" s="10"/>
      <c r="IYL44" s="10"/>
      <c r="IYM44" s="10"/>
      <c r="IYN44" s="10"/>
      <c r="IYO44" s="10"/>
      <c r="IYP44" s="10"/>
      <c r="IYQ44" s="10"/>
      <c r="IYR44" s="10"/>
      <c r="IYS44" s="10"/>
      <c r="IYT44" s="10"/>
      <c r="IYU44" s="10"/>
      <c r="IYV44" s="10"/>
      <c r="IYW44" s="10"/>
      <c r="IYX44" s="10"/>
      <c r="IYY44" s="10"/>
      <c r="IYZ44" s="10"/>
      <c r="IZA44" s="10"/>
      <c r="IZB44" s="10"/>
      <c r="IZC44" s="10"/>
      <c r="IZD44" s="10"/>
      <c r="IZE44" s="10"/>
      <c r="IZF44" s="10"/>
      <c r="IZG44" s="10"/>
      <c r="IZH44" s="10"/>
      <c r="IZI44" s="10"/>
      <c r="IZJ44" s="10"/>
      <c r="IZK44" s="10"/>
      <c r="IZL44" s="10"/>
      <c r="IZM44" s="10"/>
      <c r="IZN44" s="10"/>
      <c r="IZO44" s="10"/>
      <c r="IZP44" s="10"/>
      <c r="IZQ44" s="10"/>
      <c r="IZR44" s="10"/>
      <c r="IZS44" s="10"/>
      <c r="IZT44" s="10"/>
      <c r="IZU44" s="10"/>
      <c r="IZV44" s="10"/>
      <c r="IZW44" s="10"/>
      <c r="IZX44" s="10"/>
      <c r="IZY44" s="10"/>
      <c r="IZZ44" s="10"/>
      <c r="JAA44" s="10"/>
      <c r="JAB44" s="10"/>
      <c r="JAC44" s="10"/>
      <c r="JAD44" s="10"/>
      <c r="JAE44" s="10"/>
      <c r="JAF44" s="10"/>
      <c r="JAG44" s="10"/>
      <c r="JAH44" s="10"/>
      <c r="JAI44" s="10"/>
      <c r="JAJ44" s="10"/>
      <c r="JAK44" s="10"/>
      <c r="JAL44" s="10"/>
      <c r="JAM44" s="10"/>
      <c r="JAN44" s="10"/>
      <c r="JAO44" s="10"/>
      <c r="JAP44" s="10"/>
      <c r="JAQ44" s="10"/>
      <c r="JAR44" s="10"/>
      <c r="JAS44" s="10"/>
      <c r="JAT44" s="10"/>
      <c r="JAU44" s="10"/>
      <c r="JAV44" s="10"/>
      <c r="JAW44" s="10"/>
      <c r="JAX44" s="10"/>
      <c r="JAY44" s="10"/>
      <c r="JAZ44" s="10"/>
      <c r="JBA44" s="10"/>
      <c r="JBB44" s="10"/>
      <c r="JBC44" s="10"/>
      <c r="JBD44" s="10"/>
      <c r="JBE44" s="10"/>
      <c r="JBF44" s="10"/>
      <c r="JBG44" s="10"/>
      <c r="JBH44" s="10"/>
      <c r="JBI44" s="10"/>
      <c r="JBJ44" s="10"/>
      <c r="JBK44" s="10"/>
      <c r="JBL44" s="10"/>
      <c r="JBM44" s="10"/>
      <c r="JBN44" s="10"/>
      <c r="JBO44" s="10"/>
      <c r="JBP44" s="10"/>
      <c r="JBQ44" s="10"/>
      <c r="JBR44" s="10"/>
      <c r="JBS44" s="10"/>
      <c r="JBT44" s="10"/>
      <c r="JBU44" s="10"/>
      <c r="JBV44" s="10"/>
      <c r="JBW44" s="10"/>
      <c r="JBX44" s="10"/>
      <c r="JBY44" s="10"/>
      <c r="JBZ44" s="10"/>
      <c r="JCA44" s="10"/>
      <c r="JCB44" s="10"/>
      <c r="JCC44" s="10"/>
      <c r="JCD44" s="10"/>
      <c r="JCE44" s="10"/>
      <c r="JCF44" s="10"/>
      <c r="JCG44" s="10"/>
      <c r="JCH44" s="10"/>
      <c r="JCI44" s="10"/>
      <c r="JCJ44" s="10"/>
      <c r="JCK44" s="10"/>
      <c r="JCL44" s="10"/>
      <c r="JCM44" s="10"/>
      <c r="JCN44" s="10"/>
      <c r="JCO44" s="10"/>
      <c r="JCP44" s="10"/>
      <c r="JCQ44" s="10"/>
      <c r="JCR44" s="10"/>
      <c r="JCS44" s="10"/>
      <c r="JCT44" s="10"/>
      <c r="JCU44" s="10"/>
      <c r="JCV44" s="10"/>
      <c r="JCW44" s="10"/>
      <c r="JCX44" s="10"/>
      <c r="JCY44" s="10"/>
      <c r="JCZ44" s="10"/>
      <c r="JDA44" s="10"/>
      <c r="JDB44" s="10"/>
      <c r="JDC44" s="10"/>
      <c r="JDD44" s="10"/>
      <c r="JDE44" s="10"/>
      <c r="JDF44" s="10"/>
      <c r="JDG44" s="10"/>
      <c r="JDH44" s="10"/>
      <c r="JDI44" s="10"/>
      <c r="JDJ44" s="10"/>
      <c r="JDK44" s="10"/>
      <c r="JDL44" s="10"/>
      <c r="JDM44" s="10"/>
      <c r="JDN44" s="10"/>
      <c r="JDO44" s="10"/>
      <c r="JDP44" s="10"/>
      <c r="JDQ44" s="10"/>
      <c r="JDR44" s="10"/>
      <c r="JDS44" s="10"/>
      <c r="JDT44" s="10"/>
      <c r="JDU44" s="10"/>
      <c r="JDV44" s="10"/>
      <c r="JDW44" s="10"/>
      <c r="JDX44" s="10"/>
      <c r="JDY44" s="10"/>
      <c r="JDZ44" s="10"/>
      <c r="JEA44" s="10"/>
      <c r="JEB44" s="10"/>
      <c r="JEC44" s="10"/>
      <c r="JED44" s="10"/>
      <c r="JEE44" s="10"/>
      <c r="JEF44" s="10"/>
      <c r="JEG44" s="10"/>
      <c r="JEH44" s="10"/>
      <c r="JEI44" s="10"/>
      <c r="JEJ44" s="10"/>
      <c r="JEK44" s="10"/>
      <c r="JEL44" s="10"/>
      <c r="JEM44" s="10"/>
      <c r="JEN44" s="10"/>
      <c r="JEO44" s="10"/>
      <c r="JEP44" s="10"/>
      <c r="JEQ44" s="10"/>
      <c r="JER44" s="10"/>
      <c r="JES44" s="10"/>
      <c r="JET44" s="10"/>
      <c r="JEU44" s="10"/>
      <c r="JEV44" s="10"/>
      <c r="JEW44" s="10"/>
      <c r="JEX44" s="10"/>
      <c r="JEY44" s="10"/>
      <c r="JEZ44" s="10"/>
      <c r="JFA44" s="10"/>
      <c r="JFB44" s="10"/>
      <c r="JFC44" s="10"/>
      <c r="JFD44" s="10"/>
      <c r="JFE44" s="10"/>
      <c r="JFF44" s="10"/>
      <c r="JFG44" s="10"/>
      <c r="JFH44" s="10"/>
      <c r="JFI44" s="10"/>
      <c r="JFJ44" s="10"/>
      <c r="JFK44" s="10"/>
      <c r="JFL44" s="10"/>
      <c r="JFM44" s="10"/>
      <c r="JFN44" s="10"/>
      <c r="JFO44" s="10"/>
      <c r="JFP44" s="10"/>
      <c r="JFQ44" s="10"/>
      <c r="JFR44" s="10"/>
      <c r="JFS44" s="10"/>
      <c r="JFT44" s="10"/>
      <c r="JFU44" s="10"/>
      <c r="JFV44" s="10"/>
      <c r="JFW44" s="10"/>
      <c r="JFX44" s="10"/>
      <c r="JFY44" s="10"/>
      <c r="JFZ44" s="10"/>
      <c r="JGA44" s="10"/>
      <c r="JGB44" s="10"/>
      <c r="JGC44" s="10"/>
      <c r="JGD44" s="10"/>
      <c r="JGE44" s="10"/>
      <c r="JGF44" s="10"/>
      <c r="JGG44" s="10"/>
      <c r="JGH44" s="10"/>
      <c r="JGI44" s="10"/>
      <c r="JGJ44" s="10"/>
      <c r="JGK44" s="10"/>
      <c r="JGL44" s="10"/>
      <c r="JGM44" s="10"/>
      <c r="JGN44" s="10"/>
      <c r="JGO44" s="10"/>
      <c r="JGP44" s="10"/>
      <c r="JGQ44" s="10"/>
      <c r="JGR44" s="10"/>
      <c r="JGS44" s="10"/>
      <c r="JGT44" s="10"/>
      <c r="JGU44" s="10"/>
      <c r="JGV44" s="10"/>
      <c r="JGW44" s="10"/>
      <c r="JGX44" s="10"/>
      <c r="JGY44" s="10"/>
      <c r="JGZ44" s="10"/>
      <c r="JHA44" s="10"/>
      <c r="JHB44" s="10"/>
      <c r="JHC44" s="10"/>
      <c r="JHD44" s="10"/>
      <c r="JHE44" s="10"/>
      <c r="JHF44" s="10"/>
      <c r="JHG44" s="10"/>
      <c r="JHH44" s="10"/>
      <c r="JHI44" s="10"/>
      <c r="JHJ44" s="10"/>
      <c r="JHK44" s="10"/>
      <c r="JHL44" s="10"/>
      <c r="JHM44" s="10"/>
      <c r="JHN44" s="10"/>
      <c r="JHO44" s="10"/>
      <c r="JHP44" s="10"/>
      <c r="JHQ44" s="10"/>
      <c r="JHR44" s="10"/>
      <c r="JHS44" s="10"/>
      <c r="JHT44" s="10"/>
      <c r="JHU44" s="10"/>
      <c r="JHV44" s="10"/>
      <c r="JHW44" s="10"/>
      <c r="JHX44" s="10"/>
      <c r="JHY44" s="10"/>
      <c r="JHZ44" s="10"/>
      <c r="JIA44" s="10"/>
      <c r="JIB44" s="10"/>
      <c r="JIC44" s="10"/>
      <c r="JID44" s="10"/>
      <c r="JIE44" s="10"/>
      <c r="JIF44" s="10"/>
      <c r="JIG44" s="10"/>
      <c r="JIH44" s="10"/>
      <c r="JII44" s="10"/>
      <c r="JIJ44" s="10"/>
      <c r="JIK44" s="10"/>
      <c r="JIL44" s="10"/>
      <c r="JIM44" s="10"/>
      <c r="JIN44" s="10"/>
      <c r="JIO44" s="10"/>
      <c r="JIP44" s="10"/>
      <c r="JIQ44" s="10"/>
      <c r="JIR44" s="10"/>
      <c r="JIS44" s="10"/>
      <c r="JIT44" s="10"/>
      <c r="JIU44" s="10"/>
      <c r="JIV44" s="10"/>
      <c r="JIW44" s="10"/>
      <c r="JIX44" s="10"/>
      <c r="JIY44" s="10"/>
      <c r="JIZ44" s="10"/>
      <c r="JJA44" s="10"/>
      <c r="JJB44" s="10"/>
      <c r="JJC44" s="10"/>
      <c r="JJD44" s="10"/>
      <c r="JJE44" s="10"/>
      <c r="JJF44" s="10"/>
      <c r="JJG44" s="10"/>
      <c r="JJH44" s="10"/>
      <c r="JJI44" s="10"/>
      <c r="JJJ44" s="10"/>
      <c r="JJK44" s="10"/>
      <c r="JJL44" s="10"/>
      <c r="JJM44" s="10"/>
      <c r="JJN44" s="10"/>
      <c r="JJO44" s="10"/>
      <c r="JJP44" s="10"/>
      <c r="JJQ44" s="10"/>
      <c r="JJR44" s="10"/>
      <c r="JJS44" s="10"/>
      <c r="JJT44" s="10"/>
      <c r="JJU44" s="10"/>
      <c r="JJV44" s="10"/>
      <c r="JJW44" s="10"/>
      <c r="JJX44" s="10"/>
      <c r="JJY44" s="10"/>
      <c r="JJZ44" s="10"/>
    </row>
    <row r="45" spans="1:7046" s="26" customFormat="1" ht="17" x14ac:dyDescent="0.2">
      <c r="A45" s="29" t="s">
        <v>184</v>
      </c>
      <c r="B45" s="15"/>
      <c r="C45" s="15"/>
      <c r="D45" s="15"/>
      <c r="E45" s="15"/>
      <c r="F45" s="15"/>
      <c r="G45" s="23"/>
      <c r="H45" s="326"/>
      <c r="I45" s="23"/>
      <c r="J45" s="508">
        <f ca="1">IF(P45='Tesla Valuation Inputs'!D45,P45,IF(_xlfn.NORM.INV(O45,P45,('Tesla Valuation Inputs'!D45-P45))&lt;'Tesla Valuation Inputs'!B45,'Tesla Valuation Inputs'!B45,IF(_xlfn.NORM.INV(O45,P45,('Tesla Valuation Inputs'!D45-P45))&gt;'Tesla Valuation Inputs'!E45,'Tesla Valuation Inputs'!E45,_xlfn.NORM.INV(O45,P45,('Tesla Valuation Inputs'!D45-P45)))))</f>
        <v>0.62195982870323441</v>
      </c>
      <c r="K45" s="194"/>
      <c r="L45" s="27" t="s">
        <v>185</v>
      </c>
      <c r="M45" s="320" t="s">
        <v>393</v>
      </c>
      <c r="O45" s="52">
        <f ca="1">RAND()</f>
        <v>0.88869140194843366</v>
      </c>
      <c r="P45" s="53">
        <f>('Tesla Valuation Inputs'!D45-'Tesla Valuation Inputs'!C45)/2+'Tesla Valuation Inputs'!C45</f>
        <v>0.5</v>
      </c>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0"/>
      <c r="CK45" s="10"/>
      <c r="CL45" s="10"/>
      <c r="CM45" s="10"/>
      <c r="CN45" s="10"/>
      <c r="CO45" s="10"/>
      <c r="CP45" s="10"/>
      <c r="CQ45" s="10"/>
      <c r="CR45" s="10"/>
      <c r="CS45" s="10"/>
      <c r="CT45" s="10"/>
      <c r="CU45" s="10"/>
      <c r="CV45" s="10"/>
      <c r="CW45" s="10"/>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c r="DX45" s="10"/>
      <c r="DY45" s="10"/>
      <c r="DZ45" s="10"/>
      <c r="EA45" s="10"/>
      <c r="EB45" s="10"/>
      <c r="EC45" s="10"/>
      <c r="ED45" s="10"/>
      <c r="EE45" s="10"/>
      <c r="EF45" s="10"/>
      <c r="EG45" s="10"/>
      <c r="EH45" s="10"/>
      <c r="EI45" s="10"/>
      <c r="EJ45" s="10"/>
      <c r="EK45" s="10"/>
      <c r="EL45" s="10"/>
      <c r="EM45" s="10"/>
      <c r="EN45" s="10"/>
      <c r="EO45" s="10"/>
      <c r="EP45" s="10"/>
      <c r="EQ45" s="10"/>
      <c r="ER45" s="10"/>
      <c r="ES45" s="10"/>
      <c r="ET45" s="10"/>
      <c r="EU45" s="10"/>
      <c r="EV45" s="10"/>
      <c r="EW45" s="10"/>
      <c r="EX45" s="10"/>
      <c r="EY45" s="10"/>
      <c r="EZ45" s="10"/>
      <c r="FA45" s="10"/>
      <c r="FB45" s="10"/>
      <c r="FC45" s="10"/>
      <c r="FD45" s="10"/>
      <c r="FE45" s="10"/>
      <c r="FF45" s="10"/>
      <c r="FG45" s="10"/>
      <c r="FH45" s="10"/>
      <c r="FI45" s="10"/>
      <c r="FJ45" s="10"/>
      <c r="FK45" s="10"/>
      <c r="FL45" s="10"/>
      <c r="FM45" s="10"/>
      <c r="FN45" s="10"/>
      <c r="FO45" s="10"/>
      <c r="FP45" s="10"/>
      <c r="FQ45" s="10"/>
      <c r="FR45" s="10"/>
      <c r="FS45" s="10"/>
      <c r="FT45" s="10"/>
      <c r="FU45" s="10"/>
      <c r="FV45" s="10"/>
      <c r="FW45" s="10"/>
      <c r="FX45" s="10"/>
      <c r="FY45" s="10"/>
      <c r="FZ45" s="10"/>
      <c r="GA45" s="10"/>
      <c r="GB45" s="10"/>
      <c r="GC45" s="10"/>
      <c r="GD45" s="10"/>
      <c r="GE45" s="10"/>
      <c r="GF45" s="10"/>
      <c r="GG45" s="10"/>
      <c r="GH45" s="10"/>
      <c r="GI45" s="10"/>
      <c r="GJ45" s="10"/>
      <c r="GK45" s="10"/>
      <c r="GL45" s="10"/>
      <c r="GM45" s="10"/>
      <c r="GN45" s="10"/>
      <c r="GO45" s="10"/>
      <c r="GP45" s="10"/>
      <c r="GQ45" s="10"/>
      <c r="GR45" s="10"/>
      <c r="GS45" s="10"/>
      <c r="GT45" s="10"/>
      <c r="GU45" s="10"/>
      <c r="GV45" s="10"/>
      <c r="GW45" s="10"/>
      <c r="GX45" s="10"/>
      <c r="GY45" s="10"/>
      <c r="GZ45" s="10"/>
      <c r="HA45" s="10"/>
      <c r="HB45" s="10"/>
      <c r="HC45" s="10"/>
      <c r="HD45" s="10"/>
      <c r="HE45" s="10"/>
      <c r="HF45" s="10"/>
      <c r="HG45" s="10"/>
      <c r="HH45" s="10"/>
      <c r="HI45" s="10"/>
      <c r="HJ45" s="10"/>
      <c r="HK45" s="10"/>
      <c r="HL45" s="10"/>
      <c r="HM45" s="10"/>
      <c r="HN45" s="10"/>
      <c r="HO45" s="10"/>
      <c r="HP45" s="10"/>
      <c r="HQ45" s="10"/>
      <c r="HR45" s="10"/>
      <c r="HS45" s="10"/>
      <c r="HT45" s="10"/>
      <c r="HU45" s="10"/>
      <c r="HV45" s="10"/>
      <c r="HW45" s="10"/>
      <c r="HX45" s="10"/>
      <c r="HY45" s="10"/>
      <c r="HZ45" s="10"/>
      <c r="IA45" s="10"/>
      <c r="IB45" s="10"/>
      <c r="IC45" s="10"/>
      <c r="ID45" s="10"/>
      <c r="IE45" s="10"/>
      <c r="IF45" s="10"/>
      <c r="IG45" s="10"/>
      <c r="IH45" s="10"/>
      <c r="II45" s="10"/>
      <c r="IJ45" s="10"/>
      <c r="IK45" s="10"/>
      <c r="IL45" s="10"/>
      <c r="IM45" s="10"/>
      <c r="IN45" s="10"/>
      <c r="IO45" s="10"/>
      <c r="IP45" s="10"/>
      <c r="IQ45" s="10"/>
      <c r="IR45" s="10"/>
      <c r="IS45" s="10"/>
      <c r="IT45" s="10"/>
      <c r="IU45" s="10"/>
      <c r="IV45" s="10"/>
      <c r="IW45" s="10"/>
      <c r="IX45" s="10"/>
      <c r="IY45" s="10"/>
      <c r="IZ45" s="10"/>
      <c r="JA45" s="10"/>
      <c r="JB45" s="10"/>
      <c r="JC45" s="10"/>
      <c r="JD45" s="10"/>
      <c r="JE45" s="10"/>
      <c r="JF45" s="10"/>
      <c r="JG45" s="10"/>
      <c r="JH45" s="10"/>
      <c r="JI45" s="10"/>
      <c r="JJ45" s="10"/>
      <c r="JK45" s="10"/>
      <c r="JL45" s="10"/>
      <c r="JM45" s="10"/>
      <c r="JN45" s="10"/>
      <c r="JO45" s="10"/>
      <c r="JP45" s="10"/>
      <c r="JQ45" s="10"/>
      <c r="JR45" s="10"/>
      <c r="JS45" s="10"/>
      <c r="JT45" s="10"/>
      <c r="JU45" s="10"/>
      <c r="JV45" s="10"/>
      <c r="JW45" s="10"/>
      <c r="JX45" s="10"/>
      <c r="JY45" s="10"/>
      <c r="JZ45" s="10"/>
      <c r="KA45" s="10"/>
      <c r="KB45" s="10"/>
      <c r="KC45" s="10"/>
      <c r="KD45" s="10"/>
      <c r="KE45" s="10"/>
      <c r="KF45" s="10"/>
      <c r="KG45" s="10"/>
      <c r="KH45" s="10"/>
      <c r="KI45" s="10"/>
      <c r="KJ45" s="10"/>
      <c r="KK45" s="10"/>
      <c r="KL45" s="10"/>
      <c r="KM45" s="10"/>
      <c r="KN45" s="10"/>
      <c r="KO45" s="10"/>
      <c r="KP45" s="10"/>
      <c r="KQ45" s="10"/>
      <c r="KR45" s="10"/>
      <c r="KS45" s="10"/>
      <c r="KT45" s="10"/>
      <c r="KU45" s="10"/>
      <c r="KV45" s="10"/>
      <c r="KW45" s="10"/>
      <c r="KX45" s="10"/>
      <c r="KY45" s="10"/>
      <c r="KZ45" s="10"/>
      <c r="LA45" s="10"/>
      <c r="LB45" s="10"/>
      <c r="LC45" s="10"/>
      <c r="LD45" s="10"/>
      <c r="LE45" s="10"/>
      <c r="LF45" s="10"/>
      <c r="LG45" s="10"/>
      <c r="LH45" s="10"/>
      <c r="LI45" s="10"/>
      <c r="LJ45" s="10"/>
      <c r="LK45" s="10"/>
      <c r="LL45" s="10"/>
      <c r="LM45" s="10"/>
      <c r="LN45" s="10"/>
      <c r="LO45" s="10"/>
      <c r="LP45" s="10"/>
      <c r="LQ45" s="10"/>
      <c r="LR45" s="10"/>
      <c r="LS45" s="10"/>
      <c r="LT45" s="10"/>
      <c r="LU45" s="10"/>
      <c r="LV45" s="10"/>
      <c r="LW45" s="10"/>
      <c r="LX45" s="10"/>
      <c r="LY45" s="10"/>
      <c r="LZ45" s="10"/>
      <c r="MA45" s="10"/>
      <c r="MB45" s="10"/>
      <c r="MC45" s="10"/>
      <c r="MD45" s="10"/>
      <c r="ME45" s="10"/>
      <c r="MF45" s="10"/>
      <c r="MG45" s="10"/>
      <c r="MH45" s="10"/>
      <c r="MI45" s="10"/>
      <c r="MJ45" s="10"/>
      <c r="MK45" s="10"/>
      <c r="ML45" s="10"/>
      <c r="MM45" s="10"/>
      <c r="MN45" s="10"/>
      <c r="MO45" s="10"/>
      <c r="MP45" s="10"/>
      <c r="MQ45" s="10"/>
      <c r="MR45" s="10"/>
      <c r="MS45" s="10"/>
      <c r="MT45" s="10"/>
      <c r="MU45" s="10"/>
      <c r="MV45" s="10"/>
      <c r="MW45" s="10"/>
      <c r="MX45" s="10"/>
      <c r="MY45" s="10"/>
      <c r="MZ45" s="10"/>
      <c r="NA45" s="10"/>
      <c r="NB45" s="10"/>
      <c r="NC45" s="10"/>
      <c r="ND45" s="10"/>
      <c r="NE45" s="10"/>
      <c r="NF45" s="10"/>
      <c r="NG45" s="10"/>
      <c r="NH45" s="10"/>
      <c r="NI45" s="10"/>
      <c r="NJ45" s="10"/>
      <c r="NK45" s="10"/>
      <c r="NL45" s="10"/>
      <c r="NM45" s="10"/>
      <c r="NN45" s="10"/>
      <c r="NO45" s="10"/>
      <c r="NP45" s="10"/>
      <c r="NQ45" s="10"/>
      <c r="NR45" s="10"/>
      <c r="NS45" s="10"/>
      <c r="NT45" s="10"/>
      <c r="NU45" s="10"/>
      <c r="NV45" s="10"/>
      <c r="NW45" s="10"/>
      <c r="NX45" s="10"/>
      <c r="NY45" s="10"/>
      <c r="NZ45" s="10"/>
      <c r="OA45" s="10"/>
      <c r="OB45" s="10"/>
      <c r="OC45" s="10"/>
      <c r="OD45" s="10"/>
      <c r="OE45" s="10"/>
      <c r="OF45" s="10"/>
      <c r="OG45" s="10"/>
      <c r="OH45" s="10"/>
      <c r="OI45" s="10"/>
      <c r="OJ45" s="10"/>
      <c r="OK45" s="10"/>
      <c r="OL45" s="10"/>
      <c r="OM45" s="10"/>
      <c r="ON45" s="10"/>
      <c r="OO45" s="10"/>
      <c r="OP45" s="10"/>
      <c r="OQ45" s="10"/>
      <c r="OR45" s="10"/>
      <c r="OS45" s="10"/>
      <c r="OT45" s="10"/>
      <c r="OU45" s="10"/>
      <c r="OV45" s="10"/>
      <c r="OW45" s="10"/>
      <c r="OX45" s="10"/>
      <c r="OY45" s="10"/>
      <c r="OZ45" s="10"/>
      <c r="PA45" s="10"/>
      <c r="PB45" s="10"/>
      <c r="PC45" s="10"/>
      <c r="PD45" s="10"/>
      <c r="PE45" s="10"/>
      <c r="PF45" s="10"/>
      <c r="PG45" s="10"/>
      <c r="PH45" s="10"/>
      <c r="PI45" s="10"/>
      <c r="PJ45" s="10"/>
      <c r="PK45" s="10"/>
      <c r="PL45" s="10"/>
      <c r="PM45" s="10"/>
      <c r="PN45" s="10"/>
      <c r="PO45" s="10"/>
      <c r="PP45" s="10"/>
      <c r="PQ45" s="10"/>
      <c r="PR45" s="10"/>
      <c r="PS45" s="10"/>
      <c r="PT45" s="10"/>
      <c r="PU45" s="10"/>
      <c r="PV45" s="10"/>
      <c r="PW45" s="10"/>
      <c r="PX45" s="10"/>
      <c r="PY45" s="10"/>
      <c r="PZ45" s="10"/>
      <c r="QA45" s="10"/>
      <c r="QB45" s="10"/>
      <c r="QC45" s="10"/>
      <c r="QD45" s="10"/>
      <c r="QE45" s="10"/>
      <c r="QF45" s="10"/>
      <c r="QG45" s="10"/>
      <c r="QH45" s="10"/>
      <c r="QI45" s="10"/>
      <c r="QJ45" s="10"/>
      <c r="QK45" s="10"/>
      <c r="QL45" s="10"/>
      <c r="QM45" s="10"/>
      <c r="QN45" s="10"/>
      <c r="QO45" s="10"/>
      <c r="QP45" s="10"/>
      <c r="QQ45" s="10"/>
      <c r="QR45" s="10"/>
      <c r="QS45" s="10"/>
      <c r="QT45" s="10"/>
      <c r="QU45" s="10"/>
      <c r="QV45" s="10"/>
      <c r="QW45" s="10"/>
      <c r="QX45" s="10"/>
      <c r="QY45" s="10"/>
      <c r="QZ45" s="10"/>
      <c r="RA45" s="10"/>
      <c r="RB45" s="10"/>
      <c r="RC45" s="10"/>
      <c r="RD45" s="10"/>
      <c r="RE45" s="10"/>
      <c r="RF45" s="10"/>
      <c r="RG45" s="10"/>
      <c r="RH45" s="10"/>
      <c r="RI45" s="10"/>
      <c r="RJ45" s="10"/>
      <c r="RK45" s="10"/>
      <c r="RL45" s="10"/>
      <c r="RM45" s="10"/>
      <c r="RN45" s="10"/>
      <c r="RO45" s="10"/>
      <c r="RP45" s="10"/>
      <c r="RQ45" s="10"/>
      <c r="RR45" s="10"/>
      <c r="RS45" s="10"/>
      <c r="RT45" s="10"/>
      <c r="RU45" s="10"/>
      <c r="RV45" s="10"/>
      <c r="RW45" s="10"/>
      <c r="RX45" s="10"/>
      <c r="RY45" s="10"/>
      <c r="RZ45" s="10"/>
      <c r="SA45" s="10"/>
      <c r="SB45" s="10"/>
      <c r="SC45" s="10"/>
      <c r="SD45" s="10"/>
      <c r="SE45" s="10"/>
      <c r="SF45" s="10"/>
      <c r="SG45" s="10"/>
      <c r="SH45" s="10"/>
      <c r="SI45" s="10"/>
      <c r="SJ45" s="10"/>
      <c r="SK45" s="10"/>
      <c r="SL45" s="10"/>
      <c r="SM45" s="10"/>
      <c r="SN45" s="10"/>
      <c r="SO45" s="10"/>
      <c r="SP45" s="10"/>
      <c r="SQ45" s="10"/>
      <c r="SR45" s="10"/>
      <c r="SS45" s="10"/>
      <c r="ST45" s="10"/>
      <c r="SU45" s="10"/>
      <c r="SV45" s="10"/>
      <c r="SW45" s="10"/>
      <c r="SX45" s="10"/>
      <c r="SY45" s="10"/>
      <c r="SZ45" s="10"/>
      <c r="TA45" s="10"/>
      <c r="TB45" s="10"/>
      <c r="TC45" s="10"/>
      <c r="TD45" s="10"/>
      <c r="TE45" s="10"/>
      <c r="TF45" s="10"/>
      <c r="TG45" s="10"/>
      <c r="TH45" s="10"/>
      <c r="TI45" s="10"/>
      <c r="TJ45" s="10"/>
      <c r="TK45" s="10"/>
      <c r="TL45" s="10"/>
      <c r="TM45" s="10"/>
      <c r="TN45" s="10"/>
      <c r="TO45" s="10"/>
      <c r="TP45" s="10"/>
      <c r="TQ45" s="10"/>
      <c r="TR45" s="10"/>
      <c r="TS45" s="10"/>
      <c r="TT45" s="10"/>
      <c r="TU45" s="10"/>
      <c r="TV45" s="10"/>
      <c r="TW45" s="10"/>
      <c r="TX45" s="10"/>
      <c r="TY45" s="10"/>
      <c r="TZ45" s="10"/>
      <c r="UA45" s="10"/>
      <c r="UB45" s="10"/>
      <c r="UC45" s="10"/>
      <c r="UD45" s="10"/>
      <c r="UE45" s="10"/>
      <c r="UF45" s="10"/>
      <c r="UG45" s="10"/>
      <c r="UH45" s="10"/>
      <c r="UI45" s="10"/>
      <c r="UJ45" s="10"/>
      <c r="UK45" s="10"/>
      <c r="UL45" s="10"/>
      <c r="UM45" s="10"/>
      <c r="UN45" s="10"/>
      <c r="UO45" s="10"/>
      <c r="UP45" s="10"/>
      <c r="UQ45" s="10"/>
      <c r="UR45" s="10"/>
      <c r="US45" s="10"/>
      <c r="UT45" s="10"/>
      <c r="UU45" s="10"/>
      <c r="UV45" s="10"/>
      <c r="UW45" s="10"/>
      <c r="UX45" s="10"/>
      <c r="UY45" s="10"/>
      <c r="UZ45" s="10"/>
      <c r="VA45" s="10"/>
      <c r="VB45" s="10"/>
      <c r="VC45" s="10"/>
      <c r="VD45" s="10"/>
      <c r="VE45" s="10"/>
      <c r="VF45" s="10"/>
      <c r="VG45" s="10"/>
      <c r="VH45" s="10"/>
      <c r="VI45" s="10"/>
      <c r="VJ45" s="10"/>
      <c r="VK45" s="10"/>
      <c r="VL45" s="10"/>
      <c r="VM45" s="10"/>
      <c r="VN45" s="10"/>
      <c r="VO45" s="10"/>
      <c r="VP45" s="10"/>
      <c r="VQ45" s="10"/>
      <c r="VR45" s="10"/>
      <c r="VS45" s="10"/>
      <c r="VT45" s="10"/>
      <c r="VU45" s="10"/>
      <c r="VV45" s="10"/>
      <c r="VW45" s="10"/>
      <c r="VX45" s="10"/>
      <c r="VY45" s="10"/>
      <c r="VZ45" s="10"/>
      <c r="WA45" s="10"/>
      <c r="WB45" s="10"/>
      <c r="WC45" s="10"/>
      <c r="WD45" s="10"/>
      <c r="WE45" s="10"/>
      <c r="WF45" s="10"/>
      <c r="WG45" s="10"/>
      <c r="WH45" s="10"/>
      <c r="WI45" s="10"/>
      <c r="WJ45" s="10"/>
      <c r="WK45" s="10"/>
      <c r="WL45" s="10"/>
      <c r="WM45" s="10"/>
      <c r="WN45" s="10"/>
      <c r="WO45" s="10"/>
      <c r="WP45" s="10"/>
      <c r="WQ45" s="10"/>
      <c r="WR45" s="10"/>
      <c r="WS45" s="10"/>
      <c r="WT45" s="10"/>
      <c r="WU45" s="10"/>
      <c r="WV45" s="10"/>
      <c r="WW45" s="10"/>
      <c r="WX45" s="10"/>
      <c r="WY45" s="10"/>
      <c r="WZ45" s="10"/>
      <c r="XA45" s="10"/>
      <c r="XB45" s="10"/>
      <c r="XC45" s="10"/>
      <c r="XD45" s="10"/>
      <c r="XE45" s="10"/>
      <c r="XF45" s="10"/>
      <c r="XG45" s="10"/>
      <c r="XH45" s="10"/>
      <c r="XI45" s="10"/>
      <c r="XJ45" s="10"/>
      <c r="XK45" s="10"/>
      <c r="XL45" s="10"/>
      <c r="XM45" s="10"/>
      <c r="XN45" s="10"/>
      <c r="XO45" s="10"/>
      <c r="XP45" s="10"/>
      <c r="XQ45" s="10"/>
      <c r="XR45" s="10"/>
      <c r="XS45" s="10"/>
      <c r="XT45" s="10"/>
      <c r="XU45" s="10"/>
      <c r="XV45" s="10"/>
      <c r="XW45" s="10"/>
      <c r="XX45" s="10"/>
      <c r="XY45" s="10"/>
      <c r="XZ45" s="10"/>
      <c r="YA45" s="10"/>
      <c r="YB45" s="10"/>
      <c r="YC45" s="10"/>
      <c r="YD45" s="10"/>
      <c r="YE45" s="10"/>
      <c r="YF45" s="10"/>
      <c r="YG45" s="10"/>
      <c r="YH45" s="10"/>
      <c r="YI45" s="10"/>
      <c r="YJ45" s="10"/>
      <c r="YK45" s="10"/>
      <c r="YL45" s="10"/>
      <c r="YM45" s="10"/>
      <c r="YN45" s="10"/>
      <c r="YO45" s="10"/>
      <c r="YP45" s="10"/>
      <c r="YQ45" s="10"/>
      <c r="YR45" s="10"/>
      <c r="YS45" s="10"/>
      <c r="YT45" s="10"/>
      <c r="YU45" s="10"/>
      <c r="YV45" s="10"/>
      <c r="YW45" s="10"/>
      <c r="YX45" s="10"/>
      <c r="YY45" s="10"/>
      <c r="YZ45" s="10"/>
      <c r="ZA45" s="10"/>
      <c r="ZB45" s="10"/>
      <c r="ZC45" s="10"/>
      <c r="ZD45" s="10"/>
      <c r="ZE45" s="10"/>
      <c r="ZF45" s="10"/>
      <c r="ZG45" s="10"/>
      <c r="ZH45" s="10"/>
      <c r="ZI45" s="10"/>
      <c r="ZJ45" s="10"/>
      <c r="ZK45" s="10"/>
      <c r="ZL45" s="10"/>
      <c r="ZM45" s="10"/>
      <c r="ZN45" s="10"/>
      <c r="ZO45" s="10"/>
      <c r="ZP45" s="10"/>
      <c r="ZQ45" s="10"/>
      <c r="ZR45" s="10"/>
      <c r="ZS45" s="10"/>
      <c r="ZT45" s="10"/>
      <c r="ZU45" s="10"/>
      <c r="ZV45" s="10"/>
      <c r="ZW45" s="10"/>
      <c r="ZX45" s="10"/>
      <c r="ZY45" s="10"/>
      <c r="ZZ45" s="10"/>
      <c r="AAA45" s="10"/>
      <c r="AAB45" s="10"/>
      <c r="AAC45" s="10"/>
      <c r="AAD45" s="10"/>
      <c r="AAE45" s="10"/>
      <c r="AAF45" s="10"/>
      <c r="AAG45" s="10"/>
      <c r="AAH45" s="10"/>
      <c r="AAI45" s="10"/>
      <c r="AAJ45" s="10"/>
      <c r="AAK45" s="10"/>
      <c r="AAL45" s="10"/>
      <c r="AAM45" s="10"/>
      <c r="AAN45" s="10"/>
      <c r="AAO45" s="10"/>
      <c r="AAP45" s="10"/>
      <c r="AAQ45" s="10"/>
      <c r="AAR45" s="10"/>
      <c r="AAS45" s="10"/>
      <c r="AAT45" s="10"/>
      <c r="AAU45" s="10"/>
      <c r="AAV45" s="10"/>
      <c r="AAW45" s="10"/>
      <c r="AAX45" s="10"/>
      <c r="AAY45" s="10"/>
      <c r="AAZ45" s="10"/>
      <c r="ABA45" s="10"/>
      <c r="ABB45" s="10"/>
      <c r="ABC45" s="10"/>
      <c r="ABD45" s="10"/>
      <c r="ABE45" s="10"/>
      <c r="ABF45" s="10"/>
      <c r="ABG45" s="10"/>
      <c r="ABH45" s="10"/>
      <c r="ABI45" s="10"/>
      <c r="ABJ45" s="10"/>
      <c r="ABK45" s="10"/>
      <c r="ABL45" s="10"/>
      <c r="ABM45" s="10"/>
      <c r="ABN45" s="10"/>
      <c r="ABO45" s="10"/>
      <c r="ABP45" s="10"/>
      <c r="ABQ45" s="10"/>
      <c r="ABR45" s="10"/>
      <c r="ABS45" s="10"/>
      <c r="ABT45" s="10"/>
      <c r="ABU45" s="10"/>
      <c r="ABV45" s="10"/>
      <c r="ABW45" s="10"/>
      <c r="ABX45" s="10"/>
      <c r="ABY45" s="10"/>
      <c r="ABZ45" s="10"/>
      <c r="ACA45" s="10"/>
      <c r="ACB45" s="10"/>
      <c r="ACC45" s="10"/>
      <c r="ACD45" s="10"/>
      <c r="ACE45" s="10"/>
      <c r="ACF45" s="10"/>
      <c r="ACG45" s="10"/>
      <c r="ACH45" s="10"/>
      <c r="ACI45" s="10"/>
      <c r="ACJ45" s="10"/>
      <c r="ACK45" s="10"/>
      <c r="ACL45" s="10"/>
      <c r="ACM45" s="10"/>
      <c r="ACN45" s="10"/>
      <c r="ACO45" s="10"/>
      <c r="ACP45" s="10"/>
      <c r="ACQ45" s="10"/>
      <c r="ACR45" s="10"/>
      <c r="ACS45" s="10"/>
      <c r="ACT45" s="10"/>
      <c r="ACU45" s="10"/>
      <c r="ACV45" s="10"/>
      <c r="ACW45" s="10"/>
      <c r="ACX45" s="10"/>
      <c r="ACY45" s="10"/>
      <c r="ACZ45" s="10"/>
      <c r="ADA45" s="10"/>
      <c r="ADB45" s="10"/>
      <c r="ADC45" s="10"/>
      <c r="ADD45" s="10"/>
      <c r="ADE45" s="10"/>
      <c r="ADF45" s="10"/>
      <c r="ADG45" s="10"/>
      <c r="ADH45" s="10"/>
      <c r="ADI45" s="10"/>
      <c r="ADJ45" s="10"/>
      <c r="ADK45" s="10"/>
      <c r="ADL45" s="10"/>
      <c r="ADM45" s="10"/>
      <c r="ADN45" s="10"/>
      <c r="ADO45" s="10"/>
      <c r="ADP45" s="10"/>
      <c r="ADQ45" s="10"/>
      <c r="ADR45" s="10"/>
      <c r="ADS45" s="10"/>
      <c r="ADT45" s="10"/>
      <c r="ADU45" s="10"/>
      <c r="ADV45" s="10"/>
      <c r="ADW45" s="10"/>
      <c r="ADX45" s="10"/>
      <c r="ADY45" s="10"/>
      <c r="ADZ45" s="10"/>
      <c r="AEA45" s="10"/>
      <c r="AEB45" s="10"/>
      <c r="AEC45" s="10"/>
      <c r="AED45" s="10"/>
      <c r="AEE45" s="10"/>
      <c r="AEF45" s="10"/>
      <c r="AEG45" s="10"/>
      <c r="AEH45" s="10"/>
      <c r="AEI45" s="10"/>
      <c r="AEJ45" s="10"/>
      <c r="AEK45" s="10"/>
      <c r="AEL45" s="10"/>
      <c r="AEM45" s="10"/>
      <c r="AEN45" s="10"/>
      <c r="AEO45" s="10"/>
      <c r="AEP45" s="10"/>
      <c r="AEQ45" s="10"/>
      <c r="AER45" s="10"/>
      <c r="AES45" s="10"/>
      <c r="AET45" s="10"/>
      <c r="AEU45" s="10"/>
      <c r="AEV45" s="10"/>
      <c r="AEW45" s="10"/>
      <c r="AEX45" s="10"/>
      <c r="AEY45" s="10"/>
      <c r="AEZ45" s="10"/>
      <c r="AFA45" s="10"/>
      <c r="AFB45" s="10"/>
      <c r="AFC45" s="10"/>
      <c r="AFD45" s="10"/>
      <c r="AFE45" s="10"/>
      <c r="AFF45" s="10"/>
      <c r="AFG45" s="10"/>
      <c r="AFH45" s="10"/>
      <c r="AFI45" s="10"/>
      <c r="AFJ45" s="10"/>
      <c r="AFK45" s="10"/>
      <c r="AFL45" s="10"/>
      <c r="AFM45" s="10"/>
      <c r="AFN45" s="10"/>
      <c r="AFO45" s="10"/>
      <c r="AFP45" s="10"/>
      <c r="AFQ45" s="10"/>
      <c r="AFR45" s="10"/>
      <c r="AFS45" s="10"/>
      <c r="AFT45" s="10"/>
      <c r="AFU45" s="10"/>
      <c r="AFV45" s="10"/>
      <c r="AFW45" s="10"/>
      <c r="AFX45" s="10"/>
      <c r="AFY45" s="10"/>
      <c r="AFZ45" s="10"/>
      <c r="AGA45" s="10"/>
      <c r="AGB45" s="10"/>
      <c r="AGC45" s="10"/>
      <c r="AGD45" s="10"/>
      <c r="AGE45" s="10"/>
      <c r="AGF45" s="10"/>
      <c r="AGG45" s="10"/>
      <c r="AGH45" s="10"/>
      <c r="AGI45" s="10"/>
      <c r="AGJ45" s="10"/>
      <c r="AGK45" s="10"/>
      <c r="AGL45" s="10"/>
      <c r="AGM45" s="10"/>
      <c r="AGN45" s="10"/>
      <c r="AGO45" s="10"/>
      <c r="AGP45" s="10"/>
      <c r="AGQ45" s="10"/>
      <c r="AGR45" s="10"/>
      <c r="AGS45" s="10"/>
      <c r="AGT45" s="10"/>
      <c r="AGU45" s="10"/>
      <c r="AGV45" s="10"/>
      <c r="AGW45" s="10"/>
      <c r="AGX45" s="10"/>
      <c r="AGY45" s="10"/>
      <c r="AGZ45" s="10"/>
      <c r="AHA45" s="10"/>
      <c r="AHB45" s="10"/>
      <c r="AHC45" s="10"/>
      <c r="AHD45" s="10"/>
      <c r="AHE45" s="10"/>
      <c r="AHF45" s="10"/>
      <c r="AHG45" s="10"/>
      <c r="AHH45" s="10"/>
      <c r="AHI45" s="10"/>
      <c r="AHJ45" s="10"/>
      <c r="AHK45" s="10"/>
      <c r="AHL45" s="10"/>
      <c r="AHM45" s="10"/>
      <c r="AHN45" s="10"/>
      <c r="AHO45" s="10"/>
      <c r="AHP45" s="10"/>
      <c r="AHQ45" s="10"/>
      <c r="AHR45" s="10"/>
      <c r="AHS45" s="10"/>
      <c r="AHT45" s="10"/>
      <c r="AHU45" s="10"/>
      <c r="AHV45" s="10"/>
      <c r="AHW45" s="10"/>
      <c r="AHX45" s="10"/>
      <c r="AHY45" s="10"/>
      <c r="AHZ45" s="10"/>
      <c r="AIA45" s="10"/>
      <c r="AIB45" s="10"/>
      <c r="AIC45" s="10"/>
      <c r="AID45" s="10"/>
      <c r="AIE45" s="10"/>
      <c r="AIF45" s="10"/>
      <c r="AIG45" s="10"/>
      <c r="AIH45" s="10"/>
      <c r="AII45" s="10"/>
      <c r="AIJ45" s="10"/>
      <c r="AIK45" s="10"/>
      <c r="AIL45" s="10"/>
      <c r="AIM45" s="10"/>
      <c r="AIN45" s="10"/>
      <c r="AIO45" s="10"/>
      <c r="AIP45" s="10"/>
      <c r="AIQ45" s="10"/>
      <c r="AIR45" s="10"/>
      <c r="AIS45" s="10"/>
      <c r="AIT45" s="10"/>
      <c r="AIU45" s="10"/>
      <c r="AIV45" s="10"/>
      <c r="AIW45" s="10"/>
      <c r="AIX45" s="10"/>
      <c r="AIY45" s="10"/>
      <c r="AIZ45" s="10"/>
      <c r="AJA45" s="10"/>
      <c r="AJB45" s="10"/>
      <c r="AJC45" s="10"/>
      <c r="AJD45" s="10"/>
      <c r="AJE45" s="10"/>
      <c r="AJF45" s="10"/>
      <c r="AJG45" s="10"/>
      <c r="AJH45" s="10"/>
      <c r="AJI45" s="10"/>
      <c r="AJJ45" s="10"/>
      <c r="AJK45" s="10"/>
      <c r="AJL45" s="10"/>
      <c r="AJM45" s="10"/>
      <c r="AJN45" s="10"/>
      <c r="AJO45" s="10"/>
      <c r="AJP45" s="10"/>
      <c r="AJQ45" s="10"/>
      <c r="AJR45" s="10"/>
      <c r="AJS45" s="10"/>
      <c r="AJT45" s="10"/>
      <c r="AJU45" s="10"/>
      <c r="AJV45" s="10"/>
      <c r="AJW45" s="10"/>
      <c r="AJX45" s="10"/>
      <c r="AJY45" s="10"/>
      <c r="AJZ45" s="10"/>
      <c r="AKA45" s="10"/>
      <c r="AKB45" s="10"/>
      <c r="AKC45" s="10"/>
      <c r="AKD45" s="10"/>
      <c r="AKE45" s="10"/>
      <c r="AKF45" s="10"/>
      <c r="AKG45" s="10"/>
      <c r="AKH45" s="10"/>
      <c r="AKI45" s="10"/>
      <c r="AKJ45" s="10"/>
      <c r="AKK45" s="10"/>
      <c r="AKL45" s="10"/>
      <c r="AKM45" s="10"/>
      <c r="AKN45" s="10"/>
      <c r="AKO45" s="10"/>
      <c r="AKP45" s="10"/>
      <c r="AKQ45" s="10"/>
      <c r="AKR45" s="10"/>
      <c r="AKS45" s="10"/>
      <c r="AKT45" s="10"/>
      <c r="AKU45" s="10"/>
      <c r="AKV45" s="10"/>
      <c r="AKW45" s="10"/>
      <c r="AKX45" s="10"/>
      <c r="AKY45" s="10"/>
      <c r="AKZ45" s="10"/>
      <c r="ALA45" s="10"/>
      <c r="ALB45" s="10"/>
      <c r="ALC45" s="10"/>
      <c r="ALD45" s="10"/>
      <c r="ALE45" s="10"/>
      <c r="ALF45" s="10"/>
      <c r="ALG45" s="10"/>
      <c r="ALH45" s="10"/>
      <c r="ALI45" s="10"/>
      <c r="ALJ45" s="10"/>
      <c r="ALK45" s="10"/>
      <c r="ALL45" s="10"/>
      <c r="ALM45" s="10"/>
      <c r="ALN45" s="10"/>
      <c r="ALO45" s="10"/>
      <c r="ALP45" s="10"/>
      <c r="ALQ45" s="10"/>
      <c r="ALR45" s="10"/>
      <c r="ALS45" s="10"/>
      <c r="ALT45" s="10"/>
      <c r="ALU45" s="10"/>
      <c r="ALV45" s="10"/>
      <c r="ALW45" s="10"/>
      <c r="ALX45" s="10"/>
      <c r="ALY45" s="10"/>
      <c r="ALZ45" s="10"/>
      <c r="AMA45" s="10"/>
      <c r="AMB45" s="10"/>
      <c r="AMC45" s="10"/>
      <c r="AMD45" s="10"/>
      <c r="AME45" s="10"/>
      <c r="AMF45" s="10"/>
      <c r="AMG45" s="10"/>
      <c r="AMH45" s="10"/>
      <c r="AMI45" s="10"/>
      <c r="AMJ45" s="10"/>
      <c r="AMK45" s="10"/>
      <c r="AML45" s="10"/>
      <c r="AMM45" s="10"/>
      <c r="AMN45" s="10"/>
      <c r="AMO45" s="10"/>
      <c r="AMP45" s="10"/>
      <c r="AMQ45" s="10"/>
      <c r="AMR45" s="10"/>
      <c r="AMS45" s="10"/>
      <c r="AMT45" s="10"/>
      <c r="AMU45" s="10"/>
      <c r="AMV45" s="10"/>
      <c r="AMW45" s="10"/>
      <c r="AMX45" s="10"/>
      <c r="AMY45" s="10"/>
      <c r="AMZ45" s="10"/>
      <c r="ANA45" s="10"/>
      <c r="ANB45" s="10"/>
      <c r="ANC45" s="10"/>
      <c r="AND45" s="10"/>
      <c r="ANE45" s="10"/>
      <c r="ANF45" s="10"/>
      <c r="ANG45" s="10"/>
      <c r="ANH45" s="10"/>
      <c r="ANI45" s="10"/>
      <c r="ANJ45" s="10"/>
      <c r="ANK45" s="10"/>
      <c r="ANL45" s="10"/>
      <c r="ANM45" s="10"/>
      <c r="ANN45" s="10"/>
      <c r="ANO45" s="10"/>
      <c r="ANP45" s="10"/>
      <c r="ANQ45" s="10"/>
      <c r="ANR45" s="10"/>
      <c r="ANS45" s="10"/>
      <c r="ANT45" s="10"/>
      <c r="ANU45" s="10"/>
      <c r="ANV45" s="10"/>
      <c r="ANW45" s="10"/>
      <c r="ANX45" s="10"/>
      <c r="ANY45" s="10"/>
      <c r="ANZ45" s="10"/>
      <c r="AOA45" s="10"/>
      <c r="AOB45" s="10"/>
      <c r="AOC45" s="10"/>
      <c r="AOD45" s="10"/>
      <c r="AOE45" s="10"/>
      <c r="AOF45" s="10"/>
      <c r="AOG45" s="10"/>
      <c r="AOH45" s="10"/>
      <c r="AOI45" s="10"/>
      <c r="AOJ45" s="10"/>
      <c r="AOK45" s="10"/>
      <c r="AOL45" s="10"/>
      <c r="AOM45" s="10"/>
      <c r="AON45" s="10"/>
      <c r="AOO45" s="10"/>
      <c r="AOP45" s="10"/>
      <c r="AOQ45" s="10"/>
      <c r="AOR45" s="10"/>
      <c r="AOS45" s="10"/>
      <c r="AOT45" s="10"/>
      <c r="AOU45" s="10"/>
      <c r="AOV45" s="10"/>
      <c r="AOW45" s="10"/>
      <c r="AOX45" s="10"/>
      <c r="AOY45" s="10"/>
      <c r="AOZ45" s="10"/>
      <c r="APA45" s="10"/>
      <c r="APB45" s="10"/>
      <c r="APC45" s="10"/>
      <c r="APD45" s="10"/>
      <c r="APE45" s="10"/>
      <c r="APF45" s="10"/>
      <c r="APG45" s="10"/>
      <c r="APH45" s="10"/>
      <c r="API45" s="10"/>
      <c r="APJ45" s="10"/>
      <c r="APK45" s="10"/>
      <c r="APL45" s="10"/>
      <c r="APM45" s="10"/>
      <c r="APN45" s="10"/>
      <c r="APO45" s="10"/>
      <c r="APP45" s="10"/>
      <c r="APQ45" s="10"/>
      <c r="APR45" s="10"/>
      <c r="APS45" s="10"/>
      <c r="APT45" s="10"/>
      <c r="APU45" s="10"/>
      <c r="APV45" s="10"/>
      <c r="APW45" s="10"/>
      <c r="APX45" s="10"/>
      <c r="APY45" s="10"/>
      <c r="APZ45" s="10"/>
      <c r="AQA45" s="10"/>
      <c r="AQB45" s="10"/>
      <c r="AQC45" s="10"/>
      <c r="AQD45" s="10"/>
      <c r="AQE45" s="10"/>
      <c r="AQF45" s="10"/>
      <c r="AQG45" s="10"/>
      <c r="AQH45" s="10"/>
      <c r="AQI45" s="10"/>
      <c r="AQJ45" s="10"/>
      <c r="AQK45" s="10"/>
      <c r="AQL45" s="10"/>
      <c r="AQM45" s="10"/>
      <c r="AQN45" s="10"/>
      <c r="AQO45" s="10"/>
      <c r="AQP45" s="10"/>
      <c r="AQQ45" s="10"/>
      <c r="AQR45" s="10"/>
      <c r="AQS45" s="10"/>
      <c r="AQT45" s="10"/>
      <c r="AQU45" s="10"/>
      <c r="AQV45" s="10"/>
      <c r="AQW45" s="10"/>
      <c r="AQX45" s="10"/>
      <c r="AQY45" s="10"/>
      <c r="AQZ45" s="10"/>
      <c r="ARA45" s="10"/>
      <c r="ARB45" s="10"/>
      <c r="ARC45" s="10"/>
      <c r="ARD45" s="10"/>
      <c r="ARE45" s="10"/>
      <c r="ARF45" s="10"/>
      <c r="ARG45" s="10"/>
      <c r="ARH45" s="10"/>
      <c r="ARI45" s="10"/>
      <c r="ARJ45" s="10"/>
      <c r="ARK45" s="10"/>
      <c r="ARL45" s="10"/>
      <c r="ARM45" s="10"/>
      <c r="ARN45" s="10"/>
      <c r="ARO45" s="10"/>
      <c r="ARP45" s="10"/>
      <c r="ARQ45" s="10"/>
      <c r="ARR45" s="10"/>
      <c r="ARS45" s="10"/>
      <c r="ART45" s="10"/>
      <c r="ARU45" s="10"/>
      <c r="ARV45" s="10"/>
      <c r="ARW45" s="10"/>
      <c r="ARX45" s="10"/>
      <c r="ARY45" s="10"/>
      <c r="ARZ45" s="10"/>
      <c r="ASA45" s="10"/>
      <c r="ASB45" s="10"/>
      <c r="ASC45" s="10"/>
      <c r="ASD45" s="10"/>
      <c r="ASE45" s="10"/>
      <c r="ASF45" s="10"/>
      <c r="ASG45" s="10"/>
      <c r="ASH45" s="10"/>
      <c r="ASI45" s="10"/>
      <c r="ASJ45" s="10"/>
      <c r="ASK45" s="10"/>
      <c r="ASL45" s="10"/>
      <c r="ASM45" s="10"/>
      <c r="ASN45" s="10"/>
      <c r="ASO45" s="10"/>
      <c r="ASP45" s="10"/>
      <c r="ASQ45" s="10"/>
      <c r="ASR45" s="10"/>
      <c r="ASS45" s="10"/>
      <c r="AST45" s="10"/>
      <c r="ASU45" s="10"/>
      <c r="ASV45" s="10"/>
      <c r="ASW45" s="10"/>
      <c r="ASX45" s="10"/>
      <c r="ASY45" s="10"/>
      <c r="ASZ45" s="10"/>
      <c r="ATA45" s="10"/>
      <c r="ATB45" s="10"/>
      <c r="ATC45" s="10"/>
      <c r="ATD45" s="10"/>
      <c r="ATE45" s="10"/>
      <c r="ATF45" s="10"/>
      <c r="ATG45" s="10"/>
      <c r="ATH45" s="10"/>
      <c r="ATI45" s="10"/>
      <c r="ATJ45" s="10"/>
      <c r="ATK45" s="10"/>
      <c r="ATL45" s="10"/>
      <c r="ATM45" s="10"/>
      <c r="ATN45" s="10"/>
      <c r="ATO45" s="10"/>
      <c r="ATP45" s="10"/>
      <c r="ATQ45" s="10"/>
      <c r="ATR45" s="10"/>
      <c r="ATS45" s="10"/>
      <c r="ATT45" s="10"/>
      <c r="ATU45" s="10"/>
      <c r="ATV45" s="10"/>
      <c r="ATW45" s="10"/>
      <c r="ATX45" s="10"/>
      <c r="ATY45" s="10"/>
      <c r="ATZ45" s="10"/>
      <c r="AUA45" s="10"/>
      <c r="AUB45" s="10"/>
      <c r="AUC45" s="10"/>
      <c r="AUD45" s="10"/>
      <c r="AUE45" s="10"/>
      <c r="AUF45" s="10"/>
      <c r="AUG45" s="10"/>
      <c r="AUH45" s="10"/>
      <c r="AUI45" s="10"/>
      <c r="AUJ45" s="10"/>
      <c r="AUK45" s="10"/>
      <c r="AUL45" s="10"/>
      <c r="AUM45" s="10"/>
      <c r="AUN45" s="10"/>
      <c r="AUO45" s="10"/>
      <c r="AUP45" s="10"/>
      <c r="AUQ45" s="10"/>
      <c r="AUR45" s="10"/>
      <c r="AUS45" s="10"/>
      <c r="AUT45" s="10"/>
      <c r="AUU45" s="10"/>
      <c r="AUV45" s="10"/>
      <c r="AUW45" s="10"/>
      <c r="AUX45" s="10"/>
      <c r="AUY45" s="10"/>
      <c r="AUZ45" s="10"/>
      <c r="AVA45" s="10"/>
      <c r="AVB45" s="10"/>
      <c r="AVC45" s="10"/>
      <c r="AVD45" s="10"/>
      <c r="AVE45" s="10"/>
      <c r="AVF45" s="10"/>
      <c r="AVG45" s="10"/>
      <c r="AVH45" s="10"/>
      <c r="AVI45" s="10"/>
      <c r="AVJ45" s="10"/>
      <c r="AVK45" s="10"/>
      <c r="AVL45" s="10"/>
      <c r="AVM45" s="10"/>
      <c r="AVN45" s="10"/>
      <c r="AVO45" s="10"/>
      <c r="AVP45" s="10"/>
      <c r="AVQ45" s="10"/>
      <c r="AVR45" s="10"/>
      <c r="AVS45" s="10"/>
      <c r="AVT45" s="10"/>
      <c r="AVU45" s="10"/>
      <c r="AVV45" s="10"/>
      <c r="AVW45" s="10"/>
      <c r="AVX45" s="10"/>
      <c r="AVY45" s="10"/>
      <c r="AVZ45" s="10"/>
      <c r="AWA45" s="10"/>
      <c r="AWB45" s="10"/>
      <c r="AWC45" s="10"/>
      <c r="AWD45" s="10"/>
      <c r="AWE45" s="10"/>
      <c r="AWF45" s="10"/>
      <c r="AWG45" s="10"/>
      <c r="AWH45" s="10"/>
      <c r="AWI45" s="10"/>
      <c r="AWJ45" s="10"/>
      <c r="AWK45" s="10"/>
      <c r="AWL45" s="10"/>
      <c r="AWM45" s="10"/>
      <c r="AWN45" s="10"/>
      <c r="AWO45" s="10"/>
      <c r="AWP45" s="10"/>
      <c r="AWQ45" s="10"/>
      <c r="AWR45" s="10"/>
      <c r="AWS45" s="10"/>
      <c r="AWT45" s="10"/>
      <c r="AWU45" s="10"/>
      <c r="AWV45" s="10"/>
      <c r="AWW45" s="10"/>
      <c r="AWX45" s="10"/>
      <c r="AWY45" s="10"/>
      <c r="AWZ45" s="10"/>
      <c r="AXA45" s="10"/>
      <c r="AXB45" s="10"/>
      <c r="AXC45" s="10"/>
      <c r="AXD45" s="10"/>
      <c r="AXE45" s="10"/>
      <c r="AXF45" s="10"/>
      <c r="AXG45" s="10"/>
      <c r="AXH45" s="10"/>
      <c r="AXI45" s="10"/>
      <c r="AXJ45" s="10"/>
      <c r="AXK45" s="10"/>
      <c r="AXL45" s="10"/>
      <c r="AXM45" s="10"/>
      <c r="AXN45" s="10"/>
      <c r="AXO45" s="10"/>
      <c r="AXP45" s="10"/>
      <c r="AXQ45" s="10"/>
      <c r="AXR45" s="10"/>
      <c r="AXS45" s="10"/>
      <c r="AXT45" s="10"/>
      <c r="AXU45" s="10"/>
      <c r="AXV45" s="10"/>
      <c r="AXW45" s="10"/>
      <c r="AXX45" s="10"/>
      <c r="AXY45" s="10"/>
      <c r="AXZ45" s="10"/>
      <c r="AYA45" s="10"/>
      <c r="AYB45" s="10"/>
      <c r="AYC45" s="10"/>
      <c r="AYD45" s="10"/>
      <c r="AYE45" s="10"/>
      <c r="AYF45" s="10"/>
      <c r="AYG45" s="10"/>
      <c r="AYH45" s="10"/>
      <c r="AYI45" s="10"/>
      <c r="AYJ45" s="10"/>
      <c r="AYK45" s="10"/>
      <c r="AYL45" s="10"/>
      <c r="AYM45" s="10"/>
      <c r="AYN45" s="10"/>
      <c r="AYO45" s="10"/>
      <c r="AYP45" s="10"/>
      <c r="AYQ45" s="10"/>
      <c r="AYR45" s="10"/>
      <c r="AYS45" s="10"/>
      <c r="AYT45" s="10"/>
      <c r="AYU45" s="10"/>
      <c r="AYV45" s="10"/>
      <c r="AYW45" s="10"/>
      <c r="AYX45" s="10"/>
      <c r="AYY45" s="10"/>
      <c r="AYZ45" s="10"/>
      <c r="AZA45" s="10"/>
      <c r="AZB45" s="10"/>
      <c r="AZC45" s="10"/>
      <c r="AZD45" s="10"/>
      <c r="AZE45" s="10"/>
      <c r="AZF45" s="10"/>
      <c r="AZG45" s="10"/>
      <c r="AZH45" s="10"/>
      <c r="AZI45" s="10"/>
      <c r="AZJ45" s="10"/>
      <c r="AZK45" s="10"/>
      <c r="AZL45" s="10"/>
      <c r="AZM45" s="10"/>
      <c r="AZN45" s="10"/>
      <c r="AZO45" s="10"/>
      <c r="AZP45" s="10"/>
      <c r="AZQ45" s="10"/>
      <c r="AZR45" s="10"/>
      <c r="AZS45" s="10"/>
      <c r="AZT45" s="10"/>
      <c r="AZU45" s="10"/>
      <c r="AZV45" s="10"/>
      <c r="AZW45" s="10"/>
      <c r="AZX45" s="10"/>
      <c r="AZY45" s="10"/>
      <c r="AZZ45" s="10"/>
      <c r="BAA45" s="10"/>
      <c r="BAB45" s="10"/>
      <c r="BAC45" s="10"/>
      <c r="BAD45" s="10"/>
      <c r="BAE45" s="10"/>
      <c r="BAF45" s="10"/>
      <c r="BAG45" s="10"/>
      <c r="BAH45" s="10"/>
      <c r="BAI45" s="10"/>
      <c r="BAJ45" s="10"/>
      <c r="BAK45" s="10"/>
      <c r="BAL45" s="10"/>
      <c r="BAM45" s="10"/>
      <c r="BAN45" s="10"/>
      <c r="BAO45" s="10"/>
      <c r="BAP45" s="10"/>
      <c r="BAQ45" s="10"/>
      <c r="BAR45" s="10"/>
      <c r="BAS45" s="10"/>
      <c r="BAT45" s="10"/>
      <c r="BAU45" s="10"/>
      <c r="BAV45" s="10"/>
      <c r="BAW45" s="10"/>
      <c r="BAX45" s="10"/>
      <c r="BAY45" s="10"/>
      <c r="BAZ45" s="10"/>
      <c r="BBA45" s="10"/>
      <c r="BBB45" s="10"/>
      <c r="BBC45" s="10"/>
      <c r="BBD45" s="10"/>
      <c r="BBE45" s="10"/>
      <c r="BBF45" s="10"/>
      <c r="BBG45" s="10"/>
      <c r="BBH45" s="10"/>
      <c r="BBI45" s="10"/>
      <c r="BBJ45" s="10"/>
      <c r="BBK45" s="10"/>
      <c r="BBL45" s="10"/>
      <c r="BBM45" s="10"/>
      <c r="BBN45" s="10"/>
      <c r="BBO45" s="10"/>
      <c r="BBP45" s="10"/>
      <c r="BBQ45" s="10"/>
      <c r="BBR45" s="10"/>
      <c r="BBS45" s="10"/>
      <c r="BBT45" s="10"/>
      <c r="BBU45" s="10"/>
      <c r="BBV45" s="10"/>
      <c r="BBW45" s="10"/>
      <c r="BBX45" s="10"/>
      <c r="BBY45" s="10"/>
      <c r="BBZ45" s="10"/>
      <c r="BCA45" s="10"/>
      <c r="BCB45" s="10"/>
      <c r="BCC45" s="10"/>
      <c r="BCD45" s="10"/>
      <c r="BCE45" s="10"/>
      <c r="BCF45" s="10"/>
      <c r="BCG45" s="10"/>
      <c r="BCH45" s="10"/>
      <c r="BCI45" s="10"/>
      <c r="BCJ45" s="10"/>
      <c r="BCK45" s="10"/>
      <c r="BCL45" s="10"/>
      <c r="BCM45" s="10"/>
      <c r="BCN45" s="10"/>
      <c r="BCO45" s="10"/>
      <c r="BCP45" s="10"/>
      <c r="BCQ45" s="10"/>
      <c r="BCR45" s="10"/>
      <c r="BCS45" s="10"/>
      <c r="BCT45" s="10"/>
      <c r="BCU45" s="10"/>
      <c r="BCV45" s="10"/>
      <c r="BCW45" s="10"/>
      <c r="BCX45" s="10"/>
      <c r="BCY45" s="10"/>
      <c r="BCZ45" s="10"/>
      <c r="BDA45" s="10"/>
      <c r="BDB45" s="10"/>
      <c r="BDC45" s="10"/>
      <c r="BDD45" s="10"/>
      <c r="BDE45" s="10"/>
      <c r="BDF45" s="10"/>
      <c r="BDG45" s="10"/>
      <c r="BDH45" s="10"/>
      <c r="BDI45" s="10"/>
      <c r="BDJ45" s="10"/>
      <c r="BDK45" s="10"/>
      <c r="BDL45" s="10"/>
      <c r="BDM45" s="10"/>
      <c r="BDN45" s="10"/>
      <c r="BDO45" s="10"/>
      <c r="BDP45" s="10"/>
      <c r="BDQ45" s="10"/>
      <c r="BDR45" s="10"/>
      <c r="BDS45" s="10"/>
      <c r="BDT45" s="10"/>
      <c r="BDU45" s="10"/>
      <c r="BDV45" s="10"/>
      <c r="BDW45" s="10"/>
      <c r="BDX45" s="10"/>
      <c r="BDY45" s="10"/>
      <c r="BDZ45" s="10"/>
      <c r="BEA45" s="10"/>
      <c r="BEB45" s="10"/>
      <c r="BEC45" s="10"/>
      <c r="BED45" s="10"/>
      <c r="BEE45" s="10"/>
      <c r="BEF45" s="10"/>
      <c r="BEG45" s="10"/>
      <c r="BEH45" s="10"/>
      <c r="BEI45" s="10"/>
      <c r="BEJ45" s="10"/>
      <c r="BEK45" s="10"/>
      <c r="BEL45" s="10"/>
      <c r="BEM45" s="10"/>
      <c r="BEN45" s="10"/>
      <c r="BEO45" s="10"/>
      <c r="BEP45" s="10"/>
      <c r="BEQ45" s="10"/>
      <c r="BER45" s="10"/>
      <c r="BES45" s="10"/>
      <c r="BET45" s="10"/>
      <c r="BEU45" s="10"/>
      <c r="BEV45" s="10"/>
      <c r="BEW45" s="10"/>
      <c r="BEX45" s="10"/>
      <c r="BEY45" s="10"/>
      <c r="BEZ45" s="10"/>
      <c r="BFA45" s="10"/>
      <c r="BFB45" s="10"/>
      <c r="BFC45" s="10"/>
      <c r="BFD45" s="10"/>
      <c r="BFE45" s="10"/>
      <c r="BFF45" s="10"/>
      <c r="BFG45" s="10"/>
      <c r="BFH45" s="10"/>
      <c r="BFI45" s="10"/>
      <c r="BFJ45" s="10"/>
      <c r="BFK45" s="10"/>
      <c r="BFL45" s="10"/>
      <c r="BFM45" s="10"/>
      <c r="BFN45" s="10"/>
      <c r="BFO45" s="10"/>
      <c r="BFP45" s="10"/>
      <c r="BFQ45" s="10"/>
      <c r="BFR45" s="10"/>
      <c r="BFS45" s="10"/>
      <c r="BFT45" s="10"/>
      <c r="BFU45" s="10"/>
      <c r="BFV45" s="10"/>
      <c r="BFW45" s="10"/>
      <c r="BFX45" s="10"/>
      <c r="BFY45" s="10"/>
      <c r="BFZ45" s="10"/>
      <c r="BGA45" s="10"/>
      <c r="BGB45" s="10"/>
      <c r="BGC45" s="10"/>
      <c r="BGD45" s="10"/>
      <c r="BGE45" s="10"/>
      <c r="BGF45" s="10"/>
      <c r="BGG45" s="10"/>
      <c r="BGH45" s="10"/>
      <c r="BGI45" s="10"/>
      <c r="BGJ45" s="10"/>
      <c r="BGK45" s="10"/>
      <c r="BGL45" s="10"/>
      <c r="BGM45" s="10"/>
      <c r="BGN45" s="10"/>
      <c r="BGO45" s="10"/>
      <c r="BGP45" s="10"/>
      <c r="BGQ45" s="10"/>
      <c r="BGR45" s="10"/>
      <c r="BGS45" s="10"/>
      <c r="BGT45" s="10"/>
      <c r="BGU45" s="10"/>
      <c r="BGV45" s="10"/>
      <c r="BGW45" s="10"/>
      <c r="BGX45" s="10"/>
      <c r="BGY45" s="10"/>
      <c r="BGZ45" s="10"/>
      <c r="BHA45" s="10"/>
      <c r="BHB45" s="10"/>
      <c r="BHC45" s="10"/>
      <c r="BHD45" s="10"/>
      <c r="BHE45" s="10"/>
      <c r="BHF45" s="10"/>
      <c r="BHG45" s="10"/>
      <c r="BHH45" s="10"/>
      <c r="BHI45" s="10"/>
      <c r="BHJ45" s="10"/>
      <c r="BHK45" s="10"/>
      <c r="BHL45" s="10"/>
      <c r="BHM45" s="10"/>
      <c r="BHN45" s="10"/>
      <c r="BHO45" s="10"/>
      <c r="BHP45" s="10"/>
      <c r="BHQ45" s="10"/>
      <c r="BHR45" s="10"/>
      <c r="BHS45" s="10"/>
      <c r="BHT45" s="10"/>
      <c r="BHU45" s="10"/>
      <c r="BHV45" s="10"/>
      <c r="BHW45" s="10"/>
      <c r="BHX45" s="10"/>
      <c r="BHY45" s="10"/>
      <c r="BHZ45" s="10"/>
      <c r="BIA45" s="10"/>
      <c r="BIB45" s="10"/>
      <c r="BIC45" s="10"/>
      <c r="BID45" s="10"/>
      <c r="BIE45" s="10"/>
      <c r="BIF45" s="10"/>
      <c r="BIG45" s="10"/>
      <c r="BIH45" s="10"/>
      <c r="BII45" s="10"/>
      <c r="BIJ45" s="10"/>
      <c r="BIK45" s="10"/>
      <c r="BIL45" s="10"/>
      <c r="BIM45" s="10"/>
      <c r="BIN45" s="10"/>
      <c r="BIO45" s="10"/>
      <c r="BIP45" s="10"/>
      <c r="BIQ45" s="10"/>
      <c r="BIR45" s="10"/>
      <c r="BIS45" s="10"/>
      <c r="BIT45" s="10"/>
      <c r="BIU45" s="10"/>
      <c r="BIV45" s="10"/>
      <c r="BIW45" s="10"/>
      <c r="BIX45" s="10"/>
      <c r="BIY45" s="10"/>
      <c r="BIZ45" s="10"/>
      <c r="BJA45" s="10"/>
      <c r="BJB45" s="10"/>
      <c r="BJC45" s="10"/>
      <c r="BJD45" s="10"/>
      <c r="BJE45" s="10"/>
      <c r="BJF45" s="10"/>
      <c r="BJG45" s="10"/>
      <c r="BJH45" s="10"/>
      <c r="BJI45" s="10"/>
      <c r="BJJ45" s="10"/>
      <c r="BJK45" s="10"/>
      <c r="BJL45" s="10"/>
      <c r="BJM45" s="10"/>
      <c r="BJN45" s="10"/>
      <c r="BJO45" s="10"/>
      <c r="BJP45" s="10"/>
      <c r="BJQ45" s="10"/>
      <c r="BJR45" s="10"/>
      <c r="BJS45" s="10"/>
      <c r="BJT45" s="10"/>
      <c r="BJU45" s="10"/>
      <c r="BJV45" s="10"/>
      <c r="BJW45" s="10"/>
      <c r="BJX45" s="10"/>
      <c r="BJY45" s="10"/>
      <c r="BJZ45" s="10"/>
      <c r="BKA45" s="10"/>
      <c r="BKB45" s="10"/>
      <c r="BKC45" s="10"/>
      <c r="BKD45" s="10"/>
      <c r="BKE45" s="10"/>
      <c r="BKF45" s="10"/>
      <c r="BKG45" s="10"/>
      <c r="BKH45" s="10"/>
      <c r="BKI45" s="10"/>
      <c r="BKJ45" s="10"/>
      <c r="BKK45" s="10"/>
      <c r="BKL45" s="10"/>
      <c r="BKM45" s="10"/>
      <c r="BKN45" s="10"/>
      <c r="BKO45" s="10"/>
      <c r="BKP45" s="10"/>
      <c r="BKQ45" s="10"/>
      <c r="BKR45" s="10"/>
      <c r="BKS45" s="10"/>
      <c r="BKT45" s="10"/>
      <c r="BKU45" s="10"/>
      <c r="BKV45" s="10"/>
      <c r="BKW45" s="10"/>
      <c r="BKX45" s="10"/>
      <c r="BKY45" s="10"/>
      <c r="BKZ45" s="10"/>
      <c r="BLA45" s="10"/>
      <c r="BLB45" s="10"/>
      <c r="BLC45" s="10"/>
      <c r="BLD45" s="10"/>
      <c r="BLE45" s="10"/>
      <c r="BLF45" s="10"/>
      <c r="BLG45" s="10"/>
      <c r="BLH45" s="10"/>
      <c r="BLI45" s="10"/>
      <c r="BLJ45" s="10"/>
      <c r="BLK45" s="10"/>
      <c r="BLL45" s="10"/>
      <c r="BLM45" s="10"/>
      <c r="BLN45" s="10"/>
      <c r="BLO45" s="10"/>
      <c r="BLP45" s="10"/>
      <c r="BLQ45" s="10"/>
      <c r="BLR45" s="10"/>
      <c r="BLS45" s="10"/>
      <c r="BLT45" s="10"/>
      <c r="BLU45" s="10"/>
      <c r="BLV45" s="10"/>
      <c r="BLW45" s="10"/>
      <c r="BLX45" s="10"/>
      <c r="BLY45" s="10"/>
      <c r="BLZ45" s="10"/>
      <c r="BMA45" s="10"/>
      <c r="BMB45" s="10"/>
      <c r="BMC45" s="10"/>
      <c r="BMD45" s="10"/>
      <c r="BME45" s="10"/>
      <c r="BMF45" s="10"/>
      <c r="BMG45" s="10"/>
      <c r="BMH45" s="10"/>
      <c r="BMI45" s="10"/>
      <c r="BMJ45" s="10"/>
      <c r="BMK45" s="10"/>
      <c r="BML45" s="10"/>
      <c r="BMM45" s="10"/>
      <c r="BMN45" s="10"/>
      <c r="BMO45" s="10"/>
      <c r="BMP45" s="10"/>
      <c r="BMQ45" s="10"/>
      <c r="BMR45" s="10"/>
      <c r="BMS45" s="10"/>
      <c r="BMT45" s="10"/>
      <c r="BMU45" s="10"/>
      <c r="BMV45" s="10"/>
      <c r="BMW45" s="10"/>
      <c r="BMX45" s="10"/>
      <c r="BMY45" s="10"/>
      <c r="BMZ45" s="10"/>
      <c r="BNA45" s="10"/>
      <c r="BNB45" s="10"/>
      <c r="BNC45" s="10"/>
      <c r="BND45" s="10"/>
      <c r="BNE45" s="10"/>
      <c r="BNF45" s="10"/>
      <c r="BNG45" s="10"/>
      <c r="BNH45" s="10"/>
      <c r="BNI45" s="10"/>
      <c r="BNJ45" s="10"/>
      <c r="BNK45" s="10"/>
      <c r="BNL45" s="10"/>
      <c r="BNM45" s="10"/>
      <c r="BNN45" s="10"/>
      <c r="BNO45" s="10"/>
      <c r="BNP45" s="10"/>
      <c r="BNQ45" s="10"/>
      <c r="BNR45" s="10"/>
      <c r="BNS45" s="10"/>
      <c r="BNT45" s="10"/>
      <c r="BNU45" s="10"/>
      <c r="BNV45" s="10"/>
      <c r="BNW45" s="10"/>
      <c r="BNX45" s="10"/>
      <c r="BNY45" s="10"/>
      <c r="BNZ45" s="10"/>
      <c r="BOA45" s="10"/>
      <c r="BOB45" s="10"/>
      <c r="BOC45" s="10"/>
      <c r="BOD45" s="10"/>
      <c r="BOE45" s="10"/>
      <c r="BOF45" s="10"/>
      <c r="BOG45" s="10"/>
      <c r="BOH45" s="10"/>
      <c r="BOI45" s="10"/>
      <c r="BOJ45" s="10"/>
      <c r="BOK45" s="10"/>
      <c r="BOL45" s="10"/>
      <c r="BOM45" s="10"/>
      <c r="BON45" s="10"/>
      <c r="BOO45" s="10"/>
      <c r="BOP45" s="10"/>
      <c r="BOQ45" s="10"/>
      <c r="BOR45" s="10"/>
      <c r="BOS45" s="10"/>
      <c r="BOT45" s="10"/>
      <c r="BOU45" s="10"/>
      <c r="BOV45" s="10"/>
      <c r="BOW45" s="10"/>
      <c r="BOX45" s="10"/>
      <c r="BOY45" s="10"/>
      <c r="BOZ45" s="10"/>
      <c r="BPA45" s="10"/>
      <c r="BPB45" s="10"/>
      <c r="BPC45" s="10"/>
      <c r="BPD45" s="10"/>
      <c r="BPE45" s="10"/>
      <c r="BPF45" s="10"/>
      <c r="BPG45" s="10"/>
      <c r="BPH45" s="10"/>
      <c r="BPI45" s="10"/>
      <c r="BPJ45" s="10"/>
      <c r="BPK45" s="10"/>
      <c r="BPL45" s="10"/>
      <c r="BPM45" s="10"/>
      <c r="BPN45" s="10"/>
      <c r="BPO45" s="10"/>
      <c r="BPP45" s="10"/>
      <c r="BPQ45" s="10"/>
      <c r="BPR45" s="10"/>
      <c r="BPS45" s="10"/>
      <c r="BPT45" s="10"/>
      <c r="BPU45" s="10"/>
      <c r="BPV45" s="10"/>
      <c r="BPW45" s="10"/>
      <c r="BPX45" s="10"/>
      <c r="BPY45" s="10"/>
      <c r="BPZ45" s="10"/>
      <c r="BQA45" s="10"/>
      <c r="BQB45" s="10"/>
      <c r="BQC45" s="10"/>
      <c r="BQD45" s="10"/>
      <c r="BQE45" s="10"/>
      <c r="BQF45" s="10"/>
      <c r="BQG45" s="10"/>
      <c r="BQH45" s="10"/>
      <c r="BQI45" s="10"/>
      <c r="BQJ45" s="10"/>
      <c r="BQK45" s="10"/>
      <c r="BQL45" s="10"/>
      <c r="BQM45" s="10"/>
      <c r="BQN45" s="10"/>
      <c r="BQO45" s="10"/>
      <c r="BQP45" s="10"/>
      <c r="BQQ45" s="10"/>
      <c r="BQR45" s="10"/>
      <c r="BQS45" s="10"/>
      <c r="BQT45" s="10"/>
      <c r="BQU45" s="10"/>
      <c r="BQV45" s="10"/>
      <c r="BQW45" s="10"/>
      <c r="BQX45" s="10"/>
      <c r="BQY45" s="10"/>
      <c r="BQZ45" s="10"/>
      <c r="BRA45" s="10"/>
      <c r="BRB45" s="10"/>
      <c r="BRC45" s="10"/>
      <c r="BRD45" s="10"/>
      <c r="BRE45" s="10"/>
      <c r="BRF45" s="10"/>
      <c r="BRG45" s="10"/>
      <c r="BRH45" s="10"/>
      <c r="BRI45" s="10"/>
      <c r="BRJ45" s="10"/>
      <c r="BRK45" s="10"/>
      <c r="BRL45" s="10"/>
      <c r="BRM45" s="10"/>
      <c r="BRN45" s="10"/>
      <c r="BRO45" s="10"/>
      <c r="BRP45" s="10"/>
      <c r="BRQ45" s="10"/>
      <c r="BRR45" s="10"/>
      <c r="BRS45" s="10"/>
      <c r="BRT45" s="10"/>
      <c r="BRU45" s="10"/>
      <c r="BRV45" s="10"/>
      <c r="BRW45" s="10"/>
      <c r="BRX45" s="10"/>
      <c r="BRY45" s="10"/>
      <c r="BRZ45" s="10"/>
      <c r="BSA45" s="10"/>
      <c r="BSB45" s="10"/>
      <c r="BSC45" s="10"/>
      <c r="BSD45" s="10"/>
      <c r="BSE45" s="10"/>
      <c r="BSF45" s="10"/>
      <c r="BSG45" s="10"/>
      <c r="BSH45" s="10"/>
      <c r="BSI45" s="10"/>
      <c r="BSJ45" s="10"/>
      <c r="BSK45" s="10"/>
      <c r="BSL45" s="10"/>
      <c r="BSM45" s="10"/>
      <c r="BSN45" s="10"/>
      <c r="BSO45" s="10"/>
      <c r="BSP45" s="10"/>
      <c r="BSQ45" s="10"/>
      <c r="BSR45" s="10"/>
      <c r="BSS45" s="10"/>
      <c r="BST45" s="10"/>
      <c r="BSU45" s="10"/>
      <c r="BSV45" s="10"/>
      <c r="BSW45" s="10"/>
      <c r="BSX45" s="10"/>
      <c r="BSY45" s="10"/>
      <c r="BSZ45" s="10"/>
      <c r="BTA45" s="10"/>
      <c r="BTB45" s="10"/>
      <c r="BTC45" s="10"/>
      <c r="BTD45" s="10"/>
      <c r="BTE45" s="10"/>
      <c r="BTF45" s="10"/>
      <c r="BTG45" s="10"/>
      <c r="BTH45" s="10"/>
      <c r="BTI45" s="10"/>
      <c r="BTJ45" s="10"/>
      <c r="BTK45" s="10"/>
      <c r="BTL45" s="10"/>
      <c r="BTM45" s="10"/>
      <c r="BTN45" s="10"/>
      <c r="BTO45" s="10"/>
      <c r="BTP45" s="10"/>
      <c r="BTQ45" s="10"/>
      <c r="BTR45" s="10"/>
      <c r="BTS45" s="10"/>
      <c r="BTT45" s="10"/>
      <c r="BTU45" s="10"/>
      <c r="BTV45" s="10"/>
      <c r="BTW45" s="10"/>
      <c r="BTX45" s="10"/>
      <c r="BTY45" s="10"/>
      <c r="BTZ45" s="10"/>
      <c r="BUA45" s="10"/>
      <c r="BUB45" s="10"/>
      <c r="BUC45" s="10"/>
      <c r="BUD45" s="10"/>
      <c r="BUE45" s="10"/>
      <c r="BUF45" s="10"/>
      <c r="BUG45" s="10"/>
      <c r="BUH45" s="10"/>
      <c r="BUI45" s="10"/>
      <c r="BUJ45" s="10"/>
      <c r="BUK45" s="10"/>
      <c r="BUL45" s="10"/>
      <c r="BUM45" s="10"/>
      <c r="BUN45" s="10"/>
      <c r="BUO45" s="10"/>
      <c r="BUP45" s="10"/>
      <c r="BUQ45" s="10"/>
      <c r="BUR45" s="10"/>
      <c r="BUS45" s="10"/>
      <c r="BUT45" s="10"/>
      <c r="BUU45" s="10"/>
      <c r="BUV45" s="10"/>
      <c r="BUW45" s="10"/>
      <c r="BUX45" s="10"/>
      <c r="BUY45" s="10"/>
      <c r="BUZ45" s="10"/>
      <c r="BVA45" s="10"/>
      <c r="BVB45" s="10"/>
      <c r="BVC45" s="10"/>
      <c r="BVD45" s="10"/>
      <c r="BVE45" s="10"/>
      <c r="BVF45" s="10"/>
      <c r="BVG45" s="10"/>
      <c r="BVH45" s="10"/>
      <c r="BVI45" s="10"/>
      <c r="BVJ45" s="10"/>
      <c r="BVK45" s="10"/>
      <c r="BVL45" s="10"/>
      <c r="BVM45" s="10"/>
      <c r="BVN45" s="10"/>
      <c r="BVO45" s="10"/>
      <c r="BVP45" s="10"/>
      <c r="BVQ45" s="10"/>
      <c r="BVR45" s="10"/>
      <c r="BVS45" s="10"/>
      <c r="BVT45" s="10"/>
      <c r="BVU45" s="10"/>
      <c r="BVV45" s="10"/>
      <c r="BVW45" s="10"/>
      <c r="BVX45" s="10"/>
      <c r="BVY45" s="10"/>
      <c r="BVZ45" s="10"/>
      <c r="BWA45" s="10"/>
      <c r="BWB45" s="10"/>
      <c r="BWC45" s="10"/>
      <c r="BWD45" s="10"/>
      <c r="BWE45" s="10"/>
      <c r="BWF45" s="10"/>
      <c r="BWG45" s="10"/>
      <c r="BWH45" s="10"/>
      <c r="BWI45" s="10"/>
      <c r="BWJ45" s="10"/>
      <c r="BWK45" s="10"/>
      <c r="BWL45" s="10"/>
      <c r="BWM45" s="10"/>
      <c r="BWN45" s="10"/>
      <c r="BWO45" s="10"/>
      <c r="BWP45" s="10"/>
      <c r="BWQ45" s="10"/>
      <c r="BWR45" s="10"/>
      <c r="BWS45" s="10"/>
      <c r="BWT45" s="10"/>
      <c r="BWU45" s="10"/>
      <c r="BWV45" s="10"/>
      <c r="BWW45" s="10"/>
      <c r="BWX45" s="10"/>
      <c r="BWY45" s="10"/>
      <c r="BWZ45" s="10"/>
      <c r="BXA45" s="10"/>
      <c r="BXB45" s="10"/>
      <c r="BXC45" s="10"/>
      <c r="BXD45" s="10"/>
      <c r="BXE45" s="10"/>
      <c r="BXF45" s="10"/>
      <c r="BXG45" s="10"/>
      <c r="BXH45" s="10"/>
      <c r="BXI45" s="10"/>
      <c r="BXJ45" s="10"/>
      <c r="BXK45" s="10"/>
      <c r="BXL45" s="10"/>
      <c r="BXM45" s="10"/>
      <c r="BXN45" s="10"/>
      <c r="BXO45" s="10"/>
      <c r="BXP45" s="10"/>
      <c r="BXQ45" s="10"/>
      <c r="BXR45" s="10"/>
      <c r="BXS45" s="10"/>
      <c r="BXT45" s="10"/>
      <c r="BXU45" s="10"/>
      <c r="BXV45" s="10"/>
      <c r="BXW45" s="10"/>
      <c r="BXX45" s="10"/>
      <c r="BXY45" s="10"/>
      <c r="BXZ45" s="10"/>
      <c r="BYA45" s="10"/>
      <c r="BYB45" s="10"/>
      <c r="BYC45" s="10"/>
      <c r="BYD45" s="10"/>
      <c r="BYE45" s="10"/>
      <c r="BYF45" s="10"/>
      <c r="BYG45" s="10"/>
      <c r="BYH45" s="10"/>
      <c r="BYI45" s="10"/>
      <c r="BYJ45" s="10"/>
      <c r="BYK45" s="10"/>
      <c r="BYL45" s="10"/>
      <c r="BYM45" s="10"/>
      <c r="BYN45" s="10"/>
      <c r="BYO45" s="10"/>
      <c r="BYP45" s="10"/>
      <c r="BYQ45" s="10"/>
      <c r="BYR45" s="10"/>
      <c r="BYS45" s="10"/>
      <c r="BYT45" s="10"/>
      <c r="BYU45" s="10"/>
      <c r="BYV45" s="10"/>
      <c r="BYW45" s="10"/>
      <c r="BYX45" s="10"/>
      <c r="BYY45" s="10"/>
      <c r="BYZ45" s="10"/>
      <c r="BZA45" s="10"/>
      <c r="BZB45" s="10"/>
      <c r="BZC45" s="10"/>
      <c r="BZD45" s="10"/>
      <c r="BZE45" s="10"/>
      <c r="BZF45" s="10"/>
      <c r="BZG45" s="10"/>
      <c r="BZH45" s="10"/>
      <c r="BZI45" s="10"/>
      <c r="BZJ45" s="10"/>
      <c r="BZK45" s="10"/>
      <c r="BZL45" s="10"/>
      <c r="BZM45" s="10"/>
      <c r="BZN45" s="10"/>
      <c r="BZO45" s="10"/>
      <c r="BZP45" s="10"/>
      <c r="BZQ45" s="10"/>
      <c r="BZR45" s="10"/>
      <c r="BZS45" s="10"/>
      <c r="BZT45" s="10"/>
      <c r="BZU45" s="10"/>
      <c r="BZV45" s="10"/>
      <c r="BZW45" s="10"/>
      <c r="BZX45" s="10"/>
      <c r="BZY45" s="10"/>
      <c r="BZZ45" s="10"/>
      <c r="CAA45" s="10"/>
      <c r="CAB45" s="10"/>
      <c r="CAC45" s="10"/>
      <c r="CAD45" s="10"/>
      <c r="CAE45" s="10"/>
      <c r="CAF45" s="10"/>
      <c r="CAG45" s="10"/>
      <c r="CAH45" s="10"/>
      <c r="CAI45" s="10"/>
      <c r="CAJ45" s="10"/>
      <c r="CAK45" s="10"/>
      <c r="CAL45" s="10"/>
      <c r="CAM45" s="10"/>
      <c r="CAN45" s="10"/>
      <c r="CAO45" s="10"/>
      <c r="CAP45" s="10"/>
      <c r="CAQ45" s="10"/>
      <c r="CAR45" s="10"/>
      <c r="CAS45" s="10"/>
      <c r="CAT45" s="10"/>
      <c r="CAU45" s="10"/>
      <c r="CAV45" s="10"/>
      <c r="CAW45" s="10"/>
      <c r="CAX45" s="10"/>
      <c r="CAY45" s="10"/>
      <c r="CAZ45" s="10"/>
      <c r="CBA45" s="10"/>
      <c r="CBB45" s="10"/>
      <c r="CBC45" s="10"/>
      <c r="CBD45" s="10"/>
      <c r="CBE45" s="10"/>
      <c r="CBF45" s="10"/>
      <c r="CBG45" s="10"/>
      <c r="CBH45" s="10"/>
      <c r="CBI45" s="10"/>
      <c r="CBJ45" s="10"/>
      <c r="CBK45" s="10"/>
      <c r="CBL45" s="10"/>
      <c r="CBM45" s="10"/>
      <c r="CBN45" s="10"/>
      <c r="CBO45" s="10"/>
      <c r="CBP45" s="10"/>
      <c r="CBQ45" s="10"/>
      <c r="CBR45" s="10"/>
      <c r="CBS45" s="10"/>
      <c r="CBT45" s="10"/>
      <c r="CBU45" s="10"/>
      <c r="CBV45" s="10"/>
      <c r="CBW45" s="10"/>
      <c r="CBX45" s="10"/>
      <c r="CBY45" s="10"/>
      <c r="CBZ45" s="10"/>
      <c r="CCA45" s="10"/>
      <c r="CCB45" s="10"/>
      <c r="CCC45" s="10"/>
      <c r="CCD45" s="10"/>
      <c r="CCE45" s="10"/>
      <c r="CCF45" s="10"/>
      <c r="CCG45" s="10"/>
      <c r="CCH45" s="10"/>
      <c r="CCI45" s="10"/>
      <c r="CCJ45" s="10"/>
      <c r="CCK45" s="10"/>
      <c r="CCL45" s="10"/>
      <c r="CCM45" s="10"/>
      <c r="CCN45" s="10"/>
      <c r="CCO45" s="10"/>
      <c r="CCP45" s="10"/>
      <c r="CCQ45" s="10"/>
      <c r="CCR45" s="10"/>
      <c r="CCS45" s="10"/>
      <c r="CCT45" s="10"/>
      <c r="CCU45" s="10"/>
      <c r="CCV45" s="10"/>
      <c r="CCW45" s="10"/>
      <c r="CCX45" s="10"/>
      <c r="CCY45" s="10"/>
      <c r="CCZ45" s="10"/>
      <c r="CDA45" s="10"/>
      <c r="CDB45" s="10"/>
      <c r="CDC45" s="10"/>
      <c r="CDD45" s="10"/>
      <c r="CDE45" s="10"/>
      <c r="CDF45" s="10"/>
      <c r="CDG45" s="10"/>
      <c r="CDH45" s="10"/>
      <c r="CDI45" s="10"/>
      <c r="CDJ45" s="10"/>
      <c r="CDK45" s="10"/>
      <c r="CDL45" s="10"/>
      <c r="CDM45" s="10"/>
      <c r="CDN45" s="10"/>
      <c r="CDO45" s="10"/>
      <c r="CDP45" s="10"/>
      <c r="CDQ45" s="10"/>
      <c r="CDR45" s="10"/>
      <c r="CDS45" s="10"/>
      <c r="CDT45" s="10"/>
      <c r="CDU45" s="10"/>
      <c r="CDV45" s="10"/>
      <c r="CDW45" s="10"/>
      <c r="CDX45" s="10"/>
      <c r="CDY45" s="10"/>
      <c r="CDZ45" s="10"/>
      <c r="CEA45" s="10"/>
      <c r="CEB45" s="10"/>
      <c r="CEC45" s="10"/>
      <c r="CED45" s="10"/>
      <c r="CEE45" s="10"/>
      <c r="CEF45" s="10"/>
      <c r="CEG45" s="10"/>
      <c r="CEH45" s="10"/>
      <c r="CEI45" s="10"/>
      <c r="CEJ45" s="10"/>
      <c r="CEK45" s="10"/>
      <c r="CEL45" s="10"/>
      <c r="CEM45" s="10"/>
      <c r="CEN45" s="10"/>
      <c r="CEO45" s="10"/>
      <c r="CEP45" s="10"/>
      <c r="CEQ45" s="10"/>
      <c r="CER45" s="10"/>
      <c r="CES45" s="10"/>
      <c r="CET45" s="10"/>
      <c r="CEU45" s="10"/>
      <c r="CEV45" s="10"/>
      <c r="CEW45" s="10"/>
      <c r="CEX45" s="10"/>
      <c r="CEY45" s="10"/>
      <c r="CEZ45" s="10"/>
      <c r="CFA45" s="10"/>
      <c r="CFB45" s="10"/>
      <c r="CFC45" s="10"/>
      <c r="CFD45" s="10"/>
      <c r="CFE45" s="10"/>
      <c r="CFF45" s="10"/>
      <c r="CFG45" s="10"/>
      <c r="CFH45" s="10"/>
      <c r="CFI45" s="10"/>
      <c r="CFJ45" s="10"/>
      <c r="CFK45" s="10"/>
      <c r="CFL45" s="10"/>
      <c r="CFM45" s="10"/>
      <c r="CFN45" s="10"/>
      <c r="CFO45" s="10"/>
      <c r="CFP45" s="10"/>
      <c r="CFQ45" s="10"/>
      <c r="CFR45" s="10"/>
      <c r="CFS45" s="10"/>
      <c r="CFT45" s="10"/>
      <c r="CFU45" s="10"/>
      <c r="CFV45" s="10"/>
      <c r="CFW45" s="10"/>
      <c r="CFX45" s="10"/>
      <c r="CFY45" s="10"/>
      <c r="CFZ45" s="10"/>
      <c r="CGA45" s="10"/>
      <c r="CGB45" s="10"/>
      <c r="CGC45" s="10"/>
      <c r="CGD45" s="10"/>
      <c r="CGE45" s="10"/>
      <c r="CGF45" s="10"/>
      <c r="CGG45" s="10"/>
      <c r="CGH45" s="10"/>
      <c r="CGI45" s="10"/>
      <c r="CGJ45" s="10"/>
      <c r="CGK45" s="10"/>
      <c r="CGL45" s="10"/>
      <c r="CGM45" s="10"/>
      <c r="CGN45" s="10"/>
      <c r="CGO45" s="10"/>
      <c r="CGP45" s="10"/>
      <c r="CGQ45" s="10"/>
      <c r="CGR45" s="10"/>
      <c r="CGS45" s="10"/>
      <c r="CGT45" s="10"/>
      <c r="CGU45" s="10"/>
      <c r="CGV45" s="10"/>
      <c r="CGW45" s="10"/>
      <c r="CGX45" s="10"/>
      <c r="CGY45" s="10"/>
      <c r="CGZ45" s="10"/>
      <c r="CHA45" s="10"/>
      <c r="CHB45" s="10"/>
      <c r="CHC45" s="10"/>
      <c r="CHD45" s="10"/>
      <c r="CHE45" s="10"/>
      <c r="CHF45" s="10"/>
      <c r="CHG45" s="10"/>
      <c r="CHH45" s="10"/>
      <c r="CHI45" s="10"/>
      <c r="CHJ45" s="10"/>
      <c r="CHK45" s="10"/>
      <c r="CHL45" s="10"/>
      <c r="CHM45" s="10"/>
      <c r="CHN45" s="10"/>
      <c r="CHO45" s="10"/>
      <c r="CHP45" s="10"/>
      <c r="CHQ45" s="10"/>
      <c r="CHR45" s="10"/>
      <c r="CHS45" s="10"/>
      <c r="CHT45" s="10"/>
      <c r="CHU45" s="10"/>
      <c r="CHV45" s="10"/>
      <c r="CHW45" s="10"/>
      <c r="CHX45" s="10"/>
      <c r="CHY45" s="10"/>
      <c r="CHZ45" s="10"/>
      <c r="CIA45" s="10"/>
      <c r="CIB45" s="10"/>
      <c r="CIC45" s="10"/>
      <c r="CID45" s="10"/>
      <c r="CIE45" s="10"/>
      <c r="CIF45" s="10"/>
      <c r="CIG45" s="10"/>
      <c r="CIH45" s="10"/>
      <c r="CII45" s="10"/>
      <c r="CIJ45" s="10"/>
      <c r="CIK45" s="10"/>
      <c r="CIL45" s="10"/>
      <c r="CIM45" s="10"/>
      <c r="CIN45" s="10"/>
      <c r="CIO45" s="10"/>
      <c r="CIP45" s="10"/>
      <c r="CIQ45" s="10"/>
      <c r="CIR45" s="10"/>
      <c r="CIS45" s="10"/>
      <c r="CIT45" s="10"/>
      <c r="CIU45" s="10"/>
      <c r="CIV45" s="10"/>
      <c r="CIW45" s="10"/>
      <c r="CIX45" s="10"/>
      <c r="CIY45" s="10"/>
      <c r="CIZ45" s="10"/>
      <c r="CJA45" s="10"/>
      <c r="CJB45" s="10"/>
      <c r="CJC45" s="10"/>
      <c r="CJD45" s="10"/>
      <c r="CJE45" s="10"/>
      <c r="CJF45" s="10"/>
      <c r="CJG45" s="10"/>
      <c r="CJH45" s="10"/>
      <c r="CJI45" s="10"/>
      <c r="CJJ45" s="10"/>
      <c r="CJK45" s="10"/>
      <c r="CJL45" s="10"/>
      <c r="CJM45" s="10"/>
      <c r="CJN45" s="10"/>
      <c r="CJO45" s="10"/>
      <c r="CJP45" s="10"/>
      <c r="CJQ45" s="10"/>
      <c r="CJR45" s="10"/>
      <c r="CJS45" s="10"/>
      <c r="CJT45" s="10"/>
      <c r="CJU45" s="10"/>
      <c r="CJV45" s="10"/>
      <c r="CJW45" s="10"/>
      <c r="CJX45" s="10"/>
      <c r="CJY45" s="10"/>
      <c r="CJZ45" s="10"/>
      <c r="CKA45" s="10"/>
      <c r="CKB45" s="10"/>
      <c r="CKC45" s="10"/>
      <c r="CKD45" s="10"/>
      <c r="CKE45" s="10"/>
      <c r="CKF45" s="10"/>
      <c r="CKG45" s="10"/>
      <c r="CKH45" s="10"/>
      <c r="CKI45" s="10"/>
      <c r="CKJ45" s="10"/>
      <c r="CKK45" s="10"/>
      <c r="CKL45" s="10"/>
      <c r="CKM45" s="10"/>
      <c r="CKN45" s="10"/>
      <c r="CKO45" s="10"/>
      <c r="CKP45" s="10"/>
      <c r="CKQ45" s="10"/>
      <c r="CKR45" s="10"/>
      <c r="CKS45" s="10"/>
      <c r="CKT45" s="10"/>
      <c r="CKU45" s="10"/>
      <c r="CKV45" s="10"/>
      <c r="CKW45" s="10"/>
      <c r="CKX45" s="10"/>
      <c r="CKY45" s="10"/>
      <c r="CKZ45" s="10"/>
      <c r="CLA45" s="10"/>
      <c r="CLB45" s="10"/>
      <c r="CLC45" s="10"/>
      <c r="CLD45" s="10"/>
      <c r="CLE45" s="10"/>
      <c r="CLF45" s="10"/>
      <c r="CLG45" s="10"/>
      <c r="CLH45" s="10"/>
      <c r="CLI45" s="10"/>
      <c r="CLJ45" s="10"/>
      <c r="CLK45" s="10"/>
      <c r="CLL45" s="10"/>
      <c r="CLM45" s="10"/>
      <c r="CLN45" s="10"/>
      <c r="CLO45" s="10"/>
      <c r="CLP45" s="10"/>
      <c r="CLQ45" s="10"/>
      <c r="CLR45" s="10"/>
      <c r="CLS45" s="10"/>
      <c r="CLT45" s="10"/>
      <c r="CLU45" s="10"/>
      <c r="CLV45" s="10"/>
      <c r="CLW45" s="10"/>
      <c r="CLX45" s="10"/>
      <c r="CLY45" s="10"/>
      <c r="CLZ45" s="10"/>
      <c r="CMA45" s="10"/>
      <c r="CMB45" s="10"/>
      <c r="CMC45" s="10"/>
      <c r="CMD45" s="10"/>
      <c r="CME45" s="10"/>
      <c r="CMF45" s="10"/>
      <c r="CMG45" s="10"/>
      <c r="CMH45" s="10"/>
      <c r="CMI45" s="10"/>
      <c r="CMJ45" s="10"/>
      <c r="CMK45" s="10"/>
      <c r="CML45" s="10"/>
      <c r="CMM45" s="10"/>
      <c r="CMN45" s="10"/>
      <c r="CMO45" s="10"/>
      <c r="CMP45" s="10"/>
      <c r="CMQ45" s="10"/>
      <c r="CMR45" s="10"/>
      <c r="CMS45" s="10"/>
      <c r="CMT45" s="10"/>
      <c r="CMU45" s="10"/>
      <c r="CMV45" s="10"/>
      <c r="CMW45" s="10"/>
      <c r="CMX45" s="10"/>
      <c r="CMY45" s="10"/>
      <c r="CMZ45" s="10"/>
      <c r="CNA45" s="10"/>
      <c r="CNB45" s="10"/>
      <c r="CNC45" s="10"/>
      <c r="CND45" s="10"/>
      <c r="CNE45" s="10"/>
      <c r="CNF45" s="10"/>
      <c r="CNG45" s="10"/>
      <c r="CNH45" s="10"/>
      <c r="CNI45" s="10"/>
      <c r="CNJ45" s="10"/>
      <c r="CNK45" s="10"/>
      <c r="CNL45" s="10"/>
      <c r="CNM45" s="10"/>
      <c r="CNN45" s="10"/>
      <c r="CNO45" s="10"/>
      <c r="CNP45" s="10"/>
      <c r="CNQ45" s="10"/>
      <c r="CNR45" s="10"/>
      <c r="CNS45" s="10"/>
      <c r="CNT45" s="10"/>
      <c r="CNU45" s="10"/>
      <c r="CNV45" s="10"/>
      <c r="CNW45" s="10"/>
      <c r="CNX45" s="10"/>
      <c r="CNY45" s="10"/>
      <c r="CNZ45" s="10"/>
      <c r="COA45" s="10"/>
      <c r="COB45" s="10"/>
      <c r="COC45" s="10"/>
      <c r="COD45" s="10"/>
      <c r="COE45" s="10"/>
      <c r="COF45" s="10"/>
      <c r="COG45" s="10"/>
      <c r="COH45" s="10"/>
      <c r="COI45" s="10"/>
      <c r="COJ45" s="10"/>
      <c r="COK45" s="10"/>
      <c r="COL45" s="10"/>
      <c r="COM45" s="10"/>
      <c r="CON45" s="10"/>
      <c r="COO45" s="10"/>
      <c r="COP45" s="10"/>
      <c r="COQ45" s="10"/>
      <c r="COR45" s="10"/>
      <c r="COS45" s="10"/>
      <c r="COT45" s="10"/>
      <c r="COU45" s="10"/>
      <c r="COV45" s="10"/>
      <c r="COW45" s="10"/>
      <c r="COX45" s="10"/>
      <c r="COY45" s="10"/>
      <c r="COZ45" s="10"/>
      <c r="CPA45" s="10"/>
      <c r="CPB45" s="10"/>
      <c r="CPC45" s="10"/>
      <c r="CPD45" s="10"/>
      <c r="CPE45" s="10"/>
      <c r="CPF45" s="10"/>
      <c r="CPG45" s="10"/>
      <c r="CPH45" s="10"/>
      <c r="CPI45" s="10"/>
      <c r="CPJ45" s="10"/>
      <c r="CPK45" s="10"/>
      <c r="CPL45" s="10"/>
      <c r="CPM45" s="10"/>
      <c r="CPN45" s="10"/>
      <c r="CPO45" s="10"/>
      <c r="CPP45" s="10"/>
      <c r="CPQ45" s="10"/>
      <c r="CPR45" s="10"/>
      <c r="CPS45" s="10"/>
      <c r="CPT45" s="10"/>
      <c r="CPU45" s="10"/>
      <c r="CPV45" s="10"/>
      <c r="CPW45" s="10"/>
      <c r="CPX45" s="10"/>
      <c r="CPY45" s="10"/>
      <c r="CPZ45" s="10"/>
      <c r="CQA45" s="10"/>
      <c r="CQB45" s="10"/>
      <c r="CQC45" s="10"/>
      <c r="CQD45" s="10"/>
      <c r="CQE45" s="10"/>
      <c r="CQF45" s="10"/>
      <c r="CQG45" s="10"/>
      <c r="CQH45" s="10"/>
      <c r="CQI45" s="10"/>
      <c r="CQJ45" s="10"/>
      <c r="CQK45" s="10"/>
      <c r="CQL45" s="10"/>
      <c r="CQM45" s="10"/>
      <c r="CQN45" s="10"/>
      <c r="CQO45" s="10"/>
      <c r="CQP45" s="10"/>
      <c r="CQQ45" s="10"/>
      <c r="CQR45" s="10"/>
      <c r="CQS45" s="10"/>
      <c r="CQT45" s="10"/>
      <c r="CQU45" s="10"/>
      <c r="CQV45" s="10"/>
      <c r="CQW45" s="10"/>
      <c r="CQX45" s="10"/>
      <c r="CQY45" s="10"/>
      <c r="CQZ45" s="10"/>
      <c r="CRA45" s="10"/>
      <c r="CRB45" s="10"/>
      <c r="CRC45" s="10"/>
      <c r="CRD45" s="10"/>
      <c r="CRE45" s="10"/>
      <c r="CRF45" s="10"/>
      <c r="CRG45" s="10"/>
      <c r="CRH45" s="10"/>
      <c r="CRI45" s="10"/>
      <c r="CRJ45" s="10"/>
      <c r="CRK45" s="10"/>
      <c r="CRL45" s="10"/>
      <c r="CRM45" s="10"/>
      <c r="CRN45" s="10"/>
      <c r="CRO45" s="10"/>
      <c r="CRP45" s="10"/>
      <c r="CRQ45" s="10"/>
      <c r="CRR45" s="10"/>
      <c r="CRS45" s="10"/>
      <c r="CRT45" s="10"/>
      <c r="CRU45" s="10"/>
      <c r="CRV45" s="10"/>
      <c r="CRW45" s="10"/>
      <c r="CRX45" s="10"/>
      <c r="CRY45" s="10"/>
      <c r="CRZ45" s="10"/>
      <c r="CSA45" s="10"/>
      <c r="CSB45" s="10"/>
      <c r="CSC45" s="10"/>
      <c r="CSD45" s="10"/>
      <c r="CSE45" s="10"/>
      <c r="CSF45" s="10"/>
      <c r="CSG45" s="10"/>
      <c r="CSH45" s="10"/>
      <c r="CSI45" s="10"/>
      <c r="CSJ45" s="10"/>
      <c r="CSK45" s="10"/>
      <c r="CSL45" s="10"/>
      <c r="CSM45" s="10"/>
      <c r="CSN45" s="10"/>
      <c r="CSO45" s="10"/>
      <c r="CSP45" s="10"/>
      <c r="CSQ45" s="10"/>
      <c r="CSR45" s="10"/>
      <c r="CSS45" s="10"/>
      <c r="CST45" s="10"/>
      <c r="CSU45" s="10"/>
      <c r="CSV45" s="10"/>
      <c r="CSW45" s="10"/>
      <c r="CSX45" s="10"/>
      <c r="CSY45" s="10"/>
      <c r="CSZ45" s="10"/>
      <c r="CTA45" s="10"/>
      <c r="CTB45" s="10"/>
      <c r="CTC45" s="10"/>
      <c r="CTD45" s="10"/>
      <c r="CTE45" s="10"/>
      <c r="CTF45" s="10"/>
      <c r="CTG45" s="10"/>
      <c r="CTH45" s="10"/>
      <c r="CTI45" s="10"/>
      <c r="CTJ45" s="10"/>
      <c r="CTK45" s="10"/>
      <c r="CTL45" s="10"/>
      <c r="CTM45" s="10"/>
      <c r="CTN45" s="10"/>
      <c r="CTO45" s="10"/>
      <c r="CTP45" s="10"/>
      <c r="CTQ45" s="10"/>
      <c r="CTR45" s="10"/>
      <c r="CTS45" s="10"/>
      <c r="CTT45" s="10"/>
      <c r="CTU45" s="10"/>
      <c r="CTV45" s="10"/>
      <c r="CTW45" s="10"/>
      <c r="CTX45" s="10"/>
      <c r="CTY45" s="10"/>
      <c r="CTZ45" s="10"/>
      <c r="CUA45" s="10"/>
      <c r="CUB45" s="10"/>
      <c r="CUC45" s="10"/>
      <c r="CUD45" s="10"/>
      <c r="CUE45" s="10"/>
      <c r="CUF45" s="10"/>
      <c r="CUG45" s="10"/>
      <c r="CUH45" s="10"/>
      <c r="CUI45" s="10"/>
      <c r="CUJ45" s="10"/>
      <c r="CUK45" s="10"/>
      <c r="CUL45" s="10"/>
      <c r="CUM45" s="10"/>
      <c r="CUN45" s="10"/>
      <c r="CUO45" s="10"/>
      <c r="CUP45" s="10"/>
      <c r="CUQ45" s="10"/>
      <c r="CUR45" s="10"/>
      <c r="CUS45" s="10"/>
      <c r="CUT45" s="10"/>
      <c r="CUU45" s="10"/>
      <c r="CUV45" s="10"/>
      <c r="CUW45" s="10"/>
      <c r="CUX45" s="10"/>
      <c r="CUY45" s="10"/>
      <c r="CUZ45" s="10"/>
      <c r="CVA45" s="10"/>
      <c r="CVB45" s="10"/>
      <c r="CVC45" s="10"/>
      <c r="CVD45" s="10"/>
      <c r="CVE45" s="10"/>
      <c r="CVF45" s="10"/>
      <c r="CVG45" s="10"/>
      <c r="CVH45" s="10"/>
      <c r="CVI45" s="10"/>
      <c r="CVJ45" s="10"/>
      <c r="CVK45" s="10"/>
      <c r="CVL45" s="10"/>
      <c r="CVM45" s="10"/>
      <c r="CVN45" s="10"/>
      <c r="CVO45" s="10"/>
      <c r="CVP45" s="10"/>
      <c r="CVQ45" s="10"/>
      <c r="CVR45" s="10"/>
      <c r="CVS45" s="10"/>
      <c r="CVT45" s="10"/>
      <c r="CVU45" s="10"/>
      <c r="CVV45" s="10"/>
      <c r="CVW45" s="10"/>
      <c r="CVX45" s="10"/>
      <c r="CVY45" s="10"/>
      <c r="CVZ45" s="10"/>
      <c r="CWA45" s="10"/>
      <c r="CWB45" s="10"/>
      <c r="CWC45" s="10"/>
      <c r="CWD45" s="10"/>
      <c r="CWE45" s="10"/>
      <c r="CWF45" s="10"/>
      <c r="CWG45" s="10"/>
      <c r="CWH45" s="10"/>
      <c r="CWI45" s="10"/>
      <c r="CWJ45" s="10"/>
      <c r="CWK45" s="10"/>
      <c r="CWL45" s="10"/>
      <c r="CWM45" s="10"/>
      <c r="CWN45" s="10"/>
      <c r="CWO45" s="10"/>
      <c r="CWP45" s="10"/>
      <c r="CWQ45" s="10"/>
      <c r="CWR45" s="10"/>
      <c r="CWS45" s="10"/>
      <c r="CWT45" s="10"/>
      <c r="CWU45" s="10"/>
      <c r="CWV45" s="10"/>
      <c r="CWW45" s="10"/>
      <c r="CWX45" s="10"/>
      <c r="CWY45" s="10"/>
      <c r="CWZ45" s="10"/>
      <c r="CXA45" s="10"/>
      <c r="CXB45" s="10"/>
      <c r="CXC45" s="10"/>
      <c r="CXD45" s="10"/>
      <c r="CXE45" s="10"/>
      <c r="CXF45" s="10"/>
      <c r="CXG45" s="10"/>
      <c r="CXH45" s="10"/>
      <c r="CXI45" s="10"/>
      <c r="CXJ45" s="10"/>
      <c r="CXK45" s="10"/>
      <c r="CXL45" s="10"/>
      <c r="CXM45" s="10"/>
      <c r="CXN45" s="10"/>
      <c r="CXO45" s="10"/>
      <c r="CXP45" s="10"/>
      <c r="CXQ45" s="10"/>
      <c r="CXR45" s="10"/>
      <c r="CXS45" s="10"/>
      <c r="CXT45" s="10"/>
      <c r="CXU45" s="10"/>
      <c r="CXV45" s="10"/>
      <c r="CXW45" s="10"/>
      <c r="CXX45" s="10"/>
      <c r="CXY45" s="10"/>
      <c r="CXZ45" s="10"/>
      <c r="CYA45" s="10"/>
      <c r="CYB45" s="10"/>
      <c r="CYC45" s="10"/>
      <c r="CYD45" s="10"/>
      <c r="CYE45" s="10"/>
      <c r="CYF45" s="10"/>
      <c r="CYG45" s="10"/>
      <c r="CYH45" s="10"/>
      <c r="CYI45" s="10"/>
      <c r="CYJ45" s="10"/>
      <c r="CYK45" s="10"/>
      <c r="CYL45" s="10"/>
      <c r="CYM45" s="10"/>
      <c r="CYN45" s="10"/>
      <c r="CYO45" s="10"/>
      <c r="CYP45" s="10"/>
      <c r="CYQ45" s="10"/>
      <c r="CYR45" s="10"/>
      <c r="CYS45" s="10"/>
      <c r="CYT45" s="10"/>
      <c r="CYU45" s="10"/>
      <c r="CYV45" s="10"/>
      <c r="CYW45" s="10"/>
      <c r="CYX45" s="10"/>
      <c r="CYY45" s="10"/>
      <c r="CYZ45" s="10"/>
      <c r="CZA45" s="10"/>
      <c r="CZB45" s="10"/>
      <c r="CZC45" s="10"/>
      <c r="CZD45" s="10"/>
      <c r="CZE45" s="10"/>
      <c r="CZF45" s="10"/>
      <c r="CZG45" s="10"/>
      <c r="CZH45" s="10"/>
      <c r="CZI45" s="10"/>
      <c r="CZJ45" s="10"/>
      <c r="CZK45" s="10"/>
      <c r="CZL45" s="10"/>
      <c r="CZM45" s="10"/>
      <c r="CZN45" s="10"/>
      <c r="CZO45" s="10"/>
      <c r="CZP45" s="10"/>
      <c r="CZQ45" s="10"/>
      <c r="CZR45" s="10"/>
      <c r="CZS45" s="10"/>
      <c r="CZT45" s="10"/>
      <c r="CZU45" s="10"/>
      <c r="CZV45" s="10"/>
      <c r="CZW45" s="10"/>
      <c r="CZX45" s="10"/>
      <c r="CZY45" s="10"/>
      <c r="CZZ45" s="10"/>
      <c r="DAA45" s="10"/>
      <c r="DAB45" s="10"/>
      <c r="DAC45" s="10"/>
      <c r="DAD45" s="10"/>
      <c r="DAE45" s="10"/>
      <c r="DAF45" s="10"/>
      <c r="DAG45" s="10"/>
      <c r="DAH45" s="10"/>
      <c r="DAI45" s="10"/>
      <c r="DAJ45" s="10"/>
      <c r="DAK45" s="10"/>
      <c r="DAL45" s="10"/>
      <c r="DAM45" s="10"/>
      <c r="DAN45" s="10"/>
      <c r="DAO45" s="10"/>
      <c r="DAP45" s="10"/>
      <c r="DAQ45" s="10"/>
      <c r="DAR45" s="10"/>
      <c r="DAS45" s="10"/>
      <c r="DAT45" s="10"/>
      <c r="DAU45" s="10"/>
      <c r="DAV45" s="10"/>
      <c r="DAW45" s="10"/>
      <c r="DAX45" s="10"/>
      <c r="DAY45" s="10"/>
      <c r="DAZ45" s="10"/>
      <c r="DBA45" s="10"/>
      <c r="DBB45" s="10"/>
      <c r="DBC45" s="10"/>
      <c r="DBD45" s="10"/>
      <c r="DBE45" s="10"/>
      <c r="DBF45" s="10"/>
      <c r="DBG45" s="10"/>
      <c r="DBH45" s="10"/>
      <c r="DBI45" s="10"/>
      <c r="DBJ45" s="10"/>
      <c r="DBK45" s="10"/>
      <c r="DBL45" s="10"/>
      <c r="DBM45" s="10"/>
      <c r="DBN45" s="10"/>
      <c r="DBO45" s="10"/>
      <c r="DBP45" s="10"/>
      <c r="DBQ45" s="10"/>
      <c r="DBR45" s="10"/>
      <c r="DBS45" s="10"/>
      <c r="DBT45" s="10"/>
      <c r="DBU45" s="10"/>
      <c r="DBV45" s="10"/>
      <c r="DBW45" s="10"/>
      <c r="DBX45" s="10"/>
      <c r="DBY45" s="10"/>
      <c r="DBZ45" s="10"/>
      <c r="DCA45" s="10"/>
      <c r="DCB45" s="10"/>
      <c r="DCC45" s="10"/>
      <c r="DCD45" s="10"/>
      <c r="DCE45" s="10"/>
      <c r="DCF45" s="10"/>
      <c r="DCG45" s="10"/>
      <c r="DCH45" s="10"/>
      <c r="DCI45" s="10"/>
      <c r="DCJ45" s="10"/>
      <c r="DCK45" s="10"/>
      <c r="DCL45" s="10"/>
      <c r="DCM45" s="10"/>
      <c r="DCN45" s="10"/>
      <c r="DCO45" s="10"/>
      <c r="DCP45" s="10"/>
      <c r="DCQ45" s="10"/>
      <c r="DCR45" s="10"/>
      <c r="DCS45" s="10"/>
      <c r="DCT45" s="10"/>
      <c r="DCU45" s="10"/>
      <c r="DCV45" s="10"/>
      <c r="DCW45" s="10"/>
      <c r="DCX45" s="10"/>
      <c r="DCY45" s="10"/>
      <c r="DCZ45" s="10"/>
      <c r="DDA45" s="10"/>
      <c r="DDB45" s="10"/>
      <c r="DDC45" s="10"/>
      <c r="DDD45" s="10"/>
      <c r="DDE45" s="10"/>
      <c r="DDF45" s="10"/>
      <c r="DDG45" s="10"/>
      <c r="DDH45" s="10"/>
      <c r="DDI45" s="10"/>
      <c r="DDJ45" s="10"/>
      <c r="DDK45" s="10"/>
      <c r="DDL45" s="10"/>
      <c r="DDM45" s="10"/>
      <c r="DDN45" s="10"/>
      <c r="DDO45" s="10"/>
      <c r="DDP45" s="10"/>
      <c r="DDQ45" s="10"/>
      <c r="DDR45" s="10"/>
      <c r="DDS45" s="10"/>
      <c r="DDT45" s="10"/>
      <c r="DDU45" s="10"/>
      <c r="DDV45" s="10"/>
      <c r="DDW45" s="10"/>
      <c r="DDX45" s="10"/>
      <c r="DDY45" s="10"/>
      <c r="DDZ45" s="10"/>
      <c r="DEA45" s="10"/>
      <c r="DEB45" s="10"/>
      <c r="DEC45" s="10"/>
      <c r="DED45" s="10"/>
      <c r="DEE45" s="10"/>
      <c r="DEF45" s="10"/>
      <c r="DEG45" s="10"/>
      <c r="DEH45" s="10"/>
      <c r="DEI45" s="10"/>
      <c r="DEJ45" s="10"/>
      <c r="DEK45" s="10"/>
      <c r="DEL45" s="10"/>
      <c r="DEM45" s="10"/>
      <c r="DEN45" s="10"/>
      <c r="DEO45" s="10"/>
      <c r="DEP45" s="10"/>
      <c r="DEQ45" s="10"/>
      <c r="DER45" s="10"/>
      <c r="DES45" s="10"/>
      <c r="DET45" s="10"/>
      <c r="DEU45" s="10"/>
      <c r="DEV45" s="10"/>
      <c r="DEW45" s="10"/>
      <c r="DEX45" s="10"/>
      <c r="DEY45" s="10"/>
      <c r="DEZ45" s="10"/>
      <c r="DFA45" s="10"/>
      <c r="DFB45" s="10"/>
      <c r="DFC45" s="10"/>
      <c r="DFD45" s="10"/>
      <c r="DFE45" s="10"/>
      <c r="DFF45" s="10"/>
      <c r="DFG45" s="10"/>
      <c r="DFH45" s="10"/>
      <c r="DFI45" s="10"/>
      <c r="DFJ45" s="10"/>
      <c r="DFK45" s="10"/>
      <c r="DFL45" s="10"/>
      <c r="DFM45" s="10"/>
      <c r="DFN45" s="10"/>
      <c r="DFO45" s="10"/>
      <c r="DFP45" s="10"/>
      <c r="DFQ45" s="10"/>
      <c r="DFR45" s="10"/>
      <c r="DFS45" s="10"/>
      <c r="DFT45" s="10"/>
      <c r="DFU45" s="10"/>
      <c r="DFV45" s="10"/>
      <c r="DFW45" s="10"/>
      <c r="DFX45" s="10"/>
      <c r="DFY45" s="10"/>
      <c r="DFZ45" s="10"/>
      <c r="DGA45" s="10"/>
      <c r="DGB45" s="10"/>
      <c r="DGC45" s="10"/>
      <c r="DGD45" s="10"/>
      <c r="DGE45" s="10"/>
      <c r="DGF45" s="10"/>
      <c r="DGG45" s="10"/>
      <c r="DGH45" s="10"/>
      <c r="DGI45" s="10"/>
      <c r="DGJ45" s="10"/>
      <c r="DGK45" s="10"/>
      <c r="DGL45" s="10"/>
      <c r="DGM45" s="10"/>
      <c r="DGN45" s="10"/>
      <c r="DGO45" s="10"/>
      <c r="DGP45" s="10"/>
      <c r="DGQ45" s="10"/>
      <c r="DGR45" s="10"/>
      <c r="DGS45" s="10"/>
      <c r="DGT45" s="10"/>
      <c r="DGU45" s="10"/>
      <c r="DGV45" s="10"/>
      <c r="DGW45" s="10"/>
      <c r="DGX45" s="10"/>
      <c r="DGY45" s="10"/>
      <c r="DGZ45" s="10"/>
      <c r="DHA45" s="10"/>
      <c r="DHB45" s="10"/>
      <c r="DHC45" s="10"/>
      <c r="DHD45" s="10"/>
      <c r="DHE45" s="10"/>
      <c r="DHF45" s="10"/>
      <c r="DHG45" s="10"/>
      <c r="DHH45" s="10"/>
      <c r="DHI45" s="10"/>
      <c r="DHJ45" s="10"/>
      <c r="DHK45" s="10"/>
      <c r="DHL45" s="10"/>
      <c r="DHM45" s="10"/>
      <c r="DHN45" s="10"/>
      <c r="DHO45" s="10"/>
      <c r="DHP45" s="10"/>
      <c r="DHQ45" s="10"/>
      <c r="DHR45" s="10"/>
      <c r="DHS45" s="10"/>
      <c r="DHT45" s="10"/>
      <c r="DHU45" s="10"/>
      <c r="DHV45" s="10"/>
      <c r="DHW45" s="10"/>
      <c r="DHX45" s="10"/>
      <c r="DHY45" s="10"/>
      <c r="DHZ45" s="10"/>
      <c r="DIA45" s="10"/>
      <c r="DIB45" s="10"/>
      <c r="DIC45" s="10"/>
      <c r="DID45" s="10"/>
      <c r="DIE45" s="10"/>
      <c r="DIF45" s="10"/>
      <c r="DIG45" s="10"/>
      <c r="DIH45" s="10"/>
      <c r="DII45" s="10"/>
      <c r="DIJ45" s="10"/>
      <c r="DIK45" s="10"/>
      <c r="DIL45" s="10"/>
      <c r="DIM45" s="10"/>
      <c r="DIN45" s="10"/>
      <c r="DIO45" s="10"/>
      <c r="DIP45" s="10"/>
      <c r="DIQ45" s="10"/>
      <c r="DIR45" s="10"/>
      <c r="DIS45" s="10"/>
      <c r="DIT45" s="10"/>
      <c r="DIU45" s="10"/>
      <c r="DIV45" s="10"/>
      <c r="DIW45" s="10"/>
      <c r="DIX45" s="10"/>
      <c r="DIY45" s="10"/>
      <c r="DIZ45" s="10"/>
      <c r="DJA45" s="10"/>
      <c r="DJB45" s="10"/>
      <c r="DJC45" s="10"/>
      <c r="DJD45" s="10"/>
      <c r="DJE45" s="10"/>
      <c r="DJF45" s="10"/>
      <c r="DJG45" s="10"/>
      <c r="DJH45" s="10"/>
      <c r="DJI45" s="10"/>
      <c r="DJJ45" s="10"/>
      <c r="DJK45" s="10"/>
      <c r="DJL45" s="10"/>
      <c r="DJM45" s="10"/>
      <c r="DJN45" s="10"/>
      <c r="DJO45" s="10"/>
      <c r="DJP45" s="10"/>
      <c r="DJQ45" s="10"/>
      <c r="DJR45" s="10"/>
      <c r="DJS45" s="10"/>
      <c r="DJT45" s="10"/>
      <c r="DJU45" s="10"/>
      <c r="DJV45" s="10"/>
      <c r="DJW45" s="10"/>
      <c r="DJX45" s="10"/>
      <c r="DJY45" s="10"/>
      <c r="DJZ45" s="10"/>
      <c r="DKA45" s="10"/>
      <c r="DKB45" s="10"/>
      <c r="DKC45" s="10"/>
      <c r="DKD45" s="10"/>
      <c r="DKE45" s="10"/>
      <c r="DKF45" s="10"/>
      <c r="DKG45" s="10"/>
      <c r="DKH45" s="10"/>
      <c r="DKI45" s="10"/>
      <c r="DKJ45" s="10"/>
      <c r="DKK45" s="10"/>
      <c r="DKL45" s="10"/>
      <c r="DKM45" s="10"/>
      <c r="DKN45" s="10"/>
      <c r="DKO45" s="10"/>
      <c r="DKP45" s="10"/>
      <c r="DKQ45" s="10"/>
      <c r="DKR45" s="10"/>
      <c r="DKS45" s="10"/>
      <c r="DKT45" s="10"/>
      <c r="DKU45" s="10"/>
      <c r="DKV45" s="10"/>
      <c r="DKW45" s="10"/>
      <c r="DKX45" s="10"/>
      <c r="DKY45" s="10"/>
      <c r="DKZ45" s="10"/>
      <c r="DLA45" s="10"/>
      <c r="DLB45" s="10"/>
      <c r="DLC45" s="10"/>
      <c r="DLD45" s="10"/>
      <c r="DLE45" s="10"/>
      <c r="DLF45" s="10"/>
      <c r="DLG45" s="10"/>
      <c r="DLH45" s="10"/>
      <c r="DLI45" s="10"/>
      <c r="DLJ45" s="10"/>
      <c r="DLK45" s="10"/>
      <c r="DLL45" s="10"/>
      <c r="DLM45" s="10"/>
      <c r="DLN45" s="10"/>
      <c r="DLO45" s="10"/>
      <c r="DLP45" s="10"/>
      <c r="DLQ45" s="10"/>
      <c r="DLR45" s="10"/>
      <c r="DLS45" s="10"/>
      <c r="DLT45" s="10"/>
      <c r="DLU45" s="10"/>
      <c r="DLV45" s="10"/>
      <c r="DLW45" s="10"/>
      <c r="DLX45" s="10"/>
      <c r="DLY45" s="10"/>
      <c r="DLZ45" s="10"/>
      <c r="DMA45" s="10"/>
      <c r="DMB45" s="10"/>
      <c r="DMC45" s="10"/>
      <c r="DMD45" s="10"/>
      <c r="DME45" s="10"/>
      <c r="DMF45" s="10"/>
      <c r="DMG45" s="10"/>
      <c r="DMH45" s="10"/>
      <c r="DMI45" s="10"/>
      <c r="DMJ45" s="10"/>
      <c r="DMK45" s="10"/>
      <c r="DML45" s="10"/>
      <c r="DMM45" s="10"/>
      <c r="DMN45" s="10"/>
      <c r="DMO45" s="10"/>
      <c r="DMP45" s="10"/>
      <c r="DMQ45" s="10"/>
      <c r="DMR45" s="10"/>
      <c r="DMS45" s="10"/>
      <c r="DMT45" s="10"/>
      <c r="DMU45" s="10"/>
      <c r="DMV45" s="10"/>
      <c r="DMW45" s="10"/>
      <c r="DMX45" s="10"/>
      <c r="DMY45" s="10"/>
      <c r="DMZ45" s="10"/>
      <c r="DNA45" s="10"/>
      <c r="DNB45" s="10"/>
      <c r="DNC45" s="10"/>
      <c r="DND45" s="10"/>
      <c r="DNE45" s="10"/>
      <c r="DNF45" s="10"/>
      <c r="DNG45" s="10"/>
      <c r="DNH45" s="10"/>
      <c r="DNI45" s="10"/>
      <c r="DNJ45" s="10"/>
      <c r="DNK45" s="10"/>
      <c r="DNL45" s="10"/>
      <c r="DNM45" s="10"/>
      <c r="DNN45" s="10"/>
      <c r="DNO45" s="10"/>
      <c r="DNP45" s="10"/>
      <c r="DNQ45" s="10"/>
      <c r="DNR45" s="10"/>
      <c r="DNS45" s="10"/>
      <c r="DNT45" s="10"/>
      <c r="DNU45" s="10"/>
      <c r="DNV45" s="10"/>
      <c r="DNW45" s="10"/>
      <c r="DNX45" s="10"/>
      <c r="DNY45" s="10"/>
      <c r="DNZ45" s="10"/>
      <c r="DOA45" s="10"/>
      <c r="DOB45" s="10"/>
      <c r="DOC45" s="10"/>
      <c r="DOD45" s="10"/>
      <c r="DOE45" s="10"/>
      <c r="DOF45" s="10"/>
      <c r="DOG45" s="10"/>
      <c r="DOH45" s="10"/>
      <c r="DOI45" s="10"/>
      <c r="DOJ45" s="10"/>
      <c r="DOK45" s="10"/>
      <c r="DOL45" s="10"/>
      <c r="DOM45" s="10"/>
      <c r="DON45" s="10"/>
      <c r="DOO45" s="10"/>
      <c r="DOP45" s="10"/>
      <c r="DOQ45" s="10"/>
      <c r="DOR45" s="10"/>
      <c r="DOS45" s="10"/>
      <c r="DOT45" s="10"/>
      <c r="DOU45" s="10"/>
      <c r="DOV45" s="10"/>
      <c r="DOW45" s="10"/>
      <c r="DOX45" s="10"/>
      <c r="DOY45" s="10"/>
      <c r="DOZ45" s="10"/>
      <c r="DPA45" s="10"/>
      <c r="DPB45" s="10"/>
      <c r="DPC45" s="10"/>
      <c r="DPD45" s="10"/>
      <c r="DPE45" s="10"/>
      <c r="DPF45" s="10"/>
      <c r="DPG45" s="10"/>
      <c r="DPH45" s="10"/>
      <c r="DPI45" s="10"/>
      <c r="DPJ45" s="10"/>
      <c r="DPK45" s="10"/>
      <c r="DPL45" s="10"/>
      <c r="DPM45" s="10"/>
      <c r="DPN45" s="10"/>
      <c r="DPO45" s="10"/>
      <c r="DPP45" s="10"/>
      <c r="DPQ45" s="10"/>
      <c r="DPR45" s="10"/>
      <c r="DPS45" s="10"/>
      <c r="DPT45" s="10"/>
      <c r="DPU45" s="10"/>
      <c r="DPV45" s="10"/>
      <c r="DPW45" s="10"/>
      <c r="DPX45" s="10"/>
      <c r="DPY45" s="10"/>
      <c r="DPZ45" s="10"/>
      <c r="DQA45" s="10"/>
      <c r="DQB45" s="10"/>
      <c r="DQC45" s="10"/>
      <c r="DQD45" s="10"/>
      <c r="DQE45" s="10"/>
      <c r="DQF45" s="10"/>
      <c r="DQG45" s="10"/>
      <c r="DQH45" s="10"/>
      <c r="DQI45" s="10"/>
      <c r="DQJ45" s="10"/>
      <c r="DQK45" s="10"/>
      <c r="DQL45" s="10"/>
      <c r="DQM45" s="10"/>
      <c r="DQN45" s="10"/>
      <c r="DQO45" s="10"/>
      <c r="DQP45" s="10"/>
      <c r="DQQ45" s="10"/>
      <c r="DQR45" s="10"/>
      <c r="DQS45" s="10"/>
      <c r="DQT45" s="10"/>
      <c r="DQU45" s="10"/>
      <c r="DQV45" s="10"/>
      <c r="DQW45" s="10"/>
      <c r="DQX45" s="10"/>
      <c r="DQY45" s="10"/>
      <c r="DQZ45" s="10"/>
      <c r="DRA45" s="10"/>
      <c r="DRB45" s="10"/>
      <c r="DRC45" s="10"/>
      <c r="DRD45" s="10"/>
      <c r="DRE45" s="10"/>
      <c r="DRF45" s="10"/>
      <c r="DRG45" s="10"/>
      <c r="DRH45" s="10"/>
      <c r="DRI45" s="10"/>
      <c r="DRJ45" s="10"/>
      <c r="DRK45" s="10"/>
      <c r="DRL45" s="10"/>
      <c r="DRM45" s="10"/>
      <c r="DRN45" s="10"/>
      <c r="DRO45" s="10"/>
      <c r="DRP45" s="10"/>
      <c r="DRQ45" s="10"/>
      <c r="DRR45" s="10"/>
      <c r="DRS45" s="10"/>
      <c r="DRT45" s="10"/>
      <c r="DRU45" s="10"/>
      <c r="DRV45" s="10"/>
      <c r="DRW45" s="10"/>
      <c r="DRX45" s="10"/>
      <c r="DRY45" s="10"/>
      <c r="DRZ45" s="10"/>
      <c r="DSA45" s="10"/>
      <c r="DSB45" s="10"/>
      <c r="DSC45" s="10"/>
      <c r="DSD45" s="10"/>
      <c r="DSE45" s="10"/>
      <c r="DSF45" s="10"/>
      <c r="DSG45" s="10"/>
      <c r="DSH45" s="10"/>
      <c r="DSI45" s="10"/>
      <c r="DSJ45" s="10"/>
      <c r="DSK45" s="10"/>
      <c r="DSL45" s="10"/>
      <c r="DSM45" s="10"/>
      <c r="DSN45" s="10"/>
      <c r="DSO45" s="10"/>
      <c r="DSP45" s="10"/>
      <c r="DSQ45" s="10"/>
      <c r="DSR45" s="10"/>
      <c r="DSS45" s="10"/>
      <c r="DST45" s="10"/>
      <c r="DSU45" s="10"/>
      <c r="DSV45" s="10"/>
      <c r="DSW45" s="10"/>
      <c r="DSX45" s="10"/>
      <c r="DSY45" s="10"/>
      <c r="DSZ45" s="10"/>
      <c r="DTA45" s="10"/>
      <c r="DTB45" s="10"/>
      <c r="DTC45" s="10"/>
      <c r="DTD45" s="10"/>
      <c r="DTE45" s="10"/>
      <c r="DTF45" s="10"/>
      <c r="DTG45" s="10"/>
      <c r="DTH45" s="10"/>
      <c r="DTI45" s="10"/>
      <c r="DTJ45" s="10"/>
      <c r="DTK45" s="10"/>
      <c r="DTL45" s="10"/>
      <c r="DTM45" s="10"/>
      <c r="DTN45" s="10"/>
      <c r="DTO45" s="10"/>
      <c r="DTP45" s="10"/>
      <c r="DTQ45" s="10"/>
      <c r="DTR45" s="10"/>
      <c r="DTS45" s="10"/>
      <c r="DTT45" s="10"/>
      <c r="DTU45" s="10"/>
      <c r="DTV45" s="10"/>
      <c r="DTW45" s="10"/>
      <c r="DTX45" s="10"/>
      <c r="DTY45" s="10"/>
      <c r="DTZ45" s="10"/>
      <c r="DUA45" s="10"/>
      <c r="DUB45" s="10"/>
      <c r="DUC45" s="10"/>
      <c r="DUD45" s="10"/>
      <c r="DUE45" s="10"/>
      <c r="DUF45" s="10"/>
      <c r="DUG45" s="10"/>
      <c r="DUH45" s="10"/>
      <c r="DUI45" s="10"/>
      <c r="DUJ45" s="10"/>
      <c r="DUK45" s="10"/>
      <c r="DUL45" s="10"/>
      <c r="DUM45" s="10"/>
      <c r="DUN45" s="10"/>
      <c r="DUO45" s="10"/>
      <c r="DUP45" s="10"/>
      <c r="DUQ45" s="10"/>
      <c r="DUR45" s="10"/>
      <c r="DUS45" s="10"/>
      <c r="DUT45" s="10"/>
      <c r="DUU45" s="10"/>
      <c r="DUV45" s="10"/>
      <c r="DUW45" s="10"/>
      <c r="DUX45" s="10"/>
      <c r="DUY45" s="10"/>
      <c r="DUZ45" s="10"/>
      <c r="DVA45" s="10"/>
      <c r="DVB45" s="10"/>
      <c r="DVC45" s="10"/>
      <c r="DVD45" s="10"/>
      <c r="DVE45" s="10"/>
      <c r="DVF45" s="10"/>
      <c r="DVG45" s="10"/>
      <c r="DVH45" s="10"/>
      <c r="DVI45" s="10"/>
      <c r="DVJ45" s="10"/>
      <c r="DVK45" s="10"/>
      <c r="DVL45" s="10"/>
      <c r="DVM45" s="10"/>
      <c r="DVN45" s="10"/>
      <c r="DVO45" s="10"/>
      <c r="DVP45" s="10"/>
      <c r="DVQ45" s="10"/>
      <c r="DVR45" s="10"/>
      <c r="DVS45" s="10"/>
      <c r="DVT45" s="10"/>
      <c r="DVU45" s="10"/>
      <c r="DVV45" s="10"/>
      <c r="DVW45" s="10"/>
      <c r="DVX45" s="10"/>
      <c r="DVY45" s="10"/>
      <c r="DVZ45" s="10"/>
      <c r="DWA45" s="10"/>
      <c r="DWB45" s="10"/>
      <c r="DWC45" s="10"/>
      <c r="DWD45" s="10"/>
      <c r="DWE45" s="10"/>
      <c r="DWF45" s="10"/>
      <c r="DWG45" s="10"/>
      <c r="DWH45" s="10"/>
      <c r="DWI45" s="10"/>
      <c r="DWJ45" s="10"/>
      <c r="DWK45" s="10"/>
      <c r="DWL45" s="10"/>
      <c r="DWM45" s="10"/>
      <c r="DWN45" s="10"/>
      <c r="DWO45" s="10"/>
      <c r="DWP45" s="10"/>
      <c r="DWQ45" s="10"/>
      <c r="DWR45" s="10"/>
      <c r="DWS45" s="10"/>
      <c r="DWT45" s="10"/>
      <c r="DWU45" s="10"/>
      <c r="DWV45" s="10"/>
      <c r="DWW45" s="10"/>
      <c r="DWX45" s="10"/>
      <c r="DWY45" s="10"/>
      <c r="DWZ45" s="10"/>
      <c r="DXA45" s="10"/>
      <c r="DXB45" s="10"/>
      <c r="DXC45" s="10"/>
      <c r="DXD45" s="10"/>
      <c r="DXE45" s="10"/>
      <c r="DXF45" s="10"/>
      <c r="DXG45" s="10"/>
      <c r="DXH45" s="10"/>
      <c r="DXI45" s="10"/>
      <c r="DXJ45" s="10"/>
      <c r="DXK45" s="10"/>
      <c r="DXL45" s="10"/>
      <c r="DXM45" s="10"/>
      <c r="DXN45" s="10"/>
      <c r="DXO45" s="10"/>
      <c r="DXP45" s="10"/>
      <c r="DXQ45" s="10"/>
      <c r="DXR45" s="10"/>
      <c r="DXS45" s="10"/>
      <c r="DXT45" s="10"/>
      <c r="DXU45" s="10"/>
      <c r="DXV45" s="10"/>
      <c r="DXW45" s="10"/>
      <c r="DXX45" s="10"/>
      <c r="DXY45" s="10"/>
      <c r="DXZ45" s="10"/>
      <c r="DYA45" s="10"/>
      <c r="DYB45" s="10"/>
      <c r="DYC45" s="10"/>
      <c r="DYD45" s="10"/>
      <c r="DYE45" s="10"/>
      <c r="DYF45" s="10"/>
      <c r="DYG45" s="10"/>
      <c r="DYH45" s="10"/>
      <c r="DYI45" s="10"/>
      <c r="DYJ45" s="10"/>
      <c r="DYK45" s="10"/>
      <c r="DYL45" s="10"/>
      <c r="DYM45" s="10"/>
      <c r="DYN45" s="10"/>
      <c r="DYO45" s="10"/>
      <c r="DYP45" s="10"/>
      <c r="DYQ45" s="10"/>
      <c r="DYR45" s="10"/>
      <c r="DYS45" s="10"/>
      <c r="DYT45" s="10"/>
      <c r="DYU45" s="10"/>
      <c r="DYV45" s="10"/>
      <c r="DYW45" s="10"/>
      <c r="DYX45" s="10"/>
      <c r="DYY45" s="10"/>
      <c r="DYZ45" s="10"/>
      <c r="DZA45" s="10"/>
      <c r="DZB45" s="10"/>
      <c r="DZC45" s="10"/>
      <c r="DZD45" s="10"/>
      <c r="DZE45" s="10"/>
      <c r="DZF45" s="10"/>
      <c r="DZG45" s="10"/>
      <c r="DZH45" s="10"/>
      <c r="DZI45" s="10"/>
      <c r="DZJ45" s="10"/>
      <c r="DZK45" s="10"/>
      <c r="DZL45" s="10"/>
      <c r="DZM45" s="10"/>
      <c r="DZN45" s="10"/>
      <c r="DZO45" s="10"/>
      <c r="DZP45" s="10"/>
      <c r="DZQ45" s="10"/>
      <c r="DZR45" s="10"/>
      <c r="DZS45" s="10"/>
      <c r="DZT45" s="10"/>
      <c r="DZU45" s="10"/>
      <c r="DZV45" s="10"/>
      <c r="DZW45" s="10"/>
      <c r="DZX45" s="10"/>
      <c r="DZY45" s="10"/>
      <c r="DZZ45" s="10"/>
      <c r="EAA45" s="10"/>
      <c r="EAB45" s="10"/>
      <c r="EAC45" s="10"/>
      <c r="EAD45" s="10"/>
      <c r="EAE45" s="10"/>
      <c r="EAF45" s="10"/>
      <c r="EAG45" s="10"/>
      <c r="EAH45" s="10"/>
      <c r="EAI45" s="10"/>
      <c r="EAJ45" s="10"/>
      <c r="EAK45" s="10"/>
      <c r="EAL45" s="10"/>
      <c r="EAM45" s="10"/>
      <c r="EAN45" s="10"/>
      <c r="EAO45" s="10"/>
      <c r="EAP45" s="10"/>
      <c r="EAQ45" s="10"/>
      <c r="EAR45" s="10"/>
      <c r="EAS45" s="10"/>
      <c r="EAT45" s="10"/>
      <c r="EAU45" s="10"/>
      <c r="EAV45" s="10"/>
      <c r="EAW45" s="10"/>
      <c r="EAX45" s="10"/>
      <c r="EAY45" s="10"/>
      <c r="EAZ45" s="10"/>
      <c r="EBA45" s="10"/>
      <c r="EBB45" s="10"/>
      <c r="EBC45" s="10"/>
      <c r="EBD45" s="10"/>
      <c r="EBE45" s="10"/>
      <c r="EBF45" s="10"/>
      <c r="EBG45" s="10"/>
      <c r="EBH45" s="10"/>
      <c r="EBI45" s="10"/>
      <c r="EBJ45" s="10"/>
      <c r="EBK45" s="10"/>
      <c r="EBL45" s="10"/>
      <c r="EBM45" s="10"/>
      <c r="EBN45" s="10"/>
      <c r="EBO45" s="10"/>
      <c r="EBP45" s="10"/>
      <c r="EBQ45" s="10"/>
      <c r="EBR45" s="10"/>
      <c r="EBS45" s="10"/>
      <c r="EBT45" s="10"/>
      <c r="EBU45" s="10"/>
      <c r="EBV45" s="10"/>
      <c r="EBW45" s="10"/>
      <c r="EBX45" s="10"/>
      <c r="EBY45" s="10"/>
      <c r="EBZ45" s="10"/>
      <c r="ECA45" s="10"/>
      <c r="ECB45" s="10"/>
      <c r="ECC45" s="10"/>
      <c r="ECD45" s="10"/>
      <c r="ECE45" s="10"/>
      <c r="ECF45" s="10"/>
      <c r="ECG45" s="10"/>
      <c r="ECH45" s="10"/>
      <c r="ECI45" s="10"/>
      <c r="ECJ45" s="10"/>
      <c r="ECK45" s="10"/>
      <c r="ECL45" s="10"/>
      <c r="ECM45" s="10"/>
      <c r="ECN45" s="10"/>
      <c r="ECO45" s="10"/>
      <c r="ECP45" s="10"/>
      <c r="ECQ45" s="10"/>
      <c r="ECR45" s="10"/>
      <c r="ECS45" s="10"/>
      <c r="ECT45" s="10"/>
      <c r="ECU45" s="10"/>
      <c r="ECV45" s="10"/>
      <c r="ECW45" s="10"/>
      <c r="ECX45" s="10"/>
      <c r="ECY45" s="10"/>
      <c r="ECZ45" s="10"/>
      <c r="EDA45" s="10"/>
      <c r="EDB45" s="10"/>
      <c r="EDC45" s="10"/>
      <c r="EDD45" s="10"/>
      <c r="EDE45" s="10"/>
      <c r="EDF45" s="10"/>
      <c r="EDG45" s="10"/>
      <c r="EDH45" s="10"/>
      <c r="EDI45" s="10"/>
      <c r="EDJ45" s="10"/>
      <c r="EDK45" s="10"/>
      <c r="EDL45" s="10"/>
      <c r="EDM45" s="10"/>
      <c r="EDN45" s="10"/>
      <c r="EDO45" s="10"/>
      <c r="EDP45" s="10"/>
      <c r="EDQ45" s="10"/>
      <c r="EDR45" s="10"/>
      <c r="EDS45" s="10"/>
      <c r="EDT45" s="10"/>
      <c r="EDU45" s="10"/>
      <c r="EDV45" s="10"/>
      <c r="EDW45" s="10"/>
      <c r="EDX45" s="10"/>
      <c r="EDY45" s="10"/>
      <c r="EDZ45" s="10"/>
      <c r="EEA45" s="10"/>
      <c r="EEB45" s="10"/>
      <c r="EEC45" s="10"/>
      <c r="EED45" s="10"/>
      <c r="EEE45" s="10"/>
      <c r="EEF45" s="10"/>
      <c r="EEG45" s="10"/>
      <c r="EEH45" s="10"/>
      <c r="EEI45" s="10"/>
      <c r="EEJ45" s="10"/>
      <c r="EEK45" s="10"/>
      <c r="EEL45" s="10"/>
      <c r="EEM45" s="10"/>
      <c r="EEN45" s="10"/>
      <c r="EEO45" s="10"/>
      <c r="EEP45" s="10"/>
      <c r="EEQ45" s="10"/>
      <c r="EER45" s="10"/>
      <c r="EES45" s="10"/>
      <c r="EET45" s="10"/>
      <c r="EEU45" s="10"/>
      <c r="EEV45" s="10"/>
      <c r="EEW45" s="10"/>
      <c r="EEX45" s="10"/>
      <c r="EEY45" s="10"/>
      <c r="EEZ45" s="10"/>
      <c r="EFA45" s="10"/>
      <c r="EFB45" s="10"/>
      <c r="EFC45" s="10"/>
      <c r="EFD45" s="10"/>
      <c r="EFE45" s="10"/>
      <c r="EFF45" s="10"/>
      <c r="EFG45" s="10"/>
      <c r="EFH45" s="10"/>
      <c r="EFI45" s="10"/>
      <c r="EFJ45" s="10"/>
      <c r="EFK45" s="10"/>
      <c r="EFL45" s="10"/>
      <c r="EFM45" s="10"/>
      <c r="EFN45" s="10"/>
      <c r="EFO45" s="10"/>
      <c r="EFP45" s="10"/>
      <c r="EFQ45" s="10"/>
      <c r="EFR45" s="10"/>
      <c r="EFS45" s="10"/>
      <c r="EFT45" s="10"/>
      <c r="EFU45" s="10"/>
      <c r="EFV45" s="10"/>
      <c r="EFW45" s="10"/>
      <c r="EFX45" s="10"/>
      <c r="EFY45" s="10"/>
      <c r="EFZ45" s="10"/>
      <c r="EGA45" s="10"/>
      <c r="EGB45" s="10"/>
      <c r="EGC45" s="10"/>
      <c r="EGD45" s="10"/>
      <c r="EGE45" s="10"/>
      <c r="EGF45" s="10"/>
      <c r="EGG45" s="10"/>
      <c r="EGH45" s="10"/>
      <c r="EGI45" s="10"/>
      <c r="EGJ45" s="10"/>
      <c r="EGK45" s="10"/>
      <c r="EGL45" s="10"/>
      <c r="EGM45" s="10"/>
      <c r="EGN45" s="10"/>
      <c r="EGO45" s="10"/>
      <c r="EGP45" s="10"/>
      <c r="EGQ45" s="10"/>
      <c r="EGR45" s="10"/>
      <c r="EGS45" s="10"/>
      <c r="EGT45" s="10"/>
      <c r="EGU45" s="10"/>
      <c r="EGV45" s="10"/>
      <c r="EGW45" s="10"/>
      <c r="EGX45" s="10"/>
      <c r="EGY45" s="10"/>
      <c r="EGZ45" s="10"/>
      <c r="EHA45" s="10"/>
      <c r="EHB45" s="10"/>
      <c r="EHC45" s="10"/>
      <c r="EHD45" s="10"/>
      <c r="EHE45" s="10"/>
      <c r="EHF45" s="10"/>
      <c r="EHG45" s="10"/>
      <c r="EHH45" s="10"/>
      <c r="EHI45" s="10"/>
      <c r="EHJ45" s="10"/>
      <c r="EHK45" s="10"/>
      <c r="EHL45" s="10"/>
      <c r="EHM45" s="10"/>
      <c r="EHN45" s="10"/>
      <c r="EHO45" s="10"/>
      <c r="EHP45" s="10"/>
      <c r="EHQ45" s="10"/>
      <c r="EHR45" s="10"/>
      <c r="EHS45" s="10"/>
      <c r="EHT45" s="10"/>
      <c r="EHU45" s="10"/>
      <c r="EHV45" s="10"/>
      <c r="EHW45" s="10"/>
      <c r="EHX45" s="10"/>
      <c r="EHY45" s="10"/>
      <c r="EHZ45" s="10"/>
      <c r="EIA45" s="10"/>
      <c r="EIB45" s="10"/>
      <c r="EIC45" s="10"/>
      <c r="EID45" s="10"/>
      <c r="EIE45" s="10"/>
      <c r="EIF45" s="10"/>
      <c r="EIG45" s="10"/>
      <c r="EIH45" s="10"/>
      <c r="EII45" s="10"/>
      <c r="EIJ45" s="10"/>
      <c r="EIK45" s="10"/>
      <c r="EIL45" s="10"/>
      <c r="EIM45" s="10"/>
      <c r="EIN45" s="10"/>
      <c r="EIO45" s="10"/>
      <c r="EIP45" s="10"/>
      <c r="EIQ45" s="10"/>
      <c r="EIR45" s="10"/>
      <c r="EIS45" s="10"/>
      <c r="EIT45" s="10"/>
      <c r="EIU45" s="10"/>
      <c r="EIV45" s="10"/>
      <c r="EIW45" s="10"/>
      <c r="EIX45" s="10"/>
      <c r="EIY45" s="10"/>
      <c r="EIZ45" s="10"/>
      <c r="EJA45" s="10"/>
      <c r="EJB45" s="10"/>
      <c r="EJC45" s="10"/>
      <c r="EJD45" s="10"/>
      <c r="EJE45" s="10"/>
      <c r="EJF45" s="10"/>
      <c r="EJG45" s="10"/>
      <c r="EJH45" s="10"/>
      <c r="EJI45" s="10"/>
      <c r="EJJ45" s="10"/>
      <c r="EJK45" s="10"/>
      <c r="EJL45" s="10"/>
      <c r="EJM45" s="10"/>
      <c r="EJN45" s="10"/>
      <c r="EJO45" s="10"/>
      <c r="EJP45" s="10"/>
      <c r="EJQ45" s="10"/>
      <c r="EJR45" s="10"/>
      <c r="EJS45" s="10"/>
      <c r="EJT45" s="10"/>
      <c r="EJU45" s="10"/>
      <c r="EJV45" s="10"/>
      <c r="EJW45" s="10"/>
      <c r="EJX45" s="10"/>
      <c r="EJY45" s="10"/>
      <c r="EJZ45" s="10"/>
      <c r="EKA45" s="10"/>
      <c r="EKB45" s="10"/>
      <c r="EKC45" s="10"/>
      <c r="EKD45" s="10"/>
      <c r="EKE45" s="10"/>
      <c r="EKF45" s="10"/>
      <c r="EKG45" s="10"/>
      <c r="EKH45" s="10"/>
      <c r="EKI45" s="10"/>
      <c r="EKJ45" s="10"/>
      <c r="EKK45" s="10"/>
      <c r="EKL45" s="10"/>
      <c r="EKM45" s="10"/>
      <c r="EKN45" s="10"/>
      <c r="EKO45" s="10"/>
      <c r="EKP45" s="10"/>
      <c r="EKQ45" s="10"/>
      <c r="EKR45" s="10"/>
      <c r="EKS45" s="10"/>
      <c r="EKT45" s="10"/>
      <c r="EKU45" s="10"/>
      <c r="EKV45" s="10"/>
      <c r="EKW45" s="10"/>
      <c r="EKX45" s="10"/>
      <c r="EKY45" s="10"/>
      <c r="EKZ45" s="10"/>
      <c r="ELA45" s="10"/>
      <c r="ELB45" s="10"/>
      <c r="ELC45" s="10"/>
      <c r="ELD45" s="10"/>
      <c r="ELE45" s="10"/>
      <c r="ELF45" s="10"/>
      <c r="ELG45" s="10"/>
      <c r="ELH45" s="10"/>
      <c r="ELI45" s="10"/>
      <c r="ELJ45" s="10"/>
      <c r="ELK45" s="10"/>
      <c r="ELL45" s="10"/>
      <c r="ELM45" s="10"/>
      <c r="ELN45" s="10"/>
      <c r="ELO45" s="10"/>
      <c r="ELP45" s="10"/>
      <c r="ELQ45" s="10"/>
      <c r="ELR45" s="10"/>
      <c r="ELS45" s="10"/>
      <c r="ELT45" s="10"/>
      <c r="ELU45" s="10"/>
      <c r="ELV45" s="10"/>
      <c r="ELW45" s="10"/>
      <c r="ELX45" s="10"/>
      <c r="ELY45" s="10"/>
      <c r="ELZ45" s="10"/>
      <c r="EMA45" s="10"/>
      <c r="EMB45" s="10"/>
      <c r="EMC45" s="10"/>
      <c r="EMD45" s="10"/>
      <c r="EME45" s="10"/>
      <c r="EMF45" s="10"/>
      <c r="EMG45" s="10"/>
      <c r="EMH45" s="10"/>
      <c r="EMI45" s="10"/>
      <c r="EMJ45" s="10"/>
      <c r="EMK45" s="10"/>
      <c r="EML45" s="10"/>
      <c r="EMM45" s="10"/>
      <c r="EMN45" s="10"/>
      <c r="EMO45" s="10"/>
      <c r="EMP45" s="10"/>
      <c r="EMQ45" s="10"/>
      <c r="EMR45" s="10"/>
      <c r="EMS45" s="10"/>
      <c r="EMT45" s="10"/>
      <c r="EMU45" s="10"/>
      <c r="EMV45" s="10"/>
      <c r="EMW45" s="10"/>
      <c r="EMX45" s="10"/>
      <c r="EMY45" s="10"/>
      <c r="EMZ45" s="10"/>
      <c r="ENA45" s="10"/>
      <c r="ENB45" s="10"/>
      <c r="ENC45" s="10"/>
      <c r="END45" s="10"/>
      <c r="ENE45" s="10"/>
      <c r="ENF45" s="10"/>
      <c r="ENG45" s="10"/>
      <c r="ENH45" s="10"/>
      <c r="ENI45" s="10"/>
      <c r="ENJ45" s="10"/>
      <c r="ENK45" s="10"/>
      <c r="ENL45" s="10"/>
      <c r="ENM45" s="10"/>
      <c r="ENN45" s="10"/>
      <c r="ENO45" s="10"/>
      <c r="ENP45" s="10"/>
      <c r="ENQ45" s="10"/>
      <c r="ENR45" s="10"/>
      <c r="ENS45" s="10"/>
      <c r="ENT45" s="10"/>
      <c r="ENU45" s="10"/>
      <c r="ENV45" s="10"/>
      <c r="ENW45" s="10"/>
      <c r="ENX45" s="10"/>
      <c r="ENY45" s="10"/>
      <c r="ENZ45" s="10"/>
      <c r="EOA45" s="10"/>
      <c r="EOB45" s="10"/>
      <c r="EOC45" s="10"/>
      <c r="EOD45" s="10"/>
      <c r="EOE45" s="10"/>
      <c r="EOF45" s="10"/>
      <c r="EOG45" s="10"/>
      <c r="EOH45" s="10"/>
      <c r="EOI45" s="10"/>
      <c r="EOJ45" s="10"/>
      <c r="EOK45" s="10"/>
      <c r="EOL45" s="10"/>
      <c r="EOM45" s="10"/>
      <c r="EON45" s="10"/>
      <c r="EOO45" s="10"/>
      <c r="EOP45" s="10"/>
      <c r="EOQ45" s="10"/>
      <c r="EOR45" s="10"/>
      <c r="EOS45" s="10"/>
      <c r="EOT45" s="10"/>
      <c r="EOU45" s="10"/>
      <c r="EOV45" s="10"/>
      <c r="EOW45" s="10"/>
      <c r="EOX45" s="10"/>
      <c r="EOY45" s="10"/>
      <c r="EOZ45" s="10"/>
      <c r="EPA45" s="10"/>
      <c r="EPB45" s="10"/>
      <c r="EPC45" s="10"/>
      <c r="EPD45" s="10"/>
      <c r="EPE45" s="10"/>
      <c r="EPF45" s="10"/>
      <c r="EPG45" s="10"/>
      <c r="EPH45" s="10"/>
      <c r="EPI45" s="10"/>
      <c r="EPJ45" s="10"/>
      <c r="EPK45" s="10"/>
      <c r="EPL45" s="10"/>
      <c r="EPM45" s="10"/>
      <c r="EPN45" s="10"/>
      <c r="EPO45" s="10"/>
      <c r="EPP45" s="10"/>
      <c r="EPQ45" s="10"/>
      <c r="EPR45" s="10"/>
      <c r="EPS45" s="10"/>
      <c r="EPT45" s="10"/>
      <c r="EPU45" s="10"/>
      <c r="EPV45" s="10"/>
      <c r="EPW45" s="10"/>
      <c r="EPX45" s="10"/>
      <c r="EPY45" s="10"/>
      <c r="EPZ45" s="10"/>
      <c r="EQA45" s="10"/>
      <c r="EQB45" s="10"/>
      <c r="EQC45" s="10"/>
      <c r="EQD45" s="10"/>
      <c r="EQE45" s="10"/>
      <c r="EQF45" s="10"/>
      <c r="EQG45" s="10"/>
      <c r="EQH45" s="10"/>
      <c r="EQI45" s="10"/>
      <c r="EQJ45" s="10"/>
      <c r="EQK45" s="10"/>
      <c r="EQL45" s="10"/>
      <c r="EQM45" s="10"/>
      <c r="EQN45" s="10"/>
      <c r="EQO45" s="10"/>
      <c r="EQP45" s="10"/>
      <c r="EQQ45" s="10"/>
      <c r="EQR45" s="10"/>
      <c r="EQS45" s="10"/>
      <c r="EQT45" s="10"/>
      <c r="EQU45" s="10"/>
      <c r="EQV45" s="10"/>
      <c r="EQW45" s="10"/>
      <c r="EQX45" s="10"/>
      <c r="EQY45" s="10"/>
      <c r="EQZ45" s="10"/>
      <c r="ERA45" s="10"/>
      <c r="ERB45" s="10"/>
      <c r="ERC45" s="10"/>
      <c r="ERD45" s="10"/>
      <c r="ERE45" s="10"/>
      <c r="ERF45" s="10"/>
      <c r="ERG45" s="10"/>
      <c r="ERH45" s="10"/>
      <c r="ERI45" s="10"/>
      <c r="ERJ45" s="10"/>
      <c r="ERK45" s="10"/>
      <c r="ERL45" s="10"/>
      <c r="ERM45" s="10"/>
      <c r="ERN45" s="10"/>
      <c r="ERO45" s="10"/>
      <c r="ERP45" s="10"/>
      <c r="ERQ45" s="10"/>
      <c r="ERR45" s="10"/>
      <c r="ERS45" s="10"/>
      <c r="ERT45" s="10"/>
      <c r="ERU45" s="10"/>
      <c r="ERV45" s="10"/>
      <c r="ERW45" s="10"/>
      <c r="ERX45" s="10"/>
      <c r="ERY45" s="10"/>
      <c r="ERZ45" s="10"/>
      <c r="ESA45" s="10"/>
      <c r="ESB45" s="10"/>
      <c r="ESC45" s="10"/>
      <c r="ESD45" s="10"/>
      <c r="ESE45" s="10"/>
      <c r="ESF45" s="10"/>
      <c r="ESG45" s="10"/>
      <c r="ESH45" s="10"/>
      <c r="ESI45" s="10"/>
      <c r="ESJ45" s="10"/>
      <c r="ESK45" s="10"/>
      <c r="ESL45" s="10"/>
      <c r="ESM45" s="10"/>
      <c r="ESN45" s="10"/>
      <c r="ESO45" s="10"/>
      <c r="ESP45" s="10"/>
      <c r="ESQ45" s="10"/>
      <c r="ESR45" s="10"/>
      <c r="ESS45" s="10"/>
      <c r="EST45" s="10"/>
      <c r="ESU45" s="10"/>
      <c r="ESV45" s="10"/>
      <c r="ESW45" s="10"/>
      <c r="ESX45" s="10"/>
      <c r="ESY45" s="10"/>
      <c r="ESZ45" s="10"/>
      <c r="ETA45" s="10"/>
      <c r="ETB45" s="10"/>
      <c r="ETC45" s="10"/>
      <c r="ETD45" s="10"/>
      <c r="ETE45" s="10"/>
      <c r="ETF45" s="10"/>
      <c r="ETG45" s="10"/>
      <c r="ETH45" s="10"/>
      <c r="ETI45" s="10"/>
      <c r="ETJ45" s="10"/>
      <c r="ETK45" s="10"/>
      <c r="ETL45" s="10"/>
      <c r="ETM45" s="10"/>
      <c r="ETN45" s="10"/>
      <c r="ETO45" s="10"/>
      <c r="ETP45" s="10"/>
      <c r="ETQ45" s="10"/>
      <c r="ETR45" s="10"/>
      <c r="ETS45" s="10"/>
      <c r="ETT45" s="10"/>
      <c r="ETU45" s="10"/>
      <c r="ETV45" s="10"/>
      <c r="ETW45" s="10"/>
      <c r="ETX45" s="10"/>
      <c r="ETY45" s="10"/>
      <c r="ETZ45" s="10"/>
      <c r="EUA45" s="10"/>
      <c r="EUB45" s="10"/>
      <c r="EUC45" s="10"/>
      <c r="EUD45" s="10"/>
      <c r="EUE45" s="10"/>
      <c r="EUF45" s="10"/>
      <c r="EUG45" s="10"/>
      <c r="EUH45" s="10"/>
      <c r="EUI45" s="10"/>
      <c r="EUJ45" s="10"/>
      <c r="EUK45" s="10"/>
      <c r="EUL45" s="10"/>
      <c r="EUM45" s="10"/>
      <c r="EUN45" s="10"/>
      <c r="EUO45" s="10"/>
      <c r="EUP45" s="10"/>
      <c r="EUQ45" s="10"/>
      <c r="EUR45" s="10"/>
      <c r="EUS45" s="10"/>
      <c r="EUT45" s="10"/>
      <c r="EUU45" s="10"/>
      <c r="EUV45" s="10"/>
      <c r="EUW45" s="10"/>
      <c r="EUX45" s="10"/>
      <c r="EUY45" s="10"/>
      <c r="EUZ45" s="10"/>
      <c r="EVA45" s="10"/>
      <c r="EVB45" s="10"/>
      <c r="EVC45" s="10"/>
      <c r="EVD45" s="10"/>
      <c r="EVE45" s="10"/>
      <c r="EVF45" s="10"/>
      <c r="EVG45" s="10"/>
      <c r="EVH45" s="10"/>
      <c r="EVI45" s="10"/>
      <c r="EVJ45" s="10"/>
      <c r="EVK45" s="10"/>
      <c r="EVL45" s="10"/>
      <c r="EVM45" s="10"/>
      <c r="EVN45" s="10"/>
      <c r="EVO45" s="10"/>
      <c r="EVP45" s="10"/>
      <c r="EVQ45" s="10"/>
      <c r="EVR45" s="10"/>
      <c r="EVS45" s="10"/>
      <c r="EVT45" s="10"/>
      <c r="EVU45" s="10"/>
      <c r="EVV45" s="10"/>
      <c r="EVW45" s="10"/>
      <c r="EVX45" s="10"/>
      <c r="EVY45" s="10"/>
      <c r="EVZ45" s="10"/>
      <c r="EWA45" s="10"/>
      <c r="EWB45" s="10"/>
      <c r="EWC45" s="10"/>
      <c r="EWD45" s="10"/>
      <c r="EWE45" s="10"/>
      <c r="EWF45" s="10"/>
      <c r="EWG45" s="10"/>
      <c r="EWH45" s="10"/>
      <c r="EWI45" s="10"/>
      <c r="EWJ45" s="10"/>
      <c r="EWK45" s="10"/>
      <c r="EWL45" s="10"/>
      <c r="EWM45" s="10"/>
      <c r="EWN45" s="10"/>
      <c r="EWO45" s="10"/>
      <c r="EWP45" s="10"/>
      <c r="EWQ45" s="10"/>
      <c r="EWR45" s="10"/>
      <c r="EWS45" s="10"/>
      <c r="EWT45" s="10"/>
      <c r="EWU45" s="10"/>
      <c r="EWV45" s="10"/>
      <c r="EWW45" s="10"/>
      <c r="EWX45" s="10"/>
      <c r="EWY45" s="10"/>
      <c r="EWZ45" s="10"/>
      <c r="EXA45" s="10"/>
      <c r="EXB45" s="10"/>
      <c r="EXC45" s="10"/>
      <c r="EXD45" s="10"/>
      <c r="EXE45" s="10"/>
      <c r="EXF45" s="10"/>
      <c r="EXG45" s="10"/>
      <c r="EXH45" s="10"/>
      <c r="EXI45" s="10"/>
      <c r="EXJ45" s="10"/>
      <c r="EXK45" s="10"/>
      <c r="EXL45" s="10"/>
      <c r="EXM45" s="10"/>
      <c r="EXN45" s="10"/>
      <c r="EXO45" s="10"/>
      <c r="EXP45" s="10"/>
      <c r="EXQ45" s="10"/>
      <c r="EXR45" s="10"/>
      <c r="EXS45" s="10"/>
      <c r="EXT45" s="10"/>
      <c r="EXU45" s="10"/>
      <c r="EXV45" s="10"/>
      <c r="EXW45" s="10"/>
      <c r="EXX45" s="10"/>
      <c r="EXY45" s="10"/>
      <c r="EXZ45" s="10"/>
      <c r="EYA45" s="10"/>
      <c r="EYB45" s="10"/>
      <c r="EYC45" s="10"/>
      <c r="EYD45" s="10"/>
      <c r="EYE45" s="10"/>
      <c r="EYF45" s="10"/>
      <c r="EYG45" s="10"/>
      <c r="EYH45" s="10"/>
      <c r="EYI45" s="10"/>
      <c r="EYJ45" s="10"/>
      <c r="EYK45" s="10"/>
      <c r="EYL45" s="10"/>
      <c r="EYM45" s="10"/>
      <c r="EYN45" s="10"/>
      <c r="EYO45" s="10"/>
      <c r="EYP45" s="10"/>
      <c r="EYQ45" s="10"/>
      <c r="EYR45" s="10"/>
      <c r="EYS45" s="10"/>
      <c r="EYT45" s="10"/>
      <c r="EYU45" s="10"/>
      <c r="EYV45" s="10"/>
      <c r="EYW45" s="10"/>
      <c r="EYX45" s="10"/>
      <c r="EYY45" s="10"/>
      <c r="EYZ45" s="10"/>
      <c r="EZA45" s="10"/>
      <c r="EZB45" s="10"/>
      <c r="EZC45" s="10"/>
      <c r="EZD45" s="10"/>
      <c r="EZE45" s="10"/>
      <c r="EZF45" s="10"/>
      <c r="EZG45" s="10"/>
      <c r="EZH45" s="10"/>
      <c r="EZI45" s="10"/>
      <c r="EZJ45" s="10"/>
      <c r="EZK45" s="10"/>
      <c r="EZL45" s="10"/>
      <c r="EZM45" s="10"/>
      <c r="EZN45" s="10"/>
      <c r="EZO45" s="10"/>
      <c r="EZP45" s="10"/>
      <c r="EZQ45" s="10"/>
      <c r="EZR45" s="10"/>
      <c r="EZS45" s="10"/>
      <c r="EZT45" s="10"/>
      <c r="EZU45" s="10"/>
      <c r="EZV45" s="10"/>
      <c r="EZW45" s="10"/>
      <c r="EZX45" s="10"/>
      <c r="EZY45" s="10"/>
      <c r="EZZ45" s="10"/>
      <c r="FAA45" s="10"/>
      <c r="FAB45" s="10"/>
      <c r="FAC45" s="10"/>
      <c r="FAD45" s="10"/>
      <c r="FAE45" s="10"/>
      <c r="FAF45" s="10"/>
      <c r="FAG45" s="10"/>
      <c r="FAH45" s="10"/>
      <c r="FAI45" s="10"/>
      <c r="FAJ45" s="10"/>
      <c r="FAK45" s="10"/>
      <c r="FAL45" s="10"/>
      <c r="FAM45" s="10"/>
      <c r="FAN45" s="10"/>
      <c r="FAO45" s="10"/>
      <c r="FAP45" s="10"/>
      <c r="FAQ45" s="10"/>
      <c r="FAR45" s="10"/>
      <c r="FAS45" s="10"/>
      <c r="FAT45" s="10"/>
      <c r="FAU45" s="10"/>
      <c r="FAV45" s="10"/>
      <c r="FAW45" s="10"/>
      <c r="FAX45" s="10"/>
      <c r="FAY45" s="10"/>
      <c r="FAZ45" s="10"/>
      <c r="FBA45" s="10"/>
      <c r="FBB45" s="10"/>
      <c r="FBC45" s="10"/>
      <c r="FBD45" s="10"/>
      <c r="FBE45" s="10"/>
      <c r="FBF45" s="10"/>
      <c r="FBG45" s="10"/>
      <c r="FBH45" s="10"/>
      <c r="FBI45" s="10"/>
      <c r="FBJ45" s="10"/>
      <c r="FBK45" s="10"/>
      <c r="FBL45" s="10"/>
      <c r="FBM45" s="10"/>
      <c r="FBN45" s="10"/>
      <c r="FBO45" s="10"/>
      <c r="FBP45" s="10"/>
      <c r="FBQ45" s="10"/>
      <c r="FBR45" s="10"/>
      <c r="FBS45" s="10"/>
      <c r="FBT45" s="10"/>
      <c r="FBU45" s="10"/>
      <c r="FBV45" s="10"/>
      <c r="FBW45" s="10"/>
      <c r="FBX45" s="10"/>
      <c r="FBY45" s="10"/>
      <c r="FBZ45" s="10"/>
      <c r="FCA45" s="10"/>
      <c r="FCB45" s="10"/>
      <c r="FCC45" s="10"/>
      <c r="FCD45" s="10"/>
      <c r="FCE45" s="10"/>
      <c r="FCF45" s="10"/>
      <c r="FCG45" s="10"/>
      <c r="FCH45" s="10"/>
      <c r="FCI45" s="10"/>
      <c r="FCJ45" s="10"/>
      <c r="FCK45" s="10"/>
      <c r="FCL45" s="10"/>
      <c r="FCM45" s="10"/>
      <c r="FCN45" s="10"/>
      <c r="FCO45" s="10"/>
      <c r="FCP45" s="10"/>
      <c r="FCQ45" s="10"/>
      <c r="FCR45" s="10"/>
      <c r="FCS45" s="10"/>
      <c r="FCT45" s="10"/>
      <c r="FCU45" s="10"/>
      <c r="FCV45" s="10"/>
      <c r="FCW45" s="10"/>
      <c r="FCX45" s="10"/>
      <c r="FCY45" s="10"/>
      <c r="FCZ45" s="10"/>
      <c r="FDA45" s="10"/>
      <c r="FDB45" s="10"/>
      <c r="FDC45" s="10"/>
      <c r="FDD45" s="10"/>
      <c r="FDE45" s="10"/>
      <c r="FDF45" s="10"/>
      <c r="FDG45" s="10"/>
      <c r="FDH45" s="10"/>
      <c r="FDI45" s="10"/>
      <c r="FDJ45" s="10"/>
      <c r="FDK45" s="10"/>
      <c r="FDL45" s="10"/>
      <c r="FDM45" s="10"/>
      <c r="FDN45" s="10"/>
      <c r="FDO45" s="10"/>
      <c r="FDP45" s="10"/>
      <c r="FDQ45" s="10"/>
      <c r="FDR45" s="10"/>
      <c r="FDS45" s="10"/>
      <c r="FDT45" s="10"/>
      <c r="FDU45" s="10"/>
      <c r="FDV45" s="10"/>
      <c r="FDW45" s="10"/>
      <c r="FDX45" s="10"/>
      <c r="FDY45" s="10"/>
      <c r="FDZ45" s="10"/>
      <c r="FEA45" s="10"/>
      <c r="FEB45" s="10"/>
      <c r="FEC45" s="10"/>
      <c r="FED45" s="10"/>
      <c r="FEE45" s="10"/>
      <c r="FEF45" s="10"/>
      <c r="FEG45" s="10"/>
      <c r="FEH45" s="10"/>
      <c r="FEI45" s="10"/>
      <c r="FEJ45" s="10"/>
      <c r="FEK45" s="10"/>
      <c r="FEL45" s="10"/>
      <c r="FEM45" s="10"/>
      <c r="FEN45" s="10"/>
      <c r="FEO45" s="10"/>
      <c r="FEP45" s="10"/>
      <c r="FEQ45" s="10"/>
      <c r="FER45" s="10"/>
      <c r="FES45" s="10"/>
      <c r="FET45" s="10"/>
      <c r="FEU45" s="10"/>
      <c r="FEV45" s="10"/>
      <c r="FEW45" s="10"/>
      <c r="FEX45" s="10"/>
      <c r="FEY45" s="10"/>
      <c r="FEZ45" s="10"/>
      <c r="FFA45" s="10"/>
      <c r="FFB45" s="10"/>
      <c r="FFC45" s="10"/>
      <c r="FFD45" s="10"/>
      <c r="FFE45" s="10"/>
      <c r="FFF45" s="10"/>
      <c r="FFG45" s="10"/>
      <c r="FFH45" s="10"/>
      <c r="FFI45" s="10"/>
      <c r="FFJ45" s="10"/>
      <c r="FFK45" s="10"/>
      <c r="FFL45" s="10"/>
      <c r="FFM45" s="10"/>
      <c r="FFN45" s="10"/>
      <c r="FFO45" s="10"/>
      <c r="FFP45" s="10"/>
      <c r="FFQ45" s="10"/>
      <c r="FFR45" s="10"/>
      <c r="FFS45" s="10"/>
      <c r="FFT45" s="10"/>
      <c r="FFU45" s="10"/>
      <c r="FFV45" s="10"/>
      <c r="FFW45" s="10"/>
      <c r="FFX45" s="10"/>
      <c r="FFY45" s="10"/>
      <c r="FFZ45" s="10"/>
      <c r="FGA45" s="10"/>
      <c r="FGB45" s="10"/>
      <c r="FGC45" s="10"/>
      <c r="FGD45" s="10"/>
      <c r="FGE45" s="10"/>
      <c r="FGF45" s="10"/>
      <c r="FGG45" s="10"/>
      <c r="FGH45" s="10"/>
      <c r="FGI45" s="10"/>
      <c r="FGJ45" s="10"/>
      <c r="FGK45" s="10"/>
      <c r="FGL45" s="10"/>
      <c r="FGM45" s="10"/>
      <c r="FGN45" s="10"/>
      <c r="FGO45" s="10"/>
      <c r="FGP45" s="10"/>
      <c r="FGQ45" s="10"/>
      <c r="FGR45" s="10"/>
      <c r="FGS45" s="10"/>
      <c r="FGT45" s="10"/>
      <c r="FGU45" s="10"/>
      <c r="FGV45" s="10"/>
      <c r="FGW45" s="10"/>
      <c r="FGX45" s="10"/>
      <c r="FGY45" s="10"/>
      <c r="FGZ45" s="10"/>
      <c r="FHA45" s="10"/>
      <c r="FHB45" s="10"/>
      <c r="FHC45" s="10"/>
      <c r="FHD45" s="10"/>
      <c r="FHE45" s="10"/>
      <c r="FHF45" s="10"/>
      <c r="FHG45" s="10"/>
      <c r="FHH45" s="10"/>
      <c r="FHI45" s="10"/>
      <c r="FHJ45" s="10"/>
      <c r="FHK45" s="10"/>
      <c r="FHL45" s="10"/>
      <c r="FHM45" s="10"/>
      <c r="FHN45" s="10"/>
      <c r="FHO45" s="10"/>
      <c r="FHP45" s="10"/>
      <c r="FHQ45" s="10"/>
      <c r="FHR45" s="10"/>
      <c r="FHS45" s="10"/>
      <c r="FHT45" s="10"/>
      <c r="FHU45" s="10"/>
      <c r="FHV45" s="10"/>
      <c r="FHW45" s="10"/>
      <c r="FHX45" s="10"/>
      <c r="FHY45" s="10"/>
      <c r="FHZ45" s="10"/>
      <c r="FIA45" s="10"/>
      <c r="FIB45" s="10"/>
      <c r="FIC45" s="10"/>
      <c r="FID45" s="10"/>
      <c r="FIE45" s="10"/>
      <c r="FIF45" s="10"/>
      <c r="FIG45" s="10"/>
      <c r="FIH45" s="10"/>
      <c r="FII45" s="10"/>
      <c r="FIJ45" s="10"/>
      <c r="FIK45" s="10"/>
      <c r="FIL45" s="10"/>
      <c r="FIM45" s="10"/>
      <c r="FIN45" s="10"/>
      <c r="FIO45" s="10"/>
      <c r="FIP45" s="10"/>
      <c r="FIQ45" s="10"/>
      <c r="FIR45" s="10"/>
      <c r="FIS45" s="10"/>
      <c r="FIT45" s="10"/>
      <c r="FIU45" s="10"/>
      <c r="FIV45" s="10"/>
      <c r="FIW45" s="10"/>
      <c r="FIX45" s="10"/>
      <c r="FIY45" s="10"/>
      <c r="FIZ45" s="10"/>
      <c r="FJA45" s="10"/>
      <c r="FJB45" s="10"/>
      <c r="FJC45" s="10"/>
      <c r="FJD45" s="10"/>
      <c r="FJE45" s="10"/>
      <c r="FJF45" s="10"/>
      <c r="FJG45" s="10"/>
      <c r="FJH45" s="10"/>
      <c r="FJI45" s="10"/>
      <c r="FJJ45" s="10"/>
      <c r="FJK45" s="10"/>
      <c r="FJL45" s="10"/>
      <c r="FJM45" s="10"/>
      <c r="FJN45" s="10"/>
      <c r="FJO45" s="10"/>
      <c r="FJP45" s="10"/>
      <c r="FJQ45" s="10"/>
      <c r="FJR45" s="10"/>
      <c r="FJS45" s="10"/>
      <c r="FJT45" s="10"/>
      <c r="FJU45" s="10"/>
      <c r="FJV45" s="10"/>
      <c r="FJW45" s="10"/>
      <c r="FJX45" s="10"/>
      <c r="FJY45" s="10"/>
      <c r="FJZ45" s="10"/>
      <c r="FKA45" s="10"/>
      <c r="FKB45" s="10"/>
      <c r="FKC45" s="10"/>
      <c r="FKD45" s="10"/>
      <c r="FKE45" s="10"/>
      <c r="FKF45" s="10"/>
      <c r="FKG45" s="10"/>
      <c r="FKH45" s="10"/>
      <c r="FKI45" s="10"/>
      <c r="FKJ45" s="10"/>
      <c r="FKK45" s="10"/>
      <c r="FKL45" s="10"/>
      <c r="FKM45" s="10"/>
      <c r="FKN45" s="10"/>
      <c r="FKO45" s="10"/>
      <c r="FKP45" s="10"/>
      <c r="FKQ45" s="10"/>
      <c r="FKR45" s="10"/>
      <c r="FKS45" s="10"/>
      <c r="FKT45" s="10"/>
      <c r="FKU45" s="10"/>
      <c r="FKV45" s="10"/>
      <c r="FKW45" s="10"/>
      <c r="FKX45" s="10"/>
      <c r="FKY45" s="10"/>
      <c r="FKZ45" s="10"/>
      <c r="FLA45" s="10"/>
      <c r="FLB45" s="10"/>
      <c r="FLC45" s="10"/>
      <c r="FLD45" s="10"/>
      <c r="FLE45" s="10"/>
      <c r="FLF45" s="10"/>
      <c r="FLG45" s="10"/>
      <c r="FLH45" s="10"/>
      <c r="FLI45" s="10"/>
      <c r="FLJ45" s="10"/>
      <c r="FLK45" s="10"/>
      <c r="FLL45" s="10"/>
      <c r="FLM45" s="10"/>
      <c r="FLN45" s="10"/>
      <c r="FLO45" s="10"/>
      <c r="FLP45" s="10"/>
      <c r="FLQ45" s="10"/>
      <c r="FLR45" s="10"/>
      <c r="FLS45" s="10"/>
      <c r="FLT45" s="10"/>
      <c r="FLU45" s="10"/>
      <c r="FLV45" s="10"/>
      <c r="FLW45" s="10"/>
      <c r="FLX45" s="10"/>
      <c r="FLY45" s="10"/>
      <c r="FLZ45" s="10"/>
      <c r="FMA45" s="10"/>
      <c r="FMB45" s="10"/>
      <c r="FMC45" s="10"/>
      <c r="FMD45" s="10"/>
      <c r="FME45" s="10"/>
      <c r="FMF45" s="10"/>
      <c r="FMG45" s="10"/>
      <c r="FMH45" s="10"/>
      <c r="FMI45" s="10"/>
      <c r="FMJ45" s="10"/>
      <c r="FMK45" s="10"/>
      <c r="FML45" s="10"/>
      <c r="FMM45" s="10"/>
      <c r="FMN45" s="10"/>
      <c r="FMO45" s="10"/>
      <c r="FMP45" s="10"/>
      <c r="FMQ45" s="10"/>
      <c r="FMR45" s="10"/>
      <c r="FMS45" s="10"/>
      <c r="FMT45" s="10"/>
      <c r="FMU45" s="10"/>
      <c r="FMV45" s="10"/>
      <c r="FMW45" s="10"/>
      <c r="FMX45" s="10"/>
      <c r="FMY45" s="10"/>
      <c r="FMZ45" s="10"/>
      <c r="FNA45" s="10"/>
      <c r="FNB45" s="10"/>
      <c r="FNC45" s="10"/>
      <c r="FND45" s="10"/>
      <c r="FNE45" s="10"/>
      <c r="FNF45" s="10"/>
      <c r="FNG45" s="10"/>
      <c r="FNH45" s="10"/>
      <c r="FNI45" s="10"/>
      <c r="FNJ45" s="10"/>
      <c r="FNK45" s="10"/>
      <c r="FNL45" s="10"/>
      <c r="FNM45" s="10"/>
      <c r="FNN45" s="10"/>
      <c r="FNO45" s="10"/>
      <c r="FNP45" s="10"/>
      <c r="FNQ45" s="10"/>
      <c r="FNR45" s="10"/>
      <c r="FNS45" s="10"/>
      <c r="FNT45" s="10"/>
      <c r="FNU45" s="10"/>
      <c r="FNV45" s="10"/>
      <c r="FNW45" s="10"/>
      <c r="FNX45" s="10"/>
      <c r="FNY45" s="10"/>
      <c r="FNZ45" s="10"/>
      <c r="FOA45" s="10"/>
      <c r="FOB45" s="10"/>
      <c r="FOC45" s="10"/>
      <c r="FOD45" s="10"/>
      <c r="FOE45" s="10"/>
      <c r="FOF45" s="10"/>
      <c r="FOG45" s="10"/>
      <c r="FOH45" s="10"/>
      <c r="FOI45" s="10"/>
      <c r="FOJ45" s="10"/>
      <c r="FOK45" s="10"/>
      <c r="FOL45" s="10"/>
      <c r="FOM45" s="10"/>
      <c r="FON45" s="10"/>
      <c r="FOO45" s="10"/>
      <c r="FOP45" s="10"/>
      <c r="FOQ45" s="10"/>
      <c r="FOR45" s="10"/>
      <c r="FOS45" s="10"/>
      <c r="FOT45" s="10"/>
      <c r="FOU45" s="10"/>
      <c r="FOV45" s="10"/>
      <c r="FOW45" s="10"/>
      <c r="FOX45" s="10"/>
      <c r="FOY45" s="10"/>
      <c r="FOZ45" s="10"/>
      <c r="FPA45" s="10"/>
      <c r="FPB45" s="10"/>
      <c r="FPC45" s="10"/>
      <c r="FPD45" s="10"/>
      <c r="FPE45" s="10"/>
      <c r="FPF45" s="10"/>
      <c r="FPG45" s="10"/>
      <c r="FPH45" s="10"/>
      <c r="FPI45" s="10"/>
      <c r="FPJ45" s="10"/>
      <c r="FPK45" s="10"/>
      <c r="FPL45" s="10"/>
      <c r="FPM45" s="10"/>
      <c r="FPN45" s="10"/>
      <c r="FPO45" s="10"/>
      <c r="FPP45" s="10"/>
      <c r="FPQ45" s="10"/>
      <c r="FPR45" s="10"/>
      <c r="FPS45" s="10"/>
      <c r="FPT45" s="10"/>
      <c r="FPU45" s="10"/>
      <c r="FPV45" s="10"/>
      <c r="FPW45" s="10"/>
      <c r="FPX45" s="10"/>
      <c r="FPY45" s="10"/>
      <c r="FPZ45" s="10"/>
      <c r="FQA45" s="10"/>
      <c r="FQB45" s="10"/>
      <c r="FQC45" s="10"/>
      <c r="FQD45" s="10"/>
      <c r="FQE45" s="10"/>
      <c r="FQF45" s="10"/>
      <c r="FQG45" s="10"/>
      <c r="FQH45" s="10"/>
      <c r="FQI45" s="10"/>
      <c r="FQJ45" s="10"/>
      <c r="FQK45" s="10"/>
      <c r="FQL45" s="10"/>
      <c r="FQM45" s="10"/>
      <c r="FQN45" s="10"/>
      <c r="FQO45" s="10"/>
      <c r="FQP45" s="10"/>
      <c r="FQQ45" s="10"/>
      <c r="FQR45" s="10"/>
      <c r="FQS45" s="10"/>
      <c r="FQT45" s="10"/>
      <c r="FQU45" s="10"/>
      <c r="FQV45" s="10"/>
      <c r="FQW45" s="10"/>
      <c r="FQX45" s="10"/>
      <c r="FQY45" s="10"/>
      <c r="FQZ45" s="10"/>
      <c r="FRA45" s="10"/>
      <c r="FRB45" s="10"/>
      <c r="FRC45" s="10"/>
      <c r="FRD45" s="10"/>
      <c r="FRE45" s="10"/>
      <c r="FRF45" s="10"/>
      <c r="FRG45" s="10"/>
      <c r="FRH45" s="10"/>
      <c r="FRI45" s="10"/>
      <c r="FRJ45" s="10"/>
      <c r="FRK45" s="10"/>
      <c r="FRL45" s="10"/>
      <c r="FRM45" s="10"/>
      <c r="FRN45" s="10"/>
      <c r="FRO45" s="10"/>
      <c r="FRP45" s="10"/>
      <c r="FRQ45" s="10"/>
      <c r="FRR45" s="10"/>
      <c r="FRS45" s="10"/>
      <c r="FRT45" s="10"/>
      <c r="FRU45" s="10"/>
      <c r="FRV45" s="10"/>
      <c r="FRW45" s="10"/>
      <c r="FRX45" s="10"/>
      <c r="FRY45" s="10"/>
      <c r="FRZ45" s="10"/>
      <c r="FSA45" s="10"/>
      <c r="FSB45" s="10"/>
      <c r="FSC45" s="10"/>
      <c r="FSD45" s="10"/>
      <c r="FSE45" s="10"/>
      <c r="FSF45" s="10"/>
      <c r="FSG45" s="10"/>
      <c r="FSH45" s="10"/>
      <c r="FSI45" s="10"/>
      <c r="FSJ45" s="10"/>
      <c r="FSK45" s="10"/>
      <c r="FSL45" s="10"/>
      <c r="FSM45" s="10"/>
      <c r="FSN45" s="10"/>
      <c r="FSO45" s="10"/>
      <c r="FSP45" s="10"/>
      <c r="FSQ45" s="10"/>
      <c r="FSR45" s="10"/>
      <c r="FSS45" s="10"/>
      <c r="FST45" s="10"/>
      <c r="FSU45" s="10"/>
      <c r="FSV45" s="10"/>
      <c r="FSW45" s="10"/>
      <c r="FSX45" s="10"/>
      <c r="FSY45" s="10"/>
      <c r="FSZ45" s="10"/>
      <c r="FTA45" s="10"/>
      <c r="FTB45" s="10"/>
      <c r="FTC45" s="10"/>
      <c r="FTD45" s="10"/>
      <c r="FTE45" s="10"/>
      <c r="FTF45" s="10"/>
      <c r="FTG45" s="10"/>
      <c r="FTH45" s="10"/>
      <c r="FTI45" s="10"/>
      <c r="FTJ45" s="10"/>
      <c r="FTK45" s="10"/>
      <c r="FTL45" s="10"/>
      <c r="FTM45" s="10"/>
      <c r="FTN45" s="10"/>
      <c r="FTO45" s="10"/>
      <c r="FTP45" s="10"/>
      <c r="FTQ45" s="10"/>
      <c r="FTR45" s="10"/>
      <c r="FTS45" s="10"/>
      <c r="FTT45" s="10"/>
      <c r="FTU45" s="10"/>
      <c r="FTV45" s="10"/>
      <c r="FTW45" s="10"/>
      <c r="FTX45" s="10"/>
      <c r="FTY45" s="10"/>
      <c r="FTZ45" s="10"/>
      <c r="FUA45" s="10"/>
      <c r="FUB45" s="10"/>
      <c r="FUC45" s="10"/>
      <c r="FUD45" s="10"/>
      <c r="FUE45" s="10"/>
      <c r="FUF45" s="10"/>
      <c r="FUG45" s="10"/>
      <c r="FUH45" s="10"/>
      <c r="FUI45" s="10"/>
      <c r="FUJ45" s="10"/>
      <c r="FUK45" s="10"/>
      <c r="FUL45" s="10"/>
      <c r="FUM45" s="10"/>
      <c r="FUN45" s="10"/>
      <c r="FUO45" s="10"/>
      <c r="FUP45" s="10"/>
      <c r="FUQ45" s="10"/>
      <c r="FUR45" s="10"/>
      <c r="FUS45" s="10"/>
      <c r="FUT45" s="10"/>
      <c r="FUU45" s="10"/>
      <c r="FUV45" s="10"/>
      <c r="FUW45" s="10"/>
      <c r="FUX45" s="10"/>
      <c r="FUY45" s="10"/>
      <c r="FUZ45" s="10"/>
      <c r="FVA45" s="10"/>
      <c r="FVB45" s="10"/>
      <c r="FVC45" s="10"/>
      <c r="FVD45" s="10"/>
      <c r="FVE45" s="10"/>
      <c r="FVF45" s="10"/>
      <c r="FVG45" s="10"/>
      <c r="FVH45" s="10"/>
      <c r="FVI45" s="10"/>
      <c r="FVJ45" s="10"/>
      <c r="FVK45" s="10"/>
      <c r="FVL45" s="10"/>
      <c r="FVM45" s="10"/>
      <c r="FVN45" s="10"/>
      <c r="FVO45" s="10"/>
      <c r="FVP45" s="10"/>
      <c r="FVQ45" s="10"/>
      <c r="FVR45" s="10"/>
      <c r="FVS45" s="10"/>
      <c r="FVT45" s="10"/>
      <c r="FVU45" s="10"/>
      <c r="FVV45" s="10"/>
      <c r="FVW45" s="10"/>
      <c r="FVX45" s="10"/>
      <c r="FVY45" s="10"/>
      <c r="FVZ45" s="10"/>
      <c r="FWA45" s="10"/>
      <c r="FWB45" s="10"/>
      <c r="FWC45" s="10"/>
      <c r="FWD45" s="10"/>
      <c r="FWE45" s="10"/>
      <c r="FWF45" s="10"/>
      <c r="FWG45" s="10"/>
      <c r="FWH45" s="10"/>
      <c r="FWI45" s="10"/>
      <c r="FWJ45" s="10"/>
      <c r="FWK45" s="10"/>
      <c r="FWL45" s="10"/>
      <c r="FWM45" s="10"/>
      <c r="FWN45" s="10"/>
      <c r="FWO45" s="10"/>
      <c r="FWP45" s="10"/>
      <c r="FWQ45" s="10"/>
      <c r="FWR45" s="10"/>
      <c r="FWS45" s="10"/>
      <c r="FWT45" s="10"/>
      <c r="FWU45" s="10"/>
      <c r="FWV45" s="10"/>
      <c r="FWW45" s="10"/>
      <c r="FWX45" s="10"/>
      <c r="FWY45" s="10"/>
      <c r="FWZ45" s="10"/>
      <c r="FXA45" s="10"/>
      <c r="FXB45" s="10"/>
      <c r="FXC45" s="10"/>
      <c r="FXD45" s="10"/>
      <c r="FXE45" s="10"/>
      <c r="FXF45" s="10"/>
      <c r="FXG45" s="10"/>
      <c r="FXH45" s="10"/>
      <c r="FXI45" s="10"/>
      <c r="FXJ45" s="10"/>
      <c r="FXK45" s="10"/>
      <c r="FXL45" s="10"/>
      <c r="FXM45" s="10"/>
      <c r="FXN45" s="10"/>
      <c r="FXO45" s="10"/>
      <c r="FXP45" s="10"/>
      <c r="FXQ45" s="10"/>
      <c r="FXR45" s="10"/>
      <c r="FXS45" s="10"/>
      <c r="FXT45" s="10"/>
      <c r="FXU45" s="10"/>
      <c r="FXV45" s="10"/>
      <c r="FXW45" s="10"/>
      <c r="FXX45" s="10"/>
      <c r="FXY45" s="10"/>
      <c r="FXZ45" s="10"/>
      <c r="FYA45" s="10"/>
      <c r="FYB45" s="10"/>
      <c r="FYC45" s="10"/>
      <c r="FYD45" s="10"/>
      <c r="FYE45" s="10"/>
      <c r="FYF45" s="10"/>
      <c r="FYG45" s="10"/>
      <c r="FYH45" s="10"/>
      <c r="FYI45" s="10"/>
      <c r="FYJ45" s="10"/>
      <c r="FYK45" s="10"/>
      <c r="FYL45" s="10"/>
      <c r="FYM45" s="10"/>
      <c r="FYN45" s="10"/>
      <c r="FYO45" s="10"/>
      <c r="FYP45" s="10"/>
      <c r="FYQ45" s="10"/>
      <c r="FYR45" s="10"/>
      <c r="FYS45" s="10"/>
      <c r="FYT45" s="10"/>
      <c r="FYU45" s="10"/>
      <c r="FYV45" s="10"/>
      <c r="FYW45" s="10"/>
      <c r="FYX45" s="10"/>
      <c r="FYY45" s="10"/>
      <c r="FYZ45" s="10"/>
      <c r="FZA45" s="10"/>
      <c r="FZB45" s="10"/>
      <c r="FZC45" s="10"/>
      <c r="FZD45" s="10"/>
      <c r="FZE45" s="10"/>
      <c r="FZF45" s="10"/>
      <c r="FZG45" s="10"/>
      <c r="FZH45" s="10"/>
      <c r="FZI45" s="10"/>
      <c r="FZJ45" s="10"/>
      <c r="FZK45" s="10"/>
      <c r="FZL45" s="10"/>
      <c r="FZM45" s="10"/>
      <c r="FZN45" s="10"/>
      <c r="FZO45" s="10"/>
      <c r="FZP45" s="10"/>
      <c r="FZQ45" s="10"/>
      <c r="FZR45" s="10"/>
      <c r="FZS45" s="10"/>
      <c r="FZT45" s="10"/>
      <c r="FZU45" s="10"/>
      <c r="FZV45" s="10"/>
      <c r="FZW45" s="10"/>
      <c r="FZX45" s="10"/>
      <c r="FZY45" s="10"/>
      <c r="FZZ45" s="10"/>
      <c r="GAA45" s="10"/>
      <c r="GAB45" s="10"/>
      <c r="GAC45" s="10"/>
      <c r="GAD45" s="10"/>
      <c r="GAE45" s="10"/>
      <c r="GAF45" s="10"/>
      <c r="GAG45" s="10"/>
      <c r="GAH45" s="10"/>
      <c r="GAI45" s="10"/>
      <c r="GAJ45" s="10"/>
      <c r="GAK45" s="10"/>
      <c r="GAL45" s="10"/>
      <c r="GAM45" s="10"/>
      <c r="GAN45" s="10"/>
      <c r="GAO45" s="10"/>
      <c r="GAP45" s="10"/>
      <c r="GAQ45" s="10"/>
      <c r="GAR45" s="10"/>
      <c r="GAS45" s="10"/>
      <c r="GAT45" s="10"/>
      <c r="GAU45" s="10"/>
      <c r="GAV45" s="10"/>
      <c r="GAW45" s="10"/>
      <c r="GAX45" s="10"/>
      <c r="GAY45" s="10"/>
      <c r="GAZ45" s="10"/>
      <c r="GBA45" s="10"/>
      <c r="GBB45" s="10"/>
      <c r="GBC45" s="10"/>
      <c r="GBD45" s="10"/>
      <c r="GBE45" s="10"/>
      <c r="GBF45" s="10"/>
      <c r="GBG45" s="10"/>
      <c r="GBH45" s="10"/>
      <c r="GBI45" s="10"/>
      <c r="GBJ45" s="10"/>
      <c r="GBK45" s="10"/>
      <c r="GBL45" s="10"/>
      <c r="GBM45" s="10"/>
      <c r="GBN45" s="10"/>
      <c r="GBO45" s="10"/>
      <c r="GBP45" s="10"/>
      <c r="GBQ45" s="10"/>
      <c r="GBR45" s="10"/>
      <c r="GBS45" s="10"/>
      <c r="GBT45" s="10"/>
      <c r="GBU45" s="10"/>
      <c r="GBV45" s="10"/>
      <c r="GBW45" s="10"/>
      <c r="GBX45" s="10"/>
      <c r="GBY45" s="10"/>
      <c r="GBZ45" s="10"/>
      <c r="GCA45" s="10"/>
      <c r="GCB45" s="10"/>
      <c r="GCC45" s="10"/>
      <c r="GCD45" s="10"/>
      <c r="GCE45" s="10"/>
      <c r="GCF45" s="10"/>
      <c r="GCG45" s="10"/>
      <c r="GCH45" s="10"/>
      <c r="GCI45" s="10"/>
      <c r="GCJ45" s="10"/>
      <c r="GCK45" s="10"/>
      <c r="GCL45" s="10"/>
      <c r="GCM45" s="10"/>
      <c r="GCN45" s="10"/>
      <c r="GCO45" s="10"/>
      <c r="GCP45" s="10"/>
      <c r="GCQ45" s="10"/>
      <c r="GCR45" s="10"/>
      <c r="GCS45" s="10"/>
      <c r="GCT45" s="10"/>
      <c r="GCU45" s="10"/>
      <c r="GCV45" s="10"/>
      <c r="GCW45" s="10"/>
      <c r="GCX45" s="10"/>
      <c r="GCY45" s="10"/>
      <c r="GCZ45" s="10"/>
      <c r="GDA45" s="10"/>
      <c r="GDB45" s="10"/>
      <c r="GDC45" s="10"/>
      <c r="GDD45" s="10"/>
      <c r="GDE45" s="10"/>
      <c r="GDF45" s="10"/>
      <c r="GDG45" s="10"/>
      <c r="GDH45" s="10"/>
      <c r="GDI45" s="10"/>
      <c r="GDJ45" s="10"/>
      <c r="GDK45" s="10"/>
      <c r="GDL45" s="10"/>
      <c r="GDM45" s="10"/>
      <c r="GDN45" s="10"/>
      <c r="GDO45" s="10"/>
      <c r="GDP45" s="10"/>
      <c r="GDQ45" s="10"/>
      <c r="GDR45" s="10"/>
      <c r="GDS45" s="10"/>
      <c r="GDT45" s="10"/>
      <c r="GDU45" s="10"/>
      <c r="GDV45" s="10"/>
      <c r="GDW45" s="10"/>
      <c r="GDX45" s="10"/>
      <c r="GDY45" s="10"/>
      <c r="GDZ45" s="10"/>
      <c r="GEA45" s="10"/>
      <c r="GEB45" s="10"/>
      <c r="GEC45" s="10"/>
      <c r="GED45" s="10"/>
      <c r="GEE45" s="10"/>
      <c r="GEF45" s="10"/>
      <c r="GEG45" s="10"/>
      <c r="GEH45" s="10"/>
      <c r="GEI45" s="10"/>
      <c r="GEJ45" s="10"/>
      <c r="GEK45" s="10"/>
      <c r="GEL45" s="10"/>
      <c r="GEM45" s="10"/>
      <c r="GEN45" s="10"/>
      <c r="GEO45" s="10"/>
      <c r="GEP45" s="10"/>
      <c r="GEQ45" s="10"/>
      <c r="GER45" s="10"/>
      <c r="GES45" s="10"/>
      <c r="GET45" s="10"/>
      <c r="GEU45" s="10"/>
      <c r="GEV45" s="10"/>
      <c r="GEW45" s="10"/>
      <c r="GEX45" s="10"/>
      <c r="GEY45" s="10"/>
      <c r="GEZ45" s="10"/>
      <c r="GFA45" s="10"/>
      <c r="GFB45" s="10"/>
      <c r="GFC45" s="10"/>
      <c r="GFD45" s="10"/>
      <c r="GFE45" s="10"/>
      <c r="GFF45" s="10"/>
      <c r="GFG45" s="10"/>
      <c r="GFH45" s="10"/>
      <c r="GFI45" s="10"/>
      <c r="GFJ45" s="10"/>
      <c r="GFK45" s="10"/>
      <c r="GFL45" s="10"/>
      <c r="GFM45" s="10"/>
      <c r="GFN45" s="10"/>
      <c r="GFO45" s="10"/>
      <c r="GFP45" s="10"/>
      <c r="GFQ45" s="10"/>
      <c r="GFR45" s="10"/>
      <c r="GFS45" s="10"/>
      <c r="GFT45" s="10"/>
      <c r="GFU45" s="10"/>
      <c r="GFV45" s="10"/>
      <c r="GFW45" s="10"/>
      <c r="GFX45" s="10"/>
      <c r="GFY45" s="10"/>
      <c r="GFZ45" s="10"/>
      <c r="GGA45" s="10"/>
      <c r="GGB45" s="10"/>
      <c r="GGC45" s="10"/>
      <c r="GGD45" s="10"/>
      <c r="GGE45" s="10"/>
      <c r="GGF45" s="10"/>
      <c r="GGG45" s="10"/>
      <c r="GGH45" s="10"/>
      <c r="GGI45" s="10"/>
      <c r="GGJ45" s="10"/>
      <c r="GGK45" s="10"/>
      <c r="GGL45" s="10"/>
      <c r="GGM45" s="10"/>
      <c r="GGN45" s="10"/>
      <c r="GGO45" s="10"/>
      <c r="GGP45" s="10"/>
      <c r="GGQ45" s="10"/>
      <c r="GGR45" s="10"/>
      <c r="GGS45" s="10"/>
      <c r="GGT45" s="10"/>
      <c r="GGU45" s="10"/>
      <c r="GGV45" s="10"/>
      <c r="GGW45" s="10"/>
      <c r="GGX45" s="10"/>
      <c r="GGY45" s="10"/>
      <c r="GGZ45" s="10"/>
      <c r="GHA45" s="10"/>
      <c r="GHB45" s="10"/>
      <c r="GHC45" s="10"/>
      <c r="GHD45" s="10"/>
      <c r="GHE45" s="10"/>
      <c r="GHF45" s="10"/>
      <c r="GHG45" s="10"/>
      <c r="GHH45" s="10"/>
      <c r="GHI45" s="10"/>
      <c r="GHJ45" s="10"/>
      <c r="GHK45" s="10"/>
      <c r="GHL45" s="10"/>
      <c r="GHM45" s="10"/>
      <c r="GHN45" s="10"/>
      <c r="GHO45" s="10"/>
      <c r="GHP45" s="10"/>
      <c r="GHQ45" s="10"/>
      <c r="GHR45" s="10"/>
      <c r="GHS45" s="10"/>
      <c r="GHT45" s="10"/>
      <c r="GHU45" s="10"/>
      <c r="GHV45" s="10"/>
      <c r="GHW45" s="10"/>
      <c r="GHX45" s="10"/>
      <c r="GHY45" s="10"/>
      <c r="GHZ45" s="10"/>
      <c r="GIA45" s="10"/>
      <c r="GIB45" s="10"/>
      <c r="GIC45" s="10"/>
      <c r="GID45" s="10"/>
      <c r="GIE45" s="10"/>
      <c r="GIF45" s="10"/>
      <c r="GIG45" s="10"/>
      <c r="GIH45" s="10"/>
      <c r="GII45" s="10"/>
      <c r="GIJ45" s="10"/>
      <c r="GIK45" s="10"/>
      <c r="GIL45" s="10"/>
      <c r="GIM45" s="10"/>
      <c r="GIN45" s="10"/>
      <c r="GIO45" s="10"/>
      <c r="GIP45" s="10"/>
      <c r="GIQ45" s="10"/>
      <c r="GIR45" s="10"/>
      <c r="GIS45" s="10"/>
      <c r="GIT45" s="10"/>
      <c r="GIU45" s="10"/>
      <c r="GIV45" s="10"/>
      <c r="GIW45" s="10"/>
      <c r="GIX45" s="10"/>
      <c r="GIY45" s="10"/>
      <c r="GIZ45" s="10"/>
      <c r="GJA45" s="10"/>
      <c r="GJB45" s="10"/>
      <c r="GJC45" s="10"/>
      <c r="GJD45" s="10"/>
      <c r="GJE45" s="10"/>
      <c r="GJF45" s="10"/>
      <c r="GJG45" s="10"/>
      <c r="GJH45" s="10"/>
      <c r="GJI45" s="10"/>
      <c r="GJJ45" s="10"/>
      <c r="GJK45" s="10"/>
      <c r="GJL45" s="10"/>
      <c r="GJM45" s="10"/>
      <c r="GJN45" s="10"/>
      <c r="GJO45" s="10"/>
      <c r="GJP45" s="10"/>
      <c r="GJQ45" s="10"/>
      <c r="GJR45" s="10"/>
      <c r="GJS45" s="10"/>
      <c r="GJT45" s="10"/>
      <c r="GJU45" s="10"/>
      <c r="GJV45" s="10"/>
      <c r="GJW45" s="10"/>
      <c r="GJX45" s="10"/>
      <c r="GJY45" s="10"/>
      <c r="GJZ45" s="10"/>
      <c r="GKA45" s="10"/>
      <c r="GKB45" s="10"/>
      <c r="GKC45" s="10"/>
      <c r="GKD45" s="10"/>
      <c r="GKE45" s="10"/>
      <c r="GKF45" s="10"/>
      <c r="GKG45" s="10"/>
      <c r="GKH45" s="10"/>
      <c r="GKI45" s="10"/>
      <c r="GKJ45" s="10"/>
      <c r="GKK45" s="10"/>
      <c r="GKL45" s="10"/>
      <c r="GKM45" s="10"/>
      <c r="GKN45" s="10"/>
      <c r="GKO45" s="10"/>
      <c r="GKP45" s="10"/>
      <c r="GKQ45" s="10"/>
      <c r="GKR45" s="10"/>
      <c r="GKS45" s="10"/>
      <c r="GKT45" s="10"/>
      <c r="GKU45" s="10"/>
      <c r="GKV45" s="10"/>
      <c r="GKW45" s="10"/>
      <c r="GKX45" s="10"/>
      <c r="GKY45" s="10"/>
      <c r="GKZ45" s="10"/>
      <c r="GLA45" s="10"/>
      <c r="GLB45" s="10"/>
      <c r="GLC45" s="10"/>
      <c r="GLD45" s="10"/>
      <c r="GLE45" s="10"/>
      <c r="GLF45" s="10"/>
      <c r="GLG45" s="10"/>
      <c r="GLH45" s="10"/>
      <c r="GLI45" s="10"/>
      <c r="GLJ45" s="10"/>
      <c r="GLK45" s="10"/>
      <c r="GLL45" s="10"/>
      <c r="GLM45" s="10"/>
      <c r="GLN45" s="10"/>
      <c r="GLO45" s="10"/>
      <c r="GLP45" s="10"/>
      <c r="GLQ45" s="10"/>
      <c r="GLR45" s="10"/>
      <c r="GLS45" s="10"/>
      <c r="GLT45" s="10"/>
      <c r="GLU45" s="10"/>
      <c r="GLV45" s="10"/>
      <c r="GLW45" s="10"/>
      <c r="GLX45" s="10"/>
      <c r="GLY45" s="10"/>
      <c r="GLZ45" s="10"/>
      <c r="GMA45" s="10"/>
      <c r="GMB45" s="10"/>
      <c r="GMC45" s="10"/>
      <c r="GMD45" s="10"/>
      <c r="GME45" s="10"/>
      <c r="GMF45" s="10"/>
      <c r="GMG45" s="10"/>
      <c r="GMH45" s="10"/>
      <c r="GMI45" s="10"/>
      <c r="GMJ45" s="10"/>
      <c r="GMK45" s="10"/>
      <c r="GML45" s="10"/>
      <c r="GMM45" s="10"/>
      <c r="GMN45" s="10"/>
      <c r="GMO45" s="10"/>
      <c r="GMP45" s="10"/>
      <c r="GMQ45" s="10"/>
      <c r="GMR45" s="10"/>
      <c r="GMS45" s="10"/>
      <c r="GMT45" s="10"/>
      <c r="GMU45" s="10"/>
      <c r="GMV45" s="10"/>
      <c r="GMW45" s="10"/>
      <c r="GMX45" s="10"/>
      <c r="GMY45" s="10"/>
      <c r="GMZ45" s="10"/>
      <c r="GNA45" s="10"/>
      <c r="GNB45" s="10"/>
      <c r="GNC45" s="10"/>
      <c r="GND45" s="10"/>
      <c r="GNE45" s="10"/>
      <c r="GNF45" s="10"/>
      <c r="GNG45" s="10"/>
      <c r="GNH45" s="10"/>
      <c r="GNI45" s="10"/>
      <c r="GNJ45" s="10"/>
      <c r="GNK45" s="10"/>
      <c r="GNL45" s="10"/>
      <c r="GNM45" s="10"/>
      <c r="GNN45" s="10"/>
      <c r="GNO45" s="10"/>
      <c r="GNP45" s="10"/>
      <c r="GNQ45" s="10"/>
      <c r="GNR45" s="10"/>
      <c r="GNS45" s="10"/>
      <c r="GNT45" s="10"/>
      <c r="GNU45" s="10"/>
      <c r="GNV45" s="10"/>
      <c r="GNW45" s="10"/>
      <c r="GNX45" s="10"/>
      <c r="GNY45" s="10"/>
      <c r="GNZ45" s="10"/>
      <c r="GOA45" s="10"/>
      <c r="GOB45" s="10"/>
      <c r="GOC45" s="10"/>
      <c r="GOD45" s="10"/>
      <c r="GOE45" s="10"/>
      <c r="GOF45" s="10"/>
      <c r="GOG45" s="10"/>
      <c r="GOH45" s="10"/>
      <c r="GOI45" s="10"/>
      <c r="GOJ45" s="10"/>
      <c r="GOK45" s="10"/>
      <c r="GOL45" s="10"/>
      <c r="GOM45" s="10"/>
      <c r="GON45" s="10"/>
      <c r="GOO45" s="10"/>
      <c r="GOP45" s="10"/>
      <c r="GOQ45" s="10"/>
      <c r="GOR45" s="10"/>
      <c r="GOS45" s="10"/>
      <c r="GOT45" s="10"/>
      <c r="GOU45" s="10"/>
      <c r="GOV45" s="10"/>
      <c r="GOW45" s="10"/>
      <c r="GOX45" s="10"/>
      <c r="GOY45" s="10"/>
      <c r="GOZ45" s="10"/>
      <c r="GPA45" s="10"/>
      <c r="GPB45" s="10"/>
      <c r="GPC45" s="10"/>
      <c r="GPD45" s="10"/>
      <c r="GPE45" s="10"/>
      <c r="GPF45" s="10"/>
      <c r="GPG45" s="10"/>
      <c r="GPH45" s="10"/>
      <c r="GPI45" s="10"/>
      <c r="GPJ45" s="10"/>
      <c r="GPK45" s="10"/>
      <c r="GPL45" s="10"/>
      <c r="GPM45" s="10"/>
      <c r="GPN45" s="10"/>
      <c r="GPO45" s="10"/>
      <c r="GPP45" s="10"/>
      <c r="GPQ45" s="10"/>
      <c r="GPR45" s="10"/>
      <c r="GPS45" s="10"/>
      <c r="GPT45" s="10"/>
      <c r="GPU45" s="10"/>
      <c r="GPV45" s="10"/>
      <c r="GPW45" s="10"/>
      <c r="GPX45" s="10"/>
      <c r="GPY45" s="10"/>
      <c r="GPZ45" s="10"/>
      <c r="GQA45" s="10"/>
      <c r="GQB45" s="10"/>
      <c r="GQC45" s="10"/>
      <c r="GQD45" s="10"/>
      <c r="GQE45" s="10"/>
      <c r="GQF45" s="10"/>
      <c r="GQG45" s="10"/>
      <c r="GQH45" s="10"/>
      <c r="GQI45" s="10"/>
      <c r="GQJ45" s="10"/>
      <c r="GQK45" s="10"/>
      <c r="GQL45" s="10"/>
      <c r="GQM45" s="10"/>
      <c r="GQN45" s="10"/>
      <c r="GQO45" s="10"/>
      <c r="GQP45" s="10"/>
      <c r="GQQ45" s="10"/>
      <c r="GQR45" s="10"/>
      <c r="GQS45" s="10"/>
      <c r="GQT45" s="10"/>
      <c r="GQU45" s="10"/>
      <c r="GQV45" s="10"/>
      <c r="GQW45" s="10"/>
      <c r="GQX45" s="10"/>
      <c r="GQY45" s="10"/>
      <c r="GQZ45" s="10"/>
      <c r="GRA45" s="10"/>
      <c r="GRB45" s="10"/>
      <c r="GRC45" s="10"/>
      <c r="GRD45" s="10"/>
      <c r="GRE45" s="10"/>
      <c r="GRF45" s="10"/>
      <c r="GRG45" s="10"/>
      <c r="GRH45" s="10"/>
      <c r="GRI45" s="10"/>
      <c r="GRJ45" s="10"/>
      <c r="GRK45" s="10"/>
      <c r="GRL45" s="10"/>
      <c r="GRM45" s="10"/>
      <c r="GRN45" s="10"/>
      <c r="GRO45" s="10"/>
      <c r="GRP45" s="10"/>
      <c r="GRQ45" s="10"/>
      <c r="GRR45" s="10"/>
      <c r="GRS45" s="10"/>
      <c r="GRT45" s="10"/>
      <c r="GRU45" s="10"/>
      <c r="GRV45" s="10"/>
      <c r="GRW45" s="10"/>
      <c r="GRX45" s="10"/>
      <c r="GRY45" s="10"/>
      <c r="GRZ45" s="10"/>
      <c r="GSA45" s="10"/>
      <c r="GSB45" s="10"/>
      <c r="GSC45" s="10"/>
      <c r="GSD45" s="10"/>
      <c r="GSE45" s="10"/>
      <c r="GSF45" s="10"/>
      <c r="GSG45" s="10"/>
      <c r="GSH45" s="10"/>
      <c r="GSI45" s="10"/>
      <c r="GSJ45" s="10"/>
      <c r="GSK45" s="10"/>
      <c r="GSL45" s="10"/>
      <c r="GSM45" s="10"/>
      <c r="GSN45" s="10"/>
      <c r="GSO45" s="10"/>
      <c r="GSP45" s="10"/>
      <c r="GSQ45" s="10"/>
      <c r="GSR45" s="10"/>
      <c r="GSS45" s="10"/>
      <c r="GST45" s="10"/>
      <c r="GSU45" s="10"/>
      <c r="GSV45" s="10"/>
      <c r="GSW45" s="10"/>
      <c r="GSX45" s="10"/>
      <c r="GSY45" s="10"/>
      <c r="GSZ45" s="10"/>
      <c r="GTA45" s="10"/>
      <c r="GTB45" s="10"/>
      <c r="GTC45" s="10"/>
      <c r="GTD45" s="10"/>
      <c r="GTE45" s="10"/>
      <c r="GTF45" s="10"/>
      <c r="GTG45" s="10"/>
      <c r="GTH45" s="10"/>
      <c r="GTI45" s="10"/>
      <c r="GTJ45" s="10"/>
      <c r="GTK45" s="10"/>
      <c r="GTL45" s="10"/>
      <c r="GTM45" s="10"/>
      <c r="GTN45" s="10"/>
      <c r="GTO45" s="10"/>
      <c r="GTP45" s="10"/>
      <c r="GTQ45" s="10"/>
      <c r="GTR45" s="10"/>
      <c r="GTS45" s="10"/>
      <c r="GTT45" s="10"/>
      <c r="GTU45" s="10"/>
      <c r="GTV45" s="10"/>
      <c r="GTW45" s="10"/>
      <c r="GTX45" s="10"/>
      <c r="GTY45" s="10"/>
      <c r="GTZ45" s="10"/>
      <c r="GUA45" s="10"/>
      <c r="GUB45" s="10"/>
      <c r="GUC45" s="10"/>
      <c r="GUD45" s="10"/>
      <c r="GUE45" s="10"/>
      <c r="GUF45" s="10"/>
      <c r="GUG45" s="10"/>
      <c r="GUH45" s="10"/>
      <c r="GUI45" s="10"/>
      <c r="GUJ45" s="10"/>
      <c r="GUK45" s="10"/>
      <c r="GUL45" s="10"/>
      <c r="GUM45" s="10"/>
      <c r="GUN45" s="10"/>
      <c r="GUO45" s="10"/>
      <c r="GUP45" s="10"/>
      <c r="GUQ45" s="10"/>
      <c r="GUR45" s="10"/>
      <c r="GUS45" s="10"/>
      <c r="GUT45" s="10"/>
      <c r="GUU45" s="10"/>
      <c r="GUV45" s="10"/>
      <c r="GUW45" s="10"/>
      <c r="GUX45" s="10"/>
      <c r="GUY45" s="10"/>
      <c r="GUZ45" s="10"/>
      <c r="GVA45" s="10"/>
      <c r="GVB45" s="10"/>
      <c r="GVC45" s="10"/>
      <c r="GVD45" s="10"/>
      <c r="GVE45" s="10"/>
      <c r="GVF45" s="10"/>
      <c r="GVG45" s="10"/>
      <c r="GVH45" s="10"/>
      <c r="GVI45" s="10"/>
      <c r="GVJ45" s="10"/>
      <c r="GVK45" s="10"/>
      <c r="GVL45" s="10"/>
      <c r="GVM45" s="10"/>
      <c r="GVN45" s="10"/>
      <c r="GVO45" s="10"/>
      <c r="GVP45" s="10"/>
      <c r="GVQ45" s="10"/>
      <c r="GVR45" s="10"/>
      <c r="GVS45" s="10"/>
      <c r="GVT45" s="10"/>
      <c r="GVU45" s="10"/>
      <c r="GVV45" s="10"/>
      <c r="GVW45" s="10"/>
      <c r="GVX45" s="10"/>
      <c r="GVY45" s="10"/>
      <c r="GVZ45" s="10"/>
      <c r="GWA45" s="10"/>
      <c r="GWB45" s="10"/>
      <c r="GWC45" s="10"/>
      <c r="GWD45" s="10"/>
      <c r="GWE45" s="10"/>
      <c r="GWF45" s="10"/>
      <c r="GWG45" s="10"/>
      <c r="GWH45" s="10"/>
      <c r="GWI45" s="10"/>
      <c r="GWJ45" s="10"/>
      <c r="GWK45" s="10"/>
      <c r="GWL45" s="10"/>
      <c r="GWM45" s="10"/>
      <c r="GWN45" s="10"/>
      <c r="GWO45" s="10"/>
      <c r="GWP45" s="10"/>
      <c r="GWQ45" s="10"/>
      <c r="GWR45" s="10"/>
      <c r="GWS45" s="10"/>
      <c r="GWT45" s="10"/>
      <c r="GWU45" s="10"/>
      <c r="GWV45" s="10"/>
      <c r="GWW45" s="10"/>
      <c r="GWX45" s="10"/>
      <c r="GWY45" s="10"/>
      <c r="GWZ45" s="10"/>
      <c r="GXA45" s="10"/>
      <c r="GXB45" s="10"/>
      <c r="GXC45" s="10"/>
      <c r="GXD45" s="10"/>
      <c r="GXE45" s="10"/>
      <c r="GXF45" s="10"/>
      <c r="GXG45" s="10"/>
      <c r="GXH45" s="10"/>
      <c r="GXI45" s="10"/>
      <c r="GXJ45" s="10"/>
      <c r="GXK45" s="10"/>
      <c r="GXL45" s="10"/>
      <c r="GXM45" s="10"/>
      <c r="GXN45" s="10"/>
      <c r="GXO45" s="10"/>
      <c r="GXP45" s="10"/>
      <c r="GXQ45" s="10"/>
      <c r="GXR45" s="10"/>
      <c r="GXS45" s="10"/>
      <c r="GXT45" s="10"/>
      <c r="GXU45" s="10"/>
      <c r="GXV45" s="10"/>
      <c r="GXW45" s="10"/>
      <c r="GXX45" s="10"/>
      <c r="GXY45" s="10"/>
      <c r="GXZ45" s="10"/>
      <c r="GYA45" s="10"/>
      <c r="GYB45" s="10"/>
      <c r="GYC45" s="10"/>
      <c r="GYD45" s="10"/>
      <c r="GYE45" s="10"/>
      <c r="GYF45" s="10"/>
      <c r="GYG45" s="10"/>
      <c r="GYH45" s="10"/>
      <c r="GYI45" s="10"/>
      <c r="GYJ45" s="10"/>
      <c r="GYK45" s="10"/>
      <c r="GYL45" s="10"/>
      <c r="GYM45" s="10"/>
      <c r="GYN45" s="10"/>
      <c r="GYO45" s="10"/>
      <c r="GYP45" s="10"/>
      <c r="GYQ45" s="10"/>
      <c r="GYR45" s="10"/>
      <c r="GYS45" s="10"/>
      <c r="GYT45" s="10"/>
      <c r="GYU45" s="10"/>
      <c r="GYV45" s="10"/>
      <c r="GYW45" s="10"/>
      <c r="GYX45" s="10"/>
      <c r="GYY45" s="10"/>
      <c r="GYZ45" s="10"/>
      <c r="GZA45" s="10"/>
      <c r="GZB45" s="10"/>
      <c r="GZC45" s="10"/>
      <c r="GZD45" s="10"/>
      <c r="GZE45" s="10"/>
      <c r="GZF45" s="10"/>
      <c r="GZG45" s="10"/>
      <c r="GZH45" s="10"/>
      <c r="GZI45" s="10"/>
      <c r="GZJ45" s="10"/>
      <c r="GZK45" s="10"/>
      <c r="GZL45" s="10"/>
      <c r="GZM45" s="10"/>
      <c r="GZN45" s="10"/>
      <c r="GZO45" s="10"/>
      <c r="GZP45" s="10"/>
      <c r="GZQ45" s="10"/>
      <c r="GZR45" s="10"/>
      <c r="GZS45" s="10"/>
      <c r="GZT45" s="10"/>
      <c r="GZU45" s="10"/>
      <c r="GZV45" s="10"/>
      <c r="GZW45" s="10"/>
      <c r="GZX45" s="10"/>
      <c r="GZY45" s="10"/>
      <c r="GZZ45" s="10"/>
      <c r="HAA45" s="10"/>
      <c r="HAB45" s="10"/>
      <c r="HAC45" s="10"/>
      <c r="HAD45" s="10"/>
      <c r="HAE45" s="10"/>
      <c r="HAF45" s="10"/>
      <c r="HAG45" s="10"/>
      <c r="HAH45" s="10"/>
      <c r="HAI45" s="10"/>
      <c r="HAJ45" s="10"/>
      <c r="HAK45" s="10"/>
      <c r="HAL45" s="10"/>
      <c r="HAM45" s="10"/>
      <c r="HAN45" s="10"/>
      <c r="HAO45" s="10"/>
      <c r="HAP45" s="10"/>
      <c r="HAQ45" s="10"/>
      <c r="HAR45" s="10"/>
      <c r="HAS45" s="10"/>
      <c r="HAT45" s="10"/>
      <c r="HAU45" s="10"/>
      <c r="HAV45" s="10"/>
      <c r="HAW45" s="10"/>
      <c r="HAX45" s="10"/>
      <c r="HAY45" s="10"/>
      <c r="HAZ45" s="10"/>
      <c r="HBA45" s="10"/>
      <c r="HBB45" s="10"/>
      <c r="HBC45" s="10"/>
      <c r="HBD45" s="10"/>
      <c r="HBE45" s="10"/>
      <c r="HBF45" s="10"/>
      <c r="HBG45" s="10"/>
      <c r="HBH45" s="10"/>
      <c r="HBI45" s="10"/>
      <c r="HBJ45" s="10"/>
      <c r="HBK45" s="10"/>
      <c r="HBL45" s="10"/>
      <c r="HBM45" s="10"/>
      <c r="HBN45" s="10"/>
      <c r="HBO45" s="10"/>
      <c r="HBP45" s="10"/>
      <c r="HBQ45" s="10"/>
      <c r="HBR45" s="10"/>
      <c r="HBS45" s="10"/>
      <c r="HBT45" s="10"/>
      <c r="HBU45" s="10"/>
      <c r="HBV45" s="10"/>
      <c r="HBW45" s="10"/>
      <c r="HBX45" s="10"/>
      <c r="HBY45" s="10"/>
      <c r="HBZ45" s="10"/>
      <c r="HCA45" s="10"/>
      <c r="HCB45" s="10"/>
      <c r="HCC45" s="10"/>
      <c r="HCD45" s="10"/>
      <c r="HCE45" s="10"/>
      <c r="HCF45" s="10"/>
      <c r="HCG45" s="10"/>
      <c r="HCH45" s="10"/>
      <c r="HCI45" s="10"/>
      <c r="HCJ45" s="10"/>
      <c r="HCK45" s="10"/>
      <c r="HCL45" s="10"/>
      <c r="HCM45" s="10"/>
      <c r="HCN45" s="10"/>
      <c r="HCO45" s="10"/>
      <c r="HCP45" s="10"/>
      <c r="HCQ45" s="10"/>
      <c r="HCR45" s="10"/>
      <c r="HCS45" s="10"/>
      <c r="HCT45" s="10"/>
      <c r="HCU45" s="10"/>
      <c r="HCV45" s="10"/>
      <c r="HCW45" s="10"/>
      <c r="HCX45" s="10"/>
      <c r="HCY45" s="10"/>
      <c r="HCZ45" s="10"/>
      <c r="HDA45" s="10"/>
      <c r="HDB45" s="10"/>
      <c r="HDC45" s="10"/>
      <c r="HDD45" s="10"/>
      <c r="HDE45" s="10"/>
      <c r="HDF45" s="10"/>
      <c r="HDG45" s="10"/>
      <c r="HDH45" s="10"/>
      <c r="HDI45" s="10"/>
      <c r="HDJ45" s="10"/>
      <c r="HDK45" s="10"/>
      <c r="HDL45" s="10"/>
      <c r="HDM45" s="10"/>
      <c r="HDN45" s="10"/>
      <c r="HDO45" s="10"/>
      <c r="HDP45" s="10"/>
      <c r="HDQ45" s="10"/>
      <c r="HDR45" s="10"/>
      <c r="HDS45" s="10"/>
      <c r="HDT45" s="10"/>
      <c r="HDU45" s="10"/>
      <c r="HDV45" s="10"/>
      <c r="HDW45" s="10"/>
      <c r="HDX45" s="10"/>
      <c r="HDY45" s="10"/>
      <c r="HDZ45" s="10"/>
      <c r="HEA45" s="10"/>
      <c r="HEB45" s="10"/>
      <c r="HEC45" s="10"/>
      <c r="HED45" s="10"/>
      <c r="HEE45" s="10"/>
      <c r="HEF45" s="10"/>
      <c r="HEG45" s="10"/>
      <c r="HEH45" s="10"/>
      <c r="HEI45" s="10"/>
      <c r="HEJ45" s="10"/>
      <c r="HEK45" s="10"/>
      <c r="HEL45" s="10"/>
      <c r="HEM45" s="10"/>
      <c r="HEN45" s="10"/>
      <c r="HEO45" s="10"/>
      <c r="HEP45" s="10"/>
      <c r="HEQ45" s="10"/>
      <c r="HER45" s="10"/>
      <c r="HES45" s="10"/>
      <c r="HET45" s="10"/>
      <c r="HEU45" s="10"/>
      <c r="HEV45" s="10"/>
      <c r="HEW45" s="10"/>
      <c r="HEX45" s="10"/>
      <c r="HEY45" s="10"/>
      <c r="HEZ45" s="10"/>
      <c r="HFA45" s="10"/>
      <c r="HFB45" s="10"/>
      <c r="HFC45" s="10"/>
      <c r="HFD45" s="10"/>
      <c r="HFE45" s="10"/>
      <c r="HFF45" s="10"/>
      <c r="HFG45" s="10"/>
      <c r="HFH45" s="10"/>
      <c r="HFI45" s="10"/>
      <c r="HFJ45" s="10"/>
      <c r="HFK45" s="10"/>
      <c r="HFL45" s="10"/>
      <c r="HFM45" s="10"/>
      <c r="HFN45" s="10"/>
      <c r="HFO45" s="10"/>
      <c r="HFP45" s="10"/>
      <c r="HFQ45" s="10"/>
      <c r="HFR45" s="10"/>
      <c r="HFS45" s="10"/>
      <c r="HFT45" s="10"/>
      <c r="HFU45" s="10"/>
      <c r="HFV45" s="10"/>
      <c r="HFW45" s="10"/>
      <c r="HFX45" s="10"/>
      <c r="HFY45" s="10"/>
      <c r="HFZ45" s="10"/>
      <c r="HGA45" s="10"/>
      <c r="HGB45" s="10"/>
      <c r="HGC45" s="10"/>
      <c r="HGD45" s="10"/>
      <c r="HGE45" s="10"/>
      <c r="HGF45" s="10"/>
      <c r="HGG45" s="10"/>
      <c r="HGH45" s="10"/>
      <c r="HGI45" s="10"/>
      <c r="HGJ45" s="10"/>
      <c r="HGK45" s="10"/>
      <c r="HGL45" s="10"/>
      <c r="HGM45" s="10"/>
      <c r="HGN45" s="10"/>
      <c r="HGO45" s="10"/>
      <c r="HGP45" s="10"/>
      <c r="HGQ45" s="10"/>
      <c r="HGR45" s="10"/>
      <c r="HGS45" s="10"/>
      <c r="HGT45" s="10"/>
      <c r="HGU45" s="10"/>
      <c r="HGV45" s="10"/>
      <c r="HGW45" s="10"/>
      <c r="HGX45" s="10"/>
      <c r="HGY45" s="10"/>
      <c r="HGZ45" s="10"/>
      <c r="HHA45" s="10"/>
      <c r="HHB45" s="10"/>
      <c r="HHC45" s="10"/>
      <c r="HHD45" s="10"/>
      <c r="HHE45" s="10"/>
      <c r="HHF45" s="10"/>
      <c r="HHG45" s="10"/>
      <c r="HHH45" s="10"/>
      <c r="HHI45" s="10"/>
      <c r="HHJ45" s="10"/>
      <c r="HHK45" s="10"/>
      <c r="HHL45" s="10"/>
      <c r="HHM45" s="10"/>
      <c r="HHN45" s="10"/>
      <c r="HHO45" s="10"/>
      <c r="HHP45" s="10"/>
      <c r="HHQ45" s="10"/>
      <c r="HHR45" s="10"/>
      <c r="HHS45" s="10"/>
      <c r="HHT45" s="10"/>
      <c r="HHU45" s="10"/>
      <c r="HHV45" s="10"/>
      <c r="HHW45" s="10"/>
      <c r="HHX45" s="10"/>
      <c r="HHY45" s="10"/>
      <c r="HHZ45" s="10"/>
      <c r="HIA45" s="10"/>
      <c r="HIB45" s="10"/>
      <c r="HIC45" s="10"/>
      <c r="HID45" s="10"/>
      <c r="HIE45" s="10"/>
      <c r="HIF45" s="10"/>
      <c r="HIG45" s="10"/>
      <c r="HIH45" s="10"/>
      <c r="HII45" s="10"/>
      <c r="HIJ45" s="10"/>
      <c r="HIK45" s="10"/>
      <c r="HIL45" s="10"/>
      <c r="HIM45" s="10"/>
      <c r="HIN45" s="10"/>
      <c r="HIO45" s="10"/>
      <c r="HIP45" s="10"/>
      <c r="HIQ45" s="10"/>
      <c r="HIR45" s="10"/>
      <c r="HIS45" s="10"/>
      <c r="HIT45" s="10"/>
      <c r="HIU45" s="10"/>
      <c r="HIV45" s="10"/>
      <c r="HIW45" s="10"/>
      <c r="HIX45" s="10"/>
      <c r="HIY45" s="10"/>
      <c r="HIZ45" s="10"/>
      <c r="HJA45" s="10"/>
      <c r="HJB45" s="10"/>
      <c r="HJC45" s="10"/>
      <c r="HJD45" s="10"/>
      <c r="HJE45" s="10"/>
      <c r="HJF45" s="10"/>
      <c r="HJG45" s="10"/>
      <c r="HJH45" s="10"/>
      <c r="HJI45" s="10"/>
      <c r="HJJ45" s="10"/>
      <c r="HJK45" s="10"/>
      <c r="HJL45" s="10"/>
      <c r="HJM45" s="10"/>
      <c r="HJN45" s="10"/>
      <c r="HJO45" s="10"/>
      <c r="HJP45" s="10"/>
      <c r="HJQ45" s="10"/>
      <c r="HJR45" s="10"/>
      <c r="HJS45" s="10"/>
      <c r="HJT45" s="10"/>
      <c r="HJU45" s="10"/>
      <c r="HJV45" s="10"/>
      <c r="HJW45" s="10"/>
      <c r="HJX45" s="10"/>
      <c r="HJY45" s="10"/>
      <c r="HJZ45" s="10"/>
      <c r="HKA45" s="10"/>
      <c r="HKB45" s="10"/>
      <c r="HKC45" s="10"/>
      <c r="HKD45" s="10"/>
      <c r="HKE45" s="10"/>
      <c r="HKF45" s="10"/>
      <c r="HKG45" s="10"/>
      <c r="HKH45" s="10"/>
      <c r="HKI45" s="10"/>
      <c r="HKJ45" s="10"/>
      <c r="HKK45" s="10"/>
      <c r="HKL45" s="10"/>
      <c r="HKM45" s="10"/>
      <c r="HKN45" s="10"/>
      <c r="HKO45" s="10"/>
      <c r="HKP45" s="10"/>
      <c r="HKQ45" s="10"/>
      <c r="HKR45" s="10"/>
      <c r="HKS45" s="10"/>
      <c r="HKT45" s="10"/>
      <c r="HKU45" s="10"/>
      <c r="HKV45" s="10"/>
      <c r="HKW45" s="10"/>
      <c r="HKX45" s="10"/>
      <c r="HKY45" s="10"/>
      <c r="HKZ45" s="10"/>
      <c r="HLA45" s="10"/>
      <c r="HLB45" s="10"/>
      <c r="HLC45" s="10"/>
      <c r="HLD45" s="10"/>
      <c r="HLE45" s="10"/>
      <c r="HLF45" s="10"/>
      <c r="HLG45" s="10"/>
      <c r="HLH45" s="10"/>
      <c r="HLI45" s="10"/>
      <c r="HLJ45" s="10"/>
      <c r="HLK45" s="10"/>
      <c r="HLL45" s="10"/>
      <c r="HLM45" s="10"/>
      <c r="HLN45" s="10"/>
      <c r="HLO45" s="10"/>
      <c r="HLP45" s="10"/>
      <c r="HLQ45" s="10"/>
      <c r="HLR45" s="10"/>
      <c r="HLS45" s="10"/>
      <c r="HLT45" s="10"/>
      <c r="HLU45" s="10"/>
      <c r="HLV45" s="10"/>
      <c r="HLW45" s="10"/>
      <c r="HLX45" s="10"/>
      <c r="HLY45" s="10"/>
      <c r="HLZ45" s="10"/>
      <c r="HMA45" s="10"/>
      <c r="HMB45" s="10"/>
      <c r="HMC45" s="10"/>
      <c r="HMD45" s="10"/>
      <c r="HME45" s="10"/>
      <c r="HMF45" s="10"/>
      <c r="HMG45" s="10"/>
      <c r="HMH45" s="10"/>
      <c r="HMI45" s="10"/>
      <c r="HMJ45" s="10"/>
      <c r="HMK45" s="10"/>
      <c r="HML45" s="10"/>
      <c r="HMM45" s="10"/>
      <c r="HMN45" s="10"/>
      <c r="HMO45" s="10"/>
      <c r="HMP45" s="10"/>
      <c r="HMQ45" s="10"/>
      <c r="HMR45" s="10"/>
      <c r="HMS45" s="10"/>
      <c r="HMT45" s="10"/>
      <c r="HMU45" s="10"/>
      <c r="HMV45" s="10"/>
      <c r="HMW45" s="10"/>
      <c r="HMX45" s="10"/>
      <c r="HMY45" s="10"/>
      <c r="HMZ45" s="10"/>
      <c r="HNA45" s="10"/>
      <c r="HNB45" s="10"/>
      <c r="HNC45" s="10"/>
      <c r="HND45" s="10"/>
      <c r="HNE45" s="10"/>
      <c r="HNF45" s="10"/>
      <c r="HNG45" s="10"/>
      <c r="HNH45" s="10"/>
      <c r="HNI45" s="10"/>
      <c r="HNJ45" s="10"/>
      <c r="HNK45" s="10"/>
      <c r="HNL45" s="10"/>
      <c r="HNM45" s="10"/>
      <c r="HNN45" s="10"/>
      <c r="HNO45" s="10"/>
      <c r="HNP45" s="10"/>
      <c r="HNQ45" s="10"/>
      <c r="HNR45" s="10"/>
      <c r="HNS45" s="10"/>
      <c r="HNT45" s="10"/>
      <c r="HNU45" s="10"/>
      <c r="HNV45" s="10"/>
      <c r="HNW45" s="10"/>
      <c r="HNX45" s="10"/>
      <c r="HNY45" s="10"/>
      <c r="HNZ45" s="10"/>
      <c r="HOA45" s="10"/>
      <c r="HOB45" s="10"/>
      <c r="HOC45" s="10"/>
      <c r="HOD45" s="10"/>
      <c r="HOE45" s="10"/>
      <c r="HOF45" s="10"/>
      <c r="HOG45" s="10"/>
      <c r="HOH45" s="10"/>
      <c r="HOI45" s="10"/>
      <c r="HOJ45" s="10"/>
      <c r="HOK45" s="10"/>
      <c r="HOL45" s="10"/>
      <c r="HOM45" s="10"/>
      <c r="HON45" s="10"/>
      <c r="HOO45" s="10"/>
      <c r="HOP45" s="10"/>
      <c r="HOQ45" s="10"/>
      <c r="HOR45" s="10"/>
      <c r="HOS45" s="10"/>
      <c r="HOT45" s="10"/>
      <c r="HOU45" s="10"/>
      <c r="HOV45" s="10"/>
      <c r="HOW45" s="10"/>
      <c r="HOX45" s="10"/>
      <c r="HOY45" s="10"/>
      <c r="HOZ45" s="10"/>
      <c r="HPA45" s="10"/>
      <c r="HPB45" s="10"/>
      <c r="HPC45" s="10"/>
      <c r="HPD45" s="10"/>
      <c r="HPE45" s="10"/>
      <c r="HPF45" s="10"/>
      <c r="HPG45" s="10"/>
      <c r="HPH45" s="10"/>
      <c r="HPI45" s="10"/>
      <c r="HPJ45" s="10"/>
      <c r="HPK45" s="10"/>
      <c r="HPL45" s="10"/>
      <c r="HPM45" s="10"/>
      <c r="HPN45" s="10"/>
      <c r="HPO45" s="10"/>
      <c r="HPP45" s="10"/>
      <c r="HPQ45" s="10"/>
      <c r="HPR45" s="10"/>
      <c r="HPS45" s="10"/>
      <c r="HPT45" s="10"/>
      <c r="HPU45" s="10"/>
      <c r="HPV45" s="10"/>
      <c r="HPW45" s="10"/>
      <c r="HPX45" s="10"/>
      <c r="HPY45" s="10"/>
      <c r="HPZ45" s="10"/>
      <c r="HQA45" s="10"/>
      <c r="HQB45" s="10"/>
      <c r="HQC45" s="10"/>
      <c r="HQD45" s="10"/>
      <c r="HQE45" s="10"/>
      <c r="HQF45" s="10"/>
      <c r="HQG45" s="10"/>
      <c r="HQH45" s="10"/>
      <c r="HQI45" s="10"/>
      <c r="HQJ45" s="10"/>
      <c r="HQK45" s="10"/>
      <c r="HQL45" s="10"/>
      <c r="HQM45" s="10"/>
      <c r="HQN45" s="10"/>
      <c r="HQO45" s="10"/>
      <c r="HQP45" s="10"/>
      <c r="HQQ45" s="10"/>
      <c r="HQR45" s="10"/>
      <c r="HQS45" s="10"/>
      <c r="HQT45" s="10"/>
      <c r="HQU45" s="10"/>
      <c r="HQV45" s="10"/>
      <c r="HQW45" s="10"/>
      <c r="HQX45" s="10"/>
      <c r="HQY45" s="10"/>
      <c r="HQZ45" s="10"/>
      <c r="HRA45" s="10"/>
      <c r="HRB45" s="10"/>
      <c r="HRC45" s="10"/>
      <c r="HRD45" s="10"/>
      <c r="HRE45" s="10"/>
      <c r="HRF45" s="10"/>
      <c r="HRG45" s="10"/>
      <c r="HRH45" s="10"/>
      <c r="HRI45" s="10"/>
      <c r="HRJ45" s="10"/>
      <c r="HRK45" s="10"/>
      <c r="HRL45" s="10"/>
      <c r="HRM45" s="10"/>
      <c r="HRN45" s="10"/>
      <c r="HRO45" s="10"/>
      <c r="HRP45" s="10"/>
      <c r="HRQ45" s="10"/>
      <c r="HRR45" s="10"/>
      <c r="HRS45" s="10"/>
      <c r="HRT45" s="10"/>
      <c r="HRU45" s="10"/>
      <c r="HRV45" s="10"/>
      <c r="HRW45" s="10"/>
      <c r="HRX45" s="10"/>
      <c r="HRY45" s="10"/>
      <c r="HRZ45" s="10"/>
      <c r="HSA45" s="10"/>
      <c r="HSB45" s="10"/>
      <c r="HSC45" s="10"/>
      <c r="HSD45" s="10"/>
      <c r="HSE45" s="10"/>
      <c r="HSF45" s="10"/>
      <c r="HSG45" s="10"/>
      <c r="HSH45" s="10"/>
      <c r="HSI45" s="10"/>
      <c r="HSJ45" s="10"/>
      <c r="HSK45" s="10"/>
      <c r="HSL45" s="10"/>
      <c r="HSM45" s="10"/>
      <c r="HSN45" s="10"/>
      <c r="HSO45" s="10"/>
      <c r="HSP45" s="10"/>
      <c r="HSQ45" s="10"/>
      <c r="HSR45" s="10"/>
      <c r="HSS45" s="10"/>
      <c r="HST45" s="10"/>
      <c r="HSU45" s="10"/>
      <c r="HSV45" s="10"/>
      <c r="HSW45" s="10"/>
      <c r="HSX45" s="10"/>
      <c r="HSY45" s="10"/>
      <c r="HSZ45" s="10"/>
      <c r="HTA45" s="10"/>
      <c r="HTB45" s="10"/>
      <c r="HTC45" s="10"/>
      <c r="HTD45" s="10"/>
      <c r="HTE45" s="10"/>
      <c r="HTF45" s="10"/>
      <c r="HTG45" s="10"/>
      <c r="HTH45" s="10"/>
      <c r="HTI45" s="10"/>
      <c r="HTJ45" s="10"/>
      <c r="HTK45" s="10"/>
      <c r="HTL45" s="10"/>
      <c r="HTM45" s="10"/>
      <c r="HTN45" s="10"/>
      <c r="HTO45" s="10"/>
      <c r="HTP45" s="10"/>
      <c r="HTQ45" s="10"/>
      <c r="HTR45" s="10"/>
      <c r="HTS45" s="10"/>
      <c r="HTT45" s="10"/>
      <c r="HTU45" s="10"/>
      <c r="HTV45" s="10"/>
      <c r="HTW45" s="10"/>
      <c r="HTX45" s="10"/>
      <c r="HTY45" s="10"/>
      <c r="HTZ45" s="10"/>
      <c r="HUA45" s="10"/>
      <c r="HUB45" s="10"/>
      <c r="HUC45" s="10"/>
      <c r="HUD45" s="10"/>
      <c r="HUE45" s="10"/>
      <c r="HUF45" s="10"/>
      <c r="HUG45" s="10"/>
      <c r="HUH45" s="10"/>
      <c r="HUI45" s="10"/>
      <c r="HUJ45" s="10"/>
      <c r="HUK45" s="10"/>
      <c r="HUL45" s="10"/>
      <c r="HUM45" s="10"/>
      <c r="HUN45" s="10"/>
      <c r="HUO45" s="10"/>
      <c r="HUP45" s="10"/>
      <c r="HUQ45" s="10"/>
      <c r="HUR45" s="10"/>
      <c r="HUS45" s="10"/>
      <c r="HUT45" s="10"/>
      <c r="HUU45" s="10"/>
      <c r="HUV45" s="10"/>
      <c r="HUW45" s="10"/>
      <c r="HUX45" s="10"/>
      <c r="HUY45" s="10"/>
      <c r="HUZ45" s="10"/>
      <c r="HVA45" s="10"/>
      <c r="HVB45" s="10"/>
      <c r="HVC45" s="10"/>
      <c r="HVD45" s="10"/>
      <c r="HVE45" s="10"/>
      <c r="HVF45" s="10"/>
      <c r="HVG45" s="10"/>
      <c r="HVH45" s="10"/>
      <c r="HVI45" s="10"/>
      <c r="HVJ45" s="10"/>
      <c r="HVK45" s="10"/>
      <c r="HVL45" s="10"/>
      <c r="HVM45" s="10"/>
      <c r="HVN45" s="10"/>
      <c r="HVO45" s="10"/>
      <c r="HVP45" s="10"/>
      <c r="HVQ45" s="10"/>
      <c r="HVR45" s="10"/>
      <c r="HVS45" s="10"/>
      <c r="HVT45" s="10"/>
      <c r="HVU45" s="10"/>
      <c r="HVV45" s="10"/>
      <c r="HVW45" s="10"/>
      <c r="HVX45" s="10"/>
      <c r="HVY45" s="10"/>
      <c r="HVZ45" s="10"/>
      <c r="HWA45" s="10"/>
      <c r="HWB45" s="10"/>
      <c r="HWC45" s="10"/>
      <c r="HWD45" s="10"/>
      <c r="HWE45" s="10"/>
      <c r="HWF45" s="10"/>
      <c r="HWG45" s="10"/>
      <c r="HWH45" s="10"/>
      <c r="HWI45" s="10"/>
      <c r="HWJ45" s="10"/>
      <c r="HWK45" s="10"/>
      <c r="HWL45" s="10"/>
      <c r="HWM45" s="10"/>
      <c r="HWN45" s="10"/>
      <c r="HWO45" s="10"/>
      <c r="HWP45" s="10"/>
      <c r="HWQ45" s="10"/>
      <c r="HWR45" s="10"/>
      <c r="HWS45" s="10"/>
      <c r="HWT45" s="10"/>
      <c r="HWU45" s="10"/>
      <c r="HWV45" s="10"/>
      <c r="HWW45" s="10"/>
      <c r="HWX45" s="10"/>
      <c r="HWY45" s="10"/>
      <c r="HWZ45" s="10"/>
      <c r="HXA45" s="10"/>
      <c r="HXB45" s="10"/>
      <c r="HXC45" s="10"/>
      <c r="HXD45" s="10"/>
      <c r="HXE45" s="10"/>
      <c r="HXF45" s="10"/>
      <c r="HXG45" s="10"/>
      <c r="HXH45" s="10"/>
      <c r="HXI45" s="10"/>
      <c r="HXJ45" s="10"/>
      <c r="HXK45" s="10"/>
      <c r="HXL45" s="10"/>
      <c r="HXM45" s="10"/>
      <c r="HXN45" s="10"/>
      <c r="HXO45" s="10"/>
      <c r="HXP45" s="10"/>
      <c r="HXQ45" s="10"/>
      <c r="HXR45" s="10"/>
      <c r="HXS45" s="10"/>
      <c r="HXT45" s="10"/>
      <c r="HXU45" s="10"/>
      <c r="HXV45" s="10"/>
      <c r="HXW45" s="10"/>
      <c r="HXX45" s="10"/>
      <c r="HXY45" s="10"/>
      <c r="HXZ45" s="10"/>
      <c r="HYA45" s="10"/>
      <c r="HYB45" s="10"/>
      <c r="HYC45" s="10"/>
      <c r="HYD45" s="10"/>
      <c r="HYE45" s="10"/>
      <c r="HYF45" s="10"/>
      <c r="HYG45" s="10"/>
      <c r="HYH45" s="10"/>
      <c r="HYI45" s="10"/>
      <c r="HYJ45" s="10"/>
      <c r="HYK45" s="10"/>
      <c r="HYL45" s="10"/>
      <c r="HYM45" s="10"/>
      <c r="HYN45" s="10"/>
      <c r="HYO45" s="10"/>
      <c r="HYP45" s="10"/>
      <c r="HYQ45" s="10"/>
      <c r="HYR45" s="10"/>
      <c r="HYS45" s="10"/>
      <c r="HYT45" s="10"/>
      <c r="HYU45" s="10"/>
      <c r="HYV45" s="10"/>
      <c r="HYW45" s="10"/>
      <c r="HYX45" s="10"/>
      <c r="HYY45" s="10"/>
      <c r="HYZ45" s="10"/>
      <c r="HZA45" s="10"/>
      <c r="HZB45" s="10"/>
      <c r="HZC45" s="10"/>
      <c r="HZD45" s="10"/>
      <c r="HZE45" s="10"/>
      <c r="HZF45" s="10"/>
      <c r="HZG45" s="10"/>
      <c r="HZH45" s="10"/>
      <c r="HZI45" s="10"/>
      <c r="HZJ45" s="10"/>
      <c r="HZK45" s="10"/>
      <c r="HZL45" s="10"/>
      <c r="HZM45" s="10"/>
      <c r="HZN45" s="10"/>
      <c r="HZO45" s="10"/>
      <c r="HZP45" s="10"/>
      <c r="HZQ45" s="10"/>
      <c r="HZR45" s="10"/>
      <c r="HZS45" s="10"/>
      <c r="HZT45" s="10"/>
      <c r="HZU45" s="10"/>
      <c r="HZV45" s="10"/>
      <c r="HZW45" s="10"/>
      <c r="HZX45" s="10"/>
      <c r="HZY45" s="10"/>
      <c r="HZZ45" s="10"/>
      <c r="IAA45" s="10"/>
      <c r="IAB45" s="10"/>
      <c r="IAC45" s="10"/>
      <c r="IAD45" s="10"/>
      <c r="IAE45" s="10"/>
      <c r="IAF45" s="10"/>
      <c r="IAG45" s="10"/>
      <c r="IAH45" s="10"/>
      <c r="IAI45" s="10"/>
      <c r="IAJ45" s="10"/>
      <c r="IAK45" s="10"/>
      <c r="IAL45" s="10"/>
      <c r="IAM45" s="10"/>
      <c r="IAN45" s="10"/>
      <c r="IAO45" s="10"/>
      <c r="IAP45" s="10"/>
      <c r="IAQ45" s="10"/>
      <c r="IAR45" s="10"/>
      <c r="IAS45" s="10"/>
      <c r="IAT45" s="10"/>
      <c r="IAU45" s="10"/>
      <c r="IAV45" s="10"/>
      <c r="IAW45" s="10"/>
      <c r="IAX45" s="10"/>
      <c r="IAY45" s="10"/>
      <c r="IAZ45" s="10"/>
      <c r="IBA45" s="10"/>
      <c r="IBB45" s="10"/>
      <c r="IBC45" s="10"/>
      <c r="IBD45" s="10"/>
      <c r="IBE45" s="10"/>
      <c r="IBF45" s="10"/>
      <c r="IBG45" s="10"/>
      <c r="IBH45" s="10"/>
      <c r="IBI45" s="10"/>
      <c r="IBJ45" s="10"/>
      <c r="IBK45" s="10"/>
      <c r="IBL45" s="10"/>
      <c r="IBM45" s="10"/>
      <c r="IBN45" s="10"/>
      <c r="IBO45" s="10"/>
      <c r="IBP45" s="10"/>
      <c r="IBQ45" s="10"/>
      <c r="IBR45" s="10"/>
      <c r="IBS45" s="10"/>
      <c r="IBT45" s="10"/>
      <c r="IBU45" s="10"/>
      <c r="IBV45" s="10"/>
      <c r="IBW45" s="10"/>
      <c r="IBX45" s="10"/>
      <c r="IBY45" s="10"/>
      <c r="IBZ45" s="10"/>
      <c r="ICA45" s="10"/>
      <c r="ICB45" s="10"/>
      <c r="ICC45" s="10"/>
      <c r="ICD45" s="10"/>
      <c r="ICE45" s="10"/>
      <c r="ICF45" s="10"/>
      <c r="ICG45" s="10"/>
      <c r="ICH45" s="10"/>
      <c r="ICI45" s="10"/>
      <c r="ICJ45" s="10"/>
      <c r="ICK45" s="10"/>
      <c r="ICL45" s="10"/>
      <c r="ICM45" s="10"/>
      <c r="ICN45" s="10"/>
      <c r="ICO45" s="10"/>
      <c r="ICP45" s="10"/>
      <c r="ICQ45" s="10"/>
      <c r="ICR45" s="10"/>
      <c r="ICS45" s="10"/>
      <c r="ICT45" s="10"/>
      <c r="ICU45" s="10"/>
      <c r="ICV45" s="10"/>
      <c r="ICW45" s="10"/>
      <c r="ICX45" s="10"/>
      <c r="ICY45" s="10"/>
      <c r="ICZ45" s="10"/>
      <c r="IDA45" s="10"/>
      <c r="IDB45" s="10"/>
      <c r="IDC45" s="10"/>
      <c r="IDD45" s="10"/>
      <c r="IDE45" s="10"/>
      <c r="IDF45" s="10"/>
      <c r="IDG45" s="10"/>
      <c r="IDH45" s="10"/>
      <c r="IDI45" s="10"/>
      <c r="IDJ45" s="10"/>
      <c r="IDK45" s="10"/>
      <c r="IDL45" s="10"/>
      <c r="IDM45" s="10"/>
      <c r="IDN45" s="10"/>
      <c r="IDO45" s="10"/>
      <c r="IDP45" s="10"/>
      <c r="IDQ45" s="10"/>
      <c r="IDR45" s="10"/>
      <c r="IDS45" s="10"/>
      <c r="IDT45" s="10"/>
      <c r="IDU45" s="10"/>
      <c r="IDV45" s="10"/>
      <c r="IDW45" s="10"/>
      <c r="IDX45" s="10"/>
      <c r="IDY45" s="10"/>
      <c r="IDZ45" s="10"/>
      <c r="IEA45" s="10"/>
      <c r="IEB45" s="10"/>
      <c r="IEC45" s="10"/>
      <c r="IED45" s="10"/>
      <c r="IEE45" s="10"/>
      <c r="IEF45" s="10"/>
      <c r="IEG45" s="10"/>
      <c r="IEH45" s="10"/>
      <c r="IEI45" s="10"/>
      <c r="IEJ45" s="10"/>
      <c r="IEK45" s="10"/>
      <c r="IEL45" s="10"/>
      <c r="IEM45" s="10"/>
      <c r="IEN45" s="10"/>
      <c r="IEO45" s="10"/>
      <c r="IEP45" s="10"/>
      <c r="IEQ45" s="10"/>
      <c r="IER45" s="10"/>
      <c r="IES45" s="10"/>
      <c r="IET45" s="10"/>
      <c r="IEU45" s="10"/>
      <c r="IEV45" s="10"/>
      <c r="IEW45" s="10"/>
      <c r="IEX45" s="10"/>
      <c r="IEY45" s="10"/>
      <c r="IEZ45" s="10"/>
      <c r="IFA45" s="10"/>
      <c r="IFB45" s="10"/>
      <c r="IFC45" s="10"/>
      <c r="IFD45" s="10"/>
      <c r="IFE45" s="10"/>
      <c r="IFF45" s="10"/>
      <c r="IFG45" s="10"/>
      <c r="IFH45" s="10"/>
      <c r="IFI45" s="10"/>
      <c r="IFJ45" s="10"/>
      <c r="IFK45" s="10"/>
      <c r="IFL45" s="10"/>
      <c r="IFM45" s="10"/>
      <c r="IFN45" s="10"/>
      <c r="IFO45" s="10"/>
      <c r="IFP45" s="10"/>
      <c r="IFQ45" s="10"/>
      <c r="IFR45" s="10"/>
      <c r="IFS45" s="10"/>
      <c r="IFT45" s="10"/>
      <c r="IFU45" s="10"/>
      <c r="IFV45" s="10"/>
      <c r="IFW45" s="10"/>
      <c r="IFX45" s="10"/>
      <c r="IFY45" s="10"/>
      <c r="IFZ45" s="10"/>
      <c r="IGA45" s="10"/>
      <c r="IGB45" s="10"/>
      <c r="IGC45" s="10"/>
      <c r="IGD45" s="10"/>
      <c r="IGE45" s="10"/>
      <c r="IGF45" s="10"/>
      <c r="IGG45" s="10"/>
      <c r="IGH45" s="10"/>
      <c r="IGI45" s="10"/>
      <c r="IGJ45" s="10"/>
      <c r="IGK45" s="10"/>
      <c r="IGL45" s="10"/>
      <c r="IGM45" s="10"/>
      <c r="IGN45" s="10"/>
      <c r="IGO45" s="10"/>
      <c r="IGP45" s="10"/>
      <c r="IGQ45" s="10"/>
      <c r="IGR45" s="10"/>
      <c r="IGS45" s="10"/>
      <c r="IGT45" s="10"/>
      <c r="IGU45" s="10"/>
      <c r="IGV45" s="10"/>
      <c r="IGW45" s="10"/>
      <c r="IGX45" s="10"/>
      <c r="IGY45" s="10"/>
      <c r="IGZ45" s="10"/>
      <c r="IHA45" s="10"/>
      <c r="IHB45" s="10"/>
      <c r="IHC45" s="10"/>
      <c r="IHD45" s="10"/>
      <c r="IHE45" s="10"/>
      <c r="IHF45" s="10"/>
      <c r="IHG45" s="10"/>
      <c r="IHH45" s="10"/>
      <c r="IHI45" s="10"/>
      <c r="IHJ45" s="10"/>
      <c r="IHK45" s="10"/>
      <c r="IHL45" s="10"/>
      <c r="IHM45" s="10"/>
      <c r="IHN45" s="10"/>
      <c r="IHO45" s="10"/>
      <c r="IHP45" s="10"/>
      <c r="IHQ45" s="10"/>
      <c r="IHR45" s="10"/>
      <c r="IHS45" s="10"/>
      <c r="IHT45" s="10"/>
      <c r="IHU45" s="10"/>
      <c r="IHV45" s="10"/>
      <c r="IHW45" s="10"/>
      <c r="IHX45" s="10"/>
      <c r="IHY45" s="10"/>
      <c r="IHZ45" s="10"/>
      <c r="IIA45" s="10"/>
      <c r="IIB45" s="10"/>
      <c r="IIC45" s="10"/>
      <c r="IID45" s="10"/>
      <c r="IIE45" s="10"/>
      <c r="IIF45" s="10"/>
      <c r="IIG45" s="10"/>
      <c r="IIH45" s="10"/>
      <c r="III45" s="10"/>
      <c r="IIJ45" s="10"/>
      <c r="IIK45" s="10"/>
      <c r="IIL45" s="10"/>
      <c r="IIM45" s="10"/>
      <c r="IIN45" s="10"/>
      <c r="IIO45" s="10"/>
      <c r="IIP45" s="10"/>
      <c r="IIQ45" s="10"/>
      <c r="IIR45" s="10"/>
      <c r="IIS45" s="10"/>
      <c r="IIT45" s="10"/>
      <c r="IIU45" s="10"/>
      <c r="IIV45" s="10"/>
      <c r="IIW45" s="10"/>
      <c r="IIX45" s="10"/>
      <c r="IIY45" s="10"/>
      <c r="IIZ45" s="10"/>
      <c r="IJA45" s="10"/>
      <c r="IJB45" s="10"/>
      <c r="IJC45" s="10"/>
      <c r="IJD45" s="10"/>
      <c r="IJE45" s="10"/>
      <c r="IJF45" s="10"/>
      <c r="IJG45" s="10"/>
      <c r="IJH45" s="10"/>
      <c r="IJI45" s="10"/>
      <c r="IJJ45" s="10"/>
      <c r="IJK45" s="10"/>
      <c r="IJL45" s="10"/>
      <c r="IJM45" s="10"/>
      <c r="IJN45" s="10"/>
      <c r="IJO45" s="10"/>
      <c r="IJP45" s="10"/>
      <c r="IJQ45" s="10"/>
      <c r="IJR45" s="10"/>
      <c r="IJS45" s="10"/>
      <c r="IJT45" s="10"/>
      <c r="IJU45" s="10"/>
      <c r="IJV45" s="10"/>
      <c r="IJW45" s="10"/>
      <c r="IJX45" s="10"/>
      <c r="IJY45" s="10"/>
      <c r="IJZ45" s="10"/>
      <c r="IKA45" s="10"/>
      <c r="IKB45" s="10"/>
      <c r="IKC45" s="10"/>
      <c r="IKD45" s="10"/>
      <c r="IKE45" s="10"/>
      <c r="IKF45" s="10"/>
      <c r="IKG45" s="10"/>
      <c r="IKH45" s="10"/>
      <c r="IKI45" s="10"/>
      <c r="IKJ45" s="10"/>
      <c r="IKK45" s="10"/>
      <c r="IKL45" s="10"/>
      <c r="IKM45" s="10"/>
      <c r="IKN45" s="10"/>
      <c r="IKO45" s="10"/>
      <c r="IKP45" s="10"/>
      <c r="IKQ45" s="10"/>
      <c r="IKR45" s="10"/>
      <c r="IKS45" s="10"/>
      <c r="IKT45" s="10"/>
      <c r="IKU45" s="10"/>
      <c r="IKV45" s="10"/>
      <c r="IKW45" s="10"/>
      <c r="IKX45" s="10"/>
      <c r="IKY45" s="10"/>
      <c r="IKZ45" s="10"/>
      <c r="ILA45" s="10"/>
      <c r="ILB45" s="10"/>
      <c r="ILC45" s="10"/>
      <c r="ILD45" s="10"/>
      <c r="ILE45" s="10"/>
      <c r="ILF45" s="10"/>
      <c r="ILG45" s="10"/>
      <c r="ILH45" s="10"/>
      <c r="ILI45" s="10"/>
      <c r="ILJ45" s="10"/>
      <c r="ILK45" s="10"/>
      <c r="ILL45" s="10"/>
      <c r="ILM45" s="10"/>
      <c r="ILN45" s="10"/>
      <c r="ILO45" s="10"/>
      <c r="ILP45" s="10"/>
      <c r="ILQ45" s="10"/>
      <c r="ILR45" s="10"/>
      <c r="ILS45" s="10"/>
      <c r="ILT45" s="10"/>
      <c r="ILU45" s="10"/>
      <c r="ILV45" s="10"/>
      <c r="ILW45" s="10"/>
      <c r="ILX45" s="10"/>
      <c r="ILY45" s="10"/>
      <c r="ILZ45" s="10"/>
      <c r="IMA45" s="10"/>
      <c r="IMB45" s="10"/>
      <c r="IMC45" s="10"/>
      <c r="IMD45" s="10"/>
      <c r="IME45" s="10"/>
      <c r="IMF45" s="10"/>
      <c r="IMG45" s="10"/>
      <c r="IMH45" s="10"/>
      <c r="IMI45" s="10"/>
      <c r="IMJ45" s="10"/>
      <c r="IMK45" s="10"/>
      <c r="IML45" s="10"/>
      <c r="IMM45" s="10"/>
      <c r="IMN45" s="10"/>
      <c r="IMO45" s="10"/>
      <c r="IMP45" s="10"/>
      <c r="IMQ45" s="10"/>
      <c r="IMR45" s="10"/>
      <c r="IMS45" s="10"/>
      <c r="IMT45" s="10"/>
      <c r="IMU45" s="10"/>
      <c r="IMV45" s="10"/>
      <c r="IMW45" s="10"/>
      <c r="IMX45" s="10"/>
      <c r="IMY45" s="10"/>
      <c r="IMZ45" s="10"/>
      <c r="INA45" s="10"/>
      <c r="INB45" s="10"/>
      <c r="INC45" s="10"/>
      <c r="IND45" s="10"/>
      <c r="INE45" s="10"/>
      <c r="INF45" s="10"/>
      <c r="ING45" s="10"/>
      <c r="INH45" s="10"/>
      <c r="INI45" s="10"/>
      <c r="INJ45" s="10"/>
      <c r="INK45" s="10"/>
      <c r="INL45" s="10"/>
      <c r="INM45" s="10"/>
      <c r="INN45" s="10"/>
      <c r="INO45" s="10"/>
      <c r="INP45" s="10"/>
      <c r="INQ45" s="10"/>
      <c r="INR45" s="10"/>
      <c r="INS45" s="10"/>
      <c r="INT45" s="10"/>
      <c r="INU45" s="10"/>
      <c r="INV45" s="10"/>
      <c r="INW45" s="10"/>
      <c r="INX45" s="10"/>
      <c r="INY45" s="10"/>
      <c r="INZ45" s="10"/>
      <c r="IOA45" s="10"/>
      <c r="IOB45" s="10"/>
      <c r="IOC45" s="10"/>
      <c r="IOD45" s="10"/>
      <c r="IOE45" s="10"/>
      <c r="IOF45" s="10"/>
      <c r="IOG45" s="10"/>
      <c r="IOH45" s="10"/>
      <c r="IOI45" s="10"/>
      <c r="IOJ45" s="10"/>
      <c r="IOK45" s="10"/>
      <c r="IOL45" s="10"/>
      <c r="IOM45" s="10"/>
      <c r="ION45" s="10"/>
      <c r="IOO45" s="10"/>
      <c r="IOP45" s="10"/>
      <c r="IOQ45" s="10"/>
      <c r="IOR45" s="10"/>
      <c r="IOS45" s="10"/>
      <c r="IOT45" s="10"/>
      <c r="IOU45" s="10"/>
      <c r="IOV45" s="10"/>
      <c r="IOW45" s="10"/>
      <c r="IOX45" s="10"/>
      <c r="IOY45" s="10"/>
      <c r="IOZ45" s="10"/>
      <c r="IPA45" s="10"/>
      <c r="IPB45" s="10"/>
      <c r="IPC45" s="10"/>
      <c r="IPD45" s="10"/>
      <c r="IPE45" s="10"/>
      <c r="IPF45" s="10"/>
      <c r="IPG45" s="10"/>
      <c r="IPH45" s="10"/>
      <c r="IPI45" s="10"/>
      <c r="IPJ45" s="10"/>
      <c r="IPK45" s="10"/>
      <c r="IPL45" s="10"/>
      <c r="IPM45" s="10"/>
      <c r="IPN45" s="10"/>
      <c r="IPO45" s="10"/>
      <c r="IPP45" s="10"/>
      <c r="IPQ45" s="10"/>
      <c r="IPR45" s="10"/>
      <c r="IPS45" s="10"/>
      <c r="IPT45" s="10"/>
      <c r="IPU45" s="10"/>
      <c r="IPV45" s="10"/>
      <c r="IPW45" s="10"/>
      <c r="IPX45" s="10"/>
      <c r="IPY45" s="10"/>
      <c r="IPZ45" s="10"/>
      <c r="IQA45" s="10"/>
      <c r="IQB45" s="10"/>
      <c r="IQC45" s="10"/>
      <c r="IQD45" s="10"/>
      <c r="IQE45" s="10"/>
      <c r="IQF45" s="10"/>
      <c r="IQG45" s="10"/>
      <c r="IQH45" s="10"/>
      <c r="IQI45" s="10"/>
      <c r="IQJ45" s="10"/>
      <c r="IQK45" s="10"/>
      <c r="IQL45" s="10"/>
      <c r="IQM45" s="10"/>
      <c r="IQN45" s="10"/>
      <c r="IQO45" s="10"/>
      <c r="IQP45" s="10"/>
      <c r="IQQ45" s="10"/>
      <c r="IQR45" s="10"/>
      <c r="IQS45" s="10"/>
      <c r="IQT45" s="10"/>
      <c r="IQU45" s="10"/>
      <c r="IQV45" s="10"/>
      <c r="IQW45" s="10"/>
      <c r="IQX45" s="10"/>
      <c r="IQY45" s="10"/>
      <c r="IQZ45" s="10"/>
      <c r="IRA45" s="10"/>
      <c r="IRB45" s="10"/>
      <c r="IRC45" s="10"/>
      <c r="IRD45" s="10"/>
      <c r="IRE45" s="10"/>
      <c r="IRF45" s="10"/>
      <c r="IRG45" s="10"/>
      <c r="IRH45" s="10"/>
      <c r="IRI45" s="10"/>
      <c r="IRJ45" s="10"/>
      <c r="IRK45" s="10"/>
      <c r="IRL45" s="10"/>
      <c r="IRM45" s="10"/>
      <c r="IRN45" s="10"/>
      <c r="IRO45" s="10"/>
      <c r="IRP45" s="10"/>
      <c r="IRQ45" s="10"/>
      <c r="IRR45" s="10"/>
      <c r="IRS45" s="10"/>
      <c r="IRT45" s="10"/>
      <c r="IRU45" s="10"/>
      <c r="IRV45" s="10"/>
      <c r="IRW45" s="10"/>
      <c r="IRX45" s="10"/>
      <c r="IRY45" s="10"/>
      <c r="IRZ45" s="10"/>
      <c r="ISA45" s="10"/>
      <c r="ISB45" s="10"/>
      <c r="ISC45" s="10"/>
      <c r="ISD45" s="10"/>
      <c r="ISE45" s="10"/>
      <c r="ISF45" s="10"/>
      <c r="ISG45" s="10"/>
      <c r="ISH45" s="10"/>
      <c r="ISI45" s="10"/>
      <c r="ISJ45" s="10"/>
      <c r="ISK45" s="10"/>
      <c r="ISL45" s="10"/>
      <c r="ISM45" s="10"/>
      <c r="ISN45" s="10"/>
      <c r="ISO45" s="10"/>
      <c r="ISP45" s="10"/>
      <c r="ISQ45" s="10"/>
      <c r="ISR45" s="10"/>
      <c r="ISS45" s="10"/>
      <c r="IST45" s="10"/>
      <c r="ISU45" s="10"/>
      <c r="ISV45" s="10"/>
      <c r="ISW45" s="10"/>
      <c r="ISX45" s="10"/>
      <c r="ISY45" s="10"/>
      <c r="ISZ45" s="10"/>
      <c r="ITA45" s="10"/>
      <c r="ITB45" s="10"/>
      <c r="ITC45" s="10"/>
      <c r="ITD45" s="10"/>
      <c r="ITE45" s="10"/>
      <c r="ITF45" s="10"/>
      <c r="ITG45" s="10"/>
      <c r="ITH45" s="10"/>
      <c r="ITI45" s="10"/>
      <c r="ITJ45" s="10"/>
      <c r="ITK45" s="10"/>
      <c r="ITL45" s="10"/>
      <c r="ITM45" s="10"/>
      <c r="ITN45" s="10"/>
      <c r="ITO45" s="10"/>
      <c r="ITP45" s="10"/>
      <c r="ITQ45" s="10"/>
      <c r="ITR45" s="10"/>
      <c r="ITS45" s="10"/>
      <c r="ITT45" s="10"/>
      <c r="ITU45" s="10"/>
      <c r="ITV45" s="10"/>
      <c r="ITW45" s="10"/>
      <c r="ITX45" s="10"/>
      <c r="ITY45" s="10"/>
      <c r="ITZ45" s="10"/>
      <c r="IUA45" s="10"/>
      <c r="IUB45" s="10"/>
      <c r="IUC45" s="10"/>
      <c r="IUD45" s="10"/>
      <c r="IUE45" s="10"/>
      <c r="IUF45" s="10"/>
      <c r="IUG45" s="10"/>
      <c r="IUH45" s="10"/>
      <c r="IUI45" s="10"/>
      <c r="IUJ45" s="10"/>
      <c r="IUK45" s="10"/>
      <c r="IUL45" s="10"/>
      <c r="IUM45" s="10"/>
      <c r="IUN45" s="10"/>
      <c r="IUO45" s="10"/>
      <c r="IUP45" s="10"/>
      <c r="IUQ45" s="10"/>
      <c r="IUR45" s="10"/>
      <c r="IUS45" s="10"/>
      <c r="IUT45" s="10"/>
      <c r="IUU45" s="10"/>
      <c r="IUV45" s="10"/>
      <c r="IUW45" s="10"/>
      <c r="IUX45" s="10"/>
      <c r="IUY45" s="10"/>
      <c r="IUZ45" s="10"/>
      <c r="IVA45" s="10"/>
      <c r="IVB45" s="10"/>
      <c r="IVC45" s="10"/>
      <c r="IVD45" s="10"/>
      <c r="IVE45" s="10"/>
      <c r="IVF45" s="10"/>
      <c r="IVG45" s="10"/>
      <c r="IVH45" s="10"/>
      <c r="IVI45" s="10"/>
      <c r="IVJ45" s="10"/>
      <c r="IVK45" s="10"/>
      <c r="IVL45" s="10"/>
      <c r="IVM45" s="10"/>
      <c r="IVN45" s="10"/>
      <c r="IVO45" s="10"/>
      <c r="IVP45" s="10"/>
      <c r="IVQ45" s="10"/>
      <c r="IVR45" s="10"/>
      <c r="IVS45" s="10"/>
      <c r="IVT45" s="10"/>
      <c r="IVU45" s="10"/>
      <c r="IVV45" s="10"/>
      <c r="IVW45" s="10"/>
      <c r="IVX45" s="10"/>
      <c r="IVY45" s="10"/>
      <c r="IVZ45" s="10"/>
      <c r="IWA45" s="10"/>
      <c r="IWB45" s="10"/>
      <c r="IWC45" s="10"/>
      <c r="IWD45" s="10"/>
      <c r="IWE45" s="10"/>
      <c r="IWF45" s="10"/>
      <c r="IWG45" s="10"/>
      <c r="IWH45" s="10"/>
      <c r="IWI45" s="10"/>
      <c r="IWJ45" s="10"/>
      <c r="IWK45" s="10"/>
      <c r="IWL45" s="10"/>
      <c r="IWM45" s="10"/>
      <c r="IWN45" s="10"/>
      <c r="IWO45" s="10"/>
      <c r="IWP45" s="10"/>
      <c r="IWQ45" s="10"/>
      <c r="IWR45" s="10"/>
      <c r="IWS45" s="10"/>
      <c r="IWT45" s="10"/>
      <c r="IWU45" s="10"/>
      <c r="IWV45" s="10"/>
      <c r="IWW45" s="10"/>
      <c r="IWX45" s="10"/>
      <c r="IWY45" s="10"/>
      <c r="IWZ45" s="10"/>
      <c r="IXA45" s="10"/>
      <c r="IXB45" s="10"/>
      <c r="IXC45" s="10"/>
      <c r="IXD45" s="10"/>
      <c r="IXE45" s="10"/>
      <c r="IXF45" s="10"/>
      <c r="IXG45" s="10"/>
      <c r="IXH45" s="10"/>
      <c r="IXI45" s="10"/>
      <c r="IXJ45" s="10"/>
      <c r="IXK45" s="10"/>
      <c r="IXL45" s="10"/>
      <c r="IXM45" s="10"/>
      <c r="IXN45" s="10"/>
      <c r="IXO45" s="10"/>
      <c r="IXP45" s="10"/>
      <c r="IXQ45" s="10"/>
      <c r="IXR45" s="10"/>
      <c r="IXS45" s="10"/>
      <c r="IXT45" s="10"/>
      <c r="IXU45" s="10"/>
      <c r="IXV45" s="10"/>
      <c r="IXW45" s="10"/>
      <c r="IXX45" s="10"/>
      <c r="IXY45" s="10"/>
      <c r="IXZ45" s="10"/>
      <c r="IYA45" s="10"/>
      <c r="IYB45" s="10"/>
      <c r="IYC45" s="10"/>
      <c r="IYD45" s="10"/>
      <c r="IYE45" s="10"/>
      <c r="IYF45" s="10"/>
      <c r="IYG45" s="10"/>
      <c r="IYH45" s="10"/>
      <c r="IYI45" s="10"/>
      <c r="IYJ45" s="10"/>
      <c r="IYK45" s="10"/>
      <c r="IYL45" s="10"/>
      <c r="IYM45" s="10"/>
      <c r="IYN45" s="10"/>
      <c r="IYO45" s="10"/>
      <c r="IYP45" s="10"/>
      <c r="IYQ45" s="10"/>
      <c r="IYR45" s="10"/>
      <c r="IYS45" s="10"/>
      <c r="IYT45" s="10"/>
      <c r="IYU45" s="10"/>
      <c r="IYV45" s="10"/>
      <c r="IYW45" s="10"/>
      <c r="IYX45" s="10"/>
      <c r="IYY45" s="10"/>
      <c r="IYZ45" s="10"/>
      <c r="IZA45" s="10"/>
      <c r="IZB45" s="10"/>
      <c r="IZC45" s="10"/>
      <c r="IZD45" s="10"/>
      <c r="IZE45" s="10"/>
      <c r="IZF45" s="10"/>
      <c r="IZG45" s="10"/>
      <c r="IZH45" s="10"/>
      <c r="IZI45" s="10"/>
      <c r="IZJ45" s="10"/>
      <c r="IZK45" s="10"/>
      <c r="IZL45" s="10"/>
      <c r="IZM45" s="10"/>
      <c r="IZN45" s="10"/>
      <c r="IZO45" s="10"/>
      <c r="IZP45" s="10"/>
      <c r="IZQ45" s="10"/>
      <c r="IZR45" s="10"/>
      <c r="IZS45" s="10"/>
      <c r="IZT45" s="10"/>
      <c r="IZU45" s="10"/>
      <c r="IZV45" s="10"/>
      <c r="IZW45" s="10"/>
      <c r="IZX45" s="10"/>
      <c r="IZY45" s="10"/>
      <c r="IZZ45" s="10"/>
      <c r="JAA45" s="10"/>
      <c r="JAB45" s="10"/>
      <c r="JAC45" s="10"/>
      <c r="JAD45" s="10"/>
      <c r="JAE45" s="10"/>
      <c r="JAF45" s="10"/>
      <c r="JAG45" s="10"/>
      <c r="JAH45" s="10"/>
      <c r="JAI45" s="10"/>
      <c r="JAJ45" s="10"/>
      <c r="JAK45" s="10"/>
      <c r="JAL45" s="10"/>
      <c r="JAM45" s="10"/>
      <c r="JAN45" s="10"/>
      <c r="JAO45" s="10"/>
      <c r="JAP45" s="10"/>
      <c r="JAQ45" s="10"/>
      <c r="JAR45" s="10"/>
      <c r="JAS45" s="10"/>
      <c r="JAT45" s="10"/>
      <c r="JAU45" s="10"/>
      <c r="JAV45" s="10"/>
      <c r="JAW45" s="10"/>
      <c r="JAX45" s="10"/>
      <c r="JAY45" s="10"/>
      <c r="JAZ45" s="10"/>
      <c r="JBA45" s="10"/>
      <c r="JBB45" s="10"/>
      <c r="JBC45" s="10"/>
      <c r="JBD45" s="10"/>
      <c r="JBE45" s="10"/>
      <c r="JBF45" s="10"/>
      <c r="JBG45" s="10"/>
      <c r="JBH45" s="10"/>
      <c r="JBI45" s="10"/>
      <c r="JBJ45" s="10"/>
      <c r="JBK45" s="10"/>
      <c r="JBL45" s="10"/>
      <c r="JBM45" s="10"/>
      <c r="JBN45" s="10"/>
      <c r="JBO45" s="10"/>
      <c r="JBP45" s="10"/>
      <c r="JBQ45" s="10"/>
      <c r="JBR45" s="10"/>
      <c r="JBS45" s="10"/>
      <c r="JBT45" s="10"/>
      <c r="JBU45" s="10"/>
      <c r="JBV45" s="10"/>
      <c r="JBW45" s="10"/>
      <c r="JBX45" s="10"/>
      <c r="JBY45" s="10"/>
      <c r="JBZ45" s="10"/>
      <c r="JCA45" s="10"/>
      <c r="JCB45" s="10"/>
      <c r="JCC45" s="10"/>
      <c r="JCD45" s="10"/>
      <c r="JCE45" s="10"/>
      <c r="JCF45" s="10"/>
      <c r="JCG45" s="10"/>
      <c r="JCH45" s="10"/>
      <c r="JCI45" s="10"/>
      <c r="JCJ45" s="10"/>
      <c r="JCK45" s="10"/>
      <c r="JCL45" s="10"/>
      <c r="JCM45" s="10"/>
      <c r="JCN45" s="10"/>
      <c r="JCO45" s="10"/>
      <c r="JCP45" s="10"/>
      <c r="JCQ45" s="10"/>
      <c r="JCR45" s="10"/>
      <c r="JCS45" s="10"/>
      <c r="JCT45" s="10"/>
      <c r="JCU45" s="10"/>
      <c r="JCV45" s="10"/>
      <c r="JCW45" s="10"/>
      <c r="JCX45" s="10"/>
      <c r="JCY45" s="10"/>
      <c r="JCZ45" s="10"/>
      <c r="JDA45" s="10"/>
      <c r="JDB45" s="10"/>
      <c r="JDC45" s="10"/>
      <c r="JDD45" s="10"/>
      <c r="JDE45" s="10"/>
      <c r="JDF45" s="10"/>
      <c r="JDG45" s="10"/>
      <c r="JDH45" s="10"/>
      <c r="JDI45" s="10"/>
      <c r="JDJ45" s="10"/>
      <c r="JDK45" s="10"/>
      <c r="JDL45" s="10"/>
      <c r="JDM45" s="10"/>
      <c r="JDN45" s="10"/>
      <c r="JDO45" s="10"/>
      <c r="JDP45" s="10"/>
      <c r="JDQ45" s="10"/>
      <c r="JDR45" s="10"/>
      <c r="JDS45" s="10"/>
      <c r="JDT45" s="10"/>
      <c r="JDU45" s="10"/>
      <c r="JDV45" s="10"/>
      <c r="JDW45" s="10"/>
      <c r="JDX45" s="10"/>
      <c r="JDY45" s="10"/>
      <c r="JDZ45" s="10"/>
      <c r="JEA45" s="10"/>
      <c r="JEB45" s="10"/>
      <c r="JEC45" s="10"/>
      <c r="JED45" s="10"/>
      <c r="JEE45" s="10"/>
      <c r="JEF45" s="10"/>
      <c r="JEG45" s="10"/>
      <c r="JEH45" s="10"/>
      <c r="JEI45" s="10"/>
      <c r="JEJ45" s="10"/>
      <c r="JEK45" s="10"/>
      <c r="JEL45" s="10"/>
      <c r="JEM45" s="10"/>
      <c r="JEN45" s="10"/>
      <c r="JEO45" s="10"/>
      <c r="JEP45" s="10"/>
      <c r="JEQ45" s="10"/>
      <c r="JER45" s="10"/>
      <c r="JES45" s="10"/>
      <c r="JET45" s="10"/>
      <c r="JEU45" s="10"/>
      <c r="JEV45" s="10"/>
      <c r="JEW45" s="10"/>
      <c r="JEX45" s="10"/>
      <c r="JEY45" s="10"/>
      <c r="JEZ45" s="10"/>
      <c r="JFA45" s="10"/>
      <c r="JFB45" s="10"/>
      <c r="JFC45" s="10"/>
      <c r="JFD45" s="10"/>
      <c r="JFE45" s="10"/>
      <c r="JFF45" s="10"/>
      <c r="JFG45" s="10"/>
      <c r="JFH45" s="10"/>
      <c r="JFI45" s="10"/>
      <c r="JFJ45" s="10"/>
      <c r="JFK45" s="10"/>
      <c r="JFL45" s="10"/>
      <c r="JFM45" s="10"/>
      <c r="JFN45" s="10"/>
      <c r="JFO45" s="10"/>
      <c r="JFP45" s="10"/>
      <c r="JFQ45" s="10"/>
      <c r="JFR45" s="10"/>
      <c r="JFS45" s="10"/>
      <c r="JFT45" s="10"/>
      <c r="JFU45" s="10"/>
      <c r="JFV45" s="10"/>
      <c r="JFW45" s="10"/>
      <c r="JFX45" s="10"/>
      <c r="JFY45" s="10"/>
      <c r="JFZ45" s="10"/>
      <c r="JGA45" s="10"/>
      <c r="JGB45" s="10"/>
      <c r="JGC45" s="10"/>
      <c r="JGD45" s="10"/>
      <c r="JGE45" s="10"/>
      <c r="JGF45" s="10"/>
      <c r="JGG45" s="10"/>
      <c r="JGH45" s="10"/>
      <c r="JGI45" s="10"/>
      <c r="JGJ45" s="10"/>
      <c r="JGK45" s="10"/>
      <c r="JGL45" s="10"/>
      <c r="JGM45" s="10"/>
      <c r="JGN45" s="10"/>
      <c r="JGO45" s="10"/>
      <c r="JGP45" s="10"/>
      <c r="JGQ45" s="10"/>
      <c r="JGR45" s="10"/>
      <c r="JGS45" s="10"/>
      <c r="JGT45" s="10"/>
      <c r="JGU45" s="10"/>
      <c r="JGV45" s="10"/>
      <c r="JGW45" s="10"/>
      <c r="JGX45" s="10"/>
      <c r="JGY45" s="10"/>
      <c r="JGZ45" s="10"/>
      <c r="JHA45" s="10"/>
      <c r="JHB45" s="10"/>
      <c r="JHC45" s="10"/>
      <c r="JHD45" s="10"/>
      <c r="JHE45" s="10"/>
      <c r="JHF45" s="10"/>
      <c r="JHG45" s="10"/>
      <c r="JHH45" s="10"/>
      <c r="JHI45" s="10"/>
      <c r="JHJ45" s="10"/>
      <c r="JHK45" s="10"/>
      <c r="JHL45" s="10"/>
      <c r="JHM45" s="10"/>
      <c r="JHN45" s="10"/>
      <c r="JHO45" s="10"/>
      <c r="JHP45" s="10"/>
      <c r="JHQ45" s="10"/>
      <c r="JHR45" s="10"/>
      <c r="JHS45" s="10"/>
      <c r="JHT45" s="10"/>
      <c r="JHU45" s="10"/>
      <c r="JHV45" s="10"/>
      <c r="JHW45" s="10"/>
      <c r="JHX45" s="10"/>
      <c r="JHY45" s="10"/>
      <c r="JHZ45" s="10"/>
      <c r="JIA45" s="10"/>
      <c r="JIB45" s="10"/>
      <c r="JIC45" s="10"/>
      <c r="JID45" s="10"/>
      <c r="JIE45" s="10"/>
      <c r="JIF45" s="10"/>
      <c r="JIG45" s="10"/>
      <c r="JIH45" s="10"/>
      <c r="JII45" s="10"/>
      <c r="JIJ45" s="10"/>
      <c r="JIK45" s="10"/>
      <c r="JIL45" s="10"/>
      <c r="JIM45" s="10"/>
      <c r="JIN45" s="10"/>
      <c r="JIO45" s="10"/>
      <c r="JIP45" s="10"/>
      <c r="JIQ45" s="10"/>
      <c r="JIR45" s="10"/>
      <c r="JIS45" s="10"/>
      <c r="JIT45" s="10"/>
      <c r="JIU45" s="10"/>
      <c r="JIV45" s="10"/>
      <c r="JIW45" s="10"/>
      <c r="JIX45" s="10"/>
      <c r="JIY45" s="10"/>
      <c r="JIZ45" s="10"/>
      <c r="JJA45" s="10"/>
      <c r="JJB45" s="10"/>
      <c r="JJC45" s="10"/>
      <c r="JJD45" s="10"/>
      <c r="JJE45" s="10"/>
      <c r="JJF45" s="10"/>
      <c r="JJG45" s="10"/>
      <c r="JJH45" s="10"/>
      <c r="JJI45" s="10"/>
      <c r="JJJ45" s="10"/>
      <c r="JJK45" s="10"/>
      <c r="JJL45" s="10"/>
      <c r="JJM45" s="10"/>
      <c r="JJN45" s="10"/>
      <c r="JJO45" s="10"/>
      <c r="JJP45" s="10"/>
      <c r="JJQ45" s="10"/>
      <c r="JJR45" s="10"/>
      <c r="JJS45" s="10"/>
      <c r="JJT45" s="10"/>
      <c r="JJU45" s="10"/>
      <c r="JJV45" s="10"/>
      <c r="JJW45" s="10"/>
      <c r="JJX45" s="10"/>
      <c r="JJY45" s="10"/>
      <c r="JJZ45" s="10"/>
    </row>
    <row r="46" spans="1:7046" s="26" customFormat="1" ht="17" x14ac:dyDescent="0.2">
      <c r="A46" s="29" t="s">
        <v>186</v>
      </c>
      <c r="B46" s="15"/>
      <c r="C46" s="15"/>
      <c r="D46" s="15"/>
      <c r="E46" s="15"/>
      <c r="F46" s="15"/>
      <c r="G46" s="23"/>
      <c r="H46" s="326"/>
      <c r="I46" s="23"/>
      <c r="J46" s="508">
        <f ca="1">IF(P46='Tesla Valuation Inputs'!D46,P46,IF(_xlfn.NORM.INV(O46,P46,('Tesla Valuation Inputs'!D46-P46))&lt;'Tesla Valuation Inputs'!B46,'Tesla Valuation Inputs'!B46,IF(_xlfn.NORM.INV(O46,P46,('Tesla Valuation Inputs'!D46-P46))&gt;'Tesla Valuation Inputs'!E46,'Tesla Valuation Inputs'!E46,_xlfn.NORM.INV(O46,P46,('Tesla Valuation Inputs'!D46-P46)))))</f>
        <v>0.10634078758748305</v>
      </c>
      <c r="K46" s="194"/>
      <c r="L46" s="27" t="s">
        <v>187</v>
      </c>
      <c r="M46" s="27"/>
      <c r="O46" s="52">
        <f ca="1">RAND()</f>
        <v>0.19128132954486654</v>
      </c>
      <c r="P46" s="53">
        <f>('Tesla Valuation Inputs'!D46-'Tesla Valuation Inputs'!C46)/2+'Tesla Valuation Inputs'!C46</f>
        <v>0.15000000000000002</v>
      </c>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0"/>
      <c r="CC46" s="10"/>
      <c r="CD46" s="10"/>
      <c r="CE46" s="10"/>
      <c r="CF46" s="10"/>
      <c r="CG46" s="10"/>
      <c r="CH46" s="10"/>
      <c r="CI46" s="10"/>
      <c r="CJ46" s="10"/>
      <c r="CK46" s="10"/>
      <c r="CL46" s="10"/>
      <c r="CM46" s="10"/>
      <c r="CN46" s="10"/>
      <c r="CO46" s="10"/>
      <c r="CP46" s="10"/>
      <c r="CQ46" s="10"/>
      <c r="CR46" s="10"/>
      <c r="CS46" s="10"/>
      <c r="CT46" s="10"/>
      <c r="CU46" s="10"/>
      <c r="CV46" s="10"/>
      <c r="CW46" s="10"/>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0"/>
      <c r="EU46" s="10"/>
      <c r="EV46" s="10"/>
      <c r="EW46" s="10"/>
      <c r="EX46" s="10"/>
      <c r="EY46" s="10"/>
      <c r="EZ46" s="10"/>
      <c r="FA46" s="10"/>
      <c r="FB46" s="10"/>
      <c r="FC46" s="10"/>
      <c r="FD46" s="10"/>
      <c r="FE46" s="10"/>
      <c r="FF46" s="10"/>
      <c r="FG46" s="10"/>
      <c r="FH46" s="10"/>
      <c r="FI46" s="10"/>
      <c r="FJ46" s="10"/>
      <c r="FK46" s="10"/>
      <c r="FL46" s="10"/>
      <c r="FM46" s="10"/>
      <c r="FN46" s="10"/>
      <c r="FO46" s="10"/>
      <c r="FP46" s="10"/>
      <c r="FQ46" s="10"/>
      <c r="FR46" s="10"/>
      <c r="FS46" s="10"/>
      <c r="FT46" s="10"/>
      <c r="FU46" s="10"/>
      <c r="FV46" s="10"/>
      <c r="FW46" s="10"/>
      <c r="FX46" s="10"/>
      <c r="FY46" s="10"/>
      <c r="FZ46" s="10"/>
      <c r="GA46" s="10"/>
      <c r="GB46" s="10"/>
      <c r="GC46" s="10"/>
      <c r="GD46" s="10"/>
      <c r="GE46" s="10"/>
      <c r="GF46" s="10"/>
      <c r="GG46" s="10"/>
      <c r="GH46" s="10"/>
      <c r="GI46" s="10"/>
      <c r="GJ46" s="10"/>
      <c r="GK46" s="10"/>
      <c r="GL46" s="10"/>
      <c r="GM46" s="10"/>
      <c r="GN46" s="10"/>
      <c r="GO46" s="10"/>
      <c r="GP46" s="10"/>
      <c r="GQ46" s="10"/>
      <c r="GR46" s="10"/>
      <c r="GS46" s="10"/>
      <c r="GT46" s="10"/>
      <c r="GU46" s="10"/>
      <c r="GV46" s="10"/>
      <c r="GW46" s="10"/>
      <c r="GX46" s="10"/>
      <c r="GY46" s="10"/>
      <c r="GZ46" s="10"/>
      <c r="HA46" s="10"/>
      <c r="HB46" s="10"/>
      <c r="HC46" s="10"/>
      <c r="HD46" s="10"/>
      <c r="HE46" s="10"/>
      <c r="HF46" s="10"/>
      <c r="HG46" s="10"/>
      <c r="HH46" s="10"/>
      <c r="HI46" s="10"/>
      <c r="HJ46" s="10"/>
      <c r="HK46" s="10"/>
      <c r="HL46" s="10"/>
      <c r="HM46" s="10"/>
      <c r="HN46" s="10"/>
      <c r="HO46" s="10"/>
      <c r="HP46" s="10"/>
      <c r="HQ46" s="10"/>
      <c r="HR46" s="10"/>
      <c r="HS46" s="10"/>
      <c r="HT46" s="10"/>
      <c r="HU46" s="10"/>
      <c r="HV46" s="10"/>
      <c r="HW46" s="10"/>
      <c r="HX46" s="10"/>
      <c r="HY46" s="10"/>
      <c r="HZ46" s="10"/>
      <c r="IA46" s="10"/>
      <c r="IB46" s="10"/>
      <c r="IC46" s="10"/>
      <c r="ID46" s="10"/>
      <c r="IE46" s="10"/>
      <c r="IF46" s="10"/>
      <c r="IG46" s="10"/>
      <c r="IH46" s="10"/>
      <c r="II46" s="10"/>
      <c r="IJ46" s="10"/>
      <c r="IK46" s="10"/>
      <c r="IL46" s="10"/>
      <c r="IM46" s="10"/>
      <c r="IN46" s="10"/>
      <c r="IO46" s="10"/>
      <c r="IP46" s="10"/>
      <c r="IQ46" s="10"/>
      <c r="IR46" s="10"/>
      <c r="IS46" s="10"/>
      <c r="IT46" s="10"/>
      <c r="IU46" s="10"/>
      <c r="IV46" s="10"/>
      <c r="IW46" s="10"/>
      <c r="IX46" s="10"/>
      <c r="IY46" s="10"/>
      <c r="IZ46" s="10"/>
      <c r="JA46" s="10"/>
      <c r="JB46" s="10"/>
      <c r="JC46" s="10"/>
      <c r="JD46" s="10"/>
      <c r="JE46" s="10"/>
      <c r="JF46" s="10"/>
      <c r="JG46" s="10"/>
      <c r="JH46" s="10"/>
      <c r="JI46" s="10"/>
      <c r="JJ46" s="10"/>
      <c r="JK46" s="10"/>
      <c r="JL46" s="10"/>
      <c r="JM46" s="10"/>
      <c r="JN46" s="10"/>
      <c r="JO46" s="10"/>
      <c r="JP46" s="10"/>
      <c r="JQ46" s="10"/>
      <c r="JR46" s="10"/>
      <c r="JS46" s="10"/>
      <c r="JT46" s="10"/>
      <c r="JU46" s="10"/>
      <c r="JV46" s="10"/>
      <c r="JW46" s="10"/>
      <c r="JX46" s="10"/>
      <c r="JY46" s="10"/>
      <c r="JZ46" s="10"/>
      <c r="KA46" s="10"/>
      <c r="KB46" s="10"/>
      <c r="KC46" s="10"/>
      <c r="KD46" s="10"/>
      <c r="KE46" s="10"/>
      <c r="KF46" s="10"/>
      <c r="KG46" s="10"/>
      <c r="KH46" s="10"/>
      <c r="KI46" s="10"/>
      <c r="KJ46" s="10"/>
      <c r="KK46" s="10"/>
      <c r="KL46" s="10"/>
      <c r="KM46" s="10"/>
      <c r="KN46" s="10"/>
      <c r="KO46" s="10"/>
      <c r="KP46" s="10"/>
      <c r="KQ46" s="10"/>
      <c r="KR46" s="10"/>
      <c r="KS46" s="10"/>
      <c r="KT46" s="10"/>
      <c r="KU46" s="10"/>
      <c r="KV46" s="10"/>
      <c r="KW46" s="10"/>
      <c r="KX46" s="10"/>
      <c r="KY46" s="10"/>
      <c r="KZ46" s="10"/>
      <c r="LA46" s="10"/>
      <c r="LB46" s="10"/>
      <c r="LC46" s="10"/>
      <c r="LD46" s="10"/>
      <c r="LE46" s="10"/>
      <c r="LF46" s="10"/>
      <c r="LG46" s="10"/>
      <c r="LH46" s="10"/>
      <c r="LI46" s="10"/>
      <c r="LJ46" s="10"/>
      <c r="LK46" s="10"/>
      <c r="LL46" s="10"/>
      <c r="LM46" s="10"/>
      <c r="LN46" s="10"/>
      <c r="LO46" s="10"/>
      <c r="LP46" s="10"/>
      <c r="LQ46" s="10"/>
      <c r="LR46" s="10"/>
      <c r="LS46" s="10"/>
      <c r="LT46" s="10"/>
      <c r="LU46" s="10"/>
      <c r="LV46" s="10"/>
      <c r="LW46" s="10"/>
      <c r="LX46" s="10"/>
      <c r="LY46" s="10"/>
      <c r="LZ46" s="10"/>
      <c r="MA46" s="10"/>
      <c r="MB46" s="10"/>
      <c r="MC46" s="10"/>
      <c r="MD46" s="10"/>
      <c r="ME46" s="10"/>
      <c r="MF46" s="10"/>
      <c r="MG46" s="10"/>
      <c r="MH46" s="10"/>
      <c r="MI46" s="10"/>
      <c r="MJ46" s="10"/>
      <c r="MK46" s="10"/>
      <c r="ML46" s="10"/>
      <c r="MM46" s="10"/>
      <c r="MN46" s="10"/>
      <c r="MO46" s="10"/>
      <c r="MP46" s="10"/>
      <c r="MQ46" s="10"/>
      <c r="MR46" s="10"/>
      <c r="MS46" s="10"/>
      <c r="MT46" s="10"/>
      <c r="MU46" s="10"/>
      <c r="MV46" s="10"/>
      <c r="MW46" s="10"/>
      <c r="MX46" s="10"/>
      <c r="MY46" s="10"/>
      <c r="MZ46" s="10"/>
      <c r="NA46" s="10"/>
      <c r="NB46" s="10"/>
      <c r="NC46" s="10"/>
      <c r="ND46" s="10"/>
      <c r="NE46" s="10"/>
      <c r="NF46" s="10"/>
      <c r="NG46" s="10"/>
      <c r="NH46" s="10"/>
      <c r="NI46" s="10"/>
      <c r="NJ46" s="10"/>
      <c r="NK46" s="10"/>
      <c r="NL46" s="10"/>
      <c r="NM46" s="10"/>
      <c r="NN46" s="10"/>
      <c r="NO46" s="10"/>
      <c r="NP46" s="10"/>
      <c r="NQ46" s="10"/>
      <c r="NR46" s="10"/>
      <c r="NS46" s="10"/>
      <c r="NT46" s="10"/>
      <c r="NU46" s="10"/>
      <c r="NV46" s="10"/>
      <c r="NW46" s="10"/>
      <c r="NX46" s="10"/>
      <c r="NY46" s="10"/>
      <c r="NZ46" s="10"/>
      <c r="OA46" s="10"/>
      <c r="OB46" s="10"/>
      <c r="OC46" s="10"/>
      <c r="OD46" s="10"/>
      <c r="OE46" s="10"/>
      <c r="OF46" s="10"/>
      <c r="OG46" s="10"/>
      <c r="OH46" s="10"/>
      <c r="OI46" s="10"/>
      <c r="OJ46" s="10"/>
      <c r="OK46" s="10"/>
      <c r="OL46" s="10"/>
      <c r="OM46" s="10"/>
      <c r="ON46" s="10"/>
      <c r="OO46" s="10"/>
      <c r="OP46" s="10"/>
      <c r="OQ46" s="10"/>
      <c r="OR46" s="10"/>
      <c r="OS46" s="10"/>
      <c r="OT46" s="10"/>
      <c r="OU46" s="10"/>
      <c r="OV46" s="10"/>
      <c r="OW46" s="10"/>
      <c r="OX46" s="10"/>
      <c r="OY46" s="10"/>
      <c r="OZ46" s="10"/>
      <c r="PA46" s="10"/>
      <c r="PB46" s="10"/>
      <c r="PC46" s="10"/>
      <c r="PD46" s="10"/>
      <c r="PE46" s="10"/>
      <c r="PF46" s="10"/>
      <c r="PG46" s="10"/>
      <c r="PH46" s="10"/>
      <c r="PI46" s="10"/>
      <c r="PJ46" s="10"/>
      <c r="PK46" s="10"/>
      <c r="PL46" s="10"/>
      <c r="PM46" s="10"/>
      <c r="PN46" s="10"/>
      <c r="PO46" s="10"/>
      <c r="PP46" s="10"/>
      <c r="PQ46" s="10"/>
      <c r="PR46" s="10"/>
      <c r="PS46" s="10"/>
      <c r="PT46" s="10"/>
      <c r="PU46" s="10"/>
      <c r="PV46" s="10"/>
      <c r="PW46" s="10"/>
      <c r="PX46" s="10"/>
      <c r="PY46" s="10"/>
      <c r="PZ46" s="10"/>
      <c r="QA46" s="10"/>
      <c r="QB46" s="10"/>
      <c r="QC46" s="10"/>
      <c r="QD46" s="10"/>
      <c r="QE46" s="10"/>
      <c r="QF46" s="10"/>
      <c r="QG46" s="10"/>
      <c r="QH46" s="10"/>
      <c r="QI46" s="10"/>
      <c r="QJ46" s="10"/>
      <c r="QK46" s="10"/>
      <c r="QL46" s="10"/>
      <c r="QM46" s="10"/>
      <c r="QN46" s="10"/>
      <c r="QO46" s="10"/>
      <c r="QP46" s="10"/>
      <c r="QQ46" s="10"/>
      <c r="QR46" s="10"/>
      <c r="QS46" s="10"/>
      <c r="QT46" s="10"/>
      <c r="QU46" s="10"/>
      <c r="QV46" s="10"/>
      <c r="QW46" s="10"/>
      <c r="QX46" s="10"/>
      <c r="QY46" s="10"/>
      <c r="QZ46" s="10"/>
      <c r="RA46" s="10"/>
      <c r="RB46" s="10"/>
      <c r="RC46" s="10"/>
      <c r="RD46" s="10"/>
      <c r="RE46" s="10"/>
      <c r="RF46" s="10"/>
      <c r="RG46" s="10"/>
      <c r="RH46" s="10"/>
      <c r="RI46" s="10"/>
      <c r="RJ46" s="10"/>
      <c r="RK46" s="10"/>
      <c r="RL46" s="10"/>
      <c r="RM46" s="10"/>
      <c r="RN46" s="10"/>
      <c r="RO46" s="10"/>
      <c r="RP46" s="10"/>
      <c r="RQ46" s="10"/>
      <c r="RR46" s="10"/>
      <c r="RS46" s="10"/>
      <c r="RT46" s="10"/>
      <c r="RU46" s="10"/>
      <c r="RV46" s="10"/>
      <c r="RW46" s="10"/>
      <c r="RX46" s="10"/>
      <c r="RY46" s="10"/>
      <c r="RZ46" s="10"/>
      <c r="SA46" s="10"/>
      <c r="SB46" s="10"/>
      <c r="SC46" s="10"/>
      <c r="SD46" s="10"/>
      <c r="SE46" s="10"/>
      <c r="SF46" s="10"/>
      <c r="SG46" s="10"/>
      <c r="SH46" s="10"/>
      <c r="SI46" s="10"/>
      <c r="SJ46" s="10"/>
      <c r="SK46" s="10"/>
      <c r="SL46" s="10"/>
      <c r="SM46" s="10"/>
      <c r="SN46" s="10"/>
      <c r="SO46" s="10"/>
      <c r="SP46" s="10"/>
      <c r="SQ46" s="10"/>
      <c r="SR46" s="10"/>
      <c r="SS46" s="10"/>
      <c r="ST46" s="10"/>
      <c r="SU46" s="10"/>
      <c r="SV46" s="10"/>
      <c r="SW46" s="10"/>
      <c r="SX46" s="10"/>
      <c r="SY46" s="10"/>
      <c r="SZ46" s="10"/>
      <c r="TA46" s="10"/>
      <c r="TB46" s="10"/>
      <c r="TC46" s="10"/>
      <c r="TD46" s="10"/>
      <c r="TE46" s="10"/>
      <c r="TF46" s="10"/>
      <c r="TG46" s="10"/>
      <c r="TH46" s="10"/>
      <c r="TI46" s="10"/>
      <c r="TJ46" s="10"/>
      <c r="TK46" s="10"/>
      <c r="TL46" s="10"/>
      <c r="TM46" s="10"/>
      <c r="TN46" s="10"/>
      <c r="TO46" s="10"/>
      <c r="TP46" s="10"/>
      <c r="TQ46" s="10"/>
      <c r="TR46" s="10"/>
      <c r="TS46" s="10"/>
      <c r="TT46" s="10"/>
      <c r="TU46" s="10"/>
      <c r="TV46" s="10"/>
      <c r="TW46" s="10"/>
      <c r="TX46" s="10"/>
      <c r="TY46" s="10"/>
      <c r="TZ46" s="10"/>
      <c r="UA46" s="10"/>
      <c r="UB46" s="10"/>
      <c r="UC46" s="10"/>
      <c r="UD46" s="10"/>
      <c r="UE46" s="10"/>
      <c r="UF46" s="10"/>
      <c r="UG46" s="10"/>
      <c r="UH46" s="10"/>
      <c r="UI46" s="10"/>
      <c r="UJ46" s="10"/>
      <c r="UK46" s="10"/>
      <c r="UL46" s="10"/>
      <c r="UM46" s="10"/>
      <c r="UN46" s="10"/>
      <c r="UO46" s="10"/>
      <c r="UP46" s="10"/>
      <c r="UQ46" s="10"/>
      <c r="UR46" s="10"/>
      <c r="US46" s="10"/>
      <c r="UT46" s="10"/>
      <c r="UU46" s="10"/>
      <c r="UV46" s="10"/>
      <c r="UW46" s="10"/>
      <c r="UX46" s="10"/>
      <c r="UY46" s="10"/>
      <c r="UZ46" s="10"/>
      <c r="VA46" s="10"/>
      <c r="VB46" s="10"/>
      <c r="VC46" s="10"/>
      <c r="VD46" s="10"/>
      <c r="VE46" s="10"/>
      <c r="VF46" s="10"/>
      <c r="VG46" s="10"/>
      <c r="VH46" s="10"/>
      <c r="VI46" s="10"/>
      <c r="VJ46" s="10"/>
      <c r="VK46" s="10"/>
      <c r="VL46" s="10"/>
      <c r="VM46" s="10"/>
      <c r="VN46" s="10"/>
      <c r="VO46" s="10"/>
      <c r="VP46" s="10"/>
      <c r="VQ46" s="10"/>
      <c r="VR46" s="10"/>
      <c r="VS46" s="10"/>
      <c r="VT46" s="10"/>
      <c r="VU46" s="10"/>
      <c r="VV46" s="10"/>
      <c r="VW46" s="10"/>
      <c r="VX46" s="10"/>
      <c r="VY46" s="10"/>
      <c r="VZ46" s="10"/>
      <c r="WA46" s="10"/>
      <c r="WB46" s="10"/>
      <c r="WC46" s="10"/>
      <c r="WD46" s="10"/>
      <c r="WE46" s="10"/>
      <c r="WF46" s="10"/>
      <c r="WG46" s="10"/>
      <c r="WH46" s="10"/>
      <c r="WI46" s="10"/>
      <c r="WJ46" s="10"/>
      <c r="WK46" s="10"/>
      <c r="WL46" s="10"/>
      <c r="WM46" s="10"/>
      <c r="WN46" s="10"/>
      <c r="WO46" s="10"/>
      <c r="WP46" s="10"/>
      <c r="WQ46" s="10"/>
      <c r="WR46" s="10"/>
      <c r="WS46" s="10"/>
      <c r="WT46" s="10"/>
      <c r="WU46" s="10"/>
      <c r="WV46" s="10"/>
      <c r="WW46" s="10"/>
      <c r="WX46" s="10"/>
      <c r="WY46" s="10"/>
      <c r="WZ46" s="10"/>
      <c r="XA46" s="10"/>
      <c r="XB46" s="10"/>
      <c r="XC46" s="10"/>
      <c r="XD46" s="10"/>
      <c r="XE46" s="10"/>
      <c r="XF46" s="10"/>
      <c r="XG46" s="10"/>
      <c r="XH46" s="10"/>
      <c r="XI46" s="10"/>
      <c r="XJ46" s="10"/>
      <c r="XK46" s="10"/>
      <c r="XL46" s="10"/>
      <c r="XM46" s="10"/>
      <c r="XN46" s="10"/>
      <c r="XO46" s="10"/>
      <c r="XP46" s="10"/>
      <c r="XQ46" s="10"/>
      <c r="XR46" s="10"/>
      <c r="XS46" s="10"/>
      <c r="XT46" s="10"/>
      <c r="XU46" s="10"/>
      <c r="XV46" s="10"/>
      <c r="XW46" s="10"/>
      <c r="XX46" s="10"/>
      <c r="XY46" s="10"/>
      <c r="XZ46" s="10"/>
      <c r="YA46" s="10"/>
      <c r="YB46" s="10"/>
      <c r="YC46" s="10"/>
      <c r="YD46" s="10"/>
      <c r="YE46" s="10"/>
      <c r="YF46" s="10"/>
      <c r="YG46" s="10"/>
      <c r="YH46" s="10"/>
      <c r="YI46" s="10"/>
      <c r="YJ46" s="10"/>
      <c r="YK46" s="10"/>
      <c r="YL46" s="10"/>
      <c r="YM46" s="10"/>
      <c r="YN46" s="10"/>
      <c r="YO46" s="10"/>
      <c r="YP46" s="10"/>
      <c r="YQ46" s="10"/>
      <c r="YR46" s="10"/>
      <c r="YS46" s="10"/>
      <c r="YT46" s="10"/>
      <c r="YU46" s="10"/>
      <c r="YV46" s="10"/>
      <c r="YW46" s="10"/>
      <c r="YX46" s="10"/>
      <c r="YY46" s="10"/>
      <c r="YZ46" s="10"/>
      <c r="ZA46" s="10"/>
      <c r="ZB46" s="10"/>
      <c r="ZC46" s="10"/>
      <c r="ZD46" s="10"/>
      <c r="ZE46" s="10"/>
      <c r="ZF46" s="10"/>
      <c r="ZG46" s="10"/>
      <c r="ZH46" s="10"/>
      <c r="ZI46" s="10"/>
      <c r="ZJ46" s="10"/>
      <c r="ZK46" s="10"/>
      <c r="ZL46" s="10"/>
      <c r="ZM46" s="10"/>
      <c r="ZN46" s="10"/>
      <c r="ZO46" s="10"/>
      <c r="ZP46" s="10"/>
      <c r="ZQ46" s="10"/>
      <c r="ZR46" s="10"/>
      <c r="ZS46" s="10"/>
      <c r="ZT46" s="10"/>
      <c r="ZU46" s="10"/>
      <c r="ZV46" s="10"/>
      <c r="ZW46" s="10"/>
      <c r="ZX46" s="10"/>
      <c r="ZY46" s="10"/>
      <c r="ZZ46" s="10"/>
      <c r="AAA46" s="10"/>
      <c r="AAB46" s="10"/>
      <c r="AAC46" s="10"/>
      <c r="AAD46" s="10"/>
      <c r="AAE46" s="10"/>
      <c r="AAF46" s="10"/>
      <c r="AAG46" s="10"/>
      <c r="AAH46" s="10"/>
      <c r="AAI46" s="10"/>
      <c r="AAJ46" s="10"/>
      <c r="AAK46" s="10"/>
      <c r="AAL46" s="10"/>
      <c r="AAM46" s="10"/>
      <c r="AAN46" s="10"/>
      <c r="AAO46" s="10"/>
      <c r="AAP46" s="10"/>
      <c r="AAQ46" s="10"/>
      <c r="AAR46" s="10"/>
      <c r="AAS46" s="10"/>
      <c r="AAT46" s="10"/>
      <c r="AAU46" s="10"/>
      <c r="AAV46" s="10"/>
      <c r="AAW46" s="10"/>
      <c r="AAX46" s="10"/>
      <c r="AAY46" s="10"/>
      <c r="AAZ46" s="10"/>
      <c r="ABA46" s="10"/>
      <c r="ABB46" s="10"/>
      <c r="ABC46" s="10"/>
      <c r="ABD46" s="10"/>
      <c r="ABE46" s="10"/>
      <c r="ABF46" s="10"/>
      <c r="ABG46" s="10"/>
      <c r="ABH46" s="10"/>
      <c r="ABI46" s="10"/>
      <c r="ABJ46" s="10"/>
      <c r="ABK46" s="10"/>
      <c r="ABL46" s="10"/>
      <c r="ABM46" s="10"/>
      <c r="ABN46" s="10"/>
      <c r="ABO46" s="10"/>
      <c r="ABP46" s="10"/>
      <c r="ABQ46" s="10"/>
      <c r="ABR46" s="10"/>
      <c r="ABS46" s="10"/>
      <c r="ABT46" s="10"/>
      <c r="ABU46" s="10"/>
      <c r="ABV46" s="10"/>
      <c r="ABW46" s="10"/>
      <c r="ABX46" s="10"/>
      <c r="ABY46" s="10"/>
      <c r="ABZ46" s="10"/>
      <c r="ACA46" s="10"/>
      <c r="ACB46" s="10"/>
      <c r="ACC46" s="10"/>
      <c r="ACD46" s="10"/>
      <c r="ACE46" s="10"/>
      <c r="ACF46" s="10"/>
      <c r="ACG46" s="10"/>
      <c r="ACH46" s="10"/>
      <c r="ACI46" s="10"/>
      <c r="ACJ46" s="10"/>
      <c r="ACK46" s="10"/>
      <c r="ACL46" s="10"/>
      <c r="ACM46" s="10"/>
      <c r="ACN46" s="10"/>
      <c r="ACO46" s="10"/>
      <c r="ACP46" s="10"/>
      <c r="ACQ46" s="10"/>
      <c r="ACR46" s="10"/>
      <c r="ACS46" s="10"/>
      <c r="ACT46" s="10"/>
      <c r="ACU46" s="10"/>
      <c r="ACV46" s="10"/>
      <c r="ACW46" s="10"/>
      <c r="ACX46" s="10"/>
      <c r="ACY46" s="10"/>
      <c r="ACZ46" s="10"/>
      <c r="ADA46" s="10"/>
      <c r="ADB46" s="10"/>
      <c r="ADC46" s="10"/>
      <c r="ADD46" s="10"/>
      <c r="ADE46" s="10"/>
      <c r="ADF46" s="10"/>
      <c r="ADG46" s="10"/>
      <c r="ADH46" s="10"/>
      <c r="ADI46" s="10"/>
      <c r="ADJ46" s="10"/>
      <c r="ADK46" s="10"/>
      <c r="ADL46" s="10"/>
      <c r="ADM46" s="10"/>
      <c r="ADN46" s="10"/>
      <c r="ADO46" s="10"/>
      <c r="ADP46" s="10"/>
      <c r="ADQ46" s="10"/>
      <c r="ADR46" s="10"/>
      <c r="ADS46" s="10"/>
      <c r="ADT46" s="10"/>
      <c r="ADU46" s="10"/>
      <c r="ADV46" s="10"/>
      <c r="ADW46" s="10"/>
      <c r="ADX46" s="10"/>
      <c r="ADY46" s="10"/>
      <c r="ADZ46" s="10"/>
      <c r="AEA46" s="10"/>
      <c r="AEB46" s="10"/>
      <c r="AEC46" s="10"/>
      <c r="AED46" s="10"/>
      <c r="AEE46" s="10"/>
      <c r="AEF46" s="10"/>
      <c r="AEG46" s="10"/>
      <c r="AEH46" s="10"/>
      <c r="AEI46" s="10"/>
      <c r="AEJ46" s="10"/>
      <c r="AEK46" s="10"/>
      <c r="AEL46" s="10"/>
      <c r="AEM46" s="10"/>
      <c r="AEN46" s="10"/>
      <c r="AEO46" s="10"/>
      <c r="AEP46" s="10"/>
      <c r="AEQ46" s="10"/>
      <c r="AER46" s="10"/>
      <c r="AES46" s="10"/>
      <c r="AET46" s="10"/>
      <c r="AEU46" s="10"/>
      <c r="AEV46" s="10"/>
      <c r="AEW46" s="10"/>
      <c r="AEX46" s="10"/>
      <c r="AEY46" s="10"/>
      <c r="AEZ46" s="10"/>
      <c r="AFA46" s="10"/>
      <c r="AFB46" s="10"/>
      <c r="AFC46" s="10"/>
      <c r="AFD46" s="10"/>
      <c r="AFE46" s="10"/>
      <c r="AFF46" s="10"/>
      <c r="AFG46" s="10"/>
      <c r="AFH46" s="10"/>
      <c r="AFI46" s="10"/>
      <c r="AFJ46" s="10"/>
      <c r="AFK46" s="10"/>
      <c r="AFL46" s="10"/>
      <c r="AFM46" s="10"/>
      <c r="AFN46" s="10"/>
      <c r="AFO46" s="10"/>
      <c r="AFP46" s="10"/>
      <c r="AFQ46" s="10"/>
      <c r="AFR46" s="10"/>
      <c r="AFS46" s="10"/>
      <c r="AFT46" s="10"/>
      <c r="AFU46" s="10"/>
      <c r="AFV46" s="10"/>
      <c r="AFW46" s="10"/>
      <c r="AFX46" s="10"/>
      <c r="AFY46" s="10"/>
      <c r="AFZ46" s="10"/>
      <c r="AGA46" s="10"/>
      <c r="AGB46" s="10"/>
      <c r="AGC46" s="10"/>
      <c r="AGD46" s="10"/>
      <c r="AGE46" s="10"/>
      <c r="AGF46" s="10"/>
      <c r="AGG46" s="10"/>
      <c r="AGH46" s="10"/>
      <c r="AGI46" s="10"/>
      <c r="AGJ46" s="10"/>
      <c r="AGK46" s="10"/>
      <c r="AGL46" s="10"/>
      <c r="AGM46" s="10"/>
      <c r="AGN46" s="10"/>
      <c r="AGO46" s="10"/>
      <c r="AGP46" s="10"/>
      <c r="AGQ46" s="10"/>
      <c r="AGR46" s="10"/>
      <c r="AGS46" s="10"/>
      <c r="AGT46" s="10"/>
      <c r="AGU46" s="10"/>
      <c r="AGV46" s="10"/>
      <c r="AGW46" s="10"/>
      <c r="AGX46" s="10"/>
      <c r="AGY46" s="10"/>
      <c r="AGZ46" s="10"/>
      <c r="AHA46" s="10"/>
      <c r="AHB46" s="10"/>
      <c r="AHC46" s="10"/>
      <c r="AHD46" s="10"/>
      <c r="AHE46" s="10"/>
      <c r="AHF46" s="10"/>
      <c r="AHG46" s="10"/>
      <c r="AHH46" s="10"/>
      <c r="AHI46" s="10"/>
      <c r="AHJ46" s="10"/>
      <c r="AHK46" s="10"/>
      <c r="AHL46" s="10"/>
      <c r="AHM46" s="10"/>
      <c r="AHN46" s="10"/>
      <c r="AHO46" s="10"/>
      <c r="AHP46" s="10"/>
      <c r="AHQ46" s="10"/>
      <c r="AHR46" s="10"/>
      <c r="AHS46" s="10"/>
      <c r="AHT46" s="10"/>
      <c r="AHU46" s="10"/>
      <c r="AHV46" s="10"/>
      <c r="AHW46" s="10"/>
      <c r="AHX46" s="10"/>
      <c r="AHY46" s="10"/>
      <c r="AHZ46" s="10"/>
      <c r="AIA46" s="10"/>
      <c r="AIB46" s="10"/>
      <c r="AIC46" s="10"/>
      <c r="AID46" s="10"/>
      <c r="AIE46" s="10"/>
      <c r="AIF46" s="10"/>
      <c r="AIG46" s="10"/>
      <c r="AIH46" s="10"/>
      <c r="AII46" s="10"/>
      <c r="AIJ46" s="10"/>
      <c r="AIK46" s="10"/>
      <c r="AIL46" s="10"/>
      <c r="AIM46" s="10"/>
      <c r="AIN46" s="10"/>
      <c r="AIO46" s="10"/>
      <c r="AIP46" s="10"/>
      <c r="AIQ46" s="10"/>
      <c r="AIR46" s="10"/>
      <c r="AIS46" s="10"/>
      <c r="AIT46" s="10"/>
      <c r="AIU46" s="10"/>
      <c r="AIV46" s="10"/>
      <c r="AIW46" s="10"/>
      <c r="AIX46" s="10"/>
      <c r="AIY46" s="10"/>
      <c r="AIZ46" s="10"/>
      <c r="AJA46" s="10"/>
      <c r="AJB46" s="10"/>
      <c r="AJC46" s="10"/>
      <c r="AJD46" s="10"/>
      <c r="AJE46" s="10"/>
      <c r="AJF46" s="10"/>
      <c r="AJG46" s="10"/>
      <c r="AJH46" s="10"/>
      <c r="AJI46" s="10"/>
      <c r="AJJ46" s="10"/>
      <c r="AJK46" s="10"/>
      <c r="AJL46" s="10"/>
      <c r="AJM46" s="10"/>
      <c r="AJN46" s="10"/>
      <c r="AJO46" s="10"/>
      <c r="AJP46" s="10"/>
      <c r="AJQ46" s="10"/>
      <c r="AJR46" s="10"/>
      <c r="AJS46" s="10"/>
      <c r="AJT46" s="10"/>
      <c r="AJU46" s="10"/>
      <c r="AJV46" s="10"/>
      <c r="AJW46" s="10"/>
      <c r="AJX46" s="10"/>
      <c r="AJY46" s="10"/>
      <c r="AJZ46" s="10"/>
      <c r="AKA46" s="10"/>
      <c r="AKB46" s="10"/>
      <c r="AKC46" s="10"/>
      <c r="AKD46" s="10"/>
      <c r="AKE46" s="10"/>
      <c r="AKF46" s="10"/>
      <c r="AKG46" s="10"/>
      <c r="AKH46" s="10"/>
      <c r="AKI46" s="10"/>
      <c r="AKJ46" s="10"/>
      <c r="AKK46" s="10"/>
      <c r="AKL46" s="10"/>
      <c r="AKM46" s="10"/>
      <c r="AKN46" s="10"/>
      <c r="AKO46" s="10"/>
      <c r="AKP46" s="10"/>
      <c r="AKQ46" s="10"/>
      <c r="AKR46" s="10"/>
      <c r="AKS46" s="10"/>
      <c r="AKT46" s="10"/>
      <c r="AKU46" s="10"/>
      <c r="AKV46" s="10"/>
      <c r="AKW46" s="10"/>
      <c r="AKX46" s="10"/>
      <c r="AKY46" s="10"/>
      <c r="AKZ46" s="10"/>
      <c r="ALA46" s="10"/>
      <c r="ALB46" s="10"/>
      <c r="ALC46" s="10"/>
      <c r="ALD46" s="10"/>
      <c r="ALE46" s="10"/>
      <c r="ALF46" s="10"/>
      <c r="ALG46" s="10"/>
      <c r="ALH46" s="10"/>
      <c r="ALI46" s="10"/>
      <c r="ALJ46" s="10"/>
      <c r="ALK46" s="10"/>
      <c r="ALL46" s="10"/>
      <c r="ALM46" s="10"/>
      <c r="ALN46" s="10"/>
      <c r="ALO46" s="10"/>
      <c r="ALP46" s="10"/>
      <c r="ALQ46" s="10"/>
      <c r="ALR46" s="10"/>
      <c r="ALS46" s="10"/>
      <c r="ALT46" s="10"/>
      <c r="ALU46" s="10"/>
      <c r="ALV46" s="10"/>
      <c r="ALW46" s="10"/>
      <c r="ALX46" s="10"/>
      <c r="ALY46" s="10"/>
      <c r="ALZ46" s="10"/>
      <c r="AMA46" s="10"/>
      <c r="AMB46" s="10"/>
      <c r="AMC46" s="10"/>
      <c r="AMD46" s="10"/>
      <c r="AME46" s="10"/>
      <c r="AMF46" s="10"/>
      <c r="AMG46" s="10"/>
      <c r="AMH46" s="10"/>
      <c r="AMI46" s="10"/>
      <c r="AMJ46" s="10"/>
      <c r="AMK46" s="10"/>
      <c r="AML46" s="10"/>
      <c r="AMM46" s="10"/>
      <c r="AMN46" s="10"/>
      <c r="AMO46" s="10"/>
      <c r="AMP46" s="10"/>
      <c r="AMQ46" s="10"/>
      <c r="AMR46" s="10"/>
      <c r="AMS46" s="10"/>
      <c r="AMT46" s="10"/>
      <c r="AMU46" s="10"/>
      <c r="AMV46" s="10"/>
      <c r="AMW46" s="10"/>
      <c r="AMX46" s="10"/>
      <c r="AMY46" s="10"/>
      <c r="AMZ46" s="10"/>
      <c r="ANA46" s="10"/>
      <c r="ANB46" s="10"/>
      <c r="ANC46" s="10"/>
      <c r="AND46" s="10"/>
      <c r="ANE46" s="10"/>
      <c r="ANF46" s="10"/>
      <c r="ANG46" s="10"/>
      <c r="ANH46" s="10"/>
      <c r="ANI46" s="10"/>
      <c r="ANJ46" s="10"/>
      <c r="ANK46" s="10"/>
      <c r="ANL46" s="10"/>
      <c r="ANM46" s="10"/>
      <c r="ANN46" s="10"/>
      <c r="ANO46" s="10"/>
      <c r="ANP46" s="10"/>
      <c r="ANQ46" s="10"/>
      <c r="ANR46" s="10"/>
      <c r="ANS46" s="10"/>
      <c r="ANT46" s="10"/>
      <c r="ANU46" s="10"/>
      <c r="ANV46" s="10"/>
      <c r="ANW46" s="10"/>
      <c r="ANX46" s="10"/>
      <c r="ANY46" s="10"/>
      <c r="ANZ46" s="10"/>
      <c r="AOA46" s="10"/>
      <c r="AOB46" s="10"/>
      <c r="AOC46" s="10"/>
      <c r="AOD46" s="10"/>
      <c r="AOE46" s="10"/>
      <c r="AOF46" s="10"/>
      <c r="AOG46" s="10"/>
      <c r="AOH46" s="10"/>
      <c r="AOI46" s="10"/>
      <c r="AOJ46" s="10"/>
      <c r="AOK46" s="10"/>
      <c r="AOL46" s="10"/>
      <c r="AOM46" s="10"/>
      <c r="AON46" s="10"/>
      <c r="AOO46" s="10"/>
      <c r="AOP46" s="10"/>
      <c r="AOQ46" s="10"/>
      <c r="AOR46" s="10"/>
      <c r="AOS46" s="10"/>
      <c r="AOT46" s="10"/>
      <c r="AOU46" s="10"/>
      <c r="AOV46" s="10"/>
      <c r="AOW46" s="10"/>
      <c r="AOX46" s="10"/>
      <c r="AOY46" s="10"/>
      <c r="AOZ46" s="10"/>
      <c r="APA46" s="10"/>
      <c r="APB46" s="10"/>
      <c r="APC46" s="10"/>
      <c r="APD46" s="10"/>
      <c r="APE46" s="10"/>
      <c r="APF46" s="10"/>
      <c r="APG46" s="10"/>
      <c r="APH46" s="10"/>
      <c r="API46" s="10"/>
      <c r="APJ46" s="10"/>
      <c r="APK46" s="10"/>
      <c r="APL46" s="10"/>
      <c r="APM46" s="10"/>
      <c r="APN46" s="10"/>
      <c r="APO46" s="10"/>
      <c r="APP46" s="10"/>
      <c r="APQ46" s="10"/>
      <c r="APR46" s="10"/>
      <c r="APS46" s="10"/>
      <c r="APT46" s="10"/>
      <c r="APU46" s="10"/>
      <c r="APV46" s="10"/>
      <c r="APW46" s="10"/>
      <c r="APX46" s="10"/>
      <c r="APY46" s="10"/>
      <c r="APZ46" s="10"/>
      <c r="AQA46" s="10"/>
      <c r="AQB46" s="10"/>
      <c r="AQC46" s="10"/>
      <c r="AQD46" s="10"/>
      <c r="AQE46" s="10"/>
      <c r="AQF46" s="10"/>
      <c r="AQG46" s="10"/>
      <c r="AQH46" s="10"/>
      <c r="AQI46" s="10"/>
      <c r="AQJ46" s="10"/>
      <c r="AQK46" s="10"/>
      <c r="AQL46" s="10"/>
      <c r="AQM46" s="10"/>
      <c r="AQN46" s="10"/>
      <c r="AQO46" s="10"/>
      <c r="AQP46" s="10"/>
      <c r="AQQ46" s="10"/>
      <c r="AQR46" s="10"/>
      <c r="AQS46" s="10"/>
      <c r="AQT46" s="10"/>
      <c r="AQU46" s="10"/>
      <c r="AQV46" s="10"/>
      <c r="AQW46" s="10"/>
      <c r="AQX46" s="10"/>
      <c r="AQY46" s="10"/>
      <c r="AQZ46" s="10"/>
      <c r="ARA46" s="10"/>
      <c r="ARB46" s="10"/>
      <c r="ARC46" s="10"/>
      <c r="ARD46" s="10"/>
      <c r="ARE46" s="10"/>
      <c r="ARF46" s="10"/>
      <c r="ARG46" s="10"/>
      <c r="ARH46" s="10"/>
      <c r="ARI46" s="10"/>
      <c r="ARJ46" s="10"/>
      <c r="ARK46" s="10"/>
      <c r="ARL46" s="10"/>
      <c r="ARM46" s="10"/>
      <c r="ARN46" s="10"/>
      <c r="ARO46" s="10"/>
      <c r="ARP46" s="10"/>
      <c r="ARQ46" s="10"/>
      <c r="ARR46" s="10"/>
      <c r="ARS46" s="10"/>
      <c r="ART46" s="10"/>
      <c r="ARU46" s="10"/>
      <c r="ARV46" s="10"/>
      <c r="ARW46" s="10"/>
      <c r="ARX46" s="10"/>
      <c r="ARY46" s="10"/>
      <c r="ARZ46" s="10"/>
      <c r="ASA46" s="10"/>
      <c r="ASB46" s="10"/>
      <c r="ASC46" s="10"/>
      <c r="ASD46" s="10"/>
      <c r="ASE46" s="10"/>
      <c r="ASF46" s="10"/>
      <c r="ASG46" s="10"/>
      <c r="ASH46" s="10"/>
      <c r="ASI46" s="10"/>
      <c r="ASJ46" s="10"/>
      <c r="ASK46" s="10"/>
      <c r="ASL46" s="10"/>
      <c r="ASM46" s="10"/>
      <c r="ASN46" s="10"/>
      <c r="ASO46" s="10"/>
      <c r="ASP46" s="10"/>
      <c r="ASQ46" s="10"/>
      <c r="ASR46" s="10"/>
      <c r="ASS46" s="10"/>
      <c r="AST46" s="10"/>
      <c r="ASU46" s="10"/>
      <c r="ASV46" s="10"/>
      <c r="ASW46" s="10"/>
      <c r="ASX46" s="10"/>
      <c r="ASY46" s="10"/>
      <c r="ASZ46" s="10"/>
      <c r="ATA46" s="10"/>
      <c r="ATB46" s="10"/>
      <c r="ATC46" s="10"/>
      <c r="ATD46" s="10"/>
      <c r="ATE46" s="10"/>
      <c r="ATF46" s="10"/>
      <c r="ATG46" s="10"/>
      <c r="ATH46" s="10"/>
      <c r="ATI46" s="10"/>
      <c r="ATJ46" s="10"/>
      <c r="ATK46" s="10"/>
      <c r="ATL46" s="10"/>
      <c r="ATM46" s="10"/>
      <c r="ATN46" s="10"/>
      <c r="ATO46" s="10"/>
      <c r="ATP46" s="10"/>
      <c r="ATQ46" s="10"/>
      <c r="ATR46" s="10"/>
      <c r="ATS46" s="10"/>
      <c r="ATT46" s="10"/>
      <c r="ATU46" s="10"/>
      <c r="ATV46" s="10"/>
      <c r="ATW46" s="10"/>
      <c r="ATX46" s="10"/>
      <c r="ATY46" s="10"/>
      <c r="ATZ46" s="10"/>
      <c r="AUA46" s="10"/>
      <c r="AUB46" s="10"/>
      <c r="AUC46" s="10"/>
      <c r="AUD46" s="10"/>
      <c r="AUE46" s="10"/>
      <c r="AUF46" s="10"/>
      <c r="AUG46" s="10"/>
      <c r="AUH46" s="10"/>
      <c r="AUI46" s="10"/>
      <c r="AUJ46" s="10"/>
      <c r="AUK46" s="10"/>
      <c r="AUL46" s="10"/>
      <c r="AUM46" s="10"/>
      <c r="AUN46" s="10"/>
      <c r="AUO46" s="10"/>
      <c r="AUP46" s="10"/>
      <c r="AUQ46" s="10"/>
      <c r="AUR46" s="10"/>
      <c r="AUS46" s="10"/>
      <c r="AUT46" s="10"/>
      <c r="AUU46" s="10"/>
      <c r="AUV46" s="10"/>
      <c r="AUW46" s="10"/>
      <c r="AUX46" s="10"/>
      <c r="AUY46" s="10"/>
      <c r="AUZ46" s="10"/>
      <c r="AVA46" s="10"/>
      <c r="AVB46" s="10"/>
      <c r="AVC46" s="10"/>
      <c r="AVD46" s="10"/>
      <c r="AVE46" s="10"/>
      <c r="AVF46" s="10"/>
      <c r="AVG46" s="10"/>
      <c r="AVH46" s="10"/>
      <c r="AVI46" s="10"/>
      <c r="AVJ46" s="10"/>
      <c r="AVK46" s="10"/>
      <c r="AVL46" s="10"/>
      <c r="AVM46" s="10"/>
      <c r="AVN46" s="10"/>
      <c r="AVO46" s="10"/>
      <c r="AVP46" s="10"/>
      <c r="AVQ46" s="10"/>
      <c r="AVR46" s="10"/>
      <c r="AVS46" s="10"/>
      <c r="AVT46" s="10"/>
      <c r="AVU46" s="10"/>
      <c r="AVV46" s="10"/>
      <c r="AVW46" s="10"/>
      <c r="AVX46" s="10"/>
      <c r="AVY46" s="10"/>
      <c r="AVZ46" s="10"/>
      <c r="AWA46" s="10"/>
      <c r="AWB46" s="10"/>
      <c r="AWC46" s="10"/>
      <c r="AWD46" s="10"/>
      <c r="AWE46" s="10"/>
      <c r="AWF46" s="10"/>
      <c r="AWG46" s="10"/>
      <c r="AWH46" s="10"/>
      <c r="AWI46" s="10"/>
      <c r="AWJ46" s="10"/>
      <c r="AWK46" s="10"/>
      <c r="AWL46" s="10"/>
      <c r="AWM46" s="10"/>
      <c r="AWN46" s="10"/>
      <c r="AWO46" s="10"/>
      <c r="AWP46" s="10"/>
      <c r="AWQ46" s="10"/>
      <c r="AWR46" s="10"/>
      <c r="AWS46" s="10"/>
      <c r="AWT46" s="10"/>
      <c r="AWU46" s="10"/>
      <c r="AWV46" s="10"/>
      <c r="AWW46" s="10"/>
      <c r="AWX46" s="10"/>
      <c r="AWY46" s="10"/>
      <c r="AWZ46" s="10"/>
      <c r="AXA46" s="10"/>
      <c r="AXB46" s="10"/>
      <c r="AXC46" s="10"/>
      <c r="AXD46" s="10"/>
      <c r="AXE46" s="10"/>
      <c r="AXF46" s="10"/>
      <c r="AXG46" s="10"/>
      <c r="AXH46" s="10"/>
      <c r="AXI46" s="10"/>
      <c r="AXJ46" s="10"/>
      <c r="AXK46" s="10"/>
      <c r="AXL46" s="10"/>
      <c r="AXM46" s="10"/>
      <c r="AXN46" s="10"/>
      <c r="AXO46" s="10"/>
      <c r="AXP46" s="10"/>
      <c r="AXQ46" s="10"/>
      <c r="AXR46" s="10"/>
      <c r="AXS46" s="10"/>
      <c r="AXT46" s="10"/>
      <c r="AXU46" s="10"/>
      <c r="AXV46" s="10"/>
      <c r="AXW46" s="10"/>
      <c r="AXX46" s="10"/>
      <c r="AXY46" s="10"/>
      <c r="AXZ46" s="10"/>
      <c r="AYA46" s="10"/>
      <c r="AYB46" s="10"/>
      <c r="AYC46" s="10"/>
      <c r="AYD46" s="10"/>
      <c r="AYE46" s="10"/>
      <c r="AYF46" s="10"/>
      <c r="AYG46" s="10"/>
      <c r="AYH46" s="10"/>
      <c r="AYI46" s="10"/>
      <c r="AYJ46" s="10"/>
      <c r="AYK46" s="10"/>
      <c r="AYL46" s="10"/>
      <c r="AYM46" s="10"/>
      <c r="AYN46" s="10"/>
      <c r="AYO46" s="10"/>
      <c r="AYP46" s="10"/>
      <c r="AYQ46" s="10"/>
      <c r="AYR46" s="10"/>
      <c r="AYS46" s="10"/>
      <c r="AYT46" s="10"/>
      <c r="AYU46" s="10"/>
      <c r="AYV46" s="10"/>
      <c r="AYW46" s="10"/>
      <c r="AYX46" s="10"/>
      <c r="AYY46" s="10"/>
      <c r="AYZ46" s="10"/>
      <c r="AZA46" s="10"/>
      <c r="AZB46" s="10"/>
      <c r="AZC46" s="10"/>
      <c r="AZD46" s="10"/>
      <c r="AZE46" s="10"/>
      <c r="AZF46" s="10"/>
      <c r="AZG46" s="10"/>
      <c r="AZH46" s="10"/>
      <c r="AZI46" s="10"/>
      <c r="AZJ46" s="10"/>
      <c r="AZK46" s="10"/>
      <c r="AZL46" s="10"/>
      <c r="AZM46" s="10"/>
      <c r="AZN46" s="10"/>
      <c r="AZO46" s="10"/>
      <c r="AZP46" s="10"/>
      <c r="AZQ46" s="10"/>
      <c r="AZR46" s="10"/>
      <c r="AZS46" s="10"/>
      <c r="AZT46" s="10"/>
      <c r="AZU46" s="10"/>
      <c r="AZV46" s="10"/>
      <c r="AZW46" s="10"/>
      <c r="AZX46" s="10"/>
      <c r="AZY46" s="10"/>
      <c r="AZZ46" s="10"/>
      <c r="BAA46" s="10"/>
      <c r="BAB46" s="10"/>
      <c r="BAC46" s="10"/>
      <c r="BAD46" s="10"/>
      <c r="BAE46" s="10"/>
      <c r="BAF46" s="10"/>
      <c r="BAG46" s="10"/>
      <c r="BAH46" s="10"/>
      <c r="BAI46" s="10"/>
      <c r="BAJ46" s="10"/>
      <c r="BAK46" s="10"/>
      <c r="BAL46" s="10"/>
      <c r="BAM46" s="10"/>
      <c r="BAN46" s="10"/>
      <c r="BAO46" s="10"/>
      <c r="BAP46" s="10"/>
      <c r="BAQ46" s="10"/>
      <c r="BAR46" s="10"/>
      <c r="BAS46" s="10"/>
      <c r="BAT46" s="10"/>
      <c r="BAU46" s="10"/>
      <c r="BAV46" s="10"/>
      <c r="BAW46" s="10"/>
      <c r="BAX46" s="10"/>
      <c r="BAY46" s="10"/>
      <c r="BAZ46" s="10"/>
      <c r="BBA46" s="10"/>
      <c r="BBB46" s="10"/>
      <c r="BBC46" s="10"/>
      <c r="BBD46" s="10"/>
      <c r="BBE46" s="10"/>
      <c r="BBF46" s="10"/>
      <c r="BBG46" s="10"/>
      <c r="BBH46" s="10"/>
      <c r="BBI46" s="10"/>
      <c r="BBJ46" s="10"/>
      <c r="BBK46" s="10"/>
      <c r="BBL46" s="10"/>
      <c r="BBM46" s="10"/>
      <c r="BBN46" s="10"/>
      <c r="BBO46" s="10"/>
      <c r="BBP46" s="10"/>
      <c r="BBQ46" s="10"/>
      <c r="BBR46" s="10"/>
      <c r="BBS46" s="10"/>
      <c r="BBT46" s="10"/>
      <c r="BBU46" s="10"/>
      <c r="BBV46" s="10"/>
      <c r="BBW46" s="10"/>
      <c r="BBX46" s="10"/>
      <c r="BBY46" s="10"/>
      <c r="BBZ46" s="10"/>
      <c r="BCA46" s="10"/>
      <c r="BCB46" s="10"/>
      <c r="BCC46" s="10"/>
      <c r="BCD46" s="10"/>
      <c r="BCE46" s="10"/>
      <c r="BCF46" s="10"/>
      <c r="BCG46" s="10"/>
      <c r="BCH46" s="10"/>
      <c r="BCI46" s="10"/>
      <c r="BCJ46" s="10"/>
      <c r="BCK46" s="10"/>
      <c r="BCL46" s="10"/>
      <c r="BCM46" s="10"/>
      <c r="BCN46" s="10"/>
      <c r="BCO46" s="10"/>
      <c r="BCP46" s="10"/>
      <c r="BCQ46" s="10"/>
      <c r="BCR46" s="10"/>
      <c r="BCS46" s="10"/>
      <c r="BCT46" s="10"/>
      <c r="BCU46" s="10"/>
      <c r="BCV46" s="10"/>
      <c r="BCW46" s="10"/>
      <c r="BCX46" s="10"/>
      <c r="BCY46" s="10"/>
      <c r="BCZ46" s="10"/>
      <c r="BDA46" s="10"/>
      <c r="BDB46" s="10"/>
      <c r="BDC46" s="10"/>
      <c r="BDD46" s="10"/>
      <c r="BDE46" s="10"/>
      <c r="BDF46" s="10"/>
      <c r="BDG46" s="10"/>
      <c r="BDH46" s="10"/>
      <c r="BDI46" s="10"/>
      <c r="BDJ46" s="10"/>
      <c r="BDK46" s="10"/>
      <c r="BDL46" s="10"/>
      <c r="BDM46" s="10"/>
      <c r="BDN46" s="10"/>
      <c r="BDO46" s="10"/>
      <c r="BDP46" s="10"/>
      <c r="BDQ46" s="10"/>
      <c r="BDR46" s="10"/>
      <c r="BDS46" s="10"/>
      <c r="BDT46" s="10"/>
      <c r="BDU46" s="10"/>
      <c r="BDV46" s="10"/>
      <c r="BDW46" s="10"/>
      <c r="BDX46" s="10"/>
      <c r="BDY46" s="10"/>
      <c r="BDZ46" s="10"/>
      <c r="BEA46" s="10"/>
      <c r="BEB46" s="10"/>
      <c r="BEC46" s="10"/>
      <c r="BED46" s="10"/>
      <c r="BEE46" s="10"/>
      <c r="BEF46" s="10"/>
      <c r="BEG46" s="10"/>
      <c r="BEH46" s="10"/>
      <c r="BEI46" s="10"/>
      <c r="BEJ46" s="10"/>
      <c r="BEK46" s="10"/>
      <c r="BEL46" s="10"/>
      <c r="BEM46" s="10"/>
      <c r="BEN46" s="10"/>
      <c r="BEO46" s="10"/>
      <c r="BEP46" s="10"/>
      <c r="BEQ46" s="10"/>
      <c r="BER46" s="10"/>
      <c r="BES46" s="10"/>
      <c r="BET46" s="10"/>
      <c r="BEU46" s="10"/>
      <c r="BEV46" s="10"/>
      <c r="BEW46" s="10"/>
      <c r="BEX46" s="10"/>
      <c r="BEY46" s="10"/>
      <c r="BEZ46" s="10"/>
      <c r="BFA46" s="10"/>
      <c r="BFB46" s="10"/>
      <c r="BFC46" s="10"/>
      <c r="BFD46" s="10"/>
      <c r="BFE46" s="10"/>
      <c r="BFF46" s="10"/>
      <c r="BFG46" s="10"/>
      <c r="BFH46" s="10"/>
      <c r="BFI46" s="10"/>
      <c r="BFJ46" s="10"/>
      <c r="BFK46" s="10"/>
      <c r="BFL46" s="10"/>
      <c r="BFM46" s="10"/>
      <c r="BFN46" s="10"/>
      <c r="BFO46" s="10"/>
      <c r="BFP46" s="10"/>
      <c r="BFQ46" s="10"/>
      <c r="BFR46" s="10"/>
      <c r="BFS46" s="10"/>
      <c r="BFT46" s="10"/>
      <c r="BFU46" s="10"/>
      <c r="BFV46" s="10"/>
      <c r="BFW46" s="10"/>
      <c r="BFX46" s="10"/>
      <c r="BFY46" s="10"/>
      <c r="BFZ46" s="10"/>
      <c r="BGA46" s="10"/>
      <c r="BGB46" s="10"/>
      <c r="BGC46" s="10"/>
      <c r="BGD46" s="10"/>
      <c r="BGE46" s="10"/>
      <c r="BGF46" s="10"/>
      <c r="BGG46" s="10"/>
      <c r="BGH46" s="10"/>
      <c r="BGI46" s="10"/>
      <c r="BGJ46" s="10"/>
      <c r="BGK46" s="10"/>
      <c r="BGL46" s="10"/>
      <c r="BGM46" s="10"/>
      <c r="BGN46" s="10"/>
      <c r="BGO46" s="10"/>
      <c r="BGP46" s="10"/>
      <c r="BGQ46" s="10"/>
      <c r="BGR46" s="10"/>
      <c r="BGS46" s="10"/>
      <c r="BGT46" s="10"/>
      <c r="BGU46" s="10"/>
      <c r="BGV46" s="10"/>
      <c r="BGW46" s="10"/>
      <c r="BGX46" s="10"/>
      <c r="BGY46" s="10"/>
      <c r="BGZ46" s="10"/>
      <c r="BHA46" s="10"/>
      <c r="BHB46" s="10"/>
      <c r="BHC46" s="10"/>
      <c r="BHD46" s="10"/>
      <c r="BHE46" s="10"/>
      <c r="BHF46" s="10"/>
      <c r="BHG46" s="10"/>
      <c r="BHH46" s="10"/>
      <c r="BHI46" s="10"/>
      <c r="BHJ46" s="10"/>
      <c r="BHK46" s="10"/>
      <c r="BHL46" s="10"/>
      <c r="BHM46" s="10"/>
      <c r="BHN46" s="10"/>
      <c r="BHO46" s="10"/>
      <c r="BHP46" s="10"/>
      <c r="BHQ46" s="10"/>
      <c r="BHR46" s="10"/>
      <c r="BHS46" s="10"/>
      <c r="BHT46" s="10"/>
      <c r="BHU46" s="10"/>
      <c r="BHV46" s="10"/>
      <c r="BHW46" s="10"/>
      <c r="BHX46" s="10"/>
      <c r="BHY46" s="10"/>
      <c r="BHZ46" s="10"/>
      <c r="BIA46" s="10"/>
      <c r="BIB46" s="10"/>
      <c r="BIC46" s="10"/>
      <c r="BID46" s="10"/>
      <c r="BIE46" s="10"/>
      <c r="BIF46" s="10"/>
      <c r="BIG46" s="10"/>
      <c r="BIH46" s="10"/>
      <c r="BII46" s="10"/>
      <c r="BIJ46" s="10"/>
      <c r="BIK46" s="10"/>
      <c r="BIL46" s="10"/>
      <c r="BIM46" s="10"/>
      <c r="BIN46" s="10"/>
      <c r="BIO46" s="10"/>
      <c r="BIP46" s="10"/>
      <c r="BIQ46" s="10"/>
      <c r="BIR46" s="10"/>
      <c r="BIS46" s="10"/>
      <c r="BIT46" s="10"/>
      <c r="BIU46" s="10"/>
      <c r="BIV46" s="10"/>
      <c r="BIW46" s="10"/>
      <c r="BIX46" s="10"/>
      <c r="BIY46" s="10"/>
      <c r="BIZ46" s="10"/>
      <c r="BJA46" s="10"/>
      <c r="BJB46" s="10"/>
      <c r="BJC46" s="10"/>
      <c r="BJD46" s="10"/>
      <c r="BJE46" s="10"/>
      <c r="BJF46" s="10"/>
      <c r="BJG46" s="10"/>
      <c r="BJH46" s="10"/>
      <c r="BJI46" s="10"/>
      <c r="BJJ46" s="10"/>
      <c r="BJK46" s="10"/>
      <c r="BJL46" s="10"/>
      <c r="BJM46" s="10"/>
      <c r="BJN46" s="10"/>
      <c r="BJO46" s="10"/>
      <c r="BJP46" s="10"/>
      <c r="BJQ46" s="10"/>
      <c r="BJR46" s="10"/>
      <c r="BJS46" s="10"/>
      <c r="BJT46" s="10"/>
      <c r="BJU46" s="10"/>
      <c r="BJV46" s="10"/>
      <c r="BJW46" s="10"/>
      <c r="BJX46" s="10"/>
      <c r="BJY46" s="10"/>
      <c r="BJZ46" s="10"/>
      <c r="BKA46" s="10"/>
      <c r="BKB46" s="10"/>
      <c r="BKC46" s="10"/>
      <c r="BKD46" s="10"/>
      <c r="BKE46" s="10"/>
      <c r="BKF46" s="10"/>
      <c r="BKG46" s="10"/>
      <c r="BKH46" s="10"/>
      <c r="BKI46" s="10"/>
      <c r="BKJ46" s="10"/>
      <c r="BKK46" s="10"/>
      <c r="BKL46" s="10"/>
      <c r="BKM46" s="10"/>
      <c r="BKN46" s="10"/>
      <c r="BKO46" s="10"/>
      <c r="BKP46" s="10"/>
      <c r="BKQ46" s="10"/>
      <c r="BKR46" s="10"/>
      <c r="BKS46" s="10"/>
      <c r="BKT46" s="10"/>
      <c r="BKU46" s="10"/>
      <c r="BKV46" s="10"/>
      <c r="BKW46" s="10"/>
      <c r="BKX46" s="10"/>
      <c r="BKY46" s="10"/>
      <c r="BKZ46" s="10"/>
      <c r="BLA46" s="10"/>
      <c r="BLB46" s="10"/>
      <c r="BLC46" s="10"/>
      <c r="BLD46" s="10"/>
      <c r="BLE46" s="10"/>
      <c r="BLF46" s="10"/>
      <c r="BLG46" s="10"/>
      <c r="BLH46" s="10"/>
      <c r="BLI46" s="10"/>
      <c r="BLJ46" s="10"/>
      <c r="BLK46" s="10"/>
      <c r="BLL46" s="10"/>
      <c r="BLM46" s="10"/>
      <c r="BLN46" s="10"/>
      <c r="BLO46" s="10"/>
      <c r="BLP46" s="10"/>
      <c r="BLQ46" s="10"/>
      <c r="BLR46" s="10"/>
      <c r="BLS46" s="10"/>
      <c r="BLT46" s="10"/>
      <c r="BLU46" s="10"/>
      <c r="BLV46" s="10"/>
      <c r="BLW46" s="10"/>
      <c r="BLX46" s="10"/>
      <c r="BLY46" s="10"/>
      <c r="BLZ46" s="10"/>
      <c r="BMA46" s="10"/>
      <c r="BMB46" s="10"/>
      <c r="BMC46" s="10"/>
      <c r="BMD46" s="10"/>
      <c r="BME46" s="10"/>
      <c r="BMF46" s="10"/>
      <c r="BMG46" s="10"/>
      <c r="BMH46" s="10"/>
      <c r="BMI46" s="10"/>
      <c r="BMJ46" s="10"/>
      <c r="BMK46" s="10"/>
      <c r="BML46" s="10"/>
      <c r="BMM46" s="10"/>
      <c r="BMN46" s="10"/>
      <c r="BMO46" s="10"/>
      <c r="BMP46" s="10"/>
      <c r="BMQ46" s="10"/>
      <c r="BMR46" s="10"/>
      <c r="BMS46" s="10"/>
      <c r="BMT46" s="10"/>
      <c r="BMU46" s="10"/>
      <c r="BMV46" s="10"/>
      <c r="BMW46" s="10"/>
      <c r="BMX46" s="10"/>
      <c r="BMY46" s="10"/>
      <c r="BMZ46" s="10"/>
      <c r="BNA46" s="10"/>
      <c r="BNB46" s="10"/>
      <c r="BNC46" s="10"/>
      <c r="BND46" s="10"/>
      <c r="BNE46" s="10"/>
      <c r="BNF46" s="10"/>
      <c r="BNG46" s="10"/>
      <c r="BNH46" s="10"/>
      <c r="BNI46" s="10"/>
      <c r="BNJ46" s="10"/>
      <c r="BNK46" s="10"/>
      <c r="BNL46" s="10"/>
      <c r="BNM46" s="10"/>
      <c r="BNN46" s="10"/>
      <c r="BNO46" s="10"/>
      <c r="BNP46" s="10"/>
      <c r="BNQ46" s="10"/>
      <c r="BNR46" s="10"/>
      <c r="BNS46" s="10"/>
      <c r="BNT46" s="10"/>
      <c r="BNU46" s="10"/>
      <c r="BNV46" s="10"/>
      <c r="BNW46" s="10"/>
      <c r="BNX46" s="10"/>
      <c r="BNY46" s="10"/>
      <c r="BNZ46" s="10"/>
      <c r="BOA46" s="10"/>
      <c r="BOB46" s="10"/>
      <c r="BOC46" s="10"/>
      <c r="BOD46" s="10"/>
      <c r="BOE46" s="10"/>
      <c r="BOF46" s="10"/>
      <c r="BOG46" s="10"/>
      <c r="BOH46" s="10"/>
      <c r="BOI46" s="10"/>
      <c r="BOJ46" s="10"/>
      <c r="BOK46" s="10"/>
      <c r="BOL46" s="10"/>
      <c r="BOM46" s="10"/>
      <c r="BON46" s="10"/>
      <c r="BOO46" s="10"/>
      <c r="BOP46" s="10"/>
      <c r="BOQ46" s="10"/>
      <c r="BOR46" s="10"/>
      <c r="BOS46" s="10"/>
      <c r="BOT46" s="10"/>
      <c r="BOU46" s="10"/>
      <c r="BOV46" s="10"/>
      <c r="BOW46" s="10"/>
      <c r="BOX46" s="10"/>
      <c r="BOY46" s="10"/>
      <c r="BOZ46" s="10"/>
      <c r="BPA46" s="10"/>
      <c r="BPB46" s="10"/>
      <c r="BPC46" s="10"/>
      <c r="BPD46" s="10"/>
      <c r="BPE46" s="10"/>
      <c r="BPF46" s="10"/>
      <c r="BPG46" s="10"/>
      <c r="BPH46" s="10"/>
      <c r="BPI46" s="10"/>
      <c r="BPJ46" s="10"/>
      <c r="BPK46" s="10"/>
      <c r="BPL46" s="10"/>
      <c r="BPM46" s="10"/>
      <c r="BPN46" s="10"/>
      <c r="BPO46" s="10"/>
      <c r="BPP46" s="10"/>
      <c r="BPQ46" s="10"/>
      <c r="BPR46" s="10"/>
      <c r="BPS46" s="10"/>
      <c r="BPT46" s="10"/>
      <c r="BPU46" s="10"/>
      <c r="BPV46" s="10"/>
      <c r="BPW46" s="10"/>
      <c r="BPX46" s="10"/>
      <c r="BPY46" s="10"/>
      <c r="BPZ46" s="10"/>
      <c r="BQA46" s="10"/>
      <c r="BQB46" s="10"/>
      <c r="BQC46" s="10"/>
      <c r="BQD46" s="10"/>
      <c r="BQE46" s="10"/>
      <c r="BQF46" s="10"/>
      <c r="BQG46" s="10"/>
      <c r="BQH46" s="10"/>
      <c r="BQI46" s="10"/>
      <c r="BQJ46" s="10"/>
      <c r="BQK46" s="10"/>
      <c r="BQL46" s="10"/>
      <c r="BQM46" s="10"/>
      <c r="BQN46" s="10"/>
      <c r="BQO46" s="10"/>
      <c r="BQP46" s="10"/>
      <c r="BQQ46" s="10"/>
      <c r="BQR46" s="10"/>
      <c r="BQS46" s="10"/>
      <c r="BQT46" s="10"/>
      <c r="BQU46" s="10"/>
      <c r="BQV46" s="10"/>
      <c r="BQW46" s="10"/>
      <c r="BQX46" s="10"/>
      <c r="BQY46" s="10"/>
      <c r="BQZ46" s="10"/>
      <c r="BRA46" s="10"/>
      <c r="BRB46" s="10"/>
      <c r="BRC46" s="10"/>
      <c r="BRD46" s="10"/>
      <c r="BRE46" s="10"/>
      <c r="BRF46" s="10"/>
      <c r="BRG46" s="10"/>
      <c r="BRH46" s="10"/>
      <c r="BRI46" s="10"/>
      <c r="BRJ46" s="10"/>
      <c r="BRK46" s="10"/>
      <c r="BRL46" s="10"/>
      <c r="BRM46" s="10"/>
      <c r="BRN46" s="10"/>
      <c r="BRO46" s="10"/>
      <c r="BRP46" s="10"/>
      <c r="BRQ46" s="10"/>
      <c r="BRR46" s="10"/>
      <c r="BRS46" s="10"/>
      <c r="BRT46" s="10"/>
      <c r="BRU46" s="10"/>
      <c r="BRV46" s="10"/>
      <c r="BRW46" s="10"/>
      <c r="BRX46" s="10"/>
      <c r="BRY46" s="10"/>
      <c r="BRZ46" s="10"/>
      <c r="BSA46" s="10"/>
      <c r="BSB46" s="10"/>
      <c r="BSC46" s="10"/>
      <c r="BSD46" s="10"/>
      <c r="BSE46" s="10"/>
      <c r="BSF46" s="10"/>
      <c r="BSG46" s="10"/>
      <c r="BSH46" s="10"/>
      <c r="BSI46" s="10"/>
      <c r="BSJ46" s="10"/>
      <c r="BSK46" s="10"/>
      <c r="BSL46" s="10"/>
      <c r="BSM46" s="10"/>
      <c r="BSN46" s="10"/>
      <c r="BSO46" s="10"/>
      <c r="BSP46" s="10"/>
      <c r="BSQ46" s="10"/>
      <c r="BSR46" s="10"/>
      <c r="BSS46" s="10"/>
      <c r="BST46" s="10"/>
      <c r="BSU46" s="10"/>
      <c r="BSV46" s="10"/>
      <c r="BSW46" s="10"/>
      <c r="BSX46" s="10"/>
      <c r="BSY46" s="10"/>
      <c r="BSZ46" s="10"/>
      <c r="BTA46" s="10"/>
      <c r="BTB46" s="10"/>
      <c r="BTC46" s="10"/>
      <c r="BTD46" s="10"/>
      <c r="BTE46" s="10"/>
      <c r="BTF46" s="10"/>
      <c r="BTG46" s="10"/>
      <c r="BTH46" s="10"/>
      <c r="BTI46" s="10"/>
      <c r="BTJ46" s="10"/>
      <c r="BTK46" s="10"/>
      <c r="BTL46" s="10"/>
      <c r="BTM46" s="10"/>
      <c r="BTN46" s="10"/>
      <c r="BTO46" s="10"/>
      <c r="BTP46" s="10"/>
      <c r="BTQ46" s="10"/>
      <c r="BTR46" s="10"/>
      <c r="BTS46" s="10"/>
      <c r="BTT46" s="10"/>
      <c r="BTU46" s="10"/>
      <c r="BTV46" s="10"/>
      <c r="BTW46" s="10"/>
      <c r="BTX46" s="10"/>
      <c r="BTY46" s="10"/>
      <c r="BTZ46" s="10"/>
      <c r="BUA46" s="10"/>
      <c r="BUB46" s="10"/>
      <c r="BUC46" s="10"/>
      <c r="BUD46" s="10"/>
      <c r="BUE46" s="10"/>
      <c r="BUF46" s="10"/>
      <c r="BUG46" s="10"/>
      <c r="BUH46" s="10"/>
      <c r="BUI46" s="10"/>
      <c r="BUJ46" s="10"/>
      <c r="BUK46" s="10"/>
      <c r="BUL46" s="10"/>
      <c r="BUM46" s="10"/>
      <c r="BUN46" s="10"/>
      <c r="BUO46" s="10"/>
      <c r="BUP46" s="10"/>
      <c r="BUQ46" s="10"/>
      <c r="BUR46" s="10"/>
      <c r="BUS46" s="10"/>
      <c r="BUT46" s="10"/>
      <c r="BUU46" s="10"/>
      <c r="BUV46" s="10"/>
      <c r="BUW46" s="10"/>
      <c r="BUX46" s="10"/>
      <c r="BUY46" s="10"/>
      <c r="BUZ46" s="10"/>
      <c r="BVA46" s="10"/>
      <c r="BVB46" s="10"/>
      <c r="BVC46" s="10"/>
      <c r="BVD46" s="10"/>
      <c r="BVE46" s="10"/>
      <c r="BVF46" s="10"/>
      <c r="BVG46" s="10"/>
      <c r="BVH46" s="10"/>
      <c r="BVI46" s="10"/>
      <c r="BVJ46" s="10"/>
      <c r="BVK46" s="10"/>
      <c r="BVL46" s="10"/>
      <c r="BVM46" s="10"/>
      <c r="BVN46" s="10"/>
      <c r="BVO46" s="10"/>
      <c r="BVP46" s="10"/>
      <c r="BVQ46" s="10"/>
      <c r="BVR46" s="10"/>
      <c r="BVS46" s="10"/>
      <c r="BVT46" s="10"/>
      <c r="BVU46" s="10"/>
      <c r="BVV46" s="10"/>
      <c r="BVW46" s="10"/>
      <c r="BVX46" s="10"/>
      <c r="BVY46" s="10"/>
      <c r="BVZ46" s="10"/>
      <c r="BWA46" s="10"/>
      <c r="BWB46" s="10"/>
      <c r="BWC46" s="10"/>
      <c r="BWD46" s="10"/>
      <c r="BWE46" s="10"/>
      <c r="BWF46" s="10"/>
      <c r="BWG46" s="10"/>
      <c r="BWH46" s="10"/>
      <c r="BWI46" s="10"/>
      <c r="BWJ46" s="10"/>
      <c r="BWK46" s="10"/>
      <c r="BWL46" s="10"/>
      <c r="BWM46" s="10"/>
      <c r="BWN46" s="10"/>
      <c r="BWO46" s="10"/>
      <c r="BWP46" s="10"/>
      <c r="BWQ46" s="10"/>
      <c r="BWR46" s="10"/>
      <c r="BWS46" s="10"/>
      <c r="BWT46" s="10"/>
      <c r="BWU46" s="10"/>
      <c r="BWV46" s="10"/>
      <c r="BWW46" s="10"/>
      <c r="BWX46" s="10"/>
      <c r="BWY46" s="10"/>
      <c r="BWZ46" s="10"/>
      <c r="BXA46" s="10"/>
      <c r="BXB46" s="10"/>
      <c r="BXC46" s="10"/>
      <c r="BXD46" s="10"/>
      <c r="BXE46" s="10"/>
      <c r="BXF46" s="10"/>
      <c r="BXG46" s="10"/>
      <c r="BXH46" s="10"/>
      <c r="BXI46" s="10"/>
      <c r="BXJ46" s="10"/>
      <c r="BXK46" s="10"/>
      <c r="BXL46" s="10"/>
      <c r="BXM46" s="10"/>
      <c r="BXN46" s="10"/>
      <c r="BXO46" s="10"/>
      <c r="BXP46" s="10"/>
      <c r="BXQ46" s="10"/>
      <c r="BXR46" s="10"/>
      <c r="BXS46" s="10"/>
      <c r="BXT46" s="10"/>
      <c r="BXU46" s="10"/>
      <c r="BXV46" s="10"/>
      <c r="BXW46" s="10"/>
      <c r="BXX46" s="10"/>
      <c r="BXY46" s="10"/>
      <c r="BXZ46" s="10"/>
      <c r="BYA46" s="10"/>
      <c r="BYB46" s="10"/>
      <c r="BYC46" s="10"/>
      <c r="BYD46" s="10"/>
      <c r="BYE46" s="10"/>
      <c r="BYF46" s="10"/>
      <c r="BYG46" s="10"/>
      <c r="BYH46" s="10"/>
      <c r="BYI46" s="10"/>
      <c r="BYJ46" s="10"/>
      <c r="BYK46" s="10"/>
      <c r="BYL46" s="10"/>
      <c r="BYM46" s="10"/>
      <c r="BYN46" s="10"/>
      <c r="BYO46" s="10"/>
      <c r="BYP46" s="10"/>
      <c r="BYQ46" s="10"/>
      <c r="BYR46" s="10"/>
      <c r="BYS46" s="10"/>
      <c r="BYT46" s="10"/>
      <c r="BYU46" s="10"/>
      <c r="BYV46" s="10"/>
      <c r="BYW46" s="10"/>
      <c r="BYX46" s="10"/>
      <c r="BYY46" s="10"/>
      <c r="BYZ46" s="10"/>
      <c r="BZA46" s="10"/>
      <c r="BZB46" s="10"/>
      <c r="BZC46" s="10"/>
      <c r="BZD46" s="10"/>
      <c r="BZE46" s="10"/>
      <c r="BZF46" s="10"/>
      <c r="BZG46" s="10"/>
      <c r="BZH46" s="10"/>
      <c r="BZI46" s="10"/>
      <c r="BZJ46" s="10"/>
      <c r="BZK46" s="10"/>
      <c r="BZL46" s="10"/>
      <c r="BZM46" s="10"/>
      <c r="BZN46" s="10"/>
      <c r="BZO46" s="10"/>
      <c r="BZP46" s="10"/>
      <c r="BZQ46" s="10"/>
      <c r="BZR46" s="10"/>
      <c r="BZS46" s="10"/>
      <c r="BZT46" s="10"/>
      <c r="BZU46" s="10"/>
      <c r="BZV46" s="10"/>
      <c r="BZW46" s="10"/>
      <c r="BZX46" s="10"/>
      <c r="BZY46" s="10"/>
      <c r="BZZ46" s="10"/>
      <c r="CAA46" s="10"/>
      <c r="CAB46" s="10"/>
      <c r="CAC46" s="10"/>
      <c r="CAD46" s="10"/>
      <c r="CAE46" s="10"/>
      <c r="CAF46" s="10"/>
      <c r="CAG46" s="10"/>
      <c r="CAH46" s="10"/>
      <c r="CAI46" s="10"/>
      <c r="CAJ46" s="10"/>
      <c r="CAK46" s="10"/>
      <c r="CAL46" s="10"/>
      <c r="CAM46" s="10"/>
      <c r="CAN46" s="10"/>
      <c r="CAO46" s="10"/>
      <c r="CAP46" s="10"/>
      <c r="CAQ46" s="10"/>
      <c r="CAR46" s="10"/>
      <c r="CAS46" s="10"/>
      <c r="CAT46" s="10"/>
      <c r="CAU46" s="10"/>
      <c r="CAV46" s="10"/>
      <c r="CAW46" s="10"/>
      <c r="CAX46" s="10"/>
      <c r="CAY46" s="10"/>
      <c r="CAZ46" s="10"/>
      <c r="CBA46" s="10"/>
      <c r="CBB46" s="10"/>
      <c r="CBC46" s="10"/>
      <c r="CBD46" s="10"/>
      <c r="CBE46" s="10"/>
      <c r="CBF46" s="10"/>
      <c r="CBG46" s="10"/>
      <c r="CBH46" s="10"/>
      <c r="CBI46" s="10"/>
      <c r="CBJ46" s="10"/>
      <c r="CBK46" s="10"/>
      <c r="CBL46" s="10"/>
      <c r="CBM46" s="10"/>
      <c r="CBN46" s="10"/>
      <c r="CBO46" s="10"/>
      <c r="CBP46" s="10"/>
      <c r="CBQ46" s="10"/>
      <c r="CBR46" s="10"/>
      <c r="CBS46" s="10"/>
      <c r="CBT46" s="10"/>
      <c r="CBU46" s="10"/>
      <c r="CBV46" s="10"/>
      <c r="CBW46" s="10"/>
      <c r="CBX46" s="10"/>
      <c r="CBY46" s="10"/>
      <c r="CBZ46" s="10"/>
      <c r="CCA46" s="10"/>
      <c r="CCB46" s="10"/>
      <c r="CCC46" s="10"/>
      <c r="CCD46" s="10"/>
      <c r="CCE46" s="10"/>
      <c r="CCF46" s="10"/>
      <c r="CCG46" s="10"/>
      <c r="CCH46" s="10"/>
      <c r="CCI46" s="10"/>
      <c r="CCJ46" s="10"/>
      <c r="CCK46" s="10"/>
      <c r="CCL46" s="10"/>
      <c r="CCM46" s="10"/>
      <c r="CCN46" s="10"/>
      <c r="CCO46" s="10"/>
      <c r="CCP46" s="10"/>
      <c r="CCQ46" s="10"/>
      <c r="CCR46" s="10"/>
      <c r="CCS46" s="10"/>
      <c r="CCT46" s="10"/>
      <c r="CCU46" s="10"/>
      <c r="CCV46" s="10"/>
      <c r="CCW46" s="10"/>
      <c r="CCX46" s="10"/>
      <c r="CCY46" s="10"/>
      <c r="CCZ46" s="10"/>
      <c r="CDA46" s="10"/>
      <c r="CDB46" s="10"/>
      <c r="CDC46" s="10"/>
      <c r="CDD46" s="10"/>
      <c r="CDE46" s="10"/>
      <c r="CDF46" s="10"/>
      <c r="CDG46" s="10"/>
      <c r="CDH46" s="10"/>
      <c r="CDI46" s="10"/>
      <c r="CDJ46" s="10"/>
      <c r="CDK46" s="10"/>
      <c r="CDL46" s="10"/>
      <c r="CDM46" s="10"/>
      <c r="CDN46" s="10"/>
      <c r="CDO46" s="10"/>
      <c r="CDP46" s="10"/>
      <c r="CDQ46" s="10"/>
      <c r="CDR46" s="10"/>
      <c r="CDS46" s="10"/>
      <c r="CDT46" s="10"/>
      <c r="CDU46" s="10"/>
      <c r="CDV46" s="10"/>
      <c r="CDW46" s="10"/>
      <c r="CDX46" s="10"/>
      <c r="CDY46" s="10"/>
      <c r="CDZ46" s="10"/>
      <c r="CEA46" s="10"/>
      <c r="CEB46" s="10"/>
      <c r="CEC46" s="10"/>
      <c r="CED46" s="10"/>
      <c r="CEE46" s="10"/>
      <c r="CEF46" s="10"/>
      <c r="CEG46" s="10"/>
      <c r="CEH46" s="10"/>
      <c r="CEI46" s="10"/>
      <c r="CEJ46" s="10"/>
      <c r="CEK46" s="10"/>
      <c r="CEL46" s="10"/>
      <c r="CEM46" s="10"/>
      <c r="CEN46" s="10"/>
      <c r="CEO46" s="10"/>
      <c r="CEP46" s="10"/>
      <c r="CEQ46" s="10"/>
      <c r="CER46" s="10"/>
      <c r="CES46" s="10"/>
      <c r="CET46" s="10"/>
      <c r="CEU46" s="10"/>
      <c r="CEV46" s="10"/>
      <c r="CEW46" s="10"/>
      <c r="CEX46" s="10"/>
      <c r="CEY46" s="10"/>
      <c r="CEZ46" s="10"/>
      <c r="CFA46" s="10"/>
      <c r="CFB46" s="10"/>
      <c r="CFC46" s="10"/>
      <c r="CFD46" s="10"/>
      <c r="CFE46" s="10"/>
      <c r="CFF46" s="10"/>
      <c r="CFG46" s="10"/>
      <c r="CFH46" s="10"/>
      <c r="CFI46" s="10"/>
      <c r="CFJ46" s="10"/>
      <c r="CFK46" s="10"/>
      <c r="CFL46" s="10"/>
      <c r="CFM46" s="10"/>
      <c r="CFN46" s="10"/>
      <c r="CFO46" s="10"/>
      <c r="CFP46" s="10"/>
      <c r="CFQ46" s="10"/>
      <c r="CFR46" s="10"/>
      <c r="CFS46" s="10"/>
      <c r="CFT46" s="10"/>
      <c r="CFU46" s="10"/>
      <c r="CFV46" s="10"/>
      <c r="CFW46" s="10"/>
      <c r="CFX46" s="10"/>
      <c r="CFY46" s="10"/>
      <c r="CFZ46" s="10"/>
      <c r="CGA46" s="10"/>
      <c r="CGB46" s="10"/>
      <c r="CGC46" s="10"/>
      <c r="CGD46" s="10"/>
      <c r="CGE46" s="10"/>
      <c r="CGF46" s="10"/>
      <c r="CGG46" s="10"/>
      <c r="CGH46" s="10"/>
      <c r="CGI46" s="10"/>
      <c r="CGJ46" s="10"/>
      <c r="CGK46" s="10"/>
      <c r="CGL46" s="10"/>
      <c r="CGM46" s="10"/>
      <c r="CGN46" s="10"/>
      <c r="CGO46" s="10"/>
      <c r="CGP46" s="10"/>
      <c r="CGQ46" s="10"/>
      <c r="CGR46" s="10"/>
      <c r="CGS46" s="10"/>
      <c r="CGT46" s="10"/>
      <c r="CGU46" s="10"/>
      <c r="CGV46" s="10"/>
      <c r="CGW46" s="10"/>
      <c r="CGX46" s="10"/>
      <c r="CGY46" s="10"/>
      <c r="CGZ46" s="10"/>
      <c r="CHA46" s="10"/>
      <c r="CHB46" s="10"/>
      <c r="CHC46" s="10"/>
      <c r="CHD46" s="10"/>
      <c r="CHE46" s="10"/>
      <c r="CHF46" s="10"/>
      <c r="CHG46" s="10"/>
      <c r="CHH46" s="10"/>
      <c r="CHI46" s="10"/>
      <c r="CHJ46" s="10"/>
      <c r="CHK46" s="10"/>
      <c r="CHL46" s="10"/>
      <c r="CHM46" s="10"/>
      <c r="CHN46" s="10"/>
      <c r="CHO46" s="10"/>
      <c r="CHP46" s="10"/>
      <c r="CHQ46" s="10"/>
      <c r="CHR46" s="10"/>
      <c r="CHS46" s="10"/>
      <c r="CHT46" s="10"/>
      <c r="CHU46" s="10"/>
      <c r="CHV46" s="10"/>
      <c r="CHW46" s="10"/>
      <c r="CHX46" s="10"/>
      <c r="CHY46" s="10"/>
      <c r="CHZ46" s="10"/>
      <c r="CIA46" s="10"/>
      <c r="CIB46" s="10"/>
      <c r="CIC46" s="10"/>
      <c r="CID46" s="10"/>
      <c r="CIE46" s="10"/>
      <c r="CIF46" s="10"/>
      <c r="CIG46" s="10"/>
      <c r="CIH46" s="10"/>
      <c r="CII46" s="10"/>
      <c r="CIJ46" s="10"/>
      <c r="CIK46" s="10"/>
      <c r="CIL46" s="10"/>
      <c r="CIM46" s="10"/>
      <c r="CIN46" s="10"/>
      <c r="CIO46" s="10"/>
      <c r="CIP46" s="10"/>
      <c r="CIQ46" s="10"/>
      <c r="CIR46" s="10"/>
      <c r="CIS46" s="10"/>
      <c r="CIT46" s="10"/>
      <c r="CIU46" s="10"/>
      <c r="CIV46" s="10"/>
      <c r="CIW46" s="10"/>
      <c r="CIX46" s="10"/>
      <c r="CIY46" s="10"/>
      <c r="CIZ46" s="10"/>
      <c r="CJA46" s="10"/>
      <c r="CJB46" s="10"/>
      <c r="CJC46" s="10"/>
      <c r="CJD46" s="10"/>
      <c r="CJE46" s="10"/>
      <c r="CJF46" s="10"/>
      <c r="CJG46" s="10"/>
      <c r="CJH46" s="10"/>
      <c r="CJI46" s="10"/>
      <c r="CJJ46" s="10"/>
      <c r="CJK46" s="10"/>
      <c r="CJL46" s="10"/>
      <c r="CJM46" s="10"/>
      <c r="CJN46" s="10"/>
      <c r="CJO46" s="10"/>
      <c r="CJP46" s="10"/>
      <c r="CJQ46" s="10"/>
      <c r="CJR46" s="10"/>
      <c r="CJS46" s="10"/>
      <c r="CJT46" s="10"/>
      <c r="CJU46" s="10"/>
      <c r="CJV46" s="10"/>
      <c r="CJW46" s="10"/>
      <c r="CJX46" s="10"/>
      <c r="CJY46" s="10"/>
      <c r="CJZ46" s="10"/>
      <c r="CKA46" s="10"/>
      <c r="CKB46" s="10"/>
      <c r="CKC46" s="10"/>
      <c r="CKD46" s="10"/>
      <c r="CKE46" s="10"/>
      <c r="CKF46" s="10"/>
      <c r="CKG46" s="10"/>
      <c r="CKH46" s="10"/>
      <c r="CKI46" s="10"/>
      <c r="CKJ46" s="10"/>
      <c r="CKK46" s="10"/>
      <c r="CKL46" s="10"/>
      <c r="CKM46" s="10"/>
      <c r="CKN46" s="10"/>
      <c r="CKO46" s="10"/>
      <c r="CKP46" s="10"/>
      <c r="CKQ46" s="10"/>
      <c r="CKR46" s="10"/>
      <c r="CKS46" s="10"/>
      <c r="CKT46" s="10"/>
      <c r="CKU46" s="10"/>
      <c r="CKV46" s="10"/>
      <c r="CKW46" s="10"/>
      <c r="CKX46" s="10"/>
      <c r="CKY46" s="10"/>
      <c r="CKZ46" s="10"/>
      <c r="CLA46" s="10"/>
      <c r="CLB46" s="10"/>
      <c r="CLC46" s="10"/>
      <c r="CLD46" s="10"/>
      <c r="CLE46" s="10"/>
      <c r="CLF46" s="10"/>
      <c r="CLG46" s="10"/>
      <c r="CLH46" s="10"/>
      <c r="CLI46" s="10"/>
      <c r="CLJ46" s="10"/>
      <c r="CLK46" s="10"/>
      <c r="CLL46" s="10"/>
      <c r="CLM46" s="10"/>
      <c r="CLN46" s="10"/>
      <c r="CLO46" s="10"/>
      <c r="CLP46" s="10"/>
      <c r="CLQ46" s="10"/>
      <c r="CLR46" s="10"/>
      <c r="CLS46" s="10"/>
      <c r="CLT46" s="10"/>
      <c r="CLU46" s="10"/>
      <c r="CLV46" s="10"/>
      <c r="CLW46" s="10"/>
      <c r="CLX46" s="10"/>
      <c r="CLY46" s="10"/>
      <c r="CLZ46" s="10"/>
      <c r="CMA46" s="10"/>
      <c r="CMB46" s="10"/>
      <c r="CMC46" s="10"/>
      <c r="CMD46" s="10"/>
      <c r="CME46" s="10"/>
      <c r="CMF46" s="10"/>
      <c r="CMG46" s="10"/>
      <c r="CMH46" s="10"/>
      <c r="CMI46" s="10"/>
      <c r="CMJ46" s="10"/>
      <c r="CMK46" s="10"/>
      <c r="CML46" s="10"/>
      <c r="CMM46" s="10"/>
      <c r="CMN46" s="10"/>
      <c r="CMO46" s="10"/>
      <c r="CMP46" s="10"/>
      <c r="CMQ46" s="10"/>
      <c r="CMR46" s="10"/>
      <c r="CMS46" s="10"/>
      <c r="CMT46" s="10"/>
      <c r="CMU46" s="10"/>
      <c r="CMV46" s="10"/>
      <c r="CMW46" s="10"/>
      <c r="CMX46" s="10"/>
      <c r="CMY46" s="10"/>
      <c r="CMZ46" s="10"/>
      <c r="CNA46" s="10"/>
      <c r="CNB46" s="10"/>
      <c r="CNC46" s="10"/>
      <c r="CND46" s="10"/>
      <c r="CNE46" s="10"/>
      <c r="CNF46" s="10"/>
      <c r="CNG46" s="10"/>
      <c r="CNH46" s="10"/>
      <c r="CNI46" s="10"/>
      <c r="CNJ46" s="10"/>
      <c r="CNK46" s="10"/>
      <c r="CNL46" s="10"/>
      <c r="CNM46" s="10"/>
      <c r="CNN46" s="10"/>
      <c r="CNO46" s="10"/>
      <c r="CNP46" s="10"/>
      <c r="CNQ46" s="10"/>
      <c r="CNR46" s="10"/>
      <c r="CNS46" s="10"/>
      <c r="CNT46" s="10"/>
      <c r="CNU46" s="10"/>
      <c r="CNV46" s="10"/>
      <c r="CNW46" s="10"/>
      <c r="CNX46" s="10"/>
      <c r="CNY46" s="10"/>
      <c r="CNZ46" s="10"/>
      <c r="COA46" s="10"/>
      <c r="COB46" s="10"/>
      <c r="COC46" s="10"/>
      <c r="COD46" s="10"/>
      <c r="COE46" s="10"/>
      <c r="COF46" s="10"/>
      <c r="COG46" s="10"/>
      <c r="COH46" s="10"/>
      <c r="COI46" s="10"/>
      <c r="COJ46" s="10"/>
      <c r="COK46" s="10"/>
      <c r="COL46" s="10"/>
      <c r="COM46" s="10"/>
      <c r="CON46" s="10"/>
      <c r="COO46" s="10"/>
      <c r="COP46" s="10"/>
      <c r="COQ46" s="10"/>
      <c r="COR46" s="10"/>
      <c r="COS46" s="10"/>
      <c r="COT46" s="10"/>
      <c r="COU46" s="10"/>
      <c r="COV46" s="10"/>
      <c r="COW46" s="10"/>
      <c r="COX46" s="10"/>
      <c r="COY46" s="10"/>
      <c r="COZ46" s="10"/>
      <c r="CPA46" s="10"/>
      <c r="CPB46" s="10"/>
      <c r="CPC46" s="10"/>
      <c r="CPD46" s="10"/>
      <c r="CPE46" s="10"/>
      <c r="CPF46" s="10"/>
      <c r="CPG46" s="10"/>
      <c r="CPH46" s="10"/>
      <c r="CPI46" s="10"/>
      <c r="CPJ46" s="10"/>
      <c r="CPK46" s="10"/>
      <c r="CPL46" s="10"/>
      <c r="CPM46" s="10"/>
      <c r="CPN46" s="10"/>
      <c r="CPO46" s="10"/>
      <c r="CPP46" s="10"/>
      <c r="CPQ46" s="10"/>
      <c r="CPR46" s="10"/>
      <c r="CPS46" s="10"/>
      <c r="CPT46" s="10"/>
      <c r="CPU46" s="10"/>
      <c r="CPV46" s="10"/>
      <c r="CPW46" s="10"/>
      <c r="CPX46" s="10"/>
      <c r="CPY46" s="10"/>
      <c r="CPZ46" s="10"/>
      <c r="CQA46" s="10"/>
      <c r="CQB46" s="10"/>
      <c r="CQC46" s="10"/>
      <c r="CQD46" s="10"/>
      <c r="CQE46" s="10"/>
      <c r="CQF46" s="10"/>
      <c r="CQG46" s="10"/>
      <c r="CQH46" s="10"/>
      <c r="CQI46" s="10"/>
      <c r="CQJ46" s="10"/>
      <c r="CQK46" s="10"/>
      <c r="CQL46" s="10"/>
      <c r="CQM46" s="10"/>
      <c r="CQN46" s="10"/>
      <c r="CQO46" s="10"/>
      <c r="CQP46" s="10"/>
      <c r="CQQ46" s="10"/>
      <c r="CQR46" s="10"/>
      <c r="CQS46" s="10"/>
      <c r="CQT46" s="10"/>
      <c r="CQU46" s="10"/>
      <c r="CQV46" s="10"/>
      <c r="CQW46" s="10"/>
      <c r="CQX46" s="10"/>
      <c r="CQY46" s="10"/>
      <c r="CQZ46" s="10"/>
      <c r="CRA46" s="10"/>
      <c r="CRB46" s="10"/>
      <c r="CRC46" s="10"/>
      <c r="CRD46" s="10"/>
      <c r="CRE46" s="10"/>
      <c r="CRF46" s="10"/>
      <c r="CRG46" s="10"/>
      <c r="CRH46" s="10"/>
      <c r="CRI46" s="10"/>
      <c r="CRJ46" s="10"/>
      <c r="CRK46" s="10"/>
      <c r="CRL46" s="10"/>
      <c r="CRM46" s="10"/>
      <c r="CRN46" s="10"/>
      <c r="CRO46" s="10"/>
      <c r="CRP46" s="10"/>
      <c r="CRQ46" s="10"/>
      <c r="CRR46" s="10"/>
      <c r="CRS46" s="10"/>
      <c r="CRT46" s="10"/>
      <c r="CRU46" s="10"/>
      <c r="CRV46" s="10"/>
      <c r="CRW46" s="10"/>
      <c r="CRX46" s="10"/>
      <c r="CRY46" s="10"/>
      <c r="CRZ46" s="10"/>
      <c r="CSA46" s="10"/>
      <c r="CSB46" s="10"/>
      <c r="CSC46" s="10"/>
      <c r="CSD46" s="10"/>
      <c r="CSE46" s="10"/>
      <c r="CSF46" s="10"/>
      <c r="CSG46" s="10"/>
      <c r="CSH46" s="10"/>
      <c r="CSI46" s="10"/>
      <c r="CSJ46" s="10"/>
      <c r="CSK46" s="10"/>
      <c r="CSL46" s="10"/>
      <c r="CSM46" s="10"/>
      <c r="CSN46" s="10"/>
      <c r="CSO46" s="10"/>
      <c r="CSP46" s="10"/>
      <c r="CSQ46" s="10"/>
      <c r="CSR46" s="10"/>
      <c r="CSS46" s="10"/>
      <c r="CST46" s="10"/>
      <c r="CSU46" s="10"/>
      <c r="CSV46" s="10"/>
      <c r="CSW46" s="10"/>
      <c r="CSX46" s="10"/>
      <c r="CSY46" s="10"/>
      <c r="CSZ46" s="10"/>
      <c r="CTA46" s="10"/>
      <c r="CTB46" s="10"/>
      <c r="CTC46" s="10"/>
      <c r="CTD46" s="10"/>
      <c r="CTE46" s="10"/>
      <c r="CTF46" s="10"/>
      <c r="CTG46" s="10"/>
      <c r="CTH46" s="10"/>
      <c r="CTI46" s="10"/>
      <c r="CTJ46" s="10"/>
      <c r="CTK46" s="10"/>
      <c r="CTL46" s="10"/>
      <c r="CTM46" s="10"/>
      <c r="CTN46" s="10"/>
      <c r="CTO46" s="10"/>
      <c r="CTP46" s="10"/>
      <c r="CTQ46" s="10"/>
      <c r="CTR46" s="10"/>
      <c r="CTS46" s="10"/>
      <c r="CTT46" s="10"/>
      <c r="CTU46" s="10"/>
      <c r="CTV46" s="10"/>
      <c r="CTW46" s="10"/>
      <c r="CTX46" s="10"/>
      <c r="CTY46" s="10"/>
      <c r="CTZ46" s="10"/>
      <c r="CUA46" s="10"/>
      <c r="CUB46" s="10"/>
      <c r="CUC46" s="10"/>
      <c r="CUD46" s="10"/>
      <c r="CUE46" s="10"/>
      <c r="CUF46" s="10"/>
      <c r="CUG46" s="10"/>
      <c r="CUH46" s="10"/>
      <c r="CUI46" s="10"/>
      <c r="CUJ46" s="10"/>
      <c r="CUK46" s="10"/>
      <c r="CUL46" s="10"/>
      <c r="CUM46" s="10"/>
      <c r="CUN46" s="10"/>
      <c r="CUO46" s="10"/>
      <c r="CUP46" s="10"/>
      <c r="CUQ46" s="10"/>
      <c r="CUR46" s="10"/>
      <c r="CUS46" s="10"/>
      <c r="CUT46" s="10"/>
      <c r="CUU46" s="10"/>
      <c r="CUV46" s="10"/>
      <c r="CUW46" s="10"/>
      <c r="CUX46" s="10"/>
      <c r="CUY46" s="10"/>
      <c r="CUZ46" s="10"/>
      <c r="CVA46" s="10"/>
      <c r="CVB46" s="10"/>
      <c r="CVC46" s="10"/>
      <c r="CVD46" s="10"/>
      <c r="CVE46" s="10"/>
      <c r="CVF46" s="10"/>
      <c r="CVG46" s="10"/>
      <c r="CVH46" s="10"/>
      <c r="CVI46" s="10"/>
      <c r="CVJ46" s="10"/>
      <c r="CVK46" s="10"/>
      <c r="CVL46" s="10"/>
      <c r="CVM46" s="10"/>
      <c r="CVN46" s="10"/>
      <c r="CVO46" s="10"/>
      <c r="CVP46" s="10"/>
      <c r="CVQ46" s="10"/>
      <c r="CVR46" s="10"/>
      <c r="CVS46" s="10"/>
      <c r="CVT46" s="10"/>
      <c r="CVU46" s="10"/>
      <c r="CVV46" s="10"/>
      <c r="CVW46" s="10"/>
      <c r="CVX46" s="10"/>
      <c r="CVY46" s="10"/>
      <c r="CVZ46" s="10"/>
      <c r="CWA46" s="10"/>
      <c r="CWB46" s="10"/>
      <c r="CWC46" s="10"/>
      <c r="CWD46" s="10"/>
      <c r="CWE46" s="10"/>
      <c r="CWF46" s="10"/>
      <c r="CWG46" s="10"/>
      <c r="CWH46" s="10"/>
      <c r="CWI46" s="10"/>
      <c r="CWJ46" s="10"/>
      <c r="CWK46" s="10"/>
      <c r="CWL46" s="10"/>
      <c r="CWM46" s="10"/>
      <c r="CWN46" s="10"/>
      <c r="CWO46" s="10"/>
      <c r="CWP46" s="10"/>
      <c r="CWQ46" s="10"/>
      <c r="CWR46" s="10"/>
      <c r="CWS46" s="10"/>
      <c r="CWT46" s="10"/>
      <c r="CWU46" s="10"/>
      <c r="CWV46" s="10"/>
      <c r="CWW46" s="10"/>
      <c r="CWX46" s="10"/>
      <c r="CWY46" s="10"/>
      <c r="CWZ46" s="10"/>
      <c r="CXA46" s="10"/>
      <c r="CXB46" s="10"/>
      <c r="CXC46" s="10"/>
      <c r="CXD46" s="10"/>
      <c r="CXE46" s="10"/>
      <c r="CXF46" s="10"/>
      <c r="CXG46" s="10"/>
      <c r="CXH46" s="10"/>
      <c r="CXI46" s="10"/>
      <c r="CXJ46" s="10"/>
      <c r="CXK46" s="10"/>
      <c r="CXL46" s="10"/>
      <c r="CXM46" s="10"/>
      <c r="CXN46" s="10"/>
      <c r="CXO46" s="10"/>
      <c r="CXP46" s="10"/>
      <c r="CXQ46" s="10"/>
      <c r="CXR46" s="10"/>
      <c r="CXS46" s="10"/>
      <c r="CXT46" s="10"/>
      <c r="CXU46" s="10"/>
      <c r="CXV46" s="10"/>
      <c r="CXW46" s="10"/>
      <c r="CXX46" s="10"/>
      <c r="CXY46" s="10"/>
      <c r="CXZ46" s="10"/>
      <c r="CYA46" s="10"/>
      <c r="CYB46" s="10"/>
      <c r="CYC46" s="10"/>
      <c r="CYD46" s="10"/>
      <c r="CYE46" s="10"/>
      <c r="CYF46" s="10"/>
      <c r="CYG46" s="10"/>
      <c r="CYH46" s="10"/>
      <c r="CYI46" s="10"/>
      <c r="CYJ46" s="10"/>
      <c r="CYK46" s="10"/>
      <c r="CYL46" s="10"/>
      <c r="CYM46" s="10"/>
      <c r="CYN46" s="10"/>
      <c r="CYO46" s="10"/>
      <c r="CYP46" s="10"/>
      <c r="CYQ46" s="10"/>
      <c r="CYR46" s="10"/>
      <c r="CYS46" s="10"/>
      <c r="CYT46" s="10"/>
      <c r="CYU46" s="10"/>
      <c r="CYV46" s="10"/>
      <c r="CYW46" s="10"/>
      <c r="CYX46" s="10"/>
      <c r="CYY46" s="10"/>
      <c r="CYZ46" s="10"/>
      <c r="CZA46" s="10"/>
      <c r="CZB46" s="10"/>
      <c r="CZC46" s="10"/>
      <c r="CZD46" s="10"/>
      <c r="CZE46" s="10"/>
      <c r="CZF46" s="10"/>
      <c r="CZG46" s="10"/>
      <c r="CZH46" s="10"/>
      <c r="CZI46" s="10"/>
      <c r="CZJ46" s="10"/>
      <c r="CZK46" s="10"/>
      <c r="CZL46" s="10"/>
      <c r="CZM46" s="10"/>
      <c r="CZN46" s="10"/>
      <c r="CZO46" s="10"/>
      <c r="CZP46" s="10"/>
      <c r="CZQ46" s="10"/>
      <c r="CZR46" s="10"/>
      <c r="CZS46" s="10"/>
      <c r="CZT46" s="10"/>
      <c r="CZU46" s="10"/>
      <c r="CZV46" s="10"/>
      <c r="CZW46" s="10"/>
      <c r="CZX46" s="10"/>
      <c r="CZY46" s="10"/>
      <c r="CZZ46" s="10"/>
      <c r="DAA46" s="10"/>
      <c r="DAB46" s="10"/>
      <c r="DAC46" s="10"/>
      <c r="DAD46" s="10"/>
      <c r="DAE46" s="10"/>
      <c r="DAF46" s="10"/>
      <c r="DAG46" s="10"/>
      <c r="DAH46" s="10"/>
      <c r="DAI46" s="10"/>
      <c r="DAJ46" s="10"/>
      <c r="DAK46" s="10"/>
      <c r="DAL46" s="10"/>
      <c r="DAM46" s="10"/>
      <c r="DAN46" s="10"/>
      <c r="DAO46" s="10"/>
      <c r="DAP46" s="10"/>
      <c r="DAQ46" s="10"/>
      <c r="DAR46" s="10"/>
      <c r="DAS46" s="10"/>
      <c r="DAT46" s="10"/>
      <c r="DAU46" s="10"/>
      <c r="DAV46" s="10"/>
      <c r="DAW46" s="10"/>
      <c r="DAX46" s="10"/>
      <c r="DAY46" s="10"/>
      <c r="DAZ46" s="10"/>
      <c r="DBA46" s="10"/>
      <c r="DBB46" s="10"/>
      <c r="DBC46" s="10"/>
      <c r="DBD46" s="10"/>
      <c r="DBE46" s="10"/>
      <c r="DBF46" s="10"/>
      <c r="DBG46" s="10"/>
      <c r="DBH46" s="10"/>
      <c r="DBI46" s="10"/>
      <c r="DBJ46" s="10"/>
      <c r="DBK46" s="10"/>
      <c r="DBL46" s="10"/>
      <c r="DBM46" s="10"/>
      <c r="DBN46" s="10"/>
      <c r="DBO46" s="10"/>
      <c r="DBP46" s="10"/>
      <c r="DBQ46" s="10"/>
      <c r="DBR46" s="10"/>
      <c r="DBS46" s="10"/>
      <c r="DBT46" s="10"/>
      <c r="DBU46" s="10"/>
      <c r="DBV46" s="10"/>
      <c r="DBW46" s="10"/>
      <c r="DBX46" s="10"/>
      <c r="DBY46" s="10"/>
      <c r="DBZ46" s="10"/>
      <c r="DCA46" s="10"/>
      <c r="DCB46" s="10"/>
      <c r="DCC46" s="10"/>
      <c r="DCD46" s="10"/>
      <c r="DCE46" s="10"/>
      <c r="DCF46" s="10"/>
      <c r="DCG46" s="10"/>
      <c r="DCH46" s="10"/>
      <c r="DCI46" s="10"/>
      <c r="DCJ46" s="10"/>
      <c r="DCK46" s="10"/>
      <c r="DCL46" s="10"/>
      <c r="DCM46" s="10"/>
      <c r="DCN46" s="10"/>
      <c r="DCO46" s="10"/>
      <c r="DCP46" s="10"/>
      <c r="DCQ46" s="10"/>
      <c r="DCR46" s="10"/>
      <c r="DCS46" s="10"/>
      <c r="DCT46" s="10"/>
      <c r="DCU46" s="10"/>
      <c r="DCV46" s="10"/>
      <c r="DCW46" s="10"/>
      <c r="DCX46" s="10"/>
      <c r="DCY46" s="10"/>
      <c r="DCZ46" s="10"/>
      <c r="DDA46" s="10"/>
      <c r="DDB46" s="10"/>
      <c r="DDC46" s="10"/>
      <c r="DDD46" s="10"/>
      <c r="DDE46" s="10"/>
      <c r="DDF46" s="10"/>
      <c r="DDG46" s="10"/>
      <c r="DDH46" s="10"/>
      <c r="DDI46" s="10"/>
      <c r="DDJ46" s="10"/>
      <c r="DDK46" s="10"/>
      <c r="DDL46" s="10"/>
      <c r="DDM46" s="10"/>
      <c r="DDN46" s="10"/>
      <c r="DDO46" s="10"/>
      <c r="DDP46" s="10"/>
      <c r="DDQ46" s="10"/>
      <c r="DDR46" s="10"/>
      <c r="DDS46" s="10"/>
      <c r="DDT46" s="10"/>
      <c r="DDU46" s="10"/>
      <c r="DDV46" s="10"/>
      <c r="DDW46" s="10"/>
      <c r="DDX46" s="10"/>
      <c r="DDY46" s="10"/>
      <c r="DDZ46" s="10"/>
      <c r="DEA46" s="10"/>
      <c r="DEB46" s="10"/>
      <c r="DEC46" s="10"/>
      <c r="DED46" s="10"/>
      <c r="DEE46" s="10"/>
      <c r="DEF46" s="10"/>
      <c r="DEG46" s="10"/>
      <c r="DEH46" s="10"/>
      <c r="DEI46" s="10"/>
      <c r="DEJ46" s="10"/>
      <c r="DEK46" s="10"/>
      <c r="DEL46" s="10"/>
      <c r="DEM46" s="10"/>
      <c r="DEN46" s="10"/>
      <c r="DEO46" s="10"/>
      <c r="DEP46" s="10"/>
      <c r="DEQ46" s="10"/>
      <c r="DER46" s="10"/>
      <c r="DES46" s="10"/>
      <c r="DET46" s="10"/>
      <c r="DEU46" s="10"/>
      <c r="DEV46" s="10"/>
      <c r="DEW46" s="10"/>
      <c r="DEX46" s="10"/>
      <c r="DEY46" s="10"/>
      <c r="DEZ46" s="10"/>
      <c r="DFA46" s="10"/>
      <c r="DFB46" s="10"/>
      <c r="DFC46" s="10"/>
      <c r="DFD46" s="10"/>
      <c r="DFE46" s="10"/>
      <c r="DFF46" s="10"/>
      <c r="DFG46" s="10"/>
      <c r="DFH46" s="10"/>
      <c r="DFI46" s="10"/>
      <c r="DFJ46" s="10"/>
      <c r="DFK46" s="10"/>
      <c r="DFL46" s="10"/>
      <c r="DFM46" s="10"/>
      <c r="DFN46" s="10"/>
      <c r="DFO46" s="10"/>
      <c r="DFP46" s="10"/>
      <c r="DFQ46" s="10"/>
      <c r="DFR46" s="10"/>
      <c r="DFS46" s="10"/>
      <c r="DFT46" s="10"/>
      <c r="DFU46" s="10"/>
      <c r="DFV46" s="10"/>
      <c r="DFW46" s="10"/>
      <c r="DFX46" s="10"/>
      <c r="DFY46" s="10"/>
      <c r="DFZ46" s="10"/>
      <c r="DGA46" s="10"/>
      <c r="DGB46" s="10"/>
      <c r="DGC46" s="10"/>
      <c r="DGD46" s="10"/>
      <c r="DGE46" s="10"/>
      <c r="DGF46" s="10"/>
      <c r="DGG46" s="10"/>
      <c r="DGH46" s="10"/>
      <c r="DGI46" s="10"/>
      <c r="DGJ46" s="10"/>
      <c r="DGK46" s="10"/>
      <c r="DGL46" s="10"/>
      <c r="DGM46" s="10"/>
      <c r="DGN46" s="10"/>
      <c r="DGO46" s="10"/>
      <c r="DGP46" s="10"/>
      <c r="DGQ46" s="10"/>
      <c r="DGR46" s="10"/>
      <c r="DGS46" s="10"/>
      <c r="DGT46" s="10"/>
      <c r="DGU46" s="10"/>
      <c r="DGV46" s="10"/>
      <c r="DGW46" s="10"/>
      <c r="DGX46" s="10"/>
      <c r="DGY46" s="10"/>
      <c r="DGZ46" s="10"/>
      <c r="DHA46" s="10"/>
      <c r="DHB46" s="10"/>
      <c r="DHC46" s="10"/>
      <c r="DHD46" s="10"/>
      <c r="DHE46" s="10"/>
      <c r="DHF46" s="10"/>
      <c r="DHG46" s="10"/>
      <c r="DHH46" s="10"/>
      <c r="DHI46" s="10"/>
      <c r="DHJ46" s="10"/>
      <c r="DHK46" s="10"/>
      <c r="DHL46" s="10"/>
      <c r="DHM46" s="10"/>
      <c r="DHN46" s="10"/>
      <c r="DHO46" s="10"/>
      <c r="DHP46" s="10"/>
      <c r="DHQ46" s="10"/>
      <c r="DHR46" s="10"/>
      <c r="DHS46" s="10"/>
      <c r="DHT46" s="10"/>
      <c r="DHU46" s="10"/>
      <c r="DHV46" s="10"/>
      <c r="DHW46" s="10"/>
      <c r="DHX46" s="10"/>
      <c r="DHY46" s="10"/>
      <c r="DHZ46" s="10"/>
      <c r="DIA46" s="10"/>
      <c r="DIB46" s="10"/>
      <c r="DIC46" s="10"/>
      <c r="DID46" s="10"/>
      <c r="DIE46" s="10"/>
      <c r="DIF46" s="10"/>
      <c r="DIG46" s="10"/>
      <c r="DIH46" s="10"/>
      <c r="DII46" s="10"/>
      <c r="DIJ46" s="10"/>
      <c r="DIK46" s="10"/>
      <c r="DIL46" s="10"/>
      <c r="DIM46" s="10"/>
      <c r="DIN46" s="10"/>
      <c r="DIO46" s="10"/>
      <c r="DIP46" s="10"/>
      <c r="DIQ46" s="10"/>
      <c r="DIR46" s="10"/>
      <c r="DIS46" s="10"/>
      <c r="DIT46" s="10"/>
      <c r="DIU46" s="10"/>
      <c r="DIV46" s="10"/>
      <c r="DIW46" s="10"/>
      <c r="DIX46" s="10"/>
      <c r="DIY46" s="10"/>
      <c r="DIZ46" s="10"/>
      <c r="DJA46" s="10"/>
      <c r="DJB46" s="10"/>
      <c r="DJC46" s="10"/>
      <c r="DJD46" s="10"/>
      <c r="DJE46" s="10"/>
      <c r="DJF46" s="10"/>
      <c r="DJG46" s="10"/>
      <c r="DJH46" s="10"/>
      <c r="DJI46" s="10"/>
      <c r="DJJ46" s="10"/>
      <c r="DJK46" s="10"/>
      <c r="DJL46" s="10"/>
      <c r="DJM46" s="10"/>
      <c r="DJN46" s="10"/>
      <c r="DJO46" s="10"/>
      <c r="DJP46" s="10"/>
      <c r="DJQ46" s="10"/>
      <c r="DJR46" s="10"/>
      <c r="DJS46" s="10"/>
      <c r="DJT46" s="10"/>
      <c r="DJU46" s="10"/>
      <c r="DJV46" s="10"/>
      <c r="DJW46" s="10"/>
      <c r="DJX46" s="10"/>
      <c r="DJY46" s="10"/>
      <c r="DJZ46" s="10"/>
      <c r="DKA46" s="10"/>
      <c r="DKB46" s="10"/>
      <c r="DKC46" s="10"/>
      <c r="DKD46" s="10"/>
      <c r="DKE46" s="10"/>
      <c r="DKF46" s="10"/>
      <c r="DKG46" s="10"/>
      <c r="DKH46" s="10"/>
      <c r="DKI46" s="10"/>
      <c r="DKJ46" s="10"/>
      <c r="DKK46" s="10"/>
      <c r="DKL46" s="10"/>
      <c r="DKM46" s="10"/>
      <c r="DKN46" s="10"/>
      <c r="DKO46" s="10"/>
      <c r="DKP46" s="10"/>
      <c r="DKQ46" s="10"/>
      <c r="DKR46" s="10"/>
      <c r="DKS46" s="10"/>
      <c r="DKT46" s="10"/>
      <c r="DKU46" s="10"/>
      <c r="DKV46" s="10"/>
      <c r="DKW46" s="10"/>
      <c r="DKX46" s="10"/>
      <c r="DKY46" s="10"/>
      <c r="DKZ46" s="10"/>
      <c r="DLA46" s="10"/>
      <c r="DLB46" s="10"/>
      <c r="DLC46" s="10"/>
      <c r="DLD46" s="10"/>
      <c r="DLE46" s="10"/>
      <c r="DLF46" s="10"/>
      <c r="DLG46" s="10"/>
      <c r="DLH46" s="10"/>
      <c r="DLI46" s="10"/>
      <c r="DLJ46" s="10"/>
      <c r="DLK46" s="10"/>
      <c r="DLL46" s="10"/>
      <c r="DLM46" s="10"/>
      <c r="DLN46" s="10"/>
      <c r="DLO46" s="10"/>
      <c r="DLP46" s="10"/>
      <c r="DLQ46" s="10"/>
      <c r="DLR46" s="10"/>
      <c r="DLS46" s="10"/>
      <c r="DLT46" s="10"/>
      <c r="DLU46" s="10"/>
      <c r="DLV46" s="10"/>
      <c r="DLW46" s="10"/>
      <c r="DLX46" s="10"/>
      <c r="DLY46" s="10"/>
      <c r="DLZ46" s="10"/>
      <c r="DMA46" s="10"/>
      <c r="DMB46" s="10"/>
      <c r="DMC46" s="10"/>
      <c r="DMD46" s="10"/>
      <c r="DME46" s="10"/>
      <c r="DMF46" s="10"/>
      <c r="DMG46" s="10"/>
      <c r="DMH46" s="10"/>
      <c r="DMI46" s="10"/>
      <c r="DMJ46" s="10"/>
      <c r="DMK46" s="10"/>
      <c r="DML46" s="10"/>
      <c r="DMM46" s="10"/>
      <c r="DMN46" s="10"/>
      <c r="DMO46" s="10"/>
      <c r="DMP46" s="10"/>
      <c r="DMQ46" s="10"/>
      <c r="DMR46" s="10"/>
      <c r="DMS46" s="10"/>
      <c r="DMT46" s="10"/>
      <c r="DMU46" s="10"/>
      <c r="DMV46" s="10"/>
      <c r="DMW46" s="10"/>
      <c r="DMX46" s="10"/>
      <c r="DMY46" s="10"/>
      <c r="DMZ46" s="10"/>
      <c r="DNA46" s="10"/>
      <c r="DNB46" s="10"/>
      <c r="DNC46" s="10"/>
      <c r="DND46" s="10"/>
      <c r="DNE46" s="10"/>
      <c r="DNF46" s="10"/>
      <c r="DNG46" s="10"/>
      <c r="DNH46" s="10"/>
      <c r="DNI46" s="10"/>
      <c r="DNJ46" s="10"/>
      <c r="DNK46" s="10"/>
      <c r="DNL46" s="10"/>
      <c r="DNM46" s="10"/>
      <c r="DNN46" s="10"/>
      <c r="DNO46" s="10"/>
      <c r="DNP46" s="10"/>
      <c r="DNQ46" s="10"/>
      <c r="DNR46" s="10"/>
      <c r="DNS46" s="10"/>
      <c r="DNT46" s="10"/>
      <c r="DNU46" s="10"/>
      <c r="DNV46" s="10"/>
      <c r="DNW46" s="10"/>
      <c r="DNX46" s="10"/>
      <c r="DNY46" s="10"/>
      <c r="DNZ46" s="10"/>
      <c r="DOA46" s="10"/>
      <c r="DOB46" s="10"/>
      <c r="DOC46" s="10"/>
      <c r="DOD46" s="10"/>
      <c r="DOE46" s="10"/>
      <c r="DOF46" s="10"/>
      <c r="DOG46" s="10"/>
      <c r="DOH46" s="10"/>
      <c r="DOI46" s="10"/>
      <c r="DOJ46" s="10"/>
      <c r="DOK46" s="10"/>
      <c r="DOL46" s="10"/>
      <c r="DOM46" s="10"/>
      <c r="DON46" s="10"/>
      <c r="DOO46" s="10"/>
      <c r="DOP46" s="10"/>
      <c r="DOQ46" s="10"/>
      <c r="DOR46" s="10"/>
      <c r="DOS46" s="10"/>
      <c r="DOT46" s="10"/>
      <c r="DOU46" s="10"/>
      <c r="DOV46" s="10"/>
      <c r="DOW46" s="10"/>
      <c r="DOX46" s="10"/>
      <c r="DOY46" s="10"/>
      <c r="DOZ46" s="10"/>
      <c r="DPA46" s="10"/>
      <c r="DPB46" s="10"/>
      <c r="DPC46" s="10"/>
      <c r="DPD46" s="10"/>
      <c r="DPE46" s="10"/>
      <c r="DPF46" s="10"/>
      <c r="DPG46" s="10"/>
      <c r="DPH46" s="10"/>
      <c r="DPI46" s="10"/>
      <c r="DPJ46" s="10"/>
      <c r="DPK46" s="10"/>
      <c r="DPL46" s="10"/>
      <c r="DPM46" s="10"/>
      <c r="DPN46" s="10"/>
      <c r="DPO46" s="10"/>
      <c r="DPP46" s="10"/>
      <c r="DPQ46" s="10"/>
      <c r="DPR46" s="10"/>
      <c r="DPS46" s="10"/>
      <c r="DPT46" s="10"/>
      <c r="DPU46" s="10"/>
      <c r="DPV46" s="10"/>
      <c r="DPW46" s="10"/>
      <c r="DPX46" s="10"/>
      <c r="DPY46" s="10"/>
      <c r="DPZ46" s="10"/>
      <c r="DQA46" s="10"/>
      <c r="DQB46" s="10"/>
      <c r="DQC46" s="10"/>
      <c r="DQD46" s="10"/>
      <c r="DQE46" s="10"/>
      <c r="DQF46" s="10"/>
      <c r="DQG46" s="10"/>
      <c r="DQH46" s="10"/>
      <c r="DQI46" s="10"/>
      <c r="DQJ46" s="10"/>
      <c r="DQK46" s="10"/>
      <c r="DQL46" s="10"/>
      <c r="DQM46" s="10"/>
      <c r="DQN46" s="10"/>
      <c r="DQO46" s="10"/>
      <c r="DQP46" s="10"/>
      <c r="DQQ46" s="10"/>
      <c r="DQR46" s="10"/>
      <c r="DQS46" s="10"/>
      <c r="DQT46" s="10"/>
      <c r="DQU46" s="10"/>
      <c r="DQV46" s="10"/>
      <c r="DQW46" s="10"/>
      <c r="DQX46" s="10"/>
      <c r="DQY46" s="10"/>
      <c r="DQZ46" s="10"/>
      <c r="DRA46" s="10"/>
      <c r="DRB46" s="10"/>
      <c r="DRC46" s="10"/>
      <c r="DRD46" s="10"/>
      <c r="DRE46" s="10"/>
      <c r="DRF46" s="10"/>
      <c r="DRG46" s="10"/>
      <c r="DRH46" s="10"/>
      <c r="DRI46" s="10"/>
      <c r="DRJ46" s="10"/>
      <c r="DRK46" s="10"/>
      <c r="DRL46" s="10"/>
      <c r="DRM46" s="10"/>
      <c r="DRN46" s="10"/>
      <c r="DRO46" s="10"/>
      <c r="DRP46" s="10"/>
      <c r="DRQ46" s="10"/>
      <c r="DRR46" s="10"/>
      <c r="DRS46" s="10"/>
      <c r="DRT46" s="10"/>
      <c r="DRU46" s="10"/>
      <c r="DRV46" s="10"/>
      <c r="DRW46" s="10"/>
      <c r="DRX46" s="10"/>
      <c r="DRY46" s="10"/>
      <c r="DRZ46" s="10"/>
      <c r="DSA46" s="10"/>
      <c r="DSB46" s="10"/>
      <c r="DSC46" s="10"/>
      <c r="DSD46" s="10"/>
      <c r="DSE46" s="10"/>
      <c r="DSF46" s="10"/>
      <c r="DSG46" s="10"/>
      <c r="DSH46" s="10"/>
      <c r="DSI46" s="10"/>
      <c r="DSJ46" s="10"/>
      <c r="DSK46" s="10"/>
      <c r="DSL46" s="10"/>
      <c r="DSM46" s="10"/>
      <c r="DSN46" s="10"/>
      <c r="DSO46" s="10"/>
      <c r="DSP46" s="10"/>
      <c r="DSQ46" s="10"/>
      <c r="DSR46" s="10"/>
      <c r="DSS46" s="10"/>
      <c r="DST46" s="10"/>
      <c r="DSU46" s="10"/>
      <c r="DSV46" s="10"/>
      <c r="DSW46" s="10"/>
      <c r="DSX46" s="10"/>
      <c r="DSY46" s="10"/>
      <c r="DSZ46" s="10"/>
      <c r="DTA46" s="10"/>
      <c r="DTB46" s="10"/>
      <c r="DTC46" s="10"/>
      <c r="DTD46" s="10"/>
      <c r="DTE46" s="10"/>
      <c r="DTF46" s="10"/>
      <c r="DTG46" s="10"/>
      <c r="DTH46" s="10"/>
      <c r="DTI46" s="10"/>
      <c r="DTJ46" s="10"/>
      <c r="DTK46" s="10"/>
      <c r="DTL46" s="10"/>
      <c r="DTM46" s="10"/>
      <c r="DTN46" s="10"/>
      <c r="DTO46" s="10"/>
      <c r="DTP46" s="10"/>
      <c r="DTQ46" s="10"/>
      <c r="DTR46" s="10"/>
      <c r="DTS46" s="10"/>
      <c r="DTT46" s="10"/>
      <c r="DTU46" s="10"/>
      <c r="DTV46" s="10"/>
      <c r="DTW46" s="10"/>
      <c r="DTX46" s="10"/>
      <c r="DTY46" s="10"/>
      <c r="DTZ46" s="10"/>
      <c r="DUA46" s="10"/>
      <c r="DUB46" s="10"/>
      <c r="DUC46" s="10"/>
      <c r="DUD46" s="10"/>
      <c r="DUE46" s="10"/>
      <c r="DUF46" s="10"/>
      <c r="DUG46" s="10"/>
      <c r="DUH46" s="10"/>
      <c r="DUI46" s="10"/>
      <c r="DUJ46" s="10"/>
      <c r="DUK46" s="10"/>
      <c r="DUL46" s="10"/>
      <c r="DUM46" s="10"/>
      <c r="DUN46" s="10"/>
      <c r="DUO46" s="10"/>
      <c r="DUP46" s="10"/>
      <c r="DUQ46" s="10"/>
      <c r="DUR46" s="10"/>
      <c r="DUS46" s="10"/>
      <c r="DUT46" s="10"/>
      <c r="DUU46" s="10"/>
      <c r="DUV46" s="10"/>
      <c r="DUW46" s="10"/>
      <c r="DUX46" s="10"/>
      <c r="DUY46" s="10"/>
      <c r="DUZ46" s="10"/>
      <c r="DVA46" s="10"/>
      <c r="DVB46" s="10"/>
      <c r="DVC46" s="10"/>
      <c r="DVD46" s="10"/>
      <c r="DVE46" s="10"/>
      <c r="DVF46" s="10"/>
      <c r="DVG46" s="10"/>
      <c r="DVH46" s="10"/>
      <c r="DVI46" s="10"/>
      <c r="DVJ46" s="10"/>
      <c r="DVK46" s="10"/>
      <c r="DVL46" s="10"/>
      <c r="DVM46" s="10"/>
      <c r="DVN46" s="10"/>
      <c r="DVO46" s="10"/>
      <c r="DVP46" s="10"/>
      <c r="DVQ46" s="10"/>
      <c r="DVR46" s="10"/>
      <c r="DVS46" s="10"/>
      <c r="DVT46" s="10"/>
      <c r="DVU46" s="10"/>
      <c r="DVV46" s="10"/>
      <c r="DVW46" s="10"/>
      <c r="DVX46" s="10"/>
      <c r="DVY46" s="10"/>
      <c r="DVZ46" s="10"/>
      <c r="DWA46" s="10"/>
      <c r="DWB46" s="10"/>
      <c r="DWC46" s="10"/>
      <c r="DWD46" s="10"/>
      <c r="DWE46" s="10"/>
      <c r="DWF46" s="10"/>
      <c r="DWG46" s="10"/>
      <c r="DWH46" s="10"/>
      <c r="DWI46" s="10"/>
      <c r="DWJ46" s="10"/>
      <c r="DWK46" s="10"/>
      <c r="DWL46" s="10"/>
      <c r="DWM46" s="10"/>
      <c r="DWN46" s="10"/>
      <c r="DWO46" s="10"/>
      <c r="DWP46" s="10"/>
      <c r="DWQ46" s="10"/>
      <c r="DWR46" s="10"/>
      <c r="DWS46" s="10"/>
      <c r="DWT46" s="10"/>
      <c r="DWU46" s="10"/>
      <c r="DWV46" s="10"/>
      <c r="DWW46" s="10"/>
      <c r="DWX46" s="10"/>
      <c r="DWY46" s="10"/>
      <c r="DWZ46" s="10"/>
      <c r="DXA46" s="10"/>
      <c r="DXB46" s="10"/>
      <c r="DXC46" s="10"/>
      <c r="DXD46" s="10"/>
      <c r="DXE46" s="10"/>
      <c r="DXF46" s="10"/>
      <c r="DXG46" s="10"/>
      <c r="DXH46" s="10"/>
      <c r="DXI46" s="10"/>
      <c r="DXJ46" s="10"/>
      <c r="DXK46" s="10"/>
      <c r="DXL46" s="10"/>
      <c r="DXM46" s="10"/>
      <c r="DXN46" s="10"/>
      <c r="DXO46" s="10"/>
      <c r="DXP46" s="10"/>
      <c r="DXQ46" s="10"/>
      <c r="DXR46" s="10"/>
      <c r="DXS46" s="10"/>
      <c r="DXT46" s="10"/>
      <c r="DXU46" s="10"/>
      <c r="DXV46" s="10"/>
      <c r="DXW46" s="10"/>
      <c r="DXX46" s="10"/>
      <c r="DXY46" s="10"/>
      <c r="DXZ46" s="10"/>
      <c r="DYA46" s="10"/>
      <c r="DYB46" s="10"/>
      <c r="DYC46" s="10"/>
      <c r="DYD46" s="10"/>
      <c r="DYE46" s="10"/>
      <c r="DYF46" s="10"/>
      <c r="DYG46" s="10"/>
      <c r="DYH46" s="10"/>
      <c r="DYI46" s="10"/>
      <c r="DYJ46" s="10"/>
      <c r="DYK46" s="10"/>
      <c r="DYL46" s="10"/>
      <c r="DYM46" s="10"/>
      <c r="DYN46" s="10"/>
      <c r="DYO46" s="10"/>
      <c r="DYP46" s="10"/>
      <c r="DYQ46" s="10"/>
      <c r="DYR46" s="10"/>
      <c r="DYS46" s="10"/>
      <c r="DYT46" s="10"/>
      <c r="DYU46" s="10"/>
      <c r="DYV46" s="10"/>
      <c r="DYW46" s="10"/>
      <c r="DYX46" s="10"/>
      <c r="DYY46" s="10"/>
      <c r="DYZ46" s="10"/>
      <c r="DZA46" s="10"/>
      <c r="DZB46" s="10"/>
      <c r="DZC46" s="10"/>
      <c r="DZD46" s="10"/>
      <c r="DZE46" s="10"/>
      <c r="DZF46" s="10"/>
      <c r="DZG46" s="10"/>
      <c r="DZH46" s="10"/>
      <c r="DZI46" s="10"/>
      <c r="DZJ46" s="10"/>
      <c r="DZK46" s="10"/>
      <c r="DZL46" s="10"/>
      <c r="DZM46" s="10"/>
      <c r="DZN46" s="10"/>
      <c r="DZO46" s="10"/>
      <c r="DZP46" s="10"/>
      <c r="DZQ46" s="10"/>
      <c r="DZR46" s="10"/>
      <c r="DZS46" s="10"/>
      <c r="DZT46" s="10"/>
      <c r="DZU46" s="10"/>
      <c r="DZV46" s="10"/>
      <c r="DZW46" s="10"/>
      <c r="DZX46" s="10"/>
      <c r="DZY46" s="10"/>
      <c r="DZZ46" s="10"/>
      <c r="EAA46" s="10"/>
      <c r="EAB46" s="10"/>
      <c r="EAC46" s="10"/>
      <c r="EAD46" s="10"/>
      <c r="EAE46" s="10"/>
      <c r="EAF46" s="10"/>
      <c r="EAG46" s="10"/>
      <c r="EAH46" s="10"/>
      <c r="EAI46" s="10"/>
      <c r="EAJ46" s="10"/>
      <c r="EAK46" s="10"/>
      <c r="EAL46" s="10"/>
      <c r="EAM46" s="10"/>
      <c r="EAN46" s="10"/>
      <c r="EAO46" s="10"/>
      <c r="EAP46" s="10"/>
      <c r="EAQ46" s="10"/>
      <c r="EAR46" s="10"/>
      <c r="EAS46" s="10"/>
      <c r="EAT46" s="10"/>
      <c r="EAU46" s="10"/>
      <c r="EAV46" s="10"/>
      <c r="EAW46" s="10"/>
      <c r="EAX46" s="10"/>
      <c r="EAY46" s="10"/>
      <c r="EAZ46" s="10"/>
      <c r="EBA46" s="10"/>
      <c r="EBB46" s="10"/>
      <c r="EBC46" s="10"/>
      <c r="EBD46" s="10"/>
      <c r="EBE46" s="10"/>
      <c r="EBF46" s="10"/>
      <c r="EBG46" s="10"/>
      <c r="EBH46" s="10"/>
      <c r="EBI46" s="10"/>
      <c r="EBJ46" s="10"/>
      <c r="EBK46" s="10"/>
      <c r="EBL46" s="10"/>
      <c r="EBM46" s="10"/>
      <c r="EBN46" s="10"/>
      <c r="EBO46" s="10"/>
      <c r="EBP46" s="10"/>
      <c r="EBQ46" s="10"/>
      <c r="EBR46" s="10"/>
      <c r="EBS46" s="10"/>
      <c r="EBT46" s="10"/>
      <c r="EBU46" s="10"/>
      <c r="EBV46" s="10"/>
      <c r="EBW46" s="10"/>
      <c r="EBX46" s="10"/>
      <c r="EBY46" s="10"/>
      <c r="EBZ46" s="10"/>
      <c r="ECA46" s="10"/>
      <c r="ECB46" s="10"/>
      <c r="ECC46" s="10"/>
      <c r="ECD46" s="10"/>
      <c r="ECE46" s="10"/>
      <c r="ECF46" s="10"/>
      <c r="ECG46" s="10"/>
      <c r="ECH46" s="10"/>
      <c r="ECI46" s="10"/>
      <c r="ECJ46" s="10"/>
      <c r="ECK46" s="10"/>
      <c r="ECL46" s="10"/>
      <c r="ECM46" s="10"/>
      <c r="ECN46" s="10"/>
      <c r="ECO46" s="10"/>
      <c r="ECP46" s="10"/>
      <c r="ECQ46" s="10"/>
      <c r="ECR46" s="10"/>
      <c r="ECS46" s="10"/>
      <c r="ECT46" s="10"/>
      <c r="ECU46" s="10"/>
      <c r="ECV46" s="10"/>
      <c r="ECW46" s="10"/>
      <c r="ECX46" s="10"/>
      <c r="ECY46" s="10"/>
      <c r="ECZ46" s="10"/>
      <c r="EDA46" s="10"/>
      <c r="EDB46" s="10"/>
      <c r="EDC46" s="10"/>
      <c r="EDD46" s="10"/>
      <c r="EDE46" s="10"/>
      <c r="EDF46" s="10"/>
      <c r="EDG46" s="10"/>
      <c r="EDH46" s="10"/>
      <c r="EDI46" s="10"/>
      <c r="EDJ46" s="10"/>
      <c r="EDK46" s="10"/>
      <c r="EDL46" s="10"/>
      <c r="EDM46" s="10"/>
      <c r="EDN46" s="10"/>
      <c r="EDO46" s="10"/>
      <c r="EDP46" s="10"/>
      <c r="EDQ46" s="10"/>
      <c r="EDR46" s="10"/>
      <c r="EDS46" s="10"/>
      <c r="EDT46" s="10"/>
      <c r="EDU46" s="10"/>
      <c r="EDV46" s="10"/>
      <c r="EDW46" s="10"/>
      <c r="EDX46" s="10"/>
      <c r="EDY46" s="10"/>
      <c r="EDZ46" s="10"/>
      <c r="EEA46" s="10"/>
      <c r="EEB46" s="10"/>
      <c r="EEC46" s="10"/>
      <c r="EED46" s="10"/>
      <c r="EEE46" s="10"/>
      <c r="EEF46" s="10"/>
      <c r="EEG46" s="10"/>
      <c r="EEH46" s="10"/>
      <c r="EEI46" s="10"/>
      <c r="EEJ46" s="10"/>
      <c r="EEK46" s="10"/>
      <c r="EEL46" s="10"/>
      <c r="EEM46" s="10"/>
      <c r="EEN46" s="10"/>
      <c r="EEO46" s="10"/>
      <c r="EEP46" s="10"/>
      <c r="EEQ46" s="10"/>
      <c r="EER46" s="10"/>
      <c r="EES46" s="10"/>
      <c r="EET46" s="10"/>
      <c r="EEU46" s="10"/>
      <c r="EEV46" s="10"/>
      <c r="EEW46" s="10"/>
      <c r="EEX46" s="10"/>
      <c r="EEY46" s="10"/>
      <c r="EEZ46" s="10"/>
      <c r="EFA46" s="10"/>
      <c r="EFB46" s="10"/>
      <c r="EFC46" s="10"/>
      <c r="EFD46" s="10"/>
      <c r="EFE46" s="10"/>
      <c r="EFF46" s="10"/>
      <c r="EFG46" s="10"/>
      <c r="EFH46" s="10"/>
      <c r="EFI46" s="10"/>
      <c r="EFJ46" s="10"/>
      <c r="EFK46" s="10"/>
      <c r="EFL46" s="10"/>
      <c r="EFM46" s="10"/>
      <c r="EFN46" s="10"/>
      <c r="EFO46" s="10"/>
      <c r="EFP46" s="10"/>
      <c r="EFQ46" s="10"/>
      <c r="EFR46" s="10"/>
      <c r="EFS46" s="10"/>
      <c r="EFT46" s="10"/>
      <c r="EFU46" s="10"/>
      <c r="EFV46" s="10"/>
      <c r="EFW46" s="10"/>
      <c r="EFX46" s="10"/>
      <c r="EFY46" s="10"/>
      <c r="EFZ46" s="10"/>
      <c r="EGA46" s="10"/>
      <c r="EGB46" s="10"/>
      <c r="EGC46" s="10"/>
      <c r="EGD46" s="10"/>
      <c r="EGE46" s="10"/>
      <c r="EGF46" s="10"/>
      <c r="EGG46" s="10"/>
      <c r="EGH46" s="10"/>
      <c r="EGI46" s="10"/>
      <c r="EGJ46" s="10"/>
      <c r="EGK46" s="10"/>
      <c r="EGL46" s="10"/>
      <c r="EGM46" s="10"/>
      <c r="EGN46" s="10"/>
      <c r="EGO46" s="10"/>
      <c r="EGP46" s="10"/>
      <c r="EGQ46" s="10"/>
      <c r="EGR46" s="10"/>
      <c r="EGS46" s="10"/>
      <c r="EGT46" s="10"/>
      <c r="EGU46" s="10"/>
      <c r="EGV46" s="10"/>
      <c r="EGW46" s="10"/>
      <c r="EGX46" s="10"/>
      <c r="EGY46" s="10"/>
      <c r="EGZ46" s="10"/>
      <c r="EHA46" s="10"/>
      <c r="EHB46" s="10"/>
      <c r="EHC46" s="10"/>
      <c r="EHD46" s="10"/>
      <c r="EHE46" s="10"/>
      <c r="EHF46" s="10"/>
      <c r="EHG46" s="10"/>
      <c r="EHH46" s="10"/>
      <c r="EHI46" s="10"/>
      <c r="EHJ46" s="10"/>
      <c r="EHK46" s="10"/>
      <c r="EHL46" s="10"/>
      <c r="EHM46" s="10"/>
      <c r="EHN46" s="10"/>
      <c r="EHO46" s="10"/>
      <c r="EHP46" s="10"/>
      <c r="EHQ46" s="10"/>
      <c r="EHR46" s="10"/>
      <c r="EHS46" s="10"/>
      <c r="EHT46" s="10"/>
      <c r="EHU46" s="10"/>
      <c r="EHV46" s="10"/>
      <c r="EHW46" s="10"/>
      <c r="EHX46" s="10"/>
      <c r="EHY46" s="10"/>
      <c r="EHZ46" s="10"/>
      <c r="EIA46" s="10"/>
      <c r="EIB46" s="10"/>
      <c r="EIC46" s="10"/>
      <c r="EID46" s="10"/>
      <c r="EIE46" s="10"/>
      <c r="EIF46" s="10"/>
      <c r="EIG46" s="10"/>
      <c r="EIH46" s="10"/>
      <c r="EII46" s="10"/>
      <c r="EIJ46" s="10"/>
      <c r="EIK46" s="10"/>
      <c r="EIL46" s="10"/>
      <c r="EIM46" s="10"/>
      <c r="EIN46" s="10"/>
      <c r="EIO46" s="10"/>
      <c r="EIP46" s="10"/>
      <c r="EIQ46" s="10"/>
      <c r="EIR46" s="10"/>
      <c r="EIS46" s="10"/>
      <c r="EIT46" s="10"/>
      <c r="EIU46" s="10"/>
      <c r="EIV46" s="10"/>
      <c r="EIW46" s="10"/>
      <c r="EIX46" s="10"/>
      <c r="EIY46" s="10"/>
      <c r="EIZ46" s="10"/>
      <c r="EJA46" s="10"/>
      <c r="EJB46" s="10"/>
      <c r="EJC46" s="10"/>
      <c r="EJD46" s="10"/>
      <c r="EJE46" s="10"/>
      <c r="EJF46" s="10"/>
      <c r="EJG46" s="10"/>
      <c r="EJH46" s="10"/>
      <c r="EJI46" s="10"/>
      <c r="EJJ46" s="10"/>
      <c r="EJK46" s="10"/>
      <c r="EJL46" s="10"/>
      <c r="EJM46" s="10"/>
      <c r="EJN46" s="10"/>
      <c r="EJO46" s="10"/>
      <c r="EJP46" s="10"/>
      <c r="EJQ46" s="10"/>
      <c r="EJR46" s="10"/>
      <c r="EJS46" s="10"/>
      <c r="EJT46" s="10"/>
      <c r="EJU46" s="10"/>
      <c r="EJV46" s="10"/>
      <c r="EJW46" s="10"/>
      <c r="EJX46" s="10"/>
      <c r="EJY46" s="10"/>
      <c r="EJZ46" s="10"/>
      <c r="EKA46" s="10"/>
      <c r="EKB46" s="10"/>
      <c r="EKC46" s="10"/>
      <c r="EKD46" s="10"/>
      <c r="EKE46" s="10"/>
      <c r="EKF46" s="10"/>
      <c r="EKG46" s="10"/>
      <c r="EKH46" s="10"/>
      <c r="EKI46" s="10"/>
      <c r="EKJ46" s="10"/>
      <c r="EKK46" s="10"/>
      <c r="EKL46" s="10"/>
      <c r="EKM46" s="10"/>
      <c r="EKN46" s="10"/>
      <c r="EKO46" s="10"/>
      <c r="EKP46" s="10"/>
      <c r="EKQ46" s="10"/>
      <c r="EKR46" s="10"/>
      <c r="EKS46" s="10"/>
      <c r="EKT46" s="10"/>
      <c r="EKU46" s="10"/>
      <c r="EKV46" s="10"/>
      <c r="EKW46" s="10"/>
      <c r="EKX46" s="10"/>
      <c r="EKY46" s="10"/>
      <c r="EKZ46" s="10"/>
      <c r="ELA46" s="10"/>
      <c r="ELB46" s="10"/>
      <c r="ELC46" s="10"/>
      <c r="ELD46" s="10"/>
      <c r="ELE46" s="10"/>
      <c r="ELF46" s="10"/>
      <c r="ELG46" s="10"/>
      <c r="ELH46" s="10"/>
      <c r="ELI46" s="10"/>
      <c r="ELJ46" s="10"/>
      <c r="ELK46" s="10"/>
      <c r="ELL46" s="10"/>
      <c r="ELM46" s="10"/>
      <c r="ELN46" s="10"/>
      <c r="ELO46" s="10"/>
      <c r="ELP46" s="10"/>
      <c r="ELQ46" s="10"/>
      <c r="ELR46" s="10"/>
      <c r="ELS46" s="10"/>
      <c r="ELT46" s="10"/>
      <c r="ELU46" s="10"/>
      <c r="ELV46" s="10"/>
      <c r="ELW46" s="10"/>
      <c r="ELX46" s="10"/>
      <c r="ELY46" s="10"/>
      <c r="ELZ46" s="10"/>
      <c r="EMA46" s="10"/>
      <c r="EMB46" s="10"/>
      <c r="EMC46" s="10"/>
      <c r="EMD46" s="10"/>
      <c r="EME46" s="10"/>
      <c r="EMF46" s="10"/>
      <c r="EMG46" s="10"/>
      <c r="EMH46" s="10"/>
      <c r="EMI46" s="10"/>
      <c r="EMJ46" s="10"/>
      <c r="EMK46" s="10"/>
      <c r="EML46" s="10"/>
      <c r="EMM46" s="10"/>
      <c r="EMN46" s="10"/>
      <c r="EMO46" s="10"/>
      <c r="EMP46" s="10"/>
      <c r="EMQ46" s="10"/>
      <c r="EMR46" s="10"/>
      <c r="EMS46" s="10"/>
      <c r="EMT46" s="10"/>
      <c r="EMU46" s="10"/>
      <c r="EMV46" s="10"/>
      <c r="EMW46" s="10"/>
      <c r="EMX46" s="10"/>
      <c r="EMY46" s="10"/>
      <c r="EMZ46" s="10"/>
      <c r="ENA46" s="10"/>
      <c r="ENB46" s="10"/>
      <c r="ENC46" s="10"/>
      <c r="END46" s="10"/>
      <c r="ENE46" s="10"/>
      <c r="ENF46" s="10"/>
      <c r="ENG46" s="10"/>
      <c r="ENH46" s="10"/>
      <c r="ENI46" s="10"/>
      <c r="ENJ46" s="10"/>
      <c r="ENK46" s="10"/>
      <c r="ENL46" s="10"/>
      <c r="ENM46" s="10"/>
      <c r="ENN46" s="10"/>
      <c r="ENO46" s="10"/>
      <c r="ENP46" s="10"/>
      <c r="ENQ46" s="10"/>
      <c r="ENR46" s="10"/>
      <c r="ENS46" s="10"/>
      <c r="ENT46" s="10"/>
      <c r="ENU46" s="10"/>
      <c r="ENV46" s="10"/>
      <c r="ENW46" s="10"/>
      <c r="ENX46" s="10"/>
      <c r="ENY46" s="10"/>
      <c r="ENZ46" s="10"/>
      <c r="EOA46" s="10"/>
      <c r="EOB46" s="10"/>
      <c r="EOC46" s="10"/>
      <c r="EOD46" s="10"/>
      <c r="EOE46" s="10"/>
      <c r="EOF46" s="10"/>
      <c r="EOG46" s="10"/>
      <c r="EOH46" s="10"/>
      <c r="EOI46" s="10"/>
      <c r="EOJ46" s="10"/>
      <c r="EOK46" s="10"/>
      <c r="EOL46" s="10"/>
      <c r="EOM46" s="10"/>
      <c r="EON46" s="10"/>
      <c r="EOO46" s="10"/>
      <c r="EOP46" s="10"/>
      <c r="EOQ46" s="10"/>
      <c r="EOR46" s="10"/>
      <c r="EOS46" s="10"/>
      <c r="EOT46" s="10"/>
      <c r="EOU46" s="10"/>
      <c r="EOV46" s="10"/>
      <c r="EOW46" s="10"/>
      <c r="EOX46" s="10"/>
      <c r="EOY46" s="10"/>
      <c r="EOZ46" s="10"/>
      <c r="EPA46" s="10"/>
      <c r="EPB46" s="10"/>
      <c r="EPC46" s="10"/>
      <c r="EPD46" s="10"/>
      <c r="EPE46" s="10"/>
      <c r="EPF46" s="10"/>
      <c r="EPG46" s="10"/>
      <c r="EPH46" s="10"/>
      <c r="EPI46" s="10"/>
      <c r="EPJ46" s="10"/>
      <c r="EPK46" s="10"/>
      <c r="EPL46" s="10"/>
      <c r="EPM46" s="10"/>
      <c r="EPN46" s="10"/>
      <c r="EPO46" s="10"/>
      <c r="EPP46" s="10"/>
      <c r="EPQ46" s="10"/>
      <c r="EPR46" s="10"/>
      <c r="EPS46" s="10"/>
      <c r="EPT46" s="10"/>
      <c r="EPU46" s="10"/>
      <c r="EPV46" s="10"/>
      <c r="EPW46" s="10"/>
      <c r="EPX46" s="10"/>
      <c r="EPY46" s="10"/>
      <c r="EPZ46" s="10"/>
      <c r="EQA46" s="10"/>
      <c r="EQB46" s="10"/>
      <c r="EQC46" s="10"/>
      <c r="EQD46" s="10"/>
      <c r="EQE46" s="10"/>
      <c r="EQF46" s="10"/>
      <c r="EQG46" s="10"/>
      <c r="EQH46" s="10"/>
      <c r="EQI46" s="10"/>
      <c r="EQJ46" s="10"/>
      <c r="EQK46" s="10"/>
      <c r="EQL46" s="10"/>
      <c r="EQM46" s="10"/>
      <c r="EQN46" s="10"/>
      <c r="EQO46" s="10"/>
      <c r="EQP46" s="10"/>
      <c r="EQQ46" s="10"/>
      <c r="EQR46" s="10"/>
      <c r="EQS46" s="10"/>
      <c r="EQT46" s="10"/>
      <c r="EQU46" s="10"/>
      <c r="EQV46" s="10"/>
      <c r="EQW46" s="10"/>
      <c r="EQX46" s="10"/>
      <c r="EQY46" s="10"/>
      <c r="EQZ46" s="10"/>
      <c r="ERA46" s="10"/>
      <c r="ERB46" s="10"/>
      <c r="ERC46" s="10"/>
      <c r="ERD46" s="10"/>
      <c r="ERE46" s="10"/>
      <c r="ERF46" s="10"/>
      <c r="ERG46" s="10"/>
      <c r="ERH46" s="10"/>
      <c r="ERI46" s="10"/>
      <c r="ERJ46" s="10"/>
      <c r="ERK46" s="10"/>
      <c r="ERL46" s="10"/>
      <c r="ERM46" s="10"/>
      <c r="ERN46" s="10"/>
      <c r="ERO46" s="10"/>
      <c r="ERP46" s="10"/>
      <c r="ERQ46" s="10"/>
      <c r="ERR46" s="10"/>
      <c r="ERS46" s="10"/>
      <c r="ERT46" s="10"/>
      <c r="ERU46" s="10"/>
      <c r="ERV46" s="10"/>
      <c r="ERW46" s="10"/>
      <c r="ERX46" s="10"/>
      <c r="ERY46" s="10"/>
      <c r="ERZ46" s="10"/>
      <c r="ESA46" s="10"/>
      <c r="ESB46" s="10"/>
      <c r="ESC46" s="10"/>
      <c r="ESD46" s="10"/>
      <c r="ESE46" s="10"/>
      <c r="ESF46" s="10"/>
      <c r="ESG46" s="10"/>
      <c r="ESH46" s="10"/>
      <c r="ESI46" s="10"/>
      <c r="ESJ46" s="10"/>
      <c r="ESK46" s="10"/>
      <c r="ESL46" s="10"/>
      <c r="ESM46" s="10"/>
      <c r="ESN46" s="10"/>
      <c r="ESO46" s="10"/>
      <c r="ESP46" s="10"/>
      <c r="ESQ46" s="10"/>
      <c r="ESR46" s="10"/>
      <c r="ESS46" s="10"/>
      <c r="EST46" s="10"/>
      <c r="ESU46" s="10"/>
      <c r="ESV46" s="10"/>
      <c r="ESW46" s="10"/>
      <c r="ESX46" s="10"/>
      <c r="ESY46" s="10"/>
      <c r="ESZ46" s="10"/>
      <c r="ETA46" s="10"/>
      <c r="ETB46" s="10"/>
      <c r="ETC46" s="10"/>
      <c r="ETD46" s="10"/>
      <c r="ETE46" s="10"/>
      <c r="ETF46" s="10"/>
      <c r="ETG46" s="10"/>
      <c r="ETH46" s="10"/>
      <c r="ETI46" s="10"/>
      <c r="ETJ46" s="10"/>
      <c r="ETK46" s="10"/>
      <c r="ETL46" s="10"/>
      <c r="ETM46" s="10"/>
      <c r="ETN46" s="10"/>
      <c r="ETO46" s="10"/>
      <c r="ETP46" s="10"/>
      <c r="ETQ46" s="10"/>
      <c r="ETR46" s="10"/>
      <c r="ETS46" s="10"/>
      <c r="ETT46" s="10"/>
      <c r="ETU46" s="10"/>
      <c r="ETV46" s="10"/>
      <c r="ETW46" s="10"/>
      <c r="ETX46" s="10"/>
      <c r="ETY46" s="10"/>
      <c r="ETZ46" s="10"/>
      <c r="EUA46" s="10"/>
      <c r="EUB46" s="10"/>
      <c r="EUC46" s="10"/>
      <c r="EUD46" s="10"/>
      <c r="EUE46" s="10"/>
      <c r="EUF46" s="10"/>
      <c r="EUG46" s="10"/>
      <c r="EUH46" s="10"/>
      <c r="EUI46" s="10"/>
      <c r="EUJ46" s="10"/>
      <c r="EUK46" s="10"/>
      <c r="EUL46" s="10"/>
      <c r="EUM46" s="10"/>
      <c r="EUN46" s="10"/>
      <c r="EUO46" s="10"/>
      <c r="EUP46" s="10"/>
      <c r="EUQ46" s="10"/>
      <c r="EUR46" s="10"/>
      <c r="EUS46" s="10"/>
      <c r="EUT46" s="10"/>
      <c r="EUU46" s="10"/>
      <c r="EUV46" s="10"/>
      <c r="EUW46" s="10"/>
      <c r="EUX46" s="10"/>
      <c r="EUY46" s="10"/>
      <c r="EUZ46" s="10"/>
      <c r="EVA46" s="10"/>
      <c r="EVB46" s="10"/>
      <c r="EVC46" s="10"/>
      <c r="EVD46" s="10"/>
      <c r="EVE46" s="10"/>
      <c r="EVF46" s="10"/>
      <c r="EVG46" s="10"/>
      <c r="EVH46" s="10"/>
      <c r="EVI46" s="10"/>
      <c r="EVJ46" s="10"/>
      <c r="EVK46" s="10"/>
      <c r="EVL46" s="10"/>
      <c r="EVM46" s="10"/>
      <c r="EVN46" s="10"/>
      <c r="EVO46" s="10"/>
      <c r="EVP46" s="10"/>
      <c r="EVQ46" s="10"/>
      <c r="EVR46" s="10"/>
      <c r="EVS46" s="10"/>
      <c r="EVT46" s="10"/>
      <c r="EVU46" s="10"/>
      <c r="EVV46" s="10"/>
      <c r="EVW46" s="10"/>
      <c r="EVX46" s="10"/>
      <c r="EVY46" s="10"/>
      <c r="EVZ46" s="10"/>
      <c r="EWA46" s="10"/>
      <c r="EWB46" s="10"/>
      <c r="EWC46" s="10"/>
      <c r="EWD46" s="10"/>
      <c r="EWE46" s="10"/>
      <c r="EWF46" s="10"/>
      <c r="EWG46" s="10"/>
      <c r="EWH46" s="10"/>
      <c r="EWI46" s="10"/>
      <c r="EWJ46" s="10"/>
      <c r="EWK46" s="10"/>
      <c r="EWL46" s="10"/>
      <c r="EWM46" s="10"/>
      <c r="EWN46" s="10"/>
      <c r="EWO46" s="10"/>
      <c r="EWP46" s="10"/>
      <c r="EWQ46" s="10"/>
      <c r="EWR46" s="10"/>
      <c r="EWS46" s="10"/>
      <c r="EWT46" s="10"/>
      <c r="EWU46" s="10"/>
      <c r="EWV46" s="10"/>
      <c r="EWW46" s="10"/>
      <c r="EWX46" s="10"/>
      <c r="EWY46" s="10"/>
      <c r="EWZ46" s="10"/>
      <c r="EXA46" s="10"/>
      <c r="EXB46" s="10"/>
      <c r="EXC46" s="10"/>
      <c r="EXD46" s="10"/>
      <c r="EXE46" s="10"/>
      <c r="EXF46" s="10"/>
      <c r="EXG46" s="10"/>
      <c r="EXH46" s="10"/>
      <c r="EXI46" s="10"/>
      <c r="EXJ46" s="10"/>
      <c r="EXK46" s="10"/>
      <c r="EXL46" s="10"/>
      <c r="EXM46" s="10"/>
      <c r="EXN46" s="10"/>
      <c r="EXO46" s="10"/>
      <c r="EXP46" s="10"/>
      <c r="EXQ46" s="10"/>
      <c r="EXR46" s="10"/>
      <c r="EXS46" s="10"/>
      <c r="EXT46" s="10"/>
      <c r="EXU46" s="10"/>
      <c r="EXV46" s="10"/>
      <c r="EXW46" s="10"/>
      <c r="EXX46" s="10"/>
      <c r="EXY46" s="10"/>
      <c r="EXZ46" s="10"/>
      <c r="EYA46" s="10"/>
      <c r="EYB46" s="10"/>
      <c r="EYC46" s="10"/>
      <c r="EYD46" s="10"/>
      <c r="EYE46" s="10"/>
      <c r="EYF46" s="10"/>
      <c r="EYG46" s="10"/>
      <c r="EYH46" s="10"/>
      <c r="EYI46" s="10"/>
      <c r="EYJ46" s="10"/>
      <c r="EYK46" s="10"/>
      <c r="EYL46" s="10"/>
      <c r="EYM46" s="10"/>
      <c r="EYN46" s="10"/>
      <c r="EYO46" s="10"/>
      <c r="EYP46" s="10"/>
      <c r="EYQ46" s="10"/>
      <c r="EYR46" s="10"/>
      <c r="EYS46" s="10"/>
      <c r="EYT46" s="10"/>
      <c r="EYU46" s="10"/>
      <c r="EYV46" s="10"/>
      <c r="EYW46" s="10"/>
      <c r="EYX46" s="10"/>
      <c r="EYY46" s="10"/>
      <c r="EYZ46" s="10"/>
      <c r="EZA46" s="10"/>
      <c r="EZB46" s="10"/>
      <c r="EZC46" s="10"/>
      <c r="EZD46" s="10"/>
      <c r="EZE46" s="10"/>
      <c r="EZF46" s="10"/>
      <c r="EZG46" s="10"/>
      <c r="EZH46" s="10"/>
      <c r="EZI46" s="10"/>
      <c r="EZJ46" s="10"/>
      <c r="EZK46" s="10"/>
      <c r="EZL46" s="10"/>
      <c r="EZM46" s="10"/>
      <c r="EZN46" s="10"/>
      <c r="EZO46" s="10"/>
      <c r="EZP46" s="10"/>
      <c r="EZQ46" s="10"/>
      <c r="EZR46" s="10"/>
      <c r="EZS46" s="10"/>
      <c r="EZT46" s="10"/>
      <c r="EZU46" s="10"/>
      <c r="EZV46" s="10"/>
      <c r="EZW46" s="10"/>
      <c r="EZX46" s="10"/>
      <c r="EZY46" s="10"/>
      <c r="EZZ46" s="10"/>
      <c r="FAA46" s="10"/>
      <c r="FAB46" s="10"/>
      <c r="FAC46" s="10"/>
      <c r="FAD46" s="10"/>
      <c r="FAE46" s="10"/>
      <c r="FAF46" s="10"/>
      <c r="FAG46" s="10"/>
      <c r="FAH46" s="10"/>
      <c r="FAI46" s="10"/>
      <c r="FAJ46" s="10"/>
      <c r="FAK46" s="10"/>
      <c r="FAL46" s="10"/>
      <c r="FAM46" s="10"/>
      <c r="FAN46" s="10"/>
      <c r="FAO46" s="10"/>
      <c r="FAP46" s="10"/>
      <c r="FAQ46" s="10"/>
      <c r="FAR46" s="10"/>
      <c r="FAS46" s="10"/>
      <c r="FAT46" s="10"/>
      <c r="FAU46" s="10"/>
      <c r="FAV46" s="10"/>
      <c r="FAW46" s="10"/>
      <c r="FAX46" s="10"/>
      <c r="FAY46" s="10"/>
      <c r="FAZ46" s="10"/>
      <c r="FBA46" s="10"/>
      <c r="FBB46" s="10"/>
      <c r="FBC46" s="10"/>
      <c r="FBD46" s="10"/>
      <c r="FBE46" s="10"/>
      <c r="FBF46" s="10"/>
      <c r="FBG46" s="10"/>
      <c r="FBH46" s="10"/>
      <c r="FBI46" s="10"/>
      <c r="FBJ46" s="10"/>
      <c r="FBK46" s="10"/>
      <c r="FBL46" s="10"/>
      <c r="FBM46" s="10"/>
      <c r="FBN46" s="10"/>
      <c r="FBO46" s="10"/>
      <c r="FBP46" s="10"/>
      <c r="FBQ46" s="10"/>
      <c r="FBR46" s="10"/>
      <c r="FBS46" s="10"/>
      <c r="FBT46" s="10"/>
      <c r="FBU46" s="10"/>
      <c r="FBV46" s="10"/>
      <c r="FBW46" s="10"/>
      <c r="FBX46" s="10"/>
      <c r="FBY46" s="10"/>
      <c r="FBZ46" s="10"/>
      <c r="FCA46" s="10"/>
      <c r="FCB46" s="10"/>
      <c r="FCC46" s="10"/>
      <c r="FCD46" s="10"/>
      <c r="FCE46" s="10"/>
      <c r="FCF46" s="10"/>
      <c r="FCG46" s="10"/>
      <c r="FCH46" s="10"/>
      <c r="FCI46" s="10"/>
      <c r="FCJ46" s="10"/>
      <c r="FCK46" s="10"/>
      <c r="FCL46" s="10"/>
      <c r="FCM46" s="10"/>
      <c r="FCN46" s="10"/>
      <c r="FCO46" s="10"/>
      <c r="FCP46" s="10"/>
      <c r="FCQ46" s="10"/>
      <c r="FCR46" s="10"/>
      <c r="FCS46" s="10"/>
      <c r="FCT46" s="10"/>
      <c r="FCU46" s="10"/>
      <c r="FCV46" s="10"/>
      <c r="FCW46" s="10"/>
      <c r="FCX46" s="10"/>
      <c r="FCY46" s="10"/>
      <c r="FCZ46" s="10"/>
      <c r="FDA46" s="10"/>
      <c r="FDB46" s="10"/>
      <c r="FDC46" s="10"/>
      <c r="FDD46" s="10"/>
      <c r="FDE46" s="10"/>
      <c r="FDF46" s="10"/>
      <c r="FDG46" s="10"/>
      <c r="FDH46" s="10"/>
      <c r="FDI46" s="10"/>
      <c r="FDJ46" s="10"/>
      <c r="FDK46" s="10"/>
      <c r="FDL46" s="10"/>
      <c r="FDM46" s="10"/>
      <c r="FDN46" s="10"/>
      <c r="FDO46" s="10"/>
      <c r="FDP46" s="10"/>
      <c r="FDQ46" s="10"/>
      <c r="FDR46" s="10"/>
      <c r="FDS46" s="10"/>
      <c r="FDT46" s="10"/>
      <c r="FDU46" s="10"/>
      <c r="FDV46" s="10"/>
      <c r="FDW46" s="10"/>
      <c r="FDX46" s="10"/>
      <c r="FDY46" s="10"/>
      <c r="FDZ46" s="10"/>
      <c r="FEA46" s="10"/>
      <c r="FEB46" s="10"/>
      <c r="FEC46" s="10"/>
      <c r="FED46" s="10"/>
      <c r="FEE46" s="10"/>
      <c r="FEF46" s="10"/>
      <c r="FEG46" s="10"/>
      <c r="FEH46" s="10"/>
      <c r="FEI46" s="10"/>
      <c r="FEJ46" s="10"/>
      <c r="FEK46" s="10"/>
      <c r="FEL46" s="10"/>
      <c r="FEM46" s="10"/>
      <c r="FEN46" s="10"/>
      <c r="FEO46" s="10"/>
      <c r="FEP46" s="10"/>
      <c r="FEQ46" s="10"/>
      <c r="FER46" s="10"/>
      <c r="FES46" s="10"/>
      <c r="FET46" s="10"/>
      <c r="FEU46" s="10"/>
      <c r="FEV46" s="10"/>
      <c r="FEW46" s="10"/>
      <c r="FEX46" s="10"/>
      <c r="FEY46" s="10"/>
      <c r="FEZ46" s="10"/>
      <c r="FFA46" s="10"/>
      <c r="FFB46" s="10"/>
      <c r="FFC46" s="10"/>
      <c r="FFD46" s="10"/>
      <c r="FFE46" s="10"/>
      <c r="FFF46" s="10"/>
      <c r="FFG46" s="10"/>
      <c r="FFH46" s="10"/>
      <c r="FFI46" s="10"/>
      <c r="FFJ46" s="10"/>
      <c r="FFK46" s="10"/>
      <c r="FFL46" s="10"/>
      <c r="FFM46" s="10"/>
      <c r="FFN46" s="10"/>
      <c r="FFO46" s="10"/>
      <c r="FFP46" s="10"/>
      <c r="FFQ46" s="10"/>
      <c r="FFR46" s="10"/>
      <c r="FFS46" s="10"/>
      <c r="FFT46" s="10"/>
      <c r="FFU46" s="10"/>
      <c r="FFV46" s="10"/>
      <c r="FFW46" s="10"/>
      <c r="FFX46" s="10"/>
      <c r="FFY46" s="10"/>
      <c r="FFZ46" s="10"/>
      <c r="FGA46" s="10"/>
      <c r="FGB46" s="10"/>
      <c r="FGC46" s="10"/>
      <c r="FGD46" s="10"/>
      <c r="FGE46" s="10"/>
      <c r="FGF46" s="10"/>
      <c r="FGG46" s="10"/>
      <c r="FGH46" s="10"/>
      <c r="FGI46" s="10"/>
      <c r="FGJ46" s="10"/>
      <c r="FGK46" s="10"/>
      <c r="FGL46" s="10"/>
      <c r="FGM46" s="10"/>
      <c r="FGN46" s="10"/>
      <c r="FGO46" s="10"/>
      <c r="FGP46" s="10"/>
      <c r="FGQ46" s="10"/>
      <c r="FGR46" s="10"/>
      <c r="FGS46" s="10"/>
      <c r="FGT46" s="10"/>
      <c r="FGU46" s="10"/>
      <c r="FGV46" s="10"/>
      <c r="FGW46" s="10"/>
      <c r="FGX46" s="10"/>
      <c r="FGY46" s="10"/>
      <c r="FGZ46" s="10"/>
      <c r="FHA46" s="10"/>
      <c r="FHB46" s="10"/>
      <c r="FHC46" s="10"/>
      <c r="FHD46" s="10"/>
      <c r="FHE46" s="10"/>
      <c r="FHF46" s="10"/>
      <c r="FHG46" s="10"/>
      <c r="FHH46" s="10"/>
      <c r="FHI46" s="10"/>
      <c r="FHJ46" s="10"/>
      <c r="FHK46" s="10"/>
      <c r="FHL46" s="10"/>
      <c r="FHM46" s="10"/>
      <c r="FHN46" s="10"/>
      <c r="FHO46" s="10"/>
      <c r="FHP46" s="10"/>
      <c r="FHQ46" s="10"/>
      <c r="FHR46" s="10"/>
      <c r="FHS46" s="10"/>
      <c r="FHT46" s="10"/>
      <c r="FHU46" s="10"/>
      <c r="FHV46" s="10"/>
      <c r="FHW46" s="10"/>
      <c r="FHX46" s="10"/>
      <c r="FHY46" s="10"/>
      <c r="FHZ46" s="10"/>
      <c r="FIA46" s="10"/>
      <c r="FIB46" s="10"/>
      <c r="FIC46" s="10"/>
      <c r="FID46" s="10"/>
      <c r="FIE46" s="10"/>
      <c r="FIF46" s="10"/>
      <c r="FIG46" s="10"/>
      <c r="FIH46" s="10"/>
      <c r="FII46" s="10"/>
      <c r="FIJ46" s="10"/>
      <c r="FIK46" s="10"/>
      <c r="FIL46" s="10"/>
      <c r="FIM46" s="10"/>
      <c r="FIN46" s="10"/>
      <c r="FIO46" s="10"/>
      <c r="FIP46" s="10"/>
      <c r="FIQ46" s="10"/>
      <c r="FIR46" s="10"/>
      <c r="FIS46" s="10"/>
      <c r="FIT46" s="10"/>
      <c r="FIU46" s="10"/>
      <c r="FIV46" s="10"/>
      <c r="FIW46" s="10"/>
      <c r="FIX46" s="10"/>
      <c r="FIY46" s="10"/>
      <c r="FIZ46" s="10"/>
      <c r="FJA46" s="10"/>
      <c r="FJB46" s="10"/>
      <c r="FJC46" s="10"/>
      <c r="FJD46" s="10"/>
      <c r="FJE46" s="10"/>
      <c r="FJF46" s="10"/>
      <c r="FJG46" s="10"/>
      <c r="FJH46" s="10"/>
      <c r="FJI46" s="10"/>
      <c r="FJJ46" s="10"/>
      <c r="FJK46" s="10"/>
      <c r="FJL46" s="10"/>
      <c r="FJM46" s="10"/>
      <c r="FJN46" s="10"/>
      <c r="FJO46" s="10"/>
      <c r="FJP46" s="10"/>
      <c r="FJQ46" s="10"/>
      <c r="FJR46" s="10"/>
      <c r="FJS46" s="10"/>
      <c r="FJT46" s="10"/>
      <c r="FJU46" s="10"/>
      <c r="FJV46" s="10"/>
      <c r="FJW46" s="10"/>
      <c r="FJX46" s="10"/>
      <c r="FJY46" s="10"/>
      <c r="FJZ46" s="10"/>
      <c r="FKA46" s="10"/>
      <c r="FKB46" s="10"/>
      <c r="FKC46" s="10"/>
      <c r="FKD46" s="10"/>
      <c r="FKE46" s="10"/>
      <c r="FKF46" s="10"/>
      <c r="FKG46" s="10"/>
      <c r="FKH46" s="10"/>
      <c r="FKI46" s="10"/>
      <c r="FKJ46" s="10"/>
      <c r="FKK46" s="10"/>
      <c r="FKL46" s="10"/>
      <c r="FKM46" s="10"/>
      <c r="FKN46" s="10"/>
      <c r="FKO46" s="10"/>
      <c r="FKP46" s="10"/>
      <c r="FKQ46" s="10"/>
      <c r="FKR46" s="10"/>
      <c r="FKS46" s="10"/>
      <c r="FKT46" s="10"/>
      <c r="FKU46" s="10"/>
      <c r="FKV46" s="10"/>
      <c r="FKW46" s="10"/>
      <c r="FKX46" s="10"/>
      <c r="FKY46" s="10"/>
      <c r="FKZ46" s="10"/>
      <c r="FLA46" s="10"/>
      <c r="FLB46" s="10"/>
      <c r="FLC46" s="10"/>
      <c r="FLD46" s="10"/>
      <c r="FLE46" s="10"/>
      <c r="FLF46" s="10"/>
      <c r="FLG46" s="10"/>
      <c r="FLH46" s="10"/>
      <c r="FLI46" s="10"/>
      <c r="FLJ46" s="10"/>
      <c r="FLK46" s="10"/>
      <c r="FLL46" s="10"/>
      <c r="FLM46" s="10"/>
      <c r="FLN46" s="10"/>
      <c r="FLO46" s="10"/>
      <c r="FLP46" s="10"/>
      <c r="FLQ46" s="10"/>
      <c r="FLR46" s="10"/>
      <c r="FLS46" s="10"/>
      <c r="FLT46" s="10"/>
      <c r="FLU46" s="10"/>
      <c r="FLV46" s="10"/>
      <c r="FLW46" s="10"/>
      <c r="FLX46" s="10"/>
      <c r="FLY46" s="10"/>
      <c r="FLZ46" s="10"/>
      <c r="FMA46" s="10"/>
      <c r="FMB46" s="10"/>
      <c r="FMC46" s="10"/>
      <c r="FMD46" s="10"/>
      <c r="FME46" s="10"/>
      <c r="FMF46" s="10"/>
      <c r="FMG46" s="10"/>
      <c r="FMH46" s="10"/>
      <c r="FMI46" s="10"/>
      <c r="FMJ46" s="10"/>
      <c r="FMK46" s="10"/>
      <c r="FML46" s="10"/>
      <c r="FMM46" s="10"/>
      <c r="FMN46" s="10"/>
      <c r="FMO46" s="10"/>
      <c r="FMP46" s="10"/>
      <c r="FMQ46" s="10"/>
      <c r="FMR46" s="10"/>
      <c r="FMS46" s="10"/>
      <c r="FMT46" s="10"/>
      <c r="FMU46" s="10"/>
      <c r="FMV46" s="10"/>
      <c r="FMW46" s="10"/>
      <c r="FMX46" s="10"/>
      <c r="FMY46" s="10"/>
      <c r="FMZ46" s="10"/>
      <c r="FNA46" s="10"/>
      <c r="FNB46" s="10"/>
      <c r="FNC46" s="10"/>
      <c r="FND46" s="10"/>
      <c r="FNE46" s="10"/>
      <c r="FNF46" s="10"/>
      <c r="FNG46" s="10"/>
      <c r="FNH46" s="10"/>
      <c r="FNI46" s="10"/>
      <c r="FNJ46" s="10"/>
      <c r="FNK46" s="10"/>
      <c r="FNL46" s="10"/>
      <c r="FNM46" s="10"/>
      <c r="FNN46" s="10"/>
      <c r="FNO46" s="10"/>
      <c r="FNP46" s="10"/>
      <c r="FNQ46" s="10"/>
      <c r="FNR46" s="10"/>
      <c r="FNS46" s="10"/>
      <c r="FNT46" s="10"/>
      <c r="FNU46" s="10"/>
      <c r="FNV46" s="10"/>
      <c r="FNW46" s="10"/>
      <c r="FNX46" s="10"/>
      <c r="FNY46" s="10"/>
      <c r="FNZ46" s="10"/>
      <c r="FOA46" s="10"/>
      <c r="FOB46" s="10"/>
      <c r="FOC46" s="10"/>
      <c r="FOD46" s="10"/>
      <c r="FOE46" s="10"/>
      <c r="FOF46" s="10"/>
      <c r="FOG46" s="10"/>
      <c r="FOH46" s="10"/>
      <c r="FOI46" s="10"/>
      <c r="FOJ46" s="10"/>
      <c r="FOK46" s="10"/>
      <c r="FOL46" s="10"/>
      <c r="FOM46" s="10"/>
      <c r="FON46" s="10"/>
      <c r="FOO46" s="10"/>
      <c r="FOP46" s="10"/>
      <c r="FOQ46" s="10"/>
      <c r="FOR46" s="10"/>
      <c r="FOS46" s="10"/>
      <c r="FOT46" s="10"/>
      <c r="FOU46" s="10"/>
      <c r="FOV46" s="10"/>
      <c r="FOW46" s="10"/>
      <c r="FOX46" s="10"/>
      <c r="FOY46" s="10"/>
      <c r="FOZ46" s="10"/>
      <c r="FPA46" s="10"/>
      <c r="FPB46" s="10"/>
      <c r="FPC46" s="10"/>
      <c r="FPD46" s="10"/>
      <c r="FPE46" s="10"/>
      <c r="FPF46" s="10"/>
      <c r="FPG46" s="10"/>
      <c r="FPH46" s="10"/>
      <c r="FPI46" s="10"/>
      <c r="FPJ46" s="10"/>
      <c r="FPK46" s="10"/>
      <c r="FPL46" s="10"/>
      <c r="FPM46" s="10"/>
      <c r="FPN46" s="10"/>
      <c r="FPO46" s="10"/>
      <c r="FPP46" s="10"/>
      <c r="FPQ46" s="10"/>
      <c r="FPR46" s="10"/>
      <c r="FPS46" s="10"/>
      <c r="FPT46" s="10"/>
      <c r="FPU46" s="10"/>
      <c r="FPV46" s="10"/>
      <c r="FPW46" s="10"/>
      <c r="FPX46" s="10"/>
      <c r="FPY46" s="10"/>
      <c r="FPZ46" s="10"/>
      <c r="FQA46" s="10"/>
      <c r="FQB46" s="10"/>
      <c r="FQC46" s="10"/>
      <c r="FQD46" s="10"/>
      <c r="FQE46" s="10"/>
      <c r="FQF46" s="10"/>
      <c r="FQG46" s="10"/>
      <c r="FQH46" s="10"/>
      <c r="FQI46" s="10"/>
      <c r="FQJ46" s="10"/>
      <c r="FQK46" s="10"/>
      <c r="FQL46" s="10"/>
      <c r="FQM46" s="10"/>
      <c r="FQN46" s="10"/>
      <c r="FQO46" s="10"/>
      <c r="FQP46" s="10"/>
      <c r="FQQ46" s="10"/>
      <c r="FQR46" s="10"/>
      <c r="FQS46" s="10"/>
      <c r="FQT46" s="10"/>
      <c r="FQU46" s="10"/>
      <c r="FQV46" s="10"/>
      <c r="FQW46" s="10"/>
      <c r="FQX46" s="10"/>
      <c r="FQY46" s="10"/>
      <c r="FQZ46" s="10"/>
      <c r="FRA46" s="10"/>
      <c r="FRB46" s="10"/>
      <c r="FRC46" s="10"/>
      <c r="FRD46" s="10"/>
      <c r="FRE46" s="10"/>
      <c r="FRF46" s="10"/>
      <c r="FRG46" s="10"/>
      <c r="FRH46" s="10"/>
      <c r="FRI46" s="10"/>
      <c r="FRJ46" s="10"/>
      <c r="FRK46" s="10"/>
      <c r="FRL46" s="10"/>
      <c r="FRM46" s="10"/>
      <c r="FRN46" s="10"/>
      <c r="FRO46" s="10"/>
      <c r="FRP46" s="10"/>
      <c r="FRQ46" s="10"/>
      <c r="FRR46" s="10"/>
      <c r="FRS46" s="10"/>
      <c r="FRT46" s="10"/>
      <c r="FRU46" s="10"/>
      <c r="FRV46" s="10"/>
      <c r="FRW46" s="10"/>
      <c r="FRX46" s="10"/>
      <c r="FRY46" s="10"/>
      <c r="FRZ46" s="10"/>
      <c r="FSA46" s="10"/>
      <c r="FSB46" s="10"/>
      <c r="FSC46" s="10"/>
      <c r="FSD46" s="10"/>
      <c r="FSE46" s="10"/>
      <c r="FSF46" s="10"/>
      <c r="FSG46" s="10"/>
      <c r="FSH46" s="10"/>
      <c r="FSI46" s="10"/>
      <c r="FSJ46" s="10"/>
      <c r="FSK46" s="10"/>
      <c r="FSL46" s="10"/>
      <c r="FSM46" s="10"/>
      <c r="FSN46" s="10"/>
      <c r="FSO46" s="10"/>
      <c r="FSP46" s="10"/>
      <c r="FSQ46" s="10"/>
      <c r="FSR46" s="10"/>
      <c r="FSS46" s="10"/>
      <c r="FST46" s="10"/>
      <c r="FSU46" s="10"/>
      <c r="FSV46" s="10"/>
      <c r="FSW46" s="10"/>
      <c r="FSX46" s="10"/>
      <c r="FSY46" s="10"/>
      <c r="FSZ46" s="10"/>
      <c r="FTA46" s="10"/>
      <c r="FTB46" s="10"/>
      <c r="FTC46" s="10"/>
      <c r="FTD46" s="10"/>
      <c r="FTE46" s="10"/>
      <c r="FTF46" s="10"/>
      <c r="FTG46" s="10"/>
      <c r="FTH46" s="10"/>
      <c r="FTI46" s="10"/>
      <c r="FTJ46" s="10"/>
      <c r="FTK46" s="10"/>
      <c r="FTL46" s="10"/>
      <c r="FTM46" s="10"/>
      <c r="FTN46" s="10"/>
      <c r="FTO46" s="10"/>
      <c r="FTP46" s="10"/>
      <c r="FTQ46" s="10"/>
      <c r="FTR46" s="10"/>
      <c r="FTS46" s="10"/>
      <c r="FTT46" s="10"/>
      <c r="FTU46" s="10"/>
      <c r="FTV46" s="10"/>
      <c r="FTW46" s="10"/>
      <c r="FTX46" s="10"/>
      <c r="FTY46" s="10"/>
      <c r="FTZ46" s="10"/>
      <c r="FUA46" s="10"/>
      <c r="FUB46" s="10"/>
      <c r="FUC46" s="10"/>
      <c r="FUD46" s="10"/>
      <c r="FUE46" s="10"/>
      <c r="FUF46" s="10"/>
      <c r="FUG46" s="10"/>
      <c r="FUH46" s="10"/>
      <c r="FUI46" s="10"/>
      <c r="FUJ46" s="10"/>
      <c r="FUK46" s="10"/>
      <c r="FUL46" s="10"/>
      <c r="FUM46" s="10"/>
      <c r="FUN46" s="10"/>
      <c r="FUO46" s="10"/>
      <c r="FUP46" s="10"/>
      <c r="FUQ46" s="10"/>
      <c r="FUR46" s="10"/>
      <c r="FUS46" s="10"/>
      <c r="FUT46" s="10"/>
      <c r="FUU46" s="10"/>
      <c r="FUV46" s="10"/>
      <c r="FUW46" s="10"/>
      <c r="FUX46" s="10"/>
      <c r="FUY46" s="10"/>
      <c r="FUZ46" s="10"/>
      <c r="FVA46" s="10"/>
      <c r="FVB46" s="10"/>
      <c r="FVC46" s="10"/>
      <c r="FVD46" s="10"/>
      <c r="FVE46" s="10"/>
      <c r="FVF46" s="10"/>
      <c r="FVG46" s="10"/>
      <c r="FVH46" s="10"/>
      <c r="FVI46" s="10"/>
      <c r="FVJ46" s="10"/>
      <c r="FVK46" s="10"/>
      <c r="FVL46" s="10"/>
      <c r="FVM46" s="10"/>
      <c r="FVN46" s="10"/>
      <c r="FVO46" s="10"/>
      <c r="FVP46" s="10"/>
      <c r="FVQ46" s="10"/>
      <c r="FVR46" s="10"/>
      <c r="FVS46" s="10"/>
      <c r="FVT46" s="10"/>
      <c r="FVU46" s="10"/>
      <c r="FVV46" s="10"/>
      <c r="FVW46" s="10"/>
      <c r="FVX46" s="10"/>
      <c r="FVY46" s="10"/>
      <c r="FVZ46" s="10"/>
      <c r="FWA46" s="10"/>
      <c r="FWB46" s="10"/>
      <c r="FWC46" s="10"/>
      <c r="FWD46" s="10"/>
      <c r="FWE46" s="10"/>
      <c r="FWF46" s="10"/>
      <c r="FWG46" s="10"/>
      <c r="FWH46" s="10"/>
      <c r="FWI46" s="10"/>
      <c r="FWJ46" s="10"/>
      <c r="FWK46" s="10"/>
      <c r="FWL46" s="10"/>
      <c r="FWM46" s="10"/>
      <c r="FWN46" s="10"/>
      <c r="FWO46" s="10"/>
      <c r="FWP46" s="10"/>
      <c r="FWQ46" s="10"/>
      <c r="FWR46" s="10"/>
      <c r="FWS46" s="10"/>
      <c r="FWT46" s="10"/>
      <c r="FWU46" s="10"/>
      <c r="FWV46" s="10"/>
      <c r="FWW46" s="10"/>
      <c r="FWX46" s="10"/>
      <c r="FWY46" s="10"/>
      <c r="FWZ46" s="10"/>
      <c r="FXA46" s="10"/>
      <c r="FXB46" s="10"/>
      <c r="FXC46" s="10"/>
      <c r="FXD46" s="10"/>
      <c r="FXE46" s="10"/>
      <c r="FXF46" s="10"/>
      <c r="FXG46" s="10"/>
      <c r="FXH46" s="10"/>
      <c r="FXI46" s="10"/>
      <c r="FXJ46" s="10"/>
      <c r="FXK46" s="10"/>
      <c r="FXL46" s="10"/>
      <c r="FXM46" s="10"/>
      <c r="FXN46" s="10"/>
      <c r="FXO46" s="10"/>
      <c r="FXP46" s="10"/>
      <c r="FXQ46" s="10"/>
      <c r="FXR46" s="10"/>
      <c r="FXS46" s="10"/>
      <c r="FXT46" s="10"/>
      <c r="FXU46" s="10"/>
      <c r="FXV46" s="10"/>
      <c r="FXW46" s="10"/>
      <c r="FXX46" s="10"/>
      <c r="FXY46" s="10"/>
      <c r="FXZ46" s="10"/>
      <c r="FYA46" s="10"/>
      <c r="FYB46" s="10"/>
      <c r="FYC46" s="10"/>
      <c r="FYD46" s="10"/>
      <c r="FYE46" s="10"/>
      <c r="FYF46" s="10"/>
      <c r="FYG46" s="10"/>
      <c r="FYH46" s="10"/>
      <c r="FYI46" s="10"/>
      <c r="FYJ46" s="10"/>
      <c r="FYK46" s="10"/>
      <c r="FYL46" s="10"/>
      <c r="FYM46" s="10"/>
      <c r="FYN46" s="10"/>
      <c r="FYO46" s="10"/>
      <c r="FYP46" s="10"/>
      <c r="FYQ46" s="10"/>
      <c r="FYR46" s="10"/>
      <c r="FYS46" s="10"/>
      <c r="FYT46" s="10"/>
      <c r="FYU46" s="10"/>
      <c r="FYV46" s="10"/>
      <c r="FYW46" s="10"/>
      <c r="FYX46" s="10"/>
      <c r="FYY46" s="10"/>
      <c r="FYZ46" s="10"/>
      <c r="FZA46" s="10"/>
      <c r="FZB46" s="10"/>
      <c r="FZC46" s="10"/>
      <c r="FZD46" s="10"/>
      <c r="FZE46" s="10"/>
      <c r="FZF46" s="10"/>
      <c r="FZG46" s="10"/>
      <c r="FZH46" s="10"/>
      <c r="FZI46" s="10"/>
      <c r="FZJ46" s="10"/>
      <c r="FZK46" s="10"/>
      <c r="FZL46" s="10"/>
      <c r="FZM46" s="10"/>
      <c r="FZN46" s="10"/>
      <c r="FZO46" s="10"/>
      <c r="FZP46" s="10"/>
      <c r="FZQ46" s="10"/>
      <c r="FZR46" s="10"/>
      <c r="FZS46" s="10"/>
      <c r="FZT46" s="10"/>
      <c r="FZU46" s="10"/>
      <c r="FZV46" s="10"/>
      <c r="FZW46" s="10"/>
      <c r="FZX46" s="10"/>
      <c r="FZY46" s="10"/>
      <c r="FZZ46" s="10"/>
      <c r="GAA46" s="10"/>
      <c r="GAB46" s="10"/>
      <c r="GAC46" s="10"/>
      <c r="GAD46" s="10"/>
      <c r="GAE46" s="10"/>
      <c r="GAF46" s="10"/>
      <c r="GAG46" s="10"/>
      <c r="GAH46" s="10"/>
      <c r="GAI46" s="10"/>
      <c r="GAJ46" s="10"/>
      <c r="GAK46" s="10"/>
      <c r="GAL46" s="10"/>
      <c r="GAM46" s="10"/>
      <c r="GAN46" s="10"/>
      <c r="GAO46" s="10"/>
      <c r="GAP46" s="10"/>
      <c r="GAQ46" s="10"/>
      <c r="GAR46" s="10"/>
      <c r="GAS46" s="10"/>
      <c r="GAT46" s="10"/>
      <c r="GAU46" s="10"/>
      <c r="GAV46" s="10"/>
      <c r="GAW46" s="10"/>
      <c r="GAX46" s="10"/>
      <c r="GAY46" s="10"/>
      <c r="GAZ46" s="10"/>
      <c r="GBA46" s="10"/>
      <c r="GBB46" s="10"/>
      <c r="GBC46" s="10"/>
      <c r="GBD46" s="10"/>
      <c r="GBE46" s="10"/>
      <c r="GBF46" s="10"/>
      <c r="GBG46" s="10"/>
      <c r="GBH46" s="10"/>
      <c r="GBI46" s="10"/>
      <c r="GBJ46" s="10"/>
      <c r="GBK46" s="10"/>
      <c r="GBL46" s="10"/>
      <c r="GBM46" s="10"/>
      <c r="GBN46" s="10"/>
      <c r="GBO46" s="10"/>
      <c r="GBP46" s="10"/>
      <c r="GBQ46" s="10"/>
      <c r="GBR46" s="10"/>
      <c r="GBS46" s="10"/>
      <c r="GBT46" s="10"/>
      <c r="GBU46" s="10"/>
      <c r="GBV46" s="10"/>
      <c r="GBW46" s="10"/>
      <c r="GBX46" s="10"/>
      <c r="GBY46" s="10"/>
      <c r="GBZ46" s="10"/>
      <c r="GCA46" s="10"/>
      <c r="GCB46" s="10"/>
      <c r="GCC46" s="10"/>
      <c r="GCD46" s="10"/>
      <c r="GCE46" s="10"/>
      <c r="GCF46" s="10"/>
      <c r="GCG46" s="10"/>
      <c r="GCH46" s="10"/>
      <c r="GCI46" s="10"/>
      <c r="GCJ46" s="10"/>
      <c r="GCK46" s="10"/>
      <c r="GCL46" s="10"/>
      <c r="GCM46" s="10"/>
      <c r="GCN46" s="10"/>
      <c r="GCO46" s="10"/>
      <c r="GCP46" s="10"/>
      <c r="GCQ46" s="10"/>
      <c r="GCR46" s="10"/>
      <c r="GCS46" s="10"/>
      <c r="GCT46" s="10"/>
      <c r="GCU46" s="10"/>
      <c r="GCV46" s="10"/>
      <c r="GCW46" s="10"/>
      <c r="GCX46" s="10"/>
      <c r="GCY46" s="10"/>
      <c r="GCZ46" s="10"/>
      <c r="GDA46" s="10"/>
      <c r="GDB46" s="10"/>
      <c r="GDC46" s="10"/>
      <c r="GDD46" s="10"/>
      <c r="GDE46" s="10"/>
      <c r="GDF46" s="10"/>
      <c r="GDG46" s="10"/>
      <c r="GDH46" s="10"/>
      <c r="GDI46" s="10"/>
      <c r="GDJ46" s="10"/>
      <c r="GDK46" s="10"/>
      <c r="GDL46" s="10"/>
      <c r="GDM46" s="10"/>
      <c r="GDN46" s="10"/>
      <c r="GDO46" s="10"/>
      <c r="GDP46" s="10"/>
      <c r="GDQ46" s="10"/>
      <c r="GDR46" s="10"/>
      <c r="GDS46" s="10"/>
      <c r="GDT46" s="10"/>
      <c r="GDU46" s="10"/>
      <c r="GDV46" s="10"/>
      <c r="GDW46" s="10"/>
      <c r="GDX46" s="10"/>
      <c r="GDY46" s="10"/>
      <c r="GDZ46" s="10"/>
      <c r="GEA46" s="10"/>
      <c r="GEB46" s="10"/>
      <c r="GEC46" s="10"/>
      <c r="GED46" s="10"/>
      <c r="GEE46" s="10"/>
      <c r="GEF46" s="10"/>
      <c r="GEG46" s="10"/>
      <c r="GEH46" s="10"/>
      <c r="GEI46" s="10"/>
      <c r="GEJ46" s="10"/>
      <c r="GEK46" s="10"/>
      <c r="GEL46" s="10"/>
      <c r="GEM46" s="10"/>
      <c r="GEN46" s="10"/>
      <c r="GEO46" s="10"/>
      <c r="GEP46" s="10"/>
      <c r="GEQ46" s="10"/>
      <c r="GER46" s="10"/>
      <c r="GES46" s="10"/>
      <c r="GET46" s="10"/>
      <c r="GEU46" s="10"/>
      <c r="GEV46" s="10"/>
      <c r="GEW46" s="10"/>
      <c r="GEX46" s="10"/>
      <c r="GEY46" s="10"/>
      <c r="GEZ46" s="10"/>
      <c r="GFA46" s="10"/>
      <c r="GFB46" s="10"/>
      <c r="GFC46" s="10"/>
      <c r="GFD46" s="10"/>
      <c r="GFE46" s="10"/>
      <c r="GFF46" s="10"/>
      <c r="GFG46" s="10"/>
      <c r="GFH46" s="10"/>
      <c r="GFI46" s="10"/>
      <c r="GFJ46" s="10"/>
      <c r="GFK46" s="10"/>
      <c r="GFL46" s="10"/>
      <c r="GFM46" s="10"/>
      <c r="GFN46" s="10"/>
      <c r="GFO46" s="10"/>
      <c r="GFP46" s="10"/>
      <c r="GFQ46" s="10"/>
      <c r="GFR46" s="10"/>
      <c r="GFS46" s="10"/>
      <c r="GFT46" s="10"/>
      <c r="GFU46" s="10"/>
      <c r="GFV46" s="10"/>
      <c r="GFW46" s="10"/>
      <c r="GFX46" s="10"/>
      <c r="GFY46" s="10"/>
      <c r="GFZ46" s="10"/>
      <c r="GGA46" s="10"/>
      <c r="GGB46" s="10"/>
      <c r="GGC46" s="10"/>
      <c r="GGD46" s="10"/>
      <c r="GGE46" s="10"/>
      <c r="GGF46" s="10"/>
      <c r="GGG46" s="10"/>
      <c r="GGH46" s="10"/>
      <c r="GGI46" s="10"/>
      <c r="GGJ46" s="10"/>
      <c r="GGK46" s="10"/>
      <c r="GGL46" s="10"/>
      <c r="GGM46" s="10"/>
      <c r="GGN46" s="10"/>
      <c r="GGO46" s="10"/>
      <c r="GGP46" s="10"/>
      <c r="GGQ46" s="10"/>
      <c r="GGR46" s="10"/>
      <c r="GGS46" s="10"/>
      <c r="GGT46" s="10"/>
      <c r="GGU46" s="10"/>
      <c r="GGV46" s="10"/>
      <c r="GGW46" s="10"/>
      <c r="GGX46" s="10"/>
      <c r="GGY46" s="10"/>
      <c r="GGZ46" s="10"/>
      <c r="GHA46" s="10"/>
      <c r="GHB46" s="10"/>
      <c r="GHC46" s="10"/>
      <c r="GHD46" s="10"/>
      <c r="GHE46" s="10"/>
      <c r="GHF46" s="10"/>
      <c r="GHG46" s="10"/>
      <c r="GHH46" s="10"/>
      <c r="GHI46" s="10"/>
      <c r="GHJ46" s="10"/>
      <c r="GHK46" s="10"/>
      <c r="GHL46" s="10"/>
      <c r="GHM46" s="10"/>
      <c r="GHN46" s="10"/>
      <c r="GHO46" s="10"/>
      <c r="GHP46" s="10"/>
      <c r="GHQ46" s="10"/>
      <c r="GHR46" s="10"/>
      <c r="GHS46" s="10"/>
      <c r="GHT46" s="10"/>
      <c r="GHU46" s="10"/>
      <c r="GHV46" s="10"/>
      <c r="GHW46" s="10"/>
      <c r="GHX46" s="10"/>
      <c r="GHY46" s="10"/>
      <c r="GHZ46" s="10"/>
      <c r="GIA46" s="10"/>
      <c r="GIB46" s="10"/>
      <c r="GIC46" s="10"/>
      <c r="GID46" s="10"/>
      <c r="GIE46" s="10"/>
      <c r="GIF46" s="10"/>
      <c r="GIG46" s="10"/>
      <c r="GIH46" s="10"/>
      <c r="GII46" s="10"/>
      <c r="GIJ46" s="10"/>
      <c r="GIK46" s="10"/>
      <c r="GIL46" s="10"/>
      <c r="GIM46" s="10"/>
      <c r="GIN46" s="10"/>
      <c r="GIO46" s="10"/>
      <c r="GIP46" s="10"/>
      <c r="GIQ46" s="10"/>
      <c r="GIR46" s="10"/>
      <c r="GIS46" s="10"/>
      <c r="GIT46" s="10"/>
      <c r="GIU46" s="10"/>
      <c r="GIV46" s="10"/>
      <c r="GIW46" s="10"/>
      <c r="GIX46" s="10"/>
      <c r="GIY46" s="10"/>
      <c r="GIZ46" s="10"/>
      <c r="GJA46" s="10"/>
      <c r="GJB46" s="10"/>
      <c r="GJC46" s="10"/>
      <c r="GJD46" s="10"/>
      <c r="GJE46" s="10"/>
      <c r="GJF46" s="10"/>
      <c r="GJG46" s="10"/>
      <c r="GJH46" s="10"/>
      <c r="GJI46" s="10"/>
      <c r="GJJ46" s="10"/>
      <c r="GJK46" s="10"/>
      <c r="GJL46" s="10"/>
      <c r="GJM46" s="10"/>
      <c r="GJN46" s="10"/>
      <c r="GJO46" s="10"/>
      <c r="GJP46" s="10"/>
      <c r="GJQ46" s="10"/>
      <c r="GJR46" s="10"/>
      <c r="GJS46" s="10"/>
      <c r="GJT46" s="10"/>
      <c r="GJU46" s="10"/>
      <c r="GJV46" s="10"/>
      <c r="GJW46" s="10"/>
      <c r="GJX46" s="10"/>
      <c r="GJY46" s="10"/>
      <c r="GJZ46" s="10"/>
      <c r="GKA46" s="10"/>
      <c r="GKB46" s="10"/>
      <c r="GKC46" s="10"/>
      <c r="GKD46" s="10"/>
      <c r="GKE46" s="10"/>
      <c r="GKF46" s="10"/>
      <c r="GKG46" s="10"/>
      <c r="GKH46" s="10"/>
      <c r="GKI46" s="10"/>
      <c r="GKJ46" s="10"/>
      <c r="GKK46" s="10"/>
      <c r="GKL46" s="10"/>
      <c r="GKM46" s="10"/>
      <c r="GKN46" s="10"/>
      <c r="GKO46" s="10"/>
      <c r="GKP46" s="10"/>
      <c r="GKQ46" s="10"/>
      <c r="GKR46" s="10"/>
      <c r="GKS46" s="10"/>
      <c r="GKT46" s="10"/>
      <c r="GKU46" s="10"/>
      <c r="GKV46" s="10"/>
      <c r="GKW46" s="10"/>
      <c r="GKX46" s="10"/>
      <c r="GKY46" s="10"/>
      <c r="GKZ46" s="10"/>
      <c r="GLA46" s="10"/>
      <c r="GLB46" s="10"/>
      <c r="GLC46" s="10"/>
      <c r="GLD46" s="10"/>
      <c r="GLE46" s="10"/>
      <c r="GLF46" s="10"/>
      <c r="GLG46" s="10"/>
      <c r="GLH46" s="10"/>
      <c r="GLI46" s="10"/>
      <c r="GLJ46" s="10"/>
      <c r="GLK46" s="10"/>
      <c r="GLL46" s="10"/>
      <c r="GLM46" s="10"/>
      <c r="GLN46" s="10"/>
      <c r="GLO46" s="10"/>
      <c r="GLP46" s="10"/>
      <c r="GLQ46" s="10"/>
      <c r="GLR46" s="10"/>
      <c r="GLS46" s="10"/>
      <c r="GLT46" s="10"/>
      <c r="GLU46" s="10"/>
      <c r="GLV46" s="10"/>
      <c r="GLW46" s="10"/>
      <c r="GLX46" s="10"/>
      <c r="GLY46" s="10"/>
      <c r="GLZ46" s="10"/>
      <c r="GMA46" s="10"/>
      <c r="GMB46" s="10"/>
      <c r="GMC46" s="10"/>
      <c r="GMD46" s="10"/>
      <c r="GME46" s="10"/>
      <c r="GMF46" s="10"/>
      <c r="GMG46" s="10"/>
      <c r="GMH46" s="10"/>
      <c r="GMI46" s="10"/>
      <c r="GMJ46" s="10"/>
      <c r="GMK46" s="10"/>
      <c r="GML46" s="10"/>
      <c r="GMM46" s="10"/>
      <c r="GMN46" s="10"/>
      <c r="GMO46" s="10"/>
      <c r="GMP46" s="10"/>
      <c r="GMQ46" s="10"/>
      <c r="GMR46" s="10"/>
      <c r="GMS46" s="10"/>
      <c r="GMT46" s="10"/>
      <c r="GMU46" s="10"/>
      <c r="GMV46" s="10"/>
      <c r="GMW46" s="10"/>
      <c r="GMX46" s="10"/>
      <c r="GMY46" s="10"/>
      <c r="GMZ46" s="10"/>
      <c r="GNA46" s="10"/>
      <c r="GNB46" s="10"/>
      <c r="GNC46" s="10"/>
      <c r="GND46" s="10"/>
      <c r="GNE46" s="10"/>
      <c r="GNF46" s="10"/>
      <c r="GNG46" s="10"/>
      <c r="GNH46" s="10"/>
      <c r="GNI46" s="10"/>
      <c r="GNJ46" s="10"/>
      <c r="GNK46" s="10"/>
      <c r="GNL46" s="10"/>
      <c r="GNM46" s="10"/>
      <c r="GNN46" s="10"/>
      <c r="GNO46" s="10"/>
      <c r="GNP46" s="10"/>
      <c r="GNQ46" s="10"/>
      <c r="GNR46" s="10"/>
      <c r="GNS46" s="10"/>
      <c r="GNT46" s="10"/>
      <c r="GNU46" s="10"/>
      <c r="GNV46" s="10"/>
      <c r="GNW46" s="10"/>
      <c r="GNX46" s="10"/>
      <c r="GNY46" s="10"/>
      <c r="GNZ46" s="10"/>
      <c r="GOA46" s="10"/>
      <c r="GOB46" s="10"/>
      <c r="GOC46" s="10"/>
      <c r="GOD46" s="10"/>
      <c r="GOE46" s="10"/>
      <c r="GOF46" s="10"/>
      <c r="GOG46" s="10"/>
      <c r="GOH46" s="10"/>
      <c r="GOI46" s="10"/>
      <c r="GOJ46" s="10"/>
      <c r="GOK46" s="10"/>
      <c r="GOL46" s="10"/>
      <c r="GOM46" s="10"/>
      <c r="GON46" s="10"/>
      <c r="GOO46" s="10"/>
      <c r="GOP46" s="10"/>
      <c r="GOQ46" s="10"/>
      <c r="GOR46" s="10"/>
      <c r="GOS46" s="10"/>
      <c r="GOT46" s="10"/>
      <c r="GOU46" s="10"/>
      <c r="GOV46" s="10"/>
      <c r="GOW46" s="10"/>
      <c r="GOX46" s="10"/>
      <c r="GOY46" s="10"/>
      <c r="GOZ46" s="10"/>
      <c r="GPA46" s="10"/>
      <c r="GPB46" s="10"/>
      <c r="GPC46" s="10"/>
      <c r="GPD46" s="10"/>
      <c r="GPE46" s="10"/>
      <c r="GPF46" s="10"/>
      <c r="GPG46" s="10"/>
      <c r="GPH46" s="10"/>
      <c r="GPI46" s="10"/>
      <c r="GPJ46" s="10"/>
      <c r="GPK46" s="10"/>
      <c r="GPL46" s="10"/>
      <c r="GPM46" s="10"/>
      <c r="GPN46" s="10"/>
      <c r="GPO46" s="10"/>
      <c r="GPP46" s="10"/>
      <c r="GPQ46" s="10"/>
      <c r="GPR46" s="10"/>
      <c r="GPS46" s="10"/>
      <c r="GPT46" s="10"/>
      <c r="GPU46" s="10"/>
      <c r="GPV46" s="10"/>
      <c r="GPW46" s="10"/>
      <c r="GPX46" s="10"/>
      <c r="GPY46" s="10"/>
      <c r="GPZ46" s="10"/>
      <c r="GQA46" s="10"/>
      <c r="GQB46" s="10"/>
      <c r="GQC46" s="10"/>
      <c r="GQD46" s="10"/>
      <c r="GQE46" s="10"/>
      <c r="GQF46" s="10"/>
      <c r="GQG46" s="10"/>
      <c r="GQH46" s="10"/>
      <c r="GQI46" s="10"/>
      <c r="GQJ46" s="10"/>
      <c r="GQK46" s="10"/>
      <c r="GQL46" s="10"/>
      <c r="GQM46" s="10"/>
      <c r="GQN46" s="10"/>
      <c r="GQO46" s="10"/>
      <c r="GQP46" s="10"/>
      <c r="GQQ46" s="10"/>
      <c r="GQR46" s="10"/>
      <c r="GQS46" s="10"/>
      <c r="GQT46" s="10"/>
      <c r="GQU46" s="10"/>
      <c r="GQV46" s="10"/>
      <c r="GQW46" s="10"/>
      <c r="GQX46" s="10"/>
      <c r="GQY46" s="10"/>
      <c r="GQZ46" s="10"/>
      <c r="GRA46" s="10"/>
      <c r="GRB46" s="10"/>
      <c r="GRC46" s="10"/>
      <c r="GRD46" s="10"/>
      <c r="GRE46" s="10"/>
      <c r="GRF46" s="10"/>
      <c r="GRG46" s="10"/>
      <c r="GRH46" s="10"/>
      <c r="GRI46" s="10"/>
      <c r="GRJ46" s="10"/>
      <c r="GRK46" s="10"/>
      <c r="GRL46" s="10"/>
      <c r="GRM46" s="10"/>
      <c r="GRN46" s="10"/>
      <c r="GRO46" s="10"/>
      <c r="GRP46" s="10"/>
      <c r="GRQ46" s="10"/>
      <c r="GRR46" s="10"/>
      <c r="GRS46" s="10"/>
      <c r="GRT46" s="10"/>
      <c r="GRU46" s="10"/>
      <c r="GRV46" s="10"/>
      <c r="GRW46" s="10"/>
      <c r="GRX46" s="10"/>
      <c r="GRY46" s="10"/>
      <c r="GRZ46" s="10"/>
      <c r="GSA46" s="10"/>
      <c r="GSB46" s="10"/>
      <c r="GSC46" s="10"/>
      <c r="GSD46" s="10"/>
      <c r="GSE46" s="10"/>
      <c r="GSF46" s="10"/>
      <c r="GSG46" s="10"/>
      <c r="GSH46" s="10"/>
      <c r="GSI46" s="10"/>
      <c r="GSJ46" s="10"/>
      <c r="GSK46" s="10"/>
      <c r="GSL46" s="10"/>
      <c r="GSM46" s="10"/>
      <c r="GSN46" s="10"/>
      <c r="GSO46" s="10"/>
      <c r="GSP46" s="10"/>
      <c r="GSQ46" s="10"/>
      <c r="GSR46" s="10"/>
      <c r="GSS46" s="10"/>
      <c r="GST46" s="10"/>
      <c r="GSU46" s="10"/>
      <c r="GSV46" s="10"/>
      <c r="GSW46" s="10"/>
      <c r="GSX46" s="10"/>
      <c r="GSY46" s="10"/>
      <c r="GSZ46" s="10"/>
      <c r="GTA46" s="10"/>
      <c r="GTB46" s="10"/>
      <c r="GTC46" s="10"/>
      <c r="GTD46" s="10"/>
      <c r="GTE46" s="10"/>
      <c r="GTF46" s="10"/>
      <c r="GTG46" s="10"/>
      <c r="GTH46" s="10"/>
      <c r="GTI46" s="10"/>
      <c r="GTJ46" s="10"/>
      <c r="GTK46" s="10"/>
      <c r="GTL46" s="10"/>
      <c r="GTM46" s="10"/>
      <c r="GTN46" s="10"/>
      <c r="GTO46" s="10"/>
      <c r="GTP46" s="10"/>
      <c r="GTQ46" s="10"/>
      <c r="GTR46" s="10"/>
      <c r="GTS46" s="10"/>
      <c r="GTT46" s="10"/>
      <c r="GTU46" s="10"/>
      <c r="GTV46" s="10"/>
      <c r="GTW46" s="10"/>
      <c r="GTX46" s="10"/>
      <c r="GTY46" s="10"/>
      <c r="GTZ46" s="10"/>
      <c r="GUA46" s="10"/>
      <c r="GUB46" s="10"/>
      <c r="GUC46" s="10"/>
      <c r="GUD46" s="10"/>
      <c r="GUE46" s="10"/>
      <c r="GUF46" s="10"/>
      <c r="GUG46" s="10"/>
      <c r="GUH46" s="10"/>
      <c r="GUI46" s="10"/>
      <c r="GUJ46" s="10"/>
      <c r="GUK46" s="10"/>
      <c r="GUL46" s="10"/>
      <c r="GUM46" s="10"/>
      <c r="GUN46" s="10"/>
      <c r="GUO46" s="10"/>
      <c r="GUP46" s="10"/>
      <c r="GUQ46" s="10"/>
      <c r="GUR46" s="10"/>
      <c r="GUS46" s="10"/>
      <c r="GUT46" s="10"/>
      <c r="GUU46" s="10"/>
      <c r="GUV46" s="10"/>
      <c r="GUW46" s="10"/>
      <c r="GUX46" s="10"/>
      <c r="GUY46" s="10"/>
      <c r="GUZ46" s="10"/>
      <c r="GVA46" s="10"/>
      <c r="GVB46" s="10"/>
      <c r="GVC46" s="10"/>
      <c r="GVD46" s="10"/>
      <c r="GVE46" s="10"/>
      <c r="GVF46" s="10"/>
      <c r="GVG46" s="10"/>
      <c r="GVH46" s="10"/>
      <c r="GVI46" s="10"/>
      <c r="GVJ46" s="10"/>
      <c r="GVK46" s="10"/>
      <c r="GVL46" s="10"/>
      <c r="GVM46" s="10"/>
      <c r="GVN46" s="10"/>
      <c r="GVO46" s="10"/>
      <c r="GVP46" s="10"/>
      <c r="GVQ46" s="10"/>
      <c r="GVR46" s="10"/>
      <c r="GVS46" s="10"/>
      <c r="GVT46" s="10"/>
      <c r="GVU46" s="10"/>
      <c r="GVV46" s="10"/>
      <c r="GVW46" s="10"/>
      <c r="GVX46" s="10"/>
      <c r="GVY46" s="10"/>
      <c r="GVZ46" s="10"/>
      <c r="GWA46" s="10"/>
      <c r="GWB46" s="10"/>
      <c r="GWC46" s="10"/>
      <c r="GWD46" s="10"/>
      <c r="GWE46" s="10"/>
      <c r="GWF46" s="10"/>
      <c r="GWG46" s="10"/>
      <c r="GWH46" s="10"/>
      <c r="GWI46" s="10"/>
      <c r="GWJ46" s="10"/>
      <c r="GWK46" s="10"/>
      <c r="GWL46" s="10"/>
      <c r="GWM46" s="10"/>
      <c r="GWN46" s="10"/>
      <c r="GWO46" s="10"/>
      <c r="GWP46" s="10"/>
      <c r="GWQ46" s="10"/>
      <c r="GWR46" s="10"/>
      <c r="GWS46" s="10"/>
      <c r="GWT46" s="10"/>
      <c r="GWU46" s="10"/>
      <c r="GWV46" s="10"/>
      <c r="GWW46" s="10"/>
      <c r="GWX46" s="10"/>
      <c r="GWY46" s="10"/>
      <c r="GWZ46" s="10"/>
      <c r="GXA46" s="10"/>
      <c r="GXB46" s="10"/>
      <c r="GXC46" s="10"/>
      <c r="GXD46" s="10"/>
      <c r="GXE46" s="10"/>
      <c r="GXF46" s="10"/>
      <c r="GXG46" s="10"/>
      <c r="GXH46" s="10"/>
      <c r="GXI46" s="10"/>
      <c r="GXJ46" s="10"/>
      <c r="GXK46" s="10"/>
      <c r="GXL46" s="10"/>
      <c r="GXM46" s="10"/>
      <c r="GXN46" s="10"/>
      <c r="GXO46" s="10"/>
      <c r="GXP46" s="10"/>
      <c r="GXQ46" s="10"/>
      <c r="GXR46" s="10"/>
      <c r="GXS46" s="10"/>
      <c r="GXT46" s="10"/>
      <c r="GXU46" s="10"/>
      <c r="GXV46" s="10"/>
      <c r="GXW46" s="10"/>
      <c r="GXX46" s="10"/>
      <c r="GXY46" s="10"/>
      <c r="GXZ46" s="10"/>
      <c r="GYA46" s="10"/>
      <c r="GYB46" s="10"/>
      <c r="GYC46" s="10"/>
      <c r="GYD46" s="10"/>
      <c r="GYE46" s="10"/>
      <c r="GYF46" s="10"/>
      <c r="GYG46" s="10"/>
      <c r="GYH46" s="10"/>
      <c r="GYI46" s="10"/>
      <c r="GYJ46" s="10"/>
      <c r="GYK46" s="10"/>
      <c r="GYL46" s="10"/>
      <c r="GYM46" s="10"/>
      <c r="GYN46" s="10"/>
      <c r="GYO46" s="10"/>
      <c r="GYP46" s="10"/>
      <c r="GYQ46" s="10"/>
      <c r="GYR46" s="10"/>
      <c r="GYS46" s="10"/>
      <c r="GYT46" s="10"/>
      <c r="GYU46" s="10"/>
      <c r="GYV46" s="10"/>
      <c r="GYW46" s="10"/>
      <c r="GYX46" s="10"/>
      <c r="GYY46" s="10"/>
      <c r="GYZ46" s="10"/>
      <c r="GZA46" s="10"/>
      <c r="GZB46" s="10"/>
      <c r="GZC46" s="10"/>
      <c r="GZD46" s="10"/>
      <c r="GZE46" s="10"/>
      <c r="GZF46" s="10"/>
      <c r="GZG46" s="10"/>
      <c r="GZH46" s="10"/>
      <c r="GZI46" s="10"/>
      <c r="GZJ46" s="10"/>
      <c r="GZK46" s="10"/>
      <c r="GZL46" s="10"/>
      <c r="GZM46" s="10"/>
      <c r="GZN46" s="10"/>
      <c r="GZO46" s="10"/>
      <c r="GZP46" s="10"/>
      <c r="GZQ46" s="10"/>
      <c r="GZR46" s="10"/>
      <c r="GZS46" s="10"/>
      <c r="GZT46" s="10"/>
      <c r="GZU46" s="10"/>
      <c r="GZV46" s="10"/>
      <c r="GZW46" s="10"/>
      <c r="GZX46" s="10"/>
      <c r="GZY46" s="10"/>
      <c r="GZZ46" s="10"/>
      <c r="HAA46" s="10"/>
      <c r="HAB46" s="10"/>
      <c r="HAC46" s="10"/>
      <c r="HAD46" s="10"/>
      <c r="HAE46" s="10"/>
      <c r="HAF46" s="10"/>
      <c r="HAG46" s="10"/>
      <c r="HAH46" s="10"/>
      <c r="HAI46" s="10"/>
      <c r="HAJ46" s="10"/>
      <c r="HAK46" s="10"/>
      <c r="HAL46" s="10"/>
      <c r="HAM46" s="10"/>
      <c r="HAN46" s="10"/>
      <c r="HAO46" s="10"/>
      <c r="HAP46" s="10"/>
      <c r="HAQ46" s="10"/>
      <c r="HAR46" s="10"/>
      <c r="HAS46" s="10"/>
      <c r="HAT46" s="10"/>
      <c r="HAU46" s="10"/>
      <c r="HAV46" s="10"/>
      <c r="HAW46" s="10"/>
      <c r="HAX46" s="10"/>
      <c r="HAY46" s="10"/>
      <c r="HAZ46" s="10"/>
      <c r="HBA46" s="10"/>
      <c r="HBB46" s="10"/>
      <c r="HBC46" s="10"/>
      <c r="HBD46" s="10"/>
      <c r="HBE46" s="10"/>
      <c r="HBF46" s="10"/>
      <c r="HBG46" s="10"/>
      <c r="HBH46" s="10"/>
      <c r="HBI46" s="10"/>
      <c r="HBJ46" s="10"/>
      <c r="HBK46" s="10"/>
      <c r="HBL46" s="10"/>
      <c r="HBM46" s="10"/>
      <c r="HBN46" s="10"/>
      <c r="HBO46" s="10"/>
      <c r="HBP46" s="10"/>
      <c r="HBQ46" s="10"/>
      <c r="HBR46" s="10"/>
      <c r="HBS46" s="10"/>
      <c r="HBT46" s="10"/>
      <c r="HBU46" s="10"/>
      <c r="HBV46" s="10"/>
      <c r="HBW46" s="10"/>
      <c r="HBX46" s="10"/>
      <c r="HBY46" s="10"/>
      <c r="HBZ46" s="10"/>
      <c r="HCA46" s="10"/>
      <c r="HCB46" s="10"/>
      <c r="HCC46" s="10"/>
      <c r="HCD46" s="10"/>
      <c r="HCE46" s="10"/>
      <c r="HCF46" s="10"/>
      <c r="HCG46" s="10"/>
      <c r="HCH46" s="10"/>
      <c r="HCI46" s="10"/>
      <c r="HCJ46" s="10"/>
      <c r="HCK46" s="10"/>
      <c r="HCL46" s="10"/>
      <c r="HCM46" s="10"/>
      <c r="HCN46" s="10"/>
      <c r="HCO46" s="10"/>
      <c r="HCP46" s="10"/>
      <c r="HCQ46" s="10"/>
      <c r="HCR46" s="10"/>
      <c r="HCS46" s="10"/>
      <c r="HCT46" s="10"/>
      <c r="HCU46" s="10"/>
      <c r="HCV46" s="10"/>
      <c r="HCW46" s="10"/>
      <c r="HCX46" s="10"/>
      <c r="HCY46" s="10"/>
      <c r="HCZ46" s="10"/>
      <c r="HDA46" s="10"/>
      <c r="HDB46" s="10"/>
      <c r="HDC46" s="10"/>
      <c r="HDD46" s="10"/>
      <c r="HDE46" s="10"/>
      <c r="HDF46" s="10"/>
      <c r="HDG46" s="10"/>
      <c r="HDH46" s="10"/>
      <c r="HDI46" s="10"/>
      <c r="HDJ46" s="10"/>
      <c r="HDK46" s="10"/>
      <c r="HDL46" s="10"/>
      <c r="HDM46" s="10"/>
      <c r="HDN46" s="10"/>
      <c r="HDO46" s="10"/>
      <c r="HDP46" s="10"/>
      <c r="HDQ46" s="10"/>
      <c r="HDR46" s="10"/>
      <c r="HDS46" s="10"/>
      <c r="HDT46" s="10"/>
      <c r="HDU46" s="10"/>
      <c r="HDV46" s="10"/>
      <c r="HDW46" s="10"/>
      <c r="HDX46" s="10"/>
      <c r="HDY46" s="10"/>
      <c r="HDZ46" s="10"/>
      <c r="HEA46" s="10"/>
      <c r="HEB46" s="10"/>
      <c r="HEC46" s="10"/>
      <c r="HED46" s="10"/>
      <c r="HEE46" s="10"/>
      <c r="HEF46" s="10"/>
      <c r="HEG46" s="10"/>
      <c r="HEH46" s="10"/>
      <c r="HEI46" s="10"/>
      <c r="HEJ46" s="10"/>
      <c r="HEK46" s="10"/>
      <c r="HEL46" s="10"/>
      <c r="HEM46" s="10"/>
      <c r="HEN46" s="10"/>
      <c r="HEO46" s="10"/>
      <c r="HEP46" s="10"/>
      <c r="HEQ46" s="10"/>
      <c r="HER46" s="10"/>
      <c r="HES46" s="10"/>
      <c r="HET46" s="10"/>
      <c r="HEU46" s="10"/>
      <c r="HEV46" s="10"/>
      <c r="HEW46" s="10"/>
      <c r="HEX46" s="10"/>
      <c r="HEY46" s="10"/>
      <c r="HEZ46" s="10"/>
      <c r="HFA46" s="10"/>
      <c r="HFB46" s="10"/>
      <c r="HFC46" s="10"/>
      <c r="HFD46" s="10"/>
      <c r="HFE46" s="10"/>
      <c r="HFF46" s="10"/>
      <c r="HFG46" s="10"/>
      <c r="HFH46" s="10"/>
      <c r="HFI46" s="10"/>
      <c r="HFJ46" s="10"/>
      <c r="HFK46" s="10"/>
      <c r="HFL46" s="10"/>
      <c r="HFM46" s="10"/>
      <c r="HFN46" s="10"/>
      <c r="HFO46" s="10"/>
      <c r="HFP46" s="10"/>
      <c r="HFQ46" s="10"/>
      <c r="HFR46" s="10"/>
      <c r="HFS46" s="10"/>
      <c r="HFT46" s="10"/>
      <c r="HFU46" s="10"/>
      <c r="HFV46" s="10"/>
      <c r="HFW46" s="10"/>
      <c r="HFX46" s="10"/>
      <c r="HFY46" s="10"/>
      <c r="HFZ46" s="10"/>
      <c r="HGA46" s="10"/>
      <c r="HGB46" s="10"/>
      <c r="HGC46" s="10"/>
      <c r="HGD46" s="10"/>
      <c r="HGE46" s="10"/>
      <c r="HGF46" s="10"/>
      <c r="HGG46" s="10"/>
      <c r="HGH46" s="10"/>
      <c r="HGI46" s="10"/>
      <c r="HGJ46" s="10"/>
      <c r="HGK46" s="10"/>
      <c r="HGL46" s="10"/>
      <c r="HGM46" s="10"/>
      <c r="HGN46" s="10"/>
      <c r="HGO46" s="10"/>
      <c r="HGP46" s="10"/>
      <c r="HGQ46" s="10"/>
      <c r="HGR46" s="10"/>
      <c r="HGS46" s="10"/>
      <c r="HGT46" s="10"/>
      <c r="HGU46" s="10"/>
      <c r="HGV46" s="10"/>
      <c r="HGW46" s="10"/>
      <c r="HGX46" s="10"/>
      <c r="HGY46" s="10"/>
      <c r="HGZ46" s="10"/>
      <c r="HHA46" s="10"/>
      <c r="HHB46" s="10"/>
      <c r="HHC46" s="10"/>
      <c r="HHD46" s="10"/>
      <c r="HHE46" s="10"/>
      <c r="HHF46" s="10"/>
      <c r="HHG46" s="10"/>
      <c r="HHH46" s="10"/>
      <c r="HHI46" s="10"/>
      <c r="HHJ46" s="10"/>
      <c r="HHK46" s="10"/>
      <c r="HHL46" s="10"/>
      <c r="HHM46" s="10"/>
      <c r="HHN46" s="10"/>
      <c r="HHO46" s="10"/>
      <c r="HHP46" s="10"/>
      <c r="HHQ46" s="10"/>
      <c r="HHR46" s="10"/>
      <c r="HHS46" s="10"/>
      <c r="HHT46" s="10"/>
      <c r="HHU46" s="10"/>
      <c r="HHV46" s="10"/>
      <c r="HHW46" s="10"/>
      <c r="HHX46" s="10"/>
      <c r="HHY46" s="10"/>
      <c r="HHZ46" s="10"/>
      <c r="HIA46" s="10"/>
      <c r="HIB46" s="10"/>
      <c r="HIC46" s="10"/>
      <c r="HID46" s="10"/>
      <c r="HIE46" s="10"/>
      <c r="HIF46" s="10"/>
      <c r="HIG46" s="10"/>
      <c r="HIH46" s="10"/>
      <c r="HII46" s="10"/>
      <c r="HIJ46" s="10"/>
      <c r="HIK46" s="10"/>
      <c r="HIL46" s="10"/>
      <c r="HIM46" s="10"/>
      <c r="HIN46" s="10"/>
      <c r="HIO46" s="10"/>
      <c r="HIP46" s="10"/>
      <c r="HIQ46" s="10"/>
      <c r="HIR46" s="10"/>
      <c r="HIS46" s="10"/>
      <c r="HIT46" s="10"/>
      <c r="HIU46" s="10"/>
      <c r="HIV46" s="10"/>
      <c r="HIW46" s="10"/>
      <c r="HIX46" s="10"/>
      <c r="HIY46" s="10"/>
      <c r="HIZ46" s="10"/>
      <c r="HJA46" s="10"/>
      <c r="HJB46" s="10"/>
      <c r="HJC46" s="10"/>
      <c r="HJD46" s="10"/>
      <c r="HJE46" s="10"/>
      <c r="HJF46" s="10"/>
      <c r="HJG46" s="10"/>
      <c r="HJH46" s="10"/>
      <c r="HJI46" s="10"/>
      <c r="HJJ46" s="10"/>
      <c r="HJK46" s="10"/>
      <c r="HJL46" s="10"/>
      <c r="HJM46" s="10"/>
      <c r="HJN46" s="10"/>
      <c r="HJO46" s="10"/>
      <c r="HJP46" s="10"/>
      <c r="HJQ46" s="10"/>
      <c r="HJR46" s="10"/>
      <c r="HJS46" s="10"/>
      <c r="HJT46" s="10"/>
      <c r="HJU46" s="10"/>
      <c r="HJV46" s="10"/>
      <c r="HJW46" s="10"/>
      <c r="HJX46" s="10"/>
      <c r="HJY46" s="10"/>
      <c r="HJZ46" s="10"/>
      <c r="HKA46" s="10"/>
      <c r="HKB46" s="10"/>
      <c r="HKC46" s="10"/>
      <c r="HKD46" s="10"/>
      <c r="HKE46" s="10"/>
      <c r="HKF46" s="10"/>
      <c r="HKG46" s="10"/>
      <c r="HKH46" s="10"/>
      <c r="HKI46" s="10"/>
      <c r="HKJ46" s="10"/>
      <c r="HKK46" s="10"/>
      <c r="HKL46" s="10"/>
      <c r="HKM46" s="10"/>
      <c r="HKN46" s="10"/>
      <c r="HKO46" s="10"/>
      <c r="HKP46" s="10"/>
      <c r="HKQ46" s="10"/>
      <c r="HKR46" s="10"/>
      <c r="HKS46" s="10"/>
      <c r="HKT46" s="10"/>
      <c r="HKU46" s="10"/>
      <c r="HKV46" s="10"/>
      <c r="HKW46" s="10"/>
      <c r="HKX46" s="10"/>
      <c r="HKY46" s="10"/>
      <c r="HKZ46" s="10"/>
      <c r="HLA46" s="10"/>
      <c r="HLB46" s="10"/>
      <c r="HLC46" s="10"/>
      <c r="HLD46" s="10"/>
      <c r="HLE46" s="10"/>
      <c r="HLF46" s="10"/>
      <c r="HLG46" s="10"/>
      <c r="HLH46" s="10"/>
      <c r="HLI46" s="10"/>
      <c r="HLJ46" s="10"/>
      <c r="HLK46" s="10"/>
      <c r="HLL46" s="10"/>
      <c r="HLM46" s="10"/>
      <c r="HLN46" s="10"/>
      <c r="HLO46" s="10"/>
      <c r="HLP46" s="10"/>
      <c r="HLQ46" s="10"/>
      <c r="HLR46" s="10"/>
      <c r="HLS46" s="10"/>
      <c r="HLT46" s="10"/>
      <c r="HLU46" s="10"/>
      <c r="HLV46" s="10"/>
      <c r="HLW46" s="10"/>
      <c r="HLX46" s="10"/>
      <c r="HLY46" s="10"/>
      <c r="HLZ46" s="10"/>
      <c r="HMA46" s="10"/>
      <c r="HMB46" s="10"/>
      <c r="HMC46" s="10"/>
      <c r="HMD46" s="10"/>
      <c r="HME46" s="10"/>
      <c r="HMF46" s="10"/>
      <c r="HMG46" s="10"/>
      <c r="HMH46" s="10"/>
      <c r="HMI46" s="10"/>
      <c r="HMJ46" s="10"/>
      <c r="HMK46" s="10"/>
      <c r="HML46" s="10"/>
      <c r="HMM46" s="10"/>
      <c r="HMN46" s="10"/>
      <c r="HMO46" s="10"/>
      <c r="HMP46" s="10"/>
      <c r="HMQ46" s="10"/>
      <c r="HMR46" s="10"/>
      <c r="HMS46" s="10"/>
      <c r="HMT46" s="10"/>
      <c r="HMU46" s="10"/>
      <c r="HMV46" s="10"/>
      <c r="HMW46" s="10"/>
      <c r="HMX46" s="10"/>
      <c r="HMY46" s="10"/>
      <c r="HMZ46" s="10"/>
      <c r="HNA46" s="10"/>
      <c r="HNB46" s="10"/>
      <c r="HNC46" s="10"/>
      <c r="HND46" s="10"/>
      <c r="HNE46" s="10"/>
      <c r="HNF46" s="10"/>
      <c r="HNG46" s="10"/>
      <c r="HNH46" s="10"/>
      <c r="HNI46" s="10"/>
      <c r="HNJ46" s="10"/>
      <c r="HNK46" s="10"/>
      <c r="HNL46" s="10"/>
      <c r="HNM46" s="10"/>
      <c r="HNN46" s="10"/>
      <c r="HNO46" s="10"/>
      <c r="HNP46" s="10"/>
      <c r="HNQ46" s="10"/>
      <c r="HNR46" s="10"/>
      <c r="HNS46" s="10"/>
      <c r="HNT46" s="10"/>
      <c r="HNU46" s="10"/>
      <c r="HNV46" s="10"/>
      <c r="HNW46" s="10"/>
      <c r="HNX46" s="10"/>
      <c r="HNY46" s="10"/>
      <c r="HNZ46" s="10"/>
      <c r="HOA46" s="10"/>
      <c r="HOB46" s="10"/>
      <c r="HOC46" s="10"/>
      <c r="HOD46" s="10"/>
      <c r="HOE46" s="10"/>
      <c r="HOF46" s="10"/>
      <c r="HOG46" s="10"/>
      <c r="HOH46" s="10"/>
      <c r="HOI46" s="10"/>
      <c r="HOJ46" s="10"/>
      <c r="HOK46" s="10"/>
      <c r="HOL46" s="10"/>
      <c r="HOM46" s="10"/>
      <c r="HON46" s="10"/>
      <c r="HOO46" s="10"/>
      <c r="HOP46" s="10"/>
      <c r="HOQ46" s="10"/>
      <c r="HOR46" s="10"/>
      <c r="HOS46" s="10"/>
      <c r="HOT46" s="10"/>
      <c r="HOU46" s="10"/>
      <c r="HOV46" s="10"/>
      <c r="HOW46" s="10"/>
      <c r="HOX46" s="10"/>
      <c r="HOY46" s="10"/>
      <c r="HOZ46" s="10"/>
      <c r="HPA46" s="10"/>
      <c r="HPB46" s="10"/>
      <c r="HPC46" s="10"/>
      <c r="HPD46" s="10"/>
      <c r="HPE46" s="10"/>
      <c r="HPF46" s="10"/>
      <c r="HPG46" s="10"/>
      <c r="HPH46" s="10"/>
      <c r="HPI46" s="10"/>
      <c r="HPJ46" s="10"/>
      <c r="HPK46" s="10"/>
      <c r="HPL46" s="10"/>
      <c r="HPM46" s="10"/>
      <c r="HPN46" s="10"/>
      <c r="HPO46" s="10"/>
      <c r="HPP46" s="10"/>
      <c r="HPQ46" s="10"/>
      <c r="HPR46" s="10"/>
      <c r="HPS46" s="10"/>
      <c r="HPT46" s="10"/>
      <c r="HPU46" s="10"/>
      <c r="HPV46" s="10"/>
      <c r="HPW46" s="10"/>
      <c r="HPX46" s="10"/>
      <c r="HPY46" s="10"/>
      <c r="HPZ46" s="10"/>
      <c r="HQA46" s="10"/>
      <c r="HQB46" s="10"/>
      <c r="HQC46" s="10"/>
      <c r="HQD46" s="10"/>
      <c r="HQE46" s="10"/>
      <c r="HQF46" s="10"/>
      <c r="HQG46" s="10"/>
      <c r="HQH46" s="10"/>
      <c r="HQI46" s="10"/>
      <c r="HQJ46" s="10"/>
      <c r="HQK46" s="10"/>
      <c r="HQL46" s="10"/>
      <c r="HQM46" s="10"/>
      <c r="HQN46" s="10"/>
      <c r="HQO46" s="10"/>
      <c r="HQP46" s="10"/>
      <c r="HQQ46" s="10"/>
      <c r="HQR46" s="10"/>
      <c r="HQS46" s="10"/>
      <c r="HQT46" s="10"/>
      <c r="HQU46" s="10"/>
      <c r="HQV46" s="10"/>
      <c r="HQW46" s="10"/>
      <c r="HQX46" s="10"/>
      <c r="HQY46" s="10"/>
      <c r="HQZ46" s="10"/>
      <c r="HRA46" s="10"/>
      <c r="HRB46" s="10"/>
      <c r="HRC46" s="10"/>
      <c r="HRD46" s="10"/>
      <c r="HRE46" s="10"/>
      <c r="HRF46" s="10"/>
      <c r="HRG46" s="10"/>
      <c r="HRH46" s="10"/>
      <c r="HRI46" s="10"/>
      <c r="HRJ46" s="10"/>
      <c r="HRK46" s="10"/>
      <c r="HRL46" s="10"/>
      <c r="HRM46" s="10"/>
      <c r="HRN46" s="10"/>
      <c r="HRO46" s="10"/>
      <c r="HRP46" s="10"/>
      <c r="HRQ46" s="10"/>
      <c r="HRR46" s="10"/>
      <c r="HRS46" s="10"/>
      <c r="HRT46" s="10"/>
      <c r="HRU46" s="10"/>
      <c r="HRV46" s="10"/>
      <c r="HRW46" s="10"/>
      <c r="HRX46" s="10"/>
      <c r="HRY46" s="10"/>
      <c r="HRZ46" s="10"/>
      <c r="HSA46" s="10"/>
      <c r="HSB46" s="10"/>
      <c r="HSC46" s="10"/>
      <c r="HSD46" s="10"/>
      <c r="HSE46" s="10"/>
      <c r="HSF46" s="10"/>
      <c r="HSG46" s="10"/>
      <c r="HSH46" s="10"/>
      <c r="HSI46" s="10"/>
      <c r="HSJ46" s="10"/>
      <c r="HSK46" s="10"/>
      <c r="HSL46" s="10"/>
      <c r="HSM46" s="10"/>
      <c r="HSN46" s="10"/>
      <c r="HSO46" s="10"/>
      <c r="HSP46" s="10"/>
      <c r="HSQ46" s="10"/>
      <c r="HSR46" s="10"/>
      <c r="HSS46" s="10"/>
      <c r="HST46" s="10"/>
      <c r="HSU46" s="10"/>
      <c r="HSV46" s="10"/>
      <c r="HSW46" s="10"/>
      <c r="HSX46" s="10"/>
      <c r="HSY46" s="10"/>
      <c r="HSZ46" s="10"/>
      <c r="HTA46" s="10"/>
      <c r="HTB46" s="10"/>
      <c r="HTC46" s="10"/>
      <c r="HTD46" s="10"/>
      <c r="HTE46" s="10"/>
      <c r="HTF46" s="10"/>
      <c r="HTG46" s="10"/>
      <c r="HTH46" s="10"/>
      <c r="HTI46" s="10"/>
      <c r="HTJ46" s="10"/>
      <c r="HTK46" s="10"/>
      <c r="HTL46" s="10"/>
      <c r="HTM46" s="10"/>
      <c r="HTN46" s="10"/>
      <c r="HTO46" s="10"/>
      <c r="HTP46" s="10"/>
      <c r="HTQ46" s="10"/>
      <c r="HTR46" s="10"/>
      <c r="HTS46" s="10"/>
      <c r="HTT46" s="10"/>
      <c r="HTU46" s="10"/>
      <c r="HTV46" s="10"/>
      <c r="HTW46" s="10"/>
      <c r="HTX46" s="10"/>
      <c r="HTY46" s="10"/>
      <c r="HTZ46" s="10"/>
      <c r="HUA46" s="10"/>
      <c r="HUB46" s="10"/>
      <c r="HUC46" s="10"/>
      <c r="HUD46" s="10"/>
      <c r="HUE46" s="10"/>
      <c r="HUF46" s="10"/>
      <c r="HUG46" s="10"/>
      <c r="HUH46" s="10"/>
      <c r="HUI46" s="10"/>
      <c r="HUJ46" s="10"/>
      <c r="HUK46" s="10"/>
      <c r="HUL46" s="10"/>
      <c r="HUM46" s="10"/>
      <c r="HUN46" s="10"/>
      <c r="HUO46" s="10"/>
      <c r="HUP46" s="10"/>
      <c r="HUQ46" s="10"/>
      <c r="HUR46" s="10"/>
      <c r="HUS46" s="10"/>
      <c r="HUT46" s="10"/>
      <c r="HUU46" s="10"/>
      <c r="HUV46" s="10"/>
      <c r="HUW46" s="10"/>
      <c r="HUX46" s="10"/>
      <c r="HUY46" s="10"/>
      <c r="HUZ46" s="10"/>
      <c r="HVA46" s="10"/>
      <c r="HVB46" s="10"/>
      <c r="HVC46" s="10"/>
      <c r="HVD46" s="10"/>
      <c r="HVE46" s="10"/>
      <c r="HVF46" s="10"/>
      <c r="HVG46" s="10"/>
      <c r="HVH46" s="10"/>
      <c r="HVI46" s="10"/>
      <c r="HVJ46" s="10"/>
      <c r="HVK46" s="10"/>
      <c r="HVL46" s="10"/>
      <c r="HVM46" s="10"/>
      <c r="HVN46" s="10"/>
      <c r="HVO46" s="10"/>
      <c r="HVP46" s="10"/>
      <c r="HVQ46" s="10"/>
      <c r="HVR46" s="10"/>
      <c r="HVS46" s="10"/>
      <c r="HVT46" s="10"/>
      <c r="HVU46" s="10"/>
      <c r="HVV46" s="10"/>
      <c r="HVW46" s="10"/>
      <c r="HVX46" s="10"/>
      <c r="HVY46" s="10"/>
      <c r="HVZ46" s="10"/>
      <c r="HWA46" s="10"/>
      <c r="HWB46" s="10"/>
      <c r="HWC46" s="10"/>
      <c r="HWD46" s="10"/>
      <c r="HWE46" s="10"/>
      <c r="HWF46" s="10"/>
      <c r="HWG46" s="10"/>
      <c r="HWH46" s="10"/>
      <c r="HWI46" s="10"/>
      <c r="HWJ46" s="10"/>
      <c r="HWK46" s="10"/>
      <c r="HWL46" s="10"/>
      <c r="HWM46" s="10"/>
      <c r="HWN46" s="10"/>
      <c r="HWO46" s="10"/>
      <c r="HWP46" s="10"/>
      <c r="HWQ46" s="10"/>
      <c r="HWR46" s="10"/>
      <c r="HWS46" s="10"/>
      <c r="HWT46" s="10"/>
      <c r="HWU46" s="10"/>
      <c r="HWV46" s="10"/>
      <c r="HWW46" s="10"/>
      <c r="HWX46" s="10"/>
      <c r="HWY46" s="10"/>
      <c r="HWZ46" s="10"/>
      <c r="HXA46" s="10"/>
      <c r="HXB46" s="10"/>
      <c r="HXC46" s="10"/>
      <c r="HXD46" s="10"/>
      <c r="HXE46" s="10"/>
      <c r="HXF46" s="10"/>
      <c r="HXG46" s="10"/>
      <c r="HXH46" s="10"/>
      <c r="HXI46" s="10"/>
      <c r="HXJ46" s="10"/>
      <c r="HXK46" s="10"/>
      <c r="HXL46" s="10"/>
      <c r="HXM46" s="10"/>
      <c r="HXN46" s="10"/>
      <c r="HXO46" s="10"/>
      <c r="HXP46" s="10"/>
      <c r="HXQ46" s="10"/>
      <c r="HXR46" s="10"/>
      <c r="HXS46" s="10"/>
      <c r="HXT46" s="10"/>
      <c r="HXU46" s="10"/>
      <c r="HXV46" s="10"/>
      <c r="HXW46" s="10"/>
      <c r="HXX46" s="10"/>
      <c r="HXY46" s="10"/>
      <c r="HXZ46" s="10"/>
      <c r="HYA46" s="10"/>
      <c r="HYB46" s="10"/>
      <c r="HYC46" s="10"/>
      <c r="HYD46" s="10"/>
      <c r="HYE46" s="10"/>
      <c r="HYF46" s="10"/>
      <c r="HYG46" s="10"/>
      <c r="HYH46" s="10"/>
      <c r="HYI46" s="10"/>
      <c r="HYJ46" s="10"/>
      <c r="HYK46" s="10"/>
      <c r="HYL46" s="10"/>
      <c r="HYM46" s="10"/>
      <c r="HYN46" s="10"/>
      <c r="HYO46" s="10"/>
      <c r="HYP46" s="10"/>
      <c r="HYQ46" s="10"/>
      <c r="HYR46" s="10"/>
      <c r="HYS46" s="10"/>
      <c r="HYT46" s="10"/>
      <c r="HYU46" s="10"/>
      <c r="HYV46" s="10"/>
      <c r="HYW46" s="10"/>
      <c r="HYX46" s="10"/>
      <c r="HYY46" s="10"/>
      <c r="HYZ46" s="10"/>
      <c r="HZA46" s="10"/>
      <c r="HZB46" s="10"/>
      <c r="HZC46" s="10"/>
      <c r="HZD46" s="10"/>
      <c r="HZE46" s="10"/>
      <c r="HZF46" s="10"/>
      <c r="HZG46" s="10"/>
      <c r="HZH46" s="10"/>
      <c r="HZI46" s="10"/>
      <c r="HZJ46" s="10"/>
      <c r="HZK46" s="10"/>
      <c r="HZL46" s="10"/>
      <c r="HZM46" s="10"/>
      <c r="HZN46" s="10"/>
      <c r="HZO46" s="10"/>
      <c r="HZP46" s="10"/>
      <c r="HZQ46" s="10"/>
      <c r="HZR46" s="10"/>
      <c r="HZS46" s="10"/>
      <c r="HZT46" s="10"/>
      <c r="HZU46" s="10"/>
      <c r="HZV46" s="10"/>
      <c r="HZW46" s="10"/>
      <c r="HZX46" s="10"/>
      <c r="HZY46" s="10"/>
      <c r="HZZ46" s="10"/>
      <c r="IAA46" s="10"/>
      <c r="IAB46" s="10"/>
      <c r="IAC46" s="10"/>
      <c r="IAD46" s="10"/>
      <c r="IAE46" s="10"/>
      <c r="IAF46" s="10"/>
      <c r="IAG46" s="10"/>
      <c r="IAH46" s="10"/>
      <c r="IAI46" s="10"/>
      <c r="IAJ46" s="10"/>
      <c r="IAK46" s="10"/>
      <c r="IAL46" s="10"/>
      <c r="IAM46" s="10"/>
      <c r="IAN46" s="10"/>
      <c r="IAO46" s="10"/>
      <c r="IAP46" s="10"/>
      <c r="IAQ46" s="10"/>
      <c r="IAR46" s="10"/>
      <c r="IAS46" s="10"/>
      <c r="IAT46" s="10"/>
      <c r="IAU46" s="10"/>
      <c r="IAV46" s="10"/>
      <c r="IAW46" s="10"/>
      <c r="IAX46" s="10"/>
      <c r="IAY46" s="10"/>
      <c r="IAZ46" s="10"/>
      <c r="IBA46" s="10"/>
      <c r="IBB46" s="10"/>
      <c r="IBC46" s="10"/>
      <c r="IBD46" s="10"/>
      <c r="IBE46" s="10"/>
      <c r="IBF46" s="10"/>
      <c r="IBG46" s="10"/>
      <c r="IBH46" s="10"/>
      <c r="IBI46" s="10"/>
      <c r="IBJ46" s="10"/>
      <c r="IBK46" s="10"/>
      <c r="IBL46" s="10"/>
      <c r="IBM46" s="10"/>
      <c r="IBN46" s="10"/>
      <c r="IBO46" s="10"/>
      <c r="IBP46" s="10"/>
      <c r="IBQ46" s="10"/>
      <c r="IBR46" s="10"/>
      <c r="IBS46" s="10"/>
      <c r="IBT46" s="10"/>
      <c r="IBU46" s="10"/>
      <c r="IBV46" s="10"/>
      <c r="IBW46" s="10"/>
      <c r="IBX46" s="10"/>
      <c r="IBY46" s="10"/>
      <c r="IBZ46" s="10"/>
      <c r="ICA46" s="10"/>
      <c r="ICB46" s="10"/>
      <c r="ICC46" s="10"/>
      <c r="ICD46" s="10"/>
      <c r="ICE46" s="10"/>
      <c r="ICF46" s="10"/>
      <c r="ICG46" s="10"/>
      <c r="ICH46" s="10"/>
      <c r="ICI46" s="10"/>
      <c r="ICJ46" s="10"/>
      <c r="ICK46" s="10"/>
      <c r="ICL46" s="10"/>
      <c r="ICM46" s="10"/>
      <c r="ICN46" s="10"/>
      <c r="ICO46" s="10"/>
      <c r="ICP46" s="10"/>
      <c r="ICQ46" s="10"/>
      <c r="ICR46" s="10"/>
      <c r="ICS46" s="10"/>
      <c r="ICT46" s="10"/>
      <c r="ICU46" s="10"/>
      <c r="ICV46" s="10"/>
      <c r="ICW46" s="10"/>
      <c r="ICX46" s="10"/>
      <c r="ICY46" s="10"/>
      <c r="ICZ46" s="10"/>
      <c r="IDA46" s="10"/>
      <c r="IDB46" s="10"/>
      <c r="IDC46" s="10"/>
      <c r="IDD46" s="10"/>
      <c r="IDE46" s="10"/>
      <c r="IDF46" s="10"/>
      <c r="IDG46" s="10"/>
      <c r="IDH46" s="10"/>
      <c r="IDI46" s="10"/>
      <c r="IDJ46" s="10"/>
      <c r="IDK46" s="10"/>
      <c r="IDL46" s="10"/>
      <c r="IDM46" s="10"/>
      <c r="IDN46" s="10"/>
      <c r="IDO46" s="10"/>
      <c r="IDP46" s="10"/>
      <c r="IDQ46" s="10"/>
      <c r="IDR46" s="10"/>
      <c r="IDS46" s="10"/>
      <c r="IDT46" s="10"/>
      <c r="IDU46" s="10"/>
      <c r="IDV46" s="10"/>
      <c r="IDW46" s="10"/>
      <c r="IDX46" s="10"/>
      <c r="IDY46" s="10"/>
      <c r="IDZ46" s="10"/>
      <c r="IEA46" s="10"/>
      <c r="IEB46" s="10"/>
      <c r="IEC46" s="10"/>
      <c r="IED46" s="10"/>
      <c r="IEE46" s="10"/>
      <c r="IEF46" s="10"/>
      <c r="IEG46" s="10"/>
      <c r="IEH46" s="10"/>
      <c r="IEI46" s="10"/>
      <c r="IEJ46" s="10"/>
      <c r="IEK46" s="10"/>
      <c r="IEL46" s="10"/>
      <c r="IEM46" s="10"/>
      <c r="IEN46" s="10"/>
      <c r="IEO46" s="10"/>
      <c r="IEP46" s="10"/>
      <c r="IEQ46" s="10"/>
      <c r="IER46" s="10"/>
      <c r="IES46" s="10"/>
      <c r="IET46" s="10"/>
      <c r="IEU46" s="10"/>
      <c r="IEV46" s="10"/>
      <c r="IEW46" s="10"/>
      <c r="IEX46" s="10"/>
      <c r="IEY46" s="10"/>
      <c r="IEZ46" s="10"/>
      <c r="IFA46" s="10"/>
      <c r="IFB46" s="10"/>
      <c r="IFC46" s="10"/>
      <c r="IFD46" s="10"/>
      <c r="IFE46" s="10"/>
      <c r="IFF46" s="10"/>
      <c r="IFG46" s="10"/>
      <c r="IFH46" s="10"/>
      <c r="IFI46" s="10"/>
      <c r="IFJ46" s="10"/>
      <c r="IFK46" s="10"/>
      <c r="IFL46" s="10"/>
      <c r="IFM46" s="10"/>
      <c r="IFN46" s="10"/>
      <c r="IFO46" s="10"/>
      <c r="IFP46" s="10"/>
      <c r="IFQ46" s="10"/>
      <c r="IFR46" s="10"/>
      <c r="IFS46" s="10"/>
      <c r="IFT46" s="10"/>
      <c r="IFU46" s="10"/>
      <c r="IFV46" s="10"/>
      <c r="IFW46" s="10"/>
      <c r="IFX46" s="10"/>
      <c r="IFY46" s="10"/>
      <c r="IFZ46" s="10"/>
      <c r="IGA46" s="10"/>
      <c r="IGB46" s="10"/>
      <c r="IGC46" s="10"/>
      <c r="IGD46" s="10"/>
      <c r="IGE46" s="10"/>
      <c r="IGF46" s="10"/>
      <c r="IGG46" s="10"/>
      <c r="IGH46" s="10"/>
      <c r="IGI46" s="10"/>
      <c r="IGJ46" s="10"/>
      <c r="IGK46" s="10"/>
      <c r="IGL46" s="10"/>
      <c r="IGM46" s="10"/>
      <c r="IGN46" s="10"/>
      <c r="IGO46" s="10"/>
      <c r="IGP46" s="10"/>
      <c r="IGQ46" s="10"/>
      <c r="IGR46" s="10"/>
      <c r="IGS46" s="10"/>
      <c r="IGT46" s="10"/>
      <c r="IGU46" s="10"/>
      <c r="IGV46" s="10"/>
      <c r="IGW46" s="10"/>
      <c r="IGX46" s="10"/>
      <c r="IGY46" s="10"/>
      <c r="IGZ46" s="10"/>
      <c r="IHA46" s="10"/>
      <c r="IHB46" s="10"/>
      <c r="IHC46" s="10"/>
      <c r="IHD46" s="10"/>
      <c r="IHE46" s="10"/>
      <c r="IHF46" s="10"/>
      <c r="IHG46" s="10"/>
      <c r="IHH46" s="10"/>
      <c r="IHI46" s="10"/>
      <c r="IHJ46" s="10"/>
      <c r="IHK46" s="10"/>
      <c r="IHL46" s="10"/>
      <c r="IHM46" s="10"/>
      <c r="IHN46" s="10"/>
      <c r="IHO46" s="10"/>
      <c r="IHP46" s="10"/>
      <c r="IHQ46" s="10"/>
      <c r="IHR46" s="10"/>
      <c r="IHS46" s="10"/>
      <c r="IHT46" s="10"/>
      <c r="IHU46" s="10"/>
      <c r="IHV46" s="10"/>
      <c r="IHW46" s="10"/>
      <c r="IHX46" s="10"/>
      <c r="IHY46" s="10"/>
      <c r="IHZ46" s="10"/>
      <c r="IIA46" s="10"/>
      <c r="IIB46" s="10"/>
      <c r="IIC46" s="10"/>
      <c r="IID46" s="10"/>
      <c r="IIE46" s="10"/>
      <c r="IIF46" s="10"/>
      <c r="IIG46" s="10"/>
      <c r="IIH46" s="10"/>
      <c r="III46" s="10"/>
      <c r="IIJ46" s="10"/>
      <c r="IIK46" s="10"/>
      <c r="IIL46" s="10"/>
      <c r="IIM46" s="10"/>
      <c r="IIN46" s="10"/>
      <c r="IIO46" s="10"/>
      <c r="IIP46" s="10"/>
      <c r="IIQ46" s="10"/>
      <c r="IIR46" s="10"/>
      <c r="IIS46" s="10"/>
      <c r="IIT46" s="10"/>
      <c r="IIU46" s="10"/>
      <c r="IIV46" s="10"/>
      <c r="IIW46" s="10"/>
      <c r="IIX46" s="10"/>
      <c r="IIY46" s="10"/>
      <c r="IIZ46" s="10"/>
      <c r="IJA46" s="10"/>
      <c r="IJB46" s="10"/>
      <c r="IJC46" s="10"/>
      <c r="IJD46" s="10"/>
      <c r="IJE46" s="10"/>
      <c r="IJF46" s="10"/>
      <c r="IJG46" s="10"/>
      <c r="IJH46" s="10"/>
      <c r="IJI46" s="10"/>
      <c r="IJJ46" s="10"/>
      <c r="IJK46" s="10"/>
      <c r="IJL46" s="10"/>
      <c r="IJM46" s="10"/>
      <c r="IJN46" s="10"/>
      <c r="IJO46" s="10"/>
      <c r="IJP46" s="10"/>
      <c r="IJQ46" s="10"/>
      <c r="IJR46" s="10"/>
      <c r="IJS46" s="10"/>
      <c r="IJT46" s="10"/>
      <c r="IJU46" s="10"/>
      <c r="IJV46" s="10"/>
      <c r="IJW46" s="10"/>
      <c r="IJX46" s="10"/>
      <c r="IJY46" s="10"/>
      <c r="IJZ46" s="10"/>
      <c r="IKA46" s="10"/>
      <c r="IKB46" s="10"/>
      <c r="IKC46" s="10"/>
      <c r="IKD46" s="10"/>
      <c r="IKE46" s="10"/>
      <c r="IKF46" s="10"/>
      <c r="IKG46" s="10"/>
      <c r="IKH46" s="10"/>
      <c r="IKI46" s="10"/>
      <c r="IKJ46" s="10"/>
      <c r="IKK46" s="10"/>
      <c r="IKL46" s="10"/>
      <c r="IKM46" s="10"/>
      <c r="IKN46" s="10"/>
      <c r="IKO46" s="10"/>
      <c r="IKP46" s="10"/>
      <c r="IKQ46" s="10"/>
      <c r="IKR46" s="10"/>
      <c r="IKS46" s="10"/>
      <c r="IKT46" s="10"/>
      <c r="IKU46" s="10"/>
      <c r="IKV46" s="10"/>
      <c r="IKW46" s="10"/>
      <c r="IKX46" s="10"/>
      <c r="IKY46" s="10"/>
      <c r="IKZ46" s="10"/>
      <c r="ILA46" s="10"/>
      <c r="ILB46" s="10"/>
      <c r="ILC46" s="10"/>
      <c r="ILD46" s="10"/>
      <c r="ILE46" s="10"/>
      <c r="ILF46" s="10"/>
      <c r="ILG46" s="10"/>
      <c r="ILH46" s="10"/>
      <c r="ILI46" s="10"/>
      <c r="ILJ46" s="10"/>
      <c r="ILK46" s="10"/>
      <c r="ILL46" s="10"/>
      <c r="ILM46" s="10"/>
      <c r="ILN46" s="10"/>
      <c r="ILO46" s="10"/>
      <c r="ILP46" s="10"/>
      <c r="ILQ46" s="10"/>
      <c r="ILR46" s="10"/>
      <c r="ILS46" s="10"/>
      <c r="ILT46" s="10"/>
      <c r="ILU46" s="10"/>
      <c r="ILV46" s="10"/>
      <c r="ILW46" s="10"/>
      <c r="ILX46" s="10"/>
      <c r="ILY46" s="10"/>
      <c r="ILZ46" s="10"/>
      <c r="IMA46" s="10"/>
      <c r="IMB46" s="10"/>
      <c r="IMC46" s="10"/>
      <c r="IMD46" s="10"/>
      <c r="IME46" s="10"/>
      <c r="IMF46" s="10"/>
      <c r="IMG46" s="10"/>
      <c r="IMH46" s="10"/>
      <c r="IMI46" s="10"/>
      <c r="IMJ46" s="10"/>
      <c r="IMK46" s="10"/>
      <c r="IML46" s="10"/>
      <c r="IMM46" s="10"/>
      <c r="IMN46" s="10"/>
      <c r="IMO46" s="10"/>
      <c r="IMP46" s="10"/>
      <c r="IMQ46" s="10"/>
      <c r="IMR46" s="10"/>
      <c r="IMS46" s="10"/>
      <c r="IMT46" s="10"/>
      <c r="IMU46" s="10"/>
      <c r="IMV46" s="10"/>
      <c r="IMW46" s="10"/>
      <c r="IMX46" s="10"/>
      <c r="IMY46" s="10"/>
      <c r="IMZ46" s="10"/>
      <c r="INA46" s="10"/>
      <c r="INB46" s="10"/>
      <c r="INC46" s="10"/>
      <c r="IND46" s="10"/>
      <c r="INE46" s="10"/>
      <c r="INF46" s="10"/>
      <c r="ING46" s="10"/>
      <c r="INH46" s="10"/>
      <c r="INI46" s="10"/>
      <c r="INJ46" s="10"/>
      <c r="INK46" s="10"/>
      <c r="INL46" s="10"/>
      <c r="INM46" s="10"/>
      <c r="INN46" s="10"/>
      <c r="INO46" s="10"/>
      <c r="INP46" s="10"/>
      <c r="INQ46" s="10"/>
      <c r="INR46" s="10"/>
      <c r="INS46" s="10"/>
      <c r="INT46" s="10"/>
      <c r="INU46" s="10"/>
      <c r="INV46" s="10"/>
      <c r="INW46" s="10"/>
      <c r="INX46" s="10"/>
      <c r="INY46" s="10"/>
      <c r="INZ46" s="10"/>
      <c r="IOA46" s="10"/>
      <c r="IOB46" s="10"/>
      <c r="IOC46" s="10"/>
      <c r="IOD46" s="10"/>
      <c r="IOE46" s="10"/>
      <c r="IOF46" s="10"/>
      <c r="IOG46" s="10"/>
      <c r="IOH46" s="10"/>
      <c r="IOI46" s="10"/>
      <c r="IOJ46" s="10"/>
      <c r="IOK46" s="10"/>
      <c r="IOL46" s="10"/>
      <c r="IOM46" s="10"/>
      <c r="ION46" s="10"/>
      <c r="IOO46" s="10"/>
      <c r="IOP46" s="10"/>
      <c r="IOQ46" s="10"/>
      <c r="IOR46" s="10"/>
      <c r="IOS46" s="10"/>
      <c r="IOT46" s="10"/>
      <c r="IOU46" s="10"/>
      <c r="IOV46" s="10"/>
      <c r="IOW46" s="10"/>
      <c r="IOX46" s="10"/>
      <c r="IOY46" s="10"/>
      <c r="IOZ46" s="10"/>
      <c r="IPA46" s="10"/>
      <c r="IPB46" s="10"/>
      <c r="IPC46" s="10"/>
      <c r="IPD46" s="10"/>
      <c r="IPE46" s="10"/>
      <c r="IPF46" s="10"/>
      <c r="IPG46" s="10"/>
      <c r="IPH46" s="10"/>
      <c r="IPI46" s="10"/>
      <c r="IPJ46" s="10"/>
      <c r="IPK46" s="10"/>
      <c r="IPL46" s="10"/>
      <c r="IPM46" s="10"/>
      <c r="IPN46" s="10"/>
      <c r="IPO46" s="10"/>
      <c r="IPP46" s="10"/>
      <c r="IPQ46" s="10"/>
      <c r="IPR46" s="10"/>
      <c r="IPS46" s="10"/>
      <c r="IPT46" s="10"/>
      <c r="IPU46" s="10"/>
      <c r="IPV46" s="10"/>
      <c r="IPW46" s="10"/>
      <c r="IPX46" s="10"/>
      <c r="IPY46" s="10"/>
      <c r="IPZ46" s="10"/>
      <c r="IQA46" s="10"/>
      <c r="IQB46" s="10"/>
      <c r="IQC46" s="10"/>
      <c r="IQD46" s="10"/>
      <c r="IQE46" s="10"/>
      <c r="IQF46" s="10"/>
      <c r="IQG46" s="10"/>
      <c r="IQH46" s="10"/>
      <c r="IQI46" s="10"/>
      <c r="IQJ46" s="10"/>
      <c r="IQK46" s="10"/>
      <c r="IQL46" s="10"/>
      <c r="IQM46" s="10"/>
      <c r="IQN46" s="10"/>
      <c r="IQO46" s="10"/>
      <c r="IQP46" s="10"/>
      <c r="IQQ46" s="10"/>
      <c r="IQR46" s="10"/>
      <c r="IQS46" s="10"/>
      <c r="IQT46" s="10"/>
      <c r="IQU46" s="10"/>
      <c r="IQV46" s="10"/>
      <c r="IQW46" s="10"/>
      <c r="IQX46" s="10"/>
      <c r="IQY46" s="10"/>
      <c r="IQZ46" s="10"/>
      <c r="IRA46" s="10"/>
      <c r="IRB46" s="10"/>
      <c r="IRC46" s="10"/>
      <c r="IRD46" s="10"/>
      <c r="IRE46" s="10"/>
      <c r="IRF46" s="10"/>
      <c r="IRG46" s="10"/>
      <c r="IRH46" s="10"/>
      <c r="IRI46" s="10"/>
      <c r="IRJ46" s="10"/>
      <c r="IRK46" s="10"/>
      <c r="IRL46" s="10"/>
      <c r="IRM46" s="10"/>
      <c r="IRN46" s="10"/>
      <c r="IRO46" s="10"/>
      <c r="IRP46" s="10"/>
      <c r="IRQ46" s="10"/>
      <c r="IRR46" s="10"/>
      <c r="IRS46" s="10"/>
      <c r="IRT46" s="10"/>
      <c r="IRU46" s="10"/>
      <c r="IRV46" s="10"/>
      <c r="IRW46" s="10"/>
      <c r="IRX46" s="10"/>
      <c r="IRY46" s="10"/>
      <c r="IRZ46" s="10"/>
      <c r="ISA46" s="10"/>
      <c r="ISB46" s="10"/>
      <c r="ISC46" s="10"/>
      <c r="ISD46" s="10"/>
      <c r="ISE46" s="10"/>
      <c r="ISF46" s="10"/>
      <c r="ISG46" s="10"/>
      <c r="ISH46" s="10"/>
      <c r="ISI46" s="10"/>
      <c r="ISJ46" s="10"/>
      <c r="ISK46" s="10"/>
      <c r="ISL46" s="10"/>
      <c r="ISM46" s="10"/>
      <c r="ISN46" s="10"/>
      <c r="ISO46" s="10"/>
      <c r="ISP46" s="10"/>
      <c r="ISQ46" s="10"/>
      <c r="ISR46" s="10"/>
      <c r="ISS46" s="10"/>
      <c r="IST46" s="10"/>
      <c r="ISU46" s="10"/>
      <c r="ISV46" s="10"/>
      <c r="ISW46" s="10"/>
      <c r="ISX46" s="10"/>
      <c r="ISY46" s="10"/>
      <c r="ISZ46" s="10"/>
      <c r="ITA46" s="10"/>
      <c r="ITB46" s="10"/>
      <c r="ITC46" s="10"/>
      <c r="ITD46" s="10"/>
      <c r="ITE46" s="10"/>
      <c r="ITF46" s="10"/>
      <c r="ITG46" s="10"/>
      <c r="ITH46" s="10"/>
      <c r="ITI46" s="10"/>
      <c r="ITJ46" s="10"/>
      <c r="ITK46" s="10"/>
      <c r="ITL46" s="10"/>
      <c r="ITM46" s="10"/>
      <c r="ITN46" s="10"/>
      <c r="ITO46" s="10"/>
      <c r="ITP46" s="10"/>
      <c r="ITQ46" s="10"/>
      <c r="ITR46" s="10"/>
      <c r="ITS46" s="10"/>
      <c r="ITT46" s="10"/>
      <c r="ITU46" s="10"/>
      <c r="ITV46" s="10"/>
      <c r="ITW46" s="10"/>
      <c r="ITX46" s="10"/>
      <c r="ITY46" s="10"/>
      <c r="ITZ46" s="10"/>
      <c r="IUA46" s="10"/>
      <c r="IUB46" s="10"/>
      <c r="IUC46" s="10"/>
      <c r="IUD46" s="10"/>
      <c r="IUE46" s="10"/>
      <c r="IUF46" s="10"/>
      <c r="IUG46" s="10"/>
      <c r="IUH46" s="10"/>
      <c r="IUI46" s="10"/>
      <c r="IUJ46" s="10"/>
      <c r="IUK46" s="10"/>
      <c r="IUL46" s="10"/>
      <c r="IUM46" s="10"/>
      <c r="IUN46" s="10"/>
      <c r="IUO46" s="10"/>
      <c r="IUP46" s="10"/>
      <c r="IUQ46" s="10"/>
      <c r="IUR46" s="10"/>
      <c r="IUS46" s="10"/>
      <c r="IUT46" s="10"/>
      <c r="IUU46" s="10"/>
      <c r="IUV46" s="10"/>
      <c r="IUW46" s="10"/>
      <c r="IUX46" s="10"/>
      <c r="IUY46" s="10"/>
      <c r="IUZ46" s="10"/>
      <c r="IVA46" s="10"/>
      <c r="IVB46" s="10"/>
      <c r="IVC46" s="10"/>
      <c r="IVD46" s="10"/>
      <c r="IVE46" s="10"/>
      <c r="IVF46" s="10"/>
      <c r="IVG46" s="10"/>
      <c r="IVH46" s="10"/>
      <c r="IVI46" s="10"/>
      <c r="IVJ46" s="10"/>
      <c r="IVK46" s="10"/>
      <c r="IVL46" s="10"/>
      <c r="IVM46" s="10"/>
      <c r="IVN46" s="10"/>
      <c r="IVO46" s="10"/>
      <c r="IVP46" s="10"/>
      <c r="IVQ46" s="10"/>
      <c r="IVR46" s="10"/>
      <c r="IVS46" s="10"/>
      <c r="IVT46" s="10"/>
      <c r="IVU46" s="10"/>
      <c r="IVV46" s="10"/>
      <c r="IVW46" s="10"/>
      <c r="IVX46" s="10"/>
      <c r="IVY46" s="10"/>
      <c r="IVZ46" s="10"/>
      <c r="IWA46" s="10"/>
      <c r="IWB46" s="10"/>
      <c r="IWC46" s="10"/>
      <c r="IWD46" s="10"/>
      <c r="IWE46" s="10"/>
      <c r="IWF46" s="10"/>
      <c r="IWG46" s="10"/>
      <c r="IWH46" s="10"/>
      <c r="IWI46" s="10"/>
      <c r="IWJ46" s="10"/>
      <c r="IWK46" s="10"/>
      <c r="IWL46" s="10"/>
      <c r="IWM46" s="10"/>
      <c r="IWN46" s="10"/>
      <c r="IWO46" s="10"/>
      <c r="IWP46" s="10"/>
      <c r="IWQ46" s="10"/>
      <c r="IWR46" s="10"/>
      <c r="IWS46" s="10"/>
      <c r="IWT46" s="10"/>
      <c r="IWU46" s="10"/>
      <c r="IWV46" s="10"/>
      <c r="IWW46" s="10"/>
      <c r="IWX46" s="10"/>
      <c r="IWY46" s="10"/>
      <c r="IWZ46" s="10"/>
      <c r="IXA46" s="10"/>
      <c r="IXB46" s="10"/>
      <c r="IXC46" s="10"/>
      <c r="IXD46" s="10"/>
      <c r="IXE46" s="10"/>
      <c r="IXF46" s="10"/>
      <c r="IXG46" s="10"/>
      <c r="IXH46" s="10"/>
      <c r="IXI46" s="10"/>
      <c r="IXJ46" s="10"/>
      <c r="IXK46" s="10"/>
      <c r="IXL46" s="10"/>
      <c r="IXM46" s="10"/>
      <c r="IXN46" s="10"/>
      <c r="IXO46" s="10"/>
      <c r="IXP46" s="10"/>
      <c r="IXQ46" s="10"/>
      <c r="IXR46" s="10"/>
      <c r="IXS46" s="10"/>
      <c r="IXT46" s="10"/>
      <c r="IXU46" s="10"/>
      <c r="IXV46" s="10"/>
      <c r="IXW46" s="10"/>
      <c r="IXX46" s="10"/>
      <c r="IXY46" s="10"/>
      <c r="IXZ46" s="10"/>
      <c r="IYA46" s="10"/>
      <c r="IYB46" s="10"/>
      <c r="IYC46" s="10"/>
      <c r="IYD46" s="10"/>
      <c r="IYE46" s="10"/>
      <c r="IYF46" s="10"/>
      <c r="IYG46" s="10"/>
      <c r="IYH46" s="10"/>
      <c r="IYI46" s="10"/>
      <c r="IYJ46" s="10"/>
      <c r="IYK46" s="10"/>
      <c r="IYL46" s="10"/>
      <c r="IYM46" s="10"/>
      <c r="IYN46" s="10"/>
      <c r="IYO46" s="10"/>
      <c r="IYP46" s="10"/>
      <c r="IYQ46" s="10"/>
      <c r="IYR46" s="10"/>
      <c r="IYS46" s="10"/>
      <c r="IYT46" s="10"/>
      <c r="IYU46" s="10"/>
      <c r="IYV46" s="10"/>
      <c r="IYW46" s="10"/>
      <c r="IYX46" s="10"/>
      <c r="IYY46" s="10"/>
      <c r="IYZ46" s="10"/>
      <c r="IZA46" s="10"/>
      <c r="IZB46" s="10"/>
      <c r="IZC46" s="10"/>
      <c r="IZD46" s="10"/>
      <c r="IZE46" s="10"/>
      <c r="IZF46" s="10"/>
      <c r="IZG46" s="10"/>
      <c r="IZH46" s="10"/>
      <c r="IZI46" s="10"/>
      <c r="IZJ46" s="10"/>
      <c r="IZK46" s="10"/>
      <c r="IZL46" s="10"/>
      <c r="IZM46" s="10"/>
      <c r="IZN46" s="10"/>
      <c r="IZO46" s="10"/>
      <c r="IZP46" s="10"/>
      <c r="IZQ46" s="10"/>
      <c r="IZR46" s="10"/>
      <c r="IZS46" s="10"/>
      <c r="IZT46" s="10"/>
      <c r="IZU46" s="10"/>
      <c r="IZV46" s="10"/>
      <c r="IZW46" s="10"/>
      <c r="IZX46" s="10"/>
      <c r="IZY46" s="10"/>
      <c r="IZZ46" s="10"/>
      <c r="JAA46" s="10"/>
      <c r="JAB46" s="10"/>
      <c r="JAC46" s="10"/>
      <c r="JAD46" s="10"/>
      <c r="JAE46" s="10"/>
      <c r="JAF46" s="10"/>
      <c r="JAG46" s="10"/>
      <c r="JAH46" s="10"/>
      <c r="JAI46" s="10"/>
      <c r="JAJ46" s="10"/>
      <c r="JAK46" s="10"/>
      <c r="JAL46" s="10"/>
      <c r="JAM46" s="10"/>
      <c r="JAN46" s="10"/>
      <c r="JAO46" s="10"/>
      <c r="JAP46" s="10"/>
      <c r="JAQ46" s="10"/>
      <c r="JAR46" s="10"/>
      <c r="JAS46" s="10"/>
      <c r="JAT46" s="10"/>
      <c r="JAU46" s="10"/>
      <c r="JAV46" s="10"/>
      <c r="JAW46" s="10"/>
      <c r="JAX46" s="10"/>
      <c r="JAY46" s="10"/>
      <c r="JAZ46" s="10"/>
      <c r="JBA46" s="10"/>
      <c r="JBB46" s="10"/>
      <c r="JBC46" s="10"/>
      <c r="JBD46" s="10"/>
      <c r="JBE46" s="10"/>
      <c r="JBF46" s="10"/>
      <c r="JBG46" s="10"/>
      <c r="JBH46" s="10"/>
      <c r="JBI46" s="10"/>
      <c r="JBJ46" s="10"/>
      <c r="JBK46" s="10"/>
      <c r="JBL46" s="10"/>
      <c r="JBM46" s="10"/>
      <c r="JBN46" s="10"/>
      <c r="JBO46" s="10"/>
      <c r="JBP46" s="10"/>
      <c r="JBQ46" s="10"/>
      <c r="JBR46" s="10"/>
      <c r="JBS46" s="10"/>
      <c r="JBT46" s="10"/>
      <c r="JBU46" s="10"/>
      <c r="JBV46" s="10"/>
      <c r="JBW46" s="10"/>
      <c r="JBX46" s="10"/>
      <c r="JBY46" s="10"/>
      <c r="JBZ46" s="10"/>
      <c r="JCA46" s="10"/>
      <c r="JCB46" s="10"/>
      <c r="JCC46" s="10"/>
      <c r="JCD46" s="10"/>
      <c r="JCE46" s="10"/>
      <c r="JCF46" s="10"/>
      <c r="JCG46" s="10"/>
      <c r="JCH46" s="10"/>
      <c r="JCI46" s="10"/>
      <c r="JCJ46" s="10"/>
      <c r="JCK46" s="10"/>
      <c r="JCL46" s="10"/>
      <c r="JCM46" s="10"/>
      <c r="JCN46" s="10"/>
      <c r="JCO46" s="10"/>
      <c r="JCP46" s="10"/>
      <c r="JCQ46" s="10"/>
      <c r="JCR46" s="10"/>
      <c r="JCS46" s="10"/>
      <c r="JCT46" s="10"/>
      <c r="JCU46" s="10"/>
      <c r="JCV46" s="10"/>
      <c r="JCW46" s="10"/>
      <c r="JCX46" s="10"/>
      <c r="JCY46" s="10"/>
      <c r="JCZ46" s="10"/>
      <c r="JDA46" s="10"/>
      <c r="JDB46" s="10"/>
      <c r="JDC46" s="10"/>
      <c r="JDD46" s="10"/>
      <c r="JDE46" s="10"/>
      <c r="JDF46" s="10"/>
      <c r="JDG46" s="10"/>
      <c r="JDH46" s="10"/>
      <c r="JDI46" s="10"/>
      <c r="JDJ46" s="10"/>
      <c r="JDK46" s="10"/>
      <c r="JDL46" s="10"/>
      <c r="JDM46" s="10"/>
      <c r="JDN46" s="10"/>
      <c r="JDO46" s="10"/>
      <c r="JDP46" s="10"/>
      <c r="JDQ46" s="10"/>
      <c r="JDR46" s="10"/>
      <c r="JDS46" s="10"/>
      <c r="JDT46" s="10"/>
      <c r="JDU46" s="10"/>
      <c r="JDV46" s="10"/>
      <c r="JDW46" s="10"/>
      <c r="JDX46" s="10"/>
      <c r="JDY46" s="10"/>
      <c r="JDZ46" s="10"/>
      <c r="JEA46" s="10"/>
      <c r="JEB46" s="10"/>
      <c r="JEC46" s="10"/>
      <c r="JED46" s="10"/>
      <c r="JEE46" s="10"/>
      <c r="JEF46" s="10"/>
      <c r="JEG46" s="10"/>
      <c r="JEH46" s="10"/>
      <c r="JEI46" s="10"/>
      <c r="JEJ46" s="10"/>
      <c r="JEK46" s="10"/>
      <c r="JEL46" s="10"/>
      <c r="JEM46" s="10"/>
      <c r="JEN46" s="10"/>
      <c r="JEO46" s="10"/>
      <c r="JEP46" s="10"/>
      <c r="JEQ46" s="10"/>
      <c r="JER46" s="10"/>
      <c r="JES46" s="10"/>
      <c r="JET46" s="10"/>
      <c r="JEU46" s="10"/>
      <c r="JEV46" s="10"/>
      <c r="JEW46" s="10"/>
      <c r="JEX46" s="10"/>
      <c r="JEY46" s="10"/>
      <c r="JEZ46" s="10"/>
      <c r="JFA46" s="10"/>
      <c r="JFB46" s="10"/>
      <c r="JFC46" s="10"/>
      <c r="JFD46" s="10"/>
      <c r="JFE46" s="10"/>
      <c r="JFF46" s="10"/>
      <c r="JFG46" s="10"/>
      <c r="JFH46" s="10"/>
      <c r="JFI46" s="10"/>
      <c r="JFJ46" s="10"/>
      <c r="JFK46" s="10"/>
      <c r="JFL46" s="10"/>
      <c r="JFM46" s="10"/>
      <c r="JFN46" s="10"/>
      <c r="JFO46" s="10"/>
      <c r="JFP46" s="10"/>
      <c r="JFQ46" s="10"/>
      <c r="JFR46" s="10"/>
      <c r="JFS46" s="10"/>
      <c r="JFT46" s="10"/>
      <c r="JFU46" s="10"/>
      <c r="JFV46" s="10"/>
      <c r="JFW46" s="10"/>
      <c r="JFX46" s="10"/>
      <c r="JFY46" s="10"/>
      <c r="JFZ46" s="10"/>
      <c r="JGA46" s="10"/>
      <c r="JGB46" s="10"/>
      <c r="JGC46" s="10"/>
      <c r="JGD46" s="10"/>
      <c r="JGE46" s="10"/>
      <c r="JGF46" s="10"/>
      <c r="JGG46" s="10"/>
      <c r="JGH46" s="10"/>
      <c r="JGI46" s="10"/>
      <c r="JGJ46" s="10"/>
      <c r="JGK46" s="10"/>
      <c r="JGL46" s="10"/>
      <c r="JGM46" s="10"/>
      <c r="JGN46" s="10"/>
      <c r="JGO46" s="10"/>
      <c r="JGP46" s="10"/>
      <c r="JGQ46" s="10"/>
      <c r="JGR46" s="10"/>
      <c r="JGS46" s="10"/>
      <c r="JGT46" s="10"/>
      <c r="JGU46" s="10"/>
      <c r="JGV46" s="10"/>
      <c r="JGW46" s="10"/>
      <c r="JGX46" s="10"/>
      <c r="JGY46" s="10"/>
      <c r="JGZ46" s="10"/>
      <c r="JHA46" s="10"/>
      <c r="JHB46" s="10"/>
      <c r="JHC46" s="10"/>
      <c r="JHD46" s="10"/>
      <c r="JHE46" s="10"/>
      <c r="JHF46" s="10"/>
      <c r="JHG46" s="10"/>
      <c r="JHH46" s="10"/>
      <c r="JHI46" s="10"/>
      <c r="JHJ46" s="10"/>
      <c r="JHK46" s="10"/>
      <c r="JHL46" s="10"/>
      <c r="JHM46" s="10"/>
      <c r="JHN46" s="10"/>
      <c r="JHO46" s="10"/>
      <c r="JHP46" s="10"/>
      <c r="JHQ46" s="10"/>
      <c r="JHR46" s="10"/>
      <c r="JHS46" s="10"/>
      <c r="JHT46" s="10"/>
      <c r="JHU46" s="10"/>
      <c r="JHV46" s="10"/>
      <c r="JHW46" s="10"/>
      <c r="JHX46" s="10"/>
      <c r="JHY46" s="10"/>
      <c r="JHZ46" s="10"/>
      <c r="JIA46" s="10"/>
      <c r="JIB46" s="10"/>
      <c r="JIC46" s="10"/>
      <c r="JID46" s="10"/>
      <c r="JIE46" s="10"/>
      <c r="JIF46" s="10"/>
      <c r="JIG46" s="10"/>
      <c r="JIH46" s="10"/>
      <c r="JII46" s="10"/>
      <c r="JIJ46" s="10"/>
      <c r="JIK46" s="10"/>
      <c r="JIL46" s="10"/>
      <c r="JIM46" s="10"/>
      <c r="JIN46" s="10"/>
      <c r="JIO46" s="10"/>
      <c r="JIP46" s="10"/>
      <c r="JIQ46" s="10"/>
      <c r="JIR46" s="10"/>
      <c r="JIS46" s="10"/>
      <c r="JIT46" s="10"/>
      <c r="JIU46" s="10"/>
      <c r="JIV46" s="10"/>
      <c r="JIW46" s="10"/>
      <c r="JIX46" s="10"/>
      <c r="JIY46" s="10"/>
      <c r="JIZ46" s="10"/>
      <c r="JJA46" s="10"/>
      <c r="JJB46" s="10"/>
      <c r="JJC46" s="10"/>
      <c r="JJD46" s="10"/>
      <c r="JJE46" s="10"/>
      <c r="JJF46" s="10"/>
      <c r="JJG46" s="10"/>
      <c r="JJH46" s="10"/>
      <c r="JJI46" s="10"/>
      <c r="JJJ46" s="10"/>
      <c r="JJK46" s="10"/>
      <c r="JJL46" s="10"/>
      <c r="JJM46" s="10"/>
      <c r="JJN46" s="10"/>
      <c r="JJO46" s="10"/>
      <c r="JJP46" s="10"/>
      <c r="JJQ46" s="10"/>
      <c r="JJR46" s="10"/>
      <c r="JJS46" s="10"/>
      <c r="JJT46" s="10"/>
      <c r="JJU46" s="10"/>
      <c r="JJV46" s="10"/>
      <c r="JJW46" s="10"/>
      <c r="JJX46" s="10"/>
      <c r="JJY46" s="10"/>
      <c r="JJZ46" s="10"/>
    </row>
    <row r="47" spans="1:7046" s="26" customFormat="1" ht="17" x14ac:dyDescent="0.2">
      <c r="A47" s="29" t="s">
        <v>188</v>
      </c>
      <c r="B47" s="15"/>
      <c r="C47" s="15"/>
      <c r="D47" s="15"/>
      <c r="E47" s="15"/>
      <c r="F47" s="15"/>
      <c r="G47" s="23"/>
      <c r="H47" s="326"/>
      <c r="I47" s="23"/>
      <c r="J47" s="508">
        <f ca="1">IF(P47='Tesla Valuation Inputs'!D47,P47,IF(_xlfn.NORM.INV(O47,P47,('Tesla Valuation Inputs'!D47-P47))&lt;'Tesla Valuation Inputs'!B47,'Tesla Valuation Inputs'!B47,IF(_xlfn.NORM.INV(O47,P47,('Tesla Valuation Inputs'!D47-P47))&gt;'Tesla Valuation Inputs'!E47,'Tesla Valuation Inputs'!E47,_xlfn.NORM.INV(O47,P47,('Tesla Valuation Inputs'!D47-P47)))))</f>
        <v>0.27147410829258295</v>
      </c>
      <c r="K47" s="194"/>
      <c r="L47" s="27" t="s">
        <v>189</v>
      </c>
      <c r="M47" s="27"/>
      <c r="O47" s="52">
        <f ca="1">RAND()</f>
        <v>0.44392088236378091</v>
      </c>
      <c r="P47" s="53">
        <f>('Tesla Valuation Inputs'!D47-'Tesla Valuation Inputs'!C47)/2+'Tesla Valuation Inputs'!C47</f>
        <v>0.27500000000000002</v>
      </c>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c r="BT47" s="10"/>
      <c r="BU47" s="10"/>
      <c r="BV47" s="10"/>
      <c r="BW47" s="10"/>
      <c r="BX47" s="10"/>
      <c r="BY47" s="10"/>
      <c r="BZ47" s="10"/>
      <c r="CA47" s="10"/>
      <c r="CB47" s="10"/>
      <c r="CC47" s="10"/>
      <c r="CD47" s="10"/>
      <c r="CE47" s="10"/>
      <c r="CF47" s="10"/>
      <c r="CG47" s="10"/>
      <c r="CH47" s="10"/>
      <c r="CI47" s="10"/>
      <c r="CJ47" s="10"/>
      <c r="CK47" s="10"/>
      <c r="CL47" s="10"/>
      <c r="CM47" s="10"/>
      <c r="CN47" s="10"/>
      <c r="CO47" s="10"/>
      <c r="CP47" s="10"/>
      <c r="CQ47" s="10"/>
      <c r="CR47" s="10"/>
      <c r="CS47" s="10"/>
      <c r="CT47" s="10"/>
      <c r="CU47" s="10"/>
      <c r="CV47" s="10"/>
      <c r="CW47" s="10"/>
      <c r="CX47" s="10"/>
      <c r="CY47" s="10"/>
      <c r="CZ47" s="10"/>
      <c r="DA47" s="10"/>
      <c r="DB47" s="10"/>
      <c r="DC47" s="10"/>
      <c r="DD47" s="10"/>
      <c r="DE47" s="10"/>
      <c r="DF47" s="10"/>
      <c r="DG47" s="10"/>
      <c r="DH47" s="10"/>
      <c r="DI47" s="10"/>
      <c r="DJ47" s="10"/>
      <c r="DK47" s="10"/>
      <c r="DL47" s="10"/>
      <c r="DM47" s="10"/>
      <c r="DN47" s="10"/>
      <c r="DO47" s="10"/>
      <c r="DP47" s="10"/>
      <c r="DQ47" s="10"/>
      <c r="DR47" s="10"/>
      <c r="DS47" s="10"/>
      <c r="DT47" s="10"/>
      <c r="DU47" s="10"/>
      <c r="DV47" s="10"/>
      <c r="DW47" s="10"/>
      <c r="DX47" s="10"/>
      <c r="DY47" s="10"/>
      <c r="DZ47" s="10"/>
      <c r="EA47" s="10"/>
      <c r="EB47" s="10"/>
      <c r="EC47" s="10"/>
      <c r="ED47" s="10"/>
      <c r="EE47" s="10"/>
      <c r="EF47" s="10"/>
      <c r="EG47" s="10"/>
      <c r="EH47" s="10"/>
      <c r="EI47" s="10"/>
      <c r="EJ47" s="10"/>
      <c r="EK47" s="10"/>
      <c r="EL47" s="10"/>
      <c r="EM47" s="10"/>
      <c r="EN47" s="10"/>
      <c r="EO47" s="10"/>
      <c r="EP47" s="10"/>
      <c r="EQ47" s="10"/>
      <c r="ER47" s="10"/>
      <c r="ES47" s="10"/>
      <c r="ET47" s="10"/>
      <c r="EU47" s="10"/>
      <c r="EV47" s="10"/>
      <c r="EW47" s="10"/>
      <c r="EX47" s="10"/>
      <c r="EY47" s="10"/>
      <c r="EZ47" s="10"/>
      <c r="FA47" s="10"/>
      <c r="FB47" s="10"/>
      <c r="FC47" s="10"/>
      <c r="FD47" s="10"/>
      <c r="FE47" s="10"/>
      <c r="FF47" s="10"/>
      <c r="FG47" s="10"/>
      <c r="FH47" s="10"/>
      <c r="FI47" s="10"/>
      <c r="FJ47" s="10"/>
      <c r="FK47" s="10"/>
      <c r="FL47" s="10"/>
      <c r="FM47" s="10"/>
      <c r="FN47" s="10"/>
      <c r="FO47" s="10"/>
      <c r="FP47" s="10"/>
      <c r="FQ47" s="10"/>
      <c r="FR47" s="10"/>
      <c r="FS47" s="10"/>
      <c r="FT47" s="10"/>
      <c r="FU47" s="10"/>
      <c r="FV47" s="10"/>
      <c r="FW47" s="10"/>
      <c r="FX47" s="10"/>
      <c r="FY47" s="10"/>
      <c r="FZ47" s="10"/>
      <c r="GA47" s="10"/>
      <c r="GB47" s="10"/>
      <c r="GC47" s="10"/>
      <c r="GD47" s="10"/>
      <c r="GE47" s="10"/>
      <c r="GF47" s="10"/>
      <c r="GG47" s="10"/>
      <c r="GH47" s="10"/>
      <c r="GI47" s="10"/>
      <c r="GJ47" s="10"/>
      <c r="GK47" s="10"/>
      <c r="GL47" s="10"/>
      <c r="GM47" s="10"/>
      <c r="GN47" s="10"/>
      <c r="GO47" s="10"/>
      <c r="GP47" s="10"/>
      <c r="GQ47" s="10"/>
      <c r="GR47" s="10"/>
      <c r="GS47" s="10"/>
      <c r="GT47" s="10"/>
      <c r="GU47" s="10"/>
      <c r="GV47" s="10"/>
      <c r="GW47" s="10"/>
      <c r="GX47" s="10"/>
      <c r="GY47" s="10"/>
      <c r="GZ47" s="10"/>
      <c r="HA47" s="10"/>
      <c r="HB47" s="10"/>
      <c r="HC47" s="10"/>
      <c r="HD47" s="10"/>
      <c r="HE47" s="10"/>
      <c r="HF47" s="10"/>
      <c r="HG47" s="10"/>
      <c r="HH47" s="10"/>
      <c r="HI47" s="10"/>
      <c r="HJ47" s="10"/>
      <c r="HK47" s="10"/>
      <c r="HL47" s="10"/>
      <c r="HM47" s="10"/>
      <c r="HN47" s="10"/>
      <c r="HO47" s="10"/>
      <c r="HP47" s="10"/>
      <c r="HQ47" s="10"/>
      <c r="HR47" s="10"/>
      <c r="HS47" s="10"/>
      <c r="HT47" s="10"/>
      <c r="HU47" s="10"/>
      <c r="HV47" s="10"/>
      <c r="HW47" s="10"/>
      <c r="HX47" s="10"/>
      <c r="HY47" s="10"/>
      <c r="HZ47" s="10"/>
      <c r="IA47" s="10"/>
      <c r="IB47" s="10"/>
      <c r="IC47" s="10"/>
      <c r="ID47" s="10"/>
      <c r="IE47" s="10"/>
      <c r="IF47" s="10"/>
      <c r="IG47" s="10"/>
      <c r="IH47" s="10"/>
      <c r="II47" s="10"/>
      <c r="IJ47" s="10"/>
      <c r="IK47" s="10"/>
      <c r="IL47" s="10"/>
      <c r="IM47" s="10"/>
      <c r="IN47" s="10"/>
      <c r="IO47" s="10"/>
      <c r="IP47" s="10"/>
      <c r="IQ47" s="10"/>
      <c r="IR47" s="10"/>
      <c r="IS47" s="10"/>
      <c r="IT47" s="10"/>
      <c r="IU47" s="10"/>
      <c r="IV47" s="10"/>
      <c r="IW47" s="10"/>
      <c r="IX47" s="10"/>
      <c r="IY47" s="10"/>
      <c r="IZ47" s="10"/>
      <c r="JA47" s="10"/>
      <c r="JB47" s="10"/>
      <c r="JC47" s="10"/>
      <c r="JD47" s="10"/>
      <c r="JE47" s="10"/>
      <c r="JF47" s="10"/>
      <c r="JG47" s="10"/>
      <c r="JH47" s="10"/>
      <c r="JI47" s="10"/>
      <c r="JJ47" s="10"/>
      <c r="JK47" s="10"/>
      <c r="JL47" s="10"/>
      <c r="JM47" s="10"/>
      <c r="JN47" s="10"/>
      <c r="JO47" s="10"/>
      <c r="JP47" s="10"/>
      <c r="JQ47" s="10"/>
      <c r="JR47" s="10"/>
      <c r="JS47" s="10"/>
      <c r="JT47" s="10"/>
      <c r="JU47" s="10"/>
      <c r="JV47" s="10"/>
      <c r="JW47" s="10"/>
      <c r="JX47" s="10"/>
      <c r="JY47" s="10"/>
      <c r="JZ47" s="10"/>
      <c r="KA47" s="10"/>
      <c r="KB47" s="10"/>
      <c r="KC47" s="10"/>
      <c r="KD47" s="10"/>
      <c r="KE47" s="10"/>
      <c r="KF47" s="10"/>
      <c r="KG47" s="10"/>
      <c r="KH47" s="10"/>
      <c r="KI47" s="10"/>
      <c r="KJ47" s="10"/>
      <c r="KK47" s="10"/>
      <c r="KL47" s="10"/>
      <c r="KM47" s="10"/>
      <c r="KN47" s="10"/>
      <c r="KO47" s="10"/>
      <c r="KP47" s="10"/>
      <c r="KQ47" s="10"/>
      <c r="KR47" s="10"/>
      <c r="KS47" s="10"/>
      <c r="KT47" s="10"/>
      <c r="KU47" s="10"/>
      <c r="KV47" s="10"/>
      <c r="KW47" s="10"/>
      <c r="KX47" s="10"/>
      <c r="KY47" s="10"/>
      <c r="KZ47" s="10"/>
      <c r="LA47" s="10"/>
      <c r="LB47" s="10"/>
      <c r="LC47" s="10"/>
      <c r="LD47" s="10"/>
      <c r="LE47" s="10"/>
      <c r="LF47" s="10"/>
      <c r="LG47" s="10"/>
      <c r="LH47" s="10"/>
      <c r="LI47" s="10"/>
      <c r="LJ47" s="10"/>
      <c r="LK47" s="10"/>
      <c r="LL47" s="10"/>
      <c r="LM47" s="10"/>
      <c r="LN47" s="10"/>
      <c r="LO47" s="10"/>
      <c r="LP47" s="10"/>
      <c r="LQ47" s="10"/>
      <c r="LR47" s="10"/>
      <c r="LS47" s="10"/>
      <c r="LT47" s="10"/>
      <c r="LU47" s="10"/>
      <c r="LV47" s="10"/>
      <c r="LW47" s="10"/>
      <c r="LX47" s="10"/>
      <c r="LY47" s="10"/>
      <c r="LZ47" s="10"/>
      <c r="MA47" s="10"/>
      <c r="MB47" s="10"/>
      <c r="MC47" s="10"/>
      <c r="MD47" s="10"/>
      <c r="ME47" s="10"/>
      <c r="MF47" s="10"/>
      <c r="MG47" s="10"/>
      <c r="MH47" s="10"/>
      <c r="MI47" s="10"/>
      <c r="MJ47" s="10"/>
      <c r="MK47" s="10"/>
      <c r="ML47" s="10"/>
      <c r="MM47" s="10"/>
      <c r="MN47" s="10"/>
      <c r="MO47" s="10"/>
      <c r="MP47" s="10"/>
      <c r="MQ47" s="10"/>
      <c r="MR47" s="10"/>
      <c r="MS47" s="10"/>
      <c r="MT47" s="10"/>
      <c r="MU47" s="10"/>
      <c r="MV47" s="10"/>
      <c r="MW47" s="10"/>
      <c r="MX47" s="10"/>
      <c r="MY47" s="10"/>
      <c r="MZ47" s="10"/>
      <c r="NA47" s="10"/>
      <c r="NB47" s="10"/>
      <c r="NC47" s="10"/>
      <c r="ND47" s="10"/>
      <c r="NE47" s="10"/>
      <c r="NF47" s="10"/>
      <c r="NG47" s="10"/>
      <c r="NH47" s="10"/>
      <c r="NI47" s="10"/>
      <c r="NJ47" s="10"/>
      <c r="NK47" s="10"/>
      <c r="NL47" s="10"/>
      <c r="NM47" s="10"/>
      <c r="NN47" s="10"/>
      <c r="NO47" s="10"/>
      <c r="NP47" s="10"/>
      <c r="NQ47" s="10"/>
      <c r="NR47" s="10"/>
      <c r="NS47" s="10"/>
      <c r="NT47" s="10"/>
      <c r="NU47" s="10"/>
      <c r="NV47" s="10"/>
      <c r="NW47" s="10"/>
      <c r="NX47" s="10"/>
      <c r="NY47" s="10"/>
      <c r="NZ47" s="10"/>
      <c r="OA47" s="10"/>
      <c r="OB47" s="10"/>
      <c r="OC47" s="10"/>
      <c r="OD47" s="10"/>
      <c r="OE47" s="10"/>
      <c r="OF47" s="10"/>
      <c r="OG47" s="10"/>
      <c r="OH47" s="10"/>
      <c r="OI47" s="10"/>
      <c r="OJ47" s="10"/>
      <c r="OK47" s="10"/>
      <c r="OL47" s="10"/>
      <c r="OM47" s="10"/>
      <c r="ON47" s="10"/>
      <c r="OO47" s="10"/>
      <c r="OP47" s="10"/>
      <c r="OQ47" s="10"/>
      <c r="OR47" s="10"/>
      <c r="OS47" s="10"/>
      <c r="OT47" s="10"/>
      <c r="OU47" s="10"/>
      <c r="OV47" s="10"/>
      <c r="OW47" s="10"/>
      <c r="OX47" s="10"/>
      <c r="OY47" s="10"/>
      <c r="OZ47" s="10"/>
      <c r="PA47" s="10"/>
      <c r="PB47" s="10"/>
      <c r="PC47" s="10"/>
      <c r="PD47" s="10"/>
      <c r="PE47" s="10"/>
      <c r="PF47" s="10"/>
      <c r="PG47" s="10"/>
      <c r="PH47" s="10"/>
      <c r="PI47" s="10"/>
      <c r="PJ47" s="10"/>
      <c r="PK47" s="10"/>
      <c r="PL47" s="10"/>
      <c r="PM47" s="10"/>
      <c r="PN47" s="10"/>
      <c r="PO47" s="10"/>
      <c r="PP47" s="10"/>
      <c r="PQ47" s="10"/>
      <c r="PR47" s="10"/>
      <c r="PS47" s="10"/>
      <c r="PT47" s="10"/>
      <c r="PU47" s="10"/>
      <c r="PV47" s="10"/>
      <c r="PW47" s="10"/>
      <c r="PX47" s="10"/>
      <c r="PY47" s="10"/>
      <c r="PZ47" s="10"/>
      <c r="QA47" s="10"/>
      <c r="QB47" s="10"/>
      <c r="QC47" s="10"/>
      <c r="QD47" s="10"/>
      <c r="QE47" s="10"/>
      <c r="QF47" s="10"/>
      <c r="QG47" s="10"/>
      <c r="QH47" s="10"/>
      <c r="QI47" s="10"/>
      <c r="QJ47" s="10"/>
      <c r="QK47" s="10"/>
      <c r="QL47" s="10"/>
      <c r="QM47" s="10"/>
      <c r="QN47" s="10"/>
      <c r="QO47" s="10"/>
      <c r="QP47" s="10"/>
      <c r="QQ47" s="10"/>
      <c r="QR47" s="10"/>
      <c r="QS47" s="10"/>
      <c r="QT47" s="10"/>
      <c r="QU47" s="10"/>
      <c r="QV47" s="10"/>
      <c r="QW47" s="10"/>
      <c r="QX47" s="10"/>
      <c r="QY47" s="10"/>
      <c r="QZ47" s="10"/>
      <c r="RA47" s="10"/>
      <c r="RB47" s="10"/>
      <c r="RC47" s="10"/>
      <c r="RD47" s="10"/>
      <c r="RE47" s="10"/>
      <c r="RF47" s="10"/>
      <c r="RG47" s="10"/>
      <c r="RH47" s="10"/>
      <c r="RI47" s="10"/>
      <c r="RJ47" s="10"/>
      <c r="RK47" s="10"/>
      <c r="RL47" s="10"/>
      <c r="RM47" s="10"/>
      <c r="RN47" s="10"/>
      <c r="RO47" s="10"/>
      <c r="RP47" s="10"/>
      <c r="RQ47" s="10"/>
      <c r="RR47" s="10"/>
      <c r="RS47" s="10"/>
      <c r="RT47" s="10"/>
      <c r="RU47" s="10"/>
      <c r="RV47" s="10"/>
      <c r="RW47" s="10"/>
      <c r="RX47" s="10"/>
      <c r="RY47" s="10"/>
      <c r="RZ47" s="10"/>
      <c r="SA47" s="10"/>
      <c r="SB47" s="10"/>
      <c r="SC47" s="10"/>
      <c r="SD47" s="10"/>
      <c r="SE47" s="10"/>
      <c r="SF47" s="10"/>
      <c r="SG47" s="10"/>
      <c r="SH47" s="10"/>
      <c r="SI47" s="10"/>
      <c r="SJ47" s="10"/>
      <c r="SK47" s="10"/>
      <c r="SL47" s="10"/>
      <c r="SM47" s="10"/>
      <c r="SN47" s="10"/>
      <c r="SO47" s="10"/>
      <c r="SP47" s="10"/>
      <c r="SQ47" s="10"/>
      <c r="SR47" s="10"/>
      <c r="SS47" s="10"/>
      <c r="ST47" s="10"/>
      <c r="SU47" s="10"/>
      <c r="SV47" s="10"/>
      <c r="SW47" s="10"/>
      <c r="SX47" s="10"/>
      <c r="SY47" s="10"/>
      <c r="SZ47" s="10"/>
      <c r="TA47" s="10"/>
      <c r="TB47" s="10"/>
      <c r="TC47" s="10"/>
      <c r="TD47" s="10"/>
      <c r="TE47" s="10"/>
      <c r="TF47" s="10"/>
      <c r="TG47" s="10"/>
      <c r="TH47" s="10"/>
      <c r="TI47" s="10"/>
      <c r="TJ47" s="10"/>
      <c r="TK47" s="10"/>
      <c r="TL47" s="10"/>
      <c r="TM47" s="10"/>
      <c r="TN47" s="10"/>
      <c r="TO47" s="10"/>
      <c r="TP47" s="10"/>
      <c r="TQ47" s="10"/>
      <c r="TR47" s="10"/>
      <c r="TS47" s="10"/>
      <c r="TT47" s="10"/>
      <c r="TU47" s="10"/>
      <c r="TV47" s="10"/>
      <c r="TW47" s="10"/>
      <c r="TX47" s="10"/>
      <c r="TY47" s="10"/>
      <c r="TZ47" s="10"/>
      <c r="UA47" s="10"/>
      <c r="UB47" s="10"/>
      <c r="UC47" s="10"/>
      <c r="UD47" s="10"/>
      <c r="UE47" s="10"/>
      <c r="UF47" s="10"/>
      <c r="UG47" s="10"/>
      <c r="UH47" s="10"/>
      <c r="UI47" s="10"/>
      <c r="UJ47" s="10"/>
      <c r="UK47" s="10"/>
      <c r="UL47" s="10"/>
      <c r="UM47" s="10"/>
      <c r="UN47" s="10"/>
      <c r="UO47" s="10"/>
      <c r="UP47" s="10"/>
      <c r="UQ47" s="10"/>
      <c r="UR47" s="10"/>
      <c r="US47" s="10"/>
      <c r="UT47" s="10"/>
      <c r="UU47" s="10"/>
      <c r="UV47" s="10"/>
      <c r="UW47" s="10"/>
      <c r="UX47" s="10"/>
      <c r="UY47" s="10"/>
      <c r="UZ47" s="10"/>
      <c r="VA47" s="10"/>
      <c r="VB47" s="10"/>
      <c r="VC47" s="10"/>
      <c r="VD47" s="10"/>
      <c r="VE47" s="10"/>
      <c r="VF47" s="10"/>
      <c r="VG47" s="10"/>
      <c r="VH47" s="10"/>
      <c r="VI47" s="10"/>
      <c r="VJ47" s="10"/>
      <c r="VK47" s="10"/>
      <c r="VL47" s="10"/>
      <c r="VM47" s="10"/>
      <c r="VN47" s="10"/>
      <c r="VO47" s="10"/>
      <c r="VP47" s="10"/>
      <c r="VQ47" s="10"/>
      <c r="VR47" s="10"/>
      <c r="VS47" s="10"/>
      <c r="VT47" s="10"/>
      <c r="VU47" s="10"/>
      <c r="VV47" s="10"/>
      <c r="VW47" s="10"/>
      <c r="VX47" s="10"/>
      <c r="VY47" s="10"/>
      <c r="VZ47" s="10"/>
      <c r="WA47" s="10"/>
      <c r="WB47" s="10"/>
      <c r="WC47" s="10"/>
      <c r="WD47" s="10"/>
      <c r="WE47" s="10"/>
      <c r="WF47" s="10"/>
      <c r="WG47" s="10"/>
      <c r="WH47" s="10"/>
      <c r="WI47" s="10"/>
      <c r="WJ47" s="10"/>
      <c r="WK47" s="10"/>
      <c r="WL47" s="10"/>
      <c r="WM47" s="10"/>
      <c r="WN47" s="10"/>
      <c r="WO47" s="10"/>
      <c r="WP47" s="10"/>
      <c r="WQ47" s="10"/>
      <c r="WR47" s="10"/>
      <c r="WS47" s="10"/>
      <c r="WT47" s="10"/>
      <c r="WU47" s="10"/>
      <c r="WV47" s="10"/>
      <c r="WW47" s="10"/>
      <c r="WX47" s="10"/>
      <c r="WY47" s="10"/>
      <c r="WZ47" s="10"/>
      <c r="XA47" s="10"/>
      <c r="XB47" s="10"/>
      <c r="XC47" s="10"/>
      <c r="XD47" s="10"/>
      <c r="XE47" s="10"/>
      <c r="XF47" s="10"/>
      <c r="XG47" s="10"/>
      <c r="XH47" s="10"/>
      <c r="XI47" s="10"/>
      <c r="XJ47" s="10"/>
      <c r="XK47" s="10"/>
      <c r="XL47" s="10"/>
      <c r="XM47" s="10"/>
      <c r="XN47" s="10"/>
      <c r="XO47" s="10"/>
      <c r="XP47" s="10"/>
      <c r="XQ47" s="10"/>
      <c r="XR47" s="10"/>
      <c r="XS47" s="10"/>
      <c r="XT47" s="10"/>
      <c r="XU47" s="10"/>
      <c r="XV47" s="10"/>
      <c r="XW47" s="10"/>
      <c r="XX47" s="10"/>
      <c r="XY47" s="10"/>
      <c r="XZ47" s="10"/>
      <c r="YA47" s="10"/>
      <c r="YB47" s="10"/>
      <c r="YC47" s="10"/>
      <c r="YD47" s="10"/>
      <c r="YE47" s="10"/>
      <c r="YF47" s="10"/>
      <c r="YG47" s="10"/>
      <c r="YH47" s="10"/>
      <c r="YI47" s="10"/>
      <c r="YJ47" s="10"/>
      <c r="YK47" s="10"/>
      <c r="YL47" s="10"/>
      <c r="YM47" s="10"/>
      <c r="YN47" s="10"/>
      <c r="YO47" s="10"/>
      <c r="YP47" s="10"/>
      <c r="YQ47" s="10"/>
      <c r="YR47" s="10"/>
      <c r="YS47" s="10"/>
      <c r="YT47" s="10"/>
      <c r="YU47" s="10"/>
      <c r="YV47" s="10"/>
      <c r="YW47" s="10"/>
      <c r="YX47" s="10"/>
      <c r="YY47" s="10"/>
      <c r="YZ47" s="10"/>
      <c r="ZA47" s="10"/>
      <c r="ZB47" s="10"/>
      <c r="ZC47" s="10"/>
      <c r="ZD47" s="10"/>
      <c r="ZE47" s="10"/>
      <c r="ZF47" s="10"/>
      <c r="ZG47" s="10"/>
      <c r="ZH47" s="10"/>
      <c r="ZI47" s="10"/>
      <c r="ZJ47" s="10"/>
      <c r="ZK47" s="10"/>
      <c r="ZL47" s="10"/>
      <c r="ZM47" s="10"/>
      <c r="ZN47" s="10"/>
      <c r="ZO47" s="10"/>
      <c r="ZP47" s="10"/>
      <c r="ZQ47" s="10"/>
      <c r="ZR47" s="10"/>
      <c r="ZS47" s="10"/>
      <c r="ZT47" s="10"/>
      <c r="ZU47" s="10"/>
      <c r="ZV47" s="10"/>
      <c r="ZW47" s="10"/>
      <c r="ZX47" s="10"/>
      <c r="ZY47" s="10"/>
      <c r="ZZ47" s="10"/>
      <c r="AAA47" s="10"/>
      <c r="AAB47" s="10"/>
      <c r="AAC47" s="10"/>
      <c r="AAD47" s="10"/>
      <c r="AAE47" s="10"/>
      <c r="AAF47" s="10"/>
      <c r="AAG47" s="10"/>
      <c r="AAH47" s="10"/>
      <c r="AAI47" s="10"/>
      <c r="AAJ47" s="10"/>
      <c r="AAK47" s="10"/>
      <c r="AAL47" s="10"/>
      <c r="AAM47" s="10"/>
      <c r="AAN47" s="10"/>
      <c r="AAO47" s="10"/>
      <c r="AAP47" s="10"/>
      <c r="AAQ47" s="10"/>
      <c r="AAR47" s="10"/>
      <c r="AAS47" s="10"/>
      <c r="AAT47" s="10"/>
      <c r="AAU47" s="10"/>
      <c r="AAV47" s="10"/>
      <c r="AAW47" s="10"/>
      <c r="AAX47" s="10"/>
      <c r="AAY47" s="10"/>
      <c r="AAZ47" s="10"/>
      <c r="ABA47" s="10"/>
      <c r="ABB47" s="10"/>
      <c r="ABC47" s="10"/>
      <c r="ABD47" s="10"/>
      <c r="ABE47" s="10"/>
      <c r="ABF47" s="10"/>
      <c r="ABG47" s="10"/>
      <c r="ABH47" s="10"/>
      <c r="ABI47" s="10"/>
      <c r="ABJ47" s="10"/>
      <c r="ABK47" s="10"/>
      <c r="ABL47" s="10"/>
      <c r="ABM47" s="10"/>
      <c r="ABN47" s="10"/>
      <c r="ABO47" s="10"/>
      <c r="ABP47" s="10"/>
      <c r="ABQ47" s="10"/>
      <c r="ABR47" s="10"/>
      <c r="ABS47" s="10"/>
      <c r="ABT47" s="10"/>
      <c r="ABU47" s="10"/>
      <c r="ABV47" s="10"/>
      <c r="ABW47" s="10"/>
      <c r="ABX47" s="10"/>
      <c r="ABY47" s="10"/>
      <c r="ABZ47" s="10"/>
      <c r="ACA47" s="10"/>
      <c r="ACB47" s="10"/>
      <c r="ACC47" s="10"/>
      <c r="ACD47" s="10"/>
      <c r="ACE47" s="10"/>
      <c r="ACF47" s="10"/>
      <c r="ACG47" s="10"/>
      <c r="ACH47" s="10"/>
      <c r="ACI47" s="10"/>
      <c r="ACJ47" s="10"/>
      <c r="ACK47" s="10"/>
      <c r="ACL47" s="10"/>
      <c r="ACM47" s="10"/>
      <c r="ACN47" s="10"/>
      <c r="ACO47" s="10"/>
      <c r="ACP47" s="10"/>
      <c r="ACQ47" s="10"/>
      <c r="ACR47" s="10"/>
      <c r="ACS47" s="10"/>
      <c r="ACT47" s="10"/>
      <c r="ACU47" s="10"/>
      <c r="ACV47" s="10"/>
      <c r="ACW47" s="10"/>
      <c r="ACX47" s="10"/>
      <c r="ACY47" s="10"/>
      <c r="ACZ47" s="10"/>
      <c r="ADA47" s="10"/>
      <c r="ADB47" s="10"/>
      <c r="ADC47" s="10"/>
      <c r="ADD47" s="10"/>
      <c r="ADE47" s="10"/>
      <c r="ADF47" s="10"/>
      <c r="ADG47" s="10"/>
      <c r="ADH47" s="10"/>
      <c r="ADI47" s="10"/>
      <c r="ADJ47" s="10"/>
      <c r="ADK47" s="10"/>
      <c r="ADL47" s="10"/>
      <c r="ADM47" s="10"/>
      <c r="ADN47" s="10"/>
      <c r="ADO47" s="10"/>
      <c r="ADP47" s="10"/>
      <c r="ADQ47" s="10"/>
      <c r="ADR47" s="10"/>
      <c r="ADS47" s="10"/>
      <c r="ADT47" s="10"/>
      <c r="ADU47" s="10"/>
      <c r="ADV47" s="10"/>
      <c r="ADW47" s="10"/>
      <c r="ADX47" s="10"/>
      <c r="ADY47" s="10"/>
      <c r="ADZ47" s="10"/>
      <c r="AEA47" s="10"/>
      <c r="AEB47" s="10"/>
      <c r="AEC47" s="10"/>
      <c r="AED47" s="10"/>
      <c r="AEE47" s="10"/>
      <c r="AEF47" s="10"/>
      <c r="AEG47" s="10"/>
      <c r="AEH47" s="10"/>
      <c r="AEI47" s="10"/>
      <c r="AEJ47" s="10"/>
      <c r="AEK47" s="10"/>
      <c r="AEL47" s="10"/>
      <c r="AEM47" s="10"/>
      <c r="AEN47" s="10"/>
      <c r="AEO47" s="10"/>
      <c r="AEP47" s="10"/>
      <c r="AEQ47" s="10"/>
      <c r="AER47" s="10"/>
      <c r="AES47" s="10"/>
      <c r="AET47" s="10"/>
      <c r="AEU47" s="10"/>
      <c r="AEV47" s="10"/>
      <c r="AEW47" s="10"/>
      <c r="AEX47" s="10"/>
      <c r="AEY47" s="10"/>
      <c r="AEZ47" s="10"/>
      <c r="AFA47" s="10"/>
      <c r="AFB47" s="10"/>
      <c r="AFC47" s="10"/>
      <c r="AFD47" s="10"/>
      <c r="AFE47" s="10"/>
      <c r="AFF47" s="10"/>
      <c r="AFG47" s="10"/>
      <c r="AFH47" s="10"/>
      <c r="AFI47" s="10"/>
      <c r="AFJ47" s="10"/>
      <c r="AFK47" s="10"/>
      <c r="AFL47" s="10"/>
      <c r="AFM47" s="10"/>
      <c r="AFN47" s="10"/>
      <c r="AFO47" s="10"/>
      <c r="AFP47" s="10"/>
      <c r="AFQ47" s="10"/>
      <c r="AFR47" s="10"/>
      <c r="AFS47" s="10"/>
      <c r="AFT47" s="10"/>
      <c r="AFU47" s="10"/>
      <c r="AFV47" s="10"/>
      <c r="AFW47" s="10"/>
      <c r="AFX47" s="10"/>
      <c r="AFY47" s="10"/>
      <c r="AFZ47" s="10"/>
      <c r="AGA47" s="10"/>
      <c r="AGB47" s="10"/>
      <c r="AGC47" s="10"/>
      <c r="AGD47" s="10"/>
      <c r="AGE47" s="10"/>
      <c r="AGF47" s="10"/>
      <c r="AGG47" s="10"/>
      <c r="AGH47" s="10"/>
      <c r="AGI47" s="10"/>
      <c r="AGJ47" s="10"/>
      <c r="AGK47" s="10"/>
      <c r="AGL47" s="10"/>
      <c r="AGM47" s="10"/>
      <c r="AGN47" s="10"/>
      <c r="AGO47" s="10"/>
      <c r="AGP47" s="10"/>
      <c r="AGQ47" s="10"/>
      <c r="AGR47" s="10"/>
      <c r="AGS47" s="10"/>
      <c r="AGT47" s="10"/>
      <c r="AGU47" s="10"/>
      <c r="AGV47" s="10"/>
      <c r="AGW47" s="10"/>
      <c r="AGX47" s="10"/>
      <c r="AGY47" s="10"/>
      <c r="AGZ47" s="10"/>
      <c r="AHA47" s="10"/>
      <c r="AHB47" s="10"/>
      <c r="AHC47" s="10"/>
      <c r="AHD47" s="10"/>
      <c r="AHE47" s="10"/>
      <c r="AHF47" s="10"/>
      <c r="AHG47" s="10"/>
      <c r="AHH47" s="10"/>
      <c r="AHI47" s="10"/>
      <c r="AHJ47" s="10"/>
      <c r="AHK47" s="10"/>
      <c r="AHL47" s="10"/>
      <c r="AHM47" s="10"/>
      <c r="AHN47" s="10"/>
      <c r="AHO47" s="10"/>
      <c r="AHP47" s="10"/>
      <c r="AHQ47" s="10"/>
      <c r="AHR47" s="10"/>
      <c r="AHS47" s="10"/>
      <c r="AHT47" s="10"/>
      <c r="AHU47" s="10"/>
      <c r="AHV47" s="10"/>
      <c r="AHW47" s="10"/>
      <c r="AHX47" s="10"/>
      <c r="AHY47" s="10"/>
      <c r="AHZ47" s="10"/>
      <c r="AIA47" s="10"/>
      <c r="AIB47" s="10"/>
      <c r="AIC47" s="10"/>
      <c r="AID47" s="10"/>
      <c r="AIE47" s="10"/>
      <c r="AIF47" s="10"/>
      <c r="AIG47" s="10"/>
      <c r="AIH47" s="10"/>
      <c r="AII47" s="10"/>
      <c r="AIJ47" s="10"/>
      <c r="AIK47" s="10"/>
      <c r="AIL47" s="10"/>
      <c r="AIM47" s="10"/>
      <c r="AIN47" s="10"/>
      <c r="AIO47" s="10"/>
      <c r="AIP47" s="10"/>
      <c r="AIQ47" s="10"/>
      <c r="AIR47" s="10"/>
      <c r="AIS47" s="10"/>
      <c r="AIT47" s="10"/>
      <c r="AIU47" s="10"/>
      <c r="AIV47" s="10"/>
      <c r="AIW47" s="10"/>
      <c r="AIX47" s="10"/>
      <c r="AIY47" s="10"/>
      <c r="AIZ47" s="10"/>
      <c r="AJA47" s="10"/>
      <c r="AJB47" s="10"/>
      <c r="AJC47" s="10"/>
      <c r="AJD47" s="10"/>
      <c r="AJE47" s="10"/>
      <c r="AJF47" s="10"/>
      <c r="AJG47" s="10"/>
      <c r="AJH47" s="10"/>
      <c r="AJI47" s="10"/>
      <c r="AJJ47" s="10"/>
      <c r="AJK47" s="10"/>
      <c r="AJL47" s="10"/>
      <c r="AJM47" s="10"/>
      <c r="AJN47" s="10"/>
      <c r="AJO47" s="10"/>
      <c r="AJP47" s="10"/>
      <c r="AJQ47" s="10"/>
      <c r="AJR47" s="10"/>
      <c r="AJS47" s="10"/>
      <c r="AJT47" s="10"/>
      <c r="AJU47" s="10"/>
      <c r="AJV47" s="10"/>
      <c r="AJW47" s="10"/>
      <c r="AJX47" s="10"/>
      <c r="AJY47" s="10"/>
      <c r="AJZ47" s="10"/>
      <c r="AKA47" s="10"/>
      <c r="AKB47" s="10"/>
      <c r="AKC47" s="10"/>
      <c r="AKD47" s="10"/>
      <c r="AKE47" s="10"/>
      <c r="AKF47" s="10"/>
      <c r="AKG47" s="10"/>
      <c r="AKH47" s="10"/>
      <c r="AKI47" s="10"/>
      <c r="AKJ47" s="10"/>
      <c r="AKK47" s="10"/>
      <c r="AKL47" s="10"/>
      <c r="AKM47" s="10"/>
      <c r="AKN47" s="10"/>
      <c r="AKO47" s="10"/>
      <c r="AKP47" s="10"/>
      <c r="AKQ47" s="10"/>
      <c r="AKR47" s="10"/>
      <c r="AKS47" s="10"/>
      <c r="AKT47" s="10"/>
      <c r="AKU47" s="10"/>
      <c r="AKV47" s="10"/>
      <c r="AKW47" s="10"/>
      <c r="AKX47" s="10"/>
      <c r="AKY47" s="10"/>
      <c r="AKZ47" s="10"/>
      <c r="ALA47" s="10"/>
      <c r="ALB47" s="10"/>
      <c r="ALC47" s="10"/>
      <c r="ALD47" s="10"/>
      <c r="ALE47" s="10"/>
      <c r="ALF47" s="10"/>
      <c r="ALG47" s="10"/>
      <c r="ALH47" s="10"/>
      <c r="ALI47" s="10"/>
      <c r="ALJ47" s="10"/>
      <c r="ALK47" s="10"/>
      <c r="ALL47" s="10"/>
      <c r="ALM47" s="10"/>
      <c r="ALN47" s="10"/>
      <c r="ALO47" s="10"/>
      <c r="ALP47" s="10"/>
      <c r="ALQ47" s="10"/>
      <c r="ALR47" s="10"/>
      <c r="ALS47" s="10"/>
      <c r="ALT47" s="10"/>
      <c r="ALU47" s="10"/>
      <c r="ALV47" s="10"/>
      <c r="ALW47" s="10"/>
      <c r="ALX47" s="10"/>
      <c r="ALY47" s="10"/>
      <c r="ALZ47" s="10"/>
      <c r="AMA47" s="10"/>
      <c r="AMB47" s="10"/>
      <c r="AMC47" s="10"/>
      <c r="AMD47" s="10"/>
      <c r="AME47" s="10"/>
      <c r="AMF47" s="10"/>
      <c r="AMG47" s="10"/>
      <c r="AMH47" s="10"/>
      <c r="AMI47" s="10"/>
      <c r="AMJ47" s="10"/>
      <c r="AMK47" s="10"/>
      <c r="AML47" s="10"/>
      <c r="AMM47" s="10"/>
      <c r="AMN47" s="10"/>
      <c r="AMO47" s="10"/>
      <c r="AMP47" s="10"/>
      <c r="AMQ47" s="10"/>
      <c r="AMR47" s="10"/>
      <c r="AMS47" s="10"/>
      <c r="AMT47" s="10"/>
      <c r="AMU47" s="10"/>
      <c r="AMV47" s="10"/>
      <c r="AMW47" s="10"/>
      <c r="AMX47" s="10"/>
      <c r="AMY47" s="10"/>
      <c r="AMZ47" s="10"/>
      <c r="ANA47" s="10"/>
      <c r="ANB47" s="10"/>
      <c r="ANC47" s="10"/>
      <c r="AND47" s="10"/>
      <c r="ANE47" s="10"/>
      <c r="ANF47" s="10"/>
      <c r="ANG47" s="10"/>
      <c r="ANH47" s="10"/>
      <c r="ANI47" s="10"/>
      <c r="ANJ47" s="10"/>
      <c r="ANK47" s="10"/>
      <c r="ANL47" s="10"/>
      <c r="ANM47" s="10"/>
      <c r="ANN47" s="10"/>
      <c r="ANO47" s="10"/>
      <c r="ANP47" s="10"/>
      <c r="ANQ47" s="10"/>
      <c r="ANR47" s="10"/>
      <c r="ANS47" s="10"/>
      <c r="ANT47" s="10"/>
      <c r="ANU47" s="10"/>
      <c r="ANV47" s="10"/>
      <c r="ANW47" s="10"/>
      <c r="ANX47" s="10"/>
      <c r="ANY47" s="10"/>
      <c r="ANZ47" s="10"/>
      <c r="AOA47" s="10"/>
      <c r="AOB47" s="10"/>
      <c r="AOC47" s="10"/>
      <c r="AOD47" s="10"/>
      <c r="AOE47" s="10"/>
      <c r="AOF47" s="10"/>
      <c r="AOG47" s="10"/>
      <c r="AOH47" s="10"/>
      <c r="AOI47" s="10"/>
      <c r="AOJ47" s="10"/>
      <c r="AOK47" s="10"/>
      <c r="AOL47" s="10"/>
      <c r="AOM47" s="10"/>
      <c r="AON47" s="10"/>
      <c r="AOO47" s="10"/>
      <c r="AOP47" s="10"/>
      <c r="AOQ47" s="10"/>
      <c r="AOR47" s="10"/>
      <c r="AOS47" s="10"/>
      <c r="AOT47" s="10"/>
      <c r="AOU47" s="10"/>
      <c r="AOV47" s="10"/>
      <c r="AOW47" s="10"/>
      <c r="AOX47" s="10"/>
      <c r="AOY47" s="10"/>
      <c r="AOZ47" s="10"/>
      <c r="APA47" s="10"/>
      <c r="APB47" s="10"/>
      <c r="APC47" s="10"/>
      <c r="APD47" s="10"/>
      <c r="APE47" s="10"/>
      <c r="APF47" s="10"/>
      <c r="APG47" s="10"/>
      <c r="APH47" s="10"/>
      <c r="API47" s="10"/>
      <c r="APJ47" s="10"/>
      <c r="APK47" s="10"/>
      <c r="APL47" s="10"/>
      <c r="APM47" s="10"/>
      <c r="APN47" s="10"/>
      <c r="APO47" s="10"/>
      <c r="APP47" s="10"/>
      <c r="APQ47" s="10"/>
      <c r="APR47" s="10"/>
      <c r="APS47" s="10"/>
      <c r="APT47" s="10"/>
      <c r="APU47" s="10"/>
      <c r="APV47" s="10"/>
      <c r="APW47" s="10"/>
      <c r="APX47" s="10"/>
      <c r="APY47" s="10"/>
      <c r="APZ47" s="10"/>
      <c r="AQA47" s="10"/>
      <c r="AQB47" s="10"/>
      <c r="AQC47" s="10"/>
      <c r="AQD47" s="10"/>
      <c r="AQE47" s="10"/>
      <c r="AQF47" s="10"/>
      <c r="AQG47" s="10"/>
      <c r="AQH47" s="10"/>
      <c r="AQI47" s="10"/>
      <c r="AQJ47" s="10"/>
      <c r="AQK47" s="10"/>
      <c r="AQL47" s="10"/>
      <c r="AQM47" s="10"/>
      <c r="AQN47" s="10"/>
      <c r="AQO47" s="10"/>
      <c r="AQP47" s="10"/>
      <c r="AQQ47" s="10"/>
      <c r="AQR47" s="10"/>
      <c r="AQS47" s="10"/>
      <c r="AQT47" s="10"/>
      <c r="AQU47" s="10"/>
      <c r="AQV47" s="10"/>
      <c r="AQW47" s="10"/>
      <c r="AQX47" s="10"/>
      <c r="AQY47" s="10"/>
      <c r="AQZ47" s="10"/>
      <c r="ARA47" s="10"/>
      <c r="ARB47" s="10"/>
      <c r="ARC47" s="10"/>
      <c r="ARD47" s="10"/>
      <c r="ARE47" s="10"/>
      <c r="ARF47" s="10"/>
      <c r="ARG47" s="10"/>
      <c r="ARH47" s="10"/>
      <c r="ARI47" s="10"/>
      <c r="ARJ47" s="10"/>
      <c r="ARK47" s="10"/>
      <c r="ARL47" s="10"/>
      <c r="ARM47" s="10"/>
      <c r="ARN47" s="10"/>
      <c r="ARO47" s="10"/>
      <c r="ARP47" s="10"/>
      <c r="ARQ47" s="10"/>
      <c r="ARR47" s="10"/>
      <c r="ARS47" s="10"/>
      <c r="ART47" s="10"/>
      <c r="ARU47" s="10"/>
      <c r="ARV47" s="10"/>
      <c r="ARW47" s="10"/>
      <c r="ARX47" s="10"/>
      <c r="ARY47" s="10"/>
      <c r="ARZ47" s="10"/>
      <c r="ASA47" s="10"/>
      <c r="ASB47" s="10"/>
      <c r="ASC47" s="10"/>
      <c r="ASD47" s="10"/>
      <c r="ASE47" s="10"/>
      <c r="ASF47" s="10"/>
      <c r="ASG47" s="10"/>
      <c r="ASH47" s="10"/>
      <c r="ASI47" s="10"/>
      <c r="ASJ47" s="10"/>
      <c r="ASK47" s="10"/>
      <c r="ASL47" s="10"/>
      <c r="ASM47" s="10"/>
      <c r="ASN47" s="10"/>
      <c r="ASO47" s="10"/>
      <c r="ASP47" s="10"/>
      <c r="ASQ47" s="10"/>
      <c r="ASR47" s="10"/>
      <c r="ASS47" s="10"/>
      <c r="AST47" s="10"/>
      <c r="ASU47" s="10"/>
      <c r="ASV47" s="10"/>
      <c r="ASW47" s="10"/>
      <c r="ASX47" s="10"/>
      <c r="ASY47" s="10"/>
      <c r="ASZ47" s="10"/>
      <c r="ATA47" s="10"/>
      <c r="ATB47" s="10"/>
      <c r="ATC47" s="10"/>
      <c r="ATD47" s="10"/>
      <c r="ATE47" s="10"/>
      <c r="ATF47" s="10"/>
      <c r="ATG47" s="10"/>
      <c r="ATH47" s="10"/>
      <c r="ATI47" s="10"/>
      <c r="ATJ47" s="10"/>
      <c r="ATK47" s="10"/>
      <c r="ATL47" s="10"/>
      <c r="ATM47" s="10"/>
      <c r="ATN47" s="10"/>
      <c r="ATO47" s="10"/>
      <c r="ATP47" s="10"/>
      <c r="ATQ47" s="10"/>
      <c r="ATR47" s="10"/>
      <c r="ATS47" s="10"/>
      <c r="ATT47" s="10"/>
      <c r="ATU47" s="10"/>
      <c r="ATV47" s="10"/>
      <c r="ATW47" s="10"/>
      <c r="ATX47" s="10"/>
      <c r="ATY47" s="10"/>
      <c r="ATZ47" s="10"/>
      <c r="AUA47" s="10"/>
      <c r="AUB47" s="10"/>
      <c r="AUC47" s="10"/>
      <c r="AUD47" s="10"/>
      <c r="AUE47" s="10"/>
      <c r="AUF47" s="10"/>
      <c r="AUG47" s="10"/>
      <c r="AUH47" s="10"/>
      <c r="AUI47" s="10"/>
      <c r="AUJ47" s="10"/>
      <c r="AUK47" s="10"/>
      <c r="AUL47" s="10"/>
      <c r="AUM47" s="10"/>
      <c r="AUN47" s="10"/>
      <c r="AUO47" s="10"/>
      <c r="AUP47" s="10"/>
      <c r="AUQ47" s="10"/>
      <c r="AUR47" s="10"/>
      <c r="AUS47" s="10"/>
      <c r="AUT47" s="10"/>
      <c r="AUU47" s="10"/>
      <c r="AUV47" s="10"/>
      <c r="AUW47" s="10"/>
      <c r="AUX47" s="10"/>
      <c r="AUY47" s="10"/>
      <c r="AUZ47" s="10"/>
      <c r="AVA47" s="10"/>
      <c r="AVB47" s="10"/>
      <c r="AVC47" s="10"/>
      <c r="AVD47" s="10"/>
      <c r="AVE47" s="10"/>
      <c r="AVF47" s="10"/>
      <c r="AVG47" s="10"/>
      <c r="AVH47" s="10"/>
      <c r="AVI47" s="10"/>
      <c r="AVJ47" s="10"/>
      <c r="AVK47" s="10"/>
      <c r="AVL47" s="10"/>
      <c r="AVM47" s="10"/>
      <c r="AVN47" s="10"/>
      <c r="AVO47" s="10"/>
      <c r="AVP47" s="10"/>
      <c r="AVQ47" s="10"/>
      <c r="AVR47" s="10"/>
      <c r="AVS47" s="10"/>
      <c r="AVT47" s="10"/>
      <c r="AVU47" s="10"/>
      <c r="AVV47" s="10"/>
      <c r="AVW47" s="10"/>
      <c r="AVX47" s="10"/>
      <c r="AVY47" s="10"/>
      <c r="AVZ47" s="10"/>
      <c r="AWA47" s="10"/>
      <c r="AWB47" s="10"/>
      <c r="AWC47" s="10"/>
      <c r="AWD47" s="10"/>
      <c r="AWE47" s="10"/>
      <c r="AWF47" s="10"/>
      <c r="AWG47" s="10"/>
      <c r="AWH47" s="10"/>
      <c r="AWI47" s="10"/>
      <c r="AWJ47" s="10"/>
      <c r="AWK47" s="10"/>
      <c r="AWL47" s="10"/>
      <c r="AWM47" s="10"/>
      <c r="AWN47" s="10"/>
      <c r="AWO47" s="10"/>
      <c r="AWP47" s="10"/>
      <c r="AWQ47" s="10"/>
      <c r="AWR47" s="10"/>
      <c r="AWS47" s="10"/>
      <c r="AWT47" s="10"/>
      <c r="AWU47" s="10"/>
      <c r="AWV47" s="10"/>
      <c r="AWW47" s="10"/>
      <c r="AWX47" s="10"/>
      <c r="AWY47" s="10"/>
      <c r="AWZ47" s="10"/>
      <c r="AXA47" s="10"/>
      <c r="AXB47" s="10"/>
      <c r="AXC47" s="10"/>
      <c r="AXD47" s="10"/>
      <c r="AXE47" s="10"/>
      <c r="AXF47" s="10"/>
      <c r="AXG47" s="10"/>
      <c r="AXH47" s="10"/>
      <c r="AXI47" s="10"/>
      <c r="AXJ47" s="10"/>
      <c r="AXK47" s="10"/>
      <c r="AXL47" s="10"/>
      <c r="AXM47" s="10"/>
      <c r="AXN47" s="10"/>
      <c r="AXO47" s="10"/>
      <c r="AXP47" s="10"/>
      <c r="AXQ47" s="10"/>
      <c r="AXR47" s="10"/>
      <c r="AXS47" s="10"/>
      <c r="AXT47" s="10"/>
      <c r="AXU47" s="10"/>
      <c r="AXV47" s="10"/>
      <c r="AXW47" s="10"/>
      <c r="AXX47" s="10"/>
      <c r="AXY47" s="10"/>
      <c r="AXZ47" s="10"/>
      <c r="AYA47" s="10"/>
      <c r="AYB47" s="10"/>
      <c r="AYC47" s="10"/>
      <c r="AYD47" s="10"/>
      <c r="AYE47" s="10"/>
      <c r="AYF47" s="10"/>
      <c r="AYG47" s="10"/>
      <c r="AYH47" s="10"/>
      <c r="AYI47" s="10"/>
      <c r="AYJ47" s="10"/>
      <c r="AYK47" s="10"/>
      <c r="AYL47" s="10"/>
      <c r="AYM47" s="10"/>
      <c r="AYN47" s="10"/>
      <c r="AYO47" s="10"/>
      <c r="AYP47" s="10"/>
      <c r="AYQ47" s="10"/>
      <c r="AYR47" s="10"/>
      <c r="AYS47" s="10"/>
      <c r="AYT47" s="10"/>
      <c r="AYU47" s="10"/>
      <c r="AYV47" s="10"/>
      <c r="AYW47" s="10"/>
      <c r="AYX47" s="10"/>
      <c r="AYY47" s="10"/>
      <c r="AYZ47" s="10"/>
      <c r="AZA47" s="10"/>
      <c r="AZB47" s="10"/>
      <c r="AZC47" s="10"/>
      <c r="AZD47" s="10"/>
      <c r="AZE47" s="10"/>
      <c r="AZF47" s="10"/>
      <c r="AZG47" s="10"/>
      <c r="AZH47" s="10"/>
      <c r="AZI47" s="10"/>
      <c r="AZJ47" s="10"/>
      <c r="AZK47" s="10"/>
      <c r="AZL47" s="10"/>
      <c r="AZM47" s="10"/>
      <c r="AZN47" s="10"/>
      <c r="AZO47" s="10"/>
      <c r="AZP47" s="10"/>
      <c r="AZQ47" s="10"/>
      <c r="AZR47" s="10"/>
      <c r="AZS47" s="10"/>
      <c r="AZT47" s="10"/>
      <c r="AZU47" s="10"/>
      <c r="AZV47" s="10"/>
      <c r="AZW47" s="10"/>
      <c r="AZX47" s="10"/>
      <c r="AZY47" s="10"/>
      <c r="AZZ47" s="10"/>
      <c r="BAA47" s="10"/>
      <c r="BAB47" s="10"/>
      <c r="BAC47" s="10"/>
      <c r="BAD47" s="10"/>
      <c r="BAE47" s="10"/>
      <c r="BAF47" s="10"/>
      <c r="BAG47" s="10"/>
      <c r="BAH47" s="10"/>
      <c r="BAI47" s="10"/>
      <c r="BAJ47" s="10"/>
      <c r="BAK47" s="10"/>
      <c r="BAL47" s="10"/>
      <c r="BAM47" s="10"/>
      <c r="BAN47" s="10"/>
      <c r="BAO47" s="10"/>
      <c r="BAP47" s="10"/>
      <c r="BAQ47" s="10"/>
      <c r="BAR47" s="10"/>
      <c r="BAS47" s="10"/>
      <c r="BAT47" s="10"/>
      <c r="BAU47" s="10"/>
      <c r="BAV47" s="10"/>
      <c r="BAW47" s="10"/>
      <c r="BAX47" s="10"/>
      <c r="BAY47" s="10"/>
      <c r="BAZ47" s="10"/>
      <c r="BBA47" s="10"/>
      <c r="BBB47" s="10"/>
      <c r="BBC47" s="10"/>
      <c r="BBD47" s="10"/>
      <c r="BBE47" s="10"/>
      <c r="BBF47" s="10"/>
      <c r="BBG47" s="10"/>
      <c r="BBH47" s="10"/>
      <c r="BBI47" s="10"/>
      <c r="BBJ47" s="10"/>
      <c r="BBK47" s="10"/>
      <c r="BBL47" s="10"/>
      <c r="BBM47" s="10"/>
      <c r="BBN47" s="10"/>
      <c r="BBO47" s="10"/>
      <c r="BBP47" s="10"/>
      <c r="BBQ47" s="10"/>
      <c r="BBR47" s="10"/>
      <c r="BBS47" s="10"/>
      <c r="BBT47" s="10"/>
      <c r="BBU47" s="10"/>
      <c r="BBV47" s="10"/>
      <c r="BBW47" s="10"/>
      <c r="BBX47" s="10"/>
      <c r="BBY47" s="10"/>
      <c r="BBZ47" s="10"/>
      <c r="BCA47" s="10"/>
      <c r="BCB47" s="10"/>
      <c r="BCC47" s="10"/>
      <c r="BCD47" s="10"/>
      <c r="BCE47" s="10"/>
      <c r="BCF47" s="10"/>
      <c r="BCG47" s="10"/>
      <c r="BCH47" s="10"/>
      <c r="BCI47" s="10"/>
      <c r="BCJ47" s="10"/>
      <c r="BCK47" s="10"/>
      <c r="BCL47" s="10"/>
      <c r="BCM47" s="10"/>
      <c r="BCN47" s="10"/>
      <c r="BCO47" s="10"/>
      <c r="BCP47" s="10"/>
      <c r="BCQ47" s="10"/>
      <c r="BCR47" s="10"/>
      <c r="BCS47" s="10"/>
      <c r="BCT47" s="10"/>
      <c r="BCU47" s="10"/>
      <c r="BCV47" s="10"/>
      <c r="BCW47" s="10"/>
      <c r="BCX47" s="10"/>
      <c r="BCY47" s="10"/>
      <c r="BCZ47" s="10"/>
      <c r="BDA47" s="10"/>
      <c r="BDB47" s="10"/>
      <c r="BDC47" s="10"/>
      <c r="BDD47" s="10"/>
      <c r="BDE47" s="10"/>
      <c r="BDF47" s="10"/>
      <c r="BDG47" s="10"/>
      <c r="BDH47" s="10"/>
      <c r="BDI47" s="10"/>
      <c r="BDJ47" s="10"/>
      <c r="BDK47" s="10"/>
      <c r="BDL47" s="10"/>
      <c r="BDM47" s="10"/>
      <c r="BDN47" s="10"/>
      <c r="BDO47" s="10"/>
      <c r="BDP47" s="10"/>
      <c r="BDQ47" s="10"/>
      <c r="BDR47" s="10"/>
      <c r="BDS47" s="10"/>
      <c r="BDT47" s="10"/>
      <c r="BDU47" s="10"/>
      <c r="BDV47" s="10"/>
      <c r="BDW47" s="10"/>
      <c r="BDX47" s="10"/>
      <c r="BDY47" s="10"/>
      <c r="BDZ47" s="10"/>
      <c r="BEA47" s="10"/>
      <c r="BEB47" s="10"/>
      <c r="BEC47" s="10"/>
      <c r="BED47" s="10"/>
      <c r="BEE47" s="10"/>
      <c r="BEF47" s="10"/>
      <c r="BEG47" s="10"/>
      <c r="BEH47" s="10"/>
      <c r="BEI47" s="10"/>
      <c r="BEJ47" s="10"/>
      <c r="BEK47" s="10"/>
      <c r="BEL47" s="10"/>
      <c r="BEM47" s="10"/>
      <c r="BEN47" s="10"/>
      <c r="BEO47" s="10"/>
      <c r="BEP47" s="10"/>
      <c r="BEQ47" s="10"/>
      <c r="BER47" s="10"/>
      <c r="BES47" s="10"/>
      <c r="BET47" s="10"/>
      <c r="BEU47" s="10"/>
      <c r="BEV47" s="10"/>
      <c r="BEW47" s="10"/>
      <c r="BEX47" s="10"/>
      <c r="BEY47" s="10"/>
      <c r="BEZ47" s="10"/>
      <c r="BFA47" s="10"/>
      <c r="BFB47" s="10"/>
      <c r="BFC47" s="10"/>
      <c r="BFD47" s="10"/>
      <c r="BFE47" s="10"/>
      <c r="BFF47" s="10"/>
      <c r="BFG47" s="10"/>
      <c r="BFH47" s="10"/>
      <c r="BFI47" s="10"/>
      <c r="BFJ47" s="10"/>
      <c r="BFK47" s="10"/>
      <c r="BFL47" s="10"/>
      <c r="BFM47" s="10"/>
      <c r="BFN47" s="10"/>
      <c r="BFO47" s="10"/>
      <c r="BFP47" s="10"/>
      <c r="BFQ47" s="10"/>
      <c r="BFR47" s="10"/>
      <c r="BFS47" s="10"/>
      <c r="BFT47" s="10"/>
      <c r="BFU47" s="10"/>
      <c r="BFV47" s="10"/>
      <c r="BFW47" s="10"/>
      <c r="BFX47" s="10"/>
      <c r="BFY47" s="10"/>
      <c r="BFZ47" s="10"/>
      <c r="BGA47" s="10"/>
      <c r="BGB47" s="10"/>
      <c r="BGC47" s="10"/>
      <c r="BGD47" s="10"/>
      <c r="BGE47" s="10"/>
      <c r="BGF47" s="10"/>
      <c r="BGG47" s="10"/>
      <c r="BGH47" s="10"/>
      <c r="BGI47" s="10"/>
      <c r="BGJ47" s="10"/>
      <c r="BGK47" s="10"/>
      <c r="BGL47" s="10"/>
      <c r="BGM47" s="10"/>
      <c r="BGN47" s="10"/>
      <c r="BGO47" s="10"/>
      <c r="BGP47" s="10"/>
      <c r="BGQ47" s="10"/>
      <c r="BGR47" s="10"/>
      <c r="BGS47" s="10"/>
      <c r="BGT47" s="10"/>
      <c r="BGU47" s="10"/>
      <c r="BGV47" s="10"/>
      <c r="BGW47" s="10"/>
      <c r="BGX47" s="10"/>
      <c r="BGY47" s="10"/>
      <c r="BGZ47" s="10"/>
      <c r="BHA47" s="10"/>
      <c r="BHB47" s="10"/>
      <c r="BHC47" s="10"/>
      <c r="BHD47" s="10"/>
      <c r="BHE47" s="10"/>
      <c r="BHF47" s="10"/>
      <c r="BHG47" s="10"/>
      <c r="BHH47" s="10"/>
      <c r="BHI47" s="10"/>
      <c r="BHJ47" s="10"/>
      <c r="BHK47" s="10"/>
      <c r="BHL47" s="10"/>
      <c r="BHM47" s="10"/>
      <c r="BHN47" s="10"/>
      <c r="BHO47" s="10"/>
      <c r="BHP47" s="10"/>
      <c r="BHQ47" s="10"/>
      <c r="BHR47" s="10"/>
      <c r="BHS47" s="10"/>
      <c r="BHT47" s="10"/>
      <c r="BHU47" s="10"/>
      <c r="BHV47" s="10"/>
      <c r="BHW47" s="10"/>
      <c r="BHX47" s="10"/>
      <c r="BHY47" s="10"/>
      <c r="BHZ47" s="10"/>
      <c r="BIA47" s="10"/>
      <c r="BIB47" s="10"/>
      <c r="BIC47" s="10"/>
      <c r="BID47" s="10"/>
      <c r="BIE47" s="10"/>
      <c r="BIF47" s="10"/>
      <c r="BIG47" s="10"/>
      <c r="BIH47" s="10"/>
      <c r="BII47" s="10"/>
      <c r="BIJ47" s="10"/>
      <c r="BIK47" s="10"/>
      <c r="BIL47" s="10"/>
      <c r="BIM47" s="10"/>
      <c r="BIN47" s="10"/>
      <c r="BIO47" s="10"/>
      <c r="BIP47" s="10"/>
      <c r="BIQ47" s="10"/>
      <c r="BIR47" s="10"/>
      <c r="BIS47" s="10"/>
      <c r="BIT47" s="10"/>
      <c r="BIU47" s="10"/>
      <c r="BIV47" s="10"/>
      <c r="BIW47" s="10"/>
      <c r="BIX47" s="10"/>
      <c r="BIY47" s="10"/>
      <c r="BIZ47" s="10"/>
      <c r="BJA47" s="10"/>
      <c r="BJB47" s="10"/>
      <c r="BJC47" s="10"/>
      <c r="BJD47" s="10"/>
      <c r="BJE47" s="10"/>
      <c r="BJF47" s="10"/>
      <c r="BJG47" s="10"/>
      <c r="BJH47" s="10"/>
      <c r="BJI47" s="10"/>
      <c r="BJJ47" s="10"/>
      <c r="BJK47" s="10"/>
      <c r="BJL47" s="10"/>
      <c r="BJM47" s="10"/>
      <c r="BJN47" s="10"/>
      <c r="BJO47" s="10"/>
      <c r="BJP47" s="10"/>
      <c r="BJQ47" s="10"/>
      <c r="BJR47" s="10"/>
      <c r="BJS47" s="10"/>
      <c r="BJT47" s="10"/>
      <c r="BJU47" s="10"/>
      <c r="BJV47" s="10"/>
      <c r="BJW47" s="10"/>
      <c r="BJX47" s="10"/>
      <c r="BJY47" s="10"/>
      <c r="BJZ47" s="10"/>
      <c r="BKA47" s="10"/>
      <c r="BKB47" s="10"/>
      <c r="BKC47" s="10"/>
      <c r="BKD47" s="10"/>
      <c r="BKE47" s="10"/>
      <c r="BKF47" s="10"/>
      <c r="BKG47" s="10"/>
      <c r="BKH47" s="10"/>
      <c r="BKI47" s="10"/>
      <c r="BKJ47" s="10"/>
      <c r="BKK47" s="10"/>
      <c r="BKL47" s="10"/>
      <c r="BKM47" s="10"/>
      <c r="BKN47" s="10"/>
      <c r="BKO47" s="10"/>
      <c r="BKP47" s="10"/>
      <c r="BKQ47" s="10"/>
      <c r="BKR47" s="10"/>
      <c r="BKS47" s="10"/>
      <c r="BKT47" s="10"/>
      <c r="BKU47" s="10"/>
      <c r="BKV47" s="10"/>
      <c r="BKW47" s="10"/>
      <c r="BKX47" s="10"/>
      <c r="BKY47" s="10"/>
      <c r="BKZ47" s="10"/>
      <c r="BLA47" s="10"/>
      <c r="BLB47" s="10"/>
      <c r="BLC47" s="10"/>
      <c r="BLD47" s="10"/>
      <c r="BLE47" s="10"/>
      <c r="BLF47" s="10"/>
      <c r="BLG47" s="10"/>
      <c r="BLH47" s="10"/>
      <c r="BLI47" s="10"/>
      <c r="BLJ47" s="10"/>
      <c r="BLK47" s="10"/>
      <c r="BLL47" s="10"/>
      <c r="BLM47" s="10"/>
      <c r="BLN47" s="10"/>
      <c r="BLO47" s="10"/>
      <c r="BLP47" s="10"/>
      <c r="BLQ47" s="10"/>
      <c r="BLR47" s="10"/>
      <c r="BLS47" s="10"/>
      <c r="BLT47" s="10"/>
      <c r="BLU47" s="10"/>
      <c r="BLV47" s="10"/>
      <c r="BLW47" s="10"/>
      <c r="BLX47" s="10"/>
      <c r="BLY47" s="10"/>
      <c r="BLZ47" s="10"/>
      <c r="BMA47" s="10"/>
      <c r="BMB47" s="10"/>
      <c r="BMC47" s="10"/>
      <c r="BMD47" s="10"/>
      <c r="BME47" s="10"/>
      <c r="BMF47" s="10"/>
      <c r="BMG47" s="10"/>
      <c r="BMH47" s="10"/>
      <c r="BMI47" s="10"/>
      <c r="BMJ47" s="10"/>
      <c r="BMK47" s="10"/>
      <c r="BML47" s="10"/>
      <c r="BMM47" s="10"/>
      <c r="BMN47" s="10"/>
      <c r="BMO47" s="10"/>
      <c r="BMP47" s="10"/>
      <c r="BMQ47" s="10"/>
      <c r="BMR47" s="10"/>
      <c r="BMS47" s="10"/>
      <c r="BMT47" s="10"/>
      <c r="BMU47" s="10"/>
      <c r="BMV47" s="10"/>
      <c r="BMW47" s="10"/>
      <c r="BMX47" s="10"/>
      <c r="BMY47" s="10"/>
      <c r="BMZ47" s="10"/>
      <c r="BNA47" s="10"/>
      <c r="BNB47" s="10"/>
      <c r="BNC47" s="10"/>
      <c r="BND47" s="10"/>
      <c r="BNE47" s="10"/>
      <c r="BNF47" s="10"/>
      <c r="BNG47" s="10"/>
      <c r="BNH47" s="10"/>
      <c r="BNI47" s="10"/>
      <c r="BNJ47" s="10"/>
      <c r="BNK47" s="10"/>
      <c r="BNL47" s="10"/>
      <c r="BNM47" s="10"/>
      <c r="BNN47" s="10"/>
      <c r="BNO47" s="10"/>
      <c r="BNP47" s="10"/>
      <c r="BNQ47" s="10"/>
      <c r="BNR47" s="10"/>
      <c r="BNS47" s="10"/>
      <c r="BNT47" s="10"/>
      <c r="BNU47" s="10"/>
      <c r="BNV47" s="10"/>
      <c r="BNW47" s="10"/>
      <c r="BNX47" s="10"/>
      <c r="BNY47" s="10"/>
      <c r="BNZ47" s="10"/>
      <c r="BOA47" s="10"/>
      <c r="BOB47" s="10"/>
      <c r="BOC47" s="10"/>
      <c r="BOD47" s="10"/>
      <c r="BOE47" s="10"/>
      <c r="BOF47" s="10"/>
      <c r="BOG47" s="10"/>
      <c r="BOH47" s="10"/>
      <c r="BOI47" s="10"/>
      <c r="BOJ47" s="10"/>
      <c r="BOK47" s="10"/>
      <c r="BOL47" s="10"/>
      <c r="BOM47" s="10"/>
      <c r="BON47" s="10"/>
      <c r="BOO47" s="10"/>
      <c r="BOP47" s="10"/>
      <c r="BOQ47" s="10"/>
      <c r="BOR47" s="10"/>
      <c r="BOS47" s="10"/>
      <c r="BOT47" s="10"/>
      <c r="BOU47" s="10"/>
      <c r="BOV47" s="10"/>
      <c r="BOW47" s="10"/>
      <c r="BOX47" s="10"/>
      <c r="BOY47" s="10"/>
      <c r="BOZ47" s="10"/>
      <c r="BPA47" s="10"/>
      <c r="BPB47" s="10"/>
      <c r="BPC47" s="10"/>
      <c r="BPD47" s="10"/>
      <c r="BPE47" s="10"/>
      <c r="BPF47" s="10"/>
      <c r="BPG47" s="10"/>
      <c r="BPH47" s="10"/>
      <c r="BPI47" s="10"/>
      <c r="BPJ47" s="10"/>
      <c r="BPK47" s="10"/>
      <c r="BPL47" s="10"/>
      <c r="BPM47" s="10"/>
      <c r="BPN47" s="10"/>
      <c r="BPO47" s="10"/>
      <c r="BPP47" s="10"/>
      <c r="BPQ47" s="10"/>
      <c r="BPR47" s="10"/>
      <c r="BPS47" s="10"/>
      <c r="BPT47" s="10"/>
      <c r="BPU47" s="10"/>
      <c r="BPV47" s="10"/>
      <c r="BPW47" s="10"/>
      <c r="BPX47" s="10"/>
      <c r="BPY47" s="10"/>
      <c r="BPZ47" s="10"/>
      <c r="BQA47" s="10"/>
      <c r="BQB47" s="10"/>
      <c r="BQC47" s="10"/>
      <c r="BQD47" s="10"/>
      <c r="BQE47" s="10"/>
      <c r="BQF47" s="10"/>
      <c r="BQG47" s="10"/>
      <c r="BQH47" s="10"/>
      <c r="BQI47" s="10"/>
      <c r="BQJ47" s="10"/>
      <c r="BQK47" s="10"/>
      <c r="BQL47" s="10"/>
      <c r="BQM47" s="10"/>
      <c r="BQN47" s="10"/>
      <c r="BQO47" s="10"/>
      <c r="BQP47" s="10"/>
      <c r="BQQ47" s="10"/>
      <c r="BQR47" s="10"/>
      <c r="BQS47" s="10"/>
      <c r="BQT47" s="10"/>
      <c r="BQU47" s="10"/>
      <c r="BQV47" s="10"/>
      <c r="BQW47" s="10"/>
      <c r="BQX47" s="10"/>
      <c r="BQY47" s="10"/>
      <c r="BQZ47" s="10"/>
      <c r="BRA47" s="10"/>
      <c r="BRB47" s="10"/>
      <c r="BRC47" s="10"/>
      <c r="BRD47" s="10"/>
      <c r="BRE47" s="10"/>
      <c r="BRF47" s="10"/>
      <c r="BRG47" s="10"/>
      <c r="BRH47" s="10"/>
      <c r="BRI47" s="10"/>
      <c r="BRJ47" s="10"/>
      <c r="BRK47" s="10"/>
      <c r="BRL47" s="10"/>
      <c r="BRM47" s="10"/>
      <c r="BRN47" s="10"/>
      <c r="BRO47" s="10"/>
      <c r="BRP47" s="10"/>
      <c r="BRQ47" s="10"/>
      <c r="BRR47" s="10"/>
      <c r="BRS47" s="10"/>
      <c r="BRT47" s="10"/>
      <c r="BRU47" s="10"/>
      <c r="BRV47" s="10"/>
      <c r="BRW47" s="10"/>
      <c r="BRX47" s="10"/>
      <c r="BRY47" s="10"/>
      <c r="BRZ47" s="10"/>
      <c r="BSA47" s="10"/>
      <c r="BSB47" s="10"/>
      <c r="BSC47" s="10"/>
      <c r="BSD47" s="10"/>
      <c r="BSE47" s="10"/>
      <c r="BSF47" s="10"/>
      <c r="BSG47" s="10"/>
      <c r="BSH47" s="10"/>
      <c r="BSI47" s="10"/>
      <c r="BSJ47" s="10"/>
      <c r="BSK47" s="10"/>
      <c r="BSL47" s="10"/>
      <c r="BSM47" s="10"/>
      <c r="BSN47" s="10"/>
      <c r="BSO47" s="10"/>
      <c r="BSP47" s="10"/>
      <c r="BSQ47" s="10"/>
      <c r="BSR47" s="10"/>
      <c r="BSS47" s="10"/>
      <c r="BST47" s="10"/>
      <c r="BSU47" s="10"/>
      <c r="BSV47" s="10"/>
      <c r="BSW47" s="10"/>
      <c r="BSX47" s="10"/>
      <c r="BSY47" s="10"/>
      <c r="BSZ47" s="10"/>
      <c r="BTA47" s="10"/>
      <c r="BTB47" s="10"/>
      <c r="BTC47" s="10"/>
      <c r="BTD47" s="10"/>
      <c r="BTE47" s="10"/>
      <c r="BTF47" s="10"/>
      <c r="BTG47" s="10"/>
      <c r="BTH47" s="10"/>
      <c r="BTI47" s="10"/>
      <c r="BTJ47" s="10"/>
      <c r="BTK47" s="10"/>
      <c r="BTL47" s="10"/>
      <c r="BTM47" s="10"/>
      <c r="BTN47" s="10"/>
      <c r="BTO47" s="10"/>
      <c r="BTP47" s="10"/>
      <c r="BTQ47" s="10"/>
      <c r="BTR47" s="10"/>
      <c r="BTS47" s="10"/>
      <c r="BTT47" s="10"/>
      <c r="BTU47" s="10"/>
      <c r="BTV47" s="10"/>
      <c r="BTW47" s="10"/>
      <c r="BTX47" s="10"/>
      <c r="BTY47" s="10"/>
      <c r="BTZ47" s="10"/>
      <c r="BUA47" s="10"/>
      <c r="BUB47" s="10"/>
      <c r="BUC47" s="10"/>
      <c r="BUD47" s="10"/>
      <c r="BUE47" s="10"/>
      <c r="BUF47" s="10"/>
      <c r="BUG47" s="10"/>
      <c r="BUH47" s="10"/>
      <c r="BUI47" s="10"/>
      <c r="BUJ47" s="10"/>
      <c r="BUK47" s="10"/>
      <c r="BUL47" s="10"/>
      <c r="BUM47" s="10"/>
      <c r="BUN47" s="10"/>
      <c r="BUO47" s="10"/>
      <c r="BUP47" s="10"/>
      <c r="BUQ47" s="10"/>
      <c r="BUR47" s="10"/>
      <c r="BUS47" s="10"/>
      <c r="BUT47" s="10"/>
      <c r="BUU47" s="10"/>
      <c r="BUV47" s="10"/>
      <c r="BUW47" s="10"/>
      <c r="BUX47" s="10"/>
      <c r="BUY47" s="10"/>
      <c r="BUZ47" s="10"/>
      <c r="BVA47" s="10"/>
      <c r="BVB47" s="10"/>
      <c r="BVC47" s="10"/>
      <c r="BVD47" s="10"/>
      <c r="BVE47" s="10"/>
      <c r="BVF47" s="10"/>
      <c r="BVG47" s="10"/>
      <c r="BVH47" s="10"/>
      <c r="BVI47" s="10"/>
      <c r="BVJ47" s="10"/>
      <c r="BVK47" s="10"/>
      <c r="BVL47" s="10"/>
      <c r="BVM47" s="10"/>
      <c r="BVN47" s="10"/>
      <c r="BVO47" s="10"/>
      <c r="BVP47" s="10"/>
      <c r="BVQ47" s="10"/>
      <c r="BVR47" s="10"/>
      <c r="BVS47" s="10"/>
      <c r="BVT47" s="10"/>
      <c r="BVU47" s="10"/>
      <c r="BVV47" s="10"/>
      <c r="BVW47" s="10"/>
      <c r="BVX47" s="10"/>
      <c r="BVY47" s="10"/>
      <c r="BVZ47" s="10"/>
      <c r="BWA47" s="10"/>
      <c r="BWB47" s="10"/>
      <c r="BWC47" s="10"/>
      <c r="BWD47" s="10"/>
      <c r="BWE47" s="10"/>
      <c r="BWF47" s="10"/>
      <c r="BWG47" s="10"/>
      <c r="BWH47" s="10"/>
      <c r="BWI47" s="10"/>
      <c r="BWJ47" s="10"/>
      <c r="BWK47" s="10"/>
      <c r="BWL47" s="10"/>
      <c r="BWM47" s="10"/>
      <c r="BWN47" s="10"/>
      <c r="BWO47" s="10"/>
      <c r="BWP47" s="10"/>
      <c r="BWQ47" s="10"/>
      <c r="BWR47" s="10"/>
      <c r="BWS47" s="10"/>
      <c r="BWT47" s="10"/>
      <c r="BWU47" s="10"/>
      <c r="BWV47" s="10"/>
      <c r="BWW47" s="10"/>
      <c r="BWX47" s="10"/>
      <c r="BWY47" s="10"/>
      <c r="BWZ47" s="10"/>
      <c r="BXA47" s="10"/>
      <c r="BXB47" s="10"/>
      <c r="BXC47" s="10"/>
      <c r="BXD47" s="10"/>
      <c r="BXE47" s="10"/>
      <c r="BXF47" s="10"/>
      <c r="BXG47" s="10"/>
      <c r="BXH47" s="10"/>
      <c r="BXI47" s="10"/>
      <c r="BXJ47" s="10"/>
      <c r="BXK47" s="10"/>
      <c r="BXL47" s="10"/>
      <c r="BXM47" s="10"/>
      <c r="BXN47" s="10"/>
      <c r="BXO47" s="10"/>
      <c r="BXP47" s="10"/>
      <c r="BXQ47" s="10"/>
      <c r="BXR47" s="10"/>
      <c r="BXS47" s="10"/>
      <c r="BXT47" s="10"/>
      <c r="BXU47" s="10"/>
      <c r="BXV47" s="10"/>
      <c r="BXW47" s="10"/>
      <c r="BXX47" s="10"/>
      <c r="BXY47" s="10"/>
      <c r="BXZ47" s="10"/>
      <c r="BYA47" s="10"/>
      <c r="BYB47" s="10"/>
      <c r="BYC47" s="10"/>
      <c r="BYD47" s="10"/>
      <c r="BYE47" s="10"/>
      <c r="BYF47" s="10"/>
      <c r="BYG47" s="10"/>
      <c r="BYH47" s="10"/>
      <c r="BYI47" s="10"/>
      <c r="BYJ47" s="10"/>
      <c r="BYK47" s="10"/>
      <c r="BYL47" s="10"/>
      <c r="BYM47" s="10"/>
      <c r="BYN47" s="10"/>
      <c r="BYO47" s="10"/>
      <c r="BYP47" s="10"/>
      <c r="BYQ47" s="10"/>
      <c r="BYR47" s="10"/>
      <c r="BYS47" s="10"/>
      <c r="BYT47" s="10"/>
      <c r="BYU47" s="10"/>
      <c r="BYV47" s="10"/>
      <c r="BYW47" s="10"/>
      <c r="BYX47" s="10"/>
      <c r="BYY47" s="10"/>
      <c r="BYZ47" s="10"/>
      <c r="BZA47" s="10"/>
      <c r="BZB47" s="10"/>
      <c r="BZC47" s="10"/>
      <c r="BZD47" s="10"/>
      <c r="BZE47" s="10"/>
      <c r="BZF47" s="10"/>
      <c r="BZG47" s="10"/>
      <c r="BZH47" s="10"/>
      <c r="BZI47" s="10"/>
      <c r="BZJ47" s="10"/>
      <c r="BZK47" s="10"/>
      <c r="BZL47" s="10"/>
      <c r="BZM47" s="10"/>
      <c r="BZN47" s="10"/>
      <c r="BZO47" s="10"/>
      <c r="BZP47" s="10"/>
      <c r="BZQ47" s="10"/>
      <c r="BZR47" s="10"/>
      <c r="BZS47" s="10"/>
      <c r="BZT47" s="10"/>
      <c r="BZU47" s="10"/>
      <c r="BZV47" s="10"/>
      <c r="BZW47" s="10"/>
      <c r="BZX47" s="10"/>
      <c r="BZY47" s="10"/>
      <c r="BZZ47" s="10"/>
      <c r="CAA47" s="10"/>
      <c r="CAB47" s="10"/>
      <c r="CAC47" s="10"/>
      <c r="CAD47" s="10"/>
      <c r="CAE47" s="10"/>
      <c r="CAF47" s="10"/>
      <c r="CAG47" s="10"/>
      <c r="CAH47" s="10"/>
      <c r="CAI47" s="10"/>
      <c r="CAJ47" s="10"/>
      <c r="CAK47" s="10"/>
      <c r="CAL47" s="10"/>
      <c r="CAM47" s="10"/>
      <c r="CAN47" s="10"/>
      <c r="CAO47" s="10"/>
      <c r="CAP47" s="10"/>
      <c r="CAQ47" s="10"/>
      <c r="CAR47" s="10"/>
      <c r="CAS47" s="10"/>
      <c r="CAT47" s="10"/>
      <c r="CAU47" s="10"/>
      <c r="CAV47" s="10"/>
      <c r="CAW47" s="10"/>
      <c r="CAX47" s="10"/>
      <c r="CAY47" s="10"/>
      <c r="CAZ47" s="10"/>
      <c r="CBA47" s="10"/>
      <c r="CBB47" s="10"/>
      <c r="CBC47" s="10"/>
      <c r="CBD47" s="10"/>
      <c r="CBE47" s="10"/>
      <c r="CBF47" s="10"/>
      <c r="CBG47" s="10"/>
      <c r="CBH47" s="10"/>
      <c r="CBI47" s="10"/>
      <c r="CBJ47" s="10"/>
      <c r="CBK47" s="10"/>
      <c r="CBL47" s="10"/>
      <c r="CBM47" s="10"/>
      <c r="CBN47" s="10"/>
      <c r="CBO47" s="10"/>
      <c r="CBP47" s="10"/>
      <c r="CBQ47" s="10"/>
      <c r="CBR47" s="10"/>
      <c r="CBS47" s="10"/>
      <c r="CBT47" s="10"/>
      <c r="CBU47" s="10"/>
      <c r="CBV47" s="10"/>
      <c r="CBW47" s="10"/>
      <c r="CBX47" s="10"/>
      <c r="CBY47" s="10"/>
      <c r="CBZ47" s="10"/>
      <c r="CCA47" s="10"/>
      <c r="CCB47" s="10"/>
      <c r="CCC47" s="10"/>
      <c r="CCD47" s="10"/>
      <c r="CCE47" s="10"/>
      <c r="CCF47" s="10"/>
      <c r="CCG47" s="10"/>
      <c r="CCH47" s="10"/>
      <c r="CCI47" s="10"/>
      <c r="CCJ47" s="10"/>
      <c r="CCK47" s="10"/>
      <c r="CCL47" s="10"/>
      <c r="CCM47" s="10"/>
      <c r="CCN47" s="10"/>
      <c r="CCO47" s="10"/>
      <c r="CCP47" s="10"/>
      <c r="CCQ47" s="10"/>
      <c r="CCR47" s="10"/>
      <c r="CCS47" s="10"/>
      <c r="CCT47" s="10"/>
      <c r="CCU47" s="10"/>
      <c r="CCV47" s="10"/>
      <c r="CCW47" s="10"/>
      <c r="CCX47" s="10"/>
      <c r="CCY47" s="10"/>
      <c r="CCZ47" s="10"/>
      <c r="CDA47" s="10"/>
      <c r="CDB47" s="10"/>
      <c r="CDC47" s="10"/>
      <c r="CDD47" s="10"/>
      <c r="CDE47" s="10"/>
      <c r="CDF47" s="10"/>
      <c r="CDG47" s="10"/>
      <c r="CDH47" s="10"/>
      <c r="CDI47" s="10"/>
      <c r="CDJ47" s="10"/>
      <c r="CDK47" s="10"/>
      <c r="CDL47" s="10"/>
      <c r="CDM47" s="10"/>
      <c r="CDN47" s="10"/>
      <c r="CDO47" s="10"/>
      <c r="CDP47" s="10"/>
      <c r="CDQ47" s="10"/>
      <c r="CDR47" s="10"/>
      <c r="CDS47" s="10"/>
      <c r="CDT47" s="10"/>
      <c r="CDU47" s="10"/>
      <c r="CDV47" s="10"/>
      <c r="CDW47" s="10"/>
      <c r="CDX47" s="10"/>
      <c r="CDY47" s="10"/>
      <c r="CDZ47" s="10"/>
      <c r="CEA47" s="10"/>
      <c r="CEB47" s="10"/>
      <c r="CEC47" s="10"/>
      <c r="CED47" s="10"/>
      <c r="CEE47" s="10"/>
      <c r="CEF47" s="10"/>
      <c r="CEG47" s="10"/>
      <c r="CEH47" s="10"/>
      <c r="CEI47" s="10"/>
      <c r="CEJ47" s="10"/>
      <c r="CEK47" s="10"/>
      <c r="CEL47" s="10"/>
      <c r="CEM47" s="10"/>
      <c r="CEN47" s="10"/>
      <c r="CEO47" s="10"/>
      <c r="CEP47" s="10"/>
      <c r="CEQ47" s="10"/>
      <c r="CER47" s="10"/>
      <c r="CES47" s="10"/>
      <c r="CET47" s="10"/>
      <c r="CEU47" s="10"/>
      <c r="CEV47" s="10"/>
      <c r="CEW47" s="10"/>
      <c r="CEX47" s="10"/>
      <c r="CEY47" s="10"/>
      <c r="CEZ47" s="10"/>
      <c r="CFA47" s="10"/>
      <c r="CFB47" s="10"/>
      <c r="CFC47" s="10"/>
      <c r="CFD47" s="10"/>
      <c r="CFE47" s="10"/>
      <c r="CFF47" s="10"/>
      <c r="CFG47" s="10"/>
      <c r="CFH47" s="10"/>
      <c r="CFI47" s="10"/>
      <c r="CFJ47" s="10"/>
      <c r="CFK47" s="10"/>
      <c r="CFL47" s="10"/>
      <c r="CFM47" s="10"/>
      <c r="CFN47" s="10"/>
      <c r="CFO47" s="10"/>
      <c r="CFP47" s="10"/>
      <c r="CFQ47" s="10"/>
      <c r="CFR47" s="10"/>
      <c r="CFS47" s="10"/>
      <c r="CFT47" s="10"/>
      <c r="CFU47" s="10"/>
      <c r="CFV47" s="10"/>
      <c r="CFW47" s="10"/>
      <c r="CFX47" s="10"/>
      <c r="CFY47" s="10"/>
      <c r="CFZ47" s="10"/>
      <c r="CGA47" s="10"/>
      <c r="CGB47" s="10"/>
      <c r="CGC47" s="10"/>
      <c r="CGD47" s="10"/>
      <c r="CGE47" s="10"/>
      <c r="CGF47" s="10"/>
      <c r="CGG47" s="10"/>
      <c r="CGH47" s="10"/>
      <c r="CGI47" s="10"/>
      <c r="CGJ47" s="10"/>
      <c r="CGK47" s="10"/>
      <c r="CGL47" s="10"/>
      <c r="CGM47" s="10"/>
      <c r="CGN47" s="10"/>
      <c r="CGO47" s="10"/>
      <c r="CGP47" s="10"/>
      <c r="CGQ47" s="10"/>
      <c r="CGR47" s="10"/>
      <c r="CGS47" s="10"/>
      <c r="CGT47" s="10"/>
      <c r="CGU47" s="10"/>
      <c r="CGV47" s="10"/>
      <c r="CGW47" s="10"/>
      <c r="CGX47" s="10"/>
      <c r="CGY47" s="10"/>
      <c r="CGZ47" s="10"/>
      <c r="CHA47" s="10"/>
      <c r="CHB47" s="10"/>
      <c r="CHC47" s="10"/>
      <c r="CHD47" s="10"/>
      <c r="CHE47" s="10"/>
      <c r="CHF47" s="10"/>
      <c r="CHG47" s="10"/>
      <c r="CHH47" s="10"/>
      <c r="CHI47" s="10"/>
      <c r="CHJ47" s="10"/>
      <c r="CHK47" s="10"/>
      <c r="CHL47" s="10"/>
      <c r="CHM47" s="10"/>
      <c r="CHN47" s="10"/>
      <c r="CHO47" s="10"/>
      <c r="CHP47" s="10"/>
      <c r="CHQ47" s="10"/>
      <c r="CHR47" s="10"/>
      <c r="CHS47" s="10"/>
      <c r="CHT47" s="10"/>
      <c r="CHU47" s="10"/>
      <c r="CHV47" s="10"/>
      <c r="CHW47" s="10"/>
      <c r="CHX47" s="10"/>
      <c r="CHY47" s="10"/>
      <c r="CHZ47" s="10"/>
      <c r="CIA47" s="10"/>
      <c r="CIB47" s="10"/>
      <c r="CIC47" s="10"/>
      <c r="CID47" s="10"/>
      <c r="CIE47" s="10"/>
      <c r="CIF47" s="10"/>
      <c r="CIG47" s="10"/>
      <c r="CIH47" s="10"/>
      <c r="CII47" s="10"/>
      <c r="CIJ47" s="10"/>
      <c r="CIK47" s="10"/>
      <c r="CIL47" s="10"/>
      <c r="CIM47" s="10"/>
      <c r="CIN47" s="10"/>
      <c r="CIO47" s="10"/>
      <c r="CIP47" s="10"/>
      <c r="CIQ47" s="10"/>
      <c r="CIR47" s="10"/>
      <c r="CIS47" s="10"/>
      <c r="CIT47" s="10"/>
      <c r="CIU47" s="10"/>
      <c r="CIV47" s="10"/>
      <c r="CIW47" s="10"/>
      <c r="CIX47" s="10"/>
      <c r="CIY47" s="10"/>
      <c r="CIZ47" s="10"/>
      <c r="CJA47" s="10"/>
      <c r="CJB47" s="10"/>
      <c r="CJC47" s="10"/>
      <c r="CJD47" s="10"/>
      <c r="CJE47" s="10"/>
      <c r="CJF47" s="10"/>
      <c r="CJG47" s="10"/>
      <c r="CJH47" s="10"/>
      <c r="CJI47" s="10"/>
      <c r="CJJ47" s="10"/>
      <c r="CJK47" s="10"/>
      <c r="CJL47" s="10"/>
      <c r="CJM47" s="10"/>
      <c r="CJN47" s="10"/>
      <c r="CJO47" s="10"/>
      <c r="CJP47" s="10"/>
      <c r="CJQ47" s="10"/>
      <c r="CJR47" s="10"/>
      <c r="CJS47" s="10"/>
      <c r="CJT47" s="10"/>
      <c r="CJU47" s="10"/>
      <c r="CJV47" s="10"/>
      <c r="CJW47" s="10"/>
      <c r="CJX47" s="10"/>
      <c r="CJY47" s="10"/>
      <c r="CJZ47" s="10"/>
      <c r="CKA47" s="10"/>
      <c r="CKB47" s="10"/>
      <c r="CKC47" s="10"/>
      <c r="CKD47" s="10"/>
      <c r="CKE47" s="10"/>
      <c r="CKF47" s="10"/>
      <c r="CKG47" s="10"/>
      <c r="CKH47" s="10"/>
      <c r="CKI47" s="10"/>
      <c r="CKJ47" s="10"/>
      <c r="CKK47" s="10"/>
      <c r="CKL47" s="10"/>
      <c r="CKM47" s="10"/>
      <c r="CKN47" s="10"/>
      <c r="CKO47" s="10"/>
      <c r="CKP47" s="10"/>
      <c r="CKQ47" s="10"/>
      <c r="CKR47" s="10"/>
      <c r="CKS47" s="10"/>
      <c r="CKT47" s="10"/>
      <c r="CKU47" s="10"/>
      <c r="CKV47" s="10"/>
      <c r="CKW47" s="10"/>
      <c r="CKX47" s="10"/>
      <c r="CKY47" s="10"/>
      <c r="CKZ47" s="10"/>
      <c r="CLA47" s="10"/>
      <c r="CLB47" s="10"/>
      <c r="CLC47" s="10"/>
      <c r="CLD47" s="10"/>
      <c r="CLE47" s="10"/>
      <c r="CLF47" s="10"/>
      <c r="CLG47" s="10"/>
      <c r="CLH47" s="10"/>
      <c r="CLI47" s="10"/>
      <c r="CLJ47" s="10"/>
      <c r="CLK47" s="10"/>
      <c r="CLL47" s="10"/>
      <c r="CLM47" s="10"/>
      <c r="CLN47" s="10"/>
      <c r="CLO47" s="10"/>
      <c r="CLP47" s="10"/>
      <c r="CLQ47" s="10"/>
      <c r="CLR47" s="10"/>
      <c r="CLS47" s="10"/>
      <c r="CLT47" s="10"/>
      <c r="CLU47" s="10"/>
      <c r="CLV47" s="10"/>
      <c r="CLW47" s="10"/>
      <c r="CLX47" s="10"/>
      <c r="CLY47" s="10"/>
      <c r="CLZ47" s="10"/>
      <c r="CMA47" s="10"/>
      <c r="CMB47" s="10"/>
      <c r="CMC47" s="10"/>
      <c r="CMD47" s="10"/>
      <c r="CME47" s="10"/>
      <c r="CMF47" s="10"/>
      <c r="CMG47" s="10"/>
      <c r="CMH47" s="10"/>
      <c r="CMI47" s="10"/>
      <c r="CMJ47" s="10"/>
      <c r="CMK47" s="10"/>
      <c r="CML47" s="10"/>
      <c r="CMM47" s="10"/>
      <c r="CMN47" s="10"/>
      <c r="CMO47" s="10"/>
      <c r="CMP47" s="10"/>
      <c r="CMQ47" s="10"/>
      <c r="CMR47" s="10"/>
      <c r="CMS47" s="10"/>
      <c r="CMT47" s="10"/>
      <c r="CMU47" s="10"/>
      <c r="CMV47" s="10"/>
      <c r="CMW47" s="10"/>
      <c r="CMX47" s="10"/>
      <c r="CMY47" s="10"/>
      <c r="CMZ47" s="10"/>
      <c r="CNA47" s="10"/>
      <c r="CNB47" s="10"/>
      <c r="CNC47" s="10"/>
      <c r="CND47" s="10"/>
      <c r="CNE47" s="10"/>
      <c r="CNF47" s="10"/>
      <c r="CNG47" s="10"/>
      <c r="CNH47" s="10"/>
      <c r="CNI47" s="10"/>
      <c r="CNJ47" s="10"/>
      <c r="CNK47" s="10"/>
      <c r="CNL47" s="10"/>
      <c r="CNM47" s="10"/>
      <c r="CNN47" s="10"/>
      <c r="CNO47" s="10"/>
      <c r="CNP47" s="10"/>
      <c r="CNQ47" s="10"/>
      <c r="CNR47" s="10"/>
      <c r="CNS47" s="10"/>
      <c r="CNT47" s="10"/>
      <c r="CNU47" s="10"/>
      <c r="CNV47" s="10"/>
      <c r="CNW47" s="10"/>
      <c r="CNX47" s="10"/>
      <c r="CNY47" s="10"/>
      <c r="CNZ47" s="10"/>
      <c r="COA47" s="10"/>
      <c r="COB47" s="10"/>
      <c r="COC47" s="10"/>
      <c r="COD47" s="10"/>
      <c r="COE47" s="10"/>
      <c r="COF47" s="10"/>
      <c r="COG47" s="10"/>
      <c r="COH47" s="10"/>
      <c r="COI47" s="10"/>
      <c r="COJ47" s="10"/>
      <c r="COK47" s="10"/>
      <c r="COL47" s="10"/>
      <c r="COM47" s="10"/>
      <c r="CON47" s="10"/>
      <c r="COO47" s="10"/>
      <c r="COP47" s="10"/>
      <c r="COQ47" s="10"/>
      <c r="COR47" s="10"/>
      <c r="COS47" s="10"/>
      <c r="COT47" s="10"/>
      <c r="COU47" s="10"/>
      <c r="COV47" s="10"/>
      <c r="COW47" s="10"/>
      <c r="COX47" s="10"/>
      <c r="COY47" s="10"/>
      <c r="COZ47" s="10"/>
      <c r="CPA47" s="10"/>
      <c r="CPB47" s="10"/>
      <c r="CPC47" s="10"/>
      <c r="CPD47" s="10"/>
      <c r="CPE47" s="10"/>
      <c r="CPF47" s="10"/>
      <c r="CPG47" s="10"/>
      <c r="CPH47" s="10"/>
      <c r="CPI47" s="10"/>
      <c r="CPJ47" s="10"/>
      <c r="CPK47" s="10"/>
      <c r="CPL47" s="10"/>
      <c r="CPM47" s="10"/>
      <c r="CPN47" s="10"/>
      <c r="CPO47" s="10"/>
      <c r="CPP47" s="10"/>
      <c r="CPQ47" s="10"/>
      <c r="CPR47" s="10"/>
      <c r="CPS47" s="10"/>
      <c r="CPT47" s="10"/>
      <c r="CPU47" s="10"/>
      <c r="CPV47" s="10"/>
      <c r="CPW47" s="10"/>
      <c r="CPX47" s="10"/>
      <c r="CPY47" s="10"/>
      <c r="CPZ47" s="10"/>
      <c r="CQA47" s="10"/>
      <c r="CQB47" s="10"/>
      <c r="CQC47" s="10"/>
      <c r="CQD47" s="10"/>
      <c r="CQE47" s="10"/>
      <c r="CQF47" s="10"/>
      <c r="CQG47" s="10"/>
      <c r="CQH47" s="10"/>
      <c r="CQI47" s="10"/>
      <c r="CQJ47" s="10"/>
      <c r="CQK47" s="10"/>
      <c r="CQL47" s="10"/>
      <c r="CQM47" s="10"/>
      <c r="CQN47" s="10"/>
      <c r="CQO47" s="10"/>
      <c r="CQP47" s="10"/>
      <c r="CQQ47" s="10"/>
      <c r="CQR47" s="10"/>
      <c r="CQS47" s="10"/>
      <c r="CQT47" s="10"/>
      <c r="CQU47" s="10"/>
      <c r="CQV47" s="10"/>
      <c r="CQW47" s="10"/>
      <c r="CQX47" s="10"/>
      <c r="CQY47" s="10"/>
      <c r="CQZ47" s="10"/>
      <c r="CRA47" s="10"/>
      <c r="CRB47" s="10"/>
      <c r="CRC47" s="10"/>
      <c r="CRD47" s="10"/>
      <c r="CRE47" s="10"/>
      <c r="CRF47" s="10"/>
      <c r="CRG47" s="10"/>
      <c r="CRH47" s="10"/>
      <c r="CRI47" s="10"/>
      <c r="CRJ47" s="10"/>
      <c r="CRK47" s="10"/>
      <c r="CRL47" s="10"/>
      <c r="CRM47" s="10"/>
      <c r="CRN47" s="10"/>
      <c r="CRO47" s="10"/>
      <c r="CRP47" s="10"/>
      <c r="CRQ47" s="10"/>
      <c r="CRR47" s="10"/>
      <c r="CRS47" s="10"/>
      <c r="CRT47" s="10"/>
      <c r="CRU47" s="10"/>
      <c r="CRV47" s="10"/>
      <c r="CRW47" s="10"/>
      <c r="CRX47" s="10"/>
      <c r="CRY47" s="10"/>
      <c r="CRZ47" s="10"/>
      <c r="CSA47" s="10"/>
      <c r="CSB47" s="10"/>
      <c r="CSC47" s="10"/>
      <c r="CSD47" s="10"/>
      <c r="CSE47" s="10"/>
      <c r="CSF47" s="10"/>
      <c r="CSG47" s="10"/>
      <c r="CSH47" s="10"/>
      <c r="CSI47" s="10"/>
      <c r="CSJ47" s="10"/>
      <c r="CSK47" s="10"/>
      <c r="CSL47" s="10"/>
      <c r="CSM47" s="10"/>
      <c r="CSN47" s="10"/>
      <c r="CSO47" s="10"/>
      <c r="CSP47" s="10"/>
      <c r="CSQ47" s="10"/>
      <c r="CSR47" s="10"/>
      <c r="CSS47" s="10"/>
      <c r="CST47" s="10"/>
      <c r="CSU47" s="10"/>
      <c r="CSV47" s="10"/>
      <c r="CSW47" s="10"/>
      <c r="CSX47" s="10"/>
      <c r="CSY47" s="10"/>
      <c r="CSZ47" s="10"/>
      <c r="CTA47" s="10"/>
      <c r="CTB47" s="10"/>
      <c r="CTC47" s="10"/>
      <c r="CTD47" s="10"/>
      <c r="CTE47" s="10"/>
      <c r="CTF47" s="10"/>
      <c r="CTG47" s="10"/>
      <c r="CTH47" s="10"/>
      <c r="CTI47" s="10"/>
      <c r="CTJ47" s="10"/>
      <c r="CTK47" s="10"/>
      <c r="CTL47" s="10"/>
      <c r="CTM47" s="10"/>
      <c r="CTN47" s="10"/>
      <c r="CTO47" s="10"/>
      <c r="CTP47" s="10"/>
      <c r="CTQ47" s="10"/>
      <c r="CTR47" s="10"/>
      <c r="CTS47" s="10"/>
      <c r="CTT47" s="10"/>
      <c r="CTU47" s="10"/>
      <c r="CTV47" s="10"/>
      <c r="CTW47" s="10"/>
      <c r="CTX47" s="10"/>
      <c r="CTY47" s="10"/>
      <c r="CTZ47" s="10"/>
      <c r="CUA47" s="10"/>
      <c r="CUB47" s="10"/>
      <c r="CUC47" s="10"/>
      <c r="CUD47" s="10"/>
      <c r="CUE47" s="10"/>
      <c r="CUF47" s="10"/>
      <c r="CUG47" s="10"/>
      <c r="CUH47" s="10"/>
      <c r="CUI47" s="10"/>
      <c r="CUJ47" s="10"/>
      <c r="CUK47" s="10"/>
      <c r="CUL47" s="10"/>
      <c r="CUM47" s="10"/>
      <c r="CUN47" s="10"/>
      <c r="CUO47" s="10"/>
      <c r="CUP47" s="10"/>
      <c r="CUQ47" s="10"/>
      <c r="CUR47" s="10"/>
      <c r="CUS47" s="10"/>
      <c r="CUT47" s="10"/>
      <c r="CUU47" s="10"/>
      <c r="CUV47" s="10"/>
      <c r="CUW47" s="10"/>
      <c r="CUX47" s="10"/>
      <c r="CUY47" s="10"/>
      <c r="CUZ47" s="10"/>
      <c r="CVA47" s="10"/>
      <c r="CVB47" s="10"/>
      <c r="CVC47" s="10"/>
      <c r="CVD47" s="10"/>
      <c r="CVE47" s="10"/>
      <c r="CVF47" s="10"/>
      <c r="CVG47" s="10"/>
      <c r="CVH47" s="10"/>
      <c r="CVI47" s="10"/>
      <c r="CVJ47" s="10"/>
      <c r="CVK47" s="10"/>
      <c r="CVL47" s="10"/>
      <c r="CVM47" s="10"/>
      <c r="CVN47" s="10"/>
      <c r="CVO47" s="10"/>
      <c r="CVP47" s="10"/>
      <c r="CVQ47" s="10"/>
      <c r="CVR47" s="10"/>
      <c r="CVS47" s="10"/>
      <c r="CVT47" s="10"/>
      <c r="CVU47" s="10"/>
      <c r="CVV47" s="10"/>
      <c r="CVW47" s="10"/>
      <c r="CVX47" s="10"/>
      <c r="CVY47" s="10"/>
      <c r="CVZ47" s="10"/>
      <c r="CWA47" s="10"/>
      <c r="CWB47" s="10"/>
      <c r="CWC47" s="10"/>
      <c r="CWD47" s="10"/>
      <c r="CWE47" s="10"/>
      <c r="CWF47" s="10"/>
      <c r="CWG47" s="10"/>
      <c r="CWH47" s="10"/>
      <c r="CWI47" s="10"/>
      <c r="CWJ47" s="10"/>
      <c r="CWK47" s="10"/>
      <c r="CWL47" s="10"/>
      <c r="CWM47" s="10"/>
      <c r="CWN47" s="10"/>
      <c r="CWO47" s="10"/>
      <c r="CWP47" s="10"/>
      <c r="CWQ47" s="10"/>
      <c r="CWR47" s="10"/>
      <c r="CWS47" s="10"/>
      <c r="CWT47" s="10"/>
      <c r="CWU47" s="10"/>
      <c r="CWV47" s="10"/>
      <c r="CWW47" s="10"/>
      <c r="CWX47" s="10"/>
      <c r="CWY47" s="10"/>
      <c r="CWZ47" s="10"/>
      <c r="CXA47" s="10"/>
      <c r="CXB47" s="10"/>
      <c r="CXC47" s="10"/>
      <c r="CXD47" s="10"/>
      <c r="CXE47" s="10"/>
      <c r="CXF47" s="10"/>
      <c r="CXG47" s="10"/>
      <c r="CXH47" s="10"/>
      <c r="CXI47" s="10"/>
      <c r="CXJ47" s="10"/>
      <c r="CXK47" s="10"/>
      <c r="CXL47" s="10"/>
      <c r="CXM47" s="10"/>
      <c r="CXN47" s="10"/>
      <c r="CXO47" s="10"/>
      <c r="CXP47" s="10"/>
      <c r="CXQ47" s="10"/>
      <c r="CXR47" s="10"/>
      <c r="CXS47" s="10"/>
      <c r="CXT47" s="10"/>
      <c r="CXU47" s="10"/>
      <c r="CXV47" s="10"/>
      <c r="CXW47" s="10"/>
      <c r="CXX47" s="10"/>
      <c r="CXY47" s="10"/>
      <c r="CXZ47" s="10"/>
      <c r="CYA47" s="10"/>
      <c r="CYB47" s="10"/>
      <c r="CYC47" s="10"/>
      <c r="CYD47" s="10"/>
      <c r="CYE47" s="10"/>
      <c r="CYF47" s="10"/>
      <c r="CYG47" s="10"/>
      <c r="CYH47" s="10"/>
      <c r="CYI47" s="10"/>
      <c r="CYJ47" s="10"/>
      <c r="CYK47" s="10"/>
      <c r="CYL47" s="10"/>
      <c r="CYM47" s="10"/>
      <c r="CYN47" s="10"/>
      <c r="CYO47" s="10"/>
      <c r="CYP47" s="10"/>
      <c r="CYQ47" s="10"/>
      <c r="CYR47" s="10"/>
      <c r="CYS47" s="10"/>
      <c r="CYT47" s="10"/>
      <c r="CYU47" s="10"/>
      <c r="CYV47" s="10"/>
      <c r="CYW47" s="10"/>
      <c r="CYX47" s="10"/>
      <c r="CYY47" s="10"/>
      <c r="CYZ47" s="10"/>
      <c r="CZA47" s="10"/>
      <c r="CZB47" s="10"/>
      <c r="CZC47" s="10"/>
      <c r="CZD47" s="10"/>
      <c r="CZE47" s="10"/>
      <c r="CZF47" s="10"/>
      <c r="CZG47" s="10"/>
      <c r="CZH47" s="10"/>
      <c r="CZI47" s="10"/>
      <c r="CZJ47" s="10"/>
      <c r="CZK47" s="10"/>
      <c r="CZL47" s="10"/>
      <c r="CZM47" s="10"/>
      <c r="CZN47" s="10"/>
      <c r="CZO47" s="10"/>
      <c r="CZP47" s="10"/>
      <c r="CZQ47" s="10"/>
      <c r="CZR47" s="10"/>
      <c r="CZS47" s="10"/>
      <c r="CZT47" s="10"/>
      <c r="CZU47" s="10"/>
      <c r="CZV47" s="10"/>
      <c r="CZW47" s="10"/>
      <c r="CZX47" s="10"/>
      <c r="CZY47" s="10"/>
      <c r="CZZ47" s="10"/>
      <c r="DAA47" s="10"/>
      <c r="DAB47" s="10"/>
      <c r="DAC47" s="10"/>
      <c r="DAD47" s="10"/>
      <c r="DAE47" s="10"/>
      <c r="DAF47" s="10"/>
      <c r="DAG47" s="10"/>
      <c r="DAH47" s="10"/>
      <c r="DAI47" s="10"/>
      <c r="DAJ47" s="10"/>
      <c r="DAK47" s="10"/>
      <c r="DAL47" s="10"/>
      <c r="DAM47" s="10"/>
      <c r="DAN47" s="10"/>
      <c r="DAO47" s="10"/>
      <c r="DAP47" s="10"/>
      <c r="DAQ47" s="10"/>
      <c r="DAR47" s="10"/>
      <c r="DAS47" s="10"/>
      <c r="DAT47" s="10"/>
      <c r="DAU47" s="10"/>
      <c r="DAV47" s="10"/>
      <c r="DAW47" s="10"/>
      <c r="DAX47" s="10"/>
      <c r="DAY47" s="10"/>
      <c r="DAZ47" s="10"/>
      <c r="DBA47" s="10"/>
      <c r="DBB47" s="10"/>
      <c r="DBC47" s="10"/>
      <c r="DBD47" s="10"/>
      <c r="DBE47" s="10"/>
      <c r="DBF47" s="10"/>
      <c r="DBG47" s="10"/>
      <c r="DBH47" s="10"/>
      <c r="DBI47" s="10"/>
      <c r="DBJ47" s="10"/>
      <c r="DBK47" s="10"/>
      <c r="DBL47" s="10"/>
      <c r="DBM47" s="10"/>
      <c r="DBN47" s="10"/>
      <c r="DBO47" s="10"/>
      <c r="DBP47" s="10"/>
      <c r="DBQ47" s="10"/>
      <c r="DBR47" s="10"/>
      <c r="DBS47" s="10"/>
      <c r="DBT47" s="10"/>
      <c r="DBU47" s="10"/>
      <c r="DBV47" s="10"/>
      <c r="DBW47" s="10"/>
      <c r="DBX47" s="10"/>
      <c r="DBY47" s="10"/>
      <c r="DBZ47" s="10"/>
      <c r="DCA47" s="10"/>
      <c r="DCB47" s="10"/>
      <c r="DCC47" s="10"/>
      <c r="DCD47" s="10"/>
      <c r="DCE47" s="10"/>
      <c r="DCF47" s="10"/>
      <c r="DCG47" s="10"/>
      <c r="DCH47" s="10"/>
      <c r="DCI47" s="10"/>
      <c r="DCJ47" s="10"/>
      <c r="DCK47" s="10"/>
      <c r="DCL47" s="10"/>
      <c r="DCM47" s="10"/>
      <c r="DCN47" s="10"/>
      <c r="DCO47" s="10"/>
      <c r="DCP47" s="10"/>
      <c r="DCQ47" s="10"/>
      <c r="DCR47" s="10"/>
      <c r="DCS47" s="10"/>
      <c r="DCT47" s="10"/>
      <c r="DCU47" s="10"/>
      <c r="DCV47" s="10"/>
      <c r="DCW47" s="10"/>
      <c r="DCX47" s="10"/>
      <c r="DCY47" s="10"/>
      <c r="DCZ47" s="10"/>
      <c r="DDA47" s="10"/>
      <c r="DDB47" s="10"/>
      <c r="DDC47" s="10"/>
      <c r="DDD47" s="10"/>
      <c r="DDE47" s="10"/>
      <c r="DDF47" s="10"/>
      <c r="DDG47" s="10"/>
      <c r="DDH47" s="10"/>
      <c r="DDI47" s="10"/>
      <c r="DDJ47" s="10"/>
      <c r="DDK47" s="10"/>
      <c r="DDL47" s="10"/>
      <c r="DDM47" s="10"/>
      <c r="DDN47" s="10"/>
      <c r="DDO47" s="10"/>
      <c r="DDP47" s="10"/>
      <c r="DDQ47" s="10"/>
      <c r="DDR47" s="10"/>
      <c r="DDS47" s="10"/>
      <c r="DDT47" s="10"/>
      <c r="DDU47" s="10"/>
      <c r="DDV47" s="10"/>
      <c r="DDW47" s="10"/>
      <c r="DDX47" s="10"/>
      <c r="DDY47" s="10"/>
      <c r="DDZ47" s="10"/>
      <c r="DEA47" s="10"/>
      <c r="DEB47" s="10"/>
      <c r="DEC47" s="10"/>
      <c r="DED47" s="10"/>
      <c r="DEE47" s="10"/>
      <c r="DEF47" s="10"/>
      <c r="DEG47" s="10"/>
      <c r="DEH47" s="10"/>
      <c r="DEI47" s="10"/>
      <c r="DEJ47" s="10"/>
      <c r="DEK47" s="10"/>
      <c r="DEL47" s="10"/>
      <c r="DEM47" s="10"/>
      <c r="DEN47" s="10"/>
      <c r="DEO47" s="10"/>
      <c r="DEP47" s="10"/>
      <c r="DEQ47" s="10"/>
      <c r="DER47" s="10"/>
      <c r="DES47" s="10"/>
      <c r="DET47" s="10"/>
      <c r="DEU47" s="10"/>
      <c r="DEV47" s="10"/>
      <c r="DEW47" s="10"/>
      <c r="DEX47" s="10"/>
      <c r="DEY47" s="10"/>
      <c r="DEZ47" s="10"/>
      <c r="DFA47" s="10"/>
      <c r="DFB47" s="10"/>
      <c r="DFC47" s="10"/>
      <c r="DFD47" s="10"/>
      <c r="DFE47" s="10"/>
      <c r="DFF47" s="10"/>
      <c r="DFG47" s="10"/>
      <c r="DFH47" s="10"/>
      <c r="DFI47" s="10"/>
      <c r="DFJ47" s="10"/>
      <c r="DFK47" s="10"/>
      <c r="DFL47" s="10"/>
      <c r="DFM47" s="10"/>
      <c r="DFN47" s="10"/>
      <c r="DFO47" s="10"/>
      <c r="DFP47" s="10"/>
      <c r="DFQ47" s="10"/>
      <c r="DFR47" s="10"/>
      <c r="DFS47" s="10"/>
      <c r="DFT47" s="10"/>
      <c r="DFU47" s="10"/>
      <c r="DFV47" s="10"/>
      <c r="DFW47" s="10"/>
      <c r="DFX47" s="10"/>
      <c r="DFY47" s="10"/>
      <c r="DFZ47" s="10"/>
      <c r="DGA47" s="10"/>
      <c r="DGB47" s="10"/>
      <c r="DGC47" s="10"/>
      <c r="DGD47" s="10"/>
      <c r="DGE47" s="10"/>
      <c r="DGF47" s="10"/>
      <c r="DGG47" s="10"/>
      <c r="DGH47" s="10"/>
      <c r="DGI47" s="10"/>
      <c r="DGJ47" s="10"/>
      <c r="DGK47" s="10"/>
      <c r="DGL47" s="10"/>
      <c r="DGM47" s="10"/>
      <c r="DGN47" s="10"/>
      <c r="DGO47" s="10"/>
      <c r="DGP47" s="10"/>
      <c r="DGQ47" s="10"/>
      <c r="DGR47" s="10"/>
      <c r="DGS47" s="10"/>
      <c r="DGT47" s="10"/>
      <c r="DGU47" s="10"/>
      <c r="DGV47" s="10"/>
      <c r="DGW47" s="10"/>
      <c r="DGX47" s="10"/>
      <c r="DGY47" s="10"/>
      <c r="DGZ47" s="10"/>
      <c r="DHA47" s="10"/>
      <c r="DHB47" s="10"/>
      <c r="DHC47" s="10"/>
      <c r="DHD47" s="10"/>
      <c r="DHE47" s="10"/>
      <c r="DHF47" s="10"/>
      <c r="DHG47" s="10"/>
      <c r="DHH47" s="10"/>
      <c r="DHI47" s="10"/>
      <c r="DHJ47" s="10"/>
      <c r="DHK47" s="10"/>
      <c r="DHL47" s="10"/>
      <c r="DHM47" s="10"/>
      <c r="DHN47" s="10"/>
      <c r="DHO47" s="10"/>
      <c r="DHP47" s="10"/>
      <c r="DHQ47" s="10"/>
      <c r="DHR47" s="10"/>
      <c r="DHS47" s="10"/>
      <c r="DHT47" s="10"/>
      <c r="DHU47" s="10"/>
      <c r="DHV47" s="10"/>
      <c r="DHW47" s="10"/>
      <c r="DHX47" s="10"/>
      <c r="DHY47" s="10"/>
      <c r="DHZ47" s="10"/>
      <c r="DIA47" s="10"/>
      <c r="DIB47" s="10"/>
      <c r="DIC47" s="10"/>
      <c r="DID47" s="10"/>
      <c r="DIE47" s="10"/>
      <c r="DIF47" s="10"/>
      <c r="DIG47" s="10"/>
      <c r="DIH47" s="10"/>
      <c r="DII47" s="10"/>
      <c r="DIJ47" s="10"/>
      <c r="DIK47" s="10"/>
      <c r="DIL47" s="10"/>
      <c r="DIM47" s="10"/>
      <c r="DIN47" s="10"/>
      <c r="DIO47" s="10"/>
      <c r="DIP47" s="10"/>
      <c r="DIQ47" s="10"/>
      <c r="DIR47" s="10"/>
      <c r="DIS47" s="10"/>
      <c r="DIT47" s="10"/>
      <c r="DIU47" s="10"/>
      <c r="DIV47" s="10"/>
      <c r="DIW47" s="10"/>
      <c r="DIX47" s="10"/>
      <c r="DIY47" s="10"/>
      <c r="DIZ47" s="10"/>
      <c r="DJA47" s="10"/>
      <c r="DJB47" s="10"/>
      <c r="DJC47" s="10"/>
      <c r="DJD47" s="10"/>
      <c r="DJE47" s="10"/>
      <c r="DJF47" s="10"/>
      <c r="DJG47" s="10"/>
      <c r="DJH47" s="10"/>
      <c r="DJI47" s="10"/>
      <c r="DJJ47" s="10"/>
      <c r="DJK47" s="10"/>
      <c r="DJL47" s="10"/>
      <c r="DJM47" s="10"/>
      <c r="DJN47" s="10"/>
      <c r="DJO47" s="10"/>
      <c r="DJP47" s="10"/>
      <c r="DJQ47" s="10"/>
      <c r="DJR47" s="10"/>
      <c r="DJS47" s="10"/>
      <c r="DJT47" s="10"/>
      <c r="DJU47" s="10"/>
      <c r="DJV47" s="10"/>
      <c r="DJW47" s="10"/>
      <c r="DJX47" s="10"/>
      <c r="DJY47" s="10"/>
      <c r="DJZ47" s="10"/>
      <c r="DKA47" s="10"/>
      <c r="DKB47" s="10"/>
      <c r="DKC47" s="10"/>
      <c r="DKD47" s="10"/>
      <c r="DKE47" s="10"/>
      <c r="DKF47" s="10"/>
      <c r="DKG47" s="10"/>
      <c r="DKH47" s="10"/>
      <c r="DKI47" s="10"/>
      <c r="DKJ47" s="10"/>
      <c r="DKK47" s="10"/>
      <c r="DKL47" s="10"/>
      <c r="DKM47" s="10"/>
      <c r="DKN47" s="10"/>
      <c r="DKO47" s="10"/>
      <c r="DKP47" s="10"/>
      <c r="DKQ47" s="10"/>
      <c r="DKR47" s="10"/>
      <c r="DKS47" s="10"/>
      <c r="DKT47" s="10"/>
      <c r="DKU47" s="10"/>
      <c r="DKV47" s="10"/>
      <c r="DKW47" s="10"/>
      <c r="DKX47" s="10"/>
      <c r="DKY47" s="10"/>
      <c r="DKZ47" s="10"/>
      <c r="DLA47" s="10"/>
      <c r="DLB47" s="10"/>
      <c r="DLC47" s="10"/>
      <c r="DLD47" s="10"/>
      <c r="DLE47" s="10"/>
      <c r="DLF47" s="10"/>
      <c r="DLG47" s="10"/>
      <c r="DLH47" s="10"/>
      <c r="DLI47" s="10"/>
      <c r="DLJ47" s="10"/>
      <c r="DLK47" s="10"/>
      <c r="DLL47" s="10"/>
      <c r="DLM47" s="10"/>
      <c r="DLN47" s="10"/>
      <c r="DLO47" s="10"/>
      <c r="DLP47" s="10"/>
      <c r="DLQ47" s="10"/>
      <c r="DLR47" s="10"/>
      <c r="DLS47" s="10"/>
      <c r="DLT47" s="10"/>
      <c r="DLU47" s="10"/>
      <c r="DLV47" s="10"/>
      <c r="DLW47" s="10"/>
      <c r="DLX47" s="10"/>
      <c r="DLY47" s="10"/>
      <c r="DLZ47" s="10"/>
      <c r="DMA47" s="10"/>
      <c r="DMB47" s="10"/>
      <c r="DMC47" s="10"/>
      <c r="DMD47" s="10"/>
      <c r="DME47" s="10"/>
      <c r="DMF47" s="10"/>
      <c r="DMG47" s="10"/>
      <c r="DMH47" s="10"/>
      <c r="DMI47" s="10"/>
      <c r="DMJ47" s="10"/>
      <c r="DMK47" s="10"/>
      <c r="DML47" s="10"/>
      <c r="DMM47" s="10"/>
      <c r="DMN47" s="10"/>
      <c r="DMO47" s="10"/>
      <c r="DMP47" s="10"/>
      <c r="DMQ47" s="10"/>
      <c r="DMR47" s="10"/>
      <c r="DMS47" s="10"/>
      <c r="DMT47" s="10"/>
      <c r="DMU47" s="10"/>
      <c r="DMV47" s="10"/>
      <c r="DMW47" s="10"/>
      <c r="DMX47" s="10"/>
      <c r="DMY47" s="10"/>
      <c r="DMZ47" s="10"/>
      <c r="DNA47" s="10"/>
      <c r="DNB47" s="10"/>
      <c r="DNC47" s="10"/>
      <c r="DND47" s="10"/>
      <c r="DNE47" s="10"/>
      <c r="DNF47" s="10"/>
      <c r="DNG47" s="10"/>
      <c r="DNH47" s="10"/>
      <c r="DNI47" s="10"/>
      <c r="DNJ47" s="10"/>
      <c r="DNK47" s="10"/>
      <c r="DNL47" s="10"/>
      <c r="DNM47" s="10"/>
      <c r="DNN47" s="10"/>
      <c r="DNO47" s="10"/>
      <c r="DNP47" s="10"/>
      <c r="DNQ47" s="10"/>
      <c r="DNR47" s="10"/>
      <c r="DNS47" s="10"/>
      <c r="DNT47" s="10"/>
      <c r="DNU47" s="10"/>
      <c r="DNV47" s="10"/>
      <c r="DNW47" s="10"/>
      <c r="DNX47" s="10"/>
      <c r="DNY47" s="10"/>
      <c r="DNZ47" s="10"/>
      <c r="DOA47" s="10"/>
      <c r="DOB47" s="10"/>
      <c r="DOC47" s="10"/>
      <c r="DOD47" s="10"/>
      <c r="DOE47" s="10"/>
      <c r="DOF47" s="10"/>
      <c r="DOG47" s="10"/>
      <c r="DOH47" s="10"/>
      <c r="DOI47" s="10"/>
      <c r="DOJ47" s="10"/>
      <c r="DOK47" s="10"/>
      <c r="DOL47" s="10"/>
      <c r="DOM47" s="10"/>
      <c r="DON47" s="10"/>
      <c r="DOO47" s="10"/>
      <c r="DOP47" s="10"/>
      <c r="DOQ47" s="10"/>
      <c r="DOR47" s="10"/>
      <c r="DOS47" s="10"/>
      <c r="DOT47" s="10"/>
      <c r="DOU47" s="10"/>
      <c r="DOV47" s="10"/>
      <c r="DOW47" s="10"/>
      <c r="DOX47" s="10"/>
      <c r="DOY47" s="10"/>
      <c r="DOZ47" s="10"/>
      <c r="DPA47" s="10"/>
      <c r="DPB47" s="10"/>
      <c r="DPC47" s="10"/>
      <c r="DPD47" s="10"/>
      <c r="DPE47" s="10"/>
      <c r="DPF47" s="10"/>
      <c r="DPG47" s="10"/>
      <c r="DPH47" s="10"/>
      <c r="DPI47" s="10"/>
      <c r="DPJ47" s="10"/>
      <c r="DPK47" s="10"/>
      <c r="DPL47" s="10"/>
      <c r="DPM47" s="10"/>
      <c r="DPN47" s="10"/>
      <c r="DPO47" s="10"/>
      <c r="DPP47" s="10"/>
      <c r="DPQ47" s="10"/>
      <c r="DPR47" s="10"/>
      <c r="DPS47" s="10"/>
      <c r="DPT47" s="10"/>
      <c r="DPU47" s="10"/>
      <c r="DPV47" s="10"/>
      <c r="DPW47" s="10"/>
      <c r="DPX47" s="10"/>
      <c r="DPY47" s="10"/>
      <c r="DPZ47" s="10"/>
      <c r="DQA47" s="10"/>
      <c r="DQB47" s="10"/>
      <c r="DQC47" s="10"/>
      <c r="DQD47" s="10"/>
      <c r="DQE47" s="10"/>
      <c r="DQF47" s="10"/>
      <c r="DQG47" s="10"/>
      <c r="DQH47" s="10"/>
      <c r="DQI47" s="10"/>
      <c r="DQJ47" s="10"/>
      <c r="DQK47" s="10"/>
      <c r="DQL47" s="10"/>
      <c r="DQM47" s="10"/>
      <c r="DQN47" s="10"/>
      <c r="DQO47" s="10"/>
      <c r="DQP47" s="10"/>
      <c r="DQQ47" s="10"/>
      <c r="DQR47" s="10"/>
      <c r="DQS47" s="10"/>
      <c r="DQT47" s="10"/>
      <c r="DQU47" s="10"/>
      <c r="DQV47" s="10"/>
      <c r="DQW47" s="10"/>
      <c r="DQX47" s="10"/>
      <c r="DQY47" s="10"/>
      <c r="DQZ47" s="10"/>
      <c r="DRA47" s="10"/>
      <c r="DRB47" s="10"/>
      <c r="DRC47" s="10"/>
      <c r="DRD47" s="10"/>
      <c r="DRE47" s="10"/>
      <c r="DRF47" s="10"/>
      <c r="DRG47" s="10"/>
      <c r="DRH47" s="10"/>
      <c r="DRI47" s="10"/>
      <c r="DRJ47" s="10"/>
      <c r="DRK47" s="10"/>
      <c r="DRL47" s="10"/>
      <c r="DRM47" s="10"/>
      <c r="DRN47" s="10"/>
      <c r="DRO47" s="10"/>
      <c r="DRP47" s="10"/>
      <c r="DRQ47" s="10"/>
      <c r="DRR47" s="10"/>
      <c r="DRS47" s="10"/>
      <c r="DRT47" s="10"/>
      <c r="DRU47" s="10"/>
      <c r="DRV47" s="10"/>
      <c r="DRW47" s="10"/>
      <c r="DRX47" s="10"/>
      <c r="DRY47" s="10"/>
      <c r="DRZ47" s="10"/>
      <c r="DSA47" s="10"/>
      <c r="DSB47" s="10"/>
      <c r="DSC47" s="10"/>
      <c r="DSD47" s="10"/>
      <c r="DSE47" s="10"/>
      <c r="DSF47" s="10"/>
      <c r="DSG47" s="10"/>
      <c r="DSH47" s="10"/>
      <c r="DSI47" s="10"/>
      <c r="DSJ47" s="10"/>
      <c r="DSK47" s="10"/>
      <c r="DSL47" s="10"/>
      <c r="DSM47" s="10"/>
      <c r="DSN47" s="10"/>
      <c r="DSO47" s="10"/>
      <c r="DSP47" s="10"/>
      <c r="DSQ47" s="10"/>
      <c r="DSR47" s="10"/>
      <c r="DSS47" s="10"/>
      <c r="DST47" s="10"/>
      <c r="DSU47" s="10"/>
      <c r="DSV47" s="10"/>
      <c r="DSW47" s="10"/>
      <c r="DSX47" s="10"/>
      <c r="DSY47" s="10"/>
      <c r="DSZ47" s="10"/>
      <c r="DTA47" s="10"/>
      <c r="DTB47" s="10"/>
      <c r="DTC47" s="10"/>
      <c r="DTD47" s="10"/>
      <c r="DTE47" s="10"/>
      <c r="DTF47" s="10"/>
      <c r="DTG47" s="10"/>
      <c r="DTH47" s="10"/>
      <c r="DTI47" s="10"/>
      <c r="DTJ47" s="10"/>
      <c r="DTK47" s="10"/>
      <c r="DTL47" s="10"/>
      <c r="DTM47" s="10"/>
      <c r="DTN47" s="10"/>
      <c r="DTO47" s="10"/>
      <c r="DTP47" s="10"/>
      <c r="DTQ47" s="10"/>
      <c r="DTR47" s="10"/>
      <c r="DTS47" s="10"/>
      <c r="DTT47" s="10"/>
      <c r="DTU47" s="10"/>
      <c r="DTV47" s="10"/>
      <c r="DTW47" s="10"/>
      <c r="DTX47" s="10"/>
      <c r="DTY47" s="10"/>
      <c r="DTZ47" s="10"/>
      <c r="DUA47" s="10"/>
      <c r="DUB47" s="10"/>
      <c r="DUC47" s="10"/>
      <c r="DUD47" s="10"/>
      <c r="DUE47" s="10"/>
      <c r="DUF47" s="10"/>
      <c r="DUG47" s="10"/>
      <c r="DUH47" s="10"/>
      <c r="DUI47" s="10"/>
      <c r="DUJ47" s="10"/>
      <c r="DUK47" s="10"/>
      <c r="DUL47" s="10"/>
      <c r="DUM47" s="10"/>
      <c r="DUN47" s="10"/>
      <c r="DUO47" s="10"/>
      <c r="DUP47" s="10"/>
      <c r="DUQ47" s="10"/>
      <c r="DUR47" s="10"/>
      <c r="DUS47" s="10"/>
      <c r="DUT47" s="10"/>
      <c r="DUU47" s="10"/>
      <c r="DUV47" s="10"/>
      <c r="DUW47" s="10"/>
      <c r="DUX47" s="10"/>
      <c r="DUY47" s="10"/>
      <c r="DUZ47" s="10"/>
      <c r="DVA47" s="10"/>
      <c r="DVB47" s="10"/>
      <c r="DVC47" s="10"/>
      <c r="DVD47" s="10"/>
      <c r="DVE47" s="10"/>
      <c r="DVF47" s="10"/>
      <c r="DVG47" s="10"/>
      <c r="DVH47" s="10"/>
      <c r="DVI47" s="10"/>
      <c r="DVJ47" s="10"/>
      <c r="DVK47" s="10"/>
      <c r="DVL47" s="10"/>
      <c r="DVM47" s="10"/>
      <c r="DVN47" s="10"/>
      <c r="DVO47" s="10"/>
      <c r="DVP47" s="10"/>
      <c r="DVQ47" s="10"/>
      <c r="DVR47" s="10"/>
      <c r="DVS47" s="10"/>
      <c r="DVT47" s="10"/>
      <c r="DVU47" s="10"/>
      <c r="DVV47" s="10"/>
      <c r="DVW47" s="10"/>
      <c r="DVX47" s="10"/>
      <c r="DVY47" s="10"/>
      <c r="DVZ47" s="10"/>
      <c r="DWA47" s="10"/>
      <c r="DWB47" s="10"/>
      <c r="DWC47" s="10"/>
      <c r="DWD47" s="10"/>
      <c r="DWE47" s="10"/>
      <c r="DWF47" s="10"/>
      <c r="DWG47" s="10"/>
      <c r="DWH47" s="10"/>
      <c r="DWI47" s="10"/>
      <c r="DWJ47" s="10"/>
      <c r="DWK47" s="10"/>
      <c r="DWL47" s="10"/>
      <c r="DWM47" s="10"/>
      <c r="DWN47" s="10"/>
      <c r="DWO47" s="10"/>
      <c r="DWP47" s="10"/>
      <c r="DWQ47" s="10"/>
      <c r="DWR47" s="10"/>
      <c r="DWS47" s="10"/>
      <c r="DWT47" s="10"/>
      <c r="DWU47" s="10"/>
      <c r="DWV47" s="10"/>
      <c r="DWW47" s="10"/>
      <c r="DWX47" s="10"/>
      <c r="DWY47" s="10"/>
      <c r="DWZ47" s="10"/>
      <c r="DXA47" s="10"/>
      <c r="DXB47" s="10"/>
      <c r="DXC47" s="10"/>
      <c r="DXD47" s="10"/>
      <c r="DXE47" s="10"/>
      <c r="DXF47" s="10"/>
      <c r="DXG47" s="10"/>
      <c r="DXH47" s="10"/>
      <c r="DXI47" s="10"/>
      <c r="DXJ47" s="10"/>
      <c r="DXK47" s="10"/>
      <c r="DXL47" s="10"/>
      <c r="DXM47" s="10"/>
      <c r="DXN47" s="10"/>
      <c r="DXO47" s="10"/>
      <c r="DXP47" s="10"/>
      <c r="DXQ47" s="10"/>
      <c r="DXR47" s="10"/>
      <c r="DXS47" s="10"/>
      <c r="DXT47" s="10"/>
      <c r="DXU47" s="10"/>
      <c r="DXV47" s="10"/>
      <c r="DXW47" s="10"/>
      <c r="DXX47" s="10"/>
      <c r="DXY47" s="10"/>
      <c r="DXZ47" s="10"/>
      <c r="DYA47" s="10"/>
      <c r="DYB47" s="10"/>
      <c r="DYC47" s="10"/>
      <c r="DYD47" s="10"/>
      <c r="DYE47" s="10"/>
      <c r="DYF47" s="10"/>
      <c r="DYG47" s="10"/>
      <c r="DYH47" s="10"/>
      <c r="DYI47" s="10"/>
      <c r="DYJ47" s="10"/>
      <c r="DYK47" s="10"/>
      <c r="DYL47" s="10"/>
      <c r="DYM47" s="10"/>
      <c r="DYN47" s="10"/>
      <c r="DYO47" s="10"/>
      <c r="DYP47" s="10"/>
      <c r="DYQ47" s="10"/>
      <c r="DYR47" s="10"/>
      <c r="DYS47" s="10"/>
      <c r="DYT47" s="10"/>
      <c r="DYU47" s="10"/>
      <c r="DYV47" s="10"/>
      <c r="DYW47" s="10"/>
      <c r="DYX47" s="10"/>
      <c r="DYY47" s="10"/>
      <c r="DYZ47" s="10"/>
      <c r="DZA47" s="10"/>
      <c r="DZB47" s="10"/>
      <c r="DZC47" s="10"/>
      <c r="DZD47" s="10"/>
      <c r="DZE47" s="10"/>
      <c r="DZF47" s="10"/>
      <c r="DZG47" s="10"/>
      <c r="DZH47" s="10"/>
      <c r="DZI47" s="10"/>
      <c r="DZJ47" s="10"/>
      <c r="DZK47" s="10"/>
      <c r="DZL47" s="10"/>
      <c r="DZM47" s="10"/>
      <c r="DZN47" s="10"/>
      <c r="DZO47" s="10"/>
      <c r="DZP47" s="10"/>
      <c r="DZQ47" s="10"/>
      <c r="DZR47" s="10"/>
      <c r="DZS47" s="10"/>
      <c r="DZT47" s="10"/>
      <c r="DZU47" s="10"/>
      <c r="DZV47" s="10"/>
      <c r="DZW47" s="10"/>
      <c r="DZX47" s="10"/>
      <c r="DZY47" s="10"/>
      <c r="DZZ47" s="10"/>
      <c r="EAA47" s="10"/>
      <c r="EAB47" s="10"/>
      <c r="EAC47" s="10"/>
      <c r="EAD47" s="10"/>
      <c r="EAE47" s="10"/>
      <c r="EAF47" s="10"/>
      <c r="EAG47" s="10"/>
      <c r="EAH47" s="10"/>
      <c r="EAI47" s="10"/>
      <c r="EAJ47" s="10"/>
      <c r="EAK47" s="10"/>
      <c r="EAL47" s="10"/>
      <c r="EAM47" s="10"/>
      <c r="EAN47" s="10"/>
      <c r="EAO47" s="10"/>
      <c r="EAP47" s="10"/>
      <c r="EAQ47" s="10"/>
      <c r="EAR47" s="10"/>
      <c r="EAS47" s="10"/>
      <c r="EAT47" s="10"/>
      <c r="EAU47" s="10"/>
      <c r="EAV47" s="10"/>
      <c r="EAW47" s="10"/>
      <c r="EAX47" s="10"/>
      <c r="EAY47" s="10"/>
      <c r="EAZ47" s="10"/>
      <c r="EBA47" s="10"/>
      <c r="EBB47" s="10"/>
      <c r="EBC47" s="10"/>
      <c r="EBD47" s="10"/>
      <c r="EBE47" s="10"/>
      <c r="EBF47" s="10"/>
      <c r="EBG47" s="10"/>
      <c r="EBH47" s="10"/>
      <c r="EBI47" s="10"/>
      <c r="EBJ47" s="10"/>
      <c r="EBK47" s="10"/>
      <c r="EBL47" s="10"/>
      <c r="EBM47" s="10"/>
      <c r="EBN47" s="10"/>
      <c r="EBO47" s="10"/>
      <c r="EBP47" s="10"/>
      <c r="EBQ47" s="10"/>
      <c r="EBR47" s="10"/>
      <c r="EBS47" s="10"/>
      <c r="EBT47" s="10"/>
      <c r="EBU47" s="10"/>
      <c r="EBV47" s="10"/>
      <c r="EBW47" s="10"/>
      <c r="EBX47" s="10"/>
      <c r="EBY47" s="10"/>
      <c r="EBZ47" s="10"/>
      <c r="ECA47" s="10"/>
      <c r="ECB47" s="10"/>
      <c r="ECC47" s="10"/>
      <c r="ECD47" s="10"/>
      <c r="ECE47" s="10"/>
      <c r="ECF47" s="10"/>
      <c r="ECG47" s="10"/>
      <c r="ECH47" s="10"/>
      <c r="ECI47" s="10"/>
      <c r="ECJ47" s="10"/>
      <c r="ECK47" s="10"/>
      <c r="ECL47" s="10"/>
      <c r="ECM47" s="10"/>
      <c r="ECN47" s="10"/>
      <c r="ECO47" s="10"/>
      <c r="ECP47" s="10"/>
      <c r="ECQ47" s="10"/>
      <c r="ECR47" s="10"/>
      <c r="ECS47" s="10"/>
      <c r="ECT47" s="10"/>
      <c r="ECU47" s="10"/>
      <c r="ECV47" s="10"/>
      <c r="ECW47" s="10"/>
      <c r="ECX47" s="10"/>
      <c r="ECY47" s="10"/>
      <c r="ECZ47" s="10"/>
      <c r="EDA47" s="10"/>
      <c r="EDB47" s="10"/>
      <c r="EDC47" s="10"/>
      <c r="EDD47" s="10"/>
      <c r="EDE47" s="10"/>
      <c r="EDF47" s="10"/>
      <c r="EDG47" s="10"/>
      <c r="EDH47" s="10"/>
      <c r="EDI47" s="10"/>
      <c r="EDJ47" s="10"/>
      <c r="EDK47" s="10"/>
      <c r="EDL47" s="10"/>
      <c r="EDM47" s="10"/>
      <c r="EDN47" s="10"/>
      <c r="EDO47" s="10"/>
      <c r="EDP47" s="10"/>
      <c r="EDQ47" s="10"/>
      <c r="EDR47" s="10"/>
      <c r="EDS47" s="10"/>
      <c r="EDT47" s="10"/>
      <c r="EDU47" s="10"/>
      <c r="EDV47" s="10"/>
      <c r="EDW47" s="10"/>
      <c r="EDX47" s="10"/>
      <c r="EDY47" s="10"/>
      <c r="EDZ47" s="10"/>
      <c r="EEA47" s="10"/>
      <c r="EEB47" s="10"/>
      <c r="EEC47" s="10"/>
      <c r="EED47" s="10"/>
      <c r="EEE47" s="10"/>
      <c r="EEF47" s="10"/>
      <c r="EEG47" s="10"/>
      <c r="EEH47" s="10"/>
      <c r="EEI47" s="10"/>
      <c r="EEJ47" s="10"/>
      <c r="EEK47" s="10"/>
      <c r="EEL47" s="10"/>
      <c r="EEM47" s="10"/>
      <c r="EEN47" s="10"/>
      <c r="EEO47" s="10"/>
      <c r="EEP47" s="10"/>
      <c r="EEQ47" s="10"/>
      <c r="EER47" s="10"/>
      <c r="EES47" s="10"/>
      <c r="EET47" s="10"/>
      <c r="EEU47" s="10"/>
      <c r="EEV47" s="10"/>
      <c r="EEW47" s="10"/>
      <c r="EEX47" s="10"/>
      <c r="EEY47" s="10"/>
      <c r="EEZ47" s="10"/>
      <c r="EFA47" s="10"/>
      <c r="EFB47" s="10"/>
      <c r="EFC47" s="10"/>
      <c r="EFD47" s="10"/>
      <c r="EFE47" s="10"/>
      <c r="EFF47" s="10"/>
      <c r="EFG47" s="10"/>
      <c r="EFH47" s="10"/>
      <c r="EFI47" s="10"/>
      <c r="EFJ47" s="10"/>
      <c r="EFK47" s="10"/>
      <c r="EFL47" s="10"/>
      <c r="EFM47" s="10"/>
      <c r="EFN47" s="10"/>
      <c r="EFO47" s="10"/>
      <c r="EFP47" s="10"/>
      <c r="EFQ47" s="10"/>
      <c r="EFR47" s="10"/>
      <c r="EFS47" s="10"/>
      <c r="EFT47" s="10"/>
      <c r="EFU47" s="10"/>
      <c r="EFV47" s="10"/>
      <c r="EFW47" s="10"/>
      <c r="EFX47" s="10"/>
      <c r="EFY47" s="10"/>
      <c r="EFZ47" s="10"/>
      <c r="EGA47" s="10"/>
      <c r="EGB47" s="10"/>
      <c r="EGC47" s="10"/>
      <c r="EGD47" s="10"/>
      <c r="EGE47" s="10"/>
      <c r="EGF47" s="10"/>
      <c r="EGG47" s="10"/>
      <c r="EGH47" s="10"/>
      <c r="EGI47" s="10"/>
      <c r="EGJ47" s="10"/>
      <c r="EGK47" s="10"/>
      <c r="EGL47" s="10"/>
      <c r="EGM47" s="10"/>
      <c r="EGN47" s="10"/>
      <c r="EGO47" s="10"/>
      <c r="EGP47" s="10"/>
      <c r="EGQ47" s="10"/>
      <c r="EGR47" s="10"/>
      <c r="EGS47" s="10"/>
      <c r="EGT47" s="10"/>
      <c r="EGU47" s="10"/>
      <c r="EGV47" s="10"/>
      <c r="EGW47" s="10"/>
      <c r="EGX47" s="10"/>
      <c r="EGY47" s="10"/>
      <c r="EGZ47" s="10"/>
      <c r="EHA47" s="10"/>
      <c r="EHB47" s="10"/>
      <c r="EHC47" s="10"/>
      <c r="EHD47" s="10"/>
      <c r="EHE47" s="10"/>
      <c r="EHF47" s="10"/>
      <c r="EHG47" s="10"/>
      <c r="EHH47" s="10"/>
      <c r="EHI47" s="10"/>
      <c r="EHJ47" s="10"/>
      <c r="EHK47" s="10"/>
      <c r="EHL47" s="10"/>
      <c r="EHM47" s="10"/>
      <c r="EHN47" s="10"/>
      <c r="EHO47" s="10"/>
      <c r="EHP47" s="10"/>
      <c r="EHQ47" s="10"/>
      <c r="EHR47" s="10"/>
      <c r="EHS47" s="10"/>
      <c r="EHT47" s="10"/>
      <c r="EHU47" s="10"/>
      <c r="EHV47" s="10"/>
      <c r="EHW47" s="10"/>
      <c r="EHX47" s="10"/>
      <c r="EHY47" s="10"/>
      <c r="EHZ47" s="10"/>
      <c r="EIA47" s="10"/>
      <c r="EIB47" s="10"/>
      <c r="EIC47" s="10"/>
      <c r="EID47" s="10"/>
      <c r="EIE47" s="10"/>
      <c r="EIF47" s="10"/>
      <c r="EIG47" s="10"/>
      <c r="EIH47" s="10"/>
      <c r="EII47" s="10"/>
      <c r="EIJ47" s="10"/>
      <c r="EIK47" s="10"/>
      <c r="EIL47" s="10"/>
      <c r="EIM47" s="10"/>
      <c r="EIN47" s="10"/>
      <c r="EIO47" s="10"/>
      <c r="EIP47" s="10"/>
      <c r="EIQ47" s="10"/>
      <c r="EIR47" s="10"/>
      <c r="EIS47" s="10"/>
      <c r="EIT47" s="10"/>
      <c r="EIU47" s="10"/>
      <c r="EIV47" s="10"/>
      <c r="EIW47" s="10"/>
      <c r="EIX47" s="10"/>
      <c r="EIY47" s="10"/>
      <c r="EIZ47" s="10"/>
      <c r="EJA47" s="10"/>
      <c r="EJB47" s="10"/>
      <c r="EJC47" s="10"/>
      <c r="EJD47" s="10"/>
      <c r="EJE47" s="10"/>
      <c r="EJF47" s="10"/>
      <c r="EJG47" s="10"/>
      <c r="EJH47" s="10"/>
      <c r="EJI47" s="10"/>
      <c r="EJJ47" s="10"/>
      <c r="EJK47" s="10"/>
      <c r="EJL47" s="10"/>
      <c r="EJM47" s="10"/>
      <c r="EJN47" s="10"/>
      <c r="EJO47" s="10"/>
      <c r="EJP47" s="10"/>
      <c r="EJQ47" s="10"/>
      <c r="EJR47" s="10"/>
      <c r="EJS47" s="10"/>
      <c r="EJT47" s="10"/>
      <c r="EJU47" s="10"/>
      <c r="EJV47" s="10"/>
      <c r="EJW47" s="10"/>
      <c r="EJX47" s="10"/>
      <c r="EJY47" s="10"/>
      <c r="EJZ47" s="10"/>
      <c r="EKA47" s="10"/>
      <c r="EKB47" s="10"/>
      <c r="EKC47" s="10"/>
      <c r="EKD47" s="10"/>
      <c r="EKE47" s="10"/>
      <c r="EKF47" s="10"/>
      <c r="EKG47" s="10"/>
      <c r="EKH47" s="10"/>
      <c r="EKI47" s="10"/>
      <c r="EKJ47" s="10"/>
      <c r="EKK47" s="10"/>
      <c r="EKL47" s="10"/>
      <c r="EKM47" s="10"/>
      <c r="EKN47" s="10"/>
      <c r="EKO47" s="10"/>
      <c r="EKP47" s="10"/>
      <c r="EKQ47" s="10"/>
      <c r="EKR47" s="10"/>
      <c r="EKS47" s="10"/>
      <c r="EKT47" s="10"/>
      <c r="EKU47" s="10"/>
      <c r="EKV47" s="10"/>
      <c r="EKW47" s="10"/>
      <c r="EKX47" s="10"/>
      <c r="EKY47" s="10"/>
      <c r="EKZ47" s="10"/>
      <c r="ELA47" s="10"/>
      <c r="ELB47" s="10"/>
      <c r="ELC47" s="10"/>
      <c r="ELD47" s="10"/>
      <c r="ELE47" s="10"/>
      <c r="ELF47" s="10"/>
      <c r="ELG47" s="10"/>
      <c r="ELH47" s="10"/>
      <c r="ELI47" s="10"/>
      <c r="ELJ47" s="10"/>
      <c r="ELK47" s="10"/>
      <c r="ELL47" s="10"/>
      <c r="ELM47" s="10"/>
      <c r="ELN47" s="10"/>
      <c r="ELO47" s="10"/>
      <c r="ELP47" s="10"/>
      <c r="ELQ47" s="10"/>
      <c r="ELR47" s="10"/>
      <c r="ELS47" s="10"/>
      <c r="ELT47" s="10"/>
      <c r="ELU47" s="10"/>
      <c r="ELV47" s="10"/>
      <c r="ELW47" s="10"/>
      <c r="ELX47" s="10"/>
      <c r="ELY47" s="10"/>
      <c r="ELZ47" s="10"/>
      <c r="EMA47" s="10"/>
      <c r="EMB47" s="10"/>
      <c r="EMC47" s="10"/>
      <c r="EMD47" s="10"/>
      <c r="EME47" s="10"/>
      <c r="EMF47" s="10"/>
      <c r="EMG47" s="10"/>
      <c r="EMH47" s="10"/>
      <c r="EMI47" s="10"/>
      <c r="EMJ47" s="10"/>
      <c r="EMK47" s="10"/>
      <c r="EML47" s="10"/>
      <c r="EMM47" s="10"/>
      <c r="EMN47" s="10"/>
      <c r="EMO47" s="10"/>
      <c r="EMP47" s="10"/>
      <c r="EMQ47" s="10"/>
      <c r="EMR47" s="10"/>
      <c r="EMS47" s="10"/>
      <c r="EMT47" s="10"/>
      <c r="EMU47" s="10"/>
      <c r="EMV47" s="10"/>
      <c r="EMW47" s="10"/>
      <c r="EMX47" s="10"/>
      <c r="EMY47" s="10"/>
      <c r="EMZ47" s="10"/>
      <c r="ENA47" s="10"/>
      <c r="ENB47" s="10"/>
      <c r="ENC47" s="10"/>
      <c r="END47" s="10"/>
      <c r="ENE47" s="10"/>
      <c r="ENF47" s="10"/>
      <c r="ENG47" s="10"/>
      <c r="ENH47" s="10"/>
      <c r="ENI47" s="10"/>
      <c r="ENJ47" s="10"/>
      <c r="ENK47" s="10"/>
      <c r="ENL47" s="10"/>
      <c r="ENM47" s="10"/>
      <c r="ENN47" s="10"/>
      <c r="ENO47" s="10"/>
      <c r="ENP47" s="10"/>
      <c r="ENQ47" s="10"/>
      <c r="ENR47" s="10"/>
      <c r="ENS47" s="10"/>
      <c r="ENT47" s="10"/>
      <c r="ENU47" s="10"/>
      <c r="ENV47" s="10"/>
      <c r="ENW47" s="10"/>
      <c r="ENX47" s="10"/>
      <c r="ENY47" s="10"/>
      <c r="ENZ47" s="10"/>
      <c r="EOA47" s="10"/>
      <c r="EOB47" s="10"/>
      <c r="EOC47" s="10"/>
      <c r="EOD47" s="10"/>
      <c r="EOE47" s="10"/>
      <c r="EOF47" s="10"/>
      <c r="EOG47" s="10"/>
      <c r="EOH47" s="10"/>
      <c r="EOI47" s="10"/>
      <c r="EOJ47" s="10"/>
      <c r="EOK47" s="10"/>
      <c r="EOL47" s="10"/>
      <c r="EOM47" s="10"/>
      <c r="EON47" s="10"/>
      <c r="EOO47" s="10"/>
      <c r="EOP47" s="10"/>
      <c r="EOQ47" s="10"/>
      <c r="EOR47" s="10"/>
      <c r="EOS47" s="10"/>
      <c r="EOT47" s="10"/>
      <c r="EOU47" s="10"/>
      <c r="EOV47" s="10"/>
      <c r="EOW47" s="10"/>
      <c r="EOX47" s="10"/>
      <c r="EOY47" s="10"/>
      <c r="EOZ47" s="10"/>
      <c r="EPA47" s="10"/>
      <c r="EPB47" s="10"/>
      <c r="EPC47" s="10"/>
      <c r="EPD47" s="10"/>
      <c r="EPE47" s="10"/>
      <c r="EPF47" s="10"/>
      <c r="EPG47" s="10"/>
      <c r="EPH47" s="10"/>
      <c r="EPI47" s="10"/>
      <c r="EPJ47" s="10"/>
      <c r="EPK47" s="10"/>
      <c r="EPL47" s="10"/>
      <c r="EPM47" s="10"/>
      <c r="EPN47" s="10"/>
      <c r="EPO47" s="10"/>
      <c r="EPP47" s="10"/>
      <c r="EPQ47" s="10"/>
      <c r="EPR47" s="10"/>
      <c r="EPS47" s="10"/>
      <c r="EPT47" s="10"/>
      <c r="EPU47" s="10"/>
      <c r="EPV47" s="10"/>
      <c r="EPW47" s="10"/>
      <c r="EPX47" s="10"/>
      <c r="EPY47" s="10"/>
      <c r="EPZ47" s="10"/>
      <c r="EQA47" s="10"/>
      <c r="EQB47" s="10"/>
      <c r="EQC47" s="10"/>
      <c r="EQD47" s="10"/>
      <c r="EQE47" s="10"/>
      <c r="EQF47" s="10"/>
      <c r="EQG47" s="10"/>
      <c r="EQH47" s="10"/>
      <c r="EQI47" s="10"/>
      <c r="EQJ47" s="10"/>
      <c r="EQK47" s="10"/>
      <c r="EQL47" s="10"/>
      <c r="EQM47" s="10"/>
      <c r="EQN47" s="10"/>
      <c r="EQO47" s="10"/>
      <c r="EQP47" s="10"/>
      <c r="EQQ47" s="10"/>
      <c r="EQR47" s="10"/>
      <c r="EQS47" s="10"/>
      <c r="EQT47" s="10"/>
      <c r="EQU47" s="10"/>
      <c r="EQV47" s="10"/>
      <c r="EQW47" s="10"/>
      <c r="EQX47" s="10"/>
      <c r="EQY47" s="10"/>
      <c r="EQZ47" s="10"/>
      <c r="ERA47" s="10"/>
      <c r="ERB47" s="10"/>
      <c r="ERC47" s="10"/>
      <c r="ERD47" s="10"/>
      <c r="ERE47" s="10"/>
      <c r="ERF47" s="10"/>
      <c r="ERG47" s="10"/>
      <c r="ERH47" s="10"/>
      <c r="ERI47" s="10"/>
      <c r="ERJ47" s="10"/>
      <c r="ERK47" s="10"/>
      <c r="ERL47" s="10"/>
      <c r="ERM47" s="10"/>
      <c r="ERN47" s="10"/>
      <c r="ERO47" s="10"/>
      <c r="ERP47" s="10"/>
      <c r="ERQ47" s="10"/>
      <c r="ERR47" s="10"/>
      <c r="ERS47" s="10"/>
      <c r="ERT47" s="10"/>
      <c r="ERU47" s="10"/>
      <c r="ERV47" s="10"/>
      <c r="ERW47" s="10"/>
      <c r="ERX47" s="10"/>
      <c r="ERY47" s="10"/>
      <c r="ERZ47" s="10"/>
      <c r="ESA47" s="10"/>
      <c r="ESB47" s="10"/>
      <c r="ESC47" s="10"/>
      <c r="ESD47" s="10"/>
      <c r="ESE47" s="10"/>
      <c r="ESF47" s="10"/>
      <c r="ESG47" s="10"/>
      <c r="ESH47" s="10"/>
      <c r="ESI47" s="10"/>
      <c r="ESJ47" s="10"/>
      <c r="ESK47" s="10"/>
      <c r="ESL47" s="10"/>
      <c r="ESM47" s="10"/>
      <c r="ESN47" s="10"/>
      <c r="ESO47" s="10"/>
      <c r="ESP47" s="10"/>
      <c r="ESQ47" s="10"/>
      <c r="ESR47" s="10"/>
      <c r="ESS47" s="10"/>
      <c r="EST47" s="10"/>
      <c r="ESU47" s="10"/>
      <c r="ESV47" s="10"/>
      <c r="ESW47" s="10"/>
      <c r="ESX47" s="10"/>
      <c r="ESY47" s="10"/>
      <c r="ESZ47" s="10"/>
      <c r="ETA47" s="10"/>
      <c r="ETB47" s="10"/>
      <c r="ETC47" s="10"/>
      <c r="ETD47" s="10"/>
      <c r="ETE47" s="10"/>
      <c r="ETF47" s="10"/>
      <c r="ETG47" s="10"/>
      <c r="ETH47" s="10"/>
      <c r="ETI47" s="10"/>
      <c r="ETJ47" s="10"/>
      <c r="ETK47" s="10"/>
      <c r="ETL47" s="10"/>
      <c r="ETM47" s="10"/>
      <c r="ETN47" s="10"/>
      <c r="ETO47" s="10"/>
      <c r="ETP47" s="10"/>
      <c r="ETQ47" s="10"/>
      <c r="ETR47" s="10"/>
      <c r="ETS47" s="10"/>
      <c r="ETT47" s="10"/>
      <c r="ETU47" s="10"/>
      <c r="ETV47" s="10"/>
      <c r="ETW47" s="10"/>
      <c r="ETX47" s="10"/>
      <c r="ETY47" s="10"/>
      <c r="ETZ47" s="10"/>
      <c r="EUA47" s="10"/>
      <c r="EUB47" s="10"/>
      <c r="EUC47" s="10"/>
      <c r="EUD47" s="10"/>
      <c r="EUE47" s="10"/>
      <c r="EUF47" s="10"/>
      <c r="EUG47" s="10"/>
      <c r="EUH47" s="10"/>
      <c r="EUI47" s="10"/>
      <c r="EUJ47" s="10"/>
      <c r="EUK47" s="10"/>
      <c r="EUL47" s="10"/>
      <c r="EUM47" s="10"/>
      <c r="EUN47" s="10"/>
      <c r="EUO47" s="10"/>
      <c r="EUP47" s="10"/>
      <c r="EUQ47" s="10"/>
      <c r="EUR47" s="10"/>
      <c r="EUS47" s="10"/>
      <c r="EUT47" s="10"/>
      <c r="EUU47" s="10"/>
      <c r="EUV47" s="10"/>
      <c r="EUW47" s="10"/>
      <c r="EUX47" s="10"/>
      <c r="EUY47" s="10"/>
      <c r="EUZ47" s="10"/>
      <c r="EVA47" s="10"/>
      <c r="EVB47" s="10"/>
      <c r="EVC47" s="10"/>
      <c r="EVD47" s="10"/>
      <c r="EVE47" s="10"/>
      <c r="EVF47" s="10"/>
      <c r="EVG47" s="10"/>
      <c r="EVH47" s="10"/>
      <c r="EVI47" s="10"/>
      <c r="EVJ47" s="10"/>
      <c r="EVK47" s="10"/>
      <c r="EVL47" s="10"/>
      <c r="EVM47" s="10"/>
      <c r="EVN47" s="10"/>
      <c r="EVO47" s="10"/>
      <c r="EVP47" s="10"/>
      <c r="EVQ47" s="10"/>
      <c r="EVR47" s="10"/>
      <c r="EVS47" s="10"/>
      <c r="EVT47" s="10"/>
      <c r="EVU47" s="10"/>
      <c r="EVV47" s="10"/>
      <c r="EVW47" s="10"/>
      <c r="EVX47" s="10"/>
      <c r="EVY47" s="10"/>
      <c r="EVZ47" s="10"/>
      <c r="EWA47" s="10"/>
      <c r="EWB47" s="10"/>
      <c r="EWC47" s="10"/>
      <c r="EWD47" s="10"/>
      <c r="EWE47" s="10"/>
      <c r="EWF47" s="10"/>
      <c r="EWG47" s="10"/>
      <c r="EWH47" s="10"/>
      <c r="EWI47" s="10"/>
      <c r="EWJ47" s="10"/>
      <c r="EWK47" s="10"/>
      <c r="EWL47" s="10"/>
      <c r="EWM47" s="10"/>
      <c r="EWN47" s="10"/>
      <c r="EWO47" s="10"/>
      <c r="EWP47" s="10"/>
      <c r="EWQ47" s="10"/>
      <c r="EWR47" s="10"/>
      <c r="EWS47" s="10"/>
      <c r="EWT47" s="10"/>
      <c r="EWU47" s="10"/>
      <c r="EWV47" s="10"/>
      <c r="EWW47" s="10"/>
      <c r="EWX47" s="10"/>
      <c r="EWY47" s="10"/>
      <c r="EWZ47" s="10"/>
      <c r="EXA47" s="10"/>
      <c r="EXB47" s="10"/>
      <c r="EXC47" s="10"/>
      <c r="EXD47" s="10"/>
      <c r="EXE47" s="10"/>
      <c r="EXF47" s="10"/>
      <c r="EXG47" s="10"/>
      <c r="EXH47" s="10"/>
      <c r="EXI47" s="10"/>
      <c r="EXJ47" s="10"/>
      <c r="EXK47" s="10"/>
      <c r="EXL47" s="10"/>
      <c r="EXM47" s="10"/>
      <c r="EXN47" s="10"/>
      <c r="EXO47" s="10"/>
      <c r="EXP47" s="10"/>
      <c r="EXQ47" s="10"/>
      <c r="EXR47" s="10"/>
      <c r="EXS47" s="10"/>
      <c r="EXT47" s="10"/>
      <c r="EXU47" s="10"/>
      <c r="EXV47" s="10"/>
      <c r="EXW47" s="10"/>
      <c r="EXX47" s="10"/>
      <c r="EXY47" s="10"/>
      <c r="EXZ47" s="10"/>
      <c r="EYA47" s="10"/>
      <c r="EYB47" s="10"/>
      <c r="EYC47" s="10"/>
      <c r="EYD47" s="10"/>
      <c r="EYE47" s="10"/>
      <c r="EYF47" s="10"/>
      <c r="EYG47" s="10"/>
      <c r="EYH47" s="10"/>
      <c r="EYI47" s="10"/>
      <c r="EYJ47" s="10"/>
      <c r="EYK47" s="10"/>
      <c r="EYL47" s="10"/>
      <c r="EYM47" s="10"/>
      <c r="EYN47" s="10"/>
      <c r="EYO47" s="10"/>
      <c r="EYP47" s="10"/>
      <c r="EYQ47" s="10"/>
      <c r="EYR47" s="10"/>
      <c r="EYS47" s="10"/>
      <c r="EYT47" s="10"/>
      <c r="EYU47" s="10"/>
      <c r="EYV47" s="10"/>
      <c r="EYW47" s="10"/>
      <c r="EYX47" s="10"/>
      <c r="EYY47" s="10"/>
      <c r="EYZ47" s="10"/>
      <c r="EZA47" s="10"/>
      <c r="EZB47" s="10"/>
      <c r="EZC47" s="10"/>
      <c r="EZD47" s="10"/>
      <c r="EZE47" s="10"/>
      <c r="EZF47" s="10"/>
      <c r="EZG47" s="10"/>
      <c r="EZH47" s="10"/>
      <c r="EZI47" s="10"/>
      <c r="EZJ47" s="10"/>
      <c r="EZK47" s="10"/>
      <c r="EZL47" s="10"/>
      <c r="EZM47" s="10"/>
      <c r="EZN47" s="10"/>
      <c r="EZO47" s="10"/>
      <c r="EZP47" s="10"/>
      <c r="EZQ47" s="10"/>
      <c r="EZR47" s="10"/>
      <c r="EZS47" s="10"/>
      <c r="EZT47" s="10"/>
      <c r="EZU47" s="10"/>
      <c r="EZV47" s="10"/>
      <c r="EZW47" s="10"/>
      <c r="EZX47" s="10"/>
      <c r="EZY47" s="10"/>
      <c r="EZZ47" s="10"/>
      <c r="FAA47" s="10"/>
      <c r="FAB47" s="10"/>
      <c r="FAC47" s="10"/>
      <c r="FAD47" s="10"/>
      <c r="FAE47" s="10"/>
      <c r="FAF47" s="10"/>
      <c r="FAG47" s="10"/>
      <c r="FAH47" s="10"/>
      <c r="FAI47" s="10"/>
      <c r="FAJ47" s="10"/>
      <c r="FAK47" s="10"/>
      <c r="FAL47" s="10"/>
      <c r="FAM47" s="10"/>
      <c r="FAN47" s="10"/>
      <c r="FAO47" s="10"/>
      <c r="FAP47" s="10"/>
      <c r="FAQ47" s="10"/>
      <c r="FAR47" s="10"/>
      <c r="FAS47" s="10"/>
      <c r="FAT47" s="10"/>
      <c r="FAU47" s="10"/>
      <c r="FAV47" s="10"/>
      <c r="FAW47" s="10"/>
      <c r="FAX47" s="10"/>
      <c r="FAY47" s="10"/>
      <c r="FAZ47" s="10"/>
      <c r="FBA47" s="10"/>
      <c r="FBB47" s="10"/>
      <c r="FBC47" s="10"/>
      <c r="FBD47" s="10"/>
      <c r="FBE47" s="10"/>
      <c r="FBF47" s="10"/>
      <c r="FBG47" s="10"/>
      <c r="FBH47" s="10"/>
      <c r="FBI47" s="10"/>
      <c r="FBJ47" s="10"/>
      <c r="FBK47" s="10"/>
      <c r="FBL47" s="10"/>
      <c r="FBM47" s="10"/>
      <c r="FBN47" s="10"/>
      <c r="FBO47" s="10"/>
      <c r="FBP47" s="10"/>
      <c r="FBQ47" s="10"/>
      <c r="FBR47" s="10"/>
      <c r="FBS47" s="10"/>
      <c r="FBT47" s="10"/>
      <c r="FBU47" s="10"/>
      <c r="FBV47" s="10"/>
      <c r="FBW47" s="10"/>
      <c r="FBX47" s="10"/>
      <c r="FBY47" s="10"/>
      <c r="FBZ47" s="10"/>
      <c r="FCA47" s="10"/>
      <c r="FCB47" s="10"/>
      <c r="FCC47" s="10"/>
      <c r="FCD47" s="10"/>
      <c r="FCE47" s="10"/>
      <c r="FCF47" s="10"/>
      <c r="FCG47" s="10"/>
      <c r="FCH47" s="10"/>
      <c r="FCI47" s="10"/>
      <c r="FCJ47" s="10"/>
      <c r="FCK47" s="10"/>
      <c r="FCL47" s="10"/>
      <c r="FCM47" s="10"/>
      <c r="FCN47" s="10"/>
      <c r="FCO47" s="10"/>
      <c r="FCP47" s="10"/>
      <c r="FCQ47" s="10"/>
      <c r="FCR47" s="10"/>
      <c r="FCS47" s="10"/>
      <c r="FCT47" s="10"/>
      <c r="FCU47" s="10"/>
      <c r="FCV47" s="10"/>
      <c r="FCW47" s="10"/>
      <c r="FCX47" s="10"/>
      <c r="FCY47" s="10"/>
      <c r="FCZ47" s="10"/>
      <c r="FDA47" s="10"/>
      <c r="FDB47" s="10"/>
      <c r="FDC47" s="10"/>
      <c r="FDD47" s="10"/>
      <c r="FDE47" s="10"/>
      <c r="FDF47" s="10"/>
      <c r="FDG47" s="10"/>
      <c r="FDH47" s="10"/>
      <c r="FDI47" s="10"/>
      <c r="FDJ47" s="10"/>
      <c r="FDK47" s="10"/>
      <c r="FDL47" s="10"/>
      <c r="FDM47" s="10"/>
      <c r="FDN47" s="10"/>
      <c r="FDO47" s="10"/>
      <c r="FDP47" s="10"/>
      <c r="FDQ47" s="10"/>
      <c r="FDR47" s="10"/>
      <c r="FDS47" s="10"/>
      <c r="FDT47" s="10"/>
      <c r="FDU47" s="10"/>
      <c r="FDV47" s="10"/>
      <c r="FDW47" s="10"/>
      <c r="FDX47" s="10"/>
      <c r="FDY47" s="10"/>
      <c r="FDZ47" s="10"/>
      <c r="FEA47" s="10"/>
      <c r="FEB47" s="10"/>
      <c r="FEC47" s="10"/>
      <c r="FED47" s="10"/>
      <c r="FEE47" s="10"/>
      <c r="FEF47" s="10"/>
      <c r="FEG47" s="10"/>
      <c r="FEH47" s="10"/>
      <c r="FEI47" s="10"/>
      <c r="FEJ47" s="10"/>
      <c r="FEK47" s="10"/>
      <c r="FEL47" s="10"/>
      <c r="FEM47" s="10"/>
      <c r="FEN47" s="10"/>
      <c r="FEO47" s="10"/>
      <c r="FEP47" s="10"/>
      <c r="FEQ47" s="10"/>
      <c r="FER47" s="10"/>
      <c r="FES47" s="10"/>
      <c r="FET47" s="10"/>
      <c r="FEU47" s="10"/>
      <c r="FEV47" s="10"/>
      <c r="FEW47" s="10"/>
      <c r="FEX47" s="10"/>
      <c r="FEY47" s="10"/>
      <c r="FEZ47" s="10"/>
      <c r="FFA47" s="10"/>
      <c r="FFB47" s="10"/>
      <c r="FFC47" s="10"/>
      <c r="FFD47" s="10"/>
      <c r="FFE47" s="10"/>
      <c r="FFF47" s="10"/>
      <c r="FFG47" s="10"/>
      <c r="FFH47" s="10"/>
      <c r="FFI47" s="10"/>
      <c r="FFJ47" s="10"/>
      <c r="FFK47" s="10"/>
      <c r="FFL47" s="10"/>
      <c r="FFM47" s="10"/>
      <c r="FFN47" s="10"/>
      <c r="FFO47" s="10"/>
      <c r="FFP47" s="10"/>
      <c r="FFQ47" s="10"/>
      <c r="FFR47" s="10"/>
      <c r="FFS47" s="10"/>
      <c r="FFT47" s="10"/>
      <c r="FFU47" s="10"/>
      <c r="FFV47" s="10"/>
      <c r="FFW47" s="10"/>
      <c r="FFX47" s="10"/>
      <c r="FFY47" s="10"/>
      <c r="FFZ47" s="10"/>
      <c r="FGA47" s="10"/>
      <c r="FGB47" s="10"/>
      <c r="FGC47" s="10"/>
      <c r="FGD47" s="10"/>
      <c r="FGE47" s="10"/>
      <c r="FGF47" s="10"/>
      <c r="FGG47" s="10"/>
      <c r="FGH47" s="10"/>
      <c r="FGI47" s="10"/>
      <c r="FGJ47" s="10"/>
      <c r="FGK47" s="10"/>
      <c r="FGL47" s="10"/>
      <c r="FGM47" s="10"/>
      <c r="FGN47" s="10"/>
      <c r="FGO47" s="10"/>
      <c r="FGP47" s="10"/>
      <c r="FGQ47" s="10"/>
      <c r="FGR47" s="10"/>
      <c r="FGS47" s="10"/>
      <c r="FGT47" s="10"/>
      <c r="FGU47" s="10"/>
      <c r="FGV47" s="10"/>
      <c r="FGW47" s="10"/>
      <c r="FGX47" s="10"/>
      <c r="FGY47" s="10"/>
      <c r="FGZ47" s="10"/>
      <c r="FHA47" s="10"/>
      <c r="FHB47" s="10"/>
      <c r="FHC47" s="10"/>
      <c r="FHD47" s="10"/>
      <c r="FHE47" s="10"/>
      <c r="FHF47" s="10"/>
      <c r="FHG47" s="10"/>
      <c r="FHH47" s="10"/>
      <c r="FHI47" s="10"/>
      <c r="FHJ47" s="10"/>
      <c r="FHK47" s="10"/>
      <c r="FHL47" s="10"/>
      <c r="FHM47" s="10"/>
      <c r="FHN47" s="10"/>
      <c r="FHO47" s="10"/>
      <c r="FHP47" s="10"/>
      <c r="FHQ47" s="10"/>
      <c r="FHR47" s="10"/>
      <c r="FHS47" s="10"/>
      <c r="FHT47" s="10"/>
      <c r="FHU47" s="10"/>
      <c r="FHV47" s="10"/>
      <c r="FHW47" s="10"/>
      <c r="FHX47" s="10"/>
      <c r="FHY47" s="10"/>
      <c r="FHZ47" s="10"/>
      <c r="FIA47" s="10"/>
      <c r="FIB47" s="10"/>
      <c r="FIC47" s="10"/>
      <c r="FID47" s="10"/>
      <c r="FIE47" s="10"/>
      <c r="FIF47" s="10"/>
      <c r="FIG47" s="10"/>
      <c r="FIH47" s="10"/>
      <c r="FII47" s="10"/>
      <c r="FIJ47" s="10"/>
      <c r="FIK47" s="10"/>
      <c r="FIL47" s="10"/>
      <c r="FIM47" s="10"/>
      <c r="FIN47" s="10"/>
      <c r="FIO47" s="10"/>
      <c r="FIP47" s="10"/>
      <c r="FIQ47" s="10"/>
      <c r="FIR47" s="10"/>
      <c r="FIS47" s="10"/>
      <c r="FIT47" s="10"/>
      <c r="FIU47" s="10"/>
      <c r="FIV47" s="10"/>
      <c r="FIW47" s="10"/>
      <c r="FIX47" s="10"/>
      <c r="FIY47" s="10"/>
      <c r="FIZ47" s="10"/>
      <c r="FJA47" s="10"/>
      <c r="FJB47" s="10"/>
      <c r="FJC47" s="10"/>
      <c r="FJD47" s="10"/>
      <c r="FJE47" s="10"/>
      <c r="FJF47" s="10"/>
      <c r="FJG47" s="10"/>
      <c r="FJH47" s="10"/>
      <c r="FJI47" s="10"/>
      <c r="FJJ47" s="10"/>
      <c r="FJK47" s="10"/>
      <c r="FJL47" s="10"/>
      <c r="FJM47" s="10"/>
      <c r="FJN47" s="10"/>
      <c r="FJO47" s="10"/>
      <c r="FJP47" s="10"/>
      <c r="FJQ47" s="10"/>
      <c r="FJR47" s="10"/>
      <c r="FJS47" s="10"/>
      <c r="FJT47" s="10"/>
      <c r="FJU47" s="10"/>
      <c r="FJV47" s="10"/>
      <c r="FJW47" s="10"/>
      <c r="FJX47" s="10"/>
      <c r="FJY47" s="10"/>
      <c r="FJZ47" s="10"/>
      <c r="FKA47" s="10"/>
      <c r="FKB47" s="10"/>
      <c r="FKC47" s="10"/>
      <c r="FKD47" s="10"/>
      <c r="FKE47" s="10"/>
      <c r="FKF47" s="10"/>
      <c r="FKG47" s="10"/>
      <c r="FKH47" s="10"/>
      <c r="FKI47" s="10"/>
      <c r="FKJ47" s="10"/>
      <c r="FKK47" s="10"/>
      <c r="FKL47" s="10"/>
      <c r="FKM47" s="10"/>
      <c r="FKN47" s="10"/>
      <c r="FKO47" s="10"/>
      <c r="FKP47" s="10"/>
      <c r="FKQ47" s="10"/>
      <c r="FKR47" s="10"/>
      <c r="FKS47" s="10"/>
      <c r="FKT47" s="10"/>
      <c r="FKU47" s="10"/>
      <c r="FKV47" s="10"/>
      <c r="FKW47" s="10"/>
      <c r="FKX47" s="10"/>
      <c r="FKY47" s="10"/>
      <c r="FKZ47" s="10"/>
      <c r="FLA47" s="10"/>
      <c r="FLB47" s="10"/>
      <c r="FLC47" s="10"/>
      <c r="FLD47" s="10"/>
      <c r="FLE47" s="10"/>
      <c r="FLF47" s="10"/>
      <c r="FLG47" s="10"/>
      <c r="FLH47" s="10"/>
      <c r="FLI47" s="10"/>
      <c r="FLJ47" s="10"/>
      <c r="FLK47" s="10"/>
      <c r="FLL47" s="10"/>
      <c r="FLM47" s="10"/>
      <c r="FLN47" s="10"/>
      <c r="FLO47" s="10"/>
      <c r="FLP47" s="10"/>
      <c r="FLQ47" s="10"/>
      <c r="FLR47" s="10"/>
      <c r="FLS47" s="10"/>
      <c r="FLT47" s="10"/>
      <c r="FLU47" s="10"/>
      <c r="FLV47" s="10"/>
      <c r="FLW47" s="10"/>
      <c r="FLX47" s="10"/>
      <c r="FLY47" s="10"/>
      <c r="FLZ47" s="10"/>
      <c r="FMA47" s="10"/>
      <c r="FMB47" s="10"/>
      <c r="FMC47" s="10"/>
      <c r="FMD47" s="10"/>
      <c r="FME47" s="10"/>
      <c r="FMF47" s="10"/>
      <c r="FMG47" s="10"/>
      <c r="FMH47" s="10"/>
      <c r="FMI47" s="10"/>
      <c r="FMJ47" s="10"/>
      <c r="FMK47" s="10"/>
      <c r="FML47" s="10"/>
      <c r="FMM47" s="10"/>
      <c r="FMN47" s="10"/>
      <c r="FMO47" s="10"/>
      <c r="FMP47" s="10"/>
      <c r="FMQ47" s="10"/>
      <c r="FMR47" s="10"/>
      <c r="FMS47" s="10"/>
      <c r="FMT47" s="10"/>
      <c r="FMU47" s="10"/>
      <c r="FMV47" s="10"/>
      <c r="FMW47" s="10"/>
      <c r="FMX47" s="10"/>
      <c r="FMY47" s="10"/>
      <c r="FMZ47" s="10"/>
      <c r="FNA47" s="10"/>
      <c r="FNB47" s="10"/>
      <c r="FNC47" s="10"/>
      <c r="FND47" s="10"/>
      <c r="FNE47" s="10"/>
      <c r="FNF47" s="10"/>
      <c r="FNG47" s="10"/>
      <c r="FNH47" s="10"/>
      <c r="FNI47" s="10"/>
      <c r="FNJ47" s="10"/>
      <c r="FNK47" s="10"/>
      <c r="FNL47" s="10"/>
      <c r="FNM47" s="10"/>
      <c r="FNN47" s="10"/>
      <c r="FNO47" s="10"/>
      <c r="FNP47" s="10"/>
      <c r="FNQ47" s="10"/>
      <c r="FNR47" s="10"/>
      <c r="FNS47" s="10"/>
      <c r="FNT47" s="10"/>
      <c r="FNU47" s="10"/>
      <c r="FNV47" s="10"/>
      <c r="FNW47" s="10"/>
      <c r="FNX47" s="10"/>
      <c r="FNY47" s="10"/>
      <c r="FNZ47" s="10"/>
      <c r="FOA47" s="10"/>
      <c r="FOB47" s="10"/>
      <c r="FOC47" s="10"/>
      <c r="FOD47" s="10"/>
      <c r="FOE47" s="10"/>
      <c r="FOF47" s="10"/>
      <c r="FOG47" s="10"/>
      <c r="FOH47" s="10"/>
      <c r="FOI47" s="10"/>
      <c r="FOJ47" s="10"/>
      <c r="FOK47" s="10"/>
      <c r="FOL47" s="10"/>
      <c r="FOM47" s="10"/>
      <c r="FON47" s="10"/>
      <c r="FOO47" s="10"/>
      <c r="FOP47" s="10"/>
      <c r="FOQ47" s="10"/>
      <c r="FOR47" s="10"/>
      <c r="FOS47" s="10"/>
      <c r="FOT47" s="10"/>
      <c r="FOU47" s="10"/>
      <c r="FOV47" s="10"/>
      <c r="FOW47" s="10"/>
      <c r="FOX47" s="10"/>
      <c r="FOY47" s="10"/>
      <c r="FOZ47" s="10"/>
      <c r="FPA47" s="10"/>
      <c r="FPB47" s="10"/>
      <c r="FPC47" s="10"/>
      <c r="FPD47" s="10"/>
      <c r="FPE47" s="10"/>
      <c r="FPF47" s="10"/>
      <c r="FPG47" s="10"/>
      <c r="FPH47" s="10"/>
      <c r="FPI47" s="10"/>
      <c r="FPJ47" s="10"/>
      <c r="FPK47" s="10"/>
      <c r="FPL47" s="10"/>
      <c r="FPM47" s="10"/>
      <c r="FPN47" s="10"/>
      <c r="FPO47" s="10"/>
      <c r="FPP47" s="10"/>
      <c r="FPQ47" s="10"/>
      <c r="FPR47" s="10"/>
      <c r="FPS47" s="10"/>
      <c r="FPT47" s="10"/>
      <c r="FPU47" s="10"/>
      <c r="FPV47" s="10"/>
      <c r="FPW47" s="10"/>
      <c r="FPX47" s="10"/>
      <c r="FPY47" s="10"/>
      <c r="FPZ47" s="10"/>
      <c r="FQA47" s="10"/>
      <c r="FQB47" s="10"/>
      <c r="FQC47" s="10"/>
      <c r="FQD47" s="10"/>
      <c r="FQE47" s="10"/>
      <c r="FQF47" s="10"/>
      <c r="FQG47" s="10"/>
      <c r="FQH47" s="10"/>
      <c r="FQI47" s="10"/>
      <c r="FQJ47" s="10"/>
      <c r="FQK47" s="10"/>
      <c r="FQL47" s="10"/>
      <c r="FQM47" s="10"/>
      <c r="FQN47" s="10"/>
      <c r="FQO47" s="10"/>
      <c r="FQP47" s="10"/>
      <c r="FQQ47" s="10"/>
      <c r="FQR47" s="10"/>
      <c r="FQS47" s="10"/>
      <c r="FQT47" s="10"/>
      <c r="FQU47" s="10"/>
      <c r="FQV47" s="10"/>
      <c r="FQW47" s="10"/>
      <c r="FQX47" s="10"/>
      <c r="FQY47" s="10"/>
      <c r="FQZ47" s="10"/>
      <c r="FRA47" s="10"/>
      <c r="FRB47" s="10"/>
      <c r="FRC47" s="10"/>
      <c r="FRD47" s="10"/>
      <c r="FRE47" s="10"/>
      <c r="FRF47" s="10"/>
      <c r="FRG47" s="10"/>
      <c r="FRH47" s="10"/>
      <c r="FRI47" s="10"/>
      <c r="FRJ47" s="10"/>
      <c r="FRK47" s="10"/>
      <c r="FRL47" s="10"/>
      <c r="FRM47" s="10"/>
      <c r="FRN47" s="10"/>
      <c r="FRO47" s="10"/>
      <c r="FRP47" s="10"/>
      <c r="FRQ47" s="10"/>
      <c r="FRR47" s="10"/>
      <c r="FRS47" s="10"/>
      <c r="FRT47" s="10"/>
      <c r="FRU47" s="10"/>
      <c r="FRV47" s="10"/>
      <c r="FRW47" s="10"/>
      <c r="FRX47" s="10"/>
      <c r="FRY47" s="10"/>
      <c r="FRZ47" s="10"/>
      <c r="FSA47" s="10"/>
      <c r="FSB47" s="10"/>
      <c r="FSC47" s="10"/>
      <c r="FSD47" s="10"/>
      <c r="FSE47" s="10"/>
      <c r="FSF47" s="10"/>
      <c r="FSG47" s="10"/>
      <c r="FSH47" s="10"/>
      <c r="FSI47" s="10"/>
      <c r="FSJ47" s="10"/>
      <c r="FSK47" s="10"/>
      <c r="FSL47" s="10"/>
      <c r="FSM47" s="10"/>
      <c r="FSN47" s="10"/>
      <c r="FSO47" s="10"/>
      <c r="FSP47" s="10"/>
      <c r="FSQ47" s="10"/>
      <c r="FSR47" s="10"/>
      <c r="FSS47" s="10"/>
      <c r="FST47" s="10"/>
      <c r="FSU47" s="10"/>
      <c r="FSV47" s="10"/>
      <c r="FSW47" s="10"/>
      <c r="FSX47" s="10"/>
      <c r="FSY47" s="10"/>
      <c r="FSZ47" s="10"/>
      <c r="FTA47" s="10"/>
      <c r="FTB47" s="10"/>
      <c r="FTC47" s="10"/>
      <c r="FTD47" s="10"/>
      <c r="FTE47" s="10"/>
      <c r="FTF47" s="10"/>
      <c r="FTG47" s="10"/>
      <c r="FTH47" s="10"/>
      <c r="FTI47" s="10"/>
      <c r="FTJ47" s="10"/>
      <c r="FTK47" s="10"/>
      <c r="FTL47" s="10"/>
      <c r="FTM47" s="10"/>
      <c r="FTN47" s="10"/>
      <c r="FTO47" s="10"/>
      <c r="FTP47" s="10"/>
      <c r="FTQ47" s="10"/>
      <c r="FTR47" s="10"/>
      <c r="FTS47" s="10"/>
      <c r="FTT47" s="10"/>
      <c r="FTU47" s="10"/>
      <c r="FTV47" s="10"/>
      <c r="FTW47" s="10"/>
      <c r="FTX47" s="10"/>
      <c r="FTY47" s="10"/>
      <c r="FTZ47" s="10"/>
      <c r="FUA47" s="10"/>
      <c r="FUB47" s="10"/>
      <c r="FUC47" s="10"/>
      <c r="FUD47" s="10"/>
      <c r="FUE47" s="10"/>
      <c r="FUF47" s="10"/>
      <c r="FUG47" s="10"/>
      <c r="FUH47" s="10"/>
      <c r="FUI47" s="10"/>
      <c r="FUJ47" s="10"/>
      <c r="FUK47" s="10"/>
      <c r="FUL47" s="10"/>
      <c r="FUM47" s="10"/>
      <c r="FUN47" s="10"/>
      <c r="FUO47" s="10"/>
      <c r="FUP47" s="10"/>
      <c r="FUQ47" s="10"/>
      <c r="FUR47" s="10"/>
      <c r="FUS47" s="10"/>
      <c r="FUT47" s="10"/>
      <c r="FUU47" s="10"/>
      <c r="FUV47" s="10"/>
      <c r="FUW47" s="10"/>
      <c r="FUX47" s="10"/>
      <c r="FUY47" s="10"/>
      <c r="FUZ47" s="10"/>
      <c r="FVA47" s="10"/>
      <c r="FVB47" s="10"/>
      <c r="FVC47" s="10"/>
      <c r="FVD47" s="10"/>
      <c r="FVE47" s="10"/>
      <c r="FVF47" s="10"/>
      <c r="FVG47" s="10"/>
      <c r="FVH47" s="10"/>
      <c r="FVI47" s="10"/>
      <c r="FVJ47" s="10"/>
      <c r="FVK47" s="10"/>
      <c r="FVL47" s="10"/>
      <c r="FVM47" s="10"/>
      <c r="FVN47" s="10"/>
      <c r="FVO47" s="10"/>
      <c r="FVP47" s="10"/>
      <c r="FVQ47" s="10"/>
      <c r="FVR47" s="10"/>
      <c r="FVS47" s="10"/>
      <c r="FVT47" s="10"/>
      <c r="FVU47" s="10"/>
      <c r="FVV47" s="10"/>
      <c r="FVW47" s="10"/>
      <c r="FVX47" s="10"/>
      <c r="FVY47" s="10"/>
      <c r="FVZ47" s="10"/>
      <c r="FWA47" s="10"/>
      <c r="FWB47" s="10"/>
      <c r="FWC47" s="10"/>
      <c r="FWD47" s="10"/>
      <c r="FWE47" s="10"/>
      <c r="FWF47" s="10"/>
      <c r="FWG47" s="10"/>
      <c r="FWH47" s="10"/>
      <c r="FWI47" s="10"/>
      <c r="FWJ47" s="10"/>
      <c r="FWK47" s="10"/>
      <c r="FWL47" s="10"/>
      <c r="FWM47" s="10"/>
      <c r="FWN47" s="10"/>
      <c r="FWO47" s="10"/>
      <c r="FWP47" s="10"/>
      <c r="FWQ47" s="10"/>
      <c r="FWR47" s="10"/>
      <c r="FWS47" s="10"/>
      <c r="FWT47" s="10"/>
      <c r="FWU47" s="10"/>
      <c r="FWV47" s="10"/>
      <c r="FWW47" s="10"/>
      <c r="FWX47" s="10"/>
      <c r="FWY47" s="10"/>
      <c r="FWZ47" s="10"/>
      <c r="FXA47" s="10"/>
      <c r="FXB47" s="10"/>
      <c r="FXC47" s="10"/>
      <c r="FXD47" s="10"/>
      <c r="FXE47" s="10"/>
      <c r="FXF47" s="10"/>
      <c r="FXG47" s="10"/>
      <c r="FXH47" s="10"/>
      <c r="FXI47" s="10"/>
      <c r="FXJ47" s="10"/>
      <c r="FXK47" s="10"/>
      <c r="FXL47" s="10"/>
      <c r="FXM47" s="10"/>
      <c r="FXN47" s="10"/>
      <c r="FXO47" s="10"/>
      <c r="FXP47" s="10"/>
      <c r="FXQ47" s="10"/>
      <c r="FXR47" s="10"/>
      <c r="FXS47" s="10"/>
      <c r="FXT47" s="10"/>
      <c r="FXU47" s="10"/>
      <c r="FXV47" s="10"/>
      <c r="FXW47" s="10"/>
      <c r="FXX47" s="10"/>
      <c r="FXY47" s="10"/>
      <c r="FXZ47" s="10"/>
      <c r="FYA47" s="10"/>
      <c r="FYB47" s="10"/>
      <c r="FYC47" s="10"/>
      <c r="FYD47" s="10"/>
      <c r="FYE47" s="10"/>
      <c r="FYF47" s="10"/>
      <c r="FYG47" s="10"/>
      <c r="FYH47" s="10"/>
      <c r="FYI47" s="10"/>
      <c r="FYJ47" s="10"/>
      <c r="FYK47" s="10"/>
      <c r="FYL47" s="10"/>
      <c r="FYM47" s="10"/>
      <c r="FYN47" s="10"/>
      <c r="FYO47" s="10"/>
      <c r="FYP47" s="10"/>
      <c r="FYQ47" s="10"/>
      <c r="FYR47" s="10"/>
      <c r="FYS47" s="10"/>
      <c r="FYT47" s="10"/>
      <c r="FYU47" s="10"/>
      <c r="FYV47" s="10"/>
      <c r="FYW47" s="10"/>
      <c r="FYX47" s="10"/>
      <c r="FYY47" s="10"/>
      <c r="FYZ47" s="10"/>
      <c r="FZA47" s="10"/>
      <c r="FZB47" s="10"/>
      <c r="FZC47" s="10"/>
      <c r="FZD47" s="10"/>
      <c r="FZE47" s="10"/>
      <c r="FZF47" s="10"/>
      <c r="FZG47" s="10"/>
      <c r="FZH47" s="10"/>
      <c r="FZI47" s="10"/>
      <c r="FZJ47" s="10"/>
      <c r="FZK47" s="10"/>
      <c r="FZL47" s="10"/>
      <c r="FZM47" s="10"/>
      <c r="FZN47" s="10"/>
      <c r="FZO47" s="10"/>
      <c r="FZP47" s="10"/>
      <c r="FZQ47" s="10"/>
      <c r="FZR47" s="10"/>
      <c r="FZS47" s="10"/>
      <c r="FZT47" s="10"/>
      <c r="FZU47" s="10"/>
      <c r="FZV47" s="10"/>
      <c r="FZW47" s="10"/>
      <c r="FZX47" s="10"/>
      <c r="FZY47" s="10"/>
      <c r="FZZ47" s="10"/>
      <c r="GAA47" s="10"/>
      <c r="GAB47" s="10"/>
      <c r="GAC47" s="10"/>
      <c r="GAD47" s="10"/>
      <c r="GAE47" s="10"/>
      <c r="GAF47" s="10"/>
      <c r="GAG47" s="10"/>
      <c r="GAH47" s="10"/>
      <c r="GAI47" s="10"/>
      <c r="GAJ47" s="10"/>
      <c r="GAK47" s="10"/>
      <c r="GAL47" s="10"/>
      <c r="GAM47" s="10"/>
      <c r="GAN47" s="10"/>
      <c r="GAO47" s="10"/>
      <c r="GAP47" s="10"/>
      <c r="GAQ47" s="10"/>
      <c r="GAR47" s="10"/>
      <c r="GAS47" s="10"/>
      <c r="GAT47" s="10"/>
      <c r="GAU47" s="10"/>
      <c r="GAV47" s="10"/>
      <c r="GAW47" s="10"/>
      <c r="GAX47" s="10"/>
      <c r="GAY47" s="10"/>
      <c r="GAZ47" s="10"/>
      <c r="GBA47" s="10"/>
      <c r="GBB47" s="10"/>
      <c r="GBC47" s="10"/>
      <c r="GBD47" s="10"/>
      <c r="GBE47" s="10"/>
      <c r="GBF47" s="10"/>
      <c r="GBG47" s="10"/>
      <c r="GBH47" s="10"/>
      <c r="GBI47" s="10"/>
      <c r="GBJ47" s="10"/>
      <c r="GBK47" s="10"/>
      <c r="GBL47" s="10"/>
      <c r="GBM47" s="10"/>
      <c r="GBN47" s="10"/>
      <c r="GBO47" s="10"/>
      <c r="GBP47" s="10"/>
      <c r="GBQ47" s="10"/>
      <c r="GBR47" s="10"/>
      <c r="GBS47" s="10"/>
      <c r="GBT47" s="10"/>
      <c r="GBU47" s="10"/>
      <c r="GBV47" s="10"/>
      <c r="GBW47" s="10"/>
      <c r="GBX47" s="10"/>
      <c r="GBY47" s="10"/>
      <c r="GBZ47" s="10"/>
      <c r="GCA47" s="10"/>
      <c r="GCB47" s="10"/>
      <c r="GCC47" s="10"/>
      <c r="GCD47" s="10"/>
      <c r="GCE47" s="10"/>
      <c r="GCF47" s="10"/>
      <c r="GCG47" s="10"/>
      <c r="GCH47" s="10"/>
      <c r="GCI47" s="10"/>
      <c r="GCJ47" s="10"/>
      <c r="GCK47" s="10"/>
      <c r="GCL47" s="10"/>
      <c r="GCM47" s="10"/>
      <c r="GCN47" s="10"/>
      <c r="GCO47" s="10"/>
      <c r="GCP47" s="10"/>
      <c r="GCQ47" s="10"/>
      <c r="GCR47" s="10"/>
      <c r="GCS47" s="10"/>
      <c r="GCT47" s="10"/>
      <c r="GCU47" s="10"/>
      <c r="GCV47" s="10"/>
      <c r="GCW47" s="10"/>
      <c r="GCX47" s="10"/>
      <c r="GCY47" s="10"/>
      <c r="GCZ47" s="10"/>
      <c r="GDA47" s="10"/>
      <c r="GDB47" s="10"/>
      <c r="GDC47" s="10"/>
      <c r="GDD47" s="10"/>
      <c r="GDE47" s="10"/>
      <c r="GDF47" s="10"/>
      <c r="GDG47" s="10"/>
      <c r="GDH47" s="10"/>
      <c r="GDI47" s="10"/>
      <c r="GDJ47" s="10"/>
      <c r="GDK47" s="10"/>
      <c r="GDL47" s="10"/>
      <c r="GDM47" s="10"/>
      <c r="GDN47" s="10"/>
      <c r="GDO47" s="10"/>
      <c r="GDP47" s="10"/>
      <c r="GDQ47" s="10"/>
      <c r="GDR47" s="10"/>
      <c r="GDS47" s="10"/>
      <c r="GDT47" s="10"/>
      <c r="GDU47" s="10"/>
      <c r="GDV47" s="10"/>
      <c r="GDW47" s="10"/>
      <c r="GDX47" s="10"/>
      <c r="GDY47" s="10"/>
      <c r="GDZ47" s="10"/>
      <c r="GEA47" s="10"/>
      <c r="GEB47" s="10"/>
      <c r="GEC47" s="10"/>
      <c r="GED47" s="10"/>
      <c r="GEE47" s="10"/>
      <c r="GEF47" s="10"/>
      <c r="GEG47" s="10"/>
      <c r="GEH47" s="10"/>
      <c r="GEI47" s="10"/>
      <c r="GEJ47" s="10"/>
      <c r="GEK47" s="10"/>
      <c r="GEL47" s="10"/>
      <c r="GEM47" s="10"/>
      <c r="GEN47" s="10"/>
      <c r="GEO47" s="10"/>
      <c r="GEP47" s="10"/>
      <c r="GEQ47" s="10"/>
      <c r="GER47" s="10"/>
      <c r="GES47" s="10"/>
      <c r="GET47" s="10"/>
      <c r="GEU47" s="10"/>
      <c r="GEV47" s="10"/>
      <c r="GEW47" s="10"/>
      <c r="GEX47" s="10"/>
      <c r="GEY47" s="10"/>
      <c r="GEZ47" s="10"/>
      <c r="GFA47" s="10"/>
      <c r="GFB47" s="10"/>
      <c r="GFC47" s="10"/>
      <c r="GFD47" s="10"/>
      <c r="GFE47" s="10"/>
      <c r="GFF47" s="10"/>
      <c r="GFG47" s="10"/>
      <c r="GFH47" s="10"/>
      <c r="GFI47" s="10"/>
      <c r="GFJ47" s="10"/>
      <c r="GFK47" s="10"/>
      <c r="GFL47" s="10"/>
      <c r="GFM47" s="10"/>
      <c r="GFN47" s="10"/>
      <c r="GFO47" s="10"/>
      <c r="GFP47" s="10"/>
      <c r="GFQ47" s="10"/>
      <c r="GFR47" s="10"/>
      <c r="GFS47" s="10"/>
      <c r="GFT47" s="10"/>
      <c r="GFU47" s="10"/>
      <c r="GFV47" s="10"/>
      <c r="GFW47" s="10"/>
      <c r="GFX47" s="10"/>
      <c r="GFY47" s="10"/>
      <c r="GFZ47" s="10"/>
      <c r="GGA47" s="10"/>
      <c r="GGB47" s="10"/>
      <c r="GGC47" s="10"/>
      <c r="GGD47" s="10"/>
      <c r="GGE47" s="10"/>
      <c r="GGF47" s="10"/>
      <c r="GGG47" s="10"/>
      <c r="GGH47" s="10"/>
      <c r="GGI47" s="10"/>
      <c r="GGJ47" s="10"/>
      <c r="GGK47" s="10"/>
      <c r="GGL47" s="10"/>
      <c r="GGM47" s="10"/>
      <c r="GGN47" s="10"/>
      <c r="GGO47" s="10"/>
      <c r="GGP47" s="10"/>
      <c r="GGQ47" s="10"/>
      <c r="GGR47" s="10"/>
      <c r="GGS47" s="10"/>
      <c r="GGT47" s="10"/>
      <c r="GGU47" s="10"/>
      <c r="GGV47" s="10"/>
      <c r="GGW47" s="10"/>
      <c r="GGX47" s="10"/>
      <c r="GGY47" s="10"/>
      <c r="GGZ47" s="10"/>
      <c r="GHA47" s="10"/>
      <c r="GHB47" s="10"/>
      <c r="GHC47" s="10"/>
      <c r="GHD47" s="10"/>
      <c r="GHE47" s="10"/>
      <c r="GHF47" s="10"/>
      <c r="GHG47" s="10"/>
      <c r="GHH47" s="10"/>
      <c r="GHI47" s="10"/>
      <c r="GHJ47" s="10"/>
      <c r="GHK47" s="10"/>
      <c r="GHL47" s="10"/>
      <c r="GHM47" s="10"/>
      <c r="GHN47" s="10"/>
      <c r="GHO47" s="10"/>
      <c r="GHP47" s="10"/>
      <c r="GHQ47" s="10"/>
      <c r="GHR47" s="10"/>
      <c r="GHS47" s="10"/>
      <c r="GHT47" s="10"/>
      <c r="GHU47" s="10"/>
      <c r="GHV47" s="10"/>
      <c r="GHW47" s="10"/>
      <c r="GHX47" s="10"/>
      <c r="GHY47" s="10"/>
      <c r="GHZ47" s="10"/>
      <c r="GIA47" s="10"/>
      <c r="GIB47" s="10"/>
      <c r="GIC47" s="10"/>
      <c r="GID47" s="10"/>
      <c r="GIE47" s="10"/>
      <c r="GIF47" s="10"/>
      <c r="GIG47" s="10"/>
      <c r="GIH47" s="10"/>
      <c r="GII47" s="10"/>
      <c r="GIJ47" s="10"/>
      <c r="GIK47" s="10"/>
      <c r="GIL47" s="10"/>
      <c r="GIM47" s="10"/>
      <c r="GIN47" s="10"/>
      <c r="GIO47" s="10"/>
      <c r="GIP47" s="10"/>
      <c r="GIQ47" s="10"/>
      <c r="GIR47" s="10"/>
      <c r="GIS47" s="10"/>
      <c r="GIT47" s="10"/>
      <c r="GIU47" s="10"/>
      <c r="GIV47" s="10"/>
      <c r="GIW47" s="10"/>
      <c r="GIX47" s="10"/>
      <c r="GIY47" s="10"/>
      <c r="GIZ47" s="10"/>
      <c r="GJA47" s="10"/>
      <c r="GJB47" s="10"/>
      <c r="GJC47" s="10"/>
      <c r="GJD47" s="10"/>
      <c r="GJE47" s="10"/>
      <c r="GJF47" s="10"/>
      <c r="GJG47" s="10"/>
      <c r="GJH47" s="10"/>
      <c r="GJI47" s="10"/>
      <c r="GJJ47" s="10"/>
      <c r="GJK47" s="10"/>
      <c r="GJL47" s="10"/>
      <c r="GJM47" s="10"/>
      <c r="GJN47" s="10"/>
      <c r="GJO47" s="10"/>
      <c r="GJP47" s="10"/>
      <c r="GJQ47" s="10"/>
      <c r="GJR47" s="10"/>
      <c r="GJS47" s="10"/>
      <c r="GJT47" s="10"/>
      <c r="GJU47" s="10"/>
      <c r="GJV47" s="10"/>
      <c r="GJW47" s="10"/>
      <c r="GJX47" s="10"/>
      <c r="GJY47" s="10"/>
      <c r="GJZ47" s="10"/>
      <c r="GKA47" s="10"/>
      <c r="GKB47" s="10"/>
      <c r="GKC47" s="10"/>
      <c r="GKD47" s="10"/>
      <c r="GKE47" s="10"/>
      <c r="GKF47" s="10"/>
      <c r="GKG47" s="10"/>
      <c r="GKH47" s="10"/>
      <c r="GKI47" s="10"/>
      <c r="GKJ47" s="10"/>
      <c r="GKK47" s="10"/>
      <c r="GKL47" s="10"/>
      <c r="GKM47" s="10"/>
      <c r="GKN47" s="10"/>
      <c r="GKO47" s="10"/>
      <c r="GKP47" s="10"/>
      <c r="GKQ47" s="10"/>
      <c r="GKR47" s="10"/>
      <c r="GKS47" s="10"/>
      <c r="GKT47" s="10"/>
      <c r="GKU47" s="10"/>
      <c r="GKV47" s="10"/>
      <c r="GKW47" s="10"/>
      <c r="GKX47" s="10"/>
      <c r="GKY47" s="10"/>
      <c r="GKZ47" s="10"/>
      <c r="GLA47" s="10"/>
      <c r="GLB47" s="10"/>
      <c r="GLC47" s="10"/>
      <c r="GLD47" s="10"/>
      <c r="GLE47" s="10"/>
      <c r="GLF47" s="10"/>
      <c r="GLG47" s="10"/>
      <c r="GLH47" s="10"/>
      <c r="GLI47" s="10"/>
      <c r="GLJ47" s="10"/>
      <c r="GLK47" s="10"/>
      <c r="GLL47" s="10"/>
      <c r="GLM47" s="10"/>
      <c r="GLN47" s="10"/>
      <c r="GLO47" s="10"/>
      <c r="GLP47" s="10"/>
      <c r="GLQ47" s="10"/>
      <c r="GLR47" s="10"/>
      <c r="GLS47" s="10"/>
      <c r="GLT47" s="10"/>
      <c r="GLU47" s="10"/>
      <c r="GLV47" s="10"/>
      <c r="GLW47" s="10"/>
      <c r="GLX47" s="10"/>
      <c r="GLY47" s="10"/>
      <c r="GLZ47" s="10"/>
      <c r="GMA47" s="10"/>
      <c r="GMB47" s="10"/>
      <c r="GMC47" s="10"/>
      <c r="GMD47" s="10"/>
      <c r="GME47" s="10"/>
      <c r="GMF47" s="10"/>
      <c r="GMG47" s="10"/>
      <c r="GMH47" s="10"/>
      <c r="GMI47" s="10"/>
      <c r="GMJ47" s="10"/>
      <c r="GMK47" s="10"/>
      <c r="GML47" s="10"/>
      <c r="GMM47" s="10"/>
      <c r="GMN47" s="10"/>
      <c r="GMO47" s="10"/>
      <c r="GMP47" s="10"/>
      <c r="GMQ47" s="10"/>
      <c r="GMR47" s="10"/>
      <c r="GMS47" s="10"/>
      <c r="GMT47" s="10"/>
      <c r="GMU47" s="10"/>
      <c r="GMV47" s="10"/>
      <c r="GMW47" s="10"/>
      <c r="GMX47" s="10"/>
      <c r="GMY47" s="10"/>
      <c r="GMZ47" s="10"/>
      <c r="GNA47" s="10"/>
      <c r="GNB47" s="10"/>
      <c r="GNC47" s="10"/>
      <c r="GND47" s="10"/>
      <c r="GNE47" s="10"/>
      <c r="GNF47" s="10"/>
      <c r="GNG47" s="10"/>
      <c r="GNH47" s="10"/>
      <c r="GNI47" s="10"/>
      <c r="GNJ47" s="10"/>
      <c r="GNK47" s="10"/>
      <c r="GNL47" s="10"/>
      <c r="GNM47" s="10"/>
      <c r="GNN47" s="10"/>
      <c r="GNO47" s="10"/>
      <c r="GNP47" s="10"/>
      <c r="GNQ47" s="10"/>
      <c r="GNR47" s="10"/>
      <c r="GNS47" s="10"/>
      <c r="GNT47" s="10"/>
      <c r="GNU47" s="10"/>
      <c r="GNV47" s="10"/>
      <c r="GNW47" s="10"/>
      <c r="GNX47" s="10"/>
      <c r="GNY47" s="10"/>
      <c r="GNZ47" s="10"/>
      <c r="GOA47" s="10"/>
      <c r="GOB47" s="10"/>
      <c r="GOC47" s="10"/>
      <c r="GOD47" s="10"/>
      <c r="GOE47" s="10"/>
      <c r="GOF47" s="10"/>
      <c r="GOG47" s="10"/>
      <c r="GOH47" s="10"/>
      <c r="GOI47" s="10"/>
      <c r="GOJ47" s="10"/>
      <c r="GOK47" s="10"/>
      <c r="GOL47" s="10"/>
      <c r="GOM47" s="10"/>
      <c r="GON47" s="10"/>
      <c r="GOO47" s="10"/>
      <c r="GOP47" s="10"/>
      <c r="GOQ47" s="10"/>
      <c r="GOR47" s="10"/>
      <c r="GOS47" s="10"/>
      <c r="GOT47" s="10"/>
      <c r="GOU47" s="10"/>
      <c r="GOV47" s="10"/>
      <c r="GOW47" s="10"/>
      <c r="GOX47" s="10"/>
      <c r="GOY47" s="10"/>
      <c r="GOZ47" s="10"/>
      <c r="GPA47" s="10"/>
      <c r="GPB47" s="10"/>
      <c r="GPC47" s="10"/>
      <c r="GPD47" s="10"/>
      <c r="GPE47" s="10"/>
      <c r="GPF47" s="10"/>
      <c r="GPG47" s="10"/>
      <c r="GPH47" s="10"/>
      <c r="GPI47" s="10"/>
      <c r="GPJ47" s="10"/>
      <c r="GPK47" s="10"/>
      <c r="GPL47" s="10"/>
      <c r="GPM47" s="10"/>
      <c r="GPN47" s="10"/>
      <c r="GPO47" s="10"/>
      <c r="GPP47" s="10"/>
      <c r="GPQ47" s="10"/>
      <c r="GPR47" s="10"/>
      <c r="GPS47" s="10"/>
      <c r="GPT47" s="10"/>
      <c r="GPU47" s="10"/>
      <c r="GPV47" s="10"/>
      <c r="GPW47" s="10"/>
      <c r="GPX47" s="10"/>
      <c r="GPY47" s="10"/>
      <c r="GPZ47" s="10"/>
      <c r="GQA47" s="10"/>
      <c r="GQB47" s="10"/>
      <c r="GQC47" s="10"/>
      <c r="GQD47" s="10"/>
      <c r="GQE47" s="10"/>
      <c r="GQF47" s="10"/>
      <c r="GQG47" s="10"/>
      <c r="GQH47" s="10"/>
      <c r="GQI47" s="10"/>
      <c r="GQJ47" s="10"/>
      <c r="GQK47" s="10"/>
      <c r="GQL47" s="10"/>
      <c r="GQM47" s="10"/>
      <c r="GQN47" s="10"/>
      <c r="GQO47" s="10"/>
      <c r="GQP47" s="10"/>
      <c r="GQQ47" s="10"/>
      <c r="GQR47" s="10"/>
      <c r="GQS47" s="10"/>
      <c r="GQT47" s="10"/>
      <c r="GQU47" s="10"/>
      <c r="GQV47" s="10"/>
      <c r="GQW47" s="10"/>
      <c r="GQX47" s="10"/>
      <c r="GQY47" s="10"/>
      <c r="GQZ47" s="10"/>
      <c r="GRA47" s="10"/>
      <c r="GRB47" s="10"/>
      <c r="GRC47" s="10"/>
      <c r="GRD47" s="10"/>
      <c r="GRE47" s="10"/>
      <c r="GRF47" s="10"/>
      <c r="GRG47" s="10"/>
      <c r="GRH47" s="10"/>
      <c r="GRI47" s="10"/>
      <c r="GRJ47" s="10"/>
      <c r="GRK47" s="10"/>
      <c r="GRL47" s="10"/>
      <c r="GRM47" s="10"/>
      <c r="GRN47" s="10"/>
      <c r="GRO47" s="10"/>
      <c r="GRP47" s="10"/>
      <c r="GRQ47" s="10"/>
      <c r="GRR47" s="10"/>
      <c r="GRS47" s="10"/>
      <c r="GRT47" s="10"/>
      <c r="GRU47" s="10"/>
      <c r="GRV47" s="10"/>
      <c r="GRW47" s="10"/>
      <c r="GRX47" s="10"/>
      <c r="GRY47" s="10"/>
      <c r="GRZ47" s="10"/>
      <c r="GSA47" s="10"/>
      <c r="GSB47" s="10"/>
      <c r="GSC47" s="10"/>
      <c r="GSD47" s="10"/>
      <c r="GSE47" s="10"/>
      <c r="GSF47" s="10"/>
      <c r="GSG47" s="10"/>
      <c r="GSH47" s="10"/>
      <c r="GSI47" s="10"/>
      <c r="GSJ47" s="10"/>
      <c r="GSK47" s="10"/>
      <c r="GSL47" s="10"/>
      <c r="GSM47" s="10"/>
      <c r="GSN47" s="10"/>
      <c r="GSO47" s="10"/>
      <c r="GSP47" s="10"/>
      <c r="GSQ47" s="10"/>
      <c r="GSR47" s="10"/>
      <c r="GSS47" s="10"/>
      <c r="GST47" s="10"/>
      <c r="GSU47" s="10"/>
      <c r="GSV47" s="10"/>
      <c r="GSW47" s="10"/>
      <c r="GSX47" s="10"/>
      <c r="GSY47" s="10"/>
      <c r="GSZ47" s="10"/>
      <c r="GTA47" s="10"/>
      <c r="GTB47" s="10"/>
      <c r="GTC47" s="10"/>
      <c r="GTD47" s="10"/>
      <c r="GTE47" s="10"/>
      <c r="GTF47" s="10"/>
      <c r="GTG47" s="10"/>
      <c r="GTH47" s="10"/>
      <c r="GTI47" s="10"/>
      <c r="GTJ47" s="10"/>
      <c r="GTK47" s="10"/>
      <c r="GTL47" s="10"/>
      <c r="GTM47" s="10"/>
      <c r="GTN47" s="10"/>
      <c r="GTO47" s="10"/>
      <c r="GTP47" s="10"/>
      <c r="GTQ47" s="10"/>
      <c r="GTR47" s="10"/>
      <c r="GTS47" s="10"/>
      <c r="GTT47" s="10"/>
      <c r="GTU47" s="10"/>
      <c r="GTV47" s="10"/>
      <c r="GTW47" s="10"/>
      <c r="GTX47" s="10"/>
      <c r="GTY47" s="10"/>
      <c r="GTZ47" s="10"/>
      <c r="GUA47" s="10"/>
      <c r="GUB47" s="10"/>
      <c r="GUC47" s="10"/>
      <c r="GUD47" s="10"/>
      <c r="GUE47" s="10"/>
      <c r="GUF47" s="10"/>
      <c r="GUG47" s="10"/>
      <c r="GUH47" s="10"/>
      <c r="GUI47" s="10"/>
      <c r="GUJ47" s="10"/>
      <c r="GUK47" s="10"/>
      <c r="GUL47" s="10"/>
      <c r="GUM47" s="10"/>
      <c r="GUN47" s="10"/>
      <c r="GUO47" s="10"/>
      <c r="GUP47" s="10"/>
      <c r="GUQ47" s="10"/>
      <c r="GUR47" s="10"/>
      <c r="GUS47" s="10"/>
      <c r="GUT47" s="10"/>
      <c r="GUU47" s="10"/>
      <c r="GUV47" s="10"/>
      <c r="GUW47" s="10"/>
      <c r="GUX47" s="10"/>
      <c r="GUY47" s="10"/>
      <c r="GUZ47" s="10"/>
      <c r="GVA47" s="10"/>
      <c r="GVB47" s="10"/>
      <c r="GVC47" s="10"/>
      <c r="GVD47" s="10"/>
      <c r="GVE47" s="10"/>
      <c r="GVF47" s="10"/>
      <c r="GVG47" s="10"/>
      <c r="GVH47" s="10"/>
      <c r="GVI47" s="10"/>
      <c r="GVJ47" s="10"/>
      <c r="GVK47" s="10"/>
      <c r="GVL47" s="10"/>
      <c r="GVM47" s="10"/>
      <c r="GVN47" s="10"/>
      <c r="GVO47" s="10"/>
      <c r="GVP47" s="10"/>
      <c r="GVQ47" s="10"/>
      <c r="GVR47" s="10"/>
      <c r="GVS47" s="10"/>
      <c r="GVT47" s="10"/>
      <c r="GVU47" s="10"/>
      <c r="GVV47" s="10"/>
      <c r="GVW47" s="10"/>
      <c r="GVX47" s="10"/>
      <c r="GVY47" s="10"/>
      <c r="GVZ47" s="10"/>
      <c r="GWA47" s="10"/>
      <c r="GWB47" s="10"/>
      <c r="GWC47" s="10"/>
      <c r="GWD47" s="10"/>
      <c r="GWE47" s="10"/>
      <c r="GWF47" s="10"/>
      <c r="GWG47" s="10"/>
      <c r="GWH47" s="10"/>
      <c r="GWI47" s="10"/>
      <c r="GWJ47" s="10"/>
      <c r="GWK47" s="10"/>
      <c r="GWL47" s="10"/>
      <c r="GWM47" s="10"/>
      <c r="GWN47" s="10"/>
      <c r="GWO47" s="10"/>
      <c r="GWP47" s="10"/>
      <c r="GWQ47" s="10"/>
      <c r="GWR47" s="10"/>
      <c r="GWS47" s="10"/>
      <c r="GWT47" s="10"/>
      <c r="GWU47" s="10"/>
      <c r="GWV47" s="10"/>
      <c r="GWW47" s="10"/>
      <c r="GWX47" s="10"/>
      <c r="GWY47" s="10"/>
      <c r="GWZ47" s="10"/>
      <c r="GXA47" s="10"/>
      <c r="GXB47" s="10"/>
      <c r="GXC47" s="10"/>
      <c r="GXD47" s="10"/>
      <c r="GXE47" s="10"/>
      <c r="GXF47" s="10"/>
      <c r="GXG47" s="10"/>
      <c r="GXH47" s="10"/>
      <c r="GXI47" s="10"/>
      <c r="GXJ47" s="10"/>
      <c r="GXK47" s="10"/>
      <c r="GXL47" s="10"/>
      <c r="GXM47" s="10"/>
      <c r="GXN47" s="10"/>
      <c r="GXO47" s="10"/>
      <c r="GXP47" s="10"/>
      <c r="GXQ47" s="10"/>
      <c r="GXR47" s="10"/>
      <c r="GXS47" s="10"/>
      <c r="GXT47" s="10"/>
      <c r="GXU47" s="10"/>
      <c r="GXV47" s="10"/>
      <c r="GXW47" s="10"/>
      <c r="GXX47" s="10"/>
      <c r="GXY47" s="10"/>
      <c r="GXZ47" s="10"/>
      <c r="GYA47" s="10"/>
      <c r="GYB47" s="10"/>
      <c r="GYC47" s="10"/>
      <c r="GYD47" s="10"/>
      <c r="GYE47" s="10"/>
      <c r="GYF47" s="10"/>
      <c r="GYG47" s="10"/>
      <c r="GYH47" s="10"/>
      <c r="GYI47" s="10"/>
      <c r="GYJ47" s="10"/>
      <c r="GYK47" s="10"/>
      <c r="GYL47" s="10"/>
      <c r="GYM47" s="10"/>
      <c r="GYN47" s="10"/>
      <c r="GYO47" s="10"/>
      <c r="GYP47" s="10"/>
      <c r="GYQ47" s="10"/>
      <c r="GYR47" s="10"/>
      <c r="GYS47" s="10"/>
      <c r="GYT47" s="10"/>
      <c r="GYU47" s="10"/>
      <c r="GYV47" s="10"/>
      <c r="GYW47" s="10"/>
      <c r="GYX47" s="10"/>
      <c r="GYY47" s="10"/>
      <c r="GYZ47" s="10"/>
      <c r="GZA47" s="10"/>
      <c r="GZB47" s="10"/>
      <c r="GZC47" s="10"/>
      <c r="GZD47" s="10"/>
      <c r="GZE47" s="10"/>
      <c r="GZF47" s="10"/>
      <c r="GZG47" s="10"/>
      <c r="GZH47" s="10"/>
      <c r="GZI47" s="10"/>
      <c r="GZJ47" s="10"/>
      <c r="GZK47" s="10"/>
      <c r="GZL47" s="10"/>
      <c r="GZM47" s="10"/>
      <c r="GZN47" s="10"/>
      <c r="GZO47" s="10"/>
      <c r="GZP47" s="10"/>
      <c r="GZQ47" s="10"/>
      <c r="GZR47" s="10"/>
      <c r="GZS47" s="10"/>
      <c r="GZT47" s="10"/>
      <c r="GZU47" s="10"/>
      <c r="GZV47" s="10"/>
      <c r="GZW47" s="10"/>
      <c r="GZX47" s="10"/>
      <c r="GZY47" s="10"/>
      <c r="GZZ47" s="10"/>
      <c r="HAA47" s="10"/>
      <c r="HAB47" s="10"/>
      <c r="HAC47" s="10"/>
      <c r="HAD47" s="10"/>
      <c r="HAE47" s="10"/>
      <c r="HAF47" s="10"/>
      <c r="HAG47" s="10"/>
      <c r="HAH47" s="10"/>
      <c r="HAI47" s="10"/>
      <c r="HAJ47" s="10"/>
      <c r="HAK47" s="10"/>
      <c r="HAL47" s="10"/>
      <c r="HAM47" s="10"/>
      <c r="HAN47" s="10"/>
      <c r="HAO47" s="10"/>
      <c r="HAP47" s="10"/>
      <c r="HAQ47" s="10"/>
      <c r="HAR47" s="10"/>
      <c r="HAS47" s="10"/>
      <c r="HAT47" s="10"/>
      <c r="HAU47" s="10"/>
      <c r="HAV47" s="10"/>
      <c r="HAW47" s="10"/>
      <c r="HAX47" s="10"/>
      <c r="HAY47" s="10"/>
      <c r="HAZ47" s="10"/>
      <c r="HBA47" s="10"/>
      <c r="HBB47" s="10"/>
      <c r="HBC47" s="10"/>
      <c r="HBD47" s="10"/>
      <c r="HBE47" s="10"/>
      <c r="HBF47" s="10"/>
      <c r="HBG47" s="10"/>
      <c r="HBH47" s="10"/>
      <c r="HBI47" s="10"/>
      <c r="HBJ47" s="10"/>
      <c r="HBK47" s="10"/>
      <c r="HBL47" s="10"/>
      <c r="HBM47" s="10"/>
      <c r="HBN47" s="10"/>
      <c r="HBO47" s="10"/>
      <c r="HBP47" s="10"/>
      <c r="HBQ47" s="10"/>
      <c r="HBR47" s="10"/>
      <c r="HBS47" s="10"/>
      <c r="HBT47" s="10"/>
      <c r="HBU47" s="10"/>
      <c r="HBV47" s="10"/>
      <c r="HBW47" s="10"/>
      <c r="HBX47" s="10"/>
      <c r="HBY47" s="10"/>
      <c r="HBZ47" s="10"/>
      <c r="HCA47" s="10"/>
      <c r="HCB47" s="10"/>
      <c r="HCC47" s="10"/>
      <c r="HCD47" s="10"/>
      <c r="HCE47" s="10"/>
      <c r="HCF47" s="10"/>
      <c r="HCG47" s="10"/>
      <c r="HCH47" s="10"/>
      <c r="HCI47" s="10"/>
      <c r="HCJ47" s="10"/>
      <c r="HCK47" s="10"/>
      <c r="HCL47" s="10"/>
      <c r="HCM47" s="10"/>
      <c r="HCN47" s="10"/>
      <c r="HCO47" s="10"/>
      <c r="HCP47" s="10"/>
      <c r="HCQ47" s="10"/>
      <c r="HCR47" s="10"/>
      <c r="HCS47" s="10"/>
      <c r="HCT47" s="10"/>
      <c r="HCU47" s="10"/>
      <c r="HCV47" s="10"/>
      <c r="HCW47" s="10"/>
      <c r="HCX47" s="10"/>
      <c r="HCY47" s="10"/>
      <c r="HCZ47" s="10"/>
      <c r="HDA47" s="10"/>
      <c r="HDB47" s="10"/>
      <c r="HDC47" s="10"/>
      <c r="HDD47" s="10"/>
      <c r="HDE47" s="10"/>
      <c r="HDF47" s="10"/>
      <c r="HDG47" s="10"/>
      <c r="HDH47" s="10"/>
      <c r="HDI47" s="10"/>
      <c r="HDJ47" s="10"/>
      <c r="HDK47" s="10"/>
      <c r="HDL47" s="10"/>
      <c r="HDM47" s="10"/>
      <c r="HDN47" s="10"/>
      <c r="HDO47" s="10"/>
      <c r="HDP47" s="10"/>
      <c r="HDQ47" s="10"/>
      <c r="HDR47" s="10"/>
      <c r="HDS47" s="10"/>
      <c r="HDT47" s="10"/>
      <c r="HDU47" s="10"/>
      <c r="HDV47" s="10"/>
      <c r="HDW47" s="10"/>
      <c r="HDX47" s="10"/>
      <c r="HDY47" s="10"/>
      <c r="HDZ47" s="10"/>
      <c r="HEA47" s="10"/>
      <c r="HEB47" s="10"/>
      <c r="HEC47" s="10"/>
      <c r="HED47" s="10"/>
      <c r="HEE47" s="10"/>
      <c r="HEF47" s="10"/>
      <c r="HEG47" s="10"/>
      <c r="HEH47" s="10"/>
      <c r="HEI47" s="10"/>
      <c r="HEJ47" s="10"/>
      <c r="HEK47" s="10"/>
      <c r="HEL47" s="10"/>
      <c r="HEM47" s="10"/>
      <c r="HEN47" s="10"/>
      <c r="HEO47" s="10"/>
      <c r="HEP47" s="10"/>
      <c r="HEQ47" s="10"/>
      <c r="HER47" s="10"/>
      <c r="HES47" s="10"/>
      <c r="HET47" s="10"/>
      <c r="HEU47" s="10"/>
      <c r="HEV47" s="10"/>
      <c r="HEW47" s="10"/>
      <c r="HEX47" s="10"/>
      <c r="HEY47" s="10"/>
      <c r="HEZ47" s="10"/>
      <c r="HFA47" s="10"/>
      <c r="HFB47" s="10"/>
      <c r="HFC47" s="10"/>
      <c r="HFD47" s="10"/>
      <c r="HFE47" s="10"/>
      <c r="HFF47" s="10"/>
      <c r="HFG47" s="10"/>
      <c r="HFH47" s="10"/>
      <c r="HFI47" s="10"/>
      <c r="HFJ47" s="10"/>
      <c r="HFK47" s="10"/>
      <c r="HFL47" s="10"/>
      <c r="HFM47" s="10"/>
      <c r="HFN47" s="10"/>
      <c r="HFO47" s="10"/>
      <c r="HFP47" s="10"/>
      <c r="HFQ47" s="10"/>
      <c r="HFR47" s="10"/>
      <c r="HFS47" s="10"/>
      <c r="HFT47" s="10"/>
      <c r="HFU47" s="10"/>
      <c r="HFV47" s="10"/>
      <c r="HFW47" s="10"/>
      <c r="HFX47" s="10"/>
      <c r="HFY47" s="10"/>
      <c r="HFZ47" s="10"/>
      <c r="HGA47" s="10"/>
      <c r="HGB47" s="10"/>
      <c r="HGC47" s="10"/>
      <c r="HGD47" s="10"/>
      <c r="HGE47" s="10"/>
      <c r="HGF47" s="10"/>
      <c r="HGG47" s="10"/>
      <c r="HGH47" s="10"/>
      <c r="HGI47" s="10"/>
      <c r="HGJ47" s="10"/>
      <c r="HGK47" s="10"/>
      <c r="HGL47" s="10"/>
      <c r="HGM47" s="10"/>
      <c r="HGN47" s="10"/>
      <c r="HGO47" s="10"/>
      <c r="HGP47" s="10"/>
      <c r="HGQ47" s="10"/>
      <c r="HGR47" s="10"/>
      <c r="HGS47" s="10"/>
      <c r="HGT47" s="10"/>
      <c r="HGU47" s="10"/>
      <c r="HGV47" s="10"/>
      <c r="HGW47" s="10"/>
      <c r="HGX47" s="10"/>
      <c r="HGY47" s="10"/>
      <c r="HGZ47" s="10"/>
      <c r="HHA47" s="10"/>
      <c r="HHB47" s="10"/>
      <c r="HHC47" s="10"/>
      <c r="HHD47" s="10"/>
      <c r="HHE47" s="10"/>
      <c r="HHF47" s="10"/>
      <c r="HHG47" s="10"/>
      <c r="HHH47" s="10"/>
      <c r="HHI47" s="10"/>
      <c r="HHJ47" s="10"/>
      <c r="HHK47" s="10"/>
      <c r="HHL47" s="10"/>
      <c r="HHM47" s="10"/>
      <c r="HHN47" s="10"/>
      <c r="HHO47" s="10"/>
      <c r="HHP47" s="10"/>
      <c r="HHQ47" s="10"/>
      <c r="HHR47" s="10"/>
      <c r="HHS47" s="10"/>
      <c r="HHT47" s="10"/>
      <c r="HHU47" s="10"/>
      <c r="HHV47" s="10"/>
      <c r="HHW47" s="10"/>
      <c r="HHX47" s="10"/>
      <c r="HHY47" s="10"/>
      <c r="HHZ47" s="10"/>
      <c r="HIA47" s="10"/>
      <c r="HIB47" s="10"/>
      <c r="HIC47" s="10"/>
      <c r="HID47" s="10"/>
      <c r="HIE47" s="10"/>
      <c r="HIF47" s="10"/>
      <c r="HIG47" s="10"/>
      <c r="HIH47" s="10"/>
      <c r="HII47" s="10"/>
      <c r="HIJ47" s="10"/>
      <c r="HIK47" s="10"/>
      <c r="HIL47" s="10"/>
      <c r="HIM47" s="10"/>
      <c r="HIN47" s="10"/>
      <c r="HIO47" s="10"/>
      <c r="HIP47" s="10"/>
      <c r="HIQ47" s="10"/>
      <c r="HIR47" s="10"/>
      <c r="HIS47" s="10"/>
      <c r="HIT47" s="10"/>
      <c r="HIU47" s="10"/>
      <c r="HIV47" s="10"/>
      <c r="HIW47" s="10"/>
      <c r="HIX47" s="10"/>
      <c r="HIY47" s="10"/>
      <c r="HIZ47" s="10"/>
      <c r="HJA47" s="10"/>
      <c r="HJB47" s="10"/>
      <c r="HJC47" s="10"/>
      <c r="HJD47" s="10"/>
      <c r="HJE47" s="10"/>
      <c r="HJF47" s="10"/>
      <c r="HJG47" s="10"/>
      <c r="HJH47" s="10"/>
      <c r="HJI47" s="10"/>
      <c r="HJJ47" s="10"/>
      <c r="HJK47" s="10"/>
      <c r="HJL47" s="10"/>
      <c r="HJM47" s="10"/>
      <c r="HJN47" s="10"/>
      <c r="HJO47" s="10"/>
      <c r="HJP47" s="10"/>
      <c r="HJQ47" s="10"/>
      <c r="HJR47" s="10"/>
      <c r="HJS47" s="10"/>
      <c r="HJT47" s="10"/>
      <c r="HJU47" s="10"/>
      <c r="HJV47" s="10"/>
      <c r="HJW47" s="10"/>
      <c r="HJX47" s="10"/>
      <c r="HJY47" s="10"/>
      <c r="HJZ47" s="10"/>
      <c r="HKA47" s="10"/>
      <c r="HKB47" s="10"/>
      <c r="HKC47" s="10"/>
      <c r="HKD47" s="10"/>
      <c r="HKE47" s="10"/>
      <c r="HKF47" s="10"/>
      <c r="HKG47" s="10"/>
      <c r="HKH47" s="10"/>
      <c r="HKI47" s="10"/>
      <c r="HKJ47" s="10"/>
      <c r="HKK47" s="10"/>
      <c r="HKL47" s="10"/>
      <c r="HKM47" s="10"/>
      <c r="HKN47" s="10"/>
      <c r="HKO47" s="10"/>
      <c r="HKP47" s="10"/>
      <c r="HKQ47" s="10"/>
      <c r="HKR47" s="10"/>
      <c r="HKS47" s="10"/>
      <c r="HKT47" s="10"/>
      <c r="HKU47" s="10"/>
      <c r="HKV47" s="10"/>
      <c r="HKW47" s="10"/>
      <c r="HKX47" s="10"/>
      <c r="HKY47" s="10"/>
      <c r="HKZ47" s="10"/>
      <c r="HLA47" s="10"/>
      <c r="HLB47" s="10"/>
      <c r="HLC47" s="10"/>
      <c r="HLD47" s="10"/>
      <c r="HLE47" s="10"/>
      <c r="HLF47" s="10"/>
      <c r="HLG47" s="10"/>
      <c r="HLH47" s="10"/>
      <c r="HLI47" s="10"/>
      <c r="HLJ47" s="10"/>
      <c r="HLK47" s="10"/>
      <c r="HLL47" s="10"/>
      <c r="HLM47" s="10"/>
      <c r="HLN47" s="10"/>
      <c r="HLO47" s="10"/>
      <c r="HLP47" s="10"/>
      <c r="HLQ47" s="10"/>
      <c r="HLR47" s="10"/>
      <c r="HLS47" s="10"/>
      <c r="HLT47" s="10"/>
      <c r="HLU47" s="10"/>
      <c r="HLV47" s="10"/>
      <c r="HLW47" s="10"/>
      <c r="HLX47" s="10"/>
      <c r="HLY47" s="10"/>
      <c r="HLZ47" s="10"/>
      <c r="HMA47" s="10"/>
      <c r="HMB47" s="10"/>
      <c r="HMC47" s="10"/>
      <c r="HMD47" s="10"/>
      <c r="HME47" s="10"/>
      <c r="HMF47" s="10"/>
      <c r="HMG47" s="10"/>
      <c r="HMH47" s="10"/>
      <c r="HMI47" s="10"/>
      <c r="HMJ47" s="10"/>
      <c r="HMK47" s="10"/>
      <c r="HML47" s="10"/>
      <c r="HMM47" s="10"/>
      <c r="HMN47" s="10"/>
      <c r="HMO47" s="10"/>
      <c r="HMP47" s="10"/>
      <c r="HMQ47" s="10"/>
      <c r="HMR47" s="10"/>
      <c r="HMS47" s="10"/>
      <c r="HMT47" s="10"/>
      <c r="HMU47" s="10"/>
      <c r="HMV47" s="10"/>
      <c r="HMW47" s="10"/>
      <c r="HMX47" s="10"/>
      <c r="HMY47" s="10"/>
      <c r="HMZ47" s="10"/>
      <c r="HNA47" s="10"/>
      <c r="HNB47" s="10"/>
      <c r="HNC47" s="10"/>
      <c r="HND47" s="10"/>
      <c r="HNE47" s="10"/>
      <c r="HNF47" s="10"/>
      <c r="HNG47" s="10"/>
      <c r="HNH47" s="10"/>
      <c r="HNI47" s="10"/>
      <c r="HNJ47" s="10"/>
      <c r="HNK47" s="10"/>
      <c r="HNL47" s="10"/>
      <c r="HNM47" s="10"/>
      <c r="HNN47" s="10"/>
      <c r="HNO47" s="10"/>
      <c r="HNP47" s="10"/>
      <c r="HNQ47" s="10"/>
      <c r="HNR47" s="10"/>
      <c r="HNS47" s="10"/>
      <c r="HNT47" s="10"/>
      <c r="HNU47" s="10"/>
      <c r="HNV47" s="10"/>
      <c r="HNW47" s="10"/>
      <c r="HNX47" s="10"/>
      <c r="HNY47" s="10"/>
      <c r="HNZ47" s="10"/>
      <c r="HOA47" s="10"/>
      <c r="HOB47" s="10"/>
      <c r="HOC47" s="10"/>
      <c r="HOD47" s="10"/>
      <c r="HOE47" s="10"/>
      <c r="HOF47" s="10"/>
      <c r="HOG47" s="10"/>
      <c r="HOH47" s="10"/>
      <c r="HOI47" s="10"/>
      <c r="HOJ47" s="10"/>
      <c r="HOK47" s="10"/>
      <c r="HOL47" s="10"/>
      <c r="HOM47" s="10"/>
      <c r="HON47" s="10"/>
      <c r="HOO47" s="10"/>
      <c r="HOP47" s="10"/>
      <c r="HOQ47" s="10"/>
      <c r="HOR47" s="10"/>
      <c r="HOS47" s="10"/>
      <c r="HOT47" s="10"/>
      <c r="HOU47" s="10"/>
      <c r="HOV47" s="10"/>
      <c r="HOW47" s="10"/>
      <c r="HOX47" s="10"/>
      <c r="HOY47" s="10"/>
      <c r="HOZ47" s="10"/>
      <c r="HPA47" s="10"/>
      <c r="HPB47" s="10"/>
      <c r="HPC47" s="10"/>
      <c r="HPD47" s="10"/>
      <c r="HPE47" s="10"/>
      <c r="HPF47" s="10"/>
      <c r="HPG47" s="10"/>
      <c r="HPH47" s="10"/>
      <c r="HPI47" s="10"/>
      <c r="HPJ47" s="10"/>
      <c r="HPK47" s="10"/>
      <c r="HPL47" s="10"/>
      <c r="HPM47" s="10"/>
      <c r="HPN47" s="10"/>
      <c r="HPO47" s="10"/>
      <c r="HPP47" s="10"/>
      <c r="HPQ47" s="10"/>
      <c r="HPR47" s="10"/>
      <c r="HPS47" s="10"/>
      <c r="HPT47" s="10"/>
      <c r="HPU47" s="10"/>
      <c r="HPV47" s="10"/>
      <c r="HPW47" s="10"/>
      <c r="HPX47" s="10"/>
      <c r="HPY47" s="10"/>
      <c r="HPZ47" s="10"/>
      <c r="HQA47" s="10"/>
      <c r="HQB47" s="10"/>
      <c r="HQC47" s="10"/>
      <c r="HQD47" s="10"/>
      <c r="HQE47" s="10"/>
      <c r="HQF47" s="10"/>
      <c r="HQG47" s="10"/>
      <c r="HQH47" s="10"/>
      <c r="HQI47" s="10"/>
      <c r="HQJ47" s="10"/>
      <c r="HQK47" s="10"/>
      <c r="HQL47" s="10"/>
      <c r="HQM47" s="10"/>
      <c r="HQN47" s="10"/>
      <c r="HQO47" s="10"/>
      <c r="HQP47" s="10"/>
      <c r="HQQ47" s="10"/>
      <c r="HQR47" s="10"/>
      <c r="HQS47" s="10"/>
      <c r="HQT47" s="10"/>
      <c r="HQU47" s="10"/>
      <c r="HQV47" s="10"/>
      <c r="HQW47" s="10"/>
      <c r="HQX47" s="10"/>
      <c r="HQY47" s="10"/>
      <c r="HQZ47" s="10"/>
      <c r="HRA47" s="10"/>
      <c r="HRB47" s="10"/>
      <c r="HRC47" s="10"/>
      <c r="HRD47" s="10"/>
      <c r="HRE47" s="10"/>
      <c r="HRF47" s="10"/>
      <c r="HRG47" s="10"/>
      <c r="HRH47" s="10"/>
      <c r="HRI47" s="10"/>
      <c r="HRJ47" s="10"/>
      <c r="HRK47" s="10"/>
      <c r="HRL47" s="10"/>
      <c r="HRM47" s="10"/>
      <c r="HRN47" s="10"/>
      <c r="HRO47" s="10"/>
      <c r="HRP47" s="10"/>
      <c r="HRQ47" s="10"/>
      <c r="HRR47" s="10"/>
      <c r="HRS47" s="10"/>
      <c r="HRT47" s="10"/>
      <c r="HRU47" s="10"/>
      <c r="HRV47" s="10"/>
      <c r="HRW47" s="10"/>
      <c r="HRX47" s="10"/>
      <c r="HRY47" s="10"/>
      <c r="HRZ47" s="10"/>
      <c r="HSA47" s="10"/>
      <c r="HSB47" s="10"/>
      <c r="HSC47" s="10"/>
      <c r="HSD47" s="10"/>
      <c r="HSE47" s="10"/>
      <c r="HSF47" s="10"/>
      <c r="HSG47" s="10"/>
      <c r="HSH47" s="10"/>
      <c r="HSI47" s="10"/>
      <c r="HSJ47" s="10"/>
      <c r="HSK47" s="10"/>
      <c r="HSL47" s="10"/>
      <c r="HSM47" s="10"/>
      <c r="HSN47" s="10"/>
      <c r="HSO47" s="10"/>
      <c r="HSP47" s="10"/>
      <c r="HSQ47" s="10"/>
      <c r="HSR47" s="10"/>
      <c r="HSS47" s="10"/>
      <c r="HST47" s="10"/>
      <c r="HSU47" s="10"/>
      <c r="HSV47" s="10"/>
      <c r="HSW47" s="10"/>
      <c r="HSX47" s="10"/>
      <c r="HSY47" s="10"/>
      <c r="HSZ47" s="10"/>
      <c r="HTA47" s="10"/>
      <c r="HTB47" s="10"/>
      <c r="HTC47" s="10"/>
      <c r="HTD47" s="10"/>
      <c r="HTE47" s="10"/>
      <c r="HTF47" s="10"/>
      <c r="HTG47" s="10"/>
      <c r="HTH47" s="10"/>
      <c r="HTI47" s="10"/>
      <c r="HTJ47" s="10"/>
      <c r="HTK47" s="10"/>
      <c r="HTL47" s="10"/>
      <c r="HTM47" s="10"/>
      <c r="HTN47" s="10"/>
      <c r="HTO47" s="10"/>
      <c r="HTP47" s="10"/>
      <c r="HTQ47" s="10"/>
      <c r="HTR47" s="10"/>
      <c r="HTS47" s="10"/>
      <c r="HTT47" s="10"/>
      <c r="HTU47" s="10"/>
      <c r="HTV47" s="10"/>
      <c r="HTW47" s="10"/>
      <c r="HTX47" s="10"/>
      <c r="HTY47" s="10"/>
      <c r="HTZ47" s="10"/>
      <c r="HUA47" s="10"/>
      <c r="HUB47" s="10"/>
      <c r="HUC47" s="10"/>
      <c r="HUD47" s="10"/>
      <c r="HUE47" s="10"/>
      <c r="HUF47" s="10"/>
      <c r="HUG47" s="10"/>
      <c r="HUH47" s="10"/>
      <c r="HUI47" s="10"/>
      <c r="HUJ47" s="10"/>
      <c r="HUK47" s="10"/>
      <c r="HUL47" s="10"/>
      <c r="HUM47" s="10"/>
      <c r="HUN47" s="10"/>
      <c r="HUO47" s="10"/>
      <c r="HUP47" s="10"/>
      <c r="HUQ47" s="10"/>
      <c r="HUR47" s="10"/>
      <c r="HUS47" s="10"/>
      <c r="HUT47" s="10"/>
      <c r="HUU47" s="10"/>
      <c r="HUV47" s="10"/>
      <c r="HUW47" s="10"/>
      <c r="HUX47" s="10"/>
      <c r="HUY47" s="10"/>
      <c r="HUZ47" s="10"/>
      <c r="HVA47" s="10"/>
      <c r="HVB47" s="10"/>
      <c r="HVC47" s="10"/>
      <c r="HVD47" s="10"/>
      <c r="HVE47" s="10"/>
      <c r="HVF47" s="10"/>
      <c r="HVG47" s="10"/>
      <c r="HVH47" s="10"/>
      <c r="HVI47" s="10"/>
      <c r="HVJ47" s="10"/>
      <c r="HVK47" s="10"/>
      <c r="HVL47" s="10"/>
      <c r="HVM47" s="10"/>
      <c r="HVN47" s="10"/>
      <c r="HVO47" s="10"/>
      <c r="HVP47" s="10"/>
      <c r="HVQ47" s="10"/>
      <c r="HVR47" s="10"/>
      <c r="HVS47" s="10"/>
      <c r="HVT47" s="10"/>
      <c r="HVU47" s="10"/>
      <c r="HVV47" s="10"/>
      <c r="HVW47" s="10"/>
      <c r="HVX47" s="10"/>
      <c r="HVY47" s="10"/>
      <c r="HVZ47" s="10"/>
      <c r="HWA47" s="10"/>
      <c r="HWB47" s="10"/>
      <c r="HWC47" s="10"/>
      <c r="HWD47" s="10"/>
      <c r="HWE47" s="10"/>
      <c r="HWF47" s="10"/>
      <c r="HWG47" s="10"/>
      <c r="HWH47" s="10"/>
      <c r="HWI47" s="10"/>
      <c r="HWJ47" s="10"/>
      <c r="HWK47" s="10"/>
      <c r="HWL47" s="10"/>
      <c r="HWM47" s="10"/>
      <c r="HWN47" s="10"/>
      <c r="HWO47" s="10"/>
      <c r="HWP47" s="10"/>
      <c r="HWQ47" s="10"/>
      <c r="HWR47" s="10"/>
      <c r="HWS47" s="10"/>
      <c r="HWT47" s="10"/>
      <c r="HWU47" s="10"/>
      <c r="HWV47" s="10"/>
      <c r="HWW47" s="10"/>
      <c r="HWX47" s="10"/>
      <c r="HWY47" s="10"/>
      <c r="HWZ47" s="10"/>
      <c r="HXA47" s="10"/>
      <c r="HXB47" s="10"/>
      <c r="HXC47" s="10"/>
      <c r="HXD47" s="10"/>
      <c r="HXE47" s="10"/>
      <c r="HXF47" s="10"/>
      <c r="HXG47" s="10"/>
      <c r="HXH47" s="10"/>
      <c r="HXI47" s="10"/>
      <c r="HXJ47" s="10"/>
      <c r="HXK47" s="10"/>
      <c r="HXL47" s="10"/>
      <c r="HXM47" s="10"/>
      <c r="HXN47" s="10"/>
      <c r="HXO47" s="10"/>
      <c r="HXP47" s="10"/>
      <c r="HXQ47" s="10"/>
      <c r="HXR47" s="10"/>
      <c r="HXS47" s="10"/>
      <c r="HXT47" s="10"/>
      <c r="HXU47" s="10"/>
      <c r="HXV47" s="10"/>
      <c r="HXW47" s="10"/>
      <c r="HXX47" s="10"/>
      <c r="HXY47" s="10"/>
      <c r="HXZ47" s="10"/>
      <c r="HYA47" s="10"/>
      <c r="HYB47" s="10"/>
      <c r="HYC47" s="10"/>
      <c r="HYD47" s="10"/>
      <c r="HYE47" s="10"/>
      <c r="HYF47" s="10"/>
      <c r="HYG47" s="10"/>
      <c r="HYH47" s="10"/>
      <c r="HYI47" s="10"/>
      <c r="HYJ47" s="10"/>
      <c r="HYK47" s="10"/>
      <c r="HYL47" s="10"/>
      <c r="HYM47" s="10"/>
      <c r="HYN47" s="10"/>
      <c r="HYO47" s="10"/>
      <c r="HYP47" s="10"/>
      <c r="HYQ47" s="10"/>
      <c r="HYR47" s="10"/>
      <c r="HYS47" s="10"/>
      <c r="HYT47" s="10"/>
      <c r="HYU47" s="10"/>
      <c r="HYV47" s="10"/>
      <c r="HYW47" s="10"/>
      <c r="HYX47" s="10"/>
      <c r="HYY47" s="10"/>
      <c r="HYZ47" s="10"/>
      <c r="HZA47" s="10"/>
      <c r="HZB47" s="10"/>
      <c r="HZC47" s="10"/>
      <c r="HZD47" s="10"/>
      <c r="HZE47" s="10"/>
      <c r="HZF47" s="10"/>
      <c r="HZG47" s="10"/>
      <c r="HZH47" s="10"/>
      <c r="HZI47" s="10"/>
      <c r="HZJ47" s="10"/>
      <c r="HZK47" s="10"/>
      <c r="HZL47" s="10"/>
      <c r="HZM47" s="10"/>
      <c r="HZN47" s="10"/>
      <c r="HZO47" s="10"/>
      <c r="HZP47" s="10"/>
      <c r="HZQ47" s="10"/>
      <c r="HZR47" s="10"/>
      <c r="HZS47" s="10"/>
      <c r="HZT47" s="10"/>
      <c r="HZU47" s="10"/>
      <c r="HZV47" s="10"/>
      <c r="HZW47" s="10"/>
      <c r="HZX47" s="10"/>
      <c r="HZY47" s="10"/>
      <c r="HZZ47" s="10"/>
      <c r="IAA47" s="10"/>
      <c r="IAB47" s="10"/>
      <c r="IAC47" s="10"/>
      <c r="IAD47" s="10"/>
      <c r="IAE47" s="10"/>
      <c r="IAF47" s="10"/>
      <c r="IAG47" s="10"/>
      <c r="IAH47" s="10"/>
      <c r="IAI47" s="10"/>
      <c r="IAJ47" s="10"/>
      <c r="IAK47" s="10"/>
      <c r="IAL47" s="10"/>
      <c r="IAM47" s="10"/>
      <c r="IAN47" s="10"/>
      <c r="IAO47" s="10"/>
      <c r="IAP47" s="10"/>
      <c r="IAQ47" s="10"/>
      <c r="IAR47" s="10"/>
      <c r="IAS47" s="10"/>
      <c r="IAT47" s="10"/>
      <c r="IAU47" s="10"/>
      <c r="IAV47" s="10"/>
      <c r="IAW47" s="10"/>
      <c r="IAX47" s="10"/>
      <c r="IAY47" s="10"/>
      <c r="IAZ47" s="10"/>
      <c r="IBA47" s="10"/>
      <c r="IBB47" s="10"/>
      <c r="IBC47" s="10"/>
      <c r="IBD47" s="10"/>
      <c r="IBE47" s="10"/>
      <c r="IBF47" s="10"/>
      <c r="IBG47" s="10"/>
      <c r="IBH47" s="10"/>
      <c r="IBI47" s="10"/>
      <c r="IBJ47" s="10"/>
      <c r="IBK47" s="10"/>
      <c r="IBL47" s="10"/>
      <c r="IBM47" s="10"/>
      <c r="IBN47" s="10"/>
      <c r="IBO47" s="10"/>
      <c r="IBP47" s="10"/>
      <c r="IBQ47" s="10"/>
      <c r="IBR47" s="10"/>
      <c r="IBS47" s="10"/>
      <c r="IBT47" s="10"/>
      <c r="IBU47" s="10"/>
      <c r="IBV47" s="10"/>
      <c r="IBW47" s="10"/>
      <c r="IBX47" s="10"/>
      <c r="IBY47" s="10"/>
      <c r="IBZ47" s="10"/>
      <c r="ICA47" s="10"/>
      <c r="ICB47" s="10"/>
      <c r="ICC47" s="10"/>
      <c r="ICD47" s="10"/>
      <c r="ICE47" s="10"/>
      <c r="ICF47" s="10"/>
      <c r="ICG47" s="10"/>
      <c r="ICH47" s="10"/>
      <c r="ICI47" s="10"/>
      <c r="ICJ47" s="10"/>
      <c r="ICK47" s="10"/>
      <c r="ICL47" s="10"/>
      <c r="ICM47" s="10"/>
      <c r="ICN47" s="10"/>
      <c r="ICO47" s="10"/>
      <c r="ICP47" s="10"/>
      <c r="ICQ47" s="10"/>
      <c r="ICR47" s="10"/>
      <c r="ICS47" s="10"/>
      <c r="ICT47" s="10"/>
      <c r="ICU47" s="10"/>
      <c r="ICV47" s="10"/>
      <c r="ICW47" s="10"/>
      <c r="ICX47" s="10"/>
      <c r="ICY47" s="10"/>
      <c r="ICZ47" s="10"/>
      <c r="IDA47" s="10"/>
      <c r="IDB47" s="10"/>
      <c r="IDC47" s="10"/>
      <c r="IDD47" s="10"/>
      <c r="IDE47" s="10"/>
      <c r="IDF47" s="10"/>
      <c r="IDG47" s="10"/>
      <c r="IDH47" s="10"/>
      <c r="IDI47" s="10"/>
      <c r="IDJ47" s="10"/>
      <c r="IDK47" s="10"/>
      <c r="IDL47" s="10"/>
      <c r="IDM47" s="10"/>
      <c r="IDN47" s="10"/>
      <c r="IDO47" s="10"/>
      <c r="IDP47" s="10"/>
      <c r="IDQ47" s="10"/>
      <c r="IDR47" s="10"/>
      <c r="IDS47" s="10"/>
      <c r="IDT47" s="10"/>
      <c r="IDU47" s="10"/>
      <c r="IDV47" s="10"/>
      <c r="IDW47" s="10"/>
      <c r="IDX47" s="10"/>
      <c r="IDY47" s="10"/>
      <c r="IDZ47" s="10"/>
      <c r="IEA47" s="10"/>
      <c r="IEB47" s="10"/>
      <c r="IEC47" s="10"/>
      <c r="IED47" s="10"/>
      <c r="IEE47" s="10"/>
      <c r="IEF47" s="10"/>
      <c r="IEG47" s="10"/>
      <c r="IEH47" s="10"/>
      <c r="IEI47" s="10"/>
      <c r="IEJ47" s="10"/>
      <c r="IEK47" s="10"/>
      <c r="IEL47" s="10"/>
      <c r="IEM47" s="10"/>
      <c r="IEN47" s="10"/>
      <c r="IEO47" s="10"/>
      <c r="IEP47" s="10"/>
      <c r="IEQ47" s="10"/>
      <c r="IER47" s="10"/>
      <c r="IES47" s="10"/>
      <c r="IET47" s="10"/>
      <c r="IEU47" s="10"/>
      <c r="IEV47" s="10"/>
      <c r="IEW47" s="10"/>
      <c r="IEX47" s="10"/>
      <c r="IEY47" s="10"/>
      <c r="IEZ47" s="10"/>
      <c r="IFA47" s="10"/>
      <c r="IFB47" s="10"/>
      <c r="IFC47" s="10"/>
      <c r="IFD47" s="10"/>
      <c r="IFE47" s="10"/>
      <c r="IFF47" s="10"/>
      <c r="IFG47" s="10"/>
      <c r="IFH47" s="10"/>
      <c r="IFI47" s="10"/>
      <c r="IFJ47" s="10"/>
      <c r="IFK47" s="10"/>
      <c r="IFL47" s="10"/>
      <c r="IFM47" s="10"/>
      <c r="IFN47" s="10"/>
      <c r="IFO47" s="10"/>
      <c r="IFP47" s="10"/>
      <c r="IFQ47" s="10"/>
      <c r="IFR47" s="10"/>
      <c r="IFS47" s="10"/>
      <c r="IFT47" s="10"/>
      <c r="IFU47" s="10"/>
      <c r="IFV47" s="10"/>
      <c r="IFW47" s="10"/>
      <c r="IFX47" s="10"/>
      <c r="IFY47" s="10"/>
      <c r="IFZ47" s="10"/>
      <c r="IGA47" s="10"/>
      <c r="IGB47" s="10"/>
      <c r="IGC47" s="10"/>
      <c r="IGD47" s="10"/>
      <c r="IGE47" s="10"/>
      <c r="IGF47" s="10"/>
      <c r="IGG47" s="10"/>
      <c r="IGH47" s="10"/>
      <c r="IGI47" s="10"/>
      <c r="IGJ47" s="10"/>
      <c r="IGK47" s="10"/>
      <c r="IGL47" s="10"/>
      <c r="IGM47" s="10"/>
      <c r="IGN47" s="10"/>
      <c r="IGO47" s="10"/>
      <c r="IGP47" s="10"/>
      <c r="IGQ47" s="10"/>
      <c r="IGR47" s="10"/>
      <c r="IGS47" s="10"/>
      <c r="IGT47" s="10"/>
      <c r="IGU47" s="10"/>
      <c r="IGV47" s="10"/>
      <c r="IGW47" s="10"/>
      <c r="IGX47" s="10"/>
      <c r="IGY47" s="10"/>
      <c r="IGZ47" s="10"/>
      <c r="IHA47" s="10"/>
      <c r="IHB47" s="10"/>
      <c r="IHC47" s="10"/>
      <c r="IHD47" s="10"/>
      <c r="IHE47" s="10"/>
      <c r="IHF47" s="10"/>
      <c r="IHG47" s="10"/>
      <c r="IHH47" s="10"/>
      <c r="IHI47" s="10"/>
      <c r="IHJ47" s="10"/>
      <c r="IHK47" s="10"/>
      <c r="IHL47" s="10"/>
      <c r="IHM47" s="10"/>
      <c r="IHN47" s="10"/>
      <c r="IHO47" s="10"/>
      <c r="IHP47" s="10"/>
      <c r="IHQ47" s="10"/>
      <c r="IHR47" s="10"/>
      <c r="IHS47" s="10"/>
      <c r="IHT47" s="10"/>
      <c r="IHU47" s="10"/>
      <c r="IHV47" s="10"/>
      <c r="IHW47" s="10"/>
      <c r="IHX47" s="10"/>
      <c r="IHY47" s="10"/>
      <c r="IHZ47" s="10"/>
      <c r="IIA47" s="10"/>
      <c r="IIB47" s="10"/>
      <c r="IIC47" s="10"/>
      <c r="IID47" s="10"/>
      <c r="IIE47" s="10"/>
      <c r="IIF47" s="10"/>
      <c r="IIG47" s="10"/>
      <c r="IIH47" s="10"/>
      <c r="III47" s="10"/>
      <c r="IIJ47" s="10"/>
      <c r="IIK47" s="10"/>
      <c r="IIL47" s="10"/>
      <c r="IIM47" s="10"/>
      <c r="IIN47" s="10"/>
      <c r="IIO47" s="10"/>
      <c r="IIP47" s="10"/>
      <c r="IIQ47" s="10"/>
      <c r="IIR47" s="10"/>
      <c r="IIS47" s="10"/>
      <c r="IIT47" s="10"/>
      <c r="IIU47" s="10"/>
      <c r="IIV47" s="10"/>
      <c r="IIW47" s="10"/>
      <c r="IIX47" s="10"/>
      <c r="IIY47" s="10"/>
      <c r="IIZ47" s="10"/>
      <c r="IJA47" s="10"/>
      <c r="IJB47" s="10"/>
      <c r="IJC47" s="10"/>
      <c r="IJD47" s="10"/>
      <c r="IJE47" s="10"/>
      <c r="IJF47" s="10"/>
      <c r="IJG47" s="10"/>
      <c r="IJH47" s="10"/>
      <c r="IJI47" s="10"/>
      <c r="IJJ47" s="10"/>
      <c r="IJK47" s="10"/>
      <c r="IJL47" s="10"/>
      <c r="IJM47" s="10"/>
      <c r="IJN47" s="10"/>
      <c r="IJO47" s="10"/>
      <c r="IJP47" s="10"/>
      <c r="IJQ47" s="10"/>
      <c r="IJR47" s="10"/>
      <c r="IJS47" s="10"/>
      <c r="IJT47" s="10"/>
      <c r="IJU47" s="10"/>
      <c r="IJV47" s="10"/>
      <c r="IJW47" s="10"/>
      <c r="IJX47" s="10"/>
      <c r="IJY47" s="10"/>
      <c r="IJZ47" s="10"/>
      <c r="IKA47" s="10"/>
      <c r="IKB47" s="10"/>
      <c r="IKC47" s="10"/>
      <c r="IKD47" s="10"/>
      <c r="IKE47" s="10"/>
      <c r="IKF47" s="10"/>
      <c r="IKG47" s="10"/>
      <c r="IKH47" s="10"/>
      <c r="IKI47" s="10"/>
      <c r="IKJ47" s="10"/>
      <c r="IKK47" s="10"/>
      <c r="IKL47" s="10"/>
      <c r="IKM47" s="10"/>
      <c r="IKN47" s="10"/>
      <c r="IKO47" s="10"/>
      <c r="IKP47" s="10"/>
      <c r="IKQ47" s="10"/>
      <c r="IKR47" s="10"/>
      <c r="IKS47" s="10"/>
      <c r="IKT47" s="10"/>
      <c r="IKU47" s="10"/>
      <c r="IKV47" s="10"/>
      <c r="IKW47" s="10"/>
      <c r="IKX47" s="10"/>
      <c r="IKY47" s="10"/>
      <c r="IKZ47" s="10"/>
      <c r="ILA47" s="10"/>
      <c r="ILB47" s="10"/>
      <c r="ILC47" s="10"/>
      <c r="ILD47" s="10"/>
      <c r="ILE47" s="10"/>
      <c r="ILF47" s="10"/>
      <c r="ILG47" s="10"/>
      <c r="ILH47" s="10"/>
      <c r="ILI47" s="10"/>
      <c r="ILJ47" s="10"/>
      <c r="ILK47" s="10"/>
      <c r="ILL47" s="10"/>
      <c r="ILM47" s="10"/>
      <c r="ILN47" s="10"/>
      <c r="ILO47" s="10"/>
      <c r="ILP47" s="10"/>
      <c r="ILQ47" s="10"/>
      <c r="ILR47" s="10"/>
      <c r="ILS47" s="10"/>
      <c r="ILT47" s="10"/>
      <c r="ILU47" s="10"/>
      <c r="ILV47" s="10"/>
      <c r="ILW47" s="10"/>
      <c r="ILX47" s="10"/>
      <c r="ILY47" s="10"/>
      <c r="ILZ47" s="10"/>
      <c r="IMA47" s="10"/>
      <c r="IMB47" s="10"/>
      <c r="IMC47" s="10"/>
      <c r="IMD47" s="10"/>
      <c r="IME47" s="10"/>
      <c r="IMF47" s="10"/>
      <c r="IMG47" s="10"/>
      <c r="IMH47" s="10"/>
      <c r="IMI47" s="10"/>
      <c r="IMJ47" s="10"/>
      <c r="IMK47" s="10"/>
      <c r="IML47" s="10"/>
      <c r="IMM47" s="10"/>
      <c r="IMN47" s="10"/>
      <c r="IMO47" s="10"/>
      <c r="IMP47" s="10"/>
      <c r="IMQ47" s="10"/>
      <c r="IMR47" s="10"/>
      <c r="IMS47" s="10"/>
      <c r="IMT47" s="10"/>
      <c r="IMU47" s="10"/>
      <c r="IMV47" s="10"/>
      <c r="IMW47" s="10"/>
      <c r="IMX47" s="10"/>
      <c r="IMY47" s="10"/>
      <c r="IMZ47" s="10"/>
      <c r="INA47" s="10"/>
      <c r="INB47" s="10"/>
      <c r="INC47" s="10"/>
      <c r="IND47" s="10"/>
      <c r="INE47" s="10"/>
      <c r="INF47" s="10"/>
      <c r="ING47" s="10"/>
      <c r="INH47" s="10"/>
      <c r="INI47" s="10"/>
      <c r="INJ47" s="10"/>
      <c r="INK47" s="10"/>
      <c r="INL47" s="10"/>
      <c r="INM47" s="10"/>
      <c r="INN47" s="10"/>
      <c r="INO47" s="10"/>
      <c r="INP47" s="10"/>
      <c r="INQ47" s="10"/>
      <c r="INR47" s="10"/>
      <c r="INS47" s="10"/>
      <c r="INT47" s="10"/>
      <c r="INU47" s="10"/>
      <c r="INV47" s="10"/>
      <c r="INW47" s="10"/>
      <c r="INX47" s="10"/>
      <c r="INY47" s="10"/>
      <c r="INZ47" s="10"/>
      <c r="IOA47" s="10"/>
      <c r="IOB47" s="10"/>
      <c r="IOC47" s="10"/>
      <c r="IOD47" s="10"/>
      <c r="IOE47" s="10"/>
      <c r="IOF47" s="10"/>
      <c r="IOG47" s="10"/>
      <c r="IOH47" s="10"/>
      <c r="IOI47" s="10"/>
      <c r="IOJ47" s="10"/>
      <c r="IOK47" s="10"/>
      <c r="IOL47" s="10"/>
      <c r="IOM47" s="10"/>
      <c r="ION47" s="10"/>
      <c r="IOO47" s="10"/>
      <c r="IOP47" s="10"/>
      <c r="IOQ47" s="10"/>
      <c r="IOR47" s="10"/>
      <c r="IOS47" s="10"/>
      <c r="IOT47" s="10"/>
      <c r="IOU47" s="10"/>
      <c r="IOV47" s="10"/>
      <c r="IOW47" s="10"/>
      <c r="IOX47" s="10"/>
      <c r="IOY47" s="10"/>
      <c r="IOZ47" s="10"/>
      <c r="IPA47" s="10"/>
      <c r="IPB47" s="10"/>
      <c r="IPC47" s="10"/>
      <c r="IPD47" s="10"/>
      <c r="IPE47" s="10"/>
      <c r="IPF47" s="10"/>
      <c r="IPG47" s="10"/>
      <c r="IPH47" s="10"/>
      <c r="IPI47" s="10"/>
      <c r="IPJ47" s="10"/>
      <c r="IPK47" s="10"/>
      <c r="IPL47" s="10"/>
      <c r="IPM47" s="10"/>
      <c r="IPN47" s="10"/>
      <c r="IPO47" s="10"/>
      <c r="IPP47" s="10"/>
      <c r="IPQ47" s="10"/>
      <c r="IPR47" s="10"/>
      <c r="IPS47" s="10"/>
      <c r="IPT47" s="10"/>
      <c r="IPU47" s="10"/>
      <c r="IPV47" s="10"/>
      <c r="IPW47" s="10"/>
      <c r="IPX47" s="10"/>
      <c r="IPY47" s="10"/>
      <c r="IPZ47" s="10"/>
      <c r="IQA47" s="10"/>
      <c r="IQB47" s="10"/>
      <c r="IQC47" s="10"/>
      <c r="IQD47" s="10"/>
      <c r="IQE47" s="10"/>
      <c r="IQF47" s="10"/>
      <c r="IQG47" s="10"/>
      <c r="IQH47" s="10"/>
      <c r="IQI47" s="10"/>
      <c r="IQJ47" s="10"/>
      <c r="IQK47" s="10"/>
      <c r="IQL47" s="10"/>
      <c r="IQM47" s="10"/>
      <c r="IQN47" s="10"/>
      <c r="IQO47" s="10"/>
      <c r="IQP47" s="10"/>
      <c r="IQQ47" s="10"/>
      <c r="IQR47" s="10"/>
      <c r="IQS47" s="10"/>
      <c r="IQT47" s="10"/>
      <c r="IQU47" s="10"/>
      <c r="IQV47" s="10"/>
      <c r="IQW47" s="10"/>
      <c r="IQX47" s="10"/>
      <c r="IQY47" s="10"/>
      <c r="IQZ47" s="10"/>
      <c r="IRA47" s="10"/>
      <c r="IRB47" s="10"/>
      <c r="IRC47" s="10"/>
      <c r="IRD47" s="10"/>
      <c r="IRE47" s="10"/>
      <c r="IRF47" s="10"/>
      <c r="IRG47" s="10"/>
      <c r="IRH47" s="10"/>
      <c r="IRI47" s="10"/>
      <c r="IRJ47" s="10"/>
      <c r="IRK47" s="10"/>
      <c r="IRL47" s="10"/>
      <c r="IRM47" s="10"/>
      <c r="IRN47" s="10"/>
      <c r="IRO47" s="10"/>
      <c r="IRP47" s="10"/>
      <c r="IRQ47" s="10"/>
      <c r="IRR47" s="10"/>
      <c r="IRS47" s="10"/>
      <c r="IRT47" s="10"/>
      <c r="IRU47" s="10"/>
      <c r="IRV47" s="10"/>
      <c r="IRW47" s="10"/>
      <c r="IRX47" s="10"/>
      <c r="IRY47" s="10"/>
      <c r="IRZ47" s="10"/>
      <c r="ISA47" s="10"/>
      <c r="ISB47" s="10"/>
      <c r="ISC47" s="10"/>
      <c r="ISD47" s="10"/>
      <c r="ISE47" s="10"/>
      <c r="ISF47" s="10"/>
      <c r="ISG47" s="10"/>
      <c r="ISH47" s="10"/>
      <c r="ISI47" s="10"/>
      <c r="ISJ47" s="10"/>
      <c r="ISK47" s="10"/>
      <c r="ISL47" s="10"/>
      <c r="ISM47" s="10"/>
      <c r="ISN47" s="10"/>
      <c r="ISO47" s="10"/>
      <c r="ISP47" s="10"/>
      <c r="ISQ47" s="10"/>
      <c r="ISR47" s="10"/>
      <c r="ISS47" s="10"/>
      <c r="IST47" s="10"/>
      <c r="ISU47" s="10"/>
      <c r="ISV47" s="10"/>
      <c r="ISW47" s="10"/>
      <c r="ISX47" s="10"/>
      <c r="ISY47" s="10"/>
      <c r="ISZ47" s="10"/>
      <c r="ITA47" s="10"/>
      <c r="ITB47" s="10"/>
      <c r="ITC47" s="10"/>
      <c r="ITD47" s="10"/>
      <c r="ITE47" s="10"/>
      <c r="ITF47" s="10"/>
      <c r="ITG47" s="10"/>
      <c r="ITH47" s="10"/>
      <c r="ITI47" s="10"/>
      <c r="ITJ47" s="10"/>
      <c r="ITK47" s="10"/>
      <c r="ITL47" s="10"/>
      <c r="ITM47" s="10"/>
      <c r="ITN47" s="10"/>
      <c r="ITO47" s="10"/>
      <c r="ITP47" s="10"/>
      <c r="ITQ47" s="10"/>
      <c r="ITR47" s="10"/>
      <c r="ITS47" s="10"/>
      <c r="ITT47" s="10"/>
      <c r="ITU47" s="10"/>
      <c r="ITV47" s="10"/>
      <c r="ITW47" s="10"/>
      <c r="ITX47" s="10"/>
      <c r="ITY47" s="10"/>
      <c r="ITZ47" s="10"/>
      <c r="IUA47" s="10"/>
      <c r="IUB47" s="10"/>
      <c r="IUC47" s="10"/>
      <c r="IUD47" s="10"/>
      <c r="IUE47" s="10"/>
      <c r="IUF47" s="10"/>
      <c r="IUG47" s="10"/>
      <c r="IUH47" s="10"/>
      <c r="IUI47" s="10"/>
      <c r="IUJ47" s="10"/>
      <c r="IUK47" s="10"/>
      <c r="IUL47" s="10"/>
      <c r="IUM47" s="10"/>
      <c r="IUN47" s="10"/>
      <c r="IUO47" s="10"/>
      <c r="IUP47" s="10"/>
      <c r="IUQ47" s="10"/>
      <c r="IUR47" s="10"/>
      <c r="IUS47" s="10"/>
      <c r="IUT47" s="10"/>
      <c r="IUU47" s="10"/>
      <c r="IUV47" s="10"/>
      <c r="IUW47" s="10"/>
      <c r="IUX47" s="10"/>
      <c r="IUY47" s="10"/>
      <c r="IUZ47" s="10"/>
      <c r="IVA47" s="10"/>
      <c r="IVB47" s="10"/>
      <c r="IVC47" s="10"/>
      <c r="IVD47" s="10"/>
      <c r="IVE47" s="10"/>
      <c r="IVF47" s="10"/>
      <c r="IVG47" s="10"/>
      <c r="IVH47" s="10"/>
      <c r="IVI47" s="10"/>
      <c r="IVJ47" s="10"/>
      <c r="IVK47" s="10"/>
      <c r="IVL47" s="10"/>
      <c r="IVM47" s="10"/>
      <c r="IVN47" s="10"/>
      <c r="IVO47" s="10"/>
      <c r="IVP47" s="10"/>
      <c r="IVQ47" s="10"/>
      <c r="IVR47" s="10"/>
      <c r="IVS47" s="10"/>
      <c r="IVT47" s="10"/>
      <c r="IVU47" s="10"/>
      <c r="IVV47" s="10"/>
      <c r="IVW47" s="10"/>
      <c r="IVX47" s="10"/>
      <c r="IVY47" s="10"/>
      <c r="IVZ47" s="10"/>
      <c r="IWA47" s="10"/>
      <c r="IWB47" s="10"/>
      <c r="IWC47" s="10"/>
      <c r="IWD47" s="10"/>
      <c r="IWE47" s="10"/>
      <c r="IWF47" s="10"/>
      <c r="IWG47" s="10"/>
      <c r="IWH47" s="10"/>
      <c r="IWI47" s="10"/>
      <c r="IWJ47" s="10"/>
      <c r="IWK47" s="10"/>
      <c r="IWL47" s="10"/>
      <c r="IWM47" s="10"/>
      <c r="IWN47" s="10"/>
      <c r="IWO47" s="10"/>
      <c r="IWP47" s="10"/>
      <c r="IWQ47" s="10"/>
      <c r="IWR47" s="10"/>
      <c r="IWS47" s="10"/>
      <c r="IWT47" s="10"/>
      <c r="IWU47" s="10"/>
      <c r="IWV47" s="10"/>
      <c r="IWW47" s="10"/>
      <c r="IWX47" s="10"/>
      <c r="IWY47" s="10"/>
      <c r="IWZ47" s="10"/>
      <c r="IXA47" s="10"/>
      <c r="IXB47" s="10"/>
      <c r="IXC47" s="10"/>
      <c r="IXD47" s="10"/>
      <c r="IXE47" s="10"/>
      <c r="IXF47" s="10"/>
      <c r="IXG47" s="10"/>
      <c r="IXH47" s="10"/>
      <c r="IXI47" s="10"/>
      <c r="IXJ47" s="10"/>
      <c r="IXK47" s="10"/>
      <c r="IXL47" s="10"/>
      <c r="IXM47" s="10"/>
      <c r="IXN47" s="10"/>
      <c r="IXO47" s="10"/>
      <c r="IXP47" s="10"/>
      <c r="IXQ47" s="10"/>
      <c r="IXR47" s="10"/>
      <c r="IXS47" s="10"/>
      <c r="IXT47" s="10"/>
      <c r="IXU47" s="10"/>
      <c r="IXV47" s="10"/>
      <c r="IXW47" s="10"/>
      <c r="IXX47" s="10"/>
      <c r="IXY47" s="10"/>
      <c r="IXZ47" s="10"/>
      <c r="IYA47" s="10"/>
      <c r="IYB47" s="10"/>
      <c r="IYC47" s="10"/>
      <c r="IYD47" s="10"/>
      <c r="IYE47" s="10"/>
      <c r="IYF47" s="10"/>
      <c r="IYG47" s="10"/>
      <c r="IYH47" s="10"/>
      <c r="IYI47" s="10"/>
      <c r="IYJ47" s="10"/>
      <c r="IYK47" s="10"/>
      <c r="IYL47" s="10"/>
      <c r="IYM47" s="10"/>
      <c r="IYN47" s="10"/>
      <c r="IYO47" s="10"/>
      <c r="IYP47" s="10"/>
      <c r="IYQ47" s="10"/>
      <c r="IYR47" s="10"/>
      <c r="IYS47" s="10"/>
      <c r="IYT47" s="10"/>
      <c r="IYU47" s="10"/>
      <c r="IYV47" s="10"/>
      <c r="IYW47" s="10"/>
      <c r="IYX47" s="10"/>
      <c r="IYY47" s="10"/>
      <c r="IYZ47" s="10"/>
      <c r="IZA47" s="10"/>
      <c r="IZB47" s="10"/>
      <c r="IZC47" s="10"/>
      <c r="IZD47" s="10"/>
      <c r="IZE47" s="10"/>
      <c r="IZF47" s="10"/>
      <c r="IZG47" s="10"/>
      <c r="IZH47" s="10"/>
      <c r="IZI47" s="10"/>
      <c r="IZJ47" s="10"/>
      <c r="IZK47" s="10"/>
      <c r="IZL47" s="10"/>
      <c r="IZM47" s="10"/>
      <c r="IZN47" s="10"/>
      <c r="IZO47" s="10"/>
      <c r="IZP47" s="10"/>
      <c r="IZQ47" s="10"/>
      <c r="IZR47" s="10"/>
      <c r="IZS47" s="10"/>
      <c r="IZT47" s="10"/>
      <c r="IZU47" s="10"/>
      <c r="IZV47" s="10"/>
      <c r="IZW47" s="10"/>
      <c r="IZX47" s="10"/>
      <c r="IZY47" s="10"/>
      <c r="IZZ47" s="10"/>
      <c r="JAA47" s="10"/>
      <c r="JAB47" s="10"/>
      <c r="JAC47" s="10"/>
      <c r="JAD47" s="10"/>
      <c r="JAE47" s="10"/>
      <c r="JAF47" s="10"/>
      <c r="JAG47" s="10"/>
      <c r="JAH47" s="10"/>
      <c r="JAI47" s="10"/>
      <c r="JAJ47" s="10"/>
      <c r="JAK47" s="10"/>
      <c r="JAL47" s="10"/>
      <c r="JAM47" s="10"/>
      <c r="JAN47" s="10"/>
      <c r="JAO47" s="10"/>
      <c r="JAP47" s="10"/>
      <c r="JAQ47" s="10"/>
      <c r="JAR47" s="10"/>
      <c r="JAS47" s="10"/>
      <c r="JAT47" s="10"/>
      <c r="JAU47" s="10"/>
      <c r="JAV47" s="10"/>
      <c r="JAW47" s="10"/>
      <c r="JAX47" s="10"/>
      <c r="JAY47" s="10"/>
      <c r="JAZ47" s="10"/>
      <c r="JBA47" s="10"/>
      <c r="JBB47" s="10"/>
      <c r="JBC47" s="10"/>
      <c r="JBD47" s="10"/>
      <c r="JBE47" s="10"/>
      <c r="JBF47" s="10"/>
      <c r="JBG47" s="10"/>
      <c r="JBH47" s="10"/>
      <c r="JBI47" s="10"/>
      <c r="JBJ47" s="10"/>
      <c r="JBK47" s="10"/>
      <c r="JBL47" s="10"/>
      <c r="JBM47" s="10"/>
      <c r="JBN47" s="10"/>
      <c r="JBO47" s="10"/>
      <c r="JBP47" s="10"/>
      <c r="JBQ47" s="10"/>
      <c r="JBR47" s="10"/>
      <c r="JBS47" s="10"/>
      <c r="JBT47" s="10"/>
      <c r="JBU47" s="10"/>
      <c r="JBV47" s="10"/>
      <c r="JBW47" s="10"/>
      <c r="JBX47" s="10"/>
      <c r="JBY47" s="10"/>
      <c r="JBZ47" s="10"/>
      <c r="JCA47" s="10"/>
      <c r="JCB47" s="10"/>
      <c r="JCC47" s="10"/>
      <c r="JCD47" s="10"/>
      <c r="JCE47" s="10"/>
      <c r="JCF47" s="10"/>
      <c r="JCG47" s="10"/>
      <c r="JCH47" s="10"/>
      <c r="JCI47" s="10"/>
      <c r="JCJ47" s="10"/>
      <c r="JCK47" s="10"/>
      <c r="JCL47" s="10"/>
      <c r="JCM47" s="10"/>
      <c r="JCN47" s="10"/>
      <c r="JCO47" s="10"/>
      <c r="JCP47" s="10"/>
      <c r="JCQ47" s="10"/>
      <c r="JCR47" s="10"/>
      <c r="JCS47" s="10"/>
      <c r="JCT47" s="10"/>
      <c r="JCU47" s="10"/>
      <c r="JCV47" s="10"/>
      <c r="JCW47" s="10"/>
      <c r="JCX47" s="10"/>
      <c r="JCY47" s="10"/>
      <c r="JCZ47" s="10"/>
      <c r="JDA47" s="10"/>
      <c r="JDB47" s="10"/>
      <c r="JDC47" s="10"/>
      <c r="JDD47" s="10"/>
      <c r="JDE47" s="10"/>
      <c r="JDF47" s="10"/>
      <c r="JDG47" s="10"/>
      <c r="JDH47" s="10"/>
      <c r="JDI47" s="10"/>
      <c r="JDJ47" s="10"/>
      <c r="JDK47" s="10"/>
      <c r="JDL47" s="10"/>
      <c r="JDM47" s="10"/>
      <c r="JDN47" s="10"/>
      <c r="JDO47" s="10"/>
      <c r="JDP47" s="10"/>
      <c r="JDQ47" s="10"/>
      <c r="JDR47" s="10"/>
      <c r="JDS47" s="10"/>
      <c r="JDT47" s="10"/>
      <c r="JDU47" s="10"/>
      <c r="JDV47" s="10"/>
      <c r="JDW47" s="10"/>
      <c r="JDX47" s="10"/>
      <c r="JDY47" s="10"/>
      <c r="JDZ47" s="10"/>
      <c r="JEA47" s="10"/>
      <c r="JEB47" s="10"/>
      <c r="JEC47" s="10"/>
      <c r="JED47" s="10"/>
      <c r="JEE47" s="10"/>
      <c r="JEF47" s="10"/>
      <c r="JEG47" s="10"/>
      <c r="JEH47" s="10"/>
      <c r="JEI47" s="10"/>
      <c r="JEJ47" s="10"/>
      <c r="JEK47" s="10"/>
      <c r="JEL47" s="10"/>
      <c r="JEM47" s="10"/>
      <c r="JEN47" s="10"/>
      <c r="JEO47" s="10"/>
      <c r="JEP47" s="10"/>
      <c r="JEQ47" s="10"/>
      <c r="JER47" s="10"/>
      <c r="JES47" s="10"/>
      <c r="JET47" s="10"/>
      <c r="JEU47" s="10"/>
      <c r="JEV47" s="10"/>
      <c r="JEW47" s="10"/>
      <c r="JEX47" s="10"/>
      <c r="JEY47" s="10"/>
      <c r="JEZ47" s="10"/>
      <c r="JFA47" s="10"/>
      <c r="JFB47" s="10"/>
      <c r="JFC47" s="10"/>
      <c r="JFD47" s="10"/>
      <c r="JFE47" s="10"/>
      <c r="JFF47" s="10"/>
      <c r="JFG47" s="10"/>
      <c r="JFH47" s="10"/>
      <c r="JFI47" s="10"/>
      <c r="JFJ47" s="10"/>
      <c r="JFK47" s="10"/>
      <c r="JFL47" s="10"/>
      <c r="JFM47" s="10"/>
      <c r="JFN47" s="10"/>
      <c r="JFO47" s="10"/>
      <c r="JFP47" s="10"/>
      <c r="JFQ47" s="10"/>
      <c r="JFR47" s="10"/>
      <c r="JFS47" s="10"/>
      <c r="JFT47" s="10"/>
      <c r="JFU47" s="10"/>
      <c r="JFV47" s="10"/>
      <c r="JFW47" s="10"/>
      <c r="JFX47" s="10"/>
      <c r="JFY47" s="10"/>
      <c r="JFZ47" s="10"/>
      <c r="JGA47" s="10"/>
      <c r="JGB47" s="10"/>
      <c r="JGC47" s="10"/>
      <c r="JGD47" s="10"/>
      <c r="JGE47" s="10"/>
      <c r="JGF47" s="10"/>
      <c r="JGG47" s="10"/>
      <c r="JGH47" s="10"/>
      <c r="JGI47" s="10"/>
      <c r="JGJ47" s="10"/>
      <c r="JGK47" s="10"/>
      <c r="JGL47" s="10"/>
      <c r="JGM47" s="10"/>
      <c r="JGN47" s="10"/>
      <c r="JGO47" s="10"/>
      <c r="JGP47" s="10"/>
      <c r="JGQ47" s="10"/>
      <c r="JGR47" s="10"/>
      <c r="JGS47" s="10"/>
      <c r="JGT47" s="10"/>
      <c r="JGU47" s="10"/>
      <c r="JGV47" s="10"/>
      <c r="JGW47" s="10"/>
      <c r="JGX47" s="10"/>
      <c r="JGY47" s="10"/>
      <c r="JGZ47" s="10"/>
      <c r="JHA47" s="10"/>
      <c r="JHB47" s="10"/>
      <c r="JHC47" s="10"/>
      <c r="JHD47" s="10"/>
      <c r="JHE47" s="10"/>
      <c r="JHF47" s="10"/>
      <c r="JHG47" s="10"/>
      <c r="JHH47" s="10"/>
      <c r="JHI47" s="10"/>
      <c r="JHJ47" s="10"/>
      <c r="JHK47" s="10"/>
      <c r="JHL47" s="10"/>
      <c r="JHM47" s="10"/>
      <c r="JHN47" s="10"/>
      <c r="JHO47" s="10"/>
      <c r="JHP47" s="10"/>
      <c r="JHQ47" s="10"/>
      <c r="JHR47" s="10"/>
      <c r="JHS47" s="10"/>
      <c r="JHT47" s="10"/>
      <c r="JHU47" s="10"/>
      <c r="JHV47" s="10"/>
      <c r="JHW47" s="10"/>
      <c r="JHX47" s="10"/>
      <c r="JHY47" s="10"/>
      <c r="JHZ47" s="10"/>
      <c r="JIA47" s="10"/>
      <c r="JIB47" s="10"/>
      <c r="JIC47" s="10"/>
      <c r="JID47" s="10"/>
      <c r="JIE47" s="10"/>
      <c r="JIF47" s="10"/>
      <c r="JIG47" s="10"/>
      <c r="JIH47" s="10"/>
      <c r="JII47" s="10"/>
      <c r="JIJ47" s="10"/>
      <c r="JIK47" s="10"/>
      <c r="JIL47" s="10"/>
      <c r="JIM47" s="10"/>
      <c r="JIN47" s="10"/>
      <c r="JIO47" s="10"/>
      <c r="JIP47" s="10"/>
      <c r="JIQ47" s="10"/>
      <c r="JIR47" s="10"/>
      <c r="JIS47" s="10"/>
      <c r="JIT47" s="10"/>
      <c r="JIU47" s="10"/>
      <c r="JIV47" s="10"/>
      <c r="JIW47" s="10"/>
      <c r="JIX47" s="10"/>
      <c r="JIY47" s="10"/>
      <c r="JIZ47" s="10"/>
      <c r="JJA47" s="10"/>
      <c r="JJB47" s="10"/>
      <c r="JJC47" s="10"/>
      <c r="JJD47" s="10"/>
      <c r="JJE47" s="10"/>
      <c r="JJF47" s="10"/>
      <c r="JJG47" s="10"/>
      <c r="JJH47" s="10"/>
      <c r="JJI47" s="10"/>
      <c r="JJJ47" s="10"/>
      <c r="JJK47" s="10"/>
      <c r="JJL47" s="10"/>
      <c r="JJM47" s="10"/>
      <c r="JJN47" s="10"/>
      <c r="JJO47" s="10"/>
      <c r="JJP47" s="10"/>
      <c r="JJQ47" s="10"/>
      <c r="JJR47" s="10"/>
      <c r="JJS47" s="10"/>
      <c r="JJT47" s="10"/>
      <c r="JJU47" s="10"/>
      <c r="JJV47" s="10"/>
      <c r="JJW47" s="10"/>
      <c r="JJX47" s="10"/>
      <c r="JJY47" s="10"/>
      <c r="JJZ47" s="10"/>
    </row>
    <row r="48" spans="1:7046" s="26" customFormat="1" x14ac:dyDescent="0.2">
      <c r="A48" s="387" t="s">
        <v>86</v>
      </c>
      <c r="B48" s="388"/>
      <c r="C48" s="388"/>
      <c r="D48" s="388"/>
      <c r="E48" s="388"/>
      <c r="F48" s="388"/>
      <c r="G48" s="388"/>
      <c r="H48" s="388"/>
      <c r="I48" s="388"/>
      <c r="J48" s="511"/>
      <c r="K48" s="16"/>
      <c r="L48" s="27"/>
      <c r="M48" s="27"/>
      <c r="O48" s="40"/>
      <c r="P48" s="53"/>
    </row>
    <row r="49" spans="1:7046" s="26" customFormat="1" ht="17" x14ac:dyDescent="0.2">
      <c r="A49" s="29" t="s">
        <v>87</v>
      </c>
      <c r="B49" s="15"/>
      <c r="C49" s="15"/>
      <c r="I49" s="263"/>
      <c r="J49" s="361">
        <f ca="1">IF(P49='Tesla Valuation Inputs'!C49,P49,IF(_xlfn.NORM.INV(O49,P49,('Tesla Valuation Inputs'!C49-P49))&lt;'Tesla Valuation Inputs'!B49,'Tesla Valuation Inputs'!B49,IF(_xlfn.NORM.INV(O49,P49,('Tesla Valuation Inputs'!C49-P49))&gt;'Tesla Valuation Inputs'!E49,'Tesla Valuation Inputs'!E49,_xlfn.NORM.INV(O49,P49,('Tesla Valuation Inputs'!C49-P49)))))</f>
        <v>24078.840668336074</v>
      </c>
      <c r="K49" s="195"/>
      <c r="L49" s="27" t="s">
        <v>190</v>
      </c>
      <c r="M49" s="27"/>
      <c r="O49" s="52">
        <f ca="1">RAND()</f>
        <v>0.32413941295701998</v>
      </c>
      <c r="P49" s="54">
        <f>('Tesla Valuation Inputs'!C49-'Tesla Valuation Inputs'!D49)/2+'Tesla Valuation Inputs'!D49</f>
        <v>27500</v>
      </c>
      <c r="Q49" s="49"/>
    </row>
    <row r="50" spans="1:7046" s="26" customFormat="1" ht="17" x14ac:dyDescent="0.2">
      <c r="A50" s="29" t="s">
        <v>191</v>
      </c>
      <c r="B50" s="15"/>
      <c r="C50" s="15"/>
      <c r="I50" s="263"/>
      <c r="J50" s="508">
        <f ca="1">IF(P50='Tesla Valuation Inputs'!D50,P50,IF(_xlfn.NORM.INV(O50,P50,('Tesla Valuation Inputs'!D50-P50))&lt;'Tesla Valuation Inputs'!B50,'Tesla Valuation Inputs'!B50,IF(_xlfn.NORM.INV(O50,P50,('Tesla Valuation Inputs'!D50-P50))&gt;'Tesla Valuation Inputs'!E50,'Tesla Valuation Inputs'!E50,_xlfn.NORM.INV(O50,P50,('Tesla Valuation Inputs'!D50-P50)))))</f>
        <v>0.78777401936222513</v>
      </c>
      <c r="K50" s="195"/>
      <c r="L50" s="27" t="s">
        <v>192</v>
      </c>
      <c r="M50" s="27"/>
      <c r="O50" s="52">
        <f ca="1">RAND()</f>
        <v>7.7157840880713091E-2</v>
      </c>
      <c r="P50" s="53">
        <f>('Tesla Valuation Inputs'!C50-'Tesla Valuation Inputs'!D50)/2+'Tesla Valuation Inputs'!D50</f>
        <v>1.5</v>
      </c>
      <c r="Q50" s="49"/>
    </row>
    <row r="51" spans="1:7046" s="26" customFormat="1" ht="17" x14ac:dyDescent="0.2">
      <c r="A51" s="29" t="s">
        <v>89</v>
      </c>
      <c r="B51" s="15"/>
      <c r="C51" s="15"/>
      <c r="D51" s="15"/>
      <c r="E51" s="15"/>
      <c r="F51" s="15"/>
      <c r="G51" s="23"/>
      <c r="H51" s="326"/>
      <c r="I51" s="23"/>
      <c r="J51" s="508">
        <f ca="1">IF(P51='Tesla Valuation Inputs'!D51,P51,IF(_xlfn.NORM.INV(O51,P51,('Tesla Valuation Inputs'!D51-P51))&lt;'Tesla Valuation Inputs'!B51,'Tesla Valuation Inputs'!B51,IF(_xlfn.NORM.INV(O51,P51,('Tesla Valuation Inputs'!D51-P51))&gt;'Tesla Valuation Inputs'!E51,'Tesla Valuation Inputs'!E51,_xlfn.NORM.INV(O51,P51,('Tesla Valuation Inputs'!D51-P51)))))</f>
        <v>0.24208475868696255</v>
      </c>
      <c r="K51" s="194"/>
      <c r="L51" s="27" t="s">
        <v>193</v>
      </c>
      <c r="M51" s="27"/>
      <c r="O51" s="52">
        <f ca="1">RAND()</f>
        <v>0.75281989112884296</v>
      </c>
      <c r="P51" s="53">
        <f>('Tesla Valuation Inputs'!D51-'Tesla Valuation Inputs'!C51)/2+'Tesla Valuation Inputs'!C51</f>
        <v>0.22500000000000001</v>
      </c>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c r="EG51" s="10"/>
      <c r="EH51" s="10"/>
      <c r="EI51" s="10"/>
      <c r="EJ51" s="10"/>
      <c r="EK51" s="10"/>
      <c r="EL51" s="10"/>
      <c r="EM51" s="10"/>
      <c r="EN51" s="10"/>
      <c r="EO51" s="10"/>
      <c r="EP51" s="10"/>
      <c r="EQ51" s="10"/>
      <c r="ER51" s="10"/>
      <c r="ES51" s="10"/>
      <c r="ET51" s="10"/>
      <c r="EU51" s="10"/>
      <c r="EV51" s="10"/>
      <c r="EW51" s="10"/>
      <c r="EX51" s="10"/>
      <c r="EY51" s="10"/>
      <c r="EZ51" s="10"/>
      <c r="FA51" s="10"/>
      <c r="FB51" s="10"/>
      <c r="FC51" s="10"/>
      <c r="FD51" s="10"/>
      <c r="FE51" s="10"/>
      <c r="FF51" s="10"/>
      <c r="FG51" s="10"/>
      <c r="FH51" s="10"/>
      <c r="FI51" s="10"/>
      <c r="FJ51" s="10"/>
      <c r="FK51" s="10"/>
      <c r="FL51" s="10"/>
      <c r="FM51" s="10"/>
      <c r="FN51" s="10"/>
      <c r="FO51" s="10"/>
      <c r="FP51" s="10"/>
      <c r="FQ51" s="10"/>
      <c r="FR51" s="10"/>
      <c r="FS51" s="10"/>
      <c r="FT51" s="10"/>
      <c r="FU51" s="10"/>
      <c r="FV51" s="10"/>
      <c r="FW51" s="10"/>
      <c r="FX51" s="10"/>
      <c r="FY51" s="10"/>
      <c r="FZ51" s="10"/>
      <c r="GA51" s="10"/>
      <c r="GB51" s="10"/>
      <c r="GC51" s="10"/>
      <c r="GD51" s="10"/>
      <c r="GE51" s="10"/>
      <c r="GF51" s="10"/>
      <c r="GG51" s="10"/>
      <c r="GH51" s="10"/>
      <c r="GI51" s="10"/>
      <c r="GJ51" s="10"/>
      <c r="GK51" s="10"/>
      <c r="GL51" s="10"/>
      <c r="GM51" s="10"/>
      <c r="GN51" s="10"/>
      <c r="GO51" s="10"/>
      <c r="GP51" s="10"/>
      <c r="GQ51" s="10"/>
      <c r="GR51" s="10"/>
      <c r="GS51" s="10"/>
      <c r="GT51" s="10"/>
      <c r="GU51" s="10"/>
      <c r="GV51" s="10"/>
      <c r="GW51" s="10"/>
      <c r="GX51" s="10"/>
      <c r="GY51" s="10"/>
      <c r="GZ51" s="10"/>
      <c r="HA51" s="10"/>
      <c r="HB51" s="10"/>
      <c r="HC51" s="10"/>
      <c r="HD51" s="10"/>
      <c r="HE51" s="10"/>
      <c r="HF51" s="10"/>
      <c r="HG51" s="10"/>
      <c r="HH51" s="10"/>
      <c r="HI51" s="10"/>
      <c r="HJ51" s="10"/>
      <c r="HK51" s="10"/>
      <c r="HL51" s="10"/>
      <c r="HM51" s="10"/>
      <c r="HN51" s="10"/>
      <c r="HO51" s="10"/>
      <c r="HP51" s="10"/>
      <c r="HQ51" s="10"/>
      <c r="HR51" s="10"/>
      <c r="HS51" s="10"/>
      <c r="HT51" s="10"/>
      <c r="HU51" s="10"/>
      <c r="HV51" s="10"/>
      <c r="HW51" s="10"/>
      <c r="HX51" s="10"/>
      <c r="HY51" s="10"/>
      <c r="HZ51" s="10"/>
      <c r="IA51" s="10"/>
      <c r="IB51" s="10"/>
      <c r="IC51" s="10"/>
      <c r="ID51" s="10"/>
      <c r="IE51" s="10"/>
      <c r="IF51" s="10"/>
      <c r="IG51" s="10"/>
      <c r="IH51" s="10"/>
      <c r="II51" s="10"/>
      <c r="IJ51" s="10"/>
      <c r="IK51" s="10"/>
      <c r="IL51" s="10"/>
      <c r="IM51" s="10"/>
      <c r="IN51" s="10"/>
      <c r="IO51" s="10"/>
      <c r="IP51" s="10"/>
      <c r="IQ51" s="10"/>
      <c r="IR51" s="10"/>
      <c r="IS51" s="10"/>
      <c r="IT51" s="10"/>
      <c r="IU51" s="10"/>
      <c r="IV51" s="10"/>
      <c r="IW51" s="10"/>
      <c r="IX51" s="10"/>
      <c r="IY51" s="10"/>
      <c r="IZ51" s="10"/>
      <c r="JA51" s="10"/>
      <c r="JB51" s="10"/>
      <c r="JC51" s="10"/>
      <c r="JD51" s="10"/>
      <c r="JE51" s="10"/>
      <c r="JF51" s="10"/>
      <c r="JG51" s="10"/>
      <c r="JH51" s="10"/>
      <c r="JI51" s="10"/>
      <c r="JJ51" s="10"/>
      <c r="JK51" s="10"/>
      <c r="JL51" s="10"/>
      <c r="JM51" s="10"/>
      <c r="JN51" s="10"/>
      <c r="JO51" s="10"/>
      <c r="JP51" s="10"/>
      <c r="JQ51" s="10"/>
      <c r="JR51" s="10"/>
      <c r="JS51" s="10"/>
      <c r="JT51" s="10"/>
      <c r="JU51" s="10"/>
      <c r="JV51" s="10"/>
      <c r="JW51" s="10"/>
      <c r="JX51" s="10"/>
      <c r="JY51" s="10"/>
      <c r="JZ51" s="10"/>
      <c r="KA51" s="10"/>
      <c r="KB51" s="10"/>
      <c r="KC51" s="10"/>
      <c r="KD51" s="10"/>
      <c r="KE51" s="10"/>
      <c r="KF51" s="10"/>
      <c r="KG51" s="10"/>
      <c r="KH51" s="10"/>
      <c r="KI51" s="10"/>
      <c r="KJ51" s="10"/>
      <c r="KK51" s="10"/>
      <c r="KL51" s="10"/>
      <c r="KM51" s="10"/>
      <c r="KN51" s="10"/>
      <c r="KO51" s="10"/>
      <c r="KP51" s="10"/>
      <c r="KQ51" s="10"/>
      <c r="KR51" s="10"/>
      <c r="KS51" s="10"/>
      <c r="KT51" s="10"/>
      <c r="KU51" s="10"/>
      <c r="KV51" s="10"/>
      <c r="KW51" s="10"/>
      <c r="KX51" s="10"/>
      <c r="KY51" s="10"/>
      <c r="KZ51" s="10"/>
      <c r="LA51" s="10"/>
      <c r="LB51" s="10"/>
      <c r="LC51" s="10"/>
      <c r="LD51" s="10"/>
      <c r="LE51" s="10"/>
      <c r="LF51" s="10"/>
      <c r="LG51" s="10"/>
      <c r="LH51" s="10"/>
      <c r="LI51" s="10"/>
      <c r="LJ51" s="10"/>
      <c r="LK51" s="10"/>
      <c r="LL51" s="10"/>
      <c r="LM51" s="10"/>
      <c r="LN51" s="10"/>
      <c r="LO51" s="10"/>
      <c r="LP51" s="10"/>
      <c r="LQ51" s="10"/>
      <c r="LR51" s="10"/>
      <c r="LS51" s="10"/>
      <c r="LT51" s="10"/>
      <c r="LU51" s="10"/>
      <c r="LV51" s="10"/>
      <c r="LW51" s="10"/>
      <c r="LX51" s="10"/>
      <c r="LY51" s="10"/>
      <c r="LZ51" s="10"/>
      <c r="MA51" s="10"/>
      <c r="MB51" s="10"/>
      <c r="MC51" s="10"/>
      <c r="MD51" s="10"/>
      <c r="ME51" s="10"/>
      <c r="MF51" s="10"/>
      <c r="MG51" s="10"/>
      <c r="MH51" s="10"/>
      <c r="MI51" s="10"/>
      <c r="MJ51" s="10"/>
      <c r="MK51" s="10"/>
      <c r="ML51" s="10"/>
      <c r="MM51" s="10"/>
      <c r="MN51" s="10"/>
      <c r="MO51" s="10"/>
      <c r="MP51" s="10"/>
      <c r="MQ51" s="10"/>
      <c r="MR51" s="10"/>
      <c r="MS51" s="10"/>
      <c r="MT51" s="10"/>
      <c r="MU51" s="10"/>
      <c r="MV51" s="10"/>
      <c r="MW51" s="10"/>
      <c r="MX51" s="10"/>
      <c r="MY51" s="10"/>
      <c r="MZ51" s="10"/>
      <c r="NA51" s="10"/>
      <c r="NB51" s="10"/>
      <c r="NC51" s="10"/>
      <c r="ND51" s="10"/>
      <c r="NE51" s="10"/>
      <c r="NF51" s="10"/>
      <c r="NG51" s="10"/>
      <c r="NH51" s="10"/>
      <c r="NI51" s="10"/>
      <c r="NJ51" s="10"/>
      <c r="NK51" s="10"/>
      <c r="NL51" s="10"/>
      <c r="NM51" s="10"/>
      <c r="NN51" s="10"/>
      <c r="NO51" s="10"/>
      <c r="NP51" s="10"/>
      <c r="NQ51" s="10"/>
      <c r="NR51" s="10"/>
      <c r="NS51" s="10"/>
      <c r="NT51" s="10"/>
      <c r="NU51" s="10"/>
      <c r="NV51" s="10"/>
      <c r="NW51" s="10"/>
      <c r="NX51" s="10"/>
      <c r="NY51" s="10"/>
      <c r="NZ51" s="10"/>
      <c r="OA51" s="10"/>
      <c r="OB51" s="10"/>
      <c r="OC51" s="10"/>
      <c r="OD51" s="10"/>
      <c r="OE51" s="10"/>
      <c r="OF51" s="10"/>
      <c r="OG51" s="10"/>
      <c r="OH51" s="10"/>
      <c r="OI51" s="10"/>
      <c r="OJ51" s="10"/>
      <c r="OK51" s="10"/>
      <c r="OL51" s="10"/>
      <c r="OM51" s="10"/>
      <c r="ON51" s="10"/>
      <c r="OO51" s="10"/>
      <c r="OP51" s="10"/>
      <c r="OQ51" s="10"/>
      <c r="OR51" s="10"/>
      <c r="OS51" s="10"/>
      <c r="OT51" s="10"/>
      <c r="OU51" s="10"/>
      <c r="OV51" s="10"/>
      <c r="OW51" s="10"/>
      <c r="OX51" s="10"/>
      <c r="OY51" s="10"/>
      <c r="OZ51" s="10"/>
      <c r="PA51" s="10"/>
      <c r="PB51" s="10"/>
      <c r="PC51" s="10"/>
      <c r="PD51" s="10"/>
      <c r="PE51" s="10"/>
      <c r="PF51" s="10"/>
      <c r="PG51" s="10"/>
      <c r="PH51" s="10"/>
      <c r="PI51" s="10"/>
      <c r="PJ51" s="10"/>
      <c r="PK51" s="10"/>
      <c r="PL51" s="10"/>
      <c r="PM51" s="10"/>
      <c r="PN51" s="10"/>
      <c r="PO51" s="10"/>
      <c r="PP51" s="10"/>
      <c r="PQ51" s="10"/>
      <c r="PR51" s="10"/>
      <c r="PS51" s="10"/>
      <c r="PT51" s="10"/>
      <c r="PU51" s="10"/>
      <c r="PV51" s="10"/>
      <c r="PW51" s="10"/>
      <c r="PX51" s="10"/>
      <c r="PY51" s="10"/>
      <c r="PZ51" s="10"/>
      <c r="QA51" s="10"/>
      <c r="QB51" s="10"/>
      <c r="QC51" s="10"/>
      <c r="QD51" s="10"/>
      <c r="QE51" s="10"/>
      <c r="QF51" s="10"/>
      <c r="QG51" s="10"/>
      <c r="QH51" s="10"/>
      <c r="QI51" s="10"/>
      <c r="QJ51" s="10"/>
      <c r="QK51" s="10"/>
      <c r="QL51" s="10"/>
      <c r="QM51" s="10"/>
      <c r="QN51" s="10"/>
      <c r="QO51" s="10"/>
      <c r="QP51" s="10"/>
      <c r="QQ51" s="10"/>
      <c r="QR51" s="10"/>
      <c r="QS51" s="10"/>
      <c r="QT51" s="10"/>
      <c r="QU51" s="10"/>
      <c r="QV51" s="10"/>
      <c r="QW51" s="10"/>
      <c r="QX51" s="10"/>
      <c r="QY51" s="10"/>
      <c r="QZ51" s="10"/>
      <c r="RA51" s="10"/>
      <c r="RB51" s="10"/>
      <c r="RC51" s="10"/>
      <c r="RD51" s="10"/>
      <c r="RE51" s="10"/>
      <c r="RF51" s="10"/>
      <c r="RG51" s="10"/>
      <c r="RH51" s="10"/>
      <c r="RI51" s="10"/>
      <c r="RJ51" s="10"/>
      <c r="RK51" s="10"/>
      <c r="RL51" s="10"/>
      <c r="RM51" s="10"/>
      <c r="RN51" s="10"/>
      <c r="RO51" s="10"/>
      <c r="RP51" s="10"/>
      <c r="RQ51" s="10"/>
      <c r="RR51" s="10"/>
      <c r="RS51" s="10"/>
      <c r="RT51" s="10"/>
      <c r="RU51" s="10"/>
      <c r="RV51" s="10"/>
      <c r="RW51" s="10"/>
      <c r="RX51" s="10"/>
      <c r="RY51" s="10"/>
      <c r="RZ51" s="10"/>
      <c r="SA51" s="10"/>
      <c r="SB51" s="10"/>
      <c r="SC51" s="10"/>
      <c r="SD51" s="10"/>
      <c r="SE51" s="10"/>
      <c r="SF51" s="10"/>
      <c r="SG51" s="10"/>
      <c r="SH51" s="10"/>
      <c r="SI51" s="10"/>
      <c r="SJ51" s="10"/>
      <c r="SK51" s="10"/>
      <c r="SL51" s="10"/>
      <c r="SM51" s="10"/>
      <c r="SN51" s="10"/>
      <c r="SO51" s="10"/>
      <c r="SP51" s="10"/>
      <c r="SQ51" s="10"/>
      <c r="SR51" s="10"/>
      <c r="SS51" s="10"/>
      <c r="ST51" s="10"/>
      <c r="SU51" s="10"/>
      <c r="SV51" s="10"/>
      <c r="SW51" s="10"/>
      <c r="SX51" s="10"/>
      <c r="SY51" s="10"/>
      <c r="SZ51" s="10"/>
      <c r="TA51" s="10"/>
      <c r="TB51" s="10"/>
      <c r="TC51" s="10"/>
      <c r="TD51" s="10"/>
      <c r="TE51" s="10"/>
      <c r="TF51" s="10"/>
      <c r="TG51" s="10"/>
      <c r="TH51" s="10"/>
      <c r="TI51" s="10"/>
      <c r="TJ51" s="10"/>
      <c r="TK51" s="10"/>
      <c r="TL51" s="10"/>
      <c r="TM51" s="10"/>
      <c r="TN51" s="10"/>
      <c r="TO51" s="10"/>
      <c r="TP51" s="10"/>
      <c r="TQ51" s="10"/>
      <c r="TR51" s="10"/>
      <c r="TS51" s="10"/>
      <c r="TT51" s="10"/>
      <c r="TU51" s="10"/>
      <c r="TV51" s="10"/>
      <c r="TW51" s="10"/>
      <c r="TX51" s="10"/>
      <c r="TY51" s="10"/>
      <c r="TZ51" s="10"/>
      <c r="UA51" s="10"/>
      <c r="UB51" s="10"/>
      <c r="UC51" s="10"/>
      <c r="UD51" s="10"/>
      <c r="UE51" s="10"/>
      <c r="UF51" s="10"/>
      <c r="UG51" s="10"/>
      <c r="UH51" s="10"/>
      <c r="UI51" s="10"/>
      <c r="UJ51" s="10"/>
      <c r="UK51" s="10"/>
      <c r="UL51" s="10"/>
      <c r="UM51" s="10"/>
      <c r="UN51" s="10"/>
      <c r="UO51" s="10"/>
      <c r="UP51" s="10"/>
      <c r="UQ51" s="10"/>
      <c r="UR51" s="10"/>
      <c r="US51" s="10"/>
      <c r="UT51" s="10"/>
      <c r="UU51" s="10"/>
      <c r="UV51" s="10"/>
      <c r="UW51" s="10"/>
      <c r="UX51" s="10"/>
      <c r="UY51" s="10"/>
      <c r="UZ51" s="10"/>
      <c r="VA51" s="10"/>
      <c r="VB51" s="10"/>
      <c r="VC51" s="10"/>
      <c r="VD51" s="10"/>
      <c r="VE51" s="10"/>
      <c r="VF51" s="10"/>
      <c r="VG51" s="10"/>
      <c r="VH51" s="10"/>
      <c r="VI51" s="10"/>
      <c r="VJ51" s="10"/>
      <c r="VK51" s="10"/>
      <c r="VL51" s="10"/>
      <c r="VM51" s="10"/>
      <c r="VN51" s="10"/>
      <c r="VO51" s="10"/>
      <c r="VP51" s="10"/>
      <c r="VQ51" s="10"/>
      <c r="VR51" s="10"/>
      <c r="VS51" s="10"/>
      <c r="VT51" s="10"/>
      <c r="VU51" s="10"/>
      <c r="VV51" s="10"/>
      <c r="VW51" s="10"/>
      <c r="VX51" s="10"/>
      <c r="VY51" s="10"/>
      <c r="VZ51" s="10"/>
      <c r="WA51" s="10"/>
      <c r="WB51" s="10"/>
      <c r="WC51" s="10"/>
      <c r="WD51" s="10"/>
      <c r="WE51" s="10"/>
      <c r="WF51" s="10"/>
      <c r="WG51" s="10"/>
      <c r="WH51" s="10"/>
      <c r="WI51" s="10"/>
      <c r="WJ51" s="10"/>
      <c r="WK51" s="10"/>
      <c r="WL51" s="10"/>
      <c r="WM51" s="10"/>
      <c r="WN51" s="10"/>
      <c r="WO51" s="10"/>
      <c r="WP51" s="10"/>
      <c r="WQ51" s="10"/>
      <c r="WR51" s="10"/>
      <c r="WS51" s="10"/>
      <c r="WT51" s="10"/>
      <c r="WU51" s="10"/>
      <c r="WV51" s="10"/>
      <c r="WW51" s="10"/>
      <c r="WX51" s="10"/>
      <c r="WY51" s="10"/>
      <c r="WZ51" s="10"/>
      <c r="XA51" s="10"/>
      <c r="XB51" s="10"/>
      <c r="XC51" s="10"/>
      <c r="XD51" s="10"/>
      <c r="XE51" s="10"/>
      <c r="XF51" s="10"/>
      <c r="XG51" s="10"/>
      <c r="XH51" s="10"/>
      <c r="XI51" s="10"/>
      <c r="XJ51" s="10"/>
      <c r="XK51" s="10"/>
      <c r="XL51" s="10"/>
      <c r="XM51" s="10"/>
      <c r="XN51" s="10"/>
      <c r="XO51" s="10"/>
      <c r="XP51" s="10"/>
      <c r="XQ51" s="10"/>
      <c r="XR51" s="10"/>
      <c r="XS51" s="10"/>
      <c r="XT51" s="10"/>
      <c r="XU51" s="10"/>
      <c r="XV51" s="10"/>
      <c r="XW51" s="10"/>
      <c r="XX51" s="10"/>
      <c r="XY51" s="10"/>
      <c r="XZ51" s="10"/>
      <c r="YA51" s="10"/>
      <c r="YB51" s="10"/>
      <c r="YC51" s="10"/>
      <c r="YD51" s="10"/>
      <c r="YE51" s="10"/>
      <c r="YF51" s="10"/>
      <c r="YG51" s="10"/>
      <c r="YH51" s="10"/>
      <c r="YI51" s="10"/>
      <c r="YJ51" s="10"/>
      <c r="YK51" s="10"/>
      <c r="YL51" s="10"/>
      <c r="YM51" s="10"/>
      <c r="YN51" s="10"/>
      <c r="YO51" s="10"/>
      <c r="YP51" s="10"/>
      <c r="YQ51" s="10"/>
      <c r="YR51" s="10"/>
      <c r="YS51" s="10"/>
      <c r="YT51" s="10"/>
      <c r="YU51" s="10"/>
      <c r="YV51" s="10"/>
      <c r="YW51" s="10"/>
      <c r="YX51" s="10"/>
      <c r="YY51" s="10"/>
      <c r="YZ51" s="10"/>
      <c r="ZA51" s="10"/>
      <c r="ZB51" s="10"/>
      <c r="ZC51" s="10"/>
      <c r="ZD51" s="10"/>
      <c r="ZE51" s="10"/>
      <c r="ZF51" s="10"/>
      <c r="ZG51" s="10"/>
      <c r="ZH51" s="10"/>
      <c r="ZI51" s="10"/>
      <c r="ZJ51" s="10"/>
      <c r="ZK51" s="10"/>
      <c r="ZL51" s="10"/>
      <c r="ZM51" s="10"/>
      <c r="ZN51" s="10"/>
      <c r="ZO51" s="10"/>
      <c r="ZP51" s="10"/>
      <c r="ZQ51" s="10"/>
      <c r="ZR51" s="10"/>
      <c r="ZS51" s="10"/>
      <c r="ZT51" s="10"/>
      <c r="ZU51" s="10"/>
      <c r="ZV51" s="10"/>
      <c r="ZW51" s="10"/>
      <c r="ZX51" s="10"/>
      <c r="ZY51" s="10"/>
      <c r="ZZ51" s="10"/>
      <c r="AAA51" s="10"/>
      <c r="AAB51" s="10"/>
      <c r="AAC51" s="10"/>
      <c r="AAD51" s="10"/>
      <c r="AAE51" s="10"/>
      <c r="AAF51" s="10"/>
      <c r="AAG51" s="10"/>
      <c r="AAH51" s="10"/>
      <c r="AAI51" s="10"/>
      <c r="AAJ51" s="10"/>
      <c r="AAK51" s="10"/>
      <c r="AAL51" s="10"/>
      <c r="AAM51" s="10"/>
      <c r="AAN51" s="10"/>
      <c r="AAO51" s="10"/>
      <c r="AAP51" s="10"/>
      <c r="AAQ51" s="10"/>
      <c r="AAR51" s="10"/>
      <c r="AAS51" s="10"/>
      <c r="AAT51" s="10"/>
      <c r="AAU51" s="10"/>
      <c r="AAV51" s="10"/>
      <c r="AAW51" s="10"/>
      <c r="AAX51" s="10"/>
      <c r="AAY51" s="10"/>
      <c r="AAZ51" s="10"/>
      <c r="ABA51" s="10"/>
      <c r="ABB51" s="10"/>
      <c r="ABC51" s="10"/>
      <c r="ABD51" s="10"/>
      <c r="ABE51" s="10"/>
      <c r="ABF51" s="10"/>
      <c r="ABG51" s="10"/>
      <c r="ABH51" s="10"/>
      <c r="ABI51" s="10"/>
      <c r="ABJ51" s="10"/>
      <c r="ABK51" s="10"/>
      <c r="ABL51" s="10"/>
      <c r="ABM51" s="10"/>
      <c r="ABN51" s="10"/>
      <c r="ABO51" s="10"/>
      <c r="ABP51" s="10"/>
      <c r="ABQ51" s="10"/>
      <c r="ABR51" s="10"/>
      <c r="ABS51" s="10"/>
      <c r="ABT51" s="10"/>
      <c r="ABU51" s="10"/>
      <c r="ABV51" s="10"/>
      <c r="ABW51" s="10"/>
      <c r="ABX51" s="10"/>
      <c r="ABY51" s="10"/>
      <c r="ABZ51" s="10"/>
      <c r="ACA51" s="10"/>
      <c r="ACB51" s="10"/>
      <c r="ACC51" s="10"/>
      <c r="ACD51" s="10"/>
      <c r="ACE51" s="10"/>
      <c r="ACF51" s="10"/>
      <c r="ACG51" s="10"/>
      <c r="ACH51" s="10"/>
      <c r="ACI51" s="10"/>
      <c r="ACJ51" s="10"/>
      <c r="ACK51" s="10"/>
      <c r="ACL51" s="10"/>
      <c r="ACM51" s="10"/>
      <c r="ACN51" s="10"/>
      <c r="ACO51" s="10"/>
      <c r="ACP51" s="10"/>
      <c r="ACQ51" s="10"/>
      <c r="ACR51" s="10"/>
      <c r="ACS51" s="10"/>
      <c r="ACT51" s="10"/>
      <c r="ACU51" s="10"/>
      <c r="ACV51" s="10"/>
      <c r="ACW51" s="10"/>
      <c r="ACX51" s="10"/>
      <c r="ACY51" s="10"/>
      <c r="ACZ51" s="10"/>
      <c r="ADA51" s="10"/>
      <c r="ADB51" s="10"/>
      <c r="ADC51" s="10"/>
      <c r="ADD51" s="10"/>
      <c r="ADE51" s="10"/>
      <c r="ADF51" s="10"/>
      <c r="ADG51" s="10"/>
      <c r="ADH51" s="10"/>
      <c r="ADI51" s="10"/>
      <c r="ADJ51" s="10"/>
      <c r="ADK51" s="10"/>
      <c r="ADL51" s="10"/>
      <c r="ADM51" s="10"/>
      <c r="ADN51" s="10"/>
      <c r="ADO51" s="10"/>
      <c r="ADP51" s="10"/>
      <c r="ADQ51" s="10"/>
      <c r="ADR51" s="10"/>
      <c r="ADS51" s="10"/>
      <c r="ADT51" s="10"/>
      <c r="ADU51" s="10"/>
      <c r="ADV51" s="10"/>
      <c r="ADW51" s="10"/>
      <c r="ADX51" s="10"/>
      <c r="ADY51" s="10"/>
      <c r="ADZ51" s="10"/>
      <c r="AEA51" s="10"/>
      <c r="AEB51" s="10"/>
      <c r="AEC51" s="10"/>
      <c r="AED51" s="10"/>
      <c r="AEE51" s="10"/>
      <c r="AEF51" s="10"/>
      <c r="AEG51" s="10"/>
      <c r="AEH51" s="10"/>
      <c r="AEI51" s="10"/>
      <c r="AEJ51" s="10"/>
      <c r="AEK51" s="10"/>
      <c r="AEL51" s="10"/>
      <c r="AEM51" s="10"/>
      <c r="AEN51" s="10"/>
      <c r="AEO51" s="10"/>
      <c r="AEP51" s="10"/>
      <c r="AEQ51" s="10"/>
      <c r="AER51" s="10"/>
      <c r="AES51" s="10"/>
      <c r="AET51" s="10"/>
      <c r="AEU51" s="10"/>
      <c r="AEV51" s="10"/>
      <c r="AEW51" s="10"/>
      <c r="AEX51" s="10"/>
      <c r="AEY51" s="10"/>
      <c r="AEZ51" s="10"/>
      <c r="AFA51" s="10"/>
      <c r="AFB51" s="10"/>
      <c r="AFC51" s="10"/>
      <c r="AFD51" s="10"/>
      <c r="AFE51" s="10"/>
      <c r="AFF51" s="10"/>
      <c r="AFG51" s="10"/>
      <c r="AFH51" s="10"/>
      <c r="AFI51" s="10"/>
      <c r="AFJ51" s="10"/>
      <c r="AFK51" s="10"/>
      <c r="AFL51" s="10"/>
      <c r="AFM51" s="10"/>
      <c r="AFN51" s="10"/>
      <c r="AFO51" s="10"/>
      <c r="AFP51" s="10"/>
      <c r="AFQ51" s="10"/>
      <c r="AFR51" s="10"/>
      <c r="AFS51" s="10"/>
      <c r="AFT51" s="10"/>
      <c r="AFU51" s="10"/>
      <c r="AFV51" s="10"/>
      <c r="AFW51" s="10"/>
      <c r="AFX51" s="10"/>
      <c r="AFY51" s="10"/>
      <c r="AFZ51" s="10"/>
      <c r="AGA51" s="10"/>
      <c r="AGB51" s="10"/>
      <c r="AGC51" s="10"/>
      <c r="AGD51" s="10"/>
      <c r="AGE51" s="10"/>
      <c r="AGF51" s="10"/>
      <c r="AGG51" s="10"/>
      <c r="AGH51" s="10"/>
      <c r="AGI51" s="10"/>
      <c r="AGJ51" s="10"/>
      <c r="AGK51" s="10"/>
      <c r="AGL51" s="10"/>
      <c r="AGM51" s="10"/>
      <c r="AGN51" s="10"/>
      <c r="AGO51" s="10"/>
      <c r="AGP51" s="10"/>
      <c r="AGQ51" s="10"/>
      <c r="AGR51" s="10"/>
      <c r="AGS51" s="10"/>
      <c r="AGT51" s="10"/>
      <c r="AGU51" s="10"/>
      <c r="AGV51" s="10"/>
      <c r="AGW51" s="10"/>
      <c r="AGX51" s="10"/>
      <c r="AGY51" s="10"/>
      <c r="AGZ51" s="10"/>
      <c r="AHA51" s="10"/>
      <c r="AHB51" s="10"/>
      <c r="AHC51" s="10"/>
      <c r="AHD51" s="10"/>
      <c r="AHE51" s="10"/>
      <c r="AHF51" s="10"/>
      <c r="AHG51" s="10"/>
      <c r="AHH51" s="10"/>
      <c r="AHI51" s="10"/>
      <c r="AHJ51" s="10"/>
      <c r="AHK51" s="10"/>
      <c r="AHL51" s="10"/>
      <c r="AHM51" s="10"/>
      <c r="AHN51" s="10"/>
      <c r="AHO51" s="10"/>
      <c r="AHP51" s="10"/>
      <c r="AHQ51" s="10"/>
      <c r="AHR51" s="10"/>
      <c r="AHS51" s="10"/>
      <c r="AHT51" s="10"/>
      <c r="AHU51" s="10"/>
      <c r="AHV51" s="10"/>
      <c r="AHW51" s="10"/>
      <c r="AHX51" s="10"/>
      <c r="AHY51" s="10"/>
      <c r="AHZ51" s="10"/>
      <c r="AIA51" s="10"/>
      <c r="AIB51" s="10"/>
      <c r="AIC51" s="10"/>
      <c r="AID51" s="10"/>
      <c r="AIE51" s="10"/>
      <c r="AIF51" s="10"/>
      <c r="AIG51" s="10"/>
      <c r="AIH51" s="10"/>
      <c r="AII51" s="10"/>
      <c r="AIJ51" s="10"/>
      <c r="AIK51" s="10"/>
      <c r="AIL51" s="10"/>
      <c r="AIM51" s="10"/>
      <c r="AIN51" s="10"/>
      <c r="AIO51" s="10"/>
      <c r="AIP51" s="10"/>
      <c r="AIQ51" s="10"/>
      <c r="AIR51" s="10"/>
      <c r="AIS51" s="10"/>
      <c r="AIT51" s="10"/>
      <c r="AIU51" s="10"/>
      <c r="AIV51" s="10"/>
      <c r="AIW51" s="10"/>
      <c r="AIX51" s="10"/>
      <c r="AIY51" s="10"/>
      <c r="AIZ51" s="10"/>
      <c r="AJA51" s="10"/>
      <c r="AJB51" s="10"/>
      <c r="AJC51" s="10"/>
      <c r="AJD51" s="10"/>
      <c r="AJE51" s="10"/>
      <c r="AJF51" s="10"/>
      <c r="AJG51" s="10"/>
      <c r="AJH51" s="10"/>
      <c r="AJI51" s="10"/>
      <c r="AJJ51" s="10"/>
      <c r="AJK51" s="10"/>
      <c r="AJL51" s="10"/>
      <c r="AJM51" s="10"/>
      <c r="AJN51" s="10"/>
      <c r="AJO51" s="10"/>
      <c r="AJP51" s="10"/>
      <c r="AJQ51" s="10"/>
      <c r="AJR51" s="10"/>
      <c r="AJS51" s="10"/>
      <c r="AJT51" s="10"/>
      <c r="AJU51" s="10"/>
      <c r="AJV51" s="10"/>
      <c r="AJW51" s="10"/>
      <c r="AJX51" s="10"/>
      <c r="AJY51" s="10"/>
      <c r="AJZ51" s="10"/>
      <c r="AKA51" s="10"/>
      <c r="AKB51" s="10"/>
      <c r="AKC51" s="10"/>
      <c r="AKD51" s="10"/>
      <c r="AKE51" s="10"/>
      <c r="AKF51" s="10"/>
      <c r="AKG51" s="10"/>
      <c r="AKH51" s="10"/>
      <c r="AKI51" s="10"/>
      <c r="AKJ51" s="10"/>
      <c r="AKK51" s="10"/>
      <c r="AKL51" s="10"/>
      <c r="AKM51" s="10"/>
      <c r="AKN51" s="10"/>
      <c r="AKO51" s="10"/>
      <c r="AKP51" s="10"/>
      <c r="AKQ51" s="10"/>
      <c r="AKR51" s="10"/>
      <c r="AKS51" s="10"/>
      <c r="AKT51" s="10"/>
      <c r="AKU51" s="10"/>
      <c r="AKV51" s="10"/>
      <c r="AKW51" s="10"/>
      <c r="AKX51" s="10"/>
      <c r="AKY51" s="10"/>
      <c r="AKZ51" s="10"/>
      <c r="ALA51" s="10"/>
      <c r="ALB51" s="10"/>
      <c r="ALC51" s="10"/>
      <c r="ALD51" s="10"/>
      <c r="ALE51" s="10"/>
      <c r="ALF51" s="10"/>
      <c r="ALG51" s="10"/>
      <c r="ALH51" s="10"/>
      <c r="ALI51" s="10"/>
      <c r="ALJ51" s="10"/>
      <c r="ALK51" s="10"/>
      <c r="ALL51" s="10"/>
      <c r="ALM51" s="10"/>
      <c r="ALN51" s="10"/>
      <c r="ALO51" s="10"/>
      <c r="ALP51" s="10"/>
      <c r="ALQ51" s="10"/>
      <c r="ALR51" s="10"/>
      <c r="ALS51" s="10"/>
      <c r="ALT51" s="10"/>
      <c r="ALU51" s="10"/>
      <c r="ALV51" s="10"/>
      <c r="ALW51" s="10"/>
      <c r="ALX51" s="10"/>
      <c r="ALY51" s="10"/>
      <c r="ALZ51" s="10"/>
      <c r="AMA51" s="10"/>
      <c r="AMB51" s="10"/>
      <c r="AMC51" s="10"/>
      <c r="AMD51" s="10"/>
      <c r="AME51" s="10"/>
      <c r="AMF51" s="10"/>
      <c r="AMG51" s="10"/>
      <c r="AMH51" s="10"/>
      <c r="AMI51" s="10"/>
      <c r="AMJ51" s="10"/>
      <c r="AMK51" s="10"/>
      <c r="AML51" s="10"/>
      <c r="AMM51" s="10"/>
      <c r="AMN51" s="10"/>
      <c r="AMO51" s="10"/>
      <c r="AMP51" s="10"/>
      <c r="AMQ51" s="10"/>
      <c r="AMR51" s="10"/>
      <c r="AMS51" s="10"/>
      <c r="AMT51" s="10"/>
      <c r="AMU51" s="10"/>
      <c r="AMV51" s="10"/>
      <c r="AMW51" s="10"/>
      <c r="AMX51" s="10"/>
      <c r="AMY51" s="10"/>
      <c r="AMZ51" s="10"/>
      <c r="ANA51" s="10"/>
      <c r="ANB51" s="10"/>
      <c r="ANC51" s="10"/>
      <c r="AND51" s="10"/>
      <c r="ANE51" s="10"/>
      <c r="ANF51" s="10"/>
      <c r="ANG51" s="10"/>
      <c r="ANH51" s="10"/>
      <c r="ANI51" s="10"/>
      <c r="ANJ51" s="10"/>
      <c r="ANK51" s="10"/>
      <c r="ANL51" s="10"/>
      <c r="ANM51" s="10"/>
      <c r="ANN51" s="10"/>
      <c r="ANO51" s="10"/>
      <c r="ANP51" s="10"/>
      <c r="ANQ51" s="10"/>
      <c r="ANR51" s="10"/>
      <c r="ANS51" s="10"/>
      <c r="ANT51" s="10"/>
      <c r="ANU51" s="10"/>
      <c r="ANV51" s="10"/>
      <c r="ANW51" s="10"/>
      <c r="ANX51" s="10"/>
      <c r="ANY51" s="10"/>
      <c r="ANZ51" s="10"/>
      <c r="AOA51" s="10"/>
      <c r="AOB51" s="10"/>
      <c r="AOC51" s="10"/>
      <c r="AOD51" s="10"/>
      <c r="AOE51" s="10"/>
      <c r="AOF51" s="10"/>
      <c r="AOG51" s="10"/>
      <c r="AOH51" s="10"/>
      <c r="AOI51" s="10"/>
      <c r="AOJ51" s="10"/>
      <c r="AOK51" s="10"/>
      <c r="AOL51" s="10"/>
      <c r="AOM51" s="10"/>
      <c r="AON51" s="10"/>
      <c r="AOO51" s="10"/>
      <c r="AOP51" s="10"/>
      <c r="AOQ51" s="10"/>
      <c r="AOR51" s="10"/>
      <c r="AOS51" s="10"/>
      <c r="AOT51" s="10"/>
      <c r="AOU51" s="10"/>
      <c r="AOV51" s="10"/>
      <c r="AOW51" s="10"/>
      <c r="AOX51" s="10"/>
      <c r="AOY51" s="10"/>
      <c r="AOZ51" s="10"/>
      <c r="APA51" s="10"/>
      <c r="APB51" s="10"/>
      <c r="APC51" s="10"/>
      <c r="APD51" s="10"/>
      <c r="APE51" s="10"/>
      <c r="APF51" s="10"/>
      <c r="APG51" s="10"/>
      <c r="APH51" s="10"/>
      <c r="API51" s="10"/>
      <c r="APJ51" s="10"/>
      <c r="APK51" s="10"/>
      <c r="APL51" s="10"/>
      <c r="APM51" s="10"/>
      <c r="APN51" s="10"/>
      <c r="APO51" s="10"/>
      <c r="APP51" s="10"/>
      <c r="APQ51" s="10"/>
      <c r="APR51" s="10"/>
      <c r="APS51" s="10"/>
      <c r="APT51" s="10"/>
      <c r="APU51" s="10"/>
      <c r="APV51" s="10"/>
      <c r="APW51" s="10"/>
      <c r="APX51" s="10"/>
      <c r="APY51" s="10"/>
      <c r="APZ51" s="10"/>
      <c r="AQA51" s="10"/>
      <c r="AQB51" s="10"/>
      <c r="AQC51" s="10"/>
      <c r="AQD51" s="10"/>
      <c r="AQE51" s="10"/>
      <c r="AQF51" s="10"/>
      <c r="AQG51" s="10"/>
      <c r="AQH51" s="10"/>
      <c r="AQI51" s="10"/>
      <c r="AQJ51" s="10"/>
      <c r="AQK51" s="10"/>
      <c r="AQL51" s="10"/>
      <c r="AQM51" s="10"/>
      <c r="AQN51" s="10"/>
      <c r="AQO51" s="10"/>
      <c r="AQP51" s="10"/>
      <c r="AQQ51" s="10"/>
      <c r="AQR51" s="10"/>
      <c r="AQS51" s="10"/>
      <c r="AQT51" s="10"/>
      <c r="AQU51" s="10"/>
      <c r="AQV51" s="10"/>
      <c r="AQW51" s="10"/>
      <c r="AQX51" s="10"/>
      <c r="AQY51" s="10"/>
      <c r="AQZ51" s="10"/>
      <c r="ARA51" s="10"/>
      <c r="ARB51" s="10"/>
      <c r="ARC51" s="10"/>
      <c r="ARD51" s="10"/>
      <c r="ARE51" s="10"/>
      <c r="ARF51" s="10"/>
      <c r="ARG51" s="10"/>
      <c r="ARH51" s="10"/>
      <c r="ARI51" s="10"/>
      <c r="ARJ51" s="10"/>
      <c r="ARK51" s="10"/>
      <c r="ARL51" s="10"/>
      <c r="ARM51" s="10"/>
      <c r="ARN51" s="10"/>
      <c r="ARO51" s="10"/>
      <c r="ARP51" s="10"/>
      <c r="ARQ51" s="10"/>
      <c r="ARR51" s="10"/>
      <c r="ARS51" s="10"/>
      <c r="ART51" s="10"/>
      <c r="ARU51" s="10"/>
      <c r="ARV51" s="10"/>
      <c r="ARW51" s="10"/>
      <c r="ARX51" s="10"/>
      <c r="ARY51" s="10"/>
      <c r="ARZ51" s="10"/>
      <c r="ASA51" s="10"/>
      <c r="ASB51" s="10"/>
      <c r="ASC51" s="10"/>
      <c r="ASD51" s="10"/>
      <c r="ASE51" s="10"/>
      <c r="ASF51" s="10"/>
      <c r="ASG51" s="10"/>
      <c r="ASH51" s="10"/>
      <c r="ASI51" s="10"/>
      <c r="ASJ51" s="10"/>
      <c r="ASK51" s="10"/>
      <c r="ASL51" s="10"/>
      <c r="ASM51" s="10"/>
      <c r="ASN51" s="10"/>
      <c r="ASO51" s="10"/>
      <c r="ASP51" s="10"/>
      <c r="ASQ51" s="10"/>
      <c r="ASR51" s="10"/>
      <c r="ASS51" s="10"/>
      <c r="AST51" s="10"/>
      <c r="ASU51" s="10"/>
      <c r="ASV51" s="10"/>
      <c r="ASW51" s="10"/>
      <c r="ASX51" s="10"/>
      <c r="ASY51" s="10"/>
      <c r="ASZ51" s="10"/>
      <c r="ATA51" s="10"/>
      <c r="ATB51" s="10"/>
      <c r="ATC51" s="10"/>
      <c r="ATD51" s="10"/>
      <c r="ATE51" s="10"/>
      <c r="ATF51" s="10"/>
      <c r="ATG51" s="10"/>
      <c r="ATH51" s="10"/>
      <c r="ATI51" s="10"/>
      <c r="ATJ51" s="10"/>
      <c r="ATK51" s="10"/>
      <c r="ATL51" s="10"/>
      <c r="ATM51" s="10"/>
      <c r="ATN51" s="10"/>
      <c r="ATO51" s="10"/>
      <c r="ATP51" s="10"/>
      <c r="ATQ51" s="10"/>
      <c r="ATR51" s="10"/>
      <c r="ATS51" s="10"/>
      <c r="ATT51" s="10"/>
      <c r="ATU51" s="10"/>
      <c r="ATV51" s="10"/>
      <c r="ATW51" s="10"/>
      <c r="ATX51" s="10"/>
      <c r="ATY51" s="10"/>
      <c r="ATZ51" s="10"/>
      <c r="AUA51" s="10"/>
      <c r="AUB51" s="10"/>
      <c r="AUC51" s="10"/>
      <c r="AUD51" s="10"/>
      <c r="AUE51" s="10"/>
      <c r="AUF51" s="10"/>
      <c r="AUG51" s="10"/>
      <c r="AUH51" s="10"/>
      <c r="AUI51" s="10"/>
      <c r="AUJ51" s="10"/>
      <c r="AUK51" s="10"/>
      <c r="AUL51" s="10"/>
      <c r="AUM51" s="10"/>
      <c r="AUN51" s="10"/>
      <c r="AUO51" s="10"/>
      <c r="AUP51" s="10"/>
      <c r="AUQ51" s="10"/>
      <c r="AUR51" s="10"/>
      <c r="AUS51" s="10"/>
      <c r="AUT51" s="10"/>
      <c r="AUU51" s="10"/>
      <c r="AUV51" s="10"/>
      <c r="AUW51" s="10"/>
      <c r="AUX51" s="10"/>
      <c r="AUY51" s="10"/>
      <c r="AUZ51" s="10"/>
      <c r="AVA51" s="10"/>
      <c r="AVB51" s="10"/>
      <c r="AVC51" s="10"/>
      <c r="AVD51" s="10"/>
      <c r="AVE51" s="10"/>
      <c r="AVF51" s="10"/>
      <c r="AVG51" s="10"/>
      <c r="AVH51" s="10"/>
      <c r="AVI51" s="10"/>
      <c r="AVJ51" s="10"/>
      <c r="AVK51" s="10"/>
      <c r="AVL51" s="10"/>
      <c r="AVM51" s="10"/>
      <c r="AVN51" s="10"/>
      <c r="AVO51" s="10"/>
      <c r="AVP51" s="10"/>
      <c r="AVQ51" s="10"/>
      <c r="AVR51" s="10"/>
      <c r="AVS51" s="10"/>
      <c r="AVT51" s="10"/>
      <c r="AVU51" s="10"/>
      <c r="AVV51" s="10"/>
      <c r="AVW51" s="10"/>
      <c r="AVX51" s="10"/>
      <c r="AVY51" s="10"/>
      <c r="AVZ51" s="10"/>
      <c r="AWA51" s="10"/>
      <c r="AWB51" s="10"/>
      <c r="AWC51" s="10"/>
      <c r="AWD51" s="10"/>
      <c r="AWE51" s="10"/>
      <c r="AWF51" s="10"/>
      <c r="AWG51" s="10"/>
      <c r="AWH51" s="10"/>
      <c r="AWI51" s="10"/>
      <c r="AWJ51" s="10"/>
      <c r="AWK51" s="10"/>
      <c r="AWL51" s="10"/>
      <c r="AWM51" s="10"/>
      <c r="AWN51" s="10"/>
      <c r="AWO51" s="10"/>
      <c r="AWP51" s="10"/>
      <c r="AWQ51" s="10"/>
      <c r="AWR51" s="10"/>
      <c r="AWS51" s="10"/>
      <c r="AWT51" s="10"/>
      <c r="AWU51" s="10"/>
      <c r="AWV51" s="10"/>
      <c r="AWW51" s="10"/>
      <c r="AWX51" s="10"/>
      <c r="AWY51" s="10"/>
      <c r="AWZ51" s="10"/>
      <c r="AXA51" s="10"/>
      <c r="AXB51" s="10"/>
      <c r="AXC51" s="10"/>
      <c r="AXD51" s="10"/>
      <c r="AXE51" s="10"/>
      <c r="AXF51" s="10"/>
      <c r="AXG51" s="10"/>
      <c r="AXH51" s="10"/>
      <c r="AXI51" s="10"/>
      <c r="AXJ51" s="10"/>
      <c r="AXK51" s="10"/>
      <c r="AXL51" s="10"/>
      <c r="AXM51" s="10"/>
      <c r="AXN51" s="10"/>
      <c r="AXO51" s="10"/>
      <c r="AXP51" s="10"/>
      <c r="AXQ51" s="10"/>
      <c r="AXR51" s="10"/>
      <c r="AXS51" s="10"/>
      <c r="AXT51" s="10"/>
      <c r="AXU51" s="10"/>
      <c r="AXV51" s="10"/>
      <c r="AXW51" s="10"/>
      <c r="AXX51" s="10"/>
      <c r="AXY51" s="10"/>
      <c r="AXZ51" s="10"/>
      <c r="AYA51" s="10"/>
      <c r="AYB51" s="10"/>
      <c r="AYC51" s="10"/>
      <c r="AYD51" s="10"/>
      <c r="AYE51" s="10"/>
      <c r="AYF51" s="10"/>
      <c r="AYG51" s="10"/>
      <c r="AYH51" s="10"/>
      <c r="AYI51" s="10"/>
      <c r="AYJ51" s="10"/>
      <c r="AYK51" s="10"/>
      <c r="AYL51" s="10"/>
      <c r="AYM51" s="10"/>
      <c r="AYN51" s="10"/>
      <c r="AYO51" s="10"/>
      <c r="AYP51" s="10"/>
      <c r="AYQ51" s="10"/>
      <c r="AYR51" s="10"/>
      <c r="AYS51" s="10"/>
      <c r="AYT51" s="10"/>
      <c r="AYU51" s="10"/>
      <c r="AYV51" s="10"/>
      <c r="AYW51" s="10"/>
      <c r="AYX51" s="10"/>
      <c r="AYY51" s="10"/>
      <c r="AYZ51" s="10"/>
      <c r="AZA51" s="10"/>
      <c r="AZB51" s="10"/>
      <c r="AZC51" s="10"/>
      <c r="AZD51" s="10"/>
      <c r="AZE51" s="10"/>
      <c r="AZF51" s="10"/>
      <c r="AZG51" s="10"/>
      <c r="AZH51" s="10"/>
      <c r="AZI51" s="10"/>
      <c r="AZJ51" s="10"/>
      <c r="AZK51" s="10"/>
      <c r="AZL51" s="10"/>
      <c r="AZM51" s="10"/>
      <c r="AZN51" s="10"/>
      <c r="AZO51" s="10"/>
      <c r="AZP51" s="10"/>
      <c r="AZQ51" s="10"/>
      <c r="AZR51" s="10"/>
      <c r="AZS51" s="10"/>
      <c r="AZT51" s="10"/>
      <c r="AZU51" s="10"/>
      <c r="AZV51" s="10"/>
      <c r="AZW51" s="10"/>
      <c r="AZX51" s="10"/>
      <c r="AZY51" s="10"/>
      <c r="AZZ51" s="10"/>
      <c r="BAA51" s="10"/>
      <c r="BAB51" s="10"/>
      <c r="BAC51" s="10"/>
      <c r="BAD51" s="10"/>
      <c r="BAE51" s="10"/>
      <c r="BAF51" s="10"/>
      <c r="BAG51" s="10"/>
      <c r="BAH51" s="10"/>
      <c r="BAI51" s="10"/>
      <c r="BAJ51" s="10"/>
      <c r="BAK51" s="10"/>
      <c r="BAL51" s="10"/>
      <c r="BAM51" s="10"/>
      <c r="BAN51" s="10"/>
      <c r="BAO51" s="10"/>
      <c r="BAP51" s="10"/>
      <c r="BAQ51" s="10"/>
      <c r="BAR51" s="10"/>
      <c r="BAS51" s="10"/>
      <c r="BAT51" s="10"/>
      <c r="BAU51" s="10"/>
      <c r="BAV51" s="10"/>
      <c r="BAW51" s="10"/>
      <c r="BAX51" s="10"/>
      <c r="BAY51" s="10"/>
      <c r="BAZ51" s="10"/>
      <c r="BBA51" s="10"/>
      <c r="BBB51" s="10"/>
      <c r="BBC51" s="10"/>
      <c r="BBD51" s="10"/>
      <c r="BBE51" s="10"/>
      <c r="BBF51" s="10"/>
      <c r="BBG51" s="10"/>
      <c r="BBH51" s="10"/>
      <c r="BBI51" s="10"/>
      <c r="BBJ51" s="10"/>
      <c r="BBK51" s="10"/>
      <c r="BBL51" s="10"/>
      <c r="BBM51" s="10"/>
      <c r="BBN51" s="10"/>
      <c r="BBO51" s="10"/>
      <c r="BBP51" s="10"/>
      <c r="BBQ51" s="10"/>
      <c r="BBR51" s="10"/>
      <c r="BBS51" s="10"/>
      <c r="BBT51" s="10"/>
      <c r="BBU51" s="10"/>
      <c r="BBV51" s="10"/>
      <c r="BBW51" s="10"/>
      <c r="BBX51" s="10"/>
      <c r="BBY51" s="10"/>
      <c r="BBZ51" s="10"/>
      <c r="BCA51" s="10"/>
      <c r="BCB51" s="10"/>
      <c r="BCC51" s="10"/>
      <c r="BCD51" s="10"/>
      <c r="BCE51" s="10"/>
      <c r="BCF51" s="10"/>
      <c r="BCG51" s="10"/>
      <c r="BCH51" s="10"/>
      <c r="BCI51" s="10"/>
      <c r="BCJ51" s="10"/>
      <c r="BCK51" s="10"/>
      <c r="BCL51" s="10"/>
      <c r="BCM51" s="10"/>
      <c r="BCN51" s="10"/>
      <c r="BCO51" s="10"/>
      <c r="BCP51" s="10"/>
      <c r="BCQ51" s="10"/>
      <c r="BCR51" s="10"/>
      <c r="BCS51" s="10"/>
      <c r="BCT51" s="10"/>
      <c r="BCU51" s="10"/>
      <c r="BCV51" s="10"/>
      <c r="BCW51" s="10"/>
      <c r="BCX51" s="10"/>
      <c r="BCY51" s="10"/>
      <c r="BCZ51" s="10"/>
      <c r="BDA51" s="10"/>
      <c r="BDB51" s="10"/>
      <c r="BDC51" s="10"/>
      <c r="BDD51" s="10"/>
      <c r="BDE51" s="10"/>
      <c r="BDF51" s="10"/>
      <c r="BDG51" s="10"/>
      <c r="BDH51" s="10"/>
      <c r="BDI51" s="10"/>
      <c r="BDJ51" s="10"/>
      <c r="BDK51" s="10"/>
      <c r="BDL51" s="10"/>
      <c r="BDM51" s="10"/>
      <c r="BDN51" s="10"/>
      <c r="BDO51" s="10"/>
      <c r="BDP51" s="10"/>
      <c r="BDQ51" s="10"/>
      <c r="BDR51" s="10"/>
      <c r="BDS51" s="10"/>
      <c r="BDT51" s="10"/>
      <c r="BDU51" s="10"/>
      <c r="BDV51" s="10"/>
      <c r="BDW51" s="10"/>
      <c r="BDX51" s="10"/>
      <c r="BDY51" s="10"/>
      <c r="BDZ51" s="10"/>
      <c r="BEA51" s="10"/>
      <c r="BEB51" s="10"/>
      <c r="BEC51" s="10"/>
      <c r="BED51" s="10"/>
      <c r="BEE51" s="10"/>
      <c r="BEF51" s="10"/>
      <c r="BEG51" s="10"/>
      <c r="BEH51" s="10"/>
      <c r="BEI51" s="10"/>
      <c r="BEJ51" s="10"/>
      <c r="BEK51" s="10"/>
      <c r="BEL51" s="10"/>
      <c r="BEM51" s="10"/>
      <c r="BEN51" s="10"/>
      <c r="BEO51" s="10"/>
      <c r="BEP51" s="10"/>
      <c r="BEQ51" s="10"/>
      <c r="BER51" s="10"/>
      <c r="BES51" s="10"/>
      <c r="BET51" s="10"/>
      <c r="BEU51" s="10"/>
      <c r="BEV51" s="10"/>
      <c r="BEW51" s="10"/>
      <c r="BEX51" s="10"/>
      <c r="BEY51" s="10"/>
      <c r="BEZ51" s="10"/>
      <c r="BFA51" s="10"/>
      <c r="BFB51" s="10"/>
      <c r="BFC51" s="10"/>
      <c r="BFD51" s="10"/>
      <c r="BFE51" s="10"/>
      <c r="BFF51" s="10"/>
      <c r="BFG51" s="10"/>
      <c r="BFH51" s="10"/>
      <c r="BFI51" s="10"/>
      <c r="BFJ51" s="10"/>
      <c r="BFK51" s="10"/>
      <c r="BFL51" s="10"/>
      <c r="BFM51" s="10"/>
      <c r="BFN51" s="10"/>
      <c r="BFO51" s="10"/>
      <c r="BFP51" s="10"/>
      <c r="BFQ51" s="10"/>
      <c r="BFR51" s="10"/>
      <c r="BFS51" s="10"/>
      <c r="BFT51" s="10"/>
      <c r="BFU51" s="10"/>
      <c r="BFV51" s="10"/>
      <c r="BFW51" s="10"/>
      <c r="BFX51" s="10"/>
      <c r="BFY51" s="10"/>
      <c r="BFZ51" s="10"/>
      <c r="BGA51" s="10"/>
      <c r="BGB51" s="10"/>
      <c r="BGC51" s="10"/>
      <c r="BGD51" s="10"/>
      <c r="BGE51" s="10"/>
      <c r="BGF51" s="10"/>
      <c r="BGG51" s="10"/>
      <c r="BGH51" s="10"/>
      <c r="BGI51" s="10"/>
      <c r="BGJ51" s="10"/>
      <c r="BGK51" s="10"/>
      <c r="BGL51" s="10"/>
      <c r="BGM51" s="10"/>
      <c r="BGN51" s="10"/>
      <c r="BGO51" s="10"/>
      <c r="BGP51" s="10"/>
      <c r="BGQ51" s="10"/>
      <c r="BGR51" s="10"/>
      <c r="BGS51" s="10"/>
      <c r="BGT51" s="10"/>
      <c r="BGU51" s="10"/>
      <c r="BGV51" s="10"/>
      <c r="BGW51" s="10"/>
      <c r="BGX51" s="10"/>
      <c r="BGY51" s="10"/>
      <c r="BGZ51" s="10"/>
      <c r="BHA51" s="10"/>
      <c r="BHB51" s="10"/>
      <c r="BHC51" s="10"/>
      <c r="BHD51" s="10"/>
      <c r="BHE51" s="10"/>
      <c r="BHF51" s="10"/>
      <c r="BHG51" s="10"/>
      <c r="BHH51" s="10"/>
      <c r="BHI51" s="10"/>
      <c r="BHJ51" s="10"/>
      <c r="BHK51" s="10"/>
      <c r="BHL51" s="10"/>
      <c r="BHM51" s="10"/>
      <c r="BHN51" s="10"/>
      <c r="BHO51" s="10"/>
      <c r="BHP51" s="10"/>
      <c r="BHQ51" s="10"/>
      <c r="BHR51" s="10"/>
      <c r="BHS51" s="10"/>
      <c r="BHT51" s="10"/>
      <c r="BHU51" s="10"/>
      <c r="BHV51" s="10"/>
      <c r="BHW51" s="10"/>
      <c r="BHX51" s="10"/>
      <c r="BHY51" s="10"/>
      <c r="BHZ51" s="10"/>
      <c r="BIA51" s="10"/>
      <c r="BIB51" s="10"/>
      <c r="BIC51" s="10"/>
      <c r="BID51" s="10"/>
      <c r="BIE51" s="10"/>
      <c r="BIF51" s="10"/>
      <c r="BIG51" s="10"/>
      <c r="BIH51" s="10"/>
      <c r="BII51" s="10"/>
      <c r="BIJ51" s="10"/>
      <c r="BIK51" s="10"/>
      <c r="BIL51" s="10"/>
      <c r="BIM51" s="10"/>
      <c r="BIN51" s="10"/>
      <c r="BIO51" s="10"/>
      <c r="BIP51" s="10"/>
      <c r="BIQ51" s="10"/>
      <c r="BIR51" s="10"/>
      <c r="BIS51" s="10"/>
      <c r="BIT51" s="10"/>
      <c r="BIU51" s="10"/>
      <c r="BIV51" s="10"/>
      <c r="BIW51" s="10"/>
      <c r="BIX51" s="10"/>
      <c r="BIY51" s="10"/>
      <c r="BIZ51" s="10"/>
      <c r="BJA51" s="10"/>
      <c r="BJB51" s="10"/>
      <c r="BJC51" s="10"/>
      <c r="BJD51" s="10"/>
      <c r="BJE51" s="10"/>
      <c r="BJF51" s="10"/>
      <c r="BJG51" s="10"/>
      <c r="BJH51" s="10"/>
      <c r="BJI51" s="10"/>
      <c r="BJJ51" s="10"/>
      <c r="BJK51" s="10"/>
      <c r="BJL51" s="10"/>
      <c r="BJM51" s="10"/>
      <c r="BJN51" s="10"/>
      <c r="BJO51" s="10"/>
      <c r="BJP51" s="10"/>
      <c r="BJQ51" s="10"/>
      <c r="BJR51" s="10"/>
      <c r="BJS51" s="10"/>
      <c r="BJT51" s="10"/>
      <c r="BJU51" s="10"/>
      <c r="BJV51" s="10"/>
      <c r="BJW51" s="10"/>
      <c r="BJX51" s="10"/>
      <c r="BJY51" s="10"/>
      <c r="BJZ51" s="10"/>
      <c r="BKA51" s="10"/>
      <c r="BKB51" s="10"/>
      <c r="BKC51" s="10"/>
      <c r="BKD51" s="10"/>
      <c r="BKE51" s="10"/>
      <c r="BKF51" s="10"/>
      <c r="BKG51" s="10"/>
      <c r="BKH51" s="10"/>
      <c r="BKI51" s="10"/>
      <c r="BKJ51" s="10"/>
      <c r="BKK51" s="10"/>
      <c r="BKL51" s="10"/>
      <c r="BKM51" s="10"/>
      <c r="BKN51" s="10"/>
      <c r="BKO51" s="10"/>
      <c r="BKP51" s="10"/>
      <c r="BKQ51" s="10"/>
      <c r="BKR51" s="10"/>
      <c r="BKS51" s="10"/>
      <c r="BKT51" s="10"/>
      <c r="BKU51" s="10"/>
      <c r="BKV51" s="10"/>
      <c r="BKW51" s="10"/>
      <c r="BKX51" s="10"/>
      <c r="BKY51" s="10"/>
      <c r="BKZ51" s="10"/>
      <c r="BLA51" s="10"/>
      <c r="BLB51" s="10"/>
      <c r="BLC51" s="10"/>
      <c r="BLD51" s="10"/>
      <c r="BLE51" s="10"/>
      <c r="BLF51" s="10"/>
      <c r="BLG51" s="10"/>
      <c r="BLH51" s="10"/>
      <c r="BLI51" s="10"/>
      <c r="BLJ51" s="10"/>
      <c r="BLK51" s="10"/>
      <c r="BLL51" s="10"/>
      <c r="BLM51" s="10"/>
      <c r="BLN51" s="10"/>
      <c r="BLO51" s="10"/>
      <c r="BLP51" s="10"/>
      <c r="BLQ51" s="10"/>
      <c r="BLR51" s="10"/>
      <c r="BLS51" s="10"/>
      <c r="BLT51" s="10"/>
      <c r="BLU51" s="10"/>
      <c r="BLV51" s="10"/>
      <c r="BLW51" s="10"/>
      <c r="BLX51" s="10"/>
      <c r="BLY51" s="10"/>
      <c r="BLZ51" s="10"/>
      <c r="BMA51" s="10"/>
      <c r="BMB51" s="10"/>
      <c r="BMC51" s="10"/>
      <c r="BMD51" s="10"/>
      <c r="BME51" s="10"/>
      <c r="BMF51" s="10"/>
      <c r="BMG51" s="10"/>
      <c r="BMH51" s="10"/>
      <c r="BMI51" s="10"/>
      <c r="BMJ51" s="10"/>
      <c r="BMK51" s="10"/>
      <c r="BML51" s="10"/>
      <c r="BMM51" s="10"/>
      <c r="BMN51" s="10"/>
      <c r="BMO51" s="10"/>
      <c r="BMP51" s="10"/>
      <c r="BMQ51" s="10"/>
      <c r="BMR51" s="10"/>
      <c r="BMS51" s="10"/>
      <c r="BMT51" s="10"/>
      <c r="BMU51" s="10"/>
      <c r="BMV51" s="10"/>
      <c r="BMW51" s="10"/>
      <c r="BMX51" s="10"/>
      <c r="BMY51" s="10"/>
      <c r="BMZ51" s="10"/>
      <c r="BNA51" s="10"/>
      <c r="BNB51" s="10"/>
      <c r="BNC51" s="10"/>
      <c r="BND51" s="10"/>
      <c r="BNE51" s="10"/>
      <c r="BNF51" s="10"/>
      <c r="BNG51" s="10"/>
      <c r="BNH51" s="10"/>
      <c r="BNI51" s="10"/>
      <c r="BNJ51" s="10"/>
      <c r="BNK51" s="10"/>
      <c r="BNL51" s="10"/>
      <c r="BNM51" s="10"/>
      <c r="BNN51" s="10"/>
      <c r="BNO51" s="10"/>
      <c r="BNP51" s="10"/>
      <c r="BNQ51" s="10"/>
      <c r="BNR51" s="10"/>
      <c r="BNS51" s="10"/>
      <c r="BNT51" s="10"/>
      <c r="BNU51" s="10"/>
      <c r="BNV51" s="10"/>
      <c r="BNW51" s="10"/>
      <c r="BNX51" s="10"/>
      <c r="BNY51" s="10"/>
      <c r="BNZ51" s="10"/>
      <c r="BOA51" s="10"/>
      <c r="BOB51" s="10"/>
      <c r="BOC51" s="10"/>
      <c r="BOD51" s="10"/>
      <c r="BOE51" s="10"/>
      <c r="BOF51" s="10"/>
      <c r="BOG51" s="10"/>
      <c r="BOH51" s="10"/>
      <c r="BOI51" s="10"/>
      <c r="BOJ51" s="10"/>
      <c r="BOK51" s="10"/>
      <c r="BOL51" s="10"/>
      <c r="BOM51" s="10"/>
      <c r="BON51" s="10"/>
      <c r="BOO51" s="10"/>
      <c r="BOP51" s="10"/>
      <c r="BOQ51" s="10"/>
      <c r="BOR51" s="10"/>
      <c r="BOS51" s="10"/>
      <c r="BOT51" s="10"/>
      <c r="BOU51" s="10"/>
      <c r="BOV51" s="10"/>
      <c r="BOW51" s="10"/>
      <c r="BOX51" s="10"/>
      <c r="BOY51" s="10"/>
      <c r="BOZ51" s="10"/>
      <c r="BPA51" s="10"/>
      <c r="BPB51" s="10"/>
      <c r="BPC51" s="10"/>
      <c r="BPD51" s="10"/>
      <c r="BPE51" s="10"/>
      <c r="BPF51" s="10"/>
      <c r="BPG51" s="10"/>
      <c r="BPH51" s="10"/>
      <c r="BPI51" s="10"/>
      <c r="BPJ51" s="10"/>
      <c r="BPK51" s="10"/>
      <c r="BPL51" s="10"/>
      <c r="BPM51" s="10"/>
      <c r="BPN51" s="10"/>
      <c r="BPO51" s="10"/>
      <c r="BPP51" s="10"/>
      <c r="BPQ51" s="10"/>
      <c r="BPR51" s="10"/>
      <c r="BPS51" s="10"/>
      <c r="BPT51" s="10"/>
      <c r="BPU51" s="10"/>
      <c r="BPV51" s="10"/>
      <c r="BPW51" s="10"/>
      <c r="BPX51" s="10"/>
      <c r="BPY51" s="10"/>
      <c r="BPZ51" s="10"/>
      <c r="BQA51" s="10"/>
      <c r="BQB51" s="10"/>
      <c r="BQC51" s="10"/>
      <c r="BQD51" s="10"/>
      <c r="BQE51" s="10"/>
      <c r="BQF51" s="10"/>
      <c r="BQG51" s="10"/>
      <c r="BQH51" s="10"/>
      <c r="BQI51" s="10"/>
      <c r="BQJ51" s="10"/>
      <c r="BQK51" s="10"/>
      <c r="BQL51" s="10"/>
      <c r="BQM51" s="10"/>
      <c r="BQN51" s="10"/>
      <c r="BQO51" s="10"/>
      <c r="BQP51" s="10"/>
      <c r="BQQ51" s="10"/>
      <c r="BQR51" s="10"/>
      <c r="BQS51" s="10"/>
      <c r="BQT51" s="10"/>
      <c r="BQU51" s="10"/>
      <c r="BQV51" s="10"/>
      <c r="BQW51" s="10"/>
      <c r="BQX51" s="10"/>
      <c r="BQY51" s="10"/>
      <c r="BQZ51" s="10"/>
      <c r="BRA51" s="10"/>
      <c r="BRB51" s="10"/>
      <c r="BRC51" s="10"/>
      <c r="BRD51" s="10"/>
      <c r="BRE51" s="10"/>
      <c r="BRF51" s="10"/>
      <c r="BRG51" s="10"/>
      <c r="BRH51" s="10"/>
      <c r="BRI51" s="10"/>
      <c r="BRJ51" s="10"/>
      <c r="BRK51" s="10"/>
      <c r="BRL51" s="10"/>
      <c r="BRM51" s="10"/>
      <c r="BRN51" s="10"/>
      <c r="BRO51" s="10"/>
      <c r="BRP51" s="10"/>
      <c r="BRQ51" s="10"/>
      <c r="BRR51" s="10"/>
      <c r="BRS51" s="10"/>
      <c r="BRT51" s="10"/>
      <c r="BRU51" s="10"/>
      <c r="BRV51" s="10"/>
      <c r="BRW51" s="10"/>
      <c r="BRX51" s="10"/>
      <c r="BRY51" s="10"/>
      <c r="BRZ51" s="10"/>
      <c r="BSA51" s="10"/>
      <c r="BSB51" s="10"/>
      <c r="BSC51" s="10"/>
      <c r="BSD51" s="10"/>
      <c r="BSE51" s="10"/>
      <c r="BSF51" s="10"/>
      <c r="BSG51" s="10"/>
      <c r="BSH51" s="10"/>
      <c r="BSI51" s="10"/>
      <c r="BSJ51" s="10"/>
      <c r="BSK51" s="10"/>
      <c r="BSL51" s="10"/>
      <c r="BSM51" s="10"/>
      <c r="BSN51" s="10"/>
      <c r="BSO51" s="10"/>
      <c r="BSP51" s="10"/>
      <c r="BSQ51" s="10"/>
      <c r="BSR51" s="10"/>
      <c r="BSS51" s="10"/>
      <c r="BST51" s="10"/>
      <c r="BSU51" s="10"/>
      <c r="BSV51" s="10"/>
      <c r="BSW51" s="10"/>
      <c r="BSX51" s="10"/>
      <c r="BSY51" s="10"/>
      <c r="BSZ51" s="10"/>
      <c r="BTA51" s="10"/>
      <c r="BTB51" s="10"/>
      <c r="BTC51" s="10"/>
      <c r="BTD51" s="10"/>
      <c r="BTE51" s="10"/>
      <c r="BTF51" s="10"/>
      <c r="BTG51" s="10"/>
      <c r="BTH51" s="10"/>
      <c r="BTI51" s="10"/>
      <c r="BTJ51" s="10"/>
      <c r="BTK51" s="10"/>
      <c r="BTL51" s="10"/>
      <c r="BTM51" s="10"/>
      <c r="BTN51" s="10"/>
      <c r="BTO51" s="10"/>
      <c r="BTP51" s="10"/>
      <c r="BTQ51" s="10"/>
      <c r="BTR51" s="10"/>
      <c r="BTS51" s="10"/>
      <c r="BTT51" s="10"/>
      <c r="BTU51" s="10"/>
      <c r="BTV51" s="10"/>
      <c r="BTW51" s="10"/>
      <c r="BTX51" s="10"/>
      <c r="BTY51" s="10"/>
      <c r="BTZ51" s="10"/>
      <c r="BUA51" s="10"/>
      <c r="BUB51" s="10"/>
      <c r="BUC51" s="10"/>
      <c r="BUD51" s="10"/>
      <c r="BUE51" s="10"/>
      <c r="BUF51" s="10"/>
      <c r="BUG51" s="10"/>
      <c r="BUH51" s="10"/>
      <c r="BUI51" s="10"/>
      <c r="BUJ51" s="10"/>
      <c r="BUK51" s="10"/>
      <c r="BUL51" s="10"/>
      <c r="BUM51" s="10"/>
      <c r="BUN51" s="10"/>
      <c r="BUO51" s="10"/>
      <c r="BUP51" s="10"/>
      <c r="BUQ51" s="10"/>
      <c r="BUR51" s="10"/>
      <c r="BUS51" s="10"/>
      <c r="BUT51" s="10"/>
      <c r="BUU51" s="10"/>
      <c r="BUV51" s="10"/>
      <c r="BUW51" s="10"/>
      <c r="BUX51" s="10"/>
      <c r="BUY51" s="10"/>
      <c r="BUZ51" s="10"/>
      <c r="BVA51" s="10"/>
      <c r="BVB51" s="10"/>
      <c r="BVC51" s="10"/>
      <c r="BVD51" s="10"/>
      <c r="BVE51" s="10"/>
      <c r="BVF51" s="10"/>
      <c r="BVG51" s="10"/>
      <c r="BVH51" s="10"/>
      <c r="BVI51" s="10"/>
      <c r="BVJ51" s="10"/>
      <c r="BVK51" s="10"/>
      <c r="BVL51" s="10"/>
      <c r="BVM51" s="10"/>
      <c r="BVN51" s="10"/>
      <c r="BVO51" s="10"/>
      <c r="BVP51" s="10"/>
      <c r="BVQ51" s="10"/>
      <c r="BVR51" s="10"/>
      <c r="BVS51" s="10"/>
      <c r="BVT51" s="10"/>
      <c r="BVU51" s="10"/>
      <c r="BVV51" s="10"/>
      <c r="BVW51" s="10"/>
      <c r="BVX51" s="10"/>
      <c r="BVY51" s="10"/>
      <c r="BVZ51" s="10"/>
      <c r="BWA51" s="10"/>
      <c r="BWB51" s="10"/>
      <c r="BWC51" s="10"/>
      <c r="BWD51" s="10"/>
      <c r="BWE51" s="10"/>
      <c r="BWF51" s="10"/>
      <c r="BWG51" s="10"/>
      <c r="BWH51" s="10"/>
      <c r="BWI51" s="10"/>
      <c r="BWJ51" s="10"/>
      <c r="BWK51" s="10"/>
      <c r="BWL51" s="10"/>
      <c r="BWM51" s="10"/>
      <c r="BWN51" s="10"/>
      <c r="BWO51" s="10"/>
      <c r="BWP51" s="10"/>
      <c r="BWQ51" s="10"/>
      <c r="BWR51" s="10"/>
      <c r="BWS51" s="10"/>
      <c r="BWT51" s="10"/>
      <c r="BWU51" s="10"/>
      <c r="BWV51" s="10"/>
      <c r="BWW51" s="10"/>
      <c r="BWX51" s="10"/>
      <c r="BWY51" s="10"/>
      <c r="BWZ51" s="10"/>
      <c r="BXA51" s="10"/>
      <c r="BXB51" s="10"/>
      <c r="BXC51" s="10"/>
      <c r="BXD51" s="10"/>
      <c r="BXE51" s="10"/>
      <c r="BXF51" s="10"/>
      <c r="BXG51" s="10"/>
      <c r="BXH51" s="10"/>
      <c r="BXI51" s="10"/>
      <c r="BXJ51" s="10"/>
      <c r="BXK51" s="10"/>
      <c r="BXL51" s="10"/>
      <c r="BXM51" s="10"/>
      <c r="BXN51" s="10"/>
      <c r="BXO51" s="10"/>
      <c r="BXP51" s="10"/>
      <c r="BXQ51" s="10"/>
      <c r="BXR51" s="10"/>
      <c r="BXS51" s="10"/>
      <c r="BXT51" s="10"/>
      <c r="BXU51" s="10"/>
      <c r="BXV51" s="10"/>
      <c r="BXW51" s="10"/>
      <c r="BXX51" s="10"/>
      <c r="BXY51" s="10"/>
      <c r="BXZ51" s="10"/>
      <c r="BYA51" s="10"/>
      <c r="BYB51" s="10"/>
      <c r="BYC51" s="10"/>
      <c r="BYD51" s="10"/>
      <c r="BYE51" s="10"/>
      <c r="BYF51" s="10"/>
      <c r="BYG51" s="10"/>
      <c r="BYH51" s="10"/>
      <c r="BYI51" s="10"/>
      <c r="BYJ51" s="10"/>
      <c r="BYK51" s="10"/>
      <c r="BYL51" s="10"/>
      <c r="BYM51" s="10"/>
      <c r="BYN51" s="10"/>
      <c r="BYO51" s="10"/>
      <c r="BYP51" s="10"/>
      <c r="BYQ51" s="10"/>
      <c r="BYR51" s="10"/>
      <c r="BYS51" s="10"/>
      <c r="BYT51" s="10"/>
      <c r="BYU51" s="10"/>
      <c r="BYV51" s="10"/>
      <c r="BYW51" s="10"/>
      <c r="BYX51" s="10"/>
      <c r="BYY51" s="10"/>
      <c r="BYZ51" s="10"/>
      <c r="BZA51" s="10"/>
      <c r="BZB51" s="10"/>
      <c r="BZC51" s="10"/>
      <c r="BZD51" s="10"/>
      <c r="BZE51" s="10"/>
      <c r="BZF51" s="10"/>
      <c r="BZG51" s="10"/>
      <c r="BZH51" s="10"/>
      <c r="BZI51" s="10"/>
      <c r="BZJ51" s="10"/>
      <c r="BZK51" s="10"/>
      <c r="BZL51" s="10"/>
      <c r="BZM51" s="10"/>
      <c r="BZN51" s="10"/>
      <c r="BZO51" s="10"/>
      <c r="BZP51" s="10"/>
      <c r="BZQ51" s="10"/>
      <c r="BZR51" s="10"/>
      <c r="BZS51" s="10"/>
      <c r="BZT51" s="10"/>
      <c r="BZU51" s="10"/>
      <c r="BZV51" s="10"/>
      <c r="BZW51" s="10"/>
      <c r="BZX51" s="10"/>
      <c r="BZY51" s="10"/>
      <c r="BZZ51" s="10"/>
      <c r="CAA51" s="10"/>
      <c r="CAB51" s="10"/>
      <c r="CAC51" s="10"/>
      <c r="CAD51" s="10"/>
      <c r="CAE51" s="10"/>
      <c r="CAF51" s="10"/>
      <c r="CAG51" s="10"/>
      <c r="CAH51" s="10"/>
      <c r="CAI51" s="10"/>
      <c r="CAJ51" s="10"/>
      <c r="CAK51" s="10"/>
      <c r="CAL51" s="10"/>
      <c r="CAM51" s="10"/>
      <c r="CAN51" s="10"/>
      <c r="CAO51" s="10"/>
      <c r="CAP51" s="10"/>
      <c r="CAQ51" s="10"/>
      <c r="CAR51" s="10"/>
      <c r="CAS51" s="10"/>
      <c r="CAT51" s="10"/>
      <c r="CAU51" s="10"/>
      <c r="CAV51" s="10"/>
      <c r="CAW51" s="10"/>
      <c r="CAX51" s="10"/>
      <c r="CAY51" s="10"/>
      <c r="CAZ51" s="10"/>
      <c r="CBA51" s="10"/>
      <c r="CBB51" s="10"/>
      <c r="CBC51" s="10"/>
      <c r="CBD51" s="10"/>
      <c r="CBE51" s="10"/>
      <c r="CBF51" s="10"/>
      <c r="CBG51" s="10"/>
      <c r="CBH51" s="10"/>
      <c r="CBI51" s="10"/>
      <c r="CBJ51" s="10"/>
      <c r="CBK51" s="10"/>
      <c r="CBL51" s="10"/>
      <c r="CBM51" s="10"/>
      <c r="CBN51" s="10"/>
      <c r="CBO51" s="10"/>
      <c r="CBP51" s="10"/>
      <c r="CBQ51" s="10"/>
      <c r="CBR51" s="10"/>
      <c r="CBS51" s="10"/>
      <c r="CBT51" s="10"/>
      <c r="CBU51" s="10"/>
      <c r="CBV51" s="10"/>
      <c r="CBW51" s="10"/>
      <c r="CBX51" s="10"/>
      <c r="CBY51" s="10"/>
      <c r="CBZ51" s="10"/>
      <c r="CCA51" s="10"/>
      <c r="CCB51" s="10"/>
      <c r="CCC51" s="10"/>
      <c r="CCD51" s="10"/>
      <c r="CCE51" s="10"/>
      <c r="CCF51" s="10"/>
      <c r="CCG51" s="10"/>
      <c r="CCH51" s="10"/>
      <c r="CCI51" s="10"/>
      <c r="CCJ51" s="10"/>
      <c r="CCK51" s="10"/>
      <c r="CCL51" s="10"/>
      <c r="CCM51" s="10"/>
      <c r="CCN51" s="10"/>
      <c r="CCO51" s="10"/>
      <c r="CCP51" s="10"/>
      <c r="CCQ51" s="10"/>
      <c r="CCR51" s="10"/>
      <c r="CCS51" s="10"/>
      <c r="CCT51" s="10"/>
      <c r="CCU51" s="10"/>
      <c r="CCV51" s="10"/>
      <c r="CCW51" s="10"/>
      <c r="CCX51" s="10"/>
      <c r="CCY51" s="10"/>
      <c r="CCZ51" s="10"/>
      <c r="CDA51" s="10"/>
      <c r="CDB51" s="10"/>
      <c r="CDC51" s="10"/>
      <c r="CDD51" s="10"/>
      <c r="CDE51" s="10"/>
      <c r="CDF51" s="10"/>
      <c r="CDG51" s="10"/>
      <c r="CDH51" s="10"/>
      <c r="CDI51" s="10"/>
      <c r="CDJ51" s="10"/>
      <c r="CDK51" s="10"/>
      <c r="CDL51" s="10"/>
      <c r="CDM51" s="10"/>
      <c r="CDN51" s="10"/>
      <c r="CDO51" s="10"/>
      <c r="CDP51" s="10"/>
      <c r="CDQ51" s="10"/>
      <c r="CDR51" s="10"/>
      <c r="CDS51" s="10"/>
      <c r="CDT51" s="10"/>
      <c r="CDU51" s="10"/>
      <c r="CDV51" s="10"/>
      <c r="CDW51" s="10"/>
      <c r="CDX51" s="10"/>
      <c r="CDY51" s="10"/>
      <c r="CDZ51" s="10"/>
      <c r="CEA51" s="10"/>
      <c r="CEB51" s="10"/>
      <c r="CEC51" s="10"/>
      <c r="CED51" s="10"/>
      <c r="CEE51" s="10"/>
      <c r="CEF51" s="10"/>
      <c r="CEG51" s="10"/>
      <c r="CEH51" s="10"/>
      <c r="CEI51" s="10"/>
      <c r="CEJ51" s="10"/>
      <c r="CEK51" s="10"/>
      <c r="CEL51" s="10"/>
      <c r="CEM51" s="10"/>
      <c r="CEN51" s="10"/>
      <c r="CEO51" s="10"/>
      <c r="CEP51" s="10"/>
      <c r="CEQ51" s="10"/>
      <c r="CER51" s="10"/>
      <c r="CES51" s="10"/>
      <c r="CET51" s="10"/>
      <c r="CEU51" s="10"/>
      <c r="CEV51" s="10"/>
      <c r="CEW51" s="10"/>
      <c r="CEX51" s="10"/>
      <c r="CEY51" s="10"/>
      <c r="CEZ51" s="10"/>
      <c r="CFA51" s="10"/>
      <c r="CFB51" s="10"/>
      <c r="CFC51" s="10"/>
      <c r="CFD51" s="10"/>
      <c r="CFE51" s="10"/>
      <c r="CFF51" s="10"/>
      <c r="CFG51" s="10"/>
      <c r="CFH51" s="10"/>
      <c r="CFI51" s="10"/>
      <c r="CFJ51" s="10"/>
      <c r="CFK51" s="10"/>
      <c r="CFL51" s="10"/>
      <c r="CFM51" s="10"/>
      <c r="CFN51" s="10"/>
      <c r="CFO51" s="10"/>
      <c r="CFP51" s="10"/>
      <c r="CFQ51" s="10"/>
      <c r="CFR51" s="10"/>
      <c r="CFS51" s="10"/>
      <c r="CFT51" s="10"/>
      <c r="CFU51" s="10"/>
      <c r="CFV51" s="10"/>
      <c r="CFW51" s="10"/>
      <c r="CFX51" s="10"/>
      <c r="CFY51" s="10"/>
      <c r="CFZ51" s="10"/>
      <c r="CGA51" s="10"/>
      <c r="CGB51" s="10"/>
      <c r="CGC51" s="10"/>
      <c r="CGD51" s="10"/>
      <c r="CGE51" s="10"/>
      <c r="CGF51" s="10"/>
      <c r="CGG51" s="10"/>
      <c r="CGH51" s="10"/>
      <c r="CGI51" s="10"/>
      <c r="CGJ51" s="10"/>
      <c r="CGK51" s="10"/>
      <c r="CGL51" s="10"/>
      <c r="CGM51" s="10"/>
      <c r="CGN51" s="10"/>
      <c r="CGO51" s="10"/>
      <c r="CGP51" s="10"/>
      <c r="CGQ51" s="10"/>
      <c r="CGR51" s="10"/>
      <c r="CGS51" s="10"/>
      <c r="CGT51" s="10"/>
      <c r="CGU51" s="10"/>
      <c r="CGV51" s="10"/>
      <c r="CGW51" s="10"/>
      <c r="CGX51" s="10"/>
      <c r="CGY51" s="10"/>
      <c r="CGZ51" s="10"/>
      <c r="CHA51" s="10"/>
      <c r="CHB51" s="10"/>
      <c r="CHC51" s="10"/>
      <c r="CHD51" s="10"/>
      <c r="CHE51" s="10"/>
      <c r="CHF51" s="10"/>
      <c r="CHG51" s="10"/>
      <c r="CHH51" s="10"/>
      <c r="CHI51" s="10"/>
      <c r="CHJ51" s="10"/>
      <c r="CHK51" s="10"/>
      <c r="CHL51" s="10"/>
      <c r="CHM51" s="10"/>
      <c r="CHN51" s="10"/>
      <c r="CHO51" s="10"/>
      <c r="CHP51" s="10"/>
      <c r="CHQ51" s="10"/>
      <c r="CHR51" s="10"/>
      <c r="CHS51" s="10"/>
      <c r="CHT51" s="10"/>
      <c r="CHU51" s="10"/>
      <c r="CHV51" s="10"/>
      <c r="CHW51" s="10"/>
      <c r="CHX51" s="10"/>
      <c r="CHY51" s="10"/>
      <c r="CHZ51" s="10"/>
      <c r="CIA51" s="10"/>
      <c r="CIB51" s="10"/>
      <c r="CIC51" s="10"/>
      <c r="CID51" s="10"/>
      <c r="CIE51" s="10"/>
      <c r="CIF51" s="10"/>
      <c r="CIG51" s="10"/>
      <c r="CIH51" s="10"/>
      <c r="CII51" s="10"/>
      <c r="CIJ51" s="10"/>
      <c r="CIK51" s="10"/>
      <c r="CIL51" s="10"/>
      <c r="CIM51" s="10"/>
      <c r="CIN51" s="10"/>
      <c r="CIO51" s="10"/>
      <c r="CIP51" s="10"/>
      <c r="CIQ51" s="10"/>
      <c r="CIR51" s="10"/>
      <c r="CIS51" s="10"/>
      <c r="CIT51" s="10"/>
      <c r="CIU51" s="10"/>
      <c r="CIV51" s="10"/>
      <c r="CIW51" s="10"/>
      <c r="CIX51" s="10"/>
      <c r="CIY51" s="10"/>
      <c r="CIZ51" s="10"/>
      <c r="CJA51" s="10"/>
      <c r="CJB51" s="10"/>
      <c r="CJC51" s="10"/>
      <c r="CJD51" s="10"/>
      <c r="CJE51" s="10"/>
      <c r="CJF51" s="10"/>
      <c r="CJG51" s="10"/>
      <c r="CJH51" s="10"/>
      <c r="CJI51" s="10"/>
      <c r="CJJ51" s="10"/>
      <c r="CJK51" s="10"/>
      <c r="CJL51" s="10"/>
      <c r="CJM51" s="10"/>
      <c r="CJN51" s="10"/>
      <c r="CJO51" s="10"/>
      <c r="CJP51" s="10"/>
      <c r="CJQ51" s="10"/>
      <c r="CJR51" s="10"/>
      <c r="CJS51" s="10"/>
      <c r="CJT51" s="10"/>
      <c r="CJU51" s="10"/>
      <c r="CJV51" s="10"/>
      <c r="CJW51" s="10"/>
      <c r="CJX51" s="10"/>
      <c r="CJY51" s="10"/>
      <c r="CJZ51" s="10"/>
      <c r="CKA51" s="10"/>
      <c r="CKB51" s="10"/>
      <c r="CKC51" s="10"/>
      <c r="CKD51" s="10"/>
      <c r="CKE51" s="10"/>
      <c r="CKF51" s="10"/>
      <c r="CKG51" s="10"/>
      <c r="CKH51" s="10"/>
      <c r="CKI51" s="10"/>
      <c r="CKJ51" s="10"/>
      <c r="CKK51" s="10"/>
      <c r="CKL51" s="10"/>
      <c r="CKM51" s="10"/>
      <c r="CKN51" s="10"/>
      <c r="CKO51" s="10"/>
      <c r="CKP51" s="10"/>
      <c r="CKQ51" s="10"/>
      <c r="CKR51" s="10"/>
      <c r="CKS51" s="10"/>
      <c r="CKT51" s="10"/>
      <c r="CKU51" s="10"/>
      <c r="CKV51" s="10"/>
      <c r="CKW51" s="10"/>
      <c r="CKX51" s="10"/>
      <c r="CKY51" s="10"/>
      <c r="CKZ51" s="10"/>
      <c r="CLA51" s="10"/>
      <c r="CLB51" s="10"/>
      <c r="CLC51" s="10"/>
      <c r="CLD51" s="10"/>
      <c r="CLE51" s="10"/>
      <c r="CLF51" s="10"/>
      <c r="CLG51" s="10"/>
      <c r="CLH51" s="10"/>
      <c r="CLI51" s="10"/>
      <c r="CLJ51" s="10"/>
      <c r="CLK51" s="10"/>
      <c r="CLL51" s="10"/>
      <c r="CLM51" s="10"/>
      <c r="CLN51" s="10"/>
      <c r="CLO51" s="10"/>
      <c r="CLP51" s="10"/>
      <c r="CLQ51" s="10"/>
      <c r="CLR51" s="10"/>
      <c r="CLS51" s="10"/>
      <c r="CLT51" s="10"/>
      <c r="CLU51" s="10"/>
      <c r="CLV51" s="10"/>
      <c r="CLW51" s="10"/>
      <c r="CLX51" s="10"/>
      <c r="CLY51" s="10"/>
      <c r="CLZ51" s="10"/>
      <c r="CMA51" s="10"/>
      <c r="CMB51" s="10"/>
      <c r="CMC51" s="10"/>
      <c r="CMD51" s="10"/>
      <c r="CME51" s="10"/>
      <c r="CMF51" s="10"/>
      <c r="CMG51" s="10"/>
      <c r="CMH51" s="10"/>
      <c r="CMI51" s="10"/>
      <c r="CMJ51" s="10"/>
      <c r="CMK51" s="10"/>
      <c r="CML51" s="10"/>
      <c r="CMM51" s="10"/>
      <c r="CMN51" s="10"/>
      <c r="CMO51" s="10"/>
      <c r="CMP51" s="10"/>
      <c r="CMQ51" s="10"/>
      <c r="CMR51" s="10"/>
      <c r="CMS51" s="10"/>
      <c r="CMT51" s="10"/>
      <c r="CMU51" s="10"/>
      <c r="CMV51" s="10"/>
      <c r="CMW51" s="10"/>
      <c r="CMX51" s="10"/>
      <c r="CMY51" s="10"/>
      <c r="CMZ51" s="10"/>
      <c r="CNA51" s="10"/>
      <c r="CNB51" s="10"/>
      <c r="CNC51" s="10"/>
      <c r="CND51" s="10"/>
      <c r="CNE51" s="10"/>
      <c r="CNF51" s="10"/>
      <c r="CNG51" s="10"/>
      <c r="CNH51" s="10"/>
      <c r="CNI51" s="10"/>
      <c r="CNJ51" s="10"/>
      <c r="CNK51" s="10"/>
      <c r="CNL51" s="10"/>
      <c r="CNM51" s="10"/>
      <c r="CNN51" s="10"/>
      <c r="CNO51" s="10"/>
      <c r="CNP51" s="10"/>
      <c r="CNQ51" s="10"/>
      <c r="CNR51" s="10"/>
      <c r="CNS51" s="10"/>
      <c r="CNT51" s="10"/>
      <c r="CNU51" s="10"/>
      <c r="CNV51" s="10"/>
      <c r="CNW51" s="10"/>
      <c r="CNX51" s="10"/>
      <c r="CNY51" s="10"/>
      <c r="CNZ51" s="10"/>
      <c r="COA51" s="10"/>
      <c r="COB51" s="10"/>
      <c r="COC51" s="10"/>
      <c r="COD51" s="10"/>
      <c r="COE51" s="10"/>
      <c r="COF51" s="10"/>
      <c r="COG51" s="10"/>
      <c r="COH51" s="10"/>
      <c r="COI51" s="10"/>
      <c r="COJ51" s="10"/>
      <c r="COK51" s="10"/>
      <c r="COL51" s="10"/>
      <c r="COM51" s="10"/>
      <c r="CON51" s="10"/>
      <c r="COO51" s="10"/>
      <c r="COP51" s="10"/>
      <c r="COQ51" s="10"/>
      <c r="COR51" s="10"/>
      <c r="COS51" s="10"/>
      <c r="COT51" s="10"/>
      <c r="COU51" s="10"/>
      <c r="COV51" s="10"/>
      <c r="COW51" s="10"/>
      <c r="COX51" s="10"/>
      <c r="COY51" s="10"/>
      <c r="COZ51" s="10"/>
      <c r="CPA51" s="10"/>
      <c r="CPB51" s="10"/>
      <c r="CPC51" s="10"/>
      <c r="CPD51" s="10"/>
      <c r="CPE51" s="10"/>
      <c r="CPF51" s="10"/>
      <c r="CPG51" s="10"/>
      <c r="CPH51" s="10"/>
      <c r="CPI51" s="10"/>
      <c r="CPJ51" s="10"/>
      <c r="CPK51" s="10"/>
      <c r="CPL51" s="10"/>
      <c r="CPM51" s="10"/>
      <c r="CPN51" s="10"/>
      <c r="CPO51" s="10"/>
      <c r="CPP51" s="10"/>
      <c r="CPQ51" s="10"/>
      <c r="CPR51" s="10"/>
      <c r="CPS51" s="10"/>
      <c r="CPT51" s="10"/>
      <c r="CPU51" s="10"/>
      <c r="CPV51" s="10"/>
      <c r="CPW51" s="10"/>
      <c r="CPX51" s="10"/>
      <c r="CPY51" s="10"/>
      <c r="CPZ51" s="10"/>
      <c r="CQA51" s="10"/>
      <c r="CQB51" s="10"/>
      <c r="CQC51" s="10"/>
      <c r="CQD51" s="10"/>
      <c r="CQE51" s="10"/>
      <c r="CQF51" s="10"/>
      <c r="CQG51" s="10"/>
      <c r="CQH51" s="10"/>
      <c r="CQI51" s="10"/>
      <c r="CQJ51" s="10"/>
      <c r="CQK51" s="10"/>
      <c r="CQL51" s="10"/>
      <c r="CQM51" s="10"/>
      <c r="CQN51" s="10"/>
      <c r="CQO51" s="10"/>
      <c r="CQP51" s="10"/>
      <c r="CQQ51" s="10"/>
      <c r="CQR51" s="10"/>
      <c r="CQS51" s="10"/>
      <c r="CQT51" s="10"/>
      <c r="CQU51" s="10"/>
      <c r="CQV51" s="10"/>
      <c r="CQW51" s="10"/>
      <c r="CQX51" s="10"/>
      <c r="CQY51" s="10"/>
      <c r="CQZ51" s="10"/>
      <c r="CRA51" s="10"/>
      <c r="CRB51" s="10"/>
      <c r="CRC51" s="10"/>
      <c r="CRD51" s="10"/>
      <c r="CRE51" s="10"/>
      <c r="CRF51" s="10"/>
      <c r="CRG51" s="10"/>
      <c r="CRH51" s="10"/>
      <c r="CRI51" s="10"/>
      <c r="CRJ51" s="10"/>
      <c r="CRK51" s="10"/>
      <c r="CRL51" s="10"/>
      <c r="CRM51" s="10"/>
      <c r="CRN51" s="10"/>
      <c r="CRO51" s="10"/>
      <c r="CRP51" s="10"/>
      <c r="CRQ51" s="10"/>
      <c r="CRR51" s="10"/>
      <c r="CRS51" s="10"/>
      <c r="CRT51" s="10"/>
      <c r="CRU51" s="10"/>
      <c r="CRV51" s="10"/>
      <c r="CRW51" s="10"/>
      <c r="CRX51" s="10"/>
      <c r="CRY51" s="10"/>
      <c r="CRZ51" s="10"/>
      <c r="CSA51" s="10"/>
      <c r="CSB51" s="10"/>
      <c r="CSC51" s="10"/>
      <c r="CSD51" s="10"/>
      <c r="CSE51" s="10"/>
      <c r="CSF51" s="10"/>
      <c r="CSG51" s="10"/>
      <c r="CSH51" s="10"/>
      <c r="CSI51" s="10"/>
      <c r="CSJ51" s="10"/>
      <c r="CSK51" s="10"/>
      <c r="CSL51" s="10"/>
      <c r="CSM51" s="10"/>
      <c r="CSN51" s="10"/>
      <c r="CSO51" s="10"/>
      <c r="CSP51" s="10"/>
      <c r="CSQ51" s="10"/>
      <c r="CSR51" s="10"/>
      <c r="CSS51" s="10"/>
      <c r="CST51" s="10"/>
      <c r="CSU51" s="10"/>
      <c r="CSV51" s="10"/>
      <c r="CSW51" s="10"/>
      <c r="CSX51" s="10"/>
      <c r="CSY51" s="10"/>
      <c r="CSZ51" s="10"/>
      <c r="CTA51" s="10"/>
      <c r="CTB51" s="10"/>
      <c r="CTC51" s="10"/>
      <c r="CTD51" s="10"/>
      <c r="CTE51" s="10"/>
      <c r="CTF51" s="10"/>
      <c r="CTG51" s="10"/>
      <c r="CTH51" s="10"/>
      <c r="CTI51" s="10"/>
      <c r="CTJ51" s="10"/>
      <c r="CTK51" s="10"/>
      <c r="CTL51" s="10"/>
      <c r="CTM51" s="10"/>
      <c r="CTN51" s="10"/>
      <c r="CTO51" s="10"/>
      <c r="CTP51" s="10"/>
      <c r="CTQ51" s="10"/>
      <c r="CTR51" s="10"/>
      <c r="CTS51" s="10"/>
      <c r="CTT51" s="10"/>
      <c r="CTU51" s="10"/>
      <c r="CTV51" s="10"/>
      <c r="CTW51" s="10"/>
      <c r="CTX51" s="10"/>
      <c r="CTY51" s="10"/>
      <c r="CTZ51" s="10"/>
      <c r="CUA51" s="10"/>
      <c r="CUB51" s="10"/>
      <c r="CUC51" s="10"/>
      <c r="CUD51" s="10"/>
      <c r="CUE51" s="10"/>
      <c r="CUF51" s="10"/>
      <c r="CUG51" s="10"/>
      <c r="CUH51" s="10"/>
      <c r="CUI51" s="10"/>
      <c r="CUJ51" s="10"/>
      <c r="CUK51" s="10"/>
      <c r="CUL51" s="10"/>
      <c r="CUM51" s="10"/>
      <c r="CUN51" s="10"/>
      <c r="CUO51" s="10"/>
      <c r="CUP51" s="10"/>
      <c r="CUQ51" s="10"/>
      <c r="CUR51" s="10"/>
      <c r="CUS51" s="10"/>
      <c r="CUT51" s="10"/>
      <c r="CUU51" s="10"/>
      <c r="CUV51" s="10"/>
      <c r="CUW51" s="10"/>
      <c r="CUX51" s="10"/>
      <c r="CUY51" s="10"/>
      <c r="CUZ51" s="10"/>
      <c r="CVA51" s="10"/>
      <c r="CVB51" s="10"/>
      <c r="CVC51" s="10"/>
      <c r="CVD51" s="10"/>
      <c r="CVE51" s="10"/>
      <c r="CVF51" s="10"/>
      <c r="CVG51" s="10"/>
      <c r="CVH51" s="10"/>
      <c r="CVI51" s="10"/>
      <c r="CVJ51" s="10"/>
      <c r="CVK51" s="10"/>
      <c r="CVL51" s="10"/>
      <c r="CVM51" s="10"/>
      <c r="CVN51" s="10"/>
      <c r="CVO51" s="10"/>
      <c r="CVP51" s="10"/>
      <c r="CVQ51" s="10"/>
      <c r="CVR51" s="10"/>
      <c r="CVS51" s="10"/>
      <c r="CVT51" s="10"/>
      <c r="CVU51" s="10"/>
      <c r="CVV51" s="10"/>
      <c r="CVW51" s="10"/>
      <c r="CVX51" s="10"/>
      <c r="CVY51" s="10"/>
      <c r="CVZ51" s="10"/>
      <c r="CWA51" s="10"/>
      <c r="CWB51" s="10"/>
      <c r="CWC51" s="10"/>
      <c r="CWD51" s="10"/>
      <c r="CWE51" s="10"/>
      <c r="CWF51" s="10"/>
      <c r="CWG51" s="10"/>
      <c r="CWH51" s="10"/>
      <c r="CWI51" s="10"/>
      <c r="CWJ51" s="10"/>
      <c r="CWK51" s="10"/>
      <c r="CWL51" s="10"/>
      <c r="CWM51" s="10"/>
      <c r="CWN51" s="10"/>
      <c r="CWO51" s="10"/>
      <c r="CWP51" s="10"/>
      <c r="CWQ51" s="10"/>
      <c r="CWR51" s="10"/>
      <c r="CWS51" s="10"/>
      <c r="CWT51" s="10"/>
      <c r="CWU51" s="10"/>
      <c r="CWV51" s="10"/>
      <c r="CWW51" s="10"/>
      <c r="CWX51" s="10"/>
      <c r="CWY51" s="10"/>
      <c r="CWZ51" s="10"/>
      <c r="CXA51" s="10"/>
      <c r="CXB51" s="10"/>
      <c r="CXC51" s="10"/>
      <c r="CXD51" s="10"/>
      <c r="CXE51" s="10"/>
      <c r="CXF51" s="10"/>
      <c r="CXG51" s="10"/>
      <c r="CXH51" s="10"/>
      <c r="CXI51" s="10"/>
      <c r="CXJ51" s="10"/>
      <c r="CXK51" s="10"/>
      <c r="CXL51" s="10"/>
      <c r="CXM51" s="10"/>
      <c r="CXN51" s="10"/>
      <c r="CXO51" s="10"/>
      <c r="CXP51" s="10"/>
      <c r="CXQ51" s="10"/>
      <c r="CXR51" s="10"/>
      <c r="CXS51" s="10"/>
      <c r="CXT51" s="10"/>
      <c r="CXU51" s="10"/>
      <c r="CXV51" s="10"/>
      <c r="CXW51" s="10"/>
      <c r="CXX51" s="10"/>
      <c r="CXY51" s="10"/>
      <c r="CXZ51" s="10"/>
      <c r="CYA51" s="10"/>
      <c r="CYB51" s="10"/>
      <c r="CYC51" s="10"/>
      <c r="CYD51" s="10"/>
      <c r="CYE51" s="10"/>
      <c r="CYF51" s="10"/>
      <c r="CYG51" s="10"/>
      <c r="CYH51" s="10"/>
      <c r="CYI51" s="10"/>
      <c r="CYJ51" s="10"/>
      <c r="CYK51" s="10"/>
      <c r="CYL51" s="10"/>
      <c r="CYM51" s="10"/>
      <c r="CYN51" s="10"/>
      <c r="CYO51" s="10"/>
      <c r="CYP51" s="10"/>
      <c r="CYQ51" s="10"/>
      <c r="CYR51" s="10"/>
      <c r="CYS51" s="10"/>
      <c r="CYT51" s="10"/>
      <c r="CYU51" s="10"/>
      <c r="CYV51" s="10"/>
      <c r="CYW51" s="10"/>
      <c r="CYX51" s="10"/>
      <c r="CYY51" s="10"/>
      <c r="CYZ51" s="10"/>
      <c r="CZA51" s="10"/>
      <c r="CZB51" s="10"/>
      <c r="CZC51" s="10"/>
      <c r="CZD51" s="10"/>
      <c r="CZE51" s="10"/>
      <c r="CZF51" s="10"/>
      <c r="CZG51" s="10"/>
      <c r="CZH51" s="10"/>
      <c r="CZI51" s="10"/>
      <c r="CZJ51" s="10"/>
      <c r="CZK51" s="10"/>
      <c r="CZL51" s="10"/>
      <c r="CZM51" s="10"/>
      <c r="CZN51" s="10"/>
      <c r="CZO51" s="10"/>
      <c r="CZP51" s="10"/>
      <c r="CZQ51" s="10"/>
      <c r="CZR51" s="10"/>
      <c r="CZS51" s="10"/>
      <c r="CZT51" s="10"/>
      <c r="CZU51" s="10"/>
      <c r="CZV51" s="10"/>
      <c r="CZW51" s="10"/>
      <c r="CZX51" s="10"/>
      <c r="CZY51" s="10"/>
      <c r="CZZ51" s="10"/>
      <c r="DAA51" s="10"/>
      <c r="DAB51" s="10"/>
      <c r="DAC51" s="10"/>
      <c r="DAD51" s="10"/>
      <c r="DAE51" s="10"/>
      <c r="DAF51" s="10"/>
      <c r="DAG51" s="10"/>
      <c r="DAH51" s="10"/>
      <c r="DAI51" s="10"/>
      <c r="DAJ51" s="10"/>
      <c r="DAK51" s="10"/>
      <c r="DAL51" s="10"/>
      <c r="DAM51" s="10"/>
      <c r="DAN51" s="10"/>
      <c r="DAO51" s="10"/>
      <c r="DAP51" s="10"/>
      <c r="DAQ51" s="10"/>
      <c r="DAR51" s="10"/>
      <c r="DAS51" s="10"/>
      <c r="DAT51" s="10"/>
      <c r="DAU51" s="10"/>
      <c r="DAV51" s="10"/>
      <c r="DAW51" s="10"/>
      <c r="DAX51" s="10"/>
      <c r="DAY51" s="10"/>
      <c r="DAZ51" s="10"/>
      <c r="DBA51" s="10"/>
      <c r="DBB51" s="10"/>
      <c r="DBC51" s="10"/>
      <c r="DBD51" s="10"/>
      <c r="DBE51" s="10"/>
      <c r="DBF51" s="10"/>
      <c r="DBG51" s="10"/>
      <c r="DBH51" s="10"/>
      <c r="DBI51" s="10"/>
      <c r="DBJ51" s="10"/>
      <c r="DBK51" s="10"/>
      <c r="DBL51" s="10"/>
      <c r="DBM51" s="10"/>
      <c r="DBN51" s="10"/>
      <c r="DBO51" s="10"/>
      <c r="DBP51" s="10"/>
      <c r="DBQ51" s="10"/>
      <c r="DBR51" s="10"/>
      <c r="DBS51" s="10"/>
      <c r="DBT51" s="10"/>
      <c r="DBU51" s="10"/>
      <c r="DBV51" s="10"/>
      <c r="DBW51" s="10"/>
      <c r="DBX51" s="10"/>
      <c r="DBY51" s="10"/>
      <c r="DBZ51" s="10"/>
      <c r="DCA51" s="10"/>
      <c r="DCB51" s="10"/>
      <c r="DCC51" s="10"/>
      <c r="DCD51" s="10"/>
      <c r="DCE51" s="10"/>
      <c r="DCF51" s="10"/>
      <c r="DCG51" s="10"/>
      <c r="DCH51" s="10"/>
      <c r="DCI51" s="10"/>
      <c r="DCJ51" s="10"/>
      <c r="DCK51" s="10"/>
      <c r="DCL51" s="10"/>
      <c r="DCM51" s="10"/>
      <c r="DCN51" s="10"/>
      <c r="DCO51" s="10"/>
      <c r="DCP51" s="10"/>
      <c r="DCQ51" s="10"/>
      <c r="DCR51" s="10"/>
      <c r="DCS51" s="10"/>
      <c r="DCT51" s="10"/>
      <c r="DCU51" s="10"/>
      <c r="DCV51" s="10"/>
      <c r="DCW51" s="10"/>
      <c r="DCX51" s="10"/>
      <c r="DCY51" s="10"/>
      <c r="DCZ51" s="10"/>
      <c r="DDA51" s="10"/>
      <c r="DDB51" s="10"/>
      <c r="DDC51" s="10"/>
      <c r="DDD51" s="10"/>
      <c r="DDE51" s="10"/>
      <c r="DDF51" s="10"/>
      <c r="DDG51" s="10"/>
      <c r="DDH51" s="10"/>
      <c r="DDI51" s="10"/>
      <c r="DDJ51" s="10"/>
      <c r="DDK51" s="10"/>
      <c r="DDL51" s="10"/>
      <c r="DDM51" s="10"/>
      <c r="DDN51" s="10"/>
      <c r="DDO51" s="10"/>
      <c r="DDP51" s="10"/>
      <c r="DDQ51" s="10"/>
      <c r="DDR51" s="10"/>
      <c r="DDS51" s="10"/>
      <c r="DDT51" s="10"/>
      <c r="DDU51" s="10"/>
      <c r="DDV51" s="10"/>
      <c r="DDW51" s="10"/>
      <c r="DDX51" s="10"/>
      <c r="DDY51" s="10"/>
      <c r="DDZ51" s="10"/>
      <c r="DEA51" s="10"/>
      <c r="DEB51" s="10"/>
      <c r="DEC51" s="10"/>
      <c r="DED51" s="10"/>
      <c r="DEE51" s="10"/>
      <c r="DEF51" s="10"/>
      <c r="DEG51" s="10"/>
      <c r="DEH51" s="10"/>
      <c r="DEI51" s="10"/>
      <c r="DEJ51" s="10"/>
      <c r="DEK51" s="10"/>
      <c r="DEL51" s="10"/>
      <c r="DEM51" s="10"/>
      <c r="DEN51" s="10"/>
      <c r="DEO51" s="10"/>
      <c r="DEP51" s="10"/>
      <c r="DEQ51" s="10"/>
      <c r="DER51" s="10"/>
      <c r="DES51" s="10"/>
      <c r="DET51" s="10"/>
      <c r="DEU51" s="10"/>
      <c r="DEV51" s="10"/>
      <c r="DEW51" s="10"/>
      <c r="DEX51" s="10"/>
      <c r="DEY51" s="10"/>
      <c r="DEZ51" s="10"/>
      <c r="DFA51" s="10"/>
      <c r="DFB51" s="10"/>
      <c r="DFC51" s="10"/>
      <c r="DFD51" s="10"/>
      <c r="DFE51" s="10"/>
      <c r="DFF51" s="10"/>
      <c r="DFG51" s="10"/>
      <c r="DFH51" s="10"/>
      <c r="DFI51" s="10"/>
      <c r="DFJ51" s="10"/>
      <c r="DFK51" s="10"/>
      <c r="DFL51" s="10"/>
      <c r="DFM51" s="10"/>
      <c r="DFN51" s="10"/>
      <c r="DFO51" s="10"/>
      <c r="DFP51" s="10"/>
      <c r="DFQ51" s="10"/>
      <c r="DFR51" s="10"/>
      <c r="DFS51" s="10"/>
      <c r="DFT51" s="10"/>
      <c r="DFU51" s="10"/>
      <c r="DFV51" s="10"/>
      <c r="DFW51" s="10"/>
      <c r="DFX51" s="10"/>
      <c r="DFY51" s="10"/>
      <c r="DFZ51" s="10"/>
      <c r="DGA51" s="10"/>
      <c r="DGB51" s="10"/>
      <c r="DGC51" s="10"/>
      <c r="DGD51" s="10"/>
      <c r="DGE51" s="10"/>
      <c r="DGF51" s="10"/>
      <c r="DGG51" s="10"/>
      <c r="DGH51" s="10"/>
      <c r="DGI51" s="10"/>
      <c r="DGJ51" s="10"/>
      <c r="DGK51" s="10"/>
      <c r="DGL51" s="10"/>
      <c r="DGM51" s="10"/>
      <c r="DGN51" s="10"/>
      <c r="DGO51" s="10"/>
      <c r="DGP51" s="10"/>
      <c r="DGQ51" s="10"/>
      <c r="DGR51" s="10"/>
      <c r="DGS51" s="10"/>
      <c r="DGT51" s="10"/>
      <c r="DGU51" s="10"/>
      <c r="DGV51" s="10"/>
      <c r="DGW51" s="10"/>
      <c r="DGX51" s="10"/>
      <c r="DGY51" s="10"/>
      <c r="DGZ51" s="10"/>
      <c r="DHA51" s="10"/>
      <c r="DHB51" s="10"/>
      <c r="DHC51" s="10"/>
      <c r="DHD51" s="10"/>
      <c r="DHE51" s="10"/>
      <c r="DHF51" s="10"/>
      <c r="DHG51" s="10"/>
      <c r="DHH51" s="10"/>
      <c r="DHI51" s="10"/>
      <c r="DHJ51" s="10"/>
      <c r="DHK51" s="10"/>
      <c r="DHL51" s="10"/>
      <c r="DHM51" s="10"/>
      <c r="DHN51" s="10"/>
      <c r="DHO51" s="10"/>
      <c r="DHP51" s="10"/>
      <c r="DHQ51" s="10"/>
      <c r="DHR51" s="10"/>
      <c r="DHS51" s="10"/>
      <c r="DHT51" s="10"/>
      <c r="DHU51" s="10"/>
      <c r="DHV51" s="10"/>
      <c r="DHW51" s="10"/>
      <c r="DHX51" s="10"/>
      <c r="DHY51" s="10"/>
      <c r="DHZ51" s="10"/>
      <c r="DIA51" s="10"/>
      <c r="DIB51" s="10"/>
      <c r="DIC51" s="10"/>
      <c r="DID51" s="10"/>
      <c r="DIE51" s="10"/>
      <c r="DIF51" s="10"/>
      <c r="DIG51" s="10"/>
      <c r="DIH51" s="10"/>
      <c r="DII51" s="10"/>
      <c r="DIJ51" s="10"/>
      <c r="DIK51" s="10"/>
      <c r="DIL51" s="10"/>
      <c r="DIM51" s="10"/>
      <c r="DIN51" s="10"/>
      <c r="DIO51" s="10"/>
      <c r="DIP51" s="10"/>
      <c r="DIQ51" s="10"/>
      <c r="DIR51" s="10"/>
      <c r="DIS51" s="10"/>
      <c r="DIT51" s="10"/>
      <c r="DIU51" s="10"/>
      <c r="DIV51" s="10"/>
      <c r="DIW51" s="10"/>
      <c r="DIX51" s="10"/>
      <c r="DIY51" s="10"/>
      <c r="DIZ51" s="10"/>
      <c r="DJA51" s="10"/>
      <c r="DJB51" s="10"/>
      <c r="DJC51" s="10"/>
      <c r="DJD51" s="10"/>
      <c r="DJE51" s="10"/>
      <c r="DJF51" s="10"/>
      <c r="DJG51" s="10"/>
      <c r="DJH51" s="10"/>
      <c r="DJI51" s="10"/>
      <c r="DJJ51" s="10"/>
      <c r="DJK51" s="10"/>
      <c r="DJL51" s="10"/>
      <c r="DJM51" s="10"/>
      <c r="DJN51" s="10"/>
      <c r="DJO51" s="10"/>
      <c r="DJP51" s="10"/>
      <c r="DJQ51" s="10"/>
      <c r="DJR51" s="10"/>
      <c r="DJS51" s="10"/>
      <c r="DJT51" s="10"/>
      <c r="DJU51" s="10"/>
      <c r="DJV51" s="10"/>
      <c r="DJW51" s="10"/>
      <c r="DJX51" s="10"/>
      <c r="DJY51" s="10"/>
      <c r="DJZ51" s="10"/>
      <c r="DKA51" s="10"/>
      <c r="DKB51" s="10"/>
      <c r="DKC51" s="10"/>
      <c r="DKD51" s="10"/>
      <c r="DKE51" s="10"/>
      <c r="DKF51" s="10"/>
      <c r="DKG51" s="10"/>
      <c r="DKH51" s="10"/>
      <c r="DKI51" s="10"/>
      <c r="DKJ51" s="10"/>
      <c r="DKK51" s="10"/>
      <c r="DKL51" s="10"/>
      <c r="DKM51" s="10"/>
      <c r="DKN51" s="10"/>
      <c r="DKO51" s="10"/>
      <c r="DKP51" s="10"/>
      <c r="DKQ51" s="10"/>
      <c r="DKR51" s="10"/>
      <c r="DKS51" s="10"/>
      <c r="DKT51" s="10"/>
      <c r="DKU51" s="10"/>
      <c r="DKV51" s="10"/>
      <c r="DKW51" s="10"/>
      <c r="DKX51" s="10"/>
      <c r="DKY51" s="10"/>
      <c r="DKZ51" s="10"/>
      <c r="DLA51" s="10"/>
      <c r="DLB51" s="10"/>
      <c r="DLC51" s="10"/>
      <c r="DLD51" s="10"/>
      <c r="DLE51" s="10"/>
      <c r="DLF51" s="10"/>
      <c r="DLG51" s="10"/>
      <c r="DLH51" s="10"/>
      <c r="DLI51" s="10"/>
      <c r="DLJ51" s="10"/>
      <c r="DLK51" s="10"/>
      <c r="DLL51" s="10"/>
      <c r="DLM51" s="10"/>
      <c r="DLN51" s="10"/>
      <c r="DLO51" s="10"/>
      <c r="DLP51" s="10"/>
      <c r="DLQ51" s="10"/>
      <c r="DLR51" s="10"/>
      <c r="DLS51" s="10"/>
      <c r="DLT51" s="10"/>
      <c r="DLU51" s="10"/>
      <c r="DLV51" s="10"/>
      <c r="DLW51" s="10"/>
      <c r="DLX51" s="10"/>
      <c r="DLY51" s="10"/>
      <c r="DLZ51" s="10"/>
      <c r="DMA51" s="10"/>
      <c r="DMB51" s="10"/>
      <c r="DMC51" s="10"/>
      <c r="DMD51" s="10"/>
      <c r="DME51" s="10"/>
      <c r="DMF51" s="10"/>
      <c r="DMG51" s="10"/>
      <c r="DMH51" s="10"/>
      <c r="DMI51" s="10"/>
      <c r="DMJ51" s="10"/>
      <c r="DMK51" s="10"/>
      <c r="DML51" s="10"/>
      <c r="DMM51" s="10"/>
      <c r="DMN51" s="10"/>
      <c r="DMO51" s="10"/>
      <c r="DMP51" s="10"/>
      <c r="DMQ51" s="10"/>
      <c r="DMR51" s="10"/>
      <c r="DMS51" s="10"/>
      <c r="DMT51" s="10"/>
      <c r="DMU51" s="10"/>
      <c r="DMV51" s="10"/>
      <c r="DMW51" s="10"/>
      <c r="DMX51" s="10"/>
      <c r="DMY51" s="10"/>
      <c r="DMZ51" s="10"/>
      <c r="DNA51" s="10"/>
      <c r="DNB51" s="10"/>
      <c r="DNC51" s="10"/>
      <c r="DND51" s="10"/>
      <c r="DNE51" s="10"/>
      <c r="DNF51" s="10"/>
      <c r="DNG51" s="10"/>
      <c r="DNH51" s="10"/>
      <c r="DNI51" s="10"/>
      <c r="DNJ51" s="10"/>
      <c r="DNK51" s="10"/>
      <c r="DNL51" s="10"/>
      <c r="DNM51" s="10"/>
      <c r="DNN51" s="10"/>
      <c r="DNO51" s="10"/>
      <c r="DNP51" s="10"/>
      <c r="DNQ51" s="10"/>
      <c r="DNR51" s="10"/>
      <c r="DNS51" s="10"/>
      <c r="DNT51" s="10"/>
      <c r="DNU51" s="10"/>
      <c r="DNV51" s="10"/>
      <c r="DNW51" s="10"/>
      <c r="DNX51" s="10"/>
      <c r="DNY51" s="10"/>
      <c r="DNZ51" s="10"/>
      <c r="DOA51" s="10"/>
      <c r="DOB51" s="10"/>
      <c r="DOC51" s="10"/>
      <c r="DOD51" s="10"/>
      <c r="DOE51" s="10"/>
      <c r="DOF51" s="10"/>
      <c r="DOG51" s="10"/>
      <c r="DOH51" s="10"/>
      <c r="DOI51" s="10"/>
      <c r="DOJ51" s="10"/>
      <c r="DOK51" s="10"/>
      <c r="DOL51" s="10"/>
      <c r="DOM51" s="10"/>
      <c r="DON51" s="10"/>
      <c r="DOO51" s="10"/>
      <c r="DOP51" s="10"/>
      <c r="DOQ51" s="10"/>
      <c r="DOR51" s="10"/>
      <c r="DOS51" s="10"/>
      <c r="DOT51" s="10"/>
      <c r="DOU51" s="10"/>
      <c r="DOV51" s="10"/>
      <c r="DOW51" s="10"/>
      <c r="DOX51" s="10"/>
      <c r="DOY51" s="10"/>
      <c r="DOZ51" s="10"/>
      <c r="DPA51" s="10"/>
      <c r="DPB51" s="10"/>
      <c r="DPC51" s="10"/>
      <c r="DPD51" s="10"/>
      <c r="DPE51" s="10"/>
      <c r="DPF51" s="10"/>
      <c r="DPG51" s="10"/>
      <c r="DPH51" s="10"/>
      <c r="DPI51" s="10"/>
      <c r="DPJ51" s="10"/>
      <c r="DPK51" s="10"/>
      <c r="DPL51" s="10"/>
      <c r="DPM51" s="10"/>
      <c r="DPN51" s="10"/>
      <c r="DPO51" s="10"/>
      <c r="DPP51" s="10"/>
      <c r="DPQ51" s="10"/>
      <c r="DPR51" s="10"/>
      <c r="DPS51" s="10"/>
      <c r="DPT51" s="10"/>
      <c r="DPU51" s="10"/>
      <c r="DPV51" s="10"/>
      <c r="DPW51" s="10"/>
      <c r="DPX51" s="10"/>
      <c r="DPY51" s="10"/>
      <c r="DPZ51" s="10"/>
      <c r="DQA51" s="10"/>
      <c r="DQB51" s="10"/>
      <c r="DQC51" s="10"/>
      <c r="DQD51" s="10"/>
      <c r="DQE51" s="10"/>
      <c r="DQF51" s="10"/>
      <c r="DQG51" s="10"/>
      <c r="DQH51" s="10"/>
      <c r="DQI51" s="10"/>
      <c r="DQJ51" s="10"/>
      <c r="DQK51" s="10"/>
      <c r="DQL51" s="10"/>
      <c r="DQM51" s="10"/>
      <c r="DQN51" s="10"/>
      <c r="DQO51" s="10"/>
      <c r="DQP51" s="10"/>
      <c r="DQQ51" s="10"/>
      <c r="DQR51" s="10"/>
      <c r="DQS51" s="10"/>
      <c r="DQT51" s="10"/>
      <c r="DQU51" s="10"/>
      <c r="DQV51" s="10"/>
      <c r="DQW51" s="10"/>
      <c r="DQX51" s="10"/>
      <c r="DQY51" s="10"/>
      <c r="DQZ51" s="10"/>
      <c r="DRA51" s="10"/>
      <c r="DRB51" s="10"/>
      <c r="DRC51" s="10"/>
      <c r="DRD51" s="10"/>
      <c r="DRE51" s="10"/>
      <c r="DRF51" s="10"/>
      <c r="DRG51" s="10"/>
      <c r="DRH51" s="10"/>
      <c r="DRI51" s="10"/>
      <c r="DRJ51" s="10"/>
      <c r="DRK51" s="10"/>
      <c r="DRL51" s="10"/>
      <c r="DRM51" s="10"/>
      <c r="DRN51" s="10"/>
      <c r="DRO51" s="10"/>
      <c r="DRP51" s="10"/>
      <c r="DRQ51" s="10"/>
      <c r="DRR51" s="10"/>
      <c r="DRS51" s="10"/>
      <c r="DRT51" s="10"/>
      <c r="DRU51" s="10"/>
      <c r="DRV51" s="10"/>
      <c r="DRW51" s="10"/>
      <c r="DRX51" s="10"/>
      <c r="DRY51" s="10"/>
      <c r="DRZ51" s="10"/>
      <c r="DSA51" s="10"/>
      <c r="DSB51" s="10"/>
      <c r="DSC51" s="10"/>
      <c r="DSD51" s="10"/>
      <c r="DSE51" s="10"/>
      <c r="DSF51" s="10"/>
      <c r="DSG51" s="10"/>
      <c r="DSH51" s="10"/>
      <c r="DSI51" s="10"/>
      <c r="DSJ51" s="10"/>
      <c r="DSK51" s="10"/>
      <c r="DSL51" s="10"/>
      <c r="DSM51" s="10"/>
      <c r="DSN51" s="10"/>
      <c r="DSO51" s="10"/>
      <c r="DSP51" s="10"/>
      <c r="DSQ51" s="10"/>
      <c r="DSR51" s="10"/>
      <c r="DSS51" s="10"/>
      <c r="DST51" s="10"/>
      <c r="DSU51" s="10"/>
      <c r="DSV51" s="10"/>
      <c r="DSW51" s="10"/>
      <c r="DSX51" s="10"/>
      <c r="DSY51" s="10"/>
      <c r="DSZ51" s="10"/>
      <c r="DTA51" s="10"/>
      <c r="DTB51" s="10"/>
      <c r="DTC51" s="10"/>
      <c r="DTD51" s="10"/>
      <c r="DTE51" s="10"/>
      <c r="DTF51" s="10"/>
      <c r="DTG51" s="10"/>
      <c r="DTH51" s="10"/>
      <c r="DTI51" s="10"/>
      <c r="DTJ51" s="10"/>
      <c r="DTK51" s="10"/>
      <c r="DTL51" s="10"/>
      <c r="DTM51" s="10"/>
      <c r="DTN51" s="10"/>
      <c r="DTO51" s="10"/>
      <c r="DTP51" s="10"/>
      <c r="DTQ51" s="10"/>
      <c r="DTR51" s="10"/>
      <c r="DTS51" s="10"/>
      <c r="DTT51" s="10"/>
      <c r="DTU51" s="10"/>
      <c r="DTV51" s="10"/>
      <c r="DTW51" s="10"/>
      <c r="DTX51" s="10"/>
      <c r="DTY51" s="10"/>
      <c r="DTZ51" s="10"/>
      <c r="DUA51" s="10"/>
      <c r="DUB51" s="10"/>
      <c r="DUC51" s="10"/>
      <c r="DUD51" s="10"/>
      <c r="DUE51" s="10"/>
      <c r="DUF51" s="10"/>
      <c r="DUG51" s="10"/>
      <c r="DUH51" s="10"/>
      <c r="DUI51" s="10"/>
      <c r="DUJ51" s="10"/>
      <c r="DUK51" s="10"/>
      <c r="DUL51" s="10"/>
      <c r="DUM51" s="10"/>
      <c r="DUN51" s="10"/>
      <c r="DUO51" s="10"/>
      <c r="DUP51" s="10"/>
      <c r="DUQ51" s="10"/>
      <c r="DUR51" s="10"/>
      <c r="DUS51" s="10"/>
      <c r="DUT51" s="10"/>
      <c r="DUU51" s="10"/>
      <c r="DUV51" s="10"/>
      <c r="DUW51" s="10"/>
      <c r="DUX51" s="10"/>
      <c r="DUY51" s="10"/>
      <c r="DUZ51" s="10"/>
      <c r="DVA51" s="10"/>
      <c r="DVB51" s="10"/>
      <c r="DVC51" s="10"/>
      <c r="DVD51" s="10"/>
      <c r="DVE51" s="10"/>
      <c r="DVF51" s="10"/>
      <c r="DVG51" s="10"/>
      <c r="DVH51" s="10"/>
      <c r="DVI51" s="10"/>
      <c r="DVJ51" s="10"/>
      <c r="DVK51" s="10"/>
      <c r="DVL51" s="10"/>
      <c r="DVM51" s="10"/>
      <c r="DVN51" s="10"/>
      <c r="DVO51" s="10"/>
      <c r="DVP51" s="10"/>
      <c r="DVQ51" s="10"/>
      <c r="DVR51" s="10"/>
      <c r="DVS51" s="10"/>
      <c r="DVT51" s="10"/>
      <c r="DVU51" s="10"/>
      <c r="DVV51" s="10"/>
      <c r="DVW51" s="10"/>
      <c r="DVX51" s="10"/>
      <c r="DVY51" s="10"/>
      <c r="DVZ51" s="10"/>
      <c r="DWA51" s="10"/>
      <c r="DWB51" s="10"/>
      <c r="DWC51" s="10"/>
      <c r="DWD51" s="10"/>
      <c r="DWE51" s="10"/>
      <c r="DWF51" s="10"/>
      <c r="DWG51" s="10"/>
      <c r="DWH51" s="10"/>
      <c r="DWI51" s="10"/>
      <c r="DWJ51" s="10"/>
      <c r="DWK51" s="10"/>
      <c r="DWL51" s="10"/>
      <c r="DWM51" s="10"/>
      <c r="DWN51" s="10"/>
      <c r="DWO51" s="10"/>
      <c r="DWP51" s="10"/>
      <c r="DWQ51" s="10"/>
      <c r="DWR51" s="10"/>
      <c r="DWS51" s="10"/>
      <c r="DWT51" s="10"/>
      <c r="DWU51" s="10"/>
      <c r="DWV51" s="10"/>
      <c r="DWW51" s="10"/>
      <c r="DWX51" s="10"/>
      <c r="DWY51" s="10"/>
      <c r="DWZ51" s="10"/>
      <c r="DXA51" s="10"/>
      <c r="DXB51" s="10"/>
      <c r="DXC51" s="10"/>
      <c r="DXD51" s="10"/>
      <c r="DXE51" s="10"/>
      <c r="DXF51" s="10"/>
      <c r="DXG51" s="10"/>
      <c r="DXH51" s="10"/>
      <c r="DXI51" s="10"/>
      <c r="DXJ51" s="10"/>
      <c r="DXK51" s="10"/>
      <c r="DXL51" s="10"/>
      <c r="DXM51" s="10"/>
      <c r="DXN51" s="10"/>
      <c r="DXO51" s="10"/>
      <c r="DXP51" s="10"/>
      <c r="DXQ51" s="10"/>
      <c r="DXR51" s="10"/>
      <c r="DXS51" s="10"/>
      <c r="DXT51" s="10"/>
      <c r="DXU51" s="10"/>
      <c r="DXV51" s="10"/>
      <c r="DXW51" s="10"/>
      <c r="DXX51" s="10"/>
      <c r="DXY51" s="10"/>
      <c r="DXZ51" s="10"/>
      <c r="DYA51" s="10"/>
      <c r="DYB51" s="10"/>
      <c r="DYC51" s="10"/>
      <c r="DYD51" s="10"/>
      <c r="DYE51" s="10"/>
      <c r="DYF51" s="10"/>
      <c r="DYG51" s="10"/>
      <c r="DYH51" s="10"/>
      <c r="DYI51" s="10"/>
      <c r="DYJ51" s="10"/>
      <c r="DYK51" s="10"/>
      <c r="DYL51" s="10"/>
      <c r="DYM51" s="10"/>
      <c r="DYN51" s="10"/>
      <c r="DYO51" s="10"/>
      <c r="DYP51" s="10"/>
      <c r="DYQ51" s="10"/>
      <c r="DYR51" s="10"/>
      <c r="DYS51" s="10"/>
      <c r="DYT51" s="10"/>
      <c r="DYU51" s="10"/>
      <c r="DYV51" s="10"/>
      <c r="DYW51" s="10"/>
      <c r="DYX51" s="10"/>
      <c r="DYY51" s="10"/>
      <c r="DYZ51" s="10"/>
      <c r="DZA51" s="10"/>
      <c r="DZB51" s="10"/>
      <c r="DZC51" s="10"/>
      <c r="DZD51" s="10"/>
      <c r="DZE51" s="10"/>
      <c r="DZF51" s="10"/>
      <c r="DZG51" s="10"/>
      <c r="DZH51" s="10"/>
      <c r="DZI51" s="10"/>
      <c r="DZJ51" s="10"/>
      <c r="DZK51" s="10"/>
      <c r="DZL51" s="10"/>
      <c r="DZM51" s="10"/>
      <c r="DZN51" s="10"/>
      <c r="DZO51" s="10"/>
      <c r="DZP51" s="10"/>
      <c r="DZQ51" s="10"/>
      <c r="DZR51" s="10"/>
      <c r="DZS51" s="10"/>
      <c r="DZT51" s="10"/>
      <c r="DZU51" s="10"/>
      <c r="DZV51" s="10"/>
      <c r="DZW51" s="10"/>
      <c r="DZX51" s="10"/>
      <c r="DZY51" s="10"/>
      <c r="DZZ51" s="10"/>
      <c r="EAA51" s="10"/>
      <c r="EAB51" s="10"/>
      <c r="EAC51" s="10"/>
      <c r="EAD51" s="10"/>
      <c r="EAE51" s="10"/>
      <c r="EAF51" s="10"/>
      <c r="EAG51" s="10"/>
      <c r="EAH51" s="10"/>
      <c r="EAI51" s="10"/>
      <c r="EAJ51" s="10"/>
      <c r="EAK51" s="10"/>
      <c r="EAL51" s="10"/>
      <c r="EAM51" s="10"/>
      <c r="EAN51" s="10"/>
      <c r="EAO51" s="10"/>
      <c r="EAP51" s="10"/>
      <c r="EAQ51" s="10"/>
      <c r="EAR51" s="10"/>
      <c r="EAS51" s="10"/>
      <c r="EAT51" s="10"/>
      <c r="EAU51" s="10"/>
      <c r="EAV51" s="10"/>
      <c r="EAW51" s="10"/>
      <c r="EAX51" s="10"/>
      <c r="EAY51" s="10"/>
      <c r="EAZ51" s="10"/>
      <c r="EBA51" s="10"/>
      <c r="EBB51" s="10"/>
      <c r="EBC51" s="10"/>
      <c r="EBD51" s="10"/>
      <c r="EBE51" s="10"/>
      <c r="EBF51" s="10"/>
      <c r="EBG51" s="10"/>
      <c r="EBH51" s="10"/>
      <c r="EBI51" s="10"/>
      <c r="EBJ51" s="10"/>
      <c r="EBK51" s="10"/>
      <c r="EBL51" s="10"/>
      <c r="EBM51" s="10"/>
      <c r="EBN51" s="10"/>
      <c r="EBO51" s="10"/>
      <c r="EBP51" s="10"/>
      <c r="EBQ51" s="10"/>
      <c r="EBR51" s="10"/>
      <c r="EBS51" s="10"/>
      <c r="EBT51" s="10"/>
      <c r="EBU51" s="10"/>
      <c r="EBV51" s="10"/>
      <c r="EBW51" s="10"/>
      <c r="EBX51" s="10"/>
      <c r="EBY51" s="10"/>
      <c r="EBZ51" s="10"/>
      <c r="ECA51" s="10"/>
      <c r="ECB51" s="10"/>
      <c r="ECC51" s="10"/>
      <c r="ECD51" s="10"/>
      <c r="ECE51" s="10"/>
      <c r="ECF51" s="10"/>
      <c r="ECG51" s="10"/>
      <c r="ECH51" s="10"/>
      <c r="ECI51" s="10"/>
      <c r="ECJ51" s="10"/>
      <c r="ECK51" s="10"/>
      <c r="ECL51" s="10"/>
      <c r="ECM51" s="10"/>
      <c r="ECN51" s="10"/>
      <c r="ECO51" s="10"/>
      <c r="ECP51" s="10"/>
      <c r="ECQ51" s="10"/>
      <c r="ECR51" s="10"/>
      <c r="ECS51" s="10"/>
      <c r="ECT51" s="10"/>
      <c r="ECU51" s="10"/>
      <c r="ECV51" s="10"/>
      <c r="ECW51" s="10"/>
      <c r="ECX51" s="10"/>
      <c r="ECY51" s="10"/>
      <c r="ECZ51" s="10"/>
      <c r="EDA51" s="10"/>
      <c r="EDB51" s="10"/>
      <c r="EDC51" s="10"/>
      <c r="EDD51" s="10"/>
      <c r="EDE51" s="10"/>
      <c r="EDF51" s="10"/>
      <c r="EDG51" s="10"/>
      <c r="EDH51" s="10"/>
      <c r="EDI51" s="10"/>
      <c r="EDJ51" s="10"/>
      <c r="EDK51" s="10"/>
      <c r="EDL51" s="10"/>
      <c r="EDM51" s="10"/>
      <c r="EDN51" s="10"/>
      <c r="EDO51" s="10"/>
      <c r="EDP51" s="10"/>
      <c r="EDQ51" s="10"/>
      <c r="EDR51" s="10"/>
      <c r="EDS51" s="10"/>
      <c r="EDT51" s="10"/>
      <c r="EDU51" s="10"/>
      <c r="EDV51" s="10"/>
      <c r="EDW51" s="10"/>
      <c r="EDX51" s="10"/>
      <c r="EDY51" s="10"/>
      <c r="EDZ51" s="10"/>
      <c r="EEA51" s="10"/>
      <c r="EEB51" s="10"/>
      <c r="EEC51" s="10"/>
      <c r="EED51" s="10"/>
      <c r="EEE51" s="10"/>
      <c r="EEF51" s="10"/>
      <c r="EEG51" s="10"/>
      <c r="EEH51" s="10"/>
      <c r="EEI51" s="10"/>
      <c r="EEJ51" s="10"/>
      <c r="EEK51" s="10"/>
      <c r="EEL51" s="10"/>
      <c r="EEM51" s="10"/>
      <c r="EEN51" s="10"/>
      <c r="EEO51" s="10"/>
      <c r="EEP51" s="10"/>
      <c r="EEQ51" s="10"/>
      <c r="EER51" s="10"/>
      <c r="EES51" s="10"/>
      <c r="EET51" s="10"/>
      <c r="EEU51" s="10"/>
      <c r="EEV51" s="10"/>
      <c r="EEW51" s="10"/>
      <c r="EEX51" s="10"/>
      <c r="EEY51" s="10"/>
      <c r="EEZ51" s="10"/>
      <c r="EFA51" s="10"/>
      <c r="EFB51" s="10"/>
      <c r="EFC51" s="10"/>
      <c r="EFD51" s="10"/>
      <c r="EFE51" s="10"/>
      <c r="EFF51" s="10"/>
      <c r="EFG51" s="10"/>
      <c r="EFH51" s="10"/>
      <c r="EFI51" s="10"/>
      <c r="EFJ51" s="10"/>
      <c r="EFK51" s="10"/>
      <c r="EFL51" s="10"/>
      <c r="EFM51" s="10"/>
      <c r="EFN51" s="10"/>
      <c r="EFO51" s="10"/>
      <c r="EFP51" s="10"/>
      <c r="EFQ51" s="10"/>
      <c r="EFR51" s="10"/>
      <c r="EFS51" s="10"/>
      <c r="EFT51" s="10"/>
      <c r="EFU51" s="10"/>
      <c r="EFV51" s="10"/>
      <c r="EFW51" s="10"/>
      <c r="EFX51" s="10"/>
      <c r="EFY51" s="10"/>
      <c r="EFZ51" s="10"/>
      <c r="EGA51" s="10"/>
      <c r="EGB51" s="10"/>
      <c r="EGC51" s="10"/>
      <c r="EGD51" s="10"/>
      <c r="EGE51" s="10"/>
      <c r="EGF51" s="10"/>
      <c r="EGG51" s="10"/>
      <c r="EGH51" s="10"/>
      <c r="EGI51" s="10"/>
      <c r="EGJ51" s="10"/>
      <c r="EGK51" s="10"/>
      <c r="EGL51" s="10"/>
      <c r="EGM51" s="10"/>
      <c r="EGN51" s="10"/>
      <c r="EGO51" s="10"/>
      <c r="EGP51" s="10"/>
      <c r="EGQ51" s="10"/>
      <c r="EGR51" s="10"/>
      <c r="EGS51" s="10"/>
      <c r="EGT51" s="10"/>
      <c r="EGU51" s="10"/>
      <c r="EGV51" s="10"/>
      <c r="EGW51" s="10"/>
      <c r="EGX51" s="10"/>
      <c r="EGY51" s="10"/>
      <c r="EGZ51" s="10"/>
      <c r="EHA51" s="10"/>
      <c r="EHB51" s="10"/>
      <c r="EHC51" s="10"/>
      <c r="EHD51" s="10"/>
      <c r="EHE51" s="10"/>
      <c r="EHF51" s="10"/>
      <c r="EHG51" s="10"/>
      <c r="EHH51" s="10"/>
      <c r="EHI51" s="10"/>
      <c r="EHJ51" s="10"/>
      <c r="EHK51" s="10"/>
      <c r="EHL51" s="10"/>
      <c r="EHM51" s="10"/>
      <c r="EHN51" s="10"/>
      <c r="EHO51" s="10"/>
      <c r="EHP51" s="10"/>
      <c r="EHQ51" s="10"/>
      <c r="EHR51" s="10"/>
      <c r="EHS51" s="10"/>
      <c r="EHT51" s="10"/>
      <c r="EHU51" s="10"/>
      <c r="EHV51" s="10"/>
      <c r="EHW51" s="10"/>
      <c r="EHX51" s="10"/>
      <c r="EHY51" s="10"/>
      <c r="EHZ51" s="10"/>
      <c r="EIA51" s="10"/>
      <c r="EIB51" s="10"/>
      <c r="EIC51" s="10"/>
      <c r="EID51" s="10"/>
      <c r="EIE51" s="10"/>
      <c r="EIF51" s="10"/>
      <c r="EIG51" s="10"/>
      <c r="EIH51" s="10"/>
      <c r="EII51" s="10"/>
      <c r="EIJ51" s="10"/>
      <c r="EIK51" s="10"/>
      <c r="EIL51" s="10"/>
      <c r="EIM51" s="10"/>
      <c r="EIN51" s="10"/>
      <c r="EIO51" s="10"/>
      <c r="EIP51" s="10"/>
      <c r="EIQ51" s="10"/>
      <c r="EIR51" s="10"/>
      <c r="EIS51" s="10"/>
      <c r="EIT51" s="10"/>
      <c r="EIU51" s="10"/>
      <c r="EIV51" s="10"/>
      <c r="EIW51" s="10"/>
      <c r="EIX51" s="10"/>
      <c r="EIY51" s="10"/>
      <c r="EIZ51" s="10"/>
      <c r="EJA51" s="10"/>
      <c r="EJB51" s="10"/>
      <c r="EJC51" s="10"/>
      <c r="EJD51" s="10"/>
      <c r="EJE51" s="10"/>
      <c r="EJF51" s="10"/>
      <c r="EJG51" s="10"/>
      <c r="EJH51" s="10"/>
      <c r="EJI51" s="10"/>
      <c r="EJJ51" s="10"/>
      <c r="EJK51" s="10"/>
      <c r="EJL51" s="10"/>
      <c r="EJM51" s="10"/>
      <c r="EJN51" s="10"/>
      <c r="EJO51" s="10"/>
      <c r="EJP51" s="10"/>
      <c r="EJQ51" s="10"/>
      <c r="EJR51" s="10"/>
      <c r="EJS51" s="10"/>
      <c r="EJT51" s="10"/>
      <c r="EJU51" s="10"/>
      <c r="EJV51" s="10"/>
      <c r="EJW51" s="10"/>
      <c r="EJX51" s="10"/>
      <c r="EJY51" s="10"/>
      <c r="EJZ51" s="10"/>
      <c r="EKA51" s="10"/>
      <c r="EKB51" s="10"/>
      <c r="EKC51" s="10"/>
      <c r="EKD51" s="10"/>
      <c r="EKE51" s="10"/>
      <c r="EKF51" s="10"/>
      <c r="EKG51" s="10"/>
      <c r="EKH51" s="10"/>
      <c r="EKI51" s="10"/>
      <c r="EKJ51" s="10"/>
      <c r="EKK51" s="10"/>
      <c r="EKL51" s="10"/>
      <c r="EKM51" s="10"/>
      <c r="EKN51" s="10"/>
      <c r="EKO51" s="10"/>
      <c r="EKP51" s="10"/>
      <c r="EKQ51" s="10"/>
      <c r="EKR51" s="10"/>
      <c r="EKS51" s="10"/>
      <c r="EKT51" s="10"/>
      <c r="EKU51" s="10"/>
      <c r="EKV51" s="10"/>
      <c r="EKW51" s="10"/>
      <c r="EKX51" s="10"/>
      <c r="EKY51" s="10"/>
      <c r="EKZ51" s="10"/>
      <c r="ELA51" s="10"/>
      <c r="ELB51" s="10"/>
      <c r="ELC51" s="10"/>
      <c r="ELD51" s="10"/>
      <c r="ELE51" s="10"/>
      <c r="ELF51" s="10"/>
      <c r="ELG51" s="10"/>
      <c r="ELH51" s="10"/>
      <c r="ELI51" s="10"/>
      <c r="ELJ51" s="10"/>
      <c r="ELK51" s="10"/>
      <c r="ELL51" s="10"/>
      <c r="ELM51" s="10"/>
      <c r="ELN51" s="10"/>
      <c r="ELO51" s="10"/>
      <c r="ELP51" s="10"/>
      <c r="ELQ51" s="10"/>
      <c r="ELR51" s="10"/>
      <c r="ELS51" s="10"/>
      <c r="ELT51" s="10"/>
      <c r="ELU51" s="10"/>
      <c r="ELV51" s="10"/>
      <c r="ELW51" s="10"/>
      <c r="ELX51" s="10"/>
      <c r="ELY51" s="10"/>
      <c r="ELZ51" s="10"/>
      <c r="EMA51" s="10"/>
      <c r="EMB51" s="10"/>
      <c r="EMC51" s="10"/>
      <c r="EMD51" s="10"/>
      <c r="EME51" s="10"/>
      <c r="EMF51" s="10"/>
      <c r="EMG51" s="10"/>
      <c r="EMH51" s="10"/>
      <c r="EMI51" s="10"/>
      <c r="EMJ51" s="10"/>
      <c r="EMK51" s="10"/>
      <c r="EML51" s="10"/>
      <c r="EMM51" s="10"/>
      <c r="EMN51" s="10"/>
      <c r="EMO51" s="10"/>
      <c r="EMP51" s="10"/>
      <c r="EMQ51" s="10"/>
      <c r="EMR51" s="10"/>
      <c r="EMS51" s="10"/>
      <c r="EMT51" s="10"/>
      <c r="EMU51" s="10"/>
      <c r="EMV51" s="10"/>
      <c r="EMW51" s="10"/>
      <c r="EMX51" s="10"/>
      <c r="EMY51" s="10"/>
      <c r="EMZ51" s="10"/>
      <c r="ENA51" s="10"/>
      <c r="ENB51" s="10"/>
      <c r="ENC51" s="10"/>
      <c r="END51" s="10"/>
      <c r="ENE51" s="10"/>
      <c r="ENF51" s="10"/>
      <c r="ENG51" s="10"/>
      <c r="ENH51" s="10"/>
      <c r="ENI51" s="10"/>
      <c r="ENJ51" s="10"/>
      <c r="ENK51" s="10"/>
      <c r="ENL51" s="10"/>
      <c r="ENM51" s="10"/>
      <c r="ENN51" s="10"/>
      <c r="ENO51" s="10"/>
      <c r="ENP51" s="10"/>
      <c r="ENQ51" s="10"/>
      <c r="ENR51" s="10"/>
      <c r="ENS51" s="10"/>
      <c r="ENT51" s="10"/>
      <c r="ENU51" s="10"/>
      <c r="ENV51" s="10"/>
      <c r="ENW51" s="10"/>
      <c r="ENX51" s="10"/>
      <c r="ENY51" s="10"/>
      <c r="ENZ51" s="10"/>
      <c r="EOA51" s="10"/>
      <c r="EOB51" s="10"/>
      <c r="EOC51" s="10"/>
      <c r="EOD51" s="10"/>
      <c r="EOE51" s="10"/>
      <c r="EOF51" s="10"/>
      <c r="EOG51" s="10"/>
      <c r="EOH51" s="10"/>
      <c r="EOI51" s="10"/>
      <c r="EOJ51" s="10"/>
      <c r="EOK51" s="10"/>
      <c r="EOL51" s="10"/>
      <c r="EOM51" s="10"/>
      <c r="EON51" s="10"/>
      <c r="EOO51" s="10"/>
      <c r="EOP51" s="10"/>
      <c r="EOQ51" s="10"/>
      <c r="EOR51" s="10"/>
      <c r="EOS51" s="10"/>
      <c r="EOT51" s="10"/>
      <c r="EOU51" s="10"/>
      <c r="EOV51" s="10"/>
      <c r="EOW51" s="10"/>
      <c r="EOX51" s="10"/>
      <c r="EOY51" s="10"/>
      <c r="EOZ51" s="10"/>
      <c r="EPA51" s="10"/>
      <c r="EPB51" s="10"/>
      <c r="EPC51" s="10"/>
      <c r="EPD51" s="10"/>
      <c r="EPE51" s="10"/>
      <c r="EPF51" s="10"/>
      <c r="EPG51" s="10"/>
      <c r="EPH51" s="10"/>
      <c r="EPI51" s="10"/>
      <c r="EPJ51" s="10"/>
      <c r="EPK51" s="10"/>
      <c r="EPL51" s="10"/>
      <c r="EPM51" s="10"/>
      <c r="EPN51" s="10"/>
      <c r="EPO51" s="10"/>
      <c r="EPP51" s="10"/>
      <c r="EPQ51" s="10"/>
      <c r="EPR51" s="10"/>
      <c r="EPS51" s="10"/>
      <c r="EPT51" s="10"/>
      <c r="EPU51" s="10"/>
      <c r="EPV51" s="10"/>
      <c r="EPW51" s="10"/>
      <c r="EPX51" s="10"/>
      <c r="EPY51" s="10"/>
      <c r="EPZ51" s="10"/>
      <c r="EQA51" s="10"/>
      <c r="EQB51" s="10"/>
      <c r="EQC51" s="10"/>
      <c r="EQD51" s="10"/>
      <c r="EQE51" s="10"/>
      <c r="EQF51" s="10"/>
      <c r="EQG51" s="10"/>
      <c r="EQH51" s="10"/>
      <c r="EQI51" s="10"/>
      <c r="EQJ51" s="10"/>
      <c r="EQK51" s="10"/>
      <c r="EQL51" s="10"/>
      <c r="EQM51" s="10"/>
      <c r="EQN51" s="10"/>
      <c r="EQO51" s="10"/>
      <c r="EQP51" s="10"/>
      <c r="EQQ51" s="10"/>
      <c r="EQR51" s="10"/>
      <c r="EQS51" s="10"/>
      <c r="EQT51" s="10"/>
      <c r="EQU51" s="10"/>
      <c r="EQV51" s="10"/>
      <c r="EQW51" s="10"/>
      <c r="EQX51" s="10"/>
      <c r="EQY51" s="10"/>
      <c r="EQZ51" s="10"/>
      <c r="ERA51" s="10"/>
      <c r="ERB51" s="10"/>
      <c r="ERC51" s="10"/>
      <c r="ERD51" s="10"/>
      <c r="ERE51" s="10"/>
      <c r="ERF51" s="10"/>
      <c r="ERG51" s="10"/>
      <c r="ERH51" s="10"/>
      <c r="ERI51" s="10"/>
      <c r="ERJ51" s="10"/>
      <c r="ERK51" s="10"/>
      <c r="ERL51" s="10"/>
      <c r="ERM51" s="10"/>
      <c r="ERN51" s="10"/>
      <c r="ERO51" s="10"/>
      <c r="ERP51" s="10"/>
      <c r="ERQ51" s="10"/>
      <c r="ERR51" s="10"/>
      <c r="ERS51" s="10"/>
      <c r="ERT51" s="10"/>
      <c r="ERU51" s="10"/>
      <c r="ERV51" s="10"/>
      <c r="ERW51" s="10"/>
      <c r="ERX51" s="10"/>
      <c r="ERY51" s="10"/>
      <c r="ERZ51" s="10"/>
      <c r="ESA51" s="10"/>
      <c r="ESB51" s="10"/>
      <c r="ESC51" s="10"/>
      <c r="ESD51" s="10"/>
      <c r="ESE51" s="10"/>
      <c r="ESF51" s="10"/>
      <c r="ESG51" s="10"/>
      <c r="ESH51" s="10"/>
      <c r="ESI51" s="10"/>
      <c r="ESJ51" s="10"/>
      <c r="ESK51" s="10"/>
      <c r="ESL51" s="10"/>
      <c r="ESM51" s="10"/>
      <c r="ESN51" s="10"/>
      <c r="ESO51" s="10"/>
      <c r="ESP51" s="10"/>
      <c r="ESQ51" s="10"/>
      <c r="ESR51" s="10"/>
      <c r="ESS51" s="10"/>
      <c r="EST51" s="10"/>
      <c r="ESU51" s="10"/>
      <c r="ESV51" s="10"/>
      <c r="ESW51" s="10"/>
      <c r="ESX51" s="10"/>
      <c r="ESY51" s="10"/>
      <c r="ESZ51" s="10"/>
      <c r="ETA51" s="10"/>
      <c r="ETB51" s="10"/>
      <c r="ETC51" s="10"/>
      <c r="ETD51" s="10"/>
      <c r="ETE51" s="10"/>
      <c r="ETF51" s="10"/>
      <c r="ETG51" s="10"/>
      <c r="ETH51" s="10"/>
      <c r="ETI51" s="10"/>
      <c r="ETJ51" s="10"/>
      <c r="ETK51" s="10"/>
      <c r="ETL51" s="10"/>
      <c r="ETM51" s="10"/>
      <c r="ETN51" s="10"/>
      <c r="ETO51" s="10"/>
      <c r="ETP51" s="10"/>
      <c r="ETQ51" s="10"/>
      <c r="ETR51" s="10"/>
      <c r="ETS51" s="10"/>
      <c r="ETT51" s="10"/>
      <c r="ETU51" s="10"/>
      <c r="ETV51" s="10"/>
      <c r="ETW51" s="10"/>
      <c r="ETX51" s="10"/>
      <c r="ETY51" s="10"/>
      <c r="ETZ51" s="10"/>
      <c r="EUA51" s="10"/>
      <c r="EUB51" s="10"/>
      <c r="EUC51" s="10"/>
      <c r="EUD51" s="10"/>
      <c r="EUE51" s="10"/>
      <c r="EUF51" s="10"/>
      <c r="EUG51" s="10"/>
      <c r="EUH51" s="10"/>
      <c r="EUI51" s="10"/>
      <c r="EUJ51" s="10"/>
      <c r="EUK51" s="10"/>
      <c r="EUL51" s="10"/>
      <c r="EUM51" s="10"/>
      <c r="EUN51" s="10"/>
      <c r="EUO51" s="10"/>
      <c r="EUP51" s="10"/>
      <c r="EUQ51" s="10"/>
      <c r="EUR51" s="10"/>
      <c r="EUS51" s="10"/>
      <c r="EUT51" s="10"/>
      <c r="EUU51" s="10"/>
      <c r="EUV51" s="10"/>
      <c r="EUW51" s="10"/>
      <c r="EUX51" s="10"/>
      <c r="EUY51" s="10"/>
      <c r="EUZ51" s="10"/>
      <c r="EVA51" s="10"/>
      <c r="EVB51" s="10"/>
      <c r="EVC51" s="10"/>
      <c r="EVD51" s="10"/>
      <c r="EVE51" s="10"/>
      <c r="EVF51" s="10"/>
      <c r="EVG51" s="10"/>
      <c r="EVH51" s="10"/>
      <c r="EVI51" s="10"/>
      <c r="EVJ51" s="10"/>
      <c r="EVK51" s="10"/>
      <c r="EVL51" s="10"/>
      <c r="EVM51" s="10"/>
      <c r="EVN51" s="10"/>
      <c r="EVO51" s="10"/>
      <c r="EVP51" s="10"/>
      <c r="EVQ51" s="10"/>
      <c r="EVR51" s="10"/>
      <c r="EVS51" s="10"/>
      <c r="EVT51" s="10"/>
      <c r="EVU51" s="10"/>
      <c r="EVV51" s="10"/>
      <c r="EVW51" s="10"/>
      <c r="EVX51" s="10"/>
      <c r="EVY51" s="10"/>
      <c r="EVZ51" s="10"/>
      <c r="EWA51" s="10"/>
      <c r="EWB51" s="10"/>
      <c r="EWC51" s="10"/>
      <c r="EWD51" s="10"/>
      <c r="EWE51" s="10"/>
      <c r="EWF51" s="10"/>
      <c r="EWG51" s="10"/>
      <c r="EWH51" s="10"/>
      <c r="EWI51" s="10"/>
      <c r="EWJ51" s="10"/>
      <c r="EWK51" s="10"/>
      <c r="EWL51" s="10"/>
      <c r="EWM51" s="10"/>
      <c r="EWN51" s="10"/>
      <c r="EWO51" s="10"/>
      <c r="EWP51" s="10"/>
      <c r="EWQ51" s="10"/>
      <c r="EWR51" s="10"/>
      <c r="EWS51" s="10"/>
      <c r="EWT51" s="10"/>
      <c r="EWU51" s="10"/>
      <c r="EWV51" s="10"/>
      <c r="EWW51" s="10"/>
      <c r="EWX51" s="10"/>
      <c r="EWY51" s="10"/>
      <c r="EWZ51" s="10"/>
      <c r="EXA51" s="10"/>
      <c r="EXB51" s="10"/>
      <c r="EXC51" s="10"/>
      <c r="EXD51" s="10"/>
      <c r="EXE51" s="10"/>
      <c r="EXF51" s="10"/>
      <c r="EXG51" s="10"/>
      <c r="EXH51" s="10"/>
      <c r="EXI51" s="10"/>
      <c r="EXJ51" s="10"/>
      <c r="EXK51" s="10"/>
      <c r="EXL51" s="10"/>
      <c r="EXM51" s="10"/>
      <c r="EXN51" s="10"/>
      <c r="EXO51" s="10"/>
      <c r="EXP51" s="10"/>
      <c r="EXQ51" s="10"/>
      <c r="EXR51" s="10"/>
      <c r="EXS51" s="10"/>
      <c r="EXT51" s="10"/>
      <c r="EXU51" s="10"/>
      <c r="EXV51" s="10"/>
      <c r="EXW51" s="10"/>
      <c r="EXX51" s="10"/>
      <c r="EXY51" s="10"/>
      <c r="EXZ51" s="10"/>
      <c r="EYA51" s="10"/>
      <c r="EYB51" s="10"/>
      <c r="EYC51" s="10"/>
      <c r="EYD51" s="10"/>
      <c r="EYE51" s="10"/>
      <c r="EYF51" s="10"/>
      <c r="EYG51" s="10"/>
      <c r="EYH51" s="10"/>
      <c r="EYI51" s="10"/>
      <c r="EYJ51" s="10"/>
      <c r="EYK51" s="10"/>
      <c r="EYL51" s="10"/>
      <c r="EYM51" s="10"/>
      <c r="EYN51" s="10"/>
      <c r="EYO51" s="10"/>
      <c r="EYP51" s="10"/>
      <c r="EYQ51" s="10"/>
      <c r="EYR51" s="10"/>
      <c r="EYS51" s="10"/>
      <c r="EYT51" s="10"/>
      <c r="EYU51" s="10"/>
      <c r="EYV51" s="10"/>
      <c r="EYW51" s="10"/>
      <c r="EYX51" s="10"/>
      <c r="EYY51" s="10"/>
      <c r="EYZ51" s="10"/>
      <c r="EZA51" s="10"/>
      <c r="EZB51" s="10"/>
      <c r="EZC51" s="10"/>
      <c r="EZD51" s="10"/>
      <c r="EZE51" s="10"/>
      <c r="EZF51" s="10"/>
      <c r="EZG51" s="10"/>
      <c r="EZH51" s="10"/>
      <c r="EZI51" s="10"/>
      <c r="EZJ51" s="10"/>
      <c r="EZK51" s="10"/>
      <c r="EZL51" s="10"/>
      <c r="EZM51" s="10"/>
      <c r="EZN51" s="10"/>
      <c r="EZO51" s="10"/>
      <c r="EZP51" s="10"/>
      <c r="EZQ51" s="10"/>
      <c r="EZR51" s="10"/>
      <c r="EZS51" s="10"/>
      <c r="EZT51" s="10"/>
      <c r="EZU51" s="10"/>
      <c r="EZV51" s="10"/>
      <c r="EZW51" s="10"/>
      <c r="EZX51" s="10"/>
      <c r="EZY51" s="10"/>
      <c r="EZZ51" s="10"/>
      <c r="FAA51" s="10"/>
      <c r="FAB51" s="10"/>
      <c r="FAC51" s="10"/>
      <c r="FAD51" s="10"/>
      <c r="FAE51" s="10"/>
      <c r="FAF51" s="10"/>
      <c r="FAG51" s="10"/>
      <c r="FAH51" s="10"/>
      <c r="FAI51" s="10"/>
      <c r="FAJ51" s="10"/>
      <c r="FAK51" s="10"/>
      <c r="FAL51" s="10"/>
      <c r="FAM51" s="10"/>
      <c r="FAN51" s="10"/>
      <c r="FAO51" s="10"/>
      <c r="FAP51" s="10"/>
      <c r="FAQ51" s="10"/>
      <c r="FAR51" s="10"/>
      <c r="FAS51" s="10"/>
      <c r="FAT51" s="10"/>
      <c r="FAU51" s="10"/>
      <c r="FAV51" s="10"/>
      <c r="FAW51" s="10"/>
      <c r="FAX51" s="10"/>
      <c r="FAY51" s="10"/>
      <c r="FAZ51" s="10"/>
      <c r="FBA51" s="10"/>
      <c r="FBB51" s="10"/>
      <c r="FBC51" s="10"/>
      <c r="FBD51" s="10"/>
      <c r="FBE51" s="10"/>
      <c r="FBF51" s="10"/>
      <c r="FBG51" s="10"/>
      <c r="FBH51" s="10"/>
      <c r="FBI51" s="10"/>
      <c r="FBJ51" s="10"/>
      <c r="FBK51" s="10"/>
      <c r="FBL51" s="10"/>
      <c r="FBM51" s="10"/>
      <c r="FBN51" s="10"/>
      <c r="FBO51" s="10"/>
      <c r="FBP51" s="10"/>
      <c r="FBQ51" s="10"/>
      <c r="FBR51" s="10"/>
      <c r="FBS51" s="10"/>
      <c r="FBT51" s="10"/>
      <c r="FBU51" s="10"/>
      <c r="FBV51" s="10"/>
      <c r="FBW51" s="10"/>
      <c r="FBX51" s="10"/>
      <c r="FBY51" s="10"/>
      <c r="FBZ51" s="10"/>
      <c r="FCA51" s="10"/>
      <c r="FCB51" s="10"/>
      <c r="FCC51" s="10"/>
      <c r="FCD51" s="10"/>
      <c r="FCE51" s="10"/>
      <c r="FCF51" s="10"/>
      <c r="FCG51" s="10"/>
      <c r="FCH51" s="10"/>
      <c r="FCI51" s="10"/>
      <c r="FCJ51" s="10"/>
      <c r="FCK51" s="10"/>
      <c r="FCL51" s="10"/>
      <c r="FCM51" s="10"/>
      <c r="FCN51" s="10"/>
      <c r="FCO51" s="10"/>
      <c r="FCP51" s="10"/>
      <c r="FCQ51" s="10"/>
      <c r="FCR51" s="10"/>
      <c r="FCS51" s="10"/>
      <c r="FCT51" s="10"/>
      <c r="FCU51" s="10"/>
      <c r="FCV51" s="10"/>
      <c r="FCW51" s="10"/>
      <c r="FCX51" s="10"/>
      <c r="FCY51" s="10"/>
      <c r="FCZ51" s="10"/>
      <c r="FDA51" s="10"/>
      <c r="FDB51" s="10"/>
      <c r="FDC51" s="10"/>
      <c r="FDD51" s="10"/>
      <c r="FDE51" s="10"/>
      <c r="FDF51" s="10"/>
      <c r="FDG51" s="10"/>
      <c r="FDH51" s="10"/>
      <c r="FDI51" s="10"/>
      <c r="FDJ51" s="10"/>
      <c r="FDK51" s="10"/>
      <c r="FDL51" s="10"/>
      <c r="FDM51" s="10"/>
      <c r="FDN51" s="10"/>
      <c r="FDO51" s="10"/>
      <c r="FDP51" s="10"/>
      <c r="FDQ51" s="10"/>
      <c r="FDR51" s="10"/>
      <c r="FDS51" s="10"/>
      <c r="FDT51" s="10"/>
      <c r="FDU51" s="10"/>
      <c r="FDV51" s="10"/>
      <c r="FDW51" s="10"/>
      <c r="FDX51" s="10"/>
      <c r="FDY51" s="10"/>
      <c r="FDZ51" s="10"/>
      <c r="FEA51" s="10"/>
      <c r="FEB51" s="10"/>
      <c r="FEC51" s="10"/>
      <c r="FED51" s="10"/>
      <c r="FEE51" s="10"/>
      <c r="FEF51" s="10"/>
      <c r="FEG51" s="10"/>
      <c r="FEH51" s="10"/>
      <c r="FEI51" s="10"/>
      <c r="FEJ51" s="10"/>
      <c r="FEK51" s="10"/>
      <c r="FEL51" s="10"/>
      <c r="FEM51" s="10"/>
      <c r="FEN51" s="10"/>
      <c r="FEO51" s="10"/>
      <c r="FEP51" s="10"/>
      <c r="FEQ51" s="10"/>
      <c r="FER51" s="10"/>
      <c r="FES51" s="10"/>
      <c r="FET51" s="10"/>
      <c r="FEU51" s="10"/>
      <c r="FEV51" s="10"/>
      <c r="FEW51" s="10"/>
      <c r="FEX51" s="10"/>
      <c r="FEY51" s="10"/>
      <c r="FEZ51" s="10"/>
      <c r="FFA51" s="10"/>
      <c r="FFB51" s="10"/>
      <c r="FFC51" s="10"/>
      <c r="FFD51" s="10"/>
      <c r="FFE51" s="10"/>
      <c r="FFF51" s="10"/>
      <c r="FFG51" s="10"/>
      <c r="FFH51" s="10"/>
      <c r="FFI51" s="10"/>
      <c r="FFJ51" s="10"/>
      <c r="FFK51" s="10"/>
      <c r="FFL51" s="10"/>
      <c r="FFM51" s="10"/>
      <c r="FFN51" s="10"/>
      <c r="FFO51" s="10"/>
      <c r="FFP51" s="10"/>
      <c r="FFQ51" s="10"/>
      <c r="FFR51" s="10"/>
      <c r="FFS51" s="10"/>
      <c r="FFT51" s="10"/>
      <c r="FFU51" s="10"/>
      <c r="FFV51" s="10"/>
      <c r="FFW51" s="10"/>
      <c r="FFX51" s="10"/>
      <c r="FFY51" s="10"/>
      <c r="FFZ51" s="10"/>
      <c r="FGA51" s="10"/>
      <c r="FGB51" s="10"/>
      <c r="FGC51" s="10"/>
      <c r="FGD51" s="10"/>
      <c r="FGE51" s="10"/>
      <c r="FGF51" s="10"/>
      <c r="FGG51" s="10"/>
      <c r="FGH51" s="10"/>
      <c r="FGI51" s="10"/>
      <c r="FGJ51" s="10"/>
      <c r="FGK51" s="10"/>
      <c r="FGL51" s="10"/>
      <c r="FGM51" s="10"/>
      <c r="FGN51" s="10"/>
      <c r="FGO51" s="10"/>
      <c r="FGP51" s="10"/>
      <c r="FGQ51" s="10"/>
      <c r="FGR51" s="10"/>
      <c r="FGS51" s="10"/>
      <c r="FGT51" s="10"/>
      <c r="FGU51" s="10"/>
      <c r="FGV51" s="10"/>
      <c r="FGW51" s="10"/>
      <c r="FGX51" s="10"/>
      <c r="FGY51" s="10"/>
      <c r="FGZ51" s="10"/>
      <c r="FHA51" s="10"/>
      <c r="FHB51" s="10"/>
      <c r="FHC51" s="10"/>
      <c r="FHD51" s="10"/>
      <c r="FHE51" s="10"/>
      <c r="FHF51" s="10"/>
      <c r="FHG51" s="10"/>
      <c r="FHH51" s="10"/>
      <c r="FHI51" s="10"/>
      <c r="FHJ51" s="10"/>
      <c r="FHK51" s="10"/>
      <c r="FHL51" s="10"/>
      <c r="FHM51" s="10"/>
      <c r="FHN51" s="10"/>
      <c r="FHO51" s="10"/>
      <c r="FHP51" s="10"/>
      <c r="FHQ51" s="10"/>
      <c r="FHR51" s="10"/>
      <c r="FHS51" s="10"/>
      <c r="FHT51" s="10"/>
      <c r="FHU51" s="10"/>
      <c r="FHV51" s="10"/>
      <c r="FHW51" s="10"/>
      <c r="FHX51" s="10"/>
      <c r="FHY51" s="10"/>
      <c r="FHZ51" s="10"/>
      <c r="FIA51" s="10"/>
      <c r="FIB51" s="10"/>
      <c r="FIC51" s="10"/>
      <c r="FID51" s="10"/>
      <c r="FIE51" s="10"/>
      <c r="FIF51" s="10"/>
      <c r="FIG51" s="10"/>
      <c r="FIH51" s="10"/>
      <c r="FII51" s="10"/>
      <c r="FIJ51" s="10"/>
      <c r="FIK51" s="10"/>
      <c r="FIL51" s="10"/>
      <c r="FIM51" s="10"/>
      <c r="FIN51" s="10"/>
      <c r="FIO51" s="10"/>
      <c r="FIP51" s="10"/>
      <c r="FIQ51" s="10"/>
      <c r="FIR51" s="10"/>
      <c r="FIS51" s="10"/>
      <c r="FIT51" s="10"/>
      <c r="FIU51" s="10"/>
      <c r="FIV51" s="10"/>
      <c r="FIW51" s="10"/>
      <c r="FIX51" s="10"/>
      <c r="FIY51" s="10"/>
      <c r="FIZ51" s="10"/>
      <c r="FJA51" s="10"/>
      <c r="FJB51" s="10"/>
      <c r="FJC51" s="10"/>
      <c r="FJD51" s="10"/>
      <c r="FJE51" s="10"/>
      <c r="FJF51" s="10"/>
      <c r="FJG51" s="10"/>
      <c r="FJH51" s="10"/>
      <c r="FJI51" s="10"/>
      <c r="FJJ51" s="10"/>
      <c r="FJK51" s="10"/>
      <c r="FJL51" s="10"/>
      <c r="FJM51" s="10"/>
      <c r="FJN51" s="10"/>
      <c r="FJO51" s="10"/>
      <c r="FJP51" s="10"/>
      <c r="FJQ51" s="10"/>
      <c r="FJR51" s="10"/>
      <c r="FJS51" s="10"/>
      <c r="FJT51" s="10"/>
      <c r="FJU51" s="10"/>
      <c r="FJV51" s="10"/>
      <c r="FJW51" s="10"/>
      <c r="FJX51" s="10"/>
      <c r="FJY51" s="10"/>
      <c r="FJZ51" s="10"/>
      <c r="FKA51" s="10"/>
      <c r="FKB51" s="10"/>
      <c r="FKC51" s="10"/>
      <c r="FKD51" s="10"/>
      <c r="FKE51" s="10"/>
      <c r="FKF51" s="10"/>
      <c r="FKG51" s="10"/>
      <c r="FKH51" s="10"/>
      <c r="FKI51" s="10"/>
      <c r="FKJ51" s="10"/>
      <c r="FKK51" s="10"/>
      <c r="FKL51" s="10"/>
      <c r="FKM51" s="10"/>
      <c r="FKN51" s="10"/>
      <c r="FKO51" s="10"/>
      <c r="FKP51" s="10"/>
      <c r="FKQ51" s="10"/>
      <c r="FKR51" s="10"/>
      <c r="FKS51" s="10"/>
      <c r="FKT51" s="10"/>
      <c r="FKU51" s="10"/>
      <c r="FKV51" s="10"/>
      <c r="FKW51" s="10"/>
      <c r="FKX51" s="10"/>
      <c r="FKY51" s="10"/>
      <c r="FKZ51" s="10"/>
      <c r="FLA51" s="10"/>
      <c r="FLB51" s="10"/>
      <c r="FLC51" s="10"/>
      <c r="FLD51" s="10"/>
      <c r="FLE51" s="10"/>
      <c r="FLF51" s="10"/>
      <c r="FLG51" s="10"/>
      <c r="FLH51" s="10"/>
      <c r="FLI51" s="10"/>
      <c r="FLJ51" s="10"/>
      <c r="FLK51" s="10"/>
      <c r="FLL51" s="10"/>
      <c r="FLM51" s="10"/>
      <c r="FLN51" s="10"/>
      <c r="FLO51" s="10"/>
      <c r="FLP51" s="10"/>
      <c r="FLQ51" s="10"/>
      <c r="FLR51" s="10"/>
      <c r="FLS51" s="10"/>
      <c r="FLT51" s="10"/>
      <c r="FLU51" s="10"/>
      <c r="FLV51" s="10"/>
      <c r="FLW51" s="10"/>
      <c r="FLX51" s="10"/>
      <c r="FLY51" s="10"/>
      <c r="FLZ51" s="10"/>
      <c r="FMA51" s="10"/>
      <c r="FMB51" s="10"/>
      <c r="FMC51" s="10"/>
      <c r="FMD51" s="10"/>
      <c r="FME51" s="10"/>
      <c r="FMF51" s="10"/>
      <c r="FMG51" s="10"/>
      <c r="FMH51" s="10"/>
      <c r="FMI51" s="10"/>
      <c r="FMJ51" s="10"/>
      <c r="FMK51" s="10"/>
      <c r="FML51" s="10"/>
      <c r="FMM51" s="10"/>
      <c r="FMN51" s="10"/>
      <c r="FMO51" s="10"/>
      <c r="FMP51" s="10"/>
      <c r="FMQ51" s="10"/>
      <c r="FMR51" s="10"/>
      <c r="FMS51" s="10"/>
      <c r="FMT51" s="10"/>
      <c r="FMU51" s="10"/>
      <c r="FMV51" s="10"/>
      <c r="FMW51" s="10"/>
      <c r="FMX51" s="10"/>
      <c r="FMY51" s="10"/>
      <c r="FMZ51" s="10"/>
      <c r="FNA51" s="10"/>
      <c r="FNB51" s="10"/>
      <c r="FNC51" s="10"/>
      <c r="FND51" s="10"/>
      <c r="FNE51" s="10"/>
      <c r="FNF51" s="10"/>
      <c r="FNG51" s="10"/>
      <c r="FNH51" s="10"/>
      <c r="FNI51" s="10"/>
      <c r="FNJ51" s="10"/>
      <c r="FNK51" s="10"/>
      <c r="FNL51" s="10"/>
      <c r="FNM51" s="10"/>
      <c r="FNN51" s="10"/>
      <c r="FNO51" s="10"/>
      <c r="FNP51" s="10"/>
      <c r="FNQ51" s="10"/>
      <c r="FNR51" s="10"/>
      <c r="FNS51" s="10"/>
      <c r="FNT51" s="10"/>
      <c r="FNU51" s="10"/>
      <c r="FNV51" s="10"/>
      <c r="FNW51" s="10"/>
      <c r="FNX51" s="10"/>
      <c r="FNY51" s="10"/>
      <c r="FNZ51" s="10"/>
      <c r="FOA51" s="10"/>
      <c r="FOB51" s="10"/>
      <c r="FOC51" s="10"/>
      <c r="FOD51" s="10"/>
      <c r="FOE51" s="10"/>
      <c r="FOF51" s="10"/>
      <c r="FOG51" s="10"/>
      <c r="FOH51" s="10"/>
      <c r="FOI51" s="10"/>
      <c r="FOJ51" s="10"/>
      <c r="FOK51" s="10"/>
      <c r="FOL51" s="10"/>
      <c r="FOM51" s="10"/>
      <c r="FON51" s="10"/>
      <c r="FOO51" s="10"/>
      <c r="FOP51" s="10"/>
      <c r="FOQ51" s="10"/>
      <c r="FOR51" s="10"/>
      <c r="FOS51" s="10"/>
      <c r="FOT51" s="10"/>
      <c r="FOU51" s="10"/>
      <c r="FOV51" s="10"/>
      <c r="FOW51" s="10"/>
      <c r="FOX51" s="10"/>
      <c r="FOY51" s="10"/>
      <c r="FOZ51" s="10"/>
      <c r="FPA51" s="10"/>
      <c r="FPB51" s="10"/>
      <c r="FPC51" s="10"/>
      <c r="FPD51" s="10"/>
      <c r="FPE51" s="10"/>
      <c r="FPF51" s="10"/>
      <c r="FPG51" s="10"/>
      <c r="FPH51" s="10"/>
      <c r="FPI51" s="10"/>
      <c r="FPJ51" s="10"/>
      <c r="FPK51" s="10"/>
      <c r="FPL51" s="10"/>
      <c r="FPM51" s="10"/>
      <c r="FPN51" s="10"/>
      <c r="FPO51" s="10"/>
      <c r="FPP51" s="10"/>
      <c r="FPQ51" s="10"/>
      <c r="FPR51" s="10"/>
      <c r="FPS51" s="10"/>
      <c r="FPT51" s="10"/>
      <c r="FPU51" s="10"/>
      <c r="FPV51" s="10"/>
      <c r="FPW51" s="10"/>
      <c r="FPX51" s="10"/>
      <c r="FPY51" s="10"/>
      <c r="FPZ51" s="10"/>
      <c r="FQA51" s="10"/>
      <c r="FQB51" s="10"/>
      <c r="FQC51" s="10"/>
      <c r="FQD51" s="10"/>
      <c r="FQE51" s="10"/>
      <c r="FQF51" s="10"/>
      <c r="FQG51" s="10"/>
      <c r="FQH51" s="10"/>
      <c r="FQI51" s="10"/>
      <c r="FQJ51" s="10"/>
      <c r="FQK51" s="10"/>
      <c r="FQL51" s="10"/>
      <c r="FQM51" s="10"/>
      <c r="FQN51" s="10"/>
      <c r="FQO51" s="10"/>
      <c r="FQP51" s="10"/>
      <c r="FQQ51" s="10"/>
      <c r="FQR51" s="10"/>
      <c r="FQS51" s="10"/>
      <c r="FQT51" s="10"/>
      <c r="FQU51" s="10"/>
      <c r="FQV51" s="10"/>
      <c r="FQW51" s="10"/>
      <c r="FQX51" s="10"/>
      <c r="FQY51" s="10"/>
      <c r="FQZ51" s="10"/>
      <c r="FRA51" s="10"/>
      <c r="FRB51" s="10"/>
      <c r="FRC51" s="10"/>
      <c r="FRD51" s="10"/>
      <c r="FRE51" s="10"/>
      <c r="FRF51" s="10"/>
      <c r="FRG51" s="10"/>
      <c r="FRH51" s="10"/>
      <c r="FRI51" s="10"/>
      <c r="FRJ51" s="10"/>
      <c r="FRK51" s="10"/>
      <c r="FRL51" s="10"/>
      <c r="FRM51" s="10"/>
      <c r="FRN51" s="10"/>
      <c r="FRO51" s="10"/>
      <c r="FRP51" s="10"/>
      <c r="FRQ51" s="10"/>
      <c r="FRR51" s="10"/>
      <c r="FRS51" s="10"/>
      <c r="FRT51" s="10"/>
      <c r="FRU51" s="10"/>
      <c r="FRV51" s="10"/>
      <c r="FRW51" s="10"/>
      <c r="FRX51" s="10"/>
      <c r="FRY51" s="10"/>
      <c r="FRZ51" s="10"/>
      <c r="FSA51" s="10"/>
      <c r="FSB51" s="10"/>
      <c r="FSC51" s="10"/>
      <c r="FSD51" s="10"/>
      <c r="FSE51" s="10"/>
      <c r="FSF51" s="10"/>
      <c r="FSG51" s="10"/>
      <c r="FSH51" s="10"/>
      <c r="FSI51" s="10"/>
      <c r="FSJ51" s="10"/>
      <c r="FSK51" s="10"/>
      <c r="FSL51" s="10"/>
      <c r="FSM51" s="10"/>
      <c r="FSN51" s="10"/>
      <c r="FSO51" s="10"/>
      <c r="FSP51" s="10"/>
      <c r="FSQ51" s="10"/>
      <c r="FSR51" s="10"/>
      <c r="FSS51" s="10"/>
      <c r="FST51" s="10"/>
      <c r="FSU51" s="10"/>
      <c r="FSV51" s="10"/>
      <c r="FSW51" s="10"/>
      <c r="FSX51" s="10"/>
      <c r="FSY51" s="10"/>
      <c r="FSZ51" s="10"/>
      <c r="FTA51" s="10"/>
      <c r="FTB51" s="10"/>
      <c r="FTC51" s="10"/>
      <c r="FTD51" s="10"/>
      <c r="FTE51" s="10"/>
      <c r="FTF51" s="10"/>
      <c r="FTG51" s="10"/>
      <c r="FTH51" s="10"/>
      <c r="FTI51" s="10"/>
      <c r="FTJ51" s="10"/>
      <c r="FTK51" s="10"/>
      <c r="FTL51" s="10"/>
      <c r="FTM51" s="10"/>
      <c r="FTN51" s="10"/>
      <c r="FTO51" s="10"/>
      <c r="FTP51" s="10"/>
      <c r="FTQ51" s="10"/>
      <c r="FTR51" s="10"/>
      <c r="FTS51" s="10"/>
      <c r="FTT51" s="10"/>
      <c r="FTU51" s="10"/>
      <c r="FTV51" s="10"/>
      <c r="FTW51" s="10"/>
      <c r="FTX51" s="10"/>
      <c r="FTY51" s="10"/>
      <c r="FTZ51" s="10"/>
      <c r="FUA51" s="10"/>
      <c r="FUB51" s="10"/>
      <c r="FUC51" s="10"/>
      <c r="FUD51" s="10"/>
      <c r="FUE51" s="10"/>
      <c r="FUF51" s="10"/>
      <c r="FUG51" s="10"/>
      <c r="FUH51" s="10"/>
      <c r="FUI51" s="10"/>
      <c r="FUJ51" s="10"/>
      <c r="FUK51" s="10"/>
      <c r="FUL51" s="10"/>
      <c r="FUM51" s="10"/>
      <c r="FUN51" s="10"/>
      <c r="FUO51" s="10"/>
      <c r="FUP51" s="10"/>
      <c r="FUQ51" s="10"/>
      <c r="FUR51" s="10"/>
      <c r="FUS51" s="10"/>
      <c r="FUT51" s="10"/>
      <c r="FUU51" s="10"/>
      <c r="FUV51" s="10"/>
      <c r="FUW51" s="10"/>
      <c r="FUX51" s="10"/>
      <c r="FUY51" s="10"/>
      <c r="FUZ51" s="10"/>
      <c r="FVA51" s="10"/>
      <c r="FVB51" s="10"/>
      <c r="FVC51" s="10"/>
      <c r="FVD51" s="10"/>
      <c r="FVE51" s="10"/>
      <c r="FVF51" s="10"/>
      <c r="FVG51" s="10"/>
      <c r="FVH51" s="10"/>
      <c r="FVI51" s="10"/>
      <c r="FVJ51" s="10"/>
      <c r="FVK51" s="10"/>
      <c r="FVL51" s="10"/>
      <c r="FVM51" s="10"/>
      <c r="FVN51" s="10"/>
      <c r="FVO51" s="10"/>
      <c r="FVP51" s="10"/>
      <c r="FVQ51" s="10"/>
      <c r="FVR51" s="10"/>
      <c r="FVS51" s="10"/>
      <c r="FVT51" s="10"/>
      <c r="FVU51" s="10"/>
      <c r="FVV51" s="10"/>
      <c r="FVW51" s="10"/>
      <c r="FVX51" s="10"/>
      <c r="FVY51" s="10"/>
      <c r="FVZ51" s="10"/>
      <c r="FWA51" s="10"/>
      <c r="FWB51" s="10"/>
      <c r="FWC51" s="10"/>
      <c r="FWD51" s="10"/>
      <c r="FWE51" s="10"/>
      <c r="FWF51" s="10"/>
      <c r="FWG51" s="10"/>
      <c r="FWH51" s="10"/>
      <c r="FWI51" s="10"/>
      <c r="FWJ51" s="10"/>
      <c r="FWK51" s="10"/>
      <c r="FWL51" s="10"/>
      <c r="FWM51" s="10"/>
      <c r="FWN51" s="10"/>
      <c r="FWO51" s="10"/>
      <c r="FWP51" s="10"/>
      <c r="FWQ51" s="10"/>
      <c r="FWR51" s="10"/>
      <c r="FWS51" s="10"/>
      <c r="FWT51" s="10"/>
      <c r="FWU51" s="10"/>
      <c r="FWV51" s="10"/>
      <c r="FWW51" s="10"/>
      <c r="FWX51" s="10"/>
      <c r="FWY51" s="10"/>
      <c r="FWZ51" s="10"/>
      <c r="FXA51" s="10"/>
      <c r="FXB51" s="10"/>
      <c r="FXC51" s="10"/>
      <c r="FXD51" s="10"/>
      <c r="FXE51" s="10"/>
      <c r="FXF51" s="10"/>
      <c r="FXG51" s="10"/>
      <c r="FXH51" s="10"/>
      <c r="FXI51" s="10"/>
      <c r="FXJ51" s="10"/>
      <c r="FXK51" s="10"/>
      <c r="FXL51" s="10"/>
      <c r="FXM51" s="10"/>
      <c r="FXN51" s="10"/>
      <c r="FXO51" s="10"/>
      <c r="FXP51" s="10"/>
      <c r="FXQ51" s="10"/>
      <c r="FXR51" s="10"/>
      <c r="FXS51" s="10"/>
      <c r="FXT51" s="10"/>
      <c r="FXU51" s="10"/>
      <c r="FXV51" s="10"/>
      <c r="FXW51" s="10"/>
      <c r="FXX51" s="10"/>
      <c r="FXY51" s="10"/>
      <c r="FXZ51" s="10"/>
      <c r="FYA51" s="10"/>
      <c r="FYB51" s="10"/>
      <c r="FYC51" s="10"/>
      <c r="FYD51" s="10"/>
      <c r="FYE51" s="10"/>
      <c r="FYF51" s="10"/>
      <c r="FYG51" s="10"/>
      <c r="FYH51" s="10"/>
      <c r="FYI51" s="10"/>
      <c r="FYJ51" s="10"/>
      <c r="FYK51" s="10"/>
      <c r="FYL51" s="10"/>
      <c r="FYM51" s="10"/>
      <c r="FYN51" s="10"/>
      <c r="FYO51" s="10"/>
      <c r="FYP51" s="10"/>
      <c r="FYQ51" s="10"/>
      <c r="FYR51" s="10"/>
      <c r="FYS51" s="10"/>
      <c r="FYT51" s="10"/>
      <c r="FYU51" s="10"/>
      <c r="FYV51" s="10"/>
      <c r="FYW51" s="10"/>
      <c r="FYX51" s="10"/>
      <c r="FYY51" s="10"/>
      <c r="FYZ51" s="10"/>
      <c r="FZA51" s="10"/>
      <c r="FZB51" s="10"/>
      <c r="FZC51" s="10"/>
      <c r="FZD51" s="10"/>
      <c r="FZE51" s="10"/>
      <c r="FZF51" s="10"/>
      <c r="FZG51" s="10"/>
      <c r="FZH51" s="10"/>
      <c r="FZI51" s="10"/>
      <c r="FZJ51" s="10"/>
      <c r="FZK51" s="10"/>
      <c r="FZL51" s="10"/>
      <c r="FZM51" s="10"/>
      <c r="FZN51" s="10"/>
      <c r="FZO51" s="10"/>
      <c r="FZP51" s="10"/>
      <c r="FZQ51" s="10"/>
      <c r="FZR51" s="10"/>
      <c r="FZS51" s="10"/>
      <c r="FZT51" s="10"/>
      <c r="FZU51" s="10"/>
      <c r="FZV51" s="10"/>
      <c r="FZW51" s="10"/>
      <c r="FZX51" s="10"/>
      <c r="FZY51" s="10"/>
      <c r="FZZ51" s="10"/>
      <c r="GAA51" s="10"/>
      <c r="GAB51" s="10"/>
      <c r="GAC51" s="10"/>
      <c r="GAD51" s="10"/>
      <c r="GAE51" s="10"/>
      <c r="GAF51" s="10"/>
      <c r="GAG51" s="10"/>
      <c r="GAH51" s="10"/>
      <c r="GAI51" s="10"/>
      <c r="GAJ51" s="10"/>
      <c r="GAK51" s="10"/>
      <c r="GAL51" s="10"/>
      <c r="GAM51" s="10"/>
      <c r="GAN51" s="10"/>
      <c r="GAO51" s="10"/>
      <c r="GAP51" s="10"/>
      <c r="GAQ51" s="10"/>
      <c r="GAR51" s="10"/>
      <c r="GAS51" s="10"/>
      <c r="GAT51" s="10"/>
      <c r="GAU51" s="10"/>
      <c r="GAV51" s="10"/>
      <c r="GAW51" s="10"/>
      <c r="GAX51" s="10"/>
      <c r="GAY51" s="10"/>
      <c r="GAZ51" s="10"/>
      <c r="GBA51" s="10"/>
      <c r="GBB51" s="10"/>
      <c r="GBC51" s="10"/>
      <c r="GBD51" s="10"/>
      <c r="GBE51" s="10"/>
      <c r="GBF51" s="10"/>
      <c r="GBG51" s="10"/>
      <c r="GBH51" s="10"/>
      <c r="GBI51" s="10"/>
      <c r="GBJ51" s="10"/>
      <c r="GBK51" s="10"/>
      <c r="GBL51" s="10"/>
      <c r="GBM51" s="10"/>
      <c r="GBN51" s="10"/>
      <c r="GBO51" s="10"/>
      <c r="GBP51" s="10"/>
      <c r="GBQ51" s="10"/>
      <c r="GBR51" s="10"/>
      <c r="GBS51" s="10"/>
      <c r="GBT51" s="10"/>
      <c r="GBU51" s="10"/>
      <c r="GBV51" s="10"/>
      <c r="GBW51" s="10"/>
      <c r="GBX51" s="10"/>
      <c r="GBY51" s="10"/>
      <c r="GBZ51" s="10"/>
      <c r="GCA51" s="10"/>
      <c r="GCB51" s="10"/>
      <c r="GCC51" s="10"/>
      <c r="GCD51" s="10"/>
      <c r="GCE51" s="10"/>
      <c r="GCF51" s="10"/>
      <c r="GCG51" s="10"/>
      <c r="GCH51" s="10"/>
      <c r="GCI51" s="10"/>
      <c r="GCJ51" s="10"/>
      <c r="GCK51" s="10"/>
      <c r="GCL51" s="10"/>
      <c r="GCM51" s="10"/>
      <c r="GCN51" s="10"/>
      <c r="GCO51" s="10"/>
      <c r="GCP51" s="10"/>
      <c r="GCQ51" s="10"/>
      <c r="GCR51" s="10"/>
      <c r="GCS51" s="10"/>
      <c r="GCT51" s="10"/>
      <c r="GCU51" s="10"/>
      <c r="GCV51" s="10"/>
      <c r="GCW51" s="10"/>
      <c r="GCX51" s="10"/>
      <c r="GCY51" s="10"/>
      <c r="GCZ51" s="10"/>
      <c r="GDA51" s="10"/>
      <c r="GDB51" s="10"/>
      <c r="GDC51" s="10"/>
      <c r="GDD51" s="10"/>
      <c r="GDE51" s="10"/>
      <c r="GDF51" s="10"/>
      <c r="GDG51" s="10"/>
      <c r="GDH51" s="10"/>
      <c r="GDI51" s="10"/>
      <c r="GDJ51" s="10"/>
      <c r="GDK51" s="10"/>
      <c r="GDL51" s="10"/>
      <c r="GDM51" s="10"/>
      <c r="GDN51" s="10"/>
      <c r="GDO51" s="10"/>
      <c r="GDP51" s="10"/>
      <c r="GDQ51" s="10"/>
      <c r="GDR51" s="10"/>
      <c r="GDS51" s="10"/>
      <c r="GDT51" s="10"/>
      <c r="GDU51" s="10"/>
      <c r="GDV51" s="10"/>
      <c r="GDW51" s="10"/>
      <c r="GDX51" s="10"/>
      <c r="GDY51" s="10"/>
      <c r="GDZ51" s="10"/>
      <c r="GEA51" s="10"/>
      <c r="GEB51" s="10"/>
      <c r="GEC51" s="10"/>
      <c r="GED51" s="10"/>
      <c r="GEE51" s="10"/>
      <c r="GEF51" s="10"/>
      <c r="GEG51" s="10"/>
      <c r="GEH51" s="10"/>
      <c r="GEI51" s="10"/>
      <c r="GEJ51" s="10"/>
      <c r="GEK51" s="10"/>
      <c r="GEL51" s="10"/>
      <c r="GEM51" s="10"/>
      <c r="GEN51" s="10"/>
      <c r="GEO51" s="10"/>
      <c r="GEP51" s="10"/>
      <c r="GEQ51" s="10"/>
      <c r="GER51" s="10"/>
      <c r="GES51" s="10"/>
      <c r="GET51" s="10"/>
      <c r="GEU51" s="10"/>
      <c r="GEV51" s="10"/>
      <c r="GEW51" s="10"/>
      <c r="GEX51" s="10"/>
      <c r="GEY51" s="10"/>
      <c r="GEZ51" s="10"/>
      <c r="GFA51" s="10"/>
      <c r="GFB51" s="10"/>
      <c r="GFC51" s="10"/>
      <c r="GFD51" s="10"/>
      <c r="GFE51" s="10"/>
      <c r="GFF51" s="10"/>
      <c r="GFG51" s="10"/>
      <c r="GFH51" s="10"/>
      <c r="GFI51" s="10"/>
      <c r="GFJ51" s="10"/>
      <c r="GFK51" s="10"/>
      <c r="GFL51" s="10"/>
      <c r="GFM51" s="10"/>
      <c r="GFN51" s="10"/>
      <c r="GFO51" s="10"/>
      <c r="GFP51" s="10"/>
      <c r="GFQ51" s="10"/>
      <c r="GFR51" s="10"/>
      <c r="GFS51" s="10"/>
      <c r="GFT51" s="10"/>
      <c r="GFU51" s="10"/>
      <c r="GFV51" s="10"/>
      <c r="GFW51" s="10"/>
      <c r="GFX51" s="10"/>
      <c r="GFY51" s="10"/>
      <c r="GFZ51" s="10"/>
      <c r="GGA51" s="10"/>
      <c r="GGB51" s="10"/>
      <c r="GGC51" s="10"/>
      <c r="GGD51" s="10"/>
      <c r="GGE51" s="10"/>
      <c r="GGF51" s="10"/>
      <c r="GGG51" s="10"/>
      <c r="GGH51" s="10"/>
      <c r="GGI51" s="10"/>
      <c r="GGJ51" s="10"/>
      <c r="GGK51" s="10"/>
      <c r="GGL51" s="10"/>
      <c r="GGM51" s="10"/>
      <c r="GGN51" s="10"/>
      <c r="GGO51" s="10"/>
      <c r="GGP51" s="10"/>
      <c r="GGQ51" s="10"/>
      <c r="GGR51" s="10"/>
      <c r="GGS51" s="10"/>
      <c r="GGT51" s="10"/>
      <c r="GGU51" s="10"/>
      <c r="GGV51" s="10"/>
      <c r="GGW51" s="10"/>
      <c r="GGX51" s="10"/>
      <c r="GGY51" s="10"/>
      <c r="GGZ51" s="10"/>
      <c r="GHA51" s="10"/>
      <c r="GHB51" s="10"/>
      <c r="GHC51" s="10"/>
      <c r="GHD51" s="10"/>
      <c r="GHE51" s="10"/>
      <c r="GHF51" s="10"/>
      <c r="GHG51" s="10"/>
      <c r="GHH51" s="10"/>
      <c r="GHI51" s="10"/>
      <c r="GHJ51" s="10"/>
      <c r="GHK51" s="10"/>
      <c r="GHL51" s="10"/>
      <c r="GHM51" s="10"/>
      <c r="GHN51" s="10"/>
      <c r="GHO51" s="10"/>
      <c r="GHP51" s="10"/>
      <c r="GHQ51" s="10"/>
      <c r="GHR51" s="10"/>
      <c r="GHS51" s="10"/>
      <c r="GHT51" s="10"/>
      <c r="GHU51" s="10"/>
      <c r="GHV51" s="10"/>
      <c r="GHW51" s="10"/>
      <c r="GHX51" s="10"/>
      <c r="GHY51" s="10"/>
      <c r="GHZ51" s="10"/>
      <c r="GIA51" s="10"/>
      <c r="GIB51" s="10"/>
      <c r="GIC51" s="10"/>
      <c r="GID51" s="10"/>
      <c r="GIE51" s="10"/>
      <c r="GIF51" s="10"/>
      <c r="GIG51" s="10"/>
      <c r="GIH51" s="10"/>
      <c r="GII51" s="10"/>
      <c r="GIJ51" s="10"/>
      <c r="GIK51" s="10"/>
      <c r="GIL51" s="10"/>
      <c r="GIM51" s="10"/>
      <c r="GIN51" s="10"/>
      <c r="GIO51" s="10"/>
      <c r="GIP51" s="10"/>
      <c r="GIQ51" s="10"/>
      <c r="GIR51" s="10"/>
      <c r="GIS51" s="10"/>
      <c r="GIT51" s="10"/>
      <c r="GIU51" s="10"/>
      <c r="GIV51" s="10"/>
      <c r="GIW51" s="10"/>
      <c r="GIX51" s="10"/>
      <c r="GIY51" s="10"/>
      <c r="GIZ51" s="10"/>
      <c r="GJA51" s="10"/>
      <c r="GJB51" s="10"/>
      <c r="GJC51" s="10"/>
      <c r="GJD51" s="10"/>
      <c r="GJE51" s="10"/>
      <c r="GJF51" s="10"/>
      <c r="GJG51" s="10"/>
      <c r="GJH51" s="10"/>
      <c r="GJI51" s="10"/>
      <c r="GJJ51" s="10"/>
      <c r="GJK51" s="10"/>
      <c r="GJL51" s="10"/>
      <c r="GJM51" s="10"/>
      <c r="GJN51" s="10"/>
      <c r="GJO51" s="10"/>
      <c r="GJP51" s="10"/>
      <c r="GJQ51" s="10"/>
      <c r="GJR51" s="10"/>
      <c r="GJS51" s="10"/>
      <c r="GJT51" s="10"/>
      <c r="GJU51" s="10"/>
      <c r="GJV51" s="10"/>
      <c r="GJW51" s="10"/>
      <c r="GJX51" s="10"/>
      <c r="GJY51" s="10"/>
      <c r="GJZ51" s="10"/>
      <c r="GKA51" s="10"/>
      <c r="GKB51" s="10"/>
      <c r="GKC51" s="10"/>
      <c r="GKD51" s="10"/>
      <c r="GKE51" s="10"/>
      <c r="GKF51" s="10"/>
      <c r="GKG51" s="10"/>
      <c r="GKH51" s="10"/>
      <c r="GKI51" s="10"/>
      <c r="GKJ51" s="10"/>
      <c r="GKK51" s="10"/>
      <c r="GKL51" s="10"/>
      <c r="GKM51" s="10"/>
      <c r="GKN51" s="10"/>
      <c r="GKO51" s="10"/>
      <c r="GKP51" s="10"/>
      <c r="GKQ51" s="10"/>
      <c r="GKR51" s="10"/>
      <c r="GKS51" s="10"/>
      <c r="GKT51" s="10"/>
      <c r="GKU51" s="10"/>
      <c r="GKV51" s="10"/>
      <c r="GKW51" s="10"/>
      <c r="GKX51" s="10"/>
      <c r="GKY51" s="10"/>
      <c r="GKZ51" s="10"/>
      <c r="GLA51" s="10"/>
      <c r="GLB51" s="10"/>
      <c r="GLC51" s="10"/>
      <c r="GLD51" s="10"/>
      <c r="GLE51" s="10"/>
      <c r="GLF51" s="10"/>
      <c r="GLG51" s="10"/>
      <c r="GLH51" s="10"/>
      <c r="GLI51" s="10"/>
      <c r="GLJ51" s="10"/>
      <c r="GLK51" s="10"/>
      <c r="GLL51" s="10"/>
      <c r="GLM51" s="10"/>
      <c r="GLN51" s="10"/>
      <c r="GLO51" s="10"/>
      <c r="GLP51" s="10"/>
      <c r="GLQ51" s="10"/>
      <c r="GLR51" s="10"/>
      <c r="GLS51" s="10"/>
      <c r="GLT51" s="10"/>
      <c r="GLU51" s="10"/>
      <c r="GLV51" s="10"/>
      <c r="GLW51" s="10"/>
      <c r="GLX51" s="10"/>
      <c r="GLY51" s="10"/>
      <c r="GLZ51" s="10"/>
      <c r="GMA51" s="10"/>
      <c r="GMB51" s="10"/>
      <c r="GMC51" s="10"/>
      <c r="GMD51" s="10"/>
      <c r="GME51" s="10"/>
      <c r="GMF51" s="10"/>
      <c r="GMG51" s="10"/>
      <c r="GMH51" s="10"/>
      <c r="GMI51" s="10"/>
      <c r="GMJ51" s="10"/>
      <c r="GMK51" s="10"/>
      <c r="GML51" s="10"/>
      <c r="GMM51" s="10"/>
      <c r="GMN51" s="10"/>
      <c r="GMO51" s="10"/>
      <c r="GMP51" s="10"/>
      <c r="GMQ51" s="10"/>
      <c r="GMR51" s="10"/>
      <c r="GMS51" s="10"/>
      <c r="GMT51" s="10"/>
      <c r="GMU51" s="10"/>
      <c r="GMV51" s="10"/>
      <c r="GMW51" s="10"/>
      <c r="GMX51" s="10"/>
      <c r="GMY51" s="10"/>
      <c r="GMZ51" s="10"/>
      <c r="GNA51" s="10"/>
      <c r="GNB51" s="10"/>
      <c r="GNC51" s="10"/>
      <c r="GND51" s="10"/>
      <c r="GNE51" s="10"/>
      <c r="GNF51" s="10"/>
      <c r="GNG51" s="10"/>
      <c r="GNH51" s="10"/>
      <c r="GNI51" s="10"/>
      <c r="GNJ51" s="10"/>
      <c r="GNK51" s="10"/>
      <c r="GNL51" s="10"/>
      <c r="GNM51" s="10"/>
      <c r="GNN51" s="10"/>
      <c r="GNO51" s="10"/>
      <c r="GNP51" s="10"/>
      <c r="GNQ51" s="10"/>
      <c r="GNR51" s="10"/>
      <c r="GNS51" s="10"/>
      <c r="GNT51" s="10"/>
      <c r="GNU51" s="10"/>
      <c r="GNV51" s="10"/>
      <c r="GNW51" s="10"/>
      <c r="GNX51" s="10"/>
      <c r="GNY51" s="10"/>
      <c r="GNZ51" s="10"/>
      <c r="GOA51" s="10"/>
      <c r="GOB51" s="10"/>
      <c r="GOC51" s="10"/>
      <c r="GOD51" s="10"/>
      <c r="GOE51" s="10"/>
      <c r="GOF51" s="10"/>
      <c r="GOG51" s="10"/>
      <c r="GOH51" s="10"/>
      <c r="GOI51" s="10"/>
      <c r="GOJ51" s="10"/>
      <c r="GOK51" s="10"/>
      <c r="GOL51" s="10"/>
      <c r="GOM51" s="10"/>
      <c r="GON51" s="10"/>
      <c r="GOO51" s="10"/>
      <c r="GOP51" s="10"/>
      <c r="GOQ51" s="10"/>
      <c r="GOR51" s="10"/>
      <c r="GOS51" s="10"/>
      <c r="GOT51" s="10"/>
      <c r="GOU51" s="10"/>
      <c r="GOV51" s="10"/>
      <c r="GOW51" s="10"/>
      <c r="GOX51" s="10"/>
      <c r="GOY51" s="10"/>
      <c r="GOZ51" s="10"/>
      <c r="GPA51" s="10"/>
      <c r="GPB51" s="10"/>
      <c r="GPC51" s="10"/>
      <c r="GPD51" s="10"/>
      <c r="GPE51" s="10"/>
      <c r="GPF51" s="10"/>
      <c r="GPG51" s="10"/>
      <c r="GPH51" s="10"/>
      <c r="GPI51" s="10"/>
      <c r="GPJ51" s="10"/>
      <c r="GPK51" s="10"/>
      <c r="GPL51" s="10"/>
      <c r="GPM51" s="10"/>
      <c r="GPN51" s="10"/>
      <c r="GPO51" s="10"/>
      <c r="GPP51" s="10"/>
      <c r="GPQ51" s="10"/>
      <c r="GPR51" s="10"/>
      <c r="GPS51" s="10"/>
      <c r="GPT51" s="10"/>
      <c r="GPU51" s="10"/>
      <c r="GPV51" s="10"/>
      <c r="GPW51" s="10"/>
      <c r="GPX51" s="10"/>
      <c r="GPY51" s="10"/>
      <c r="GPZ51" s="10"/>
      <c r="GQA51" s="10"/>
      <c r="GQB51" s="10"/>
      <c r="GQC51" s="10"/>
      <c r="GQD51" s="10"/>
      <c r="GQE51" s="10"/>
      <c r="GQF51" s="10"/>
      <c r="GQG51" s="10"/>
      <c r="GQH51" s="10"/>
      <c r="GQI51" s="10"/>
      <c r="GQJ51" s="10"/>
      <c r="GQK51" s="10"/>
      <c r="GQL51" s="10"/>
      <c r="GQM51" s="10"/>
      <c r="GQN51" s="10"/>
      <c r="GQO51" s="10"/>
      <c r="GQP51" s="10"/>
      <c r="GQQ51" s="10"/>
      <c r="GQR51" s="10"/>
      <c r="GQS51" s="10"/>
      <c r="GQT51" s="10"/>
      <c r="GQU51" s="10"/>
      <c r="GQV51" s="10"/>
      <c r="GQW51" s="10"/>
      <c r="GQX51" s="10"/>
      <c r="GQY51" s="10"/>
      <c r="GQZ51" s="10"/>
      <c r="GRA51" s="10"/>
      <c r="GRB51" s="10"/>
      <c r="GRC51" s="10"/>
      <c r="GRD51" s="10"/>
      <c r="GRE51" s="10"/>
      <c r="GRF51" s="10"/>
      <c r="GRG51" s="10"/>
      <c r="GRH51" s="10"/>
      <c r="GRI51" s="10"/>
      <c r="GRJ51" s="10"/>
      <c r="GRK51" s="10"/>
      <c r="GRL51" s="10"/>
      <c r="GRM51" s="10"/>
      <c r="GRN51" s="10"/>
      <c r="GRO51" s="10"/>
      <c r="GRP51" s="10"/>
      <c r="GRQ51" s="10"/>
      <c r="GRR51" s="10"/>
      <c r="GRS51" s="10"/>
      <c r="GRT51" s="10"/>
      <c r="GRU51" s="10"/>
      <c r="GRV51" s="10"/>
      <c r="GRW51" s="10"/>
      <c r="GRX51" s="10"/>
      <c r="GRY51" s="10"/>
      <c r="GRZ51" s="10"/>
      <c r="GSA51" s="10"/>
      <c r="GSB51" s="10"/>
      <c r="GSC51" s="10"/>
      <c r="GSD51" s="10"/>
      <c r="GSE51" s="10"/>
      <c r="GSF51" s="10"/>
      <c r="GSG51" s="10"/>
      <c r="GSH51" s="10"/>
      <c r="GSI51" s="10"/>
      <c r="GSJ51" s="10"/>
      <c r="GSK51" s="10"/>
      <c r="GSL51" s="10"/>
      <c r="GSM51" s="10"/>
      <c r="GSN51" s="10"/>
      <c r="GSO51" s="10"/>
      <c r="GSP51" s="10"/>
      <c r="GSQ51" s="10"/>
      <c r="GSR51" s="10"/>
      <c r="GSS51" s="10"/>
      <c r="GST51" s="10"/>
      <c r="GSU51" s="10"/>
      <c r="GSV51" s="10"/>
      <c r="GSW51" s="10"/>
      <c r="GSX51" s="10"/>
      <c r="GSY51" s="10"/>
      <c r="GSZ51" s="10"/>
      <c r="GTA51" s="10"/>
      <c r="GTB51" s="10"/>
      <c r="GTC51" s="10"/>
      <c r="GTD51" s="10"/>
      <c r="GTE51" s="10"/>
      <c r="GTF51" s="10"/>
      <c r="GTG51" s="10"/>
      <c r="GTH51" s="10"/>
      <c r="GTI51" s="10"/>
      <c r="GTJ51" s="10"/>
      <c r="GTK51" s="10"/>
      <c r="GTL51" s="10"/>
      <c r="GTM51" s="10"/>
      <c r="GTN51" s="10"/>
      <c r="GTO51" s="10"/>
      <c r="GTP51" s="10"/>
      <c r="GTQ51" s="10"/>
      <c r="GTR51" s="10"/>
      <c r="GTS51" s="10"/>
      <c r="GTT51" s="10"/>
      <c r="GTU51" s="10"/>
      <c r="GTV51" s="10"/>
      <c r="GTW51" s="10"/>
      <c r="GTX51" s="10"/>
      <c r="GTY51" s="10"/>
      <c r="GTZ51" s="10"/>
      <c r="GUA51" s="10"/>
      <c r="GUB51" s="10"/>
      <c r="GUC51" s="10"/>
      <c r="GUD51" s="10"/>
      <c r="GUE51" s="10"/>
      <c r="GUF51" s="10"/>
      <c r="GUG51" s="10"/>
      <c r="GUH51" s="10"/>
      <c r="GUI51" s="10"/>
      <c r="GUJ51" s="10"/>
      <c r="GUK51" s="10"/>
      <c r="GUL51" s="10"/>
      <c r="GUM51" s="10"/>
      <c r="GUN51" s="10"/>
      <c r="GUO51" s="10"/>
      <c r="GUP51" s="10"/>
      <c r="GUQ51" s="10"/>
      <c r="GUR51" s="10"/>
      <c r="GUS51" s="10"/>
      <c r="GUT51" s="10"/>
      <c r="GUU51" s="10"/>
      <c r="GUV51" s="10"/>
      <c r="GUW51" s="10"/>
      <c r="GUX51" s="10"/>
      <c r="GUY51" s="10"/>
      <c r="GUZ51" s="10"/>
      <c r="GVA51" s="10"/>
      <c r="GVB51" s="10"/>
      <c r="GVC51" s="10"/>
      <c r="GVD51" s="10"/>
      <c r="GVE51" s="10"/>
      <c r="GVF51" s="10"/>
      <c r="GVG51" s="10"/>
      <c r="GVH51" s="10"/>
      <c r="GVI51" s="10"/>
      <c r="GVJ51" s="10"/>
      <c r="GVK51" s="10"/>
      <c r="GVL51" s="10"/>
      <c r="GVM51" s="10"/>
      <c r="GVN51" s="10"/>
      <c r="GVO51" s="10"/>
      <c r="GVP51" s="10"/>
      <c r="GVQ51" s="10"/>
      <c r="GVR51" s="10"/>
      <c r="GVS51" s="10"/>
      <c r="GVT51" s="10"/>
      <c r="GVU51" s="10"/>
      <c r="GVV51" s="10"/>
      <c r="GVW51" s="10"/>
      <c r="GVX51" s="10"/>
      <c r="GVY51" s="10"/>
      <c r="GVZ51" s="10"/>
      <c r="GWA51" s="10"/>
      <c r="GWB51" s="10"/>
      <c r="GWC51" s="10"/>
      <c r="GWD51" s="10"/>
      <c r="GWE51" s="10"/>
      <c r="GWF51" s="10"/>
      <c r="GWG51" s="10"/>
      <c r="GWH51" s="10"/>
      <c r="GWI51" s="10"/>
      <c r="GWJ51" s="10"/>
      <c r="GWK51" s="10"/>
      <c r="GWL51" s="10"/>
      <c r="GWM51" s="10"/>
      <c r="GWN51" s="10"/>
      <c r="GWO51" s="10"/>
      <c r="GWP51" s="10"/>
      <c r="GWQ51" s="10"/>
      <c r="GWR51" s="10"/>
      <c r="GWS51" s="10"/>
      <c r="GWT51" s="10"/>
      <c r="GWU51" s="10"/>
      <c r="GWV51" s="10"/>
      <c r="GWW51" s="10"/>
      <c r="GWX51" s="10"/>
      <c r="GWY51" s="10"/>
      <c r="GWZ51" s="10"/>
      <c r="GXA51" s="10"/>
      <c r="GXB51" s="10"/>
      <c r="GXC51" s="10"/>
      <c r="GXD51" s="10"/>
      <c r="GXE51" s="10"/>
      <c r="GXF51" s="10"/>
      <c r="GXG51" s="10"/>
      <c r="GXH51" s="10"/>
      <c r="GXI51" s="10"/>
      <c r="GXJ51" s="10"/>
      <c r="GXK51" s="10"/>
      <c r="GXL51" s="10"/>
      <c r="GXM51" s="10"/>
      <c r="GXN51" s="10"/>
      <c r="GXO51" s="10"/>
      <c r="GXP51" s="10"/>
      <c r="GXQ51" s="10"/>
      <c r="GXR51" s="10"/>
      <c r="GXS51" s="10"/>
      <c r="GXT51" s="10"/>
      <c r="GXU51" s="10"/>
      <c r="GXV51" s="10"/>
      <c r="GXW51" s="10"/>
      <c r="GXX51" s="10"/>
      <c r="GXY51" s="10"/>
      <c r="GXZ51" s="10"/>
      <c r="GYA51" s="10"/>
      <c r="GYB51" s="10"/>
      <c r="GYC51" s="10"/>
      <c r="GYD51" s="10"/>
      <c r="GYE51" s="10"/>
      <c r="GYF51" s="10"/>
      <c r="GYG51" s="10"/>
      <c r="GYH51" s="10"/>
      <c r="GYI51" s="10"/>
      <c r="GYJ51" s="10"/>
      <c r="GYK51" s="10"/>
      <c r="GYL51" s="10"/>
      <c r="GYM51" s="10"/>
      <c r="GYN51" s="10"/>
      <c r="GYO51" s="10"/>
      <c r="GYP51" s="10"/>
      <c r="GYQ51" s="10"/>
      <c r="GYR51" s="10"/>
      <c r="GYS51" s="10"/>
      <c r="GYT51" s="10"/>
      <c r="GYU51" s="10"/>
      <c r="GYV51" s="10"/>
      <c r="GYW51" s="10"/>
      <c r="GYX51" s="10"/>
      <c r="GYY51" s="10"/>
      <c r="GYZ51" s="10"/>
      <c r="GZA51" s="10"/>
      <c r="GZB51" s="10"/>
      <c r="GZC51" s="10"/>
      <c r="GZD51" s="10"/>
      <c r="GZE51" s="10"/>
      <c r="GZF51" s="10"/>
      <c r="GZG51" s="10"/>
      <c r="GZH51" s="10"/>
      <c r="GZI51" s="10"/>
      <c r="GZJ51" s="10"/>
      <c r="GZK51" s="10"/>
      <c r="GZL51" s="10"/>
      <c r="GZM51" s="10"/>
      <c r="GZN51" s="10"/>
      <c r="GZO51" s="10"/>
      <c r="GZP51" s="10"/>
      <c r="GZQ51" s="10"/>
      <c r="GZR51" s="10"/>
      <c r="GZS51" s="10"/>
      <c r="GZT51" s="10"/>
      <c r="GZU51" s="10"/>
      <c r="GZV51" s="10"/>
      <c r="GZW51" s="10"/>
      <c r="GZX51" s="10"/>
      <c r="GZY51" s="10"/>
      <c r="GZZ51" s="10"/>
      <c r="HAA51" s="10"/>
      <c r="HAB51" s="10"/>
      <c r="HAC51" s="10"/>
      <c r="HAD51" s="10"/>
      <c r="HAE51" s="10"/>
      <c r="HAF51" s="10"/>
      <c r="HAG51" s="10"/>
      <c r="HAH51" s="10"/>
      <c r="HAI51" s="10"/>
      <c r="HAJ51" s="10"/>
      <c r="HAK51" s="10"/>
      <c r="HAL51" s="10"/>
      <c r="HAM51" s="10"/>
      <c r="HAN51" s="10"/>
      <c r="HAO51" s="10"/>
      <c r="HAP51" s="10"/>
      <c r="HAQ51" s="10"/>
      <c r="HAR51" s="10"/>
      <c r="HAS51" s="10"/>
      <c r="HAT51" s="10"/>
      <c r="HAU51" s="10"/>
      <c r="HAV51" s="10"/>
      <c r="HAW51" s="10"/>
      <c r="HAX51" s="10"/>
      <c r="HAY51" s="10"/>
      <c r="HAZ51" s="10"/>
      <c r="HBA51" s="10"/>
      <c r="HBB51" s="10"/>
      <c r="HBC51" s="10"/>
      <c r="HBD51" s="10"/>
      <c r="HBE51" s="10"/>
      <c r="HBF51" s="10"/>
      <c r="HBG51" s="10"/>
      <c r="HBH51" s="10"/>
      <c r="HBI51" s="10"/>
      <c r="HBJ51" s="10"/>
      <c r="HBK51" s="10"/>
      <c r="HBL51" s="10"/>
      <c r="HBM51" s="10"/>
      <c r="HBN51" s="10"/>
      <c r="HBO51" s="10"/>
      <c r="HBP51" s="10"/>
      <c r="HBQ51" s="10"/>
      <c r="HBR51" s="10"/>
      <c r="HBS51" s="10"/>
      <c r="HBT51" s="10"/>
      <c r="HBU51" s="10"/>
      <c r="HBV51" s="10"/>
      <c r="HBW51" s="10"/>
      <c r="HBX51" s="10"/>
      <c r="HBY51" s="10"/>
      <c r="HBZ51" s="10"/>
      <c r="HCA51" s="10"/>
      <c r="HCB51" s="10"/>
      <c r="HCC51" s="10"/>
      <c r="HCD51" s="10"/>
      <c r="HCE51" s="10"/>
      <c r="HCF51" s="10"/>
      <c r="HCG51" s="10"/>
      <c r="HCH51" s="10"/>
      <c r="HCI51" s="10"/>
      <c r="HCJ51" s="10"/>
      <c r="HCK51" s="10"/>
      <c r="HCL51" s="10"/>
      <c r="HCM51" s="10"/>
      <c r="HCN51" s="10"/>
      <c r="HCO51" s="10"/>
      <c r="HCP51" s="10"/>
      <c r="HCQ51" s="10"/>
      <c r="HCR51" s="10"/>
      <c r="HCS51" s="10"/>
      <c r="HCT51" s="10"/>
      <c r="HCU51" s="10"/>
      <c r="HCV51" s="10"/>
      <c r="HCW51" s="10"/>
      <c r="HCX51" s="10"/>
      <c r="HCY51" s="10"/>
      <c r="HCZ51" s="10"/>
      <c r="HDA51" s="10"/>
      <c r="HDB51" s="10"/>
      <c r="HDC51" s="10"/>
      <c r="HDD51" s="10"/>
      <c r="HDE51" s="10"/>
      <c r="HDF51" s="10"/>
      <c r="HDG51" s="10"/>
      <c r="HDH51" s="10"/>
      <c r="HDI51" s="10"/>
      <c r="HDJ51" s="10"/>
      <c r="HDK51" s="10"/>
      <c r="HDL51" s="10"/>
      <c r="HDM51" s="10"/>
      <c r="HDN51" s="10"/>
      <c r="HDO51" s="10"/>
      <c r="HDP51" s="10"/>
      <c r="HDQ51" s="10"/>
      <c r="HDR51" s="10"/>
      <c r="HDS51" s="10"/>
      <c r="HDT51" s="10"/>
      <c r="HDU51" s="10"/>
      <c r="HDV51" s="10"/>
      <c r="HDW51" s="10"/>
      <c r="HDX51" s="10"/>
      <c r="HDY51" s="10"/>
      <c r="HDZ51" s="10"/>
      <c r="HEA51" s="10"/>
      <c r="HEB51" s="10"/>
      <c r="HEC51" s="10"/>
      <c r="HED51" s="10"/>
      <c r="HEE51" s="10"/>
      <c r="HEF51" s="10"/>
      <c r="HEG51" s="10"/>
      <c r="HEH51" s="10"/>
      <c r="HEI51" s="10"/>
      <c r="HEJ51" s="10"/>
      <c r="HEK51" s="10"/>
      <c r="HEL51" s="10"/>
      <c r="HEM51" s="10"/>
      <c r="HEN51" s="10"/>
      <c r="HEO51" s="10"/>
      <c r="HEP51" s="10"/>
      <c r="HEQ51" s="10"/>
      <c r="HER51" s="10"/>
      <c r="HES51" s="10"/>
      <c r="HET51" s="10"/>
      <c r="HEU51" s="10"/>
      <c r="HEV51" s="10"/>
      <c r="HEW51" s="10"/>
      <c r="HEX51" s="10"/>
      <c r="HEY51" s="10"/>
      <c r="HEZ51" s="10"/>
      <c r="HFA51" s="10"/>
      <c r="HFB51" s="10"/>
      <c r="HFC51" s="10"/>
      <c r="HFD51" s="10"/>
      <c r="HFE51" s="10"/>
      <c r="HFF51" s="10"/>
      <c r="HFG51" s="10"/>
      <c r="HFH51" s="10"/>
      <c r="HFI51" s="10"/>
      <c r="HFJ51" s="10"/>
      <c r="HFK51" s="10"/>
      <c r="HFL51" s="10"/>
      <c r="HFM51" s="10"/>
      <c r="HFN51" s="10"/>
      <c r="HFO51" s="10"/>
      <c r="HFP51" s="10"/>
      <c r="HFQ51" s="10"/>
      <c r="HFR51" s="10"/>
      <c r="HFS51" s="10"/>
      <c r="HFT51" s="10"/>
      <c r="HFU51" s="10"/>
      <c r="HFV51" s="10"/>
      <c r="HFW51" s="10"/>
      <c r="HFX51" s="10"/>
      <c r="HFY51" s="10"/>
      <c r="HFZ51" s="10"/>
      <c r="HGA51" s="10"/>
      <c r="HGB51" s="10"/>
      <c r="HGC51" s="10"/>
      <c r="HGD51" s="10"/>
      <c r="HGE51" s="10"/>
      <c r="HGF51" s="10"/>
      <c r="HGG51" s="10"/>
      <c r="HGH51" s="10"/>
      <c r="HGI51" s="10"/>
      <c r="HGJ51" s="10"/>
      <c r="HGK51" s="10"/>
      <c r="HGL51" s="10"/>
      <c r="HGM51" s="10"/>
      <c r="HGN51" s="10"/>
      <c r="HGO51" s="10"/>
      <c r="HGP51" s="10"/>
      <c r="HGQ51" s="10"/>
      <c r="HGR51" s="10"/>
      <c r="HGS51" s="10"/>
      <c r="HGT51" s="10"/>
      <c r="HGU51" s="10"/>
      <c r="HGV51" s="10"/>
      <c r="HGW51" s="10"/>
      <c r="HGX51" s="10"/>
      <c r="HGY51" s="10"/>
      <c r="HGZ51" s="10"/>
      <c r="HHA51" s="10"/>
      <c r="HHB51" s="10"/>
      <c r="HHC51" s="10"/>
      <c r="HHD51" s="10"/>
      <c r="HHE51" s="10"/>
      <c r="HHF51" s="10"/>
      <c r="HHG51" s="10"/>
      <c r="HHH51" s="10"/>
      <c r="HHI51" s="10"/>
      <c r="HHJ51" s="10"/>
      <c r="HHK51" s="10"/>
      <c r="HHL51" s="10"/>
      <c r="HHM51" s="10"/>
      <c r="HHN51" s="10"/>
      <c r="HHO51" s="10"/>
      <c r="HHP51" s="10"/>
      <c r="HHQ51" s="10"/>
      <c r="HHR51" s="10"/>
      <c r="HHS51" s="10"/>
      <c r="HHT51" s="10"/>
      <c r="HHU51" s="10"/>
      <c r="HHV51" s="10"/>
      <c r="HHW51" s="10"/>
      <c r="HHX51" s="10"/>
      <c r="HHY51" s="10"/>
      <c r="HHZ51" s="10"/>
      <c r="HIA51" s="10"/>
      <c r="HIB51" s="10"/>
      <c r="HIC51" s="10"/>
      <c r="HID51" s="10"/>
      <c r="HIE51" s="10"/>
      <c r="HIF51" s="10"/>
      <c r="HIG51" s="10"/>
      <c r="HIH51" s="10"/>
      <c r="HII51" s="10"/>
      <c r="HIJ51" s="10"/>
      <c r="HIK51" s="10"/>
      <c r="HIL51" s="10"/>
      <c r="HIM51" s="10"/>
      <c r="HIN51" s="10"/>
      <c r="HIO51" s="10"/>
      <c r="HIP51" s="10"/>
      <c r="HIQ51" s="10"/>
      <c r="HIR51" s="10"/>
      <c r="HIS51" s="10"/>
      <c r="HIT51" s="10"/>
      <c r="HIU51" s="10"/>
      <c r="HIV51" s="10"/>
      <c r="HIW51" s="10"/>
      <c r="HIX51" s="10"/>
      <c r="HIY51" s="10"/>
      <c r="HIZ51" s="10"/>
      <c r="HJA51" s="10"/>
      <c r="HJB51" s="10"/>
      <c r="HJC51" s="10"/>
      <c r="HJD51" s="10"/>
      <c r="HJE51" s="10"/>
      <c r="HJF51" s="10"/>
      <c r="HJG51" s="10"/>
      <c r="HJH51" s="10"/>
      <c r="HJI51" s="10"/>
      <c r="HJJ51" s="10"/>
      <c r="HJK51" s="10"/>
      <c r="HJL51" s="10"/>
      <c r="HJM51" s="10"/>
      <c r="HJN51" s="10"/>
      <c r="HJO51" s="10"/>
      <c r="HJP51" s="10"/>
      <c r="HJQ51" s="10"/>
      <c r="HJR51" s="10"/>
      <c r="HJS51" s="10"/>
      <c r="HJT51" s="10"/>
      <c r="HJU51" s="10"/>
      <c r="HJV51" s="10"/>
      <c r="HJW51" s="10"/>
      <c r="HJX51" s="10"/>
      <c r="HJY51" s="10"/>
      <c r="HJZ51" s="10"/>
      <c r="HKA51" s="10"/>
      <c r="HKB51" s="10"/>
      <c r="HKC51" s="10"/>
      <c r="HKD51" s="10"/>
      <c r="HKE51" s="10"/>
      <c r="HKF51" s="10"/>
      <c r="HKG51" s="10"/>
      <c r="HKH51" s="10"/>
      <c r="HKI51" s="10"/>
      <c r="HKJ51" s="10"/>
      <c r="HKK51" s="10"/>
      <c r="HKL51" s="10"/>
      <c r="HKM51" s="10"/>
      <c r="HKN51" s="10"/>
      <c r="HKO51" s="10"/>
      <c r="HKP51" s="10"/>
      <c r="HKQ51" s="10"/>
      <c r="HKR51" s="10"/>
      <c r="HKS51" s="10"/>
      <c r="HKT51" s="10"/>
      <c r="HKU51" s="10"/>
      <c r="HKV51" s="10"/>
      <c r="HKW51" s="10"/>
      <c r="HKX51" s="10"/>
      <c r="HKY51" s="10"/>
      <c r="HKZ51" s="10"/>
      <c r="HLA51" s="10"/>
      <c r="HLB51" s="10"/>
      <c r="HLC51" s="10"/>
      <c r="HLD51" s="10"/>
      <c r="HLE51" s="10"/>
      <c r="HLF51" s="10"/>
      <c r="HLG51" s="10"/>
      <c r="HLH51" s="10"/>
      <c r="HLI51" s="10"/>
      <c r="HLJ51" s="10"/>
      <c r="HLK51" s="10"/>
      <c r="HLL51" s="10"/>
      <c r="HLM51" s="10"/>
      <c r="HLN51" s="10"/>
      <c r="HLO51" s="10"/>
      <c r="HLP51" s="10"/>
      <c r="HLQ51" s="10"/>
      <c r="HLR51" s="10"/>
      <c r="HLS51" s="10"/>
      <c r="HLT51" s="10"/>
      <c r="HLU51" s="10"/>
      <c r="HLV51" s="10"/>
      <c r="HLW51" s="10"/>
      <c r="HLX51" s="10"/>
      <c r="HLY51" s="10"/>
      <c r="HLZ51" s="10"/>
      <c r="HMA51" s="10"/>
      <c r="HMB51" s="10"/>
      <c r="HMC51" s="10"/>
      <c r="HMD51" s="10"/>
      <c r="HME51" s="10"/>
      <c r="HMF51" s="10"/>
      <c r="HMG51" s="10"/>
      <c r="HMH51" s="10"/>
      <c r="HMI51" s="10"/>
      <c r="HMJ51" s="10"/>
      <c r="HMK51" s="10"/>
      <c r="HML51" s="10"/>
      <c r="HMM51" s="10"/>
      <c r="HMN51" s="10"/>
      <c r="HMO51" s="10"/>
      <c r="HMP51" s="10"/>
      <c r="HMQ51" s="10"/>
      <c r="HMR51" s="10"/>
      <c r="HMS51" s="10"/>
      <c r="HMT51" s="10"/>
      <c r="HMU51" s="10"/>
      <c r="HMV51" s="10"/>
      <c r="HMW51" s="10"/>
      <c r="HMX51" s="10"/>
      <c r="HMY51" s="10"/>
      <c r="HMZ51" s="10"/>
      <c r="HNA51" s="10"/>
      <c r="HNB51" s="10"/>
      <c r="HNC51" s="10"/>
      <c r="HND51" s="10"/>
      <c r="HNE51" s="10"/>
      <c r="HNF51" s="10"/>
      <c r="HNG51" s="10"/>
      <c r="HNH51" s="10"/>
      <c r="HNI51" s="10"/>
      <c r="HNJ51" s="10"/>
      <c r="HNK51" s="10"/>
      <c r="HNL51" s="10"/>
      <c r="HNM51" s="10"/>
      <c r="HNN51" s="10"/>
      <c r="HNO51" s="10"/>
      <c r="HNP51" s="10"/>
      <c r="HNQ51" s="10"/>
      <c r="HNR51" s="10"/>
      <c r="HNS51" s="10"/>
      <c r="HNT51" s="10"/>
      <c r="HNU51" s="10"/>
      <c r="HNV51" s="10"/>
      <c r="HNW51" s="10"/>
      <c r="HNX51" s="10"/>
      <c r="HNY51" s="10"/>
      <c r="HNZ51" s="10"/>
      <c r="HOA51" s="10"/>
      <c r="HOB51" s="10"/>
      <c r="HOC51" s="10"/>
      <c r="HOD51" s="10"/>
      <c r="HOE51" s="10"/>
      <c r="HOF51" s="10"/>
      <c r="HOG51" s="10"/>
      <c r="HOH51" s="10"/>
      <c r="HOI51" s="10"/>
      <c r="HOJ51" s="10"/>
      <c r="HOK51" s="10"/>
      <c r="HOL51" s="10"/>
      <c r="HOM51" s="10"/>
      <c r="HON51" s="10"/>
      <c r="HOO51" s="10"/>
      <c r="HOP51" s="10"/>
      <c r="HOQ51" s="10"/>
      <c r="HOR51" s="10"/>
      <c r="HOS51" s="10"/>
      <c r="HOT51" s="10"/>
      <c r="HOU51" s="10"/>
      <c r="HOV51" s="10"/>
      <c r="HOW51" s="10"/>
      <c r="HOX51" s="10"/>
      <c r="HOY51" s="10"/>
      <c r="HOZ51" s="10"/>
      <c r="HPA51" s="10"/>
      <c r="HPB51" s="10"/>
      <c r="HPC51" s="10"/>
      <c r="HPD51" s="10"/>
      <c r="HPE51" s="10"/>
      <c r="HPF51" s="10"/>
      <c r="HPG51" s="10"/>
      <c r="HPH51" s="10"/>
      <c r="HPI51" s="10"/>
      <c r="HPJ51" s="10"/>
      <c r="HPK51" s="10"/>
      <c r="HPL51" s="10"/>
      <c r="HPM51" s="10"/>
      <c r="HPN51" s="10"/>
      <c r="HPO51" s="10"/>
      <c r="HPP51" s="10"/>
      <c r="HPQ51" s="10"/>
      <c r="HPR51" s="10"/>
      <c r="HPS51" s="10"/>
      <c r="HPT51" s="10"/>
      <c r="HPU51" s="10"/>
      <c r="HPV51" s="10"/>
      <c r="HPW51" s="10"/>
      <c r="HPX51" s="10"/>
      <c r="HPY51" s="10"/>
      <c r="HPZ51" s="10"/>
      <c r="HQA51" s="10"/>
      <c r="HQB51" s="10"/>
      <c r="HQC51" s="10"/>
      <c r="HQD51" s="10"/>
      <c r="HQE51" s="10"/>
      <c r="HQF51" s="10"/>
      <c r="HQG51" s="10"/>
      <c r="HQH51" s="10"/>
      <c r="HQI51" s="10"/>
      <c r="HQJ51" s="10"/>
      <c r="HQK51" s="10"/>
      <c r="HQL51" s="10"/>
      <c r="HQM51" s="10"/>
      <c r="HQN51" s="10"/>
      <c r="HQO51" s="10"/>
      <c r="HQP51" s="10"/>
      <c r="HQQ51" s="10"/>
      <c r="HQR51" s="10"/>
      <c r="HQS51" s="10"/>
      <c r="HQT51" s="10"/>
      <c r="HQU51" s="10"/>
      <c r="HQV51" s="10"/>
      <c r="HQW51" s="10"/>
      <c r="HQX51" s="10"/>
      <c r="HQY51" s="10"/>
      <c r="HQZ51" s="10"/>
      <c r="HRA51" s="10"/>
      <c r="HRB51" s="10"/>
      <c r="HRC51" s="10"/>
      <c r="HRD51" s="10"/>
      <c r="HRE51" s="10"/>
      <c r="HRF51" s="10"/>
      <c r="HRG51" s="10"/>
      <c r="HRH51" s="10"/>
      <c r="HRI51" s="10"/>
      <c r="HRJ51" s="10"/>
      <c r="HRK51" s="10"/>
      <c r="HRL51" s="10"/>
      <c r="HRM51" s="10"/>
      <c r="HRN51" s="10"/>
      <c r="HRO51" s="10"/>
      <c r="HRP51" s="10"/>
      <c r="HRQ51" s="10"/>
      <c r="HRR51" s="10"/>
      <c r="HRS51" s="10"/>
      <c r="HRT51" s="10"/>
      <c r="HRU51" s="10"/>
      <c r="HRV51" s="10"/>
      <c r="HRW51" s="10"/>
      <c r="HRX51" s="10"/>
      <c r="HRY51" s="10"/>
      <c r="HRZ51" s="10"/>
      <c r="HSA51" s="10"/>
      <c r="HSB51" s="10"/>
      <c r="HSC51" s="10"/>
      <c r="HSD51" s="10"/>
      <c r="HSE51" s="10"/>
      <c r="HSF51" s="10"/>
      <c r="HSG51" s="10"/>
      <c r="HSH51" s="10"/>
      <c r="HSI51" s="10"/>
      <c r="HSJ51" s="10"/>
      <c r="HSK51" s="10"/>
      <c r="HSL51" s="10"/>
      <c r="HSM51" s="10"/>
      <c r="HSN51" s="10"/>
      <c r="HSO51" s="10"/>
      <c r="HSP51" s="10"/>
      <c r="HSQ51" s="10"/>
      <c r="HSR51" s="10"/>
      <c r="HSS51" s="10"/>
      <c r="HST51" s="10"/>
      <c r="HSU51" s="10"/>
      <c r="HSV51" s="10"/>
      <c r="HSW51" s="10"/>
      <c r="HSX51" s="10"/>
      <c r="HSY51" s="10"/>
      <c r="HSZ51" s="10"/>
      <c r="HTA51" s="10"/>
      <c r="HTB51" s="10"/>
      <c r="HTC51" s="10"/>
      <c r="HTD51" s="10"/>
      <c r="HTE51" s="10"/>
      <c r="HTF51" s="10"/>
      <c r="HTG51" s="10"/>
      <c r="HTH51" s="10"/>
      <c r="HTI51" s="10"/>
      <c r="HTJ51" s="10"/>
      <c r="HTK51" s="10"/>
      <c r="HTL51" s="10"/>
      <c r="HTM51" s="10"/>
      <c r="HTN51" s="10"/>
      <c r="HTO51" s="10"/>
      <c r="HTP51" s="10"/>
      <c r="HTQ51" s="10"/>
      <c r="HTR51" s="10"/>
      <c r="HTS51" s="10"/>
      <c r="HTT51" s="10"/>
      <c r="HTU51" s="10"/>
      <c r="HTV51" s="10"/>
      <c r="HTW51" s="10"/>
      <c r="HTX51" s="10"/>
      <c r="HTY51" s="10"/>
      <c r="HTZ51" s="10"/>
      <c r="HUA51" s="10"/>
      <c r="HUB51" s="10"/>
      <c r="HUC51" s="10"/>
      <c r="HUD51" s="10"/>
      <c r="HUE51" s="10"/>
      <c r="HUF51" s="10"/>
      <c r="HUG51" s="10"/>
      <c r="HUH51" s="10"/>
      <c r="HUI51" s="10"/>
      <c r="HUJ51" s="10"/>
      <c r="HUK51" s="10"/>
      <c r="HUL51" s="10"/>
      <c r="HUM51" s="10"/>
      <c r="HUN51" s="10"/>
      <c r="HUO51" s="10"/>
      <c r="HUP51" s="10"/>
      <c r="HUQ51" s="10"/>
      <c r="HUR51" s="10"/>
      <c r="HUS51" s="10"/>
      <c r="HUT51" s="10"/>
      <c r="HUU51" s="10"/>
      <c r="HUV51" s="10"/>
      <c r="HUW51" s="10"/>
      <c r="HUX51" s="10"/>
      <c r="HUY51" s="10"/>
      <c r="HUZ51" s="10"/>
      <c r="HVA51" s="10"/>
      <c r="HVB51" s="10"/>
      <c r="HVC51" s="10"/>
      <c r="HVD51" s="10"/>
      <c r="HVE51" s="10"/>
      <c r="HVF51" s="10"/>
      <c r="HVG51" s="10"/>
      <c r="HVH51" s="10"/>
      <c r="HVI51" s="10"/>
      <c r="HVJ51" s="10"/>
      <c r="HVK51" s="10"/>
      <c r="HVL51" s="10"/>
      <c r="HVM51" s="10"/>
      <c r="HVN51" s="10"/>
      <c r="HVO51" s="10"/>
      <c r="HVP51" s="10"/>
      <c r="HVQ51" s="10"/>
      <c r="HVR51" s="10"/>
      <c r="HVS51" s="10"/>
      <c r="HVT51" s="10"/>
      <c r="HVU51" s="10"/>
      <c r="HVV51" s="10"/>
      <c r="HVW51" s="10"/>
      <c r="HVX51" s="10"/>
      <c r="HVY51" s="10"/>
      <c r="HVZ51" s="10"/>
      <c r="HWA51" s="10"/>
      <c r="HWB51" s="10"/>
      <c r="HWC51" s="10"/>
      <c r="HWD51" s="10"/>
      <c r="HWE51" s="10"/>
      <c r="HWF51" s="10"/>
      <c r="HWG51" s="10"/>
      <c r="HWH51" s="10"/>
      <c r="HWI51" s="10"/>
      <c r="HWJ51" s="10"/>
      <c r="HWK51" s="10"/>
      <c r="HWL51" s="10"/>
      <c r="HWM51" s="10"/>
      <c r="HWN51" s="10"/>
      <c r="HWO51" s="10"/>
      <c r="HWP51" s="10"/>
      <c r="HWQ51" s="10"/>
      <c r="HWR51" s="10"/>
      <c r="HWS51" s="10"/>
      <c r="HWT51" s="10"/>
      <c r="HWU51" s="10"/>
      <c r="HWV51" s="10"/>
      <c r="HWW51" s="10"/>
      <c r="HWX51" s="10"/>
      <c r="HWY51" s="10"/>
      <c r="HWZ51" s="10"/>
      <c r="HXA51" s="10"/>
      <c r="HXB51" s="10"/>
      <c r="HXC51" s="10"/>
      <c r="HXD51" s="10"/>
      <c r="HXE51" s="10"/>
      <c r="HXF51" s="10"/>
      <c r="HXG51" s="10"/>
      <c r="HXH51" s="10"/>
      <c r="HXI51" s="10"/>
      <c r="HXJ51" s="10"/>
      <c r="HXK51" s="10"/>
      <c r="HXL51" s="10"/>
      <c r="HXM51" s="10"/>
      <c r="HXN51" s="10"/>
      <c r="HXO51" s="10"/>
      <c r="HXP51" s="10"/>
      <c r="HXQ51" s="10"/>
      <c r="HXR51" s="10"/>
      <c r="HXS51" s="10"/>
      <c r="HXT51" s="10"/>
      <c r="HXU51" s="10"/>
      <c r="HXV51" s="10"/>
      <c r="HXW51" s="10"/>
      <c r="HXX51" s="10"/>
      <c r="HXY51" s="10"/>
      <c r="HXZ51" s="10"/>
      <c r="HYA51" s="10"/>
      <c r="HYB51" s="10"/>
      <c r="HYC51" s="10"/>
      <c r="HYD51" s="10"/>
      <c r="HYE51" s="10"/>
      <c r="HYF51" s="10"/>
      <c r="HYG51" s="10"/>
      <c r="HYH51" s="10"/>
      <c r="HYI51" s="10"/>
      <c r="HYJ51" s="10"/>
      <c r="HYK51" s="10"/>
      <c r="HYL51" s="10"/>
      <c r="HYM51" s="10"/>
      <c r="HYN51" s="10"/>
      <c r="HYO51" s="10"/>
      <c r="HYP51" s="10"/>
      <c r="HYQ51" s="10"/>
      <c r="HYR51" s="10"/>
      <c r="HYS51" s="10"/>
      <c r="HYT51" s="10"/>
      <c r="HYU51" s="10"/>
      <c r="HYV51" s="10"/>
      <c r="HYW51" s="10"/>
      <c r="HYX51" s="10"/>
      <c r="HYY51" s="10"/>
      <c r="HYZ51" s="10"/>
      <c r="HZA51" s="10"/>
      <c r="HZB51" s="10"/>
      <c r="HZC51" s="10"/>
      <c r="HZD51" s="10"/>
      <c r="HZE51" s="10"/>
      <c r="HZF51" s="10"/>
      <c r="HZG51" s="10"/>
      <c r="HZH51" s="10"/>
      <c r="HZI51" s="10"/>
      <c r="HZJ51" s="10"/>
      <c r="HZK51" s="10"/>
      <c r="HZL51" s="10"/>
      <c r="HZM51" s="10"/>
      <c r="HZN51" s="10"/>
      <c r="HZO51" s="10"/>
      <c r="HZP51" s="10"/>
      <c r="HZQ51" s="10"/>
      <c r="HZR51" s="10"/>
      <c r="HZS51" s="10"/>
      <c r="HZT51" s="10"/>
      <c r="HZU51" s="10"/>
      <c r="HZV51" s="10"/>
      <c r="HZW51" s="10"/>
      <c r="HZX51" s="10"/>
      <c r="HZY51" s="10"/>
      <c r="HZZ51" s="10"/>
      <c r="IAA51" s="10"/>
      <c r="IAB51" s="10"/>
      <c r="IAC51" s="10"/>
      <c r="IAD51" s="10"/>
      <c r="IAE51" s="10"/>
      <c r="IAF51" s="10"/>
      <c r="IAG51" s="10"/>
      <c r="IAH51" s="10"/>
      <c r="IAI51" s="10"/>
      <c r="IAJ51" s="10"/>
      <c r="IAK51" s="10"/>
      <c r="IAL51" s="10"/>
      <c r="IAM51" s="10"/>
      <c r="IAN51" s="10"/>
      <c r="IAO51" s="10"/>
      <c r="IAP51" s="10"/>
      <c r="IAQ51" s="10"/>
      <c r="IAR51" s="10"/>
      <c r="IAS51" s="10"/>
      <c r="IAT51" s="10"/>
      <c r="IAU51" s="10"/>
      <c r="IAV51" s="10"/>
      <c r="IAW51" s="10"/>
      <c r="IAX51" s="10"/>
      <c r="IAY51" s="10"/>
      <c r="IAZ51" s="10"/>
      <c r="IBA51" s="10"/>
      <c r="IBB51" s="10"/>
      <c r="IBC51" s="10"/>
      <c r="IBD51" s="10"/>
      <c r="IBE51" s="10"/>
      <c r="IBF51" s="10"/>
      <c r="IBG51" s="10"/>
      <c r="IBH51" s="10"/>
      <c r="IBI51" s="10"/>
      <c r="IBJ51" s="10"/>
      <c r="IBK51" s="10"/>
      <c r="IBL51" s="10"/>
      <c r="IBM51" s="10"/>
      <c r="IBN51" s="10"/>
      <c r="IBO51" s="10"/>
      <c r="IBP51" s="10"/>
      <c r="IBQ51" s="10"/>
      <c r="IBR51" s="10"/>
      <c r="IBS51" s="10"/>
      <c r="IBT51" s="10"/>
      <c r="IBU51" s="10"/>
      <c r="IBV51" s="10"/>
      <c r="IBW51" s="10"/>
      <c r="IBX51" s="10"/>
      <c r="IBY51" s="10"/>
      <c r="IBZ51" s="10"/>
      <c r="ICA51" s="10"/>
      <c r="ICB51" s="10"/>
      <c r="ICC51" s="10"/>
      <c r="ICD51" s="10"/>
      <c r="ICE51" s="10"/>
      <c r="ICF51" s="10"/>
      <c r="ICG51" s="10"/>
      <c r="ICH51" s="10"/>
      <c r="ICI51" s="10"/>
      <c r="ICJ51" s="10"/>
      <c r="ICK51" s="10"/>
      <c r="ICL51" s="10"/>
      <c r="ICM51" s="10"/>
      <c r="ICN51" s="10"/>
      <c r="ICO51" s="10"/>
      <c r="ICP51" s="10"/>
      <c r="ICQ51" s="10"/>
      <c r="ICR51" s="10"/>
      <c r="ICS51" s="10"/>
      <c r="ICT51" s="10"/>
      <c r="ICU51" s="10"/>
      <c r="ICV51" s="10"/>
      <c r="ICW51" s="10"/>
      <c r="ICX51" s="10"/>
      <c r="ICY51" s="10"/>
      <c r="ICZ51" s="10"/>
      <c r="IDA51" s="10"/>
      <c r="IDB51" s="10"/>
      <c r="IDC51" s="10"/>
      <c r="IDD51" s="10"/>
      <c r="IDE51" s="10"/>
      <c r="IDF51" s="10"/>
      <c r="IDG51" s="10"/>
      <c r="IDH51" s="10"/>
      <c r="IDI51" s="10"/>
      <c r="IDJ51" s="10"/>
      <c r="IDK51" s="10"/>
      <c r="IDL51" s="10"/>
      <c r="IDM51" s="10"/>
      <c r="IDN51" s="10"/>
      <c r="IDO51" s="10"/>
      <c r="IDP51" s="10"/>
      <c r="IDQ51" s="10"/>
      <c r="IDR51" s="10"/>
      <c r="IDS51" s="10"/>
      <c r="IDT51" s="10"/>
      <c r="IDU51" s="10"/>
      <c r="IDV51" s="10"/>
      <c r="IDW51" s="10"/>
      <c r="IDX51" s="10"/>
      <c r="IDY51" s="10"/>
      <c r="IDZ51" s="10"/>
      <c r="IEA51" s="10"/>
      <c r="IEB51" s="10"/>
      <c r="IEC51" s="10"/>
      <c r="IED51" s="10"/>
      <c r="IEE51" s="10"/>
      <c r="IEF51" s="10"/>
      <c r="IEG51" s="10"/>
      <c r="IEH51" s="10"/>
      <c r="IEI51" s="10"/>
      <c r="IEJ51" s="10"/>
      <c r="IEK51" s="10"/>
      <c r="IEL51" s="10"/>
      <c r="IEM51" s="10"/>
      <c r="IEN51" s="10"/>
      <c r="IEO51" s="10"/>
      <c r="IEP51" s="10"/>
      <c r="IEQ51" s="10"/>
      <c r="IER51" s="10"/>
      <c r="IES51" s="10"/>
      <c r="IET51" s="10"/>
      <c r="IEU51" s="10"/>
      <c r="IEV51" s="10"/>
      <c r="IEW51" s="10"/>
      <c r="IEX51" s="10"/>
      <c r="IEY51" s="10"/>
      <c r="IEZ51" s="10"/>
      <c r="IFA51" s="10"/>
      <c r="IFB51" s="10"/>
      <c r="IFC51" s="10"/>
      <c r="IFD51" s="10"/>
      <c r="IFE51" s="10"/>
      <c r="IFF51" s="10"/>
      <c r="IFG51" s="10"/>
      <c r="IFH51" s="10"/>
      <c r="IFI51" s="10"/>
      <c r="IFJ51" s="10"/>
      <c r="IFK51" s="10"/>
      <c r="IFL51" s="10"/>
      <c r="IFM51" s="10"/>
      <c r="IFN51" s="10"/>
      <c r="IFO51" s="10"/>
      <c r="IFP51" s="10"/>
      <c r="IFQ51" s="10"/>
      <c r="IFR51" s="10"/>
      <c r="IFS51" s="10"/>
      <c r="IFT51" s="10"/>
      <c r="IFU51" s="10"/>
      <c r="IFV51" s="10"/>
      <c r="IFW51" s="10"/>
      <c r="IFX51" s="10"/>
      <c r="IFY51" s="10"/>
      <c r="IFZ51" s="10"/>
      <c r="IGA51" s="10"/>
      <c r="IGB51" s="10"/>
      <c r="IGC51" s="10"/>
      <c r="IGD51" s="10"/>
      <c r="IGE51" s="10"/>
      <c r="IGF51" s="10"/>
      <c r="IGG51" s="10"/>
      <c r="IGH51" s="10"/>
      <c r="IGI51" s="10"/>
      <c r="IGJ51" s="10"/>
      <c r="IGK51" s="10"/>
      <c r="IGL51" s="10"/>
      <c r="IGM51" s="10"/>
      <c r="IGN51" s="10"/>
      <c r="IGO51" s="10"/>
      <c r="IGP51" s="10"/>
      <c r="IGQ51" s="10"/>
      <c r="IGR51" s="10"/>
      <c r="IGS51" s="10"/>
      <c r="IGT51" s="10"/>
      <c r="IGU51" s="10"/>
      <c r="IGV51" s="10"/>
      <c r="IGW51" s="10"/>
      <c r="IGX51" s="10"/>
      <c r="IGY51" s="10"/>
      <c r="IGZ51" s="10"/>
      <c r="IHA51" s="10"/>
      <c r="IHB51" s="10"/>
      <c r="IHC51" s="10"/>
      <c r="IHD51" s="10"/>
      <c r="IHE51" s="10"/>
      <c r="IHF51" s="10"/>
      <c r="IHG51" s="10"/>
      <c r="IHH51" s="10"/>
      <c r="IHI51" s="10"/>
      <c r="IHJ51" s="10"/>
      <c r="IHK51" s="10"/>
      <c r="IHL51" s="10"/>
      <c r="IHM51" s="10"/>
      <c r="IHN51" s="10"/>
      <c r="IHO51" s="10"/>
      <c r="IHP51" s="10"/>
      <c r="IHQ51" s="10"/>
      <c r="IHR51" s="10"/>
      <c r="IHS51" s="10"/>
      <c r="IHT51" s="10"/>
      <c r="IHU51" s="10"/>
      <c r="IHV51" s="10"/>
      <c r="IHW51" s="10"/>
      <c r="IHX51" s="10"/>
      <c r="IHY51" s="10"/>
      <c r="IHZ51" s="10"/>
      <c r="IIA51" s="10"/>
      <c r="IIB51" s="10"/>
      <c r="IIC51" s="10"/>
      <c r="IID51" s="10"/>
      <c r="IIE51" s="10"/>
      <c r="IIF51" s="10"/>
      <c r="IIG51" s="10"/>
      <c r="IIH51" s="10"/>
      <c r="III51" s="10"/>
      <c r="IIJ51" s="10"/>
      <c r="IIK51" s="10"/>
      <c r="IIL51" s="10"/>
      <c r="IIM51" s="10"/>
      <c r="IIN51" s="10"/>
      <c r="IIO51" s="10"/>
      <c r="IIP51" s="10"/>
      <c r="IIQ51" s="10"/>
      <c r="IIR51" s="10"/>
      <c r="IIS51" s="10"/>
      <c r="IIT51" s="10"/>
      <c r="IIU51" s="10"/>
      <c r="IIV51" s="10"/>
      <c r="IIW51" s="10"/>
      <c r="IIX51" s="10"/>
      <c r="IIY51" s="10"/>
      <c r="IIZ51" s="10"/>
      <c r="IJA51" s="10"/>
      <c r="IJB51" s="10"/>
      <c r="IJC51" s="10"/>
      <c r="IJD51" s="10"/>
      <c r="IJE51" s="10"/>
      <c r="IJF51" s="10"/>
      <c r="IJG51" s="10"/>
      <c r="IJH51" s="10"/>
      <c r="IJI51" s="10"/>
      <c r="IJJ51" s="10"/>
      <c r="IJK51" s="10"/>
      <c r="IJL51" s="10"/>
      <c r="IJM51" s="10"/>
      <c r="IJN51" s="10"/>
      <c r="IJO51" s="10"/>
      <c r="IJP51" s="10"/>
      <c r="IJQ51" s="10"/>
      <c r="IJR51" s="10"/>
      <c r="IJS51" s="10"/>
      <c r="IJT51" s="10"/>
      <c r="IJU51" s="10"/>
      <c r="IJV51" s="10"/>
      <c r="IJW51" s="10"/>
      <c r="IJX51" s="10"/>
      <c r="IJY51" s="10"/>
      <c r="IJZ51" s="10"/>
      <c r="IKA51" s="10"/>
      <c r="IKB51" s="10"/>
      <c r="IKC51" s="10"/>
      <c r="IKD51" s="10"/>
      <c r="IKE51" s="10"/>
      <c r="IKF51" s="10"/>
      <c r="IKG51" s="10"/>
      <c r="IKH51" s="10"/>
      <c r="IKI51" s="10"/>
      <c r="IKJ51" s="10"/>
      <c r="IKK51" s="10"/>
      <c r="IKL51" s="10"/>
      <c r="IKM51" s="10"/>
      <c r="IKN51" s="10"/>
      <c r="IKO51" s="10"/>
      <c r="IKP51" s="10"/>
      <c r="IKQ51" s="10"/>
      <c r="IKR51" s="10"/>
      <c r="IKS51" s="10"/>
      <c r="IKT51" s="10"/>
      <c r="IKU51" s="10"/>
      <c r="IKV51" s="10"/>
      <c r="IKW51" s="10"/>
      <c r="IKX51" s="10"/>
      <c r="IKY51" s="10"/>
      <c r="IKZ51" s="10"/>
      <c r="ILA51" s="10"/>
      <c r="ILB51" s="10"/>
      <c r="ILC51" s="10"/>
      <c r="ILD51" s="10"/>
      <c r="ILE51" s="10"/>
      <c r="ILF51" s="10"/>
      <c r="ILG51" s="10"/>
      <c r="ILH51" s="10"/>
      <c r="ILI51" s="10"/>
      <c r="ILJ51" s="10"/>
      <c r="ILK51" s="10"/>
      <c r="ILL51" s="10"/>
      <c r="ILM51" s="10"/>
      <c r="ILN51" s="10"/>
      <c r="ILO51" s="10"/>
      <c r="ILP51" s="10"/>
      <c r="ILQ51" s="10"/>
      <c r="ILR51" s="10"/>
      <c r="ILS51" s="10"/>
      <c r="ILT51" s="10"/>
      <c r="ILU51" s="10"/>
      <c r="ILV51" s="10"/>
      <c r="ILW51" s="10"/>
      <c r="ILX51" s="10"/>
      <c r="ILY51" s="10"/>
      <c r="ILZ51" s="10"/>
      <c r="IMA51" s="10"/>
      <c r="IMB51" s="10"/>
      <c r="IMC51" s="10"/>
      <c r="IMD51" s="10"/>
      <c r="IME51" s="10"/>
      <c r="IMF51" s="10"/>
      <c r="IMG51" s="10"/>
      <c r="IMH51" s="10"/>
      <c r="IMI51" s="10"/>
      <c r="IMJ51" s="10"/>
      <c r="IMK51" s="10"/>
      <c r="IML51" s="10"/>
      <c r="IMM51" s="10"/>
      <c r="IMN51" s="10"/>
      <c r="IMO51" s="10"/>
      <c r="IMP51" s="10"/>
      <c r="IMQ51" s="10"/>
      <c r="IMR51" s="10"/>
      <c r="IMS51" s="10"/>
      <c r="IMT51" s="10"/>
      <c r="IMU51" s="10"/>
      <c r="IMV51" s="10"/>
      <c r="IMW51" s="10"/>
      <c r="IMX51" s="10"/>
      <c r="IMY51" s="10"/>
      <c r="IMZ51" s="10"/>
      <c r="INA51" s="10"/>
      <c r="INB51" s="10"/>
      <c r="INC51" s="10"/>
      <c r="IND51" s="10"/>
      <c r="INE51" s="10"/>
      <c r="INF51" s="10"/>
      <c r="ING51" s="10"/>
      <c r="INH51" s="10"/>
      <c r="INI51" s="10"/>
      <c r="INJ51" s="10"/>
      <c r="INK51" s="10"/>
      <c r="INL51" s="10"/>
      <c r="INM51" s="10"/>
      <c r="INN51" s="10"/>
      <c r="INO51" s="10"/>
      <c r="INP51" s="10"/>
      <c r="INQ51" s="10"/>
      <c r="INR51" s="10"/>
      <c r="INS51" s="10"/>
      <c r="INT51" s="10"/>
      <c r="INU51" s="10"/>
      <c r="INV51" s="10"/>
      <c r="INW51" s="10"/>
      <c r="INX51" s="10"/>
      <c r="INY51" s="10"/>
      <c r="INZ51" s="10"/>
      <c r="IOA51" s="10"/>
      <c r="IOB51" s="10"/>
      <c r="IOC51" s="10"/>
      <c r="IOD51" s="10"/>
      <c r="IOE51" s="10"/>
      <c r="IOF51" s="10"/>
      <c r="IOG51" s="10"/>
      <c r="IOH51" s="10"/>
      <c r="IOI51" s="10"/>
      <c r="IOJ51" s="10"/>
      <c r="IOK51" s="10"/>
      <c r="IOL51" s="10"/>
      <c r="IOM51" s="10"/>
      <c r="ION51" s="10"/>
      <c r="IOO51" s="10"/>
      <c r="IOP51" s="10"/>
      <c r="IOQ51" s="10"/>
      <c r="IOR51" s="10"/>
      <c r="IOS51" s="10"/>
      <c r="IOT51" s="10"/>
      <c r="IOU51" s="10"/>
      <c r="IOV51" s="10"/>
      <c r="IOW51" s="10"/>
      <c r="IOX51" s="10"/>
      <c r="IOY51" s="10"/>
      <c r="IOZ51" s="10"/>
      <c r="IPA51" s="10"/>
      <c r="IPB51" s="10"/>
      <c r="IPC51" s="10"/>
      <c r="IPD51" s="10"/>
      <c r="IPE51" s="10"/>
      <c r="IPF51" s="10"/>
      <c r="IPG51" s="10"/>
      <c r="IPH51" s="10"/>
      <c r="IPI51" s="10"/>
      <c r="IPJ51" s="10"/>
      <c r="IPK51" s="10"/>
      <c r="IPL51" s="10"/>
      <c r="IPM51" s="10"/>
      <c r="IPN51" s="10"/>
      <c r="IPO51" s="10"/>
      <c r="IPP51" s="10"/>
      <c r="IPQ51" s="10"/>
      <c r="IPR51" s="10"/>
      <c r="IPS51" s="10"/>
      <c r="IPT51" s="10"/>
      <c r="IPU51" s="10"/>
      <c r="IPV51" s="10"/>
      <c r="IPW51" s="10"/>
      <c r="IPX51" s="10"/>
      <c r="IPY51" s="10"/>
      <c r="IPZ51" s="10"/>
      <c r="IQA51" s="10"/>
      <c r="IQB51" s="10"/>
      <c r="IQC51" s="10"/>
      <c r="IQD51" s="10"/>
      <c r="IQE51" s="10"/>
      <c r="IQF51" s="10"/>
      <c r="IQG51" s="10"/>
      <c r="IQH51" s="10"/>
      <c r="IQI51" s="10"/>
      <c r="IQJ51" s="10"/>
      <c r="IQK51" s="10"/>
      <c r="IQL51" s="10"/>
      <c r="IQM51" s="10"/>
      <c r="IQN51" s="10"/>
      <c r="IQO51" s="10"/>
      <c r="IQP51" s="10"/>
      <c r="IQQ51" s="10"/>
      <c r="IQR51" s="10"/>
      <c r="IQS51" s="10"/>
      <c r="IQT51" s="10"/>
      <c r="IQU51" s="10"/>
      <c r="IQV51" s="10"/>
      <c r="IQW51" s="10"/>
      <c r="IQX51" s="10"/>
      <c r="IQY51" s="10"/>
      <c r="IQZ51" s="10"/>
      <c r="IRA51" s="10"/>
      <c r="IRB51" s="10"/>
      <c r="IRC51" s="10"/>
      <c r="IRD51" s="10"/>
      <c r="IRE51" s="10"/>
      <c r="IRF51" s="10"/>
      <c r="IRG51" s="10"/>
      <c r="IRH51" s="10"/>
      <c r="IRI51" s="10"/>
      <c r="IRJ51" s="10"/>
      <c r="IRK51" s="10"/>
      <c r="IRL51" s="10"/>
      <c r="IRM51" s="10"/>
      <c r="IRN51" s="10"/>
      <c r="IRO51" s="10"/>
      <c r="IRP51" s="10"/>
      <c r="IRQ51" s="10"/>
      <c r="IRR51" s="10"/>
      <c r="IRS51" s="10"/>
      <c r="IRT51" s="10"/>
      <c r="IRU51" s="10"/>
      <c r="IRV51" s="10"/>
      <c r="IRW51" s="10"/>
      <c r="IRX51" s="10"/>
      <c r="IRY51" s="10"/>
      <c r="IRZ51" s="10"/>
      <c r="ISA51" s="10"/>
      <c r="ISB51" s="10"/>
      <c r="ISC51" s="10"/>
      <c r="ISD51" s="10"/>
      <c r="ISE51" s="10"/>
      <c r="ISF51" s="10"/>
      <c r="ISG51" s="10"/>
      <c r="ISH51" s="10"/>
      <c r="ISI51" s="10"/>
      <c r="ISJ51" s="10"/>
      <c r="ISK51" s="10"/>
      <c r="ISL51" s="10"/>
      <c r="ISM51" s="10"/>
      <c r="ISN51" s="10"/>
      <c r="ISO51" s="10"/>
      <c r="ISP51" s="10"/>
      <c r="ISQ51" s="10"/>
      <c r="ISR51" s="10"/>
      <c r="ISS51" s="10"/>
      <c r="IST51" s="10"/>
      <c r="ISU51" s="10"/>
      <c r="ISV51" s="10"/>
      <c r="ISW51" s="10"/>
      <c r="ISX51" s="10"/>
      <c r="ISY51" s="10"/>
      <c r="ISZ51" s="10"/>
      <c r="ITA51" s="10"/>
      <c r="ITB51" s="10"/>
      <c r="ITC51" s="10"/>
      <c r="ITD51" s="10"/>
      <c r="ITE51" s="10"/>
      <c r="ITF51" s="10"/>
      <c r="ITG51" s="10"/>
      <c r="ITH51" s="10"/>
      <c r="ITI51" s="10"/>
      <c r="ITJ51" s="10"/>
      <c r="ITK51" s="10"/>
      <c r="ITL51" s="10"/>
      <c r="ITM51" s="10"/>
      <c r="ITN51" s="10"/>
      <c r="ITO51" s="10"/>
      <c r="ITP51" s="10"/>
      <c r="ITQ51" s="10"/>
      <c r="ITR51" s="10"/>
      <c r="ITS51" s="10"/>
      <c r="ITT51" s="10"/>
      <c r="ITU51" s="10"/>
      <c r="ITV51" s="10"/>
      <c r="ITW51" s="10"/>
      <c r="ITX51" s="10"/>
      <c r="ITY51" s="10"/>
      <c r="ITZ51" s="10"/>
      <c r="IUA51" s="10"/>
      <c r="IUB51" s="10"/>
      <c r="IUC51" s="10"/>
      <c r="IUD51" s="10"/>
      <c r="IUE51" s="10"/>
      <c r="IUF51" s="10"/>
      <c r="IUG51" s="10"/>
      <c r="IUH51" s="10"/>
      <c r="IUI51" s="10"/>
      <c r="IUJ51" s="10"/>
      <c r="IUK51" s="10"/>
      <c r="IUL51" s="10"/>
      <c r="IUM51" s="10"/>
      <c r="IUN51" s="10"/>
      <c r="IUO51" s="10"/>
      <c r="IUP51" s="10"/>
      <c r="IUQ51" s="10"/>
      <c r="IUR51" s="10"/>
      <c r="IUS51" s="10"/>
      <c r="IUT51" s="10"/>
      <c r="IUU51" s="10"/>
      <c r="IUV51" s="10"/>
      <c r="IUW51" s="10"/>
      <c r="IUX51" s="10"/>
      <c r="IUY51" s="10"/>
      <c r="IUZ51" s="10"/>
      <c r="IVA51" s="10"/>
      <c r="IVB51" s="10"/>
      <c r="IVC51" s="10"/>
      <c r="IVD51" s="10"/>
      <c r="IVE51" s="10"/>
      <c r="IVF51" s="10"/>
      <c r="IVG51" s="10"/>
      <c r="IVH51" s="10"/>
      <c r="IVI51" s="10"/>
      <c r="IVJ51" s="10"/>
      <c r="IVK51" s="10"/>
      <c r="IVL51" s="10"/>
      <c r="IVM51" s="10"/>
      <c r="IVN51" s="10"/>
      <c r="IVO51" s="10"/>
      <c r="IVP51" s="10"/>
      <c r="IVQ51" s="10"/>
      <c r="IVR51" s="10"/>
      <c r="IVS51" s="10"/>
      <c r="IVT51" s="10"/>
      <c r="IVU51" s="10"/>
      <c r="IVV51" s="10"/>
      <c r="IVW51" s="10"/>
      <c r="IVX51" s="10"/>
      <c r="IVY51" s="10"/>
      <c r="IVZ51" s="10"/>
      <c r="IWA51" s="10"/>
      <c r="IWB51" s="10"/>
      <c r="IWC51" s="10"/>
      <c r="IWD51" s="10"/>
      <c r="IWE51" s="10"/>
      <c r="IWF51" s="10"/>
      <c r="IWG51" s="10"/>
      <c r="IWH51" s="10"/>
      <c r="IWI51" s="10"/>
      <c r="IWJ51" s="10"/>
      <c r="IWK51" s="10"/>
      <c r="IWL51" s="10"/>
      <c r="IWM51" s="10"/>
      <c r="IWN51" s="10"/>
      <c r="IWO51" s="10"/>
      <c r="IWP51" s="10"/>
      <c r="IWQ51" s="10"/>
      <c r="IWR51" s="10"/>
      <c r="IWS51" s="10"/>
      <c r="IWT51" s="10"/>
      <c r="IWU51" s="10"/>
      <c r="IWV51" s="10"/>
      <c r="IWW51" s="10"/>
      <c r="IWX51" s="10"/>
      <c r="IWY51" s="10"/>
      <c r="IWZ51" s="10"/>
      <c r="IXA51" s="10"/>
      <c r="IXB51" s="10"/>
      <c r="IXC51" s="10"/>
      <c r="IXD51" s="10"/>
      <c r="IXE51" s="10"/>
      <c r="IXF51" s="10"/>
      <c r="IXG51" s="10"/>
      <c r="IXH51" s="10"/>
      <c r="IXI51" s="10"/>
      <c r="IXJ51" s="10"/>
      <c r="IXK51" s="10"/>
      <c r="IXL51" s="10"/>
      <c r="IXM51" s="10"/>
      <c r="IXN51" s="10"/>
      <c r="IXO51" s="10"/>
      <c r="IXP51" s="10"/>
      <c r="IXQ51" s="10"/>
      <c r="IXR51" s="10"/>
      <c r="IXS51" s="10"/>
      <c r="IXT51" s="10"/>
      <c r="IXU51" s="10"/>
      <c r="IXV51" s="10"/>
      <c r="IXW51" s="10"/>
      <c r="IXX51" s="10"/>
      <c r="IXY51" s="10"/>
      <c r="IXZ51" s="10"/>
      <c r="IYA51" s="10"/>
      <c r="IYB51" s="10"/>
      <c r="IYC51" s="10"/>
      <c r="IYD51" s="10"/>
      <c r="IYE51" s="10"/>
      <c r="IYF51" s="10"/>
      <c r="IYG51" s="10"/>
      <c r="IYH51" s="10"/>
      <c r="IYI51" s="10"/>
      <c r="IYJ51" s="10"/>
      <c r="IYK51" s="10"/>
      <c r="IYL51" s="10"/>
      <c r="IYM51" s="10"/>
      <c r="IYN51" s="10"/>
      <c r="IYO51" s="10"/>
      <c r="IYP51" s="10"/>
      <c r="IYQ51" s="10"/>
      <c r="IYR51" s="10"/>
      <c r="IYS51" s="10"/>
      <c r="IYT51" s="10"/>
      <c r="IYU51" s="10"/>
      <c r="IYV51" s="10"/>
      <c r="IYW51" s="10"/>
      <c r="IYX51" s="10"/>
      <c r="IYY51" s="10"/>
      <c r="IYZ51" s="10"/>
      <c r="IZA51" s="10"/>
      <c r="IZB51" s="10"/>
      <c r="IZC51" s="10"/>
      <c r="IZD51" s="10"/>
      <c r="IZE51" s="10"/>
      <c r="IZF51" s="10"/>
      <c r="IZG51" s="10"/>
      <c r="IZH51" s="10"/>
      <c r="IZI51" s="10"/>
      <c r="IZJ51" s="10"/>
      <c r="IZK51" s="10"/>
      <c r="IZL51" s="10"/>
      <c r="IZM51" s="10"/>
      <c r="IZN51" s="10"/>
      <c r="IZO51" s="10"/>
      <c r="IZP51" s="10"/>
      <c r="IZQ51" s="10"/>
      <c r="IZR51" s="10"/>
      <c r="IZS51" s="10"/>
      <c r="IZT51" s="10"/>
      <c r="IZU51" s="10"/>
      <c r="IZV51" s="10"/>
      <c r="IZW51" s="10"/>
      <c r="IZX51" s="10"/>
      <c r="IZY51" s="10"/>
      <c r="IZZ51" s="10"/>
      <c r="JAA51" s="10"/>
      <c r="JAB51" s="10"/>
      <c r="JAC51" s="10"/>
      <c r="JAD51" s="10"/>
      <c r="JAE51" s="10"/>
      <c r="JAF51" s="10"/>
      <c r="JAG51" s="10"/>
      <c r="JAH51" s="10"/>
      <c r="JAI51" s="10"/>
      <c r="JAJ51" s="10"/>
      <c r="JAK51" s="10"/>
      <c r="JAL51" s="10"/>
      <c r="JAM51" s="10"/>
      <c r="JAN51" s="10"/>
      <c r="JAO51" s="10"/>
      <c r="JAP51" s="10"/>
      <c r="JAQ51" s="10"/>
      <c r="JAR51" s="10"/>
      <c r="JAS51" s="10"/>
      <c r="JAT51" s="10"/>
      <c r="JAU51" s="10"/>
      <c r="JAV51" s="10"/>
      <c r="JAW51" s="10"/>
      <c r="JAX51" s="10"/>
      <c r="JAY51" s="10"/>
      <c r="JAZ51" s="10"/>
      <c r="JBA51" s="10"/>
      <c r="JBB51" s="10"/>
      <c r="JBC51" s="10"/>
      <c r="JBD51" s="10"/>
      <c r="JBE51" s="10"/>
      <c r="JBF51" s="10"/>
      <c r="JBG51" s="10"/>
      <c r="JBH51" s="10"/>
      <c r="JBI51" s="10"/>
      <c r="JBJ51" s="10"/>
      <c r="JBK51" s="10"/>
      <c r="JBL51" s="10"/>
      <c r="JBM51" s="10"/>
      <c r="JBN51" s="10"/>
      <c r="JBO51" s="10"/>
      <c r="JBP51" s="10"/>
      <c r="JBQ51" s="10"/>
      <c r="JBR51" s="10"/>
      <c r="JBS51" s="10"/>
      <c r="JBT51" s="10"/>
      <c r="JBU51" s="10"/>
      <c r="JBV51" s="10"/>
      <c r="JBW51" s="10"/>
      <c r="JBX51" s="10"/>
      <c r="JBY51" s="10"/>
      <c r="JBZ51" s="10"/>
      <c r="JCA51" s="10"/>
      <c r="JCB51" s="10"/>
      <c r="JCC51" s="10"/>
      <c r="JCD51" s="10"/>
      <c r="JCE51" s="10"/>
      <c r="JCF51" s="10"/>
      <c r="JCG51" s="10"/>
      <c r="JCH51" s="10"/>
      <c r="JCI51" s="10"/>
      <c r="JCJ51" s="10"/>
      <c r="JCK51" s="10"/>
      <c r="JCL51" s="10"/>
      <c r="JCM51" s="10"/>
      <c r="JCN51" s="10"/>
      <c r="JCO51" s="10"/>
      <c r="JCP51" s="10"/>
      <c r="JCQ51" s="10"/>
      <c r="JCR51" s="10"/>
      <c r="JCS51" s="10"/>
      <c r="JCT51" s="10"/>
      <c r="JCU51" s="10"/>
      <c r="JCV51" s="10"/>
      <c r="JCW51" s="10"/>
      <c r="JCX51" s="10"/>
      <c r="JCY51" s="10"/>
      <c r="JCZ51" s="10"/>
      <c r="JDA51" s="10"/>
      <c r="JDB51" s="10"/>
      <c r="JDC51" s="10"/>
      <c r="JDD51" s="10"/>
      <c r="JDE51" s="10"/>
      <c r="JDF51" s="10"/>
      <c r="JDG51" s="10"/>
      <c r="JDH51" s="10"/>
      <c r="JDI51" s="10"/>
      <c r="JDJ51" s="10"/>
      <c r="JDK51" s="10"/>
      <c r="JDL51" s="10"/>
      <c r="JDM51" s="10"/>
      <c r="JDN51" s="10"/>
      <c r="JDO51" s="10"/>
      <c r="JDP51" s="10"/>
      <c r="JDQ51" s="10"/>
      <c r="JDR51" s="10"/>
      <c r="JDS51" s="10"/>
      <c r="JDT51" s="10"/>
      <c r="JDU51" s="10"/>
      <c r="JDV51" s="10"/>
      <c r="JDW51" s="10"/>
      <c r="JDX51" s="10"/>
      <c r="JDY51" s="10"/>
      <c r="JDZ51" s="10"/>
      <c r="JEA51" s="10"/>
      <c r="JEB51" s="10"/>
      <c r="JEC51" s="10"/>
      <c r="JED51" s="10"/>
      <c r="JEE51" s="10"/>
      <c r="JEF51" s="10"/>
      <c r="JEG51" s="10"/>
      <c r="JEH51" s="10"/>
      <c r="JEI51" s="10"/>
      <c r="JEJ51" s="10"/>
      <c r="JEK51" s="10"/>
      <c r="JEL51" s="10"/>
      <c r="JEM51" s="10"/>
      <c r="JEN51" s="10"/>
      <c r="JEO51" s="10"/>
      <c r="JEP51" s="10"/>
      <c r="JEQ51" s="10"/>
      <c r="JER51" s="10"/>
      <c r="JES51" s="10"/>
      <c r="JET51" s="10"/>
      <c r="JEU51" s="10"/>
      <c r="JEV51" s="10"/>
      <c r="JEW51" s="10"/>
      <c r="JEX51" s="10"/>
      <c r="JEY51" s="10"/>
      <c r="JEZ51" s="10"/>
      <c r="JFA51" s="10"/>
      <c r="JFB51" s="10"/>
      <c r="JFC51" s="10"/>
      <c r="JFD51" s="10"/>
      <c r="JFE51" s="10"/>
      <c r="JFF51" s="10"/>
      <c r="JFG51" s="10"/>
      <c r="JFH51" s="10"/>
      <c r="JFI51" s="10"/>
      <c r="JFJ51" s="10"/>
      <c r="JFK51" s="10"/>
      <c r="JFL51" s="10"/>
      <c r="JFM51" s="10"/>
      <c r="JFN51" s="10"/>
      <c r="JFO51" s="10"/>
      <c r="JFP51" s="10"/>
      <c r="JFQ51" s="10"/>
      <c r="JFR51" s="10"/>
      <c r="JFS51" s="10"/>
      <c r="JFT51" s="10"/>
      <c r="JFU51" s="10"/>
      <c r="JFV51" s="10"/>
      <c r="JFW51" s="10"/>
      <c r="JFX51" s="10"/>
      <c r="JFY51" s="10"/>
      <c r="JFZ51" s="10"/>
      <c r="JGA51" s="10"/>
      <c r="JGB51" s="10"/>
      <c r="JGC51" s="10"/>
      <c r="JGD51" s="10"/>
      <c r="JGE51" s="10"/>
      <c r="JGF51" s="10"/>
      <c r="JGG51" s="10"/>
      <c r="JGH51" s="10"/>
      <c r="JGI51" s="10"/>
      <c r="JGJ51" s="10"/>
      <c r="JGK51" s="10"/>
      <c r="JGL51" s="10"/>
      <c r="JGM51" s="10"/>
      <c r="JGN51" s="10"/>
      <c r="JGO51" s="10"/>
      <c r="JGP51" s="10"/>
      <c r="JGQ51" s="10"/>
      <c r="JGR51" s="10"/>
      <c r="JGS51" s="10"/>
      <c r="JGT51" s="10"/>
      <c r="JGU51" s="10"/>
      <c r="JGV51" s="10"/>
      <c r="JGW51" s="10"/>
      <c r="JGX51" s="10"/>
      <c r="JGY51" s="10"/>
      <c r="JGZ51" s="10"/>
      <c r="JHA51" s="10"/>
      <c r="JHB51" s="10"/>
      <c r="JHC51" s="10"/>
      <c r="JHD51" s="10"/>
      <c r="JHE51" s="10"/>
      <c r="JHF51" s="10"/>
      <c r="JHG51" s="10"/>
      <c r="JHH51" s="10"/>
      <c r="JHI51" s="10"/>
      <c r="JHJ51" s="10"/>
      <c r="JHK51" s="10"/>
      <c r="JHL51" s="10"/>
      <c r="JHM51" s="10"/>
      <c r="JHN51" s="10"/>
      <c r="JHO51" s="10"/>
      <c r="JHP51" s="10"/>
      <c r="JHQ51" s="10"/>
      <c r="JHR51" s="10"/>
      <c r="JHS51" s="10"/>
      <c r="JHT51" s="10"/>
      <c r="JHU51" s="10"/>
      <c r="JHV51" s="10"/>
      <c r="JHW51" s="10"/>
      <c r="JHX51" s="10"/>
      <c r="JHY51" s="10"/>
      <c r="JHZ51" s="10"/>
      <c r="JIA51" s="10"/>
      <c r="JIB51" s="10"/>
      <c r="JIC51" s="10"/>
      <c r="JID51" s="10"/>
      <c r="JIE51" s="10"/>
      <c r="JIF51" s="10"/>
      <c r="JIG51" s="10"/>
      <c r="JIH51" s="10"/>
      <c r="JII51" s="10"/>
      <c r="JIJ51" s="10"/>
      <c r="JIK51" s="10"/>
      <c r="JIL51" s="10"/>
      <c r="JIM51" s="10"/>
      <c r="JIN51" s="10"/>
      <c r="JIO51" s="10"/>
      <c r="JIP51" s="10"/>
      <c r="JIQ51" s="10"/>
      <c r="JIR51" s="10"/>
      <c r="JIS51" s="10"/>
      <c r="JIT51" s="10"/>
      <c r="JIU51" s="10"/>
      <c r="JIV51" s="10"/>
      <c r="JIW51" s="10"/>
      <c r="JIX51" s="10"/>
      <c r="JIY51" s="10"/>
      <c r="JIZ51" s="10"/>
      <c r="JJA51" s="10"/>
      <c r="JJB51" s="10"/>
      <c r="JJC51" s="10"/>
      <c r="JJD51" s="10"/>
      <c r="JJE51" s="10"/>
      <c r="JJF51" s="10"/>
      <c r="JJG51" s="10"/>
      <c r="JJH51" s="10"/>
      <c r="JJI51" s="10"/>
      <c r="JJJ51" s="10"/>
      <c r="JJK51" s="10"/>
      <c r="JJL51" s="10"/>
      <c r="JJM51" s="10"/>
      <c r="JJN51" s="10"/>
      <c r="JJO51" s="10"/>
      <c r="JJP51" s="10"/>
      <c r="JJQ51" s="10"/>
      <c r="JJR51" s="10"/>
      <c r="JJS51" s="10"/>
      <c r="JJT51" s="10"/>
      <c r="JJU51" s="10"/>
      <c r="JJV51" s="10"/>
      <c r="JJW51" s="10"/>
      <c r="JJX51" s="10"/>
      <c r="JJY51" s="10"/>
      <c r="JJZ51" s="10"/>
    </row>
    <row r="52" spans="1:7046" s="26" customFormat="1" x14ac:dyDescent="0.2">
      <c r="A52" s="387" t="s">
        <v>194</v>
      </c>
      <c r="B52" s="388"/>
      <c r="C52" s="388"/>
      <c r="D52" s="388"/>
      <c r="E52" s="388"/>
      <c r="F52" s="388"/>
      <c r="G52" s="388"/>
      <c r="H52" s="388"/>
      <c r="I52" s="388"/>
      <c r="J52" s="511"/>
      <c r="K52" s="16"/>
      <c r="L52" s="27"/>
      <c r="M52" s="27"/>
      <c r="O52" s="40"/>
      <c r="P52" s="53"/>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c r="EH52" s="10"/>
      <c r="EI52" s="10"/>
      <c r="EJ52" s="10"/>
      <c r="EK52" s="10"/>
      <c r="EL52" s="10"/>
      <c r="EM52" s="10"/>
      <c r="EN52" s="10"/>
      <c r="EO52" s="10"/>
      <c r="EP52" s="10"/>
      <c r="EQ52" s="10"/>
      <c r="ER52" s="10"/>
      <c r="ES52" s="10"/>
      <c r="ET52" s="10"/>
      <c r="EU52" s="10"/>
      <c r="EV52" s="10"/>
      <c r="EW52" s="10"/>
      <c r="EX52" s="10"/>
      <c r="EY52" s="10"/>
      <c r="EZ52" s="10"/>
      <c r="FA52" s="10"/>
      <c r="FB52" s="10"/>
      <c r="FC52" s="10"/>
      <c r="FD52" s="10"/>
      <c r="FE52" s="10"/>
      <c r="FF52" s="10"/>
      <c r="FG52" s="10"/>
      <c r="FH52" s="10"/>
      <c r="FI52" s="10"/>
      <c r="FJ52" s="10"/>
      <c r="FK52" s="10"/>
      <c r="FL52" s="10"/>
      <c r="FM52" s="10"/>
      <c r="FN52" s="10"/>
      <c r="FO52" s="10"/>
      <c r="FP52" s="10"/>
      <c r="FQ52" s="10"/>
      <c r="FR52" s="10"/>
      <c r="FS52" s="10"/>
      <c r="FT52" s="10"/>
      <c r="FU52" s="10"/>
      <c r="FV52" s="10"/>
      <c r="FW52" s="10"/>
      <c r="FX52" s="10"/>
      <c r="FY52" s="10"/>
      <c r="FZ52" s="10"/>
      <c r="GA52" s="10"/>
      <c r="GB52" s="10"/>
      <c r="GC52" s="10"/>
      <c r="GD52" s="10"/>
      <c r="GE52" s="10"/>
      <c r="GF52" s="10"/>
      <c r="GG52" s="10"/>
      <c r="GH52" s="10"/>
      <c r="GI52" s="10"/>
      <c r="GJ52" s="10"/>
      <c r="GK52" s="10"/>
      <c r="GL52" s="10"/>
      <c r="GM52" s="10"/>
      <c r="GN52" s="10"/>
      <c r="GO52" s="10"/>
      <c r="GP52" s="10"/>
      <c r="GQ52" s="10"/>
      <c r="GR52" s="10"/>
      <c r="GS52" s="10"/>
      <c r="GT52" s="10"/>
      <c r="GU52" s="10"/>
      <c r="GV52" s="10"/>
      <c r="GW52" s="10"/>
      <c r="GX52" s="10"/>
      <c r="GY52" s="10"/>
      <c r="GZ52" s="10"/>
      <c r="HA52" s="10"/>
      <c r="HB52" s="10"/>
      <c r="HC52" s="10"/>
      <c r="HD52" s="10"/>
      <c r="HE52" s="10"/>
      <c r="HF52" s="10"/>
      <c r="HG52" s="10"/>
      <c r="HH52" s="10"/>
      <c r="HI52" s="10"/>
      <c r="HJ52" s="10"/>
      <c r="HK52" s="10"/>
      <c r="HL52" s="10"/>
      <c r="HM52" s="10"/>
      <c r="HN52" s="10"/>
      <c r="HO52" s="10"/>
      <c r="HP52" s="10"/>
      <c r="HQ52" s="10"/>
      <c r="HR52" s="10"/>
      <c r="HS52" s="10"/>
      <c r="HT52" s="10"/>
      <c r="HU52" s="10"/>
      <c r="HV52" s="10"/>
      <c r="HW52" s="10"/>
      <c r="HX52" s="10"/>
      <c r="HY52" s="10"/>
      <c r="HZ52" s="10"/>
      <c r="IA52" s="10"/>
      <c r="IB52" s="10"/>
      <c r="IC52" s="10"/>
      <c r="ID52" s="10"/>
      <c r="IE52" s="10"/>
      <c r="IF52" s="10"/>
      <c r="IG52" s="10"/>
      <c r="IH52" s="10"/>
      <c r="II52" s="10"/>
      <c r="IJ52" s="10"/>
      <c r="IK52" s="10"/>
      <c r="IL52" s="10"/>
      <c r="IM52" s="10"/>
      <c r="IN52" s="10"/>
      <c r="IO52" s="10"/>
      <c r="IP52" s="10"/>
      <c r="IQ52" s="10"/>
      <c r="IR52" s="10"/>
      <c r="IS52" s="10"/>
      <c r="IT52" s="10"/>
      <c r="IU52" s="10"/>
      <c r="IV52" s="10"/>
      <c r="IW52" s="10"/>
      <c r="IX52" s="10"/>
      <c r="IY52" s="10"/>
      <c r="IZ52" s="10"/>
      <c r="JA52" s="10"/>
      <c r="JB52" s="10"/>
      <c r="JC52" s="10"/>
      <c r="JD52" s="10"/>
      <c r="JE52" s="10"/>
      <c r="JF52" s="10"/>
      <c r="JG52" s="10"/>
      <c r="JH52" s="10"/>
      <c r="JI52" s="10"/>
      <c r="JJ52" s="10"/>
      <c r="JK52" s="10"/>
      <c r="JL52" s="10"/>
      <c r="JM52" s="10"/>
      <c r="JN52" s="10"/>
      <c r="JO52" s="10"/>
      <c r="JP52" s="10"/>
      <c r="JQ52" s="10"/>
      <c r="JR52" s="10"/>
      <c r="JS52" s="10"/>
      <c r="JT52" s="10"/>
      <c r="JU52" s="10"/>
      <c r="JV52" s="10"/>
      <c r="JW52" s="10"/>
      <c r="JX52" s="10"/>
      <c r="JY52" s="10"/>
      <c r="JZ52" s="10"/>
      <c r="KA52" s="10"/>
      <c r="KB52" s="10"/>
      <c r="KC52" s="10"/>
      <c r="KD52" s="10"/>
      <c r="KE52" s="10"/>
      <c r="KF52" s="10"/>
      <c r="KG52" s="10"/>
      <c r="KH52" s="10"/>
      <c r="KI52" s="10"/>
      <c r="KJ52" s="10"/>
      <c r="KK52" s="10"/>
      <c r="KL52" s="10"/>
      <c r="KM52" s="10"/>
      <c r="KN52" s="10"/>
      <c r="KO52" s="10"/>
      <c r="KP52" s="10"/>
      <c r="KQ52" s="10"/>
      <c r="KR52" s="10"/>
      <c r="KS52" s="10"/>
      <c r="KT52" s="10"/>
      <c r="KU52" s="10"/>
      <c r="KV52" s="10"/>
      <c r="KW52" s="10"/>
      <c r="KX52" s="10"/>
      <c r="KY52" s="10"/>
      <c r="KZ52" s="10"/>
      <c r="LA52" s="10"/>
      <c r="LB52" s="10"/>
      <c r="LC52" s="10"/>
      <c r="LD52" s="10"/>
      <c r="LE52" s="10"/>
      <c r="LF52" s="10"/>
      <c r="LG52" s="10"/>
      <c r="LH52" s="10"/>
      <c r="LI52" s="10"/>
      <c r="LJ52" s="10"/>
      <c r="LK52" s="10"/>
      <c r="LL52" s="10"/>
      <c r="LM52" s="10"/>
      <c r="LN52" s="10"/>
      <c r="LO52" s="10"/>
      <c r="LP52" s="10"/>
      <c r="LQ52" s="10"/>
      <c r="LR52" s="10"/>
      <c r="LS52" s="10"/>
      <c r="LT52" s="10"/>
      <c r="LU52" s="10"/>
      <c r="LV52" s="10"/>
      <c r="LW52" s="10"/>
      <c r="LX52" s="10"/>
      <c r="LY52" s="10"/>
      <c r="LZ52" s="10"/>
      <c r="MA52" s="10"/>
      <c r="MB52" s="10"/>
      <c r="MC52" s="10"/>
      <c r="MD52" s="10"/>
      <c r="ME52" s="10"/>
      <c r="MF52" s="10"/>
      <c r="MG52" s="10"/>
      <c r="MH52" s="10"/>
      <c r="MI52" s="10"/>
      <c r="MJ52" s="10"/>
      <c r="MK52" s="10"/>
      <c r="ML52" s="10"/>
      <c r="MM52" s="10"/>
      <c r="MN52" s="10"/>
      <c r="MO52" s="10"/>
      <c r="MP52" s="10"/>
      <c r="MQ52" s="10"/>
      <c r="MR52" s="10"/>
      <c r="MS52" s="10"/>
      <c r="MT52" s="10"/>
      <c r="MU52" s="10"/>
      <c r="MV52" s="10"/>
      <c r="MW52" s="10"/>
      <c r="MX52" s="10"/>
      <c r="MY52" s="10"/>
      <c r="MZ52" s="10"/>
      <c r="NA52" s="10"/>
      <c r="NB52" s="10"/>
      <c r="NC52" s="10"/>
      <c r="ND52" s="10"/>
      <c r="NE52" s="10"/>
      <c r="NF52" s="10"/>
      <c r="NG52" s="10"/>
      <c r="NH52" s="10"/>
      <c r="NI52" s="10"/>
      <c r="NJ52" s="10"/>
      <c r="NK52" s="10"/>
      <c r="NL52" s="10"/>
      <c r="NM52" s="10"/>
      <c r="NN52" s="10"/>
      <c r="NO52" s="10"/>
      <c r="NP52" s="10"/>
      <c r="NQ52" s="10"/>
      <c r="NR52" s="10"/>
      <c r="NS52" s="10"/>
      <c r="NT52" s="10"/>
      <c r="NU52" s="10"/>
      <c r="NV52" s="10"/>
      <c r="NW52" s="10"/>
      <c r="NX52" s="10"/>
      <c r="NY52" s="10"/>
      <c r="NZ52" s="10"/>
      <c r="OA52" s="10"/>
      <c r="OB52" s="10"/>
      <c r="OC52" s="10"/>
      <c r="OD52" s="10"/>
      <c r="OE52" s="10"/>
      <c r="OF52" s="10"/>
      <c r="OG52" s="10"/>
      <c r="OH52" s="10"/>
      <c r="OI52" s="10"/>
      <c r="OJ52" s="10"/>
      <c r="OK52" s="10"/>
      <c r="OL52" s="10"/>
      <c r="OM52" s="10"/>
      <c r="ON52" s="10"/>
      <c r="OO52" s="10"/>
      <c r="OP52" s="10"/>
      <c r="OQ52" s="10"/>
      <c r="OR52" s="10"/>
      <c r="OS52" s="10"/>
      <c r="OT52" s="10"/>
      <c r="OU52" s="10"/>
      <c r="OV52" s="10"/>
      <c r="OW52" s="10"/>
      <c r="OX52" s="10"/>
      <c r="OY52" s="10"/>
      <c r="OZ52" s="10"/>
      <c r="PA52" s="10"/>
      <c r="PB52" s="10"/>
      <c r="PC52" s="10"/>
      <c r="PD52" s="10"/>
      <c r="PE52" s="10"/>
      <c r="PF52" s="10"/>
      <c r="PG52" s="10"/>
      <c r="PH52" s="10"/>
      <c r="PI52" s="10"/>
      <c r="PJ52" s="10"/>
      <c r="PK52" s="10"/>
      <c r="PL52" s="10"/>
      <c r="PM52" s="10"/>
      <c r="PN52" s="10"/>
      <c r="PO52" s="10"/>
      <c r="PP52" s="10"/>
      <c r="PQ52" s="10"/>
      <c r="PR52" s="10"/>
      <c r="PS52" s="10"/>
      <c r="PT52" s="10"/>
      <c r="PU52" s="10"/>
      <c r="PV52" s="10"/>
      <c r="PW52" s="10"/>
      <c r="PX52" s="10"/>
      <c r="PY52" s="10"/>
      <c r="PZ52" s="10"/>
      <c r="QA52" s="10"/>
      <c r="QB52" s="10"/>
      <c r="QC52" s="10"/>
      <c r="QD52" s="10"/>
      <c r="QE52" s="10"/>
      <c r="QF52" s="10"/>
      <c r="QG52" s="10"/>
      <c r="QH52" s="10"/>
      <c r="QI52" s="10"/>
      <c r="QJ52" s="10"/>
      <c r="QK52" s="10"/>
      <c r="QL52" s="10"/>
      <c r="QM52" s="10"/>
      <c r="QN52" s="10"/>
      <c r="QO52" s="10"/>
      <c r="QP52" s="10"/>
      <c r="QQ52" s="10"/>
      <c r="QR52" s="10"/>
      <c r="QS52" s="10"/>
      <c r="QT52" s="10"/>
      <c r="QU52" s="10"/>
      <c r="QV52" s="10"/>
      <c r="QW52" s="10"/>
      <c r="QX52" s="10"/>
      <c r="QY52" s="10"/>
      <c r="QZ52" s="10"/>
      <c r="RA52" s="10"/>
      <c r="RB52" s="10"/>
      <c r="RC52" s="10"/>
      <c r="RD52" s="10"/>
      <c r="RE52" s="10"/>
      <c r="RF52" s="10"/>
      <c r="RG52" s="10"/>
      <c r="RH52" s="10"/>
      <c r="RI52" s="10"/>
      <c r="RJ52" s="10"/>
      <c r="RK52" s="10"/>
      <c r="RL52" s="10"/>
      <c r="RM52" s="10"/>
      <c r="RN52" s="10"/>
      <c r="RO52" s="10"/>
      <c r="RP52" s="10"/>
      <c r="RQ52" s="10"/>
      <c r="RR52" s="10"/>
      <c r="RS52" s="10"/>
      <c r="RT52" s="10"/>
      <c r="RU52" s="10"/>
      <c r="RV52" s="10"/>
      <c r="RW52" s="10"/>
      <c r="RX52" s="10"/>
      <c r="RY52" s="10"/>
      <c r="RZ52" s="10"/>
      <c r="SA52" s="10"/>
      <c r="SB52" s="10"/>
      <c r="SC52" s="10"/>
      <c r="SD52" s="10"/>
      <c r="SE52" s="10"/>
      <c r="SF52" s="10"/>
      <c r="SG52" s="10"/>
      <c r="SH52" s="10"/>
      <c r="SI52" s="10"/>
      <c r="SJ52" s="10"/>
      <c r="SK52" s="10"/>
      <c r="SL52" s="10"/>
      <c r="SM52" s="10"/>
      <c r="SN52" s="10"/>
      <c r="SO52" s="10"/>
      <c r="SP52" s="10"/>
      <c r="SQ52" s="10"/>
      <c r="SR52" s="10"/>
      <c r="SS52" s="10"/>
      <c r="ST52" s="10"/>
      <c r="SU52" s="10"/>
      <c r="SV52" s="10"/>
      <c r="SW52" s="10"/>
      <c r="SX52" s="10"/>
      <c r="SY52" s="10"/>
      <c r="SZ52" s="10"/>
      <c r="TA52" s="10"/>
      <c r="TB52" s="10"/>
      <c r="TC52" s="10"/>
      <c r="TD52" s="10"/>
      <c r="TE52" s="10"/>
      <c r="TF52" s="10"/>
      <c r="TG52" s="10"/>
      <c r="TH52" s="10"/>
      <c r="TI52" s="10"/>
      <c r="TJ52" s="10"/>
      <c r="TK52" s="10"/>
      <c r="TL52" s="10"/>
      <c r="TM52" s="10"/>
      <c r="TN52" s="10"/>
      <c r="TO52" s="10"/>
      <c r="TP52" s="10"/>
      <c r="TQ52" s="10"/>
      <c r="TR52" s="10"/>
      <c r="TS52" s="10"/>
      <c r="TT52" s="10"/>
      <c r="TU52" s="10"/>
      <c r="TV52" s="10"/>
      <c r="TW52" s="10"/>
      <c r="TX52" s="10"/>
      <c r="TY52" s="10"/>
      <c r="TZ52" s="10"/>
      <c r="UA52" s="10"/>
      <c r="UB52" s="10"/>
      <c r="UC52" s="10"/>
      <c r="UD52" s="10"/>
      <c r="UE52" s="10"/>
      <c r="UF52" s="10"/>
      <c r="UG52" s="10"/>
      <c r="UH52" s="10"/>
      <c r="UI52" s="10"/>
      <c r="UJ52" s="10"/>
      <c r="UK52" s="10"/>
      <c r="UL52" s="10"/>
      <c r="UM52" s="10"/>
      <c r="UN52" s="10"/>
      <c r="UO52" s="10"/>
      <c r="UP52" s="10"/>
      <c r="UQ52" s="10"/>
      <c r="UR52" s="10"/>
      <c r="US52" s="10"/>
      <c r="UT52" s="10"/>
      <c r="UU52" s="10"/>
      <c r="UV52" s="10"/>
      <c r="UW52" s="10"/>
      <c r="UX52" s="10"/>
      <c r="UY52" s="10"/>
      <c r="UZ52" s="10"/>
      <c r="VA52" s="10"/>
      <c r="VB52" s="10"/>
      <c r="VC52" s="10"/>
      <c r="VD52" s="10"/>
      <c r="VE52" s="10"/>
      <c r="VF52" s="10"/>
      <c r="VG52" s="10"/>
      <c r="VH52" s="10"/>
      <c r="VI52" s="10"/>
      <c r="VJ52" s="10"/>
      <c r="VK52" s="10"/>
      <c r="VL52" s="10"/>
      <c r="VM52" s="10"/>
      <c r="VN52" s="10"/>
      <c r="VO52" s="10"/>
      <c r="VP52" s="10"/>
      <c r="VQ52" s="10"/>
      <c r="VR52" s="10"/>
      <c r="VS52" s="10"/>
      <c r="VT52" s="10"/>
      <c r="VU52" s="10"/>
      <c r="VV52" s="10"/>
      <c r="VW52" s="10"/>
      <c r="VX52" s="10"/>
      <c r="VY52" s="10"/>
      <c r="VZ52" s="10"/>
      <c r="WA52" s="10"/>
      <c r="WB52" s="10"/>
      <c r="WC52" s="10"/>
      <c r="WD52" s="10"/>
      <c r="WE52" s="10"/>
      <c r="WF52" s="10"/>
      <c r="WG52" s="10"/>
      <c r="WH52" s="10"/>
      <c r="WI52" s="10"/>
      <c r="WJ52" s="10"/>
      <c r="WK52" s="10"/>
      <c r="WL52" s="10"/>
      <c r="WM52" s="10"/>
      <c r="WN52" s="10"/>
      <c r="WO52" s="10"/>
      <c r="WP52" s="10"/>
      <c r="WQ52" s="10"/>
      <c r="WR52" s="10"/>
      <c r="WS52" s="10"/>
      <c r="WT52" s="10"/>
      <c r="WU52" s="10"/>
      <c r="WV52" s="10"/>
      <c r="WW52" s="10"/>
      <c r="WX52" s="10"/>
      <c r="WY52" s="10"/>
      <c r="WZ52" s="10"/>
      <c r="XA52" s="10"/>
      <c r="XB52" s="10"/>
      <c r="XC52" s="10"/>
      <c r="XD52" s="10"/>
      <c r="XE52" s="10"/>
      <c r="XF52" s="10"/>
      <c r="XG52" s="10"/>
      <c r="XH52" s="10"/>
      <c r="XI52" s="10"/>
      <c r="XJ52" s="10"/>
      <c r="XK52" s="10"/>
      <c r="XL52" s="10"/>
      <c r="XM52" s="10"/>
      <c r="XN52" s="10"/>
      <c r="XO52" s="10"/>
      <c r="XP52" s="10"/>
      <c r="XQ52" s="10"/>
      <c r="XR52" s="10"/>
      <c r="XS52" s="10"/>
      <c r="XT52" s="10"/>
      <c r="XU52" s="10"/>
      <c r="XV52" s="10"/>
      <c r="XW52" s="10"/>
      <c r="XX52" s="10"/>
      <c r="XY52" s="10"/>
      <c r="XZ52" s="10"/>
      <c r="YA52" s="10"/>
      <c r="YB52" s="10"/>
      <c r="YC52" s="10"/>
      <c r="YD52" s="10"/>
      <c r="YE52" s="10"/>
      <c r="YF52" s="10"/>
      <c r="YG52" s="10"/>
      <c r="YH52" s="10"/>
      <c r="YI52" s="10"/>
      <c r="YJ52" s="10"/>
      <c r="YK52" s="10"/>
      <c r="YL52" s="10"/>
      <c r="YM52" s="10"/>
      <c r="YN52" s="10"/>
      <c r="YO52" s="10"/>
      <c r="YP52" s="10"/>
      <c r="YQ52" s="10"/>
      <c r="YR52" s="10"/>
      <c r="YS52" s="10"/>
      <c r="YT52" s="10"/>
      <c r="YU52" s="10"/>
      <c r="YV52" s="10"/>
      <c r="YW52" s="10"/>
      <c r="YX52" s="10"/>
      <c r="YY52" s="10"/>
      <c r="YZ52" s="10"/>
      <c r="ZA52" s="10"/>
      <c r="ZB52" s="10"/>
      <c r="ZC52" s="10"/>
      <c r="ZD52" s="10"/>
      <c r="ZE52" s="10"/>
      <c r="ZF52" s="10"/>
      <c r="ZG52" s="10"/>
      <c r="ZH52" s="10"/>
      <c r="ZI52" s="10"/>
      <c r="ZJ52" s="10"/>
      <c r="ZK52" s="10"/>
      <c r="ZL52" s="10"/>
      <c r="ZM52" s="10"/>
      <c r="ZN52" s="10"/>
      <c r="ZO52" s="10"/>
      <c r="ZP52" s="10"/>
      <c r="ZQ52" s="10"/>
      <c r="ZR52" s="10"/>
      <c r="ZS52" s="10"/>
      <c r="ZT52" s="10"/>
      <c r="ZU52" s="10"/>
      <c r="ZV52" s="10"/>
      <c r="ZW52" s="10"/>
      <c r="ZX52" s="10"/>
      <c r="ZY52" s="10"/>
      <c r="ZZ52" s="10"/>
      <c r="AAA52" s="10"/>
      <c r="AAB52" s="10"/>
      <c r="AAC52" s="10"/>
      <c r="AAD52" s="10"/>
      <c r="AAE52" s="10"/>
      <c r="AAF52" s="10"/>
      <c r="AAG52" s="10"/>
      <c r="AAH52" s="10"/>
      <c r="AAI52" s="10"/>
      <c r="AAJ52" s="10"/>
      <c r="AAK52" s="10"/>
      <c r="AAL52" s="10"/>
      <c r="AAM52" s="10"/>
      <c r="AAN52" s="10"/>
      <c r="AAO52" s="10"/>
      <c r="AAP52" s="10"/>
      <c r="AAQ52" s="10"/>
      <c r="AAR52" s="10"/>
      <c r="AAS52" s="10"/>
      <c r="AAT52" s="10"/>
      <c r="AAU52" s="10"/>
      <c r="AAV52" s="10"/>
      <c r="AAW52" s="10"/>
      <c r="AAX52" s="10"/>
      <c r="AAY52" s="10"/>
      <c r="AAZ52" s="10"/>
      <c r="ABA52" s="10"/>
      <c r="ABB52" s="10"/>
      <c r="ABC52" s="10"/>
      <c r="ABD52" s="10"/>
      <c r="ABE52" s="10"/>
      <c r="ABF52" s="10"/>
      <c r="ABG52" s="10"/>
      <c r="ABH52" s="10"/>
      <c r="ABI52" s="10"/>
      <c r="ABJ52" s="10"/>
      <c r="ABK52" s="10"/>
      <c r="ABL52" s="10"/>
      <c r="ABM52" s="10"/>
      <c r="ABN52" s="10"/>
      <c r="ABO52" s="10"/>
      <c r="ABP52" s="10"/>
      <c r="ABQ52" s="10"/>
      <c r="ABR52" s="10"/>
      <c r="ABS52" s="10"/>
      <c r="ABT52" s="10"/>
      <c r="ABU52" s="10"/>
      <c r="ABV52" s="10"/>
      <c r="ABW52" s="10"/>
      <c r="ABX52" s="10"/>
      <c r="ABY52" s="10"/>
      <c r="ABZ52" s="10"/>
      <c r="ACA52" s="10"/>
      <c r="ACB52" s="10"/>
      <c r="ACC52" s="10"/>
      <c r="ACD52" s="10"/>
      <c r="ACE52" s="10"/>
      <c r="ACF52" s="10"/>
      <c r="ACG52" s="10"/>
      <c r="ACH52" s="10"/>
      <c r="ACI52" s="10"/>
      <c r="ACJ52" s="10"/>
      <c r="ACK52" s="10"/>
      <c r="ACL52" s="10"/>
      <c r="ACM52" s="10"/>
      <c r="ACN52" s="10"/>
      <c r="ACO52" s="10"/>
      <c r="ACP52" s="10"/>
      <c r="ACQ52" s="10"/>
      <c r="ACR52" s="10"/>
      <c r="ACS52" s="10"/>
      <c r="ACT52" s="10"/>
      <c r="ACU52" s="10"/>
      <c r="ACV52" s="10"/>
      <c r="ACW52" s="10"/>
      <c r="ACX52" s="10"/>
      <c r="ACY52" s="10"/>
      <c r="ACZ52" s="10"/>
      <c r="ADA52" s="10"/>
      <c r="ADB52" s="10"/>
      <c r="ADC52" s="10"/>
      <c r="ADD52" s="10"/>
      <c r="ADE52" s="10"/>
      <c r="ADF52" s="10"/>
      <c r="ADG52" s="10"/>
      <c r="ADH52" s="10"/>
      <c r="ADI52" s="10"/>
      <c r="ADJ52" s="10"/>
      <c r="ADK52" s="10"/>
      <c r="ADL52" s="10"/>
      <c r="ADM52" s="10"/>
      <c r="ADN52" s="10"/>
      <c r="ADO52" s="10"/>
      <c r="ADP52" s="10"/>
      <c r="ADQ52" s="10"/>
      <c r="ADR52" s="10"/>
      <c r="ADS52" s="10"/>
      <c r="ADT52" s="10"/>
      <c r="ADU52" s="10"/>
      <c r="ADV52" s="10"/>
      <c r="ADW52" s="10"/>
      <c r="ADX52" s="10"/>
      <c r="ADY52" s="10"/>
      <c r="ADZ52" s="10"/>
      <c r="AEA52" s="10"/>
      <c r="AEB52" s="10"/>
      <c r="AEC52" s="10"/>
      <c r="AED52" s="10"/>
      <c r="AEE52" s="10"/>
      <c r="AEF52" s="10"/>
      <c r="AEG52" s="10"/>
      <c r="AEH52" s="10"/>
      <c r="AEI52" s="10"/>
      <c r="AEJ52" s="10"/>
      <c r="AEK52" s="10"/>
      <c r="AEL52" s="10"/>
      <c r="AEM52" s="10"/>
      <c r="AEN52" s="10"/>
      <c r="AEO52" s="10"/>
      <c r="AEP52" s="10"/>
      <c r="AEQ52" s="10"/>
      <c r="AER52" s="10"/>
      <c r="AES52" s="10"/>
      <c r="AET52" s="10"/>
      <c r="AEU52" s="10"/>
      <c r="AEV52" s="10"/>
      <c r="AEW52" s="10"/>
      <c r="AEX52" s="10"/>
      <c r="AEY52" s="10"/>
      <c r="AEZ52" s="10"/>
      <c r="AFA52" s="10"/>
      <c r="AFB52" s="10"/>
      <c r="AFC52" s="10"/>
      <c r="AFD52" s="10"/>
      <c r="AFE52" s="10"/>
      <c r="AFF52" s="10"/>
      <c r="AFG52" s="10"/>
      <c r="AFH52" s="10"/>
      <c r="AFI52" s="10"/>
      <c r="AFJ52" s="10"/>
      <c r="AFK52" s="10"/>
      <c r="AFL52" s="10"/>
      <c r="AFM52" s="10"/>
      <c r="AFN52" s="10"/>
      <c r="AFO52" s="10"/>
      <c r="AFP52" s="10"/>
      <c r="AFQ52" s="10"/>
      <c r="AFR52" s="10"/>
      <c r="AFS52" s="10"/>
      <c r="AFT52" s="10"/>
      <c r="AFU52" s="10"/>
      <c r="AFV52" s="10"/>
      <c r="AFW52" s="10"/>
      <c r="AFX52" s="10"/>
      <c r="AFY52" s="10"/>
      <c r="AFZ52" s="10"/>
      <c r="AGA52" s="10"/>
      <c r="AGB52" s="10"/>
      <c r="AGC52" s="10"/>
      <c r="AGD52" s="10"/>
      <c r="AGE52" s="10"/>
      <c r="AGF52" s="10"/>
      <c r="AGG52" s="10"/>
      <c r="AGH52" s="10"/>
      <c r="AGI52" s="10"/>
      <c r="AGJ52" s="10"/>
      <c r="AGK52" s="10"/>
      <c r="AGL52" s="10"/>
      <c r="AGM52" s="10"/>
      <c r="AGN52" s="10"/>
      <c r="AGO52" s="10"/>
      <c r="AGP52" s="10"/>
      <c r="AGQ52" s="10"/>
      <c r="AGR52" s="10"/>
      <c r="AGS52" s="10"/>
      <c r="AGT52" s="10"/>
      <c r="AGU52" s="10"/>
      <c r="AGV52" s="10"/>
      <c r="AGW52" s="10"/>
      <c r="AGX52" s="10"/>
      <c r="AGY52" s="10"/>
      <c r="AGZ52" s="10"/>
      <c r="AHA52" s="10"/>
      <c r="AHB52" s="10"/>
      <c r="AHC52" s="10"/>
      <c r="AHD52" s="10"/>
      <c r="AHE52" s="10"/>
      <c r="AHF52" s="10"/>
      <c r="AHG52" s="10"/>
      <c r="AHH52" s="10"/>
      <c r="AHI52" s="10"/>
      <c r="AHJ52" s="10"/>
      <c r="AHK52" s="10"/>
      <c r="AHL52" s="10"/>
      <c r="AHM52" s="10"/>
      <c r="AHN52" s="10"/>
      <c r="AHO52" s="10"/>
      <c r="AHP52" s="10"/>
      <c r="AHQ52" s="10"/>
      <c r="AHR52" s="10"/>
      <c r="AHS52" s="10"/>
      <c r="AHT52" s="10"/>
      <c r="AHU52" s="10"/>
      <c r="AHV52" s="10"/>
      <c r="AHW52" s="10"/>
      <c r="AHX52" s="10"/>
      <c r="AHY52" s="10"/>
      <c r="AHZ52" s="10"/>
      <c r="AIA52" s="10"/>
      <c r="AIB52" s="10"/>
      <c r="AIC52" s="10"/>
      <c r="AID52" s="10"/>
      <c r="AIE52" s="10"/>
      <c r="AIF52" s="10"/>
      <c r="AIG52" s="10"/>
      <c r="AIH52" s="10"/>
      <c r="AII52" s="10"/>
      <c r="AIJ52" s="10"/>
      <c r="AIK52" s="10"/>
      <c r="AIL52" s="10"/>
      <c r="AIM52" s="10"/>
      <c r="AIN52" s="10"/>
      <c r="AIO52" s="10"/>
      <c r="AIP52" s="10"/>
      <c r="AIQ52" s="10"/>
      <c r="AIR52" s="10"/>
      <c r="AIS52" s="10"/>
      <c r="AIT52" s="10"/>
      <c r="AIU52" s="10"/>
      <c r="AIV52" s="10"/>
      <c r="AIW52" s="10"/>
      <c r="AIX52" s="10"/>
      <c r="AIY52" s="10"/>
      <c r="AIZ52" s="10"/>
      <c r="AJA52" s="10"/>
      <c r="AJB52" s="10"/>
      <c r="AJC52" s="10"/>
      <c r="AJD52" s="10"/>
      <c r="AJE52" s="10"/>
      <c r="AJF52" s="10"/>
      <c r="AJG52" s="10"/>
      <c r="AJH52" s="10"/>
      <c r="AJI52" s="10"/>
      <c r="AJJ52" s="10"/>
      <c r="AJK52" s="10"/>
      <c r="AJL52" s="10"/>
      <c r="AJM52" s="10"/>
      <c r="AJN52" s="10"/>
      <c r="AJO52" s="10"/>
      <c r="AJP52" s="10"/>
      <c r="AJQ52" s="10"/>
      <c r="AJR52" s="10"/>
      <c r="AJS52" s="10"/>
      <c r="AJT52" s="10"/>
      <c r="AJU52" s="10"/>
      <c r="AJV52" s="10"/>
      <c r="AJW52" s="10"/>
      <c r="AJX52" s="10"/>
      <c r="AJY52" s="10"/>
      <c r="AJZ52" s="10"/>
      <c r="AKA52" s="10"/>
      <c r="AKB52" s="10"/>
      <c r="AKC52" s="10"/>
      <c r="AKD52" s="10"/>
      <c r="AKE52" s="10"/>
      <c r="AKF52" s="10"/>
      <c r="AKG52" s="10"/>
      <c r="AKH52" s="10"/>
      <c r="AKI52" s="10"/>
      <c r="AKJ52" s="10"/>
      <c r="AKK52" s="10"/>
      <c r="AKL52" s="10"/>
      <c r="AKM52" s="10"/>
      <c r="AKN52" s="10"/>
      <c r="AKO52" s="10"/>
      <c r="AKP52" s="10"/>
      <c r="AKQ52" s="10"/>
      <c r="AKR52" s="10"/>
      <c r="AKS52" s="10"/>
      <c r="AKT52" s="10"/>
      <c r="AKU52" s="10"/>
      <c r="AKV52" s="10"/>
      <c r="AKW52" s="10"/>
      <c r="AKX52" s="10"/>
      <c r="AKY52" s="10"/>
      <c r="AKZ52" s="10"/>
      <c r="ALA52" s="10"/>
      <c r="ALB52" s="10"/>
      <c r="ALC52" s="10"/>
      <c r="ALD52" s="10"/>
      <c r="ALE52" s="10"/>
      <c r="ALF52" s="10"/>
      <c r="ALG52" s="10"/>
      <c r="ALH52" s="10"/>
      <c r="ALI52" s="10"/>
      <c r="ALJ52" s="10"/>
      <c r="ALK52" s="10"/>
      <c r="ALL52" s="10"/>
      <c r="ALM52" s="10"/>
      <c r="ALN52" s="10"/>
      <c r="ALO52" s="10"/>
      <c r="ALP52" s="10"/>
      <c r="ALQ52" s="10"/>
      <c r="ALR52" s="10"/>
      <c r="ALS52" s="10"/>
      <c r="ALT52" s="10"/>
      <c r="ALU52" s="10"/>
      <c r="ALV52" s="10"/>
      <c r="ALW52" s="10"/>
      <c r="ALX52" s="10"/>
      <c r="ALY52" s="10"/>
      <c r="ALZ52" s="10"/>
      <c r="AMA52" s="10"/>
      <c r="AMB52" s="10"/>
      <c r="AMC52" s="10"/>
      <c r="AMD52" s="10"/>
      <c r="AME52" s="10"/>
      <c r="AMF52" s="10"/>
      <c r="AMG52" s="10"/>
      <c r="AMH52" s="10"/>
      <c r="AMI52" s="10"/>
      <c r="AMJ52" s="10"/>
      <c r="AMK52" s="10"/>
      <c r="AML52" s="10"/>
      <c r="AMM52" s="10"/>
      <c r="AMN52" s="10"/>
      <c r="AMO52" s="10"/>
      <c r="AMP52" s="10"/>
      <c r="AMQ52" s="10"/>
      <c r="AMR52" s="10"/>
      <c r="AMS52" s="10"/>
      <c r="AMT52" s="10"/>
      <c r="AMU52" s="10"/>
      <c r="AMV52" s="10"/>
      <c r="AMW52" s="10"/>
      <c r="AMX52" s="10"/>
      <c r="AMY52" s="10"/>
      <c r="AMZ52" s="10"/>
      <c r="ANA52" s="10"/>
      <c r="ANB52" s="10"/>
      <c r="ANC52" s="10"/>
      <c r="AND52" s="10"/>
      <c r="ANE52" s="10"/>
      <c r="ANF52" s="10"/>
      <c r="ANG52" s="10"/>
      <c r="ANH52" s="10"/>
      <c r="ANI52" s="10"/>
      <c r="ANJ52" s="10"/>
      <c r="ANK52" s="10"/>
      <c r="ANL52" s="10"/>
      <c r="ANM52" s="10"/>
      <c r="ANN52" s="10"/>
      <c r="ANO52" s="10"/>
      <c r="ANP52" s="10"/>
      <c r="ANQ52" s="10"/>
      <c r="ANR52" s="10"/>
      <c r="ANS52" s="10"/>
      <c r="ANT52" s="10"/>
      <c r="ANU52" s="10"/>
      <c r="ANV52" s="10"/>
      <c r="ANW52" s="10"/>
      <c r="ANX52" s="10"/>
      <c r="ANY52" s="10"/>
      <c r="ANZ52" s="10"/>
      <c r="AOA52" s="10"/>
      <c r="AOB52" s="10"/>
      <c r="AOC52" s="10"/>
      <c r="AOD52" s="10"/>
      <c r="AOE52" s="10"/>
      <c r="AOF52" s="10"/>
      <c r="AOG52" s="10"/>
      <c r="AOH52" s="10"/>
      <c r="AOI52" s="10"/>
      <c r="AOJ52" s="10"/>
      <c r="AOK52" s="10"/>
      <c r="AOL52" s="10"/>
      <c r="AOM52" s="10"/>
      <c r="AON52" s="10"/>
      <c r="AOO52" s="10"/>
      <c r="AOP52" s="10"/>
      <c r="AOQ52" s="10"/>
      <c r="AOR52" s="10"/>
      <c r="AOS52" s="10"/>
      <c r="AOT52" s="10"/>
      <c r="AOU52" s="10"/>
      <c r="AOV52" s="10"/>
      <c r="AOW52" s="10"/>
      <c r="AOX52" s="10"/>
      <c r="AOY52" s="10"/>
      <c r="AOZ52" s="10"/>
      <c r="APA52" s="10"/>
      <c r="APB52" s="10"/>
      <c r="APC52" s="10"/>
      <c r="APD52" s="10"/>
      <c r="APE52" s="10"/>
      <c r="APF52" s="10"/>
      <c r="APG52" s="10"/>
      <c r="APH52" s="10"/>
      <c r="API52" s="10"/>
      <c r="APJ52" s="10"/>
      <c r="APK52" s="10"/>
      <c r="APL52" s="10"/>
      <c r="APM52" s="10"/>
      <c r="APN52" s="10"/>
      <c r="APO52" s="10"/>
      <c r="APP52" s="10"/>
      <c r="APQ52" s="10"/>
      <c r="APR52" s="10"/>
      <c r="APS52" s="10"/>
      <c r="APT52" s="10"/>
      <c r="APU52" s="10"/>
      <c r="APV52" s="10"/>
      <c r="APW52" s="10"/>
      <c r="APX52" s="10"/>
      <c r="APY52" s="10"/>
      <c r="APZ52" s="10"/>
      <c r="AQA52" s="10"/>
      <c r="AQB52" s="10"/>
      <c r="AQC52" s="10"/>
      <c r="AQD52" s="10"/>
      <c r="AQE52" s="10"/>
      <c r="AQF52" s="10"/>
      <c r="AQG52" s="10"/>
      <c r="AQH52" s="10"/>
      <c r="AQI52" s="10"/>
      <c r="AQJ52" s="10"/>
      <c r="AQK52" s="10"/>
      <c r="AQL52" s="10"/>
      <c r="AQM52" s="10"/>
      <c r="AQN52" s="10"/>
      <c r="AQO52" s="10"/>
      <c r="AQP52" s="10"/>
      <c r="AQQ52" s="10"/>
      <c r="AQR52" s="10"/>
      <c r="AQS52" s="10"/>
      <c r="AQT52" s="10"/>
      <c r="AQU52" s="10"/>
      <c r="AQV52" s="10"/>
      <c r="AQW52" s="10"/>
      <c r="AQX52" s="10"/>
      <c r="AQY52" s="10"/>
      <c r="AQZ52" s="10"/>
      <c r="ARA52" s="10"/>
      <c r="ARB52" s="10"/>
      <c r="ARC52" s="10"/>
      <c r="ARD52" s="10"/>
      <c r="ARE52" s="10"/>
      <c r="ARF52" s="10"/>
      <c r="ARG52" s="10"/>
      <c r="ARH52" s="10"/>
      <c r="ARI52" s="10"/>
      <c r="ARJ52" s="10"/>
      <c r="ARK52" s="10"/>
      <c r="ARL52" s="10"/>
      <c r="ARM52" s="10"/>
      <c r="ARN52" s="10"/>
      <c r="ARO52" s="10"/>
      <c r="ARP52" s="10"/>
      <c r="ARQ52" s="10"/>
      <c r="ARR52" s="10"/>
      <c r="ARS52" s="10"/>
      <c r="ART52" s="10"/>
      <c r="ARU52" s="10"/>
      <c r="ARV52" s="10"/>
      <c r="ARW52" s="10"/>
      <c r="ARX52" s="10"/>
      <c r="ARY52" s="10"/>
      <c r="ARZ52" s="10"/>
      <c r="ASA52" s="10"/>
      <c r="ASB52" s="10"/>
      <c r="ASC52" s="10"/>
      <c r="ASD52" s="10"/>
      <c r="ASE52" s="10"/>
      <c r="ASF52" s="10"/>
      <c r="ASG52" s="10"/>
      <c r="ASH52" s="10"/>
      <c r="ASI52" s="10"/>
      <c r="ASJ52" s="10"/>
      <c r="ASK52" s="10"/>
      <c r="ASL52" s="10"/>
      <c r="ASM52" s="10"/>
      <c r="ASN52" s="10"/>
      <c r="ASO52" s="10"/>
      <c r="ASP52" s="10"/>
      <c r="ASQ52" s="10"/>
      <c r="ASR52" s="10"/>
      <c r="ASS52" s="10"/>
      <c r="AST52" s="10"/>
      <c r="ASU52" s="10"/>
      <c r="ASV52" s="10"/>
      <c r="ASW52" s="10"/>
      <c r="ASX52" s="10"/>
      <c r="ASY52" s="10"/>
      <c r="ASZ52" s="10"/>
      <c r="ATA52" s="10"/>
      <c r="ATB52" s="10"/>
      <c r="ATC52" s="10"/>
      <c r="ATD52" s="10"/>
      <c r="ATE52" s="10"/>
      <c r="ATF52" s="10"/>
      <c r="ATG52" s="10"/>
      <c r="ATH52" s="10"/>
      <c r="ATI52" s="10"/>
      <c r="ATJ52" s="10"/>
      <c r="ATK52" s="10"/>
      <c r="ATL52" s="10"/>
      <c r="ATM52" s="10"/>
      <c r="ATN52" s="10"/>
      <c r="ATO52" s="10"/>
      <c r="ATP52" s="10"/>
      <c r="ATQ52" s="10"/>
      <c r="ATR52" s="10"/>
      <c r="ATS52" s="10"/>
      <c r="ATT52" s="10"/>
      <c r="ATU52" s="10"/>
      <c r="ATV52" s="10"/>
      <c r="ATW52" s="10"/>
      <c r="ATX52" s="10"/>
      <c r="ATY52" s="10"/>
      <c r="ATZ52" s="10"/>
      <c r="AUA52" s="10"/>
      <c r="AUB52" s="10"/>
      <c r="AUC52" s="10"/>
      <c r="AUD52" s="10"/>
      <c r="AUE52" s="10"/>
      <c r="AUF52" s="10"/>
      <c r="AUG52" s="10"/>
      <c r="AUH52" s="10"/>
      <c r="AUI52" s="10"/>
      <c r="AUJ52" s="10"/>
      <c r="AUK52" s="10"/>
      <c r="AUL52" s="10"/>
      <c r="AUM52" s="10"/>
      <c r="AUN52" s="10"/>
      <c r="AUO52" s="10"/>
      <c r="AUP52" s="10"/>
      <c r="AUQ52" s="10"/>
      <c r="AUR52" s="10"/>
      <c r="AUS52" s="10"/>
      <c r="AUT52" s="10"/>
      <c r="AUU52" s="10"/>
      <c r="AUV52" s="10"/>
      <c r="AUW52" s="10"/>
      <c r="AUX52" s="10"/>
      <c r="AUY52" s="10"/>
      <c r="AUZ52" s="10"/>
      <c r="AVA52" s="10"/>
      <c r="AVB52" s="10"/>
      <c r="AVC52" s="10"/>
      <c r="AVD52" s="10"/>
      <c r="AVE52" s="10"/>
      <c r="AVF52" s="10"/>
      <c r="AVG52" s="10"/>
      <c r="AVH52" s="10"/>
      <c r="AVI52" s="10"/>
      <c r="AVJ52" s="10"/>
      <c r="AVK52" s="10"/>
      <c r="AVL52" s="10"/>
      <c r="AVM52" s="10"/>
      <c r="AVN52" s="10"/>
      <c r="AVO52" s="10"/>
      <c r="AVP52" s="10"/>
      <c r="AVQ52" s="10"/>
      <c r="AVR52" s="10"/>
      <c r="AVS52" s="10"/>
      <c r="AVT52" s="10"/>
      <c r="AVU52" s="10"/>
      <c r="AVV52" s="10"/>
      <c r="AVW52" s="10"/>
      <c r="AVX52" s="10"/>
      <c r="AVY52" s="10"/>
      <c r="AVZ52" s="10"/>
      <c r="AWA52" s="10"/>
      <c r="AWB52" s="10"/>
      <c r="AWC52" s="10"/>
      <c r="AWD52" s="10"/>
      <c r="AWE52" s="10"/>
      <c r="AWF52" s="10"/>
      <c r="AWG52" s="10"/>
      <c r="AWH52" s="10"/>
      <c r="AWI52" s="10"/>
      <c r="AWJ52" s="10"/>
      <c r="AWK52" s="10"/>
      <c r="AWL52" s="10"/>
      <c r="AWM52" s="10"/>
      <c r="AWN52" s="10"/>
      <c r="AWO52" s="10"/>
      <c r="AWP52" s="10"/>
      <c r="AWQ52" s="10"/>
      <c r="AWR52" s="10"/>
      <c r="AWS52" s="10"/>
      <c r="AWT52" s="10"/>
      <c r="AWU52" s="10"/>
      <c r="AWV52" s="10"/>
      <c r="AWW52" s="10"/>
      <c r="AWX52" s="10"/>
      <c r="AWY52" s="10"/>
      <c r="AWZ52" s="10"/>
      <c r="AXA52" s="10"/>
      <c r="AXB52" s="10"/>
      <c r="AXC52" s="10"/>
      <c r="AXD52" s="10"/>
      <c r="AXE52" s="10"/>
      <c r="AXF52" s="10"/>
      <c r="AXG52" s="10"/>
      <c r="AXH52" s="10"/>
      <c r="AXI52" s="10"/>
      <c r="AXJ52" s="10"/>
      <c r="AXK52" s="10"/>
      <c r="AXL52" s="10"/>
      <c r="AXM52" s="10"/>
      <c r="AXN52" s="10"/>
      <c r="AXO52" s="10"/>
      <c r="AXP52" s="10"/>
      <c r="AXQ52" s="10"/>
      <c r="AXR52" s="10"/>
      <c r="AXS52" s="10"/>
      <c r="AXT52" s="10"/>
      <c r="AXU52" s="10"/>
      <c r="AXV52" s="10"/>
      <c r="AXW52" s="10"/>
      <c r="AXX52" s="10"/>
      <c r="AXY52" s="10"/>
      <c r="AXZ52" s="10"/>
      <c r="AYA52" s="10"/>
      <c r="AYB52" s="10"/>
      <c r="AYC52" s="10"/>
      <c r="AYD52" s="10"/>
      <c r="AYE52" s="10"/>
      <c r="AYF52" s="10"/>
      <c r="AYG52" s="10"/>
      <c r="AYH52" s="10"/>
      <c r="AYI52" s="10"/>
      <c r="AYJ52" s="10"/>
      <c r="AYK52" s="10"/>
      <c r="AYL52" s="10"/>
      <c r="AYM52" s="10"/>
      <c r="AYN52" s="10"/>
      <c r="AYO52" s="10"/>
      <c r="AYP52" s="10"/>
      <c r="AYQ52" s="10"/>
      <c r="AYR52" s="10"/>
      <c r="AYS52" s="10"/>
      <c r="AYT52" s="10"/>
      <c r="AYU52" s="10"/>
      <c r="AYV52" s="10"/>
      <c r="AYW52" s="10"/>
      <c r="AYX52" s="10"/>
      <c r="AYY52" s="10"/>
      <c r="AYZ52" s="10"/>
      <c r="AZA52" s="10"/>
      <c r="AZB52" s="10"/>
      <c r="AZC52" s="10"/>
      <c r="AZD52" s="10"/>
      <c r="AZE52" s="10"/>
      <c r="AZF52" s="10"/>
      <c r="AZG52" s="10"/>
      <c r="AZH52" s="10"/>
      <c r="AZI52" s="10"/>
      <c r="AZJ52" s="10"/>
      <c r="AZK52" s="10"/>
      <c r="AZL52" s="10"/>
      <c r="AZM52" s="10"/>
      <c r="AZN52" s="10"/>
      <c r="AZO52" s="10"/>
      <c r="AZP52" s="10"/>
      <c r="AZQ52" s="10"/>
      <c r="AZR52" s="10"/>
      <c r="AZS52" s="10"/>
      <c r="AZT52" s="10"/>
      <c r="AZU52" s="10"/>
      <c r="AZV52" s="10"/>
      <c r="AZW52" s="10"/>
      <c r="AZX52" s="10"/>
      <c r="AZY52" s="10"/>
      <c r="AZZ52" s="10"/>
      <c r="BAA52" s="10"/>
      <c r="BAB52" s="10"/>
      <c r="BAC52" s="10"/>
      <c r="BAD52" s="10"/>
      <c r="BAE52" s="10"/>
      <c r="BAF52" s="10"/>
      <c r="BAG52" s="10"/>
      <c r="BAH52" s="10"/>
      <c r="BAI52" s="10"/>
      <c r="BAJ52" s="10"/>
      <c r="BAK52" s="10"/>
      <c r="BAL52" s="10"/>
      <c r="BAM52" s="10"/>
      <c r="BAN52" s="10"/>
      <c r="BAO52" s="10"/>
      <c r="BAP52" s="10"/>
      <c r="BAQ52" s="10"/>
      <c r="BAR52" s="10"/>
      <c r="BAS52" s="10"/>
      <c r="BAT52" s="10"/>
      <c r="BAU52" s="10"/>
      <c r="BAV52" s="10"/>
      <c r="BAW52" s="10"/>
      <c r="BAX52" s="10"/>
      <c r="BAY52" s="10"/>
      <c r="BAZ52" s="10"/>
      <c r="BBA52" s="10"/>
      <c r="BBB52" s="10"/>
      <c r="BBC52" s="10"/>
      <c r="BBD52" s="10"/>
      <c r="BBE52" s="10"/>
      <c r="BBF52" s="10"/>
      <c r="BBG52" s="10"/>
      <c r="BBH52" s="10"/>
      <c r="BBI52" s="10"/>
      <c r="BBJ52" s="10"/>
      <c r="BBK52" s="10"/>
      <c r="BBL52" s="10"/>
      <c r="BBM52" s="10"/>
      <c r="BBN52" s="10"/>
      <c r="BBO52" s="10"/>
      <c r="BBP52" s="10"/>
      <c r="BBQ52" s="10"/>
      <c r="BBR52" s="10"/>
      <c r="BBS52" s="10"/>
      <c r="BBT52" s="10"/>
      <c r="BBU52" s="10"/>
      <c r="BBV52" s="10"/>
      <c r="BBW52" s="10"/>
      <c r="BBX52" s="10"/>
      <c r="BBY52" s="10"/>
      <c r="BBZ52" s="10"/>
      <c r="BCA52" s="10"/>
      <c r="BCB52" s="10"/>
      <c r="BCC52" s="10"/>
      <c r="BCD52" s="10"/>
      <c r="BCE52" s="10"/>
      <c r="BCF52" s="10"/>
      <c r="BCG52" s="10"/>
      <c r="BCH52" s="10"/>
      <c r="BCI52" s="10"/>
      <c r="BCJ52" s="10"/>
      <c r="BCK52" s="10"/>
      <c r="BCL52" s="10"/>
      <c r="BCM52" s="10"/>
      <c r="BCN52" s="10"/>
      <c r="BCO52" s="10"/>
      <c r="BCP52" s="10"/>
      <c r="BCQ52" s="10"/>
      <c r="BCR52" s="10"/>
      <c r="BCS52" s="10"/>
      <c r="BCT52" s="10"/>
      <c r="BCU52" s="10"/>
      <c r="BCV52" s="10"/>
      <c r="BCW52" s="10"/>
      <c r="BCX52" s="10"/>
      <c r="BCY52" s="10"/>
      <c r="BCZ52" s="10"/>
      <c r="BDA52" s="10"/>
      <c r="BDB52" s="10"/>
      <c r="BDC52" s="10"/>
      <c r="BDD52" s="10"/>
      <c r="BDE52" s="10"/>
      <c r="BDF52" s="10"/>
      <c r="BDG52" s="10"/>
      <c r="BDH52" s="10"/>
      <c r="BDI52" s="10"/>
      <c r="BDJ52" s="10"/>
      <c r="BDK52" s="10"/>
      <c r="BDL52" s="10"/>
      <c r="BDM52" s="10"/>
      <c r="BDN52" s="10"/>
      <c r="BDO52" s="10"/>
      <c r="BDP52" s="10"/>
      <c r="BDQ52" s="10"/>
      <c r="BDR52" s="10"/>
      <c r="BDS52" s="10"/>
      <c r="BDT52" s="10"/>
      <c r="BDU52" s="10"/>
      <c r="BDV52" s="10"/>
      <c r="BDW52" s="10"/>
      <c r="BDX52" s="10"/>
      <c r="BDY52" s="10"/>
      <c r="BDZ52" s="10"/>
      <c r="BEA52" s="10"/>
      <c r="BEB52" s="10"/>
      <c r="BEC52" s="10"/>
      <c r="BED52" s="10"/>
      <c r="BEE52" s="10"/>
      <c r="BEF52" s="10"/>
      <c r="BEG52" s="10"/>
      <c r="BEH52" s="10"/>
      <c r="BEI52" s="10"/>
      <c r="BEJ52" s="10"/>
      <c r="BEK52" s="10"/>
      <c r="BEL52" s="10"/>
      <c r="BEM52" s="10"/>
      <c r="BEN52" s="10"/>
      <c r="BEO52" s="10"/>
      <c r="BEP52" s="10"/>
      <c r="BEQ52" s="10"/>
      <c r="BER52" s="10"/>
      <c r="BES52" s="10"/>
      <c r="BET52" s="10"/>
      <c r="BEU52" s="10"/>
      <c r="BEV52" s="10"/>
      <c r="BEW52" s="10"/>
      <c r="BEX52" s="10"/>
      <c r="BEY52" s="10"/>
      <c r="BEZ52" s="10"/>
      <c r="BFA52" s="10"/>
      <c r="BFB52" s="10"/>
      <c r="BFC52" s="10"/>
      <c r="BFD52" s="10"/>
      <c r="BFE52" s="10"/>
      <c r="BFF52" s="10"/>
      <c r="BFG52" s="10"/>
      <c r="BFH52" s="10"/>
      <c r="BFI52" s="10"/>
      <c r="BFJ52" s="10"/>
      <c r="BFK52" s="10"/>
      <c r="BFL52" s="10"/>
      <c r="BFM52" s="10"/>
      <c r="BFN52" s="10"/>
      <c r="BFO52" s="10"/>
      <c r="BFP52" s="10"/>
      <c r="BFQ52" s="10"/>
      <c r="BFR52" s="10"/>
      <c r="BFS52" s="10"/>
      <c r="BFT52" s="10"/>
      <c r="BFU52" s="10"/>
      <c r="BFV52" s="10"/>
      <c r="BFW52" s="10"/>
      <c r="BFX52" s="10"/>
      <c r="BFY52" s="10"/>
      <c r="BFZ52" s="10"/>
      <c r="BGA52" s="10"/>
      <c r="BGB52" s="10"/>
      <c r="BGC52" s="10"/>
      <c r="BGD52" s="10"/>
      <c r="BGE52" s="10"/>
      <c r="BGF52" s="10"/>
      <c r="BGG52" s="10"/>
      <c r="BGH52" s="10"/>
      <c r="BGI52" s="10"/>
      <c r="BGJ52" s="10"/>
      <c r="BGK52" s="10"/>
      <c r="BGL52" s="10"/>
      <c r="BGM52" s="10"/>
      <c r="BGN52" s="10"/>
      <c r="BGO52" s="10"/>
      <c r="BGP52" s="10"/>
      <c r="BGQ52" s="10"/>
      <c r="BGR52" s="10"/>
      <c r="BGS52" s="10"/>
      <c r="BGT52" s="10"/>
      <c r="BGU52" s="10"/>
      <c r="BGV52" s="10"/>
      <c r="BGW52" s="10"/>
      <c r="BGX52" s="10"/>
      <c r="BGY52" s="10"/>
      <c r="BGZ52" s="10"/>
      <c r="BHA52" s="10"/>
      <c r="BHB52" s="10"/>
      <c r="BHC52" s="10"/>
      <c r="BHD52" s="10"/>
      <c r="BHE52" s="10"/>
      <c r="BHF52" s="10"/>
      <c r="BHG52" s="10"/>
      <c r="BHH52" s="10"/>
      <c r="BHI52" s="10"/>
      <c r="BHJ52" s="10"/>
      <c r="BHK52" s="10"/>
      <c r="BHL52" s="10"/>
      <c r="BHM52" s="10"/>
      <c r="BHN52" s="10"/>
      <c r="BHO52" s="10"/>
      <c r="BHP52" s="10"/>
      <c r="BHQ52" s="10"/>
      <c r="BHR52" s="10"/>
      <c r="BHS52" s="10"/>
      <c r="BHT52" s="10"/>
      <c r="BHU52" s="10"/>
      <c r="BHV52" s="10"/>
      <c r="BHW52" s="10"/>
      <c r="BHX52" s="10"/>
      <c r="BHY52" s="10"/>
      <c r="BHZ52" s="10"/>
      <c r="BIA52" s="10"/>
      <c r="BIB52" s="10"/>
      <c r="BIC52" s="10"/>
      <c r="BID52" s="10"/>
      <c r="BIE52" s="10"/>
      <c r="BIF52" s="10"/>
      <c r="BIG52" s="10"/>
      <c r="BIH52" s="10"/>
      <c r="BII52" s="10"/>
      <c r="BIJ52" s="10"/>
      <c r="BIK52" s="10"/>
      <c r="BIL52" s="10"/>
      <c r="BIM52" s="10"/>
      <c r="BIN52" s="10"/>
      <c r="BIO52" s="10"/>
      <c r="BIP52" s="10"/>
      <c r="BIQ52" s="10"/>
      <c r="BIR52" s="10"/>
      <c r="BIS52" s="10"/>
      <c r="BIT52" s="10"/>
      <c r="BIU52" s="10"/>
      <c r="BIV52" s="10"/>
      <c r="BIW52" s="10"/>
      <c r="BIX52" s="10"/>
      <c r="BIY52" s="10"/>
      <c r="BIZ52" s="10"/>
      <c r="BJA52" s="10"/>
      <c r="BJB52" s="10"/>
      <c r="BJC52" s="10"/>
      <c r="BJD52" s="10"/>
      <c r="BJE52" s="10"/>
      <c r="BJF52" s="10"/>
      <c r="BJG52" s="10"/>
      <c r="BJH52" s="10"/>
      <c r="BJI52" s="10"/>
      <c r="BJJ52" s="10"/>
      <c r="BJK52" s="10"/>
      <c r="BJL52" s="10"/>
      <c r="BJM52" s="10"/>
      <c r="BJN52" s="10"/>
      <c r="BJO52" s="10"/>
      <c r="BJP52" s="10"/>
      <c r="BJQ52" s="10"/>
      <c r="BJR52" s="10"/>
      <c r="BJS52" s="10"/>
      <c r="BJT52" s="10"/>
      <c r="BJU52" s="10"/>
      <c r="BJV52" s="10"/>
      <c r="BJW52" s="10"/>
      <c r="BJX52" s="10"/>
      <c r="BJY52" s="10"/>
      <c r="BJZ52" s="10"/>
      <c r="BKA52" s="10"/>
      <c r="BKB52" s="10"/>
      <c r="BKC52" s="10"/>
      <c r="BKD52" s="10"/>
      <c r="BKE52" s="10"/>
      <c r="BKF52" s="10"/>
      <c r="BKG52" s="10"/>
      <c r="BKH52" s="10"/>
      <c r="BKI52" s="10"/>
      <c r="BKJ52" s="10"/>
      <c r="BKK52" s="10"/>
      <c r="BKL52" s="10"/>
      <c r="BKM52" s="10"/>
      <c r="BKN52" s="10"/>
      <c r="BKO52" s="10"/>
      <c r="BKP52" s="10"/>
      <c r="BKQ52" s="10"/>
      <c r="BKR52" s="10"/>
      <c r="BKS52" s="10"/>
      <c r="BKT52" s="10"/>
      <c r="BKU52" s="10"/>
      <c r="BKV52" s="10"/>
      <c r="BKW52" s="10"/>
      <c r="BKX52" s="10"/>
      <c r="BKY52" s="10"/>
      <c r="BKZ52" s="10"/>
      <c r="BLA52" s="10"/>
      <c r="BLB52" s="10"/>
      <c r="BLC52" s="10"/>
      <c r="BLD52" s="10"/>
      <c r="BLE52" s="10"/>
      <c r="BLF52" s="10"/>
      <c r="BLG52" s="10"/>
      <c r="BLH52" s="10"/>
      <c r="BLI52" s="10"/>
      <c r="BLJ52" s="10"/>
      <c r="BLK52" s="10"/>
      <c r="BLL52" s="10"/>
      <c r="BLM52" s="10"/>
      <c r="BLN52" s="10"/>
      <c r="BLO52" s="10"/>
      <c r="BLP52" s="10"/>
      <c r="BLQ52" s="10"/>
      <c r="BLR52" s="10"/>
      <c r="BLS52" s="10"/>
      <c r="BLT52" s="10"/>
      <c r="BLU52" s="10"/>
      <c r="BLV52" s="10"/>
      <c r="BLW52" s="10"/>
      <c r="BLX52" s="10"/>
      <c r="BLY52" s="10"/>
      <c r="BLZ52" s="10"/>
      <c r="BMA52" s="10"/>
      <c r="BMB52" s="10"/>
      <c r="BMC52" s="10"/>
      <c r="BMD52" s="10"/>
      <c r="BME52" s="10"/>
      <c r="BMF52" s="10"/>
      <c r="BMG52" s="10"/>
      <c r="BMH52" s="10"/>
      <c r="BMI52" s="10"/>
      <c r="BMJ52" s="10"/>
      <c r="BMK52" s="10"/>
      <c r="BML52" s="10"/>
      <c r="BMM52" s="10"/>
      <c r="BMN52" s="10"/>
      <c r="BMO52" s="10"/>
      <c r="BMP52" s="10"/>
      <c r="BMQ52" s="10"/>
      <c r="BMR52" s="10"/>
      <c r="BMS52" s="10"/>
      <c r="BMT52" s="10"/>
      <c r="BMU52" s="10"/>
      <c r="BMV52" s="10"/>
      <c r="BMW52" s="10"/>
      <c r="BMX52" s="10"/>
      <c r="BMY52" s="10"/>
      <c r="BMZ52" s="10"/>
      <c r="BNA52" s="10"/>
      <c r="BNB52" s="10"/>
      <c r="BNC52" s="10"/>
      <c r="BND52" s="10"/>
      <c r="BNE52" s="10"/>
      <c r="BNF52" s="10"/>
      <c r="BNG52" s="10"/>
      <c r="BNH52" s="10"/>
      <c r="BNI52" s="10"/>
      <c r="BNJ52" s="10"/>
      <c r="BNK52" s="10"/>
      <c r="BNL52" s="10"/>
      <c r="BNM52" s="10"/>
      <c r="BNN52" s="10"/>
      <c r="BNO52" s="10"/>
      <c r="BNP52" s="10"/>
      <c r="BNQ52" s="10"/>
      <c r="BNR52" s="10"/>
      <c r="BNS52" s="10"/>
      <c r="BNT52" s="10"/>
      <c r="BNU52" s="10"/>
      <c r="BNV52" s="10"/>
      <c r="BNW52" s="10"/>
      <c r="BNX52" s="10"/>
      <c r="BNY52" s="10"/>
      <c r="BNZ52" s="10"/>
      <c r="BOA52" s="10"/>
      <c r="BOB52" s="10"/>
      <c r="BOC52" s="10"/>
      <c r="BOD52" s="10"/>
      <c r="BOE52" s="10"/>
      <c r="BOF52" s="10"/>
      <c r="BOG52" s="10"/>
      <c r="BOH52" s="10"/>
      <c r="BOI52" s="10"/>
      <c r="BOJ52" s="10"/>
      <c r="BOK52" s="10"/>
      <c r="BOL52" s="10"/>
      <c r="BOM52" s="10"/>
      <c r="BON52" s="10"/>
      <c r="BOO52" s="10"/>
      <c r="BOP52" s="10"/>
      <c r="BOQ52" s="10"/>
      <c r="BOR52" s="10"/>
      <c r="BOS52" s="10"/>
      <c r="BOT52" s="10"/>
      <c r="BOU52" s="10"/>
      <c r="BOV52" s="10"/>
      <c r="BOW52" s="10"/>
      <c r="BOX52" s="10"/>
      <c r="BOY52" s="10"/>
      <c r="BOZ52" s="10"/>
      <c r="BPA52" s="10"/>
      <c r="BPB52" s="10"/>
      <c r="BPC52" s="10"/>
      <c r="BPD52" s="10"/>
      <c r="BPE52" s="10"/>
      <c r="BPF52" s="10"/>
      <c r="BPG52" s="10"/>
      <c r="BPH52" s="10"/>
      <c r="BPI52" s="10"/>
      <c r="BPJ52" s="10"/>
      <c r="BPK52" s="10"/>
      <c r="BPL52" s="10"/>
      <c r="BPM52" s="10"/>
      <c r="BPN52" s="10"/>
      <c r="BPO52" s="10"/>
      <c r="BPP52" s="10"/>
      <c r="BPQ52" s="10"/>
      <c r="BPR52" s="10"/>
      <c r="BPS52" s="10"/>
      <c r="BPT52" s="10"/>
      <c r="BPU52" s="10"/>
      <c r="BPV52" s="10"/>
      <c r="BPW52" s="10"/>
      <c r="BPX52" s="10"/>
      <c r="BPY52" s="10"/>
      <c r="BPZ52" s="10"/>
      <c r="BQA52" s="10"/>
      <c r="BQB52" s="10"/>
      <c r="BQC52" s="10"/>
      <c r="BQD52" s="10"/>
      <c r="BQE52" s="10"/>
      <c r="BQF52" s="10"/>
      <c r="BQG52" s="10"/>
      <c r="BQH52" s="10"/>
      <c r="BQI52" s="10"/>
      <c r="BQJ52" s="10"/>
      <c r="BQK52" s="10"/>
      <c r="BQL52" s="10"/>
      <c r="BQM52" s="10"/>
      <c r="BQN52" s="10"/>
      <c r="BQO52" s="10"/>
      <c r="BQP52" s="10"/>
      <c r="BQQ52" s="10"/>
      <c r="BQR52" s="10"/>
      <c r="BQS52" s="10"/>
      <c r="BQT52" s="10"/>
      <c r="BQU52" s="10"/>
      <c r="BQV52" s="10"/>
      <c r="BQW52" s="10"/>
      <c r="BQX52" s="10"/>
      <c r="BQY52" s="10"/>
      <c r="BQZ52" s="10"/>
      <c r="BRA52" s="10"/>
      <c r="BRB52" s="10"/>
      <c r="BRC52" s="10"/>
      <c r="BRD52" s="10"/>
      <c r="BRE52" s="10"/>
      <c r="BRF52" s="10"/>
      <c r="BRG52" s="10"/>
      <c r="BRH52" s="10"/>
      <c r="BRI52" s="10"/>
      <c r="BRJ52" s="10"/>
      <c r="BRK52" s="10"/>
      <c r="BRL52" s="10"/>
      <c r="BRM52" s="10"/>
      <c r="BRN52" s="10"/>
      <c r="BRO52" s="10"/>
      <c r="BRP52" s="10"/>
      <c r="BRQ52" s="10"/>
      <c r="BRR52" s="10"/>
      <c r="BRS52" s="10"/>
      <c r="BRT52" s="10"/>
      <c r="BRU52" s="10"/>
      <c r="BRV52" s="10"/>
      <c r="BRW52" s="10"/>
      <c r="BRX52" s="10"/>
      <c r="BRY52" s="10"/>
      <c r="BRZ52" s="10"/>
      <c r="BSA52" s="10"/>
      <c r="BSB52" s="10"/>
      <c r="BSC52" s="10"/>
      <c r="BSD52" s="10"/>
      <c r="BSE52" s="10"/>
      <c r="BSF52" s="10"/>
      <c r="BSG52" s="10"/>
      <c r="BSH52" s="10"/>
      <c r="BSI52" s="10"/>
      <c r="BSJ52" s="10"/>
      <c r="BSK52" s="10"/>
      <c r="BSL52" s="10"/>
      <c r="BSM52" s="10"/>
      <c r="BSN52" s="10"/>
      <c r="BSO52" s="10"/>
      <c r="BSP52" s="10"/>
      <c r="BSQ52" s="10"/>
      <c r="BSR52" s="10"/>
      <c r="BSS52" s="10"/>
      <c r="BST52" s="10"/>
      <c r="BSU52" s="10"/>
      <c r="BSV52" s="10"/>
      <c r="BSW52" s="10"/>
      <c r="BSX52" s="10"/>
      <c r="BSY52" s="10"/>
      <c r="BSZ52" s="10"/>
      <c r="BTA52" s="10"/>
      <c r="BTB52" s="10"/>
      <c r="BTC52" s="10"/>
      <c r="BTD52" s="10"/>
      <c r="BTE52" s="10"/>
      <c r="BTF52" s="10"/>
      <c r="BTG52" s="10"/>
      <c r="BTH52" s="10"/>
      <c r="BTI52" s="10"/>
      <c r="BTJ52" s="10"/>
      <c r="BTK52" s="10"/>
      <c r="BTL52" s="10"/>
      <c r="BTM52" s="10"/>
      <c r="BTN52" s="10"/>
      <c r="BTO52" s="10"/>
      <c r="BTP52" s="10"/>
      <c r="BTQ52" s="10"/>
      <c r="BTR52" s="10"/>
      <c r="BTS52" s="10"/>
      <c r="BTT52" s="10"/>
      <c r="BTU52" s="10"/>
      <c r="BTV52" s="10"/>
      <c r="BTW52" s="10"/>
      <c r="BTX52" s="10"/>
      <c r="BTY52" s="10"/>
      <c r="BTZ52" s="10"/>
      <c r="BUA52" s="10"/>
      <c r="BUB52" s="10"/>
      <c r="BUC52" s="10"/>
      <c r="BUD52" s="10"/>
      <c r="BUE52" s="10"/>
      <c r="BUF52" s="10"/>
      <c r="BUG52" s="10"/>
      <c r="BUH52" s="10"/>
      <c r="BUI52" s="10"/>
      <c r="BUJ52" s="10"/>
      <c r="BUK52" s="10"/>
      <c r="BUL52" s="10"/>
      <c r="BUM52" s="10"/>
      <c r="BUN52" s="10"/>
      <c r="BUO52" s="10"/>
      <c r="BUP52" s="10"/>
      <c r="BUQ52" s="10"/>
      <c r="BUR52" s="10"/>
      <c r="BUS52" s="10"/>
      <c r="BUT52" s="10"/>
      <c r="BUU52" s="10"/>
      <c r="BUV52" s="10"/>
      <c r="BUW52" s="10"/>
      <c r="BUX52" s="10"/>
      <c r="BUY52" s="10"/>
      <c r="BUZ52" s="10"/>
      <c r="BVA52" s="10"/>
      <c r="BVB52" s="10"/>
      <c r="BVC52" s="10"/>
      <c r="BVD52" s="10"/>
      <c r="BVE52" s="10"/>
      <c r="BVF52" s="10"/>
      <c r="BVG52" s="10"/>
      <c r="BVH52" s="10"/>
      <c r="BVI52" s="10"/>
      <c r="BVJ52" s="10"/>
      <c r="BVK52" s="10"/>
      <c r="BVL52" s="10"/>
      <c r="BVM52" s="10"/>
      <c r="BVN52" s="10"/>
      <c r="BVO52" s="10"/>
      <c r="BVP52" s="10"/>
      <c r="BVQ52" s="10"/>
      <c r="BVR52" s="10"/>
      <c r="BVS52" s="10"/>
      <c r="BVT52" s="10"/>
      <c r="BVU52" s="10"/>
      <c r="BVV52" s="10"/>
      <c r="BVW52" s="10"/>
      <c r="BVX52" s="10"/>
      <c r="BVY52" s="10"/>
      <c r="BVZ52" s="10"/>
      <c r="BWA52" s="10"/>
      <c r="BWB52" s="10"/>
      <c r="BWC52" s="10"/>
      <c r="BWD52" s="10"/>
      <c r="BWE52" s="10"/>
      <c r="BWF52" s="10"/>
      <c r="BWG52" s="10"/>
      <c r="BWH52" s="10"/>
      <c r="BWI52" s="10"/>
      <c r="BWJ52" s="10"/>
      <c r="BWK52" s="10"/>
      <c r="BWL52" s="10"/>
      <c r="BWM52" s="10"/>
      <c r="BWN52" s="10"/>
      <c r="BWO52" s="10"/>
      <c r="BWP52" s="10"/>
      <c r="BWQ52" s="10"/>
      <c r="BWR52" s="10"/>
      <c r="BWS52" s="10"/>
      <c r="BWT52" s="10"/>
      <c r="BWU52" s="10"/>
      <c r="BWV52" s="10"/>
      <c r="BWW52" s="10"/>
      <c r="BWX52" s="10"/>
      <c r="BWY52" s="10"/>
      <c r="BWZ52" s="10"/>
      <c r="BXA52" s="10"/>
      <c r="BXB52" s="10"/>
      <c r="BXC52" s="10"/>
      <c r="BXD52" s="10"/>
      <c r="BXE52" s="10"/>
      <c r="BXF52" s="10"/>
      <c r="BXG52" s="10"/>
      <c r="BXH52" s="10"/>
      <c r="BXI52" s="10"/>
      <c r="BXJ52" s="10"/>
      <c r="BXK52" s="10"/>
      <c r="BXL52" s="10"/>
      <c r="BXM52" s="10"/>
      <c r="BXN52" s="10"/>
      <c r="BXO52" s="10"/>
      <c r="BXP52" s="10"/>
      <c r="BXQ52" s="10"/>
      <c r="BXR52" s="10"/>
      <c r="BXS52" s="10"/>
      <c r="BXT52" s="10"/>
      <c r="BXU52" s="10"/>
      <c r="BXV52" s="10"/>
      <c r="BXW52" s="10"/>
      <c r="BXX52" s="10"/>
      <c r="BXY52" s="10"/>
      <c r="BXZ52" s="10"/>
      <c r="BYA52" s="10"/>
      <c r="BYB52" s="10"/>
      <c r="BYC52" s="10"/>
      <c r="BYD52" s="10"/>
      <c r="BYE52" s="10"/>
      <c r="BYF52" s="10"/>
      <c r="BYG52" s="10"/>
      <c r="BYH52" s="10"/>
      <c r="BYI52" s="10"/>
      <c r="BYJ52" s="10"/>
      <c r="BYK52" s="10"/>
      <c r="BYL52" s="10"/>
      <c r="BYM52" s="10"/>
      <c r="BYN52" s="10"/>
      <c r="BYO52" s="10"/>
      <c r="BYP52" s="10"/>
      <c r="BYQ52" s="10"/>
      <c r="BYR52" s="10"/>
      <c r="BYS52" s="10"/>
      <c r="BYT52" s="10"/>
      <c r="BYU52" s="10"/>
      <c r="BYV52" s="10"/>
      <c r="BYW52" s="10"/>
      <c r="BYX52" s="10"/>
      <c r="BYY52" s="10"/>
      <c r="BYZ52" s="10"/>
      <c r="BZA52" s="10"/>
      <c r="BZB52" s="10"/>
      <c r="BZC52" s="10"/>
      <c r="BZD52" s="10"/>
      <c r="BZE52" s="10"/>
      <c r="BZF52" s="10"/>
      <c r="BZG52" s="10"/>
      <c r="BZH52" s="10"/>
      <c r="BZI52" s="10"/>
      <c r="BZJ52" s="10"/>
      <c r="BZK52" s="10"/>
      <c r="BZL52" s="10"/>
      <c r="BZM52" s="10"/>
      <c r="BZN52" s="10"/>
      <c r="BZO52" s="10"/>
      <c r="BZP52" s="10"/>
      <c r="BZQ52" s="10"/>
      <c r="BZR52" s="10"/>
      <c r="BZS52" s="10"/>
      <c r="BZT52" s="10"/>
      <c r="BZU52" s="10"/>
      <c r="BZV52" s="10"/>
      <c r="BZW52" s="10"/>
      <c r="BZX52" s="10"/>
      <c r="BZY52" s="10"/>
      <c r="BZZ52" s="10"/>
      <c r="CAA52" s="10"/>
      <c r="CAB52" s="10"/>
      <c r="CAC52" s="10"/>
      <c r="CAD52" s="10"/>
      <c r="CAE52" s="10"/>
      <c r="CAF52" s="10"/>
      <c r="CAG52" s="10"/>
      <c r="CAH52" s="10"/>
      <c r="CAI52" s="10"/>
      <c r="CAJ52" s="10"/>
      <c r="CAK52" s="10"/>
      <c r="CAL52" s="10"/>
      <c r="CAM52" s="10"/>
      <c r="CAN52" s="10"/>
      <c r="CAO52" s="10"/>
      <c r="CAP52" s="10"/>
      <c r="CAQ52" s="10"/>
      <c r="CAR52" s="10"/>
      <c r="CAS52" s="10"/>
      <c r="CAT52" s="10"/>
      <c r="CAU52" s="10"/>
      <c r="CAV52" s="10"/>
      <c r="CAW52" s="10"/>
      <c r="CAX52" s="10"/>
      <c r="CAY52" s="10"/>
      <c r="CAZ52" s="10"/>
      <c r="CBA52" s="10"/>
      <c r="CBB52" s="10"/>
      <c r="CBC52" s="10"/>
      <c r="CBD52" s="10"/>
      <c r="CBE52" s="10"/>
      <c r="CBF52" s="10"/>
      <c r="CBG52" s="10"/>
      <c r="CBH52" s="10"/>
      <c r="CBI52" s="10"/>
      <c r="CBJ52" s="10"/>
      <c r="CBK52" s="10"/>
      <c r="CBL52" s="10"/>
      <c r="CBM52" s="10"/>
      <c r="CBN52" s="10"/>
      <c r="CBO52" s="10"/>
      <c r="CBP52" s="10"/>
      <c r="CBQ52" s="10"/>
      <c r="CBR52" s="10"/>
      <c r="CBS52" s="10"/>
      <c r="CBT52" s="10"/>
      <c r="CBU52" s="10"/>
      <c r="CBV52" s="10"/>
      <c r="CBW52" s="10"/>
      <c r="CBX52" s="10"/>
      <c r="CBY52" s="10"/>
      <c r="CBZ52" s="10"/>
      <c r="CCA52" s="10"/>
      <c r="CCB52" s="10"/>
      <c r="CCC52" s="10"/>
      <c r="CCD52" s="10"/>
      <c r="CCE52" s="10"/>
      <c r="CCF52" s="10"/>
      <c r="CCG52" s="10"/>
      <c r="CCH52" s="10"/>
      <c r="CCI52" s="10"/>
      <c r="CCJ52" s="10"/>
      <c r="CCK52" s="10"/>
      <c r="CCL52" s="10"/>
      <c r="CCM52" s="10"/>
      <c r="CCN52" s="10"/>
      <c r="CCO52" s="10"/>
      <c r="CCP52" s="10"/>
      <c r="CCQ52" s="10"/>
      <c r="CCR52" s="10"/>
      <c r="CCS52" s="10"/>
      <c r="CCT52" s="10"/>
      <c r="CCU52" s="10"/>
      <c r="CCV52" s="10"/>
      <c r="CCW52" s="10"/>
      <c r="CCX52" s="10"/>
      <c r="CCY52" s="10"/>
      <c r="CCZ52" s="10"/>
      <c r="CDA52" s="10"/>
      <c r="CDB52" s="10"/>
      <c r="CDC52" s="10"/>
      <c r="CDD52" s="10"/>
      <c r="CDE52" s="10"/>
      <c r="CDF52" s="10"/>
      <c r="CDG52" s="10"/>
      <c r="CDH52" s="10"/>
      <c r="CDI52" s="10"/>
      <c r="CDJ52" s="10"/>
      <c r="CDK52" s="10"/>
      <c r="CDL52" s="10"/>
      <c r="CDM52" s="10"/>
      <c r="CDN52" s="10"/>
      <c r="CDO52" s="10"/>
      <c r="CDP52" s="10"/>
      <c r="CDQ52" s="10"/>
      <c r="CDR52" s="10"/>
      <c r="CDS52" s="10"/>
      <c r="CDT52" s="10"/>
      <c r="CDU52" s="10"/>
      <c r="CDV52" s="10"/>
      <c r="CDW52" s="10"/>
      <c r="CDX52" s="10"/>
      <c r="CDY52" s="10"/>
      <c r="CDZ52" s="10"/>
      <c r="CEA52" s="10"/>
      <c r="CEB52" s="10"/>
      <c r="CEC52" s="10"/>
      <c r="CED52" s="10"/>
      <c r="CEE52" s="10"/>
      <c r="CEF52" s="10"/>
      <c r="CEG52" s="10"/>
      <c r="CEH52" s="10"/>
      <c r="CEI52" s="10"/>
      <c r="CEJ52" s="10"/>
      <c r="CEK52" s="10"/>
      <c r="CEL52" s="10"/>
      <c r="CEM52" s="10"/>
      <c r="CEN52" s="10"/>
      <c r="CEO52" s="10"/>
      <c r="CEP52" s="10"/>
      <c r="CEQ52" s="10"/>
      <c r="CER52" s="10"/>
      <c r="CES52" s="10"/>
      <c r="CET52" s="10"/>
      <c r="CEU52" s="10"/>
      <c r="CEV52" s="10"/>
      <c r="CEW52" s="10"/>
      <c r="CEX52" s="10"/>
      <c r="CEY52" s="10"/>
      <c r="CEZ52" s="10"/>
      <c r="CFA52" s="10"/>
      <c r="CFB52" s="10"/>
      <c r="CFC52" s="10"/>
      <c r="CFD52" s="10"/>
      <c r="CFE52" s="10"/>
      <c r="CFF52" s="10"/>
      <c r="CFG52" s="10"/>
      <c r="CFH52" s="10"/>
      <c r="CFI52" s="10"/>
      <c r="CFJ52" s="10"/>
      <c r="CFK52" s="10"/>
      <c r="CFL52" s="10"/>
      <c r="CFM52" s="10"/>
      <c r="CFN52" s="10"/>
      <c r="CFO52" s="10"/>
      <c r="CFP52" s="10"/>
      <c r="CFQ52" s="10"/>
      <c r="CFR52" s="10"/>
      <c r="CFS52" s="10"/>
      <c r="CFT52" s="10"/>
      <c r="CFU52" s="10"/>
      <c r="CFV52" s="10"/>
      <c r="CFW52" s="10"/>
      <c r="CFX52" s="10"/>
      <c r="CFY52" s="10"/>
      <c r="CFZ52" s="10"/>
      <c r="CGA52" s="10"/>
      <c r="CGB52" s="10"/>
      <c r="CGC52" s="10"/>
      <c r="CGD52" s="10"/>
      <c r="CGE52" s="10"/>
      <c r="CGF52" s="10"/>
      <c r="CGG52" s="10"/>
      <c r="CGH52" s="10"/>
      <c r="CGI52" s="10"/>
      <c r="CGJ52" s="10"/>
      <c r="CGK52" s="10"/>
      <c r="CGL52" s="10"/>
      <c r="CGM52" s="10"/>
      <c r="CGN52" s="10"/>
      <c r="CGO52" s="10"/>
      <c r="CGP52" s="10"/>
      <c r="CGQ52" s="10"/>
      <c r="CGR52" s="10"/>
      <c r="CGS52" s="10"/>
      <c r="CGT52" s="10"/>
      <c r="CGU52" s="10"/>
      <c r="CGV52" s="10"/>
      <c r="CGW52" s="10"/>
      <c r="CGX52" s="10"/>
      <c r="CGY52" s="10"/>
      <c r="CGZ52" s="10"/>
      <c r="CHA52" s="10"/>
      <c r="CHB52" s="10"/>
      <c r="CHC52" s="10"/>
      <c r="CHD52" s="10"/>
      <c r="CHE52" s="10"/>
      <c r="CHF52" s="10"/>
      <c r="CHG52" s="10"/>
      <c r="CHH52" s="10"/>
      <c r="CHI52" s="10"/>
      <c r="CHJ52" s="10"/>
      <c r="CHK52" s="10"/>
      <c r="CHL52" s="10"/>
      <c r="CHM52" s="10"/>
      <c r="CHN52" s="10"/>
      <c r="CHO52" s="10"/>
      <c r="CHP52" s="10"/>
      <c r="CHQ52" s="10"/>
      <c r="CHR52" s="10"/>
      <c r="CHS52" s="10"/>
      <c r="CHT52" s="10"/>
      <c r="CHU52" s="10"/>
      <c r="CHV52" s="10"/>
      <c r="CHW52" s="10"/>
      <c r="CHX52" s="10"/>
      <c r="CHY52" s="10"/>
      <c r="CHZ52" s="10"/>
      <c r="CIA52" s="10"/>
      <c r="CIB52" s="10"/>
      <c r="CIC52" s="10"/>
      <c r="CID52" s="10"/>
      <c r="CIE52" s="10"/>
      <c r="CIF52" s="10"/>
      <c r="CIG52" s="10"/>
      <c r="CIH52" s="10"/>
      <c r="CII52" s="10"/>
      <c r="CIJ52" s="10"/>
      <c r="CIK52" s="10"/>
      <c r="CIL52" s="10"/>
      <c r="CIM52" s="10"/>
      <c r="CIN52" s="10"/>
      <c r="CIO52" s="10"/>
      <c r="CIP52" s="10"/>
      <c r="CIQ52" s="10"/>
      <c r="CIR52" s="10"/>
      <c r="CIS52" s="10"/>
      <c r="CIT52" s="10"/>
      <c r="CIU52" s="10"/>
      <c r="CIV52" s="10"/>
      <c r="CIW52" s="10"/>
      <c r="CIX52" s="10"/>
      <c r="CIY52" s="10"/>
      <c r="CIZ52" s="10"/>
      <c r="CJA52" s="10"/>
      <c r="CJB52" s="10"/>
      <c r="CJC52" s="10"/>
      <c r="CJD52" s="10"/>
      <c r="CJE52" s="10"/>
      <c r="CJF52" s="10"/>
      <c r="CJG52" s="10"/>
      <c r="CJH52" s="10"/>
      <c r="CJI52" s="10"/>
      <c r="CJJ52" s="10"/>
      <c r="CJK52" s="10"/>
      <c r="CJL52" s="10"/>
      <c r="CJM52" s="10"/>
      <c r="CJN52" s="10"/>
      <c r="CJO52" s="10"/>
      <c r="CJP52" s="10"/>
      <c r="CJQ52" s="10"/>
      <c r="CJR52" s="10"/>
      <c r="CJS52" s="10"/>
      <c r="CJT52" s="10"/>
      <c r="CJU52" s="10"/>
      <c r="CJV52" s="10"/>
      <c r="CJW52" s="10"/>
      <c r="CJX52" s="10"/>
      <c r="CJY52" s="10"/>
      <c r="CJZ52" s="10"/>
      <c r="CKA52" s="10"/>
      <c r="CKB52" s="10"/>
      <c r="CKC52" s="10"/>
      <c r="CKD52" s="10"/>
      <c r="CKE52" s="10"/>
      <c r="CKF52" s="10"/>
      <c r="CKG52" s="10"/>
      <c r="CKH52" s="10"/>
      <c r="CKI52" s="10"/>
      <c r="CKJ52" s="10"/>
      <c r="CKK52" s="10"/>
      <c r="CKL52" s="10"/>
      <c r="CKM52" s="10"/>
      <c r="CKN52" s="10"/>
      <c r="CKO52" s="10"/>
      <c r="CKP52" s="10"/>
      <c r="CKQ52" s="10"/>
      <c r="CKR52" s="10"/>
      <c r="CKS52" s="10"/>
      <c r="CKT52" s="10"/>
      <c r="CKU52" s="10"/>
      <c r="CKV52" s="10"/>
      <c r="CKW52" s="10"/>
      <c r="CKX52" s="10"/>
      <c r="CKY52" s="10"/>
      <c r="CKZ52" s="10"/>
      <c r="CLA52" s="10"/>
      <c r="CLB52" s="10"/>
      <c r="CLC52" s="10"/>
      <c r="CLD52" s="10"/>
      <c r="CLE52" s="10"/>
      <c r="CLF52" s="10"/>
      <c r="CLG52" s="10"/>
      <c r="CLH52" s="10"/>
      <c r="CLI52" s="10"/>
      <c r="CLJ52" s="10"/>
      <c r="CLK52" s="10"/>
      <c r="CLL52" s="10"/>
      <c r="CLM52" s="10"/>
      <c r="CLN52" s="10"/>
      <c r="CLO52" s="10"/>
      <c r="CLP52" s="10"/>
      <c r="CLQ52" s="10"/>
      <c r="CLR52" s="10"/>
      <c r="CLS52" s="10"/>
      <c r="CLT52" s="10"/>
      <c r="CLU52" s="10"/>
      <c r="CLV52" s="10"/>
      <c r="CLW52" s="10"/>
      <c r="CLX52" s="10"/>
      <c r="CLY52" s="10"/>
      <c r="CLZ52" s="10"/>
      <c r="CMA52" s="10"/>
      <c r="CMB52" s="10"/>
      <c r="CMC52" s="10"/>
      <c r="CMD52" s="10"/>
      <c r="CME52" s="10"/>
      <c r="CMF52" s="10"/>
      <c r="CMG52" s="10"/>
      <c r="CMH52" s="10"/>
      <c r="CMI52" s="10"/>
      <c r="CMJ52" s="10"/>
      <c r="CMK52" s="10"/>
      <c r="CML52" s="10"/>
      <c r="CMM52" s="10"/>
      <c r="CMN52" s="10"/>
      <c r="CMO52" s="10"/>
      <c r="CMP52" s="10"/>
      <c r="CMQ52" s="10"/>
      <c r="CMR52" s="10"/>
      <c r="CMS52" s="10"/>
      <c r="CMT52" s="10"/>
      <c r="CMU52" s="10"/>
      <c r="CMV52" s="10"/>
      <c r="CMW52" s="10"/>
      <c r="CMX52" s="10"/>
      <c r="CMY52" s="10"/>
      <c r="CMZ52" s="10"/>
      <c r="CNA52" s="10"/>
      <c r="CNB52" s="10"/>
      <c r="CNC52" s="10"/>
      <c r="CND52" s="10"/>
      <c r="CNE52" s="10"/>
      <c r="CNF52" s="10"/>
      <c r="CNG52" s="10"/>
      <c r="CNH52" s="10"/>
      <c r="CNI52" s="10"/>
      <c r="CNJ52" s="10"/>
      <c r="CNK52" s="10"/>
      <c r="CNL52" s="10"/>
      <c r="CNM52" s="10"/>
      <c r="CNN52" s="10"/>
      <c r="CNO52" s="10"/>
      <c r="CNP52" s="10"/>
      <c r="CNQ52" s="10"/>
      <c r="CNR52" s="10"/>
      <c r="CNS52" s="10"/>
      <c r="CNT52" s="10"/>
      <c r="CNU52" s="10"/>
      <c r="CNV52" s="10"/>
      <c r="CNW52" s="10"/>
      <c r="CNX52" s="10"/>
      <c r="CNY52" s="10"/>
      <c r="CNZ52" s="10"/>
      <c r="COA52" s="10"/>
      <c r="COB52" s="10"/>
      <c r="COC52" s="10"/>
      <c r="COD52" s="10"/>
      <c r="COE52" s="10"/>
      <c r="COF52" s="10"/>
      <c r="COG52" s="10"/>
      <c r="COH52" s="10"/>
      <c r="COI52" s="10"/>
      <c r="COJ52" s="10"/>
      <c r="COK52" s="10"/>
      <c r="COL52" s="10"/>
      <c r="COM52" s="10"/>
      <c r="CON52" s="10"/>
      <c r="COO52" s="10"/>
      <c r="COP52" s="10"/>
      <c r="COQ52" s="10"/>
      <c r="COR52" s="10"/>
      <c r="COS52" s="10"/>
      <c r="COT52" s="10"/>
      <c r="COU52" s="10"/>
      <c r="COV52" s="10"/>
      <c r="COW52" s="10"/>
      <c r="COX52" s="10"/>
      <c r="COY52" s="10"/>
      <c r="COZ52" s="10"/>
      <c r="CPA52" s="10"/>
      <c r="CPB52" s="10"/>
      <c r="CPC52" s="10"/>
      <c r="CPD52" s="10"/>
      <c r="CPE52" s="10"/>
      <c r="CPF52" s="10"/>
      <c r="CPG52" s="10"/>
      <c r="CPH52" s="10"/>
      <c r="CPI52" s="10"/>
      <c r="CPJ52" s="10"/>
      <c r="CPK52" s="10"/>
      <c r="CPL52" s="10"/>
      <c r="CPM52" s="10"/>
      <c r="CPN52" s="10"/>
      <c r="CPO52" s="10"/>
      <c r="CPP52" s="10"/>
      <c r="CPQ52" s="10"/>
      <c r="CPR52" s="10"/>
      <c r="CPS52" s="10"/>
      <c r="CPT52" s="10"/>
      <c r="CPU52" s="10"/>
      <c r="CPV52" s="10"/>
      <c r="CPW52" s="10"/>
      <c r="CPX52" s="10"/>
      <c r="CPY52" s="10"/>
      <c r="CPZ52" s="10"/>
      <c r="CQA52" s="10"/>
      <c r="CQB52" s="10"/>
      <c r="CQC52" s="10"/>
      <c r="CQD52" s="10"/>
      <c r="CQE52" s="10"/>
      <c r="CQF52" s="10"/>
      <c r="CQG52" s="10"/>
      <c r="CQH52" s="10"/>
      <c r="CQI52" s="10"/>
      <c r="CQJ52" s="10"/>
      <c r="CQK52" s="10"/>
      <c r="CQL52" s="10"/>
      <c r="CQM52" s="10"/>
      <c r="CQN52" s="10"/>
      <c r="CQO52" s="10"/>
      <c r="CQP52" s="10"/>
      <c r="CQQ52" s="10"/>
      <c r="CQR52" s="10"/>
      <c r="CQS52" s="10"/>
      <c r="CQT52" s="10"/>
      <c r="CQU52" s="10"/>
      <c r="CQV52" s="10"/>
      <c r="CQW52" s="10"/>
      <c r="CQX52" s="10"/>
      <c r="CQY52" s="10"/>
      <c r="CQZ52" s="10"/>
      <c r="CRA52" s="10"/>
      <c r="CRB52" s="10"/>
      <c r="CRC52" s="10"/>
      <c r="CRD52" s="10"/>
      <c r="CRE52" s="10"/>
      <c r="CRF52" s="10"/>
      <c r="CRG52" s="10"/>
      <c r="CRH52" s="10"/>
      <c r="CRI52" s="10"/>
      <c r="CRJ52" s="10"/>
      <c r="CRK52" s="10"/>
      <c r="CRL52" s="10"/>
      <c r="CRM52" s="10"/>
      <c r="CRN52" s="10"/>
      <c r="CRO52" s="10"/>
      <c r="CRP52" s="10"/>
      <c r="CRQ52" s="10"/>
      <c r="CRR52" s="10"/>
      <c r="CRS52" s="10"/>
      <c r="CRT52" s="10"/>
      <c r="CRU52" s="10"/>
      <c r="CRV52" s="10"/>
      <c r="CRW52" s="10"/>
      <c r="CRX52" s="10"/>
      <c r="CRY52" s="10"/>
      <c r="CRZ52" s="10"/>
      <c r="CSA52" s="10"/>
      <c r="CSB52" s="10"/>
      <c r="CSC52" s="10"/>
      <c r="CSD52" s="10"/>
      <c r="CSE52" s="10"/>
      <c r="CSF52" s="10"/>
      <c r="CSG52" s="10"/>
      <c r="CSH52" s="10"/>
      <c r="CSI52" s="10"/>
      <c r="CSJ52" s="10"/>
      <c r="CSK52" s="10"/>
      <c r="CSL52" s="10"/>
      <c r="CSM52" s="10"/>
      <c r="CSN52" s="10"/>
      <c r="CSO52" s="10"/>
      <c r="CSP52" s="10"/>
      <c r="CSQ52" s="10"/>
      <c r="CSR52" s="10"/>
      <c r="CSS52" s="10"/>
      <c r="CST52" s="10"/>
      <c r="CSU52" s="10"/>
      <c r="CSV52" s="10"/>
      <c r="CSW52" s="10"/>
      <c r="CSX52" s="10"/>
      <c r="CSY52" s="10"/>
      <c r="CSZ52" s="10"/>
      <c r="CTA52" s="10"/>
      <c r="CTB52" s="10"/>
      <c r="CTC52" s="10"/>
      <c r="CTD52" s="10"/>
      <c r="CTE52" s="10"/>
      <c r="CTF52" s="10"/>
      <c r="CTG52" s="10"/>
      <c r="CTH52" s="10"/>
      <c r="CTI52" s="10"/>
      <c r="CTJ52" s="10"/>
      <c r="CTK52" s="10"/>
      <c r="CTL52" s="10"/>
      <c r="CTM52" s="10"/>
      <c r="CTN52" s="10"/>
      <c r="CTO52" s="10"/>
      <c r="CTP52" s="10"/>
      <c r="CTQ52" s="10"/>
      <c r="CTR52" s="10"/>
      <c r="CTS52" s="10"/>
      <c r="CTT52" s="10"/>
      <c r="CTU52" s="10"/>
      <c r="CTV52" s="10"/>
      <c r="CTW52" s="10"/>
      <c r="CTX52" s="10"/>
      <c r="CTY52" s="10"/>
      <c r="CTZ52" s="10"/>
      <c r="CUA52" s="10"/>
      <c r="CUB52" s="10"/>
      <c r="CUC52" s="10"/>
      <c r="CUD52" s="10"/>
      <c r="CUE52" s="10"/>
      <c r="CUF52" s="10"/>
      <c r="CUG52" s="10"/>
      <c r="CUH52" s="10"/>
      <c r="CUI52" s="10"/>
      <c r="CUJ52" s="10"/>
      <c r="CUK52" s="10"/>
      <c r="CUL52" s="10"/>
      <c r="CUM52" s="10"/>
      <c r="CUN52" s="10"/>
      <c r="CUO52" s="10"/>
      <c r="CUP52" s="10"/>
      <c r="CUQ52" s="10"/>
      <c r="CUR52" s="10"/>
      <c r="CUS52" s="10"/>
      <c r="CUT52" s="10"/>
      <c r="CUU52" s="10"/>
      <c r="CUV52" s="10"/>
      <c r="CUW52" s="10"/>
      <c r="CUX52" s="10"/>
      <c r="CUY52" s="10"/>
      <c r="CUZ52" s="10"/>
      <c r="CVA52" s="10"/>
      <c r="CVB52" s="10"/>
      <c r="CVC52" s="10"/>
      <c r="CVD52" s="10"/>
      <c r="CVE52" s="10"/>
      <c r="CVF52" s="10"/>
      <c r="CVG52" s="10"/>
      <c r="CVH52" s="10"/>
      <c r="CVI52" s="10"/>
      <c r="CVJ52" s="10"/>
      <c r="CVK52" s="10"/>
      <c r="CVL52" s="10"/>
      <c r="CVM52" s="10"/>
      <c r="CVN52" s="10"/>
      <c r="CVO52" s="10"/>
      <c r="CVP52" s="10"/>
      <c r="CVQ52" s="10"/>
      <c r="CVR52" s="10"/>
      <c r="CVS52" s="10"/>
      <c r="CVT52" s="10"/>
      <c r="CVU52" s="10"/>
      <c r="CVV52" s="10"/>
      <c r="CVW52" s="10"/>
      <c r="CVX52" s="10"/>
      <c r="CVY52" s="10"/>
      <c r="CVZ52" s="10"/>
      <c r="CWA52" s="10"/>
      <c r="CWB52" s="10"/>
      <c r="CWC52" s="10"/>
      <c r="CWD52" s="10"/>
      <c r="CWE52" s="10"/>
      <c r="CWF52" s="10"/>
      <c r="CWG52" s="10"/>
      <c r="CWH52" s="10"/>
      <c r="CWI52" s="10"/>
      <c r="CWJ52" s="10"/>
      <c r="CWK52" s="10"/>
      <c r="CWL52" s="10"/>
      <c r="CWM52" s="10"/>
      <c r="CWN52" s="10"/>
      <c r="CWO52" s="10"/>
      <c r="CWP52" s="10"/>
      <c r="CWQ52" s="10"/>
      <c r="CWR52" s="10"/>
      <c r="CWS52" s="10"/>
      <c r="CWT52" s="10"/>
      <c r="CWU52" s="10"/>
      <c r="CWV52" s="10"/>
      <c r="CWW52" s="10"/>
      <c r="CWX52" s="10"/>
      <c r="CWY52" s="10"/>
      <c r="CWZ52" s="10"/>
      <c r="CXA52" s="10"/>
      <c r="CXB52" s="10"/>
      <c r="CXC52" s="10"/>
      <c r="CXD52" s="10"/>
      <c r="CXE52" s="10"/>
      <c r="CXF52" s="10"/>
      <c r="CXG52" s="10"/>
      <c r="CXH52" s="10"/>
      <c r="CXI52" s="10"/>
      <c r="CXJ52" s="10"/>
      <c r="CXK52" s="10"/>
      <c r="CXL52" s="10"/>
      <c r="CXM52" s="10"/>
      <c r="CXN52" s="10"/>
      <c r="CXO52" s="10"/>
      <c r="CXP52" s="10"/>
      <c r="CXQ52" s="10"/>
      <c r="CXR52" s="10"/>
      <c r="CXS52" s="10"/>
      <c r="CXT52" s="10"/>
      <c r="CXU52" s="10"/>
      <c r="CXV52" s="10"/>
      <c r="CXW52" s="10"/>
      <c r="CXX52" s="10"/>
      <c r="CXY52" s="10"/>
      <c r="CXZ52" s="10"/>
      <c r="CYA52" s="10"/>
      <c r="CYB52" s="10"/>
      <c r="CYC52" s="10"/>
      <c r="CYD52" s="10"/>
      <c r="CYE52" s="10"/>
      <c r="CYF52" s="10"/>
      <c r="CYG52" s="10"/>
      <c r="CYH52" s="10"/>
      <c r="CYI52" s="10"/>
      <c r="CYJ52" s="10"/>
      <c r="CYK52" s="10"/>
      <c r="CYL52" s="10"/>
      <c r="CYM52" s="10"/>
      <c r="CYN52" s="10"/>
      <c r="CYO52" s="10"/>
      <c r="CYP52" s="10"/>
      <c r="CYQ52" s="10"/>
      <c r="CYR52" s="10"/>
      <c r="CYS52" s="10"/>
      <c r="CYT52" s="10"/>
      <c r="CYU52" s="10"/>
      <c r="CYV52" s="10"/>
      <c r="CYW52" s="10"/>
      <c r="CYX52" s="10"/>
      <c r="CYY52" s="10"/>
      <c r="CYZ52" s="10"/>
      <c r="CZA52" s="10"/>
      <c r="CZB52" s="10"/>
      <c r="CZC52" s="10"/>
      <c r="CZD52" s="10"/>
      <c r="CZE52" s="10"/>
      <c r="CZF52" s="10"/>
      <c r="CZG52" s="10"/>
      <c r="CZH52" s="10"/>
      <c r="CZI52" s="10"/>
      <c r="CZJ52" s="10"/>
      <c r="CZK52" s="10"/>
      <c r="CZL52" s="10"/>
      <c r="CZM52" s="10"/>
      <c r="CZN52" s="10"/>
      <c r="CZO52" s="10"/>
      <c r="CZP52" s="10"/>
      <c r="CZQ52" s="10"/>
      <c r="CZR52" s="10"/>
      <c r="CZS52" s="10"/>
      <c r="CZT52" s="10"/>
      <c r="CZU52" s="10"/>
      <c r="CZV52" s="10"/>
      <c r="CZW52" s="10"/>
      <c r="CZX52" s="10"/>
      <c r="CZY52" s="10"/>
      <c r="CZZ52" s="10"/>
      <c r="DAA52" s="10"/>
      <c r="DAB52" s="10"/>
      <c r="DAC52" s="10"/>
      <c r="DAD52" s="10"/>
      <c r="DAE52" s="10"/>
      <c r="DAF52" s="10"/>
      <c r="DAG52" s="10"/>
      <c r="DAH52" s="10"/>
      <c r="DAI52" s="10"/>
      <c r="DAJ52" s="10"/>
      <c r="DAK52" s="10"/>
      <c r="DAL52" s="10"/>
      <c r="DAM52" s="10"/>
      <c r="DAN52" s="10"/>
      <c r="DAO52" s="10"/>
      <c r="DAP52" s="10"/>
      <c r="DAQ52" s="10"/>
      <c r="DAR52" s="10"/>
      <c r="DAS52" s="10"/>
      <c r="DAT52" s="10"/>
      <c r="DAU52" s="10"/>
      <c r="DAV52" s="10"/>
      <c r="DAW52" s="10"/>
      <c r="DAX52" s="10"/>
      <c r="DAY52" s="10"/>
      <c r="DAZ52" s="10"/>
      <c r="DBA52" s="10"/>
      <c r="DBB52" s="10"/>
      <c r="DBC52" s="10"/>
      <c r="DBD52" s="10"/>
      <c r="DBE52" s="10"/>
      <c r="DBF52" s="10"/>
      <c r="DBG52" s="10"/>
      <c r="DBH52" s="10"/>
      <c r="DBI52" s="10"/>
      <c r="DBJ52" s="10"/>
      <c r="DBK52" s="10"/>
      <c r="DBL52" s="10"/>
      <c r="DBM52" s="10"/>
      <c r="DBN52" s="10"/>
      <c r="DBO52" s="10"/>
      <c r="DBP52" s="10"/>
      <c r="DBQ52" s="10"/>
      <c r="DBR52" s="10"/>
      <c r="DBS52" s="10"/>
      <c r="DBT52" s="10"/>
      <c r="DBU52" s="10"/>
      <c r="DBV52" s="10"/>
      <c r="DBW52" s="10"/>
      <c r="DBX52" s="10"/>
      <c r="DBY52" s="10"/>
      <c r="DBZ52" s="10"/>
      <c r="DCA52" s="10"/>
      <c r="DCB52" s="10"/>
      <c r="DCC52" s="10"/>
      <c r="DCD52" s="10"/>
      <c r="DCE52" s="10"/>
      <c r="DCF52" s="10"/>
      <c r="DCG52" s="10"/>
      <c r="DCH52" s="10"/>
      <c r="DCI52" s="10"/>
      <c r="DCJ52" s="10"/>
      <c r="DCK52" s="10"/>
      <c r="DCL52" s="10"/>
      <c r="DCM52" s="10"/>
      <c r="DCN52" s="10"/>
      <c r="DCO52" s="10"/>
      <c r="DCP52" s="10"/>
      <c r="DCQ52" s="10"/>
      <c r="DCR52" s="10"/>
      <c r="DCS52" s="10"/>
      <c r="DCT52" s="10"/>
      <c r="DCU52" s="10"/>
      <c r="DCV52" s="10"/>
      <c r="DCW52" s="10"/>
      <c r="DCX52" s="10"/>
      <c r="DCY52" s="10"/>
      <c r="DCZ52" s="10"/>
      <c r="DDA52" s="10"/>
      <c r="DDB52" s="10"/>
      <c r="DDC52" s="10"/>
      <c r="DDD52" s="10"/>
      <c r="DDE52" s="10"/>
      <c r="DDF52" s="10"/>
      <c r="DDG52" s="10"/>
      <c r="DDH52" s="10"/>
      <c r="DDI52" s="10"/>
      <c r="DDJ52" s="10"/>
      <c r="DDK52" s="10"/>
      <c r="DDL52" s="10"/>
      <c r="DDM52" s="10"/>
      <c r="DDN52" s="10"/>
      <c r="DDO52" s="10"/>
      <c r="DDP52" s="10"/>
      <c r="DDQ52" s="10"/>
      <c r="DDR52" s="10"/>
      <c r="DDS52" s="10"/>
      <c r="DDT52" s="10"/>
      <c r="DDU52" s="10"/>
      <c r="DDV52" s="10"/>
      <c r="DDW52" s="10"/>
      <c r="DDX52" s="10"/>
      <c r="DDY52" s="10"/>
      <c r="DDZ52" s="10"/>
      <c r="DEA52" s="10"/>
      <c r="DEB52" s="10"/>
      <c r="DEC52" s="10"/>
      <c r="DED52" s="10"/>
      <c r="DEE52" s="10"/>
      <c r="DEF52" s="10"/>
      <c r="DEG52" s="10"/>
      <c r="DEH52" s="10"/>
      <c r="DEI52" s="10"/>
      <c r="DEJ52" s="10"/>
      <c r="DEK52" s="10"/>
      <c r="DEL52" s="10"/>
      <c r="DEM52" s="10"/>
      <c r="DEN52" s="10"/>
      <c r="DEO52" s="10"/>
      <c r="DEP52" s="10"/>
      <c r="DEQ52" s="10"/>
      <c r="DER52" s="10"/>
      <c r="DES52" s="10"/>
      <c r="DET52" s="10"/>
      <c r="DEU52" s="10"/>
      <c r="DEV52" s="10"/>
      <c r="DEW52" s="10"/>
      <c r="DEX52" s="10"/>
      <c r="DEY52" s="10"/>
      <c r="DEZ52" s="10"/>
      <c r="DFA52" s="10"/>
      <c r="DFB52" s="10"/>
      <c r="DFC52" s="10"/>
      <c r="DFD52" s="10"/>
      <c r="DFE52" s="10"/>
      <c r="DFF52" s="10"/>
      <c r="DFG52" s="10"/>
      <c r="DFH52" s="10"/>
      <c r="DFI52" s="10"/>
      <c r="DFJ52" s="10"/>
      <c r="DFK52" s="10"/>
      <c r="DFL52" s="10"/>
      <c r="DFM52" s="10"/>
      <c r="DFN52" s="10"/>
      <c r="DFO52" s="10"/>
      <c r="DFP52" s="10"/>
      <c r="DFQ52" s="10"/>
      <c r="DFR52" s="10"/>
      <c r="DFS52" s="10"/>
      <c r="DFT52" s="10"/>
      <c r="DFU52" s="10"/>
      <c r="DFV52" s="10"/>
      <c r="DFW52" s="10"/>
      <c r="DFX52" s="10"/>
      <c r="DFY52" s="10"/>
      <c r="DFZ52" s="10"/>
      <c r="DGA52" s="10"/>
      <c r="DGB52" s="10"/>
      <c r="DGC52" s="10"/>
      <c r="DGD52" s="10"/>
      <c r="DGE52" s="10"/>
      <c r="DGF52" s="10"/>
      <c r="DGG52" s="10"/>
      <c r="DGH52" s="10"/>
      <c r="DGI52" s="10"/>
      <c r="DGJ52" s="10"/>
      <c r="DGK52" s="10"/>
      <c r="DGL52" s="10"/>
      <c r="DGM52" s="10"/>
      <c r="DGN52" s="10"/>
      <c r="DGO52" s="10"/>
      <c r="DGP52" s="10"/>
      <c r="DGQ52" s="10"/>
      <c r="DGR52" s="10"/>
      <c r="DGS52" s="10"/>
      <c r="DGT52" s="10"/>
      <c r="DGU52" s="10"/>
      <c r="DGV52" s="10"/>
      <c r="DGW52" s="10"/>
      <c r="DGX52" s="10"/>
      <c r="DGY52" s="10"/>
      <c r="DGZ52" s="10"/>
      <c r="DHA52" s="10"/>
      <c r="DHB52" s="10"/>
      <c r="DHC52" s="10"/>
      <c r="DHD52" s="10"/>
      <c r="DHE52" s="10"/>
      <c r="DHF52" s="10"/>
      <c r="DHG52" s="10"/>
      <c r="DHH52" s="10"/>
      <c r="DHI52" s="10"/>
      <c r="DHJ52" s="10"/>
      <c r="DHK52" s="10"/>
      <c r="DHL52" s="10"/>
      <c r="DHM52" s="10"/>
      <c r="DHN52" s="10"/>
      <c r="DHO52" s="10"/>
      <c r="DHP52" s="10"/>
      <c r="DHQ52" s="10"/>
      <c r="DHR52" s="10"/>
      <c r="DHS52" s="10"/>
      <c r="DHT52" s="10"/>
      <c r="DHU52" s="10"/>
      <c r="DHV52" s="10"/>
      <c r="DHW52" s="10"/>
      <c r="DHX52" s="10"/>
      <c r="DHY52" s="10"/>
      <c r="DHZ52" s="10"/>
      <c r="DIA52" s="10"/>
      <c r="DIB52" s="10"/>
      <c r="DIC52" s="10"/>
      <c r="DID52" s="10"/>
      <c r="DIE52" s="10"/>
      <c r="DIF52" s="10"/>
      <c r="DIG52" s="10"/>
      <c r="DIH52" s="10"/>
      <c r="DII52" s="10"/>
      <c r="DIJ52" s="10"/>
      <c r="DIK52" s="10"/>
      <c r="DIL52" s="10"/>
      <c r="DIM52" s="10"/>
      <c r="DIN52" s="10"/>
      <c r="DIO52" s="10"/>
      <c r="DIP52" s="10"/>
      <c r="DIQ52" s="10"/>
      <c r="DIR52" s="10"/>
      <c r="DIS52" s="10"/>
      <c r="DIT52" s="10"/>
      <c r="DIU52" s="10"/>
      <c r="DIV52" s="10"/>
      <c r="DIW52" s="10"/>
      <c r="DIX52" s="10"/>
      <c r="DIY52" s="10"/>
      <c r="DIZ52" s="10"/>
      <c r="DJA52" s="10"/>
      <c r="DJB52" s="10"/>
      <c r="DJC52" s="10"/>
      <c r="DJD52" s="10"/>
      <c r="DJE52" s="10"/>
      <c r="DJF52" s="10"/>
      <c r="DJG52" s="10"/>
      <c r="DJH52" s="10"/>
      <c r="DJI52" s="10"/>
      <c r="DJJ52" s="10"/>
      <c r="DJK52" s="10"/>
      <c r="DJL52" s="10"/>
      <c r="DJM52" s="10"/>
      <c r="DJN52" s="10"/>
      <c r="DJO52" s="10"/>
      <c r="DJP52" s="10"/>
      <c r="DJQ52" s="10"/>
      <c r="DJR52" s="10"/>
      <c r="DJS52" s="10"/>
      <c r="DJT52" s="10"/>
      <c r="DJU52" s="10"/>
      <c r="DJV52" s="10"/>
      <c r="DJW52" s="10"/>
      <c r="DJX52" s="10"/>
      <c r="DJY52" s="10"/>
      <c r="DJZ52" s="10"/>
      <c r="DKA52" s="10"/>
      <c r="DKB52" s="10"/>
      <c r="DKC52" s="10"/>
      <c r="DKD52" s="10"/>
      <c r="DKE52" s="10"/>
      <c r="DKF52" s="10"/>
      <c r="DKG52" s="10"/>
      <c r="DKH52" s="10"/>
      <c r="DKI52" s="10"/>
      <c r="DKJ52" s="10"/>
      <c r="DKK52" s="10"/>
      <c r="DKL52" s="10"/>
      <c r="DKM52" s="10"/>
      <c r="DKN52" s="10"/>
      <c r="DKO52" s="10"/>
      <c r="DKP52" s="10"/>
      <c r="DKQ52" s="10"/>
      <c r="DKR52" s="10"/>
      <c r="DKS52" s="10"/>
      <c r="DKT52" s="10"/>
      <c r="DKU52" s="10"/>
      <c r="DKV52" s="10"/>
      <c r="DKW52" s="10"/>
      <c r="DKX52" s="10"/>
      <c r="DKY52" s="10"/>
      <c r="DKZ52" s="10"/>
      <c r="DLA52" s="10"/>
      <c r="DLB52" s="10"/>
      <c r="DLC52" s="10"/>
      <c r="DLD52" s="10"/>
      <c r="DLE52" s="10"/>
      <c r="DLF52" s="10"/>
      <c r="DLG52" s="10"/>
      <c r="DLH52" s="10"/>
      <c r="DLI52" s="10"/>
      <c r="DLJ52" s="10"/>
      <c r="DLK52" s="10"/>
      <c r="DLL52" s="10"/>
      <c r="DLM52" s="10"/>
      <c r="DLN52" s="10"/>
      <c r="DLO52" s="10"/>
      <c r="DLP52" s="10"/>
      <c r="DLQ52" s="10"/>
      <c r="DLR52" s="10"/>
      <c r="DLS52" s="10"/>
      <c r="DLT52" s="10"/>
      <c r="DLU52" s="10"/>
      <c r="DLV52" s="10"/>
      <c r="DLW52" s="10"/>
      <c r="DLX52" s="10"/>
      <c r="DLY52" s="10"/>
      <c r="DLZ52" s="10"/>
      <c r="DMA52" s="10"/>
      <c r="DMB52" s="10"/>
      <c r="DMC52" s="10"/>
      <c r="DMD52" s="10"/>
      <c r="DME52" s="10"/>
      <c r="DMF52" s="10"/>
      <c r="DMG52" s="10"/>
      <c r="DMH52" s="10"/>
      <c r="DMI52" s="10"/>
      <c r="DMJ52" s="10"/>
      <c r="DMK52" s="10"/>
      <c r="DML52" s="10"/>
      <c r="DMM52" s="10"/>
      <c r="DMN52" s="10"/>
      <c r="DMO52" s="10"/>
      <c r="DMP52" s="10"/>
      <c r="DMQ52" s="10"/>
      <c r="DMR52" s="10"/>
      <c r="DMS52" s="10"/>
      <c r="DMT52" s="10"/>
      <c r="DMU52" s="10"/>
      <c r="DMV52" s="10"/>
      <c r="DMW52" s="10"/>
      <c r="DMX52" s="10"/>
      <c r="DMY52" s="10"/>
      <c r="DMZ52" s="10"/>
      <c r="DNA52" s="10"/>
      <c r="DNB52" s="10"/>
      <c r="DNC52" s="10"/>
      <c r="DND52" s="10"/>
      <c r="DNE52" s="10"/>
      <c r="DNF52" s="10"/>
      <c r="DNG52" s="10"/>
      <c r="DNH52" s="10"/>
      <c r="DNI52" s="10"/>
      <c r="DNJ52" s="10"/>
      <c r="DNK52" s="10"/>
      <c r="DNL52" s="10"/>
      <c r="DNM52" s="10"/>
      <c r="DNN52" s="10"/>
      <c r="DNO52" s="10"/>
      <c r="DNP52" s="10"/>
      <c r="DNQ52" s="10"/>
      <c r="DNR52" s="10"/>
      <c r="DNS52" s="10"/>
      <c r="DNT52" s="10"/>
      <c r="DNU52" s="10"/>
      <c r="DNV52" s="10"/>
      <c r="DNW52" s="10"/>
      <c r="DNX52" s="10"/>
      <c r="DNY52" s="10"/>
      <c r="DNZ52" s="10"/>
      <c r="DOA52" s="10"/>
      <c r="DOB52" s="10"/>
      <c r="DOC52" s="10"/>
      <c r="DOD52" s="10"/>
      <c r="DOE52" s="10"/>
      <c r="DOF52" s="10"/>
      <c r="DOG52" s="10"/>
      <c r="DOH52" s="10"/>
      <c r="DOI52" s="10"/>
      <c r="DOJ52" s="10"/>
      <c r="DOK52" s="10"/>
      <c r="DOL52" s="10"/>
      <c r="DOM52" s="10"/>
      <c r="DON52" s="10"/>
      <c r="DOO52" s="10"/>
      <c r="DOP52" s="10"/>
      <c r="DOQ52" s="10"/>
      <c r="DOR52" s="10"/>
      <c r="DOS52" s="10"/>
      <c r="DOT52" s="10"/>
      <c r="DOU52" s="10"/>
      <c r="DOV52" s="10"/>
      <c r="DOW52" s="10"/>
      <c r="DOX52" s="10"/>
      <c r="DOY52" s="10"/>
      <c r="DOZ52" s="10"/>
      <c r="DPA52" s="10"/>
      <c r="DPB52" s="10"/>
      <c r="DPC52" s="10"/>
      <c r="DPD52" s="10"/>
      <c r="DPE52" s="10"/>
      <c r="DPF52" s="10"/>
      <c r="DPG52" s="10"/>
      <c r="DPH52" s="10"/>
      <c r="DPI52" s="10"/>
      <c r="DPJ52" s="10"/>
      <c r="DPK52" s="10"/>
      <c r="DPL52" s="10"/>
      <c r="DPM52" s="10"/>
      <c r="DPN52" s="10"/>
      <c r="DPO52" s="10"/>
      <c r="DPP52" s="10"/>
      <c r="DPQ52" s="10"/>
      <c r="DPR52" s="10"/>
      <c r="DPS52" s="10"/>
      <c r="DPT52" s="10"/>
      <c r="DPU52" s="10"/>
      <c r="DPV52" s="10"/>
      <c r="DPW52" s="10"/>
      <c r="DPX52" s="10"/>
      <c r="DPY52" s="10"/>
      <c r="DPZ52" s="10"/>
      <c r="DQA52" s="10"/>
      <c r="DQB52" s="10"/>
      <c r="DQC52" s="10"/>
      <c r="DQD52" s="10"/>
      <c r="DQE52" s="10"/>
      <c r="DQF52" s="10"/>
      <c r="DQG52" s="10"/>
      <c r="DQH52" s="10"/>
      <c r="DQI52" s="10"/>
      <c r="DQJ52" s="10"/>
      <c r="DQK52" s="10"/>
      <c r="DQL52" s="10"/>
      <c r="DQM52" s="10"/>
      <c r="DQN52" s="10"/>
      <c r="DQO52" s="10"/>
      <c r="DQP52" s="10"/>
      <c r="DQQ52" s="10"/>
      <c r="DQR52" s="10"/>
      <c r="DQS52" s="10"/>
      <c r="DQT52" s="10"/>
      <c r="DQU52" s="10"/>
      <c r="DQV52" s="10"/>
      <c r="DQW52" s="10"/>
      <c r="DQX52" s="10"/>
      <c r="DQY52" s="10"/>
      <c r="DQZ52" s="10"/>
      <c r="DRA52" s="10"/>
      <c r="DRB52" s="10"/>
      <c r="DRC52" s="10"/>
      <c r="DRD52" s="10"/>
      <c r="DRE52" s="10"/>
      <c r="DRF52" s="10"/>
      <c r="DRG52" s="10"/>
      <c r="DRH52" s="10"/>
      <c r="DRI52" s="10"/>
      <c r="DRJ52" s="10"/>
      <c r="DRK52" s="10"/>
      <c r="DRL52" s="10"/>
      <c r="DRM52" s="10"/>
      <c r="DRN52" s="10"/>
      <c r="DRO52" s="10"/>
      <c r="DRP52" s="10"/>
      <c r="DRQ52" s="10"/>
      <c r="DRR52" s="10"/>
      <c r="DRS52" s="10"/>
      <c r="DRT52" s="10"/>
      <c r="DRU52" s="10"/>
      <c r="DRV52" s="10"/>
      <c r="DRW52" s="10"/>
      <c r="DRX52" s="10"/>
      <c r="DRY52" s="10"/>
      <c r="DRZ52" s="10"/>
      <c r="DSA52" s="10"/>
      <c r="DSB52" s="10"/>
      <c r="DSC52" s="10"/>
      <c r="DSD52" s="10"/>
      <c r="DSE52" s="10"/>
      <c r="DSF52" s="10"/>
      <c r="DSG52" s="10"/>
      <c r="DSH52" s="10"/>
      <c r="DSI52" s="10"/>
      <c r="DSJ52" s="10"/>
      <c r="DSK52" s="10"/>
      <c r="DSL52" s="10"/>
      <c r="DSM52" s="10"/>
      <c r="DSN52" s="10"/>
      <c r="DSO52" s="10"/>
      <c r="DSP52" s="10"/>
      <c r="DSQ52" s="10"/>
      <c r="DSR52" s="10"/>
      <c r="DSS52" s="10"/>
      <c r="DST52" s="10"/>
      <c r="DSU52" s="10"/>
      <c r="DSV52" s="10"/>
      <c r="DSW52" s="10"/>
      <c r="DSX52" s="10"/>
      <c r="DSY52" s="10"/>
      <c r="DSZ52" s="10"/>
      <c r="DTA52" s="10"/>
      <c r="DTB52" s="10"/>
      <c r="DTC52" s="10"/>
      <c r="DTD52" s="10"/>
      <c r="DTE52" s="10"/>
      <c r="DTF52" s="10"/>
      <c r="DTG52" s="10"/>
      <c r="DTH52" s="10"/>
      <c r="DTI52" s="10"/>
      <c r="DTJ52" s="10"/>
      <c r="DTK52" s="10"/>
      <c r="DTL52" s="10"/>
      <c r="DTM52" s="10"/>
      <c r="DTN52" s="10"/>
      <c r="DTO52" s="10"/>
      <c r="DTP52" s="10"/>
      <c r="DTQ52" s="10"/>
      <c r="DTR52" s="10"/>
      <c r="DTS52" s="10"/>
      <c r="DTT52" s="10"/>
      <c r="DTU52" s="10"/>
      <c r="DTV52" s="10"/>
      <c r="DTW52" s="10"/>
      <c r="DTX52" s="10"/>
      <c r="DTY52" s="10"/>
      <c r="DTZ52" s="10"/>
      <c r="DUA52" s="10"/>
      <c r="DUB52" s="10"/>
      <c r="DUC52" s="10"/>
      <c r="DUD52" s="10"/>
      <c r="DUE52" s="10"/>
      <c r="DUF52" s="10"/>
      <c r="DUG52" s="10"/>
      <c r="DUH52" s="10"/>
      <c r="DUI52" s="10"/>
      <c r="DUJ52" s="10"/>
      <c r="DUK52" s="10"/>
      <c r="DUL52" s="10"/>
      <c r="DUM52" s="10"/>
      <c r="DUN52" s="10"/>
      <c r="DUO52" s="10"/>
      <c r="DUP52" s="10"/>
      <c r="DUQ52" s="10"/>
      <c r="DUR52" s="10"/>
      <c r="DUS52" s="10"/>
      <c r="DUT52" s="10"/>
      <c r="DUU52" s="10"/>
      <c r="DUV52" s="10"/>
      <c r="DUW52" s="10"/>
      <c r="DUX52" s="10"/>
      <c r="DUY52" s="10"/>
      <c r="DUZ52" s="10"/>
      <c r="DVA52" s="10"/>
      <c r="DVB52" s="10"/>
      <c r="DVC52" s="10"/>
      <c r="DVD52" s="10"/>
      <c r="DVE52" s="10"/>
      <c r="DVF52" s="10"/>
      <c r="DVG52" s="10"/>
      <c r="DVH52" s="10"/>
      <c r="DVI52" s="10"/>
      <c r="DVJ52" s="10"/>
      <c r="DVK52" s="10"/>
      <c r="DVL52" s="10"/>
      <c r="DVM52" s="10"/>
      <c r="DVN52" s="10"/>
      <c r="DVO52" s="10"/>
      <c r="DVP52" s="10"/>
      <c r="DVQ52" s="10"/>
      <c r="DVR52" s="10"/>
      <c r="DVS52" s="10"/>
      <c r="DVT52" s="10"/>
      <c r="DVU52" s="10"/>
      <c r="DVV52" s="10"/>
      <c r="DVW52" s="10"/>
      <c r="DVX52" s="10"/>
      <c r="DVY52" s="10"/>
      <c r="DVZ52" s="10"/>
      <c r="DWA52" s="10"/>
      <c r="DWB52" s="10"/>
      <c r="DWC52" s="10"/>
      <c r="DWD52" s="10"/>
      <c r="DWE52" s="10"/>
      <c r="DWF52" s="10"/>
      <c r="DWG52" s="10"/>
      <c r="DWH52" s="10"/>
      <c r="DWI52" s="10"/>
      <c r="DWJ52" s="10"/>
      <c r="DWK52" s="10"/>
      <c r="DWL52" s="10"/>
      <c r="DWM52" s="10"/>
      <c r="DWN52" s="10"/>
      <c r="DWO52" s="10"/>
      <c r="DWP52" s="10"/>
      <c r="DWQ52" s="10"/>
      <c r="DWR52" s="10"/>
      <c r="DWS52" s="10"/>
      <c r="DWT52" s="10"/>
      <c r="DWU52" s="10"/>
      <c r="DWV52" s="10"/>
      <c r="DWW52" s="10"/>
      <c r="DWX52" s="10"/>
      <c r="DWY52" s="10"/>
      <c r="DWZ52" s="10"/>
      <c r="DXA52" s="10"/>
      <c r="DXB52" s="10"/>
      <c r="DXC52" s="10"/>
      <c r="DXD52" s="10"/>
      <c r="DXE52" s="10"/>
      <c r="DXF52" s="10"/>
      <c r="DXG52" s="10"/>
      <c r="DXH52" s="10"/>
      <c r="DXI52" s="10"/>
      <c r="DXJ52" s="10"/>
      <c r="DXK52" s="10"/>
      <c r="DXL52" s="10"/>
      <c r="DXM52" s="10"/>
      <c r="DXN52" s="10"/>
      <c r="DXO52" s="10"/>
      <c r="DXP52" s="10"/>
      <c r="DXQ52" s="10"/>
      <c r="DXR52" s="10"/>
      <c r="DXS52" s="10"/>
      <c r="DXT52" s="10"/>
      <c r="DXU52" s="10"/>
      <c r="DXV52" s="10"/>
      <c r="DXW52" s="10"/>
      <c r="DXX52" s="10"/>
      <c r="DXY52" s="10"/>
      <c r="DXZ52" s="10"/>
      <c r="DYA52" s="10"/>
      <c r="DYB52" s="10"/>
      <c r="DYC52" s="10"/>
      <c r="DYD52" s="10"/>
      <c r="DYE52" s="10"/>
      <c r="DYF52" s="10"/>
      <c r="DYG52" s="10"/>
      <c r="DYH52" s="10"/>
      <c r="DYI52" s="10"/>
      <c r="DYJ52" s="10"/>
      <c r="DYK52" s="10"/>
      <c r="DYL52" s="10"/>
      <c r="DYM52" s="10"/>
      <c r="DYN52" s="10"/>
      <c r="DYO52" s="10"/>
      <c r="DYP52" s="10"/>
      <c r="DYQ52" s="10"/>
      <c r="DYR52" s="10"/>
      <c r="DYS52" s="10"/>
      <c r="DYT52" s="10"/>
      <c r="DYU52" s="10"/>
      <c r="DYV52" s="10"/>
      <c r="DYW52" s="10"/>
      <c r="DYX52" s="10"/>
      <c r="DYY52" s="10"/>
      <c r="DYZ52" s="10"/>
      <c r="DZA52" s="10"/>
      <c r="DZB52" s="10"/>
      <c r="DZC52" s="10"/>
      <c r="DZD52" s="10"/>
      <c r="DZE52" s="10"/>
      <c r="DZF52" s="10"/>
      <c r="DZG52" s="10"/>
      <c r="DZH52" s="10"/>
      <c r="DZI52" s="10"/>
      <c r="DZJ52" s="10"/>
      <c r="DZK52" s="10"/>
      <c r="DZL52" s="10"/>
      <c r="DZM52" s="10"/>
      <c r="DZN52" s="10"/>
      <c r="DZO52" s="10"/>
      <c r="DZP52" s="10"/>
      <c r="DZQ52" s="10"/>
      <c r="DZR52" s="10"/>
      <c r="DZS52" s="10"/>
      <c r="DZT52" s="10"/>
      <c r="DZU52" s="10"/>
      <c r="DZV52" s="10"/>
      <c r="DZW52" s="10"/>
      <c r="DZX52" s="10"/>
      <c r="DZY52" s="10"/>
      <c r="DZZ52" s="10"/>
      <c r="EAA52" s="10"/>
      <c r="EAB52" s="10"/>
      <c r="EAC52" s="10"/>
      <c r="EAD52" s="10"/>
      <c r="EAE52" s="10"/>
      <c r="EAF52" s="10"/>
      <c r="EAG52" s="10"/>
      <c r="EAH52" s="10"/>
      <c r="EAI52" s="10"/>
      <c r="EAJ52" s="10"/>
      <c r="EAK52" s="10"/>
      <c r="EAL52" s="10"/>
      <c r="EAM52" s="10"/>
      <c r="EAN52" s="10"/>
      <c r="EAO52" s="10"/>
      <c r="EAP52" s="10"/>
      <c r="EAQ52" s="10"/>
      <c r="EAR52" s="10"/>
      <c r="EAS52" s="10"/>
      <c r="EAT52" s="10"/>
      <c r="EAU52" s="10"/>
      <c r="EAV52" s="10"/>
      <c r="EAW52" s="10"/>
      <c r="EAX52" s="10"/>
      <c r="EAY52" s="10"/>
      <c r="EAZ52" s="10"/>
      <c r="EBA52" s="10"/>
      <c r="EBB52" s="10"/>
      <c r="EBC52" s="10"/>
      <c r="EBD52" s="10"/>
      <c r="EBE52" s="10"/>
      <c r="EBF52" s="10"/>
      <c r="EBG52" s="10"/>
      <c r="EBH52" s="10"/>
      <c r="EBI52" s="10"/>
      <c r="EBJ52" s="10"/>
      <c r="EBK52" s="10"/>
      <c r="EBL52" s="10"/>
      <c r="EBM52" s="10"/>
      <c r="EBN52" s="10"/>
      <c r="EBO52" s="10"/>
      <c r="EBP52" s="10"/>
      <c r="EBQ52" s="10"/>
      <c r="EBR52" s="10"/>
      <c r="EBS52" s="10"/>
      <c r="EBT52" s="10"/>
      <c r="EBU52" s="10"/>
      <c r="EBV52" s="10"/>
      <c r="EBW52" s="10"/>
      <c r="EBX52" s="10"/>
      <c r="EBY52" s="10"/>
      <c r="EBZ52" s="10"/>
      <c r="ECA52" s="10"/>
      <c r="ECB52" s="10"/>
      <c r="ECC52" s="10"/>
      <c r="ECD52" s="10"/>
      <c r="ECE52" s="10"/>
      <c r="ECF52" s="10"/>
      <c r="ECG52" s="10"/>
      <c r="ECH52" s="10"/>
      <c r="ECI52" s="10"/>
      <c r="ECJ52" s="10"/>
      <c r="ECK52" s="10"/>
      <c r="ECL52" s="10"/>
      <c r="ECM52" s="10"/>
      <c r="ECN52" s="10"/>
      <c r="ECO52" s="10"/>
      <c r="ECP52" s="10"/>
      <c r="ECQ52" s="10"/>
      <c r="ECR52" s="10"/>
      <c r="ECS52" s="10"/>
      <c r="ECT52" s="10"/>
      <c r="ECU52" s="10"/>
      <c r="ECV52" s="10"/>
      <c r="ECW52" s="10"/>
      <c r="ECX52" s="10"/>
      <c r="ECY52" s="10"/>
      <c r="ECZ52" s="10"/>
      <c r="EDA52" s="10"/>
      <c r="EDB52" s="10"/>
      <c r="EDC52" s="10"/>
      <c r="EDD52" s="10"/>
      <c r="EDE52" s="10"/>
      <c r="EDF52" s="10"/>
      <c r="EDG52" s="10"/>
      <c r="EDH52" s="10"/>
      <c r="EDI52" s="10"/>
      <c r="EDJ52" s="10"/>
      <c r="EDK52" s="10"/>
      <c r="EDL52" s="10"/>
      <c r="EDM52" s="10"/>
      <c r="EDN52" s="10"/>
      <c r="EDO52" s="10"/>
      <c r="EDP52" s="10"/>
      <c r="EDQ52" s="10"/>
      <c r="EDR52" s="10"/>
      <c r="EDS52" s="10"/>
      <c r="EDT52" s="10"/>
      <c r="EDU52" s="10"/>
      <c r="EDV52" s="10"/>
      <c r="EDW52" s="10"/>
      <c r="EDX52" s="10"/>
      <c r="EDY52" s="10"/>
      <c r="EDZ52" s="10"/>
      <c r="EEA52" s="10"/>
      <c r="EEB52" s="10"/>
      <c r="EEC52" s="10"/>
      <c r="EED52" s="10"/>
      <c r="EEE52" s="10"/>
      <c r="EEF52" s="10"/>
      <c r="EEG52" s="10"/>
      <c r="EEH52" s="10"/>
      <c r="EEI52" s="10"/>
      <c r="EEJ52" s="10"/>
      <c r="EEK52" s="10"/>
      <c r="EEL52" s="10"/>
      <c r="EEM52" s="10"/>
      <c r="EEN52" s="10"/>
      <c r="EEO52" s="10"/>
      <c r="EEP52" s="10"/>
      <c r="EEQ52" s="10"/>
      <c r="EER52" s="10"/>
      <c r="EES52" s="10"/>
      <c r="EET52" s="10"/>
      <c r="EEU52" s="10"/>
      <c r="EEV52" s="10"/>
      <c r="EEW52" s="10"/>
      <c r="EEX52" s="10"/>
      <c r="EEY52" s="10"/>
      <c r="EEZ52" s="10"/>
      <c r="EFA52" s="10"/>
      <c r="EFB52" s="10"/>
      <c r="EFC52" s="10"/>
      <c r="EFD52" s="10"/>
      <c r="EFE52" s="10"/>
      <c r="EFF52" s="10"/>
      <c r="EFG52" s="10"/>
      <c r="EFH52" s="10"/>
      <c r="EFI52" s="10"/>
      <c r="EFJ52" s="10"/>
      <c r="EFK52" s="10"/>
      <c r="EFL52" s="10"/>
      <c r="EFM52" s="10"/>
      <c r="EFN52" s="10"/>
      <c r="EFO52" s="10"/>
      <c r="EFP52" s="10"/>
      <c r="EFQ52" s="10"/>
      <c r="EFR52" s="10"/>
      <c r="EFS52" s="10"/>
      <c r="EFT52" s="10"/>
      <c r="EFU52" s="10"/>
      <c r="EFV52" s="10"/>
      <c r="EFW52" s="10"/>
      <c r="EFX52" s="10"/>
      <c r="EFY52" s="10"/>
      <c r="EFZ52" s="10"/>
      <c r="EGA52" s="10"/>
      <c r="EGB52" s="10"/>
      <c r="EGC52" s="10"/>
      <c r="EGD52" s="10"/>
      <c r="EGE52" s="10"/>
      <c r="EGF52" s="10"/>
      <c r="EGG52" s="10"/>
      <c r="EGH52" s="10"/>
      <c r="EGI52" s="10"/>
      <c r="EGJ52" s="10"/>
      <c r="EGK52" s="10"/>
      <c r="EGL52" s="10"/>
      <c r="EGM52" s="10"/>
      <c r="EGN52" s="10"/>
      <c r="EGO52" s="10"/>
      <c r="EGP52" s="10"/>
      <c r="EGQ52" s="10"/>
      <c r="EGR52" s="10"/>
      <c r="EGS52" s="10"/>
      <c r="EGT52" s="10"/>
      <c r="EGU52" s="10"/>
      <c r="EGV52" s="10"/>
      <c r="EGW52" s="10"/>
      <c r="EGX52" s="10"/>
      <c r="EGY52" s="10"/>
      <c r="EGZ52" s="10"/>
      <c r="EHA52" s="10"/>
      <c r="EHB52" s="10"/>
      <c r="EHC52" s="10"/>
      <c r="EHD52" s="10"/>
      <c r="EHE52" s="10"/>
      <c r="EHF52" s="10"/>
      <c r="EHG52" s="10"/>
      <c r="EHH52" s="10"/>
      <c r="EHI52" s="10"/>
      <c r="EHJ52" s="10"/>
      <c r="EHK52" s="10"/>
      <c r="EHL52" s="10"/>
      <c r="EHM52" s="10"/>
      <c r="EHN52" s="10"/>
      <c r="EHO52" s="10"/>
      <c r="EHP52" s="10"/>
      <c r="EHQ52" s="10"/>
      <c r="EHR52" s="10"/>
      <c r="EHS52" s="10"/>
      <c r="EHT52" s="10"/>
      <c r="EHU52" s="10"/>
      <c r="EHV52" s="10"/>
      <c r="EHW52" s="10"/>
      <c r="EHX52" s="10"/>
      <c r="EHY52" s="10"/>
      <c r="EHZ52" s="10"/>
      <c r="EIA52" s="10"/>
      <c r="EIB52" s="10"/>
      <c r="EIC52" s="10"/>
      <c r="EID52" s="10"/>
      <c r="EIE52" s="10"/>
      <c r="EIF52" s="10"/>
      <c r="EIG52" s="10"/>
      <c r="EIH52" s="10"/>
      <c r="EII52" s="10"/>
      <c r="EIJ52" s="10"/>
      <c r="EIK52" s="10"/>
      <c r="EIL52" s="10"/>
      <c r="EIM52" s="10"/>
      <c r="EIN52" s="10"/>
      <c r="EIO52" s="10"/>
      <c r="EIP52" s="10"/>
      <c r="EIQ52" s="10"/>
      <c r="EIR52" s="10"/>
      <c r="EIS52" s="10"/>
      <c r="EIT52" s="10"/>
      <c r="EIU52" s="10"/>
      <c r="EIV52" s="10"/>
      <c r="EIW52" s="10"/>
      <c r="EIX52" s="10"/>
      <c r="EIY52" s="10"/>
      <c r="EIZ52" s="10"/>
      <c r="EJA52" s="10"/>
      <c r="EJB52" s="10"/>
      <c r="EJC52" s="10"/>
      <c r="EJD52" s="10"/>
      <c r="EJE52" s="10"/>
      <c r="EJF52" s="10"/>
      <c r="EJG52" s="10"/>
      <c r="EJH52" s="10"/>
      <c r="EJI52" s="10"/>
      <c r="EJJ52" s="10"/>
      <c r="EJK52" s="10"/>
      <c r="EJL52" s="10"/>
      <c r="EJM52" s="10"/>
      <c r="EJN52" s="10"/>
      <c r="EJO52" s="10"/>
      <c r="EJP52" s="10"/>
      <c r="EJQ52" s="10"/>
      <c r="EJR52" s="10"/>
      <c r="EJS52" s="10"/>
      <c r="EJT52" s="10"/>
      <c r="EJU52" s="10"/>
      <c r="EJV52" s="10"/>
      <c r="EJW52" s="10"/>
      <c r="EJX52" s="10"/>
      <c r="EJY52" s="10"/>
      <c r="EJZ52" s="10"/>
      <c r="EKA52" s="10"/>
      <c r="EKB52" s="10"/>
      <c r="EKC52" s="10"/>
      <c r="EKD52" s="10"/>
      <c r="EKE52" s="10"/>
      <c r="EKF52" s="10"/>
      <c r="EKG52" s="10"/>
      <c r="EKH52" s="10"/>
      <c r="EKI52" s="10"/>
      <c r="EKJ52" s="10"/>
      <c r="EKK52" s="10"/>
      <c r="EKL52" s="10"/>
      <c r="EKM52" s="10"/>
      <c r="EKN52" s="10"/>
      <c r="EKO52" s="10"/>
      <c r="EKP52" s="10"/>
      <c r="EKQ52" s="10"/>
      <c r="EKR52" s="10"/>
      <c r="EKS52" s="10"/>
      <c r="EKT52" s="10"/>
      <c r="EKU52" s="10"/>
      <c r="EKV52" s="10"/>
      <c r="EKW52" s="10"/>
      <c r="EKX52" s="10"/>
      <c r="EKY52" s="10"/>
      <c r="EKZ52" s="10"/>
      <c r="ELA52" s="10"/>
      <c r="ELB52" s="10"/>
      <c r="ELC52" s="10"/>
      <c r="ELD52" s="10"/>
      <c r="ELE52" s="10"/>
      <c r="ELF52" s="10"/>
      <c r="ELG52" s="10"/>
      <c r="ELH52" s="10"/>
      <c r="ELI52" s="10"/>
      <c r="ELJ52" s="10"/>
      <c r="ELK52" s="10"/>
      <c r="ELL52" s="10"/>
      <c r="ELM52" s="10"/>
      <c r="ELN52" s="10"/>
      <c r="ELO52" s="10"/>
      <c r="ELP52" s="10"/>
      <c r="ELQ52" s="10"/>
      <c r="ELR52" s="10"/>
      <c r="ELS52" s="10"/>
      <c r="ELT52" s="10"/>
      <c r="ELU52" s="10"/>
      <c r="ELV52" s="10"/>
      <c r="ELW52" s="10"/>
      <c r="ELX52" s="10"/>
      <c r="ELY52" s="10"/>
      <c r="ELZ52" s="10"/>
      <c r="EMA52" s="10"/>
      <c r="EMB52" s="10"/>
      <c r="EMC52" s="10"/>
      <c r="EMD52" s="10"/>
      <c r="EME52" s="10"/>
      <c r="EMF52" s="10"/>
      <c r="EMG52" s="10"/>
      <c r="EMH52" s="10"/>
      <c r="EMI52" s="10"/>
      <c r="EMJ52" s="10"/>
      <c r="EMK52" s="10"/>
      <c r="EML52" s="10"/>
      <c r="EMM52" s="10"/>
      <c r="EMN52" s="10"/>
      <c r="EMO52" s="10"/>
      <c r="EMP52" s="10"/>
      <c r="EMQ52" s="10"/>
      <c r="EMR52" s="10"/>
      <c r="EMS52" s="10"/>
      <c r="EMT52" s="10"/>
      <c r="EMU52" s="10"/>
      <c r="EMV52" s="10"/>
      <c r="EMW52" s="10"/>
      <c r="EMX52" s="10"/>
      <c r="EMY52" s="10"/>
      <c r="EMZ52" s="10"/>
      <c r="ENA52" s="10"/>
      <c r="ENB52" s="10"/>
      <c r="ENC52" s="10"/>
      <c r="END52" s="10"/>
      <c r="ENE52" s="10"/>
      <c r="ENF52" s="10"/>
      <c r="ENG52" s="10"/>
      <c r="ENH52" s="10"/>
      <c r="ENI52" s="10"/>
      <c r="ENJ52" s="10"/>
      <c r="ENK52" s="10"/>
      <c r="ENL52" s="10"/>
      <c r="ENM52" s="10"/>
      <c r="ENN52" s="10"/>
      <c r="ENO52" s="10"/>
      <c r="ENP52" s="10"/>
      <c r="ENQ52" s="10"/>
      <c r="ENR52" s="10"/>
      <c r="ENS52" s="10"/>
      <c r="ENT52" s="10"/>
      <c r="ENU52" s="10"/>
      <c r="ENV52" s="10"/>
      <c r="ENW52" s="10"/>
      <c r="ENX52" s="10"/>
      <c r="ENY52" s="10"/>
      <c r="ENZ52" s="10"/>
      <c r="EOA52" s="10"/>
      <c r="EOB52" s="10"/>
      <c r="EOC52" s="10"/>
      <c r="EOD52" s="10"/>
      <c r="EOE52" s="10"/>
      <c r="EOF52" s="10"/>
      <c r="EOG52" s="10"/>
      <c r="EOH52" s="10"/>
      <c r="EOI52" s="10"/>
      <c r="EOJ52" s="10"/>
      <c r="EOK52" s="10"/>
      <c r="EOL52" s="10"/>
      <c r="EOM52" s="10"/>
      <c r="EON52" s="10"/>
      <c r="EOO52" s="10"/>
      <c r="EOP52" s="10"/>
      <c r="EOQ52" s="10"/>
      <c r="EOR52" s="10"/>
      <c r="EOS52" s="10"/>
      <c r="EOT52" s="10"/>
      <c r="EOU52" s="10"/>
      <c r="EOV52" s="10"/>
      <c r="EOW52" s="10"/>
      <c r="EOX52" s="10"/>
      <c r="EOY52" s="10"/>
      <c r="EOZ52" s="10"/>
      <c r="EPA52" s="10"/>
      <c r="EPB52" s="10"/>
      <c r="EPC52" s="10"/>
      <c r="EPD52" s="10"/>
      <c r="EPE52" s="10"/>
      <c r="EPF52" s="10"/>
      <c r="EPG52" s="10"/>
      <c r="EPH52" s="10"/>
      <c r="EPI52" s="10"/>
      <c r="EPJ52" s="10"/>
      <c r="EPK52" s="10"/>
      <c r="EPL52" s="10"/>
      <c r="EPM52" s="10"/>
      <c r="EPN52" s="10"/>
      <c r="EPO52" s="10"/>
      <c r="EPP52" s="10"/>
      <c r="EPQ52" s="10"/>
      <c r="EPR52" s="10"/>
      <c r="EPS52" s="10"/>
      <c r="EPT52" s="10"/>
      <c r="EPU52" s="10"/>
      <c r="EPV52" s="10"/>
      <c r="EPW52" s="10"/>
      <c r="EPX52" s="10"/>
      <c r="EPY52" s="10"/>
      <c r="EPZ52" s="10"/>
      <c r="EQA52" s="10"/>
      <c r="EQB52" s="10"/>
      <c r="EQC52" s="10"/>
      <c r="EQD52" s="10"/>
      <c r="EQE52" s="10"/>
      <c r="EQF52" s="10"/>
      <c r="EQG52" s="10"/>
      <c r="EQH52" s="10"/>
      <c r="EQI52" s="10"/>
      <c r="EQJ52" s="10"/>
      <c r="EQK52" s="10"/>
      <c r="EQL52" s="10"/>
      <c r="EQM52" s="10"/>
      <c r="EQN52" s="10"/>
      <c r="EQO52" s="10"/>
      <c r="EQP52" s="10"/>
      <c r="EQQ52" s="10"/>
      <c r="EQR52" s="10"/>
      <c r="EQS52" s="10"/>
      <c r="EQT52" s="10"/>
      <c r="EQU52" s="10"/>
      <c r="EQV52" s="10"/>
      <c r="EQW52" s="10"/>
      <c r="EQX52" s="10"/>
      <c r="EQY52" s="10"/>
      <c r="EQZ52" s="10"/>
      <c r="ERA52" s="10"/>
      <c r="ERB52" s="10"/>
      <c r="ERC52" s="10"/>
      <c r="ERD52" s="10"/>
      <c r="ERE52" s="10"/>
      <c r="ERF52" s="10"/>
      <c r="ERG52" s="10"/>
      <c r="ERH52" s="10"/>
      <c r="ERI52" s="10"/>
      <c r="ERJ52" s="10"/>
      <c r="ERK52" s="10"/>
      <c r="ERL52" s="10"/>
      <c r="ERM52" s="10"/>
      <c r="ERN52" s="10"/>
      <c r="ERO52" s="10"/>
      <c r="ERP52" s="10"/>
      <c r="ERQ52" s="10"/>
      <c r="ERR52" s="10"/>
      <c r="ERS52" s="10"/>
      <c r="ERT52" s="10"/>
      <c r="ERU52" s="10"/>
      <c r="ERV52" s="10"/>
      <c r="ERW52" s="10"/>
      <c r="ERX52" s="10"/>
      <c r="ERY52" s="10"/>
      <c r="ERZ52" s="10"/>
      <c r="ESA52" s="10"/>
      <c r="ESB52" s="10"/>
      <c r="ESC52" s="10"/>
      <c r="ESD52" s="10"/>
      <c r="ESE52" s="10"/>
      <c r="ESF52" s="10"/>
      <c r="ESG52" s="10"/>
      <c r="ESH52" s="10"/>
      <c r="ESI52" s="10"/>
      <c r="ESJ52" s="10"/>
      <c r="ESK52" s="10"/>
      <c r="ESL52" s="10"/>
      <c r="ESM52" s="10"/>
      <c r="ESN52" s="10"/>
      <c r="ESO52" s="10"/>
      <c r="ESP52" s="10"/>
      <c r="ESQ52" s="10"/>
      <c r="ESR52" s="10"/>
      <c r="ESS52" s="10"/>
      <c r="EST52" s="10"/>
      <c r="ESU52" s="10"/>
      <c r="ESV52" s="10"/>
      <c r="ESW52" s="10"/>
      <c r="ESX52" s="10"/>
      <c r="ESY52" s="10"/>
      <c r="ESZ52" s="10"/>
      <c r="ETA52" s="10"/>
      <c r="ETB52" s="10"/>
      <c r="ETC52" s="10"/>
      <c r="ETD52" s="10"/>
      <c r="ETE52" s="10"/>
      <c r="ETF52" s="10"/>
      <c r="ETG52" s="10"/>
      <c r="ETH52" s="10"/>
      <c r="ETI52" s="10"/>
      <c r="ETJ52" s="10"/>
      <c r="ETK52" s="10"/>
      <c r="ETL52" s="10"/>
      <c r="ETM52" s="10"/>
      <c r="ETN52" s="10"/>
      <c r="ETO52" s="10"/>
      <c r="ETP52" s="10"/>
      <c r="ETQ52" s="10"/>
      <c r="ETR52" s="10"/>
      <c r="ETS52" s="10"/>
      <c r="ETT52" s="10"/>
      <c r="ETU52" s="10"/>
      <c r="ETV52" s="10"/>
      <c r="ETW52" s="10"/>
      <c r="ETX52" s="10"/>
      <c r="ETY52" s="10"/>
      <c r="ETZ52" s="10"/>
      <c r="EUA52" s="10"/>
      <c r="EUB52" s="10"/>
      <c r="EUC52" s="10"/>
      <c r="EUD52" s="10"/>
      <c r="EUE52" s="10"/>
      <c r="EUF52" s="10"/>
      <c r="EUG52" s="10"/>
      <c r="EUH52" s="10"/>
      <c r="EUI52" s="10"/>
      <c r="EUJ52" s="10"/>
      <c r="EUK52" s="10"/>
      <c r="EUL52" s="10"/>
      <c r="EUM52" s="10"/>
      <c r="EUN52" s="10"/>
      <c r="EUO52" s="10"/>
      <c r="EUP52" s="10"/>
      <c r="EUQ52" s="10"/>
      <c r="EUR52" s="10"/>
      <c r="EUS52" s="10"/>
      <c r="EUT52" s="10"/>
      <c r="EUU52" s="10"/>
      <c r="EUV52" s="10"/>
      <c r="EUW52" s="10"/>
      <c r="EUX52" s="10"/>
      <c r="EUY52" s="10"/>
      <c r="EUZ52" s="10"/>
      <c r="EVA52" s="10"/>
      <c r="EVB52" s="10"/>
      <c r="EVC52" s="10"/>
      <c r="EVD52" s="10"/>
      <c r="EVE52" s="10"/>
      <c r="EVF52" s="10"/>
      <c r="EVG52" s="10"/>
      <c r="EVH52" s="10"/>
      <c r="EVI52" s="10"/>
      <c r="EVJ52" s="10"/>
      <c r="EVK52" s="10"/>
      <c r="EVL52" s="10"/>
      <c r="EVM52" s="10"/>
      <c r="EVN52" s="10"/>
      <c r="EVO52" s="10"/>
      <c r="EVP52" s="10"/>
      <c r="EVQ52" s="10"/>
      <c r="EVR52" s="10"/>
      <c r="EVS52" s="10"/>
      <c r="EVT52" s="10"/>
      <c r="EVU52" s="10"/>
      <c r="EVV52" s="10"/>
      <c r="EVW52" s="10"/>
      <c r="EVX52" s="10"/>
      <c r="EVY52" s="10"/>
      <c r="EVZ52" s="10"/>
      <c r="EWA52" s="10"/>
      <c r="EWB52" s="10"/>
      <c r="EWC52" s="10"/>
      <c r="EWD52" s="10"/>
      <c r="EWE52" s="10"/>
      <c r="EWF52" s="10"/>
      <c r="EWG52" s="10"/>
      <c r="EWH52" s="10"/>
      <c r="EWI52" s="10"/>
      <c r="EWJ52" s="10"/>
      <c r="EWK52" s="10"/>
      <c r="EWL52" s="10"/>
      <c r="EWM52" s="10"/>
      <c r="EWN52" s="10"/>
      <c r="EWO52" s="10"/>
      <c r="EWP52" s="10"/>
      <c r="EWQ52" s="10"/>
      <c r="EWR52" s="10"/>
      <c r="EWS52" s="10"/>
      <c r="EWT52" s="10"/>
      <c r="EWU52" s="10"/>
      <c r="EWV52" s="10"/>
      <c r="EWW52" s="10"/>
      <c r="EWX52" s="10"/>
      <c r="EWY52" s="10"/>
      <c r="EWZ52" s="10"/>
      <c r="EXA52" s="10"/>
      <c r="EXB52" s="10"/>
      <c r="EXC52" s="10"/>
      <c r="EXD52" s="10"/>
      <c r="EXE52" s="10"/>
      <c r="EXF52" s="10"/>
      <c r="EXG52" s="10"/>
      <c r="EXH52" s="10"/>
      <c r="EXI52" s="10"/>
      <c r="EXJ52" s="10"/>
      <c r="EXK52" s="10"/>
      <c r="EXL52" s="10"/>
      <c r="EXM52" s="10"/>
      <c r="EXN52" s="10"/>
      <c r="EXO52" s="10"/>
      <c r="EXP52" s="10"/>
      <c r="EXQ52" s="10"/>
      <c r="EXR52" s="10"/>
      <c r="EXS52" s="10"/>
      <c r="EXT52" s="10"/>
      <c r="EXU52" s="10"/>
      <c r="EXV52" s="10"/>
      <c r="EXW52" s="10"/>
      <c r="EXX52" s="10"/>
      <c r="EXY52" s="10"/>
      <c r="EXZ52" s="10"/>
      <c r="EYA52" s="10"/>
      <c r="EYB52" s="10"/>
      <c r="EYC52" s="10"/>
      <c r="EYD52" s="10"/>
      <c r="EYE52" s="10"/>
      <c r="EYF52" s="10"/>
      <c r="EYG52" s="10"/>
      <c r="EYH52" s="10"/>
      <c r="EYI52" s="10"/>
      <c r="EYJ52" s="10"/>
      <c r="EYK52" s="10"/>
      <c r="EYL52" s="10"/>
      <c r="EYM52" s="10"/>
      <c r="EYN52" s="10"/>
      <c r="EYO52" s="10"/>
      <c r="EYP52" s="10"/>
      <c r="EYQ52" s="10"/>
      <c r="EYR52" s="10"/>
      <c r="EYS52" s="10"/>
      <c r="EYT52" s="10"/>
      <c r="EYU52" s="10"/>
      <c r="EYV52" s="10"/>
      <c r="EYW52" s="10"/>
      <c r="EYX52" s="10"/>
      <c r="EYY52" s="10"/>
      <c r="EYZ52" s="10"/>
      <c r="EZA52" s="10"/>
      <c r="EZB52" s="10"/>
      <c r="EZC52" s="10"/>
      <c r="EZD52" s="10"/>
      <c r="EZE52" s="10"/>
      <c r="EZF52" s="10"/>
      <c r="EZG52" s="10"/>
      <c r="EZH52" s="10"/>
      <c r="EZI52" s="10"/>
      <c r="EZJ52" s="10"/>
      <c r="EZK52" s="10"/>
      <c r="EZL52" s="10"/>
      <c r="EZM52" s="10"/>
      <c r="EZN52" s="10"/>
      <c r="EZO52" s="10"/>
      <c r="EZP52" s="10"/>
      <c r="EZQ52" s="10"/>
      <c r="EZR52" s="10"/>
      <c r="EZS52" s="10"/>
      <c r="EZT52" s="10"/>
      <c r="EZU52" s="10"/>
      <c r="EZV52" s="10"/>
      <c r="EZW52" s="10"/>
      <c r="EZX52" s="10"/>
      <c r="EZY52" s="10"/>
      <c r="EZZ52" s="10"/>
      <c r="FAA52" s="10"/>
      <c r="FAB52" s="10"/>
      <c r="FAC52" s="10"/>
      <c r="FAD52" s="10"/>
      <c r="FAE52" s="10"/>
      <c r="FAF52" s="10"/>
      <c r="FAG52" s="10"/>
      <c r="FAH52" s="10"/>
      <c r="FAI52" s="10"/>
      <c r="FAJ52" s="10"/>
      <c r="FAK52" s="10"/>
      <c r="FAL52" s="10"/>
      <c r="FAM52" s="10"/>
      <c r="FAN52" s="10"/>
      <c r="FAO52" s="10"/>
      <c r="FAP52" s="10"/>
      <c r="FAQ52" s="10"/>
      <c r="FAR52" s="10"/>
      <c r="FAS52" s="10"/>
      <c r="FAT52" s="10"/>
      <c r="FAU52" s="10"/>
      <c r="FAV52" s="10"/>
      <c r="FAW52" s="10"/>
      <c r="FAX52" s="10"/>
      <c r="FAY52" s="10"/>
      <c r="FAZ52" s="10"/>
      <c r="FBA52" s="10"/>
      <c r="FBB52" s="10"/>
      <c r="FBC52" s="10"/>
      <c r="FBD52" s="10"/>
      <c r="FBE52" s="10"/>
      <c r="FBF52" s="10"/>
      <c r="FBG52" s="10"/>
      <c r="FBH52" s="10"/>
      <c r="FBI52" s="10"/>
      <c r="FBJ52" s="10"/>
      <c r="FBK52" s="10"/>
      <c r="FBL52" s="10"/>
      <c r="FBM52" s="10"/>
      <c r="FBN52" s="10"/>
      <c r="FBO52" s="10"/>
      <c r="FBP52" s="10"/>
      <c r="FBQ52" s="10"/>
      <c r="FBR52" s="10"/>
      <c r="FBS52" s="10"/>
      <c r="FBT52" s="10"/>
      <c r="FBU52" s="10"/>
      <c r="FBV52" s="10"/>
      <c r="FBW52" s="10"/>
      <c r="FBX52" s="10"/>
      <c r="FBY52" s="10"/>
      <c r="FBZ52" s="10"/>
      <c r="FCA52" s="10"/>
      <c r="FCB52" s="10"/>
      <c r="FCC52" s="10"/>
      <c r="FCD52" s="10"/>
      <c r="FCE52" s="10"/>
      <c r="FCF52" s="10"/>
      <c r="FCG52" s="10"/>
      <c r="FCH52" s="10"/>
      <c r="FCI52" s="10"/>
      <c r="FCJ52" s="10"/>
      <c r="FCK52" s="10"/>
      <c r="FCL52" s="10"/>
      <c r="FCM52" s="10"/>
      <c r="FCN52" s="10"/>
      <c r="FCO52" s="10"/>
      <c r="FCP52" s="10"/>
      <c r="FCQ52" s="10"/>
      <c r="FCR52" s="10"/>
      <c r="FCS52" s="10"/>
      <c r="FCT52" s="10"/>
      <c r="FCU52" s="10"/>
      <c r="FCV52" s="10"/>
      <c r="FCW52" s="10"/>
      <c r="FCX52" s="10"/>
      <c r="FCY52" s="10"/>
      <c r="FCZ52" s="10"/>
      <c r="FDA52" s="10"/>
      <c r="FDB52" s="10"/>
      <c r="FDC52" s="10"/>
      <c r="FDD52" s="10"/>
      <c r="FDE52" s="10"/>
      <c r="FDF52" s="10"/>
      <c r="FDG52" s="10"/>
      <c r="FDH52" s="10"/>
      <c r="FDI52" s="10"/>
      <c r="FDJ52" s="10"/>
      <c r="FDK52" s="10"/>
      <c r="FDL52" s="10"/>
      <c r="FDM52" s="10"/>
      <c r="FDN52" s="10"/>
      <c r="FDO52" s="10"/>
      <c r="FDP52" s="10"/>
      <c r="FDQ52" s="10"/>
      <c r="FDR52" s="10"/>
      <c r="FDS52" s="10"/>
      <c r="FDT52" s="10"/>
      <c r="FDU52" s="10"/>
      <c r="FDV52" s="10"/>
      <c r="FDW52" s="10"/>
      <c r="FDX52" s="10"/>
      <c r="FDY52" s="10"/>
      <c r="FDZ52" s="10"/>
      <c r="FEA52" s="10"/>
      <c r="FEB52" s="10"/>
      <c r="FEC52" s="10"/>
      <c r="FED52" s="10"/>
      <c r="FEE52" s="10"/>
      <c r="FEF52" s="10"/>
      <c r="FEG52" s="10"/>
      <c r="FEH52" s="10"/>
      <c r="FEI52" s="10"/>
      <c r="FEJ52" s="10"/>
      <c r="FEK52" s="10"/>
      <c r="FEL52" s="10"/>
      <c r="FEM52" s="10"/>
      <c r="FEN52" s="10"/>
      <c r="FEO52" s="10"/>
      <c r="FEP52" s="10"/>
      <c r="FEQ52" s="10"/>
      <c r="FER52" s="10"/>
      <c r="FES52" s="10"/>
      <c r="FET52" s="10"/>
      <c r="FEU52" s="10"/>
      <c r="FEV52" s="10"/>
      <c r="FEW52" s="10"/>
      <c r="FEX52" s="10"/>
      <c r="FEY52" s="10"/>
      <c r="FEZ52" s="10"/>
      <c r="FFA52" s="10"/>
      <c r="FFB52" s="10"/>
      <c r="FFC52" s="10"/>
      <c r="FFD52" s="10"/>
      <c r="FFE52" s="10"/>
      <c r="FFF52" s="10"/>
      <c r="FFG52" s="10"/>
      <c r="FFH52" s="10"/>
      <c r="FFI52" s="10"/>
      <c r="FFJ52" s="10"/>
      <c r="FFK52" s="10"/>
      <c r="FFL52" s="10"/>
      <c r="FFM52" s="10"/>
      <c r="FFN52" s="10"/>
      <c r="FFO52" s="10"/>
      <c r="FFP52" s="10"/>
      <c r="FFQ52" s="10"/>
      <c r="FFR52" s="10"/>
      <c r="FFS52" s="10"/>
      <c r="FFT52" s="10"/>
      <c r="FFU52" s="10"/>
      <c r="FFV52" s="10"/>
      <c r="FFW52" s="10"/>
      <c r="FFX52" s="10"/>
      <c r="FFY52" s="10"/>
      <c r="FFZ52" s="10"/>
      <c r="FGA52" s="10"/>
      <c r="FGB52" s="10"/>
      <c r="FGC52" s="10"/>
      <c r="FGD52" s="10"/>
      <c r="FGE52" s="10"/>
      <c r="FGF52" s="10"/>
      <c r="FGG52" s="10"/>
      <c r="FGH52" s="10"/>
      <c r="FGI52" s="10"/>
      <c r="FGJ52" s="10"/>
      <c r="FGK52" s="10"/>
      <c r="FGL52" s="10"/>
      <c r="FGM52" s="10"/>
      <c r="FGN52" s="10"/>
      <c r="FGO52" s="10"/>
      <c r="FGP52" s="10"/>
      <c r="FGQ52" s="10"/>
      <c r="FGR52" s="10"/>
      <c r="FGS52" s="10"/>
      <c r="FGT52" s="10"/>
      <c r="FGU52" s="10"/>
      <c r="FGV52" s="10"/>
      <c r="FGW52" s="10"/>
      <c r="FGX52" s="10"/>
      <c r="FGY52" s="10"/>
      <c r="FGZ52" s="10"/>
      <c r="FHA52" s="10"/>
      <c r="FHB52" s="10"/>
      <c r="FHC52" s="10"/>
      <c r="FHD52" s="10"/>
      <c r="FHE52" s="10"/>
      <c r="FHF52" s="10"/>
      <c r="FHG52" s="10"/>
      <c r="FHH52" s="10"/>
      <c r="FHI52" s="10"/>
      <c r="FHJ52" s="10"/>
      <c r="FHK52" s="10"/>
      <c r="FHL52" s="10"/>
      <c r="FHM52" s="10"/>
      <c r="FHN52" s="10"/>
      <c r="FHO52" s="10"/>
      <c r="FHP52" s="10"/>
      <c r="FHQ52" s="10"/>
      <c r="FHR52" s="10"/>
      <c r="FHS52" s="10"/>
      <c r="FHT52" s="10"/>
      <c r="FHU52" s="10"/>
      <c r="FHV52" s="10"/>
      <c r="FHW52" s="10"/>
      <c r="FHX52" s="10"/>
      <c r="FHY52" s="10"/>
      <c r="FHZ52" s="10"/>
      <c r="FIA52" s="10"/>
      <c r="FIB52" s="10"/>
      <c r="FIC52" s="10"/>
      <c r="FID52" s="10"/>
      <c r="FIE52" s="10"/>
      <c r="FIF52" s="10"/>
      <c r="FIG52" s="10"/>
      <c r="FIH52" s="10"/>
      <c r="FII52" s="10"/>
      <c r="FIJ52" s="10"/>
      <c r="FIK52" s="10"/>
      <c r="FIL52" s="10"/>
      <c r="FIM52" s="10"/>
      <c r="FIN52" s="10"/>
      <c r="FIO52" s="10"/>
      <c r="FIP52" s="10"/>
      <c r="FIQ52" s="10"/>
      <c r="FIR52" s="10"/>
      <c r="FIS52" s="10"/>
      <c r="FIT52" s="10"/>
      <c r="FIU52" s="10"/>
      <c r="FIV52" s="10"/>
      <c r="FIW52" s="10"/>
      <c r="FIX52" s="10"/>
      <c r="FIY52" s="10"/>
      <c r="FIZ52" s="10"/>
      <c r="FJA52" s="10"/>
      <c r="FJB52" s="10"/>
      <c r="FJC52" s="10"/>
      <c r="FJD52" s="10"/>
      <c r="FJE52" s="10"/>
      <c r="FJF52" s="10"/>
      <c r="FJG52" s="10"/>
      <c r="FJH52" s="10"/>
      <c r="FJI52" s="10"/>
      <c r="FJJ52" s="10"/>
      <c r="FJK52" s="10"/>
      <c r="FJL52" s="10"/>
      <c r="FJM52" s="10"/>
      <c r="FJN52" s="10"/>
      <c r="FJO52" s="10"/>
      <c r="FJP52" s="10"/>
      <c r="FJQ52" s="10"/>
      <c r="FJR52" s="10"/>
      <c r="FJS52" s="10"/>
      <c r="FJT52" s="10"/>
      <c r="FJU52" s="10"/>
      <c r="FJV52" s="10"/>
      <c r="FJW52" s="10"/>
      <c r="FJX52" s="10"/>
      <c r="FJY52" s="10"/>
      <c r="FJZ52" s="10"/>
      <c r="FKA52" s="10"/>
      <c r="FKB52" s="10"/>
      <c r="FKC52" s="10"/>
      <c r="FKD52" s="10"/>
      <c r="FKE52" s="10"/>
      <c r="FKF52" s="10"/>
      <c r="FKG52" s="10"/>
      <c r="FKH52" s="10"/>
      <c r="FKI52" s="10"/>
      <c r="FKJ52" s="10"/>
      <c r="FKK52" s="10"/>
      <c r="FKL52" s="10"/>
      <c r="FKM52" s="10"/>
      <c r="FKN52" s="10"/>
      <c r="FKO52" s="10"/>
      <c r="FKP52" s="10"/>
      <c r="FKQ52" s="10"/>
      <c r="FKR52" s="10"/>
      <c r="FKS52" s="10"/>
      <c r="FKT52" s="10"/>
      <c r="FKU52" s="10"/>
      <c r="FKV52" s="10"/>
      <c r="FKW52" s="10"/>
      <c r="FKX52" s="10"/>
      <c r="FKY52" s="10"/>
      <c r="FKZ52" s="10"/>
      <c r="FLA52" s="10"/>
      <c r="FLB52" s="10"/>
      <c r="FLC52" s="10"/>
      <c r="FLD52" s="10"/>
      <c r="FLE52" s="10"/>
      <c r="FLF52" s="10"/>
      <c r="FLG52" s="10"/>
      <c r="FLH52" s="10"/>
      <c r="FLI52" s="10"/>
      <c r="FLJ52" s="10"/>
      <c r="FLK52" s="10"/>
      <c r="FLL52" s="10"/>
      <c r="FLM52" s="10"/>
      <c r="FLN52" s="10"/>
      <c r="FLO52" s="10"/>
      <c r="FLP52" s="10"/>
      <c r="FLQ52" s="10"/>
      <c r="FLR52" s="10"/>
      <c r="FLS52" s="10"/>
      <c r="FLT52" s="10"/>
      <c r="FLU52" s="10"/>
      <c r="FLV52" s="10"/>
      <c r="FLW52" s="10"/>
      <c r="FLX52" s="10"/>
      <c r="FLY52" s="10"/>
      <c r="FLZ52" s="10"/>
      <c r="FMA52" s="10"/>
      <c r="FMB52" s="10"/>
      <c r="FMC52" s="10"/>
      <c r="FMD52" s="10"/>
      <c r="FME52" s="10"/>
      <c r="FMF52" s="10"/>
      <c r="FMG52" s="10"/>
      <c r="FMH52" s="10"/>
      <c r="FMI52" s="10"/>
      <c r="FMJ52" s="10"/>
      <c r="FMK52" s="10"/>
      <c r="FML52" s="10"/>
      <c r="FMM52" s="10"/>
      <c r="FMN52" s="10"/>
      <c r="FMO52" s="10"/>
      <c r="FMP52" s="10"/>
      <c r="FMQ52" s="10"/>
      <c r="FMR52" s="10"/>
      <c r="FMS52" s="10"/>
      <c r="FMT52" s="10"/>
      <c r="FMU52" s="10"/>
      <c r="FMV52" s="10"/>
      <c r="FMW52" s="10"/>
      <c r="FMX52" s="10"/>
      <c r="FMY52" s="10"/>
      <c r="FMZ52" s="10"/>
      <c r="FNA52" s="10"/>
      <c r="FNB52" s="10"/>
      <c r="FNC52" s="10"/>
      <c r="FND52" s="10"/>
      <c r="FNE52" s="10"/>
      <c r="FNF52" s="10"/>
      <c r="FNG52" s="10"/>
      <c r="FNH52" s="10"/>
      <c r="FNI52" s="10"/>
      <c r="FNJ52" s="10"/>
      <c r="FNK52" s="10"/>
      <c r="FNL52" s="10"/>
      <c r="FNM52" s="10"/>
      <c r="FNN52" s="10"/>
      <c r="FNO52" s="10"/>
      <c r="FNP52" s="10"/>
      <c r="FNQ52" s="10"/>
      <c r="FNR52" s="10"/>
      <c r="FNS52" s="10"/>
      <c r="FNT52" s="10"/>
      <c r="FNU52" s="10"/>
      <c r="FNV52" s="10"/>
      <c r="FNW52" s="10"/>
      <c r="FNX52" s="10"/>
      <c r="FNY52" s="10"/>
      <c r="FNZ52" s="10"/>
      <c r="FOA52" s="10"/>
      <c r="FOB52" s="10"/>
      <c r="FOC52" s="10"/>
      <c r="FOD52" s="10"/>
      <c r="FOE52" s="10"/>
      <c r="FOF52" s="10"/>
      <c r="FOG52" s="10"/>
      <c r="FOH52" s="10"/>
      <c r="FOI52" s="10"/>
      <c r="FOJ52" s="10"/>
      <c r="FOK52" s="10"/>
      <c r="FOL52" s="10"/>
      <c r="FOM52" s="10"/>
      <c r="FON52" s="10"/>
      <c r="FOO52" s="10"/>
      <c r="FOP52" s="10"/>
      <c r="FOQ52" s="10"/>
      <c r="FOR52" s="10"/>
      <c r="FOS52" s="10"/>
      <c r="FOT52" s="10"/>
      <c r="FOU52" s="10"/>
      <c r="FOV52" s="10"/>
      <c r="FOW52" s="10"/>
      <c r="FOX52" s="10"/>
      <c r="FOY52" s="10"/>
      <c r="FOZ52" s="10"/>
      <c r="FPA52" s="10"/>
      <c r="FPB52" s="10"/>
      <c r="FPC52" s="10"/>
      <c r="FPD52" s="10"/>
      <c r="FPE52" s="10"/>
      <c r="FPF52" s="10"/>
      <c r="FPG52" s="10"/>
      <c r="FPH52" s="10"/>
      <c r="FPI52" s="10"/>
      <c r="FPJ52" s="10"/>
      <c r="FPK52" s="10"/>
      <c r="FPL52" s="10"/>
      <c r="FPM52" s="10"/>
      <c r="FPN52" s="10"/>
      <c r="FPO52" s="10"/>
      <c r="FPP52" s="10"/>
      <c r="FPQ52" s="10"/>
      <c r="FPR52" s="10"/>
      <c r="FPS52" s="10"/>
      <c r="FPT52" s="10"/>
      <c r="FPU52" s="10"/>
      <c r="FPV52" s="10"/>
      <c r="FPW52" s="10"/>
      <c r="FPX52" s="10"/>
      <c r="FPY52" s="10"/>
      <c r="FPZ52" s="10"/>
      <c r="FQA52" s="10"/>
      <c r="FQB52" s="10"/>
      <c r="FQC52" s="10"/>
      <c r="FQD52" s="10"/>
      <c r="FQE52" s="10"/>
      <c r="FQF52" s="10"/>
      <c r="FQG52" s="10"/>
      <c r="FQH52" s="10"/>
      <c r="FQI52" s="10"/>
      <c r="FQJ52" s="10"/>
      <c r="FQK52" s="10"/>
      <c r="FQL52" s="10"/>
      <c r="FQM52" s="10"/>
      <c r="FQN52" s="10"/>
      <c r="FQO52" s="10"/>
      <c r="FQP52" s="10"/>
      <c r="FQQ52" s="10"/>
      <c r="FQR52" s="10"/>
      <c r="FQS52" s="10"/>
      <c r="FQT52" s="10"/>
      <c r="FQU52" s="10"/>
      <c r="FQV52" s="10"/>
      <c r="FQW52" s="10"/>
      <c r="FQX52" s="10"/>
      <c r="FQY52" s="10"/>
      <c r="FQZ52" s="10"/>
      <c r="FRA52" s="10"/>
      <c r="FRB52" s="10"/>
      <c r="FRC52" s="10"/>
      <c r="FRD52" s="10"/>
      <c r="FRE52" s="10"/>
      <c r="FRF52" s="10"/>
      <c r="FRG52" s="10"/>
      <c r="FRH52" s="10"/>
      <c r="FRI52" s="10"/>
      <c r="FRJ52" s="10"/>
      <c r="FRK52" s="10"/>
      <c r="FRL52" s="10"/>
      <c r="FRM52" s="10"/>
      <c r="FRN52" s="10"/>
      <c r="FRO52" s="10"/>
      <c r="FRP52" s="10"/>
      <c r="FRQ52" s="10"/>
      <c r="FRR52" s="10"/>
      <c r="FRS52" s="10"/>
      <c r="FRT52" s="10"/>
      <c r="FRU52" s="10"/>
      <c r="FRV52" s="10"/>
      <c r="FRW52" s="10"/>
      <c r="FRX52" s="10"/>
      <c r="FRY52" s="10"/>
      <c r="FRZ52" s="10"/>
      <c r="FSA52" s="10"/>
      <c r="FSB52" s="10"/>
      <c r="FSC52" s="10"/>
      <c r="FSD52" s="10"/>
      <c r="FSE52" s="10"/>
      <c r="FSF52" s="10"/>
      <c r="FSG52" s="10"/>
      <c r="FSH52" s="10"/>
      <c r="FSI52" s="10"/>
      <c r="FSJ52" s="10"/>
      <c r="FSK52" s="10"/>
      <c r="FSL52" s="10"/>
      <c r="FSM52" s="10"/>
      <c r="FSN52" s="10"/>
      <c r="FSO52" s="10"/>
      <c r="FSP52" s="10"/>
      <c r="FSQ52" s="10"/>
      <c r="FSR52" s="10"/>
      <c r="FSS52" s="10"/>
      <c r="FST52" s="10"/>
      <c r="FSU52" s="10"/>
      <c r="FSV52" s="10"/>
      <c r="FSW52" s="10"/>
      <c r="FSX52" s="10"/>
      <c r="FSY52" s="10"/>
      <c r="FSZ52" s="10"/>
      <c r="FTA52" s="10"/>
      <c r="FTB52" s="10"/>
      <c r="FTC52" s="10"/>
      <c r="FTD52" s="10"/>
      <c r="FTE52" s="10"/>
      <c r="FTF52" s="10"/>
      <c r="FTG52" s="10"/>
      <c r="FTH52" s="10"/>
      <c r="FTI52" s="10"/>
      <c r="FTJ52" s="10"/>
      <c r="FTK52" s="10"/>
      <c r="FTL52" s="10"/>
      <c r="FTM52" s="10"/>
      <c r="FTN52" s="10"/>
      <c r="FTO52" s="10"/>
      <c r="FTP52" s="10"/>
      <c r="FTQ52" s="10"/>
      <c r="FTR52" s="10"/>
      <c r="FTS52" s="10"/>
      <c r="FTT52" s="10"/>
      <c r="FTU52" s="10"/>
      <c r="FTV52" s="10"/>
      <c r="FTW52" s="10"/>
      <c r="FTX52" s="10"/>
      <c r="FTY52" s="10"/>
      <c r="FTZ52" s="10"/>
      <c r="FUA52" s="10"/>
      <c r="FUB52" s="10"/>
      <c r="FUC52" s="10"/>
      <c r="FUD52" s="10"/>
      <c r="FUE52" s="10"/>
      <c r="FUF52" s="10"/>
      <c r="FUG52" s="10"/>
      <c r="FUH52" s="10"/>
      <c r="FUI52" s="10"/>
      <c r="FUJ52" s="10"/>
      <c r="FUK52" s="10"/>
      <c r="FUL52" s="10"/>
      <c r="FUM52" s="10"/>
      <c r="FUN52" s="10"/>
      <c r="FUO52" s="10"/>
      <c r="FUP52" s="10"/>
      <c r="FUQ52" s="10"/>
      <c r="FUR52" s="10"/>
      <c r="FUS52" s="10"/>
      <c r="FUT52" s="10"/>
      <c r="FUU52" s="10"/>
      <c r="FUV52" s="10"/>
      <c r="FUW52" s="10"/>
      <c r="FUX52" s="10"/>
      <c r="FUY52" s="10"/>
      <c r="FUZ52" s="10"/>
      <c r="FVA52" s="10"/>
      <c r="FVB52" s="10"/>
      <c r="FVC52" s="10"/>
      <c r="FVD52" s="10"/>
      <c r="FVE52" s="10"/>
      <c r="FVF52" s="10"/>
      <c r="FVG52" s="10"/>
      <c r="FVH52" s="10"/>
      <c r="FVI52" s="10"/>
      <c r="FVJ52" s="10"/>
      <c r="FVK52" s="10"/>
      <c r="FVL52" s="10"/>
      <c r="FVM52" s="10"/>
      <c r="FVN52" s="10"/>
      <c r="FVO52" s="10"/>
      <c r="FVP52" s="10"/>
      <c r="FVQ52" s="10"/>
      <c r="FVR52" s="10"/>
      <c r="FVS52" s="10"/>
      <c r="FVT52" s="10"/>
      <c r="FVU52" s="10"/>
      <c r="FVV52" s="10"/>
      <c r="FVW52" s="10"/>
      <c r="FVX52" s="10"/>
      <c r="FVY52" s="10"/>
      <c r="FVZ52" s="10"/>
      <c r="FWA52" s="10"/>
      <c r="FWB52" s="10"/>
      <c r="FWC52" s="10"/>
      <c r="FWD52" s="10"/>
      <c r="FWE52" s="10"/>
      <c r="FWF52" s="10"/>
      <c r="FWG52" s="10"/>
      <c r="FWH52" s="10"/>
      <c r="FWI52" s="10"/>
      <c r="FWJ52" s="10"/>
      <c r="FWK52" s="10"/>
      <c r="FWL52" s="10"/>
      <c r="FWM52" s="10"/>
      <c r="FWN52" s="10"/>
      <c r="FWO52" s="10"/>
      <c r="FWP52" s="10"/>
      <c r="FWQ52" s="10"/>
      <c r="FWR52" s="10"/>
      <c r="FWS52" s="10"/>
      <c r="FWT52" s="10"/>
      <c r="FWU52" s="10"/>
      <c r="FWV52" s="10"/>
      <c r="FWW52" s="10"/>
      <c r="FWX52" s="10"/>
      <c r="FWY52" s="10"/>
      <c r="FWZ52" s="10"/>
      <c r="FXA52" s="10"/>
      <c r="FXB52" s="10"/>
      <c r="FXC52" s="10"/>
      <c r="FXD52" s="10"/>
      <c r="FXE52" s="10"/>
      <c r="FXF52" s="10"/>
      <c r="FXG52" s="10"/>
      <c r="FXH52" s="10"/>
      <c r="FXI52" s="10"/>
      <c r="FXJ52" s="10"/>
      <c r="FXK52" s="10"/>
      <c r="FXL52" s="10"/>
      <c r="FXM52" s="10"/>
      <c r="FXN52" s="10"/>
      <c r="FXO52" s="10"/>
      <c r="FXP52" s="10"/>
      <c r="FXQ52" s="10"/>
      <c r="FXR52" s="10"/>
      <c r="FXS52" s="10"/>
      <c r="FXT52" s="10"/>
      <c r="FXU52" s="10"/>
      <c r="FXV52" s="10"/>
      <c r="FXW52" s="10"/>
      <c r="FXX52" s="10"/>
      <c r="FXY52" s="10"/>
      <c r="FXZ52" s="10"/>
      <c r="FYA52" s="10"/>
      <c r="FYB52" s="10"/>
      <c r="FYC52" s="10"/>
      <c r="FYD52" s="10"/>
      <c r="FYE52" s="10"/>
      <c r="FYF52" s="10"/>
      <c r="FYG52" s="10"/>
      <c r="FYH52" s="10"/>
      <c r="FYI52" s="10"/>
      <c r="FYJ52" s="10"/>
      <c r="FYK52" s="10"/>
      <c r="FYL52" s="10"/>
      <c r="FYM52" s="10"/>
      <c r="FYN52" s="10"/>
      <c r="FYO52" s="10"/>
      <c r="FYP52" s="10"/>
      <c r="FYQ52" s="10"/>
      <c r="FYR52" s="10"/>
      <c r="FYS52" s="10"/>
      <c r="FYT52" s="10"/>
      <c r="FYU52" s="10"/>
      <c r="FYV52" s="10"/>
      <c r="FYW52" s="10"/>
      <c r="FYX52" s="10"/>
      <c r="FYY52" s="10"/>
      <c r="FYZ52" s="10"/>
      <c r="FZA52" s="10"/>
      <c r="FZB52" s="10"/>
      <c r="FZC52" s="10"/>
      <c r="FZD52" s="10"/>
      <c r="FZE52" s="10"/>
      <c r="FZF52" s="10"/>
      <c r="FZG52" s="10"/>
      <c r="FZH52" s="10"/>
      <c r="FZI52" s="10"/>
      <c r="FZJ52" s="10"/>
      <c r="FZK52" s="10"/>
      <c r="FZL52" s="10"/>
      <c r="FZM52" s="10"/>
      <c r="FZN52" s="10"/>
      <c r="FZO52" s="10"/>
      <c r="FZP52" s="10"/>
      <c r="FZQ52" s="10"/>
      <c r="FZR52" s="10"/>
      <c r="FZS52" s="10"/>
      <c r="FZT52" s="10"/>
      <c r="FZU52" s="10"/>
      <c r="FZV52" s="10"/>
      <c r="FZW52" s="10"/>
      <c r="FZX52" s="10"/>
      <c r="FZY52" s="10"/>
      <c r="FZZ52" s="10"/>
      <c r="GAA52" s="10"/>
      <c r="GAB52" s="10"/>
      <c r="GAC52" s="10"/>
      <c r="GAD52" s="10"/>
      <c r="GAE52" s="10"/>
      <c r="GAF52" s="10"/>
      <c r="GAG52" s="10"/>
      <c r="GAH52" s="10"/>
      <c r="GAI52" s="10"/>
      <c r="GAJ52" s="10"/>
      <c r="GAK52" s="10"/>
      <c r="GAL52" s="10"/>
      <c r="GAM52" s="10"/>
      <c r="GAN52" s="10"/>
      <c r="GAO52" s="10"/>
      <c r="GAP52" s="10"/>
      <c r="GAQ52" s="10"/>
      <c r="GAR52" s="10"/>
      <c r="GAS52" s="10"/>
      <c r="GAT52" s="10"/>
      <c r="GAU52" s="10"/>
      <c r="GAV52" s="10"/>
      <c r="GAW52" s="10"/>
      <c r="GAX52" s="10"/>
      <c r="GAY52" s="10"/>
      <c r="GAZ52" s="10"/>
      <c r="GBA52" s="10"/>
      <c r="GBB52" s="10"/>
      <c r="GBC52" s="10"/>
      <c r="GBD52" s="10"/>
      <c r="GBE52" s="10"/>
      <c r="GBF52" s="10"/>
      <c r="GBG52" s="10"/>
      <c r="GBH52" s="10"/>
      <c r="GBI52" s="10"/>
      <c r="GBJ52" s="10"/>
      <c r="GBK52" s="10"/>
      <c r="GBL52" s="10"/>
      <c r="GBM52" s="10"/>
      <c r="GBN52" s="10"/>
      <c r="GBO52" s="10"/>
      <c r="GBP52" s="10"/>
      <c r="GBQ52" s="10"/>
      <c r="GBR52" s="10"/>
      <c r="GBS52" s="10"/>
      <c r="GBT52" s="10"/>
      <c r="GBU52" s="10"/>
      <c r="GBV52" s="10"/>
      <c r="GBW52" s="10"/>
      <c r="GBX52" s="10"/>
      <c r="GBY52" s="10"/>
      <c r="GBZ52" s="10"/>
      <c r="GCA52" s="10"/>
      <c r="GCB52" s="10"/>
      <c r="GCC52" s="10"/>
      <c r="GCD52" s="10"/>
      <c r="GCE52" s="10"/>
      <c r="GCF52" s="10"/>
      <c r="GCG52" s="10"/>
      <c r="GCH52" s="10"/>
      <c r="GCI52" s="10"/>
      <c r="GCJ52" s="10"/>
      <c r="GCK52" s="10"/>
      <c r="GCL52" s="10"/>
      <c r="GCM52" s="10"/>
      <c r="GCN52" s="10"/>
      <c r="GCO52" s="10"/>
      <c r="GCP52" s="10"/>
      <c r="GCQ52" s="10"/>
      <c r="GCR52" s="10"/>
      <c r="GCS52" s="10"/>
      <c r="GCT52" s="10"/>
      <c r="GCU52" s="10"/>
      <c r="GCV52" s="10"/>
      <c r="GCW52" s="10"/>
      <c r="GCX52" s="10"/>
      <c r="GCY52" s="10"/>
      <c r="GCZ52" s="10"/>
      <c r="GDA52" s="10"/>
      <c r="GDB52" s="10"/>
      <c r="GDC52" s="10"/>
      <c r="GDD52" s="10"/>
      <c r="GDE52" s="10"/>
      <c r="GDF52" s="10"/>
      <c r="GDG52" s="10"/>
      <c r="GDH52" s="10"/>
      <c r="GDI52" s="10"/>
      <c r="GDJ52" s="10"/>
      <c r="GDK52" s="10"/>
      <c r="GDL52" s="10"/>
      <c r="GDM52" s="10"/>
      <c r="GDN52" s="10"/>
      <c r="GDO52" s="10"/>
      <c r="GDP52" s="10"/>
      <c r="GDQ52" s="10"/>
      <c r="GDR52" s="10"/>
      <c r="GDS52" s="10"/>
      <c r="GDT52" s="10"/>
      <c r="GDU52" s="10"/>
      <c r="GDV52" s="10"/>
      <c r="GDW52" s="10"/>
      <c r="GDX52" s="10"/>
      <c r="GDY52" s="10"/>
      <c r="GDZ52" s="10"/>
      <c r="GEA52" s="10"/>
      <c r="GEB52" s="10"/>
      <c r="GEC52" s="10"/>
      <c r="GED52" s="10"/>
      <c r="GEE52" s="10"/>
      <c r="GEF52" s="10"/>
      <c r="GEG52" s="10"/>
      <c r="GEH52" s="10"/>
      <c r="GEI52" s="10"/>
      <c r="GEJ52" s="10"/>
      <c r="GEK52" s="10"/>
      <c r="GEL52" s="10"/>
      <c r="GEM52" s="10"/>
      <c r="GEN52" s="10"/>
      <c r="GEO52" s="10"/>
      <c r="GEP52" s="10"/>
      <c r="GEQ52" s="10"/>
      <c r="GER52" s="10"/>
      <c r="GES52" s="10"/>
      <c r="GET52" s="10"/>
      <c r="GEU52" s="10"/>
      <c r="GEV52" s="10"/>
      <c r="GEW52" s="10"/>
      <c r="GEX52" s="10"/>
      <c r="GEY52" s="10"/>
      <c r="GEZ52" s="10"/>
      <c r="GFA52" s="10"/>
      <c r="GFB52" s="10"/>
      <c r="GFC52" s="10"/>
      <c r="GFD52" s="10"/>
      <c r="GFE52" s="10"/>
      <c r="GFF52" s="10"/>
      <c r="GFG52" s="10"/>
      <c r="GFH52" s="10"/>
      <c r="GFI52" s="10"/>
      <c r="GFJ52" s="10"/>
      <c r="GFK52" s="10"/>
      <c r="GFL52" s="10"/>
      <c r="GFM52" s="10"/>
      <c r="GFN52" s="10"/>
      <c r="GFO52" s="10"/>
      <c r="GFP52" s="10"/>
      <c r="GFQ52" s="10"/>
      <c r="GFR52" s="10"/>
      <c r="GFS52" s="10"/>
      <c r="GFT52" s="10"/>
      <c r="GFU52" s="10"/>
      <c r="GFV52" s="10"/>
      <c r="GFW52" s="10"/>
      <c r="GFX52" s="10"/>
      <c r="GFY52" s="10"/>
      <c r="GFZ52" s="10"/>
      <c r="GGA52" s="10"/>
      <c r="GGB52" s="10"/>
      <c r="GGC52" s="10"/>
      <c r="GGD52" s="10"/>
      <c r="GGE52" s="10"/>
      <c r="GGF52" s="10"/>
      <c r="GGG52" s="10"/>
      <c r="GGH52" s="10"/>
      <c r="GGI52" s="10"/>
      <c r="GGJ52" s="10"/>
      <c r="GGK52" s="10"/>
      <c r="GGL52" s="10"/>
      <c r="GGM52" s="10"/>
      <c r="GGN52" s="10"/>
      <c r="GGO52" s="10"/>
      <c r="GGP52" s="10"/>
      <c r="GGQ52" s="10"/>
      <c r="GGR52" s="10"/>
      <c r="GGS52" s="10"/>
      <c r="GGT52" s="10"/>
      <c r="GGU52" s="10"/>
      <c r="GGV52" s="10"/>
      <c r="GGW52" s="10"/>
      <c r="GGX52" s="10"/>
      <c r="GGY52" s="10"/>
      <c r="GGZ52" s="10"/>
      <c r="GHA52" s="10"/>
      <c r="GHB52" s="10"/>
      <c r="GHC52" s="10"/>
      <c r="GHD52" s="10"/>
      <c r="GHE52" s="10"/>
      <c r="GHF52" s="10"/>
      <c r="GHG52" s="10"/>
      <c r="GHH52" s="10"/>
      <c r="GHI52" s="10"/>
      <c r="GHJ52" s="10"/>
      <c r="GHK52" s="10"/>
      <c r="GHL52" s="10"/>
      <c r="GHM52" s="10"/>
      <c r="GHN52" s="10"/>
      <c r="GHO52" s="10"/>
      <c r="GHP52" s="10"/>
      <c r="GHQ52" s="10"/>
      <c r="GHR52" s="10"/>
      <c r="GHS52" s="10"/>
      <c r="GHT52" s="10"/>
      <c r="GHU52" s="10"/>
      <c r="GHV52" s="10"/>
      <c r="GHW52" s="10"/>
      <c r="GHX52" s="10"/>
      <c r="GHY52" s="10"/>
      <c r="GHZ52" s="10"/>
      <c r="GIA52" s="10"/>
      <c r="GIB52" s="10"/>
      <c r="GIC52" s="10"/>
      <c r="GID52" s="10"/>
      <c r="GIE52" s="10"/>
      <c r="GIF52" s="10"/>
      <c r="GIG52" s="10"/>
      <c r="GIH52" s="10"/>
      <c r="GII52" s="10"/>
      <c r="GIJ52" s="10"/>
      <c r="GIK52" s="10"/>
      <c r="GIL52" s="10"/>
      <c r="GIM52" s="10"/>
      <c r="GIN52" s="10"/>
      <c r="GIO52" s="10"/>
      <c r="GIP52" s="10"/>
      <c r="GIQ52" s="10"/>
      <c r="GIR52" s="10"/>
      <c r="GIS52" s="10"/>
      <c r="GIT52" s="10"/>
      <c r="GIU52" s="10"/>
      <c r="GIV52" s="10"/>
      <c r="GIW52" s="10"/>
      <c r="GIX52" s="10"/>
      <c r="GIY52" s="10"/>
      <c r="GIZ52" s="10"/>
      <c r="GJA52" s="10"/>
      <c r="GJB52" s="10"/>
      <c r="GJC52" s="10"/>
      <c r="GJD52" s="10"/>
      <c r="GJE52" s="10"/>
      <c r="GJF52" s="10"/>
      <c r="GJG52" s="10"/>
      <c r="GJH52" s="10"/>
      <c r="GJI52" s="10"/>
      <c r="GJJ52" s="10"/>
      <c r="GJK52" s="10"/>
      <c r="GJL52" s="10"/>
      <c r="GJM52" s="10"/>
      <c r="GJN52" s="10"/>
      <c r="GJO52" s="10"/>
      <c r="GJP52" s="10"/>
      <c r="GJQ52" s="10"/>
      <c r="GJR52" s="10"/>
      <c r="GJS52" s="10"/>
      <c r="GJT52" s="10"/>
      <c r="GJU52" s="10"/>
      <c r="GJV52" s="10"/>
      <c r="GJW52" s="10"/>
      <c r="GJX52" s="10"/>
      <c r="GJY52" s="10"/>
      <c r="GJZ52" s="10"/>
      <c r="GKA52" s="10"/>
      <c r="GKB52" s="10"/>
      <c r="GKC52" s="10"/>
      <c r="GKD52" s="10"/>
      <c r="GKE52" s="10"/>
      <c r="GKF52" s="10"/>
      <c r="GKG52" s="10"/>
      <c r="GKH52" s="10"/>
      <c r="GKI52" s="10"/>
      <c r="GKJ52" s="10"/>
      <c r="GKK52" s="10"/>
      <c r="GKL52" s="10"/>
      <c r="GKM52" s="10"/>
      <c r="GKN52" s="10"/>
      <c r="GKO52" s="10"/>
      <c r="GKP52" s="10"/>
      <c r="GKQ52" s="10"/>
      <c r="GKR52" s="10"/>
      <c r="GKS52" s="10"/>
      <c r="GKT52" s="10"/>
      <c r="GKU52" s="10"/>
      <c r="GKV52" s="10"/>
      <c r="GKW52" s="10"/>
      <c r="GKX52" s="10"/>
      <c r="GKY52" s="10"/>
      <c r="GKZ52" s="10"/>
      <c r="GLA52" s="10"/>
      <c r="GLB52" s="10"/>
      <c r="GLC52" s="10"/>
      <c r="GLD52" s="10"/>
      <c r="GLE52" s="10"/>
      <c r="GLF52" s="10"/>
      <c r="GLG52" s="10"/>
      <c r="GLH52" s="10"/>
      <c r="GLI52" s="10"/>
      <c r="GLJ52" s="10"/>
      <c r="GLK52" s="10"/>
      <c r="GLL52" s="10"/>
      <c r="GLM52" s="10"/>
      <c r="GLN52" s="10"/>
      <c r="GLO52" s="10"/>
      <c r="GLP52" s="10"/>
      <c r="GLQ52" s="10"/>
      <c r="GLR52" s="10"/>
      <c r="GLS52" s="10"/>
      <c r="GLT52" s="10"/>
      <c r="GLU52" s="10"/>
      <c r="GLV52" s="10"/>
      <c r="GLW52" s="10"/>
      <c r="GLX52" s="10"/>
      <c r="GLY52" s="10"/>
      <c r="GLZ52" s="10"/>
      <c r="GMA52" s="10"/>
      <c r="GMB52" s="10"/>
      <c r="GMC52" s="10"/>
      <c r="GMD52" s="10"/>
      <c r="GME52" s="10"/>
      <c r="GMF52" s="10"/>
      <c r="GMG52" s="10"/>
      <c r="GMH52" s="10"/>
      <c r="GMI52" s="10"/>
      <c r="GMJ52" s="10"/>
      <c r="GMK52" s="10"/>
      <c r="GML52" s="10"/>
      <c r="GMM52" s="10"/>
      <c r="GMN52" s="10"/>
      <c r="GMO52" s="10"/>
      <c r="GMP52" s="10"/>
      <c r="GMQ52" s="10"/>
      <c r="GMR52" s="10"/>
      <c r="GMS52" s="10"/>
      <c r="GMT52" s="10"/>
      <c r="GMU52" s="10"/>
      <c r="GMV52" s="10"/>
      <c r="GMW52" s="10"/>
      <c r="GMX52" s="10"/>
      <c r="GMY52" s="10"/>
      <c r="GMZ52" s="10"/>
      <c r="GNA52" s="10"/>
      <c r="GNB52" s="10"/>
      <c r="GNC52" s="10"/>
      <c r="GND52" s="10"/>
      <c r="GNE52" s="10"/>
      <c r="GNF52" s="10"/>
      <c r="GNG52" s="10"/>
      <c r="GNH52" s="10"/>
      <c r="GNI52" s="10"/>
      <c r="GNJ52" s="10"/>
      <c r="GNK52" s="10"/>
      <c r="GNL52" s="10"/>
      <c r="GNM52" s="10"/>
      <c r="GNN52" s="10"/>
      <c r="GNO52" s="10"/>
      <c r="GNP52" s="10"/>
      <c r="GNQ52" s="10"/>
      <c r="GNR52" s="10"/>
      <c r="GNS52" s="10"/>
      <c r="GNT52" s="10"/>
      <c r="GNU52" s="10"/>
      <c r="GNV52" s="10"/>
      <c r="GNW52" s="10"/>
      <c r="GNX52" s="10"/>
      <c r="GNY52" s="10"/>
      <c r="GNZ52" s="10"/>
      <c r="GOA52" s="10"/>
      <c r="GOB52" s="10"/>
      <c r="GOC52" s="10"/>
      <c r="GOD52" s="10"/>
      <c r="GOE52" s="10"/>
      <c r="GOF52" s="10"/>
      <c r="GOG52" s="10"/>
      <c r="GOH52" s="10"/>
      <c r="GOI52" s="10"/>
      <c r="GOJ52" s="10"/>
      <c r="GOK52" s="10"/>
      <c r="GOL52" s="10"/>
      <c r="GOM52" s="10"/>
      <c r="GON52" s="10"/>
      <c r="GOO52" s="10"/>
      <c r="GOP52" s="10"/>
      <c r="GOQ52" s="10"/>
      <c r="GOR52" s="10"/>
      <c r="GOS52" s="10"/>
      <c r="GOT52" s="10"/>
      <c r="GOU52" s="10"/>
      <c r="GOV52" s="10"/>
      <c r="GOW52" s="10"/>
      <c r="GOX52" s="10"/>
      <c r="GOY52" s="10"/>
      <c r="GOZ52" s="10"/>
      <c r="GPA52" s="10"/>
      <c r="GPB52" s="10"/>
      <c r="GPC52" s="10"/>
      <c r="GPD52" s="10"/>
      <c r="GPE52" s="10"/>
      <c r="GPF52" s="10"/>
      <c r="GPG52" s="10"/>
      <c r="GPH52" s="10"/>
      <c r="GPI52" s="10"/>
      <c r="GPJ52" s="10"/>
      <c r="GPK52" s="10"/>
      <c r="GPL52" s="10"/>
      <c r="GPM52" s="10"/>
      <c r="GPN52" s="10"/>
      <c r="GPO52" s="10"/>
      <c r="GPP52" s="10"/>
      <c r="GPQ52" s="10"/>
      <c r="GPR52" s="10"/>
      <c r="GPS52" s="10"/>
      <c r="GPT52" s="10"/>
      <c r="GPU52" s="10"/>
      <c r="GPV52" s="10"/>
      <c r="GPW52" s="10"/>
      <c r="GPX52" s="10"/>
      <c r="GPY52" s="10"/>
      <c r="GPZ52" s="10"/>
      <c r="GQA52" s="10"/>
      <c r="GQB52" s="10"/>
      <c r="GQC52" s="10"/>
      <c r="GQD52" s="10"/>
      <c r="GQE52" s="10"/>
      <c r="GQF52" s="10"/>
      <c r="GQG52" s="10"/>
      <c r="GQH52" s="10"/>
      <c r="GQI52" s="10"/>
      <c r="GQJ52" s="10"/>
      <c r="GQK52" s="10"/>
      <c r="GQL52" s="10"/>
      <c r="GQM52" s="10"/>
      <c r="GQN52" s="10"/>
      <c r="GQO52" s="10"/>
      <c r="GQP52" s="10"/>
      <c r="GQQ52" s="10"/>
      <c r="GQR52" s="10"/>
      <c r="GQS52" s="10"/>
      <c r="GQT52" s="10"/>
      <c r="GQU52" s="10"/>
      <c r="GQV52" s="10"/>
      <c r="GQW52" s="10"/>
      <c r="GQX52" s="10"/>
      <c r="GQY52" s="10"/>
      <c r="GQZ52" s="10"/>
      <c r="GRA52" s="10"/>
      <c r="GRB52" s="10"/>
      <c r="GRC52" s="10"/>
      <c r="GRD52" s="10"/>
      <c r="GRE52" s="10"/>
      <c r="GRF52" s="10"/>
      <c r="GRG52" s="10"/>
      <c r="GRH52" s="10"/>
      <c r="GRI52" s="10"/>
      <c r="GRJ52" s="10"/>
      <c r="GRK52" s="10"/>
      <c r="GRL52" s="10"/>
      <c r="GRM52" s="10"/>
      <c r="GRN52" s="10"/>
      <c r="GRO52" s="10"/>
      <c r="GRP52" s="10"/>
      <c r="GRQ52" s="10"/>
      <c r="GRR52" s="10"/>
      <c r="GRS52" s="10"/>
      <c r="GRT52" s="10"/>
      <c r="GRU52" s="10"/>
      <c r="GRV52" s="10"/>
      <c r="GRW52" s="10"/>
      <c r="GRX52" s="10"/>
      <c r="GRY52" s="10"/>
      <c r="GRZ52" s="10"/>
      <c r="GSA52" s="10"/>
      <c r="GSB52" s="10"/>
      <c r="GSC52" s="10"/>
      <c r="GSD52" s="10"/>
      <c r="GSE52" s="10"/>
      <c r="GSF52" s="10"/>
      <c r="GSG52" s="10"/>
      <c r="GSH52" s="10"/>
      <c r="GSI52" s="10"/>
      <c r="GSJ52" s="10"/>
      <c r="GSK52" s="10"/>
      <c r="GSL52" s="10"/>
      <c r="GSM52" s="10"/>
      <c r="GSN52" s="10"/>
      <c r="GSO52" s="10"/>
      <c r="GSP52" s="10"/>
      <c r="GSQ52" s="10"/>
      <c r="GSR52" s="10"/>
      <c r="GSS52" s="10"/>
      <c r="GST52" s="10"/>
      <c r="GSU52" s="10"/>
      <c r="GSV52" s="10"/>
      <c r="GSW52" s="10"/>
      <c r="GSX52" s="10"/>
      <c r="GSY52" s="10"/>
      <c r="GSZ52" s="10"/>
      <c r="GTA52" s="10"/>
      <c r="GTB52" s="10"/>
      <c r="GTC52" s="10"/>
      <c r="GTD52" s="10"/>
      <c r="GTE52" s="10"/>
      <c r="GTF52" s="10"/>
      <c r="GTG52" s="10"/>
      <c r="GTH52" s="10"/>
      <c r="GTI52" s="10"/>
      <c r="GTJ52" s="10"/>
      <c r="GTK52" s="10"/>
      <c r="GTL52" s="10"/>
      <c r="GTM52" s="10"/>
      <c r="GTN52" s="10"/>
      <c r="GTO52" s="10"/>
      <c r="GTP52" s="10"/>
      <c r="GTQ52" s="10"/>
      <c r="GTR52" s="10"/>
      <c r="GTS52" s="10"/>
      <c r="GTT52" s="10"/>
      <c r="GTU52" s="10"/>
      <c r="GTV52" s="10"/>
      <c r="GTW52" s="10"/>
      <c r="GTX52" s="10"/>
      <c r="GTY52" s="10"/>
      <c r="GTZ52" s="10"/>
      <c r="GUA52" s="10"/>
      <c r="GUB52" s="10"/>
      <c r="GUC52" s="10"/>
      <c r="GUD52" s="10"/>
      <c r="GUE52" s="10"/>
      <c r="GUF52" s="10"/>
      <c r="GUG52" s="10"/>
      <c r="GUH52" s="10"/>
      <c r="GUI52" s="10"/>
      <c r="GUJ52" s="10"/>
      <c r="GUK52" s="10"/>
      <c r="GUL52" s="10"/>
      <c r="GUM52" s="10"/>
      <c r="GUN52" s="10"/>
      <c r="GUO52" s="10"/>
      <c r="GUP52" s="10"/>
      <c r="GUQ52" s="10"/>
      <c r="GUR52" s="10"/>
      <c r="GUS52" s="10"/>
      <c r="GUT52" s="10"/>
      <c r="GUU52" s="10"/>
      <c r="GUV52" s="10"/>
      <c r="GUW52" s="10"/>
      <c r="GUX52" s="10"/>
      <c r="GUY52" s="10"/>
      <c r="GUZ52" s="10"/>
      <c r="GVA52" s="10"/>
      <c r="GVB52" s="10"/>
      <c r="GVC52" s="10"/>
      <c r="GVD52" s="10"/>
      <c r="GVE52" s="10"/>
      <c r="GVF52" s="10"/>
      <c r="GVG52" s="10"/>
      <c r="GVH52" s="10"/>
      <c r="GVI52" s="10"/>
      <c r="GVJ52" s="10"/>
      <c r="GVK52" s="10"/>
      <c r="GVL52" s="10"/>
      <c r="GVM52" s="10"/>
      <c r="GVN52" s="10"/>
      <c r="GVO52" s="10"/>
      <c r="GVP52" s="10"/>
      <c r="GVQ52" s="10"/>
      <c r="GVR52" s="10"/>
      <c r="GVS52" s="10"/>
      <c r="GVT52" s="10"/>
      <c r="GVU52" s="10"/>
      <c r="GVV52" s="10"/>
      <c r="GVW52" s="10"/>
      <c r="GVX52" s="10"/>
      <c r="GVY52" s="10"/>
      <c r="GVZ52" s="10"/>
      <c r="GWA52" s="10"/>
      <c r="GWB52" s="10"/>
      <c r="GWC52" s="10"/>
      <c r="GWD52" s="10"/>
      <c r="GWE52" s="10"/>
      <c r="GWF52" s="10"/>
      <c r="GWG52" s="10"/>
      <c r="GWH52" s="10"/>
      <c r="GWI52" s="10"/>
      <c r="GWJ52" s="10"/>
      <c r="GWK52" s="10"/>
      <c r="GWL52" s="10"/>
      <c r="GWM52" s="10"/>
      <c r="GWN52" s="10"/>
      <c r="GWO52" s="10"/>
      <c r="GWP52" s="10"/>
      <c r="GWQ52" s="10"/>
      <c r="GWR52" s="10"/>
      <c r="GWS52" s="10"/>
      <c r="GWT52" s="10"/>
      <c r="GWU52" s="10"/>
      <c r="GWV52" s="10"/>
      <c r="GWW52" s="10"/>
      <c r="GWX52" s="10"/>
      <c r="GWY52" s="10"/>
      <c r="GWZ52" s="10"/>
      <c r="GXA52" s="10"/>
      <c r="GXB52" s="10"/>
      <c r="GXC52" s="10"/>
      <c r="GXD52" s="10"/>
      <c r="GXE52" s="10"/>
      <c r="GXF52" s="10"/>
      <c r="GXG52" s="10"/>
      <c r="GXH52" s="10"/>
      <c r="GXI52" s="10"/>
      <c r="GXJ52" s="10"/>
      <c r="GXK52" s="10"/>
      <c r="GXL52" s="10"/>
      <c r="GXM52" s="10"/>
      <c r="GXN52" s="10"/>
      <c r="GXO52" s="10"/>
      <c r="GXP52" s="10"/>
      <c r="GXQ52" s="10"/>
      <c r="GXR52" s="10"/>
      <c r="GXS52" s="10"/>
      <c r="GXT52" s="10"/>
      <c r="GXU52" s="10"/>
      <c r="GXV52" s="10"/>
      <c r="GXW52" s="10"/>
      <c r="GXX52" s="10"/>
      <c r="GXY52" s="10"/>
      <c r="GXZ52" s="10"/>
      <c r="GYA52" s="10"/>
      <c r="GYB52" s="10"/>
      <c r="GYC52" s="10"/>
      <c r="GYD52" s="10"/>
      <c r="GYE52" s="10"/>
      <c r="GYF52" s="10"/>
      <c r="GYG52" s="10"/>
      <c r="GYH52" s="10"/>
      <c r="GYI52" s="10"/>
      <c r="GYJ52" s="10"/>
      <c r="GYK52" s="10"/>
      <c r="GYL52" s="10"/>
      <c r="GYM52" s="10"/>
      <c r="GYN52" s="10"/>
      <c r="GYO52" s="10"/>
      <c r="GYP52" s="10"/>
      <c r="GYQ52" s="10"/>
      <c r="GYR52" s="10"/>
      <c r="GYS52" s="10"/>
      <c r="GYT52" s="10"/>
      <c r="GYU52" s="10"/>
      <c r="GYV52" s="10"/>
      <c r="GYW52" s="10"/>
      <c r="GYX52" s="10"/>
      <c r="GYY52" s="10"/>
      <c r="GYZ52" s="10"/>
      <c r="GZA52" s="10"/>
      <c r="GZB52" s="10"/>
      <c r="GZC52" s="10"/>
      <c r="GZD52" s="10"/>
      <c r="GZE52" s="10"/>
      <c r="GZF52" s="10"/>
      <c r="GZG52" s="10"/>
      <c r="GZH52" s="10"/>
      <c r="GZI52" s="10"/>
      <c r="GZJ52" s="10"/>
      <c r="GZK52" s="10"/>
      <c r="GZL52" s="10"/>
      <c r="GZM52" s="10"/>
      <c r="GZN52" s="10"/>
      <c r="GZO52" s="10"/>
      <c r="GZP52" s="10"/>
      <c r="GZQ52" s="10"/>
      <c r="GZR52" s="10"/>
      <c r="GZS52" s="10"/>
      <c r="GZT52" s="10"/>
      <c r="GZU52" s="10"/>
      <c r="GZV52" s="10"/>
      <c r="GZW52" s="10"/>
      <c r="GZX52" s="10"/>
      <c r="GZY52" s="10"/>
      <c r="GZZ52" s="10"/>
      <c r="HAA52" s="10"/>
      <c r="HAB52" s="10"/>
      <c r="HAC52" s="10"/>
      <c r="HAD52" s="10"/>
      <c r="HAE52" s="10"/>
      <c r="HAF52" s="10"/>
      <c r="HAG52" s="10"/>
      <c r="HAH52" s="10"/>
      <c r="HAI52" s="10"/>
      <c r="HAJ52" s="10"/>
      <c r="HAK52" s="10"/>
      <c r="HAL52" s="10"/>
      <c r="HAM52" s="10"/>
      <c r="HAN52" s="10"/>
      <c r="HAO52" s="10"/>
      <c r="HAP52" s="10"/>
      <c r="HAQ52" s="10"/>
      <c r="HAR52" s="10"/>
      <c r="HAS52" s="10"/>
      <c r="HAT52" s="10"/>
      <c r="HAU52" s="10"/>
      <c r="HAV52" s="10"/>
      <c r="HAW52" s="10"/>
      <c r="HAX52" s="10"/>
      <c r="HAY52" s="10"/>
      <c r="HAZ52" s="10"/>
      <c r="HBA52" s="10"/>
      <c r="HBB52" s="10"/>
      <c r="HBC52" s="10"/>
      <c r="HBD52" s="10"/>
      <c r="HBE52" s="10"/>
      <c r="HBF52" s="10"/>
      <c r="HBG52" s="10"/>
      <c r="HBH52" s="10"/>
      <c r="HBI52" s="10"/>
      <c r="HBJ52" s="10"/>
      <c r="HBK52" s="10"/>
      <c r="HBL52" s="10"/>
      <c r="HBM52" s="10"/>
      <c r="HBN52" s="10"/>
      <c r="HBO52" s="10"/>
      <c r="HBP52" s="10"/>
      <c r="HBQ52" s="10"/>
      <c r="HBR52" s="10"/>
      <c r="HBS52" s="10"/>
      <c r="HBT52" s="10"/>
      <c r="HBU52" s="10"/>
      <c r="HBV52" s="10"/>
      <c r="HBW52" s="10"/>
      <c r="HBX52" s="10"/>
      <c r="HBY52" s="10"/>
      <c r="HBZ52" s="10"/>
      <c r="HCA52" s="10"/>
      <c r="HCB52" s="10"/>
      <c r="HCC52" s="10"/>
      <c r="HCD52" s="10"/>
      <c r="HCE52" s="10"/>
      <c r="HCF52" s="10"/>
      <c r="HCG52" s="10"/>
      <c r="HCH52" s="10"/>
      <c r="HCI52" s="10"/>
      <c r="HCJ52" s="10"/>
      <c r="HCK52" s="10"/>
      <c r="HCL52" s="10"/>
      <c r="HCM52" s="10"/>
      <c r="HCN52" s="10"/>
      <c r="HCO52" s="10"/>
      <c r="HCP52" s="10"/>
      <c r="HCQ52" s="10"/>
      <c r="HCR52" s="10"/>
      <c r="HCS52" s="10"/>
      <c r="HCT52" s="10"/>
      <c r="HCU52" s="10"/>
      <c r="HCV52" s="10"/>
      <c r="HCW52" s="10"/>
      <c r="HCX52" s="10"/>
      <c r="HCY52" s="10"/>
      <c r="HCZ52" s="10"/>
      <c r="HDA52" s="10"/>
      <c r="HDB52" s="10"/>
      <c r="HDC52" s="10"/>
      <c r="HDD52" s="10"/>
      <c r="HDE52" s="10"/>
      <c r="HDF52" s="10"/>
      <c r="HDG52" s="10"/>
      <c r="HDH52" s="10"/>
      <c r="HDI52" s="10"/>
      <c r="HDJ52" s="10"/>
      <c r="HDK52" s="10"/>
      <c r="HDL52" s="10"/>
      <c r="HDM52" s="10"/>
      <c r="HDN52" s="10"/>
      <c r="HDO52" s="10"/>
      <c r="HDP52" s="10"/>
      <c r="HDQ52" s="10"/>
      <c r="HDR52" s="10"/>
      <c r="HDS52" s="10"/>
      <c r="HDT52" s="10"/>
      <c r="HDU52" s="10"/>
      <c r="HDV52" s="10"/>
      <c r="HDW52" s="10"/>
      <c r="HDX52" s="10"/>
      <c r="HDY52" s="10"/>
      <c r="HDZ52" s="10"/>
      <c r="HEA52" s="10"/>
      <c r="HEB52" s="10"/>
      <c r="HEC52" s="10"/>
      <c r="HED52" s="10"/>
      <c r="HEE52" s="10"/>
      <c r="HEF52" s="10"/>
      <c r="HEG52" s="10"/>
      <c r="HEH52" s="10"/>
      <c r="HEI52" s="10"/>
      <c r="HEJ52" s="10"/>
      <c r="HEK52" s="10"/>
      <c r="HEL52" s="10"/>
      <c r="HEM52" s="10"/>
      <c r="HEN52" s="10"/>
      <c r="HEO52" s="10"/>
      <c r="HEP52" s="10"/>
      <c r="HEQ52" s="10"/>
      <c r="HER52" s="10"/>
      <c r="HES52" s="10"/>
      <c r="HET52" s="10"/>
      <c r="HEU52" s="10"/>
      <c r="HEV52" s="10"/>
      <c r="HEW52" s="10"/>
      <c r="HEX52" s="10"/>
      <c r="HEY52" s="10"/>
      <c r="HEZ52" s="10"/>
      <c r="HFA52" s="10"/>
      <c r="HFB52" s="10"/>
      <c r="HFC52" s="10"/>
      <c r="HFD52" s="10"/>
      <c r="HFE52" s="10"/>
      <c r="HFF52" s="10"/>
      <c r="HFG52" s="10"/>
      <c r="HFH52" s="10"/>
      <c r="HFI52" s="10"/>
      <c r="HFJ52" s="10"/>
      <c r="HFK52" s="10"/>
      <c r="HFL52" s="10"/>
      <c r="HFM52" s="10"/>
      <c r="HFN52" s="10"/>
      <c r="HFO52" s="10"/>
      <c r="HFP52" s="10"/>
      <c r="HFQ52" s="10"/>
      <c r="HFR52" s="10"/>
      <c r="HFS52" s="10"/>
      <c r="HFT52" s="10"/>
      <c r="HFU52" s="10"/>
      <c r="HFV52" s="10"/>
      <c r="HFW52" s="10"/>
      <c r="HFX52" s="10"/>
      <c r="HFY52" s="10"/>
      <c r="HFZ52" s="10"/>
      <c r="HGA52" s="10"/>
      <c r="HGB52" s="10"/>
      <c r="HGC52" s="10"/>
      <c r="HGD52" s="10"/>
      <c r="HGE52" s="10"/>
      <c r="HGF52" s="10"/>
      <c r="HGG52" s="10"/>
      <c r="HGH52" s="10"/>
      <c r="HGI52" s="10"/>
      <c r="HGJ52" s="10"/>
      <c r="HGK52" s="10"/>
      <c r="HGL52" s="10"/>
      <c r="HGM52" s="10"/>
      <c r="HGN52" s="10"/>
      <c r="HGO52" s="10"/>
      <c r="HGP52" s="10"/>
      <c r="HGQ52" s="10"/>
      <c r="HGR52" s="10"/>
      <c r="HGS52" s="10"/>
      <c r="HGT52" s="10"/>
      <c r="HGU52" s="10"/>
      <c r="HGV52" s="10"/>
      <c r="HGW52" s="10"/>
      <c r="HGX52" s="10"/>
      <c r="HGY52" s="10"/>
      <c r="HGZ52" s="10"/>
      <c r="HHA52" s="10"/>
      <c r="HHB52" s="10"/>
      <c r="HHC52" s="10"/>
      <c r="HHD52" s="10"/>
      <c r="HHE52" s="10"/>
      <c r="HHF52" s="10"/>
      <c r="HHG52" s="10"/>
      <c r="HHH52" s="10"/>
      <c r="HHI52" s="10"/>
      <c r="HHJ52" s="10"/>
      <c r="HHK52" s="10"/>
      <c r="HHL52" s="10"/>
      <c r="HHM52" s="10"/>
      <c r="HHN52" s="10"/>
      <c r="HHO52" s="10"/>
      <c r="HHP52" s="10"/>
      <c r="HHQ52" s="10"/>
      <c r="HHR52" s="10"/>
      <c r="HHS52" s="10"/>
      <c r="HHT52" s="10"/>
      <c r="HHU52" s="10"/>
      <c r="HHV52" s="10"/>
      <c r="HHW52" s="10"/>
      <c r="HHX52" s="10"/>
      <c r="HHY52" s="10"/>
      <c r="HHZ52" s="10"/>
      <c r="HIA52" s="10"/>
      <c r="HIB52" s="10"/>
      <c r="HIC52" s="10"/>
      <c r="HID52" s="10"/>
      <c r="HIE52" s="10"/>
      <c r="HIF52" s="10"/>
      <c r="HIG52" s="10"/>
      <c r="HIH52" s="10"/>
      <c r="HII52" s="10"/>
      <c r="HIJ52" s="10"/>
      <c r="HIK52" s="10"/>
      <c r="HIL52" s="10"/>
      <c r="HIM52" s="10"/>
      <c r="HIN52" s="10"/>
      <c r="HIO52" s="10"/>
      <c r="HIP52" s="10"/>
      <c r="HIQ52" s="10"/>
      <c r="HIR52" s="10"/>
      <c r="HIS52" s="10"/>
      <c r="HIT52" s="10"/>
      <c r="HIU52" s="10"/>
      <c r="HIV52" s="10"/>
      <c r="HIW52" s="10"/>
      <c r="HIX52" s="10"/>
      <c r="HIY52" s="10"/>
      <c r="HIZ52" s="10"/>
      <c r="HJA52" s="10"/>
      <c r="HJB52" s="10"/>
      <c r="HJC52" s="10"/>
      <c r="HJD52" s="10"/>
      <c r="HJE52" s="10"/>
      <c r="HJF52" s="10"/>
      <c r="HJG52" s="10"/>
      <c r="HJH52" s="10"/>
      <c r="HJI52" s="10"/>
      <c r="HJJ52" s="10"/>
      <c r="HJK52" s="10"/>
      <c r="HJL52" s="10"/>
      <c r="HJM52" s="10"/>
      <c r="HJN52" s="10"/>
      <c r="HJO52" s="10"/>
      <c r="HJP52" s="10"/>
      <c r="HJQ52" s="10"/>
      <c r="HJR52" s="10"/>
      <c r="HJS52" s="10"/>
      <c r="HJT52" s="10"/>
      <c r="HJU52" s="10"/>
      <c r="HJV52" s="10"/>
      <c r="HJW52" s="10"/>
      <c r="HJX52" s="10"/>
      <c r="HJY52" s="10"/>
      <c r="HJZ52" s="10"/>
      <c r="HKA52" s="10"/>
      <c r="HKB52" s="10"/>
      <c r="HKC52" s="10"/>
      <c r="HKD52" s="10"/>
      <c r="HKE52" s="10"/>
      <c r="HKF52" s="10"/>
      <c r="HKG52" s="10"/>
      <c r="HKH52" s="10"/>
      <c r="HKI52" s="10"/>
      <c r="HKJ52" s="10"/>
      <c r="HKK52" s="10"/>
      <c r="HKL52" s="10"/>
      <c r="HKM52" s="10"/>
      <c r="HKN52" s="10"/>
      <c r="HKO52" s="10"/>
      <c r="HKP52" s="10"/>
      <c r="HKQ52" s="10"/>
      <c r="HKR52" s="10"/>
      <c r="HKS52" s="10"/>
      <c r="HKT52" s="10"/>
      <c r="HKU52" s="10"/>
      <c r="HKV52" s="10"/>
      <c r="HKW52" s="10"/>
      <c r="HKX52" s="10"/>
      <c r="HKY52" s="10"/>
      <c r="HKZ52" s="10"/>
      <c r="HLA52" s="10"/>
      <c r="HLB52" s="10"/>
      <c r="HLC52" s="10"/>
      <c r="HLD52" s="10"/>
      <c r="HLE52" s="10"/>
      <c r="HLF52" s="10"/>
      <c r="HLG52" s="10"/>
      <c r="HLH52" s="10"/>
      <c r="HLI52" s="10"/>
      <c r="HLJ52" s="10"/>
      <c r="HLK52" s="10"/>
      <c r="HLL52" s="10"/>
      <c r="HLM52" s="10"/>
      <c r="HLN52" s="10"/>
      <c r="HLO52" s="10"/>
      <c r="HLP52" s="10"/>
      <c r="HLQ52" s="10"/>
      <c r="HLR52" s="10"/>
      <c r="HLS52" s="10"/>
      <c r="HLT52" s="10"/>
      <c r="HLU52" s="10"/>
      <c r="HLV52" s="10"/>
      <c r="HLW52" s="10"/>
      <c r="HLX52" s="10"/>
      <c r="HLY52" s="10"/>
      <c r="HLZ52" s="10"/>
      <c r="HMA52" s="10"/>
      <c r="HMB52" s="10"/>
      <c r="HMC52" s="10"/>
      <c r="HMD52" s="10"/>
      <c r="HME52" s="10"/>
      <c r="HMF52" s="10"/>
      <c r="HMG52" s="10"/>
      <c r="HMH52" s="10"/>
      <c r="HMI52" s="10"/>
      <c r="HMJ52" s="10"/>
      <c r="HMK52" s="10"/>
      <c r="HML52" s="10"/>
      <c r="HMM52" s="10"/>
      <c r="HMN52" s="10"/>
      <c r="HMO52" s="10"/>
      <c r="HMP52" s="10"/>
      <c r="HMQ52" s="10"/>
      <c r="HMR52" s="10"/>
      <c r="HMS52" s="10"/>
      <c r="HMT52" s="10"/>
      <c r="HMU52" s="10"/>
      <c r="HMV52" s="10"/>
      <c r="HMW52" s="10"/>
      <c r="HMX52" s="10"/>
      <c r="HMY52" s="10"/>
      <c r="HMZ52" s="10"/>
      <c r="HNA52" s="10"/>
      <c r="HNB52" s="10"/>
      <c r="HNC52" s="10"/>
      <c r="HND52" s="10"/>
      <c r="HNE52" s="10"/>
      <c r="HNF52" s="10"/>
      <c r="HNG52" s="10"/>
      <c r="HNH52" s="10"/>
      <c r="HNI52" s="10"/>
      <c r="HNJ52" s="10"/>
      <c r="HNK52" s="10"/>
      <c r="HNL52" s="10"/>
      <c r="HNM52" s="10"/>
      <c r="HNN52" s="10"/>
      <c r="HNO52" s="10"/>
      <c r="HNP52" s="10"/>
      <c r="HNQ52" s="10"/>
      <c r="HNR52" s="10"/>
      <c r="HNS52" s="10"/>
      <c r="HNT52" s="10"/>
      <c r="HNU52" s="10"/>
      <c r="HNV52" s="10"/>
      <c r="HNW52" s="10"/>
      <c r="HNX52" s="10"/>
      <c r="HNY52" s="10"/>
      <c r="HNZ52" s="10"/>
      <c r="HOA52" s="10"/>
      <c r="HOB52" s="10"/>
      <c r="HOC52" s="10"/>
      <c r="HOD52" s="10"/>
      <c r="HOE52" s="10"/>
      <c r="HOF52" s="10"/>
      <c r="HOG52" s="10"/>
      <c r="HOH52" s="10"/>
      <c r="HOI52" s="10"/>
      <c r="HOJ52" s="10"/>
      <c r="HOK52" s="10"/>
      <c r="HOL52" s="10"/>
      <c r="HOM52" s="10"/>
      <c r="HON52" s="10"/>
      <c r="HOO52" s="10"/>
      <c r="HOP52" s="10"/>
      <c r="HOQ52" s="10"/>
      <c r="HOR52" s="10"/>
      <c r="HOS52" s="10"/>
      <c r="HOT52" s="10"/>
      <c r="HOU52" s="10"/>
      <c r="HOV52" s="10"/>
      <c r="HOW52" s="10"/>
      <c r="HOX52" s="10"/>
      <c r="HOY52" s="10"/>
      <c r="HOZ52" s="10"/>
      <c r="HPA52" s="10"/>
      <c r="HPB52" s="10"/>
      <c r="HPC52" s="10"/>
      <c r="HPD52" s="10"/>
      <c r="HPE52" s="10"/>
      <c r="HPF52" s="10"/>
      <c r="HPG52" s="10"/>
      <c r="HPH52" s="10"/>
      <c r="HPI52" s="10"/>
      <c r="HPJ52" s="10"/>
      <c r="HPK52" s="10"/>
      <c r="HPL52" s="10"/>
      <c r="HPM52" s="10"/>
      <c r="HPN52" s="10"/>
      <c r="HPO52" s="10"/>
      <c r="HPP52" s="10"/>
      <c r="HPQ52" s="10"/>
      <c r="HPR52" s="10"/>
      <c r="HPS52" s="10"/>
      <c r="HPT52" s="10"/>
      <c r="HPU52" s="10"/>
      <c r="HPV52" s="10"/>
      <c r="HPW52" s="10"/>
      <c r="HPX52" s="10"/>
      <c r="HPY52" s="10"/>
      <c r="HPZ52" s="10"/>
      <c r="HQA52" s="10"/>
      <c r="HQB52" s="10"/>
      <c r="HQC52" s="10"/>
      <c r="HQD52" s="10"/>
      <c r="HQE52" s="10"/>
      <c r="HQF52" s="10"/>
      <c r="HQG52" s="10"/>
      <c r="HQH52" s="10"/>
      <c r="HQI52" s="10"/>
      <c r="HQJ52" s="10"/>
      <c r="HQK52" s="10"/>
      <c r="HQL52" s="10"/>
      <c r="HQM52" s="10"/>
      <c r="HQN52" s="10"/>
      <c r="HQO52" s="10"/>
      <c r="HQP52" s="10"/>
      <c r="HQQ52" s="10"/>
      <c r="HQR52" s="10"/>
      <c r="HQS52" s="10"/>
      <c r="HQT52" s="10"/>
      <c r="HQU52" s="10"/>
      <c r="HQV52" s="10"/>
      <c r="HQW52" s="10"/>
      <c r="HQX52" s="10"/>
      <c r="HQY52" s="10"/>
      <c r="HQZ52" s="10"/>
      <c r="HRA52" s="10"/>
      <c r="HRB52" s="10"/>
      <c r="HRC52" s="10"/>
      <c r="HRD52" s="10"/>
      <c r="HRE52" s="10"/>
      <c r="HRF52" s="10"/>
      <c r="HRG52" s="10"/>
      <c r="HRH52" s="10"/>
      <c r="HRI52" s="10"/>
      <c r="HRJ52" s="10"/>
      <c r="HRK52" s="10"/>
      <c r="HRL52" s="10"/>
      <c r="HRM52" s="10"/>
      <c r="HRN52" s="10"/>
      <c r="HRO52" s="10"/>
      <c r="HRP52" s="10"/>
      <c r="HRQ52" s="10"/>
      <c r="HRR52" s="10"/>
      <c r="HRS52" s="10"/>
      <c r="HRT52" s="10"/>
      <c r="HRU52" s="10"/>
      <c r="HRV52" s="10"/>
      <c r="HRW52" s="10"/>
      <c r="HRX52" s="10"/>
      <c r="HRY52" s="10"/>
      <c r="HRZ52" s="10"/>
      <c r="HSA52" s="10"/>
      <c r="HSB52" s="10"/>
      <c r="HSC52" s="10"/>
      <c r="HSD52" s="10"/>
      <c r="HSE52" s="10"/>
      <c r="HSF52" s="10"/>
      <c r="HSG52" s="10"/>
      <c r="HSH52" s="10"/>
      <c r="HSI52" s="10"/>
      <c r="HSJ52" s="10"/>
      <c r="HSK52" s="10"/>
      <c r="HSL52" s="10"/>
      <c r="HSM52" s="10"/>
      <c r="HSN52" s="10"/>
      <c r="HSO52" s="10"/>
      <c r="HSP52" s="10"/>
      <c r="HSQ52" s="10"/>
      <c r="HSR52" s="10"/>
      <c r="HSS52" s="10"/>
      <c r="HST52" s="10"/>
      <c r="HSU52" s="10"/>
      <c r="HSV52" s="10"/>
      <c r="HSW52" s="10"/>
      <c r="HSX52" s="10"/>
      <c r="HSY52" s="10"/>
      <c r="HSZ52" s="10"/>
      <c r="HTA52" s="10"/>
      <c r="HTB52" s="10"/>
      <c r="HTC52" s="10"/>
      <c r="HTD52" s="10"/>
      <c r="HTE52" s="10"/>
      <c r="HTF52" s="10"/>
      <c r="HTG52" s="10"/>
      <c r="HTH52" s="10"/>
      <c r="HTI52" s="10"/>
      <c r="HTJ52" s="10"/>
      <c r="HTK52" s="10"/>
      <c r="HTL52" s="10"/>
      <c r="HTM52" s="10"/>
      <c r="HTN52" s="10"/>
      <c r="HTO52" s="10"/>
      <c r="HTP52" s="10"/>
      <c r="HTQ52" s="10"/>
      <c r="HTR52" s="10"/>
      <c r="HTS52" s="10"/>
      <c r="HTT52" s="10"/>
      <c r="HTU52" s="10"/>
      <c r="HTV52" s="10"/>
      <c r="HTW52" s="10"/>
      <c r="HTX52" s="10"/>
      <c r="HTY52" s="10"/>
      <c r="HTZ52" s="10"/>
      <c r="HUA52" s="10"/>
      <c r="HUB52" s="10"/>
      <c r="HUC52" s="10"/>
      <c r="HUD52" s="10"/>
      <c r="HUE52" s="10"/>
      <c r="HUF52" s="10"/>
      <c r="HUG52" s="10"/>
      <c r="HUH52" s="10"/>
      <c r="HUI52" s="10"/>
      <c r="HUJ52" s="10"/>
      <c r="HUK52" s="10"/>
      <c r="HUL52" s="10"/>
      <c r="HUM52" s="10"/>
      <c r="HUN52" s="10"/>
      <c r="HUO52" s="10"/>
      <c r="HUP52" s="10"/>
      <c r="HUQ52" s="10"/>
      <c r="HUR52" s="10"/>
      <c r="HUS52" s="10"/>
      <c r="HUT52" s="10"/>
      <c r="HUU52" s="10"/>
      <c r="HUV52" s="10"/>
      <c r="HUW52" s="10"/>
      <c r="HUX52" s="10"/>
      <c r="HUY52" s="10"/>
      <c r="HUZ52" s="10"/>
      <c r="HVA52" s="10"/>
      <c r="HVB52" s="10"/>
      <c r="HVC52" s="10"/>
      <c r="HVD52" s="10"/>
      <c r="HVE52" s="10"/>
      <c r="HVF52" s="10"/>
      <c r="HVG52" s="10"/>
      <c r="HVH52" s="10"/>
      <c r="HVI52" s="10"/>
      <c r="HVJ52" s="10"/>
      <c r="HVK52" s="10"/>
      <c r="HVL52" s="10"/>
      <c r="HVM52" s="10"/>
      <c r="HVN52" s="10"/>
      <c r="HVO52" s="10"/>
      <c r="HVP52" s="10"/>
      <c r="HVQ52" s="10"/>
      <c r="HVR52" s="10"/>
      <c r="HVS52" s="10"/>
      <c r="HVT52" s="10"/>
      <c r="HVU52" s="10"/>
      <c r="HVV52" s="10"/>
      <c r="HVW52" s="10"/>
      <c r="HVX52" s="10"/>
      <c r="HVY52" s="10"/>
      <c r="HVZ52" s="10"/>
      <c r="HWA52" s="10"/>
      <c r="HWB52" s="10"/>
      <c r="HWC52" s="10"/>
      <c r="HWD52" s="10"/>
      <c r="HWE52" s="10"/>
      <c r="HWF52" s="10"/>
      <c r="HWG52" s="10"/>
      <c r="HWH52" s="10"/>
      <c r="HWI52" s="10"/>
      <c r="HWJ52" s="10"/>
      <c r="HWK52" s="10"/>
      <c r="HWL52" s="10"/>
      <c r="HWM52" s="10"/>
      <c r="HWN52" s="10"/>
      <c r="HWO52" s="10"/>
      <c r="HWP52" s="10"/>
      <c r="HWQ52" s="10"/>
      <c r="HWR52" s="10"/>
      <c r="HWS52" s="10"/>
      <c r="HWT52" s="10"/>
      <c r="HWU52" s="10"/>
      <c r="HWV52" s="10"/>
      <c r="HWW52" s="10"/>
      <c r="HWX52" s="10"/>
      <c r="HWY52" s="10"/>
      <c r="HWZ52" s="10"/>
      <c r="HXA52" s="10"/>
      <c r="HXB52" s="10"/>
      <c r="HXC52" s="10"/>
      <c r="HXD52" s="10"/>
      <c r="HXE52" s="10"/>
      <c r="HXF52" s="10"/>
      <c r="HXG52" s="10"/>
      <c r="HXH52" s="10"/>
      <c r="HXI52" s="10"/>
      <c r="HXJ52" s="10"/>
      <c r="HXK52" s="10"/>
      <c r="HXL52" s="10"/>
      <c r="HXM52" s="10"/>
      <c r="HXN52" s="10"/>
      <c r="HXO52" s="10"/>
      <c r="HXP52" s="10"/>
      <c r="HXQ52" s="10"/>
      <c r="HXR52" s="10"/>
      <c r="HXS52" s="10"/>
      <c r="HXT52" s="10"/>
      <c r="HXU52" s="10"/>
      <c r="HXV52" s="10"/>
      <c r="HXW52" s="10"/>
      <c r="HXX52" s="10"/>
      <c r="HXY52" s="10"/>
      <c r="HXZ52" s="10"/>
      <c r="HYA52" s="10"/>
      <c r="HYB52" s="10"/>
      <c r="HYC52" s="10"/>
      <c r="HYD52" s="10"/>
      <c r="HYE52" s="10"/>
      <c r="HYF52" s="10"/>
      <c r="HYG52" s="10"/>
      <c r="HYH52" s="10"/>
      <c r="HYI52" s="10"/>
      <c r="HYJ52" s="10"/>
      <c r="HYK52" s="10"/>
      <c r="HYL52" s="10"/>
      <c r="HYM52" s="10"/>
      <c r="HYN52" s="10"/>
      <c r="HYO52" s="10"/>
      <c r="HYP52" s="10"/>
      <c r="HYQ52" s="10"/>
      <c r="HYR52" s="10"/>
      <c r="HYS52" s="10"/>
      <c r="HYT52" s="10"/>
      <c r="HYU52" s="10"/>
      <c r="HYV52" s="10"/>
      <c r="HYW52" s="10"/>
      <c r="HYX52" s="10"/>
      <c r="HYY52" s="10"/>
      <c r="HYZ52" s="10"/>
      <c r="HZA52" s="10"/>
      <c r="HZB52" s="10"/>
      <c r="HZC52" s="10"/>
      <c r="HZD52" s="10"/>
      <c r="HZE52" s="10"/>
      <c r="HZF52" s="10"/>
      <c r="HZG52" s="10"/>
      <c r="HZH52" s="10"/>
      <c r="HZI52" s="10"/>
      <c r="HZJ52" s="10"/>
      <c r="HZK52" s="10"/>
      <c r="HZL52" s="10"/>
      <c r="HZM52" s="10"/>
      <c r="HZN52" s="10"/>
      <c r="HZO52" s="10"/>
      <c r="HZP52" s="10"/>
      <c r="HZQ52" s="10"/>
      <c r="HZR52" s="10"/>
      <c r="HZS52" s="10"/>
      <c r="HZT52" s="10"/>
      <c r="HZU52" s="10"/>
      <c r="HZV52" s="10"/>
      <c r="HZW52" s="10"/>
      <c r="HZX52" s="10"/>
      <c r="HZY52" s="10"/>
      <c r="HZZ52" s="10"/>
      <c r="IAA52" s="10"/>
      <c r="IAB52" s="10"/>
      <c r="IAC52" s="10"/>
      <c r="IAD52" s="10"/>
      <c r="IAE52" s="10"/>
      <c r="IAF52" s="10"/>
      <c r="IAG52" s="10"/>
      <c r="IAH52" s="10"/>
      <c r="IAI52" s="10"/>
      <c r="IAJ52" s="10"/>
      <c r="IAK52" s="10"/>
      <c r="IAL52" s="10"/>
      <c r="IAM52" s="10"/>
      <c r="IAN52" s="10"/>
      <c r="IAO52" s="10"/>
      <c r="IAP52" s="10"/>
      <c r="IAQ52" s="10"/>
      <c r="IAR52" s="10"/>
      <c r="IAS52" s="10"/>
      <c r="IAT52" s="10"/>
      <c r="IAU52" s="10"/>
      <c r="IAV52" s="10"/>
      <c r="IAW52" s="10"/>
      <c r="IAX52" s="10"/>
      <c r="IAY52" s="10"/>
      <c r="IAZ52" s="10"/>
      <c r="IBA52" s="10"/>
      <c r="IBB52" s="10"/>
      <c r="IBC52" s="10"/>
      <c r="IBD52" s="10"/>
      <c r="IBE52" s="10"/>
      <c r="IBF52" s="10"/>
      <c r="IBG52" s="10"/>
      <c r="IBH52" s="10"/>
      <c r="IBI52" s="10"/>
      <c r="IBJ52" s="10"/>
      <c r="IBK52" s="10"/>
      <c r="IBL52" s="10"/>
      <c r="IBM52" s="10"/>
      <c r="IBN52" s="10"/>
      <c r="IBO52" s="10"/>
      <c r="IBP52" s="10"/>
      <c r="IBQ52" s="10"/>
      <c r="IBR52" s="10"/>
      <c r="IBS52" s="10"/>
      <c r="IBT52" s="10"/>
      <c r="IBU52" s="10"/>
      <c r="IBV52" s="10"/>
      <c r="IBW52" s="10"/>
      <c r="IBX52" s="10"/>
      <c r="IBY52" s="10"/>
      <c r="IBZ52" s="10"/>
      <c r="ICA52" s="10"/>
      <c r="ICB52" s="10"/>
      <c r="ICC52" s="10"/>
      <c r="ICD52" s="10"/>
      <c r="ICE52" s="10"/>
      <c r="ICF52" s="10"/>
      <c r="ICG52" s="10"/>
      <c r="ICH52" s="10"/>
      <c r="ICI52" s="10"/>
      <c r="ICJ52" s="10"/>
      <c r="ICK52" s="10"/>
      <c r="ICL52" s="10"/>
      <c r="ICM52" s="10"/>
      <c r="ICN52" s="10"/>
      <c r="ICO52" s="10"/>
      <c r="ICP52" s="10"/>
      <c r="ICQ52" s="10"/>
      <c r="ICR52" s="10"/>
      <c r="ICS52" s="10"/>
      <c r="ICT52" s="10"/>
      <c r="ICU52" s="10"/>
      <c r="ICV52" s="10"/>
      <c r="ICW52" s="10"/>
      <c r="ICX52" s="10"/>
      <c r="ICY52" s="10"/>
      <c r="ICZ52" s="10"/>
      <c r="IDA52" s="10"/>
      <c r="IDB52" s="10"/>
      <c r="IDC52" s="10"/>
      <c r="IDD52" s="10"/>
      <c r="IDE52" s="10"/>
      <c r="IDF52" s="10"/>
      <c r="IDG52" s="10"/>
      <c r="IDH52" s="10"/>
      <c r="IDI52" s="10"/>
      <c r="IDJ52" s="10"/>
      <c r="IDK52" s="10"/>
      <c r="IDL52" s="10"/>
      <c r="IDM52" s="10"/>
      <c r="IDN52" s="10"/>
      <c r="IDO52" s="10"/>
      <c r="IDP52" s="10"/>
      <c r="IDQ52" s="10"/>
      <c r="IDR52" s="10"/>
      <c r="IDS52" s="10"/>
      <c r="IDT52" s="10"/>
      <c r="IDU52" s="10"/>
      <c r="IDV52" s="10"/>
      <c r="IDW52" s="10"/>
      <c r="IDX52" s="10"/>
      <c r="IDY52" s="10"/>
      <c r="IDZ52" s="10"/>
      <c r="IEA52" s="10"/>
      <c r="IEB52" s="10"/>
      <c r="IEC52" s="10"/>
      <c r="IED52" s="10"/>
      <c r="IEE52" s="10"/>
      <c r="IEF52" s="10"/>
      <c r="IEG52" s="10"/>
      <c r="IEH52" s="10"/>
      <c r="IEI52" s="10"/>
      <c r="IEJ52" s="10"/>
      <c r="IEK52" s="10"/>
      <c r="IEL52" s="10"/>
      <c r="IEM52" s="10"/>
      <c r="IEN52" s="10"/>
      <c r="IEO52" s="10"/>
      <c r="IEP52" s="10"/>
      <c r="IEQ52" s="10"/>
      <c r="IER52" s="10"/>
      <c r="IES52" s="10"/>
      <c r="IET52" s="10"/>
      <c r="IEU52" s="10"/>
      <c r="IEV52" s="10"/>
      <c r="IEW52" s="10"/>
      <c r="IEX52" s="10"/>
      <c r="IEY52" s="10"/>
      <c r="IEZ52" s="10"/>
      <c r="IFA52" s="10"/>
      <c r="IFB52" s="10"/>
      <c r="IFC52" s="10"/>
      <c r="IFD52" s="10"/>
      <c r="IFE52" s="10"/>
      <c r="IFF52" s="10"/>
      <c r="IFG52" s="10"/>
      <c r="IFH52" s="10"/>
      <c r="IFI52" s="10"/>
      <c r="IFJ52" s="10"/>
      <c r="IFK52" s="10"/>
      <c r="IFL52" s="10"/>
      <c r="IFM52" s="10"/>
      <c r="IFN52" s="10"/>
      <c r="IFO52" s="10"/>
      <c r="IFP52" s="10"/>
      <c r="IFQ52" s="10"/>
      <c r="IFR52" s="10"/>
      <c r="IFS52" s="10"/>
      <c r="IFT52" s="10"/>
      <c r="IFU52" s="10"/>
      <c r="IFV52" s="10"/>
      <c r="IFW52" s="10"/>
      <c r="IFX52" s="10"/>
      <c r="IFY52" s="10"/>
      <c r="IFZ52" s="10"/>
      <c r="IGA52" s="10"/>
      <c r="IGB52" s="10"/>
      <c r="IGC52" s="10"/>
      <c r="IGD52" s="10"/>
      <c r="IGE52" s="10"/>
      <c r="IGF52" s="10"/>
      <c r="IGG52" s="10"/>
      <c r="IGH52" s="10"/>
      <c r="IGI52" s="10"/>
      <c r="IGJ52" s="10"/>
      <c r="IGK52" s="10"/>
      <c r="IGL52" s="10"/>
      <c r="IGM52" s="10"/>
      <c r="IGN52" s="10"/>
      <c r="IGO52" s="10"/>
      <c r="IGP52" s="10"/>
      <c r="IGQ52" s="10"/>
      <c r="IGR52" s="10"/>
      <c r="IGS52" s="10"/>
      <c r="IGT52" s="10"/>
      <c r="IGU52" s="10"/>
      <c r="IGV52" s="10"/>
      <c r="IGW52" s="10"/>
      <c r="IGX52" s="10"/>
      <c r="IGY52" s="10"/>
      <c r="IGZ52" s="10"/>
      <c r="IHA52" s="10"/>
      <c r="IHB52" s="10"/>
      <c r="IHC52" s="10"/>
      <c r="IHD52" s="10"/>
      <c r="IHE52" s="10"/>
      <c r="IHF52" s="10"/>
      <c r="IHG52" s="10"/>
      <c r="IHH52" s="10"/>
      <c r="IHI52" s="10"/>
      <c r="IHJ52" s="10"/>
      <c r="IHK52" s="10"/>
      <c r="IHL52" s="10"/>
      <c r="IHM52" s="10"/>
      <c r="IHN52" s="10"/>
      <c r="IHO52" s="10"/>
      <c r="IHP52" s="10"/>
      <c r="IHQ52" s="10"/>
      <c r="IHR52" s="10"/>
      <c r="IHS52" s="10"/>
      <c r="IHT52" s="10"/>
      <c r="IHU52" s="10"/>
      <c r="IHV52" s="10"/>
      <c r="IHW52" s="10"/>
      <c r="IHX52" s="10"/>
      <c r="IHY52" s="10"/>
      <c r="IHZ52" s="10"/>
      <c r="IIA52" s="10"/>
      <c r="IIB52" s="10"/>
      <c r="IIC52" s="10"/>
      <c r="IID52" s="10"/>
      <c r="IIE52" s="10"/>
      <c r="IIF52" s="10"/>
      <c r="IIG52" s="10"/>
      <c r="IIH52" s="10"/>
      <c r="III52" s="10"/>
      <c r="IIJ52" s="10"/>
      <c r="IIK52" s="10"/>
      <c r="IIL52" s="10"/>
      <c r="IIM52" s="10"/>
      <c r="IIN52" s="10"/>
      <c r="IIO52" s="10"/>
      <c r="IIP52" s="10"/>
      <c r="IIQ52" s="10"/>
      <c r="IIR52" s="10"/>
      <c r="IIS52" s="10"/>
      <c r="IIT52" s="10"/>
      <c r="IIU52" s="10"/>
      <c r="IIV52" s="10"/>
      <c r="IIW52" s="10"/>
      <c r="IIX52" s="10"/>
      <c r="IIY52" s="10"/>
      <c r="IIZ52" s="10"/>
      <c r="IJA52" s="10"/>
      <c r="IJB52" s="10"/>
      <c r="IJC52" s="10"/>
      <c r="IJD52" s="10"/>
      <c r="IJE52" s="10"/>
      <c r="IJF52" s="10"/>
      <c r="IJG52" s="10"/>
      <c r="IJH52" s="10"/>
      <c r="IJI52" s="10"/>
      <c r="IJJ52" s="10"/>
      <c r="IJK52" s="10"/>
      <c r="IJL52" s="10"/>
      <c r="IJM52" s="10"/>
      <c r="IJN52" s="10"/>
      <c r="IJO52" s="10"/>
      <c r="IJP52" s="10"/>
      <c r="IJQ52" s="10"/>
      <c r="IJR52" s="10"/>
      <c r="IJS52" s="10"/>
      <c r="IJT52" s="10"/>
      <c r="IJU52" s="10"/>
      <c r="IJV52" s="10"/>
      <c r="IJW52" s="10"/>
      <c r="IJX52" s="10"/>
      <c r="IJY52" s="10"/>
      <c r="IJZ52" s="10"/>
      <c r="IKA52" s="10"/>
      <c r="IKB52" s="10"/>
      <c r="IKC52" s="10"/>
      <c r="IKD52" s="10"/>
      <c r="IKE52" s="10"/>
      <c r="IKF52" s="10"/>
      <c r="IKG52" s="10"/>
      <c r="IKH52" s="10"/>
      <c r="IKI52" s="10"/>
      <c r="IKJ52" s="10"/>
      <c r="IKK52" s="10"/>
      <c r="IKL52" s="10"/>
      <c r="IKM52" s="10"/>
      <c r="IKN52" s="10"/>
      <c r="IKO52" s="10"/>
      <c r="IKP52" s="10"/>
      <c r="IKQ52" s="10"/>
      <c r="IKR52" s="10"/>
      <c r="IKS52" s="10"/>
      <c r="IKT52" s="10"/>
      <c r="IKU52" s="10"/>
      <c r="IKV52" s="10"/>
      <c r="IKW52" s="10"/>
      <c r="IKX52" s="10"/>
      <c r="IKY52" s="10"/>
      <c r="IKZ52" s="10"/>
      <c r="ILA52" s="10"/>
      <c r="ILB52" s="10"/>
      <c r="ILC52" s="10"/>
      <c r="ILD52" s="10"/>
      <c r="ILE52" s="10"/>
      <c r="ILF52" s="10"/>
      <c r="ILG52" s="10"/>
      <c r="ILH52" s="10"/>
      <c r="ILI52" s="10"/>
      <c r="ILJ52" s="10"/>
      <c r="ILK52" s="10"/>
      <c r="ILL52" s="10"/>
      <c r="ILM52" s="10"/>
      <c r="ILN52" s="10"/>
      <c r="ILO52" s="10"/>
      <c r="ILP52" s="10"/>
      <c r="ILQ52" s="10"/>
      <c r="ILR52" s="10"/>
      <c r="ILS52" s="10"/>
      <c r="ILT52" s="10"/>
      <c r="ILU52" s="10"/>
      <c r="ILV52" s="10"/>
      <c r="ILW52" s="10"/>
      <c r="ILX52" s="10"/>
      <c r="ILY52" s="10"/>
      <c r="ILZ52" s="10"/>
      <c r="IMA52" s="10"/>
      <c r="IMB52" s="10"/>
      <c r="IMC52" s="10"/>
      <c r="IMD52" s="10"/>
      <c r="IME52" s="10"/>
      <c r="IMF52" s="10"/>
      <c r="IMG52" s="10"/>
      <c r="IMH52" s="10"/>
      <c r="IMI52" s="10"/>
      <c r="IMJ52" s="10"/>
      <c r="IMK52" s="10"/>
      <c r="IML52" s="10"/>
      <c r="IMM52" s="10"/>
      <c r="IMN52" s="10"/>
      <c r="IMO52" s="10"/>
      <c r="IMP52" s="10"/>
      <c r="IMQ52" s="10"/>
      <c r="IMR52" s="10"/>
      <c r="IMS52" s="10"/>
      <c r="IMT52" s="10"/>
      <c r="IMU52" s="10"/>
      <c r="IMV52" s="10"/>
      <c r="IMW52" s="10"/>
      <c r="IMX52" s="10"/>
      <c r="IMY52" s="10"/>
      <c r="IMZ52" s="10"/>
      <c r="INA52" s="10"/>
      <c r="INB52" s="10"/>
      <c r="INC52" s="10"/>
      <c r="IND52" s="10"/>
      <c r="INE52" s="10"/>
      <c r="INF52" s="10"/>
      <c r="ING52" s="10"/>
      <c r="INH52" s="10"/>
      <c r="INI52" s="10"/>
      <c r="INJ52" s="10"/>
      <c r="INK52" s="10"/>
      <c r="INL52" s="10"/>
      <c r="INM52" s="10"/>
      <c r="INN52" s="10"/>
      <c r="INO52" s="10"/>
      <c r="INP52" s="10"/>
      <c r="INQ52" s="10"/>
      <c r="INR52" s="10"/>
      <c r="INS52" s="10"/>
      <c r="INT52" s="10"/>
      <c r="INU52" s="10"/>
      <c r="INV52" s="10"/>
      <c r="INW52" s="10"/>
      <c r="INX52" s="10"/>
      <c r="INY52" s="10"/>
      <c r="INZ52" s="10"/>
      <c r="IOA52" s="10"/>
      <c r="IOB52" s="10"/>
      <c r="IOC52" s="10"/>
      <c r="IOD52" s="10"/>
      <c r="IOE52" s="10"/>
      <c r="IOF52" s="10"/>
      <c r="IOG52" s="10"/>
      <c r="IOH52" s="10"/>
      <c r="IOI52" s="10"/>
      <c r="IOJ52" s="10"/>
      <c r="IOK52" s="10"/>
      <c r="IOL52" s="10"/>
      <c r="IOM52" s="10"/>
      <c r="ION52" s="10"/>
      <c r="IOO52" s="10"/>
      <c r="IOP52" s="10"/>
      <c r="IOQ52" s="10"/>
      <c r="IOR52" s="10"/>
      <c r="IOS52" s="10"/>
      <c r="IOT52" s="10"/>
      <c r="IOU52" s="10"/>
      <c r="IOV52" s="10"/>
      <c r="IOW52" s="10"/>
      <c r="IOX52" s="10"/>
      <c r="IOY52" s="10"/>
      <c r="IOZ52" s="10"/>
      <c r="IPA52" s="10"/>
      <c r="IPB52" s="10"/>
      <c r="IPC52" s="10"/>
      <c r="IPD52" s="10"/>
      <c r="IPE52" s="10"/>
      <c r="IPF52" s="10"/>
      <c r="IPG52" s="10"/>
      <c r="IPH52" s="10"/>
      <c r="IPI52" s="10"/>
      <c r="IPJ52" s="10"/>
      <c r="IPK52" s="10"/>
      <c r="IPL52" s="10"/>
      <c r="IPM52" s="10"/>
      <c r="IPN52" s="10"/>
      <c r="IPO52" s="10"/>
      <c r="IPP52" s="10"/>
      <c r="IPQ52" s="10"/>
      <c r="IPR52" s="10"/>
      <c r="IPS52" s="10"/>
      <c r="IPT52" s="10"/>
      <c r="IPU52" s="10"/>
      <c r="IPV52" s="10"/>
      <c r="IPW52" s="10"/>
      <c r="IPX52" s="10"/>
      <c r="IPY52" s="10"/>
      <c r="IPZ52" s="10"/>
      <c r="IQA52" s="10"/>
      <c r="IQB52" s="10"/>
      <c r="IQC52" s="10"/>
      <c r="IQD52" s="10"/>
      <c r="IQE52" s="10"/>
      <c r="IQF52" s="10"/>
      <c r="IQG52" s="10"/>
      <c r="IQH52" s="10"/>
      <c r="IQI52" s="10"/>
      <c r="IQJ52" s="10"/>
      <c r="IQK52" s="10"/>
      <c r="IQL52" s="10"/>
      <c r="IQM52" s="10"/>
      <c r="IQN52" s="10"/>
      <c r="IQO52" s="10"/>
      <c r="IQP52" s="10"/>
      <c r="IQQ52" s="10"/>
      <c r="IQR52" s="10"/>
      <c r="IQS52" s="10"/>
      <c r="IQT52" s="10"/>
      <c r="IQU52" s="10"/>
      <c r="IQV52" s="10"/>
      <c r="IQW52" s="10"/>
      <c r="IQX52" s="10"/>
      <c r="IQY52" s="10"/>
      <c r="IQZ52" s="10"/>
      <c r="IRA52" s="10"/>
      <c r="IRB52" s="10"/>
      <c r="IRC52" s="10"/>
      <c r="IRD52" s="10"/>
      <c r="IRE52" s="10"/>
      <c r="IRF52" s="10"/>
      <c r="IRG52" s="10"/>
      <c r="IRH52" s="10"/>
      <c r="IRI52" s="10"/>
      <c r="IRJ52" s="10"/>
      <c r="IRK52" s="10"/>
      <c r="IRL52" s="10"/>
      <c r="IRM52" s="10"/>
      <c r="IRN52" s="10"/>
      <c r="IRO52" s="10"/>
      <c r="IRP52" s="10"/>
      <c r="IRQ52" s="10"/>
      <c r="IRR52" s="10"/>
      <c r="IRS52" s="10"/>
      <c r="IRT52" s="10"/>
      <c r="IRU52" s="10"/>
      <c r="IRV52" s="10"/>
      <c r="IRW52" s="10"/>
      <c r="IRX52" s="10"/>
      <c r="IRY52" s="10"/>
      <c r="IRZ52" s="10"/>
      <c r="ISA52" s="10"/>
      <c r="ISB52" s="10"/>
      <c r="ISC52" s="10"/>
      <c r="ISD52" s="10"/>
      <c r="ISE52" s="10"/>
      <c r="ISF52" s="10"/>
      <c r="ISG52" s="10"/>
      <c r="ISH52" s="10"/>
      <c r="ISI52" s="10"/>
      <c r="ISJ52" s="10"/>
      <c r="ISK52" s="10"/>
      <c r="ISL52" s="10"/>
      <c r="ISM52" s="10"/>
      <c r="ISN52" s="10"/>
      <c r="ISO52" s="10"/>
      <c r="ISP52" s="10"/>
      <c r="ISQ52" s="10"/>
      <c r="ISR52" s="10"/>
      <c r="ISS52" s="10"/>
      <c r="IST52" s="10"/>
      <c r="ISU52" s="10"/>
      <c r="ISV52" s="10"/>
      <c r="ISW52" s="10"/>
      <c r="ISX52" s="10"/>
      <c r="ISY52" s="10"/>
      <c r="ISZ52" s="10"/>
      <c r="ITA52" s="10"/>
      <c r="ITB52" s="10"/>
      <c r="ITC52" s="10"/>
      <c r="ITD52" s="10"/>
      <c r="ITE52" s="10"/>
      <c r="ITF52" s="10"/>
      <c r="ITG52" s="10"/>
      <c r="ITH52" s="10"/>
      <c r="ITI52" s="10"/>
      <c r="ITJ52" s="10"/>
      <c r="ITK52" s="10"/>
      <c r="ITL52" s="10"/>
      <c r="ITM52" s="10"/>
      <c r="ITN52" s="10"/>
      <c r="ITO52" s="10"/>
      <c r="ITP52" s="10"/>
      <c r="ITQ52" s="10"/>
      <c r="ITR52" s="10"/>
      <c r="ITS52" s="10"/>
      <c r="ITT52" s="10"/>
      <c r="ITU52" s="10"/>
      <c r="ITV52" s="10"/>
      <c r="ITW52" s="10"/>
      <c r="ITX52" s="10"/>
      <c r="ITY52" s="10"/>
      <c r="ITZ52" s="10"/>
      <c r="IUA52" s="10"/>
      <c r="IUB52" s="10"/>
      <c r="IUC52" s="10"/>
      <c r="IUD52" s="10"/>
      <c r="IUE52" s="10"/>
      <c r="IUF52" s="10"/>
      <c r="IUG52" s="10"/>
      <c r="IUH52" s="10"/>
      <c r="IUI52" s="10"/>
      <c r="IUJ52" s="10"/>
      <c r="IUK52" s="10"/>
      <c r="IUL52" s="10"/>
      <c r="IUM52" s="10"/>
      <c r="IUN52" s="10"/>
      <c r="IUO52" s="10"/>
      <c r="IUP52" s="10"/>
      <c r="IUQ52" s="10"/>
      <c r="IUR52" s="10"/>
      <c r="IUS52" s="10"/>
      <c r="IUT52" s="10"/>
      <c r="IUU52" s="10"/>
      <c r="IUV52" s="10"/>
      <c r="IUW52" s="10"/>
      <c r="IUX52" s="10"/>
      <c r="IUY52" s="10"/>
      <c r="IUZ52" s="10"/>
      <c r="IVA52" s="10"/>
      <c r="IVB52" s="10"/>
      <c r="IVC52" s="10"/>
      <c r="IVD52" s="10"/>
      <c r="IVE52" s="10"/>
      <c r="IVF52" s="10"/>
      <c r="IVG52" s="10"/>
      <c r="IVH52" s="10"/>
      <c r="IVI52" s="10"/>
      <c r="IVJ52" s="10"/>
      <c r="IVK52" s="10"/>
      <c r="IVL52" s="10"/>
      <c r="IVM52" s="10"/>
      <c r="IVN52" s="10"/>
      <c r="IVO52" s="10"/>
      <c r="IVP52" s="10"/>
      <c r="IVQ52" s="10"/>
      <c r="IVR52" s="10"/>
      <c r="IVS52" s="10"/>
      <c r="IVT52" s="10"/>
      <c r="IVU52" s="10"/>
      <c r="IVV52" s="10"/>
      <c r="IVW52" s="10"/>
      <c r="IVX52" s="10"/>
      <c r="IVY52" s="10"/>
      <c r="IVZ52" s="10"/>
      <c r="IWA52" s="10"/>
      <c r="IWB52" s="10"/>
      <c r="IWC52" s="10"/>
      <c r="IWD52" s="10"/>
      <c r="IWE52" s="10"/>
      <c r="IWF52" s="10"/>
      <c r="IWG52" s="10"/>
      <c r="IWH52" s="10"/>
      <c r="IWI52" s="10"/>
      <c r="IWJ52" s="10"/>
      <c r="IWK52" s="10"/>
      <c r="IWL52" s="10"/>
      <c r="IWM52" s="10"/>
      <c r="IWN52" s="10"/>
      <c r="IWO52" s="10"/>
      <c r="IWP52" s="10"/>
      <c r="IWQ52" s="10"/>
      <c r="IWR52" s="10"/>
      <c r="IWS52" s="10"/>
      <c r="IWT52" s="10"/>
      <c r="IWU52" s="10"/>
      <c r="IWV52" s="10"/>
      <c r="IWW52" s="10"/>
      <c r="IWX52" s="10"/>
      <c r="IWY52" s="10"/>
      <c r="IWZ52" s="10"/>
      <c r="IXA52" s="10"/>
      <c r="IXB52" s="10"/>
      <c r="IXC52" s="10"/>
      <c r="IXD52" s="10"/>
      <c r="IXE52" s="10"/>
      <c r="IXF52" s="10"/>
      <c r="IXG52" s="10"/>
      <c r="IXH52" s="10"/>
      <c r="IXI52" s="10"/>
      <c r="IXJ52" s="10"/>
      <c r="IXK52" s="10"/>
      <c r="IXL52" s="10"/>
      <c r="IXM52" s="10"/>
      <c r="IXN52" s="10"/>
      <c r="IXO52" s="10"/>
      <c r="IXP52" s="10"/>
      <c r="IXQ52" s="10"/>
      <c r="IXR52" s="10"/>
      <c r="IXS52" s="10"/>
      <c r="IXT52" s="10"/>
      <c r="IXU52" s="10"/>
      <c r="IXV52" s="10"/>
      <c r="IXW52" s="10"/>
      <c r="IXX52" s="10"/>
      <c r="IXY52" s="10"/>
      <c r="IXZ52" s="10"/>
      <c r="IYA52" s="10"/>
      <c r="IYB52" s="10"/>
      <c r="IYC52" s="10"/>
      <c r="IYD52" s="10"/>
      <c r="IYE52" s="10"/>
      <c r="IYF52" s="10"/>
      <c r="IYG52" s="10"/>
      <c r="IYH52" s="10"/>
      <c r="IYI52" s="10"/>
      <c r="IYJ52" s="10"/>
      <c r="IYK52" s="10"/>
      <c r="IYL52" s="10"/>
      <c r="IYM52" s="10"/>
      <c r="IYN52" s="10"/>
      <c r="IYO52" s="10"/>
      <c r="IYP52" s="10"/>
      <c r="IYQ52" s="10"/>
      <c r="IYR52" s="10"/>
      <c r="IYS52" s="10"/>
      <c r="IYT52" s="10"/>
      <c r="IYU52" s="10"/>
      <c r="IYV52" s="10"/>
      <c r="IYW52" s="10"/>
      <c r="IYX52" s="10"/>
      <c r="IYY52" s="10"/>
      <c r="IYZ52" s="10"/>
      <c r="IZA52" s="10"/>
      <c r="IZB52" s="10"/>
      <c r="IZC52" s="10"/>
      <c r="IZD52" s="10"/>
      <c r="IZE52" s="10"/>
      <c r="IZF52" s="10"/>
      <c r="IZG52" s="10"/>
      <c r="IZH52" s="10"/>
      <c r="IZI52" s="10"/>
      <c r="IZJ52" s="10"/>
      <c r="IZK52" s="10"/>
      <c r="IZL52" s="10"/>
      <c r="IZM52" s="10"/>
      <c r="IZN52" s="10"/>
      <c r="IZO52" s="10"/>
      <c r="IZP52" s="10"/>
      <c r="IZQ52" s="10"/>
      <c r="IZR52" s="10"/>
      <c r="IZS52" s="10"/>
      <c r="IZT52" s="10"/>
      <c r="IZU52" s="10"/>
      <c r="IZV52" s="10"/>
      <c r="IZW52" s="10"/>
      <c r="IZX52" s="10"/>
      <c r="IZY52" s="10"/>
      <c r="IZZ52" s="10"/>
      <c r="JAA52" s="10"/>
      <c r="JAB52" s="10"/>
      <c r="JAC52" s="10"/>
      <c r="JAD52" s="10"/>
      <c r="JAE52" s="10"/>
      <c r="JAF52" s="10"/>
      <c r="JAG52" s="10"/>
      <c r="JAH52" s="10"/>
      <c r="JAI52" s="10"/>
      <c r="JAJ52" s="10"/>
      <c r="JAK52" s="10"/>
      <c r="JAL52" s="10"/>
      <c r="JAM52" s="10"/>
      <c r="JAN52" s="10"/>
      <c r="JAO52" s="10"/>
      <c r="JAP52" s="10"/>
      <c r="JAQ52" s="10"/>
      <c r="JAR52" s="10"/>
      <c r="JAS52" s="10"/>
      <c r="JAT52" s="10"/>
      <c r="JAU52" s="10"/>
      <c r="JAV52" s="10"/>
      <c r="JAW52" s="10"/>
      <c r="JAX52" s="10"/>
      <c r="JAY52" s="10"/>
      <c r="JAZ52" s="10"/>
      <c r="JBA52" s="10"/>
      <c r="JBB52" s="10"/>
      <c r="JBC52" s="10"/>
      <c r="JBD52" s="10"/>
      <c r="JBE52" s="10"/>
      <c r="JBF52" s="10"/>
      <c r="JBG52" s="10"/>
      <c r="JBH52" s="10"/>
      <c r="JBI52" s="10"/>
      <c r="JBJ52" s="10"/>
      <c r="JBK52" s="10"/>
      <c r="JBL52" s="10"/>
      <c r="JBM52" s="10"/>
      <c r="JBN52" s="10"/>
      <c r="JBO52" s="10"/>
      <c r="JBP52" s="10"/>
      <c r="JBQ52" s="10"/>
      <c r="JBR52" s="10"/>
      <c r="JBS52" s="10"/>
      <c r="JBT52" s="10"/>
      <c r="JBU52" s="10"/>
      <c r="JBV52" s="10"/>
      <c r="JBW52" s="10"/>
      <c r="JBX52" s="10"/>
      <c r="JBY52" s="10"/>
      <c r="JBZ52" s="10"/>
      <c r="JCA52" s="10"/>
      <c r="JCB52" s="10"/>
      <c r="JCC52" s="10"/>
      <c r="JCD52" s="10"/>
      <c r="JCE52" s="10"/>
      <c r="JCF52" s="10"/>
      <c r="JCG52" s="10"/>
      <c r="JCH52" s="10"/>
      <c r="JCI52" s="10"/>
      <c r="JCJ52" s="10"/>
      <c r="JCK52" s="10"/>
      <c r="JCL52" s="10"/>
      <c r="JCM52" s="10"/>
      <c r="JCN52" s="10"/>
      <c r="JCO52" s="10"/>
      <c r="JCP52" s="10"/>
      <c r="JCQ52" s="10"/>
      <c r="JCR52" s="10"/>
      <c r="JCS52" s="10"/>
      <c r="JCT52" s="10"/>
      <c r="JCU52" s="10"/>
      <c r="JCV52" s="10"/>
      <c r="JCW52" s="10"/>
      <c r="JCX52" s="10"/>
      <c r="JCY52" s="10"/>
      <c r="JCZ52" s="10"/>
      <c r="JDA52" s="10"/>
      <c r="JDB52" s="10"/>
      <c r="JDC52" s="10"/>
      <c r="JDD52" s="10"/>
      <c r="JDE52" s="10"/>
      <c r="JDF52" s="10"/>
      <c r="JDG52" s="10"/>
      <c r="JDH52" s="10"/>
      <c r="JDI52" s="10"/>
      <c r="JDJ52" s="10"/>
      <c r="JDK52" s="10"/>
      <c r="JDL52" s="10"/>
      <c r="JDM52" s="10"/>
      <c r="JDN52" s="10"/>
      <c r="JDO52" s="10"/>
      <c r="JDP52" s="10"/>
      <c r="JDQ52" s="10"/>
      <c r="JDR52" s="10"/>
      <c r="JDS52" s="10"/>
      <c r="JDT52" s="10"/>
      <c r="JDU52" s="10"/>
      <c r="JDV52" s="10"/>
      <c r="JDW52" s="10"/>
      <c r="JDX52" s="10"/>
      <c r="JDY52" s="10"/>
      <c r="JDZ52" s="10"/>
      <c r="JEA52" s="10"/>
      <c r="JEB52" s="10"/>
      <c r="JEC52" s="10"/>
      <c r="JED52" s="10"/>
      <c r="JEE52" s="10"/>
      <c r="JEF52" s="10"/>
      <c r="JEG52" s="10"/>
      <c r="JEH52" s="10"/>
      <c r="JEI52" s="10"/>
      <c r="JEJ52" s="10"/>
      <c r="JEK52" s="10"/>
      <c r="JEL52" s="10"/>
      <c r="JEM52" s="10"/>
      <c r="JEN52" s="10"/>
      <c r="JEO52" s="10"/>
      <c r="JEP52" s="10"/>
      <c r="JEQ52" s="10"/>
      <c r="JER52" s="10"/>
      <c r="JES52" s="10"/>
      <c r="JET52" s="10"/>
      <c r="JEU52" s="10"/>
      <c r="JEV52" s="10"/>
      <c r="JEW52" s="10"/>
      <c r="JEX52" s="10"/>
      <c r="JEY52" s="10"/>
      <c r="JEZ52" s="10"/>
      <c r="JFA52" s="10"/>
      <c r="JFB52" s="10"/>
      <c r="JFC52" s="10"/>
      <c r="JFD52" s="10"/>
      <c r="JFE52" s="10"/>
      <c r="JFF52" s="10"/>
      <c r="JFG52" s="10"/>
      <c r="JFH52" s="10"/>
      <c r="JFI52" s="10"/>
      <c r="JFJ52" s="10"/>
      <c r="JFK52" s="10"/>
      <c r="JFL52" s="10"/>
      <c r="JFM52" s="10"/>
      <c r="JFN52" s="10"/>
      <c r="JFO52" s="10"/>
      <c r="JFP52" s="10"/>
      <c r="JFQ52" s="10"/>
      <c r="JFR52" s="10"/>
      <c r="JFS52" s="10"/>
      <c r="JFT52" s="10"/>
      <c r="JFU52" s="10"/>
      <c r="JFV52" s="10"/>
      <c r="JFW52" s="10"/>
      <c r="JFX52" s="10"/>
      <c r="JFY52" s="10"/>
      <c r="JFZ52" s="10"/>
      <c r="JGA52" s="10"/>
      <c r="JGB52" s="10"/>
      <c r="JGC52" s="10"/>
      <c r="JGD52" s="10"/>
      <c r="JGE52" s="10"/>
      <c r="JGF52" s="10"/>
      <c r="JGG52" s="10"/>
      <c r="JGH52" s="10"/>
      <c r="JGI52" s="10"/>
      <c r="JGJ52" s="10"/>
      <c r="JGK52" s="10"/>
      <c r="JGL52" s="10"/>
      <c r="JGM52" s="10"/>
      <c r="JGN52" s="10"/>
      <c r="JGO52" s="10"/>
      <c r="JGP52" s="10"/>
      <c r="JGQ52" s="10"/>
      <c r="JGR52" s="10"/>
      <c r="JGS52" s="10"/>
      <c r="JGT52" s="10"/>
      <c r="JGU52" s="10"/>
      <c r="JGV52" s="10"/>
      <c r="JGW52" s="10"/>
      <c r="JGX52" s="10"/>
      <c r="JGY52" s="10"/>
      <c r="JGZ52" s="10"/>
      <c r="JHA52" s="10"/>
      <c r="JHB52" s="10"/>
      <c r="JHC52" s="10"/>
      <c r="JHD52" s="10"/>
      <c r="JHE52" s="10"/>
      <c r="JHF52" s="10"/>
      <c r="JHG52" s="10"/>
      <c r="JHH52" s="10"/>
      <c r="JHI52" s="10"/>
      <c r="JHJ52" s="10"/>
      <c r="JHK52" s="10"/>
      <c r="JHL52" s="10"/>
      <c r="JHM52" s="10"/>
      <c r="JHN52" s="10"/>
      <c r="JHO52" s="10"/>
      <c r="JHP52" s="10"/>
      <c r="JHQ52" s="10"/>
      <c r="JHR52" s="10"/>
      <c r="JHS52" s="10"/>
      <c r="JHT52" s="10"/>
      <c r="JHU52" s="10"/>
      <c r="JHV52" s="10"/>
      <c r="JHW52" s="10"/>
      <c r="JHX52" s="10"/>
      <c r="JHY52" s="10"/>
      <c r="JHZ52" s="10"/>
      <c r="JIA52" s="10"/>
      <c r="JIB52" s="10"/>
      <c r="JIC52" s="10"/>
      <c r="JID52" s="10"/>
      <c r="JIE52" s="10"/>
      <c r="JIF52" s="10"/>
      <c r="JIG52" s="10"/>
      <c r="JIH52" s="10"/>
      <c r="JII52" s="10"/>
      <c r="JIJ52" s="10"/>
      <c r="JIK52" s="10"/>
      <c r="JIL52" s="10"/>
      <c r="JIM52" s="10"/>
      <c r="JIN52" s="10"/>
      <c r="JIO52" s="10"/>
      <c r="JIP52" s="10"/>
      <c r="JIQ52" s="10"/>
      <c r="JIR52" s="10"/>
      <c r="JIS52" s="10"/>
      <c r="JIT52" s="10"/>
      <c r="JIU52" s="10"/>
      <c r="JIV52" s="10"/>
      <c r="JIW52" s="10"/>
      <c r="JIX52" s="10"/>
      <c r="JIY52" s="10"/>
      <c r="JIZ52" s="10"/>
      <c r="JJA52" s="10"/>
      <c r="JJB52" s="10"/>
      <c r="JJC52" s="10"/>
      <c r="JJD52" s="10"/>
      <c r="JJE52" s="10"/>
      <c r="JJF52" s="10"/>
      <c r="JJG52" s="10"/>
      <c r="JJH52" s="10"/>
      <c r="JJI52" s="10"/>
      <c r="JJJ52" s="10"/>
      <c r="JJK52" s="10"/>
      <c r="JJL52" s="10"/>
      <c r="JJM52" s="10"/>
      <c r="JJN52" s="10"/>
      <c r="JJO52" s="10"/>
      <c r="JJP52" s="10"/>
      <c r="JJQ52" s="10"/>
      <c r="JJR52" s="10"/>
      <c r="JJS52" s="10"/>
      <c r="JJT52" s="10"/>
      <c r="JJU52" s="10"/>
      <c r="JJV52" s="10"/>
      <c r="JJW52" s="10"/>
      <c r="JJX52" s="10"/>
      <c r="JJY52" s="10"/>
      <c r="JJZ52" s="10"/>
    </row>
    <row r="53" spans="1:7046" s="26" customFormat="1" ht="17" x14ac:dyDescent="0.2">
      <c r="A53" s="29" t="s">
        <v>91</v>
      </c>
      <c r="B53" s="15"/>
      <c r="C53" s="15"/>
      <c r="D53" s="15"/>
      <c r="E53" s="15"/>
      <c r="F53" s="15"/>
      <c r="G53" s="23"/>
      <c r="H53" s="326"/>
      <c r="I53" s="23"/>
      <c r="J53" s="508">
        <f ca="1">IF(P53='Tesla Valuation Inputs'!C53,P53,IF(_xlfn.NORM.INV(O53,P53,('Tesla Valuation Inputs'!C53-P53))&lt;'Tesla Valuation Inputs'!B53,'Tesla Valuation Inputs'!B53,IF(_xlfn.NORM.INV(O53,P53,('Tesla Valuation Inputs'!C53-P53))&gt;'Tesla Valuation Inputs'!E53,'Tesla Valuation Inputs'!E53,_xlfn.NORM.INV(O53,P53,('Tesla Valuation Inputs'!C53-P53)))))</f>
        <v>7.1613122871468052E-2</v>
      </c>
      <c r="K53" s="194"/>
      <c r="L53" s="27" t="s">
        <v>195</v>
      </c>
      <c r="M53" s="27"/>
      <c r="O53" s="52">
        <f ca="1">RAND()</f>
        <v>0.44611813090668517</v>
      </c>
      <c r="P53" s="53">
        <f>('Tesla Valuation Inputs'!C53-'Tesla Valuation Inputs'!D53)/2+'Tesla Valuation Inputs'!D53</f>
        <v>7.5000000000000011E-2</v>
      </c>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0"/>
      <c r="CI53" s="10"/>
      <c r="CJ53" s="10"/>
      <c r="CK53" s="10"/>
      <c r="CL53" s="10"/>
      <c r="CM53" s="10"/>
      <c r="CN53" s="10"/>
      <c r="CO53" s="10"/>
      <c r="CP53" s="10"/>
      <c r="CQ53" s="10"/>
      <c r="CR53" s="10"/>
      <c r="CS53" s="10"/>
      <c r="CT53" s="10"/>
      <c r="CU53" s="10"/>
      <c r="CV53" s="10"/>
      <c r="CW53" s="10"/>
      <c r="CX53" s="10"/>
      <c r="CY53" s="10"/>
      <c r="CZ53" s="10"/>
      <c r="DA53" s="10"/>
      <c r="DB53" s="10"/>
      <c r="DC53" s="10"/>
      <c r="DD53" s="10"/>
      <c r="DE53" s="10"/>
      <c r="DF53" s="10"/>
      <c r="DG53" s="10"/>
      <c r="DH53" s="10"/>
      <c r="DI53" s="10"/>
      <c r="DJ53" s="10"/>
      <c r="DK53" s="10"/>
      <c r="DL53" s="10"/>
      <c r="DM53" s="10"/>
      <c r="DN53" s="10"/>
      <c r="DO53" s="10"/>
      <c r="DP53" s="10"/>
      <c r="DQ53" s="10"/>
      <c r="DR53" s="10"/>
      <c r="DS53" s="10"/>
      <c r="DT53" s="10"/>
      <c r="DU53" s="10"/>
      <c r="DV53" s="10"/>
      <c r="DW53" s="10"/>
      <c r="DX53" s="10"/>
      <c r="DY53" s="10"/>
      <c r="DZ53" s="10"/>
      <c r="EA53" s="10"/>
      <c r="EB53" s="10"/>
      <c r="EC53" s="10"/>
      <c r="ED53" s="10"/>
      <c r="EE53" s="10"/>
      <c r="EF53" s="10"/>
      <c r="EG53" s="10"/>
      <c r="EH53" s="10"/>
      <c r="EI53" s="10"/>
      <c r="EJ53" s="10"/>
      <c r="EK53" s="10"/>
      <c r="EL53" s="10"/>
      <c r="EM53" s="10"/>
      <c r="EN53" s="10"/>
      <c r="EO53" s="10"/>
      <c r="EP53" s="10"/>
      <c r="EQ53" s="10"/>
      <c r="ER53" s="10"/>
      <c r="ES53" s="10"/>
      <c r="ET53" s="10"/>
      <c r="EU53" s="10"/>
      <c r="EV53" s="10"/>
      <c r="EW53" s="10"/>
      <c r="EX53" s="10"/>
      <c r="EY53" s="10"/>
      <c r="EZ53" s="10"/>
      <c r="FA53" s="10"/>
      <c r="FB53" s="10"/>
      <c r="FC53" s="10"/>
      <c r="FD53" s="10"/>
      <c r="FE53" s="10"/>
      <c r="FF53" s="10"/>
      <c r="FG53" s="10"/>
      <c r="FH53" s="10"/>
      <c r="FI53" s="10"/>
      <c r="FJ53" s="10"/>
      <c r="FK53" s="10"/>
      <c r="FL53" s="10"/>
      <c r="FM53" s="10"/>
      <c r="FN53" s="10"/>
      <c r="FO53" s="10"/>
      <c r="FP53" s="10"/>
      <c r="FQ53" s="10"/>
      <c r="FR53" s="10"/>
      <c r="FS53" s="10"/>
      <c r="FT53" s="10"/>
      <c r="FU53" s="10"/>
      <c r="FV53" s="10"/>
      <c r="FW53" s="10"/>
      <c r="FX53" s="10"/>
      <c r="FY53" s="10"/>
      <c r="FZ53" s="10"/>
      <c r="GA53" s="10"/>
      <c r="GB53" s="10"/>
      <c r="GC53" s="10"/>
      <c r="GD53" s="10"/>
      <c r="GE53" s="10"/>
      <c r="GF53" s="10"/>
      <c r="GG53" s="10"/>
      <c r="GH53" s="10"/>
      <c r="GI53" s="10"/>
      <c r="GJ53" s="10"/>
      <c r="GK53" s="10"/>
      <c r="GL53" s="10"/>
      <c r="GM53" s="10"/>
      <c r="GN53" s="10"/>
      <c r="GO53" s="10"/>
      <c r="GP53" s="10"/>
      <c r="GQ53" s="10"/>
      <c r="GR53" s="10"/>
      <c r="GS53" s="10"/>
      <c r="GT53" s="10"/>
      <c r="GU53" s="10"/>
      <c r="GV53" s="10"/>
      <c r="GW53" s="10"/>
      <c r="GX53" s="10"/>
      <c r="GY53" s="10"/>
      <c r="GZ53" s="10"/>
      <c r="HA53" s="10"/>
      <c r="HB53" s="10"/>
      <c r="HC53" s="10"/>
      <c r="HD53" s="10"/>
      <c r="HE53" s="10"/>
      <c r="HF53" s="10"/>
      <c r="HG53" s="10"/>
      <c r="HH53" s="10"/>
      <c r="HI53" s="10"/>
      <c r="HJ53" s="10"/>
      <c r="HK53" s="10"/>
      <c r="HL53" s="10"/>
      <c r="HM53" s="10"/>
      <c r="HN53" s="10"/>
      <c r="HO53" s="10"/>
      <c r="HP53" s="10"/>
      <c r="HQ53" s="10"/>
      <c r="HR53" s="10"/>
      <c r="HS53" s="10"/>
      <c r="HT53" s="10"/>
      <c r="HU53" s="10"/>
      <c r="HV53" s="10"/>
      <c r="HW53" s="10"/>
      <c r="HX53" s="10"/>
      <c r="HY53" s="10"/>
      <c r="HZ53" s="10"/>
      <c r="IA53" s="10"/>
      <c r="IB53" s="10"/>
      <c r="IC53" s="10"/>
      <c r="ID53" s="10"/>
      <c r="IE53" s="10"/>
      <c r="IF53" s="10"/>
      <c r="IG53" s="10"/>
      <c r="IH53" s="10"/>
      <c r="II53" s="10"/>
      <c r="IJ53" s="10"/>
      <c r="IK53" s="10"/>
      <c r="IL53" s="10"/>
      <c r="IM53" s="10"/>
      <c r="IN53" s="10"/>
      <c r="IO53" s="10"/>
      <c r="IP53" s="10"/>
      <c r="IQ53" s="10"/>
      <c r="IR53" s="10"/>
      <c r="IS53" s="10"/>
      <c r="IT53" s="10"/>
      <c r="IU53" s="10"/>
      <c r="IV53" s="10"/>
      <c r="IW53" s="10"/>
      <c r="IX53" s="10"/>
      <c r="IY53" s="10"/>
      <c r="IZ53" s="10"/>
      <c r="JA53" s="10"/>
      <c r="JB53" s="10"/>
      <c r="JC53" s="10"/>
      <c r="JD53" s="10"/>
      <c r="JE53" s="10"/>
      <c r="JF53" s="10"/>
      <c r="JG53" s="10"/>
      <c r="JH53" s="10"/>
      <c r="JI53" s="10"/>
      <c r="JJ53" s="10"/>
      <c r="JK53" s="10"/>
      <c r="JL53" s="10"/>
      <c r="JM53" s="10"/>
      <c r="JN53" s="10"/>
      <c r="JO53" s="10"/>
      <c r="JP53" s="10"/>
      <c r="JQ53" s="10"/>
      <c r="JR53" s="10"/>
      <c r="JS53" s="10"/>
      <c r="JT53" s="10"/>
      <c r="JU53" s="10"/>
      <c r="JV53" s="10"/>
      <c r="JW53" s="10"/>
      <c r="JX53" s="10"/>
      <c r="JY53" s="10"/>
      <c r="JZ53" s="10"/>
      <c r="KA53" s="10"/>
      <c r="KB53" s="10"/>
      <c r="KC53" s="10"/>
      <c r="KD53" s="10"/>
      <c r="KE53" s="10"/>
      <c r="KF53" s="10"/>
      <c r="KG53" s="10"/>
      <c r="KH53" s="10"/>
      <c r="KI53" s="10"/>
      <c r="KJ53" s="10"/>
      <c r="KK53" s="10"/>
      <c r="KL53" s="10"/>
      <c r="KM53" s="10"/>
      <c r="KN53" s="10"/>
      <c r="KO53" s="10"/>
      <c r="KP53" s="10"/>
      <c r="KQ53" s="10"/>
      <c r="KR53" s="10"/>
      <c r="KS53" s="10"/>
      <c r="KT53" s="10"/>
      <c r="KU53" s="10"/>
      <c r="KV53" s="10"/>
      <c r="KW53" s="10"/>
      <c r="KX53" s="10"/>
      <c r="KY53" s="10"/>
      <c r="KZ53" s="10"/>
      <c r="LA53" s="10"/>
      <c r="LB53" s="10"/>
      <c r="LC53" s="10"/>
      <c r="LD53" s="10"/>
      <c r="LE53" s="10"/>
      <c r="LF53" s="10"/>
      <c r="LG53" s="10"/>
      <c r="LH53" s="10"/>
      <c r="LI53" s="10"/>
      <c r="LJ53" s="10"/>
      <c r="LK53" s="10"/>
      <c r="LL53" s="10"/>
      <c r="LM53" s="10"/>
      <c r="LN53" s="10"/>
      <c r="LO53" s="10"/>
      <c r="LP53" s="10"/>
      <c r="LQ53" s="10"/>
      <c r="LR53" s="10"/>
      <c r="LS53" s="10"/>
      <c r="LT53" s="10"/>
      <c r="LU53" s="10"/>
      <c r="LV53" s="10"/>
      <c r="LW53" s="10"/>
      <c r="LX53" s="10"/>
      <c r="LY53" s="10"/>
      <c r="LZ53" s="10"/>
      <c r="MA53" s="10"/>
      <c r="MB53" s="10"/>
      <c r="MC53" s="10"/>
      <c r="MD53" s="10"/>
      <c r="ME53" s="10"/>
      <c r="MF53" s="10"/>
      <c r="MG53" s="10"/>
      <c r="MH53" s="10"/>
      <c r="MI53" s="10"/>
      <c r="MJ53" s="10"/>
      <c r="MK53" s="10"/>
      <c r="ML53" s="10"/>
      <c r="MM53" s="10"/>
      <c r="MN53" s="10"/>
      <c r="MO53" s="10"/>
      <c r="MP53" s="10"/>
      <c r="MQ53" s="10"/>
      <c r="MR53" s="10"/>
      <c r="MS53" s="10"/>
      <c r="MT53" s="10"/>
      <c r="MU53" s="10"/>
      <c r="MV53" s="10"/>
      <c r="MW53" s="10"/>
      <c r="MX53" s="10"/>
      <c r="MY53" s="10"/>
      <c r="MZ53" s="10"/>
      <c r="NA53" s="10"/>
      <c r="NB53" s="10"/>
      <c r="NC53" s="10"/>
      <c r="ND53" s="10"/>
      <c r="NE53" s="10"/>
      <c r="NF53" s="10"/>
      <c r="NG53" s="10"/>
      <c r="NH53" s="10"/>
      <c r="NI53" s="10"/>
      <c r="NJ53" s="10"/>
      <c r="NK53" s="10"/>
      <c r="NL53" s="10"/>
      <c r="NM53" s="10"/>
      <c r="NN53" s="10"/>
      <c r="NO53" s="10"/>
      <c r="NP53" s="10"/>
      <c r="NQ53" s="10"/>
      <c r="NR53" s="10"/>
      <c r="NS53" s="10"/>
      <c r="NT53" s="10"/>
      <c r="NU53" s="10"/>
      <c r="NV53" s="10"/>
      <c r="NW53" s="10"/>
      <c r="NX53" s="10"/>
      <c r="NY53" s="10"/>
      <c r="NZ53" s="10"/>
      <c r="OA53" s="10"/>
      <c r="OB53" s="10"/>
      <c r="OC53" s="10"/>
      <c r="OD53" s="10"/>
      <c r="OE53" s="10"/>
      <c r="OF53" s="10"/>
      <c r="OG53" s="10"/>
      <c r="OH53" s="10"/>
      <c r="OI53" s="10"/>
      <c r="OJ53" s="10"/>
      <c r="OK53" s="10"/>
      <c r="OL53" s="10"/>
      <c r="OM53" s="10"/>
      <c r="ON53" s="10"/>
      <c r="OO53" s="10"/>
      <c r="OP53" s="10"/>
      <c r="OQ53" s="10"/>
      <c r="OR53" s="10"/>
      <c r="OS53" s="10"/>
      <c r="OT53" s="10"/>
      <c r="OU53" s="10"/>
      <c r="OV53" s="10"/>
      <c r="OW53" s="10"/>
      <c r="OX53" s="10"/>
      <c r="OY53" s="10"/>
      <c r="OZ53" s="10"/>
      <c r="PA53" s="10"/>
      <c r="PB53" s="10"/>
      <c r="PC53" s="10"/>
      <c r="PD53" s="10"/>
      <c r="PE53" s="10"/>
      <c r="PF53" s="10"/>
      <c r="PG53" s="10"/>
      <c r="PH53" s="10"/>
      <c r="PI53" s="10"/>
      <c r="PJ53" s="10"/>
      <c r="PK53" s="10"/>
      <c r="PL53" s="10"/>
      <c r="PM53" s="10"/>
      <c r="PN53" s="10"/>
      <c r="PO53" s="10"/>
      <c r="PP53" s="10"/>
      <c r="PQ53" s="10"/>
      <c r="PR53" s="10"/>
      <c r="PS53" s="10"/>
      <c r="PT53" s="10"/>
      <c r="PU53" s="10"/>
      <c r="PV53" s="10"/>
      <c r="PW53" s="10"/>
      <c r="PX53" s="10"/>
      <c r="PY53" s="10"/>
      <c r="PZ53" s="10"/>
      <c r="QA53" s="10"/>
      <c r="QB53" s="10"/>
      <c r="QC53" s="10"/>
      <c r="QD53" s="10"/>
      <c r="QE53" s="10"/>
      <c r="QF53" s="10"/>
      <c r="QG53" s="10"/>
      <c r="QH53" s="10"/>
      <c r="QI53" s="10"/>
      <c r="QJ53" s="10"/>
      <c r="QK53" s="10"/>
      <c r="QL53" s="10"/>
      <c r="QM53" s="10"/>
      <c r="QN53" s="10"/>
      <c r="QO53" s="10"/>
      <c r="QP53" s="10"/>
      <c r="QQ53" s="10"/>
      <c r="QR53" s="10"/>
      <c r="QS53" s="10"/>
      <c r="QT53" s="10"/>
      <c r="QU53" s="10"/>
      <c r="QV53" s="10"/>
      <c r="QW53" s="10"/>
      <c r="QX53" s="10"/>
      <c r="QY53" s="10"/>
      <c r="QZ53" s="10"/>
      <c r="RA53" s="10"/>
      <c r="RB53" s="10"/>
      <c r="RC53" s="10"/>
      <c r="RD53" s="10"/>
      <c r="RE53" s="10"/>
      <c r="RF53" s="10"/>
      <c r="RG53" s="10"/>
      <c r="RH53" s="10"/>
      <c r="RI53" s="10"/>
      <c r="RJ53" s="10"/>
      <c r="RK53" s="10"/>
      <c r="RL53" s="10"/>
      <c r="RM53" s="10"/>
      <c r="RN53" s="10"/>
      <c r="RO53" s="10"/>
      <c r="RP53" s="10"/>
      <c r="RQ53" s="10"/>
      <c r="RR53" s="10"/>
      <c r="RS53" s="10"/>
      <c r="RT53" s="10"/>
      <c r="RU53" s="10"/>
      <c r="RV53" s="10"/>
      <c r="RW53" s="10"/>
      <c r="RX53" s="10"/>
      <c r="RY53" s="10"/>
      <c r="RZ53" s="10"/>
      <c r="SA53" s="10"/>
      <c r="SB53" s="10"/>
      <c r="SC53" s="10"/>
      <c r="SD53" s="10"/>
      <c r="SE53" s="10"/>
      <c r="SF53" s="10"/>
      <c r="SG53" s="10"/>
      <c r="SH53" s="10"/>
      <c r="SI53" s="10"/>
      <c r="SJ53" s="10"/>
      <c r="SK53" s="10"/>
      <c r="SL53" s="10"/>
      <c r="SM53" s="10"/>
      <c r="SN53" s="10"/>
      <c r="SO53" s="10"/>
      <c r="SP53" s="10"/>
      <c r="SQ53" s="10"/>
      <c r="SR53" s="10"/>
      <c r="SS53" s="10"/>
      <c r="ST53" s="10"/>
      <c r="SU53" s="10"/>
      <c r="SV53" s="10"/>
      <c r="SW53" s="10"/>
      <c r="SX53" s="10"/>
      <c r="SY53" s="10"/>
      <c r="SZ53" s="10"/>
      <c r="TA53" s="10"/>
      <c r="TB53" s="10"/>
      <c r="TC53" s="10"/>
      <c r="TD53" s="10"/>
      <c r="TE53" s="10"/>
      <c r="TF53" s="10"/>
      <c r="TG53" s="10"/>
      <c r="TH53" s="10"/>
      <c r="TI53" s="10"/>
      <c r="TJ53" s="10"/>
      <c r="TK53" s="10"/>
      <c r="TL53" s="10"/>
      <c r="TM53" s="10"/>
      <c r="TN53" s="10"/>
      <c r="TO53" s="10"/>
      <c r="TP53" s="10"/>
      <c r="TQ53" s="10"/>
      <c r="TR53" s="10"/>
      <c r="TS53" s="10"/>
      <c r="TT53" s="10"/>
      <c r="TU53" s="10"/>
      <c r="TV53" s="10"/>
      <c r="TW53" s="10"/>
      <c r="TX53" s="10"/>
      <c r="TY53" s="10"/>
      <c r="TZ53" s="10"/>
      <c r="UA53" s="10"/>
      <c r="UB53" s="10"/>
      <c r="UC53" s="10"/>
      <c r="UD53" s="10"/>
      <c r="UE53" s="10"/>
      <c r="UF53" s="10"/>
      <c r="UG53" s="10"/>
      <c r="UH53" s="10"/>
      <c r="UI53" s="10"/>
      <c r="UJ53" s="10"/>
      <c r="UK53" s="10"/>
      <c r="UL53" s="10"/>
      <c r="UM53" s="10"/>
      <c r="UN53" s="10"/>
      <c r="UO53" s="10"/>
      <c r="UP53" s="10"/>
      <c r="UQ53" s="10"/>
      <c r="UR53" s="10"/>
      <c r="US53" s="10"/>
      <c r="UT53" s="10"/>
      <c r="UU53" s="10"/>
      <c r="UV53" s="10"/>
      <c r="UW53" s="10"/>
      <c r="UX53" s="10"/>
      <c r="UY53" s="10"/>
      <c r="UZ53" s="10"/>
      <c r="VA53" s="10"/>
      <c r="VB53" s="10"/>
      <c r="VC53" s="10"/>
      <c r="VD53" s="10"/>
      <c r="VE53" s="10"/>
      <c r="VF53" s="10"/>
      <c r="VG53" s="10"/>
      <c r="VH53" s="10"/>
      <c r="VI53" s="10"/>
      <c r="VJ53" s="10"/>
      <c r="VK53" s="10"/>
      <c r="VL53" s="10"/>
      <c r="VM53" s="10"/>
      <c r="VN53" s="10"/>
      <c r="VO53" s="10"/>
      <c r="VP53" s="10"/>
      <c r="VQ53" s="10"/>
      <c r="VR53" s="10"/>
      <c r="VS53" s="10"/>
      <c r="VT53" s="10"/>
      <c r="VU53" s="10"/>
      <c r="VV53" s="10"/>
      <c r="VW53" s="10"/>
      <c r="VX53" s="10"/>
      <c r="VY53" s="10"/>
      <c r="VZ53" s="10"/>
      <c r="WA53" s="10"/>
      <c r="WB53" s="10"/>
      <c r="WC53" s="10"/>
      <c r="WD53" s="10"/>
      <c r="WE53" s="10"/>
      <c r="WF53" s="10"/>
      <c r="WG53" s="10"/>
      <c r="WH53" s="10"/>
      <c r="WI53" s="10"/>
      <c r="WJ53" s="10"/>
      <c r="WK53" s="10"/>
      <c r="WL53" s="10"/>
      <c r="WM53" s="10"/>
      <c r="WN53" s="10"/>
      <c r="WO53" s="10"/>
      <c r="WP53" s="10"/>
      <c r="WQ53" s="10"/>
      <c r="WR53" s="10"/>
      <c r="WS53" s="10"/>
      <c r="WT53" s="10"/>
      <c r="WU53" s="10"/>
      <c r="WV53" s="10"/>
      <c r="WW53" s="10"/>
      <c r="WX53" s="10"/>
      <c r="WY53" s="10"/>
      <c r="WZ53" s="10"/>
      <c r="XA53" s="10"/>
      <c r="XB53" s="10"/>
      <c r="XC53" s="10"/>
      <c r="XD53" s="10"/>
      <c r="XE53" s="10"/>
      <c r="XF53" s="10"/>
      <c r="XG53" s="10"/>
      <c r="XH53" s="10"/>
      <c r="XI53" s="10"/>
      <c r="XJ53" s="10"/>
      <c r="XK53" s="10"/>
      <c r="XL53" s="10"/>
      <c r="XM53" s="10"/>
      <c r="XN53" s="10"/>
      <c r="XO53" s="10"/>
      <c r="XP53" s="10"/>
      <c r="XQ53" s="10"/>
      <c r="XR53" s="10"/>
      <c r="XS53" s="10"/>
      <c r="XT53" s="10"/>
      <c r="XU53" s="10"/>
      <c r="XV53" s="10"/>
      <c r="XW53" s="10"/>
      <c r="XX53" s="10"/>
      <c r="XY53" s="10"/>
      <c r="XZ53" s="10"/>
      <c r="YA53" s="10"/>
      <c r="YB53" s="10"/>
      <c r="YC53" s="10"/>
      <c r="YD53" s="10"/>
      <c r="YE53" s="10"/>
      <c r="YF53" s="10"/>
      <c r="YG53" s="10"/>
      <c r="YH53" s="10"/>
      <c r="YI53" s="10"/>
      <c r="YJ53" s="10"/>
      <c r="YK53" s="10"/>
      <c r="YL53" s="10"/>
      <c r="YM53" s="10"/>
      <c r="YN53" s="10"/>
      <c r="YO53" s="10"/>
      <c r="YP53" s="10"/>
      <c r="YQ53" s="10"/>
      <c r="YR53" s="10"/>
      <c r="YS53" s="10"/>
      <c r="YT53" s="10"/>
      <c r="YU53" s="10"/>
      <c r="YV53" s="10"/>
      <c r="YW53" s="10"/>
      <c r="YX53" s="10"/>
      <c r="YY53" s="10"/>
      <c r="YZ53" s="10"/>
      <c r="ZA53" s="10"/>
      <c r="ZB53" s="10"/>
      <c r="ZC53" s="10"/>
      <c r="ZD53" s="10"/>
      <c r="ZE53" s="10"/>
      <c r="ZF53" s="10"/>
      <c r="ZG53" s="10"/>
      <c r="ZH53" s="10"/>
      <c r="ZI53" s="10"/>
      <c r="ZJ53" s="10"/>
      <c r="ZK53" s="10"/>
      <c r="ZL53" s="10"/>
      <c r="ZM53" s="10"/>
      <c r="ZN53" s="10"/>
      <c r="ZO53" s="10"/>
      <c r="ZP53" s="10"/>
      <c r="ZQ53" s="10"/>
      <c r="ZR53" s="10"/>
      <c r="ZS53" s="10"/>
      <c r="ZT53" s="10"/>
      <c r="ZU53" s="10"/>
      <c r="ZV53" s="10"/>
      <c r="ZW53" s="10"/>
      <c r="ZX53" s="10"/>
      <c r="ZY53" s="10"/>
      <c r="ZZ53" s="10"/>
      <c r="AAA53" s="10"/>
      <c r="AAB53" s="10"/>
      <c r="AAC53" s="10"/>
      <c r="AAD53" s="10"/>
      <c r="AAE53" s="10"/>
      <c r="AAF53" s="10"/>
      <c r="AAG53" s="10"/>
      <c r="AAH53" s="10"/>
      <c r="AAI53" s="10"/>
      <c r="AAJ53" s="10"/>
      <c r="AAK53" s="10"/>
      <c r="AAL53" s="10"/>
      <c r="AAM53" s="10"/>
      <c r="AAN53" s="10"/>
      <c r="AAO53" s="10"/>
      <c r="AAP53" s="10"/>
      <c r="AAQ53" s="10"/>
      <c r="AAR53" s="10"/>
      <c r="AAS53" s="10"/>
      <c r="AAT53" s="10"/>
      <c r="AAU53" s="10"/>
      <c r="AAV53" s="10"/>
      <c r="AAW53" s="10"/>
      <c r="AAX53" s="10"/>
      <c r="AAY53" s="10"/>
      <c r="AAZ53" s="10"/>
      <c r="ABA53" s="10"/>
      <c r="ABB53" s="10"/>
      <c r="ABC53" s="10"/>
      <c r="ABD53" s="10"/>
      <c r="ABE53" s="10"/>
      <c r="ABF53" s="10"/>
      <c r="ABG53" s="10"/>
      <c r="ABH53" s="10"/>
      <c r="ABI53" s="10"/>
      <c r="ABJ53" s="10"/>
      <c r="ABK53" s="10"/>
      <c r="ABL53" s="10"/>
      <c r="ABM53" s="10"/>
      <c r="ABN53" s="10"/>
      <c r="ABO53" s="10"/>
      <c r="ABP53" s="10"/>
      <c r="ABQ53" s="10"/>
      <c r="ABR53" s="10"/>
      <c r="ABS53" s="10"/>
      <c r="ABT53" s="10"/>
      <c r="ABU53" s="10"/>
      <c r="ABV53" s="10"/>
      <c r="ABW53" s="10"/>
      <c r="ABX53" s="10"/>
      <c r="ABY53" s="10"/>
      <c r="ABZ53" s="10"/>
      <c r="ACA53" s="10"/>
      <c r="ACB53" s="10"/>
      <c r="ACC53" s="10"/>
      <c r="ACD53" s="10"/>
      <c r="ACE53" s="10"/>
      <c r="ACF53" s="10"/>
      <c r="ACG53" s="10"/>
      <c r="ACH53" s="10"/>
      <c r="ACI53" s="10"/>
      <c r="ACJ53" s="10"/>
      <c r="ACK53" s="10"/>
      <c r="ACL53" s="10"/>
      <c r="ACM53" s="10"/>
      <c r="ACN53" s="10"/>
      <c r="ACO53" s="10"/>
      <c r="ACP53" s="10"/>
      <c r="ACQ53" s="10"/>
      <c r="ACR53" s="10"/>
      <c r="ACS53" s="10"/>
      <c r="ACT53" s="10"/>
      <c r="ACU53" s="10"/>
      <c r="ACV53" s="10"/>
      <c r="ACW53" s="10"/>
      <c r="ACX53" s="10"/>
      <c r="ACY53" s="10"/>
      <c r="ACZ53" s="10"/>
      <c r="ADA53" s="10"/>
      <c r="ADB53" s="10"/>
      <c r="ADC53" s="10"/>
      <c r="ADD53" s="10"/>
      <c r="ADE53" s="10"/>
      <c r="ADF53" s="10"/>
      <c r="ADG53" s="10"/>
      <c r="ADH53" s="10"/>
      <c r="ADI53" s="10"/>
      <c r="ADJ53" s="10"/>
      <c r="ADK53" s="10"/>
      <c r="ADL53" s="10"/>
      <c r="ADM53" s="10"/>
      <c r="ADN53" s="10"/>
      <c r="ADO53" s="10"/>
      <c r="ADP53" s="10"/>
      <c r="ADQ53" s="10"/>
      <c r="ADR53" s="10"/>
      <c r="ADS53" s="10"/>
      <c r="ADT53" s="10"/>
      <c r="ADU53" s="10"/>
      <c r="ADV53" s="10"/>
      <c r="ADW53" s="10"/>
      <c r="ADX53" s="10"/>
      <c r="ADY53" s="10"/>
      <c r="ADZ53" s="10"/>
      <c r="AEA53" s="10"/>
      <c r="AEB53" s="10"/>
      <c r="AEC53" s="10"/>
      <c r="AED53" s="10"/>
      <c r="AEE53" s="10"/>
      <c r="AEF53" s="10"/>
      <c r="AEG53" s="10"/>
      <c r="AEH53" s="10"/>
      <c r="AEI53" s="10"/>
      <c r="AEJ53" s="10"/>
      <c r="AEK53" s="10"/>
      <c r="AEL53" s="10"/>
      <c r="AEM53" s="10"/>
      <c r="AEN53" s="10"/>
      <c r="AEO53" s="10"/>
      <c r="AEP53" s="10"/>
      <c r="AEQ53" s="10"/>
      <c r="AER53" s="10"/>
      <c r="AES53" s="10"/>
      <c r="AET53" s="10"/>
      <c r="AEU53" s="10"/>
      <c r="AEV53" s="10"/>
      <c r="AEW53" s="10"/>
      <c r="AEX53" s="10"/>
      <c r="AEY53" s="10"/>
      <c r="AEZ53" s="10"/>
      <c r="AFA53" s="10"/>
      <c r="AFB53" s="10"/>
      <c r="AFC53" s="10"/>
      <c r="AFD53" s="10"/>
      <c r="AFE53" s="10"/>
      <c r="AFF53" s="10"/>
      <c r="AFG53" s="10"/>
      <c r="AFH53" s="10"/>
      <c r="AFI53" s="10"/>
      <c r="AFJ53" s="10"/>
      <c r="AFK53" s="10"/>
      <c r="AFL53" s="10"/>
      <c r="AFM53" s="10"/>
      <c r="AFN53" s="10"/>
      <c r="AFO53" s="10"/>
      <c r="AFP53" s="10"/>
      <c r="AFQ53" s="10"/>
      <c r="AFR53" s="10"/>
      <c r="AFS53" s="10"/>
      <c r="AFT53" s="10"/>
      <c r="AFU53" s="10"/>
      <c r="AFV53" s="10"/>
      <c r="AFW53" s="10"/>
      <c r="AFX53" s="10"/>
      <c r="AFY53" s="10"/>
      <c r="AFZ53" s="10"/>
      <c r="AGA53" s="10"/>
      <c r="AGB53" s="10"/>
      <c r="AGC53" s="10"/>
      <c r="AGD53" s="10"/>
      <c r="AGE53" s="10"/>
      <c r="AGF53" s="10"/>
      <c r="AGG53" s="10"/>
      <c r="AGH53" s="10"/>
      <c r="AGI53" s="10"/>
      <c r="AGJ53" s="10"/>
      <c r="AGK53" s="10"/>
      <c r="AGL53" s="10"/>
      <c r="AGM53" s="10"/>
      <c r="AGN53" s="10"/>
      <c r="AGO53" s="10"/>
      <c r="AGP53" s="10"/>
      <c r="AGQ53" s="10"/>
      <c r="AGR53" s="10"/>
      <c r="AGS53" s="10"/>
      <c r="AGT53" s="10"/>
      <c r="AGU53" s="10"/>
      <c r="AGV53" s="10"/>
      <c r="AGW53" s="10"/>
      <c r="AGX53" s="10"/>
      <c r="AGY53" s="10"/>
      <c r="AGZ53" s="10"/>
      <c r="AHA53" s="10"/>
      <c r="AHB53" s="10"/>
      <c r="AHC53" s="10"/>
      <c r="AHD53" s="10"/>
      <c r="AHE53" s="10"/>
      <c r="AHF53" s="10"/>
      <c r="AHG53" s="10"/>
      <c r="AHH53" s="10"/>
      <c r="AHI53" s="10"/>
      <c r="AHJ53" s="10"/>
      <c r="AHK53" s="10"/>
      <c r="AHL53" s="10"/>
      <c r="AHM53" s="10"/>
      <c r="AHN53" s="10"/>
      <c r="AHO53" s="10"/>
      <c r="AHP53" s="10"/>
      <c r="AHQ53" s="10"/>
      <c r="AHR53" s="10"/>
      <c r="AHS53" s="10"/>
      <c r="AHT53" s="10"/>
      <c r="AHU53" s="10"/>
      <c r="AHV53" s="10"/>
      <c r="AHW53" s="10"/>
      <c r="AHX53" s="10"/>
      <c r="AHY53" s="10"/>
      <c r="AHZ53" s="10"/>
      <c r="AIA53" s="10"/>
      <c r="AIB53" s="10"/>
      <c r="AIC53" s="10"/>
      <c r="AID53" s="10"/>
      <c r="AIE53" s="10"/>
      <c r="AIF53" s="10"/>
      <c r="AIG53" s="10"/>
      <c r="AIH53" s="10"/>
      <c r="AII53" s="10"/>
      <c r="AIJ53" s="10"/>
      <c r="AIK53" s="10"/>
      <c r="AIL53" s="10"/>
      <c r="AIM53" s="10"/>
      <c r="AIN53" s="10"/>
      <c r="AIO53" s="10"/>
      <c r="AIP53" s="10"/>
      <c r="AIQ53" s="10"/>
      <c r="AIR53" s="10"/>
      <c r="AIS53" s="10"/>
      <c r="AIT53" s="10"/>
      <c r="AIU53" s="10"/>
      <c r="AIV53" s="10"/>
      <c r="AIW53" s="10"/>
      <c r="AIX53" s="10"/>
      <c r="AIY53" s="10"/>
      <c r="AIZ53" s="10"/>
      <c r="AJA53" s="10"/>
      <c r="AJB53" s="10"/>
      <c r="AJC53" s="10"/>
      <c r="AJD53" s="10"/>
      <c r="AJE53" s="10"/>
      <c r="AJF53" s="10"/>
      <c r="AJG53" s="10"/>
      <c r="AJH53" s="10"/>
      <c r="AJI53" s="10"/>
      <c r="AJJ53" s="10"/>
      <c r="AJK53" s="10"/>
      <c r="AJL53" s="10"/>
      <c r="AJM53" s="10"/>
      <c r="AJN53" s="10"/>
      <c r="AJO53" s="10"/>
      <c r="AJP53" s="10"/>
      <c r="AJQ53" s="10"/>
      <c r="AJR53" s="10"/>
      <c r="AJS53" s="10"/>
      <c r="AJT53" s="10"/>
      <c r="AJU53" s="10"/>
      <c r="AJV53" s="10"/>
      <c r="AJW53" s="10"/>
      <c r="AJX53" s="10"/>
      <c r="AJY53" s="10"/>
      <c r="AJZ53" s="10"/>
      <c r="AKA53" s="10"/>
      <c r="AKB53" s="10"/>
      <c r="AKC53" s="10"/>
      <c r="AKD53" s="10"/>
      <c r="AKE53" s="10"/>
      <c r="AKF53" s="10"/>
      <c r="AKG53" s="10"/>
      <c r="AKH53" s="10"/>
      <c r="AKI53" s="10"/>
      <c r="AKJ53" s="10"/>
      <c r="AKK53" s="10"/>
      <c r="AKL53" s="10"/>
      <c r="AKM53" s="10"/>
      <c r="AKN53" s="10"/>
      <c r="AKO53" s="10"/>
      <c r="AKP53" s="10"/>
      <c r="AKQ53" s="10"/>
      <c r="AKR53" s="10"/>
      <c r="AKS53" s="10"/>
      <c r="AKT53" s="10"/>
      <c r="AKU53" s="10"/>
      <c r="AKV53" s="10"/>
      <c r="AKW53" s="10"/>
      <c r="AKX53" s="10"/>
      <c r="AKY53" s="10"/>
      <c r="AKZ53" s="10"/>
      <c r="ALA53" s="10"/>
      <c r="ALB53" s="10"/>
      <c r="ALC53" s="10"/>
      <c r="ALD53" s="10"/>
      <c r="ALE53" s="10"/>
      <c r="ALF53" s="10"/>
      <c r="ALG53" s="10"/>
      <c r="ALH53" s="10"/>
      <c r="ALI53" s="10"/>
      <c r="ALJ53" s="10"/>
      <c r="ALK53" s="10"/>
      <c r="ALL53" s="10"/>
      <c r="ALM53" s="10"/>
      <c r="ALN53" s="10"/>
      <c r="ALO53" s="10"/>
      <c r="ALP53" s="10"/>
      <c r="ALQ53" s="10"/>
      <c r="ALR53" s="10"/>
      <c r="ALS53" s="10"/>
      <c r="ALT53" s="10"/>
      <c r="ALU53" s="10"/>
      <c r="ALV53" s="10"/>
      <c r="ALW53" s="10"/>
      <c r="ALX53" s="10"/>
      <c r="ALY53" s="10"/>
      <c r="ALZ53" s="10"/>
      <c r="AMA53" s="10"/>
      <c r="AMB53" s="10"/>
      <c r="AMC53" s="10"/>
      <c r="AMD53" s="10"/>
      <c r="AME53" s="10"/>
      <c r="AMF53" s="10"/>
      <c r="AMG53" s="10"/>
      <c r="AMH53" s="10"/>
      <c r="AMI53" s="10"/>
      <c r="AMJ53" s="10"/>
      <c r="AMK53" s="10"/>
      <c r="AML53" s="10"/>
      <c r="AMM53" s="10"/>
      <c r="AMN53" s="10"/>
      <c r="AMO53" s="10"/>
      <c r="AMP53" s="10"/>
      <c r="AMQ53" s="10"/>
      <c r="AMR53" s="10"/>
      <c r="AMS53" s="10"/>
      <c r="AMT53" s="10"/>
      <c r="AMU53" s="10"/>
      <c r="AMV53" s="10"/>
      <c r="AMW53" s="10"/>
      <c r="AMX53" s="10"/>
      <c r="AMY53" s="10"/>
      <c r="AMZ53" s="10"/>
      <c r="ANA53" s="10"/>
      <c r="ANB53" s="10"/>
      <c r="ANC53" s="10"/>
      <c r="AND53" s="10"/>
      <c r="ANE53" s="10"/>
      <c r="ANF53" s="10"/>
      <c r="ANG53" s="10"/>
      <c r="ANH53" s="10"/>
      <c r="ANI53" s="10"/>
      <c r="ANJ53" s="10"/>
      <c r="ANK53" s="10"/>
      <c r="ANL53" s="10"/>
      <c r="ANM53" s="10"/>
      <c r="ANN53" s="10"/>
      <c r="ANO53" s="10"/>
      <c r="ANP53" s="10"/>
      <c r="ANQ53" s="10"/>
      <c r="ANR53" s="10"/>
      <c r="ANS53" s="10"/>
      <c r="ANT53" s="10"/>
      <c r="ANU53" s="10"/>
      <c r="ANV53" s="10"/>
      <c r="ANW53" s="10"/>
      <c r="ANX53" s="10"/>
      <c r="ANY53" s="10"/>
      <c r="ANZ53" s="10"/>
      <c r="AOA53" s="10"/>
      <c r="AOB53" s="10"/>
      <c r="AOC53" s="10"/>
      <c r="AOD53" s="10"/>
      <c r="AOE53" s="10"/>
      <c r="AOF53" s="10"/>
      <c r="AOG53" s="10"/>
      <c r="AOH53" s="10"/>
      <c r="AOI53" s="10"/>
      <c r="AOJ53" s="10"/>
      <c r="AOK53" s="10"/>
      <c r="AOL53" s="10"/>
      <c r="AOM53" s="10"/>
      <c r="AON53" s="10"/>
      <c r="AOO53" s="10"/>
      <c r="AOP53" s="10"/>
      <c r="AOQ53" s="10"/>
      <c r="AOR53" s="10"/>
      <c r="AOS53" s="10"/>
      <c r="AOT53" s="10"/>
      <c r="AOU53" s="10"/>
      <c r="AOV53" s="10"/>
      <c r="AOW53" s="10"/>
      <c r="AOX53" s="10"/>
      <c r="AOY53" s="10"/>
      <c r="AOZ53" s="10"/>
      <c r="APA53" s="10"/>
      <c r="APB53" s="10"/>
      <c r="APC53" s="10"/>
      <c r="APD53" s="10"/>
      <c r="APE53" s="10"/>
      <c r="APF53" s="10"/>
      <c r="APG53" s="10"/>
      <c r="APH53" s="10"/>
      <c r="API53" s="10"/>
      <c r="APJ53" s="10"/>
      <c r="APK53" s="10"/>
      <c r="APL53" s="10"/>
      <c r="APM53" s="10"/>
      <c r="APN53" s="10"/>
      <c r="APO53" s="10"/>
      <c r="APP53" s="10"/>
      <c r="APQ53" s="10"/>
      <c r="APR53" s="10"/>
      <c r="APS53" s="10"/>
      <c r="APT53" s="10"/>
      <c r="APU53" s="10"/>
      <c r="APV53" s="10"/>
      <c r="APW53" s="10"/>
      <c r="APX53" s="10"/>
      <c r="APY53" s="10"/>
      <c r="APZ53" s="10"/>
      <c r="AQA53" s="10"/>
      <c r="AQB53" s="10"/>
      <c r="AQC53" s="10"/>
      <c r="AQD53" s="10"/>
      <c r="AQE53" s="10"/>
      <c r="AQF53" s="10"/>
      <c r="AQG53" s="10"/>
      <c r="AQH53" s="10"/>
      <c r="AQI53" s="10"/>
      <c r="AQJ53" s="10"/>
      <c r="AQK53" s="10"/>
      <c r="AQL53" s="10"/>
      <c r="AQM53" s="10"/>
      <c r="AQN53" s="10"/>
      <c r="AQO53" s="10"/>
      <c r="AQP53" s="10"/>
      <c r="AQQ53" s="10"/>
      <c r="AQR53" s="10"/>
      <c r="AQS53" s="10"/>
      <c r="AQT53" s="10"/>
      <c r="AQU53" s="10"/>
      <c r="AQV53" s="10"/>
      <c r="AQW53" s="10"/>
      <c r="AQX53" s="10"/>
      <c r="AQY53" s="10"/>
      <c r="AQZ53" s="10"/>
      <c r="ARA53" s="10"/>
      <c r="ARB53" s="10"/>
      <c r="ARC53" s="10"/>
      <c r="ARD53" s="10"/>
      <c r="ARE53" s="10"/>
      <c r="ARF53" s="10"/>
      <c r="ARG53" s="10"/>
      <c r="ARH53" s="10"/>
      <c r="ARI53" s="10"/>
      <c r="ARJ53" s="10"/>
      <c r="ARK53" s="10"/>
      <c r="ARL53" s="10"/>
      <c r="ARM53" s="10"/>
      <c r="ARN53" s="10"/>
      <c r="ARO53" s="10"/>
      <c r="ARP53" s="10"/>
      <c r="ARQ53" s="10"/>
      <c r="ARR53" s="10"/>
      <c r="ARS53" s="10"/>
      <c r="ART53" s="10"/>
      <c r="ARU53" s="10"/>
      <c r="ARV53" s="10"/>
      <c r="ARW53" s="10"/>
      <c r="ARX53" s="10"/>
      <c r="ARY53" s="10"/>
      <c r="ARZ53" s="10"/>
      <c r="ASA53" s="10"/>
      <c r="ASB53" s="10"/>
      <c r="ASC53" s="10"/>
      <c r="ASD53" s="10"/>
      <c r="ASE53" s="10"/>
      <c r="ASF53" s="10"/>
      <c r="ASG53" s="10"/>
      <c r="ASH53" s="10"/>
      <c r="ASI53" s="10"/>
      <c r="ASJ53" s="10"/>
      <c r="ASK53" s="10"/>
      <c r="ASL53" s="10"/>
      <c r="ASM53" s="10"/>
      <c r="ASN53" s="10"/>
      <c r="ASO53" s="10"/>
      <c r="ASP53" s="10"/>
      <c r="ASQ53" s="10"/>
      <c r="ASR53" s="10"/>
      <c r="ASS53" s="10"/>
      <c r="AST53" s="10"/>
      <c r="ASU53" s="10"/>
      <c r="ASV53" s="10"/>
      <c r="ASW53" s="10"/>
      <c r="ASX53" s="10"/>
      <c r="ASY53" s="10"/>
      <c r="ASZ53" s="10"/>
      <c r="ATA53" s="10"/>
      <c r="ATB53" s="10"/>
      <c r="ATC53" s="10"/>
      <c r="ATD53" s="10"/>
      <c r="ATE53" s="10"/>
      <c r="ATF53" s="10"/>
      <c r="ATG53" s="10"/>
      <c r="ATH53" s="10"/>
      <c r="ATI53" s="10"/>
      <c r="ATJ53" s="10"/>
      <c r="ATK53" s="10"/>
      <c r="ATL53" s="10"/>
      <c r="ATM53" s="10"/>
      <c r="ATN53" s="10"/>
      <c r="ATO53" s="10"/>
      <c r="ATP53" s="10"/>
      <c r="ATQ53" s="10"/>
      <c r="ATR53" s="10"/>
      <c r="ATS53" s="10"/>
      <c r="ATT53" s="10"/>
      <c r="ATU53" s="10"/>
      <c r="ATV53" s="10"/>
      <c r="ATW53" s="10"/>
      <c r="ATX53" s="10"/>
      <c r="ATY53" s="10"/>
      <c r="ATZ53" s="10"/>
      <c r="AUA53" s="10"/>
      <c r="AUB53" s="10"/>
      <c r="AUC53" s="10"/>
      <c r="AUD53" s="10"/>
      <c r="AUE53" s="10"/>
      <c r="AUF53" s="10"/>
      <c r="AUG53" s="10"/>
      <c r="AUH53" s="10"/>
      <c r="AUI53" s="10"/>
      <c r="AUJ53" s="10"/>
      <c r="AUK53" s="10"/>
      <c r="AUL53" s="10"/>
      <c r="AUM53" s="10"/>
      <c r="AUN53" s="10"/>
      <c r="AUO53" s="10"/>
      <c r="AUP53" s="10"/>
      <c r="AUQ53" s="10"/>
      <c r="AUR53" s="10"/>
      <c r="AUS53" s="10"/>
      <c r="AUT53" s="10"/>
      <c r="AUU53" s="10"/>
      <c r="AUV53" s="10"/>
      <c r="AUW53" s="10"/>
      <c r="AUX53" s="10"/>
      <c r="AUY53" s="10"/>
      <c r="AUZ53" s="10"/>
      <c r="AVA53" s="10"/>
      <c r="AVB53" s="10"/>
      <c r="AVC53" s="10"/>
      <c r="AVD53" s="10"/>
      <c r="AVE53" s="10"/>
      <c r="AVF53" s="10"/>
      <c r="AVG53" s="10"/>
      <c r="AVH53" s="10"/>
      <c r="AVI53" s="10"/>
      <c r="AVJ53" s="10"/>
      <c r="AVK53" s="10"/>
      <c r="AVL53" s="10"/>
      <c r="AVM53" s="10"/>
      <c r="AVN53" s="10"/>
      <c r="AVO53" s="10"/>
      <c r="AVP53" s="10"/>
      <c r="AVQ53" s="10"/>
      <c r="AVR53" s="10"/>
      <c r="AVS53" s="10"/>
      <c r="AVT53" s="10"/>
      <c r="AVU53" s="10"/>
      <c r="AVV53" s="10"/>
      <c r="AVW53" s="10"/>
      <c r="AVX53" s="10"/>
      <c r="AVY53" s="10"/>
      <c r="AVZ53" s="10"/>
      <c r="AWA53" s="10"/>
      <c r="AWB53" s="10"/>
      <c r="AWC53" s="10"/>
      <c r="AWD53" s="10"/>
      <c r="AWE53" s="10"/>
      <c r="AWF53" s="10"/>
      <c r="AWG53" s="10"/>
      <c r="AWH53" s="10"/>
      <c r="AWI53" s="10"/>
      <c r="AWJ53" s="10"/>
      <c r="AWK53" s="10"/>
      <c r="AWL53" s="10"/>
      <c r="AWM53" s="10"/>
      <c r="AWN53" s="10"/>
      <c r="AWO53" s="10"/>
      <c r="AWP53" s="10"/>
      <c r="AWQ53" s="10"/>
      <c r="AWR53" s="10"/>
      <c r="AWS53" s="10"/>
      <c r="AWT53" s="10"/>
      <c r="AWU53" s="10"/>
      <c r="AWV53" s="10"/>
      <c r="AWW53" s="10"/>
      <c r="AWX53" s="10"/>
      <c r="AWY53" s="10"/>
      <c r="AWZ53" s="10"/>
      <c r="AXA53" s="10"/>
      <c r="AXB53" s="10"/>
      <c r="AXC53" s="10"/>
      <c r="AXD53" s="10"/>
      <c r="AXE53" s="10"/>
      <c r="AXF53" s="10"/>
      <c r="AXG53" s="10"/>
      <c r="AXH53" s="10"/>
      <c r="AXI53" s="10"/>
      <c r="AXJ53" s="10"/>
      <c r="AXK53" s="10"/>
      <c r="AXL53" s="10"/>
      <c r="AXM53" s="10"/>
      <c r="AXN53" s="10"/>
      <c r="AXO53" s="10"/>
      <c r="AXP53" s="10"/>
      <c r="AXQ53" s="10"/>
      <c r="AXR53" s="10"/>
      <c r="AXS53" s="10"/>
      <c r="AXT53" s="10"/>
      <c r="AXU53" s="10"/>
      <c r="AXV53" s="10"/>
      <c r="AXW53" s="10"/>
      <c r="AXX53" s="10"/>
      <c r="AXY53" s="10"/>
      <c r="AXZ53" s="10"/>
      <c r="AYA53" s="10"/>
      <c r="AYB53" s="10"/>
      <c r="AYC53" s="10"/>
      <c r="AYD53" s="10"/>
      <c r="AYE53" s="10"/>
      <c r="AYF53" s="10"/>
      <c r="AYG53" s="10"/>
      <c r="AYH53" s="10"/>
      <c r="AYI53" s="10"/>
      <c r="AYJ53" s="10"/>
      <c r="AYK53" s="10"/>
      <c r="AYL53" s="10"/>
      <c r="AYM53" s="10"/>
      <c r="AYN53" s="10"/>
      <c r="AYO53" s="10"/>
      <c r="AYP53" s="10"/>
      <c r="AYQ53" s="10"/>
      <c r="AYR53" s="10"/>
      <c r="AYS53" s="10"/>
      <c r="AYT53" s="10"/>
      <c r="AYU53" s="10"/>
      <c r="AYV53" s="10"/>
      <c r="AYW53" s="10"/>
      <c r="AYX53" s="10"/>
      <c r="AYY53" s="10"/>
      <c r="AYZ53" s="10"/>
      <c r="AZA53" s="10"/>
      <c r="AZB53" s="10"/>
      <c r="AZC53" s="10"/>
      <c r="AZD53" s="10"/>
      <c r="AZE53" s="10"/>
      <c r="AZF53" s="10"/>
      <c r="AZG53" s="10"/>
      <c r="AZH53" s="10"/>
      <c r="AZI53" s="10"/>
      <c r="AZJ53" s="10"/>
      <c r="AZK53" s="10"/>
      <c r="AZL53" s="10"/>
      <c r="AZM53" s="10"/>
      <c r="AZN53" s="10"/>
      <c r="AZO53" s="10"/>
      <c r="AZP53" s="10"/>
      <c r="AZQ53" s="10"/>
      <c r="AZR53" s="10"/>
      <c r="AZS53" s="10"/>
      <c r="AZT53" s="10"/>
      <c r="AZU53" s="10"/>
      <c r="AZV53" s="10"/>
      <c r="AZW53" s="10"/>
      <c r="AZX53" s="10"/>
      <c r="AZY53" s="10"/>
      <c r="AZZ53" s="10"/>
      <c r="BAA53" s="10"/>
      <c r="BAB53" s="10"/>
      <c r="BAC53" s="10"/>
      <c r="BAD53" s="10"/>
      <c r="BAE53" s="10"/>
      <c r="BAF53" s="10"/>
      <c r="BAG53" s="10"/>
      <c r="BAH53" s="10"/>
      <c r="BAI53" s="10"/>
      <c r="BAJ53" s="10"/>
      <c r="BAK53" s="10"/>
      <c r="BAL53" s="10"/>
      <c r="BAM53" s="10"/>
      <c r="BAN53" s="10"/>
      <c r="BAO53" s="10"/>
      <c r="BAP53" s="10"/>
      <c r="BAQ53" s="10"/>
      <c r="BAR53" s="10"/>
      <c r="BAS53" s="10"/>
      <c r="BAT53" s="10"/>
      <c r="BAU53" s="10"/>
      <c r="BAV53" s="10"/>
      <c r="BAW53" s="10"/>
      <c r="BAX53" s="10"/>
      <c r="BAY53" s="10"/>
      <c r="BAZ53" s="10"/>
      <c r="BBA53" s="10"/>
      <c r="BBB53" s="10"/>
      <c r="BBC53" s="10"/>
      <c r="BBD53" s="10"/>
      <c r="BBE53" s="10"/>
      <c r="BBF53" s="10"/>
      <c r="BBG53" s="10"/>
      <c r="BBH53" s="10"/>
      <c r="BBI53" s="10"/>
      <c r="BBJ53" s="10"/>
      <c r="BBK53" s="10"/>
      <c r="BBL53" s="10"/>
      <c r="BBM53" s="10"/>
      <c r="BBN53" s="10"/>
      <c r="BBO53" s="10"/>
      <c r="BBP53" s="10"/>
      <c r="BBQ53" s="10"/>
      <c r="BBR53" s="10"/>
      <c r="BBS53" s="10"/>
      <c r="BBT53" s="10"/>
      <c r="BBU53" s="10"/>
      <c r="BBV53" s="10"/>
      <c r="BBW53" s="10"/>
      <c r="BBX53" s="10"/>
      <c r="BBY53" s="10"/>
      <c r="BBZ53" s="10"/>
      <c r="BCA53" s="10"/>
      <c r="BCB53" s="10"/>
      <c r="BCC53" s="10"/>
      <c r="BCD53" s="10"/>
      <c r="BCE53" s="10"/>
      <c r="BCF53" s="10"/>
      <c r="BCG53" s="10"/>
      <c r="BCH53" s="10"/>
      <c r="BCI53" s="10"/>
      <c r="BCJ53" s="10"/>
      <c r="BCK53" s="10"/>
      <c r="BCL53" s="10"/>
      <c r="BCM53" s="10"/>
      <c r="BCN53" s="10"/>
      <c r="BCO53" s="10"/>
      <c r="BCP53" s="10"/>
      <c r="BCQ53" s="10"/>
      <c r="BCR53" s="10"/>
      <c r="BCS53" s="10"/>
      <c r="BCT53" s="10"/>
      <c r="BCU53" s="10"/>
      <c r="BCV53" s="10"/>
      <c r="BCW53" s="10"/>
      <c r="BCX53" s="10"/>
      <c r="BCY53" s="10"/>
      <c r="BCZ53" s="10"/>
      <c r="BDA53" s="10"/>
      <c r="BDB53" s="10"/>
      <c r="BDC53" s="10"/>
      <c r="BDD53" s="10"/>
      <c r="BDE53" s="10"/>
      <c r="BDF53" s="10"/>
      <c r="BDG53" s="10"/>
      <c r="BDH53" s="10"/>
      <c r="BDI53" s="10"/>
      <c r="BDJ53" s="10"/>
      <c r="BDK53" s="10"/>
      <c r="BDL53" s="10"/>
      <c r="BDM53" s="10"/>
      <c r="BDN53" s="10"/>
      <c r="BDO53" s="10"/>
      <c r="BDP53" s="10"/>
      <c r="BDQ53" s="10"/>
      <c r="BDR53" s="10"/>
      <c r="BDS53" s="10"/>
      <c r="BDT53" s="10"/>
      <c r="BDU53" s="10"/>
      <c r="BDV53" s="10"/>
      <c r="BDW53" s="10"/>
      <c r="BDX53" s="10"/>
      <c r="BDY53" s="10"/>
      <c r="BDZ53" s="10"/>
      <c r="BEA53" s="10"/>
      <c r="BEB53" s="10"/>
      <c r="BEC53" s="10"/>
      <c r="BED53" s="10"/>
      <c r="BEE53" s="10"/>
      <c r="BEF53" s="10"/>
      <c r="BEG53" s="10"/>
      <c r="BEH53" s="10"/>
      <c r="BEI53" s="10"/>
      <c r="BEJ53" s="10"/>
      <c r="BEK53" s="10"/>
      <c r="BEL53" s="10"/>
      <c r="BEM53" s="10"/>
      <c r="BEN53" s="10"/>
      <c r="BEO53" s="10"/>
      <c r="BEP53" s="10"/>
      <c r="BEQ53" s="10"/>
      <c r="BER53" s="10"/>
      <c r="BES53" s="10"/>
      <c r="BET53" s="10"/>
      <c r="BEU53" s="10"/>
      <c r="BEV53" s="10"/>
      <c r="BEW53" s="10"/>
      <c r="BEX53" s="10"/>
      <c r="BEY53" s="10"/>
      <c r="BEZ53" s="10"/>
      <c r="BFA53" s="10"/>
      <c r="BFB53" s="10"/>
      <c r="BFC53" s="10"/>
      <c r="BFD53" s="10"/>
      <c r="BFE53" s="10"/>
      <c r="BFF53" s="10"/>
      <c r="BFG53" s="10"/>
      <c r="BFH53" s="10"/>
      <c r="BFI53" s="10"/>
      <c r="BFJ53" s="10"/>
      <c r="BFK53" s="10"/>
      <c r="BFL53" s="10"/>
      <c r="BFM53" s="10"/>
      <c r="BFN53" s="10"/>
      <c r="BFO53" s="10"/>
      <c r="BFP53" s="10"/>
      <c r="BFQ53" s="10"/>
      <c r="BFR53" s="10"/>
      <c r="BFS53" s="10"/>
      <c r="BFT53" s="10"/>
      <c r="BFU53" s="10"/>
      <c r="BFV53" s="10"/>
      <c r="BFW53" s="10"/>
      <c r="BFX53" s="10"/>
      <c r="BFY53" s="10"/>
      <c r="BFZ53" s="10"/>
      <c r="BGA53" s="10"/>
      <c r="BGB53" s="10"/>
      <c r="BGC53" s="10"/>
      <c r="BGD53" s="10"/>
      <c r="BGE53" s="10"/>
      <c r="BGF53" s="10"/>
      <c r="BGG53" s="10"/>
      <c r="BGH53" s="10"/>
      <c r="BGI53" s="10"/>
      <c r="BGJ53" s="10"/>
      <c r="BGK53" s="10"/>
      <c r="BGL53" s="10"/>
      <c r="BGM53" s="10"/>
      <c r="BGN53" s="10"/>
      <c r="BGO53" s="10"/>
      <c r="BGP53" s="10"/>
      <c r="BGQ53" s="10"/>
      <c r="BGR53" s="10"/>
      <c r="BGS53" s="10"/>
      <c r="BGT53" s="10"/>
      <c r="BGU53" s="10"/>
      <c r="BGV53" s="10"/>
      <c r="BGW53" s="10"/>
      <c r="BGX53" s="10"/>
      <c r="BGY53" s="10"/>
      <c r="BGZ53" s="10"/>
      <c r="BHA53" s="10"/>
      <c r="BHB53" s="10"/>
      <c r="BHC53" s="10"/>
      <c r="BHD53" s="10"/>
      <c r="BHE53" s="10"/>
      <c r="BHF53" s="10"/>
      <c r="BHG53" s="10"/>
      <c r="BHH53" s="10"/>
      <c r="BHI53" s="10"/>
      <c r="BHJ53" s="10"/>
      <c r="BHK53" s="10"/>
      <c r="BHL53" s="10"/>
      <c r="BHM53" s="10"/>
      <c r="BHN53" s="10"/>
      <c r="BHO53" s="10"/>
      <c r="BHP53" s="10"/>
      <c r="BHQ53" s="10"/>
      <c r="BHR53" s="10"/>
      <c r="BHS53" s="10"/>
      <c r="BHT53" s="10"/>
      <c r="BHU53" s="10"/>
      <c r="BHV53" s="10"/>
      <c r="BHW53" s="10"/>
      <c r="BHX53" s="10"/>
      <c r="BHY53" s="10"/>
      <c r="BHZ53" s="10"/>
      <c r="BIA53" s="10"/>
      <c r="BIB53" s="10"/>
      <c r="BIC53" s="10"/>
      <c r="BID53" s="10"/>
      <c r="BIE53" s="10"/>
      <c r="BIF53" s="10"/>
      <c r="BIG53" s="10"/>
      <c r="BIH53" s="10"/>
      <c r="BII53" s="10"/>
      <c r="BIJ53" s="10"/>
      <c r="BIK53" s="10"/>
      <c r="BIL53" s="10"/>
      <c r="BIM53" s="10"/>
      <c r="BIN53" s="10"/>
      <c r="BIO53" s="10"/>
      <c r="BIP53" s="10"/>
      <c r="BIQ53" s="10"/>
      <c r="BIR53" s="10"/>
      <c r="BIS53" s="10"/>
      <c r="BIT53" s="10"/>
      <c r="BIU53" s="10"/>
      <c r="BIV53" s="10"/>
      <c r="BIW53" s="10"/>
      <c r="BIX53" s="10"/>
      <c r="BIY53" s="10"/>
      <c r="BIZ53" s="10"/>
      <c r="BJA53" s="10"/>
      <c r="BJB53" s="10"/>
      <c r="BJC53" s="10"/>
      <c r="BJD53" s="10"/>
      <c r="BJE53" s="10"/>
      <c r="BJF53" s="10"/>
      <c r="BJG53" s="10"/>
      <c r="BJH53" s="10"/>
      <c r="BJI53" s="10"/>
      <c r="BJJ53" s="10"/>
      <c r="BJK53" s="10"/>
      <c r="BJL53" s="10"/>
      <c r="BJM53" s="10"/>
      <c r="BJN53" s="10"/>
      <c r="BJO53" s="10"/>
      <c r="BJP53" s="10"/>
      <c r="BJQ53" s="10"/>
      <c r="BJR53" s="10"/>
      <c r="BJS53" s="10"/>
      <c r="BJT53" s="10"/>
      <c r="BJU53" s="10"/>
      <c r="BJV53" s="10"/>
      <c r="BJW53" s="10"/>
      <c r="BJX53" s="10"/>
      <c r="BJY53" s="10"/>
      <c r="BJZ53" s="10"/>
      <c r="BKA53" s="10"/>
      <c r="BKB53" s="10"/>
      <c r="BKC53" s="10"/>
      <c r="BKD53" s="10"/>
      <c r="BKE53" s="10"/>
      <c r="BKF53" s="10"/>
      <c r="BKG53" s="10"/>
      <c r="BKH53" s="10"/>
      <c r="BKI53" s="10"/>
      <c r="BKJ53" s="10"/>
      <c r="BKK53" s="10"/>
      <c r="BKL53" s="10"/>
      <c r="BKM53" s="10"/>
      <c r="BKN53" s="10"/>
      <c r="BKO53" s="10"/>
      <c r="BKP53" s="10"/>
      <c r="BKQ53" s="10"/>
      <c r="BKR53" s="10"/>
      <c r="BKS53" s="10"/>
      <c r="BKT53" s="10"/>
      <c r="BKU53" s="10"/>
      <c r="BKV53" s="10"/>
      <c r="BKW53" s="10"/>
      <c r="BKX53" s="10"/>
      <c r="BKY53" s="10"/>
      <c r="BKZ53" s="10"/>
      <c r="BLA53" s="10"/>
      <c r="BLB53" s="10"/>
      <c r="BLC53" s="10"/>
      <c r="BLD53" s="10"/>
      <c r="BLE53" s="10"/>
      <c r="BLF53" s="10"/>
      <c r="BLG53" s="10"/>
      <c r="BLH53" s="10"/>
      <c r="BLI53" s="10"/>
      <c r="BLJ53" s="10"/>
      <c r="BLK53" s="10"/>
      <c r="BLL53" s="10"/>
      <c r="BLM53" s="10"/>
      <c r="BLN53" s="10"/>
      <c r="BLO53" s="10"/>
      <c r="BLP53" s="10"/>
      <c r="BLQ53" s="10"/>
      <c r="BLR53" s="10"/>
      <c r="BLS53" s="10"/>
      <c r="BLT53" s="10"/>
      <c r="BLU53" s="10"/>
      <c r="BLV53" s="10"/>
      <c r="BLW53" s="10"/>
      <c r="BLX53" s="10"/>
      <c r="BLY53" s="10"/>
      <c r="BLZ53" s="10"/>
      <c r="BMA53" s="10"/>
      <c r="BMB53" s="10"/>
      <c r="BMC53" s="10"/>
      <c r="BMD53" s="10"/>
      <c r="BME53" s="10"/>
      <c r="BMF53" s="10"/>
      <c r="BMG53" s="10"/>
      <c r="BMH53" s="10"/>
      <c r="BMI53" s="10"/>
      <c r="BMJ53" s="10"/>
      <c r="BMK53" s="10"/>
      <c r="BML53" s="10"/>
      <c r="BMM53" s="10"/>
      <c r="BMN53" s="10"/>
      <c r="BMO53" s="10"/>
      <c r="BMP53" s="10"/>
      <c r="BMQ53" s="10"/>
      <c r="BMR53" s="10"/>
      <c r="BMS53" s="10"/>
      <c r="BMT53" s="10"/>
      <c r="BMU53" s="10"/>
      <c r="BMV53" s="10"/>
      <c r="BMW53" s="10"/>
      <c r="BMX53" s="10"/>
      <c r="BMY53" s="10"/>
      <c r="BMZ53" s="10"/>
      <c r="BNA53" s="10"/>
      <c r="BNB53" s="10"/>
      <c r="BNC53" s="10"/>
      <c r="BND53" s="10"/>
      <c r="BNE53" s="10"/>
      <c r="BNF53" s="10"/>
      <c r="BNG53" s="10"/>
      <c r="BNH53" s="10"/>
      <c r="BNI53" s="10"/>
      <c r="BNJ53" s="10"/>
      <c r="BNK53" s="10"/>
      <c r="BNL53" s="10"/>
      <c r="BNM53" s="10"/>
      <c r="BNN53" s="10"/>
      <c r="BNO53" s="10"/>
      <c r="BNP53" s="10"/>
      <c r="BNQ53" s="10"/>
      <c r="BNR53" s="10"/>
      <c r="BNS53" s="10"/>
      <c r="BNT53" s="10"/>
      <c r="BNU53" s="10"/>
      <c r="BNV53" s="10"/>
      <c r="BNW53" s="10"/>
      <c r="BNX53" s="10"/>
      <c r="BNY53" s="10"/>
      <c r="BNZ53" s="10"/>
      <c r="BOA53" s="10"/>
      <c r="BOB53" s="10"/>
      <c r="BOC53" s="10"/>
      <c r="BOD53" s="10"/>
      <c r="BOE53" s="10"/>
      <c r="BOF53" s="10"/>
      <c r="BOG53" s="10"/>
      <c r="BOH53" s="10"/>
      <c r="BOI53" s="10"/>
      <c r="BOJ53" s="10"/>
      <c r="BOK53" s="10"/>
      <c r="BOL53" s="10"/>
      <c r="BOM53" s="10"/>
      <c r="BON53" s="10"/>
      <c r="BOO53" s="10"/>
      <c r="BOP53" s="10"/>
      <c r="BOQ53" s="10"/>
      <c r="BOR53" s="10"/>
      <c r="BOS53" s="10"/>
      <c r="BOT53" s="10"/>
      <c r="BOU53" s="10"/>
      <c r="BOV53" s="10"/>
      <c r="BOW53" s="10"/>
      <c r="BOX53" s="10"/>
      <c r="BOY53" s="10"/>
      <c r="BOZ53" s="10"/>
      <c r="BPA53" s="10"/>
      <c r="BPB53" s="10"/>
      <c r="BPC53" s="10"/>
      <c r="BPD53" s="10"/>
      <c r="BPE53" s="10"/>
      <c r="BPF53" s="10"/>
      <c r="BPG53" s="10"/>
      <c r="BPH53" s="10"/>
      <c r="BPI53" s="10"/>
      <c r="BPJ53" s="10"/>
      <c r="BPK53" s="10"/>
      <c r="BPL53" s="10"/>
      <c r="BPM53" s="10"/>
      <c r="BPN53" s="10"/>
      <c r="BPO53" s="10"/>
      <c r="BPP53" s="10"/>
      <c r="BPQ53" s="10"/>
      <c r="BPR53" s="10"/>
      <c r="BPS53" s="10"/>
      <c r="BPT53" s="10"/>
      <c r="BPU53" s="10"/>
      <c r="BPV53" s="10"/>
      <c r="BPW53" s="10"/>
      <c r="BPX53" s="10"/>
      <c r="BPY53" s="10"/>
      <c r="BPZ53" s="10"/>
      <c r="BQA53" s="10"/>
      <c r="BQB53" s="10"/>
      <c r="BQC53" s="10"/>
      <c r="BQD53" s="10"/>
      <c r="BQE53" s="10"/>
      <c r="BQF53" s="10"/>
      <c r="BQG53" s="10"/>
      <c r="BQH53" s="10"/>
      <c r="BQI53" s="10"/>
      <c r="BQJ53" s="10"/>
      <c r="BQK53" s="10"/>
      <c r="BQL53" s="10"/>
      <c r="BQM53" s="10"/>
      <c r="BQN53" s="10"/>
      <c r="BQO53" s="10"/>
      <c r="BQP53" s="10"/>
      <c r="BQQ53" s="10"/>
      <c r="BQR53" s="10"/>
      <c r="BQS53" s="10"/>
      <c r="BQT53" s="10"/>
      <c r="BQU53" s="10"/>
      <c r="BQV53" s="10"/>
      <c r="BQW53" s="10"/>
      <c r="BQX53" s="10"/>
      <c r="BQY53" s="10"/>
      <c r="BQZ53" s="10"/>
      <c r="BRA53" s="10"/>
      <c r="BRB53" s="10"/>
      <c r="BRC53" s="10"/>
      <c r="BRD53" s="10"/>
      <c r="BRE53" s="10"/>
      <c r="BRF53" s="10"/>
      <c r="BRG53" s="10"/>
      <c r="BRH53" s="10"/>
      <c r="BRI53" s="10"/>
      <c r="BRJ53" s="10"/>
      <c r="BRK53" s="10"/>
      <c r="BRL53" s="10"/>
      <c r="BRM53" s="10"/>
      <c r="BRN53" s="10"/>
      <c r="BRO53" s="10"/>
      <c r="BRP53" s="10"/>
      <c r="BRQ53" s="10"/>
      <c r="BRR53" s="10"/>
      <c r="BRS53" s="10"/>
      <c r="BRT53" s="10"/>
      <c r="BRU53" s="10"/>
      <c r="BRV53" s="10"/>
      <c r="BRW53" s="10"/>
      <c r="BRX53" s="10"/>
      <c r="BRY53" s="10"/>
      <c r="BRZ53" s="10"/>
      <c r="BSA53" s="10"/>
      <c r="BSB53" s="10"/>
      <c r="BSC53" s="10"/>
      <c r="BSD53" s="10"/>
      <c r="BSE53" s="10"/>
      <c r="BSF53" s="10"/>
      <c r="BSG53" s="10"/>
      <c r="BSH53" s="10"/>
      <c r="BSI53" s="10"/>
      <c r="BSJ53" s="10"/>
      <c r="BSK53" s="10"/>
      <c r="BSL53" s="10"/>
      <c r="BSM53" s="10"/>
      <c r="BSN53" s="10"/>
      <c r="BSO53" s="10"/>
      <c r="BSP53" s="10"/>
      <c r="BSQ53" s="10"/>
      <c r="BSR53" s="10"/>
      <c r="BSS53" s="10"/>
      <c r="BST53" s="10"/>
      <c r="BSU53" s="10"/>
      <c r="BSV53" s="10"/>
      <c r="BSW53" s="10"/>
      <c r="BSX53" s="10"/>
      <c r="BSY53" s="10"/>
      <c r="BSZ53" s="10"/>
      <c r="BTA53" s="10"/>
      <c r="BTB53" s="10"/>
      <c r="BTC53" s="10"/>
      <c r="BTD53" s="10"/>
      <c r="BTE53" s="10"/>
      <c r="BTF53" s="10"/>
      <c r="BTG53" s="10"/>
      <c r="BTH53" s="10"/>
      <c r="BTI53" s="10"/>
      <c r="BTJ53" s="10"/>
      <c r="BTK53" s="10"/>
      <c r="BTL53" s="10"/>
      <c r="BTM53" s="10"/>
      <c r="BTN53" s="10"/>
      <c r="BTO53" s="10"/>
      <c r="BTP53" s="10"/>
      <c r="BTQ53" s="10"/>
      <c r="BTR53" s="10"/>
      <c r="BTS53" s="10"/>
      <c r="BTT53" s="10"/>
      <c r="BTU53" s="10"/>
      <c r="BTV53" s="10"/>
      <c r="BTW53" s="10"/>
      <c r="BTX53" s="10"/>
      <c r="BTY53" s="10"/>
      <c r="BTZ53" s="10"/>
      <c r="BUA53" s="10"/>
      <c r="BUB53" s="10"/>
      <c r="BUC53" s="10"/>
      <c r="BUD53" s="10"/>
      <c r="BUE53" s="10"/>
      <c r="BUF53" s="10"/>
      <c r="BUG53" s="10"/>
      <c r="BUH53" s="10"/>
      <c r="BUI53" s="10"/>
      <c r="BUJ53" s="10"/>
      <c r="BUK53" s="10"/>
      <c r="BUL53" s="10"/>
      <c r="BUM53" s="10"/>
      <c r="BUN53" s="10"/>
      <c r="BUO53" s="10"/>
      <c r="BUP53" s="10"/>
      <c r="BUQ53" s="10"/>
      <c r="BUR53" s="10"/>
      <c r="BUS53" s="10"/>
      <c r="BUT53" s="10"/>
      <c r="BUU53" s="10"/>
      <c r="BUV53" s="10"/>
      <c r="BUW53" s="10"/>
      <c r="BUX53" s="10"/>
      <c r="BUY53" s="10"/>
      <c r="BUZ53" s="10"/>
      <c r="BVA53" s="10"/>
      <c r="BVB53" s="10"/>
      <c r="BVC53" s="10"/>
      <c r="BVD53" s="10"/>
      <c r="BVE53" s="10"/>
      <c r="BVF53" s="10"/>
      <c r="BVG53" s="10"/>
      <c r="BVH53" s="10"/>
      <c r="BVI53" s="10"/>
      <c r="BVJ53" s="10"/>
      <c r="BVK53" s="10"/>
      <c r="BVL53" s="10"/>
      <c r="BVM53" s="10"/>
      <c r="BVN53" s="10"/>
      <c r="BVO53" s="10"/>
      <c r="BVP53" s="10"/>
      <c r="BVQ53" s="10"/>
      <c r="BVR53" s="10"/>
      <c r="BVS53" s="10"/>
      <c r="BVT53" s="10"/>
      <c r="BVU53" s="10"/>
      <c r="BVV53" s="10"/>
      <c r="BVW53" s="10"/>
      <c r="BVX53" s="10"/>
      <c r="BVY53" s="10"/>
      <c r="BVZ53" s="10"/>
      <c r="BWA53" s="10"/>
      <c r="BWB53" s="10"/>
      <c r="BWC53" s="10"/>
      <c r="BWD53" s="10"/>
      <c r="BWE53" s="10"/>
      <c r="BWF53" s="10"/>
      <c r="BWG53" s="10"/>
      <c r="BWH53" s="10"/>
      <c r="BWI53" s="10"/>
      <c r="BWJ53" s="10"/>
      <c r="BWK53" s="10"/>
      <c r="BWL53" s="10"/>
      <c r="BWM53" s="10"/>
      <c r="BWN53" s="10"/>
      <c r="BWO53" s="10"/>
      <c r="BWP53" s="10"/>
      <c r="BWQ53" s="10"/>
      <c r="BWR53" s="10"/>
      <c r="BWS53" s="10"/>
      <c r="BWT53" s="10"/>
      <c r="BWU53" s="10"/>
      <c r="BWV53" s="10"/>
      <c r="BWW53" s="10"/>
      <c r="BWX53" s="10"/>
      <c r="BWY53" s="10"/>
      <c r="BWZ53" s="10"/>
      <c r="BXA53" s="10"/>
      <c r="BXB53" s="10"/>
      <c r="BXC53" s="10"/>
      <c r="BXD53" s="10"/>
      <c r="BXE53" s="10"/>
      <c r="BXF53" s="10"/>
      <c r="BXG53" s="10"/>
      <c r="BXH53" s="10"/>
      <c r="BXI53" s="10"/>
      <c r="BXJ53" s="10"/>
      <c r="BXK53" s="10"/>
      <c r="BXL53" s="10"/>
      <c r="BXM53" s="10"/>
      <c r="BXN53" s="10"/>
      <c r="BXO53" s="10"/>
      <c r="BXP53" s="10"/>
      <c r="BXQ53" s="10"/>
      <c r="BXR53" s="10"/>
      <c r="BXS53" s="10"/>
      <c r="BXT53" s="10"/>
      <c r="BXU53" s="10"/>
      <c r="BXV53" s="10"/>
      <c r="BXW53" s="10"/>
      <c r="BXX53" s="10"/>
      <c r="BXY53" s="10"/>
      <c r="BXZ53" s="10"/>
      <c r="BYA53" s="10"/>
      <c r="BYB53" s="10"/>
      <c r="BYC53" s="10"/>
      <c r="BYD53" s="10"/>
      <c r="BYE53" s="10"/>
      <c r="BYF53" s="10"/>
      <c r="BYG53" s="10"/>
      <c r="BYH53" s="10"/>
      <c r="BYI53" s="10"/>
      <c r="BYJ53" s="10"/>
      <c r="BYK53" s="10"/>
      <c r="BYL53" s="10"/>
      <c r="BYM53" s="10"/>
      <c r="BYN53" s="10"/>
      <c r="BYO53" s="10"/>
      <c r="BYP53" s="10"/>
      <c r="BYQ53" s="10"/>
      <c r="BYR53" s="10"/>
      <c r="BYS53" s="10"/>
      <c r="BYT53" s="10"/>
      <c r="BYU53" s="10"/>
      <c r="BYV53" s="10"/>
      <c r="BYW53" s="10"/>
      <c r="BYX53" s="10"/>
      <c r="BYY53" s="10"/>
      <c r="BYZ53" s="10"/>
      <c r="BZA53" s="10"/>
      <c r="BZB53" s="10"/>
      <c r="BZC53" s="10"/>
      <c r="BZD53" s="10"/>
      <c r="BZE53" s="10"/>
      <c r="BZF53" s="10"/>
      <c r="BZG53" s="10"/>
      <c r="BZH53" s="10"/>
      <c r="BZI53" s="10"/>
      <c r="BZJ53" s="10"/>
      <c r="BZK53" s="10"/>
      <c r="BZL53" s="10"/>
      <c r="BZM53" s="10"/>
      <c r="BZN53" s="10"/>
      <c r="BZO53" s="10"/>
      <c r="BZP53" s="10"/>
      <c r="BZQ53" s="10"/>
      <c r="BZR53" s="10"/>
      <c r="BZS53" s="10"/>
      <c r="BZT53" s="10"/>
      <c r="BZU53" s="10"/>
      <c r="BZV53" s="10"/>
      <c r="BZW53" s="10"/>
      <c r="BZX53" s="10"/>
      <c r="BZY53" s="10"/>
      <c r="BZZ53" s="10"/>
      <c r="CAA53" s="10"/>
      <c r="CAB53" s="10"/>
      <c r="CAC53" s="10"/>
      <c r="CAD53" s="10"/>
      <c r="CAE53" s="10"/>
      <c r="CAF53" s="10"/>
      <c r="CAG53" s="10"/>
      <c r="CAH53" s="10"/>
      <c r="CAI53" s="10"/>
      <c r="CAJ53" s="10"/>
      <c r="CAK53" s="10"/>
      <c r="CAL53" s="10"/>
      <c r="CAM53" s="10"/>
      <c r="CAN53" s="10"/>
      <c r="CAO53" s="10"/>
      <c r="CAP53" s="10"/>
      <c r="CAQ53" s="10"/>
      <c r="CAR53" s="10"/>
      <c r="CAS53" s="10"/>
      <c r="CAT53" s="10"/>
      <c r="CAU53" s="10"/>
      <c r="CAV53" s="10"/>
      <c r="CAW53" s="10"/>
      <c r="CAX53" s="10"/>
      <c r="CAY53" s="10"/>
      <c r="CAZ53" s="10"/>
      <c r="CBA53" s="10"/>
      <c r="CBB53" s="10"/>
      <c r="CBC53" s="10"/>
      <c r="CBD53" s="10"/>
      <c r="CBE53" s="10"/>
      <c r="CBF53" s="10"/>
      <c r="CBG53" s="10"/>
      <c r="CBH53" s="10"/>
      <c r="CBI53" s="10"/>
      <c r="CBJ53" s="10"/>
      <c r="CBK53" s="10"/>
      <c r="CBL53" s="10"/>
      <c r="CBM53" s="10"/>
      <c r="CBN53" s="10"/>
      <c r="CBO53" s="10"/>
      <c r="CBP53" s="10"/>
      <c r="CBQ53" s="10"/>
      <c r="CBR53" s="10"/>
      <c r="CBS53" s="10"/>
      <c r="CBT53" s="10"/>
      <c r="CBU53" s="10"/>
      <c r="CBV53" s="10"/>
      <c r="CBW53" s="10"/>
      <c r="CBX53" s="10"/>
      <c r="CBY53" s="10"/>
      <c r="CBZ53" s="10"/>
      <c r="CCA53" s="10"/>
      <c r="CCB53" s="10"/>
      <c r="CCC53" s="10"/>
      <c r="CCD53" s="10"/>
      <c r="CCE53" s="10"/>
      <c r="CCF53" s="10"/>
      <c r="CCG53" s="10"/>
      <c r="CCH53" s="10"/>
      <c r="CCI53" s="10"/>
      <c r="CCJ53" s="10"/>
      <c r="CCK53" s="10"/>
      <c r="CCL53" s="10"/>
      <c r="CCM53" s="10"/>
      <c r="CCN53" s="10"/>
      <c r="CCO53" s="10"/>
      <c r="CCP53" s="10"/>
      <c r="CCQ53" s="10"/>
      <c r="CCR53" s="10"/>
      <c r="CCS53" s="10"/>
      <c r="CCT53" s="10"/>
      <c r="CCU53" s="10"/>
      <c r="CCV53" s="10"/>
      <c r="CCW53" s="10"/>
      <c r="CCX53" s="10"/>
      <c r="CCY53" s="10"/>
      <c r="CCZ53" s="10"/>
      <c r="CDA53" s="10"/>
      <c r="CDB53" s="10"/>
      <c r="CDC53" s="10"/>
      <c r="CDD53" s="10"/>
      <c r="CDE53" s="10"/>
      <c r="CDF53" s="10"/>
      <c r="CDG53" s="10"/>
      <c r="CDH53" s="10"/>
      <c r="CDI53" s="10"/>
      <c r="CDJ53" s="10"/>
      <c r="CDK53" s="10"/>
      <c r="CDL53" s="10"/>
      <c r="CDM53" s="10"/>
      <c r="CDN53" s="10"/>
      <c r="CDO53" s="10"/>
      <c r="CDP53" s="10"/>
      <c r="CDQ53" s="10"/>
      <c r="CDR53" s="10"/>
      <c r="CDS53" s="10"/>
      <c r="CDT53" s="10"/>
      <c r="CDU53" s="10"/>
      <c r="CDV53" s="10"/>
      <c r="CDW53" s="10"/>
      <c r="CDX53" s="10"/>
      <c r="CDY53" s="10"/>
      <c r="CDZ53" s="10"/>
      <c r="CEA53" s="10"/>
      <c r="CEB53" s="10"/>
      <c r="CEC53" s="10"/>
      <c r="CED53" s="10"/>
      <c r="CEE53" s="10"/>
      <c r="CEF53" s="10"/>
      <c r="CEG53" s="10"/>
      <c r="CEH53" s="10"/>
      <c r="CEI53" s="10"/>
      <c r="CEJ53" s="10"/>
      <c r="CEK53" s="10"/>
      <c r="CEL53" s="10"/>
      <c r="CEM53" s="10"/>
      <c r="CEN53" s="10"/>
      <c r="CEO53" s="10"/>
      <c r="CEP53" s="10"/>
      <c r="CEQ53" s="10"/>
      <c r="CER53" s="10"/>
      <c r="CES53" s="10"/>
      <c r="CET53" s="10"/>
      <c r="CEU53" s="10"/>
      <c r="CEV53" s="10"/>
      <c r="CEW53" s="10"/>
      <c r="CEX53" s="10"/>
      <c r="CEY53" s="10"/>
      <c r="CEZ53" s="10"/>
      <c r="CFA53" s="10"/>
      <c r="CFB53" s="10"/>
      <c r="CFC53" s="10"/>
      <c r="CFD53" s="10"/>
      <c r="CFE53" s="10"/>
      <c r="CFF53" s="10"/>
      <c r="CFG53" s="10"/>
      <c r="CFH53" s="10"/>
      <c r="CFI53" s="10"/>
      <c r="CFJ53" s="10"/>
      <c r="CFK53" s="10"/>
      <c r="CFL53" s="10"/>
      <c r="CFM53" s="10"/>
      <c r="CFN53" s="10"/>
      <c r="CFO53" s="10"/>
      <c r="CFP53" s="10"/>
      <c r="CFQ53" s="10"/>
      <c r="CFR53" s="10"/>
      <c r="CFS53" s="10"/>
      <c r="CFT53" s="10"/>
      <c r="CFU53" s="10"/>
      <c r="CFV53" s="10"/>
      <c r="CFW53" s="10"/>
      <c r="CFX53" s="10"/>
      <c r="CFY53" s="10"/>
      <c r="CFZ53" s="10"/>
      <c r="CGA53" s="10"/>
      <c r="CGB53" s="10"/>
      <c r="CGC53" s="10"/>
      <c r="CGD53" s="10"/>
      <c r="CGE53" s="10"/>
      <c r="CGF53" s="10"/>
      <c r="CGG53" s="10"/>
      <c r="CGH53" s="10"/>
      <c r="CGI53" s="10"/>
      <c r="CGJ53" s="10"/>
      <c r="CGK53" s="10"/>
      <c r="CGL53" s="10"/>
      <c r="CGM53" s="10"/>
      <c r="CGN53" s="10"/>
      <c r="CGO53" s="10"/>
      <c r="CGP53" s="10"/>
      <c r="CGQ53" s="10"/>
      <c r="CGR53" s="10"/>
      <c r="CGS53" s="10"/>
      <c r="CGT53" s="10"/>
      <c r="CGU53" s="10"/>
      <c r="CGV53" s="10"/>
      <c r="CGW53" s="10"/>
      <c r="CGX53" s="10"/>
      <c r="CGY53" s="10"/>
      <c r="CGZ53" s="10"/>
      <c r="CHA53" s="10"/>
      <c r="CHB53" s="10"/>
      <c r="CHC53" s="10"/>
      <c r="CHD53" s="10"/>
      <c r="CHE53" s="10"/>
      <c r="CHF53" s="10"/>
      <c r="CHG53" s="10"/>
      <c r="CHH53" s="10"/>
      <c r="CHI53" s="10"/>
      <c r="CHJ53" s="10"/>
      <c r="CHK53" s="10"/>
      <c r="CHL53" s="10"/>
      <c r="CHM53" s="10"/>
      <c r="CHN53" s="10"/>
      <c r="CHO53" s="10"/>
      <c r="CHP53" s="10"/>
      <c r="CHQ53" s="10"/>
      <c r="CHR53" s="10"/>
      <c r="CHS53" s="10"/>
      <c r="CHT53" s="10"/>
      <c r="CHU53" s="10"/>
      <c r="CHV53" s="10"/>
      <c r="CHW53" s="10"/>
      <c r="CHX53" s="10"/>
      <c r="CHY53" s="10"/>
      <c r="CHZ53" s="10"/>
      <c r="CIA53" s="10"/>
      <c r="CIB53" s="10"/>
      <c r="CIC53" s="10"/>
      <c r="CID53" s="10"/>
      <c r="CIE53" s="10"/>
      <c r="CIF53" s="10"/>
      <c r="CIG53" s="10"/>
      <c r="CIH53" s="10"/>
      <c r="CII53" s="10"/>
      <c r="CIJ53" s="10"/>
      <c r="CIK53" s="10"/>
      <c r="CIL53" s="10"/>
      <c r="CIM53" s="10"/>
      <c r="CIN53" s="10"/>
      <c r="CIO53" s="10"/>
      <c r="CIP53" s="10"/>
      <c r="CIQ53" s="10"/>
      <c r="CIR53" s="10"/>
      <c r="CIS53" s="10"/>
      <c r="CIT53" s="10"/>
      <c r="CIU53" s="10"/>
      <c r="CIV53" s="10"/>
      <c r="CIW53" s="10"/>
      <c r="CIX53" s="10"/>
      <c r="CIY53" s="10"/>
      <c r="CIZ53" s="10"/>
      <c r="CJA53" s="10"/>
      <c r="CJB53" s="10"/>
      <c r="CJC53" s="10"/>
      <c r="CJD53" s="10"/>
      <c r="CJE53" s="10"/>
      <c r="CJF53" s="10"/>
      <c r="CJG53" s="10"/>
      <c r="CJH53" s="10"/>
      <c r="CJI53" s="10"/>
      <c r="CJJ53" s="10"/>
      <c r="CJK53" s="10"/>
      <c r="CJL53" s="10"/>
      <c r="CJM53" s="10"/>
      <c r="CJN53" s="10"/>
      <c r="CJO53" s="10"/>
      <c r="CJP53" s="10"/>
      <c r="CJQ53" s="10"/>
      <c r="CJR53" s="10"/>
      <c r="CJS53" s="10"/>
      <c r="CJT53" s="10"/>
      <c r="CJU53" s="10"/>
      <c r="CJV53" s="10"/>
      <c r="CJW53" s="10"/>
      <c r="CJX53" s="10"/>
      <c r="CJY53" s="10"/>
      <c r="CJZ53" s="10"/>
      <c r="CKA53" s="10"/>
      <c r="CKB53" s="10"/>
      <c r="CKC53" s="10"/>
      <c r="CKD53" s="10"/>
      <c r="CKE53" s="10"/>
      <c r="CKF53" s="10"/>
      <c r="CKG53" s="10"/>
      <c r="CKH53" s="10"/>
      <c r="CKI53" s="10"/>
      <c r="CKJ53" s="10"/>
      <c r="CKK53" s="10"/>
      <c r="CKL53" s="10"/>
      <c r="CKM53" s="10"/>
      <c r="CKN53" s="10"/>
      <c r="CKO53" s="10"/>
      <c r="CKP53" s="10"/>
      <c r="CKQ53" s="10"/>
      <c r="CKR53" s="10"/>
      <c r="CKS53" s="10"/>
      <c r="CKT53" s="10"/>
      <c r="CKU53" s="10"/>
      <c r="CKV53" s="10"/>
      <c r="CKW53" s="10"/>
      <c r="CKX53" s="10"/>
      <c r="CKY53" s="10"/>
      <c r="CKZ53" s="10"/>
      <c r="CLA53" s="10"/>
      <c r="CLB53" s="10"/>
      <c r="CLC53" s="10"/>
      <c r="CLD53" s="10"/>
      <c r="CLE53" s="10"/>
      <c r="CLF53" s="10"/>
      <c r="CLG53" s="10"/>
      <c r="CLH53" s="10"/>
      <c r="CLI53" s="10"/>
      <c r="CLJ53" s="10"/>
      <c r="CLK53" s="10"/>
      <c r="CLL53" s="10"/>
      <c r="CLM53" s="10"/>
      <c r="CLN53" s="10"/>
      <c r="CLO53" s="10"/>
      <c r="CLP53" s="10"/>
      <c r="CLQ53" s="10"/>
      <c r="CLR53" s="10"/>
      <c r="CLS53" s="10"/>
      <c r="CLT53" s="10"/>
      <c r="CLU53" s="10"/>
      <c r="CLV53" s="10"/>
      <c r="CLW53" s="10"/>
      <c r="CLX53" s="10"/>
      <c r="CLY53" s="10"/>
      <c r="CLZ53" s="10"/>
      <c r="CMA53" s="10"/>
      <c r="CMB53" s="10"/>
      <c r="CMC53" s="10"/>
      <c r="CMD53" s="10"/>
      <c r="CME53" s="10"/>
      <c r="CMF53" s="10"/>
      <c r="CMG53" s="10"/>
      <c r="CMH53" s="10"/>
      <c r="CMI53" s="10"/>
      <c r="CMJ53" s="10"/>
      <c r="CMK53" s="10"/>
      <c r="CML53" s="10"/>
      <c r="CMM53" s="10"/>
      <c r="CMN53" s="10"/>
      <c r="CMO53" s="10"/>
      <c r="CMP53" s="10"/>
      <c r="CMQ53" s="10"/>
      <c r="CMR53" s="10"/>
      <c r="CMS53" s="10"/>
      <c r="CMT53" s="10"/>
      <c r="CMU53" s="10"/>
      <c r="CMV53" s="10"/>
      <c r="CMW53" s="10"/>
      <c r="CMX53" s="10"/>
      <c r="CMY53" s="10"/>
      <c r="CMZ53" s="10"/>
      <c r="CNA53" s="10"/>
      <c r="CNB53" s="10"/>
      <c r="CNC53" s="10"/>
      <c r="CND53" s="10"/>
      <c r="CNE53" s="10"/>
      <c r="CNF53" s="10"/>
      <c r="CNG53" s="10"/>
      <c r="CNH53" s="10"/>
      <c r="CNI53" s="10"/>
      <c r="CNJ53" s="10"/>
      <c r="CNK53" s="10"/>
      <c r="CNL53" s="10"/>
      <c r="CNM53" s="10"/>
      <c r="CNN53" s="10"/>
      <c r="CNO53" s="10"/>
      <c r="CNP53" s="10"/>
      <c r="CNQ53" s="10"/>
      <c r="CNR53" s="10"/>
      <c r="CNS53" s="10"/>
      <c r="CNT53" s="10"/>
      <c r="CNU53" s="10"/>
      <c r="CNV53" s="10"/>
      <c r="CNW53" s="10"/>
      <c r="CNX53" s="10"/>
      <c r="CNY53" s="10"/>
      <c r="CNZ53" s="10"/>
      <c r="COA53" s="10"/>
      <c r="COB53" s="10"/>
      <c r="COC53" s="10"/>
      <c r="COD53" s="10"/>
      <c r="COE53" s="10"/>
      <c r="COF53" s="10"/>
      <c r="COG53" s="10"/>
      <c r="COH53" s="10"/>
      <c r="COI53" s="10"/>
      <c r="COJ53" s="10"/>
      <c r="COK53" s="10"/>
      <c r="COL53" s="10"/>
      <c r="COM53" s="10"/>
      <c r="CON53" s="10"/>
      <c r="COO53" s="10"/>
      <c r="COP53" s="10"/>
      <c r="COQ53" s="10"/>
      <c r="COR53" s="10"/>
      <c r="COS53" s="10"/>
      <c r="COT53" s="10"/>
      <c r="COU53" s="10"/>
      <c r="COV53" s="10"/>
      <c r="COW53" s="10"/>
      <c r="COX53" s="10"/>
      <c r="COY53" s="10"/>
      <c r="COZ53" s="10"/>
      <c r="CPA53" s="10"/>
      <c r="CPB53" s="10"/>
      <c r="CPC53" s="10"/>
      <c r="CPD53" s="10"/>
      <c r="CPE53" s="10"/>
      <c r="CPF53" s="10"/>
      <c r="CPG53" s="10"/>
      <c r="CPH53" s="10"/>
      <c r="CPI53" s="10"/>
      <c r="CPJ53" s="10"/>
      <c r="CPK53" s="10"/>
      <c r="CPL53" s="10"/>
      <c r="CPM53" s="10"/>
      <c r="CPN53" s="10"/>
      <c r="CPO53" s="10"/>
      <c r="CPP53" s="10"/>
      <c r="CPQ53" s="10"/>
      <c r="CPR53" s="10"/>
      <c r="CPS53" s="10"/>
      <c r="CPT53" s="10"/>
      <c r="CPU53" s="10"/>
      <c r="CPV53" s="10"/>
      <c r="CPW53" s="10"/>
      <c r="CPX53" s="10"/>
      <c r="CPY53" s="10"/>
      <c r="CPZ53" s="10"/>
      <c r="CQA53" s="10"/>
      <c r="CQB53" s="10"/>
      <c r="CQC53" s="10"/>
      <c r="CQD53" s="10"/>
      <c r="CQE53" s="10"/>
      <c r="CQF53" s="10"/>
      <c r="CQG53" s="10"/>
      <c r="CQH53" s="10"/>
      <c r="CQI53" s="10"/>
      <c r="CQJ53" s="10"/>
      <c r="CQK53" s="10"/>
      <c r="CQL53" s="10"/>
      <c r="CQM53" s="10"/>
      <c r="CQN53" s="10"/>
      <c r="CQO53" s="10"/>
      <c r="CQP53" s="10"/>
      <c r="CQQ53" s="10"/>
      <c r="CQR53" s="10"/>
      <c r="CQS53" s="10"/>
      <c r="CQT53" s="10"/>
      <c r="CQU53" s="10"/>
      <c r="CQV53" s="10"/>
      <c r="CQW53" s="10"/>
      <c r="CQX53" s="10"/>
      <c r="CQY53" s="10"/>
      <c r="CQZ53" s="10"/>
      <c r="CRA53" s="10"/>
      <c r="CRB53" s="10"/>
      <c r="CRC53" s="10"/>
      <c r="CRD53" s="10"/>
      <c r="CRE53" s="10"/>
      <c r="CRF53" s="10"/>
      <c r="CRG53" s="10"/>
      <c r="CRH53" s="10"/>
      <c r="CRI53" s="10"/>
      <c r="CRJ53" s="10"/>
      <c r="CRK53" s="10"/>
      <c r="CRL53" s="10"/>
      <c r="CRM53" s="10"/>
      <c r="CRN53" s="10"/>
      <c r="CRO53" s="10"/>
      <c r="CRP53" s="10"/>
      <c r="CRQ53" s="10"/>
      <c r="CRR53" s="10"/>
      <c r="CRS53" s="10"/>
      <c r="CRT53" s="10"/>
      <c r="CRU53" s="10"/>
      <c r="CRV53" s="10"/>
      <c r="CRW53" s="10"/>
      <c r="CRX53" s="10"/>
      <c r="CRY53" s="10"/>
      <c r="CRZ53" s="10"/>
      <c r="CSA53" s="10"/>
      <c r="CSB53" s="10"/>
      <c r="CSC53" s="10"/>
      <c r="CSD53" s="10"/>
      <c r="CSE53" s="10"/>
      <c r="CSF53" s="10"/>
      <c r="CSG53" s="10"/>
      <c r="CSH53" s="10"/>
      <c r="CSI53" s="10"/>
      <c r="CSJ53" s="10"/>
      <c r="CSK53" s="10"/>
      <c r="CSL53" s="10"/>
      <c r="CSM53" s="10"/>
      <c r="CSN53" s="10"/>
      <c r="CSO53" s="10"/>
      <c r="CSP53" s="10"/>
      <c r="CSQ53" s="10"/>
      <c r="CSR53" s="10"/>
      <c r="CSS53" s="10"/>
      <c r="CST53" s="10"/>
      <c r="CSU53" s="10"/>
      <c r="CSV53" s="10"/>
      <c r="CSW53" s="10"/>
      <c r="CSX53" s="10"/>
      <c r="CSY53" s="10"/>
      <c r="CSZ53" s="10"/>
      <c r="CTA53" s="10"/>
      <c r="CTB53" s="10"/>
      <c r="CTC53" s="10"/>
      <c r="CTD53" s="10"/>
      <c r="CTE53" s="10"/>
      <c r="CTF53" s="10"/>
      <c r="CTG53" s="10"/>
      <c r="CTH53" s="10"/>
      <c r="CTI53" s="10"/>
      <c r="CTJ53" s="10"/>
      <c r="CTK53" s="10"/>
      <c r="CTL53" s="10"/>
      <c r="CTM53" s="10"/>
      <c r="CTN53" s="10"/>
      <c r="CTO53" s="10"/>
      <c r="CTP53" s="10"/>
      <c r="CTQ53" s="10"/>
      <c r="CTR53" s="10"/>
      <c r="CTS53" s="10"/>
      <c r="CTT53" s="10"/>
      <c r="CTU53" s="10"/>
      <c r="CTV53" s="10"/>
      <c r="CTW53" s="10"/>
      <c r="CTX53" s="10"/>
      <c r="CTY53" s="10"/>
      <c r="CTZ53" s="10"/>
      <c r="CUA53" s="10"/>
      <c r="CUB53" s="10"/>
      <c r="CUC53" s="10"/>
      <c r="CUD53" s="10"/>
      <c r="CUE53" s="10"/>
      <c r="CUF53" s="10"/>
      <c r="CUG53" s="10"/>
      <c r="CUH53" s="10"/>
      <c r="CUI53" s="10"/>
      <c r="CUJ53" s="10"/>
      <c r="CUK53" s="10"/>
      <c r="CUL53" s="10"/>
      <c r="CUM53" s="10"/>
      <c r="CUN53" s="10"/>
      <c r="CUO53" s="10"/>
      <c r="CUP53" s="10"/>
      <c r="CUQ53" s="10"/>
      <c r="CUR53" s="10"/>
      <c r="CUS53" s="10"/>
      <c r="CUT53" s="10"/>
      <c r="CUU53" s="10"/>
      <c r="CUV53" s="10"/>
      <c r="CUW53" s="10"/>
      <c r="CUX53" s="10"/>
      <c r="CUY53" s="10"/>
      <c r="CUZ53" s="10"/>
      <c r="CVA53" s="10"/>
      <c r="CVB53" s="10"/>
      <c r="CVC53" s="10"/>
      <c r="CVD53" s="10"/>
      <c r="CVE53" s="10"/>
      <c r="CVF53" s="10"/>
      <c r="CVG53" s="10"/>
      <c r="CVH53" s="10"/>
      <c r="CVI53" s="10"/>
      <c r="CVJ53" s="10"/>
      <c r="CVK53" s="10"/>
      <c r="CVL53" s="10"/>
      <c r="CVM53" s="10"/>
      <c r="CVN53" s="10"/>
      <c r="CVO53" s="10"/>
      <c r="CVP53" s="10"/>
      <c r="CVQ53" s="10"/>
      <c r="CVR53" s="10"/>
      <c r="CVS53" s="10"/>
      <c r="CVT53" s="10"/>
      <c r="CVU53" s="10"/>
      <c r="CVV53" s="10"/>
      <c r="CVW53" s="10"/>
      <c r="CVX53" s="10"/>
      <c r="CVY53" s="10"/>
      <c r="CVZ53" s="10"/>
      <c r="CWA53" s="10"/>
      <c r="CWB53" s="10"/>
      <c r="CWC53" s="10"/>
      <c r="CWD53" s="10"/>
      <c r="CWE53" s="10"/>
      <c r="CWF53" s="10"/>
      <c r="CWG53" s="10"/>
      <c r="CWH53" s="10"/>
      <c r="CWI53" s="10"/>
      <c r="CWJ53" s="10"/>
      <c r="CWK53" s="10"/>
      <c r="CWL53" s="10"/>
      <c r="CWM53" s="10"/>
      <c r="CWN53" s="10"/>
      <c r="CWO53" s="10"/>
      <c r="CWP53" s="10"/>
      <c r="CWQ53" s="10"/>
      <c r="CWR53" s="10"/>
      <c r="CWS53" s="10"/>
      <c r="CWT53" s="10"/>
      <c r="CWU53" s="10"/>
      <c r="CWV53" s="10"/>
      <c r="CWW53" s="10"/>
      <c r="CWX53" s="10"/>
      <c r="CWY53" s="10"/>
      <c r="CWZ53" s="10"/>
      <c r="CXA53" s="10"/>
      <c r="CXB53" s="10"/>
      <c r="CXC53" s="10"/>
      <c r="CXD53" s="10"/>
      <c r="CXE53" s="10"/>
      <c r="CXF53" s="10"/>
      <c r="CXG53" s="10"/>
      <c r="CXH53" s="10"/>
      <c r="CXI53" s="10"/>
      <c r="CXJ53" s="10"/>
      <c r="CXK53" s="10"/>
      <c r="CXL53" s="10"/>
      <c r="CXM53" s="10"/>
      <c r="CXN53" s="10"/>
      <c r="CXO53" s="10"/>
      <c r="CXP53" s="10"/>
      <c r="CXQ53" s="10"/>
      <c r="CXR53" s="10"/>
      <c r="CXS53" s="10"/>
      <c r="CXT53" s="10"/>
      <c r="CXU53" s="10"/>
      <c r="CXV53" s="10"/>
      <c r="CXW53" s="10"/>
      <c r="CXX53" s="10"/>
      <c r="CXY53" s="10"/>
      <c r="CXZ53" s="10"/>
      <c r="CYA53" s="10"/>
      <c r="CYB53" s="10"/>
      <c r="CYC53" s="10"/>
      <c r="CYD53" s="10"/>
      <c r="CYE53" s="10"/>
      <c r="CYF53" s="10"/>
      <c r="CYG53" s="10"/>
      <c r="CYH53" s="10"/>
      <c r="CYI53" s="10"/>
      <c r="CYJ53" s="10"/>
      <c r="CYK53" s="10"/>
      <c r="CYL53" s="10"/>
      <c r="CYM53" s="10"/>
      <c r="CYN53" s="10"/>
      <c r="CYO53" s="10"/>
      <c r="CYP53" s="10"/>
      <c r="CYQ53" s="10"/>
      <c r="CYR53" s="10"/>
      <c r="CYS53" s="10"/>
      <c r="CYT53" s="10"/>
      <c r="CYU53" s="10"/>
      <c r="CYV53" s="10"/>
      <c r="CYW53" s="10"/>
      <c r="CYX53" s="10"/>
      <c r="CYY53" s="10"/>
      <c r="CYZ53" s="10"/>
      <c r="CZA53" s="10"/>
      <c r="CZB53" s="10"/>
      <c r="CZC53" s="10"/>
      <c r="CZD53" s="10"/>
      <c r="CZE53" s="10"/>
      <c r="CZF53" s="10"/>
      <c r="CZG53" s="10"/>
      <c r="CZH53" s="10"/>
      <c r="CZI53" s="10"/>
      <c r="CZJ53" s="10"/>
      <c r="CZK53" s="10"/>
      <c r="CZL53" s="10"/>
      <c r="CZM53" s="10"/>
      <c r="CZN53" s="10"/>
      <c r="CZO53" s="10"/>
      <c r="CZP53" s="10"/>
      <c r="CZQ53" s="10"/>
      <c r="CZR53" s="10"/>
      <c r="CZS53" s="10"/>
      <c r="CZT53" s="10"/>
      <c r="CZU53" s="10"/>
      <c r="CZV53" s="10"/>
      <c r="CZW53" s="10"/>
      <c r="CZX53" s="10"/>
      <c r="CZY53" s="10"/>
      <c r="CZZ53" s="10"/>
      <c r="DAA53" s="10"/>
      <c r="DAB53" s="10"/>
      <c r="DAC53" s="10"/>
      <c r="DAD53" s="10"/>
      <c r="DAE53" s="10"/>
      <c r="DAF53" s="10"/>
      <c r="DAG53" s="10"/>
      <c r="DAH53" s="10"/>
      <c r="DAI53" s="10"/>
      <c r="DAJ53" s="10"/>
      <c r="DAK53" s="10"/>
      <c r="DAL53" s="10"/>
      <c r="DAM53" s="10"/>
      <c r="DAN53" s="10"/>
      <c r="DAO53" s="10"/>
      <c r="DAP53" s="10"/>
      <c r="DAQ53" s="10"/>
      <c r="DAR53" s="10"/>
      <c r="DAS53" s="10"/>
      <c r="DAT53" s="10"/>
      <c r="DAU53" s="10"/>
      <c r="DAV53" s="10"/>
      <c r="DAW53" s="10"/>
      <c r="DAX53" s="10"/>
      <c r="DAY53" s="10"/>
      <c r="DAZ53" s="10"/>
      <c r="DBA53" s="10"/>
      <c r="DBB53" s="10"/>
      <c r="DBC53" s="10"/>
      <c r="DBD53" s="10"/>
      <c r="DBE53" s="10"/>
      <c r="DBF53" s="10"/>
      <c r="DBG53" s="10"/>
      <c r="DBH53" s="10"/>
      <c r="DBI53" s="10"/>
      <c r="DBJ53" s="10"/>
      <c r="DBK53" s="10"/>
      <c r="DBL53" s="10"/>
      <c r="DBM53" s="10"/>
      <c r="DBN53" s="10"/>
      <c r="DBO53" s="10"/>
      <c r="DBP53" s="10"/>
      <c r="DBQ53" s="10"/>
      <c r="DBR53" s="10"/>
      <c r="DBS53" s="10"/>
      <c r="DBT53" s="10"/>
      <c r="DBU53" s="10"/>
      <c r="DBV53" s="10"/>
      <c r="DBW53" s="10"/>
      <c r="DBX53" s="10"/>
      <c r="DBY53" s="10"/>
      <c r="DBZ53" s="10"/>
      <c r="DCA53" s="10"/>
      <c r="DCB53" s="10"/>
      <c r="DCC53" s="10"/>
      <c r="DCD53" s="10"/>
      <c r="DCE53" s="10"/>
      <c r="DCF53" s="10"/>
      <c r="DCG53" s="10"/>
      <c r="DCH53" s="10"/>
      <c r="DCI53" s="10"/>
      <c r="DCJ53" s="10"/>
      <c r="DCK53" s="10"/>
      <c r="DCL53" s="10"/>
      <c r="DCM53" s="10"/>
      <c r="DCN53" s="10"/>
      <c r="DCO53" s="10"/>
      <c r="DCP53" s="10"/>
      <c r="DCQ53" s="10"/>
      <c r="DCR53" s="10"/>
      <c r="DCS53" s="10"/>
      <c r="DCT53" s="10"/>
      <c r="DCU53" s="10"/>
      <c r="DCV53" s="10"/>
      <c r="DCW53" s="10"/>
      <c r="DCX53" s="10"/>
      <c r="DCY53" s="10"/>
      <c r="DCZ53" s="10"/>
      <c r="DDA53" s="10"/>
      <c r="DDB53" s="10"/>
      <c r="DDC53" s="10"/>
      <c r="DDD53" s="10"/>
      <c r="DDE53" s="10"/>
      <c r="DDF53" s="10"/>
      <c r="DDG53" s="10"/>
      <c r="DDH53" s="10"/>
      <c r="DDI53" s="10"/>
      <c r="DDJ53" s="10"/>
      <c r="DDK53" s="10"/>
      <c r="DDL53" s="10"/>
      <c r="DDM53" s="10"/>
      <c r="DDN53" s="10"/>
      <c r="DDO53" s="10"/>
      <c r="DDP53" s="10"/>
      <c r="DDQ53" s="10"/>
      <c r="DDR53" s="10"/>
      <c r="DDS53" s="10"/>
      <c r="DDT53" s="10"/>
      <c r="DDU53" s="10"/>
      <c r="DDV53" s="10"/>
      <c r="DDW53" s="10"/>
      <c r="DDX53" s="10"/>
      <c r="DDY53" s="10"/>
      <c r="DDZ53" s="10"/>
      <c r="DEA53" s="10"/>
      <c r="DEB53" s="10"/>
      <c r="DEC53" s="10"/>
      <c r="DED53" s="10"/>
      <c r="DEE53" s="10"/>
      <c r="DEF53" s="10"/>
      <c r="DEG53" s="10"/>
      <c r="DEH53" s="10"/>
      <c r="DEI53" s="10"/>
      <c r="DEJ53" s="10"/>
      <c r="DEK53" s="10"/>
      <c r="DEL53" s="10"/>
      <c r="DEM53" s="10"/>
      <c r="DEN53" s="10"/>
      <c r="DEO53" s="10"/>
      <c r="DEP53" s="10"/>
      <c r="DEQ53" s="10"/>
      <c r="DER53" s="10"/>
      <c r="DES53" s="10"/>
      <c r="DET53" s="10"/>
      <c r="DEU53" s="10"/>
      <c r="DEV53" s="10"/>
      <c r="DEW53" s="10"/>
      <c r="DEX53" s="10"/>
      <c r="DEY53" s="10"/>
      <c r="DEZ53" s="10"/>
      <c r="DFA53" s="10"/>
      <c r="DFB53" s="10"/>
      <c r="DFC53" s="10"/>
      <c r="DFD53" s="10"/>
      <c r="DFE53" s="10"/>
      <c r="DFF53" s="10"/>
      <c r="DFG53" s="10"/>
      <c r="DFH53" s="10"/>
      <c r="DFI53" s="10"/>
      <c r="DFJ53" s="10"/>
      <c r="DFK53" s="10"/>
      <c r="DFL53" s="10"/>
      <c r="DFM53" s="10"/>
      <c r="DFN53" s="10"/>
      <c r="DFO53" s="10"/>
      <c r="DFP53" s="10"/>
      <c r="DFQ53" s="10"/>
      <c r="DFR53" s="10"/>
      <c r="DFS53" s="10"/>
      <c r="DFT53" s="10"/>
      <c r="DFU53" s="10"/>
      <c r="DFV53" s="10"/>
      <c r="DFW53" s="10"/>
      <c r="DFX53" s="10"/>
      <c r="DFY53" s="10"/>
      <c r="DFZ53" s="10"/>
      <c r="DGA53" s="10"/>
      <c r="DGB53" s="10"/>
      <c r="DGC53" s="10"/>
      <c r="DGD53" s="10"/>
      <c r="DGE53" s="10"/>
      <c r="DGF53" s="10"/>
      <c r="DGG53" s="10"/>
      <c r="DGH53" s="10"/>
      <c r="DGI53" s="10"/>
      <c r="DGJ53" s="10"/>
      <c r="DGK53" s="10"/>
      <c r="DGL53" s="10"/>
      <c r="DGM53" s="10"/>
      <c r="DGN53" s="10"/>
      <c r="DGO53" s="10"/>
      <c r="DGP53" s="10"/>
      <c r="DGQ53" s="10"/>
      <c r="DGR53" s="10"/>
      <c r="DGS53" s="10"/>
      <c r="DGT53" s="10"/>
      <c r="DGU53" s="10"/>
      <c r="DGV53" s="10"/>
      <c r="DGW53" s="10"/>
      <c r="DGX53" s="10"/>
      <c r="DGY53" s="10"/>
      <c r="DGZ53" s="10"/>
      <c r="DHA53" s="10"/>
      <c r="DHB53" s="10"/>
      <c r="DHC53" s="10"/>
      <c r="DHD53" s="10"/>
      <c r="DHE53" s="10"/>
      <c r="DHF53" s="10"/>
      <c r="DHG53" s="10"/>
      <c r="DHH53" s="10"/>
      <c r="DHI53" s="10"/>
      <c r="DHJ53" s="10"/>
      <c r="DHK53" s="10"/>
      <c r="DHL53" s="10"/>
      <c r="DHM53" s="10"/>
      <c r="DHN53" s="10"/>
      <c r="DHO53" s="10"/>
      <c r="DHP53" s="10"/>
      <c r="DHQ53" s="10"/>
      <c r="DHR53" s="10"/>
      <c r="DHS53" s="10"/>
      <c r="DHT53" s="10"/>
      <c r="DHU53" s="10"/>
      <c r="DHV53" s="10"/>
      <c r="DHW53" s="10"/>
      <c r="DHX53" s="10"/>
      <c r="DHY53" s="10"/>
      <c r="DHZ53" s="10"/>
      <c r="DIA53" s="10"/>
      <c r="DIB53" s="10"/>
      <c r="DIC53" s="10"/>
      <c r="DID53" s="10"/>
      <c r="DIE53" s="10"/>
      <c r="DIF53" s="10"/>
      <c r="DIG53" s="10"/>
      <c r="DIH53" s="10"/>
      <c r="DII53" s="10"/>
      <c r="DIJ53" s="10"/>
      <c r="DIK53" s="10"/>
      <c r="DIL53" s="10"/>
      <c r="DIM53" s="10"/>
      <c r="DIN53" s="10"/>
      <c r="DIO53" s="10"/>
      <c r="DIP53" s="10"/>
      <c r="DIQ53" s="10"/>
      <c r="DIR53" s="10"/>
      <c r="DIS53" s="10"/>
      <c r="DIT53" s="10"/>
      <c r="DIU53" s="10"/>
      <c r="DIV53" s="10"/>
      <c r="DIW53" s="10"/>
      <c r="DIX53" s="10"/>
      <c r="DIY53" s="10"/>
      <c r="DIZ53" s="10"/>
      <c r="DJA53" s="10"/>
      <c r="DJB53" s="10"/>
      <c r="DJC53" s="10"/>
      <c r="DJD53" s="10"/>
      <c r="DJE53" s="10"/>
      <c r="DJF53" s="10"/>
      <c r="DJG53" s="10"/>
      <c r="DJH53" s="10"/>
      <c r="DJI53" s="10"/>
      <c r="DJJ53" s="10"/>
      <c r="DJK53" s="10"/>
      <c r="DJL53" s="10"/>
      <c r="DJM53" s="10"/>
      <c r="DJN53" s="10"/>
      <c r="DJO53" s="10"/>
      <c r="DJP53" s="10"/>
      <c r="DJQ53" s="10"/>
      <c r="DJR53" s="10"/>
      <c r="DJS53" s="10"/>
      <c r="DJT53" s="10"/>
      <c r="DJU53" s="10"/>
      <c r="DJV53" s="10"/>
      <c r="DJW53" s="10"/>
      <c r="DJX53" s="10"/>
      <c r="DJY53" s="10"/>
      <c r="DJZ53" s="10"/>
      <c r="DKA53" s="10"/>
      <c r="DKB53" s="10"/>
      <c r="DKC53" s="10"/>
      <c r="DKD53" s="10"/>
      <c r="DKE53" s="10"/>
      <c r="DKF53" s="10"/>
      <c r="DKG53" s="10"/>
      <c r="DKH53" s="10"/>
      <c r="DKI53" s="10"/>
      <c r="DKJ53" s="10"/>
      <c r="DKK53" s="10"/>
      <c r="DKL53" s="10"/>
      <c r="DKM53" s="10"/>
      <c r="DKN53" s="10"/>
      <c r="DKO53" s="10"/>
      <c r="DKP53" s="10"/>
      <c r="DKQ53" s="10"/>
      <c r="DKR53" s="10"/>
      <c r="DKS53" s="10"/>
      <c r="DKT53" s="10"/>
      <c r="DKU53" s="10"/>
      <c r="DKV53" s="10"/>
      <c r="DKW53" s="10"/>
      <c r="DKX53" s="10"/>
      <c r="DKY53" s="10"/>
      <c r="DKZ53" s="10"/>
      <c r="DLA53" s="10"/>
      <c r="DLB53" s="10"/>
      <c r="DLC53" s="10"/>
      <c r="DLD53" s="10"/>
      <c r="DLE53" s="10"/>
      <c r="DLF53" s="10"/>
      <c r="DLG53" s="10"/>
      <c r="DLH53" s="10"/>
      <c r="DLI53" s="10"/>
      <c r="DLJ53" s="10"/>
      <c r="DLK53" s="10"/>
      <c r="DLL53" s="10"/>
      <c r="DLM53" s="10"/>
      <c r="DLN53" s="10"/>
      <c r="DLO53" s="10"/>
      <c r="DLP53" s="10"/>
      <c r="DLQ53" s="10"/>
      <c r="DLR53" s="10"/>
      <c r="DLS53" s="10"/>
      <c r="DLT53" s="10"/>
      <c r="DLU53" s="10"/>
      <c r="DLV53" s="10"/>
      <c r="DLW53" s="10"/>
      <c r="DLX53" s="10"/>
      <c r="DLY53" s="10"/>
      <c r="DLZ53" s="10"/>
      <c r="DMA53" s="10"/>
      <c r="DMB53" s="10"/>
      <c r="DMC53" s="10"/>
      <c r="DMD53" s="10"/>
      <c r="DME53" s="10"/>
      <c r="DMF53" s="10"/>
      <c r="DMG53" s="10"/>
      <c r="DMH53" s="10"/>
      <c r="DMI53" s="10"/>
      <c r="DMJ53" s="10"/>
      <c r="DMK53" s="10"/>
      <c r="DML53" s="10"/>
      <c r="DMM53" s="10"/>
      <c r="DMN53" s="10"/>
      <c r="DMO53" s="10"/>
      <c r="DMP53" s="10"/>
      <c r="DMQ53" s="10"/>
      <c r="DMR53" s="10"/>
      <c r="DMS53" s="10"/>
      <c r="DMT53" s="10"/>
      <c r="DMU53" s="10"/>
      <c r="DMV53" s="10"/>
      <c r="DMW53" s="10"/>
      <c r="DMX53" s="10"/>
      <c r="DMY53" s="10"/>
      <c r="DMZ53" s="10"/>
      <c r="DNA53" s="10"/>
      <c r="DNB53" s="10"/>
      <c r="DNC53" s="10"/>
      <c r="DND53" s="10"/>
      <c r="DNE53" s="10"/>
      <c r="DNF53" s="10"/>
      <c r="DNG53" s="10"/>
      <c r="DNH53" s="10"/>
      <c r="DNI53" s="10"/>
      <c r="DNJ53" s="10"/>
      <c r="DNK53" s="10"/>
      <c r="DNL53" s="10"/>
      <c r="DNM53" s="10"/>
      <c r="DNN53" s="10"/>
      <c r="DNO53" s="10"/>
      <c r="DNP53" s="10"/>
      <c r="DNQ53" s="10"/>
      <c r="DNR53" s="10"/>
      <c r="DNS53" s="10"/>
      <c r="DNT53" s="10"/>
      <c r="DNU53" s="10"/>
      <c r="DNV53" s="10"/>
      <c r="DNW53" s="10"/>
      <c r="DNX53" s="10"/>
      <c r="DNY53" s="10"/>
      <c r="DNZ53" s="10"/>
      <c r="DOA53" s="10"/>
      <c r="DOB53" s="10"/>
      <c r="DOC53" s="10"/>
      <c r="DOD53" s="10"/>
      <c r="DOE53" s="10"/>
      <c r="DOF53" s="10"/>
      <c r="DOG53" s="10"/>
      <c r="DOH53" s="10"/>
      <c r="DOI53" s="10"/>
      <c r="DOJ53" s="10"/>
      <c r="DOK53" s="10"/>
      <c r="DOL53" s="10"/>
      <c r="DOM53" s="10"/>
      <c r="DON53" s="10"/>
      <c r="DOO53" s="10"/>
      <c r="DOP53" s="10"/>
      <c r="DOQ53" s="10"/>
      <c r="DOR53" s="10"/>
      <c r="DOS53" s="10"/>
      <c r="DOT53" s="10"/>
      <c r="DOU53" s="10"/>
      <c r="DOV53" s="10"/>
      <c r="DOW53" s="10"/>
      <c r="DOX53" s="10"/>
      <c r="DOY53" s="10"/>
      <c r="DOZ53" s="10"/>
      <c r="DPA53" s="10"/>
      <c r="DPB53" s="10"/>
      <c r="DPC53" s="10"/>
      <c r="DPD53" s="10"/>
      <c r="DPE53" s="10"/>
      <c r="DPF53" s="10"/>
      <c r="DPG53" s="10"/>
      <c r="DPH53" s="10"/>
      <c r="DPI53" s="10"/>
      <c r="DPJ53" s="10"/>
      <c r="DPK53" s="10"/>
      <c r="DPL53" s="10"/>
      <c r="DPM53" s="10"/>
      <c r="DPN53" s="10"/>
      <c r="DPO53" s="10"/>
      <c r="DPP53" s="10"/>
      <c r="DPQ53" s="10"/>
      <c r="DPR53" s="10"/>
      <c r="DPS53" s="10"/>
      <c r="DPT53" s="10"/>
      <c r="DPU53" s="10"/>
      <c r="DPV53" s="10"/>
      <c r="DPW53" s="10"/>
      <c r="DPX53" s="10"/>
      <c r="DPY53" s="10"/>
      <c r="DPZ53" s="10"/>
      <c r="DQA53" s="10"/>
      <c r="DQB53" s="10"/>
      <c r="DQC53" s="10"/>
      <c r="DQD53" s="10"/>
      <c r="DQE53" s="10"/>
      <c r="DQF53" s="10"/>
      <c r="DQG53" s="10"/>
      <c r="DQH53" s="10"/>
      <c r="DQI53" s="10"/>
      <c r="DQJ53" s="10"/>
      <c r="DQK53" s="10"/>
      <c r="DQL53" s="10"/>
      <c r="DQM53" s="10"/>
      <c r="DQN53" s="10"/>
      <c r="DQO53" s="10"/>
      <c r="DQP53" s="10"/>
      <c r="DQQ53" s="10"/>
      <c r="DQR53" s="10"/>
      <c r="DQS53" s="10"/>
      <c r="DQT53" s="10"/>
      <c r="DQU53" s="10"/>
      <c r="DQV53" s="10"/>
      <c r="DQW53" s="10"/>
      <c r="DQX53" s="10"/>
      <c r="DQY53" s="10"/>
      <c r="DQZ53" s="10"/>
      <c r="DRA53" s="10"/>
      <c r="DRB53" s="10"/>
      <c r="DRC53" s="10"/>
      <c r="DRD53" s="10"/>
      <c r="DRE53" s="10"/>
      <c r="DRF53" s="10"/>
      <c r="DRG53" s="10"/>
      <c r="DRH53" s="10"/>
      <c r="DRI53" s="10"/>
      <c r="DRJ53" s="10"/>
      <c r="DRK53" s="10"/>
      <c r="DRL53" s="10"/>
      <c r="DRM53" s="10"/>
      <c r="DRN53" s="10"/>
      <c r="DRO53" s="10"/>
      <c r="DRP53" s="10"/>
      <c r="DRQ53" s="10"/>
      <c r="DRR53" s="10"/>
      <c r="DRS53" s="10"/>
      <c r="DRT53" s="10"/>
      <c r="DRU53" s="10"/>
      <c r="DRV53" s="10"/>
      <c r="DRW53" s="10"/>
      <c r="DRX53" s="10"/>
      <c r="DRY53" s="10"/>
      <c r="DRZ53" s="10"/>
      <c r="DSA53" s="10"/>
      <c r="DSB53" s="10"/>
      <c r="DSC53" s="10"/>
      <c r="DSD53" s="10"/>
      <c r="DSE53" s="10"/>
      <c r="DSF53" s="10"/>
      <c r="DSG53" s="10"/>
      <c r="DSH53" s="10"/>
      <c r="DSI53" s="10"/>
      <c r="DSJ53" s="10"/>
      <c r="DSK53" s="10"/>
      <c r="DSL53" s="10"/>
      <c r="DSM53" s="10"/>
      <c r="DSN53" s="10"/>
      <c r="DSO53" s="10"/>
      <c r="DSP53" s="10"/>
      <c r="DSQ53" s="10"/>
      <c r="DSR53" s="10"/>
      <c r="DSS53" s="10"/>
      <c r="DST53" s="10"/>
      <c r="DSU53" s="10"/>
      <c r="DSV53" s="10"/>
      <c r="DSW53" s="10"/>
      <c r="DSX53" s="10"/>
      <c r="DSY53" s="10"/>
      <c r="DSZ53" s="10"/>
      <c r="DTA53" s="10"/>
      <c r="DTB53" s="10"/>
      <c r="DTC53" s="10"/>
      <c r="DTD53" s="10"/>
      <c r="DTE53" s="10"/>
      <c r="DTF53" s="10"/>
      <c r="DTG53" s="10"/>
      <c r="DTH53" s="10"/>
      <c r="DTI53" s="10"/>
      <c r="DTJ53" s="10"/>
      <c r="DTK53" s="10"/>
      <c r="DTL53" s="10"/>
      <c r="DTM53" s="10"/>
      <c r="DTN53" s="10"/>
      <c r="DTO53" s="10"/>
      <c r="DTP53" s="10"/>
      <c r="DTQ53" s="10"/>
      <c r="DTR53" s="10"/>
      <c r="DTS53" s="10"/>
      <c r="DTT53" s="10"/>
      <c r="DTU53" s="10"/>
      <c r="DTV53" s="10"/>
      <c r="DTW53" s="10"/>
      <c r="DTX53" s="10"/>
      <c r="DTY53" s="10"/>
      <c r="DTZ53" s="10"/>
      <c r="DUA53" s="10"/>
      <c r="DUB53" s="10"/>
      <c r="DUC53" s="10"/>
      <c r="DUD53" s="10"/>
      <c r="DUE53" s="10"/>
      <c r="DUF53" s="10"/>
      <c r="DUG53" s="10"/>
      <c r="DUH53" s="10"/>
      <c r="DUI53" s="10"/>
      <c r="DUJ53" s="10"/>
      <c r="DUK53" s="10"/>
      <c r="DUL53" s="10"/>
      <c r="DUM53" s="10"/>
      <c r="DUN53" s="10"/>
      <c r="DUO53" s="10"/>
      <c r="DUP53" s="10"/>
      <c r="DUQ53" s="10"/>
      <c r="DUR53" s="10"/>
      <c r="DUS53" s="10"/>
      <c r="DUT53" s="10"/>
      <c r="DUU53" s="10"/>
      <c r="DUV53" s="10"/>
      <c r="DUW53" s="10"/>
      <c r="DUX53" s="10"/>
      <c r="DUY53" s="10"/>
      <c r="DUZ53" s="10"/>
      <c r="DVA53" s="10"/>
      <c r="DVB53" s="10"/>
      <c r="DVC53" s="10"/>
      <c r="DVD53" s="10"/>
      <c r="DVE53" s="10"/>
      <c r="DVF53" s="10"/>
      <c r="DVG53" s="10"/>
      <c r="DVH53" s="10"/>
      <c r="DVI53" s="10"/>
      <c r="DVJ53" s="10"/>
      <c r="DVK53" s="10"/>
      <c r="DVL53" s="10"/>
      <c r="DVM53" s="10"/>
      <c r="DVN53" s="10"/>
      <c r="DVO53" s="10"/>
      <c r="DVP53" s="10"/>
      <c r="DVQ53" s="10"/>
      <c r="DVR53" s="10"/>
      <c r="DVS53" s="10"/>
      <c r="DVT53" s="10"/>
      <c r="DVU53" s="10"/>
      <c r="DVV53" s="10"/>
      <c r="DVW53" s="10"/>
      <c r="DVX53" s="10"/>
      <c r="DVY53" s="10"/>
      <c r="DVZ53" s="10"/>
      <c r="DWA53" s="10"/>
      <c r="DWB53" s="10"/>
      <c r="DWC53" s="10"/>
      <c r="DWD53" s="10"/>
      <c r="DWE53" s="10"/>
      <c r="DWF53" s="10"/>
      <c r="DWG53" s="10"/>
      <c r="DWH53" s="10"/>
      <c r="DWI53" s="10"/>
      <c r="DWJ53" s="10"/>
      <c r="DWK53" s="10"/>
      <c r="DWL53" s="10"/>
      <c r="DWM53" s="10"/>
      <c r="DWN53" s="10"/>
      <c r="DWO53" s="10"/>
      <c r="DWP53" s="10"/>
      <c r="DWQ53" s="10"/>
      <c r="DWR53" s="10"/>
      <c r="DWS53" s="10"/>
      <c r="DWT53" s="10"/>
      <c r="DWU53" s="10"/>
      <c r="DWV53" s="10"/>
      <c r="DWW53" s="10"/>
      <c r="DWX53" s="10"/>
      <c r="DWY53" s="10"/>
      <c r="DWZ53" s="10"/>
      <c r="DXA53" s="10"/>
      <c r="DXB53" s="10"/>
      <c r="DXC53" s="10"/>
      <c r="DXD53" s="10"/>
      <c r="DXE53" s="10"/>
      <c r="DXF53" s="10"/>
      <c r="DXG53" s="10"/>
      <c r="DXH53" s="10"/>
      <c r="DXI53" s="10"/>
      <c r="DXJ53" s="10"/>
      <c r="DXK53" s="10"/>
      <c r="DXL53" s="10"/>
      <c r="DXM53" s="10"/>
      <c r="DXN53" s="10"/>
      <c r="DXO53" s="10"/>
      <c r="DXP53" s="10"/>
      <c r="DXQ53" s="10"/>
      <c r="DXR53" s="10"/>
      <c r="DXS53" s="10"/>
      <c r="DXT53" s="10"/>
      <c r="DXU53" s="10"/>
      <c r="DXV53" s="10"/>
      <c r="DXW53" s="10"/>
      <c r="DXX53" s="10"/>
      <c r="DXY53" s="10"/>
      <c r="DXZ53" s="10"/>
      <c r="DYA53" s="10"/>
      <c r="DYB53" s="10"/>
      <c r="DYC53" s="10"/>
      <c r="DYD53" s="10"/>
      <c r="DYE53" s="10"/>
      <c r="DYF53" s="10"/>
      <c r="DYG53" s="10"/>
      <c r="DYH53" s="10"/>
      <c r="DYI53" s="10"/>
      <c r="DYJ53" s="10"/>
      <c r="DYK53" s="10"/>
      <c r="DYL53" s="10"/>
      <c r="DYM53" s="10"/>
      <c r="DYN53" s="10"/>
      <c r="DYO53" s="10"/>
      <c r="DYP53" s="10"/>
      <c r="DYQ53" s="10"/>
      <c r="DYR53" s="10"/>
      <c r="DYS53" s="10"/>
      <c r="DYT53" s="10"/>
      <c r="DYU53" s="10"/>
      <c r="DYV53" s="10"/>
      <c r="DYW53" s="10"/>
      <c r="DYX53" s="10"/>
      <c r="DYY53" s="10"/>
      <c r="DYZ53" s="10"/>
      <c r="DZA53" s="10"/>
      <c r="DZB53" s="10"/>
      <c r="DZC53" s="10"/>
      <c r="DZD53" s="10"/>
      <c r="DZE53" s="10"/>
      <c r="DZF53" s="10"/>
      <c r="DZG53" s="10"/>
      <c r="DZH53" s="10"/>
      <c r="DZI53" s="10"/>
      <c r="DZJ53" s="10"/>
      <c r="DZK53" s="10"/>
      <c r="DZL53" s="10"/>
      <c r="DZM53" s="10"/>
      <c r="DZN53" s="10"/>
      <c r="DZO53" s="10"/>
      <c r="DZP53" s="10"/>
      <c r="DZQ53" s="10"/>
      <c r="DZR53" s="10"/>
      <c r="DZS53" s="10"/>
      <c r="DZT53" s="10"/>
      <c r="DZU53" s="10"/>
      <c r="DZV53" s="10"/>
      <c r="DZW53" s="10"/>
      <c r="DZX53" s="10"/>
      <c r="DZY53" s="10"/>
      <c r="DZZ53" s="10"/>
      <c r="EAA53" s="10"/>
      <c r="EAB53" s="10"/>
      <c r="EAC53" s="10"/>
      <c r="EAD53" s="10"/>
      <c r="EAE53" s="10"/>
      <c r="EAF53" s="10"/>
      <c r="EAG53" s="10"/>
      <c r="EAH53" s="10"/>
      <c r="EAI53" s="10"/>
      <c r="EAJ53" s="10"/>
      <c r="EAK53" s="10"/>
      <c r="EAL53" s="10"/>
      <c r="EAM53" s="10"/>
      <c r="EAN53" s="10"/>
      <c r="EAO53" s="10"/>
      <c r="EAP53" s="10"/>
      <c r="EAQ53" s="10"/>
      <c r="EAR53" s="10"/>
      <c r="EAS53" s="10"/>
      <c r="EAT53" s="10"/>
      <c r="EAU53" s="10"/>
      <c r="EAV53" s="10"/>
      <c r="EAW53" s="10"/>
      <c r="EAX53" s="10"/>
      <c r="EAY53" s="10"/>
      <c r="EAZ53" s="10"/>
      <c r="EBA53" s="10"/>
      <c r="EBB53" s="10"/>
      <c r="EBC53" s="10"/>
      <c r="EBD53" s="10"/>
      <c r="EBE53" s="10"/>
      <c r="EBF53" s="10"/>
      <c r="EBG53" s="10"/>
      <c r="EBH53" s="10"/>
      <c r="EBI53" s="10"/>
      <c r="EBJ53" s="10"/>
      <c r="EBK53" s="10"/>
      <c r="EBL53" s="10"/>
      <c r="EBM53" s="10"/>
      <c r="EBN53" s="10"/>
      <c r="EBO53" s="10"/>
      <c r="EBP53" s="10"/>
      <c r="EBQ53" s="10"/>
      <c r="EBR53" s="10"/>
      <c r="EBS53" s="10"/>
      <c r="EBT53" s="10"/>
      <c r="EBU53" s="10"/>
      <c r="EBV53" s="10"/>
      <c r="EBW53" s="10"/>
      <c r="EBX53" s="10"/>
      <c r="EBY53" s="10"/>
      <c r="EBZ53" s="10"/>
      <c r="ECA53" s="10"/>
      <c r="ECB53" s="10"/>
      <c r="ECC53" s="10"/>
      <c r="ECD53" s="10"/>
      <c r="ECE53" s="10"/>
      <c r="ECF53" s="10"/>
      <c r="ECG53" s="10"/>
      <c r="ECH53" s="10"/>
      <c r="ECI53" s="10"/>
      <c r="ECJ53" s="10"/>
      <c r="ECK53" s="10"/>
      <c r="ECL53" s="10"/>
      <c r="ECM53" s="10"/>
      <c r="ECN53" s="10"/>
      <c r="ECO53" s="10"/>
      <c r="ECP53" s="10"/>
      <c r="ECQ53" s="10"/>
      <c r="ECR53" s="10"/>
      <c r="ECS53" s="10"/>
      <c r="ECT53" s="10"/>
      <c r="ECU53" s="10"/>
      <c r="ECV53" s="10"/>
      <c r="ECW53" s="10"/>
      <c r="ECX53" s="10"/>
      <c r="ECY53" s="10"/>
      <c r="ECZ53" s="10"/>
      <c r="EDA53" s="10"/>
      <c r="EDB53" s="10"/>
      <c r="EDC53" s="10"/>
      <c r="EDD53" s="10"/>
      <c r="EDE53" s="10"/>
      <c r="EDF53" s="10"/>
      <c r="EDG53" s="10"/>
      <c r="EDH53" s="10"/>
      <c r="EDI53" s="10"/>
      <c r="EDJ53" s="10"/>
      <c r="EDK53" s="10"/>
      <c r="EDL53" s="10"/>
      <c r="EDM53" s="10"/>
      <c r="EDN53" s="10"/>
      <c r="EDO53" s="10"/>
      <c r="EDP53" s="10"/>
      <c r="EDQ53" s="10"/>
      <c r="EDR53" s="10"/>
      <c r="EDS53" s="10"/>
      <c r="EDT53" s="10"/>
      <c r="EDU53" s="10"/>
      <c r="EDV53" s="10"/>
      <c r="EDW53" s="10"/>
      <c r="EDX53" s="10"/>
      <c r="EDY53" s="10"/>
      <c r="EDZ53" s="10"/>
      <c r="EEA53" s="10"/>
      <c r="EEB53" s="10"/>
      <c r="EEC53" s="10"/>
      <c r="EED53" s="10"/>
      <c r="EEE53" s="10"/>
      <c r="EEF53" s="10"/>
      <c r="EEG53" s="10"/>
      <c r="EEH53" s="10"/>
      <c r="EEI53" s="10"/>
      <c r="EEJ53" s="10"/>
      <c r="EEK53" s="10"/>
      <c r="EEL53" s="10"/>
      <c r="EEM53" s="10"/>
      <c r="EEN53" s="10"/>
      <c r="EEO53" s="10"/>
      <c r="EEP53" s="10"/>
      <c r="EEQ53" s="10"/>
      <c r="EER53" s="10"/>
      <c r="EES53" s="10"/>
      <c r="EET53" s="10"/>
      <c r="EEU53" s="10"/>
      <c r="EEV53" s="10"/>
      <c r="EEW53" s="10"/>
      <c r="EEX53" s="10"/>
      <c r="EEY53" s="10"/>
      <c r="EEZ53" s="10"/>
      <c r="EFA53" s="10"/>
      <c r="EFB53" s="10"/>
      <c r="EFC53" s="10"/>
      <c r="EFD53" s="10"/>
      <c r="EFE53" s="10"/>
      <c r="EFF53" s="10"/>
      <c r="EFG53" s="10"/>
      <c r="EFH53" s="10"/>
      <c r="EFI53" s="10"/>
      <c r="EFJ53" s="10"/>
      <c r="EFK53" s="10"/>
      <c r="EFL53" s="10"/>
      <c r="EFM53" s="10"/>
      <c r="EFN53" s="10"/>
      <c r="EFO53" s="10"/>
      <c r="EFP53" s="10"/>
      <c r="EFQ53" s="10"/>
      <c r="EFR53" s="10"/>
      <c r="EFS53" s="10"/>
      <c r="EFT53" s="10"/>
      <c r="EFU53" s="10"/>
      <c r="EFV53" s="10"/>
      <c r="EFW53" s="10"/>
      <c r="EFX53" s="10"/>
      <c r="EFY53" s="10"/>
      <c r="EFZ53" s="10"/>
      <c r="EGA53" s="10"/>
      <c r="EGB53" s="10"/>
      <c r="EGC53" s="10"/>
      <c r="EGD53" s="10"/>
      <c r="EGE53" s="10"/>
      <c r="EGF53" s="10"/>
      <c r="EGG53" s="10"/>
      <c r="EGH53" s="10"/>
      <c r="EGI53" s="10"/>
      <c r="EGJ53" s="10"/>
      <c r="EGK53" s="10"/>
      <c r="EGL53" s="10"/>
      <c r="EGM53" s="10"/>
      <c r="EGN53" s="10"/>
      <c r="EGO53" s="10"/>
      <c r="EGP53" s="10"/>
      <c r="EGQ53" s="10"/>
      <c r="EGR53" s="10"/>
      <c r="EGS53" s="10"/>
      <c r="EGT53" s="10"/>
      <c r="EGU53" s="10"/>
      <c r="EGV53" s="10"/>
      <c r="EGW53" s="10"/>
      <c r="EGX53" s="10"/>
      <c r="EGY53" s="10"/>
      <c r="EGZ53" s="10"/>
      <c r="EHA53" s="10"/>
      <c r="EHB53" s="10"/>
      <c r="EHC53" s="10"/>
      <c r="EHD53" s="10"/>
      <c r="EHE53" s="10"/>
      <c r="EHF53" s="10"/>
      <c r="EHG53" s="10"/>
      <c r="EHH53" s="10"/>
      <c r="EHI53" s="10"/>
      <c r="EHJ53" s="10"/>
      <c r="EHK53" s="10"/>
      <c r="EHL53" s="10"/>
      <c r="EHM53" s="10"/>
      <c r="EHN53" s="10"/>
      <c r="EHO53" s="10"/>
      <c r="EHP53" s="10"/>
      <c r="EHQ53" s="10"/>
      <c r="EHR53" s="10"/>
      <c r="EHS53" s="10"/>
      <c r="EHT53" s="10"/>
      <c r="EHU53" s="10"/>
      <c r="EHV53" s="10"/>
      <c r="EHW53" s="10"/>
      <c r="EHX53" s="10"/>
      <c r="EHY53" s="10"/>
      <c r="EHZ53" s="10"/>
      <c r="EIA53" s="10"/>
      <c r="EIB53" s="10"/>
      <c r="EIC53" s="10"/>
      <c r="EID53" s="10"/>
      <c r="EIE53" s="10"/>
      <c r="EIF53" s="10"/>
      <c r="EIG53" s="10"/>
      <c r="EIH53" s="10"/>
      <c r="EII53" s="10"/>
      <c r="EIJ53" s="10"/>
      <c r="EIK53" s="10"/>
      <c r="EIL53" s="10"/>
      <c r="EIM53" s="10"/>
      <c r="EIN53" s="10"/>
      <c r="EIO53" s="10"/>
      <c r="EIP53" s="10"/>
      <c r="EIQ53" s="10"/>
      <c r="EIR53" s="10"/>
      <c r="EIS53" s="10"/>
      <c r="EIT53" s="10"/>
      <c r="EIU53" s="10"/>
      <c r="EIV53" s="10"/>
      <c r="EIW53" s="10"/>
      <c r="EIX53" s="10"/>
      <c r="EIY53" s="10"/>
      <c r="EIZ53" s="10"/>
      <c r="EJA53" s="10"/>
      <c r="EJB53" s="10"/>
      <c r="EJC53" s="10"/>
      <c r="EJD53" s="10"/>
      <c r="EJE53" s="10"/>
      <c r="EJF53" s="10"/>
      <c r="EJG53" s="10"/>
      <c r="EJH53" s="10"/>
      <c r="EJI53" s="10"/>
      <c r="EJJ53" s="10"/>
      <c r="EJK53" s="10"/>
      <c r="EJL53" s="10"/>
      <c r="EJM53" s="10"/>
      <c r="EJN53" s="10"/>
      <c r="EJO53" s="10"/>
      <c r="EJP53" s="10"/>
      <c r="EJQ53" s="10"/>
      <c r="EJR53" s="10"/>
      <c r="EJS53" s="10"/>
      <c r="EJT53" s="10"/>
      <c r="EJU53" s="10"/>
      <c r="EJV53" s="10"/>
      <c r="EJW53" s="10"/>
      <c r="EJX53" s="10"/>
      <c r="EJY53" s="10"/>
      <c r="EJZ53" s="10"/>
      <c r="EKA53" s="10"/>
      <c r="EKB53" s="10"/>
      <c r="EKC53" s="10"/>
      <c r="EKD53" s="10"/>
      <c r="EKE53" s="10"/>
      <c r="EKF53" s="10"/>
      <c r="EKG53" s="10"/>
      <c r="EKH53" s="10"/>
      <c r="EKI53" s="10"/>
      <c r="EKJ53" s="10"/>
      <c r="EKK53" s="10"/>
      <c r="EKL53" s="10"/>
      <c r="EKM53" s="10"/>
      <c r="EKN53" s="10"/>
      <c r="EKO53" s="10"/>
      <c r="EKP53" s="10"/>
      <c r="EKQ53" s="10"/>
      <c r="EKR53" s="10"/>
      <c r="EKS53" s="10"/>
      <c r="EKT53" s="10"/>
      <c r="EKU53" s="10"/>
      <c r="EKV53" s="10"/>
      <c r="EKW53" s="10"/>
      <c r="EKX53" s="10"/>
      <c r="EKY53" s="10"/>
      <c r="EKZ53" s="10"/>
      <c r="ELA53" s="10"/>
      <c r="ELB53" s="10"/>
      <c r="ELC53" s="10"/>
      <c r="ELD53" s="10"/>
      <c r="ELE53" s="10"/>
      <c r="ELF53" s="10"/>
      <c r="ELG53" s="10"/>
      <c r="ELH53" s="10"/>
      <c r="ELI53" s="10"/>
      <c r="ELJ53" s="10"/>
      <c r="ELK53" s="10"/>
      <c r="ELL53" s="10"/>
      <c r="ELM53" s="10"/>
      <c r="ELN53" s="10"/>
      <c r="ELO53" s="10"/>
      <c r="ELP53" s="10"/>
      <c r="ELQ53" s="10"/>
      <c r="ELR53" s="10"/>
      <c r="ELS53" s="10"/>
      <c r="ELT53" s="10"/>
      <c r="ELU53" s="10"/>
      <c r="ELV53" s="10"/>
      <c r="ELW53" s="10"/>
      <c r="ELX53" s="10"/>
      <c r="ELY53" s="10"/>
      <c r="ELZ53" s="10"/>
      <c r="EMA53" s="10"/>
      <c r="EMB53" s="10"/>
      <c r="EMC53" s="10"/>
      <c r="EMD53" s="10"/>
      <c r="EME53" s="10"/>
      <c r="EMF53" s="10"/>
      <c r="EMG53" s="10"/>
      <c r="EMH53" s="10"/>
      <c r="EMI53" s="10"/>
      <c r="EMJ53" s="10"/>
      <c r="EMK53" s="10"/>
      <c r="EML53" s="10"/>
      <c r="EMM53" s="10"/>
      <c r="EMN53" s="10"/>
      <c r="EMO53" s="10"/>
      <c r="EMP53" s="10"/>
      <c r="EMQ53" s="10"/>
      <c r="EMR53" s="10"/>
      <c r="EMS53" s="10"/>
      <c r="EMT53" s="10"/>
      <c r="EMU53" s="10"/>
      <c r="EMV53" s="10"/>
      <c r="EMW53" s="10"/>
      <c r="EMX53" s="10"/>
      <c r="EMY53" s="10"/>
      <c r="EMZ53" s="10"/>
      <c r="ENA53" s="10"/>
      <c r="ENB53" s="10"/>
      <c r="ENC53" s="10"/>
      <c r="END53" s="10"/>
      <c r="ENE53" s="10"/>
      <c r="ENF53" s="10"/>
      <c r="ENG53" s="10"/>
      <c r="ENH53" s="10"/>
      <c r="ENI53" s="10"/>
      <c r="ENJ53" s="10"/>
      <c r="ENK53" s="10"/>
      <c r="ENL53" s="10"/>
      <c r="ENM53" s="10"/>
      <c r="ENN53" s="10"/>
      <c r="ENO53" s="10"/>
      <c r="ENP53" s="10"/>
      <c r="ENQ53" s="10"/>
      <c r="ENR53" s="10"/>
      <c r="ENS53" s="10"/>
      <c r="ENT53" s="10"/>
      <c r="ENU53" s="10"/>
      <c r="ENV53" s="10"/>
      <c r="ENW53" s="10"/>
      <c r="ENX53" s="10"/>
      <c r="ENY53" s="10"/>
      <c r="ENZ53" s="10"/>
      <c r="EOA53" s="10"/>
      <c r="EOB53" s="10"/>
      <c r="EOC53" s="10"/>
      <c r="EOD53" s="10"/>
      <c r="EOE53" s="10"/>
      <c r="EOF53" s="10"/>
      <c r="EOG53" s="10"/>
      <c r="EOH53" s="10"/>
      <c r="EOI53" s="10"/>
      <c r="EOJ53" s="10"/>
      <c r="EOK53" s="10"/>
      <c r="EOL53" s="10"/>
      <c r="EOM53" s="10"/>
      <c r="EON53" s="10"/>
      <c r="EOO53" s="10"/>
      <c r="EOP53" s="10"/>
      <c r="EOQ53" s="10"/>
      <c r="EOR53" s="10"/>
      <c r="EOS53" s="10"/>
      <c r="EOT53" s="10"/>
      <c r="EOU53" s="10"/>
      <c r="EOV53" s="10"/>
      <c r="EOW53" s="10"/>
      <c r="EOX53" s="10"/>
      <c r="EOY53" s="10"/>
      <c r="EOZ53" s="10"/>
      <c r="EPA53" s="10"/>
      <c r="EPB53" s="10"/>
      <c r="EPC53" s="10"/>
      <c r="EPD53" s="10"/>
      <c r="EPE53" s="10"/>
      <c r="EPF53" s="10"/>
      <c r="EPG53" s="10"/>
      <c r="EPH53" s="10"/>
      <c r="EPI53" s="10"/>
      <c r="EPJ53" s="10"/>
      <c r="EPK53" s="10"/>
      <c r="EPL53" s="10"/>
      <c r="EPM53" s="10"/>
      <c r="EPN53" s="10"/>
      <c r="EPO53" s="10"/>
      <c r="EPP53" s="10"/>
      <c r="EPQ53" s="10"/>
      <c r="EPR53" s="10"/>
      <c r="EPS53" s="10"/>
      <c r="EPT53" s="10"/>
      <c r="EPU53" s="10"/>
      <c r="EPV53" s="10"/>
      <c r="EPW53" s="10"/>
      <c r="EPX53" s="10"/>
      <c r="EPY53" s="10"/>
      <c r="EPZ53" s="10"/>
      <c r="EQA53" s="10"/>
      <c r="EQB53" s="10"/>
      <c r="EQC53" s="10"/>
      <c r="EQD53" s="10"/>
      <c r="EQE53" s="10"/>
      <c r="EQF53" s="10"/>
      <c r="EQG53" s="10"/>
      <c r="EQH53" s="10"/>
      <c r="EQI53" s="10"/>
      <c r="EQJ53" s="10"/>
      <c r="EQK53" s="10"/>
      <c r="EQL53" s="10"/>
      <c r="EQM53" s="10"/>
      <c r="EQN53" s="10"/>
      <c r="EQO53" s="10"/>
      <c r="EQP53" s="10"/>
      <c r="EQQ53" s="10"/>
      <c r="EQR53" s="10"/>
      <c r="EQS53" s="10"/>
      <c r="EQT53" s="10"/>
      <c r="EQU53" s="10"/>
      <c r="EQV53" s="10"/>
      <c r="EQW53" s="10"/>
      <c r="EQX53" s="10"/>
      <c r="EQY53" s="10"/>
      <c r="EQZ53" s="10"/>
      <c r="ERA53" s="10"/>
      <c r="ERB53" s="10"/>
      <c r="ERC53" s="10"/>
      <c r="ERD53" s="10"/>
      <c r="ERE53" s="10"/>
      <c r="ERF53" s="10"/>
      <c r="ERG53" s="10"/>
      <c r="ERH53" s="10"/>
      <c r="ERI53" s="10"/>
      <c r="ERJ53" s="10"/>
      <c r="ERK53" s="10"/>
      <c r="ERL53" s="10"/>
      <c r="ERM53" s="10"/>
      <c r="ERN53" s="10"/>
      <c r="ERO53" s="10"/>
      <c r="ERP53" s="10"/>
      <c r="ERQ53" s="10"/>
      <c r="ERR53" s="10"/>
      <c r="ERS53" s="10"/>
      <c r="ERT53" s="10"/>
      <c r="ERU53" s="10"/>
      <c r="ERV53" s="10"/>
      <c r="ERW53" s="10"/>
      <c r="ERX53" s="10"/>
      <c r="ERY53" s="10"/>
      <c r="ERZ53" s="10"/>
      <c r="ESA53" s="10"/>
      <c r="ESB53" s="10"/>
      <c r="ESC53" s="10"/>
      <c r="ESD53" s="10"/>
      <c r="ESE53" s="10"/>
      <c r="ESF53" s="10"/>
      <c r="ESG53" s="10"/>
      <c r="ESH53" s="10"/>
      <c r="ESI53" s="10"/>
      <c r="ESJ53" s="10"/>
      <c r="ESK53" s="10"/>
      <c r="ESL53" s="10"/>
      <c r="ESM53" s="10"/>
      <c r="ESN53" s="10"/>
      <c r="ESO53" s="10"/>
      <c r="ESP53" s="10"/>
      <c r="ESQ53" s="10"/>
      <c r="ESR53" s="10"/>
      <c r="ESS53" s="10"/>
      <c r="EST53" s="10"/>
      <c r="ESU53" s="10"/>
      <c r="ESV53" s="10"/>
      <c r="ESW53" s="10"/>
      <c r="ESX53" s="10"/>
      <c r="ESY53" s="10"/>
      <c r="ESZ53" s="10"/>
      <c r="ETA53" s="10"/>
      <c r="ETB53" s="10"/>
      <c r="ETC53" s="10"/>
      <c r="ETD53" s="10"/>
      <c r="ETE53" s="10"/>
      <c r="ETF53" s="10"/>
      <c r="ETG53" s="10"/>
      <c r="ETH53" s="10"/>
      <c r="ETI53" s="10"/>
      <c r="ETJ53" s="10"/>
      <c r="ETK53" s="10"/>
      <c r="ETL53" s="10"/>
      <c r="ETM53" s="10"/>
      <c r="ETN53" s="10"/>
      <c r="ETO53" s="10"/>
      <c r="ETP53" s="10"/>
      <c r="ETQ53" s="10"/>
      <c r="ETR53" s="10"/>
      <c r="ETS53" s="10"/>
      <c r="ETT53" s="10"/>
      <c r="ETU53" s="10"/>
      <c r="ETV53" s="10"/>
      <c r="ETW53" s="10"/>
      <c r="ETX53" s="10"/>
      <c r="ETY53" s="10"/>
      <c r="ETZ53" s="10"/>
      <c r="EUA53" s="10"/>
      <c r="EUB53" s="10"/>
      <c r="EUC53" s="10"/>
      <c r="EUD53" s="10"/>
      <c r="EUE53" s="10"/>
      <c r="EUF53" s="10"/>
      <c r="EUG53" s="10"/>
      <c r="EUH53" s="10"/>
      <c r="EUI53" s="10"/>
      <c r="EUJ53" s="10"/>
      <c r="EUK53" s="10"/>
      <c r="EUL53" s="10"/>
      <c r="EUM53" s="10"/>
      <c r="EUN53" s="10"/>
      <c r="EUO53" s="10"/>
      <c r="EUP53" s="10"/>
      <c r="EUQ53" s="10"/>
      <c r="EUR53" s="10"/>
      <c r="EUS53" s="10"/>
      <c r="EUT53" s="10"/>
      <c r="EUU53" s="10"/>
      <c r="EUV53" s="10"/>
      <c r="EUW53" s="10"/>
      <c r="EUX53" s="10"/>
      <c r="EUY53" s="10"/>
      <c r="EUZ53" s="10"/>
      <c r="EVA53" s="10"/>
      <c r="EVB53" s="10"/>
      <c r="EVC53" s="10"/>
      <c r="EVD53" s="10"/>
      <c r="EVE53" s="10"/>
      <c r="EVF53" s="10"/>
      <c r="EVG53" s="10"/>
      <c r="EVH53" s="10"/>
      <c r="EVI53" s="10"/>
      <c r="EVJ53" s="10"/>
      <c r="EVK53" s="10"/>
      <c r="EVL53" s="10"/>
      <c r="EVM53" s="10"/>
      <c r="EVN53" s="10"/>
      <c r="EVO53" s="10"/>
      <c r="EVP53" s="10"/>
      <c r="EVQ53" s="10"/>
      <c r="EVR53" s="10"/>
      <c r="EVS53" s="10"/>
      <c r="EVT53" s="10"/>
      <c r="EVU53" s="10"/>
      <c r="EVV53" s="10"/>
      <c r="EVW53" s="10"/>
      <c r="EVX53" s="10"/>
      <c r="EVY53" s="10"/>
      <c r="EVZ53" s="10"/>
      <c r="EWA53" s="10"/>
      <c r="EWB53" s="10"/>
      <c r="EWC53" s="10"/>
      <c r="EWD53" s="10"/>
      <c r="EWE53" s="10"/>
      <c r="EWF53" s="10"/>
      <c r="EWG53" s="10"/>
      <c r="EWH53" s="10"/>
      <c r="EWI53" s="10"/>
      <c r="EWJ53" s="10"/>
      <c r="EWK53" s="10"/>
      <c r="EWL53" s="10"/>
      <c r="EWM53" s="10"/>
      <c r="EWN53" s="10"/>
      <c r="EWO53" s="10"/>
      <c r="EWP53" s="10"/>
      <c r="EWQ53" s="10"/>
      <c r="EWR53" s="10"/>
      <c r="EWS53" s="10"/>
      <c r="EWT53" s="10"/>
      <c r="EWU53" s="10"/>
      <c r="EWV53" s="10"/>
      <c r="EWW53" s="10"/>
      <c r="EWX53" s="10"/>
      <c r="EWY53" s="10"/>
      <c r="EWZ53" s="10"/>
      <c r="EXA53" s="10"/>
      <c r="EXB53" s="10"/>
      <c r="EXC53" s="10"/>
      <c r="EXD53" s="10"/>
      <c r="EXE53" s="10"/>
      <c r="EXF53" s="10"/>
      <c r="EXG53" s="10"/>
      <c r="EXH53" s="10"/>
      <c r="EXI53" s="10"/>
      <c r="EXJ53" s="10"/>
      <c r="EXK53" s="10"/>
      <c r="EXL53" s="10"/>
      <c r="EXM53" s="10"/>
      <c r="EXN53" s="10"/>
      <c r="EXO53" s="10"/>
      <c r="EXP53" s="10"/>
      <c r="EXQ53" s="10"/>
      <c r="EXR53" s="10"/>
      <c r="EXS53" s="10"/>
      <c r="EXT53" s="10"/>
      <c r="EXU53" s="10"/>
      <c r="EXV53" s="10"/>
      <c r="EXW53" s="10"/>
      <c r="EXX53" s="10"/>
      <c r="EXY53" s="10"/>
      <c r="EXZ53" s="10"/>
      <c r="EYA53" s="10"/>
      <c r="EYB53" s="10"/>
      <c r="EYC53" s="10"/>
      <c r="EYD53" s="10"/>
      <c r="EYE53" s="10"/>
      <c r="EYF53" s="10"/>
      <c r="EYG53" s="10"/>
      <c r="EYH53" s="10"/>
      <c r="EYI53" s="10"/>
      <c r="EYJ53" s="10"/>
      <c r="EYK53" s="10"/>
      <c r="EYL53" s="10"/>
      <c r="EYM53" s="10"/>
      <c r="EYN53" s="10"/>
      <c r="EYO53" s="10"/>
      <c r="EYP53" s="10"/>
      <c r="EYQ53" s="10"/>
      <c r="EYR53" s="10"/>
      <c r="EYS53" s="10"/>
      <c r="EYT53" s="10"/>
      <c r="EYU53" s="10"/>
      <c r="EYV53" s="10"/>
      <c r="EYW53" s="10"/>
      <c r="EYX53" s="10"/>
      <c r="EYY53" s="10"/>
      <c r="EYZ53" s="10"/>
      <c r="EZA53" s="10"/>
      <c r="EZB53" s="10"/>
      <c r="EZC53" s="10"/>
      <c r="EZD53" s="10"/>
      <c r="EZE53" s="10"/>
      <c r="EZF53" s="10"/>
      <c r="EZG53" s="10"/>
      <c r="EZH53" s="10"/>
      <c r="EZI53" s="10"/>
      <c r="EZJ53" s="10"/>
      <c r="EZK53" s="10"/>
      <c r="EZL53" s="10"/>
      <c r="EZM53" s="10"/>
      <c r="EZN53" s="10"/>
      <c r="EZO53" s="10"/>
      <c r="EZP53" s="10"/>
      <c r="EZQ53" s="10"/>
      <c r="EZR53" s="10"/>
      <c r="EZS53" s="10"/>
      <c r="EZT53" s="10"/>
      <c r="EZU53" s="10"/>
      <c r="EZV53" s="10"/>
      <c r="EZW53" s="10"/>
      <c r="EZX53" s="10"/>
      <c r="EZY53" s="10"/>
      <c r="EZZ53" s="10"/>
      <c r="FAA53" s="10"/>
      <c r="FAB53" s="10"/>
      <c r="FAC53" s="10"/>
      <c r="FAD53" s="10"/>
      <c r="FAE53" s="10"/>
      <c r="FAF53" s="10"/>
      <c r="FAG53" s="10"/>
      <c r="FAH53" s="10"/>
      <c r="FAI53" s="10"/>
      <c r="FAJ53" s="10"/>
      <c r="FAK53" s="10"/>
      <c r="FAL53" s="10"/>
      <c r="FAM53" s="10"/>
      <c r="FAN53" s="10"/>
      <c r="FAO53" s="10"/>
      <c r="FAP53" s="10"/>
      <c r="FAQ53" s="10"/>
      <c r="FAR53" s="10"/>
      <c r="FAS53" s="10"/>
      <c r="FAT53" s="10"/>
      <c r="FAU53" s="10"/>
      <c r="FAV53" s="10"/>
      <c r="FAW53" s="10"/>
      <c r="FAX53" s="10"/>
      <c r="FAY53" s="10"/>
      <c r="FAZ53" s="10"/>
      <c r="FBA53" s="10"/>
      <c r="FBB53" s="10"/>
      <c r="FBC53" s="10"/>
      <c r="FBD53" s="10"/>
      <c r="FBE53" s="10"/>
      <c r="FBF53" s="10"/>
      <c r="FBG53" s="10"/>
      <c r="FBH53" s="10"/>
      <c r="FBI53" s="10"/>
      <c r="FBJ53" s="10"/>
      <c r="FBK53" s="10"/>
      <c r="FBL53" s="10"/>
      <c r="FBM53" s="10"/>
      <c r="FBN53" s="10"/>
      <c r="FBO53" s="10"/>
      <c r="FBP53" s="10"/>
      <c r="FBQ53" s="10"/>
      <c r="FBR53" s="10"/>
      <c r="FBS53" s="10"/>
      <c r="FBT53" s="10"/>
      <c r="FBU53" s="10"/>
      <c r="FBV53" s="10"/>
      <c r="FBW53" s="10"/>
      <c r="FBX53" s="10"/>
      <c r="FBY53" s="10"/>
      <c r="FBZ53" s="10"/>
      <c r="FCA53" s="10"/>
      <c r="FCB53" s="10"/>
      <c r="FCC53" s="10"/>
      <c r="FCD53" s="10"/>
      <c r="FCE53" s="10"/>
      <c r="FCF53" s="10"/>
      <c r="FCG53" s="10"/>
      <c r="FCH53" s="10"/>
      <c r="FCI53" s="10"/>
      <c r="FCJ53" s="10"/>
      <c r="FCK53" s="10"/>
      <c r="FCL53" s="10"/>
      <c r="FCM53" s="10"/>
      <c r="FCN53" s="10"/>
      <c r="FCO53" s="10"/>
      <c r="FCP53" s="10"/>
      <c r="FCQ53" s="10"/>
      <c r="FCR53" s="10"/>
      <c r="FCS53" s="10"/>
      <c r="FCT53" s="10"/>
      <c r="FCU53" s="10"/>
      <c r="FCV53" s="10"/>
      <c r="FCW53" s="10"/>
      <c r="FCX53" s="10"/>
      <c r="FCY53" s="10"/>
      <c r="FCZ53" s="10"/>
      <c r="FDA53" s="10"/>
      <c r="FDB53" s="10"/>
      <c r="FDC53" s="10"/>
      <c r="FDD53" s="10"/>
      <c r="FDE53" s="10"/>
      <c r="FDF53" s="10"/>
      <c r="FDG53" s="10"/>
      <c r="FDH53" s="10"/>
      <c r="FDI53" s="10"/>
      <c r="FDJ53" s="10"/>
      <c r="FDK53" s="10"/>
      <c r="FDL53" s="10"/>
      <c r="FDM53" s="10"/>
      <c r="FDN53" s="10"/>
      <c r="FDO53" s="10"/>
      <c r="FDP53" s="10"/>
      <c r="FDQ53" s="10"/>
      <c r="FDR53" s="10"/>
      <c r="FDS53" s="10"/>
      <c r="FDT53" s="10"/>
      <c r="FDU53" s="10"/>
      <c r="FDV53" s="10"/>
      <c r="FDW53" s="10"/>
      <c r="FDX53" s="10"/>
      <c r="FDY53" s="10"/>
      <c r="FDZ53" s="10"/>
      <c r="FEA53" s="10"/>
      <c r="FEB53" s="10"/>
      <c r="FEC53" s="10"/>
      <c r="FED53" s="10"/>
      <c r="FEE53" s="10"/>
      <c r="FEF53" s="10"/>
      <c r="FEG53" s="10"/>
      <c r="FEH53" s="10"/>
      <c r="FEI53" s="10"/>
      <c r="FEJ53" s="10"/>
      <c r="FEK53" s="10"/>
      <c r="FEL53" s="10"/>
      <c r="FEM53" s="10"/>
      <c r="FEN53" s="10"/>
      <c r="FEO53" s="10"/>
      <c r="FEP53" s="10"/>
      <c r="FEQ53" s="10"/>
      <c r="FER53" s="10"/>
      <c r="FES53" s="10"/>
      <c r="FET53" s="10"/>
      <c r="FEU53" s="10"/>
      <c r="FEV53" s="10"/>
      <c r="FEW53" s="10"/>
      <c r="FEX53" s="10"/>
      <c r="FEY53" s="10"/>
      <c r="FEZ53" s="10"/>
      <c r="FFA53" s="10"/>
      <c r="FFB53" s="10"/>
      <c r="FFC53" s="10"/>
      <c r="FFD53" s="10"/>
      <c r="FFE53" s="10"/>
      <c r="FFF53" s="10"/>
      <c r="FFG53" s="10"/>
      <c r="FFH53" s="10"/>
      <c r="FFI53" s="10"/>
      <c r="FFJ53" s="10"/>
      <c r="FFK53" s="10"/>
      <c r="FFL53" s="10"/>
      <c r="FFM53" s="10"/>
      <c r="FFN53" s="10"/>
      <c r="FFO53" s="10"/>
      <c r="FFP53" s="10"/>
      <c r="FFQ53" s="10"/>
      <c r="FFR53" s="10"/>
      <c r="FFS53" s="10"/>
      <c r="FFT53" s="10"/>
      <c r="FFU53" s="10"/>
      <c r="FFV53" s="10"/>
      <c r="FFW53" s="10"/>
      <c r="FFX53" s="10"/>
      <c r="FFY53" s="10"/>
      <c r="FFZ53" s="10"/>
      <c r="FGA53" s="10"/>
      <c r="FGB53" s="10"/>
      <c r="FGC53" s="10"/>
      <c r="FGD53" s="10"/>
      <c r="FGE53" s="10"/>
      <c r="FGF53" s="10"/>
      <c r="FGG53" s="10"/>
      <c r="FGH53" s="10"/>
      <c r="FGI53" s="10"/>
      <c r="FGJ53" s="10"/>
      <c r="FGK53" s="10"/>
      <c r="FGL53" s="10"/>
      <c r="FGM53" s="10"/>
      <c r="FGN53" s="10"/>
      <c r="FGO53" s="10"/>
      <c r="FGP53" s="10"/>
      <c r="FGQ53" s="10"/>
      <c r="FGR53" s="10"/>
      <c r="FGS53" s="10"/>
      <c r="FGT53" s="10"/>
      <c r="FGU53" s="10"/>
      <c r="FGV53" s="10"/>
      <c r="FGW53" s="10"/>
      <c r="FGX53" s="10"/>
      <c r="FGY53" s="10"/>
      <c r="FGZ53" s="10"/>
      <c r="FHA53" s="10"/>
      <c r="FHB53" s="10"/>
      <c r="FHC53" s="10"/>
      <c r="FHD53" s="10"/>
      <c r="FHE53" s="10"/>
      <c r="FHF53" s="10"/>
      <c r="FHG53" s="10"/>
      <c r="FHH53" s="10"/>
      <c r="FHI53" s="10"/>
      <c r="FHJ53" s="10"/>
      <c r="FHK53" s="10"/>
      <c r="FHL53" s="10"/>
      <c r="FHM53" s="10"/>
      <c r="FHN53" s="10"/>
      <c r="FHO53" s="10"/>
      <c r="FHP53" s="10"/>
      <c r="FHQ53" s="10"/>
      <c r="FHR53" s="10"/>
      <c r="FHS53" s="10"/>
      <c r="FHT53" s="10"/>
      <c r="FHU53" s="10"/>
      <c r="FHV53" s="10"/>
      <c r="FHW53" s="10"/>
      <c r="FHX53" s="10"/>
      <c r="FHY53" s="10"/>
      <c r="FHZ53" s="10"/>
      <c r="FIA53" s="10"/>
      <c r="FIB53" s="10"/>
      <c r="FIC53" s="10"/>
      <c r="FID53" s="10"/>
      <c r="FIE53" s="10"/>
      <c r="FIF53" s="10"/>
      <c r="FIG53" s="10"/>
      <c r="FIH53" s="10"/>
      <c r="FII53" s="10"/>
      <c r="FIJ53" s="10"/>
      <c r="FIK53" s="10"/>
      <c r="FIL53" s="10"/>
      <c r="FIM53" s="10"/>
      <c r="FIN53" s="10"/>
      <c r="FIO53" s="10"/>
      <c r="FIP53" s="10"/>
      <c r="FIQ53" s="10"/>
      <c r="FIR53" s="10"/>
      <c r="FIS53" s="10"/>
      <c r="FIT53" s="10"/>
      <c r="FIU53" s="10"/>
      <c r="FIV53" s="10"/>
      <c r="FIW53" s="10"/>
      <c r="FIX53" s="10"/>
      <c r="FIY53" s="10"/>
      <c r="FIZ53" s="10"/>
      <c r="FJA53" s="10"/>
      <c r="FJB53" s="10"/>
      <c r="FJC53" s="10"/>
      <c r="FJD53" s="10"/>
      <c r="FJE53" s="10"/>
      <c r="FJF53" s="10"/>
      <c r="FJG53" s="10"/>
      <c r="FJH53" s="10"/>
      <c r="FJI53" s="10"/>
      <c r="FJJ53" s="10"/>
      <c r="FJK53" s="10"/>
      <c r="FJL53" s="10"/>
      <c r="FJM53" s="10"/>
      <c r="FJN53" s="10"/>
      <c r="FJO53" s="10"/>
      <c r="FJP53" s="10"/>
      <c r="FJQ53" s="10"/>
      <c r="FJR53" s="10"/>
      <c r="FJS53" s="10"/>
      <c r="FJT53" s="10"/>
      <c r="FJU53" s="10"/>
      <c r="FJV53" s="10"/>
      <c r="FJW53" s="10"/>
      <c r="FJX53" s="10"/>
      <c r="FJY53" s="10"/>
      <c r="FJZ53" s="10"/>
      <c r="FKA53" s="10"/>
      <c r="FKB53" s="10"/>
      <c r="FKC53" s="10"/>
      <c r="FKD53" s="10"/>
      <c r="FKE53" s="10"/>
      <c r="FKF53" s="10"/>
      <c r="FKG53" s="10"/>
      <c r="FKH53" s="10"/>
      <c r="FKI53" s="10"/>
      <c r="FKJ53" s="10"/>
      <c r="FKK53" s="10"/>
      <c r="FKL53" s="10"/>
      <c r="FKM53" s="10"/>
      <c r="FKN53" s="10"/>
      <c r="FKO53" s="10"/>
      <c r="FKP53" s="10"/>
      <c r="FKQ53" s="10"/>
      <c r="FKR53" s="10"/>
      <c r="FKS53" s="10"/>
      <c r="FKT53" s="10"/>
      <c r="FKU53" s="10"/>
      <c r="FKV53" s="10"/>
      <c r="FKW53" s="10"/>
      <c r="FKX53" s="10"/>
      <c r="FKY53" s="10"/>
      <c r="FKZ53" s="10"/>
      <c r="FLA53" s="10"/>
      <c r="FLB53" s="10"/>
      <c r="FLC53" s="10"/>
      <c r="FLD53" s="10"/>
      <c r="FLE53" s="10"/>
      <c r="FLF53" s="10"/>
      <c r="FLG53" s="10"/>
      <c r="FLH53" s="10"/>
      <c r="FLI53" s="10"/>
      <c r="FLJ53" s="10"/>
      <c r="FLK53" s="10"/>
      <c r="FLL53" s="10"/>
      <c r="FLM53" s="10"/>
      <c r="FLN53" s="10"/>
      <c r="FLO53" s="10"/>
      <c r="FLP53" s="10"/>
      <c r="FLQ53" s="10"/>
      <c r="FLR53" s="10"/>
      <c r="FLS53" s="10"/>
      <c r="FLT53" s="10"/>
      <c r="FLU53" s="10"/>
      <c r="FLV53" s="10"/>
      <c r="FLW53" s="10"/>
      <c r="FLX53" s="10"/>
      <c r="FLY53" s="10"/>
      <c r="FLZ53" s="10"/>
      <c r="FMA53" s="10"/>
      <c r="FMB53" s="10"/>
      <c r="FMC53" s="10"/>
      <c r="FMD53" s="10"/>
      <c r="FME53" s="10"/>
      <c r="FMF53" s="10"/>
      <c r="FMG53" s="10"/>
      <c r="FMH53" s="10"/>
      <c r="FMI53" s="10"/>
      <c r="FMJ53" s="10"/>
      <c r="FMK53" s="10"/>
      <c r="FML53" s="10"/>
      <c r="FMM53" s="10"/>
      <c r="FMN53" s="10"/>
      <c r="FMO53" s="10"/>
      <c r="FMP53" s="10"/>
      <c r="FMQ53" s="10"/>
      <c r="FMR53" s="10"/>
      <c r="FMS53" s="10"/>
      <c r="FMT53" s="10"/>
      <c r="FMU53" s="10"/>
      <c r="FMV53" s="10"/>
      <c r="FMW53" s="10"/>
      <c r="FMX53" s="10"/>
      <c r="FMY53" s="10"/>
      <c r="FMZ53" s="10"/>
      <c r="FNA53" s="10"/>
      <c r="FNB53" s="10"/>
      <c r="FNC53" s="10"/>
      <c r="FND53" s="10"/>
      <c r="FNE53" s="10"/>
      <c r="FNF53" s="10"/>
      <c r="FNG53" s="10"/>
      <c r="FNH53" s="10"/>
      <c r="FNI53" s="10"/>
      <c r="FNJ53" s="10"/>
      <c r="FNK53" s="10"/>
      <c r="FNL53" s="10"/>
      <c r="FNM53" s="10"/>
      <c r="FNN53" s="10"/>
      <c r="FNO53" s="10"/>
      <c r="FNP53" s="10"/>
      <c r="FNQ53" s="10"/>
      <c r="FNR53" s="10"/>
      <c r="FNS53" s="10"/>
      <c r="FNT53" s="10"/>
      <c r="FNU53" s="10"/>
      <c r="FNV53" s="10"/>
      <c r="FNW53" s="10"/>
      <c r="FNX53" s="10"/>
      <c r="FNY53" s="10"/>
      <c r="FNZ53" s="10"/>
      <c r="FOA53" s="10"/>
      <c r="FOB53" s="10"/>
      <c r="FOC53" s="10"/>
      <c r="FOD53" s="10"/>
      <c r="FOE53" s="10"/>
      <c r="FOF53" s="10"/>
      <c r="FOG53" s="10"/>
      <c r="FOH53" s="10"/>
      <c r="FOI53" s="10"/>
      <c r="FOJ53" s="10"/>
      <c r="FOK53" s="10"/>
      <c r="FOL53" s="10"/>
      <c r="FOM53" s="10"/>
      <c r="FON53" s="10"/>
      <c r="FOO53" s="10"/>
      <c r="FOP53" s="10"/>
      <c r="FOQ53" s="10"/>
      <c r="FOR53" s="10"/>
      <c r="FOS53" s="10"/>
      <c r="FOT53" s="10"/>
      <c r="FOU53" s="10"/>
      <c r="FOV53" s="10"/>
      <c r="FOW53" s="10"/>
      <c r="FOX53" s="10"/>
      <c r="FOY53" s="10"/>
      <c r="FOZ53" s="10"/>
      <c r="FPA53" s="10"/>
      <c r="FPB53" s="10"/>
      <c r="FPC53" s="10"/>
      <c r="FPD53" s="10"/>
      <c r="FPE53" s="10"/>
      <c r="FPF53" s="10"/>
      <c r="FPG53" s="10"/>
      <c r="FPH53" s="10"/>
      <c r="FPI53" s="10"/>
      <c r="FPJ53" s="10"/>
      <c r="FPK53" s="10"/>
      <c r="FPL53" s="10"/>
      <c r="FPM53" s="10"/>
      <c r="FPN53" s="10"/>
      <c r="FPO53" s="10"/>
      <c r="FPP53" s="10"/>
      <c r="FPQ53" s="10"/>
      <c r="FPR53" s="10"/>
      <c r="FPS53" s="10"/>
      <c r="FPT53" s="10"/>
      <c r="FPU53" s="10"/>
      <c r="FPV53" s="10"/>
      <c r="FPW53" s="10"/>
      <c r="FPX53" s="10"/>
      <c r="FPY53" s="10"/>
      <c r="FPZ53" s="10"/>
      <c r="FQA53" s="10"/>
      <c r="FQB53" s="10"/>
      <c r="FQC53" s="10"/>
      <c r="FQD53" s="10"/>
      <c r="FQE53" s="10"/>
      <c r="FQF53" s="10"/>
      <c r="FQG53" s="10"/>
      <c r="FQH53" s="10"/>
      <c r="FQI53" s="10"/>
      <c r="FQJ53" s="10"/>
      <c r="FQK53" s="10"/>
      <c r="FQL53" s="10"/>
      <c r="FQM53" s="10"/>
      <c r="FQN53" s="10"/>
      <c r="FQO53" s="10"/>
      <c r="FQP53" s="10"/>
      <c r="FQQ53" s="10"/>
      <c r="FQR53" s="10"/>
      <c r="FQS53" s="10"/>
      <c r="FQT53" s="10"/>
      <c r="FQU53" s="10"/>
      <c r="FQV53" s="10"/>
      <c r="FQW53" s="10"/>
      <c r="FQX53" s="10"/>
      <c r="FQY53" s="10"/>
      <c r="FQZ53" s="10"/>
      <c r="FRA53" s="10"/>
      <c r="FRB53" s="10"/>
      <c r="FRC53" s="10"/>
      <c r="FRD53" s="10"/>
      <c r="FRE53" s="10"/>
      <c r="FRF53" s="10"/>
      <c r="FRG53" s="10"/>
      <c r="FRH53" s="10"/>
      <c r="FRI53" s="10"/>
      <c r="FRJ53" s="10"/>
      <c r="FRK53" s="10"/>
      <c r="FRL53" s="10"/>
      <c r="FRM53" s="10"/>
      <c r="FRN53" s="10"/>
      <c r="FRO53" s="10"/>
      <c r="FRP53" s="10"/>
      <c r="FRQ53" s="10"/>
      <c r="FRR53" s="10"/>
      <c r="FRS53" s="10"/>
      <c r="FRT53" s="10"/>
      <c r="FRU53" s="10"/>
      <c r="FRV53" s="10"/>
      <c r="FRW53" s="10"/>
      <c r="FRX53" s="10"/>
      <c r="FRY53" s="10"/>
      <c r="FRZ53" s="10"/>
      <c r="FSA53" s="10"/>
      <c r="FSB53" s="10"/>
      <c r="FSC53" s="10"/>
      <c r="FSD53" s="10"/>
      <c r="FSE53" s="10"/>
      <c r="FSF53" s="10"/>
      <c r="FSG53" s="10"/>
      <c r="FSH53" s="10"/>
      <c r="FSI53" s="10"/>
      <c r="FSJ53" s="10"/>
      <c r="FSK53" s="10"/>
      <c r="FSL53" s="10"/>
      <c r="FSM53" s="10"/>
      <c r="FSN53" s="10"/>
      <c r="FSO53" s="10"/>
      <c r="FSP53" s="10"/>
      <c r="FSQ53" s="10"/>
      <c r="FSR53" s="10"/>
      <c r="FSS53" s="10"/>
      <c r="FST53" s="10"/>
      <c r="FSU53" s="10"/>
      <c r="FSV53" s="10"/>
      <c r="FSW53" s="10"/>
      <c r="FSX53" s="10"/>
      <c r="FSY53" s="10"/>
      <c r="FSZ53" s="10"/>
      <c r="FTA53" s="10"/>
      <c r="FTB53" s="10"/>
      <c r="FTC53" s="10"/>
      <c r="FTD53" s="10"/>
      <c r="FTE53" s="10"/>
      <c r="FTF53" s="10"/>
      <c r="FTG53" s="10"/>
      <c r="FTH53" s="10"/>
      <c r="FTI53" s="10"/>
      <c r="FTJ53" s="10"/>
      <c r="FTK53" s="10"/>
      <c r="FTL53" s="10"/>
      <c r="FTM53" s="10"/>
      <c r="FTN53" s="10"/>
      <c r="FTO53" s="10"/>
      <c r="FTP53" s="10"/>
      <c r="FTQ53" s="10"/>
      <c r="FTR53" s="10"/>
      <c r="FTS53" s="10"/>
      <c r="FTT53" s="10"/>
      <c r="FTU53" s="10"/>
      <c r="FTV53" s="10"/>
      <c r="FTW53" s="10"/>
      <c r="FTX53" s="10"/>
      <c r="FTY53" s="10"/>
      <c r="FTZ53" s="10"/>
      <c r="FUA53" s="10"/>
      <c r="FUB53" s="10"/>
      <c r="FUC53" s="10"/>
      <c r="FUD53" s="10"/>
      <c r="FUE53" s="10"/>
      <c r="FUF53" s="10"/>
      <c r="FUG53" s="10"/>
      <c r="FUH53" s="10"/>
      <c r="FUI53" s="10"/>
      <c r="FUJ53" s="10"/>
      <c r="FUK53" s="10"/>
      <c r="FUL53" s="10"/>
      <c r="FUM53" s="10"/>
      <c r="FUN53" s="10"/>
      <c r="FUO53" s="10"/>
      <c r="FUP53" s="10"/>
      <c r="FUQ53" s="10"/>
      <c r="FUR53" s="10"/>
      <c r="FUS53" s="10"/>
      <c r="FUT53" s="10"/>
      <c r="FUU53" s="10"/>
      <c r="FUV53" s="10"/>
      <c r="FUW53" s="10"/>
      <c r="FUX53" s="10"/>
      <c r="FUY53" s="10"/>
      <c r="FUZ53" s="10"/>
      <c r="FVA53" s="10"/>
      <c r="FVB53" s="10"/>
      <c r="FVC53" s="10"/>
      <c r="FVD53" s="10"/>
      <c r="FVE53" s="10"/>
      <c r="FVF53" s="10"/>
      <c r="FVG53" s="10"/>
      <c r="FVH53" s="10"/>
      <c r="FVI53" s="10"/>
      <c r="FVJ53" s="10"/>
      <c r="FVK53" s="10"/>
      <c r="FVL53" s="10"/>
      <c r="FVM53" s="10"/>
      <c r="FVN53" s="10"/>
      <c r="FVO53" s="10"/>
      <c r="FVP53" s="10"/>
      <c r="FVQ53" s="10"/>
      <c r="FVR53" s="10"/>
      <c r="FVS53" s="10"/>
      <c r="FVT53" s="10"/>
      <c r="FVU53" s="10"/>
      <c r="FVV53" s="10"/>
      <c r="FVW53" s="10"/>
      <c r="FVX53" s="10"/>
      <c r="FVY53" s="10"/>
      <c r="FVZ53" s="10"/>
      <c r="FWA53" s="10"/>
      <c r="FWB53" s="10"/>
      <c r="FWC53" s="10"/>
      <c r="FWD53" s="10"/>
      <c r="FWE53" s="10"/>
      <c r="FWF53" s="10"/>
      <c r="FWG53" s="10"/>
      <c r="FWH53" s="10"/>
      <c r="FWI53" s="10"/>
      <c r="FWJ53" s="10"/>
      <c r="FWK53" s="10"/>
      <c r="FWL53" s="10"/>
      <c r="FWM53" s="10"/>
      <c r="FWN53" s="10"/>
      <c r="FWO53" s="10"/>
      <c r="FWP53" s="10"/>
      <c r="FWQ53" s="10"/>
      <c r="FWR53" s="10"/>
      <c r="FWS53" s="10"/>
      <c r="FWT53" s="10"/>
      <c r="FWU53" s="10"/>
      <c r="FWV53" s="10"/>
      <c r="FWW53" s="10"/>
      <c r="FWX53" s="10"/>
      <c r="FWY53" s="10"/>
      <c r="FWZ53" s="10"/>
      <c r="FXA53" s="10"/>
      <c r="FXB53" s="10"/>
      <c r="FXC53" s="10"/>
      <c r="FXD53" s="10"/>
      <c r="FXE53" s="10"/>
      <c r="FXF53" s="10"/>
      <c r="FXG53" s="10"/>
      <c r="FXH53" s="10"/>
      <c r="FXI53" s="10"/>
      <c r="FXJ53" s="10"/>
      <c r="FXK53" s="10"/>
      <c r="FXL53" s="10"/>
      <c r="FXM53" s="10"/>
      <c r="FXN53" s="10"/>
      <c r="FXO53" s="10"/>
      <c r="FXP53" s="10"/>
      <c r="FXQ53" s="10"/>
      <c r="FXR53" s="10"/>
      <c r="FXS53" s="10"/>
      <c r="FXT53" s="10"/>
      <c r="FXU53" s="10"/>
      <c r="FXV53" s="10"/>
      <c r="FXW53" s="10"/>
      <c r="FXX53" s="10"/>
      <c r="FXY53" s="10"/>
      <c r="FXZ53" s="10"/>
      <c r="FYA53" s="10"/>
      <c r="FYB53" s="10"/>
      <c r="FYC53" s="10"/>
      <c r="FYD53" s="10"/>
      <c r="FYE53" s="10"/>
      <c r="FYF53" s="10"/>
      <c r="FYG53" s="10"/>
      <c r="FYH53" s="10"/>
      <c r="FYI53" s="10"/>
      <c r="FYJ53" s="10"/>
      <c r="FYK53" s="10"/>
      <c r="FYL53" s="10"/>
      <c r="FYM53" s="10"/>
      <c r="FYN53" s="10"/>
      <c r="FYO53" s="10"/>
      <c r="FYP53" s="10"/>
      <c r="FYQ53" s="10"/>
      <c r="FYR53" s="10"/>
      <c r="FYS53" s="10"/>
      <c r="FYT53" s="10"/>
      <c r="FYU53" s="10"/>
      <c r="FYV53" s="10"/>
      <c r="FYW53" s="10"/>
      <c r="FYX53" s="10"/>
      <c r="FYY53" s="10"/>
      <c r="FYZ53" s="10"/>
      <c r="FZA53" s="10"/>
      <c r="FZB53" s="10"/>
      <c r="FZC53" s="10"/>
      <c r="FZD53" s="10"/>
      <c r="FZE53" s="10"/>
      <c r="FZF53" s="10"/>
      <c r="FZG53" s="10"/>
      <c r="FZH53" s="10"/>
      <c r="FZI53" s="10"/>
      <c r="FZJ53" s="10"/>
      <c r="FZK53" s="10"/>
      <c r="FZL53" s="10"/>
      <c r="FZM53" s="10"/>
      <c r="FZN53" s="10"/>
      <c r="FZO53" s="10"/>
      <c r="FZP53" s="10"/>
      <c r="FZQ53" s="10"/>
      <c r="FZR53" s="10"/>
      <c r="FZS53" s="10"/>
      <c r="FZT53" s="10"/>
      <c r="FZU53" s="10"/>
      <c r="FZV53" s="10"/>
      <c r="FZW53" s="10"/>
      <c r="FZX53" s="10"/>
      <c r="FZY53" s="10"/>
      <c r="FZZ53" s="10"/>
      <c r="GAA53" s="10"/>
      <c r="GAB53" s="10"/>
      <c r="GAC53" s="10"/>
      <c r="GAD53" s="10"/>
      <c r="GAE53" s="10"/>
      <c r="GAF53" s="10"/>
      <c r="GAG53" s="10"/>
      <c r="GAH53" s="10"/>
      <c r="GAI53" s="10"/>
      <c r="GAJ53" s="10"/>
      <c r="GAK53" s="10"/>
      <c r="GAL53" s="10"/>
      <c r="GAM53" s="10"/>
      <c r="GAN53" s="10"/>
      <c r="GAO53" s="10"/>
      <c r="GAP53" s="10"/>
      <c r="GAQ53" s="10"/>
      <c r="GAR53" s="10"/>
      <c r="GAS53" s="10"/>
      <c r="GAT53" s="10"/>
      <c r="GAU53" s="10"/>
      <c r="GAV53" s="10"/>
      <c r="GAW53" s="10"/>
      <c r="GAX53" s="10"/>
      <c r="GAY53" s="10"/>
      <c r="GAZ53" s="10"/>
      <c r="GBA53" s="10"/>
      <c r="GBB53" s="10"/>
      <c r="GBC53" s="10"/>
      <c r="GBD53" s="10"/>
      <c r="GBE53" s="10"/>
      <c r="GBF53" s="10"/>
      <c r="GBG53" s="10"/>
      <c r="GBH53" s="10"/>
      <c r="GBI53" s="10"/>
      <c r="GBJ53" s="10"/>
      <c r="GBK53" s="10"/>
      <c r="GBL53" s="10"/>
      <c r="GBM53" s="10"/>
      <c r="GBN53" s="10"/>
      <c r="GBO53" s="10"/>
      <c r="GBP53" s="10"/>
      <c r="GBQ53" s="10"/>
      <c r="GBR53" s="10"/>
      <c r="GBS53" s="10"/>
      <c r="GBT53" s="10"/>
      <c r="GBU53" s="10"/>
      <c r="GBV53" s="10"/>
      <c r="GBW53" s="10"/>
      <c r="GBX53" s="10"/>
      <c r="GBY53" s="10"/>
      <c r="GBZ53" s="10"/>
      <c r="GCA53" s="10"/>
      <c r="GCB53" s="10"/>
      <c r="GCC53" s="10"/>
      <c r="GCD53" s="10"/>
      <c r="GCE53" s="10"/>
      <c r="GCF53" s="10"/>
      <c r="GCG53" s="10"/>
      <c r="GCH53" s="10"/>
      <c r="GCI53" s="10"/>
      <c r="GCJ53" s="10"/>
      <c r="GCK53" s="10"/>
      <c r="GCL53" s="10"/>
      <c r="GCM53" s="10"/>
      <c r="GCN53" s="10"/>
      <c r="GCO53" s="10"/>
      <c r="GCP53" s="10"/>
      <c r="GCQ53" s="10"/>
      <c r="GCR53" s="10"/>
      <c r="GCS53" s="10"/>
      <c r="GCT53" s="10"/>
      <c r="GCU53" s="10"/>
      <c r="GCV53" s="10"/>
      <c r="GCW53" s="10"/>
      <c r="GCX53" s="10"/>
      <c r="GCY53" s="10"/>
      <c r="GCZ53" s="10"/>
      <c r="GDA53" s="10"/>
      <c r="GDB53" s="10"/>
      <c r="GDC53" s="10"/>
      <c r="GDD53" s="10"/>
      <c r="GDE53" s="10"/>
      <c r="GDF53" s="10"/>
      <c r="GDG53" s="10"/>
      <c r="GDH53" s="10"/>
      <c r="GDI53" s="10"/>
      <c r="GDJ53" s="10"/>
      <c r="GDK53" s="10"/>
      <c r="GDL53" s="10"/>
      <c r="GDM53" s="10"/>
      <c r="GDN53" s="10"/>
      <c r="GDO53" s="10"/>
      <c r="GDP53" s="10"/>
      <c r="GDQ53" s="10"/>
      <c r="GDR53" s="10"/>
      <c r="GDS53" s="10"/>
      <c r="GDT53" s="10"/>
      <c r="GDU53" s="10"/>
      <c r="GDV53" s="10"/>
      <c r="GDW53" s="10"/>
      <c r="GDX53" s="10"/>
      <c r="GDY53" s="10"/>
      <c r="GDZ53" s="10"/>
      <c r="GEA53" s="10"/>
      <c r="GEB53" s="10"/>
      <c r="GEC53" s="10"/>
      <c r="GED53" s="10"/>
      <c r="GEE53" s="10"/>
      <c r="GEF53" s="10"/>
      <c r="GEG53" s="10"/>
      <c r="GEH53" s="10"/>
      <c r="GEI53" s="10"/>
      <c r="GEJ53" s="10"/>
      <c r="GEK53" s="10"/>
      <c r="GEL53" s="10"/>
      <c r="GEM53" s="10"/>
      <c r="GEN53" s="10"/>
      <c r="GEO53" s="10"/>
      <c r="GEP53" s="10"/>
      <c r="GEQ53" s="10"/>
      <c r="GER53" s="10"/>
      <c r="GES53" s="10"/>
      <c r="GET53" s="10"/>
      <c r="GEU53" s="10"/>
      <c r="GEV53" s="10"/>
      <c r="GEW53" s="10"/>
      <c r="GEX53" s="10"/>
      <c r="GEY53" s="10"/>
      <c r="GEZ53" s="10"/>
      <c r="GFA53" s="10"/>
      <c r="GFB53" s="10"/>
      <c r="GFC53" s="10"/>
      <c r="GFD53" s="10"/>
      <c r="GFE53" s="10"/>
      <c r="GFF53" s="10"/>
      <c r="GFG53" s="10"/>
      <c r="GFH53" s="10"/>
      <c r="GFI53" s="10"/>
      <c r="GFJ53" s="10"/>
      <c r="GFK53" s="10"/>
      <c r="GFL53" s="10"/>
      <c r="GFM53" s="10"/>
      <c r="GFN53" s="10"/>
      <c r="GFO53" s="10"/>
      <c r="GFP53" s="10"/>
      <c r="GFQ53" s="10"/>
      <c r="GFR53" s="10"/>
      <c r="GFS53" s="10"/>
      <c r="GFT53" s="10"/>
      <c r="GFU53" s="10"/>
      <c r="GFV53" s="10"/>
      <c r="GFW53" s="10"/>
      <c r="GFX53" s="10"/>
      <c r="GFY53" s="10"/>
      <c r="GFZ53" s="10"/>
      <c r="GGA53" s="10"/>
      <c r="GGB53" s="10"/>
      <c r="GGC53" s="10"/>
      <c r="GGD53" s="10"/>
      <c r="GGE53" s="10"/>
      <c r="GGF53" s="10"/>
      <c r="GGG53" s="10"/>
      <c r="GGH53" s="10"/>
      <c r="GGI53" s="10"/>
      <c r="GGJ53" s="10"/>
      <c r="GGK53" s="10"/>
      <c r="GGL53" s="10"/>
      <c r="GGM53" s="10"/>
      <c r="GGN53" s="10"/>
      <c r="GGO53" s="10"/>
      <c r="GGP53" s="10"/>
      <c r="GGQ53" s="10"/>
      <c r="GGR53" s="10"/>
      <c r="GGS53" s="10"/>
      <c r="GGT53" s="10"/>
      <c r="GGU53" s="10"/>
      <c r="GGV53" s="10"/>
      <c r="GGW53" s="10"/>
      <c r="GGX53" s="10"/>
      <c r="GGY53" s="10"/>
      <c r="GGZ53" s="10"/>
      <c r="GHA53" s="10"/>
      <c r="GHB53" s="10"/>
      <c r="GHC53" s="10"/>
      <c r="GHD53" s="10"/>
      <c r="GHE53" s="10"/>
      <c r="GHF53" s="10"/>
      <c r="GHG53" s="10"/>
      <c r="GHH53" s="10"/>
      <c r="GHI53" s="10"/>
      <c r="GHJ53" s="10"/>
      <c r="GHK53" s="10"/>
      <c r="GHL53" s="10"/>
      <c r="GHM53" s="10"/>
      <c r="GHN53" s="10"/>
      <c r="GHO53" s="10"/>
      <c r="GHP53" s="10"/>
      <c r="GHQ53" s="10"/>
      <c r="GHR53" s="10"/>
      <c r="GHS53" s="10"/>
      <c r="GHT53" s="10"/>
      <c r="GHU53" s="10"/>
      <c r="GHV53" s="10"/>
      <c r="GHW53" s="10"/>
      <c r="GHX53" s="10"/>
      <c r="GHY53" s="10"/>
      <c r="GHZ53" s="10"/>
      <c r="GIA53" s="10"/>
      <c r="GIB53" s="10"/>
      <c r="GIC53" s="10"/>
      <c r="GID53" s="10"/>
      <c r="GIE53" s="10"/>
      <c r="GIF53" s="10"/>
      <c r="GIG53" s="10"/>
      <c r="GIH53" s="10"/>
      <c r="GII53" s="10"/>
      <c r="GIJ53" s="10"/>
      <c r="GIK53" s="10"/>
      <c r="GIL53" s="10"/>
      <c r="GIM53" s="10"/>
      <c r="GIN53" s="10"/>
      <c r="GIO53" s="10"/>
      <c r="GIP53" s="10"/>
      <c r="GIQ53" s="10"/>
      <c r="GIR53" s="10"/>
      <c r="GIS53" s="10"/>
      <c r="GIT53" s="10"/>
      <c r="GIU53" s="10"/>
      <c r="GIV53" s="10"/>
      <c r="GIW53" s="10"/>
      <c r="GIX53" s="10"/>
      <c r="GIY53" s="10"/>
      <c r="GIZ53" s="10"/>
      <c r="GJA53" s="10"/>
      <c r="GJB53" s="10"/>
      <c r="GJC53" s="10"/>
      <c r="GJD53" s="10"/>
      <c r="GJE53" s="10"/>
      <c r="GJF53" s="10"/>
      <c r="GJG53" s="10"/>
      <c r="GJH53" s="10"/>
      <c r="GJI53" s="10"/>
      <c r="GJJ53" s="10"/>
      <c r="GJK53" s="10"/>
      <c r="GJL53" s="10"/>
      <c r="GJM53" s="10"/>
      <c r="GJN53" s="10"/>
      <c r="GJO53" s="10"/>
      <c r="GJP53" s="10"/>
      <c r="GJQ53" s="10"/>
      <c r="GJR53" s="10"/>
      <c r="GJS53" s="10"/>
      <c r="GJT53" s="10"/>
      <c r="GJU53" s="10"/>
      <c r="GJV53" s="10"/>
      <c r="GJW53" s="10"/>
      <c r="GJX53" s="10"/>
      <c r="GJY53" s="10"/>
      <c r="GJZ53" s="10"/>
      <c r="GKA53" s="10"/>
      <c r="GKB53" s="10"/>
      <c r="GKC53" s="10"/>
      <c r="GKD53" s="10"/>
      <c r="GKE53" s="10"/>
      <c r="GKF53" s="10"/>
      <c r="GKG53" s="10"/>
      <c r="GKH53" s="10"/>
      <c r="GKI53" s="10"/>
      <c r="GKJ53" s="10"/>
      <c r="GKK53" s="10"/>
      <c r="GKL53" s="10"/>
      <c r="GKM53" s="10"/>
      <c r="GKN53" s="10"/>
      <c r="GKO53" s="10"/>
      <c r="GKP53" s="10"/>
      <c r="GKQ53" s="10"/>
      <c r="GKR53" s="10"/>
      <c r="GKS53" s="10"/>
      <c r="GKT53" s="10"/>
      <c r="GKU53" s="10"/>
      <c r="GKV53" s="10"/>
      <c r="GKW53" s="10"/>
      <c r="GKX53" s="10"/>
      <c r="GKY53" s="10"/>
      <c r="GKZ53" s="10"/>
      <c r="GLA53" s="10"/>
      <c r="GLB53" s="10"/>
      <c r="GLC53" s="10"/>
      <c r="GLD53" s="10"/>
      <c r="GLE53" s="10"/>
      <c r="GLF53" s="10"/>
      <c r="GLG53" s="10"/>
      <c r="GLH53" s="10"/>
      <c r="GLI53" s="10"/>
      <c r="GLJ53" s="10"/>
      <c r="GLK53" s="10"/>
      <c r="GLL53" s="10"/>
      <c r="GLM53" s="10"/>
      <c r="GLN53" s="10"/>
      <c r="GLO53" s="10"/>
      <c r="GLP53" s="10"/>
      <c r="GLQ53" s="10"/>
      <c r="GLR53" s="10"/>
      <c r="GLS53" s="10"/>
      <c r="GLT53" s="10"/>
      <c r="GLU53" s="10"/>
      <c r="GLV53" s="10"/>
      <c r="GLW53" s="10"/>
      <c r="GLX53" s="10"/>
      <c r="GLY53" s="10"/>
      <c r="GLZ53" s="10"/>
      <c r="GMA53" s="10"/>
      <c r="GMB53" s="10"/>
      <c r="GMC53" s="10"/>
      <c r="GMD53" s="10"/>
      <c r="GME53" s="10"/>
      <c r="GMF53" s="10"/>
      <c r="GMG53" s="10"/>
      <c r="GMH53" s="10"/>
      <c r="GMI53" s="10"/>
      <c r="GMJ53" s="10"/>
      <c r="GMK53" s="10"/>
      <c r="GML53" s="10"/>
      <c r="GMM53" s="10"/>
      <c r="GMN53" s="10"/>
      <c r="GMO53" s="10"/>
      <c r="GMP53" s="10"/>
      <c r="GMQ53" s="10"/>
      <c r="GMR53" s="10"/>
      <c r="GMS53" s="10"/>
      <c r="GMT53" s="10"/>
      <c r="GMU53" s="10"/>
      <c r="GMV53" s="10"/>
      <c r="GMW53" s="10"/>
      <c r="GMX53" s="10"/>
      <c r="GMY53" s="10"/>
      <c r="GMZ53" s="10"/>
      <c r="GNA53" s="10"/>
      <c r="GNB53" s="10"/>
      <c r="GNC53" s="10"/>
      <c r="GND53" s="10"/>
      <c r="GNE53" s="10"/>
      <c r="GNF53" s="10"/>
      <c r="GNG53" s="10"/>
      <c r="GNH53" s="10"/>
      <c r="GNI53" s="10"/>
      <c r="GNJ53" s="10"/>
      <c r="GNK53" s="10"/>
      <c r="GNL53" s="10"/>
      <c r="GNM53" s="10"/>
      <c r="GNN53" s="10"/>
      <c r="GNO53" s="10"/>
      <c r="GNP53" s="10"/>
      <c r="GNQ53" s="10"/>
      <c r="GNR53" s="10"/>
      <c r="GNS53" s="10"/>
      <c r="GNT53" s="10"/>
      <c r="GNU53" s="10"/>
      <c r="GNV53" s="10"/>
      <c r="GNW53" s="10"/>
      <c r="GNX53" s="10"/>
      <c r="GNY53" s="10"/>
      <c r="GNZ53" s="10"/>
      <c r="GOA53" s="10"/>
      <c r="GOB53" s="10"/>
      <c r="GOC53" s="10"/>
      <c r="GOD53" s="10"/>
      <c r="GOE53" s="10"/>
      <c r="GOF53" s="10"/>
      <c r="GOG53" s="10"/>
      <c r="GOH53" s="10"/>
      <c r="GOI53" s="10"/>
      <c r="GOJ53" s="10"/>
      <c r="GOK53" s="10"/>
      <c r="GOL53" s="10"/>
      <c r="GOM53" s="10"/>
      <c r="GON53" s="10"/>
      <c r="GOO53" s="10"/>
      <c r="GOP53" s="10"/>
      <c r="GOQ53" s="10"/>
      <c r="GOR53" s="10"/>
      <c r="GOS53" s="10"/>
      <c r="GOT53" s="10"/>
      <c r="GOU53" s="10"/>
      <c r="GOV53" s="10"/>
      <c r="GOW53" s="10"/>
      <c r="GOX53" s="10"/>
      <c r="GOY53" s="10"/>
      <c r="GOZ53" s="10"/>
      <c r="GPA53" s="10"/>
      <c r="GPB53" s="10"/>
      <c r="GPC53" s="10"/>
      <c r="GPD53" s="10"/>
      <c r="GPE53" s="10"/>
      <c r="GPF53" s="10"/>
      <c r="GPG53" s="10"/>
      <c r="GPH53" s="10"/>
      <c r="GPI53" s="10"/>
      <c r="GPJ53" s="10"/>
      <c r="GPK53" s="10"/>
      <c r="GPL53" s="10"/>
      <c r="GPM53" s="10"/>
      <c r="GPN53" s="10"/>
      <c r="GPO53" s="10"/>
      <c r="GPP53" s="10"/>
      <c r="GPQ53" s="10"/>
      <c r="GPR53" s="10"/>
      <c r="GPS53" s="10"/>
      <c r="GPT53" s="10"/>
      <c r="GPU53" s="10"/>
      <c r="GPV53" s="10"/>
      <c r="GPW53" s="10"/>
      <c r="GPX53" s="10"/>
      <c r="GPY53" s="10"/>
      <c r="GPZ53" s="10"/>
      <c r="GQA53" s="10"/>
      <c r="GQB53" s="10"/>
      <c r="GQC53" s="10"/>
      <c r="GQD53" s="10"/>
      <c r="GQE53" s="10"/>
      <c r="GQF53" s="10"/>
      <c r="GQG53" s="10"/>
      <c r="GQH53" s="10"/>
      <c r="GQI53" s="10"/>
      <c r="GQJ53" s="10"/>
      <c r="GQK53" s="10"/>
      <c r="GQL53" s="10"/>
      <c r="GQM53" s="10"/>
      <c r="GQN53" s="10"/>
      <c r="GQO53" s="10"/>
      <c r="GQP53" s="10"/>
      <c r="GQQ53" s="10"/>
      <c r="GQR53" s="10"/>
      <c r="GQS53" s="10"/>
      <c r="GQT53" s="10"/>
      <c r="GQU53" s="10"/>
      <c r="GQV53" s="10"/>
      <c r="GQW53" s="10"/>
      <c r="GQX53" s="10"/>
      <c r="GQY53" s="10"/>
      <c r="GQZ53" s="10"/>
      <c r="GRA53" s="10"/>
      <c r="GRB53" s="10"/>
      <c r="GRC53" s="10"/>
      <c r="GRD53" s="10"/>
      <c r="GRE53" s="10"/>
      <c r="GRF53" s="10"/>
      <c r="GRG53" s="10"/>
      <c r="GRH53" s="10"/>
      <c r="GRI53" s="10"/>
      <c r="GRJ53" s="10"/>
      <c r="GRK53" s="10"/>
      <c r="GRL53" s="10"/>
      <c r="GRM53" s="10"/>
      <c r="GRN53" s="10"/>
      <c r="GRO53" s="10"/>
      <c r="GRP53" s="10"/>
      <c r="GRQ53" s="10"/>
      <c r="GRR53" s="10"/>
      <c r="GRS53" s="10"/>
      <c r="GRT53" s="10"/>
      <c r="GRU53" s="10"/>
      <c r="GRV53" s="10"/>
      <c r="GRW53" s="10"/>
      <c r="GRX53" s="10"/>
      <c r="GRY53" s="10"/>
      <c r="GRZ53" s="10"/>
      <c r="GSA53" s="10"/>
      <c r="GSB53" s="10"/>
      <c r="GSC53" s="10"/>
      <c r="GSD53" s="10"/>
      <c r="GSE53" s="10"/>
      <c r="GSF53" s="10"/>
      <c r="GSG53" s="10"/>
      <c r="GSH53" s="10"/>
      <c r="GSI53" s="10"/>
      <c r="GSJ53" s="10"/>
      <c r="GSK53" s="10"/>
      <c r="GSL53" s="10"/>
      <c r="GSM53" s="10"/>
      <c r="GSN53" s="10"/>
      <c r="GSO53" s="10"/>
      <c r="GSP53" s="10"/>
      <c r="GSQ53" s="10"/>
      <c r="GSR53" s="10"/>
      <c r="GSS53" s="10"/>
      <c r="GST53" s="10"/>
      <c r="GSU53" s="10"/>
      <c r="GSV53" s="10"/>
      <c r="GSW53" s="10"/>
      <c r="GSX53" s="10"/>
      <c r="GSY53" s="10"/>
      <c r="GSZ53" s="10"/>
      <c r="GTA53" s="10"/>
      <c r="GTB53" s="10"/>
      <c r="GTC53" s="10"/>
      <c r="GTD53" s="10"/>
      <c r="GTE53" s="10"/>
      <c r="GTF53" s="10"/>
      <c r="GTG53" s="10"/>
      <c r="GTH53" s="10"/>
      <c r="GTI53" s="10"/>
      <c r="GTJ53" s="10"/>
      <c r="GTK53" s="10"/>
      <c r="GTL53" s="10"/>
      <c r="GTM53" s="10"/>
      <c r="GTN53" s="10"/>
      <c r="GTO53" s="10"/>
      <c r="GTP53" s="10"/>
      <c r="GTQ53" s="10"/>
      <c r="GTR53" s="10"/>
      <c r="GTS53" s="10"/>
      <c r="GTT53" s="10"/>
      <c r="GTU53" s="10"/>
      <c r="GTV53" s="10"/>
      <c r="GTW53" s="10"/>
      <c r="GTX53" s="10"/>
      <c r="GTY53" s="10"/>
      <c r="GTZ53" s="10"/>
      <c r="GUA53" s="10"/>
      <c r="GUB53" s="10"/>
      <c r="GUC53" s="10"/>
      <c r="GUD53" s="10"/>
      <c r="GUE53" s="10"/>
      <c r="GUF53" s="10"/>
      <c r="GUG53" s="10"/>
      <c r="GUH53" s="10"/>
      <c r="GUI53" s="10"/>
      <c r="GUJ53" s="10"/>
      <c r="GUK53" s="10"/>
      <c r="GUL53" s="10"/>
      <c r="GUM53" s="10"/>
      <c r="GUN53" s="10"/>
      <c r="GUO53" s="10"/>
      <c r="GUP53" s="10"/>
      <c r="GUQ53" s="10"/>
      <c r="GUR53" s="10"/>
      <c r="GUS53" s="10"/>
      <c r="GUT53" s="10"/>
      <c r="GUU53" s="10"/>
      <c r="GUV53" s="10"/>
      <c r="GUW53" s="10"/>
      <c r="GUX53" s="10"/>
      <c r="GUY53" s="10"/>
      <c r="GUZ53" s="10"/>
      <c r="GVA53" s="10"/>
      <c r="GVB53" s="10"/>
      <c r="GVC53" s="10"/>
      <c r="GVD53" s="10"/>
      <c r="GVE53" s="10"/>
      <c r="GVF53" s="10"/>
      <c r="GVG53" s="10"/>
      <c r="GVH53" s="10"/>
      <c r="GVI53" s="10"/>
      <c r="GVJ53" s="10"/>
      <c r="GVK53" s="10"/>
      <c r="GVL53" s="10"/>
      <c r="GVM53" s="10"/>
      <c r="GVN53" s="10"/>
      <c r="GVO53" s="10"/>
      <c r="GVP53" s="10"/>
      <c r="GVQ53" s="10"/>
      <c r="GVR53" s="10"/>
      <c r="GVS53" s="10"/>
      <c r="GVT53" s="10"/>
      <c r="GVU53" s="10"/>
      <c r="GVV53" s="10"/>
      <c r="GVW53" s="10"/>
      <c r="GVX53" s="10"/>
      <c r="GVY53" s="10"/>
      <c r="GVZ53" s="10"/>
      <c r="GWA53" s="10"/>
      <c r="GWB53" s="10"/>
      <c r="GWC53" s="10"/>
      <c r="GWD53" s="10"/>
      <c r="GWE53" s="10"/>
      <c r="GWF53" s="10"/>
      <c r="GWG53" s="10"/>
      <c r="GWH53" s="10"/>
      <c r="GWI53" s="10"/>
      <c r="GWJ53" s="10"/>
      <c r="GWK53" s="10"/>
      <c r="GWL53" s="10"/>
      <c r="GWM53" s="10"/>
      <c r="GWN53" s="10"/>
      <c r="GWO53" s="10"/>
      <c r="GWP53" s="10"/>
      <c r="GWQ53" s="10"/>
      <c r="GWR53" s="10"/>
      <c r="GWS53" s="10"/>
      <c r="GWT53" s="10"/>
      <c r="GWU53" s="10"/>
      <c r="GWV53" s="10"/>
      <c r="GWW53" s="10"/>
      <c r="GWX53" s="10"/>
      <c r="GWY53" s="10"/>
      <c r="GWZ53" s="10"/>
      <c r="GXA53" s="10"/>
      <c r="GXB53" s="10"/>
      <c r="GXC53" s="10"/>
      <c r="GXD53" s="10"/>
      <c r="GXE53" s="10"/>
      <c r="GXF53" s="10"/>
      <c r="GXG53" s="10"/>
      <c r="GXH53" s="10"/>
      <c r="GXI53" s="10"/>
      <c r="GXJ53" s="10"/>
      <c r="GXK53" s="10"/>
      <c r="GXL53" s="10"/>
      <c r="GXM53" s="10"/>
      <c r="GXN53" s="10"/>
      <c r="GXO53" s="10"/>
      <c r="GXP53" s="10"/>
      <c r="GXQ53" s="10"/>
      <c r="GXR53" s="10"/>
      <c r="GXS53" s="10"/>
      <c r="GXT53" s="10"/>
      <c r="GXU53" s="10"/>
      <c r="GXV53" s="10"/>
      <c r="GXW53" s="10"/>
      <c r="GXX53" s="10"/>
      <c r="GXY53" s="10"/>
      <c r="GXZ53" s="10"/>
      <c r="GYA53" s="10"/>
      <c r="GYB53" s="10"/>
      <c r="GYC53" s="10"/>
      <c r="GYD53" s="10"/>
      <c r="GYE53" s="10"/>
      <c r="GYF53" s="10"/>
      <c r="GYG53" s="10"/>
      <c r="GYH53" s="10"/>
      <c r="GYI53" s="10"/>
      <c r="GYJ53" s="10"/>
      <c r="GYK53" s="10"/>
      <c r="GYL53" s="10"/>
      <c r="GYM53" s="10"/>
      <c r="GYN53" s="10"/>
      <c r="GYO53" s="10"/>
      <c r="GYP53" s="10"/>
      <c r="GYQ53" s="10"/>
      <c r="GYR53" s="10"/>
      <c r="GYS53" s="10"/>
      <c r="GYT53" s="10"/>
      <c r="GYU53" s="10"/>
      <c r="GYV53" s="10"/>
      <c r="GYW53" s="10"/>
      <c r="GYX53" s="10"/>
      <c r="GYY53" s="10"/>
      <c r="GYZ53" s="10"/>
      <c r="GZA53" s="10"/>
      <c r="GZB53" s="10"/>
      <c r="GZC53" s="10"/>
      <c r="GZD53" s="10"/>
      <c r="GZE53" s="10"/>
      <c r="GZF53" s="10"/>
      <c r="GZG53" s="10"/>
      <c r="GZH53" s="10"/>
      <c r="GZI53" s="10"/>
      <c r="GZJ53" s="10"/>
      <c r="GZK53" s="10"/>
      <c r="GZL53" s="10"/>
      <c r="GZM53" s="10"/>
      <c r="GZN53" s="10"/>
      <c r="GZO53" s="10"/>
      <c r="GZP53" s="10"/>
      <c r="GZQ53" s="10"/>
      <c r="GZR53" s="10"/>
      <c r="GZS53" s="10"/>
      <c r="GZT53" s="10"/>
      <c r="GZU53" s="10"/>
      <c r="GZV53" s="10"/>
      <c r="GZW53" s="10"/>
      <c r="GZX53" s="10"/>
      <c r="GZY53" s="10"/>
      <c r="GZZ53" s="10"/>
      <c r="HAA53" s="10"/>
      <c r="HAB53" s="10"/>
      <c r="HAC53" s="10"/>
      <c r="HAD53" s="10"/>
      <c r="HAE53" s="10"/>
      <c r="HAF53" s="10"/>
      <c r="HAG53" s="10"/>
      <c r="HAH53" s="10"/>
      <c r="HAI53" s="10"/>
      <c r="HAJ53" s="10"/>
      <c r="HAK53" s="10"/>
      <c r="HAL53" s="10"/>
      <c r="HAM53" s="10"/>
      <c r="HAN53" s="10"/>
      <c r="HAO53" s="10"/>
      <c r="HAP53" s="10"/>
      <c r="HAQ53" s="10"/>
      <c r="HAR53" s="10"/>
      <c r="HAS53" s="10"/>
      <c r="HAT53" s="10"/>
      <c r="HAU53" s="10"/>
      <c r="HAV53" s="10"/>
      <c r="HAW53" s="10"/>
      <c r="HAX53" s="10"/>
      <c r="HAY53" s="10"/>
      <c r="HAZ53" s="10"/>
      <c r="HBA53" s="10"/>
      <c r="HBB53" s="10"/>
      <c r="HBC53" s="10"/>
      <c r="HBD53" s="10"/>
      <c r="HBE53" s="10"/>
      <c r="HBF53" s="10"/>
      <c r="HBG53" s="10"/>
      <c r="HBH53" s="10"/>
      <c r="HBI53" s="10"/>
      <c r="HBJ53" s="10"/>
      <c r="HBK53" s="10"/>
      <c r="HBL53" s="10"/>
      <c r="HBM53" s="10"/>
      <c r="HBN53" s="10"/>
      <c r="HBO53" s="10"/>
      <c r="HBP53" s="10"/>
      <c r="HBQ53" s="10"/>
      <c r="HBR53" s="10"/>
      <c r="HBS53" s="10"/>
      <c r="HBT53" s="10"/>
      <c r="HBU53" s="10"/>
      <c r="HBV53" s="10"/>
      <c r="HBW53" s="10"/>
      <c r="HBX53" s="10"/>
      <c r="HBY53" s="10"/>
      <c r="HBZ53" s="10"/>
      <c r="HCA53" s="10"/>
      <c r="HCB53" s="10"/>
      <c r="HCC53" s="10"/>
      <c r="HCD53" s="10"/>
      <c r="HCE53" s="10"/>
      <c r="HCF53" s="10"/>
      <c r="HCG53" s="10"/>
      <c r="HCH53" s="10"/>
      <c r="HCI53" s="10"/>
      <c r="HCJ53" s="10"/>
      <c r="HCK53" s="10"/>
      <c r="HCL53" s="10"/>
      <c r="HCM53" s="10"/>
      <c r="HCN53" s="10"/>
      <c r="HCO53" s="10"/>
      <c r="HCP53" s="10"/>
      <c r="HCQ53" s="10"/>
      <c r="HCR53" s="10"/>
      <c r="HCS53" s="10"/>
      <c r="HCT53" s="10"/>
      <c r="HCU53" s="10"/>
      <c r="HCV53" s="10"/>
      <c r="HCW53" s="10"/>
      <c r="HCX53" s="10"/>
      <c r="HCY53" s="10"/>
      <c r="HCZ53" s="10"/>
      <c r="HDA53" s="10"/>
      <c r="HDB53" s="10"/>
      <c r="HDC53" s="10"/>
      <c r="HDD53" s="10"/>
      <c r="HDE53" s="10"/>
      <c r="HDF53" s="10"/>
      <c r="HDG53" s="10"/>
      <c r="HDH53" s="10"/>
      <c r="HDI53" s="10"/>
      <c r="HDJ53" s="10"/>
      <c r="HDK53" s="10"/>
      <c r="HDL53" s="10"/>
      <c r="HDM53" s="10"/>
      <c r="HDN53" s="10"/>
      <c r="HDO53" s="10"/>
      <c r="HDP53" s="10"/>
      <c r="HDQ53" s="10"/>
      <c r="HDR53" s="10"/>
      <c r="HDS53" s="10"/>
      <c r="HDT53" s="10"/>
      <c r="HDU53" s="10"/>
      <c r="HDV53" s="10"/>
      <c r="HDW53" s="10"/>
      <c r="HDX53" s="10"/>
      <c r="HDY53" s="10"/>
      <c r="HDZ53" s="10"/>
      <c r="HEA53" s="10"/>
      <c r="HEB53" s="10"/>
      <c r="HEC53" s="10"/>
      <c r="HED53" s="10"/>
      <c r="HEE53" s="10"/>
      <c r="HEF53" s="10"/>
      <c r="HEG53" s="10"/>
      <c r="HEH53" s="10"/>
      <c r="HEI53" s="10"/>
      <c r="HEJ53" s="10"/>
      <c r="HEK53" s="10"/>
      <c r="HEL53" s="10"/>
      <c r="HEM53" s="10"/>
      <c r="HEN53" s="10"/>
      <c r="HEO53" s="10"/>
      <c r="HEP53" s="10"/>
      <c r="HEQ53" s="10"/>
      <c r="HER53" s="10"/>
      <c r="HES53" s="10"/>
      <c r="HET53" s="10"/>
      <c r="HEU53" s="10"/>
      <c r="HEV53" s="10"/>
      <c r="HEW53" s="10"/>
      <c r="HEX53" s="10"/>
      <c r="HEY53" s="10"/>
      <c r="HEZ53" s="10"/>
      <c r="HFA53" s="10"/>
      <c r="HFB53" s="10"/>
      <c r="HFC53" s="10"/>
      <c r="HFD53" s="10"/>
      <c r="HFE53" s="10"/>
      <c r="HFF53" s="10"/>
      <c r="HFG53" s="10"/>
      <c r="HFH53" s="10"/>
      <c r="HFI53" s="10"/>
      <c r="HFJ53" s="10"/>
      <c r="HFK53" s="10"/>
      <c r="HFL53" s="10"/>
      <c r="HFM53" s="10"/>
      <c r="HFN53" s="10"/>
      <c r="HFO53" s="10"/>
      <c r="HFP53" s="10"/>
      <c r="HFQ53" s="10"/>
      <c r="HFR53" s="10"/>
      <c r="HFS53" s="10"/>
      <c r="HFT53" s="10"/>
      <c r="HFU53" s="10"/>
      <c r="HFV53" s="10"/>
      <c r="HFW53" s="10"/>
      <c r="HFX53" s="10"/>
      <c r="HFY53" s="10"/>
      <c r="HFZ53" s="10"/>
      <c r="HGA53" s="10"/>
      <c r="HGB53" s="10"/>
      <c r="HGC53" s="10"/>
      <c r="HGD53" s="10"/>
      <c r="HGE53" s="10"/>
      <c r="HGF53" s="10"/>
      <c r="HGG53" s="10"/>
      <c r="HGH53" s="10"/>
      <c r="HGI53" s="10"/>
      <c r="HGJ53" s="10"/>
      <c r="HGK53" s="10"/>
      <c r="HGL53" s="10"/>
      <c r="HGM53" s="10"/>
      <c r="HGN53" s="10"/>
      <c r="HGO53" s="10"/>
      <c r="HGP53" s="10"/>
      <c r="HGQ53" s="10"/>
      <c r="HGR53" s="10"/>
      <c r="HGS53" s="10"/>
      <c r="HGT53" s="10"/>
      <c r="HGU53" s="10"/>
      <c r="HGV53" s="10"/>
      <c r="HGW53" s="10"/>
      <c r="HGX53" s="10"/>
      <c r="HGY53" s="10"/>
      <c r="HGZ53" s="10"/>
      <c r="HHA53" s="10"/>
      <c r="HHB53" s="10"/>
      <c r="HHC53" s="10"/>
      <c r="HHD53" s="10"/>
      <c r="HHE53" s="10"/>
      <c r="HHF53" s="10"/>
      <c r="HHG53" s="10"/>
      <c r="HHH53" s="10"/>
      <c r="HHI53" s="10"/>
      <c r="HHJ53" s="10"/>
      <c r="HHK53" s="10"/>
      <c r="HHL53" s="10"/>
      <c r="HHM53" s="10"/>
      <c r="HHN53" s="10"/>
      <c r="HHO53" s="10"/>
      <c r="HHP53" s="10"/>
      <c r="HHQ53" s="10"/>
      <c r="HHR53" s="10"/>
      <c r="HHS53" s="10"/>
      <c r="HHT53" s="10"/>
      <c r="HHU53" s="10"/>
      <c r="HHV53" s="10"/>
      <c r="HHW53" s="10"/>
      <c r="HHX53" s="10"/>
      <c r="HHY53" s="10"/>
      <c r="HHZ53" s="10"/>
      <c r="HIA53" s="10"/>
      <c r="HIB53" s="10"/>
      <c r="HIC53" s="10"/>
      <c r="HID53" s="10"/>
      <c r="HIE53" s="10"/>
      <c r="HIF53" s="10"/>
      <c r="HIG53" s="10"/>
      <c r="HIH53" s="10"/>
      <c r="HII53" s="10"/>
      <c r="HIJ53" s="10"/>
      <c r="HIK53" s="10"/>
      <c r="HIL53" s="10"/>
      <c r="HIM53" s="10"/>
      <c r="HIN53" s="10"/>
      <c r="HIO53" s="10"/>
      <c r="HIP53" s="10"/>
      <c r="HIQ53" s="10"/>
      <c r="HIR53" s="10"/>
      <c r="HIS53" s="10"/>
      <c r="HIT53" s="10"/>
      <c r="HIU53" s="10"/>
      <c r="HIV53" s="10"/>
      <c r="HIW53" s="10"/>
      <c r="HIX53" s="10"/>
      <c r="HIY53" s="10"/>
      <c r="HIZ53" s="10"/>
      <c r="HJA53" s="10"/>
      <c r="HJB53" s="10"/>
      <c r="HJC53" s="10"/>
      <c r="HJD53" s="10"/>
      <c r="HJE53" s="10"/>
      <c r="HJF53" s="10"/>
      <c r="HJG53" s="10"/>
      <c r="HJH53" s="10"/>
      <c r="HJI53" s="10"/>
      <c r="HJJ53" s="10"/>
      <c r="HJK53" s="10"/>
      <c r="HJL53" s="10"/>
      <c r="HJM53" s="10"/>
      <c r="HJN53" s="10"/>
      <c r="HJO53" s="10"/>
      <c r="HJP53" s="10"/>
      <c r="HJQ53" s="10"/>
      <c r="HJR53" s="10"/>
      <c r="HJS53" s="10"/>
      <c r="HJT53" s="10"/>
      <c r="HJU53" s="10"/>
      <c r="HJV53" s="10"/>
      <c r="HJW53" s="10"/>
      <c r="HJX53" s="10"/>
      <c r="HJY53" s="10"/>
      <c r="HJZ53" s="10"/>
      <c r="HKA53" s="10"/>
      <c r="HKB53" s="10"/>
      <c r="HKC53" s="10"/>
      <c r="HKD53" s="10"/>
      <c r="HKE53" s="10"/>
      <c r="HKF53" s="10"/>
      <c r="HKG53" s="10"/>
      <c r="HKH53" s="10"/>
      <c r="HKI53" s="10"/>
      <c r="HKJ53" s="10"/>
      <c r="HKK53" s="10"/>
      <c r="HKL53" s="10"/>
      <c r="HKM53" s="10"/>
      <c r="HKN53" s="10"/>
      <c r="HKO53" s="10"/>
      <c r="HKP53" s="10"/>
      <c r="HKQ53" s="10"/>
      <c r="HKR53" s="10"/>
      <c r="HKS53" s="10"/>
      <c r="HKT53" s="10"/>
      <c r="HKU53" s="10"/>
      <c r="HKV53" s="10"/>
      <c r="HKW53" s="10"/>
      <c r="HKX53" s="10"/>
      <c r="HKY53" s="10"/>
      <c r="HKZ53" s="10"/>
      <c r="HLA53" s="10"/>
      <c r="HLB53" s="10"/>
      <c r="HLC53" s="10"/>
      <c r="HLD53" s="10"/>
      <c r="HLE53" s="10"/>
      <c r="HLF53" s="10"/>
      <c r="HLG53" s="10"/>
      <c r="HLH53" s="10"/>
      <c r="HLI53" s="10"/>
      <c r="HLJ53" s="10"/>
      <c r="HLK53" s="10"/>
      <c r="HLL53" s="10"/>
      <c r="HLM53" s="10"/>
      <c r="HLN53" s="10"/>
      <c r="HLO53" s="10"/>
      <c r="HLP53" s="10"/>
      <c r="HLQ53" s="10"/>
      <c r="HLR53" s="10"/>
      <c r="HLS53" s="10"/>
      <c r="HLT53" s="10"/>
      <c r="HLU53" s="10"/>
      <c r="HLV53" s="10"/>
      <c r="HLW53" s="10"/>
      <c r="HLX53" s="10"/>
      <c r="HLY53" s="10"/>
      <c r="HLZ53" s="10"/>
      <c r="HMA53" s="10"/>
      <c r="HMB53" s="10"/>
      <c r="HMC53" s="10"/>
      <c r="HMD53" s="10"/>
      <c r="HME53" s="10"/>
      <c r="HMF53" s="10"/>
      <c r="HMG53" s="10"/>
      <c r="HMH53" s="10"/>
      <c r="HMI53" s="10"/>
      <c r="HMJ53" s="10"/>
      <c r="HMK53" s="10"/>
      <c r="HML53" s="10"/>
      <c r="HMM53" s="10"/>
      <c r="HMN53" s="10"/>
      <c r="HMO53" s="10"/>
      <c r="HMP53" s="10"/>
      <c r="HMQ53" s="10"/>
      <c r="HMR53" s="10"/>
      <c r="HMS53" s="10"/>
      <c r="HMT53" s="10"/>
      <c r="HMU53" s="10"/>
      <c r="HMV53" s="10"/>
      <c r="HMW53" s="10"/>
      <c r="HMX53" s="10"/>
      <c r="HMY53" s="10"/>
      <c r="HMZ53" s="10"/>
      <c r="HNA53" s="10"/>
      <c r="HNB53" s="10"/>
      <c r="HNC53" s="10"/>
      <c r="HND53" s="10"/>
      <c r="HNE53" s="10"/>
      <c r="HNF53" s="10"/>
      <c r="HNG53" s="10"/>
      <c r="HNH53" s="10"/>
      <c r="HNI53" s="10"/>
      <c r="HNJ53" s="10"/>
      <c r="HNK53" s="10"/>
      <c r="HNL53" s="10"/>
      <c r="HNM53" s="10"/>
      <c r="HNN53" s="10"/>
      <c r="HNO53" s="10"/>
      <c r="HNP53" s="10"/>
      <c r="HNQ53" s="10"/>
      <c r="HNR53" s="10"/>
      <c r="HNS53" s="10"/>
      <c r="HNT53" s="10"/>
      <c r="HNU53" s="10"/>
      <c r="HNV53" s="10"/>
      <c r="HNW53" s="10"/>
      <c r="HNX53" s="10"/>
      <c r="HNY53" s="10"/>
      <c r="HNZ53" s="10"/>
      <c r="HOA53" s="10"/>
      <c r="HOB53" s="10"/>
      <c r="HOC53" s="10"/>
      <c r="HOD53" s="10"/>
      <c r="HOE53" s="10"/>
      <c r="HOF53" s="10"/>
      <c r="HOG53" s="10"/>
      <c r="HOH53" s="10"/>
      <c r="HOI53" s="10"/>
      <c r="HOJ53" s="10"/>
      <c r="HOK53" s="10"/>
      <c r="HOL53" s="10"/>
      <c r="HOM53" s="10"/>
      <c r="HON53" s="10"/>
      <c r="HOO53" s="10"/>
      <c r="HOP53" s="10"/>
      <c r="HOQ53" s="10"/>
      <c r="HOR53" s="10"/>
      <c r="HOS53" s="10"/>
      <c r="HOT53" s="10"/>
      <c r="HOU53" s="10"/>
      <c r="HOV53" s="10"/>
      <c r="HOW53" s="10"/>
      <c r="HOX53" s="10"/>
      <c r="HOY53" s="10"/>
      <c r="HOZ53" s="10"/>
      <c r="HPA53" s="10"/>
      <c r="HPB53" s="10"/>
      <c r="HPC53" s="10"/>
      <c r="HPD53" s="10"/>
      <c r="HPE53" s="10"/>
      <c r="HPF53" s="10"/>
      <c r="HPG53" s="10"/>
      <c r="HPH53" s="10"/>
      <c r="HPI53" s="10"/>
      <c r="HPJ53" s="10"/>
      <c r="HPK53" s="10"/>
      <c r="HPL53" s="10"/>
      <c r="HPM53" s="10"/>
      <c r="HPN53" s="10"/>
      <c r="HPO53" s="10"/>
      <c r="HPP53" s="10"/>
      <c r="HPQ53" s="10"/>
      <c r="HPR53" s="10"/>
      <c r="HPS53" s="10"/>
      <c r="HPT53" s="10"/>
      <c r="HPU53" s="10"/>
      <c r="HPV53" s="10"/>
      <c r="HPW53" s="10"/>
      <c r="HPX53" s="10"/>
      <c r="HPY53" s="10"/>
      <c r="HPZ53" s="10"/>
      <c r="HQA53" s="10"/>
      <c r="HQB53" s="10"/>
      <c r="HQC53" s="10"/>
      <c r="HQD53" s="10"/>
      <c r="HQE53" s="10"/>
      <c r="HQF53" s="10"/>
      <c r="HQG53" s="10"/>
      <c r="HQH53" s="10"/>
      <c r="HQI53" s="10"/>
      <c r="HQJ53" s="10"/>
      <c r="HQK53" s="10"/>
      <c r="HQL53" s="10"/>
      <c r="HQM53" s="10"/>
      <c r="HQN53" s="10"/>
      <c r="HQO53" s="10"/>
      <c r="HQP53" s="10"/>
      <c r="HQQ53" s="10"/>
      <c r="HQR53" s="10"/>
      <c r="HQS53" s="10"/>
      <c r="HQT53" s="10"/>
      <c r="HQU53" s="10"/>
      <c r="HQV53" s="10"/>
      <c r="HQW53" s="10"/>
      <c r="HQX53" s="10"/>
      <c r="HQY53" s="10"/>
      <c r="HQZ53" s="10"/>
      <c r="HRA53" s="10"/>
      <c r="HRB53" s="10"/>
      <c r="HRC53" s="10"/>
      <c r="HRD53" s="10"/>
      <c r="HRE53" s="10"/>
      <c r="HRF53" s="10"/>
      <c r="HRG53" s="10"/>
      <c r="HRH53" s="10"/>
      <c r="HRI53" s="10"/>
      <c r="HRJ53" s="10"/>
      <c r="HRK53" s="10"/>
      <c r="HRL53" s="10"/>
      <c r="HRM53" s="10"/>
      <c r="HRN53" s="10"/>
      <c r="HRO53" s="10"/>
      <c r="HRP53" s="10"/>
      <c r="HRQ53" s="10"/>
      <c r="HRR53" s="10"/>
      <c r="HRS53" s="10"/>
      <c r="HRT53" s="10"/>
      <c r="HRU53" s="10"/>
      <c r="HRV53" s="10"/>
      <c r="HRW53" s="10"/>
      <c r="HRX53" s="10"/>
      <c r="HRY53" s="10"/>
      <c r="HRZ53" s="10"/>
      <c r="HSA53" s="10"/>
      <c r="HSB53" s="10"/>
      <c r="HSC53" s="10"/>
      <c r="HSD53" s="10"/>
      <c r="HSE53" s="10"/>
      <c r="HSF53" s="10"/>
      <c r="HSG53" s="10"/>
      <c r="HSH53" s="10"/>
      <c r="HSI53" s="10"/>
      <c r="HSJ53" s="10"/>
      <c r="HSK53" s="10"/>
      <c r="HSL53" s="10"/>
      <c r="HSM53" s="10"/>
      <c r="HSN53" s="10"/>
      <c r="HSO53" s="10"/>
      <c r="HSP53" s="10"/>
      <c r="HSQ53" s="10"/>
      <c r="HSR53" s="10"/>
      <c r="HSS53" s="10"/>
      <c r="HST53" s="10"/>
      <c r="HSU53" s="10"/>
      <c r="HSV53" s="10"/>
      <c r="HSW53" s="10"/>
      <c r="HSX53" s="10"/>
      <c r="HSY53" s="10"/>
      <c r="HSZ53" s="10"/>
      <c r="HTA53" s="10"/>
      <c r="HTB53" s="10"/>
      <c r="HTC53" s="10"/>
      <c r="HTD53" s="10"/>
      <c r="HTE53" s="10"/>
      <c r="HTF53" s="10"/>
      <c r="HTG53" s="10"/>
      <c r="HTH53" s="10"/>
      <c r="HTI53" s="10"/>
      <c r="HTJ53" s="10"/>
      <c r="HTK53" s="10"/>
      <c r="HTL53" s="10"/>
      <c r="HTM53" s="10"/>
      <c r="HTN53" s="10"/>
      <c r="HTO53" s="10"/>
      <c r="HTP53" s="10"/>
      <c r="HTQ53" s="10"/>
      <c r="HTR53" s="10"/>
      <c r="HTS53" s="10"/>
      <c r="HTT53" s="10"/>
      <c r="HTU53" s="10"/>
      <c r="HTV53" s="10"/>
      <c r="HTW53" s="10"/>
      <c r="HTX53" s="10"/>
      <c r="HTY53" s="10"/>
      <c r="HTZ53" s="10"/>
      <c r="HUA53" s="10"/>
      <c r="HUB53" s="10"/>
      <c r="HUC53" s="10"/>
      <c r="HUD53" s="10"/>
      <c r="HUE53" s="10"/>
      <c r="HUF53" s="10"/>
      <c r="HUG53" s="10"/>
      <c r="HUH53" s="10"/>
      <c r="HUI53" s="10"/>
      <c r="HUJ53" s="10"/>
      <c r="HUK53" s="10"/>
      <c r="HUL53" s="10"/>
      <c r="HUM53" s="10"/>
      <c r="HUN53" s="10"/>
      <c r="HUO53" s="10"/>
      <c r="HUP53" s="10"/>
      <c r="HUQ53" s="10"/>
      <c r="HUR53" s="10"/>
      <c r="HUS53" s="10"/>
      <c r="HUT53" s="10"/>
      <c r="HUU53" s="10"/>
      <c r="HUV53" s="10"/>
      <c r="HUW53" s="10"/>
      <c r="HUX53" s="10"/>
      <c r="HUY53" s="10"/>
      <c r="HUZ53" s="10"/>
      <c r="HVA53" s="10"/>
      <c r="HVB53" s="10"/>
      <c r="HVC53" s="10"/>
      <c r="HVD53" s="10"/>
      <c r="HVE53" s="10"/>
      <c r="HVF53" s="10"/>
      <c r="HVG53" s="10"/>
      <c r="HVH53" s="10"/>
      <c r="HVI53" s="10"/>
      <c r="HVJ53" s="10"/>
      <c r="HVK53" s="10"/>
      <c r="HVL53" s="10"/>
      <c r="HVM53" s="10"/>
      <c r="HVN53" s="10"/>
      <c r="HVO53" s="10"/>
      <c r="HVP53" s="10"/>
      <c r="HVQ53" s="10"/>
      <c r="HVR53" s="10"/>
      <c r="HVS53" s="10"/>
      <c r="HVT53" s="10"/>
      <c r="HVU53" s="10"/>
      <c r="HVV53" s="10"/>
      <c r="HVW53" s="10"/>
      <c r="HVX53" s="10"/>
      <c r="HVY53" s="10"/>
      <c r="HVZ53" s="10"/>
      <c r="HWA53" s="10"/>
      <c r="HWB53" s="10"/>
      <c r="HWC53" s="10"/>
      <c r="HWD53" s="10"/>
      <c r="HWE53" s="10"/>
      <c r="HWF53" s="10"/>
      <c r="HWG53" s="10"/>
      <c r="HWH53" s="10"/>
      <c r="HWI53" s="10"/>
      <c r="HWJ53" s="10"/>
      <c r="HWK53" s="10"/>
      <c r="HWL53" s="10"/>
      <c r="HWM53" s="10"/>
      <c r="HWN53" s="10"/>
      <c r="HWO53" s="10"/>
      <c r="HWP53" s="10"/>
      <c r="HWQ53" s="10"/>
      <c r="HWR53" s="10"/>
      <c r="HWS53" s="10"/>
      <c r="HWT53" s="10"/>
      <c r="HWU53" s="10"/>
      <c r="HWV53" s="10"/>
      <c r="HWW53" s="10"/>
      <c r="HWX53" s="10"/>
      <c r="HWY53" s="10"/>
      <c r="HWZ53" s="10"/>
      <c r="HXA53" s="10"/>
      <c r="HXB53" s="10"/>
      <c r="HXC53" s="10"/>
      <c r="HXD53" s="10"/>
      <c r="HXE53" s="10"/>
      <c r="HXF53" s="10"/>
      <c r="HXG53" s="10"/>
      <c r="HXH53" s="10"/>
      <c r="HXI53" s="10"/>
      <c r="HXJ53" s="10"/>
      <c r="HXK53" s="10"/>
      <c r="HXL53" s="10"/>
      <c r="HXM53" s="10"/>
      <c r="HXN53" s="10"/>
      <c r="HXO53" s="10"/>
      <c r="HXP53" s="10"/>
      <c r="HXQ53" s="10"/>
      <c r="HXR53" s="10"/>
      <c r="HXS53" s="10"/>
      <c r="HXT53" s="10"/>
      <c r="HXU53" s="10"/>
      <c r="HXV53" s="10"/>
      <c r="HXW53" s="10"/>
      <c r="HXX53" s="10"/>
      <c r="HXY53" s="10"/>
      <c r="HXZ53" s="10"/>
      <c r="HYA53" s="10"/>
      <c r="HYB53" s="10"/>
      <c r="HYC53" s="10"/>
      <c r="HYD53" s="10"/>
      <c r="HYE53" s="10"/>
      <c r="HYF53" s="10"/>
      <c r="HYG53" s="10"/>
      <c r="HYH53" s="10"/>
      <c r="HYI53" s="10"/>
      <c r="HYJ53" s="10"/>
      <c r="HYK53" s="10"/>
      <c r="HYL53" s="10"/>
      <c r="HYM53" s="10"/>
      <c r="HYN53" s="10"/>
      <c r="HYO53" s="10"/>
      <c r="HYP53" s="10"/>
      <c r="HYQ53" s="10"/>
      <c r="HYR53" s="10"/>
      <c r="HYS53" s="10"/>
      <c r="HYT53" s="10"/>
      <c r="HYU53" s="10"/>
      <c r="HYV53" s="10"/>
      <c r="HYW53" s="10"/>
      <c r="HYX53" s="10"/>
      <c r="HYY53" s="10"/>
      <c r="HYZ53" s="10"/>
      <c r="HZA53" s="10"/>
      <c r="HZB53" s="10"/>
      <c r="HZC53" s="10"/>
      <c r="HZD53" s="10"/>
      <c r="HZE53" s="10"/>
      <c r="HZF53" s="10"/>
      <c r="HZG53" s="10"/>
      <c r="HZH53" s="10"/>
      <c r="HZI53" s="10"/>
      <c r="HZJ53" s="10"/>
      <c r="HZK53" s="10"/>
      <c r="HZL53" s="10"/>
      <c r="HZM53" s="10"/>
      <c r="HZN53" s="10"/>
      <c r="HZO53" s="10"/>
      <c r="HZP53" s="10"/>
      <c r="HZQ53" s="10"/>
      <c r="HZR53" s="10"/>
      <c r="HZS53" s="10"/>
      <c r="HZT53" s="10"/>
      <c r="HZU53" s="10"/>
      <c r="HZV53" s="10"/>
      <c r="HZW53" s="10"/>
      <c r="HZX53" s="10"/>
      <c r="HZY53" s="10"/>
      <c r="HZZ53" s="10"/>
      <c r="IAA53" s="10"/>
      <c r="IAB53" s="10"/>
      <c r="IAC53" s="10"/>
      <c r="IAD53" s="10"/>
      <c r="IAE53" s="10"/>
      <c r="IAF53" s="10"/>
      <c r="IAG53" s="10"/>
      <c r="IAH53" s="10"/>
      <c r="IAI53" s="10"/>
      <c r="IAJ53" s="10"/>
      <c r="IAK53" s="10"/>
      <c r="IAL53" s="10"/>
      <c r="IAM53" s="10"/>
      <c r="IAN53" s="10"/>
      <c r="IAO53" s="10"/>
      <c r="IAP53" s="10"/>
      <c r="IAQ53" s="10"/>
      <c r="IAR53" s="10"/>
      <c r="IAS53" s="10"/>
      <c r="IAT53" s="10"/>
      <c r="IAU53" s="10"/>
      <c r="IAV53" s="10"/>
      <c r="IAW53" s="10"/>
      <c r="IAX53" s="10"/>
      <c r="IAY53" s="10"/>
      <c r="IAZ53" s="10"/>
      <c r="IBA53" s="10"/>
      <c r="IBB53" s="10"/>
      <c r="IBC53" s="10"/>
      <c r="IBD53" s="10"/>
      <c r="IBE53" s="10"/>
      <c r="IBF53" s="10"/>
      <c r="IBG53" s="10"/>
      <c r="IBH53" s="10"/>
      <c r="IBI53" s="10"/>
      <c r="IBJ53" s="10"/>
      <c r="IBK53" s="10"/>
      <c r="IBL53" s="10"/>
      <c r="IBM53" s="10"/>
      <c r="IBN53" s="10"/>
      <c r="IBO53" s="10"/>
      <c r="IBP53" s="10"/>
      <c r="IBQ53" s="10"/>
      <c r="IBR53" s="10"/>
      <c r="IBS53" s="10"/>
      <c r="IBT53" s="10"/>
      <c r="IBU53" s="10"/>
      <c r="IBV53" s="10"/>
      <c r="IBW53" s="10"/>
      <c r="IBX53" s="10"/>
      <c r="IBY53" s="10"/>
      <c r="IBZ53" s="10"/>
      <c r="ICA53" s="10"/>
      <c r="ICB53" s="10"/>
      <c r="ICC53" s="10"/>
      <c r="ICD53" s="10"/>
      <c r="ICE53" s="10"/>
      <c r="ICF53" s="10"/>
      <c r="ICG53" s="10"/>
      <c r="ICH53" s="10"/>
      <c r="ICI53" s="10"/>
      <c r="ICJ53" s="10"/>
      <c r="ICK53" s="10"/>
      <c r="ICL53" s="10"/>
      <c r="ICM53" s="10"/>
      <c r="ICN53" s="10"/>
      <c r="ICO53" s="10"/>
      <c r="ICP53" s="10"/>
      <c r="ICQ53" s="10"/>
      <c r="ICR53" s="10"/>
      <c r="ICS53" s="10"/>
      <c r="ICT53" s="10"/>
      <c r="ICU53" s="10"/>
      <c r="ICV53" s="10"/>
      <c r="ICW53" s="10"/>
      <c r="ICX53" s="10"/>
      <c r="ICY53" s="10"/>
      <c r="ICZ53" s="10"/>
      <c r="IDA53" s="10"/>
      <c r="IDB53" s="10"/>
      <c r="IDC53" s="10"/>
      <c r="IDD53" s="10"/>
      <c r="IDE53" s="10"/>
      <c r="IDF53" s="10"/>
      <c r="IDG53" s="10"/>
      <c r="IDH53" s="10"/>
      <c r="IDI53" s="10"/>
      <c r="IDJ53" s="10"/>
      <c r="IDK53" s="10"/>
      <c r="IDL53" s="10"/>
      <c r="IDM53" s="10"/>
      <c r="IDN53" s="10"/>
      <c r="IDO53" s="10"/>
      <c r="IDP53" s="10"/>
      <c r="IDQ53" s="10"/>
      <c r="IDR53" s="10"/>
      <c r="IDS53" s="10"/>
      <c r="IDT53" s="10"/>
      <c r="IDU53" s="10"/>
      <c r="IDV53" s="10"/>
      <c r="IDW53" s="10"/>
      <c r="IDX53" s="10"/>
      <c r="IDY53" s="10"/>
      <c r="IDZ53" s="10"/>
      <c r="IEA53" s="10"/>
      <c r="IEB53" s="10"/>
      <c r="IEC53" s="10"/>
      <c r="IED53" s="10"/>
      <c r="IEE53" s="10"/>
      <c r="IEF53" s="10"/>
      <c r="IEG53" s="10"/>
      <c r="IEH53" s="10"/>
      <c r="IEI53" s="10"/>
      <c r="IEJ53" s="10"/>
      <c r="IEK53" s="10"/>
      <c r="IEL53" s="10"/>
      <c r="IEM53" s="10"/>
      <c r="IEN53" s="10"/>
      <c r="IEO53" s="10"/>
      <c r="IEP53" s="10"/>
      <c r="IEQ53" s="10"/>
      <c r="IER53" s="10"/>
      <c r="IES53" s="10"/>
      <c r="IET53" s="10"/>
      <c r="IEU53" s="10"/>
      <c r="IEV53" s="10"/>
      <c r="IEW53" s="10"/>
      <c r="IEX53" s="10"/>
      <c r="IEY53" s="10"/>
      <c r="IEZ53" s="10"/>
      <c r="IFA53" s="10"/>
      <c r="IFB53" s="10"/>
      <c r="IFC53" s="10"/>
      <c r="IFD53" s="10"/>
      <c r="IFE53" s="10"/>
      <c r="IFF53" s="10"/>
      <c r="IFG53" s="10"/>
      <c r="IFH53" s="10"/>
      <c r="IFI53" s="10"/>
      <c r="IFJ53" s="10"/>
      <c r="IFK53" s="10"/>
      <c r="IFL53" s="10"/>
      <c r="IFM53" s="10"/>
      <c r="IFN53" s="10"/>
      <c r="IFO53" s="10"/>
      <c r="IFP53" s="10"/>
      <c r="IFQ53" s="10"/>
      <c r="IFR53" s="10"/>
      <c r="IFS53" s="10"/>
      <c r="IFT53" s="10"/>
      <c r="IFU53" s="10"/>
      <c r="IFV53" s="10"/>
      <c r="IFW53" s="10"/>
      <c r="IFX53" s="10"/>
      <c r="IFY53" s="10"/>
      <c r="IFZ53" s="10"/>
      <c r="IGA53" s="10"/>
      <c r="IGB53" s="10"/>
      <c r="IGC53" s="10"/>
      <c r="IGD53" s="10"/>
      <c r="IGE53" s="10"/>
      <c r="IGF53" s="10"/>
      <c r="IGG53" s="10"/>
      <c r="IGH53" s="10"/>
      <c r="IGI53" s="10"/>
      <c r="IGJ53" s="10"/>
      <c r="IGK53" s="10"/>
      <c r="IGL53" s="10"/>
      <c r="IGM53" s="10"/>
      <c r="IGN53" s="10"/>
      <c r="IGO53" s="10"/>
      <c r="IGP53" s="10"/>
      <c r="IGQ53" s="10"/>
      <c r="IGR53" s="10"/>
      <c r="IGS53" s="10"/>
      <c r="IGT53" s="10"/>
      <c r="IGU53" s="10"/>
      <c r="IGV53" s="10"/>
      <c r="IGW53" s="10"/>
      <c r="IGX53" s="10"/>
      <c r="IGY53" s="10"/>
      <c r="IGZ53" s="10"/>
      <c r="IHA53" s="10"/>
      <c r="IHB53" s="10"/>
      <c r="IHC53" s="10"/>
      <c r="IHD53" s="10"/>
      <c r="IHE53" s="10"/>
      <c r="IHF53" s="10"/>
      <c r="IHG53" s="10"/>
      <c r="IHH53" s="10"/>
      <c r="IHI53" s="10"/>
      <c r="IHJ53" s="10"/>
      <c r="IHK53" s="10"/>
      <c r="IHL53" s="10"/>
      <c r="IHM53" s="10"/>
      <c r="IHN53" s="10"/>
      <c r="IHO53" s="10"/>
      <c r="IHP53" s="10"/>
      <c r="IHQ53" s="10"/>
      <c r="IHR53" s="10"/>
      <c r="IHS53" s="10"/>
      <c r="IHT53" s="10"/>
      <c r="IHU53" s="10"/>
      <c r="IHV53" s="10"/>
      <c r="IHW53" s="10"/>
      <c r="IHX53" s="10"/>
      <c r="IHY53" s="10"/>
      <c r="IHZ53" s="10"/>
      <c r="IIA53" s="10"/>
      <c r="IIB53" s="10"/>
      <c r="IIC53" s="10"/>
      <c r="IID53" s="10"/>
      <c r="IIE53" s="10"/>
      <c r="IIF53" s="10"/>
      <c r="IIG53" s="10"/>
      <c r="IIH53" s="10"/>
      <c r="III53" s="10"/>
      <c r="IIJ53" s="10"/>
      <c r="IIK53" s="10"/>
      <c r="IIL53" s="10"/>
      <c r="IIM53" s="10"/>
      <c r="IIN53" s="10"/>
      <c r="IIO53" s="10"/>
      <c r="IIP53" s="10"/>
      <c r="IIQ53" s="10"/>
      <c r="IIR53" s="10"/>
      <c r="IIS53" s="10"/>
      <c r="IIT53" s="10"/>
      <c r="IIU53" s="10"/>
      <c r="IIV53" s="10"/>
      <c r="IIW53" s="10"/>
      <c r="IIX53" s="10"/>
      <c r="IIY53" s="10"/>
      <c r="IIZ53" s="10"/>
      <c r="IJA53" s="10"/>
      <c r="IJB53" s="10"/>
      <c r="IJC53" s="10"/>
      <c r="IJD53" s="10"/>
      <c r="IJE53" s="10"/>
      <c r="IJF53" s="10"/>
      <c r="IJG53" s="10"/>
      <c r="IJH53" s="10"/>
      <c r="IJI53" s="10"/>
      <c r="IJJ53" s="10"/>
      <c r="IJK53" s="10"/>
      <c r="IJL53" s="10"/>
      <c r="IJM53" s="10"/>
      <c r="IJN53" s="10"/>
      <c r="IJO53" s="10"/>
      <c r="IJP53" s="10"/>
      <c r="IJQ53" s="10"/>
      <c r="IJR53" s="10"/>
      <c r="IJS53" s="10"/>
      <c r="IJT53" s="10"/>
      <c r="IJU53" s="10"/>
      <c r="IJV53" s="10"/>
      <c r="IJW53" s="10"/>
      <c r="IJX53" s="10"/>
      <c r="IJY53" s="10"/>
      <c r="IJZ53" s="10"/>
      <c r="IKA53" s="10"/>
      <c r="IKB53" s="10"/>
      <c r="IKC53" s="10"/>
      <c r="IKD53" s="10"/>
      <c r="IKE53" s="10"/>
      <c r="IKF53" s="10"/>
      <c r="IKG53" s="10"/>
      <c r="IKH53" s="10"/>
      <c r="IKI53" s="10"/>
      <c r="IKJ53" s="10"/>
      <c r="IKK53" s="10"/>
      <c r="IKL53" s="10"/>
      <c r="IKM53" s="10"/>
      <c r="IKN53" s="10"/>
      <c r="IKO53" s="10"/>
      <c r="IKP53" s="10"/>
      <c r="IKQ53" s="10"/>
      <c r="IKR53" s="10"/>
      <c r="IKS53" s="10"/>
      <c r="IKT53" s="10"/>
      <c r="IKU53" s="10"/>
      <c r="IKV53" s="10"/>
      <c r="IKW53" s="10"/>
      <c r="IKX53" s="10"/>
      <c r="IKY53" s="10"/>
      <c r="IKZ53" s="10"/>
      <c r="ILA53" s="10"/>
      <c r="ILB53" s="10"/>
      <c r="ILC53" s="10"/>
      <c r="ILD53" s="10"/>
      <c r="ILE53" s="10"/>
      <c r="ILF53" s="10"/>
      <c r="ILG53" s="10"/>
      <c r="ILH53" s="10"/>
      <c r="ILI53" s="10"/>
      <c r="ILJ53" s="10"/>
      <c r="ILK53" s="10"/>
      <c r="ILL53" s="10"/>
      <c r="ILM53" s="10"/>
      <c r="ILN53" s="10"/>
      <c r="ILO53" s="10"/>
      <c r="ILP53" s="10"/>
      <c r="ILQ53" s="10"/>
      <c r="ILR53" s="10"/>
      <c r="ILS53" s="10"/>
      <c r="ILT53" s="10"/>
      <c r="ILU53" s="10"/>
      <c r="ILV53" s="10"/>
      <c r="ILW53" s="10"/>
      <c r="ILX53" s="10"/>
      <c r="ILY53" s="10"/>
      <c r="ILZ53" s="10"/>
      <c r="IMA53" s="10"/>
      <c r="IMB53" s="10"/>
      <c r="IMC53" s="10"/>
      <c r="IMD53" s="10"/>
      <c r="IME53" s="10"/>
      <c r="IMF53" s="10"/>
      <c r="IMG53" s="10"/>
      <c r="IMH53" s="10"/>
      <c r="IMI53" s="10"/>
      <c r="IMJ53" s="10"/>
      <c r="IMK53" s="10"/>
      <c r="IML53" s="10"/>
      <c r="IMM53" s="10"/>
      <c r="IMN53" s="10"/>
      <c r="IMO53" s="10"/>
      <c r="IMP53" s="10"/>
      <c r="IMQ53" s="10"/>
      <c r="IMR53" s="10"/>
      <c r="IMS53" s="10"/>
      <c r="IMT53" s="10"/>
      <c r="IMU53" s="10"/>
      <c r="IMV53" s="10"/>
      <c r="IMW53" s="10"/>
      <c r="IMX53" s="10"/>
      <c r="IMY53" s="10"/>
      <c r="IMZ53" s="10"/>
      <c r="INA53" s="10"/>
      <c r="INB53" s="10"/>
      <c r="INC53" s="10"/>
      <c r="IND53" s="10"/>
      <c r="INE53" s="10"/>
      <c r="INF53" s="10"/>
      <c r="ING53" s="10"/>
      <c r="INH53" s="10"/>
      <c r="INI53" s="10"/>
      <c r="INJ53" s="10"/>
      <c r="INK53" s="10"/>
      <c r="INL53" s="10"/>
      <c r="INM53" s="10"/>
      <c r="INN53" s="10"/>
      <c r="INO53" s="10"/>
      <c r="INP53" s="10"/>
      <c r="INQ53" s="10"/>
      <c r="INR53" s="10"/>
      <c r="INS53" s="10"/>
      <c r="INT53" s="10"/>
      <c r="INU53" s="10"/>
      <c r="INV53" s="10"/>
      <c r="INW53" s="10"/>
      <c r="INX53" s="10"/>
      <c r="INY53" s="10"/>
      <c r="INZ53" s="10"/>
      <c r="IOA53" s="10"/>
      <c r="IOB53" s="10"/>
      <c r="IOC53" s="10"/>
      <c r="IOD53" s="10"/>
      <c r="IOE53" s="10"/>
      <c r="IOF53" s="10"/>
      <c r="IOG53" s="10"/>
      <c r="IOH53" s="10"/>
      <c r="IOI53" s="10"/>
      <c r="IOJ53" s="10"/>
      <c r="IOK53" s="10"/>
      <c r="IOL53" s="10"/>
      <c r="IOM53" s="10"/>
      <c r="ION53" s="10"/>
      <c r="IOO53" s="10"/>
      <c r="IOP53" s="10"/>
      <c r="IOQ53" s="10"/>
      <c r="IOR53" s="10"/>
      <c r="IOS53" s="10"/>
      <c r="IOT53" s="10"/>
      <c r="IOU53" s="10"/>
      <c r="IOV53" s="10"/>
      <c r="IOW53" s="10"/>
      <c r="IOX53" s="10"/>
      <c r="IOY53" s="10"/>
      <c r="IOZ53" s="10"/>
      <c r="IPA53" s="10"/>
      <c r="IPB53" s="10"/>
      <c r="IPC53" s="10"/>
      <c r="IPD53" s="10"/>
      <c r="IPE53" s="10"/>
      <c r="IPF53" s="10"/>
      <c r="IPG53" s="10"/>
      <c r="IPH53" s="10"/>
      <c r="IPI53" s="10"/>
      <c r="IPJ53" s="10"/>
      <c r="IPK53" s="10"/>
      <c r="IPL53" s="10"/>
      <c r="IPM53" s="10"/>
      <c r="IPN53" s="10"/>
      <c r="IPO53" s="10"/>
      <c r="IPP53" s="10"/>
      <c r="IPQ53" s="10"/>
      <c r="IPR53" s="10"/>
      <c r="IPS53" s="10"/>
      <c r="IPT53" s="10"/>
      <c r="IPU53" s="10"/>
      <c r="IPV53" s="10"/>
      <c r="IPW53" s="10"/>
      <c r="IPX53" s="10"/>
      <c r="IPY53" s="10"/>
      <c r="IPZ53" s="10"/>
      <c r="IQA53" s="10"/>
      <c r="IQB53" s="10"/>
      <c r="IQC53" s="10"/>
      <c r="IQD53" s="10"/>
      <c r="IQE53" s="10"/>
      <c r="IQF53" s="10"/>
      <c r="IQG53" s="10"/>
      <c r="IQH53" s="10"/>
      <c r="IQI53" s="10"/>
      <c r="IQJ53" s="10"/>
      <c r="IQK53" s="10"/>
      <c r="IQL53" s="10"/>
      <c r="IQM53" s="10"/>
      <c r="IQN53" s="10"/>
      <c r="IQO53" s="10"/>
      <c r="IQP53" s="10"/>
      <c r="IQQ53" s="10"/>
      <c r="IQR53" s="10"/>
      <c r="IQS53" s="10"/>
      <c r="IQT53" s="10"/>
      <c r="IQU53" s="10"/>
      <c r="IQV53" s="10"/>
      <c r="IQW53" s="10"/>
      <c r="IQX53" s="10"/>
      <c r="IQY53" s="10"/>
      <c r="IQZ53" s="10"/>
      <c r="IRA53" s="10"/>
      <c r="IRB53" s="10"/>
      <c r="IRC53" s="10"/>
      <c r="IRD53" s="10"/>
      <c r="IRE53" s="10"/>
      <c r="IRF53" s="10"/>
      <c r="IRG53" s="10"/>
      <c r="IRH53" s="10"/>
      <c r="IRI53" s="10"/>
      <c r="IRJ53" s="10"/>
      <c r="IRK53" s="10"/>
      <c r="IRL53" s="10"/>
      <c r="IRM53" s="10"/>
      <c r="IRN53" s="10"/>
      <c r="IRO53" s="10"/>
      <c r="IRP53" s="10"/>
      <c r="IRQ53" s="10"/>
      <c r="IRR53" s="10"/>
      <c r="IRS53" s="10"/>
      <c r="IRT53" s="10"/>
      <c r="IRU53" s="10"/>
      <c r="IRV53" s="10"/>
      <c r="IRW53" s="10"/>
      <c r="IRX53" s="10"/>
      <c r="IRY53" s="10"/>
      <c r="IRZ53" s="10"/>
      <c r="ISA53" s="10"/>
      <c r="ISB53" s="10"/>
      <c r="ISC53" s="10"/>
      <c r="ISD53" s="10"/>
      <c r="ISE53" s="10"/>
      <c r="ISF53" s="10"/>
      <c r="ISG53" s="10"/>
      <c r="ISH53" s="10"/>
      <c r="ISI53" s="10"/>
      <c r="ISJ53" s="10"/>
      <c r="ISK53" s="10"/>
      <c r="ISL53" s="10"/>
      <c r="ISM53" s="10"/>
      <c r="ISN53" s="10"/>
      <c r="ISO53" s="10"/>
      <c r="ISP53" s="10"/>
      <c r="ISQ53" s="10"/>
      <c r="ISR53" s="10"/>
      <c r="ISS53" s="10"/>
      <c r="IST53" s="10"/>
      <c r="ISU53" s="10"/>
      <c r="ISV53" s="10"/>
      <c r="ISW53" s="10"/>
      <c r="ISX53" s="10"/>
      <c r="ISY53" s="10"/>
      <c r="ISZ53" s="10"/>
      <c r="ITA53" s="10"/>
      <c r="ITB53" s="10"/>
      <c r="ITC53" s="10"/>
      <c r="ITD53" s="10"/>
      <c r="ITE53" s="10"/>
      <c r="ITF53" s="10"/>
      <c r="ITG53" s="10"/>
      <c r="ITH53" s="10"/>
      <c r="ITI53" s="10"/>
      <c r="ITJ53" s="10"/>
      <c r="ITK53" s="10"/>
      <c r="ITL53" s="10"/>
      <c r="ITM53" s="10"/>
      <c r="ITN53" s="10"/>
      <c r="ITO53" s="10"/>
      <c r="ITP53" s="10"/>
      <c r="ITQ53" s="10"/>
      <c r="ITR53" s="10"/>
      <c r="ITS53" s="10"/>
      <c r="ITT53" s="10"/>
      <c r="ITU53" s="10"/>
      <c r="ITV53" s="10"/>
      <c r="ITW53" s="10"/>
      <c r="ITX53" s="10"/>
      <c r="ITY53" s="10"/>
      <c r="ITZ53" s="10"/>
      <c r="IUA53" s="10"/>
      <c r="IUB53" s="10"/>
      <c r="IUC53" s="10"/>
      <c r="IUD53" s="10"/>
      <c r="IUE53" s="10"/>
      <c r="IUF53" s="10"/>
      <c r="IUG53" s="10"/>
      <c r="IUH53" s="10"/>
      <c r="IUI53" s="10"/>
      <c r="IUJ53" s="10"/>
      <c r="IUK53" s="10"/>
      <c r="IUL53" s="10"/>
      <c r="IUM53" s="10"/>
      <c r="IUN53" s="10"/>
      <c r="IUO53" s="10"/>
      <c r="IUP53" s="10"/>
      <c r="IUQ53" s="10"/>
      <c r="IUR53" s="10"/>
      <c r="IUS53" s="10"/>
      <c r="IUT53" s="10"/>
      <c r="IUU53" s="10"/>
      <c r="IUV53" s="10"/>
      <c r="IUW53" s="10"/>
      <c r="IUX53" s="10"/>
      <c r="IUY53" s="10"/>
      <c r="IUZ53" s="10"/>
      <c r="IVA53" s="10"/>
      <c r="IVB53" s="10"/>
      <c r="IVC53" s="10"/>
      <c r="IVD53" s="10"/>
      <c r="IVE53" s="10"/>
      <c r="IVF53" s="10"/>
      <c r="IVG53" s="10"/>
      <c r="IVH53" s="10"/>
      <c r="IVI53" s="10"/>
      <c r="IVJ53" s="10"/>
      <c r="IVK53" s="10"/>
      <c r="IVL53" s="10"/>
      <c r="IVM53" s="10"/>
      <c r="IVN53" s="10"/>
      <c r="IVO53" s="10"/>
      <c r="IVP53" s="10"/>
      <c r="IVQ53" s="10"/>
      <c r="IVR53" s="10"/>
      <c r="IVS53" s="10"/>
      <c r="IVT53" s="10"/>
      <c r="IVU53" s="10"/>
      <c r="IVV53" s="10"/>
      <c r="IVW53" s="10"/>
      <c r="IVX53" s="10"/>
      <c r="IVY53" s="10"/>
      <c r="IVZ53" s="10"/>
      <c r="IWA53" s="10"/>
      <c r="IWB53" s="10"/>
      <c r="IWC53" s="10"/>
      <c r="IWD53" s="10"/>
      <c r="IWE53" s="10"/>
      <c r="IWF53" s="10"/>
      <c r="IWG53" s="10"/>
      <c r="IWH53" s="10"/>
      <c r="IWI53" s="10"/>
      <c r="IWJ53" s="10"/>
      <c r="IWK53" s="10"/>
      <c r="IWL53" s="10"/>
      <c r="IWM53" s="10"/>
      <c r="IWN53" s="10"/>
      <c r="IWO53" s="10"/>
      <c r="IWP53" s="10"/>
      <c r="IWQ53" s="10"/>
      <c r="IWR53" s="10"/>
      <c r="IWS53" s="10"/>
      <c r="IWT53" s="10"/>
      <c r="IWU53" s="10"/>
      <c r="IWV53" s="10"/>
      <c r="IWW53" s="10"/>
      <c r="IWX53" s="10"/>
      <c r="IWY53" s="10"/>
      <c r="IWZ53" s="10"/>
      <c r="IXA53" s="10"/>
      <c r="IXB53" s="10"/>
      <c r="IXC53" s="10"/>
      <c r="IXD53" s="10"/>
      <c r="IXE53" s="10"/>
      <c r="IXF53" s="10"/>
      <c r="IXG53" s="10"/>
      <c r="IXH53" s="10"/>
      <c r="IXI53" s="10"/>
      <c r="IXJ53" s="10"/>
      <c r="IXK53" s="10"/>
      <c r="IXL53" s="10"/>
      <c r="IXM53" s="10"/>
      <c r="IXN53" s="10"/>
      <c r="IXO53" s="10"/>
      <c r="IXP53" s="10"/>
      <c r="IXQ53" s="10"/>
      <c r="IXR53" s="10"/>
      <c r="IXS53" s="10"/>
      <c r="IXT53" s="10"/>
      <c r="IXU53" s="10"/>
      <c r="IXV53" s="10"/>
      <c r="IXW53" s="10"/>
      <c r="IXX53" s="10"/>
      <c r="IXY53" s="10"/>
      <c r="IXZ53" s="10"/>
      <c r="IYA53" s="10"/>
      <c r="IYB53" s="10"/>
      <c r="IYC53" s="10"/>
      <c r="IYD53" s="10"/>
      <c r="IYE53" s="10"/>
      <c r="IYF53" s="10"/>
      <c r="IYG53" s="10"/>
      <c r="IYH53" s="10"/>
      <c r="IYI53" s="10"/>
      <c r="IYJ53" s="10"/>
      <c r="IYK53" s="10"/>
      <c r="IYL53" s="10"/>
      <c r="IYM53" s="10"/>
      <c r="IYN53" s="10"/>
      <c r="IYO53" s="10"/>
      <c r="IYP53" s="10"/>
      <c r="IYQ53" s="10"/>
      <c r="IYR53" s="10"/>
      <c r="IYS53" s="10"/>
      <c r="IYT53" s="10"/>
      <c r="IYU53" s="10"/>
      <c r="IYV53" s="10"/>
      <c r="IYW53" s="10"/>
      <c r="IYX53" s="10"/>
      <c r="IYY53" s="10"/>
      <c r="IYZ53" s="10"/>
      <c r="IZA53" s="10"/>
      <c r="IZB53" s="10"/>
      <c r="IZC53" s="10"/>
      <c r="IZD53" s="10"/>
      <c r="IZE53" s="10"/>
      <c r="IZF53" s="10"/>
      <c r="IZG53" s="10"/>
      <c r="IZH53" s="10"/>
      <c r="IZI53" s="10"/>
      <c r="IZJ53" s="10"/>
      <c r="IZK53" s="10"/>
      <c r="IZL53" s="10"/>
      <c r="IZM53" s="10"/>
      <c r="IZN53" s="10"/>
      <c r="IZO53" s="10"/>
      <c r="IZP53" s="10"/>
      <c r="IZQ53" s="10"/>
      <c r="IZR53" s="10"/>
      <c r="IZS53" s="10"/>
      <c r="IZT53" s="10"/>
      <c r="IZU53" s="10"/>
      <c r="IZV53" s="10"/>
      <c r="IZW53" s="10"/>
      <c r="IZX53" s="10"/>
      <c r="IZY53" s="10"/>
      <c r="IZZ53" s="10"/>
      <c r="JAA53" s="10"/>
      <c r="JAB53" s="10"/>
      <c r="JAC53" s="10"/>
      <c r="JAD53" s="10"/>
      <c r="JAE53" s="10"/>
      <c r="JAF53" s="10"/>
      <c r="JAG53" s="10"/>
      <c r="JAH53" s="10"/>
      <c r="JAI53" s="10"/>
      <c r="JAJ53" s="10"/>
      <c r="JAK53" s="10"/>
      <c r="JAL53" s="10"/>
      <c r="JAM53" s="10"/>
      <c r="JAN53" s="10"/>
      <c r="JAO53" s="10"/>
      <c r="JAP53" s="10"/>
      <c r="JAQ53" s="10"/>
      <c r="JAR53" s="10"/>
      <c r="JAS53" s="10"/>
      <c r="JAT53" s="10"/>
      <c r="JAU53" s="10"/>
      <c r="JAV53" s="10"/>
      <c r="JAW53" s="10"/>
      <c r="JAX53" s="10"/>
      <c r="JAY53" s="10"/>
      <c r="JAZ53" s="10"/>
      <c r="JBA53" s="10"/>
      <c r="JBB53" s="10"/>
      <c r="JBC53" s="10"/>
      <c r="JBD53" s="10"/>
      <c r="JBE53" s="10"/>
      <c r="JBF53" s="10"/>
      <c r="JBG53" s="10"/>
      <c r="JBH53" s="10"/>
      <c r="JBI53" s="10"/>
      <c r="JBJ53" s="10"/>
      <c r="JBK53" s="10"/>
      <c r="JBL53" s="10"/>
      <c r="JBM53" s="10"/>
      <c r="JBN53" s="10"/>
      <c r="JBO53" s="10"/>
      <c r="JBP53" s="10"/>
      <c r="JBQ53" s="10"/>
      <c r="JBR53" s="10"/>
      <c r="JBS53" s="10"/>
      <c r="JBT53" s="10"/>
      <c r="JBU53" s="10"/>
      <c r="JBV53" s="10"/>
      <c r="JBW53" s="10"/>
      <c r="JBX53" s="10"/>
      <c r="JBY53" s="10"/>
      <c r="JBZ53" s="10"/>
      <c r="JCA53" s="10"/>
      <c r="JCB53" s="10"/>
      <c r="JCC53" s="10"/>
      <c r="JCD53" s="10"/>
      <c r="JCE53" s="10"/>
      <c r="JCF53" s="10"/>
      <c r="JCG53" s="10"/>
      <c r="JCH53" s="10"/>
      <c r="JCI53" s="10"/>
      <c r="JCJ53" s="10"/>
      <c r="JCK53" s="10"/>
      <c r="JCL53" s="10"/>
      <c r="JCM53" s="10"/>
      <c r="JCN53" s="10"/>
      <c r="JCO53" s="10"/>
      <c r="JCP53" s="10"/>
      <c r="JCQ53" s="10"/>
      <c r="JCR53" s="10"/>
      <c r="JCS53" s="10"/>
      <c r="JCT53" s="10"/>
      <c r="JCU53" s="10"/>
      <c r="JCV53" s="10"/>
      <c r="JCW53" s="10"/>
      <c r="JCX53" s="10"/>
      <c r="JCY53" s="10"/>
      <c r="JCZ53" s="10"/>
      <c r="JDA53" s="10"/>
      <c r="JDB53" s="10"/>
      <c r="JDC53" s="10"/>
      <c r="JDD53" s="10"/>
      <c r="JDE53" s="10"/>
      <c r="JDF53" s="10"/>
      <c r="JDG53" s="10"/>
      <c r="JDH53" s="10"/>
      <c r="JDI53" s="10"/>
      <c r="JDJ53" s="10"/>
      <c r="JDK53" s="10"/>
      <c r="JDL53" s="10"/>
      <c r="JDM53" s="10"/>
      <c r="JDN53" s="10"/>
      <c r="JDO53" s="10"/>
      <c r="JDP53" s="10"/>
      <c r="JDQ53" s="10"/>
      <c r="JDR53" s="10"/>
      <c r="JDS53" s="10"/>
      <c r="JDT53" s="10"/>
      <c r="JDU53" s="10"/>
      <c r="JDV53" s="10"/>
      <c r="JDW53" s="10"/>
      <c r="JDX53" s="10"/>
      <c r="JDY53" s="10"/>
      <c r="JDZ53" s="10"/>
      <c r="JEA53" s="10"/>
      <c r="JEB53" s="10"/>
      <c r="JEC53" s="10"/>
      <c r="JED53" s="10"/>
      <c r="JEE53" s="10"/>
      <c r="JEF53" s="10"/>
      <c r="JEG53" s="10"/>
      <c r="JEH53" s="10"/>
      <c r="JEI53" s="10"/>
      <c r="JEJ53" s="10"/>
      <c r="JEK53" s="10"/>
      <c r="JEL53" s="10"/>
      <c r="JEM53" s="10"/>
      <c r="JEN53" s="10"/>
      <c r="JEO53" s="10"/>
      <c r="JEP53" s="10"/>
      <c r="JEQ53" s="10"/>
      <c r="JER53" s="10"/>
      <c r="JES53" s="10"/>
      <c r="JET53" s="10"/>
      <c r="JEU53" s="10"/>
      <c r="JEV53" s="10"/>
      <c r="JEW53" s="10"/>
      <c r="JEX53" s="10"/>
      <c r="JEY53" s="10"/>
      <c r="JEZ53" s="10"/>
      <c r="JFA53" s="10"/>
      <c r="JFB53" s="10"/>
      <c r="JFC53" s="10"/>
      <c r="JFD53" s="10"/>
      <c r="JFE53" s="10"/>
      <c r="JFF53" s="10"/>
      <c r="JFG53" s="10"/>
      <c r="JFH53" s="10"/>
      <c r="JFI53" s="10"/>
      <c r="JFJ53" s="10"/>
      <c r="JFK53" s="10"/>
      <c r="JFL53" s="10"/>
      <c r="JFM53" s="10"/>
      <c r="JFN53" s="10"/>
      <c r="JFO53" s="10"/>
      <c r="JFP53" s="10"/>
      <c r="JFQ53" s="10"/>
      <c r="JFR53" s="10"/>
      <c r="JFS53" s="10"/>
      <c r="JFT53" s="10"/>
      <c r="JFU53" s="10"/>
      <c r="JFV53" s="10"/>
      <c r="JFW53" s="10"/>
      <c r="JFX53" s="10"/>
      <c r="JFY53" s="10"/>
      <c r="JFZ53" s="10"/>
      <c r="JGA53" s="10"/>
      <c r="JGB53" s="10"/>
      <c r="JGC53" s="10"/>
      <c r="JGD53" s="10"/>
      <c r="JGE53" s="10"/>
      <c r="JGF53" s="10"/>
      <c r="JGG53" s="10"/>
      <c r="JGH53" s="10"/>
      <c r="JGI53" s="10"/>
      <c r="JGJ53" s="10"/>
      <c r="JGK53" s="10"/>
      <c r="JGL53" s="10"/>
      <c r="JGM53" s="10"/>
      <c r="JGN53" s="10"/>
      <c r="JGO53" s="10"/>
      <c r="JGP53" s="10"/>
      <c r="JGQ53" s="10"/>
      <c r="JGR53" s="10"/>
      <c r="JGS53" s="10"/>
      <c r="JGT53" s="10"/>
      <c r="JGU53" s="10"/>
      <c r="JGV53" s="10"/>
      <c r="JGW53" s="10"/>
      <c r="JGX53" s="10"/>
      <c r="JGY53" s="10"/>
      <c r="JGZ53" s="10"/>
      <c r="JHA53" s="10"/>
      <c r="JHB53" s="10"/>
      <c r="JHC53" s="10"/>
      <c r="JHD53" s="10"/>
      <c r="JHE53" s="10"/>
      <c r="JHF53" s="10"/>
      <c r="JHG53" s="10"/>
      <c r="JHH53" s="10"/>
      <c r="JHI53" s="10"/>
      <c r="JHJ53" s="10"/>
      <c r="JHK53" s="10"/>
      <c r="JHL53" s="10"/>
      <c r="JHM53" s="10"/>
      <c r="JHN53" s="10"/>
      <c r="JHO53" s="10"/>
      <c r="JHP53" s="10"/>
      <c r="JHQ53" s="10"/>
      <c r="JHR53" s="10"/>
      <c r="JHS53" s="10"/>
      <c r="JHT53" s="10"/>
      <c r="JHU53" s="10"/>
      <c r="JHV53" s="10"/>
      <c r="JHW53" s="10"/>
      <c r="JHX53" s="10"/>
      <c r="JHY53" s="10"/>
      <c r="JHZ53" s="10"/>
      <c r="JIA53" s="10"/>
      <c r="JIB53" s="10"/>
      <c r="JIC53" s="10"/>
      <c r="JID53" s="10"/>
      <c r="JIE53" s="10"/>
      <c r="JIF53" s="10"/>
      <c r="JIG53" s="10"/>
      <c r="JIH53" s="10"/>
      <c r="JII53" s="10"/>
      <c r="JIJ53" s="10"/>
      <c r="JIK53" s="10"/>
      <c r="JIL53" s="10"/>
      <c r="JIM53" s="10"/>
      <c r="JIN53" s="10"/>
      <c r="JIO53" s="10"/>
      <c r="JIP53" s="10"/>
      <c r="JIQ53" s="10"/>
      <c r="JIR53" s="10"/>
      <c r="JIS53" s="10"/>
      <c r="JIT53" s="10"/>
      <c r="JIU53" s="10"/>
      <c r="JIV53" s="10"/>
      <c r="JIW53" s="10"/>
      <c r="JIX53" s="10"/>
      <c r="JIY53" s="10"/>
      <c r="JIZ53" s="10"/>
      <c r="JJA53" s="10"/>
      <c r="JJB53" s="10"/>
      <c r="JJC53" s="10"/>
      <c r="JJD53" s="10"/>
      <c r="JJE53" s="10"/>
      <c r="JJF53" s="10"/>
      <c r="JJG53" s="10"/>
      <c r="JJH53" s="10"/>
      <c r="JJI53" s="10"/>
      <c r="JJJ53" s="10"/>
      <c r="JJK53" s="10"/>
      <c r="JJL53" s="10"/>
      <c r="JJM53" s="10"/>
      <c r="JJN53" s="10"/>
      <c r="JJO53" s="10"/>
      <c r="JJP53" s="10"/>
      <c r="JJQ53" s="10"/>
      <c r="JJR53" s="10"/>
      <c r="JJS53" s="10"/>
      <c r="JJT53" s="10"/>
      <c r="JJU53" s="10"/>
      <c r="JJV53" s="10"/>
      <c r="JJW53" s="10"/>
      <c r="JJX53" s="10"/>
      <c r="JJY53" s="10"/>
      <c r="JJZ53" s="10"/>
    </row>
    <row r="54" spans="1:7046" s="26" customFormat="1" ht="17" x14ac:dyDescent="0.2">
      <c r="A54" s="29" t="s">
        <v>92</v>
      </c>
      <c r="B54" s="15"/>
      <c r="C54" s="15"/>
      <c r="D54" s="15"/>
      <c r="E54" s="15"/>
      <c r="F54" s="15"/>
      <c r="G54" s="23"/>
      <c r="H54" s="326"/>
      <c r="I54" s="23"/>
      <c r="J54" s="508">
        <f ca="1">IF(P54='Tesla Valuation Inputs'!C54,P54,IF(_xlfn.NORM.INV(O54,P54,('Tesla Valuation Inputs'!C54-P54))&lt;'Tesla Valuation Inputs'!B54,'Tesla Valuation Inputs'!B54,IF(_xlfn.NORM.INV(O54,P54,('Tesla Valuation Inputs'!C54-P54))&gt;'Tesla Valuation Inputs'!E54,'Tesla Valuation Inputs'!E54,_xlfn.NORM.INV(O54,P54,('Tesla Valuation Inputs'!C54-P54)))))</f>
        <v>4.0867836513499567E-2</v>
      </c>
      <c r="K54" s="194"/>
      <c r="L54" s="27" t="s">
        <v>195</v>
      </c>
      <c r="M54" s="27"/>
      <c r="O54" s="52">
        <f ca="1">RAND()</f>
        <v>0.18056438362341443</v>
      </c>
      <c r="P54" s="53">
        <f>('Tesla Valuation Inputs'!C54-'Tesla Valuation Inputs'!D54)/2+'Tesla Valuation Inputs'!D54</f>
        <v>0.05</v>
      </c>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c r="EH54" s="10"/>
      <c r="EI54" s="10"/>
      <c r="EJ54" s="10"/>
      <c r="EK54" s="10"/>
      <c r="EL54" s="10"/>
      <c r="EM54" s="10"/>
      <c r="EN54" s="10"/>
      <c r="EO54" s="10"/>
      <c r="EP54" s="10"/>
      <c r="EQ54" s="10"/>
      <c r="ER54" s="10"/>
      <c r="ES54" s="10"/>
      <c r="ET54" s="10"/>
      <c r="EU54" s="10"/>
      <c r="EV54" s="10"/>
      <c r="EW54" s="10"/>
      <c r="EX54" s="10"/>
      <c r="EY54" s="10"/>
      <c r="EZ54" s="10"/>
      <c r="FA54" s="10"/>
      <c r="FB54" s="10"/>
      <c r="FC54" s="10"/>
      <c r="FD54" s="10"/>
      <c r="FE54" s="10"/>
      <c r="FF54" s="10"/>
      <c r="FG54" s="10"/>
      <c r="FH54" s="10"/>
      <c r="FI54" s="10"/>
      <c r="FJ54" s="10"/>
      <c r="FK54" s="10"/>
      <c r="FL54" s="10"/>
      <c r="FM54" s="10"/>
      <c r="FN54" s="10"/>
      <c r="FO54" s="10"/>
      <c r="FP54" s="10"/>
      <c r="FQ54" s="10"/>
      <c r="FR54" s="10"/>
      <c r="FS54" s="10"/>
      <c r="FT54" s="10"/>
      <c r="FU54" s="10"/>
      <c r="FV54" s="10"/>
      <c r="FW54" s="10"/>
      <c r="FX54" s="10"/>
      <c r="FY54" s="10"/>
      <c r="FZ54" s="10"/>
      <c r="GA54" s="10"/>
      <c r="GB54" s="10"/>
      <c r="GC54" s="10"/>
      <c r="GD54" s="10"/>
      <c r="GE54" s="10"/>
      <c r="GF54" s="10"/>
      <c r="GG54" s="10"/>
      <c r="GH54" s="10"/>
      <c r="GI54" s="10"/>
      <c r="GJ54" s="10"/>
      <c r="GK54" s="10"/>
      <c r="GL54" s="10"/>
      <c r="GM54" s="10"/>
      <c r="GN54" s="10"/>
      <c r="GO54" s="10"/>
      <c r="GP54" s="10"/>
      <c r="GQ54" s="10"/>
      <c r="GR54" s="10"/>
      <c r="GS54" s="10"/>
      <c r="GT54" s="10"/>
      <c r="GU54" s="10"/>
      <c r="GV54" s="10"/>
      <c r="GW54" s="10"/>
      <c r="GX54" s="10"/>
      <c r="GY54" s="10"/>
      <c r="GZ54" s="10"/>
      <c r="HA54" s="10"/>
      <c r="HB54" s="10"/>
      <c r="HC54" s="10"/>
      <c r="HD54" s="10"/>
      <c r="HE54" s="10"/>
      <c r="HF54" s="10"/>
      <c r="HG54" s="10"/>
      <c r="HH54" s="10"/>
      <c r="HI54" s="10"/>
      <c r="HJ54" s="10"/>
      <c r="HK54" s="10"/>
      <c r="HL54" s="10"/>
      <c r="HM54" s="10"/>
      <c r="HN54" s="10"/>
      <c r="HO54" s="10"/>
      <c r="HP54" s="10"/>
      <c r="HQ54" s="10"/>
      <c r="HR54" s="10"/>
      <c r="HS54" s="10"/>
      <c r="HT54" s="10"/>
      <c r="HU54" s="10"/>
      <c r="HV54" s="10"/>
      <c r="HW54" s="10"/>
      <c r="HX54" s="10"/>
      <c r="HY54" s="10"/>
      <c r="HZ54" s="10"/>
      <c r="IA54" s="10"/>
      <c r="IB54" s="10"/>
      <c r="IC54" s="10"/>
      <c r="ID54" s="10"/>
      <c r="IE54" s="10"/>
      <c r="IF54" s="10"/>
      <c r="IG54" s="10"/>
      <c r="IH54" s="10"/>
      <c r="II54" s="10"/>
      <c r="IJ54" s="10"/>
      <c r="IK54" s="10"/>
      <c r="IL54" s="10"/>
      <c r="IM54" s="10"/>
      <c r="IN54" s="10"/>
      <c r="IO54" s="10"/>
      <c r="IP54" s="10"/>
      <c r="IQ54" s="10"/>
      <c r="IR54" s="10"/>
      <c r="IS54" s="10"/>
      <c r="IT54" s="10"/>
      <c r="IU54" s="10"/>
      <c r="IV54" s="10"/>
      <c r="IW54" s="10"/>
      <c r="IX54" s="10"/>
      <c r="IY54" s="10"/>
      <c r="IZ54" s="10"/>
      <c r="JA54" s="10"/>
      <c r="JB54" s="10"/>
      <c r="JC54" s="10"/>
      <c r="JD54" s="10"/>
      <c r="JE54" s="10"/>
      <c r="JF54" s="10"/>
      <c r="JG54" s="10"/>
      <c r="JH54" s="10"/>
      <c r="JI54" s="10"/>
      <c r="JJ54" s="10"/>
      <c r="JK54" s="10"/>
      <c r="JL54" s="10"/>
      <c r="JM54" s="10"/>
      <c r="JN54" s="10"/>
      <c r="JO54" s="10"/>
      <c r="JP54" s="10"/>
      <c r="JQ54" s="10"/>
      <c r="JR54" s="10"/>
      <c r="JS54" s="10"/>
      <c r="JT54" s="10"/>
      <c r="JU54" s="10"/>
      <c r="JV54" s="10"/>
      <c r="JW54" s="10"/>
      <c r="JX54" s="10"/>
      <c r="JY54" s="10"/>
      <c r="JZ54" s="10"/>
      <c r="KA54" s="10"/>
      <c r="KB54" s="10"/>
      <c r="KC54" s="10"/>
      <c r="KD54" s="10"/>
      <c r="KE54" s="10"/>
      <c r="KF54" s="10"/>
      <c r="KG54" s="10"/>
      <c r="KH54" s="10"/>
      <c r="KI54" s="10"/>
      <c r="KJ54" s="10"/>
      <c r="KK54" s="10"/>
      <c r="KL54" s="10"/>
      <c r="KM54" s="10"/>
      <c r="KN54" s="10"/>
      <c r="KO54" s="10"/>
      <c r="KP54" s="10"/>
      <c r="KQ54" s="10"/>
      <c r="KR54" s="10"/>
      <c r="KS54" s="10"/>
      <c r="KT54" s="10"/>
      <c r="KU54" s="10"/>
      <c r="KV54" s="10"/>
      <c r="KW54" s="10"/>
      <c r="KX54" s="10"/>
      <c r="KY54" s="10"/>
      <c r="KZ54" s="10"/>
      <c r="LA54" s="10"/>
      <c r="LB54" s="10"/>
      <c r="LC54" s="10"/>
      <c r="LD54" s="10"/>
      <c r="LE54" s="10"/>
      <c r="LF54" s="10"/>
      <c r="LG54" s="10"/>
      <c r="LH54" s="10"/>
      <c r="LI54" s="10"/>
      <c r="LJ54" s="10"/>
      <c r="LK54" s="10"/>
      <c r="LL54" s="10"/>
      <c r="LM54" s="10"/>
      <c r="LN54" s="10"/>
      <c r="LO54" s="10"/>
      <c r="LP54" s="10"/>
      <c r="LQ54" s="10"/>
      <c r="LR54" s="10"/>
      <c r="LS54" s="10"/>
      <c r="LT54" s="10"/>
      <c r="LU54" s="10"/>
      <c r="LV54" s="10"/>
      <c r="LW54" s="10"/>
      <c r="LX54" s="10"/>
      <c r="LY54" s="10"/>
      <c r="LZ54" s="10"/>
      <c r="MA54" s="10"/>
      <c r="MB54" s="10"/>
      <c r="MC54" s="10"/>
      <c r="MD54" s="10"/>
      <c r="ME54" s="10"/>
      <c r="MF54" s="10"/>
      <c r="MG54" s="10"/>
      <c r="MH54" s="10"/>
      <c r="MI54" s="10"/>
      <c r="MJ54" s="10"/>
      <c r="MK54" s="10"/>
      <c r="ML54" s="10"/>
      <c r="MM54" s="10"/>
      <c r="MN54" s="10"/>
      <c r="MO54" s="10"/>
      <c r="MP54" s="10"/>
      <c r="MQ54" s="10"/>
      <c r="MR54" s="10"/>
      <c r="MS54" s="10"/>
      <c r="MT54" s="10"/>
      <c r="MU54" s="10"/>
      <c r="MV54" s="10"/>
      <c r="MW54" s="10"/>
      <c r="MX54" s="10"/>
      <c r="MY54" s="10"/>
      <c r="MZ54" s="10"/>
      <c r="NA54" s="10"/>
      <c r="NB54" s="10"/>
      <c r="NC54" s="10"/>
      <c r="ND54" s="10"/>
      <c r="NE54" s="10"/>
      <c r="NF54" s="10"/>
      <c r="NG54" s="10"/>
      <c r="NH54" s="10"/>
      <c r="NI54" s="10"/>
      <c r="NJ54" s="10"/>
      <c r="NK54" s="10"/>
      <c r="NL54" s="10"/>
      <c r="NM54" s="10"/>
      <c r="NN54" s="10"/>
      <c r="NO54" s="10"/>
      <c r="NP54" s="10"/>
      <c r="NQ54" s="10"/>
      <c r="NR54" s="10"/>
      <c r="NS54" s="10"/>
      <c r="NT54" s="10"/>
      <c r="NU54" s="10"/>
      <c r="NV54" s="10"/>
      <c r="NW54" s="10"/>
      <c r="NX54" s="10"/>
      <c r="NY54" s="10"/>
      <c r="NZ54" s="10"/>
      <c r="OA54" s="10"/>
      <c r="OB54" s="10"/>
      <c r="OC54" s="10"/>
      <c r="OD54" s="10"/>
      <c r="OE54" s="10"/>
      <c r="OF54" s="10"/>
      <c r="OG54" s="10"/>
      <c r="OH54" s="10"/>
      <c r="OI54" s="10"/>
      <c r="OJ54" s="10"/>
      <c r="OK54" s="10"/>
      <c r="OL54" s="10"/>
      <c r="OM54" s="10"/>
      <c r="ON54" s="10"/>
      <c r="OO54" s="10"/>
      <c r="OP54" s="10"/>
      <c r="OQ54" s="10"/>
      <c r="OR54" s="10"/>
      <c r="OS54" s="10"/>
      <c r="OT54" s="10"/>
      <c r="OU54" s="10"/>
      <c r="OV54" s="10"/>
      <c r="OW54" s="10"/>
      <c r="OX54" s="10"/>
      <c r="OY54" s="10"/>
      <c r="OZ54" s="10"/>
      <c r="PA54" s="10"/>
      <c r="PB54" s="10"/>
      <c r="PC54" s="10"/>
      <c r="PD54" s="10"/>
      <c r="PE54" s="10"/>
      <c r="PF54" s="10"/>
      <c r="PG54" s="10"/>
      <c r="PH54" s="10"/>
      <c r="PI54" s="10"/>
      <c r="PJ54" s="10"/>
      <c r="PK54" s="10"/>
      <c r="PL54" s="10"/>
      <c r="PM54" s="10"/>
      <c r="PN54" s="10"/>
      <c r="PO54" s="10"/>
      <c r="PP54" s="10"/>
      <c r="PQ54" s="10"/>
      <c r="PR54" s="10"/>
      <c r="PS54" s="10"/>
      <c r="PT54" s="10"/>
      <c r="PU54" s="10"/>
      <c r="PV54" s="10"/>
      <c r="PW54" s="10"/>
      <c r="PX54" s="10"/>
      <c r="PY54" s="10"/>
      <c r="PZ54" s="10"/>
      <c r="QA54" s="10"/>
      <c r="QB54" s="10"/>
      <c r="QC54" s="10"/>
      <c r="QD54" s="10"/>
      <c r="QE54" s="10"/>
      <c r="QF54" s="10"/>
      <c r="QG54" s="10"/>
      <c r="QH54" s="10"/>
      <c r="QI54" s="10"/>
      <c r="QJ54" s="10"/>
      <c r="QK54" s="10"/>
      <c r="QL54" s="10"/>
      <c r="QM54" s="10"/>
      <c r="QN54" s="10"/>
      <c r="QO54" s="10"/>
      <c r="QP54" s="10"/>
      <c r="QQ54" s="10"/>
      <c r="QR54" s="10"/>
      <c r="QS54" s="10"/>
      <c r="QT54" s="10"/>
      <c r="QU54" s="10"/>
      <c r="QV54" s="10"/>
      <c r="QW54" s="10"/>
      <c r="QX54" s="10"/>
      <c r="QY54" s="10"/>
      <c r="QZ54" s="10"/>
      <c r="RA54" s="10"/>
      <c r="RB54" s="10"/>
      <c r="RC54" s="10"/>
      <c r="RD54" s="10"/>
      <c r="RE54" s="10"/>
      <c r="RF54" s="10"/>
      <c r="RG54" s="10"/>
      <c r="RH54" s="10"/>
      <c r="RI54" s="10"/>
      <c r="RJ54" s="10"/>
      <c r="RK54" s="10"/>
      <c r="RL54" s="10"/>
      <c r="RM54" s="10"/>
      <c r="RN54" s="10"/>
      <c r="RO54" s="10"/>
      <c r="RP54" s="10"/>
      <c r="RQ54" s="10"/>
      <c r="RR54" s="10"/>
      <c r="RS54" s="10"/>
      <c r="RT54" s="10"/>
      <c r="RU54" s="10"/>
      <c r="RV54" s="10"/>
      <c r="RW54" s="10"/>
      <c r="RX54" s="10"/>
      <c r="RY54" s="10"/>
      <c r="RZ54" s="10"/>
      <c r="SA54" s="10"/>
      <c r="SB54" s="10"/>
      <c r="SC54" s="10"/>
      <c r="SD54" s="10"/>
      <c r="SE54" s="10"/>
      <c r="SF54" s="10"/>
      <c r="SG54" s="10"/>
      <c r="SH54" s="10"/>
      <c r="SI54" s="10"/>
      <c r="SJ54" s="10"/>
      <c r="SK54" s="10"/>
      <c r="SL54" s="10"/>
      <c r="SM54" s="10"/>
      <c r="SN54" s="10"/>
      <c r="SO54" s="10"/>
      <c r="SP54" s="10"/>
      <c r="SQ54" s="10"/>
      <c r="SR54" s="10"/>
      <c r="SS54" s="10"/>
      <c r="ST54" s="10"/>
      <c r="SU54" s="10"/>
      <c r="SV54" s="10"/>
      <c r="SW54" s="10"/>
      <c r="SX54" s="10"/>
      <c r="SY54" s="10"/>
      <c r="SZ54" s="10"/>
      <c r="TA54" s="10"/>
      <c r="TB54" s="10"/>
      <c r="TC54" s="10"/>
      <c r="TD54" s="10"/>
      <c r="TE54" s="10"/>
      <c r="TF54" s="10"/>
      <c r="TG54" s="10"/>
      <c r="TH54" s="10"/>
      <c r="TI54" s="10"/>
      <c r="TJ54" s="10"/>
      <c r="TK54" s="10"/>
      <c r="TL54" s="10"/>
      <c r="TM54" s="10"/>
      <c r="TN54" s="10"/>
      <c r="TO54" s="10"/>
      <c r="TP54" s="10"/>
      <c r="TQ54" s="10"/>
      <c r="TR54" s="10"/>
      <c r="TS54" s="10"/>
      <c r="TT54" s="10"/>
      <c r="TU54" s="10"/>
      <c r="TV54" s="10"/>
      <c r="TW54" s="10"/>
      <c r="TX54" s="10"/>
      <c r="TY54" s="10"/>
      <c r="TZ54" s="10"/>
      <c r="UA54" s="10"/>
      <c r="UB54" s="10"/>
      <c r="UC54" s="10"/>
      <c r="UD54" s="10"/>
      <c r="UE54" s="10"/>
      <c r="UF54" s="10"/>
      <c r="UG54" s="10"/>
      <c r="UH54" s="10"/>
      <c r="UI54" s="10"/>
      <c r="UJ54" s="10"/>
      <c r="UK54" s="10"/>
      <c r="UL54" s="10"/>
      <c r="UM54" s="10"/>
      <c r="UN54" s="10"/>
      <c r="UO54" s="10"/>
      <c r="UP54" s="10"/>
      <c r="UQ54" s="10"/>
      <c r="UR54" s="10"/>
      <c r="US54" s="10"/>
      <c r="UT54" s="10"/>
      <c r="UU54" s="10"/>
      <c r="UV54" s="10"/>
      <c r="UW54" s="10"/>
      <c r="UX54" s="10"/>
      <c r="UY54" s="10"/>
      <c r="UZ54" s="10"/>
      <c r="VA54" s="10"/>
      <c r="VB54" s="10"/>
      <c r="VC54" s="10"/>
      <c r="VD54" s="10"/>
      <c r="VE54" s="10"/>
      <c r="VF54" s="10"/>
      <c r="VG54" s="10"/>
      <c r="VH54" s="10"/>
      <c r="VI54" s="10"/>
      <c r="VJ54" s="10"/>
      <c r="VK54" s="10"/>
      <c r="VL54" s="10"/>
      <c r="VM54" s="10"/>
      <c r="VN54" s="10"/>
      <c r="VO54" s="10"/>
      <c r="VP54" s="10"/>
      <c r="VQ54" s="10"/>
      <c r="VR54" s="10"/>
      <c r="VS54" s="10"/>
      <c r="VT54" s="10"/>
      <c r="VU54" s="10"/>
      <c r="VV54" s="10"/>
      <c r="VW54" s="10"/>
      <c r="VX54" s="10"/>
      <c r="VY54" s="10"/>
      <c r="VZ54" s="10"/>
      <c r="WA54" s="10"/>
      <c r="WB54" s="10"/>
      <c r="WC54" s="10"/>
      <c r="WD54" s="10"/>
      <c r="WE54" s="10"/>
      <c r="WF54" s="10"/>
      <c r="WG54" s="10"/>
      <c r="WH54" s="10"/>
      <c r="WI54" s="10"/>
      <c r="WJ54" s="10"/>
      <c r="WK54" s="10"/>
      <c r="WL54" s="10"/>
      <c r="WM54" s="10"/>
      <c r="WN54" s="10"/>
      <c r="WO54" s="10"/>
      <c r="WP54" s="10"/>
      <c r="WQ54" s="10"/>
      <c r="WR54" s="10"/>
      <c r="WS54" s="10"/>
      <c r="WT54" s="10"/>
      <c r="WU54" s="10"/>
      <c r="WV54" s="10"/>
      <c r="WW54" s="10"/>
      <c r="WX54" s="10"/>
      <c r="WY54" s="10"/>
      <c r="WZ54" s="10"/>
      <c r="XA54" s="10"/>
      <c r="XB54" s="10"/>
      <c r="XC54" s="10"/>
      <c r="XD54" s="10"/>
      <c r="XE54" s="10"/>
      <c r="XF54" s="10"/>
      <c r="XG54" s="10"/>
      <c r="XH54" s="10"/>
      <c r="XI54" s="10"/>
      <c r="XJ54" s="10"/>
      <c r="XK54" s="10"/>
      <c r="XL54" s="10"/>
      <c r="XM54" s="10"/>
      <c r="XN54" s="10"/>
      <c r="XO54" s="10"/>
      <c r="XP54" s="10"/>
      <c r="XQ54" s="10"/>
      <c r="XR54" s="10"/>
      <c r="XS54" s="10"/>
      <c r="XT54" s="10"/>
      <c r="XU54" s="10"/>
      <c r="XV54" s="10"/>
      <c r="XW54" s="10"/>
      <c r="XX54" s="10"/>
      <c r="XY54" s="10"/>
      <c r="XZ54" s="10"/>
      <c r="YA54" s="10"/>
      <c r="YB54" s="10"/>
      <c r="YC54" s="10"/>
      <c r="YD54" s="10"/>
      <c r="YE54" s="10"/>
      <c r="YF54" s="10"/>
      <c r="YG54" s="10"/>
      <c r="YH54" s="10"/>
      <c r="YI54" s="10"/>
      <c r="YJ54" s="10"/>
      <c r="YK54" s="10"/>
      <c r="YL54" s="10"/>
      <c r="YM54" s="10"/>
      <c r="YN54" s="10"/>
      <c r="YO54" s="10"/>
      <c r="YP54" s="10"/>
      <c r="YQ54" s="10"/>
      <c r="YR54" s="10"/>
      <c r="YS54" s="10"/>
      <c r="YT54" s="10"/>
      <c r="YU54" s="10"/>
      <c r="YV54" s="10"/>
      <c r="YW54" s="10"/>
      <c r="YX54" s="10"/>
      <c r="YY54" s="10"/>
      <c r="YZ54" s="10"/>
      <c r="ZA54" s="10"/>
      <c r="ZB54" s="10"/>
      <c r="ZC54" s="10"/>
      <c r="ZD54" s="10"/>
      <c r="ZE54" s="10"/>
      <c r="ZF54" s="10"/>
      <c r="ZG54" s="10"/>
      <c r="ZH54" s="10"/>
      <c r="ZI54" s="10"/>
      <c r="ZJ54" s="10"/>
      <c r="ZK54" s="10"/>
      <c r="ZL54" s="10"/>
      <c r="ZM54" s="10"/>
      <c r="ZN54" s="10"/>
      <c r="ZO54" s="10"/>
      <c r="ZP54" s="10"/>
      <c r="ZQ54" s="10"/>
      <c r="ZR54" s="10"/>
      <c r="ZS54" s="10"/>
      <c r="ZT54" s="10"/>
      <c r="ZU54" s="10"/>
      <c r="ZV54" s="10"/>
      <c r="ZW54" s="10"/>
      <c r="ZX54" s="10"/>
      <c r="ZY54" s="10"/>
      <c r="ZZ54" s="10"/>
      <c r="AAA54" s="10"/>
      <c r="AAB54" s="10"/>
      <c r="AAC54" s="10"/>
      <c r="AAD54" s="10"/>
      <c r="AAE54" s="10"/>
      <c r="AAF54" s="10"/>
      <c r="AAG54" s="10"/>
      <c r="AAH54" s="10"/>
      <c r="AAI54" s="10"/>
      <c r="AAJ54" s="10"/>
      <c r="AAK54" s="10"/>
      <c r="AAL54" s="10"/>
      <c r="AAM54" s="10"/>
      <c r="AAN54" s="10"/>
      <c r="AAO54" s="10"/>
      <c r="AAP54" s="10"/>
      <c r="AAQ54" s="10"/>
      <c r="AAR54" s="10"/>
      <c r="AAS54" s="10"/>
      <c r="AAT54" s="10"/>
      <c r="AAU54" s="10"/>
      <c r="AAV54" s="10"/>
      <c r="AAW54" s="10"/>
      <c r="AAX54" s="10"/>
      <c r="AAY54" s="10"/>
      <c r="AAZ54" s="10"/>
      <c r="ABA54" s="10"/>
      <c r="ABB54" s="10"/>
      <c r="ABC54" s="10"/>
      <c r="ABD54" s="10"/>
      <c r="ABE54" s="10"/>
      <c r="ABF54" s="10"/>
      <c r="ABG54" s="10"/>
      <c r="ABH54" s="10"/>
      <c r="ABI54" s="10"/>
      <c r="ABJ54" s="10"/>
      <c r="ABK54" s="10"/>
      <c r="ABL54" s="10"/>
      <c r="ABM54" s="10"/>
      <c r="ABN54" s="10"/>
      <c r="ABO54" s="10"/>
      <c r="ABP54" s="10"/>
      <c r="ABQ54" s="10"/>
      <c r="ABR54" s="10"/>
      <c r="ABS54" s="10"/>
      <c r="ABT54" s="10"/>
      <c r="ABU54" s="10"/>
      <c r="ABV54" s="10"/>
      <c r="ABW54" s="10"/>
      <c r="ABX54" s="10"/>
      <c r="ABY54" s="10"/>
      <c r="ABZ54" s="10"/>
      <c r="ACA54" s="10"/>
      <c r="ACB54" s="10"/>
      <c r="ACC54" s="10"/>
      <c r="ACD54" s="10"/>
      <c r="ACE54" s="10"/>
      <c r="ACF54" s="10"/>
      <c r="ACG54" s="10"/>
      <c r="ACH54" s="10"/>
      <c r="ACI54" s="10"/>
      <c r="ACJ54" s="10"/>
      <c r="ACK54" s="10"/>
      <c r="ACL54" s="10"/>
      <c r="ACM54" s="10"/>
      <c r="ACN54" s="10"/>
      <c r="ACO54" s="10"/>
      <c r="ACP54" s="10"/>
      <c r="ACQ54" s="10"/>
      <c r="ACR54" s="10"/>
      <c r="ACS54" s="10"/>
      <c r="ACT54" s="10"/>
      <c r="ACU54" s="10"/>
      <c r="ACV54" s="10"/>
      <c r="ACW54" s="10"/>
      <c r="ACX54" s="10"/>
      <c r="ACY54" s="10"/>
      <c r="ACZ54" s="10"/>
      <c r="ADA54" s="10"/>
      <c r="ADB54" s="10"/>
      <c r="ADC54" s="10"/>
      <c r="ADD54" s="10"/>
      <c r="ADE54" s="10"/>
      <c r="ADF54" s="10"/>
      <c r="ADG54" s="10"/>
      <c r="ADH54" s="10"/>
      <c r="ADI54" s="10"/>
      <c r="ADJ54" s="10"/>
      <c r="ADK54" s="10"/>
      <c r="ADL54" s="10"/>
      <c r="ADM54" s="10"/>
      <c r="ADN54" s="10"/>
      <c r="ADO54" s="10"/>
      <c r="ADP54" s="10"/>
      <c r="ADQ54" s="10"/>
      <c r="ADR54" s="10"/>
      <c r="ADS54" s="10"/>
      <c r="ADT54" s="10"/>
      <c r="ADU54" s="10"/>
      <c r="ADV54" s="10"/>
      <c r="ADW54" s="10"/>
      <c r="ADX54" s="10"/>
      <c r="ADY54" s="10"/>
      <c r="ADZ54" s="10"/>
      <c r="AEA54" s="10"/>
      <c r="AEB54" s="10"/>
      <c r="AEC54" s="10"/>
      <c r="AED54" s="10"/>
      <c r="AEE54" s="10"/>
      <c r="AEF54" s="10"/>
      <c r="AEG54" s="10"/>
      <c r="AEH54" s="10"/>
      <c r="AEI54" s="10"/>
      <c r="AEJ54" s="10"/>
      <c r="AEK54" s="10"/>
      <c r="AEL54" s="10"/>
      <c r="AEM54" s="10"/>
      <c r="AEN54" s="10"/>
      <c r="AEO54" s="10"/>
      <c r="AEP54" s="10"/>
      <c r="AEQ54" s="10"/>
      <c r="AER54" s="10"/>
      <c r="AES54" s="10"/>
      <c r="AET54" s="10"/>
      <c r="AEU54" s="10"/>
      <c r="AEV54" s="10"/>
      <c r="AEW54" s="10"/>
      <c r="AEX54" s="10"/>
      <c r="AEY54" s="10"/>
      <c r="AEZ54" s="10"/>
      <c r="AFA54" s="10"/>
      <c r="AFB54" s="10"/>
      <c r="AFC54" s="10"/>
      <c r="AFD54" s="10"/>
      <c r="AFE54" s="10"/>
      <c r="AFF54" s="10"/>
      <c r="AFG54" s="10"/>
      <c r="AFH54" s="10"/>
      <c r="AFI54" s="10"/>
      <c r="AFJ54" s="10"/>
      <c r="AFK54" s="10"/>
      <c r="AFL54" s="10"/>
      <c r="AFM54" s="10"/>
      <c r="AFN54" s="10"/>
      <c r="AFO54" s="10"/>
      <c r="AFP54" s="10"/>
      <c r="AFQ54" s="10"/>
      <c r="AFR54" s="10"/>
      <c r="AFS54" s="10"/>
      <c r="AFT54" s="10"/>
      <c r="AFU54" s="10"/>
      <c r="AFV54" s="10"/>
      <c r="AFW54" s="10"/>
      <c r="AFX54" s="10"/>
      <c r="AFY54" s="10"/>
      <c r="AFZ54" s="10"/>
      <c r="AGA54" s="10"/>
      <c r="AGB54" s="10"/>
      <c r="AGC54" s="10"/>
      <c r="AGD54" s="10"/>
      <c r="AGE54" s="10"/>
      <c r="AGF54" s="10"/>
      <c r="AGG54" s="10"/>
      <c r="AGH54" s="10"/>
      <c r="AGI54" s="10"/>
      <c r="AGJ54" s="10"/>
      <c r="AGK54" s="10"/>
      <c r="AGL54" s="10"/>
      <c r="AGM54" s="10"/>
      <c r="AGN54" s="10"/>
      <c r="AGO54" s="10"/>
      <c r="AGP54" s="10"/>
      <c r="AGQ54" s="10"/>
      <c r="AGR54" s="10"/>
      <c r="AGS54" s="10"/>
      <c r="AGT54" s="10"/>
      <c r="AGU54" s="10"/>
      <c r="AGV54" s="10"/>
      <c r="AGW54" s="10"/>
      <c r="AGX54" s="10"/>
      <c r="AGY54" s="10"/>
      <c r="AGZ54" s="10"/>
      <c r="AHA54" s="10"/>
      <c r="AHB54" s="10"/>
      <c r="AHC54" s="10"/>
      <c r="AHD54" s="10"/>
      <c r="AHE54" s="10"/>
      <c r="AHF54" s="10"/>
      <c r="AHG54" s="10"/>
      <c r="AHH54" s="10"/>
      <c r="AHI54" s="10"/>
      <c r="AHJ54" s="10"/>
      <c r="AHK54" s="10"/>
      <c r="AHL54" s="10"/>
      <c r="AHM54" s="10"/>
      <c r="AHN54" s="10"/>
      <c r="AHO54" s="10"/>
      <c r="AHP54" s="10"/>
      <c r="AHQ54" s="10"/>
      <c r="AHR54" s="10"/>
      <c r="AHS54" s="10"/>
      <c r="AHT54" s="10"/>
      <c r="AHU54" s="10"/>
      <c r="AHV54" s="10"/>
      <c r="AHW54" s="10"/>
      <c r="AHX54" s="10"/>
      <c r="AHY54" s="10"/>
      <c r="AHZ54" s="10"/>
      <c r="AIA54" s="10"/>
      <c r="AIB54" s="10"/>
      <c r="AIC54" s="10"/>
      <c r="AID54" s="10"/>
      <c r="AIE54" s="10"/>
      <c r="AIF54" s="10"/>
      <c r="AIG54" s="10"/>
      <c r="AIH54" s="10"/>
      <c r="AII54" s="10"/>
      <c r="AIJ54" s="10"/>
      <c r="AIK54" s="10"/>
      <c r="AIL54" s="10"/>
      <c r="AIM54" s="10"/>
      <c r="AIN54" s="10"/>
      <c r="AIO54" s="10"/>
      <c r="AIP54" s="10"/>
      <c r="AIQ54" s="10"/>
      <c r="AIR54" s="10"/>
      <c r="AIS54" s="10"/>
      <c r="AIT54" s="10"/>
      <c r="AIU54" s="10"/>
      <c r="AIV54" s="10"/>
      <c r="AIW54" s="10"/>
      <c r="AIX54" s="10"/>
      <c r="AIY54" s="10"/>
      <c r="AIZ54" s="10"/>
      <c r="AJA54" s="10"/>
      <c r="AJB54" s="10"/>
      <c r="AJC54" s="10"/>
      <c r="AJD54" s="10"/>
      <c r="AJE54" s="10"/>
      <c r="AJF54" s="10"/>
      <c r="AJG54" s="10"/>
      <c r="AJH54" s="10"/>
      <c r="AJI54" s="10"/>
      <c r="AJJ54" s="10"/>
      <c r="AJK54" s="10"/>
      <c r="AJL54" s="10"/>
      <c r="AJM54" s="10"/>
      <c r="AJN54" s="10"/>
      <c r="AJO54" s="10"/>
      <c r="AJP54" s="10"/>
      <c r="AJQ54" s="10"/>
      <c r="AJR54" s="10"/>
      <c r="AJS54" s="10"/>
      <c r="AJT54" s="10"/>
      <c r="AJU54" s="10"/>
      <c r="AJV54" s="10"/>
      <c r="AJW54" s="10"/>
      <c r="AJX54" s="10"/>
      <c r="AJY54" s="10"/>
      <c r="AJZ54" s="10"/>
      <c r="AKA54" s="10"/>
      <c r="AKB54" s="10"/>
      <c r="AKC54" s="10"/>
      <c r="AKD54" s="10"/>
      <c r="AKE54" s="10"/>
      <c r="AKF54" s="10"/>
      <c r="AKG54" s="10"/>
      <c r="AKH54" s="10"/>
      <c r="AKI54" s="10"/>
      <c r="AKJ54" s="10"/>
      <c r="AKK54" s="10"/>
      <c r="AKL54" s="10"/>
      <c r="AKM54" s="10"/>
      <c r="AKN54" s="10"/>
      <c r="AKO54" s="10"/>
      <c r="AKP54" s="10"/>
      <c r="AKQ54" s="10"/>
      <c r="AKR54" s="10"/>
      <c r="AKS54" s="10"/>
      <c r="AKT54" s="10"/>
      <c r="AKU54" s="10"/>
      <c r="AKV54" s="10"/>
      <c r="AKW54" s="10"/>
      <c r="AKX54" s="10"/>
      <c r="AKY54" s="10"/>
      <c r="AKZ54" s="10"/>
      <c r="ALA54" s="10"/>
      <c r="ALB54" s="10"/>
      <c r="ALC54" s="10"/>
      <c r="ALD54" s="10"/>
      <c r="ALE54" s="10"/>
      <c r="ALF54" s="10"/>
      <c r="ALG54" s="10"/>
      <c r="ALH54" s="10"/>
      <c r="ALI54" s="10"/>
      <c r="ALJ54" s="10"/>
      <c r="ALK54" s="10"/>
      <c r="ALL54" s="10"/>
      <c r="ALM54" s="10"/>
      <c r="ALN54" s="10"/>
      <c r="ALO54" s="10"/>
      <c r="ALP54" s="10"/>
      <c r="ALQ54" s="10"/>
      <c r="ALR54" s="10"/>
      <c r="ALS54" s="10"/>
      <c r="ALT54" s="10"/>
      <c r="ALU54" s="10"/>
      <c r="ALV54" s="10"/>
      <c r="ALW54" s="10"/>
      <c r="ALX54" s="10"/>
      <c r="ALY54" s="10"/>
      <c r="ALZ54" s="10"/>
      <c r="AMA54" s="10"/>
      <c r="AMB54" s="10"/>
      <c r="AMC54" s="10"/>
      <c r="AMD54" s="10"/>
      <c r="AME54" s="10"/>
      <c r="AMF54" s="10"/>
      <c r="AMG54" s="10"/>
      <c r="AMH54" s="10"/>
      <c r="AMI54" s="10"/>
      <c r="AMJ54" s="10"/>
      <c r="AMK54" s="10"/>
      <c r="AML54" s="10"/>
      <c r="AMM54" s="10"/>
      <c r="AMN54" s="10"/>
      <c r="AMO54" s="10"/>
      <c r="AMP54" s="10"/>
      <c r="AMQ54" s="10"/>
      <c r="AMR54" s="10"/>
      <c r="AMS54" s="10"/>
      <c r="AMT54" s="10"/>
      <c r="AMU54" s="10"/>
      <c r="AMV54" s="10"/>
      <c r="AMW54" s="10"/>
      <c r="AMX54" s="10"/>
      <c r="AMY54" s="10"/>
      <c r="AMZ54" s="10"/>
      <c r="ANA54" s="10"/>
      <c r="ANB54" s="10"/>
      <c r="ANC54" s="10"/>
      <c r="AND54" s="10"/>
      <c r="ANE54" s="10"/>
      <c r="ANF54" s="10"/>
      <c r="ANG54" s="10"/>
      <c r="ANH54" s="10"/>
      <c r="ANI54" s="10"/>
      <c r="ANJ54" s="10"/>
      <c r="ANK54" s="10"/>
      <c r="ANL54" s="10"/>
      <c r="ANM54" s="10"/>
      <c r="ANN54" s="10"/>
      <c r="ANO54" s="10"/>
      <c r="ANP54" s="10"/>
      <c r="ANQ54" s="10"/>
      <c r="ANR54" s="10"/>
      <c r="ANS54" s="10"/>
      <c r="ANT54" s="10"/>
      <c r="ANU54" s="10"/>
      <c r="ANV54" s="10"/>
      <c r="ANW54" s="10"/>
      <c r="ANX54" s="10"/>
      <c r="ANY54" s="10"/>
      <c r="ANZ54" s="10"/>
      <c r="AOA54" s="10"/>
      <c r="AOB54" s="10"/>
      <c r="AOC54" s="10"/>
      <c r="AOD54" s="10"/>
      <c r="AOE54" s="10"/>
      <c r="AOF54" s="10"/>
      <c r="AOG54" s="10"/>
      <c r="AOH54" s="10"/>
      <c r="AOI54" s="10"/>
      <c r="AOJ54" s="10"/>
      <c r="AOK54" s="10"/>
      <c r="AOL54" s="10"/>
      <c r="AOM54" s="10"/>
      <c r="AON54" s="10"/>
      <c r="AOO54" s="10"/>
      <c r="AOP54" s="10"/>
      <c r="AOQ54" s="10"/>
      <c r="AOR54" s="10"/>
      <c r="AOS54" s="10"/>
      <c r="AOT54" s="10"/>
      <c r="AOU54" s="10"/>
      <c r="AOV54" s="10"/>
      <c r="AOW54" s="10"/>
      <c r="AOX54" s="10"/>
      <c r="AOY54" s="10"/>
      <c r="AOZ54" s="10"/>
      <c r="APA54" s="10"/>
      <c r="APB54" s="10"/>
      <c r="APC54" s="10"/>
      <c r="APD54" s="10"/>
      <c r="APE54" s="10"/>
      <c r="APF54" s="10"/>
      <c r="APG54" s="10"/>
      <c r="APH54" s="10"/>
      <c r="API54" s="10"/>
      <c r="APJ54" s="10"/>
      <c r="APK54" s="10"/>
      <c r="APL54" s="10"/>
      <c r="APM54" s="10"/>
      <c r="APN54" s="10"/>
      <c r="APO54" s="10"/>
      <c r="APP54" s="10"/>
      <c r="APQ54" s="10"/>
      <c r="APR54" s="10"/>
      <c r="APS54" s="10"/>
      <c r="APT54" s="10"/>
      <c r="APU54" s="10"/>
      <c r="APV54" s="10"/>
      <c r="APW54" s="10"/>
      <c r="APX54" s="10"/>
      <c r="APY54" s="10"/>
      <c r="APZ54" s="10"/>
      <c r="AQA54" s="10"/>
      <c r="AQB54" s="10"/>
      <c r="AQC54" s="10"/>
      <c r="AQD54" s="10"/>
      <c r="AQE54" s="10"/>
      <c r="AQF54" s="10"/>
      <c r="AQG54" s="10"/>
      <c r="AQH54" s="10"/>
      <c r="AQI54" s="10"/>
      <c r="AQJ54" s="10"/>
      <c r="AQK54" s="10"/>
      <c r="AQL54" s="10"/>
      <c r="AQM54" s="10"/>
      <c r="AQN54" s="10"/>
      <c r="AQO54" s="10"/>
      <c r="AQP54" s="10"/>
      <c r="AQQ54" s="10"/>
      <c r="AQR54" s="10"/>
      <c r="AQS54" s="10"/>
      <c r="AQT54" s="10"/>
      <c r="AQU54" s="10"/>
      <c r="AQV54" s="10"/>
      <c r="AQW54" s="10"/>
      <c r="AQX54" s="10"/>
      <c r="AQY54" s="10"/>
      <c r="AQZ54" s="10"/>
      <c r="ARA54" s="10"/>
      <c r="ARB54" s="10"/>
      <c r="ARC54" s="10"/>
      <c r="ARD54" s="10"/>
      <c r="ARE54" s="10"/>
      <c r="ARF54" s="10"/>
      <c r="ARG54" s="10"/>
      <c r="ARH54" s="10"/>
      <c r="ARI54" s="10"/>
      <c r="ARJ54" s="10"/>
      <c r="ARK54" s="10"/>
      <c r="ARL54" s="10"/>
      <c r="ARM54" s="10"/>
      <c r="ARN54" s="10"/>
      <c r="ARO54" s="10"/>
      <c r="ARP54" s="10"/>
      <c r="ARQ54" s="10"/>
      <c r="ARR54" s="10"/>
      <c r="ARS54" s="10"/>
      <c r="ART54" s="10"/>
      <c r="ARU54" s="10"/>
      <c r="ARV54" s="10"/>
      <c r="ARW54" s="10"/>
      <c r="ARX54" s="10"/>
      <c r="ARY54" s="10"/>
      <c r="ARZ54" s="10"/>
      <c r="ASA54" s="10"/>
      <c r="ASB54" s="10"/>
      <c r="ASC54" s="10"/>
      <c r="ASD54" s="10"/>
      <c r="ASE54" s="10"/>
      <c r="ASF54" s="10"/>
      <c r="ASG54" s="10"/>
      <c r="ASH54" s="10"/>
      <c r="ASI54" s="10"/>
      <c r="ASJ54" s="10"/>
      <c r="ASK54" s="10"/>
      <c r="ASL54" s="10"/>
      <c r="ASM54" s="10"/>
      <c r="ASN54" s="10"/>
      <c r="ASO54" s="10"/>
      <c r="ASP54" s="10"/>
      <c r="ASQ54" s="10"/>
      <c r="ASR54" s="10"/>
      <c r="ASS54" s="10"/>
      <c r="AST54" s="10"/>
      <c r="ASU54" s="10"/>
      <c r="ASV54" s="10"/>
      <c r="ASW54" s="10"/>
      <c r="ASX54" s="10"/>
      <c r="ASY54" s="10"/>
      <c r="ASZ54" s="10"/>
      <c r="ATA54" s="10"/>
      <c r="ATB54" s="10"/>
      <c r="ATC54" s="10"/>
      <c r="ATD54" s="10"/>
      <c r="ATE54" s="10"/>
      <c r="ATF54" s="10"/>
      <c r="ATG54" s="10"/>
      <c r="ATH54" s="10"/>
      <c r="ATI54" s="10"/>
      <c r="ATJ54" s="10"/>
      <c r="ATK54" s="10"/>
      <c r="ATL54" s="10"/>
      <c r="ATM54" s="10"/>
      <c r="ATN54" s="10"/>
      <c r="ATO54" s="10"/>
      <c r="ATP54" s="10"/>
      <c r="ATQ54" s="10"/>
      <c r="ATR54" s="10"/>
      <c r="ATS54" s="10"/>
      <c r="ATT54" s="10"/>
      <c r="ATU54" s="10"/>
      <c r="ATV54" s="10"/>
      <c r="ATW54" s="10"/>
      <c r="ATX54" s="10"/>
      <c r="ATY54" s="10"/>
      <c r="ATZ54" s="10"/>
      <c r="AUA54" s="10"/>
      <c r="AUB54" s="10"/>
      <c r="AUC54" s="10"/>
      <c r="AUD54" s="10"/>
      <c r="AUE54" s="10"/>
      <c r="AUF54" s="10"/>
      <c r="AUG54" s="10"/>
      <c r="AUH54" s="10"/>
      <c r="AUI54" s="10"/>
      <c r="AUJ54" s="10"/>
      <c r="AUK54" s="10"/>
      <c r="AUL54" s="10"/>
      <c r="AUM54" s="10"/>
      <c r="AUN54" s="10"/>
      <c r="AUO54" s="10"/>
      <c r="AUP54" s="10"/>
      <c r="AUQ54" s="10"/>
      <c r="AUR54" s="10"/>
      <c r="AUS54" s="10"/>
      <c r="AUT54" s="10"/>
      <c r="AUU54" s="10"/>
      <c r="AUV54" s="10"/>
      <c r="AUW54" s="10"/>
      <c r="AUX54" s="10"/>
      <c r="AUY54" s="10"/>
      <c r="AUZ54" s="10"/>
      <c r="AVA54" s="10"/>
      <c r="AVB54" s="10"/>
      <c r="AVC54" s="10"/>
      <c r="AVD54" s="10"/>
      <c r="AVE54" s="10"/>
      <c r="AVF54" s="10"/>
      <c r="AVG54" s="10"/>
      <c r="AVH54" s="10"/>
      <c r="AVI54" s="10"/>
      <c r="AVJ54" s="10"/>
      <c r="AVK54" s="10"/>
      <c r="AVL54" s="10"/>
      <c r="AVM54" s="10"/>
      <c r="AVN54" s="10"/>
      <c r="AVO54" s="10"/>
      <c r="AVP54" s="10"/>
      <c r="AVQ54" s="10"/>
      <c r="AVR54" s="10"/>
      <c r="AVS54" s="10"/>
      <c r="AVT54" s="10"/>
      <c r="AVU54" s="10"/>
      <c r="AVV54" s="10"/>
      <c r="AVW54" s="10"/>
      <c r="AVX54" s="10"/>
      <c r="AVY54" s="10"/>
      <c r="AVZ54" s="10"/>
      <c r="AWA54" s="10"/>
      <c r="AWB54" s="10"/>
      <c r="AWC54" s="10"/>
      <c r="AWD54" s="10"/>
      <c r="AWE54" s="10"/>
      <c r="AWF54" s="10"/>
      <c r="AWG54" s="10"/>
      <c r="AWH54" s="10"/>
      <c r="AWI54" s="10"/>
      <c r="AWJ54" s="10"/>
      <c r="AWK54" s="10"/>
      <c r="AWL54" s="10"/>
      <c r="AWM54" s="10"/>
      <c r="AWN54" s="10"/>
      <c r="AWO54" s="10"/>
      <c r="AWP54" s="10"/>
      <c r="AWQ54" s="10"/>
      <c r="AWR54" s="10"/>
      <c r="AWS54" s="10"/>
      <c r="AWT54" s="10"/>
      <c r="AWU54" s="10"/>
      <c r="AWV54" s="10"/>
      <c r="AWW54" s="10"/>
      <c r="AWX54" s="10"/>
      <c r="AWY54" s="10"/>
      <c r="AWZ54" s="10"/>
      <c r="AXA54" s="10"/>
      <c r="AXB54" s="10"/>
      <c r="AXC54" s="10"/>
      <c r="AXD54" s="10"/>
      <c r="AXE54" s="10"/>
      <c r="AXF54" s="10"/>
      <c r="AXG54" s="10"/>
      <c r="AXH54" s="10"/>
      <c r="AXI54" s="10"/>
      <c r="AXJ54" s="10"/>
      <c r="AXK54" s="10"/>
      <c r="AXL54" s="10"/>
      <c r="AXM54" s="10"/>
      <c r="AXN54" s="10"/>
      <c r="AXO54" s="10"/>
      <c r="AXP54" s="10"/>
      <c r="AXQ54" s="10"/>
      <c r="AXR54" s="10"/>
      <c r="AXS54" s="10"/>
      <c r="AXT54" s="10"/>
      <c r="AXU54" s="10"/>
      <c r="AXV54" s="10"/>
      <c r="AXW54" s="10"/>
      <c r="AXX54" s="10"/>
      <c r="AXY54" s="10"/>
      <c r="AXZ54" s="10"/>
      <c r="AYA54" s="10"/>
      <c r="AYB54" s="10"/>
      <c r="AYC54" s="10"/>
      <c r="AYD54" s="10"/>
      <c r="AYE54" s="10"/>
      <c r="AYF54" s="10"/>
      <c r="AYG54" s="10"/>
      <c r="AYH54" s="10"/>
      <c r="AYI54" s="10"/>
      <c r="AYJ54" s="10"/>
      <c r="AYK54" s="10"/>
      <c r="AYL54" s="10"/>
      <c r="AYM54" s="10"/>
      <c r="AYN54" s="10"/>
      <c r="AYO54" s="10"/>
      <c r="AYP54" s="10"/>
      <c r="AYQ54" s="10"/>
      <c r="AYR54" s="10"/>
      <c r="AYS54" s="10"/>
      <c r="AYT54" s="10"/>
      <c r="AYU54" s="10"/>
      <c r="AYV54" s="10"/>
      <c r="AYW54" s="10"/>
      <c r="AYX54" s="10"/>
      <c r="AYY54" s="10"/>
      <c r="AYZ54" s="10"/>
      <c r="AZA54" s="10"/>
      <c r="AZB54" s="10"/>
      <c r="AZC54" s="10"/>
      <c r="AZD54" s="10"/>
      <c r="AZE54" s="10"/>
      <c r="AZF54" s="10"/>
      <c r="AZG54" s="10"/>
      <c r="AZH54" s="10"/>
      <c r="AZI54" s="10"/>
      <c r="AZJ54" s="10"/>
      <c r="AZK54" s="10"/>
      <c r="AZL54" s="10"/>
      <c r="AZM54" s="10"/>
      <c r="AZN54" s="10"/>
      <c r="AZO54" s="10"/>
      <c r="AZP54" s="10"/>
      <c r="AZQ54" s="10"/>
      <c r="AZR54" s="10"/>
      <c r="AZS54" s="10"/>
      <c r="AZT54" s="10"/>
      <c r="AZU54" s="10"/>
      <c r="AZV54" s="10"/>
      <c r="AZW54" s="10"/>
      <c r="AZX54" s="10"/>
      <c r="AZY54" s="10"/>
      <c r="AZZ54" s="10"/>
      <c r="BAA54" s="10"/>
      <c r="BAB54" s="10"/>
      <c r="BAC54" s="10"/>
      <c r="BAD54" s="10"/>
      <c r="BAE54" s="10"/>
      <c r="BAF54" s="10"/>
      <c r="BAG54" s="10"/>
      <c r="BAH54" s="10"/>
      <c r="BAI54" s="10"/>
      <c r="BAJ54" s="10"/>
      <c r="BAK54" s="10"/>
      <c r="BAL54" s="10"/>
      <c r="BAM54" s="10"/>
      <c r="BAN54" s="10"/>
      <c r="BAO54" s="10"/>
      <c r="BAP54" s="10"/>
      <c r="BAQ54" s="10"/>
      <c r="BAR54" s="10"/>
      <c r="BAS54" s="10"/>
      <c r="BAT54" s="10"/>
      <c r="BAU54" s="10"/>
      <c r="BAV54" s="10"/>
      <c r="BAW54" s="10"/>
      <c r="BAX54" s="10"/>
      <c r="BAY54" s="10"/>
      <c r="BAZ54" s="10"/>
      <c r="BBA54" s="10"/>
      <c r="BBB54" s="10"/>
      <c r="BBC54" s="10"/>
      <c r="BBD54" s="10"/>
      <c r="BBE54" s="10"/>
      <c r="BBF54" s="10"/>
      <c r="BBG54" s="10"/>
      <c r="BBH54" s="10"/>
      <c r="BBI54" s="10"/>
      <c r="BBJ54" s="10"/>
      <c r="BBK54" s="10"/>
      <c r="BBL54" s="10"/>
      <c r="BBM54" s="10"/>
      <c r="BBN54" s="10"/>
      <c r="BBO54" s="10"/>
      <c r="BBP54" s="10"/>
      <c r="BBQ54" s="10"/>
      <c r="BBR54" s="10"/>
      <c r="BBS54" s="10"/>
      <c r="BBT54" s="10"/>
      <c r="BBU54" s="10"/>
      <c r="BBV54" s="10"/>
      <c r="BBW54" s="10"/>
      <c r="BBX54" s="10"/>
      <c r="BBY54" s="10"/>
      <c r="BBZ54" s="10"/>
      <c r="BCA54" s="10"/>
      <c r="BCB54" s="10"/>
      <c r="BCC54" s="10"/>
      <c r="BCD54" s="10"/>
      <c r="BCE54" s="10"/>
      <c r="BCF54" s="10"/>
      <c r="BCG54" s="10"/>
      <c r="BCH54" s="10"/>
      <c r="BCI54" s="10"/>
      <c r="BCJ54" s="10"/>
      <c r="BCK54" s="10"/>
      <c r="BCL54" s="10"/>
      <c r="BCM54" s="10"/>
      <c r="BCN54" s="10"/>
      <c r="BCO54" s="10"/>
      <c r="BCP54" s="10"/>
      <c r="BCQ54" s="10"/>
      <c r="BCR54" s="10"/>
      <c r="BCS54" s="10"/>
      <c r="BCT54" s="10"/>
      <c r="BCU54" s="10"/>
      <c r="BCV54" s="10"/>
      <c r="BCW54" s="10"/>
      <c r="BCX54" s="10"/>
      <c r="BCY54" s="10"/>
      <c r="BCZ54" s="10"/>
      <c r="BDA54" s="10"/>
      <c r="BDB54" s="10"/>
      <c r="BDC54" s="10"/>
      <c r="BDD54" s="10"/>
      <c r="BDE54" s="10"/>
      <c r="BDF54" s="10"/>
      <c r="BDG54" s="10"/>
      <c r="BDH54" s="10"/>
      <c r="BDI54" s="10"/>
      <c r="BDJ54" s="10"/>
      <c r="BDK54" s="10"/>
      <c r="BDL54" s="10"/>
      <c r="BDM54" s="10"/>
      <c r="BDN54" s="10"/>
      <c r="BDO54" s="10"/>
      <c r="BDP54" s="10"/>
      <c r="BDQ54" s="10"/>
      <c r="BDR54" s="10"/>
      <c r="BDS54" s="10"/>
      <c r="BDT54" s="10"/>
      <c r="BDU54" s="10"/>
      <c r="BDV54" s="10"/>
      <c r="BDW54" s="10"/>
      <c r="BDX54" s="10"/>
      <c r="BDY54" s="10"/>
      <c r="BDZ54" s="10"/>
      <c r="BEA54" s="10"/>
      <c r="BEB54" s="10"/>
      <c r="BEC54" s="10"/>
      <c r="BED54" s="10"/>
      <c r="BEE54" s="10"/>
      <c r="BEF54" s="10"/>
      <c r="BEG54" s="10"/>
      <c r="BEH54" s="10"/>
      <c r="BEI54" s="10"/>
      <c r="BEJ54" s="10"/>
      <c r="BEK54" s="10"/>
      <c r="BEL54" s="10"/>
      <c r="BEM54" s="10"/>
      <c r="BEN54" s="10"/>
      <c r="BEO54" s="10"/>
      <c r="BEP54" s="10"/>
      <c r="BEQ54" s="10"/>
      <c r="BER54" s="10"/>
      <c r="BES54" s="10"/>
      <c r="BET54" s="10"/>
      <c r="BEU54" s="10"/>
      <c r="BEV54" s="10"/>
      <c r="BEW54" s="10"/>
      <c r="BEX54" s="10"/>
      <c r="BEY54" s="10"/>
      <c r="BEZ54" s="10"/>
      <c r="BFA54" s="10"/>
      <c r="BFB54" s="10"/>
      <c r="BFC54" s="10"/>
      <c r="BFD54" s="10"/>
      <c r="BFE54" s="10"/>
      <c r="BFF54" s="10"/>
      <c r="BFG54" s="10"/>
      <c r="BFH54" s="10"/>
      <c r="BFI54" s="10"/>
      <c r="BFJ54" s="10"/>
      <c r="BFK54" s="10"/>
      <c r="BFL54" s="10"/>
      <c r="BFM54" s="10"/>
      <c r="BFN54" s="10"/>
      <c r="BFO54" s="10"/>
      <c r="BFP54" s="10"/>
      <c r="BFQ54" s="10"/>
      <c r="BFR54" s="10"/>
      <c r="BFS54" s="10"/>
      <c r="BFT54" s="10"/>
      <c r="BFU54" s="10"/>
      <c r="BFV54" s="10"/>
      <c r="BFW54" s="10"/>
      <c r="BFX54" s="10"/>
      <c r="BFY54" s="10"/>
      <c r="BFZ54" s="10"/>
      <c r="BGA54" s="10"/>
      <c r="BGB54" s="10"/>
      <c r="BGC54" s="10"/>
      <c r="BGD54" s="10"/>
      <c r="BGE54" s="10"/>
      <c r="BGF54" s="10"/>
      <c r="BGG54" s="10"/>
      <c r="BGH54" s="10"/>
      <c r="BGI54" s="10"/>
      <c r="BGJ54" s="10"/>
      <c r="BGK54" s="10"/>
      <c r="BGL54" s="10"/>
      <c r="BGM54" s="10"/>
      <c r="BGN54" s="10"/>
      <c r="BGO54" s="10"/>
      <c r="BGP54" s="10"/>
      <c r="BGQ54" s="10"/>
      <c r="BGR54" s="10"/>
      <c r="BGS54" s="10"/>
      <c r="BGT54" s="10"/>
      <c r="BGU54" s="10"/>
      <c r="BGV54" s="10"/>
      <c r="BGW54" s="10"/>
      <c r="BGX54" s="10"/>
      <c r="BGY54" s="10"/>
      <c r="BGZ54" s="10"/>
      <c r="BHA54" s="10"/>
      <c r="BHB54" s="10"/>
      <c r="BHC54" s="10"/>
      <c r="BHD54" s="10"/>
      <c r="BHE54" s="10"/>
      <c r="BHF54" s="10"/>
      <c r="BHG54" s="10"/>
      <c r="BHH54" s="10"/>
      <c r="BHI54" s="10"/>
      <c r="BHJ54" s="10"/>
      <c r="BHK54" s="10"/>
      <c r="BHL54" s="10"/>
      <c r="BHM54" s="10"/>
      <c r="BHN54" s="10"/>
      <c r="BHO54" s="10"/>
      <c r="BHP54" s="10"/>
      <c r="BHQ54" s="10"/>
      <c r="BHR54" s="10"/>
      <c r="BHS54" s="10"/>
      <c r="BHT54" s="10"/>
      <c r="BHU54" s="10"/>
      <c r="BHV54" s="10"/>
      <c r="BHW54" s="10"/>
      <c r="BHX54" s="10"/>
      <c r="BHY54" s="10"/>
      <c r="BHZ54" s="10"/>
      <c r="BIA54" s="10"/>
      <c r="BIB54" s="10"/>
      <c r="BIC54" s="10"/>
      <c r="BID54" s="10"/>
      <c r="BIE54" s="10"/>
      <c r="BIF54" s="10"/>
      <c r="BIG54" s="10"/>
      <c r="BIH54" s="10"/>
      <c r="BII54" s="10"/>
      <c r="BIJ54" s="10"/>
      <c r="BIK54" s="10"/>
      <c r="BIL54" s="10"/>
      <c r="BIM54" s="10"/>
      <c r="BIN54" s="10"/>
      <c r="BIO54" s="10"/>
      <c r="BIP54" s="10"/>
      <c r="BIQ54" s="10"/>
      <c r="BIR54" s="10"/>
      <c r="BIS54" s="10"/>
      <c r="BIT54" s="10"/>
      <c r="BIU54" s="10"/>
      <c r="BIV54" s="10"/>
      <c r="BIW54" s="10"/>
      <c r="BIX54" s="10"/>
      <c r="BIY54" s="10"/>
      <c r="BIZ54" s="10"/>
      <c r="BJA54" s="10"/>
      <c r="BJB54" s="10"/>
      <c r="BJC54" s="10"/>
      <c r="BJD54" s="10"/>
      <c r="BJE54" s="10"/>
      <c r="BJF54" s="10"/>
      <c r="BJG54" s="10"/>
      <c r="BJH54" s="10"/>
      <c r="BJI54" s="10"/>
      <c r="BJJ54" s="10"/>
      <c r="BJK54" s="10"/>
      <c r="BJL54" s="10"/>
      <c r="BJM54" s="10"/>
      <c r="BJN54" s="10"/>
      <c r="BJO54" s="10"/>
      <c r="BJP54" s="10"/>
      <c r="BJQ54" s="10"/>
      <c r="BJR54" s="10"/>
      <c r="BJS54" s="10"/>
      <c r="BJT54" s="10"/>
      <c r="BJU54" s="10"/>
      <c r="BJV54" s="10"/>
      <c r="BJW54" s="10"/>
      <c r="BJX54" s="10"/>
      <c r="BJY54" s="10"/>
      <c r="BJZ54" s="10"/>
      <c r="BKA54" s="10"/>
      <c r="BKB54" s="10"/>
      <c r="BKC54" s="10"/>
      <c r="BKD54" s="10"/>
      <c r="BKE54" s="10"/>
      <c r="BKF54" s="10"/>
      <c r="BKG54" s="10"/>
      <c r="BKH54" s="10"/>
      <c r="BKI54" s="10"/>
      <c r="BKJ54" s="10"/>
      <c r="BKK54" s="10"/>
      <c r="BKL54" s="10"/>
      <c r="BKM54" s="10"/>
      <c r="BKN54" s="10"/>
      <c r="BKO54" s="10"/>
      <c r="BKP54" s="10"/>
      <c r="BKQ54" s="10"/>
      <c r="BKR54" s="10"/>
      <c r="BKS54" s="10"/>
      <c r="BKT54" s="10"/>
      <c r="BKU54" s="10"/>
      <c r="BKV54" s="10"/>
      <c r="BKW54" s="10"/>
      <c r="BKX54" s="10"/>
      <c r="BKY54" s="10"/>
      <c r="BKZ54" s="10"/>
      <c r="BLA54" s="10"/>
      <c r="BLB54" s="10"/>
      <c r="BLC54" s="10"/>
      <c r="BLD54" s="10"/>
      <c r="BLE54" s="10"/>
      <c r="BLF54" s="10"/>
      <c r="BLG54" s="10"/>
      <c r="BLH54" s="10"/>
      <c r="BLI54" s="10"/>
      <c r="BLJ54" s="10"/>
      <c r="BLK54" s="10"/>
      <c r="BLL54" s="10"/>
      <c r="BLM54" s="10"/>
      <c r="BLN54" s="10"/>
      <c r="BLO54" s="10"/>
      <c r="BLP54" s="10"/>
      <c r="BLQ54" s="10"/>
      <c r="BLR54" s="10"/>
      <c r="BLS54" s="10"/>
      <c r="BLT54" s="10"/>
      <c r="BLU54" s="10"/>
      <c r="BLV54" s="10"/>
      <c r="BLW54" s="10"/>
      <c r="BLX54" s="10"/>
      <c r="BLY54" s="10"/>
      <c r="BLZ54" s="10"/>
      <c r="BMA54" s="10"/>
      <c r="BMB54" s="10"/>
      <c r="BMC54" s="10"/>
      <c r="BMD54" s="10"/>
      <c r="BME54" s="10"/>
      <c r="BMF54" s="10"/>
      <c r="BMG54" s="10"/>
      <c r="BMH54" s="10"/>
      <c r="BMI54" s="10"/>
      <c r="BMJ54" s="10"/>
      <c r="BMK54" s="10"/>
      <c r="BML54" s="10"/>
      <c r="BMM54" s="10"/>
      <c r="BMN54" s="10"/>
      <c r="BMO54" s="10"/>
      <c r="BMP54" s="10"/>
      <c r="BMQ54" s="10"/>
      <c r="BMR54" s="10"/>
      <c r="BMS54" s="10"/>
      <c r="BMT54" s="10"/>
      <c r="BMU54" s="10"/>
      <c r="BMV54" s="10"/>
      <c r="BMW54" s="10"/>
      <c r="BMX54" s="10"/>
      <c r="BMY54" s="10"/>
      <c r="BMZ54" s="10"/>
      <c r="BNA54" s="10"/>
      <c r="BNB54" s="10"/>
      <c r="BNC54" s="10"/>
      <c r="BND54" s="10"/>
      <c r="BNE54" s="10"/>
      <c r="BNF54" s="10"/>
      <c r="BNG54" s="10"/>
      <c r="BNH54" s="10"/>
      <c r="BNI54" s="10"/>
      <c r="BNJ54" s="10"/>
      <c r="BNK54" s="10"/>
      <c r="BNL54" s="10"/>
      <c r="BNM54" s="10"/>
      <c r="BNN54" s="10"/>
      <c r="BNO54" s="10"/>
      <c r="BNP54" s="10"/>
      <c r="BNQ54" s="10"/>
      <c r="BNR54" s="10"/>
      <c r="BNS54" s="10"/>
      <c r="BNT54" s="10"/>
      <c r="BNU54" s="10"/>
      <c r="BNV54" s="10"/>
      <c r="BNW54" s="10"/>
      <c r="BNX54" s="10"/>
      <c r="BNY54" s="10"/>
      <c r="BNZ54" s="10"/>
      <c r="BOA54" s="10"/>
      <c r="BOB54" s="10"/>
      <c r="BOC54" s="10"/>
      <c r="BOD54" s="10"/>
      <c r="BOE54" s="10"/>
      <c r="BOF54" s="10"/>
      <c r="BOG54" s="10"/>
      <c r="BOH54" s="10"/>
      <c r="BOI54" s="10"/>
      <c r="BOJ54" s="10"/>
      <c r="BOK54" s="10"/>
      <c r="BOL54" s="10"/>
      <c r="BOM54" s="10"/>
      <c r="BON54" s="10"/>
      <c r="BOO54" s="10"/>
      <c r="BOP54" s="10"/>
      <c r="BOQ54" s="10"/>
      <c r="BOR54" s="10"/>
      <c r="BOS54" s="10"/>
      <c r="BOT54" s="10"/>
      <c r="BOU54" s="10"/>
      <c r="BOV54" s="10"/>
      <c r="BOW54" s="10"/>
      <c r="BOX54" s="10"/>
      <c r="BOY54" s="10"/>
      <c r="BOZ54" s="10"/>
      <c r="BPA54" s="10"/>
      <c r="BPB54" s="10"/>
      <c r="BPC54" s="10"/>
      <c r="BPD54" s="10"/>
      <c r="BPE54" s="10"/>
      <c r="BPF54" s="10"/>
      <c r="BPG54" s="10"/>
      <c r="BPH54" s="10"/>
      <c r="BPI54" s="10"/>
      <c r="BPJ54" s="10"/>
      <c r="BPK54" s="10"/>
      <c r="BPL54" s="10"/>
      <c r="BPM54" s="10"/>
      <c r="BPN54" s="10"/>
      <c r="BPO54" s="10"/>
      <c r="BPP54" s="10"/>
      <c r="BPQ54" s="10"/>
      <c r="BPR54" s="10"/>
      <c r="BPS54" s="10"/>
      <c r="BPT54" s="10"/>
      <c r="BPU54" s="10"/>
      <c r="BPV54" s="10"/>
      <c r="BPW54" s="10"/>
      <c r="BPX54" s="10"/>
      <c r="BPY54" s="10"/>
      <c r="BPZ54" s="10"/>
      <c r="BQA54" s="10"/>
      <c r="BQB54" s="10"/>
      <c r="BQC54" s="10"/>
      <c r="BQD54" s="10"/>
      <c r="BQE54" s="10"/>
      <c r="BQF54" s="10"/>
      <c r="BQG54" s="10"/>
      <c r="BQH54" s="10"/>
      <c r="BQI54" s="10"/>
      <c r="BQJ54" s="10"/>
      <c r="BQK54" s="10"/>
      <c r="BQL54" s="10"/>
      <c r="BQM54" s="10"/>
      <c r="BQN54" s="10"/>
      <c r="BQO54" s="10"/>
      <c r="BQP54" s="10"/>
      <c r="BQQ54" s="10"/>
      <c r="BQR54" s="10"/>
      <c r="BQS54" s="10"/>
      <c r="BQT54" s="10"/>
      <c r="BQU54" s="10"/>
      <c r="BQV54" s="10"/>
      <c r="BQW54" s="10"/>
      <c r="BQX54" s="10"/>
      <c r="BQY54" s="10"/>
      <c r="BQZ54" s="10"/>
      <c r="BRA54" s="10"/>
      <c r="BRB54" s="10"/>
      <c r="BRC54" s="10"/>
      <c r="BRD54" s="10"/>
      <c r="BRE54" s="10"/>
      <c r="BRF54" s="10"/>
      <c r="BRG54" s="10"/>
      <c r="BRH54" s="10"/>
      <c r="BRI54" s="10"/>
      <c r="BRJ54" s="10"/>
      <c r="BRK54" s="10"/>
      <c r="BRL54" s="10"/>
      <c r="BRM54" s="10"/>
      <c r="BRN54" s="10"/>
      <c r="BRO54" s="10"/>
      <c r="BRP54" s="10"/>
      <c r="BRQ54" s="10"/>
      <c r="BRR54" s="10"/>
      <c r="BRS54" s="10"/>
      <c r="BRT54" s="10"/>
      <c r="BRU54" s="10"/>
      <c r="BRV54" s="10"/>
      <c r="BRW54" s="10"/>
      <c r="BRX54" s="10"/>
      <c r="BRY54" s="10"/>
      <c r="BRZ54" s="10"/>
      <c r="BSA54" s="10"/>
      <c r="BSB54" s="10"/>
      <c r="BSC54" s="10"/>
      <c r="BSD54" s="10"/>
      <c r="BSE54" s="10"/>
      <c r="BSF54" s="10"/>
      <c r="BSG54" s="10"/>
      <c r="BSH54" s="10"/>
      <c r="BSI54" s="10"/>
      <c r="BSJ54" s="10"/>
      <c r="BSK54" s="10"/>
      <c r="BSL54" s="10"/>
      <c r="BSM54" s="10"/>
      <c r="BSN54" s="10"/>
      <c r="BSO54" s="10"/>
      <c r="BSP54" s="10"/>
      <c r="BSQ54" s="10"/>
      <c r="BSR54" s="10"/>
      <c r="BSS54" s="10"/>
      <c r="BST54" s="10"/>
      <c r="BSU54" s="10"/>
      <c r="BSV54" s="10"/>
      <c r="BSW54" s="10"/>
      <c r="BSX54" s="10"/>
      <c r="BSY54" s="10"/>
      <c r="BSZ54" s="10"/>
      <c r="BTA54" s="10"/>
      <c r="BTB54" s="10"/>
      <c r="BTC54" s="10"/>
      <c r="BTD54" s="10"/>
      <c r="BTE54" s="10"/>
      <c r="BTF54" s="10"/>
      <c r="BTG54" s="10"/>
      <c r="BTH54" s="10"/>
      <c r="BTI54" s="10"/>
      <c r="BTJ54" s="10"/>
      <c r="BTK54" s="10"/>
      <c r="BTL54" s="10"/>
      <c r="BTM54" s="10"/>
      <c r="BTN54" s="10"/>
      <c r="BTO54" s="10"/>
      <c r="BTP54" s="10"/>
      <c r="BTQ54" s="10"/>
      <c r="BTR54" s="10"/>
      <c r="BTS54" s="10"/>
      <c r="BTT54" s="10"/>
      <c r="BTU54" s="10"/>
      <c r="BTV54" s="10"/>
      <c r="BTW54" s="10"/>
      <c r="BTX54" s="10"/>
      <c r="BTY54" s="10"/>
      <c r="BTZ54" s="10"/>
      <c r="BUA54" s="10"/>
      <c r="BUB54" s="10"/>
      <c r="BUC54" s="10"/>
      <c r="BUD54" s="10"/>
      <c r="BUE54" s="10"/>
      <c r="BUF54" s="10"/>
      <c r="BUG54" s="10"/>
      <c r="BUH54" s="10"/>
      <c r="BUI54" s="10"/>
      <c r="BUJ54" s="10"/>
      <c r="BUK54" s="10"/>
      <c r="BUL54" s="10"/>
      <c r="BUM54" s="10"/>
      <c r="BUN54" s="10"/>
      <c r="BUO54" s="10"/>
      <c r="BUP54" s="10"/>
      <c r="BUQ54" s="10"/>
      <c r="BUR54" s="10"/>
      <c r="BUS54" s="10"/>
      <c r="BUT54" s="10"/>
      <c r="BUU54" s="10"/>
      <c r="BUV54" s="10"/>
      <c r="BUW54" s="10"/>
      <c r="BUX54" s="10"/>
      <c r="BUY54" s="10"/>
      <c r="BUZ54" s="10"/>
      <c r="BVA54" s="10"/>
      <c r="BVB54" s="10"/>
      <c r="BVC54" s="10"/>
      <c r="BVD54" s="10"/>
      <c r="BVE54" s="10"/>
      <c r="BVF54" s="10"/>
      <c r="BVG54" s="10"/>
      <c r="BVH54" s="10"/>
      <c r="BVI54" s="10"/>
      <c r="BVJ54" s="10"/>
      <c r="BVK54" s="10"/>
      <c r="BVL54" s="10"/>
      <c r="BVM54" s="10"/>
      <c r="BVN54" s="10"/>
      <c r="BVO54" s="10"/>
      <c r="BVP54" s="10"/>
      <c r="BVQ54" s="10"/>
      <c r="BVR54" s="10"/>
      <c r="BVS54" s="10"/>
      <c r="BVT54" s="10"/>
      <c r="BVU54" s="10"/>
      <c r="BVV54" s="10"/>
      <c r="BVW54" s="10"/>
      <c r="BVX54" s="10"/>
      <c r="BVY54" s="10"/>
      <c r="BVZ54" s="10"/>
      <c r="BWA54" s="10"/>
      <c r="BWB54" s="10"/>
      <c r="BWC54" s="10"/>
      <c r="BWD54" s="10"/>
      <c r="BWE54" s="10"/>
      <c r="BWF54" s="10"/>
      <c r="BWG54" s="10"/>
      <c r="BWH54" s="10"/>
      <c r="BWI54" s="10"/>
      <c r="BWJ54" s="10"/>
      <c r="BWK54" s="10"/>
      <c r="BWL54" s="10"/>
      <c r="BWM54" s="10"/>
      <c r="BWN54" s="10"/>
      <c r="BWO54" s="10"/>
      <c r="BWP54" s="10"/>
      <c r="BWQ54" s="10"/>
      <c r="BWR54" s="10"/>
      <c r="BWS54" s="10"/>
      <c r="BWT54" s="10"/>
      <c r="BWU54" s="10"/>
      <c r="BWV54" s="10"/>
      <c r="BWW54" s="10"/>
      <c r="BWX54" s="10"/>
      <c r="BWY54" s="10"/>
      <c r="BWZ54" s="10"/>
      <c r="BXA54" s="10"/>
      <c r="BXB54" s="10"/>
      <c r="BXC54" s="10"/>
      <c r="BXD54" s="10"/>
      <c r="BXE54" s="10"/>
      <c r="BXF54" s="10"/>
      <c r="BXG54" s="10"/>
      <c r="BXH54" s="10"/>
      <c r="BXI54" s="10"/>
      <c r="BXJ54" s="10"/>
      <c r="BXK54" s="10"/>
      <c r="BXL54" s="10"/>
      <c r="BXM54" s="10"/>
      <c r="BXN54" s="10"/>
      <c r="BXO54" s="10"/>
      <c r="BXP54" s="10"/>
      <c r="BXQ54" s="10"/>
      <c r="BXR54" s="10"/>
      <c r="BXS54" s="10"/>
      <c r="BXT54" s="10"/>
      <c r="BXU54" s="10"/>
      <c r="BXV54" s="10"/>
      <c r="BXW54" s="10"/>
      <c r="BXX54" s="10"/>
      <c r="BXY54" s="10"/>
      <c r="BXZ54" s="10"/>
      <c r="BYA54" s="10"/>
      <c r="BYB54" s="10"/>
      <c r="BYC54" s="10"/>
      <c r="BYD54" s="10"/>
      <c r="BYE54" s="10"/>
      <c r="BYF54" s="10"/>
      <c r="BYG54" s="10"/>
      <c r="BYH54" s="10"/>
      <c r="BYI54" s="10"/>
      <c r="BYJ54" s="10"/>
      <c r="BYK54" s="10"/>
      <c r="BYL54" s="10"/>
      <c r="BYM54" s="10"/>
      <c r="BYN54" s="10"/>
      <c r="BYO54" s="10"/>
      <c r="BYP54" s="10"/>
      <c r="BYQ54" s="10"/>
      <c r="BYR54" s="10"/>
      <c r="BYS54" s="10"/>
      <c r="BYT54" s="10"/>
      <c r="BYU54" s="10"/>
      <c r="BYV54" s="10"/>
      <c r="BYW54" s="10"/>
      <c r="BYX54" s="10"/>
      <c r="BYY54" s="10"/>
      <c r="BYZ54" s="10"/>
      <c r="BZA54" s="10"/>
      <c r="BZB54" s="10"/>
      <c r="BZC54" s="10"/>
      <c r="BZD54" s="10"/>
      <c r="BZE54" s="10"/>
      <c r="BZF54" s="10"/>
      <c r="BZG54" s="10"/>
      <c r="BZH54" s="10"/>
      <c r="BZI54" s="10"/>
      <c r="BZJ54" s="10"/>
      <c r="BZK54" s="10"/>
      <c r="BZL54" s="10"/>
      <c r="BZM54" s="10"/>
      <c r="BZN54" s="10"/>
      <c r="BZO54" s="10"/>
      <c r="BZP54" s="10"/>
      <c r="BZQ54" s="10"/>
      <c r="BZR54" s="10"/>
      <c r="BZS54" s="10"/>
      <c r="BZT54" s="10"/>
      <c r="BZU54" s="10"/>
      <c r="BZV54" s="10"/>
      <c r="BZW54" s="10"/>
      <c r="BZX54" s="10"/>
      <c r="BZY54" s="10"/>
      <c r="BZZ54" s="10"/>
      <c r="CAA54" s="10"/>
      <c r="CAB54" s="10"/>
      <c r="CAC54" s="10"/>
      <c r="CAD54" s="10"/>
      <c r="CAE54" s="10"/>
      <c r="CAF54" s="10"/>
      <c r="CAG54" s="10"/>
      <c r="CAH54" s="10"/>
      <c r="CAI54" s="10"/>
      <c r="CAJ54" s="10"/>
      <c r="CAK54" s="10"/>
      <c r="CAL54" s="10"/>
      <c r="CAM54" s="10"/>
      <c r="CAN54" s="10"/>
      <c r="CAO54" s="10"/>
      <c r="CAP54" s="10"/>
      <c r="CAQ54" s="10"/>
      <c r="CAR54" s="10"/>
      <c r="CAS54" s="10"/>
      <c r="CAT54" s="10"/>
      <c r="CAU54" s="10"/>
      <c r="CAV54" s="10"/>
      <c r="CAW54" s="10"/>
      <c r="CAX54" s="10"/>
      <c r="CAY54" s="10"/>
      <c r="CAZ54" s="10"/>
      <c r="CBA54" s="10"/>
      <c r="CBB54" s="10"/>
      <c r="CBC54" s="10"/>
      <c r="CBD54" s="10"/>
      <c r="CBE54" s="10"/>
      <c r="CBF54" s="10"/>
      <c r="CBG54" s="10"/>
      <c r="CBH54" s="10"/>
      <c r="CBI54" s="10"/>
      <c r="CBJ54" s="10"/>
      <c r="CBK54" s="10"/>
      <c r="CBL54" s="10"/>
      <c r="CBM54" s="10"/>
      <c r="CBN54" s="10"/>
      <c r="CBO54" s="10"/>
      <c r="CBP54" s="10"/>
      <c r="CBQ54" s="10"/>
      <c r="CBR54" s="10"/>
      <c r="CBS54" s="10"/>
      <c r="CBT54" s="10"/>
      <c r="CBU54" s="10"/>
      <c r="CBV54" s="10"/>
      <c r="CBW54" s="10"/>
      <c r="CBX54" s="10"/>
      <c r="CBY54" s="10"/>
      <c r="CBZ54" s="10"/>
      <c r="CCA54" s="10"/>
      <c r="CCB54" s="10"/>
      <c r="CCC54" s="10"/>
      <c r="CCD54" s="10"/>
      <c r="CCE54" s="10"/>
      <c r="CCF54" s="10"/>
      <c r="CCG54" s="10"/>
      <c r="CCH54" s="10"/>
      <c r="CCI54" s="10"/>
      <c r="CCJ54" s="10"/>
      <c r="CCK54" s="10"/>
      <c r="CCL54" s="10"/>
      <c r="CCM54" s="10"/>
      <c r="CCN54" s="10"/>
      <c r="CCO54" s="10"/>
      <c r="CCP54" s="10"/>
      <c r="CCQ54" s="10"/>
      <c r="CCR54" s="10"/>
      <c r="CCS54" s="10"/>
      <c r="CCT54" s="10"/>
      <c r="CCU54" s="10"/>
      <c r="CCV54" s="10"/>
      <c r="CCW54" s="10"/>
      <c r="CCX54" s="10"/>
      <c r="CCY54" s="10"/>
      <c r="CCZ54" s="10"/>
      <c r="CDA54" s="10"/>
      <c r="CDB54" s="10"/>
      <c r="CDC54" s="10"/>
      <c r="CDD54" s="10"/>
      <c r="CDE54" s="10"/>
      <c r="CDF54" s="10"/>
      <c r="CDG54" s="10"/>
      <c r="CDH54" s="10"/>
      <c r="CDI54" s="10"/>
      <c r="CDJ54" s="10"/>
      <c r="CDK54" s="10"/>
      <c r="CDL54" s="10"/>
      <c r="CDM54" s="10"/>
      <c r="CDN54" s="10"/>
      <c r="CDO54" s="10"/>
      <c r="CDP54" s="10"/>
      <c r="CDQ54" s="10"/>
      <c r="CDR54" s="10"/>
      <c r="CDS54" s="10"/>
      <c r="CDT54" s="10"/>
      <c r="CDU54" s="10"/>
      <c r="CDV54" s="10"/>
      <c r="CDW54" s="10"/>
      <c r="CDX54" s="10"/>
      <c r="CDY54" s="10"/>
      <c r="CDZ54" s="10"/>
      <c r="CEA54" s="10"/>
      <c r="CEB54" s="10"/>
      <c r="CEC54" s="10"/>
      <c r="CED54" s="10"/>
      <c r="CEE54" s="10"/>
      <c r="CEF54" s="10"/>
      <c r="CEG54" s="10"/>
      <c r="CEH54" s="10"/>
      <c r="CEI54" s="10"/>
      <c r="CEJ54" s="10"/>
      <c r="CEK54" s="10"/>
      <c r="CEL54" s="10"/>
      <c r="CEM54" s="10"/>
      <c r="CEN54" s="10"/>
      <c r="CEO54" s="10"/>
      <c r="CEP54" s="10"/>
      <c r="CEQ54" s="10"/>
      <c r="CER54" s="10"/>
      <c r="CES54" s="10"/>
      <c r="CET54" s="10"/>
      <c r="CEU54" s="10"/>
      <c r="CEV54" s="10"/>
      <c r="CEW54" s="10"/>
      <c r="CEX54" s="10"/>
      <c r="CEY54" s="10"/>
      <c r="CEZ54" s="10"/>
      <c r="CFA54" s="10"/>
      <c r="CFB54" s="10"/>
      <c r="CFC54" s="10"/>
      <c r="CFD54" s="10"/>
      <c r="CFE54" s="10"/>
      <c r="CFF54" s="10"/>
      <c r="CFG54" s="10"/>
      <c r="CFH54" s="10"/>
      <c r="CFI54" s="10"/>
      <c r="CFJ54" s="10"/>
      <c r="CFK54" s="10"/>
      <c r="CFL54" s="10"/>
      <c r="CFM54" s="10"/>
      <c r="CFN54" s="10"/>
      <c r="CFO54" s="10"/>
      <c r="CFP54" s="10"/>
      <c r="CFQ54" s="10"/>
      <c r="CFR54" s="10"/>
      <c r="CFS54" s="10"/>
      <c r="CFT54" s="10"/>
      <c r="CFU54" s="10"/>
      <c r="CFV54" s="10"/>
      <c r="CFW54" s="10"/>
      <c r="CFX54" s="10"/>
      <c r="CFY54" s="10"/>
      <c r="CFZ54" s="10"/>
      <c r="CGA54" s="10"/>
      <c r="CGB54" s="10"/>
      <c r="CGC54" s="10"/>
      <c r="CGD54" s="10"/>
      <c r="CGE54" s="10"/>
      <c r="CGF54" s="10"/>
      <c r="CGG54" s="10"/>
      <c r="CGH54" s="10"/>
      <c r="CGI54" s="10"/>
      <c r="CGJ54" s="10"/>
      <c r="CGK54" s="10"/>
      <c r="CGL54" s="10"/>
      <c r="CGM54" s="10"/>
      <c r="CGN54" s="10"/>
      <c r="CGO54" s="10"/>
      <c r="CGP54" s="10"/>
      <c r="CGQ54" s="10"/>
      <c r="CGR54" s="10"/>
      <c r="CGS54" s="10"/>
      <c r="CGT54" s="10"/>
      <c r="CGU54" s="10"/>
      <c r="CGV54" s="10"/>
      <c r="CGW54" s="10"/>
      <c r="CGX54" s="10"/>
      <c r="CGY54" s="10"/>
      <c r="CGZ54" s="10"/>
      <c r="CHA54" s="10"/>
      <c r="CHB54" s="10"/>
      <c r="CHC54" s="10"/>
      <c r="CHD54" s="10"/>
      <c r="CHE54" s="10"/>
      <c r="CHF54" s="10"/>
      <c r="CHG54" s="10"/>
      <c r="CHH54" s="10"/>
      <c r="CHI54" s="10"/>
      <c r="CHJ54" s="10"/>
      <c r="CHK54" s="10"/>
      <c r="CHL54" s="10"/>
      <c r="CHM54" s="10"/>
      <c r="CHN54" s="10"/>
      <c r="CHO54" s="10"/>
      <c r="CHP54" s="10"/>
      <c r="CHQ54" s="10"/>
      <c r="CHR54" s="10"/>
      <c r="CHS54" s="10"/>
      <c r="CHT54" s="10"/>
      <c r="CHU54" s="10"/>
      <c r="CHV54" s="10"/>
      <c r="CHW54" s="10"/>
      <c r="CHX54" s="10"/>
      <c r="CHY54" s="10"/>
      <c r="CHZ54" s="10"/>
      <c r="CIA54" s="10"/>
      <c r="CIB54" s="10"/>
      <c r="CIC54" s="10"/>
      <c r="CID54" s="10"/>
      <c r="CIE54" s="10"/>
      <c r="CIF54" s="10"/>
      <c r="CIG54" s="10"/>
      <c r="CIH54" s="10"/>
      <c r="CII54" s="10"/>
      <c r="CIJ54" s="10"/>
      <c r="CIK54" s="10"/>
      <c r="CIL54" s="10"/>
      <c r="CIM54" s="10"/>
      <c r="CIN54" s="10"/>
      <c r="CIO54" s="10"/>
      <c r="CIP54" s="10"/>
      <c r="CIQ54" s="10"/>
      <c r="CIR54" s="10"/>
      <c r="CIS54" s="10"/>
      <c r="CIT54" s="10"/>
      <c r="CIU54" s="10"/>
      <c r="CIV54" s="10"/>
      <c r="CIW54" s="10"/>
      <c r="CIX54" s="10"/>
      <c r="CIY54" s="10"/>
      <c r="CIZ54" s="10"/>
      <c r="CJA54" s="10"/>
      <c r="CJB54" s="10"/>
      <c r="CJC54" s="10"/>
      <c r="CJD54" s="10"/>
      <c r="CJE54" s="10"/>
      <c r="CJF54" s="10"/>
      <c r="CJG54" s="10"/>
      <c r="CJH54" s="10"/>
      <c r="CJI54" s="10"/>
      <c r="CJJ54" s="10"/>
      <c r="CJK54" s="10"/>
      <c r="CJL54" s="10"/>
      <c r="CJM54" s="10"/>
      <c r="CJN54" s="10"/>
      <c r="CJO54" s="10"/>
      <c r="CJP54" s="10"/>
      <c r="CJQ54" s="10"/>
      <c r="CJR54" s="10"/>
      <c r="CJS54" s="10"/>
      <c r="CJT54" s="10"/>
      <c r="CJU54" s="10"/>
      <c r="CJV54" s="10"/>
      <c r="CJW54" s="10"/>
      <c r="CJX54" s="10"/>
      <c r="CJY54" s="10"/>
      <c r="CJZ54" s="10"/>
      <c r="CKA54" s="10"/>
      <c r="CKB54" s="10"/>
      <c r="CKC54" s="10"/>
      <c r="CKD54" s="10"/>
      <c r="CKE54" s="10"/>
      <c r="CKF54" s="10"/>
      <c r="CKG54" s="10"/>
      <c r="CKH54" s="10"/>
      <c r="CKI54" s="10"/>
      <c r="CKJ54" s="10"/>
      <c r="CKK54" s="10"/>
      <c r="CKL54" s="10"/>
      <c r="CKM54" s="10"/>
      <c r="CKN54" s="10"/>
      <c r="CKO54" s="10"/>
      <c r="CKP54" s="10"/>
      <c r="CKQ54" s="10"/>
      <c r="CKR54" s="10"/>
      <c r="CKS54" s="10"/>
      <c r="CKT54" s="10"/>
      <c r="CKU54" s="10"/>
      <c r="CKV54" s="10"/>
      <c r="CKW54" s="10"/>
      <c r="CKX54" s="10"/>
      <c r="CKY54" s="10"/>
      <c r="CKZ54" s="10"/>
      <c r="CLA54" s="10"/>
      <c r="CLB54" s="10"/>
      <c r="CLC54" s="10"/>
      <c r="CLD54" s="10"/>
      <c r="CLE54" s="10"/>
      <c r="CLF54" s="10"/>
      <c r="CLG54" s="10"/>
      <c r="CLH54" s="10"/>
      <c r="CLI54" s="10"/>
      <c r="CLJ54" s="10"/>
      <c r="CLK54" s="10"/>
      <c r="CLL54" s="10"/>
      <c r="CLM54" s="10"/>
      <c r="CLN54" s="10"/>
      <c r="CLO54" s="10"/>
      <c r="CLP54" s="10"/>
      <c r="CLQ54" s="10"/>
      <c r="CLR54" s="10"/>
      <c r="CLS54" s="10"/>
      <c r="CLT54" s="10"/>
      <c r="CLU54" s="10"/>
      <c r="CLV54" s="10"/>
      <c r="CLW54" s="10"/>
      <c r="CLX54" s="10"/>
      <c r="CLY54" s="10"/>
      <c r="CLZ54" s="10"/>
      <c r="CMA54" s="10"/>
      <c r="CMB54" s="10"/>
      <c r="CMC54" s="10"/>
      <c r="CMD54" s="10"/>
      <c r="CME54" s="10"/>
      <c r="CMF54" s="10"/>
      <c r="CMG54" s="10"/>
      <c r="CMH54" s="10"/>
      <c r="CMI54" s="10"/>
      <c r="CMJ54" s="10"/>
      <c r="CMK54" s="10"/>
      <c r="CML54" s="10"/>
      <c r="CMM54" s="10"/>
      <c r="CMN54" s="10"/>
      <c r="CMO54" s="10"/>
      <c r="CMP54" s="10"/>
      <c r="CMQ54" s="10"/>
      <c r="CMR54" s="10"/>
      <c r="CMS54" s="10"/>
      <c r="CMT54" s="10"/>
      <c r="CMU54" s="10"/>
      <c r="CMV54" s="10"/>
      <c r="CMW54" s="10"/>
      <c r="CMX54" s="10"/>
      <c r="CMY54" s="10"/>
      <c r="CMZ54" s="10"/>
      <c r="CNA54" s="10"/>
      <c r="CNB54" s="10"/>
      <c r="CNC54" s="10"/>
      <c r="CND54" s="10"/>
      <c r="CNE54" s="10"/>
      <c r="CNF54" s="10"/>
      <c r="CNG54" s="10"/>
      <c r="CNH54" s="10"/>
      <c r="CNI54" s="10"/>
      <c r="CNJ54" s="10"/>
      <c r="CNK54" s="10"/>
      <c r="CNL54" s="10"/>
      <c r="CNM54" s="10"/>
      <c r="CNN54" s="10"/>
      <c r="CNO54" s="10"/>
      <c r="CNP54" s="10"/>
      <c r="CNQ54" s="10"/>
      <c r="CNR54" s="10"/>
      <c r="CNS54" s="10"/>
      <c r="CNT54" s="10"/>
      <c r="CNU54" s="10"/>
      <c r="CNV54" s="10"/>
      <c r="CNW54" s="10"/>
      <c r="CNX54" s="10"/>
      <c r="CNY54" s="10"/>
      <c r="CNZ54" s="10"/>
      <c r="COA54" s="10"/>
      <c r="COB54" s="10"/>
      <c r="COC54" s="10"/>
      <c r="COD54" s="10"/>
      <c r="COE54" s="10"/>
      <c r="COF54" s="10"/>
      <c r="COG54" s="10"/>
      <c r="COH54" s="10"/>
      <c r="COI54" s="10"/>
      <c r="COJ54" s="10"/>
      <c r="COK54" s="10"/>
      <c r="COL54" s="10"/>
      <c r="COM54" s="10"/>
      <c r="CON54" s="10"/>
      <c r="COO54" s="10"/>
      <c r="COP54" s="10"/>
      <c r="COQ54" s="10"/>
      <c r="COR54" s="10"/>
      <c r="COS54" s="10"/>
      <c r="COT54" s="10"/>
      <c r="COU54" s="10"/>
      <c r="COV54" s="10"/>
      <c r="COW54" s="10"/>
      <c r="COX54" s="10"/>
      <c r="COY54" s="10"/>
      <c r="COZ54" s="10"/>
      <c r="CPA54" s="10"/>
      <c r="CPB54" s="10"/>
      <c r="CPC54" s="10"/>
      <c r="CPD54" s="10"/>
      <c r="CPE54" s="10"/>
      <c r="CPF54" s="10"/>
      <c r="CPG54" s="10"/>
      <c r="CPH54" s="10"/>
      <c r="CPI54" s="10"/>
      <c r="CPJ54" s="10"/>
      <c r="CPK54" s="10"/>
      <c r="CPL54" s="10"/>
      <c r="CPM54" s="10"/>
      <c r="CPN54" s="10"/>
      <c r="CPO54" s="10"/>
      <c r="CPP54" s="10"/>
      <c r="CPQ54" s="10"/>
      <c r="CPR54" s="10"/>
      <c r="CPS54" s="10"/>
      <c r="CPT54" s="10"/>
      <c r="CPU54" s="10"/>
      <c r="CPV54" s="10"/>
      <c r="CPW54" s="10"/>
      <c r="CPX54" s="10"/>
      <c r="CPY54" s="10"/>
      <c r="CPZ54" s="10"/>
      <c r="CQA54" s="10"/>
      <c r="CQB54" s="10"/>
      <c r="CQC54" s="10"/>
      <c r="CQD54" s="10"/>
      <c r="CQE54" s="10"/>
      <c r="CQF54" s="10"/>
      <c r="CQG54" s="10"/>
      <c r="CQH54" s="10"/>
      <c r="CQI54" s="10"/>
      <c r="CQJ54" s="10"/>
      <c r="CQK54" s="10"/>
      <c r="CQL54" s="10"/>
      <c r="CQM54" s="10"/>
      <c r="CQN54" s="10"/>
      <c r="CQO54" s="10"/>
      <c r="CQP54" s="10"/>
      <c r="CQQ54" s="10"/>
      <c r="CQR54" s="10"/>
      <c r="CQS54" s="10"/>
      <c r="CQT54" s="10"/>
      <c r="CQU54" s="10"/>
      <c r="CQV54" s="10"/>
      <c r="CQW54" s="10"/>
      <c r="CQX54" s="10"/>
      <c r="CQY54" s="10"/>
      <c r="CQZ54" s="10"/>
      <c r="CRA54" s="10"/>
      <c r="CRB54" s="10"/>
      <c r="CRC54" s="10"/>
      <c r="CRD54" s="10"/>
      <c r="CRE54" s="10"/>
      <c r="CRF54" s="10"/>
      <c r="CRG54" s="10"/>
      <c r="CRH54" s="10"/>
      <c r="CRI54" s="10"/>
      <c r="CRJ54" s="10"/>
      <c r="CRK54" s="10"/>
      <c r="CRL54" s="10"/>
      <c r="CRM54" s="10"/>
      <c r="CRN54" s="10"/>
      <c r="CRO54" s="10"/>
      <c r="CRP54" s="10"/>
      <c r="CRQ54" s="10"/>
      <c r="CRR54" s="10"/>
      <c r="CRS54" s="10"/>
      <c r="CRT54" s="10"/>
      <c r="CRU54" s="10"/>
      <c r="CRV54" s="10"/>
      <c r="CRW54" s="10"/>
      <c r="CRX54" s="10"/>
      <c r="CRY54" s="10"/>
      <c r="CRZ54" s="10"/>
      <c r="CSA54" s="10"/>
      <c r="CSB54" s="10"/>
      <c r="CSC54" s="10"/>
      <c r="CSD54" s="10"/>
      <c r="CSE54" s="10"/>
      <c r="CSF54" s="10"/>
      <c r="CSG54" s="10"/>
      <c r="CSH54" s="10"/>
      <c r="CSI54" s="10"/>
      <c r="CSJ54" s="10"/>
      <c r="CSK54" s="10"/>
      <c r="CSL54" s="10"/>
      <c r="CSM54" s="10"/>
      <c r="CSN54" s="10"/>
      <c r="CSO54" s="10"/>
      <c r="CSP54" s="10"/>
      <c r="CSQ54" s="10"/>
      <c r="CSR54" s="10"/>
      <c r="CSS54" s="10"/>
      <c r="CST54" s="10"/>
      <c r="CSU54" s="10"/>
      <c r="CSV54" s="10"/>
      <c r="CSW54" s="10"/>
      <c r="CSX54" s="10"/>
      <c r="CSY54" s="10"/>
      <c r="CSZ54" s="10"/>
      <c r="CTA54" s="10"/>
      <c r="CTB54" s="10"/>
      <c r="CTC54" s="10"/>
      <c r="CTD54" s="10"/>
      <c r="CTE54" s="10"/>
      <c r="CTF54" s="10"/>
      <c r="CTG54" s="10"/>
      <c r="CTH54" s="10"/>
      <c r="CTI54" s="10"/>
      <c r="CTJ54" s="10"/>
      <c r="CTK54" s="10"/>
      <c r="CTL54" s="10"/>
      <c r="CTM54" s="10"/>
      <c r="CTN54" s="10"/>
      <c r="CTO54" s="10"/>
      <c r="CTP54" s="10"/>
      <c r="CTQ54" s="10"/>
      <c r="CTR54" s="10"/>
      <c r="CTS54" s="10"/>
      <c r="CTT54" s="10"/>
      <c r="CTU54" s="10"/>
      <c r="CTV54" s="10"/>
      <c r="CTW54" s="10"/>
      <c r="CTX54" s="10"/>
      <c r="CTY54" s="10"/>
      <c r="CTZ54" s="10"/>
      <c r="CUA54" s="10"/>
      <c r="CUB54" s="10"/>
      <c r="CUC54" s="10"/>
      <c r="CUD54" s="10"/>
      <c r="CUE54" s="10"/>
      <c r="CUF54" s="10"/>
      <c r="CUG54" s="10"/>
      <c r="CUH54" s="10"/>
      <c r="CUI54" s="10"/>
      <c r="CUJ54" s="10"/>
      <c r="CUK54" s="10"/>
      <c r="CUL54" s="10"/>
      <c r="CUM54" s="10"/>
      <c r="CUN54" s="10"/>
      <c r="CUO54" s="10"/>
      <c r="CUP54" s="10"/>
      <c r="CUQ54" s="10"/>
      <c r="CUR54" s="10"/>
      <c r="CUS54" s="10"/>
      <c r="CUT54" s="10"/>
      <c r="CUU54" s="10"/>
      <c r="CUV54" s="10"/>
      <c r="CUW54" s="10"/>
      <c r="CUX54" s="10"/>
      <c r="CUY54" s="10"/>
      <c r="CUZ54" s="10"/>
      <c r="CVA54" s="10"/>
      <c r="CVB54" s="10"/>
      <c r="CVC54" s="10"/>
      <c r="CVD54" s="10"/>
      <c r="CVE54" s="10"/>
      <c r="CVF54" s="10"/>
      <c r="CVG54" s="10"/>
      <c r="CVH54" s="10"/>
      <c r="CVI54" s="10"/>
      <c r="CVJ54" s="10"/>
      <c r="CVK54" s="10"/>
      <c r="CVL54" s="10"/>
      <c r="CVM54" s="10"/>
      <c r="CVN54" s="10"/>
      <c r="CVO54" s="10"/>
      <c r="CVP54" s="10"/>
      <c r="CVQ54" s="10"/>
      <c r="CVR54" s="10"/>
      <c r="CVS54" s="10"/>
      <c r="CVT54" s="10"/>
      <c r="CVU54" s="10"/>
      <c r="CVV54" s="10"/>
      <c r="CVW54" s="10"/>
      <c r="CVX54" s="10"/>
      <c r="CVY54" s="10"/>
      <c r="CVZ54" s="10"/>
      <c r="CWA54" s="10"/>
      <c r="CWB54" s="10"/>
      <c r="CWC54" s="10"/>
      <c r="CWD54" s="10"/>
      <c r="CWE54" s="10"/>
      <c r="CWF54" s="10"/>
      <c r="CWG54" s="10"/>
      <c r="CWH54" s="10"/>
      <c r="CWI54" s="10"/>
      <c r="CWJ54" s="10"/>
      <c r="CWK54" s="10"/>
      <c r="CWL54" s="10"/>
      <c r="CWM54" s="10"/>
      <c r="CWN54" s="10"/>
      <c r="CWO54" s="10"/>
      <c r="CWP54" s="10"/>
      <c r="CWQ54" s="10"/>
      <c r="CWR54" s="10"/>
      <c r="CWS54" s="10"/>
      <c r="CWT54" s="10"/>
      <c r="CWU54" s="10"/>
      <c r="CWV54" s="10"/>
      <c r="CWW54" s="10"/>
      <c r="CWX54" s="10"/>
      <c r="CWY54" s="10"/>
      <c r="CWZ54" s="10"/>
      <c r="CXA54" s="10"/>
      <c r="CXB54" s="10"/>
      <c r="CXC54" s="10"/>
      <c r="CXD54" s="10"/>
      <c r="CXE54" s="10"/>
      <c r="CXF54" s="10"/>
      <c r="CXG54" s="10"/>
      <c r="CXH54" s="10"/>
      <c r="CXI54" s="10"/>
      <c r="CXJ54" s="10"/>
      <c r="CXK54" s="10"/>
      <c r="CXL54" s="10"/>
      <c r="CXM54" s="10"/>
      <c r="CXN54" s="10"/>
      <c r="CXO54" s="10"/>
      <c r="CXP54" s="10"/>
      <c r="CXQ54" s="10"/>
      <c r="CXR54" s="10"/>
      <c r="CXS54" s="10"/>
      <c r="CXT54" s="10"/>
      <c r="CXU54" s="10"/>
      <c r="CXV54" s="10"/>
      <c r="CXW54" s="10"/>
      <c r="CXX54" s="10"/>
      <c r="CXY54" s="10"/>
      <c r="CXZ54" s="10"/>
      <c r="CYA54" s="10"/>
      <c r="CYB54" s="10"/>
      <c r="CYC54" s="10"/>
      <c r="CYD54" s="10"/>
      <c r="CYE54" s="10"/>
      <c r="CYF54" s="10"/>
      <c r="CYG54" s="10"/>
      <c r="CYH54" s="10"/>
      <c r="CYI54" s="10"/>
      <c r="CYJ54" s="10"/>
      <c r="CYK54" s="10"/>
      <c r="CYL54" s="10"/>
      <c r="CYM54" s="10"/>
      <c r="CYN54" s="10"/>
      <c r="CYO54" s="10"/>
      <c r="CYP54" s="10"/>
      <c r="CYQ54" s="10"/>
      <c r="CYR54" s="10"/>
      <c r="CYS54" s="10"/>
      <c r="CYT54" s="10"/>
      <c r="CYU54" s="10"/>
      <c r="CYV54" s="10"/>
      <c r="CYW54" s="10"/>
      <c r="CYX54" s="10"/>
      <c r="CYY54" s="10"/>
      <c r="CYZ54" s="10"/>
      <c r="CZA54" s="10"/>
      <c r="CZB54" s="10"/>
      <c r="CZC54" s="10"/>
      <c r="CZD54" s="10"/>
      <c r="CZE54" s="10"/>
      <c r="CZF54" s="10"/>
      <c r="CZG54" s="10"/>
      <c r="CZH54" s="10"/>
      <c r="CZI54" s="10"/>
      <c r="CZJ54" s="10"/>
      <c r="CZK54" s="10"/>
      <c r="CZL54" s="10"/>
      <c r="CZM54" s="10"/>
      <c r="CZN54" s="10"/>
      <c r="CZO54" s="10"/>
      <c r="CZP54" s="10"/>
      <c r="CZQ54" s="10"/>
      <c r="CZR54" s="10"/>
      <c r="CZS54" s="10"/>
      <c r="CZT54" s="10"/>
      <c r="CZU54" s="10"/>
      <c r="CZV54" s="10"/>
      <c r="CZW54" s="10"/>
      <c r="CZX54" s="10"/>
      <c r="CZY54" s="10"/>
      <c r="CZZ54" s="10"/>
      <c r="DAA54" s="10"/>
      <c r="DAB54" s="10"/>
      <c r="DAC54" s="10"/>
      <c r="DAD54" s="10"/>
      <c r="DAE54" s="10"/>
      <c r="DAF54" s="10"/>
      <c r="DAG54" s="10"/>
      <c r="DAH54" s="10"/>
      <c r="DAI54" s="10"/>
      <c r="DAJ54" s="10"/>
      <c r="DAK54" s="10"/>
      <c r="DAL54" s="10"/>
      <c r="DAM54" s="10"/>
      <c r="DAN54" s="10"/>
      <c r="DAO54" s="10"/>
      <c r="DAP54" s="10"/>
      <c r="DAQ54" s="10"/>
      <c r="DAR54" s="10"/>
      <c r="DAS54" s="10"/>
      <c r="DAT54" s="10"/>
      <c r="DAU54" s="10"/>
      <c r="DAV54" s="10"/>
      <c r="DAW54" s="10"/>
      <c r="DAX54" s="10"/>
      <c r="DAY54" s="10"/>
      <c r="DAZ54" s="10"/>
      <c r="DBA54" s="10"/>
      <c r="DBB54" s="10"/>
      <c r="DBC54" s="10"/>
      <c r="DBD54" s="10"/>
      <c r="DBE54" s="10"/>
      <c r="DBF54" s="10"/>
      <c r="DBG54" s="10"/>
      <c r="DBH54" s="10"/>
      <c r="DBI54" s="10"/>
      <c r="DBJ54" s="10"/>
      <c r="DBK54" s="10"/>
      <c r="DBL54" s="10"/>
      <c r="DBM54" s="10"/>
      <c r="DBN54" s="10"/>
      <c r="DBO54" s="10"/>
      <c r="DBP54" s="10"/>
      <c r="DBQ54" s="10"/>
      <c r="DBR54" s="10"/>
      <c r="DBS54" s="10"/>
      <c r="DBT54" s="10"/>
      <c r="DBU54" s="10"/>
      <c r="DBV54" s="10"/>
      <c r="DBW54" s="10"/>
      <c r="DBX54" s="10"/>
      <c r="DBY54" s="10"/>
      <c r="DBZ54" s="10"/>
      <c r="DCA54" s="10"/>
      <c r="DCB54" s="10"/>
      <c r="DCC54" s="10"/>
      <c r="DCD54" s="10"/>
      <c r="DCE54" s="10"/>
      <c r="DCF54" s="10"/>
      <c r="DCG54" s="10"/>
      <c r="DCH54" s="10"/>
      <c r="DCI54" s="10"/>
      <c r="DCJ54" s="10"/>
      <c r="DCK54" s="10"/>
      <c r="DCL54" s="10"/>
      <c r="DCM54" s="10"/>
      <c r="DCN54" s="10"/>
      <c r="DCO54" s="10"/>
      <c r="DCP54" s="10"/>
      <c r="DCQ54" s="10"/>
      <c r="DCR54" s="10"/>
      <c r="DCS54" s="10"/>
      <c r="DCT54" s="10"/>
      <c r="DCU54" s="10"/>
      <c r="DCV54" s="10"/>
      <c r="DCW54" s="10"/>
      <c r="DCX54" s="10"/>
      <c r="DCY54" s="10"/>
      <c r="DCZ54" s="10"/>
      <c r="DDA54" s="10"/>
      <c r="DDB54" s="10"/>
      <c r="DDC54" s="10"/>
      <c r="DDD54" s="10"/>
      <c r="DDE54" s="10"/>
      <c r="DDF54" s="10"/>
      <c r="DDG54" s="10"/>
      <c r="DDH54" s="10"/>
      <c r="DDI54" s="10"/>
      <c r="DDJ54" s="10"/>
      <c r="DDK54" s="10"/>
      <c r="DDL54" s="10"/>
      <c r="DDM54" s="10"/>
      <c r="DDN54" s="10"/>
      <c r="DDO54" s="10"/>
      <c r="DDP54" s="10"/>
      <c r="DDQ54" s="10"/>
      <c r="DDR54" s="10"/>
      <c r="DDS54" s="10"/>
      <c r="DDT54" s="10"/>
      <c r="DDU54" s="10"/>
      <c r="DDV54" s="10"/>
      <c r="DDW54" s="10"/>
      <c r="DDX54" s="10"/>
      <c r="DDY54" s="10"/>
      <c r="DDZ54" s="10"/>
      <c r="DEA54" s="10"/>
      <c r="DEB54" s="10"/>
      <c r="DEC54" s="10"/>
      <c r="DED54" s="10"/>
      <c r="DEE54" s="10"/>
      <c r="DEF54" s="10"/>
      <c r="DEG54" s="10"/>
      <c r="DEH54" s="10"/>
      <c r="DEI54" s="10"/>
      <c r="DEJ54" s="10"/>
      <c r="DEK54" s="10"/>
      <c r="DEL54" s="10"/>
      <c r="DEM54" s="10"/>
      <c r="DEN54" s="10"/>
      <c r="DEO54" s="10"/>
      <c r="DEP54" s="10"/>
      <c r="DEQ54" s="10"/>
      <c r="DER54" s="10"/>
      <c r="DES54" s="10"/>
      <c r="DET54" s="10"/>
      <c r="DEU54" s="10"/>
      <c r="DEV54" s="10"/>
      <c r="DEW54" s="10"/>
      <c r="DEX54" s="10"/>
      <c r="DEY54" s="10"/>
      <c r="DEZ54" s="10"/>
      <c r="DFA54" s="10"/>
      <c r="DFB54" s="10"/>
      <c r="DFC54" s="10"/>
      <c r="DFD54" s="10"/>
      <c r="DFE54" s="10"/>
      <c r="DFF54" s="10"/>
      <c r="DFG54" s="10"/>
      <c r="DFH54" s="10"/>
      <c r="DFI54" s="10"/>
      <c r="DFJ54" s="10"/>
      <c r="DFK54" s="10"/>
      <c r="DFL54" s="10"/>
      <c r="DFM54" s="10"/>
      <c r="DFN54" s="10"/>
      <c r="DFO54" s="10"/>
      <c r="DFP54" s="10"/>
      <c r="DFQ54" s="10"/>
      <c r="DFR54" s="10"/>
      <c r="DFS54" s="10"/>
      <c r="DFT54" s="10"/>
      <c r="DFU54" s="10"/>
      <c r="DFV54" s="10"/>
      <c r="DFW54" s="10"/>
      <c r="DFX54" s="10"/>
      <c r="DFY54" s="10"/>
      <c r="DFZ54" s="10"/>
      <c r="DGA54" s="10"/>
      <c r="DGB54" s="10"/>
      <c r="DGC54" s="10"/>
      <c r="DGD54" s="10"/>
      <c r="DGE54" s="10"/>
      <c r="DGF54" s="10"/>
      <c r="DGG54" s="10"/>
      <c r="DGH54" s="10"/>
      <c r="DGI54" s="10"/>
      <c r="DGJ54" s="10"/>
      <c r="DGK54" s="10"/>
      <c r="DGL54" s="10"/>
      <c r="DGM54" s="10"/>
      <c r="DGN54" s="10"/>
      <c r="DGO54" s="10"/>
      <c r="DGP54" s="10"/>
      <c r="DGQ54" s="10"/>
      <c r="DGR54" s="10"/>
      <c r="DGS54" s="10"/>
      <c r="DGT54" s="10"/>
      <c r="DGU54" s="10"/>
      <c r="DGV54" s="10"/>
      <c r="DGW54" s="10"/>
      <c r="DGX54" s="10"/>
      <c r="DGY54" s="10"/>
      <c r="DGZ54" s="10"/>
      <c r="DHA54" s="10"/>
      <c r="DHB54" s="10"/>
      <c r="DHC54" s="10"/>
      <c r="DHD54" s="10"/>
      <c r="DHE54" s="10"/>
      <c r="DHF54" s="10"/>
      <c r="DHG54" s="10"/>
      <c r="DHH54" s="10"/>
      <c r="DHI54" s="10"/>
      <c r="DHJ54" s="10"/>
      <c r="DHK54" s="10"/>
      <c r="DHL54" s="10"/>
      <c r="DHM54" s="10"/>
      <c r="DHN54" s="10"/>
      <c r="DHO54" s="10"/>
      <c r="DHP54" s="10"/>
      <c r="DHQ54" s="10"/>
      <c r="DHR54" s="10"/>
      <c r="DHS54" s="10"/>
      <c r="DHT54" s="10"/>
      <c r="DHU54" s="10"/>
      <c r="DHV54" s="10"/>
      <c r="DHW54" s="10"/>
      <c r="DHX54" s="10"/>
      <c r="DHY54" s="10"/>
      <c r="DHZ54" s="10"/>
      <c r="DIA54" s="10"/>
      <c r="DIB54" s="10"/>
      <c r="DIC54" s="10"/>
      <c r="DID54" s="10"/>
      <c r="DIE54" s="10"/>
      <c r="DIF54" s="10"/>
      <c r="DIG54" s="10"/>
      <c r="DIH54" s="10"/>
      <c r="DII54" s="10"/>
      <c r="DIJ54" s="10"/>
      <c r="DIK54" s="10"/>
      <c r="DIL54" s="10"/>
      <c r="DIM54" s="10"/>
      <c r="DIN54" s="10"/>
      <c r="DIO54" s="10"/>
      <c r="DIP54" s="10"/>
      <c r="DIQ54" s="10"/>
      <c r="DIR54" s="10"/>
      <c r="DIS54" s="10"/>
      <c r="DIT54" s="10"/>
      <c r="DIU54" s="10"/>
      <c r="DIV54" s="10"/>
      <c r="DIW54" s="10"/>
      <c r="DIX54" s="10"/>
      <c r="DIY54" s="10"/>
      <c r="DIZ54" s="10"/>
      <c r="DJA54" s="10"/>
      <c r="DJB54" s="10"/>
      <c r="DJC54" s="10"/>
      <c r="DJD54" s="10"/>
      <c r="DJE54" s="10"/>
      <c r="DJF54" s="10"/>
      <c r="DJG54" s="10"/>
      <c r="DJH54" s="10"/>
      <c r="DJI54" s="10"/>
      <c r="DJJ54" s="10"/>
      <c r="DJK54" s="10"/>
      <c r="DJL54" s="10"/>
      <c r="DJM54" s="10"/>
      <c r="DJN54" s="10"/>
      <c r="DJO54" s="10"/>
      <c r="DJP54" s="10"/>
      <c r="DJQ54" s="10"/>
      <c r="DJR54" s="10"/>
      <c r="DJS54" s="10"/>
      <c r="DJT54" s="10"/>
      <c r="DJU54" s="10"/>
      <c r="DJV54" s="10"/>
      <c r="DJW54" s="10"/>
      <c r="DJX54" s="10"/>
      <c r="DJY54" s="10"/>
      <c r="DJZ54" s="10"/>
      <c r="DKA54" s="10"/>
      <c r="DKB54" s="10"/>
      <c r="DKC54" s="10"/>
      <c r="DKD54" s="10"/>
      <c r="DKE54" s="10"/>
      <c r="DKF54" s="10"/>
      <c r="DKG54" s="10"/>
      <c r="DKH54" s="10"/>
      <c r="DKI54" s="10"/>
      <c r="DKJ54" s="10"/>
      <c r="DKK54" s="10"/>
      <c r="DKL54" s="10"/>
      <c r="DKM54" s="10"/>
      <c r="DKN54" s="10"/>
      <c r="DKO54" s="10"/>
      <c r="DKP54" s="10"/>
      <c r="DKQ54" s="10"/>
      <c r="DKR54" s="10"/>
      <c r="DKS54" s="10"/>
      <c r="DKT54" s="10"/>
      <c r="DKU54" s="10"/>
      <c r="DKV54" s="10"/>
      <c r="DKW54" s="10"/>
      <c r="DKX54" s="10"/>
      <c r="DKY54" s="10"/>
      <c r="DKZ54" s="10"/>
      <c r="DLA54" s="10"/>
      <c r="DLB54" s="10"/>
      <c r="DLC54" s="10"/>
      <c r="DLD54" s="10"/>
      <c r="DLE54" s="10"/>
      <c r="DLF54" s="10"/>
      <c r="DLG54" s="10"/>
      <c r="DLH54" s="10"/>
      <c r="DLI54" s="10"/>
      <c r="DLJ54" s="10"/>
      <c r="DLK54" s="10"/>
      <c r="DLL54" s="10"/>
      <c r="DLM54" s="10"/>
      <c r="DLN54" s="10"/>
      <c r="DLO54" s="10"/>
      <c r="DLP54" s="10"/>
      <c r="DLQ54" s="10"/>
      <c r="DLR54" s="10"/>
      <c r="DLS54" s="10"/>
      <c r="DLT54" s="10"/>
      <c r="DLU54" s="10"/>
      <c r="DLV54" s="10"/>
      <c r="DLW54" s="10"/>
      <c r="DLX54" s="10"/>
      <c r="DLY54" s="10"/>
      <c r="DLZ54" s="10"/>
      <c r="DMA54" s="10"/>
      <c r="DMB54" s="10"/>
      <c r="DMC54" s="10"/>
      <c r="DMD54" s="10"/>
      <c r="DME54" s="10"/>
      <c r="DMF54" s="10"/>
      <c r="DMG54" s="10"/>
      <c r="DMH54" s="10"/>
      <c r="DMI54" s="10"/>
      <c r="DMJ54" s="10"/>
      <c r="DMK54" s="10"/>
      <c r="DML54" s="10"/>
      <c r="DMM54" s="10"/>
      <c r="DMN54" s="10"/>
      <c r="DMO54" s="10"/>
      <c r="DMP54" s="10"/>
      <c r="DMQ54" s="10"/>
      <c r="DMR54" s="10"/>
      <c r="DMS54" s="10"/>
      <c r="DMT54" s="10"/>
      <c r="DMU54" s="10"/>
      <c r="DMV54" s="10"/>
      <c r="DMW54" s="10"/>
      <c r="DMX54" s="10"/>
      <c r="DMY54" s="10"/>
      <c r="DMZ54" s="10"/>
      <c r="DNA54" s="10"/>
      <c r="DNB54" s="10"/>
      <c r="DNC54" s="10"/>
      <c r="DND54" s="10"/>
      <c r="DNE54" s="10"/>
      <c r="DNF54" s="10"/>
      <c r="DNG54" s="10"/>
      <c r="DNH54" s="10"/>
      <c r="DNI54" s="10"/>
      <c r="DNJ54" s="10"/>
      <c r="DNK54" s="10"/>
      <c r="DNL54" s="10"/>
      <c r="DNM54" s="10"/>
      <c r="DNN54" s="10"/>
      <c r="DNO54" s="10"/>
      <c r="DNP54" s="10"/>
      <c r="DNQ54" s="10"/>
      <c r="DNR54" s="10"/>
      <c r="DNS54" s="10"/>
      <c r="DNT54" s="10"/>
      <c r="DNU54" s="10"/>
      <c r="DNV54" s="10"/>
      <c r="DNW54" s="10"/>
      <c r="DNX54" s="10"/>
      <c r="DNY54" s="10"/>
      <c r="DNZ54" s="10"/>
      <c r="DOA54" s="10"/>
      <c r="DOB54" s="10"/>
      <c r="DOC54" s="10"/>
      <c r="DOD54" s="10"/>
      <c r="DOE54" s="10"/>
      <c r="DOF54" s="10"/>
      <c r="DOG54" s="10"/>
      <c r="DOH54" s="10"/>
      <c r="DOI54" s="10"/>
      <c r="DOJ54" s="10"/>
      <c r="DOK54" s="10"/>
      <c r="DOL54" s="10"/>
      <c r="DOM54" s="10"/>
      <c r="DON54" s="10"/>
      <c r="DOO54" s="10"/>
      <c r="DOP54" s="10"/>
      <c r="DOQ54" s="10"/>
      <c r="DOR54" s="10"/>
      <c r="DOS54" s="10"/>
      <c r="DOT54" s="10"/>
      <c r="DOU54" s="10"/>
      <c r="DOV54" s="10"/>
      <c r="DOW54" s="10"/>
      <c r="DOX54" s="10"/>
      <c r="DOY54" s="10"/>
      <c r="DOZ54" s="10"/>
      <c r="DPA54" s="10"/>
      <c r="DPB54" s="10"/>
      <c r="DPC54" s="10"/>
      <c r="DPD54" s="10"/>
      <c r="DPE54" s="10"/>
      <c r="DPF54" s="10"/>
      <c r="DPG54" s="10"/>
      <c r="DPH54" s="10"/>
      <c r="DPI54" s="10"/>
      <c r="DPJ54" s="10"/>
      <c r="DPK54" s="10"/>
      <c r="DPL54" s="10"/>
      <c r="DPM54" s="10"/>
      <c r="DPN54" s="10"/>
      <c r="DPO54" s="10"/>
      <c r="DPP54" s="10"/>
      <c r="DPQ54" s="10"/>
      <c r="DPR54" s="10"/>
      <c r="DPS54" s="10"/>
      <c r="DPT54" s="10"/>
      <c r="DPU54" s="10"/>
      <c r="DPV54" s="10"/>
      <c r="DPW54" s="10"/>
      <c r="DPX54" s="10"/>
      <c r="DPY54" s="10"/>
      <c r="DPZ54" s="10"/>
      <c r="DQA54" s="10"/>
      <c r="DQB54" s="10"/>
      <c r="DQC54" s="10"/>
      <c r="DQD54" s="10"/>
      <c r="DQE54" s="10"/>
      <c r="DQF54" s="10"/>
      <c r="DQG54" s="10"/>
      <c r="DQH54" s="10"/>
      <c r="DQI54" s="10"/>
      <c r="DQJ54" s="10"/>
      <c r="DQK54" s="10"/>
      <c r="DQL54" s="10"/>
      <c r="DQM54" s="10"/>
      <c r="DQN54" s="10"/>
      <c r="DQO54" s="10"/>
      <c r="DQP54" s="10"/>
      <c r="DQQ54" s="10"/>
      <c r="DQR54" s="10"/>
      <c r="DQS54" s="10"/>
      <c r="DQT54" s="10"/>
      <c r="DQU54" s="10"/>
      <c r="DQV54" s="10"/>
      <c r="DQW54" s="10"/>
      <c r="DQX54" s="10"/>
      <c r="DQY54" s="10"/>
      <c r="DQZ54" s="10"/>
      <c r="DRA54" s="10"/>
      <c r="DRB54" s="10"/>
      <c r="DRC54" s="10"/>
      <c r="DRD54" s="10"/>
      <c r="DRE54" s="10"/>
      <c r="DRF54" s="10"/>
      <c r="DRG54" s="10"/>
      <c r="DRH54" s="10"/>
      <c r="DRI54" s="10"/>
      <c r="DRJ54" s="10"/>
      <c r="DRK54" s="10"/>
      <c r="DRL54" s="10"/>
      <c r="DRM54" s="10"/>
      <c r="DRN54" s="10"/>
      <c r="DRO54" s="10"/>
      <c r="DRP54" s="10"/>
      <c r="DRQ54" s="10"/>
      <c r="DRR54" s="10"/>
      <c r="DRS54" s="10"/>
      <c r="DRT54" s="10"/>
      <c r="DRU54" s="10"/>
      <c r="DRV54" s="10"/>
      <c r="DRW54" s="10"/>
      <c r="DRX54" s="10"/>
      <c r="DRY54" s="10"/>
      <c r="DRZ54" s="10"/>
      <c r="DSA54" s="10"/>
      <c r="DSB54" s="10"/>
      <c r="DSC54" s="10"/>
      <c r="DSD54" s="10"/>
      <c r="DSE54" s="10"/>
      <c r="DSF54" s="10"/>
      <c r="DSG54" s="10"/>
      <c r="DSH54" s="10"/>
      <c r="DSI54" s="10"/>
      <c r="DSJ54" s="10"/>
      <c r="DSK54" s="10"/>
      <c r="DSL54" s="10"/>
      <c r="DSM54" s="10"/>
      <c r="DSN54" s="10"/>
      <c r="DSO54" s="10"/>
      <c r="DSP54" s="10"/>
      <c r="DSQ54" s="10"/>
      <c r="DSR54" s="10"/>
      <c r="DSS54" s="10"/>
      <c r="DST54" s="10"/>
      <c r="DSU54" s="10"/>
      <c r="DSV54" s="10"/>
      <c r="DSW54" s="10"/>
      <c r="DSX54" s="10"/>
      <c r="DSY54" s="10"/>
      <c r="DSZ54" s="10"/>
      <c r="DTA54" s="10"/>
      <c r="DTB54" s="10"/>
      <c r="DTC54" s="10"/>
      <c r="DTD54" s="10"/>
      <c r="DTE54" s="10"/>
      <c r="DTF54" s="10"/>
      <c r="DTG54" s="10"/>
      <c r="DTH54" s="10"/>
      <c r="DTI54" s="10"/>
      <c r="DTJ54" s="10"/>
      <c r="DTK54" s="10"/>
      <c r="DTL54" s="10"/>
      <c r="DTM54" s="10"/>
      <c r="DTN54" s="10"/>
      <c r="DTO54" s="10"/>
      <c r="DTP54" s="10"/>
      <c r="DTQ54" s="10"/>
      <c r="DTR54" s="10"/>
      <c r="DTS54" s="10"/>
      <c r="DTT54" s="10"/>
      <c r="DTU54" s="10"/>
      <c r="DTV54" s="10"/>
      <c r="DTW54" s="10"/>
      <c r="DTX54" s="10"/>
      <c r="DTY54" s="10"/>
      <c r="DTZ54" s="10"/>
      <c r="DUA54" s="10"/>
      <c r="DUB54" s="10"/>
      <c r="DUC54" s="10"/>
      <c r="DUD54" s="10"/>
      <c r="DUE54" s="10"/>
      <c r="DUF54" s="10"/>
      <c r="DUG54" s="10"/>
      <c r="DUH54" s="10"/>
      <c r="DUI54" s="10"/>
      <c r="DUJ54" s="10"/>
      <c r="DUK54" s="10"/>
      <c r="DUL54" s="10"/>
      <c r="DUM54" s="10"/>
      <c r="DUN54" s="10"/>
      <c r="DUO54" s="10"/>
      <c r="DUP54" s="10"/>
      <c r="DUQ54" s="10"/>
      <c r="DUR54" s="10"/>
      <c r="DUS54" s="10"/>
      <c r="DUT54" s="10"/>
      <c r="DUU54" s="10"/>
      <c r="DUV54" s="10"/>
      <c r="DUW54" s="10"/>
      <c r="DUX54" s="10"/>
      <c r="DUY54" s="10"/>
      <c r="DUZ54" s="10"/>
      <c r="DVA54" s="10"/>
      <c r="DVB54" s="10"/>
      <c r="DVC54" s="10"/>
      <c r="DVD54" s="10"/>
      <c r="DVE54" s="10"/>
      <c r="DVF54" s="10"/>
      <c r="DVG54" s="10"/>
      <c r="DVH54" s="10"/>
      <c r="DVI54" s="10"/>
      <c r="DVJ54" s="10"/>
      <c r="DVK54" s="10"/>
      <c r="DVL54" s="10"/>
      <c r="DVM54" s="10"/>
      <c r="DVN54" s="10"/>
      <c r="DVO54" s="10"/>
      <c r="DVP54" s="10"/>
      <c r="DVQ54" s="10"/>
      <c r="DVR54" s="10"/>
      <c r="DVS54" s="10"/>
      <c r="DVT54" s="10"/>
      <c r="DVU54" s="10"/>
      <c r="DVV54" s="10"/>
      <c r="DVW54" s="10"/>
      <c r="DVX54" s="10"/>
      <c r="DVY54" s="10"/>
      <c r="DVZ54" s="10"/>
      <c r="DWA54" s="10"/>
      <c r="DWB54" s="10"/>
      <c r="DWC54" s="10"/>
      <c r="DWD54" s="10"/>
      <c r="DWE54" s="10"/>
      <c r="DWF54" s="10"/>
      <c r="DWG54" s="10"/>
      <c r="DWH54" s="10"/>
      <c r="DWI54" s="10"/>
      <c r="DWJ54" s="10"/>
      <c r="DWK54" s="10"/>
      <c r="DWL54" s="10"/>
      <c r="DWM54" s="10"/>
      <c r="DWN54" s="10"/>
      <c r="DWO54" s="10"/>
      <c r="DWP54" s="10"/>
      <c r="DWQ54" s="10"/>
      <c r="DWR54" s="10"/>
      <c r="DWS54" s="10"/>
      <c r="DWT54" s="10"/>
      <c r="DWU54" s="10"/>
      <c r="DWV54" s="10"/>
      <c r="DWW54" s="10"/>
      <c r="DWX54" s="10"/>
      <c r="DWY54" s="10"/>
      <c r="DWZ54" s="10"/>
      <c r="DXA54" s="10"/>
      <c r="DXB54" s="10"/>
      <c r="DXC54" s="10"/>
      <c r="DXD54" s="10"/>
      <c r="DXE54" s="10"/>
      <c r="DXF54" s="10"/>
      <c r="DXG54" s="10"/>
      <c r="DXH54" s="10"/>
      <c r="DXI54" s="10"/>
      <c r="DXJ54" s="10"/>
      <c r="DXK54" s="10"/>
      <c r="DXL54" s="10"/>
      <c r="DXM54" s="10"/>
      <c r="DXN54" s="10"/>
      <c r="DXO54" s="10"/>
      <c r="DXP54" s="10"/>
      <c r="DXQ54" s="10"/>
      <c r="DXR54" s="10"/>
      <c r="DXS54" s="10"/>
      <c r="DXT54" s="10"/>
      <c r="DXU54" s="10"/>
      <c r="DXV54" s="10"/>
      <c r="DXW54" s="10"/>
      <c r="DXX54" s="10"/>
      <c r="DXY54" s="10"/>
      <c r="DXZ54" s="10"/>
      <c r="DYA54" s="10"/>
      <c r="DYB54" s="10"/>
      <c r="DYC54" s="10"/>
      <c r="DYD54" s="10"/>
      <c r="DYE54" s="10"/>
      <c r="DYF54" s="10"/>
      <c r="DYG54" s="10"/>
      <c r="DYH54" s="10"/>
      <c r="DYI54" s="10"/>
      <c r="DYJ54" s="10"/>
      <c r="DYK54" s="10"/>
      <c r="DYL54" s="10"/>
      <c r="DYM54" s="10"/>
      <c r="DYN54" s="10"/>
      <c r="DYO54" s="10"/>
      <c r="DYP54" s="10"/>
      <c r="DYQ54" s="10"/>
      <c r="DYR54" s="10"/>
      <c r="DYS54" s="10"/>
      <c r="DYT54" s="10"/>
      <c r="DYU54" s="10"/>
      <c r="DYV54" s="10"/>
      <c r="DYW54" s="10"/>
      <c r="DYX54" s="10"/>
      <c r="DYY54" s="10"/>
      <c r="DYZ54" s="10"/>
      <c r="DZA54" s="10"/>
      <c r="DZB54" s="10"/>
      <c r="DZC54" s="10"/>
      <c r="DZD54" s="10"/>
      <c r="DZE54" s="10"/>
      <c r="DZF54" s="10"/>
      <c r="DZG54" s="10"/>
      <c r="DZH54" s="10"/>
      <c r="DZI54" s="10"/>
      <c r="DZJ54" s="10"/>
      <c r="DZK54" s="10"/>
      <c r="DZL54" s="10"/>
      <c r="DZM54" s="10"/>
      <c r="DZN54" s="10"/>
      <c r="DZO54" s="10"/>
      <c r="DZP54" s="10"/>
      <c r="DZQ54" s="10"/>
      <c r="DZR54" s="10"/>
      <c r="DZS54" s="10"/>
      <c r="DZT54" s="10"/>
      <c r="DZU54" s="10"/>
      <c r="DZV54" s="10"/>
      <c r="DZW54" s="10"/>
      <c r="DZX54" s="10"/>
      <c r="DZY54" s="10"/>
      <c r="DZZ54" s="10"/>
      <c r="EAA54" s="10"/>
      <c r="EAB54" s="10"/>
      <c r="EAC54" s="10"/>
      <c r="EAD54" s="10"/>
      <c r="EAE54" s="10"/>
      <c r="EAF54" s="10"/>
      <c r="EAG54" s="10"/>
      <c r="EAH54" s="10"/>
      <c r="EAI54" s="10"/>
      <c r="EAJ54" s="10"/>
      <c r="EAK54" s="10"/>
      <c r="EAL54" s="10"/>
      <c r="EAM54" s="10"/>
      <c r="EAN54" s="10"/>
      <c r="EAO54" s="10"/>
      <c r="EAP54" s="10"/>
      <c r="EAQ54" s="10"/>
      <c r="EAR54" s="10"/>
      <c r="EAS54" s="10"/>
      <c r="EAT54" s="10"/>
      <c r="EAU54" s="10"/>
      <c r="EAV54" s="10"/>
      <c r="EAW54" s="10"/>
      <c r="EAX54" s="10"/>
      <c r="EAY54" s="10"/>
      <c r="EAZ54" s="10"/>
      <c r="EBA54" s="10"/>
      <c r="EBB54" s="10"/>
      <c r="EBC54" s="10"/>
      <c r="EBD54" s="10"/>
      <c r="EBE54" s="10"/>
      <c r="EBF54" s="10"/>
      <c r="EBG54" s="10"/>
      <c r="EBH54" s="10"/>
      <c r="EBI54" s="10"/>
      <c r="EBJ54" s="10"/>
      <c r="EBK54" s="10"/>
      <c r="EBL54" s="10"/>
      <c r="EBM54" s="10"/>
      <c r="EBN54" s="10"/>
      <c r="EBO54" s="10"/>
      <c r="EBP54" s="10"/>
      <c r="EBQ54" s="10"/>
      <c r="EBR54" s="10"/>
      <c r="EBS54" s="10"/>
      <c r="EBT54" s="10"/>
      <c r="EBU54" s="10"/>
      <c r="EBV54" s="10"/>
      <c r="EBW54" s="10"/>
      <c r="EBX54" s="10"/>
      <c r="EBY54" s="10"/>
      <c r="EBZ54" s="10"/>
      <c r="ECA54" s="10"/>
      <c r="ECB54" s="10"/>
      <c r="ECC54" s="10"/>
      <c r="ECD54" s="10"/>
      <c r="ECE54" s="10"/>
      <c r="ECF54" s="10"/>
      <c r="ECG54" s="10"/>
      <c r="ECH54" s="10"/>
      <c r="ECI54" s="10"/>
      <c r="ECJ54" s="10"/>
      <c r="ECK54" s="10"/>
      <c r="ECL54" s="10"/>
      <c r="ECM54" s="10"/>
      <c r="ECN54" s="10"/>
      <c r="ECO54" s="10"/>
      <c r="ECP54" s="10"/>
      <c r="ECQ54" s="10"/>
      <c r="ECR54" s="10"/>
      <c r="ECS54" s="10"/>
      <c r="ECT54" s="10"/>
      <c r="ECU54" s="10"/>
      <c r="ECV54" s="10"/>
      <c r="ECW54" s="10"/>
      <c r="ECX54" s="10"/>
      <c r="ECY54" s="10"/>
      <c r="ECZ54" s="10"/>
      <c r="EDA54" s="10"/>
      <c r="EDB54" s="10"/>
      <c r="EDC54" s="10"/>
      <c r="EDD54" s="10"/>
      <c r="EDE54" s="10"/>
      <c r="EDF54" s="10"/>
      <c r="EDG54" s="10"/>
      <c r="EDH54" s="10"/>
      <c r="EDI54" s="10"/>
      <c r="EDJ54" s="10"/>
      <c r="EDK54" s="10"/>
      <c r="EDL54" s="10"/>
      <c r="EDM54" s="10"/>
      <c r="EDN54" s="10"/>
      <c r="EDO54" s="10"/>
      <c r="EDP54" s="10"/>
      <c r="EDQ54" s="10"/>
      <c r="EDR54" s="10"/>
      <c r="EDS54" s="10"/>
      <c r="EDT54" s="10"/>
      <c r="EDU54" s="10"/>
      <c r="EDV54" s="10"/>
      <c r="EDW54" s="10"/>
      <c r="EDX54" s="10"/>
      <c r="EDY54" s="10"/>
      <c r="EDZ54" s="10"/>
      <c r="EEA54" s="10"/>
      <c r="EEB54" s="10"/>
      <c r="EEC54" s="10"/>
      <c r="EED54" s="10"/>
      <c r="EEE54" s="10"/>
      <c r="EEF54" s="10"/>
      <c r="EEG54" s="10"/>
      <c r="EEH54" s="10"/>
      <c r="EEI54" s="10"/>
      <c r="EEJ54" s="10"/>
      <c r="EEK54" s="10"/>
      <c r="EEL54" s="10"/>
      <c r="EEM54" s="10"/>
      <c r="EEN54" s="10"/>
      <c r="EEO54" s="10"/>
      <c r="EEP54" s="10"/>
      <c r="EEQ54" s="10"/>
      <c r="EER54" s="10"/>
      <c r="EES54" s="10"/>
      <c r="EET54" s="10"/>
      <c r="EEU54" s="10"/>
      <c r="EEV54" s="10"/>
      <c r="EEW54" s="10"/>
      <c r="EEX54" s="10"/>
      <c r="EEY54" s="10"/>
      <c r="EEZ54" s="10"/>
      <c r="EFA54" s="10"/>
      <c r="EFB54" s="10"/>
      <c r="EFC54" s="10"/>
      <c r="EFD54" s="10"/>
      <c r="EFE54" s="10"/>
      <c r="EFF54" s="10"/>
      <c r="EFG54" s="10"/>
      <c r="EFH54" s="10"/>
      <c r="EFI54" s="10"/>
      <c r="EFJ54" s="10"/>
      <c r="EFK54" s="10"/>
      <c r="EFL54" s="10"/>
      <c r="EFM54" s="10"/>
      <c r="EFN54" s="10"/>
      <c r="EFO54" s="10"/>
      <c r="EFP54" s="10"/>
      <c r="EFQ54" s="10"/>
      <c r="EFR54" s="10"/>
      <c r="EFS54" s="10"/>
      <c r="EFT54" s="10"/>
      <c r="EFU54" s="10"/>
      <c r="EFV54" s="10"/>
      <c r="EFW54" s="10"/>
      <c r="EFX54" s="10"/>
      <c r="EFY54" s="10"/>
      <c r="EFZ54" s="10"/>
      <c r="EGA54" s="10"/>
      <c r="EGB54" s="10"/>
      <c r="EGC54" s="10"/>
      <c r="EGD54" s="10"/>
      <c r="EGE54" s="10"/>
      <c r="EGF54" s="10"/>
      <c r="EGG54" s="10"/>
      <c r="EGH54" s="10"/>
      <c r="EGI54" s="10"/>
      <c r="EGJ54" s="10"/>
      <c r="EGK54" s="10"/>
      <c r="EGL54" s="10"/>
      <c r="EGM54" s="10"/>
      <c r="EGN54" s="10"/>
      <c r="EGO54" s="10"/>
      <c r="EGP54" s="10"/>
      <c r="EGQ54" s="10"/>
      <c r="EGR54" s="10"/>
      <c r="EGS54" s="10"/>
      <c r="EGT54" s="10"/>
      <c r="EGU54" s="10"/>
      <c r="EGV54" s="10"/>
      <c r="EGW54" s="10"/>
      <c r="EGX54" s="10"/>
      <c r="EGY54" s="10"/>
      <c r="EGZ54" s="10"/>
      <c r="EHA54" s="10"/>
      <c r="EHB54" s="10"/>
      <c r="EHC54" s="10"/>
      <c r="EHD54" s="10"/>
      <c r="EHE54" s="10"/>
      <c r="EHF54" s="10"/>
      <c r="EHG54" s="10"/>
      <c r="EHH54" s="10"/>
      <c r="EHI54" s="10"/>
      <c r="EHJ54" s="10"/>
      <c r="EHK54" s="10"/>
      <c r="EHL54" s="10"/>
      <c r="EHM54" s="10"/>
      <c r="EHN54" s="10"/>
      <c r="EHO54" s="10"/>
      <c r="EHP54" s="10"/>
      <c r="EHQ54" s="10"/>
      <c r="EHR54" s="10"/>
      <c r="EHS54" s="10"/>
      <c r="EHT54" s="10"/>
      <c r="EHU54" s="10"/>
      <c r="EHV54" s="10"/>
      <c r="EHW54" s="10"/>
      <c r="EHX54" s="10"/>
      <c r="EHY54" s="10"/>
      <c r="EHZ54" s="10"/>
      <c r="EIA54" s="10"/>
      <c r="EIB54" s="10"/>
      <c r="EIC54" s="10"/>
      <c r="EID54" s="10"/>
      <c r="EIE54" s="10"/>
      <c r="EIF54" s="10"/>
      <c r="EIG54" s="10"/>
      <c r="EIH54" s="10"/>
      <c r="EII54" s="10"/>
      <c r="EIJ54" s="10"/>
      <c r="EIK54" s="10"/>
      <c r="EIL54" s="10"/>
      <c r="EIM54" s="10"/>
      <c r="EIN54" s="10"/>
      <c r="EIO54" s="10"/>
      <c r="EIP54" s="10"/>
      <c r="EIQ54" s="10"/>
      <c r="EIR54" s="10"/>
      <c r="EIS54" s="10"/>
      <c r="EIT54" s="10"/>
      <c r="EIU54" s="10"/>
      <c r="EIV54" s="10"/>
      <c r="EIW54" s="10"/>
      <c r="EIX54" s="10"/>
      <c r="EIY54" s="10"/>
      <c r="EIZ54" s="10"/>
      <c r="EJA54" s="10"/>
      <c r="EJB54" s="10"/>
      <c r="EJC54" s="10"/>
      <c r="EJD54" s="10"/>
      <c r="EJE54" s="10"/>
      <c r="EJF54" s="10"/>
      <c r="EJG54" s="10"/>
      <c r="EJH54" s="10"/>
      <c r="EJI54" s="10"/>
      <c r="EJJ54" s="10"/>
      <c r="EJK54" s="10"/>
      <c r="EJL54" s="10"/>
      <c r="EJM54" s="10"/>
      <c r="EJN54" s="10"/>
      <c r="EJO54" s="10"/>
      <c r="EJP54" s="10"/>
      <c r="EJQ54" s="10"/>
      <c r="EJR54" s="10"/>
      <c r="EJS54" s="10"/>
      <c r="EJT54" s="10"/>
      <c r="EJU54" s="10"/>
      <c r="EJV54" s="10"/>
      <c r="EJW54" s="10"/>
      <c r="EJX54" s="10"/>
      <c r="EJY54" s="10"/>
      <c r="EJZ54" s="10"/>
      <c r="EKA54" s="10"/>
      <c r="EKB54" s="10"/>
      <c r="EKC54" s="10"/>
      <c r="EKD54" s="10"/>
      <c r="EKE54" s="10"/>
      <c r="EKF54" s="10"/>
      <c r="EKG54" s="10"/>
      <c r="EKH54" s="10"/>
      <c r="EKI54" s="10"/>
      <c r="EKJ54" s="10"/>
      <c r="EKK54" s="10"/>
      <c r="EKL54" s="10"/>
      <c r="EKM54" s="10"/>
      <c r="EKN54" s="10"/>
      <c r="EKO54" s="10"/>
      <c r="EKP54" s="10"/>
      <c r="EKQ54" s="10"/>
      <c r="EKR54" s="10"/>
      <c r="EKS54" s="10"/>
      <c r="EKT54" s="10"/>
      <c r="EKU54" s="10"/>
      <c r="EKV54" s="10"/>
      <c r="EKW54" s="10"/>
      <c r="EKX54" s="10"/>
      <c r="EKY54" s="10"/>
      <c r="EKZ54" s="10"/>
      <c r="ELA54" s="10"/>
      <c r="ELB54" s="10"/>
      <c r="ELC54" s="10"/>
      <c r="ELD54" s="10"/>
      <c r="ELE54" s="10"/>
      <c r="ELF54" s="10"/>
      <c r="ELG54" s="10"/>
      <c r="ELH54" s="10"/>
      <c r="ELI54" s="10"/>
      <c r="ELJ54" s="10"/>
      <c r="ELK54" s="10"/>
      <c r="ELL54" s="10"/>
      <c r="ELM54" s="10"/>
      <c r="ELN54" s="10"/>
      <c r="ELO54" s="10"/>
      <c r="ELP54" s="10"/>
      <c r="ELQ54" s="10"/>
      <c r="ELR54" s="10"/>
      <c r="ELS54" s="10"/>
      <c r="ELT54" s="10"/>
      <c r="ELU54" s="10"/>
      <c r="ELV54" s="10"/>
      <c r="ELW54" s="10"/>
      <c r="ELX54" s="10"/>
      <c r="ELY54" s="10"/>
      <c r="ELZ54" s="10"/>
      <c r="EMA54" s="10"/>
      <c r="EMB54" s="10"/>
      <c r="EMC54" s="10"/>
      <c r="EMD54" s="10"/>
      <c r="EME54" s="10"/>
      <c r="EMF54" s="10"/>
      <c r="EMG54" s="10"/>
      <c r="EMH54" s="10"/>
      <c r="EMI54" s="10"/>
      <c r="EMJ54" s="10"/>
      <c r="EMK54" s="10"/>
      <c r="EML54" s="10"/>
      <c r="EMM54" s="10"/>
      <c r="EMN54" s="10"/>
      <c r="EMO54" s="10"/>
      <c r="EMP54" s="10"/>
      <c r="EMQ54" s="10"/>
      <c r="EMR54" s="10"/>
      <c r="EMS54" s="10"/>
      <c r="EMT54" s="10"/>
      <c r="EMU54" s="10"/>
      <c r="EMV54" s="10"/>
      <c r="EMW54" s="10"/>
      <c r="EMX54" s="10"/>
      <c r="EMY54" s="10"/>
      <c r="EMZ54" s="10"/>
      <c r="ENA54" s="10"/>
      <c r="ENB54" s="10"/>
      <c r="ENC54" s="10"/>
      <c r="END54" s="10"/>
      <c r="ENE54" s="10"/>
      <c r="ENF54" s="10"/>
      <c r="ENG54" s="10"/>
      <c r="ENH54" s="10"/>
      <c r="ENI54" s="10"/>
      <c r="ENJ54" s="10"/>
      <c r="ENK54" s="10"/>
      <c r="ENL54" s="10"/>
      <c r="ENM54" s="10"/>
      <c r="ENN54" s="10"/>
      <c r="ENO54" s="10"/>
      <c r="ENP54" s="10"/>
      <c r="ENQ54" s="10"/>
      <c r="ENR54" s="10"/>
      <c r="ENS54" s="10"/>
      <c r="ENT54" s="10"/>
      <c r="ENU54" s="10"/>
      <c r="ENV54" s="10"/>
      <c r="ENW54" s="10"/>
      <c r="ENX54" s="10"/>
      <c r="ENY54" s="10"/>
      <c r="ENZ54" s="10"/>
      <c r="EOA54" s="10"/>
      <c r="EOB54" s="10"/>
      <c r="EOC54" s="10"/>
      <c r="EOD54" s="10"/>
      <c r="EOE54" s="10"/>
      <c r="EOF54" s="10"/>
      <c r="EOG54" s="10"/>
      <c r="EOH54" s="10"/>
      <c r="EOI54" s="10"/>
      <c r="EOJ54" s="10"/>
      <c r="EOK54" s="10"/>
      <c r="EOL54" s="10"/>
      <c r="EOM54" s="10"/>
      <c r="EON54" s="10"/>
      <c r="EOO54" s="10"/>
      <c r="EOP54" s="10"/>
      <c r="EOQ54" s="10"/>
      <c r="EOR54" s="10"/>
      <c r="EOS54" s="10"/>
      <c r="EOT54" s="10"/>
      <c r="EOU54" s="10"/>
      <c r="EOV54" s="10"/>
      <c r="EOW54" s="10"/>
      <c r="EOX54" s="10"/>
      <c r="EOY54" s="10"/>
      <c r="EOZ54" s="10"/>
      <c r="EPA54" s="10"/>
      <c r="EPB54" s="10"/>
      <c r="EPC54" s="10"/>
      <c r="EPD54" s="10"/>
      <c r="EPE54" s="10"/>
      <c r="EPF54" s="10"/>
      <c r="EPG54" s="10"/>
      <c r="EPH54" s="10"/>
      <c r="EPI54" s="10"/>
      <c r="EPJ54" s="10"/>
      <c r="EPK54" s="10"/>
      <c r="EPL54" s="10"/>
      <c r="EPM54" s="10"/>
      <c r="EPN54" s="10"/>
      <c r="EPO54" s="10"/>
      <c r="EPP54" s="10"/>
      <c r="EPQ54" s="10"/>
      <c r="EPR54" s="10"/>
      <c r="EPS54" s="10"/>
      <c r="EPT54" s="10"/>
      <c r="EPU54" s="10"/>
      <c r="EPV54" s="10"/>
      <c r="EPW54" s="10"/>
      <c r="EPX54" s="10"/>
      <c r="EPY54" s="10"/>
      <c r="EPZ54" s="10"/>
      <c r="EQA54" s="10"/>
      <c r="EQB54" s="10"/>
      <c r="EQC54" s="10"/>
      <c r="EQD54" s="10"/>
      <c r="EQE54" s="10"/>
      <c r="EQF54" s="10"/>
      <c r="EQG54" s="10"/>
      <c r="EQH54" s="10"/>
      <c r="EQI54" s="10"/>
      <c r="EQJ54" s="10"/>
      <c r="EQK54" s="10"/>
      <c r="EQL54" s="10"/>
      <c r="EQM54" s="10"/>
      <c r="EQN54" s="10"/>
      <c r="EQO54" s="10"/>
      <c r="EQP54" s="10"/>
      <c r="EQQ54" s="10"/>
      <c r="EQR54" s="10"/>
      <c r="EQS54" s="10"/>
      <c r="EQT54" s="10"/>
      <c r="EQU54" s="10"/>
      <c r="EQV54" s="10"/>
      <c r="EQW54" s="10"/>
      <c r="EQX54" s="10"/>
      <c r="EQY54" s="10"/>
      <c r="EQZ54" s="10"/>
      <c r="ERA54" s="10"/>
      <c r="ERB54" s="10"/>
      <c r="ERC54" s="10"/>
      <c r="ERD54" s="10"/>
      <c r="ERE54" s="10"/>
      <c r="ERF54" s="10"/>
      <c r="ERG54" s="10"/>
      <c r="ERH54" s="10"/>
      <c r="ERI54" s="10"/>
      <c r="ERJ54" s="10"/>
      <c r="ERK54" s="10"/>
      <c r="ERL54" s="10"/>
      <c r="ERM54" s="10"/>
      <c r="ERN54" s="10"/>
      <c r="ERO54" s="10"/>
      <c r="ERP54" s="10"/>
      <c r="ERQ54" s="10"/>
      <c r="ERR54" s="10"/>
      <c r="ERS54" s="10"/>
      <c r="ERT54" s="10"/>
      <c r="ERU54" s="10"/>
      <c r="ERV54" s="10"/>
      <c r="ERW54" s="10"/>
      <c r="ERX54" s="10"/>
      <c r="ERY54" s="10"/>
      <c r="ERZ54" s="10"/>
      <c r="ESA54" s="10"/>
      <c r="ESB54" s="10"/>
      <c r="ESC54" s="10"/>
      <c r="ESD54" s="10"/>
      <c r="ESE54" s="10"/>
      <c r="ESF54" s="10"/>
      <c r="ESG54" s="10"/>
      <c r="ESH54" s="10"/>
      <c r="ESI54" s="10"/>
      <c r="ESJ54" s="10"/>
      <c r="ESK54" s="10"/>
      <c r="ESL54" s="10"/>
      <c r="ESM54" s="10"/>
      <c r="ESN54" s="10"/>
      <c r="ESO54" s="10"/>
      <c r="ESP54" s="10"/>
      <c r="ESQ54" s="10"/>
      <c r="ESR54" s="10"/>
      <c r="ESS54" s="10"/>
      <c r="EST54" s="10"/>
      <c r="ESU54" s="10"/>
      <c r="ESV54" s="10"/>
      <c r="ESW54" s="10"/>
      <c r="ESX54" s="10"/>
      <c r="ESY54" s="10"/>
      <c r="ESZ54" s="10"/>
      <c r="ETA54" s="10"/>
      <c r="ETB54" s="10"/>
      <c r="ETC54" s="10"/>
      <c r="ETD54" s="10"/>
      <c r="ETE54" s="10"/>
      <c r="ETF54" s="10"/>
      <c r="ETG54" s="10"/>
      <c r="ETH54" s="10"/>
      <c r="ETI54" s="10"/>
      <c r="ETJ54" s="10"/>
      <c r="ETK54" s="10"/>
      <c r="ETL54" s="10"/>
      <c r="ETM54" s="10"/>
      <c r="ETN54" s="10"/>
      <c r="ETO54" s="10"/>
      <c r="ETP54" s="10"/>
      <c r="ETQ54" s="10"/>
      <c r="ETR54" s="10"/>
      <c r="ETS54" s="10"/>
      <c r="ETT54" s="10"/>
      <c r="ETU54" s="10"/>
      <c r="ETV54" s="10"/>
      <c r="ETW54" s="10"/>
      <c r="ETX54" s="10"/>
      <c r="ETY54" s="10"/>
      <c r="ETZ54" s="10"/>
      <c r="EUA54" s="10"/>
      <c r="EUB54" s="10"/>
      <c r="EUC54" s="10"/>
      <c r="EUD54" s="10"/>
      <c r="EUE54" s="10"/>
      <c r="EUF54" s="10"/>
      <c r="EUG54" s="10"/>
      <c r="EUH54" s="10"/>
      <c r="EUI54" s="10"/>
      <c r="EUJ54" s="10"/>
      <c r="EUK54" s="10"/>
      <c r="EUL54" s="10"/>
      <c r="EUM54" s="10"/>
      <c r="EUN54" s="10"/>
      <c r="EUO54" s="10"/>
      <c r="EUP54" s="10"/>
      <c r="EUQ54" s="10"/>
      <c r="EUR54" s="10"/>
      <c r="EUS54" s="10"/>
      <c r="EUT54" s="10"/>
      <c r="EUU54" s="10"/>
      <c r="EUV54" s="10"/>
      <c r="EUW54" s="10"/>
      <c r="EUX54" s="10"/>
      <c r="EUY54" s="10"/>
      <c r="EUZ54" s="10"/>
      <c r="EVA54" s="10"/>
      <c r="EVB54" s="10"/>
      <c r="EVC54" s="10"/>
      <c r="EVD54" s="10"/>
      <c r="EVE54" s="10"/>
      <c r="EVF54" s="10"/>
      <c r="EVG54" s="10"/>
      <c r="EVH54" s="10"/>
      <c r="EVI54" s="10"/>
      <c r="EVJ54" s="10"/>
      <c r="EVK54" s="10"/>
      <c r="EVL54" s="10"/>
      <c r="EVM54" s="10"/>
      <c r="EVN54" s="10"/>
      <c r="EVO54" s="10"/>
      <c r="EVP54" s="10"/>
      <c r="EVQ54" s="10"/>
      <c r="EVR54" s="10"/>
      <c r="EVS54" s="10"/>
      <c r="EVT54" s="10"/>
      <c r="EVU54" s="10"/>
      <c r="EVV54" s="10"/>
      <c r="EVW54" s="10"/>
      <c r="EVX54" s="10"/>
      <c r="EVY54" s="10"/>
      <c r="EVZ54" s="10"/>
      <c r="EWA54" s="10"/>
      <c r="EWB54" s="10"/>
      <c r="EWC54" s="10"/>
      <c r="EWD54" s="10"/>
      <c r="EWE54" s="10"/>
      <c r="EWF54" s="10"/>
      <c r="EWG54" s="10"/>
      <c r="EWH54" s="10"/>
      <c r="EWI54" s="10"/>
      <c r="EWJ54" s="10"/>
      <c r="EWK54" s="10"/>
      <c r="EWL54" s="10"/>
      <c r="EWM54" s="10"/>
      <c r="EWN54" s="10"/>
      <c r="EWO54" s="10"/>
      <c r="EWP54" s="10"/>
      <c r="EWQ54" s="10"/>
      <c r="EWR54" s="10"/>
      <c r="EWS54" s="10"/>
      <c r="EWT54" s="10"/>
      <c r="EWU54" s="10"/>
      <c r="EWV54" s="10"/>
      <c r="EWW54" s="10"/>
      <c r="EWX54" s="10"/>
      <c r="EWY54" s="10"/>
      <c r="EWZ54" s="10"/>
      <c r="EXA54" s="10"/>
      <c r="EXB54" s="10"/>
      <c r="EXC54" s="10"/>
      <c r="EXD54" s="10"/>
      <c r="EXE54" s="10"/>
      <c r="EXF54" s="10"/>
      <c r="EXG54" s="10"/>
      <c r="EXH54" s="10"/>
      <c r="EXI54" s="10"/>
      <c r="EXJ54" s="10"/>
      <c r="EXK54" s="10"/>
      <c r="EXL54" s="10"/>
      <c r="EXM54" s="10"/>
      <c r="EXN54" s="10"/>
      <c r="EXO54" s="10"/>
      <c r="EXP54" s="10"/>
      <c r="EXQ54" s="10"/>
      <c r="EXR54" s="10"/>
      <c r="EXS54" s="10"/>
      <c r="EXT54" s="10"/>
      <c r="EXU54" s="10"/>
      <c r="EXV54" s="10"/>
      <c r="EXW54" s="10"/>
      <c r="EXX54" s="10"/>
      <c r="EXY54" s="10"/>
      <c r="EXZ54" s="10"/>
      <c r="EYA54" s="10"/>
      <c r="EYB54" s="10"/>
      <c r="EYC54" s="10"/>
      <c r="EYD54" s="10"/>
      <c r="EYE54" s="10"/>
      <c r="EYF54" s="10"/>
      <c r="EYG54" s="10"/>
      <c r="EYH54" s="10"/>
      <c r="EYI54" s="10"/>
      <c r="EYJ54" s="10"/>
      <c r="EYK54" s="10"/>
      <c r="EYL54" s="10"/>
      <c r="EYM54" s="10"/>
      <c r="EYN54" s="10"/>
      <c r="EYO54" s="10"/>
      <c r="EYP54" s="10"/>
      <c r="EYQ54" s="10"/>
      <c r="EYR54" s="10"/>
      <c r="EYS54" s="10"/>
      <c r="EYT54" s="10"/>
      <c r="EYU54" s="10"/>
      <c r="EYV54" s="10"/>
      <c r="EYW54" s="10"/>
      <c r="EYX54" s="10"/>
      <c r="EYY54" s="10"/>
      <c r="EYZ54" s="10"/>
      <c r="EZA54" s="10"/>
      <c r="EZB54" s="10"/>
      <c r="EZC54" s="10"/>
      <c r="EZD54" s="10"/>
      <c r="EZE54" s="10"/>
      <c r="EZF54" s="10"/>
      <c r="EZG54" s="10"/>
      <c r="EZH54" s="10"/>
      <c r="EZI54" s="10"/>
      <c r="EZJ54" s="10"/>
      <c r="EZK54" s="10"/>
      <c r="EZL54" s="10"/>
      <c r="EZM54" s="10"/>
      <c r="EZN54" s="10"/>
      <c r="EZO54" s="10"/>
      <c r="EZP54" s="10"/>
      <c r="EZQ54" s="10"/>
      <c r="EZR54" s="10"/>
      <c r="EZS54" s="10"/>
      <c r="EZT54" s="10"/>
      <c r="EZU54" s="10"/>
      <c r="EZV54" s="10"/>
      <c r="EZW54" s="10"/>
      <c r="EZX54" s="10"/>
      <c r="EZY54" s="10"/>
      <c r="EZZ54" s="10"/>
      <c r="FAA54" s="10"/>
      <c r="FAB54" s="10"/>
      <c r="FAC54" s="10"/>
      <c r="FAD54" s="10"/>
      <c r="FAE54" s="10"/>
      <c r="FAF54" s="10"/>
      <c r="FAG54" s="10"/>
      <c r="FAH54" s="10"/>
      <c r="FAI54" s="10"/>
      <c r="FAJ54" s="10"/>
      <c r="FAK54" s="10"/>
      <c r="FAL54" s="10"/>
      <c r="FAM54" s="10"/>
      <c r="FAN54" s="10"/>
      <c r="FAO54" s="10"/>
      <c r="FAP54" s="10"/>
      <c r="FAQ54" s="10"/>
      <c r="FAR54" s="10"/>
      <c r="FAS54" s="10"/>
      <c r="FAT54" s="10"/>
      <c r="FAU54" s="10"/>
      <c r="FAV54" s="10"/>
      <c r="FAW54" s="10"/>
      <c r="FAX54" s="10"/>
      <c r="FAY54" s="10"/>
      <c r="FAZ54" s="10"/>
      <c r="FBA54" s="10"/>
      <c r="FBB54" s="10"/>
      <c r="FBC54" s="10"/>
      <c r="FBD54" s="10"/>
      <c r="FBE54" s="10"/>
      <c r="FBF54" s="10"/>
      <c r="FBG54" s="10"/>
      <c r="FBH54" s="10"/>
      <c r="FBI54" s="10"/>
      <c r="FBJ54" s="10"/>
      <c r="FBK54" s="10"/>
      <c r="FBL54" s="10"/>
      <c r="FBM54" s="10"/>
      <c r="FBN54" s="10"/>
      <c r="FBO54" s="10"/>
      <c r="FBP54" s="10"/>
      <c r="FBQ54" s="10"/>
      <c r="FBR54" s="10"/>
      <c r="FBS54" s="10"/>
      <c r="FBT54" s="10"/>
      <c r="FBU54" s="10"/>
      <c r="FBV54" s="10"/>
      <c r="FBW54" s="10"/>
      <c r="FBX54" s="10"/>
      <c r="FBY54" s="10"/>
      <c r="FBZ54" s="10"/>
      <c r="FCA54" s="10"/>
      <c r="FCB54" s="10"/>
      <c r="FCC54" s="10"/>
      <c r="FCD54" s="10"/>
      <c r="FCE54" s="10"/>
      <c r="FCF54" s="10"/>
      <c r="FCG54" s="10"/>
      <c r="FCH54" s="10"/>
      <c r="FCI54" s="10"/>
      <c r="FCJ54" s="10"/>
      <c r="FCK54" s="10"/>
      <c r="FCL54" s="10"/>
      <c r="FCM54" s="10"/>
      <c r="FCN54" s="10"/>
      <c r="FCO54" s="10"/>
      <c r="FCP54" s="10"/>
      <c r="FCQ54" s="10"/>
      <c r="FCR54" s="10"/>
      <c r="FCS54" s="10"/>
      <c r="FCT54" s="10"/>
      <c r="FCU54" s="10"/>
      <c r="FCV54" s="10"/>
      <c r="FCW54" s="10"/>
      <c r="FCX54" s="10"/>
      <c r="FCY54" s="10"/>
      <c r="FCZ54" s="10"/>
      <c r="FDA54" s="10"/>
      <c r="FDB54" s="10"/>
      <c r="FDC54" s="10"/>
      <c r="FDD54" s="10"/>
      <c r="FDE54" s="10"/>
      <c r="FDF54" s="10"/>
      <c r="FDG54" s="10"/>
      <c r="FDH54" s="10"/>
      <c r="FDI54" s="10"/>
      <c r="FDJ54" s="10"/>
      <c r="FDK54" s="10"/>
      <c r="FDL54" s="10"/>
      <c r="FDM54" s="10"/>
      <c r="FDN54" s="10"/>
      <c r="FDO54" s="10"/>
      <c r="FDP54" s="10"/>
      <c r="FDQ54" s="10"/>
      <c r="FDR54" s="10"/>
      <c r="FDS54" s="10"/>
      <c r="FDT54" s="10"/>
      <c r="FDU54" s="10"/>
      <c r="FDV54" s="10"/>
      <c r="FDW54" s="10"/>
      <c r="FDX54" s="10"/>
      <c r="FDY54" s="10"/>
      <c r="FDZ54" s="10"/>
      <c r="FEA54" s="10"/>
      <c r="FEB54" s="10"/>
      <c r="FEC54" s="10"/>
      <c r="FED54" s="10"/>
      <c r="FEE54" s="10"/>
      <c r="FEF54" s="10"/>
      <c r="FEG54" s="10"/>
      <c r="FEH54" s="10"/>
      <c r="FEI54" s="10"/>
      <c r="FEJ54" s="10"/>
      <c r="FEK54" s="10"/>
      <c r="FEL54" s="10"/>
      <c r="FEM54" s="10"/>
      <c r="FEN54" s="10"/>
      <c r="FEO54" s="10"/>
      <c r="FEP54" s="10"/>
      <c r="FEQ54" s="10"/>
      <c r="FER54" s="10"/>
      <c r="FES54" s="10"/>
      <c r="FET54" s="10"/>
      <c r="FEU54" s="10"/>
      <c r="FEV54" s="10"/>
      <c r="FEW54" s="10"/>
      <c r="FEX54" s="10"/>
      <c r="FEY54" s="10"/>
      <c r="FEZ54" s="10"/>
      <c r="FFA54" s="10"/>
      <c r="FFB54" s="10"/>
      <c r="FFC54" s="10"/>
      <c r="FFD54" s="10"/>
      <c r="FFE54" s="10"/>
      <c r="FFF54" s="10"/>
      <c r="FFG54" s="10"/>
      <c r="FFH54" s="10"/>
      <c r="FFI54" s="10"/>
      <c r="FFJ54" s="10"/>
      <c r="FFK54" s="10"/>
      <c r="FFL54" s="10"/>
      <c r="FFM54" s="10"/>
      <c r="FFN54" s="10"/>
      <c r="FFO54" s="10"/>
      <c r="FFP54" s="10"/>
      <c r="FFQ54" s="10"/>
      <c r="FFR54" s="10"/>
      <c r="FFS54" s="10"/>
      <c r="FFT54" s="10"/>
      <c r="FFU54" s="10"/>
      <c r="FFV54" s="10"/>
      <c r="FFW54" s="10"/>
      <c r="FFX54" s="10"/>
      <c r="FFY54" s="10"/>
      <c r="FFZ54" s="10"/>
      <c r="FGA54" s="10"/>
      <c r="FGB54" s="10"/>
      <c r="FGC54" s="10"/>
      <c r="FGD54" s="10"/>
      <c r="FGE54" s="10"/>
      <c r="FGF54" s="10"/>
      <c r="FGG54" s="10"/>
      <c r="FGH54" s="10"/>
      <c r="FGI54" s="10"/>
      <c r="FGJ54" s="10"/>
      <c r="FGK54" s="10"/>
      <c r="FGL54" s="10"/>
      <c r="FGM54" s="10"/>
      <c r="FGN54" s="10"/>
      <c r="FGO54" s="10"/>
      <c r="FGP54" s="10"/>
      <c r="FGQ54" s="10"/>
      <c r="FGR54" s="10"/>
      <c r="FGS54" s="10"/>
      <c r="FGT54" s="10"/>
      <c r="FGU54" s="10"/>
      <c r="FGV54" s="10"/>
      <c r="FGW54" s="10"/>
      <c r="FGX54" s="10"/>
      <c r="FGY54" s="10"/>
      <c r="FGZ54" s="10"/>
      <c r="FHA54" s="10"/>
      <c r="FHB54" s="10"/>
      <c r="FHC54" s="10"/>
      <c r="FHD54" s="10"/>
      <c r="FHE54" s="10"/>
      <c r="FHF54" s="10"/>
      <c r="FHG54" s="10"/>
      <c r="FHH54" s="10"/>
      <c r="FHI54" s="10"/>
      <c r="FHJ54" s="10"/>
      <c r="FHK54" s="10"/>
      <c r="FHL54" s="10"/>
      <c r="FHM54" s="10"/>
      <c r="FHN54" s="10"/>
      <c r="FHO54" s="10"/>
      <c r="FHP54" s="10"/>
      <c r="FHQ54" s="10"/>
      <c r="FHR54" s="10"/>
      <c r="FHS54" s="10"/>
      <c r="FHT54" s="10"/>
      <c r="FHU54" s="10"/>
      <c r="FHV54" s="10"/>
      <c r="FHW54" s="10"/>
      <c r="FHX54" s="10"/>
      <c r="FHY54" s="10"/>
      <c r="FHZ54" s="10"/>
      <c r="FIA54" s="10"/>
      <c r="FIB54" s="10"/>
      <c r="FIC54" s="10"/>
      <c r="FID54" s="10"/>
      <c r="FIE54" s="10"/>
      <c r="FIF54" s="10"/>
      <c r="FIG54" s="10"/>
      <c r="FIH54" s="10"/>
      <c r="FII54" s="10"/>
      <c r="FIJ54" s="10"/>
      <c r="FIK54" s="10"/>
      <c r="FIL54" s="10"/>
      <c r="FIM54" s="10"/>
      <c r="FIN54" s="10"/>
      <c r="FIO54" s="10"/>
      <c r="FIP54" s="10"/>
      <c r="FIQ54" s="10"/>
      <c r="FIR54" s="10"/>
      <c r="FIS54" s="10"/>
      <c r="FIT54" s="10"/>
      <c r="FIU54" s="10"/>
      <c r="FIV54" s="10"/>
      <c r="FIW54" s="10"/>
      <c r="FIX54" s="10"/>
      <c r="FIY54" s="10"/>
      <c r="FIZ54" s="10"/>
      <c r="FJA54" s="10"/>
      <c r="FJB54" s="10"/>
      <c r="FJC54" s="10"/>
      <c r="FJD54" s="10"/>
      <c r="FJE54" s="10"/>
      <c r="FJF54" s="10"/>
      <c r="FJG54" s="10"/>
      <c r="FJH54" s="10"/>
      <c r="FJI54" s="10"/>
      <c r="FJJ54" s="10"/>
      <c r="FJK54" s="10"/>
      <c r="FJL54" s="10"/>
      <c r="FJM54" s="10"/>
      <c r="FJN54" s="10"/>
      <c r="FJO54" s="10"/>
      <c r="FJP54" s="10"/>
      <c r="FJQ54" s="10"/>
      <c r="FJR54" s="10"/>
      <c r="FJS54" s="10"/>
      <c r="FJT54" s="10"/>
      <c r="FJU54" s="10"/>
      <c r="FJV54" s="10"/>
      <c r="FJW54" s="10"/>
      <c r="FJX54" s="10"/>
      <c r="FJY54" s="10"/>
      <c r="FJZ54" s="10"/>
      <c r="FKA54" s="10"/>
      <c r="FKB54" s="10"/>
      <c r="FKC54" s="10"/>
      <c r="FKD54" s="10"/>
      <c r="FKE54" s="10"/>
      <c r="FKF54" s="10"/>
      <c r="FKG54" s="10"/>
      <c r="FKH54" s="10"/>
      <c r="FKI54" s="10"/>
      <c r="FKJ54" s="10"/>
      <c r="FKK54" s="10"/>
      <c r="FKL54" s="10"/>
      <c r="FKM54" s="10"/>
      <c r="FKN54" s="10"/>
      <c r="FKO54" s="10"/>
      <c r="FKP54" s="10"/>
      <c r="FKQ54" s="10"/>
      <c r="FKR54" s="10"/>
      <c r="FKS54" s="10"/>
      <c r="FKT54" s="10"/>
      <c r="FKU54" s="10"/>
      <c r="FKV54" s="10"/>
      <c r="FKW54" s="10"/>
      <c r="FKX54" s="10"/>
      <c r="FKY54" s="10"/>
      <c r="FKZ54" s="10"/>
      <c r="FLA54" s="10"/>
      <c r="FLB54" s="10"/>
      <c r="FLC54" s="10"/>
      <c r="FLD54" s="10"/>
      <c r="FLE54" s="10"/>
      <c r="FLF54" s="10"/>
      <c r="FLG54" s="10"/>
      <c r="FLH54" s="10"/>
      <c r="FLI54" s="10"/>
      <c r="FLJ54" s="10"/>
      <c r="FLK54" s="10"/>
      <c r="FLL54" s="10"/>
      <c r="FLM54" s="10"/>
      <c r="FLN54" s="10"/>
      <c r="FLO54" s="10"/>
      <c r="FLP54" s="10"/>
      <c r="FLQ54" s="10"/>
      <c r="FLR54" s="10"/>
      <c r="FLS54" s="10"/>
      <c r="FLT54" s="10"/>
      <c r="FLU54" s="10"/>
      <c r="FLV54" s="10"/>
      <c r="FLW54" s="10"/>
      <c r="FLX54" s="10"/>
      <c r="FLY54" s="10"/>
      <c r="FLZ54" s="10"/>
      <c r="FMA54" s="10"/>
      <c r="FMB54" s="10"/>
      <c r="FMC54" s="10"/>
      <c r="FMD54" s="10"/>
      <c r="FME54" s="10"/>
      <c r="FMF54" s="10"/>
      <c r="FMG54" s="10"/>
      <c r="FMH54" s="10"/>
      <c r="FMI54" s="10"/>
      <c r="FMJ54" s="10"/>
      <c r="FMK54" s="10"/>
      <c r="FML54" s="10"/>
      <c r="FMM54" s="10"/>
      <c r="FMN54" s="10"/>
      <c r="FMO54" s="10"/>
      <c r="FMP54" s="10"/>
      <c r="FMQ54" s="10"/>
      <c r="FMR54" s="10"/>
      <c r="FMS54" s="10"/>
      <c r="FMT54" s="10"/>
      <c r="FMU54" s="10"/>
      <c r="FMV54" s="10"/>
      <c r="FMW54" s="10"/>
      <c r="FMX54" s="10"/>
      <c r="FMY54" s="10"/>
      <c r="FMZ54" s="10"/>
      <c r="FNA54" s="10"/>
      <c r="FNB54" s="10"/>
      <c r="FNC54" s="10"/>
      <c r="FND54" s="10"/>
      <c r="FNE54" s="10"/>
      <c r="FNF54" s="10"/>
      <c r="FNG54" s="10"/>
      <c r="FNH54" s="10"/>
      <c r="FNI54" s="10"/>
      <c r="FNJ54" s="10"/>
      <c r="FNK54" s="10"/>
      <c r="FNL54" s="10"/>
      <c r="FNM54" s="10"/>
      <c r="FNN54" s="10"/>
      <c r="FNO54" s="10"/>
      <c r="FNP54" s="10"/>
      <c r="FNQ54" s="10"/>
      <c r="FNR54" s="10"/>
      <c r="FNS54" s="10"/>
      <c r="FNT54" s="10"/>
      <c r="FNU54" s="10"/>
      <c r="FNV54" s="10"/>
      <c r="FNW54" s="10"/>
      <c r="FNX54" s="10"/>
      <c r="FNY54" s="10"/>
      <c r="FNZ54" s="10"/>
      <c r="FOA54" s="10"/>
      <c r="FOB54" s="10"/>
      <c r="FOC54" s="10"/>
      <c r="FOD54" s="10"/>
      <c r="FOE54" s="10"/>
      <c r="FOF54" s="10"/>
      <c r="FOG54" s="10"/>
      <c r="FOH54" s="10"/>
      <c r="FOI54" s="10"/>
      <c r="FOJ54" s="10"/>
      <c r="FOK54" s="10"/>
      <c r="FOL54" s="10"/>
      <c r="FOM54" s="10"/>
      <c r="FON54" s="10"/>
      <c r="FOO54" s="10"/>
      <c r="FOP54" s="10"/>
      <c r="FOQ54" s="10"/>
      <c r="FOR54" s="10"/>
      <c r="FOS54" s="10"/>
      <c r="FOT54" s="10"/>
      <c r="FOU54" s="10"/>
      <c r="FOV54" s="10"/>
      <c r="FOW54" s="10"/>
      <c r="FOX54" s="10"/>
      <c r="FOY54" s="10"/>
      <c r="FOZ54" s="10"/>
      <c r="FPA54" s="10"/>
      <c r="FPB54" s="10"/>
      <c r="FPC54" s="10"/>
      <c r="FPD54" s="10"/>
      <c r="FPE54" s="10"/>
      <c r="FPF54" s="10"/>
      <c r="FPG54" s="10"/>
      <c r="FPH54" s="10"/>
      <c r="FPI54" s="10"/>
      <c r="FPJ54" s="10"/>
      <c r="FPK54" s="10"/>
      <c r="FPL54" s="10"/>
      <c r="FPM54" s="10"/>
      <c r="FPN54" s="10"/>
      <c r="FPO54" s="10"/>
      <c r="FPP54" s="10"/>
      <c r="FPQ54" s="10"/>
      <c r="FPR54" s="10"/>
      <c r="FPS54" s="10"/>
      <c r="FPT54" s="10"/>
      <c r="FPU54" s="10"/>
      <c r="FPV54" s="10"/>
      <c r="FPW54" s="10"/>
      <c r="FPX54" s="10"/>
      <c r="FPY54" s="10"/>
      <c r="FPZ54" s="10"/>
      <c r="FQA54" s="10"/>
      <c r="FQB54" s="10"/>
      <c r="FQC54" s="10"/>
      <c r="FQD54" s="10"/>
      <c r="FQE54" s="10"/>
      <c r="FQF54" s="10"/>
      <c r="FQG54" s="10"/>
      <c r="FQH54" s="10"/>
      <c r="FQI54" s="10"/>
      <c r="FQJ54" s="10"/>
      <c r="FQK54" s="10"/>
      <c r="FQL54" s="10"/>
      <c r="FQM54" s="10"/>
      <c r="FQN54" s="10"/>
      <c r="FQO54" s="10"/>
      <c r="FQP54" s="10"/>
      <c r="FQQ54" s="10"/>
      <c r="FQR54" s="10"/>
      <c r="FQS54" s="10"/>
      <c r="FQT54" s="10"/>
      <c r="FQU54" s="10"/>
      <c r="FQV54" s="10"/>
      <c r="FQW54" s="10"/>
      <c r="FQX54" s="10"/>
      <c r="FQY54" s="10"/>
      <c r="FQZ54" s="10"/>
      <c r="FRA54" s="10"/>
      <c r="FRB54" s="10"/>
      <c r="FRC54" s="10"/>
      <c r="FRD54" s="10"/>
      <c r="FRE54" s="10"/>
      <c r="FRF54" s="10"/>
      <c r="FRG54" s="10"/>
      <c r="FRH54" s="10"/>
      <c r="FRI54" s="10"/>
      <c r="FRJ54" s="10"/>
      <c r="FRK54" s="10"/>
      <c r="FRL54" s="10"/>
      <c r="FRM54" s="10"/>
      <c r="FRN54" s="10"/>
      <c r="FRO54" s="10"/>
      <c r="FRP54" s="10"/>
      <c r="FRQ54" s="10"/>
      <c r="FRR54" s="10"/>
      <c r="FRS54" s="10"/>
      <c r="FRT54" s="10"/>
      <c r="FRU54" s="10"/>
      <c r="FRV54" s="10"/>
      <c r="FRW54" s="10"/>
      <c r="FRX54" s="10"/>
      <c r="FRY54" s="10"/>
      <c r="FRZ54" s="10"/>
      <c r="FSA54" s="10"/>
      <c r="FSB54" s="10"/>
      <c r="FSC54" s="10"/>
      <c r="FSD54" s="10"/>
      <c r="FSE54" s="10"/>
      <c r="FSF54" s="10"/>
      <c r="FSG54" s="10"/>
      <c r="FSH54" s="10"/>
      <c r="FSI54" s="10"/>
      <c r="FSJ54" s="10"/>
      <c r="FSK54" s="10"/>
      <c r="FSL54" s="10"/>
      <c r="FSM54" s="10"/>
      <c r="FSN54" s="10"/>
      <c r="FSO54" s="10"/>
      <c r="FSP54" s="10"/>
      <c r="FSQ54" s="10"/>
      <c r="FSR54" s="10"/>
      <c r="FSS54" s="10"/>
      <c r="FST54" s="10"/>
      <c r="FSU54" s="10"/>
      <c r="FSV54" s="10"/>
      <c r="FSW54" s="10"/>
      <c r="FSX54" s="10"/>
      <c r="FSY54" s="10"/>
      <c r="FSZ54" s="10"/>
      <c r="FTA54" s="10"/>
      <c r="FTB54" s="10"/>
      <c r="FTC54" s="10"/>
      <c r="FTD54" s="10"/>
      <c r="FTE54" s="10"/>
      <c r="FTF54" s="10"/>
      <c r="FTG54" s="10"/>
      <c r="FTH54" s="10"/>
      <c r="FTI54" s="10"/>
      <c r="FTJ54" s="10"/>
      <c r="FTK54" s="10"/>
      <c r="FTL54" s="10"/>
      <c r="FTM54" s="10"/>
      <c r="FTN54" s="10"/>
      <c r="FTO54" s="10"/>
      <c r="FTP54" s="10"/>
      <c r="FTQ54" s="10"/>
      <c r="FTR54" s="10"/>
      <c r="FTS54" s="10"/>
      <c r="FTT54" s="10"/>
      <c r="FTU54" s="10"/>
      <c r="FTV54" s="10"/>
      <c r="FTW54" s="10"/>
      <c r="FTX54" s="10"/>
      <c r="FTY54" s="10"/>
      <c r="FTZ54" s="10"/>
      <c r="FUA54" s="10"/>
      <c r="FUB54" s="10"/>
      <c r="FUC54" s="10"/>
      <c r="FUD54" s="10"/>
      <c r="FUE54" s="10"/>
      <c r="FUF54" s="10"/>
      <c r="FUG54" s="10"/>
      <c r="FUH54" s="10"/>
      <c r="FUI54" s="10"/>
      <c r="FUJ54" s="10"/>
      <c r="FUK54" s="10"/>
      <c r="FUL54" s="10"/>
      <c r="FUM54" s="10"/>
      <c r="FUN54" s="10"/>
      <c r="FUO54" s="10"/>
      <c r="FUP54" s="10"/>
      <c r="FUQ54" s="10"/>
      <c r="FUR54" s="10"/>
      <c r="FUS54" s="10"/>
      <c r="FUT54" s="10"/>
      <c r="FUU54" s="10"/>
      <c r="FUV54" s="10"/>
      <c r="FUW54" s="10"/>
      <c r="FUX54" s="10"/>
      <c r="FUY54" s="10"/>
      <c r="FUZ54" s="10"/>
      <c r="FVA54" s="10"/>
      <c r="FVB54" s="10"/>
      <c r="FVC54" s="10"/>
      <c r="FVD54" s="10"/>
      <c r="FVE54" s="10"/>
      <c r="FVF54" s="10"/>
      <c r="FVG54" s="10"/>
      <c r="FVH54" s="10"/>
      <c r="FVI54" s="10"/>
      <c r="FVJ54" s="10"/>
      <c r="FVK54" s="10"/>
      <c r="FVL54" s="10"/>
      <c r="FVM54" s="10"/>
      <c r="FVN54" s="10"/>
      <c r="FVO54" s="10"/>
      <c r="FVP54" s="10"/>
      <c r="FVQ54" s="10"/>
      <c r="FVR54" s="10"/>
      <c r="FVS54" s="10"/>
      <c r="FVT54" s="10"/>
      <c r="FVU54" s="10"/>
      <c r="FVV54" s="10"/>
      <c r="FVW54" s="10"/>
      <c r="FVX54" s="10"/>
      <c r="FVY54" s="10"/>
      <c r="FVZ54" s="10"/>
      <c r="FWA54" s="10"/>
      <c r="FWB54" s="10"/>
      <c r="FWC54" s="10"/>
      <c r="FWD54" s="10"/>
      <c r="FWE54" s="10"/>
      <c r="FWF54" s="10"/>
      <c r="FWG54" s="10"/>
      <c r="FWH54" s="10"/>
      <c r="FWI54" s="10"/>
      <c r="FWJ54" s="10"/>
      <c r="FWK54" s="10"/>
      <c r="FWL54" s="10"/>
      <c r="FWM54" s="10"/>
      <c r="FWN54" s="10"/>
      <c r="FWO54" s="10"/>
      <c r="FWP54" s="10"/>
      <c r="FWQ54" s="10"/>
      <c r="FWR54" s="10"/>
      <c r="FWS54" s="10"/>
      <c r="FWT54" s="10"/>
      <c r="FWU54" s="10"/>
      <c r="FWV54" s="10"/>
      <c r="FWW54" s="10"/>
      <c r="FWX54" s="10"/>
      <c r="FWY54" s="10"/>
      <c r="FWZ54" s="10"/>
      <c r="FXA54" s="10"/>
      <c r="FXB54" s="10"/>
      <c r="FXC54" s="10"/>
      <c r="FXD54" s="10"/>
      <c r="FXE54" s="10"/>
      <c r="FXF54" s="10"/>
      <c r="FXG54" s="10"/>
      <c r="FXH54" s="10"/>
      <c r="FXI54" s="10"/>
      <c r="FXJ54" s="10"/>
      <c r="FXK54" s="10"/>
      <c r="FXL54" s="10"/>
      <c r="FXM54" s="10"/>
      <c r="FXN54" s="10"/>
      <c r="FXO54" s="10"/>
      <c r="FXP54" s="10"/>
      <c r="FXQ54" s="10"/>
      <c r="FXR54" s="10"/>
      <c r="FXS54" s="10"/>
      <c r="FXT54" s="10"/>
      <c r="FXU54" s="10"/>
      <c r="FXV54" s="10"/>
      <c r="FXW54" s="10"/>
      <c r="FXX54" s="10"/>
      <c r="FXY54" s="10"/>
      <c r="FXZ54" s="10"/>
      <c r="FYA54" s="10"/>
      <c r="FYB54" s="10"/>
      <c r="FYC54" s="10"/>
      <c r="FYD54" s="10"/>
      <c r="FYE54" s="10"/>
      <c r="FYF54" s="10"/>
      <c r="FYG54" s="10"/>
      <c r="FYH54" s="10"/>
      <c r="FYI54" s="10"/>
      <c r="FYJ54" s="10"/>
      <c r="FYK54" s="10"/>
      <c r="FYL54" s="10"/>
      <c r="FYM54" s="10"/>
      <c r="FYN54" s="10"/>
      <c r="FYO54" s="10"/>
      <c r="FYP54" s="10"/>
      <c r="FYQ54" s="10"/>
      <c r="FYR54" s="10"/>
      <c r="FYS54" s="10"/>
      <c r="FYT54" s="10"/>
      <c r="FYU54" s="10"/>
      <c r="FYV54" s="10"/>
      <c r="FYW54" s="10"/>
      <c r="FYX54" s="10"/>
      <c r="FYY54" s="10"/>
      <c r="FYZ54" s="10"/>
      <c r="FZA54" s="10"/>
      <c r="FZB54" s="10"/>
      <c r="FZC54" s="10"/>
      <c r="FZD54" s="10"/>
      <c r="FZE54" s="10"/>
      <c r="FZF54" s="10"/>
      <c r="FZG54" s="10"/>
      <c r="FZH54" s="10"/>
      <c r="FZI54" s="10"/>
      <c r="FZJ54" s="10"/>
      <c r="FZK54" s="10"/>
      <c r="FZL54" s="10"/>
      <c r="FZM54" s="10"/>
      <c r="FZN54" s="10"/>
      <c r="FZO54" s="10"/>
      <c r="FZP54" s="10"/>
      <c r="FZQ54" s="10"/>
      <c r="FZR54" s="10"/>
      <c r="FZS54" s="10"/>
      <c r="FZT54" s="10"/>
      <c r="FZU54" s="10"/>
      <c r="FZV54" s="10"/>
      <c r="FZW54" s="10"/>
      <c r="FZX54" s="10"/>
      <c r="FZY54" s="10"/>
      <c r="FZZ54" s="10"/>
      <c r="GAA54" s="10"/>
      <c r="GAB54" s="10"/>
      <c r="GAC54" s="10"/>
      <c r="GAD54" s="10"/>
      <c r="GAE54" s="10"/>
      <c r="GAF54" s="10"/>
      <c r="GAG54" s="10"/>
      <c r="GAH54" s="10"/>
      <c r="GAI54" s="10"/>
      <c r="GAJ54" s="10"/>
      <c r="GAK54" s="10"/>
      <c r="GAL54" s="10"/>
      <c r="GAM54" s="10"/>
      <c r="GAN54" s="10"/>
      <c r="GAO54" s="10"/>
      <c r="GAP54" s="10"/>
      <c r="GAQ54" s="10"/>
      <c r="GAR54" s="10"/>
      <c r="GAS54" s="10"/>
      <c r="GAT54" s="10"/>
      <c r="GAU54" s="10"/>
      <c r="GAV54" s="10"/>
      <c r="GAW54" s="10"/>
      <c r="GAX54" s="10"/>
      <c r="GAY54" s="10"/>
      <c r="GAZ54" s="10"/>
      <c r="GBA54" s="10"/>
      <c r="GBB54" s="10"/>
      <c r="GBC54" s="10"/>
      <c r="GBD54" s="10"/>
      <c r="GBE54" s="10"/>
      <c r="GBF54" s="10"/>
      <c r="GBG54" s="10"/>
      <c r="GBH54" s="10"/>
      <c r="GBI54" s="10"/>
      <c r="GBJ54" s="10"/>
      <c r="GBK54" s="10"/>
      <c r="GBL54" s="10"/>
      <c r="GBM54" s="10"/>
      <c r="GBN54" s="10"/>
      <c r="GBO54" s="10"/>
      <c r="GBP54" s="10"/>
      <c r="GBQ54" s="10"/>
      <c r="GBR54" s="10"/>
      <c r="GBS54" s="10"/>
      <c r="GBT54" s="10"/>
      <c r="GBU54" s="10"/>
      <c r="GBV54" s="10"/>
      <c r="GBW54" s="10"/>
      <c r="GBX54" s="10"/>
      <c r="GBY54" s="10"/>
      <c r="GBZ54" s="10"/>
      <c r="GCA54" s="10"/>
      <c r="GCB54" s="10"/>
      <c r="GCC54" s="10"/>
      <c r="GCD54" s="10"/>
      <c r="GCE54" s="10"/>
      <c r="GCF54" s="10"/>
      <c r="GCG54" s="10"/>
      <c r="GCH54" s="10"/>
      <c r="GCI54" s="10"/>
      <c r="GCJ54" s="10"/>
      <c r="GCK54" s="10"/>
      <c r="GCL54" s="10"/>
      <c r="GCM54" s="10"/>
      <c r="GCN54" s="10"/>
      <c r="GCO54" s="10"/>
      <c r="GCP54" s="10"/>
      <c r="GCQ54" s="10"/>
      <c r="GCR54" s="10"/>
      <c r="GCS54" s="10"/>
      <c r="GCT54" s="10"/>
      <c r="GCU54" s="10"/>
      <c r="GCV54" s="10"/>
      <c r="GCW54" s="10"/>
      <c r="GCX54" s="10"/>
      <c r="GCY54" s="10"/>
      <c r="GCZ54" s="10"/>
      <c r="GDA54" s="10"/>
      <c r="GDB54" s="10"/>
      <c r="GDC54" s="10"/>
      <c r="GDD54" s="10"/>
      <c r="GDE54" s="10"/>
      <c r="GDF54" s="10"/>
      <c r="GDG54" s="10"/>
      <c r="GDH54" s="10"/>
      <c r="GDI54" s="10"/>
      <c r="GDJ54" s="10"/>
      <c r="GDK54" s="10"/>
      <c r="GDL54" s="10"/>
      <c r="GDM54" s="10"/>
      <c r="GDN54" s="10"/>
      <c r="GDO54" s="10"/>
      <c r="GDP54" s="10"/>
      <c r="GDQ54" s="10"/>
      <c r="GDR54" s="10"/>
      <c r="GDS54" s="10"/>
      <c r="GDT54" s="10"/>
      <c r="GDU54" s="10"/>
      <c r="GDV54" s="10"/>
      <c r="GDW54" s="10"/>
      <c r="GDX54" s="10"/>
      <c r="GDY54" s="10"/>
      <c r="GDZ54" s="10"/>
      <c r="GEA54" s="10"/>
      <c r="GEB54" s="10"/>
      <c r="GEC54" s="10"/>
      <c r="GED54" s="10"/>
      <c r="GEE54" s="10"/>
      <c r="GEF54" s="10"/>
      <c r="GEG54" s="10"/>
      <c r="GEH54" s="10"/>
      <c r="GEI54" s="10"/>
      <c r="GEJ54" s="10"/>
      <c r="GEK54" s="10"/>
      <c r="GEL54" s="10"/>
      <c r="GEM54" s="10"/>
      <c r="GEN54" s="10"/>
      <c r="GEO54" s="10"/>
      <c r="GEP54" s="10"/>
      <c r="GEQ54" s="10"/>
      <c r="GER54" s="10"/>
      <c r="GES54" s="10"/>
      <c r="GET54" s="10"/>
      <c r="GEU54" s="10"/>
      <c r="GEV54" s="10"/>
      <c r="GEW54" s="10"/>
      <c r="GEX54" s="10"/>
      <c r="GEY54" s="10"/>
      <c r="GEZ54" s="10"/>
      <c r="GFA54" s="10"/>
      <c r="GFB54" s="10"/>
      <c r="GFC54" s="10"/>
      <c r="GFD54" s="10"/>
      <c r="GFE54" s="10"/>
      <c r="GFF54" s="10"/>
      <c r="GFG54" s="10"/>
      <c r="GFH54" s="10"/>
      <c r="GFI54" s="10"/>
      <c r="GFJ54" s="10"/>
      <c r="GFK54" s="10"/>
      <c r="GFL54" s="10"/>
      <c r="GFM54" s="10"/>
      <c r="GFN54" s="10"/>
      <c r="GFO54" s="10"/>
      <c r="GFP54" s="10"/>
      <c r="GFQ54" s="10"/>
      <c r="GFR54" s="10"/>
      <c r="GFS54" s="10"/>
      <c r="GFT54" s="10"/>
      <c r="GFU54" s="10"/>
      <c r="GFV54" s="10"/>
      <c r="GFW54" s="10"/>
      <c r="GFX54" s="10"/>
      <c r="GFY54" s="10"/>
      <c r="GFZ54" s="10"/>
      <c r="GGA54" s="10"/>
      <c r="GGB54" s="10"/>
      <c r="GGC54" s="10"/>
      <c r="GGD54" s="10"/>
      <c r="GGE54" s="10"/>
      <c r="GGF54" s="10"/>
      <c r="GGG54" s="10"/>
      <c r="GGH54" s="10"/>
      <c r="GGI54" s="10"/>
      <c r="GGJ54" s="10"/>
      <c r="GGK54" s="10"/>
      <c r="GGL54" s="10"/>
      <c r="GGM54" s="10"/>
      <c r="GGN54" s="10"/>
      <c r="GGO54" s="10"/>
      <c r="GGP54" s="10"/>
      <c r="GGQ54" s="10"/>
      <c r="GGR54" s="10"/>
      <c r="GGS54" s="10"/>
      <c r="GGT54" s="10"/>
      <c r="GGU54" s="10"/>
      <c r="GGV54" s="10"/>
      <c r="GGW54" s="10"/>
      <c r="GGX54" s="10"/>
      <c r="GGY54" s="10"/>
      <c r="GGZ54" s="10"/>
      <c r="GHA54" s="10"/>
      <c r="GHB54" s="10"/>
      <c r="GHC54" s="10"/>
      <c r="GHD54" s="10"/>
      <c r="GHE54" s="10"/>
      <c r="GHF54" s="10"/>
      <c r="GHG54" s="10"/>
      <c r="GHH54" s="10"/>
      <c r="GHI54" s="10"/>
      <c r="GHJ54" s="10"/>
      <c r="GHK54" s="10"/>
      <c r="GHL54" s="10"/>
      <c r="GHM54" s="10"/>
      <c r="GHN54" s="10"/>
      <c r="GHO54" s="10"/>
      <c r="GHP54" s="10"/>
      <c r="GHQ54" s="10"/>
      <c r="GHR54" s="10"/>
      <c r="GHS54" s="10"/>
      <c r="GHT54" s="10"/>
      <c r="GHU54" s="10"/>
      <c r="GHV54" s="10"/>
      <c r="GHW54" s="10"/>
      <c r="GHX54" s="10"/>
      <c r="GHY54" s="10"/>
      <c r="GHZ54" s="10"/>
      <c r="GIA54" s="10"/>
      <c r="GIB54" s="10"/>
      <c r="GIC54" s="10"/>
      <c r="GID54" s="10"/>
      <c r="GIE54" s="10"/>
      <c r="GIF54" s="10"/>
      <c r="GIG54" s="10"/>
      <c r="GIH54" s="10"/>
      <c r="GII54" s="10"/>
      <c r="GIJ54" s="10"/>
      <c r="GIK54" s="10"/>
      <c r="GIL54" s="10"/>
      <c r="GIM54" s="10"/>
      <c r="GIN54" s="10"/>
      <c r="GIO54" s="10"/>
      <c r="GIP54" s="10"/>
      <c r="GIQ54" s="10"/>
      <c r="GIR54" s="10"/>
      <c r="GIS54" s="10"/>
      <c r="GIT54" s="10"/>
      <c r="GIU54" s="10"/>
      <c r="GIV54" s="10"/>
      <c r="GIW54" s="10"/>
      <c r="GIX54" s="10"/>
      <c r="GIY54" s="10"/>
      <c r="GIZ54" s="10"/>
      <c r="GJA54" s="10"/>
      <c r="GJB54" s="10"/>
      <c r="GJC54" s="10"/>
      <c r="GJD54" s="10"/>
      <c r="GJE54" s="10"/>
      <c r="GJF54" s="10"/>
      <c r="GJG54" s="10"/>
      <c r="GJH54" s="10"/>
      <c r="GJI54" s="10"/>
      <c r="GJJ54" s="10"/>
      <c r="GJK54" s="10"/>
      <c r="GJL54" s="10"/>
      <c r="GJM54" s="10"/>
      <c r="GJN54" s="10"/>
      <c r="GJO54" s="10"/>
      <c r="GJP54" s="10"/>
      <c r="GJQ54" s="10"/>
      <c r="GJR54" s="10"/>
      <c r="GJS54" s="10"/>
      <c r="GJT54" s="10"/>
      <c r="GJU54" s="10"/>
      <c r="GJV54" s="10"/>
      <c r="GJW54" s="10"/>
      <c r="GJX54" s="10"/>
      <c r="GJY54" s="10"/>
      <c r="GJZ54" s="10"/>
      <c r="GKA54" s="10"/>
      <c r="GKB54" s="10"/>
      <c r="GKC54" s="10"/>
      <c r="GKD54" s="10"/>
      <c r="GKE54" s="10"/>
      <c r="GKF54" s="10"/>
      <c r="GKG54" s="10"/>
      <c r="GKH54" s="10"/>
      <c r="GKI54" s="10"/>
      <c r="GKJ54" s="10"/>
      <c r="GKK54" s="10"/>
      <c r="GKL54" s="10"/>
      <c r="GKM54" s="10"/>
      <c r="GKN54" s="10"/>
      <c r="GKO54" s="10"/>
      <c r="GKP54" s="10"/>
      <c r="GKQ54" s="10"/>
      <c r="GKR54" s="10"/>
      <c r="GKS54" s="10"/>
      <c r="GKT54" s="10"/>
      <c r="GKU54" s="10"/>
      <c r="GKV54" s="10"/>
      <c r="GKW54" s="10"/>
      <c r="GKX54" s="10"/>
      <c r="GKY54" s="10"/>
      <c r="GKZ54" s="10"/>
      <c r="GLA54" s="10"/>
      <c r="GLB54" s="10"/>
      <c r="GLC54" s="10"/>
      <c r="GLD54" s="10"/>
      <c r="GLE54" s="10"/>
      <c r="GLF54" s="10"/>
      <c r="GLG54" s="10"/>
      <c r="GLH54" s="10"/>
      <c r="GLI54" s="10"/>
      <c r="GLJ54" s="10"/>
      <c r="GLK54" s="10"/>
      <c r="GLL54" s="10"/>
      <c r="GLM54" s="10"/>
      <c r="GLN54" s="10"/>
      <c r="GLO54" s="10"/>
      <c r="GLP54" s="10"/>
      <c r="GLQ54" s="10"/>
      <c r="GLR54" s="10"/>
      <c r="GLS54" s="10"/>
      <c r="GLT54" s="10"/>
      <c r="GLU54" s="10"/>
      <c r="GLV54" s="10"/>
      <c r="GLW54" s="10"/>
      <c r="GLX54" s="10"/>
      <c r="GLY54" s="10"/>
      <c r="GLZ54" s="10"/>
      <c r="GMA54" s="10"/>
      <c r="GMB54" s="10"/>
      <c r="GMC54" s="10"/>
      <c r="GMD54" s="10"/>
      <c r="GME54" s="10"/>
      <c r="GMF54" s="10"/>
      <c r="GMG54" s="10"/>
      <c r="GMH54" s="10"/>
      <c r="GMI54" s="10"/>
      <c r="GMJ54" s="10"/>
      <c r="GMK54" s="10"/>
      <c r="GML54" s="10"/>
      <c r="GMM54" s="10"/>
      <c r="GMN54" s="10"/>
      <c r="GMO54" s="10"/>
      <c r="GMP54" s="10"/>
      <c r="GMQ54" s="10"/>
      <c r="GMR54" s="10"/>
      <c r="GMS54" s="10"/>
      <c r="GMT54" s="10"/>
      <c r="GMU54" s="10"/>
      <c r="GMV54" s="10"/>
      <c r="GMW54" s="10"/>
      <c r="GMX54" s="10"/>
      <c r="GMY54" s="10"/>
      <c r="GMZ54" s="10"/>
      <c r="GNA54" s="10"/>
      <c r="GNB54" s="10"/>
      <c r="GNC54" s="10"/>
      <c r="GND54" s="10"/>
      <c r="GNE54" s="10"/>
      <c r="GNF54" s="10"/>
      <c r="GNG54" s="10"/>
      <c r="GNH54" s="10"/>
      <c r="GNI54" s="10"/>
      <c r="GNJ54" s="10"/>
      <c r="GNK54" s="10"/>
      <c r="GNL54" s="10"/>
      <c r="GNM54" s="10"/>
      <c r="GNN54" s="10"/>
      <c r="GNO54" s="10"/>
      <c r="GNP54" s="10"/>
      <c r="GNQ54" s="10"/>
      <c r="GNR54" s="10"/>
      <c r="GNS54" s="10"/>
      <c r="GNT54" s="10"/>
      <c r="GNU54" s="10"/>
      <c r="GNV54" s="10"/>
      <c r="GNW54" s="10"/>
      <c r="GNX54" s="10"/>
      <c r="GNY54" s="10"/>
      <c r="GNZ54" s="10"/>
      <c r="GOA54" s="10"/>
      <c r="GOB54" s="10"/>
      <c r="GOC54" s="10"/>
      <c r="GOD54" s="10"/>
      <c r="GOE54" s="10"/>
      <c r="GOF54" s="10"/>
      <c r="GOG54" s="10"/>
      <c r="GOH54" s="10"/>
      <c r="GOI54" s="10"/>
      <c r="GOJ54" s="10"/>
      <c r="GOK54" s="10"/>
      <c r="GOL54" s="10"/>
      <c r="GOM54" s="10"/>
      <c r="GON54" s="10"/>
      <c r="GOO54" s="10"/>
      <c r="GOP54" s="10"/>
      <c r="GOQ54" s="10"/>
      <c r="GOR54" s="10"/>
      <c r="GOS54" s="10"/>
      <c r="GOT54" s="10"/>
      <c r="GOU54" s="10"/>
      <c r="GOV54" s="10"/>
      <c r="GOW54" s="10"/>
      <c r="GOX54" s="10"/>
      <c r="GOY54" s="10"/>
      <c r="GOZ54" s="10"/>
      <c r="GPA54" s="10"/>
      <c r="GPB54" s="10"/>
      <c r="GPC54" s="10"/>
      <c r="GPD54" s="10"/>
      <c r="GPE54" s="10"/>
      <c r="GPF54" s="10"/>
      <c r="GPG54" s="10"/>
      <c r="GPH54" s="10"/>
      <c r="GPI54" s="10"/>
      <c r="GPJ54" s="10"/>
      <c r="GPK54" s="10"/>
      <c r="GPL54" s="10"/>
      <c r="GPM54" s="10"/>
      <c r="GPN54" s="10"/>
      <c r="GPO54" s="10"/>
      <c r="GPP54" s="10"/>
      <c r="GPQ54" s="10"/>
      <c r="GPR54" s="10"/>
      <c r="GPS54" s="10"/>
      <c r="GPT54" s="10"/>
      <c r="GPU54" s="10"/>
      <c r="GPV54" s="10"/>
      <c r="GPW54" s="10"/>
      <c r="GPX54" s="10"/>
      <c r="GPY54" s="10"/>
      <c r="GPZ54" s="10"/>
      <c r="GQA54" s="10"/>
      <c r="GQB54" s="10"/>
      <c r="GQC54" s="10"/>
      <c r="GQD54" s="10"/>
      <c r="GQE54" s="10"/>
      <c r="GQF54" s="10"/>
      <c r="GQG54" s="10"/>
      <c r="GQH54" s="10"/>
      <c r="GQI54" s="10"/>
      <c r="GQJ54" s="10"/>
      <c r="GQK54" s="10"/>
      <c r="GQL54" s="10"/>
      <c r="GQM54" s="10"/>
      <c r="GQN54" s="10"/>
      <c r="GQO54" s="10"/>
      <c r="GQP54" s="10"/>
      <c r="GQQ54" s="10"/>
      <c r="GQR54" s="10"/>
      <c r="GQS54" s="10"/>
      <c r="GQT54" s="10"/>
      <c r="GQU54" s="10"/>
      <c r="GQV54" s="10"/>
      <c r="GQW54" s="10"/>
      <c r="GQX54" s="10"/>
      <c r="GQY54" s="10"/>
      <c r="GQZ54" s="10"/>
      <c r="GRA54" s="10"/>
      <c r="GRB54" s="10"/>
      <c r="GRC54" s="10"/>
      <c r="GRD54" s="10"/>
      <c r="GRE54" s="10"/>
      <c r="GRF54" s="10"/>
      <c r="GRG54" s="10"/>
      <c r="GRH54" s="10"/>
      <c r="GRI54" s="10"/>
      <c r="GRJ54" s="10"/>
      <c r="GRK54" s="10"/>
      <c r="GRL54" s="10"/>
      <c r="GRM54" s="10"/>
      <c r="GRN54" s="10"/>
      <c r="GRO54" s="10"/>
      <c r="GRP54" s="10"/>
      <c r="GRQ54" s="10"/>
      <c r="GRR54" s="10"/>
      <c r="GRS54" s="10"/>
      <c r="GRT54" s="10"/>
      <c r="GRU54" s="10"/>
      <c r="GRV54" s="10"/>
      <c r="GRW54" s="10"/>
      <c r="GRX54" s="10"/>
      <c r="GRY54" s="10"/>
      <c r="GRZ54" s="10"/>
      <c r="GSA54" s="10"/>
      <c r="GSB54" s="10"/>
      <c r="GSC54" s="10"/>
      <c r="GSD54" s="10"/>
      <c r="GSE54" s="10"/>
      <c r="GSF54" s="10"/>
      <c r="GSG54" s="10"/>
      <c r="GSH54" s="10"/>
      <c r="GSI54" s="10"/>
      <c r="GSJ54" s="10"/>
      <c r="GSK54" s="10"/>
      <c r="GSL54" s="10"/>
      <c r="GSM54" s="10"/>
      <c r="GSN54" s="10"/>
      <c r="GSO54" s="10"/>
      <c r="GSP54" s="10"/>
      <c r="GSQ54" s="10"/>
      <c r="GSR54" s="10"/>
      <c r="GSS54" s="10"/>
      <c r="GST54" s="10"/>
      <c r="GSU54" s="10"/>
      <c r="GSV54" s="10"/>
      <c r="GSW54" s="10"/>
      <c r="GSX54" s="10"/>
      <c r="GSY54" s="10"/>
      <c r="GSZ54" s="10"/>
      <c r="GTA54" s="10"/>
      <c r="GTB54" s="10"/>
      <c r="GTC54" s="10"/>
      <c r="GTD54" s="10"/>
      <c r="GTE54" s="10"/>
      <c r="GTF54" s="10"/>
      <c r="GTG54" s="10"/>
      <c r="GTH54" s="10"/>
      <c r="GTI54" s="10"/>
      <c r="GTJ54" s="10"/>
      <c r="GTK54" s="10"/>
      <c r="GTL54" s="10"/>
      <c r="GTM54" s="10"/>
      <c r="GTN54" s="10"/>
      <c r="GTO54" s="10"/>
      <c r="GTP54" s="10"/>
      <c r="GTQ54" s="10"/>
      <c r="GTR54" s="10"/>
      <c r="GTS54" s="10"/>
      <c r="GTT54" s="10"/>
      <c r="GTU54" s="10"/>
      <c r="GTV54" s="10"/>
      <c r="GTW54" s="10"/>
      <c r="GTX54" s="10"/>
      <c r="GTY54" s="10"/>
      <c r="GTZ54" s="10"/>
      <c r="GUA54" s="10"/>
      <c r="GUB54" s="10"/>
      <c r="GUC54" s="10"/>
      <c r="GUD54" s="10"/>
      <c r="GUE54" s="10"/>
      <c r="GUF54" s="10"/>
      <c r="GUG54" s="10"/>
      <c r="GUH54" s="10"/>
      <c r="GUI54" s="10"/>
      <c r="GUJ54" s="10"/>
      <c r="GUK54" s="10"/>
      <c r="GUL54" s="10"/>
      <c r="GUM54" s="10"/>
      <c r="GUN54" s="10"/>
      <c r="GUO54" s="10"/>
      <c r="GUP54" s="10"/>
      <c r="GUQ54" s="10"/>
      <c r="GUR54" s="10"/>
      <c r="GUS54" s="10"/>
      <c r="GUT54" s="10"/>
      <c r="GUU54" s="10"/>
      <c r="GUV54" s="10"/>
      <c r="GUW54" s="10"/>
      <c r="GUX54" s="10"/>
      <c r="GUY54" s="10"/>
      <c r="GUZ54" s="10"/>
      <c r="GVA54" s="10"/>
      <c r="GVB54" s="10"/>
      <c r="GVC54" s="10"/>
      <c r="GVD54" s="10"/>
      <c r="GVE54" s="10"/>
      <c r="GVF54" s="10"/>
      <c r="GVG54" s="10"/>
      <c r="GVH54" s="10"/>
      <c r="GVI54" s="10"/>
      <c r="GVJ54" s="10"/>
      <c r="GVK54" s="10"/>
      <c r="GVL54" s="10"/>
      <c r="GVM54" s="10"/>
      <c r="GVN54" s="10"/>
      <c r="GVO54" s="10"/>
      <c r="GVP54" s="10"/>
      <c r="GVQ54" s="10"/>
      <c r="GVR54" s="10"/>
      <c r="GVS54" s="10"/>
      <c r="GVT54" s="10"/>
      <c r="GVU54" s="10"/>
      <c r="GVV54" s="10"/>
      <c r="GVW54" s="10"/>
      <c r="GVX54" s="10"/>
      <c r="GVY54" s="10"/>
      <c r="GVZ54" s="10"/>
      <c r="GWA54" s="10"/>
      <c r="GWB54" s="10"/>
      <c r="GWC54" s="10"/>
      <c r="GWD54" s="10"/>
      <c r="GWE54" s="10"/>
      <c r="GWF54" s="10"/>
      <c r="GWG54" s="10"/>
      <c r="GWH54" s="10"/>
      <c r="GWI54" s="10"/>
      <c r="GWJ54" s="10"/>
      <c r="GWK54" s="10"/>
      <c r="GWL54" s="10"/>
      <c r="GWM54" s="10"/>
      <c r="GWN54" s="10"/>
      <c r="GWO54" s="10"/>
      <c r="GWP54" s="10"/>
      <c r="GWQ54" s="10"/>
      <c r="GWR54" s="10"/>
      <c r="GWS54" s="10"/>
      <c r="GWT54" s="10"/>
      <c r="GWU54" s="10"/>
      <c r="GWV54" s="10"/>
      <c r="GWW54" s="10"/>
      <c r="GWX54" s="10"/>
      <c r="GWY54" s="10"/>
      <c r="GWZ54" s="10"/>
      <c r="GXA54" s="10"/>
      <c r="GXB54" s="10"/>
      <c r="GXC54" s="10"/>
      <c r="GXD54" s="10"/>
      <c r="GXE54" s="10"/>
      <c r="GXF54" s="10"/>
      <c r="GXG54" s="10"/>
      <c r="GXH54" s="10"/>
      <c r="GXI54" s="10"/>
      <c r="GXJ54" s="10"/>
      <c r="GXK54" s="10"/>
      <c r="GXL54" s="10"/>
      <c r="GXM54" s="10"/>
      <c r="GXN54" s="10"/>
      <c r="GXO54" s="10"/>
      <c r="GXP54" s="10"/>
      <c r="GXQ54" s="10"/>
      <c r="GXR54" s="10"/>
      <c r="GXS54" s="10"/>
      <c r="GXT54" s="10"/>
      <c r="GXU54" s="10"/>
      <c r="GXV54" s="10"/>
      <c r="GXW54" s="10"/>
      <c r="GXX54" s="10"/>
      <c r="GXY54" s="10"/>
      <c r="GXZ54" s="10"/>
      <c r="GYA54" s="10"/>
      <c r="GYB54" s="10"/>
      <c r="GYC54" s="10"/>
      <c r="GYD54" s="10"/>
      <c r="GYE54" s="10"/>
      <c r="GYF54" s="10"/>
      <c r="GYG54" s="10"/>
      <c r="GYH54" s="10"/>
      <c r="GYI54" s="10"/>
      <c r="GYJ54" s="10"/>
      <c r="GYK54" s="10"/>
      <c r="GYL54" s="10"/>
      <c r="GYM54" s="10"/>
      <c r="GYN54" s="10"/>
      <c r="GYO54" s="10"/>
      <c r="GYP54" s="10"/>
      <c r="GYQ54" s="10"/>
      <c r="GYR54" s="10"/>
      <c r="GYS54" s="10"/>
      <c r="GYT54" s="10"/>
      <c r="GYU54" s="10"/>
      <c r="GYV54" s="10"/>
      <c r="GYW54" s="10"/>
      <c r="GYX54" s="10"/>
      <c r="GYY54" s="10"/>
      <c r="GYZ54" s="10"/>
      <c r="GZA54" s="10"/>
      <c r="GZB54" s="10"/>
      <c r="GZC54" s="10"/>
      <c r="GZD54" s="10"/>
      <c r="GZE54" s="10"/>
      <c r="GZF54" s="10"/>
      <c r="GZG54" s="10"/>
      <c r="GZH54" s="10"/>
      <c r="GZI54" s="10"/>
      <c r="GZJ54" s="10"/>
      <c r="GZK54" s="10"/>
      <c r="GZL54" s="10"/>
      <c r="GZM54" s="10"/>
      <c r="GZN54" s="10"/>
      <c r="GZO54" s="10"/>
      <c r="GZP54" s="10"/>
      <c r="GZQ54" s="10"/>
      <c r="GZR54" s="10"/>
      <c r="GZS54" s="10"/>
      <c r="GZT54" s="10"/>
      <c r="GZU54" s="10"/>
      <c r="GZV54" s="10"/>
      <c r="GZW54" s="10"/>
      <c r="GZX54" s="10"/>
      <c r="GZY54" s="10"/>
      <c r="GZZ54" s="10"/>
      <c r="HAA54" s="10"/>
      <c r="HAB54" s="10"/>
      <c r="HAC54" s="10"/>
      <c r="HAD54" s="10"/>
      <c r="HAE54" s="10"/>
      <c r="HAF54" s="10"/>
      <c r="HAG54" s="10"/>
      <c r="HAH54" s="10"/>
      <c r="HAI54" s="10"/>
      <c r="HAJ54" s="10"/>
      <c r="HAK54" s="10"/>
      <c r="HAL54" s="10"/>
      <c r="HAM54" s="10"/>
      <c r="HAN54" s="10"/>
      <c r="HAO54" s="10"/>
      <c r="HAP54" s="10"/>
      <c r="HAQ54" s="10"/>
      <c r="HAR54" s="10"/>
      <c r="HAS54" s="10"/>
      <c r="HAT54" s="10"/>
      <c r="HAU54" s="10"/>
      <c r="HAV54" s="10"/>
      <c r="HAW54" s="10"/>
      <c r="HAX54" s="10"/>
      <c r="HAY54" s="10"/>
      <c r="HAZ54" s="10"/>
      <c r="HBA54" s="10"/>
      <c r="HBB54" s="10"/>
      <c r="HBC54" s="10"/>
      <c r="HBD54" s="10"/>
      <c r="HBE54" s="10"/>
      <c r="HBF54" s="10"/>
      <c r="HBG54" s="10"/>
      <c r="HBH54" s="10"/>
      <c r="HBI54" s="10"/>
      <c r="HBJ54" s="10"/>
      <c r="HBK54" s="10"/>
      <c r="HBL54" s="10"/>
      <c r="HBM54" s="10"/>
      <c r="HBN54" s="10"/>
      <c r="HBO54" s="10"/>
      <c r="HBP54" s="10"/>
      <c r="HBQ54" s="10"/>
      <c r="HBR54" s="10"/>
      <c r="HBS54" s="10"/>
      <c r="HBT54" s="10"/>
      <c r="HBU54" s="10"/>
      <c r="HBV54" s="10"/>
      <c r="HBW54" s="10"/>
      <c r="HBX54" s="10"/>
      <c r="HBY54" s="10"/>
      <c r="HBZ54" s="10"/>
      <c r="HCA54" s="10"/>
      <c r="HCB54" s="10"/>
      <c r="HCC54" s="10"/>
      <c r="HCD54" s="10"/>
      <c r="HCE54" s="10"/>
      <c r="HCF54" s="10"/>
      <c r="HCG54" s="10"/>
      <c r="HCH54" s="10"/>
      <c r="HCI54" s="10"/>
      <c r="HCJ54" s="10"/>
      <c r="HCK54" s="10"/>
      <c r="HCL54" s="10"/>
      <c r="HCM54" s="10"/>
      <c r="HCN54" s="10"/>
      <c r="HCO54" s="10"/>
      <c r="HCP54" s="10"/>
      <c r="HCQ54" s="10"/>
      <c r="HCR54" s="10"/>
      <c r="HCS54" s="10"/>
      <c r="HCT54" s="10"/>
      <c r="HCU54" s="10"/>
      <c r="HCV54" s="10"/>
      <c r="HCW54" s="10"/>
      <c r="HCX54" s="10"/>
      <c r="HCY54" s="10"/>
      <c r="HCZ54" s="10"/>
      <c r="HDA54" s="10"/>
      <c r="HDB54" s="10"/>
      <c r="HDC54" s="10"/>
      <c r="HDD54" s="10"/>
      <c r="HDE54" s="10"/>
      <c r="HDF54" s="10"/>
      <c r="HDG54" s="10"/>
      <c r="HDH54" s="10"/>
      <c r="HDI54" s="10"/>
      <c r="HDJ54" s="10"/>
      <c r="HDK54" s="10"/>
      <c r="HDL54" s="10"/>
      <c r="HDM54" s="10"/>
      <c r="HDN54" s="10"/>
      <c r="HDO54" s="10"/>
      <c r="HDP54" s="10"/>
      <c r="HDQ54" s="10"/>
      <c r="HDR54" s="10"/>
      <c r="HDS54" s="10"/>
      <c r="HDT54" s="10"/>
      <c r="HDU54" s="10"/>
      <c r="HDV54" s="10"/>
      <c r="HDW54" s="10"/>
      <c r="HDX54" s="10"/>
      <c r="HDY54" s="10"/>
      <c r="HDZ54" s="10"/>
      <c r="HEA54" s="10"/>
      <c r="HEB54" s="10"/>
      <c r="HEC54" s="10"/>
      <c r="HED54" s="10"/>
      <c r="HEE54" s="10"/>
      <c r="HEF54" s="10"/>
      <c r="HEG54" s="10"/>
      <c r="HEH54" s="10"/>
      <c r="HEI54" s="10"/>
      <c r="HEJ54" s="10"/>
      <c r="HEK54" s="10"/>
      <c r="HEL54" s="10"/>
      <c r="HEM54" s="10"/>
      <c r="HEN54" s="10"/>
      <c r="HEO54" s="10"/>
      <c r="HEP54" s="10"/>
      <c r="HEQ54" s="10"/>
      <c r="HER54" s="10"/>
      <c r="HES54" s="10"/>
      <c r="HET54" s="10"/>
      <c r="HEU54" s="10"/>
      <c r="HEV54" s="10"/>
      <c r="HEW54" s="10"/>
      <c r="HEX54" s="10"/>
      <c r="HEY54" s="10"/>
      <c r="HEZ54" s="10"/>
      <c r="HFA54" s="10"/>
      <c r="HFB54" s="10"/>
      <c r="HFC54" s="10"/>
      <c r="HFD54" s="10"/>
      <c r="HFE54" s="10"/>
      <c r="HFF54" s="10"/>
      <c r="HFG54" s="10"/>
      <c r="HFH54" s="10"/>
      <c r="HFI54" s="10"/>
      <c r="HFJ54" s="10"/>
      <c r="HFK54" s="10"/>
      <c r="HFL54" s="10"/>
      <c r="HFM54" s="10"/>
      <c r="HFN54" s="10"/>
      <c r="HFO54" s="10"/>
      <c r="HFP54" s="10"/>
      <c r="HFQ54" s="10"/>
      <c r="HFR54" s="10"/>
      <c r="HFS54" s="10"/>
      <c r="HFT54" s="10"/>
      <c r="HFU54" s="10"/>
      <c r="HFV54" s="10"/>
      <c r="HFW54" s="10"/>
      <c r="HFX54" s="10"/>
      <c r="HFY54" s="10"/>
      <c r="HFZ54" s="10"/>
      <c r="HGA54" s="10"/>
      <c r="HGB54" s="10"/>
      <c r="HGC54" s="10"/>
      <c r="HGD54" s="10"/>
      <c r="HGE54" s="10"/>
      <c r="HGF54" s="10"/>
      <c r="HGG54" s="10"/>
      <c r="HGH54" s="10"/>
      <c r="HGI54" s="10"/>
      <c r="HGJ54" s="10"/>
      <c r="HGK54" s="10"/>
      <c r="HGL54" s="10"/>
      <c r="HGM54" s="10"/>
      <c r="HGN54" s="10"/>
      <c r="HGO54" s="10"/>
      <c r="HGP54" s="10"/>
      <c r="HGQ54" s="10"/>
      <c r="HGR54" s="10"/>
      <c r="HGS54" s="10"/>
      <c r="HGT54" s="10"/>
      <c r="HGU54" s="10"/>
      <c r="HGV54" s="10"/>
      <c r="HGW54" s="10"/>
      <c r="HGX54" s="10"/>
      <c r="HGY54" s="10"/>
      <c r="HGZ54" s="10"/>
      <c r="HHA54" s="10"/>
      <c r="HHB54" s="10"/>
      <c r="HHC54" s="10"/>
      <c r="HHD54" s="10"/>
      <c r="HHE54" s="10"/>
      <c r="HHF54" s="10"/>
      <c r="HHG54" s="10"/>
      <c r="HHH54" s="10"/>
      <c r="HHI54" s="10"/>
      <c r="HHJ54" s="10"/>
      <c r="HHK54" s="10"/>
      <c r="HHL54" s="10"/>
      <c r="HHM54" s="10"/>
      <c r="HHN54" s="10"/>
      <c r="HHO54" s="10"/>
      <c r="HHP54" s="10"/>
      <c r="HHQ54" s="10"/>
      <c r="HHR54" s="10"/>
      <c r="HHS54" s="10"/>
      <c r="HHT54" s="10"/>
      <c r="HHU54" s="10"/>
      <c r="HHV54" s="10"/>
      <c r="HHW54" s="10"/>
      <c r="HHX54" s="10"/>
      <c r="HHY54" s="10"/>
      <c r="HHZ54" s="10"/>
      <c r="HIA54" s="10"/>
      <c r="HIB54" s="10"/>
      <c r="HIC54" s="10"/>
      <c r="HID54" s="10"/>
      <c r="HIE54" s="10"/>
      <c r="HIF54" s="10"/>
      <c r="HIG54" s="10"/>
      <c r="HIH54" s="10"/>
      <c r="HII54" s="10"/>
      <c r="HIJ54" s="10"/>
      <c r="HIK54" s="10"/>
      <c r="HIL54" s="10"/>
      <c r="HIM54" s="10"/>
      <c r="HIN54" s="10"/>
      <c r="HIO54" s="10"/>
      <c r="HIP54" s="10"/>
      <c r="HIQ54" s="10"/>
      <c r="HIR54" s="10"/>
      <c r="HIS54" s="10"/>
      <c r="HIT54" s="10"/>
      <c r="HIU54" s="10"/>
      <c r="HIV54" s="10"/>
      <c r="HIW54" s="10"/>
      <c r="HIX54" s="10"/>
      <c r="HIY54" s="10"/>
      <c r="HIZ54" s="10"/>
      <c r="HJA54" s="10"/>
      <c r="HJB54" s="10"/>
      <c r="HJC54" s="10"/>
      <c r="HJD54" s="10"/>
      <c r="HJE54" s="10"/>
      <c r="HJF54" s="10"/>
      <c r="HJG54" s="10"/>
      <c r="HJH54" s="10"/>
      <c r="HJI54" s="10"/>
      <c r="HJJ54" s="10"/>
      <c r="HJK54" s="10"/>
      <c r="HJL54" s="10"/>
      <c r="HJM54" s="10"/>
      <c r="HJN54" s="10"/>
      <c r="HJO54" s="10"/>
      <c r="HJP54" s="10"/>
      <c r="HJQ54" s="10"/>
      <c r="HJR54" s="10"/>
      <c r="HJS54" s="10"/>
      <c r="HJT54" s="10"/>
      <c r="HJU54" s="10"/>
      <c r="HJV54" s="10"/>
      <c r="HJW54" s="10"/>
      <c r="HJX54" s="10"/>
      <c r="HJY54" s="10"/>
      <c r="HJZ54" s="10"/>
      <c r="HKA54" s="10"/>
      <c r="HKB54" s="10"/>
      <c r="HKC54" s="10"/>
      <c r="HKD54" s="10"/>
      <c r="HKE54" s="10"/>
      <c r="HKF54" s="10"/>
      <c r="HKG54" s="10"/>
      <c r="HKH54" s="10"/>
      <c r="HKI54" s="10"/>
      <c r="HKJ54" s="10"/>
      <c r="HKK54" s="10"/>
      <c r="HKL54" s="10"/>
      <c r="HKM54" s="10"/>
      <c r="HKN54" s="10"/>
      <c r="HKO54" s="10"/>
      <c r="HKP54" s="10"/>
      <c r="HKQ54" s="10"/>
      <c r="HKR54" s="10"/>
      <c r="HKS54" s="10"/>
      <c r="HKT54" s="10"/>
      <c r="HKU54" s="10"/>
      <c r="HKV54" s="10"/>
      <c r="HKW54" s="10"/>
      <c r="HKX54" s="10"/>
      <c r="HKY54" s="10"/>
      <c r="HKZ54" s="10"/>
      <c r="HLA54" s="10"/>
      <c r="HLB54" s="10"/>
      <c r="HLC54" s="10"/>
      <c r="HLD54" s="10"/>
      <c r="HLE54" s="10"/>
      <c r="HLF54" s="10"/>
      <c r="HLG54" s="10"/>
      <c r="HLH54" s="10"/>
      <c r="HLI54" s="10"/>
      <c r="HLJ54" s="10"/>
      <c r="HLK54" s="10"/>
      <c r="HLL54" s="10"/>
      <c r="HLM54" s="10"/>
      <c r="HLN54" s="10"/>
      <c r="HLO54" s="10"/>
      <c r="HLP54" s="10"/>
      <c r="HLQ54" s="10"/>
      <c r="HLR54" s="10"/>
      <c r="HLS54" s="10"/>
      <c r="HLT54" s="10"/>
      <c r="HLU54" s="10"/>
      <c r="HLV54" s="10"/>
      <c r="HLW54" s="10"/>
      <c r="HLX54" s="10"/>
      <c r="HLY54" s="10"/>
      <c r="HLZ54" s="10"/>
      <c r="HMA54" s="10"/>
      <c r="HMB54" s="10"/>
      <c r="HMC54" s="10"/>
      <c r="HMD54" s="10"/>
      <c r="HME54" s="10"/>
      <c r="HMF54" s="10"/>
      <c r="HMG54" s="10"/>
      <c r="HMH54" s="10"/>
      <c r="HMI54" s="10"/>
      <c r="HMJ54" s="10"/>
      <c r="HMK54" s="10"/>
      <c r="HML54" s="10"/>
      <c r="HMM54" s="10"/>
      <c r="HMN54" s="10"/>
      <c r="HMO54" s="10"/>
      <c r="HMP54" s="10"/>
      <c r="HMQ54" s="10"/>
      <c r="HMR54" s="10"/>
      <c r="HMS54" s="10"/>
      <c r="HMT54" s="10"/>
      <c r="HMU54" s="10"/>
      <c r="HMV54" s="10"/>
      <c r="HMW54" s="10"/>
      <c r="HMX54" s="10"/>
      <c r="HMY54" s="10"/>
      <c r="HMZ54" s="10"/>
      <c r="HNA54" s="10"/>
      <c r="HNB54" s="10"/>
      <c r="HNC54" s="10"/>
      <c r="HND54" s="10"/>
      <c r="HNE54" s="10"/>
      <c r="HNF54" s="10"/>
      <c r="HNG54" s="10"/>
      <c r="HNH54" s="10"/>
      <c r="HNI54" s="10"/>
      <c r="HNJ54" s="10"/>
      <c r="HNK54" s="10"/>
      <c r="HNL54" s="10"/>
      <c r="HNM54" s="10"/>
      <c r="HNN54" s="10"/>
      <c r="HNO54" s="10"/>
      <c r="HNP54" s="10"/>
      <c r="HNQ54" s="10"/>
      <c r="HNR54" s="10"/>
      <c r="HNS54" s="10"/>
      <c r="HNT54" s="10"/>
      <c r="HNU54" s="10"/>
      <c r="HNV54" s="10"/>
      <c r="HNW54" s="10"/>
      <c r="HNX54" s="10"/>
      <c r="HNY54" s="10"/>
      <c r="HNZ54" s="10"/>
      <c r="HOA54" s="10"/>
      <c r="HOB54" s="10"/>
      <c r="HOC54" s="10"/>
      <c r="HOD54" s="10"/>
      <c r="HOE54" s="10"/>
      <c r="HOF54" s="10"/>
      <c r="HOG54" s="10"/>
      <c r="HOH54" s="10"/>
      <c r="HOI54" s="10"/>
      <c r="HOJ54" s="10"/>
      <c r="HOK54" s="10"/>
      <c r="HOL54" s="10"/>
      <c r="HOM54" s="10"/>
      <c r="HON54" s="10"/>
      <c r="HOO54" s="10"/>
      <c r="HOP54" s="10"/>
      <c r="HOQ54" s="10"/>
      <c r="HOR54" s="10"/>
      <c r="HOS54" s="10"/>
      <c r="HOT54" s="10"/>
      <c r="HOU54" s="10"/>
      <c r="HOV54" s="10"/>
      <c r="HOW54" s="10"/>
      <c r="HOX54" s="10"/>
      <c r="HOY54" s="10"/>
      <c r="HOZ54" s="10"/>
      <c r="HPA54" s="10"/>
      <c r="HPB54" s="10"/>
      <c r="HPC54" s="10"/>
      <c r="HPD54" s="10"/>
      <c r="HPE54" s="10"/>
      <c r="HPF54" s="10"/>
      <c r="HPG54" s="10"/>
      <c r="HPH54" s="10"/>
      <c r="HPI54" s="10"/>
      <c r="HPJ54" s="10"/>
      <c r="HPK54" s="10"/>
      <c r="HPL54" s="10"/>
      <c r="HPM54" s="10"/>
      <c r="HPN54" s="10"/>
      <c r="HPO54" s="10"/>
      <c r="HPP54" s="10"/>
      <c r="HPQ54" s="10"/>
      <c r="HPR54" s="10"/>
      <c r="HPS54" s="10"/>
      <c r="HPT54" s="10"/>
      <c r="HPU54" s="10"/>
      <c r="HPV54" s="10"/>
      <c r="HPW54" s="10"/>
      <c r="HPX54" s="10"/>
      <c r="HPY54" s="10"/>
      <c r="HPZ54" s="10"/>
      <c r="HQA54" s="10"/>
      <c r="HQB54" s="10"/>
      <c r="HQC54" s="10"/>
      <c r="HQD54" s="10"/>
      <c r="HQE54" s="10"/>
      <c r="HQF54" s="10"/>
      <c r="HQG54" s="10"/>
      <c r="HQH54" s="10"/>
      <c r="HQI54" s="10"/>
      <c r="HQJ54" s="10"/>
      <c r="HQK54" s="10"/>
      <c r="HQL54" s="10"/>
      <c r="HQM54" s="10"/>
      <c r="HQN54" s="10"/>
      <c r="HQO54" s="10"/>
      <c r="HQP54" s="10"/>
      <c r="HQQ54" s="10"/>
      <c r="HQR54" s="10"/>
      <c r="HQS54" s="10"/>
      <c r="HQT54" s="10"/>
      <c r="HQU54" s="10"/>
      <c r="HQV54" s="10"/>
      <c r="HQW54" s="10"/>
      <c r="HQX54" s="10"/>
      <c r="HQY54" s="10"/>
      <c r="HQZ54" s="10"/>
      <c r="HRA54" s="10"/>
      <c r="HRB54" s="10"/>
      <c r="HRC54" s="10"/>
      <c r="HRD54" s="10"/>
      <c r="HRE54" s="10"/>
      <c r="HRF54" s="10"/>
      <c r="HRG54" s="10"/>
      <c r="HRH54" s="10"/>
      <c r="HRI54" s="10"/>
      <c r="HRJ54" s="10"/>
      <c r="HRK54" s="10"/>
      <c r="HRL54" s="10"/>
      <c r="HRM54" s="10"/>
      <c r="HRN54" s="10"/>
      <c r="HRO54" s="10"/>
      <c r="HRP54" s="10"/>
      <c r="HRQ54" s="10"/>
      <c r="HRR54" s="10"/>
      <c r="HRS54" s="10"/>
      <c r="HRT54" s="10"/>
      <c r="HRU54" s="10"/>
      <c r="HRV54" s="10"/>
      <c r="HRW54" s="10"/>
      <c r="HRX54" s="10"/>
      <c r="HRY54" s="10"/>
      <c r="HRZ54" s="10"/>
      <c r="HSA54" s="10"/>
      <c r="HSB54" s="10"/>
      <c r="HSC54" s="10"/>
      <c r="HSD54" s="10"/>
      <c r="HSE54" s="10"/>
      <c r="HSF54" s="10"/>
      <c r="HSG54" s="10"/>
      <c r="HSH54" s="10"/>
      <c r="HSI54" s="10"/>
      <c r="HSJ54" s="10"/>
      <c r="HSK54" s="10"/>
      <c r="HSL54" s="10"/>
      <c r="HSM54" s="10"/>
      <c r="HSN54" s="10"/>
      <c r="HSO54" s="10"/>
      <c r="HSP54" s="10"/>
      <c r="HSQ54" s="10"/>
      <c r="HSR54" s="10"/>
      <c r="HSS54" s="10"/>
      <c r="HST54" s="10"/>
      <c r="HSU54" s="10"/>
      <c r="HSV54" s="10"/>
      <c r="HSW54" s="10"/>
      <c r="HSX54" s="10"/>
      <c r="HSY54" s="10"/>
      <c r="HSZ54" s="10"/>
      <c r="HTA54" s="10"/>
      <c r="HTB54" s="10"/>
      <c r="HTC54" s="10"/>
      <c r="HTD54" s="10"/>
      <c r="HTE54" s="10"/>
      <c r="HTF54" s="10"/>
      <c r="HTG54" s="10"/>
      <c r="HTH54" s="10"/>
      <c r="HTI54" s="10"/>
      <c r="HTJ54" s="10"/>
      <c r="HTK54" s="10"/>
      <c r="HTL54" s="10"/>
      <c r="HTM54" s="10"/>
      <c r="HTN54" s="10"/>
      <c r="HTO54" s="10"/>
      <c r="HTP54" s="10"/>
      <c r="HTQ54" s="10"/>
      <c r="HTR54" s="10"/>
      <c r="HTS54" s="10"/>
      <c r="HTT54" s="10"/>
      <c r="HTU54" s="10"/>
      <c r="HTV54" s="10"/>
      <c r="HTW54" s="10"/>
      <c r="HTX54" s="10"/>
      <c r="HTY54" s="10"/>
      <c r="HTZ54" s="10"/>
      <c r="HUA54" s="10"/>
      <c r="HUB54" s="10"/>
      <c r="HUC54" s="10"/>
      <c r="HUD54" s="10"/>
      <c r="HUE54" s="10"/>
      <c r="HUF54" s="10"/>
      <c r="HUG54" s="10"/>
      <c r="HUH54" s="10"/>
      <c r="HUI54" s="10"/>
      <c r="HUJ54" s="10"/>
      <c r="HUK54" s="10"/>
      <c r="HUL54" s="10"/>
      <c r="HUM54" s="10"/>
      <c r="HUN54" s="10"/>
      <c r="HUO54" s="10"/>
      <c r="HUP54" s="10"/>
      <c r="HUQ54" s="10"/>
      <c r="HUR54" s="10"/>
      <c r="HUS54" s="10"/>
      <c r="HUT54" s="10"/>
      <c r="HUU54" s="10"/>
      <c r="HUV54" s="10"/>
      <c r="HUW54" s="10"/>
      <c r="HUX54" s="10"/>
      <c r="HUY54" s="10"/>
      <c r="HUZ54" s="10"/>
      <c r="HVA54" s="10"/>
      <c r="HVB54" s="10"/>
      <c r="HVC54" s="10"/>
      <c r="HVD54" s="10"/>
      <c r="HVE54" s="10"/>
      <c r="HVF54" s="10"/>
      <c r="HVG54" s="10"/>
      <c r="HVH54" s="10"/>
      <c r="HVI54" s="10"/>
      <c r="HVJ54" s="10"/>
      <c r="HVK54" s="10"/>
      <c r="HVL54" s="10"/>
      <c r="HVM54" s="10"/>
      <c r="HVN54" s="10"/>
      <c r="HVO54" s="10"/>
      <c r="HVP54" s="10"/>
      <c r="HVQ54" s="10"/>
      <c r="HVR54" s="10"/>
      <c r="HVS54" s="10"/>
      <c r="HVT54" s="10"/>
      <c r="HVU54" s="10"/>
      <c r="HVV54" s="10"/>
      <c r="HVW54" s="10"/>
      <c r="HVX54" s="10"/>
      <c r="HVY54" s="10"/>
      <c r="HVZ54" s="10"/>
      <c r="HWA54" s="10"/>
      <c r="HWB54" s="10"/>
      <c r="HWC54" s="10"/>
      <c r="HWD54" s="10"/>
      <c r="HWE54" s="10"/>
      <c r="HWF54" s="10"/>
      <c r="HWG54" s="10"/>
      <c r="HWH54" s="10"/>
      <c r="HWI54" s="10"/>
      <c r="HWJ54" s="10"/>
      <c r="HWK54" s="10"/>
      <c r="HWL54" s="10"/>
      <c r="HWM54" s="10"/>
      <c r="HWN54" s="10"/>
      <c r="HWO54" s="10"/>
      <c r="HWP54" s="10"/>
      <c r="HWQ54" s="10"/>
      <c r="HWR54" s="10"/>
      <c r="HWS54" s="10"/>
      <c r="HWT54" s="10"/>
      <c r="HWU54" s="10"/>
      <c r="HWV54" s="10"/>
      <c r="HWW54" s="10"/>
      <c r="HWX54" s="10"/>
      <c r="HWY54" s="10"/>
      <c r="HWZ54" s="10"/>
      <c r="HXA54" s="10"/>
      <c r="HXB54" s="10"/>
      <c r="HXC54" s="10"/>
      <c r="HXD54" s="10"/>
      <c r="HXE54" s="10"/>
      <c r="HXF54" s="10"/>
      <c r="HXG54" s="10"/>
      <c r="HXH54" s="10"/>
      <c r="HXI54" s="10"/>
      <c r="HXJ54" s="10"/>
      <c r="HXK54" s="10"/>
      <c r="HXL54" s="10"/>
      <c r="HXM54" s="10"/>
      <c r="HXN54" s="10"/>
      <c r="HXO54" s="10"/>
      <c r="HXP54" s="10"/>
      <c r="HXQ54" s="10"/>
      <c r="HXR54" s="10"/>
      <c r="HXS54" s="10"/>
      <c r="HXT54" s="10"/>
      <c r="HXU54" s="10"/>
      <c r="HXV54" s="10"/>
      <c r="HXW54" s="10"/>
      <c r="HXX54" s="10"/>
      <c r="HXY54" s="10"/>
      <c r="HXZ54" s="10"/>
      <c r="HYA54" s="10"/>
      <c r="HYB54" s="10"/>
      <c r="HYC54" s="10"/>
      <c r="HYD54" s="10"/>
      <c r="HYE54" s="10"/>
      <c r="HYF54" s="10"/>
      <c r="HYG54" s="10"/>
      <c r="HYH54" s="10"/>
      <c r="HYI54" s="10"/>
      <c r="HYJ54" s="10"/>
      <c r="HYK54" s="10"/>
      <c r="HYL54" s="10"/>
      <c r="HYM54" s="10"/>
      <c r="HYN54" s="10"/>
      <c r="HYO54" s="10"/>
      <c r="HYP54" s="10"/>
      <c r="HYQ54" s="10"/>
      <c r="HYR54" s="10"/>
      <c r="HYS54" s="10"/>
      <c r="HYT54" s="10"/>
      <c r="HYU54" s="10"/>
      <c r="HYV54" s="10"/>
      <c r="HYW54" s="10"/>
      <c r="HYX54" s="10"/>
      <c r="HYY54" s="10"/>
      <c r="HYZ54" s="10"/>
      <c r="HZA54" s="10"/>
      <c r="HZB54" s="10"/>
      <c r="HZC54" s="10"/>
      <c r="HZD54" s="10"/>
      <c r="HZE54" s="10"/>
      <c r="HZF54" s="10"/>
      <c r="HZG54" s="10"/>
      <c r="HZH54" s="10"/>
      <c r="HZI54" s="10"/>
      <c r="HZJ54" s="10"/>
      <c r="HZK54" s="10"/>
      <c r="HZL54" s="10"/>
      <c r="HZM54" s="10"/>
      <c r="HZN54" s="10"/>
      <c r="HZO54" s="10"/>
      <c r="HZP54" s="10"/>
      <c r="HZQ54" s="10"/>
      <c r="HZR54" s="10"/>
      <c r="HZS54" s="10"/>
      <c r="HZT54" s="10"/>
      <c r="HZU54" s="10"/>
      <c r="HZV54" s="10"/>
      <c r="HZW54" s="10"/>
      <c r="HZX54" s="10"/>
      <c r="HZY54" s="10"/>
      <c r="HZZ54" s="10"/>
      <c r="IAA54" s="10"/>
      <c r="IAB54" s="10"/>
      <c r="IAC54" s="10"/>
      <c r="IAD54" s="10"/>
      <c r="IAE54" s="10"/>
      <c r="IAF54" s="10"/>
      <c r="IAG54" s="10"/>
      <c r="IAH54" s="10"/>
      <c r="IAI54" s="10"/>
      <c r="IAJ54" s="10"/>
      <c r="IAK54" s="10"/>
      <c r="IAL54" s="10"/>
      <c r="IAM54" s="10"/>
      <c r="IAN54" s="10"/>
      <c r="IAO54" s="10"/>
      <c r="IAP54" s="10"/>
      <c r="IAQ54" s="10"/>
      <c r="IAR54" s="10"/>
      <c r="IAS54" s="10"/>
      <c r="IAT54" s="10"/>
      <c r="IAU54" s="10"/>
      <c r="IAV54" s="10"/>
      <c r="IAW54" s="10"/>
      <c r="IAX54" s="10"/>
      <c r="IAY54" s="10"/>
      <c r="IAZ54" s="10"/>
      <c r="IBA54" s="10"/>
      <c r="IBB54" s="10"/>
      <c r="IBC54" s="10"/>
      <c r="IBD54" s="10"/>
      <c r="IBE54" s="10"/>
      <c r="IBF54" s="10"/>
      <c r="IBG54" s="10"/>
      <c r="IBH54" s="10"/>
      <c r="IBI54" s="10"/>
      <c r="IBJ54" s="10"/>
      <c r="IBK54" s="10"/>
      <c r="IBL54" s="10"/>
      <c r="IBM54" s="10"/>
      <c r="IBN54" s="10"/>
      <c r="IBO54" s="10"/>
      <c r="IBP54" s="10"/>
      <c r="IBQ54" s="10"/>
      <c r="IBR54" s="10"/>
      <c r="IBS54" s="10"/>
      <c r="IBT54" s="10"/>
      <c r="IBU54" s="10"/>
      <c r="IBV54" s="10"/>
      <c r="IBW54" s="10"/>
      <c r="IBX54" s="10"/>
      <c r="IBY54" s="10"/>
      <c r="IBZ54" s="10"/>
      <c r="ICA54" s="10"/>
      <c r="ICB54" s="10"/>
      <c r="ICC54" s="10"/>
      <c r="ICD54" s="10"/>
      <c r="ICE54" s="10"/>
      <c r="ICF54" s="10"/>
      <c r="ICG54" s="10"/>
      <c r="ICH54" s="10"/>
      <c r="ICI54" s="10"/>
      <c r="ICJ54" s="10"/>
      <c r="ICK54" s="10"/>
      <c r="ICL54" s="10"/>
      <c r="ICM54" s="10"/>
      <c r="ICN54" s="10"/>
      <c r="ICO54" s="10"/>
      <c r="ICP54" s="10"/>
      <c r="ICQ54" s="10"/>
      <c r="ICR54" s="10"/>
      <c r="ICS54" s="10"/>
      <c r="ICT54" s="10"/>
      <c r="ICU54" s="10"/>
      <c r="ICV54" s="10"/>
      <c r="ICW54" s="10"/>
      <c r="ICX54" s="10"/>
      <c r="ICY54" s="10"/>
      <c r="ICZ54" s="10"/>
      <c r="IDA54" s="10"/>
      <c r="IDB54" s="10"/>
      <c r="IDC54" s="10"/>
      <c r="IDD54" s="10"/>
      <c r="IDE54" s="10"/>
      <c r="IDF54" s="10"/>
      <c r="IDG54" s="10"/>
      <c r="IDH54" s="10"/>
      <c r="IDI54" s="10"/>
      <c r="IDJ54" s="10"/>
      <c r="IDK54" s="10"/>
      <c r="IDL54" s="10"/>
      <c r="IDM54" s="10"/>
      <c r="IDN54" s="10"/>
      <c r="IDO54" s="10"/>
      <c r="IDP54" s="10"/>
      <c r="IDQ54" s="10"/>
      <c r="IDR54" s="10"/>
      <c r="IDS54" s="10"/>
      <c r="IDT54" s="10"/>
      <c r="IDU54" s="10"/>
      <c r="IDV54" s="10"/>
      <c r="IDW54" s="10"/>
      <c r="IDX54" s="10"/>
      <c r="IDY54" s="10"/>
      <c r="IDZ54" s="10"/>
      <c r="IEA54" s="10"/>
      <c r="IEB54" s="10"/>
      <c r="IEC54" s="10"/>
      <c r="IED54" s="10"/>
      <c r="IEE54" s="10"/>
      <c r="IEF54" s="10"/>
      <c r="IEG54" s="10"/>
      <c r="IEH54" s="10"/>
      <c r="IEI54" s="10"/>
      <c r="IEJ54" s="10"/>
      <c r="IEK54" s="10"/>
      <c r="IEL54" s="10"/>
      <c r="IEM54" s="10"/>
      <c r="IEN54" s="10"/>
      <c r="IEO54" s="10"/>
      <c r="IEP54" s="10"/>
      <c r="IEQ54" s="10"/>
      <c r="IER54" s="10"/>
      <c r="IES54" s="10"/>
      <c r="IET54" s="10"/>
      <c r="IEU54" s="10"/>
      <c r="IEV54" s="10"/>
      <c r="IEW54" s="10"/>
      <c r="IEX54" s="10"/>
      <c r="IEY54" s="10"/>
      <c r="IEZ54" s="10"/>
      <c r="IFA54" s="10"/>
      <c r="IFB54" s="10"/>
      <c r="IFC54" s="10"/>
      <c r="IFD54" s="10"/>
      <c r="IFE54" s="10"/>
      <c r="IFF54" s="10"/>
      <c r="IFG54" s="10"/>
      <c r="IFH54" s="10"/>
      <c r="IFI54" s="10"/>
      <c r="IFJ54" s="10"/>
      <c r="IFK54" s="10"/>
      <c r="IFL54" s="10"/>
      <c r="IFM54" s="10"/>
      <c r="IFN54" s="10"/>
      <c r="IFO54" s="10"/>
      <c r="IFP54" s="10"/>
      <c r="IFQ54" s="10"/>
      <c r="IFR54" s="10"/>
      <c r="IFS54" s="10"/>
      <c r="IFT54" s="10"/>
      <c r="IFU54" s="10"/>
      <c r="IFV54" s="10"/>
      <c r="IFW54" s="10"/>
      <c r="IFX54" s="10"/>
      <c r="IFY54" s="10"/>
      <c r="IFZ54" s="10"/>
      <c r="IGA54" s="10"/>
      <c r="IGB54" s="10"/>
      <c r="IGC54" s="10"/>
      <c r="IGD54" s="10"/>
      <c r="IGE54" s="10"/>
      <c r="IGF54" s="10"/>
      <c r="IGG54" s="10"/>
      <c r="IGH54" s="10"/>
      <c r="IGI54" s="10"/>
      <c r="IGJ54" s="10"/>
      <c r="IGK54" s="10"/>
      <c r="IGL54" s="10"/>
      <c r="IGM54" s="10"/>
      <c r="IGN54" s="10"/>
      <c r="IGO54" s="10"/>
      <c r="IGP54" s="10"/>
      <c r="IGQ54" s="10"/>
      <c r="IGR54" s="10"/>
      <c r="IGS54" s="10"/>
      <c r="IGT54" s="10"/>
      <c r="IGU54" s="10"/>
      <c r="IGV54" s="10"/>
      <c r="IGW54" s="10"/>
      <c r="IGX54" s="10"/>
      <c r="IGY54" s="10"/>
      <c r="IGZ54" s="10"/>
      <c r="IHA54" s="10"/>
      <c r="IHB54" s="10"/>
      <c r="IHC54" s="10"/>
      <c r="IHD54" s="10"/>
      <c r="IHE54" s="10"/>
      <c r="IHF54" s="10"/>
      <c r="IHG54" s="10"/>
      <c r="IHH54" s="10"/>
      <c r="IHI54" s="10"/>
      <c r="IHJ54" s="10"/>
      <c r="IHK54" s="10"/>
      <c r="IHL54" s="10"/>
      <c r="IHM54" s="10"/>
      <c r="IHN54" s="10"/>
      <c r="IHO54" s="10"/>
      <c r="IHP54" s="10"/>
      <c r="IHQ54" s="10"/>
      <c r="IHR54" s="10"/>
      <c r="IHS54" s="10"/>
      <c r="IHT54" s="10"/>
      <c r="IHU54" s="10"/>
      <c r="IHV54" s="10"/>
      <c r="IHW54" s="10"/>
      <c r="IHX54" s="10"/>
      <c r="IHY54" s="10"/>
      <c r="IHZ54" s="10"/>
      <c r="IIA54" s="10"/>
      <c r="IIB54" s="10"/>
      <c r="IIC54" s="10"/>
      <c r="IID54" s="10"/>
      <c r="IIE54" s="10"/>
      <c r="IIF54" s="10"/>
      <c r="IIG54" s="10"/>
      <c r="IIH54" s="10"/>
      <c r="III54" s="10"/>
      <c r="IIJ54" s="10"/>
      <c r="IIK54" s="10"/>
      <c r="IIL54" s="10"/>
      <c r="IIM54" s="10"/>
      <c r="IIN54" s="10"/>
      <c r="IIO54" s="10"/>
      <c r="IIP54" s="10"/>
      <c r="IIQ54" s="10"/>
      <c r="IIR54" s="10"/>
      <c r="IIS54" s="10"/>
      <c r="IIT54" s="10"/>
      <c r="IIU54" s="10"/>
      <c r="IIV54" s="10"/>
      <c r="IIW54" s="10"/>
      <c r="IIX54" s="10"/>
      <c r="IIY54" s="10"/>
      <c r="IIZ54" s="10"/>
      <c r="IJA54" s="10"/>
      <c r="IJB54" s="10"/>
      <c r="IJC54" s="10"/>
      <c r="IJD54" s="10"/>
      <c r="IJE54" s="10"/>
      <c r="IJF54" s="10"/>
      <c r="IJG54" s="10"/>
      <c r="IJH54" s="10"/>
      <c r="IJI54" s="10"/>
      <c r="IJJ54" s="10"/>
      <c r="IJK54" s="10"/>
      <c r="IJL54" s="10"/>
      <c r="IJM54" s="10"/>
      <c r="IJN54" s="10"/>
      <c r="IJO54" s="10"/>
      <c r="IJP54" s="10"/>
      <c r="IJQ54" s="10"/>
      <c r="IJR54" s="10"/>
      <c r="IJS54" s="10"/>
      <c r="IJT54" s="10"/>
      <c r="IJU54" s="10"/>
      <c r="IJV54" s="10"/>
      <c r="IJW54" s="10"/>
      <c r="IJX54" s="10"/>
      <c r="IJY54" s="10"/>
      <c r="IJZ54" s="10"/>
      <c r="IKA54" s="10"/>
      <c r="IKB54" s="10"/>
      <c r="IKC54" s="10"/>
      <c r="IKD54" s="10"/>
      <c r="IKE54" s="10"/>
      <c r="IKF54" s="10"/>
      <c r="IKG54" s="10"/>
      <c r="IKH54" s="10"/>
      <c r="IKI54" s="10"/>
      <c r="IKJ54" s="10"/>
      <c r="IKK54" s="10"/>
      <c r="IKL54" s="10"/>
      <c r="IKM54" s="10"/>
      <c r="IKN54" s="10"/>
      <c r="IKO54" s="10"/>
      <c r="IKP54" s="10"/>
      <c r="IKQ54" s="10"/>
      <c r="IKR54" s="10"/>
      <c r="IKS54" s="10"/>
      <c r="IKT54" s="10"/>
      <c r="IKU54" s="10"/>
      <c r="IKV54" s="10"/>
      <c r="IKW54" s="10"/>
      <c r="IKX54" s="10"/>
      <c r="IKY54" s="10"/>
      <c r="IKZ54" s="10"/>
      <c r="ILA54" s="10"/>
      <c r="ILB54" s="10"/>
      <c r="ILC54" s="10"/>
      <c r="ILD54" s="10"/>
      <c r="ILE54" s="10"/>
      <c r="ILF54" s="10"/>
      <c r="ILG54" s="10"/>
      <c r="ILH54" s="10"/>
      <c r="ILI54" s="10"/>
      <c r="ILJ54" s="10"/>
      <c r="ILK54" s="10"/>
      <c r="ILL54" s="10"/>
      <c r="ILM54" s="10"/>
      <c r="ILN54" s="10"/>
      <c r="ILO54" s="10"/>
      <c r="ILP54" s="10"/>
      <c r="ILQ54" s="10"/>
      <c r="ILR54" s="10"/>
      <c r="ILS54" s="10"/>
      <c r="ILT54" s="10"/>
      <c r="ILU54" s="10"/>
      <c r="ILV54" s="10"/>
      <c r="ILW54" s="10"/>
      <c r="ILX54" s="10"/>
      <c r="ILY54" s="10"/>
      <c r="ILZ54" s="10"/>
      <c r="IMA54" s="10"/>
      <c r="IMB54" s="10"/>
      <c r="IMC54" s="10"/>
      <c r="IMD54" s="10"/>
      <c r="IME54" s="10"/>
      <c r="IMF54" s="10"/>
      <c r="IMG54" s="10"/>
      <c r="IMH54" s="10"/>
      <c r="IMI54" s="10"/>
      <c r="IMJ54" s="10"/>
      <c r="IMK54" s="10"/>
      <c r="IML54" s="10"/>
      <c r="IMM54" s="10"/>
      <c r="IMN54" s="10"/>
      <c r="IMO54" s="10"/>
      <c r="IMP54" s="10"/>
      <c r="IMQ54" s="10"/>
      <c r="IMR54" s="10"/>
      <c r="IMS54" s="10"/>
      <c r="IMT54" s="10"/>
      <c r="IMU54" s="10"/>
      <c r="IMV54" s="10"/>
      <c r="IMW54" s="10"/>
      <c r="IMX54" s="10"/>
      <c r="IMY54" s="10"/>
      <c r="IMZ54" s="10"/>
      <c r="INA54" s="10"/>
      <c r="INB54" s="10"/>
      <c r="INC54" s="10"/>
      <c r="IND54" s="10"/>
      <c r="INE54" s="10"/>
      <c r="INF54" s="10"/>
      <c r="ING54" s="10"/>
      <c r="INH54" s="10"/>
      <c r="INI54" s="10"/>
      <c r="INJ54" s="10"/>
      <c r="INK54" s="10"/>
      <c r="INL54" s="10"/>
      <c r="INM54" s="10"/>
      <c r="INN54" s="10"/>
      <c r="INO54" s="10"/>
      <c r="INP54" s="10"/>
      <c r="INQ54" s="10"/>
      <c r="INR54" s="10"/>
      <c r="INS54" s="10"/>
      <c r="INT54" s="10"/>
      <c r="INU54" s="10"/>
      <c r="INV54" s="10"/>
      <c r="INW54" s="10"/>
      <c r="INX54" s="10"/>
      <c r="INY54" s="10"/>
      <c r="INZ54" s="10"/>
      <c r="IOA54" s="10"/>
      <c r="IOB54" s="10"/>
      <c r="IOC54" s="10"/>
      <c r="IOD54" s="10"/>
      <c r="IOE54" s="10"/>
      <c r="IOF54" s="10"/>
      <c r="IOG54" s="10"/>
      <c r="IOH54" s="10"/>
      <c r="IOI54" s="10"/>
      <c r="IOJ54" s="10"/>
      <c r="IOK54" s="10"/>
      <c r="IOL54" s="10"/>
      <c r="IOM54" s="10"/>
      <c r="ION54" s="10"/>
      <c r="IOO54" s="10"/>
      <c r="IOP54" s="10"/>
      <c r="IOQ54" s="10"/>
      <c r="IOR54" s="10"/>
      <c r="IOS54" s="10"/>
      <c r="IOT54" s="10"/>
      <c r="IOU54" s="10"/>
      <c r="IOV54" s="10"/>
      <c r="IOW54" s="10"/>
      <c r="IOX54" s="10"/>
      <c r="IOY54" s="10"/>
      <c r="IOZ54" s="10"/>
      <c r="IPA54" s="10"/>
      <c r="IPB54" s="10"/>
      <c r="IPC54" s="10"/>
      <c r="IPD54" s="10"/>
      <c r="IPE54" s="10"/>
      <c r="IPF54" s="10"/>
      <c r="IPG54" s="10"/>
      <c r="IPH54" s="10"/>
      <c r="IPI54" s="10"/>
      <c r="IPJ54" s="10"/>
      <c r="IPK54" s="10"/>
      <c r="IPL54" s="10"/>
      <c r="IPM54" s="10"/>
      <c r="IPN54" s="10"/>
      <c r="IPO54" s="10"/>
      <c r="IPP54" s="10"/>
      <c r="IPQ54" s="10"/>
      <c r="IPR54" s="10"/>
      <c r="IPS54" s="10"/>
      <c r="IPT54" s="10"/>
      <c r="IPU54" s="10"/>
      <c r="IPV54" s="10"/>
      <c r="IPW54" s="10"/>
      <c r="IPX54" s="10"/>
      <c r="IPY54" s="10"/>
      <c r="IPZ54" s="10"/>
      <c r="IQA54" s="10"/>
      <c r="IQB54" s="10"/>
      <c r="IQC54" s="10"/>
      <c r="IQD54" s="10"/>
      <c r="IQE54" s="10"/>
      <c r="IQF54" s="10"/>
      <c r="IQG54" s="10"/>
      <c r="IQH54" s="10"/>
      <c r="IQI54" s="10"/>
      <c r="IQJ54" s="10"/>
      <c r="IQK54" s="10"/>
      <c r="IQL54" s="10"/>
      <c r="IQM54" s="10"/>
      <c r="IQN54" s="10"/>
      <c r="IQO54" s="10"/>
      <c r="IQP54" s="10"/>
      <c r="IQQ54" s="10"/>
      <c r="IQR54" s="10"/>
      <c r="IQS54" s="10"/>
      <c r="IQT54" s="10"/>
      <c r="IQU54" s="10"/>
      <c r="IQV54" s="10"/>
      <c r="IQW54" s="10"/>
      <c r="IQX54" s="10"/>
      <c r="IQY54" s="10"/>
      <c r="IQZ54" s="10"/>
      <c r="IRA54" s="10"/>
      <c r="IRB54" s="10"/>
      <c r="IRC54" s="10"/>
      <c r="IRD54" s="10"/>
      <c r="IRE54" s="10"/>
      <c r="IRF54" s="10"/>
      <c r="IRG54" s="10"/>
      <c r="IRH54" s="10"/>
      <c r="IRI54" s="10"/>
      <c r="IRJ54" s="10"/>
      <c r="IRK54" s="10"/>
      <c r="IRL54" s="10"/>
      <c r="IRM54" s="10"/>
      <c r="IRN54" s="10"/>
      <c r="IRO54" s="10"/>
      <c r="IRP54" s="10"/>
      <c r="IRQ54" s="10"/>
      <c r="IRR54" s="10"/>
      <c r="IRS54" s="10"/>
      <c r="IRT54" s="10"/>
      <c r="IRU54" s="10"/>
      <c r="IRV54" s="10"/>
      <c r="IRW54" s="10"/>
      <c r="IRX54" s="10"/>
      <c r="IRY54" s="10"/>
      <c r="IRZ54" s="10"/>
      <c r="ISA54" s="10"/>
      <c r="ISB54" s="10"/>
      <c r="ISC54" s="10"/>
      <c r="ISD54" s="10"/>
      <c r="ISE54" s="10"/>
      <c r="ISF54" s="10"/>
      <c r="ISG54" s="10"/>
      <c r="ISH54" s="10"/>
      <c r="ISI54" s="10"/>
      <c r="ISJ54" s="10"/>
      <c r="ISK54" s="10"/>
      <c r="ISL54" s="10"/>
      <c r="ISM54" s="10"/>
      <c r="ISN54" s="10"/>
      <c r="ISO54" s="10"/>
      <c r="ISP54" s="10"/>
      <c r="ISQ54" s="10"/>
      <c r="ISR54" s="10"/>
      <c r="ISS54" s="10"/>
      <c r="IST54" s="10"/>
      <c r="ISU54" s="10"/>
      <c r="ISV54" s="10"/>
      <c r="ISW54" s="10"/>
      <c r="ISX54" s="10"/>
      <c r="ISY54" s="10"/>
      <c r="ISZ54" s="10"/>
      <c r="ITA54" s="10"/>
      <c r="ITB54" s="10"/>
      <c r="ITC54" s="10"/>
      <c r="ITD54" s="10"/>
      <c r="ITE54" s="10"/>
      <c r="ITF54" s="10"/>
      <c r="ITG54" s="10"/>
      <c r="ITH54" s="10"/>
      <c r="ITI54" s="10"/>
      <c r="ITJ54" s="10"/>
      <c r="ITK54" s="10"/>
      <c r="ITL54" s="10"/>
      <c r="ITM54" s="10"/>
      <c r="ITN54" s="10"/>
      <c r="ITO54" s="10"/>
      <c r="ITP54" s="10"/>
      <c r="ITQ54" s="10"/>
      <c r="ITR54" s="10"/>
      <c r="ITS54" s="10"/>
      <c r="ITT54" s="10"/>
      <c r="ITU54" s="10"/>
      <c r="ITV54" s="10"/>
      <c r="ITW54" s="10"/>
      <c r="ITX54" s="10"/>
      <c r="ITY54" s="10"/>
      <c r="ITZ54" s="10"/>
      <c r="IUA54" s="10"/>
      <c r="IUB54" s="10"/>
      <c r="IUC54" s="10"/>
      <c r="IUD54" s="10"/>
      <c r="IUE54" s="10"/>
      <c r="IUF54" s="10"/>
      <c r="IUG54" s="10"/>
      <c r="IUH54" s="10"/>
      <c r="IUI54" s="10"/>
      <c r="IUJ54" s="10"/>
      <c r="IUK54" s="10"/>
      <c r="IUL54" s="10"/>
      <c r="IUM54" s="10"/>
      <c r="IUN54" s="10"/>
      <c r="IUO54" s="10"/>
      <c r="IUP54" s="10"/>
      <c r="IUQ54" s="10"/>
      <c r="IUR54" s="10"/>
      <c r="IUS54" s="10"/>
      <c r="IUT54" s="10"/>
      <c r="IUU54" s="10"/>
      <c r="IUV54" s="10"/>
      <c r="IUW54" s="10"/>
      <c r="IUX54" s="10"/>
      <c r="IUY54" s="10"/>
      <c r="IUZ54" s="10"/>
      <c r="IVA54" s="10"/>
      <c r="IVB54" s="10"/>
      <c r="IVC54" s="10"/>
      <c r="IVD54" s="10"/>
      <c r="IVE54" s="10"/>
      <c r="IVF54" s="10"/>
      <c r="IVG54" s="10"/>
      <c r="IVH54" s="10"/>
      <c r="IVI54" s="10"/>
      <c r="IVJ54" s="10"/>
      <c r="IVK54" s="10"/>
      <c r="IVL54" s="10"/>
      <c r="IVM54" s="10"/>
      <c r="IVN54" s="10"/>
      <c r="IVO54" s="10"/>
      <c r="IVP54" s="10"/>
      <c r="IVQ54" s="10"/>
      <c r="IVR54" s="10"/>
      <c r="IVS54" s="10"/>
      <c r="IVT54" s="10"/>
      <c r="IVU54" s="10"/>
      <c r="IVV54" s="10"/>
      <c r="IVW54" s="10"/>
      <c r="IVX54" s="10"/>
      <c r="IVY54" s="10"/>
      <c r="IVZ54" s="10"/>
      <c r="IWA54" s="10"/>
      <c r="IWB54" s="10"/>
      <c r="IWC54" s="10"/>
      <c r="IWD54" s="10"/>
      <c r="IWE54" s="10"/>
      <c r="IWF54" s="10"/>
      <c r="IWG54" s="10"/>
      <c r="IWH54" s="10"/>
      <c r="IWI54" s="10"/>
      <c r="IWJ54" s="10"/>
      <c r="IWK54" s="10"/>
      <c r="IWL54" s="10"/>
      <c r="IWM54" s="10"/>
      <c r="IWN54" s="10"/>
      <c r="IWO54" s="10"/>
      <c r="IWP54" s="10"/>
      <c r="IWQ54" s="10"/>
      <c r="IWR54" s="10"/>
      <c r="IWS54" s="10"/>
      <c r="IWT54" s="10"/>
      <c r="IWU54" s="10"/>
      <c r="IWV54" s="10"/>
      <c r="IWW54" s="10"/>
      <c r="IWX54" s="10"/>
      <c r="IWY54" s="10"/>
      <c r="IWZ54" s="10"/>
      <c r="IXA54" s="10"/>
      <c r="IXB54" s="10"/>
      <c r="IXC54" s="10"/>
      <c r="IXD54" s="10"/>
      <c r="IXE54" s="10"/>
      <c r="IXF54" s="10"/>
      <c r="IXG54" s="10"/>
      <c r="IXH54" s="10"/>
      <c r="IXI54" s="10"/>
      <c r="IXJ54" s="10"/>
      <c r="IXK54" s="10"/>
      <c r="IXL54" s="10"/>
      <c r="IXM54" s="10"/>
      <c r="IXN54" s="10"/>
      <c r="IXO54" s="10"/>
      <c r="IXP54" s="10"/>
      <c r="IXQ54" s="10"/>
      <c r="IXR54" s="10"/>
      <c r="IXS54" s="10"/>
      <c r="IXT54" s="10"/>
      <c r="IXU54" s="10"/>
      <c r="IXV54" s="10"/>
      <c r="IXW54" s="10"/>
      <c r="IXX54" s="10"/>
      <c r="IXY54" s="10"/>
      <c r="IXZ54" s="10"/>
      <c r="IYA54" s="10"/>
      <c r="IYB54" s="10"/>
      <c r="IYC54" s="10"/>
      <c r="IYD54" s="10"/>
      <c r="IYE54" s="10"/>
      <c r="IYF54" s="10"/>
      <c r="IYG54" s="10"/>
      <c r="IYH54" s="10"/>
      <c r="IYI54" s="10"/>
      <c r="IYJ54" s="10"/>
      <c r="IYK54" s="10"/>
      <c r="IYL54" s="10"/>
      <c r="IYM54" s="10"/>
      <c r="IYN54" s="10"/>
      <c r="IYO54" s="10"/>
      <c r="IYP54" s="10"/>
      <c r="IYQ54" s="10"/>
      <c r="IYR54" s="10"/>
      <c r="IYS54" s="10"/>
      <c r="IYT54" s="10"/>
      <c r="IYU54" s="10"/>
      <c r="IYV54" s="10"/>
      <c r="IYW54" s="10"/>
      <c r="IYX54" s="10"/>
      <c r="IYY54" s="10"/>
      <c r="IYZ54" s="10"/>
      <c r="IZA54" s="10"/>
      <c r="IZB54" s="10"/>
      <c r="IZC54" s="10"/>
      <c r="IZD54" s="10"/>
      <c r="IZE54" s="10"/>
      <c r="IZF54" s="10"/>
      <c r="IZG54" s="10"/>
      <c r="IZH54" s="10"/>
      <c r="IZI54" s="10"/>
      <c r="IZJ54" s="10"/>
      <c r="IZK54" s="10"/>
      <c r="IZL54" s="10"/>
      <c r="IZM54" s="10"/>
      <c r="IZN54" s="10"/>
      <c r="IZO54" s="10"/>
      <c r="IZP54" s="10"/>
      <c r="IZQ54" s="10"/>
      <c r="IZR54" s="10"/>
      <c r="IZS54" s="10"/>
      <c r="IZT54" s="10"/>
      <c r="IZU54" s="10"/>
      <c r="IZV54" s="10"/>
      <c r="IZW54" s="10"/>
      <c r="IZX54" s="10"/>
      <c r="IZY54" s="10"/>
      <c r="IZZ54" s="10"/>
      <c r="JAA54" s="10"/>
      <c r="JAB54" s="10"/>
      <c r="JAC54" s="10"/>
      <c r="JAD54" s="10"/>
      <c r="JAE54" s="10"/>
      <c r="JAF54" s="10"/>
      <c r="JAG54" s="10"/>
      <c r="JAH54" s="10"/>
      <c r="JAI54" s="10"/>
      <c r="JAJ54" s="10"/>
      <c r="JAK54" s="10"/>
      <c r="JAL54" s="10"/>
      <c r="JAM54" s="10"/>
      <c r="JAN54" s="10"/>
      <c r="JAO54" s="10"/>
      <c r="JAP54" s="10"/>
      <c r="JAQ54" s="10"/>
      <c r="JAR54" s="10"/>
      <c r="JAS54" s="10"/>
      <c r="JAT54" s="10"/>
      <c r="JAU54" s="10"/>
      <c r="JAV54" s="10"/>
      <c r="JAW54" s="10"/>
      <c r="JAX54" s="10"/>
      <c r="JAY54" s="10"/>
      <c r="JAZ54" s="10"/>
      <c r="JBA54" s="10"/>
      <c r="JBB54" s="10"/>
      <c r="JBC54" s="10"/>
      <c r="JBD54" s="10"/>
      <c r="JBE54" s="10"/>
      <c r="JBF54" s="10"/>
      <c r="JBG54" s="10"/>
      <c r="JBH54" s="10"/>
      <c r="JBI54" s="10"/>
      <c r="JBJ54" s="10"/>
      <c r="JBK54" s="10"/>
      <c r="JBL54" s="10"/>
      <c r="JBM54" s="10"/>
      <c r="JBN54" s="10"/>
      <c r="JBO54" s="10"/>
      <c r="JBP54" s="10"/>
      <c r="JBQ54" s="10"/>
      <c r="JBR54" s="10"/>
      <c r="JBS54" s="10"/>
      <c r="JBT54" s="10"/>
      <c r="JBU54" s="10"/>
      <c r="JBV54" s="10"/>
      <c r="JBW54" s="10"/>
      <c r="JBX54" s="10"/>
      <c r="JBY54" s="10"/>
      <c r="JBZ54" s="10"/>
      <c r="JCA54" s="10"/>
      <c r="JCB54" s="10"/>
      <c r="JCC54" s="10"/>
      <c r="JCD54" s="10"/>
      <c r="JCE54" s="10"/>
      <c r="JCF54" s="10"/>
      <c r="JCG54" s="10"/>
      <c r="JCH54" s="10"/>
      <c r="JCI54" s="10"/>
      <c r="JCJ54" s="10"/>
      <c r="JCK54" s="10"/>
      <c r="JCL54" s="10"/>
      <c r="JCM54" s="10"/>
      <c r="JCN54" s="10"/>
      <c r="JCO54" s="10"/>
      <c r="JCP54" s="10"/>
      <c r="JCQ54" s="10"/>
      <c r="JCR54" s="10"/>
      <c r="JCS54" s="10"/>
      <c r="JCT54" s="10"/>
      <c r="JCU54" s="10"/>
      <c r="JCV54" s="10"/>
      <c r="JCW54" s="10"/>
      <c r="JCX54" s="10"/>
      <c r="JCY54" s="10"/>
      <c r="JCZ54" s="10"/>
      <c r="JDA54" s="10"/>
      <c r="JDB54" s="10"/>
      <c r="JDC54" s="10"/>
      <c r="JDD54" s="10"/>
      <c r="JDE54" s="10"/>
      <c r="JDF54" s="10"/>
      <c r="JDG54" s="10"/>
      <c r="JDH54" s="10"/>
      <c r="JDI54" s="10"/>
      <c r="JDJ54" s="10"/>
      <c r="JDK54" s="10"/>
      <c r="JDL54" s="10"/>
      <c r="JDM54" s="10"/>
      <c r="JDN54" s="10"/>
      <c r="JDO54" s="10"/>
      <c r="JDP54" s="10"/>
      <c r="JDQ54" s="10"/>
      <c r="JDR54" s="10"/>
      <c r="JDS54" s="10"/>
      <c r="JDT54" s="10"/>
      <c r="JDU54" s="10"/>
      <c r="JDV54" s="10"/>
      <c r="JDW54" s="10"/>
      <c r="JDX54" s="10"/>
      <c r="JDY54" s="10"/>
      <c r="JDZ54" s="10"/>
      <c r="JEA54" s="10"/>
      <c r="JEB54" s="10"/>
      <c r="JEC54" s="10"/>
      <c r="JED54" s="10"/>
      <c r="JEE54" s="10"/>
      <c r="JEF54" s="10"/>
      <c r="JEG54" s="10"/>
      <c r="JEH54" s="10"/>
      <c r="JEI54" s="10"/>
      <c r="JEJ54" s="10"/>
      <c r="JEK54" s="10"/>
      <c r="JEL54" s="10"/>
      <c r="JEM54" s="10"/>
      <c r="JEN54" s="10"/>
      <c r="JEO54" s="10"/>
      <c r="JEP54" s="10"/>
      <c r="JEQ54" s="10"/>
      <c r="JER54" s="10"/>
      <c r="JES54" s="10"/>
      <c r="JET54" s="10"/>
      <c r="JEU54" s="10"/>
      <c r="JEV54" s="10"/>
      <c r="JEW54" s="10"/>
      <c r="JEX54" s="10"/>
      <c r="JEY54" s="10"/>
      <c r="JEZ54" s="10"/>
      <c r="JFA54" s="10"/>
      <c r="JFB54" s="10"/>
      <c r="JFC54" s="10"/>
      <c r="JFD54" s="10"/>
      <c r="JFE54" s="10"/>
      <c r="JFF54" s="10"/>
      <c r="JFG54" s="10"/>
      <c r="JFH54" s="10"/>
      <c r="JFI54" s="10"/>
      <c r="JFJ54" s="10"/>
      <c r="JFK54" s="10"/>
      <c r="JFL54" s="10"/>
      <c r="JFM54" s="10"/>
      <c r="JFN54" s="10"/>
      <c r="JFO54" s="10"/>
      <c r="JFP54" s="10"/>
      <c r="JFQ54" s="10"/>
      <c r="JFR54" s="10"/>
      <c r="JFS54" s="10"/>
      <c r="JFT54" s="10"/>
      <c r="JFU54" s="10"/>
      <c r="JFV54" s="10"/>
      <c r="JFW54" s="10"/>
      <c r="JFX54" s="10"/>
      <c r="JFY54" s="10"/>
      <c r="JFZ54" s="10"/>
      <c r="JGA54" s="10"/>
      <c r="JGB54" s="10"/>
      <c r="JGC54" s="10"/>
      <c r="JGD54" s="10"/>
      <c r="JGE54" s="10"/>
      <c r="JGF54" s="10"/>
      <c r="JGG54" s="10"/>
      <c r="JGH54" s="10"/>
      <c r="JGI54" s="10"/>
      <c r="JGJ54" s="10"/>
      <c r="JGK54" s="10"/>
      <c r="JGL54" s="10"/>
      <c r="JGM54" s="10"/>
      <c r="JGN54" s="10"/>
      <c r="JGO54" s="10"/>
      <c r="JGP54" s="10"/>
      <c r="JGQ54" s="10"/>
      <c r="JGR54" s="10"/>
      <c r="JGS54" s="10"/>
      <c r="JGT54" s="10"/>
      <c r="JGU54" s="10"/>
      <c r="JGV54" s="10"/>
      <c r="JGW54" s="10"/>
      <c r="JGX54" s="10"/>
      <c r="JGY54" s="10"/>
      <c r="JGZ54" s="10"/>
      <c r="JHA54" s="10"/>
      <c r="JHB54" s="10"/>
      <c r="JHC54" s="10"/>
      <c r="JHD54" s="10"/>
      <c r="JHE54" s="10"/>
      <c r="JHF54" s="10"/>
      <c r="JHG54" s="10"/>
      <c r="JHH54" s="10"/>
      <c r="JHI54" s="10"/>
      <c r="JHJ54" s="10"/>
      <c r="JHK54" s="10"/>
      <c r="JHL54" s="10"/>
      <c r="JHM54" s="10"/>
      <c r="JHN54" s="10"/>
      <c r="JHO54" s="10"/>
      <c r="JHP54" s="10"/>
      <c r="JHQ54" s="10"/>
      <c r="JHR54" s="10"/>
      <c r="JHS54" s="10"/>
      <c r="JHT54" s="10"/>
      <c r="JHU54" s="10"/>
      <c r="JHV54" s="10"/>
      <c r="JHW54" s="10"/>
      <c r="JHX54" s="10"/>
      <c r="JHY54" s="10"/>
      <c r="JHZ54" s="10"/>
      <c r="JIA54" s="10"/>
      <c r="JIB54" s="10"/>
      <c r="JIC54" s="10"/>
      <c r="JID54" s="10"/>
      <c r="JIE54" s="10"/>
      <c r="JIF54" s="10"/>
      <c r="JIG54" s="10"/>
      <c r="JIH54" s="10"/>
      <c r="JII54" s="10"/>
      <c r="JIJ54" s="10"/>
      <c r="JIK54" s="10"/>
      <c r="JIL54" s="10"/>
      <c r="JIM54" s="10"/>
      <c r="JIN54" s="10"/>
      <c r="JIO54" s="10"/>
      <c r="JIP54" s="10"/>
      <c r="JIQ54" s="10"/>
      <c r="JIR54" s="10"/>
      <c r="JIS54" s="10"/>
      <c r="JIT54" s="10"/>
      <c r="JIU54" s="10"/>
      <c r="JIV54" s="10"/>
      <c r="JIW54" s="10"/>
      <c r="JIX54" s="10"/>
      <c r="JIY54" s="10"/>
      <c r="JIZ54" s="10"/>
      <c r="JJA54" s="10"/>
      <c r="JJB54" s="10"/>
      <c r="JJC54" s="10"/>
      <c r="JJD54" s="10"/>
      <c r="JJE54" s="10"/>
      <c r="JJF54" s="10"/>
      <c r="JJG54" s="10"/>
      <c r="JJH54" s="10"/>
      <c r="JJI54" s="10"/>
      <c r="JJJ54" s="10"/>
      <c r="JJK54" s="10"/>
      <c r="JJL54" s="10"/>
      <c r="JJM54" s="10"/>
      <c r="JJN54" s="10"/>
      <c r="JJO54" s="10"/>
      <c r="JJP54" s="10"/>
      <c r="JJQ54" s="10"/>
      <c r="JJR54" s="10"/>
      <c r="JJS54" s="10"/>
      <c r="JJT54" s="10"/>
      <c r="JJU54" s="10"/>
      <c r="JJV54" s="10"/>
      <c r="JJW54" s="10"/>
      <c r="JJX54" s="10"/>
      <c r="JJY54" s="10"/>
      <c r="JJZ54" s="10"/>
    </row>
    <row r="55" spans="1:7046" s="26" customFormat="1" ht="17" x14ac:dyDescent="0.2">
      <c r="A55" s="29" t="s">
        <v>93</v>
      </c>
      <c r="B55" s="15"/>
      <c r="C55" s="15"/>
      <c r="D55" s="15"/>
      <c r="E55" s="337"/>
      <c r="F55" s="15"/>
      <c r="G55" s="23"/>
      <c r="H55" s="326"/>
      <c r="I55" s="23"/>
      <c r="J55" s="508">
        <f ca="1">IF(P55='Tesla Valuation Inputs'!D55,P55,IF(_xlfn.NORM.INV(O55,P55,('Tesla Valuation Inputs'!D55-P55))&lt;'Tesla Valuation Inputs'!B55,'Tesla Valuation Inputs'!B55,IF(_xlfn.NORM.INV(O55,P55,('Tesla Valuation Inputs'!D55-P55))&gt;'Tesla Valuation Inputs'!E55,'Tesla Valuation Inputs'!E55,_xlfn.NORM.INV(O55,P55,('Tesla Valuation Inputs'!D55-P55)))))</f>
        <v>0.61258412171626964</v>
      </c>
      <c r="K55" s="194"/>
      <c r="L55" s="27" t="s">
        <v>196</v>
      </c>
      <c r="M55" s="27"/>
      <c r="O55" s="52">
        <f ca="1">RAND()</f>
        <v>0.86988363280186276</v>
      </c>
      <c r="P55" s="53">
        <f>('Tesla Valuation Inputs'!D55-'Tesla Valuation Inputs'!C55)/2+'Tesla Valuation Inputs'!C55</f>
        <v>0.5</v>
      </c>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0"/>
      <c r="CI55" s="10"/>
      <c r="CJ55" s="10"/>
      <c r="CK55" s="10"/>
      <c r="CL55" s="10"/>
      <c r="CM55" s="10"/>
      <c r="CN55" s="10"/>
      <c r="CO55" s="10"/>
      <c r="CP55" s="10"/>
      <c r="CQ55" s="10"/>
      <c r="CR55" s="10"/>
      <c r="CS55" s="10"/>
      <c r="CT55" s="10"/>
      <c r="CU55" s="10"/>
      <c r="CV55" s="10"/>
      <c r="CW55" s="10"/>
      <c r="CX55" s="10"/>
      <c r="CY55" s="10"/>
      <c r="CZ55" s="10"/>
      <c r="DA55" s="10"/>
      <c r="DB55" s="10"/>
      <c r="DC55" s="10"/>
      <c r="DD55" s="10"/>
      <c r="DE55" s="10"/>
      <c r="DF55" s="10"/>
      <c r="DG55" s="10"/>
      <c r="DH55" s="10"/>
      <c r="DI55" s="10"/>
      <c r="DJ55" s="10"/>
      <c r="DK55" s="10"/>
      <c r="DL55" s="10"/>
      <c r="DM55" s="10"/>
      <c r="DN55" s="10"/>
      <c r="DO55" s="10"/>
      <c r="DP55" s="10"/>
      <c r="DQ55" s="10"/>
      <c r="DR55" s="10"/>
      <c r="DS55" s="10"/>
      <c r="DT55" s="10"/>
      <c r="DU55" s="10"/>
      <c r="DV55" s="10"/>
      <c r="DW55" s="10"/>
      <c r="DX55" s="10"/>
      <c r="DY55" s="10"/>
      <c r="DZ55" s="10"/>
      <c r="EA55" s="10"/>
      <c r="EB55" s="10"/>
      <c r="EC55" s="10"/>
      <c r="ED55" s="10"/>
      <c r="EE55" s="10"/>
      <c r="EF55" s="10"/>
      <c r="EG55" s="10"/>
      <c r="EH55" s="10"/>
      <c r="EI55" s="10"/>
      <c r="EJ55" s="10"/>
      <c r="EK55" s="10"/>
      <c r="EL55" s="10"/>
      <c r="EM55" s="10"/>
      <c r="EN55" s="10"/>
      <c r="EO55" s="10"/>
      <c r="EP55" s="10"/>
      <c r="EQ55" s="10"/>
      <c r="ER55" s="10"/>
      <c r="ES55" s="10"/>
      <c r="ET55" s="10"/>
      <c r="EU55" s="10"/>
      <c r="EV55" s="10"/>
      <c r="EW55" s="10"/>
      <c r="EX55" s="10"/>
      <c r="EY55" s="10"/>
      <c r="EZ55" s="10"/>
      <c r="FA55" s="10"/>
      <c r="FB55" s="10"/>
      <c r="FC55" s="10"/>
      <c r="FD55" s="10"/>
      <c r="FE55" s="10"/>
      <c r="FF55" s="10"/>
      <c r="FG55" s="10"/>
      <c r="FH55" s="10"/>
      <c r="FI55" s="10"/>
      <c r="FJ55" s="10"/>
      <c r="FK55" s="10"/>
      <c r="FL55" s="10"/>
      <c r="FM55" s="10"/>
      <c r="FN55" s="10"/>
      <c r="FO55" s="10"/>
      <c r="FP55" s="10"/>
      <c r="FQ55" s="10"/>
      <c r="FR55" s="10"/>
      <c r="FS55" s="10"/>
      <c r="FT55" s="10"/>
      <c r="FU55" s="10"/>
      <c r="FV55" s="10"/>
      <c r="FW55" s="10"/>
      <c r="FX55" s="10"/>
      <c r="FY55" s="10"/>
      <c r="FZ55" s="10"/>
      <c r="GA55" s="10"/>
      <c r="GB55" s="10"/>
      <c r="GC55" s="10"/>
      <c r="GD55" s="10"/>
      <c r="GE55" s="10"/>
      <c r="GF55" s="10"/>
      <c r="GG55" s="10"/>
      <c r="GH55" s="10"/>
      <c r="GI55" s="10"/>
      <c r="GJ55" s="10"/>
      <c r="GK55" s="10"/>
      <c r="GL55" s="10"/>
      <c r="GM55" s="10"/>
      <c r="GN55" s="10"/>
      <c r="GO55" s="10"/>
      <c r="GP55" s="10"/>
      <c r="GQ55" s="10"/>
      <c r="GR55" s="10"/>
      <c r="GS55" s="10"/>
      <c r="GT55" s="10"/>
      <c r="GU55" s="10"/>
      <c r="GV55" s="10"/>
      <c r="GW55" s="10"/>
      <c r="GX55" s="10"/>
      <c r="GY55" s="10"/>
      <c r="GZ55" s="10"/>
      <c r="HA55" s="10"/>
      <c r="HB55" s="10"/>
      <c r="HC55" s="10"/>
      <c r="HD55" s="10"/>
      <c r="HE55" s="10"/>
      <c r="HF55" s="10"/>
      <c r="HG55" s="10"/>
      <c r="HH55" s="10"/>
      <c r="HI55" s="10"/>
      <c r="HJ55" s="10"/>
      <c r="HK55" s="10"/>
      <c r="HL55" s="10"/>
      <c r="HM55" s="10"/>
      <c r="HN55" s="10"/>
      <c r="HO55" s="10"/>
      <c r="HP55" s="10"/>
      <c r="HQ55" s="10"/>
      <c r="HR55" s="10"/>
      <c r="HS55" s="10"/>
      <c r="HT55" s="10"/>
      <c r="HU55" s="10"/>
      <c r="HV55" s="10"/>
      <c r="HW55" s="10"/>
      <c r="HX55" s="10"/>
      <c r="HY55" s="10"/>
      <c r="HZ55" s="10"/>
      <c r="IA55" s="10"/>
      <c r="IB55" s="10"/>
      <c r="IC55" s="10"/>
      <c r="ID55" s="10"/>
      <c r="IE55" s="10"/>
      <c r="IF55" s="10"/>
      <c r="IG55" s="10"/>
      <c r="IH55" s="10"/>
      <c r="II55" s="10"/>
      <c r="IJ55" s="10"/>
      <c r="IK55" s="10"/>
      <c r="IL55" s="10"/>
      <c r="IM55" s="10"/>
      <c r="IN55" s="10"/>
      <c r="IO55" s="10"/>
      <c r="IP55" s="10"/>
      <c r="IQ55" s="10"/>
      <c r="IR55" s="10"/>
      <c r="IS55" s="10"/>
      <c r="IT55" s="10"/>
      <c r="IU55" s="10"/>
      <c r="IV55" s="10"/>
      <c r="IW55" s="10"/>
      <c r="IX55" s="10"/>
      <c r="IY55" s="10"/>
      <c r="IZ55" s="10"/>
      <c r="JA55" s="10"/>
      <c r="JB55" s="10"/>
      <c r="JC55" s="10"/>
      <c r="JD55" s="10"/>
      <c r="JE55" s="10"/>
      <c r="JF55" s="10"/>
      <c r="JG55" s="10"/>
      <c r="JH55" s="10"/>
      <c r="JI55" s="10"/>
      <c r="JJ55" s="10"/>
      <c r="JK55" s="10"/>
      <c r="JL55" s="10"/>
      <c r="JM55" s="10"/>
      <c r="JN55" s="10"/>
      <c r="JO55" s="10"/>
      <c r="JP55" s="10"/>
      <c r="JQ55" s="10"/>
      <c r="JR55" s="10"/>
      <c r="JS55" s="10"/>
      <c r="JT55" s="10"/>
      <c r="JU55" s="10"/>
      <c r="JV55" s="10"/>
      <c r="JW55" s="10"/>
      <c r="JX55" s="10"/>
      <c r="JY55" s="10"/>
      <c r="JZ55" s="10"/>
      <c r="KA55" s="10"/>
      <c r="KB55" s="10"/>
      <c r="KC55" s="10"/>
      <c r="KD55" s="10"/>
      <c r="KE55" s="10"/>
      <c r="KF55" s="10"/>
      <c r="KG55" s="10"/>
      <c r="KH55" s="10"/>
      <c r="KI55" s="10"/>
      <c r="KJ55" s="10"/>
      <c r="KK55" s="10"/>
      <c r="KL55" s="10"/>
      <c r="KM55" s="10"/>
      <c r="KN55" s="10"/>
      <c r="KO55" s="10"/>
      <c r="KP55" s="10"/>
      <c r="KQ55" s="10"/>
      <c r="KR55" s="10"/>
      <c r="KS55" s="10"/>
      <c r="KT55" s="10"/>
      <c r="KU55" s="10"/>
      <c r="KV55" s="10"/>
      <c r="KW55" s="10"/>
      <c r="KX55" s="10"/>
      <c r="KY55" s="10"/>
      <c r="KZ55" s="10"/>
      <c r="LA55" s="10"/>
      <c r="LB55" s="10"/>
      <c r="LC55" s="10"/>
      <c r="LD55" s="10"/>
      <c r="LE55" s="10"/>
      <c r="LF55" s="10"/>
      <c r="LG55" s="10"/>
      <c r="LH55" s="10"/>
      <c r="LI55" s="10"/>
      <c r="LJ55" s="10"/>
      <c r="LK55" s="10"/>
      <c r="LL55" s="10"/>
      <c r="LM55" s="10"/>
      <c r="LN55" s="10"/>
      <c r="LO55" s="10"/>
      <c r="LP55" s="10"/>
      <c r="LQ55" s="10"/>
      <c r="LR55" s="10"/>
      <c r="LS55" s="10"/>
      <c r="LT55" s="10"/>
      <c r="LU55" s="10"/>
      <c r="LV55" s="10"/>
      <c r="LW55" s="10"/>
      <c r="LX55" s="10"/>
      <c r="LY55" s="10"/>
      <c r="LZ55" s="10"/>
      <c r="MA55" s="10"/>
      <c r="MB55" s="10"/>
      <c r="MC55" s="10"/>
      <c r="MD55" s="10"/>
      <c r="ME55" s="10"/>
      <c r="MF55" s="10"/>
      <c r="MG55" s="10"/>
      <c r="MH55" s="10"/>
      <c r="MI55" s="10"/>
      <c r="MJ55" s="10"/>
      <c r="MK55" s="10"/>
      <c r="ML55" s="10"/>
      <c r="MM55" s="10"/>
      <c r="MN55" s="10"/>
      <c r="MO55" s="10"/>
      <c r="MP55" s="10"/>
      <c r="MQ55" s="10"/>
      <c r="MR55" s="10"/>
      <c r="MS55" s="10"/>
      <c r="MT55" s="10"/>
      <c r="MU55" s="10"/>
      <c r="MV55" s="10"/>
      <c r="MW55" s="10"/>
      <c r="MX55" s="10"/>
      <c r="MY55" s="10"/>
      <c r="MZ55" s="10"/>
      <c r="NA55" s="10"/>
      <c r="NB55" s="10"/>
      <c r="NC55" s="10"/>
      <c r="ND55" s="10"/>
      <c r="NE55" s="10"/>
      <c r="NF55" s="10"/>
      <c r="NG55" s="10"/>
      <c r="NH55" s="10"/>
      <c r="NI55" s="10"/>
      <c r="NJ55" s="10"/>
      <c r="NK55" s="10"/>
      <c r="NL55" s="10"/>
      <c r="NM55" s="10"/>
      <c r="NN55" s="10"/>
      <c r="NO55" s="10"/>
      <c r="NP55" s="10"/>
      <c r="NQ55" s="10"/>
      <c r="NR55" s="10"/>
      <c r="NS55" s="10"/>
      <c r="NT55" s="10"/>
      <c r="NU55" s="10"/>
      <c r="NV55" s="10"/>
      <c r="NW55" s="10"/>
      <c r="NX55" s="10"/>
      <c r="NY55" s="10"/>
      <c r="NZ55" s="10"/>
      <c r="OA55" s="10"/>
      <c r="OB55" s="10"/>
      <c r="OC55" s="10"/>
      <c r="OD55" s="10"/>
      <c r="OE55" s="10"/>
      <c r="OF55" s="10"/>
      <c r="OG55" s="10"/>
      <c r="OH55" s="10"/>
      <c r="OI55" s="10"/>
      <c r="OJ55" s="10"/>
      <c r="OK55" s="10"/>
      <c r="OL55" s="10"/>
      <c r="OM55" s="10"/>
      <c r="ON55" s="10"/>
      <c r="OO55" s="10"/>
      <c r="OP55" s="10"/>
      <c r="OQ55" s="10"/>
      <c r="OR55" s="10"/>
      <c r="OS55" s="10"/>
      <c r="OT55" s="10"/>
      <c r="OU55" s="10"/>
      <c r="OV55" s="10"/>
      <c r="OW55" s="10"/>
      <c r="OX55" s="10"/>
      <c r="OY55" s="10"/>
      <c r="OZ55" s="10"/>
      <c r="PA55" s="10"/>
      <c r="PB55" s="10"/>
      <c r="PC55" s="10"/>
      <c r="PD55" s="10"/>
      <c r="PE55" s="10"/>
      <c r="PF55" s="10"/>
      <c r="PG55" s="10"/>
      <c r="PH55" s="10"/>
      <c r="PI55" s="10"/>
      <c r="PJ55" s="10"/>
      <c r="PK55" s="10"/>
      <c r="PL55" s="10"/>
      <c r="PM55" s="10"/>
      <c r="PN55" s="10"/>
      <c r="PO55" s="10"/>
      <c r="PP55" s="10"/>
      <c r="PQ55" s="10"/>
      <c r="PR55" s="10"/>
      <c r="PS55" s="10"/>
      <c r="PT55" s="10"/>
      <c r="PU55" s="10"/>
      <c r="PV55" s="10"/>
      <c r="PW55" s="10"/>
      <c r="PX55" s="10"/>
      <c r="PY55" s="10"/>
      <c r="PZ55" s="10"/>
      <c r="QA55" s="10"/>
      <c r="QB55" s="10"/>
      <c r="QC55" s="10"/>
      <c r="QD55" s="10"/>
      <c r="QE55" s="10"/>
      <c r="QF55" s="10"/>
      <c r="QG55" s="10"/>
      <c r="QH55" s="10"/>
      <c r="QI55" s="10"/>
      <c r="QJ55" s="10"/>
      <c r="QK55" s="10"/>
      <c r="QL55" s="10"/>
      <c r="QM55" s="10"/>
      <c r="QN55" s="10"/>
      <c r="QO55" s="10"/>
      <c r="QP55" s="10"/>
      <c r="QQ55" s="10"/>
      <c r="QR55" s="10"/>
      <c r="QS55" s="10"/>
      <c r="QT55" s="10"/>
      <c r="QU55" s="10"/>
      <c r="QV55" s="10"/>
      <c r="QW55" s="10"/>
      <c r="QX55" s="10"/>
      <c r="QY55" s="10"/>
      <c r="QZ55" s="10"/>
      <c r="RA55" s="10"/>
      <c r="RB55" s="10"/>
      <c r="RC55" s="10"/>
      <c r="RD55" s="10"/>
      <c r="RE55" s="10"/>
      <c r="RF55" s="10"/>
      <c r="RG55" s="10"/>
      <c r="RH55" s="10"/>
      <c r="RI55" s="10"/>
      <c r="RJ55" s="10"/>
      <c r="RK55" s="10"/>
      <c r="RL55" s="10"/>
      <c r="RM55" s="10"/>
      <c r="RN55" s="10"/>
      <c r="RO55" s="10"/>
      <c r="RP55" s="10"/>
      <c r="RQ55" s="10"/>
      <c r="RR55" s="10"/>
      <c r="RS55" s="10"/>
      <c r="RT55" s="10"/>
      <c r="RU55" s="10"/>
      <c r="RV55" s="10"/>
      <c r="RW55" s="10"/>
      <c r="RX55" s="10"/>
      <c r="RY55" s="10"/>
      <c r="RZ55" s="10"/>
      <c r="SA55" s="10"/>
      <c r="SB55" s="10"/>
      <c r="SC55" s="10"/>
      <c r="SD55" s="10"/>
      <c r="SE55" s="10"/>
      <c r="SF55" s="10"/>
      <c r="SG55" s="10"/>
      <c r="SH55" s="10"/>
      <c r="SI55" s="10"/>
      <c r="SJ55" s="10"/>
      <c r="SK55" s="10"/>
      <c r="SL55" s="10"/>
      <c r="SM55" s="10"/>
      <c r="SN55" s="10"/>
      <c r="SO55" s="10"/>
      <c r="SP55" s="10"/>
      <c r="SQ55" s="10"/>
      <c r="SR55" s="10"/>
      <c r="SS55" s="10"/>
      <c r="ST55" s="10"/>
      <c r="SU55" s="10"/>
      <c r="SV55" s="10"/>
      <c r="SW55" s="10"/>
      <c r="SX55" s="10"/>
      <c r="SY55" s="10"/>
      <c r="SZ55" s="10"/>
      <c r="TA55" s="10"/>
      <c r="TB55" s="10"/>
      <c r="TC55" s="10"/>
      <c r="TD55" s="10"/>
      <c r="TE55" s="10"/>
      <c r="TF55" s="10"/>
      <c r="TG55" s="10"/>
      <c r="TH55" s="10"/>
      <c r="TI55" s="10"/>
      <c r="TJ55" s="10"/>
      <c r="TK55" s="10"/>
      <c r="TL55" s="10"/>
      <c r="TM55" s="10"/>
      <c r="TN55" s="10"/>
      <c r="TO55" s="10"/>
      <c r="TP55" s="10"/>
      <c r="TQ55" s="10"/>
      <c r="TR55" s="10"/>
      <c r="TS55" s="10"/>
      <c r="TT55" s="10"/>
      <c r="TU55" s="10"/>
      <c r="TV55" s="10"/>
      <c r="TW55" s="10"/>
      <c r="TX55" s="10"/>
      <c r="TY55" s="10"/>
      <c r="TZ55" s="10"/>
      <c r="UA55" s="10"/>
      <c r="UB55" s="10"/>
      <c r="UC55" s="10"/>
      <c r="UD55" s="10"/>
      <c r="UE55" s="10"/>
      <c r="UF55" s="10"/>
      <c r="UG55" s="10"/>
      <c r="UH55" s="10"/>
      <c r="UI55" s="10"/>
      <c r="UJ55" s="10"/>
      <c r="UK55" s="10"/>
      <c r="UL55" s="10"/>
      <c r="UM55" s="10"/>
      <c r="UN55" s="10"/>
      <c r="UO55" s="10"/>
      <c r="UP55" s="10"/>
      <c r="UQ55" s="10"/>
      <c r="UR55" s="10"/>
      <c r="US55" s="10"/>
      <c r="UT55" s="10"/>
      <c r="UU55" s="10"/>
      <c r="UV55" s="10"/>
      <c r="UW55" s="10"/>
      <c r="UX55" s="10"/>
      <c r="UY55" s="10"/>
      <c r="UZ55" s="10"/>
      <c r="VA55" s="10"/>
      <c r="VB55" s="10"/>
      <c r="VC55" s="10"/>
      <c r="VD55" s="10"/>
      <c r="VE55" s="10"/>
      <c r="VF55" s="10"/>
      <c r="VG55" s="10"/>
      <c r="VH55" s="10"/>
      <c r="VI55" s="10"/>
      <c r="VJ55" s="10"/>
      <c r="VK55" s="10"/>
      <c r="VL55" s="10"/>
      <c r="VM55" s="10"/>
      <c r="VN55" s="10"/>
      <c r="VO55" s="10"/>
      <c r="VP55" s="10"/>
      <c r="VQ55" s="10"/>
      <c r="VR55" s="10"/>
      <c r="VS55" s="10"/>
      <c r="VT55" s="10"/>
      <c r="VU55" s="10"/>
      <c r="VV55" s="10"/>
      <c r="VW55" s="10"/>
      <c r="VX55" s="10"/>
      <c r="VY55" s="10"/>
      <c r="VZ55" s="10"/>
      <c r="WA55" s="10"/>
      <c r="WB55" s="10"/>
      <c r="WC55" s="10"/>
      <c r="WD55" s="10"/>
      <c r="WE55" s="10"/>
      <c r="WF55" s="10"/>
      <c r="WG55" s="10"/>
      <c r="WH55" s="10"/>
      <c r="WI55" s="10"/>
      <c r="WJ55" s="10"/>
      <c r="WK55" s="10"/>
      <c r="WL55" s="10"/>
      <c r="WM55" s="10"/>
      <c r="WN55" s="10"/>
      <c r="WO55" s="10"/>
      <c r="WP55" s="10"/>
      <c r="WQ55" s="10"/>
      <c r="WR55" s="10"/>
      <c r="WS55" s="10"/>
      <c r="WT55" s="10"/>
      <c r="WU55" s="10"/>
      <c r="WV55" s="10"/>
      <c r="WW55" s="10"/>
      <c r="WX55" s="10"/>
      <c r="WY55" s="10"/>
      <c r="WZ55" s="10"/>
      <c r="XA55" s="10"/>
      <c r="XB55" s="10"/>
      <c r="XC55" s="10"/>
      <c r="XD55" s="10"/>
      <c r="XE55" s="10"/>
      <c r="XF55" s="10"/>
      <c r="XG55" s="10"/>
      <c r="XH55" s="10"/>
      <c r="XI55" s="10"/>
      <c r="XJ55" s="10"/>
      <c r="XK55" s="10"/>
      <c r="XL55" s="10"/>
      <c r="XM55" s="10"/>
      <c r="XN55" s="10"/>
      <c r="XO55" s="10"/>
      <c r="XP55" s="10"/>
      <c r="XQ55" s="10"/>
      <c r="XR55" s="10"/>
      <c r="XS55" s="10"/>
      <c r="XT55" s="10"/>
      <c r="XU55" s="10"/>
      <c r="XV55" s="10"/>
      <c r="XW55" s="10"/>
      <c r="XX55" s="10"/>
      <c r="XY55" s="10"/>
      <c r="XZ55" s="10"/>
      <c r="YA55" s="10"/>
      <c r="YB55" s="10"/>
      <c r="YC55" s="10"/>
      <c r="YD55" s="10"/>
      <c r="YE55" s="10"/>
      <c r="YF55" s="10"/>
      <c r="YG55" s="10"/>
      <c r="YH55" s="10"/>
      <c r="YI55" s="10"/>
      <c r="YJ55" s="10"/>
      <c r="YK55" s="10"/>
      <c r="YL55" s="10"/>
      <c r="YM55" s="10"/>
      <c r="YN55" s="10"/>
      <c r="YO55" s="10"/>
      <c r="YP55" s="10"/>
      <c r="YQ55" s="10"/>
      <c r="YR55" s="10"/>
      <c r="YS55" s="10"/>
      <c r="YT55" s="10"/>
      <c r="YU55" s="10"/>
      <c r="YV55" s="10"/>
      <c r="YW55" s="10"/>
      <c r="YX55" s="10"/>
      <c r="YY55" s="10"/>
      <c r="YZ55" s="10"/>
      <c r="ZA55" s="10"/>
      <c r="ZB55" s="10"/>
      <c r="ZC55" s="10"/>
      <c r="ZD55" s="10"/>
      <c r="ZE55" s="10"/>
      <c r="ZF55" s="10"/>
      <c r="ZG55" s="10"/>
      <c r="ZH55" s="10"/>
      <c r="ZI55" s="10"/>
      <c r="ZJ55" s="10"/>
      <c r="ZK55" s="10"/>
      <c r="ZL55" s="10"/>
      <c r="ZM55" s="10"/>
      <c r="ZN55" s="10"/>
      <c r="ZO55" s="10"/>
      <c r="ZP55" s="10"/>
      <c r="ZQ55" s="10"/>
      <c r="ZR55" s="10"/>
      <c r="ZS55" s="10"/>
      <c r="ZT55" s="10"/>
      <c r="ZU55" s="10"/>
      <c r="ZV55" s="10"/>
      <c r="ZW55" s="10"/>
      <c r="ZX55" s="10"/>
      <c r="ZY55" s="10"/>
      <c r="ZZ55" s="10"/>
      <c r="AAA55" s="10"/>
      <c r="AAB55" s="10"/>
      <c r="AAC55" s="10"/>
      <c r="AAD55" s="10"/>
      <c r="AAE55" s="10"/>
      <c r="AAF55" s="10"/>
      <c r="AAG55" s="10"/>
      <c r="AAH55" s="10"/>
      <c r="AAI55" s="10"/>
      <c r="AAJ55" s="10"/>
      <c r="AAK55" s="10"/>
      <c r="AAL55" s="10"/>
      <c r="AAM55" s="10"/>
      <c r="AAN55" s="10"/>
      <c r="AAO55" s="10"/>
      <c r="AAP55" s="10"/>
      <c r="AAQ55" s="10"/>
      <c r="AAR55" s="10"/>
      <c r="AAS55" s="10"/>
      <c r="AAT55" s="10"/>
      <c r="AAU55" s="10"/>
      <c r="AAV55" s="10"/>
      <c r="AAW55" s="10"/>
      <c r="AAX55" s="10"/>
      <c r="AAY55" s="10"/>
      <c r="AAZ55" s="10"/>
      <c r="ABA55" s="10"/>
      <c r="ABB55" s="10"/>
      <c r="ABC55" s="10"/>
      <c r="ABD55" s="10"/>
      <c r="ABE55" s="10"/>
      <c r="ABF55" s="10"/>
      <c r="ABG55" s="10"/>
      <c r="ABH55" s="10"/>
      <c r="ABI55" s="10"/>
      <c r="ABJ55" s="10"/>
      <c r="ABK55" s="10"/>
      <c r="ABL55" s="10"/>
      <c r="ABM55" s="10"/>
      <c r="ABN55" s="10"/>
      <c r="ABO55" s="10"/>
      <c r="ABP55" s="10"/>
      <c r="ABQ55" s="10"/>
      <c r="ABR55" s="10"/>
      <c r="ABS55" s="10"/>
      <c r="ABT55" s="10"/>
      <c r="ABU55" s="10"/>
      <c r="ABV55" s="10"/>
      <c r="ABW55" s="10"/>
      <c r="ABX55" s="10"/>
      <c r="ABY55" s="10"/>
      <c r="ABZ55" s="10"/>
      <c r="ACA55" s="10"/>
      <c r="ACB55" s="10"/>
      <c r="ACC55" s="10"/>
      <c r="ACD55" s="10"/>
      <c r="ACE55" s="10"/>
      <c r="ACF55" s="10"/>
      <c r="ACG55" s="10"/>
      <c r="ACH55" s="10"/>
      <c r="ACI55" s="10"/>
      <c r="ACJ55" s="10"/>
      <c r="ACK55" s="10"/>
      <c r="ACL55" s="10"/>
      <c r="ACM55" s="10"/>
      <c r="ACN55" s="10"/>
      <c r="ACO55" s="10"/>
      <c r="ACP55" s="10"/>
      <c r="ACQ55" s="10"/>
      <c r="ACR55" s="10"/>
      <c r="ACS55" s="10"/>
      <c r="ACT55" s="10"/>
      <c r="ACU55" s="10"/>
      <c r="ACV55" s="10"/>
      <c r="ACW55" s="10"/>
      <c r="ACX55" s="10"/>
      <c r="ACY55" s="10"/>
      <c r="ACZ55" s="10"/>
      <c r="ADA55" s="10"/>
      <c r="ADB55" s="10"/>
      <c r="ADC55" s="10"/>
      <c r="ADD55" s="10"/>
      <c r="ADE55" s="10"/>
      <c r="ADF55" s="10"/>
      <c r="ADG55" s="10"/>
      <c r="ADH55" s="10"/>
      <c r="ADI55" s="10"/>
      <c r="ADJ55" s="10"/>
      <c r="ADK55" s="10"/>
      <c r="ADL55" s="10"/>
      <c r="ADM55" s="10"/>
      <c r="ADN55" s="10"/>
      <c r="ADO55" s="10"/>
      <c r="ADP55" s="10"/>
      <c r="ADQ55" s="10"/>
      <c r="ADR55" s="10"/>
      <c r="ADS55" s="10"/>
      <c r="ADT55" s="10"/>
      <c r="ADU55" s="10"/>
      <c r="ADV55" s="10"/>
      <c r="ADW55" s="10"/>
      <c r="ADX55" s="10"/>
      <c r="ADY55" s="10"/>
      <c r="ADZ55" s="10"/>
      <c r="AEA55" s="10"/>
      <c r="AEB55" s="10"/>
      <c r="AEC55" s="10"/>
      <c r="AED55" s="10"/>
      <c r="AEE55" s="10"/>
      <c r="AEF55" s="10"/>
      <c r="AEG55" s="10"/>
      <c r="AEH55" s="10"/>
      <c r="AEI55" s="10"/>
      <c r="AEJ55" s="10"/>
      <c r="AEK55" s="10"/>
      <c r="AEL55" s="10"/>
      <c r="AEM55" s="10"/>
      <c r="AEN55" s="10"/>
      <c r="AEO55" s="10"/>
      <c r="AEP55" s="10"/>
      <c r="AEQ55" s="10"/>
      <c r="AER55" s="10"/>
      <c r="AES55" s="10"/>
      <c r="AET55" s="10"/>
      <c r="AEU55" s="10"/>
      <c r="AEV55" s="10"/>
      <c r="AEW55" s="10"/>
      <c r="AEX55" s="10"/>
      <c r="AEY55" s="10"/>
      <c r="AEZ55" s="10"/>
      <c r="AFA55" s="10"/>
      <c r="AFB55" s="10"/>
      <c r="AFC55" s="10"/>
      <c r="AFD55" s="10"/>
      <c r="AFE55" s="10"/>
      <c r="AFF55" s="10"/>
      <c r="AFG55" s="10"/>
      <c r="AFH55" s="10"/>
      <c r="AFI55" s="10"/>
      <c r="AFJ55" s="10"/>
      <c r="AFK55" s="10"/>
      <c r="AFL55" s="10"/>
      <c r="AFM55" s="10"/>
      <c r="AFN55" s="10"/>
      <c r="AFO55" s="10"/>
      <c r="AFP55" s="10"/>
      <c r="AFQ55" s="10"/>
      <c r="AFR55" s="10"/>
      <c r="AFS55" s="10"/>
      <c r="AFT55" s="10"/>
      <c r="AFU55" s="10"/>
      <c r="AFV55" s="10"/>
      <c r="AFW55" s="10"/>
      <c r="AFX55" s="10"/>
      <c r="AFY55" s="10"/>
      <c r="AFZ55" s="10"/>
      <c r="AGA55" s="10"/>
      <c r="AGB55" s="10"/>
      <c r="AGC55" s="10"/>
      <c r="AGD55" s="10"/>
      <c r="AGE55" s="10"/>
      <c r="AGF55" s="10"/>
      <c r="AGG55" s="10"/>
      <c r="AGH55" s="10"/>
      <c r="AGI55" s="10"/>
      <c r="AGJ55" s="10"/>
      <c r="AGK55" s="10"/>
      <c r="AGL55" s="10"/>
      <c r="AGM55" s="10"/>
      <c r="AGN55" s="10"/>
      <c r="AGO55" s="10"/>
      <c r="AGP55" s="10"/>
      <c r="AGQ55" s="10"/>
      <c r="AGR55" s="10"/>
      <c r="AGS55" s="10"/>
      <c r="AGT55" s="10"/>
      <c r="AGU55" s="10"/>
      <c r="AGV55" s="10"/>
      <c r="AGW55" s="10"/>
      <c r="AGX55" s="10"/>
      <c r="AGY55" s="10"/>
      <c r="AGZ55" s="10"/>
      <c r="AHA55" s="10"/>
      <c r="AHB55" s="10"/>
      <c r="AHC55" s="10"/>
      <c r="AHD55" s="10"/>
      <c r="AHE55" s="10"/>
      <c r="AHF55" s="10"/>
      <c r="AHG55" s="10"/>
      <c r="AHH55" s="10"/>
      <c r="AHI55" s="10"/>
      <c r="AHJ55" s="10"/>
      <c r="AHK55" s="10"/>
      <c r="AHL55" s="10"/>
      <c r="AHM55" s="10"/>
      <c r="AHN55" s="10"/>
      <c r="AHO55" s="10"/>
      <c r="AHP55" s="10"/>
      <c r="AHQ55" s="10"/>
      <c r="AHR55" s="10"/>
      <c r="AHS55" s="10"/>
      <c r="AHT55" s="10"/>
      <c r="AHU55" s="10"/>
      <c r="AHV55" s="10"/>
      <c r="AHW55" s="10"/>
      <c r="AHX55" s="10"/>
      <c r="AHY55" s="10"/>
      <c r="AHZ55" s="10"/>
      <c r="AIA55" s="10"/>
      <c r="AIB55" s="10"/>
      <c r="AIC55" s="10"/>
      <c r="AID55" s="10"/>
      <c r="AIE55" s="10"/>
      <c r="AIF55" s="10"/>
      <c r="AIG55" s="10"/>
      <c r="AIH55" s="10"/>
      <c r="AII55" s="10"/>
      <c r="AIJ55" s="10"/>
      <c r="AIK55" s="10"/>
      <c r="AIL55" s="10"/>
      <c r="AIM55" s="10"/>
      <c r="AIN55" s="10"/>
      <c r="AIO55" s="10"/>
      <c r="AIP55" s="10"/>
      <c r="AIQ55" s="10"/>
      <c r="AIR55" s="10"/>
      <c r="AIS55" s="10"/>
      <c r="AIT55" s="10"/>
      <c r="AIU55" s="10"/>
      <c r="AIV55" s="10"/>
      <c r="AIW55" s="10"/>
      <c r="AIX55" s="10"/>
      <c r="AIY55" s="10"/>
      <c r="AIZ55" s="10"/>
      <c r="AJA55" s="10"/>
      <c r="AJB55" s="10"/>
      <c r="AJC55" s="10"/>
      <c r="AJD55" s="10"/>
      <c r="AJE55" s="10"/>
      <c r="AJF55" s="10"/>
      <c r="AJG55" s="10"/>
      <c r="AJH55" s="10"/>
      <c r="AJI55" s="10"/>
      <c r="AJJ55" s="10"/>
      <c r="AJK55" s="10"/>
      <c r="AJL55" s="10"/>
      <c r="AJM55" s="10"/>
      <c r="AJN55" s="10"/>
      <c r="AJO55" s="10"/>
      <c r="AJP55" s="10"/>
      <c r="AJQ55" s="10"/>
      <c r="AJR55" s="10"/>
      <c r="AJS55" s="10"/>
      <c r="AJT55" s="10"/>
      <c r="AJU55" s="10"/>
      <c r="AJV55" s="10"/>
      <c r="AJW55" s="10"/>
      <c r="AJX55" s="10"/>
      <c r="AJY55" s="10"/>
      <c r="AJZ55" s="10"/>
      <c r="AKA55" s="10"/>
      <c r="AKB55" s="10"/>
      <c r="AKC55" s="10"/>
      <c r="AKD55" s="10"/>
      <c r="AKE55" s="10"/>
      <c r="AKF55" s="10"/>
      <c r="AKG55" s="10"/>
      <c r="AKH55" s="10"/>
      <c r="AKI55" s="10"/>
      <c r="AKJ55" s="10"/>
      <c r="AKK55" s="10"/>
      <c r="AKL55" s="10"/>
      <c r="AKM55" s="10"/>
      <c r="AKN55" s="10"/>
      <c r="AKO55" s="10"/>
      <c r="AKP55" s="10"/>
      <c r="AKQ55" s="10"/>
      <c r="AKR55" s="10"/>
      <c r="AKS55" s="10"/>
      <c r="AKT55" s="10"/>
      <c r="AKU55" s="10"/>
      <c r="AKV55" s="10"/>
      <c r="AKW55" s="10"/>
      <c r="AKX55" s="10"/>
      <c r="AKY55" s="10"/>
      <c r="AKZ55" s="10"/>
      <c r="ALA55" s="10"/>
      <c r="ALB55" s="10"/>
      <c r="ALC55" s="10"/>
      <c r="ALD55" s="10"/>
      <c r="ALE55" s="10"/>
      <c r="ALF55" s="10"/>
      <c r="ALG55" s="10"/>
      <c r="ALH55" s="10"/>
      <c r="ALI55" s="10"/>
      <c r="ALJ55" s="10"/>
      <c r="ALK55" s="10"/>
      <c r="ALL55" s="10"/>
      <c r="ALM55" s="10"/>
      <c r="ALN55" s="10"/>
      <c r="ALO55" s="10"/>
      <c r="ALP55" s="10"/>
      <c r="ALQ55" s="10"/>
      <c r="ALR55" s="10"/>
      <c r="ALS55" s="10"/>
      <c r="ALT55" s="10"/>
      <c r="ALU55" s="10"/>
      <c r="ALV55" s="10"/>
      <c r="ALW55" s="10"/>
      <c r="ALX55" s="10"/>
      <c r="ALY55" s="10"/>
      <c r="ALZ55" s="10"/>
      <c r="AMA55" s="10"/>
      <c r="AMB55" s="10"/>
      <c r="AMC55" s="10"/>
      <c r="AMD55" s="10"/>
      <c r="AME55" s="10"/>
      <c r="AMF55" s="10"/>
      <c r="AMG55" s="10"/>
      <c r="AMH55" s="10"/>
      <c r="AMI55" s="10"/>
      <c r="AMJ55" s="10"/>
      <c r="AMK55" s="10"/>
      <c r="AML55" s="10"/>
      <c r="AMM55" s="10"/>
      <c r="AMN55" s="10"/>
      <c r="AMO55" s="10"/>
      <c r="AMP55" s="10"/>
      <c r="AMQ55" s="10"/>
      <c r="AMR55" s="10"/>
      <c r="AMS55" s="10"/>
      <c r="AMT55" s="10"/>
      <c r="AMU55" s="10"/>
      <c r="AMV55" s="10"/>
      <c r="AMW55" s="10"/>
      <c r="AMX55" s="10"/>
      <c r="AMY55" s="10"/>
      <c r="AMZ55" s="10"/>
      <c r="ANA55" s="10"/>
      <c r="ANB55" s="10"/>
      <c r="ANC55" s="10"/>
      <c r="AND55" s="10"/>
      <c r="ANE55" s="10"/>
      <c r="ANF55" s="10"/>
      <c r="ANG55" s="10"/>
      <c r="ANH55" s="10"/>
      <c r="ANI55" s="10"/>
      <c r="ANJ55" s="10"/>
      <c r="ANK55" s="10"/>
      <c r="ANL55" s="10"/>
      <c r="ANM55" s="10"/>
      <c r="ANN55" s="10"/>
      <c r="ANO55" s="10"/>
      <c r="ANP55" s="10"/>
      <c r="ANQ55" s="10"/>
      <c r="ANR55" s="10"/>
      <c r="ANS55" s="10"/>
      <c r="ANT55" s="10"/>
      <c r="ANU55" s="10"/>
      <c r="ANV55" s="10"/>
      <c r="ANW55" s="10"/>
      <c r="ANX55" s="10"/>
      <c r="ANY55" s="10"/>
      <c r="ANZ55" s="10"/>
      <c r="AOA55" s="10"/>
      <c r="AOB55" s="10"/>
      <c r="AOC55" s="10"/>
      <c r="AOD55" s="10"/>
      <c r="AOE55" s="10"/>
      <c r="AOF55" s="10"/>
      <c r="AOG55" s="10"/>
      <c r="AOH55" s="10"/>
      <c r="AOI55" s="10"/>
      <c r="AOJ55" s="10"/>
      <c r="AOK55" s="10"/>
      <c r="AOL55" s="10"/>
      <c r="AOM55" s="10"/>
      <c r="AON55" s="10"/>
      <c r="AOO55" s="10"/>
      <c r="AOP55" s="10"/>
      <c r="AOQ55" s="10"/>
      <c r="AOR55" s="10"/>
      <c r="AOS55" s="10"/>
      <c r="AOT55" s="10"/>
      <c r="AOU55" s="10"/>
      <c r="AOV55" s="10"/>
      <c r="AOW55" s="10"/>
      <c r="AOX55" s="10"/>
      <c r="AOY55" s="10"/>
      <c r="AOZ55" s="10"/>
      <c r="APA55" s="10"/>
      <c r="APB55" s="10"/>
      <c r="APC55" s="10"/>
      <c r="APD55" s="10"/>
      <c r="APE55" s="10"/>
      <c r="APF55" s="10"/>
      <c r="APG55" s="10"/>
      <c r="APH55" s="10"/>
      <c r="API55" s="10"/>
      <c r="APJ55" s="10"/>
      <c r="APK55" s="10"/>
      <c r="APL55" s="10"/>
      <c r="APM55" s="10"/>
      <c r="APN55" s="10"/>
      <c r="APO55" s="10"/>
      <c r="APP55" s="10"/>
      <c r="APQ55" s="10"/>
      <c r="APR55" s="10"/>
      <c r="APS55" s="10"/>
      <c r="APT55" s="10"/>
      <c r="APU55" s="10"/>
      <c r="APV55" s="10"/>
      <c r="APW55" s="10"/>
      <c r="APX55" s="10"/>
      <c r="APY55" s="10"/>
      <c r="APZ55" s="10"/>
      <c r="AQA55" s="10"/>
      <c r="AQB55" s="10"/>
      <c r="AQC55" s="10"/>
      <c r="AQD55" s="10"/>
      <c r="AQE55" s="10"/>
      <c r="AQF55" s="10"/>
      <c r="AQG55" s="10"/>
      <c r="AQH55" s="10"/>
      <c r="AQI55" s="10"/>
      <c r="AQJ55" s="10"/>
      <c r="AQK55" s="10"/>
      <c r="AQL55" s="10"/>
      <c r="AQM55" s="10"/>
      <c r="AQN55" s="10"/>
      <c r="AQO55" s="10"/>
      <c r="AQP55" s="10"/>
      <c r="AQQ55" s="10"/>
      <c r="AQR55" s="10"/>
      <c r="AQS55" s="10"/>
      <c r="AQT55" s="10"/>
      <c r="AQU55" s="10"/>
      <c r="AQV55" s="10"/>
      <c r="AQW55" s="10"/>
      <c r="AQX55" s="10"/>
      <c r="AQY55" s="10"/>
      <c r="AQZ55" s="10"/>
      <c r="ARA55" s="10"/>
      <c r="ARB55" s="10"/>
      <c r="ARC55" s="10"/>
      <c r="ARD55" s="10"/>
      <c r="ARE55" s="10"/>
      <c r="ARF55" s="10"/>
      <c r="ARG55" s="10"/>
      <c r="ARH55" s="10"/>
      <c r="ARI55" s="10"/>
      <c r="ARJ55" s="10"/>
      <c r="ARK55" s="10"/>
      <c r="ARL55" s="10"/>
      <c r="ARM55" s="10"/>
      <c r="ARN55" s="10"/>
      <c r="ARO55" s="10"/>
      <c r="ARP55" s="10"/>
      <c r="ARQ55" s="10"/>
      <c r="ARR55" s="10"/>
      <c r="ARS55" s="10"/>
      <c r="ART55" s="10"/>
      <c r="ARU55" s="10"/>
      <c r="ARV55" s="10"/>
      <c r="ARW55" s="10"/>
      <c r="ARX55" s="10"/>
      <c r="ARY55" s="10"/>
      <c r="ARZ55" s="10"/>
      <c r="ASA55" s="10"/>
      <c r="ASB55" s="10"/>
      <c r="ASC55" s="10"/>
      <c r="ASD55" s="10"/>
      <c r="ASE55" s="10"/>
      <c r="ASF55" s="10"/>
      <c r="ASG55" s="10"/>
      <c r="ASH55" s="10"/>
      <c r="ASI55" s="10"/>
      <c r="ASJ55" s="10"/>
      <c r="ASK55" s="10"/>
      <c r="ASL55" s="10"/>
      <c r="ASM55" s="10"/>
      <c r="ASN55" s="10"/>
      <c r="ASO55" s="10"/>
      <c r="ASP55" s="10"/>
      <c r="ASQ55" s="10"/>
      <c r="ASR55" s="10"/>
      <c r="ASS55" s="10"/>
      <c r="AST55" s="10"/>
      <c r="ASU55" s="10"/>
      <c r="ASV55" s="10"/>
      <c r="ASW55" s="10"/>
      <c r="ASX55" s="10"/>
      <c r="ASY55" s="10"/>
      <c r="ASZ55" s="10"/>
      <c r="ATA55" s="10"/>
      <c r="ATB55" s="10"/>
      <c r="ATC55" s="10"/>
      <c r="ATD55" s="10"/>
      <c r="ATE55" s="10"/>
      <c r="ATF55" s="10"/>
      <c r="ATG55" s="10"/>
      <c r="ATH55" s="10"/>
      <c r="ATI55" s="10"/>
      <c r="ATJ55" s="10"/>
      <c r="ATK55" s="10"/>
      <c r="ATL55" s="10"/>
      <c r="ATM55" s="10"/>
      <c r="ATN55" s="10"/>
      <c r="ATO55" s="10"/>
      <c r="ATP55" s="10"/>
      <c r="ATQ55" s="10"/>
      <c r="ATR55" s="10"/>
      <c r="ATS55" s="10"/>
      <c r="ATT55" s="10"/>
      <c r="ATU55" s="10"/>
      <c r="ATV55" s="10"/>
      <c r="ATW55" s="10"/>
      <c r="ATX55" s="10"/>
      <c r="ATY55" s="10"/>
      <c r="ATZ55" s="10"/>
      <c r="AUA55" s="10"/>
      <c r="AUB55" s="10"/>
      <c r="AUC55" s="10"/>
      <c r="AUD55" s="10"/>
      <c r="AUE55" s="10"/>
      <c r="AUF55" s="10"/>
      <c r="AUG55" s="10"/>
      <c r="AUH55" s="10"/>
      <c r="AUI55" s="10"/>
      <c r="AUJ55" s="10"/>
      <c r="AUK55" s="10"/>
      <c r="AUL55" s="10"/>
      <c r="AUM55" s="10"/>
      <c r="AUN55" s="10"/>
      <c r="AUO55" s="10"/>
      <c r="AUP55" s="10"/>
      <c r="AUQ55" s="10"/>
      <c r="AUR55" s="10"/>
      <c r="AUS55" s="10"/>
      <c r="AUT55" s="10"/>
      <c r="AUU55" s="10"/>
      <c r="AUV55" s="10"/>
      <c r="AUW55" s="10"/>
      <c r="AUX55" s="10"/>
      <c r="AUY55" s="10"/>
      <c r="AUZ55" s="10"/>
      <c r="AVA55" s="10"/>
      <c r="AVB55" s="10"/>
      <c r="AVC55" s="10"/>
      <c r="AVD55" s="10"/>
      <c r="AVE55" s="10"/>
      <c r="AVF55" s="10"/>
      <c r="AVG55" s="10"/>
      <c r="AVH55" s="10"/>
      <c r="AVI55" s="10"/>
      <c r="AVJ55" s="10"/>
      <c r="AVK55" s="10"/>
      <c r="AVL55" s="10"/>
      <c r="AVM55" s="10"/>
      <c r="AVN55" s="10"/>
      <c r="AVO55" s="10"/>
      <c r="AVP55" s="10"/>
      <c r="AVQ55" s="10"/>
      <c r="AVR55" s="10"/>
      <c r="AVS55" s="10"/>
      <c r="AVT55" s="10"/>
      <c r="AVU55" s="10"/>
      <c r="AVV55" s="10"/>
      <c r="AVW55" s="10"/>
      <c r="AVX55" s="10"/>
      <c r="AVY55" s="10"/>
      <c r="AVZ55" s="10"/>
      <c r="AWA55" s="10"/>
      <c r="AWB55" s="10"/>
      <c r="AWC55" s="10"/>
      <c r="AWD55" s="10"/>
      <c r="AWE55" s="10"/>
      <c r="AWF55" s="10"/>
      <c r="AWG55" s="10"/>
      <c r="AWH55" s="10"/>
      <c r="AWI55" s="10"/>
      <c r="AWJ55" s="10"/>
      <c r="AWK55" s="10"/>
      <c r="AWL55" s="10"/>
      <c r="AWM55" s="10"/>
      <c r="AWN55" s="10"/>
      <c r="AWO55" s="10"/>
      <c r="AWP55" s="10"/>
      <c r="AWQ55" s="10"/>
      <c r="AWR55" s="10"/>
      <c r="AWS55" s="10"/>
      <c r="AWT55" s="10"/>
      <c r="AWU55" s="10"/>
      <c r="AWV55" s="10"/>
      <c r="AWW55" s="10"/>
      <c r="AWX55" s="10"/>
      <c r="AWY55" s="10"/>
      <c r="AWZ55" s="10"/>
      <c r="AXA55" s="10"/>
      <c r="AXB55" s="10"/>
      <c r="AXC55" s="10"/>
      <c r="AXD55" s="10"/>
      <c r="AXE55" s="10"/>
      <c r="AXF55" s="10"/>
      <c r="AXG55" s="10"/>
      <c r="AXH55" s="10"/>
      <c r="AXI55" s="10"/>
      <c r="AXJ55" s="10"/>
      <c r="AXK55" s="10"/>
      <c r="AXL55" s="10"/>
      <c r="AXM55" s="10"/>
      <c r="AXN55" s="10"/>
      <c r="AXO55" s="10"/>
      <c r="AXP55" s="10"/>
      <c r="AXQ55" s="10"/>
      <c r="AXR55" s="10"/>
      <c r="AXS55" s="10"/>
      <c r="AXT55" s="10"/>
      <c r="AXU55" s="10"/>
      <c r="AXV55" s="10"/>
      <c r="AXW55" s="10"/>
      <c r="AXX55" s="10"/>
      <c r="AXY55" s="10"/>
      <c r="AXZ55" s="10"/>
      <c r="AYA55" s="10"/>
      <c r="AYB55" s="10"/>
      <c r="AYC55" s="10"/>
      <c r="AYD55" s="10"/>
      <c r="AYE55" s="10"/>
      <c r="AYF55" s="10"/>
      <c r="AYG55" s="10"/>
      <c r="AYH55" s="10"/>
      <c r="AYI55" s="10"/>
      <c r="AYJ55" s="10"/>
      <c r="AYK55" s="10"/>
      <c r="AYL55" s="10"/>
      <c r="AYM55" s="10"/>
      <c r="AYN55" s="10"/>
      <c r="AYO55" s="10"/>
      <c r="AYP55" s="10"/>
      <c r="AYQ55" s="10"/>
      <c r="AYR55" s="10"/>
      <c r="AYS55" s="10"/>
      <c r="AYT55" s="10"/>
      <c r="AYU55" s="10"/>
      <c r="AYV55" s="10"/>
      <c r="AYW55" s="10"/>
      <c r="AYX55" s="10"/>
      <c r="AYY55" s="10"/>
      <c r="AYZ55" s="10"/>
      <c r="AZA55" s="10"/>
      <c r="AZB55" s="10"/>
      <c r="AZC55" s="10"/>
      <c r="AZD55" s="10"/>
      <c r="AZE55" s="10"/>
      <c r="AZF55" s="10"/>
      <c r="AZG55" s="10"/>
      <c r="AZH55" s="10"/>
      <c r="AZI55" s="10"/>
      <c r="AZJ55" s="10"/>
      <c r="AZK55" s="10"/>
      <c r="AZL55" s="10"/>
      <c r="AZM55" s="10"/>
      <c r="AZN55" s="10"/>
      <c r="AZO55" s="10"/>
      <c r="AZP55" s="10"/>
      <c r="AZQ55" s="10"/>
      <c r="AZR55" s="10"/>
      <c r="AZS55" s="10"/>
      <c r="AZT55" s="10"/>
      <c r="AZU55" s="10"/>
      <c r="AZV55" s="10"/>
      <c r="AZW55" s="10"/>
      <c r="AZX55" s="10"/>
      <c r="AZY55" s="10"/>
      <c r="AZZ55" s="10"/>
      <c r="BAA55" s="10"/>
      <c r="BAB55" s="10"/>
      <c r="BAC55" s="10"/>
      <c r="BAD55" s="10"/>
      <c r="BAE55" s="10"/>
      <c r="BAF55" s="10"/>
      <c r="BAG55" s="10"/>
      <c r="BAH55" s="10"/>
      <c r="BAI55" s="10"/>
      <c r="BAJ55" s="10"/>
      <c r="BAK55" s="10"/>
      <c r="BAL55" s="10"/>
      <c r="BAM55" s="10"/>
      <c r="BAN55" s="10"/>
      <c r="BAO55" s="10"/>
      <c r="BAP55" s="10"/>
      <c r="BAQ55" s="10"/>
      <c r="BAR55" s="10"/>
      <c r="BAS55" s="10"/>
      <c r="BAT55" s="10"/>
      <c r="BAU55" s="10"/>
      <c r="BAV55" s="10"/>
      <c r="BAW55" s="10"/>
      <c r="BAX55" s="10"/>
      <c r="BAY55" s="10"/>
      <c r="BAZ55" s="10"/>
      <c r="BBA55" s="10"/>
      <c r="BBB55" s="10"/>
      <c r="BBC55" s="10"/>
      <c r="BBD55" s="10"/>
      <c r="BBE55" s="10"/>
      <c r="BBF55" s="10"/>
      <c r="BBG55" s="10"/>
      <c r="BBH55" s="10"/>
      <c r="BBI55" s="10"/>
      <c r="BBJ55" s="10"/>
      <c r="BBK55" s="10"/>
      <c r="BBL55" s="10"/>
      <c r="BBM55" s="10"/>
      <c r="BBN55" s="10"/>
      <c r="BBO55" s="10"/>
      <c r="BBP55" s="10"/>
      <c r="BBQ55" s="10"/>
      <c r="BBR55" s="10"/>
      <c r="BBS55" s="10"/>
      <c r="BBT55" s="10"/>
      <c r="BBU55" s="10"/>
      <c r="BBV55" s="10"/>
      <c r="BBW55" s="10"/>
      <c r="BBX55" s="10"/>
      <c r="BBY55" s="10"/>
      <c r="BBZ55" s="10"/>
      <c r="BCA55" s="10"/>
      <c r="BCB55" s="10"/>
      <c r="BCC55" s="10"/>
      <c r="BCD55" s="10"/>
      <c r="BCE55" s="10"/>
      <c r="BCF55" s="10"/>
      <c r="BCG55" s="10"/>
      <c r="BCH55" s="10"/>
      <c r="BCI55" s="10"/>
      <c r="BCJ55" s="10"/>
      <c r="BCK55" s="10"/>
      <c r="BCL55" s="10"/>
      <c r="BCM55" s="10"/>
      <c r="BCN55" s="10"/>
      <c r="BCO55" s="10"/>
      <c r="BCP55" s="10"/>
      <c r="BCQ55" s="10"/>
      <c r="BCR55" s="10"/>
      <c r="BCS55" s="10"/>
      <c r="BCT55" s="10"/>
      <c r="BCU55" s="10"/>
      <c r="BCV55" s="10"/>
      <c r="BCW55" s="10"/>
      <c r="BCX55" s="10"/>
      <c r="BCY55" s="10"/>
      <c r="BCZ55" s="10"/>
      <c r="BDA55" s="10"/>
      <c r="BDB55" s="10"/>
      <c r="BDC55" s="10"/>
      <c r="BDD55" s="10"/>
      <c r="BDE55" s="10"/>
      <c r="BDF55" s="10"/>
      <c r="BDG55" s="10"/>
      <c r="BDH55" s="10"/>
      <c r="BDI55" s="10"/>
      <c r="BDJ55" s="10"/>
      <c r="BDK55" s="10"/>
      <c r="BDL55" s="10"/>
      <c r="BDM55" s="10"/>
      <c r="BDN55" s="10"/>
      <c r="BDO55" s="10"/>
      <c r="BDP55" s="10"/>
      <c r="BDQ55" s="10"/>
      <c r="BDR55" s="10"/>
      <c r="BDS55" s="10"/>
      <c r="BDT55" s="10"/>
      <c r="BDU55" s="10"/>
      <c r="BDV55" s="10"/>
      <c r="BDW55" s="10"/>
      <c r="BDX55" s="10"/>
      <c r="BDY55" s="10"/>
      <c r="BDZ55" s="10"/>
      <c r="BEA55" s="10"/>
      <c r="BEB55" s="10"/>
      <c r="BEC55" s="10"/>
      <c r="BED55" s="10"/>
      <c r="BEE55" s="10"/>
      <c r="BEF55" s="10"/>
      <c r="BEG55" s="10"/>
      <c r="BEH55" s="10"/>
      <c r="BEI55" s="10"/>
      <c r="BEJ55" s="10"/>
      <c r="BEK55" s="10"/>
      <c r="BEL55" s="10"/>
      <c r="BEM55" s="10"/>
      <c r="BEN55" s="10"/>
      <c r="BEO55" s="10"/>
      <c r="BEP55" s="10"/>
      <c r="BEQ55" s="10"/>
      <c r="BER55" s="10"/>
      <c r="BES55" s="10"/>
      <c r="BET55" s="10"/>
      <c r="BEU55" s="10"/>
      <c r="BEV55" s="10"/>
      <c r="BEW55" s="10"/>
      <c r="BEX55" s="10"/>
      <c r="BEY55" s="10"/>
      <c r="BEZ55" s="10"/>
      <c r="BFA55" s="10"/>
      <c r="BFB55" s="10"/>
      <c r="BFC55" s="10"/>
      <c r="BFD55" s="10"/>
      <c r="BFE55" s="10"/>
      <c r="BFF55" s="10"/>
      <c r="BFG55" s="10"/>
      <c r="BFH55" s="10"/>
      <c r="BFI55" s="10"/>
      <c r="BFJ55" s="10"/>
      <c r="BFK55" s="10"/>
      <c r="BFL55" s="10"/>
      <c r="BFM55" s="10"/>
      <c r="BFN55" s="10"/>
      <c r="BFO55" s="10"/>
      <c r="BFP55" s="10"/>
      <c r="BFQ55" s="10"/>
      <c r="BFR55" s="10"/>
      <c r="BFS55" s="10"/>
      <c r="BFT55" s="10"/>
      <c r="BFU55" s="10"/>
      <c r="BFV55" s="10"/>
      <c r="BFW55" s="10"/>
      <c r="BFX55" s="10"/>
      <c r="BFY55" s="10"/>
      <c r="BFZ55" s="10"/>
      <c r="BGA55" s="10"/>
      <c r="BGB55" s="10"/>
      <c r="BGC55" s="10"/>
      <c r="BGD55" s="10"/>
      <c r="BGE55" s="10"/>
      <c r="BGF55" s="10"/>
      <c r="BGG55" s="10"/>
      <c r="BGH55" s="10"/>
      <c r="BGI55" s="10"/>
      <c r="BGJ55" s="10"/>
      <c r="BGK55" s="10"/>
      <c r="BGL55" s="10"/>
      <c r="BGM55" s="10"/>
      <c r="BGN55" s="10"/>
      <c r="BGO55" s="10"/>
      <c r="BGP55" s="10"/>
      <c r="BGQ55" s="10"/>
      <c r="BGR55" s="10"/>
      <c r="BGS55" s="10"/>
      <c r="BGT55" s="10"/>
      <c r="BGU55" s="10"/>
      <c r="BGV55" s="10"/>
      <c r="BGW55" s="10"/>
      <c r="BGX55" s="10"/>
      <c r="BGY55" s="10"/>
      <c r="BGZ55" s="10"/>
      <c r="BHA55" s="10"/>
      <c r="BHB55" s="10"/>
      <c r="BHC55" s="10"/>
      <c r="BHD55" s="10"/>
      <c r="BHE55" s="10"/>
      <c r="BHF55" s="10"/>
      <c r="BHG55" s="10"/>
      <c r="BHH55" s="10"/>
      <c r="BHI55" s="10"/>
      <c r="BHJ55" s="10"/>
      <c r="BHK55" s="10"/>
      <c r="BHL55" s="10"/>
      <c r="BHM55" s="10"/>
      <c r="BHN55" s="10"/>
      <c r="BHO55" s="10"/>
      <c r="BHP55" s="10"/>
      <c r="BHQ55" s="10"/>
      <c r="BHR55" s="10"/>
      <c r="BHS55" s="10"/>
      <c r="BHT55" s="10"/>
      <c r="BHU55" s="10"/>
      <c r="BHV55" s="10"/>
      <c r="BHW55" s="10"/>
      <c r="BHX55" s="10"/>
      <c r="BHY55" s="10"/>
      <c r="BHZ55" s="10"/>
      <c r="BIA55" s="10"/>
      <c r="BIB55" s="10"/>
      <c r="BIC55" s="10"/>
      <c r="BID55" s="10"/>
      <c r="BIE55" s="10"/>
      <c r="BIF55" s="10"/>
      <c r="BIG55" s="10"/>
      <c r="BIH55" s="10"/>
      <c r="BII55" s="10"/>
      <c r="BIJ55" s="10"/>
      <c r="BIK55" s="10"/>
      <c r="BIL55" s="10"/>
      <c r="BIM55" s="10"/>
      <c r="BIN55" s="10"/>
      <c r="BIO55" s="10"/>
      <c r="BIP55" s="10"/>
      <c r="BIQ55" s="10"/>
      <c r="BIR55" s="10"/>
      <c r="BIS55" s="10"/>
      <c r="BIT55" s="10"/>
      <c r="BIU55" s="10"/>
      <c r="BIV55" s="10"/>
      <c r="BIW55" s="10"/>
      <c r="BIX55" s="10"/>
      <c r="BIY55" s="10"/>
      <c r="BIZ55" s="10"/>
      <c r="BJA55" s="10"/>
      <c r="BJB55" s="10"/>
      <c r="BJC55" s="10"/>
      <c r="BJD55" s="10"/>
      <c r="BJE55" s="10"/>
      <c r="BJF55" s="10"/>
      <c r="BJG55" s="10"/>
      <c r="BJH55" s="10"/>
      <c r="BJI55" s="10"/>
      <c r="BJJ55" s="10"/>
      <c r="BJK55" s="10"/>
      <c r="BJL55" s="10"/>
      <c r="BJM55" s="10"/>
      <c r="BJN55" s="10"/>
      <c r="BJO55" s="10"/>
      <c r="BJP55" s="10"/>
      <c r="BJQ55" s="10"/>
      <c r="BJR55" s="10"/>
      <c r="BJS55" s="10"/>
      <c r="BJT55" s="10"/>
      <c r="BJU55" s="10"/>
      <c r="BJV55" s="10"/>
      <c r="BJW55" s="10"/>
      <c r="BJX55" s="10"/>
      <c r="BJY55" s="10"/>
      <c r="BJZ55" s="10"/>
      <c r="BKA55" s="10"/>
      <c r="BKB55" s="10"/>
      <c r="BKC55" s="10"/>
      <c r="BKD55" s="10"/>
      <c r="BKE55" s="10"/>
      <c r="BKF55" s="10"/>
      <c r="BKG55" s="10"/>
      <c r="BKH55" s="10"/>
      <c r="BKI55" s="10"/>
      <c r="BKJ55" s="10"/>
      <c r="BKK55" s="10"/>
      <c r="BKL55" s="10"/>
      <c r="BKM55" s="10"/>
      <c r="BKN55" s="10"/>
      <c r="BKO55" s="10"/>
      <c r="BKP55" s="10"/>
      <c r="BKQ55" s="10"/>
      <c r="BKR55" s="10"/>
      <c r="BKS55" s="10"/>
      <c r="BKT55" s="10"/>
      <c r="BKU55" s="10"/>
      <c r="BKV55" s="10"/>
      <c r="BKW55" s="10"/>
      <c r="BKX55" s="10"/>
      <c r="BKY55" s="10"/>
      <c r="BKZ55" s="10"/>
      <c r="BLA55" s="10"/>
      <c r="BLB55" s="10"/>
      <c r="BLC55" s="10"/>
      <c r="BLD55" s="10"/>
      <c r="BLE55" s="10"/>
      <c r="BLF55" s="10"/>
      <c r="BLG55" s="10"/>
      <c r="BLH55" s="10"/>
      <c r="BLI55" s="10"/>
      <c r="BLJ55" s="10"/>
      <c r="BLK55" s="10"/>
      <c r="BLL55" s="10"/>
      <c r="BLM55" s="10"/>
      <c r="BLN55" s="10"/>
      <c r="BLO55" s="10"/>
      <c r="BLP55" s="10"/>
      <c r="BLQ55" s="10"/>
      <c r="BLR55" s="10"/>
      <c r="BLS55" s="10"/>
      <c r="BLT55" s="10"/>
      <c r="BLU55" s="10"/>
      <c r="BLV55" s="10"/>
      <c r="BLW55" s="10"/>
      <c r="BLX55" s="10"/>
      <c r="BLY55" s="10"/>
      <c r="BLZ55" s="10"/>
      <c r="BMA55" s="10"/>
      <c r="BMB55" s="10"/>
      <c r="BMC55" s="10"/>
      <c r="BMD55" s="10"/>
      <c r="BME55" s="10"/>
      <c r="BMF55" s="10"/>
      <c r="BMG55" s="10"/>
      <c r="BMH55" s="10"/>
      <c r="BMI55" s="10"/>
      <c r="BMJ55" s="10"/>
      <c r="BMK55" s="10"/>
      <c r="BML55" s="10"/>
      <c r="BMM55" s="10"/>
      <c r="BMN55" s="10"/>
      <c r="BMO55" s="10"/>
      <c r="BMP55" s="10"/>
      <c r="BMQ55" s="10"/>
      <c r="BMR55" s="10"/>
      <c r="BMS55" s="10"/>
      <c r="BMT55" s="10"/>
      <c r="BMU55" s="10"/>
      <c r="BMV55" s="10"/>
      <c r="BMW55" s="10"/>
      <c r="BMX55" s="10"/>
      <c r="BMY55" s="10"/>
      <c r="BMZ55" s="10"/>
      <c r="BNA55" s="10"/>
      <c r="BNB55" s="10"/>
      <c r="BNC55" s="10"/>
      <c r="BND55" s="10"/>
      <c r="BNE55" s="10"/>
      <c r="BNF55" s="10"/>
      <c r="BNG55" s="10"/>
      <c r="BNH55" s="10"/>
      <c r="BNI55" s="10"/>
      <c r="BNJ55" s="10"/>
      <c r="BNK55" s="10"/>
      <c r="BNL55" s="10"/>
      <c r="BNM55" s="10"/>
      <c r="BNN55" s="10"/>
      <c r="BNO55" s="10"/>
      <c r="BNP55" s="10"/>
      <c r="BNQ55" s="10"/>
      <c r="BNR55" s="10"/>
      <c r="BNS55" s="10"/>
      <c r="BNT55" s="10"/>
      <c r="BNU55" s="10"/>
      <c r="BNV55" s="10"/>
      <c r="BNW55" s="10"/>
      <c r="BNX55" s="10"/>
      <c r="BNY55" s="10"/>
      <c r="BNZ55" s="10"/>
      <c r="BOA55" s="10"/>
      <c r="BOB55" s="10"/>
      <c r="BOC55" s="10"/>
      <c r="BOD55" s="10"/>
      <c r="BOE55" s="10"/>
      <c r="BOF55" s="10"/>
      <c r="BOG55" s="10"/>
      <c r="BOH55" s="10"/>
      <c r="BOI55" s="10"/>
      <c r="BOJ55" s="10"/>
      <c r="BOK55" s="10"/>
      <c r="BOL55" s="10"/>
      <c r="BOM55" s="10"/>
      <c r="BON55" s="10"/>
      <c r="BOO55" s="10"/>
      <c r="BOP55" s="10"/>
      <c r="BOQ55" s="10"/>
      <c r="BOR55" s="10"/>
      <c r="BOS55" s="10"/>
      <c r="BOT55" s="10"/>
      <c r="BOU55" s="10"/>
      <c r="BOV55" s="10"/>
      <c r="BOW55" s="10"/>
      <c r="BOX55" s="10"/>
      <c r="BOY55" s="10"/>
      <c r="BOZ55" s="10"/>
      <c r="BPA55" s="10"/>
      <c r="BPB55" s="10"/>
      <c r="BPC55" s="10"/>
      <c r="BPD55" s="10"/>
      <c r="BPE55" s="10"/>
      <c r="BPF55" s="10"/>
      <c r="BPG55" s="10"/>
      <c r="BPH55" s="10"/>
      <c r="BPI55" s="10"/>
      <c r="BPJ55" s="10"/>
      <c r="BPK55" s="10"/>
      <c r="BPL55" s="10"/>
      <c r="BPM55" s="10"/>
      <c r="BPN55" s="10"/>
      <c r="BPO55" s="10"/>
      <c r="BPP55" s="10"/>
      <c r="BPQ55" s="10"/>
      <c r="BPR55" s="10"/>
      <c r="BPS55" s="10"/>
      <c r="BPT55" s="10"/>
      <c r="BPU55" s="10"/>
      <c r="BPV55" s="10"/>
      <c r="BPW55" s="10"/>
      <c r="BPX55" s="10"/>
      <c r="BPY55" s="10"/>
      <c r="BPZ55" s="10"/>
      <c r="BQA55" s="10"/>
      <c r="BQB55" s="10"/>
      <c r="BQC55" s="10"/>
      <c r="BQD55" s="10"/>
      <c r="BQE55" s="10"/>
      <c r="BQF55" s="10"/>
      <c r="BQG55" s="10"/>
      <c r="BQH55" s="10"/>
      <c r="BQI55" s="10"/>
      <c r="BQJ55" s="10"/>
      <c r="BQK55" s="10"/>
      <c r="BQL55" s="10"/>
      <c r="BQM55" s="10"/>
      <c r="BQN55" s="10"/>
      <c r="BQO55" s="10"/>
      <c r="BQP55" s="10"/>
      <c r="BQQ55" s="10"/>
      <c r="BQR55" s="10"/>
      <c r="BQS55" s="10"/>
      <c r="BQT55" s="10"/>
      <c r="BQU55" s="10"/>
      <c r="BQV55" s="10"/>
      <c r="BQW55" s="10"/>
      <c r="BQX55" s="10"/>
      <c r="BQY55" s="10"/>
      <c r="BQZ55" s="10"/>
      <c r="BRA55" s="10"/>
      <c r="BRB55" s="10"/>
      <c r="BRC55" s="10"/>
      <c r="BRD55" s="10"/>
      <c r="BRE55" s="10"/>
      <c r="BRF55" s="10"/>
      <c r="BRG55" s="10"/>
      <c r="BRH55" s="10"/>
      <c r="BRI55" s="10"/>
      <c r="BRJ55" s="10"/>
      <c r="BRK55" s="10"/>
      <c r="BRL55" s="10"/>
      <c r="BRM55" s="10"/>
      <c r="BRN55" s="10"/>
      <c r="BRO55" s="10"/>
      <c r="BRP55" s="10"/>
      <c r="BRQ55" s="10"/>
      <c r="BRR55" s="10"/>
      <c r="BRS55" s="10"/>
      <c r="BRT55" s="10"/>
      <c r="BRU55" s="10"/>
      <c r="BRV55" s="10"/>
      <c r="BRW55" s="10"/>
      <c r="BRX55" s="10"/>
      <c r="BRY55" s="10"/>
      <c r="BRZ55" s="10"/>
      <c r="BSA55" s="10"/>
      <c r="BSB55" s="10"/>
      <c r="BSC55" s="10"/>
      <c r="BSD55" s="10"/>
      <c r="BSE55" s="10"/>
      <c r="BSF55" s="10"/>
      <c r="BSG55" s="10"/>
      <c r="BSH55" s="10"/>
      <c r="BSI55" s="10"/>
      <c r="BSJ55" s="10"/>
      <c r="BSK55" s="10"/>
      <c r="BSL55" s="10"/>
      <c r="BSM55" s="10"/>
      <c r="BSN55" s="10"/>
      <c r="BSO55" s="10"/>
      <c r="BSP55" s="10"/>
      <c r="BSQ55" s="10"/>
      <c r="BSR55" s="10"/>
      <c r="BSS55" s="10"/>
      <c r="BST55" s="10"/>
      <c r="BSU55" s="10"/>
      <c r="BSV55" s="10"/>
      <c r="BSW55" s="10"/>
      <c r="BSX55" s="10"/>
      <c r="BSY55" s="10"/>
      <c r="BSZ55" s="10"/>
      <c r="BTA55" s="10"/>
      <c r="BTB55" s="10"/>
      <c r="BTC55" s="10"/>
      <c r="BTD55" s="10"/>
      <c r="BTE55" s="10"/>
      <c r="BTF55" s="10"/>
      <c r="BTG55" s="10"/>
      <c r="BTH55" s="10"/>
      <c r="BTI55" s="10"/>
      <c r="BTJ55" s="10"/>
      <c r="BTK55" s="10"/>
      <c r="BTL55" s="10"/>
      <c r="BTM55" s="10"/>
      <c r="BTN55" s="10"/>
      <c r="BTO55" s="10"/>
      <c r="BTP55" s="10"/>
      <c r="BTQ55" s="10"/>
      <c r="BTR55" s="10"/>
      <c r="BTS55" s="10"/>
      <c r="BTT55" s="10"/>
      <c r="BTU55" s="10"/>
      <c r="BTV55" s="10"/>
      <c r="BTW55" s="10"/>
      <c r="BTX55" s="10"/>
      <c r="BTY55" s="10"/>
      <c r="BTZ55" s="10"/>
      <c r="BUA55" s="10"/>
      <c r="BUB55" s="10"/>
      <c r="BUC55" s="10"/>
      <c r="BUD55" s="10"/>
      <c r="BUE55" s="10"/>
      <c r="BUF55" s="10"/>
      <c r="BUG55" s="10"/>
      <c r="BUH55" s="10"/>
      <c r="BUI55" s="10"/>
      <c r="BUJ55" s="10"/>
      <c r="BUK55" s="10"/>
      <c r="BUL55" s="10"/>
      <c r="BUM55" s="10"/>
      <c r="BUN55" s="10"/>
      <c r="BUO55" s="10"/>
      <c r="BUP55" s="10"/>
      <c r="BUQ55" s="10"/>
      <c r="BUR55" s="10"/>
      <c r="BUS55" s="10"/>
      <c r="BUT55" s="10"/>
      <c r="BUU55" s="10"/>
      <c r="BUV55" s="10"/>
      <c r="BUW55" s="10"/>
      <c r="BUX55" s="10"/>
      <c r="BUY55" s="10"/>
      <c r="BUZ55" s="10"/>
      <c r="BVA55" s="10"/>
      <c r="BVB55" s="10"/>
      <c r="BVC55" s="10"/>
      <c r="BVD55" s="10"/>
      <c r="BVE55" s="10"/>
      <c r="BVF55" s="10"/>
      <c r="BVG55" s="10"/>
      <c r="BVH55" s="10"/>
      <c r="BVI55" s="10"/>
      <c r="BVJ55" s="10"/>
      <c r="BVK55" s="10"/>
      <c r="BVL55" s="10"/>
      <c r="BVM55" s="10"/>
      <c r="BVN55" s="10"/>
      <c r="BVO55" s="10"/>
      <c r="BVP55" s="10"/>
      <c r="BVQ55" s="10"/>
      <c r="BVR55" s="10"/>
      <c r="BVS55" s="10"/>
      <c r="BVT55" s="10"/>
      <c r="BVU55" s="10"/>
      <c r="BVV55" s="10"/>
      <c r="BVW55" s="10"/>
      <c r="BVX55" s="10"/>
      <c r="BVY55" s="10"/>
      <c r="BVZ55" s="10"/>
      <c r="BWA55" s="10"/>
      <c r="BWB55" s="10"/>
      <c r="BWC55" s="10"/>
      <c r="BWD55" s="10"/>
      <c r="BWE55" s="10"/>
      <c r="BWF55" s="10"/>
      <c r="BWG55" s="10"/>
      <c r="BWH55" s="10"/>
      <c r="BWI55" s="10"/>
      <c r="BWJ55" s="10"/>
      <c r="BWK55" s="10"/>
      <c r="BWL55" s="10"/>
      <c r="BWM55" s="10"/>
      <c r="BWN55" s="10"/>
      <c r="BWO55" s="10"/>
      <c r="BWP55" s="10"/>
      <c r="BWQ55" s="10"/>
      <c r="BWR55" s="10"/>
      <c r="BWS55" s="10"/>
      <c r="BWT55" s="10"/>
      <c r="BWU55" s="10"/>
      <c r="BWV55" s="10"/>
      <c r="BWW55" s="10"/>
      <c r="BWX55" s="10"/>
      <c r="BWY55" s="10"/>
      <c r="BWZ55" s="10"/>
      <c r="BXA55" s="10"/>
      <c r="BXB55" s="10"/>
      <c r="BXC55" s="10"/>
      <c r="BXD55" s="10"/>
      <c r="BXE55" s="10"/>
      <c r="BXF55" s="10"/>
      <c r="BXG55" s="10"/>
      <c r="BXH55" s="10"/>
      <c r="BXI55" s="10"/>
      <c r="BXJ55" s="10"/>
      <c r="BXK55" s="10"/>
      <c r="BXL55" s="10"/>
      <c r="BXM55" s="10"/>
      <c r="BXN55" s="10"/>
      <c r="BXO55" s="10"/>
      <c r="BXP55" s="10"/>
      <c r="BXQ55" s="10"/>
      <c r="BXR55" s="10"/>
      <c r="BXS55" s="10"/>
      <c r="BXT55" s="10"/>
      <c r="BXU55" s="10"/>
      <c r="BXV55" s="10"/>
      <c r="BXW55" s="10"/>
      <c r="BXX55" s="10"/>
      <c r="BXY55" s="10"/>
      <c r="BXZ55" s="10"/>
      <c r="BYA55" s="10"/>
      <c r="BYB55" s="10"/>
      <c r="BYC55" s="10"/>
      <c r="BYD55" s="10"/>
      <c r="BYE55" s="10"/>
      <c r="BYF55" s="10"/>
      <c r="BYG55" s="10"/>
      <c r="BYH55" s="10"/>
      <c r="BYI55" s="10"/>
      <c r="BYJ55" s="10"/>
      <c r="BYK55" s="10"/>
      <c r="BYL55" s="10"/>
      <c r="BYM55" s="10"/>
      <c r="BYN55" s="10"/>
      <c r="BYO55" s="10"/>
      <c r="BYP55" s="10"/>
      <c r="BYQ55" s="10"/>
      <c r="BYR55" s="10"/>
      <c r="BYS55" s="10"/>
      <c r="BYT55" s="10"/>
      <c r="BYU55" s="10"/>
      <c r="BYV55" s="10"/>
      <c r="BYW55" s="10"/>
      <c r="BYX55" s="10"/>
      <c r="BYY55" s="10"/>
      <c r="BYZ55" s="10"/>
      <c r="BZA55" s="10"/>
      <c r="BZB55" s="10"/>
      <c r="BZC55" s="10"/>
      <c r="BZD55" s="10"/>
      <c r="BZE55" s="10"/>
      <c r="BZF55" s="10"/>
      <c r="BZG55" s="10"/>
      <c r="BZH55" s="10"/>
      <c r="BZI55" s="10"/>
      <c r="BZJ55" s="10"/>
      <c r="BZK55" s="10"/>
      <c r="BZL55" s="10"/>
      <c r="BZM55" s="10"/>
      <c r="BZN55" s="10"/>
      <c r="BZO55" s="10"/>
      <c r="BZP55" s="10"/>
      <c r="BZQ55" s="10"/>
      <c r="BZR55" s="10"/>
      <c r="BZS55" s="10"/>
      <c r="BZT55" s="10"/>
      <c r="BZU55" s="10"/>
      <c r="BZV55" s="10"/>
      <c r="BZW55" s="10"/>
      <c r="BZX55" s="10"/>
      <c r="BZY55" s="10"/>
      <c r="BZZ55" s="10"/>
      <c r="CAA55" s="10"/>
      <c r="CAB55" s="10"/>
      <c r="CAC55" s="10"/>
      <c r="CAD55" s="10"/>
      <c r="CAE55" s="10"/>
      <c r="CAF55" s="10"/>
      <c r="CAG55" s="10"/>
      <c r="CAH55" s="10"/>
      <c r="CAI55" s="10"/>
      <c r="CAJ55" s="10"/>
      <c r="CAK55" s="10"/>
      <c r="CAL55" s="10"/>
      <c r="CAM55" s="10"/>
      <c r="CAN55" s="10"/>
      <c r="CAO55" s="10"/>
      <c r="CAP55" s="10"/>
      <c r="CAQ55" s="10"/>
      <c r="CAR55" s="10"/>
      <c r="CAS55" s="10"/>
      <c r="CAT55" s="10"/>
      <c r="CAU55" s="10"/>
      <c r="CAV55" s="10"/>
      <c r="CAW55" s="10"/>
      <c r="CAX55" s="10"/>
      <c r="CAY55" s="10"/>
      <c r="CAZ55" s="10"/>
      <c r="CBA55" s="10"/>
      <c r="CBB55" s="10"/>
      <c r="CBC55" s="10"/>
      <c r="CBD55" s="10"/>
      <c r="CBE55" s="10"/>
      <c r="CBF55" s="10"/>
      <c r="CBG55" s="10"/>
      <c r="CBH55" s="10"/>
      <c r="CBI55" s="10"/>
      <c r="CBJ55" s="10"/>
      <c r="CBK55" s="10"/>
      <c r="CBL55" s="10"/>
      <c r="CBM55" s="10"/>
      <c r="CBN55" s="10"/>
      <c r="CBO55" s="10"/>
      <c r="CBP55" s="10"/>
      <c r="CBQ55" s="10"/>
      <c r="CBR55" s="10"/>
      <c r="CBS55" s="10"/>
      <c r="CBT55" s="10"/>
      <c r="CBU55" s="10"/>
      <c r="CBV55" s="10"/>
      <c r="CBW55" s="10"/>
      <c r="CBX55" s="10"/>
      <c r="CBY55" s="10"/>
      <c r="CBZ55" s="10"/>
      <c r="CCA55" s="10"/>
      <c r="CCB55" s="10"/>
      <c r="CCC55" s="10"/>
      <c r="CCD55" s="10"/>
      <c r="CCE55" s="10"/>
      <c r="CCF55" s="10"/>
      <c r="CCG55" s="10"/>
      <c r="CCH55" s="10"/>
      <c r="CCI55" s="10"/>
      <c r="CCJ55" s="10"/>
      <c r="CCK55" s="10"/>
      <c r="CCL55" s="10"/>
      <c r="CCM55" s="10"/>
      <c r="CCN55" s="10"/>
      <c r="CCO55" s="10"/>
      <c r="CCP55" s="10"/>
      <c r="CCQ55" s="10"/>
      <c r="CCR55" s="10"/>
      <c r="CCS55" s="10"/>
      <c r="CCT55" s="10"/>
      <c r="CCU55" s="10"/>
      <c r="CCV55" s="10"/>
      <c r="CCW55" s="10"/>
      <c r="CCX55" s="10"/>
      <c r="CCY55" s="10"/>
      <c r="CCZ55" s="10"/>
      <c r="CDA55" s="10"/>
      <c r="CDB55" s="10"/>
      <c r="CDC55" s="10"/>
      <c r="CDD55" s="10"/>
      <c r="CDE55" s="10"/>
      <c r="CDF55" s="10"/>
      <c r="CDG55" s="10"/>
      <c r="CDH55" s="10"/>
      <c r="CDI55" s="10"/>
      <c r="CDJ55" s="10"/>
      <c r="CDK55" s="10"/>
      <c r="CDL55" s="10"/>
      <c r="CDM55" s="10"/>
      <c r="CDN55" s="10"/>
      <c r="CDO55" s="10"/>
      <c r="CDP55" s="10"/>
      <c r="CDQ55" s="10"/>
      <c r="CDR55" s="10"/>
      <c r="CDS55" s="10"/>
      <c r="CDT55" s="10"/>
      <c r="CDU55" s="10"/>
      <c r="CDV55" s="10"/>
      <c r="CDW55" s="10"/>
      <c r="CDX55" s="10"/>
      <c r="CDY55" s="10"/>
      <c r="CDZ55" s="10"/>
      <c r="CEA55" s="10"/>
      <c r="CEB55" s="10"/>
      <c r="CEC55" s="10"/>
      <c r="CED55" s="10"/>
      <c r="CEE55" s="10"/>
      <c r="CEF55" s="10"/>
      <c r="CEG55" s="10"/>
      <c r="CEH55" s="10"/>
      <c r="CEI55" s="10"/>
      <c r="CEJ55" s="10"/>
      <c r="CEK55" s="10"/>
      <c r="CEL55" s="10"/>
      <c r="CEM55" s="10"/>
      <c r="CEN55" s="10"/>
      <c r="CEO55" s="10"/>
      <c r="CEP55" s="10"/>
      <c r="CEQ55" s="10"/>
      <c r="CER55" s="10"/>
      <c r="CES55" s="10"/>
      <c r="CET55" s="10"/>
      <c r="CEU55" s="10"/>
      <c r="CEV55" s="10"/>
      <c r="CEW55" s="10"/>
      <c r="CEX55" s="10"/>
      <c r="CEY55" s="10"/>
      <c r="CEZ55" s="10"/>
      <c r="CFA55" s="10"/>
      <c r="CFB55" s="10"/>
      <c r="CFC55" s="10"/>
      <c r="CFD55" s="10"/>
      <c r="CFE55" s="10"/>
      <c r="CFF55" s="10"/>
      <c r="CFG55" s="10"/>
      <c r="CFH55" s="10"/>
      <c r="CFI55" s="10"/>
      <c r="CFJ55" s="10"/>
      <c r="CFK55" s="10"/>
      <c r="CFL55" s="10"/>
      <c r="CFM55" s="10"/>
      <c r="CFN55" s="10"/>
      <c r="CFO55" s="10"/>
      <c r="CFP55" s="10"/>
      <c r="CFQ55" s="10"/>
      <c r="CFR55" s="10"/>
      <c r="CFS55" s="10"/>
      <c r="CFT55" s="10"/>
      <c r="CFU55" s="10"/>
      <c r="CFV55" s="10"/>
      <c r="CFW55" s="10"/>
      <c r="CFX55" s="10"/>
      <c r="CFY55" s="10"/>
      <c r="CFZ55" s="10"/>
      <c r="CGA55" s="10"/>
      <c r="CGB55" s="10"/>
      <c r="CGC55" s="10"/>
      <c r="CGD55" s="10"/>
      <c r="CGE55" s="10"/>
      <c r="CGF55" s="10"/>
      <c r="CGG55" s="10"/>
      <c r="CGH55" s="10"/>
      <c r="CGI55" s="10"/>
      <c r="CGJ55" s="10"/>
      <c r="CGK55" s="10"/>
      <c r="CGL55" s="10"/>
      <c r="CGM55" s="10"/>
      <c r="CGN55" s="10"/>
      <c r="CGO55" s="10"/>
      <c r="CGP55" s="10"/>
      <c r="CGQ55" s="10"/>
      <c r="CGR55" s="10"/>
      <c r="CGS55" s="10"/>
      <c r="CGT55" s="10"/>
      <c r="CGU55" s="10"/>
      <c r="CGV55" s="10"/>
      <c r="CGW55" s="10"/>
      <c r="CGX55" s="10"/>
      <c r="CGY55" s="10"/>
      <c r="CGZ55" s="10"/>
      <c r="CHA55" s="10"/>
      <c r="CHB55" s="10"/>
      <c r="CHC55" s="10"/>
      <c r="CHD55" s="10"/>
      <c r="CHE55" s="10"/>
      <c r="CHF55" s="10"/>
      <c r="CHG55" s="10"/>
      <c r="CHH55" s="10"/>
      <c r="CHI55" s="10"/>
      <c r="CHJ55" s="10"/>
      <c r="CHK55" s="10"/>
      <c r="CHL55" s="10"/>
      <c r="CHM55" s="10"/>
      <c r="CHN55" s="10"/>
      <c r="CHO55" s="10"/>
      <c r="CHP55" s="10"/>
      <c r="CHQ55" s="10"/>
      <c r="CHR55" s="10"/>
      <c r="CHS55" s="10"/>
      <c r="CHT55" s="10"/>
      <c r="CHU55" s="10"/>
      <c r="CHV55" s="10"/>
      <c r="CHW55" s="10"/>
      <c r="CHX55" s="10"/>
      <c r="CHY55" s="10"/>
      <c r="CHZ55" s="10"/>
      <c r="CIA55" s="10"/>
      <c r="CIB55" s="10"/>
      <c r="CIC55" s="10"/>
      <c r="CID55" s="10"/>
      <c r="CIE55" s="10"/>
      <c r="CIF55" s="10"/>
      <c r="CIG55" s="10"/>
      <c r="CIH55" s="10"/>
      <c r="CII55" s="10"/>
      <c r="CIJ55" s="10"/>
      <c r="CIK55" s="10"/>
      <c r="CIL55" s="10"/>
      <c r="CIM55" s="10"/>
      <c r="CIN55" s="10"/>
      <c r="CIO55" s="10"/>
      <c r="CIP55" s="10"/>
      <c r="CIQ55" s="10"/>
      <c r="CIR55" s="10"/>
      <c r="CIS55" s="10"/>
      <c r="CIT55" s="10"/>
      <c r="CIU55" s="10"/>
      <c r="CIV55" s="10"/>
      <c r="CIW55" s="10"/>
      <c r="CIX55" s="10"/>
      <c r="CIY55" s="10"/>
      <c r="CIZ55" s="10"/>
      <c r="CJA55" s="10"/>
      <c r="CJB55" s="10"/>
      <c r="CJC55" s="10"/>
      <c r="CJD55" s="10"/>
      <c r="CJE55" s="10"/>
      <c r="CJF55" s="10"/>
      <c r="CJG55" s="10"/>
      <c r="CJH55" s="10"/>
      <c r="CJI55" s="10"/>
      <c r="CJJ55" s="10"/>
      <c r="CJK55" s="10"/>
      <c r="CJL55" s="10"/>
      <c r="CJM55" s="10"/>
      <c r="CJN55" s="10"/>
      <c r="CJO55" s="10"/>
      <c r="CJP55" s="10"/>
      <c r="CJQ55" s="10"/>
      <c r="CJR55" s="10"/>
      <c r="CJS55" s="10"/>
      <c r="CJT55" s="10"/>
      <c r="CJU55" s="10"/>
      <c r="CJV55" s="10"/>
      <c r="CJW55" s="10"/>
      <c r="CJX55" s="10"/>
      <c r="CJY55" s="10"/>
      <c r="CJZ55" s="10"/>
      <c r="CKA55" s="10"/>
      <c r="CKB55" s="10"/>
      <c r="CKC55" s="10"/>
      <c r="CKD55" s="10"/>
      <c r="CKE55" s="10"/>
      <c r="CKF55" s="10"/>
      <c r="CKG55" s="10"/>
      <c r="CKH55" s="10"/>
      <c r="CKI55" s="10"/>
      <c r="CKJ55" s="10"/>
      <c r="CKK55" s="10"/>
      <c r="CKL55" s="10"/>
      <c r="CKM55" s="10"/>
      <c r="CKN55" s="10"/>
      <c r="CKO55" s="10"/>
      <c r="CKP55" s="10"/>
      <c r="CKQ55" s="10"/>
      <c r="CKR55" s="10"/>
      <c r="CKS55" s="10"/>
      <c r="CKT55" s="10"/>
      <c r="CKU55" s="10"/>
      <c r="CKV55" s="10"/>
      <c r="CKW55" s="10"/>
      <c r="CKX55" s="10"/>
      <c r="CKY55" s="10"/>
      <c r="CKZ55" s="10"/>
      <c r="CLA55" s="10"/>
      <c r="CLB55" s="10"/>
      <c r="CLC55" s="10"/>
      <c r="CLD55" s="10"/>
      <c r="CLE55" s="10"/>
      <c r="CLF55" s="10"/>
      <c r="CLG55" s="10"/>
      <c r="CLH55" s="10"/>
      <c r="CLI55" s="10"/>
      <c r="CLJ55" s="10"/>
      <c r="CLK55" s="10"/>
      <c r="CLL55" s="10"/>
      <c r="CLM55" s="10"/>
      <c r="CLN55" s="10"/>
      <c r="CLO55" s="10"/>
      <c r="CLP55" s="10"/>
      <c r="CLQ55" s="10"/>
      <c r="CLR55" s="10"/>
      <c r="CLS55" s="10"/>
      <c r="CLT55" s="10"/>
      <c r="CLU55" s="10"/>
      <c r="CLV55" s="10"/>
      <c r="CLW55" s="10"/>
      <c r="CLX55" s="10"/>
      <c r="CLY55" s="10"/>
      <c r="CLZ55" s="10"/>
      <c r="CMA55" s="10"/>
      <c r="CMB55" s="10"/>
      <c r="CMC55" s="10"/>
      <c r="CMD55" s="10"/>
      <c r="CME55" s="10"/>
      <c r="CMF55" s="10"/>
      <c r="CMG55" s="10"/>
      <c r="CMH55" s="10"/>
      <c r="CMI55" s="10"/>
      <c r="CMJ55" s="10"/>
      <c r="CMK55" s="10"/>
      <c r="CML55" s="10"/>
      <c r="CMM55" s="10"/>
      <c r="CMN55" s="10"/>
      <c r="CMO55" s="10"/>
      <c r="CMP55" s="10"/>
      <c r="CMQ55" s="10"/>
      <c r="CMR55" s="10"/>
      <c r="CMS55" s="10"/>
      <c r="CMT55" s="10"/>
      <c r="CMU55" s="10"/>
      <c r="CMV55" s="10"/>
      <c r="CMW55" s="10"/>
      <c r="CMX55" s="10"/>
      <c r="CMY55" s="10"/>
      <c r="CMZ55" s="10"/>
      <c r="CNA55" s="10"/>
      <c r="CNB55" s="10"/>
      <c r="CNC55" s="10"/>
      <c r="CND55" s="10"/>
      <c r="CNE55" s="10"/>
      <c r="CNF55" s="10"/>
      <c r="CNG55" s="10"/>
      <c r="CNH55" s="10"/>
      <c r="CNI55" s="10"/>
      <c r="CNJ55" s="10"/>
      <c r="CNK55" s="10"/>
      <c r="CNL55" s="10"/>
      <c r="CNM55" s="10"/>
      <c r="CNN55" s="10"/>
      <c r="CNO55" s="10"/>
      <c r="CNP55" s="10"/>
      <c r="CNQ55" s="10"/>
      <c r="CNR55" s="10"/>
      <c r="CNS55" s="10"/>
      <c r="CNT55" s="10"/>
      <c r="CNU55" s="10"/>
      <c r="CNV55" s="10"/>
      <c r="CNW55" s="10"/>
      <c r="CNX55" s="10"/>
      <c r="CNY55" s="10"/>
      <c r="CNZ55" s="10"/>
      <c r="COA55" s="10"/>
      <c r="COB55" s="10"/>
      <c r="COC55" s="10"/>
      <c r="COD55" s="10"/>
      <c r="COE55" s="10"/>
      <c r="COF55" s="10"/>
      <c r="COG55" s="10"/>
      <c r="COH55" s="10"/>
      <c r="COI55" s="10"/>
      <c r="COJ55" s="10"/>
      <c r="COK55" s="10"/>
      <c r="COL55" s="10"/>
      <c r="COM55" s="10"/>
      <c r="CON55" s="10"/>
      <c r="COO55" s="10"/>
      <c r="COP55" s="10"/>
      <c r="COQ55" s="10"/>
      <c r="COR55" s="10"/>
      <c r="COS55" s="10"/>
      <c r="COT55" s="10"/>
      <c r="COU55" s="10"/>
      <c r="COV55" s="10"/>
      <c r="COW55" s="10"/>
      <c r="COX55" s="10"/>
      <c r="COY55" s="10"/>
      <c r="COZ55" s="10"/>
      <c r="CPA55" s="10"/>
      <c r="CPB55" s="10"/>
      <c r="CPC55" s="10"/>
      <c r="CPD55" s="10"/>
      <c r="CPE55" s="10"/>
      <c r="CPF55" s="10"/>
      <c r="CPG55" s="10"/>
      <c r="CPH55" s="10"/>
      <c r="CPI55" s="10"/>
      <c r="CPJ55" s="10"/>
      <c r="CPK55" s="10"/>
      <c r="CPL55" s="10"/>
      <c r="CPM55" s="10"/>
      <c r="CPN55" s="10"/>
      <c r="CPO55" s="10"/>
      <c r="CPP55" s="10"/>
      <c r="CPQ55" s="10"/>
      <c r="CPR55" s="10"/>
      <c r="CPS55" s="10"/>
      <c r="CPT55" s="10"/>
      <c r="CPU55" s="10"/>
      <c r="CPV55" s="10"/>
      <c r="CPW55" s="10"/>
      <c r="CPX55" s="10"/>
      <c r="CPY55" s="10"/>
      <c r="CPZ55" s="10"/>
      <c r="CQA55" s="10"/>
      <c r="CQB55" s="10"/>
      <c r="CQC55" s="10"/>
      <c r="CQD55" s="10"/>
      <c r="CQE55" s="10"/>
      <c r="CQF55" s="10"/>
      <c r="CQG55" s="10"/>
      <c r="CQH55" s="10"/>
      <c r="CQI55" s="10"/>
      <c r="CQJ55" s="10"/>
      <c r="CQK55" s="10"/>
      <c r="CQL55" s="10"/>
      <c r="CQM55" s="10"/>
      <c r="CQN55" s="10"/>
      <c r="CQO55" s="10"/>
      <c r="CQP55" s="10"/>
      <c r="CQQ55" s="10"/>
      <c r="CQR55" s="10"/>
      <c r="CQS55" s="10"/>
      <c r="CQT55" s="10"/>
      <c r="CQU55" s="10"/>
      <c r="CQV55" s="10"/>
      <c r="CQW55" s="10"/>
      <c r="CQX55" s="10"/>
      <c r="CQY55" s="10"/>
      <c r="CQZ55" s="10"/>
      <c r="CRA55" s="10"/>
      <c r="CRB55" s="10"/>
      <c r="CRC55" s="10"/>
      <c r="CRD55" s="10"/>
      <c r="CRE55" s="10"/>
      <c r="CRF55" s="10"/>
      <c r="CRG55" s="10"/>
      <c r="CRH55" s="10"/>
      <c r="CRI55" s="10"/>
      <c r="CRJ55" s="10"/>
      <c r="CRK55" s="10"/>
      <c r="CRL55" s="10"/>
      <c r="CRM55" s="10"/>
      <c r="CRN55" s="10"/>
      <c r="CRO55" s="10"/>
      <c r="CRP55" s="10"/>
      <c r="CRQ55" s="10"/>
      <c r="CRR55" s="10"/>
      <c r="CRS55" s="10"/>
      <c r="CRT55" s="10"/>
      <c r="CRU55" s="10"/>
      <c r="CRV55" s="10"/>
      <c r="CRW55" s="10"/>
      <c r="CRX55" s="10"/>
      <c r="CRY55" s="10"/>
      <c r="CRZ55" s="10"/>
      <c r="CSA55" s="10"/>
      <c r="CSB55" s="10"/>
      <c r="CSC55" s="10"/>
      <c r="CSD55" s="10"/>
      <c r="CSE55" s="10"/>
      <c r="CSF55" s="10"/>
      <c r="CSG55" s="10"/>
      <c r="CSH55" s="10"/>
      <c r="CSI55" s="10"/>
      <c r="CSJ55" s="10"/>
      <c r="CSK55" s="10"/>
      <c r="CSL55" s="10"/>
      <c r="CSM55" s="10"/>
      <c r="CSN55" s="10"/>
      <c r="CSO55" s="10"/>
      <c r="CSP55" s="10"/>
      <c r="CSQ55" s="10"/>
      <c r="CSR55" s="10"/>
      <c r="CSS55" s="10"/>
      <c r="CST55" s="10"/>
      <c r="CSU55" s="10"/>
      <c r="CSV55" s="10"/>
      <c r="CSW55" s="10"/>
      <c r="CSX55" s="10"/>
      <c r="CSY55" s="10"/>
      <c r="CSZ55" s="10"/>
      <c r="CTA55" s="10"/>
      <c r="CTB55" s="10"/>
      <c r="CTC55" s="10"/>
      <c r="CTD55" s="10"/>
      <c r="CTE55" s="10"/>
      <c r="CTF55" s="10"/>
      <c r="CTG55" s="10"/>
      <c r="CTH55" s="10"/>
      <c r="CTI55" s="10"/>
      <c r="CTJ55" s="10"/>
      <c r="CTK55" s="10"/>
      <c r="CTL55" s="10"/>
      <c r="CTM55" s="10"/>
      <c r="CTN55" s="10"/>
      <c r="CTO55" s="10"/>
      <c r="CTP55" s="10"/>
      <c r="CTQ55" s="10"/>
      <c r="CTR55" s="10"/>
      <c r="CTS55" s="10"/>
      <c r="CTT55" s="10"/>
      <c r="CTU55" s="10"/>
      <c r="CTV55" s="10"/>
      <c r="CTW55" s="10"/>
      <c r="CTX55" s="10"/>
      <c r="CTY55" s="10"/>
      <c r="CTZ55" s="10"/>
      <c r="CUA55" s="10"/>
      <c r="CUB55" s="10"/>
      <c r="CUC55" s="10"/>
      <c r="CUD55" s="10"/>
      <c r="CUE55" s="10"/>
      <c r="CUF55" s="10"/>
      <c r="CUG55" s="10"/>
      <c r="CUH55" s="10"/>
      <c r="CUI55" s="10"/>
      <c r="CUJ55" s="10"/>
      <c r="CUK55" s="10"/>
      <c r="CUL55" s="10"/>
      <c r="CUM55" s="10"/>
      <c r="CUN55" s="10"/>
      <c r="CUO55" s="10"/>
      <c r="CUP55" s="10"/>
      <c r="CUQ55" s="10"/>
      <c r="CUR55" s="10"/>
      <c r="CUS55" s="10"/>
      <c r="CUT55" s="10"/>
      <c r="CUU55" s="10"/>
      <c r="CUV55" s="10"/>
      <c r="CUW55" s="10"/>
      <c r="CUX55" s="10"/>
      <c r="CUY55" s="10"/>
      <c r="CUZ55" s="10"/>
      <c r="CVA55" s="10"/>
      <c r="CVB55" s="10"/>
      <c r="CVC55" s="10"/>
      <c r="CVD55" s="10"/>
      <c r="CVE55" s="10"/>
      <c r="CVF55" s="10"/>
      <c r="CVG55" s="10"/>
      <c r="CVH55" s="10"/>
      <c r="CVI55" s="10"/>
      <c r="CVJ55" s="10"/>
      <c r="CVK55" s="10"/>
      <c r="CVL55" s="10"/>
      <c r="CVM55" s="10"/>
      <c r="CVN55" s="10"/>
      <c r="CVO55" s="10"/>
      <c r="CVP55" s="10"/>
      <c r="CVQ55" s="10"/>
      <c r="CVR55" s="10"/>
      <c r="CVS55" s="10"/>
      <c r="CVT55" s="10"/>
      <c r="CVU55" s="10"/>
      <c r="CVV55" s="10"/>
      <c r="CVW55" s="10"/>
      <c r="CVX55" s="10"/>
      <c r="CVY55" s="10"/>
      <c r="CVZ55" s="10"/>
      <c r="CWA55" s="10"/>
      <c r="CWB55" s="10"/>
      <c r="CWC55" s="10"/>
      <c r="CWD55" s="10"/>
      <c r="CWE55" s="10"/>
      <c r="CWF55" s="10"/>
      <c r="CWG55" s="10"/>
      <c r="CWH55" s="10"/>
      <c r="CWI55" s="10"/>
      <c r="CWJ55" s="10"/>
      <c r="CWK55" s="10"/>
      <c r="CWL55" s="10"/>
      <c r="CWM55" s="10"/>
      <c r="CWN55" s="10"/>
      <c r="CWO55" s="10"/>
      <c r="CWP55" s="10"/>
      <c r="CWQ55" s="10"/>
      <c r="CWR55" s="10"/>
      <c r="CWS55" s="10"/>
      <c r="CWT55" s="10"/>
      <c r="CWU55" s="10"/>
      <c r="CWV55" s="10"/>
      <c r="CWW55" s="10"/>
      <c r="CWX55" s="10"/>
      <c r="CWY55" s="10"/>
      <c r="CWZ55" s="10"/>
      <c r="CXA55" s="10"/>
      <c r="CXB55" s="10"/>
      <c r="CXC55" s="10"/>
      <c r="CXD55" s="10"/>
      <c r="CXE55" s="10"/>
      <c r="CXF55" s="10"/>
      <c r="CXG55" s="10"/>
      <c r="CXH55" s="10"/>
      <c r="CXI55" s="10"/>
      <c r="CXJ55" s="10"/>
      <c r="CXK55" s="10"/>
      <c r="CXL55" s="10"/>
      <c r="CXM55" s="10"/>
      <c r="CXN55" s="10"/>
      <c r="CXO55" s="10"/>
      <c r="CXP55" s="10"/>
      <c r="CXQ55" s="10"/>
      <c r="CXR55" s="10"/>
      <c r="CXS55" s="10"/>
      <c r="CXT55" s="10"/>
      <c r="CXU55" s="10"/>
      <c r="CXV55" s="10"/>
      <c r="CXW55" s="10"/>
      <c r="CXX55" s="10"/>
      <c r="CXY55" s="10"/>
      <c r="CXZ55" s="10"/>
      <c r="CYA55" s="10"/>
      <c r="CYB55" s="10"/>
      <c r="CYC55" s="10"/>
      <c r="CYD55" s="10"/>
      <c r="CYE55" s="10"/>
      <c r="CYF55" s="10"/>
      <c r="CYG55" s="10"/>
      <c r="CYH55" s="10"/>
      <c r="CYI55" s="10"/>
      <c r="CYJ55" s="10"/>
      <c r="CYK55" s="10"/>
      <c r="CYL55" s="10"/>
      <c r="CYM55" s="10"/>
      <c r="CYN55" s="10"/>
      <c r="CYO55" s="10"/>
      <c r="CYP55" s="10"/>
      <c r="CYQ55" s="10"/>
      <c r="CYR55" s="10"/>
      <c r="CYS55" s="10"/>
      <c r="CYT55" s="10"/>
      <c r="CYU55" s="10"/>
      <c r="CYV55" s="10"/>
      <c r="CYW55" s="10"/>
      <c r="CYX55" s="10"/>
      <c r="CYY55" s="10"/>
      <c r="CYZ55" s="10"/>
      <c r="CZA55" s="10"/>
      <c r="CZB55" s="10"/>
      <c r="CZC55" s="10"/>
      <c r="CZD55" s="10"/>
      <c r="CZE55" s="10"/>
      <c r="CZF55" s="10"/>
      <c r="CZG55" s="10"/>
      <c r="CZH55" s="10"/>
      <c r="CZI55" s="10"/>
      <c r="CZJ55" s="10"/>
      <c r="CZK55" s="10"/>
      <c r="CZL55" s="10"/>
      <c r="CZM55" s="10"/>
      <c r="CZN55" s="10"/>
      <c r="CZO55" s="10"/>
      <c r="CZP55" s="10"/>
      <c r="CZQ55" s="10"/>
      <c r="CZR55" s="10"/>
      <c r="CZS55" s="10"/>
      <c r="CZT55" s="10"/>
      <c r="CZU55" s="10"/>
      <c r="CZV55" s="10"/>
      <c r="CZW55" s="10"/>
      <c r="CZX55" s="10"/>
      <c r="CZY55" s="10"/>
      <c r="CZZ55" s="10"/>
      <c r="DAA55" s="10"/>
      <c r="DAB55" s="10"/>
      <c r="DAC55" s="10"/>
      <c r="DAD55" s="10"/>
      <c r="DAE55" s="10"/>
      <c r="DAF55" s="10"/>
      <c r="DAG55" s="10"/>
      <c r="DAH55" s="10"/>
      <c r="DAI55" s="10"/>
      <c r="DAJ55" s="10"/>
      <c r="DAK55" s="10"/>
      <c r="DAL55" s="10"/>
      <c r="DAM55" s="10"/>
      <c r="DAN55" s="10"/>
      <c r="DAO55" s="10"/>
      <c r="DAP55" s="10"/>
      <c r="DAQ55" s="10"/>
      <c r="DAR55" s="10"/>
      <c r="DAS55" s="10"/>
      <c r="DAT55" s="10"/>
      <c r="DAU55" s="10"/>
      <c r="DAV55" s="10"/>
      <c r="DAW55" s="10"/>
      <c r="DAX55" s="10"/>
      <c r="DAY55" s="10"/>
      <c r="DAZ55" s="10"/>
      <c r="DBA55" s="10"/>
      <c r="DBB55" s="10"/>
      <c r="DBC55" s="10"/>
      <c r="DBD55" s="10"/>
      <c r="DBE55" s="10"/>
      <c r="DBF55" s="10"/>
      <c r="DBG55" s="10"/>
      <c r="DBH55" s="10"/>
      <c r="DBI55" s="10"/>
      <c r="DBJ55" s="10"/>
      <c r="DBK55" s="10"/>
      <c r="DBL55" s="10"/>
      <c r="DBM55" s="10"/>
      <c r="DBN55" s="10"/>
      <c r="DBO55" s="10"/>
      <c r="DBP55" s="10"/>
      <c r="DBQ55" s="10"/>
      <c r="DBR55" s="10"/>
      <c r="DBS55" s="10"/>
      <c r="DBT55" s="10"/>
      <c r="DBU55" s="10"/>
      <c r="DBV55" s="10"/>
      <c r="DBW55" s="10"/>
      <c r="DBX55" s="10"/>
      <c r="DBY55" s="10"/>
      <c r="DBZ55" s="10"/>
      <c r="DCA55" s="10"/>
      <c r="DCB55" s="10"/>
      <c r="DCC55" s="10"/>
      <c r="DCD55" s="10"/>
      <c r="DCE55" s="10"/>
      <c r="DCF55" s="10"/>
      <c r="DCG55" s="10"/>
      <c r="DCH55" s="10"/>
      <c r="DCI55" s="10"/>
      <c r="DCJ55" s="10"/>
      <c r="DCK55" s="10"/>
      <c r="DCL55" s="10"/>
      <c r="DCM55" s="10"/>
      <c r="DCN55" s="10"/>
      <c r="DCO55" s="10"/>
      <c r="DCP55" s="10"/>
      <c r="DCQ55" s="10"/>
      <c r="DCR55" s="10"/>
      <c r="DCS55" s="10"/>
      <c r="DCT55" s="10"/>
      <c r="DCU55" s="10"/>
      <c r="DCV55" s="10"/>
      <c r="DCW55" s="10"/>
      <c r="DCX55" s="10"/>
      <c r="DCY55" s="10"/>
      <c r="DCZ55" s="10"/>
      <c r="DDA55" s="10"/>
      <c r="DDB55" s="10"/>
      <c r="DDC55" s="10"/>
      <c r="DDD55" s="10"/>
      <c r="DDE55" s="10"/>
      <c r="DDF55" s="10"/>
      <c r="DDG55" s="10"/>
      <c r="DDH55" s="10"/>
      <c r="DDI55" s="10"/>
      <c r="DDJ55" s="10"/>
      <c r="DDK55" s="10"/>
      <c r="DDL55" s="10"/>
      <c r="DDM55" s="10"/>
      <c r="DDN55" s="10"/>
      <c r="DDO55" s="10"/>
      <c r="DDP55" s="10"/>
      <c r="DDQ55" s="10"/>
      <c r="DDR55" s="10"/>
      <c r="DDS55" s="10"/>
      <c r="DDT55" s="10"/>
      <c r="DDU55" s="10"/>
      <c r="DDV55" s="10"/>
      <c r="DDW55" s="10"/>
      <c r="DDX55" s="10"/>
      <c r="DDY55" s="10"/>
      <c r="DDZ55" s="10"/>
      <c r="DEA55" s="10"/>
      <c r="DEB55" s="10"/>
      <c r="DEC55" s="10"/>
      <c r="DED55" s="10"/>
      <c r="DEE55" s="10"/>
      <c r="DEF55" s="10"/>
      <c r="DEG55" s="10"/>
      <c r="DEH55" s="10"/>
      <c r="DEI55" s="10"/>
      <c r="DEJ55" s="10"/>
      <c r="DEK55" s="10"/>
      <c r="DEL55" s="10"/>
      <c r="DEM55" s="10"/>
      <c r="DEN55" s="10"/>
      <c r="DEO55" s="10"/>
      <c r="DEP55" s="10"/>
      <c r="DEQ55" s="10"/>
      <c r="DER55" s="10"/>
      <c r="DES55" s="10"/>
      <c r="DET55" s="10"/>
      <c r="DEU55" s="10"/>
      <c r="DEV55" s="10"/>
      <c r="DEW55" s="10"/>
      <c r="DEX55" s="10"/>
      <c r="DEY55" s="10"/>
      <c r="DEZ55" s="10"/>
      <c r="DFA55" s="10"/>
      <c r="DFB55" s="10"/>
      <c r="DFC55" s="10"/>
      <c r="DFD55" s="10"/>
      <c r="DFE55" s="10"/>
      <c r="DFF55" s="10"/>
      <c r="DFG55" s="10"/>
      <c r="DFH55" s="10"/>
      <c r="DFI55" s="10"/>
      <c r="DFJ55" s="10"/>
      <c r="DFK55" s="10"/>
      <c r="DFL55" s="10"/>
      <c r="DFM55" s="10"/>
      <c r="DFN55" s="10"/>
      <c r="DFO55" s="10"/>
      <c r="DFP55" s="10"/>
      <c r="DFQ55" s="10"/>
      <c r="DFR55" s="10"/>
      <c r="DFS55" s="10"/>
      <c r="DFT55" s="10"/>
      <c r="DFU55" s="10"/>
      <c r="DFV55" s="10"/>
      <c r="DFW55" s="10"/>
      <c r="DFX55" s="10"/>
      <c r="DFY55" s="10"/>
      <c r="DFZ55" s="10"/>
      <c r="DGA55" s="10"/>
      <c r="DGB55" s="10"/>
      <c r="DGC55" s="10"/>
      <c r="DGD55" s="10"/>
      <c r="DGE55" s="10"/>
      <c r="DGF55" s="10"/>
      <c r="DGG55" s="10"/>
      <c r="DGH55" s="10"/>
      <c r="DGI55" s="10"/>
      <c r="DGJ55" s="10"/>
      <c r="DGK55" s="10"/>
      <c r="DGL55" s="10"/>
      <c r="DGM55" s="10"/>
      <c r="DGN55" s="10"/>
      <c r="DGO55" s="10"/>
      <c r="DGP55" s="10"/>
      <c r="DGQ55" s="10"/>
      <c r="DGR55" s="10"/>
      <c r="DGS55" s="10"/>
      <c r="DGT55" s="10"/>
      <c r="DGU55" s="10"/>
      <c r="DGV55" s="10"/>
      <c r="DGW55" s="10"/>
      <c r="DGX55" s="10"/>
      <c r="DGY55" s="10"/>
      <c r="DGZ55" s="10"/>
      <c r="DHA55" s="10"/>
      <c r="DHB55" s="10"/>
      <c r="DHC55" s="10"/>
      <c r="DHD55" s="10"/>
      <c r="DHE55" s="10"/>
      <c r="DHF55" s="10"/>
      <c r="DHG55" s="10"/>
      <c r="DHH55" s="10"/>
      <c r="DHI55" s="10"/>
      <c r="DHJ55" s="10"/>
      <c r="DHK55" s="10"/>
      <c r="DHL55" s="10"/>
      <c r="DHM55" s="10"/>
      <c r="DHN55" s="10"/>
      <c r="DHO55" s="10"/>
      <c r="DHP55" s="10"/>
      <c r="DHQ55" s="10"/>
      <c r="DHR55" s="10"/>
      <c r="DHS55" s="10"/>
      <c r="DHT55" s="10"/>
      <c r="DHU55" s="10"/>
      <c r="DHV55" s="10"/>
      <c r="DHW55" s="10"/>
      <c r="DHX55" s="10"/>
      <c r="DHY55" s="10"/>
      <c r="DHZ55" s="10"/>
      <c r="DIA55" s="10"/>
      <c r="DIB55" s="10"/>
      <c r="DIC55" s="10"/>
      <c r="DID55" s="10"/>
      <c r="DIE55" s="10"/>
      <c r="DIF55" s="10"/>
      <c r="DIG55" s="10"/>
      <c r="DIH55" s="10"/>
      <c r="DII55" s="10"/>
      <c r="DIJ55" s="10"/>
      <c r="DIK55" s="10"/>
      <c r="DIL55" s="10"/>
      <c r="DIM55" s="10"/>
      <c r="DIN55" s="10"/>
      <c r="DIO55" s="10"/>
      <c r="DIP55" s="10"/>
      <c r="DIQ55" s="10"/>
      <c r="DIR55" s="10"/>
      <c r="DIS55" s="10"/>
      <c r="DIT55" s="10"/>
      <c r="DIU55" s="10"/>
      <c r="DIV55" s="10"/>
      <c r="DIW55" s="10"/>
      <c r="DIX55" s="10"/>
      <c r="DIY55" s="10"/>
      <c r="DIZ55" s="10"/>
      <c r="DJA55" s="10"/>
      <c r="DJB55" s="10"/>
      <c r="DJC55" s="10"/>
      <c r="DJD55" s="10"/>
      <c r="DJE55" s="10"/>
      <c r="DJF55" s="10"/>
      <c r="DJG55" s="10"/>
      <c r="DJH55" s="10"/>
      <c r="DJI55" s="10"/>
      <c r="DJJ55" s="10"/>
      <c r="DJK55" s="10"/>
      <c r="DJL55" s="10"/>
      <c r="DJM55" s="10"/>
      <c r="DJN55" s="10"/>
      <c r="DJO55" s="10"/>
      <c r="DJP55" s="10"/>
      <c r="DJQ55" s="10"/>
      <c r="DJR55" s="10"/>
      <c r="DJS55" s="10"/>
      <c r="DJT55" s="10"/>
      <c r="DJU55" s="10"/>
      <c r="DJV55" s="10"/>
      <c r="DJW55" s="10"/>
      <c r="DJX55" s="10"/>
      <c r="DJY55" s="10"/>
      <c r="DJZ55" s="10"/>
      <c r="DKA55" s="10"/>
      <c r="DKB55" s="10"/>
      <c r="DKC55" s="10"/>
      <c r="DKD55" s="10"/>
      <c r="DKE55" s="10"/>
      <c r="DKF55" s="10"/>
      <c r="DKG55" s="10"/>
      <c r="DKH55" s="10"/>
      <c r="DKI55" s="10"/>
      <c r="DKJ55" s="10"/>
      <c r="DKK55" s="10"/>
      <c r="DKL55" s="10"/>
      <c r="DKM55" s="10"/>
      <c r="DKN55" s="10"/>
      <c r="DKO55" s="10"/>
      <c r="DKP55" s="10"/>
      <c r="DKQ55" s="10"/>
      <c r="DKR55" s="10"/>
      <c r="DKS55" s="10"/>
      <c r="DKT55" s="10"/>
      <c r="DKU55" s="10"/>
      <c r="DKV55" s="10"/>
      <c r="DKW55" s="10"/>
      <c r="DKX55" s="10"/>
      <c r="DKY55" s="10"/>
      <c r="DKZ55" s="10"/>
      <c r="DLA55" s="10"/>
      <c r="DLB55" s="10"/>
      <c r="DLC55" s="10"/>
      <c r="DLD55" s="10"/>
      <c r="DLE55" s="10"/>
      <c r="DLF55" s="10"/>
      <c r="DLG55" s="10"/>
      <c r="DLH55" s="10"/>
      <c r="DLI55" s="10"/>
      <c r="DLJ55" s="10"/>
      <c r="DLK55" s="10"/>
      <c r="DLL55" s="10"/>
      <c r="DLM55" s="10"/>
      <c r="DLN55" s="10"/>
      <c r="DLO55" s="10"/>
      <c r="DLP55" s="10"/>
      <c r="DLQ55" s="10"/>
      <c r="DLR55" s="10"/>
      <c r="DLS55" s="10"/>
      <c r="DLT55" s="10"/>
      <c r="DLU55" s="10"/>
      <c r="DLV55" s="10"/>
      <c r="DLW55" s="10"/>
      <c r="DLX55" s="10"/>
      <c r="DLY55" s="10"/>
      <c r="DLZ55" s="10"/>
      <c r="DMA55" s="10"/>
      <c r="DMB55" s="10"/>
      <c r="DMC55" s="10"/>
      <c r="DMD55" s="10"/>
      <c r="DME55" s="10"/>
      <c r="DMF55" s="10"/>
      <c r="DMG55" s="10"/>
      <c r="DMH55" s="10"/>
      <c r="DMI55" s="10"/>
      <c r="DMJ55" s="10"/>
      <c r="DMK55" s="10"/>
      <c r="DML55" s="10"/>
      <c r="DMM55" s="10"/>
      <c r="DMN55" s="10"/>
      <c r="DMO55" s="10"/>
      <c r="DMP55" s="10"/>
      <c r="DMQ55" s="10"/>
      <c r="DMR55" s="10"/>
      <c r="DMS55" s="10"/>
      <c r="DMT55" s="10"/>
      <c r="DMU55" s="10"/>
      <c r="DMV55" s="10"/>
      <c r="DMW55" s="10"/>
      <c r="DMX55" s="10"/>
      <c r="DMY55" s="10"/>
      <c r="DMZ55" s="10"/>
      <c r="DNA55" s="10"/>
      <c r="DNB55" s="10"/>
      <c r="DNC55" s="10"/>
      <c r="DND55" s="10"/>
      <c r="DNE55" s="10"/>
      <c r="DNF55" s="10"/>
      <c r="DNG55" s="10"/>
      <c r="DNH55" s="10"/>
      <c r="DNI55" s="10"/>
      <c r="DNJ55" s="10"/>
      <c r="DNK55" s="10"/>
      <c r="DNL55" s="10"/>
      <c r="DNM55" s="10"/>
      <c r="DNN55" s="10"/>
      <c r="DNO55" s="10"/>
      <c r="DNP55" s="10"/>
      <c r="DNQ55" s="10"/>
      <c r="DNR55" s="10"/>
      <c r="DNS55" s="10"/>
      <c r="DNT55" s="10"/>
      <c r="DNU55" s="10"/>
      <c r="DNV55" s="10"/>
      <c r="DNW55" s="10"/>
      <c r="DNX55" s="10"/>
      <c r="DNY55" s="10"/>
      <c r="DNZ55" s="10"/>
      <c r="DOA55" s="10"/>
      <c r="DOB55" s="10"/>
      <c r="DOC55" s="10"/>
      <c r="DOD55" s="10"/>
      <c r="DOE55" s="10"/>
      <c r="DOF55" s="10"/>
      <c r="DOG55" s="10"/>
      <c r="DOH55" s="10"/>
      <c r="DOI55" s="10"/>
      <c r="DOJ55" s="10"/>
      <c r="DOK55" s="10"/>
      <c r="DOL55" s="10"/>
      <c r="DOM55" s="10"/>
      <c r="DON55" s="10"/>
      <c r="DOO55" s="10"/>
      <c r="DOP55" s="10"/>
      <c r="DOQ55" s="10"/>
      <c r="DOR55" s="10"/>
      <c r="DOS55" s="10"/>
      <c r="DOT55" s="10"/>
      <c r="DOU55" s="10"/>
      <c r="DOV55" s="10"/>
      <c r="DOW55" s="10"/>
      <c r="DOX55" s="10"/>
      <c r="DOY55" s="10"/>
      <c r="DOZ55" s="10"/>
      <c r="DPA55" s="10"/>
      <c r="DPB55" s="10"/>
      <c r="DPC55" s="10"/>
      <c r="DPD55" s="10"/>
      <c r="DPE55" s="10"/>
      <c r="DPF55" s="10"/>
      <c r="DPG55" s="10"/>
      <c r="DPH55" s="10"/>
      <c r="DPI55" s="10"/>
      <c r="DPJ55" s="10"/>
      <c r="DPK55" s="10"/>
      <c r="DPL55" s="10"/>
      <c r="DPM55" s="10"/>
      <c r="DPN55" s="10"/>
      <c r="DPO55" s="10"/>
      <c r="DPP55" s="10"/>
      <c r="DPQ55" s="10"/>
      <c r="DPR55" s="10"/>
      <c r="DPS55" s="10"/>
      <c r="DPT55" s="10"/>
      <c r="DPU55" s="10"/>
      <c r="DPV55" s="10"/>
      <c r="DPW55" s="10"/>
      <c r="DPX55" s="10"/>
      <c r="DPY55" s="10"/>
      <c r="DPZ55" s="10"/>
      <c r="DQA55" s="10"/>
      <c r="DQB55" s="10"/>
      <c r="DQC55" s="10"/>
      <c r="DQD55" s="10"/>
      <c r="DQE55" s="10"/>
      <c r="DQF55" s="10"/>
      <c r="DQG55" s="10"/>
      <c r="DQH55" s="10"/>
      <c r="DQI55" s="10"/>
      <c r="DQJ55" s="10"/>
      <c r="DQK55" s="10"/>
      <c r="DQL55" s="10"/>
      <c r="DQM55" s="10"/>
      <c r="DQN55" s="10"/>
      <c r="DQO55" s="10"/>
      <c r="DQP55" s="10"/>
      <c r="DQQ55" s="10"/>
      <c r="DQR55" s="10"/>
      <c r="DQS55" s="10"/>
      <c r="DQT55" s="10"/>
      <c r="DQU55" s="10"/>
      <c r="DQV55" s="10"/>
      <c r="DQW55" s="10"/>
      <c r="DQX55" s="10"/>
      <c r="DQY55" s="10"/>
      <c r="DQZ55" s="10"/>
      <c r="DRA55" s="10"/>
      <c r="DRB55" s="10"/>
      <c r="DRC55" s="10"/>
      <c r="DRD55" s="10"/>
      <c r="DRE55" s="10"/>
      <c r="DRF55" s="10"/>
      <c r="DRG55" s="10"/>
      <c r="DRH55" s="10"/>
      <c r="DRI55" s="10"/>
      <c r="DRJ55" s="10"/>
      <c r="DRK55" s="10"/>
      <c r="DRL55" s="10"/>
      <c r="DRM55" s="10"/>
      <c r="DRN55" s="10"/>
      <c r="DRO55" s="10"/>
      <c r="DRP55" s="10"/>
      <c r="DRQ55" s="10"/>
      <c r="DRR55" s="10"/>
      <c r="DRS55" s="10"/>
      <c r="DRT55" s="10"/>
      <c r="DRU55" s="10"/>
      <c r="DRV55" s="10"/>
      <c r="DRW55" s="10"/>
      <c r="DRX55" s="10"/>
      <c r="DRY55" s="10"/>
      <c r="DRZ55" s="10"/>
      <c r="DSA55" s="10"/>
      <c r="DSB55" s="10"/>
      <c r="DSC55" s="10"/>
      <c r="DSD55" s="10"/>
      <c r="DSE55" s="10"/>
      <c r="DSF55" s="10"/>
      <c r="DSG55" s="10"/>
      <c r="DSH55" s="10"/>
      <c r="DSI55" s="10"/>
      <c r="DSJ55" s="10"/>
      <c r="DSK55" s="10"/>
      <c r="DSL55" s="10"/>
      <c r="DSM55" s="10"/>
      <c r="DSN55" s="10"/>
      <c r="DSO55" s="10"/>
      <c r="DSP55" s="10"/>
      <c r="DSQ55" s="10"/>
      <c r="DSR55" s="10"/>
      <c r="DSS55" s="10"/>
      <c r="DST55" s="10"/>
      <c r="DSU55" s="10"/>
      <c r="DSV55" s="10"/>
      <c r="DSW55" s="10"/>
      <c r="DSX55" s="10"/>
      <c r="DSY55" s="10"/>
      <c r="DSZ55" s="10"/>
      <c r="DTA55" s="10"/>
      <c r="DTB55" s="10"/>
      <c r="DTC55" s="10"/>
      <c r="DTD55" s="10"/>
      <c r="DTE55" s="10"/>
      <c r="DTF55" s="10"/>
      <c r="DTG55" s="10"/>
      <c r="DTH55" s="10"/>
      <c r="DTI55" s="10"/>
      <c r="DTJ55" s="10"/>
      <c r="DTK55" s="10"/>
      <c r="DTL55" s="10"/>
      <c r="DTM55" s="10"/>
      <c r="DTN55" s="10"/>
      <c r="DTO55" s="10"/>
      <c r="DTP55" s="10"/>
      <c r="DTQ55" s="10"/>
      <c r="DTR55" s="10"/>
      <c r="DTS55" s="10"/>
      <c r="DTT55" s="10"/>
      <c r="DTU55" s="10"/>
      <c r="DTV55" s="10"/>
      <c r="DTW55" s="10"/>
      <c r="DTX55" s="10"/>
      <c r="DTY55" s="10"/>
      <c r="DTZ55" s="10"/>
      <c r="DUA55" s="10"/>
      <c r="DUB55" s="10"/>
      <c r="DUC55" s="10"/>
      <c r="DUD55" s="10"/>
      <c r="DUE55" s="10"/>
      <c r="DUF55" s="10"/>
      <c r="DUG55" s="10"/>
      <c r="DUH55" s="10"/>
      <c r="DUI55" s="10"/>
      <c r="DUJ55" s="10"/>
      <c r="DUK55" s="10"/>
      <c r="DUL55" s="10"/>
      <c r="DUM55" s="10"/>
      <c r="DUN55" s="10"/>
      <c r="DUO55" s="10"/>
      <c r="DUP55" s="10"/>
      <c r="DUQ55" s="10"/>
      <c r="DUR55" s="10"/>
      <c r="DUS55" s="10"/>
      <c r="DUT55" s="10"/>
      <c r="DUU55" s="10"/>
      <c r="DUV55" s="10"/>
      <c r="DUW55" s="10"/>
      <c r="DUX55" s="10"/>
      <c r="DUY55" s="10"/>
      <c r="DUZ55" s="10"/>
      <c r="DVA55" s="10"/>
      <c r="DVB55" s="10"/>
      <c r="DVC55" s="10"/>
      <c r="DVD55" s="10"/>
      <c r="DVE55" s="10"/>
      <c r="DVF55" s="10"/>
      <c r="DVG55" s="10"/>
      <c r="DVH55" s="10"/>
      <c r="DVI55" s="10"/>
      <c r="DVJ55" s="10"/>
      <c r="DVK55" s="10"/>
      <c r="DVL55" s="10"/>
      <c r="DVM55" s="10"/>
      <c r="DVN55" s="10"/>
      <c r="DVO55" s="10"/>
      <c r="DVP55" s="10"/>
      <c r="DVQ55" s="10"/>
      <c r="DVR55" s="10"/>
      <c r="DVS55" s="10"/>
      <c r="DVT55" s="10"/>
      <c r="DVU55" s="10"/>
      <c r="DVV55" s="10"/>
      <c r="DVW55" s="10"/>
      <c r="DVX55" s="10"/>
      <c r="DVY55" s="10"/>
      <c r="DVZ55" s="10"/>
      <c r="DWA55" s="10"/>
      <c r="DWB55" s="10"/>
      <c r="DWC55" s="10"/>
      <c r="DWD55" s="10"/>
      <c r="DWE55" s="10"/>
      <c r="DWF55" s="10"/>
      <c r="DWG55" s="10"/>
      <c r="DWH55" s="10"/>
      <c r="DWI55" s="10"/>
      <c r="DWJ55" s="10"/>
      <c r="DWK55" s="10"/>
      <c r="DWL55" s="10"/>
      <c r="DWM55" s="10"/>
      <c r="DWN55" s="10"/>
      <c r="DWO55" s="10"/>
      <c r="DWP55" s="10"/>
      <c r="DWQ55" s="10"/>
      <c r="DWR55" s="10"/>
      <c r="DWS55" s="10"/>
      <c r="DWT55" s="10"/>
      <c r="DWU55" s="10"/>
      <c r="DWV55" s="10"/>
      <c r="DWW55" s="10"/>
      <c r="DWX55" s="10"/>
      <c r="DWY55" s="10"/>
      <c r="DWZ55" s="10"/>
      <c r="DXA55" s="10"/>
      <c r="DXB55" s="10"/>
      <c r="DXC55" s="10"/>
      <c r="DXD55" s="10"/>
      <c r="DXE55" s="10"/>
      <c r="DXF55" s="10"/>
      <c r="DXG55" s="10"/>
      <c r="DXH55" s="10"/>
      <c r="DXI55" s="10"/>
      <c r="DXJ55" s="10"/>
      <c r="DXK55" s="10"/>
      <c r="DXL55" s="10"/>
      <c r="DXM55" s="10"/>
      <c r="DXN55" s="10"/>
      <c r="DXO55" s="10"/>
      <c r="DXP55" s="10"/>
      <c r="DXQ55" s="10"/>
      <c r="DXR55" s="10"/>
      <c r="DXS55" s="10"/>
      <c r="DXT55" s="10"/>
      <c r="DXU55" s="10"/>
      <c r="DXV55" s="10"/>
      <c r="DXW55" s="10"/>
      <c r="DXX55" s="10"/>
      <c r="DXY55" s="10"/>
      <c r="DXZ55" s="10"/>
      <c r="DYA55" s="10"/>
      <c r="DYB55" s="10"/>
      <c r="DYC55" s="10"/>
      <c r="DYD55" s="10"/>
      <c r="DYE55" s="10"/>
      <c r="DYF55" s="10"/>
      <c r="DYG55" s="10"/>
      <c r="DYH55" s="10"/>
      <c r="DYI55" s="10"/>
      <c r="DYJ55" s="10"/>
      <c r="DYK55" s="10"/>
      <c r="DYL55" s="10"/>
      <c r="DYM55" s="10"/>
      <c r="DYN55" s="10"/>
      <c r="DYO55" s="10"/>
      <c r="DYP55" s="10"/>
      <c r="DYQ55" s="10"/>
      <c r="DYR55" s="10"/>
      <c r="DYS55" s="10"/>
      <c r="DYT55" s="10"/>
      <c r="DYU55" s="10"/>
      <c r="DYV55" s="10"/>
      <c r="DYW55" s="10"/>
      <c r="DYX55" s="10"/>
      <c r="DYY55" s="10"/>
      <c r="DYZ55" s="10"/>
      <c r="DZA55" s="10"/>
      <c r="DZB55" s="10"/>
      <c r="DZC55" s="10"/>
      <c r="DZD55" s="10"/>
      <c r="DZE55" s="10"/>
      <c r="DZF55" s="10"/>
      <c r="DZG55" s="10"/>
      <c r="DZH55" s="10"/>
      <c r="DZI55" s="10"/>
      <c r="DZJ55" s="10"/>
      <c r="DZK55" s="10"/>
      <c r="DZL55" s="10"/>
      <c r="DZM55" s="10"/>
      <c r="DZN55" s="10"/>
      <c r="DZO55" s="10"/>
      <c r="DZP55" s="10"/>
      <c r="DZQ55" s="10"/>
      <c r="DZR55" s="10"/>
      <c r="DZS55" s="10"/>
      <c r="DZT55" s="10"/>
      <c r="DZU55" s="10"/>
      <c r="DZV55" s="10"/>
      <c r="DZW55" s="10"/>
      <c r="DZX55" s="10"/>
      <c r="DZY55" s="10"/>
      <c r="DZZ55" s="10"/>
      <c r="EAA55" s="10"/>
      <c r="EAB55" s="10"/>
      <c r="EAC55" s="10"/>
      <c r="EAD55" s="10"/>
      <c r="EAE55" s="10"/>
      <c r="EAF55" s="10"/>
      <c r="EAG55" s="10"/>
      <c r="EAH55" s="10"/>
      <c r="EAI55" s="10"/>
      <c r="EAJ55" s="10"/>
      <c r="EAK55" s="10"/>
      <c r="EAL55" s="10"/>
      <c r="EAM55" s="10"/>
      <c r="EAN55" s="10"/>
      <c r="EAO55" s="10"/>
      <c r="EAP55" s="10"/>
      <c r="EAQ55" s="10"/>
      <c r="EAR55" s="10"/>
      <c r="EAS55" s="10"/>
      <c r="EAT55" s="10"/>
      <c r="EAU55" s="10"/>
      <c r="EAV55" s="10"/>
      <c r="EAW55" s="10"/>
      <c r="EAX55" s="10"/>
      <c r="EAY55" s="10"/>
      <c r="EAZ55" s="10"/>
      <c r="EBA55" s="10"/>
      <c r="EBB55" s="10"/>
      <c r="EBC55" s="10"/>
      <c r="EBD55" s="10"/>
      <c r="EBE55" s="10"/>
      <c r="EBF55" s="10"/>
      <c r="EBG55" s="10"/>
      <c r="EBH55" s="10"/>
      <c r="EBI55" s="10"/>
      <c r="EBJ55" s="10"/>
      <c r="EBK55" s="10"/>
      <c r="EBL55" s="10"/>
      <c r="EBM55" s="10"/>
      <c r="EBN55" s="10"/>
      <c r="EBO55" s="10"/>
      <c r="EBP55" s="10"/>
      <c r="EBQ55" s="10"/>
      <c r="EBR55" s="10"/>
      <c r="EBS55" s="10"/>
      <c r="EBT55" s="10"/>
      <c r="EBU55" s="10"/>
      <c r="EBV55" s="10"/>
      <c r="EBW55" s="10"/>
      <c r="EBX55" s="10"/>
      <c r="EBY55" s="10"/>
      <c r="EBZ55" s="10"/>
      <c r="ECA55" s="10"/>
      <c r="ECB55" s="10"/>
      <c r="ECC55" s="10"/>
      <c r="ECD55" s="10"/>
      <c r="ECE55" s="10"/>
      <c r="ECF55" s="10"/>
      <c r="ECG55" s="10"/>
      <c r="ECH55" s="10"/>
      <c r="ECI55" s="10"/>
      <c r="ECJ55" s="10"/>
      <c r="ECK55" s="10"/>
      <c r="ECL55" s="10"/>
      <c r="ECM55" s="10"/>
      <c r="ECN55" s="10"/>
      <c r="ECO55" s="10"/>
      <c r="ECP55" s="10"/>
      <c r="ECQ55" s="10"/>
      <c r="ECR55" s="10"/>
      <c r="ECS55" s="10"/>
      <c r="ECT55" s="10"/>
      <c r="ECU55" s="10"/>
      <c r="ECV55" s="10"/>
      <c r="ECW55" s="10"/>
      <c r="ECX55" s="10"/>
      <c r="ECY55" s="10"/>
      <c r="ECZ55" s="10"/>
      <c r="EDA55" s="10"/>
      <c r="EDB55" s="10"/>
      <c r="EDC55" s="10"/>
      <c r="EDD55" s="10"/>
      <c r="EDE55" s="10"/>
      <c r="EDF55" s="10"/>
      <c r="EDG55" s="10"/>
      <c r="EDH55" s="10"/>
      <c r="EDI55" s="10"/>
      <c r="EDJ55" s="10"/>
      <c r="EDK55" s="10"/>
      <c r="EDL55" s="10"/>
      <c r="EDM55" s="10"/>
      <c r="EDN55" s="10"/>
      <c r="EDO55" s="10"/>
      <c r="EDP55" s="10"/>
      <c r="EDQ55" s="10"/>
      <c r="EDR55" s="10"/>
      <c r="EDS55" s="10"/>
      <c r="EDT55" s="10"/>
      <c r="EDU55" s="10"/>
      <c r="EDV55" s="10"/>
      <c r="EDW55" s="10"/>
      <c r="EDX55" s="10"/>
      <c r="EDY55" s="10"/>
      <c r="EDZ55" s="10"/>
      <c r="EEA55" s="10"/>
      <c r="EEB55" s="10"/>
      <c r="EEC55" s="10"/>
      <c r="EED55" s="10"/>
      <c r="EEE55" s="10"/>
      <c r="EEF55" s="10"/>
      <c r="EEG55" s="10"/>
      <c r="EEH55" s="10"/>
      <c r="EEI55" s="10"/>
      <c r="EEJ55" s="10"/>
      <c r="EEK55" s="10"/>
      <c r="EEL55" s="10"/>
      <c r="EEM55" s="10"/>
      <c r="EEN55" s="10"/>
      <c r="EEO55" s="10"/>
      <c r="EEP55" s="10"/>
      <c r="EEQ55" s="10"/>
      <c r="EER55" s="10"/>
      <c r="EES55" s="10"/>
      <c r="EET55" s="10"/>
      <c r="EEU55" s="10"/>
      <c r="EEV55" s="10"/>
      <c r="EEW55" s="10"/>
      <c r="EEX55" s="10"/>
      <c r="EEY55" s="10"/>
      <c r="EEZ55" s="10"/>
      <c r="EFA55" s="10"/>
      <c r="EFB55" s="10"/>
      <c r="EFC55" s="10"/>
      <c r="EFD55" s="10"/>
      <c r="EFE55" s="10"/>
      <c r="EFF55" s="10"/>
      <c r="EFG55" s="10"/>
      <c r="EFH55" s="10"/>
      <c r="EFI55" s="10"/>
      <c r="EFJ55" s="10"/>
      <c r="EFK55" s="10"/>
      <c r="EFL55" s="10"/>
      <c r="EFM55" s="10"/>
      <c r="EFN55" s="10"/>
      <c r="EFO55" s="10"/>
      <c r="EFP55" s="10"/>
      <c r="EFQ55" s="10"/>
      <c r="EFR55" s="10"/>
      <c r="EFS55" s="10"/>
      <c r="EFT55" s="10"/>
      <c r="EFU55" s="10"/>
      <c r="EFV55" s="10"/>
      <c r="EFW55" s="10"/>
      <c r="EFX55" s="10"/>
      <c r="EFY55" s="10"/>
      <c r="EFZ55" s="10"/>
      <c r="EGA55" s="10"/>
      <c r="EGB55" s="10"/>
      <c r="EGC55" s="10"/>
      <c r="EGD55" s="10"/>
      <c r="EGE55" s="10"/>
      <c r="EGF55" s="10"/>
      <c r="EGG55" s="10"/>
      <c r="EGH55" s="10"/>
      <c r="EGI55" s="10"/>
      <c r="EGJ55" s="10"/>
      <c r="EGK55" s="10"/>
      <c r="EGL55" s="10"/>
      <c r="EGM55" s="10"/>
      <c r="EGN55" s="10"/>
      <c r="EGO55" s="10"/>
      <c r="EGP55" s="10"/>
      <c r="EGQ55" s="10"/>
      <c r="EGR55" s="10"/>
      <c r="EGS55" s="10"/>
      <c r="EGT55" s="10"/>
      <c r="EGU55" s="10"/>
      <c r="EGV55" s="10"/>
      <c r="EGW55" s="10"/>
      <c r="EGX55" s="10"/>
      <c r="EGY55" s="10"/>
      <c r="EGZ55" s="10"/>
      <c r="EHA55" s="10"/>
      <c r="EHB55" s="10"/>
      <c r="EHC55" s="10"/>
      <c r="EHD55" s="10"/>
      <c r="EHE55" s="10"/>
      <c r="EHF55" s="10"/>
      <c r="EHG55" s="10"/>
      <c r="EHH55" s="10"/>
      <c r="EHI55" s="10"/>
      <c r="EHJ55" s="10"/>
      <c r="EHK55" s="10"/>
      <c r="EHL55" s="10"/>
      <c r="EHM55" s="10"/>
      <c r="EHN55" s="10"/>
      <c r="EHO55" s="10"/>
      <c r="EHP55" s="10"/>
      <c r="EHQ55" s="10"/>
      <c r="EHR55" s="10"/>
      <c r="EHS55" s="10"/>
      <c r="EHT55" s="10"/>
      <c r="EHU55" s="10"/>
      <c r="EHV55" s="10"/>
      <c r="EHW55" s="10"/>
      <c r="EHX55" s="10"/>
      <c r="EHY55" s="10"/>
      <c r="EHZ55" s="10"/>
      <c r="EIA55" s="10"/>
      <c r="EIB55" s="10"/>
      <c r="EIC55" s="10"/>
      <c r="EID55" s="10"/>
      <c r="EIE55" s="10"/>
      <c r="EIF55" s="10"/>
      <c r="EIG55" s="10"/>
      <c r="EIH55" s="10"/>
      <c r="EII55" s="10"/>
      <c r="EIJ55" s="10"/>
      <c r="EIK55" s="10"/>
      <c r="EIL55" s="10"/>
      <c r="EIM55" s="10"/>
      <c r="EIN55" s="10"/>
      <c r="EIO55" s="10"/>
      <c r="EIP55" s="10"/>
      <c r="EIQ55" s="10"/>
      <c r="EIR55" s="10"/>
      <c r="EIS55" s="10"/>
      <c r="EIT55" s="10"/>
      <c r="EIU55" s="10"/>
      <c r="EIV55" s="10"/>
      <c r="EIW55" s="10"/>
      <c r="EIX55" s="10"/>
      <c r="EIY55" s="10"/>
      <c r="EIZ55" s="10"/>
      <c r="EJA55" s="10"/>
      <c r="EJB55" s="10"/>
      <c r="EJC55" s="10"/>
      <c r="EJD55" s="10"/>
      <c r="EJE55" s="10"/>
      <c r="EJF55" s="10"/>
      <c r="EJG55" s="10"/>
      <c r="EJH55" s="10"/>
      <c r="EJI55" s="10"/>
      <c r="EJJ55" s="10"/>
      <c r="EJK55" s="10"/>
      <c r="EJL55" s="10"/>
      <c r="EJM55" s="10"/>
      <c r="EJN55" s="10"/>
      <c r="EJO55" s="10"/>
      <c r="EJP55" s="10"/>
      <c r="EJQ55" s="10"/>
      <c r="EJR55" s="10"/>
      <c r="EJS55" s="10"/>
      <c r="EJT55" s="10"/>
      <c r="EJU55" s="10"/>
      <c r="EJV55" s="10"/>
      <c r="EJW55" s="10"/>
      <c r="EJX55" s="10"/>
      <c r="EJY55" s="10"/>
      <c r="EJZ55" s="10"/>
      <c r="EKA55" s="10"/>
      <c r="EKB55" s="10"/>
      <c r="EKC55" s="10"/>
      <c r="EKD55" s="10"/>
      <c r="EKE55" s="10"/>
      <c r="EKF55" s="10"/>
      <c r="EKG55" s="10"/>
      <c r="EKH55" s="10"/>
      <c r="EKI55" s="10"/>
      <c r="EKJ55" s="10"/>
      <c r="EKK55" s="10"/>
      <c r="EKL55" s="10"/>
      <c r="EKM55" s="10"/>
      <c r="EKN55" s="10"/>
      <c r="EKO55" s="10"/>
      <c r="EKP55" s="10"/>
      <c r="EKQ55" s="10"/>
      <c r="EKR55" s="10"/>
      <c r="EKS55" s="10"/>
      <c r="EKT55" s="10"/>
      <c r="EKU55" s="10"/>
      <c r="EKV55" s="10"/>
      <c r="EKW55" s="10"/>
      <c r="EKX55" s="10"/>
      <c r="EKY55" s="10"/>
      <c r="EKZ55" s="10"/>
      <c r="ELA55" s="10"/>
      <c r="ELB55" s="10"/>
      <c r="ELC55" s="10"/>
      <c r="ELD55" s="10"/>
      <c r="ELE55" s="10"/>
      <c r="ELF55" s="10"/>
      <c r="ELG55" s="10"/>
      <c r="ELH55" s="10"/>
      <c r="ELI55" s="10"/>
      <c r="ELJ55" s="10"/>
      <c r="ELK55" s="10"/>
      <c r="ELL55" s="10"/>
      <c r="ELM55" s="10"/>
      <c r="ELN55" s="10"/>
      <c r="ELO55" s="10"/>
      <c r="ELP55" s="10"/>
      <c r="ELQ55" s="10"/>
      <c r="ELR55" s="10"/>
      <c r="ELS55" s="10"/>
      <c r="ELT55" s="10"/>
      <c r="ELU55" s="10"/>
      <c r="ELV55" s="10"/>
      <c r="ELW55" s="10"/>
      <c r="ELX55" s="10"/>
      <c r="ELY55" s="10"/>
      <c r="ELZ55" s="10"/>
      <c r="EMA55" s="10"/>
      <c r="EMB55" s="10"/>
      <c r="EMC55" s="10"/>
      <c r="EMD55" s="10"/>
      <c r="EME55" s="10"/>
      <c r="EMF55" s="10"/>
      <c r="EMG55" s="10"/>
      <c r="EMH55" s="10"/>
      <c r="EMI55" s="10"/>
      <c r="EMJ55" s="10"/>
      <c r="EMK55" s="10"/>
      <c r="EML55" s="10"/>
      <c r="EMM55" s="10"/>
      <c r="EMN55" s="10"/>
      <c r="EMO55" s="10"/>
      <c r="EMP55" s="10"/>
      <c r="EMQ55" s="10"/>
      <c r="EMR55" s="10"/>
      <c r="EMS55" s="10"/>
      <c r="EMT55" s="10"/>
      <c r="EMU55" s="10"/>
      <c r="EMV55" s="10"/>
      <c r="EMW55" s="10"/>
      <c r="EMX55" s="10"/>
      <c r="EMY55" s="10"/>
      <c r="EMZ55" s="10"/>
      <c r="ENA55" s="10"/>
      <c r="ENB55" s="10"/>
      <c r="ENC55" s="10"/>
      <c r="END55" s="10"/>
      <c r="ENE55" s="10"/>
      <c r="ENF55" s="10"/>
      <c r="ENG55" s="10"/>
      <c r="ENH55" s="10"/>
      <c r="ENI55" s="10"/>
      <c r="ENJ55" s="10"/>
      <c r="ENK55" s="10"/>
      <c r="ENL55" s="10"/>
      <c r="ENM55" s="10"/>
      <c r="ENN55" s="10"/>
      <c r="ENO55" s="10"/>
      <c r="ENP55" s="10"/>
      <c r="ENQ55" s="10"/>
      <c r="ENR55" s="10"/>
      <c r="ENS55" s="10"/>
      <c r="ENT55" s="10"/>
      <c r="ENU55" s="10"/>
      <c r="ENV55" s="10"/>
      <c r="ENW55" s="10"/>
      <c r="ENX55" s="10"/>
      <c r="ENY55" s="10"/>
      <c r="ENZ55" s="10"/>
      <c r="EOA55" s="10"/>
      <c r="EOB55" s="10"/>
      <c r="EOC55" s="10"/>
      <c r="EOD55" s="10"/>
      <c r="EOE55" s="10"/>
      <c r="EOF55" s="10"/>
      <c r="EOG55" s="10"/>
      <c r="EOH55" s="10"/>
      <c r="EOI55" s="10"/>
      <c r="EOJ55" s="10"/>
      <c r="EOK55" s="10"/>
      <c r="EOL55" s="10"/>
      <c r="EOM55" s="10"/>
      <c r="EON55" s="10"/>
      <c r="EOO55" s="10"/>
      <c r="EOP55" s="10"/>
      <c r="EOQ55" s="10"/>
      <c r="EOR55" s="10"/>
      <c r="EOS55" s="10"/>
      <c r="EOT55" s="10"/>
      <c r="EOU55" s="10"/>
      <c r="EOV55" s="10"/>
      <c r="EOW55" s="10"/>
      <c r="EOX55" s="10"/>
      <c r="EOY55" s="10"/>
      <c r="EOZ55" s="10"/>
      <c r="EPA55" s="10"/>
      <c r="EPB55" s="10"/>
      <c r="EPC55" s="10"/>
      <c r="EPD55" s="10"/>
      <c r="EPE55" s="10"/>
      <c r="EPF55" s="10"/>
      <c r="EPG55" s="10"/>
      <c r="EPH55" s="10"/>
      <c r="EPI55" s="10"/>
      <c r="EPJ55" s="10"/>
      <c r="EPK55" s="10"/>
      <c r="EPL55" s="10"/>
      <c r="EPM55" s="10"/>
      <c r="EPN55" s="10"/>
      <c r="EPO55" s="10"/>
      <c r="EPP55" s="10"/>
      <c r="EPQ55" s="10"/>
      <c r="EPR55" s="10"/>
      <c r="EPS55" s="10"/>
      <c r="EPT55" s="10"/>
      <c r="EPU55" s="10"/>
      <c r="EPV55" s="10"/>
      <c r="EPW55" s="10"/>
      <c r="EPX55" s="10"/>
      <c r="EPY55" s="10"/>
      <c r="EPZ55" s="10"/>
      <c r="EQA55" s="10"/>
      <c r="EQB55" s="10"/>
      <c r="EQC55" s="10"/>
      <c r="EQD55" s="10"/>
      <c r="EQE55" s="10"/>
      <c r="EQF55" s="10"/>
      <c r="EQG55" s="10"/>
      <c r="EQH55" s="10"/>
      <c r="EQI55" s="10"/>
      <c r="EQJ55" s="10"/>
      <c r="EQK55" s="10"/>
      <c r="EQL55" s="10"/>
      <c r="EQM55" s="10"/>
      <c r="EQN55" s="10"/>
      <c r="EQO55" s="10"/>
      <c r="EQP55" s="10"/>
      <c r="EQQ55" s="10"/>
      <c r="EQR55" s="10"/>
      <c r="EQS55" s="10"/>
      <c r="EQT55" s="10"/>
      <c r="EQU55" s="10"/>
      <c r="EQV55" s="10"/>
      <c r="EQW55" s="10"/>
      <c r="EQX55" s="10"/>
      <c r="EQY55" s="10"/>
      <c r="EQZ55" s="10"/>
      <c r="ERA55" s="10"/>
      <c r="ERB55" s="10"/>
      <c r="ERC55" s="10"/>
      <c r="ERD55" s="10"/>
      <c r="ERE55" s="10"/>
      <c r="ERF55" s="10"/>
      <c r="ERG55" s="10"/>
      <c r="ERH55" s="10"/>
      <c r="ERI55" s="10"/>
      <c r="ERJ55" s="10"/>
      <c r="ERK55" s="10"/>
      <c r="ERL55" s="10"/>
      <c r="ERM55" s="10"/>
      <c r="ERN55" s="10"/>
      <c r="ERO55" s="10"/>
      <c r="ERP55" s="10"/>
      <c r="ERQ55" s="10"/>
      <c r="ERR55" s="10"/>
      <c r="ERS55" s="10"/>
      <c r="ERT55" s="10"/>
      <c r="ERU55" s="10"/>
      <c r="ERV55" s="10"/>
      <c r="ERW55" s="10"/>
      <c r="ERX55" s="10"/>
      <c r="ERY55" s="10"/>
      <c r="ERZ55" s="10"/>
      <c r="ESA55" s="10"/>
      <c r="ESB55" s="10"/>
      <c r="ESC55" s="10"/>
      <c r="ESD55" s="10"/>
      <c r="ESE55" s="10"/>
      <c r="ESF55" s="10"/>
      <c r="ESG55" s="10"/>
      <c r="ESH55" s="10"/>
      <c r="ESI55" s="10"/>
      <c r="ESJ55" s="10"/>
      <c r="ESK55" s="10"/>
      <c r="ESL55" s="10"/>
      <c r="ESM55" s="10"/>
      <c r="ESN55" s="10"/>
      <c r="ESO55" s="10"/>
      <c r="ESP55" s="10"/>
      <c r="ESQ55" s="10"/>
      <c r="ESR55" s="10"/>
      <c r="ESS55" s="10"/>
      <c r="EST55" s="10"/>
      <c r="ESU55" s="10"/>
      <c r="ESV55" s="10"/>
      <c r="ESW55" s="10"/>
      <c r="ESX55" s="10"/>
      <c r="ESY55" s="10"/>
      <c r="ESZ55" s="10"/>
      <c r="ETA55" s="10"/>
      <c r="ETB55" s="10"/>
      <c r="ETC55" s="10"/>
      <c r="ETD55" s="10"/>
      <c r="ETE55" s="10"/>
      <c r="ETF55" s="10"/>
      <c r="ETG55" s="10"/>
      <c r="ETH55" s="10"/>
      <c r="ETI55" s="10"/>
      <c r="ETJ55" s="10"/>
      <c r="ETK55" s="10"/>
      <c r="ETL55" s="10"/>
      <c r="ETM55" s="10"/>
      <c r="ETN55" s="10"/>
      <c r="ETO55" s="10"/>
      <c r="ETP55" s="10"/>
      <c r="ETQ55" s="10"/>
      <c r="ETR55" s="10"/>
      <c r="ETS55" s="10"/>
      <c r="ETT55" s="10"/>
      <c r="ETU55" s="10"/>
      <c r="ETV55" s="10"/>
      <c r="ETW55" s="10"/>
      <c r="ETX55" s="10"/>
      <c r="ETY55" s="10"/>
      <c r="ETZ55" s="10"/>
      <c r="EUA55" s="10"/>
      <c r="EUB55" s="10"/>
      <c r="EUC55" s="10"/>
      <c r="EUD55" s="10"/>
      <c r="EUE55" s="10"/>
      <c r="EUF55" s="10"/>
      <c r="EUG55" s="10"/>
      <c r="EUH55" s="10"/>
      <c r="EUI55" s="10"/>
      <c r="EUJ55" s="10"/>
      <c r="EUK55" s="10"/>
      <c r="EUL55" s="10"/>
      <c r="EUM55" s="10"/>
      <c r="EUN55" s="10"/>
      <c r="EUO55" s="10"/>
      <c r="EUP55" s="10"/>
      <c r="EUQ55" s="10"/>
      <c r="EUR55" s="10"/>
      <c r="EUS55" s="10"/>
      <c r="EUT55" s="10"/>
      <c r="EUU55" s="10"/>
      <c r="EUV55" s="10"/>
      <c r="EUW55" s="10"/>
      <c r="EUX55" s="10"/>
      <c r="EUY55" s="10"/>
      <c r="EUZ55" s="10"/>
      <c r="EVA55" s="10"/>
      <c r="EVB55" s="10"/>
      <c r="EVC55" s="10"/>
      <c r="EVD55" s="10"/>
      <c r="EVE55" s="10"/>
      <c r="EVF55" s="10"/>
      <c r="EVG55" s="10"/>
      <c r="EVH55" s="10"/>
      <c r="EVI55" s="10"/>
      <c r="EVJ55" s="10"/>
      <c r="EVK55" s="10"/>
      <c r="EVL55" s="10"/>
      <c r="EVM55" s="10"/>
      <c r="EVN55" s="10"/>
      <c r="EVO55" s="10"/>
      <c r="EVP55" s="10"/>
      <c r="EVQ55" s="10"/>
      <c r="EVR55" s="10"/>
      <c r="EVS55" s="10"/>
      <c r="EVT55" s="10"/>
      <c r="EVU55" s="10"/>
      <c r="EVV55" s="10"/>
      <c r="EVW55" s="10"/>
      <c r="EVX55" s="10"/>
      <c r="EVY55" s="10"/>
      <c r="EVZ55" s="10"/>
      <c r="EWA55" s="10"/>
      <c r="EWB55" s="10"/>
      <c r="EWC55" s="10"/>
      <c r="EWD55" s="10"/>
      <c r="EWE55" s="10"/>
      <c r="EWF55" s="10"/>
      <c r="EWG55" s="10"/>
      <c r="EWH55" s="10"/>
      <c r="EWI55" s="10"/>
      <c r="EWJ55" s="10"/>
      <c r="EWK55" s="10"/>
      <c r="EWL55" s="10"/>
      <c r="EWM55" s="10"/>
      <c r="EWN55" s="10"/>
      <c r="EWO55" s="10"/>
      <c r="EWP55" s="10"/>
      <c r="EWQ55" s="10"/>
      <c r="EWR55" s="10"/>
      <c r="EWS55" s="10"/>
      <c r="EWT55" s="10"/>
      <c r="EWU55" s="10"/>
      <c r="EWV55" s="10"/>
      <c r="EWW55" s="10"/>
      <c r="EWX55" s="10"/>
      <c r="EWY55" s="10"/>
      <c r="EWZ55" s="10"/>
      <c r="EXA55" s="10"/>
      <c r="EXB55" s="10"/>
      <c r="EXC55" s="10"/>
      <c r="EXD55" s="10"/>
      <c r="EXE55" s="10"/>
      <c r="EXF55" s="10"/>
      <c r="EXG55" s="10"/>
      <c r="EXH55" s="10"/>
      <c r="EXI55" s="10"/>
      <c r="EXJ55" s="10"/>
      <c r="EXK55" s="10"/>
      <c r="EXL55" s="10"/>
      <c r="EXM55" s="10"/>
      <c r="EXN55" s="10"/>
      <c r="EXO55" s="10"/>
      <c r="EXP55" s="10"/>
      <c r="EXQ55" s="10"/>
      <c r="EXR55" s="10"/>
      <c r="EXS55" s="10"/>
      <c r="EXT55" s="10"/>
      <c r="EXU55" s="10"/>
      <c r="EXV55" s="10"/>
      <c r="EXW55" s="10"/>
      <c r="EXX55" s="10"/>
      <c r="EXY55" s="10"/>
      <c r="EXZ55" s="10"/>
      <c r="EYA55" s="10"/>
      <c r="EYB55" s="10"/>
      <c r="EYC55" s="10"/>
      <c r="EYD55" s="10"/>
      <c r="EYE55" s="10"/>
      <c r="EYF55" s="10"/>
      <c r="EYG55" s="10"/>
      <c r="EYH55" s="10"/>
      <c r="EYI55" s="10"/>
      <c r="EYJ55" s="10"/>
      <c r="EYK55" s="10"/>
      <c r="EYL55" s="10"/>
      <c r="EYM55" s="10"/>
      <c r="EYN55" s="10"/>
      <c r="EYO55" s="10"/>
      <c r="EYP55" s="10"/>
      <c r="EYQ55" s="10"/>
      <c r="EYR55" s="10"/>
      <c r="EYS55" s="10"/>
      <c r="EYT55" s="10"/>
      <c r="EYU55" s="10"/>
      <c r="EYV55" s="10"/>
      <c r="EYW55" s="10"/>
      <c r="EYX55" s="10"/>
      <c r="EYY55" s="10"/>
      <c r="EYZ55" s="10"/>
      <c r="EZA55" s="10"/>
      <c r="EZB55" s="10"/>
      <c r="EZC55" s="10"/>
      <c r="EZD55" s="10"/>
      <c r="EZE55" s="10"/>
      <c r="EZF55" s="10"/>
      <c r="EZG55" s="10"/>
      <c r="EZH55" s="10"/>
      <c r="EZI55" s="10"/>
      <c r="EZJ55" s="10"/>
      <c r="EZK55" s="10"/>
      <c r="EZL55" s="10"/>
      <c r="EZM55" s="10"/>
      <c r="EZN55" s="10"/>
      <c r="EZO55" s="10"/>
      <c r="EZP55" s="10"/>
      <c r="EZQ55" s="10"/>
      <c r="EZR55" s="10"/>
      <c r="EZS55" s="10"/>
      <c r="EZT55" s="10"/>
      <c r="EZU55" s="10"/>
      <c r="EZV55" s="10"/>
      <c r="EZW55" s="10"/>
      <c r="EZX55" s="10"/>
      <c r="EZY55" s="10"/>
      <c r="EZZ55" s="10"/>
      <c r="FAA55" s="10"/>
      <c r="FAB55" s="10"/>
      <c r="FAC55" s="10"/>
      <c r="FAD55" s="10"/>
      <c r="FAE55" s="10"/>
      <c r="FAF55" s="10"/>
      <c r="FAG55" s="10"/>
      <c r="FAH55" s="10"/>
      <c r="FAI55" s="10"/>
      <c r="FAJ55" s="10"/>
      <c r="FAK55" s="10"/>
      <c r="FAL55" s="10"/>
      <c r="FAM55" s="10"/>
      <c r="FAN55" s="10"/>
      <c r="FAO55" s="10"/>
      <c r="FAP55" s="10"/>
      <c r="FAQ55" s="10"/>
      <c r="FAR55" s="10"/>
      <c r="FAS55" s="10"/>
      <c r="FAT55" s="10"/>
      <c r="FAU55" s="10"/>
      <c r="FAV55" s="10"/>
      <c r="FAW55" s="10"/>
      <c r="FAX55" s="10"/>
      <c r="FAY55" s="10"/>
      <c r="FAZ55" s="10"/>
      <c r="FBA55" s="10"/>
      <c r="FBB55" s="10"/>
      <c r="FBC55" s="10"/>
      <c r="FBD55" s="10"/>
      <c r="FBE55" s="10"/>
      <c r="FBF55" s="10"/>
      <c r="FBG55" s="10"/>
      <c r="FBH55" s="10"/>
      <c r="FBI55" s="10"/>
      <c r="FBJ55" s="10"/>
      <c r="FBK55" s="10"/>
      <c r="FBL55" s="10"/>
      <c r="FBM55" s="10"/>
      <c r="FBN55" s="10"/>
      <c r="FBO55" s="10"/>
      <c r="FBP55" s="10"/>
      <c r="FBQ55" s="10"/>
      <c r="FBR55" s="10"/>
      <c r="FBS55" s="10"/>
      <c r="FBT55" s="10"/>
      <c r="FBU55" s="10"/>
      <c r="FBV55" s="10"/>
      <c r="FBW55" s="10"/>
      <c r="FBX55" s="10"/>
      <c r="FBY55" s="10"/>
      <c r="FBZ55" s="10"/>
      <c r="FCA55" s="10"/>
      <c r="FCB55" s="10"/>
      <c r="FCC55" s="10"/>
      <c r="FCD55" s="10"/>
      <c r="FCE55" s="10"/>
      <c r="FCF55" s="10"/>
      <c r="FCG55" s="10"/>
      <c r="FCH55" s="10"/>
      <c r="FCI55" s="10"/>
      <c r="FCJ55" s="10"/>
      <c r="FCK55" s="10"/>
      <c r="FCL55" s="10"/>
      <c r="FCM55" s="10"/>
      <c r="FCN55" s="10"/>
      <c r="FCO55" s="10"/>
      <c r="FCP55" s="10"/>
      <c r="FCQ55" s="10"/>
      <c r="FCR55" s="10"/>
      <c r="FCS55" s="10"/>
      <c r="FCT55" s="10"/>
      <c r="FCU55" s="10"/>
      <c r="FCV55" s="10"/>
      <c r="FCW55" s="10"/>
      <c r="FCX55" s="10"/>
      <c r="FCY55" s="10"/>
      <c r="FCZ55" s="10"/>
      <c r="FDA55" s="10"/>
      <c r="FDB55" s="10"/>
      <c r="FDC55" s="10"/>
      <c r="FDD55" s="10"/>
      <c r="FDE55" s="10"/>
      <c r="FDF55" s="10"/>
      <c r="FDG55" s="10"/>
      <c r="FDH55" s="10"/>
      <c r="FDI55" s="10"/>
      <c r="FDJ55" s="10"/>
      <c r="FDK55" s="10"/>
      <c r="FDL55" s="10"/>
      <c r="FDM55" s="10"/>
      <c r="FDN55" s="10"/>
      <c r="FDO55" s="10"/>
      <c r="FDP55" s="10"/>
      <c r="FDQ55" s="10"/>
      <c r="FDR55" s="10"/>
      <c r="FDS55" s="10"/>
      <c r="FDT55" s="10"/>
      <c r="FDU55" s="10"/>
      <c r="FDV55" s="10"/>
      <c r="FDW55" s="10"/>
      <c r="FDX55" s="10"/>
      <c r="FDY55" s="10"/>
      <c r="FDZ55" s="10"/>
      <c r="FEA55" s="10"/>
      <c r="FEB55" s="10"/>
      <c r="FEC55" s="10"/>
      <c r="FED55" s="10"/>
      <c r="FEE55" s="10"/>
      <c r="FEF55" s="10"/>
      <c r="FEG55" s="10"/>
      <c r="FEH55" s="10"/>
      <c r="FEI55" s="10"/>
      <c r="FEJ55" s="10"/>
      <c r="FEK55" s="10"/>
      <c r="FEL55" s="10"/>
      <c r="FEM55" s="10"/>
      <c r="FEN55" s="10"/>
      <c r="FEO55" s="10"/>
      <c r="FEP55" s="10"/>
      <c r="FEQ55" s="10"/>
      <c r="FER55" s="10"/>
      <c r="FES55" s="10"/>
      <c r="FET55" s="10"/>
      <c r="FEU55" s="10"/>
      <c r="FEV55" s="10"/>
      <c r="FEW55" s="10"/>
      <c r="FEX55" s="10"/>
      <c r="FEY55" s="10"/>
      <c r="FEZ55" s="10"/>
      <c r="FFA55" s="10"/>
      <c r="FFB55" s="10"/>
      <c r="FFC55" s="10"/>
      <c r="FFD55" s="10"/>
      <c r="FFE55" s="10"/>
      <c r="FFF55" s="10"/>
      <c r="FFG55" s="10"/>
      <c r="FFH55" s="10"/>
      <c r="FFI55" s="10"/>
      <c r="FFJ55" s="10"/>
      <c r="FFK55" s="10"/>
      <c r="FFL55" s="10"/>
      <c r="FFM55" s="10"/>
      <c r="FFN55" s="10"/>
      <c r="FFO55" s="10"/>
      <c r="FFP55" s="10"/>
      <c r="FFQ55" s="10"/>
      <c r="FFR55" s="10"/>
      <c r="FFS55" s="10"/>
      <c r="FFT55" s="10"/>
      <c r="FFU55" s="10"/>
      <c r="FFV55" s="10"/>
      <c r="FFW55" s="10"/>
      <c r="FFX55" s="10"/>
      <c r="FFY55" s="10"/>
      <c r="FFZ55" s="10"/>
      <c r="FGA55" s="10"/>
      <c r="FGB55" s="10"/>
      <c r="FGC55" s="10"/>
      <c r="FGD55" s="10"/>
      <c r="FGE55" s="10"/>
      <c r="FGF55" s="10"/>
      <c r="FGG55" s="10"/>
      <c r="FGH55" s="10"/>
      <c r="FGI55" s="10"/>
      <c r="FGJ55" s="10"/>
      <c r="FGK55" s="10"/>
      <c r="FGL55" s="10"/>
      <c r="FGM55" s="10"/>
      <c r="FGN55" s="10"/>
      <c r="FGO55" s="10"/>
      <c r="FGP55" s="10"/>
      <c r="FGQ55" s="10"/>
      <c r="FGR55" s="10"/>
      <c r="FGS55" s="10"/>
      <c r="FGT55" s="10"/>
      <c r="FGU55" s="10"/>
      <c r="FGV55" s="10"/>
      <c r="FGW55" s="10"/>
      <c r="FGX55" s="10"/>
      <c r="FGY55" s="10"/>
      <c r="FGZ55" s="10"/>
      <c r="FHA55" s="10"/>
      <c r="FHB55" s="10"/>
      <c r="FHC55" s="10"/>
      <c r="FHD55" s="10"/>
      <c r="FHE55" s="10"/>
      <c r="FHF55" s="10"/>
      <c r="FHG55" s="10"/>
      <c r="FHH55" s="10"/>
      <c r="FHI55" s="10"/>
      <c r="FHJ55" s="10"/>
      <c r="FHK55" s="10"/>
      <c r="FHL55" s="10"/>
      <c r="FHM55" s="10"/>
      <c r="FHN55" s="10"/>
      <c r="FHO55" s="10"/>
      <c r="FHP55" s="10"/>
      <c r="FHQ55" s="10"/>
      <c r="FHR55" s="10"/>
      <c r="FHS55" s="10"/>
      <c r="FHT55" s="10"/>
      <c r="FHU55" s="10"/>
      <c r="FHV55" s="10"/>
      <c r="FHW55" s="10"/>
      <c r="FHX55" s="10"/>
      <c r="FHY55" s="10"/>
      <c r="FHZ55" s="10"/>
      <c r="FIA55" s="10"/>
      <c r="FIB55" s="10"/>
      <c r="FIC55" s="10"/>
      <c r="FID55" s="10"/>
      <c r="FIE55" s="10"/>
      <c r="FIF55" s="10"/>
      <c r="FIG55" s="10"/>
      <c r="FIH55" s="10"/>
      <c r="FII55" s="10"/>
      <c r="FIJ55" s="10"/>
      <c r="FIK55" s="10"/>
      <c r="FIL55" s="10"/>
      <c r="FIM55" s="10"/>
      <c r="FIN55" s="10"/>
      <c r="FIO55" s="10"/>
      <c r="FIP55" s="10"/>
      <c r="FIQ55" s="10"/>
      <c r="FIR55" s="10"/>
      <c r="FIS55" s="10"/>
      <c r="FIT55" s="10"/>
      <c r="FIU55" s="10"/>
      <c r="FIV55" s="10"/>
      <c r="FIW55" s="10"/>
      <c r="FIX55" s="10"/>
      <c r="FIY55" s="10"/>
      <c r="FIZ55" s="10"/>
      <c r="FJA55" s="10"/>
      <c r="FJB55" s="10"/>
      <c r="FJC55" s="10"/>
      <c r="FJD55" s="10"/>
      <c r="FJE55" s="10"/>
      <c r="FJF55" s="10"/>
      <c r="FJG55" s="10"/>
      <c r="FJH55" s="10"/>
      <c r="FJI55" s="10"/>
      <c r="FJJ55" s="10"/>
      <c r="FJK55" s="10"/>
      <c r="FJL55" s="10"/>
      <c r="FJM55" s="10"/>
      <c r="FJN55" s="10"/>
      <c r="FJO55" s="10"/>
      <c r="FJP55" s="10"/>
      <c r="FJQ55" s="10"/>
      <c r="FJR55" s="10"/>
      <c r="FJS55" s="10"/>
      <c r="FJT55" s="10"/>
      <c r="FJU55" s="10"/>
      <c r="FJV55" s="10"/>
      <c r="FJW55" s="10"/>
      <c r="FJX55" s="10"/>
      <c r="FJY55" s="10"/>
      <c r="FJZ55" s="10"/>
      <c r="FKA55" s="10"/>
      <c r="FKB55" s="10"/>
      <c r="FKC55" s="10"/>
      <c r="FKD55" s="10"/>
      <c r="FKE55" s="10"/>
      <c r="FKF55" s="10"/>
      <c r="FKG55" s="10"/>
      <c r="FKH55" s="10"/>
      <c r="FKI55" s="10"/>
      <c r="FKJ55" s="10"/>
      <c r="FKK55" s="10"/>
      <c r="FKL55" s="10"/>
      <c r="FKM55" s="10"/>
      <c r="FKN55" s="10"/>
      <c r="FKO55" s="10"/>
      <c r="FKP55" s="10"/>
      <c r="FKQ55" s="10"/>
      <c r="FKR55" s="10"/>
      <c r="FKS55" s="10"/>
      <c r="FKT55" s="10"/>
      <c r="FKU55" s="10"/>
      <c r="FKV55" s="10"/>
      <c r="FKW55" s="10"/>
      <c r="FKX55" s="10"/>
      <c r="FKY55" s="10"/>
      <c r="FKZ55" s="10"/>
      <c r="FLA55" s="10"/>
      <c r="FLB55" s="10"/>
      <c r="FLC55" s="10"/>
      <c r="FLD55" s="10"/>
      <c r="FLE55" s="10"/>
      <c r="FLF55" s="10"/>
      <c r="FLG55" s="10"/>
      <c r="FLH55" s="10"/>
      <c r="FLI55" s="10"/>
      <c r="FLJ55" s="10"/>
      <c r="FLK55" s="10"/>
      <c r="FLL55" s="10"/>
      <c r="FLM55" s="10"/>
      <c r="FLN55" s="10"/>
      <c r="FLO55" s="10"/>
      <c r="FLP55" s="10"/>
      <c r="FLQ55" s="10"/>
      <c r="FLR55" s="10"/>
      <c r="FLS55" s="10"/>
      <c r="FLT55" s="10"/>
      <c r="FLU55" s="10"/>
      <c r="FLV55" s="10"/>
      <c r="FLW55" s="10"/>
      <c r="FLX55" s="10"/>
      <c r="FLY55" s="10"/>
      <c r="FLZ55" s="10"/>
      <c r="FMA55" s="10"/>
      <c r="FMB55" s="10"/>
      <c r="FMC55" s="10"/>
      <c r="FMD55" s="10"/>
      <c r="FME55" s="10"/>
      <c r="FMF55" s="10"/>
      <c r="FMG55" s="10"/>
      <c r="FMH55" s="10"/>
      <c r="FMI55" s="10"/>
      <c r="FMJ55" s="10"/>
      <c r="FMK55" s="10"/>
      <c r="FML55" s="10"/>
      <c r="FMM55" s="10"/>
      <c r="FMN55" s="10"/>
      <c r="FMO55" s="10"/>
      <c r="FMP55" s="10"/>
      <c r="FMQ55" s="10"/>
      <c r="FMR55" s="10"/>
      <c r="FMS55" s="10"/>
      <c r="FMT55" s="10"/>
      <c r="FMU55" s="10"/>
      <c r="FMV55" s="10"/>
      <c r="FMW55" s="10"/>
      <c r="FMX55" s="10"/>
      <c r="FMY55" s="10"/>
      <c r="FMZ55" s="10"/>
      <c r="FNA55" s="10"/>
      <c r="FNB55" s="10"/>
      <c r="FNC55" s="10"/>
      <c r="FND55" s="10"/>
      <c r="FNE55" s="10"/>
      <c r="FNF55" s="10"/>
      <c r="FNG55" s="10"/>
      <c r="FNH55" s="10"/>
      <c r="FNI55" s="10"/>
      <c r="FNJ55" s="10"/>
      <c r="FNK55" s="10"/>
      <c r="FNL55" s="10"/>
      <c r="FNM55" s="10"/>
      <c r="FNN55" s="10"/>
      <c r="FNO55" s="10"/>
      <c r="FNP55" s="10"/>
      <c r="FNQ55" s="10"/>
      <c r="FNR55" s="10"/>
      <c r="FNS55" s="10"/>
      <c r="FNT55" s="10"/>
      <c r="FNU55" s="10"/>
      <c r="FNV55" s="10"/>
      <c r="FNW55" s="10"/>
      <c r="FNX55" s="10"/>
      <c r="FNY55" s="10"/>
      <c r="FNZ55" s="10"/>
      <c r="FOA55" s="10"/>
      <c r="FOB55" s="10"/>
      <c r="FOC55" s="10"/>
      <c r="FOD55" s="10"/>
      <c r="FOE55" s="10"/>
      <c r="FOF55" s="10"/>
      <c r="FOG55" s="10"/>
      <c r="FOH55" s="10"/>
      <c r="FOI55" s="10"/>
      <c r="FOJ55" s="10"/>
      <c r="FOK55" s="10"/>
      <c r="FOL55" s="10"/>
      <c r="FOM55" s="10"/>
      <c r="FON55" s="10"/>
      <c r="FOO55" s="10"/>
      <c r="FOP55" s="10"/>
      <c r="FOQ55" s="10"/>
      <c r="FOR55" s="10"/>
      <c r="FOS55" s="10"/>
      <c r="FOT55" s="10"/>
      <c r="FOU55" s="10"/>
      <c r="FOV55" s="10"/>
      <c r="FOW55" s="10"/>
      <c r="FOX55" s="10"/>
      <c r="FOY55" s="10"/>
      <c r="FOZ55" s="10"/>
      <c r="FPA55" s="10"/>
      <c r="FPB55" s="10"/>
      <c r="FPC55" s="10"/>
      <c r="FPD55" s="10"/>
      <c r="FPE55" s="10"/>
      <c r="FPF55" s="10"/>
      <c r="FPG55" s="10"/>
      <c r="FPH55" s="10"/>
      <c r="FPI55" s="10"/>
      <c r="FPJ55" s="10"/>
      <c r="FPK55" s="10"/>
      <c r="FPL55" s="10"/>
      <c r="FPM55" s="10"/>
      <c r="FPN55" s="10"/>
      <c r="FPO55" s="10"/>
      <c r="FPP55" s="10"/>
      <c r="FPQ55" s="10"/>
      <c r="FPR55" s="10"/>
      <c r="FPS55" s="10"/>
      <c r="FPT55" s="10"/>
      <c r="FPU55" s="10"/>
      <c r="FPV55" s="10"/>
      <c r="FPW55" s="10"/>
      <c r="FPX55" s="10"/>
      <c r="FPY55" s="10"/>
      <c r="FPZ55" s="10"/>
      <c r="FQA55" s="10"/>
      <c r="FQB55" s="10"/>
      <c r="FQC55" s="10"/>
      <c r="FQD55" s="10"/>
      <c r="FQE55" s="10"/>
      <c r="FQF55" s="10"/>
      <c r="FQG55" s="10"/>
      <c r="FQH55" s="10"/>
      <c r="FQI55" s="10"/>
      <c r="FQJ55" s="10"/>
      <c r="FQK55" s="10"/>
      <c r="FQL55" s="10"/>
      <c r="FQM55" s="10"/>
      <c r="FQN55" s="10"/>
      <c r="FQO55" s="10"/>
      <c r="FQP55" s="10"/>
      <c r="FQQ55" s="10"/>
      <c r="FQR55" s="10"/>
      <c r="FQS55" s="10"/>
      <c r="FQT55" s="10"/>
      <c r="FQU55" s="10"/>
      <c r="FQV55" s="10"/>
      <c r="FQW55" s="10"/>
      <c r="FQX55" s="10"/>
      <c r="FQY55" s="10"/>
      <c r="FQZ55" s="10"/>
      <c r="FRA55" s="10"/>
      <c r="FRB55" s="10"/>
      <c r="FRC55" s="10"/>
      <c r="FRD55" s="10"/>
      <c r="FRE55" s="10"/>
      <c r="FRF55" s="10"/>
      <c r="FRG55" s="10"/>
      <c r="FRH55" s="10"/>
      <c r="FRI55" s="10"/>
      <c r="FRJ55" s="10"/>
      <c r="FRK55" s="10"/>
      <c r="FRL55" s="10"/>
      <c r="FRM55" s="10"/>
      <c r="FRN55" s="10"/>
      <c r="FRO55" s="10"/>
      <c r="FRP55" s="10"/>
      <c r="FRQ55" s="10"/>
      <c r="FRR55" s="10"/>
      <c r="FRS55" s="10"/>
      <c r="FRT55" s="10"/>
      <c r="FRU55" s="10"/>
      <c r="FRV55" s="10"/>
      <c r="FRW55" s="10"/>
      <c r="FRX55" s="10"/>
      <c r="FRY55" s="10"/>
      <c r="FRZ55" s="10"/>
      <c r="FSA55" s="10"/>
      <c r="FSB55" s="10"/>
      <c r="FSC55" s="10"/>
      <c r="FSD55" s="10"/>
      <c r="FSE55" s="10"/>
      <c r="FSF55" s="10"/>
      <c r="FSG55" s="10"/>
      <c r="FSH55" s="10"/>
      <c r="FSI55" s="10"/>
      <c r="FSJ55" s="10"/>
      <c r="FSK55" s="10"/>
      <c r="FSL55" s="10"/>
      <c r="FSM55" s="10"/>
      <c r="FSN55" s="10"/>
      <c r="FSO55" s="10"/>
      <c r="FSP55" s="10"/>
      <c r="FSQ55" s="10"/>
      <c r="FSR55" s="10"/>
      <c r="FSS55" s="10"/>
      <c r="FST55" s="10"/>
      <c r="FSU55" s="10"/>
      <c r="FSV55" s="10"/>
      <c r="FSW55" s="10"/>
      <c r="FSX55" s="10"/>
      <c r="FSY55" s="10"/>
      <c r="FSZ55" s="10"/>
      <c r="FTA55" s="10"/>
      <c r="FTB55" s="10"/>
      <c r="FTC55" s="10"/>
      <c r="FTD55" s="10"/>
      <c r="FTE55" s="10"/>
      <c r="FTF55" s="10"/>
      <c r="FTG55" s="10"/>
      <c r="FTH55" s="10"/>
      <c r="FTI55" s="10"/>
      <c r="FTJ55" s="10"/>
      <c r="FTK55" s="10"/>
      <c r="FTL55" s="10"/>
      <c r="FTM55" s="10"/>
      <c r="FTN55" s="10"/>
      <c r="FTO55" s="10"/>
      <c r="FTP55" s="10"/>
      <c r="FTQ55" s="10"/>
      <c r="FTR55" s="10"/>
      <c r="FTS55" s="10"/>
      <c r="FTT55" s="10"/>
      <c r="FTU55" s="10"/>
      <c r="FTV55" s="10"/>
      <c r="FTW55" s="10"/>
      <c r="FTX55" s="10"/>
      <c r="FTY55" s="10"/>
      <c r="FTZ55" s="10"/>
      <c r="FUA55" s="10"/>
      <c r="FUB55" s="10"/>
      <c r="FUC55" s="10"/>
      <c r="FUD55" s="10"/>
      <c r="FUE55" s="10"/>
      <c r="FUF55" s="10"/>
      <c r="FUG55" s="10"/>
      <c r="FUH55" s="10"/>
      <c r="FUI55" s="10"/>
      <c r="FUJ55" s="10"/>
      <c r="FUK55" s="10"/>
      <c r="FUL55" s="10"/>
      <c r="FUM55" s="10"/>
      <c r="FUN55" s="10"/>
      <c r="FUO55" s="10"/>
      <c r="FUP55" s="10"/>
      <c r="FUQ55" s="10"/>
      <c r="FUR55" s="10"/>
      <c r="FUS55" s="10"/>
      <c r="FUT55" s="10"/>
      <c r="FUU55" s="10"/>
      <c r="FUV55" s="10"/>
      <c r="FUW55" s="10"/>
      <c r="FUX55" s="10"/>
      <c r="FUY55" s="10"/>
      <c r="FUZ55" s="10"/>
      <c r="FVA55" s="10"/>
      <c r="FVB55" s="10"/>
      <c r="FVC55" s="10"/>
      <c r="FVD55" s="10"/>
      <c r="FVE55" s="10"/>
      <c r="FVF55" s="10"/>
      <c r="FVG55" s="10"/>
      <c r="FVH55" s="10"/>
      <c r="FVI55" s="10"/>
      <c r="FVJ55" s="10"/>
      <c r="FVK55" s="10"/>
      <c r="FVL55" s="10"/>
      <c r="FVM55" s="10"/>
      <c r="FVN55" s="10"/>
      <c r="FVO55" s="10"/>
      <c r="FVP55" s="10"/>
      <c r="FVQ55" s="10"/>
      <c r="FVR55" s="10"/>
      <c r="FVS55" s="10"/>
      <c r="FVT55" s="10"/>
      <c r="FVU55" s="10"/>
      <c r="FVV55" s="10"/>
      <c r="FVW55" s="10"/>
      <c r="FVX55" s="10"/>
      <c r="FVY55" s="10"/>
      <c r="FVZ55" s="10"/>
      <c r="FWA55" s="10"/>
      <c r="FWB55" s="10"/>
      <c r="FWC55" s="10"/>
      <c r="FWD55" s="10"/>
      <c r="FWE55" s="10"/>
      <c r="FWF55" s="10"/>
      <c r="FWG55" s="10"/>
      <c r="FWH55" s="10"/>
      <c r="FWI55" s="10"/>
      <c r="FWJ55" s="10"/>
      <c r="FWK55" s="10"/>
      <c r="FWL55" s="10"/>
      <c r="FWM55" s="10"/>
      <c r="FWN55" s="10"/>
      <c r="FWO55" s="10"/>
      <c r="FWP55" s="10"/>
      <c r="FWQ55" s="10"/>
      <c r="FWR55" s="10"/>
      <c r="FWS55" s="10"/>
      <c r="FWT55" s="10"/>
      <c r="FWU55" s="10"/>
      <c r="FWV55" s="10"/>
      <c r="FWW55" s="10"/>
      <c r="FWX55" s="10"/>
      <c r="FWY55" s="10"/>
      <c r="FWZ55" s="10"/>
      <c r="FXA55" s="10"/>
      <c r="FXB55" s="10"/>
      <c r="FXC55" s="10"/>
      <c r="FXD55" s="10"/>
      <c r="FXE55" s="10"/>
      <c r="FXF55" s="10"/>
      <c r="FXG55" s="10"/>
      <c r="FXH55" s="10"/>
      <c r="FXI55" s="10"/>
      <c r="FXJ55" s="10"/>
      <c r="FXK55" s="10"/>
      <c r="FXL55" s="10"/>
      <c r="FXM55" s="10"/>
      <c r="FXN55" s="10"/>
      <c r="FXO55" s="10"/>
      <c r="FXP55" s="10"/>
      <c r="FXQ55" s="10"/>
      <c r="FXR55" s="10"/>
      <c r="FXS55" s="10"/>
      <c r="FXT55" s="10"/>
      <c r="FXU55" s="10"/>
      <c r="FXV55" s="10"/>
      <c r="FXW55" s="10"/>
      <c r="FXX55" s="10"/>
      <c r="FXY55" s="10"/>
      <c r="FXZ55" s="10"/>
      <c r="FYA55" s="10"/>
      <c r="FYB55" s="10"/>
      <c r="FYC55" s="10"/>
      <c r="FYD55" s="10"/>
      <c r="FYE55" s="10"/>
      <c r="FYF55" s="10"/>
      <c r="FYG55" s="10"/>
      <c r="FYH55" s="10"/>
      <c r="FYI55" s="10"/>
      <c r="FYJ55" s="10"/>
      <c r="FYK55" s="10"/>
      <c r="FYL55" s="10"/>
      <c r="FYM55" s="10"/>
      <c r="FYN55" s="10"/>
      <c r="FYO55" s="10"/>
      <c r="FYP55" s="10"/>
      <c r="FYQ55" s="10"/>
      <c r="FYR55" s="10"/>
      <c r="FYS55" s="10"/>
      <c r="FYT55" s="10"/>
      <c r="FYU55" s="10"/>
      <c r="FYV55" s="10"/>
      <c r="FYW55" s="10"/>
      <c r="FYX55" s="10"/>
      <c r="FYY55" s="10"/>
      <c r="FYZ55" s="10"/>
      <c r="FZA55" s="10"/>
      <c r="FZB55" s="10"/>
      <c r="FZC55" s="10"/>
      <c r="FZD55" s="10"/>
      <c r="FZE55" s="10"/>
      <c r="FZF55" s="10"/>
      <c r="FZG55" s="10"/>
      <c r="FZH55" s="10"/>
      <c r="FZI55" s="10"/>
      <c r="FZJ55" s="10"/>
      <c r="FZK55" s="10"/>
      <c r="FZL55" s="10"/>
      <c r="FZM55" s="10"/>
      <c r="FZN55" s="10"/>
      <c r="FZO55" s="10"/>
      <c r="FZP55" s="10"/>
      <c r="FZQ55" s="10"/>
      <c r="FZR55" s="10"/>
      <c r="FZS55" s="10"/>
      <c r="FZT55" s="10"/>
      <c r="FZU55" s="10"/>
      <c r="FZV55" s="10"/>
      <c r="FZW55" s="10"/>
      <c r="FZX55" s="10"/>
      <c r="FZY55" s="10"/>
      <c r="FZZ55" s="10"/>
      <c r="GAA55" s="10"/>
      <c r="GAB55" s="10"/>
      <c r="GAC55" s="10"/>
      <c r="GAD55" s="10"/>
      <c r="GAE55" s="10"/>
      <c r="GAF55" s="10"/>
      <c r="GAG55" s="10"/>
      <c r="GAH55" s="10"/>
      <c r="GAI55" s="10"/>
      <c r="GAJ55" s="10"/>
      <c r="GAK55" s="10"/>
      <c r="GAL55" s="10"/>
      <c r="GAM55" s="10"/>
      <c r="GAN55" s="10"/>
      <c r="GAO55" s="10"/>
      <c r="GAP55" s="10"/>
      <c r="GAQ55" s="10"/>
      <c r="GAR55" s="10"/>
      <c r="GAS55" s="10"/>
      <c r="GAT55" s="10"/>
      <c r="GAU55" s="10"/>
      <c r="GAV55" s="10"/>
      <c r="GAW55" s="10"/>
      <c r="GAX55" s="10"/>
      <c r="GAY55" s="10"/>
      <c r="GAZ55" s="10"/>
      <c r="GBA55" s="10"/>
      <c r="GBB55" s="10"/>
      <c r="GBC55" s="10"/>
      <c r="GBD55" s="10"/>
      <c r="GBE55" s="10"/>
      <c r="GBF55" s="10"/>
      <c r="GBG55" s="10"/>
      <c r="GBH55" s="10"/>
      <c r="GBI55" s="10"/>
      <c r="GBJ55" s="10"/>
      <c r="GBK55" s="10"/>
      <c r="GBL55" s="10"/>
      <c r="GBM55" s="10"/>
      <c r="GBN55" s="10"/>
      <c r="GBO55" s="10"/>
      <c r="GBP55" s="10"/>
      <c r="GBQ55" s="10"/>
      <c r="GBR55" s="10"/>
      <c r="GBS55" s="10"/>
      <c r="GBT55" s="10"/>
      <c r="GBU55" s="10"/>
      <c r="GBV55" s="10"/>
      <c r="GBW55" s="10"/>
      <c r="GBX55" s="10"/>
      <c r="GBY55" s="10"/>
      <c r="GBZ55" s="10"/>
      <c r="GCA55" s="10"/>
      <c r="GCB55" s="10"/>
      <c r="GCC55" s="10"/>
      <c r="GCD55" s="10"/>
      <c r="GCE55" s="10"/>
      <c r="GCF55" s="10"/>
      <c r="GCG55" s="10"/>
      <c r="GCH55" s="10"/>
      <c r="GCI55" s="10"/>
      <c r="GCJ55" s="10"/>
      <c r="GCK55" s="10"/>
      <c r="GCL55" s="10"/>
      <c r="GCM55" s="10"/>
      <c r="GCN55" s="10"/>
      <c r="GCO55" s="10"/>
      <c r="GCP55" s="10"/>
      <c r="GCQ55" s="10"/>
      <c r="GCR55" s="10"/>
      <c r="GCS55" s="10"/>
      <c r="GCT55" s="10"/>
      <c r="GCU55" s="10"/>
      <c r="GCV55" s="10"/>
      <c r="GCW55" s="10"/>
      <c r="GCX55" s="10"/>
      <c r="GCY55" s="10"/>
      <c r="GCZ55" s="10"/>
      <c r="GDA55" s="10"/>
      <c r="GDB55" s="10"/>
      <c r="GDC55" s="10"/>
      <c r="GDD55" s="10"/>
      <c r="GDE55" s="10"/>
      <c r="GDF55" s="10"/>
      <c r="GDG55" s="10"/>
      <c r="GDH55" s="10"/>
      <c r="GDI55" s="10"/>
      <c r="GDJ55" s="10"/>
      <c r="GDK55" s="10"/>
      <c r="GDL55" s="10"/>
      <c r="GDM55" s="10"/>
      <c r="GDN55" s="10"/>
      <c r="GDO55" s="10"/>
      <c r="GDP55" s="10"/>
      <c r="GDQ55" s="10"/>
      <c r="GDR55" s="10"/>
      <c r="GDS55" s="10"/>
      <c r="GDT55" s="10"/>
      <c r="GDU55" s="10"/>
      <c r="GDV55" s="10"/>
      <c r="GDW55" s="10"/>
      <c r="GDX55" s="10"/>
      <c r="GDY55" s="10"/>
      <c r="GDZ55" s="10"/>
      <c r="GEA55" s="10"/>
      <c r="GEB55" s="10"/>
      <c r="GEC55" s="10"/>
      <c r="GED55" s="10"/>
      <c r="GEE55" s="10"/>
      <c r="GEF55" s="10"/>
      <c r="GEG55" s="10"/>
      <c r="GEH55" s="10"/>
      <c r="GEI55" s="10"/>
      <c r="GEJ55" s="10"/>
      <c r="GEK55" s="10"/>
      <c r="GEL55" s="10"/>
      <c r="GEM55" s="10"/>
      <c r="GEN55" s="10"/>
      <c r="GEO55" s="10"/>
      <c r="GEP55" s="10"/>
      <c r="GEQ55" s="10"/>
      <c r="GER55" s="10"/>
      <c r="GES55" s="10"/>
      <c r="GET55" s="10"/>
      <c r="GEU55" s="10"/>
      <c r="GEV55" s="10"/>
      <c r="GEW55" s="10"/>
      <c r="GEX55" s="10"/>
      <c r="GEY55" s="10"/>
      <c r="GEZ55" s="10"/>
      <c r="GFA55" s="10"/>
      <c r="GFB55" s="10"/>
      <c r="GFC55" s="10"/>
      <c r="GFD55" s="10"/>
      <c r="GFE55" s="10"/>
      <c r="GFF55" s="10"/>
      <c r="GFG55" s="10"/>
      <c r="GFH55" s="10"/>
      <c r="GFI55" s="10"/>
      <c r="GFJ55" s="10"/>
      <c r="GFK55" s="10"/>
      <c r="GFL55" s="10"/>
      <c r="GFM55" s="10"/>
      <c r="GFN55" s="10"/>
      <c r="GFO55" s="10"/>
      <c r="GFP55" s="10"/>
      <c r="GFQ55" s="10"/>
      <c r="GFR55" s="10"/>
      <c r="GFS55" s="10"/>
      <c r="GFT55" s="10"/>
      <c r="GFU55" s="10"/>
      <c r="GFV55" s="10"/>
      <c r="GFW55" s="10"/>
      <c r="GFX55" s="10"/>
      <c r="GFY55" s="10"/>
      <c r="GFZ55" s="10"/>
      <c r="GGA55" s="10"/>
      <c r="GGB55" s="10"/>
      <c r="GGC55" s="10"/>
      <c r="GGD55" s="10"/>
      <c r="GGE55" s="10"/>
      <c r="GGF55" s="10"/>
      <c r="GGG55" s="10"/>
      <c r="GGH55" s="10"/>
      <c r="GGI55" s="10"/>
      <c r="GGJ55" s="10"/>
      <c r="GGK55" s="10"/>
      <c r="GGL55" s="10"/>
      <c r="GGM55" s="10"/>
      <c r="GGN55" s="10"/>
      <c r="GGO55" s="10"/>
      <c r="GGP55" s="10"/>
      <c r="GGQ55" s="10"/>
      <c r="GGR55" s="10"/>
      <c r="GGS55" s="10"/>
      <c r="GGT55" s="10"/>
      <c r="GGU55" s="10"/>
      <c r="GGV55" s="10"/>
      <c r="GGW55" s="10"/>
      <c r="GGX55" s="10"/>
      <c r="GGY55" s="10"/>
      <c r="GGZ55" s="10"/>
      <c r="GHA55" s="10"/>
      <c r="GHB55" s="10"/>
      <c r="GHC55" s="10"/>
      <c r="GHD55" s="10"/>
      <c r="GHE55" s="10"/>
      <c r="GHF55" s="10"/>
      <c r="GHG55" s="10"/>
      <c r="GHH55" s="10"/>
      <c r="GHI55" s="10"/>
      <c r="GHJ55" s="10"/>
      <c r="GHK55" s="10"/>
      <c r="GHL55" s="10"/>
      <c r="GHM55" s="10"/>
      <c r="GHN55" s="10"/>
      <c r="GHO55" s="10"/>
      <c r="GHP55" s="10"/>
      <c r="GHQ55" s="10"/>
      <c r="GHR55" s="10"/>
      <c r="GHS55" s="10"/>
      <c r="GHT55" s="10"/>
      <c r="GHU55" s="10"/>
      <c r="GHV55" s="10"/>
      <c r="GHW55" s="10"/>
      <c r="GHX55" s="10"/>
      <c r="GHY55" s="10"/>
      <c r="GHZ55" s="10"/>
      <c r="GIA55" s="10"/>
      <c r="GIB55" s="10"/>
      <c r="GIC55" s="10"/>
      <c r="GID55" s="10"/>
      <c r="GIE55" s="10"/>
      <c r="GIF55" s="10"/>
      <c r="GIG55" s="10"/>
      <c r="GIH55" s="10"/>
      <c r="GII55" s="10"/>
      <c r="GIJ55" s="10"/>
      <c r="GIK55" s="10"/>
      <c r="GIL55" s="10"/>
      <c r="GIM55" s="10"/>
      <c r="GIN55" s="10"/>
      <c r="GIO55" s="10"/>
      <c r="GIP55" s="10"/>
      <c r="GIQ55" s="10"/>
      <c r="GIR55" s="10"/>
      <c r="GIS55" s="10"/>
      <c r="GIT55" s="10"/>
      <c r="GIU55" s="10"/>
      <c r="GIV55" s="10"/>
      <c r="GIW55" s="10"/>
      <c r="GIX55" s="10"/>
      <c r="GIY55" s="10"/>
      <c r="GIZ55" s="10"/>
      <c r="GJA55" s="10"/>
      <c r="GJB55" s="10"/>
      <c r="GJC55" s="10"/>
      <c r="GJD55" s="10"/>
      <c r="GJE55" s="10"/>
      <c r="GJF55" s="10"/>
      <c r="GJG55" s="10"/>
      <c r="GJH55" s="10"/>
      <c r="GJI55" s="10"/>
      <c r="GJJ55" s="10"/>
      <c r="GJK55" s="10"/>
      <c r="GJL55" s="10"/>
      <c r="GJM55" s="10"/>
      <c r="GJN55" s="10"/>
      <c r="GJO55" s="10"/>
      <c r="GJP55" s="10"/>
      <c r="GJQ55" s="10"/>
      <c r="GJR55" s="10"/>
      <c r="GJS55" s="10"/>
      <c r="GJT55" s="10"/>
      <c r="GJU55" s="10"/>
      <c r="GJV55" s="10"/>
      <c r="GJW55" s="10"/>
      <c r="GJX55" s="10"/>
      <c r="GJY55" s="10"/>
      <c r="GJZ55" s="10"/>
      <c r="GKA55" s="10"/>
      <c r="GKB55" s="10"/>
      <c r="GKC55" s="10"/>
      <c r="GKD55" s="10"/>
      <c r="GKE55" s="10"/>
      <c r="GKF55" s="10"/>
      <c r="GKG55" s="10"/>
      <c r="GKH55" s="10"/>
      <c r="GKI55" s="10"/>
      <c r="GKJ55" s="10"/>
      <c r="GKK55" s="10"/>
      <c r="GKL55" s="10"/>
      <c r="GKM55" s="10"/>
      <c r="GKN55" s="10"/>
      <c r="GKO55" s="10"/>
      <c r="GKP55" s="10"/>
      <c r="GKQ55" s="10"/>
      <c r="GKR55" s="10"/>
      <c r="GKS55" s="10"/>
      <c r="GKT55" s="10"/>
      <c r="GKU55" s="10"/>
      <c r="GKV55" s="10"/>
      <c r="GKW55" s="10"/>
      <c r="GKX55" s="10"/>
      <c r="GKY55" s="10"/>
      <c r="GKZ55" s="10"/>
      <c r="GLA55" s="10"/>
      <c r="GLB55" s="10"/>
      <c r="GLC55" s="10"/>
      <c r="GLD55" s="10"/>
      <c r="GLE55" s="10"/>
      <c r="GLF55" s="10"/>
      <c r="GLG55" s="10"/>
      <c r="GLH55" s="10"/>
      <c r="GLI55" s="10"/>
      <c r="GLJ55" s="10"/>
      <c r="GLK55" s="10"/>
      <c r="GLL55" s="10"/>
      <c r="GLM55" s="10"/>
      <c r="GLN55" s="10"/>
      <c r="GLO55" s="10"/>
      <c r="GLP55" s="10"/>
      <c r="GLQ55" s="10"/>
      <c r="GLR55" s="10"/>
      <c r="GLS55" s="10"/>
      <c r="GLT55" s="10"/>
      <c r="GLU55" s="10"/>
      <c r="GLV55" s="10"/>
      <c r="GLW55" s="10"/>
      <c r="GLX55" s="10"/>
      <c r="GLY55" s="10"/>
      <c r="GLZ55" s="10"/>
      <c r="GMA55" s="10"/>
      <c r="GMB55" s="10"/>
      <c r="GMC55" s="10"/>
      <c r="GMD55" s="10"/>
      <c r="GME55" s="10"/>
      <c r="GMF55" s="10"/>
      <c r="GMG55" s="10"/>
      <c r="GMH55" s="10"/>
      <c r="GMI55" s="10"/>
      <c r="GMJ55" s="10"/>
      <c r="GMK55" s="10"/>
      <c r="GML55" s="10"/>
      <c r="GMM55" s="10"/>
      <c r="GMN55" s="10"/>
      <c r="GMO55" s="10"/>
      <c r="GMP55" s="10"/>
      <c r="GMQ55" s="10"/>
      <c r="GMR55" s="10"/>
      <c r="GMS55" s="10"/>
      <c r="GMT55" s="10"/>
      <c r="GMU55" s="10"/>
      <c r="GMV55" s="10"/>
      <c r="GMW55" s="10"/>
      <c r="GMX55" s="10"/>
      <c r="GMY55" s="10"/>
      <c r="GMZ55" s="10"/>
      <c r="GNA55" s="10"/>
      <c r="GNB55" s="10"/>
      <c r="GNC55" s="10"/>
      <c r="GND55" s="10"/>
      <c r="GNE55" s="10"/>
      <c r="GNF55" s="10"/>
      <c r="GNG55" s="10"/>
      <c r="GNH55" s="10"/>
      <c r="GNI55" s="10"/>
      <c r="GNJ55" s="10"/>
      <c r="GNK55" s="10"/>
      <c r="GNL55" s="10"/>
      <c r="GNM55" s="10"/>
      <c r="GNN55" s="10"/>
      <c r="GNO55" s="10"/>
      <c r="GNP55" s="10"/>
      <c r="GNQ55" s="10"/>
      <c r="GNR55" s="10"/>
      <c r="GNS55" s="10"/>
      <c r="GNT55" s="10"/>
      <c r="GNU55" s="10"/>
      <c r="GNV55" s="10"/>
      <c r="GNW55" s="10"/>
      <c r="GNX55" s="10"/>
      <c r="GNY55" s="10"/>
      <c r="GNZ55" s="10"/>
      <c r="GOA55" s="10"/>
      <c r="GOB55" s="10"/>
      <c r="GOC55" s="10"/>
      <c r="GOD55" s="10"/>
      <c r="GOE55" s="10"/>
      <c r="GOF55" s="10"/>
      <c r="GOG55" s="10"/>
      <c r="GOH55" s="10"/>
      <c r="GOI55" s="10"/>
      <c r="GOJ55" s="10"/>
      <c r="GOK55" s="10"/>
      <c r="GOL55" s="10"/>
      <c r="GOM55" s="10"/>
      <c r="GON55" s="10"/>
      <c r="GOO55" s="10"/>
      <c r="GOP55" s="10"/>
      <c r="GOQ55" s="10"/>
      <c r="GOR55" s="10"/>
      <c r="GOS55" s="10"/>
      <c r="GOT55" s="10"/>
      <c r="GOU55" s="10"/>
      <c r="GOV55" s="10"/>
      <c r="GOW55" s="10"/>
      <c r="GOX55" s="10"/>
      <c r="GOY55" s="10"/>
      <c r="GOZ55" s="10"/>
      <c r="GPA55" s="10"/>
      <c r="GPB55" s="10"/>
      <c r="GPC55" s="10"/>
      <c r="GPD55" s="10"/>
      <c r="GPE55" s="10"/>
      <c r="GPF55" s="10"/>
      <c r="GPG55" s="10"/>
      <c r="GPH55" s="10"/>
      <c r="GPI55" s="10"/>
      <c r="GPJ55" s="10"/>
      <c r="GPK55" s="10"/>
      <c r="GPL55" s="10"/>
      <c r="GPM55" s="10"/>
      <c r="GPN55" s="10"/>
      <c r="GPO55" s="10"/>
      <c r="GPP55" s="10"/>
      <c r="GPQ55" s="10"/>
      <c r="GPR55" s="10"/>
      <c r="GPS55" s="10"/>
      <c r="GPT55" s="10"/>
      <c r="GPU55" s="10"/>
      <c r="GPV55" s="10"/>
      <c r="GPW55" s="10"/>
      <c r="GPX55" s="10"/>
      <c r="GPY55" s="10"/>
      <c r="GPZ55" s="10"/>
      <c r="GQA55" s="10"/>
      <c r="GQB55" s="10"/>
      <c r="GQC55" s="10"/>
      <c r="GQD55" s="10"/>
      <c r="GQE55" s="10"/>
      <c r="GQF55" s="10"/>
      <c r="GQG55" s="10"/>
      <c r="GQH55" s="10"/>
      <c r="GQI55" s="10"/>
      <c r="GQJ55" s="10"/>
      <c r="GQK55" s="10"/>
      <c r="GQL55" s="10"/>
      <c r="GQM55" s="10"/>
      <c r="GQN55" s="10"/>
      <c r="GQO55" s="10"/>
      <c r="GQP55" s="10"/>
      <c r="GQQ55" s="10"/>
      <c r="GQR55" s="10"/>
      <c r="GQS55" s="10"/>
      <c r="GQT55" s="10"/>
      <c r="GQU55" s="10"/>
      <c r="GQV55" s="10"/>
      <c r="GQW55" s="10"/>
      <c r="GQX55" s="10"/>
      <c r="GQY55" s="10"/>
      <c r="GQZ55" s="10"/>
      <c r="GRA55" s="10"/>
      <c r="GRB55" s="10"/>
      <c r="GRC55" s="10"/>
      <c r="GRD55" s="10"/>
      <c r="GRE55" s="10"/>
      <c r="GRF55" s="10"/>
      <c r="GRG55" s="10"/>
      <c r="GRH55" s="10"/>
      <c r="GRI55" s="10"/>
      <c r="GRJ55" s="10"/>
      <c r="GRK55" s="10"/>
      <c r="GRL55" s="10"/>
      <c r="GRM55" s="10"/>
      <c r="GRN55" s="10"/>
      <c r="GRO55" s="10"/>
      <c r="GRP55" s="10"/>
      <c r="GRQ55" s="10"/>
      <c r="GRR55" s="10"/>
      <c r="GRS55" s="10"/>
      <c r="GRT55" s="10"/>
      <c r="GRU55" s="10"/>
      <c r="GRV55" s="10"/>
      <c r="GRW55" s="10"/>
      <c r="GRX55" s="10"/>
      <c r="GRY55" s="10"/>
      <c r="GRZ55" s="10"/>
      <c r="GSA55" s="10"/>
      <c r="GSB55" s="10"/>
      <c r="GSC55" s="10"/>
      <c r="GSD55" s="10"/>
      <c r="GSE55" s="10"/>
      <c r="GSF55" s="10"/>
      <c r="GSG55" s="10"/>
      <c r="GSH55" s="10"/>
      <c r="GSI55" s="10"/>
      <c r="GSJ55" s="10"/>
      <c r="GSK55" s="10"/>
      <c r="GSL55" s="10"/>
      <c r="GSM55" s="10"/>
      <c r="GSN55" s="10"/>
      <c r="GSO55" s="10"/>
      <c r="GSP55" s="10"/>
      <c r="GSQ55" s="10"/>
      <c r="GSR55" s="10"/>
      <c r="GSS55" s="10"/>
      <c r="GST55" s="10"/>
      <c r="GSU55" s="10"/>
      <c r="GSV55" s="10"/>
      <c r="GSW55" s="10"/>
      <c r="GSX55" s="10"/>
      <c r="GSY55" s="10"/>
      <c r="GSZ55" s="10"/>
      <c r="GTA55" s="10"/>
      <c r="GTB55" s="10"/>
      <c r="GTC55" s="10"/>
      <c r="GTD55" s="10"/>
      <c r="GTE55" s="10"/>
      <c r="GTF55" s="10"/>
      <c r="GTG55" s="10"/>
      <c r="GTH55" s="10"/>
      <c r="GTI55" s="10"/>
      <c r="GTJ55" s="10"/>
      <c r="GTK55" s="10"/>
      <c r="GTL55" s="10"/>
      <c r="GTM55" s="10"/>
      <c r="GTN55" s="10"/>
      <c r="GTO55" s="10"/>
      <c r="GTP55" s="10"/>
      <c r="GTQ55" s="10"/>
      <c r="GTR55" s="10"/>
      <c r="GTS55" s="10"/>
      <c r="GTT55" s="10"/>
      <c r="GTU55" s="10"/>
      <c r="GTV55" s="10"/>
      <c r="GTW55" s="10"/>
      <c r="GTX55" s="10"/>
      <c r="GTY55" s="10"/>
      <c r="GTZ55" s="10"/>
      <c r="GUA55" s="10"/>
      <c r="GUB55" s="10"/>
      <c r="GUC55" s="10"/>
      <c r="GUD55" s="10"/>
      <c r="GUE55" s="10"/>
      <c r="GUF55" s="10"/>
      <c r="GUG55" s="10"/>
      <c r="GUH55" s="10"/>
      <c r="GUI55" s="10"/>
      <c r="GUJ55" s="10"/>
      <c r="GUK55" s="10"/>
      <c r="GUL55" s="10"/>
      <c r="GUM55" s="10"/>
      <c r="GUN55" s="10"/>
      <c r="GUO55" s="10"/>
      <c r="GUP55" s="10"/>
      <c r="GUQ55" s="10"/>
      <c r="GUR55" s="10"/>
      <c r="GUS55" s="10"/>
      <c r="GUT55" s="10"/>
      <c r="GUU55" s="10"/>
      <c r="GUV55" s="10"/>
      <c r="GUW55" s="10"/>
      <c r="GUX55" s="10"/>
      <c r="GUY55" s="10"/>
      <c r="GUZ55" s="10"/>
      <c r="GVA55" s="10"/>
      <c r="GVB55" s="10"/>
      <c r="GVC55" s="10"/>
      <c r="GVD55" s="10"/>
      <c r="GVE55" s="10"/>
      <c r="GVF55" s="10"/>
      <c r="GVG55" s="10"/>
      <c r="GVH55" s="10"/>
      <c r="GVI55" s="10"/>
      <c r="GVJ55" s="10"/>
      <c r="GVK55" s="10"/>
      <c r="GVL55" s="10"/>
      <c r="GVM55" s="10"/>
      <c r="GVN55" s="10"/>
      <c r="GVO55" s="10"/>
      <c r="GVP55" s="10"/>
      <c r="GVQ55" s="10"/>
      <c r="GVR55" s="10"/>
      <c r="GVS55" s="10"/>
      <c r="GVT55" s="10"/>
      <c r="GVU55" s="10"/>
      <c r="GVV55" s="10"/>
      <c r="GVW55" s="10"/>
      <c r="GVX55" s="10"/>
      <c r="GVY55" s="10"/>
      <c r="GVZ55" s="10"/>
      <c r="GWA55" s="10"/>
      <c r="GWB55" s="10"/>
      <c r="GWC55" s="10"/>
      <c r="GWD55" s="10"/>
      <c r="GWE55" s="10"/>
      <c r="GWF55" s="10"/>
      <c r="GWG55" s="10"/>
      <c r="GWH55" s="10"/>
      <c r="GWI55" s="10"/>
      <c r="GWJ55" s="10"/>
      <c r="GWK55" s="10"/>
      <c r="GWL55" s="10"/>
      <c r="GWM55" s="10"/>
      <c r="GWN55" s="10"/>
      <c r="GWO55" s="10"/>
      <c r="GWP55" s="10"/>
      <c r="GWQ55" s="10"/>
      <c r="GWR55" s="10"/>
      <c r="GWS55" s="10"/>
      <c r="GWT55" s="10"/>
      <c r="GWU55" s="10"/>
      <c r="GWV55" s="10"/>
      <c r="GWW55" s="10"/>
      <c r="GWX55" s="10"/>
      <c r="GWY55" s="10"/>
      <c r="GWZ55" s="10"/>
      <c r="GXA55" s="10"/>
      <c r="GXB55" s="10"/>
      <c r="GXC55" s="10"/>
      <c r="GXD55" s="10"/>
      <c r="GXE55" s="10"/>
      <c r="GXF55" s="10"/>
      <c r="GXG55" s="10"/>
      <c r="GXH55" s="10"/>
      <c r="GXI55" s="10"/>
      <c r="GXJ55" s="10"/>
      <c r="GXK55" s="10"/>
      <c r="GXL55" s="10"/>
      <c r="GXM55" s="10"/>
      <c r="GXN55" s="10"/>
      <c r="GXO55" s="10"/>
      <c r="GXP55" s="10"/>
      <c r="GXQ55" s="10"/>
      <c r="GXR55" s="10"/>
      <c r="GXS55" s="10"/>
      <c r="GXT55" s="10"/>
      <c r="GXU55" s="10"/>
      <c r="GXV55" s="10"/>
      <c r="GXW55" s="10"/>
      <c r="GXX55" s="10"/>
      <c r="GXY55" s="10"/>
      <c r="GXZ55" s="10"/>
      <c r="GYA55" s="10"/>
      <c r="GYB55" s="10"/>
      <c r="GYC55" s="10"/>
      <c r="GYD55" s="10"/>
      <c r="GYE55" s="10"/>
      <c r="GYF55" s="10"/>
      <c r="GYG55" s="10"/>
      <c r="GYH55" s="10"/>
      <c r="GYI55" s="10"/>
      <c r="GYJ55" s="10"/>
      <c r="GYK55" s="10"/>
      <c r="GYL55" s="10"/>
      <c r="GYM55" s="10"/>
      <c r="GYN55" s="10"/>
      <c r="GYO55" s="10"/>
      <c r="GYP55" s="10"/>
      <c r="GYQ55" s="10"/>
      <c r="GYR55" s="10"/>
      <c r="GYS55" s="10"/>
      <c r="GYT55" s="10"/>
      <c r="GYU55" s="10"/>
      <c r="GYV55" s="10"/>
      <c r="GYW55" s="10"/>
      <c r="GYX55" s="10"/>
      <c r="GYY55" s="10"/>
      <c r="GYZ55" s="10"/>
      <c r="GZA55" s="10"/>
      <c r="GZB55" s="10"/>
      <c r="GZC55" s="10"/>
      <c r="GZD55" s="10"/>
      <c r="GZE55" s="10"/>
      <c r="GZF55" s="10"/>
      <c r="GZG55" s="10"/>
      <c r="GZH55" s="10"/>
      <c r="GZI55" s="10"/>
      <c r="GZJ55" s="10"/>
      <c r="GZK55" s="10"/>
      <c r="GZL55" s="10"/>
      <c r="GZM55" s="10"/>
      <c r="GZN55" s="10"/>
      <c r="GZO55" s="10"/>
      <c r="GZP55" s="10"/>
      <c r="GZQ55" s="10"/>
      <c r="GZR55" s="10"/>
      <c r="GZS55" s="10"/>
      <c r="GZT55" s="10"/>
      <c r="GZU55" s="10"/>
      <c r="GZV55" s="10"/>
      <c r="GZW55" s="10"/>
      <c r="GZX55" s="10"/>
      <c r="GZY55" s="10"/>
      <c r="GZZ55" s="10"/>
      <c r="HAA55" s="10"/>
      <c r="HAB55" s="10"/>
      <c r="HAC55" s="10"/>
      <c r="HAD55" s="10"/>
      <c r="HAE55" s="10"/>
      <c r="HAF55" s="10"/>
      <c r="HAG55" s="10"/>
      <c r="HAH55" s="10"/>
      <c r="HAI55" s="10"/>
      <c r="HAJ55" s="10"/>
      <c r="HAK55" s="10"/>
      <c r="HAL55" s="10"/>
      <c r="HAM55" s="10"/>
      <c r="HAN55" s="10"/>
      <c r="HAO55" s="10"/>
      <c r="HAP55" s="10"/>
      <c r="HAQ55" s="10"/>
      <c r="HAR55" s="10"/>
      <c r="HAS55" s="10"/>
      <c r="HAT55" s="10"/>
      <c r="HAU55" s="10"/>
      <c r="HAV55" s="10"/>
      <c r="HAW55" s="10"/>
      <c r="HAX55" s="10"/>
      <c r="HAY55" s="10"/>
      <c r="HAZ55" s="10"/>
      <c r="HBA55" s="10"/>
      <c r="HBB55" s="10"/>
      <c r="HBC55" s="10"/>
      <c r="HBD55" s="10"/>
      <c r="HBE55" s="10"/>
      <c r="HBF55" s="10"/>
      <c r="HBG55" s="10"/>
      <c r="HBH55" s="10"/>
      <c r="HBI55" s="10"/>
      <c r="HBJ55" s="10"/>
      <c r="HBK55" s="10"/>
      <c r="HBL55" s="10"/>
      <c r="HBM55" s="10"/>
      <c r="HBN55" s="10"/>
      <c r="HBO55" s="10"/>
      <c r="HBP55" s="10"/>
      <c r="HBQ55" s="10"/>
      <c r="HBR55" s="10"/>
      <c r="HBS55" s="10"/>
      <c r="HBT55" s="10"/>
      <c r="HBU55" s="10"/>
      <c r="HBV55" s="10"/>
      <c r="HBW55" s="10"/>
      <c r="HBX55" s="10"/>
      <c r="HBY55" s="10"/>
      <c r="HBZ55" s="10"/>
      <c r="HCA55" s="10"/>
      <c r="HCB55" s="10"/>
      <c r="HCC55" s="10"/>
      <c r="HCD55" s="10"/>
      <c r="HCE55" s="10"/>
      <c r="HCF55" s="10"/>
      <c r="HCG55" s="10"/>
      <c r="HCH55" s="10"/>
      <c r="HCI55" s="10"/>
      <c r="HCJ55" s="10"/>
      <c r="HCK55" s="10"/>
      <c r="HCL55" s="10"/>
      <c r="HCM55" s="10"/>
      <c r="HCN55" s="10"/>
      <c r="HCO55" s="10"/>
      <c r="HCP55" s="10"/>
      <c r="HCQ55" s="10"/>
      <c r="HCR55" s="10"/>
      <c r="HCS55" s="10"/>
      <c r="HCT55" s="10"/>
      <c r="HCU55" s="10"/>
      <c r="HCV55" s="10"/>
      <c r="HCW55" s="10"/>
      <c r="HCX55" s="10"/>
      <c r="HCY55" s="10"/>
      <c r="HCZ55" s="10"/>
      <c r="HDA55" s="10"/>
      <c r="HDB55" s="10"/>
      <c r="HDC55" s="10"/>
      <c r="HDD55" s="10"/>
      <c r="HDE55" s="10"/>
      <c r="HDF55" s="10"/>
      <c r="HDG55" s="10"/>
      <c r="HDH55" s="10"/>
      <c r="HDI55" s="10"/>
      <c r="HDJ55" s="10"/>
      <c r="HDK55" s="10"/>
      <c r="HDL55" s="10"/>
      <c r="HDM55" s="10"/>
      <c r="HDN55" s="10"/>
      <c r="HDO55" s="10"/>
      <c r="HDP55" s="10"/>
      <c r="HDQ55" s="10"/>
      <c r="HDR55" s="10"/>
      <c r="HDS55" s="10"/>
      <c r="HDT55" s="10"/>
      <c r="HDU55" s="10"/>
      <c r="HDV55" s="10"/>
      <c r="HDW55" s="10"/>
      <c r="HDX55" s="10"/>
      <c r="HDY55" s="10"/>
      <c r="HDZ55" s="10"/>
      <c r="HEA55" s="10"/>
      <c r="HEB55" s="10"/>
      <c r="HEC55" s="10"/>
      <c r="HED55" s="10"/>
      <c r="HEE55" s="10"/>
      <c r="HEF55" s="10"/>
      <c r="HEG55" s="10"/>
      <c r="HEH55" s="10"/>
      <c r="HEI55" s="10"/>
      <c r="HEJ55" s="10"/>
      <c r="HEK55" s="10"/>
      <c r="HEL55" s="10"/>
      <c r="HEM55" s="10"/>
      <c r="HEN55" s="10"/>
      <c r="HEO55" s="10"/>
      <c r="HEP55" s="10"/>
      <c r="HEQ55" s="10"/>
      <c r="HER55" s="10"/>
      <c r="HES55" s="10"/>
      <c r="HET55" s="10"/>
      <c r="HEU55" s="10"/>
      <c r="HEV55" s="10"/>
      <c r="HEW55" s="10"/>
      <c r="HEX55" s="10"/>
      <c r="HEY55" s="10"/>
      <c r="HEZ55" s="10"/>
      <c r="HFA55" s="10"/>
      <c r="HFB55" s="10"/>
      <c r="HFC55" s="10"/>
      <c r="HFD55" s="10"/>
      <c r="HFE55" s="10"/>
      <c r="HFF55" s="10"/>
      <c r="HFG55" s="10"/>
      <c r="HFH55" s="10"/>
      <c r="HFI55" s="10"/>
      <c r="HFJ55" s="10"/>
      <c r="HFK55" s="10"/>
      <c r="HFL55" s="10"/>
      <c r="HFM55" s="10"/>
      <c r="HFN55" s="10"/>
      <c r="HFO55" s="10"/>
      <c r="HFP55" s="10"/>
      <c r="HFQ55" s="10"/>
      <c r="HFR55" s="10"/>
      <c r="HFS55" s="10"/>
      <c r="HFT55" s="10"/>
      <c r="HFU55" s="10"/>
      <c r="HFV55" s="10"/>
      <c r="HFW55" s="10"/>
      <c r="HFX55" s="10"/>
      <c r="HFY55" s="10"/>
      <c r="HFZ55" s="10"/>
      <c r="HGA55" s="10"/>
      <c r="HGB55" s="10"/>
      <c r="HGC55" s="10"/>
      <c r="HGD55" s="10"/>
      <c r="HGE55" s="10"/>
      <c r="HGF55" s="10"/>
      <c r="HGG55" s="10"/>
      <c r="HGH55" s="10"/>
      <c r="HGI55" s="10"/>
      <c r="HGJ55" s="10"/>
      <c r="HGK55" s="10"/>
      <c r="HGL55" s="10"/>
      <c r="HGM55" s="10"/>
      <c r="HGN55" s="10"/>
      <c r="HGO55" s="10"/>
      <c r="HGP55" s="10"/>
      <c r="HGQ55" s="10"/>
      <c r="HGR55" s="10"/>
      <c r="HGS55" s="10"/>
      <c r="HGT55" s="10"/>
      <c r="HGU55" s="10"/>
      <c r="HGV55" s="10"/>
      <c r="HGW55" s="10"/>
      <c r="HGX55" s="10"/>
      <c r="HGY55" s="10"/>
      <c r="HGZ55" s="10"/>
      <c r="HHA55" s="10"/>
      <c r="HHB55" s="10"/>
      <c r="HHC55" s="10"/>
      <c r="HHD55" s="10"/>
      <c r="HHE55" s="10"/>
      <c r="HHF55" s="10"/>
      <c r="HHG55" s="10"/>
      <c r="HHH55" s="10"/>
      <c r="HHI55" s="10"/>
      <c r="HHJ55" s="10"/>
      <c r="HHK55" s="10"/>
      <c r="HHL55" s="10"/>
      <c r="HHM55" s="10"/>
      <c r="HHN55" s="10"/>
      <c r="HHO55" s="10"/>
      <c r="HHP55" s="10"/>
      <c r="HHQ55" s="10"/>
      <c r="HHR55" s="10"/>
      <c r="HHS55" s="10"/>
      <c r="HHT55" s="10"/>
      <c r="HHU55" s="10"/>
      <c r="HHV55" s="10"/>
      <c r="HHW55" s="10"/>
      <c r="HHX55" s="10"/>
      <c r="HHY55" s="10"/>
      <c r="HHZ55" s="10"/>
      <c r="HIA55" s="10"/>
      <c r="HIB55" s="10"/>
      <c r="HIC55" s="10"/>
      <c r="HID55" s="10"/>
      <c r="HIE55" s="10"/>
      <c r="HIF55" s="10"/>
      <c r="HIG55" s="10"/>
      <c r="HIH55" s="10"/>
      <c r="HII55" s="10"/>
      <c r="HIJ55" s="10"/>
      <c r="HIK55" s="10"/>
      <c r="HIL55" s="10"/>
      <c r="HIM55" s="10"/>
      <c r="HIN55" s="10"/>
      <c r="HIO55" s="10"/>
      <c r="HIP55" s="10"/>
      <c r="HIQ55" s="10"/>
      <c r="HIR55" s="10"/>
      <c r="HIS55" s="10"/>
      <c r="HIT55" s="10"/>
      <c r="HIU55" s="10"/>
      <c r="HIV55" s="10"/>
      <c r="HIW55" s="10"/>
      <c r="HIX55" s="10"/>
      <c r="HIY55" s="10"/>
      <c r="HIZ55" s="10"/>
      <c r="HJA55" s="10"/>
      <c r="HJB55" s="10"/>
      <c r="HJC55" s="10"/>
      <c r="HJD55" s="10"/>
      <c r="HJE55" s="10"/>
      <c r="HJF55" s="10"/>
      <c r="HJG55" s="10"/>
      <c r="HJH55" s="10"/>
      <c r="HJI55" s="10"/>
      <c r="HJJ55" s="10"/>
      <c r="HJK55" s="10"/>
      <c r="HJL55" s="10"/>
      <c r="HJM55" s="10"/>
      <c r="HJN55" s="10"/>
      <c r="HJO55" s="10"/>
      <c r="HJP55" s="10"/>
      <c r="HJQ55" s="10"/>
      <c r="HJR55" s="10"/>
      <c r="HJS55" s="10"/>
      <c r="HJT55" s="10"/>
      <c r="HJU55" s="10"/>
      <c r="HJV55" s="10"/>
      <c r="HJW55" s="10"/>
      <c r="HJX55" s="10"/>
      <c r="HJY55" s="10"/>
      <c r="HJZ55" s="10"/>
      <c r="HKA55" s="10"/>
      <c r="HKB55" s="10"/>
      <c r="HKC55" s="10"/>
      <c r="HKD55" s="10"/>
      <c r="HKE55" s="10"/>
      <c r="HKF55" s="10"/>
      <c r="HKG55" s="10"/>
      <c r="HKH55" s="10"/>
      <c r="HKI55" s="10"/>
      <c r="HKJ55" s="10"/>
      <c r="HKK55" s="10"/>
      <c r="HKL55" s="10"/>
      <c r="HKM55" s="10"/>
      <c r="HKN55" s="10"/>
      <c r="HKO55" s="10"/>
      <c r="HKP55" s="10"/>
      <c r="HKQ55" s="10"/>
      <c r="HKR55" s="10"/>
      <c r="HKS55" s="10"/>
      <c r="HKT55" s="10"/>
      <c r="HKU55" s="10"/>
      <c r="HKV55" s="10"/>
      <c r="HKW55" s="10"/>
      <c r="HKX55" s="10"/>
      <c r="HKY55" s="10"/>
      <c r="HKZ55" s="10"/>
      <c r="HLA55" s="10"/>
      <c r="HLB55" s="10"/>
      <c r="HLC55" s="10"/>
      <c r="HLD55" s="10"/>
      <c r="HLE55" s="10"/>
      <c r="HLF55" s="10"/>
      <c r="HLG55" s="10"/>
      <c r="HLH55" s="10"/>
      <c r="HLI55" s="10"/>
      <c r="HLJ55" s="10"/>
      <c r="HLK55" s="10"/>
      <c r="HLL55" s="10"/>
      <c r="HLM55" s="10"/>
      <c r="HLN55" s="10"/>
      <c r="HLO55" s="10"/>
      <c r="HLP55" s="10"/>
      <c r="HLQ55" s="10"/>
      <c r="HLR55" s="10"/>
      <c r="HLS55" s="10"/>
      <c r="HLT55" s="10"/>
      <c r="HLU55" s="10"/>
      <c r="HLV55" s="10"/>
      <c r="HLW55" s="10"/>
      <c r="HLX55" s="10"/>
      <c r="HLY55" s="10"/>
      <c r="HLZ55" s="10"/>
      <c r="HMA55" s="10"/>
      <c r="HMB55" s="10"/>
      <c r="HMC55" s="10"/>
      <c r="HMD55" s="10"/>
      <c r="HME55" s="10"/>
      <c r="HMF55" s="10"/>
      <c r="HMG55" s="10"/>
      <c r="HMH55" s="10"/>
      <c r="HMI55" s="10"/>
      <c r="HMJ55" s="10"/>
      <c r="HMK55" s="10"/>
      <c r="HML55" s="10"/>
      <c r="HMM55" s="10"/>
      <c r="HMN55" s="10"/>
      <c r="HMO55" s="10"/>
      <c r="HMP55" s="10"/>
      <c r="HMQ55" s="10"/>
      <c r="HMR55" s="10"/>
      <c r="HMS55" s="10"/>
      <c r="HMT55" s="10"/>
      <c r="HMU55" s="10"/>
      <c r="HMV55" s="10"/>
      <c r="HMW55" s="10"/>
      <c r="HMX55" s="10"/>
      <c r="HMY55" s="10"/>
      <c r="HMZ55" s="10"/>
      <c r="HNA55" s="10"/>
      <c r="HNB55" s="10"/>
      <c r="HNC55" s="10"/>
      <c r="HND55" s="10"/>
      <c r="HNE55" s="10"/>
      <c r="HNF55" s="10"/>
      <c r="HNG55" s="10"/>
      <c r="HNH55" s="10"/>
      <c r="HNI55" s="10"/>
      <c r="HNJ55" s="10"/>
      <c r="HNK55" s="10"/>
      <c r="HNL55" s="10"/>
      <c r="HNM55" s="10"/>
      <c r="HNN55" s="10"/>
      <c r="HNO55" s="10"/>
      <c r="HNP55" s="10"/>
      <c r="HNQ55" s="10"/>
      <c r="HNR55" s="10"/>
      <c r="HNS55" s="10"/>
      <c r="HNT55" s="10"/>
      <c r="HNU55" s="10"/>
      <c r="HNV55" s="10"/>
      <c r="HNW55" s="10"/>
      <c r="HNX55" s="10"/>
      <c r="HNY55" s="10"/>
      <c r="HNZ55" s="10"/>
      <c r="HOA55" s="10"/>
      <c r="HOB55" s="10"/>
      <c r="HOC55" s="10"/>
      <c r="HOD55" s="10"/>
      <c r="HOE55" s="10"/>
      <c r="HOF55" s="10"/>
      <c r="HOG55" s="10"/>
      <c r="HOH55" s="10"/>
      <c r="HOI55" s="10"/>
      <c r="HOJ55" s="10"/>
      <c r="HOK55" s="10"/>
      <c r="HOL55" s="10"/>
      <c r="HOM55" s="10"/>
      <c r="HON55" s="10"/>
      <c r="HOO55" s="10"/>
      <c r="HOP55" s="10"/>
      <c r="HOQ55" s="10"/>
      <c r="HOR55" s="10"/>
      <c r="HOS55" s="10"/>
      <c r="HOT55" s="10"/>
      <c r="HOU55" s="10"/>
      <c r="HOV55" s="10"/>
      <c r="HOW55" s="10"/>
      <c r="HOX55" s="10"/>
      <c r="HOY55" s="10"/>
      <c r="HOZ55" s="10"/>
      <c r="HPA55" s="10"/>
      <c r="HPB55" s="10"/>
      <c r="HPC55" s="10"/>
      <c r="HPD55" s="10"/>
      <c r="HPE55" s="10"/>
      <c r="HPF55" s="10"/>
      <c r="HPG55" s="10"/>
      <c r="HPH55" s="10"/>
      <c r="HPI55" s="10"/>
      <c r="HPJ55" s="10"/>
      <c r="HPK55" s="10"/>
      <c r="HPL55" s="10"/>
      <c r="HPM55" s="10"/>
      <c r="HPN55" s="10"/>
      <c r="HPO55" s="10"/>
      <c r="HPP55" s="10"/>
      <c r="HPQ55" s="10"/>
      <c r="HPR55" s="10"/>
      <c r="HPS55" s="10"/>
      <c r="HPT55" s="10"/>
      <c r="HPU55" s="10"/>
      <c r="HPV55" s="10"/>
      <c r="HPW55" s="10"/>
      <c r="HPX55" s="10"/>
      <c r="HPY55" s="10"/>
      <c r="HPZ55" s="10"/>
      <c r="HQA55" s="10"/>
      <c r="HQB55" s="10"/>
      <c r="HQC55" s="10"/>
      <c r="HQD55" s="10"/>
      <c r="HQE55" s="10"/>
      <c r="HQF55" s="10"/>
      <c r="HQG55" s="10"/>
      <c r="HQH55" s="10"/>
      <c r="HQI55" s="10"/>
      <c r="HQJ55" s="10"/>
      <c r="HQK55" s="10"/>
      <c r="HQL55" s="10"/>
      <c r="HQM55" s="10"/>
      <c r="HQN55" s="10"/>
      <c r="HQO55" s="10"/>
      <c r="HQP55" s="10"/>
      <c r="HQQ55" s="10"/>
      <c r="HQR55" s="10"/>
      <c r="HQS55" s="10"/>
      <c r="HQT55" s="10"/>
      <c r="HQU55" s="10"/>
      <c r="HQV55" s="10"/>
      <c r="HQW55" s="10"/>
      <c r="HQX55" s="10"/>
      <c r="HQY55" s="10"/>
      <c r="HQZ55" s="10"/>
      <c r="HRA55" s="10"/>
      <c r="HRB55" s="10"/>
      <c r="HRC55" s="10"/>
      <c r="HRD55" s="10"/>
      <c r="HRE55" s="10"/>
      <c r="HRF55" s="10"/>
      <c r="HRG55" s="10"/>
      <c r="HRH55" s="10"/>
      <c r="HRI55" s="10"/>
      <c r="HRJ55" s="10"/>
      <c r="HRK55" s="10"/>
      <c r="HRL55" s="10"/>
      <c r="HRM55" s="10"/>
      <c r="HRN55" s="10"/>
      <c r="HRO55" s="10"/>
      <c r="HRP55" s="10"/>
      <c r="HRQ55" s="10"/>
      <c r="HRR55" s="10"/>
      <c r="HRS55" s="10"/>
      <c r="HRT55" s="10"/>
      <c r="HRU55" s="10"/>
      <c r="HRV55" s="10"/>
      <c r="HRW55" s="10"/>
      <c r="HRX55" s="10"/>
      <c r="HRY55" s="10"/>
      <c r="HRZ55" s="10"/>
      <c r="HSA55" s="10"/>
      <c r="HSB55" s="10"/>
      <c r="HSC55" s="10"/>
      <c r="HSD55" s="10"/>
      <c r="HSE55" s="10"/>
      <c r="HSF55" s="10"/>
      <c r="HSG55" s="10"/>
      <c r="HSH55" s="10"/>
      <c r="HSI55" s="10"/>
      <c r="HSJ55" s="10"/>
      <c r="HSK55" s="10"/>
      <c r="HSL55" s="10"/>
      <c r="HSM55" s="10"/>
      <c r="HSN55" s="10"/>
      <c r="HSO55" s="10"/>
      <c r="HSP55" s="10"/>
      <c r="HSQ55" s="10"/>
      <c r="HSR55" s="10"/>
      <c r="HSS55" s="10"/>
      <c r="HST55" s="10"/>
      <c r="HSU55" s="10"/>
      <c r="HSV55" s="10"/>
      <c r="HSW55" s="10"/>
      <c r="HSX55" s="10"/>
      <c r="HSY55" s="10"/>
      <c r="HSZ55" s="10"/>
      <c r="HTA55" s="10"/>
      <c r="HTB55" s="10"/>
      <c r="HTC55" s="10"/>
      <c r="HTD55" s="10"/>
      <c r="HTE55" s="10"/>
      <c r="HTF55" s="10"/>
      <c r="HTG55" s="10"/>
      <c r="HTH55" s="10"/>
      <c r="HTI55" s="10"/>
      <c r="HTJ55" s="10"/>
      <c r="HTK55" s="10"/>
      <c r="HTL55" s="10"/>
      <c r="HTM55" s="10"/>
      <c r="HTN55" s="10"/>
      <c r="HTO55" s="10"/>
      <c r="HTP55" s="10"/>
      <c r="HTQ55" s="10"/>
      <c r="HTR55" s="10"/>
      <c r="HTS55" s="10"/>
      <c r="HTT55" s="10"/>
      <c r="HTU55" s="10"/>
      <c r="HTV55" s="10"/>
      <c r="HTW55" s="10"/>
      <c r="HTX55" s="10"/>
      <c r="HTY55" s="10"/>
      <c r="HTZ55" s="10"/>
      <c r="HUA55" s="10"/>
      <c r="HUB55" s="10"/>
      <c r="HUC55" s="10"/>
      <c r="HUD55" s="10"/>
      <c r="HUE55" s="10"/>
      <c r="HUF55" s="10"/>
      <c r="HUG55" s="10"/>
      <c r="HUH55" s="10"/>
      <c r="HUI55" s="10"/>
      <c r="HUJ55" s="10"/>
      <c r="HUK55" s="10"/>
      <c r="HUL55" s="10"/>
      <c r="HUM55" s="10"/>
      <c r="HUN55" s="10"/>
      <c r="HUO55" s="10"/>
      <c r="HUP55" s="10"/>
      <c r="HUQ55" s="10"/>
      <c r="HUR55" s="10"/>
      <c r="HUS55" s="10"/>
      <c r="HUT55" s="10"/>
      <c r="HUU55" s="10"/>
      <c r="HUV55" s="10"/>
      <c r="HUW55" s="10"/>
      <c r="HUX55" s="10"/>
      <c r="HUY55" s="10"/>
      <c r="HUZ55" s="10"/>
      <c r="HVA55" s="10"/>
      <c r="HVB55" s="10"/>
      <c r="HVC55" s="10"/>
      <c r="HVD55" s="10"/>
      <c r="HVE55" s="10"/>
      <c r="HVF55" s="10"/>
      <c r="HVG55" s="10"/>
      <c r="HVH55" s="10"/>
      <c r="HVI55" s="10"/>
      <c r="HVJ55" s="10"/>
      <c r="HVK55" s="10"/>
      <c r="HVL55" s="10"/>
      <c r="HVM55" s="10"/>
      <c r="HVN55" s="10"/>
      <c r="HVO55" s="10"/>
      <c r="HVP55" s="10"/>
      <c r="HVQ55" s="10"/>
      <c r="HVR55" s="10"/>
      <c r="HVS55" s="10"/>
      <c r="HVT55" s="10"/>
      <c r="HVU55" s="10"/>
      <c r="HVV55" s="10"/>
      <c r="HVW55" s="10"/>
      <c r="HVX55" s="10"/>
      <c r="HVY55" s="10"/>
      <c r="HVZ55" s="10"/>
      <c r="HWA55" s="10"/>
      <c r="HWB55" s="10"/>
      <c r="HWC55" s="10"/>
      <c r="HWD55" s="10"/>
      <c r="HWE55" s="10"/>
      <c r="HWF55" s="10"/>
      <c r="HWG55" s="10"/>
      <c r="HWH55" s="10"/>
      <c r="HWI55" s="10"/>
      <c r="HWJ55" s="10"/>
      <c r="HWK55" s="10"/>
      <c r="HWL55" s="10"/>
      <c r="HWM55" s="10"/>
      <c r="HWN55" s="10"/>
      <c r="HWO55" s="10"/>
      <c r="HWP55" s="10"/>
      <c r="HWQ55" s="10"/>
      <c r="HWR55" s="10"/>
      <c r="HWS55" s="10"/>
      <c r="HWT55" s="10"/>
      <c r="HWU55" s="10"/>
      <c r="HWV55" s="10"/>
      <c r="HWW55" s="10"/>
      <c r="HWX55" s="10"/>
      <c r="HWY55" s="10"/>
      <c r="HWZ55" s="10"/>
      <c r="HXA55" s="10"/>
      <c r="HXB55" s="10"/>
      <c r="HXC55" s="10"/>
      <c r="HXD55" s="10"/>
      <c r="HXE55" s="10"/>
      <c r="HXF55" s="10"/>
      <c r="HXG55" s="10"/>
      <c r="HXH55" s="10"/>
      <c r="HXI55" s="10"/>
      <c r="HXJ55" s="10"/>
      <c r="HXK55" s="10"/>
      <c r="HXL55" s="10"/>
      <c r="HXM55" s="10"/>
      <c r="HXN55" s="10"/>
      <c r="HXO55" s="10"/>
      <c r="HXP55" s="10"/>
      <c r="HXQ55" s="10"/>
      <c r="HXR55" s="10"/>
      <c r="HXS55" s="10"/>
      <c r="HXT55" s="10"/>
      <c r="HXU55" s="10"/>
      <c r="HXV55" s="10"/>
      <c r="HXW55" s="10"/>
      <c r="HXX55" s="10"/>
      <c r="HXY55" s="10"/>
      <c r="HXZ55" s="10"/>
      <c r="HYA55" s="10"/>
      <c r="HYB55" s="10"/>
      <c r="HYC55" s="10"/>
      <c r="HYD55" s="10"/>
      <c r="HYE55" s="10"/>
      <c r="HYF55" s="10"/>
      <c r="HYG55" s="10"/>
      <c r="HYH55" s="10"/>
      <c r="HYI55" s="10"/>
      <c r="HYJ55" s="10"/>
      <c r="HYK55" s="10"/>
      <c r="HYL55" s="10"/>
      <c r="HYM55" s="10"/>
      <c r="HYN55" s="10"/>
      <c r="HYO55" s="10"/>
      <c r="HYP55" s="10"/>
      <c r="HYQ55" s="10"/>
      <c r="HYR55" s="10"/>
      <c r="HYS55" s="10"/>
      <c r="HYT55" s="10"/>
      <c r="HYU55" s="10"/>
      <c r="HYV55" s="10"/>
      <c r="HYW55" s="10"/>
      <c r="HYX55" s="10"/>
      <c r="HYY55" s="10"/>
      <c r="HYZ55" s="10"/>
      <c r="HZA55" s="10"/>
      <c r="HZB55" s="10"/>
      <c r="HZC55" s="10"/>
      <c r="HZD55" s="10"/>
      <c r="HZE55" s="10"/>
      <c r="HZF55" s="10"/>
      <c r="HZG55" s="10"/>
      <c r="HZH55" s="10"/>
      <c r="HZI55" s="10"/>
      <c r="HZJ55" s="10"/>
      <c r="HZK55" s="10"/>
      <c r="HZL55" s="10"/>
      <c r="HZM55" s="10"/>
      <c r="HZN55" s="10"/>
      <c r="HZO55" s="10"/>
      <c r="HZP55" s="10"/>
      <c r="HZQ55" s="10"/>
      <c r="HZR55" s="10"/>
      <c r="HZS55" s="10"/>
      <c r="HZT55" s="10"/>
      <c r="HZU55" s="10"/>
      <c r="HZV55" s="10"/>
      <c r="HZW55" s="10"/>
      <c r="HZX55" s="10"/>
      <c r="HZY55" s="10"/>
      <c r="HZZ55" s="10"/>
      <c r="IAA55" s="10"/>
      <c r="IAB55" s="10"/>
      <c r="IAC55" s="10"/>
      <c r="IAD55" s="10"/>
      <c r="IAE55" s="10"/>
      <c r="IAF55" s="10"/>
      <c r="IAG55" s="10"/>
      <c r="IAH55" s="10"/>
      <c r="IAI55" s="10"/>
      <c r="IAJ55" s="10"/>
      <c r="IAK55" s="10"/>
      <c r="IAL55" s="10"/>
      <c r="IAM55" s="10"/>
      <c r="IAN55" s="10"/>
      <c r="IAO55" s="10"/>
      <c r="IAP55" s="10"/>
      <c r="IAQ55" s="10"/>
      <c r="IAR55" s="10"/>
      <c r="IAS55" s="10"/>
      <c r="IAT55" s="10"/>
      <c r="IAU55" s="10"/>
      <c r="IAV55" s="10"/>
      <c r="IAW55" s="10"/>
      <c r="IAX55" s="10"/>
      <c r="IAY55" s="10"/>
      <c r="IAZ55" s="10"/>
      <c r="IBA55" s="10"/>
      <c r="IBB55" s="10"/>
      <c r="IBC55" s="10"/>
      <c r="IBD55" s="10"/>
      <c r="IBE55" s="10"/>
      <c r="IBF55" s="10"/>
      <c r="IBG55" s="10"/>
      <c r="IBH55" s="10"/>
      <c r="IBI55" s="10"/>
      <c r="IBJ55" s="10"/>
      <c r="IBK55" s="10"/>
      <c r="IBL55" s="10"/>
      <c r="IBM55" s="10"/>
      <c r="IBN55" s="10"/>
      <c r="IBO55" s="10"/>
      <c r="IBP55" s="10"/>
      <c r="IBQ55" s="10"/>
      <c r="IBR55" s="10"/>
      <c r="IBS55" s="10"/>
      <c r="IBT55" s="10"/>
      <c r="IBU55" s="10"/>
      <c r="IBV55" s="10"/>
      <c r="IBW55" s="10"/>
      <c r="IBX55" s="10"/>
      <c r="IBY55" s="10"/>
      <c r="IBZ55" s="10"/>
      <c r="ICA55" s="10"/>
      <c r="ICB55" s="10"/>
      <c r="ICC55" s="10"/>
      <c r="ICD55" s="10"/>
      <c r="ICE55" s="10"/>
      <c r="ICF55" s="10"/>
      <c r="ICG55" s="10"/>
      <c r="ICH55" s="10"/>
      <c r="ICI55" s="10"/>
      <c r="ICJ55" s="10"/>
      <c r="ICK55" s="10"/>
      <c r="ICL55" s="10"/>
      <c r="ICM55" s="10"/>
      <c r="ICN55" s="10"/>
      <c r="ICO55" s="10"/>
      <c r="ICP55" s="10"/>
      <c r="ICQ55" s="10"/>
      <c r="ICR55" s="10"/>
      <c r="ICS55" s="10"/>
      <c r="ICT55" s="10"/>
      <c r="ICU55" s="10"/>
      <c r="ICV55" s="10"/>
      <c r="ICW55" s="10"/>
      <c r="ICX55" s="10"/>
      <c r="ICY55" s="10"/>
      <c r="ICZ55" s="10"/>
      <c r="IDA55" s="10"/>
      <c r="IDB55" s="10"/>
      <c r="IDC55" s="10"/>
      <c r="IDD55" s="10"/>
      <c r="IDE55" s="10"/>
      <c r="IDF55" s="10"/>
      <c r="IDG55" s="10"/>
      <c r="IDH55" s="10"/>
      <c r="IDI55" s="10"/>
      <c r="IDJ55" s="10"/>
      <c r="IDK55" s="10"/>
      <c r="IDL55" s="10"/>
      <c r="IDM55" s="10"/>
      <c r="IDN55" s="10"/>
      <c r="IDO55" s="10"/>
      <c r="IDP55" s="10"/>
      <c r="IDQ55" s="10"/>
      <c r="IDR55" s="10"/>
      <c r="IDS55" s="10"/>
      <c r="IDT55" s="10"/>
      <c r="IDU55" s="10"/>
      <c r="IDV55" s="10"/>
      <c r="IDW55" s="10"/>
      <c r="IDX55" s="10"/>
      <c r="IDY55" s="10"/>
      <c r="IDZ55" s="10"/>
      <c r="IEA55" s="10"/>
      <c r="IEB55" s="10"/>
      <c r="IEC55" s="10"/>
      <c r="IED55" s="10"/>
      <c r="IEE55" s="10"/>
      <c r="IEF55" s="10"/>
      <c r="IEG55" s="10"/>
      <c r="IEH55" s="10"/>
      <c r="IEI55" s="10"/>
      <c r="IEJ55" s="10"/>
      <c r="IEK55" s="10"/>
      <c r="IEL55" s="10"/>
      <c r="IEM55" s="10"/>
      <c r="IEN55" s="10"/>
      <c r="IEO55" s="10"/>
      <c r="IEP55" s="10"/>
      <c r="IEQ55" s="10"/>
      <c r="IER55" s="10"/>
      <c r="IES55" s="10"/>
      <c r="IET55" s="10"/>
      <c r="IEU55" s="10"/>
      <c r="IEV55" s="10"/>
      <c r="IEW55" s="10"/>
      <c r="IEX55" s="10"/>
      <c r="IEY55" s="10"/>
      <c r="IEZ55" s="10"/>
      <c r="IFA55" s="10"/>
      <c r="IFB55" s="10"/>
      <c r="IFC55" s="10"/>
      <c r="IFD55" s="10"/>
      <c r="IFE55" s="10"/>
      <c r="IFF55" s="10"/>
      <c r="IFG55" s="10"/>
      <c r="IFH55" s="10"/>
      <c r="IFI55" s="10"/>
      <c r="IFJ55" s="10"/>
      <c r="IFK55" s="10"/>
      <c r="IFL55" s="10"/>
      <c r="IFM55" s="10"/>
      <c r="IFN55" s="10"/>
      <c r="IFO55" s="10"/>
      <c r="IFP55" s="10"/>
      <c r="IFQ55" s="10"/>
      <c r="IFR55" s="10"/>
      <c r="IFS55" s="10"/>
      <c r="IFT55" s="10"/>
      <c r="IFU55" s="10"/>
      <c r="IFV55" s="10"/>
      <c r="IFW55" s="10"/>
      <c r="IFX55" s="10"/>
      <c r="IFY55" s="10"/>
      <c r="IFZ55" s="10"/>
      <c r="IGA55" s="10"/>
      <c r="IGB55" s="10"/>
      <c r="IGC55" s="10"/>
      <c r="IGD55" s="10"/>
      <c r="IGE55" s="10"/>
      <c r="IGF55" s="10"/>
      <c r="IGG55" s="10"/>
      <c r="IGH55" s="10"/>
      <c r="IGI55" s="10"/>
      <c r="IGJ55" s="10"/>
      <c r="IGK55" s="10"/>
      <c r="IGL55" s="10"/>
      <c r="IGM55" s="10"/>
      <c r="IGN55" s="10"/>
      <c r="IGO55" s="10"/>
      <c r="IGP55" s="10"/>
      <c r="IGQ55" s="10"/>
      <c r="IGR55" s="10"/>
      <c r="IGS55" s="10"/>
      <c r="IGT55" s="10"/>
      <c r="IGU55" s="10"/>
      <c r="IGV55" s="10"/>
      <c r="IGW55" s="10"/>
      <c r="IGX55" s="10"/>
      <c r="IGY55" s="10"/>
      <c r="IGZ55" s="10"/>
      <c r="IHA55" s="10"/>
      <c r="IHB55" s="10"/>
      <c r="IHC55" s="10"/>
      <c r="IHD55" s="10"/>
      <c r="IHE55" s="10"/>
      <c r="IHF55" s="10"/>
      <c r="IHG55" s="10"/>
      <c r="IHH55" s="10"/>
      <c r="IHI55" s="10"/>
      <c r="IHJ55" s="10"/>
      <c r="IHK55" s="10"/>
      <c r="IHL55" s="10"/>
      <c r="IHM55" s="10"/>
      <c r="IHN55" s="10"/>
      <c r="IHO55" s="10"/>
      <c r="IHP55" s="10"/>
      <c r="IHQ55" s="10"/>
      <c r="IHR55" s="10"/>
      <c r="IHS55" s="10"/>
      <c r="IHT55" s="10"/>
      <c r="IHU55" s="10"/>
      <c r="IHV55" s="10"/>
      <c r="IHW55" s="10"/>
      <c r="IHX55" s="10"/>
      <c r="IHY55" s="10"/>
      <c r="IHZ55" s="10"/>
      <c r="IIA55" s="10"/>
      <c r="IIB55" s="10"/>
      <c r="IIC55" s="10"/>
      <c r="IID55" s="10"/>
      <c r="IIE55" s="10"/>
      <c r="IIF55" s="10"/>
      <c r="IIG55" s="10"/>
      <c r="IIH55" s="10"/>
      <c r="III55" s="10"/>
      <c r="IIJ55" s="10"/>
      <c r="IIK55" s="10"/>
      <c r="IIL55" s="10"/>
      <c r="IIM55" s="10"/>
      <c r="IIN55" s="10"/>
      <c r="IIO55" s="10"/>
      <c r="IIP55" s="10"/>
      <c r="IIQ55" s="10"/>
      <c r="IIR55" s="10"/>
      <c r="IIS55" s="10"/>
      <c r="IIT55" s="10"/>
      <c r="IIU55" s="10"/>
      <c r="IIV55" s="10"/>
      <c r="IIW55" s="10"/>
      <c r="IIX55" s="10"/>
      <c r="IIY55" s="10"/>
      <c r="IIZ55" s="10"/>
      <c r="IJA55" s="10"/>
      <c r="IJB55" s="10"/>
      <c r="IJC55" s="10"/>
      <c r="IJD55" s="10"/>
      <c r="IJE55" s="10"/>
      <c r="IJF55" s="10"/>
      <c r="IJG55" s="10"/>
      <c r="IJH55" s="10"/>
      <c r="IJI55" s="10"/>
      <c r="IJJ55" s="10"/>
      <c r="IJK55" s="10"/>
      <c r="IJL55" s="10"/>
      <c r="IJM55" s="10"/>
      <c r="IJN55" s="10"/>
      <c r="IJO55" s="10"/>
      <c r="IJP55" s="10"/>
      <c r="IJQ55" s="10"/>
      <c r="IJR55" s="10"/>
      <c r="IJS55" s="10"/>
      <c r="IJT55" s="10"/>
      <c r="IJU55" s="10"/>
      <c r="IJV55" s="10"/>
      <c r="IJW55" s="10"/>
      <c r="IJX55" s="10"/>
      <c r="IJY55" s="10"/>
      <c r="IJZ55" s="10"/>
      <c r="IKA55" s="10"/>
      <c r="IKB55" s="10"/>
      <c r="IKC55" s="10"/>
      <c r="IKD55" s="10"/>
      <c r="IKE55" s="10"/>
      <c r="IKF55" s="10"/>
      <c r="IKG55" s="10"/>
      <c r="IKH55" s="10"/>
      <c r="IKI55" s="10"/>
      <c r="IKJ55" s="10"/>
      <c r="IKK55" s="10"/>
      <c r="IKL55" s="10"/>
      <c r="IKM55" s="10"/>
      <c r="IKN55" s="10"/>
      <c r="IKO55" s="10"/>
      <c r="IKP55" s="10"/>
      <c r="IKQ55" s="10"/>
      <c r="IKR55" s="10"/>
      <c r="IKS55" s="10"/>
      <c r="IKT55" s="10"/>
      <c r="IKU55" s="10"/>
      <c r="IKV55" s="10"/>
      <c r="IKW55" s="10"/>
      <c r="IKX55" s="10"/>
      <c r="IKY55" s="10"/>
      <c r="IKZ55" s="10"/>
      <c r="ILA55" s="10"/>
      <c r="ILB55" s="10"/>
      <c r="ILC55" s="10"/>
      <c r="ILD55" s="10"/>
      <c r="ILE55" s="10"/>
      <c r="ILF55" s="10"/>
      <c r="ILG55" s="10"/>
      <c r="ILH55" s="10"/>
      <c r="ILI55" s="10"/>
      <c r="ILJ55" s="10"/>
      <c r="ILK55" s="10"/>
      <c r="ILL55" s="10"/>
      <c r="ILM55" s="10"/>
      <c r="ILN55" s="10"/>
      <c r="ILO55" s="10"/>
      <c r="ILP55" s="10"/>
      <c r="ILQ55" s="10"/>
      <c r="ILR55" s="10"/>
      <c r="ILS55" s="10"/>
      <c r="ILT55" s="10"/>
      <c r="ILU55" s="10"/>
      <c r="ILV55" s="10"/>
      <c r="ILW55" s="10"/>
      <c r="ILX55" s="10"/>
      <c r="ILY55" s="10"/>
      <c r="ILZ55" s="10"/>
      <c r="IMA55" s="10"/>
      <c r="IMB55" s="10"/>
      <c r="IMC55" s="10"/>
      <c r="IMD55" s="10"/>
      <c r="IME55" s="10"/>
      <c r="IMF55" s="10"/>
      <c r="IMG55" s="10"/>
      <c r="IMH55" s="10"/>
      <c r="IMI55" s="10"/>
      <c r="IMJ55" s="10"/>
      <c r="IMK55" s="10"/>
      <c r="IML55" s="10"/>
      <c r="IMM55" s="10"/>
      <c r="IMN55" s="10"/>
      <c r="IMO55" s="10"/>
      <c r="IMP55" s="10"/>
      <c r="IMQ55" s="10"/>
      <c r="IMR55" s="10"/>
      <c r="IMS55" s="10"/>
      <c r="IMT55" s="10"/>
      <c r="IMU55" s="10"/>
      <c r="IMV55" s="10"/>
      <c r="IMW55" s="10"/>
      <c r="IMX55" s="10"/>
      <c r="IMY55" s="10"/>
      <c r="IMZ55" s="10"/>
      <c r="INA55" s="10"/>
      <c r="INB55" s="10"/>
      <c r="INC55" s="10"/>
      <c r="IND55" s="10"/>
      <c r="INE55" s="10"/>
      <c r="INF55" s="10"/>
      <c r="ING55" s="10"/>
      <c r="INH55" s="10"/>
      <c r="INI55" s="10"/>
      <c r="INJ55" s="10"/>
      <c r="INK55" s="10"/>
      <c r="INL55" s="10"/>
      <c r="INM55" s="10"/>
      <c r="INN55" s="10"/>
      <c r="INO55" s="10"/>
      <c r="INP55" s="10"/>
      <c r="INQ55" s="10"/>
      <c r="INR55" s="10"/>
      <c r="INS55" s="10"/>
      <c r="INT55" s="10"/>
      <c r="INU55" s="10"/>
      <c r="INV55" s="10"/>
      <c r="INW55" s="10"/>
      <c r="INX55" s="10"/>
      <c r="INY55" s="10"/>
      <c r="INZ55" s="10"/>
      <c r="IOA55" s="10"/>
      <c r="IOB55" s="10"/>
      <c r="IOC55" s="10"/>
      <c r="IOD55" s="10"/>
      <c r="IOE55" s="10"/>
      <c r="IOF55" s="10"/>
      <c r="IOG55" s="10"/>
      <c r="IOH55" s="10"/>
      <c r="IOI55" s="10"/>
      <c r="IOJ55" s="10"/>
      <c r="IOK55" s="10"/>
      <c r="IOL55" s="10"/>
      <c r="IOM55" s="10"/>
      <c r="ION55" s="10"/>
      <c r="IOO55" s="10"/>
      <c r="IOP55" s="10"/>
      <c r="IOQ55" s="10"/>
      <c r="IOR55" s="10"/>
      <c r="IOS55" s="10"/>
      <c r="IOT55" s="10"/>
      <c r="IOU55" s="10"/>
      <c r="IOV55" s="10"/>
      <c r="IOW55" s="10"/>
      <c r="IOX55" s="10"/>
      <c r="IOY55" s="10"/>
      <c r="IOZ55" s="10"/>
      <c r="IPA55" s="10"/>
      <c r="IPB55" s="10"/>
      <c r="IPC55" s="10"/>
      <c r="IPD55" s="10"/>
      <c r="IPE55" s="10"/>
      <c r="IPF55" s="10"/>
      <c r="IPG55" s="10"/>
      <c r="IPH55" s="10"/>
      <c r="IPI55" s="10"/>
      <c r="IPJ55" s="10"/>
      <c r="IPK55" s="10"/>
      <c r="IPL55" s="10"/>
      <c r="IPM55" s="10"/>
      <c r="IPN55" s="10"/>
      <c r="IPO55" s="10"/>
      <c r="IPP55" s="10"/>
      <c r="IPQ55" s="10"/>
      <c r="IPR55" s="10"/>
      <c r="IPS55" s="10"/>
      <c r="IPT55" s="10"/>
      <c r="IPU55" s="10"/>
      <c r="IPV55" s="10"/>
      <c r="IPW55" s="10"/>
      <c r="IPX55" s="10"/>
      <c r="IPY55" s="10"/>
      <c r="IPZ55" s="10"/>
      <c r="IQA55" s="10"/>
      <c r="IQB55" s="10"/>
      <c r="IQC55" s="10"/>
      <c r="IQD55" s="10"/>
      <c r="IQE55" s="10"/>
      <c r="IQF55" s="10"/>
      <c r="IQG55" s="10"/>
      <c r="IQH55" s="10"/>
      <c r="IQI55" s="10"/>
      <c r="IQJ55" s="10"/>
      <c r="IQK55" s="10"/>
      <c r="IQL55" s="10"/>
      <c r="IQM55" s="10"/>
      <c r="IQN55" s="10"/>
      <c r="IQO55" s="10"/>
      <c r="IQP55" s="10"/>
      <c r="IQQ55" s="10"/>
      <c r="IQR55" s="10"/>
      <c r="IQS55" s="10"/>
      <c r="IQT55" s="10"/>
      <c r="IQU55" s="10"/>
      <c r="IQV55" s="10"/>
      <c r="IQW55" s="10"/>
      <c r="IQX55" s="10"/>
      <c r="IQY55" s="10"/>
      <c r="IQZ55" s="10"/>
      <c r="IRA55" s="10"/>
      <c r="IRB55" s="10"/>
      <c r="IRC55" s="10"/>
      <c r="IRD55" s="10"/>
      <c r="IRE55" s="10"/>
      <c r="IRF55" s="10"/>
      <c r="IRG55" s="10"/>
      <c r="IRH55" s="10"/>
      <c r="IRI55" s="10"/>
      <c r="IRJ55" s="10"/>
      <c r="IRK55" s="10"/>
      <c r="IRL55" s="10"/>
      <c r="IRM55" s="10"/>
      <c r="IRN55" s="10"/>
      <c r="IRO55" s="10"/>
      <c r="IRP55" s="10"/>
      <c r="IRQ55" s="10"/>
      <c r="IRR55" s="10"/>
      <c r="IRS55" s="10"/>
      <c r="IRT55" s="10"/>
      <c r="IRU55" s="10"/>
      <c r="IRV55" s="10"/>
      <c r="IRW55" s="10"/>
      <c r="IRX55" s="10"/>
      <c r="IRY55" s="10"/>
      <c r="IRZ55" s="10"/>
      <c r="ISA55" s="10"/>
      <c r="ISB55" s="10"/>
      <c r="ISC55" s="10"/>
      <c r="ISD55" s="10"/>
      <c r="ISE55" s="10"/>
      <c r="ISF55" s="10"/>
      <c r="ISG55" s="10"/>
      <c r="ISH55" s="10"/>
      <c r="ISI55" s="10"/>
      <c r="ISJ55" s="10"/>
      <c r="ISK55" s="10"/>
      <c r="ISL55" s="10"/>
      <c r="ISM55" s="10"/>
      <c r="ISN55" s="10"/>
      <c r="ISO55" s="10"/>
      <c r="ISP55" s="10"/>
      <c r="ISQ55" s="10"/>
      <c r="ISR55" s="10"/>
      <c r="ISS55" s="10"/>
      <c r="IST55" s="10"/>
      <c r="ISU55" s="10"/>
      <c r="ISV55" s="10"/>
      <c r="ISW55" s="10"/>
      <c r="ISX55" s="10"/>
      <c r="ISY55" s="10"/>
      <c r="ISZ55" s="10"/>
      <c r="ITA55" s="10"/>
      <c r="ITB55" s="10"/>
      <c r="ITC55" s="10"/>
      <c r="ITD55" s="10"/>
      <c r="ITE55" s="10"/>
      <c r="ITF55" s="10"/>
      <c r="ITG55" s="10"/>
      <c r="ITH55" s="10"/>
      <c r="ITI55" s="10"/>
      <c r="ITJ55" s="10"/>
      <c r="ITK55" s="10"/>
      <c r="ITL55" s="10"/>
      <c r="ITM55" s="10"/>
      <c r="ITN55" s="10"/>
      <c r="ITO55" s="10"/>
      <c r="ITP55" s="10"/>
      <c r="ITQ55" s="10"/>
      <c r="ITR55" s="10"/>
      <c r="ITS55" s="10"/>
      <c r="ITT55" s="10"/>
      <c r="ITU55" s="10"/>
      <c r="ITV55" s="10"/>
      <c r="ITW55" s="10"/>
      <c r="ITX55" s="10"/>
      <c r="ITY55" s="10"/>
      <c r="ITZ55" s="10"/>
      <c r="IUA55" s="10"/>
      <c r="IUB55" s="10"/>
      <c r="IUC55" s="10"/>
      <c r="IUD55" s="10"/>
      <c r="IUE55" s="10"/>
      <c r="IUF55" s="10"/>
      <c r="IUG55" s="10"/>
      <c r="IUH55" s="10"/>
      <c r="IUI55" s="10"/>
      <c r="IUJ55" s="10"/>
      <c r="IUK55" s="10"/>
      <c r="IUL55" s="10"/>
      <c r="IUM55" s="10"/>
      <c r="IUN55" s="10"/>
      <c r="IUO55" s="10"/>
      <c r="IUP55" s="10"/>
      <c r="IUQ55" s="10"/>
      <c r="IUR55" s="10"/>
      <c r="IUS55" s="10"/>
      <c r="IUT55" s="10"/>
      <c r="IUU55" s="10"/>
      <c r="IUV55" s="10"/>
      <c r="IUW55" s="10"/>
      <c r="IUX55" s="10"/>
      <c r="IUY55" s="10"/>
      <c r="IUZ55" s="10"/>
      <c r="IVA55" s="10"/>
      <c r="IVB55" s="10"/>
      <c r="IVC55" s="10"/>
      <c r="IVD55" s="10"/>
      <c r="IVE55" s="10"/>
      <c r="IVF55" s="10"/>
      <c r="IVG55" s="10"/>
      <c r="IVH55" s="10"/>
      <c r="IVI55" s="10"/>
      <c r="IVJ55" s="10"/>
      <c r="IVK55" s="10"/>
      <c r="IVL55" s="10"/>
      <c r="IVM55" s="10"/>
      <c r="IVN55" s="10"/>
      <c r="IVO55" s="10"/>
      <c r="IVP55" s="10"/>
      <c r="IVQ55" s="10"/>
      <c r="IVR55" s="10"/>
      <c r="IVS55" s="10"/>
      <c r="IVT55" s="10"/>
      <c r="IVU55" s="10"/>
      <c r="IVV55" s="10"/>
      <c r="IVW55" s="10"/>
      <c r="IVX55" s="10"/>
      <c r="IVY55" s="10"/>
      <c r="IVZ55" s="10"/>
      <c r="IWA55" s="10"/>
      <c r="IWB55" s="10"/>
      <c r="IWC55" s="10"/>
      <c r="IWD55" s="10"/>
      <c r="IWE55" s="10"/>
      <c r="IWF55" s="10"/>
      <c r="IWG55" s="10"/>
      <c r="IWH55" s="10"/>
      <c r="IWI55" s="10"/>
      <c r="IWJ55" s="10"/>
      <c r="IWK55" s="10"/>
      <c r="IWL55" s="10"/>
      <c r="IWM55" s="10"/>
      <c r="IWN55" s="10"/>
      <c r="IWO55" s="10"/>
      <c r="IWP55" s="10"/>
      <c r="IWQ55" s="10"/>
      <c r="IWR55" s="10"/>
      <c r="IWS55" s="10"/>
      <c r="IWT55" s="10"/>
      <c r="IWU55" s="10"/>
      <c r="IWV55" s="10"/>
      <c r="IWW55" s="10"/>
      <c r="IWX55" s="10"/>
      <c r="IWY55" s="10"/>
      <c r="IWZ55" s="10"/>
      <c r="IXA55" s="10"/>
      <c r="IXB55" s="10"/>
      <c r="IXC55" s="10"/>
      <c r="IXD55" s="10"/>
      <c r="IXE55" s="10"/>
      <c r="IXF55" s="10"/>
      <c r="IXG55" s="10"/>
      <c r="IXH55" s="10"/>
      <c r="IXI55" s="10"/>
      <c r="IXJ55" s="10"/>
      <c r="IXK55" s="10"/>
      <c r="IXL55" s="10"/>
      <c r="IXM55" s="10"/>
      <c r="IXN55" s="10"/>
      <c r="IXO55" s="10"/>
      <c r="IXP55" s="10"/>
      <c r="IXQ55" s="10"/>
      <c r="IXR55" s="10"/>
      <c r="IXS55" s="10"/>
      <c r="IXT55" s="10"/>
      <c r="IXU55" s="10"/>
      <c r="IXV55" s="10"/>
      <c r="IXW55" s="10"/>
      <c r="IXX55" s="10"/>
      <c r="IXY55" s="10"/>
      <c r="IXZ55" s="10"/>
      <c r="IYA55" s="10"/>
      <c r="IYB55" s="10"/>
      <c r="IYC55" s="10"/>
      <c r="IYD55" s="10"/>
      <c r="IYE55" s="10"/>
      <c r="IYF55" s="10"/>
      <c r="IYG55" s="10"/>
      <c r="IYH55" s="10"/>
      <c r="IYI55" s="10"/>
      <c r="IYJ55" s="10"/>
      <c r="IYK55" s="10"/>
      <c r="IYL55" s="10"/>
      <c r="IYM55" s="10"/>
      <c r="IYN55" s="10"/>
      <c r="IYO55" s="10"/>
      <c r="IYP55" s="10"/>
      <c r="IYQ55" s="10"/>
      <c r="IYR55" s="10"/>
      <c r="IYS55" s="10"/>
      <c r="IYT55" s="10"/>
      <c r="IYU55" s="10"/>
      <c r="IYV55" s="10"/>
      <c r="IYW55" s="10"/>
      <c r="IYX55" s="10"/>
      <c r="IYY55" s="10"/>
      <c r="IYZ55" s="10"/>
      <c r="IZA55" s="10"/>
      <c r="IZB55" s="10"/>
      <c r="IZC55" s="10"/>
      <c r="IZD55" s="10"/>
      <c r="IZE55" s="10"/>
      <c r="IZF55" s="10"/>
      <c r="IZG55" s="10"/>
      <c r="IZH55" s="10"/>
      <c r="IZI55" s="10"/>
      <c r="IZJ55" s="10"/>
      <c r="IZK55" s="10"/>
      <c r="IZL55" s="10"/>
      <c r="IZM55" s="10"/>
      <c r="IZN55" s="10"/>
      <c r="IZO55" s="10"/>
      <c r="IZP55" s="10"/>
      <c r="IZQ55" s="10"/>
      <c r="IZR55" s="10"/>
      <c r="IZS55" s="10"/>
      <c r="IZT55" s="10"/>
      <c r="IZU55" s="10"/>
      <c r="IZV55" s="10"/>
      <c r="IZW55" s="10"/>
      <c r="IZX55" s="10"/>
      <c r="IZY55" s="10"/>
      <c r="IZZ55" s="10"/>
      <c r="JAA55" s="10"/>
      <c r="JAB55" s="10"/>
      <c r="JAC55" s="10"/>
      <c r="JAD55" s="10"/>
      <c r="JAE55" s="10"/>
      <c r="JAF55" s="10"/>
      <c r="JAG55" s="10"/>
      <c r="JAH55" s="10"/>
      <c r="JAI55" s="10"/>
      <c r="JAJ55" s="10"/>
      <c r="JAK55" s="10"/>
      <c r="JAL55" s="10"/>
      <c r="JAM55" s="10"/>
      <c r="JAN55" s="10"/>
      <c r="JAO55" s="10"/>
      <c r="JAP55" s="10"/>
      <c r="JAQ55" s="10"/>
      <c r="JAR55" s="10"/>
      <c r="JAS55" s="10"/>
      <c r="JAT55" s="10"/>
      <c r="JAU55" s="10"/>
      <c r="JAV55" s="10"/>
      <c r="JAW55" s="10"/>
      <c r="JAX55" s="10"/>
      <c r="JAY55" s="10"/>
      <c r="JAZ55" s="10"/>
      <c r="JBA55" s="10"/>
      <c r="JBB55" s="10"/>
      <c r="JBC55" s="10"/>
      <c r="JBD55" s="10"/>
      <c r="JBE55" s="10"/>
      <c r="JBF55" s="10"/>
      <c r="JBG55" s="10"/>
      <c r="JBH55" s="10"/>
      <c r="JBI55" s="10"/>
      <c r="JBJ55" s="10"/>
      <c r="JBK55" s="10"/>
      <c r="JBL55" s="10"/>
      <c r="JBM55" s="10"/>
      <c r="JBN55" s="10"/>
      <c r="JBO55" s="10"/>
      <c r="JBP55" s="10"/>
      <c r="JBQ55" s="10"/>
      <c r="JBR55" s="10"/>
      <c r="JBS55" s="10"/>
      <c r="JBT55" s="10"/>
      <c r="JBU55" s="10"/>
      <c r="JBV55" s="10"/>
      <c r="JBW55" s="10"/>
      <c r="JBX55" s="10"/>
      <c r="JBY55" s="10"/>
      <c r="JBZ55" s="10"/>
      <c r="JCA55" s="10"/>
      <c r="JCB55" s="10"/>
      <c r="JCC55" s="10"/>
      <c r="JCD55" s="10"/>
      <c r="JCE55" s="10"/>
      <c r="JCF55" s="10"/>
      <c r="JCG55" s="10"/>
      <c r="JCH55" s="10"/>
      <c r="JCI55" s="10"/>
      <c r="JCJ55" s="10"/>
      <c r="JCK55" s="10"/>
      <c r="JCL55" s="10"/>
      <c r="JCM55" s="10"/>
      <c r="JCN55" s="10"/>
      <c r="JCO55" s="10"/>
      <c r="JCP55" s="10"/>
      <c r="JCQ55" s="10"/>
      <c r="JCR55" s="10"/>
      <c r="JCS55" s="10"/>
      <c r="JCT55" s="10"/>
      <c r="JCU55" s="10"/>
      <c r="JCV55" s="10"/>
      <c r="JCW55" s="10"/>
      <c r="JCX55" s="10"/>
      <c r="JCY55" s="10"/>
      <c r="JCZ55" s="10"/>
      <c r="JDA55" s="10"/>
      <c r="JDB55" s="10"/>
      <c r="JDC55" s="10"/>
      <c r="JDD55" s="10"/>
      <c r="JDE55" s="10"/>
      <c r="JDF55" s="10"/>
      <c r="JDG55" s="10"/>
      <c r="JDH55" s="10"/>
      <c r="JDI55" s="10"/>
      <c r="JDJ55" s="10"/>
      <c r="JDK55" s="10"/>
      <c r="JDL55" s="10"/>
      <c r="JDM55" s="10"/>
      <c r="JDN55" s="10"/>
      <c r="JDO55" s="10"/>
      <c r="JDP55" s="10"/>
      <c r="JDQ55" s="10"/>
      <c r="JDR55" s="10"/>
      <c r="JDS55" s="10"/>
      <c r="JDT55" s="10"/>
      <c r="JDU55" s="10"/>
      <c r="JDV55" s="10"/>
      <c r="JDW55" s="10"/>
      <c r="JDX55" s="10"/>
      <c r="JDY55" s="10"/>
      <c r="JDZ55" s="10"/>
      <c r="JEA55" s="10"/>
      <c r="JEB55" s="10"/>
      <c r="JEC55" s="10"/>
      <c r="JED55" s="10"/>
      <c r="JEE55" s="10"/>
      <c r="JEF55" s="10"/>
      <c r="JEG55" s="10"/>
      <c r="JEH55" s="10"/>
      <c r="JEI55" s="10"/>
      <c r="JEJ55" s="10"/>
      <c r="JEK55" s="10"/>
      <c r="JEL55" s="10"/>
      <c r="JEM55" s="10"/>
      <c r="JEN55" s="10"/>
      <c r="JEO55" s="10"/>
      <c r="JEP55" s="10"/>
      <c r="JEQ55" s="10"/>
      <c r="JER55" s="10"/>
      <c r="JES55" s="10"/>
      <c r="JET55" s="10"/>
      <c r="JEU55" s="10"/>
      <c r="JEV55" s="10"/>
      <c r="JEW55" s="10"/>
      <c r="JEX55" s="10"/>
      <c r="JEY55" s="10"/>
      <c r="JEZ55" s="10"/>
      <c r="JFA55" s="10"/>
      <c r="JFB55" s="10"/>
      <c r="JFC55" s="10"/>
      <c r="JFD55" s="10"/>
      <c r="JFE55" s="10"/>
      <c r="JFF55" s="10"/>
      <c r="JFG55" s="10"/>
      <c r="JFH55" s="10"/>
      <c r="JFI55" s="10"/>
      <c r="JFJ55" s="10"/>
      <c r="JFK55" s="10"/>
      <c r="JFL55" s="10"/>
      <c r="JFM55" s="10"/>
      <c r="JFN55" s="10"/>
      <c r="JFO55" s="10"/>
      <c r="JFP55" s="10"/>
      <c r="JFQ55" s="10"/>
      <c r="JFR55" s="10"/>
      <c r="JFS55" s="10"/>
      <c r="JFT55" s="10"/>
      <c r="JFU55" s="10"/>
      <c r="JFV55" s="10"/>
      <c r="JFW55" s="10"/>
      <c r="JFX55" s="10"/>
      <c r="JFY55" s="10"/>
      <c r="JFZ55" s="10"/>
      <c r="JGA55" s="10"/>
      <c r="JGB55" s="10"/>
      <c r="JGC55" s="10"/>
      <c r="JGD55" s="10"/>
      <c r="JGE55" s="10"/>
      <c r="JGF55" s="10"/>
      <c r="JGG55" s="10"/>
      <c r="JGH55" s="10"/>
      <c r="JGI55" s="10"/>
      <c r="JGJ55" s="10"/>
      <c r="JGK55" s="10"/>
      <c r="JGL55" s="10"/>
      <c r="JGM55" s="10"/>
      <c r="JGN55" s="10"/>
      <c r="JGO55" s="10"/>
      <c r="JGP55" s="10"/>
      <c r="JGQ55" s="10"/>
      <c r="JGR55" s="10"/>
      <c r="JGS55" s="10"/>
      <c r="JGT55" s="10"/>
      <c r="JGU55" s="10"/>
      <c r="JGV55" s="10"/>
      <c r="JGW55" s="10"/>
      <c r="JGX55" s="10"/>
      <c r="JGY55" s="10"/>
      <c r="JGZ55" s="10"/>
      <c r="JHA55" s="10"/>
      <c r="JHB55" s="10"/>
      <c r="JHC55" s="10"/>
      <c r="JHD55" s="10"/>
      <c r="JHE55" s="10"/>
      <c r="JHF55" s="10"/>
      <c r="JHG55" s="10"/>
      <c r="JHH55" s="10"/>
      <c r="JHI55" s="10"/>
      <c r="JHJ55" s="10"/>
      <c r="JHK55" s="10"/>
      <c r="JHL55" s="10"/>
      <c r="JHM55" s="10"/>
      <c r="JHN55" s="10"/>
      <c r="JHO55" s="10"/>
      <c r="JHP55" s="10"/>
      <c r="JHQ55" s="10"/>
      <c r="JHR55" s="10"/>
      <c r="JHS55" s="10"/>
      <c r="JHT55" s="10"/>
      <c r="JHU55" s="10"/>
      <c r="JHV55" s="10"/>
      <c r="JHW55" s="10"/>
      <c r="JHX55" s="10"/>
      <c r="JHY55" s="10"/>
      <c r="JHZ55" s="10"/>
      <c r="JIA55" s="10"/>
      <c r="JIB55" s="10"/>
      <c r="JIC55" s="10"/>
      <c r="JID55" s="10"/>
      <c r="JIE55" s="10"/>
      <c r="JIF55" s="10"/>
      <c r="JIG55" s="10"/>
      <c r="JIH55" s="10"/>
      <c r="JII55" s="10"/>
      <c r="JIJ55" s="10"/>
      <c r="JIK55" s="10"/>
      <c r="JIL55" s="10"/>
      <c r="JIM55" s="10"/>
      <c r="JIN55" s="10"/>
      <c r="JIO55" s="10"/>
      <c r="JIP55" s="10"/>
      <c r="JIQ55" s="10"/>
      <c r="JIR55" s="10"/>
      <c r="JIS55" s="10"/>
      <c r="JIT55" s="10"/>
      <c r="JIU55" s="10"/>
      <c r="JIV55" s="10"/>
      <c r="JIW55" s="10"/>
      <c r="JIX55" s="10"/>
      <c r="JIY55" s="10"/>
      <c r="JIZ55" s="10"/>
      <c r="JJA55" s="10"/>
      <c r="JJB55" s="10"/>
      <c r="JJC55" s="10"/>
      <c r="JJD55" s="10"/>
      <c r="JJE55" s="10"/>
      <c r="JJF55" s="10"/>
      <c r="JJG55" s="10"/>
      <c r="JJH55" s="10"/>
      <c r="JJI55" s="10"/>
      <c r="JJJ55" s="10"/>
      <c r="JJK55" s="10"/>
      <c r="JJL55" s="10"/>
      <c r="JJM55" s="10"/>
      <c r="JJN55" s="10"/>
      <c r="JJO55" s="10"/>
      <c r="JJP55" s="10"/>
      <c r="JJQ55" s="10"/>
      <c r="JJR55" s="10"/>
      <c r="JJS55" s="10"/>
      <c r="JJT55" s="10"/>
      <c r="JJU55" s="10"/>
      <c r="JJV55" s="10"/>
      <c r="JJW55" s="10"/>
      <c r="JJX55" s="10"/>
      <c r="JJY55" s="10"/>
      <c r="JJZ55" s="10"/>
    </row>
    <row r="56" spans="1:7046" s="26" customFormat="1" ht="17" x14ac:dyDescent="0.2">
      <c r="A56" s="29" t="s">
        <v>94</v>
      </c>
      <c r="B56" s="15"/>
      <c r="C56" s="15"/>
      <c r="D56" s="15"/>
      <c r="E56" s="337"/>
      <c r="F56" s="15"/>
      <c r="G56" s="19"/>
      <c r="H56" s="332"/>
      <c r="I56" s="19"/>
      <c r="J56" s="509">
        <f>IF(P56='Tesla Valuation Inputs'!D56,P56,IF(_xlfn.NORM.INV(O56,P56,('Tesla Valuation Inputs'!D56-P56))&lt;'Tesla Valuation Inputs'!B56,'Tesla Valuation Inputs'!B56,IF(_xlfn.NORM.INV(O56,P56,('Tesla Valuation Inputs'!D56-P56))&gt;'Tesla Valuation Inputs'!E56,'Tesla Valuation Inputs'!E56,_xlfn.NORM.INV(O56,P56,('Tesla Valuation Inputs'!D56-P56)))))</f>
        <v>13</v>
      </c>
      <c r="K56" s="199"/>
      <c r="L56" s="135" t="s">
        <v>197</v>
      </c>
      <c r="M56" s="27"/>
      <c r="O56" s="52">
        <f ca="1">RAND()</f>
        <v>0.22189485604589965</v>
      </c>
      <c r="P56" s="335">
        <f>('Tesla Valuation Inputs'!D56-'Tesla Valuation Inputs'!C56)/2+'Tesla Valuation Inputs'!C56</f>
        <v>13</v>
      </c>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c r="CF56" s="10"/>
      <c r="CG56" s="10"/>
      <c r="CH56" s="10"/>
      <c r="CI56" s="10"/>
      <c r="CJ56" s="10"/>
      <c r="CK56" s="10"/>
      <c r="CL56" s="10"/>
      <c r="CM56" s="10"/>
      <c r="CN56" s="10"/>
      <c r="CO56" s="10"/>
      <c r="CP56" s="10"/>
      <c r="CQ56" s="10"/>
      <c r="CR56" s="10"/>
      <c r="CS56" s="10"/>
      <c r="CT56" s="10"/>
      <c r="CU56" s="10"/>
      <c r="CV56" s="10"/>
      <c r="CW56" s="10"/>
      <c r="CX56" s="10"/>
      <c r="CY56" s="10"/>
      <c r="CZ56" s="10"/>
      <c r="DA56" s="10"/>
      <c r="DB56" s="10"/>
      <c r="DC56" s="10"/>
      <c r="DD56" s="10"/>
      <c r="DE56" s="10"/>
      <c r="DF56" s="10"/>
      <c r="DG56" s="10"/>
      <c r="DH56" s="10"/>
      <c r="DI56" s="10"/>
      <c r="DJ56" s="10"/>
      <c r="DK56" s="10"/>
      <c r="DL56" s="10"/>
      <c r="DM56" s="10"/>
      <c r="DN56" s="10"/>
      <c r="DO56" s="10"/>
      <c r="DP56" s="10"/>
      <c r="DQ56" s="10"/>
      <c r="DR56" s="10"/>
      <c r="DS56" s="10"/>
      <c r="DT56" s="10"/>
      <c r="DU56" s="10"/>
      <c r="DV56" s="10"/>
      <c r="DW56" s="10"/>
      <c r="DX56" s="10"/>
      <c r="DY56" s="10"/>
      <c r="DZ56" s="10"/>
      <c r="EA56" s="10"/>
      <c r="EB56" s="10"/>
      <c r="EC56" s="10"/>
      <c r="ED56" s="10"/>
      <c r="EE56" s="10"/>
      <c r="EF56" s="10"/>
      <c r="EG56" s="10"/>
      <c r="EH56" s="10"/>
      <c r="EI56" s="10"/>
      <c r="EJ56" s="10"/>
      <c r="EK56" s="10"/>
      <c r="EL56" s="10"/>
      <c r="EM56" s="10"/>
      <c r="EN56" s="10"/>
      <c r="EO56" s="10"/>
      <c r="EP56" s="10"/>
      <c r="EQ56" s="10"/>
      <c r="ER56" s="10"/>
      <c r="ES56" s="10"/>
      <c r="ET56" s="10"/>
      <c r="EU56" s="10"/>
      <c r="EV56" s="10"/>
      <c r="EW56" s="10"/>
      <c r="EX56" s="10"/>
      <c r="EY56" s="10"/>
      <c r="EZ56" s="10"/>
      <c r="FA56" s="10"/>
      <c r="FB56" s="10"/>
      <c r="FC56" s="10"/>
      <c r="FD56" s="10"/>
      <c r="FE56" s="10"/>
      <c r="FF56" s="10"/>
      <c r="FG56" s="10"/>
      <c r="FH56" s="10"/>
      <c r="FI56" s="10"/>
      <c r="FJ56" s="10"/>
      <c r="FK56" s="10"/>
      <c r="FL56" s="10"/>
      <c r="FM56" s="10"/>
      <c r="FN56" s="10"/>
      <c r="FO56" s="10"/>
      <c r="FP56" s="10"/>
      <c r="FQ56" s="10"/>
      <c r="FR56" s="10"/>
      <c r="FS56" s="10"/>
      <c r="FT56" s="10"/>
      <c r="FU56" s="10"/>
      <c r="FV56" s="10"/>
      <c r="FW56" s="10"/>
      <c r="FX56" s="10"/>
      <c r="FY56" s="10"/>
      <c r="FZ56" s="10"/>
      <c r="GA56" s="10"/>
      <c r="GB56" s="10"/>
      <c r="GC56" s="10"/>
      <c r="GD56" s="10"/>
      <c r="GE56" s="10"/>
      <c r="GF56" s="10"/>
      <c r="GG56" s="10"/>
      <c r="GH56" s="10"/>
      <c r="GI56" s="10"/>
      <c r="GJ56" s="10"/>
      <c r="GK56" s="10"/>
      <c r="GL56" s="10"/>
      <c r="GM56" s="10"/>
      <c r="GN56" s="10"/>
      <c r="GO56" s="10"/>
      <c r="GP56" s="10"/>
      <c r="GQ56" s="10"/>
      <c r="GR56" s="10"/>
      <c r="GS56" s="10"/>
      <c r="GT56" s="10"/>
      <c r="GU56" s="10"/>
      <c r="GV56" s="10"/>
      <c r="GW56" s="10"/>
      <c r="GX56" s="10"/>
      <c r="GY56" s="10"/>
      <c r="GZ56" s="10"/>
      <c r="HA56" s="10"/>
      <c r="HB56" s="10"/>
      <c r="HC56" s="10"/>
      <c r="HD56" s="10"/>
      <c r="HE56" s="10"/>
      <c r="HF56" s="10"/>
      <c r="HG56" s="10"/>
      <c r="HH56" s="10"/>
      <c r="HI56" s="10"/>
      <c r="HJ56" s="10"/>
      <c r="HK56" s="10"/>
      <c r="HL56" s="10"/>
      <c r="HM56" s="10"/>
      <c r="HN56" s="10"/>
      <c r="HO56" s="10"/>
      <c r="HP56" s="10"/>
      <c r="HQ56" s="10"/>
      <c r="HR56" s="10"/>
      <c r="HS56" s="10"/>
      <c r="HT56" s="10"/>
      <c r="HU56" s="10"/>
      <c r="HV56" s="10"/>
      <c r="HW56" s="10"/>
      <c r="HX56" s="10"/>
      <c r="HY56" s="10"/>
      <c r="HZ56" s="10"/>
      <c r="IA56" s="10"/>
      <c r="IB56" s="10"/>
      <c r="IC56" s="10"/>
      <c r="ID56" s="10"/>
      <c r="IE56" s="10"/>
      <c r="IF56" s="10"/>
      <c r="IG56" s="10"/>
      <c r="IH56" s="10"/>
      <c r="II56" s="10"/>
      <c r="IJ56" s="10"/>
      <c r="IK56" s="10"/>
      <c r="IL56" s="10"/>
      <c r="IM56" s="10"/>
      <c r="IN56" s="10"/>
      <c r="IO56" s="10"/>
      <c r="IP56" s="10"/>
      <c r="IQ56" s="10"/>
      <c r="IR56" s="10"/>
      <c r="IS56" s="10"/>
      <c r="IT56" s="10"/>
      <c r="IU56" s="10"/>
      <c r="IV56" s="10"/>
      <c r="IW56" s="10"/>
      <c r="IX56" s="10"/>
      <c r="IY56" s="10"/>
      <c r="IZ56" s="10"/>
      <c r="JA56" s="10"/>
      <c r="JB56" s="10"/>
      <c r="JC56" s="10"/>
      <c r="JD56" s="10"/>
      <c r="JE56" s="10"/>
      <c r="JF56" s="10"/>
      <c r="JG56" s="10"/>
      <c r="JH56" s="10"/>
      <c r="JI56" s="10"/>
      <c r="JJ56" s="10"/>
      <c r="JK56" s="10"/>
      <c r="JL56" s="10"/>
      <c r="JM56" s="10"/>
      <c r="JN56" s="10"/>
      <c r="JO56" s="10"/>
      <c r="JP56" s="10"/>
      <c r="JQ56" s="10"/>
      <c r="JR56" s="10"/>
      <c r="JS56" s="10"/>
      <c r="JT56" s="10"/>
      <c r="JU56" s="10"/>
      <c r="JV56" s="10"/>
      <c r="JW56" s="10"/>
      <c r="JX56" s="10"/>
      <c r="JY56" s="10"/>
      <c r="JZ56" s="10"/>
      <c r="KA56" s="10"/>
      <c r="KB56" s="10"/>
      <c r="KC56" s="10"/>
      <c r="KD56" s="10"/>
      <c r="KE56" s="10"/>
      <c r="KF56" s="10"/>
      <c r="KG56" s="10"/>
      <c r="KH56" s="10"/>
      <c r="KI56" s="10"/>
      <c r="KJ56" s="10"/>
      <c r="KK56" s="10"/>
      <c r="KL56" s="10"/>
      <c r="KM56" s="10"/>
      <c r="KN56" s="10"/>
      <c r="KO56" s="10"/>
      <c r="KP56" s="10"/>
      <c r="KQ56" s="10"/>
      <c r="KR56" s="10"/>
      <c r="KS56" s="10"/>
      <c r="KT56" s="10"/>
      <c r="KU56" s="10"/>
      <c r="KV56" s="10"/>
      <c r="KW56" s="10"/>
      <c r="KX56" s="10"/>
      <c r="KY56" s="10"/>
      <c r="KZ56" s="10"/>
      <c r="LA56" s="10"/>
      <c r="LB56" s="10"/>
      <c r="LC56" s="10"/>
      <c r="LD56" s="10"/>
      <c r="LE56" s="10"/>
      <c r="LF56" s="10"/>
      <c r="LG56" s="10"/>
      <c r="LH56" s="10"/>
      <c r="LI56" s="10"/>
      <c r="LJ56" s="10"/>
      <c r="LK56" s="10"/>
      <c r="LL56" s="10"/>
      <c r="LM56" s="10"/>
      <c r="LN56" s="10"/>
      <c r="LO56" s="10"/>
      <c r="LP56" s="10"/>
      <c r="LQ56" s="10"/>
      <c r="LR56" s="10"/>
      <c r="LS56" s="10"/>
      <c r="LT56" s="10"/>
      <c r="LU56" s="10"/>
      <c r="LV56" s="10"/>
      <c r="LW56" s="10"/>
      <c r="LX56" s="10"/>
      <c r="LY56" s="10"/>
      <c r="LZ56" s="10"/>
      <c r="MA56" s="10"/>
      <c r="MB56" s="10"/>
      <c r="MC56" s="10"/>
      <c r="MD56" s="10"/>
      <c r="ME56" s="10"/>
      <c r="MF56" s="10"/>
      <c r="MG56" s="10"/>
      <c r="MH56" s="10"/>
      <c r="MI56" s="10"/>
      <c r="MJ56" s="10"/>
      <c r="MK56" s="10"/>
      <c r="ML56" s="10"/>
      <c r="MM56" s="10"/>
      <c r="MN56" s="10"/>
      <c r="MO56" s="10"/>
      <c r="MP56" s="10"/>
      <c r="MQ56" s="10"/>
      <c r="MR56" s="10"/>
      <c r="MS56" s="10"/>
      <c r="MT56" s="10"/>
      <c r="MU56" s="10"/>
      <c r="MV56" s="10"/>
      <c r="MW56" s="10"/>
      <c r="MX56" s="10"/>
      <c r="MY56" s="10"/>
      <c r="MZ56" s="10"/>
      <c r="NA56" s="10"/>
      <c r="NB56" s="10"/>
      <c r="NC56" s="10"/>
      <c r="ND56" s="10"/>
      <c r="NE56" s="10"/>
      <c r="NF56" s="10"/>
      <c r="NG56" s="10"/>
      <c r="NH56" s="10"/>
      <c r="NI56" s="10"/>
      <c r="NJ56" s="10"/>
      <c r="NK56" s="10"/>
      <c r="NL56" s="10"/>
      <c r="NM56" s="10"/>
      <c r="NN56" s="10"/>
      <c r="NO56" s="10"/>
      <c r="NP56" s="10"/>
      <c r="NQ56" s="10"/>
      <c r="NR56" s="10"/>
      <c r="NS56" s="10"/>
      <c r="NT56" s="10"/>
      <c r="NU56" s="10"/>
      <c r="NV56" s="10"/>
      <c r="NW56" s="10"/>
      <c r="NX56" s="10"/>
      <c r="NY56" s="10"/>
      <c r="NZ56" s="10"/>
      <c r="OA56" s="10"/>
      <c r="OB56" s="10"/>
      <c r="OC56" s="10"/>
      <c r="OD56" s="10"/>
      <c r="OE56" s="10"/>
      <c r="OF56" s="10"/>
      <c r="OG56" s="10"/>
      <c r="OH56" s="10"/>
      <c r="OI56" s="10"/>
      <c r="OJ56" s="10"/>
      <c r="OK56" s="10"/>
      <c r="OL56" s="10"/>
      <c r="OM56" s="10"/>
      <c r="ON56" s="10"/>
      <c r="OO56" s="10"/>
      <c r="OP56" s="10"/>
      <c r="OQ56" s="10"/>
      <c r="OR56" s="10"/>
      <c r="OS56" s="10"/>
      <c r="OT56" s="10"/>
      <c r="OU56" s="10"/>
      <c r="OV56" s="10"/>
      <c r="OW56" s="10"/>
      <c r="OX56" s="10"/>
      <c r="OY56" s="10"/>
      <c r="OZ56" s="10"/>
      <c r="PA56" s="10"/>
      <c r="PB56" s="10"/>
      <c r="PC56" s="10"/>
      <c r="PD56" s="10"/>
      <c r="PE56" s="10"/>
      <c r="PF56" s="10"/>
      <c r="PG56" s="10"/>
      <c r="PH56" s="10"/>
      <c r="PI56" s="10"/>
      <c r="PJ56" s="10"/>
      <c r="PK56" s="10"/>
      <c r="PL56" s="10"/>
      <c r="PM56" s="10"/>
      <c r="PN56" s="10"/>
      <c r="PO56" s="10"/>
      <c r="PP56" s="10"/>
      <c r="PQ56" s="10"/>
      <c r="PR56" s="10"/>
      <c r="PS56" s="10"/>
      <c r="PT56" s="10"/>
      <c r="PU56" s="10"/>
      <c r="PV56" s="10"/>
      <c r="PW56" s="10"/>
      <c r="PX56" s="10"/>
      <c r="PY56" s="10"/>
      <c r="PZ56" s="10"/>
      <c r="QA56" s="10"/>
      <c r="QB56" s="10"/>
      <c r="QC56" s="10"/>
      <c r="QD56" s="10"/>
      <c r="QE56" s="10"/>
      <c r="QF56" s="10"/>
      <c r="QG56" s="10"/>
      <c r="QH56" s="10"/>
      <c r="QI56" s="10"/>
      <c r="QJ56" s="10"/>
      <c r="QK56" s="10"/>
      <c r="QL56" s="10"/>
      <c r="QM56" s="10"/>
      <c r="QN56" s="10"/>
      <c r="QO56" s="10"/>
      <c r="QP56" s="10"/>
      <c r="QQ56" s="10"/>
      <c r="QR56" s="10"/>
      <c r="QS56" s="10"/>
      <c r="QT56" s="10"/>
      <c r="QU56" s="10"/>
      <c r="QV56" s="10"/>
      <c r="QW56" s="10"/>
      <c r="QX56" s="10"/>
      <c r="QY56" s="10"/>
      <c r="QZ56" s="10"/>
      <c r="RA56" s="10"/>
      <c r="RB56" s="10"/>
      <c r="RC56" s="10"/>
      <c r="RD56" s="10"/>
      <c r="RE56" s="10"/>
      <c r="RF56" s="10"/>
      <c r="RG56" s="10"/>
      <c r="RH56" s="10"/>
      <c r="RI56" s="10"/>
      <c r="RJ56" s="10"/>
      <c r="RK56" s="10"/>
      <c r="RL56" s="10"/>
      <c r="RM56" s="10"/>
      <c r="RN56" s="10"/>
      <c r="RO56" s="10"/>
      <c r="RP56" s="10"/>
      <c r="RQ56" s="10"/>
      <c r="RR56" s="10"/>
      <c r="RS56" s="10"/>
      <c r="RT56" s="10"/>
      <c r="RU56" s="10"/>
      <c r="RV56" s="10"/>
      <c r="RW56" s="10"/>
      <c r="RX56" s="10"/>
      <c r="RY56" s="10"/>
      <c r="RZ56" s="10"/>
      <c r="SA56" s="10"/>
      <c r="SB56" s="10"/>
      <c r="SC56" s="10"/>
      <c r="SD56" s="10"/>
      <c r="SE56" s="10"/>
      <c r="SF56" s="10"/>
      <c r="SG56" s="10"/>
      <c r="SH56" s="10"/>
      <c r="SI56" s="10"/>
      <c r="SJ56" s="10"/>
      <c r="SK56" s="10"/>
      <c r="SL56" s="10"/>
      <c r="SM56" s="10"/>
      <c r="SN56" s="10"/>
      <c r="SO56" s="10"/>
      <c r="SP56" s="10"/>
      <c r="SQ56" s="10"/>
      <c r="SR56" s="10"/>
      <c r="SS56" s="10"/>
      <c r="ST56" s="10"/>
      <c r="SU56" s="10"/>
      <c r="SV56" s="10"/>
      <c r="SW56" s="10"/>
      <c r="SX56" s="10"/>
      <c r="SY56" s="10"/>
      <c r="SZ56" s="10"/>
      <c r="TA56" s="10"/>
      <c r="TB56" s="10"/>
      <c r="TC56" s="10"/>
      <c r="TD56" s="10"/>
      <c r="TE56" s="10"/>
      <c r="TF56" s="10"/>
      <c r="TG56" s="10"/>
      <c r="TH56" s="10"/>
      <c r="TI56" s="10"/>
      <c r="TJ56" s="10"/>
      <c r="TK56" s="10"/>
      <c r="TL56" s="10"/>
      <c r="TM56" s="10"/>
      <c r="TN56" s="10"/>
      <c r="TO56" s="10"/>
      <c r="TP56" s="10"/>
      <c r="TQ56" s="10"/>
      <c r="TR56" s="10"/>
      <c r="TS56" s="10"/>
      <c r="TT56" s="10"/>
      <c r="TU56" s="10"/>
      <c r="TV56" s="10"/>
      <c r="TW56" s="10"/>
      <c r="TX56" s="10"/>
      <c r="TY56" s="10"/>
      <c r="TZ56" s="10"/>
      <c r="UA56" s="10"/>
      <c r="UB56" s="10"/>
      <c r="UC56" s="10"/>
      <c r="UD56" s="10"/>
      <c r="UE56" s="10"/>
      <c r="UF56" s="10"/>
      <c r="UG56" s="10"/>
      <c r="UH56" s="10"/>
      <c r="UI56" s="10"/>
      <c r="UJ56" s="10"/>
      <c r="UK56" s="10"/>
      <c r="UL56" s="10"/>
      <c r="UM56" s="10"/>
      <c r="UN56" s="10"/>
      <c r="UO56" s="10"/>
      <c r="UP56" s="10"/>
      <c r="UQ56" s="10"/>
      <c r="UR56" s="10"/>
      <c r="US56" s="10"/>
      <c r="UT56" s="10"/>
      <c r="UU56" s="10"/>
      <c r="UV56" s="10"/>
      <c r="UW56" s="10"/>
      <c r="UX56" s="10"/>
      <c r="UY56" s="10"/>
      <c r="UZ56" s="10"/>
      <c r="VA56" s="10"/>
      <c r="VB56" s="10"/>
      <c r="VC56" s="10"/>
      <c r="VD56" s="10"/>
      <c r="VE56" s="10"/>
      <c r="VF56" s="10"/>
      <c r="VG56" s="10"/>
      <c r="VH56" s="10"/>
      <c r="VI56" s="10"/>
      <c r="VJ56" s="10"/>
      <c r="VK56" s="10"/>
      <c r="VL56" s="10"/>
      <c r="VM56" s="10"/>
      <c r="VN56" s="10"/>
      <c r="VO56" s="10"/>
      <c r="VP56" s="10"/>
      <c r="VQ56" s="10"/>
      <c r="VR56" s="10"/>
      <c r="VS56" s="10"/>
      <c r="VT56" s="10"/>
      <c r="VU56" s="10"/>
      <c r="VV56" s="10"/>
      <c r="VW56" s="10"/>
      <c r="VX56" s="10"/>
      <c r="VY56" s="10"/>
      <c r="VZ56" s="10"/>
      <c r="WA56" s="10"/>
      <c r="WB56" s="10"/>
      <c r="WC56" s="10"/>
      <c r="WD56" s="10"/>
      <c r="WE56" s="10"/>
      <c r="WF56" s="10"/>
      <c r="WG56" s="10"/>
      <c r="WH56" s="10"/>
      <c r="WI56" s="10"/>
      <c r="WJ56" s="10"/>
      <c r="WK56" s="10"/>
      <c r="WL56" s="10"/>
      <c r="WM56" s="10"/>
      <c r="WN56" s="10"/>
      <c r="WO56" s="10"/>
      <c r="WP56" s="10"/>
      <c r="WQ56" s="10"/>
      <c r="WR56" s="10"/>
      <c r="WS56" s="10"/>
      <c r="WT56" s="10"/>
      <c r="WU56" s="10"/>
      <c r="WV56" s="10"/>
      <c r="WW56" s="10"/>
      <c r="WX56" s="10"/>
      <c r="WY56" s="10"/>
      <c r="WZ56" s="10"/>
      <c r="XA56" s="10"/>
      <c r="XB56" s="10"/>
      <c r="XC56" s="10"/>
      <c r="XD56" s="10"/>
      <c r="XE56" s="10"/>
      <c r="XF56" s="10"/>
      <c r="XG56" s="10"/>
      <c r="XH56" s="10"/>
      <c r="XI56" s="10"/>
      <c r="XJ56" s="10"/>
      <c r="XK56" s="10"/>
      <c r="XL56" s="10"/>
      <c r="XM56" s="10"/>
      <c r="XN56" s="10"/>
      <c r="XO56" s="10"/>
      <c r="XP56" s="10"/>
      <c r="XQ56" s="10"/>
      <c r="XR56" s="10"/>
      <c r="XS56" s="10"/>
      <c r="XT56" s="10"/>
      <c r="XU56" s="10"/>
      <c r="XV56" s="10"/>
      <c r="XW56" s="10"/>
      <c r="XX56" s="10"/>
      <c r="XY56" s="10"/>
      <c r="XZ56" s="10"/>
      <c r="YA56" s="10"/>
      <c r="YB56" s="10"/>
      <c r="YC56" s="10"/>
      <c r="YD56" s="10"/>
      <c r="YE56" s="10"/>
      <c r="YF56" s="10"/>
      <c r="YG56" s="10"/>
      <c r="YH56" s="10"/>
      <c r="YI56" s="10"/>
      <c r="YJ56" s="10"/>
      <c r="YK56" s="10"/>
      <c r="YL56" s="10"/>
      <c r="YM56" s="10"/>
      <c r="YN56" s="10"/>
      <c r="YO56" s="10"/>
      <c r="YP56" s="10"/>
      <c r="YQ56" s="10"/>
      <c r="YR56" s="10"/>
      <c r="YS56" s="10"/>
      <c r="YT56" s="10"/>
      <c r="YU56" s="10"/>
      <c r="YV56" s="10"/>
      <c r="YW56" s="10"/>
      <c r="YX56" s="10"/>
      <c r="YY56" s="10"/>
      <c r="YZ56" s="10"/>
      <c r="ZA56" s="10"/>
      <c r="ZB56" s="10"/>
      <c r="ZC56" s="10"/>
      <c r="ZD56" s="10"/>
      <c r="ZE56" s="10"/>
      <c r="ZF56" s="10"/>
      <c r="ZG56" s="10"/>
      <c r="ZH56" s="10"/>
      <c r="ZI56" s="10"/>
      <c r="ZJ56" s="10"/>
      <c r="ZK56" s="10"/>
      <c r="ZL56" s="10"/>
      <c r="ZM56" s="10"/>
      <c r="ZN56" s="10"/>
      <c r="ZO56" s="10"/>
      <c r="ZP56" s="10"/>
      <c r="ZQ56" s="10"/>
      <c r="ZR56" s="10"/>
      <c r="ZS56" s="10"/>
      <c r="ZT56" s="10"/>
      <c r="ZU56" s="10"/>
      <c r="ZV56" s="10"/>
      <c r="ZW56" s="10"/>
      <c r="ZX56" s="10"/>
      <c r="ZY56" s="10"/>
      <c r="ZZ56" s="10"/>
      <c r="AAA56" s="10"/>
      <c r="AAB56" s="10"/>
      <c r="AAC56" s="10"/>
      <c r="AAD56" s="10"/>
      <c r="AAE56" s="10"/>
      <c r="AAF56" s="10"/>
      <c r="AAG56" s="10"/>
      <c r="AAH56" s="10"/>
      <c r="AAI56" s="10"/>
      <c r="AAJ56" s="10"/>
      <c r="AAK56" s="10"/>
      <c r="AAL56" s="10"/>
      <c r="AAM56" s="10"/>
      <c r="AAN56" s="10"/>
      <c r="AAO56" s="10"/>
      <c r="AAP56" s="10"/>
      <c r="AAQ56" s="10"/>
      <c r="AAR56" s="10"/>
      <c r="AAS56" s="10"/>
      <c r="AAT56" s="10"/>
      <c r="AAU56" s="10"/>
      <c r="AAV56" s="10"/>
      <c r="AAW56" s="10"/>
      <c r="AAX56" s="10"/>
      <c r="AAY56" s="10"/>
      <c r="AAZ56" s="10"/>
      <c r="ABA56" s="10"/>
      <c r="ABB56" s="10"/>
      <c r="ABC56" s="10"/>
      <c r="ABD56" s="10"/>
      <c r="ABE56" s="10"/>
      <c r="ABF56" s="10"/>
      <c r="ABG56" s="10"/>
      <c r="ABH56" s="10"/>
      <c r="ABI56" s="10"/>
      <c r="ABJ56" s="10"/>
      <c r="ABK56" s="10"/>
      <c r="ABL56" s="10"/>
      <c r="ABM56" s="10"/>
      <c r="ABN56" s="10"/>
      <c r="ABO56" s="10"/>
      <c r="ABP56" s="10"/>
      <c r="ABQ56" s="10"/>
      <c r="ABR56" s="10"/>
      <c r="ABS56" s="10"/>
      <c r="ABT56" s="10"/>
      <c r="ABU56" s="10"/>
      <c r="ABV56" s="10"/>
      <c r="ABW56" s="10"/>
      <c r="ABX56" s="10"/>
      <c r="ABY56" s="10"/>
      <c r="ABZ56" s="10"/>
      <c r="ACA56" s="10"/>
      <c r="ACB56" s="10"/>
      <c r="ACC56" s="10"/>
      <c r="ACD56" s="10"/>
      <c r="ACE56" s="10"/>
      <c r="ACF56" s="10"/>
      <c r="ACG56" s="10"/>
      <c r="ACH56" s="10"/>
      <c r="ACI56" s="10"/>
      <c r="ACJ56" s="10"/>
      <c r="ACK56" s="10"/>
      <c r="ACL56" s="10"/>
      <c r="ACM56" s="10"/>
      <c r="ACN56" s="10"/>
      <c r="ACO56" s="10"/>
      <c r="ACP56" s="10"/>
      <c r="ACQ56" s="10"/>
      <c r="ACR56" s="10"/>
      <c r="ACS56" s="10"/>
      <c r="ACT56" s="10"/>
      <c r="ACU56" s="10"/>
      <c r="ACV56" s="10"/>
      <c r="ACW56" s="10"/>
      <c r="ACX56" s="10"/>
      <c r="ACY56" s="10"/>
      <c r="ACZ56" s="10"/>
      <c r="ADA56" s="10"/>
      <c r="ADB56" s="10"/>
      <c r="ADC56" s="10"/>
      <c r="ADD56" s="10"/>
      <c r="ADE56" s="10"/>
      <c r="ADF56" s="10"/>
      <c r="ADG56" s="10"/>
      <c r="ADH56" s="10"/>
      <c r="ADI56" s="10"/>
      <c r="ADJ56" s="10"/>
      <c r="ADK56" s="10"/>
      <c r="ADL56" s="10"/>
      <c r="ADM56" s="10"/>
      <c r="ADN56" s="10"/>
      <c r="ADO56" s="10"/>
      <c r="ADP56" s="10"/>
      <c r="ADQ56" s="10"/>
      <c r="ADR56" s="10"/>
      <c r="ADS56" s="10"/>
      <c r="ADT56" s="10"/>
      <c r="ADU56" s="10"/>
      <c r="ADV56" s="10"/>
      <c r="ADW56" s="10"/>
      <c r="ADX56" s="10"/>
      <c r="ADY56" s="10"/>
      <c r="ADZ56" s="10"/>
      <c r="AEA56" s="10"/>
      <c r="AEB56" s="10"/>
      <c r="AEC56" s="10"/>
      <c r="AED56" s="10"/>
      <c r="AEE56" s="10"/>
      <c r="AEF56" s="10"/>
      <c r="AEG56" s="10"/>
      <c r="AEH56" s="10"/>
      <c r="AEI56" s="10"/>
      <c r="AEJ56" s="10"/>
      <c r="AEK56" s="10"/>
      <c r="AEL56" s="10"/>
      <c r="AEM56" s="10"/>
      <c r="AEN56" s="10"/>
      <c r="AEO56" s="10"/>
      <c r="AEP56" s="10"/>
      <c r="AEQ56" s="10"/>
      <c r="AER56" s="10"/>
      <c r="AES56" s="10"/>
      <c r="AET56" s="10"/>
      <c r="AEU56" s="10"/>
      <c r="AEV56" s="10"/>
      <c r="AEW56" s="10"/>
      <c r="AEX56" s="10"/>
      <c r="AEY56" s="10"/>
      <c r="AEZ56" s="10"/>
      <c r="AFA56" s="10"/>
      <c r="AFB56" s="10"/>
      <c r="AFC56" s="10"/>
      <c r="AFD56" s="10"/>
      <c r="AFE56" s="10"/>
      <c r="AFF56" s="10"/>
      <c r="AFG56" s="10"/>
      <c r="AFH56" s="10"/>
      <c r="AFI56" s="10"/>
      <c r="AFJ56" s="10"/>
      <c r="AFK56" s="10"/>
      <c r="AFL56" s="10"/>
      <c r="AFM56" s="10"/>
      <c r="AFN56" s="10"/>
      <c r="AFO56" s="10"/>
      <c r="AFP56" s="10"/>
      <c r="AFQ56" s="10"/>
      <c r="AFR56" s="10"/>
      <c r="AFS56" s="10"/>
      <c r="AFT56" s="10"/>
      <c r="AFU56" s="10"/>
      <c r="AFV56" s="10"/>
      <c r="AFW56" s="10"/>
      <c r="AFX56" s="10"/>
      <c r="AFY56" s="10"/>
      <c r="AFZ56" s="10"/>
      <c r="AGA56" s="10"/>
      <c r="AGB56" s="10"/>
      <c r="AGC56" s="10"/>
      <c r="AGD56" s="10"/>
      <c r="AGE56" s="10"/>
      <c r="AGF56" s="10"/>
      <c r="AGG56" s="10"/>
      <c r="AGH56" s="10"/>
      <c r="AGI56" s="10"/>
      <c r="AGJ56" s="10"/>
      <c r="AGK56" s="10"/>
      <c r="AGL56" s="10"/>
      <c r="AGM56" s="10"/>
      <c r="AGN56" s="10"/>
      <c r="AGO56" s="10"/>
      <c r="AGP56" s="10"/>
      <c r="AGQ56" s="10"/>
      <c r="AGR56" s="10"/>
      <c r="AGS56" s="10"/>
      <c r="AGT56" s="10"/>
      <c r="AGU56" s="10"/>
      <c r="AGV56" s="10"/>
      <c r="AGW56" s="10"/>
      <c r="AGX56" s="10"/>
      <c r="AGY56" s="10"/>
      <c r="AGZ56" s="10"/>
      <c r="AHA56" s="10"/>
      <c r="AHB56" s="10"/>
      <c r="AHC56" s="10"/>
      <c r="AHD56" s="10"/>
      <c r="AHE56" s="10"/>
      <c r="AHF56" s="10"/>
      <c r="AHG56" s="10"/>
      <c r="AHH56" s="10"/>
      <c r="AHI56" s="10"/>
      <c r="AHJ56" s="10"/>
      <c r="AHK56" s="10"/>
      <c r="AHL56" s="10"/>
      <c r="AHM56" s="10"/>
      <c r="AHN56" s="10"/>
      <c r="AHO56" s="10"/>
      <c r="AHP56" s="10"/>
      <c r="AHQ56" s="10"/>
      <c r="AHR56" s="10"/>
      <c r="AHS56" s="10"/>
      <c r="AHT56" s="10"/>
      <c r="AHU56" s="10"/>
      <c r="AHV56" s="10"/>
      <c r="AHW56" s="10"/>
      <c r="AHX56" s="10"/>
      <c r="AHY56" s="10"/>
      <c r="AHZ56" s="10"/>
      <c r="AIA56" s="10"/>
      <c r="AIB56" s="10"/>
      <c r="AIC56" s="10"/>
      <c r="AID56" s="10"/>
      <c r="AIE56" s="10"/>
      <c r="AIF56" s="10"/>
      <c r="AIG56" s="10"/>
      <c r="AIH56" s="10"/>
      <c r="AII56" s="10"/>
      <c r="AIJ56" s="10"/>
      <c r="AIK56" s="10"/>
      <c r="AIL56" s="10"/>
      <c r="AIM56" s="10"/>
      <c r="AIN56" s="10"/>
      <c r="AIO56" s="10"/>
      <c r="AIP56" s="10"/>
      <c r="AIQ56" s="10"/>
      <c r="AIR56" s="10"/>
      <c r="AIS56" s="10"/>
      <c r="AIT56" s="10"/>
      <c r="AIU56" s="10"/>
      <c r="AIV56" s="10"/>
      <c r="AIW56" s="10"/>
      <c r="AIX56" s="10"/>
      <c r="AIY56" s="10"/>
      <c r="AIZ56" s="10"/>
      <c r="AJA56" s="10"/>
      <c r="AJB56" s="10"/>
      <c r="AJC56" s="10"/>
      <c r="AJD56" s="10"/>
      <c r="AJE56" s="10"/>
      <c r="AJF56" s="10"/>
      <c r="AJG56" s="10"/>
      <c r="AJH56" s="10"/>
      <c r="AJI56" s="10"/>
      <c r="AJJ56" s="10"/>
      <c r="AJK56" s="10"/>
      <c r="AJL56" s="10"/>
      <c r="AJM56" s="10"/>
      <c r="AJN56" s="10"/>
      <c r="AJO56" s="10"/>
      <c r="AJP56" s="10"/>
      <c r="AJQ56" s="10"/>
      <c r="AJR56" s="10"/>
      <c r="AJS56" s="10"/>
      <c r="AJT56" s="10"/>
      <c r="AJU56" s="10"/>
      <c r="AJV56" s="10"/>
      <c r="AJW56" s="10"/>
      <c r="AJX56" s="10"/>
      <c r="AJY56" s="10"/>
      <c r="AJZ56" s="10"/>
      <c r="AKA56" s="10"/>
      <c r="AKB56" s="10"/>
      <c r="AKC56" s="10"/>
      <c r="AKD56" s="10"/>
      <c r="AKE56" s="10"/>
      <c r="AKF56" s="10"/>
      <c r="AKG56" s="10"/>
      <c r="AKH56" s="10"/>
      <c r="AKI56" s="10"/>
      <c r="AKJ56" s="10"/>
      <c r="AKK56" s="10"/>
      <c r="AKL56" s="10"/>
      <c r="AKM56" s="10"/>
      <c r="AKN56" s="10"/>
      <c r="AKO56" s="10"/>
      <c r="AKP56" s="10"/>
      <c r="AKQ56" s="10"/>
      <c r="AKR56" s="10"/>
      <c r="AKS56" s="10"/>
      <c r="AKT56" s="10"/>
      <c r="AKU56" s="10"/>
      <c r="AKV56" s="10"/>
      <c r="AKW56" s="10"/>
      <c r="AKX56" s="10"/>
      <c r="AKY56" s="10"/>
      <c r="AKZ56" s="10"/>
      <c r="ALA56" s="10"/>
      <c r="ALB56" s="10"/>
      <c r="ALC56" s="10"/>
      <c r="ALD56" s="10"/>
      <c r="ALE56" s="10"/>
      <c r="ALF56" s="10"/>
      <c r="ALG56" s="10"/>
      <c r="ALH56" s="10"/>
      <c r="ALI56" s="10"/>
      <c r="ALJ56" s="10"/>
      <c r="ALK56" s="10"/>
      <c r="ALL56" s="10"/>
      <c r="ALM56" s="10"/>
      <c r="ALN56" s="10"/>
      <c r="ALO56" s="10"/>
      <c r="ALP56" s="10"/>
      <c r="ALQ56" s="10"/>
      <c r="ALR56" s="10"/>
      <c r="ALS56" s="10"/>
      <c r="ALT56" s="10"/>
      <c r="ALU56" s="10"/>
      <c r="ALV56" s="10"/>
      <c r="ALW56" s="10"/>
      <c r="ALX56" s="10"/>
      <c r="ALY56" s="10"/>
      <c r="ALZ56" s="10"/>
      <c r="AMA56" s="10"/>
      <c r="AMB56" s="10"/>
      <c r="AMC56" s="10"/>
      <c r="AMD56" s="10"/>
      <c r="AME56" s="10"/>
      <c r="AMF56" s="10"/>
      <c r="AMG56" s="10"/>
      <c r="AMH56" s="10"/>
      <c r="AMI56" s="10"/>
      <c r="AMJ56" s="10"/>
      <c r="AMK56" s="10"/>
      <c r="AML56" s="10"/>
      <c r="AMM56" s="10"/>
      <c r="AMN56" s="10"/>
      <c r="AMO56" s="10"/>
      <c r="AMP56" s="10"/>
      <c r="AMQ56" s="10"/>
      <c r="AMR56" s="10"/>
      <c r="AMS56" s="10"/>
      <c r="AMT56" s="10"/>
      <c r="AMU56" s="10"/>
      <c r="AMV56" s="10"/>
      <c r="AMW56" s="10"/>
      <c r="AMX56" s="10"/>
      <c r="AMY56" s="10"/>
      <c r="AMZ56" s="10"/>
      <c r="ANA56" s="10"/>
      <c r="ANB56" s="10"/>
      <c r="ANC56" s="10"/>
      <c r="AND56" s="10"/>
      <c r="ANE56" s="10"/>
      <c r="ANF56" s="10"/>
      <c r="ANG56" s="10"/>
      <c r="ANH56" s="10"/>
      <c r="ANI56" s="10"/>
      <c r="ANJ56" s="10"/>
      <c r="ANK56" s="10"/>
      <c r="ANL56" s="10"/>
      <c r="ANM56" s="10"/>
      <c r="ANN56" s="10"/>
      <c r="ANO56" s="10"/>
      <c r="ANP56" s="10"/>
      <c r="ANQ56" s="10"/>
      <c r="ANR56" s="10"/>
      <c r="ANS56" s="10"/>
      <c r="ANT56" s="10"/>
      <c r="ANU56" s="10"/>
      <c r="ANV56" s="10"/>
      <c r="ANW56" s="10"/>
      <c r="ANX56" s="10"/>
      <c r="ANY56" s="10"/>
      <c r="ANZ56" s="10"/>
      <c r="AOA56" s="10"/>
      <c r="AOB56" s="10"/>
      <c r="AOC56" s="10"/>
      <c r="AOD56" s="10"/>
      <c r="AOE56" s="10"/>
      <c r="AOF56" s="10"/>
      <c r="AOG56" s="10"/>
      <c r="AOH56" s="10"/>
      <c r="AOI56" s="10"/>
      <c r="AOJ56" s="10"/>
      <c r="AOK56" s="10"/>
      <c r="AOL56" s="10"/>
      <c r="AOM56" s="10"/>
      <c r="AON56" s="10"/>
      <c r="AOO56" s="10"/>
      <c r="AOP56" s="10"/>
      <c r="AOQ56" s="10"/>
      <c r="AOR56" s="10"/>
      <c r="AOS56" s="10"/>
      <c r="AOT56" s="10"/>
      <c r="AOU56" s="10"/>
      <c r="AOV56" s="10"/>
      <c r="AOW56" s="10"/>
      <c r="AOX56" s="10"/>
      <c r="AOY56" s="10"/>
      <c r="AOZ56" s="10"/>
      <c r="APA56" s="10"/>
      <c r="APB56" s="10"/>
      <c r="APC56" s="10"/>
      <c r="APD56" s="10"/>
      <c r="APE56" s="10"/>
      <c r="APF56" s="10"/>
      <c r="APG56" s="10"/>
      <c r="APH56" s="10"/>
      <c r="API56" s="10"/>
      <c r="APJ56" s="10"/>
      <c r="APK56" s="10"/>
      <c r="APL56" s="10"/>
      <c r="APM56" s="10"/>
      <c r="APN56" s="10"/>
      <c r="APO56" s="10"/>
      <c r="APP56" s="10"/>
      <c r="APQ56" s="10"/>
      <c r="APR56" s="10"/>
      <c r="APS56" s="10"/>
      <c r="APT56" s="10"/>
      <c r="APU56" s="10"/>
      <c r="APV56" s="10"/>
      <c r="APW56" s="10"/>
      <c r="APX56" s="10"/>
      <c r="APY56" s="10"/>
      <c r="APZ56" s="10"/>
      <c r="AQA56" s="10"/>
      <c r="AQB56" s="10"/>
      <c r="AQC56" s="10"/>
      <c r="AQD56" s="10"/>
      <c r="AQE56" s="10"/>
      <c r="AQF56" s="10"/>
      <c r="AQG56" s="10"/>
      <c r="AQH56" s="10"/>
      <c r="AQI56" s="10"/>
      <c r="AQJ56" s="10"/>
      <c r="AQK56" s="10"/>
      <c r="AQL56" s="10"/>
      <c r="AQM56" s="10"/>
      <c r="AQN56" s="10"/>
      <c r="AQO56" s="10"/>
      <c r="AQP56" s="10"/>
      <c r="AQQ56" s="10"/>
      <c r="AQR56" s="10"/>
      <c r="AQS56" s="10"/>
      <c r="AQT56" s="10"/>
      <c r="AQU56" s="10"/>
      <c r="AQV56" s="10"/>
      <c r="AQW56" s="10"/>
      <c r="AQX56" s="10"/>
      <c r="AQY56" s="10"/>
      <c r="AQZ56" s="10"/>
      <c r="ARA56" s="10"/>
      <c r="ARB56" s="10"/>
      <c r="ARC56" s="10"/>
      <c r="ARD56" s="10"/>
      <c r="ARE56" s="10"/>
      <c r="ARF56" s="10"/>
      <c r="ARG56" s="10"/>
      <c r="ARH56" s="10"/>
      <c r="ARI56" s="10"/>
      <c r="ARJ56" s="10"/>
      <c r="ARK56" s="10"/>
      <c r="ARL56" s="10"/>
      <c r="ARM56" s="10"/>
      <c r="ARN56" s="10"/>
      <c r="ARO56" s="10"/>
      <c r="ARP56" s="10"/>
      <c r="ARQ56" s="10"/>
      <c r="ARR56" s="10"/>
      <c r="ARS56" s="10"/>
      <c r="ART56" s="10"/>
      <c r="ARU56" s="10"/>
      <c r="ARV56" s="10"/>
      <c r="ARW56" s="10"/>
      <c r="ARX56" s="10"/>
      <c r="ARY56" s="10"/>
      <c r="ARZ56" s="10"/>
      <c r="ASA56" s="10"/>
      <c r="ASB56" s="10"/>
      <c r="ASC56" s="10"/>
      <c r="ASD56" s="10"/>
      <c r="ASE56" s="10"/>
      <c r="ASF56" s="10"/>
      <c r="ASG56" s="10"/>
      <c r="ASH56" s="10"/>
      <c r="ASI56" s="10"/>
      <c r="ASJ56" s="10"/>
      <c r="ASK56" s="10"/>
      <c r="ASL56" s="10"/>
      <c r="ASM56" s="10"/>
      <c r="ASN56" s="10"/>
      <c r="ASO56" s="10"/>
      <c r="ASP56" s="10"/>
      <c r="ASQ56" s="10"/>
      <c r="ASR56" s="10"/>
      <c r="ASS56" s="10"/>
      <c r="AST56" s="10"/>
      <c r="ASU56" s="10"/>
      <c r="ASV56" s="10"/>
      <c r="ASW56" s="10"/>
      <c r="ASX56" s="10"/>
      <c r="ASY56" s="10"/>
      <c r="ASZ56" s="10"/>
      <c r="ATA56" s="10"/>
      <c r="ATB56" s="10"/>
      <c r="ATC56" s="10"/>
      <c r="ATD56" s="10"/>
      <c r="ATE56" s="10"/>
      <c r="ATF56" s="10"/>
      <c r="ATG56" s="10"/>
      <c r="ATH56" s="10"/>
      <c r="ATI56" s="10"/>
      <c r="ATJ56" s="10"/>
      <c r="ATK56" s="10"/>
      <c r="ATL56" s="10"/>
      <c r="ATM56" s="10"/>
      <c r="ATN56" s="10"/>
      <c r="ATO56" s="10"/>
      <c r="ATP56" s="10"/>
      <c r="ATQ56" s="10"/>
      <c r="ATR56" s="10"/>
      <c r="ATS56" s="10"/>
      <c r="ATT56" s="10"/>
      <c r="ATU56" s="10"/>
      <c r="ATV56" s="10"/>
      <c r="ATW56" s="10"/>
      <c r="ATX56" s="10"/>
      <c r="ATY56" s="10"/>
      <c r="ATZ56" s="10"/>
      <c r="AUA56" s="10"/>
      <c r="AUB56" s="10"/>
      <c r="AUC56" s="10"/>
      <c r="AUD56" s="10"/>
      <c r="AUE56" s="10"/>
      <c r="AUF56" s="10"/>
      <c r="AUG56" s="10"/>
      <c r="AUH56" s="10"/>
      <c r="AUI56" s="10"/>
      <c r="AUJ56" s="10"/>
      <c r="AUK56" s="10"/>
      <c r="AUL56" s="10"/>
      <c r="AUM56" s="10"/>
      <c r="AUN56" s="10"/>
      <c r="AUO56" s="10"/>
      <c r="AUP56" s="10"/>
      <c r="AUQ56" s="10"/>
      <c r="AUR56" s="10"/>
      <c r="AUS56" s="10"/>
      <c r="AUT56" s="10"/>
      <c r="AUU56" s="10"/>
      <c r="AUV56" s="10"/>
      <c r="AUW56" s="10"/>
      <c r="AUX56" s="10"/>
      <c r="AUY56" s="10"/>
      <c r="AUZ56" s="10"/>
      <c r="AVA56" s="10"/>
      <c r="AVB56" s="10"/>
      <c r="AVC56" s="10"/>
      <c r="AVD56" s="10"/>
      <c r="AVE56" s="10"/>
      <c r="AVF56" s="10"/>
      <c r="AVG56" s="10"/>
      <c r="AVH56" s="10"/>
      <c r="AVI56" s="10"/>
      <c r="AVJ56" s="10"/>
      <c r="AVK56" s="10"/>
      <c r="AVL56" s="10"/>
      <c r="AVM56" s="10"/>
      <c r="AVN56" s="10"/>
      <c r="AVO56" s="10"/>
      <c r="AVP56" s="10"/>
      <c r="AVQ56" s="10"/>
      <c r="AVR56" s="10"/>
      <c r="AVS56" s="10"/>
      <c r="AVT56" s="10"/>
      <c r="AVU56" s="10"/>
      <c r="AVV56" s="10"/>
      <c r="AVW56" s="10"/>
      <c r="AVX56" s="10"/>
      <c r="AVY56" s="10"/>
      <c r="AVZ56" s="10"/>
      <c r="AWA56" s="10"/>
      <c r="AWB56" s="10"/>
      <c r="AWC56" s="10"/>
      <c r="AWD56" s="10"/>
      <c r="AWE56" s="10"/>
      <c r="AWF56" s="10"/>
      <c r="AWG56" s="10"/>
      <c r="AWH56" s="10"/>
      <c r="AWI56" s="10"/>
      <c r="AWJ56" s="10"/>
      <c r="AWK56" s="10"/>
      <c r="AWL56" s="10"/>
      <c r="AWM56" s="10"/>
      <c r="AWN56" s="10"/>
      <c r="AWO56" s="10"/>
      <c r="AWP56" s="10"/>
      <c r="AWQ56" s="10"/>
      <c r="AWR56" s="10"/>
      <c r="AWS56" s="10"/>
      <c r="AWT56" s="10"/>
      <c r="AWU56" s="10"/>
      <c r="AWV56" s="10"/>
      <c r="AWW56" s="10"/>
      <c r="AWX56" s="10"/>
      <c r="AWY56" s="10"/>
      <c r="AWZ56" s="10"/>
      <c r="AXA56" s="10"/>
      <c r="AXB56" s="10"/>
      <c r="AXC56" s="10"/>
      <c r="AXD56" s="10"/>
      <c r="AXE56" s="10"/>
      <c r="AXF56" s="10"/>
      <c r="AXG56" s="10"/>
      <c r="AXH56" s="10"/>
      <c r="AXI56" s="10"/>
      <c r="AXJ56" s="10"/>
      <c r="AXK56" s="10"/>
      <c r="AXL56" s="10"/>
      <c r="AXM56" s="10"/>
      <c r="AXN56" s="10"/>
      <c r="AXO56" s="10"/>
      <c r="AXP56" s="10"/>
      <c r="AXQ56" s="10"/>
      <c r="AXR56" s="10"/>
      <c r="AXS56" s="10"/>
      <c r="AXT56" s="10"/>
      <c r="AXU56" s="10"/>
      <c r="AXV56" s="10"/>
      <c r="AXW56" s="10"/>
      <c r="AXX56" s="10"/>
      <c r="AXY56" s="10"/>
      <c r="AXZ56" s="10"/>
      <c r="AYA56" s="10"/>
      <c r="AYB56" s="10"/>
      <c r="AYC56" s="10"/>
      <c r="AYD56" s="10"/>
      <c r="AYE56" s="10"/>
      <c r="AYF56" s="10"/>
      <c r="AYG56" s="10"/>
      <c r="AYH56" s="10"/>
      <c r="AYI56" s="10"/>
      <c r="AYJ56" s="10"/>
      <c r="AYK56" s="10"/>
      <c r="AYL56" s="10"/>
      <c r="AYM56" s="10"/>
      <c r="AYN56" s="10"/>
      <c r="AYO56" s="10"/>
      <c r="AYP56" s="10"/>
      <c r="AYQ56" s="10"/>
      <c r="AYR56" s="10"/>
      <c r="AYS56" s="10"/>
      <c r="AYT56" s="10"/>
      <c r="AYU56" s="10"/>
      <c r="AYV56" s="10"/>
      <c r="AYW56" s="10"/>
      <c r="AYX56" s="10"/>
      <c r="AYY56" s="10"/>
      <c r="AYZ56" s="10"/>
      <c r="AZA56" s="10"/>
      <c r="AZB56" s="10"/>
      <c r="AZC56" s="10"/>
      <c r="AZD56" s="10"/>
      <c r="AZE56" s="10"/>
      <c r="AZF56" s="10"/>
      <c r="AZG56" s="10"/>
      <c r="AZH56" s="10"/>
      <c r="AZI56" s="10"/>
      <c r="AZJ56" s="10"/>
      <c r="AZK56" s="10"/>
      <c r="AZL56" s="10"/>
      <c r="AZM56" s="10"/>
      <c r="AZN56" s="10"/>
      <c r="AZO56" s="10"/>
      <c r="AZP56" s="10"/>
      <c r="AZQ56" s="10"/>
      <c r="AZR56" s="10"/>
      <c r="AZS56" s="10"/>
      <c r="AZT56" s="10"/>
      <c r="AZU56" s="10"/>
      <c r="AZV56" s="10"/>
      <c r="AZW56" s="10"/>
      <c r="AZX56" s="10"/>
      <c r="AZY56" s="10"/>
      <c r="AZZ56" s="10"/>
      <c r="BAA56" s="10"/>
      <c r="BAB56" s="10"/>
      <c r="BAC56" s="10"/>
      <c r="BAD56" s="10"/>
      <c r="BAE56" s="10"/>
      <c r="BAF56" s="10"/>
      <c r="BAG56" s="10"/>
      <c r="BAH56" s="10"/>
      <c r="BAI56" s="10"/>
      <c r="BAJ56" s="10"/>
      <c r="BAK56" s="10"/>
      <c r="BAL56" s="10"/>
      <c r="BAM56" s="10"/>
      <c r="BAN56" s="10"/>
      <c r="BAO56" s="10"/>
      <c r="BAP56" s="10"/>
      <c r="BAQ56" s="10"/>
      <c r="BAR56" s="10"/>
      <c r="BAS56" s="10"/>
      <c r="BAT56" s="10"/>
      <c r="BAU56" s="10"/>
      <c r="BAV56" s="10"/>
      <c r="BAW56" s="10"/>
      <c r="BAX56" s="10"/>
      <c r="BAY56" s="10"/>
      <c r="BAZ56" s="10"/>
      <c r="BBA56" s="10"/>
      <c r="BBB56" s="10"/>
      <c r="BBC56" s="10"/>
      <c r="BBD56" s="10"/>
      <c r="BBE56" s="10"/>
      <c r="BBF56" s="10"/>
      <c r="BBG56" s="10"/>
      <c r="BBH56" s="10"/>
      <c r="BBI56" s="10"/>
      <c r="BBJ56" s="10"/>
      <c r="BBK56" s="10"/>
      <c r="BBL56" s="10"/>
      <c r="BBM56" s="10"/>
      <c r="BBN56" s="10"/>
      <c r="BBO56" s="10"/>
      <c r="BBP56" s="10"/>
      <c r="BBQ56" s="10"/>
      <c r="BBR56" s="10"/>
      <c r="BBS56" s="10"/>
      <c r="BBT56" s="10"/>
      <c r="BBU56" s="10"/>
      <c r="BBV56" s="10"/>
      <c r="BBW56" s="10"/>
      <c r="BBX56" s="10"/>
      <c r="BBY56" s="10"/>
      <c r="BBZ56" s="10"/>
      <c r="BCA56" s="10"/>
      <c r="BCB56" s="10"/>
      <c r="BCC56" s="10"/>
      <c r="BCD56" s="10"/>
      <c r="BCE56" s="10"/>
      <c r="BCF56" s="10"/>
      <c r="BCG56" s="10"/>
      <c r="BCH56" s="10"/>
      <c r="BCI56" s="10"/>
      <c r="BCJ56" s="10"/>
      <c r="BCK56" s="10"/>
      <c r="BCL56" s="10"/>
      <c r="BCM56" s="10"/>
      <c r="BCN56" s="10"/>
      <c r="BCO56" s="10"/>
      <c r="BCP56" s="10"/>
      <c r="BCQ56" s="10"/>
      <c r="BCR56" s="10"/>
      <c r="BCS56" s="10"/>
      <c r="BCT56" s="10"/>
      <c r="BCU56" s="10"/>
      <c r="BCV56" s="10"/>
      <c r="BCW56" s="10"/>
      <c r="BCX56" s="10"/>
      <c r="BCY56" s="10"/>
      <c r="BCZ56" s="10"/>
      <c r="BDA56" s="10"/>
      <c r="BDB56" s="10"/>
      <c r="BDC56" s="10"/>
      <c r="BDD56" s="10"/>
      <c r="BDE56" s="10"/>
      <c r="BDF56" s="10"/>
      <c r="BDG56" s="10"/>
      <c r="BDH56" s="10"/>
      <c r="BDI56" s="10"/>
      <c r="BDJ56" s="10"/>
      <c r="BDK56" s="10"/>
      <c r="BDL56" s="10"/>
      <c r="BDM56" s="10"/>
      <c r="BDN56" s="10"/>
      <c r="BDO56" s="10"/>
      <c r="BDP56" s="10"/>
      <c r="BDQ56" s="10"/>
      <c r="BDR56" s="10"/>
      <c r="BDS56" s="10"/>
      <c r="BDT56" s="10"/>
      <c r="BDU56" s="10"/>
      <c r="BDV56" s="10"/>
      <c r="BDW56" s="10"/>
      <c r="BDX56" s="10"/>
      <c r="BDY56" s="10"/>
      <c r="BDZ56" s="10"/>
      <c r="BEA56" s="10"/>
      <c r="BEB56" s="10"/>
      <c r="BEC56" s="10"/>
      <c r="BED56" s="10"/>
      <c r="BEE56" s="10"/>
      <c r="BEF56" s="10"/>
      <c r="BEG56" s="10"/>
      <c r="BEH56" s="10"/>
      <c r="BEI56" s="10"/>
      <c r="BEJ56" s="10"/>
      <c r="BEK56" s="10"/>
      <c r="BEL56" s="10"/>
      <c r="BEM56" s="10"/>
      <c r="BEN56" s="10"/>
      <c r="BEO56" s="10"/>
      <c r="BEP56" s="10"/>
      <c r="BEQ56" s="10"/>
      <c r="BER56" s="10"/>
      <c r="BES56" s="10"/>
      <c r="BET56" s="10"/>
      <c r="BEU56" s="10"/>
      <c r="BEV56" s="10"/>
      <c r="BEW56" s="10"/>
      <c r="BEX56" s="10"/>
      <c r="BEY56" s="10"/>
      <c r="BEZ56" s="10"/>
      <c r="BFA56" s="10"/>
      <c r="BFB56" s="10"/>
      <c r="BFC56" s="10"/>
      <c r="BFD56" s="10"/>
      <c r="BFE56" s="10"/>
      <c r="BFF56" s="10"/>
      <c r="BFG56" s="10"/>
      <c r="BFH56" s="10"/>
      <c r="BFI56" s="10"/>
      <c r="BFJ56" s="10"/>
      <c r="BFK56" s="10"/>
      <c r="BFL56" s="10"/>
      <c r="BFM56" s="10"/>
      <c r="BFN56" s="10"/>
      <c r="BFO56" s="10"/>
      <c r="BFP56" s="10"/>
      <c r="BFQ56" s="10"/>
      <c r="BFR56" s="10"/>
      <c r="BFS56" s="10"/>
      <c r="BFT56" s="10"/>
      <c r="BFU56" s="10"/>
      <c r="BFV56" s="10"/>
      <c r="BFW56" s="10"/>
      <c r="BFX56" s="10"/>
      <c r="BFY56" s="10"/>
      <c r="BFZ56" s="10"/>
      <c r="BGA56" s="10"/>
      <c r="BGB56" s="10"/>
      <c r="BGC56" s="10"/>
      <c r="BGD56" s="10"/>
      <c r="BGE56" s="10"/>
      <c r="BGF56" s="10"/>
      <c r="BGG56" s="10"/>
      <c r="BGH56" s="10"/>
      <c r="BGI56" s="10"/>
      <c r="BGJ56" s="10"/>
      <c r="BGK56" s="10"/>
      <c r="BGL56" s="10"/>
      <c r="BGM56" s="10"/>
      <c r="BGN56" s="10"/>
      <c r="BGO56" s="10"/>
      <c r="BGP56" s="10"/>
      <c r="BGQ56" s="10"/>
      <c r="BGR56" s="10"/>
      <c r="BGS56" s="10"/>
      <c r="BGT56" s="10"/>
      <c r="BGU56" s="10"/>
      <c r="BGV56" s="10"/>
      <c r="BGW56" s="10"/>
      <c r="BGX56" s="10"/>
      <c r="BGY56" s="10"/>
      <c r="BGZ56" s="10"/>
      <c r="BHA56" s="10"/>
      <c r="BHB56" s="10"/>
      <c r="BHC56" s="10"/>
      <c r="BHD56" s="10"/>
      <c r="BHE56" s="10"/>
      <c r="BHF56" s="10"/>
      <c r="BHG56" s="10"/>
      <c r="BHH56" s="10"/>
      <c r="BHI56" s="10"/>
      <c r="BHJ56" s="10"/>
      <c r="BHK56" s="10"/>
      <c r="BHL56" s="10"/>
      <c r="BHM56" s="10"/>
      <c r="BHN56" s="10"/>
      <c r="BHO56" s="10"/>
      <c r="BHP56" s="10"/>
      <c r="BHQ56" s="10"/>
      <c r="BHR56" s="10"/>
      <c r="BHS56" s="10"/>
      <c r="BHT56" s="10"/>
      <c r="BHU56" s="10"/>
      <c r="BHV56" s="10"/>
      <c r="BHW56" s="10"/>
      <c r="BHX56" s="10"/>
      <c r="BHY56" s="10"/>
      <c r="BHZ56" s="10"/>
      <c r="BIA56" s="10"/>
      <c r="BIB56" s="10"/>
      <c r="BIC56" s="10"/>
      <c r="BID56" s="10"/>
      <c r="BIE56" s="10"/>
      <c r="BIF56" s="10"/>
      <c r="BIG56" s="10"/>
      <c r="BIH56" s="10"/>
      <c r="BII56" s="10"/>
      <c r="BIJ56" s="10"/>
      <c r="BIK56" s="10"/>
      <c r="BIL56" s="10"/>
      <c r="BIM56" s="10"/>
      <c r="BIN56" s="10"/>
      <c r="BIO56" s="10"/>
      <c r="BIP56" s="10"/>
      <c r="BIQ56" s="10"/>
      <c r="BIR56" s="10"/>
      <c r="BIS56" s="10"/>
      <c r="BIT56" s="10"/>
      <c r="BIU56" s="10"/>
      <c r="BIV56" s="10"/>
      <c r="BIW56" s="10"/>
      <c r="BIX56" s="10"/>
      <c r="BIY56" s="10"/>
      <c r="BIZ56" s="10"/>
      <c r="BJA56" s="10"/>
      <c r="BJB56" s="10"/>
      <c r="BJC56" s="10"/>
      <c r="BJD56" s="10"/>
      <c r="BJE56" s="10"/>
      <c r="BJF56" s="10"/>
      <c r="BJG56" s="10"/>
      <c r="BJH56" s="10"/>
      <c r="BJI56" s="10"/>
      <c r="BJJ56" s="10"/>
      <c r="BJK56" s="10"/>
      <c r="BJL56" s="10"/>
      <c r="BJM56" s="10"/>
      <c r="BJN56" s="10"/>
      <c r="BJO56" s="10"/>
      <c r="BJP56" s="10"/>
      <c r="BJQ56" s="10"/>
      <c r="BJR56" s="10"/>
      <c r="BJS56" s="10"/>
      <c r="BJT56" s="10"/>
      <c r="BJU56" s="10"/>
      <c r="BJV56" s="10"/>
      <c r="BJW56" s="10"/>
      <c r="BJX56" s="10"/>
      <c r="BJY56" s="10"/>
      <c r="BJZ56" s="10"/>
      <c r="BKA56" s="10"/>
      <c r="BKB56" s="10"/>
      <c r="BKC56" s="10"/>
      <c r="BKD56" s="10"/>
      <c r="BKE56" s="10"/>
      <c r="BKF56" s="10"/>
      <c r="BKG56" s="10"/>
      <c r="BKH56" s="10"/>
      <c r="BKI56" s="10"/>
      <c r="BKJ56" s="10"/>
      <c r="BKK56" s="10"/>
      <c r="BKL56" s="10"/>
      <c r="BKM56" s="10"/>
      <c r="BKN56" s="10"/>
      <c r="BKO56" s="10"/>
      <c r="BKP56" s="10"/>
      <c r="BKQ56" s="10"/>
      <c r="BKR56" s="10"/>
      <c r="BKS56" s="10"/>
      <c r="BKT56" s="10"/>
      <c r="BKU56" s="10"/>
      <c r="BKV56" s="10"/>
      <c r="BKW56" s="10"/>
      <c r="BKX56" s="10"/>
      <c r="BKY56" s="10"/>
      <c r="BKZ56" s="10"/>
      <c r="BLA56" s="10"/>
      <c r="BLB56" s="10"/>
      <c r="BLC56" s="10"/>
      <c r="BLD56" s="10"/>
      <c r="BLE56" s="10"/>
      <c r="BLF56" s="10"/>
      <c r="BLG56" s="10"/>
      <c r="BLH56" s="10"/>
      <c r="BLI56" s="10"/>
      <c r="BLJ56" s="10"/>
      <c r="BLK56" s="10"/>
      <c r="BLL56" s="10"/>
      <c r="BLM56" s="10"/>
      <c r="BLN56" s="10"/>
      <c r="BLO56" s="10"/>
      <c r="BLP56" s="10"/>
      <c r="BLQ56" s="10"/>
      <c r="BLR56" s="10"/>
      <c r="BLS56" s="10"/>
      <c r="BLT56" s="10"/>
      <c r="BLU56" s="10"/>
      <c r="BLV56" s="10"/>
      <c r="BLW56" s="10"/>
      <c r="BLX56" s="10"/>
      <c r="BLY56" s="10"/>
      <c r="BLZ56" s="10"/>
      <c r="BMA56" s="10"/>
      <c r="BMB56" s="10"/>
      <c r="BMC56" s="10"/>
      <c r="BMD56" s="10"/>
      <c r="BME56" s="10"/>
      <c r="BMF56" s="10"/>
      <c r="BMG56" s="10"/>
      <c r="BMH56" s="10"/>
      <c r="BMI56" s="10"/>
      <c r="BMJ56" s="10"/>
      <c r="BMK56" s="10"/>
      <c r="BML56" s="10"/>
      <c r="BMM56" s="10"/>
      <c r="BMN56" s="10"/>
      <c r="BMO56" s="10"/>
      <c r="BMP56" s="10"/>
      <c r="BMQ56" s="10"/>
      <c r="BMR56" s="10"/>
      <c r="BMS56" s="10"/>
      <c r="BMT56" s="10"/>
      <c r="BMU56" s="10"/>
      <c r="BMV56" s="10"/>
      <c r="BMW56" s="10"/>
      <c r="BMX56" s="10"/>
      <c r="BMY56" s="10"/>
      <c r="BMZ56" s="10"/>
      <c r="BNA56" s="10"/>
      <c r="BNB56" s="10"/>
      <c r="BNC56" s="10"/>
      <c r="BND56" s="10"/>
      <c r="BNE56" s="10"/>
      <c r="BNF56" s="10"/>
      <c r="BNG56" s="10"/>
      <c r="BNH56" s="10"/>
      <c r="BNI56" s="10"/>
      <c r="BNJ56" s="10"/>
      <c r="BNK56" s="10"/>
      <c r="BNL56" s="10"/>
      <c r="BNM56" s="10"/>
      <c r="BNN56" s="10"/>
      <c r="BNO56" s="10"/>
      <c r="BNP56" s="10"/>
      <c r="BNQ56" s="10"/>
      <c r="BNR56" s="10"/>
      <c r="BNS56" s="10"/>
      <c r="BNT56" s="10"/>
      <c r="BNU56" s="10"/>
      <c r="BNV56" s="10"/>
      <c r="BNW56" s="10"/>
      <c r="BNX56" s="10"/>
      <c r="BNY56" s="10"/>
      <c r="BNZ56" s="10"/>
      <c r="BOA56" s="10"/>
      <c r="BOB56" s="10"/>
      <c r="BOC56" s="10"/>
      <c r="BOD56" s="10"/>
      <c r="BOE56" s="10"/>
      <c r="BOF56" s="10"/>
      <c r="BOG56" s="10"/>
      <c r="BOH56" s="10"/>
      <c r="BOI56" s="10"/>
      <c r="BOJ56" s="10"/>
      <c r="BOK56" s="10"/>
      <c r="BOL56" s="10"/>
      <c r="BOM56" s="10"/>
      <c r="BON56" s="10"/>
      <c r="BOO56" s="10"/>
      <c r="BOP56" s="10"/>
      <c r="BOQ56" s="10"/>
      <c r="BOR56" s="10"/>
      <c r="BOS56" s="10"/>
      <c r="BOT56" s="10"/>
      <c r="BOU56" s="10"/>
      <c r="BOV56" s="10"/>
      <c r="BOW56" s="10"/>
      <c r="BOX56" s="10"/>
      <c r="BOY56" s="10"/>
      <c r="BOZ56" s="10"/>
      <c r="BPA56" s="10"/>
      <c r="BPB56" s="10"/>
      <c r="BPC56" s="10"/>
      <c r="BPD56" s="10"/>
      <c r="BPE56" s="10"/>
      <c r="BPF56" s="10"/>
      <c r="BPG56" s="10"/>
      <c r="BPH56" s="10"/>
      <c r="BPI56" s="10"/>
      <c r="BPJ56" s="10"/>
      <c r="BPK56" s="10"/>
      <c r="BPL56" s="10"/>
      <c r="BPM56" s="10"/>
      <c r="BPN56" s="10"/>
      <c r="BPO56" s="10"/>
      <c r="BPP56" s="10"/>
      <c r="BPQ56" s="10"/>
      <c r="BPR56" s="10"/>
      <c r="BPS56" s="10"/>
      <c r="BPT56" s="10"/>
      <c r="BPU56" s="10"/>
      <c r="BPV56" s="10"/>
      <c r="BPW56" s="10"/>
      <c r="BPX56" s="10"/>
      <c r="BPY56" s="10"/>
      <c r="BPZ56" s="10"/>
      <c r="BQA56" s="10"/>
      <c r="BQB56" s="10"/>
      <c r="BQC56" s="10"/>
      <c r="BQD56" s="10"/>
      <c r="BQE56" s="10"/>
      <c r="BQF56" s="10"/>
      <c r="BQG56" s="10"/>
      <c r="BQH56" s="10"/>
      <c r="BQI56" s="10"/>
      <c r="BQJ56" s="10"/>
      <c r="BQK56" s="10"/>
      <c r="BQL56" s="10"/>
      <c r="BQM56" s="10"/>
      <c r="BQN56" s="10"/>
      <c r="BQO56" s="10"/>
      <c r="BQP56" s="10"/>
      <c r="BQQ56" s="10"/>
      <c r="BQR56" s="10"/>
      <c r="BQS56" s="10"/>
      <c r="BQT56" s="10"/>
      <c r="BQU56" s="10"/>
      <c r="BQV56" s="10"/>
      <c r="BQW56" s="10"/>
      <c r="BQX56" s="10"/>
      <c r="BQY56" s="10"/>
      <c r="BQZ56" s="10"/>
      <c r="BRA56" s="10"/>
      <c r="BRB56" s="10"/>
      <c r="BRC56" s="10"/>
      <c r="BRD56" s="10"/>
      <c r="BRE56" s="10"/>
      <c r="BRF56" s="10"/>
      <c r="BRG56" s="10"/>
      <c r="BRH56" s="10"/>
      <c r="BRI56" s="10"/>
      <c r="BRJ56" s="10"/>
      <c r="BRK56" s="10"/>
      <c r="BRL56" s="10"/>
      <c r="BRM56" s="10"/>
      <c r="BRN56" s="10"/>
      <c r="BRO56" s="10"/>
      <c r="BRP56" s="10"/>
      <c r="BRQ56" s="10"/>
      <c r="BRR56" s="10"/>
      <c r="BRS56" s="10"/>
      <c r="BRT56" s="10"/>
      <c r="BRU56" s="10"/>
      <c r="BRV56" s="10"/>
      <c r="BRW56" s="10"/>
      <c r="BRX56" s="10"/>
      <c r="BRY56" s="10"/>
      <c r="BRZ56" s="10"/>
      <c r="BSA56" s="10"/>
      <c r="BSB56" s="10"/>
      <c r="BSC56" s="10"/>
      <c r="BSD56" s="10"/>
      <c r="BSE56" s="10"/>
      <c r="BSF56" s="10"/>
      <c r="BSG56" s="10"/>
      <c r="BSH56" s="10"/>
      <c r="BSI56" s="10"/>
      <c r="BSJ56" s="10"/>
      <c r="BSK56" s="10"/>
      <c r="BSL56" s="10"/>
      <c r="BSM56" s="10"/>
      <c r="BSN56" s="10"/>
      <c r="BSO56" s="10"/>
      <c r="BSP56" s="10"/>
      <c r="BSQ56" s="10"/>
      <c r="BSR56" s="10"/>
      <c r="BSS56" s="10"/>
      <c r="BST56" s="10"/>
      <c r="BSU56" s="10"/>
      <c r="BSV56" s="10"/>
      <c r="BSW56" s="10"/>
      <c r="BSX56" s="10"/>
      <c r="BSY56" s="10"/>
      <c r="BSZ56" s="10"/>
      <c r="BTA56" s="10"/>
      <c r="BTB56" s="10"/>
      <c r="BTC56" s="10"/>
      <c r="BTD56" s="10"/>
      <c r="BTE56" s="10"/>
      <c r="BTF56" s="10"/>
      <c r="BTG56" s="10"/>
      <c r="BTH56" s="10"/>
      <c r="BTI56" s="10"/>
      <c r="BTJ56" s="10"/>
      <c r="BTK56" s="10"/>
      <c r="BTL56" s="10"/>
      <c r="BTM56" s="10"/>
      <c r="BTN56" s="10"/>
      <c r="BTO56" s="10"/>
      <c r="BTP56" s="10"/>
      <c r="BTQ56" s="10"/>
      <c r="BTR56" s="10"/>
      <c r="BTS56" s="10"/>
      <c r="BTT56" s="10"/>
      <c r="BTU56" s="10"/>
      <c r="BTV56" s="10"/>
      <c r="BTW56" s="10"/>
      <c r="BTX56" s="10"/>
      <c r="BTY56" s="10"/>
      <c r="BTZ56" s="10"/>
      <c r="BUA56" s="10"/>
      <c r="BUB56" s="10"/>
      <c r="BUC56" s="10"/>
      <c r="BUD56" s="10"/>
      <c r="BUE56" s="10"/>
      <c r="BUF56" s="10"/>
      <c r="BUG56" s="10"/>
      <c r="BUH56" s="10"/>
      <c r="BUI56" s="10"/>
      <c r="BUJ56" s="10"/>
      <c r="BUK56" s="10"/>
      <c r="BUL56" s="10"/>
      <c r="BUM56" s="10"/>
      <c r="BUN56" s="10"/>
      <c r="BUO56" s="10"/>
      <c r="BUP56" s="10"/>
      <c r="BUQ56" s="10"/>
      <c r="BUR56" s="10"/>
      <c r="BUS56" s="10"/>
      <c r="BUT56" s="10"/>
      <c r="BUU56" s="10"/>
      <c r="BUV56" s="10"/>
      <c r="BUW56" s="10"/>
      <c r="BUX56" s="10"/>
      <c r="BUY56" s="10"/>
      <c r="BUZ56" s="10"/>
      <c r="BVA56" s="10"/>
      <c r="BVB56" s="10"/>
      <c r="BVC56" s="10"/>
      <c r="BVD56" s="10"/>
      <c r="BVE56" s="10"/>
      <c r="BVF56" s="10"/>
      <c r="BVG56" s="10"/>
      <c r="BVH56" s="10"/>
      <c r="BVI56" s="10"/>
      <c r="BVJ56" s="10"/>
      <c r="BVK56" s="10"/>
      <c r="BVL56" s="10"/>
      <c r="BVM56" s="10"/>
      <c r="BVN56" s="10"/>
      <c r="BVO56" s="10"/>
      <c r="BVP56" s="10"/>
      <c r="BVQ56" s="10"/>
      <c r="BVR56" s="10"/>
      <c r="BVS56" s="10"/>
      <c r="BVT56" s="10"/>
      <c r="BVU56" s="10"/>
      <c r="BVV56" s="10"/>
      <c r="BVW56" s="10"/>
      <c r="BVX56" s="10"/>
      <c r="BVY56" s="10"/>
      <c r="BVZ56" s="10"/>
      <c r="BWA56" s="10"/>
      <c r="BWB56" s="10"/>
      <c r="BWC56" s="10"/>
      <c r="BWD56" s="10"/>
      <c r="BWE56" s="10"/>
      <c r="BWF56" s="10"/>
      <c r="BWG56" s="10"/>
      <c r="BWH56" s="10"/>
      <c r="BWI56" s="10"/>
      <c r="BWJ56" s="10"/>
      <c r="BWK56" s="10"/>
      <c r="BWL56" s="10"/>
      <c r="BWM56" s="10"/>
      <c r="BWN56" s="10"/>
      <c r="BWO56" s="10"/>
      <c r="BWP56" s="10"/>
      <c r="BWQ56" s="10"/>
      <c r="BWR56" s="10"/>
      <c r="BWS56" s="10"/>
      <c r="BWT56" s="10"/>
      <c r="BWU56" s="10"/>
      <c r="BWV56" s="10"/>
      <c r="BWW56" s="10"/>
      <c r="BWX56" s="10"/>
      <c r="BWY56" s="10"/>
      <c r="BWZ56" s="10"/>
      <c r="BXA56" s="10"/>
      <c r="BXB56" s="10"/>
      <c r="BXC56" s="10"/>
      <c r="BXD56" s="10"/>
      <c r="BXE56" s="10"/>
      <c r="BXF56" s="10"/>
      <c r="BXG56" s="10"/>
      <c r="BXH56" s="10"/>
      <c r="BXI56" s="10"/>
      <c r="BXJ56" s="10"/>
      <c r="BXK56" s="10"/>
      <c r="BXL56" s="10"/>
      <c r="BXM56" s="10"/>
      <c r="BXN56" s="10"/>
      <c r="BXO56" s="10"/>
      <c r="BXP56" s="10"/>
      <c r="BXQ56" s="10"/>
      <c r="BXR56" s="10"/>
      <c r="BXS56" s="10"/>
      <c r="BXT56" s="10"/>
      <c r="BXU56" s="10"/>
      <c r="BXV56" s="10"/>
      <c r="BXW56" s="10"/>
      <c r="BXX56" s="10"/>
      <c r="BXY56" s="10"/>
      <c r="BXZ56" s="10"/>
      <c r="BYA56" s="10"/>
      <c r="BYB56" s="10"/>
      <c r="BYC56" s="10"/>
      <c r="BYD56" s="10"/>
      <c r="BYE56" s="10"/>
      <c r="BYF56" s="10"/>
      <c r="BYG56" s="10"/>
      <c r="BYH56" s="10"/>
      <c r="BYI56" s="10"/>
      <c r="BYJ56" s="10"/>
      <c r="BYK56" s="10"/>
      <c r="BYL56" s="10"/>
      <c r="BYM56" s="10"/>
      <c r="BYN56" s="10"/>
      <c r="BYO56" s="10"/>
      <c r="BYP56" s="10"/>
      <c r="BYQ56" s="10"/>
      <c r="BYR56" s="10"/>
      <c r="BYS56" s="10"/>
      <c r="BYT56" s="10"/>
      <c r="BYU56" s="10"/>
      <c r="BYV56" s="10"/>
      <c r="BYW56" s="10"/>
      <c r="BYX56" s="10"/>
      <c r="BYY56" s="10"/>
      <c r="BYZ56" s="10"/>
      <c r="BZA56" s="10"/>
      <c r="BZB56" s="10"/>
      <c r="BZC56" s="10"/>
      <c r="BZD56" s="10"/>
      <c r="BZE56" s="10"/>
      <c r="BZF56" s="10"/>
      <c r="BZG56" s="10"/>
      <c r="BZH56" s="10"/>
      <c r="BZI56" s="10"/>
      <c r="BZJ56" s="10"/>
      <c r="BZK56" s="10"/>
      <c r="BZL56" s="10"/>
      <c r="BZM56" s="10"/>
      <c r="BZN56" s="10"/>
      <c r="BZO56" s="10"/>
      <c r="BZP56" s="10"/>
      <c r="BZQ56" s="10"/>
      <c r="BZR56" s="10"/>
      <c r="BZS56" s="10"/>
      <c r="BZT56" s="10"/>
      <c r="BZU56" s="10"/>
      <c r="BZV56" s="10"/>
      <c r="BZW56" s="10"/>
      <c r="BZX56" s="10"/>
      <c r="BZY56" s="10"/>
      <c r="BZZ56" s="10"/>
      <c r="CAA56" s="10"/>
      <c r="CAB56" s="10"/>
      <c r="CAC56" s="10"/>
      <c r="CAD56" s="10"/>
      <c r="CAE56" s="10"/>
      <c r="CAF56" s="10"/>
      <c r="CAG56" s="10"/>
      <c r="CAH56" s="10"/>
      <c r="CAI56" s="10"/>
      <c r="CAJ56" s="10"/>
      <c r="CAK56" s="10"/>
      <c r="CAL56" s="10"/>
      <c r="CAM56" s="10"/>
      <c r="CAN56" s="10"/>
      <c r="CAO56" s="10"/>
      <c r="CAP56" s="10"/>
      <c r="CAQ56" s="10"/>
      <c r="CAR56" s="10"/>
      <c r="CAS56" s="10"/>
      <c r="CAT56" s="10"/>
      <c r="CAU56" s="10"/>
      <c r="CAV56" s="10"/>
      <c r="CAW56" s="10"/>
      <c r="CAX56" s="10"/>
      <c r="CAY56" s="10"/>
      <c r="CAZ56" s="10"/>
      <c r="CBA56" s="10"/>
      <c r="CBB56" s="10"/>
      <c r="CBC56" s="10"/>
      <c r="CBD56" s="10"/>
      <c r="CBE56" s="10"/>
      <c r="CBF56" s="10"/>
      <c r="CBG56" s="10"/>
      <c r="CBH56" s="10"/>
      <c r="CBI56" s="10"/>
      <c r="CBJ56" s="10"/>
      <c r="CBK56" s="10"/>
      <c r="CBL56" s="10"/>
      <c r="CBM56" s="10"/>
      <c r="CBN56" s="10"/>
      <c r="CBO56" s="10"/>
      <c r="CBP56" s="10"/>
      <c r="CBQ56" s="10"/>
      <c r="CBR56" s="10"/>
      <c r="CBS56" s="10"/>
      <c r="CBT56" s="10"/>
      <c r="CBU56" s="10"/>
      <c r="CBV56" s="10"/>
      <c r="CBW56" s="10"/>
      <c r="CBX56" s="10"/>
      <c r="CBY56" s="10"/>
      <c r="CBZ56" s="10"/>
      <c r="CCA56" s="10"/>
      <c r="CCB56" s="10"/>
      <c r="CCC56" s="10"/>
      <c r="CCD56" s="10"/>
      <c r="CCE56" s="10"/>
      <c r="CCF56" s="10"/>
      <c r="CCG56" s="10"/>
      <c r="CCH56" s="10"/>
      <c r="CCI56" s="10"/>
      <c r="CCJ56" s="10"/>
      <c r="CCK56" s="10"/>
      <c r="CCL56" s="10"/>
      <c r="CCM56" s="10"/>
      <c r="CCN56" s="10"/>
      <c r="CCO56" s="10"/>
      <c r="CCP56" s="10"/>
      <c r="CCQ56" s="10"/>
      <c r="CCR56" s="10"/>
      <c r="CCS56" s="10"/>
      <c r="CCT56" s="10"/>
      <c r="CCU56" s="10"/>
      <c r="CCV56" s="10"/>
      <c r="CCW56" s="10"/>
      <c r="CCX56" s="10"/>
      <c r="CCY56" s="10"/>
      <c r="CCZ56" s="10"/>
      <c r="CDA56" s="10"/>
      <c r="CDB56" s="10"/>
      <c r="CDC56" s="10"/>
      <c r="CDD56" s="10"/>
      <c r="CDE56" s="10"/>
      <c r="CDF56" s="10"/>
      <c r="CDG56" s="10"/>
      <c r="CDH56" s="10"/>
      <c r="CDI56" s="10"/>
      <c r="CDJ56" s="10"/>
      <c r="CDK56" s="10"/>
      <c r="CDL56" s="10"/>
      <c r="CDM56" s="10"/>
      <c r="CDN56" s="10"/>
      <c r="CDO56" s="10"/>
      <c r="CDP56" s="10"/>
      <c r="CDQ56" s="10"/>
      <c r="CDR56" s="10"/>
      <c r="CDS56" s="10"/>
      <c r="CDT56" s="10"/>
      <c r="CDU56" s="10"/>
      <c r="CDV56" s="10"/>
      <c r="CDW56" s="10"/>
      <c r="CDX56" s="10"/>
      <c r="CDY56" s="10"/>
      <c r="CDZ56" s="10"/>
      <c r="CEA56" s="10"/>
      <c r="CEB56" s="10"/>
      <c r="CEC56" s="10"/>
      <c r="CED56" s="10"/>
      <c r="CEE56" s="10"/>
      <c r="CEF56" s="10"/>
      <c r="CEG56" s="10"/>
      <c r="CEH56" s="10"/>
      <c r="CEI56" s="10"/>
      <c r="CEJ56" s="10"/>
      <c r="CEK56" s="10"/>
      <c r="CEL56" s="10"/>
      <c r="CEM56" s="10"/>
      <c r="CEN56" s="10"/>
      <c r="CEO56" s="10"/>
      <c r="CEP56" s="10"/>
      <c r="CEQ56" s="10"/>
      <c r="CER56" s="10"/>
      <c r="CES56" s="10"/>
      <c r="CET56" s="10"/>
      <c r="CEU56" s="10"/>
      <c r="CEV56" s="10"/>
      <c r="CEW56" s="10"/>
      <c r="CEX56" s="10"/>
      <c r="CEY56" s="10"/>
      <c r="CEZ56" s="10"/>
      <c r="CFA56" s="10"/>
      <c r="CFB56" s="10"/>
      <c r="CFC56" s="10"/>
      <c r="CFD56" s="10"/>
      <c r="CFE56" s="10"/>
      <c r="CFF56" s="10"/>
      <c r="CFG56" s="10"/>
      <c r="CFH56" s="10"/>
      <c r="CFI56" s="10"/>
      <c r="CFJ56" s="10"/>
      <c r="CFK56" s="10"/>
      <c r="CFL56" s="10"/>
      <c r="CFM56" s="10"/>
      <c r="CFN56" s="10"/>
      <c r="CFO56" s="10"/>
      <c r="CFP56" s="10"/>
      <c r="CFQ56" s="10"/>
      <c r="CFR56" s="10"/>
      <c r="CFS56" s="10"/>
      <c r="CFT56" s="10"/>
      <c r="CFU56" s="10"/>
      <c r="CFV56" s="10"/>
      <c r="CFW56" s="10"/>
      <c r="CFX56" s="10"/>
      <c r="CFY56" s="10"/>
      <c r="CFZ56" s="10"/>
      <c r="CGA56" s="10"/>
      <c r="CGB56" s="10"/>
      <c r="CGC56" s="10"/>
      <c r="CGD56" s="10"/>
      <c r="CGE56" s="10"/>
      <c r="CGF56" s="10"/>
      <c r="CGG56" s="10"/>
      <c r="CGH56" s="10"/>
      <c r="CGI56" s="10"/>
      <c r="CGJ56" s="10"/>
      <c r="CGK56" s="10"/>
      <c r="CGL56" s="10"/>
      <c r="CGM56" s="10"/>
      <c r="CGN56" s="10"/>
      <c r="CGO56" s="10"/>
      <c r="CGP56" s="10"/>
      <c r="CGQ56" s="10"/>
      <c r="CGR56" s="10"/>
      <c r="CGS56" s="10"/>
      <c r="CGT56" s="10"/>
      <c r="CGU56" s="10"/>
      <c r="CGV56" s="10"/>
      <c r="CGW56" s="10"/>
      <c r="CGX56" s="10"/>
      <c r="CGY56" s="10"/>
      <c r="CGZ56" s="10"/>
      <c r="CHA56" s="10"/>
      <c r="CHB56" s="10"/>
      <c r="CHC56" s="10"/>
      <c r="CHD56" s="10"/>
      <c r="CHE56" s="10"/>
      <c r="CHF56" s="10"/>
      <c r="CHG56" s="10"/>
      <c r="CHH56" s="10"/>
      <c r="CHI56" s="10"/>
      <c r="CHJ56" s="10"/>
      <c r="CHK56" s="10"/>
      <c r="CHL56" s="10"/>
      <c r="CHM56" s="10"/>
      <c r="CHN56" s="10"/>
      <c r="CHO56" s="10"/>
      <c r="CHP56" s="10"/>
      <c r="CHQ56" s="10"/>
      <c r="CHR56" s="10"/>
      <c r="CHS56" s="10"/>
      <c r="CHT56" s="10"/>
      <c r="CHU56" s="10"/>
      <c r="CHV56" s="10"/>
      <c r="CHW56" s="10"/>
      <c r="CHX56" s="10"/>
      <c r="CHY56" s="10"/>
      <c r="CHZ56" s="10"/>
      <c r="CIA56" s="10"/>
      <c r="CIB56" s="10"/>
      <c r="CIC56" s="10"/>
      <c r="CID56" s="10"/>
      <c r="CIE56" s="10"/>
      <c r="CIF56" s="10"/>
      <c r="CIG56" s="10"/>
      <c r="CIH56" s="10"/>
      <c r="CII56" s="10"/>
      <c r="CIJ56" s="10"/>
      <c r="CIK56" s="10"/>
      <c r="CIL56" s="10"/>
      <c r="CIM56" s="10"/>
      <c r="CIN56" s="10"/>
      <c r="CIO56" s="10"/>
      <c r="CIP56" s="10"/>
      <c r="CIQ56" s="10"/>
      <c r="CIR56" s="10"/>
      <c r="CIS56" s="10"/>
      <c r="CIT56" s="10"/>
      <c r="CIU56" s="10"/>
      <c r="CIV56" s="10"/>
      <c r="CIW56" s="10"/>
      <c r="CIX56" s="10"/>
      <c r="CIY56" s="10"/>
      <c r="CIZ56" s="10"/>
      <c r="CJA56" s="10"/>
      <c r="CJB56" s="10"/>
      <c r="CJC56" s="10"/>
      <c r="CJD56" s="10"/>
      <c r="CJE56" s="10"/>
      <c r="CJF56" s="10"/>
      <c r="CJG56" s="10"/>
      <c r="CJH56" s="10"/>
      <c r="CJI56" s="10"/>
      <c r="CJJ56" s="10"/>
      <c r="CJK56" s="10"/>
      <c r="CJL56" s="10"/>
      <c r="CJM56" s="10"/>
      <c r="CJN56" s="10"/>
      <c r="CJO56" s="10"/>
      <c r="CJP56" s="10"/>
      <c r="CJQ56" s="10"/>
      <c r="CJR56" s="10"/>
      <c r="CJS56" s="10"/>
      <c r="CJT56" s="10"/>
      <c r="CJU56" s="10"/>
      <c r="CJV56" s="10"/>
      <c r="CJW56" s="10"/>
      <c r="CJX56" s="10"/>
      <c r="CJY56" s="10"/>
      <c r="CJZ56" s="10"/>
      <c r="CKA56" s="10"/>
      <c r="CKB56" s="10"/>
      <c r="CKC56" s="10"/>
      <c r="CKD56" s="10"/>
      <c r="CKE56" s="10"/>
      <c r="CKF56" s="10"/>
      <c r="CKG56" s="10"/>
      <c r="CKH56" s="10"/>
      <c r="CKI56" s="10"/>
      <c r="CKJ56" s="10"/>
      <c r="CKK56" s="10"/>
      <c r="CKL56" s="10"/>
      <c r="CKM56" s="10"/>
      <c r="CKN56" s="10"/>
      <c r="CKO56" s="10"/>
      <c r="CKP56" s="10"/>
      <c r="CKQ56" s="10"/>
      <c r="CKR56" s="10"/>
      <c r="CKS56" s="10"/>
      <c r="CKT56" s="10"/>
      <c r="CKU56" s="10"/>
      <c r="CKV56" s="10"/>
      <c r="CKW56" s="10"/>
      <c r="CKX56" s="10"/>
      <c r="CKY56" s="10"/>
      <c r="CKZ56" s="10"/>
      <c r="CLA56" s="10"/>
      <c r="CLB56" s="10"/>
      <c r="CLC56" s="10"/>
      <c r="CLD56" s="10"/>
      <c r="CLE56" s="10"/>
      <c r="CLF56" s="10"/>
      <c r="CLG56" s="10"/>
      <c r="CLH56" s="10"/>
      <c r="CLI56" s="10"/>
      <c r="CLJ56" s="10"/>
      <c r="CLK56" s="10"/>
      <c r="CLL56" s="10"/>
      <c r="CLM56" s="10"/>
      <c r="CLN56" s="10"/>
      <c r="CLO56" s="10"/>
      <c r="CLP56" s="10"/>
      <c r="CLQ56" s="10"/>
      <c r="CLR56" s="10"/>
      <c r="CLS56" s="10"/>
      <c r="CLT56" s="10"/>
      <c r="CLU56" s="10"/>
      <c r="CLV56" s="10"/>
      <c r="CLW56" s="10"/>
      <c r="CLX56" s="10"/>
      <c r="CLY56" s="10"/>
      <c r="CLZ56" s="10"/>
      <c r="CMA56" s="10"/>
      <c r="CMB56" s="10"/>
      <c r="CMC56" s="10"/>
      <c r="CMD56" s="10"/>
      <c r="CME56" s="10"/>
      <c r="CMF56" s="10"/>
      <c r="CMG56" s="10"/>
      <c r="CMH56" s="10"/>
      <c r="CMI56" s="10"/>
      <c r="CMJ56" s="10"/>
      <c r="CMK56" s="10"/>
      <c r="CML56" s="10"/>
      <c r="CMM56" s="10"/>
      <c r="CMN56" s="10"/>
      <c r="CMO56" s="10"/>
      <c r="CMP56" s="10"/>
      <c r="CMQ56" s="10"/>
      <c r="CMR56" s="10"/>
      <c r="CMS56" s="10"/>
      <c r="CMT56" s="10"/>
      <c r="CMU56" s="10"/>
      <c r="CMV56" s="10"/>
      <c r="CMW56" s="10"/>
      <c r="CMX56" s="10"/>
      <c r="CMY56" s="10"/>
      <c r="CMZ56" s="10"/>
      <c r="CNA56" s="10"/>
      <c r="CNB56" s="10"/>
      <c r="CNC56" s="10"/>
      <c r="CND56" s="10"/>
      <c r="CNE56" s="10"/>
      <c r="CNF56" s="10"/>
      <c r="CNG56" s="10"/>
      <c r="CNH56" s="10"/>
      <c r="CNI56" s="10"/>
      <c r="CNJ56" s="10"/>
      <c r="CNK56" s="10"/>
      <c r="CNL56" s="10"/>
      <c r="CNM56" s="10"/>
      <c r="CNN56" s="10"/>
      <c r="CNO56" s="10"/>
      <c r="CNP56" s="10"/>
      <c r="CNQ56" s="10"/>
      <c r="CNR56" s="10"/>
      <c r="CNS56" s="10"/>
      <c r="CNT56" s="10"/>
      <c r="CNU56" s="10"/>
      <c r="CNV56" s="10"/>
      <c r="CNW56" s="10"/>
      <c r="CNX56" s="10"/>
      <c r="CNY56" s="10"/>
      <c r="CNZ56" s="10"/>
      <c r="COA56" s="10"/>
      <c r="COB56" s="10"/>
      <c r="COC56" s="10"/>
      <c r="COD56" s="10"/>
      <c r="COE56" s="10"/>
      <c r="COF56" s="10"/>
      <c r="COG56" s="10"/>
      <c r="COH56" s="10"/>
      <c r="COI56" s="10"/>
      <c r="COJ56" s="10"/>
      <c r="COK56" s="10"/>
      <c r="COL56" s="10"/>
      <c r="COM56" s="10"/>
      <c r="CON56" s="10"/>
      <c r="COO56" s="10"/>
      <c r="COP56" s="10"/>
      <c r="COQ56" s="10"/>
      <c r="COR56" s="10"/>
      <c r="COS56" s="10"/>
      <c r="COT56" s="10"/>
      <c r="COU56" s="10"/>
      <c r="COV56" s="10"/>
      <c r="COW56" s="10"/>
      <c r="COX56" s="10"/>
      <c r="COY56" s="10"/>
      <c r="COZ56" s="10"/>
      <c r="CPA56" s="10"/>
      <c r="CPB56" s="10"/>
      <c r="CPC56" s="10"/>
      <c r="CPD56" s="10"/>
      <c r="CPE56" s="10"/>
      <c r="CPF56" s="10"/>
      <c r="CPG56" s="10"/>
      <c r="CPH56" s="10"/>
      <c r="CPI56" s="10"/>
      <c r="CPJ56" s="10"/>
      <c r="CPK56" s="10"/>
      <c r="CPL56" s="10"/>
      <c r="CPM56" s="10"/>
      <c r="CPN56" s="10"/>
      <c r="CPO56" s="10"/>
      <c r="CPP56" s="10"/>
      <c r="CPQ56" s="10"/>
      <c r="CPR56" s="10"/>
      <c r="CPS56" s="10"/>
      <c r="CPT56" s="10"/>
      <c r="CPU56" s="10"/>
      <c r="CPV56" s="10"/>
      <c r="CPW56" s="10"/>
      <c r="CPX56" s="10"/>
      <c r="CPY56" s="10"/>
      <c r="CPZ56" s="10"/>
      <c r="CQA56" s="10"/>
      <c r="CQB56" s="10"/>
      <c r="CQC56" s="10"/>
      <c r="CQD56" s="10"/>
      <c r="CQE56" s="10"/>
      <c r="CQF56" s="10"/>
      <c r="CQG56" s="10"/>
      <c r="CQH56" s="10"/>
      <c r="CQI56" s="10"/>
      <c r="CQJ56" s="10"/>
      <c r="CQK56" s="10"/>
      <c r="CQL56" s="10"/>
      <c r="CQM56" s="10"/>
      <c r="CQN56" s="10"/>
      <c r="CQO56" s="10"/>
      <c r="CQP56" s="10"/>
      <c r="CQQ56" s="10"/>
      <c r="CQR56" s="10"/>
      <c r="CQS56" s="10"/>
      <c r="CQT56" s="10"/>
      <c r="CQU56" s="10"/>
      <c r="CQV56" s="10"/>
      <c r="CQW56" s="10"/>
      <c r="CQX56" s="10"/>
      <c r="CQY56" s="10"/>
      <c r="CQZ56" s="10"/>
      <c r="CRA56" s="10"/>
      <c r="CRB56" s="10"/>
      <c r="CRC56" s="10"/>
      <c r="CRD56" s="10"/>
      <c r="CRE56" s="10"/>
      <c r="CRF56" s="10"/>
      <c r="CRG56" s="10"/>
      <c r="CRH56" s="10"/>
      <c r="CRI56" s="10"/>
      <c r="CRJ56" s="10"/>
      <c r="CRK56" s="10"/>
      <c r="CRL56" s="10"/>
      <c r="CRM56" s="10"/>
      <c r="CRN56" s="10"/>
      <c r="CRO56" s="10"/>
      <c r="CRP56" s="10"/>
      <c r="CRQ56" s="10"/>
      <c r="CRR56" s="10"/>
      <c r="CRS56" s="10"/>
      <c r="CRT56" s="10"/>
      <c r="CRU56" s="10"/>
      <c r="CRV56" s="10"/>
      <c r="CRW56" s="10"/>
      <c r="CRX56" s="10"/>
      <c r="CRY56" s="10"/>
      <c r="CRZ56" s="10"/>
      <c r="CSA56" s="10"/>
      <c r="CSB56" s="10"/>
      <c r="CSC56" s="10"/>
      <c r="CSD56" s="10"/>
      <c r="CSE56" s="10"/>
      <c r="CSF56" s="10"/>
      <c r="CSG56" s="10"/>
      <c r="CSH56" s="10"/>
      <c r="CSI56" s="10"/>
      <c r="CSJ56" s="10"/>
      <c r="CSK56" s="10"/>
      <c r="CSL56" s="10"/>
      <c r="CSM56" s="10"/>
      <c r="CSN56" s="10"/>
      <c r="CSO56" s="10"/>
      <c r="CSP56" s="10"/>
      <c r="CSQ56" s="10"/>
      <c r="CSR56" s="10"/>
      <c r="CSS56" s="10"/>
      <c r="CST56" s="10"/>
      <c r="CSU56" s="10"/>
      <c r="CSV56" s="10"/>
      <c r="CSW56" s="10"/>
      <c r="CSX56" s="10"/>
      <c r="CSY56" s="10"/>
      <c r="CSZ56" s="10"/>
      <c r="CTA56" s="10"/>
      <c r="CTB56" s="10"/>
      <c r="CTC56" s="10"/>
      <c r="CTD56" s="10"/>
      <c r="CTE56" s="10"/>
      <c r="CTF56" s="10"/>
      <c r="CTG56" s="10"/>
      <c r="CTH56" s="10"/>
      <c r="CTI56" s="10"/>
      <c r="CTJ56" s="10"/>
      <c r="CTK56" s="10"/>
      <c r="CTL56" s="10"/>
      <c r="CTM56" s="10"/>
      <c r="CTN56" s="10"/>
      <c r="CTO56" s="10"/>
      <c r="CTP56" s="10"/>
      <c r="CTQ56" s="10"/>
      <c r="CTR56" s="10"/>
      <c r="CTS56" s="10"/>
      <c r="CTT56" s="10"/>
      <c r="CTU56" s="10"/>
      <c r="CTV56" s="10"/>
      <c r="CTW56" s="10"/>
      <c r="CTX56" s="10"/>
      <c r="CTY56" s="10"/>
      <c r="CTZ56" s="10"/>
      <c r="CUA56" s="10"/>
      <c r="CUB56" s="10"/>
      <c r="CUC56" s="10"/>
      <c r="CUD56" s="10"/>
      <c r="CUE56" s="10"/>
      <c r="CUF56" s="10"/>
      <c r="CUG56" s="10"/>
      <c r="CUH56" s="10"/>
      <c r="CUI56" s="10"/>
      <c r="CUJ56" s="10"/>
      <c r="CUK56" s="10"/>
      <c r="CUL56" s="10"/>
      <c r="CUM56" s="10"/>
      <c r="CUN56" s="10"/>
      <c r="CUO56" s="10"/>
      <c r="CUP56" s="10"/>
      <c r="CUQ56" s="10"/>
      <c r="CUR56" s="10"/>
      <c r="CUS56" s="10"/>
      <c r="CUT56" s="10"/>
      <c r="CUU56" s="10"/>
      <c r="CUV56" s="10"/>
      <c r="CUW56" s="10"/>
      <c r="CUX56" s="10"/>
      <c r="CUY56" s="10"/>
      <c r="CUZ56" s="10"/>
      <c r="CVA56" s="10"/>
      <c r="CVB56" s="10"/>
      <c r="CVC56" s="10"/>
      <c r="CVD56" s="10"/>
      <c r="CVE56" s="10"/>
      <c r="CVF56" s="10"/>
      <c r="CVG56" s="10"/>
      <c r="CVH56" s="10"/>
      <c r="CVI56" s="10"/>
      <c r="CVJ56" s="10"/>
      <c r="CVK56" s="10"/>
      <c r="CVL56" s="10"/>
      <c r="CVM56" s="10"/>
      <c r="CVN56" s="10"/>
      <c r="CVO56" s="10"/>
      <c r="CVP56" s="10"/>
      <c r="CVQ56" s="10"/>
      <c r="CVR56" s="10"/>
      <c r="CVS56" s="10"/>
      <c r="CVT56" s="10"/>
      <c r="CVU56" s="10"/>
      <c r="CVV56" s="10"/>
      <c r="CVW56" s="10"/>
      <c r="CVX56" s="10"/>
      <c r="CVY56" s="10"/>
      <c r="CVZ56" s="10"/>
      <c r="CWA56" s="10"/>
      <c r="CWB56" s="10"/>
      <c r="CWC56" s="10"/>
      <c r="CWD56" s="10"/>
      <c r="CWE56" s="10"/>
      <c r="CWF56" s="10"/>
      <c r="CWG56" s="10"/>
      <c r="CWH56" s="10"/>
      <c r="CWI56" s="10"/>
      <c r="CWJ56" s="10"/>
      <c r="CWK56" s="10"/>
      <c r="CWL56" s="10"/>
      <c r="CWM56" s="10"/>
      <c r="CWN56" s="10"/>
      <c r="CWO56" s="10"/>
      <c r="CWP56" s="10"/>
      <c r="CWQ56" s="10"/>
      <c r="CWR56" s="10"/>
      <c r="CWS56" s="10"/>
      <c r="CWT56" s="10"/>
      <c r="CWU56" s="10"/>
      <c r="CWV56" s="10"/>
      <c r="CWW56" s="10"/>
      <c r="CWX56" s="10"/>
      <c r="CWY56" s="10"/>
      <c r="CWZ56" s="10"/>
      <c r="CXA56" s="10"/>
      <c r="CXB56" s="10"/>
      <c r="CXC56" s="10"/>
      <c r="CXD56" s="10"/>
      <c r="CXE56" s="10"/>
      <c r="CXF56" s="10"/>
      <c r="CXG56" s="10"/>
      <c r="CXH56" s="10"/>
      <c r="CXI56" s="10"/>
      <c r="CXJ56" s="10"/>
      <c r="CXK56" s="10"/>
      <c r="CXL56" s="10"/>
      <c r="CXM56" s="10"/>
      <c r="CXN56" s="10"/>
      <c r="CXO56" s="10"/>
      <c r="CXP56" s="10"/>
      <c r="CXQ56" s="10"/>
      <c r="CXR56" s="10"/>
      <c r="CXS56" s="10"/>
      <c r="CXT56" s="10"/>
      <c r="CXU56" s="10"/>
      <c r="CXV56" s="10"/>
      <c r="CXW56" s="10"/>
      <c r="CXX56" s="10"/>
      <c r="CXY56" s="10"/>
      <c r="CXZ56" s="10"/>
      <c r="CYA56" s="10"/>
      <c r="CYB56" s="10"/>
      <c r="CYC56" s="10"/>
      <c r="CYD56" s="10"/>
      <c r="CYE56" s="10"/>
      <c r="CYF56" s="10"/>
      <c r="CYG56" s="10"/>
      <c r="CYH56" s="10"/>
      <c r="CYI56" s="10"/>
      <c r="CYJ56" s="10"/>
      <c r="CYK56" s="10"/>
      <c r="CYL56" s="10"/>
      <c r="CYM56" s="10"/>
      <c r="CYN56" s="10"/>
      <c r="CYO56" s="10"/>
      <c r="CYP56" s="10"/>
      <c r="CYQ56" s="10"/>
      <c r="CYR56" s="10"/>
      <c r="CYS56" s="10"/>
      <c r="CYT56" s="10"/>
      <c r="CYU56" s="10"/>
      <c r="CYV56" s="10"/>
      <c r="CYW56" s="10"/>
      <c r="CYX56" s="10"/>
      <c r="CYY56" s="10"/>
      <c r="CYZ56" s="10"/>
      <c r="CZA56" s="10"/>
      <c r="CZB56" s="10"/>
      <c r="CZC56" s="10"/>
      <c r="CZD56" s="10"/>
      <c r="CZE56" s="10"/>
      <c r="CZF56" s="10"/>
      <c r="CZG56" s="10"/>
      <c r="CZH56" s="10"/>
      <c r="CZI56" s="10"/>
      <c r="CZJ56" s="10"/>
      <c r="CZK56" s="10"/>
      <c r="CZL56" s="10"/>
      <c r="CZM56" s="10"/>
      <c r="CZN56" s="10"/>
      <c r="CZO56" s="10"/>
      <c r="CZP56" s="10"/>
      <c r="CZQ56" s="10"/>
      <c r="CZR56" s="10"/>
      <c r="CZS56" s="10"/>
      <c r="CZT56" s="10"/>
      <c r="CZU56" s="10"/>
      <c r="CZV56" s="10"/>
      <c r="CZW56" s="10"/>
      <c r="CZX56" s="10"/>
      <c r="CZY56" s="10"/>
      <c r="CZZ56" s="10"/>
      <c r="DAA56" s="10"/>
      <c r="DAB56" s="10"/>
      <c r="DAC56" s="10"/>
      <c r="DAD56" s="10"/>
      <c r="DAE56" s="10"/>
      <c r="DAF56" s="10"/>
      <c r="DAG56" s="10"/>
      <c r="DAH56" s="10"/>
      <c r="DAI56" s="10"/>
      <c r="DAJ56" s="10"/>
      <c r="DAK56" s="10"/>
      <c r="DAL56" s="10"/>
      <c r="DAM56" s="10"/>
      <c r="DAN56" s="10"/>
      <c r="DAO56" s="10"/>
      <c r="DAP56" s="10"/>
      <c r="DAQ56" s="10"/>
      <c r="DAR56" s="10"/>
      <c r="DAS56" s="10"/>
      <c r="DAT56" s="10"/>
      <c r="DAU56" s="10"/>
      <c r="DAV56" s="10"/>
      <c r="DAW56" s="10"/>
      <c r="DAX56" s="10"/>
      <c r="DAY56" s="10"/>
      <c r="DAZ56" s="10"/>
      <c r="DBA56" s="10"/>
      <c r="DBB56" s="10"/>
      <c r="DBC56" s="10"/>
      <c r="DBD56" s="10"/>
      <c r="DBE56" s="10"/>
      <c r="DBF56" s="10"/>
      <c r="DBG56" s="10"/>
      <c r="DBH56" s="10"/>
      <c r="DBI56" s="10"/>
      <c r="DBJ56" s="10"/>
      <c r="DBK56" s="10"/>
      <c r="DBL56" s="10"/>
      <c r="DBM56" s="10"/>
      <c r="DBN56" s="10"/>
      <c r="DBO56" s="10"/>
      <c r="DBP56" s="10"/>
      <c r="DBQ56" s="10"/>
      <c r="DBR56" s="10"/>
      <c r="DBS56" s="10"/>
      <c r="DBT56" s="10"/>
      <c r="DBU56" s="10"/>
      <c r="DBV56" s="10"/>
      <c r="DBW56" s="10"/>
      <c r="DBX56" s="10"/>
      <c r="DBY56" s="10"/>
      <c r="DBZ56" s="10"/>
      <c r="DCA56" s="10"/>
      <c r="DCB56" s="10"/>
      <c r="DCC56" s="10"/>
      <c r="DCD56" s="10"/>
      <c r="DCE56" s="10"/>
      <c r="DCF56" s="10"/>
      <c r="DCG56" s="10"/>
      <c r="DCH56" s="10"/>
      <c r="DCI56" s="10"/>
      <c r="DCJ56" s="10"/>
      <c r="DCK56" s="10"/>
      <c r="DCL56" s="10"/>
      <c r="DCM56" s="10"/>
      <c r="DCN56" s="10"/>
      <c r="DCO56" s="10"/>
      <c r="DCP56" s="10"/>
      <c r="DCQ56" s="10"/>
      <c r="DCR56" s="10"/>
      <c r="DCS56" s="10"/>
      <c r="DCT56" s="10"/>
      <c r="DCU56" s="10"/>
      <c r="DCV56" s="10"/>
      <c r="DCW56" s="10"/>
      <c r="DCX56" s="10"/>
      <c r="DCY56" s="10"/>
      <c r="DCZ56" s="10"/>
      <c r="DDA56" s="10"/>
      <c r="DDB56" s="10"/>
      <c r="DDC56" s="10"/>
      <c r="DDD56" s="10"/>
      <c r="DDE56" s="10"/>
      <c r="DDF56" s="10"/>
      <c r="DDG56" s="10"/>
      <c r="DDH56" s="10"/>
      <c r="DDI56" s="10"/>
      <c r="DDJ56" s="10"/>
      <c r="DDK56" s="10"/>
      <c r="DDL56" s="10"/>
      <c r="DDM56" s="10"/>
      <c r="DDN56" s="10"/>
      <c r="DDO56" s="10"/>
      <c r="DDP56" s="10"/>
      <c r="DDQ56" s="10"/>
      <c r="DDR56" s="10"/>
      <c r="DDS56" s="10"/>
      <c r="DDT56" s="10"/>
      <c r="DDU56" s="10"/>
      <c r="DDV56" s="10"/>
      <c r="DDW56" s="10"/>
      <c r="DDX56" s="10"/>
      <c r="DDY56" s="10"/>
      <c r="DDZ56" s="10"/>
      <c r="DEA56" s="10"/>
      <c r="DEB56" s="10"/>
      <c r="DEC56" s="10"/>
      <c r="DED56" s="10"/>
      <c r="DEE56" s="10"/>
      <c r="DEF56" s="10"/>
      <c r="DEG56" s="10"/>
      <c r="DEH56" s="10"/>
      <c r="DEI56" s="10"/>
      <c r="DEJ56" s="10"/>
      <c r="DEK56" s="10"/>
      <c r="DEL56" s="10"/>
      <c r="DEM56" s="10"/>
      <c r="DEN56" s="10"/>
      <c r="DEO56" s="10"/>
      <c r="DEP56" s="10"/>
      <c r="DEQ56" s="10"/>
      <c r="DER56" s="10"/>
      <c r="DES56" s="10"/>
      <c r="DET56" s="10"/>
      <c r="DEU56" s="10"/>
      <c r="DEV56" s="10"/>
      <c r="DEW56" s="10"/>
      <c r="DEX56" s="10"/>
      <c r="DEY56" s="10"/>
      <c r="DEZ56" s="10"/>
      <c r="DFA56" s="10"/>
      <c r="DFB56" s="10"/>
      <c r="DFC56" s="10"/>
      <c r="DFD56" s="10"/>
      <c r="DFE56" s="10"/>
      <c r="DFF56" s="10"/>
      <c r="DFG56" s="10"/>
      <c r="DFH56" s="10"/>
      <c r="DFI56" s="10"/>
      <c r="DFJ56" s="10"/>
      <c r="DFK56" s="10"/>
      <c r="DFL56" s="10"/>
      <c r="DFM56" s="10"/>
      <c r="DFN56" s="10"/>
      <c r="DFO56" s="10"/>
      <c r="DFP56" s="10"/>
      <c r="DFQ56" s="10"/>
      <c r="DFR56" s="10"/>
      <c r="DFS56" s="10"/>
      <c r="DFT56" s="10"/>
      <c r="DFU56" s="10"/>
      <c r="DFV56" s="10"/>
      <c r="DFW56" s="10"/>
      <c r="DFX56" s="10"/>
      <c r="DFY56" s="10"/>
      <c r="DFZ56" s="10"/>
      <c r="DGA56" s="10"/>
      <c r="DGB56" s="10"/>
      <c r="DGC56" s="10"/>
      <c r="DGD56" s="10"/>
      <c r="DGE56" s="10"/>
      <c r="DGF56" s="10"/>
      <c r="DGG56" s="10"/>
      <c r="DGH56" s="10"/>
      <c r="DGI56" s="10"/>
      <c r="DGJ56" s="10"/>
      <c r="DGK56" s="10"/>
      <c r="DGL56" s="10"/>
      <c r="DGM56" s="10"/>
      <c r="DGN56" s="10"/>
      <c r="DGO56" s="10"/>
      <c r="DGP56" s="10"/>
      <c r="DGQ56" s="10"/>
      <c r="DGR56" s="10"/>
      <c r="DGS56" s="10"/>
      <c r="DGT56" s="10"/>
      <c r="DGU56" s="10"/>
      <c r="DGV56" s="10"/>
      <c r="DGW56" s="10"/>
      <c r="DGX56" s="10"/>
      <c r="DGY56" s="10"/>
      <c r="DGZ56" s="10"/>
      <c r="DHA56" s="10"/>
      <c r="DHB56" s="10"/>
      <c r="DHC56" s="10"/>
      <c r="DHD56" s="10"/>
      <c r="DHE56" s="10"/>
      <c r="DHF56" s="10"/>
      <c r="DHG56" s="10"/>
      <c r="DHH56" s="10"/>
      <c r="DHI56" s="10"/>
      <c r="DHJ56" s="10"/>
      <c r="DHK56" s="10"/>
      <c r="DHL56" s="10"/>
      <c r="DHM56" s="10"/>
      <c r="DHN56" s="10"/>
      <c r="DHO56" s="10"/>
      <c r="DHP56" s="10"/>
      <c r="DHQ56" s="10"/>
      <c r="DHR56" s="10"/>
      <c r="DHS56" s="10"/>
      <c r="DHT56" s="10"/>
      <c r="DHU56" s="10"/>
      <c r="DHV56" s="10"/>
      <c r="DHW56" s="10"/>
      <c r="DHX56" s="10"/>
      <c r="DHY56" s="10"/>
      <c r="DHZ56" s="10"/>
      <c r="DIA56" s="10"/>
      <c r="DIB56" s="10"/>
      <c r="DIC56" s="10"/>
      <c r="DID56" s="10"/>
      <c r="DIE56" s="10"/>
      <c r="DIF56" s="10"/>
      <c r="DIG56" s="10"/>
      <c r="DIH56" s="10"/>
      <c r="DII56" s="10"/>
      <c r="DIJ56" s="10"/>
      <c r="DIK56" s="10"/>
      <c r="DIL56" s="10"/>
      <c r="DIM56" s="10"/>
      <c r="DIN56" s="10"/>
      <c r="DIO56" s="10"/>
      <c r="DIP56" s="10"/>
      <c r="DIQ56" s="10"/>
      <c r="DIR56" s="10"/>
      <c r="DIS56" s="10"/>
      <c r="DIT56" s="10"/>
      <c r="DIU56" s="10"/>
      <c r="DIV56" s="10"/>
      <c r="DIW56" s="10"/>
      <c r="DIX56" s="10"/>
      <c r="DIY56" s="10"/>
      <c r="DIZ56" s="10"/>
      <c r="DJA56" s="10"/>
      <c r="DJB56" s="10"/>
      <c r="DJC56" s="10"/>
      <c r="DJD56" s="10"/>
      <c r="DJE56" s="10"/>
      <c r="DJF56" s="10"/>
      <c r="DJG56" s="10"/>
      <c r="DJH56" s="10"/>
      <c r="DJI56" s="10"/>
      <c r="DJJ56" s="10"/>
      <c r="DJK56" s="10"/>
      <c r="DJL56" s="10"/>
      <c r="DJM56" s="10"/>
      <c r="DJN56" s="10"/>
      <c r="DJO56" s="10"/>
      <c r="DJP56" s="10"/>
      <c r="DJQ56" s="10"/>
      <c r="DJR56" s="10"/>
      <c r="DJS56" s="10"/>
      <c r="DJT56" s="10"/>
      <c r="DJU56" s="10"/>
      <c r="DJV56" s="10"/>
      <c r="DJW56" s="10"/>
      <c r="DJX56" s="10"/>
      <c r="DJY56" s="10"/>
      <c r="DJZ56" s="10"/>
      <c r="DKA56" s="10"/>
      <c r="DKB56" s="10"/>
      <c r="DKC56" s="10"/>
      <c r="DKD56" s="10"/>
      <c r="DKE56" s="10"/>
      <c r="DKF56" s="10"/>
      <c r="DKG56" s="10"/>
      <c r="DKH56" s="10"/>
      <c r="DKI56" s="10"/>
      <c r="DKJ56" s="10"/>
      <c r="DKK56" s="10"/>
      <c r="DKL56" s="10"/>
      <c r="DKM56" s="10"/>
      <c r="DKN56" s="10"/>
      <c r="DKO56" s="10"/>
      <c r="DKP56" s="10"/>
      <c r="DKQ56" s="10"/>
      <c r="DKR56" s="10"/>
      <c r="DKS56" s="10"/>
      <c r="DKT56" s="10"/>
      <c r="DKU56" s="10"/>
      <c r="DKV56" s="10"/>
      <c r="DKW56" s="10"/>
      <c r="DKX56" s="10"/>
      <c r="DKY56" s="10"/>
      <c r="DKZ56" s="10"/>
      <c r="DLA56" s="10"/>
      <c r="DLB56" s="10"/>
      <c r="DLC56" s="10"/>
      <c r="DLD56" s="10"/>
      <c r="DLE56" s="10"/>
      <c r="DLF56" s="10"/>
      <c r="DLG56" s="10"/>
      <c r="DLH56" s="10"/>
      <c r="DLI56" s="10"/>
      <c r="DLJ56" s="10"/>
      <c r="DLK56" s="10"/>
      <c r="DLL56" s="10"/>
      <c r="DLM56" s="10"/>
      <c r="DLN56" s="10"/>
      <c r="DLO56" s="10"/>
      <c r="DLP56" s="10"/>
      <c r="DLQ56" s="10"/>
      <c r="DLR56" s="10"/>
      <c r="DLS56" s="10"/>
      <c r="DLT56" s="10"/>
      <c r="DLU56" s="10"/>
      <c r="DLV56" s="10"/>
      <c r="DLW56" s="10"/>
      <c r="DLX56" s="10"/>
      <c r="DLY56" s="10"/>
      <c r="DLZ56" s="10"/>
      <c r="DMA56" s="10"/>
      <c r="DMB56" s="10"/>
      <c r="DMC56" s="10"/>
      <c r="DMD56" s="10"/>
      <c r="DME56" s="10"/>
      <c r="DMF56" s="10"/>
      <c r="DMG56" s="10"/>
      <c r="DMH56" s="10"/>
      <c r="DMI56" s="10"/>
      <c r="DMJ56" s="10"/>
      <c r="DMK56" s="10"/>
      <c r="DML56" s="10"/>
      <c r="DMM56" s="10"/>
      <c r="DMN56" s="10"/>
      <c r="DMO56" s="10"/>
      <c r="DMP56" s="10"/>
      <c r="DMQ56" s="10"/>
      <c r="DMR56" s="10"/>
      <c r="DMS56" s="10"/>
      <c r="DMT56" s="10"/>
      <c r="DMU56" s="10"/>
      <c r="DMV56" s="10"/>
      <c r="DMW56" s="10"/>
      <c r="DMX56" s="10"/>
      <c r="DMY56" s="10"/>
      <c r="DMZ56" s="10"/>
      <c r="DNA56" s="10"/>
      <c r="DNB56" s="10"/>
      <c r="DNC56" s="10"/>
      <c r="DND56" s="10"/>
      <c r="DNE56" s="10"/>
      <c r="DNF56" s="10"/>
      <c r="DNG56" s="10"/>
      <c r="DNH56" s="10"/>
      <c r="DNI56" s="10"/>
      <c r="DNJ56" s="10"/>
      <c r="DNK56" s="10"/>
      <c r="DNL56" s="10"/>
      <c r="DNM56" s="10"/>
      <c r="DNN56" s="10"/>
      <c r="DNO56" s="10"/>
      <c r="DNP56" s="10"/>
      <c r="DNQ56" s="10"/>
      <c r="DNR56" s="10"/>
      <c r="DNS56" s="10"/>
      <c r="DNT56" s="10"/>
      <c r="DNU56" s="10"/>
      <c r="DNV56" s="10"/>
      <c r="DNW56" s="10"/>
      <c r="DNX56" s="10"/>
      <c r="DNY56" s="10"/>
      <c r="DNZ56" s="10"/>
      <c r="DOA56" s="10"/>
      <c r="DOB56" s="10"/>
      <c r="DOC56" s="10"/>
      <c r="DOD56" s="10"/>
      <c r="DOE56" s="10"/>
      <c r="DOF56" s="10"/>
      <c r="DOG56" s="10"/>
      <c r="DOH56" s="10"/>
      <c r="DOI56" s="10"/>
      <c r="DOJ56" s="10"/>
      <c r="DOK56" s="10"/>
      <c r="DOL56" s="10"/>
      <c r="DOM56" s="10"/>
      <c r="DON56" s="10"/>
      <c r="DOO56" s="10"/>
      <c r="DOP56" s="10"/>
      <c r="DOQ56" s="10"/>
      <c r="DOR56" s="10"/>
      <c r="DOS56" s="10"/>
      <c r="DOT56" s="10"/>
      <c r="DOU56" s="10"/>
      <c r="DOV56" s="10"/>
      <c r="DOW56" s="10"/>
      <c r="DOX56" s="10"/>
      <c r="DOY56" s="10"/>
      <c r="DOZ56" s="10"/>
      <c r="DPA56" s="10"/>
      <c r="DPB56" s="10"/>
      <c r="DPC56" s="10"/>
      <c r="DPD56" s="10"/>
      <c r="DPE56" s="10"/>
      <c r="DPF56" s="10"/>
      <c r="DPG56" s="10"/>
      <c r="DPH56" s="10"/>
      <c r="DPI56" s="10"/>
      <c r="DPJ56" s="10"/>
      <c r="DPK56" s="10"/>
      <c r="DPL56" s="10"/>
      <c r="DPM56" s="10"/>
      <c r="DPN56" s="10"/>
      <c r="DPO56" s="10"/>
      <c r="DPP56" s="10"/>
      <c r="DPQ56" s="10"/>
      <c r="DPR56" s="10"/>
      <c r="DPS56" s="10"/>
      <c r="DPT56" s="10"/>
      <c r="DPU56" s="10"/>
      <c r="DPV56" s="10"/>
      <c r="DPW56" s="10"/>
      <c r="DPX56" s="10"/>
      <c r="DPY56" s="10"/>
      <c r="DPZ56" s="10"/>
      <c r="DQA56" s="10"/>
      <c r="DQB56" s="10"/>
      <c r="DQC56" s="10"/>
      <c r="DQD56" s="10"/>
      <c r="DQE56" s="10"/>
      <c r="DQF56" s="10"/>
      <c r="DQG56" s="10"/>
      <c r="DQH56" s="10"/>
      <c r="DQI56" s="10"/>
      <c r="DQJ56" s="10"/>
      <c r="DQK56" s="10"/>
      <c r="DQL56" s="10"/>
      <c r="DQM56" s="10"/>
      <c r="DQN56" s="10"/>
      <c r="DQO56" s="10"/>
      <c r="DQP56" s="10"/>
      <c r="DQQ56" s="10"/>
      <c r="DQR56" s="10"/>
      <c r="DQS56" s="10"/>
      <c r="DQT56" s="10"/>
      <c r="DQU56" s="10"/>
      <c r="DQV56" s="10"/>
      <c r="DQW56" s="10"/>
      <c r="DQX56" s="10"/>
      <c r="DQY56" s="10"/>
      <c r="DQZ56" s="10"/>
      <c r="DRA56" s="10"/>
      <c r="DRB56" s="10"/>
      <c r="DRC56" s="10"/>
      <c r="DRD56" s="10"/>
      <c r="DRE56" s="10"/>
      <c r="DRF56" s="10"/>
      <c r="DRG56" s="10"/>
      <c r="DRH56" s="10"/>
      <c r="DRI56" s="10"/>
      <c r="DRJ56" s="10"/>
      <c r="DRK56" s="10"/>
      <c r="DRL56" s="10"/>
      <c r="DRM56" s="10"/>
      <c r="DRN56" s="10"/>
      <c r="DRO56" s="10"/>
      <c r="DRP56" s="10"/>
      <c r="DRQ56" s="10"/>
      <c r="DRR56" s="10"/>
      <c r="DRS56" s="10"/>
      <c r="DRT56" s="10"/>
      <c r="DRU56" s="10"/>
      <c r="DRV56" s="10"/>
      <c r="DRW56" s="10"/>
      <c r="DRX56" s="10"/>
      <c r="DRY56" s="10"/>
      <c r="DRZ56" s="10"/>
      <c r="DSA56" s="10"/>
      <c r="DSB56" s="10"/>
      <c r="DSC56" s="10"/>
      <c r="DSD56" s="10"/>
      <c r="DSE56" s="10"/>
      <c r="DSF56" s="10"/>
      <c r="DSG56" s="10"/>
      <c r="DSH56" s="10"/>
      <c r="DSI56" s="10"/>
      <c r="DSJ56" s="10"/>
      <c r="DSK56" s="10"/>
      <c r="DSL56" s="10"/>
      <c r="DSM56" s="10"/>
      <c r="DSN56" s="10"/>
      <c r="DSO56" s="10"/>
      <c r="DSP56" s="10"/>
      <c r="DSQ56" s="10"/>
      <c r="DSR56" s="10"/>
      <c r="DSS56" s="10"/>
      <c r="DST56" s="10"/>
      <c r="DSU56" s="10"/>
      <c r="DSV56" s="10"/>
      <c r="DSW56" s="10"/>
      <c r="DSX56" s="10"/>
      <c r="DSY56" s="10"/>
      <c r="DSZ56" s="10"/>
      <c r="DTA56" s="10"/>
      <c r="DTB56" s="10"/>
      <c r="DTC56" s="10"/>
      <c r="DTD56" s="10"/>
      <c r="DTE56" s="10"/>
      <c r="DTF56" s="10"/>
      <c r="DTG56" s="10"/>
      <c r="DTH56" s="10"/>
      <c r="DTI56" s="10"/>
      <c r="DTJ56" s="10"/>
      <c r="DTK56" s="10"/>
      <c r="DTL56" s="10"/>
      <c r="DTM56" s="10"/>
      <c r="DTN56" s="10"/>
      <c r="DTO56" s="10"/>
      <c r="DTP56" s="10"/>
      <c r="DTQ56" s="10"/>
      <c r="DTR56" s="10"/>
      <c r="DTS56" s="10"/>
      <c r="DTT56" s="10"/>
      <c r="DTU56" s="10"/>
      <c r="DTV56" s="10"/>
      <c r="DTW56" s="10"/>
      <c r="DTX56" s="10"/>
      <c r="DTY56" s="10"/>
      <c r="DTZ56" s="10"/>
      <c r="DUA56" s="10"/>
      <c r="DUB56" s="10"/>
      <c r="DUC56" s="10"/>
      <c r="DUD56" s="10"/>
      <c r="DUE56" s="10"/>
      <c r="DUF56" s="10"/>
      <c r="DUG56" s="10"/>
      <c r="DUH56" s="10"/>
      <c r="DUI56" s="10"/>
      <c r="DUJ56" s="10"/>
      <c r="DUK56" s="10"/>
      <c r="DUL56" s="10"/>
      <c r="DUM56" s="10"/>
      <c r="DUN56" s="10"/>
      <c r="DUO56" s="10"/>
      <c r="DUP56" s="10"/>
      <c r="DUQ56" s="10"/>
      <c r="DUR56" s="10"/>
      <c r="DUS56" s="10"/>
      <c r="DUT56" s="10"/>
      <c r="DUU56" s="10"/>
      <c r="DUV56" s="10"/>
      <c r="DUW56" s="10"/>
      <c r="DUX56" s="10"/>
      <c r="DUY56" s="10"/>
      <c r="DUZ56" s="10"/>
      <c r="DVA56" s="10"/>
      <c r="DVB56" s="10"/>
      <c r="DVC56" s="10"/>
      <c r="DVD56" s="10"/>
      <c r="DVE56" s="10"/>
      <c r="DVF56" s="10"/>
      <c r="DVG56" s="10"/>
      <c r="DVH56" s="10"/>
      <c r="DVI56" s="10"/>
      <c r="DVJ56" s="10"/>
      <c r="DVK56" s="10"/>
      <c r="DVL56" s="10"/>
      <c r="DVM56" s="10"/>
      <c r="DVN56" s="10"/>
      <c r="DVO56" s="10"/>
      <c r="DVP56" s="10"/>
      <c r="DVQ56" s="10"/>
      <c r="DVR56" s="10"/>
      <c r="DVS56" s="10"/>
      <c r="DVT56" s="10"/>
      <c r="DVU56" s="10"/>
      <c r="DVV56" s="10"/>
      <c r="DVW56" s="10"/>
      <c r="DVX56" s="10"/>
      <c r="DVY56" s="10"/>
      <c r="DVZ56" s="10"/>
      <c r="DWA56" s="10"/>
      <c r="DWB56" s="10"/>
      <c r="DWC56" s="10"/>
      <c r="DWD56" s="10"/>
      <c r="DWE56" s="10"/>
      <c r="DWF56" s="10"/>
      <c r="DWG56" s="10"/>
      <c r="DWH56" s="10"/>
      <c r="DWI56" s="10"/>
      <c r="DWJ56" s="10"/>
      <c r="DWK56" s="10"/>
      <c r="DWL56" s="10"/>
      <c r="DWM56" s="10"/>
      <c r="DWN56" s="10"/>
      <c r="DWO56" s="10"/>
      <c r="DWP56" s="10"/>
      <c r="DWQ56" s="10"/>
      <c r="DWR56" s="10"/>
      <c r="DWS56" s="10"/>
      <c r="DWT56" s="10"/>
      <c r="DWU56" s="10"/>
      <c r="DWV56" s="10"/>
      <c r="DWW56" s="10"/>
      <c r="DWX56" s="10"/>
      <c r="DWY56" s="10"/>
      <c r="DWZ56" s="10"/>
      <c r="DXA56" s="10"/>
      <c r="DXB56" s="10"/>
      <c r="DXC56" s="10"/>
      <c r="DXD56" s="10"/>
      <c r="DXE56" s="10"/>
      <c r="DXF56" s="10"/>
      <c r="DXG56" s="10"/>
      <c r="DXH56" s="10"/>
      <c r="DXI56" s="10"/>
      <c r="DXJ56" s="10"/>
      <c r="DXK56" s="10"/>
      <c r="DXL56" s="10"/>
      <c r="DXM56" s="10"/>
      <c r="DXN56" s="10"/>
      <c r="DXO56" s="10"/>
      <c r="DXP56" s="10"/>
      <c r="DXQ56" s="10"/>
      <c r="DXR56" s="10"/>
      <c r="DXS56" s="10"/>
      <c r="DXT56" s="10"/>
      <c r="DXU56" s="10"/>
      <c r="DXV56" s="10"/>
      <c r="DXW56" s="10"/>
      <c r="DXX56" s="10"/>
      <c r="DXY56" s="10"/>
      <c r="DXZ56" s="10"/>
      <c r="DYA56" s="10"/>
      <c r="DYB56" s="10"/>
      <c r="DYC56" s="10"/>
      <c r="DYD56" s="10"/>
      <c r="DYE56" s="10"/>
      <c r="DYF56" s="10"/>
      <c r="DYG56" s="10"/>
      <c r="DYH56" s="10"/>
      <c r="DYI56" s="10"/>
      <c r="DYJ56" s="10"/>
      <c r="DYK56" s="10"/>
      <c r="DYL56" s="10"/>
      <c r="DYM56" s="10"/>
      <c r="DYN56" s="10"/>
      <c r="DYO56" s="10"/>
      <c r="DYP56" s="10"/>
      <c r="DYQ56" s="10"/>
      <c r="DYR56" s="10"/>
      <c r="DYS56" s="10"/>
      <c r="DYT56" s="10"/>
      <c r="DYU56" s="10"/>
      <c r="DYV56" s="10"/>
      <c r="DYW56" s="10"/>
      <c r="DYX56" s="10"/>
      <c r="DYY56" s="10"/>
      <c r="DYZ56" s="10"/>
      <c r="DZA56" s="10"/>
      <c r="DZB56" s="10"/>
      <c r="DZC56" s="10"/>
      <c r="DZD56" s="10"/>
      <c r="DZE56" s="10"/>
      <c r="DZF56" s="10"/>
      <c r="DZG56" s="10"/>
      <c r="DZH56" s="10"/>
      <c r="DZI56" s="10"/>
      <c r="DZJ56" s="10"/>
      <c r="DZK56" s="10"/>
      <c r="DZL56" s="10"/>
      <c r="DZM56" s="10"/>
      <c r="DZN56" s="10"/>
      <c r="DZO56" s="10"/>
      <c r="DZP56" s="10"/>
      <c r="DZQ56" s="10"/>
      <c r="DZR56" s="10"/>
      <c r="DZS56" s="10"/>
      <c r="DZT56" s="10"/>
      <c r="DZU56" s="10"/>
      <c r="DZV56" s="10"/>
      <c r="DZW56" s="10"/>
      <c r="DZX56" s="10"/>
      <c r="DZY56" s="10"/>
      <c r="DZZ56" s="10"/>
      <c r="EAA56" s="10"/>
      <c r="EAB56" s="10"/>
      <c r="EAC56" s="10"/>
      <c r="EAD56" s="10"/>
      <c r="EAE56" s="10"/>
      <c r="EAF56" s="10"/>
      <c r="EAG56" s="10"/>
      <c r="EAH56" s="10"/>
      <c r="EAI56" s="10"/>
      <c r="EAJ56" s="10"/>
      <c r="EAK56" s="10"/>
      <c r="EAL56" s="10"/>
      <c r="EAM56" s="10"/>
      <c r="EAN56" s="10"/>
      <c r="EAO56" s="10"/>
      <c r="EAP56" s="10"/>
      <c r="EAQ56" s="10"/>
      <c r="EAR56" s="10"/>
      <c r="EAS56" s="10"/>
      <c r="EAT56" s="10"/>
      <c r="EAU56" s="10"/>
      <c r="EAV56" s="10"/>
      <c r="EAW56" s="10"/>
      <c r="EAX56" s="10"/>
      <c r="EAY56" s="10"/>
      <c r="EAZ56" s="10"/>
      <c r="EBA56" s="10"/>
      <c r="EBB56" s="10"/>
      <c r="EBC56" s="10"/>
      <c r="EBD56" s="10"/>
      <c r="EBE56" s="10"/>
      <c r="EBF56" s="10"/>
      <c r="EBG56" s="10"/>
      <c r="EBH56" s="10"/>
      <c r="EBI56" s="10"/>
      <c r="EBJ56" s="10"/>
      <c r="EBK56" s="10"/>
      <c r="EBL56" s="10"/>
      <c r="EBM56" s="10"/>
      <c r="EBN56" s="10"/>
      <c r="EBO56" s="10"/>
      <c r="EBP56" s="10"/>
      <c r="EBQ56" s="10"/>
      <c r="EBR56" s="10"/>
      <c r="EBS56" s="10"/>
      <c r="EBT56" s="10"/>
      <c r="EBU56" s="10"/>
      <c r="EBV56" s="10"/>
      <c r="EBW56" s="10"/>
      <c r="EBX56" s="10"/>
      <c r="EBY56" s="10"/>
      <c r="EBZ56" s="10"/>
      <c r="ECA56" s="10"/>
      <c r="ECB56" s="10"/>
      <c r="ECC56" s="10"/>
      <c r="ECD56" s="10"/>
      <c r="ECE56" s="10"/>
      <c r="ECF56" s="10"/>
      <c r="ECG56" s="10"/>
      <c r="ECH56" s="10"/>
      <c r="ECI56" s="10"/>
      <c r="ECJ56" s="10"/>
      <c r="ECK56" s="10"/>
      <c r="ECL56" s="10"/>
      <c r="ECM56" s="10"/>
      <c r="ECN56" s="10"/>
      <c r="ECO56" s="10"/>
      <c r="ECP56" s="10"/>
      <c r="ECQ56" s="10"/>
      <c r="ECR56" s="10"/>
      <c r="ECS56" s="10"/>
      <c r="ECT56" s="10"/>
      <c r="ECU56" s="10"/>
      <c r="ECV56" s="10"/>
      <c r="ECW56" s="10"/>
      <c r="ECX56" s="10"/>
      <c r="ECY56" s="10"/>
      <c r="ECZ56" s="10"/>
      <c r="EDA56" s="10"/>
      <c r="EDB56" s="10"/>
      <c r="EDC56" s="10"/>
      <c r="EDD56" s="10"/>
      <c r="EDE56" s="10"/>
      <c r="EDF56" s="10"/>
      <c r="EDG56" s="10"/>
      <c r="EDH56" s="10"/>
      <c r="EDI56" s="10"/>
      <c r="EDJ56" s="10"/>
      <c r="EDK56" s="10"/>
      <c r="EDL56" s="10"/>
      <c r="EDM56" s="10"/>
      <c r="EDN56" s="10"/>
      <c r="EDO56" s="10"/>
      <c r="EDP56" s="10"/>
      <c r="EDQ56" s="10"/>
      <c r="EDR56" s="10"/>
      <c r="EDS56" s="10"/>
      <c r="EDT56" s="10"/>
      <c r="EDU56" s="10"/>
      <c r="EDV56" s="10"/>
      <c r="EDW56" s="10"/>
      <c r="EDX56" s="10"/>
      <c r="EDY56" s="10"/>
      <c r="EDZ56" s="10"/>
      <c r="EEA56" s="10"/>
      <c r="EEB56" s="10"/>
      <c r="EEC56" s="10"/>
      <c r="EED56" s="10"/>
      <c r="EEE56" s="10"/>
      <c r="EEF56" s="10"/>
      <c r="EEG56" s="10"/>
      <c r="EEH56" s="10"/>
      <c r="EEI56" s="10"/>
      <c r="EEJ56" s="10"/>
      <c r="EEK56" s="10"/>
      <c r="EEL56" s="10"/>
      <c r="EEM56" s="10"/>
      <c r="EEN56" s="10"/>
      <c r="EEO56" s="10"/>
      <c r="EEP56" s="10"/>
      <c r="EEQ56" s="10"/>
      <c r="EER56" s="10"/>
      <c r="EES56" s="10"/>
      <c r="EET56" s="10"/>
      <c r="EEU56" s="10"/>
      <c r="EEV56" s="10"/>
      <c r="EEW56" s="10"/>
      <c r="EEX56" s="10"/>
      <c r="EEY56" s="10"/>
      <c r="EEZ56" s="10"/>
      <c r="EFA56" s="10"/>
      <c r="EFB56" s="10"/>
      <c r="EFC56" s="10"/>
      <c r="EFD56" s="10"/>
      <c r="EFE56" s="10"/>
      <c r="EFF56" s="10"/>
      <c r="EFG56" s="10"/>
      <c r="EFH56" s="10"/>
      <c r="EFI56" s="10"/>
      <c r="EFJ56" s="10"/>
      <c r="EFK56" s="10"/>
      <c r="EFL56" s="10"/>
      <c r="EFM56" s="10"/>
      <c r="EFN56" s="10"/>
      <c r="EFO56" s="10"/>
      <c r="EFP56" s="10"/>
      <c r="EFQ56" s="10"/>
      <c r="EFR56" s="10"/>
      <c r="EFS56" s="10"/>
      <c r="EFT56" s="10"/>
      <c r="EFU56" s="10"/>
      <c r="EFV56" s="10"/>
      <c r="EFW56" s="10"/>
      <c r="EFX56" s="10"/>
      <c r="EFY56" s="10"/>
      <c r="EFZ56" s="10"/>
      <c r="EGA56" s="10"/>
      <c r="EGB56" s="10"/>
      <c r="EGC56" s="10"/>
      <c r="EGD56" s="10"/>
      <c r="EGE56" s="10"/>
      <c r="EGF56" s="10"/>
      <c r="EGG56" s="10"/>
      <c r="EGH56" s="10"/>
      <c r="EGI56" s="10"/>
      <c r="EGJ56" s="10"/>
      <c r="EGK56" s="10"/>
      <c r="EGL56" s="10"/>
      <c r="EGM56" s="10"/>
      <c r="EGN56" s="10"/>
      <c r="EGO56" s="10"/>
      <c r="EGP56" s="10"/>
      <c r="EGQ56" s="10"/>
      <c r="EGR56" s="10"/>
      <c r="EGS56" s="10"/>
      <c r="EGT56" s="10"/>
      <c r="EGU56" s="10"/>
      <c r="EGV56" s="10"/>
      <c r="EGW56" s="10"/>
      <c r="EGX56" s="10"/>
      <c r="EGY56" s="10"/>
      <c r="EGZ56" s="10"/>
      <c r="EHA56" s="10"/>
      <c r="EHB56" s="10"/>
      <c r="EHC56" s="10"/>
      <c r="EHD56" s="10"/>
      <c r="EHE56" s="10"/>
      <c r="EHF56" s="10"/>
      <c r="EHG56" s="10"/>
      <c r="EHH56" s="10"/>
      <c r="EHI56" s="10"/>
      <c r="EHJ56" s="10"/>
      <c r="EHK56" s="10"/>
      <c r="EHL56" s="10"/>
      <c r="EHM56" s="10"/>
      <c r="EHN56" s="10"/>
      <c r="EHO56" s="10"/>
      <c r="EHP56" s="10"/>
      <c r="EHQ56" s="10"/>
      <c r="EHR56" s="10"/>
      <c r="EHS56" s="10"/>
      <c r="EHT56" s="10"/>
      <c r="EHU56" s="10"/>
      <c r="EHV56" s="10"/>
      <c r="EHW56" s="10"/>
      <c r="EHX56" s="10"/>
      <c r="EHY56" s="10"/>
      <c r="EHZ56" s="10"/>
      <c r="EIA56" s="10"/>
      <c r="EIB56" s="10"/>
      <c r="EIC56" s="10"/>
      <c r="EID56" s="10"/>
      <c r="EIE56" s="10"/>
      <c r="EIF56" s="10"/>
      <c r="EIG56" s="10"/>
      <c r="EIH56" s="10"/>
      <c r="EII56" s="10"/>
      <c r="EIJ56" s="10"/>
      <c r="EIK56" s="10"/>
      <c r="EIL56" s="10"/>
      <c r="EIM56" s="10"/>
      <c r="EIN56" s="10"/>
      <c r="EIO56" s="10"/>
      <c r="EIP56" s="10"/>
      <c r="EIQ56" s="10"/>
      <c r="EIR56" s="10"/>
      <c r="EIS56" s="10"/>
      <c r="EIT56" s="10"/>
      <c r="EIU56" s="10"/>
      <c r="EIV56" s="10"/>
      <c r="EIW56" s="10"/>
      <c r="EIX56" s="10"/>
      <c r="EIY56" s="10"/>
      <c r="EIZ56" s="10"/>
      <c r="EJA56" s="10"/>
      <c r="EJB56" s="10"/>
      <c r="EJC56" s="10"/>
      <c r="EJD56" s="10"/>
      <c r="EJE56" s="10"/>
      <c r="EJF56" s="10"/>
      <c r="EJG56" s="10"/>
      <c r="EJH56" s="10"/>
      <c r="EJI56" s="10"/>
      <c r="EJJ56" s="10"/>
      <c r="EJK56" s="10"/>
      <c r="EJL56" s="10"/>
      <c r="EJM56" s="10"/>
      <c r="EJN56" s="10"/>
      <c r="EJO56" s="10"/>
      <c r="EJP56" s="10"/>
      <c r="EJQ56" s="10"/>
      <c r="EJR56" s="10"/>
      <c r="EJS56" s="10"/>
      <c r="EJT56" s="10"/>
      <c r="EJU56" s="10"/>
      <c r="EJV56" s="10"/>
      <c r="EJW56" s="10"/>
      <c r="EJX56" s="10"/>
      <c r="EJY56" s="10"/>
      <c r="EJZ56" s="10"/>
      <c r="EKA56" s="10"/>
      <c r="EKB56" s="10"/>
      <c r="EKC56" s="10"/>
      <c r="EKD56" s="10"/>
      <c r="EKE56" s="10"/>
      <c r="EKF56" s="10"/>
      <c r="EKG56" s="10"/>
      <c r="EKH56" s="10"/>
      <c r="EKI56" s="10"/>
      <c r="EKJ56" s="10"/>
      <c r="EKK56" s="10"/>
      <c r="EKL56" s="10"/>
      <c r="EKM56" s="10"/>
      <c r="EKN56" s="10"/>
      <c r="EKO56" s="10"/>
      <c r="EKP56" s="10"/>
      <c r="EKQ56" s="10"/>
      <c r="EKR56" s="10"/>
      <c r="EKS56" s="10"/>
      <c r="EKT56" s="10"/>
      <c r="EKU56" s="10"/>
      <c r="EKV56" s="10"/>
      <c r="EKW56" s="10"/>
      <c r="EKX56" s="10"/>
      <c r="EKY56" s="10"/>
      <c r="EKZ56" s="10"/>
      <c r="ELA56" s="10"/>
      <c r="ELB56" s="10"/>
      <c r="ELC56" s="10"/>
      <c r="ELD56" s="10"/>
      <c r="ELE56" s="10"/>
      <c r="ELF56" s="10"/>
      <c r="ELG56" s="10"/>
      <c r="ELH56" s="10"/>
      <c r="ELI56" s="10"/>
      <c r="ELJ56" s="10"/>
      <c r="ELK56" s="10"/>
      <c r="ELL56" s="10"/>
      <c r="ELM56" s="10"/>
      <c r="ELN56" s="10"/>
      <c r="ELO56" s="10"/>
      <c r="ELP56" s="10"/>
      <c r="ELQ56" s="10"/>
      <c r="ELR56" s="10"/>
      <c r="ELS56" s="10"/>
      <c r="ELT56" s="10"/>
      <c r="ELU56" s="10"/>
      <c r="ELV56" s="10"/>
      <c r="ELW56" s="10"/>
      <c r="ELX56" s="10"/>
      <c r="ELY56" s="10"/>
      <c r="ELZ56" s="10"/>
      <c r="EMA56" s="10"/>
      <c r="EMB56" s="10"/>
      <c r="EMC56" s="10"/>
      <c r="EMD56" s="10"/>
      <c r="EME56" s="10"/>
      <c r="EMF56" s="10"/>
      <c r="EMG56" s="10"/>
      <c r="EMH56" s="10"/>
      <c r="EMI56" s="10"/>
      <c r="EMJ56" s="10"/>
      <c r="EMK56" s="10"/>
      <c r="EML56" s="10"/>
      <c r="EMM56" s="10"/>
      <c r="EMN56" s="10"/>
      <c r="EMO56" s="10"/>
      <c r="EMP56" s="10"/>
      <c r="EMQ56" s="10"/>
      <c r="EMR56" s="10"/>
      <c r="EMS56" s="10"/>
      <c r="EMT56" s="10"/>
      <c r="EMU56" s="10"/>
      <c r="EMV56" s="10"/>
      <c r="EMW56" s="10"/>
      <c r="EMX56" s="10"/>
      <c r="EMY56" s="10"/>
      <c r="EMZ56" s="10"/>
      <c r="ENA56" s="10"/>
      <c r="ENB56" s="10"/>
      <c r="ENC56" s="10"/>
      <c r="END56" s="10"/>
      <c r="ENE56" s="10"/>
      <c r="ENF56" s="10"/>
      <c r="ENG56" s="10"/>
      <c r="ENH56" s="10"/>
      <c r="ENI56" s="10"/>
      <c r="ENJ56" s="10"/>
      <c r="ENK56" s="10"/>
      <c r="ENL56" s="10"/>
      <c r="ENM56" s="10"/>
      <c r="ENN56" s="10"/>
      <c r="ENO56" s="10"/>
      <c r="ENP56" s="10"/>
      <c r="ENQ56" s="10"/>
      <c r="ENR56" s="10"/>
      <c r="ENS56" s="10"/>
      <c r="ENT56" s="10"/>
      <c r="ENU56" s="10"/>
      <c r="ENV56" s="10"/>
      <c r="ENW56" s="10"/>
      <c r="ENX56" s="10"/>
      <c r="ENY56" s="10"/>
      <c r="ENZ56" s="10"/>
      <c r="EOA56" s="10"/>
      <c r="EOB56" s="10"/>
      <c r="EOC56" s="10"/>
      <c r="EOD56" s="10"/>
      <c r="EOE56" s="10"/>
      <c r="EOF56" s="10"/>
      <c r="EOG56" s="10"/>
      <c r="EOH56" s="10"/>
      <c r="EOI56" s="10"/>
      <c r="EOJ56" s="10"/>
      <c r="EOK56" s="10"/>
      <c r="EOL56" s="10"/>
      <c r="EOM56" s="10"/>
      <c r="EON56" s="10"/>
      <c r="EOO56" s="10"/>
      <c r="EOP56" s="10"/>
      <c r="EOQ56" s="10"/>
      <c r="EOR56" s="10"/>
      <c r="EOS56" s="10"/>
      <c r="EOT56" s="10"/>
      <c r="EOU56" s="10"/>
      <c r="EOV56" s="10"/>
      <c r="EOW56" s="10"/>
      <c r="EOX56" s="10"/>
      <c r="EOY56" s="10"/>
      <c r="EOZ56" s="10"/>
      <c r="EPA56" s="10"/>
      <c r="EPB56" s="10"/>
      <c r="EPC56" s="10"/>
      <c r="EPD56" s="10"/>
      <c r="EPE56" s="10"/>
      <c r="EPF56" s="10"/>
      <c r="EPG56" s="10"/>
      <c r="EPH56" s="10"/>
      <c r="EPI56" s="10"/>
      <c r="EPJ56" s="10"/>
      <c r="EPK56" s="10"/>
      <c r="EPL56" s="10"/>
      <c r="EPM56" s="10"/>
      <c r="EPN56" s="10"/>
      <c r="EPO56" s="10"/>
      <c r="EPP56" s="10"/>
      <c r="EPQ56" s="10"/>
      <c r="EPR56" s="10"/>
      <c r="EPS56" s="10"/>
      <c r="EPT56" s="10"/>
      <c r="EPU56" s="10"/>
      <c r="EPV56" s="10"/>
      <c r="EPW56" s="10"/>
      <c r="EPX56" s="10"/>
      <c r="EPY56" s="10"/>
      <c r="EPZ56" s="10"/>
      <c r="EQA56" s="10"/>
      <c r="EQB56" s="10"/>
      <c r="EQC56" s="10"/>
      <c r="EQD56" s="10"/>
      <c r="EQE56" s="10"/>
      <c r="EQF56" s="10"/>
      <c r="EQG56" s="10"/>
      <c r="EQH56" s="10"/>
      <c r="EQI56" s="10"/>
      <c r="EQJ56" s="10"/>
      <c r="EQK56" s="10"/>
      <c r="EQL56" s="10"/>
      <c r="EQM56" s="10"/>
      <c r="EQN56" s="10"/>
      <c r="EQO56" s="10"/>
      <c r="EQP56" s="10"/>
      <c r="EQQ56" s="10"/>
      <c r="EQR56" s="10"/>
      <c r="EQS56" s="10"/>
      <c r="EQT56" s="10"/>
      <c r="EQU56" s="10"/>
      <c r="EQV56" s="10"/>
      <c r="EQW56" s="10"/>
      <c r="EQX56" s="10"/>
      <c r="EQY56" s="10"/>
      <c r="EQZ56" s="10"/>
      <c r="ERA56" s="10"/>
      <c r="ERB56" s="10"/>
      <c r="ERC56" s="10"/>
      <c r="ERD56" s="10"/>
      <c r="ERE56" s="10"/>
      <c r="ERF56" s="10"/>
      <c r="ERG56" s="10"/>
      <c r="ERH56" s="10"/>
      <c r="ERI56" s="10"/>
      <c r="ERJ56" s="10"/>
      <c r="ERK56" s="10"/>
      <c r="ERL56" s="10"/>
      <c r="ERM56" s="10"/>
      <c r="ERN56" s="10"/>
      <c r="ERO56" s="10"/>
      <c r="ERP56" s="10"/>
      <c r="ERQ56" s="10"/>
      <c r="ERR56" s="10"/>
      <c r="ERS56" s="10"/>
      <c r="ERT56" s="10"/>
      <c r="ERU56" s="10"/>
      <c r="ERV56" s="10"/>
      <c r="ERW56" s="10"/>
      <c r="ERX56" s="10"/>
      <c r="ERY56" s="10"/>
      <c r="ERZ56" s="10"/>
      <c r="ESA56" s="10"/>
      <c r="ESB56" s="10"/>
      <c r="ESC56" s="10"/>
      <c r="ESD56" s="10"/>
      <c r="ESE56" s="10"/>
      <c r="ESF56" s="10"/>
      <c r="ESG56" s="10"/>
      <c r="ESH56" s="10"/>
      <c r="ESI56" s="10"/>
      <c r="ESJ56" s="10"/>
      <c r="ESK56" s="10"/>
      <c r="ESL56" s="10"/>
      <c r="ESM56" s="10"/>
      <c r="ESN56" s="10"/>
      <c r="ESO56" s="10"/>
      <c r="ESP56" s="10"/>
      <c r="ESQ56" s="10"/>
      <c r="ESR56" s="10"/>
      <c r="ESS56" s="10"/>
      <c r="EST56" s="10"/>
      <c r="ESU56" s="10"/>
      <c r="ESV56" s="10"/>
      <c r="ESW56" s="10"/>
      <c r="ESX56" s="10"/>
      <c r="ESY56" s="10"/>
      <c r="ESZ56" s="10"/>
      <c r="ETA56" s="10"/>
      <c r="ETB56" s="10"/>
      <c r="ETC56" s="10"/>
      <c r="ETD56" s="10"/>
      <c r="ETE56" s="10"/>
      <c r="ETF56" s="10"/>
      <c r="ETG56" s="10"/>
      <c r="ETH56" s="10"/>
      <c r="ETI56" s="10"/>
      <c r="ETJ56" s="10"/>
      <c r="ETK56" s="10"/>
      <c r="ETL56" s="10"/>
      <c r="ETM56" s="10"/>
      <c r="ETN56" s="10"/>
      <c r="ETO56" s="10"/>
      <c r="ETP56" s="10"/>
      <c r="ETQ56" s="10"/>
      <c r="ETR56" s="10"/>
      <c r="ETS56" s="10"/>
      <c r="ETT56" s="10"/>
      <c r="ETU56" s="10"/>
      <c r="ETV56" s="10"/>
      <c r="ETW56" s="10"/>
      <c r="ETX56" s="10"/>
      <c r="ETY56" s="10"/>
      <c r="ETZ56" s="10"/>
      <c r="EUA56" s="10"/>
      <c r="EUB56" s="10"/>
      <c r="EUC56" s="10"/>
      <c r="EUD56" s="10"/>
      <c r="EUE56" s="10"/>
      <c r="EUF56" s="10"/>
      <c r="EUG56" s="10"/>
      <c r="EUH56" s="10"/>
      <c r="EUI56" s="10"/>
      <c r="EUJ56" s="10"/>
      <c r="EUK56" s="10"/>
      <c r="EUL56" s="10"/>
      <c r="EUM56" s="10"/>
      <c r="EUN56" s="10"/>
      <c r="EUO56" s="10"/>
      <c r="EUP56" s="10"/>
      <c r="EUQ56" s="10"/>
      <c r="EUR56" s="10"/>
      <c r="EUS56" s="10"/>
      <c r="EUT56" s="10"/>
      <c r="EUU56" s="10"/>
      <c r="EUV56" s="10"/>
      <c r="EUW56" s="10"/>
      <c r="EUX56" s="10"/>
      <c r="EUY56" s="10"/>
      <c r="EUZ56" s="10"/>
      <c r="EVA56" s="10"/>
      <c r="EVB56" s="10"/>
      <c r="EVC56" s="10"/>
      <c r="EVD56" s="10"/>
      <c r="EVE56" s="10"/>
      <c r="EVF56" s="10"/>
      <c r="EVG56" s="10"/>
      <c r="EVH56" s="10"/>
      <c r="EVI56" s="10"/>
      <c r="EVJ56" s="10"/>
      <c r="EVK56" s="10"/>
      <c r="EVL56" s="10"/>
      <c r="EVM56" s="10"/>
      <c r="EVN56" s="10"/>
      <c r="EVO56" s="10"/>
      <c r="EVP56" s="10"/>
      <c r="EVQ56" s="10"/>
      <c r="EVR56" s="10"/>
      <c r="EVS56" s="10"/>
      <c r="EVT56" s="10"/>
      <c r="EVU56" s="10"/>
      <c r="EVV56" s="10"/>
      <c r="EVW56" s="10"/>
      <c r="EVX56" s="10"/>
      <c r="EVY56" s="10"/>
      <c r="EVZ56" s="10"/>
      <c r="EWA56" s="10"/>
      <c r="EWB56" s="10"/>
      <c r="EWC56" s="10"/>
      <c r="EWD56" s="10"/>
      <c r="EWE56" s="10"/>
      <c r="EWF56" s="10"/>
      <c r="EWG56" s="10"/>
      <c r="EWH56" s="10"/>
      <c r="EWI56" s="10"/>
      <c r="EWJ56" s="10"/>
      <c r="EWK56" s="10"/>
      <c r="EWL56" s="10"/>
      <c r="EWM56" s="10"/>
      <c r="EWN56" s="10"/>
      <c r="EWO56" s="10"/>
      <c r="EWP56" s="10"/>
      <c r="EWQ56" s="10"/>
      <c r="EWR56" s="10"/>
      <c r="EWS56" s="10"/>
      <c r="EWT56" s="10"/>
      <c r="EWU56" s="10"/>
      <c r="EWV56" s="10"/>
      <c r="EWW56" s="10"/>
      <c r="EWX56" s="10"/>
      <c r="EWY56" s="10"/>
      <c r="EWZ56" s="10"/>
      <c r="EXA56" s="10"/>
      <c r="EXB56" s="10"/>
      <c r="EXC56" s="10"/>
      <c r="EXD56" s="10"/>
      <c r="EXE56" s="10"/>
      <c r="EXF56" s="10"/>
      <c r="EXG56" s="10"/>
      <c r="EXH56" s="10"/>
      <c r="EXI56" s="10"/>
      <c r="EXJ56" s="10"/>
      <c r="EXK56" s="10"/>
      <c r="EXL56" s="10"/>
      <c r="EXM56" s="10"/>
      <c r="EXN56" s="10"/>
      <c r="EXO56" s="10"/>
      <c r="EXP56" s="10"/>
      <c r="EXQ56" s="10"/>
      <c r="EXR56" s="10"/>
      <c r="EXS56" s="10"/>
      <c r="EXT56" s="10"/>
      <c r="EXU56" s="10"/>
      <c r="EXV56" s="10"/>
      <c r="EXW56" s="10"/>
      <c r="EXX56" s="10"/>
      <c r="EXY56" s="10"/>
      <c r="EXZ56" s="10"/>
      <c r="EYA56" s="10"/>
      <c r="EYB56" s="10"/>
      <c r="EYC56" s="10"/>
      <c r="EYD56" s="10"/>
      <c r="EYE56" s="10"/>
      <c r="EYF56" s="10"/>
      <c r="EYG56" s="10"/>
      <c r="EYH56" s="10"/>
      <c r="EYI56" s="10"/>
      <c r="EYJ56" s="10"/>
      <c r="EYK56" s="10"/>
      <c r="EYL56" s="10"/>
      <c r="EYM56" s="10"/>
      <c r="EYN56" s="10"/>
      <c r="EYO56" s="10"/>
      <c r="EYP56" s="10"/>
      <c r="EYQ56" s="10"/>
      <c r="EYR56" s="10"/>
      <c r="EYS56" s="10"/>
      <c r="EYT56" s="10"/>
      <c r="EYU56" s="10"/>
      <c r="EYV56" s="10"/>
      <c r="EYW56" s="10"/>
      <c r="EYX56" s="10"/>
      <c r="EYY56" s="10"/>
      <c r="EYZ56" s="10"/>
      <c r="EZA56" s="10"/>
      <c r="EZB56" s="10"/>
      <c r="EZC56" s="10"/>
      <c r="EZD56" s="10"/>
      <c r="EZE56" s="10"/>
      <c r="EZF56" s="10"/>
      <c r="EZG56" s="10"/>
      <c r="EZH56" s="10"/>
      <c r="EZI56" s="10"/>
      <c r="EZJ56" s="10"/>
      <c r="EZK56" s="10"/>
      <c r="EZL56" s="10"/>
      <c r="EZM56" s="10"/>
      <c r="EZN56" s="10"/>
      <c r="EZO56" s="10"/>
      <c r="EZP56" s="10"/>
      <c r="EZQ56" s="10"/>
      <c r="EZR56" s="10"/>
      <c r="EZS56" s="10"/>
      <c r="EZT56" s="10"/>
      <c r="EZU56" s="10"/>
      <c r="EZV56" s="10"/>
      <c r="EZW56" s="10"/>
      <c r="EZX56" s="10"/>
      <c r="EZY56" s="10"/>
      <c r="EZZ56" s="10"/>
      <c r="FAA56" s="10"/>
      <c r="FAB56" s="10"/>
      <c r="FAC56" s="10"/>
      <c r="FAD56" s="10"/>
      <c r="FAE56" s="10"/>
      <c r="FAF56" s="10"/>
      <c r="FAG56" s="10"/>
      <c r="FAH56" s="10"/>
      <c r="FAI56" s="10"/>
      <c r="FAJ56" s="10"/>
      <c r="FAK56" s="10"/>
      <c r="FAL56" s="10"/>
      <c r="FAM56" s="10"/>
      <c r="FAN56" s="10"/>
      <c r="FAO56" s="10"/>
      <c r="FAP56" s="10"/>
      <c r="FAQ56" s="10"/>
      <c r="FAR56" s="10"/>
      <c r="FAS56" s="10"/>
      <c r="FAT56" s="10"/>
      <c r="FAU56" s="10"/>
      <c r="FAV56" s="10"/>
      <c r="FAW56" s="10"/>
      <c r="FAX56" s="10"/>
      <c r="FAY56" s="10"/>
      <c r="FAZ56" s="10"/>
      <c r="FBA56" s="10"/>
      <c r="FBB56" s="10"/>
      <c r="FBC56" s="10"/>
      <c r="FBD56" s="10"/>
      <c r="FBE56" s="10"/>
      <c r="FBF56" s="10"/>
      <c r="FBG56" s="10"/>
      <c r="FBH56" s="10"/>
      <c r="FBI56" s="10"/>
      <c r="FBJ56" s="10"/>
      <c r="FBK56" s="10"/>
      <c r="FBL56" s="10"/>
      <c r="FBM56" s="10"/>
      <c r="FBN56" s="10"/>
      <c r="FBO56" s="10"/>
      <c r="FBP56" s="10"/>
      <c r="FBQ56" s="10"/>
      <c r="FBR56" s="10"/>
      <c r="FBS56" s="10"/>
      <c r="FBT56" s="10"/>
      <c r="FBU56" s="10"/>
      <c r="FBV56" s="10"/>
      <c r="FBW56" s="10"/>
      <c r="FBX56" s="10"/>
      <c r="FBY56" s="10"/>
      <c r="FBZ56" s="10"/>
      <c r="FCA56" s="10"/>
      <c r="FCB56" s="10"/>
      <c r="FCC56" s="10"/>
      <c r="FCD56" s="10"/>
      <c r="FCE56" s="10"/>
      <c r="FCF56" s="10"/>
      <c r="FCG56" s="10"/>
      <c r="FCH56" s="10"/>
      <c r="FCI56" s="10"/>
      <c r="FCJ56" s="10"/>
      <c r="FCK56" s="10"/>
      <c r="FCL56" s="10"/>
      <c r="FCM56" s="10"/>
      <c r="FCN56" s="10"/>
      <c r="FCO56" s="10"/>
      <c r="FCP56" s="10"/>
      <c r="FCQ56" s="10"/>
      <c r="FCR56" s="10"/>
      <c r="FCS56" s="10"/>
      <c r="FCT56" s="10"/>
      <c r="FCU56" s="10"/>
      <c r="FCV56" s="10"/>
      <c r="FCW56" s="10"/>
      <c r="FCX56" s="10"/>
      <c r="FCY56" s="10"/>
      <c r="FCZ56" s="10"/>
      <c r="FDA56" s="10"/>
      <c r="FDB56" s="10"/>
      <c r="FDC56" s="10"/>
      <c r="FDD56" s="10"/>
      <c r="FDE56" s="10"/>
      <c r="FDF56" s="10"/>
      <c r="FDG56" s="10"/>
      <c r="FDH56" s="10"/>
      <c r="FDI56" s="10"/>
      <c r="FDJ56" s="10"/>
      <c r="FDK56" s="10"/>
      <c r="FDL56" s="10"/>
      <c r="FDM56" s="10"/>
      <c r="FDN56" s="10"/>
      <c r="FDO56" s="10"/>
      <c r="FDP56" s="10"/>
      <c r="FDQ56" s="10"/>
      <c r="FDR56" s="10"/>
      <c r="FDS56" s="10"/>
      <c r="FDT56" s="10"/>
      <c r="FDU56" s="10"/>
      <c r="FDV56" s="10"/>
      <c r="FDW56" s="10"/>
      <c r="FDX56" s="10"/>
      <c r="FDY56" s="10"/>
      <c r="FDZ56" s="10"/>
      <c r="FEA56" s="10"/>
      <c r="FEB56" s="10"/>
      <c r="FEC56" s="10"/>
      <c r="FED56" s="10"/>
      <c r="FEE56" s="10"/>
      <c r="FEF56" s="10"/>
      <c r="FEG56" s="10"/>
      <c r="FEH56" s="10"/>
      <c r="FEI56" s="10"/>
      <c r="FEJ56" s="10"/>
      <c r="FEK56" s="10"/>
      <c r="FEL56" s="10"/>
      <c r="FEM56" s="10"/>
      <c r="FEN56" s="10"/>
      <c r="FEO56" s="10"/>
      <c r="FEP56" s="10"/>
      <c r="FEQ56" s="10"/>
      <c r="FER56" s="10"/>
      <c r="FES56" s="10"/>
      <c r="FET56" s="10"/>
      <c r="FEU56" s="10"/>
      <c r="FEV56" s="10"/>
      <c r="FEW56" s="10"/>
      <c r="FEX56" s="10"/>
      <c r="FEY56" s="10"/>
      <c r="FEZ56" s="10"/>
      <c r="FFA56" s="10"/>
      <c r="FFB56" s="10"/>
      <c r="FFC56" s="10"/>
      <c r="FFD56" s="10"/>
      <c r="FFE56" s="10"/>
      <c r="FFF56" s="10"/>
      <c r="FFG56" s="10"/>
      <c r="FFH56" s="10"/>
      <c r="FFI56" s="10"/>
      <c r="FFJ56" s="10"/>
      <c r="FFK56" s="10"/>
      <c r="FFL56" s="10"/>
      <c r="FFM56" s="10"/>
      <c r="FFN56" s="10"/>
      <c r="FFO56" s="10"/>
      <c r="FFP56" s="10"/>
      <c r="FFQ56" s="10"/>
      <c r="FFR56" s="10"/>
      <c r="FFS56" s="10"/>
      <c r="FFT56" s="10"/>
      <c r="FFU56" s="10"/>
      <c r="FFV56" s="10"/>
      <c r="FFW56" s="10"/>
      <c r="FFX56" s="10"/>
      <c r="FFY56" s="10"/>
      <c r="FFZ56" s="10"/>
      <c r="FGA56" s="10"/>
      <c r="FGB56" s="10"/>
      <c r="FGC56" s="10"/>
      <c r="FGD56" s="10"/>
      <c r="FGE56" s="10"/>
      <c r="FGF56" s="10"/>
      <c r="FGG56" s="10"/>
      <c r="FGH56" s="10"/>
      <c r="FGI56" s="10"/>
      <c r="FGJ56" s="10"/>
      <c r="FGK56" s="10"/>
      <c r="FGL56" s="10"/>
      <c r="FGM56" s="10"/>
      <c r="FGN56" s="10"/>
      <c r="FGO56" s="10"/>
      <c r="FGP56" s="10"/>
      <c r="FGQ56" s="10"/>
      <c r="FGR56" s="10"/>
      <c r="FGS56" s="10"/>
      <c r="FGT56" s="10"/>
      <c r="FGU56" s="10"/>
      <c r="FGV56" s="10"/>
      <c r="FGW56" s="10"/>
      <c r="FGX56" s="10"/>
      <c r="FGY56" s="10"/>
      <c r="FGZ56" s="10"/>
      <c r="FHA56" s="10"/>
      <c r="FHB56" s="10"/>
      <c r="FHC56" s="10"/>
      <c r="FHD56" s="10"/>
      <c r="FHE56" s="10"/>
      <c r="FHF56" s="10"/>
      <c r="FHG56" s="10"/>
      <c r="FHH56" s="10"/>
      <c r="FHI56" s="10"/>
      <c r="FHJ56" s="10"/>
      <c r="FHK56" s="10"/>
      <c r="FHL56" s="10"/>
      <c r="FHM56" s="10"/>
      <c r="FHN56" s="10"/>
      <c r="FHO56" s="10"/>
      <c r="FHP56" s="10"/>
      <c r="FHQ56" s="10"/>
      <c r="FHR56" s="10"/>
      <c r="FHS56" s="10"/>
      <c r="FHT56" s="10"/>
      <c r="FHU56" s="10"/>
      <c r="FHV56" s="10"/>
      <c r="FHW56" s="10"/>
      <c r="FHX56" s="10"/>
      <c r="FHY56" s="10"/>
      <c r="FHZ56" s="10"/>
      <c r="FIA56" s="10"/>
      <c r="FIB56" s="10"/>
      <c r="FIC56" s="10"/>
      <c r="FID56" s="10"/>
      <c r="FIE56" s="10"/>
      <c r="FIF56" s="10"/>
      <c r="FIG56" s="10"/>
      <c r="FIH56" s="10"/>
      <c r="FII56" s="10"/>
      <c r="FIJ56" s="10"/>
      <c r="FIK56" s="10"/>
      <c r="FIL56" s="10"/>
      <c r="FIM56" s="10"/>
      <c r="FIN56" s="10"/>
      <c r="FIO56" s="10"/>
      <c r="FIP56" s="10"/>
      <c r="FIQ56" s="10"/>
      <c r="FIR56" s="10"/>
      <c r="FIS56" s="10"/>
      <c r="FIT56" s="10"/>
      <c r="FIU56" s="10"/>
      <c r="FIV56" s="10"/>
      <c r="FIW56" s="10"/>
      <c r="FIX56" s="10"/>
      <c r="FIY56" s="10"/>
      <c r="FIZ56" s="10"/>
      <c r="FJA56" s="10"/>
      <c r="FJB56" s="10"/>
      <c r="FJC56" s="10"/>
      <c r="FJD56" s="10"/>
      <c r="FJE56" s="10"/>
      <c r="FJF56" s="10"/>
      <c r="FJG56" s="10"/>
      <c r="FJH56" s="10"/>
      <c r="FJI56" s="10"/>
      <c r="FJJ56" s="10"/>
      <c r="FJK56" s="10"/>
      <c r="FJL56" s="10"/>
      <c r="FJM56" s="10"/>
      <c r="FJN56" s="10"/>
      <c r="FJO56" s="10"/>
      <c r="FJP56" s="10"/>
      <c r="FJQ56" s="10"/>
      <c r="FJR56" s="10"/>
      <c r="FJS56" s="10"/>
      <c r="FJT56" s="10"/>
      <c r="FJU56" s="10"/>
      <c r="FJV56" s="10"/>
      <c r="FJW56" s="10"/>
      <c r="FJX56" s="10"/>
      <c r="FJY56" s="10"/>
      <c r="FJZ56" s="10"/>
      <c r="FKA56" s="10"/>
      <c r="FKB56" s="10"/>
      <c r="FKC56" s="10"/>
      <c r="FKD56" s="10"/>
      <c r="FKE56" s="10"/>
      <c r="FKF56" s="10"/>
      <c r="FKG56" s="10"/>
      <c r="FKH56" s="10"/>
      <c r="FKI56" s="10"/>
      <c r="FKJ56" s="10"/>
      <c r="FKK56" s="10"/>
      <c r="FKL56" s="10"/>
      <c r="FKM56" s="10"/>
      <c r="FKN56" s="10"/>
      <c r="FKO56" s="10"/>
      <c r="FKP56" s="10"/>
      <c r="FKQ56" s="10"/>
      <c r="FKR56" s="10"/>
      <c r="FKS56" s="10"/>
      <c r="FKT56" s="10"/>
      <c r="FKU56" s="10"/>
      <c r="FKV56" s="10"/>
      <c r="FKW56" s="10"/>
      <c r="FKX56" s="10"/>
      <c r="FKY56" s="10"/>
      <c r="FKZ56" s="10"/>
      <c r="FLA56" s="10"/>
      <c r="FLB56" s="10"/>
      <c r="FLC56" s="10"/>
      <c r="FLD56" s="10"/>
      <c r="FLE56" s="10"/>
      <c r="FLF56" s="10"/>
      <c r="FLG56" s="10"/>
      <c r="FLH56" s="10"/>
      <c r="FLI56" s="10"/>
      <c r="FLJ56" s="10"/>
      <c r="FLK56" s="10"/>
      <c r="FLL56" s="10"/>
      <c r="FLM56" s="10"/>
      <c r="FLN56" s="10"/>
      <c r="FLO56" s="10"/>
      <c r="FLP56" s="10"/>
      <c r="FLQ56" s="10"/>
      <c r="FLR56" s="10"/>
      <c r="FLS56" s="10"/>
      <c r="FLT56" s="10"/>
      <c r="FLU56" s="10"/>
      <c r="FLV56" s="10"/>
      <c r="FLW56" s="10"/>
      <c r="FLX56" s="10"/>
      <c r="FLY56" s="10"/>
      <c r="FLZ56" s="10"/>
      <c r="FMA56" s="10"/>
      <c r="FMB56" s="10"/>
      <c r="FMC56" s="10"/>
      <c r="FMD56" s="10"/>
      <c r="FME56" s="10"/>
      <c r="FMF56" s="10"/>
      <c r="FMG56" s="10"/>
      <c r="FMH56" s="10"/>
      <c r="FMI56" s="10"/>
      <c r="FMJ56" s="10"/>
      <c r="FMK56" s="10"/>
      <c r="FML56" s="10"/>
      <c r="FMM56" s="10"/>
      <c r="FMN56" s="10"/>
      <c r="FMO56" s="10"/>
      <c r="FMP56" s="10"/>
      <c r="FMQ56" s="10"/>
      <c r="FMR56" s="10"/>
      <c r="FMS56" s="10"/>
      <c r="FMT56" s="10"/>
      <c r="FMU56" s="10"/>
      <c r="FMV56" s="10"/>
      <c r="FMW56" s="10"/>
      <c r="FMX56" s="10"/>
      <c r="FMY56" s="10"/>
      <c r="FMZ56" s="10"/>
      <c r="FNA56" s="10"/>
      <c r="FNB56" s="10"/>
      <c r="FNC56" s="10"/>
      <c r="FND56" s="10"/>
      <c r="FNE56" s="10"/>
      <c r="FNF56" s="10"/>
      <c r="FNG56" s="10"/>
      <c r="FNH56" s="10"/>
      <c r="FNI56" s="10"/>
      <c r="FNJ56" s="10"/>
      <c r="FNK56" s="10"/>
      <c r="FNL56" s="10"/>
      <c r="FNM56" s="10"/>
      <c r="FNN56" s="10"/>
      <c r="FNO56" s="10"/>
      <c r="FNP56" s="10"/>
      <c r="FNQ56" s="10"/>
      <c r="FNR56" s="10"/>
      <c r="FNS56" s="10"/>
      <c r="FNT56" s="10"/>
      <c r="FNU56" s="10"/>
      <c r="FNV56" s="10"/>
      <c r="FNW56" s="10"/>
      <c r="FNX56" s="10"/>
      <c r="FNY56" s="10"/>
      <c r="FNZ56" s="10"/>
      <c r="FOA56" s="10"/>
      <c r="FOB56" s="10"/>
      <c r="FOC56" s="10"/>
      <c r="FOD56" s="10"/>
      <c r="FOE56" s="10"/>
      <c r="FOF56" s="10"/>
      <c r="FOG56" s="10"/>
      <c r="FOH56" s="10"/>
      <c r="FOI56" s="10"/>
      <c r="FOJ56" s="10"/>
      <c r="FOK56" s="10"/>
      <c r="FOL56" s="10"/>
      <c r="FOM56" s="10"/>
      <c r="FON56" s="10"/>
      <c r="FOO56" s="10"/>
      <c r="FOP56" s="10"/>
      <c r="FOQ56" s="10"/>
      <c r="FOR56" s="10"/>
      <c r="FOS56" s="10"/>
      <c r="FOT56" s="10"/>
      <c r="FOU56" s="10"/>
      <c r="FOV56" s="10"/>
      <c r="FOW56" s="10"/>
      <c r="FOX56" s="10"/>
      <c r="FOY56" s="10"/>
      <c r="FOZ56" s="10"/>
      <c r="FPA56" s="10"/>
      <c r="FPB56" s="10"/>
      <c r="FPC56" s="10"/>
      <c r="FPD56" s="10"/>
      <c r="FPE56" s="10"/>
      <c r="FPF56" s="10"/>
      <c r="FPG56" s="10"/>
      <c r="FPH56" s="10"/>
      <c r="FPI56" s="10"/>
      <c r="FPJ56" s="10"/>
      <c r="FPK56" s="10"/>
      <c r="FPL56" s="10"/>
      <c r="FPM56" s="10"/>
      <c r="FPN56" s="10"/>
      <c r="FPO56" s="10"/>
      <c r="FPP56" s="10"/>
      <c r="FPQ56" s="10"/>
      <c r="FPR56" s="10"/>
      <c r="FPS56" s="10"/>
      <c r="FPT56" s="10"/>
      <c r="FPU56" s="10"/>
      <c r="FPV56" s="10"/>
      <c r="FPW56" s="10"/>
      <c r="FPX56" s="10"/>
      <c r="FPY56" s="10"/>
      <c r="FPZ56" s="10"/>
      <c r="FQA56" s="10"/>
      <c r="FQB56" s="10"/>
      <c r="FQC56" s="10"/>
      <c r="FQD56" s="10"/>
      <c r="FQE56" s="10"/>
      <c r="FQF56" s="10"/>
      <c r="FQG56" s="10"/>
      <c r="FQH56" s="10"/>
      <c r="FQI56" s="10"/>
      <c r="FQJ56" s="10"/>
      <c r="FQK56" s="10"/>
      <c r="FQL56" s="10"/>
      <c r="FQM56" s="10"/>
      <c r="FQN56" s="10"/>
      <c r="FQO56" s="10"/>
      <c r="FQP56" s="10"/>
      <c r="FQQ56" s="10"/>
      <c r="FQR56" s="10"/>
      <c r="FQS56" s="10"/>
      <c r="FQT56" s="10"/>
      <c r="FQU56" s="10"/>
      <c r="FQV56" s="10"/>
      <c r="FQW56" s="10"/>
      <c r="FQX56" s="10"/>
      <c r="FQY56" s="10"/>
      <c r="FQZ56" s="10"/>
      <c r="FRA56" s="10"/>
      <c r="FRB56" s="10"/>
      <c r="FRC56" s="10"/>
      <c r="FRD56" s="10"/>
      <c r="FRE56" s="10"/>
      <c r="FRF56" s="10"/>
      <c r="FRG56" s="10"/>
      <c r="FRH56" s="10"/>
      <c r="FRI56" s="10"/>
      <c r="FRJ56" s="10"/>
      <c r="FRK56" s="10"/>
      <c r="FRL56" s="10"/>
      <c r="FRM56" s="10"/>
      <c r="FRN56" s="10"/>
      <c r="FRO56" s="10"/>
      <c r="FRP56" s="10"/>
      <c r="FRQ56" s="10"/>
      <c r="FRR56" s="10"/>
      <c r="FRS56" s="10"/>
      <c r="FRT56" s="10"/>
      <c r="FRU56" s="10"/>
      <c r="FRV56" s="10"/>
      <c r="FRW56" s="10"/>
      <c r="FRX56" s="10"/>
      <c r="FRY56" s="10"/>
      <c r="FRZ56" s="10"/>
      <c r="FSA56" s="10"/>
      <c r="FSB56" s="10"/>
      <c r="FSC56" s="10"/>
      <c r="FSD56" s="10"/>
      <c r="FSE56" s="10"/>
      <c r="FSF56" s="10"/>
      <c r="FSG56" s="10"/>
      <c r="FSH56" s="10"/>
      <c r="FSI56" s="10"/>
      <c r="FSJ56" s="10"/>
      <c r="FSK56" s="10"/>
      <c r="FSL56" s="10"/>
      <c r="FSM56" s="10"/>
      <c r="FSN56" s="10"/>
      <c r="FSO56" s="10"/>
      <c r="FSP56" s="10"/>
      <c r="FSQ56" s="10"/>
      <c r="FSR56" s="10"/>
      <c r="FSS56" s="10"/>
      <c r="FST56" s="10"/>
      <c r="FSU56" s="10"/>
      <c r="FSV56" s="10"/>
      <c r="FSW56" s="10"/>
      <c r="FSX56" s="10"/>
      <c r="FSY56" s="10"/>
      <c r="FSZ56" s="10"/>
      <c r="FTA56" s="10"/>
      <c r="FTB56" s="10"/>
      <c r="FTC56" s="10"/>
      <c r="FTD56" s="10"/>
      <c r="FTE56" s="10"/>
      <c r="FTF56" s="10"/>
      <c r="FTG56" s="10"/>
      <c r="FTH56" s="10"/>
      <c r="FTI56" s="10"/>
      <c r="FTJ56" s="10"/>
      <c r="FTK56" s="10"/>
      <c r="FTL56" s="10"/>
      <c r="FTM56" s="10"/>
      <c r="FTN56" s="10"/>
      <c r="FTO56" s="10"/>
      <c r="FTP56" s="10"/>
      <c r="FTQ56" s="10"/>
      <c r="FTR56" s="10"/>
      <c r="FTS56" s="10"/>
      <c r="FTT56" s="10"/>
      <c r="FTU56" s="10"/>
      <c r="FTV56" s="10"/>
      <c r="FTW56" s="10"/>
      <c r="FTX56" s="10"/>
      <c r="FTY56" s="10"/>
      <c r="FTZ56" s="10"/>
      <c r="FUA56" s="10"/>
      <c r="FUB56" s="10"/>
      <c r="FUC56" s="10"/>
      <c r="FUD56" s="10"/>
      <c r="FUE56" s="10"/>
      <c r="FUF56" s="10"/>
      <c r="FUG56" s="10"/>
      <c r="FUH56" s="10"/>
      <c r="FUI56" s="10"/>
      <c r="FUJ56" s="10"/>
      <c r="FUK56" s="10"/>
      <c r="FUL56" s="10"/>
      <c r="FUM56" s="10"/>
      <c r="FUN56" s="10"/>
      <c r="FUO56" s="10"/>
      <c r="FUP56" s="10"/>
      <c r="FUQ56" s="10"/>
      <c r="FUR56" s="10"/>
      <c r="FUS56" s="10"/>
      <c r="FUT56" s="10"/>
      <c r="FUU56" s="10"/>
      <c r="FUV56" s="10"/>
      <c r="FUW56" s="10"/>
      <c r="FUX56" s="10"/>
      <c r="FUY56" s="10"/>
      <c r="FUZ56" s="10"/>
      <c r="FVA56" s="10"/>
      <c r="FVB56" s="10"/>
      <c r="FVC56" s="10"/>
      <c r="FVD56" s="10"/>
      <c r="FVE56" s="10"/>
      <c r="FVF56" s="10"/>
      <c r="FVG56" s="10"/>
      <c r="FVH56" s="10"/>
      <c r="FVI56" s="10"/>
      <c r="FVJ56" s="10"/>
      <c r="FVK56" s="10"/>
      <c r="FVL56" s="10"/>
      <c r="FVM56" s="10"/>
      <c r="FVN56" s="10"/>
      <c r="FVO56" s="10"/>
      <c r="FVP56" s="10"/>
      <c r="FVQ56" s="10"/>
      <c r="FVR56" s="10"/>
      <c r="FVS56" s="10"/>
      <c r="FVT56" s="10"/>
      <c r="FVU56" s="10"/>
      <c r="FVV56" s="10"/>
      <c r="FVW56" s="10"/>
      <c r="FVX56" s="10"/>
      <c r="FVY56" s="10"/>
      <c r="FVZ56" s="10"/>
      <c r="FWA56" s="10"/>
      <c r="FWB56" s="10"/>
      <c r="FWC56" s="10"/>
      <c r="FWD56" s="10"/>
      <c r="FWE56" s="10"/>
      <c r="FWF56" s="10"/>
      <c r="FWG56" s="10"/>
      <c r="FWH56" s="10"/>
      <c r="FWI56" s="10"/>
      <c r="FWJ56" s="10"/>
      <c r="FWK56" s="10"/>
      <c r="FWL56" s="10"/>
      <c r="FWM56" s="10"/>
      <c r="FWN56" s="10"/>
      <c r="FWO56" s="10"/>
      <c r="FWP56" s="10"/>
      <c r="FWQ56" s="10"/>
      <c r="FWR56" s="10"/>
      <c r="FWS56" s="10"/>
      <c r="FWT56" s="10"/>
      <c r="FWU56" s="10"/>
      <c r="FWV56" s="10"/>
      <c r="FWW56" s="10"/>
      <c r="FWX56" s="10"/>
      <c r="FWY56" s="10"/>
      <c r="FWZ56" s="10"/>
      <c r="FXA56" s="10"/>
      <c r="FXB56" s="10"/>
      <c r="FXC56" s="10"/>
      <c r="FXD56" s="10"/>
      <c r="FXE56" s="10"/>
      <c r="FXF56" s="10"/>
      <c r="FXG56" s="10"/>
      <c r="FXH56" s="10"/>
      <c r="FXI56" s="10"/>
      <c r="FXJ56" s="10"/>
      <c r="FXK56" s="10"/>
      <c r="FXL56" s="10"/>
      <c r="FXM56" s="10"/>
      <c r="FXN56" s="10"/>
      <c r="FXO56" s="10"/>
      <c r="FXP56" s="10"/>
      <c r="FXQ56" s="10"/>
      <c r="FXR56" s="10"/>
      <c r="FXS56" s="10"/>
      <c r="FXT56" s="10"/>
      <c r="FXU56" s="10"/>
      <c r="FXV56" s="10"/>
      <c r="FXW56" s="10"/>
      <c r="FXX56" s="10"/>
      <c r="FXY56" s="10"/>
      <c r="FXZ56" s="10"/>
      <c r="FYA56" s="10"/>
      <c r="FYB56" s="10"/>
      <c r="FYC56" s="10"/>
      <c r="FYD56" s="10"/>
      <c r="FYE56" s="10"/>
      <c r="FYF56" s="10"/>
      <c r="FYG56" s="10"/>
      <c r="FYH56" s="10"/>
      <c r="FYI56" s="10"/>
      <c r="FYJ56" s="10"/>
      <c r="FYK56" s="10"/>
      <c r="FYL56" s="10"/>
      <c r="FYM56" s="10"/>
      <c r="FYN56" s="10"/>
      <c r="FYO56" s="10"/>
      <c r="FYP56" s="10"/>
      <c r="FYQ56" s="10"/>
      <c r="FYR56" s="10"/>
      <c r="FYS56" s="10"/>
      <c r="FYT56" s="10"/>
      <c r="FYU56" s="10"/>
      <c r="FYV56" s="10"/>
      <c r="FYW56" s="10"/>
      <c r="FYX56" s="10"/>
      <c r="FYY56" s="10"/>
      <c r="FYZ56" s="10"/>
      <c r="FZA56" s="10"/>
      <c r="FZB56" s="10"/>
      <c r="FZC56" s="10"/>
      <c r="FZD56" s="10"/>
      <c r="FZE56" s="10"/>
      <c r="FZF56" s="10"/>
      <c r="FZG56" s="10"/>
      <c r="FZH56" s="10"/>
      <c r="FZI56" s="10"/>
      <c r="FZJ56" s="10"/>
      <c r="FZK56" s="10"/>
      <c r="FZL56" s="10"/>
      <c r="FZM56" s="10"/>
      <c r="FZN56" s="10"/>
      <c r="FZO56" s="10"/>
      <c r="FZP56" s="10"/>
      <c r="FZQ56" s="10"/>
      <c r="FZR56" s="10"/>
      <c r="FZS56" s="10"/>
      <c r="FZT56" s="10"/>
      <c r="FZU56" s="10"/>
      <c r="FZV56" s="10"/>
      <c r="FZW56" s="10"/>
      <c r="FZX56" s="10"/>
      <c r="FZY56" s="10"/>
      <c r="FZZ56" s="10"/>
      <c r="GAA56" s="10"/>
      <c r="GAB56" s="10"/>
      <c r="GAC56" s="10"/>
      <c r="GAD56" s="10"/>
      <c r="GAE56" s="10"/>
      <c r="GAF56" s="10"/>
      <c r="GAG56" s="10"/>
      <c r="GAH56" s="10"/>
      <c r="GAI56" s="10"/>
      <c r="GAJ56" s="10"/>
      <c r="GAK56" s="10"/>
      <c r="GAL56" s="10"/>
      <c r="GAM56" s="10"/>
      <c r="GAN56" s="10"/>
      <c r="GAO56" s="10"/>
      <c r="GAP56" s="10"/>
      <c r="GAQ56" s="10"/>
      <c r="GAR56" s="10"/>
      <c r="GAS56" s="10"/>
      <c r="GAT56" s="10"/>
      <c r="GAU56" s="10"/>
      <c r="GAV56" s="10"/>
      <c r="GAW56" s="10"/>
      <c r="GAX56" s="10"/>
      <c r="GAY56" s="10"/>
      <c r="GAZ56" s="10"/>
      <c r="GBA56" s="10"/>
      <c r="GBB56" s="10"/>
      <c r="GBC56" s="10"/>
      <c r="GBD56" s="10"/>
      <c r="GBE56" s="10"/>
      <c r="GBF56" s="10"/>
      <c r="GBG56" s="10"/>
      <c r="GBH56" s="10"/>
      <c r="GBI56" s="10"/>
      <c r="GBJ56" s="10"/>
      <c r="GBK56" s="10"/>
      <c r="GBL56" s="10"/>
      <c r="GBM56" s="10"/>
      <c r="GBN56" s="10"/>
      <c r="GBO56" s="10"/>
      <c r="GBP56" s="10"/>
      <c r="GBQ56" s="10"/>
      <c r="GBR56" s="10"/>
      <c r="GBS56" s="10"/>
      <c r="GBT56" s="10"/>
      <c r="GBU56" s="10"/>
      <c r="GBV56" s="10"/>
      <c r="GBW56" s="10"/>
      <c r="GBX56" s="10"/>
      <c r="GBY56" s="10"/>
      <c r="GBZ56" s="10"/>
      <c r="GCA56" s="10"/>
      <c r="GCB56" s="10"/>
      <c r="GCC56" s="10"/>
      <c r="GCD56" s="10"/>
      <c r="GCE56" s="10"/>
      <c r="GCF56" s="10"/>
      <c r="GCG56" s="10"/>
      <c r="GCH56" s="10"/>
      <c r="GCI56" s="10"/>
      <c r="GCJ56" s="10"/>
      <c r="GCK56" s="10"/>
      <c r="GCL56" s="10"/>
      <c r="GCM56" s="10"/>
      <c r="GCN56" s="10"/>
      <c r="GCO56" s="10"/>
      <c r="GCP56" s="10"/>
      <c r="GCQ56" s="10"/>
      <c r="GCR56" s="10"/>
      <c r="GCS56" s="10"/>
      <c r="GCT56" s="10"/>
      <c r="GCU56" s="10"/>
      <c r="GCV56" s="10"/>
      <c r="GCW56" s="10"/>
      <c r="GCX56" s="10"/>
      <c r="GCY56" s="10"/>
      <c r="GCZ56" s="10"/>
      <c r="GDA56" s="10"/>
      <c r="GDB56" s="10"/>
      <c r="GDC56" s="10"/>
      <c r="GDD56" s="10"/>
      <c r="GDE56" s="10"/>
      <c r="GDF56" s="10"/>
      <c r="GDG56" s="10"/>
      <c r="GDH56" s="10"/>
      <c r="GDI56" s="10"/>
      <c r="GDJ56" s="10"/>
      <c r="GDK56" s="10"/>
      <c r="GDL56" s="10"/>
      <c r="GDM56" s="10"/>
      <c r="GDN56" s="10"/>
      <c r="GDO56" s="10"/>
      <c r="GDP56" s="10"/>
      <c r="GDQ56" s="10"/>
      <c r="GDR56" s="10"/>
      <c r="GDS56" s="10"/>
      <c r="GDT56" s="10"/>
      <c r="GDU56" s="10"/>
      <c r="GDV56" s="10"/>
      <c r="GDW56" s="10"/>
      <c r="GDX56" s="10"/>
      <c r="GDY56" s="10"/>
      <c r="GDZ56" s="10"/>
      <c r="GEA56" s="10"/>
      <c r="GEB56" s="10"/>
      <c r="GEC56" s="10"/>
      <c r="GED56" s="10"/>
      <c r="GEE56" s="10"/>
      <c r="GEF56" s="10"/>
      <c r="GEG56" s="10"/>
      <c r="GEH56" s="10"/>
      <c r="GEI56" s="10"/>
      <c r="GEJ56" s="10"/>
      <c r="GEK56" s="10"/>
      <c r="GEL56" s="10"/>
      <c r="GEM56" s="10"/>
      <c r="GEN56" s="10"/>
      <c r="GEO56" s="10"/>
      <c r="GEP56" s="10"/>
      <c r="GEQ56" s="10"/>
      <c r="GER56" s="10"/>
      <c r="GES56" s="10"/>
      <c r="GET56" s="10"/>
      <c r="GEU56" s="10"/>
      <c r="GEV56" s="10"/>
      <c r="GEW56" s="10"/>
      <c r="GEX56" s="10"/>
      <c r="GEY56" s="10"/>
      <c r="GEZ56" s="10"/>
      <c r="GFA56" s="10"/>
      <c r="GFB56" s="10"/>
      <c r="GFC56" s="10"/>
      <c r="GFD56" s="10"/>
      <c r="GFE56" s="10"/>
      <c r="GFF56" s="10"/>
      <c r="GFG56" s="10"/>
      <c r="GFH56" s="10"/>
      <c r="GFI56" s="10"/>
      <c r="GFJ56" s="10"/>
      <c r="GFK56" s="10"/>
      <c r="GFL56" s="10"/>
      <c r="GFM56" s="10"/>
      <c r="GFN56" s="10"/>
      <c r="GFO56" s="10"/>
      <c r="GFP56" s="10"/>
      <c r="GFQ56" s="10"/>
      <c r="GFR56" s="10"/>
      <c r="GFS56" s="10"/>
      <c r="GFT56" s="10"/>
      <c r="GFU56" s="10"/>
      <c r="GFV56" s="10"/>
      <c r="GFW56" s="10"/>
      <c r="GFX56" s="10"/>
      <c r="GFY56" s="10"/>
      <c r="GFZ56" s="10"/>
      <c r="GGA56" s="10"/>
      <c r="GGB56" s="10"/>
      <c r="GGC56" s="10"/>
      <c r="GGD56" s="10"/>
      <c r="GGE56" s="10"/>
      <c r="GGF56" s="10"/>
      <c r="GGG56" s="10"/>
      <c r="GGH56" s="10"/>
      <c r="GGI56" s="10"/>
      <c r="GGJ56" s="10"/>
      <c r="GGK56" s="10"/>
      <c r="GGL56" s="10"/>
      <c r="GGM56" s="10"/>
      <c r="GGN56" s="10"/>
      <c r="GGO56" s="10"/>
      <c r="GGP56" s="10"/>
      <c r="GGQ56" s="10"/>
      <c r="GGR56" s="10"/>
      <c r="GGS56" s="10"/>
      <c r="GGT56" s="10"/>
      <c r="GGU56" s="10"/>
      <c r="GGV56" s="10"/>
      <c r="GGW56" s="10"/>
      <c r="GGX56" s="10"/>
      <c r="GGY56" s="10"/>
      <c r="GGZ56" s="10"/>
      <c r="GHA56" s="10"/>
      <c r="GHB56" s="10"/>
      <c r="GHC56" s="10"/>
      <c r="GHD56" s="10"/>
      <c r="GHE56" s="10"/>
      <c r="GHF56" s="10"/>
      <c r="GHG56" s="10"/>
      <c r="GHH56" s="10"/>
      <c r="GHI56" s="10"/>
      <c r="GHJ56" s="10"/>
      <c r="GHK56" s="10"/>
      <c r="GHL56" s="10"/>
      <c r="GHM56" s="10"/>
      <c r="GHN56" s="10"/>
      <c r="GHO56" s="10"/>
      <c r="GHP56" s="10"/>
      <c r="GHQ56" s="10"/>
      <c r="GHR56" s="10"/>
      <c r="GHS56" s="10"/>
      <c r="GHT56" s="10"/>
      <c r="GHU56" s="10"/>
      <c r="GHV56" s="10"/>
      <c r="GHW56" s="10"/>
      <c r="GHX56" s="10"/>
      <c r="GHY56" s="10"/>
      <c r="GHZ56" s="10"/>
      <c r="GIA56" s="10"/>
      <c r="GIB56" s="10"/>
      <c r="GIC56" s="10"/>
      <c r="GID56" s="10"/>
      <c r="GIE56" s="10"/>
      <c r="GIF56" s="10"/>
      <c r="GIG56" s="10"/>
      <c r="GIH56" s="10"/>
      <c r="GII56" s="10"/>
      <c r="GIJ56" s="10"/>
      <c r="GIK56" s="10"/>
      <c r="GIL56" s="10"/>
      <c r="GIM56" s="10"/>
      <c r="GIN56" s="10"/>
      <c r="GIO56" s="10"/>
      <c r="GIP56" s="10"/>
      <c r="GIQ56" s="10"/>
      <c r="GIR56" s="10"/>
      <c r="GIS56" s="10"/>
      <c r="GIT56" s="10"/>
      <c r="GIU56" s="10"/>
      <c r="GIV56" s="10"/>
      <c r="GIW56" s="10"/>
      <c r="GIX56" s="10"/>
      <c r="GIY56" s="10"/>
      <c r="GIZ56" s="10"/>
      <c r="GJA56" s="10"/>
      <c r="GJB56" s="10"/>
      <c r="GJC56" s="10"/>
      <c r="GJD56" s="10"/>
      <c r="GJE56" s="10"/>
      <c r="GJF56" s="10"/>
      <c r="GJG56" s="10"/>
      <c r="GJH56" s="10"/>
      <c r="GJI56" s="10"/>
      <c r="GJJ56" s="10"/>
      <c r="GJK56" s="10"/>
      <c r="GJL56" s="10"/>
      <c r="GJM56" s="10"/>
      <c r="GJN56" s="10"/>
      <c r="GJO56" s="10"/>
      <c r="GJP56" s="10"/>
      <c r="GJQ56" s="10"/>
      <c r="GJR56" s="10"/>
      <c r="GJS56" s="10"/>
      <c r="GJT56" s="10"/>
      <c r="GJU56" s="10"/>
      <c r="GJV56" s="10"/>
      <c r="GJW56" s="10"/>
      <c r="GJX56" s="10"/>
      <c r="GJY56" s="10"/>
      <c r="GJZ56" s="10"/>
      <c r="GKA56" s="10"/>
      <c r="GKB56" s="10"/>
      <c r="GKC56" s="10"/>
      <c r="GKD56" s="10"/>
      <c r="GKE56" s="10"/>
      <c r="GKF56" s="10"/>
      <c r="GKG56" s="10"/>
      <c r="GKH56" s="10"/>
      <c r="GKI56" s="10"/>
      <c r="GKJ56" s="10"/>
      <c r="GKK56" s="10"/>
      <c r="GKL56" s="10"/>
      <c r="GKM56" s="10"/>
      <c r="GKN56" s="10"/>
      <c r="GKO56" s="10"/>
      <c r="GKP56" s="10"/>
      <c r="GKQ56" s="10"/>
      <c r="GKR56" s="10"/>
      <c r="GKS56" s="10"/>
      <c r="GKT56" s="10"/>
      <c r="GKU56" s="10"/>
      <c r="GKV56" s="10"/>
      <c r="GKW56" s="10"/>
      <c r="GKX56" s="10"/>
      <c r="GKY56" s="10"/>
      <c r="GKZ56" s="10"/>
      <c r="GLA56" s="10"/>
      <c r="GLB56" s="10"/>
      <c r="GLC56" s="10"/>
      <c r="GLD56" s="10"/>
      <c r="GLE56" s="10"/>
      <c r="GLF56" s="10"/>
      <c r="GLG56" s="10"/>
      <c r="GLH56" s="10"/>
      <c r="GLI56" s="10"/>
      <c r="GLJ56" s="10"/>
      <c r="GLK56" s="10"/>
      <c r="GLL56" s="10"/>
      <c r="GLM56" s="10"/>
      <c r="GLN56" s="10"/>
      <c r="GLO56" s="10"/>
      <c r="GLP56" s="10"/>
      <c r="GLQ56" s="10"/>
      <c r="GLR56" s="10"/>
      <c r="GLS56" s="10"/>
      <c r="GLT56" s="10"/>
      <c r="GLU56" s="10"/>
      <c r="GLV56" s="10"/>
      <c r="GLW56" s="10"/>
      <c r="GLX56" s="10"/>
      <c r="GLY56" s="10"/>
      <c r="GLZ56" s="10"/>
      <c r="GMA56" s="10"/>
      <c r="GMB56" s="10"/>
      <c r="GMC56" s="10"/>
      <c r="GMD56" s="10"/>
      <c r="GME56" s="10"/>
      <c r="GMF56" s="10"/>
      <c r="GMG56" s="10"/>
      <c r="GMH56" s="10"/>
      <c r="GMI56" s="10"/>
      <c r="GMJ56" s="10"/>
      <c r="GMK56" s="10"/>
      <c r="GML56" s="10"/>
      <c r="GMM56" s="10"/>
      <c r="GMN56" s="10"/>
      <c r="GMO56" s="10"/>
      <c r="GMP56" s="10"/>
      <c r="GMQ56" s="10"/>
      <c r="GMR56" s="10"/>
      <c r="GMS56" s="10"/>
      <c r="GMT56" s="10"/>
      <c r="GMU56" s="10"/>
      <c r="GMV56" s="10"/>
      <c r="GMW56" s="10"/>
      <c r="GMX56" s="10"/>
      <c r="GMY56" s="10"/>
      <c r="GMZ56" s="10"/>
      <c r="GNA56" s="10"/>
      <c r="GNB56" s="10"/>
      <c r="GNC56" s="10"/>
      <c r="GND56" s="10"/>
      <c r="GNE56" s="10"/>
      <c r="GNF56" s="10"/>
      <c r="GNG56" s="10"/>
      <c r="GNH56" s="10"/>
      <c r="GNI56" s="10"/>
      <c r="GNJ56" s="10"/>
      <c r="GNK56" s="10"/>
      <c r="GNL56" s="10"/>
      <c r="GNM56" s="10"/>
      <c r="GNN56" s="10"/>
      <c r="GNO56" s="10"/>
      <c r="GNP56" s="10"/>
      <c r="GNQ56" s="10"/>
      <c r="GNR56" s="10"/>
      <c r="GNS56" s="10"/>
      <c r="GNT56" s="10"/>
      <c r="GNU56" s="10"/>
      <c r="GNV56" s="10"/>
      <c r="GNW56" s="10"/>
      <c r="GNX56" s="10"/>
      <c r="GNY56" s="10"/>
      <c r="GNZ56" s="10"/>
      <c r="GOA56" s="10"/>
      <c r="GOB56" s="10"/>
      <c r="GOC56" s="10"/>
      <c r="GOD56" s="10"/>
      <c r="GOE56" s="10"/>
      <c r="GOF56" s="10"/>
      <c r="GOG56" s="10"/>
      <c r="GOH56" s="10"/>
      <c r="GOI56" s="10"/>
      <c r="GOJ56" s="10"/>
      <c r="GOK56" s="10"/>
      <c r="GOL56" s="10"/>
      <c r="GOM56" s="10"/>
      <c r="GON56" s="10"/>
      <c r="GOO56" s="10"/>
      <c r="GOP56" s="10"/>
      <c r="GOQ56" s="10"/>
      <c r="GOR56" s="10"/>
      <c r="GOS56" s="10"/>
      <c r="GOT56" s="10"/>
      <c r="GOU56" s="10"/>
      <c r="GOV56" s="10"/>
      <c r="GOW56" s="10"/>
      <c r="GOX56" s="10"/>
      <c r="GOY56" s="10"/>
      <c r="GOZ56" s="10"/>
      <c r="GPA56" s="10"/>
      <c r="GPB56" s="10"/>
      <c r="GPC56" s="10"/>
      <c r="GPD56" s="10"/>
      <c r="GPE56" s="10"/>
      <c r="GPF56" s="10"/>
      <c r="GPG56" s="10"/>
      <c r="GPH56" s="10"/>
      <c r="GPI56" s="10"/>
      <c r="GPJ56" s="10"/>
      <c r="GPK56" s="10"/>
      <c r="GPL56" s="10"/>
      <c r="GPM56" s="10"/>
      <c r="GPN56" s="10"/>
      <c r="GPO56" s="10"/>
      <c r="GPP56" s="10"/>
      <c r="GPQ56" s="10"/>
      <c r="GPR56" s="10"/>
      <c r="GPS56" s="10"/>
      <c r="GPT56" s="10"/>
      <c r="GPU56" s="10"/>
      <c r="GPV56" s="10"/>
      <c r="GPW56" s="10"/>
      <c r="GPX56" s="10"/>
      <c r="GPY56" s="10"/>
      <c r="GPZ56" s="10"/>
      <c r="GQA56" s="10"/>
      <c r="GQB56" s="10"/>
      <c r="GQC56" s="10"/>
      <c r="GQD56" s="10"/>
      <c r="GQE56" s="10"/>
      <c r="GQF56" s="10"/>
      <c r="GQG56" s="10"/>
      <c r="GQH56" s="10"/>
      <c r="GQI56" s="10"/>
      <c r="GQJ56" s="10"/>
      <c r="GQK56" s="10"/>
      <c r="GQL56" s="10"/>
      <c r="GQM56" s="10"/>
      <c r="GQN56" s="10"/>
      <c r="GQO56" s="10"/>
      <c r="GQP56" s="10"/>
      <c r="GQQ56" s="10"/>
      <c r="GQR56" s="10"/>
      <c r="GQS56" s="10"/>
      <c r="GQT56" s="10"/>
      <c r="GQU56" s="10"/>
      <c r="GQV56" s="10"/>
      <c r="GQW56" s="10"/>
      <c r="GQX56" s="10"/>
      <c r="GQY56" s="10"/>
      <c r="GQZ56" s="10"/>
      <c r="GRA56" s="10"/>
      <c r="GRB56" s="10"/>
      <c r="GRC56" s="10"/>
      <c r="GRD56" s="10"/>
      <c r="GRE56" s="10"/>
      <c r="GRF56" s="10"/>
      <c r="GRG56" s="10"/>
      <c r="GRH56" s="10"/>
      <c r="GRI56" s="10"/>
      <c r="GRJ56" s="10"/>
      <c r="GRK56" s="10"/>
      <c r="GRL56" s="10"/>
      <c r="GRM56" s="10"/>
      <c r="GRN56" s="10"/>
      <c r="GRO56" s="10"/>
      <c r="GRP56" s="10"/>
      <c r="GRQ56" s="10"/>
      <c r="GRR56" s="10"/>
      <c r="GRS56" s="10"/>
      <c r="GRT56" s="10"/>
      <c r="GRU56" s="10"/>
      <c r="GRV56" s="10"/>
      <c r="GRW56" s="10"/>
      <c r="GRX56" s="10"/>
      <c r="GRY56" s="10"/>
      <c r="GRZ56" s="10"/>
      <c r="GSA56" s="10"/>
      <c r="GSB56" s="10"/>
      <c r="GSC56" s="10"/>
      <c r="GSD56" s="10"/>
      <c r="GSE56" s="10"/>
      <c r="GSF56" s="10"/>
      <c r="GSG56" s="10"/>
      <c r="GSH56" s="10"/>
      <c r="GSI56" s="10"/>
      <c r="GSJ56" s="10"/>
      <c r="GSK56" s="10"/>
      <c r="GSL56" s="10"/>
      <c r="GSM56" s="10"/>
      <c r="GSN56" s="10"/>
      <c r="GSO56" s="10"/>
      <c r="GSP56" s="10"/>
      <c r="GSQ56" s="10"/>
      <c r="GSR56" s="10"/>
      <c r="GSS56" s="10"/>
      <c r="GST56" s="10"/>
      <c r="GSU56" s="10"/>
      <c r="GSV56" s="10"/>
      <c r="GSW56" s="10"/>
      <c r="GSX56" s="10"/>
      <c r="GSY56" s="10"/>
      <c r="GSZ56" s="10"/>
      <c r="GTA56" s="10"/>
      <c r="GTB56" s="10"/>
      <c r="GTC56" s="10"/>
      <c r="GTD56" s="10"/>
      <c r="GTE56" s="10"/>
      <c r="GTF56" s="10"/>
      <c r="GTG56" s="10"/>
      <c r="GTH56" s="10"/>
      <c r="GTI56" s="10"/>
      <c r="GTJ56" s="10"/>
      <c r="GTK56" s="10"/>
      <c r="GTL56" s="10"/>
      <c r="GTM56" s="10"/>
      <c r="GTN56" s="10"/>
      <c r="GTO56" s="10"/>
      <c r="GTP56" s="10"/>
      <c r="GTQ56" s="10"/>
      <c r="GTR56" s="10"/>
      <c r="GTS56" s="10"/>
      <c r="GTT56" s="10"/>
      <c r="GTU56" s="10"/>
      <c r="GTV56" s="10"/>
      <c r="GTW56" s="10"/>
      <c r="GTX56" s="10"/>
      <c r="GTY56" s="10"/>
      <c r="GTZ56" s="10"/>
      <c r="GUA56" s="10"/>
      <c r="GUB56" s="10"/>
      <c r="GUC56" s="10"/>
      <c r="GUD56" s="10"/>
      <c r="GUE56" s="10"/>
      <c r="GUF56" s="10"/>
      <c r="GUG56" s="10"/>
      <c r="GUH56" s="10"/>
      <c r="GUI56" s="10"/>
      <c r="GUJ56" s="10"/>
      <c r="GUK56" s="10"/>
      <c r="GUL56" s="10"/>
      <c r="GUM56" s="10"/>
      <c r="GUN56" s="10"/>
      <c r="GUO56" s="10"/>
      <c r="GUP56" s="10"/>
      <c r="GUQ56" s="10"/>
      <c r="GUR56" s="10"/>
      <c r="GUS56" s="10"/>
      <c r="GUT56" s="10"/>
      <c r="GUU56" s="10"/>
      <c r="GUV56" s="10"/>
      <c r="GUW56" s="10"/>
      <c r="GUX56" s="10"/>
      <c r="GUY56" s="10"/>
      <c r="GUZ56" s="10"/>
      <c r="GVA56" s="10"/>
      <c r="GVB56" s="10"/>
      <c r="GVC56" s="10"/>
      <c r="GVD56" s="10"/>
      <c r="GVE56" s="10"/>
      <c r="GVF56" s="10"/>
      <c r="GVG56" s="10"/>
      <c r="GVH56" s="10"/>
      <c r="GVI56" s="10"/>
      <c r="GVJ56" s="10"/>
      <c r="GVK56" s="10"/>
      <c r="GVL56" s="10"/>
      <c r="GVM56" s="10"/>
      <c r="GVN56" s="10"/>
      <c r="GVO56" s="10"/>
      <c r="GVP56" s="10"/>
      <c r="GVQ56" s="10"/>
      <c r="GVR56" s="10"/>
      <c r="GVS56" s="10"/>
      <c r="GVT56" s="10"/>
      <c r="GVU56" s="10"/>
      <c r="GVV56" s="10"/>
      <c r="GVW56" s="10"/>
      <c r="GVX56" s="10"/>
      <c r="GVY56" s="10"/>
      <c r="GVZ56" s="10"/>
      <c r="GWA56" s="10"/>
      <c r="GWB56" s="10"/>
      <c r="GWC56" s="10"/>
      <c r="GWD56" s="10"/>
      <c r="GWE56" s="10"/>
      <c r="GWF56" s="10"/>
      <c r="GWG56" s="10"/>
      <c r="GWH56" s="10"/>
      <c r="GWI56" s="10"/>
      <c r="GWJ56" s="10"/>
      <c r="GWK56" s="10"/>
      <c r="GWL56" s="10"/>
      <c r="GWM56" s="10"/>
      <c r="GWN56" s="10"/>
      <c r="GWO56" s="10"/>
      <c r="GWP56" s="10"/>
      <c r="GWQ56" s="10"/>
      <c r="GWR56" s="10"/>
      <c r="GWS56" s="10"/>
      <c r="GWT56" s="10"/>
      <c r="GWU56" s="10"/>
      <c r="GWV56" s="10"/>
      <c r="GWW56" s="10"/>
      <c r="GWX56" s="10"/>
      <c r="GWY56" s="10"/>
      <c r="GWZ56" s="10"/>
      <c r="GXA56" s="10"/>
      <c r="GXB56" s="10"/>
      <c r="GXC56" s="10"/>
      <c r="GXD56" s="10"/>
      <c r="GXE56" s="10"/>
      <c r="GXF56" s="10"/>
      <c r="GXG56" s="10"/>
      <c r="GXH56" s="10"/>
      <c r="GXI56" s="10"/>
      <c r="GXJ56" s="10"/>
      <c r="GXK56" s="10"/>
      <c r="GXL56" s="10"/>
      <c r="GXM56" s="10"/>
      <c r="GXN56" s="10"/>
      <c r="GXO56" s="10"/>
      <c r="GXP56" s="10"/>
      <c r="GXQ56" s="10"/>
      <c r="GXR56" s="10"/>
      <c r="GXS56" s="10"/>
      <c r="GXT56" s="10"/>
      <c r="GXU56" s="10"/>
      <c r="GXV56" s="10"/>
      <c r="GXW56" s="10"/>
      <c r="GXX56" s="10"/>
      <c r="GXY56" s="10"/>
      <c r="GXZ56" s="10"/>
      <c r="GYA56" s="10"/>
      <c r="GYB56" s="10"/>
      <c r="GYC56" s="10"/>
      <c r="GYD56" s="10"/>
      <c r="GYE56" s="10"/>
      <c r="GYF56" s="10"/>
      <c r="GYG56" s="10"/>
      <c r="GYH56" s="10"/>
      <c r="GYI56" s="10"/>
      <c r="GYJ56" s="10"/>
      <c r="GYK56" s="10"/>
      <c r="GYL56" s="10"/>
      <c r="GYM56" s="10"/>
      <c r="GYN56" s="10"/>
      <c r="GYO56" s="10"/>
      <c r="GYP56" s="10"/>
      <c r="GYQ56" s="10"/>
      <c r="GYR56" s="10"/>
      <c r="GYS56" s="10"/>
      <c r="GYT56" s="10"/>
      <c r="GYU56" s="10"/>
      <c r="GYV56" s="10"/>
      <c r="GYW56" s="10"/>
      <c r="GYX56" s="10"/>
      <c r="GYY56" s="10"/>
      <c r="GYZ56" s="10"/>
      <c r="GZA56" s="10"/>
      <c r="GZB56" s="10"/>
      <c r="GZC56" s="10"/>
      <c r="GZD56" s="10"/>
      <c r="GZE56" s="10"/>
      <c r="GZF56" s="10"/>
      <c r="GZG56" s="10"/>
      <c r="GZH56" s="10"/>
      <c r="GZI56" s="10"/>
      <c r="GZJ56" s="10"/>
      <c r="GZK56" s="10"/>
      <c r="GZL56" s="10"/>
      <c r="GZM56" s="10"/>
      <c r="GZN56" s="10"/>
      <c r="GZO56" s="10"/>
      <c r="GZP56" s="10"/>
      <c r="GZQ56" s="10"/>
      <c r="GZR56" s="10"/>
      <c r="GZS56" s="10"/>
      <c r="GZT56" s="10"/>
      <c r="GZU56" s="10"/>
      <c r="GZV56" s="10"/>
      <c r="GZW56" s="10"/>
      <c r="GZX56" s="10"/>
      <c r="GZY56" s="10"/>
      <c r="GZZ56" s="10"/>
      <c r="HAA56" s="10"/>
      <c r="HAB56" s="10"/>
      <c r="HAC56" s="10"/>
      <c r="HAD56" s="10"/>
      <c r="HAE56" s="10"/>
      <c r="HAF56" s="10"/>
      <c r="HAG56" s="10"/>
      <c r="HAH56" s="10"/>
      <c r="HAI56" s="10"/>
      <c r="HAJ56" s="10"/>
      <c r="HAK56" s="10"/>
      <c r="HAL56" s="10"/>
      <c r="HAM56" s="10"/>
      <c r="HAN56" s="10"/>
      <c r="HAO56" s="10"/>
      <c r="HAP56" s="10"/>
      <c r="HAQ56" s="10"/>
      <c r="HAR56" s="10"/>
      <c r="HAS56" s="10"/>
      <c r="HAT56" s="10"/>
      <c r="HAU56" s="10"/>
      <c r="HAV56" s="10"/>
      <c r="HAW56" s="10"/>
      <c r="HAX56" s="10"/>
      <c r="HAY56" s="10"/>
      <c r="HAZ56" s="10"/>
      <c r="HBA56" s="10"/>
      <c r="HBB56" s="10"/>
      <c r="HBC56" s="10"/>
      <c r="HBD56" s="10"/>
      <c r="HBE56" s="10"/>
      <c r="HBF56" s="10"/>
      <c r="HBG56" s="10"/>
      <c r="HBH56" s="10"/>
      <c r="HBI56" s="10"/>
      <c r="HBJ56" s="10"/>
      <c r="HBK56" s="10"/>
      <c r="HBL56" s="10"/>
      <c r="HBM56" s="10"/>
      <c r="HBN56" s="10"/>
      <c r="HBO56" s="10"/>
      <c r="HBP56" s="10"/>
      <c r="HBQ56" s="10"/>
      <c r="HBR56" s="10"/>
      <c r="HBS56" s="10"/>
      <c r="HBT56" s="10"/>
      <c r="HBU56" s="10"/>
      <c r="HBV56" s="10"/>
      <c r="HBW56" s="10"/>
      <c r="HBX56" s="10"/>
      <c r="HBY56" s="10"/>
      <c r="HBZ56" s="10"/>
      <c r="HCA56" s="10"/>
      <c r="HCB56" s="10"/>
      <c r="HCC56" s="10"/>
      <c r="HCD56" s="10"/>
      <c r="HCE56" s="10"/>
      <c r="HCF56" s="10"/>
      <c r="HCG56" s="10"/>
      <c r="HCH56" s="10"/>
      <c r="HCI56" s="10"/>
      <c r="HCJ56" s="10"/>
      <c r="HCK56" s="10"/>
      <c r="HCL56" s="10"/>
      <c r="HCM56" s="10"/>
      <c r="HCN56" s="10"/>
      <c r="HCO56" s="10"/>
      <c r="HCP56" s="10"/>
      <c r="HCQ56" s="10"/>
      <c r="HCR56" s="10"/>
      <c r="HCS56" s="10"/>
      <c r="HCT56" s="10"/>
      <c r="HCU56" s="10"/>
      <c r="HCV56" s="10"/>
      <c r="HCW56" s="10"/>
      <c r="HCX56" s="10"/>
      <c r="HCY56" s="10"/>
      <c r="HCZ56" s="10"/>
      <c r="HDA56" s="10"/>
      <c r="HDB56" s="10"/>
      <c r="HDC56" s="10"/>
      <c r="HDD56" s="10"/>
      <c r="HDE56" s="10"/>
      <c r="HDF56" s="10"/>
      <c r="HDG56" s="10"/>
      <c r="HDH56" s="10"/>
      <c r="HDI56" s="10"/>
      <c r="HDJ56" s="10"/>
      <c r="HDK56" s="10"/>
      <c r="HDL56" s="10"/>
      <c r="HDM56" s="10"/>
      <c r="HDN56" s="10"/>
      <c r="HDO56" s="10"/>
      <c r="HDP56" s="10"/>
      <c r="HDQ56" s="10"/>
      <c r="HDR56" s="10"/>
      <c r="HDS56" s="10"/>
      <c r="HDT56" s="10"/>
      <c r="HDU56" s="10"/>
      <c r="HDV56" s="10"/>
      <c r="HDW56" s="10"/>
      <c r="HDX56" s="10"/>
      <c r="HDY56" s="10"/>
      <c r="HDZ56" s="10"/>
      <c r="HEA56" s="10"/>
      <c r="HEB56" s="10"/>
      <c r="HEC56" s="10"/>
      <c r="HED56" s="10"/>
      <c r="HEE56" s="10"/>
      <c r="HEF56" s="10"/>
      <c r="HEG56" s="10"/>
      <c r="HEH56" s="10"/>
      <c r="HEI56" s="10"/>
      <c r="HEJ56" s="10"/>
      <c r="HEK56" s="10"/>
      <c r="HEL56" s="10"/>
      <c r="HEM56" s="10"/>
      <c r="HEN56" s="10"/>
      <c r="HEO56" s="10"/>
      <c r="HEP56" s="10"/>
      <c r="HEQ56" s="10"/>
      <c r="HER56" s="10"/>
      <c r="HES56" s="10"/>
      <c r="HET56" s="10"/>
      <c r="HEU56" s="10"/>
      <c r="HEV56" s="10"/>
      <c r="HEW56" s="10"/>
      <c r="HEX56" s="10"/>
      <c r="HEY56" s="10"/>
      <c r="HEZ56" s="10"/>
      <c r="HFA56" s="10"/>
      <c r="HFB56" s="10"/>
      <c r="HFC56" s="10"/>
      <c r="HFD56" s="10"/>
      <c r="HFE56" s="10"/>
      <c r="HFF56" s="10"/>
      <c r="HFG56" s="10"/>
      <c r="HFH56" s="10"/>
      <c r="HFI56" s="10"/>
      <c r="HFJ56" s="10"/>
      <c r="HFK56" s="10"/>
      <c r="HFL56" s="10"/>
      <c r="HFM56" s="10"/>
      <c r="HFN56" s="10"/>
      <c r="HFO56" s="10"/>
      <c r="HFP56" s="10"/>
      <c r="HFQ56" s="10"/>
      <c r="HFR56" s="10"/>
      <c r="HFS56" s="10"/>
      <c r="HFT56" s="10"/>
      <c r="HFU56" s="10"/>
      <c r="HFV56" s="10"/>
      <c r="HFW56" s="10"/>
      <c r="HFX56" s="10"/>
      <c r="HFY56" s="10"/>
      <c r="HFZ56" s="10"/>
      <c r="HGA56" s="10"/>
      <c r="HGB56" s="10"/>
      <c r="HGC56" s="10"/>
      <c r="HGD56" s="10"/>
      <c r="HGE56" s="10"/>
      <c r="HGF56" s="10"/>
      <c r="HGG56" s="10"/>
      <c r="HGH56" s="10"/>
      <c r="HGI56" s="10"/>
      <c r="HGJ56" s="10"/>
      <c r="HGK56" s="10"/>
      <c r="HGL56" s="10"/>
      <c r="HGM56" s="10"/>
      <c r="HGN56" s="10"/>
      <c r="HGO56" s="10"/>
      <c r="HGP56" s="10"/>
      <c r="HGQ56" s="10"/>
      <c r="HGR56" s="10"/>
      <c r="HGS56" s="10"/>
      <c r="HGT56" s="10"/>
      <c r="HGU56" s="10"/>
      <c r="HGV56" s="10"/>
      <c r="HGW56" s="10"/>
      <c r="HGX56" s="10"/>
      <c r="HGY56" s="10"/>
      <c r="HGZ56" s="10"/>
      <c r="HHA56" s="10"/>
      <c r="HHB56" s="10"/>
      <c r="HHC56" s="10"/>
      <c r="HHD56" s="10"/>
      <c r="HHE56" s="10"/>
      <c r="HHF56" s="10"/>
      <c r="HHG56" s="10"/>
      <c r="HHH56" s="10"/>
      <c r="HHI56" s="10"/>
      <c r="HHJ56" s="10"/>
      <c r="HHK56" s="10"/>
      <c r="HHL56" s="10"/>
      <c r="HHM56" s="10"/>
      <c r="HHN56" s="10"/>
      <c r="HHO56" s="10"/>
      <c r="HHP56" s="10"/>
      <c r="HHQ56" s="10"/>
      <c r="HHR56" s="10"/>
      <c r="HHS56" s="10"/>
      <c r="HHT56" s="10"/>
      <c r="HHU56" s="10"/>
      <c r="HHV56" s="10"/>
      <c r="HHW56" s="10"/>
      <c r="HHX56" s="10"/>
      <c r="HHY56" s="10"/>
      <c r="HHZ56" s="10"/>
      <c r="HIA56" s="10"/>
      <c r="HIB56" s="10"/>
      <c r="HIC56" s="10"/>
      <c r="HID56" s="10"/>
      <c r="HIE56" s="10"/>
      <c r="HIF56" s="10"/>
      <c r="HIG56" s="10"/>
      <c r="HIH56" s="10"/>
      <c r="HII56" s="10"/>
      <c r="HIJ56" s="10"/>
      <c r="HIK56" s="10"/>
      <c r="HIL56" s="10"/>
      <c r="HIM56" s="10"/>
      <c r="HIN56" s="10"/>
      <c r="HIO56" s="10"/>
      <c r="HIP56" s="10"/>
      <c r="HIQ56" s="10"/>
      <c r="HIR56" s="10"/>
      <c r="HIS56" s="10"/>
      <c r="HIT56" s="10"/>
      <c r="HIU56" s="10"/>
      <c r="HIV56" s="10"/>
      <c r="HIW56" s="10"/>
      <c r="HIX56" s="10"/>
      <c r="HIY56" s="10"/>
      <c r="HIZ56" s="10"/>
      <c r="HJA56" s="10"/>
      <c r="HJB56" s="10"/>
      <c r="HJC56" s="10"/>
      <c r="HJD56" s="10"/>
      <c r="HJE56" s="10"/>
      <c r="HJF56" s="10"/>
      <c r="HJG56" s="10"/>
      <c r="HJH56" s="10"/>
      <c r="HJI56" s="10"/>
      <c r="HJJ56" s="10"/>
      <c r="HJK56" s="10"/>
      <c r="HJL56" s="10"/>
      <c r="HJM56" s="10"/>
      <c r="HJN56" s="10"/>
      <c r="HJO56" s="10"/>
      <c r="HJP56" s="10"/>
      <c r="HJQ56" s="10"/>
      <c r="HJR56" s="10"/>
      <c r="HJS56" s="10"/>
      <c r="HJT56" s="10"/>
      <c r="HJU56" s="10"/>
      <c r="HJV56" s="10"/>
      <c r="HJW56" s="10"/>
      <c r="HJX56" s="10"/>
      <c r="HJY56" s="10"/>
      <c r="HJZ56" s="10"/>
      <c r="HKA56" s="10"/>
      <c r="HKB56" s="10"/>
      <c r="HKC56" s="10"/>
      <c r="HKD56" s="10"/>
      <c r="HKE56" s="10"/>
      <c r="HKF56" s="10"/>
      <c r="HKG56" s="10"/>
      <c r="HKH56" s="10"/>
      <c r="HKI56" s="10"/>
      <c r="HKJ56" s="10"/>
      <c r="HKK56" s="10"/>
      <c r="HKL56" s="10"/>
      <c r="HKM56" s="10"/>
      <c r="HKN56" s="10"/>
      <c r="HKO56" s="10"/>
      <c r="HKP56" s="10"/>
      <c r="HKQ56" s="10"/>
      <c r="HKR56" s="10"/>
      <c r="HKS56" s="10"/>
      <c r="HKT56" s="10"/>
      <c r="HKU56" s="10"/>
      <c r="HKV56" s="10"/>
      <c r="HKW56" s="10"/>
      <c r="HKX56" s="10"/>
      <c r="HKY56" s="10"/>
      <c r="HKZ56" s="10"/>
      <c r="HLA56" s="10"/>
      <c r="HLB56" s="10"/>
      <c r="HLC56" s="10"/>
      <c r="HLD56" s="10"/>
      <c r="HLE56" s="10"/>
      <c r="HLF56" s="10"/>
      <c r="HLG56" s="10"/>
      <c r="HLH56" s="10"/>
      <c r="HLI56" s="10"/>
      <c r="HLJ56" s="10"/>
      <c r="HLK56" s="10"/>
      <c r="HLL56" s="10"/>
      <c r="HLM56" s="10"/>
      <c r="HLN56" s="10"/>
      <c r="HLO56" s="10"/>
      <c r="HLP56" s="10"/>
      <c r="HLQ56" s="10"/>
      <c r="HLR56" s="10"/>
      <c r="HLS56" s="10"/>
      <c r="HLT56" s="10"/>
      <c r="HLU56" s="10"/>
      <c r="HLV56" s="10"/>
      <c r="HLW56" s="10"/>
      <c r="HLX56" s="10"/>
      <c r="HLY56" s="10"/>
      <c r="HLZ56" s="10"/>
      <c r="HMA56" s="10"/>
      <c r="HMB56" s="10"/>
      <c r="HMC56" s="10"/>
      <c r="HMD56" s="10"/>
      <c r="HME56" s="10"/>
      <c r="HMF56" s="10"/>
      <c r="HMG56" s="10"/>
      <c r="HMH56" s="10"/>
      <c r="HMI56" s="10"/>
      <c r="HMJ56" s="10"/>
      <c r="HMK56" s="10"/>
      <c r="HML56" s="10"/>
      <c r="HMM56" s="10"/>
      <c r="HMN56" s="10"/>
      <c r="HMO56" s="10"/>
      <c r="HMP56" s="10"/>
      <c r="HMQ56" s="10"/>
      <c r="HMR56" s="10"/>
      <c r="HMS56" s="10"/>
      <c r="HMT56" s="10"/>
      <c r="HMU56" s="10"/>
      <c r="HMV56" s="10"/>
      <c r="HMW56" s="10"/>
      <c r="HMX56" s="10"/>
      <c r="HMY56" s="10"/>
      <c r="HMZ56" s="10"/>
      <c r="HNA56" s="10"/>
      <c r="HNB56" s="10"/>
      <c r="HNC56" s="10"/>
      <c r="HND56" s="10"/>
      <c r="HNE56" s="10"/>
      <c r="HNF56" s="10"/>
      <c r="HNG56" s="10"/>
      <c r="HNH56" s="10"/>
      <c r="HNI56" s="10"/>
      <c r="HNJ56" s="10"/>
      <c r="HNK56" s="10"/>
      <c r="HNL56" s="10"/>
      <c r="HNM56" s="10"/>
      <c r="HNN56" s="10"/>
      <c r="HNO56" s="10"/>
      <c r="HNP56" s="10"/>
      <c r="HNQ56" s="10"/>
      <c r="HNR56" s="10"/>
      <c r="HNS56" s="10"/>
      <c r="HNT56" s="10"/>
      <c r="HNU56" s="10"/>
      <c r="HNV56" s="10"/>
      <c r="HNW56" s="10"/>
      <c r="HNX56" s="10"/>
      <c r="HNY56" s="10"/>
      <c r="HNZ56" s="10"/>
      <c r="HOA56" s="10"/>
      <c r="HOB56" s="10"/>
      <c r="HOC56" s="10"/>
      <c r="HOD56" s="10"/>
      <c r="HOE56" s="10"/>
      <c r="HOF56" s="10"/>
      <c r="HOG56" s="10"/>
      <c r="HOH56" s="10"/>
      <c r="HOI56" s="10"/>
      <c r="HOJ56" s="10"/>
      <c r="HOK56" s="10"/>
      <c r="HOL56" s="10"/>
      <c r="HOM56" s="10"/>
      <c r="HON56" s="10"/>
      <c r="HOO56" s="10"/>
      <c r="HOP56" s="10"/>
      <c r="HOQ56" s="10"/>
      <c r="HOR56" s="10"/>
      <c r="HOS56" s="10"/>
      <c r="HOT56" s="10"/>
      <c r="HOU56" s="10"/>
      <c r="HOV56" s="10"/>
      <c r="HOW56" s="10"/>
      <c r="HOX56" s="10"/>
      <c r="HOY56" s="10"/>
      <c r="HOZ56" s="10"/>
      <c r="HPA56" s="10"/>
      <c r="HPB56" s="10"/>
      <c r="HPC56" s="10"/>
      <c r="HPD56" s="10"/>
      <c r="HPE56" s="10"/>
      <c r="HPF56" s="10"/>
      <c r="HPG56" s="10"/>
      <c r="HPH56" s="10"/>
      <c r="HPI56" s="10"/>
      <c r="HPJ56" s="10"/>
      <c r="HPK56" s="10"/>
      <c r="HPL56" s="10"/>
      <c r="HPM56" s="10"/>
      <c r="HPN56" s="10"/>
      <c r="HPO56" s="10"/>
      <c r="HPP56" s="10"/>
      <c r="HPQ56" s="10"/>
      <c r="HPR56" s="10"/>
      <c r="HPS56" s="10"/>
      <c r="HPT56" s="10"/>
      <c r="HPU56" s="10"/>
      <c r="HPV56" s="10"/>
      <c r="HPW56" s="10"/>
      <c r="HPX56" s="10"/>
      <c r="HPY56" s="10"/>
      <c r="HPZ56" s="10"/>
      <c r="HQA56" s="10"/>
      <c r="HQB56" s="10"/>
      <c r="HQC56" s="10"/>
      <c r="HQD56" s="10"/>
      <c r="HQE56" s="10"/>
      <c r="HQF56" s="10"/>
      <c r="HQG56" s="10"/>
      <c r="HQH56" s="10"/>
      <c r="HQI56" s="10"/>
      <c r="HQJ56" s="10"/>
      <c r="HQK56" s="10"/>
      <c r="HQL56" s="10"/>
      <c r="HQM56" s="10"/>
      <c r="HQN56" s="10"/>
      <c r="HQO56" s="10"/>
      <c r="HQP56" s="10"/>
      <c r="HQQ56" s="10"/>
      <c r="HQR56" s="10"/>
      <c r="HQS56" s="10"/>
      <c r="HQT56" s="10"/>
      <c r="HQU56" s="10"/>
      <c r="HQV56" s="10"/>
      <c r="HQW56" s="10"/>
      <c r="HQX56" s="10"/>
      <c r="HQY56" s="10"/>
      <c r="HQZ56" s="10"/>
      <c r="HRA56" s="10"/>
      <c r="HRB56" s="10"/>
      <c r="HRC56" s="10"/>
      <c r="HRD56" s="10"/>
      <c r="HRE56" s="10"/>
      <c r="HRF56" s="10"/>
      <c r="HRG56" s="10"/>
      <c r="HRH56" s="10"/>
      <c r="HRI56" s="10"/>
      <c r="HRJ56" s="10"/>
      <c r="HRK56" s="10"/>
      <c r="HRL56" s="10"/>
      <c r="HRM56" s="10"/>
      <c r="HRN56" s="10"/>
      <c r="HRO56" s="10"/>
      <c r="HRP56" s="10"/>
      <c r="HRQ56" s="10"/>
      <c r="HRR56" s="10"/>
      <c r="HRS56" s="10"/>
      <c r="HRT56" s="10"/>
      <c r="HRU56" s="10"/>
      <c r="HRV56" s="10"/>
      <c r="HRW56" s="10"/>
      <c r="HRX56" s="10"/>
      <c r="HRY56" s="10"/>
      <c r="HRZ56" s="10"/>
      <c r="HSA56" s="10"/>
      <c r="HSB56" s="10"/>
      <c r="HSC56" s="10"/>
      <c r="HSD56" s="10"/>
      <c r="HSE56" s="10"/>
      <c r="HSF56" s="10"/>
      <c r="HSG56" s="10"/>
      <c r="HSH56" s="10"/>
      <c r="HSI56" s="10"/>
      <c r="HSJ56" s="10"/>
      <c r="HSK56" s="10"/>
      <c r="HSL56" s="10"/>
      <c r="HSM56" s="10"/>
      <c r="HSN56" s="10"/>
      <c r="HSO56" s="10"/>
      <c r="HSP56" s="10"/>
      <c r="HSQ56" s="10"/>
      <c r="HSR56" s="10"/>
      <c r="HSS56" s="10"/>
      <c r="HST56" s="10"/>
      <c r="HSU56" s="10"/>
      <c r="HSV56" s="10"/>
      <c r="HSW56" s="10"/>
      <c r="HSX56" s="10"/>
      <c r="HSY56" s="10"/>
      <c r="HSZ56" s="10"/>
      <c r="HTA56" s="10"/>
      <c r="HTB56" s="10"/>
      <c r="HTC56" s="10"/>
      <c r="HTD56" s="10"/>
      <c r="HTE56" s="10"/>
      <c r="HTF56" s="10"/>
      <c r="HTG56" s="10"/>
      <c r="HTH56" s="10"/>
      <c r="HTI56" s="10"/>
      <c r="HTJ56" s="10"/>
      <c r="HTK56" s="10"/>
      <c r="HTL56" s="10"/>
      <c r="HTM56" s="10"/>
      <c r="HTN56" s="10"/>
      <c r="HTO56" s="10"/>
      <c r="HTP56" s="10"/>
      <c r="HTQ56" s="10"/>
      <c r="HTR56" s="10"/>
      <c r="HTS56" s="10"/>
      <c r="HTT56" s="10"/>
      <c r="HTU56" s="10"/>
      <c r="HTV56" s="10"/>
      <c r="HTW56" s="10"/>
      <c r="HTX56" s="10"/>
      <c r="HTY56" s="10"/>
      <c r="HTZ56" s="10"/>
      <c r="HUA56" s="10"/>
      <c r="HUB56" s="10"/>
      <c r="HUC56" s="10"/>
      <c r="HUD56" s="10"/>
      <c r="HUE56" s="10"/>
      <c r="HUF56" s="10"/>
      <c r="HUG56" s="10"/>
      <c r="HUH56" s="10"/>
      <c r="HUI56" s="10"/>
      <c r="HUJ56" s="10"/>
      <c r="HUK56" s="10"/>
      <c r="HUL56" s="10"/>
      <c r="HUM56" s="10"/>
      <c r="HUN56" s="10"/>
      <c r="HUO56" s="10"/>
      <c r="HUP56" s="10"/>
      <c r="HUQ56" s="10"/>
      <c r="HUR56" s="10"/>
      <c r="HUS56" s="10"/>
      <c r="HUT56" s="10"/>
      <c r="HUU56" s="10"/>
      <c r="HUV56" s="10"/>
      <c r="HUW56" s="10"/>
      <c r="HUX56" s="10"/>
      <c r="HUY56" s="10"/>
      <c r="HUZ56" s="10"/>
      <c r="HVA56" s="10"/>
      <c r="HVB56" s="10"/>
      <c r="HVC56" s="10"/>
      <c r="HVD56" s="10"/>
      <c r="HVE56" s="10"/>
      <c r="HVF56" s="10"/>
      <c r="HVG56" s="10"/>
      <c r="HVH56" s="10"/>
      <c r="HVI56" s="10"/>
      <c r="HVJ56" s="10"/>
      <c r="HVK56" s="10"/>
      <c r="HVL56" s="10"/>
      <c r="HVM56" s="10"/>
      <c r="HVN56" s="10"/>
      <c r="HVO56" s="10"/>
      <c r="HVP56" s="10"/>
      <c r="HVQ56" s="10"/>
      <c r="HVR56" s="10"/>
      <c r="HVS56" s="10"/>
      <c r="HVT56" s="10"/>
      <c r="HVU56" s="10"/>
      <c r="HVV56" s="10"/>
      <c r="HVW56" s="10"/>
      <c r="HVX56" s="10"/>
      <c r="HVY56" s="10"/>
      <c r="HVZ56" s="10"/>
      <c r="HWA56" s="10"/>
      <c r="HWB56" s="10"/>
      <c r="HWC56" s="10"/>
      <c r="HWD56" s="10"/>
      <c r="HWE56" s="10"/>
      <c r="HWF56" s="10"/>
      <c r="HWG56" s="10"/>
      <c r="HWH56" s="10"/>
      <c r="HWI56" s="10"/>
      <c r="HWJ56" s="10"/>
      <c r="HWK56" s="10"/>
      <c r="HWL56" s="10"/>
      <c r="HWM56" s="10"/>
      <c r="HWN56" s="10"/>
      <c r="HWO56" s="10"/>
      <c r="HWP56" s="10"/>
      <c r="HWQ56" s="10"/>
      <c r="HWR56" s="10"/>
      <c r="HWS56" s="10"/>
      <c r="HWT56" s="10"/>
      <c r="HWU56" s="10"/>
      <c r="HWV56" s="10"/>
      <c r="HWW56" s="10"/>
      <c r="HWX56" s="10"/>
      <c r="HWY56" s="10"/>
      <c r="HWZ56" s="10"/>
      <c r="HXA56" s="10"/>
      <c r="HXB56" s="10"/>
      <c r="HXC56" s="10"/>
      <c r="HXD56" s="10"/>
      <c r="HXE56" s="10"/>
      <c r="HXF56" s="10"/>
      <c r="HXG56" s="10"/>
      <c r="HXH56" s="10"/>
      <c r="HXI56" s="10"/>
      <c r="HXJ56" s="10"/>
      <c r="HXK56" s="10"/>
      <c r="HXL56" s="10"/>
      <c r="HXM56" s="10"/>
      <c r="HXN56" s="10"/>
      <c r="HXO56" s="10"/>
      <c r="HXP56" s="10"/>
      <c r="HXQ56" s="10"/>
      <c r="HXR56" s="10"/>
      <c r="HXS56" s="10"/>
      <c r="HXT56" s="10"/>
      <c r="HXU56" s="10"/>
      <c r="HXV56" s="10"/>
      <c r="HXW56" s="10"/>
      <c r="HXX56" s="10"/>
      <c r="HXY56" s="10"/>
      <c r="HXZ56" s="10"/>
      <c r="HYA56" s="10"/>
      <c r="HYB56" s="10"/>
      <c r="HYC56" s="10"/>
      <c r="HYD56" s="10"/>
      <c r="HYE56" s="10"/>
      <c r="HYF56" s="10"/>
      <c r="HYG56" s="10"/>
      <c r="HYH56" s="10"/>
      <c r="HYI56" s="10"/>
      <c r="HYJ56" s="10"/>
      <c r="HYK56" s="10"/>
      <c r="HYL56" s="10"/>
      <c r="HYM56" s="10"/>
      <c r="HYN56" s="10"/>
      <c r="HYO56" s="10"/>
      <c r="HYP56" s="10"/>
      <c r="HYQ56" s="10"/>
      <c r="HYR56" s="10"/>
      <c r="HYS56" s="10"/>
      <c r="HYT56" s="10"/>
      <c r="HYU56" s="10"/>
      <c r="HYV56" s="10"/>
      <c r="HYW56" s="10"/>
      <c r="HYX56" s="10"/>
      <c r="HYY56" s="10"/>
      <c r="HYZ56" s="10"/>
      <c r="HZA56" s="10"/>
      <c r="HZB56" s="10"/>
      <c r="HZC56" s="10"/>
      <c r="HZD56" s="10"/>
      <c r="HZE56" s="10"/>
      <c r="HZF56" s="10"/>
      <c r="HZG56" s="10"/>
      <c r="HZH56" s="10"/>
      <c r="HZI56" s="10"/>
      <c r="HZJ56" s="10"/>
      <c r="HZK56" s="10"/>
      <c r="HZL56" s="10"/>
      <c r="HZM56" s="10"/>
      <c r="HZN56" s="10"/>
      <c r="HZO56" s="10"/>
      <c r="HZP56" s="10"/>
      <c r="HZQ56" s="10"/>
      <c r="HZR56" s="10"/>
      <c r="HZS56" s="10"/>
      <c r="HZT56" s="10"/>
      <c r="HZU56" s="10"/>
      <c r="HZV56" s="10"/>
      <c r="HZW56" s="10"/>
      <c r="HZX56" s="10"/>
      <c r="HZY56" s="10"/>
      <c r="HZZ56" s="10"/>
      <c r="IAA56" s="10"/>
      <c r="IAB56" s="10"/>
      <c r="IAC56" s="10"/>
      <c r="IAD56" s="10"/>
      <c r="IAE56" s="10"/>
      <c r="IAF56" s="10"/>
      <c r="IAG56" s="10"/>
      <c r="IAH56" s="10"/>
      <c r="IAI56" s="10"/>
      <c r="IAJ56" s="10"/>
      <c r="IAK56" s="10"/>
      <c r="IAL56" s="10"/>
      <c r="IAM56" s="10"/>
      <c r="IAN56" s="10"/>
      <c r="IAO56" s="10"/>
      <c r="IAP56" s="10"/>
      <c r="IAQ56" s="10"/>
      <c r="IAR56" s="10"/>
      <c r="IAS56" s="10"/>
      <c r="IAT56" s="10"/>
      <c r="IAU56" s="10"/>
      <c r="IAV56" s="10"/>
      <c r="IAW56" s="10"/>
      <c r="IAX56" s="10"/>
      <c r="IAY56" s="10"/>
      <c r="IAZ56" s="10"/>
      <c r="IBA56" s="10"/>
      <c r="IBB56" s="10"/>
      <c r="IBC56" s="10"/>
      <c r="IBD56" s="10"/>
      <c r="IBE56" s="10"/>
      <c r="IBF56" s="10"/>
      <c r="IBG56" s="10"/>
      <c r="IBH56" s="10"/>
      <c r="IBI56" s="10"/>
      <c r="IBJ56" s="10"/>
      <c r="IBK56" s="10"/>
      <c r="IBL56" s="10"/>
      <c r="IBM56" s="10"/>
      <c r="IBN56" s="10"/>
      <c r="IBO56" s="10"/>
      <c r="IBP56" s="10"/>
      <c r="IBQ56" s="10"/>
      <c r="IBR56" s="10"/>
      <c r="IBS56" s="10"/>
      <c r="IBT56" s="10"/>
      <c r="IBU56" s="10"/>
      <c r="IBV56" s="10"/>
      <c r="IBW56" s="10"/>
      <c r="IBX56" s="10"/>
      <c r="IBY56" s="10"/>
      <c r="IBZ56" s="10"/>
      <c r="ICA56" s="10"/>
      <c r="ICB56" s="10"/>
      <c r="ICC56" s="10"/>
      <c r="ICD56" s="10"/>
      <c r="ICE56" s="10"/>
      <c r="ICF56" s="10"/>
      <c r="ICG56" s="10"/>
      <c r="ICH56" s="10"/>
      <c r="ICI56" s="10"/>
      <c r="ICJ56" s="10"/>
      <c r="ICK56" s="10"/>
      <c r="ICL56" s="10"/>
      <c r="ICM56" s="10"/>
      <c r="ICN56" s="10"/>
      <c r="ICO56" s="10"/>
      <c r="ICP56" s="10"/>
      <c r="ICQ56" s="10"/>
      <c r="ICR56" s="10"/>
      <c r="ICS56" s="10"/>
      <c r="ICT56" s="10"/>
      <c r="ICU56" s="10"/>
      <c r="ICV56" s="10"/>
      <c r="ICW56" s="10"/>
      <c r="ICX56" s="10"/>
      <c r="ICY56" s="10"/>
      <c r="ICZ56" s="10"/>
      <c r="IDA56" s="10"/>
      <c r="IDB56" s="10"/>
      <c r="IDC56" s="10"/>
      <c r="IDD56" s="10"/>
      <c r="IDE56" s="10"/>
      <c r="IDF56" s="10"/>
      <c r="IDG56" s="10"/>
      <c r="IDH56" s="10"/>
      <c r="IDI56" s="10"/>
      <c r="IDJ56" s="10"/>
      <c r="IDK56" s="10"/>
      <c r="IDL56" s="10"/>
      <c r="IDM56" s="10"/>
      <c r="IDN56" s="10"/>
      <c r="IDO56" s="10"/>
      <c r="IDP56" s="10"/>
      <c r="IDQ56" s="10"/>
      <c r="IDR56" s="10"/>
      <c r="IDS56" s="10"/>
      <c r="IDT56" s="10"/>
      <c r="IDU56" s="10"/>
      <c r="IDV56" s="10"/>
      <c r="IDW56" s="10"/>
      <c r="IDX56" s="10"/>
      <c r="IDY56" s="10"/>
      <c r="IDZ56" s="10"/>
      <c r="IEA56" s="10"/>
      <c r="IEB56" s="10"/>
      <c r="IEC56" s="10"/>
      <c r="IED56" s="10"/>
      <c r="IEE56" s="10"/>
      <c r="IEF56" s="10"/>
      <c r="IEG56" s="10"/>
      <c r="IEH56" s="10"/>
      <c r="IEI56" s="10"/>
      <c r="IEJ56" s="10"/>
      <c r="IEK56" s="10"/>
      <c r="IEL56" s="10"/>
      <c r="IEM56" s="10"/>
      <c r="IEN56" s="10"/>
      <c r="IEO56" s="10"/>
      <c r="IEP56" s="10"/>
      <c r="IEQ56" s="10"/>
      <c r="IER56" s="10"/>
      <c r="IES56" s="10"/>
      <c r="IET56" s="10"/>
      <c r="IEU56" s="10"/>
      <c r="IEV56" s="10"/>
      <c r="IEW56" s="10"/>
      <c r="IEX56" s="10"/>
      <c r="IEY56" s="10"/>
      <c r="IEZ56" s="10"/>
      <c r="IFA56" s="10"/>
      <c r="IFB56" s="10"/>
      <c r="IFC56" s="10"/>
      <c r="IFD56" s="10"/>
      <c r="IFE56" s="10"/>
      <c r="IFF56" s="10"/>
      <c r="IFG56" s="10"/>
      <c r="IFH56" s="10"/>
      <c r="IFI56" s="10"/>
      <c r="IFJ56" s="10"/>
      <c r="IFK56" s="10"/>
      <c r="IFL56" s="10"/>
      <c r="IFM56" s="10"/>
      <c r="IFN56" s="10"/>
      <c r="IFO56" s="10"/>
      <c r="IFP56" s="10"/>
      <c r="IFQ56" s="10"/>
      <c r="IFR56" s="10"/>
      <c r="IFS56" s="10"/>
      <c r="IFT56" s="10"/>
      <c r="IFU56" s="10"/>
      <c r="IFV56" s="10"/>
      <c r="IFW56" s="10"/>
      <c r="IFX56" s="10"/>
      <c r="IFY56" s="10"/>
      <c r="IFZ56" s="10"/>
      <c r="IGA56" s="10"/>
      <c r="IGB56" s="10"/>
      <c r="IGC56" s="10"/>
      <c r="IGD56" s="10"/>
      <c r="IGE56" s="10"/>
      <c r="IGF56" s="10"/>
      <c r="IGG56" s="10"/>
      <c r="IGH56" s="10"/>
      <c r="IGI56" s="10"/>
      <c r="IGJ56" s="10"/>
      <c r="IGK56" s="10"/>
      <c r="IGL56" s="10"/>
      <c r="IGM56" s="10"/>
      <c r="IGN56" s="10"/>
      <c r="IGO56" s="10"/>
      <c r="IGP56" s="10"/>
      <c r="IGQ56" s="10"/>
      <c r="IGR56" s="10"/>
      <c r="IGS56" s="10"/>
      <c r="IGT56" s="10"/>
      <c r="IGU56" s="10"/>
      <c r="IGV56" s="10"/>
      <c r="IGW56" s="10"/>
      <c r="IGX56" s="10"/>
      <c r="IGY56" s="10"/>
      <c r="IGZ56" s="10"/>
      <c r="IHA56" s="10"/>
      <c r="IHB56" s="10"/>
      <c r="IHC56" s="10"/>
      <c r="IHD56" s="10"/>
      <c r="IHE56" s="10"/>
      <c r="IHF56" s="10"/>
      <c r="IHG56" s="10"/>
      <c r="IHH56" s="10"/>
      <c r="IHI56" s="10"/>
      <c r="IHJ56" s="10"/>
      <c r="IHK56" s="10"/>
      <c r="IHL56" s="10"/>
      <c r="IHM56" s="10"/>
      <c r="IHN56" s="10"/>
      <c r="IHO56" s="10"/>
      <c r="IHP56" s="10"/>
      <c r="IHQ56" s="10"/>
      <c r="IHR56" s="10"/>
      <c r="IHS56" s="10"/>
      <c r="IHT56" s="10"/>
      <c r="IHU56" s="10"/>
      <c r="IHV56" s="10"/>
      <c r="IHW56" s="10"/>
      <c r="IHX56" s="10"/>
      <c r="IHY56" s="10"/>
      <c r="IHZ56" s="10"/>
      <c r="IIA56" s="10"/>
      <c r="IIB56" s="10"/>
      <c r="IIC56" s="10"/>
      <c r="IID56" s="10"/>
      <c r="IIE56" s="10"/>
      <c r="IIF56" s="10"/>
      <c r="IIG56" s="10"/>
      <c r="IIH56" s="10"/>
      <c r="III56" s="10"/>
      <c r="IIJ56" s="10"/>
      <c r="IIK56" s="10"/>
      <c r="IIL56" s="10"/>
      <c r="IIM56" s="10"/>
      <c r="IIN56" s="10"/>
      <c r="IIO56" s="10"/>
      <c r="IIP56" s="10"/>
      <c r="IIQ56" s="10"/>
      <c r="IIR56" s="10"/>
      <c r="IIS56" s="10"/>
      <c r="IIT56" s="10"/>
      <c r="IIU56" s="10"/>
      <c r="IIV56" s="10"/>
      <c r="IIW56" s="10"/>
      <c r="IIX56" s="10"/>
      <c r="IIY56" s="10"/>
      <c r="IIZ56" s="10"/>
      <c r="IJA56" s="10"/>
      <c r="IJB56" s="10"/>
      <c r="IJC56" s="10"/>
      <c r="IJD56" s="10"/>
      <c r="IJE56" s="10"/>
      <c r="IJF56" s="10"/>
      <c r="IJG56" s="10"/>
      <c r="IJH56" s="10"/>
      <c r="IJI56" s="10"/>
      <c r="IJJ56" s="10"/>
      <c r="IJK56" s="10"/>
      <c r="IJL56" s="10"/>
      <c r="IJM56" s="10"/>
      <c r="IJN56" s="10"/>
      <c r="IJO56" s="10"/>
      <c r="IJP56" s="10"/>
      <c r="IJQ56" s="10"/>
      <c r="IJR56" s="10"/>
      <c r="IJS56" s="10"/>
      <c r="IJT56" s="10"/>
      <c r="IJU56" s="10"/>
      <c r="IJV56" s="10"/>
      <c r="IJW56" s="10"/>
      <c r="IJX56" s="10"/>
      <c r="IJY56" s="10"/>
      <c r="IJZ56" s="10"/>
      <c r="IKA56" s="10"/>
      <c r="IKB56" s="10"/>
      <c r="IKC56" s="10"/>
      <c r="IKD56" s="10"/>
      <c r="IKE56" s="10"/>
      <c r="IKF56" s="10"/>
      <c r="IKG56" s="10"/>
      <c r="IKH56" s="10"/>
      <c r="IKI56" s="10"/>
      <c r="IKJ56" s="10"/>
      <c r="IKK56" s="10"/>
      <c r="IKL56" s="10"/>
      <c r="IKM56" s="10"/>
      <c r="IKN56" s="10"/>
      <c r="IKO56" s="10"/>
      <c r="IKP56" s="10"/>
      <c r="IKQ56" s="10"/>
      <c r="IKR56" s="10"/>
      <c r="IKS56" s="10"/>
      <c r="IKT56" s="10"/>
      <c r="IKU56" s="10"/>
      <c r="IKV56" s="10"/>
      <c r="IKW56" s="10"/>
      <c r="IKX56" s="10"/>
      <c r="IKY56" s="10"/>
      <c r="IKZ56" s="10"/>
      <c r="ILA56" s="10"/>
      <c r="ILB56" s="10"/>
      <c r="ILC56" s="10"/>
      <c r="ILD56" s="10"/>
      <c r="ILE56" s="10"/>
      <c r="ILF56" s="10"/>
      <c r="ILG56" s="10"/>
      <c r="ILH56" s="10"/>
      <c r="ILI56" s="10"/>
      <c r="ILJ56" s="10"/>
      <c r="ILK56" s="10"/>
      <c r="ILL56" s="10"/>
      <c r="ILM56" s="10"/>
      <c r="ILN56" s="10"/>
      <c r="ILO56" s="10"/>
      <c r="ILP56" s="10"/>
      <c r="ILQ56" s="10"/>
      <c r="ILR56" s="10"/>
      <c r="ILS56" s="10"/>
      <c r="ILT56" s="10"/>
      <c r="ILU56" s="10"/>
      <c r="ILV56" s="10"/>
      <c r="ILW56" s="10"/>
      <c r="ILX56" s="10"/>
      <c r="ILY56" s="10"/>
      <c r="ILZ56" s="10"/>
      <c r="IMA56" s="10"/>
      <c r="IMB56" s="10"/>
      <c r="IMC56" s="10"/>
      <c r="IMD56" s="10"/>
      <c r="IME56" s="10"/>
      <c r="IMF56" s="10"/>
      <c r="IMG56" s="10"/>
      <c r="IMH56" s="10"/>
      <c r="IMI56" s="10"/>
      <c r="IMJ56" s="10"/>
      <c r="IMK56" s="10"/>
      <c r="IML56" s="10"/>
      <c r="IMM56" s="10"/>
      <c r="IMN56" s="10"/>
      <c r="IMO56" s="10"/>
      <c r="IMP56" s="10"/>
      <c r="IMQ56" s="10"/>
      <c r="IMR56" s="10"/>
      <c r="IMS56" s="10"/>
      <c r="IMT56" s="10"/>
      <c r="IMU56" s="10"/>
      <c r="IMV56" s="10"/>
      <c r="IMW56" s="10"/>
      <c r="IMX56" s="10"/>
      <c r="IMY56" s="10"/>
      <c r="IMZ56" s="10"/>
      <c r="INA56" s="10"/>
      <c r="INB56" s="10"/>
      <c r="INC56" s="10"/>
      <c r="IND56" s="10"/>
      <c r="INE56" s="10"/>
      <c r="INF56" s="10"/>
      <c r="ING56" s="10"/>
      <c r="INH56" s="10"/>
      <c r="INI56" s="10"/>
      <c r="INJ56" s="10"/>
      <c r="INK56" s="10"/>
      <c r="INL56" s="10"/>
      <c r="INM56" s="10"/>
      <c r="INN56" s="10"/>
      <c r="INO56" s="10"/>
      <c r="INP56" s="10"/>
      <c r="INQ56" s="10"/>
      <c r="INR56" s="10"/>
      <c r="INS56" s="10"/>
      <c r="INT56" s="10"/>
      <c r="INU56" s="10"/>
      <c r="INV56" s="10"/>
      <c r="INW56" s="10"/>
      <c r="INX56" s="10"/>
      <c r="INY56" s="10"/>
      <c r="INZ56" s="10"/>
      <c r="IOA56" s="10"/>
      <c r="IOB56" s="10"/>
      <c r="IOC56" s="10"/>
      <c r="IOD56" s="10"/>
      <c r="IOE56" s="10"/>
      <c r="IOF56" s="10"/>
      <c r="IOG56" s="10"/>
      <c r="IOH56" s="10"/>
      <c r="IOI56" s="10"/>
      <c r="IOJ56" s="10"/>
      <c r="IOK56" s="10"/>
      <c r="IOL56" s="10"/>
      <c r="IOM56" s="10"/>
      <c r="ION56" s="10"/>
      <c r="IOO56" s="10"/>
      <c r="IOP56" s="10"/>
      <c r="IOQ56" s="10"/>
      <c r="IOR56" s="10"/>
      <c r="IOS56" s="10"/>
      <c r="IOT56" s="10"/>
      <c r="IOU56" s="10"/>
      <c r="IOV56" s="10"/>
      <c r="IOW56" s="10"/>
      <c r="IOX56" s="10"/>
      <c r="IOY56" s="10"/>
      <c r="IOZ56" s="10"/>
      <c r="IPA56" s="10"/>
      <c r="IPB56" s="10"/>
      <c r="IPC56" s="10"/>
      <c r="IPD56" s="10"/>
      <c r="IPE56" s="10"/>
      <c r="IPF56" s="10"/>
      <c r="IPG56" s="10"/>
      <c r="IPH56" s="10"/>
      <c r="IPI56" s="10"/>
      <c r="IPJ56" s="10"/>
      <c r="IPK56" s="10"/>
      <c r="IPL56" s="10"/>
      <c r="IPM56" s="10"/>
      <c r="IPN56" s="10"/>
      <c r="IPO56" s="10"/>
      <c r="IPP56" s="10"/>
      <c r="IPQ56" s="10"/>
      <c r="IPR56" s="10"/>
      <c r="IPS56" s="10"/>
      <c r="IPT56" s="10"/>
      <c r="IPU56" s="10"/>
      <c r="IPV56" s="10"/>
      <c r="IPW56" s="10"/>
      <c r="IPX56" s="10"/>
      <c r="IPY56" s="10"/>
      <c r="IPZ56" s="10"/>
      <c r="IQA56" s="10"/>
      <c r="IQB56" s="10"/>
      <c r="IQC56" s="10"/>
      <c r="IQD56" s="10"/>
      <c r="IQE56" s="10"/>
      <c r="IQF56" s="10"/>
      <c r="IQG56" s="10"/>
      <c r="IQH56" s="10"/>
      <c r="IQI56" s="10"/>
      <c r="IQJ56" s="10"/>
      <c r="IQK56" s="10"/>
      <c r="IQL56" s="10"/>
      <c r="IQM56" s="10"/>
      <c r="IQN56" s="10"/>
      <c r="IQO56" s="10"/>
      <c r="IQP56" s="10"/>
      <c r="IQQ56" s="10"/>
      <c r="IQR56" s="10"/>
      <c r="IQS56" s="10"/>
      <c r="IQT56" s="10"/>
      <c r="IQU56" s="10"/>
      <c r="IQV56" s="10"/>
      <c r="IQW56" s="10"/>
      <c r="IQX56" s="10"/>
      <c r="IQY56" s="10"/>
      <c r="IQZ56" s="10"/>
      <c r="IRA56" s="10"/>
      <c r="IRB56" s="10"/>
      <c r="IRC56" s="10"/>
      <c r="IRD56" s="10"/>
      <c r="IRE56" s="10"/>
      <c r="IRF56" s="10"/>
      <c r="IRG56" s="10"/>
      <c r="IRH56" s="10"/>
      <c r="IRI56" s="10"/>
      <c r="IRJ56" s="10"/>
      <c r="IRK56" s="10"/>
      <c r="IRL56" s="10"/>
      <c r="IRM56" s="10"/>
      <c r="IRN56" s="10"/>
      <c r="IRO56" s="10"/>
      <c r="IRP56" s="10"/>
      <c r="IRQ56" s="10"/>
      <c r="IRR56" s="10"/>
      <c r="IRS56" s="10"/>
      <c r="IRT56" s="10"/>
      <c r="IRU56" s="10"/>
      <c r="IRV56" s="10"/>
      <c r="IRW56" s="10"/>
      <c r="IRX56" s="10"/>
      <c r="IRY56" s="10"/>
      <c r="IRZ56" s="10"/>
      <c r="ISA56" s="10"/>
      <c r="ISB56" s="10"/>
      <c r="ISC56" s="10"/>
      <c r="ISD56" s="10"/>
      <c r="ISE56" s="10"/>
      <c r="ISF56" s="10"/>
      <c r="ISG56" s="10"/>
      <c r="ISH56" s="10"/>
      <c r="ISI56" s="10"/>
      <c r="ISJ56" s="10"/>
      <c r="ISK56" s="10"/>
      <c r="ISL56" s="10"/>
      <c r="ISM56" s="10"/>
      <c r="ISN56" s="10"/>
      <c r="ISO56" s="10"/>
      <c r="ISP56" s="10"/>
      <c r="ISQ56" s="10"/>
      <c r="ISR56" s="10"/>
      <c r="ISS56" s="10"/>
      <c r="IST56" s="10"/>
      <c r="ISU56" s="10"/>
      <c r="ISV56" s="10"/>
      <c r="ISW56" s="10"/>
      <c r="ISX56" s="10"/>
      <c r="ISY56" s="10"/>
      <c r="ISZ56" s="10"/>
      <c r="ITA56" s="10"/>
      <c r="ITB56" s="10"/>
      <c r="ITC56" s="10"/>
      <c r="ITD56" s="10"/>
      <c r="ITE56" s="10"/>
      <c r="ITF56" s="10"/>
      <c r="ITG56" s="10"/>
      <c r="ITH56" s="10"/>
      <c r="ITI56" s="10"/>
      <c r="ITJ56" s="10"/>
      <c r="ITK56" s="10"/>
      <c r="ITL56" s="10"/>
      <c r="ITM56" s="10"/>
      <c r="ITN56" s="10"/>
      <c r="ITO56" s="10"/>
      <c r="ITP56" s="10"/>
      <c r="ITQ56" s="10"/>
      <c r="ITR56" s="10"/>
      <c r="ITS56" s="10"/>
      <c r="ITT56" s="10"/>
      <c r="ITU56" s="10"/>
      <c r="ITV56" s="10"/>
      <c r="ITW56" s="10"/>
      <c r="ITX56" s="10"/>
      <c r="ITY56" s="10"/>
      <c r="ITZ56" s="10"/>
      <c r="IUA56" s="10"/>
      <c r="IUB56" s="10"/>
      <c r="IUC56" s="10"/>
      <c r="IUD56" s="10"/>
      <c r="IUE56" s="10"/>
      <c r="IUF56" s="10"/>
      <c r="IUG56" s="10"/>
      <c r="IUH56" s="10"/>
      <c r="IUI56" s="10"/>
      <c r="IUJ56" s="10"/>
      <c r="IUK56" s="10"/>
      <c r="IUL56" s="10"/>
      <c r="IUM56" s="10"/>
      <c r="IUN56" s="10"/>
      <c r="IUO56" s="10"/>
      <c r="IUP56" s="10"/>
      <c r="IUQ56" s="10"/>
      <c r="IUR56" s="10"/>
      <c r="IUS56" s="10"/>
      <c r="IUT56" s="10"/>
      <c r="IUU56" s="10"/>
      <c r="IUV56" s="10"/>
      <c r="IUW56" s="10"/>
      <c r="IUX56" s="10"/>
      <c r="IUY56" s="10"/>
      <c r="IUZ56" s="10"/>
      <c r="IVA56" s="10"/>
      <c r="IVB56" s="10"/>
      <c r="IVC56" s="10"/>
      <c r="IVD56" s="10"/>
      <c r="IVE56" s="10"/>
      <c r="IVF56" s="10"/>
      <c r="IVG56" s="10"/>
      <c r="IVH56" s="10"/>
      <c r="IVI56" s="10"/>
      <c r="IVJ56" s="10"/>
      <c r="IVK56" s="10"/>
      <c r="IVL56" s="10"/>
      <c r="IVM56" s="10"/>
      <c r="IVN56" s="10"/>
      <c r="IVO56" s="10"/>
      <c r="IVP56" s="10"/>
      <c r="IVQ56" s="10"/>
      <c r="IVR56" s="10"/>
      <c r="IVS56" s="10"/>
      <c r="IVT56" s="10"/>
      <c r="IVU56" s="10"/>
      <c r="IVV56" s="10"/>
      <c r="IVW56" s="10"/>
      <c r="IVX56" s="10"/>
      <c r="IVY56" s="10"/>
      <c r="IVZ56" s="10"/>
      <c r="IWA56" s="10"/>
      <c r="IWB56" s="10"/>
      <c r="IWC56" s="10"/>
      <c r="IWD56" s="10"/>
      <c r="IWE56" s="10"/>
      <c r="IWF56" s="10"/>
      <c r="IWG56" s="10"/>
      <c r="IWH56" s="10"/>
      <c r="IWI56" s="10"/>
      <c r="IWJ56" s="10"/>
      <c r="IWK56" s="10"/>
      <c r="IWL56" s="10"/>
      <c r="IWM56" s="10"/>
      <c r="IWN56" s="10"/>
      <c r="IWO56" s="10"/>
      <c r="IWP56" s="10"/>
      <c r="IWQ56" s="10"/>
      <c r="IWR56" s="10"/>
      <c r="IWS56" s="10"/>
      <c r="IWT56" s="10"/>
      <c r="IWU56" s="10"/>
      <c r="IWV56" s="10"/>
      <c r="IWW56" s="10"/>
      <c r="IWX56" s="10"/>
      <c r="IWY56" s="10"/>
      <c r="IWZ56" s="10"/>
      <c r="IXA56" s="10"/>
      <c r="IXB56" s="10"/>
      <c r="IXC56" s="10"/>
      <c r="IXD56" s="10"/>
      <c r="IXE56" s="10"/>
      <c r="IXF56" s="10"/>
      <c r="IXG56" s="10"/>
      <c r="IXH56" s="10"/>
      <c r="IXI56" s="10"/>
      <c r="IXJ56" s="10"/>
      <c r="IXK56" s="10"/>
      <c r="IXL56" s="10"/>
      <c r="IXM56" s="10"/>
      <c r="IXN56" s="10"/>
      <c r="IXO56" s="10"/>
      <c r="IXP56" s="10"/>
      <c r="IXQ56" s="10"/>
      <c r="IXR56" s="10"/>
      <c r="IXS56" s="10"/>
      <c r="IXT56" s="10"/>
      <c r="IXU56" s="10"/>
      <c r="IXV56" s="10"/>
      <c r="IXW56" s="10"/>
      <c r="IXX56" s="10"/>
      <c r="IXY56" s="10"/>
      <c r="IXZ56" s="10"/>
      <c r="IYA56" s="10"/>
      <c r="IYB56" s="10"/>
      <c r="IYC56" s="10"/>
      <c r="IYD56" s="10"/>
      <c r="IYE56" s="10"/>
      <c r="IYF56" s="10"/>
      <c r="IYG56" s="10"/>
      <c r="IYH56" s="10"/>
      <c r="IYI56" s="10"/>
      <c r="IYJ56" s="10"/>
      <c r="IYK56" s="10"/>
      <c r="IYL56" s="10"/>
      <c r="IYM56" s="10"/>
      <c r="IYN56" s="10"/>
      <c r="IYO56" s="10"/>
      <c r="IYP56" s="10"/>
      <c r="IYQ56" s="10"/>
      <c r="IYR56" s="10"/>
      <c r="IYS56" s="10"/>
      <c r="IYT56" s="10"/>
      <c r="IYU56" s="10"/>
      <c r="IYV56" s="10"/>
      <c r="IYW56" s="10"/>
      <c r="IYX56" s="10"/>
      <c r="IYY56" s="10"/>
      <c r="IYZ56" s="10"/>
      <c r="IZA56" s="10"/>
      <c r="IZB56" s="10"/>
      <c r="IZC56" s="10"/>
      <c r="IZD56" s="10"/>
      <c r="IZE56" s="10"/>
      <c r="IZF56" s="10"/>
      <c r="IZG56" s="10"/>
      <c r="IZH56" s="10"/>
      <c r="IZI56" s="10"/>
      <c r="IZJ56" s="10"/>
      <c r="IZK56" s="10"/>
      <c r="IZL56" s="10"/>
      <c r="IZM56" s="10"/>
      <c r="IZN56" s="10"/>
      <c r="IZO56" s="10"/>
      <c r="IZP56" s="10"/>
      <c r="IZQ56" s="10"/>
      <c r="IZR56" s="10"/>
      <c r="IZS56" s="10"/>
      <c r="IZT56" s="10"/>
      <c r="IZU56" s="10"/>
      <c r="IZV56" s="10"/>
      <c r="IZW56" s="10"/>
      <c r="IZX56" s="10"/>
      <c r="IZY56" s="10"/>
      <c r="IZZ56" s="10"/>
      <c r="JAA56" s="10"/>
      <c r="JAB56" s="10"/>
      <c r="JAC56" s="10"/>
      <c r="JAD56" s="10"/>
      <c r="JAE56" s="10"/>
      <c r="JAF56" s="10"/>
      <c r="JAG56" s="10"/>
      <c r="JAH56" s="10"/>
      <c r="JAI56" s="10"/>
      <c r="JAJ56" s="10"/>
      <c r="JAK56" s="10"/>
      <c r="JAL56" s="10"/>
      <c r="JAM56" s="10"/>
      <c r="JAN56" s="10"/>
      <c r="JAO56" s="10"/>
      <c r="JAP56" s="10"/>
      <c r="JAQ56" s="10"/>
      <c r="JAR56" s="10"/>
      <c r="JAS56" s="10"/>
      <c r="JAT56" s="10"/>
      <c r="JAU56" s="10"/>
      <c r="JAV56" s="10"/>
      <c r="JAW56" s="10"/>
      <c r="JAX56" s="10"/>
      <c r="JAY56" s="10"/>
      <c r="JAZ56" s="10"/>
      <c r="JBA56" s="10"/>
      <c r="JBB56" s="10"/>
      <c r="JBC56" s="10"/>
      <c r="JBD56" s="10"/>
      <c r="JBE56" s="10"/>
      <c r="JBF56" s="10"/>
      <c r="JBG56" s="10"/>
      <c r="JBH56" s="10"/>
      <c r="JBI56" s="10"/>
      <c r="JBJ56" s="10"/>
      <c r="JBK56" s="10"/>
      <c r="JBL56" s="10"/>
      <c r="JBM56" s="10"/>
      <c r="JBN56" s="10"/>
      <c r="JBO56" s="10"/>
      <c r="JBP56" s="10"/>
      <c r="JBQ56" s="10"/>
      <c r="JBR56" s="10"/>
      <c r="JBS56" s="10"/>
      <c r="JBT56" s="10"/>
      <c r="JBU56" s="10"/>
      <c r="JBV56" s="10"/>
      <c r="JBW56" s="10"/>
      <c r="JBX56" s="10"/>
      <c r="JBY56" s="10"/>
      <c r="JBZ56" s="10"/>
      <c r="JCA56" s="10"/>
      <c r="JCB56" s="10"/>
      <c r="JCC56" s="10"/>
      <c r="JCD56" s="10"/>
      <c r="JCE56" s="10"/>
      <c r="JCF56" s="10"/>
      <c r="JCG56" s="10"/>
      <c r="JCH56" s="10"/>
      <c r="JCI56" s="10"/>
      <c r="JCJ56" s="10"/>
      <c r="JCK56" s="10"/>
      <c r="JCL56" s="10"/>
      <c r="JCM56" s="10"/>
      <c r="JCN56" s="10"/>
      <c r="JCO56" s="10"/>
      <c r="JCP56" s="10"/>
      <c r="JCQ56" s="10"/>
      <c r="JCR56" s="10"/>
      <c r="JCS56" s="10"/>
      <c r="JCT56" s="10"/>
      <c r="JCU56" s="10"/>
      <c r="JCV56" s="10"/>
      <c r="JCW56" s="10"/>
      <c r="JCX56" s="10"/>
      <c r="JCY56" s="10"/>
      <c r="JCZ56" s="10"/>
      <c r="JDA56" s="10"/>
      <c r="JDB56" s="10"/>
      <c r="JDC56" s="10"/>
      <c r="JDD56" s="10"/>
      <c r="JDE56" s="10"/>
      <c r="JDF56" s="10"/>
      <c r="JDG56" s="10"/>
      <c r="JDH56" s="10"/>
      <c r="JDI56" s="10"/>
      <c r="JDJ56" s="10"/>
      <c r="JDK56" s="10"/>
      <c r="JDL56" s="10"/>
      <c r="JDM56" s="10"/>
      <c r="JDN56" s="10"/>
      <c r="JDO56" s="10"/>
      <c r="JDP56" s="10"/>
      <c r="JDQ56" s="10"/>
      <c r="JDR56" s="10"/>
      <c r="JDS56" s="10"/>
      <c r="JDT56" s="10"/>
      <c r="JDU56" s="10"/>
      <c r="JDV56" s="10"/>
      <c r="JDW56" s="10"/>
      <c r="JDX56" s="10"/>
      <c r="JDY56" s="10"/>
      <c r="JDZ56" s="10"/>
      <c r="JEA56" s="10"/>
      <c r="JEB56" s="10"/>
      <c r="JEC56" s="10"/>
      <c r="JED56" s="10"/>
      <c r="JEE56" s="10"/>
      <c r="JEF56" s="10"/>
      <c r="JEG56" s="10"/>
      <c r="JEH56" s="10"/>
      <c r="JEI56" s="10"/>
      <c r="JEJ56" s="10"/>
      <c r="JEK56" s="10"/>
      <c r="JEL56" s="10"/>
      <c r="JEM56" s="10"/>
      <c r="JEN56" s="10"/>
      <c r="JEO56" s="10"/>
      <c r="JEP56" s="10"/>
      <c r="JEQ56" s="10"/>
      <c r="JER56" s="10"/>
      <c r="JES56" s="10"/>
      <c r="JET56" s="10"/>
      <c r="JEU56" s="10"/>
      <c r="JEV56" s="10"/>
      <c r="JEW56" s="10"/>
      <c r="JEX56" s="10"/>
      <c r="JEY56" s="10"/>
      <c r="JEZ56" s="10"/>
      <c r="JFA56" s="10"/>
      <c r="JFB56" s="10"/>
      <c r="JFC56" s="10"/>
      <c r="JFD56" s="10"/>
      <c r="JFE56" s="10"/>
      <c r="JFF56" s="10"/>
      <c r="JFG56" s="10"/>
      <c r="JFH56" s="10"/>
      <c r="JFI56" s="10"/>
      <c r="JFJ56" s="10"/>
      <c r="JFK56" s="10"/>
      <c r="JFL56" s="10"/>
      <c r="JFM56" s="10"/>
      <c r="JFN56" s="10"/>
      <c r="JFO56" s="10"/>
      <c r="JFP56" s="10"/>
      <c r="JFQ56" s="10"/>
      <c r="JFR56" s="10"/>
      <c r="JFS56" s="10"/>
      <c r="JFT56" s="10"/>
      <c r="JFU56" s="10"/>
      <c r="JFV56" s="10"/>
      <c r="JFW56" s="10"/>
      <c r="JFX56" s="10"/>
      <c r="JFY56" s="10"/>
      <c r="JFZ56" s="10"/>
      <c r="JGA56" s="10"/>
      <c r="JGB56" s="10"/>
      <c r="JGC56" s="10"/>
      <c r="JGD56" s="10"/>
      <c r="JGE56" s="10"/>
      <c r="JGF56" s="10"/>
      <c r="JGG56" s="10"/>
      <c r="JGH56" s="10"/>
      <c r="JGI56" s="10"/>
      <c r="JGJ56" s="10"/>
      <c r="JGK56" s="10"/>
      <c r="JGL56" s="10"/>
      <c r="JGM56" s="10"/>
      <c r="JGN56" s="10"/>
      <c r="JGO56" s="10"/>
      <c r="JGP56" s="10"/>
      <c r="JGQ56" s="10"/>
      <c r="JGR56" s="10"/>
      <c r="JGS56" s="10"/>
      <c r="JGT56" s="10"/>
      <c r="JGU56" s="10"/>
      <c r="JGV56" s="10"/>
      <c r="JGW56" s="10"/>
      <c r="JGX56" s="10"/>
      <c r="JGY56" s="10"/>
      <c r="JGZ56" s="10"/>
      <c r="JHA56" s="10"/>
      <c r="JHB56" s="10"/>
      <c r="JHC56" s="10"/>
      <c r="JHD56" s="10"/>
      <c r="JHE56" s="10"/>
      <c r="JHF56" s="10"/>
      <c r="JHG56" s="10"/>
      <c r="JHH56" s="10"/>
      <c r="JHI56" s="10"/>
      <c r="JHJ56" s="10"/>
      <c r="JHK56" s="10"/>
      <c r="JHL56" s="10"/>
      <c r="JHM56" s="10"/>
      <c r="JHN56" s="10"/>
      <c r="JHO56" s="10"/>
      <c r="JHP56" s="10"/>
      <c r="JHQ56" s="10"/>
      <c r="JHR56" s="10"/>
      <c r="JHS56" s="10"/>
      <c r="JHT56" s="10"/>
      <c r="JHU56" s="10"/>
      <c r="JHV56" s="10"/>
      <c r="JHW56" s="10"/>
      <c r="JHX56" s="10"/>
      <c r="JHY56" s="10"/>
      <c r="JHZ56" s="10"/>
      <c r="JIA56" s="10"/>
      <c r="JIB56" s="10"/>
      <c r="JIC56" s="10"/>
      <c r="JID56" s="10"/>
      <c r="JIE56" s="10"/>
      <c r="JIF56" s="10"/>
      <c r="JIG56" s="10"/>
      <c r="JIH56" s="10"/>
      <c r="JII56" s="10"/>
      <c r="JIJ56" s="10"/>
      <c r="JIK56" s="10"/>
      <c r="JIL56" s="10"/>
      <c r="JIM56" s="10"/>
      <c r="JIN56" s="10"/>
      <c r="JIO56" s="10"/>
      <c r="JIP56" s="10"/>
      <c r="JIQ56" s="10"/>
      <c r="JIR56" s="10"/>
      <c r="JIS56" s="10"/>
      <c r="JIT56" s="10"/>
      <c r="JIU56" s="10"/>
      <c r="JIV56" s="10"/>
      <c r="JIW56" s="10"/>
      <c r="JIX56" s="10"/>
      <c r="JIY56" s="10"/>
      <c r="JIZ56" s="10"/>
      <c r="JJA56" s="10"/>
      <c r="JJB56" s="10"/>
      <c r="JJC56" s="10"/>
      <c r="JJD56" s="10"/>
      <c r="JJE56" s="10"/>
      <c r="JJF56" s="10"/>
      <c r="JJG56" s="10"/>
      <c r="JJH56" s="10"/>
      <c r="JJI56" s="10"/>
      <c r="JJJ56" s="10"/>
      <c r="JJK56" s="10"/>
      <c r="JJL56" s="10"/>
      <c r="JJM56" s="10"/>
      <c r="JJN56" s="10"/>
      <c r="JJO56" s="10"/>
      <c r="JJP56" s="10"/>
      <c r="JJQ56" s="10"/>
      <c r="JJR56" s="10"/>
      <c r="JJS56" s="10"/>
      <c r="JJT56" s="10"/>
      <c r="JJU56" s="10"/>
      <c r="JJV56" s="10"/>
      <c r="JJW56" s="10"/>
      <c r="JJX56" s="10"/>
      <c r="JJY56" s="10"/>
      <c r="JJZ56" s="10"/>
    </row>
    <row r="57" spans="1:7046" s="26" customFormat="1" ht="17" x14ac:dyDescent="0.2">
      <c r="A57" s="29" t="s">
        <v>198</v>
      </c>
      <c r="B57" s="15"/>
      <c r="C57" s="15"/>
      <c r="D57" s="15"/>
      <c r="E57" s="337"/>
      <c r="F57" s="15"/>
      <c r="G57" s="19"/>
      <c r="H57" s="332"/>
      <c r="I57" s="19"/>
      <c r="J57" s="509">
        <f>IF(P57='Tesla Valuation Inputs'!D57,P57,IF(_xlfn.NORM.INV(O57,P57,('Tesla Valuation Inputs'!D57-P57))&lt;'Tesla Valuation Inputs'!B57,'Tesla Valuation Inputs'!B57,IF(_xlfn.NORM.INV(O57,P57,('Tesla Valuation Inputs'!D57-P57))&gt;'Tesla Valuation Inputs'!E57,'Tesla Valuation Inputs'!E57,_xlfn.NORM.INV(O57,P57,('Tesla Valuation Inputs'!D57-P57)))))</f>
        <v>10</v>
      </c>
      <c r="K57" s="199"/>
      <c r="L57" s="129" t="s">
        <v>199</v>
      </c>
      <c r="M57" s="27" t="s">
        <v>200</v>
      </c>
      <c r="O57" s="52">
        <f t="shared" ref="O57:O59" ca="1" si="2">RAND()</f>
        <v>0.16832026623420149</v>
      </c>
      <c r="P57" s="335">
        <f>('Tesla Valuation Inputs'!D57-'Tesla Valuation Inputs'!C57)/2+'Tesla Valuation Inputs'!C57</f>
        <v>10</v>
      </c>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c r="CF57" s="10"/>
      <c r="CG57" s="10"/>
      <c r="CH57" s="10"/>
      <c r="CI57" s="10"/>
      <c r="CJ57" s="10"/>
      <c r="CK57" s="10"/>
      <c r="CL57" s="10"/>
      <c r="CM57" s="10"/>
      <c r="CN57" s="10"/>
      <c r="CO57" s="10"/>
      <c r="CP57" s="10"/>
      <c r="CQ57" s="10"/>
      <c r="CR57" s="10"/>
      <c r="CS57" s="10"/>
      <c r="CT57" s="10"/>
      <c r="CU57" s="10"/>
      <c r="CV57" s="10"/>
      <c r="CW57" s="10"/>
      <c r="CX57" s="10"/>
      <c r="CY57" s="10"/>
      <c r="CZ57" s="10"/>
      <c r="DA57" s="10"/>
      <c r="DB57" s="10"/>
      <c r="DC57" s="10"/>
      <c r="DD57" s="10"/>
      <c r="DE57" s="10"/>
      <c r="DF57" s="10"/>
      <c r="DG57" s="10"/>
      <c r="DH57" s="10"/>
      <c r="DI57" s="10"/>
      <c r="DJ57" s="10"/>
      <c r="DK57" s="10"/>
      <c r="DL57" s="10"/>
      <c r="DM57" s="10"/>
      <c r="DN57" s="10"/>
      <c r="DO57" s="10"/>
      <c r="DP57" s="10"/>
      <c r="DQ57" s="10"/>
      <c r="DR57" s="10"/>
      <c r="DS57" s="10"/>
      <c r="DT57" s="10"/>
      <c r="DU57" s="10"/>
      <c r="DV57" s="10"/>
      <c r="DW57" s="10"/>
      <c r="DX57" s="10"/>
      <c r="DY57" s="10"/>
      <c r="DZ57" s="10"/>
      <c r="EA57" s="10"/>
      <c r="EB57" s="10"/>
      <c r="EC57" s="10"/>
      <c r="ED57" s="10"/>
      <c r="EE57" s="10"/>
      <c r="EF57" s="10"/>
      <c r="EG57" s="10"/>
      <c r="EH57" s="10"/>
      <c r="EI57" s="10"/>
      <c r="EJ57" s="10"/>
      <c r="EK57" s="10"/>
      <c r="EL57" s="10"/>
      <c r="EM57" s="10"/>
      <c r="EN57" s="10"/>
      <c r="EO57" s="10"/>
      <c r="EP57" s="10"/>
      <c r="EQ57" s="10"/>
      <c r="ER57" s="10"/>
      <c r="ES57" s="10"/>
      <c r="ET57" s="10"/>
      <c r="EU57" s="10"/>
      <c r="EV57" s="10"/>
      <c r="EW57" s="10"/>
      <c r="EX57" s="10"/>
      <c r="EY57" s="10"/>
      <c r="EZ57" s="10"/>
      <c r="FA57" s="10"/>
      <c r="FB57" s="10"/>
      <c r="FC57" s="10"/>
      <c r="FD57" s="10"/>
      <c r="FE57" s="10"/>
      <c r="FF57" s="10"/>
      <c r="FG57" s="10"/>
      <c r="FH57" s="10"/>
      <c r="FI57" s="10"/>
      <c r="FJ57" s="10"/>
      <c r="FK57" s="10"/>
      <c r="FL57" s="10"/>
      <c r="FM57" s="10"/>
      <c r="FN57" s="10"/>
      <c r="FO57" s="10"/>
      <c r="FP57" s="10"/>
      <c r="FQ57" s="10"/>
      <c r="FR57" s="10"/>
      <c r="FS57" s="10"/>
      <c r="FT57" s="10"/>
      <c r="FU57" s="10"/>
      <c r="FV57" s="10"/>
      <c r="FW57" s="10"/>
      <c r="FX57" s="10"/>
      <c r="FY57" s="10"/>
      <c r="FZ57" s="10"/>
      <c r="GA57" s="10"/>
      <c r="GB57" s="10"/>
      <c r="GC57" s="10"/>
      <c r="GD57" s="10"/>
      <c r="GE57" s="10"/>
      <c r="GF57" s="10"/>
      <c r="GG57" s="10"/>
      <c r="GH57" s="10"/>
      <c r="GI57" s="10"/>
      <c r="GJ57" s="10"/>
      <c r="GK57" s="10"/>
      <c r="GL57" s="10"/>
      <c r="GM57" s="10"/>
      <c r="GN57" s="10"/>
      <c r="GO57" s="10"/>
      <c r="GP57" s="10"/>
      <c r="GQ57" s="10"/>
      <c r="GR57" s="10"/>
      <c r="GS57" s="10"/>
      <c r="GT57" s="10"/>
      <c r="GU57" s="10"/>
      <c r="GV57" s="10"/>
      <c r="GW57" s="10"/>
      <c r="GX57" s="10"/>
      <c r="GY57" s="10"/>
      <c r="GZ57" s="10"/>
      <c r="HA57" s="10"/>
      <c r="HB57" s="10"/>
      <c r="HC57" s="10"/>
      <c r="HD57" s="10"/>
      <c r="HE57" s="10"/>
      <c r="HF57" s="10"/>
      <c r="HG57" s="10"/>
      <c r="HH57" s="10"/>
      <c r="HI57" s="10"/>
      <c r="HJ57" s="10"/>
      <c r="HK57" s="10"/>
      <c r="HL57" s="10"/>
      <c r="HM57" s="10"/>
      <c r="HN57" s="10"/>
      <c r="HO57" s="10"/>
      <c r="HP57" s="10"/>
      <c r="HQ57" s="10"/>
      <c r="HR57" s="10"/>
      <c r="HS57" s="10"/>
      <c r="HT57" s="10"/>
      <c r="HU57" s="10"/>
      <c r="HV57" s="10"/>
      <c r="HW57" s="10"/>
      <c r="HX57" s="10"/>
      <c r="HY57" s="10"/>
      <c r="HZ57" s="10"/>
      <c r="IA57" s="10"/>
      <c r="IB57" s="10"/>
      <c r="IC57" s="10"/>
      <c r="ID57" s="10"/>
      <c r="IE57" s="10"/>
      <c r="IF57" s="10"/>
      <c r="IG57" s="10"/>
      <c r="IH57" s="10"/>
      <c r="II57" s="10"/>
      <c r="IJ57" s="10"/>
      <c r="IK57" s="10"/>
      <c r="IL57" s="10"/>
      <c r="IM57" s="10"/>
      <c r="IN57" s="10"/>
      <c r="IO57" s="10"/>
      <c r="IP57" s="10"/>
      <c r="IQ57" s="10"/>
      <c r="IR57" s="10"/>
      <c r="IS57" s="10"/>
      <c r="IT57" s="10"/>
      <c r="IU57" s="10"/>
      <c r="IV57" s="10"/>
      <c r="IW57" s="10"/>
      <c r="IX57" s="10"/>
      <c r="IY57" s="10"/>
      <c r="IZ57" s="10"/>
      <c r="JA57" s="10"/>
      <c r="JB57" s="10"/>
      <c r="JC57" s="10"/>
      <c r="JD57" s="10"/>
      <c r="JE57" s="10"/>
      <c r="JF57" s="10"/>
      <c r="JG57" s="10"/>
      <c r="JH57" s="10"/>
      <c r="JI57" s="10"/>
      <c r="JJ57" s="10"/>
      <c r="JK57" s="10"/>
      <c r="JL57" s="10"/>
      <c r="JM57" s="10"/>
      <c r="JN57" s="10"/>
      <c r="JO57" s="10"/>
      <c r="JP57" s="10"/>
      <c r="JQ57" s="10"/>
      <c r="JR57" s="10"/>
      <c r="JS57" s="10"/>
      <c r="JT57" s="10"/>
      <c r="JU57" s="10"/>
      <c r="JV57" s="10"/>
      <c r="JW57" s="10"/>
      <c r="JX57" s="10"/>
      <c r="JY57" s="10"/>
      <c r="JZ57" s="10"/>
      <c r="KA57" s="10"/>
      <c r="KB57" s="10"/>
      <c r="KC57" s="10"/>
      <c r="KD57" s="10"/>
      <c r="KE57" s="10"/>
      <c r="KF57" s="10"/>
      <c r="KG57" s="10"/>
      <c r="KH57" s="10"/>
      <c r="KI57" s="10"/>
      <c r="KJ57" s="10"/>
      <c r="KK57" s="10"/>
      <c r="KL57" s="10"/>
      <c r="KM57" s="10"/>
      <c r="KN57" s="10"/>
      <c r="KO57" s="10"/>
      <c r="KP57" s="10"/>
      <c r="KQ57" s="10"/>
      <c r="KR57" s="10"/>
      <c r="KS57" s="10"/>
      <c r="KT57" s="10"/>
      <c r="KU57" s="10"/>
      <c r="KV57" s="10"/>
      <c r="KW57" s="10"/>
      <c r="KX57" s="10"/>
      <c r="KY57" s="10"/>
      <c r="KZ57" s="10"/>
      <c r="LA57" s="10"/>
      <c r="LB57" s="10"/>
      <c r="LC57" s="10"/>
      <c r="LD57" s="10"/>
      <c r="LE57" s="10"/>
      <c r="LF57" s="10"/>
      <c r="LG57" s="10"/>
      <c r="LH57" s="10"/>
      <c r="LI57" s="10"/>
      <c r="LJ57" s="10"/>
      <c r="LK57" s="10"/>
      <c r="LL57" s="10"/>
      <c r="LM57" s="10"/>
      <c r="LN57" s="10"/>
      <c r="LO57" s="10"/>
      <c r="LP57" s="10"/>
      <c r="LQ57" s="10"/>
      <c r="LR57" s="10"/>
      <c r="LS57" s="10"/>
      <c r="LT57" s="10"/>
      <c r="LU57" s="10"/>
      <c r="LV57" s="10"/>
      <c r="LW57" s="10"/>
      <c r="LX57" s="10"/>
      <c r="LY57" s="10"/>
      <c r="LZ57" s="10"/>
      <c r="MA57" s="10"/>
      <c r="MB57" s="10"/>
      <c r="MC57" s="10"/>
      <c r="MD57" s="10"/>
      <c r="ME57" s="10"/>
      <c r="MF57" s="10"/>
      <c r="MG57" s="10"/>
      <c r="MH57" s="10"/>
      <c r="MI57" s="10"/>
      <c r="MJ57" s="10"/>
      <c r="MK57" s="10"/>
      <c r="ML57" s="10"/>
      <c r="MM57" s="10"/>
      <c r="MN57" s="10"/>
      <c r="MO57" s="10"/>
      <c r="MP57" s="10"/>
      <c r="MQ57" s="10"/>
      <c r="MR57" s="10"/>
      <c r="MS57" s="10"/>
      <c r="MT57" s="10"/>
      <c r="MU57" s="10"/>
      <c r="MV57" s="10"/>
      <c r="MW57" s="10"/>
      <c r="MX57" s="10"/>
      <c r="MY57" s="10"/>
      <c r="MZ57" s="10"/>
      <c r="NA57" s="10"/>
      <c r="NB57" s="10"/>
      <c r="NC57" s="10"/>
      <c r="ND57" s="10"/>
      <c r="NE57" s="10"/>
      <c r="NF57" s="10"/>
      <c r="NG57" s="10"/>
      <c r="NH57" s="10"/>
      <c r="NI57" s="10"/>
      <c r="NJ57" s="10"/>
      <c r="NK57" s="10"/>
      <c r="NL57" s="10"/>
      <c r="NM57" s="10"/>
      <c r="NN57" s="10"/>
      <c r="NO57" s="10"/>
      <c r="NP57" s="10"/>
      <c r="NQ57" s="10"/>
      <c r="NR57" s="10"/>
      <c r="NS57" s="10"/>
      <c r="NT57" s="10"/>
      <c r="NU57" s="10"/>
      <c r="NV57" s="10"/>
      <c r="NW57" s="10"/>
      <c r="NX57" s="10"/>
      <c r="NY57" s="10"/>
      <c r="NZ57" s="10"/>
      <c r="OA57" s="10"/>
      <c r="OB57" s="10"/>
      <c r="OC57" s="10"/>
      <c r="OD57" s="10"/>
      <c r="OE57" s="10"/>
      <c r="OF57" s="10"/>
      <c r="OG57" s="10"/>
      <c r="OH57" s="10"/>
      <c r="OI57" s="10"/>
      <c r="OJ57" s="10"/>
      <c r="OK57" s="10"/>
      <c r="OL57" s="10"/>
      <c r="OM57" s="10"/>
      <c r="ON57" s="10"/>
      <c r="OO57" s="10"/>
      <c r="OP57" s="10"/>
      <c r="OQ57" s="10"/>
      <c r="OR57" s="10"/>
      <c r="OS57" s="10"/>
      <c r="OT57" s="10"/>
      <c r="OU57" s="10"/>
      <c r="OV57" s="10"/>
      <c r="OW57" s="10"/>
      <c r="OX57" s="10"/>
      <c r="OY57" s="10"/>
      <c r="OZ57" s="10"/>
      <c r="PA57" s="10"/>
      <c r="PB57" s="10"/>
      <c r="PC57" s="10"/>
      <c r="PD57" s="10"/>
      <c r="PE57" s="10"/>
      <c r="PF57" s="10"/>
      <c r="PG57" s="10"/>
      <c r="PH57" s="10"/>
      <c r="PI57" s="10"/>
      <c r="PJ57" s="10"/>
      <c r="PK57" s="10"/>
      <c r="PL57" s="10"/>
      <c r="PM57" s="10"/>
      <c r="PN57" s="10"/>
      <c r="PO57" s="10"/>
      <c r="PP57" s="10"/>
      <c r="PQ57" s="10"/>
      <c r="PR57" s="10"/>
      <c r="PS57" s="10"/>
      <c r="PT57" s="10"/>
      <c r="PU57" s="10"/>
      <c r="PV57" s="10"/>
      <c r="PW57" s="10"/>
      <c r="PX57" s="10"/>
      <c r="PY57" s="10"/>
      <c r="PZ57" s="10"/>
      <c r="QA57" s="10"/>
      <c r="QB57" s="10"/>
      <c r="QC57" s="10"/>
      <c r="QD57" s="10"/>
      <c r="QE57" s="10"/>
      <c r="QF57" s="10"/>
      <c r="QG57" s="10"/>
      <c r="QH57" s="10"/>
      <c r="QI57" s="10"/>
      <c r="QJ57" s="10"/>
      <c r="QK57" s="10"/>
      <c r="QL57" s="10"/>
      <c r="QM57" s="10"/>
      <c r="QN57" s="10"/>
      <c r="QO57" s="10"/>
      <c r="QP57" s="10"/>
      <c r="QQ57" s="10"/>
      <c r="QR57" s="10"/>
      <c r="QS57" s="10"/>
      <c r="QT57" s="10"/>
      <c r="QU57" s="10"/>
      <c r="QV57" s="10"/>
      <c r="QW57" s="10"/>
      <c r="QX57" s="10"/>
      <c r="QY57" s="10"/>
      <c r="QZ57" s="10"/>
      <c r="RA57" s="10"/>
      <c r="RB57" s="10"/>
      <c r="RC57" s="10"/>
      <c r="RD57" s="10"/>
      <c r="RE57" s="10"/>
      <c r="RF57" s="10"/>
      <c r="RG57" s="10"/>
      <c r="RH57" s="10"/>
      <c r="RI57" s="10"/>
      <c r="RJ57" s="10"/>
      <c r="RK57" s="10"/>
      <c r="RL57" s="10"/>
      <c r="RM57" s="10"/>
      <c r="RN57" s="10"/>
      <c r="RO57" s="10"/>
      <c r="RP57" s="10"/>
      <c r="RQ57" s="10"/>
      <c r="RR57" s="10"/>
      <c r="RS57" s="10"/>
      <c r="RT57" s="10"/>
      <c r="RU57" s="10"/>
      <c r="RV57" s="10"/>
      <c r="RW57" s="10"/>
      <c r="RX57" s="10"/>
      <c r="RY57" s="10"/>
      <c r="RZ57" s="10"/>
      <c r="SA57" s="10"/>
      <c r="SB57" s="10"/>
      <c r="SC57" s="10"/>
      <c r="SD57" s="10"/>
      <c r="SE57" s="10"/>
      <c r="SF57" s="10"/>
      <c r="SG57" s="10"/>
      <c r="SH57" s="10"/>
      <c r="SI57" s="10"/>
      <c r="SJ57" s="10"/>
      <c r="SK57" s="10"/>
      <c r="SL57" s="10"/>
      <c r="SM57" s="10"/>
      <c r="SN57" s="10"/>
      <c r="SO57" s="10"/>
      <c r="SP57" s="10"/>
      <c r="SQ57" s="10"/>
      <c r="SR57" s="10"/>
      <c r="SS57" s="10"/>
      <c r="ST57" s="10"/>
      <c r="SU57" s="10"/>
      <c r="SV57" s="10"/>
      <c r="SW57" s="10"/>
      <c r="SX57" s="10"/>
      <c r="SY57" s="10"/>
      <c r="SZ57" s="10"/>
      <c r="TA57" s="10"/>
      <c r="TB57" s="10"/>
      <c r="TC57" s="10"/>
      <c r="TD57" s="10"/>
      <c r="TE57" s="10"/>
      <c r="TF57" s="10"/>
      <c r="TG57" s="10"/>
      <c r="TH57" s="10"/>
      <c r="TI57" s="10"/>
      <c r="TJ57" s="10"/>
      <c r="TK57" s="10"/>
      <c r="TL57" s="10"/>
      <c r="TM57" s="10"/>
      <c r="TN57" s="10"/>
      <c r="TO57" s="10"/>
      <c r="TP57" s="10"/>
      <c r="TQ57" s="10"/>
      <c r="TR57" s="10"/>
      <c r="TS57" s="10"/>
      <c r="TT57" s="10"/>
      <c r="TU57" s="10"/>
      <c r="TV57" s="10"/>
      <c r="TW57" s="10"/>
      <c r="TX57" s="10"/>
      <c r="TY57" s="10"/>
      <c r="TZ57" s="10"/>
      <c r="UA57" s="10"/>
      <c r="UB57" s="10"/>
      <c r="UC57" s="10"/>
      <c r="UD57" s="10"/>
      <c r="UE57" s="10"/>
      <c r="UF57" s="10"/>
      <c r="UG57" s="10"/>
      <c r="UH57" s="10"/>
      <c r="UI57" s="10"/>
      <c r="UJ57" s="10"/>
      <c r="UK57" s="10"/>
      <c r="UL57" s="10"/>
      <c r="UM57" s="10"/>
      <c r="UN57" s="10"/>
      <c r="UO57" s="10"/>
      <c r="UP57" s="10"/>
      <c r="UQ57" s="10"/>
      <c r="UR57" s="10"/>
      <c r="US57" s="10"/>
      <c r="UT57" s="10"/>
      <c r="UU57" s="10"/>
      <c r="UV57" s="10"/>
      <c r="UW57" s="10"/>
      <c r="UX57" s="10"/>
      <c r="UY57" s="10"/>
      <c r="UZ57" s="10"/>
      <c r="VA57" s="10"/>
      <c r="VB57" s="10"/>
      <c r="VC57" s="10"/>
      <c r="VD57" s="10"/>
      <c r="VE57" s="10"/>
      <c r="VF57" s="10"/>
      <c r="VG57" s="10"/>
      <c r="VH57" s="10"/>
      <c r="VI57" s="10"/>
      <c r="VJ57" s="10"/>
      <c r="VK57" s="10"/>
      <c r="VL57" s="10"/>
      <c r="VM57" s="10"/>
      <c r="VN57" s="10"/>
      <c r="VO57" s="10"/>
      <c r="VP57" s="10"/>
      <c r="VQ57" s="10"/>
      <c r="VR57" s="10"/>
      <c r="VS57" s="10"/>
      <c r="VT57" s="10"/>
      <c r="VU57" s="10"/>
      <c r="VV57" s="10"/>
      <c r="VW57" s="10"/>
      <c r="VX57" s="10"/>
      <c r="VY57" s="10"/>
      <c r="VZ57" s="10"/>
      <c r="WA57" s="10"/>
      <c r="WB57" s="10"/>
      <c r="WC57" s="10"/>
      <c r="WD57" s="10"/>
      <c r="WE57" s="10"/>
      <c r="WF57" s="10"/>
      <c r="WG57" s="10"/>
      <c r="WH57" s="10"/>
      <c r="WI57" s="10"/>
      <c r="WJ57" s="10"/>
      <c r="WK57" s="10"/>
      <c r="WL57" s="10"/>
      <c r="WM57" s="10"/>
      <c r="WN57" s="10"/>
      <c r="WO57" s="10"/>
      <c r="WP57" s="10"/>
      <c r="WQ57" s="10"/>
      <c r="WR57" s="10"/>
      <c r="WS57" s="10"/>
      <c r="WT57" s="10"/>
      <c r="WU57" s="10"/>
      <c r="WV57" s="10"/>
      <c r="WW57" s="10"/>
      <c r="WX57" s="10"/>
      <c r="WY57" s="10"/>
      <c r="WZ57" s="10"/>
      <c r="XA57" s="10"/>
      <c r="XB57" s="10"/>
      <c r="XC57" s="10"/>
      <c r="XD57" s="10"/>
      <c r="XE57" s="10"/>
      <c r="XF57" s="10"/>
      <c r="XG57" s="10"/>
      <c r="XH57" s="10"/>
      <c r="XI57" s="10"/>
      <c r="XJ57" s="10"/>
      <c r="XK57" s="10"/>
      <c r="XL57" s="10"/>
      <c r="XM57" s="10"/>
      <c r="XN57" s="10"/>
      <c r="XO57" s="10"/>
      <c r="XP57" s="10"/>
      <c r="XQ57" s="10"/>
      <c r="XR57" s="10"/>
      <c r="XS57" s="10"/>
      <c r="XT57" s="10"/>
      <c r="XU57" s="10"/>
      <c r="XV57" s="10"/>
      <c r="XW57" s="10"/>
      <c r="XX57" s="10"/>
      <c r="XY57" s="10"/>
      <c r="XZ57" s="10"/>
      <c r="YA57" s="10"/>
      <c r="YB57" s="10"/>
      <c r="YC57" s="10"/>
      <c r="YD57" s="10"/>
      <c r="YE57" s="10"/>
      <c r="YF57" s="10"/>
      <c r="YG57" s="10"/>
      <c r="YH57" s="10"/>
      <c r="YI57" s="10"/>
      <c r="YJ57" s="10"/>
      <c r="YK57" s="10"/>
      <c r="YL57" s="10"/>
      <c r="YM57" s="10"/>
      <c r="YN57" s="10"/>
      <c r="YO57" s="10"/>
      <c r="YP57" s="10"/>
      <c r="YQ57" s="10"/>
      <c r="YR57" s="10"/>
      <c r="YS57" s="10"/>
      <c r="YT57" s="10"/>
      <c r="YU57" s="10"/>
      <c r="YV57" s="10"/>
      <c r="YW57" s="10"/>
      <c r="YX57" s="10"/>
      <c r="YY57" s="10"/>
      <c r="YZ57" s="10"/>
      <c r="ZA57" s="10"/>
      <c r="ZB57" s="10"/>
      <c r="ZC57" s="10"/>
      <c r="ZD57" s="10"/>
      <c r="ZE57" s="10"/>
      <c r="ZF57" s="10"/>
      <c r="ZG57" s="10"/>
      <c r="ZH57" s="10"/>
      <c r="ZI57" s="10"/>
      <c r="ZJ57" s="10"/>
      <c r="ZK57" s="10"/>
      <c r="ZL57" s="10"/>
      <c r="ZM57" s="10"/>
      <c r="ZN57" s="10"/>
      <c r="ZO57" s="10"/>
      <c r="ZP57" s="10"/>
      <c r="ZQ57" s="10"/>
      <c r="ZR57" s="10"/>
      <c r="ZS57" s="10"/>
      <c r="ZT57" s="10"/>
      <c r="ZU57" s="10"/>
      <c r="ZV57" s="10"/>
      <c r="ZW57" s="10"/>
      <c r="ZX57" s="10"/>
      <c r="ZY57" s="10"/>
      <c r="ZZ57" s="10"/>
      <c r="AAA57" s="10"/>
      <c r="AAB57" s="10"/>
      <c r="AAC57" s="10"/>
      <c r="AAD57" s="10"/>
      <c r="AAE57" s="10"/>
      <c r="AAF57" s="10"/>
      <c r="AAG57" s="10"/>
      <c r="AAH57" s="10"/>
      <c r="AAI57" s="10"/>
      <c r="AAJ57" s="10"/>
      <c r="AAK57" s="10"/>
      <c r="AAL57" s="10"/>
      <c r="AAM57" s="10"/>
      <c r="AAN57" s="10"/>
      <c r="AAO57" s="10"/>
      <c r="AAP57" s="10"/>
      <c r="AAQ57" s="10"/>
      <c r="AAR57" s="10"/>
      <c r="AAS57" s="10"/>
      <c r="AAT57" s="10"/>
      <c r="AAU57" s="10"/>
      <c r="AAV57" s="10"/>
      <c r="AAW57" s="10"/>
      <c r="AAX57" s="10"/>
      <c r="AAY57" s="10"/>
      <c r="AAZ57" s="10"/>
      <c r="ABA57" s="10"/>
      <c r="ABB57" s="10"/>
      <c r="ABC57" s="10"/>
      <c r="ABD57" s="10"/>
      <c r="ABE57" s="10"/>
      <c r="ABF57" s="10"/>
      <c r="ABG57" s="10"/>
      <c r="ABH57" s="10"/>
      <c r="ABI57" s="10"/>
      <c r="ABJ57" s="10"/>
      <c r="ABK57" s="10"/>
      <c r="ABL57" s="10"/>
      <c r="ABM57" s="10"/>
      <c r="ABN57" s="10"/>
      <c r="ABO57" s="10"/>
      <c r="ABP57" s="10"/>
      <c r="ABQ57" s="10"/>
      <c r="ABR57" s="10"/>
      <c r="ABS57" s="10"/>
      <c r="ABT57" s="10"/>
      <c r="ABU57" s="10"/>
      <c r="ABV57" s="10"/>
      <c r="ABW57" s="10"/>
      <c r="ABX57" s="10"/>
      <c r="ABY57" s="10"/>
      <c r="ABZ57" s="10"/>
      <c r="ACA57" s="10"/>
      <c r="ACB57" s="10"/>
      <c r="ACC57" s="10"/>
      <c r="ACD57" s="10"/>
      <c r="ACE57" s="10"/>
      <c r="ACF57" s="10"/>
      <c r="ACG57" s="10"/>
      <c r="ACH57" s="10"/>
      <c r="ACI57" s="10"/>
      <c r="ACJ57" s="10"/>
      <c r="ACK57" s="10"/>
      <c r="ACL57" s="10"/>
      <c r="ACM57" s="10"/>
      <c r="ACN57" s="10"/>
      <c r="ACO57" s="10"/>
      <c r="ACP57" s="10"/>
      <c r="ACQ57" s="10"/>
      <c r="ACR57" s="10"/>
      <c r="ACS57" s="10"/>
      <c r="ACT57" s="10"/>
      <c r="ACU57" s="10"/>
      <c r="ACV57" s="10"/>
      <c r="ACW57" s="10"/>
      <c r="ACX57" s="10"/>
      <c r="ACY57" s="10"/>
      <c r="ACZ57" s="10"/>
      <c r="ADA57" s="10"/>
      <c r="ADB57" s="10"/>
      <c r="ADC57" s="10"/>
      <c r="ADD57" s="10"/>
      <c r="ADE57" s="10"/>
      <c r="ADF57" s="10"/>
      <c r="ADG57" s="10"/>
      <c r="ADH57" s="10"/>
      <c r="ADI57" s="10"/>
      <c r="ADJ57" s="10"/>
      <c r="ADK57" s="10"/>
      <c r="ADL57" s="10"/>
      <c r="ADM57" s="10"/>
      <c r="ADN57" s="10"/>
      <c r="ADO57" s="10"/>
      <c r="ADP57" s="10"/>
      <c r="ADQ57" s="10"/>
      <c r="ADR57" s="10"/>
      <c r="ADS57" s="10"/>
      <c r="ADT57" s="10"/>
      <c r="ADU57" s="10"/>
      <c r="ADV57" s="10"/>
      <c r="ADW57" s="10"/>
      <c r="ADX57" s="10"/>
      <c r="ADY57" s="10"/>
      <c r="ADZ57" s="10"/>
      <c r="AEA57" s="10"/>
      <c r="AEB57" s="10"/>
      <c r="AEC57" s="10"/>
      <c r="AED57" s="10"/>
      <c r="AEE57" s="10"/>
      <c r="AEF57" s="10"/>
      <c r="AEG57" s="10"/>
      <c r="AEH57" s="10"/>
      <c r="AEI57" s="10"/>
      <c r="AEJ57" s="10"/>
      <c r="AEK57" s="10"/>
      <c r="AEL57" s="10"/>
      <c r="AEM57" s="10"/>
      <c r="AEN57" s="10"/>
      <c r="AEO57" s="10"/>
      <c r="AEP57" s="10"/>
      <c r="AEQ57" s="10"/>
      <c r="AER57" s="10"/>
      <c r="AES57" s="10"/>
      <c r="AET57" s="10"/>
      <c r="AEU57" s="10"/>
      <c r="AEV57" s="10"/>
      <c r="AEW57" s="10"/>
      <c r="AEX57" s="10"/>
      <c r="AEY57" s="10"/>
      <c r="AEZ57" s="10"/>
      <c r="AFA57" s="10"/>
      <c r="AFB57" s="10"/>
      <c r="AFC57" s="10"/>
      <c r="AFD57" s="10"/>
      <c r="AFE57" s="10"/>
      <c r="AFF57" s="10"/>
      <c r="AFG57" s="10"/>
      <c r="AFH57" s="10"/>
      <c r="AFI57" s="10"/>
      <c r="AFJ57" s="10"/>
      <c r="AFK57" s="10"/>
      <c r="AFL57" s="10"/>
      <c r="AFM57" s="10"/>
      <c r="AFN57" s="10"/>
      <c r="AFO57" s="10"/>
      <c r="AFP57" s="10"/>
      <c r="AFQ57" s="10"/>
      <c r="AFR57" s="10"/>
      <c r="AFS57" s="10"/>
      <c r="AFT57" s="10"/>
      <c r="AFU57" s="10"/>
      <c r="AFV57" s="10"/>
      <c r="AFW57" s="10"/>
      <c r="AFX57" s="10"/>
      <c r="AFY57" s="10"/>
      <c r="AFZ57" s="10"/>
      <c r="AGA57" s="10"/>
      <c r="AGB57" s="10"/>
      <c r="AGC57" s="10"/>
      <c r="AGD57" s="10"/>
      <c r="AGE57" s="10"/>
      <c r="AGF57" s="10"/>
      <c r="AGG57" s="10"/>
      <c r="AGH57" s="10"/>
      <c r="AGI57" s="10"/>
      <c r="AGJ57" s="10"/>
      <c r="AGK57" s="10"/>
      <c r="AGL57" s="10"/>
      <c r="AGM57" s="10"/>
      <c r="AGN57" s="10"/>
      <c r="AGO57" s="10"/>
      <c r="AGP57" s="10"/>
      <c r="AGQ57" s="10"/>
      <c r="AGR57" s="10"/>
      <c r="AGS57" s="10"/>
      <c r="AGT57" s="10"/>
      <c r="AGU57" s="10"/>
      <c r="AGV57" s="10"/>
      <c r="AGW57" s="10"/>
      <c r="AGX57" s="10"/>
      <c r="AGY57" s="10"/>
      <c r="AGZ57" s="10"/>
      <c r="AHA57" s="10"/>
      <c r="AHB57" s="10"/>
      <c r="AHC57" s="10"/>
      <c r="AHD57" s="10"/>
      <c r="AHE57" s="10"/>
      <c r="AHF57" s="10"/>
      <c r="AHG57" s="10"/>
      <c r="AHH57" s="10"/>
      <c r="AHI57" s="10"/>
      <c r="AHJ57" s="10"/>
      <c r="AHK57" s="10"/>
      <c r="AHL57" s="10"/>
      <c r="AHM57" s="10"/>
      <c r="AHN57" s="10"/>
      <c r="AHO57" s="10"/>
      <c r="AHP57" s="10"/>
      <c r="AHQ57" s="10"/>
      <c r="AHR57" s="10"/>
      <c r="AHS57" s="10"/>
      <c r="AHT57" s="10"/>
      <c r="AHU57" s="10"/>
      <c r="AHV57" s="10"/>
      <c r="AHW57" s="10"/>
      <c r="AHX57" s="10"/>
      <c r="AHY57" s="10"/>
      <c r="AHZ57" s="10"/>
      <c r="AIA57" s="10"/>
      <c r="AIB57" s="10"/>
      <c r="AIC57" s="10"/>
      <c r="AID57" s="10"/>
      <c r="AIE57" s="10"/>
      <c r="AIF57" s="10"/>
      <c r="AIG57" s="10"/>
      <c r="AIH57" s="10"/>
      <c r="AII57" s="10"/>
      <c r="AIJ57" s="10"/>
      <c r="AIK57" s="10"/>
      <c r="AIL57" s="10"/>
      <c r="AIM57" s="10"/>
      <c r="AIN57" s="10"/>
      <c r="AIO57" s="10"/>
      <c r="AIP57" s="10"/>
      <c r="AIQ57" s="10"/>
      <c r="AIR57" s="10"/>
      <c r="AIS57" s="10"/>
      <c r="AIT57" s="10"/>
      <c r="AIU57" s="10"/>
      <c r="AIV57" s="10"/>
      <c r="AIW57" s="10"/>
      <c r="AIX57" s="10"/>
      <c r="AIY57" s="10"/>
      <c r="AIZ57" s="10"/>
      <c r="AJA57" s="10"/>
      <c r="AJB57" s="10"/>
      <c r="AJC57" s="10"/>
      <c r="AJD57" s="10"/>
      <c r="AJE57" s="10"/>
      <c r="AJF57" s="10"/>
      <c r="AJG57" s="10"/>
      <c r="AJH57" s="10"/>
      <c r="AJI57" s="10"/>
      <c r="AJJ57" s="10"/>
      <c r="AJK57" s="10"/>
      <c r="AJL57" s="10"/>
      <c r="AJM57" s="10"/>
      <c r="AJN57" s="10"/>
      <c r="AJO57" s="10"/>
      <c r="AJP57" s="10"/>
      <c r="AJQ57" s="10"/>
      <c r="AJR57" s="10"/>
      <c r="AJS57" s="10"/>
      <c r="AJT57" s="10"/>
      <c r="AJU57" s="10"/>
      <c r="AJV57" s="10"/>
      <c r="AJW57" s="10"/>
      <c r="AJX57" s="10"/>
      <c r="AJY57" s="10"/>
      <c r="AJZ57" s="10"/>
      <c r="AKA57" s="10"/>
      <c r="AKB57" s="10"/>
      <c r="AKC57" s="10"/>
      <c r="AKD57" s="10"/>
      <c r="AKE57" s="10"/>
      <c r="AKF57" s="10"/>
      <c r="AKG57" s="10"/>
      <c r="AKH57" s="10"/>
      <c r="AKI57" s="10"/>
      <c r="AKJ57" s="10"/>
      <c r="AKK57" s="10"/>
      <c r="AKL57" s="10"/>
      <c r="AKM57" s="10"/>
      <c r="AKN57" s="10"/>
      <c r="AKO57" s="10"/>
      <c r="AKP57" s="10"/>
      <c r="AKQ57" s="10"/>
      <c r="AKR57" s="10"/>
      <c r="AKS57" s="10"/>
      <c r="AKT57" s="10"/>
      <c r="AKU57" s="10"/>
      <c r="AKV57" s="10"/>
      <c r="AKW57" s="10"/>
      <c r="AKX57" s="10"/>
      <c r="AKY57" s="10"/>
      <c r="AKZ57" s="10"/>
      <c r="ALA57" s="10"/>
      <c r="ALB57" s="10"/>
      <c r="ALC57" s="10"/>
      <c r="ALD57" s="10"/>
      <c r="ALE57" s="10"/>
      <c r="ALF57" s="10"/>
      <c r="ALG57" s="10"/>
      <c r="ALH57" s="10"/>
      <c r="ALI57" s="10"/>
      <c r="ALJ57" s="10"/>
      <c r="ALK57" s="10"/>
      <c r="ALL57" s="10"/>
      <c r="ALM57" s="10"/>
      <c r="ALN57" s="10"/>
      <c r="ALO57" s="10"/>
      <c r="ALP57" s="10"/>
      <c r="ALQ57" s="10"/>
      <c r="ALR57" s="10"/>
      <c r="ALS57" s="10"/>
      <c r="ALT57" s="10"/>
      <c r="ALU57" s="10"/>
      <c r="ALV57" s="10"/>
      <c r="ALW57" s="10"/>
      <c r="ALX57" s="10"/>
      <c r="ALY57" s="10"/>
      <c r="ALZ57" s="10"/>
      <c r="AMA57" s="10"/>
      <c r="AMB57" s="10"/>
      <c r="AMC57" s="10"/>
      <c r="AMD57" s="10"/>
      <c r="AME57" s="10"/>
      <c r="AMF57" s="10"/>
      <c r="AMG57" s="10"/>
      <c r="AMH57" s="10"/>
      <c r="AMI57" s="10"/>
      <c r="AMJ57" s="10"/>
      <c r="AMK57" s="10"/>
      <c r="AML57" s="10"/>
      <c r="AMM57" s="10"/>
      <c r="AMN57" s="10"/>
      <c r="AMO57" s="10"/>
      <c r="AMP57" s="10"/>
      <c r="AMQ57" s="10"/>
      <c r="AMR57" s="10"/>
      <c r="AMS57" s="10"/>
      <c r="AMT57" s="10"/>
      <c r="AMU57" s="10"/>
      <c r="AMV57" s="10"/>
      <c r="AMW57" s="10"/>
      <c r="AMX57" s="10"/>
      <c r="AMY57" s="10"/>
      <c r="AMZ57" s="10"/>
      <c r="ANA57" s="10"/>
      <c r="ANB57" s="10"/>
      <c r="ANC57" s="10"/>
      <c r="AND57" s="10"/>
      <c r="ANE57" s="10"/>
      <c r="ANF57" s="10"/>
      <c r="ANG57" s="10"/>
      <c r="ANH57" s="10"/>
      <c r="ANI57" s="10"/>
      <c r="ANJ57" s="10"/>
      <c r="ANK57" s="10"/>
      <c r="ANL57" s="10"/>
      <c r="ANM57" s="10"/>
      <c r="ANN57" s="10"/>
      <c r="ANO57" s="10"/>
      <c r="ANP57" s="10"/>
      <c r="ANQ57" s="10"/>
      <c r="ANR57" s="10"/>
      <c r="ANS57" s="10"/>
      <c r="ANT57" s="10"/>
      <c r="ANU57" s="10"/>
      <c r="ANV57" s="10"/>
      <c r="ANW57" s="10"/>
      <c r="ANX57" s="10"/>
      <c r="ANY57" s="10"/>
      <c r="ANZ57" s="10"/>
      <c r="AOA57" s="10"/>
      <c r="AOB57" s="10"/>
      <c r="AOC57" s="10"/>
      <c r="AOD57" s="10"/>
      <c r="AOE57" s="10"/>
      <c r="AOF57" s="10"/>
      <c r="AOG57" s="10"/>
      <c r="AOH57" s="10"/>
      <c r="AOI57" s="10"/>
      <c r="AOJ57" s="10"/>
      <c r="AOK57" s="10"/>
      <c r="AOL57" s="10"/>
      <c r="AOM57" s="10"/>
      <c r="AON57" s="10"/>
      <c r="AOO57" s="10"/>
      <c r="AOP57" s="10"/>
      <c r="AOQ57" s="10"/>
      <c r="AOR57" s="10"/>
      <c r="AOS57" s="10"/>
      <c r="AOT57" s="10"/>
      <c r="AOU57" s="10"/>
      <c r="AOV57" s="10"/>
      <c r="AOW57" s="10"/>
      <c r="AOX57" s="10"/>
      <c r="AOY57" s="10"/>
      <c r="AOZ57" s="10"/>
      <c r="APA57" s="10"/>
      <c r="APB57" s="10"/>
      <c r="APC57" s="10"/>
      <c r="APD57" s="10"/>
      <c r="APE57" s="10"/>
      <c r="APF57" s="10"/>
      <c r="APG57" s="10"/>
      <c r="APH57" s="10"/>
      <c r="API57" s="10"/>
      <c r="APJ57" s="10"/>
      <c r="APK57" s="10"/>
      <c r="APL57" s="10"/>
      <c r="APM57" s="10"/>
      <c r="APN57" s="10"/>
      <c r="APO57" s="10"/>
      <c r="APP57" s="10"/>
      <c r="APQ57" s="10"/>
      <c r="APR57" s="10"/>
      <c r="APS57" s="10"/>
      <c r="APT57" s="10"/>
      <c r="APU57" s="10"/>
      <c r="APV57" s="10"/>
      <c r="APW57" s="10"/>
      <c r="APX57" s="10"/>
      <c r="APY57" s="10"/>
      <c r="APZ57" s="10"/>
      <c r="AQA57" s="10"/>
      <c r="AQB57" s="10"/>
      <c r="AQC57" s="10"/>
      <c r="AQD57" s="10"/>
      <c r="AQE57" s="10"/>
      <c r="AQF57" s="10"/>
      <c r="AQG57" s="10"/>
      <c r="AQH57" s="10"/>
      <c r="AQI57" s="10"/>
      <c r="AQJ57" s="10"/>
      <c r="AQK57" s="10"/>
      <c r="AQL57" s="10"/>
      <c r="AQM57" s="10"/>
      <c r="AQN57" s="10"/>
      <c r="AQO57" s="10"/>
      <c r="AQP57" s="10"/>
      <c r="AQQ57" s="10"/>
      <c r="AQR57" s="10"/>
      <c r="AQS57" s="10"/>
      <c r="AQT57" s="10"/>
      <c r="AQU57" s="10"/>
      <c r="AQV57" s="10"/>
      <c r="AQW57" s="10"/>
      <c r="AQX57" s="10"/>
      <c r="AQY57" s="10"/>
      <c r="AQZ57" s="10"/>
      <c r="ARA57" s="10"/>
      <c r="ARB57" s="10"/>
      <c r="ARC57" s="10"/>
      <c r="ARD57" s="10"/>
      <c r="ARE57" s="10"/>
      <c r="ARF57" s="10"/>
      <c r="ARG57" s="10"/>
      <c r="ARH57" s="10"/>
      <c r="ARI57" s="10"/>
      <c r="ARJ57" s="10"/>
      <c r="ARK57" s="10"/>
      <c r="ARL57" s="10"/>
      <c r="ARM57" s="10"/>
      <c r="ARN57" s="10"/>
      <c r="ARO57" s="10"/>
      <c r="ARP57" s="10"/>
      <c r="ARQ57" s="10"/>
      <c r="ARR57" s="10"/>
      <c r="ARS57" s="10"/>
      <c r="ART57" s="10"/>
      <c r="ARU57" s="10"/>
      <c r="ARV57" s="10"/>
      <c r="ARW57" s="10"/>
      <c r="ARX57" s="10"/>
      <c r="ARY57" s="10"/>
      <c r="ARZ57" s="10"/>
      <c r="ASA57" s="10"/>
      <c r="ASB57" s="10"/>
      <c r="ASC57" s="10"/>
      <c r="ASD57" s="10"/>
      <c r="ASE57" s="10"/>
      <c r="ASF57" s="10"/>
      <c r="ASG57" s="10"/>
      <c r="ASH57" s="10"/>
      <c r="ASI57" s="10"/>
      <c r="ASJ57" s="10"/>
      <c r="ASK57" s="10"/>
      <c r="ASL57" s="10"/>
      <c r="ASM57" s="10"/>
      <c r="ASN57" s="10"/>
      <c r="ASO57" s="10"/>
      <c r="ASP57" s="10"/>
      <c r="ASQ57" s="10"/>
      <c r="ASR57" s="10"/>
      <c r="ASS57" s="10"/>
      <c r="AST57" s="10"/>
      <c r="ASU57" s="10"/>
      <c r="ASV57" s="10"/>
      <c r="ASW57" s="10"/>
      <c r="ASX57" s="10"/>
      <c r="ASY57" s="10"/>
      <c r="ASZ57" s="10"/>
      <c r="ATA57" s="10"/>
      <c r="ATB57" s="10"/>
      <c r="ATC57" s="10"/>
      <c r="ATD57" s="10"/>
      <c r="ATE57" s="10"/>
      <c r="ATF57" s="10"/>
      <c r="ATG57" s="10"/>
      <c r="ATH57" s="10"/>
      <c r="ATI57" s="10"/>
      <c r="ATJ57" s="10"/>
      <c r="ATK57" s="10"/>
      <c r="ATL57" s="10"/>
      <c r="ATM57" s="10"/>
      <c r="ATN57" s="10"/>
      <c r="ATO57" s="10"/>
      <c r="ATP57" s="10"/>
      <c r="ATQ57" s="10"/>
      <c r="ATR57" s="10"/>
      <c r="ATS57" s="10"/>
      <c r="ATT57" s="10"/>
      <c r="ATU57" s="10"/>
      <c r="ATV57" s="10"/>
      <c r="ATW57" s="10"/>
      <c r="ATX57" s="10"/>
      <c r="ATY57" s="10"/>
      <c r="ATZ57" s="10"/>
      <c r="AUA57" s="10"/>
      <c r="AUB57" s="10"/>
      <c r="AUC57" s="10"/>
      <c r="AUD57" s="10"/>
      <c r="AUE57" s="10"/>
      <c r="AUF57" s="10"/>
      <c r="AUG57" s="10"/>
      <c r="AUH57" s="10"/>
      <c r="AUI57" s="10"/>
      <c r="AUJ57" s="10"/>
      <c r="AUK57" s="10"/>
      <c r="AUL57" s="10"/>
      <c r="AUM57" s="10"/>
      <c r="AUN57" s="10"/>
      <c r="AUO57" s="10"/>
      <c r="AUP57" s="10"/>
      <c r="AUQ57" s="10"/>
      <c r="AUR57" s="10"/>
      <c r="AUS57" s="10"/>
      <c r="AUT57" s="10"/>
      <c r="AUU57" s="10"/>
      <c r="AUV57" s="10"/>
      <c r="AUW57" s="10"/>
      <c r="AUX57" s="10"/>
      <c r="AUY57" s="10"/>
      <c r="AUZ57" s="10"/>
      <c r="AVA57" s="10"/>
      <c r="AVB57" s="10"/>
      <c r="AVC57" s="10"/>
      <c r="AVD57" s="10"/>
      <c r="AVE57" s="10"/>
      <c r="AVF57" s="10"/>
      <c r="AVG57" s="10"/>
      <c r="AVH57" s="10"/>
      <c r="AVI57" s="10"/>
      <c r="AVJ57" s="10"/>
      <c r="AVK57" s="10"/>
      <c r="AVL57" s="10"/>
      <c r="AVM57" s="10"/>
      <c r="AVN57" s="10"/>
      <c r="AVO57" s="10"/>
      <c r="AVP57" s="10"/>
      <c r="AVQ57" s="10"/>
      <c r="AVR57" s="10"/>
      <c r="AVS57" s="10"/>
      <c r="AVT57" s="10"/>
      <c r="AVU57" s="10"/>
      <c r="AVV57" s="10"/>
      <c r="AVW57" s="10"/>
      <c r="AVX57" s="10"/>
      <c r="AVY57" s="10"/>
      <c r="AVZ57" s="10"/>
      <c r="AWA57" s="10"/>
      <c r="AWB57" s="10"/>
      <c r="AWC57" s="10"/>
      <c r="AWD57" s="10"/>
      <c r="AWE57" s="10"/>
      <c r="AWF57" s="10"/>
      <c r="AWG57" s="10"/>
      <c r="AWH57" s="10"/>
      <c r="AWI57" s="10"/>
      <c r="AWJ57" s="10"/>
      <c r="AWK57" s="10"/>
      <c r="AWL57" s="10"/>
      <c r="AWM57" s="10"/>
      <c r="AWN57" s="10"/>
      <c r="AWO57" s="10"/>
      <c r="AWP57" s="10"/>
      <c r="AWQ57" s="10"/>
      <c r="AWR57" s="10"/>
      <c r="AWS57" s="10"/>
      <c r="AWT57" s="10"/>
      <c r="AWU57" s="10"/>
      <c r="AWV57" s="10"/>
      <c r="AWW57" s="10"/>
      <c r="AWX57" s="10"/>
      <c r="AWY57" s="10"/>
      <c r="AWZ57" s="10"/>
      <c r="AXA57" s="10"/>
      <c r="AXB57" s="10"/>
      <c r="AXC57" s="10"/>
      <c r="AXD57" s="10"/>
      <c r="AXE57" s="10"/>
      <c r="AXF57" s="10"/>
      <c r="AXG57" s="10"/>
      <c r="AXH57" s="10"/>
      <c r="AXI57" s="10"/>
      <c r="AXJ57" s="10"/>
      <c r="AXK57" s="10"/>
      <c r="AXL57" s="10"/>
      <c r="AXM57" s="10"/>
      <c r="AXN57" s="10"/>
      <c r="AXO57" s="10"/>
      <c r="AXP57" s="10"/>
      <c r="AXQ57" s="10"/>
      <c r="AXR57" s="10"/>
      <c r="AXS57" s="10"/>
      <c r="AXT57" s="10"/>
      <c r="AXU57" s="10"/>
      <c r="AXV57" s="10"/>
      <c r="AXW57" s="10"/>
      <c r="AXX57" s="10"/>
      <c r="AXY57" s="10"/>
      <c r="AXZ57" s="10"/>
      <c r="AYA57" s="10"/>
      <c r="AYB57" s="10"/>
      <c r="AYC57" s="10"/>
      <c r="AYD57" s="10"/>
      <c r="AYE57" s="10"/>
      <c r="AYF57" s="10"/>
      <c r="AYG57" s="10"/>
      <c r="AYH57" s="10"/>
      <c r="AYI57" s="10"/>
      <c r="AYJ57" s="10"/>
      <c r="AYK57" s="10"/>
      <c r="AYL57" s="10"/>
      <c r="AYM57" s="10"/>
      <c r="AYN57" s="10"/>
      <c r="AYO57" s="10"/>
      <c r="AYP57" s="10"/>
      <c r="AYQ57" s="10"/>
      <c r="AYR57" s="10"/>
      <c r="AYS57" s="10"/>
      <c r="AYT57" s="10"/>
      <c r="AYU57" s="10"/>
      <c r="AYV57" s="10"/>
      <c r="AYW57" s="10"/>
      <c r="AYX57" s="10"/>
      <c r="AYY57" s="10"/>
      <c r="AYZ57" s="10"/>
      <c r="AZA57" s="10"/>
      <c r="AZB57" s="10"/>
      <c r="AZC57" s="10"/>
      <c r="AZD57" s="10"/>
      <c r="AZE57" s="10"/>
      <c r="AZF57" s="10"/>
      <c r="AZG57" s="10"/>
      <c r="AZH57" s="10"/>
      <c r="AZI57" s="10"/>
      <c r="AZJ57" s="10"/>
      <c r="AZK57" s="10"/>
      <c r="AZL57" s="10"/>
      <c r="AZM57" s="10"/>
      <c r="AZN57" s="10"/>
      <c r="AZO57" s="10"/>
      <c r="AZP57" s="10"/>
      <c r="AZQ57" s="10"/>
      <c r="AZR57" s="10"/>
      <c r="AZS57" s="10"/>
      <c r="AZT57" s="10"/>
      <c r="AZU57" s="10"/>
      <c r="AZV57" s="10"/>
      <c r="AZW57" s="10"/>
      <c r="AZX57" s="10"/>
      <c r="AZY57" s="10"/>
      <c r="AZZ57" s="10"/>
      <c r="BAA57" s="10"/>
      <c r="BAB57" s="10"/>
      <c r="BAC57" s="10"/>
      <c r="BAD57" s="10"/>
      <c r="BAE57" s="10"/>
      <c r="BAF57" s="10"/>
      <c r="BAG57" s="10"/>
      <c r="BAH57" s="10"/>
      <c r="BAI57" s="10"/>
      <c r="BAJ57" s="10"/>
      <c r="BAK57" s="10"/>
      <c r="BAL57" s="10"/>
      <c r="BAM57" s="10"/>
      <c r="BAN57" s="10"/>
      <c r="BAO57" s="10"/>
      <c r="BAP57" s="10"/>
      <c r="BAQ57" s="10"/>
      <c r="BAR57" s="10"/>
      <c r="BAS57" s="10"/>
      <c r="BAT57" s="10"/>
      <c r="BAU57" s="10"/>
      <c r="BAV57" s="10"/>
      <c r="BAW57" s="10"/>
      <c r="BAX57" s="10"/>
      <c r="BAY57" s="10"/>
      <c r="BAZ57" s="10"/>
      <c r="BBA57" s="10"/>
      <c r="BBB57" s="10"/>
      <c r="BBC57" s="10"/>
      <c r="BBD57" s="10"/>
      <c r="BBE57" s="10"/>
      <c r="BBF57" s="10"/>
      <c r="BBG57" s="10"/>
      <c r="BBH57" s="10"/>
      <c r="BBI57" s="10"/>
      <c r="BBJ57" s="10"/>
      <c r="BBK57" s="10"/>
      <c r="BBL57" s="10"/>
      <c r="BBM57" s="10"/>
      <c r="BBN57" s="10"/>
      <c r="BBO57" s="10"/>
      <c r="BBP57" s="10"/>
      <c r="BBQ57" s="10"/>
      <c r="BBR57" s="10"/>
      <c r="BBS57" s="10"/>
      <c r="BBT57" s="10"/>
      <c r="BBU57" s="10"/>
      <c r="BBV57" s="10"/>
      <c r="BBW57" s="10"/>
      <c r="BBX57" s="10"/>
      <c r="BBY57" s="10"/>
      <c r="BBZ57" s="10"/>
      <c r="BCA57" s="10"/>
      <c r="BCB57" s="10"/>
      <c r="BCC57" s="10"/>
      <c r="BCD57" s="10"/>
      <c r="BCE57" s="10"/>
      <c r="BCF57" s="10"/>
      <c r="BCG57" s="10"/>
      <c r="BCH57" s="10"/>
      <c r="BCI57" s="10"/>
      <c r="BCJ57" s="10"/>
      <c r="BCK57" s="10"/>
      <c r="BCL57" s="10"/>
      <c r="BCM57" s="10"/>
      <c r="BCN57" s="10"/>
      <c r="BCO57" s="10"/>
      <c r="BCP57" s="10"/>
      <c r="BCQ57" s="10"/>
      <c r="BCR57" s="10"/>
      <c r="BCS57" s="10"/>
      <c r="BCT57" s="10"/>
      <c r="BCU57" s="10"/>
      <c r="BCV57" s="10"/>
      <c r="BCW57" s="10"/>
      <c r="BCX57" s="10"/>
      <c r="BCY57" s="10"/>
      <c r="BCZ57" s="10"/>
      <c r="BDA57" s="10"/>
      <c r="BDB57" s="10"/>
      <c r="BDC57" s="10"/>
      <c r="BDD57" s="10"/>
      <c r="BDE57" s="10"/>
      <c r="BDF57" s="10"/>
      <c r="BDG57" s="10"/>
      <c r="BDH57" s="10"/>
      <c r="BDI57" s="10"/>
      <c r="BDJ57" s="10"/>
      <c r="BDK57" s="10"/>
      <c r="BDL57" s="10"/>
      <c r="BDM57" s="10"/>
      <c r="BDN57" s="10"/>
      <c r="BDO57" s="10"/>
      <c r="BDP57" s="10"/>
      <c r="BDQ57" s="10"/>
      <c r="BDR57" s="10"/>
      <c r="BDS57" s="10"/>
      <c r="BDT57" s="10"/>
      <c r="BDU57" s="10"/>
      <c r="BDV57" s="10"/>
      <c r="BDW57" s="10"/>
      <c r="BDX57" s="10"/>
      <c r="BDY57" s="10"/>
      <c r="BDZ57" s="10"/>
      <c r="BEA57" s="10"/>
      <c r="BEB57" s="10"/>
      <c r="BEC57" s="10"/>
      <c r="BED57" s="10"/>
      <c r="BEE57" s="10"/>
      <c r="BEF57" s="10"/>
      <c r="BEG57" s="10"/>
      <c r="BEH57" s="10"/>
      <c r="BEI57" s="10"/>
      <c r="BEJ57" s="10"/>
      <c r="BEK57" s="10"/>
      <c r="BEL57" s="10"/>
      <c r="BEM57" s="10"/>
      <c r="BEN57" s="10"/>
      <c r="BEO57" s="10"/>
      <c r="BEP57" s="10"/>
      <c r="BEQ57" s="10"/>
      <c r="BER57" s="10"/>
      <c r="BES57" s="10"/>
      <c r="BET57" s="10"/>
      <c r="BEU57" s="10"/>
      <c r="BEV57" s="10"/>
      <c r="BEW57" s="10"/>
      <c r="BEX57" s="10"/>
      <c r="BEY57" s="10"/>
      <c r="BEZ57" s="10"/>
      <c r="BFA57" s="10"/>
      <c r="BFB57" s="10"/>
      <c r="BFC57" s="10"/>
      <c r="BFD57" s="10"/>
      <c r="BFE57" s="10"/>
      <c r="BFF57" s="10"/>
      <c r="BFG57" s="10"/>
      <c r="BFH57" s="10"/>
      <c r="BFI57" s="10"/>
      <c r="BFJ57" s="10"/>
      <c r="BFK57" s="10"/>
      <c r="BFL57" s="10"/>
      <c r="BFM57" s="10"/>
      <c r="BFN57" s="10"/>
      <c r="BFO57" s="10"/>
      <c r="BFP57" s="10"/>
      <c r="BFQ57" s="10"/>
      <c r="BFR57" s="10"/>
      <c r="BFS57" s="10"/>
      <c r="BFT57" s="10"/>
      <c r="BFU57" s="10"/>
      <c r="BFV57" s="10"/>
      <c r="BFW57" s="10"/>
      <c r="BFX57" s="10"/>
      <c r="BFY57" s="10"/>
      <c r="BFZ57" s="10"/>
      <c r="BGA57" s="10"/>
      <c r="BGB57" s="10"/>
      <c r="BGC57" s="10"/>
      <c r="BGD57" s="10"/>
      <c r="BGE57" s="10"/>
      <c r="BGF57" s="10"/>
      <c r="BGG57" s="10"/>
      <c r="BGH57" s="10"/>
      <c r="BGI57" s="10"/>
      <c r="BGJ57" s="10"/>
      <c r="BGK57" s="10"/>
      <c r="BGL57" s="10"/>
      <c r="BGM57" s="10"/>
      <c r="BGN57" s="10"/>
      <c r="BGO57" s="10"/>
      <c r="BGP57" s="10"/>
      <c r="BGQ57" s="10"/>
      <c r="BGR57" s="10"/>
      <c r="BGS57" s="10"/>
      <c r="BGT57" s="10"/>
      <c r="BGU57" s="10"/>
      <c r="BGV57" s="10"/>
      <c r="BGW57" s="10"/>
      <c r="BGX57" s="10"/>
      <c r="BGY57" s="10"/>
      <c r="BGZ57" s="10"/>
      <c r="BHA57" s="10"/>
      <c r="BHB57" s="10"/>
      <c r="BHC57" s="10"/>
      <c r="BHD57" s="10"/>
      <c r="BHE57" s="10"/>
      <c r="BHF57" s="10"/>
      <c r="BHG57" s="10"/>
      <c r="BHH57" s="10"/>
      <c r="BHI57" s="10"/>
      <c r="BHJ57" s="10"/>
      <c r="BHK57" s="10"/>
      <c r="BHL57" s="10"/>
      <c r="BHM57" s="10"/>
      <c r="BHN57" s="10"/>
      <c r="BHO57" s="10"/>
      <c r="BHP57" s="10"/>
      <c r="BHQ57" s="10"/>
      <c r="BHR57" s="10"/>
      <c r="BHS57" s="10"/>
      <c r="BHT57" s="10"/>
      <c r="BHU57" s="10"/>
      <c r="BHV57" s="10"/>
      <c r="BHW57" s="10"/>
      <c r="BHX57" s="10"/>
      <c r="BHY57" s="10"/>
      <c r="BHZ57" s="10"/>
      <c r="BIA57" s="10"/>
      <c r="BIB57" s="10"/>
      <c r="BIC57" s="10"/>
      <c r="BID57" s="10"/>
      <c r="BIE57" s="10"/>
      <c r="BIF57" s="10"/>
      <c r="BIG57" s="10"/>
      <c r="BIH57" s="10"/>
      <c r="BII57" s="10"/>
      <c r="BIJ57" s="10"/>
      <c r="BIK57" s="10"/>
      <c r="BIL57" s="10"/>
      <c r="BIM57" s="10"/>
      <c r="BIN57" s="10"/>
      <c r="BIO57" s="10"/>
      <c r="BIP57" s="10"/>
      <c r="BIQ57" s="10"/>
      <c r="BIR57" s="10"/>
      <c r="BIS57" s="10"/>
      <c r="BIT57" s="10"/>
      <c r="BIU57" s="10"/>
      <c r="BIV57" s="10"/>
      <c r="BIW57" s="10"/>
      <c r="BIX57" s="10"/>
      <c r="BIY57" s="10"/>
      <c r="BIZ57" s="10"/>
      <c r="BJA57" s="10"/>
      <c r="BJB57" s="10"/>
      <c r="BJC57" s="10"/>
      <c r="BJD57" s="10"/>
      <c r="BJE57" s="10"/>
      <c r="BJF57" s="10"/>
      <c r="BJG57" s="10"/>
      <c r="BJH57" s="10"/>
      <c r="BJI57" s="10"/>
      <c r="BJJ57" s="10"/>
      <c r="BJK57" s="10"/>
      <c r="BJL57" s="10"/>
      <c r="BJM57" s="10"/>
      <c r="BJN57" s="10"/>
      <c r="BJO57" s="10"/>
      <c r="BJP57" s="10"/>
      <c r="BJQ57" s="10"/>
      <c r="BJR57" s="10"/>
      <c r="BJS57" s="10"/>
      <c r="BJT57" s="10"/>
      <c r="BJU57" s="10"/>
      <c r="BJV57" s="10"/>
      <c r="BJW57" s="10"/>
      <c r="BJX57" s="10"/>
      <c r="BJY57" s="10"/>
      <c r="BJZ57" s="10"/>
      <c r="BKA57" s="10"/>
      <c r="BKB57" s="10"/>
      <c r="BKC57" s="10"/>
      <c r="BKD57" s="10"/>
      <c r="BKE57" s="10"/>
      <c r="BKF57" s="10"/>
      <c r="BKG57" s="10"/>
      <c r="BKH57" s="10"/>
      <c r="BKI57" s="10"/>
      <c r="BKJ57" s="10"/>
      <c r="BKK57" s="10"/>
      <c r="BKL57" s="10"/>
      <c r="BKM57" s="10"/>
      <c r="BKN57" s="10"/>
      <c r="BKO57" s="10"/>
      <c r="BKP57" s="10"/>
      <c r="BKQ57" s="10"/>
      <c r="BKR57" s="10"/>
      <c r="BKS57" s="10"/>
      <c r="BKT57" s="10"/>
      <c r="BKU57" s="10"/>
      <c r="BKV57" s="10"/>
      <c r="BKW57" s="10"/>
      <c r="BKX57" s="10"/>
      <c r="BKY57" s="10"/>
      <c r="BKZ57" s="10"/>
      <c r="BLA57" s="10"/>
      <c r="BLB57" s="10"/>
      <c r="BLC57" s="10"/>
      <c r="BLD57" s="10"/>
      <c r="BLE57" s="10"/>
      <c r="BLF57" s="10"/>
      <c r="BLG57" s="10"/>
      <c r="BLH57" s="10"/>
      <c r="BLI57" s="10"/>
      <c r="BLJ57" s="10"/>
      <c r="BLK57" s="10"/>
      <c r="BLL57" s="10"/>
      <c r="BLM57" s="10"/>
      <c r="BLN57" s="10"/>
      <c r="BLO57" s="10"/>
      <c r="BLP57" s="10"/>
      <c r="BLQ57" s="10"/>
      <c r="BLR57" s="10"/>
      <c r="BLS57" s="10"/>
      <c r="BLT57" s="10"/>
      <c r="BLU57" s="10"/>
      <c r="BLV57" s="10"/>
      <c r="BLW57" s="10"/>
      <c r="BLX57" s="10"/>
      <c r="BLY57" s="10"/>
      <c r="BLZ57" s="10"/>
      <c r="BMA57" s="10"/>
      <c r="BMB57" s="10"/>
      <c r="BMC57" s="10"/>
      <c r="BMD57" s="10"/>
      <c r="BME57" s="10"/>
      <c r="BMF57" s="10"/>
      <c r="BMG57" s="10"/>
      <c r="BMH57" s="10"/>
      <c r="BMI57" s="10"/>
      <c r="BMJ57" s="10"/>
      <c r="BMK57" s="10"/>
      <c r="BML57" s="10"/>
      <c r="BMM57" s="10"/>
      <c r="BMN57" s="10"/>
      <c r="BMO57" s="10"/>
      <c r="BMP57" s="10"/>
      <c r="BMQ57" s="10"/>
      <c r="BMR57" s="10"/>
      <c r="BMS57" s="10"/>
      <c r="BMT57" s="10"/>
      <c r="BMU57" s="10"/>
      <c r="BMV57" s="10"/>
      <c r="BMW57" s="10"/>
      <c r="BMX57" s="10"/>
      <c r="BMY57" s="10"/>
      <c r="BMZ57" s="10"/>
      <c r="BNA57" s="10"/>
      <c r="BNB57" s="10"/>
      <c r="BNC57" s="10"/>
      <c r="BND57" s="10"/>
      <c r="BNE57" s="10"/>
      <c r="BNF57" s="10"/>
      <c r="BNG57" s="10"/>
      <c r="BNH57" s="10"/>
      <c r="BNI57" s="10"/>
      <c r="BNJ57" s="10"/>
      <c r="BNK57" s="10"/>
      <c r="BNL57" s="10"/>
      <c r="BNM57" s="10"/>
      <c r="BNN57" s="10"/>
      <c r="BNO57" s="10"/>
      <c r="BNP57" s="10"/>
      <c r="BNQ57" s="10"/>
      <c r="BNR57" s="10"/>
      <c r="BNS57" s="10"/>
      <c r="BNT57" s="10"/>
      <c r="BNU57" s="10"/>
      <c r="BNV57" s="10"/>
      <c r="BNW57" s="10"/>
      <c r="BNX57" s="10"/>
      <c r="BNY57" s="10"/>
      <c r="BNZ57" s="10"/>
      <c r="BOA57" s="10"/>
      <c r="BOB57" s="10"/>
      <c r="BOC57" s="10"/>
      <c r="BOD57" s="10"/>
      <c r="BOE57" s="10"/>
      <c r="BOF57" s="10"/>
      <c r="BOG57" s="10"/>
      <c r="BOH57" s="10"/>
      <c r="BOI57" s="10"/>
      <c r="BOJ57" s="10"/>
      <c r="BOK57" s="10"/>
      <c r="BOL57" s="10"/>
      <c r="BOM57" s="10"/>
      <c r="BON57" s="10"/>
      <c r="BOO57" s="10"/>
      <c r="BOP57" s="10"/>
      <c r="BOQ57" s="10"/>
      <c r="BOR57" s="10"/>
      <c r="BOS57" s="10"/>
      <c r="BOT57" s="10"/>
      <c r="BOU57" s="10"/>
      <c r="BOV57" s="10"/>
      <c r="BOW57" s="10"/>
      <c r="BOX57" s="10"/>
      <c r="BOY57" s="10"/>
      <c r="BOZ57" s="10"/>
      <c r="BPA57" s="10"/>
      <c r="BPB57" s="10"/>
      <c r="BPC57" s="10"/>
      <c r="BPD57" s="10"/>
      <c r="BPE57" s="10"/>
      <c r="BPF57" s="10"/>
      <c r="BPG57" s="10"/>
      <c r="BPH57" s="10"/>
      <c r="BPI57" s="10"/>
      <c r="BPJ57" s="10"/>
      <c r="BPK57" s="10"/>
      <c r="BPL57" s="10"/>
      <c r="BPM57" s="10"/>
      <c r="BPN57" s="10"/>
      <c r="BPO57" s="10"/>
      <c r="BPP57" s="10"/>
      <c r="BPQ57" s="10"/>
      <c r="BPR57" s="10"/>
      <c r="BPS57" s="10"/>
      <c r="BPT57" s="10"/>
      <c r="BPU57" s="10"/>
      <c r="BPV57" s="10"/>
      <c r="BPW57" s="10"/>
      <c r="BPX57" s="10"/>
      <c r="BPY57" s="10"/>
      <c r="BPZ57" s="10"/>
      <c r="BQA57" s="10"/>
      <c r="BQB57" s="10"/>
      <c r="BQC57" s="10"/>
      <c r="BQD57" s="10"/>
      <c r="BQE57" s="10"/>
      <c r="BQF57" s="10"/>
      <c r="BQG57" s="10"/>
      <c r="BQH57" s="10"/>
      <c r="BQI57" s="10"/>
      <c r="BQJ57" s="10"/>
      <c r="BQK57" s="10"/>
      <c r="BQL57" s="10"/>
      <c r="BQM57" s="10"/>
      <c r="BQN57" s="10"/>
      <c r="BQO57" s="10"/>
      <c r="BQP57" s="10"/>
      <c r="BQQ57" s="10"/>
      <c r="BQR57" s="10"/>
      <c r="BQS57" s="10"/>
      <c r="BQT57" s="10"/>
      <c r="BQU57" s="10"/>
      <c r="BQV57" s="10"/>
      <c r="BQW57" s="10"/>
      <c r="BQX57" s="10"/>
      <c r="BQY57" s="10"/>
      <c r="BQZ57" s="10"/>
      <c r="BRA57" s="10"/>
      <c r="BRB57" s="10"/>
      <c r="BRC57" s="10"/>
      <c r="BRD57" s="10"/>
      <c r="BRE57" s="10"/>
      <c r="BRF57" s="10"/>
      <c r="BRG57" s="10"/>
      <c r="BRH57" s="10"/>
      <c r="BRI57" s="10"/>
      <c r="BRJ57" s="10"/>
      <c r="BRK57" s="10"/>
      <c r="BRL57" s="10"/>
      <c r="BRM57" s="10"/>
      <c r="BRN57" s="10"/>
      <c r="BRO57" s="10"/>
      <c r="BRP57" s="10"/>
      <c r="BRQ57" s="10"/>
      <c r="BRR57" s="10"/>
      <c r="BRS57" s="10"/>
      <c r="BRT57" s="10"/>
      <c r="BRU57" s="10"/>
      <c r="BRV57" s="10"/>
      <c r="BRW57" s="10"/>
      <c r="BRX57" s="10"/>
      <c r="BRY57" s="10"/>
      <c r="BRZ57" s="10"/>
      <c r="BSA57" s="10"/>
      <c r="BSB57" s="10"/>
      <c r="BSC57" s="10"/>
      <c r="BSD57" s="10"/>
      <c r="BSE57" s="10"/>
      <c r="BSF57" s="10"/>
      <c r="BSG57" s="10"/>
      <c r="BSH57" s="10"/>
      <c r="BSI57" s="10"/>
      <c r="BSJ57" s="10"/>
      <c r="BSK57" s="10"/>
      <c r="BSL57" s="10"/>
      <c r="BSM57" s="10"/>
      <c r="BSN57" s="10"/>
      <c r="BSO57" s="10"/>
      <c r="BSP57" s="10"/>
      <c r="BSQ57" s="10"/>
      <c r="BSR57" s="10"/>
      <c r="BSS57" s="10"/>
      <c r="BST57" s="10"/>
      <c r="BSU57" s="10"/>
      <c r="BSV57" s="10"/>
      <c r="BSW57" s="10"/>
      <c r="BSX57" s="10"/>
      <c r="BSY57" s="10"/>
      <c r="BSZ57" s="10"/>
      <c r="BTA57" s="10"/>
      <c r="BTB57" s="10"/>
      <c r="BTC57" s="10"/>
      <c r="BTD57" s="10"/>
      <c r="BTE57" s="10"/>
      <c r="BTF57" s="10"/>
      <c r="BTG57" s="10"/>
      <c r="BTH57" s="10"/>
      <c r="BTI57" s="10"/>
      <c r="BTJ57" s="10"/>
      <c r="BTK57" s="10"/>
      <c r="BTL57" s="10"/>
      <c r="BTM57" s="10"/>
      <c r="BTN57" s="10"/>
      <c r="BTO57" s="10"/>
      <c r="BTP57" s="10"/>
      <c r="BTQ57" s="10"/>
      <c r="BTR57" s="10"/>
      <c r="BTS57" s="10"/>
      <c r="BTT57" s="10"/>
      <c r="BTU57" s="10"/>
      <c r="BTV57" s="10"/>
      <c r="BTW57" s="10"/>
      <c r="BTX57" s="10"/>
      <c r="BTY57" s="10"/>
      <c r="BTZ57" s="10"/>
      <c r="BUA57" s="10"/>
      <c r="BUB57" s="10"/>
      <c r="BUC57" s="10"/>
      <c r="BUD57" s="10"/>
      <c r="BUE57" s="10"/>
      <c r="BUF57" s="10"/>
      <c r="BUG57" s="10"/>
      <c r="BUH57" s="10"/>
      <c r="BUI57" s="10"/>
      <c r="BUJ57" s="10"/>
      <c r="BUK57" s="10"/>
      <c r="BUL57" s="10"/>
      <c r="BUM57" s="10"/>
      <c r="BUN57" s="10"/>
      <c r="BUO57" s="10"/>
      <c r="BUP57" s="10"/>
      <c r="BUQ57" s="10"/>
      <c r="BUR57" s="10"/>
      <c r="BUS57" s="10"/>
      <c r="BUT57" s="10"/>
      <c r="BUU57" s="10"/>
      <c r="BUV57" s="10"/>
      <c r="BUW57" s="10"/>
      <c r="BUX57" s="10"/>
      <c r="BUY57" s="10"/>
      <c r="BUZ57" s="10"/>
      <c r="BVA57" s="10"/>
      <c r="BVB57" s="10"/>
      <c r="BVC57" s="10"/>
      <c r="BVD57" s="10"/>
      <c r="BVE57" s="10"/>
      <c r="BVF57" s="10"/>
      <c r="BVG57" s="10"/>
      <c r="BVH57" s="10"/>
      <c r="BVI57" s="10"/>
      <c r="BVJ57" s="10"/>
      <c r="BVK57" s="10"/>
      <c r="BVL57" s="10"/>
      <c r="BVM57" s="10"/>
      <c r="BVN57" s="10"/>
      <c r="BVO57" s="10"/>
      <c r="BVP57" s="10"/>
      <c r="BVQ57" s="10"/>
      <c r="BVR57" s="10"/>
      <c r="BVS57" s="10"/>
      <c r="BVT57" s="10"/>
      <c r="BVU57" s="10"/>
      <c r="BVV57" s="10"/>
      <c r="BVW57" s="10"/>
      <c r="BVX57" s="10"/>
      <c r="BVY57" s="10"/>
      <c r="BVZ57" s="10"/>
      <c r="BWA57" s="10"/>
      <c r="BWB57" s="10"/>
      <c r="BWC57" s="10"/>
      <c r="BWD57" s="10"/>
      <c r="BWE57" s="10"/>
      <c r="BWF57" s="10"/>
      <c r="BWG57" s="10"/>
      <c r="BWH57" s="10"/>
      <c r="BWI57" s="10"/>
      <c r="BWJ57" s="10"/>
      <c r="BWK57" s="10"/>
      <c r="BWL57" s="10"/>
      <c r="BWM57" s="10"/>
      <c r="BWN57" s="10"/>
      <c r="BWO57" s="10"/>
      <c r="BWP57" s="10"/>
      <c r="BWQ57" s="10"/>
      <c r="BWR57" s="10"/>
      <c r="BWS57" s="10"/>
      <c r="BWT57" s="10"/>
      <c r="BWU57" s="10"/>
      <c r="BWV57" s="10"/>
      <c r="BWW57" s="10"/>
      <c r="BWX57" s="10"/>
      <c r="BWY57" s="10"/>
      <c r="BWZ57" s="10"/>
      <c r="BXA57" s="10"/>
      <c r="BXB57" s="10"/>
      <c r="BXC57" s="10"/>
      <c r="BXD57" s="10"/>
      <c r="BXE57" s="10"/>
      <c r="BXF57" s="10"/>
      <c r="BXG57" s="10"/>
      <c r="BXH57" s="10"/>
      <c r="BXI57" s="10"/>
      <c r="BXJ57" s="10"/>
      <c r="BXK57" s="10"/>
      <c r="BXL57" s="10"/>
      <c r="BXM57" s="10"/>
      <c r="BXN57" s="10"/>
      <c r="BXO57" s="10"/>
      <c r="BXP57" s="10"/>
      <c r="BXQ57" s="10"/>
      <c r="BXR57" s="10"/>
      <c r="BXS57" s="10"/>
      <c r="BXT57" s="10"/>
      <c r="BXU57" s="10"/>
      <c r="BXV57" s="10"/>
      <c r="BXW57" s="10"/>
      <c r="BXX57" s="10"/>
      <c r="BXY57" s="10"/>
      <c r="BXZ57" s="10"/>
      <c r="BYA57" s="10"/>
      <c r="BYB57" s="10"/>
      <c r="BYC57" s="10"/>
      <c r="BYD57" s="10"/>
      <c r="BYE57" s="10"/>
      <c r="BYF57" s="10"/>
      <c r="BYG57" s="10"/>
      <c r="BYH57" s="10"/>
      <c r="BYI57" s="10"/>
      <c r="BYJ57" s="10"/>
      <c r="BYK57" s="10"/>
      <c r="BYL57" s="10"/>
      <c r="BYM57" s="10"/>
      <c r="BYN57" s="10"/>
      <c r="BYO57" s="10"/>
      <c r="BYP57" s="10"/>
      <c r="BYQ57" s="10"/>
      <c r="BYR57" s="10"/>
      <c r="BYS57" s="10"/>
      <c r="BYT57" s="10"/>
      <c r="BYU57" s="10"/>
      <c r="BYV57" s="10"/>
      <c r="BYW57" s="10"/>
      <c r="BYX57" s="10"/>
      <c r="BYY57" s="10"/>
      <c r="BYZ57" s="10"/>
      <c r="BZA57" s="10"/>
      <c r="BZB57" s="10"/>
      <c r="BZC57" s="10"/>
      <c r="BZD57" s="10"/>
      <c r="BZE57" s="10"/>
      <c r="BZF57" s="10"/>
      <c r="BZG57" s="10"/>
      <c r="BZH57" s="10"/>
      <c r="BZI57" s="10"/>
      <c r="BZJ57" s="10"/>
      <c r="BZK57" s="10"/>
      <c r="BZL57" s="10"/>
      <c r="BZM57" s="10"/>
      <c r="BZN57" s="10"/>
      <c r="BZO57" s="10"/>
      <c r="BZP57" s="10"/>
      <c r="BZQ57" s="10"/>
      <c r="BZR57" s="10"/>
      <c r="BZS57" s="10"/>
      <c r="BZT57" s="10"/>
      <c r="BZU57" s="10"/>
      <c r="BZV57" s="10"/>
      <c r="BZW57" s="10"/>
      <c r="BZX57" s="10"/>
      <c r="BZY57" s="10"/>
      <c r="BZZ57" s="10"/>
      <c r="CAA57" s="10"/>
      <c r="CAB57" s="10"/>
      <c r="CAC57" s="10"/>
      <c r="CAD57" s="10"/>
      <c r="CAE57" s="10"/>
      <c r="CAF57" s="10"/>
      <c r="CAG57" s="10"/>
      <c r="CAH57" s="10"/>
      <c r="CAI57" s="10"/>
      <c r="CAJ57" s="10"/>
      <c r="CAK57" s="10"/>
      <c r="CAL57" s="10"/>
      <c r="CAM57" s="10"/>
      <c r="CAN57" s="10"/>
      <c r="CAO57" s="10"/>
      <c r="CAP57" s="10"/>
      <c r="CAQ57" s="10"/>
      <c r="CAR57" s="10"/>
      <c r="CAS57" s="10"/>
      <c r="CAT57" s="10"/>
      <c r="CAU57" s="10"/>
      <c r="CAV57" s="10"/>
      <c r="CAW57" s="10"/>
      <c r="CAX57" s="10"/>
      <c r="CAY57" s="10"/>
      <c r="CAZ57" s="10"/>
      <c r="CBA57" s="10"/>
      <c r="CBB57" s="10"/>
      <c r="CBC57" s="10"/>
      <c r="CBD57" s="10"/>
      <c r="CBE57" s="10"/>
      <c r="CBF57" s="10"/>
      <c r="CBG57" s="10"/>
      <c r="CBH57" s="10"/>
      <c r="CBI57" s="10"/>
      <c r="CBJ57" s="10"/>
      <c r="CBK57" s="10"/>
      <c r="CBL57" s="10"/>
      <c r="CBM57" s="10"/>
      <c r="CBN57" s="10"/>
      <c r="CBO57" s="10"/>
      <c r="CBP57" s="10"/>
      <c r="CBQ57" s="10"/>
      <c r="CBR57" s="10"/>
      <c r="CBS57" s="10"/>
      <c r="CBT57" s="10"/>
      <c r="CBU57" s="10"/>
      <c r="CBV57" s="10"/>
      <c r="CBW57" s="10"/>
      <c r="CBX57" s="10"/>
      <c r="CBY57" s="10"/>
      <c r="CBZ57" s="10"/>
      <c r="CCA57" s="10"/>
      <c r="CCB57" s="10"/>
      <c r="CCC57" s="10"/>
      <c r="CCD57" s="10"/>
      <c r="CCE57" s="10"/>
      <c r="CCF57" s="10"/>
      <c r="CCG57" s="10"/>
      <c r="CCH57" s="10"/>
      <c r="CCI57" s="10"/>
      <c r="CCJ57" s="10"/>
      <c r="CCK57" s="10"/>
      <c r="CCL57" s="10"/>
      <c r="CCM57" s="10"/>
      <c r="CCN57" s="10"/>
      <c r="CCO57" s="10"/>
      <c r="CCP57" s="10"/>
      <c r="CCQ57" s="10"/>
      <c r="CCR57" s="10"/>
      <c r="CCS57" s="10"/>
      <c r="CCT57" s="10"/>
      <c r="CCU57" s="10"/>
      <c r="CCV57" s="10"/>
      <c r="CCW57" s="10"/>
      <c r="CCX57" s="10"/>
      <c r="CCY57" s="10"/>
      <c r="CCZ57" s="10"/>
      <c r="CDA57" s="10"/>
      <c r="CDB57" s="10"/>
      <c r="CDC57" s="10"/>
      <c r="CDD57" s="10"/>
      <c r="CDE57" s="10"/>
      <c r="CDF57" s="10"/>
      <c r="CDG57" s="10"/>
      <c r="CDH57" s="10"/>
      <c r="CDI57" s="10"/>
      <c r="CDJ57" s="10"/>
      <c r="CDK57" s="10"/>
      <c r="CDL57" s="10"/>
      <c r="CDM57" s="10"/>
      <c r="CDN57" s="10"/>
      <c r="CDO57" s="10"/>
      <c r="CDP57" s="10"/>
      <c r="CDQ57" s="10"/>
      <c r="CDR57" s="10"/>
      <c r="CDS57" s="10"/>
      <c r="CDT57" s="10"/>
      <c r="CDU57" s="10"/>
      <c r="CDV57" s="10"/>
      <c r="CDW57" s="10"/>
      <c r="CDX57" s="10"/>
      <c r="CDY57" s="10"/>
      <c r="CDZ57" s="10"/>
      <c r="CEA57" s="10"/>
      <c r="CEB57" s="10"/>
      <c r="CEC57" s="10"/>
      <c r="CED57" s="10"/>
      <c r="CEE57" s="10"/>
      <c r="CEF57" s="10"/>
      <c r="CEG57" s="10"/>
      <c r="CEH57" s="10"/>
      <c r="CEI57" s="10"/>
      <c r="CEJ57" s="10"/>
      <c r="CEK57" s="10"/>
      <c r="CEL57" s="10"/>
      <c r="CEM57" s="10"/>
      <c r="CEN57" s="10"/>
      <c r="CEO57" s="10"/>
      <c r="CEP57" s="10"/>
      <c r="CEQ57" s="10"/>
      <c r="CER57" s="10"/>
      <c r="CES57" s="10"/>
      <c r="CET57" s="10"/>
      <c r="CEU57" s="10"/>
      <c r="CEV57" s="10"/>
      <c r="CEW57" s="10"/>
      <c r="CEX57" s="10"/>
      <c r="CEY57" s="10"/>
      <c r="CEZ57" s="10"/>
      <c r="CFA57" s="10"/>
      <c r="CFB57" s="10"/>
      <c r="CFC57" s="10"/>
      <c r="CFD57" s="10"/>
      <c r="CFE57" s="10"/>
      <c r="CFF57" s="10"/>
      <c r="CFG57" s="10"/>
      <c r="CFH57" s="10"/>
      <c r="CFI57" s="10"/>
      <c r="CFJ57" s="10"/>
      <c r="CFK57" s="10"/>
      <c r="CFL57" s="10"/>
      <c r="CFM57" s="10"/>
      <c r="CFN57" s="10"/>
      <c r="CFO57" s="10"/>
      <c r="CFP57" s="10"/>
      <c r="CFQ57" s="10"/>
      <c r="CFR57" s="10"/>
      <c r="CFS57" s="10"/>
      <c r="CFT57" s="10"/>
      <c r="CFU57" s="10"/>
      <c r="CFV57" s="10"/>
      <c r="CFW57" s="10"/>
      <c r="CFX57" s="10"/>
      <c r="CFY57" s="10"/>
      <c r="CFZ57" s="10"/>
      <c r="CGA57" s="10"/>
      <c r="CGB57" s="10"/>
      <c r="CGC57" s="10"/>
      <c r="CGD57" s="10"/>
      <c r="CGE57" s="10"/>
      <c r="CGF57" s="10"/>
      <c r="CGG57" s="10"/>
      <c r="CGH57" s="10"/>
      <c r="CGI57" s="10"/>
      <c r="CGJ57" s="10"/>
      <c r="CGK57" s="10"/>
      <c r="CGL57" s="10"/>
      <c r="CGM57" s="10"/>
      <c r="CGN57" s="10"/>
      <c r="CGO57" s="10"/>
      <c r="CGP57" s="10"/>
      <c r="CGQ57" s="10"/>
      <c r="CGR57" s="10"/>
      <c r="CGS57" s="10"/>
      <c r="CGT57" s="10"/>
      <c r="CGU57" s="10"/>
      <c r="CGV57" s="10"/>
      <c r="CGW57" s="10"/>
      <c r="CGX57" s="10"/>
      <c r="CGY57" s="10"/>
      <c r="CGZ57" s="10"/>
      <c r="CHA57" s="10"/>
      <c r="CHB57" s="10"/>
      <c r="CHC57" s="10"/>
      <c r="CHD57" s="10"/>
      <c r="CHE57" s="10"/>
      <c r="CHF57" s="10"/>
      <c r="CHG57" s="10"/>
      <c r="CHH57" s="10"/>
      <c r="CHI57" s="10"/>
      <c r="CHJ57" s="10"/>
      <c r="CHK57" s="10"/>
      <c r="CHL57" s="10"/>
      <c r="CHM57" s="10"/>
      <c r="CHN57" s="10"/>
      <c r="CHO57" s="10"/>
      <c r="CHP57" s="10"/>
      <c r="CHQ57" s="10"/>
      <c r="CHR57" s="10"/>
      <c r="CHS57" s="10"/>
      <c r="CHT57" s="10"/>
      <c r="CHU57" s="10"/>
      <c r="CHV57" s="10"/>
      <c r="CHW57" s="10"/>
      <c r="CHX57" s="10"/>
      <c r="CHY57" s="10"/>
      <c r="CHZ57" s="10"/>
      <c r="CIA57" s="10"/>
      <c r="CIB57" s="10"/>
      <c r="CIC57" s="10"/>
      <c r="CID57" s="10"/>
      <c r="CIE57" s="10"/>
      <c r="CIF57" s="10"/>
      <c r="CIG57" s="10"/>
      <c r="CIH57" s="10"/>
      <c r="CII57" s="10"/>
      <c r="CIJ57" s="10"/>
      <c r="CIK57" s="10"/>
      <c r="CIL57" s="10"/>
      <c r="CIM57" s="10"/>
      <c r="CIN57" s="10"/>
      <c r="CIO57" s="10"/>
      <c r="CIP57" s="10"/>
      <c r="CIQ57" s="10"/>
      <c r="CIR57" s="10"/>
      <c r="CIS57" s="10"/>
      <c r="CIT57" s="10"/>
      <c r="CIU57" s="10"/>
      <c r="CIV57" s="10"/>
      <c r="CIW57" s="10"/>
      <c r="CIX57" s="10"/>
      <c r="CIY57" s="10"/>
      <c r="CIZ57" s="10"/>
      <c r="CJA57" s="10"/>
      <c r="CJB57" s="10"/>
      <c r="CJC57" s="10"/>
      <c r="CJD57" s="10"/>
      <c r="CJE57" s="10"/>
      <c r="CJF57" s="10"/>
      <c r="CJG57" s="10"/>
      <c r="CJH57" s="10"/>
      <c r="CJI57" s="10"/>
      <c r="CJJ57" s="10"/>
      <c r="CJK57" s="10"/>
      <c r="CJL57" s="10"/>
      <c r="CJM57" s="10"/>
      <c r="CJN57" s="10"/>
      <c r="CJO57" s="10"/>
      <c r="CJP57" s="10"/>
      <c r="CJQ57" s="10"/>
      <c r="CJR57" s="10"/>
      <c r="CJS57" s="10"/>
      <c r="CJT57" s="10"/>
      <c r="CJU57" s="10"/>
      <c r="CJV57" s="10"/>
      <c r="CJW57" s="10"/>
      <c r="CJX57" s="10"/>
      <c r="CJY57" s="10"/>
      <c r="CJZ57" s="10"/>
      <c r="CKA57" s="10"/>
      <c r="CKB57" s="10"/>
      <c r="CKC57" s="10"/>
      <c r="CKD57" s="10"/>
      <c r="CKE57" s="10"/>
      <c r="CKF57" s="10"/>
      <c r="CKG57" s="10"/>
      <c r="CKH57" s="10"/>
      <c r="CKI57" s="10"/>
      <c r="CKJ57" s="10"/>
      <c r="CKK57" s="10"/>
      <c r="CKL57" s="10"/>
      <c r="CKM57" s="10"/>
      <c r="CKN57" s="10"/>
      <c r="CKO57" s="10"/>
      <c r="CKP57" s="10"/>
      <c r="CKQ57" s="10"/>
      <c r="CKR57" s="10"/>
      <c r="CKS57" s="10"/>
      <c r="CKT57" s="10"/>
      <c r="CKU57" s="10"/>
      <c r="CKV57" s="10"/>
      <c r="CKW57" s="10"/>
      <c r="CKX57" s="10"/>
      <c r="CKY57" s="10"/>
      <c r="CKZ57" s="10"/>
      <c r="CLA57" s="10"/>
      <c r="CLB57" s="10"/>
      <c r="CLC57" s="10"/>
      <c r="CLD57" s="10"/>
      <c r="CLE57" s="10"/>
      <c r="CLF57" s="10"/>
      <c r="CLG57" s="10"/>
      <c r="CLH57" s="10"/>
      <c r="CLI57" s="10"/>
      <c r="CLJ57" s="10"/>
      <c r="CLK57" s="10"/>
      <c r="CLL57" s="10"/>
      <c r="CLM57" s="10"/>
      <c r="CLN57" s="10"/>
      <c r="CLO57" s="10"/>
      <c r="CLP57" s="10"/>
      <c r="CLQ57" s="10"/>
      <c r="CLR57" s="10"/>
      <c r="CLS57" s="10"/>
      <c r="CLT57" s="10"/>
      <c r="CLU57" s="10"/>
      <c r="CLV57" s="10"/>
      <c r="CLW57" s="10"/>
      <c r="CLX57" s="10"/>
      <c r="CLY57" s="10"/>
      <c r="CLZ57" s="10"/>
      <c r="CMA57" s="10"/>
      <c r="CMB57" s="10"/>
      <c r="CMC57" s="10"/>
      <c r="CMD57" s="10"/>
      <c r="CME57" s="10"/>
      <c r="CMF57" s="10"/>
      <c r="CMG57" s="10"/>
      <c r="CMH57" s="10"/>
      <c r="CMI57" s="10"/>
      <c r="CMJ57" s="10"/>
      <c r="CMK57" s="10"/>
      <c r="CML57" s="10"/>
      <c r="CMM57" s="10"/>
      <c r="CMN57" s="10"/>
      <c r="CMO57" s="10"/>
      <c r="CMP57" s="10"/>
      <c r="CMQ57" s="10"/>
      <c r="CMR57" s="10"/>
      <c r="CMS57" s="10"/>
      <c r="CMT57" s="10"/>
      <c r="CMU57" s="10"/>
      <c r="CMV57" s="10"/>
      <c r="CMW57" s="10"/>
      <c r="CMX57" s="10"/>
      <c r="CMY57" s="10"/>
      <c r="CMZ57" s="10"/>
      <c r="CNA57" s="10"/>
      <c r="CNB57" s="10"/>
      <c r="CNC57" s="10"/>
      <c r="CND57" s="10"/>
      <c r="CNE57" s="10"/>
      <c r="CNF57" s="10"/>
      <c r="CNG57" s="10"/>
      <c r="CNH57" s="10"/>
      <c r="CNI57" s="10"/>
      <c r="CNJ57" s="10"/>
      <c r="CNK57" s="10"/>
      <c r="CNL57" s="10"/>
      <c r="CNM57" s="10"/>
      <c r="CNN57" s="10"/>
      <c r="CNO57" s="10"/>
      <c r="CNP57" s="10"/>
      <c r="CNQ57" s="10"/>
      <c r="CNR57" s="10"/>
      <c r="CNS57" s="10"/>
      <c r="CNT57" s="10"/>
      <c r="CNU57" s="10"/>
      <c r="CNV57" s="10"/>
      <c r="CNW57" s="10"/>
      <c r="CNX57" s="10"/>
      <c r="CNY57" s="10"/>
      <c r="CNZ57" s="10"/>
      <c r="COA57" s="10"/>
      <c r="COB57" s="10"/>
      <c r="COC57" s="10"/>
      <c r="COD57" s="10"/>
      <c r="COE57" s="10"/>
      <c r="COF57" s="10"/>
      <c r="COG57" s="10"/>
      <c r="COH57" s="10"/>
      <c r="COI57" s="10"/>
      <c r="COJ57" s="10"/>
      <c r="COK57" s="10"/>
      <c r="COL57" s="10"/>
      <c r="COM57" s="10"/>
      <c r="CON57" s="10"/>
      <c r="COO57" s="10"/>
      <c r="COP57" s="10"/>
      <c r="COQ57" s="10"/>
      <c r="COR57" s="10"/>
      <c r="COS57" s="10"/>
      <c r="COT57" s="10"/>
      <c r="COU57" s="10"/>
      <c r="COV57" s="10"/>
      <c r="COW57" s="10"/>
      <c r="COX57" s="10"/>
      <c r="COY57" s="10"/>
      <c r="COZ57" s="10"/>
      <c r="CPA57" s="10"/>
      <c r="CPB57" s="10"/>
      <c r="CPC57" s="10"/>
      <c r="CPD57" s="10"/>
      <c r="CPE57" s="10"/>
      <c r="CPF57" s="10"/>
      <c r="CPG57" s="10"/>
      <c r="CPH57" s="10"/>
      <c r="CPI57" s="10"/>
      <c r="CPJ57" s="10"/>
      <c r="CPK57" s="10"/>
      <c r="CPL57" s="10"/>
      <c r="CPM57" s="10"/>
      <c r="CPN57" s="10"/>
      <c r="CPO57" s="10"/>
      <c r="CPP57" s="10"/>
      <c r="CPQ57" s="10"/>
      <c r="CPR57" s="10"/>
      <c r="CPS57" s="10"/>
      <c r="CPT57" s="10"/>
      <c r="CPU57" s="10"/>
      <c r="CPV57" s="10"/>
      <c r="CPW57" s="10"/>
      <c r="CPX57" s="10"/>
      <c r="CPY57" s="10"/>
      <c r="CPZ57" s="10"/>
      <c r="CQA57" s="10"/>
      <c r="CQB57" s="10"/>
      <c r="CQC57" s="10"/>
      <c r="CQD57" s="10"/>
      <c r="CQE57" s="10"/>
      <c r="CQF57" s="10"/>
      <c r="CQG57" s="10"/>
      <c r="CQH57" s="10"/>
      <c r="CQI57" s="10"/>
      <c r="CQJ57" s="10"/>
      <c r="CQK57" s="10"/>
      <c r="CQL57" s="10"/>
      <c r="CQM57" s="10"/>
      <c r="CQN57" s="10"/>
      <c r="CQO57" s="10"/>
      <c r="CQP57" s="10"/>
      <c r="CQQ57" s="10"/>
      <c r="CQR57" s="10"/>
      <c r="CQS57" s="10"/>
      <c r="CQT57" s="10"/>
      <c r="CQU57" s="10"/>
      <c r="CQV57" s="10"/>
      <c r="CQW57" s="10"/>
      <c r="CQX57" s="10"/>
      <c r="CQY57" s="10"/>
      <c r="CQZ57" s="10"/>
      <c r="CRA57" s="10"/>
      <c r="CRB57" s="10"/>
      <c r="CRC57" s="10"/>
      <c r="CRD57" s="10"/>
      <c r="CRE57" s="10"/>
      <c r="CRF57" s="10"/>
      <c r="CRG57" s="10"/>
      <c r="CRH57" s="10"/>
      <c r="CRI57" s="10"/>
      <c r="CRJ57" s="10"/>
      <c r="CRK57" s="10"/>
      <c r="CRL57" s="10"/>
      <c r="CRM57" s="10"/>
      <c r="CRN57" s="10"/>
      <c r="CRO57" s="10"/>
      <c r="CRP57" s="10"/>
      <c r="CRQ57" s="10"/>
      <c r="CRR57" s="10"/>
      <c r="CRS57" s="10"/>
      <c r="CRT57" s="10"/>
      <c r="CRU57" s="10"/>
      <c r="CRV57" s="10"/>
      <c r="CRW57" s="10"/>
      <c r="CRX57" s="10"/>
      <c r="CRY57" s="10"/>
      <c r="CRZ57" s="10"/>
      <c r="CSA57" s="10"/>
      <c r="CSB57" s="10"/>
      <c r="CSC57" s="10"/>
      <c r="CSD57" s="10"/>
      <c r="CSE57" s="10"/>
      <c r="CSF57" s="10"/>
      <c r="CSG57" s="10"/>
      <c r="CSH57" s="10"/>
      <c r="CSI57" s="10"/>
      <c r="CSJ57" s="10"/>
      <c r="CSK57" s="10"/>
      <c r="CSL57" s="10"/>
      <c r="CSM57" s="10"/>
      <c r="CSN57" s="10"/>
      <c r="CSO57" s="10"/>
      <c r="CSP57" s="10"/>
      <c r="CSQ57" s="10"/>
      <c r="CSR57" s="10"/>
      <c r="CSS57" s="10"/>
      <c r="CST57" s="10"/>
      <c r="CSU57" s="10"/>
      <c r="CSV57" s="10"/>
      <c r="CSW57" s="10"/>
      <c r="CSX57" s="10"/>
      <c r="CSY57" s="10"/>
      <c r="CSZ57" s="10"/>
      <c r="CTA57" s="10"/>
      <c r="CTB57" s="10"/>
      <c r="CTC57" s="10"/>
      <c r="CTD57" s="10"/>
      <c r="CTE57" s="10"/>
      <c r="CTF57" s="10"/>
      <c r="CTG57" s="10"/>
      <c r="CTH57" s="10"/>
      <c r="CTI57" s="10"/>
      <c r="CTJ57" s="10"/>
      <c r="CTK57" s="10"/>
      <c r="CTL57" s="10"/>
      <c r="CTM57" s="10"/>
      <c r="CTN57" s="10"/>
      <c r="CTO57" s="10"/>
      <c r="CTP57" s="10"/>
      <c r="CTQ57" s="10"/>
      <c r="CTR57" s="10"/>
      <c r="CTS57" s="10"/>
      <c r="CTT57" s="10"/>
      <c r="CTU57" s="10"/>
      <c r="CTV57" s="10"/>
      <c r="CTW57" s="10"/>
      <c r="CTX57" s="10"/>
      <c r="CTY57" s="10"/>
      <c r="CTZ57" s="10"/>
      <c r="CUA57" s="10"/>
      <c r="CUB57" s="10"/>
      <c r="CUC57" s="10"/>
      <c r="CUD57" s="10"/>
      <c r="CUE57" s="10"/>
      <c r="CUF57" s="10"/>
      <c r="CUG57" s="10"/>
      <c r="CUH57" s="10"/>
      <c r="CUI57" s="10"/>
      <c r="CUJ57" s="10"/>
      <c r="CUK57" s="10"/>
      <c r="CUL57" s="10"/>
      <c r="CUM57" s="10"/>
      <c r="CUN57" s="10"/>
      <c r="CUO57" s="10"/>
      <c r="CUP57" s="10"/>
      <c r="CUQ57" s="10"/>
      <c r="CUR57" s="10"/>
      <c r="CUS57" s="10"/>
      <c r="CUT57" s="10"/>
      <c r="CUU57" s="10"/>
      <c r="CUV57" s="10"/>
      <c r="CUW57" s="10"/>
      <c r="CUX57" s="10"/>
      <c r="CUY57" s="10"/>
      <c r="CUZ57" s="10"/>
      <c r="CVA57" s="10"/>
      <c r="CVB57" s="10"/>
      <c r="CVC57" s="10"/>
      <c r="CVD57" s="10"/>
      <c r="CVE57" s="10"/>
      <c r="CVF57" s="10"/>
      <c r="CVG57" s="10"/>
      <c r="CVH57" s="10"/>
      <c r="CVI57" s="10"/>
      <c r="CVJ57" s="10"/>
      <c r="CVK57" s="10"/>
      <c r="CVL57" s="10"/>
      <c r="CVM57" s="10"/>
      <c r="CVN57" s="10"/>
      <c r="CVO57" s="10"/>
      <c r="CVP57" s="10"/>
      <c r="CVQ57" s="10"/>
      <c r="CVR57" s="10"/>
      <c r="CVS57" s="10"/>
      <c r="CVT57" s="10"/>
      <c r="CVU57" s="10"/>
      <c r="CVV57" s="10"/>
      <c r="CVW57" s="10"/>
      <c r="CVX57" s="10"/>
      <c r="CVY57" s="10"/>
      <c r="CVZ57" s="10"/>
      <c r="CWA57" s="10"/>
      <c r="CWB57" s="10"/>
      <c r="CWC57" s="10"/>
      <c r="CWD57" s="10"/>
      <c r="CWE57" s="10"/>
      <c r="CWF57" s="10"/>
      <c r="CWG57" s="10"/>
      <c r="CWH57" s="10"/>
      <c r="CWI57" s="10"/>
      <c r="CWJ57" s="10"/>
      <c r="CWK57" s="10"/>
      <c r="CWL57" s="10"/>
      <c r="CWM57" s="10"/>
      <c r="CWN57" s="10"/>
      <c r="CWO57" s="10"/>
      <c r="CWP57" s="10"/>
      <c r="CWQ57" s="10"/>
      <c r="CWR57" s="10"/>
      <c r="CWS57" s="10"/>
      <c r="CWT57" s="10"/>
      <c r="CWU57" s="10"/>
      <c r="CWV57" s="10"/>
      <c r="CWW57" s="10"/>
      <c r="CWX57" s="10"/>
      <c r="CWY57" s="10"/>
      <c r="CWZ57" s="10"/>
      <c r="CXA57" s="10"/>
      <c r="CXB57" s="10"/>
      <c r="CXC57" s="10"/>
      <c r="CXD57" s="10"/>
      <c r="CXE57" s="10"/>
      <c r="CXF57" s="10"/>
      <c r="CXG57" s="10"/>
      <c r="CXH57" s="10"/>
      <c r="CXI57" s="10"/>
      <c r="CXJ57" s="10"/>
      <c r="CXK57" s="10"/>
      <c r="CXL57" s="10"/>
      <c r="CXM57" s="10"/>
      <c r="CXN57" s="10"/>
      <c r="CXO57" s="10"/>
      <c r="CXP57" s="10"/>
      <c r="CXQ57" s="10"/>
      <c r="CXR57" s="10"/>
      <c r="CXS57" s="10"/>
      <c r="CXT57" s="10"/>
      <c r="CXU57" s="10"/>
      <c r="CXV57" s="10"/>
      <c r="CXW57" s="10"/>
      <c r="CXX57" s="10"/>
      <c r="CXY57" s="10"/>
      <c r="CXZ57" s="10"/>
      <c r="CYA57" s="10"/>
      <c r="CYB57" s="10"/>
      <c r="CYC57" s="10"/>
      <c r="CYD57" s="10"/>
      <c r="CYE57" s="10"/>
      <c r="CYF57" s="10"/>
      <c r="CYG57" s="10"/>
      <c r="CYH57" s="10"/>
      <c r="CYI57" s="10"/>
      <c r="CYJ57" s="10"/>
      <c r="CYK57" s="10"/>
      <c r="CYL57" s="10"/>
      <c r="CYM57" s="10"/>
      <c r="CYN57" s="10"/>
      <c r="CYO57" s="10"/>
      <c r="CYP57" s="10"/>
      <c r="CYQ57" s="10"/>
      <c r="CYR57" s="10"/>
      <c r="CYS57" s="10"/>
      <c r="CYT57" s="10"/>
      <c r="CYU57" s="10"/>
      <c r="CYV57" s="10"/>
      <c r="CYW57" s="10"/>
      <c r="CYX57" s="10"/>
      <c r="CYY57" s="10"/>
      <c r="CYZ57" s="10"/>
      <c r="CZA57" s="10"/>
      <c r="CZB57" s="10"/>
      <c r="CZC57" s="10"/>
      <c r="CZD57" s="10"/>
      <c r="CZE57" s="10"/>
      <c r="CZF57" s="10"/>
      <c r="CZG57" s="10"/>
      <c r="CZH57" s="10"/>
      <c r="CZI57" s="10"/>
      <c r="CZJ57" s="10"/>
      <c r="CZK57" s="10"/>
      <c r="CZL57" s="10"/>
      <c r="CZM57" s="10"/>
      <c r="CZN57" s="10"/>
      <c r="CZO57" s="10"/>
      <c r="CZP57" s="10"/>
      <c r="CZQ57" s="10"/>
      <c r="CZR57" s="10"/>
      <c r="CZS57" s="10"/>
      <c r="CZT57" s="10"/>
      <c r="CZU57" s="10"/>
      <c r="CZV57" s="10"/>
      <c r="CZW57" s="10"/>
      <c r="CZX57" s="10"/>
      <c r="CZY57" s="10"/>
      <c r="CZZ57" s="10"/>
      <c r="DAA57" s="10"/>
      <c r="DAB57" s="10"/>
      <c r="DAC57" s="10"/>
      <c r="DAD57" s="10"/>
      <c r="DAE57" s="10"/>
      <c r="DAF57" s="10"/>
      <c r="DAG57" s="10"/>
      <c r="DAH57" s="10"/>
      <c r="DAI57" s="10"/>
      <c r="DAJ57" s="10"/>
      <c r="DAK57" s="10"/>
      <c r="DAL57" s="10"/>
      <c r="DAM57" s="10"/>
      <c r="DAN57" s="10"/>
      <c r="DAO57" s="10"/>
      <c r="DAP57" s="10"/>
      <c r="DAQ57" s="10"/>
      <c r="DAR57" s="10"/>
      <c r="DAS57" s="10"/>
      <c r="DAT57" s="10"/>
      <c r="DAU57" s="10"/>
      <c r="DAV57" s="10"/>
      <c r="DAW57" s="10"/>
      <c r="DAX57" s="10"/>
      <c r="DAY57" s="10"/>
      <c r="DAZ57" s="10"/>
      <c r="DBA57" s="10"/>
      <c r="DBB57" s="10"/>
      <c r="DBC57" s="10"/>
      <c r="DBD57" s="10"/>
      <c r="DBE57" s="10"/>
      <c r="DBF57" s="10"/>
      <c r="DBG57" s="10"/>
      <c r="DBH57" s="10"/>
      <c r="DBI57" s="10"/>
      <c r="DBJ57" s="10"/>
      <c r="DBK57" s="10"/>
      <c r="DBL57" s="10"/>
      <c r="DBM57" s="10"/>
      <c r="DBN57" s="10"/>
      <c r="DBO57" s="10"/>
      <c r="DBP57" s="10"/>
      <c r="DBQ57" s="10"/>
      <c r="DBR57" s="10"/>
      <c r="DBS57" s="10"/>
      <c r="DBT57" s="10"/>
      <c r="DBU57" s="10"/>
      <c r="DBV57" s="10"/>
      <c r="DBW57" s="10"/>
      <c r="DBX57" s="10"/>
      <c r="DBY57" s="10"/>
      <c r="DBZ57" s="10"/>
      <c r="DCA57" s="10"/>
      <c r="DCB57" s="10"/>
      <c r="DCC57" s="10"/>
      <c r="DCD57" s="10"/>
      <c r="DCE57" s="10"/>
      <c r="DCF57" s="10"/>
      <c r="DCG57" s="10"/>
      <c r="DCH57" s="10"/>
      <c r="DCI57" s="10"/>
      <c r="DCJ57" s="10"/>
      <c r="DCK57" s="10"/>
      <c r="DCL57" s="10"/>
      <c r="DCM57" s="10"/>
      <c r="DCN57" s="10"/>
      <c r="DCO57" s="10"/>
      <c r="DCP57" s="10"/>
      <c r="DCQ57" s="10"/>
      <c r="DCR57" s="10"/>
      <c r="DCS57" s="10"/>
      <c r="DCT57" s="10"/>
      <c r="DCU57" s="10"/>
      <c r="DCV57" s="10"/>
      <c r="DCW57" s="10"/>
      <c r="DCX57" s="10"/>
      <c r="DCY57" s="10"/>
      <c r="DCZ57" s="10"/>
      <c r="DDA57" s="10"/>
      <c r="DDB57" s="10"/>
      <c r="DDC57" s="10"/>
      <c r="DDD57" s="10"/>
      <c r="DDE57" s="10"/>
      <c r="DDF57" s="10"/>
      <c r="DDG57" s="10"/>
      <c r="DDH57" s="10"/>
      <c r="DDI57" s="10"/>
      <c r="DDJ57" s="10"/>
      <c r="DDK57" s="10"/>
      <c r="DDL57" s="10"/>
      <c r="DDM57" s="10"/>
      <c r="DDN57" s="10"/>
      <c r="DDO57" s="10"/>
      <c r="DDP57" s="10"/>
      <c r="DDQ57" s="10"/>
      <c r="DDR57" s="10"/>
      <c r="DDS57" s="10"/>
      <c r="DDT57" s="10"/>
      <c r="DDU57" s="10"/>
      <c r="DDV57" s="10"/>
      <c r="DDW57" s="10"/>
      <c r="DDX57" s="10"/>
      <c r="DDY57" s="10"/>
      <c r="DDZ57" s="10"/>
      <c r="DEA57" s="10"/>
      <c r="DEB57" s="10"/>
      <c r="DEC57" s="10"/>
      <c r="DED57" s="10"/>
      <c r="DEE57" s="10"/>
      <c r="DEF57" s="10"/>
      <c r="DEG57" s="10"/>
      <c r="DEH57" s="10"/>
      <c r="DEI57" s="10"/>
      <c r="DEJ57" s="10"/>
      <c r="DEK57" s="10"/>
      <c r="DEL57" s="10"/>
      <c r="DEM57" s="10"/>
      <c r="DEN57" s="10"/>
      <c r="DEO57" s="10"/>
      <c r="DEP57" s="10"/>
      <c r="DEQ57" s="10"/>
      <c r="DER57" s="10"/>
      <c r="DES57" s="10"/>
      <c r="DET57" s="10"/>
      <c r="DEU57" s="10"/>
      <c r="DEV57" s="10"/>
      <c r="DEW57" s="10"/>
      <c r="DEX57" s="10"/>
      <c r="DEY57" s="10"/>
      <c r="DEZ57" s="10"/>
      <c r="DFA57" s="10"/>
      <c r="DFB57" s="10"/>
      <c r="DFC57" s="10"/>
      <c r="DFD57" s="10"/>
      <c r="DFE57" s="10"/>
      <c r="DFF57" s="10"/>
      <c r="DFG57" s="10"/>
      <c r="DFH57" s="10"/>
      <c r="DFI57" s="10"/>
      <c r="DFJ57" s="10"/>
      <c r="DFK57" s="10"/>
      <c r="DFL57" s="10"/>
      <c r="DFM57" s="10"/>
      <c r="DFN57" s="10"/>
      <c r="DFO57" s="10"/>
      <c r="DFP57" s="10"/>
      <c r="DFQ57" s="10"/>
      <c r="DFR57" s="10"/>
      <c r="DFS57" s="10"/>
      <c r="DFT57" s="10"/>
      <c r="DFU57" s="10"/>
      <c r="DFV57" s="10"/>
      <c r="DFW57" s="10"/>
      <c r="DFX57" s="10"/>
      <c r="DFY57" s="10"/>
      <c r="DFZ57" s="10"/>
      <c r="DGA57" s="10"/>
      <c r="DGB57" s="10"/>
      <c r="DGC57" s="10"/>
      <c r="DGD57" s="10"/>
      <c r="DGE57" s="10"/>
      <c r="DGF57" s="10"/>
      <c r="DGG57" s="10"/>
      <c r="DGH57" s="10"/>
      <c r="DGI57" s="10"/>
      <c r="DGJ57" s="10"/>
      <c r="DGK57" s="10"/>
      <c r="DGL57" s="10"/>
      <c r="DGM57" s="10"/>
      <c r="DGN57" s="10"/>
      <c r="DGO57" s="10"/>
      <c r="DGP57" s="10"/>
      <c r="DGQ57" s="10"/>
      <c r="DGR57" s="10"/>
      <c r="DGS57" s="10"/>
      <c r="DGT57" s="10"/>
      <c r="DGU57" s="10"/>
      <c r="DGV57" s="10"/>
      <c r="DGW57" s="10"/>
      <c r="DGX57" s="10"/>
      <c r="DGY57" s="10"/>
      <c r="DGZ57" s="10"/>
      <c r="DHA57" s="10"/>
      <c r="DHB57" s="10"/>
      <c r="DHC57" s="10"/>
      <c r="DHD57" s="10"/>
      <c r="DHE57" s="10"/>
      <c r="DHF57" s="10"/>
      <c r="DHG57" s="10"/>
      <c r="DHH57" s="10"/>
      <c r="DHI57" s="10"/>
      <c r="DHJ57" s="10"/>
      <c r="DHK57" s="10"/>
      <c r="DHL57" s="10"/>
      <c r="DHM57" s="10"/>
      <c r="DHN57" s="10"/>
      <c r="DHO57" s="10"/>
      <c r="DHP57" s="10"/>
      <c r="DHQ57" s="10"/>
      <c r="DHR57" s="10"/>
      <c r="DHS57" s="10"/>
      <c r="DHT57" s="10"/>
      <c r="DHU57" s="10"/>
      <c r="DHV57" s="10"/>
      <c r="DHW57" s="10"/>
      <c r="DHX57" s="10"/>
      <c r="DHY57" s="10"/>
      <c r="DHZ57" s="10"/>
      <c r="DIA57" s="10"/>
      <c r="DIB57" s="10"/>
      <c r="DIC57" s="10"/>
      <c r="DID57" s="10"/>
      <c r="DIE57" s="10"/>
      <c r="DIF57" s="10"/>
      <c r="DIG57" s="10"/>
      <c r="DIH57" s="10"/>
      <c r="DII57" s="10"/>
      <c r="DIJ57" s="10"/>
      <c r="DIK57" s="10"/>
      <c r="DIL57" s="10"/>
      <c r="DIM57" s="10"/>
      <c r="DIN57" s="10"/>
      <c r="DIO57" s="10"/>
      <c r="DIP57" s="10"/>
      <c r="DIQ57" s="10"/>
      <c r="DIR57" s="10"/>
      <c r="DIS57" s="10"/>
      <c r="DIT57" s="10"/>
      <c r="DIU57" s="10"/>
      <c r="DIV57" s="10"/>
      <c r="DIW57" s="10"/>
      <c r="DIX57" s="10"/>
      <c r="DIY57" s="10"/>
      <c r="DIZ57" s="10"/>
      <c r="DJA57" s="10"/>
      <c r="DJB57" s="10"/>
      <c r="DJC57" s="10"/>
      <c r="DJD57" s="10"/>
      <c r="DJE57" s="10"/>
      <c r="DJF57" s="10"/>
      <c r="DJG57" s="10"/>
      <c r="DJH57" s="10"/>
      <c r="DJI57" s="10"/>
      <c r="DJJ57" s="10"/>
      <c r="DJK57" s="10"/>
      <c r="DJL57" s="10"/>
      <c r="DJM57" s="10"/>
      <c r="DJN57" s="10"/>
      <c r="DJO57" s="10"/>
      <c r="DJP57" s="10"/>
      <c r="DJQ57" s="10"/>
      <c r="DJR57" s="10"/>
      <c r="DJS57" s="10"/>
      <c r="DJT57" s="10"/>
      <c r="DJU57" s="10"/>
      <c r="DJV57" s="10"/>
      <c r="DJW57" s="10"/>
      <c r="DJX57" s="10"/>
      <c r="DJY57" s="10"/>
      <c r="DJZ57" s="10"/>
      <c r="DKA57" s="10"/>
      <c r="DKB57" s="10"/>
      <c r="DKC57" s="10"/>
      <c r="DKD57" s="10"/>
      <c r="DKE57" s="10"/>
      <c r="DKF57" s="10"/>
      <c r="DKG57" s="10"/>
      <c r="DKH57" s="10"/>
      <c r="DKI57" s="10"/>
      <c r="DKJ57" s="10"/>
      <c r="DKK57" s="10"/>
      <c r="DKL57" s="10"/>
      <c r="DKM57" s="10"/>
      <c r="DKN57" s="10"/>
      <c r="DKO57" s="10"/>
      <c r="DKP57" s="10"/>
      <c r="DKQ57" s="10"/>
      <c r="DKR57" s="10"/>
      <c r="DKS57" s="10"/>
      <c r="DKT57" s="10"/>
      <c r="DKU57" s="10"/>
      <c r="DKV57" s="10"/>
      <c r="DKW57" s="10"/>
      <c r="DKX57" s="10"/>
      <c r="DKY57" s="10"/>
      <c r="DKZ57" s="10"/>
      <c r="DLA57" s="10"/>
      <c r="DLB57" s="10"/>
      <c r="DLC57" s="10"/>
      <c r="DLD57" s="10"/>
      <c r="DLE57" s="10"/>
      <c r="DLF57" s="10"/>
      <c r="DLG57" s="10"/>
      <c r="DLH57" s="10"/>
      <c r="DLI57" s="10"/>
      <c r="DLJ57" s="10"/>
      <c r="DLK57" s="10"/>
      <c r="DLL57" s="10"/>
      <c r="DLM57" s="10"/>
      <c r="DLN57" s="10"/>
      <c r="DLO57" s="10"/>
      <c r="DLP57" s="10"/>
      <c r="DLQ57" s="10"/>
      <c r="DLR57" s="10"/>
      <c r="DLS57" s="10"/>
      <c r="DLT57" s="10"/>
      <c r="DLU57" s="10"/>
      <c r="DLV57" s="10"/>
      <c r="DLW57" s="10"/>
      <c r="DLX57" s="10"/>
      <c r="DLY57" s="10"/>
      <c r="DLZ57" s="10"/>
      <c r="DMA57" s="10"/>
      <c r="DMB57" s="10"/>
      <c r="DMC57" s="10"/>
      <c r="DMD57" s="10"/>
      <c r="DME57" s="10"/>
      <c r="DMF57" s="10"/>
      <c r="DMG57" s="10"/>
      <c r="DMH57" s="10"/>
      <c r="DMI57" s="10"/>
      <c r="DMJ57" s="10"/>
      <c r="DMK57" s="10"/>
      <c r="DML57" s="10"/>
      <c r="DMM57" s="10"/>
      <c r="DMN57" s="10"/>
      <c r="DMO57" s="10"/>
      <c r="DMP57" s="10"/>
      <c r="DMQ57" s="10"/>
      <c r="DMR57" s="10"/>
      <c r="DMS57" s="10"/>
      <c r="DMT57" s="10"/>
      <c r="DMU57" s="10"/>
      <c r="DMV57" s="10"/>
      <c r="DMW57" s="10"/>
      <c r="DMX57" s="10"/>
      <c r="DMY57" s="10"/>
      <c r="DMZ57" s="10"/>
      <c r="DNA57" s="10"/>
      <c r="DNB57" s="10"/>
      <c r="DNC57" s="10"/>
      <c r="DND57" s="10"/>
      <c r="DNE57" s="10"/>
      <c r="DNF57" s="10"/>
      <c r="DNG57" s="10"/>
      <c r="DNH57" s="10"/>
      <c r="DNI57" s="10"/>
      <c r="DNJ57" s="10"/>
      <c r="DNK57" s="10"/>
      <c r="DNL57" s="10"/>
      <c r="DNM57" s="10"/>
      <c r="DNN57" s="10"/>
      <c r="DNO57" s="10"/>
      <c r="DNP57" s="10"/>
      <c r="DNQ57" s="10"/>
      <c r="DNR57" s="10"/>
      <c r="DNS57" s="10"/>
      <c r="DNT57" s="10"/>
      <c r="DNU57" s="10"/>
      <c r="DNV57" s="10"/>
      <c r="DNW57" s="10"/>
      <c r="DNX57" s="10"/>
      <c r="DNY57" s="10"/>
      <c r="DNZ57" s="10"/>
      <c r="DOA57" s="10"/>
      <c r="DOB57" s="10"/>
      <c r="DOC57" s="10"/>
      <c r="DOD57" s="10"/>
      <c r="DOE57" s="10"/>
      <c r="DOF57" s="10"/>
      <c r="DOG57" s="10"/>
      <c r="DOH57" s="10"/>
      <c r="DOI57" s="10"/>
      <c r="DOJ57" s="10"/>
      <c r="DOK57" s="10"/>
      <c r="DOL57" s="10"/>
      <c r="DOM57" s="10"/>
      <c r="DON57" s="10"/>
      <c r="DOO57" s="10"/>
      <c r="DOP57" s="10"/>
      <c r="DOQ57" s="10"/>
      <c r="DOR57" s="10"/>
      <c r="DOS57" s="10"/>
      <c r="DOT57" s="10"/>
      <c r="DOU57" s="10"/>
      <c r="DOV57" s="10"/>
      <c r="DOW57" s="10"/>
      <c r="DOX57" s="10"/>
      <c r="DOY57" s="10"/>
      <c r="DOZ57" s="10"/>
      <c r="DPA57" s="10"/>
      <c r="DPB57" s="10"/>
      <c r="DPC57" s="10"/>
      <c r="DPD57" s="10"/>
      <c r="DPE57" s="10"/>
      <c r="DPF57" s="10"/>
      <c r="DPG57" s="10"/>
      <c r="DPH57" s="10"/>
      <c r="DPI57" s="10"/>
      <c r="DPJ57" s="10"/>
      <c r="DPK57" s="10"/>
      <c r="DPL57" s="10"/>
      <c r="DPM57" s="10"/>
      <c r="DPN57" s="10"/>
      <c r="DPO57" s="10"/>
      <c r="DPP57" s="10"/>
      <c r="DPQ57" s="10"/>
      <c r="DPR57" s="10"/>
      <c r="DPS57" s="10"/>
      <c r="DPT57" s="10"/>
      <c r="DPU57" s="10"/>
      <c r="DPV57" s="10"/>
      <c r="DPW57" s="10"/>
      <c r="DPX57" s="10"/>
      <c r="DPY57" s="10"/>
      <c r="DPZ57" s="10"/>
      <c r="DQA57" s="10"/>
      <c r="DQB57" s="10"/>
      <c r="DQC57" s="10"/>
      <c r="DQD57" s="10"/>
      <c r="DQE57" s="10"/>
      <c r="DQF57" s="10"/>
      <c r="DQG57" s="10"/>
      <c r="DQH57" s="10"/>
      <c r="DQI57" s="10"/>
      <c r="DQJ57" s="10"/>
      <c r="DQK57" s="10"/>
      <c r="DQL57" s="10"/>
      <c r="DQM57" s="10"/>
      <c r="DQN57" s="10"/>
      <c r="DQO57" s="10"/>
      <c r="DQP57" s="10"/>
      <c r="DQQ57" s="10"/>
      <c r="DQR57" s="10"/>
      <c r="DQS57" s="10"/>
      <c r="DQT57" s="10"/>
      <c r="DQU57" s="10"/>
      <c r="DQV57" s="10"/>
      <c r="DQW57" s="10"/>
      <c r="DQX57" s="10"/>
      <c r="DQY57" s="10"/>
      <c r="DQZ57" s="10"/>
      <c r="DRA57" s="10"/>
      <c r="DRB57" s="10"/>
      <c r="DRC57" s="10"/>
      <c r="DRD57" s="10"/>
      <c r="DRE57" s="10"/>
      <c r="DRF57" s="10"/>
      <c r="DRG57" s="10"/>
      <c r="DRH57" s="10"/>
      <c r="DRI57" s="10"/>
      <c r="DRJ57" s="10"/>
      <c r="DRK57" s="10"/>
      <c r="DRL57" s="10"/>
      <c r="DRM57" s="10"/>
      <c r="DRN57" s="10"/>
      <c r="DRO57" s="10"/>
      <c r="DRP57" s="10"/>
      <c r="DRQ57" s="10"/>
      <c r="DRR57" s="10"/>
      <c r="DRS57" s="10"/>
      <c r="DRT57" s="10"/>
      <c r="DRU57" s="10"/>
      <c r="DRV57" s="10"/>
      <c r="DRW57" s="10"/>
      <c r="DRX57" s="10"/>
      <c r="DRY57" s="10"/>
      <c r="DRZ57" s="10"/>
      <c r="DSA57" s="10"/>
      <c r="DSB57" s="10"/>
      <c r="DSC57" s="10"/>
      <c r="DSD57" s="10"/>
      <c r="DSE57" s="10"/>
      <c r="DSF57" s="10"/>
      <c r="DSG57" s="10"/>
      <c r="DSH57" s="10"/>
      <c r="DSI57" s="10"/>
      <c r="DSJ57" s="10"/>
      <c r="DSK57" s="10"/>
      <c r="DSL57" s="10"/>
      <c r="DSM57" s="10"/>
      <c r="DSN57" s="10"/>
      <c r="DSO57" s="10"/>
      <c r="DSP57" s="10"/>
      <c r="DSQ57" s="10"/>
      <c r="DSR57" s="10"/>
      <c r="DSS57" s="10"/>
      <c r="DST57" s="10"/>
      <c r="DSU57" s="10"/>
      <c r="DSV57" s="10"/>
      <c r="DSW57" s="10"/>
      <c r="DSX57" s="10"/>
      <c r="DSY57" s="10"/>
      <c r="DSZ57" s="10"/>
      <c r="DTA57" s="10"/>
      <c r="DTB57" s="10"/>
      <c r="DTC57" s="10"/>
      <c r="DTD57" s="10"/>
      <c r="DTE57" s="10"/>
      <c r="DTF57" s="10"/>
      <c r="DTG57" s="10"/>
      <c r="DTH57" s="10"/>
      <c r="DTI57" s="10"/>
      <c r="DTJ57" s="10"/>
      <c r="DTK57" s="10"/>
      <c r="DTL57" s="10"/>
      <c r="DTM57" s="10"/>
      <c r="DTN57" s="10"/>
      <c r="DTO57" s="10"/>
      <c r="DTP57" s="10"/>
      <c r="DTQ57" s="10"/>
      <c r="DTR57" s="10"/>
      <c r="DTS57" s="10"/>
      <c r="DTT57" s="10"/>
      <c r="DTU57" s="10"/>
      <c r="DTV57" s="10"/>
      <c r="DTW57" s="10"/>
      <c r="DTX57" s="10"/>
      <c r="DTY57" s="10"/>
      <c r="DTZ57" s="10"/>
      <c r="DUA57" s="10"/>
      <c r="DUB57" s="10"/>
      <c r="DUC57" s="10"/>
      <c r="DUD57" s="10"/>
      <c r="DUE57" s="10"/>
      <c r="DUF57" s="10"/>
      <c r="DUG57" s="10"/>
      <c r="DUH57" s="10"/>
      <c r="DUI57" s="10"/>
      <c r="DUJ57" s="10"/>
      <c r="DUK57" s="10"/>
      <c r="DUL57" s="10"/>
      <c r="DUM57" s="10"/>
      <c r="DUN57" s="10"/>
      <c r="DUO57" s="10"/>
      <c r="DUP57" s="10"/>
      <c r="DUQ57" s="10"/>
      <c r="DUR57" s="10"/>
      <c r="DUS57" s="10"/>
      <c r="DUT57" s="10"/>
      <c r="DUU57" s="10"/>
      <c r="DUV57" s="10"/>
      <c r="DUW57" s="10"/>
      <c r="DUX57" s="10"/>
      <c r="DUY57" s="10"/>
      <c r="DUZ57" s="10"/>
      <c r="DVA57" s="10"/>
      <c r="DVB57" s="10"/>
      <c r="DVC57" s="10"/>
      <c r="DVD57" s="10"/>
      <c r="DVE57" s="10"/>
      <c r="DVF57" s="10"/>
      <c r="DVG57" s="10"/>
      <c r="DVH57" s="10"/>
      <c r="DVI57" s="10"/>
      <c r="DVJ57" s="10"/>
      <c r="DVK57" s="10"/>
      <c r="DVL57" s="10"/>
      <c r="DVM57" s="10"/>
      <c r="DVN57" s="10"/>
      <c r="DVO57" s="10"/>
      <c r="DVP57" s="10"/>
      <c r="DVQ57" s="10"/>
      <c r="DVR57" s="10"/>
      <c r="DVS57" s="10"/>
      <c r="DVT57" s="10"/>
      <c r="DVU57" s="10"/>
      <c r="DVV57" s="10"/>
      <c r="DVW57" s="10"/>
      <c r="DVX57" s="10"/>
      <c r="DVY57" s="10"/>
      <c r="DVZ57" s="10"/>
      <c r="DWA57" s="10"/>
      <c r="DWB57" s="10"/>
      <c r="DWC57" s="10"/>
      <c r="DWD57" s="10"/>
      <c r="DWE57" s="10"/>
      <c r="DWF57" s="10"/>
      <c r="DWG57" s="10"/>
      <c r="DWH57" s="10"/>
      <c r="DWI57" s="10"/>
      <c r="DWJ57" s="10"/>
      <c r="DWK57" s="10"/>
      <c r="DWL57" s="10"/>
      <c r="DWM57" s="10"/>
      <c r="DWN57" s="10"/>
      <c r="DWO57" s="10"/>
      <c r="DWP57" s="10"/>
      <c r="DWQ57" s="10"/>
      <c r="DWR57" s="10"/>
      <c r="DWS57" s="10"/>
      <c r="DWT57" s="10"/>
      <c r="DWU57" s="10"/>
      <c r="DWV57" s="10"/>
      <c r="DWW57" s="10"/>
      <c r="DWX57" s="10"/>
      <c r="DWY57" s="10"/>
      <c r="DWZ57" s="10"/>
      <c r="DXA57" s="10"/>
      <c r="DXB57" s="10"/>
      <c r="DXC57" s="10"/>
      <c r="DXD57" s="10"/>
      <c r="DXE57" s="10"/>
      <c r="DXF57" s="10"/>
      <c r="DXG57" s="10"/>
      <c r="DXH57" s="10"/>
      <c r="DXI57" s="10"/>
      <c r="DXJ57" s="10"/>
      <c r="DXK57" s="10"/>
      <c r="DXL57" s="10"/>
      <c r="DXM57" s="10"/>
      <c r="DXN57" s="10"/>
      <c r="DXO57" s="10"/>
      <c r="DXP57" s="10"/>
      <c r="DXQ57" s="10"/>
      <c r="DXR57" s="10"/>
      <c r="DXS57" s="10"/>
      <c r="DXT57" s="10"/>
      <c r="DXU57" s="10"/>
      <c r="DXV57" s="10"/>
      <c r="DXW57" s="10"/>
      <c r="DXX57" s="10"/>
      <c r="DXY57" s="10"/>
      <c r="DXZ57" s="10"/>
      <c r="DYA57" s="10"/>
      <c r="DYB57" s="10"/>
      <c r="DYC57" s="10"/>
      <c r="DYD57" s="10"/>
      <c r="DYE57" s="10"/>
      <c r="DYF57" s="10"/>
      <c r="DYG57" s="10"/>
      <c r="DYH57" s="10"/>
      <c r="DYI57" s="10"/>
      <c r="DYJ57" s="10"/>
      <c r="DYK57" s="10"/>
      <c r="DYL57" s="10"/>
      <c r="DYM57" s="10"/>
      <c r="DYN57" s="10"/>
      <c r="DYO57" s="10"/>
      <c r="DYP57" s="10"/>
      <c r="DYQ57" s="10"/>
      <c r="DYR57" s="10"/>
      <c r="DYS57" s="10"/>
      <c r="DYT57" s="10"/>
      <c r="DYU57" s="10"/>
      <c r="DYV57" s="10"/>
      <c r="DYW57" s="10"/>
      <c r="DYX57" s="10"/>
      <c r="DYY57" s="10"/>
      <c r="DYZ57" s="10"/>
      <c r="DZA57" s="10"/>
      <c r="DZB57" s="10"/>
      <c r="DZC57" s="10"/>
      <c r="DZD57" s="10"/>
      <c r="DZE57" s="10"/>
      <c r="DZF57" s="10"/>
      <c r="DZG57" s="10"/>
      <c r="DZH57" s="10"/>
      <c r="DZI57" s="10"/>
      <c r="DZJ57" s="10"/>
      <c r="DZK57" s="10"/>
      <c r="DZL57" s="10"/>
      <c r="DZM57" s="10"/>
      <c r="DZN57" s="10"/>
      <c r="DZO57" s="10"/>
      <c r="DZP57" s="10"/>
      <c r="DZQ57" s="10"/>
      <c r="DZR57" s="10"/>
      <c r="DZS57" s="10"/>
      <c r="DZT57" s="10"/>
      <c r="DZU57" s="10"/>
      <c r="DZV57" s="10"/>
      <c r="DZW57" s="10"/>
      <c r="DZX57" s="10"/>
      <c r="DZY57" s="10"/>
      <c r="DZZ57" s="10"/>
      <c r="EAA57" s="10"/>
      <c r="EAB57" s="10"/>
      <c r="EAC57" s="10"/>
      <c r="EAD57" s="10"/>
      <c r="EAE57" s="10"/>
      <c r="EAF57" s="10"/>
      <c r="EAG57" s="10"/>
      <c r="EAH57" s="10"/>
      <c r="EAI57" s="10"/>
      <c r="EAJ57" s="10"/>
      <c r="EAK57" s="10"/>
      <c r="EAL57" s="10"/>
      <c r="EAM57" s="10"/>
      <c r="EAN57" s="10"/>
      <c r="EAO57" s="10"/>
      <c r="EAP57" s="10"/>
      <c r="EAQ57" s="10"/>
      <c r="EAR57" s="10"/>
      <c r="EAS57" s="10"/>
      <c r="EAT57" s="10"/>
      <c r="EAU57" s="10"/>
      <c r="EAV57" s="10"/>
      <c r="EAW57" s="10"/>
      <c r="EAX57" s="10"/>
      <c r="EAY57" s="10"/>
      <c r="EAZ57" s="10"/>
      <c r="EBA57" s="10"/>
      <c r="EBB57" s="10"/>
      <c r="EBC57" s="10"/>
      <c r="EBD57" s="10"/>
      <c r="EBE57" s="10"/>
      <c r="EBF57" s="10"/>
      <c r="EBG57" s="10"/>
      <c r="EBH57" s="10"/>
      <c r="EBI57" s="10"/>
      <c r="EBJ57" s="10"/>
      <c r="EBK57" s="10"/>
      <c r="EBL57" s="10"/>
      <c r="EBM57" s="10"/>
      <c r="EBN57" s="10"/>
      <c r="EBO57" s="10"/>
      <c r="EBP57" s="10"/>
      <c r="EBQ57" s="10"/>
      <c r="EBR57" s="10"/>
      <c r="EBS57" s="10"/>
      <c r="EBT57" s="10"/>
      <c r="EBU57" s="10"/>
      <c r="EBV57" s="10"/>
      <c r="EBW57" s="10"/>
      <c r="EBX57" s="10"/>
      <c r="EBY57" s="10"/>
      <c r="EBZ57" s="10"/>
      <c r="ECA57" s="10"/>
      <c r="ECB57" s="10"/>
      <c r="ECC57" s="10"/>
      <c r="ECD57" s="10"/>
      <c r="ECE57" s="10"/>
      <c r="ECF57" s="10"/>
      <c r="ECG57" s="10"/>
      <c r="ECH57" s="10"/>
      <c r="ECI57" s="10"/>
      <c r="ECJ57" s="10"/>
      <c r="ECK57" s="10"/>
      <c r="ECL57" s="10"/>
      <c r="ECM57" s="10"/>
      <c r="ECN57" s="10"/>
      <c r="ECO57" s="10"/>
      <c r="ECP57" s="10"/>
      <c r="ECQ57" s="10"/>
      <c r="ECR57" s="10"/>
      <c r="ECS57" s="10"/>
      <c r="ECT57" s="10"/>
      <c r="ECU57" s="10"/>
      <c r="ECV57" s="10"/>
      <c r="ECW57" s="10"/>
      <c r="ECX57" s="10"/>
      <c r="ECY57" s="10"/>
      <c r="ECZ57" s="10"/>
      <c r="EDA57" s="10"/>
      <c r="EDB57" s="10"/>
      <c r="EDC57" s="10"/>
      <c r="EDD57" s="10"/>
      <c r="EDE57" s="10"/>
      <c r="EDF57" s="10"/>
      <c r="EDG57" s="10"/>
      <c r="EDH57" s="10"/>
      <c r="EDI57" s="10"/>
      <c r="EDJ57" s="10"/>
      <c r="EDK57" s="10"/>
      <c r="EDL57" s="10"/>
      <c r="EDM57" s="10"/>
      <c r="EDN57" s="10"/>
      <c r="EDO57" s="10"/>
      <c r="EDP57" s="10"/>
      <c r="EDQ57" s="10"/>
      <c r="EDR57" s="10"/>
      <c r="EDS57" s="10"/>
      <c r="EDT57" s="10"/>
      <c r="EDU57" s="10"/>
      <c r="EDV57" s="10"/>
      <c r="EDW57" s="10"/>
      <c r="EDX57" s="10"/>
      <c r="EDY57" s="10"/>
      <c r="EDZ57" s="10"/>
      <c r="EEA57" s="10"/>
      <c r="EEB57" s="10"/>
      <c r="EEC57" s="10"/>
      <c r="EED57" s="10"/>
      <c r="EEE57" s="10"/>
      <c r="EEF57" s="10"/>
      <c r="EEG57" s="10"/>
      <c r="EEH57" s="10"/>
      <c r="EEI57" s="10"/>
      <c r="EEJ57" s="10"/>
      <c r="EEK57" s="10"/>
      <c r="EEL57" s="10"/>
      <c r="EEM57" s="10"/>
      <c r="EEN57" s="10"/>
      <c r="EEO57" s="10"/>
      <c r="EEP57" s="10"/>
      <c r="EEQ57" s="10"/>
      <c r="EER57" s="10"/>
      <c r="EES57" s="10"/>
      <c r="EET57" s="10"/>
      <c r="EEU57" s="10"/>
      <c r="EEV57" s="10"/>
      <c r="EEW57" s="10"/>
      <c r="EEX57" s="10"/>
      <c r="EEY57" s="10"/>
      <c r="EEZ57" s="10"/>
      <c r="EFA57" s="10"/>
      <c r="EFB57" s="10"/>
      <c r="EFC57" s="10"/>
      <c r="EFD57" s="10"/>
      <c r="EFE57" s="10"/>
      <c r="EFF57" s="10"/>
      <c r="EFG57" s="10"/>
      <c r="EFH57" s="10"/>
      <c r="EFI57" s="10"/>
      <c r="EFJ57" s="10"/>
      <c r="EFK57" s="10"/>
      <c r="EFL57" s="10"/>
      <c r="EFM57" s="10"/>
      <c r="EFN57" s="10"/>
      <c r="EFO57" s="10"/>
      <c r="EFP57" s="10"/>
      <c r="EFQ57" s="10"/>
      <c r="EFR57" s="10"/>
      <c r="EFS57" s="10"/>
      <c r="EFT57" s="10"/>
      <c r="EFU57" s="10"/>
      <c r="EFV57" s="10"/>
      <c r="EFW57" s="10"/>
      <c r="EFX57" s="10"/>
      <c r="EFY57" s="10"/>
      <c r="EFZ57" s="10"/>
      <c r="EGA57" s="10"/>
      <c r="EGB57" s="10"/>
      <c r="EGC57" s="10"/>
      <c r="EGD57" s="10"/>
      <c r="EGE57" s="10"/>
      <c r="EGF57" s="10"/>
      <c r="EGG57" s="10"/>
      <c r="EGH57" s="10"/>
      <c r="EGI57" s="10"/>
      <c r="EGJ57" s="10"/>
      <c r="EGK57" s="10"/>
      <c r="EGL57" s="10"/>
      <c r="EGM57" s="10"/>
      <c r="EGN57" s="10"/>
      <c r="EGO57" s="10"/>
      <c r="EGP57" s="10"/>
      <c r="EGQ57" s="10"/>
      <c r="EGR57" s="10"/>
      <c r="EGS57" s="10"/>
      <c r="EGT57" s="10"/>
      <c r="EGU57" s="10"/>
      <c r="EGV57" s="10"/>
      <c r="EGW57" s="10"/>
      <c r="EGX57" s="10"/>
      <c r="EGY57" s="10"/>
      <c r="EGZ57" s="10"/>
      <c r="EHA57" s="10"/>
      <c r="EHB57" s="10"/>
      <c r="EHC57" s="10"/>
      <c r="EHD57" s="10"/>
      <c r="EHE57" s="10"/>
      <c r="EHF57" s="10"/>
      <c r="EHG57" s="10"/>
      <c r="EHH57" s="10"/>
      <c r="EHI57" s="10"/>
      <c r="EHJ57" s="10"/>
      <c r="EHK57" s="10"/>
      <c r="EHL57" s="10"/>
      <c r="EHM57" s="10"/>
      <c r="EHN57" s="10"/>
      <c r="EHO57" s="10"/>
      <c r="EHP57" s="10"/>
      <c r="EHQ57" s="10"/>
      <c r="EHR57" s="10"/>
      <c r="EHS57" s="10"/>
      <c r="EHT57" s="10"/>
      <c r="EHU57" s="10"/>
      <c r="EHV57" s="10"/>
      <c r="EHW57" s="10"/>
      <c r="EHX57" s="10"/>
      <c r="EHY57" s="10"/>
      <c r="EHZ57" s="10"/>
      <c r="EIA57" s="10"/>
      <c r="EIB57" s="10"/>
      <c r="EIC57" s="10"/>
      <c r="EID57" s="10"/>
      <c r="EIE57" s="10"/>
      <c r="EIF57" s="10"/>
      <c r="EIG57" s="10"/>
      <c r="EIH57" s="10"/>
      <c r="EII57" s="10"/>
      <c r="EIJ57" s="10"/>
      <c r="EIK57" s="10"/>
      <c r="EIL57" s="10"/>
      <c r="EIM57" s="10"/>
      <c r="EIN57" s="10"/>
      <c r="EIO57" s="10"/>
      <c r="EIP57" s="10"/>
      <c r="EIQ57" s="10"/>
      <c r="EIR57" s="10"/>
      <c r="EIS57" s="10"/>
      <c r="EIT57" s="10"/>
      <c r="EIU57" s="10"/>
      <c r="EIV57" s="10"/>
      <c r="EIW57" s="10"/>
      <c r="EIX57" s="10"/>
      <c r="EIY57" s="10"/>
      <c r="EIZ57" s="10"/>
      <c r="EJA57" s="10"/>
      <c r="EJB57" s="10"/>
      <c r="EJC57" s="10"/>
      <c r="EJD57" s="10"/>
      <c r="EJE57" s="10"/>
      <c r="EJF57" s="10"/>
      <c r="EJG57" s="10"/>
      <c r="EJH57" s="10"/>
      <c r="EJI57" s="10"/>
      <c r="EJJ57" s="10"/>
      <c r="EJK57" s="10"/>
      <c r="EJL57" s="10"/>
      <c r="EJM57" s="10"/>
      <c r="EJN57" s="10"/>
      <c r="EJO57" s="10"/>
      <c r="EJP57" s="10"/>
      <c r="EJQ57" s="10"/>
      <c r="EJR57" s="10"/>
      <c r="EJS57" s="10"/>
      <c r="EJT57" s="10"/>
      <c r="EJU57" s="10"/>
      <c r="EJV57" s="10"/>
      <c r="EJW57" s="10"/>
      <c r="EJX57" s="10"/>
      <c r="EJY57" s="10"/>
      <c r="EJZ57" s="10"/>
      <c r="EKA57" s="10"/>
      <c r="EKB57" s="10"/>
      <c r="EKC57" s="10"/>
      <c r="EKD57" s="10"/>
      <c r="EKE57" s="10"/>
      <c r="EKF57" s="10"/>
      <c r="EKG57" s="10"/>
      <c r="EKH57" s="10"/>
      <c r="EKI57" s="10"/>
      <c r="EKJ57" s="10"/>
      <c r="EKK57" s="10"/>
      <c r="EKL57" s="10"/>
      <c r="EKM57" s="10"/>
      <c r="EKN57" s="10"/>
      <c r="EKO57" s="10"/>
      <c r="EKP57" s="10"/>
      <c r="EKQ57" s="10"/>
      <c r="EKR57" s="10"/>
      <c r="EKS57" s="10"/>
      <c r="EKT57" s="10"/>
      <c r="EKU57" s="10"/>
      <c r="EKV57" s="10"/>
      <c r="EKW57" s="10"/>
      <c r="EKX57" s="10"/>
      <c r="EKY57" s="10"/>
      <c r="EKZ57" s="10"/>
      <c r="ELA57" s="10"/>
      <c r="ELB57" s="10"/>
      <c r="ELC57" s="10"/>
      <c r="ELD57" s="10"/>
      <c r="ELE57" s="10"/>
      <c r="ELF57" s="10"/>
      <c r="ELG57" s="10"/>
      <c r="ELH57" s="10"/>
      <c r="ELI57" s="10"/>
      <c r="ELJ57" s="10"/>
      <c r="ELK57" s="10"/>
      <c r="ELL57" s="10"/>
      <c r="ELM57" s="10"/>
      <c r="ELN57" s="10"/>
      <c r="ELO57" s="10"/>
      <c r="ELP57" s="10"/>
      <c r="ELQ57" s="10"/>
      <c r="ELR57" s="10"/>
      <c r="ELS57" s="10"/>
      <c r="ELT57" s="10"/>
      <c r="ELU57" s="10"/>
      <c r="ELV57" s="10"/>
      <c r="ELW57" s="10"/>
      <c r="ELX57" s="10"/>
      <c r="ELY57" s="10"/>
      <c r="ELZ57" s="10"/>
      <c r="EMA57" s="10"/>
      <c r="EMB57" s="10"/>
      <c r="EMC57" s="10"/>
      <c r="EMD57" s="10"/>
      <c r="EME57" s="10"/>
      <c r="EMF57" s="10"/>
      <c r="EMG57" s="10"/>
      <c r="EMH57" s="10"/>
      <c r="EMI57" s="10"/>
      <c r="EMJ57" s="10"/>
      <c r="EMK57" s="10"/>
      <c r="EML57" s="10"/>
      <c r="EMM57" s="10"/>
      <c r="EMN57" s="10"/>
      <c r="EMO57" s="10"/>
      <c r="EMP57" s="10"/>
      <c r="EMQ57" s="10"/>
      <c r="EMR57" s="10"/>
      <c r="EMS57" s="10"/>
      <c r="EMT57" s="10"/>
      <c r="EMU57" s="10"/>
      <c r="EMV57" s="10"/>
      <c r="EMW57" s="10"/>
      <c r="EMX57" s="10"/>
      <c r="EMY57" s="10"/>
      <c r="EMZ57" s="10"/>
      <c r="ENA57" s="10"/>
      <c r="ENB57" s="10"/>
      <c r="ENC57" s="10"/>
      <c r="END57" s="10"/>
      <c r="ENE57" s="10"/>
      <c r="ENF57" s="10"/>
      <c r="ENG57" s="10"/>
      <c r="ENH57" s="10"/>
      <c r="ENI57" s="10"/>
      <c r="ENJ57" s="10"/>
      <c r="ENK57" s="10"/>
      <c r="ENL57" s="10"/>
      <c r="ENM57" s="10"/>
      <c r="ENN57" s="10"/>
      <c r="ENO57" s="10"/>
      <c r="ENP57" s="10"/>
      <c r="ENQ57" s="10"/>
      <c r="ENR57" s="10"/>
      <c r="ENS57" s="10"/>
      <c r="ENT57" s="10"/>
      <c r="ENU57" s="10"/>
      <c r="ENV57" s="10"/>
      <c r="ENW57" s="10"/>
      <c r="ENX57" s="10"/>
      <c r="ENY57" s="10"/>
      <c r="ENZ57" s="10"/>
      <c r="EOA57" s="10"/>
      <c r="EOB57" s="10"/>
      <c r="EOC57" s="10"/>
      <c r="EOD57" s="10"/>
      <c r="EOE57" s="10"/>
      <c r="EOF57" s="10"/>
      <c r="EOG57" s="10"/>
      <c r="EOH57" s="10"/>
      <c r="EOI57" s="10"/>
      <c r="EOJ57" s="10"/>
      <c r="EOK57" s="10"/>
      <c r="EOL57" s="10"/>
      <c r="EOM57" s="10"/>
      <c r="EON57" s="10"/>
      <c r="EOO57" s="10"/>
      <c r="EOP57" s="10"/>
      <c r="EOQ57" s="10"/>
      <c r="EOR57" s="10"/>
      <c r="EOS57" s="10"/>
      <c r="EOT57" s="10"/>
      <c r="EOU57" s="10"/>
      <c r="EOV57" s="10"/>
      <c r="EOW57" s="10"/>
      <c r="EOX57" s="10"/>
      <c r="EOY57" s="10"/>
      <c r="EOZ57" s="10"/>
      <c r="EPA57" s="10"/>
      <c r="EPB57" s="10"/>
      <c r="EPC57" s="10"/>
      <c r="EPD57" s="10"/>
      <c r="EPE57" s="10"/>
      <c r="EPF57" s="10"/>
      <c r="EPG57" s="10"/>
      <c r="EPH57" s="10"/>
      <c r="EPI57" s="10"/>
      <c r="EPJ57" s="10"/>
      <c r="EPK57" s="10"/>
      <c r="EPL57" s="10"/>
      <c r="EPM57" s="10"/>
      <c r="EPN57" s="10"/>
      <c r="EPO57" s="10"/>
      <c r="EPP57" s="10"/>
      <c r="EPQ57" s="10"/>
      <c r="EPR57" s="10"/>
      <c r="EPS57" s="10"/>
      <c r="EPT57" s="10"/>
      <c r="EPU57" s="10"/>
      <c r="EPV57" s="10"/>
      <c r="EPW57" s="10"/>
      <c r="EPX57" s="10"/>
      <c r="EPY57" s="10"/>
      <c r="EPZ57" s="10"/>
      <c r="EQA57" s="10"/>
      <c r="EQB57" s="10"/>
      <c r="EQC57" s="10"/>
      <c r="EQD57" s="10"/>
      <c r="EQE57" s="10"/>
      <c r="EQF57" s="10"/>
      <c r="EQG57" s="10"/>
      <c r="EQH57" s="10"/>
      <c r="EQI57" s="10"/>
      <c r="EQJ57" s="10"/>
      <c r="EQK57" s="10"/>
      <c r="EQL57" s="10"/>
      <c r="EQM57" s="10"/>
      <c r="EQN57" s="10"/>
      <c r="EQO57" s="10"/>
      <c r="EQP57" s="10"/>
      <c r="EQQ57" s="10"/>
      <c r="EQR57" s="10"/>
      <c r="EQS57" s="10"/>
      <c r="EQT57" s="10"/>
      <c r="EQU57" s="10"/>
      <c r="EQV57" s="10"/>
      <c r="EQW57" s="10"/>
      <c r="EQX57" s="10"/>
      <c r="EQY57" s="10"/>
      <c r="EQZ57" s="10"/>
      <c r="ERA57" s="10"/>
      <c r="ERB57" s="10"/>
      <c r="ERC57" s="10"/>
      <c r="ERD57" s="10"/>
      <c r="ERE57" s="10"/>
      <c r="ERF57" s="10"/>
      <c r="ERG57" s="10"/>
      <c r="ERH57" s="10"/>
      <c r="ERI57" s="10"/>
      <c r="ERJ57" s="10"/>
      <c r="ERK57" s="10"/>
      <c r="ERL57" s="10"/>
      <c r="ERM57" s="10"/>
      <c r="ERN57" s="10"/>
      <c r="ERO57" s="10"/>
      <c r="ERP57" s="10"/>
      <c r="ERQ57" s="10"/>
      <c r="ERR57" s="10"/>
      <c r="ERS57" s="10"/>
      <c r="ERT57" s="10"/>
      <c r="ERU57" s="10"/>
      <c r="ERV57" s="10"/>
      <c r="ERW57" s="10"/>
      <c r="ERX57" s="10"/>
      <c r="ERY57" s="10"/>
      <c r="ERZ57" s="10"/>
      <c r="ESA57" s="10"/>
      <c r="ESB57" s="10"/>
      <c r="ESC57" s="10"/>
      <c r="ESD57" s="10"/>
      <c r="ESE57" s="10"/>
      <c r="ESF57" s="10"/>
      <c r="ESG57" s="10"/>
      <c r="ESH57" s="10"/>
      <c r="ESI57" s="10"/>
      <c r="ESJ57" s="10"/>
      <c r="ESK57" s="10"/>
      <c r="ESL57" s="10"/>
      <c r="ESM57" s="10"/>
      <c r="ESN57" s="10"/>
      <c r="ESO57" s="10"/>
      <c r="ESP57" s="10"/>
      <c r="ESQ57" s="10"/>
      <c r="ESR57" s="10"/>
      <c r="ESS57" s="10"/>
      <c r="EST57" s="10"/>
      <c r="ESU57" s="10"/>
      <c r="ESV57" s="10"/>
      <c r="ESW57" s="10"/>
      <c r="ESX57" s="10"/>
      <c r="ESY57" s="10"/>
      <c r="ESZ57" s="10"/>
      <c r="ETA57" s="10"/>
      <c r="ETB57" s="10"/>
      <c r="ETC57" s="10"/>
      <c r="ETD57" s="10"/>
      <c r="ETE57" s="10"/>
      <c r="ETF57" s="10"/>
      <c r="ETG57" s="10"/>
      <c r="ETH57" s="10"/>
      <c r="ETI57" s="10"/>
      <c r="ETJ57" s="10"/>
      <c r="ETK57" s="10"/>
      <c r="ETL57" s="10"/>
      <c r="ETM57" s="10"/>
      <c r="ETN57" s="10"/>
      <c r="ETO57" s="10"/>
      <c r="ETP57" s="10"/>
      <c r="ETQ57" s="10"/>
      <c r="ETR57" s="10"/>
      <c r="ETS57" s="10"/>
      <c r="ETT57" s="10"/>
      <c r="ETU57" s="10"/>
      <c r="ETV57" s="10"/>
      <c r="ETW57" s="10"/>
      <c r="ETX57" s="10"/>
      <c r="ETY57" s="10"/>
      <c r="ETZ57" s="10"/>
      <c r="EUA57" s="10"/>
      <c r="EUB57" s="10"/>
      <c r="EUC57" s="10"/>
      <c r="EUD57" s="10"/>
      <c r="EUE57" s="10"/>
      <c r="EUF57" s="10"/>
      <c r="EUG57" s="10"/>
      <c r="EUH57" s="10"/>
      <c r="EUI57" s="10"/>
      <c r="EUJ57" s="10"/>
      <c r="EUK57" s="10"/>
      <c r="EUL57" s="10"/>
      <c r="EUM57" s="10"/>
      <c r="EUN57" s="10"/>
      <c r="EUO57" s="10"/>
      <c r="EUP57" s="10"/>
      <c r="EUQ57" s="10"/>
      <c r="EUR57" s="10"/>
      <c r="EUS57" s="10"/>
      <c r="EUT57" s="10"/>
      <c r="EUU57" s="10"/>
      <c r="EUV57" s="10"/>
      <c r="EUW57" s="10"/>
      <c r="EUX57" s="10"/>
      <c r="EUY57" s="10"/>
      <c r="EUZ57" s="10"/>
      <c r="EVA57" s="10"/>
      <c r="EVB57" s="10"/>
      <c r="EVC57" s="10"/>
      <c r="EVD57" s="10"/>
      <c r="EVE57" s="10"/>
      <c r="EVF57" s="10"/>
      <c r="EVG57" s="10"/>
      <c r="EVH57" s="10"/>
      <c r="EVI57" s="10"/>
      <c r="EVJ57" s="10"/>
      <c r="EVK57" s="10"/>
      <c r="EVL57" s="10"/>
      <c r="EVM57" s="10"/>
      <c r="EVN57" s="10"/>
      <c r="EVO57" s="10"/>
      <c r="EVP57" s="10"/>
      <c r="EVQ57" s="10"/>
      <c r="EVR57" s="10"/>
      <c r="EVS57" s="10"/>
      <c r="EVT57" s="10"/>
      <c r="EVU57" s="10"/>
      <c r="EVV57" s="10"/>
      <c r="EVW57" s="10"/>
      <c r="EVX57" s="10"/>
      <c r="EVY57" s="10"/>
      <c r="EVZ57" s="10"/>
      <c r="EWA57" s="10"/>
      <c r="EWB57" s="10"/>
      <c r="EWC57" s="10"/>
      <c r="EWD57" s="10"/>
      <c r="EWE57" s="10"/>
      <c r="EWF57" s="10"/>
      <c r="EWG57" s="10"/>
      <c r="EWH57" s="10"/>
      <c r="EWI57" s="10"/>
      <c r="EWJ57" s="10"/>
      <c r="EWK57" s="10"/>
      <c r="EWL57" s="10"/>
      <c r="EWM57" s="10"/>
      <c r="EWN57" s="10"/>
      <c r="EWO57" s="10"/>
      <c r="EWP57" s="10"/>
      <c r="EWQ57" s="10"/>
      <c r="EWR57" s="10"/>
      <c r="EWS57" s="10"/>
      <c r="EWT57" s="10"/>
      <c r="EWU57" s="10"/>
      <c r="EWV57" s="10"/>
      <c r="EWW57" s="10"/>
      <c r="EWX57" s="10"/>
      <c r="EWY57" s="10"/>
      <c r="EWZ57" s="10"/>
      <c r="EXA57" s="10"/>
      <c r="EXB57" s="10"/>
      <c r="EXC57" s="10"/>
      <c r="EXD57" s="10"/>
      <c r="EXE57" s="10"/>
      <c r="EXF57" s="10"/>
      <c r="EXG57" s="10"/>
      <c r="EXH57" s="10"/>
      <c r="EXI57" s="10"/>
      <c r="EXJ57" s="10"/>
      <c r="EXK57" s="10"/>
      <c r="EXL57" s="10"/>
      <c r="EXM57" s="10"/>
      <c r="EXN57" s="10"/>
      <c r="EXO57" s="10"/>
      <c r="EXP57" s="10"/>
      <c r="EXQ57" s="10"/>
      <c r="EXR57" s="10"/>
      <c r="EXS57" s="10"/>
      <c r="EXT57" s="10"/>
      <c r="EXU57" s="10"/>
      <c r="EXV57" s="10"/>
      <c r="EXW57" s="10"/>
      <c r="EXX57" s="10"/>
      <c r="EXY57" s="10"/>
      <c r="EXZ57" s="10"/>
      <c r="EYA57" s="10"/>
      <c r="EYB57" s="10"/>
      <c r="EYC57" s="10"/>
      <c r="EYD57" s="10"/>
      <c r="EYE57" s="10"/>
      <c r="EYF57" s="10"/>
      <c r="EYG57" s="10"/>
      <c r="EYH57" s="10"/>
      <c r="EYI57" s="10"/>
      <c r="EYJ57" s="10"/>
      <c r="EYK57" s="10"/>
      <c r="EYL57" s="10"/>
      <c r="EYM57" s="10"/>
      <c r="EYN57" s="10"/>
      <c r="EYO57" s="10"/>
      <c r="EYP57" s="10"/>
      <c r="EYQ57" s="10"/>
      <c r="EYR57" s="10"/>
      <c r="EYS57" s="10"/>
      <c r="EYT57" s="10"/>
      <c r="EYU57" s="10"/>
      <c r="EYV57" s="10"/>
      <c r="EYW57" s="10"/>
      <c r="EYX57" s="10"/>
      <c r="EYY57" s="10"/>
      <c r="EYZ57" s="10"/>
      <c r="EZA57" s="10"/>
      <c r="EZB57" s="10"/>
      <c r="EZC57" s="10"/>
      <c r="EZD57" s="10"/>
      <c r="EZE57" s="10"/>
      <c r="EZF57" s="10"/>
      <c r="EZG57" s="10"/>
      <c r="EZH57" s="10"/>
      <c r="EZI57" s="10"/>
      <c r="EZJ57" s="10"/>
      <c r="EZK57" s="10"/>
      <c r="EZL57" s="10"/>
      <c r="EZM57" s="10"/>
      <c r="EZN57" s="10"/>
      <c r="EZO57" s="10"/>
      <c r="EZP57" s="10"/>
      <c r="EZQ57" s="10"/>
      <c r="EZR57" s="10"/>
      <c r="EZS57" s="10"/>
      <c r="EZT57" s="10"/>
      <c r="EZU57" s="10"/>
      <c r="EZV57" s="10"/>
      <c r="EZW57" s="10"/>
      <c r="EZX57" s="10"/>
      <c r="EZY57" s="10"/>
      <c r="EZZ57" s="10"/>
      <c r="FAA57" s="10"/>
      <c r="FAB57" s="10"/>
      <c r="FAC57" s="10"/>
      <c r="FAD57" s="10"/>
      <c r="FAE57" s="10"/>
      <c r="FAF57" s="10"/>
      <c r="FAG57" s="10"/>
      <c r="FAH57" s="10"/>
      <c r="FAI57" s="10"/>
      <c r="FAJ57" s="10"/>
      <c r="FAK57" s="10"/>
      <c r="FAL57" s="10"/>
      <c r="FAM57" s="10"/>
      <c r="FAN57" s="10"/>
      <c r="FAO57" s="10"/>
      <c r="FAP57" s="10"/>
      <c r="FAQ57" s="10"/>
      <c r="FAR57" s="10"/>
      <c r="FAS57" s="10"/>
      <c r="FAT57" s="10"/>
      <c r="FAU57" s="10"/>
      <c r="FAV57" s="10"/>
      <c r="FAW57" s="10"/>
      <c r="FAX57" s="10"/>
      <c r="FAY57" s="10"/>
      <c r="FAZ57" s="10"/>
      <c r="FBA57" s="10"/>
      <c r="FBB57" s="10"/>
      <c r="FBC57" s="10"/>
      <c r="FBD57" s="10"/>
      <c r="FBE57" s="10"/>
      <c r="FBF57" s="10"/>
      <c r="FBG57" s="10"/>
      <c r="FBH57" s="10"/>
      <c r="FBI57" s="10"/>
      <c r="FBJ57" s="10"/>
      <c r="FBK57" s="10"/>
      <c r="FBL57" s="10"/>
      <c r="FBM57" s="10"/>
      <c r="FBN57" s="10"/>
      <c r="FBO57" s="10"/>
      <c r="FBP57" s="10"/>
      <c r="FBQ57" s="10"/>
      <c r="FBR57" s="10"/>
      <c r="FBS57" s="10"/>
      <c r="FBT57" s="10"/>
      <c r="FBU57" s="10"/>
      <c r="FBV57" s="10"/>
      <c r="FBW57" s="10"/>
      <c r="FBX57" s="10"/>
      <c r="FBY57" s="10"/>
      <c r="FBZ57" s="10"/>
      <c r="FCA57" s="10"/>
      <c r="FCB57" s="10"/>
      <c r="FCC57" s="10"/>
      <c r="FCD57" s="10"/>
      <c r="FCE57" s="10"/>
      <c r="FCF57" s="10"/>
      <c r="FCG57" s="10"/>
      <c r="FCH57" s="10"/>
      <c r="FCI57" s="10"/>
      <c r="FCJ57" s="10"/>
      <c r="FCK57" s="10"/>
      <c r="FCL57" s="10"/>
      <c r="FCM57" s="10"/>
      <c r="FCN57" s="10"/>
      <c r="FCO57" s="10"/>
      <c r="FCP57" s="10"/>
      <c r="FCQ57" s="10"/>
      <c r="FCR57" s="10"/>
      <c r="FCS57" s="10"/>
      <c r="FCT57" s="10"/>
      <c r="FCU57" s="10"/>
      <c r="FCV57" s="10"/>
      <c r="FCW57" s="10"/>
      <c r="FCX57" s="10"/>
      <c r="FCY57" s="10"/>
      <c r="FCZ57" s="10"/>
      <c r="FDA57" s="10"/>
      <c r="FDB57" s="10"/>
      <c r="FDC57" s="10"/>
      <c r="FDD57" s="10"/>
      <c r="FDE57" s="10"/>
      <c r="FDF57" s="10"/>
      <c r="FDG57" s="10"/>
      <c r="FDH57" s="10"/>
      <c r="FDI57" s="10"/>
      <c r="FDJ57" s="10"/>
      <c r="FDK57" s="10"/>
      <c r="FDL57" s="10"/>
      <c r="FDM57" s="10"/>
      <c r="FDN57" s="10"/>
      <c r="FDO57" s="10"/>
      <c r="FDP57" s="10"/>
      <c r="FDQ57" s="10"/>
      <c r="FDR57" s="10"/>
      <c r="FDS57" s="10"/>
      <c r="FDT57" s="10"/>
      <c r="FDU57" s="10"/>
      <c r="FDV57" s="10"/>
      <c r="FDW57" s="10"/>
      <c r="FDX57" s="10"/>
      <c r="FDY57" s="10"/>
      <c r="FDZ57" s="10"/>
      <c r="FEA57" s="10"/>
      <c r="FEB57" s="10"/>
      <c r="FEC57" s="10"/>
      <c r="FED57" s="10"/>
      <c r="FEE57" s="10"/>
      <c r="FEF57" s="10"/>
      <c r="FEG57" s="10"/>
      <c r="FEH57" s="10"/>
      <c r="FEI57" s="10"/>
      <c r="FEJ57" s="10"/>
      <c r="FEK57" s="10"/>
      <c r="FEL57" s="10"/>
      <c r="FEM57" s="10"/>
      <c r="FEN57" s="10"/>
      <c r="FEO57" s="10"/>
      <c r="FEP57" s="10"/>
      <c r="FEQ57" s="10"/>
      <c r="FER57" s="10"/>
      <c r="FES57" s="10"/>
      <c r="FET57" s="10"/>
      <c r="FEU57" s="10"/>
      <c r="FEV57" s="10"/>
      <c r="FEW57" s="10"/>
      <c r="FEX57" s="10"/>
      <c r="FEY57" s="10"/>
      <c r="FEZ57" s="10"/>
      <c r="FFA57" s="10"/>
      <c r="FFB57" s="10"/>
      <c r="FFC57" s="10"/>
      <c r="FFD57" s="10"/>
      <c r="FFE57" s="10"/>
      <c r="FFF57" s="10"/>
      <c r="FFG57" s="10"/>
      <c r="FFH57" s="10"/>
      <c r="FFI57" s="10"/>
      <c r="FFJ57" s="10"/>
      <c r="FFK57" s="10"/>
      <c r="FFL57" s="10"/>
      <c r="FFM57" s="10"/>
      <c r="FFN57" s="10"/>
      <c r="FFO57" s="10"/>
      <c r="FFP57" s="10"/>
      <c r="FFQ57" s="10"/>
      <c r="FFR57" s="10"/>
      <c r="FFS57" s="10"/>
      <c r="FFT57" s="10"/>
      <c r="FFU57" s="10"/>
      <c r="FFV57" s="10"/>
      <c r="FFW57" s="10"/>
      <c r="FFX57" s="10"/>
      <c r="FFY57" s="10"/>
      <c r="FFZ57" s="10"/>
      <c r="FGA57" s="10"/>
      <c r="FGB57" s="10"/>
      <c r="FGC57" s="10"/>
      <c r="FGD57" s="10"/>
      <c r="FGE57" s="10"/>
      <c r="FGF57" s="10"/>
      <c r="FGG57" s="10"/>
      <c r="FGH57" s="10"/>
      <c r="FGI57" s="10"/>
      <c r="FGJ57" s="10"/>
      <c r="FGK57" s="10"/>
      <c r="FGL57" s="10"/>
      <c r="FGM57" s="10"/>
      <c r="FGN57" s="10"/>
      <c r="FGO57" s="10"/>
      <c r="FGP57" s="10"/>
      <c r="FGQ57" s="10"/>
      <c r="FGR57" s="10"/>
      <c r="FGS57" s="10"/>
      <c r="FGT57" s="10"/>
      <c r="FGU57" s="10"/>
      <c r="FGV57" s="10"/>
      <c r="FGW57" s="10"/>
      <c r="FGX57" s="10"/>
      <c r="FGY57" s="10"/>
      <c r="FGZ57" s="10"/>
      <c r="FHA57" s="10"/>
      <c r="FHB57" s="10"/>
      <c r="FHC57" s="10"/>
      <c r="FHD57" s="10"/>
      <c r="FHE57" s="10"/>
      <c r="FHF57" s="10"/>
      <c r="FHG57" s="10"/>
      <c r="FHH57" s="10"/>
      <c r="FHI57" s="10"/>
      <c r="FHJ57" s="10"/>
      <c r="FHK57" s="10"/>
      <c r="FHL57" s="10"/>
      <c r="FHM57" s="10"/>
      <c r="FHN57" s="10"/>
      <c r="FHO57" s="10"/>
      <c r="FHP57" s="10"/>
      <c r="FHQ57" s="10"/>
      <c r="FHR57" s="10"/>
      <c r="FHS57" s="10"/>
      <c r="FHT57" s="10"/>
      <c r="FHU57" s="10"/>
      <c r="FHV57" s="10"/>
      <c r="FHW57" s="10"/>
      <c r="FHX57" s="10"/>
      <c r="FHY57" s="10"/>
      <c r="FHZ57" s="10"/>
      <c r="FIA57" s="10"/>
      <c r="FIB57" s="10"/>
      <c r="FIC57" s="10"/>
      <c r="FID57" s="10"/>
      <c r="FIE57" s="10"/>
      <c r="FIF57" s="10"/>
      <c r="FIG57" s="10"/>
      <c r="FIH57" s="10"/>
      <c r="FII57" s="10"/>
      <c r="FIJ57" s="10"/>
      <c r="FIK57" s="10"/>
      <c r="FIL57" s="10"/>
      <c r="FIM57" s="10"/>
      <c r="FIN57" s="10"/>
      <c r="FIO57" s="10"/>
      <c r="FIP57" s="10"/>
      <c r="FIQ57" s="10"/>
      <c r="FIR57" s="10"/>
      <c r="FIS57" s="10"/>
      <c r="FIT57" s="10"/>
      <c r="FIU57" s="10"/>
      <c r="FIV57" s="10"/>
      <c r="FIW57" s="10"/>
      <c r="FIX57" s="10"/>
      <c r="FIY57" s="10"/>
      <c r="FIZ57" s="10"/>
      <c r="FJA57" s="10"/>
      <c r="FJB57" s="10"/>
      <c r="FJC57" s="10"/>
      <c r="FJD57" s="10"/>
      <c r="FJE57" s="10"/>
      <c r="FJF57" s="10"/>
      <c r="FJG57" s="10"/>
      <c r="FJH57" s="10"/>
      <c r="FJI57" s="10"/>
      <c r="FJJ57" s="10"/>
      <c r="FJK57" s="10"/>
      <c r="FJL57" s="10"/>
      <c r="FJM57" s="10"/>
      <c r="FJN57" s="10"/>
      <c r="FJO57" s="10"/>
      <c r="FJP57" s="10"/>
      <c r="FJQ57" s="10"/>
      <c r="FJR57" s="10"/>
      <c r="FJS57" s="10"/>
      <c r="FJT57" s="10"/>
      <c r="FJU57" s="10"/>
      <c r="FJV57" s="10"/>
      <c r="FJW57" s="10"/>
      <c r="FJX57" s="10"/>
      <c r="FJY57" s="10"/>
      <c r="FJZ57" s="10"/>
      <c r="FKA57" s="10"/>
      <c r="FKB57" s="10"/>
      <c r="FKC57" s="10"/>
      <c r="FKD57" s="10"/>
      <c r="FKE57" s="10"/>
      <c r="FKF57" s="10"/>
      <c r="FKG57" s="10"/>
      <c r="FKH57" s="10"/>
      <c r="FKI57" s="10"/>
      <c r="FKJ57" s="10"/>
      <c r="FKK57" s="10"/>
      <c r="FKL57" s="10"/>
      <c r="FKM57" s="10"/>
      <c r="FKN57" s="10"/>
      <c r="FKO57" s="10"/>
      <c r="FKP57" s="10"/>
      <c r="FKQ57" s="10"/>
      <c r="FKR57" s="10"/>
      <c r="FKS57" s="10"/>
      <c r="FKT57" s="10"/>
      <c r="FKU57" s="10"/>
      <c r="FKV57" s="10"/>
      <c r="FKW57" s="10"/>
      <c r="FKX57" s="10"/>
      <c r="FKY57" s="10"/>
      <c r="FKZ57" s="10"/>
      <c r="FLA57" s="10"/>
      <c r="FLB57" s="10"/>
      <c r="FLC57" s="10"/>
      <c r="FLD57" s="10"/>
      <c r="FLE57" s="10"/>
      <c r="FLF57" s="10"/>
      <c r="FLG57" s="10"/>
      <c r="FLH57" s="10"/>
      <c r="FLI57" s="10"/>
      <c r="FLJ57" s="10"/>
      <c r="FLK57" s="10"/>
      <c r="FLL57" s="10"/>
      <c r="FLM57" s="10"/>
      <c r="FLN57" s="10"/>
      <c r="FLO57" s="10"/>
      <c r="FLP57" s="10"/>
      <c r="FLQ57" s="10"/>
      <c r="FLR57" s="10"/>
      <c r="FLS57" s="10"/>
      <c r="FLT57" s="10"/>
      <c r="FLU57" s="10"/>
      <c r="FLV57" s="10"/>
      <c r="FLW57" s="10"/>
      <c r="FLX57" s="10"/>
      <c r="FLY57" s="10"/>
      <c r="FLZ57" s="10"/>
      <c r="FMA57" s="10"/>
      <c r="FMB57" s="10"/>
      <c r="FMC57" s="10"/>
      <c r="FMD57" s="10"/>
      <c r="FME57" s="10"/>
      <c r="FMF57" s="10"/>
      <c r="FMG57" s="10"/>
      <c r="FMH57" s="10"/>
      <c r="FMI57" s="10"/>
      <c r="FMJ57" s="10"/>
      <c r="FMK57" s="10"/>
      <c r="FML57" s="10"/>
      <c r="FMM57" s="10"/>
      <c r="FMN57" s="10"/>
      <c r="FMO57" s="10"/>
      <c r="FMP57" s="10"/>
      <c r="FMQ57" s="10"/>
      <c r="FMR57" s="10"/>
      <c r="FMS57" s="10"/>
      <c r="FMT57" s="10"/>
      <c r="FMU57" s="10"/>
      <c r="FMV57" s="10"/>
      <c r="FMW57" s="10"/>
      <c r="FMX57" s="10"/>
      <c r="FMY57" s="10"/>
      <c r="FMZ57" s="10"/>
      <c r="FNA57" s="10"/>
      <c r="FNB57" s="10"/>
      <c r="FNC57" s="10"/>
      <c r="FND57" s="10"/>
      <c r="FNE57" s="10"/>
      <c r="FNF57" s="10"/>
      <c r="FNG57" s="10"/>
      <c r="FNH57" s="10"/>
      <c r="FNI57" s="10"/>
      <c r="FNJ57" s="10"/>
      <c r="FNK57" s="10"/>
      <c r="FNL57" s="10"/>
      <c r="FNM57" s="10"/>
      <c r="FNN57" s="10"/>
      <c r="FNO57" s="10"/>
      <c r="FNP57" s="10"/>
      <c r="FNQ57" s="10"/>
      <c r="FNR57" s="10"/>
      <c r="FNS57" s="10"/>
      <c r="FNT57" s="10"/>
      <c r="FNU57" s="10"/>
      <c r="FNV57" s="10"/>
      <c r="FNW57" s="10"/>
      <c r="FNX57" s="10"/>
      <c r="FNY57" s="10"/>
      <c r="FNZ57" s="10"/>
      <c r="FOA57" s="10"/>
      <c r="FOB57" s="10"/>
      <c r="FOC57" s="10"/>
      <c r="FOD57" s="10"/>
      <c r="FOE57" s="10"/>
      <c r="FOF57" s="10"/>
      <c r="FOG57" s="10"/>
      <c r="FOH57" s="10"/>
      <c r="FOI57" s="10"/>
      <c r="FOJ57" s="10"/>
      <c r="FOK57" s="10"/>
      <c r="FOL57" s="10"/>
      <c r="FOM57" s="10"/>
      <c r="FON57" s="10"/>
      <c r="FOO57" s="10"/>
      <c r="FOP57" s="10"/>
      <c r="FOQ57" s="10"/>
      <c r="FOR57" s="10"/>
      <c r="FOS57" s="10"/>
      <c r="FOT57" s="10"/>
      <c r="FOU57" s="10"/>
      <c r="FOV57" s="10"/>
      <c r="FOW57" s="10"/>
      <c r="FOX57" s="10"/>
      <c r="FOY57" s="10"/>
      <c r="FOZ57" s="10"/>
      <c r="FPA57" s="10"/>
      <c r="FPB57" s="10"/>
      <c r="FPC57" s="10"/>
      <c r="FPD57" s="10"/>
      <c r="FPE57" s="10"/>
      <c r="FPF57" s="10"/>
      <c r="FPG57" s="10"/>
      <c r="FPH57" s="10"/>
      <c r="FPI57" s="10"/>
      <c r="FPJ57" s="10"/>
      <c r="FPK57" s="10"/>
      <c r="FPL57" s="10"/>
      <c r="FPM57" s="10"/>
      <c r="FPN57" s="10"/>
      <c r="FPO57" s="10"/>
      <c r="FPP57" s="10"/>
      <c r="FPQ57" s="10"/>
      <c r="FPR57" s="10"/>
      <c r="FPS57" s="10"/>
      <c r="FPT57" s="10"/>
      <c r="FPU57" s="10"/>
      <c r="FPV57" s="10"/>
      <c r="FPW57" s="10"/>
      <c r="FPX57" s="10"/>
      <c r="FPY57" s="10"/>
      <c r="FPZ57" s="10"/>
      <c r="FQA57" s="10"/>
      <c r="FQB57" s="10"/>
      <c r="FQC57" s="10"/>
      <c r="FQD57" s="10"/>
      <c r="FQE57" s="10"/>
      <c r="FQF57" s="10"/>
      <c r="FQG57" s="10"/>
      <c r="FQH57" s="10"/>
      <c r="FQI57" s="10"/>
      <c r="FQJ57" s="10"/>
      <c r="FQK57" s="10"/>
      <c r="FQL57" s="10"/>
      <c r="FQM57" s="10"/>
      <c r="FQN57" s="10"/>
      <c r="FQO57" s="10"/>
      <c r="FQP57" s="10"/>
      <c r="FQQ57" s="10"/>
      <c r="FQR57" s="10"/>
      <c r="FQS57" s="10"/>
      <c r="FQT57" s="10"/>
      <c r="FQU57" s="10"/>
      <c r="FQV57" s="10"/>
      <c r="FQW57" s="10"/>
      <c r="FQX57" s="10"/>
      <c r="FQY57" s="10"/>
      <c r="FQZ57" s="10"/>
      <c r="FRA57" s="10"/>
      <c r="FRB57" s="10"/>
      <c r="FRC57" s="10"/>
      <c r="FRD57" s="10"/>
      <c r="FRE57" s="10"/>
      <c r="FRF57" s="10"/>
      <c r="FRG57" s="10"/>
      <c r="FRH57" s="10"/>
      <c r="FRI57" s="10"/>
      <c r="FRJ57" s="10"/>
      <c r="FRK57" s="10"/>
      <c r="FRL57" s="10"/>
      <c r="FRM57" s="10"/>
      <c r="FRN57" s="10"/>
      <c r="FRO57" s="10"/>
      <c r="FRP57" s="10"/>
      <c r="FRQ57" s="10"/>
      <c r="FRR57" s="10"/>
      <c r="FRS57" s="10"/>
      <c r="FRT57" s="10"/>
      <c r="FRU57" s="10"/>
      <c r="FRV57" s="10"/>
      <c r="FRW57" s="10"/>
      <c r="FRX57" s="10"/>
      <c r="FRY57" s="10"/>
      <c r="FRZ57" s="10"/>
      <c r="FSA57" s="10"/>
      <c r="FSB57" s="10"/>
      <c r="FSC57" s="10"/>
      <c r="FSD57" s="10"/>
      <c r="FSE57" s="10"/>
      <c r="FSF57" s="10"/>
      <c r="FSG57" s="10"/>
      <c r="FSH57" s="10"/>
      <c r="FSI57" s="10"/>
      <c r="FSJ57" s="10"/>
      <c r="FSK57" s="10"/>
      <c r="FSL57" s="10"/>
      <c r="FSM57" s="10"/>
      <c r="FSN57" s="10"/>
      <c r="FSO57" s="10"/>
      <c r="FSP57" s="10"/>
      <c r="FSQ57" s="10"/>
      <c r="FSR57" s="10"/>
      <c r="FSS57" s="10"/>
      <c r="FST57" s="10"/>
      <c r="FSU57" s="10"/>
      <c r="FSV57" s="10"/>
      <c r="FSW57" s="10"/>
      <c r="FSX57" s="10"/>
      <c r="FSY57" s="10"/>
      <c r="FSZ57" s="10"/>
      <c r="FTA57" s="10"/>
      <c r="FTB57" s="10"/>
      <c r="FTC57" s="10"/>
      <c r="FTD57" s="10"/>
      <c r="FTE57" s="10"/>
      <c r="FTF57" s="10"/>
      <c r="FTG57" s="10"/>
      <c r="FTH57" s="10"/>
      <c r="FTI57" s="10"/>
      <c r="FTJ57" s="10"/>
      <c r="FTK57" s="10"/>
      <c r="FTL57" s="10"/>
      <c r="FTM57" s="10"/>
      <c r="FTN57" s="10"/>
      <c r="FTO57" s="10"/>
      <c r="FTP57" s="10"/>
      <c r="FTQ57" s="10"/>
      <c r="FTR57" s="10"/>
      <c r="FTS57" s="10"/>
      <c r="FTT57" s="10"/>
      <c r="FTU57" s="10"/>
      <c r="FTV57" s="10"/>
      <c r="FTW57" s="10"/>
      <c r="FTX57" s="10"/>
      <c r="FTY57" s="10"/>
      <c r="FTZ57" s="10"/>
      <c r="FUA57" s="10"/>
      <c r="FUB57" s="10"/>
      <c r="FUC57" s="10"/>
      <c r="FUD57" s="10"/>
      <c r="FUE57" s="10"/>
      <c r="FUF57" s="10"/>
      <c r="FUG57" s="10"/>
      <c r="FUH57" s="10"/>
      <c r="FUI57" s="10"/>
      <c r="FUJ57" s="10"/>
      <c r="FUK57" s="10"/>
      <c r="FUL57" s="10"/>
      <c r="FUM57" s="10"/>
      <c r="FUN57" s="10"/>
      <c r="FUO57" s="10"/>
      <c r="FUP57" s="10"/>
      <c r="FUQ57" s="10"/>
      <c r="FUR57" s="10"/>
      <c r="FUS57" s="10"/>
      <c r="FUT57" s="10"/>
      <c r="FUU57" s="10"/>
      <c r="FUV57" s="10"/>
      <c r="FUW57" s="10"/>
      <c r="FUX57" s="10"/>
      <c r="FUY57" s="10"/>
      <c r="FUZ57" s="10"/>
      <c r="FVA57" s="10"/>
      <c r="FVB57" s="10"/>
      <c r="FVC57" s="10"/>
      <c r="FVD57" s="10"/>
      <c r="FVE57" s="10"/>
      <c r="FVF57" s="10"/>
      <c r="FVG57" s="10"/>
      <c r="FVH57" s="10"/>
      <c r="FVI57" s="10"/>
      <c r="FVJ57" s="10"/>
      <c r="FVK57" s="10"/>
      <c r="FVL57" s="10"/>
      <c r="FVM57" s="10"/>
      <c r="FVN57" s="10"/>
      <c r="FVO57" s="10"/>
      <c r="FVP57" s="10"/>
      <c r="FVQ57" s="10"/>
      <c r="FVR57" s="10"/>
      <c r="FVS57" s="10"/>
      <c r="FVT57" s="10"/>
      <c r="FVU57" s="10"/>
      <c r="FVV57" s="10"/>
      <c r="FVW57" s="10"/>
      <c r="FVX57" s="10"/>
      <c r="FVY57" s="10"/>
      <c r="FVZ57" s="10"/>
      <c r="FWA57" s="10"/>
      <c r="FWB57" s="10"/>
      <c r="FWC57" s="10"/>
      <c r="FWD57" s="10"/>
      <c r="FWE57" s="10"/>
      <c r="FWF57" s="10"/>
      <c r="FWG57" s="10"/>
      <c r="FWH57" s="10"/>
      <c r="FWI57" s="10"/>
      <c r="FWJ57" s="10"/>
      <c r="FWK57" s="10"/>
      <c r="FWL57" s="10"/>
      <c r="FWM57" s="10"/>
      <c r="FWN57" s="10"/>
      <c r="FWO57" s="10"/>
      <c r="FWP57" s="10"/>
      <c r="FWQ57" s="10"/>
      <c r="FWR57" s="10"/>
      <c r="FWS57" s="10"/>
      <c r="FWT57" s="10"/>
      <c r="FWU57" s="10"/>
      <c r="FWV57" s="10"/>
      <c r="FWW57" s="10"/>
      <c r="FWX57" s="10"/>
      <c r="FWY57" s="10"/>
      <c r="FWZ57" s="10"/>
      <c r="FXA57" s="10"/>
      <c r="FXB57" s="10"/>
      <c r="FXC57" s="10"/>
      <c r="FXD57" s="10"/>
      <c r="FXE57" s="10"/>
      <c r="FXF57" s="10"/>
      <c r="FXG57" s="10"/>
      <c r="FXH57" s="10"/>
      <c r="FXI57" s="10"/>
      <c r="FXJ57" s="10"/>
      <c r="FXK57" s="10"/>
      <c r="FXL57" s="10"/>
      <c r="FXM57" s="10"/>
      <c r="FXN57" s="10"/>
      <c r="FXO57" s="10"/>
      <c r="FXP57" s="10"/>
      <c r="FXQ57" s="10"/>
      <c r="FXR57" s="10"/>
      <c r="FXS57" s="10"/>
      <c r="FXT57" s="10"/>
      <c r="FXU57" s="10"/>
      <c r="FXV57" s="10"/>
      <c r="FXW57" s="10"/>
      <c r="FXX57" s="10"/>
      <c r="FXY57" s="10"/>
      <c r="FXZ57" s="10"/>
      <c r="FYA57" s="10"/>
      <c r="FYB57" s="10"/>
      <c r="FYC57" s="10"/>
      <c r="FYD57" s="10"/>
      <c r="FYE57" s="10"/>
      <c r="FYF57" s="10"/>
      <c r="FYG57" s="10"/>
      <c r="FYH57" s="10"/>
      <c r="FYI57" s="10"/>
      <c r="FYJ57" s="10"/>
      <c r="FYK57" s="10"/>
      <c r="FYL57" s="10"/>
      <c r="FYM57" s="10"/>
      <c r="FYN57" s="10"/>
      <c r="FYO57" s="10"/>
      <c r="FYP57" s="10"/>
      <c r="FYQ57" s="10"/>
      <c r="FYR57" s="10"/>
      <c r="FYS57" s="10"/>
      <c r="FYT57" s="10"/>
      <c r="FYU57" s="10"/>
      <c r="FYV57" s="10"/>
      <c r="FYW57" s="10"/>
      <c r="FYX57" s="10"/>
      <c r="FYY57" s="10"/>
      <c r="FYZ57" s="10"/>
      <c r="FZA57" s="10"/>
      <c r="FZB57" s="10"/>
      <c r="FZC57" s="10"/>
      <c r="FZD57" s="10"/>
      <c r="FZE57" s="10"/>
      <c r="FZF57" s="10"/>
      <c r="FZG57" s="10"/>
      <c r="FZH57" s="10"/>
      <c r="FZI57" s="10"/>
      <c r="FZJ57" s="10"/>
      <c r="FZK57" s="10"/>
      <c r="FZL57" s="10"/>
      <c r="FZM57" s="10"/>
      <c r="FZN57" s="10"/>
      <c r="FZO57" s="10"/>
      <c r="FZP57" s="10"/>
      <c r="FZQ57" s="10"/>
      <c r="FZR57" s="10"/>
      <c r="FZS57" s="10"/>
      <c r="FZT57" s="10"/>
      <c r="FZU57" s="10"/>
      <c r="FZV57" s="10"/>
      <c r="FZW57" s="10"/>
      <c r="FZX57" s="10"/>
      <c r="FZY57" s="10"/>
      <c r="FZZ57" s="10"/>
      <c r="GAA57" s="10"/>
      <c r="GAB57" s="10"/>
      <c r="GAC57" s="10"/>
      <c r="GAD57" s="10"/>
      <c r="GAE57" s="10"/>
      <c r="GAF57" s="10"/>
      <c r="GAG57" s="10"/>
      <c r="GAH57" s="10"/>
      <c r="GAI57" s="10"/>
      <c r="GAJ57" s="10"/>
      <c r="GAK57" s="10"/>
      <c r="GAL57" s="10"/>
      <c r="GAM57" s="10"/>
      <c r="GAN57" s="10"/>
      <c r="GAO57" s="10"/>
      <c r="GAP57" s="10"/>
      <c r="GAQ57" s="10"/>
      <c r="GAR57" s="10"/>
      <c r="GAS57" s="10"/>
      <c r="GAT57" s="10"/>
      <c r="GAU57" s="10"/>
      <c r="GAV57" s="10"/>
      <c r="GAW57" s="10"/>
      <c r="GAX57" s="10"/>
      <c r="GAY57" s="10"/>
      <c r="GAZ57" s="10"/>
      <c r="GBA57" s="10"/>
      <c r="GBB57" s="10"/>
      <c r="GBC57" s="10"/>
      <c r="GBD57" s="10"/>
      <c r="GBE57" s="10"/>
      <c r="GBF57" s="10"/>
      <c r="GBG57" s="10"/>
      <c r="GBH57" s="10"/>
      <c r="GBI57" s="10"/>
      <c r="GBJ57" s="10"/>
      <c r="GBK57" s="10"/>
      <c r="GBL57" s="10"/>
      <c r="GBM57" s="10"/>
      <c r="GBN57" s="10"/>
      <c r="GBO57" s="10"/>
      <c r="GBP57" s="10"/>
      <c r="GBQ57" s="10"/>
      <c r="GBR57" s="10"/>
      <c r="GBS57" s="10"/>
      <c r="GBT57" s="10"/>
      <c r="GBU57" s="10"/>
      <c r="GBV57" s="10"/>
      <c r="GBW57" s="10"/>
      <c r="GBX57" s="10"/>
      <c r="GBY57" s="10"/>
      <c r="GBZ57" s="10"/>
      <c r="GCA57" s="10"/>
      <c r="GCB57" s="10"/>
      <c r="GCC57" s="10"/>
      <c r="GCD57" s="10"/>
      <c r="GCE57" s="10"/>
      <c r="GCF57" s="10"/>
      <c r="GCG57" s="10"/>
      <c r="GCH57" s="10"/>
      <c r="GCI57" s="10"/>
      <c r="GCJ57" s="10"/>
      <c r="GCK57" s="10"/>
      <c r="GCL57" s="10"/>
      <c r="GCM57" s="10"/>
      <c r="GCN57" s="10"/>
      <c r="GCO57" s="10"/>
      <c r="GCP57" s="10"/>
      <c r="GCQ57" s="10"/>
      <c r="GCR57" s="10"/>
      <c r="GCS57" s="10"/>
      <c r="GCT57" s="10"/>
      <c r="GCU57" s="10"/>
      <c r="GCV57" s="10"/>
      <c r="GCW57" s="10"/>
      <c r="GCX57" s="10"/>
      <c r="GCY57" s="10"/>
      <c r="GCZ57" s="10"/>
      <c r="GDA57" s="10"/>
      <c r="GDB57" s="10"/>
      <c r="GDC57" s="10"/>
      <c r="GDD57" s="10"/>
      <c r="GDE57" s="10"/>
      <c r="GDF57" s="10"/>
      <c r="GDG57" s="10"/>
      <c r="GDH57" s="10"/>
      <c r="GDI57" s="10"/>
      <c r="GDJ57" s="10"/>
      <c r="GDK57" s="10"/>
      <c r="GDL57" s="10"/>
      <c r="GDM57" s="10"/>
      <c r="GDN57" s="10"/>
      <c r="GDO57" s="10"/>
      <c r="GDP57" s="10"/>
      <c r="GDQ57" s="10"/>
      <c r="GDR57" s="10"/>
      <c r="GDS57" s="10"/>
      <c r="GDT57" s="10"/>
      <c r="GDU57" s="10"/>
      <c r="GDV57" s="10"/>
      <c r="GDW57" s="10"/>
      <c r="GDX57" s="10"/>
      <c r="GDY57" s="10"/>
      <c r="GDZ57" s="10"/>
      <c r="GEA57" s="10"/>
      <c r="GEB57" s="10"/>
      <c r="GEC57" s="10"/>
      <c r="GED57" s="10"/>
      <c r="GEE57" s="10"/>
      <c r="GEF57" s="10"/>
      <c r="GEG57" s="10"/>
      <c r="GEH57" s="10"/>
      <c r="GEI57" s="10"/>
      <c r="GEJ57" s="10"/>
      <c r="GEK57" s="10"/>
      <c r="GEL57" s="10"/>
      <c r="GEM57" s="10"/>
      <c r="GEN57" s="10"/>
      <c r="GEO57" s="10"/>
      <c r="GEP57" s="10"/>
      <c r="GEQ57" s="10"/>
      <c r="GER57" s="10"/>
      <c r="GES57" s="10"/>
      <c r="GET57" s="10"/>
      <c r="GEU57" s="10"/>
      <c r="GEV57" s="10"/>
      <c r="GEW57" s="10"/>
      <c r="GEX57" s="10"/>
      <c r="GEY57" s="10"/>
      <c r="GEZ57" s="10"/>
      <c r="GFA57" s="10"/>
      <c r="GFB57" s="10"/>
      <c r="GFC57" s="10"/>
      <c r="GFD57" s="10"/>
      <c r="GFE57" s="10"/>
      <c r="GFF57" s="10"/>
      <c r="GFG57" s="10"/>
      <c r="GFH57" s="10"/>
      <c r="GFI57" s="10"/>
      <c r="GFJ57" s="10"/>
      <c r="GFK57" s="10"/>
      <c r="GFL57" s="10"/>
      <c r="GFM57" s="10"/>
      <c r="GFN57" s="10"/>
      <c r="GFO57" s="10"/>
      <c r="GFP57" s="10"/>
      <c r="GFQ57" s="10"/>
      <c r="GFR57" s="10"/>
      <c r="GFS57" s="10"/>
      <c r="GFT57" s="10"/>
      <c r="GFU57" s="10"/>
      <c r="GFV57" s="10"/>
      <c r="GFW57" s="10"/>
      <c r="GFX57" s="10"/>
      <c r="GFY57" s="10"/>
      <c r="GFZ57" s="10"/>
      <c r="GGA57" s="10"/>
      <c r="GGB57" s="10"/>
      <c r="GGC57" s="10"/>
      <c r="GGD57" s="10"/>
      <c r="GGE57" s="10"/>
      <c r="GGF57" s="10"/>
      <c r="GGG57" s="10"/>
      <c r="GGH57" s="10"/>
      <c r="GGI57" s="10"/>
      <c r="GGJ57" s="10"/>
      <c r="GGK57" s="10"/>
      <c r="GGL57" s="10"/>
      <c r="GGM57" s="10"/>
      <c r="GGN57" s="10"/>
      <c r="GGO57" s="10"/>
      <c r="GGP57" s="10"/>
      <c r="GGQ57" s="10"/>
      <c r="GGR57" s="10"/>
      <c r="GGS57" s="10"/>
      <c r="GGT57" s="10"/>
      <c r="GGU57" s="10"/>
      <c r="GGV57" s="10"/>
      <c r="GGW57" s="10"/>
      <c r="GGX57" s="10"/>
      <c r="GGY57" s="10"/>
      <c r="GGZ57" s="10"/>
      <c r="GHA57" s="10"/>
      <c r="GHB57" s="10"/>
      <c r="GHC57" s="10"/>
      <c r="GHD57" s="10"/>
      <c r="GHE57" s="10"/>
      <c r="GHF57" s="10"/>
      <c r="GHG57" s="10"/>
      <c r="GHH57" s="10"/>
      <c r="GHI57" s="10"/>
      <c r="GHJ57" s="10"/>
      <c r="GHK57" s="10"/>
      <c r="GHL57" s="10"/>
      <c r="GHM57" s="10"/>
      <c r="GHN57" s="10"/>
      <c r="GHO57" s="10"/>
      <c r="GHP57" s="10"/>
      <c r="GHQ57" s="10"/>
      <c r="GHR57" s="10"/>
      <c r="GHS57" s="10"/>
      <c r="GHT57" s="10"/>
      <c r="GHU57" s="10"/>
      <c r="GHV57" s="10"/>
      <c r="GHW57" s="10"/>
      <c r="GHX57" s="10"/>
      <c r="GHY57" s="10"/>
      <c r="GHZ57" s="10"/>
      <c r="GIA57" s="10"/>
      <c r="GIB57" s="10"/>
      <c r="GIC57" s="10"/>
      <c r="GID57" s="10"/>
      <c r="GIE57" s="10"/>
      <c r="GIF57" s="10"/>
      <c r="GIG57" s="10"/>
      <c r="GIH57" s="10"/>
      <c r="GII57" s="10"/>
      <c r="GIJ57" s="10"/>
      <c r="GIK57" s="10"/>
      <c r="GIL57" s="10"/>
      <c r="GIM57" s="10"/>
      <c r="GIN57" s="10"/>
      <c r="GIO57" s="10"/>
      <c r="GIP57" s="10"/>
      <c r="GIQ57" s="10"/>
      <c r="GIR57" s="10"/>
      <c r="GIS57" s="10"/>
      <c r="GIT57" s="10"/>
      <c r="GIU57" s="10"/>
      <c r="GIV57" s="10"/>
      <c r="GIW57" s="10"/>
      <c r="GIX57" s="10"/>
      <c r="GIY57" s="10"/>
      <c r="GIZ57" s="10"/>
      <c r="GJA57" s="10"/>
      <c r="GJB57" s="10"/>
      <c r="GJC57" s="10"/>
      <c r="GJD57" s="10"/>
      <c r="GJE57" s="10"/>
      <c r="GJF57" s="10"/>
      <c r="GJG57" s="10"/>
      <c r="GJH57" s="10"/>
      <c r="GJI57" s="10"/>
      <c r="GJJ57" s="10"/>
      <c r="GJK57" s="10"/>
      <c r="GJL57" s="10"/>
      <c r="GJM57" s="10"/>
      <c r="GJN57" s="10"/>
      <c r="GJO57" s="10"/>
      <c r="GJP57" s="10"/>
      <c r="GJQ57" s="10"/>
      <c r="GJR57" s="10"/>
      <c r="GJS57" s="10"/>
      <c r="GJT57" s="10"/>
      <c r="GJU57" s="10"/>
      <c r="GJV57" s="10"/>
      <c r="GJW57" s="10"/>
      <c r="GJX57" s="10"/>
      <c r="GJY57" s="10"/>
      <c r="GJZ57" s="10"/>
      <c r="GKA57" s="10"/>
      <c r="GKB57" s="10"/>
      <c r="GKC57" s="10"/>
      <c r="GKD57" s="10"/>
      <c r="GKE57" s="10"/>
      <c r="GKF57" s="10"/>
      <c r="GKG57" s="10"/>
      <c r="GKH57" s="10"/>
      <c r="GKI57" s="10"/>
      <c r="GKJ57" s="10"/>
      <c r="GKK57" s="10"/>
      <c r="GKL57" s="10"/>
      <c r="GKM57" s="10"/>
      <c r="GKN57" s="10"/>
      <c r="GKO57" s="10"/>
      <c r="GKP57" s="10"/>
      <c r="GKQ57" s="10"/>
      <c r="GKR57" s="10"/>
      <c r="GKS57" s="10"/>
      <c r="GKT57" s="10"/>
      <c r="GKU57" s="10"/>
      <c r="GKV57" s="10"/>
      <c r="GKW57" s="10"/>
      <c r="GKX57" s="10"/>
      <c r="GKY57" s="10"/>
      <c r="GKZ57" s="10"/>
      <c r="GLA57" s="10"/>
      <c r="GLB57" s="10"/>
      <c r="GLC57" s="10"/>
      <c r="GLD57" s="10"/>
      <c r="GLE57" s="10"/>
      <c r="GLF57" s="10"/>
      <c r="GLG57" s="10"/>
      <c r="GLH57" s="10"/>
      <c r="GLI57" s="10"/>
      <c r="GLJ57" s="10"/>
      <c r="GLK57" s="10"/>
      <c r="GLL57" s="10"/>
      <c r="GLM57" s="10"/>
      <c r="GLN57" s="10"/>
      <c r="GLO57" s="10"/>
      <c r="GLP57" s="10"/>
      <c r="GLQ57" s="10"/>
      <c r="GLR57" s="10"/>
      <c r="GLS57" s="10"/>
      <c r="GLT57" s="10"/>
      <c r="GLU57" s="10"/>
      <c r="GLV57" s="10"/>
      <c r="GLW57" s="10"/>
      <c r="GLX57" s="10"/>
      <c r="GLY57" s="10"/>
      <c r="GLZ57" s="10"/>
      <c r="GMA57" s="10"/>
      <c r="GMB57" s="10"/>
      <c r="GMC57" s="10"/>
      <c r="GMD57" s="10"/>
      <c r="GME57" s="10"/>
      <c r="GMF57" s="10"/>
      <c r="GMG57" s="10"/>
      <c r="GMH57" s="10"/>
      <c r="GMI57" s="10"/>
      <c r="GMJ57" s="10"/>
      <c r="GMK57" s="10"/>
      <c r="GML57" s="10"/>
      <c r="GMM57" s="10"/>
      <c r="GMN57" s="10"/>
      <c r="GMO57" s="10"/>
      <c r="GMP57" s="10"/>
      <c r="GMQ57" s="10"/>
      <c r="GMR57" s="10"/>
      <c r="GMS57" s="10"/>
      <c r="GMT57" s="10"/>
      <c r="GMU57" s="10"/>
      <c r="GMV57" s="10"/>
      <c r="GMW57" s="10"/>
      <c r="GMX57" s="10"/>
      <c r="GMY57" s="10"/>
      <c r="GMZ57" s="10"/>
      <c r="GNA57" s="10"/>
      <c r="GNB57" s="10"/>
      <c r="GNC57" s="10"/>
      <c r="GND57" s="10"/>
      <c r="GNE57" s="10"/>
      <c r="GNF57" s="10"/>
      <c r="GNG57" s="10"/>
      <c r="GNH57" s="10"/>
      <c r="GNI57" s="10"/>
      <c r="GNJ57" s="10"/>
      <c r="GNK57" s="10"/>
      <c r="GNL57" s="10"/>
      <c r="GNM57" s="10"/>
      <c r="GNN57" s="10"/>
      <c r="GNO57" s="10"/>
      <c r="GNP57" s="10"/>
      <c r="GNQ57" s="10"/>
      <c r="GNR57" s="10"/>
      <c r="GNS57" s="10"/>
      <c r="GNT57" s="10"/>
      <c r="GNU57" s="10"/>
      <c r="GNV57" s="10"/>
      <c r="GNW57" s="10"/>
      <c r="GNX57" s="10"/>
      <c r="GNY57" s="10"/>
      <c r="GNZ57" s="10"/>
      <c r="GOA57" s="10"/>
      <c r="GOB57" s="10"/>
      <c r="GOC57" s="10"/>
      <c r="GOD57" s="10"/>
      <c r="GOE57" s="10"/>
      <c r="GOF57" s="10"/>
      <c r="GOG57" s="10"/>
      <c r="GOH57" s="10"/>
      <c r="GOI57" s="10"/>
      <c r="GOJ57" s="10"/>
      <c r="GOK57" s="10"/>
      <c r="GOL57" s="10"/>
      <c r="GOM57" s="10"/>
      <c r="GON57" s="10"/>
      <c r="GOO57" s="10"/>
      <c r="GOP57" s="10"/>
      <c r="GOQ57" s="10"/>
      <c r="GOR57" s="10"/>
      <c r="GOS57" s="10"/>
      <c r="GOT57" s="10"/>
      <c r="GOU57" s="10"/>
      <c r="GOV57" s="10"/>
      <c r="GOW57" s="10"/>
      <c r="GOX57" s="10"/>
      <c r="GOY57" s="10"/>
      <c r="GOZ57" s="10"/>
      <c r="GPA57" s="10"/>
      <c r="GPB57" s="10"/>
      <c r="GPC57" s="10"/>
      <c r="GPD57" s="10"/>
      <c r="GPE57" s="10"/>
      <c r="GPF57" s="10"/>
      <c r="GPG57" s="10"/>
      <c r="GPH57" s="10"/>
      <c r="GPI57" s="10"/>
      <c r="GPJ57" s="10"/>
      <c r="GPK57" s="10"/>
      <c r="GPL57" s="10"/>
      <c r="GPM57" s="10"/>
      <c r="GPN57" s="10"/>
      <c r="GPO57" s="10"/>
      <c r="GPP57" s="10"/>
      <c r="GPQ57" s="10"/>
      <c r="GPR57" s="10"/>
      <c r="GPS57" s="10"/>
      <c r="GPT57" s="10"/>
      <c r="GPU57" s="10"/>
      <c r="GPV57" s="10"/>
      <c r="GPW57" s="10"/>
      <c r="GPX57" s="10"/>
      <c r="GPY57" s="10"/>
      <c r="GPZ57" s="10"/>
      <c r="GQA57" s="10"/>
      <c r="GQB57" s="10"/>
      <c r="GQC57" s="10"/>
      <c r="GQD57" s="10"/>
      <c r="GQE57" s="10"/>
      <c r="GQF57" s="10"/>
      <c r="GQG57" s="10"/>
      <c r="GQH57" s="10"/>
      <c r="GQI57" s="10"/>
      <c r="GQJ57" s="10"/>
      <c r="GQK57" s="10"/>
      <c r="GQL57" s="10"/>
      <c r="GQM57" s="10"/>
      <c r="GQN57" s="10"/>
      <c r="GQO57" s="10"/>
      <c r="GQP57" s="10"/>
      <c r="GQQ57" s="10"/>
      <c r="GQR57" s="10"/>
      <c r="GQS57" s="10"/>
      <c r="GQT57" s="10"/>
      <c r="GQU57" s="10"/>
      <c r="GQV57" s="10"/>
      <c r="GQW57" s="10"/>
      <c r="GQX57" s="10"/>
      <c r="GQY57" s="10"/>
      <c r="GQZ57" s="10"/>
      <c r="GRA57" s="10"/>
      <c r="GRB57" s="10"/>
      <c r="GRC57" s="10"/>
      <c r="GRD57" s="10"/>
      <c r="GRE57" s="10"/>
      <c r="GRF57" s="10"/>
      <c r="GRG57" s="10"/>
      <c r="GRH57" s="10"/>
      <c r="GRI57" s="10"/>
      <c r="GRJ57" s="10"/>
      <c r="GRK57" s="10"/>
      <c r="GRL57" s="10"/>
      <c r="GRM57" s="10"/>
      <c r="GRN57" s="10"/>
      <c r="GRO57" s="10"/>
      <c r="GRP57" s="10"/>
      <c r="GRQ57" s="10"/>
      <c r="GRR57" s="10"/>
      <c r="GRS57" s="10"/>
      <c r="GRT57" s="10"/>
      <c r="GRU57" s="10"/>
      <c r="GRV57" s="10"/>
      <c r="GRW57" s="10"/>
      <c r="GRX57" s="10"/>
      <c r="GRY57" s="10"/>
      <c r="GRZ57" s="10"/>
      <c r="GSA57" s="10"/>
      <c r="GSB57" s="10"/>
      <c r="GSC57" s="10"/>
      <c r="GSD57" s="10"/>
      <c r="GSE57" s="10"/>
      <c r="GSF57" s="10"/>
      <c r="GSG57" s="10"/>
      <c r="GSH57" s="10"/>
      <c r="GSI57" s="10"/>
      <c r="GSJ57" s="10"/>
      <c r="GSK57" s="10"/>
      <c r="GSL57" s="10"/>
      <c r="GSM57" s="10"/>
      <c r="GSN57" s="10"/>
      <c r="GSO57" s="10"/>
      <c r="GSP57" s="10"/>
      <c r="GSQ57" s="10"/>
      <c r="GSR57" s="10"/>
      <c r="GSS57" s="10"/>
      <c r="GST57" s="10"/>
      <c r="GSU57" s="10"/>
      <c r="GSV57" s="10"/>
      <c r="GSW57" s="10"/>
      <c r="GSX57" s="10"/>
      <c r="GSY57" s="10"/>
      <c r="GSZ57" s="10"/>
      <c r="GTA57" s="10"/>
      <c r="GTB57" s="10"/>
      <c r="GTC57" s="10"/>
      <c r="GTD57" s="10"/>
      <c r="GTE57" s="10"/>
      <c r="GTF57" s="10"/>
      <c r="GTG57" s="10"/>
      <c r="GTH57" s="10"/>
      <c r="GTI57" s="10"/>
      <c r="GTJ57" s="10"/>
      <c r="GTK57" s="10"/>
      <c r="GTL57" s="10"/>
      <c r="GTM57" s="10"/>
      <c r="GTN57" s="10"/>
      <c r="GTO57" s="10"/>
      <c r="GTP57" s="10"/>
      <c r="GTQ57" s="10"/>
      <c r="GTR57" s="10"/>
      <c r="GTS57" s="10"/>
      <c r="GTT57" s="10"/>
      <c r="GTU57" s="10"/>
      <c r="GTV57" s="10"/>
      <c r="GTW57" s="10"/>
      <c r="GTX57" s="10"/>
      <c r="GTY57" s="10"/>
      <c r="GTZ57" s="10"/>
      <c r="GUA57" s="10"/>
      <c r="GUB57" s="10"/>
      <c r="GUC57" s="10"/>
      <c r="GUD57" s="10"/>
      <c r="GUE57" s="10"/>
      <c r="GUF57" s="10"/>
      <c r="GUG57" s="10"/>
      <c r="GUH57" s="10"/>
      <c r="GUI57" s="10"/>
      <c r="GUJ57" s="10"/>
      <c r="GUK57" s="10"/>
      <c r="GUL57" s="10"/>
      <c r="GUM57" s="10"/>
      <c r="GUN57" s="10"/>
      <c r="GUO57" s="10"/>
      <c r="GUP57" s="10"/>
      <c r="GUQ57" s="10"/>
      <c r="GUR57" s="10"/>
      <c r="GUS57" s="10"/>
      <c r="GUT57" s="10"/>
      <c r="GUU57" s="10"/>
      <c r="GUV57" s="10"/>
      <c r="GUW57" s="10"/>
      <c r="GUX57" s="10"/>
      <c r="GUY57" s="10"/>
      <c r="GUZ57" s="10"/>
      <c r="GVA57" s="10"/>
      <c r="GVB57" s="10"/>
      <c r="GVC57" s="10"/>
      <c r="GVD57" s="10"/>
      <c r="GVE57" s="10"/>
      <c r="GVF57" s="10"/>
      <c r="GVG57" s="10"/>
      <c r="GVH57" s="10"/>
      <c r="GVI57" s="10"/>
      <c r="GVJ57" s="10"/>
      <c r="GVK57" s="10"/>
      <c r="GVL57" s="10"/>
      <c r="GVM57" s="10"/>
      <c r="GVN57" s="10"/>
      <c r="GVO57" s="10"/>
      <c r="GVP57" s="10"/>
      <c r="GVQ57" s="10"/>
      <c r="GVR57" s="10"/>
      <c r="GVS57" s="10"/>
      <c r="GVT57" s="10"/>
      <c r="GVU57" s="10"/>
      <c r="GVV57" s="10"/>
      <c r="GVW57" s="10"/>
      <c r="GVX57" s="10"/>
      <c r="GVY57" s="10"/>
      <c r="GVZ57" s="10"/>
      <c r="GWA57" s="10"/>
      <c r="GWB57" s="10"/>
      <c r="GWC57" s="10"/>
      <c r="GWD57" s="10"/>
      <c r="GWE57" s="10"/>
      <c r="GWF57" s="10"/>
      <c r="GWG57" s="10"/>
      <c r="GWH57" s="10"/>
      <c r="GWI57" s="10"/>
      <c r="GWJ57" s="10"/>
      <c r="GWK57" s="10"/>
      <c r="GWL57" s="10"/>
      <c r="GWM57" s="10"/>
      <c r="GWN57" s="10"/>
      <c r="GWO57" s="10"/>
      <c r="GWP57" s="10"/>
      <c r="GWQ57" s="10"/>
      <c r="GWR57" s="10"/>
      <c r="GWS57" s="10"/>
      <c r="GWT57" s="10"/>
      <c r="GWU57" s="10"/>
      <c r="GWV57" s="10"/>
      <c r="GWW57" s="10"/>
      <c r="GWX57" s="10"/>
      <c r="GWY57" s="10"/>
      <c r="GWZ57" s="10"/>
      <c r="GXA57" s="10"/>
      <c r="GXB57" s="10"/>
      <c r="GXC57" s="10"/>
      <c r="GXD57" s="10"/>
      <c r="GXE57" s="10"/>
      <c r="GXF57" s="10"/>
      <c r="GXG57" s="10"/>
      <c r="GXH57" s="10"/>
      <c r="GXI57" s="10"/>
      <c r="GXJ57" s="10"/>
      <c r="GXK57" s="10"/>
      <c r="GXL57" s="10"/>
      <c r="GXM57" s="10"/>
      <c r="GXN57" s="10"/>
      <c r="GXO57" s="10"/>
      <c r="GXP57" s="10"/>
      <c r="GXQ57" s="10"/>
      <c r="GXR57" s="10"/>
      <c r="GXS57" s="10"/>
      <c r="GXT57" s="10"/>
      <c r="GXU57" s="10"/>
      <c r="GXV57" s="10"/>
      <c r="GXW57" s="10"/>
      <c r="GXX57" s="10"/>
      <c r="GXY57" s="10"/>
      <c r="GXZ57" s="10"/>
      <c r="GYA57" s="10"/>
      <c r="GYB57" s="10"/>
      <c r="GYC57" s="10"/>
      <c r="GYD57" s="10"/>
      <c r="GYE57" s="10"/>
      <c r="GYF57" s="10"/>
      <c r="GYG57" s="10"/>
      <c r="GYH57" s="10"/>
      <c r="GYI57" s="10"/>
      <c r="GYJ57" s="10"/>
      <c r="GYK57" s="10"/>
      <c r="GYL57" s="10"/>
      <c r="GYM57" s="10"/>
      <c r="GYN57" s="10"/>
      <c r="GYO57" s="10"/>
      <c r="GYP57" s="10"/>
      <c r="GYQ57" s="10"/>
      <c r="GYR57" s="10"/>
      <c r="GYS57" s="10"/>
      <c r="GYT57" s="10"/>
      <c r="GYU57" s="10"/>
      <c r="GYV57" s="10"/>
      <c r="GYW57" s="10"/>
      <c r="GYX57" s="10"/>
      <c r="GYY57" s="10"/>
      <c r="GYZ57" s="10"/>
      <c r="GZA57" s="10"/>
      <c r="GZB57" s="10"/>
      <c r="GZC57" s="10"/>
      <c r="GZD57" s="10"/>
      <c r="GZE57" s="10"/>
      <c r="GZF57" s="10"/>
      <c r="GZG57" s="10"/>
      <c r="GZH57" s="10"/>
      <c r="GZI57" s="10"/>
      <c r="GZJ57" s="10"/>
      <c r="GZK57" s="10"/>
      <c r="GZL57" s="10"/>
      <c r="GZM57" s="10"/>
      <c r="GZN57" s="10"/>
      <c r="GZO57" s="10"/>
      <c r="GZP57" s="10"/>
      <c r="GZQ57" s="10"/>
      <c r="GZR57" s="10"/>
      <c r="GZS57" s="10"/>
      <c r="GZT57" s="10"/>
      <c r="GZU57" s="10"/>
      <c r="GZV57" s="10"/>
      <c r="GZW57" s="10"/>
      <c r="GZX57" s="10"/>
      <c r="GZY57" s="10"/>
      <c r="GZZ57" s="10"/>
      <c r="HAA57" s="10"/>
      <c r="HAB57" s="10"/>
      <c r="HAC57" s="10"/>
      <c r="HAD57" s="10"/>
      <c r="HAE57" s="10"/>
      <c r="HAF57" s="10"/>
      <c r="HAG57" s="10"/>
      <c r="HAH57" s="10"/>
      <c r="HAI57" s="10"/>
      <c r="HAJ57" s="10"/>
      <c r="HAK57" s="10"/>
      <c r="HAL57" s="10"/>
      <c r="HAM57" s="10"/>
      <c r="HAN57" s="10"/>
      <c r="HAO57" s="10"/>
      <c r="HAP57" s="10"/>
      <c r="HAQ57" s="10"/>
      <c r="HAR57" s="10"/>
      <c r="HAS57" s="10"/>
      <c r="HAT57" s="10"/>
      <c r="HAU57" s="10"/>
      <c r="HAV57" s="10"/>
      <c r="HAW57" s="10"/>
      <c r="HAX57" s="10"/>
      <c r="HAY57" s="10"/>
      <c r="HAZ57" s="10"/>
      <c r="HBA57" s="10"/>
      <c r="HBB57" s="10"/>
      <c r="HBC57" s="10"/>
      <c r="HBD57" s="10"/>
      <c r="HBE57" s="10"/>
      <c r="HBF57" s="10"/>
      <c r="HBG57" s="10"/>
      <c r="HBH57" s="10"/>
      <c r="HBI57" s="10"/>
      <c r="HBJ57" s="10"/>
      <c r="HBK57" s="10"/>
      <c r="HBL57" s="10"/>
      <c r="HBM57" s="10"/>
      <c r="HBN57" s="10"/>
      <c r="HBO57" s="10"/>
      <c r="HBP57" s="10"/>
      <c r="HBQ57" s="10"/>
      <c r="HBR57" s="10"/>
      <c r="HBS57" s="10"/>
      <c r="HBT57" s="10"/>
      <c r="HBU57" s="10"/>
      <c r="HBV57" s="10"/>
      <c r="HBW57" s="10"/>
      <c r="HBX57" s="10"/>
      <c r="HBY57" s="10"/>
      <c r="HBZ57" s="10"/>
      <c r="HCA57" s="10"/>
      <c r="HCB57" s="10"/>
      <c r="HCC57" s="10"/>
      <c r="HCD57" s="10"/>
      <c r="HCE57" s="10"/>
      <c r="HCF57" s="10"/>
      <c r="HCG57" s="10"/>
      <c r="HCH57" s="10"/>
      <c r="HCI57" s="10"/>
      <c r="HCJ57" s="10"/>
      <c r="HCK57" s="10"/>
      <c r="HCL57" s="10"/>
      <c r="HCM57" s="10"/>
      <c r="HCN57" s="10"/>
      <c r="HCO57" s="10"/>
      <c r="HCP57" s="10"/>
      <c r="HCQ57" s="10"/>
      <c r="HCR57" s="10"/>
      <c r="HCS57" s="10"/>
      <c r="HCT57" s="10"/>
      <c r="HCU57" s="10"/>
      <c r="HCV57" s="10"/>
      <c r="HCW57" s="10"/>
      <c r="HCX57" s="10"/>
      <c r="HCY57" s="10"/>
      <c r="HCZ57" s="10"/>
      <c r="HDA57" s="10"/>
      <c r="HDB57" s="10"/>
      <c r="HDC57" s="10"/>
      <c r="HDD57" s="10"/>
      <c r="HDE57" s="10"/>
      <c r="HDF57" s="10"/>
      <c r="HDG57" s="10"/>
      <c r="HDH57" s="10"/>
      <c r="HDI57" s="10"/>
      <c r="HDJ57" s="10"/>
      <c r="HDK57" s="10"/>
      <c r="HDL57" s="10"/>
      <c r="HDM57" s="10"/>
      <c r="HDN57" s="10"/>
      <c r="HDO57" s="10"/>
      <c r="HDP57" s="10"/>
      <c r="HDQ57" s="10"/>
      <c r="HDR57" s="10"/>
      <c r="HDS57" s="10"/>
      <c r="HDT57" s="10"/>
      <c r="HDU57" s="10"/>
      <c r="HDV57" s="10"/>
      <c r="HDW57" s="10"/>
      <c r="HDX57" s="10"/>
      <c r="HDY57" s="10"/>
      <c r="HDZ57" s="10"/>
      <c r="HEA57" s="10"/>
      <c r="HEB57" s="10"/>
      <c r="HEC57" s="10"/>
      <c r="HED57" s="10"/>
      <c r="HEE57" s="10"/>
      <c r="HEF57" s="10"/>
      <c r="HEG57" s="10"/>
      <c r="HEH57" s="10"/>
      <c r="HEI57" s="10"/>
      <c r="HEJ57" s="10"/>
      <c r="HEK57" s="10"/>
      <c r="HEL57" s="10"/>
      <c r="HEM57" s="10"/>
      <c r="HEN57" s="10"/>
      <c r="HEO57" s="10"/>
      <c r="HEP57" s="10"/>
      <c r="HEQ57" s="10"/>
      <c r="HER57" s="10"/>
      <c r="HES57" s="10"/>
      <c r="HET57" s="10"/>
      <c r="HEU57" s="10"/>
      <c r="HEV57" s="10"/>
      <c r="HEW57" s="10"/>
      <c r="HEX57" s="10"/>
      <c r="HEY57" s="10"/>
      <c r="HEZ57" s="10"/>
      <c r="HFA57" s="10"/>
      <c r="HFB57" s="10"/>
      <c r="HFC57" s="10"/>
      <c r="HFD57" s="10"/>
      <c r="HFE57" s="10"/>
      <c r="HFF57" s="10"/>
      <c r="HFG57" s="10"/>
      <c r="HFH57" s="10"/>
      <c r="HFI57" s="10"/>
      <c r="HFJ57" s="10"/>
      <c r="HFK57" s="10"/>
      <c r="HFL57" s="10"/>
      <c r="HFM57" s="10"/>
      <c r="HFN57" s="10"/>
      <c r="HFO57" s="10"/>
      <c r="HFP57" s="10"/>
      <c r="HFQ57" s="10"/>
      <c r="HFR57" s="10"/>
      <c r="HFS57" s="10"/>
      <c r="HFT57" s="10"/>
      <c r="HFU57" s="10"/>
      <c r="HFV57" s="10"/>
      <c r="HFW57" s="10"/>
      <c r="HFX57" s="10"/>
      <c r="HFY57" s="10"/>
      <c r="HFZ57" s="10"/>
      <c r="HGA57" s="10"/>
      <c r="HGB57" s="10"/>
      <c r="HGC57" s="10"/>
      <c r="HGD57" s="10"/>
      <c r="HGE57" s="10"/>
      <c r="HGF57" s="10"/>
      <c r="HGG57" s="10"/>
      <c r="HGH57" s="10"/>
      <c r="HGI57" s="10"/>
      <c r="HGJ57" s="10"/>
      <c r="HGK57" s="10"/>
      <c r="HGL57" s="10"/>
      <c r="HGM57" s="10"/>
      <c r="HGN57" s="10"/>
      <c r="HGO57" s="10"/>
      <c r="HGP57" s="10"/>
      <c r="HGQ57" s="10"/>
      <c r="HGR57" s="10"/>
      <c r="HGS57" s="10"/>
      <c r="HGT57" s="10"/>
      <c r="HGU57" s="10"/>
      <c r="HGV57" s="10"/>
      <c r="HGW57" s="10"/>
      <c r="HGX57" s="10"/>
      <c r="HGY57" s="10"/>
      <c r="HGZ57" s="10"/>
      <c r="HHA57" s="10"/>
      <c r="HHB57" s="10"/>
      <c r="HHC57" s="10"/>
      <c r="HHD57" s="10"/>
      <c r="HHE57" s="10"/>
      <c r="HHF57" s="10"/>
      <c r="HHG57" s="10"/>
      <c r="HHH57" s="10"/>
      <c r="HHI57" s="10"/>
      <c r="HHJ57" s="10"/>
      <c r="HHK57" s="10"/>
      <c r="HHL57" s="10"/>
      <c r="HHM57" s="10"/>
      <c r="HHN57" s="10"/>
      <c r="HHO57" s="10"/>
      <c r="HHP57" s="10"/>
      <c r="HHQ57" s="10"/>
      <c r="HHR57" s="10"/>
      <c r="HHS57" s="10"/>
      <c r="HHT57" s="10"/>
      <c r="HHU57" s="10"/>
      <c r="HHV57" s="10"/>
      <c r="HHW57" s="10"/>
      <c r="HHX57" s="10"/>
      <c r="HHY57" s="10"/>
      <c r="HHZ57" s="10"/>
      <c r="HIA57" s="10"/>
      <c r="HIB57" s="10"/>
      <c r="HIC57" s="10"/>
      <c r="HID57" s="10"/>
      <c r="HIE57" s="10"/>
      <c r="HIF57" s="10"/>
      <c r="HIG57" s="10"/>
      <c r="HIH57" s="10"/>
      <c r="HII57" s="10"/>
      <c r="HIJ57" s="10"/>
      <c r="HIK57" s="10"/>
      <c r="HIL57" s="10"/>
      <c r="HIM57" s="10"/>
      <c r="HIN57" s="10"/>
      <c r="HIO57" s="10"/>
      <c r="HIP57" s="10"/>
      <c r="HIQ57" s="10"/>
      <c r="HIR57" s="10"/>
      <c r="HIS57" s="10"/>
      <c r="HIT57" s="10"/>
      <c r="HIU57" s="10"/>
      <c r="HIV57" s="10"/>
      <c r="HIW57" s="10"/>
      <c r="HIX57" s="10"/>
      <c r="HIY57" s="10"/>
      <c r="HIZ57" s="10"/>
      <c r="HJA57" s="10"/>
      <c r="HJB57" s="10"/>
      <c r="HJC57" s="10"/>
      <c r="HJD57" s="10"/>
      <c r="HJE57" s="10"/>
      <c r="HJF57" s="10"/>
      <c r="HJG57" s="10"/>
      <c r="HJH57" s="10"/>
      <c r="HJI57" s="10"/>
      <c r="HJJ57" s="10"/>
      <c r="HJK57" s="10"/>
      <c r="HJL57" s="10"/>
      <c r="HJM57" s="10"/>
      <c r="HJN57" s="10"/>
      <c r="HJO57" s="10"/>
      <c r="HJP57" s="10"/>
      <c r="HJQ57" s="10"/>
      <c r="HJR57" s="10"/>
      <c r="HJS57" s="10"/>
      <c r="HJT57" s="10"/>
      <c r="HJU57" s="10"/>
      <c r="HJV57" s="10"/>
      <c r="HJW57" s="10"/>
      <c r="HJX57" s="10"/>
      <c r="HJY57" s="10"/>
      <c r="HJZ57" s="10"/>
      <c r="HKA57" s="10"/>
      <c r="HKB57" s="10"/>
      <c r="HKC57" s="10"/>
      <c r="HKD57" s="10"/>
      <c r="HKE57" s="10"/>
      <c r="HKF57" s="10"/>
      <c r="HKG57" s="10"/>
      <c r="HKH57" s="10"/>
      <c r="HKI57" s="10"/>
      <c r="HKJ57" s="10"/>
      <c r="HKK57" s="10"/>
      <c r="HKL57" s="10"/>
      <c r="HKM57" s="10"/>
      <c r="HKN57" s="10"/>
      <c r="HKO57" s="10"/>
      <c r="HKP57" s="10"/>
      <c r="HKQ57" s="10"/>
      <c r="HKR57" s="10"/>
      <c r="HKS57" s="10"/>
      <c r="HKT57" s="10"/>
      <c r="HKU57" s="10"/>
      <c r="HKV57" s="10"/>
      <c r="HKW57" s="10"/>
      <c r="HKX57" s="10"/>
      <c r="HKY57" s="10"/>
      <c r="HKZ57" s="10"/>
      <c r="HLA57" s="10"/>
      <c r="HLB57" s="10"/>
      <c r="HLC57" s="10"/>
      <c r="HLD57" s="10"/>
      <c r="HLE57" s="10"/>
      <c r="HLF57" s="10"/>
      <c r="HLG57" s="10"/>
      <c r="HLH57" s="10"/>
      <c r="HLI57" s="10"/>
      <c r="HLJ57" s="10"/>
      <c r="HLK57" s="10"/>
      <c r="HLL57" s="10"/>
      <c r="HLM57" s="10"/>
      <c r="HLN57" s="10"/>
      <c r="HLO57" s="10"/>
      <c r="HLP57" s="10"/>
      <c r="HLQ57" s="10"/>
      <c r="HLR57" s="10"/>
      <c r="HLS57" s="10"/>
      <c r="HLT57" s="10"/>
      <c r="HLU57" s="10"/>
      <c r="HLV57" s="10"/>
      <c r="HLW57" s="10"/>
      <c r="HLX57" s="10"/>
      <c r="HLY57" s="10"/>
      <c r="HLZ57" s="10"/>
      <c r="HMA57" s="10"/>
      <c r="HMB57" s="10"/>
      <c r="HMC57" s="10"/>
      <c r="HMD57" s="10"/>
      <c r="HME57" s="10"/>
      <c r="HMF57" s="10"/>
      <c r="HMG57" s="10"/>
      <c r="HMH57" s="10"/>
      <c r="HMI57" s="10"/>
      <c r="HMJ57" s="10"/>
      <c r="HMK57" s="10"/>
      <c r="HML57" s="10"/>
      <c r="HMM57" s="10"/>
      <c r="HMN57" s="10"/>
      <c r="HMO57" s="10"/>
      <c r="HMP57" s="10"/>
      <c r="HMQ57" s="10"/>
      <c r="HMR57" s="10"/>
      <c r="HMS57" s="10"/>
      <c r="HMT57" s="10"/>
      <c r="HMU57" s="10"/>
      <c r="HMV57" s="10"/>
      <c r="HMW57" s="10"/>
      <c r="HMX57" s="10"/>
      <c r="HMY57" s="10"/>
      <c r="HMZ57" s="10"/>
      <c r="HNA57" s="10"/>
      <c r="HNB57" s="10"/>
      <c r="HNC57" s="10"/>
      <c r="HND57" s="10"/>
      <c r="HNE57" s="10"/>
      <c r="HNF57" s="10"/>
      <c r="HNG57" s="10"/>
      <c r="HNH57" s="10"/>
      <c r="HNI57" s="10"/>
      <c r="HNJ57" s="10"/>
      <c r="HNK57" s="10"/>
      <c r="HNL57" s="10"/>
      <c r="HNM57" s="10"/>
      <c r="HNN57" s="10"/>
      <c r="HNO57" s="10"/>
      <c r="HNP57" s="10"/>
      <c r="HNQ57" s="10"/>
      <c r="HNR57" s="10"/>
      <c r="HNS57" s="10"/>
      <c r="HNT57" s="10"/>
      <c r="HNU57" s="10"/>
      <c r="HNV57" s="10"/>
      <c r="HNW57" s="10"/>
      <c r="HNX57" s="10"/>
      <c r="HNY57" s="10"/>
      <c r="HNZ57" s="10"/>
      <c r="HOA57" s="10"/>
      <c r="HOB57" s="10"/>
      <c r="HOC57" s="10"/>
      <c r="HOD57" s="10"/>
      <c r="HOE57" s="10"/>
      <c r="HOF57" s="10"/>
      <c r="HOG57" s="10"/>
      <c r="HOH57" s="10"/>
      <c r="HOI57" s="10"/>
      <c r="HOJ57" s="10"/>
      <c r="HOK57" s="10"/>
      <c r="HOL57" s="10"/>
      <c r="HOM57" s="10"/>
      <c r="HON57" s="10"/>
      <c r="HOO57" s="10"/>
      <c r="HOP57" s="10"/>
      <c r="HOQ57" s="10"/>
      <c r="HOR57" s="10"/>
      <c r="HOS57" s="10"/>
      <c r="HOT57" s="10"/>
      <c r="HOU57" s="10"/>
      <c r="HOV57" s="10"/>
      <c r="HOW57" s="10"/>
      <c r="HOX57" s="10"/>
      <c r="HOY57" s="10"/>
      <c r="HOZ57" s="10"/>
      <c r="HPA57" s="10"/>
      <c r="HPB57" s="10"/>
      <c r="HPC57" s="10"/>
      <c r="HPD57" s="10"/>
      <c r="HPE57" s="10"/>
      <c r="HPF57" s="10"/>
      <c r="HPG57" s="10"/>
      <c r="HPH57" s="10"/>
      <c r="HPI57" s="10"/>
      <c r="HPJ57" s="10"/>
      <c r="HPK57" s="10"/>
      <c r="HPL57" s="10"/>
      <c r="HPM57" s="10"/>
      <c r="HPN57" s="10"/>
      <c r="HPO57" s="10"/>
      <c r="HPP57" s="10"/>
      <c r="HPQ57" s="10"/>
      <c r="HPR57" s="10"/>
      <c r="HPS57" s="10"/>
      <c r="HPT57" s="10"/>
      <c r="HPU57" s="10"/>
      <c r="HPV57" s="10"/>
      <c r="HPW57" s="10"/>
      <c r="HPX57" s="10"/>
      <c r="HPY57" s="10"/>
      <c r="HPZ57" s="10"/>
      <c r="HQA57" s="10"/>
      <c r="HQB57" s="10"/>
      <c r="HQC57" s="10"/>
      <c r="HQD57" s="10"/>
      <c r="HQE57" s="10"/>
      <c r="HQF57" s="10"/>
      <c r="HQG57" s="10"/>
      <c r="HQH57" s="10"/>
      <c r="HQI57" s="10"/>
      <c r="HQJ57" s="10"/>
      <c r="HQK57" s="10"/>
      <c r="HQL57" s="10"/>
      <c r="HQM57" s="10"/>
      <c r="HQN57" s="10"/>
      <c r="HQO57" s="10"/>
      <c r="HQP57" s="10"/>
      <c r="HQQ57" s="10"/>
      <c r="HQR57" s="10"/>
      <c r="HQS57" s="10"/>
      <c r="HQT57" s="10"/>
      <c r="HQU57" s="10"/>
      <c r="HQV57" s="10"/>
      <c r="HQW57" s="10"/>
      <c r="HQX57" s="10"/>
      <c r="HQY57" s="10"/>
      <c r="HQZ57" s="10"/>
      <c r="HRA57" s="10"/>
      <c r="HRB57" s="10"/>
      <c r="HRC57" s="10"/>
      <c r="HRD57" s="10"/>
      <c r="HRE57" s="10"/>
      <c r="HRF57" s="10"/>
      <c r="HRG57" s="10"/>
      <c r="HRH57" s="10"/>
      <c r="HRI57" s="10"/>
      <c r="HRJ57" s="10"/>
      <c r="HRK57" s="10"/>
      <c r="HRL57" s="10"/>
      <c r="HRM57" s="10"/>
      <c r="HRN57" s="10"/>
      <c r="HRO57" s="10"/>
      <c r="HRP57" s="10"/>
      <c r="HRQ57" s="10"/>
      <c r="HRR57" s="10"/>
      <c r="HRS57" s="10"/>
      <c r="HRT57" s="10"/>
      <c r="HRU57" s="10"/>
      <c r="HRV57" s="10"/>
      <c r="HRW57" s="10"/>
      <c r="HRX57" s="10"/>
      <c r="HRY57" s="10"/>
      <c r="HRZ57" s="10"/>
      <c r="HSA57" s="10"/>
      <c r="HSB57" s="10"/>
      <c r="HSC57" s="10"/>
      <c r="HSD57" s="10"/>
      <c r="HSE57" s="10"/>
      <c r="HSF57" s="10"/>
      <c r="HSG57" s="10"/>
      <c r="HSH57" s="10"/>
      <c r="HSI57" s="10"/>
      <c r="HSJ57" s="10"/>
      <c r="HSK57" s="10"/>
      <c r="HSL57" s="10"/>
      <c r="HSM57" s="10"/>
      <c r="HSN57" s="10"/>
      <c r="HSO57" s="10"/>
      <c r="HSP57" s="10"/>
      <c r="HSQ57" s="10"/>
      <c r="HSR57" s="10"/>
      <c r="HSS57" s="10"/>
      <c r="HST57" s="10"/>
      <c r="HSU57" s="10"/>
      <c r="HSV57" s="10"/>
      <c r="HSW57" s="10"/>
      <c r="HSX57" s="10"/>
      <c r="HSY57" s="10"/>
      <c r="HSZ57" s="10"/>
      <c r="HTA57" s="10"/>
      <c r="HTB57" s="10"/>
      <c r="HTC57" s="10"/>
      <c r="HTD57" s="10"/>
      <c r="HTE57" s="10"/>
      <c r="HTF57" s="10"/>
      <c r="HTG57" s="10"/>
      <c r="HTH57" s="10"/>
      <c r="HTI57" s="10"/>
      <c r="HTJ57" s="10"/>
      <c r="HTK57" s="10"/>
      <c r="HTL57" s="10"/>
      <c r="HTM57" s="10"/>
      <c r="HTN57" s="10"/>
      <c r="HTO57" s="10"/>
      <c r="HTP57" s="10"/>
      <c r="HTQ57" s="10"/>
      <c r="HTR57" s="10"/>
      <c r="HTS57" s="10"/>
      <c r="HTT57" s="10"/>
      <c r="HTU57" s="10"/>
      <c r="HTV57" s="10"/>
      <c r="HTW57" s="10"/>
      <c r="HTX57" s="10"/>
      <c r="HTY57" s="10"/>
      <c r="HTZ57" s="10"/>
      <c r="HUA57" s="10"/>
      <c r="HUB57" s="10"/>
      <c r="HUC57" s="10"/>
      <c r="HUD57" s="10"/>
      <c r="HUE57" s="10"/>
      <c r="HUF57" s="10"/>
      <c r="HUG57" s="10"/>
      <c r="HUH57" s="10"/>
      <c r="HUI57" s="10"/>
      <c r="HUJ57" s="10"/>
      <c r="HUK57" s="10"/>
      <c r="HUL57" s="10"/>
      <c r="HUM57" s="10"/>
      <c r="HUN57" s="10"/>
      <c r="HUO57" s="10"/>
      <c r="HUP57" s="10"/>
      <c r="HUQ57" s="10"/>
      <c r="HUR57" s="10"/>
      <c r="HUS57" s="10"/>
      <c r="HUT57" s="10"/>
      <c r="HUU57" s="10"/>
      <c r="HUV57" s="10"/>
      <c r="HUW57" s="10"/>
      <c r="HUX57" s="10"/>
      <c r="HUY57" s="10"/>
      <c r="HUZ57" s="10"/>
      <c r="HVA57" s="10"/>
      <c r="HVB57" s="10"/>
      <c r="HVC57" s="10"/>
      <c r="HVD57" s="10"/>
      <c r="HVE57" s="10"/>
      <c r="HVF57" s="10"/>
      <c r="HVG57" s="10"/>
      <c r="HVH57" s="10"/>
      <c r="HVI57" s="10"/>
      <c r="HVJ57" s="10"/>
      <c r="HVK57" s="10"/>
      <c r="HVL57" s="10"/>
      <c r="HVM57" s="10"/>
      <c r="HVN57" s="10"/>
      <c r="HVO57" s="10"/>
      <c r="HVP57" s="10"/>
      <c r="HVQ57" s="10"/>
      <c r="HVR57" s="10"/>
      <c r="HVS57" s="10"/>
      <c r="HVT57" s="10"/>
      <c r="HVU57" s="10"/>
      <c r="HVV57" s="10"/>
      <c r="HVW57" s="10"/>
      <c r="HVX57" s="10"/>
      <c r="HVY57" s="10"/>
      <c r="HVZ57" s="10"/>
      <c r="HWA57" s="10"/>
      <c r="HWB57" s="10"/>
      <c r="HWC57" s="10"/>
      <c r="HWD57" s="10"/>
      <c r="HWE57" s="10"/>
      <c r="HWF57" s="10"/>
      <c r="HWG57" s="10"/>
      <c r="HWH57" s="10"/>
      <c r="HWI57" s="10"/>
      <c r="HWJ57" s="10"/>
      <c r="HWK57" s="10"/>
      <c r="HWL57" s="10"/>
      <c r="HWM57" s="10"/>
      <c r="HWN57" s="10"/>
      <c r="HWO57" s="10"/>
      <c r="HWP57" s="10"/>
      <c r="HWQ57" s="10"/>
      <c r="HWR57" s="10"/>
      <c r="HWS57" s="10"/>
      <c r="HWT57" s="10"/>
      <c r="HWU57" s="10"/>
      <c r="HWV57" s="10"/>
      <c r="HWW57" s="10"/>
      <c r="HWX57" s="10"/>
      <c r="HWY57" s="10"/>
      <c r="HWZ57" s="10"/>
      <c r="HXA57" s="10"/>
      <c r="HXB57" s="10"/>
      <c r="HXC57" s="10"/>
      <c r="HXD57" s="10"/>
      <c r="HXE57" s="10"/>
      <c r="HXF57" s="10"/>
      <c r="HXG57" s="10"/>
      <c r="HXH57" s="10"/>
      <c r="HXI57" s="10"/>
      <c r="HXJ57" s="10"/>
      <c r="HXK57" s="10"/>
      <c r="HXL57" s="10"/>
      <c r="HXM57" s="10"/>
      <c r="HXN57" s="10"/>
      <c r="HXO57" s="10"/>
      <c r="HXP57" s="10"/>
      <c r="HXQ57" s="10"/>
      <c r="HXR57" s="10"/>
      <c r="HXS57" s="10"/>
      <c r="HXT57" s="10"/>
      <c r="HXU57" s="10"/>
      <c r="HXV57" s="10"/>
      <c r="HXW57" s="10"/>
      <c r="HXX57" s="10"/>
      <c r="HXY57" s="10"/>
      <c r="HXZ57" s="10"/>
      <c r="HYA57" s="10"/>
      <c r="HYB57" s="10"/>
      <c r="HYC57" s="10"/>
      <c r="HYD57" s="10"/>
      <c r="HYE57" s="10"/>
      <c r="HYF57" s="10"/>
      <c r="HYG57" s="10"/>
      <c r="HYH57" s="10"/>
      <c r="HYI57" s="10"/>
      <c r="HYJ57" s="10"/>
      <c r="HYK57" s="10"/>
      <c r="HYL57" s="10"/>
      <c r="HYM57" s="10"/>
      <c r="HYN57" s="10"/>
      <c r="HYO57" s="10"/>
      <c r="HYP57" s="10"/>
      <c r="HYQ57" s="10"/>
      <c r="HYR57" s="10"/>
      <c r="HYS57" s="10"/>
      <c r="HYT57" s="10"/>
      <c r="HYU57" s="10"/>
      <c r="HYV57" s="10"/>
      <c r="HYW57" s="10"/>
      <c r="HYX57" s="10"/>
      <c r="HYY57" s="10"/>
      <c r="HYZ57" s="10"/>
      <c r="HZA57" s="10"/>
      <c r="HZB57" s="10"/>
      <c r="HZC57" s="10"/>
      <c r="HZD57" s="10"/>
      <c r="HZE57" s="10"/>
      <c r="HZF57" s="10"/>
      <c r="HZG57" s="10"/>
      <c r="HZH57" s="10"/>
      <c r="HZI57" s="10"/>
      <c r="HZJ57" s="10"/>
      <c r="HZK57" s="10"/>
      <c r="HZL57" s="10"/>
      <c r="HZM57" s="10"/>
      <c r="HZN57" s="10"/>
      <c r="HZO57" s="10"/>
      <c r="HZP57" s="10"/>
      <c r="HZQ57" s="10"/>
      <c r="HZR57" s="10"/>
      <c r="HZS57" s="10"/>
      <c r="HZT57" s="10"/>
      <c r="HZU57" s="10"/>
      <c r="HZV57" s="10"/>
      <c r="HZW57" s="10"/>
      <c r="HZX57" s="10"/>
      <c r="HZY57" s="10"/>
      <c r="HZZ57" s="10"/>
      <c r="IAA57" s="10"/>
      <c r="IAB57" s="10"/>
      <c r="IAC57" s="10"/>
      <c r="IAD57" s="10"/>
      <c r="IAE57" s="10"/>
      <c r="IAF57" s="10"/>
      <c r="IAG57" s="10"/>
      <c r="IAH57" s="10"/>
      <c r="IAI57" s="10"/>
      <c r="IAJ57" s="10"/>
      <c r="IAK57" s="10"/>
      <c r="IAL57" s="10"/>
      <c r="IAM57" s="10"/>
      <c r="IAN57" s="10"/>
      <c r="IAO57" s="10"/>
      <c r="IAP57" s="10"/>
      <c r="IAQ57" s="10"/>
      <c r="IAR57" s="10"/>
      <c r="IAS57" s="10"/>
      <c r="IAT57" s="10"/>
      <c r="IAU57" s="10"/>
      <c r="IAV57" s="10"/>
      <c r="IAW57" s="10"/>
      <c r="IAX57" s="10"/>
      <c r="IAY57" s="10"/>
      <c r="IAZ57" s="10"/>
      <c r="IBA57" s="10"/>
      <c r="IBB57" s="10"/>
      <c r="IBC57" s="10"/>
      <c r="IBD57" s="10"/>
      <c r="IBE57" s="10"/>
      <c r="IBF57" s="10"/>
      <c r="IBG57" s="10"/>
      <c r="IBH57" s="10"/>
      <c r="IBI57" s="10"/>
      <c r="IBJ57" s="10"/>
      <c r="IBK57" s="10"/>
      <c r="IBL57" s="10"/>
      <c r="IBM57" s="10"/>
      <c r="IBN57" s="10"/>
      <c r="IBO57" s="10"/>
      <c r="IBP57" s="10"/>
      <c r="IBQ57" s="10"/>
      <c r="IBR57" s="10"/>
      <c r="IBS57" s="10"/>
      <c r="IBT57" s="10"/>
      <c r="IBU57" s="10"/>
      <c r="IBV57" s="10"/>
      <c r="IBW57" s="10"/>
      <c r="IBX57" s="10"/>
      <c r="IBY57" s="10"/>
      <c r="IBZ57" s="10"/>
      <c r="ICA57" s="10"/>
      <c r="ICB57" s="10"/>
      <c r="ICC57" s="10"/>
      <c r="ICD57" s="10"/>
      <c r="ICE57" s="10"/>
      <c r="ICF57" s="10"/>
      <c r="ICG57" s="10"/>
      <c r="ICH57" s="10"/>
      <c r="ICI57" s="10"/>
      <c r="ICJ57" s="10"/>
      <c r="ICK57" s="10"/>
      <c r="ICL57" s="10"/>
      <c r="ICM57" s="10"/>
      <c r="ICN57" s="10"/>
      <c r="ICO57" s="10"/>
      <c r="ICP57" s="10"/>
      <c r="ICQ57" s="10"/>
      <c r="ICR57" s="10"/>
      <c r="ICS57" s="10"/>
      <c r="ICT57" s="10"/>
      <c r="ICU57" s="10"/>
      <c r="ICV57" s="10"/>
      <c r="ICW57" s="10"/>
      <c r="ICX57" s="10"/>
      <c r="ICY57" s="10"/>
      <c r="ICZ57" s="10"/>
      <c r="IDA57" s="10"/>
      <c r="IDB57" s="10"/>
      <c r="IDC57" s="10"/>
      <c r="IDD57" s="10"/>
      <c r="IDE57" s="10"/>
      <c r="IDF57" s="10"/>
      <c r="IDG57" s="10"/>
      <c r="IDH57" s="10"/>
      <c r="IDI57" s="10"/>
      <c r="IDJ57" s="10"/>
      <c r="IDK57" s="10"/>
      <c r="IDL57" s="10"/>
      <c r="IDM57" s="10"/>
      <c r="IDN57" s="10"/>
      <c r="IDO57" s="10"/>
      <c r="IDP57" s="10"/>
      <c r="IDQ57" s="10"/>
      <c r="IDR57" s="10"/>
      <c r="IDS57" s="10"/>
      <c r="IDT57" s="10"/>
      <c r="IDU57" s="10"/>
      <c r="IDV57" s="10"/>
      <c r="IDW57" s="10"/>
      <c r="IDX57" s="10"/>
      <c r="IDY57" s="10"/>
      <c r="IDZ57" s="10"/>
      <c r="IEA57" s="10"/>
      <c r="IEB57" s="10"/>
      <c r="IEC57" s="10"/>
      <c r="IED57" s="10"/>
      <c r="IEE57" s="10"/>
      <c r="IEF57" s="10"/>
      <c r="IEG57" s="10"/>
      <c r="IEH57" s="10"/>
      <c r="IEI57" s="10"/>
      <c r="IEJ57" s="10"/>
      <c r="IEK57" s="10"/>
      <c r="IEL57" s="10"/>
      <c r="IEM57" s="10"/>
      <c r="IEN57" s="10"/>
      <c r="IEO57" s="10"/>
      <c r="IEP57" s="10"/>
      <c r="IEQ57" s="10"/>
      <c r="IER57" s="10"/>
      <c r="IES57" s="10"/>
      <c r="IET57" s="10"/>
      <c r="IEU57" s="10"/>
      <c r="IEV57" s="10"/>
      <c r="IEW57" s="10"/>
      <c r="IEX57" s="10"/>
      <c r="IEY57" s="10"/>
      <c r="IEZ57" s="10"/>
      <c r="IFA57" s="10"/>
      <c r="IFB57" s="10"/>
      <c r="IFC57" s="10"/>
      <c r="IFD57" s="10"/>
      <c r="IFE57" s="10"/>
      <c r="IFF57" s="10"/>
      <c r="IFG57" s="10"/>
      <c r="IFH57" s="10"/>
      <c r="IFI57" s="10"/>
      <c r="IFJ57" s="10"/>
      <c r="IFK57" s="10"/>
      <c r="IFL57" s="10"/>
      <c r="IFM57" s="10"/>
      <c r="IFN57" s="10"/>
      <c r="IFO57" s="10"/>
      <c r="IFP57" s="10"/>
      <c r="IFQ57" s="10"/>
      <c r="IFR57" s="10"/>
      <c r="IFS57" s="10"/>
      <c r="IFT57" s="10"/>
      <c r="IFU57" s="10"/>
      <c r="IFV57" s="10"/>
      <c r="IFW57" s="10"/>
      <c r="IFX57" s="10"/>
      <c r="IFY57" s="10"/>
      <c r="IFZ57" s="10"/>
      <c r="IGA57" s="10"/>
      <c r="IGB57" s="10"/>
      <c r="IGC57" s="10"/>
      <c r="IGD57" s="10"/>
      <c r="IGE57" s="10"/>
      <c r="IGF57" s="10"/>
      <c r="IGG57" s="10"/>
      <c r="IGH57" s="10"/>
      <c r="IGI57" s="10"/>
      <c r="IGJ57" s="10"/>
      <c r="IGK57" s="10"/>
      <c r="IGL57" s="10"/>
      <c r="IGM57" s="10"/>
      <c r="IGN57" s="10"/>
      <c r="IGO57" s="10"/>
      <c r="IGP57" s="10"/>
      <c r="IGQ57" s="10"/>
      <c r="IGR57" s="10"/>
      <c r="IGS57" s="10"/>
      <c r="IGT57" s="10"/>
      <c r="IGU57" s="10"/>
      <c r="IGV57" s="10"/>
      <c r="IGW57" s="10"/>
      <c r="IGX57" s="10"/>
      <c r="IGY57" s="10"/>
      <c r="IGZ57" s="10"/>
      <c r="IHA57" s="10"/>
      <c r="IHB57" s="10"/>
      <c r="IHC57" s="10"/>
      <c r="IHD57" s="10"/>
      <c r="IHE57" s="10"/>
      <c r="IHF57" s="10"/>
      <c r="IHG57" s="10"/>
      <c r="IHH57" s="10"/>
      <c r="IHI57" s="10"/>
      <c r="IHJ57" s="10"/>
      <c r="IHK57" s="10"/>
      <c r="IHL57" s="10"/>
      <c r="IHM57" s="10"/>
      <c r="IHN57" s="10"/>
      <c r="IHO57" s="10"/>
      <c r="IHP57" s="10"/>
      <c r="IHQ57" s="10"/>
      <c r="IHR57" s="10"/>
      <c r="IHS57" s="10"/>
      <c r="IHT57" s="10"/>
      <c r="IHU57" s="10"/>
      <c r="IHV57" s="10"/>
      <c r="IHW57" s="10"/>
      <c r="IHX57" s="10"/>
      <c r="IHY57" s="10"/>
      <c r="IHZ57" s="10"/>
      <c r="IIA57" s="10"/>
      <c r="IIB57" s="10"/>
      <c r="IIC57" s="10"/>
      <c r="IID57" s="10"/>
      <c r="IIE57" s="10"/>
      <c r="IIF57" s="10"/>
      <c r="IIG57" s="10"/>
      <c r="IIH57" s="10"/>
      <c r="III57" s="10"/>
      <c r="IIJ57" s="10"/>
      <c r="IIK57" s="10"/>
      <c r="IIL57" s="10"/>
      <c r="IIM57" s="10"/>
      <c r="IIN57" s="10"/>
      <c r="IIO57" s="10"/>
      <c r="IIP57" s="10"/>
      <c r="IIQ57" s="10"/>
      <c r="IIR57" s="10"/>
      <c r="IIS57" s="10"/>
      <c r="IIT57" s="10"/>
      <c r="IIU57" s="10"/>
      <c r="IIV57" s="10"/>
      <c r="IIW57" s="10"/>
      <c r="IIX57" s="10"/>
      <c r="IIY57" s="10"/>
      <c r="IIZ57" s="10"/>
      <c r="IJA57" s="10"/>
      <c r="IJB57" s="10"/>
      <c r="IJC57" s="10"/>
      <c r="IJD57" s="10"/>
      <c r="IJE57" s="10"/>
      <c r="IJF57" s="10"/>
      <c r="IJG57" s="10"/>
      <c r="IJH57" s="10"/>
      <c r="IJI57" s="10"/>
      <c r="IJJ57" s="10"/>
      <c r="IJK57" s="10"/>
      <c r="IJL57" s="10"/>
      <c r="IJM57" s="10"/>
      <c r="IJN57" s="10"/>
      <c r="IJO57" s="10"/>
      <c r="IJP57" s="10"/>
      <c r="IJQ57" s="10"/>
      <c r="IJR57" s="10"/>
      <c r="IJS57" s="10"/>
      <c r="IJT57" s="10"/>
      <c r="IJU57" s="10"/>
      <c r="IJV57" s="10"/>
      <c r="IJW57" s="10"/>
      <c r="IJX57" s="10"/>
      <c r="IJY57" s="10"/>
      <c r="IJZ57" s="10"/>
      <c r="IKA57" s="10"/>
      <c r="IKB57" s="10"/>
      <c r="IKC57" s="10"/>
      <c r="IKD57" s="10"/>
      <c r="IKE57" s="10"/>
      <c r="IKF57" s="10"/>
      <c r="IKG57" s="10"/>
      <c r="IKH57" s="10"/>
      <c r="IKI57" s="10"/>
      <c r="IKJ57" s="10"/>
      <c r="IKK57" s="10"/>
      <c r="IKL57" s="10"/>
      <c r="IKM57" s="10"/>
      <c r="IKN57" s="10"/>
      <c r="IKO57" s="10"/>
      <c r="IKP57" s="10"/>
      <c r="IKQ57" s="10"/>
      <c r="IKR57" s="10"/>
      <c r="IKS57" s="10"/>
      <c r="IKT57" s="10"/>
      <c r="IKU57" s="10"/>
      <c r="IKV57" s="10"/>
      <c r="IKW57" s="10"/>
      <c r="IKX57" s="10"/>
      <c r="IKY57" s="10"/>
      <c r="IKZ57" s="10"/>
      <c r="ILA57" s="10"/>
      <c r="ILB57" s="10"/>
      <c r="ILC57" s="10"/>
      <c r="ILD57" s="10"/>
      <c r="ILE57" s="10"/>
      <c r="ILF57" s="10"/>
      <c r="ILG57" s="10"/>
      <c r="ILH57" s="10"/>
      <c r="ILI57" s="10"/>
      <c r="ILJ57" s="10"/>
      <c r="ILK57" s="10"/>
      <c r="ILL57" s="10"/>
      <c r="ILM57" s="10"/>
      <c r="ILN57" s="10"/>
      <c r="ILO57" s="10"/>
      <c r="ILP57" s="10"/>
      <c r="ILQ57" s="10"/>
      <c r="ILR57" s="10"/>
      <c r="ILS57" s="10"/>
      <c r="ILT57" s="10"/>
      <c r="ILU57" s="10"/>
      <c r="ILV57" s="10"/>
      <c r="ILW57" s="10"/>
      <c r="ILX57" s="10"/>
      <c r="ILY57" s="10"/>
      <c r="ILZ57" s="10"/>
      <c r="IMA57" s="10"/>
      <c r="IMB57" s="10"/>
      <c r="IMC57" s="10"/>
      <c r="IMD57" s="10"/>
      <c r="IME57" s="10"/>
      <c r="IMF57" s="10"/>
      <c r="IMG57" s="10"/>
      <c r="IMH57" s="10"/>
      <c r="IMI57" s="10"/>
      <c r="IMJ57" s="10"/>
      <c r="IMK57" s="10"/>
      <c r="IML57" s="10"/>
      <c r="IMM57" s="10"/>
      <c r="IMN57" s="10"/>
      <c r="IMO57" s="10"/>
      <c r="IMP57" s="10"/>
      <c r="IMQ57" s="10"/>
      <c r="IMR57" s="10"/>
      <c r="IMS57" s="10"/>
      <c r="IMT57" s="10"/>
      <c r="IMU57" s="10"/>
      <c r="IMV57" s="10"/>
      <c r="IMW57" s="10"/>
      <c r="IMX57" s="10"/>
      <c r="IMY57" s="10"/>
      <c r="IMZ57" s="10"/>
      <c r="INA57" s="10"/>
      <c r="INB57" s="10"/>
      <c r="INC57" s="10"/>
      <c r="IND57" s="10"/>
      <c r="INE57" s="10"/>
      <c r="INF57" s="10"/>
      <c r="ING57" s="10"/>
      <c r="INH57" s="10"/>
      <c r="INI57" s="10"/>
      <c r="INJ57" s="10"/>
      <c r="INK57" s="10"/>
      <c r="INL57" s="10"/>
      <c r="INM57" s="10"/>
      <c r="INN57" s="10"/>
      <c r="INO57" s="10"/>
      <c r="INP57" s="10"/>
      <c r="INQ57" s="10"/>
      <c r="INR57" s="10"/>
      <c r="INS57" s="10"/>
      <c r="INT57" s="10"/>
      <c r="INU57" s="10"/>
      <c r="INV57" s="10"/>
      <c r="INW57" s="10"/>
      <c r="INX57" s="10"/>
      <c r="INY57" s="10"/>
      <c r="INZ57" s="10"/>
      <c r="IOA57" s="10"/>
      <c r="IOB57" s="10"/>
      <c r="IOC57" s="10"/>
      <c r="IOD57" s="10"/>
      <c r="IOE57" s="10"/>
      <c r="IOF57" s="10"/>
      <c r="IOG57" s="10"/>
      <c r="IOH57" s="10"/>
      <c r="IOI57" s="10"/>
      <c r="IOJ57" s="10"/>
      <c r="IOK57" s="10"/>
      <c r="IOL57" s="10"/>
      <c r="IOM57" s="10"/>
      <c r="ION57" s="10"/>
      <c r="IOO57" s="10"/>
      <c r="IOP57" s="10"/>
      <c r="IOQ57" s="10"/>
      <c r="IOR57" s="10"/>
      <c r="IOS57" s="10"/>
      <c r="IOT57" s="10"/>
      <c r="IOU57" s="10"/>
      <c r="IOV57" s="10"/>
      <c r="IOW57" s="10"/>
      <c r="IOX57" s="10"/>
      <c r="IOY57" s="10"/>
      <c r="IOZ57" s="10"/>
      <c r="IPA57" s="10"/>
      <c r="IPB57" s="10"/>
      <c r="IPC57" s="10"/>
      <c r="IPD57" s="10"/>
      <c r="IPE57" s="10"/>
      <c r="IPF57" s="10"/>
      <c r="IPG57" s="10"/>
      <c r="IPH57" s="10"/>
      <c r="IPI57" s="10"/>
      <c r="IPJ57" s="10"/>
      <c r="IPK57" s="10"/>
      <c r="IPL57" s="10"/>
      <c r="IPM57" s="10"/>
      <c r="IPN57" s="10"/>
      <c r="IPO57" s="10"/>
      <c r="IPP57" s="10"/>
      <c r="IPQ57" s="10"/>
      <c r="IPR57" s="10"/>
      <c r="IPS57" s="10"/>
      <c r="IPT57" s="10"/>
      <c r="IPU57" s="10"/>
      <c r="IPV57" s="10"/>
      <c r="IPW57" s="10"/>
      <c r="IPX57" s="10"/>
      <c r="IPY57" s="10"/>
      <c r="IPZ57" s="10"/>
      <c r="IQA57" s="10"/>
      <c r="IQB57" s="10"/>
      <c r="IQC57" s="10"/>
      <c r="IQD57" s="10"/>
      <c r="IQE57" s="10"/>
      <c r="IQF57" s="10"/>
      <c r="IQG57" s="10"/>
      <c r="IQH57" s="10"/>
      <c r="IQI57" s="10"/>
      <c r="IQJ57" s="10"/>
      <c r="IQK57" s="10"/>
      <c r="IQL57" s="10"/>
      <c r="IQM57" s="10"/>
      <c r="IQN57" s="10"/>
      <c r="IQO57" s="10"/>
      <c r="IQP57" s="10"/>
      <c r="IQQ57" s="10"/>
      <c r="IQR57" s="10"/>
      <c r="IQS57" s="10"/>
      <c r="IQT57" s="10"/>
      <c r="IQU57" s="10"/>
      <c r="IQV57" s="10"/>
      <c r="IQW57" s="10"/>
      <c r="IQX57" s="10"/>
      <c r="IQY57" s="10"/>
      <c r="IQZ57" s="10"/>
      <c r="IRA57" s="10"/>
      <c r="IRB57" s="10"/>
      <c r="IRC57" s="10"/>
      <c r="IRD57" s="10"/>
      <c r="IRE57" s="10"/>
      <c r="IRF57" s="10"/>
      <c r="IRG57" s="10"/>
      <c r="IRH57" s="10"/>
      <c r="IRI57" s="10"/>
      <c r="IRJ57" s="10"/>
      <c r="IRK57" s="10"/>
      <c r="IRL57" s="10"/>
      <c r="IRM57" s="10"/>
      <c r="IRN57" s="10"/>
      <c r="IRO57" s="10"/>
      <c r="IRP57" s="10"/>
      <c r="IRQ57" s="10"/>
      <c r="IRR57" s="10"/>
      <c r="IRS57" s="10"/>
      <c r="IRT57" s="10"/>
      <c r="IRU57" s="10"/>
      <c r="IRV57" s="10"/>
      <c r="IRW57" s="10"/>
      <c r="IRX57" s="10"/>
      <c r="IRY57" s="10"/>
      <c r="IRZ57" s="10"/>
      <c r="ISA57" s="10"/>
      <c r="ISB57" s="10"/>
      <c r="ISC57" s="10"/>
      <c r="ISD57" s="10"/>
      <c r="ISE57" s="10"/>
      <c r="ISF57" s="10"/>
      <c r="ISG57" s="10"/>
      <c r="ISH57" s="10"/>
      <c r="ISI57" s="10"/>
      <c r="ISJ57" s="10"/>
      <c r="ISK57" s="10"/>
      <c r="ISL57" s="10"/>
      <c r="ISM57" s="10"/>
      <c r="ISN57" s="10"/>
      <c r="ISO57" s="10"/>
      <c r="ISP57" s="10"/>
      <c r="ISQ57" s="10"/>
      <c r="ISR57" s="10"/>
      <c r="ISS57" s="10"/>
      <c r="IST57" s="10"/>
      <c r="ISU57" s="10"/>
      <c r="ISV57" s="10"/>
      <c r="ISW57" s="10"/>
      <c r="ISX57" s="10"/>
      <c r="ISY57" s="10"/>
      <c r="ISZ57" s="10"/>
      <c r="ITA57" s="10"/>
      <c r="ITB57" s="10"/>
      <c r="ITC57" s="10"/>
      <c r="ITD57" s="10"/>
      <c r="ITE57" s="10"/>
      <c r="ITF57" s="10"/>
      <c r="ITG57" s="10"/>
      <c r="ITH57" s="10"/>
      <c r="ITI57" s="10"/>
      <c r="ITJ57" s="10"/>
      <c r="ITK57" s="10"/>
      <c r="ITL57" s="10"/>
      <c r="ITM57" s="10"/>
      <c r="ITN57" s="10"/>
      <c r="ITO57" s="10"/>
      <c r="ITP57" s="10"/>
      <c r="ITQ57" s="10"/>
      <c r="ITR57" s="10"/>
      <c r="ITS57" s="10"/>
      <c r="ITT57" s="10"/>
      <c r="ITU57" s="10"/>
      <c r="ITV57" s="10"/>
      <c r="ITW57" s="10"/>
      <c r="ITX57" s="10"/>
      <c r="ITY57" s="10"/>
      <c r="ITZ57" s="10"/>
      <c r="IUA57" s="10"/>
      <c r="IUB57" s="10"/>
      <c r="IUC57" s="10"/>
      <c r="IUD57" s="10"/>
      <c r="IUE57" s="10"/>
      <c r="IUF57" s="10"/>
      <c r="IUG57" s="10"/>
      <c r="IUH57" s="10"/>
      <c r="IUI57" s="10"/>
      <c r="IUJ57" s="10"/>
      <c r="IUK57" s="10"/>
      <c r="IUL57" s="10"/>
      <c r="IUM57" s="10"/>
      <c r="IUN57" s="10"/>
      <c r="IUO57" s="10"/>
      <c r="IUP57" s="10"/>
      <c r="IUQ57" s="10"/>
      <c r="IUR57" s="10"/>
      <c r="IUS57" s="10"/>
      <c r="IUT57" s="10"/>
      <c r="IUU57" s="10"/>
      <c r="IUV57" s="10"/>
      <c r="IUW57" s="10"/>
      <c r="IUX57" s="10"/>
      <c r="IUY57" s="10"/>
      <c r="IUZ57" s="10"/>
      <c r="IVA57" s="10"/>
      <c r="IVB57" s="10"/>
      <c r="IVC57" s="10"/>
      <c r="IVD57" s="10"/>
      <c r="IVE57" s="10"/>
      <c r="IVF57" s="10"/>
      <c r="IVG57" s="10"/>
      <c r="IVH57" s="10"/>
      <c r="IVI57" s="10"/>
      <c r="IVJ57" s="10"/>
      <c r="IVK57" s="10"/>
      <c r="IVL57" s="10"/>
      <c r="IVM57" s="10"/>
      <c r="IVN57" s="10"/>
      <c r="IVO57" s="10"/>
      <c r="IVP57" s="10"/>
      <c r="IVQ57" s="10"/>
      <c r="IVR57" s="10"/>
      <c r="IVS57" s="10"/>
      <c r="IVT57" s="10"/>
      <c r="IVU57" s="10"/>
      <c r="IVV57" s="10"/>
      <c r="IVW57" s="10"/>
      <c r="IVX57" s="10"/>
      <c r="IVY57" s="10"/>
      <c r="IVZ57" s="10"/>
      <c r="IWA57" s="10"/>
      <c r="IWB57" s="10"/>
      <c r="IWC57" s="10"/>
      <c r="IWD57" s="10"/>
      <c r="IWE57" s="10"/>
      <c r="IWF57" s="10"/>
      <c r="IWG57" s="10"/>
      <c r="IWH57" s="10"/>
      <c r="IWI57" s="10"/>
      <c r="IWJ57" s="10"/>
      <c r="IWK57" s="10"/>
      <c r="IWL57" s="10"/>
      <c r="IWM57" s="10"/>
      <c r="IWN57" s="10"/>
      <c r="IWO57" s="10"/>
      <c r="IWP57" s="10"/>
      <c r="IWQ57" s="10"/>
      <c r="IWR57" s="10"/>
      <c r="IWS57" s="10"/>
      <c r="IWT57" s="10"/>
      <c r="IWU57" s="10"/>
      <c r="IWV57" s="10"/>
      <c r="IWW57" s="10"/>
      <c r="IWX57" s="10"/>
      <c r="IWY57" s="10"/>
      <c r="IWZ57" s="10"/>
      <c r="IXA57" s="10"/>
      <c r="IXB57" s="10"/>
      <c r="IXC57" s="10"/>
      <c r="IXD57" s="10"/>
      <c r="IXE57" s="10"/>
      <c r="IXF57" s="10"/>
      <c r="IXG57" s="10"/>
      <c r="IXH57" s="10"/>
      <c r="IXI57" s="10"/>
      <c r="IXJ57" s="10"/>
      <c r="IXK57" s="10"/>
      <c r="IXL57" s="10"/>
      <c r="IXM57" s="10"/>
      <c r="IXN57" s="10"/>
      <c r="IXO57" s="10"/>
      <c r="IXP57" s="10"/>
      <c r="IXQ57" s="10"/>
      <c r="IXR57" s="10"/>
      <c r="IXS57" s="10"/>
      <c r="IXT57" s="10"/>
      <c r="IXU57" s="10"/>
      <c r="IXV57" s="10"/>
      <c r="IXW57" s="10"/>
      <c r="IXX57" s="10"/>
      <c r="IXY57" s="10"/>
      <c r="IXZ57" s="10"/>
      <c r="IYA57" s="10"/>
      <c r="IYB57" s="10"/>
      <c r="IYC57" s="10"/>
      <c r="IYD57" s="10"/>
      <c r="IYE57" s="10"/>
      <c r="IYF57" s="10"/>
      <c r="IYG57" s="10"/>
      <c r="IYH57" s="10"/>
      <c r="IYI57" s="10"/>
      <c r="IYJ57" s="10"/>
      <c r="IYK57" s="10"/>
      <c r="IYL57" s="10"/>
      <c r="IYM57" s="10"/>
      <c r="IYN57" s="10"/>
      <c r="IYO57" s="10"/>
      <c r="IYP57" s="10"/>
      <c r="IYQ57" s="10"/>
      <c r="IYR57" s="10"/>
      <c r="IYS57" s="10"/>
      <c r="IYT57" s="10"/>
      <c r="IYU57" s="10"/>
      <c r="IYV57" s="10"/>
      <c r="IYW57" s="10"/>
      <c r="IYX57" s="10"/>
      <c r="IYY57" s="10"/>
      <c r="IYZ57" s="10"/>
      <c r="IZA57" s="10"/>
      <c r="IZB57" s="10"/>
      <c r="IZC57" s="10"/>
      <c r="IZD57" s="10"/>
      <c r="IZE57" s="10"/>
      <c r="IZF57" s="10"/>
      <c r="IZG57" s="10"/>
      <c r="IZH57" s="10"/>
      <c r="IZI57" s="10"/>
      <c r="IZJ57" s="10"/>
      <c r="IZK57" s="10"/>
      <c r="IZL57" s="10"/>
      <c r="IZM57" s="10"/>
      <c r="IZN57" s="10"/>
      <c r="IZO57" s="10"/>
      <c r="IZP57" s="10"/>
      <c r="IZQ57" s="10"/>
      <c r="IZR57" s="10"/>
      <c r="IZS57" s="10"/>
      <c r="IZT57" s="10"/>
      <c r="IZU57" s="10"/>
      <c r="IZV57" s="10"/>
      <c r="IZW57" s="10"/>
      <c r="IZX57" s="10"/>
      <c r="IZY57" s="10"/>
      <c r="IZZ57" s="10"/>
      <c r="JAA57" s="10"/>
      <c r="JAB57" s="10"/>
      <c r="JAC57" s="10"/>
      <c r="JAD57" s="10"/>
      <c r="JAE57" s="10"/>
      <c r="JAF57" s="10"/>
      <c r="JAG57" s="10"/>
      <c r="JAH57" s="10"/>
      <c r="JAI57" s="10"/>
      <c r="JAJ57" s="10"/>
      <c r="JAK57" s="10"/>
      <c r="JAL57" s="10"/>
      <c r="JAM57" s="10"/>
      <c r="JAN57" s="10"/>
      <c r="JAO57" s="10"/>
      <c r="JAP57" s="10"/>
      <c r="JAQ57" s="10"/>
      <c r="JAR57" s="10"/>
      <c r="JAS57" s="10"/>
      <c r="JAT57" s="10"/>
      <c r="JAU57" s="10"/>
      <c r="JAV57" s="10"/>
      <c r="JAW57" s="10"/>
      <c r="JAX57" s="10"/>
      <c r="JAY57" s="10"/>
      <c r="JAZ57" s="10"/>
      <c r="JBA57" s="10"/>
      <c r="JBB57" s="10"/>
      <c r="JBC57" s="10"/>
      <c r="JBD57" s="10"/>
      <c r="JBE57" s="10"/>
      <c r="JBF57" s="10"/>
      <c r="JBG57" s="10"/>
      <c r="JBH57" s="10"/>
      <c r="JBI57" s="10"/>
      <c r="JBJ57" s="10"/>
      <c r="JBK57" s="10"/>
      <c r="JBL57" s="10"/>
      <c r="JBM57" s="10"/>
      <c r="JBN57" s="10"/>
      <c r="JBO57" s="10"/>
      <c r="JBP57" s="10"/>
      <c r="JBQ57" s="10"/>
      <c r="JBR57" s="10"/>
      <c r="JBS57" s="10"/>
      <c r="JBT57" s="10"/>
      <c r="JBU57" s="10"/>
      <c r="JBV57" s="10"/>
      <c r="JBW57" s="10"/>
      <c r="JBX57" s="10"/>
      <c r="JBY57" s="10"/>
      <c r="JBZ57" s="10"/>
      <c r="JCA57" s="10"/>
      <c r="JCB57" s="10"/>
      <c r="JCC57" s="10"/>
      <c r="JCD57" s="10"/>
      <c r="JCE57" s="10"/>
      <c r="JCF57" s="10"/>
      <c r="JCG57" s="10"/>
      <c r="JCH57" s="10"/>
      <c r="JCI57" s="10"/>
      <c r="JCJ57" s="10"/>
      <c r="JCK57" s="10"/>
      <c r="JCL57" s="10"/>
      <c r="JCM57" s="10"/>
      <c r="JCN57" s="10"/>
      <c r="JCO57" s="10"/>
      <c r="JCP57" s="10"/>
      <c r="JCQ57" s="10"/>
      <c r="JCR57" s="10"/>
      <c r="JCS57" s="10"/>
      <c r="JCT57" s="10"/>
      <c r="JCU57" s="10"/>
      <c r="JCV57" s="10"/>
      <c r="JCW57" s="10"/>
      <c r="JCX57" s="10"/>
      <c r="JCY57" s="10"/>
      <c r="JCZ57" s="10"/>
      <c r="JDA57" s="10"/>
      <c r="JDB57" s="10"/>
      <c r="JDC57" s="10"/>
      <c r="JDD57" s="10"/>
      <c r="JDE57" s="10"/>
      <c r="JDF57" s="10"/>
      <c r="JDG57" s="10"/>
      <c r="JDH57" s="10"/>
      <c r="JDI57" s="10"/>
      <c r="JDJ57" s="10"/>
      <c r="JDK57" s="10"/>
      <c r="JDL57" s="10"/>
      <c r="JDM57" s="10"/>
      <c r="JDN57" s="10"/>
      <c r="JDO57" s="10"/>
      <c r="JDP57" s="10"/>
      <c r="JDQ57" s="10"/>
      <c r="JDR57" s="10"/>
      <c r="JDS57" s="10"/>
      <c r="JDT57" s="10"/>
      <c r="JDU57" s="10"/>
      <c r="JDV57" s="10"/>
      <c r="JDW57" s="10"/>
      <c r="JDX57" s="10"/>
      <c r="JDY57" s="10"/>
      <c r="JDZ57" s="10"/>
      <c r="JEA57" s="10"/>
      <c r="JEB57" s="10"/>
      <c r="JEC57" s="10"/>
      <c r="JED57" s="10"/>
      <c r="JEE57" s="10"/>
      <c r="JEF57" s="10"/>
      <c r="JEG57" s="10"/>
      <c r="JEH57" s="10"/>
      <c r="JEI57" s="10"/>
      <c r="JEJ57" s="10"/>
      <c r="JEK57" s="10"/>
      <c r="JEL57" s="10"/>
      <c r="JEM57" s="10"/>
      <c r="JEN57" s="10"/>
      <c r="JEO57" s="10"/>
      <c r="JEP57" s="10"/>
      <c r="JEQ57" s="10"/>
      <c r="JER57" s="10"/>
      <c r="JES57" s="10"/>
      <c r="JET57" s="10"/>
      <c r="JEU57" s="10"/>
      <c r="JEV57" s="10"/>
      <c r="JEW57" s="10"/>
      <c r="JEX57" s="10"/>
      <c r="JEY57" s="10"/>
      <c r="JEZ57" s="10"/>
      <c r="JFA57" s="10"/>
      <c r="JFB57" s="10"/>
      <c r="JFC57" s="10"/>
      <c r="JFD57" s="10"/>
      <c r="JFE57" s="10"/>
      <c r="JFF57" s="10"/>
      <c r="JFG57" s="10"/>
      <c r="JFH57" s="10"/>
      <c r="JFI57" s="10"/>
      <c r="JFJ57" s="10"/>
      <c r="JFK57" s="10"/>
      <c r="JFL57" s="10"/>
      <c r="JFM57" s="10"/>
      <c r="JFN57" s="10"/>
      <c r="JFO57" s="10"/>
      <c r="JFP57" s="10"/>
      <c r="JFQ57" s="10"/>
      <c r="JFR57" s="10"/>
      <c r="JFS57" s="10"/>
      <c r="JFT57" s="10"/>
      <c r="JFU57" s="10"/>
      <c r="JFV57" s="10"/>
      <c r="JFW57" s="10"/>
      <c r="JFX57" s="10"/>
      <c r="JFY57" s="10"/>
      <c r="JFZ57" s="10"/>
      <c r="JGA57" s="10"/>
      <c r="JGB57" s="10"/>
      <c r="JGC57" s="10"/>
      <c r="JGD57" s="10"/>
      <c r="JGE57" s="10"/>
      <c r="JGF57" s="10"/>
      <c r="JGG57" s="10"/>
      <c r="JGH57" s="10"/>
      <c r="JGI57" s="10"/>
      <c r="JGJ57" s="10"/>
      <c r="JGK57" s="10"/>
      <c r="JGL57" s="10"/>
      <c r="JGM57" s="10"/>
      <c r="JGN57" s="10"/>
      <c r="JGO57" s="10"/>
      <c r="JGP57" s="10"/>
      <c r="JGQ57" s="10"/>
      <c r="JGR57" s="10"/>
      <c r="JGS57" s="10"/>
      <c r="JGT57" s="10"/>
      <c r="JGU57" s="10"/>
      <c r="JGV57" s="10"/>
      <c r="JGW57" s="10"/>
      <c r="JGX57" s="10"/>
      <c r="JGY57" s="10"/>
      <c r="JGZ57" s="10"/>
      <c r="JHA57" s="10"/>
      <c r="JHB57" s="10"/>
      <c r="JHC57" s="10"/>
      <c r="JHD57" s="10"/>
      <c r="JHE57" s="10"/>
      <c r="JHF57" s="10"/>
      <c r="JHG57" s="10"/>
      <c r="JHH57" s="10"/>
      <c r="JHI57" s="10"/>
      <c r="JHJ57" s="10"/>
      <c r="JHK57" s="10"/>
      <c r="JHL57" s="10"/>
      <c r="JHM57" s="10"/>
      <c r="JHN57" s="10"/>
      <c r="JHO57" s="10"/>
      <c r="JHP57" s="10"/>
      <c r="JHQ57" s="10"/>
      <c r="JHR57" s="10"/>
      <c r="JHS57" s="10"/>
      <c r="JHT57" s="10"/>
      <c r="JHU57" s="10"/>
      <c r="JHV57" s="10"/>
      <c r="JHW57" s="10"/>
      <c r="JHX57" s="10"/>
      <c r="JHY57" s="10"/>
      <c r="JHZ57" s="10"/>
      <c r="JIA57" s="10"/>
      <c r="JIB57" s="10"/>
      <c r="JIC57" s="10"/>
      <c r="JID57" s="10"/>
      <c r="JIE57" s="10"/>
      <c r="JIF57" s="10"/>
      <c r="JIG57" s="10"/>
      <c r="JIH57" s="10"/>
      <c r="JII57" s="10"/>
      <c r="JIJ57" s="10"/>
      <c r="JIK57" s="10"/>
      <c r="JIL57" s="10"/>
      <c r="JIM57" s="10"/>
      <c r="JIN57" s="10"/>
      <c r="JIO57" s="10"/>
      <c r="JIP57" s="10"/>
      <c r="JIQ57" s="10"/>
      <c r="JIR57" s="10"/>
      <c r="JIS57" s="10"/>
      <c r="JIT57" s="10"/>
      <c r="JIU57" s="10"/>
      <c r="JIV57" s="10"/>
      <c r="JIW57" s="10"/>
      <c r="JIX57" s="10"/>
      <c r="JIY57" s="10"/>
      <c r="JIZ57" s="10"/>
      <c r="JJA57" s="10"/>
      <c r="JJB57" s="10"/>
      <c r="JJC57" s="10"/>
      <c r="JJD57" s="10"/>
      <c r="JJE57" s="10"/>
      <c r="JJF57" s="10"/>
      <c r="JJG57" s="10"/>
      <c r="JJH57" s="10"/>
      <c r="JJI57" s="10"/>
      <c r="JJJ57" s="10"/>
      <c r="JJK57" s="10"/>
      <c r="JJL57" s="10"/>
      <c r="JJM57" s="10"/>
      <c r="JJN57" s="10"/>
      <c r="JJO57" s="10"/>
      <c r="JJP57" s="10"/>
      <c r="JJQ57" s="10"/>
      <c r="JJR57" s="10"/>
      <c r="JJS57" s="10"/>
      <c r="JJT57" s="10"/>
      <c r="JJU57" s="10"/>
      <c r="JJV57" s="10"/>
      <c r="JJW57" s="10"/>
      <c r="JJX57" s="10"/>
      <c r="JJY57" s="10"/>
      <c r="JJZ57" s="10"/>
    </row>
    <row r="58" spans="1:7046" s="26" customFormat="1" ht="17" x14ac:dyDescent="0.2">
      <c r="A58" s="29" t="s">
        <v>96</v>
      </c>
      <c r="B58" s="15"/>
      <c r="C58" s="15"/>
      <c r="D58" s="15"/>
      <c r="E58" s="337"/>
      <c r="F58" s="15"/>
      <c r="G58" s="19"/>
      <c r="H58" s="332"/>
      <c r="I58" s="19"/>
      <c r="J58" s="509">
        <f>IF(P58='Tesla Valuation Inputs'!D58,P58,IF(_xlfn.NORM.INV(O58,P58,('Tesla Valuation Inputs'!D58-P58))&lt;'Tesla Valuation Inputs'!B58,'Tesla Valuation Inputs'!B58,IF(_xlfn.NORM.INV(O58,P58,('Tesla Valuation Inputs'!D58-P58))&gt;'Tesla Valuation Inputs'!E58,'Tesla Valuation Inputs'!E58,_xlfn.NORM.INV(O58,P58,('Tesla Valuation Inputs'!D58-P58)))))</f>
        <v>19</v>
      </c>
      <c r="K58" s="199"/>
      <c r="L58" s="27" t="s">
        <v>201</v>
      </c>
      <c r="M58" s="27" t="s">
        <v>200</v>
      </c>
      <c r="O58" s="52">
        <f t="shared" ca="1" si="2"/>
        <v>0.37596250507746221</v>
      </c>
      <c r="P58" s="335">
        <f>('Tesla Valuation Inputs'!D58-'Tesla Valuation Inputs'!C58)/2+'Tesla Valuation Inputs'!C58</f>
        <v>19</v>
      </c>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c r="DA58" s="10"/>
      <c r="DB58" s="10"/>
      <c r="DC58" s="10"/>
      <c r="DD58" s="10"/>
      <c r="DE58" s="10"/>
      <c r="DF58" s="10"/>
      <c r="DG58" s="10"/>
      <c r="DH58" s="10"/>
      <c r="DI58" s="10"/>
      <c r="DJ58" s="10"/>
      <c r="DK58" s="10"/>
      <c r="DL58" s="10"/>
      <c r="DM58" s="10"/>
      <c r="DN58" s="10"/>
      <c r="DO58" s="10"/>
      <c r="DP58" s="10"/>
      <c r="DQ58" s="10"/>
      <c r="DR58" s="10"/>
      <c r="DS58" s="10"/>
      <c r="DT58" s="10"/>
      <c r="DU58" s="10"/>
      <c r="DV58" s="10"/>
      <c r="DW58" s="10"/>
      <c r="DX58" s="10"/>
      <c r="DY58" s="10"/>
      <c r="DZ58" s="10"/>
      <c r="EA58" s="10"/>
      <c r="EB58" s="10"/>
      <c r="EC58" s="10"/>
      <c r="ED58" s="10"/>
      <c r="EE58" s="10"/>
      <c r="EF58" s="10"/>
      <c r="EG58" s="10"/>
      <c r="EH58" s="10"/>
      <c r="EI58" s="10"/>
      <c r="EJ58" s="10"/>
      <c r="EK58" s="10"/>
      <c r="EL58" s="10"/>
      <c r="EM58" s="10"/>
      <c r="EN58" s="10"/>
      <c r="EO58" s="10"/>
      <c r="EP58" s="10"/>
      <c r="EQ58" s="10"/>
      <c r="ER58" s="10"/>
      <c r="ES58" s="10"/>
      <c r="ET58" s="10"/>
      <c r="EU58" s="10"/>
      <c r="EV58" s="10"/>
      <c r="EW58" s="10"/>
      <c r="EX58" s="10"/>
      <c r="EY58" s="10"/>
      <c r="EZ58" s="10"/>
      <c r="FA58" s="10"/>
      <c r="FB58" s="10"/>
      <c r="FC58" s="10"/>
      <c r="FD58" s="10"/>
      <c r="FE58" s="10"/>
      <c r="FF58" s="10"/>
      <c r="FG58" s="10"/>
      <c r="FH58" s="10"/>
      <c r="FI58" s="10"/>
      <c r="FJ58" s="10"/>
      <c r="FK58" s="10"/>
      <c r="FL58" s="10"/>
      <c r="FM58" s="10"/>
      <c r="FN58" s="10"/>
      <c r="FO58" s="10"/>
      <c r="FP58" s="10"/>
      <c r="FQ58" s="10"/>
      <c r="FR58" s="10"/>
      <c r="FS58" s="10"/>
      <c r="FT58" s="10"/>
      <c r="FU58" s="10"/>
      <c r="FV58" s="10"/>
      <c r="FW58" s="10"/>
      <c r="FX58" s="10"/>
      <c r="FY58" s="10"/>
      <c r="FZ58" s="10"/>
      <c r="GA58" s="10"/>
      <c r="GB58" s="10"/>
      <c r="GC58" s="10"/>
      <c r="GD58" s="10"/>
      <c r="GE58" s="10"/>
      <c r="GF58" s="10"/>
      <c r="GG58" s="10"/>
      <c r="GH58" s="10"/>
      <c r="GI58" s="10"/>
      <c r="GJ58" s="10"/>
      <c r="GK58" s="10"/>
      <c r="GL58" s="10"/>
      <c r="GM58" s="10"/>
      <c r="GN58" s="10"/>
      <c r="GO58" s="10"/>
      <c r="GP58" s="10"/>
      <c r="GQ58" s="10"/>
      <c r="GR58" s="10"/>
      <c r="GS58" s="10"/>
      <c r="GT58" s="10"/>
      <c r="GU58" s="10"/>
      <c r="GV58" s="10"/>
      <c r="GW58" s="10"/>
      <c r="GX58" s="10"/>
      <c r="GY58" s="10"/>
      <c r="GZ58" s="10"/>
      <c r="HA58" s="10"/>
      <c r="HB58" s="10"/>
      <c r="HC58" s="10"/>
      <c r="HD58" s="10"/>
      <c r="HE58" s="10"/>
      <c r="HF58" s="10"/>
      <c r="HG58" s="10"/>
      <c r="HH58" s="10"/>
      <c r="HI58" s="10"/>
      <c r="HJ58" s="10"/>
      <c r="HK58" s="10"/>
      <c r="HL58" s="10"/>
      <c r="HM58" s="10"/>
      <c r="HN58" s="10"/>
      <c r="HO58" s="10"/>
      <c r="HP58" s="10"/>
      <c r="HQ58" s="10"/>
      <c r="HR58" s="10"/>
      <c r="HS58" s="10"/>
      <c r="HT58" s="10"/>
      <c r="HU58" s="10"/>
      <c r="HV58" s="10"/>
      <c r="HW58" s="10"/>
      <c r="HX58" s="10"/>
      <c r="HY58" s="10"/>
      <c r="HZ58" s="10"/>
      <c r="IA58" s="10"/>
      <c r="IB58" s="10"/>
      <c r="IC58" s="10"/>
      <c r="ID58" s="10"/>
      <c r="IE58" s="10"/>
      <c r="IF58" s="10"/>
      <c r="IG58" s="10"/>
      <c r="IH58" s="10"/>
      <c r="II58" s="10"/>
      <c r="IJ58" s="10"/>
      <c r="IK58" s="10"/>
      <c r="IL58" s="10"/>
      <c r="IM58" s="10"/>
      <c r="IN58" s="10"/>
      <c r="IO58" s="10"/>
      <c r="IP58" s="10"/>
      <c r="IQ58" s="10"/>
      <c r="IR58" s="10"/>
      <c r="IS58" s="10"/>
      <c r="IT58" s="10"/>
      <c r="IU58" s="10"/>
      <c r="IV58" s="10"/>
      <c r="IW58" s="10"/>
      <c r="IX58" s="10"/>
      <c r="IY58" s="10"/>
      <c r="IZ58" s="10"/>
      <c r="JA58" s="10"/>
      <c r="JB58" s="10"/>
      <c r="JC58" s="10"/>
      <c r="JD58" s="10"/>
      <c r="JE58" s="10"/>
      <c r="JF58" s="10"/>
      <c r="JG58" s="10"/>
      <c r="JH58" s="10"/>
      <c r="JI58" s="10"/>
      <c r="JJ58" s="10"/>
      <c r="JK58" s="10"/>
      <c r="JL58" s="10"/>
      <c r="JM58" s="10"/>
      <c r="JN58" s="10"/>
      <c r="JO58" s="10"/>
      <c r="JP58" s="10"/>
      <c r="JQ58" s="10"/>
      <c r="JR58" s="10"/>
      <c r="JS58" s="10"/>
      <c r="JT58" s="10"/>
      <c r="JU58" s="10"/>
      <c r="JV58" s="10"/>
      <c r="JW58" s="10"/>
      <c r="JX58" s="10"/>
      <c r="JY58" s="10"/>
      <c r="JZ58" s="10"/>
      <c r="KA58" s="10"/>
      <c r="KB58" s="10"/>
      <c r="KC58" s="10"/>
      <c r="KD58" s="10"/>
      <c r="KE58" s="10"/>
      <c r="KF58" s="10"/>
      <c r="KG58" s="10"/>
      <c r="KH58" s="10"/>
      <c r="KI58" s="10"/>
      <c r="KJ58" s="10"/>
      <c r="KK58" s="10"/>
      <c r="KL58" s="10"/>
      <c r="KM58" s="10"/>
      <c r="KN58" s="10"/>
      <c r="KO58" s="10"/>
      <c r="KP58" s="10"/>
      <c r="KQ58" s="10"/>
      <c r="KR58" s="10"/>
      <c r="KS58" s="10"/>
      <c r="KT58" s="10"/>
      <c r="KU58" s="10"/>
      <c r="KV58" s="10"/>
      <c r="KW58" s="10"/>
      <c r="KX58" s="10"/>
      <c r="KY58" s="10"/>
      <c r="KZ58" s="10"/>
      <c r="LA58" s="10"/>
      <c r="LB58" s="10"/>
      <c r="LC58" s="10"/>
      <c r="LD58" s="10"/>
      <c r="LE58" s="10"/>
      <c r="LF58" s="10"/>
      <c r="LG58" s="10"/>
      <c r="LH58" s="10"/>
      <c r="LI58" s="10"/>
      <c r="LJ58" s="10"/>
      <c r="LK58" s="10"/>
      <c r="LL58" s="10"/>
      <c r="LM58" s="10"/>
      <c r="LN58" s="10"/>
      <c r="LO58" s="10"/>
      <c r="LP58" s="10"/>
      <c r="LQ58" s="10"/>
      <c r="LR58" s="10"/>
      <c r="LS58" s="10"/>
      <c r="LT58" s="10"/>
      <c r="LU58" s="10"/>
      <c r="LV58" s="10"/>
      <c r="LW58" s="10"/>
      <c r="LX58" s="10"/>
      <c r="LY58" s="10"/>
      <c r="LZ58" s="10"/>
      <c r="MA58" s="10"/>
      <c r="MB58" s="10"/>
      <c r="MC58" s="10"/>
      <c r="MD58" s="10"/>
      <c r="ME58" s="10"/>
      <c r="MF58" s="10"/>
      <c r="MG58" s="10"/>
      <c r="MH58" s="10"/>
      <c r="MI58" s="10"/>
      <c r="MJ58" s="10"/>
      <c r="MK58" s="10"/>
      <c r="ML58" s="10"/>
      <c r="MM58" s="10"/>
      <c r="MN58" s="10"/>
      <c r="MO58" s="10"/>
      <c r="MP58" s="10"/>
      <c r="MQ58" s="10"/>
      <c r="MR58" s="10"/>
      <c r="MS58" s="10"/>
      <c r="MT58" s="10"/>
      <c r="MU58" s="10"/>
      <c r="MV58" s="10"/>
      <c r="MW58" s="10"/>
      <c r="MX58" s="10"/>
      <c r="MY58" s="10"/>
      <c r="MZ58" s="10"/>
      <c r="NA58" s="10"/>
      <c r="NB58" s="10"/>
      <c r="NC58" s="10"/>
      <c r="ND58" s="10"/>
      <c r="NE58" s="10"/>
      <c r="NF58" s="10"/>
      <c r="NG58" s="10"/>
      <c r="NH58" s="10"/>
      <c r="NI58" s="10"/>
      <c r="NJ58" s="10"/>
      <c r="NK58" s="10"/>
      <c r="NL58" s="10"/>
      <c r="NM58" s="10"/>
      <c r="NN58" s="10"/>
      <c r="NO58" s="10"/>
      <c r="NP58" s="10"/>
      <c r="NQ58" s="10"/>
      <c r="NR58" s="10"/>
      <c r="NS58" s="10"/>
      <c r="NT58" s="10"/>
      <c r="NU58" s="10"/>
      <c r="NV58" s="10"/>
      <c r="NW58" s="10"/>
      <c r="NX58" s="10"/>
      <c r="NY58" s="10"/>
      <c r="NZ58" s="10"/>
      <c r="OA58" s="10"/>
      <c r="OB58" s="10"/>
      <c r="OC58" s="10"/>
      <c r="OD58" s="10"/>
      <c r="OE58" s="10"/>
      <c r="OF58" s="10"/>
      <c r="OG58" s="10"/>
      <c r="OH58" s="10"/>
      <c r="OI58" s="10"/>
      <c r="OJ58" s="10"/>
      <c r="OK58" s="10"/>
      <c r="OL58" s="10"/>
      <c r="OM58" s="10"/>
      <c r="ON58" s="10"/>
      <c r="OO58" s="10"/>
      <c r="OP58" s="10"/>
      <c r="OQ58" s="10"/>
      <c r="OR58" s="10"/>
      <c r="OS58" s="10"/>
      <c r="OT58" s="10"/>
      <c r="OU58" s="10"/>
      <c r="OV58" s="10"/>
      <c r="OW58" s="10"/>
      <c r="OX58" s="10"/>
      <c r="OY58" s="10"/>
      <c r="OZ58" s="10"/>
      <c r="PA58" s="10"/>
      <c r="PB58" s="10"/>
      <c r="PC58" s="10"/>
      <c r="PD58" s="10"/>
      <c r="PE58" s="10"/>
      <c r="PF58" s="10"/>
      <c r="PG58" s="10"/>
      <c r="PH58" s="10"/>
      <c r="PI58" s="10"/>
      <c r="PJ58" s="10"/>
      <c r="PK58" s="10"/>
      <c r="PL58" s="10"/>
      <c r="PM58" s="10"/>
      <c r="PN58" s="10"/>
      <c r="PO58" s="10"/>
      <c r="PP58" s="10"/>
      <c r="PQ58" s="10"/>
      <c r="PR58" s="10"/>
      <c r="PS58" s="10"/>
      <c r="PT58" s="10"/>
      <c r="PU58" s="10"/>
      <c r="PV58" s="10"/>
      <c r="PW58" s="10"/>
      <c r="PX58" s="10"/>
      <c r="PY58" s="10"/>
      <c r="PZ58" s="10"/>
      <c r="QA58" s="10"/>
      <c r="QB58" s="10"/>
      <c r="QC58" s="10"/>
      <c r="QD58" s="10"/>
      <c r="QE58" s="10"/>
      <c r="QF58" s="10"/>
      <c r="QG58" s="10"/>
      <c r="QH58" s="10"/>
      <c r="QI58" s="10"/>
      <c r="QJ58" s="10"/>
      <c r="QK58" s="10"/>
      <c r="QL58" s="10"/>
      <c r="QM58" s="10"/>
      <c r="QN58" s="10"/>
      <c r="QO58" s="10"/>
      <c r="QP58" s="10"/>
      <c r="QQ58" s="10"/>
      <c r="QR58" s="10"/>
      <c r="QS58" s="10"/>
      <c r="QT58" s="10"/>
      <c r="QU58" s="10"/>
      <c r="QV58" s="10"/>
      <c r="QW58" s="10"/>
      <c r="QX58" s="10"/>
      <c r="QY58" s="10"/>
      <c r="QZ58" s="10"/>
      <c r="RA58" s="10"/>
      <c r="RB58" s="10"/>
      <c r="RC58" s="10"/>
      <c r="RD58" s="10"/>
      <c r="RE58" s="10"/>
      <c r="RF58" s="10"/>
      <c r="RG58" s="10"/>
      <c r="RH58" s="10"/>
      <c r="RI58" s="10"/>
      <c r="RJ58" s="10"/>
      <c r="RK58" s="10"/>
      <c r="RL58" s="10"/>
      <c r="RM58" s="10"/>
      <c r="RN58" s="10"/>
      <c r="RO58" s="10"/>
      <c r="RP58" s="10"/>
      <c r="RQ58" s="10"/>
      <c r="RR58" s="10"/>
      <c r="RS58" s="10"/>
      <c r="RT58" s="10"/>
      <c r="RU58" s="10"/>
      <c r="RV58" s="10"/>
      <c r="RW58" s="10"/>
      <c r="RX58" s="10"/>
      <c r="RY58" s="10"/>
      <c r="RZ58" s="10"/>
      <c r="SA58" s="10"/>
      <c r="SB58" s="10"/>
      <c r="SC58" s="10"/>
      <c r="SD58" s="10"/>
      <c r="SE58" s="10"/>
      <c r="SF58" s="10"/>
      <c r="SG58" s="10"/>
      <c r="SH58" s="10"/>
      <c r="SI58" s="10"/>
      <c r="SJ58" s="10"/>
      <c r="SK58" s="10"/>
      <c r="SL58" s="10"/>
      <c r="SM58" s="10"/>
      <c r="SN58" s="10"/>
      <c r="SO58" s="10"/>
      <c r="SP58" s="10"/>
      <c r="SQ58" s="10"/>
      <c r="SR58" s="10"/>
      <c r="SS58" s="10"/>
      <c r="ST58" s="10"/>
      <c r="SU58" s="10"/>
      <c r="SV58" s="10"/>
      <c r="SW58" s="10"/>
      <c r="SX58" s="10"/>
      <c r="SY58" s="10"/>
      <c r="SZ58" s="10"/>
      <c r="TA58" s="10"/>
      <c r="TB58" s="10"/>
      <c r="TC58" s="10"/>
      <c r="TD58" s="10"/>
      <c r="TE58" s="10"/>
      <c r="TF58" s="10"/>
      <c r="TG58" s="10"/>
      <c r="TH58" s="10"/>
      <c r="TI58" s="10"/>
      <c r="TJ58" s="10"/>
      <c r="TK58" s="10"/>
      <c r="TL58" s="10"/>
      <c r="TM58" s="10"/>
      <c r="TN58" s="10"/>
      <c r="TO58" s="10"/>
      <c r="TP58" s="10"/>
      <c r="TQ58" s="10"/>
      <c r="TR58" s="10"/>
      <c r="TS58" s="10"/>
      <c r="TT58" s="10"/>
      <c r="TU58" s="10"/>
      <c r="TV58" s="10"/>
      <c r="TW58" s="10"/>
      <c r="TX58" s="10"/>
      <c r="TY58" s="10"/>
      <c r="TZ58" s="10"/>
      <c r="UA58" s="10"/>
      <c r="UB58" s="10"/>
      <c r="UC58" s="10"/>
      <c r="UD58" s="10"/>
      <c r="UE58" s="10"/>
      <c r="UF58" s="10"/>
      <c r="UG58" s="10"/>
      <c r="UH58" s="10"/>
      <c r="UI58" s="10"/>
      <c r="UJ58" s="10"/>
      <c r="UK58" s="10"/>
      <c r="UL58" s="10"/>
      <c r="UM58" s="10"/>
      <c r="UN58" s="10"/>
      <c r="UO58" s="10"/>
      <c r="UP58" s="10"/>
      <c r="UQ58" s="10"/>
      <c r="UR58" s="10"/>
      <c r="US58" s="10"/>
      <c r="UT58" s="10"/>
      <c r="UU58" s="10"/>
      <c r="UV58" s="10"/>
      <c r="UW58" s="10"/>
      <c r="UX58" s="10"/>
      <c r="UY58" s="10"/>
      <c r="UZ58" s="10"/>
      <c r="VA58" s="10"/>
      <c r="VB58" s="10"/>
      <c r="VC58" s="10"/>
      <c r="VD58" s="10"/>
      <c r="VE58" s="10"/>
      <c r="VF58" s="10"/>
      <c r="VG58" s="10"/>
      <c r="VH58" s="10"/>
      <c r="VI58" s="10"/>
      <c r="VJ58" s="10"/>
      <c r="VK58" s="10"/>
      <c r="VL58" s="10"/>
      <c r="VM58" s="10"/>
      <c r="VN58" s="10"/>
      <c r="VO58" s="10"/>
      <c r="VP58" s="10"/>
      <c r="VQ58" s="10"/>
      <c r="VR58" s="10"/>
      <c r="VS58" s="10"/>
      <c r="VT58" s="10"/>
      <c r="VU58" s="10"/>
      <c r="VV58" s="10"/>
      <c r="VW58" s="10"/>
      <c r="VX58" s="10"/>
      <c r="VY58" s="10"/>
      <c r="VZ58" s="10"/>
      <c r="WA58" s="10"/>
      <c r="WB58" s="10"/>
      <c r="WC58" s="10"/>
      <c r="WD58" s="10"/>
      <c r="WE58" s="10"/>
      <c r="WF58" s="10"/>
      <c r="WG58" s="10"/>
      <c r="WH58" s="10"/>
      <c r="WI58" s="10"/>
      <c r="WJ58" s="10"/>
      <c r="WK58" s="10"/>
      <c r="WL58" s="10"/>
      <c r="WM58" s="10"/>
      <c r="WN58" s="10"/>
      <c r="WO58" s="10"/>
      <c r="WP58" s="10"/>
      <c r="WQ58" s="10"/>
      <c r="WR58" s="10"/>
      <c r="WS58" s="10"/>
      <c r="WT58" s="10"/>
      <c r="WU58" s="10"/>
      <c r="WV58" s="10"/>
      <c r="WW58" s="10"/>
      <c r="WX58" s="10"/>
      <c r="WY58" s="10"/>
      <c r="WZ58" s="10"/>
      <c r="XA58" s="10"/>
      <c r="XB58" s="10"/>
      <c r="XC58" s="10"/>
      <c r="XD58" s="10"/>
      <c r="XE58" s="10"/>
      <c r="XF58" s="10"/>
      <c r="XG58" s="10"/>
      <c r="XH58" s="10"/>
      <c r="XI58" s="10"/>
      <c r="XJ58" s="10"/>
      <c r="XK58" s="10"/>
      <c r="XL58" s="10"/>
      <c r="XM58" s="10"/>
      <c r="XN58" s="10"/>
      <c r="XO58" s="10"/>
      <c r="XP58" s="10"/>
      <c r="XQ58" s="10"/>
      <c r="XR58" s="10"/>
      <c r="XS58" s="10"/>
      <c r="XT58" s="10"/>
      <c r="XU58" s="10"/>
      <c r="XV58" s="10"/>
      <c r="XW58" s="10"/>
      <c r="XX58" s="10"/>
      <c r="XY58" s="10"/>
      <c r="XZ58" s="10"/>
      <c r="YA58" s="10"/>
      <c r="YB58" s="10"/>
      <c r="YC58" s="10"/>
      <c r="YD58" s="10"/>
      <c r="YE58" s="10"/>
      <c r="YF58" s="10"/>
      <c r="YG58" s="10"/>
      <c r="YH58" s="10"/>
      <c r="YI58" s="10"/>
      <c r="YJ58" s="10"/>
      <c r="YK58" s="10"/>
      <c r="YL58" s="10"/>
      <c r="YM58" s="10"/>
      <c r="YN58" s="10"/>
      <c r="YO58" s="10"/>
      <c r="YP58" s="10"/>
      <c r="YQ58" s="10"/>
      <c r="YR58" s="10"/>
      <c r="YS58" s="10"/>
      <c r="YT58" s="10"/>
      <c r="YU58" s="10"/>
      <c r="YV58" s="10"/>
      <c r="YW58" s="10"/>
      <c r="YX58" s="10"/>
      <c r="YY58" s="10"/>
      <c r="YZ58" s="10"/>
      <c r="ZA58" s="10"/>
      <c r="ZB58" s="10"/>
      <c r="ZC58" s="10"/>
      <c r="ZD58" s="10"/>
      <c r="ZE58" s="10"/>
      <c r="ZF58" s="10"/>
      <c r="ZG58" s="10"/>
      <c r="ZH58" s="10"/>
      <c r="ZI58" s="10"/>
      <c r="ZJ58" s="10"/>
      <c r="ZK58" s="10"/>
      <c r="ZL58" s="10"/>
      <c r="ZM58" s="10"/>
      <c r="ZN58" s="10"/>
      <c r="ZO58" s="10"/>
      <c r="ZP58" s="10"/>
      <c r="ZQ58" s="10"/>
      <c r="ZR58" s="10"/>
      <c r="ZS58" s="10"/>
      <c r="ZT58" s="10"/>
      <c r="ZU58" s="10"/>
      <c r="ZV58" s="10"/>
      <c r="ZW58" s="10"/>
      <c r="ZX58" s="10"/>
      <c r="ZY58" s="10"/>
      <c r="ZZ58" s="10"/>
      <c r="AAA58" s="10"/>
      <c r="AAB58" s="10"/>
      <c r="AAC58" s="10"/>
      <c r="AAD58" s="10"/>
      <c r="AAE58" s="10"/>
      <c r="AAF58" s="10"/>
      <c r="AAG58" s="10"/>
      <c r="AAH58" s="10"/>
      <c r="AAI58" s="10"/>
      <c r="AAJ58" s="10"/>
      <c r="AAK58" s="10"/>
      <c r="AAL58" s="10"/>
      <c r="AAM58" s="10"/>
      <c r="AAN58" s="10"/>
      <c r="AAO58" s="10"/>
      <c r="AAP58" s="10"/>
      <c r="AAQ58" s="10"/>
      <c r="AAR58" s="10"/>
      <c r="AAS58" s="10"/>
      <c r="AAT58" s="10"/>
      <c r="AAU58" s="10"/>
      <c r="AAV58" s="10"/>
      <c r="AAW58" s="10"/>
      <c r="AAX58" s="10"/>
      <c r="AAY58" s="10"/>
      <c r="AAZ58" s="10"/>
      <c r="ABA58" s="10"/>
      <c r="ABB58" s="10"/>
      <c r="ABC58" s="10"/>
      <c r="ABD58" s="10"/>
      <c r="ABE58" s="10"/>
      <c r="ABF58" s="10"/>
      <c r="ABG58" s="10"/>
      <c r="ABH58" s="10"/>
      <c r="ABI58" s="10"/>
      <c r="ABJ58" s="10"/>
      <c r="ABK58" s="10"/>
      <c r="ABL58" s="10"/>
      <c r="ABM58" s="10"/>
      <c r="ABN58" s="10"/>
      <c r="ABO58" s="10"/>
      <c r="ABP58" s="10"/>
      <c r="ABQ58" s="10"/>
      <c r="ABR58" s="10"/>
      <c r="ABS58" s="10"/>
      <c r="ABT58" s="10"/>
      <c r="ABU58" s="10"/>
      <c r="ABV58" s="10"/>
      <c r="ABW58" s="10"/>
      <c r="ABX58" s="10"/>
      <c r="ABY58" s="10"/>
      <c r="ABZ58" s="10"/>
      <c r="ACA58" s="10"/>
      <c r="ACB58" s="10"/>
      <c r="ACC58" s="10"/>
      <c r="ACD58" s="10"/>
      <c r="ACE58" s="10"/>
      <c r="ACF58" s="10"/>
      <c r="ACG58" s="10"/>
      <c r="ACH58" s="10"/>
      <c r="ACI58" s="10"/>
      <c r="ACJ58" s="10"/>
      <c r="ACK58" s="10"/>
      <c r="ACL58" s="10"/>
      <c r="ACM58" s="10"/>
      <c r="ACN58" s="10"/>
      <c r="ACO58" s="10"/>
      <c r="ACP58" s="10"/>
      <c r="ACQ58" s="10"/>
      <c r="ACR58" s="10"/>
      <c r="ACS58" s="10"/>
      <c r="ACT58" s="10"/>
      <c r="ACU58" s="10"/>
      <c r="ACV58" s="10"/>
      <c r="ACW58" s="10"/>
      <c r="ACX58" s="10"/>
      <c r="ACY58" s="10"/>
      <c r="ACZ58" s="10"/>
      <c r="ADA58" s="10"/>
      <c r="ADB58" s="10"/>
      <c r="ADC58" s="10"/>
      <c r="ADD58" s="10"/>
      <c r="ADE58" s="10"/>
      <c r="ADF58" s="10"/>
      <c r="ADG58" s="10"/>
      <c r="ADH58" s="10"/>
      <c r="ADI58" s="10"/>
      <c r="ADJ58" s="10"/>
      <c r="ADK58" s="10"/>
      <c r="ADL58" s="10"/>
      <c r="ADM58" s="10"/>
      <c r="ADN58" s="10"/>
      <c r="ADO58" s="10"/>
      <c r="ADP58" s="10"/>
      <c r="ADQ58" s="10"/>
      <c r="ADR58" s="10"/>
      <c r="ADS58" s="10"/>
      <c r="ADT58" s="10"/>
      <c r="ADU58" s="10"/>
      <c r="ADV58" s="10"/>
      <c r="ADW58" s="10"/>
      <c r="ADX58" s="10"/>
      <c r="ADY58" s="10"/>
      <c r="ADZ58" s="10"/>
      <c r="AEA58" s="10"/>
      <c r="AEB58" s="10"/>
      <c r="AEC58" s="10"/>
      <c r="AED58" s="10"/>
      <c r="AEE58" s="10"/>
      <c r="AEF58" s="10"/>
      <c r="AEG58" s="10"/>
      <c r="AEH58" s="10"/>
      <c r="AEI58" s="10"/>
      <c r="AEJ58" s="10"/>
      <c r="AEK58" s="10"/>
      <c r="AEL58" s="10"/>
      <c r="AEM58" s="10"/>
      <c r="AEN58" s="10"/>
      <c r="AEO58" s="10"/>
      <c r="AEP58" s="10"/>
      <c r="AEQ58" s="10"/>
      <c r="AER58" s="10"/>
      <c r="AES58" s="10"/>
      <c r="AET58" s="10"/>
      <c r="AEU58" s="10"/>
      <c r="AEV58" s="10"/>
      <c r="AEW58" s="10"/>
      <c r="AEX58" s="10"/>
      <c r="AEY58" s="10"/>
      <c r="AEZ58" s="10"/>
      <c r="AFA58" s="10"/>
      <c r="AFB58" s="10"/>
      <c r="AFC58" s="10"/>
      <c r="AFD58" s="10"/>
      <c r="AFE58" s="10"/>
      <c r="AFF58" s="10"/>
      <c r="AFG58" s="10"/>
      <c r="AFH58" s="10"/>
      <c r="AFI58" s="10"/>
      <c r="AFJ58" s="10"/>
      <c r="AFK58" s="10"/>
      <c r="AFL58" s="10"/>
      <c r="AFM58" s="10"/>
      <c r="AFN58" s="10"/>
      <c r="AFO58" s="10"/>
      <c r="AFP58" s="10"/>
      <c r="AFQ58" s="10"/>
      <c r="AFR58" s="10"/>
      <c r="AFS58" s="10"/>
      <c r="AFT58" s="10"/>
      <c r="AFU58" s="10"/>
      <c r="AFV58" s="10"/>
      <c r="AFW58" s="10"/>
      <c r="AFX58" s="10"/>
      <c r="AFY58" s="10"/>
      <c r="AFZ58" s="10"/>
      <c r="AGA58" s="10"/>
      <c r="AGB58" s="10"/>
      <c r="AGC58" s="10"/>
      <c r="AGD58" s="10"/>
      <c r="AGE58" s="10"/>
      <c r="AGF58" s="10"/>
      <c r="AGG58" s="10"/>
      <c r="AGH58" s="10"/>
      <c r="AGI58" s="10"/>
      <c r="AGJ58" s="10"/>
      <c r="AGK58" s="10"/>
      <c r="AGL58" s="10"/>
      <c r="AGM58" s="10"/>
      <c r="AGN58" s="10"/>
      <c r="AGO58" s="10"/>
      <c r="AGP58" s="10"/>
      <c r="AGQ58" s="10"/>
      <c r="AGR58" s="10"/>
      <c r="AGS58" s="10"/>
      <c r="AGT58" s="10"/>
      <c r="AGU58" s="10"/>
      <c r="AGV58" s="10"/>
      <c r="AGW58" s="10"/>
      <c r="AGX58" s="10"/>
      <c r="AGY58" s="10"/>
      <c r="AGZ58" s="10"/>
      <c r="AHA58" s="10"/>
      <c r="AHB58" s="10"/>
      <c r="AHC58" s="10"/>
      <c r="AHD58" s="10"/>
      <c r="AHE58" s="10"/>
      <c r="AHF58" s="10"/>
      <c r="AHG58" s="10"/>
      <c r="AHH58" s="10"/>
      <c r="AHI58" s="10"/>
      <c r="AHJ58" s="10"/>
      <c r="AHK58" s="10"/>
      <c r="AHL58" s="10"/>
      <c r="AHM58" s="10"/>
      <c r="AHN58" s="10"/>
      <c r="AHO58" s="10"/>
      <c r="AHP58" s="10"/>
      <c r="AHQ58" s="10"/>
      <c r="AHR58" s="10"/>
      <c r="AHS58" s="10"/>
      <c r="AHT58" s="10"/>
      <c r="AHU58" s="10"/>
      <c r="AHV58" s="10"/>
      <c r="AHW58" s="10"/>
      <c r="AHX58" s="10"/>
      <c r="AHY58" s="10"/>
      <c r="AHZ58" s="10"/>
      <c r="AIA58" s="10"/>
      <c r="AIB58" s="10"/>
      <c r="AIC58" s="10"/>
      <c r="AID58" s="10"/>
      <c r="AIE58" s="10"/>
      <c r="AIF58" s="10"/>
      <c r="AIG58" s="10"/>
      <c r="AIH58" s="10"/>
      <c r="AII58" s="10"/>
      <c r="AIJ58" s="10"/>
      <c r="AIK58" s="10"/>
      <c r="AIL58" s="10"/>
      <c r="AIM58" s="10"/>
      <c r="AIN58" s="10"/>
      <c r="AIO58" s="10"/>
      <c r="AIP58" s="10"/>
      <c r="AIQ58" s="10"/>
      <c r="AIR58" s="10"/>
      <c r="AIS58" s="10"/>
      <c r="AIT58" s="10"/>
      <c r="AIU58" s="10"/>
      <c r="AIV58" s="10"/>
      <c r="AIW58" s="10"/>
      <c r="AIX58" s="10"/>
      <c r="AIY58" s="10"/>
      <c r="AIZ58" s="10"/>
      <c r="AJA58" s="10"/>
      <c r="AJB58" s="10"/>
      <c r="AJC58" s="10"/>
      <c r="AJD58" s="10"/>
      <c r="AJE58" s="10"/>
      <c r="AJF58" s="10"/>
      <c r="AJG58" s="10"/>
      <c r="AJH58" s="10"/>
      <c r="AJI58" s="10"/>
      <c r="AJJ58" s="10"/>
      <c r="AJK58" s="10"/>
      <c r="AJL58" s="10"/>
      <c r="AJM58" s="10"/>
      <c r="AJN58" s="10"/>
      <c r="AJO58" s="10"/>
      <c r="AJP58" s="10"/>
      <c r="AJQ58" s="10"/>
      <c r="AJR58" s="10"/>
      <c r="AJS58" s="10"/>
      <c r="AJT58" s="10"/>
      <c r="AJU58" s="10"/>
      <c r="AJV58" s="10"/>
      <c r="AJW58" s="10"/>
      <c r="AJX58" s="10"/>
      <c r="AJY58" s="10"/>
      <c r="AJZ58" s="10"/>
      <c r="AKA58" s="10"/>
      <c r="AKB58" s="10"/>
      <c r="AKC58" s="10"/>
      <c r="AKD58" s="10"/>
      <c r="AKE58" s="10"/>
      <c r="AKF58" s="10"/>
      <c r="AKG58" s="10"/>
      <c r="AKH58" s="10"/>
      <c r="AKI58" s="10"/>
      <c r="AKJ58" s="10"/>
      <c r="AKK58" s="10"/>
      <c r="AKL58" s="10"/>
      <c r="AKM58" s="10"/>
      <c r="AKN58" s="10"/>
      <c r="AKO58" s="10"/>
      <c r="AKP58" s="10"/>
      <c r="AKQ58" s="10"/>
      <c r="AKR58" s="10"/>
      <c r="AKS58" s="10"/>
      <c r="AKT58" s="10"/>
      <c r="AKU58" s="10"/>
      <c r="AKV58" s="10"/>
      <c r="AKW58" s="10"/>
      <c r="AKX58" s="10"/>
      <c r="AKY58" s="10"/>
      <c r="AKZ58" s="10"/>
      <c r="ALA58" s="10"/>
      <c r="ALB58" s="10"/>
      <c r="ALC58" s="10"/>
      <c r="ALD58" s="10"/>
      <c r="ALE58" s="10"/>
      <c r="ALF58" s="10"/>
      <c r="ALG58" s="10"/>
      <c r="ALH58" s="10"/>
      <c r="ALI58" s="10"/>
      <c r="ALJ58" s="10"/>
      <c r="ALK58" s="10"/>
      <c r="ALL58" s="10"/>
      <c r="ALM58" s="10"/>
      <c r="ALN58" s="10"/>
      <c r="ALO58" s="10"/>
      <c r="ALP58" s="10"/>
      <c r="ALQ58" s="10"/>
      <c r="ALR58" s="10"/>
      <c r="ALS58" s="10"/>
      <c r="ALT58" s="10"/>
      <c r="ALU58" s="10"/>
      <c r="ALV58" s="10"/>
      <c r="ALW58" s="10"/>
      <c r="ALX58" s="10"/>
      <c r="ALY58" s="10"/>
      <c r="ALZ58" s="10"/>
      <c r="AMA58" s="10"/>
      <c r="AMB58" s="10"/>
      <c r="AMC58" s="10"/>
      <c r="AMD58" s="10"/>
      <c r="AME58" s="10"/>
      <c r="AMF58" s="10"/>
      <c r="AMG58" s="10"/>
      <c r="AMH58" s="10"/>
      <c r="AMI58" s="10"/>
      <c r="AMJ58" s="10"/>
      <c r="AMK58" s="10"/>
      <c r="AML58" s="10"/>
      <c r="AMM58" s="10"/>
      <c r="AMN58" s="10"/>
      <c r="AMO58" s="10"/>
      <c r="AMP58" s="10"/>
      <c r="AMQ58" s="10"/>
      <c r="AMR58" s="10"/>
      <c r="AMS58" s="10"/>
      <c r="AMT58" s="10"/>
      <c r="AMU58" s="10"/>
      <c r="AMV58" s="10"/>
      <c r="AMW58" s="10"/>
      <c r="AMX58" s="10"/>
      <c r="AMY58" s="10"/>
      <c r="AMZ58" s="10"/>
      <c r="ANA58" s="10"/>
      <c r="ANB58" s="10"/>
      <c r="ANC58" s="10"/>
      <c r="AND58" s="10"/>
      <c r="ANE58" s="10"/>
      <c r="ANF58" s="10"/>
      <c r="ANG58" s="10"/>
      <c r="ANH58" s="10"/>
      <c r="ANI58" s="10"/>
      <c r="ANJ58" s="10"/>
      <c r="ANK58" s="10"/>
      <c r="ANL58" s="10"/>
      <c r="ANM58" s="10"/>
      <c r="ANN58" s="10"/>
      <c r="ANO58" s="10"/>
      <c r="ANP58" s="10"/>
      <c r="ANQ58" s="10"/>
      <c r="ANR58" s="10"/>
      <c r="ANS58" s="10"/>
      <c r="ANT58" s="10"/>
      <c r="ANU58" s="10"/>
      <c r="ANV58" s="10"/>
      <c r="ANW58" s="10"/>
      <c r="ANX58" s="10"/>
      <c r="ANY58" s="10"/>
      <c r="ANZ58" s="10"/>
      <c r="AOA58" s="10"/>
      <c r="AOB58" s="10"/>
      <c r="AOC58" s="10"/>
      <c r="AOD58" s="10"/>
      <c r="AOE58" s="10"/>
      <c r="AOF58" s="10"/>
      <c r="AOG58" s="10"/>
      <c r="AOH58" s="10"/>
      <c r="AOI58" s="10"/>
      <c r="AOJ58" s="10"/>
      <c r="AOK58" s="10"/>
      <c r="AOL58" s="10"/>
      <c r="AOM58" s="10"/>
      <c r="AON58" s="10"/>
      <c r="AOO58" s="10"/>
      <c r="AOP58" s="10"/>
      <c r="AOQ58" s="10"/>
      <c r="AOR58" s="10"/>
      <c r="AOS58" s="10"/>
      <c r="AOT58" s="10"/>
      <c r="AOU58" s="10"/>
      <c r="AOV58" s="10"/>
      <c r="AOW58" s="10"/>
      <c r="AOX58" s="10"/>
      <c r="AOY58" s="10"/>
      <c r="AOZ58" s="10"/>
      <c r="APA58" s="10"/>
      <c r="APB58" s="10"/>
      <c r="APC58" s="10"/>
      <c r="APD58" s="10"/>
      <c r="APE58" s="10"/>
      <c r="APF58" s="10"/>
      <c r="APG58" s="10"/>
      <c r="APH58" s="10"/>
      <c r="API58" s="10"/>
      <c r="APJ58" s="10"/>
      <c r="APK58" s="10"/>
      <c r="APL58" s="10"/>
      <c r="APM58" s="10"/>
      <c r="APN58" s="10"/>
      <c r="APO58" s="10"/>
      <c r="APP58" s="10"/>
      <c r="APQ58" s="10"/>
      <c r="APR58" s="10"/>
      <c r="APS58" s="10"/>
      <c r="APT58" s="10"/>
      <c r="APU58" s="10"/>
      <c r="APV58" s="10"/>
      <c r="APW58" s="10"/>
      <c r="APX58" s="10"/>
      <c r="APY58" s="10"/>
      <c r="APZ58" s="10"/>
      <c r="AQA58" s="10"/>
      <c r="AQB58" s="10"/>
      <c r="AQC58" s="10"/>
      <c r="AQD58" s="10"/>
      <c r="AQE58" s="10"/>
      <c r="AQF58" s="10"/>
      <c r="AQG58" s="10"/>
      <c r="AQH58" s="10"/>
      <c r="AQI58" s="10"/>
      <c r="AQJ58" s="10"/>
      <c r="AQK58" s="10"/>
      <c r="AQL58" s="10"/>
      <c r="AQM58" s="10"/>
      <c r="AQN58" s="10"/>
      <c r="AQO58" s="10"/>
      <c r="AQP58" s="10"/>
      <c r="AQQ58" s="10"/>
      <c r="AQR58" s="10"/>
      <c r="AQS58" s="10"/>
      <c r="AQT58" s="10"/>
      <c r="AQU58" s="10"/>
      <c r="AQV58" s="10"/>
      <c r="AQW58" s="10"/>
      <c r="AQX58" s="10"/>
      <c r="AQY58" s="10"/>
      <c r="AQZ58" s="10"/>
      <c r="ARA58" s="10"/>
      <c r="ARB58" s="10"/>
      <c r="ARC58" s="10"/>
      <c r="ARD58" s="10"/>
      <c r="ARE58" s="10"/>
      <c r="ARF58" s="10"/>
      <c r="ARG58" s="10"/>
      <c r="ARH58" s="10"/>
      <c r="ARI58" s="10"/>
      <c r="ARJ58" s="10"/>
      <c r="ARK58" s="10"/>
      <c r="ARL58" s="10"/>
      <c r="ARM58" s="10"/>
      <c r="ARN58" s="10"/>
      <c r="ARO58" s="10"/>
      <c r="ARP58" s="10"/>
      <c r="ARQ58" s="10"/>
      <c r="ARR58" s="10"/>
      <c r="ARS58" s="10"/>
      <c r="ART58" s="10"/>
      <c r="ARU58" s="10"/>
      <c r="ARV58" s="10"/>
      <c r="ARW58" s="10"/>
      <c r="ARX58" s="10"/>
      <c r="ARY58" s="10"/>
      <c r="ARZ58" s="10"/>
      <c r="ASA58" s="10"/>
      <c r="ASB58" s="10"/>
      <c r="ASC58" s="10"/>
      <c r="ASD58" s="10"/>
      <c r="ASE58" s="10"/>
      <c r="ASF58" s="10"/>
      <c r="ASG58" s="10"/>
      <c r="ASH58" s="10"/>
      <c r="ASI58" s="10"/>
      <c r="ASJ58" s="10"/>
      <c r="ASK58" s="10"/>
      <c r="ASL58" s="10"/>
      <c r="ASM58" s="10"/>
      <c r="ASN58" s="10"/>
      <c r="ASO58" s="10"/>
      <c r="ASP58" s="10"/>
      <c r="ASQ58" s="10"/>
      <c r="ASR58" s="10"/>
      <c r="ASS58" s="10"/>
      <c r="AST58" s="10"/>
      <c r="ASU58" s="10"/>
      <c r="ASV58" s="10"/>
      <c r="ASW58" s="10"/>
      <c r="ASX58" s="10"/>
      <c r="ASY58" s="10"/>
      <c r="ASZ58" s="10"/>
      <c r="ATA58" s="10"/>
      <c r="ATB58" s="10"/>
      <c r="ATC58" s="10"/>
      <c r="ATD58" s="10"/>
      <c r="ATE58" s="10"/>
      <c r="ATF58" s="10"/>
      <c r="ATG58" s="10"/>
      <c r="ATH58" s="10"/>
      <c r="ATI58" s="10"/>
      <c r="ATJ58" s="10"/>
      <c r="ATK58" s="10"/>
      <c r="ATL58" s="10"/>
      <c r="ATM58" s="10"/>
      <c r="ATN58" s="10"/>
      <c r="ATO58" s="10"/>
      <c r="ATP58" s="10"/>
      <c r="ATQ58" s="10"/>
      <c r="ATR58" s="10"/>
      <c r="ATS58" s="10"/>
      <c r="ATT58" s="10"/>
      <c r="ATU58" s="10"/>
      <c r="ATV58" s="10"/>
      <c r="ATW58" s="10"/>
      <c r="ATX58" s="10"/>
      <c r="ATY58" s="10"/>
      <c r="ATZ58" s="10"/>
      <c r="AUA58" s="10"/>
      <c r="AUB58" s="10"/>
      <c r="AUC58" s="10"/>
      <c r="AUD58" s="10"/>
      <c r="AUE58" s="10"/>
      <c r="AUF58" s="10"/>
      <c r="AUG58" s="10"/>
      <c r="AUH58" s="10"/>
      <c r="AUI58" s="10"/>
      <c r="AUJ58" s="10"/>
      <c r="AUK58" s="10"/>
      <c r="AUL58" s="10"/>
      <c r="AUM58" s="10"/>
      <c r="AUN58" s="10"/>
      <c r="AUO58" s="10"/>
      <c r="AUP58" s="10"/>
      <c r="AUQ58" s="10"/>
      <c r="AUR58" s="10"/>
      <c r="AUS58" s="10"/>
      <c r="AUT58" s="10"/>
      <c r="AUU58" s="10"/>
      <c r="AUV58" s="10"/>
      <c r="AUW58" s="10"/>
      <c r="AUX58" s="10"/>
      <c r="AUY58" s="10"/>
      <c r="AUZ58" s="10"/>
      <c r="AVA58" s="10"/>
      <c r="AVB58" s="10"/>
      <c r="AVC58" s="10"/>
      <c r="AVD58" s="10"/>
      <c r="AVE58" s="10"/>
      <c r="AVF58" s="10"/>
      <c r="AVG58" s="10"/>
      <c r="AVH58" s="10"/>
      <c r="AVI58" s="10"/>
      <c r="AVJ58" s="10"/>
      <c r="AVK58" s="10"/>
      <c r="AVL58" s="10"/>
      <c r="AVM58" s="10"/>
      <c r="AVN58" s="10"/>
      <c r="AVO58" s="10"/>
      <c r="AVP58" s="10"/>
      <c r="AVQ58" s="10"/>
      <c r="AVR58" s="10"/>
      <c r="AVS58" s="10"/>
      <c r="AVT58" s="10"/>
      <c r="AVU58" s="10"/>
      <c r="AVV58" s="10"/>
      <c r="AVW58" s="10"/>
      <c r="AVX58" s="10"/>
      <c r="AVY58" s="10"/>
      <c r="AVZ58" s="10"/>
      <c r="AWA58" s="10"/>
      <c r="AWB58" s="10"/>
      <c r="AWC58" s="10"/>
      <c r="AWD58" s="10"/>
      <c r="AWE58" s="10"/>
      <c r="AWF58" s="10"/>
      <c r="AWG58" s="10"/>
      <c r="AWH58" s="10"/>
      <c r="AWI58" s="10"/>
      <c r="AWJ58" s="10"/>
      <c r="AWK58" s="10"/>
      <c r="AWL58" s="10"/>
      <c r="AWM58" s="10"/>
      <c r="AWN58" s="10"/>
      <c r="AWO58" s="10"/>
      <c r="AWP58" s="10"/>
      <c r="AWQ58" s="10"/>
      <c r="AWR58" s="10"/>
      <c r="AWS58" s="10"/>
      <c r="AWT58" s="10"/>
      <c r="AWU58" s="10"/>
      <c r="AWV58" s="10"/>
      <c r="AWW58" s="10"/>
      <c r="AWX58" s="10"/>
      <c r="AWY58" s="10"/>
      <c r="AWZ58" s="10"/>
      <c r="AXA58" s="10"/>
      <c r="AXB58" s="10"/>
      <c r="AXC58" s="10"/>
      <c r="AXD58" s="10"/>
      <c r="AXE58" s="10"/>
      <c r="AXF58" s="10"/>
      <c r="AXG58" s="10"/>
      <c r="AXH58" s="10"/>
      <c r="AXI58" s="10"/>
      <c r="AXJ58" s="10"/>
      <c r="AXK58" s="10"/>
      <c r="AXL58" s="10"/>
      <c r="AXM58" s="10"/>
      <c r="AXN58" s="10"/>
      <c r="AXO58" s="10"/>
      <c r="AXP58" s="10"/>
      <c r="AXQ58" s="10"/>
      <c r="AXR58" s="10"/>
      <c r="AXS58" s="10"/>
      <c r="AXT58" s="10"/>
      <c r="AXU58" s="10"/>
      <c r="AXV58" s="10"/>
      <c r="AXW58" s="10"/>
      <c r="AXX58" s="10"/>
      <c r="AXY58" s="10"/>
      <c r="AXZ58" s="10"/>
      <c r="AYA58" s="10"/>
      <c r="AYB58" s="10"/>
      <c r="AYC58" s="10"/>
      <c r="AYD58" s="10"/>
      <c r="AYE58" s="10"/>
      <c r="AYF58" s="10"/>
      <c r="AYG58" s="10"/>
      <c r="AYH58" s="10"/>
      <c r="AYI58" s="10"/>
      <c r="AYJ58" s="10"/>
      <c r="AYK58" s="10"/>
      <c r="AYL58" s="10"/>
      <c r="AYM58" s="10"/>
      <c r="AYN58" s="10"/>
      <c r="AYO58" s="10"/>
      <c r="AYP58" s="10"/>
      <c r="AYQ58" s="10"/>
      <c r="AYR58" s="10"/>
      <c r="AYS58" s="10"/>
      <c r="AYT58" s="10"/>
      <c r="AYU58" s="10"/>
      <c r="AYV58" s="10"/>
      <c r="AYW58" s="10"/>
      <c r="AYX58" s="10"/>
      <c r="AYY58" s="10"/>
      <c r="AYZ58" s="10"/>
      <c r="AZA58" s="10"/>
      <c r="AZB58" s="10"/>
      <c r="AZC58" s="10"/>
      <c r="AZD58" s="10"/>
      <c r="AZE58" s="10"/>
      <c r="AZF58" s="10"/>
      <c r="AZG58" s="10"/>
      <c r="AZH58" s="10"/>
      <c r="AZI58" s="10"/>
      <c r="AZJ58" s="10"/>
      <c r="AZK58" s="10"/>
      <c r="AZL58" s="10"/>
      <c r="AZM58" s="10"/>
      <c r="AZN58" s="10"/>
      <c r="AZO58" s="10"/>
      <c r="AZP58" s="10"/>
      <c r="AZQ58" s="10"/>
      <c r="AZR58" s="10"/>
      <c r="AZS58" s="10"/>
      <c r="AZT58" s="10"/>
      <c r="AZU58" s="10"/>
      <c r="AZV58" s="10"/>
      <c r="AZW58" s="10"/>
      <c r="AZX58" s="10"/>
      <c r="AZY58" s="10"/>
      <c r="AZZ58" s="10"/>
      <c r="BAA58" s="10"/>
      <c r="BAB58" s="10"/>
      <c r="BAC58" s="10"/>
      <c r="BAD58" s="10"/>
      <c r="BAE58" s="10"/>
      <c r="BAF58" s="10"/>
      <c r="BAG58" s="10"/>
      <c r="BAH58" s="10"/>
      <c r="BAI58" s="10"/>
      <c r="BAJ58" s="10"/>
      <c r="BAK58" s="10"/>
      <c r="BAL58" s="10"/>
      <c r="BAM58" s="10"/>
      <c r="BAN58" s="10"/>
      <c r="BAO58" s="10"/>
      <c r="BAP58" s="10"/>
      <c r="BAQ58" s="10"/>
      <c r="BAR58" s="10"/>
      <c r="BAS58" s="10"/>
      <c r="BAT58" s="10"/>
      <c r="BAU58" s="10"/>
      <c r="BAV58" s="10"/>
      <c r="BAW58" s="10"/>
      <c r="BAX58" s="10"/>
      <c r="BAY58" s="10"/>
      <c r="BAZ58" s="10"/>
      <c r="BBA58" s="10"/>
      <c r="BBB58" s="10"/>
      <c r="BBC58" s="10"/>
      <c r="BBD58" s="10"/>
      <c r="BBE58" s="10"/>
      <c r="BBF58" s="10"/>
      <c r="BBG58" s="10"/>
      <c r="BBH58" s="10"/>
      <c r="BBI58" s="10"/>
      <c r="BBJ58" s="10"/>
      <c r="BBK58" s="10"/>
      <c r="BBL58" s="10"/>
      <c r="BBM58" s="10"/>
      <c r="BBN58" s="10"/>
      <c r="BBO58" s="10"/>
      <c r="BBP58" s="10"/>
      <c r="BBQ58" s="10"/>
      <c r="BBR58" s="10"/>
      <c r="BBS58" s="10"/>
      <c r="BBT58" s="10"/>
      <c r="BBU58" s="10"/>
      <c r="BBV58" s="10"/>
      <c r="BBW58" s="10"/>
      <c r="BBX58" s="10"/>
      <c r="BBY58" s="10"/>
      <c r="BBZ58" s="10"/>
      <c r="BCA58" s="10"/>
      <c r="BCB58" s="10"/>
      <c r="BCC58" s="10"/>
      <c r="BCD58" s="10"/>
      <c r="BCE58" s="10"/>
      <c r="BCF58" s="10"/>
      <c r="BCG58" s="10"/>
      <c r="BCH58" s="10"/>
      <c r="BCI58" s="10"/>
      <c r="BCJ58" s="10"/>
      <c r="BCK58" s="10"/>
      <c r="BCL58" s="10"/>
      <c r="BCM58" s="10"/>
      <c r="BCN58" s="10"/>
      <c r="BCO58" s="10"/>
      <c r="BCP58" s="10"/>
      <c r="BCQ58" s="10"/>
      <c r="BCR58" s="10"/>
      <c r="BCS58" s="10"/>
      <c r="BCT58" s="10"/>
      <c r="BCU58" s="10"/>
      <c r="BCV58" s="10"/>
      <c r="BCW58" s="10"/>
      <c r="BCX58" s="10"/>
      <c r="BCY58" s="10"/>
      <c r="BCZ58" s="10"/>
      <c r="BDA58" s="10"/>
      <c r="BDB58" s="10"/>
      <c r="BDC58" s="10"/>
      <c r="BDD58" s="10"/>
      <c r="BDE58" s="10"/>
      <c r="BDF58" s="10"/>
      <c r="BDG58" s="10"/>
      <c r="BDH58" s="10"/>
      <c r="BDI58" s="10"/>
      <c r="BDJ58" s="10"/>
      <c r="BDK58" s="10"/>
      <c r="BDL58" s="10"/>
      <c r="BDM58" s="10"/>
      <c r="BDN58" s="10"/>
      <c r="BDO58" s="10"/>
      <c r="BDP58" s="10"/>
      <c r="BDQ58" s="10"/>
      <c r="BDR58" s="10"/>
      <c r="BDS58" s="10"/>
      <c r="BDT58" s="10"/>
      <c r="BDU58" s="10"/>
      <c r="BDV58" s="10"/>
      <c r="BDW58" s="10"/>
      <c r="BDX58" s="10"/>
      <c r="BDY58" s="10"/>
      <c r="BDZ58" s="10"/>
      <c r="BEA58" s="10"/>
      <c r="BEB58" s="10"/>
      <c r="BEC58" s="10"/>
      <c r="BED58" s="10"/>
      <c r="BEE58" s="10"/>
      <c r="BEF58" s="10"/>
      <c r="BEG58" s="10"/>
      <c r="BEH58" s="10"/>
      <c r="BEI58" s="10"/>
      <c r="BEJ58" s="10"/>
      <c r="BEK58" s="10"/>
      <c r="BEL58" s="10"/>
      <c r="BEM58" s="10"/>
      <c r="BEN58" s="10"/>
      <c r="BEO58" s="10"/>
      <c r="BEP58" s="10"/>
      <c r="BEQ58" s="10"/>
      <c r="BER58" s="10"/>
      <c r="BES58" s="10"/>
      <c r="BET58" s="10"/>
      <c r="BEU58" s="10"/>
      <c r="BEV58" s="10"/>
      <c r="BEW58" s="10"/>
      <c r="BEX58" s="10"/>
      <c r="BEY58" s="10"/>
      <c r="BEZ58" s="10"/>
      <c r="BFA58" s="10"/>
      <c r="BFB58" s="10"/>
      <c r="BFC58" s="10"/>
      <c r="BFD58" s="10"/>
      <c r="BFE58" s="10"/>
      <c r="BFF58" s="10"/>
      <c r="BFG58" s="10"/>
      <c r="BFH58" s="10"/>
      <c r="BFI58" s="10"/>
      <c r="BFJ58" s="10"/>
      <c r="BFK58" s="10"/>
      <c r="BFL58" s="10"/>
      <c r="BFM58" s="10"/>
      <c r="BFN58" s="10"/>
      <c r="BFO58" s="10"/>
      <c r="BFP58" s="10"/>
      <c r="BFQ58" s="10"/>
      <c r="BFR58" s="10"/>
      <c r="BFS58" s="10"/>
      <c r="BFT58" s="10"/>
      <c r="BFU58" s="10"/>
      <c r="BFV58" s="10"/>
      <c r="BFW58" s="10"/>
      <c r="BFX58" s="10"/>
      <c r="BFY58" s="10"/>
      <c r="BFZ58" s="10"/>
      <c r="BGA58" s="10"/>
      <c r="BGB58" s="10"/>
      <c r="BGC58" s="10"/>
      <c r="BGD58" s="10"/>
      <c r="BGE58" s="10"/>
      <c r="BGF58" s="10"/>
      <c r="BGG58" s="10"/>
      <c r="BGH58" s="10"/>
      <c r="BGI58" s="10"/>
      <c r="BGJ58" s="10"/>
      <c r="BGK58" s="10"/>
      <c r="BGL58" s="10"/>
      <c r="BGM58" s="10"/>
      <c r="BGN58" s="10"/>
      <c r="BGO58" s="10"/>
      <c r="BGP58" s="10"/>
      <c r="BGQ58" s="10"/>
      <c r="BGR58" s="10"/>
      <c r="BGS58" s="10"/>
      <c r="BGT58" s="10"/>
      <c r="BGU58" s="10"/>
      <c r="BGV58" s="10"/>
      <c r="BGW58" s="10"/>
      <c r="BGX58" s="10"/>
      <c r="BGY58" s="10"/>
      <c r="BGZ58" s="10"/>
      <c r="BHA58" s="10"/>
      <c r="BHB58" s="10"/>
      <c r="BHC58" s="10"/>
      <c r="BHD58" s="10"/>
      <c r="BHE58" s="10"/>
      <c r="BHF58" s="10"/>
      <c r="BHG58" s="10"/>
      <c r="BHH58" s="10"/>
      <c r="BHI58" s="10"/>
      <c r="BHJ58" s="10"/>
      <c r="BHK58" s="10"/>
      <c r="BHL58" s="10"/>
      <c r="BHM58" s="10"/>
      <c r="BHN58" s="10"/>
      <c r="BHO58" s="10"/>
      <c r="BHP58" s="10"/>
      <c r="BHQ58" s="10"/>
      <c r="BHR58" s="10"/>
      <c r="BHS58" s="10"/>
      <c r="BHT58" s="10"/>
      <c r="BHU58" s="10"/>
      <c r="BHV58" s="10"/>
      <c r="BHW58" s="10"/>
      <c r="BHX58" s="10"/>
      <c r="BHY58" s="10"/>
      <c r="BHZ58" s="10"/>
      <c r="BIA58" s="10"/>
      <c r="BIB58" s="10"/>
      <c r="BIC58" s="10"/>
      <c r="BID58" s="10"/>
      <c r="BIE58" s="10"/>
      <c r="BIF58" s="10"/>
      <c r="BIG58" s="10"/>
      <c r="BIH58" s="10"/>
      <c r="BII58" s="10"/>
      <c r="BIJ58" s="10"/>
      <c r="BIK58" s="10"/>
      <c r="BIL58" s="10"/>
      <c r="BIM58" s="10"/>
      <c r="BIN58" s="10"/>
      <c r="BIO58" s="10"/>
      <c r="BIP58" s="10"/>
      <c r="BIQ58" s="10"/>
      <c r="BIR58" s="10"/>
      <c r="BIS58" s="10"/>
      <c r="BIT58" s="10"/>
      <c r="BIU58" s="10"/>
      <c r="BIV58" s="10"/>
      <c r="BIW58" s="10"/>
      <c r="BIX58" s="10"/>
      <c r="BIY58" s="10"/>
      <c r="BIZ58" s="10"/>
      <c r="BJA58" s="10"/>
      <c r="BJB58" s="10"/>
      <c r="BJC58" s="10"/>
      <c r="BJD58" s="10"/>
      <c r="BJE58" s="10"/>
      <c r="BJF58" s="10"/>
      <c r="BJG58" s="10"/>
      <c r="BJH58" s="10"/>
      <c r="BJI58" s="10"/>
      <c r="BJJ58" s="10"/>
      <c r="BJK58" s="10"/>
      <c r="BJL58" s="10"/>
      <c r="BJM58" s="10"/>
      <c r="BJN58" s="10"/>
      <c r="BJO58" s="10"/>
      <c r="BJP58" s="10"/>
      <c r="BJQ58" s="10"/>
      <c r="BJR58" s="10"/>
      <c r="BJS58" s="10"/>
      <c r="BJT58" s="10"/>
      <c r="BJU58" s="10"/>
      <c r="BJV58" s="10"/>
      <c r="BJW58" s="10"/>
      <c r="BJX58" s="10"/>
      <c r="BJY58" s="10"/>
      <c r="BJZ58" s="10"/>
      <c r="BKA58" s="10"/>
      <c r="BKB58" s="10"/>
      <c r="BKC58" s="10"/>
      <c r="BKD58" s="10"/>
      <c r="BKE58" s="10"/>
      <c r="BKF58" s="10"/>
      <c r="BKG58" s="10"/>
      <c r="BKH58" s="10"/>
      <c r="BKI58" s="10"/>
      <c r="BKJ58" s="10"/>
      <c r="BKK58" s="10"/>
      <c r="BKL58" s="10"/>
      <c r="BKM58" s="10"/>
      <c r="BKN58" s="10"/>
      <c r="BKO58" s="10"/>
      <c r="BKP58" s="10"/>
      <c r="BKQ58" s="10"/>
      <c r="BKR58" s="10"/>
      <c r="BKS58" s="10"/>
      <c r="BKT58" s="10"/>
      <c r="BKU58" s="10"/>
      <c r="BKV58" s="10"/>
      <c r="BKW58" s="10"/>
      <c r="BKX58" s="10"/>
      <c r="BKY58" s="10"/>
      <c r="BKZ58" s="10"/>
      <c r="BLA58" s="10"/>
      <c r="BLB58" s="10"/>
      <c r="BLC58" s="10"/>
      <c r="BLD58" s="10"/>
      <c r="BLE58" s="10"/>
      <c r="BLF58" s="10"/>
      <c r="BLG58" s="10"/>
      <c r="BLH58" s="10"/>
      <c r="BLI58" s="10"/>
      <c r="BLJ58" s="10"/>
      <c r="BLK58" s="10"/>
      <c r="BLL58" s="10"/>
      <c r="BLM58" s="10"/>
      <c r="BLN58" s="10"/>
      <c r="BLO58" s="10"/>
      <c r="BLP58" s="10"/>
      <c r="BLQ58" s="10"/>
      <c r="BLR58" s="10"/>
      <c r="BLS58" s="10"/>
      <c r="BLT58" s="10"/>
      <c r="BLU58" s="10"/>
      <c r="BLV58" s="10"/>
      <c r="BLW58" s="10"/>
      <c r="BLX58" s="10"/>
      <c r="BLY58" s="10"/>
      <c r="BLZ58" s="10"/>
      <c r="BMA58" s="10"/>
      <c r="BMB58" s="10"/>
      <c r="BMC58" s="10"/>
      <c r="BMD58" s="10"/>
      <c r="BME58" s="10"/>
      <c r="BMF58" s="10"/>
      <c r="BMG58" s="10"/>
      <c r="BMH58" s="10"/>
      <c r="BMI58" s="10"/>
      <c r="BMJ58" s="10"/>
      <c r="BMK58" s="10"/>
      <c r="BML58" s="10"/>
      <c r="BMM58" s="10"/>
      <c r="BMN58" s="10"/>
      <c r="BMO58" s="10"/>
      <c r="BMP58" s="10"/>
      <c r="BMQ58" s="10"/>
      <c r="BMR58" s="10"/>
      <c r="BMS58" s="10"/>
      <c r="BMT58" s="10"/>
      <c r="BMU58" s="10"/>
      <c r="BMV58" s="10"/>
      <c r="BMW58" s="10"/>
      <c r="BMX58" s="10"/>
      <c r="BMY58" s="10"/>
      <c r="BMZ58" s="10"/>
      <c r="BNA58" s="10"/>
      <c r="BNB58" s="10"/>
      <c r="BNC58" s="10"/>
      <c r="BND58" s="10"/>
      <c r="BNE58" s="10"/>
      <c r="BNF58" s="10"/>
      <c r="BNG58" s="10"/>
      <c r="BNH58" s="10"/>
      <c r="BNI58" s="10"/>
      <c r="BNJ58" s="10"/>
      <c r="BNK58" s="10"/>
      <c r="BNL58" s="10"/>
      <c r="BNM58" s="10"/>
      <c r="BNN58" s="10"/>
      <c r="BNO58" s="10"/>
      <c r="BNP58" s="10"/>
      <c r="BNQ58" s="10"/>
      <c r="BNR58" s="10"/>
      <c r="BNS58" s="10"/>
      <c r="BNT58" s="10"/>
      <c r="BNU58" s="10"/>
      <c r="BNV58" s="10"/>
      <c r="BNW58" s="10"/>
      <c r="BNX58" s="10"/>
      <c r="BNY58" s="10"/>
      <c r="BNZ58" s="10"/>
      <c r="BOA58" s="10"/>
      <c r="BOB58" s="10"/>
      <c r="BOC58" s="10"/>
      <c r="BOD58" s="10"/>
      <c r="BOE58" s="10"/>
      <c r="BOF58" s="10"/>
      <c r="BOG58" s="10"/>
      <c r="BOH58" s="10"/>
      <c r="BOI58" s="10"/>
      <c r="BOJ58" s="10"/>
      <c r="BOK58" s="10"/>
      <c r="BOL58" s="10"/>
      <c r="BOM58" s="10"/>
      <c r="BON58" s="10"/>
      <c r="BOO58" s="10"/>
      <c r="BOP58" s="10"/>
      <c r="BOQ58" s="10"/>
      <c r="BOR58" s="10"/>
      <c r="BOS58" s="10"/>
      <c r="BOT58" s="10"/>
      <c r="BOU58" s="10"/>
      <c r="BOV58" s="10"/>
      <c r="BOW58" s="10"/>
      <c r="BOX58" s="10"/>
      <c r="BOY58" s="10"/>
      <c r="BOZ58" s="10"/>
      <c r="BPA58" s="10"/>
      <c r="BPB58" s="10"/>
      <c r="BPC58" s="10"/>
      <c r="BPD58" s="10"/>
      <c r="BPE58" s="10"/>
      <c r="BPF58" s="10"/>
      <c r="BPG58" s="10"/>
      <c r="BPH58" s="10"/>
      <c r="BPI58" s="10"/>
      <c r="BPJ58" s="10"/>
      <c r="BPK58" s="10"/>
      <c r="BPL58" s="10"/>
      <c r="BPM58" s="10"/>
      <c r="BPN58" s="10"/>
      <c r="BPO58" s="10"/>
      <c r="BPP58" s="10"/>
      <c r="BPQ58" s="10"/>
      <c r="BPR58" s="10"/>
      <c r="BPS58" s="10"/>
      <c r="BPT58" s="10"/>
      <c r="BPU58" s="10"/>
      <c r="BPV58" s="10"/>
      <c r="BPW58" s="10"/>
      <c r="BPX58" s="10"/>
      <c r="BPY58" s="10"/>
      <c r="BPZ58" s="10"/>
      <c r="BQA58" s="10"/>
      <c r="BQB58" s="10"/>
      <c r="BQC58" s="10"/>
      <c r="BQD58" s="10"/>
      <c r="BQE58" s="10"/>
      <c r="BQF58" s="10"/>
      <c r="BQG58" s="10"/>
      <c r="BQH58" s="10"/>
      <c r="BQI58" s="10"/>
      <c r="BQJ58" s="10"/>
      <c r="BQK58" s="10"/>
      <c r="BQL58" s="10"/>
      <c r="BQM58" s="10"/>
      <c r="BQN58" s="10"/>
      <c r="BQO58" s="10"/>
      <c r="BQP58" s="10"/>
      <c r="BQQ58" s="10"/>
      <c r="BQR58" s="10"/>
      <c r="BQS58" s="10"/>
      <c r="BQT58" s="10"/>
      <c r="BQU58" s="10"/>
      <c r="BQV58" s="10"/>
      <c r="BQW58" s="10"/>
      <c r="BQX58" s="10"/>
      <c r="BQY58" s="10"/>
      <c r="BQZ58" s="10"/>
      <c r="BRA58" s="10"/>
      <c r="BRB58" s="10"/>
      <c r="BRC58" s="10"/>
      <c r="BRD58" s="10"/>
      <c r="BRE58" s="10"/>
      <c r="BRF58" s="10"/>
      <c r="BRG58" s="10"/>
      <c r="BRH58" s="10"/>
      <c r="BRI58" s="10"/>
      <c r="BRJ58" s="10"/>
      <c r="BRK58" s="10"/>
      <c r="BRL58" s="10"/>
      <c r="BRM58" s="10"/>
      <c r="BRN58" s="10"/>
      <c r="BRO58" s="10"/>
      <c r="BRP58" s="10"/>
      <c r="BRQ58" s="10"/>
      <c r="BRR58" s="10"/>
      <c r="BRS58" s="10"/>
      <c r="BRT58" s="10"/>
      <c r="BRU58" s="10"/>
      <c r="BRV58" s="10"/>
      <c r="BRW58" s="10"/>
      <c r="BRX58" s="10"/>
      <c r="BRY58" s="10"/>
      <c r="BRZ58" s="10"/>
      <c r="BSA58" s="10"/>
      <c r="BSB58" s="10"/>
      <c r="BSC58" s="10"/>
      <c r="BSD58" s="10"/>
      <c r="BSE58" s="10"/>
      <c r="BSF58" s="10"/>
      <c r="BSG58" s="10"/>
      <c r="BSH58" s="10"/>
      <c r="BSI58" s="10"/>
      <c r="BSJ58" s="10"/>
      <c r="BSK58" s="10"/>
      <c r="BSL58" s="10"/>
      <c r="BSM58" s="10"/>
      <c r="BSN58" s="10"/>
      <c r="BSO58" s="10"/>
      <c r="BSP58" s="10"/>
      <c r="BSQ58" s="10"/>
      <c r="BSR58" s="10"/>
      <c r="BSS58" s="10"/>
      <c r="BST58" s="10"/>
      <c r="BSU58" s="10"/>
      <c r="BSV58" s="10"/>
      <c r="BSW58" s="10"/>
      <c r="BSX58" s="10"/>
      <c r="BSY58" s="10"/>
      <c r="BSZ58" s="10"/>
      <c r="BTA58" s="10"/>
      <c r="BTB58" s="10"/>
      <c r="BTC58" s="10"/>
      <c r="BTD58" s="10"/>
      <c r="BTE58" s="10"/>
      <c r="BTF58" s="10"/>
      <c r="BTG58" s="10"/>
      <c r="BTH58" s="10"/>
      <c r="BTI58" s="10"/>
      <c r="BTJ58" s="10"/>
      <c r="BTK58" s="10"/>
      <c r="BTL58" s="10"/>
      <c r="BTM58" s="10"/>
      <c r="BTN58" s="10"/>
      <c r="BTO58" s="10"/>
      <c r="BTP58" s="10"/>
      <c r="BTQ58" s="10"/>
      <c r="BTR58" s="10"/>
      <c r="BTS58" s="10"/>
      <c r="BTT58" s="10"/>
      <c r="BTU58" s="10"/>
      <c r="BTV58" s="10"/>
      <c r="BTW58" s="10"/>
      <c r="BTX58" s="10"/>
      <c r="BTY58" s="10"/>
      <c r="BTZ58" s="10"/>
      <c r="BUA58" s="10"/>
      <c r="BUB58" s="10"/>
      <c r="BUC58" s="10"/>
      <c r="BUD58" s="10"/>
      <c r="BUE58" s="10"/>
      <c r="BUF58" s="10"/>
      <c r="BUG58" s="10"/>
      <c r="BUH58" s="10"/>
      <c r="BUI58" s="10"/>
      <c r="BUJ58" s="10"/>
      <c r="BUK58" s="10"/>
      <c r="BUL58" s="10"/>
      <c r="BUM58" s="10"/>
      <c r="BUN58" s="10"/>
      <c r="BUO58" s="10"/>
      <c r="BUP58" s="10"/>
      <c r="BUQ58" s="10"/>
      <c r="BUR58" s="10"/>
      <c r="BUS58" s="10"/>
      <c r="BUT58" s="10"/>
      <c r="BUU58" s="10"/>
      <c r="BUV58" s="10"/>
      <c r="BUW58" s="10"/>
      <c r="BUX58" s="10"/>
      <c r="BUY58" s="10"/>
      <c r="BUZ58" s="10"/>
      <c r="BVA58" s="10"/>
      <c r="BVB58" s="10"/>
      <c r="BVC58" s="10"/>
      <c r="BVD58" s="10"/>
      <c r="BVE58" s="10"/>
      <c r="BVF58" s="10"/>
      <c r="BVG58" s="10"/>
      <c r="BVH58" s="10"/>
      <c r="BVI58" s="10"/>
      <c r="BVJ58" s="10"/>
      <c r="BVK58" s="10"/>
      <c r="BVL58" s="10"/>
      <c r="BVM58" s="10"/>
      <c r="BVN58" s="10"/>
      <c r="BVO58" s="10"/>
      <c r="BVP58" s="10"/>
      <c r="BVQ58" s="10"/>
      <c r="BVR58" s="10"/>
      <c r="BVS58" s="10"/>
      <c r="BVT58" s="10"/>
      <c r="BVU58" s="10"/>
      <c r="BVV58" s="10"/>
      <c r="BVW58" s="10"/>
      <c r="BVX58" s="10"/>
      <c r="BVY58" s="10"/>
      <c r="BVZ58" s="10"/>
      <c r="BWA58" s="10"/>
      <c r="BWB58" s="10"/>
      <c r="BWC58" s="10"/>
      <c r="BWD58" s="10"/>
      <c r="BWE58" s="10"/>
      <c r="BWF58" s="10"/>
      <c r="BWG58" s="10"/>
      <c r="BWH58" s="10"/>
      <c r="BWI58" s="10"/>
      <c r="BWJ58" s="10"/>
      <c r="BWK58" s="10"/>
      <c r="BWL58" s="10"/>
      <c r="BWM58" s="10"/>
      <c r="BWN58" s="10"/>
      <c r="BWO58" s="10"/>
      <c r="BWP58" s="10"/>
      <c r="BWQ58" s="10"/>
      <c r="BWR58" s="10"/>
      <c r="BWS58" s="10"/>
      <c r="BWT58" s="10"/>
      <c r="BWU58" s="10"/>
      <c r="BWV58" s="10"/>
      <c r="BWW58" s="10"/>
      <c r="BWX58" s="10"/>
      <c r="BWY58" s="10"/>
      <c r="BWZ58" s="10"/>
      <c r="BXA58" s="10"/>
      <c r="BXB58" s="10"/>
      <c r="BXC58" s="10"/>
      <c r="BXD58" s="10"/>
      <c r="BXE58" s="10"/>
      <c r="BXF58" s="10"/>
      <c r="BXG58" s="10"/>
      <c r="BXH58" s="10"/>
      <c r="BXI58" s="10"/>
      <c r="BXJ58" s="10"/>
      <c r="BXK58" s="10"/>
      <c r="BXL58" s="10"/>
      <c r="BXM58" s="10"/>
      <c r="BXN58" s="10"/>
      <c r="BXO58" s="10"/>
      <c r="BXP58" s="10"/>
      <c r="BXQ58" s="10"/>
      <c r="BXR58" s="10"/>
      <c r="BXS58" s="10"/>
      <c r="BXT58" s="10"/>
      <c r="BXU58" s="10"/>
      <c r="BXV58" s="10"/>
      <c r="BXW58" s="10"/>
      <c r="BXX58" s="10"/>
      <c r="BXY58" s="10"/>
      <c r="BXZ58" s="10"/>
      <c r="BYA58" s="10"/>
      <c r="BYB58" s="10"/>
      <c r="BYC58" s="10"/>
      <c r="BYD58" s="10"/>
      <c r="BYE58" s="10"/>
      <c r="BYF58" s="10"/>
      <c r="BYG58" s="10"/>
      <c r="BYH58" s="10"/>
      <c r="BYI58" s="10"/>
      <c r="BYJ58" s="10"/>
      <c r="BYK58" s="10"/>
      <c r="BYL58" s="10"/>
      <c r="BYM58" s="10"/>
      <c r="BYN58" s="10"/>
      <c r="BYO58" s="10"/>
      <c r="BYP58" s="10"/>
      <c r="BYQ58" s="10"/>
      <c r="BYR58" s="10"/>
      <c r="BYS58" s="10"/>
      <c r="BYT58" s="10"/>
      <c r="BYU58" s="10"/>
      <c r="BYV58" s="10"/>
      <c r="BYW58" s="10"/>
      <c r="BYX58" s="10"/>
      <c r="BYY58" s="10"/>
      <c r="BYZ58" s="10"/>
      <c r="BZA58" s="10"/>
      <c r="BZB58" s="10"/>
      <c r="BZC58" s="10"/>
      <c r="BZD58" s="10"/>
      <c r="BZE58" s="10"/>
      <c r="BZF58" s="10"/>
      <c r="BZG58" s="10"/>
      <c r="BZH58" s="10"/>
      <c r="BZI58" s="10"/>
      <c r="BZJ58" s="10"/>
      <c r="BZK58" s="10"/>
      <c r="BZL58" s="10"/>
      <c r="BZM58" s="10"/>
      <c r="BZN58" s="10"/>
      <c r="BZO58" s="10"/>
      <c r="BZP58" s="10"/>
      <c r="BZQ58" s="10"/>
      <c r="BZR58" s="10"/>
      <c r="BZS58" s="10"/>
      <c r="BZT58" s="10"/>
      <c r="BZU58" s="10"/>
      <c r="BZV58" s="10"/>
      <c r="BZW58" s="10"/>
      <c r="BZX58" s="10"/>
      <c r="BZY58" s="10"/>
      <c r="BZZ58" s="10"/>
      <c r="CAA58" s="10"/>
      <c r="CAB58" s="10"/>
      <c r="CAC58" s="10"/>
      <c r="CAD58" s="10"/>
      <c r="CAE58" s="10"/>
      <c r="CAF58" s="10"/>
      <c r="CAG58" s="10"/>
      <c r="CAH58" s="10"/>
      <c r="CAI58" s="10"/>
      <c r="CAJ58" s="10"/>
      <c r="CAK58" s="10"/>
      <c r="CAL58" s="10"/>
      <c r="CAM58" s="10"/>
      <c r="CAN58" s="10"/>
      <c r="CAO58" s="10"/>
      <c r="CAP58" s="10"/>
      <c r="CAQ58" s="10"/>
      <c r="CAR58" s="10"/>
      <c r="CAS58" s="10"/>
      <c r="CAT58" s="10"/>
      <c r="CAU58" s="10"/>
      <c r="CAV58" s="10"/>
      <c r="CAW58" s="10"/>
      <c r="CAX58" s="10"/>
      <c r="CAY58" s="10"/>
      <c r="CAZ58" s="10"/>
      <c r="CBA58" s="10"/>
      <c r="CBB58" s="10"/>
      <c r="CBC58" s="10"/>
      <c r="CBD58" s="10"/>
      <c r="CBE58" s="10"/>
      <c r="CBF58" s="10"/>
      <c r="CBG58" s="10"/>
      <c r="CBH58" s="10"/>
      <c r="CBI58" s="10"/>
      <c r="CBJ58" s="10"/>
      <c r="CBK58" s="10"/>
      <c r="CBL58" s="10"/>
      <c r="CBM58" s="10"/>
      <c r="CBN58" s="10"/>
      <c r="CBO58" s="10"/>
      <c r="CBP58" s="10"/>
      <c r="CBQ58" s="10"/>
      <c r="CBR58" s="10"/>
      <c r="CBS58" s="10"/>
      <c r="CBT58" s="10"/>
      <c r="CBU58" s="10"/>
      <c r="CBV58" s="10"/>
      <c r="CBW58" s="10"/>
      <c r="CBX58" s="10"/>
      <c r="CBY58" s="10"/>
      <c r="CBZ58" s="10"/>
      <c r="CCA58" s="10"/>
      <c r="CCB58" s="10"/>
      <c r="CCC58" s="10"/>
      <c r="CCD58" s="10"/>
      <c r="CCE58" s="10"/>
      <c r="CCF58" s="10"/>
      <c r="CCG58" s="10"/>
      <c r="CCH58" s="10"/>
      <c r="CCI58" s="10"/>
      <c r="CCJ58" s="10"/>
      <c r="CCK58" s="10"/>
      <c r="CCL58" s="10"/>
      <c r="CCM58" s="10"/>
      <c r="CCN58" s="10"/>
      <c r="CCO58" s="10"/>
      <c r="CCP58" s="10"/>
      <c r="CCQ58" s="10"/>
      <c r="CCR58" s="10"/>
      <c r="CCS58" s="10"/>
      <c r="CCT58" s="10"/>
      <c r="CCU58" s="10"/>
      <c r="CCV58" s="10"/>
      <c r="CCW58" s="10"/>
      <c r="CCX58" s="10"/>
      <c r="CCY58" s="10"/>
      <c r="CCZ58" s="10"/>
      <c r="CDA58" s="10"/>
      <c r="CDB58" s="10"/>
      <c r="CDC58" s="10"/>
      <c r="CDD58" s="10"/>
      <c r="CDE58" s="10"/>
      <c r="CDF58" s="10"/>
      <c r="CDG58" s="10"/>
      <c r="CDH58" s="10"/>
      <c r="CDI58" s="10"/>
      <c r="CDJ58" s="10"/>
      <c r="CDK58" s="10"/>
      <c r="CDL58" s="10"/>
      <c r="CDM58" s="10"/>
      <c r="CDN58" s="10"/>
      <c r="CDO58" s="10"/>
      <c r="CDP58" s="10"/>
      <c r="CDQ58" s="10"/>
      <c r="CDR58" s="10"/>
      <c r="CDS58" s="10"/>
      <c r="CDT58" s="10"/>
      <c r="CDU58" s="10"/>
      <c r="CDV58" s="10"/>
      <c r="CDW58" s="10"/>
      <c r="CDX58" s="10"/>
      <c r="CDY58" s="10"/>
      <c r="CDZ58" s="10"/>
      <c r="CEA58" s="10"/>
      <c r="CEB58" s="10"/>
      <c r="CEC58" s="10"/>
      <c r="CED58" s="10"/>
      <c r="CEE58" s="10"/>
      <c r="CEF58" s="10"/>
      <c r="CEG58" s="10"/>
      <c r="CEH58" s="10"/>
      <c r="CEI58" s="10"/>
      <c r="CEJ58" s="10"/>
      <c r="CEK58" s="10"/>
      <c r="CEL58" s="10"/>
      <c r="CEM58" s="10"/>
      <c r="CEN58" s="10"/>
      <c r="CEO58" s="10"/>
      <c r="CEP58" s="10"/>
      <c r="CEQ58" s="10"/>
      <c r="CER58" s="10"/>
      <c r="CES58" s="10"/>
      <c r="CET58" s="10"/>
      <c r="CEU58" s="10"/>
      <c r="CEV58" s="10"/>
      <c r="CEW58" s="10"/>
      <c r="CEX58" s="10"/>
      <c r="CEY58" s="10"/>
      <c r="CEZ58" s="10"/>
      <c r="CFA58" s="10"/>
      <c r="CFB58" s="10"/>
      <c r="CFC58" s="10"/>
      <c r="CFD58" s="10"/>
      <c r="CFE58" s="10"/>
      <c r="CFF58" s="10"/>
      <c r="CFG58" s="10"/>
      <c r="CFH58" s="10"/>
      <c r="CFI58" s="10"/>
      <c r="CFJ58" s="10"/>
      <c r="CFK58" s="10"/>
      <c r="CFL58" s="10"/>
      <c r="CFM58" s="10"/>
      <c r="CFN58" s="10"/>
      <c r="CFO58" s="10"/>
      <c r="CFP58" s="10"/>
      <c r="CFQ58" s="10"/>
      <c r="CFR58" s="10"/>
      <c r="CFS58" s="10"/>
      <c r="CFT58" s="10"/>
      <c r="CFU58" s="10"/>
      <c r="CFV58" s="10"/>
      <c r="CFW58" s="10"/>
      <c r="CFX58" s="10"/>
      <c r="CFY58" s="10"/>
      <c r="CFZ58" s="10"/>
      <c r="CGA58" s="10"/>
      <c r="CGB58" s="10"/>
      <c r="CGC58" s="10"/>
      <c r="CGD58" s="10"/>
      <c r="CGE58" s="10"/>
      <c r="CGF58" s="10"/>
      <c r="CGG58" s="10"/>
      <c r="CGH58" s="10"/>
      <c r="CGI58" s="10"/>
      <c r="CGJ58" s="10"/>
      <c r="CGK58" s="10"/>
      <c r="CGL58" s="10"/>
      <c r="CGM58" s="10"/>
      <c r="CGN58" s="10"/>
      <c r="CGO58" s="10"/>
      <c r="CGP58" s="10"/>
      <c r="CGQ58" s="10"/>
      <c r="CGR58" s="10"/>
      <c r="CGS58" s="10"/>
      <c r="CGT58" s="10"/>
      <c r="CGU58" s="10"/>
      <c r="CGV58" s="10"/>
      <c r="CGW58" s="10"/>
      <c r="CGX58" s="10"/>
      <c r="CGY58" s="10"/>
      <c r="CGZ58" s="10"/>
      <c r="CHA58" s="10"/>
      <c r="CHB58" s="10"/>
      <c r="CHC58" s="10"/>
      <c r="CHD58" s="10"/>
      <c r="CHE58" s="10"/>
      <c r="CHF58" s="10"/>
      <c r="CHG58" s="10"/>
      <c r="CHH58" s="10"/>
      <c r="CHI58" s="10"/>
      <c r="CHJ58" s="10"/>
      <c r="CHK58" s="10"/>
      <c r="CHL58" s="10"/>
      <c r="CHM58" s="10"/>
      <c r="CHN58" s="10"/>
      <c r="CHO58" s="10"/>
      <c r="CHP58" s="10"/>
      <c r="CHQ58" s="10"/>
      <c r="CHR58" s="10"/>
      <c r="CHS58" s="10"/>
      <c r="CHT58" s="10"/>
      <c r="CHU58" s="10"/>
      <c r="CHV58" s="10"/>
      <c r="CHW58" s="10"/>
      <c r="CHX58" s="10"/>
      <c r="CHY58" s="10"/>
      <c r="CHZ58" s="10"/>
      <c r="CIA58" s="10"/>
      <c r="CIB58" s="10"/>
      <c r="CIC58" s="10"/>
      <c r="CID58" s="10"/>
      <c r="CIE58" s="10"/>
      <c r="CIF58" s="10"/>
      <c r="CIG58" s="10"/>
      <c r="CIH58" s="10"/>
      <c r="CII58" s="10"/>
      <c r="CIJ58" s="10"/>
      <c r="CIK58" s="10"/>
      <c r="CIL58" s="10"/>
      <c r="CIM58" s="10"/>
      <c r="CIN58" s="10"/>
      <c r="CIO58" s="10"/>
      <c r="CIP58" s="10"/>
      <c r="CIQ58" s="10"/>
      <c r="CIR58" s="10"/>
      <c r="CIS58" s="10"/>
      <c r="CIT58" s="10"/>
      <c r="CIU58" s="10"/>
      <c r="CIV58" s="10"/>
      <c r="CIW58" s="10"/>
      <c r="CIX58" s="10"/>
      <c r="CIY58" s="10"/>
      <c r="CIZ58" s="10"/>
      <c r="CJA58" s="10"/>
      <c r="CJB58" s="10"/>
      <c r="CJC58" s="10"/>
      <c r="CJD58" s="10"/>
      <c r="CJE58" s="10"/>
      <c r="CJF58" s="10"/>
      <c r="CJG58" s="10"/>
      <c r="CJH58" s="10"/>
      <c r="CJI58" s="10"/>
      <c r="CJJ58" s="10"/>
      <c r="CJK58" s="10"/>
      <c r="CJL58" s="10"/>
      <c r="CJM58" s="10"/>
      <c r="CJN58" s="10"/>
      <c r="CJO58" s="10"/>
      <c r="CJP58" s="10"/>
      <c r="CJQ58" s="10"/>
      <c r="CJR58" s="10"/>
      <c r="CJS58" s="10"/>
      <c r="CJT58" s="10"/>
      <c r="CJU58" s="10"/>
      <c r="CJV58" s="10"/>
      <c r="CJW58" s="10"/>
      <c r="CJX58" s="10"/>
      <c r="CJY58" s="10"/>
      <c r="CJZ58" s="10"/>
      <c r="CKA58" s="10"/>
      <c r="CKB58" s="10"/>
      <c r="CKC58" s="10"/>
      <c r="CKD58" s="10"/>
      <c r="CKE58" s="10"/>
      <c r="CKF58" s="10"/>
      <c r="CKG58" s="10"/>
      <c r="CKH58" s="10"/>
      <c r="CKI58" s="10"/>
      <c r="CKJ58" s="10"/>
      <c r="CKK58" s="10"/>
      <c r="CKL58" s="10"/>
      <c r="CKM58" s="10"/>
      <c r="CKN58" s="10"/>
      <c r="CKO58" s="10"/>
      <c r="CKP58" s="10"/>
      <c r="CKQ58" s="10"/>
      <c r="CKR58" s="10"/>
      <c r="CKS58" s="10"/>
      <c r="CKT58" s="10"/>
      <c r="CKU58" s="10"/>
      <c r="CKV58" s="10"/>
      <c r="CKW58" s="10"/>
      <c r="CKX58" s="10"/>
      <c r="CKY58" s="10"/>
      <c r="CKZ58" s="10"/>
      <c r="CLA58" s="10"/>
      <c r="CLB58" s="10"/>
      <c r="CLC58" s="10"/>
      <c r="CLD58" s="10"/>
      <c r="CLE58" s="10"/>
      <c r="CLF58" s="10"/>
      <c r="CLG58" s="10"/>
      <c r="CLH58" s="10"/>
      <c r="CLI58" s="10"/>
      <c r="CLJ58" s="10"/>
      <c r="CLK58" s="10"/>
      <c r="CLL58" s="10"/>
      <c r="CLM58" s="10"/>
      <c r="CLN58" s="10"/>
      <c r="CLO58" s="10"/>
      <c r="CLP58" s="10"/>
      <c r="CLQ58" s="10"/>
      <c r="CLR58" s="10"/>
      <c r="CLS58" s="10"/>
      <c r="CLT58" s="10"/>
      <c r="CLU58" s="10"/>
      <c r="CLV58" s="10"/>
      <c r="CLW58" s="10"/>
      <c r="CLX58" s="10"/>
      <c r="CLY58" s="10"/>
      <c r="CLZ58" s="10"/>
      <c r="CMA58" s="10"/>
      <c r="CMB58" s="10"/>
      <c r="CMC58" s="10"/>
      <c r="CMD58" s="10"/>
      <c r="CME58" s="10"/>
      <c r="CMF58" s="10"/>
      <c r="CMG58" s="10"/>
      <c r="CMH58" s="10"/>
      <c r="CMI58" s="10"/>
      <c r="CMJ58" s="10"/>
      <c r="CMK58" s="10"/>
      <c r="CML58" s="10"/>
      <c r="CMM58" s="10"/>
      <c r="CMN58" s="10"/>
      <c r="CMO58" s="10"/>
      <c r="CMP58" s="10"/>
      <c r="CMQ58" s="10"/>
      <c r="CMR58" s="10"/>
      <c r="CMS58" s="10"/>
      <c r="CMT58" s="10"/>
      <c r="CMU58" s="10"/>
      <c r="CMV58" s="10"/>
      <c r="CMW58" s="10"/>
      <c r="CMX58" s="10"/>
      <c r="CMY58" s="10"/>
      <c r="CMZ58" s="10"/>
      <c r="CNA58" s="10"/>
      <c r="CNB58" s="10"/>
      <c r="CNC58" s="10"/>
      <c r="CND58" s="10"/>
      <c r="CNE58" s="10"/>
      <c r="CNF58" s="10"/>
      <c r="CNG58" s="10"/>
      <c r="CNH58" s="10"/>
      <c r="CNI58" s="10"/>
      <c r="CNJ58" s="10"/>
      <c r="CNK58" s="10"/>
      <c r="CNL58" s="10"/>
      <c r="CNM58" s="10"/>
      <c r="CNN58" s="10"/>
      <c r="CNO58" s="10"/>
      <c r="CNP58" s="10"/>
      <c r="CNQ58" s="10"/>
      <c r="CNR58" s="10"/>
      <c r="CNS58" s="10"/>
      <c r="CNT58" s="10"/>
      <c r="CNU58" s="10"/>
      <c r="CNV58" s="10"/>
      <c r="CNW58" s="10"/>
      <c r="CNX58" s="10"/>
      <c r="CNY58" s="10"/>
      <c r="CNZ58" s="10"/>
      <c r="COA58" s="10"/>
      <c r="COB58" s="10"/>
      <c r="COC58" s="10"/>
      <c r="COD58" s="10"/>
      <c r="COE58" s="10"/>
      <c r="COF58" s="10"/>
      <c r="COG58" s="10"/>
      <c r="COH58" s="10"/>
      <c r="COI58" s="10"/>
      <c r="COJ58" s="10"/>
      <c r="COK58" s="10"/>
      <c r="COL58" s="10"/>
      <c r="COM58" s="10"/>
      <c r="CON58" s="10"/>
      <c r="COO58" s="10"/>
      <c r="COP58" s="10"/>
      <c r="COQ58" s="10"/>
      <c r="COR58" s="10"/>
      <c r="COS58" s="10"/>
      <c r="COT58" s="10"/>
      <c r="COU58" s="10"/>
      <c r="COV58" s="10"/>
      <c r="COW58" s="10"/>
      <c r="COX58" s="10"/>
      <c r="COY58" s="10"/>
      <c r="COZ58" s="10"/>
      <c r="CPA58" s="10"/>
      <c r="CPB58" s="10"/>
      <c r="CPC58" s="10"/>
      <c r="CPD58" s="10"/>
      <c r="CPE58" s="10"/>
      <c r="CPF58" s="10"/>
      <c r="CPG58" s="10"/>
      <c r="CPH58" s="10"/>
      <c r="CPI58" s="10"/>
      <c r="CPJ58" s="10"/>
      <c r="CPK58" s="10"/>
      <c r="CPL58" s="10"/>
      <c r="CPM58" s="10"/>
      <c r="CPN58" s="10"/>
      <c r="CPO58" s="10"/>
      <c r="CPP58" s="10"/>
      <c r="CPQ58" s="10"/>
      <c r="CPR58" s="10"/>
      <c r="CPS58" s="10"/>
      <c r="CPT58" s="10"/>
      <c r="CPU58" s="10"/>
      <c r="CPV58" s="10"/>
      <c r="CPW58" s="10"/>
      <c r="CPX58" s="10"/>
      <c r="CPY58" s="10"/>
      <c r="CPZ58" s="10"/>
      <c r="CQA58" s="10"/>
      <c r="CQB58" s="10"/>
      <c r="CQC58" s="10"/>
      <c r="CQD58" s="10"/>
      <c r="CQE58" s="10"/>
      <c r="CQF58" s="10"/>
      <c r="CQG58" s="10"/>
      <c r="CQH58" s="10"/>
      <c r="CQI58" s="10"/>
      <c r="CQJ58" s="10"/>
      <c r="CQK58" s="10"/>
      <c r="CQL58" s="10"/>
      <c r="CQM58" s="10"/>
      <c r="CQN58" s="10"/>
      <c r="CQO58" s="10"/>
      <c r="CQP58" s="10"/>
      <c r="CQQ58" s="10"/>
      <c r="CQR58" s="10"/>
      <c r="CQS58" s="10"/>
      <c r="CQT58" s="10"/>
      <c r="CQU58" s="10"/>
      <c r="CQV58" s="10"/>
      <c r="CQW58" s="10"/>
      <c r="CQX58" s="10"/>
      <c r="CQY58" s="10"/>
      <c r="CQZ58" s="10"/>
      <c r="CRA58" s="10"/>
      <c r="CRB58" s="10"/>
      <c r="CRC58" s="10"/>
      <c r="CRD58" s="10"/>
      <c r="CRE58" s="10"/>
      <c r="CRF58" s="10"/>
      <c r="CRG58" s="10"/>
      <c r="CRH58" s="10"/>
      <c r="CRI58" s="10"/>
      <c r="CRJ58" s="10"/>
      <c r="CRK58" s="10"/>
      <c r="CRL58" s="10"/>
      <c r="CRM58" s="10"/>
      <c r="CRN58" s="10"/>
      <c r="CRO58" s="10"/>
      <c r="CRP58" s="10"/>
      <c r="CRQ58" s="10"/>
      <c r="CRR58" s="10"/>
      <c r="CRS58" s="10"/>
      <c r="CRT58" s="10"/>
      <c r="CRU58" s="10"/>
      <c r="CRV58" s="10"/>
      <c r="CRW58" s="10"/>
      <c r="CRX58" s="10"/>
      <c r="CRY58" s="10"/>
      <c r="CRZ58" s="10"/>
      <c r="CSA58" s="10"/>
      <c r="CSB58" s="10"/>
      <c r="CSC58" s="10"/>
      <c r="CSD58" s="10"/>
      <c r="CSE58" s="10"/>
      <c r="CSF58" s="10"/>
      <c r="CSG58" s="10"/>
      <c r="CSH58" s="10"/>
      <c r="CSI58" s="10"/>
      <c r="CSJ58" s="10"/>
      <c r="CSK58" s="10"/>
      <c r="CSL58" s="10"/>
      <c r="CSM58" s="10"/>
      <c r="CSN58" s="10"/>
      <c r="CSO58" s="10"/>
      <c r="CSP58" s="10"/>
      <c r="CSQ58" s="10"/>
      <c r="CSR58" s="10"/>
      <c r="CSS58" s="10"/>
      <c r="CST58" s="10"/>
      <c r="CSU58" s="10"/>
      <c r="CSV58" s="10"/>
      <c r="CSW58" s="10"/>
      <c r="CSX58" s="10"/>
      <c r="CSY58" s="10"/>
      <c r="CSZ58" s="10"/>
      <c r="CTA58" s="10"/>
      <c r="CTB58" s="10"/>
      <c r="CTC58" s="10"/>
      <c r="CTD58" s="10"/>
      <c r="CTE58" s="10"/>
      <c r="CTF58" s="10"/>
      <c r="CTG58" s="10"/>
      <c r="CTH58" s="10"/>
      <c r="CTI58" s="10"/>
      <c r="CTJ58" s="10"/>
      <c r="CTK58" s="10"/>
      <c r="CTL58" s="10"/>
      <c r="CTM58" s="10"/>
      <c r="CTN58" s="10"/>
      <c r="CTO58" s="10"/>
      <c r="CTP58" s="10"/>
      <c r="CTQ58" s="10"/>
      <c r="CTR58" s="10"/>
      <c r="CTS58" s="10"/>
      <c r="CTT58" s="10"/>
      <c r="CTU58" s="10"/>
      <c r="CTV58" s="10"/>
      <c r="CTW58" s="10"/>
      <c r="CTX58" s="10"/>
      <c r="CTY58" s="10"/>
      <c r="CTZ58" s="10"/>
      <c r="CUA58" s="10"/>
      <c r="CUB58" s="10"/>
      <c r="CUC58" s="10"/>
      <c r="CUD58" s="10"/>
      <c r="CUE58" s="10"/>
      <c r="CUF58" s="10"/>
      <c r="CUG58" s="10"/>
      <c r="CUH58" s="10"/>
      <c r="CUI58" s="10"/>
      <c r="CUJ58" s="10"/>
      <c r="CUK58" s="10"/>
      <c r="CUL58" s="10"/>
      <c r="CUM58" s="10"/>
      <c r="CUN58" s="10"/>
      <c r="CUO58" s="10"/>
      <c r="CUP58" s="10"/>
      <c r="CUQ58" s="10"/>
      <c r="CUR58" s="10"/>
      <c r="CUS58" s="10"/>
      <c r="CUT58" s="10"/>
      <c r="CUU58" s="10"/>
      <c r="CUV58" s="10"/>
      <c r="CUW58" s="10"/>
      <c r="CUX58" s="10"/>
      <c r="CUY58" s="10"/>
      <c r="CUZ58" s="10"/>
      <c r="CVA58" s="10"/>
      <c r="CVB58" s="10"/>
      <c r="CVC58" s="10"/>
      <c r="CVD58" s="10"/>
      <c r="CVE58" s="10"/>
      <c r="CVF58" s="10"/>
      <c r="CVG58" s="10"/>
      <c r="CVH58" s="10"/>
      <c r="CVI58" s="10"/>
      <c r="CVJ58" s="10"/>
      <c r="CVK58" s="10"/>
      <c r="CVL58" s="10"/>
      <c r="CVM58" s="10"/>
      <c r="CVN58" s="10"/>
      <c r="CVO58" s="10"/>
      <c r="CVP58" s="10"/>
      <c r="CVQ58" s="10"/>
      <c r="CVR58" s="10"/>
      <c r="CVS58" s="10"/>
      <c r="CVT58" s="10"/>
      <c r="CVU58" s="10"/>
      <c r="CVV58" s="10"/>
      <c r="CVW58" s="10"/>
      <c r="CVX58" s="10"/>
      <c r="CVY58" s="10"/>
      <c r="CVZ58" s="10"/>
      <c r="CWA58" s="10"/>
      <c r="CWB58" s="10"/>
      <c r="CWC58" s="10"/>
      <c r="CWD58" s="10"/>
      <c r="CWE58" s="10"/>
      <c r="CWF58" s="10"/>
      <c r="CWG58" s="10"/>
      <c r="CWH58" s="10"/>
      <c r="CWI58" s="10"/>
      <c r="CWJ58" s="10"/>
      <c r="CWK58" s="10"/>
      <c r="CWL58" s="10"/>
      <c r="CWM58" s="10"/>
      <c r="CWN58" s="10"/>
      <c r="CWO58" s="10"/>
      <c r="CWP58" s="10"/>
      <c r="CWQ58" s="10"/>
      <c r="CWR58" s="10"/>
      <c r="CWS58" s="10"/>
      <c r="CWT58" s="10"/>
      <c r="CWU58" s="10"/>
      <c r="CWV58" s="10"/>
      <c r="CWW58" s="10"/>
      <c r="CWX58" s="10"/>
      <c r="CWY58" s="10"/>
      <c r="CWZ58" s="10"/>
      <c r="CXA58" s="10"/>
      <c r="CXB58" s="10"/>
      <c r="CXC58" s="10"/>
      <c r="CXD58" s="10"/>
      <c r="CXE58" s="10"/>
      <c r="CXF58" s="10"/>
      <c r="CXG58" s="10"/>
      <c r="CXH58" s="10"/>
      <c r="CXI58" s="10"/>
      <c r="CXJ58" s="10"/>
      <c r="CXK58" s="10"/>
      <c r="CXL58" s="10"/>
      <c r="CXM58" s="10"/>
      <c r="CXN58" s="10"/>
      <c r="CXO58" s="10"/>
      <c r="CXP58" s="10"/>
      <c r="CXQ58" s="10"/>
      <c r="CXR58" s="10"/>
      <c r="CXS58" s="10"/>
      <c r="CXT58" s="10"/>
      <c r="CXU58" s="10"/>
      <c r="CXV58" s="10"/>
      <c r="CXW58" s="10"/>
      <c r="CXX58" s="10"/>
      <c r="CXY58" s="10"/>
      <c r="CXZ58" s="10"/>
      <c r="CYA58" s="10"/>
      <c r="CYB58" s="10"/>
      <c r="CYC58" s="10"/>
      <c r="CYD58" s="10"/>
      <c r="CYE58" s="10"/>
      <c r="CYF58" s="10"/>
      <c r="CYG58" s="10"/>
      <c r="CYH58" s="10"/>
      <c r="CYI58" s="10"/>
      <c r="CYJ58" s="10"/>
      <c r="CYK58" s="10"/>
      <c r="CYL58" s="10"/>
      <c r="CYM58" s="10"/>
      <c r="CYN58" s="10"/>
      <c r="CYO58" s="10"/>
      <c r="CYP58" s="10"/>
      <c r="CYQ58" s="10"/>
      <c r="CYR58" s="10"/>
      <c r="CYS58" s="10"/>
      <c r="CYT58" s="10"/>
      <c r="CYU58" s="10"/>
      <c r="CYV58" s="10"/>
      <c r="CYW58" s="10"/>
      <c r="CYX58" s="10"/>
      <c r="CYY58" s="10"/>
      <c r="CYZ58" s="10"/>
      <c r="CZA58" s="10"/>
      <c r="CZB58" s="10"/>
      <c r="CZC58" s="10"/>
      <c r="CZD58" s="10"/>
      <c r="CZE58" s="10"/>
      <c r="CZF58" s="10"/>
      <c r="CZG58" s="10"/>
      <c r="CZH58" s="10"/>
      <c r="CZI58" s="10"/>
      <c r="CZJ58" s="10"/>
      <c r="CZK58" s="10"/>
      <c r="CZL58" s="10"/>
      <c r="CZM58" s="10"/>
      <c r="CZN58" s="10"/>
      <c r="CZO58" s="10"/>
      <c r="CZP58" s="10"/>
      <c r="CZQ58" s="10"/>
      <c r="CZR58" s="10"/>
      <c r="CZS58" s="10"/>
      <c r="CZT58" s="10"/>
      <c r="CZU58" s="10"/>
      <c r="CZV58" s="10"/>
      <c r="CZW58" s="10"/>
      <c r="CZX58" s="10"/>
      <c r="CZY58" s="10"/>
      <c r="CZZ58" s="10"/>
      <c r="DAA58" s="10"/>
      <c r="DAB58" s="10"/>
      <c r="DAC58" s="10"/>
      <c r="DAD58" s="10"/>
      <c r="DAE58" s="10"/>
      <c r="DAF58" s="10"/>
      <c r="DAG58" s="10"/>
      <c r="DAH58" s="10"/>
      <c r="DAI58" s="10"/>
      <c r="DAJ58" s="10"/>
      <c r="DAK58" s="10"/>
      <c r="DAL58" s="10"/>
      <c r="DAM58" s="10"/>
      <c r="DAN58" s="10"/>
      <c r="DAO58" s="10"/>
      <c r="DAP58" s="10"/>
      <c r="DAQ58" s="10"/>
      <c r="DAR58" s="10"/>
      <c r="DAS58" s="10"/>
      <c r="DAT58" s="10"/>
      <c r="DAU58" s="10"/>
      <c r="DAV58" s="10"/>
      <c r="DAW58" s="10"/>
      <c r="DAX58" s="10"/>
      <c r="DAY58" s="10"/>
      <c r="DAZ58" s="10"/>
      <c r="DBA58" s="10"/>
      <c r="DBB58" s="10"/>
      <c r="DBC58" s="10"/>
      <c r="DBD58" s="10"/>
      <c r="DBE58" s="10"/>
      <c r="DBF58" s="10"/>
      <c r="DBG58" s="10"/>
      <c r="DBH58" s="10"/>
      <c r="DBI58" s="10"/>
      <c r="DBJ58" s="10"/>
      <c r="DBK58" s="10"/>
      <c r="DBL58" s="10"/>
      <c r="DBM58" s="10"/>
      <c r="DBN58" s="10"/>
      <c r="DBO58" s="10"/>
      <c r="DBP58" s="10"/>
      <c r="DBQ58" s="10"/>
      <c r="DBR58" s="10"/>
      <c r="DBS58" s="10"/>
      <c r="DBT58" s="10"/>
      <c r="DBU58" s="10"/>
      <c r="DBV58" s="10"/>
      <c r="DBW58" s="10"/>
      <c r="DBX58" s="10"/>
      <c r="DBY58" s="10"/>
      <c r="DBZ58" s="10"/>
      <c r="DCA58" s="10"/>
      <c r="DCB58" s="10"/>
      <c r="DCC58" s="10"/>
      <c r="DCD58" s="10"/>
      <c r="DCE58" s="10"/>
      <c r="DCF58" s="10"/>
      <c r="DCG58" s="10"/>
      <c r="DCH58" s="10"/>
      <c r="DCI58" s="10"/>
      <c r="DCJ58" s="10"/>
      <c r="DCK58" s="10"/>
      <c r="DCL58" s="10"/>
      <c r="DCM58" s="10"/>
      <c r="DCN58" s="10"/>
      <c r="DCO58" s="10"/>
      <c r="DCP58" s="10"/>
      <c r="DCQ58" s="10"/>
      <c r="DCR58" s="10"/>
      <c r="DCS58" s="10"/>
      <c r="DCT58" s="10"/>
      <c r="DCU58" s="10"/>
      <c r="DCV58" s="10"/>
      <c r="DCW58" s="10"/>
      <c r="DCX58" s="10"/>
      <c r="DCY58" s="10"/>
      <c r="DCZ58" s="10"/>
      <c r="DDA58" s="10"/>
      <c r="DDB58" s="10"/>
      <c r="DDC58" s="10"/>
      <c r="DDD58" s="10"/>
      <c r="DDE58" s="10"/>
      <c r="DDF58" s="10"/>
      <c r="DDG58" s="10"/>
      <c r="DDH58" s="10"/>
      <c r="DDI58" s="10"/>
      <c r="DDJ58" s="10"/>
      <c r="DDK58" s="10"/>
      <c r="DDL58" s="10"/>
      <c r="DDM58" s="10"/>
      <c r="DDN58" s="10"/>
      <c r="DDO58" s="10"/>
      <c r="DDP58" s="10"/>
      <c r="DDQ58" s="10"/>
      <c r="DDR58" s="10"/>
      <c r="DDS58" s="10"/>
      <c r="DDT58" s="10"/>
      <c r="DDU58" s="10"/>
      <c r="DDV58" s="10"/>
      <c r="DDW58" s="10"/>
      <c r="DDX58" s="10"/>
      <c r="DDY58" s="10"/>
      <c r="DDZ58" s="10"/>
      <c r="DEA58" s="10"/>
      <c r="DEB58" s="10"/>
      <c r="DEC58" s="10"/>
      <c r="DED58" s="10"/>
      <c r="DEE58" s="10"/>
      <c r="DEF58" s="10"/>
      <c r="DEG58" s="10"/>
      <c r="DEH58" s="10"/>
      <c r="DEI58" s="10"/>
      <c r="DEJ58" s="10"/>
      <c r="DEK58" s="10"/>
      <c r="DEL58" s="10"/>
      <c r="DEM58" s="10"/>
      <c r="DEN58" s="10"/>
      <c r="DEO58" s="10"/>
      <c r="DEP58" s="10"/>
      <c r="DEQ58" s="10"/>
      <c r="DER58" s="10"/>
      <c r="DES58" s="10"/>
      <c r="DET58" s="10"/>
      <c r="DEU58" s="10"/>
      <c r="DEV58" s="10"/>
      <c r="DEW58" s="10"/>
      <c r="DEX58" s="10"/>
      <c r="DEY58" s="10"/>
      <c r="DEZ58" s="10"/>
      <c r="DFA58" s="10"/>
      <c r="DFB58" s="10"/>
      <c r="DFC58" s="10"/>
      <c r="DFD58" s="10"/>
      <c r="DFE58" s="10"/>
      <c r="DFF58" s="10"/>
      <c r="DFG58" s="10"/>
      <c r="DFH58" s="10"/>
      <c r="DFI58" s="10"/>
      <c r="DFJ58" s="10"/>
      <c r="DFK58" s="10"/>
      <c r="DFL58" s="10"/>
      <c r="DFM58" s="10"/>
      <c r="DFN58" s="10"/>
      <c r="DFO58" s="10"/>
      <c r="DFP58" s="10"/>
      <c r="DFQ58" s="10"/>
      <c r="DFR58" s="10"/>
      <c r="DFS58" s="10"/>
      <c r="DFT58" s="10"/>
      <c r="DFU58" s="10"/>
      <c r="DFV58" s="10"/>
      <c r="DFW58" s="10"/>
      <c r="DFX58" s="10"/>
      <c r="DFY58" s="10"/>
      <c r="DFZ58" s="10"/>
      <c r="DGA58" s="10"/>
      <c r="DGB58" s="10"/>
      <c r="DGC58" s="10"/>
      <c r="DGD58" s="10"/>
      <c r="DGE58" s="10"/>
      <c r="DGF58" s="10"/>
      <c r="DGG58" s="10"/>
      <c r="DGH58" s="10"/>
      <c r="DGI58" s="10"/>
      <c r="DGJ58" s="10"/>
      <c r="DGK58" s="10"/>
      <c r="DGL58" s="10"/>
      <c r="DGM58" s="10"/>
      <c r="DGN58" s="10"/>
      <c r="DGO58" s="10"/>
      <c r="DGP58" s="10"/>
      <c r="DGQ58" s="10"/>
      <c r="DGR58" s="10"/>
      <c r="DGS58" s="10"/>
      <c r="DGT58" s="10"/>
      <c r="DGU58" s="10"/>
      <c r="DGV58" s="10"/>
      <c r="DGW58" s="10"/>
      <c r="DGX58" s="10"/>
      <c r="DGY58" s="10"/>
      <c r="DGZ58" s="10"/>
      <c r="DHA58" s="10"/>
      <c r="DHB58" s="10"/>
      <c r="DHC58" s="10"/>
      <c r="DHD58" s="10"/>
      <c r="DHE58" s="10"/>
      <c r="DHF58" s="10"/>
      <c r="DHG58" s="10"/>
      <c r="DHH58" s="10"/>
      <c r="DHI58" s="10"/>
      <c r="DHJ58" s="10"/>
      <c r="DHK58" s="10"/>
      <c r="DHL58" s="10"/>
      <c r="DHM58" s="10"/>
      <c r="DHN58" s="10"/>
      <c r="DHO58" s="10"/>
      <c r="DHP58" s="10"/>
      <c r="DHQ58" s="10"/>
      <c r="DHR58" s="10"/>
      <c r="DHS58" s="10"/>
      <c r="DHT58" s="10"/>
      <c r="DHU58" s="10"/>
      <c r="DHV58" s="10"/>
      <c r="DHW58" s="10"/>
      <c r="DHX58" s="10"/>
      <c r="DHY58" s="10"/>
      <c r="DHZ58" s="10"/>
      <c r="DIA58" s="10"/>
      <c r="DIB58" s="10"/>
      <c r="DIC58" s="10"/>
      <c r="DID58" s="10"/>
      <c r="DIE58" s="10"/>
      <c r="DIF58" s="10"/>
      <c r="DIG58" s="10"/>
      <c r="DIH58" s="10"/>
      <c r="DII58" s="10"/>
      <c r="DIJ58" s="10"/>
      <c r="DIK58" s="10"/>
      <c r="DIL58" s="10"/>
      <c r="DIM58" s="10"/>
      <c r="DIN58" s="10"/>
      <c r="DIO58" s="10"/>
      <c r="DIP58" s="10"/>
      <c r="DIQ58" s="10"/>
      <c r="DIR58" s="10"/>
      <c r="DIS58" s="10"/>
      <c r="DIT58" s="10"/>
      <c r="DIU58" s="10"/>
      <c r="DIV58" s="10"/>
      <c r="DIW58" s="10"/>
      <c r="DIX58" s="10"/>
      <c r="DIY58" s="10"/>
      <c r="DIZ58" s="10"/>
      <c r="DJA58" s="10"/>
      <c r="DJB58" s="10"/>
      <c r="DJC58" s="10"/>
      <c r="DJD58" s="10"/>
      <c r="DJE58" s="10"/>
      <c r="DJF58" s="10"/>
      <c r="DJG58" s="10"/>
      <c r="DJH58" s="10"/>
      <c r="DJI58" s="10"/>
      <c r="DJJ58" s="10"/>
      <c r="DJK58" s="10"/>
      <c r="DJL58" s="10"/>
      <c r="DJM58" s="10"/>
      <c r="DJN58" s="10"/>
      <c r="DJO58" s="10"/>
      <c r="DJP58" s="10"/>
      <c r="DJQ58" s="10"/>
      <c r="DJR58" s="10"/>
      <c r="DJS58" s="10"/>
      <c r="DJT58" s="10"/>
      <c r="DJU58" s="10"/>
      <c r="DJV58" s="10"/>
      <c r="DJW58" s="10"/>
      <c r="DJX58" s="10"/>
      <c r="DJY58" s="10"/>
      <c r="DJZ58" s="10"/>
      <c r="DKA58" s="10"/>
      <c r="DKB58" s="10"/>
      <c r="DKC58" s="10"/>
      <c r="DKD58" s="10"/>
      <c r="DKE58" s="10"/>
      <c r="DKF58" s="10"/>
      <c r="DKG58" s="10"/>
      <c r="DKH58" s="10"/>
      <c r="DKI58" s="10"/>
      <c r="DKJ58" s="10"/>
      <c r="DKK58" s="10"/>
      <c r="DKL58" s="10"/>
      <c r="DKM58" s="10"/>
      <c r="DKN58" s="10"/>
      <c r="DKO58" s="10"/>
      <c r="DKP58" s="10"/>
      <c r="DKQ58" s="10"/>
      <c r="DKR58" s="10"/>
      <c r="DKS58" s="10"/>
      <c r="DKT58" s="10"/>
      <c r="DKU58" s="10"/>
      <c r="DKV58" s="10"/>
      <c r="DKW58" s="10"/>
      <c r="DKX58" s="10"/>
      <c r="DKY58" s="10"/>
      <c r="DKZ58" s="10"/>
      <c r="DLA58" s="10"/>
      <c r="DLB58" s="10"/>
      <c r="DLC58" s="10"/>
      <c r="DLD58" s="10"/>
      <c r="DLE58" s="10"/>
      <c r="DLF58" s="10"/>
      <c r="DLG58" s="10"/>
      <c r="DLH58" s="10"/>
      <c r="DLI58" s="10"/>
      <c r="DLJ58" s="10"/>
      <c r="DLK58" s="10"/>
      <c r="DLL58" s="10"/>
      <c r="DLM58" s="10"/>
      <c r="DLN58" s="10"/>
      <c r="DLO58" s="10"/>
      <c r="DLP58" s="10"/>
      <c r="DLQ58" s="10"/>
      <c r="DLR58" s="10"/>
      <c r="DLS58" s="10"/>
      <c r="DLT58" s="10"/>
      <c r="DLU58" s="10"/>
      <c r="DLV58" s="10"/>
      <c r="DLW58" s="10"/>
      <c r="DLX58" s="10"/>
      <c r="DLY58" s="10"/>
      <c r="DLZ58" s="10"/>
      <c r="DMA58" s="10"/>
      <c r="DMB58" s="10"/>
      <c r="DMC58" s="10"/>
      <c r="DMD58" s="10"/>
      <c r="DME58" s="10"/>
      <c r="DMF58" s="10"/>
      <c r="DMG58" s="10"/>
      <c r="DMH58" s="10"/>
      <c r="DMI58" s="10"/>
      <c r="DMJ58" s="10"/>
      <c r="DMK58" s="10"/>
      <c r="DML58" s="10"/>
      <c r="DMM58" s="10"/>
      <c r="DMN58" s="10"/>
      <c r="DMO58" s="10"/>
      <c r="DMP58" s="10"/>
      <c r="DMQ58" s="10"/>
      <c r="DMR58" s="10"/>
      <c r="DMS58" s="10"/>
      <c r="DMT58" s="10"/>
      <c r="DMU58" s="10"/>
      <c r="DMV58" s="10"/>
      <c r="DMW58" s="10"/>
      <c r="DMX58" s="10"/>
      <c r="DMY58" s="10"/>
      <c r="DMZ58" s="10"/>
      <c r="DNA58" s="10"/>
      <c r="DNB58" s="10"/>
      <c r="DNC58" s="10"/>
      <c r="DND58" s="10"/>
      <c r="DNE58" s="10"/>
      <c r="DNF58" s="10"/>
      <c r="DNG58" s="10"/>
      <c r="DNH58" s="10"/>
      <c r="DNI58" s="10"/>
      <c r="DNJ58" s="10"/>
      <c r="DNK58" s="10"/>
      <c r="DNL58" s="10"/>
      <c r="DNM58" s="10"/>
      <c r="DNN58" s="10"/>
      <c r="DNO58" s="10"/>
      <c r="DNP58" s="10"/>
      <c r="DNQ58" s="10"/>
      <c r="DNR58" s="10"/>
      <c r="DNS58" s="10"/>
      <c r="DNT58" s="10"/>
      <c r="DNU58" s="10"/>
      <c r="DNV58" s="10"/>
      <c r="DNW58" s="10"/>
      <c r="DNX58" s="10"/>
      <c r="DNY58" s="10"/>
      <c r="DNZ58" s="10"/>
      <c r="DOA58" s="10"/>
      <c r="DOB58" s="10"/>
      <c r="DOC58" s="10"/>
      <c r="DOD58" s="10"/>
      <c r="DOE58" s="10"/>
      <c r="DOF58" s="10"/>
      <c r="DOG58" s="10"/>
      <c r="DOH58" s="10"/>
      <c r="DOI58" s="10"/>
      <c r="DOJ58" s="10"/>
      <c r="DOK58" s="10"/>
      <c r="DOL58" s="10"/>
      <c r="DOM58" s="10"/>
      <c r="DON58" s="10"/>
      <c r="DOO58" s="10"/>
      <c r="DOP58" s="10"/>
      <c r="DOQ58" s="10"/>
      <c r="DOR58" s="10"/>
      <c r="DOS58" s="10"/>
      <c r="DOT58" s="10"/>
      <c r="DOU58" s="10"/>
      <c r="DOV58" s="10"/>
      <c r="DOW58" s="10"/>
      <c r="DOX58" s="10"/>
      <c r="DOY58" s="10"/>
      <c r="DOZ58" s="10"/>
      <c r="DPA58" s="10"/>
      <c r="DPB58" s="10"/>
      <c r="DPC58" s="10"/>
      <c r="DPD58" s="10"/>
      <c r="DPE58" s="10"/>
      <c r="DPF58" s="10"/>
      <c r="DPG58" s="10"/>
      <c r="DPH58" s="10"/>
      <c r="DPI58" s="10"/>
      <c r="DPJ58" s="10"/>
      <c r="DPK58" s="10"/>
      <c r="DPL58" s="10"/>
      <c r="DPM58" s="10"/>
      <c r="DPN58" s="10"/>
      <c r="DPO58" s="10"/>
      <c r="DPP58" s="10"/>
      <c r="DPQ58" s="10"/>
      <c r="DPR58" s="10"/>
      <c r="DPS58" s="10"/>
      <c r="DPT58" s="10"/>
      <c r="DPU58" s="10"/>
      <c r="DPV58" s="10"/>
      <c r="DPW58" s="10"/>
      <c r="DPX58" s="10"/>
      <c r="DPY58" s="10"/>
      <c r="DPZ58" s="10"/>
      <c r="DQA58" s="10"/>
      <c r="DQB58" s="10"/>
      <c r="DQC58" s="10"/>
      <c r="DQD58" s="10"/>
      <c r="DQE58" s="10"/>
      <c r="DQF58" s="10"/>
      <c r="DQG58" s="10"/>
      <c r="DQH58" s="10"/>
      <c r="DQI58" s="10"/>
      <c r="DQJ58" s="10"/>
      <c r="DQK58" s="10"/>
      <c r="DQL58" s="10"/>
      <c r="DQM58" s="10"/>
      <c r="DQN58" s="10"/>
      <c r="DQO58" s="10"/>
      <c r="DQP58" s="10"/>
      <c r="DQQ58" s="10"/>
      <c r="DQR58" s="10"/>
      <c r="DQS58" s="10"/>
      <c r="DQT58" s="10"/>
      <c r="DQU58" s="10"/>
      <c r="DQV58" s="10"/>
      <c r="DQW58" s="10"/>
      <c r="DQX58" s="10"/>
      <c r="DQY58" s="10"/>
      <c r="DQZ58" s="10"/>
      <c r="DRA58" s="10"/>
      <c r="DRB58" s="10"/>
      <c r="DRC58" s="10"/>
      <c r="DRD58" s="10"/>
      <c r="DRE58" s="10"/>
      <c r="DRF58" s="10"/>
      <c r="DRG58" s="10"/>
      <c r="DRH58" s="10"/>
      <c r="DRI58" s="10"/>
      <c r="DRJ58" s="10"/>
      <c r="DRK58" s="10"/>
      <c r="DRL58" s="10"/>
      <c r="DRM58" s="10"/>
      <c r="DRN58" s="10"/>
      <c r="DRO58" s="10"/>
      <c r="DRP58" s="10"/>
      <c r="DRQ58" s="10"/>
      <c r="DRR58" s="10"/>
      <c r="DRS58" s="10"/>
      <c r="DRT58" s="10"/>
      <c r="DRU58" s="10"/>
      <c r="DRV58" s="10"/>
      <c r="DRW58" s="10"/>
      <c r="DRX58" s="10"/>
      <c r="DRY58" s="10"/>
      <c r="DRZ58" s="10"/>
      <c r="DSA58" s="10"/>
      <c r="DSB58" s="10"/>
      <c r="DSC58" s="10"/>
      <c r="DSD58" s="10"/>
      <c r="DSE58" s="10"/>
      <c r="DSF58" s="10"/>
      <c r="DSG58" s="10"/>
      <c r="DSH58" s="10"/>
      <c r="DSI58" s="10"/>
      <c r="DSJ58" s="10"/>
      <c r="DSK58" s="10"/>
      <c r="DSL58" s="10"/>
      <c r="DSM58" s="10"/>
      <c r="DSN58" s="10"/>
      <c r="DSO58" s="10"/>
      <c r="DSP58" s="10"/>
      <c r="DSQ58" s="10"/>
      <c r="DSR58" s="10"/>
      <c r="DSS58" s="10"/>
      <c r="DST58" s="10"/>
      <c r="DSU58" s="10"/>
      <c r="DSV58" s="10"/>
      <c r="DSW58" s="10"/>
      <c r="DSX58" s="10"/>
      <c r="DSY58" s="10"/>
      <c r="DSZ58" s="10"/>
      <c r="DTA58" s="10"/>
      <c r="DTB58" s="10"/>
      <c r="DTC58" s="10"/>
      <c r="DTD58" s="10"/>
      <c r="DTE58" s="10"/>
      <c r="DTF58" s="10"/>
      <c r="DTG58" s="10"/>
      <c r="DTH58" s="10"/>
      <c r="DTI58" s="10"/>
      <c r="DTJ58" s="10"/>
      <c r="DTK58" s="10"/>
      <c r="DTL58" s="10"/>
      <c r="DTM58" s="10"/>
      <c r="DTN58" s="10"/>
      <c r="DTO58" s="10"/>
      <c r="DTP58" s="10"/>
      <c r="DTQ58" s="10"/>
      <c r="DTR58" s="10"/>
      <c r="DTS58" s="10"/>
      <c r="DTT58" s="10"/>
      <c r="DTU58" s="10"/>
      <c r="DTV58" s="10"/>
      <c r="DTW58" s="10"/>
      <c r="DTX58" s="10"/>
      <c r="DTY58" s="10"/>
      <c r="DTZ58" s="10"/>
      <c r="DUA58" s="10"/>
      <c r="DUB58" s="10"/>
      <c r="DUC58" s="10"/>
      <c r="DUD58" s="10"/>
      <c r="DUE58" s="10"/>
      <c r="DUF58" s="10"/>
      <c r="DUG58" s="10"/>
      <c r="DUH58" s="10"/>
      <c r="DUI58" s="10"/>
      <c r="DUJ58" s="10"/>
      <c r="DUK58" s="10"/>
      <c r="DUL58" s="10"/>
      <c r="DUM58" s="10"/>
      <c r="DUN58" s="10"/>
      <c r="DUO58" s="10"/>
      <c r="DUP58" s="10"/>
      <c r="DUQ58" s="10"/>
      <c r="DUR58" s="10"/>
      <c r="DUS58" s="10"/>
      <c r="DUT58" s="10"/>
      <c r="DUU58" s="10"/>
      <c r="DUV58" s="10"/>
      <c r="DUW58" s="10"/>
      <c r="DUX58" s="10"/>
      <c r="DUY58" s="10"/>
      <c r="DUZ58" s="10"/>
      <c r="DVA58" s="10"/>
      <c r="DVB58" s="10"/>
      <c r="DVC58" s="10"/>
      <c r="DVD58" s="10"/>
      <c r="DVE58" s="10"/>
      <c r="DVF58" s="10"/>
      <c r="DVG58" s="10"/>
      <c r="DVH58" s="10"/>
      <c r="DVI58" s="10"/>
      <c r="DVJ58" s="10"/>
      <c r="DVK58" s="10"/>
      <c r="DVL58" s="10"/>
      <c r="DVM58" s="10"/>
      <c r="DVN58" s="10"/>
      <c r="DVO58" s="10"/>
      <c r="DVP58" s="10"/>
      <c r="DVQ58" s="10"/>
      <c r="DVR58" s="10"/>
      <c r="DVS58" s="10"/>
      <c r="DVT58" s="10"/>
      <c r="DVU58" s="10"/>
      <c r="DVV58" s="10"/>
      <c r="DVW58" s="10"/>
      <c r="DVX58" s="10"/>
      <c r="DVY58" s="10"/>
      <c r="DVZ58" s="10"/>
      <c r="DWA58" s="10"/>
      <c r="DWB58" s="10"/>
      <c r="DWC58" s="10"/>
      <c r="DWD58" s="10"/>
      <c r="DWE58" s="10"/>
      <c r="DWF58" s="10"/>
      <c r="DWG58" s="10"/>
      <c r="DWH58" s="10"/>
      <c r="DWI58" s="10"/>
      <c r="DWJ58" s="10"/>
      <c r="DWK58" s="10"/>
      <c r="DWL58" s="10"/>
      <c r="DWM58" s="10"/>
      <c r="DWN58" s="10"/>
      <c r="DWO58" s="10"/>
      <c r="DWP58" s="10"/>
      <c r="DWQ58" s="10"/>
      <c r="DWR58" s="10"/>
      <c r="DWS58" s="10"/>
      <c r="DWT58" s="10"/>
      <c r="DWU58" s="10"/>
      <c r="DWV58" s="10"/>
      <c r="DWW58" s="10"/>
      <c r="DWX58" s="10"/>
      <c r="DWY58" s="10"/>
      <c r="DWZ58" s="10"/>
      <c r="DXA58" s="10"/>
      <c r="DXB58" s="10"/>
      <c r="DXC58" s="10"/>
      <c r="DXD58" s="10"/>
      <c r="DXE58" s="10"/>
      <c r="DXF58" s="10"/>
      <c r="DXG58" s="10"/>
      <c r="DXH58" s="10"/>
      <c r="DXI58" s="10"/>
      <c r="DXJ58" s="10"/>
      <c r="DXK58" s="10"/>
      <c r="DXL58" s="10"/>
      <c r="DXM58" s="10"/>
      <c r="DXN58" s="10"/>
      <c r="DXO58" s="10"/>
      <c r="DXP58" s="10"/>
      <c r="DXQ58" s="10"/>
      <c r="DXR58" s="10"/>
      <c r="DXS58" s="10"/>
      <c r="DXT58" s="10"/>
      <c r="DXU58" s="10"/>
      <c r="DXV58" s="10"/>
      <c r="DXW58" s="10"/>
      <c r="DXX58" s="10"/>
      <c r="DXY58" s="10"/>
      <c r="DXZ58" s="10"/>
      <c r="DYA58" s="10"/>
      <c r="DYB58" s="10"/>
      <c r="DYC58" s="10"/>
      <c r="DYD58" s="10"/>
      <c r="DYE58" s="10"/>
      <c r="DYF58" s="10"/>
      <c r="DYG58" s="10"/>
      <c r="DYH58" s="10"/>
      <c r="DYI58" s="10"/>
      <c r="DYJ58" s="10"/>
      <c r="DYK58" s="10"/>
      <c r="DYL58" s="10"/>
      <c r="DYM58" s="10"/>
      <c r="DYN58" s="10"/>
      <c r="DYO58" s="10"/>
      <c r="DYP58" s="10"/>
      <c r="DYQ58" s="10"/>
      <c r="DYR58" s="10"/>
      <c r="DYS58" s="10"/>
      <c r="DYT58" s="10"/>
      <c r="DYU58" s="10"/>
      <c r="DYV58" s="10"/>
      <c r="DYW58" s="10"/>
      <c r="DYX58" s="10"/>
      <c r="DYY58" s="10"/>
      <c r="DYZ58" s="10"/>
      <c r="DZA58" s="10"/>
      <c r="DZB58" s="10"/>
      <c r="DZC58" s="10"/>
      <c r="DZD58" s="10"/>
      <c r="DZE58" s="10"/>
      <c r="DZF58" s="10"/>
      <c r="DZG58" s="10"/>
      <c r="DZH58" s="10"/>
      <c r="DZI58" s="10"/>
      <c r="DZJ58" s="10"/>
      <c r="DZK58" s="10"/>
      <c r="DZL58" s="10"/>
      <c r="DZM58" s="10"/>
      <c r="DZN58" s="10"/>
      <c r="DZO58" s="10"/>
      <c r="DZP58" s="10"/>
      <c r="DZQ58" s="10"/>
      <c r="DZR58" s="10"/>
      <c r="DZS58" s="10"/>
      <c r="DZT58" s="10"/>
      <c r="DZU58" s="10"/>
      <c r="DZV58" s="10"/>
      <c r="DZW58" s="10"/>
      <c r="DZX58" s="10"/>
      <c r="DZY58" s="10"/>
      <c r="DZZ58" s="10"/>
      <c r="EAA58" s="10"/>
      <c r="EAB58" s="10"/>
      <c r="EAC58" s="10"/>
      <c r="EAD58" s="10"/>
      <c r="EAE58" s="10"/>
      <c r="EAF58" s="10"/>
      <c r="EAG58" s="10"/>
      <c r="EAH58" s="10"/>
      <c r="EAI58" s="10"/>
      <c r="EAJ58" s="10"/>
      <c r="EAK58" s="10"/>
      <c r="EAL58" s="10"/>
      <c r="EAM58" s="10"/>
      <c r="EAN58" s="10"/>
      <c r="EAO58" s="10"/>
      <c r="EAP58" s="10"/>
      <c r="EAQ58" s="10"/>
      <c r="EAR58" s="10"/>
      <c r="EAS58" s="10"/>
      <c r="EAT58" s="10"/>
      <c r="EAU58" s="10"/>
      <c r="EAV58" s="10"/>
      <c r="EAW58" s="10"/>
      <c r="EAX58" s="10"/>
      <c r="EAY58" s="10"/>
      <c r="EAZ58" s="10"/>
      <c r="EBA58" s="10"/>
      <c r="EBB58" s="10"/>
      <c r="EBC58" s="10"/>
      <c r="EBD58" s="10"/>
      <c r="EBE58" s="10"/>
      <c r="EBF58" s="10"/>
      <c r="EBG58" s="10"/>
      <c r="EBH58" s="10"/>
      <c r="EBI58" s="10"/>
      <c r="EBJ58" s="10"/>
      <c r="EBK58" s="10"/>
      <c r="EBL58" s="10"/>
      <c r="EBM58" s="10"/>
      <c r="EBN58" s="10"/>
      <c r="EBO58" s="10"/>
      <c r="EBP58" s="10"/>
      <c r="EBQ58" s="10"/>
      <c r="EBR58" s="10"/>
      <c r="EBS58" s="10"/>
      <c r="EBT58" s="10"/>
      <c r="EBU58" s="10"/>
      <c r="EBV58" s="10"/>
      <c r="EBW58" s="10"/>
      <c r="EBX58" s="10"/>
      <c r="EBY58" s="10"/>
      <c r="EBZ58" s="10"/>
      <c r="ECA58" s="10"/>
      <c r="ECB58" s="10"/>
      <c r="ECC58" s="10"/>
      <c r="ECD58" s="10"/>
      <c r="ECE58" s="10"/>
      <c r="ECF58" s="10"/>
      <c r="ECG58" s="10"/>
      <c r="ECH58" s="10"/>
      <c r="ECI58" s="10"/>
      <c r="ECJ58" s="10"/>
      <c r="ECK58" s="10"/>
      <c r="ECL58" s="10"/>
      <c r="ECM58" s="10"/>
      <c r="ECN58" s="10"/>
      <c r="ECO58" s="10"/>
      <c r="ECP58" s="10"/>
      <c r="ECQ58" s="10"/>
      <c r="ECR58" s="10"/>
      <c r="ECS58" s="10"/>
      <c r="ECT58" s="10"/>
      <c r="ECU58" s="10"/>
      <c r="ECV58" s="10"/>
      <c r="ECW58" s="10"/>
      <c r="ECX58" s="10"/>
      <c r="ECY58" s="10"/>
      <c r="ECZ58" s="10"/>
      <c r="EDA58" s="10"/>
      <c r="EDB58" s="10"/>
      <c r="EDC58" s="10"/>
      <c r="EDD58" s="10"/>
      <c r="EDE58" s="10"/>
      <c r="EDF58" s="10"/>
      <c r="EDG58" s="10"/>
      <c r="EDH58" s="10"/>
      <c r="EDI58" s="10"/>
      <c r="EDJ58" s="10"/>
      <c r="EDK58" s="10"/>
      <c r="EDL58" s="10"/>
      <c r="EDM58" s="10"/>
      <c r="EDN58" s="10"/>
      <c r="EDO58" s="10"/>
      <c r="EDP58" s="10"/>
      <c r="EDQ58" s="10"/>
      <c r="EDR58" s="10"/>
      <c r="EDS58" s="10"/>
      <c r="EDT58" s="10"/>
      <c r="EDU58" s="10"/>
      <c r="EDV58" s="10"/>
      <c r="EDW58" s="10"/>
      <c r="EDX58" s="10"/>
      <c r="EDY58" s="10"/>
      <c r="EDZ58" s="10"/>
      <c r="EEA58" s="10"/>
      <c r="EEB58" s="10"/>
      <c r="EEC58" s="10"/>
      <c r="EED58" s="10"/>
      <c r="EEE58" s="10"/>
      <c r="EEF58" s="10"/>
      <c r="EEG58" s="10"/>
      <c r="EEH58" s="10"/>
      <c r="EEI58" s="10"/>
      <c r="EEJ58" s="10"/>
      <c r="EEK58" s="10"/>
      <c r="EEL58" s="10"/>
      <c r="EEM58" s="10"/>
      <c r="EEN58" s="10"/>
      <c r="EEO58" s="10"/>
      <c r="EEP58" s="10"/>
      <c r="EEQ58" s="10"/>
      <c r="EER58" s="10"/>
      <c r="EES58" s="10"/>
      <c r="EET58" s="10"/>
      <c r="EEU58" s="10"/>
      <c r="EEV58" s="10"/>
      <c r="EEW58" s="10"/>
      <c r="EEX58" s="10"/>
      <c r="EEY58" s="10"/>
      <c r="EEZ58" s="10"/>
      <c r="EFA58" s="10"/>
      <c r="EFB58" s="10"/>
      <c r="EFC58" s="10"/>
      <c r="EFD58" s="10"/>
      <c r="EFE58" s="10"/>
      <c r="EFF58" s="10"/>
      <c r="EFG58" s="10"/>
      <c r="EFH58" s="10"/>
      <c r="EFI58" s="10"/>
      <c r="EFJ58" s="10"/>
      <c r="EFK58" s="10"/>
      <c r="EFL58" s="10"/>
      <c r="EFM58" s="10"/>
      <c r="EFN58" s="10"/>
      <c r="EFO58" s="10"/>
      <c r="EFP58" s="10"/>
      <c r="EFQ58" s="10"/>
      <c r="EFR58" s="10"/>
      <c r="EFS58" s="10"/>
      <c r="EFT58" s="10"/>
      <c r="EFU58" s="10"/>
      <c r="EFV58" s="10"/>
      <c r="EFW58" s="10"/>
      <c r="EFX58" s="10"/>
      <c r="EFY58" s="10"/>
      <c r="EFZ58" s="10"/>
      <c r="EGA58" s="10"/>
      <c r="EGB58" s="10"/>
      <c r="EGC58" s="10"/>
      <c r="EGD58" s="10"/>
      <c r="EGE58" s="10"/>
      <c r="EGF58" s="10"/>
      <c r="EGG58" s="10"/>
      <c r="EGH58" s="10"/>
      <c r="EGI58" s="10"/>
      <c r="EGJ58" s="10"/>
      <c r="EGK58" s="10"/>
      <c r="EGL58" s="10"/>
      <c r="EGM58" s="10"/>
      <c r="EGN58" s="10"/>
      <c r="EGO58" s="10"/>
      <c r="EGP58" s="10"/>
      <c r="EGQ58" s="10"/>
      <c r="EGR58" s="10"/>
      <c r="EGS58" s="10"/>
      <c r="EGT58" s="10"/>
      <c r="EGU58" s="10"/>
      <c r="EGV58" s="10"/>
      <c r="EGW58" s="10"/>
      <c r="EGX58" s="10"/>
      <c r="EGY58" s="10"/>
      <c r="EGZ58" s="10"/>
      <c r="EHA58" s="10"/>
      <c r="EHB58" s="10"/>
      <c r="EHC58" s="10"/>
      <c r="EHD58" s="10"/>
      <c r="EHE58" s="10"/>
      <c r="EHF58" s="10"/>
      <c r="EHG58" s="10"/>
      <c r="EHH58" s="10"/>
      <c r="EHI58" s="10"/>
      <c r="EHJ58" s="10"/>
      <c r="EHK58" s="10"/>
      <c r="EHL58" s="10"/>
      <c r="EHM58" s="10"/>
      <c r="EHN58" s="10"/>
      <c r="EHO58" s="10"/>
      <c r="EHP58" s="10"/>
      <c r="EHQ58" s="10"/>
      <c r="EHR58" s="10"/>
      <c r="EHS58" s="10"/>
      <c r="EHT58" s="10"/>
      <c r="EHU58" s="10"/>
      <c r="EHV58" s="10"/>
      <c r="EHW58" s="10"/>
      <c r="EHX58" s="10"/>
      <c r="EHY58" s="10"/>
      <c r="EHZ58" s="10"/>
      <c r="EIA58" s="10"/>
      <c r="EIB58" s="10"/>
      <c r="EIC58" s="10"/>
      <c r="EID58" s="10"/>
      <c r="EIE58" s="10"/>
      <c r="EIF58" s="10"/>
      <c r="EIG58" s="10"/>
      <c r="EIH58" s="10"/>
      <c r="EII58" s="10"/>
      <c r="EIJ58" s="10"/>
      <c r="EIK58" s="10"/>
      <c r="EIL58" s="10"/>
      <c r="EIM58" s="10"/>
      <c r="EIN58" s="10"/>
      <c r="EIO58" s="10"/>
      <c r="EIP58" s="10"/>
      <c r="EIQ58" s="10"/>
      <c r="EIR58" s="10"/>
      <c r="EIS58" s="10"/>
      <c r="EIT58" s="10"/>
      <c r="EIU58" s="10"/>
      <c r="EIV58" s="10"/>
      <c r="EIW58" s="10"/>
      <c r="EIX58" s="10"/>
      <c r="EIY58" s="10"/>
      <c r="EIZ58" s="10"/>
      <c r="EJA58" s="10"/>
      <c r="EJB58" s="10"/>
      <c r="EJC58" s="10"/>
      <c r="EJD58" s="10"/>
      <c r="EJE58" s="10"/>
      <c r="EJF58" s="10"/>
      <c r="EJG58" s="10"/>
      <c r="EJH58" s="10"/>
      <c r="EJI58" s="10"/>
      <c r="EJJ58" s="10"/>
      <c r="EJK58" s="10"/>
      <c r="EJL58" s="10"/>
      <c r="EJM58" s="10"/>
      <c r="EJN58" s="10"/>
      <c r="EJO58" s="10"/>
      <c r="EJP58" s="10"/>
      <c r="EJQ58" s="10"/>
      <c r="EJR58" s="10"/>
      <c r="EJS58" s="10"/>
      <c r="EJT58" s="10"/>
      <c r="EJU58" s="10"/>
      <c r="EJV58" s="10"/>
      <c r="EJW58" s="10"/>
      <c r="EJX58" s="10"/>
      <c r="EJY58" s="10"/>
      <c r="EJZ58" s="10"/>
      <c r="EKA58" s="10"/>
      <c r="EKB58" s="10"/>
      <c r="EKC58" s="10"/>
      <c r="EKD58" s="10"/>
      <c r="EKE58" s="10"/>
      <c r="EKF58" s="10"/>
      <c r="EKG58" s="10"/>
      <c r="EKH58" s="10"/>
      <c r="EKI58" s="10"/>
      <c r="EKJ58" s="10"/>
      <c r="EKK58" s="10"/>
      <c r="EKL58" s="10"/>
      <c r="EKM58" s="10"/>
      <c r="EKN58" s="10"/>
      <c r="EKO58" s="10"/>
      <c r="EKP58" s="10"/>
      <c r="EKQ58" s="10"/>
      <c r="EKR58" s="10"/>
      <c r="EKS58" s="10"/>
      <c r="EKT58" s="10"/>
      <c r="EKU58" s="10"/>
      <c r="EKV58" s="10"/>
      <c r="EKW58" s="10"/>
      <c r="EKX58" s="10"/>
      <c r="EKY58" s="10"/>
      <c r="EKZ58" s="10"/>
      <c r="ELA58" s="10"/>
      <c r="ELB58" s="10"/>
      <c r="ELC58" s="10"/>
      <c r="ELD58" s="10"/>
      <c r="ELE58" s="10"/>
      <c r="ELF58" s="10"/>
      <c r="ELG58" s="10"/>
      <c r="ELH58" s="10"/>
      <c r="ELI58" s="10"/>
      <c r="ELJ58" s="10"/>
      <c r="ELK58" s="10"/>
      <c r="ELL58" s="10"/>
      <c r="ELM58" s="10"/>
      <c r="ELN58" s="10"/>
      <c r="ELO58" s="10"/>
      <c r="ELP58" s="10"/>
      <c r="ELQ58" s="10"/>
      <c r="ELR58" s="10"/>
      <c r="ELS58" s="10"/>
      <c r="ELT58" s="10"/>
      <c r="ELU58" s="10"/>
      <c r="ELV58" s="10"/>
      <c r="ELW58" s="10"/>
      <c r="ELX58" s="10"/>
      <c r="ELY58" s="10"/>
      <c r="ELZ58" s="10"/>
      <c r="EMA58" s="10"/>
      <c r="EMB58" s="10"/>
      <c r="EMC58" s="10"/>
      <c r="EMD58" s="10"/>
      <c r="EME58" s="10"/>
      <c r="EMF58" s="10"/>
      <c r="EMG58" s="10"/>
      <c r="EMH58" s="10"/>
      <c r="EMI58" s="10"/>
      <c r="EMJ58" s="10"/>
      <c r="EMK58" s="10"/>
      <c r="EML58" s="10"/>
      <c r="EMM58" s="10"/>
      <c r="EMN58" s="10"/>
      <c r="EMO58" s="10"/>
      <c r="EMP58" s="10"/>
      <c r="EMQ58" s="10"/>
      <c r="EMR58" s="10"/>
      <c r="EMS58" s="10"/>
      <c r="EMT58" s="10"/>
      <c r="EMU58" s="10"/>
      <c r="EMV58" s="10"/>
      <c r="EMW58" s="10"/>
      <c r="EMX58" s="10"/>
      <c r="EMY58" s="10"/>
      <c r="EMZ58" s="10"/>
      <c r="ENA58" s="10"/>
      <c r="ENB58" s="10"/>
      <c r="ENC58" s="10"/>
      <c r="END58" s="10"/>
      <c r="ENE58" s="10"/>
      <c r="ENF58" s="10"/>
      <c r="ENG58" s="10"/>
      <c r="ENH58" s="10"/>
      <c r="ENI58" s="10"/>
      <c r="ENJ58" s="10"/>
      <c r="ENK58" s="10"/>
      <c r="ENL58" s="10"/>
      <c r="ENM58" s="10"/>
      <c r="ENN58" s="10"/>
      <c r="ENO58" s="10"/>
      <c r="ENP58" s="10"/>
      <c r="ENQ58" s="10"/>
      <c r="ENR58" s="10"/>
      <c r="ENS58" s="10"/>
      <c r="ENT58" s="10"/>
      <c r="ENU58" s="10"/>
      <c r="ENV58" s="10"/>
      <c r="ENW58" s="10"/>
      <c r="ENX58" s="10"/>
      <c r="ENY58" s="10"/>
      <c r="ENZ58" s="10"/>
      <c r="EOA58" s="10"/>
      <c r="EOB58" s="10"/>
      <c r="EOC58" s="10"/>
      <c r="EOD58" s="10"/>
      <c r="EOE58" s="10"/>
      <c r="EOF58" s="10"/>
      <c r="EOG58" s="10"/>
      <c r="EOH58" s="10"/>
      <c r="EOI58" s="10"/>
      <c r="EOJ58" s="10"/>
      <c r="EOK58" s="10"/>
      <c r="EOL58" s="10"/>
      <c r="EOM58" s="10"/>
      <c r="EON58" s="10"/>
      <c r="EOO58" s="10"/>
      <c r="EOP58" s="10"/>
      <c r="EOQ58" s="10"/>
      <c r="EOR58" s="10"/>
      <c r="EOS58" s="10"/>
      <c r="EOT58" s="10"/>
      <c r="EOU58" s="10"/>
      <c r="EOV58" s="10"/>
      <c r="EOW58" s="10"/>
      <c r="EOX58" s="10"/>
      <c r="EOY58" s="10"/>
      <c r="EOZ58" s="10"/>
      <c r="EPA58" s="10"/>
      <c r="EPB58" s="10"/>
      <c r="EPC58" s="10"/>
      <c r="EPD58" s="10"/>
      <c r="EPE58" s="10"/>
      <c r="EPF58" s="10"/>
      <c r="EPG58" s="10"/>
      <c r="EPH58" s="10"/>
      <c r="EPI58" s="10"/>
      <c r="EPJ58" s="10"/>
      <c r="EPK58" s="10"/>
      <c r="EPL58" s="10"/>
      <c r="EPM58" s="10"/>
      <c r="EPN58" s="10"/>
      <c r="EPO58" s="10"/>
      <c r="EPP58" s="10"/>
      <c r="EPQ58" s="10"/>
      <c r="EPR58" s="10"/>
      <c r="EPS58" s="10"/>
      <c r="EPT58" s="10"/>
      <c r="EPU58" s="10"/>
      <c r="EPV58" s="10"/>
      <c r="EPW58" s="10"/>
      <c r="EPX58" s="10"/>
      <c r="EPY58" s="10"/>
      <c r="EPZ58" s="10"/>
      <c r="EQA58" s="10"/>
      <c r="EQB58" s="10"/>
      <c r="EQC58" s="10"/>
      <c r="EQD58" s="10"/>
      <c r="EQE58" s="10"/>
      <c r="EQF58" s="10"/>
      <c r="EQG58" s="10"/>
      <c r="EQH58" s="10"/>
      <c r="EQI58" s="10"/>
      <c r="EQJ58" s="10"/>
      <c r="EQK58" s="10"/>
      <c r="EQL58" s="10"/>
      <c r="EQM58" s="10"/>
      <c r="EQN58" s="10"/>
      <c r="EQO58" s="10"/>
      <c r="EQP58" s="10"/>
      <c r="EQQ58" s="10"/>
      <c r="EQR58" s="10"/>
      <c r="EQS58" s="10"/>
      <c r="EQT58" s="10"/>
      <c r="EQU58" s="10"/>
      <c r="EQV58" s="10"/>
      <c r="EQW58" s="10"/>
      <c r="EQX58" s="10"/>
      <c r="EQY58" s="10"/>
      <c r="EQZ58" s="10"/>
      <c r="ERA58" s="10"/>
      <c r="ERB58" s="10"/>
      <c r="ERC58" s="10"/>
      <c r="ERD58" s="10"/>
      <c r="ERE58" s="10"/>
      <c r="ERF58" s="10"/>
      <c r="ERG58" s="10"/>
      <c r="ERH58" s="10"/>
      <c r="ERI58" s="10"/>
      <c r="ERJ58" s="10"/>
      <c r="ERK58" s="10"/>
      <c r="ERL58" s="10"/>
      <c r="ERM58" s="10"/>
      <c r="ERN58" s="10"/>
      <c r="ERO58" s="10"/>
      <c r="ERP58" s="10"/>
      <c r="ERQ58" s="10"/>
      <c r="ERR58" s="10"/>
      <c r="ERS58" s="10"/>
      <c r="ERT58" s="10"/>
      <c r="ERU58" s="10"/>
      <c r="ERV58" s="10"/>
      <c r="ERW58" s="10"/>
      <c r="ERX58" s="10"/>
      <c r="ERY58" s="10"/>
      <c r="ERZ58" s="10"/>
      <c r="ESA58" s="10"/>
      <c r="ESB58" s="10"/>
      <c r="ESC58" s="10"/>
      <c r="ESD58" s="10"/>
      <c r="ESE58" s="10"/>
      <c r="ESF58" s="10"/>
      <c r="ESG58" s="10"/>
      <c r="ESH58" s="10"/>
      <c r="ESI58" s="10"/>
      <c r="ESJ58" s="10"/>
      <c r="ESK58" s="10"/>
      <c r="ESL58" s="10"/>
      <c r="ESM58" s="10"/>
      <c r="ESN58" s="10"/>
      <c r="ESO58" s="10"/>
      <c r="ESP58" s="10"/>
      <c r="ESQ58" s="10"/>
      <c r="ESR58" s="10"/>
      <c r="ESS58" s="10"/>
      <c r="EST58" s="10"/>
      <c r="ESU58" s="10"/>
      <c r="ESV58" s="10"/>
      <c r="ESW58" s="10"/>
      <c r="ESX58" s="10"/>
      <c r="ESY58" s="10"/>
      <c r="ESZ58" s="10"/>
      <c r="ETA58" s="10"/>
      <c r="ETB58" s="10"/>
      <c r="ETC58" s="10"/>
      <c r="ETD58" s="10"/>
      <c r="ETE58" s="10"/>
      <c r="ETF58" s="10"/>
      <c r="ETG58" s="10"/>
      <c r="ETH58" s="10"/>
      <c r="ETI58" s="10"/>
      <c r="ETJ58" s="10"/>
      <c r="ETK58" s="10"/>
      <c r="ETL58" s="10"/>
      <c r="ETM58" s="10"/>
      <c r="ETN58" s="10"/>
      <c r="ETO58" s="10"/>
      <c r="ETP58" s="10"/>
      <c r="ETQ58" s="10"/>
      <c r="ETR58" s="10"/>
      <c r="ETS58" s="10"/>
      <c r="ETT58" s="10"/>
      <c r="ETU58" s="10"/>
      <c r="ETV58" s="10"/>
      <c r="ETW58" s="10"/>
      <c r="ETX58" s="10"/>
      <c r="ETY58" s="10"/>
      <c r="ETZ58" s="10"/>
      <c r="EUA58" s="10"/>
      <c r="EUB58" s="10"/>
      <c r="EUC58" s="10"/>
      <c r="EUD58" s="10"/>
      <c r="EUE58" s="10"/>
      <c r="EUF58" s="10"/>
      <c r="EUG58" s="10"/>
      <c r="EUH58" s="10"/>
      <c r="EUI58" s="10"/>
      <c r="EUJ58" s="10"/>
      <c r="EUK58" s="10"/>
      <c r="EUL58" s="10"/>
      <c r="EUM58" s="10"/>
      <c r="EUN58" s="10"/>
      <c r="EUO58" s="10"/>
      <c r="EUP58" s="10"/>
      <c r="EUQ58" s="10"/>
      <c r="EUR58" s="10"/>
      <c r="EUS58" s="10"/>
      <c r="EUT58" s="10"/>
      <c r="EUU58" s="10"/>
      <c r="EUV58" s="10"/>
      <c r="EUW58" s="10"/>
      <c r="EUX58" s="10"/>
      <c r="EUY58" s="10"/>
      <c r="EUZ58" s="10"/>
      <c r="EVA58" s="10"/>
      <c r="EVB58" s="10"/>
      <c r="EVC58" s="10"/>
      <c r="EVD58" s="10"/>
      <c r="EVE58" s="10"/>
      <c r="EVF58" s="10"/>
      <c r="EVG58" s="10"/>
      <c r="EVH58" s="10"/>
      <c r="EVI58" s="10"/>
      <c r="EVJ58" s="10"/>
      <c r="EVK58" s="10"/>
      <c r="EVL58" s="10"/>
      <c r="EVM58" s="10"/>
      <c r="EVN58" s="10"/>
      <c r="EVO58" s="10"/>
      <c r="EVP58" s="10"/>
      <c r="EVQ58" s="10"/>
      <c r="EVR58" s="10"/>
      <c r="EVS58" s="10"/>
      <c r="EVT58" s="10"/>
      <c r="EVU58" s="10"/>
      <c r="EVV58" s="10"/>
      <c r="EVW58" s="10"/>
      <c r="EVX58" s="10"/>
      <c r="EVY58" s="10"/>
      <c r="EVZ58" s="10"/>
      <c r="EWA58" s="10"/>
      <c r="EWB58" s="10"/>
      <c r="EWC58" s="10"/>
      <c r="EWD58" s="10"/>
      <c r="EWE58" s="10"/>
      <c r="EWF58" s="10"/>
      <c r="EWG58" s="10"/>
      <c r="EWH58" s="10"/>
      <c r="EWI58" s="10"/>
      <c r="EWJ58" s="10"/>
      <c r="EWK58" s="10"/>
      <c r="EWL58" s="10"/>
      <c r="EWM58" s="10"/>
      <c r="EWN58" s="10"/>
      <c r="EWO58" s="10"/>
      <c r="EWP58" s="10"/>
      <c r="EWQ58" s="10"/>
      <c r="EWR58" s="10"/>
      <c r="EWS58" s="10"/>
      <c r="EWT58" s="10"/>
      <c r="EWU58" s="10"/>
      <c r="EWV58" s="10"/>
      <c r="EWW58" s="10"/>
      <c r="EWX58" s="10"/>
      <c r="EWY58" s="10"/>
      <c r="EWZ58" s="10"/>
      <c r="EXA58" s="10"/>
      <c r="EXB58" s="10"/>
      <c r="EXC58" s="10"/>
      <c r="EXD58" s="10"/>
      <c r="EXE58" s="10"/>
      <c r="EXF58" s="10"/>
      <c r="EXG58" s="10"/>
      <c r="EXH58" s="10"/>
      <c r="EXI58" s="10"/>
      <c r="EXJ58" s="10"/>
      <c r="EXK58" s="10"/>
      <c r="EXL58" s="10"/>
      <c r="EXM58" s="10"/>
      <c r="EXN58" s="10"/>
      <c r="EXO58" s="10"/>
      <c r="EXP58" s="10"/>
      <c r="EXQ58" s="10"/>
      <c r="EXR58" s="10"/>
      <c r="EXS58" s="10"/>
      <c r="EXT58" s="10"/>
      <c r="EXU58" s="10"/>
      <c r="EXV58" s="10"/>
      <c r="EXW58" s="10"/>
      <c r="EXX58" s="10"/>
      <c r="EXY58" s="10"/>
      <c r="EXZ58" s="10"/>
      <c r="EYA58" s="10"/>
      <c r="EYB58" s="10"/>
      <c r="EYC58" s="10"/>
      <c r="EYD58" s="10"/>
      <c r="EYE58" s="10"/>
      <c r="EYF58" s="10"/>
      <c r="EYG58" s="10"/>
      <c r="EYH58" s="10"/>
      <c r="EYI58" s="10"/>
      <c r="EYJ58" s="10"/>
      <c r="EYK58" s="10"/>
      <c r="EYL58" s="10"/>
      <c r="EYM58" s="10"/>
      <c r="EYN58" s="10"/>
      <c r="EYO58" s="10"/>
      <c r="EYP58" s="10"/>
      <c r="EYQ58" s="10"/>
      <c r="EYR58" s="10"/>
      <c r="EYS58" s="10"/>
      <c r="EYT58" s="10"/>
      <c r="EYU58" s="10"/>
      <c r="EYV58" s="10"/>
      <c r="EYW58" s="10"/>
      <c r="EYX58" s="10"/>
      <c r="EYY58" s="10"/>
      <c r="EYZ58" s="10"/>
      <c r="EZA58" s="10"/>
      <c r="EZB58" s="10"/>
      <c r="EZC58" s="10"/>
      <c r="EZD58" s="10"/>
      <c r="EZE58" s="10"/>
      <c r="EZF58" s="10"/>
      <c r="EZG58" s="10"/>
      <c r="EZH58" s="10"/>
      <c r="EZI58" s="10"/>
      <c r="EZJ58" s="10"/>
      <c r="EZK58" s="10"/>
      <c r="EZL58" s="10"/>
      <c r="EZM58" s="10"/>
      <c r="EZN58" s="10"/>
      <c r="EZO58" s="10"/>
      <c r="EZP58" s="10"/>
      <c r="EZQ58" s="10"/>
      <c r="EZR58" s="10"/>
      <c r="EZS58" s="10"/>
      <c r="EZT58" s="10"/>
      <c r="EZU58" s="10"/>
      <c r="EZV58" s="10"/>
      <c r="EZW58" s="10"/>
      <c r="EZX58" s="10"/>
      <c r="EZY58" s="10"/>
      <c r="EZZ58" s="10"/>
      <c r="FAA58" s="10"/>
      <c r="FAB58" s="10"/>
      <c r="FAC58" s="10"/>
      <c r="FAD58" s="10"/>
      <c r="FAE58" s="10"/>
      <c r="FAF58" s="10"/>
      <c r="FAG58" s="10"/>
      <c r="FAH58" s="10"/>
      <c r="FAI58" s="10"/>
      <c r="FAJ58" s="10"/>
      <c r="FAK58" s="10"/>
      <c r="FAL58" s="10"/>
      <c r="FAM58" s="10"/>
      <c r="FAN58" s="10"/>
      <c r="FAO58" s="10"/>
      <c r="FAP58" s="10"/>
      <c r="FAQ58" s="10"/>
      <c r="FAR58" s="10"/>
      <c r="FAS58" s="10"/>
      <c r="FAT58" s="10"/>
      <c r="FAU58" s="10"/>
      <c r="FAV58" s="10"/>
      <c r="FAW58" s="10"/>
      <c r="FAX58" s="10"/>
      <c r="FAY58" s="10"/>
      <c r="FAZ58" s="10"/>
      <c r="FBA58" s="10"/>
      <c r="FBB58" s="10"/>
      <c r="FBC58" s="10"/>
      <c r="FBD58" s="10"/>
      <c r="FBE58" s="10"/>
      <c r="FBF58" s="10"/>
      <c r="FBG58" s="10"/>
      <c r="FBH58" s="10"/>
      <c r="FBI58" s="10"/>
      <c r="FBJ58" s="10"/>
      <c r="FBK58" s="10"/>
      <c r="FBL58" s="10"/>
      <c r="FBM58" s="10"/>
      <c r="FBN58" s="10"/>
      <c r="FBO58" s="10"/>
      <c r="FBP58" s="10"/>
      <c r="FBQ58" s="10"/>
      <c r="FBR58" s="10"/>
      <c r="FBS58" s="10"/>
      <c r="FBT58" s="10"/>
      <c r="FBU58" s="10"/>
      <c r="FBV58" s="10"/>
      <c r="FBW58" s="10"/>
      <c r="FBX58" s="10"/>
      <c r="FBY58" s="10"/>
      <c r="FBZ58" s="10"/>
      <c r="FCA58" s="10"/>
      <c r="FCB58" s="10"/>
      <c r="FCC58" s="10"/>
      <c r="FCD58" s="10"/>
      <c r="FCE58" s="10"/>
      <c r="FCF58" s="10"/>
      <c r="FCG58" s="10"/>
      <c r="FCH58" s="10"/>
      <c r="FCI58" s="10"/>
      <c r="FCJ58" s="10"/>
      <c r="FCK58" s="10"/>
      <c r="FCL58" s="10"/>
      <c r="FCM58" s="10"/>
      <c r="FCN58" s="10"/>
      <c r="FCO58" s="10"/>
      <c r="FCP58" s="10"/>
      <c r="FCQ58" s="10"/>
      <c r="FCR58" s="10"/>
      <c r="FCS58" s="10"/>
      <c r="FCT58" s="10"/>
      <c r="FCU58" s="10"/>
      <c r="FCV58" s="10"/>
      <c r="FCW58" s="10"/>
      <c r="FCX58" s="10"/>
      <c r="FCY58" s="10"/>
      <c r="FCZ58" s="10"/>
      <c r="FDA58" s="10"/>
      <c r="FDB58" s="10"/>
      <c r="FDC58" s="10"/>
      <c r="FDD58" s="10"/>
      <c r="FDE58" s="10"/>
      <c r="FDF58" s="10"/>
      <c r="FDG58" s="10"/>
      <c r="FDH58" s="10"/>
      <c r="FDI58" s="10"/>
      <c r="FDJ58" s="10"/>
      <c r="FDK58" s="10"/>
      <c r="FDL58" s="10"/>
      <c r="FDM58" s="10"/>
      <c r="FDN58" s="10"/>
      <c r="FDO58" s="10"/>
      <c r="FDP58" s="10"/>
      <c r="FDQ58" s="10"/>
      <c r="FDR58" s="10"/>
      <c r="FDS58" s="10"/>
      <c r="FDT58" s="10"/>
      <c r="FDU58" s="10"/>
      <c r="FDV58" s="10"/>
      <c r="FDW58" s="10"/>
      <c r="FDX58" s="10"/>
      <c r="FDY58" s="10"/>
      <c r="FDZ58" s="10"/>
      <c r="FEA58" s="10"/>
      <c r="FEB58" s="10"/>
      <c r="FEC58" s="10"/>
      <c r="FED58" s="10"/>
      <c r="FEE58" s="10"/>
      <c r="FEF58" s="10"/>
      <c r="FEG58" s="10"/>
      <c r="FEH58" s="10"/>
      <c r="FEI58" s="10"/>
      <c r="FEJ58" s="10"/>
      <c r="FEK58" s="10"/>
      <c r="FEL58" s="10"/>
      <c r="FEM58" s="10"/>
      <c r="FEN58" s="10"/>
      <c r="FEO58" s="10"/>
      <c r="FEP58" s="10"/>
      <c r="FEQ58" s="10"/>
      <c r="FER58" s="10"/>
      <c r="FES58" s="10"/>
      <c r="FET58" s="10"/>
      <c r="FEU58" s="10"/>
      <c r="FEV58" s="10"/>
      <c r="FEW58" s="10"/>
      <c r="FEX58" s="10"/>
      <c r="FEY58" s="10"/>
      <c r="FEZ58" s="10"/>
      <c r="FFA58" s="10"/>
      <c r="FFB58" s="10"/>
      <c r="FFC58" s="10"/>
      <c r="FFD58" s="10"/>
      <c r="FFE58" s="10"/>
      <c r="FFF58" s="10"/>
      <c r="FFG58" s="10"/>
      <c r="FFH58" s="10"/>
      <c r="FFI58" s="10"/>
      <c r="FFJ58" s="10"/>
      <c r="FFK58" s="10"/>
      <c r="FFL58" s="10"/>
      <c r="FFM58" s="10"/>
      <c r="FFN58" s="10"/>
      <c r="FFO58" s="10"/>
      <c r="FFP58" s="10"/>
      <c r="FFQ58" s="10"/>
      <c r="FFR58" s="10"/>
      <c r="FFS58" s="10"/>
      <c r="FFT58" s="10"/>
      <c r="FFU58" s="10"/>
      <c r="FFV58" s="10"/>
      <c r="FFW58" s="10"/>
      <c r="FFX58" s="10"/>
      <c r="FFY58" s="10"/>
      <c r="FFZ58" s="10"/>
      <c r="FGA58" s="10"/>
      <c r="FGB58" s="10"/>
      <c r="FGC58" s="10"/>
      <c r="FGD58" s="10"/>
      <c r="FGE58" s="10"/>
      <c r="FGF58" s="10"/>
      <c r="FGG58" s="10"/>
      <c r="FGH58" s="10"/>
      <c r="FGI58" s="10"/>
      <c r="FGJ58" s="10"/>
      <c r="FGK58" s="10"/>
      <c r="FGL58" s="10"/>
      <c r="FGM58" s="10"/>
      <c r="FGN58" s="10"/>
      <c r="FGO58" s="10"/>
      <c r="FGP58" s="10"/>
      <c r="FGQ58" s="10"/>
      <c r="FGR58" s="10"/>
      <c r="FGS58" s="10"/>
      <c r="FGT58" s="10"/>
      <c r="FGU58" s="10"/>
      <c r="FGV58" s="10"/>
      <c r="FGW58" s="10"/>
      <c r="FGX58" s="10"/>
      <c r="FGY58" s="10"/>
      <c r="FGZ58" s="10"/>
      <c r="FHA58" s="10"/>
      <c r="FHB58" s="10"/>
      <c r="FHC58" s="10"/>
      <c r="FHD58" s="10"/>
      <c r="FHE58" s="10"/>
      <c r="FHF58" s="10"/>
      <c r="FHG58" s="10"/>
      <c r="FHH58" s="10"/>
      <c r="FHI58" s="10"/>
      <c r="FHJ58" s="10"/>
      <c r="FHK58" s="10"/>
      <c r="FHL58" s="10"/>
      <c r="FHM58" s="10"/>
      <c r="FHN58" s="10"/>
      <c r="FHO58" s="10"/>
      <c r="FHP58" s="10"/>
      <c r="FHQ58" s="10"/>
      <c r="FHR58" s="10"/>
      <c r="FHS58" s="10"/>
      <c r="FHT58" s="10"/>
      <c r="FHU58" s="10"/>
      <c r="FHV58" s="10"/>
      <c r="FHW58" s="10"/>
      <c r="FHX58" s="10"/>
      <c r="FHY58" s="10"/>
      <c r="FHZ58" s="10"/>
      <c r="FIA58" s="10"/>
      <c r="FIB58" s="10"/>
      <c r="FIC58" s="10"/>
      <c r="FID58" s="10"/>
      <c r="FIE58" s="10"/>
      <c r="FIF58" s="10"/>
      <c r="FIG58" s="10"/>
      <c r="FIH58" s="10"/>
      <c r="FII58" s="10"/>
      <c r="FIJ58" s="10"/>
      <c r="FIK58" s="10"/>
      <c r="FIL58" s="10"/>
      <c r="FIM58" s="10"/>
      <c r="FIN58" s="10"/>
      <c r="FIO58" s="10"/>
      <c r="FIP58" s="10"/>
      <c r="FIQ58" s="10"/>
      <c r="FIR58" s="10"/>
      <c r="FIS58" s="10"/>
      <c r="FIT58" s="10"/>
      <c r="FIU58" s="10"/>
      <c r="FIV58" s="10"/>
      <c r="FIW58" s="10"/>
      <c r="FIX58" s="10"/>
      <c r="FIY58" s="10"/>
      <c r="FIZ58" s="10"/>
      <c r="FJA58" s="10"/>
      <c r="FJB58" s="10"/>
      <c r="FJC58" s="10"/>
      <c r="FJD58" s="10"/>
      <c r="FJE58" s="10"/>
      <c r="FJF58" s="10"/>
      <c r="FJG58" s="10"/>
      <c r="FJH58" s="10"/>
      <c r="FJI58" s="10"/>
      <c r="FJJ58" s="10"/>
      <c r="FJK58" s="10"/>
      <c r="FJL58" s="10"/>
      <c r="FJM58" s="10"/>
      <c r="FJN58" s="10"/>
      <c r="FJO58" s="10"/>
      <c r="FJP58" s="10"/>
      <c r="FJQ58" s="10"/>
      <c r="FJR58" s="10"/>
      <c r="FJS58" s="10"/>
      <c r="FJT58" s="10"/>
      <c r="FJU58" s="10"/>
      <c r="FJV58" s="10"/>
      <c r="FJW58" s="10"/>
      <c r="FJX58" s="10"/>
      <c r="FJY58" s="10"/>
      <c r="FJZ58" s="10"/>
      <c r="FKA58" s="10"/>
      <c r="FKB58" s="10"/>
      <c r="FKC58" s="10"/>
      <c r="FKD58" s="10"/>
      <c r="FKE58" s="10"/>
      <c r="FKF58" s="10"/>
      <c r="FKG58" s="10"/>
      <c r="FKH58" s="10"/>
      <c r="FKI58" s="10"/>
      <c r="FKJ58" s="10"/>
      <c r="FKK58" s="10"/>
      <c r="FKL58" s="10"/>
      <c r="FKM58" s="10"/>
      <c r="FKN58" s="10"/>
      <c r="FKO58" s="10"/>
      <c r="FKP58" s="10"/>
      <c r="FKQ58" s="10"/>
      <c r="FKR58" s="10"/>
      <c r="FKS58" s="10"/>
      <c r="FKT58" s="10"/>
      <c r="FKU58" s="10"/>
      <c r="FKV58" s="10"/>
      <c r="FKW58" s="10"/>
      <c r="FKX58" s="10"/>
      <c r="FKY58" s="10"/>
      <c r="FKZ58" s="10"/>
      <c r="FLA58" s="10"/>
      <c r="FLB58" s="10"/>
      <c r="FLC58" s="10"/>
      <c r="FLD58" s="10"/>
      <c r="FLE58" s="10"/>
      <c r="FLF58" s="10"/>
      <c r="FLG58" s="10"/>
      <c r="FLH58" s="10"/>
      <c r="FLI58" s="10"/>
      <c r="FLJ58" s="10"/>
      <c r="FLK58" s="10"/>
      <c r="FLL58" s="10"/>
      <c r="FLM58" s="10"/>
      <c r="FLN58" s="10"/>
      <c r="FLO58" s="10"/>
      <c r="FLP58" s="10"/>
      <c r="FLQ58" s="10"/>
      <c r="FLR58" s="10"/>
      <c r="FLS58" s="10"/>
      <c r="FLT58" s="10"/>
      <c r="FLU58" s="10"/>
      <c r="FLV58" s="10"/>
      <c r="FLW58" s="10"/>
      <c r="FLX58" s="10"/>
      <c r="FLY58" s="10"/>
      <c r="FLZ58" s="10"/>
      <c r="FMA58" s="10"/>
      <c r="FMB58" s="10"/>
      <c r="FMC58" s="10"/>
      <c r="FMD58" s="10"/>
      <c r="FME58" s="10"/>
      <c r="FMF58" s="10"/>
      <c r="FMG58" s="10"/>
      <c r="FMH58" s="10"/>
      <c r="FMI58" s="10"/>
      <c r="FMJ58" s="10"/>
      <c r="FMK58" s="10"/>
      <c r="FML58" s="10"/>
      <c r="FMM58" s="10"/>
      <c r="FMN58" s="10"/>
      <c r="FMO58" s="10"/>
      <c r="FMP58" s="10"/>
      <c r="FMQ58" s="10"/>
      <c r="FMR58" s="10"/>
      <c r="FMS58" s="10"/>
      <c r="FMT58" s="10"/>
      <c r="FMU58" s="10"/>
      <c r="FMV58" s="10"/>
      <c r="FMW58" s="10"/>
      <c r="FMX58" s="10"/>
      <c r="FMY58" s="10"/>
      <c r="FMZ58" s="10"/>
      <c r="FNA58" s="10"/>
      <c r="FNB58" s="10"/>
      <c r="FNC58" s="10"/>
      <c r="FND58" s="10"/>
      <c r="FNE58" s="10"/>
      <c r="FNF58" s="10"/>
      <c r="FNG58" s="10"/>
      <c r="FNH58" s="10"/>
      <c r="FNI58" s="10"/>
      <c r="FNJ58" s="10"/>
      <c r="FNK58" s="10"/>
      <c r="FNL58" s="10"/>
      <c r="FNM58" s="10"/>
      <c r="FNN58" s="10"/>
      <c r="FNO58" s="10"/>
      <c r="FNP58" s="10"/>
      <c r="FNQ58" s="10"/>
      <c r="FNR58" s="10"/>
      <c r="FNS58" s="10"/>
      <c r="FNT58" s="10"/>
      <c r="FNU58" s="10"/>
      <c r="FNV58" s="10"/>
      <c r="FNW58" s="10"/>
      <c r="FNX58" s="10"/>
      <c r="FNY58" s="10"/>
      <c r="FNZ58" s="10"/>
      <c r="FOA58" s="10"/>
      <c r="FOB58" s="10"/>
      <c r="FOC58" s="10"/>
      <c r="FOD58" s="10"/>
      <c r="FOE58" s="10"/>
      <c r="FOF58" s="10"/>
      <c r="FOG58" s="10"/>
      <c r="FOH58" s="10"/>
      <c r="FOI58" s="10"/>
      <c r="FOJ58" s="10"/>
      <c r="FOK58" s="10"/>
      <c r="FOL58" s="10"/>
      <c r="FOM58" s="10"/>
      <c r="FON58" s="10"/>
      <c r="FOO58" s="10"/>
      <c r="FOP58" s="10"/>
      <c r="FOQ58" s="10"/>
      <c r="FOR58" s="10"/>
      <c r="FOS58" s="10"/>
      <c r="FOT58" s="10"/>
      <c r="FOU58" s="10"/>
      <c r="FOV58" s="10"/>
      <c r="FOW58" s="10"/>
      <c r="FOX58" s="10"/>
      <c r="FOY58" s="10"/>
      <c r="FOZ58" s="10"/>
      <c r="FPA58" s="10"/>
      <c r="FPB58" s="10"/>
      <c r="FPC58" s="10"/>
      <c r="FPD58" s="10"/>
      <c r="FPE58" s="10"/>
      <c r="FPF58" s="10"/>
      <c r="FPG58" s="10"/>
      <c r="FPH58" s="10"/>
      <c r="FPI58" s="10"/>
      <c r="FPJ58" s="10"/>
      <c r="FPK58" s="10"/>
      <c r="FPL58" s="10"/>
      <c r="FPM58" s="10"/>
      <c r="FPN58" s="10"/>
      <c r="FPO58" s="10"/>
      <c r="FPP58" s="10"/>
      <c r="FPQ58" s="10"/>
      <c r="FPR58" s="10"/>
      <c r="FPS58" s="10"/>
      <c r="FPT58" s="10"/>
      <c r="FPU58" s="10"/>
      <c r="FPV58" s="10"/>
      <c r="FPW58" s="10"/>
      <c r="FPX58" s="10"/>
      <c r="FPY58" s="10"/>
      <c r="FPZ58" s="10"/>
      <c r="FQA58" s="10"/>
      <c r="FQB58" s="10"/>
      <c r="FQC58" s="10"/>
      <c r="FQD58" s="10"/>
      <c r="FQE58" s="10"/>
      <c r="FQF58" s="10"/>
      <c r="FQG58" s="10"/>
      <c r="FQH58" s="10"/>
      <c r="FQI58" s="10"/>
      <c r="FQJ58" s="10"/>
      <c r="FQK58" s="10"/>
      <c r="FQL58" s="10"/>
      <c r="FQM58" s="10"/>
      <c r="FQN58" s="10"/>
      <c r="FQO58" s="10"/>
      <c r="FQP58" s="10"/>
      <c r="FQQ58" s="10"/>
      <c r="FQR58" s="10"/>
      <c r="FQS58" s="10"/>
      <c r="FQT58" s="10"/>
      <c r="FQU58" s="10"/>
      <c r="FQV58" s="10"/>
      <c r="FQW58" s="10"/>
      <c r="FQX58" s="10"/>
      <c r="FQY58" s="10"/>
      <c r="FQZ58" s="10"/>
      <c r="FRA58" s="10"/>
      <c r="FRB58" s="10"/>
      <c r="FRC58" s="10"/>
      <c r="FRD58" s="10"/>
      <c r="FRE58" s="10"/>
      <c r="FRF58" s="10"/>
      <c r="FRG58" s="10"/>
      <c r="FRH58" s="10"/>
      <c r="FRI58" s="10"/>
      <c r="FRJ58" s="10"/>
      <c r="FRK58" s="10"/>
      <c r="FRL58" s="10"/>
      <c r="FRM58" s="10"/>
      <c r="FRN58" s="10"/>
      <c r="FRO58" s="10"/>
      <c r="FRP58" s="10"/>
      <c r="FRQ58" s="10"/>
      <c r="FRR58" s="10"/>
      <c r="FRS58" s="10"/>
      <c r="FRT58" s="10"/>
      <c r="FRU58" s="10"/>
      <c r="FRV58" s="10"/>
      <c r="FRW58" s="10"/>
      <c r="FRX58" s="10"/>
      <c r="FRY58" s="10"/>
      <c r="FRZ58" s="10"/>
      <c r="FSA58" s="10"/>
      <c r="FSB58" s="10"/>
      <c r="FSC58" s="10"/>
      <c r="FSD58" s="10"/>
      <c r="FSE58" s="10"/>
      <c r="FSF58" s="10"/>
      <c r="FSG58" s="10"/>
      <c r="FSH58" s="10"/>
      <c r="FSI58" s="10"/>
      <c r="FSJ58" s="10"/>
      <c r="FSK58" s="10"/>
      <c r="FSL58" s="10"/>
      <c r="FSM58" s="10"/>
      <c r="FSN58" s="10"/>
      <c r="FSO58" s="10"/>
      <c r="FSP58" s="10"/>
      <c r="FSQ58" s="10"/>
      <c r="FSR58" s="10"/>
      <c r="FSS58" s="10"/>
      <c r="FST58" s="10"/>
      <c r="FSU58" s="10"/>
      <c r="FSV58" s="10"/>
      <c r="FSW58" s="10"/>
      <c r="FSX58" s="10"/>
      <c r="FSY58" s="10"/>
      <c r="FSZ58" s="10"/>
      <c r="FTA58" s="10"/>
      <c r="FTB58" s="10"/>
      <c r="FTC58" s="10"/>
      <c r="FTD58" s="10"/>
      <c r="FTE58" s="10"/>
      <c r="FTF58" s="10"/>
      <c r="FTG58" s="10"/>
      <c r="FTH58" s="10"/>
      <c r="FTI58" s="10"/>
      <c r="FTJ58" s="10"/>
      <c r="FTK58" s="10"/>
      <c r="FTL58" s="10"/>
      <c r="FTM58" s="10"/>
      <c r="FTN58" s="10"/>
      <c r="FTO58" s="10"/>
      <c r="FTP58" s="10"/>
      <c r="FTQ58" s="10"/>
      <c r="FTR58" s="10"/>
      <c r="FTS58" s="10"/>
      <c r="FTT58" s="10"/>
      <c r="FTU58" s="10"/>
      <c r="FTV58" s="10"/>
      <c r="FTW58" s="10"/>
      <c r="FTX58" s="10"/>
      <c r="FTY58" s="10"/>
      <c r="FTZ58" s="10"/>
      <c r="FUA58" s="10"/>
      <c r="FUB58" s="10"/>
      <c r="FUC58" s="10"/>
      <c r="FUD58" s="10"/>
      <c r="FUE58" s="10"/>
      <c r="FUF58" s="10"/>
      <c r="FUG58" s="10"/>
      <c r="FUH58" s="10"/>
      <c r="FUI58" s="10"/>
      <c r="FUJ58" s="10"/>
      <c r="FUK58" s="10"/>
      <c r="FUL58" s="10"/>
      <c r="FUM58" s="10"/>
      <c r="FUN58" s="10"/>
      <c r="FUO58" s="10"/>
      <c r="FUP58" s="10"/>
      <c r="FUQ58" s="10"/>
      <c r="FUR58" s="10"/>
      <c r="FUS58" s="10"/>
      <c r="FUT58" s="10"/>
      <c r="FUU58" s="10"/>
      <c r="FUV58" s="10"/>
      <c r="FUW58" s="10"/>
      <c r="FUX58" s="10"/>
      <c r="FUY58" s="10"/>
      <c r="FUZ58" s="10"/>
      <c r="FVA58" s="10"/>
      <c r="FVB58" s="10"/>
      <c r="FVC58" s="10"/>
      <c r="FVD58" s="10"/>
      <c r="FVE58" s="10"/>
      <c r="FVF58" s="10"/>
      <c r="FVG58" s="10"/>
      <c r="FVH58" s="10"/>
      <c r="FVI58" s="10"/>
      <c r="FVJ58" s="10"/>
      <c r="FVK58" s="10"/>
      <c r="FVL58" s="10"/>
      <c r="FVM58" s="10"/>
      <c r="FVN58" s="10"/>
      <c r="FVO58" s="10"/>
      <c r="FVP58" s="10"/>
      <c r="FVQ58" s="10"/>
      <c r="FVR58" s="10"/>
      <c r="FVS58" s="10"/>
      <c r="FVT58" s="10"/>
      <c r="FVU58" s="10"/>
      <c r="FVV58" s="10"/>
      <c r="FVW58" s="10"/>
      <c r="FVX58" s="10"/>
      <c r="FVY58" s="10"/>
      <c r="FVZ58" s="10"/>
      <c r="FWA58" s="10"/>
      <c r="FWB58" s="10"/>
      <c r="FWC58" s="10"/>
      <c r="FWD58" s="10"/>
      <c r="FWE58" s="10"/>
      <c r="FWF58" s="10"/>
      <c r="FWG58" s="10"/>
      <c r="FWH58" s="10"/>
      <c r="FWI58" s="10"/>
      <c r="FWJ58" s="10"/>
      <c r="FWK58" s="10"/>
      <c r="FWL58" s="10"/>
      <c r="FWM58" s="10"/>
      <c r="FWN58" s="10"/>
      <c r="FWO58" s="10"/>
      <c r="FWP58" s="10"/>
      <c r="FWQ58" s="10"/>
      <c r="FWR58" s="10"/>
      <c r="FWS58" s="10"/>
      <c r="FWT58" s="10"/>
      <c r="FWU58" s="10"/>
      <c r="FWV58" s="10"/>
      <c r="FWW58" s="10"/>
      <c r="FWX58" s="10"/>
      <c r="FWY58" s="10"/>
      <c r="FWZ58" s="10"/>
      <c r="FXA58" s="10"/>
      <c r="FXB58" s="10"/>
      <c r="FXC58" s="10"/>
      <c r="FXD58" s="10"/>
      <c r="FXE58" s="10"/>
      <c r="FXF58" s="10"/>
      <c r="FXG58" s="10"/>
      <c r="FXH58" s="10"/>
      <c r="FXI58" s="10"/>
      <c r="FXJ58" s="10"/>
      <c r="FXK58" s="10"/>
      <c r="FXL58" s="10"/>
      <c r="FXM58" s="10"/>
      <c r="FXN58" s="10"/>
      <c r="FXO58" s="10"/>
      <c r="FXP58" s="10"/>
      <c r="FXQ58" s="10"/>
      <c r="FXR58" s="10"/>
      <c r="FXS58" s="10"/>
      <c r="FXT58" s="10"/>
      <c r="FXU58" s="10"/>
      <c r="FXV58" s="10"/>
      <c r="FXW58" s="10"/>
      <c r="FXX58" s="10"/>
      <c r="FXY58" s="10"/>
      <c r="FXZ58" s="10"/>
      <c r="FYA58" s="10"/>
      <c r="FYB58" s="10"/>
      <c r="FYC58" s="10"/>
      <c r="FYD58" s="10"/>
      <c r="FYE58" s="10"/>
      <c r="FYF58" s="10"/>
      <c r="FYG58" s="10"/>
      <c r="FYH58" s="10"/>
      <c r="FYI58" s="10"/>
      <c r="FYJ58" s="10"/>
      <c r="FYK58" s="10"/>
      <c r="FYL58" s="10"/>
      <c r="FYM58" s="10"/>
      <c r="FYN58" s="10"/>
      <c r="FYO58" s="10"/>
      <c r="FYP58" s="10"/>
      <c r="FYQ58" s="10"/>
      <c r="FYR58" s="10"/>
      <c r="FYS58" s="10"/>
      <c r="FYT58" s="10"/>
      <c r="FYU58" s="10"/>
      <c r="FYV58" s="10"/>
      <c r="FYW58" s="10"/>
      <c r="FYX58" s="10"/>
      <c r="FYY58" s="10"/>
      <c r="FYZ58" s="10"/>
      <c r="FZA58" s="10"/>
      <c r="FZB58" s="10"/>
      <c r="FZC58" s="10"/>
      <c r="FZD58" s="10"/>
      <c r="FZE58" s="10"/>
      <c r="FZF58" s="10"/>
      <c r="FZG58" s="10"/>
      <c r="FZH58" s="10"/>
      <c r="FZI58" s="10"/>
      <c r="FZJ58" s="10"/>
      <c r="FZK58" s="10"/>
      <c r="FZL58" s="10"/>
      <c r="FZM58" s="10"/>
      <c r="FZN58" s="10"/>
      <c r="FZO58" s="10"/>
      <c r="FZP58" s="10"/>
      <c r="FZQ58" s="10"/>
      <c r="FZR58" s="10"/>
      <c r="FZS58" s="10"/>
      <c r="FZT58" s="10"/>
      <c r="FZU58" s="10"/>
      <c r="FZV58" s="10"/>
      <c r="FZW58" s="10"/>
      <c r="FZX58" s="10"/>
      <c r="FZY58" s="10"/>
      <c r="FZZ58" s="10"/>
      <c r="GAA58" s="10"/>
      <c r="GAB58" s="10"/>
      <c r="GAC58" s="10"/>
      <c r="GAD58" s="10"/>
      <c r="GAE58" s="10"/>
      <c r="GAF58" s="10"/>
      <c r="GAG58" s="10"/>
      <c r="GAH58" s="10"/>
      <c r="GAI58" s="10"/>
      <c r="GAJ58" s="10"/>
      <c r="GAK58" s="10"/>
      <c r="GAL58" s="10"/>
      <c r="GAM58" s="10"/>
      <c r="GAN58" s="10"/>
      <c r="GAO58" s="10"/>
      <c r="GAP58" s="10"/>
      <c r="GAQ58" s="10"/>
      <c r="GAR58" s="10"/>
      <c r="GAS58" s="10"/>
      <c r="GAT58" s="10"/>
      <c r="GAU58" s="10"/>
      <c r="GAV58" s="10"/>
      <c r="GAW58" s="10"/>
      <c r="GAX58" s="10"/>
      <c r="GAY58" s="10"/>
      <c r="GAZ58" s="10"/>
      <c r="GBA58" s="10"/>
      <c r="GBB58" s="10"/>
      <c r="GBC58" s="10"/>
      <c r="GBD58" s="10"/>
      <c r="GBE58" s="10"/>
      <c r="GBF58" s="10"/>
      <c r="GBG58" s="10"/>
      <c r="GBH58" s="10"/>
      <c r="GBI58" s="10"/>
      <c r="GBJ58" s="10"/>
      <c r="GBK58" s="10"/>
      <c r="GBL58" s="10"/>
      <c r="GBM58" s="10"/>
      <c r="GBN58" s="10"/>
      <c r="GBO58" s="10"/>
      <c r="GBP58" s="10"/>
      <c r="GBQ58" s="10"/>
      <c r="GBR58" s="10"/>
      <c r="GBS58" s="10"/>
      <c r="GBT58" s="10"/>
      <c r="GBU58" s="10"/>
      <c r="GBV58" s="10"/>
      <c r="GBW58" s="10"/>
      <c r="GBX58" s="10"/>
      <c r="GBY58" s="10"/>
      <c r="GBZ58" s="10"/>
      <c r="GCA58" s="10"/>
      <c r="GCB58" s="10"/>
      <c r="GCC58" s="10"/>
      <c r="GCD58" s="10"/>
      <c r="GCE58" s="10"/>
      <c r="GCF58" s="10"/>
      <c r="GCG58" s="10"/>
      <c r="GCH58" s="10"/>
      <c r="GCI58" s="10"/>
      <c r="GCJ58" s="10"/>
      <c r="GCK58" s="10"/>
      <c r="GCL58" s="10"/>
      <c r="GCM58" s="10"/>
      <c r="GCN58" s="10"/>
      <c r="GCO58" s="10"/>
      <c r="GCP58" s="10"/>
      <c r="GCQ58" s="10"/>
      <c r="GCR58" s="10"/>
      <c r="GCS58" s="10"/>
      <c r="GCT58" s="10"/>
      <c r="GCU58" s="10"/>
      <c r="GCV58" s="10"/>
      <c r="GCW58" s="10"/>
      <c r="GCX58" s="10"/>
      <c r="GCY58" s="10"/>
      <c r="GCZ58" s="10"/>
      <c r="GDA58" s="10"/>
      <c r="GDB58" s="10"/>
      <c r="GDC58" s="10"/>
      <c r="GDD58" s="10"/>
      <c r="GDE58" s="10"/>
      <c r="GDF58" s="10"/>
      <c r="GDG58" s="10"/>
      <c r="GDH58" s="10"/>
      <c r="GDI58" s="10"/>
      <c r="GDJ58" s="10"/>
      <c r="GDK58" s="10"/>
      <c r="GDL58" s="10"/>
      <c r="GDM58" s="10"/>
      <c r="GDN58" s="10"/>
      <c r="GDO58" s="10"/>
      <c r="GDP58" s="10"/>
      <c r="GDQ58" s="10"/>
      <c r="GDR58" s="10"/>
      <c r="GDS58" s="10"/>
      <c r="GDT58" s="10"/>
      <c r="GDU58" s="10"/>
      <c r="GDV58" s="10"/>
      <c r="GDW58" s="10"/>
      <c r="GDX58" s="10"/>
      <c r="GDY58" s="10"/>
      <c r="GDZ58" s="10"/>
      <c r="GEA58" s="10"/>
      <c r="GEB58" s="10"/>
      <c r="GEC58" s="10"/>
      <c r="GED58" s="10"/>
      <c r="GEE58" s="10"/>
      <c r="GEF58" s="10"/>
      <c r="GEG58" s="10"/>
      <c r="GEH58" s="10"/>
      <c r="GEI58" s="10"/>
      <c r="GEJ58" s="10"/>
      <c r="GEK58" s="10"/>
      <c r="GEL58" s="10"/>
      <c r="GEM58" s="10"/>
      <c r="GEN58" s="10"/>
      <c r="GEO58" s="10"/>
      <c r="GEP58" s="10"/>
      <c r="GEQ58" s="10"/>
      <c r="GER58" s="10"/>
      <c r="GES58" s="10"/>
      <c r="GET58" s="10"/>
      <c r="GEU58" s="10"/>
      <c r="GEV58" s="10"/>
      <c r="GEW58" s="10"/>
      <c r="GEX58" s="10"/>
      <c r="GEY58" s="10"/>
      <c r="GEZ58" s="10"/>
      <c r="GFA58" s="10"/>
      <c r="GFB58" s="10"/>
      <c r="GFC58" s="10"/>
      <c r="GFD58" s="10"/>
      <c r="GFE58" s="10"/>
      <c r="GFF58" s="10"/>
      <c r="GFG58" s="10"/>
      <c r="GFH58" s="10"/>
      <c r="GFI58" s="10"/>
      <c r="GFJ58" s="10"/>
      <c r="GFK58" s="10"/>
      <c r="GFL58" s="10"/>
      <c r="GFM58" s="10"/>
      <c r="GFN58" s="10"/>
      <c r="GFO58" s="10"/>
      <c r="GFP58" s="10"/>
      <c r="GFQ58" s="10"/>
      <c r="GFR58" s="10"/>
      <c r="GFS58" s="10"/>
      <c r="GFT58" s="10"/>
      <c r="GFU58" s="10"/>
      <c r="GFV58" s="10"/>
      <c r="GFW58" s="10"/>
      <c r="GFX58" s="10"/>
      <c r="GFY58" s="10"/>
      <c r="GFZ58" s="10"/>
      <c r="GGA58" s="10"/>
      <c r="GGB58" s="10"/>
      <c r="GGC58" s="10"/>
      <c r="GGD58" s="10"/>
      <c r="GGE58" s="10"/>
      <c r="GGF58" s="10"/>
      <c r="GGG58" s="10"/>
      <c r="GGH58" s="10"/>
      <c r="GGI58" s="10"/>
      <c r="GGJ58" s="10"/>
      <c r="GGK58" s="10"/>
      <c r="GGL58" s="10"/>
      <c r="GGM58" s="10"/>
      <c r="GGN58" s="10"/>
      <c r="GGO58" s="10"/>
      <c r="GGP58" s="10"/>
      <c r="GGQ58" s="10"/>
      <c r="GGR58" s="10"/>
      <c r="GGS58" s="10"/>
      <c r="GGT58" s="10"/>
      <c r="GGU58" s="10"/>
      <c r="GGV58" s="10"/>
      <c r="GGW58" s="10"/>
      <c r="GGX58" s="10"/>
      <c r="GGY58" s="10"/>
      <c r="GGZ58" s="10"/>
      <c r="GHA58" s="10"/>
      <c r="GHB58" s="10"/>
      <c r="GHC58" s="10"/>
      <c r="GHD58" s="10"/>
      <c r="GHE58" s="10"/>
      <c r="GHF58" s="10"/>
      <c r="GHG58" s="10"/>
      <c r="GHH58" s="10"/>
      <c r="GHI58" s="10"/>
      <c r="GHJ58" s="10"/>
      <c r="GHK58" s="10"/>
      <c r="GHL58" s="10"/>
      <c r="GHM58" s="10"/>
      <c r="GHN58" s="10"/>
      <c r="GHO58" s="10"/>
      <c r="GHP58" s="10"/>
      <c r="GHQ58" s="10"/>
      <c r="GHR58" s="10"/>
      <c r="GHS58" s="10"/>
      <c r="GHT58" s="10"/>
      <c r="GHU58" s="10"/>
      <c r="GHV58" s="10"/>
      <c r="GHW58" s="10"/>
      <c r="GHX58" s="10"/>
      <c r="GHY58" s="10"/>
      <c r="GHZ58" s="10"/>
      <c r="GIA58" s="10"/>
      <c r="GIB58" s="10"/>
      <c r="GIC58" s="10"/>
      <c r="GID58" s="10"/>
      <c r="GIE58" s="10"/>
      <c r="GIF58" s="10"/>
      <c r="GIG58" s="10"/>
      <c r="GIH58" s="10"/>
      <c r="GII58" s="10"/>
      <c r="GIJ58" s="10"/>
      <c r="GIK58" s="10"/>
      <c r="GIL58" s="10"/>
      <c r="GIM58" s="10"/>
      <c r="GIN58" s="10"/>
      <c r="GIO58" s="10"/>
      <c r="GIP58" s="10"/>
      <c r="GIQ58" s="10"/>
      <c r="GIR58" s="10"/>
      <c r="GIS58" s="10"/>
      <c r="GIT58" s="10"/>
      <c r="GIU58" s="10"/>
      <c r="GIV58" s="10"/>
      <c r="GIW58" s="10"/>
      <c r="GIX58" s="10"/>
      <c r="GIY58" s="10"/>
      <c r="GIZ58" s="10"/>
      <c r="GJA58" s="10"/>
      <c r="GJB58" s="10"/>
      <c r="GJC58" s="10"/>
      <c r="GJD58" s="10"/>
      <c r="GJE58" s="10"/>
      <c r="GJF58" s="10"/>
      <c r="GJG58" s="10"/>
      <c r="GJH58" s="10"/>
      <c r="GJI58" s="10"/>
      <c r="GJJ58" s="10"/>
      <c r="GJK58" s="10"/>
      <c r="GJL58" s="10"/>
      <c r="GJM58" s="10"/>
      <c r="GJN58" s="10"/>
      <c r="GJO58" s="10"/>
      <c r="GJP58" s="10"/>
      <c r="GJQ58" s="10"/>
      <c r="GJR58" s="10"/>
      <c r="GJS58" s="10"/>
      <c r="GJT58" s="10"/>
      <c r="GJU58" s="10"/>
      <c r="GJV58" s="10"/>
      <c r="GJW58" s="10"/>
      <c r="GJX58" s="10"/>
      <c r="GJY58" s="10"/>
      <c r="GJZ58" s="10"/>
      <c r="GKA58" s="10"/>
      <c r="GKB58" s="10"/>
      <c r="GKC58" s="10"/>
      <c r="GKD58" s="10"/>
      <c r="GKE58" s="10"/>
      <c r="GKF58" s="10"/>
      <c r="GKG58" s="10"/>
      <c r="GKH58" s="10"/>
      <c r="GKI58" s="10"/>
      <c r="GKJ58" s="10"/>
      <c r="GKK58" s="10"/>
      <c r="GKL58" s="10"/>
      <c r="GKM58" s="10"/>
      <c r="GKN58" s="10"/>
      <c r="GKO58" s="10"/>
      <c r="GKP58" s="10"/>
      <c r="GKQ58" s="10"/>
      <c r="GKR58" s="10"/>
      <c r="GKS58" s="10"/>
      <c r="GKT58" s="10"/>
      <c r="GKU58" s="10"/>
      <c r="GKV58" s="10"/>
      <c r="GKW58" s="10"/>
      <c r="GKX58" s="10"/>
      <c r="GKY58" s="10"/>
      <c r="GKZ58" s="10"/>
      <c r="GLA58" s="10"/>
      <c r="GLB58" s="10"/>
      <c r="GLC58" s="10"/>
      <c r="GLD58" s="10"/>
      <c r="GLE58" s="10"/>
      <c r="GLF58" s="10"/>
      <c r="GLG58" s="10"/>
      <c r="GLH58" s="10"/>
      <c r="GLI58" s="10"/>
      <c r="GLJ58" s="10"/>
      <c r="GLK58" s="10"/>
      <c r="GLL58" s="10"/>
      <c r="GLM58" s="10"/>
      <c r="GLN58" s="10"/>
      <c r="GLO58" s="10"/>
      <c r="GLP58" s="10"/>
      <c r="GLQ58" s="10"/>
      <c r="GLR58" s="10"/>
      <c r="GLS58" s="10"/>
      <c r="GLT58" s="10"/>
      <c r="GLU58" s="10"/>
      <c r="GLV58" s="10"/>
      <c r="GLW58" s="10"/>
      <c r="GLX58" s="10"/>
      <c r="GLY58" s="10"/>
      <c r="GLZ58" s="10"/>
      <c r="GMA58" s="10"/>
      <c r="GMB58" s="10"/>
      <c r="GMC58" s="10"/>
      <c r="GMD58" s="10"/>
      <c r="GME58" s="10"/>
      <c r="GMF58" s="10"/>
      <c r="GMG58" s="10"/>
      <c r="GMH58" s="10"/>
      <c r="GMI58" s="10"/>
      <c r="GMJ58" s="10"/>
      <c r="GMK58" s="10"/>
      <c r="GML58" s="10"/>
      <c r="GMM58" s="10"/>
      <c r="GMN58" s="10"/>
      <c r="GMO58" s="10"/>
      <c r="GMP58" s="10"/>
      <c r="GMQ58" s="10"/>
      <c r="GMR58" s="10"/>
      <c r="GMS58" s="10"/>
      <c r="GMT58" s="10"/>
      <c r="GMU58" s="10"/>
      <c r="GMV58" s="10"/>
      <c r="GMW58" s="10"/>
      <c r="GMX58" s="10"/>
      <c r="GMY58" s="10"/>
      <c r="GMZ58" s="10"/>
      <c r="GNA58" s="10"/>
      <c r="GNB58" s="10"/>
      <c r="GNC58" s="10"/>
      <c r="GND58" s="10"/>
      <c r="GNE58" s="10"/>
      <c r="GNF58" s="10"/>
      <c r="GNG58" s="10"/>
      <c r="GNH58" s="10"/>
      <c r="GNI58" s="10"/>
      <c r="GNJ58" s="10"/>
      <c r="GNK58" s="10"/>
      <c r="GNL58" s="10"/>
      <c r="GNM58" s="10"/>
      <c r="GNN58" s="10"/>
      <c r="GNO58" s="10"/>
      <c r="GNP58" s="10"/>
      <c r="GNQ58" s="10"/>
      <c r="GNR58" s="10"/>
      <c r="GNS58" s="10"/>
      <c r="GNT58" s="10"/>
      <c r="GNU58" s="10"/>
      <c r="GNV58" s="10"/>
      <c r="GNW58" s="10"/>
      <c r="GNX58" s="10"/>
      <c r="GNY58" s="10"/>
      <c r="GNZ58" s="10"/>
      <c r="GOA58" s="10"/>
      <c r="GOB58" s="10"/>
      <c r="GOC58" s="10"/>
      <c r="GOD58" s="10"/>
      <c r="GOE58" s="10"/>
      <c r="GOF58" s="10"/>
      <c r="GOG58" s="10"/>
      <c r="GOH58" s="10"/>
      <c r="GOI58" s="10"/>
      <c r="GOJ58" s="10"/>
      <c r="GOK58" s="10"/>
      <c r="GOL58" s="10"/>
      <c r="GOM58" s="10"/>
      <c r="GON58" s="10"/>
      <c r="GOO58" s="10"/>
      <c r="GOP58" s="10"/>
      <c r="GOQ58" s="10"/>
      <c r="GOR58" s="10"/>
      <c r="GOS58" s="10"/>
      <c r="GOT58" s="10"/>
      <c r="GOU58" s="10"/>
      <c r="GOV58" s="10"/>
      <c r="GOW58" s="10"/>
      <c r="GOX58" s="10"/>
      <c r="GOY58" s="10"/>
      <c r="GOZ58" s="10"/>
      <c r="GPA58" s="10"/>
      <c r="GPB58" s="10"/>
      <c r="GPC58" s="10"/>
      <c r="GPD58" s="10"/>
      <c r="GPE58" s="10"/>
      <c r="GPF58" s="10"/>
      <c r="GPG58" s="10"/>
      <c r="GPH58" s="10"/>
      <c r="GPI58" s="10"/>
      <c r="GPJ58" s="10"/>
      <c r="GPK58" s="10"/>
      <c r="GPL58" s="10"/>
      <c r="GPM58" s="10"/>
      <c r="GPN58" s="10"/>
      <c r="GPO58" s="10"/>
      <c r="GPP58" s="10"/>
      <c r="GPQ58" s="10"/>
      <c r="GPR58" s="10"/>
      <c r="GPS58" s="10"/>
      <c r="GPT58" s="10"/>
      <c r="GPU58" s="10"/>
      <c r="GPV58" s="10"/>
      <c r="GPW58" s="10"/>
      <c r="GPX58" s="10"/>
      <c r="GPY58" s="10"/>
      <c r="GPZ58" s="10"/>
      <c r="GQA58" s="10"/>
      <c r="GQB58" s="10"/>
      <c r="GQC58" s="10"/>
      <c r="GQD58" s="10"/>
      <c r="GQE58" s="10"/>
      <c r="GQF58" s="10"/>
      <c r="GQG58" s="10"/>
      <c r="GQH58" s="10"/>
      <c r="GQI58" s="10"/>
      <c r="GQJ58" s="10"/>
      <c r="GQK58" s="10"/>
      <c r="GQL58" s="10"/>
      <c r="GQM58" s="10"/>
      <c r="GQN58" s="10"/>
      <c r="GQO58" s="10"/>
      <c r="GQP58" s="10"/>
      <c r="GQQ58" s="10"/>
      <c r="GQR58" s="10"/>
      <c r="GQS58" s="10"/>
      <c r="GQT58" s="10"/>
      <c r="GQU58" s="10"/>
      <c r="GQV58" s="10"/>
      <c r="GQW58" s="10"/>
      <c r="GQX58" s="10"/>
      <c r="GQY58" s="10"/>
      <c r="GQZ58" s="10"/>
      <c r="GRA58" s="10"/>
      <c r="GRB58" s="10"/>
      <c r="GRC58" s="10"/>
      <c r="GRD58" s="10"/>
      <c r="GRE58" s="10"/>
      <c r="GRF58" s="10"/>
      <c r="GRG58" s="10"/>
      <c r="GRH58" s="10"/>
      <c r="GRI58" s="10"/>
      <c r="GRJ58" s="10"/>
      <c r="GRK58" s="10"/>
      <c r="GRL58" s="10"/>
      <c r="GRM58" s="10"/>
      <c r="GRN58" s="10"/>
      <c r="GRO58" s="10"/>
      <c r="GRP58" s="10"/>
      <c r="GRQ58" s="10"/>
      <c r="GRR58" s="10"/>
      <c r="GRS58" s="10"/>
      <c r="GRT58" s="10"/>
      <c r="GRU58" s="10"/>
      <c r="GRV58" s="10"/>
      <c r="GRW58" s="10"/>
      <c r="GRX58" s="10"/>
      <c r="GRY58" s="10"/>
      <c r="GRZ58" s="10"/>
      <c r="GSA58" s="10"/>
      <c r="GSB58" s="10"/>
      <c r="GSC58" s="10"/>
      <c r="GSD58" s="10"/>
      <c r="GSE58" s="10"/>
      <c r="GSF58" s="10"/>
      <c r="GSG58" s="10"/>
      <c r="GSH58" s="10"/>
      <c r="GSI58" s="10"/>
      <c r="GSJ58" s="10"/>
      <c r="GSK58" s="10"/>
      <c r="GSL58" s="10"/>
      <c r="GSM58" s="10"/>
      <c r="GSN58" s="10"/>
      <c r="GSO58" s="10"/>
      <c r="GSP58" s="10"/>
      <c r="GSQ58" s="10"/>
      <c r="GSR58" s="10"/>
      <c r="GSS58" s="10"/>
      <c r="GST58" s="10"/>
      <c r="GSU58" s="10"/>
      <c r="GSV58" s="10"/>
      <c r="GSW58" s="10"/>
      <c r="GSX58" s="10"/>
      <c r="GSY58" s="10"/>
      <c r="GSZ58" s="10"/>
      <c r="GTA58" s="10"/>
      <c r="GTB58" s="10"/>
      <c r="GTC58" s="10"/>
      <c r="GTD58" s="10"/>
      <c r="GTE58" s="10"/>
      <c r="GTF58" s="10"/>
      <c r="GTG58" s="10"/>
      <c r="GTH58" s="10"/>
      <c r="GTI58" s="10"/>
      <c r="GTJ58" s="10"/>
      <c r="GTK58" s="10"/>
      <c r="GTL58" s="10"/>
      <c r="GTM58" s="10"/>
      <c r="GTN58" s="10"/>
      <c r="GTO58" s="10"/>
      <c r="GTP58" s="10"/>
      <c r="GTQ58" s="10"/>
      <c r="GTR58" s="10"/>
      <c r="GTS58" s="10"/>
      <c r="GTT58" s="10"/>
      <c r="GTU58" s="10"/>
      <c r="GTV58" s="10"/>
      <c r="GTW58" s="10"/>
      <c r="GTX58" s="10"/>
      <c r="GTY58" s="10"/>
      <c r="GTZ58" s="10"/>
      <c r="GUA58" s="10"/>
      <c r="GUB58" s="10"/>
      <c r="GUC58" s="10"/>
      <c r="GUD58" s="10"/>
      <c r="GUE58" s="10"/>
      <c r="GUF58" s="10"/>
      <c r="GUG58" s="10"/>
      <c r="GUH58" s="10"/>
      <c r="GUI58" s="10"/>
      <c r="GUJ58" s="10"/>
      <c r="GUK58" s="10"/>
      <c r="GUL58" s="10"/>
      <c r="GUM58" s="10"/>
      <c r="GUN58" s="10"/>
      <c r="GUO58" s="10"/>
      <c r="GUP58" s="10"/>
      <c r="GUQ58" s="10"/>
      <c r="GUR58" s="10"/>
      <c r="GUS58" s="10"/>
      <c r="GUT58" s="10"/>
      <c r="GUU58" s="10"/>
      <c r="GUV58" s="10"/>
      <c r="GUW58" s="10"/>
      <c r="GUX58" s="10"/>
      <c r="GUY58" s="10"/>
      <c r="GUZ58" s="10"/>
      <c r="GVA58" s="10"/>
      <c r="GVB58" s="10"/>
      <c r="GVC58" s="10"/>
      <c r="GVD58" s="10"/>
      <c r="GVE58" s="10"/>
      <c r="GVF58" s="10"/>
      <c r="GVG58" s="10"/>
      <c r="GVH58" s="10"/>
      <c r="GVI58" s="10"/>
      <c r="GVJ58" s="10"/>
      <c r="GVK58" s="10"/>
      <c r="GVL58" s="10"/>
      <c r="GVM58" s="10"/>
      <c r="GVN58" s="10"/>
      <c r="GVO58" s="10"/>
      <c r="GVP58" s="10"/>
      <c r="GVQ58" s="10"/>
      <c r="GVR58" s="10"/>
      <c r="GVS58" s="10"/>
      <c r="GVT58" s="10"/>
      <c r="GVU58" s="10"/>
      <c r="GVV58" s="10"/>
      <c r="GVW58" s="10"/>
      <c r="GVX58" s="10"/>
      <c r="GVY58" s="10"/>
      <c r="GVZ58" s="10"/>
      <c r="GWA58" s="10"/>
      <c r="GWB58" s="10"/>
      <c r="GWC58" s="10"/>
      <c r="GWD58" s="10"/>
      <c r="GWE58" s="10"/>
      <c r="GWF58" s="10"/>
      <c r="GWG58" s="10"/>
      <c r="GWH58" s="10"/>
      <c r="GWI58" s="10"/>
      <c r="GWJ58" s="10"/>
      <c r="GWK58" s="10"/>
      <c r="GWL58" s="10"/>
      <c r="GWM58" s="10"/>
      <c r="GWN58" s="10"/>
      <c r="GWO58" s="10"/>
      <c r="GWP58" s="10"/>
      <c r="GWQ58" s="10"/>
      <c r="GWR58" s="10"/>
      <c r="GWS58" s="10"/>
      <c r="GWT58" s="10"/>
      <c r="GWU58" s="10"/>
      <c r="GWV58" s="10"/>
      <c r="GWW58" s="10"/>
      <c r="GWX58" s="10"/>
      <c r="GWY58" s="10"/>
      <c r="GWZ58" s="10"/>
      <c r="GXA58" s="10"/>
      <c r="GXB58" s="10"/>
      <c r="GXC58" s="10"/>
      <c r="GXD58" s="10"/>
      <c r="GXE58" s="10"/>
      <c r="GXF58" s="10"/>
      <c r="GXG58" s="10"/>
      <c r="GXH58" s="10"/>
      <c r="GXI58" s="10"/>
      <c r="GXJ58" s="10"/>
      <c r="GXK58" s="10"/>
      <c r="GXL58" s="10"/>
      <c r="GXM58" s="10"/>
      <c r="GXN58" s="10"/>
      <c r="GXO58" s="10"/>
      <c r="GXP58" s="10"/>
      <c r="GXQ58" s="10"/>
      <c r="GXR58" s="10"/>
      <c r="GXS58" s="10"/>
      <c r="GXT58" s="10"/>
      <c r="GXU58" s="10"/>
      <c r="GXV58" s="10"/>
      <c r="GXW58" s="10"/>
      <c r="GXX58" s="10"/>
      <c r="GXY58" s="10"/>
      <c r="GXZ58" s="10"/>
      <c r="GYA58" s="10"/>
      <c r="GYB58" s="10"/>
      <c r="GYC58" s="10"/>
      <c r="GYD58" s="10"/>
      <c r="GYE58" s="10"/>
      <c r="GYF58" s="10"/>
      <c r="GYG58" s="10"/>
      <c r="GYH58" s="10"/>
      <c r="GYI58" s="10"/>
      <c r="GYJ58" s="10"/>
      <c r="GYK58" s="10"/>
      <c r="GYL58" s="10"/>
      <c r="GYM58" s="10"/>
      <c r="GYN58" s="10"/>
      <c r="GYO58" s="10"/>
      <c r="GYP58" s="10"/>
      <c r="GYQ58" s="10"/>
      <c r="GYR58" s="10"/>
      <c r="GYS58" s="10"/>
      <c r="GYT58" s="10"/>
      <c r="GYU58" s="10"/>
      <c r="GYV58" s="10"/>
      <c r="GYW58" s="10"/>
      <c r="GYX58" s="10"/>
      <c r="GYY58" s="10"/>
      <c r="GYZ58" s="10"/>
      <c r="GZA58" s="10"/>
      <c r="GZB58" s="10"/>
      <c r="GZC58" s="10"/>
      <c r="GZD58" s="10"/>
      <c r="GZE58" s="10"/>
      <c r="GZF58" s="10"/>
      <c r="GZG58" s="10"/>
      <c r="GZH58" s="10"/>
      <c r="GZI58" s="10"/>
      <c r="GZJ58" s="10"/>
      <c r="GZK58" s="10"/>
      <c r="GZL58" s="10"/>
      <c r="GZM58" s="10"/>
      <c r="GZN58" s="10"/>
      <c r="GZO58" s="10"/>
      <c r="GZP58" s="10"/>
      <c r="GZQ58" s="10"/>
      <c r="GZR58" s="10"/>
      <c r="GZS58" s="10"/>
      <c r="GZT58" s="10"/>
      <c r="GZU58" s="10"/>
      <c r="GZV58" s="10"/>
      <c r="GZW58" s="10"/>
      <c r="GZX58" s="10"/>
      <c r="GZY58" s="10"/>
      <c r="GZZ58" s="10"/>
      <c r="HAA58" s="10"/>
      <c r="HAB58" s="10"/>
      <c r="HAC58" s="10"/>
      <c r="HAD58" s="10"/>
      <c r="HAE58" s="10"/>
      <c r="HAF58" s="10"/>
      <c r="HAG58" s="10"/>
      <c r="HAH58" s="10"/>
      <c r="HAI58" s="10"/>
      <c r="HAJ58" s="10"/>
      <c r="HAK58" s="10"/>
      <c r="HAL58" s="10"/>
      <c r="HAM58" s="10"/>
      <c r="HAN58" s="10"/>
      <c r="HAO58" s="10"/>
      <c r="HAP58" s="10"/>
      <c r="HAQ58" s="10"/>
      <c r="HAR58" s="10"/>
      <c r="HAS58" s="10"/>
      <c r="HAT58" s="10"/>
      <c r="HAU58" s="10"/>
      <c r="HAV58" s="10"/>
      <c r="HAW58" s="10"/>
      <c r="HAX58" s="10"/>
      <c r="HAY58" s="10"/>
      <c r="HAZ58" s="10"/>
      <c r="HBA58" s="10"/>
      <c r="HBB58" s="10"/>
      <c r="HBC58" s="10"/>
      <c r="HBD58" s="10"/>
      <c r="HBE58" s="10"/>
      <c r="HBF58" s="10"/>
      <c r="HBG58" s="10"/>
      <c r="HBH58" s="10"/>
      <c r="HBI58" s="10"/>
      <c r="HBJ58" s="10"/>
      <c r="HBK58" s="10"/>
      <c r="HBL58" s="10"/>
      <c r="HBM58" s="10"/>
      <c r="HBN58" s="10"/>
      <c r="HBO58" s="10"/>
      <c r="HBP58" s="10"/>
      <c r="HBQ58" s="10"/>
      <c r="HBR58" s="10"/>
      <c r="HBS58" s="10"/>
      <c r="HBT58" s="10"/>
      <c r="HBU58" s="10"/>
      <c r="HBV58" s="10"/>
      <c r="HBW58" s="10"/>
      <c r="HBX58" s="10"/>
      <c r="HBY58" s="10"/>
      <c r="HBZ58" s="10"/>
      <c r="HCA58" s="10"/>
      <c r="HCB58" s="10"/>
      <c r="HCC58" s="10"/>
      <c r="HCD58" s="10"/>
      <c r="HCE58" s="10"/>
      <c r="HCF58" s="10"/>
      <c r="HCG58" s="10"/>
      <c r="HCH58" s="10"/>
      <c r="HCI58" s="10"/>
      <c r="HCJ58" s="10"/>
      <c r="HCK58" s="10"/>
      <c r="HCL58" s="10"/>
      <c r="HCM58" s="10"/>
      <c r="HCN58" s="10"/>
      <c r="HCO58" s="10"/>
      <c r="HCP58" s="10"/>
      <c r="HCQ58" s="10"/>
      <c r="HCR58" s="10"/>
      <c r="HCS58" s="10"/>
      <c r="HCT58" s="10"/>
      <c r="HCU58" s="10"/>
      <c r="HCV58" s="10"/>
      <c r="HCW58" s="10"/>
      <c r="HCX58" s="10"/>
      <c r="HCY58" s="10"/>
      <c r="HCZ58" s="10"/>
      <c r="HDA58" s="10"/>
      <c r="HDB58" s="10"/>
      <c r="HDC58" s="10"/>
      <c r="HDD58" s="10"/>
      <c r="HDE58" s="10"/>
      <c r="HDF58" s="10"/>
      <c r="HDG58" s="10"/>
      <c r="HDH58" s="10"/>
      <c r="HDI58" s="10"/>
      <c r="HDJ58" s="10"/>
      <c r="HDK58" s="10"/>
      <c r="HDL58" s="10"/>
      <c r="HDM58" s="10"/>
      <c r="HDN58" s="10"/>
      <c r="HDO58" s="10"/>
      <c r="HDP58" s="10"/>
      <c r="HDQ58" s="10"/>
      <c r="HDR58" s="10"/>
      <c r="HDS58" s="10"/>
      <c r="HDT58" s="10"/>
      <c r="HDU58" s="10"/>
      <c r="HDV58" s="10"/>
      <c r="HDW58" s="10"/>
      <c r="HDX58" s="10"/>
      <c r="HDY58" s="10"/>
      <c r="HDZ58" s="10"/>
      <c r="HEA58" s="10"/>
      <c r="HEB58" s="10"/>
      <c r="HEC58" s="10"/>
      <c r="HED58" s="10"/>
      <c r="HEE58" s="10"/>
      <c r="HEF58" s="10"/>
      <c r="HEG58" s="10"/>
      <c r="HEH58" s="10"/>
      <c r="HEI58" s="10"/>
      <c r="HEJ58" s="10"/>
      <c r="HEK58" s="10"/>
      <c r="HEL58" s="10"/>
      <c r="HEM58" s="10"/>
      <c r="HEN58" s="10"/>
      <c r="HEO58" s="10"/>
      <c r="HEP58" s="10"/>
      <c r="HEQ58" s="10"/>
      <c r="HER58" s="10"/>
      <c r="HES58" s="10"/>
      <c r="HET58" s="10"/>
      <c r="HEU58" s="10"/>
      <c r="HEV58" s="10"/>
      <c r="HEW58" s="10"/>
      <c r="HEX58" s="10"/>
      <c r="HEY58" s="10"/>
      <c r="HEZ58" s="10"/>
      <c r="HFA58" s="10"/>
      <c r="HFB58" s="10"/>
      <c r="HFC58" s="10"/>
      <c r="HFD58" s="10"/>
      <c r="HFE58" s="10"/>
      <c r="HFF58" s="10"/>
      <c r="HFG58" s="10"/>
      <c r="HFH58" s="10"/>
      <c r="HFI58" s="10"/>
      <c r="HFJ58" s="10"/>
      <c r="HFK58" s="10"/>
      <c r="HFL58" s="10"/>
      <c r="HFM58" s="10"/>
      <c r="HFN58" s="10"/>
      <c r="HFO58" s="10"/>
      <c r="HFP58" s="10"/>
      <c r="HFQ58" s="10"/>
      <c r="HFR58" s="10"/>
      <c r="HFS58" s="10"/>
      <c r="HFT58" s="10"/>
      <c r="HFU58" s="10"/>
      <c r="HFV58" s="10"/>
      <c r="HFW58" s="10"/>
      <c r="HFX58" s="10"/>
      <c r="HFY58" s="10"/>
      <c r="HFZ58" s="10"/>
      <c r="HGA58" s="10"/>
      <c r="HGB58" s="10"/>
      <c r="HGC58" s="10"/>
      <c r="HGD58" s="10"/>
      <c r="HGE58" s="10"/>
      <c r="HGF58" s="10"/>
      <c r="HGG58" s="10"/>
      <c r="HGH58" s="10"/>
      <c r="HGI58" s="10"/>
      <c r="HGJ58" s="10"/>
      <c r="HGK58" s="10"/>
      <c r="HGL58" s="10"/>
      <c r="HGM58" s="10"/>
      <c r="HGN58" s="10"/>
      <c r="HGO58" s="10"/>
      <c r="HGP58" s="10"/>
      <c r="HGQ58" s="10"/>
      <c r="HGR58" s="10"/>
      <c r="HGS58" s="10"/>
      <c r="HGT58" s="10"/>
      <c r="HGU58" s="10"/>
      <c r="HGV58" s="10"/>
      <c r="HGW58" s="10"/>
      <c r="HGX58" s="10"/>
      <c r="HGY58" s="10"/>
      <c r="HGZ58" s="10"/>
      <c r="HHA58" s="10"/>
      <c r="HHB58" s="10"/>
      <c r="HHC58" s="10"/>
      <c r="HHD58" s="10"/>
      <c r="HHE58" s="10"/>
      <c r="HHF58" s="10"/>
      <c r="HHG58" s="10"/>
      <c r="HHH58" s="10"/>
      <c r="HHI58" s="10"/>
      <c r="HHJ58" s="10"/>
      <c r="HHK58" s="10"/>
      <c r="HHL58" s="10"/>
      <c r="HHM58" s="10"/>
      <c r="HHN58" s="10"/>
      <c r="HHO58" s="10"/>
      <c r="HHP58" s="10"/>
      <c r="HHQ58" s="10"/>
      <c r="HHR58" s="10"/>
      <c r="HHS58" s="10"/>
      <c r="HHT58" s="10"/>
      <c r="HHU58" s="10"/>
      <c r="HHV58" s="10"/>
      <c r="HHW58" s="10"/>
      <c r="HHX58" s="10"/>
      <c r="HHY58" s="10"/>
      <c r="HHZ58" s="10"/>
      <c r="HIA58" s="10"/>
      <c r="HIB58" s="10"/>
      <c r="HIC58" s="10"/>
      <c r="HID58" s="10"/>
      <c r="HIE58" s="10"/>
      <c r="HIF58" s="10"/>
      <c r="HIG58" s="10"/>
      <c r="HIH58" s="10"/>
      <c r="HII58" s="10"/>
      <c r="HIJ58" s="10"/>
      <c r="HIK58" s="10"/>
      <c r="HIL58" s="10"/>
      <c r="HIM58" s="10"/>
      <c r="HIN58" s="10"/>
      <c r="HIO58" s="10"/>
      <c r="HIP58" s="10"/>
      <c r="HIQ58" s="10"/>
      <c r="HIR58" s="10"/>
      <c r="HIS58" s="10"/>
      <c r="HIT58" s="10"/>
      <c r="HIU58" s="10"/>
      <c r="HIV58" s="10"/>
      <c r="HIW58" s="10"/>
      <c r="HIX58" s="10"/>
      <c r="HIY58" s="10"/>
      <c r="HIZ58" s="10"/>
      <c r="HJA58" s="10"/>
      <c r="HJB58" s="10"/>
      <c r="HJC58" s="10"/>
      <c r="HJD58" s="10"/>
      <c r="HJE58" s="10"/>
      <c r="HJF58" s="10"/>
      <c r="HJG58" s="10"/>
      <c r="HJH58" s="10"/>
      <c r="HJI58" s="10"/>
      <c r="HJJ58" s="10"/>
      <c r="HJK58" s="10"/>
      <c r="HJL58" s="10"/>
      <c r="HJM58" s="10"/>
      <c r="HJN58" s="10"/>
      <c r="HJO58" s="10"/>
      <c r="HJP58" s="10"/>
      <c r="HJQ58" s="10"/>
      <c r="HJR58" s="10"/>
      <c r="HJS58" s="10"/>
      <c r="HJT58" s="10"/>
      <c r="HJU58" s="10"/>
      <c r="HJV58" s="10"/>
      <c r="HJW58" s="10"/>
      <c r="HJX58" s="10"/>
      <c r="HJY58" s="10"/>
      <c r="HJZ58" s="10"/>
      <c r="HKA58" s="10"/>
      <c r="HKB58" s="10"/>
      <c r="HKC58" s="10"/>
      <c r="HKD58" s="10"/>
      <c r="HKE58" s="10"/>
      <c r="HKF58" s="10"/>
      <c r="HKG58" s="10"/>
      <c r="HKH58" s="10"/>
      <c r="HKI58" s="10"/>
      <c r="HKJ58" s="10"/>
      <c r="HKK58" s="10"/>
      <c r="HKL58" s="10"/>
      <c r="HKM58" s="10"/>
      <c r="HKN58" s="10"/>
      <c r="HKO58" s="10"/>
      <c r="HKP58" s="10"/>
      <c r="HKQ58" s="10"/>
      <c r="HKR58" s="10"/>
      <c r="HKS58" s="10"/>
      <c r="HKT58" s="10"/>
      <c r="HKU58" s="10"/>
      <c r="HKV58" s="10"/>
      <c r="HKW58" s="10"/>
      <c r="HKX58" s="10"/>
      <c r="HKY58" s="10"/>
      <c r="HKZ58" s="10"/>
      <c r="HLA58" s="10"/>
      <c r="HLB58" s="10"/>
      <c r="HLC58" s="10"/>
      <c r="HLD58" s="10"/>
      <c r="HLE58" s="10"/>
      <c r="HLF58" s="10"/>
      <c r="HLG58" s="10"/>
      <c r="HLH58" s="10"/>
      <c r="HLI58" s="10"/>
      <c r="HLJ58" s="10"/>
      <c r="HLK58" s="10"/>
      <c r="HLL58" s="10"/>
      <c r="HLM58" s="10"/>
      <c r="HLN58" s="10"/>
      <c r="HLO58" s="10"/>
      <c r="HLP58" s="10"/>
      <c r="HLQ58" s="10"/>
      <c r="HLR58" s="10"/>
      <c r="HLS58" s="10"/>
      <c r="HLT58" s="10"/>
      <c r="HLU58" s="10"/>
      <c r="HLV58" s="10"/>
      <c r="HLW58" s="10"/>
      <c r="HLX58" s="10"/>
      <c r="HLY58" s="10"/>
      <c r="HLZ58" s="10"/>
      <c r="HMA58" s="10"/>
      <c r="HMB58" s="10"/>
      <c r="HMC58" s="10"/>
      <c r="HMD58" s="10"/>
      <c r="HME58" s="10"/>
      <c r="HMF58" s="10"/>
      <c r="HMG58" s="10"/>
      <c r="HMH58" s="10"/>
      <c r="HMI58" s="10"/>
      <c r="HMJ58" s="10"/>
      <c r="HMK58" s="10"/>
      <c r="HML58" s="10"/>
      <c r="HMM58" s="10"/>
      <c r="HMN58" s="10"/>
      <c r="HMO58" s="10"/>
      <c r="HMP58" s="10"/>
      <c r="HMQ58" s="10"/>
      <c r="HMR58" s="10"/>
      <c r="HMS58" s="10"/>
      <c r="HMT58" s="10"/>
      <c r="HMU58" s="10"/>
      <c r="HMV58" s="10"/>
      <c r="HMW58" s="10"/>
      <c r="HMX58" s="10"/>
      <c r="HMY58" s="10"/>
      <c r="HMZ58" s="10"/>
      <c r="HNA58" s="10"/>
      <c r="HNB58" s="10"/>
      <c r="HNC58" s="10"/>
      <c r="HND58" s="10"/>
      <c r="HNE58" s="10"/>
      <c r="HNF58" s="10"/>
      <c r="HNG58" s="10"/>
      <c r="HNH58" s="10"/>
      <c r="HNI58" s="10"/>
      <c r="HNJ58" s="10"/>
      <c r="HNK58" s="10"/>
      <c r="HNL58" s="10"/>
      <c r="HNM58" s="10"/>
      <c r="HNN58" s="10"/>
      <c r="HNO58" s="10"/>
      <c r="HNP58" s="10"/>
      <c r="HNQ58" s="10"/>
      <c r="HNR58" s="10"/>
      <c r="HNS58" s="10"/>
      <c r="HNT58" s="10"/>
      <c r="HNU58" s="10"/>
      <c r="HNV58" s="10"/>
      <c r="HNW58" s="10"/>
      <c r="HNX58" s="10"/>
      <c r="HNY58" s="10"/>
      <c r="HNZ58" s="10"/>
      <c r="HOA58" s="10"/>
      <c r="HOB58" s="10"/>
      <c r="HOC58" s="10"/>
      <c r="HOD58" s="10"/>
      <c r="HOE58" s="10"/>
      <c r="HOF58" s="10"/>
      <c r="HOG58" s="10"/>
      <c r="HOH58" s="10"/>
      <c r="HOI58" s="10"/>
      <c r="HOJ58" s="10"/>
      <c r="HOK58" s="10"/>
      <c r="HOL58" s="10"/>
      <c r="HOM58" s="10"/>
      <c r="HON58" s="10"/>
      <c r="HOO58" s="10"/>
      <c r="HOP58" s="10"/>
      <c r="HOQ58" s="10"/>
      <c r="HOR58" s="10"/>
      <c r="HOS58" s="10"/>
      <c r="HOT58" s="10"/>
      <c r="HOU58" s="10"/>
      <c r="HOV58" s="10"/>
      <c r="HOW58" s="10"/>
      <c r="HOX58" s="10"/>
      <c r="HOY58" s="10"/>
      <c r="HOZ58" s="10"/>
      <c r="HPA58" s="10"/>
      <c r="HPB58" s="10"/>
      <c r="HPC58" s="10"/>
      <c r="HPD58" s="10"/>
      <c r="HPE58" s="10"/>
      <c r="HPF58" s="10"/>
      <c r="HPG58" s="10"/>
      <c r="HPH58" s="10"/>
      <c r="HPI58" s="10"/>
      <c r="HPJ58" s="10"/>
      <c r="HPK58" s="10"/>
      <c r="HPL58" s="10"/>
      <c r="HPM58" s="10"/>
      <c r="HPN58" s="10"/>
      <c r="HPO58" s="10"/>
      <c r="HPP58" s="10"/>
      <c r="HPQ58" s="10"/>
      <c r="HPR58" s="10"/>
      <c r="HPS58" s="10"/>
      <c r="HPT58" s="10"/>
      <c r="HPU58" s="10"/>
      <c r="HPV58" s="10"/>
      <c r="HPW58" s="10"/>
      <c r="HPX58" s="10"/>
      <c r="HPY58" s="10"/>
      <c r="HPZ58" s="10"/>
      <c r="HQA58" s="10"/>
      <c r="HQB58" s="10"/>
      <c r="HQC58" s="10"/>
      <c r="HQD58" s="10"/>
      <c r="HQE58" s="10"/>
      <c r="HQF58" s="10"/>
      <c r="HQG58" s="10"/>
      <c r="HQH58" s="10"/>
      <c r="HQI58" s="10"/>
      <c r="HQJ58" s="10"/>
      <c r="HQK58" s="10"/>
      <c r="HQL58" s="10"/>
      <c r="HQM58" s="10"/>
      <c r="HQN58" s="10"/>
      <c r="HQO58" s="10"/>
      <c r="HQP58" s="10"/>
      <c r="HQQ58" s="10"/>
      <c r="HQR58" s="10"/>
      <c r="HQS58" s="10"/>
      <c r="HQT58" s="10"/>
      <c r="HQU58" s="10"/>
      <c r="HQV58" s="10"/>
      <c r="HQW58" s="10"/>
      <c r="HQX58" s="10"/>
      <c r="HQY58" s="10"/>
      <c r="HQZ58" s="10"/>
      <c r="HRA58" s="10"/>
      <c r="HRB58" s="10"/>
      <c r="HRC58" s="10"/>
      <c r="HRD58" s="10"/>
      <c r="HRE58" s="10"/>
      <c r="HRF58" s="10"/>
      <c r="HRG58" s="10"/>
      <c r="HRH58" s="10"/>
      <c r="HRI58" s="10"/>
      <c r="HRJ58" s="10"/>
      <c r="HRK58" s="10"/>
      <c r="HRL58" s="10"/>
      <c r="HRM58" s="10"/>
      <c r="HRN58" s="10"/>
      <c r="HRO58" s="10"/>
      <c r="HRP58" s="10"/>
      <c r="HRQ58" s="10"/>
      <c r="HRR58" s="10"/>
      <c r="HRS58" s="10"/>
      <c r="HRT58" s="10"/>
      <c r="HRU58" s="10"/>
      <c r="HRV58" s="10"/>
      <c r="HRW58" s="10"/>
      <c r="HRX58" s="10"/>
      <c r="HRY58" s="10"/>
      <c r="HRZ58" s="10"/>
      <c r="HSA58" s="10"/>
      <c r="HSB58" s="10"/>
      <c r="HSC58" s="10"/>
      <c r="HSD58" s="10"/>
      <c r="HSE58" s="10"/>
      <c r="HSF58" s="10"/>
      <c r="HSG58" s="10"/>
      <c r="HSH58" s="10"/>
      <c r="HSI58" s="10"/>
      <c r="HSJ58" s="10"/>
      <c r="HSK58" s="10"/>
      <c r="HSL58" s="10"/>
      <c r="HSM58" s="10"/>
      <c r="HSN58" s="10"/>
      <c r="HSO58" s="10"/>
      <c r="HSP58" s="10"/>
      <c r="HSQ58" s="10"/>
      <c r="HSR58" s="10"/>
      <c r="HSS58" s="10"/>
      <c r="HST58" s="10"/>
      <c r="HSU58" s="10"/>
      <c r="HSV58" s="10"/>
      <c r="HSW58" s="10"/>
      <c r="HSX58" s="10"/>
      <c r="HSY58" s="10"/>
      <c r="HSZ58" s="10"/>
      <c r="HTA58" s="10"/>
      <c r="HTB58" s="10"/>
      <c r="HTC58" s="10"/>
      <c r="HTD58" s="10"/>
      <c r="HTE58" s="10"/>
      <c r="HTF58" s="10"/>
      <c r="HTG58" s="10"/>
      <c r="HTH58" s="10"/>
      <c r="HTI58" s="10"/>
      <c r="HTJ58" s="10"/>
      <c r="HTK58" s="10"/>
      <c r="HTL58" s="10"/>
      <c r="HTM58" s="10"/>
      <c r="HTN58" s="10"/>
      <c r="HTO58" s="10"/>
      <c r="HTP58" s="10"/>
      <c r="HTQ58" s="10"/>
      <c r="HTR58" s="10"/>
      <c r="HTS58" s="10"/>
      <c r="HTT58" s="10"/>
      <c r="HTU58" s="10"/>
      <c r="HTV58" s="10"/>
      <c r="HTW58" s="10"/>
      <c r="HTX58" s="10"/>
      <c r="HTY58" s="10"/>
      <c r="HTZ58" s="10"/>
      <c r="HUA58" s="10"/>
      <c r="HUB58" s="10"/>
      <c r="HUC58" s="10"/>
      <c r="HUD58" s="10"/>
      <c r="HUE58" s="10"/>
      <c r="HUF58" s="10"/>
      <c r="HUG58" s="10"/>
      <c r="HUH58" s="10"/>
      <c r="HUI58" s="10"/>
      <c r="HUJ58" s="10"/>
      <c r="HUK58" s="10"/>
      <c r="HUL58" s="10"/>
      <c r="HUM58" s="10"/>
      <c r="HUN58" s="10"/>
      <c r="HUO58" s="10"/>
      <c r="HUP58" s="10"/>
      <c r="HUQ58" s="10"/>
      <c r="HUR58" s="10"/>
      <c r="HUS58" s="10"/>
      <c r="HUT58" s="10"/>
      <c r="HUU58" s="10"/>
      <c r="HUV58" s="10"/>
      <c r="HUW58" s="10"/>
      <c r="HUX58" s="10"/>
      <c r="HUY58" s="10"/>
      <c r="HUZ58" s="10"/>
      <c r="HVA58" s="10"/>
      <c r="HVB58" s="10"/>
      <c r="HVC58" s="10"/>
      <c r="HVD58" s="10"/>
      <c r="HVE58" s="10"/>
      <c r="HVF58" s="10"/>
      <c r="HVG58" s="10"/>
      <c r="HVH58" s="10"/>
      <c r="HVI58" s="10"/>
      <c r="HVJ58" s="10"/>
      <c r="HVK58" s="10"/>
      <c r="HVL58" s="10"/>
      <c r="HVM58" s="10"/>
      <c r="HVN58" s="10"/>
      <c r="HVO58" s="10"/>
      <c r="HVP58" s="10"/>
      <c r="HVQ58" s="10"/>
      <c r="HVR58" s="10"/>
      <c r="HVS58" s="10"/>
      <c r="HVT58" s="10"/>
      <c r="HVU58" s="10"/>
      <c r="HVV58" s="10"/>
      <c r="HVW58" s="10"/>
      <c r="HVX58" s="10"/>
      <c r="HVY58" s="10"/>
      <c r="HVZ58" s="10"/>
      <c r="HWA58" s="10"/>
      <c r="HWB58" s="10"/>
      <c r="HWC58" s="10"/>
      <c r="HWD58" s="10"/>
      <c r="HWE58" s="10"/>
      <c r="HWF58" s="10"/>
      <c r="HWG58" s="10"/>
      <c r="HWH58" s="10"/>
      <c r="HWI58" s="10"/>
      <c r="HWJ58" s="10"/>
      <c r="HWK58" s="10"/>
      <c r="HWL58" s="10"/>
      <c r="HWM58" s="10"/>
      <c r="HWN58" s="10"/>
      <c r="HWO58" s="10"/>
      <c r="HWP58" s="10"/>
      <c r="HWQ58" s="10"/>
      <c r="HWR58" s="10"/>
      <c r="HWS58" s="10"/>
      <c r="HWT58" s="10"/>
      <c r="HWU58" s="10"/>
      <c r="HWV58" s="10"/>
      <c r="HWW58" s="10"/>
      <c r="HWX58" s="10"/>
      <c r="HWY58" s="10"/>
      <c r="HWZ58" s="10"/>
      <c r="HXA58" s="10"/>
      <c r="HXB58" s="10"/>
      <c r="HXC58" s="10"/>
      <c r="HXD58" s="10"/>
      <c r="HXE58" s="10"/>
      <c r="HXF58" s="10"/>
      <c r="HXG58" s="10"/>
      <c r="HXH58" s="10"/>
      <c r="HXI58" s="10"/>
      <c r="HXJ58" s="10"/>
      <c r="HXK58" s="10"/>
      <c r="HXL58" s="10"/>
      <c r="HXM58" s="10"/>
      <c r="HXN58" s="10"/>
      <c r="HXO58" s="10"/>
      <c r="HXP58" s="10"/>
      <c r="HXQ58" s="10"/>
      <c r="HXR58" s="10"/>
      <c r="HXS58" s="10"/>
      <c r="HXT58" s="10"/>
      <c r="HXU58" s="10"/>
      <c r="HXV58" s="10"/>
      <c r="HXW58" s="10"/>
      <c r="HXX58" s="10"/>
      <c r="HXY58" s="10"/>
      <c r="HXZ58" s="10"/>
      <c r="HYA58" s="10"/>
      <c r="HYB58" s="10"/>
      <c r="HYC58" s="10"/>
      <c r="HYD58" s="10"/>
      <c r="HYE58" s="10"/>
      <c r="HYF58" s="10"/>
      <c r="HYG58" s="10"/>
      <c r="HYH58" s="10"/>
      <c r="HYI58" s="10"/>
      <c r="HYJ58" s="10"/>
      <c r="HYK58" s="10"/>
      <c r="HYL58" s="10"/>
      <c r="HYM58" s="10"/>
      <c r="HYN58" s="10"/>
      <c r="HYO58" s="10"/>
      <c r="HYP58" s="10"/>
      <c r="HYQ58" s="10"/>
      <c r="HYR58" s="10"/>
      <c r="HYS58" s="10"/>
      <c r="HYT58" s="10"/>
      <c r="HYU58" s="10"/>
      <c r="HYV58" s="10"/>
      <c r="HYW58" s="10"/>
      <c r="HYX58" s="10"/>
      <c r="HYY58" s="10"/>
      <c r="HYZ58" s="10"/>
      <c r="HZA58" s="10"/>
      <c r="HZB58" s="10"/>
      <c r="HZC58" s="10"/>
      <c r="HZD58" s="10"/>
      <c r="HZE58" s="10"/>
      <c r="HZF58" s="10"/>
      <c r="HZG58" s="10"/>
      <c r="HZH58" s="10"/>
      <c r="HZI58" s="10"/>
      <c r="HZJ58" s="10"/>
      <c r="HZK58" s="10"/>
      <c r="HZL58" s="10"/>
      <c r="HZM58" s="10"/>
      <c r="HZN58" s="10"/>
      <c r="HZO58" s="10"/>
      <c r="HZP58" s="10"/>
      <c r="HZQ58" s="10"/>
      <c r="HZR58" s="10"/>
      <c r="HZS58" s="10"/>
      <c r="HZT58" s="10"/>
      <c r="HZU58" s="10"/>
      <c r="HZV58" s="10"/>
      <c r="HZW58" s="10"/>
      <c r="HZX58" s="10"/>
      <c r="HZY58" s="10"/>
      <c r="HZZ58" s="10"/>
      <c r="IAA58" s="10"/>
      <c r="IAB58" s="10"/>
      <c r="IAC58" s="10"/>
      <c r="IAD58" s="10"/>
      <c r="IAE58" s="10"/>
      <c r="IAF58" s="10"/>
      <c r="IAG58" s="10"/>
      <c r="IAH58" s="10"/>
      <c r="IAI58" s="10"/>
      <c r="IAJ58" s="10"/>
      <c r="IAK58" s="10"/>
      <c r="IAL58" s="10"/>
      <c r="IAM58" s="10"/>
      <c r="IAN58" s="10"/>
      <c r="IAO58" s="10"/>
      <c r="IAP58" s="10"/>
      <c r="IAQ58" s="10"/>
      <c r="IAR58" s="10"/>
      <c r="IAS58" s="10"/>
      <c r="IAT58" s="10"/>
      <c r="IAU58" s="10"/>
      <c r="IAV58" s="10"/>
      <c r="IAW58" s="10"/>
      <c r="IAX58" s="10"/>
      <c r="IAY58" s="10"/>
      <c r="IAZ58" s="10"/>
      <c r="IBA58" s="10"/>
      <c r="IBB58" s="10"/>
      <c r="IBC58" s="10"/>
      <c r="IBD58" s="10"/>
      <c r="IBE58" s="10"/>
      <c r="IBF58" s="10"/>
      <c r="IBG58" s="10"/>
      <c r="IBH58" s="10"/>
      <c r="IBI58" s="10"/>
      <c r="IBJ58" s="10"/>
      <c r="IBK58" s="10"/>
      <c r="IBL58" s="10"/>
      <c r="IBM58" s="10"/>
      <c r="IBN58" s="10"/>
      <c r="IBO58" s="10"/>
      <c r="IBP58" s="10"/>
      <c r="IBQ58" s="10"/>
      <c r="IBR58" s="10"/>
      <c r="IBS58" s="10"/>
      <c r="IBT58" s="10"/>
      <c r="IBU58" s="10"/>
      <c r="IBV58" s="10"/>
      <c r="IBW58" s="10"/>
      <c r="IBX58" s="10"/>
      <c r="IBY58" s="10"/>
      <c r="IBZ58" s="10"/>
      <c r="ICA58" s="10"/>
      <c r="ICB58" s="10"/>
      <c r="ICC58" s="10"/>
      <c r="ICD58" s="10"/>
      <c r="ICE58" s="10"/>
      <c r="ICF58" s="10"/>
      <c r="ICG58" s="10"/>
      <c r="ICH58" s="10"/>
      <c r="ICI58" s="10"/>
      <c r="ICJ58" s="10"/>
      <c r="ICK58" s="10"/>
      <c r="ICL58" s="10"/>
      <c r="ICM58" s="10"/>
      <c r="ICN58" s="10"/>
      <c r="ICO58" s="10"/>
      <c r="ICP58" s="10"/>
      <c r="ICQ58" s="10"/>
      <c r="ICR58" s="10"/>
      <c r="ICS58" s="10"/>
      <c r="ICT58" s="10"/>
      <c r="ICU58" s="10"/>
      <c r="ICV58" s="10"/>
      <c r="ICW58" s="10"/>
      <c r="ICX58" s="10"/>
      <c r="ICY58" s="10"/>
      <c r="ICZ58" s="10"/>
      <c r="IDA58" s="10"/>
      <c r="IDB58" s="10"/>
      <c r="IDC58" s="10"/>
      <c r="IDD58" s="10"/>
      <c r="IDE58" s="10"/>
      <c r="IDF58" s="10"/>
      <c r="IDG58" s="10"/>
      <c r="IDH58" s="10"/>
      <c r="IDI58" s="10"/>
      <c r="IDJ58" s="10"/>
      <c r="IDK58" s="10"/>
      <c r="IDL58" s="10"/>
      <c r="IDM58" s="10"/>
      <c r="IDN58" s="10"/>
      <c r="IDO58" s="10"/>
      <c r="IDP58" s="10"/>
      <c r="IDQ58" s="10"/>
      <c r="IDR58" s="10"/>
      <c r="IDS58" s="10"/>
      <c r="IDT58" s="10"/>
      <c r="IDU58" s="10"/>
      <c r="IDV58" s="10"/>
      <c r="IDW58" s="10"/>
      <c r="IDX58" s="10"/>
      <c r="IDY58" s="10"/>
      <c r="IDZ58" s="10"/>
      <c r="IEA58" s="10"/>
      <c r="IEB58" s="10"/>
      <c r="IEC58" s="10"/>
      <c r="IED58" s="10"/>
      <c r="IEE58" s="10"/>
      <c r="IEF58" s="10"/>
      <c r="IEG58" s="10"/>
      <c r="IEH58" s="10"/>
      <c r="IEI58" s="10"/>
      <c r="IEJ58" s="10"/>
      <c r="IEK58" s="10"/>
      <c r="IEL58" s="10"/>
      <c r="IEM58" s="10"/>
      <c r="IEN58" s="10"/>
      <c r="IEO58" s="10"/>
      <c r="IEP58" s="10"/>
      <c r="IEQ58" s="10"/>
      <c r="IER58" s="10"/>
      <c r="IES58" s="10"/>
      <c r="IET58" s="10"/>
      <c r="IEU58" s="10"/>
      <c r="IEV58" s="10"/>
      <c r="IEW58" s="10"/>
      <c r="IEX58" s="10"/>
      <c r="IEY58" s="10"/>
      <c r="IEZ58" s="10"/>
      <c r="IFA58" s="10"/>
      <c r="IFB58" s="10"/>
      <c r="IFC58" s="10"/>
      <c r="IFD58" s="10"/>
      <c r="IFE58" s="10"/>
      <c r="IFF58" s="10"/>
      <c r="IFG58" s="10"/>
      <c r="IFH58" s="10"/>
      <c r="IFI58" s="10"/>
      <c r="IFJ58" s="10"/>
      <c r="IFK58" s="10"/>
      <c r="IFL58" s="10"/>
      <c r="IFM58" s="10"/>
      <c r="IFN58" s="10"/>
      <c r="IFO58" s="10"/>
      <c r="IFP58" s="10"/>
      <c r="IFQ58" s="10"/>
      <c r="IFR58" s="10"/>
      <c r="IFS58" s="10"/>
      <c r="IFT58" s="10"/>
      <c r="IFU58" s="10"/>
      <c r="IFV58" s="10"/>
      <c r="IFW58" s="10"/>
      <c r="IFX58" s="10"/>
      <c r="IFY58" s="10"/>
      <c r="IFZ58" s="10"/>
      <c r="IGA58" s="10"/>
      <c r="IGB58" s="10"/>
      <c r="IGC58" s="10"/>
      <c r="IGD58" s="10"/>
      <c r="IGE58" s="10"/>
      <c r="IGF58" s="10"/>
      <c r="IGG58" s="10"/>
      <c r="IGH58" s="10"/>
      <c r="IGI58" s="10"/>
      <c r="IGJ58" s="10"/>
      <c r="IGK58" s="10"/>
      <c r="IGL58" s="10"/>
      <c r="IGM58" s="10"/>
      <c r="IGN58" s="10"/>
      <c r="IGO58" s="10"/>
      <c r="IGP58" s="10"/>
      <c r="IGQ58" s="10"/>
      <c r="IGR58" s="10"/>
      <c r="IGS58" s="10"/>
      <c r="IGT58" s="10"/>
      <c r="IGU58" s="10"/>
      <c r="IGV58" s="10"/>
      <c r="IGW58" s="10"/>
      <c r="IGX58" s="10"/>
      <c r="IGY58" s="10"/>
      <c r="IGZ58" s="10"/>
      <c r="IHA58" s="10"/>
      <c r="IHB58" s="10"/>
      <c r="IHC58" s="10"/>
      <c r="IHD58" s="10"/>
      <c r="IHE58" s="10"/>
      <c r="IHF58" s="10"/>
      <c r="IHG58" s="10"/>
      <c r="IHH58" s="10"/>
      <c r="IHI58" s="10"/>
      <c r="IHJ58" s="10"/>
      <c r="IHK58" s="10"/>
      <c r="IHL58" s="10"/>
      <c r="IHM58" s="10"/>
      <c r="IHN58" s="10"/>
      <c r="IHO58" s="10"/>
      <c r="IHP58" s="10"/>
      <c r="IHQ58" s="10"/>
      <c r="IHR58" s="10"/>
      <c r="IHS58" s="10"/>
      <c r="IHT58" s="10"/>
      <c r="IHU58" s="10"/>
      <c r="IHV58" s="10"/>
      <c r="IHW58" s="10"/>
      <c r="IHX58" s="10"/>
      <c r="IHY58" s="10"/>
      <c r="IHZ58" s="10"/>
      <c r="IIA58" s="10"/>
      <c r="IIB58" s="10"/>
      <c r="IIC58" s="10"/>
      <c r="IID58" s="10"/>
      <c r="IIE58" s="10"/>
      <c r="IIF58" s="10"/>
      <c r="IIG58" s="10"/>
      <c r="IIH58" s="10"/>
      <c r="III58" s="10"/>
      <c r="IIJ58" s="10"/>
      <c r="IIK58" s="10"/>
      <c r="IIL58" s="10"/>
      <c r="IIM58" s="10"/>
      <c r="IIN58" s="10"/>
      <c r="IIO58" s="10"/>
      <c r="IIP58" s="10"/>
      <c r="IIQ58" s="10"/>
      <c r="IIR58" s="10"/>
      <c r="IIS58" s="10"/>
      <c r="IIT58" s="10"/>
      <c r="IIU58" s="10"/>
      <c r="IIV58" s="10"/>
      <c r="IIW58" s="10"/>
      <c r="IIX58" s="10"/>
      <c r="IIY58" s="10"/>
      <c r="IIZ58" s="10"/>
      <c r="IJA58" s="10"/>
      <c r="IJB58" s="10"/>
      <c r="IJC58" s="10"/>
      <c r="IJD58" s="10"/>
      <c r="IJE58" s="10"/>
      <c r="IJF58" s="10"/>
      <c r="IJG58" s="10"/>
      <c r="IJH58" s="10"/>
      <c r="IJI58" s="10"/>
      <c r="IJJ58" s="10"/>
      <c r="IJK58" s="10"/>
      <c r="IJL58" s="10"/>
      <c r="IJM58" s="10"/>
      <c r="IJN58" s="10"/>
      <c r="IJO58" s="10"/>
      <c r="IJP58" s="10"/>
      <c r="IJQ58" s="10"/>
      <c r="IJR58" s="10"/>
      <c r="IJS58" s="10"/>
      <c r="IJT58" s="10"/>
      <c r="IJU58" s="10"/>
      <c r="IJV58" s="10"/>
      <c r="IJW58" s="10"/>
      <c r="IJX58" s="10"/>
      <c r="IJY58" s="10"/>
      <c r="IJZ58" s="10"/>
      <c r="IKA58" s="10"/>
      <c r="IKB58" s="10"/>
      <c r="IKC58" s="10"/>
      <c r="IKD58" s="10"/>
      <c r="IKE58" s="10"/>
      <c r="IKF58" s="10"/>
      <c r="IKG58" s="10"/>
      <c r="IKH58" s="10"/>
      <c r="IKI58" s="10"/>
      <c r="IKJ58" s="10"/>
      <c r="IKK58" s="10"/>
      <c r="IKL58" s="10"/>
      <c r="IKM58" s="10"/>
      <c r="IKN58" s="10"/>
      <c r="IKO58" s="10"/>
      <c r="IKP58" s="10"/>
      <c r="IKQ58" s="10"/>
      <c r="IKR58" s="10"/>
      <c r="IKS58" s="10"/>
      <c r="IKT58" s="10"/>
      <c r="IKU58" s="10"/>
      <c r="IKV58" s="10"/>
      <c r="IKW58" s="10"/>
      <c r="IKX58" s="10"/>
      <c r="IKY58" s="10"/>
      <c r="IKZ58" s="10"/>
      <c r="ILA58" s="10"/>
      <c r="ILB58" s="10"/>
      <c r="ILC58" s="10"/>
      <c r="ILD58" s="10"/>
      <c r="ILE58" s="10"/>
      <c r="ILF58" s="10"/>
      <c r="ILG58" s="10"/>
      <c r="ILH58" s="10"/>
      <c r="ILI58" s="10"/>
      <c r="ILJ58" s="10"/>
      <c r="ILK58" s="10"/>
      <c r="ILL58" s="10"/>
      <c r="ILM58" s="10"/>
      <c r="ILN58" s="10"/>
      <c r="ILO58" s="10"/>
      <c r="ILP58" s="10"/>
      <c r="ILQ58" s="10"/>
      <c r="ILR58" s="10"/>
      <c r="ILS58" s="10"/>
      <c r="ILT58" s="10"/>
      <c r="ILU58" s="10"/>
      <c r="ILV58" s="10"/>
      <c r="ILW58" s="10"/>
      <c r="ILX58" s="10"/>
      <c r="ILY58" s="10"/>
      <c r="ILZ58" s="10"/>
      <c r="IMA58" s="10"/>
      <c r="IMB58" s="10"/>
      <c r="IMC58" s="10"/>
      <c r="IMD58" s="10"/>
      <c r="IME58" s="10"/>
      <c r="IMF58" s="10"/>
      <c r="IMG58" s="10"/>
      <c r="IMH58" s="10"/>
      <c r="IMI58" s="10"/>
      <c r="IMJ58" s="10"/>
      <c r="IMK58" s="10"/>
      <c r="IML58" s="10"/>
      <c r="IMM58" s="10"/>
      <c r="IMN58" s="10"/>
      <c r="IMO58" s="10"/>
      <c r="IMP58" s="10"/>
      <c r="IMQ58" s="10"/>
      <c r="IMR58" s="10"/>
      <c r="IMS58" s="10"/>
      <c r="IMT58" s="10"/>
      <c r="IMU58" s="10"/>
      <c r="IMV58" s="10"/>
      <c r="IMW58" s="10"/>
      <c r="IMX58" s="10"/>
      <c r="IMY58" s="10"/>
      <c r="IMZ58" s="10"/>
      <c r="INA58" s="10"/>
      <c r="INB58" s="10"/>
      <c r="INC58" s="10"/>
      <c r="IND58" s="10"/>
      <c r="INE58" s="10"/>
      <c r="INF58" s="10"/>
      <c r="ING58" s="10"/>
      <c r="INH58" s="10"/>
      <c r="INI58" s="10"/>
      <c r="INJ58" s="10"/>
      <c r="INK58" s="10"/>
      <c r="INL58" s="10"/>
      <c r="INM58" s="10"/>
      <c r="INN58" s="10"/>
      <c r="INO58" s="10"/>
      <c r="INP58" s="10"/>
      <c r="INQ58" s="10"/>
      <c r="INR58" s="10"/>
      <c r="INS58" s="10"/>
      <c r="INT58" s="10"/>
      <c r="INU58" s="10"/>
      <c r="INV58" s="10"/>
      <c r="INW58" s="10"/>
      <c r="INX58" s="10"/>
      <c r="INY58" s="10"/>
      <c r="INZ58" s="10"/>
      <c r="IOA58" s="10"/>
      <c r="IOB58" s="10"/>
      <c r="IOC58" s="10"/>
      <c r="IOD58" s="10"/>
      <c r="IOE58" s="10"/>
      <c r="IOF58" s="10"/>
      <c r="IOG58" s="10"/>
      <c r="IOH58" s="10"/>
      <c r="IOI58" s="10"/>
      <c r="IOJ58" s="10"/>
      <c r="IOK58" s="10"/>
      <c r="IOL58" s="10"/>
      <c r="IOM58" s="10"/>
      <c r="ION58" s="10"/>
      <c r="IOO58" s="10"/>
      <c r="IOP58" s="10"/>
      <c r="IOQ58" s="10"/>
      <c r="IOR58" s="10"/>
      <c r="IOS58" s="10"/>
      <c r="IOT58" s="10"/>
      <c r="IOU58" s="10"/>
      <c r="IOV58" s="10"/>
      <c r="IOW58" s="10"/>
      <c r="IOX58" s="10"/>
      <c r="IOY58" s="10"/>
      <c r="IOZ58" s="10"/>
      <c r="IPA58" s="10"/>
      <c r="IPB58" s="10"/>
      <c r="IPC58" s="10"/>
      <c r="IPD58" s="10"/>
      <c r="IPE58" s="10"/>
      <c r="IPF58" s="10"/>
      <c r="IPG58" s="10"/>
      <c r="IPH58" s="10"/>
      <c r="IPI58" s="10"/>
      <c r="IPJ58" s="10"/>
      <c r="IPK58" s="10"/>
      <c r="IPL58" s="10"/>
      <c r="IPM58" s="10"/>
      <c r="IPN58" s="10"/>
      <c r="IPO58" s="10"/>
      <c r="IPP58" s="10"/>
      <c r="IPQ58" s="10"/>
      <c r="IPR58" s="10"/>
      <c r="IPS58" s="10"/>
      <c r="IPT58" s="10"/>
      <c r="IPU58" s="10"/>
      <c r="IPV58" s="10"/>
      <c r="IPW58" s="10"/>
      <c r="IPX58" s="10"/>
      <c r="IPY58" s="10"/>
      <c r="IPZ58" s="10"/>
      <c r="IQA58" s="10"/>
      <c r="IQB58" s="10"/>
      <c r="IQC58" s="10"/>
      <c r="IQD58" s="10"/>
      <c r="IQE58" s="10"/>
      <c r="IQF58" s="10"/>
      <c r="IQG58" s="10"/>
      <c r="IQH58" s="10"/>
      <c r="IQI58" s="10"/>
      <c r="IQJ58" s="10"/>
      <c r="IQK58" s="10"/>
      <c r="IQL58" s="10"/>
      <c r="IQM58" s="10"/>
      <c r="IQN58" s="10"/>
      <c r="IQO58" s="10"/>
      <c r="IQP58" s="10"/>
      <c r="IQQ58" s="10"/>
      <c r="IQR58" s="10"/>
      <c r="IQS58" s="10"/>
      <c r="IQT58" s="10"/>
      <c r="IQU58" s="10"/>
      <c r="IQV58" s="10"/>
      <c r="IQW58" s="10"/>
      <c r="IQX58" s="10"/>
      <c r="IQY58" s="10"/>
      <c r="IQZ58" s="10"/>
      <c r="IRA58" s="10"/>
      <c r="IRB58" s="10"/>
      <c r="IRC58" s="10"/>
      <c r="IRD58" s="10"/>
      <c r="IRE58" s="10"/>
      <c r="IRF58" s="10"/>
      <c r="IRG58" s="10"/>
      <c r="IRH58" s="10"/>
      <c r="IRI58" s="10"/>
      <c r="IRJ58" s="10"/>
      <c r="IRK58" s="10"/>
      <c r="IRL58" s="10"/>
      <c r="IRM58" s="10"/>
      <c r="IRN58" s="10"/>
      <c r="IRO58" s="10"/>
      <c r="IRP58" s="10"/>
      <c r="IRQ58" s="10"/>
      <c r="IRR58" s="10"/>
      <c r="IRS58" s="10"/>
      <c r="IRT58" s="10"/>
      <c r="IRU58" s="10"/>
      <c r="IRV58" s="10"/>
      <c r="IRW58" s="10"/>
      <c r="IRX58" s="10"/>
      <c r="IRY58" s="10"/>
      <c r="IRZ58" s="10"/>
      <c r="ISA58" s="10"/>
      <c r="ISB58" s="10"/>
      <c r="ISC58" s="10"/>
      <c r="ISD58" s="10"/>
      <c r="ISE58" s="10"/>
      <c r="ISF58" s="10"/>
      <c r="ISG58" s="10"/>
      <c r="ISH58" s="10"/>
      <c r="ISI58" s="10"/>
      <c r="ISJ58" s="10"/>
      <c r="ISK58" s="10"/>
      <c r="ISL58" s="10"/>
      <c r="ISM58" s="10"/>
      <c r="ISN58" s="10"/>
      <c r="ISO58" s="10"/>
      <c r="ISP58" s="10"/>
      <c r="ISQ58" s="10"/>
      <c r="ISR58" s="10"/>
      <c r="ISS58" s="10"/>
      <c r="IST58" s="10"/>
      <c r="ISU58" s="10"/>
      <c r="ISV58" s="10"/>
      <c r="ISW58" s="10"/>
      <c r="ISX58" s="10"/>
      <c r="ISY58" s="10"/>
      <c r="ISZ58" s="10"/>
      <c r="ITA58" s="10"/>
      <c r="ITB58" s="10"/>
      <c r="ITC58" s="10"/>
      <c r="ITD58" s="10"/>
      <c r="ITE58" s="10"/>
      <c r="ITF58" s="10"/>
      <c r="ITG58" s="10"/>
      <c r="ITH58" s="10"/>
      <c r="ITI58" s="10"/>
      <c r="ITJ58" s="10"/>
      <c r="ITK58" s="10"/>
      <c r="ITL58" s="10"/>
      <c r="ITM58" s="10"/>
      <c r="ITN58" s="10"/>
      <c r="ITO58" s="10"/>
      <c r="ITP58" s="10"/>
      <c r="ITQ58" s="10"/>
      <c r="ITR58" s="10"/>
      <c r="ITS58" s="10"/>
      <c r="ITT58" s="10"/>
      <c r="ITU58" s="10"/>
      <c r="ITV58" s="10"/>
      <c r="ITW58" s="10"/>
      <c r="ITX58" s="10"/>
      <c r="ITY58" s="10"/>
      <c r="ITZ58" s="10"/>
      <c r="IUA58" s="10"/>
      <c r="IUB58" s="10"/>
      <c r="IUC58" s="10"/>
      <c r="IUD58" s="10"/>
      <c r="IUE58" s="10"/>
      <c r="IUF58" s="10"/>
      <c r="IUG58" s="10"/>
      <c r="IUH58" s="10"/>
      <c r="IUI58" s="10"/>
      <c r="IUJ58" s="10"/>
      <c r="IUK58" s="10"/>
      <c r="IUL58" s="10"/>
      <c r="IUM58" s="10"/>
      <c r="IUN58" s="10"/>
      <c r="IUO58" s="10"/>
      <c r="IUP58" s="10"/>
      <c r="IUQ58" s="10"/>
      <c r="IUR58" s="10"/>
      <c r="IUS58" s="10"/>
      <c r="IUT58" s="10"/>
      <c r="IUU58" s="10"/>
      <c r="IUV58" s="10"/>
      <c r="IUW58" s="10"/>
      <c r="IUX58" s="10"/>
      <c r="IUY58" s="10"/>
      <c r="IUZ58" s="10"/>
      <c r="IVA58" s="10"/>
      <c r="IVB58" s="10"/>
      <c r="IVC58" s="10"/>
      <c r="IVD58" s="10"/>
      <c r="IVE58" s="10"/>
      <c r="IVF58" s="10"/>
      <c r="IVG58" s="10"/>
      <c r="IVH58" s="10"/>
      <c r="IVI58" s="10"/>
      <c r="IVJ58" s="10"/>
      <c r="IVK58" s="10"/>
      <c r="IVL58" s="10"/>
      <c r="IVM58" s="10"/>
      <c r="IVN58" s="10"/>
      <c r="IVO58" s="10"/>
      <c r="IVP58" s="10"/>
      <c r="IVQ58" s="10"/>
      <c r="IVR58" s="10"/>
      <c r="IVS58" s="10"/>
      <c r="IVT58" s="10"/>
      <c r="IVU58" s="10"/>
      <c r="IVV58" s="10"/>
      <c r="IVW58" s="10"/>
      <c r="IVX58" s="10"/>
      <c r="IVY58" s="10"/>
      <c r="IVZ58" s="10"/>
      <c r="IWA58" s="10"/>
      <c r="IWB58" s="10"/>
      <c r="IWC58" s="10"/>
      <c r="IWD58" s="10"/>
      <c r="IWE58" s="10"/>
      <c r="IWF58" s="10"/>
      <c r="IWG58" s="10"/>
      <c r="IWH58" s="10"/>
      <c r="IWI58" s="10"/>
      <c r="IWJ58" s="10"/>
      <c r="IWK58" s="10"/>
      <c r="IWL58" s="10"/>
      <c r="IWM58" s="10"/>
      <c r="IWN58" s="10"/>
      <c r="IWO58" s="10"/>
      <c r="IWP58" s="10"/>
      <c r="IWQ58" s="10"/>
      <c r="IWR58" s="10"/>
      <c r="IWS58" s="10"/>
      <c r="IWT58" s="10"/>
      <c r="IWU58" s="10"/>
      <c r="IWV58" s="10"/>
      <c r="IWW58" s="10"/>
      <c r="IWX58" s="10"/>
      <c r="IWY58" s="10"/>
      <c r="IWZ58" s="10"/>
      <c r="IXA58" s="10"/>
      <c r="IXB58" s="10"/>
      <c r="IXC58" s="10"/>
      <c r="IXD58" s="10"/>
      <c r="IXE58" s="10"/>
      <c r="IXF58" s="10"/>
      <c r="IXG58" s="10"/>
      <c r="IXH58" s="10"/>
      <c r="IXI58" s="10"/>
      <c r="IXJ58" s="10"/>
      <c r="IXK58" s="10"/>
      <c r="IXL58" s="10"/>
      <c r="IXM58" s="10"/>
      <c r="IXN58" s="10"/>
      <c r="IXO58" s="10"/>
      <c r="IXP58" s="10"/>
      <c r="IXQ58" s="10"/>
      <c r="IXR58" s="10"/>
      <c r="IXS58" s="10"/>
      <c r="IXT58" s="10"/>
      <c r="IXU58" s="10"/>
      <c r="IXV58" s="10"/>
      <c r="IXW58" s="10"/>
      <c r="IXX58" s="10"/>
      <c r="IXY58" s="10"/>
      <c r="IXZ58" s="10"/>
      <c r="IYA58" s="10"/>
      <c r="IYB58" s="10"/>
      <c r="IYC58" s="10"/>
      <c r="IYD58" s="10"/>
      <c r="IYE58" s="10"/>
      <c r="IYF58" s="10"/>
      <c r="IYG58" s="10"/>
      <c r="IYH58" s="10"/>
      <c r="IYI58" s="10"/>
      <c r="IYJ58" s="10"/>
      <c r="IYK58" s="10"/>
      <c r="IYL58" s="10"/>
      <c r="IYM58" s="10"/>
      <c r="IYN58" s="10"/>
      <c r="IYO58" s="10"/>
      <c r="IYP58" s="10"/>
      <c r="IYQ58" s="10"/>
      <c r="IYR58" s="10"/>
      <c r="IYS58" s="10"/>
      <c r="IYT58" s="10"/>
      <c r="IYU58" s="10"/>
      <c r="IYV58" s="10"/>
      <c r="IYW58" s="10"/>
      <c r="IYX58" s="10"/>
      <c r="IYY58" s="10"/>
      <c r="IYZ58" s="10"/>
      <c r="IZA58" s="10"/>
      <c r="IZB58" s="10"/>
      <c r="IZC58" s="10"/>
      <c r="IZD58" s="10"/>
      <c r="IZE58" s="10"/>
      <c r="IZF58" s="10"/>
      <c r="IZG58" s="10"/>
      <c r="IZH58" s="10"/>
      <c r="IZI58" s="10"/>
      <c r="IZJ58" s="10"/>
      <c r="IZK58" s="10"/>
      <c r="IZL58" s="10"/>
      <c r="IZM58" s="10"/>
      <c r="IZN58" s="10"/>
      <c r="IZO58" s="10"/>
      <c r="IZP58" s="10"/>
      <c r="IZQ58" s="10"/>
      <c r="IZR58" s="10"/>
      <c r="IZS58" s="10"/>
      <c r="IZT58" s="10"/>
      <c r="IZU58" s="10"/>
      <c r="IZV58" s="10"/>
      <c r="IZW58" s="10"/>
      <c r="IZX58" s="10"/>
      <c r="IZY58" s="10"/>
      <c r="IZZ58" s="10"/>
      <c r="JAA58" s="10"/>
      <c r="JAB58" s="10"/>
      <c r="JAC58" s="10"/>
      <c r="JAD58" s="10"/>
      <c r="JAE58" s="10"/>
      <c r="JAF58" s="10"/>
      <c r="JAG58" s="10"/>
      <c r="JAH58" s="10"/>
      <c r="JAI58" s="10"/>
      <c r="JAJ58" s="10"/>
      <c r="JAK58" s="10"/>
      <c r="JAL58" s="10"/>
      <c r="JAM58" s="10"/>
      <c r="JAN58" s="10"/>
      <c r="JAO58" s="10"/>
      <c r="JAP58" s="10"/>
      <c r="JAQ58" s="10"/>
      <c r="JAR58" s="10"/>
      <c r="JAS58" s="10"/>
      <c r="JAT58" s="10"/>
      <c r="JAU58" s="10"/>
      <c r="JAV58" s="10"/>
      <c r="JAW58" s="10"/>
      <c r="JAX58" s="10"/>
      <c r="JAY58" s="10"/>
      <c r="JAZ58" s="10"/>
      <c r="JBA58" s="10"/>
      <c r="JBB58" s="10"/>
      <c r="JBC58" s="10"/>
      <c r="JBD58" s="10"/>
      <c r="JBE58" s="10"/>
      <c r="JBF58" s="10"/>
      <c r="JBG58" s="10"/>
      <c r="JBH58" s="10"/>
      <c r="JBI58" s="10"/>
      <c r="JBJ58" s="10"/>
      <c r="JBK58" s="10"/>
      <c r="JBL58" s="10"/>
      <c r="JBM58" s="10"/>
      <c r="JBN58" s="10"/>
      <c r="JBO58" s="10"/>
      <c r="JBP58" s="10"/>
      <c r="JBQ58" s="10"/>
      <c r="JBR58" s="10"/>
      <c r="JBS58" s="10"/>
      <c r="JBT58" s="10"/>
      <c r="JBU58" s="10"/>
      <c r="JBV58" s="10"/>
      <c r="JBW58" s="10"/>
      <c r="JBX58" s="10"/>
      <c r="JBY58" s="10"/>
      <c r="JBZ58" s="10"/>
      <c r="JCA58" s="10"/>
      <c r="JCB58" s="10"/>
      <c r="JCC58" s="10"/>
      <c r="JCD58" s="10"/>
      <c r="JCE58" s="10"/>
      <c r="JCF58" s="10"/>
      <c r="JCG58" s="10"/>
      <c r="JCH58" s="10"/>
      <c r="JCI58" s="10"/>
      <c r="JCJ58" s="10"/>
      <c r="JCK58" s="10"/>
      <c r="JCL58" s="10"/>
      <c r="JCM58" s="10"/>
      <c r="JCN58" s="10"/>
      <c r="JCO58" s="10"/>
      <c r="JCP58" s="10"/>
      <c r="JCQ58" s="10"/>
      <c r="JCR58" s="10"/>
      <c r="JCS58" s="10"/>
      <c r="JCT58" s="10"/>
      <c r="JCU58" s="10"/>
      <c r="JCV58" s="10"/>
      <c r="JCW58" s="10"/>
      <c r="JCX58" s="10"/>
      <c r="JCY58" s="10"/>
      <c r="JCZ58" s="10"/>
      <c r="JDA58" s="10"/>
      <c r="JDB58" s="10"/>
      <c r="JDC58" s="10"/>
      <c r="JDD58" s="10"/>
      <c r="JDE58" s="10"/>
      <c r="JDF58" s="10"/>
      <c r="JDG58" s="10"/>
      <c r="JDH58" s="10"/>
      <c r="JDI58" s="10"/>
      <c r="JDJ58" s="10"/>
      <c r="JDK58" s="10"/>
      <c r="JDL58" s="10"/>
      <c r="JDM58" s="10"/>
      <c r="JDN58" s="10"/>
      <c r="JDO58" s="10"/>
      <c r="JDP58" s="10"/>
      <c r="JDQ58" s="10"/>
      <c r="JDR58" s="10"/>
      <c r="JDS58" s="10"/>
      <c r="JDT58" s="10"/>
      <c r="JDU58" s="10"/>
      <c r="JDV58" s="10"/>
      <c r="JDW58" s="10"/>
      <c r="JDX58" s="10"/>
      <c r="JDY58" s="10"/>
      <c r="JDZ58" s="10"/>
      <c r="JEA58" s="10"/>
      <c r="JEB58" s="10"/>
      <c r="JEC58" s="10"/>
      <c r="JED58" s="10"/>
      <c r="JEE58" s="10"/>
      <c r="JEF58" s="10"/>
      <c r="JEG58" s="10"/>
      <c r="JEH58" s="10"/>
      <c r="JEI58" s="10"/>
      <c r="JEJ58" s="10"/>
      <c r="JEK58" s="10"/>
      <c r="JEL58" s="10"/>
      <c r="JEM58" s="10"/>
      <c r="JEN58" s="10"/>
      <c r="JEO58" s="10"/>
      <c r="JEP58" s="10"/>
      <c r="JEQ58" s="10"/>
      <c r="JER58" s="10"/>
      <c r="JES58" s="10"/>
      <c r="JET58" s="10"/>
      <c r="JEU58" s="10"/>
      <c r="JEV58" s="10"/>
      <c r="JEW58" s="10"/>
      <c r="JEX58" s="10"/>
      <c r="JEY58" s="10"/>
      <c r="JEZ58" s="10"/>
      <c r="JFA58" s="10"/>
      <c r="JFB58" s="10"/>
      <c r="JFC58" s="10"/>
      <c r="JFD58" s="10"/>
      <c r="JFE58" s="10"/>
      <c r="JFF58" s="10"/>
      <c r="JFG58" s="10"/>
      <c r="JFH58" s="10"/>
      <c r="JFI58" s="10"/>
      <c r="JFJ58" s="10"/>
      <c r="JFK58" s="10"/>
      <c r="JFL58" s="10"/>
      <c r="JFM58" s="10"/>
      <c r="JFN58" s="10"/>
      <c r="JFO58" s="10"/>
      <c r="JFP58" s="10"/>
      <c r="JFQ58" s="10"/>
      <c r="JFR58" s="10"/>
      <c r="JFS58" s="10"/>
      <c r="JFT58" s="10"/>
      <c r="JFU58" s="10"/>
      <c r="JFV58" s="10"/>
      <c r="JFW58" s="10"/>
      <c r="JFX58" s="10"/>
      <c r="JFY58" s="10"/>
      <c r="JFZ58" s="10"/>
      <c r="JGA58" s="10"/>
      <c r="JGB58" s="10"/>
      <c r="JGC58" s="10"/>
      <c r="JGD58" s="10"/>
      <c r="JGE58" s="10"/>
      <c r="JGF58" s="10"/>
      <c r="JGG58" s="10"/>
      <c r="JGH58" s="10"/>
      <c r="JGI58" s="10"/>
      <c r="JGJ58" s="10"/>
      <c r="JGK58" s="10"/>
      <c r="JGL58" s="10"/>
      <c r="JGM58" s="10"/>
      <c r="JGN58" s="10"/>
      <c r="JGO58" s="10"/>
      <c r="JGP58" s="10"/>
      <c r="JGQ58" s="10"/>
      <c r="JGR58" s="10"/>
      <c r="JGS58" s="10"/>
      <c r="JGT58" s="10"/>
      <c r="JGU58" s="10"/>
      <c r="JGV58" s="10"/>
      <c r="JGW58" s="10"/>
      <c r="JGX58" s="10"/>
      <c r="JGY58" s="10"/>
      <c r="JGZ58" s="10"/>
      <c r="JHA58" s="10"/>
      <c r="JHB58" s="10"/>
      <c r="JHC58" s="10"/>
      <c r="JHD58" s="10"/>
      <c r="JHE58" s="10"/>
      <c r="JHF58" s="10"/>
      <c r="JHG58" s="10"/>
      <c r="JHH58" s="10"/>
      <c r="JHI58" s="10"/>
      <c r="JHJ58" s="10"/>
      <c r="JHK58" s="10"/>
      <c r="JHL58" s="10"/>
      <c r="JHM58" s="10"/>
      <c r="JHN58" s="10"/>
      <c r="JHO58" s="10"/>
      <c r="JHP58" s="10"/>
      <c r="JHQ58" s="10"/>
      <c r="JHR58" s="10"/>
      <c r="JHS58" s="10"/>
      <c r="JHT58" s="10"/>
      <c r="JHU58" s="10"/>
      <c r="JHV58" s="10"/>
      <c r="JHW58" s="10"/>
      <c r="JHX58" s="10"/>
      <c r="JHY58" s="10"/>
      <c r="JHZ58" s="10"/>
      <c r="JIA58" s="10"/>
      <c r="JIB58" s="10"/>
      <c r="JIC58" s="10"/>
      <c r="JID58" s="10"/>
      <c r="JIE58" s="10"/>
      <c r="JIF58" s="10"/>
      <c r="JIG58" s="10"/>
      <c r="JIH58" s="10"/>
      <c r="JII58" s="10"/>
      <c r="JIJ58" s="10"/>
      <c r="JIK58" s="10"/>
      <c r="JIL58" s="10"/>
      <c r="JIM58" s="10"/>
      <c r="JIN58" s="10"/>
      <c r="JIO58" s="10"/>
      <c r="JIP58" s="10"/>
      <c r="JIQ58" s="10"/>
      <c r="JIR58" s="10"/>
      <c r="JIS58" s="10"/>
      <c r="JIT58" s="10"/>
      <c r="JIU58" s="10"/>
      <c r="JIV58" s="10"/>
      <c r="JIW58" s="10"/>
      <c r="JIX58" s="10"/>
      <c r="JIY58" s="10"/>
      <c r="JIZ58" s="10"/>
      <c r="JJA58" s="10"/>
      <c r="JJB58" s="10"/>
      <c r="JJC58" s="10"/>
      <c r="JJD58" s="10"/>
      <c r="JJE58" s="10"/>
      <c r="JJF58" s="10"/>
      <c r="JJG58" s="10"/>
      <c r="JJH58" s="10"/>
      <c r="JJI58" s="10"/>
      <c r="JJJ58" s="10"/>
      <c r="JJK58" s="10"/>
      <c r="JJL58" s="10"/>
      <c r="JJM58" s="10"/>
      <c r="JJN58" s="10"/>
      <c r="JJO58" s="10"/>
      <c r="JJP58" s="10"/>
      <c r="JJQ58" s="10"/>
      <c r="JJR58" s="10"/>
      <c r="JJS58" s="10"/>
      <c r="JJT58" s="10"/>
      <c r="JJU58" s="10"/>
      <c r="JJV58" s="10"/>
      <c r="JJW58" s="10"/>
      <c r="JJX58" s="10"/>
      <c r="JJY58" s="10"/>
      <c r="JJZ58" s="10"/>
    </row>
    <row r="59" spans="1:7046" s="26" customFormat="1" ht="17" x14ac:dyDescent="0.2">
      <c r="A59" s="29" t="s">
        <v>97</v>
      </c>
      <c r="B59" s="15"/>
      <c r="C59" s="15"/>
      <c r="D59" s="15"/>
      <c r="E59" s="337"/>
      <c r="F59" s="15"/>
      <c r="G59" s="19"/>
      <c r="H59" s="332"/>
      <c r="I59" s="19"/>
      <c r="J59" s="509">
        <f>IF(P59='Tesla Valuation Inputs'!D59,P59,IF(_xlfn.NORM.INV(O59,P59,('Tesla Valuation Inputs'!D59-P59))&lt;'Tesla Valuation Inputs'!B59,'Tesla Valuation Inputs'!B59,IF(_xlfn.NORM.INV(O59,P59,('Tesla Valuation Inputs'!D59-P59))&gt;'Tesla Valuation Inputs'!E59,'Tesla Valuation Inputs'!E59,_xlfn.NORM.INV(O59,P59,('Tesla Valuation Inputs'!D59-P59)))))</f>
        <v>13</v>
      </c>
      <c r="K59" s="199"/>
      <c r="L59" s="129" t="s">
        <v>199</v>
      </c>
      <c r="M59" s="27" t="s">
        <v>200</v>
      </c>
      <c r="O59" s="52">
        <f t="shared" ca="1" si="2"/>
        <v>0.45509492525227468</v>
      </c>
      <c r="P59" s="335">
        <f>('Tesla Valuation Inputs'!D59-'Tesla Valuation Inputs'!C59)/2+'Tesla Valuation Inputs'!C59</f>
        <v>13</v>
      </c>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0"/>
      <c r="CC59" s="10"/>
      <c r="CD59" s="10"/>
      <c r="CE59" s="10"/>
      <c r="CF59" s="10"/>
      <c r="CG59" s="10"/>
      <c r="CH59" s="10"/>
      <c r="CI59" s="10"/>
      <c r="CJ59" s="10"/>
      <c r="CK59" s="10"/>
      <c r="CL59" s="10"/>
      <c r="CM59" s="10"/>
      <c r="CN59" s="10"/>
      <c r="CO59" s="10"/>
      <c r="CP59" s="10"/>
      <c r="CQ59" s="10"/>
      <c r="CR59" s="10"/>
      <c r="CS59" s="10"/>
      <c r="CT59" s="10"/>
      <c r="CU59" s="10"/>
      <c r="CV59" s="10"/>
      <c r="CW59" s="10"/>
      <c r="CX59" s="10"/>
      <c r="CY59" s="10"/>
      <c r="CZ59" s="10"/>
      <c r="DA59" s="10"/>
      <c r="DB59" s="10"/>
      <c r="DC59" s="10"/>
      <c r="DD59" s="10"/>
      <c r="DE59" s="10"/>
      <c r="DF59" s="10"/>
      <c r="DG59" s="10"/>
      <c r="DH59" s="10"/>
      <c r="DI59" s="10"/>
      <c r="DJ59" s="10"/>
      <c r="DK59" s="10"/>
      <c r="DL59" s="10"/>
      <c r="DM59" s="10"/>
      <c r="DN59" s="10"/>
      <c r="DO59" s="10"/>
      <c r="DP59" s="10"/>
      <c r="DQ59" s="10"/>
      <c r="DR59" s="10"/>
      <c r="DS59" s="10"/>
      <c r="DT59" s="10"/>
      <c r="DU59" s="10"/>
      <c r="DV59" s="10"/>
      <c r="DW59" s="10"/>
      <c r="DX59" s="10"/>
      <c r="DY59" s="10"/>
      <c r="DZ59" s="10"/>
      <c r="EA59" s="10"/>
      <c r="EB59" s="10"/>
      <c r="EC59" s="10"/>
      <c r="ED59" s="10"/>
      <c r="EE59" s="10"/>
      <c r="EF59" s="10"/>
      <c r="EG59" s="10"/>
      <c r="EH59" s="10"/>
      <c r="EI59" s="10"/>
      <c r="EJ59" s="10"/>
      <c r="EK59" s="10"/>
      <c r="EL59" s="10"/>
      <c r="EM59" s="10"/>
      <c r="EN59" s="10"/>
      <c r="EO59" s="10"/>
      <c r="EP59" s="10"/>
      <c r="EQ59" s="10"/>
      <c r="ER59" s="10"/>
      <c r="ES59" s="10"/>
      <c r="ET59" s="10"/>
      <c r="EU59" s="10"/>
      <c r="EV59" s="10"/>
      <c r="EW59" s="10"/>
      <c r="EX59" s="10"/>
      <c r="EY59" s="10"/>
      <c r="EZ59" s="10"/>
      <c r="FA59" s="10"/>
      <c r="FB59" s="10"/>
      <c r="FC59" s="10"/>
      <c r="FD59" s="10"/>
      <c r="FE59" s="10"/>
      <c r="FF59" s="10"/>
      <c r="FG59" s="10"/>
      <c r="FH59" s="10"/>
      <c r="FI59" s="10"/>
      <c r="FJ59" s="10"/>
      <c r="FK59" s="10"/>
      <c r="FL59" s="10"/>
      <c r="FM59" s="10"/>
      <c r="FN59" s="10"/>
      <c r="FO59" s="10"/>
      <c r="FP59" s="10"/>
      <c r="FQ59" s="10"/>
      <c r="FR59" s="10"/>
      <c r="FS59" s="10"/>
      <c r="FT59" s="10"/>
      <c r="FU59" s="10"/>
      <c r="FV59" s="10"/>
      <c r="FW59" s="10"/>
      <c r="FX59" s="10"/>
      <c r="FY59" s="10"/>
      <c r="FZ59" s="10"/>
      <c r="GA59" s="10"/>
      <c r="GB59" s="10"/>
      <c r="GC59" s="10"/>
      <c r="GD59" s="10"/>
      <c r="GE59" s="10"/>
      <c r="GF59" s="10"/>
      <c r="GG59" s="10"/>
      <c r="GH59" s="10"/>
      <c r="GI59" s="10"/>
      <c r="GJ59" s="10"/>
      <c r="GK59" s="10"/>
      <c r="GL59" s="10"/>
      <c r="GM59" s="10"/>
      <c r="GN59" s="10"/>
      <c r="GO59" s="10"/>
      <c r="GP59" s="10"/>
      <c r="GQ59" s="10"/>
      <c r="GR59" s="10"/>
      <c r="GS59" s="10"/>
      <c r="GT59" s="10"/>
      <c r="GU59" s="10"/>
      <c r="GV59" s="10"/>
      <c r="GW59" s="10"/>
      <c r="GX59" s="10"/>
      <c r="GY59" s="10"/>
      <c r="GZ59" s="10"/>
      <c r="HA59" s="10"/>
      <c r="HB59" s="10"/>
      <c r="HC59" s="10"/>
      <c r="HD59" s="10"/>
      <c r="HE59" s="10"/>
      <c r="HF59" s="10"/>
      <c r="HG59" s="10"/>
      <c r="HH59" s="10"/>
      <c r="HI59" s="10"/>
      <c r="HJ59" s="10"/>
      <c r="HK59" s="10"/>
      <c r="HL59" s="10"/>
      <c r="HM59" s="10"/>
      <c r="HN59" s="10"/>
      <c r="HO59" s="10"/>
      <c r="HP59" s="10"/>
      <c r="HQ59" s="10"/>
      <c r="HR59" s="10"/>
      <c r="HS59" s="10"/>
      <c r="HT59" s="10"/>
      <c r="HU59" s="10"/>
      <c r="HV59" s="10"/>
      <c r="HW59" s="10"/>
      <c r="HX59" s="10"/>
      <c r="HY59" s="10"/>
      <c r="HZ59" s="10"/>
      <c r="IA59" s="10"/>
      <c r="IB59" s="10"/>
      <c r="IC59" s="10"/>
      <c r="ID59" s="10"/>
      <c r="IE59" s="10"/>
      <c r="IF59" s="10"/>
      <c r="IG59" s="10"/>
      <c r="IH59" s="10"/>
      <c r="II59" s="10"/>
      <c r="IJ59" s="10"/>
      <c r="IK59" s="10"/>
      <c r="IL59" s="10"/>
      <c r="IM59" s="10"/>
      <c r="IN59" s="10"/>
      <c r="IO59" s="10"/>
      <c r="IP59" s="10"/>
      <c r="IQ59" s="10"/>
      <c r="IR59" s="10"/>
      <c r="IS59" s="10"/>
      <c r="IT59" s="10"/>
      <c r="IU59" s="10"/>
      <c r="IV59" s="10"/>
      <c r="IW59" s="10"/>
      <c r="IX59" s="10"/>
      <c r="IY59" s="10"/>
      <c r="IZ59" s="10"/>
      <c r="JA59" s="10"/>
      <c r="JB59" s="10"/>
      <c r="JC59" s="10"/>
      <c r="JD59" s="10"/>
      <c r="JE59" s="10"/>
      <c r="JF59" s="10"/>
      <c r="JG59" s="10"/>
      <c r="JH59" s="10"/>
      <c r="JI59" s="10"/>
      <c r="JJ59" s="10"/>
      <c r="JK59" s="10"/>
      <c r="JL59" s="10"/>
      <c r="JM59" s="10"/>
      <c r="JN59" s="10"/>
      <c r="JO59" s="10"/>
      <c r="JP59" s="10"/>
      <c r="JQ59" s="10"/>
      <c r="JR59" s="10"/>
      <c r="JS59" s="10"/>
      <c r="JT59" s="10"/>
      <c r="JU59" s="10"/>
      <c r="JV59" s="10"/>
      <c r="JW59" s="10"/>
      <c r="JX59" s="10"/>
      <c r="JY59" s="10"/>
      <c r="JZ59" s="10"/>
      <c r="KA59" s="10"/>
      <c r="KB59" s="10"/>
      <c r="KC59" s="10"/>
      <c r="KD59" s="10"/>
      <c r="KE59" s="10"/>
      <c r="KF59" s="10"/>
      <c r="KG59" s="10"/>
      <c r="KH59" s="10"/>
      <c r="KI59" s="10"/>
      <c r="KJ59" s="10"/>
      <c r="KK59" s="10"/>
      <c r="KL59" s="10"/>
      <c r="KM59" s="10"/>
      <c r="KN59" s="10"/>
      <c r="KO59" s="10"/>
      <c r="KP59" s="10"/>
      <c r="KQ59" s="10"/>
      <c r="KR59" s="10"/>
      <c r="KS59" s="10"/>
      <c r="KT59" s="10"/>
      <c r="KU59" s="10"/>
      <c r="KV59" s="10"/>
      <c r="KW59" s="10"/>
      <c r="KX59" s="10"/>
      <c r="KY59" s="10"/>
      <c r="KZ59" s="10"/>
      <c r="LA59" s="10"/>
      <c r="LB59" s="10"/>
      <c r="LC59" s="10"/>
      <c r="LD59" s="10"/>
      <c r="LE59" s="10"/>
      <c r="LF59" s="10"/>
      <c r="LG59" s="10"/>
      <c r="LH59" s="10"/>
      <c r="LI59" s="10"/>
      <c r="LJ59" s="10"/>
      <c r="LK59" s="10"/>
      <c r="LL59" s="10"/>
      <c r="LM59" s="10"/>
      <c r="LN59" s="10"/>
      <c r="LO59" s="10"/>
      <c r="LP59" s="10"/>
      <c r="LQ59" s="10"/>
      <c r="LR59" s="10"/>
      <c r="LS59" s="10"/>
      <c r="LT59" s="10"/>
      <c r="LU59" s="10"/>
      <c r="LV59" s="10"/>
      <c r="LW59" s="10"/>
      <c r="LX59" s="10"/>
      <c r="LY59" s="10"/>
      <c r="LZ59" s="10"/>
      <c r="MA59" s="10"/>
      <c r="MB59" s="10"/>
      <c r="MC59" s="10"/>
      <c r="MD59" s="10"/>
      <c r="ME59" s="10"/>
      <c r="MF59" s="10"/>
      <c r="MG59" s="10"/>
      <c r="MH59" s="10"/>
      <c r="MI59" s="10"/>
      <c r="MJ59" s="10"/>
      <c r="MK59" s="10"/>
      <c r="ML59" s="10"/>
      <c r="MM59" s="10"/>
      <c r="MN59" s="10"/>
      <c r="MO59" s="10"/>
      <c r="MP59" s="10"/>
      <c r="MQ59" s="10"/>
      <c r="MR59" s="10"/>
      <c r="MS59" s="10"/>
      <c r="MT59" s="10"/>
      <c r="MU59" s="10"/>
      <c r="MV59" s="10"/>
      <c r="MW59" s="10"/>
      <c r="MX59" s="10"/>
      <c r="MY59" s="10"/>
      <c r="MZ59" s="10"/>
      <c r="NA59" s="10"/>
      <c r="NB59" s="10"/>
      <c r="NC59" s="10"/>
      <c r="ND59" s="10"/>
      <c r="NE59" s="10"/>
      <c r="NF59" s="10"/>
      <c r="NG59" s="10"/>
      <c r="NH59" s="10"/>
      <c r="NI59" s="10"/>
      <c r="NJ59" s="10"/>
      <c r="NK59" s="10"/>
      <c r="NL59" s="10"/>
      <c r="NM59" s="10"/>
      <c r="NN59" s="10"/>
      <c r="NO59" s="10"/>
      <c r="NP59" s="10"/>
      <c r="NQ59" s="10"/>
      <c r="NR59" s="10"/>
      <c r="NS59" s="10"/>
      <c r="NT59" s="10"/>
      <c r="NU59" s="10"/>
      <c r="NV59" s="10"/>
      <c r="NW59" s="10"/>
      <c r="NX59" s="10"/>
      <c r="NY59" s="10"/>
      <c r="NZ59" s="10"/>
      <c r="OA59" s="10"/>
      <c r="OB59" s="10"/>
      <c r="OC59" s="10"/>
      <c r="OD59" s="10"/>
      <c r="OE59" s="10"/>
      <c r="OF59" s="10"/>
      <c r="OG59" s="10"/>
      <c r="OH59" s="10"/>
      <c r="OI59" s="10"/>
      <c r="OJ59" s="10"/>
      <c r="OK59" s="10"/>
      <c r="OL59" s="10"/>
      <c r="OM59" s="10"/>
      <c r="ON59" s="10"/>
      <c r="OO59" s="10"/>
      <c r="OP59" s="10"/>
      <c r="OQ59" s="10"/>
      <c r="OR59" s="10"/>
      <c r="OS59" s="10"/>
      <c r="OT59" s="10"/>
      <c r="OU59" s="10"/>
      <c r="OV59" s="10"/>
      <c r="OW59" s="10"/>
      <c r="OX59" s="10"/>
      <c r="OY59" s="10"/>
      <c r="OZ59" s="10"/>
      <c r="PA59" s="10"/>
      <c r="PB59" s="10"/>
      <c r="PC59" s="10"/>
      <c r="PD59" s="10"/>
      <c r="PE59" s="10"/>
      <c r="PF59" s="10"/>
      <c r="PG59" s="10"/>
      <c r="PH59" s="10"/>
      <c r="PI59" s="10"/>
      <c r="PJ59" s="10"/>
      <c r="PK59" s="10"/>
      <c r="PL59" s="10"/>
      <c r="PM59" s="10"/>
      <c r="PN59" s="10"/>
      <c r="PO59" s="10"/>
      <c r="PP59" s="10"/>
      <c r="PQ59" s="10"/>
      <c r="PR59" s="10"/>
      <c r="PS59" s="10"/>
      <c r="PT59" s="10"/>
      <c r="PU59" s="10"/>
      <c r="PV59" s="10"/>
      <c r="PW59" s="10"/>
      <c r="PX59" s="10"/>
      <c r="PY59" s="10"/>
      <c r="PZ59" s="10"/>
      <c r="QA59" s="10"/>
      <c r="QB59" s="10"/>
      <c r="QC59" s="10"/>
      <c r="QD59" s="10"/>
      <c r="QE59" s="10"/>
      <c r="QF59" s="10"/>
      <c r="QG59" s="10"/>
      <c r="QH59" s="10"/>
      <c r="QI59" s="10"/>
      <c r="QJ59" s="10"/>
      <c r="QK59" s="10"/>
      <c r="QL59" s="10"/>
      <c r="QM59" s="10"/>
      <c r="QN59" s="10"/>
      <c r="QO59" s="10"/>
      <c r="QP59" s="10"/>
      <c r="QQ59" s="10"/>
      <c r="QR59" s="10"/>
      <c r="QS59" s="10"/>
      <c r="QT59" s="10"/>
      <c r="QU59" s="10"/>
      <c r="QV59" s="10"/>
      <c r="QW59" s="10"/>
      <c r="QX59" s="10"/>
      <c r="QY59" s="10"/>
      <c r="QZ59" s="10"/>
      <c r="RA59" s="10"/>
      <c r="RB59" s="10"/>
      <c r="RC59" s="10"/>
      <c r="RD59" s="10"/>
      <c r="RE59" s="10"/>
      <c r="RF59" s="10"/>
      <c r="RG59" s="10"/>
      <c r="RH59" s="10"/>
      <c r="RI59" s="10"/>
      <c r="RJ59" s="10"/>
      <c r="RK59" s="10"/>
      <c r="RL59" s="10"/>
      <c r="RM59" s="10"/>
      <c r="RN59" s="10"/>
      <c r="RO59" s="10"/>
      <c r="RP59" s="10"/>
      <c r="RQ59" s="10"/>
      <c r="RR59" s="10"/>
      <c r="RS59" s="10"/>
      <c r="RT59" s="10"/>
      <c r="RU59" s="10"/>
      <c r="RV59" s="10"/>
      <c r="RW59" s="10"/>
      <c r="RX59" s="10"/>
      <c r="RY59" s="10"/>
      <c r="RZ59" s="10"/>
      <c r="SA59" s="10"/>
      <c r="SB59" s="10"/>
      <c r="SC59" s="10"/>
      <c r="SD59" s="10"/>
      <c r="SE59" s="10"/>
      <c r="SF59" s="10"/>
      <c r="SG59" s="10"/>
      <c r="SH59" s="10"/>
      <c r="SI59" s="10"/>
      <c r="SJ59" s="10"/>
      <c r="SK59" s="10"/>
      <c r="SL59" s="10"/>
      <c r="SM59" s="10"/>
      <c r="SN59" s="10"/>
      <c r="SO59" s="10"/>
      <c r="SP59" s="10"/>
      <c r="SQ59" s="10"/>
      <c r="SR59" s="10"/>
      <c r="SS59" s="10"/>
      <c r="ST59" s="10"/>
      <c r="SU59" s="10"/>
      <c r="SV59" s="10"/>
      <c r="SW59" s="10"/>
      <c r="SX59" s="10"/>
      <c r="SY59" s="10"/>
      <c r="SZ59" s="10"/>
      <c r="TA59" s="10"/>
      <c r="TB59" s="10"/>
      <c r="TC59" s="10"/>
      <c r="TD59" s="10"/>
      <c r="TE59" s="10"/>
      <c r="TF59" s="10"/>
      <c r="TG59" s="10"/>
      <c r="TH59" s="10"/>
      <c r="TI59" s="10"/>
      <c r="TJ59" s="10"/>
      <c r="TK59" s="10"/>
      <c r="TL59" s="10"/>
      <c r="TM59" s="10"/>
      <c r="TN59" s="10"/>
      <c r="TO59" s="10"/>
      <c r="TP59" s="10"/>
      <c r="TQ59" s="10"/>
      <c r="TR59" s="10"/>
      <c r="TS59" s="10"/>
      <c r="TT59" s="10"/>
      <c r="TU59" s="10"/>
      <c r="TV59" s="10"/>
      <c r="TW59" s="10"/>
      <c r="TX59" s="10"/>
      <c r="TY59" s="10"/>
      <c r="TZ59" s="10"/>
      <c r="UA59" s="10"/>
      <c r="UB59" s="10"/>
      <c r="UC59" s="10"/>
      <c r="UD59" s="10"/>
      <c r="UE59" s="10"/>
      <c r="UF59" s="10"/>
      <c r="UG59" s="10"/>
      <c r="UH59" s="10"/>
      <c r="UI59" s="10"/>
      <c r="UJ59" s="10"/>
      <c r="UK59" s="10"/>
      <c r="UL59" s="10"/>
      <c r="UM59" s="10"/>
      <c r="UN59" s="10"/>
      <c r="UO59" s="10"/>
      <c r="UP59" s="10"/>
      <c r="UQ59" s="10"/>
      <c r="UR59" s="10"/>
      <c r="US59" s="10"/>
      <c r="UT59" s="10"/>
      <c r="UU59" s="10"/>
      <c r="UV59" s="10"/>
      <c r="UW59" s="10"/>
      <c r="UX59" s="10"/>
      <c r="UY59" s="10"/>
      <c r="UZ59" s="10"/>
      <c r="VA59" s="10"/>
      <c r="VB59" s="10"/>
      <c r="VC59" s="10"/>
      <c r="VD59" s="10"/>
      <c r="VE59" s="10"/>
      <c r="VF59" s="10"/>
      <c r="VG59" s="10"/>
      <c r="VH59" s="10"/>
      <c r="VI59" s="10"/>
      <c r="VJ59" s="10"/>
      <c r="VK59" s="10"/>
      <c r="VL59" s="10"/>
      <c r="VM59" s="10"/>
      <c r="VN59" s="10"/>
      <c r="VO59" s="10"/>
      <c r="VP59" s="10"/>
      <c r="VQ59" s="10"/>
      <c r="VR59" s="10"/>
      <c r="VS59" s="10"/>
      <c r="VT59" s="10"/>
      <c r="VU59" s="10"/>
      <c r="VV59" s="10"/>
      <c r="VW59" s="10"/>
      <c r="VX59" s="10"/>
      <c r="VY59" s="10"/>
      <c r="VZ59" s="10"/>
      <c r="WA59" s="10"/>
      <c r="WB59" s="10"/>
      <c r="WC59" s="10"/>
      <c r="WD59" s="10"/>
      <c r="WE59" s="10"/>
      <c r="WF59" s="10"/>
      <c r="WG59" s="10"/>
      <c r="WH59" s="10"/>
      <c r="WI59" s="10"/>
      <c r="WJ59" s="10"/>
      <c r="WK59" s="10"/>
      <c r="WL59" s="10"/>
      <c r="WM59" s="10"/>
      <c r="WN59" s="10"/>
      <c r="WO59" s="10"/>
      <c r="WP59" s="10"/>
      <c r="WQ59" s="10"/>
      <c r="WR59" s="10"/>
      <c r="WS59" s="10"/>
      <c r="WT59" s="10"/>
      <c r="WU59" s="10"/>
      <c r="WV59" s="10"/>
      <c r="WW59" s="10"/>
      <c r="WX59" s="10"/>
      <c r="WY59" s="10"/>
      <c r="WZ59" s="10"/>
      <c r="XA59" s="10"/>
      <c r="XB59" s="10"/>
      <c r="XC59" s="10"/>
      <c r="XD59" s="10"/>
      <c r="XE59" s="10"/>
      <c r="XF59" s="10"/>
      <c r="XG59" s="10"/>
      <c r="XH59" s="10"/>
      <c r="XI59" s="10"/>
      <c r="XJ59" s="10"/>
      <c r="XK59" s="10"/>
      <c r="XL59" s="10"/>
      <c r="XM59" s="10"/>
      <c r="XN59" s="10"/>
      <c r="XO59" s="10"/>
      <c r="XP59" s="10"/>
      <c r="XQ59" s="10"/>
      <c r="XR59" s="10"/>
      <c r="XS59" s="10"/>
      <c r="XT59" s="10"/>
      <c r="XU59" s="10"/>
      <c r="XV59" s="10"/>
      <c r="XW59" s="10"/>
      <c r="XX59" s="10"/>
      <c r="XY59" s="10"/>
      <c r="XZ59" s="10"/>
      <c r="YA59" s="10"/>
      <c r="YB59" s="10"/>
      <c r="YC59" s="10"/>
      <c r="YD59" s="10"/>
      <c r="YE59" s="10"/>
      <c r="YF59" s="10"/>
      <c r="YG59" s="10"/>
      <c r="YH59" s="10"/>
      <c r="YI59" s="10"/>
      <c r="YJ59" s="10"/>
      <c r="YK59" s="10"/>
      <c r="YL59" s="10"/>
      <c r="YM59" s="10"/>
      <c r="YN59" s="10"/>
      <c r="YO59" s="10"/>
      <c r="YP59" s="10"/>
      <c r="YQ59" s="10"/>
      <c r="YR59" s="10"/>
      <c r="YS59" s="10"/>
      <c r="YT59" s="10"/>
      <c r="YU59" s="10"/>
      <c r="YV59" s="10"/>
      <c r="YW59" s="10"/>
      <c r="YX59" s="10"/>
      <c r="YY59" s="10"/>
      <c r="YZ59" s="10"/>
      <c r="ZA59" s="10"/>
      <c r="ZB59" s="10"/>
      <c r="ZC59" s="10"/>
      <c r="ZD59" s="10"/>
      <c r="ZE59" s="10"/>
      <c r="ZF59" s="10"/>
      <c r="ZG59" s="10"/>
      <c r="ZH59" s="10"/>
      <c r="ZI59" s="10"/>
      <c r="ZJ59" s="10"/>
      <c r="ZK59" s="10"/>
      <c r="ZL59" s="10"/>
      <c r="ZM59" s="10"/>
      <c r="ZN59" s="10"/>
      <c r="ZO59" s="10"/>
      <c r="ZP59" s="10"/>
      <c r="ZQ59" s="10"/>
      <c r="ZR59" s="10"/>
      <c r="ZS59" s="10"/>
      <c r="ZT59" s="10"/>
      <c r="ZU59" s="10"/>
      <c r="ZV59" s="10"/>
      <c r="ZW59" s="10"/>
      <c r="ZX59" s="10"/>
      <c r="ZY59" s="10"/>
      <c r="ZZ59" s="10"/>
      <c r="AAA59" s="10"/>
      <c r="AAB59" s="10"/>
      <c r="AAC59" s="10"/>
      <c r="AAD59" s="10"/>
      <c r="AAE59" s="10"/>
      <c r="AAF59" s="10"/>
      <c r="AAG59" s="10"/>
      <c r="AAH59" s="10"/>
      <c r="AAI59" s="10"/>
      <c r="AAJ59" s="10"/>
      <c r="AAK59" s="10"/>
      <c r="AAL59" s="10"/>
      <c r="AAM59" s="10"/>
      <c r="AAN59" s="10"/>
      <c r="AAO59" s="10"/>
      <c r="AAP59" s="10"/>
      <c r="AAQ59" s="10"/>
      <c r="AAR59" s="10"/>
      <c r="AAS59" s="10"/>
      <c r="AAT59" s="10"/>
      <c r="AAU59" s="10"/>
      <c r="AAV59" s="10"/>
      <c r="AAW59" s="10"/>
      <c r="AAX59" s="10"/>
      <c r="AAY59" s="10"/>
      <c r="AAZ59" s="10"/>
      <c r="ABA59" s="10"/>
      <c r="ABB59" s="10"/>
      <c r="ABC59" s="10"/>
      <c r="ABD59" s="10"/>
      <c r="ABE59" s="10"/>
      <c r="ABF59" s="10"/>
      <c r="ABG59" s="10"/>
      <c r="ABH59" s="10"/>
      <c r="ABI59" s="10"/>
      <c r="ABJ59" s="10"/>
      <c r="ABK59" s="10"/>
      <c r="ABL59" s="10"/>
      <c r="ABM59" s="10"/>
      <c r="ABN59" s="10"/>
      <c r="ABO59" s="10"/>
      <c r="ABP59" s="10"/>
      <c r="ABQ59" s="10"/>
      <c r="ABR59" s="10"/>
      <c r="ABS59" s="10"/>
      <c r="ABT59" s="10"/>
      <c r="ABU59" s="10"/>
      <c r="ABV59" s="10"/>
      <c r="ABW59" s="10"/>
      <c r="ABX59" s="10"/>
      <c r="ABY59" s="10"/>
      <c r="ABZ59" s="10"/>
      <c r="ACA59" s="10"/>
      <c r="ACB59" s="10"/>
      <c r="ACC59" s="10"/>
      <c r="ACD59" s="10"/>
      <c r="ACE59" s="10"/>
      <c r="ACF59" s="10"/>
      <c r="ACG59" s="10"/>
      <c r="ACH59" s="10"/>
      <c r="ACI59" s="10"/>
      <c r="ACJ59" s="10"/>
      <c r="ACK59" s="10"/>
      <c r="ACL59" s="10"/>
      <c r="ACM59" s="10"/>
      <c r="ACN59" s="10"/>
      <c r="ACO59" s="10"/>
      <c r="ACP59" s="10"/>
      <c r="ACQ59" s="10"/>
      <c r="ACR59" s="10"/>
      <c r="ACS59" s="10"/>
      <c r="ACT59" s="10"/>
      <c r="ACU59" s="10"/>
      <c r="ACV59" s="10"/>
      <c r="ACW59" s="10"/>
      <c r="ACX59" s="10"/>
      <c r="ACY59" s="10"/>
      <c r="ACZ59" s="10"/>
      <c r="ADA59" s="10"/>
      <c r="ADB59" s="10"/>
      <c r="ADC59" s="10"/>
      <c r="ADD59" s="10"/>
      <c r="ADE59" s="10"/>
      <c r="ADF59" s="10"/>
      <c r="ADG59" s="10"/>
      <c r="ADH59" s="10"/>
      <c r="ADI59" s="10"/>
      <c r="ADJ59" s="10"/>
      <c r="ADK59" s="10"/>
      <c r="ADL59" s="10"/>
      <c r="ADM59" s="10"/>
      <c r="ADN59" s="10"/>
      <c r="ADO59" s="10"/>
      <c r="ADP59" s="10"/>
      <c r="ADQ59" s="10"/>
      <c r="ADR59" s="10"/>
      <c r="ADS59" s="10"/>
      <c r="ADT59" s="10"/>
      <c r="ADU59" s="10"/>
      <c r="ADV59" s="10"/>
      <c r="ADW59" s="10"/>
      <c r="ADX59" s="10"/>
      <c r="ADY59" s="10"/>
      <c r="ADZ59" s="10"/>
      <c r="AEA59" s="10"/>
      <c r="AEB59" s="10"/>
      <c r="AEC59" s="10"/>
      <c r="AED59" s="10"/>
      <c r="AEE59" s="10"/>
      <c r="AEF59" s="10"/>
      <c r="AEG59" s="10"/>
      <c r="AEH59" s="10"/>
      <c r="AEI59" s="10"/>
      <c r="AEJ59" s="10"/>
      <c r="AEK59" s="10"/>
      <c r="AEL59" s="10"/>
      <c r="AEM59" s="10"/>
      <c r="AEN59" s="10"/>
      <c r="AEO59" s="10"/>
      <c r="AEP59" s="10"/>
      <c r="AEQ59" s="10"/>
      <c r="AER59" s="10"/>
      <c r="AES59" s="10"/>
      <c r="AET59" s="10"/>
      <c r="AEU59" s="10"/>
      <c r="AEV59" s="10"/>
      <c r="AEW59" s="10"/>
      <c r="AEX59" s="10"/>
      <c r="AEY59" s="10"/>
      <c r="AEZ59" s="10"/>
      <c r="AFA59" s="10"/>
      <c r="AFB59" s="10"/>
      <c r="AFC59" s="10"/>
      <c r="AFD59" s="10"/>
      <c r="AFE59" s="10"/>
      <c r="AFF59" s="10"/>
      <c r="AFG59" s="10"/>
      <c r="AFH59" s="10"/>
      <c r="AFI59" s="10"/>
      <c r="AFJ59" s="10"/>
      <c r="AFK59" s="10"/>
      <c r="AFL59" s="10"/>
      <c r="AFM59" s="10"/>
      <c r="AFN59" s="10"/>
      <c r="AFO59" s="10"/>
      <c r="AFP59" s="10"/>
      <c r="AFQ59" s="10"/>
      <c r="AFR59" s="10"/>
      <c r="AFS59" s="10"/>
      <c r="AFT59" s="10"/>
      <c r="AFU59" s="10"/>
      <c r="AFV59" s="10"/>
      <c r="AFW59" s="10"/>
      <c r="AFX59" s="10"/>
      <c r="AFY59" s="10"/>
      <c r="AFZ59" s="10"/>
      <c r="AGA59" s="10"/>
      <c r="AGB59" s="10"/>
      <c r="AGC59" s="10"/>
      <c r="AGD59" s="10"/>
      <c r="AGE59" s="10"/>
      <c r="AGF59" s="10"/>
      <c r="AGG59" s="10"/>
      <c r="AGH59" s="10"/>
      <c r="AGI59" s="10"/>
      <c r="AGJ59" s="10"/>
      <c r="AGK59" s="10"/>
      <c r="AGL59" s="10"/>
      <c r="AGM59" s="10"/>
      <c r="AGN59" s="10"/>
      <c r="AGO59" s="10"/>
      <c r="AGP59" s="10"/>
      <c r="AGQ59" s="10"/>
      <c r="AGR59" s="10"/>
      <c r="AGS59" s="10"/>
      <c r="AGT59" s="10"/>
      <c r="AGU59" s="10"/>
      <c r="AGV59" s="10"/>
      <c r="AGW59" s="10"/>
      <c r="AGX59" s="10"/>
      <c r="AGY59" s="10"/>
      <c r="AGZ59" s="10"/>
      <c r="AHA59" s="10"/>
      <c r="AHB59" s="10"/>
      <c r="AHC59" s="10"/>
      <c r="AHD59" s="10"/>
      <c r="AHE59" s="10"/>
      <c r="AHF59" s="10"/>
      <c r="AHG59" s="10"/>
      <c r="AHH59" s="10"/>
      <c r="AHI59" s="10"/>
      <c r="AHJ59" s="10"/>
      <c r="AHK59" s="10"/>
      <c r="AHL59" s="10"/>
      <c r="AHM59" s="10"/>
      <c r="AHN59" s="10"/>
      <c r="AHO59" s="10"/>
      <c r="AHP59" s="10"/>
      <c r="AHQ59" s="10"/>
      <c r="AHR59" s="10"/>
      <c r="AHS59" s="10"/>
      <c r="AHT59" s="10"/>
      <c r="AHU59" s="10"/>
      <c r="AHV59" s="10"/>
      <c r="AHW59" s="10"/>
      <c r="AHX59" s="10"/>
      <c r="AHY59" s="10"/>
      <c r="AHZ59" s="10"/>
      <c r="AIA59" s="10"/>
      <c r="AIB59" s="10"/>
      <c r="AIC59" s="10"/>
      <c r="AID59" s="10"/>
      <c r="AIE59" s="10"/>
      <c r="AIF59" s="10"/>
      <c r="AIG59" s="10"/>
      <c r="AIH59" s="10"/>
      <c r="AII59" s="10"/>
      <c r="AIJ59" s="10"/>
      <c r="AIK59" s="10"/>
      <c r="AIL59" s="10"/>
      <c r="AIM59" s="10"/>
      <c r="AIN59" s="10"/>
      <c r="AIO59" s="10"/>
      <c r="AIP59" s="10"/>
      <c r="AIQ59" s="10"/>
      <c r="AIR59" s="10"/>
      <c r="AIS59" s="10"/>
      <c r="AIT59" s="10"/>
      <c r="AIU59" s="10"/>
      <c r="AIV59" s="10"/>
      <c r="AIW59" s="10"/>
      <c r="AIX59" s="10"/>
      <c r="AIY59" s="10"/>
      <c r="AIZ59" s="10"/>
      <c r="AJA59" s="10"/>
      <c r="AJB59" s="10"/>
      <c r="AJC59" s="10"/>
      <c r="AJD59" s="10"/>
      <c r="AJE59" s="10"/>
      <c r="AJF59" s="10"/>
      <c r="AJG59" s="10"/>
      <c r="AJH59" s="10"/>
      <c r="AJI59" s="10"/>
      <c r="AJJ59" s="10"/>
      <c r="AJK59" s="10"/>
      <c r="AJL59" s="10"/>
      <c r="AJM59" s="10"/>
      <c r="AJN59" s="10"/>
      <c r="AJO59" s="10"/>
      <c r="AJP59" s="10"/>
      <c r="AJQ59" s="10"/>
      <c r="AJR59" s="10"/>
      <c r="AJS59" s="10"/>
      <c r="AJT59" s="10"/>
      <c r="AJU59" s="10"/>
      <c r="AJV59" s="10"/>
      <c r="AJW59" s="10"/>
      <c r="AJX59" s="10"/>
      <c r="AJY59" s="10"/>
      <c r="AJZ59" s="10"/>
      <c r="AKA59" s="10"/>
      <c r="AKB59" s="10"/>
      <c r="AKC59" s="10"/>
      <c r="AKD59" s="10"/>
      <c r="AKE59" s="10"/>
      <c r="AKF59" s="10"/>
      <c r="AKG59" s="10"/>
      <c r="AKH59" s="10"/>
      <c r="AKI59" s="10"/>
      <c r="AKJ59" s="10"/>
      <c r="AKK59" s="10"/>
      <c r="AKL59" s="10"/>
      <c r="AKM59" s="10"/>
      <c r="AKN59" s="10"/>
      <c r="AKO59" s="10"/>
      <c r="AKP59" s="10"/>
      <c r="AKQ59" s="10"/>
      <c r="AKR59" s="10"/>
      <c r="AKS59" s="10"/>
      <c r="AKT59" s="10"/>
      <c r="AKU59" s="10"/>
      <c r="AKV59" s="10"/>
      <c r="AKW59" s="10"/>
      <c r="AKX59" s="10"/>
      <c r="AKY59" s="10"/>
      <c r="AKZ59" s="10"/>
      <c r="ALA59" s="10"/>
      <c r="ALB59" s="10"/>
      <c r="ALC59" s="10"/>
      <c r="ALD59" s="10"/>
      <c r="ALE59" s="10"/>
      <c r="ALF59" s="10"/>
      <c r="ALG59" s="10"/>
      <c r="ALH59" s="10"/>
      <c r="ALI59" s="10"/>
      <c r="ALJ59" s="10"/>
      <c r="ALK59" s="10"/>
      <c r="ALL59" s="10"/>
      <c r="ALM59" s="10"/>
      <c r="ALN59" s="10"/>
      <c r="ALO59" s="10"/>
      <c r="ALP59" s="10"/>
      <c r="ALQ59" s="10"/>
      <c r="ALR59" s="10"/>
      <c r="ALS59" s="10"/>
      <c r="ALT59" s="10"/>
      <c r="ALU59" s="10"/>
      <c r="ALV59" s="10"/>
      <c r="ALW59" s="10"/>
      <c r="ALX59" s="10"/>
      <c r="ALY59" s="10"/>
      <c r="ALZ59" s="10"/>
      <c r="AMA59" s="10"/>
      <c r="AMB59" s="10"/>
      <c r="AMC59" s="10"/>
      <c r="AMD59" s="10"/>
      <c r="AME59" s="10"/>
      <c r="AMF59" s="10"/>
      <c r="AMG59" s="10"/>
      <c r="AMH59" s="10"/>
      <c r="AMI59" s="10"/>
      <c r="AMJ59" s="10"/>
      <c r="AMK59" s="10"/>
      <c r="AML59" s="10"/>
      <c r="AMM59" s="10"/>
      <c r="AMN59" s="10"/>
      <c r="AMO59" s="10"/>
      <c r="AMP59" s="10"/>
      <c r="AMQ59" s="10"/>
      <c r="AMR59" s="10"/>
      <c r="AMS59" s="10"/>
      <c r="AMT59" s="10"/>
      <c r="AMU59" s="10"/>
      <c r="AMV59" s="10"/>
      <c r="AMW59" s="10"/>
      <c r="AMX59" s="10"/>
      <c r="AMY59" s="10"/>
      <c r="AMZ59" s="10"/>
      <c r="ANA59" s="10"/>
      <c r="ANB59" s="10"/>
      <c r="ANC59" s="10"/>
      <c r="AND59" s="10"/>
      <c r="ANE59" s="10"/>
      <c r="ANF59" s="10"/>
      <c r="ANG59" s="10"/>
      <c r="ANH59" s="10"/>
      <c r="ANI59" s="10"/>
      <c r="ANJ59" s="10"/>
      <c r="ANK59" s="10"/>
      <c r="ANL59" s="10"/>
      <c r="ANM59" s="10"/>
      <c r="ANN59" s="10"/>
      <c r="ANO59" s="10"/>
      <c r="ANP59" s="10"/>
      <c r="ANQ59" s="10"/>
      <c r="ANR59" s="10"/>
      <c r="ANS59" s="10"/>
      <c r="ANT59" s="10"/>
      <c r="ANU59" s="10"/>
      <c r="ANV59" s="10"/>
      <c r="ANW59" s="10"/>
      <c r="ANX59" s="10"/>
      <c r="ANY59" s="10"/>
      <c r="ANZ59" s="10"/>
      <c r="AOA59" s="10"/>
      <c r="AOB59" s="10"/>
      <c r="AOC59" s="10"/>
      <c r="AOD59" s="10"/>
      <c r="AOE59" s="10"/>
      <c r="AOF59" s="10"/>
      <c r="AOG59" s="10"/>
      <c r="AOH59" s="10"/>
      <c r="AOI59" s="10"/>
      <c r="AOJ59" s="10"/>
      <c r="AOK59" s="10"/>
      <c r="AOL59" s="10"/>
      <c r="AOM59" s="10"/>
      <c r="AON59" s="10"/>
      <c r="AOO59" s="10"/>
      <c r="AOP59" s="10"/>
      <c r="AOQ59" s="10"/>
      <c r="AOR59" s="10"/>
      <c r="AOS59" s="10"/>
      <c r="AOT59" s="10"/>
      <c r="AOU59" s="10"/>
      <c r="AOV59" s="10"/>
      <c r="AOW59" s="10"/>
      <c r="AOX59" s="10"/>
      <c r="AOY59" s="10"/>
      <c r="AOZ59" s="10"/>
      <c r="APA59" s="10"/>
      <c r="APB59" s="10"/>
      <c r="APC59" s="10"/>
      <c r="APD59" s="10"/>
      <c r="APE59" s="10"/>
      <c r="APF59" s="10"/>
      <c r="APG59" s="10"/>
      <c r="APH59" s="10"/>
      <c r="API59" s="10"/>
      <c r="APJ59" s="10"/>
      <c r="APK59" s="10"/>
      <c r="APL59" s="10"/>
      <c r="APM59" s="10"/>
      <c r="APN59" s="10"/>
      <c r="APO59" s="10"/>
      <c r="APP59" s="10"/>
      <c r="APQ59" s="10"/>
      <c r="APR59" s="10"/>
      <c r="APS59" s="10"/>
      <c r="APT59" s="10"/>
      <c r="APU59" s="10"/>
      <c r="APV59" s="10"/>
      <c r="APW59" s="10"/>
      <c r="APX59" s="10"/>
      <c r="APY59" s="10"/>
      <c r="APZ59" s="10"/>
      <c r="AQA59" s="10"/>
      <c r="AQB59" s="10"/>
      <c r="AQC59" s="10"/>
      <c r="AQD59" s="10"/>
      <c r="AQE59" s="10"/>
      <c r="AQF59" s="10"/>
      <c r="AQG59" s="10"/>
      <c r="AQH59" s="10"/>
      <c r="AQI59" s="10"/>
      <c r="AQJ59" s="10"/>
      <c r="AQK59" s="10"/>
      <c r="AQL59" s="10"/>
      <c r="AQM59" s="10"/>
      <c r="AQN59" s="10"/>
      <c r="AQO59" s="10"/>
      <c r="AQP59" s="10"/>
      <c r="AQQ59" s="10"/>
      <c r="AQR59" s="10"/>
      <c r="AQS59" s="10"/>
      <c r="AQT59" s="10"/>
      <c r="AQU59" s="10"/>
      <c r="AQV59" s="10"/>
      <c r="AQW59" s="10"/>
      <c r="AQX59" s="10"/>
      <c r="AQY59" s="10"/>
      <c r="AQZ59" s="10"/>
      <c r="ARA59" s="10"/>
      <c r="ARB59" s="10"/>
      <c r="ARC59" s="10"/>
      <c r="ARD59" s="10"/>
      <c r="ARE59" s="10"/>
      <c r="ARF59" s="10"/>
      <c r="ARG59" s="10"/>
      <c r="ARH59" s="10"/>
      <c r="ARI59" s="10"/>
      <c r="ARJ59" s="10"/>
      <c r="ARK59" s="10"/>
      <c r="ARL59" s="10"/>
      <c r="ARM59" s="10"/>
      <c r="ARN59" s="10"/>
      <c r="ARO59" s="10"/>
      <c r="ARP59" s="10"/>
      <c r="ARQ59" s="10"/>
      <c r="ARR59" s="10"/>
      <c r="ARS59" s="10"/>
      <c r="ART59" s="10"/>
      <c r="ARU59" s="10"/>
      <c r="ARV59" s="10"/>
      <c r="ARW59" s="10"/>
      <c r="ARX59" s="10"/>
      <c r="ARY59" s="10"/>
      <c r="ARZ59" s="10"/>
      <c r="ASA59" s="10"/>
      <c r="ASB59" s="10"/>
      <c r="ASC59" s="10"/>
      <c r="ASD59" s="10"/>
      <c r="ASE59" s="10"/>
      <c r="ASF59" s="10"/>
      <c r="ASG59" s="10"/>
      <c r="ASH59" s="10"/>
      <c r="ASI59" s="10"/>
      <c r="ASJ59" s="10"/>
      <c r="ASK59" s="10"/>
      <c r="ASL59" s="10"/>
      <c r="ASM59" s="10"/>
      <c r="ASN59" s="10"/>
      <c r="ASO59" s="10"/>
      <c r="ASP59" s="10"/>
      <c r="ASQ59" s="10"/>
      <c r="ASR59" s="10"/>
      <c r="ASS59" s="10"/>
      <c r="AST59" s="10"/>
      <c r="ASU59" s="10"/>
      <c r="ASV59" s="10"/>
      <c r="ASW59" s="10"/>
      <c r="ASX59" s="10"/>
      <c r="ASY59" s="10"/>
      <c r="ASZ59" s="10"/>
      <c r="ATA59" s="10"/>
      <c r="ATB59" s="10"/>
      <c r="ATC59" s="10"/>
      <c r="ATD59" s="10"/>
      <c r="ATE59" s="10"/>
      <c r="ATF59" s="10"/>
      <c r="ATG59" s="10"/>
      <c r="ATH59" s="10"/>
      <c r="ATI59" s="10"/>
      <c r="ATJ59" s="10"/>
      <c r="ATK59" s="10"/>
      <c r="ATL59" s="10"/>
      <c r="ATM59" s="10"/>
      <c r="ATN59" s="10"/>
      <c r="ATO59" s="10"/>
      <c r="ATP59" s="10"/>
      <c r="ATQ59" s="10"/>
      <c r="ATR59" s="10"/>
      <c r="ATS59" s="10"/>
      <c r="ATT59" s="10"/>
      <c r="ATU59" s="10"/>
      <c r="ATV59" s="10"/>
      <c r="ATW59" s="10"/>
      <c r="ATX59" s="10"/>
      <c r="ATY59" s="10"/>
      <c r="ATZ59" s="10"/>
      <c r="AUA59" s="10"/>
      <c r="AUB59" s="10"/>
      <c r="AUC59" s="10"/>
      <c r="AUD59" s="10"/>
      <c r="AUE59" s="10"/>
      <c r="AUF59" s="10"/>
      <c r="AUG59" s="10"/>
      <c r="AUH59" s="10"/>
      <c r="AUI59" s="10"/>
      <c r="AUJ59" s="10"/>
      <c r="AUK59" s="10"/>
      <c r="AUL59" s="10"/>
      <c r="AUM59" s="10"/>
      <c r="AUN59" s="10"/>
      <c r="AUO59" s="10"/>
      <c r="AUP59" s="10"/>
      <c r="AUQ59" s="10"/>
      <c r="AUR59" s="10"/>
      <c r="AUS59" s="10"/>
      <c r="AUT59" s="10"/>
      <c r="AUU59" s="10"/>
      <c r="AUV59" s="10"/>
      <c r="AUW59" s="10"/>
      <c r="AUX59" s="10"/>
      <c r="AUY59" s="10"/>
      <c r="AUZ59" s="10"/>
      <c r="AVA59" s="10"/>
      <c r="AVB59" s="10"/>
      <c r="AVC59" s="10"/>
      <c r="AVD59" s="10"/>
      <c r="AVE59" s="10"/>
      <c r="AVF59" s="10"/>
      <c r="AVG59" s="10"/>
      <c r="AVH59" s="10"/>
      <c r="AVI59" s="10"/>
      <c r="AVJ59" s="10"/>
      <c r="AVK59" s="10"/>
      <c r="AVL59" s="10"/>
      <c r="AVM59" s="10"/>
      <c r="AVN59" s="10"/>
      <c r="AVO59" s="10"/>
      <c r="AVP59" s="10"/>
      <c r="AVQ59" s="10"/>
      <c r="AVR59" s="10"/>
      <c r="AVS59" s="10"/>
      <c r="AVT59" s="10"/>
      <c r="AVU59" s="10"/>
      <c r="AVV59" s="10"/>
      <c r="AVW59" s="10"/>
      <c r="AVX59" s="10"/>
      <c r="AVY59" s="10"/>
      <c r="AVZ59" s="10"/>
      <c r="AWA59" s="10"/>
      <c r="AWB59" s="10"/>
      <c r="AWC59" s="10"/>
      <c r="AWD59" s="10"/>
      <c r="AWE59" s="10"/>
      <c r="AWF59" s="10"/>
      <c r="AWG59" s="10"/>
      <c r="AWH59" s="10"/>
      <c r="AWI59" s="10"/>
      <c r="AWJ59" s="10"/>
      <c r="AWK59" s="10"/>
      <c r="AWL59" s="10"/>
      <c r="AWM59" s="10"/>
      <c r="AWN59" s="10"/>
      <c r="AWO59" s="10"/>
      <c r="AWP59" s="10"/>
      <c r="AWQ59" s="10"/>
      <c r="AWR59" s="10"/>
      <c r="AWS59" s="10"/>
      <c r="AWT59" s="10"/>
      <c r="AWU59" s="10"/>
      <c r="AWV59" s="10"/>
      <c r="AWW59" s="10"/>
      <c r="AWX59" s="10"/>
      <c r="AWY59" s="10"/>
      <c r="AWZ59" s="10"/>
      <c r="AXA59" s="10"/>
      <c r="AXB59" s="10"/>
      <c r="AXC59" s="10"/>
      <c r="AXD59" s="10"/>
      <c r="AXE59" s="10"/>
      <c r="AXF59" s="10"/>
      <c r="AXG59" s="10"/>
      <c r="AXH59" s="10"/>
      <c r="AXI59" s="10"/>
      <c r="AXJ59" s="10"/>
      <c r="AXK59" s="10"/>
      <c r="AXL59" s="10"/>
      <c r="AXM59" s="10"/>
      <c r="AXN59" s="10"/>
      <c r="AXO59" s="10"/>
      <c r="AXP59" s="10"/>
      <c r="AXQ59" s="10"/>
      <c r="AXR59" s="10"/>
      <c r="AXS59" s="10"/>
      <c r="AXT59" s="10"/>
      <c r="AXU59" s="10"/>
      <c r="AXV59" s="10"/>
      <c r="AXW59" s="10"/>
      <c r="AXX59" s="10"/>
      <c r="AXY59" s="10"/>
      <c r="AXZ59" s="10"/>
      <c r="AYA59" s="10"/>
      <c r="AYB59" s="10"/>
      <c r="AYC59" s="10"/>
      <c r="AYD59" s="10"/>
      <c r="AYE59" s="10"/>
      <c r="AYF59" s="10"/>
      <c r="AYG59" s="10"/>
      <c r="AYH59" s="10"/>
      <c r="AYI59" s="10"/>
      <c r="AYJ59" s="10"/>
      <c r="AYK59" s="10"/>
      <c r="AYL59" s="10"/>
      <c r="AYM59" s="10"/>
      <c r="AYN59" s="10"/>
      <c r="AYO59" s="10"/>
      <c r="AYP59" s="10"/>
      <c r="AYQ59" s="10"/>
      <c r="AYR59" s="10"/>
      <c r="AYS59" s="10"/>
      <c r="AYT59" s="10"/>
      <c r="AYU59" s="10"/>
      <c r="AYV59" s="10"/>
      <c r="AYW59" s="10"/>
      <c r="AYX59" s="10"/>
      <c r="AYY59" s="10"/>
      <c r="AYZ59" s="10"/>
      <c r="AZA59" s="10"/>
      <c r="AZB59" s="10"/>
      <c r="AZC59" s="10"/>
      <c r="AZD59" s="10"/>
      <c r="AZE59" s="10"/>
      <c r="AZF59" s="10"/>
      <c r="AZG59" s="10"/>
      <c r="AZH59" s="10"/>
      <c r="AZI59" s="10"/>
      <c r="AZJ59" s="10"/>
      <c r="AZK59" s="10"/>
      <c r="AZL59" s="10"/>
      <c r="AZM59" s="10"/>
      <c r="AZN59" s="10"/>
      <c r="AZO59" s="10"/>
      <c r="AZP59" s="10"/>
      <c r="AZQ59" s="10"/>
      <c r="AZR59" s="10"/>
      <c r="AZS59" s="10"/>
      <c r="AZT59" s="10"/>
      <c r="AZU59" s="10"/>
      <c r="AZV59" s="10"/>
      <c r="AZW59" s="10"/>
      <c r="AZX59" s="10"/>
      <c r="AZY59" s="10"/>
      <c r="AZZ59" s="10"/>
      <c r="BAA59" s="10"/>
      <c r="BAB59" s="10"/>
      <c r="BAC59" s="10"/>
      <c r="BAD59" s="10"/>
      <c r="BAE59" s="10"/>
      <c r="BAF59" s="10"/>
      <c r="BAG59" s="10"/>
      <c r="BAH59" s="10"/>
      <c r="BAI59" s="10"/>
      <c r="BAJ59" s="10"/>
      <c r="BAK59" s="10"/>
      <c r="BAL59" s="10"/>
      <c r="BAM59" s="10"/>
      <c r="BAN59" s="10"/>
      <c r="BAO59" s="10"/>
      <c r="BAP59" s="10"/>
      <c r="BAQ59" s="10"/>
      <c r="BAR59" s="10"/>
      <c r="BAS59" s="10"/>
      <c r="BAT59" s="10"/>
      <c r="BAU59" s="10"/>
      <c r="BAV59" s="10"/>
      <c r="BAW59" s="10"/>
      <c r="BAX59" s="10"/>
      <c r="BAY59" s="10"/>
      <c r="BAZ59" s="10"/>
      <c r="BBA59" s="10"/>
      <c r="BBB59" s="10"/>
      <c r="BBC59" s="10"/>
      <c r="BBD59" s="10"/>
      <c r="BBE59" s="10"/>
      <c r="BBF59" s="10"/>
      <c r="BBG59" s="10"/>
      <c r="BBH59" s="10"/>
      <c r="BBI59" s="10"/>
      <c r="BBJ59" s="10"/>
      <c r="BBK59" s="10"/>
      <c r="BBL59" s="10"/>
      <c r="BBM59" s="10"/>
      <c r="BBN59" s="10"/>
      <c r="BBO59" s="10"/>
      <c r="BBP59" s="10"/>
      <c r="BBQ59" s="10"/>
      <c r="BBR59" s="10"/>
      <c r="BBS59" s="10"/>
      <c r="BBT59" s="10"/>
      <c r="BBU59" s="10"/>
      <c r="BBV59" s="10"/>
      <c r="BBW59" s="10"/>
      <c r="BBX59" s="10"/>
      <c r="BBY59" s="10"/>
      <c r="BBZ59" s="10"/>
      <c r="BCA59" s="10"/>
      <c r="BCB59" s="10"/>
      <c r="BCC59" s="10"/>
      <c r="BCD59" s="10"/>
      <c r="BCE59" s="10"/>
      <c r="BCF59" s="10"/>
      <c r="BCG59" s="10"/>
      <c r="BCH59" s="10"/>
      <c r="BCI59" s="10"/>
      <c r="BCJ59" s="10"/>
      <c r="BCK59" s="10"/>
      <c r="BCL59" s="10"/>
      <c r="BCM59" s="10"/>
      <c r="BCN59" s="10"/>
      <c r="BCO59" s="10"/>
      <c r="BCP59" s="10"/>
      <c r="BCQ59" s="10"/>
      <c r="BCR59" s="10"/>
      <c r="BCS59" s="10"/>
      <c r="BCT59" s="10"/>
      <c r="BCU59" s="10"/>
      <c r="BCV59" s="10"/>
      <c r="BCW59" s="10"/>
      <c r="BCX59" s="10"/>
      <c r="BCY59" s="10"/>
      <c r="BCZ59" s="10"/>
      <c r="BDA59" s="10"/>
      <c r="BDB59" s="10"/>
      <c r="BDC59" s="10"/>
      <c r="BDD59" s="10"/>
      <c r="BDE59" s="10"/>
      <c r="BDF59" s="10"/>
      <c r="BDG59" s="10"/>
      <c r="BDH59" s="10"/>
      <c r="BDI59" s="10"/>
      <c r="BDJ59" s="10"/>
      <c r="BDK59" s="10"/>
      <c r="BDL59" s="10"/>
      <c r="BDM59" s="10"/>
      <c r="BDN59" s="10"/>
      <c r="BDO59" s="10"/>
      <c r="BDP59" s="10"/>
      <c r="BDQ59" s="10"/>
      <c r="BDR59" s="10"/>
      <c r="BDS59" s="10"/>
      <c r="BDT59" s="10"/>
      <c r="BDU59" s="10"/>
      <c r="BDV59" s="10"/>
      <c r="BDW59" s="10"/>
      <c r="BDX59" s="10"/>
      <c r="BDY59" s="10"/>
      <c r="BDZ59" s="10"/>
      <c r="BEA59" s="10"/>
      <c r="BEB59" s="10"/>
      <c r="BEC59" s="10"/>
      <c r="BED59" s="10"/>
      <c r="BEE59" s="10"/>
      <c r="BEF59" s="10"/>
      <c r="BEG59" s="10"/>
      <c r="BEH59" s="10"/>
      <c r="BEI59" s="10"/>
      <c r="BEJ59" s="10"/>
      <c r="BEK59" s="10"/>
      <c r="BEL59" s="10"/>
      <c r="BEM59" s="10"/>
      <c r="BEN59" s="10"/>
      <c r="BEO59" s="10"/>
      <c r="BEP59" s="10"/>
      <c r="BEQ59" s="10"/>
      <c r="BER59" s="10"/>
      <c r="BES59" s="10"/>
      <c r="BET59" s="10"/>
      <c r="BEU59" s="10"/>
      <c r="BEV59" s="10"/>
      <c r="BEW59" s="10"/>
      <c r="BEX59" s="10"/>
      <c r="BEY59" s="10"/>
      <c r="BEZ59" s="10"/>
      <c r="BFA59" s="10"/>
      <c r="BFB59" s="10"/>
      <c r="BFC59" s="10"/>
      <c r="BFD59" s="10"/>
      <c r="BFE59" s="10"/>
      <c r="BFF59" s="10"/>
      <c r="BFG59" s="10"/>
      <c r="BFH59" s="10"/>
      <c r="BFI59" s="10"/>
      <c r="BFJ59" s="10"/>
      <c r="BFK59" s="10"/>
      <c r="BFL59" s="10"/>
      <c r="BFM59" s="10"/>
      <c r="BFN59" s="10"/>
      <c r="BFO59" s="10"/>
      <c r="BFP59" s="10"/>
      <c r="BFQ59" s="10"/>
      <c r="BFR59" s="10"/>
      <c r="BFS59" s="10"/>
      <c r="BFT59" s="10"/>
      <c r="BFU59" s="10"/>
      <c r="BFV59" s="10"/>
      <c r="BFW59" s="10"/>
      <c r="BFX59" s="10"/>
      <c r="BFY59" s="10"/>
      <c r="BFZ59" s="10"/>
      <c r="BGA59" s="10"/>
      <c r="BGB59" s="10"/>
      <c r="BGC59" s="10"/>
      <c r="BGD59" s="10"/>
      <c r="BGE59" s="10"/>
      <c r="BGF59" s="10"/>
      <c r="BGG59" s="10"/>
      <c r="BGH59" s="10"/>
      <c r="BGI59" s="10"/>
      <c r="BGJ59" s="10"/>
      <c r="BGK59" s="10"/>
      <c r="BGL59" s="10"/>
      <c r="BGM59" s="10"/>
      <c r="BGN59" s="10"/>
      <c r="BGO59" s="10"/>
      <c r="BGP59" s="10"/>
      <c r="BGQ59" s="10"/>
      <c r="BGR59" s="10"/>
      <c r="BGS59" s="10"/>
      <c r="BGT59" s="10"/>
      <c r="BGU59" s="10"/>
      <c r="BGV59" s="10"/>
      <c r="BGW59" s="10"/>
      <c r="BGX59" s="10"/>
      <c r="BGY59" s="10"/>
      <c r="BGZ59" s="10"/>
      <c r="BHA59" s="10"/>
      <c r="BHB59" s="10"/>
      <c r="BHC59" s="10"/>
      <c r="BHD59" s="10"/>
      <c r="BHE59" s="10"/>
      <c r="BHF59" s="10"/>
      <c r="BHG59" s="10"/>
      <c r="BHH59" s="10"/>
      <c r="BHI59" s="10"/>
      <c r="BHJ59" s="10"/>
      <c r="BHK59" s="10"/>
      <c r="BHL59" s="10"/>
      <c r="BHM59" s="10"/>
      <c r="BHN59" s="10"/>
      <c r="BHO59" s="10"/>
      <c r="BHP59" s="10"/>
      <c r="BHQ59" s="10"/>
      <c r="BHR59" s="10"/>
      <c r="BHS59" s="10"/>
      <c r="BHT59" s="10"/>
      <c r="BHU59" s="10"/>
      <c r="BHV59" s="10"/>
      <c r="BHW59" s="10"/>
      <c r="BHX59" s="10"/>
      <c r="BHY59" s="10"/>
      <c r="BHZ59" s="10"/>
      <c r="BIA59" s="10"/>
      <c r="BIB59" s="10"/>
      <c r="BIC59" s="10"/>
      <c r="BID59" s="10"/>
      <c r="BIE59" s="10"/>
      <c r="BIF59" s="10"/>
      <c r="BIG59" s="10"/>
      <c r="BIH59" s="10"/>
      <c r="BII59" s="10"/>
      <c r="BIJ59" s="10"/>
      <c r="BIK59" s="10"/>
      <c r="BIL59" s="10"/>
      <c r="BIM59" s="10"/>
      <c r="BIN59" s="10"/>
      <c r="BIO59" s="10"/>
      <c r="BIP59" s="10"/>
      <c r="BIQ59" s="10"/>
      <c r="BIR59" s="10"/>
      <c r="BIS59" s="10"/>
      <c r="BIT59" s="10"/>
      <c r="BIU59" s="10"/>
      <c r="BIV59" s="10"/>
      <c r="BIW59" s="10"/>
      <c r="BIX59" s="10"/>
      <c r="BIY59" s="10"/>
      <c r="BIZ59" s="10"/>
      <c r="BJA59" s="10"/>
      <c r="BJB59" s="10"/>
      <c r="BJC59" s="10"/>
      <c r="BJD59" s="10"/>
      <c r="BJE59" s="10"/>
      <c r="BJF59" s="10"/>
      <c r="BJG59" s="10"/>
      <c r="BJH59" s="10"/>
      <c r="BJI59" s="10"/>
      <c r="BJJ59" s="10"/>
      <c r="BJK59" s="10"/>
      <c r="BJL59" s="10"/>
      <c r="BJM59" s="10"/>
      <c r="BJN59" s="10"/>
      <c r="BJO59" s="10"/>
      <c r="BJP59" s="10"/>
      <c r="BJQ59" s="10"/>
      <c r="BJR59" s="10"/>
      <c r="BJS59" s="10"/>
      <c r="BJT59" s="10"/>
      <c r="BJU59" s="10"/>
      <c r="BJV59" s="10"/>
      <c r="BJW59" s="10"/>
      <c r="BJX59" s="10"/>
      <c r="BJY59" s="10"/>
      <c r="BJZ59" s="10"/>
      <c r="BKA59" s="10"/>
      <c r="BKB59" s="10"/>
      <c r="BKC59" s="10"/>
      <c r="BKD59" s="10"/>
      <c r="BKE59" s="10"/>
      <c r="BKF59" s="10"/>
      <c r="BKG59" s="10"/>
      <c r="BKH59" s="10"/>
      <c r="BKI59" s="10"/>
      <c r="BKJ59" s="10"/>
      <c r="BKK59" s="10"/>
      <c r="BKL59" s="10"/>
      <c r="BKM59" s="10"/>
      <c r="BKN59" s="10"/>
      <c r="BKO59" s="10"/>
      <c r="BKP59" s="10"/>
      <c r="BKQ59" s="10"/>
      <c r="BKR59" s="10"/>
      <c r="BKS59" s="10"/>
      <c r="BKT59" s="10"/>
      <c r="BKU59" s="10"/>
      <c r="BKV59" s="10"/>
      <c r="BKW59" s="10"/>
      <c r="BKX59" s="10"/>
      <c r="BKY59" s="10"/>
      <c r="BKZ59" s="10"/>
      <c r="BLA59" s="10"/>
      <c r="BLB59" s="10"/>
      <c r="BLC59" s="10"/>
      <c r="BLD59" s="10"/>
      <c r="BLE59" s="10"/>
      <c r="BLF59" s="10"/>
      <c r="BLG59" s="10"/>
      <c r="BLH59" s="10"/>
      <c r="BLI59" s="10"/>
      <c r="BLJ59" s="10"/>
      <c r="BLK59" s="10"/>
      <c r="BLL59" s="10"/>
      <c r="BLM59" s="10"/>
      <c r="BLN59" s="10"/>
      <c r="BLO59" s="10"/>
      <c r="BLP59" s="10"/>
      <c r="BLQ59" s="10"/>
      <c r="BLR59" s="10"/>
      <c r="BLS59" s="10"/>
      <c r="BLT59" s="10"/>
      <c r="BLU59" s="10"/>
      <c r="BLV59" s="10"/>
      <c r="BLW59" s="10"/>
      <c r="BLX59" s="10"/>
      <c r="BLY59" s="10"/>
      <c r="BLZ59" s="10"/>
      <c r="BMA59" s="10"/>
      <c r="BMB59" s="10"/>
      <c r="BMC59" s="10"/>
      <c r="BMD59" s="10"/>
      <c r="BME59" s="10"/>
      <c r="BMF59" s="10"/>
      <c r="BMG59" s="10"/>
      <c r="BMH59" s="10"/>
      <c r="BMI59" s="10"/>
      <c r="BMJ59" s="10"/>
      <c r="BMK59" s="10"/>
      <c r="BML59" s="10"/>
      <c r="BMM59" s="10"/>
      <c r="BMN59" s="10"/>
      <c r="BMO59" s="10"/>
      <c r="BMP59" s="10"/>
      <c r="BMQ59" s="10"/>
      <c r="BMR59" s="10"/>
      <c r="BMS59" s="10"/>
      <c r="BMT59" s="10"/>
      <c r="BMU59" s="10"/>
      <c r="BMV59" s="10"/>
      <c r="BMW59" s="10"/>
      <c r="BMX59" s="10"/>
      <c r="BMY59" s="10"/>
      <c r="BMZ59" s="10"/>
      <c r="BNA59" s="10"/>
      <c r="BNB59" s="10"/>
      <c r="BNC59" s="10"/>
      <c r="BND59" s="10"/>
      <c r="BNE59" s="10"/>
      <c r="BNF59" s="10"/>
      <c r="BNG59" s="10"/>
      <c r="BNH59" s="10"/>
      <c r="BNI59" s="10"/>
      <c r="BNJ59" s="10"/>
      <c r="BNK59" s="10"/>
      <c r="BNL59" s="10"/>
      <c r="BNM59" s="10"/>
      <c r="BNN59" s="10"/>
      <c r="BNO59" s="10"/>
      <c r="BNP59" s="10"/>
      <c r="BNQ59" s="10"/>
      <c r="BNR59" s="10"/>
      <c r="BNS59" s="10"/>
      <c r="BNT59" s="10"/>
      <c r="BNU59" s="10"/>
      <c r="BNV59" s="10"/>
      <c r="BNW59" s="10"/>
      <c r="BNX59" s="10"/>
      <c r="BNY59" s="10"/>
      <c r="BNZ59" s="10"/>
      <c r="BOA59" s="10"/>
      <c r="BOB59" s="10"/>
      <c r="BOC59" s="10"/>
      <c r="BOD59" s="10"/>
      <c r="BOE59" s="10"/>
      <c r="BOF59" s="10"/>
      <c r="BOG59" s="10"/>
      <c r="BOH59" s="10"/>
      <c r="BOI59" s="10"/>
      <c r="BOJ59" s="10"/>
      <c r="BOK59" s="10"/>
      <c r="BOL59" s="10"/>
      <c r="BOM59" s="10"/>
      <c r="BON59" s="10"/>
      <c r="BOO59" s="10"/>
      <c r="BOP59" s="10"/>
      <c r="BOQ59" s="10"/>
      <c r="BOR59" s="10"/>
      <c r="BOS59" s="10"/>
      <c r="BOT59" s="10"/>
      <c r="BOU59" s="10"/>
      <c r="BOV59" s="10"/>
      <c r="BOW59" s="10"/>
      <c r="BOX59" s="10"/>
      <c r="BOY59" s="10"/>
      <c r="BOZ59" s="10"/>
      <c r="BPA59" s="10"/>
      <c r="BPB59" s="10"/>
      <c r="BPC59" s="10"/>
      <c r="BPD59" s="10"/>
      <c r="BPE59" s="10"/>
      <c r="BPF59" s="10"/>
      <c r="BPG59" s="10"/>
      <c r="BPH59" s="10"/>
      <c r="BPI59" s="10"/>
      <c r="BPJ59" s="10"/>
      <c r="BPK59" s="10"/>
      <c r="BPL59" s="10"/>
      <c r="BPM59" s="10"/>
      <c r="BPN59" s="10"/>
      <c r="BPO59" s="10"/>
      <c r="BPP59" s="10"/>
      <c r="BPQ59" s="10"/>
      <c r="BPR59" s="10"/>
      <c r="BPS59" s="10"/>
      <c r="BPT59" s="10"/>
      <c r="BPU59" s="10"/>
      <c r="BPV59" s="10"/>
      <c r="BPW59" s="10"/>
      <c r="BPX59" s="10"/>
      <c r="BPY59" s="10"/>
      <c r="BPZ59" s="10"/>
      <c r="BQA59" s="10"/>
      <c r="BQB59" s="10"/>
      <c r="BQC59" s="10"/>
      <c r="BQD59" s="10"/>
      <c r="BQE59" s="10"/>
      <c r="BQF59" s="10"/>
      <c r="BQG59" s="10"/>
      <c r="BQH59" s="10"/>
      <c r="BQI59" s="10"/>
      <c r="BQJ59" s="10"/>
      <c r="BQK59" s="10"/>
      <c r="BQL59" s="10"/>
      <c r="BQM59" s="10"/>
      <c r="BQN59" s="10"/>
      <c r="BQO59" s="10"/>
      <c r="BQP59" s="10"/>
      <c r="BQQ59" s="10"/>
      <c r="BQR59" s="10"/>
      <c r="BQS59" s="10"/>
      <c r="BQT59" s="10"/>
      <c r="BQU59" s="10"/>
      <c r="BQV59" s="10"/>
      <c r="BQW59" s="10"/>
      <c r="BQX59" s="10"/>
      <c r="BQY59" s="10"/>
      <c r="BQZ59" s="10"/>
      <c r="BRA59" s="10"/>
      <c r="BRB59" s="10"/>
      <c r="BRC59" s="10"/>
      <c r="BRD59" s="10"/>
      <c r="BRE59" s="10"/>
      <c r="BRF59" s="10"/>
      <c r="BRG59" s="10"/>
      <c r="BRH59" s="10"/>
      <c r="BRI59" s="10"/>
      <c r="BRJ59" s="10"/>
      <c r="BRK59" s="10"/>
      <c r="BRL59" s="10"/>
      <c r="BRM59" s="10"/>
      <c r="BRN59" s="10"/>
      <c r="BRO59" s="10"/>
      <c r="BRP59" s="10"/>
      <c r="BRQ59" s="10"/>
      <c r="BRR59" s="10"/>
      <c r="BRS59" s="10"/>
      <c r="BRT59" s="10"/>
      <c r="BRU59" s="10"/>
      <c r="BRV59" s="10"/>
      <c r="BRW59" s="10"/>
      <c r="BRX59" s="10"/>
      <c r="BRY59" s="10"/>
      <c r="BRZ59" s="10"/>
      <c r="BSA59" s="10"/>
      <c r="BSB59" s="10"/>
      <c r="BSC59" s="10"/>
      <c r="BSD59" s="10"/>
      <c r="BSE59" s="10"/>
      <c r="BSF59" s="10"/>
      <c r="BSG59" s="10"/>
      <c r="BSH59" s="10"/>
      <c r="BSI59" s="10"/>
      <c r="BSJ59" s="10"/>
      <c r="BSK59" s="10"/>
      <c r="BSL59" s="10"/>
      <c r="BSM59" s="10"/>
      <c r="BSN59" s="10"/>
      <c r="BSO59" s="10"/>
      <c r="BSP59" s="10"/>
      <c r="BSQ59" s="10"/>
      <c r="BSR59" s="10"/>
      <c r="BSS59" s="10"/>
      <c r="BST59" s="10"/>
      <c r="BSU59" s="10"/>
      <c r="BSV59" s="10"/>
      <c r="BSW59" s="10"/>
      <c r="BSX59" s="10"/>
      <c r="BSY59" s="10"/>
      <c r="BSZ59" s="10"/>
      <c r="BTA59" s="10"/>
      <c r="BTB59" s="10"/>
      <c r="BTC59" s="10"/>
      <c r="BTD59" s="10"/>
      <c r="BTE59" s="10"/>
      <c r="BTF59" s="10"/>
      <c r="BTG59" s="10"/>
      <c r="BTH59" s="10"/>
      <c r="BTI59" s="10"/>
      <c r="BTJ59" s="10"/>
      <c r="BTK59" s="10"/>
      <c r="BTL59" s="10"/>
      <c r="BTM59" s="10"/>
      <c r="BTN59" s="10"/>
      <c r="BTO59" s="10"/>
      <c r="BTP59" s="10"/>
      <c r="BTQ59" s="10"/>
      <c r="BTR59" s="10"/>
      <c r="BTS59" s="10"/>
      <c r="BTT59" s="10"/>
      <c r="BTU59" s="10"/>
      <c r="BTV59" s="10"/>
      <c r="BTW59" s="10"/>
      <c r="BTX59" s="10"/>
      <c r="BTY59" s="10"/>
      <c r="BTZ59" s="10"/>
      <c r="BUA59" s="10"/>
      <c r="BUB59" s="10"/>
      <c r="BUC59" s="10"/>
      <c r="BUD59" s="10"/>
      <c r="BUE59" s="10"/>
      <c r="BUF59" s="10"/>
      <c r="BUG59" s="10"/>
      <c r="BUH59" s="10"/>
      <c r="BUI59" s="10"/>
      <c r="BUJ59" s="10"/>
      <c r="BUK59" s="10"/>
      <c r="BUL59" s="10"/>
      <c r="BUM59" s="10"/>
      <c r="BUN59" s="10"/>
      <c r="BUO59" s="10"/>
      <c r="BUP59" s="10"/>
      <c r="BUQ59" s="10"/>
      <c r="BUR59" s="10"/>
      <c r="BUS59" s="10"/>
      <c r="BUT59" s="10"/>
      <c r="BUU59" s="10"/>
      <c r="BUV59" s="10"/>
      <c r="BUW59" s="10"/>
      <c r="BUX59" s="10"/>
      <c r="BUY59" s="10"/>
      <c r="BUZ59" s="10"/>
      <c r="BVA59" s="10"/>
      <c r="BVB59" s="10"/>
      <c r="BVC59" s="10"/>
      <c r="BVD59" s="10"/>
      <c r="BVE59" s="10"/>
      <c r="BVF59" s="10"/>
      <c r="BVG59" s="10"/>
      <c r="BVH59" s="10"/>
      <c r="BVI59" s="10"/>
      <c r="BVJ59" s="10"/>
      <c r="BVK59" s="10"/>
      <c r="BVL59" s="10"/>
      <c r="BVM59" s="10"/>
      <c r="BVN59" s="10"/>
      <c r="BVO59" s="10"/>
      <c r="BVP59" s="10"/>
      <c r="BVQ59" s="10"/>
      <c r="BVR59" s="10"/>
      <c r="BVS59" s="10"/>
      <c r="BVT59" s="10"/>
      <c r="BVU59" s="10"/>
      <c r="BVV59" s="10"/>
      <c r="BVW59" s="10"/>
      <c r="BVX59" s="10"/>
      <c r="BVY59" s="10"/>
      <c r="BVZ59" s="10"/>
      <c r="BWA59" s="10"/>
      <c r="BWB59" s="10"/>
      <c r="BWC59" s="10"/>
      <c r="BWD59" s="10"/>
      <c r="BWE59" s="10"/>
      <c r="BWF59" s="10"/>
      <c r="BWG59" s="10"/>
      <c r="BWH59" s="10"/>
      <c r="BWI59" s="10"/>
      <c r="BWJ59" s="10"/>
      <c r="BWK59" s="10"/>
      <c r="BWL59" s="10"/>
      <c r="BWM59" s="10"/>
      <c r="BWN59" s="10"/>
      <c r="BWO59" s="10"/>
      <c r="BWP59" s="10"/>
      <c r="BWQ59" s="10"/>
      <c r="BWR59" s="10"/>
      <c r="BWS59" s="10"/>
      <c r="BWT59" s="10"/>
      <c r="BWU59" s="10"/>
      <c r="BWV59" s="10"/>
      <c r="BWW59" s="10"/>
      <c r="BWX59" s="10"/>
      <c r="BWY59" s="10"/>
      <c r="BWZ59" s="10"/>
      <c r="BXA59" s="10"/>
      <c r="BXB59" s="10"/>
      <c r="BXC59" s="10"/>
      <c r="BXD59" s="10"/>
      <c r="BXE59" s="10"/>
      <c r="BXF59" s="10"/>
      <c r="BXG59" s="10"/>
      <c r="BXH59" s="10"/>
      <c r="BXI59" s="10"/>
      <c r="BXJ59" s="10"/>
      <c r="BXK59" s="10"/>
      <c r="BXL59" s="10"/>
      <c r="BXM59" s="10"/>
      <c r="BXN59" s="10"/>
      <c r="BXO59" s="10"/>
      <c r="BXP59" s="10"/>
      <c r="BXQ59" s="10"/>
      <c r="BXR59" s="10"/>
      <c r="BXS59" s="10"/>
      <c r="BXT59" s="10"/>
      <c r="BXU59" s="10"/>
      <c r="BXV59" s="10"/>
      <c r="BXW59" s="10"/>
      <c r="BXX59" s="10"/>
      <c r="BXY59" s="10"/>
      <c r="BXZ59" s="10"/>
      <c r="BYA59" s="10"/>
      <c r="BYB59" s="10"/>
      <c r="BYC59" s="10"/>
      <c r="BYD59" s="10"/>
      <c r="BYE59" s="10"/>
      <c r="BYF59" s="10"/>
      <c r="BYG59" s="10"/>
      <c r="BYH59" s="10"/>
      <c r="BYI59" s="10"/>
      <c r="BYJ59" s="10"/>
      <c r="BYK59" s="10"/>
      <c r="BYL59" s="10"/>
      <c r="BYM59" s="10"/>
      <c r="BYN59" s="10"/>
      <c r="BYO59" s="10"/>
      <c r="BYP59" s="10"/>
      <c r="BYQ59" s="10"/>
      <c r="BYR59" s="10"/>
      <c r="BYS59" s="10"/>
      <c r="BYT59" s="10"/>
      <c r="BYU59" s="10"/>
      <c r="BYV59" s="10"/>
      <c r="BYW59" s="10"/>
      <c r="BYX59" s="10"/>
      <c r="BYY59" s="10"/>
      <c r="BYZ59" s="10"/>
      <c r="BZA59" s="10"/>
      <c r="BZB59" s="10"/>
      <c r="BZC59" s="10"/>
      <c r="BZD59" s="10"/>
      <c r="BZE59" s="10"/>
      <c r="BZF59" s="10"/>
      <c r="BZG59" s="10"/>
      <c r="BZH59" s="10"/>
      <c r="BZI59" s="10"/>
      <c r="BZJ59" s="10"/>
      <c r="BZK59" s="10"/>
      <c r="BZL59" s="10"/>
      <c r="BZM59" s="10"/>
      <c r="BZN59" s="10"/>
      <c r="BZO59" s="10"/>
      <c r="BZP59" s="10"/>
      <c r="BZQ59" s="10"/>
      <c r="BZR59" s="10"/>
      <c r="BZS59" s="10"/>
      <c r="BZT59" s="10"/>
      <c r="BZU59" s="10"/>
      <c r="BZV59" s="10"/>
      <c r="BZW59" s="10"/>
      <c r="BZX59" s="10"/>
      <c r="BZY59" s="10"/>
      <c r="BZZ59" s="10"/>
      <c r="CAA59" s="10"/>
      <c r="CAB59" s="10"/>
      <c r="CAC59" s="10"/>
      <c r="CAD59" s="10"/>
      <c r="CAE59" s="10"/>
      <c r="CAF59" s="10"/>
      <c r="CAG59" s="10"/>
      <c r="CAH59" s="10"/>
      <c r="CAI59" s="10"/>
      <c r="CAJ59" s="10"/>
      <c r="CAK59" s="10"/>
      <c r="CAL59" s="10"/>
      <c r="CAM59" s="10"/>
      <c r="CAN59" s="10"/>
      <c r="CAO59" s="10"/>
      <c r="CAP59" s="10"/>
      <c r="CAQ59" s="10"/>
      <c r="CAR59" s="10"/>
      <c r="CAS59" s="10"/>
      <c r="CAT59" s="10"/>
      <c r="CAU59" s="10"/>
      <c r="CAV59" s="10"/>
      <c r="CAW59" s="10"/>
      <c r="CAX59" s="10"/>
      <c r="CAY59" s="10"/>
      <c r="CAZ59" s="10"/>
      <c r="CBA59" s="10"/>
      <c r="CBB59" s="10"/>
      <c r="CBC59" s="10"/>
      <c r="CBD59" s="10"/>
      <c r="CBE59" s="10"/>
      <c r="CBF59" s="10"/>
      <c r="CBG59" s="10"/>
      <c r="CBH59" s="10"/>
      <c r="CBI59" s="10"/>
      <c r="CBJ59" s="10"/>
      <c r="CBK59" s="10"/>
      <c r="CBL59" s="10"/>
      <c r="CBM59" s="10"/>
      <c r="CBN59" s="10"/>
      <c r="CBO59" s="10"/>
      <c r="CBP59" s="10"/>
      <c r="CBQ59" s="10"/>
      <c r="CBR59" s="10"/>
      <c r="CBS59" s="10"/>
      <c r="CBT59" s="10"/>
      <c r="CBU59" s="10"/>
      <c r="CBV59" s="10"/>
      <c r="CBW59" s="10"/>
      <c r="CBX59" s="10"/>
      <c r="CBY59" s="10"/>
      <c r="CBZ59" s="10"/>
      <c r="CCA59" s="10"/>
      <c r="CCB59" s="10"/>
      <c r="CCC59" s="10"/>
      <c r="CCD59" s="10"/>
      <c r="CCE59" s="10"/>
      <c r="CCF59" s="10"/>
      <c r="CCG59" s="10"/>
      <c r="CCH59" s="10"/>
      <c r="CCI59" s="10"/>
      <c r="CCJ59" s="10"/>
      <c r="CCK59" s="10"/>
      <c r="CCL59" s="10"/>
      <c r="CCM59" s="10"/>
      <c r="CCN59" s="10"/>
      <c r="CCO59" s="10"/>
      <c r="CCP59" s="10"/>
      <c r="CCQ59" s="10"/>
      <c r="CCR59" s="10"/>
      <c r="CCS59" s="10"/>
      <c r="CCT59" s="10"/>
      <c r="CCU59" s="10"/>
      <c r="CCV59" s="10"/>
      <c r="CCW59" s="10"/>
      <c r="CCX59" s="10"/>
      <c r="CCY59" s="10"/>
      <c r="CCZ59" s="10"/>
      <c r="CDA59" s="10"/>
      <c r="CDB59" s="10"/>
      <c r="CDC59" s="10"/>
      <c r="CDD59" s="10"/>
      <c r="CDE59" s="10"/>
      <c r="CDF59" s="10"/>
      <c r="CDG59" s="10"/>
      <c r="CDH59" s="10"/>
      <c r="CDI59" s="10"/>
      <c r="CDJ59" s="10"/>
      <c r="CDK59" s="10"/>
      <c r="CDL59" s="10"/>
      <c r="CDM59" s="10"/>
      <c r="CDN59" s="10"/>
      <c r="CDO59" s="10"/>
      <c r="CDP59" s="10"/>
      <c r="CDQ59" s="10"/>
      <c r="CDR59" s="10"/>
      <c r="CDS59" s="10"/>
      <c r="CDT59" s="10"/>
      <c r="CDU59" s="10"/>
      <c r="CDV59" s="10"/>
      <c r="CDW59" s="10"/>
      <c r="CDX59" s="10"/>
      <c r="CDY59" s="10"/>
      <c r="CDZ59" s="10"/>
      <c r="CEA59" s="10"/>
      <c r="CEB59" s="10"/>
      <c r="CEC59" s="10"/>
      <c r="CED59" s="10"/>
      <c r="CEE59" s="10"/>
      <c r="CEF59" s="10"/>
      <c r="CEG59" s="10"/>
      <c r="CEH59" s="10"/>
      <c r="CEI59" s="10"/>
      <c r="CEJ59" s="10"/>
      <c r="CEK59" s="10"/>
      <c r="CEL59" s="10"/>
      <c r="CEM59" s="10"/>
      <c r="CEN59" s="10"/>
      <c r="CEO59" s="10"/>
      <c r="CEP59" s="10"/>
      <c r="CEQ59" s="10"/>
      <c r="CER59" s="10"/>
      <c r="CES59" s="10"/>
      <c r="CET59" s="10"/>
      <c r="CEU59" s="10"/>
      <c r="CEV59" s="10"/>
      <c r="CEW59" s="10"/>
      <c r="CEX59" s="10"/>
      <c r="CEY59" s="10"/>
      <c r="CEZ59" s="10"/>
      <c r="CFA59" s="10"/>
      <c r="CFB59" s="10"/>
      <c r="CFC59" s="10"/>
      <c r="CFD59" s="10"/>
      <c r="CFE59" s="10"/>
      <c r="CFF59" s="10"/>
      <c r="CFG59" s="10"/>
      <c r="CFH59" s="10"/>
      <c r="CFI59" s="10"/>
      <c r="CFJ59" s="10"/>
      <c r="CFK59" s="10"/>
      <c r="CFL59" s="10"/>
      <c r="CFM59" s="10"/>
      <c r="CFN59" s="10"/>
      <c r="CFO59" s="10"/>
      <c r="CFP59" s="10"/>
      <c r="CFQ59" s="10"/>
      <c r="CFR59" s="10"/>
      <c r="CFS59" s="10"/>
      <c r="CFT59" s="10"/>
      <c r="CFU59" s="10"/>
      <c r="CFV59" s="10"/>
      <c r="CFW59" s="10"/>
      <c r="CFX59" s="10"/>
      <c r="CFY59" s="10"/>
      <c r="CFZ59" s="10"/>
      <c r="CGA59" s="10"/>
      <c r="CGB59" s="10"/>
      <c r="CGC59" s="10"/>
      <c r="CGD59" s="10"/>
      <c r="CGE59" s="10"/>
      <c r="CGF59" s="10"/>
      <c r="CGG59" s="10"/>
      <c r="CGH59" s="10"/>
      <c r="CGI59" s="10"/>
      <c r="CGJ59" s="10"/>
      <c r="CGK59" s="10"/>
      <c r="CGL59" s="10"/>
      <c r="CGM59" s="10"/>
      <c r="CGN59" s="10"/>
      <c r="CGO59" s="10"/>
      <c r="CGP59" s="10"/>
      <c r="CGQ59" s="10"/>
      <c r="CGR59" s="10"/>
      <c r="CGS59" s="10"/>
      <c r="CGT59" s="10"/>
      <c r="CGU59" s="10"/>
      <c r="CGV59" s="10"/>
      <c r="CGW59" s="10"/>
      <c r="CGX59" s="10"/>
      <c r="CGY59" s="10"/>
      <c r="CGZ59" s="10"/>
      <c r="CHA59" s="10"/>
      <c r="CHB59" s="10"/>
      <c r="CHC59" s="10"/>
      <c r="CHD59" s="10"/>
      <c r="CHE59" s="10"/>
      <c r="CHF59" s="10"/>
      <c r="CHG59" s="10"/>
      <c r="CHH59" s="10"/>
      <c r="CHI59" s="10"/>
      <c r="CHJ59" s="10"/>
      <c r="CHK59" s="10"/>
      <c r="CHL59" s="10"/>
      <c r="CHM59" s="10"/>
      <c r="CHN59" s="10"/>
      <c r="CHO59" s="10"/>
      <c r="CHP59" s="10"/>
      <c r="CHQ59" s="10"/>
      <c r="CHR59" s="10"/>
      <c r="CHS59" s="10"/>
      <c r="CHT59" s="10"/>
      <c r="CHU59" s="10"/>
      <c r="CHV59" s="10"/>
      <c r="CHW59" s="10"/>
      <c r="CHX59" s="10"/>
      <c r="CHY59" s="10"/>
      <c r="CHZ59" s="10"/>
      <c r="CIA59" s="10"/>
      <c r="CIB59" s="10"/>
      <c r="CIC59" s="10"/>
      <c r="CID59" s="10"/>
      <c r="CIE59" s="10"/>
      <c r="CIF59" s="10"/>
      <c r="CIG59" s="10"/>
      <c r="CIH59" s="10"/>
      <c r="CII59" s="10"/>
      <c r="CIJ59" s="10"/>
      <c r="CIK59" s="10"/>
      <c r="CIL59" s="10"/>
      <c r="CIM59" s="10"/>
      <c r="CIN59" s="10"/>
      <c r="CIO59" s="10"/>
      <c r="CIP59" s="10"/>
      <c r="CIQ59" s="10"/>
      <c r="CIR59" s="10"/>
      <c r="CIS59" s="10"/>
      <c r="CIT59" s="10"/>
      <c r="CIU59" s="10"/>
      <c r="CIV59" s="10"/>
      <c r="CIW59" s="10"/>
      <c r="CIX59" s="10"/>
      <c r="CIY59" s="10"/>
      <c r="CIZ59" s="10"/>
      <c r="CJA59" s="10"/>
      <c r="CJB59" s="10"/>
      <c r="CJC59" s="10"/>
      <c r="CJD59" s="10"/>
      <c r="CJE59" s="10"/>
      <c r="CJF59" s="10"/>
      <c r="CJG59" s="10"/>
      <c r="CJH59" s="10"/>
      <c r="CJI59" s="10"/>
      <c r="CJJ59" s="10"/>
      <c r="CJK59" s="10"/>
      <c r="CJL59" s="10"/>
      <c r="CJM59" s="10"/>
      <c r="CJN59" s="10"/>
      <c r="CJO59" s="10"/>
      <c r="CJP59" s="10"/>
      <c r="CJQ59" s="10"/>
      <c r="CJR59" s="10"/>
      <c r="CJS59" s="10"/>
      <c r="CJT59" s="10"/>
      <c r="CJU59" s="10"/>
      <c r="CJV59" s="10"/>
      <c r="CJW59" s="10"/>
      <c r="CJX59" s="10"/>
      <c r="CJY59" s="10"/>
      <c r="CJZ59" s="10"/>
      <c r="CKA59" s="10"/>
      <c r="CKB59" s="10"/>
      <c r="CKC59" s="10"/>
      <c r="CKD59" s="10"/>
      <c r="CKE59" s="10"/>
      <c r="CKF59" s="10"/>
      <c r="CKG59" s="10"/>
      <c r="CKH59" s="10"/>
      <c r="CKI59" s="10"/>
      <c r="CKJ59" s="10"/>
      <c r="CKK59" s="10"/>
      <c r="CKL59" s="10"/>
      <c r="CKM59" s="10"/>
      <c r="CKN59" s="10"/>
      <c r="CKO59" s="10"/>
      <c r="CKP59" s="10"/>
      <c r="CKQ59" s="10"/>
      <c r="CKR59" s="10"/>
      <c r="CKS59" s="10"/>
      <c r="CKT59" s="10"/>
      <c r="CKU59" s="10"/>
      <c r="CKV59" s="10"/>
      <c r="CKW59" s="10"/>
      <c r="CKX59" s="10"/>
      <c r="CKY59" s="10"/>
      <c r="CKZ59" s="10"/>
      <c r="CLA59" s="10"/>
      <c r="CLB59" s="10"/>
      <c r="CLC59" s="10"/>
      <c r="CLD59" s="10"/>
      <c r="CLE59" s="10"/>
      <c r="CLF59" s="10"/>
      <c r="CLG59" s="10"/>
      <c r="CLH59" s="10"/>
      <c r="CLI59" s="10"/>
      <c r="CLJ59" s="10"/>
      <c r="CLK59" s="10"/>
      <c r="CLL59" s="10"/>
      <c r="CLM59" s="10"/>
      <c r="CLN59" s="10"/>
      <c r="CLO59" s="10"/>
      <c r="CLP59" s="10"/>
      <c r="CLQ59" s="10"/>
      <c r="CLR59" s="10"/>
      <c r="CLS59" s="10"/>
      <c r="CLT59" s="10"/>
      <c r="CLU59" s="10"/>
      <c r="CLV59" s="10"/>
      <c r="CLW59" s="10"/>
      <c r="CLX59" s="10"/>
      <c r="CLY59" s="10"/>
      <c r="CLZ59" s="10"/>
      <c r="CMA59" s="10"/>
      <c r="CMB59" s="10"/>
      <c r="CMC59" s="10"/>
      <c r="CMD59" s="10"/>
      <c r="CME59" s="10"/>
      <c r="CMF59" s="10"/>
      <c r="CMG59" s="10"/>
      <c r="CMH59" s="10"/>
      <c r="CMI59" s="10"/>
      <c r="CMJ59" s="10"/>
      <c r="CMK59" s="10"/>
      <c r="CML59" s="10"/>
      <c r="CMM59" s="10"/>
      <c r="CMN59" s="10"/>
      <c r="CMO59" s="10"/>
      <c r="CMP59" s="10"/>
      <c r="CMQ59" s="10"/>
      <c r="CMR59" s="10"/>
      <c r="CMS59" s="10"/>
      <c r="CMT59" s="10"/>
      <c r="CMU59" s="10"/>
      <c r="CMV59" s="10"/>
      <c r="CMW59" s="10"/>
      <c r="CMX59" s="10"/>
      <c r="CMY59" s="10"/>
      <c r="CMZ59" s="10"/>
      <c r="CNA59" s="10"/>
      <c r="CNB59" s="10"/>
      <c r="CNC59" s="10"/>
      <c r="CND59" s="10"/>
      <c r="CNE59" s="10"/>
      <c r="CNF59" s="10"/>
      <c r="CNG59" s="10"/>
      <c r="CNH59" s="10"/>
      <c r="CNI59" s="10"/>
      <c r="CNJ59" s="10"/>
      <c r="CNK59" s="10"/>
      <c r="CNL59" s="10"/>
      <c r="CNM59" s="10"/>
      <c r="CNN59" s="10"/>
      <c r="CNO59" s="10"/>
      <c r="CNP59" s="10"/>
      <c r="CNQ59" s="10"/>
      <c r="CNR59" s="10"/>
      <c r="CNS59" s="10"/>
      <c r="CNT59" s="10"/>
      <c r="CNU59" s="10"/>
      <c r="CNV59" s="10"/>
      <c r="CNW59" s="10"/>
      <c r="CNX59" s="10"/>
      <c r="CNY59" s="10"/>
      <c r="CNZ59" s="10"/>
      <c r="COA59" s="10"/>
      <c r="COB59" s="10"/>
      <c r="COC59" s="10"/>
      <c r="COD59" s="10"/>
      <c r="COE59" s="10"/>
      <c r="COF59" s="10"/>
      <c r="COG59" s="10"/>
      <c r="COH59" s="10"/>
      <c r="COI59" s="10"/>
      <c r="COJ59" s="10"/>
      <c r="COK59" s="10"/>
      <c r="COL59" s="10"/>
      <c r="COM59" s="10"/>
      <c r="CON59" s="10"/>
      <c r="COO59" s="10"/>
      <c r="COP59" s="10"/>
      <c r="COQ59" s="10"/>
      <c r="COR59" s="10"/>
      <c r="COS59" s="10"/>
      <c r="COT59" s="10"/>
      <c r="COU59" s="10"/>
      <c r="COV59" s="10"/>
      <c r="COW59" s="10"/>
      <c r="COX59" s="10"/>
      <c r="COY59" s="10"/>
      <c r="COZ59" s="10"/>
      <c r="CPA59" s="10"/>
      <c r="CPB59" s="10"/>
      <c r="CPC59" s="10"/>
      <c r="CPD59" s="10"/>
      <c r="CPE59" s="10"/>
      <c r="CPF59" s="10"/>
      <c r="CPG59" s="10"/>
      <c r="CPH59" s="10"/>
      <c r="CPI59" s="10"/>
      <c r="CPJ59" s="10"/>
      <c r="CPK59" s="10"/>
      <c r="CPL59" s="10"/>
      <c r="CPM59" s="10"/>
      <c r="CPN59" s="10"/>
      <c r="CPO59" s="10"/>
      <c r="CPP59" s="10"/>
      <c r="CPQ59" s="10"/>
      <c r="CPR59" s="10"/>
      <c r="CPS59" s="10"/>
      <c r="CPT59" s="10"/>
      <c r="CPU59" s="10"/>
      <c r="CPV59" s="10"/>
      <c r="CPW59" s="10"/>
      <c r="CPX59" s="10"/>
      <c r="CPY59" s="10"/>
      <c r="CPZ59" s="10"/>
      <c r="CQA59" s="10"/>
      <c r="CQB59" s="10"/>
      <c r="CQC59" s="10"/>
      <c r="CQD59" s="10"/>
      <c r="CQE59" s="10"/>
      <c r="CQF59" s="10"/>
      <c r="CQG59" s="10"/>
      <c r="CQH59" s="10"/>
      <c r="CQI59" s="10"/>
      <c r="CQJ59" s="10"/>
      <c r="CQK59" s="10"/>
      <c r="CQL59" s="10"/>
      <c r="CQM59" s="10"/>
      <c r="CQN59" s="10"/>
      <c r="CQO59" s="10"/>
      <c r="CQP59" s="10"/>
      <c r="CQQ59" s="10"/>
      <c r="CQR59" s="10"/>
      <c r="CQS59" s="10"/>
      <c r="CQT59" s="10"/>
      <c r="CQU59" s="10"/>
      <c r="CQV59" s="10"/>
      <c r="CQW59" s="10"/>
      <c r="CQX59" s="10"/>
      <c r="CQY59" s="10"/>
      <c r="CQZ59" s="10"/>
      <c r="CRA59" s="10"/>
      <c r="CRB59" s="10"/>
      <c r="CRC59" s="10"/>
      <c r="CRD59" s="10"/>
      <c r="CRE59" s="10"/>
      <c r="CRF59" s="10"/>
      <c r="CRG59" s="10"/>
      <c r="CRH59" s="10"/>
      <c r="CRI59" s="10"/>
      <c r="CRJ59" s="10"/>
      <c r="CRK59" s="10"/>
      <c r="CRL59" s="10"/>
      <c r="CRM59" s="10"/>
      <c r="CRN59" s="10"/>
      <c r="CRO59" s="10"/>
      <c r="CRP59" s="10"/>
      <c r="CRQ59" s="10"/>
      <c r="CRR59" s="10"/>
      <c r="CRS59" s="10"/>
      <c r="CRT59" s="10"/>
      <c r="CRU59" s="10"/>
      <c r="CRV59" s="10"/>
      <c r="CRW59" s="10"/>
      <c r="CRX59" s="10"/>
      <c r="CRY59" s="10"/>
      <c r="CRZ59" s="10"/>
      <c r="CSA59" s="10"/>
      <c r="CSB59" s="10"/>
      <c r="CSC59" s="10"/>
      <c r="CSD59" s="10"/>
      <c r="CSE59" s="10"/>
      <c r="CSF59" s="10"/>
      <c r="CSG59" s="10"/>
      <c r="CSH59" s="10"/>
      <c r="CSI59" s="10"/>
      <c r="CSJ59" s="10"/>
      <c r="CSK59" s="10"/>
      <c r="CSL59" s="10"/>
      <c r="CSM59" s="10"/>
      <c r="CSN59" s="10"/>
      <c r="CSO59" s="10"/>
      <c r="CSP59" s="10"/>
      <c r="CSQ59" s="10"/>
      <c r="CSR59" s="10"/>
      <c r="CSS59" s="10"/>
      <c r="CST59" s="10"/>
      <c r="CSU59" s="10"/>
      <c r="CSV59" s="10"/>
      <c r="CSW59" s="10"/>
      <c r="CSX59" s="10"/>
      <c r="CSY59" s="10"/>
      <c r="CSZ59" s="10"/>
      <c r="CTA59" s="10"/>
      <c r="CTB59" s="10"/>
      <c r="CTC59" s="10"/>
      <c r="CTD59" s="10"/>
      <c r="CTE59" s="10"/>
      <c r="CTF59" s="10"/>
      <c r="CTG59" s="10"/>
      <c r="CTH59" s="10"/>
      <c r="CTI59" s="10"/>
      <c r="CTJ59" s="10"/>
      <c r="CTK59" s="10"/>
      <c r="CTL59" s="10"/>
      <c r="CTM59" s="10"/>
      <c r="CTN59" s="10"/>
      <c r="CTO59" s="10"/>
      <c r="CTP59" s="10"/>
      <c r="CTQ59" s="10"/>
      <c r="CTR59" s="10"/>
      <c r="CTS59" s="10"/>
      <c r="CTT59" s="10"/>
      <c r="CTU59" s="10"/>
      <c r="CTV59" s="10"/>
      <c r="CTW59" s="10"/>
      <c r="CTX59" s="10"/>
      <c r="CTY59" s="10"/>
      <c r="CTZ59" s="10"/>
      <c r="CUA59" s="10"/>
      <c r="CUB59" s="10"/>
      <c r="CUC59" s="10"/>
      <c r="CUD59" s="10"/>
      <c r="CUE59" s="10"/>
      <c r="CUF59" s="10"/>
      <c r="CUG59" s="10"/>
      <c r="CUH59" s="10"/>
      <c r="CUI59" s="10"/>
      <c r="CUJ59" s="10"/>
      <c r="CUK59" s="10"/>
      <c r="CUL59" s="10"/>
      <c r="CUM59" s="10"/>
      <c r="CUN59" s="10"/>
      <c r="CUO59" s="10"/>
      <c r="CUP59" s="10"/>
      <c r="CUQ59" s="10"/>
      <c r="CUR59" s="10"/>
      <c r="CUS59" s="10"/>
      <c r="CUT59" s="10"/>
      <c r="CUU59" s="10"/>
      <c r="CUV59" s="10"/>
      <c r="CUW59" s="10"/>
      <c r="CUX59" s="10"/>
      <c r="CUY59" s="10"/>
      <c r="CUZ59" s="10"/>
      <c r="CVA59" s="10"/>
      <c r="CVB59" s="10"/>
      <c r="CVC59" s="10"/>
      <c r="CVD59" s="10"/>
      <c r="CVE59" s="10"/>
      <c r="CVF59" s="10"/>
      <c r="CVG59" s="10"/>
      <c r="CVH59" s="10"/>
      <c r="CVI59" s="10"/>
      <c r="CVJ59" s="10"/>
      <c r="CVK59" s="10"/>
      <c r="CVL59" s="10"/>
      <c r="CVM59" s="10"/>
      <c r="CVN59" s="10"/>
      <c r="CVO59" s="10"/>
      <c r="CVP59" s="10"/>
      <c r="CVQ59" s="10"/>
      <c r="CVR59" s="10"/>
      <c r="CVS59" s="10"/>
      <c r="CVT59" s="10"/>
      <c r="CVU59" s="10"/>
      <c r="CVV59" s="10"/>
      <c r="CVW59" s="10"/>
      <c r="CVX59" s="10"/>
      <c r="CVY59" s="10"/>
      <c r="CVZ59" s="10"/>
      <c r="CWA59" s="10"/>
      <c r="CWB59" s="10"/>
      <c r="CWC59" s="10"/>
      <c r="CWD59" s="10"/>
      <c r="CWE59" s="10"/>
      <c r="CWF59" s="10"/>
      <c r="CWG59" s="10"/>
      <c r="CWH59" s="10"/>
      <c r="CWI59" s="10"/>
      <c r="CWJ59" s="10"/>
      <c r="CWK59" s="10"/>
      <c r="CWL59" s="10"/>
      <c r="CWM59" s="10"/>
      <c r="CWN59" s="10"/>
      <c r="CWO59" s="10"/>
      <c r="CWP59" s="10"/>
      <c r="CWQ59" s="10"/>
      <c r="CWR59" s="10"/>
      <c r="CWS59" s="10"/>
      <c r="CWT59" s="10"/>
      <c r="CWU59" s="10"/>
      <c r="CWV59" s="10"/>
      <c r="CWW59" s="10"/>
      <c r="CWX59" s="10"/>
      <c r="CWY59" s="10"/>
      <c r="CWZ59" s="10"/>
      <c r="CXA59" s="10"/>
      <c r="CXB59" s="10"/>
      <c r="CXC59" s="10"/>
      <c r="CXD59" s="10"/>
      <c r="CXE59" s="10"/>
      <c r="CXF59" s="10"/>
      <c r="CXG59" s="10"/>
      <c r="CXH59" s="10"/>
      <c r="CXI59" s="10"/>
      <c r="CXJ59" s="10"/>
      <c r="CXK59" s="10"/>
      <c r="CXL59" s="10"/>
      <c r="CXM59" s="10"/>
      <c r="CXN59" s="10"/>
      <c r="CXO59" s="10"/>
      <c r="CXP59" s="10"/>
      <c r="CXQ59" s="10"/>
      <c r="CXR59" s="10"/>
      <c r="CXS59" s="10"/>
      <c r="CXT59" s="10"/>
      <c r="CXU59" s="10"/>
      <c r="CXV59" s="10"/>
      <c r="CXW59" s="10"/>
      <c r="CXX59" s="10"/>
      <c r="CXY59" s="10"/>
      <c r="CXZ59" s="10"/>
      <c r="CYA59" s="10"/>
      <c r="CYB59" s="10"/>
      <c r="CYC59" s="10"/>
      <c r="CYD59" s="10"/>
      <c r="CYE59" s="10"/>
      <c r="CYF59" s="10"/>
      <c r="CYG59" s="10"/>
      <c r="CYH59" s="10"/>
      <c r="CYI59" s="10"/>
      <c r="CYJ59" s="10"/>
      <c r="CYK59" s="10"/>
      <c r="CYL59" s="10"/>
      <c r="CYM59" s="10"/>
      <c r="CYN59" s="10"/>
      <c r="CYO59" s="10"/>
      <c r="CYP59" s="10"/>
      <c r="CYQ59" s="10"/>
      <c r="CYR59" s="10"/>
      <c r="CYS59" s="10"/>
      <c r="CYT59" s="10"/>
      <c r="CYU59" s="10"/>
      <c r="CYV59" s="10"/>
      <c r="CYW59" s="10"/>
      <c r="CYX59" s="10"/>
      <c r="CYY59" s="10"/>
      <c r="CYZ59" s="10"/>
      <c r="CZA59" s="10"/>
      <c r="CZB59" s="10"/>
      <c r="CZC59" s="10"/>
      <c r="CZD59" s="10"/>
      <c r="CZE59" s="10"/>
      <c r="CZF59" s="10"/>
      <c r="CZG59" s="10"/>
      <c r="CZH59" s="10"/>
      <c r="CZI59" s="10"/>
      <c r="CZJ59" s="10"/>
      <c r="CZK59" s="10"/>
      <c r="CZL59" s="10"/>
      <c r="CZM59" s="10"/>
      <c r="CZN59" s="10"/>
      <c r="CZO59" s="10"/>
      <c r="CZP59" s="10"/>
      <c r="CZQ59" s="10"/>
      <c r="CZR59" s="10"/>
      <c r="CZS59" s="10"/>
      <c r="CZT59" s="10"/>
      <c r="CZU59" s="10"/>
      <c r="CZV59" s="10"/>
      <c r="CZW59" s="10"/>
      <c r="CZX59" s="10"/>
      <c r="CZY59" s="10"/>
      <c r="CZZ59" s="10"/>
      <c r="DAA59" s="10"/>
      <c r="DAB59" s="10"/>
      <c r="DAC59" s="10"/>
      <c r="DAD59" s="10"/>
      <c r="DAE59" s="10"/>
      <c r="DAF59" s="10"/>
      <c r="DAG59" s="10"/>
      <c r="DAH59" s="10"/>
      <c r="DAI59" s="10"/>
      <c r="DAJ59" s="10"/>
      <c r="DAK59" s="10"/>
      <c r="DAL59" s="10"/>
      <c r="DAM59" s="10"/>
      <c r="DAN59" s="10"/>
      <c r="DAO59" s="10"/>
      <c r="DAP59" s="10"/>
      <c r="DAQ59" s="10"/>
      <c r="DAR59" s="10"/>
      <c r="DAS59" s="10"/>
      <c r="DAT59" s="10"/>
      <c r="DAU59" s="10"/>
      <c r="DAV59" s="10"/>
      <c r="DAW59" s="10"/>
      <c r="DAX59" s="10"/>
      <c r="DAY59" s="10"/>
      <c r="DAZ59" s="10"/>
      <c r="DBA59" s="10"/>
      <c r="DBB59" s="10"/>
      <c r="DBC59" s="10"/>
      <c r="DBD59" s="10"/>
      <c r="DBE59" s="10"/>
      <c r="DBF59" s="10"/>
      <c r="DBG59" s="10"/>
      <c r="DBH59" s="10"/>
      <c r="DBI59" s="10"/>
      <c r="DBJ59" s="10"/>
      <c r="DBK59" s="10"/>
      <c r="DBL59" s="10"/>
      <c r="DBM59" s="10"/>
      <c r="DBN59" s="10"/>
      <c r="DBO59" s="10"/>
      <c r="DBP59" s="10"/>
      <c r="DBQ59" s="10"/>
      <c r="DBR59" s="10"/>
      <c r="DBS59" s="10"/>
      <c r="DBT59" s="10"/>
      <c r="DBU59" s="10"/>
      <c r="DBV59" s="10"/>
      <c r="DBW59" s="10"/>
      <c r="DBX59" s="10"/>
      <c r="DBY59" s="10"/>
      <c r="DBZ59" s="10"/>
      <c r="DCA59" s="10"/>
      <c r="DCB59" s="10"/>
      <c r="DCC59" s="10"/>
      <c r="DCD59" s="10"/>
      <c r="DCE59" s="10"/>
      <c r="DCF59" s="10"/>
      <c r="DCG59" s="10"/>
      <c r="DCH59" s="10"/>
      <c r="DCI59" s="10"/>
      <c r="DCJ59" s="10"/>
      <c r="DCK59" s="10"/>
      <c r="DCL59" s="10"/>
      <c r="DCM59" s="10"/>
      <c r="DCN59" s="10"/>
      <c r="DCO59" s="10"/>
      <c r="DCP59" s="10"/>
      <c r="DCQ59" s="10"/>
      <c r="DCR59" s="10"/>
      <c r="DCS59" s="10"/>
      <c r="DCT59" s="10"/>
      <c r="DCU59" s="10"/>
      <c r="DCV59" s="10"/>
      <c r="DCW59" s="10"/>
      <c r="DCX59" s="10"/>
      <c r="DCY59" s="10"/>
      <c r="DCZ59" s="10"/>
      <c r="DDA59" s="10"/>
      <c r="DDB59" s="10"/>
      <c r="DDC59" s="10"/>
      <c r="DDD59" s="10"/>
      <c r="DDE59" s="10"/>
      <c r="DDF59" s="10"/>
      <c r="DDG59" s="10"/>
      <c r="DDH59" s="10"/>
      <c r="DDI59" s="10"/>
      <c r="DDJ59" s="10"/>
      <c r="DDK59" s="10"/>
      <c r="DDL59" s="10"/>
      <c r="DDM59" s="10"/>
      <c r="DDN59" s="10"/>
      <c r="DDO59" s="10"/>
      <c r="DDP59" s="10"/>
      <c r="DDQ59" s="10"/>
      <c r="DDR59" s="10"/>
      <c r="DDS59" s="10"/>
      <c r="DDT59" s="10"/>
      <c r="DDU59" s="10"/>
      <c r="DDV59" s="10"/>
      <c r="DDW59" s="10"/>
      <c r="DDX59" s="10"/>
      <c r="DDY59" s="10"/>
      <c r="DDZ59" s="10"/>
      <c r="DEA59" s="10"/>
      <c r="DEB59" s="10"/>
      <c r="DEC59" s="10"/>
      <c r="DED59" s="10"/>
      <c r="DEE59" s="10"/>
      <c r="DEF59" s="10"/>
      <c r="DEG59" s="10"/>
      <c r="DEH59" s="10"/>
      <c r="DEI59" s="10"/>
      <c r="DEJ59" s="10"/>
      <c r="DEK59" s="10"/>
      <c r="DEL59" s="10"/>
      <c r="DEM59" s="10"/>
      <c r="DEN59" s="10"/>
      <c r="DEO59" s="10"/>
      <c r="DEP59" s="10"/>
      <c r="DEQ59" s="10"/>
      <c r="DER59" s="10"/>
      <c r="DES59" s="10"/>
      <c r="DET59" s="10"/>
      <c r="DEU59" s="10"/>
      <c r="DEV59" s="10"/>
      <c r="DEW59" s="10"/>
      <c r="DEX59" s="10"/>
      <c r="DEY59" s="10"/>
      <c r="DEZ59" s="10"/>
      <c r="DFA59" s="10"/>
      <c r="DFB59" s="10"/>
      <c r="DFC59" s="10"/>
      <c r="DFD59" s="10"/>
      <c r="DFE59" s="10"/>
      <c r="DFF59" s="10"/>
      <c r="DFG59" s="10"/>
      <c r="DFH59" s="10"/>
      <c r="DFI59" s="10"/>
      <c r="DFJ59" s="10"/>
      <c r="DFK59" s="10"/>
      <c r="DFL59" s="10"/>
      <c r="DFM59" s="10"/>
      <c r="DFN59" s="10"/>
      <c r="DFO59" s="10"/>
      <c r="DFP59" s="10"/>
      <c r="DFQ59" s="10"/>
      <c r="DFR59" s="10"/>
      <c r="DFS59" s="10"/>
      <c r="DFT59" s="10"/>
      <c r="DFU59" s="10"/>
      <c r="DFV59" s="10"/>
      <c r="DFW59" s="10"/>
      <c r="DFX59" s="10"/>
      <c r="DFY59" s="10"/>
      <c r="DFZ59" s="10"/>
      <c r="DGA59" s="10"/>
      <c r="DGB59" s="10"/>
      <c r="DGC59" s="10"/>
      <c r="DGD59" s="10"/>
      <c r="DGE59" s="10"/>
      <c r="DGF59" s="10"/>
      <c r="DGG59" s="10"/>
      <c r="DGH59" s="10"/>
      <c r="DGI59" s="10"/>
      <c r="DGJ59" s="10"/>
      <c r="DGK59" s="10"/>
      <c r="DGL59" s="10"/>
      <c r="DGM59" s="10"/>
      <c r="DGN59" s="10"/>
      <c r="DGO59" s="10"/>
      <c r="DGP59" s="10"/>
      <c r="DGQ59" s="10"/>
      <c r="DGR59" s="10"/>
      <c r="DGS59" s="10"/>
      <c r="DGT59" s="10"/>
      <c r="DGU59" s="10"/>
      <c r="DGV59" s="10"/>
      <c r="DGW59" s="10"/>
      <c r="DGX59" s="10"/>
      <c r="DGY59" s="10"/>
      <c r="DGZ59" s="10"/>
      <c r="DHA59" s="10"/>
      <c r="DHB59" s="10"/>
      <c r="DHC59" s="10"/>
      <c r="DHD59" s="10"/>
      <c r="DHE59" s="10"/>
      <c r="DHF59" s="10"/>
      <c r="DHG59" s="10"/>
      <c r="DHH59" s="10"/>
      <c r="DHI59" s="10"/>
      <c r="DHJ59" s="10"/>
      <c r="DHK59" s="10"/>
      <c r="DHL59" s="10"/>
      <c r="DHM59" s="10"/>
      <c r="DHN59" s="10"/>
      <c r="DHO59" s="10"/>
      <c r="DHP59" s="10"/>
      <c r="DHQ59" s="10"/>
      <c r="DHR59" s="10"/>
      <c r="DHS59" s="10"/>
      <c r="DHT59" s="10"/>
      <c r="DHU59" s="10"/>
      <c r="DHV59" s="10"/>
      <c r="DHW59" s="10"/>
      <c r="DHX59" s="10"/>
      <c r="DHY59" s="10"/>
      <c r="DHZ59" s="10"/>
      <c r="DIA59" s="10"/>
      <c r="DIB59" s="10"/>
      <c r="DIC59" s="10"/>
      <c r="DID59" s="10"/>
      <c r="DIE59" s="10"/>
      <c r="DIF59" s="10"/>
      <c r="DIG59" s="10"/>
      <c r="DIH59" s="10"/>
      <c r="DII59" s="10"/>
      <c r="DIJ59" s="10"/>
      <c r="DIK59" s="10"/>
      <c r="DIL59" s="10"/>
      <c r="DIM59" s="10"/>
      <c r="DIN59" s="10"/>
      <c r="DIO59" s="10"/>
      <c r="DIP59" s="10"/>
      <c r="DIQ59" s="10"/>
      <c r="DIR59" s="10"/>
      <c r="DIS59" s="10"/>
      <c r="DIT59" s="10"/>
      <c r="DIU59" s="10"/>
      <c r="DIV59" s="10"/>
      <c r="DIW59" s="10"/>
      <c r="DIX59" s="10"/>
      <c r="DIY59" s="10"/>
      <c r="DIZ59" s="10"/>
      <c r="DJA59" s="10"/>
      <c r="DJB59" s="10"/>
      <c r="DJC59" s="10"/>
      <c r="DJD59" s="10"/>
      <c r="DJE59" s="10"/>
      <c r="DJF59" s="10"/>
      <c r="DJG59" s="10"/>
      <c r="DJH59" s="10"/>
      <c r="DJI59" s="10"/>
      <c r="DJJ59" s="10"/>
      <c r="DJK59" s="10"/>
      <c r="DJL59" s="10"/>
      <c r="DJM59" s="10"/>
      <c r="DJN59" s="10"/>
      <c r="DJO59" s="10"/>
      <c r="DJP59" s="10"/>
      <c r="DJQ59" s="10"/>
      <c r="DJR59" s="10"/>
      <c r="DJS59" s="10"/>
      <c r="DJT59" s="10"/>
      <c r="DJU59" s="10"/>
      <c r="DJV59" s="10"/>
      <c r="DJW59" s="10"/>
      <c r="DJX59" s="10"/>
      <c r="DJY59" s="10"/>
      <c r="DJZ59" s="10"/>
      <c r="DKA59" s="10"/>
      <c r="DKB59" s="10"/>
      <c r="DKC59" s="10"/>
      <c r="DKD59" s="10"/>
      <c r="DKE59" s="10"/>
      <c r="DKF59" s="10"/>
      <c r="DKG59" s="10"/>
      <c r="DKH59" s="10"/>
      <c r="DKI59" s="10"/>
      <c r="DKJ59" s="10"/>
      <c r="DKK59" s="10"/>
      <c r="DKL59" s="10"/>
      <c r="DKM59" s="10"/>
      <c r="DKN59" s="10"/>
      <c r="DKO59" s="10"/>
      <c r="DKP59" s="10"/>
      <c r="DKQ59" s="10"/>
      <c r="DKR59" s="10"/>
      <c r="DKS59" s="10"/>
      <c r="DKT59" s="10"/>
      <c r="DKU59" s="10"/>
      <c r="DKV59" s="10"/>
      <c r="DKW59" s="10"/>
      <c r="DKX59" s="10"/>
      <c r="DKY59" s="10"/>
      <c r="DKZ59" s="10"/>
      <c r="DLA59" s="10"/>
      <c r="DLB59" s="10"/>
      <c r="DLC59" s="10"/>
      <c r="DLD59" s="10"/>
      <c r="DLE59" s="10"/>
      <c r="DLF59" s="10"/>
      <c r="DLG59" s="10"/>
      <c r="DLH59" s="10"/>
      <c r="DLI59" s="10"/>
      <c r="DLJ59" s="10"/>
      <c r="DLK59" s="10"/>
      <c r="DLL59" s="10"/>
      <c r="DLM59" s="10"/>
      <c r="DLN59" s="10"/>
      <c r="DLO59" s="10"/>
      <c r="DLP59" s="10"/>
      <c r="DLQ59" s="10"/>
      <c r="DLR59" s="10"/>
      <c r="DLS59" s="10"/>
      <c r="DLT59" s="10"/>
      <c r="DLU59" s="10"/>
      <c r="DLV59" s="10"/>
      <c r="DLW59" s="10"/>
      <c r="DLX59" s="10"/>
      <c r="DLY59" s="10"/>
      <c r="DLZ59" s="10"/>
      <c r="DMA59" s="10"/>
      <c r="DMB59" s="10"/>
      <c r="DMC59" s="10"/>
      <c r="DMD59" s="10"/>
      <c r="DME59" s="10"/>
      <c r="DMF59" s="10"/>
      <c r="DMG59" s="10"/>
      <c r="DMH59" s="10"/>
      <c r="DMI59" s="10"/>
      <c r="DMJ59" s="10"/>
      <c r="DMK59" s="10"/>
      <c r="DML59" s="10"/>
      <c r="DMM59" s="10"/>
      <c r="DMN59" s="10"/>
      <c r="DMO59" s="10"/>
      <c r="DMP59" s="10"/>
      <c r="DMQ59" s="10"/>
      <c r="DMR59" s="10"/>
      <c r="DMS59" s="10"/>
      <c r="DMT59" s="10"/>
      <c r="DMU59" s="10"/>
      <c r="DMV59" s="10"/>
      <c r="DMW59" s="10"/>
      <c r="DMX59" s="10"/>
      <c r="DMY59" s="10"/>
      <c r="DMZ59" s="10"/>
      <c r="DNA59" s="10"/>
      <c r="DNB59" s="10"/>
      <c r="DNC59" s="10"/>
      <c r="DND59" s="10"/>
      <c r="DNE59" s="10"/>
      <c r="DNF59" s="10"/>
      <c r="DNG59" s="10"/>
      <c r="DNH59" s="10"/>
      <c r="DNI59" s="10"/>
      <c r="DNJ59" s="10"/>
      <c r="DNK59" s="10"/>
      <c r="DNL59" s="10"/>
      <c r="DNM59" s="10"/>
      <c r="DNN59" s="10"/>
      <c r="DNO59" s="10"/>
      <c r="DNP59" s="10"/>
      <c r="DNQ59" s="10"/>
      <c r="DNR59" s="10"/>
      <c r="DNS59" s="10"/>
      <c r="DNT59" s="10"/>
      <c r="DNU59" s="10"/>
      <c r="DNV59" s="10"/>
      <c r="DNW59" s="10"/>
      <c r="DNX59" s="10"/>
      <c r="DNY59" s="10"/>
      <c r="DNZ59" s="10"/>
      <c r="DOA59" s="10"/>
      <c r="DOB59" s="10"/>
      <c r="DOC59" s="10"/>
      <c r="DOD59" s="10"/>
      <c r="DOE59" s="10"/>
      <c r="DOF59" s="10"/>
      <c r="DOG59" s="10"/>
      <c r="DOH59" s="10"/>
      <c r="DOI59" s="10"/>
      <c r="DOJ59" s="10"/>
      <c r="DOK59" s="10"/>
      <c r="DOL59" s="10"/>
      <c r="DOM59" s="10"/>
      <c r="DON59" s="10"/>
      <c r="DOO59" s="10"/>
      <c r="DOP59" s="10"/>
      <c r="DOQ59" s="10"/>
      <c r="DOR59" s="10"/>
      <c r="DOS59" s="10"/>
      <c r="DOT59" s="10"/>
      <c r="DOU59" s="10"/>
      <c r="DOV59" s="10"/>
      <c r="DOW59" s="10"/>
      <c r="DOX59" s="10"/>
      <c r="DOY59" s="10"/>
      <c r="DOZ59" s="10"/>
      <c r="DPA59" s="10"/>
      <c r="DPB59" s="10"/>
      <c r="DPC59" s="10"/>
      <c r="DPD59" s="10"/>
      <c r="DPE59" s="10"/>
      <c r="DPF59" s="10"/>
      <c r="DPG59" s="10"/>
      <c r="DPH59" s="10"/>
      <c r="DPI59" s="10"/>
      <c r="DPJ59" s="10"/>
      <c r="DPK59" s="10"/>
      <c r="DPL59" s="10"/>
      <c r="DPM59" s="10"/>
      <c r="DPN59" s="10"/>
      <c r="DPO59" s="10"/>
      <c r="DPP59" s="10"/>
      <c r="DPQ59" s="10"/>
      <c r="DPR59" s="10"/>
      <c r="DPS59" s="10"/>
      <c r="DPT59" s="10"/>
      <c r="DPU59" s="10"/>
      <c r="DPV59" s="10"/>
      <c r="DPW59" s="10"/>
      <c r="DPX59" s="10"/>
      <c r="DPY59" s="10"/>
      <c r="DPZ59" s="10"/>
      <c r="DQA59" s="10"/>
      <c r="DQB59" s="10"/>
      <c r="DQC59" s="10"/>
      <c r="DQD59" s="10"/>
      <c r="DQE59" s="10"/>
      <c r="DQF59" s="10"/>
      <c r="DQG59" s="10"/>
      <c r="DQH59" s="10"/>
      <c r="DQI59" s="10"/>
      <c r="DQJ59" s="10"/>
      <c r="DQK59" s="10"/>
      <c r="DQL59" s="10"/>
      <c r="DQM59" s="10"/>
      <c r="DQN59" s="10"/>
      <c r="DQO59" s="10"/>
      <c r="DQP59" s="10"/>
      <c r="DQQ59" s="10"/>
      <c r="DQR59" s="10"/>
      <c r="DQS59" s="10"/>
      <c r="DQT59" s="10"/>
      <c r="DQU59" s="10"/>
      <c r="DQV59" s="10"/>
      <c r="DQW59" s="10"/>
      <c r="DQX59" s="10"/>
      <c r="DQY59" s="10"/>
      <c r="DQZ59" s="10"/>
      <c r="DRA59" s="10"/>
      <c r="DRB59" s="10"/>
      <c r="DRC59" s="10"/>
      <c r="DRD59" s="10"/>
      <c r="DRE59" s="10"/>
      <c r="DRF59" s="10"/>
      <c r="DRG59" s="10"/>
      <c r="DRH59" s="10"/>
      <c r="DRI59" s="10"/>
      <c r="DRJ59" s="10"/>
      <c r="DRK59" s="10"/>
      <c r="DRL59" s="10"/>
      <c r="DRM59" s="10"/>
      <c r="DRN59" s="10"/>
      <c r="DRO59" s="10"/>
      <c r="DRP59" s="10"/>
      <c r="DRQ59" s="10"/>
      <c r="DRR59" s="10"/>
      <c r="DRS59" s="10"/>
      <c r="DRT59" s="10"/>
      <c r="DRU59" s="10"/>
      <c r="DRV59" s="10"/>
      <c r="DRW59" s="10"/>
      <c r="DRX59" s="10"/>
      <c r="DRY59" s="10"/>
      <c r="DRZ59" s="10"/>
      <c r="DSA59" s="10"/>
      <c r="DSB59" s="10"/>
      <c r="DSC59" s="10"/>
      <c r="DSD59" s="10"/>
      <c r="DSE59" s="10"/>
      <c r="DSF59" s="10"/>
      <c r="DSG59" s="10"/>
      <c r="DSH59" s="10"/>
      <c r="DSI59" s="10"/>
      <c r="DSJ59" s="10"/>
      <c r="DSK59" s="10"/>
      <c r="DSL59" s="10"/>
      <c r="DSM59" s="10"/>
      <c r="DSN59" s="10"/>
      <c r="DSO59" s="10"/>
      <c r="DSP59" s="10"/>
      <c r="DSQ59" s="10"/>
      <c r="DSR59" s="10"/>
      <c r="DSS59" s="10"/>
      <c r="DST59" s="10"/>
      <c r="DSU59" s="10"/>
      <c r="DSV59" s="10"/>
      <c r="DSW59" s="10"/>
      <c r="DSX59" s="10"/>
      <c r="DSY59" s="10"/>
      <c r="DSZ59" s="10"/>
      <c r="DTA59" s="10"/>
      <c r="DTB59" s="10"/>
      <c r="DTC59" s="10"/>
      <c r="DTD59" s="10"/>
      <c r="DTE59" s="10"/>
      <c r="DTF59" s="10"/>
      <c r="DTG59" s="10"/>
      <c r="DTH59" s="10"/>
      <c r="DTI59" s="10"/>
      <c r="DTJ59" s="10"/>
      <c r="DTK59" s="10"/>
      <c r="DTL59" s="10"/>
      <c r="DTM59" s="10"/>
      <c r="DTN59" s="10"/>
      <c r="DTO59" s="10"/>
      <c r="DTP59" s="10"/>
      <c r="DTQ59" s="10"/>
      <c r="DTR59" s="10"/>
      <c r="DTS59" s="10"/>
      <c r="DTT59" s="10"/>
      <c r="DTU59" s="10"/>
      <c r="DTV59" s="10"/>
      <c r="DTW59" s="10"/>
      <c r="DTX59" s="10"/>
      <c r="DTY59" s="10"/>
      <c r="DTZ59" s="10"/>
      <c r="DUA59" s="10"/>
      <c r="DUB59" s="10"/>
      <c r="DUC59" s="10"/>
      <c r="DUD59" s="10"/>
      <c r="DUE59" s="10"/>
      <c r="DUF59" s="10"/>
      <c r="DUG59" s="10"/>
      <c r="DUH59" s="10"/>
      <c r="DUI59" s="10"/>
      <c r="DUJ59" s="10"/>
      <c r="DUK59" s="10"/>
      <c r="DUL59" s="10"/>
      <c r="DUM59" s="10"/>
      <c r="DUN59" s="10"/>
      <c r="DUO59" s="10"/>
      <c r="DUP59" s="10"/>
      <c r="DUQ59" s="10"/>
      <c r="DUR59" s="10"/>
      <c r="DUS59" s="10"/>
      <c r="DUT59" s="10"/>
      <c r="DUU59" s="10"/>
      <c r="DUV59" s="10"/>
      <c r="DUW59" s="10"/>
      <c r="DUX59" s="10"/>
      <c r="DUY59" s="10"/>
      <c r="DUZ59" s="10"/>
      <c r="DVA59" s="10"/>
      <c r="DVB59" s="10"/>
      <c r="DVC59" s="10"/>
      <c r="DVD59" s="10"/>
      <c r="DVE59" s="10"/>
      <c r="DVF59" s="10"/>
      <c r="DVG59" s="10"/>
      <c r="DVH59" s="10"/>
      <c r="DVI59" s="10"/>
      <c r="DVJ59" s="10"/>
      <c r="DVK59" s="10"/>
      <c r="DVL59" s="10"/>
      <c r="DVM59" s="10"/>
      <c r="DVN59" s="10"/>
      <c r="DVO59" s="10"/>
      <c r="DVP59" s="10"/>
      <c r="DVQ59" s="10"/>
      <c r="DVR59" s="10"/>
      <c r="DVS59" s="10"/>
      <c r="DVT59" s="10"/>
      <c r="DVU59" s="10"/>
      <c r="DVV59" s="10"/>
      <c r="DVW59" s="10"/>
      <c r="DVX59" s="10"/>
      <c r="DVY59" s="10"/>
      <c r="DVZ59" s="10"/>
      <c r="DWA59" s="10"/>
      <c r="DWB59" s="10"/>
      <c r="DWC59" s="10"/>
      <c r="DWD59" s="10"/>
      <c r="DWE59" s="10"/>
      <c r="DWF59" s="10"/>
      <c r="DWG59" s="10"/>
      <c r="DWH59" s="10"/>
      <c r="DWI59" s="10"/>
      <c r="DWJ59" s="10"/>
      <c r="DWK59" s="10"/>
      <c r="DWL59" s="10"/>
      <c r="DWM59" s="10"/>
      <c r="DWN59" s="10"/>
      <c r="DWO59" s="10"/>
      <c r="DWP59" s="10"/>
      <c r="DWQ59" s="10"/>
      <c r="DWR59" s="10"/>
      <c r="DWS59" s="10"/>
      <c r="DWT59" s="10"/>
      <c r="DWU59" s="10"/>
      <c r="DWV59" s="10"/>
      <c r="DWW59" s="10"/>
      <c r="DWX59" s="10"/>
      <c r="DWY59" s="10"/>
      <c r="DWZ59" s="10"/>
      <c r="DXA59" s="10"/>
      <c r="DXB59" s="10"/>
      <c r="DXC59" s="10"/>
      <c r="DXD59" s="10"/>
      <c r="DXE59" s="10"/>
      <c r="DXF59" s="10"/>
      <c r="DXG59" s="10"/>
      <c r="DXH59" s="10"/>
      <c r="DXI59" s="10"/>
      <c r="DXJ59" s="10"/>
      <c r="DXK59" s="10"/>
      <c r="DXL59" s="10"/>
      <c r="DXM59" s="10"/>
      <c r="DXN59" s="10"/>
      <c r="DXO59" s="10"/>
      <c r="DXP59" s="10"/>
      <c r="DXQ59" s="10"/>
      <c r="DXR59" s="10"/>
      <c r="DXS59" s="10"/>
      <c r="DXT59" s="10"/>
      <c r="DXU59" s="10"/>
      <c r="DXV59" s="10"/>
      <c r="DXW59" s="10"/>
      <c r="DXX59" s="10"/>
      <c r="DXY59" s="10"/>
      <c r="DXZ59" s="10"/>
      <c r="DYA59" s="10"/>
      <c r="DYB59" s="10"/>
      <c r="DYC59" s="10"/>
      <c r="DYD59" s="10"/>
      <c r="DYE59" s="10"/>
      <c r="DYF59" s="10"/>
      <c r="DYG59" s="10"/>
      <c r="DYH59" s="10"/>
      <c r="DYI59" s="10"/>
      <c r="DYJ59" s="10"/>
      <c r="DYK59" s="10"/>
      <c r="DYL59" s="10"/>
      <c r="DYM59" s="10"/>
      <c r="DYN59" s="10"/>
      <c r="DYO59" s="10"/>
      <c r="DYP59" s="10"/>
      <c r="DYQ59" s="10"/>
      <c r="DYR59" s="10"/>
      <c r="DYS59" s="10"/>
      <c r="DYT59" s="10"/>
      <c r="DYU59" s="10"/>
      <c r="DYV59" s="10"/>
      <c r="DYW59" s="10"/>
      <c r="DYX59" s="10"/>
      <c r="DYY59" s="10"/>
      <c r="DYZ59" s="10"/>
      <c r="DZA59" s="10"/>
      <c r="DZB59" s="10"/>
      <c r="DZC59" s="10"/>
      <c r="DZD59" s="10"/>
      <c r="DZE59" s="10"/>
      <c r="DZF59" s="10"/>
      <c r="DZG59" s="10"/>
      <c r="DZH59" s="10"/>
      <c r="DZI59" s="10"/>
      <c r="DZJ59" s="10"/>
      <c r="DZK59" s="10"/>
      <c r="DZL59" s="10"/>
      <c r="DZM59" s="10"/>
      <c r="DZN59" s="10"/>
      <c r="DZO59" s="10"/>
      <c r="DZP59" s="10"/>
      <c r="DZQ59" s="10"/>
      <c r="DZR59" s="10"/>
      <c r="DZS59" s="10"/>
      <c r="DZT59" s="10"/>
      <c r="DZU59" s="10"/>
      <c r="DZV59" s="10"/>
      <c r="DZW59" s="10"/>
      <c r="DZX59" s="10"/>
      <c r="DZY59" s="10"/>
      <c r="DZZ59" s="10"/>
      <c r="EAA59" s="10"/>
      <c r="EAB59" s="10"/>
      <c r="EAC59" s="10"/>
      <c r="EAD59" s="10"/>
      <c r="EAE59" s="10"/>
      <c r="EAF59" s="10"/>
      <c r="EAG59" s="10"/>
      <c r="EAH59" s="10"/>
      <c r="EAI59" s="10"/>
      <c r="EAJ59" s="10"/>
      <c r="EAK59" s="10"/>
      <c r="EAL59" s="10"/>
      <c r="EAM59" s="10"/>
      <c r="EAN59" s="10"/>
      <c r="EAO59" s="10"/>
      <c r="EAP59" s="10"/>
      <c r="EAQ59" s="10"/>
      <c r="EAR59" s="10"/>
      <c r="EAS59" s="10"/>
      <c r="EAT59" s="10"/>
      <c r="EAU59" s="10"/>
      <c r="EAV59" s="10"/>
      <c r="EAW59" s="10"/>
      <c r="EAX59" s="10"/>
      <c r="EAY59" s="10"/>
      <c r="EAZ59" s="10"/>
      <c r="EBA59" s="10"/>
      <c r="EBB59" s="10"/>
      <c r="EBC59" s="10"/>
      <c r="EBD59" s="10"/>
      <c r="EBE59" s="10"/>
      <c r="EBF59" s="10"/>
      <c r="EBG59" s="10"/>
      <c r="EBH59" s="10"/>
      <c r="EBI59" s="10"/>
      <c r="EBJ59" s="10"/>
      <c r="EBK59" s="10"/>
      <c r="EBL59" s="10"/>
      <c r="EBM59" s="10"/>
      <c r="EBN59" s="10"/>
      <c r="EBO59" s="10"/>
      <c r="EBP59" s="10"/>
      <c r="EBQ59" s="10"/>
      <c r="EBR59" s="10"/>
      <c r="EBS59" s="10"/>
      <c r="EBT59" s="10"/>
      <c r="EBU59" s="10"/>
      <c r="EBV59" s="10"/>
      <c r="EBW59" s="10"/>
      <c r="EBX59" s="10"/>
      <c r="EBY59" s="10"/>
      <c r="EBZ59" s="10"/>
      <c r="ECA59" s="10"/>
      <c r="ECB59" s="10"/>
      <c r="ECC59" s="10"/>
      <c r="ECD59" s="10"/>
      <c r="ECE59" s="10"/>
      <c r="ECF59" s="10"/>
      <c r="ECG59" s="10"/>
      <c r="ECH59" s="10"/>
      <c r="ECI59" s="10"/>
      <c r="ECJ59" s="10"/>
      <c r="ECK59" s="10"/>
      <c r="ECL59" s="10"/>
      <c r="ECM59" s="10"/>
      <c r="ECN59" s="10"/>
      <c r="ECO59" s="10"/>
      <c r="ECP59" s="10"/>
      <c r="ECQ59" s="10"/>
      <c r="ECR59" s="10"/>
      <c r="ECS59" s="10"/>
      <c r="ECT59" s="10"/>
      <c r="ECU59" s="10"/>
      <c r="ECV59" s="10"/>
      <c r="ECW59" s="10"/>
      <c r="ECX59" s="10"/>
      <c r="ECY59" s="10"/>
      <c r="ECZ59" s="10"/>
      <c r="EDA59" s="10"/>
      <c r="EDB59" s="10"/>
      <c r="EDC59" s="10"/>
      <c r="EDD59" s="10"/>
      <c r="EDE59" s="10"/>
      <c r="EDF59" s="10"/>
      <c r="EDG59" s="10"/>
      <c r="EDH59" s="10"/>
      <c r="EDI59" s="10"/>
      <c r="EDJ59" s="10"/>
      <c r="EDK59" s="10"/>
      <c r="EDL59" s="10"/>
      <c r="EDM59" s="10"/>
      <c r="EDN59" s="10"/>
      <c r="EDO59" s="10"/>
      <c r="EDP59" s="10"/>
      <c r="EDQ59" s="10"/>
      <c r="EDR59" s="10"/>
      <c r="EDS59" s="10"/>
      <c r="EDT59" s="10"/>
      <c r="EDU59" s="10"/>
      <c r="EDV59" s="10"/>
      <c r="EDW59" s="10"/>
      <c r="EDX59" s="10"/>
      <c r="EDY59" s="10"/>
      <c r="EDZ59" s="10"/>
      <c r="EEA59" s="10"/>
      <c r="EEB59" s="10"/>
      <c r="EEC59" s="10"/>
      <c r="EED59" s="10"/>
      <c r="EEE59" s="10"/>
      <c r="EEF59" s="10"/>
      <c r="EEG59" s="10"/>
      <c r="EEH59" s="10"/>
      <c r="EEI59" s="10"/>
      <c r="EEJ59" s="10"/>
      <c r="EEK59" s="10"/>
      <c r="EEL59" s="10"/>
      <c r="EEM59" s="10"/>
      <c r="EEN59" s="10"/>
      <c r="EEO59" s="10"/>
      <c r="EEP59" s="10"/>
      <c r="EEQ59" s="10"/>
      <c r="EER59" s="10"/>
      <c r="EES59" s="10"/>
      <c r="EET59" s="10"/>
      <c r="EEU59" s="10"/>
      <c r="EEV59" s="10"/>
      <c r="EEW59" s="10"/>
      <c r="EEX59" s="10"/>
      <c r="EEY59" s="10"/>
      <c r="EEZ59" s="10"/>
      <c r="EFA59" s="10"/>
      <c r="EFB59" s="10"/>
      <c r="EFC59" s="10"/>
      <c r="EFD59" s="10"/>
      <c r="EFE59" s="10"/>
      <c r="EFF59" s="10"/>
      <c r="EFG59" s="10"/>
      <c r="EFH59" s="10"/>
      <c r="EFI59" s="10"/>
      <c r="EFJ59" s="10"/>
      <c r="EFK59" s="10"/>
      <c r="EFL59" s="10"/>
      <c r="EFM59" s="10"/>
      <c r="EFN59" s="10"/>
      <c r="EFO59" s="10"/>
      <c r="EFP59" s="10"/>
      <c r="EFQ59" s="10"/>
      <c r="EFR59" s="10"/>
      <c r="EFS59" s="10"/>
      <c r="EFT59" s="10"/>
      <c r="EFU59" s="10"/>
      <c r="EFV59" s="10"/>
      <c r="EFW59" s="10"/>
      <c r="EFX59" s="10"/>
      <c r="EFY59" s="10"/>
      <c r="EFZ59" s="10"/>
      <c r="EGA59" s="10"/>
      <c r="EGB59" s="10"/>
      <c r="EGC59" s="10"/>
      <c r="EGD59" s="10"/>
      <c r="EGE59" s="10"/>
      <c r="EGF59" s="10"/>
      <c r="EGG59" s="10"/>
      <c r="EGH59" s="10"/>
      <c r="EGI59" s="10"/>
      <c r="EGJ59" s="10"/>
      <c r="EGK59" s="10"/>
      <c r="EGL59" s="10"/>
      <c r="EGM59" s="10"/>
      <c r="EGN59" s="10"/>
      <c r="EGO59" s="10"/>
      <c r="EGP59" s="10"/>
      <c r="EGQ59" s="10"/>
      <c r="EGR59" s="10"/>
      <c r="EGS59" s="10"/>
      <c r="EGT59" s="10"/>
      <c r="EGU59" s="10"/>
      <c r="EGV59" s="10"/>
      <c r="EGW59" s="10"/>
      <c r="EGX59" s="10"/>
      <c r="EGY59" s="10"/>
      <c r="EGZ59" s="10"/>
      <c r="EHA59" s="10"/>
      <c r="EHB59" s="10"/>
      <c r="EHC59" s="10"/>
      <c r="EHD59" s="10"/>
      <c r="EHE59" s="10"/>
      <c r="EHF59" s="10"/>
      <c r="EHG59" s="10"/>
      <c r="EHH59" s="10"/>
      <c r="EHI59" s="10"/>
      <c r="EHJ59" s="10"/>
      <c r="EHK59" s="10"/>
      <c r="EHL59" s="10"/>
      <c r="EHM59" s="10"/>
      <c r="EHN59" s="10"/>
      <c r="EHO59" s="10"/>
      <c r="EHP59" s="10"/>
      <c r="EHQ59" s="10"/>
      <c r="EHR59" s="10"/>
      <c r="EHS59" s="10"/>
      <c r="EHT59" s="10"/>
      <c r="EHU59" s="10"/>
      <c r="EHV59" s="10"/>
      <c r="EHW59" s="10"/>
      <c r="EHX59" s="10"/>
      <c r="EHY59" s="10"/>
      <c r="EHZ59" s="10"/>
      <c r="EIA59" s="10"/>
      <c r="EIB59" s="10"/>
      <c r="EIC59" s="10"/>
      <c r="EID59" s="10"/>
      <c r="EIE59" s="10"/>
      <c r="EIF59" s="10"/>
      <c r="EIG59" s="10"/>
      <c r="EIH59" s="10"/>
      <c r="EII59" s="10"/>
      <c r="EIJ59" s="10"/>
      <c r="EIK59" s="10"/>
      <c r="EIL59" s="10"/>
      <c r="EIM59" s="10"/>
      <c r="EIN59" s="10"/>
      <c r="EIO59" s="10"/>
      <c r="EIP59" s="10"/>
      <c r="EIQ59" s="10"/>
      <c r="EIR59" s="10"/>
      <c r="EIS59" s="10"/>
      <c r="EIT59" s="10"/>
      <c r="EIU59" s="10"/>
      <c r="EIV59" s="10"/>
      <c r="EIW59" s="10"/>
      <c r="EIX59" s="10"/>
      <c r="EIY59" s="10"/>
      <c r="EIZ59" s="10"/>
      <c r="EJA59" s="10"/>
      <c r="EJB59" s="10"/>
      <c r="EJC59" s="10"/>
      <c r="EJD59" s="10"/>
      <c r="EJE59" s="10"/>
      <c r="EJF59" s="10"/>
      <c r="EJG59" s="10"/>
      <c r="EJH59" s="10"/>
      <c r="EJI59" s="10"/>
      <c r="EJJ59" s="10"/>
      <c r="EJK59" s="10"/>
      <c r="EJL59" s="10"/>
      <c r="EJM59" s="10"/>
      <c r="EJN59" s="10"/>
      <c r="EJO59" s="10"/>
      <c r="EJP59" s="10"/>
      <c r="EJQ59" s="10"/>
      <c r="EJR59" s="10"/>
      <c r="EJS59" s="10"/>
      <c r="EJT59" s="10"/>
      <c r="EJU59" s="10"/>
      <c r="EJV59" s="10"/>
      <c r="EJW59" s="10"/>
      <c r="EJX59" s="10"/>
      <c r="EJY59" s="10"/>
      <c r="EJZ59" s="10"/>
      <c r="EKA59" s="10"/>
      <c r="EKB59" s="10"/>
      <c r="EKC59" s="10"/>
      <c r="EKD59" s="10"/>
      <c r="EKE59" s="10"/>
      <c r="EKF59" s="10"/>
      <c r="EKG59" s="10"/>
      <c r="EKH59" s="10"/>
      <c r="EKI59" s="10"/>
      <c r="EKJ59" s="10"/>
      <c r="EKK59" s="10"/>
      <c r="EKL59" s="10"/>
      <c r="EKM59" s="10"/>
      <c r="EKN59" s="10"/>
      <c r="EKO59" s="10"/>
      <c r="EKP59" s="10"/>
      <c r="EKQ59" s="10"/>
      <c r="EKR59" s="10"/>
      <c r="EKS59" s="10"/>
      <c r="EKT59" s="10"/>
      <c r="EKU59" s="10"/>
      <c r="EKV59" s="10"/>
      <c r="EKW59" s="10"/>
      <c r="EKX59" s="10"/>
      <c r="EKY59" s="10"/>
      <c r="EKZ59" s="10"/>
      <c r="ELA59" s="10"/>
      <c r="ELB59" s="10"/>
      <c r="ELC59" s="10"/>
      <c r="ELD59" s="10"/>
      <c r="ELE59" s="10"/>
      <c r="ELF59" s="10"/>
      <c r="ELG59" s="10"/>
      <c r="ELH59" s="10"/>
      <c r="ELI59" s="10"/>
      <c r="ELJ59" s="10"/>
      <c r="ELK59" s="10"/>
      <c r="ELL59" s="10"/>
      <c r="ELM59" s="10"/>
      <c r="ELN59" s="10"/>
      <c r="ELO59" s="10"/>
      <c r="ELP59" s="10"/>
      <c r="ELQ59" s="10"/>
      <c r="ELR59" s="10"/>
      <c r="ELS59" s="10"/>
      <c r="ELT59" s="10"/>
      <c r="ELU59" s="10"/>
      <c r="ELV59" s="10"/>
      <c r="ELW59" s="10"/>
      <c r="ELX59" s="10"/>
      <c r="ELY59" s="10"/>
      <c r="ELZ59" s="10"/>
      <c r="EMA59" s="10"/>
      <c r="EMB59" s="10"/>
      <c r="EMC59" s="10"/>
      <c r="EMD59" s="10"/>
      <c r="EME59" s="10"/>
      <c r="EMF59" s="10"/>
      <c r="EMG59" s="10"/>
      <c r="EMH59" s="10"/>
      <c r="EMI59" s="10"/>
      <c r="EMJ59" s="10"/>
      <c r="EMK59" s="10"/>
      <c r="EML59" s="10"/>
      <c r="EMM59" s="10"/>
      <c r="EMN59" s="10"/>
      <c r="EMO59" s="10"/>
      <c r="EMP59" s="10"/>
      <c r="EMQ59" s="10"/>
      <c r="EMR59" s="10"/>
      <c r="EMS59" s="10"/>
      <c r="EMT59" s="10"/>
      <c r="EMU59" s="10"/>
      <c r="EMV59" s="10"/>
      <c r="EMW59" s="10"/>
      <c r="EMX59" s="10"/>
      <c r="EMY59" s="10"/>
      <c r="EMZ59" s="10"/>
      <c r="ENA59" s="10"/>
      <c r="ENB59" s="10"/>
      <c r="ENC59" s="10"/>
      <c r="END59" s="10"/>
      <c r="ENE59" s="10"/>
      <c r="ENF59" s="10"/>
      <c r="ENG59" s="10"/>
      <c r="ENH59" s="10"/>
      <c r="ENI59" s="10"/>
      <c r="ENJ59" s="10"/>
      <c r="ENK59" s="10"/>
      <c r="ENL59" s="10"/>
      <c r="ENM59" s="10"/>
      <c r="ENN59" s="10"/>
      <c r="ENO59" s="10"/>
      <c r="ENP59" s="10"/>
      <c r="ENQ59" s="10"/>
      <c r="ENR59" s="10"/>
      <c r="ENS59" s="10"/>
      <c r="ENT59" s="10"/>
      <c r="ENU59" s="10"/>
      <c r="ENV59" s="10"/>
      <c r="ENW59" s="10"/>
      <c r="ENX59" s="10"/>
      <c r="ENY59" s="10"/>
      <c r="ENZ59" s="10"/>
      <c r="EOA59" s="10"/>
      <c r="EOB59" s="10"/>
      <c r="EOC59" s="10"/>
      <c r="EOD59" s="10"/>
      <c r="EOE59" s="10"/>
      <c r="EOF59" s="10"/>
      <c r="EOG59" s="10"/>
      <c r="EOH59" s="10"/>
      <c r="EOI59" s="10"/>
      <c r="EOJ59" s="10"/>
      <c r="EOK59" s="10"/>
      <c r="EOL59" s="10"/>
      <c r="EOM59" s="10"/>
      <c r="EON59" s="10"/>
      <c r="EOO59" s="10"/>
      <c r="EOP59" s="10"/>
      <c r="EOQ59" s="10"/>
      <c r="EOR59" s="10"/>
      <c r="EOS59" s="10"/>
      <c r="EOT59" s="10"/>
      <c r="EOU59" s="10"/>
      <c r="EOV59" s="10"/>
      <c r="EOW59" s="10"/>
      <c r="EOX59" s="10"/>
      <c r="EOY59" s="10"/>
      <c r="EOZ59" s="10"/>
      <c r="EPA59" s="10"/>
      <c r="EPB59" s="10"/>
      <c r="EPC59" s="10"/>
      <c r="EPD59" s="10"/>
      <c r="EPE59" s="10"/>
      <c r="EPF59" s="10"/>
      <c r="EPG59" s="10"/>
      <c r="EPH59" s="10"/>
      <c r="EPI59" s="10"/>
      <c r="EPJ59" s="10"/>
      <c r="EPK59" s="10"/>
      <c r="EPL59" s="10"/>
      <c r="EPM59" s="10"/>
      <c r="EPN59" s="10"/>
      <c r="EPO59" s="10"/>
      <c r="EPP59" s="10"/>
      <c r="EPQ59" s="10"/>
      <c r="EPR59" s="10"/>
      <c r="EPS59" s="10"/>
      <c r="EPT59" s="10"/>
      <c r="EPU59" s="10"/>
      <c r="EPV59" s="10"/>
      <c r="EPW59" s="10"/>
      <c r="EPX59" s="10"/>
      <c r="EPY59" s="10"/>
      <c r="EPZ59" s="10"/>
      <c r="EQA59" s="10"/>
      <c r="EQB59" s="10"/>
      <c r="EQC59" s="10"/>
      <c r="EQD59" s="10"/>
      <c r="EQE59" s="10"/>
      <c r="EQF59" s="10"/>
      <c r="EQG59" s="10"/>
      <c r="EQH59" s="10"/>
      <c r="EQI59" s="10"/>
      <c r="EQJ59" s="10"/>
      <c r="EQK59" s="10"/>
      <c r="EQL59" s="10"/>
      <c r="EQM59" s="10"/>
      <c r="EQN59" s="10"/>
      <c r="EQO59" s="10"/>
      <c r="EQP59" s="10"/>
      <c r="EQQ59" s="10"/>
      <c r="EQR59" s="10"/>
      <c r="EQS59" s="10"/>
      <c r="EQT59" s="10"/>
      <c r="EQU59" s="10"/>
      <c r="EQV59" s="10"/>
      <c r="EQW59" s="10"/>
      <c r="EQX59" s="10"/>
      <c r="EQY59" s="10"/>
      <c r="EQZ59" s="10"/>
      <c r="ERA59" s="10"/>
      <c r="ERB59" s="10"/>
      <c r="ERC59" s="10"/>
      <c r="ERD59" s="10"/>
      <c r="ERE59" s="10"/>
      <c r="ERF59" s="10"/>
      <c r="ERG59" s="10"/>
      <c r="ERH59" s="10"/>
      <c r="ERI59" s="10"/>
      <c r="ERJ59" s="10"/>
      <c r="ERK59" s="10"/>
      <c r="ERL59" s="10"/>
      <c r="ERM59" s="10"/>
      <c r="ERN59" s="10"/>
      <c r="ERO59" s="10"/>
      <c r="ERP59" s="10"/>
      <c r="ERQ59" s="10"/>
      <c r="ERR59" s="10"/>
      <c r="ERS59" s="10"/>
      <c r="ERT59" s="10"/>
      <c r="ERU59" s="10"/>
      <c r="ERV59" s="10"/>
      <c r="ERW59" s="10"/>
      <c r="ERX59" s="10"/>
      <c r="ERY59" s="10"/>
      <c r="ERZ59" s="10"/>
      <c r="ESA59" s="10"/>
      <c r="ESB59" s="10"/>
      <c r="ESC59" s="10"/>
      <c r="ESD59" s="10"/>
      <c r="ESE59" s="10"/>
      <c r="ESF59" s="10"/>
      <c r="ESG59" s="10"/>
      <c r="ESH59" s="10"/>
      <c r="ESI59" s="10"/>
      <c r="ESJ59" s="10"/>
      <c r="ESK59" s="10"/>
      <c r="ESL59" s="10"/>
      <c r="ESM59" s="10"/>
      <c r="ESN59" s="10"/>
      <c r="ESO59" s="10"/>
      <c r="ESP59" s="10"/>
      <c r="ESQ59" s="10"/>
      <c r="ESR59" s="10"/>
      <c r="ESS59" s="10"/>
      <c r="EST59" s="10"/>
      <c r="ESU59" s="10"/>
      <c r="ESV59" s="10"/>
      <c r="ESW59" s="10"/>
      <c r="ESX59" s="10"/>
      <c r="ESY59" s="10"/>
      <c r="ESZ59" s="10"/>
      <c r="ETA59" s="10"/>
      <c r="ETB59" s="10"/>
      <c r="ETC59" s="10"/>
      <c r="ETD59" s="10"/>
      <c r="ETE59" s="10"/>
      <c r="ETF59" s="10"/>
      <c r="ETG59" s="10"/>
      <c r="ETH59" s="10"/>
      <c r="ETI59" s="10"/>
      <c r="ETJ59" s="10"/>
      <c r="ETK59" s="10"/>
      <c r="ETL59" s="10"/>
      <c r="ETM59" s="10"/>
      <c r="ETN59" s="10"/>
      <c r="ETO59" s="10"/>
      <c r="ETP59" s="10"/>
      <c r="ETQ59" s="10"/>
      <c r="ETR59" s="10"/>
      <c r="ETS59" s="10"/>
      <c r="ETT59" s="10"/>
      <c r="ETU59" s="10"/>
      <c r="ETV59" s="10"/>
      <c r="ETW59" s="10"/>
      <c r="ETX59" s="10"/>
      <c r="ETY59" s="10"/>
      <c r="ETZ59" s="10"/>
      <c r="EUA59" s="10"/>
      <c r="EUB59" s="10"/>
      <c r="EUC59" s="10"/>
      <c r="EUD59" s="10"/>
      <c r="EUE59" s="10"/>
      <c r="EUF59" s="10"/>
      <c r="EUG59" s="10"/>
      <c r="EUH59" s="10"/>
      <c r="EUI59" s="10"/>
      <c r="EUJ59" s="10"/>
      <c r="EUK59" s="10"/>
      <c r="EUL59" s="10"/>
      <c r="EUM59" s="10"/>
      <c r="EUN59" s="10"/>
      <c r="EUO59" s="10"/>
      <c r="EUP59" s="10"/>
      <c r="EUQ59" s="10"/>
      <c r="EUR59" s="10"/>
      <c r="EUS59" s="10"/>
      <c r="EUT59" s="10"/>
      <c r="EUU59" s="10"/>
      <c r="EUV59" s="10"/>
      <c r="EUW59" s="10"/>
      <c r="EUX59" s="10"/>
      <c r="EUY59" s="10"/>
      <c r="EUZ59" s="10"/>
      <c r="EVA59" s="10"/>
      <c r="EVB59" s="10"/>
      <c r="EVC59" s="10"/>
      <c r="EVD59" s="10"/>
      <c r="EVE59" s="10"/>
      <c r="EVF59" s="10"/>
      <c r="EVG59" s="10"/>
      <c r="EVH59" s="10"/>
      <c r="EVI59" s="10"/>
      <c r="EVJ59" s="10"/>
      <c r="EVK59" s="10"/>
      <c r="EVL59" s="10"/>
      <c r="EVM59" s="10"/>
      <c r="EVN59" s="10"/>
      <c r="EVO59" s="10"/>
      <c r="EVP59" s="10"/>
      <c r="EVQ59" s="10"/>
      <c r="EVR59" s="10"/>
      <c r="EVS59" s="10"/>
      <c r="EVT59" s="10"/>
      <c r="EVU59" s="10"/>
      <c r="EVV59" s="10"/>
      <c r="EVW59" s="10"/>
      <c r="EVX59" s="10"/>
      <c r="EVY59" s="10"/>
      <c r="EVZ59" s="10"/>
      <c r="EWA59" s="10"/>
      <c r="EWB59" s="10"/>
      <c r="EWC59" s="10"/>
      <c r="EWD59" s="10"/>
      <c r="EWE59" s="10"/>
      <c r="EWF59" s="10"/>
      <c r="EWG59" s="10"/>
      <c r="EWH59" s="10"/>
      <c r="EWI59" s="10"/>
      <c r="EWJ59" s="10"/>
      <c r="EWK59" s="10"/>
      <c r="EWL59" s="10"/>
      <c r="EWM59" s="10"/>
      <c r="EWN59" s="10"/>
      <c r="EWO59" s="10"/>
      <c r="EWP59" s="10"/>
      <c r="EWQ59" s="10"/>
      <c r="EWR59" s="10"/>
      <c r="EWS59" s="10"/>
      <c r="EWT59" s="10"/>
      <c r="EWU59" s="10"/>
      <c r="EWV59" s="10"/>
      <c r="EWW59" s="10"/>
      <c r="EWX59" s="10"/>
      <c r="EWY59" s="10"/>
      <c r="EWZ59" s="10"/>
      <c r="EXA59" s="10"/>
      <c r="EXB59" s="10"/>
      <c r="EXC59" s="10"/>
      <c r="EXD59" s="10"/>
      <c r="EXE59" s="10"/>
      <c r="EXF59" s="10"/>
      <c r="EXG59" s="10"/>
      <c r="EXH59" s="10"/>
      <c r="EXI59" s="10"/>
      <c r="EXJ59" s="10"/>
      <c r="EXK59" s="10"/>
      <c r="EXL59" s="10"/>
      <c r="EXM59" s="10"/>
      <c r="EXN59" s="10"/>
      <c r="EXO59" s="10"/>
      <c r="EXP59" s="10"/>
      <c r="EXQ59" s="10"/>
      <c r="EXR59" s="10"/>
      <c r="EXS59" s="10"/>
      <c r="EXT59" s="10"/>
      <c r="EXU59" s="10"/>
      <c r="EXV59" s="10"/>
      <c r="EXW59" s="10"/>
      <c r="EXX59" s="10"/>
      <c r="EXY59" s="10"/>
      <c r="EXZ59" s="10"/>
      <c r="EYA59" s="10"/>
      <c r="EYB59" s="10"/>
      <c r="EYC59" s="10"/>
      <c r="EYD59" s="10"/>
      <c r="EYE59" s="10"/>
      <c r="EYF59" s="10"/>
      <c r="EYG59" s="10"/>
      <c r="EYH59" s="10"/>
      <c r="EYI59" s="10"/>
      <c r="EYJ59" s="10"/>
      <c r="EYK59" s="10"/>
      <c r="EYL59" s="10"/>
      <c r="EYM59" s="10"/>
      <c r="EYN59" s="10"/>
      <c r="EYO59" s="10"/>
      <c r="EYP59" s="10"/>
      <c r="EYQ59" s="10"/>
      <c r="EYR59" s="10"/>
      <c r="EYS59" s="10"/>
      <c r="EYT59" s="10"/>
      <c r="EYU59" s="10"/>
      <c r="EYV59" s="10"/>
      <c r="EYW59" s="10"/>
      <c r="EYX59" s="10"/>
      <c r="EYY59" s="10"/>
      <c r="EYZ59" s="10"/>
      <c r="EZA59" s="10"/>
      <c r="EZB59" s="10"/>
      <c r="EZC59" s="10"/>
      <c r="EZD59" s="10"/>
      <c r="EZE59" s="10"/>
      <c r="EZF59" s="10"/>
      <c r="EZG59" s="10"/>
      <c r="EZH59" s="10"/>
      <c r="EZI59" s="10"/>
      <c r="EZJ59" s="10"/>
      <c r="EZK59" s="10"/>
      <c r="EZL59" s="10"/>
      <c r="EZM59" s="10"/>
      <c r="EZN59" s="10"/>
      <c r="EZO59" s="10"/>
      <c r="EZP59" s="10"/>
      <c r="EZQ59" s="10"/>
      <c r="EZR59" s="10"/>
      <c r="EZS59" s="10"/>
      <c r="EZT59" s="10"/>
      <c r="EZU59" s="10"/>
      <c r="EZV59" s="10"/>
      <c r="EZW59" s="10"/>
      <c r="EZX59" s="10"/>
      <c r="EZY59" s="10"/>
      <c r="EZZ59" s="10"/>
      <c r="FAA59" s="10"/>
      <c r="FAB59" s="10"/>
      <c r="FAC59" s="10"/>
      <c r="FAD59" s="10"/>
      <c r="FAE59" s="10"/>
      <c r="FAF59" s="10"/>
      <c r="FAG59" s="10"/>
      <c r="FAH59" s="10"/>
      <c r="FAI59" s="10"/>
      <c r="FAJ59" s="10"/>
      <c r="FAK59" s="10"/>
      <c r="FAL59" s="10"/>
      <c r="FAM59" s="10"/>
      <c r="FAN59" s="10"/>
      <c r="FAO59" s="10"/>
      <c r="FAP59" s="10"/>
      <c r="FAQ59" s="10"/>
      <c r="FAR59" s="10"/>
      <c r="FAS59" s="10"/>
      <c r="FAT59" s="10"/>
      <c r="FAU59" s="10"/>
      <c r="FAV59" s="10"/>
      <c r="FAW59" s="10"/>
      <c r="FAX59" s="10"/>
      <c r="FAY59" s="10"/>
      <c r="FAZ59" s="10"/>
      <c r="FBA59" s="10"/>
      <c r="FBB59" s="10"/>
      <c r="FBC59" s="10"/>
      <c r="FBD59" s="10"/>
      <c r="FBE59" s="10"/>
      <c r="FBF59" s="10"/>
      <c r="FBG59" s="10"/>
      <c r="FBH59" s="10"/>
      <c r="FBI59" s="10"/>
      <c r="FBJ59" s="10"/>
      <c r="FBK59" s="10"/>
      <c r="FBL59" s="10"/>
      <c r="FBM59" s="10"/>
      <c r="FBN59" s="10"/>
      <c r="FBO59" s="10"/>
      <c r="FBP59" s="10"/>
      <c r="FBQ59" s="10"/>
      <c r="FBR59" s="10"/>
      <c r="FBS59" s="10"/>
      <c r="FBT59" s="10"/>
      <c r="FBU59" s="10"/>
      <c r="FBV59" s="10"/>
      <c r="FBW59" s="10"/>
      <c r="FBX59" s="10"/>
      <c r="FBY59" s="10"/>
      <c r="FBZ59" s="10"/>
      <c r="FCA59" s="10"/>
      <c r="FCB59" s="10"/>
      <c r="FCC59" s="10"/>
      <c r="FCD59" s="10"/>
      <c r="FCE59" s="10"/>
      <c r="FCF59" s="10"/>
      <c r="FCG59" s="10"/>
      <c r="FCH59" s="10"/>
      <c r="FCI59" s="10"/>
      <c r="FCJ59" s="10"/>
      <c r="FCK59" s="10"/>
      <c r="FCL59" s="10"/>
      <c r="FCM59" s="10"/>
      <c r="FCN59" s="10"/>
      <c r="FCO59" s="10"/>
      <c r="FCP59" s="10"/>
      <c r="FCQ59" s="10"/>
      <c r="FCR59" s="10"/>
      <c r="FCS59" s="10"/>
      <c r="FCT59" s="10"/>
      <c r="FCU59" s="10"/>
      <c r="FCV59" s="10"/>
      <c r="FCW59" s="10"/>
      <c r="FCX59" s="10"/>
      <c r="FCY59" s="10"/>
      <c r="FCZ59" s="10"/>
      <c r="FDA59" s="10"/>
      <c r="FDB59" s="10"/>
      <c r="FDC59" s="10"/>
      <c r="FDD59" s="10"/>
      <c r="FDE59" s="10"/>
      <c r="FDF59" s="10"/>
      <c r="FDG59" s="10"/>
      <c r="FDH59" s="10"/>
      <c r="FDI59" s="10"/>
      <c r="FDJ59" s="10"/>
      <c r="FDK59" s="10"/>
      <c r="FDL59" s="10"/>
      <c r="FDM59" s="10"/>
      <c r="FDN59" s="10"/>
      <c r="FDO59" s="10"/>
      <c r="FDP59" s="10"/>
      <c r="FDQ59" s="10"/>
      <c r="FDR59" s="10"/>
      <c r="FDS59" s="10"/>
      <c r="FDT59" s="10"/>
      <c r="FDU59" s="10"/>
      <c r="FDV59" s="10"/>
      <c r="FDW59" s="10"/>
      <c r="FDX59" s="10"/>
      <c r="FDY59" s="10"/>
      <c r="FDZ59" s="10"/>
      <c r="FEA59" s="10"/>
      <c r="FEB59" s="10"/>
      <c r="FEC59" s="10"/>
      <c r="FED59" s="10"/>
      <c r="FEE59" s="10"/>
      <c r="FEF59" s="10"/>
      <c r="FEG59" s="10"/>
      <c r="FEH59" s="10"/>
      <c r="FEI59" s="10"/>
      <c r="FEJ59" s="10"/>
      <c r="FEK59" s="10"/>
      <c r="FEL59" s="10"/>
      <c r="FEM59" s="10"/>
      <c r="FEN59" s="10"/>
      <c r="FEO59" s="10"/>
      <c r="FEP59" s="10"/>
      <c r="FEQ59" s="10"/>
      <c r="FER59" s="10"/>
      <c r="FES59" s="10"/>
      <c r="FET59" s="10"/>
      <c r="FEU59" s="10"/>
      <c r="FEV59" s="10"/>
      <c r="FEW59" s="10"/>
      <c r="FEX59" s="10"/>
      <c r="FEY59" s="10"/>
      <c r="FEZ59" s="10"/>
      <c r="FFA59" s="10"/>
      <c r="FFB59" s="10"/>
      <c r="FFC59" s="10"/>
      <c r="FFD59" s="10"/>
      <c r="FFE59" s="10"/>
      <c r="FFF59" s="10"/>
      <c r="FFG59" s="10"/>
      <c r="FFH59" s="10"/>
      <c r="FFI59" s="10"/>
      <c r="FFJ59" s="10"/>
      <c r="FFK59" s="10"/>
      <c r="FFL59" s="10"/>
      <c r="FFM59" s="10"/>
      <c r="FFN59" s="10"/>
      <c r="FFO59" s="10"/>
      <c r="FFP59" s="10"/>
      <c r="FFQ59" s="10"/>
      <c r="FFR59" s="10"/>
      <c r="FFS59" s="10"/>
      <c r="FFT59" s="10"/>
      <c r="FFU59" s="10"/>
      <c r="FFV59" s="10"/>
      <c r="FFW59" s="10"/>
      <c r="FFX59" s="10"/>
      <c r="FFY59" s="10"/>
      <c r="FFZ59" s="10"/>
      <c r="FGA59" s="10"/>
      <c r="FGB59" s="10"/>
      <c r="FGC59" s="10"/>
      <c r="FGD59" s="10"/>
      <c r="FGE59" s="10"/>
      <c r="FGF59" s="10"/>
      <c r="FGG59" s="10"/>
      <c r="FGH59" s="10"/>
      <c r="FGI59" s="10"/>
      <c r="FGJ59" s="10"/>
      <c r="FGK59" s="10"/>
      <c r="FGL59" s="10"/>
      <c r="FGM59" s="10"/>
      <c r="FGN59" s="10"/>
      <c r="FGO59" s="10"/>
      <c r="FGP59" s="10"/>
      <c r="FGQ59" s="10"/>
      <c r="FGR59" s="10"/>
      <c r="FGS59" s="10"/>
      <c r="FGT59" s="10"/>
      <c r="FGU59" s="10"/>
      <c r="FGV59" s="10"/>
      <c r="FGW59" s="10"/>
      <c r="FGX59" s="10"/>
      <c r="FGY59" s="10"/>
      <c r="FGZ59" s="10"/>
      <c r="FHA59" s="10"/>
      <c r="FHB59" s="10"/>
      <c r="FHC59" s="10"/>
      <c r="FHD59" s="10"/>
      <c r="FHE59" s="10"/>
      <c r="FHF59" s="10"/>
      <c r="FHG59" s="10"/>
      <c r="FHH59" s="10"/>
      <c r="FHI59" s="10"/>
      <c r="FHJ59" s="10"/>
      <c r="FHK59" s="10"/>
      <c r="FHL59" s="10"/>
      <c r="FHM59" s="10"/>
      <c r="FHN59" s="10"/>
      <c r="FHO59" s="10"/>
      <c r="FHP59" s="10"/>
      <c r="FHQ59" s="10"/>
      <c r="FHR59" s="10"/>
      <c r="FHS59" s="10"/>
      <c r="FHT59" s="10"/>
      <c r="FHU59" s="10"/>
      <c r="FHV59" s="10"/>
      <c r="FHW59" s="10"/>
      <c r="FHX59" s="10"/>
      <c r="FHY59" s="10"/>
      <c r="FHZ59" s="10"/>
      <c r="FIA59" s="10"/>
      <c r="FIB59" s="10"/>
      <c r="FIC59" s="10"/>
      <c r="FID59" s="10"/>
      <c r="FIE59" s="10"/>
      <c r="FIF59" s="10"/>
      <c r="FIG59" s="10"/>
      <c r="FIH59" s="10"/>
      <c r="FII59" s="10"/>
      <c r="FIJ59" s="10"/>
      <c r="FIK59" s="10"/>
      <c r="FIL59" s="10"/>
      <c r="FIM59" s="10"/>
      <c r="FIN59" s="10"/>
      <c r="FIO59" s="10"/>
      <c r="FIP59" s="10"/>
      <c r="FIQ59" s="10"/>
      <c r="FIR59" s="10"/>
      <c r="FIS59" s="10"/>
      <c r="FIT59" s="10"/>
      <c r="FIU59" s="10"/>
      <c r="FIV59" s="10"/>
      <c r="FIW59" s="10"/>
      <c r="FIX59" s="10"/>
      <c r="FIY59" s="10"/>
      <c r="FIZ59" s="10"/>
      <c r="FJA59" s="10"/>
      <c r="FJB59" s="10"/>
      <c r="FJC59" s="10"/>
      <c r="FJD59" s="10"/>
      <c r="FJE59" s="10"/>
      <c r="FJF59" s="10"/>
      <c r="FJG59" s="10"/>
      <c r="FJH59" s="10"/>
      <c r="FJI59" s="10"/>
      <c r="FJJ59" s="10"/>
      <c r="FJK59" s="10"/>
      <c r="FJL59" s="10"/>
      <c r="FJM59" s="10"/>
      <c r="FJN59" s="10"/>
      <c r="FJO59" s="10"/>
      <c r="FJP59" s="10"/>
      <c r="FJQ59" s="10"/>
      <c r="FJR59" s="10"/>
      <c r="FJS59" s="10"/>
      <c r="FJT59" s="10"/>
      <c r="FJU59" s="10"/>
      <c r="FJV59" s="10"/>
      <c r="FJW59" s="10"/>
      <c r="FJX59" s="10"/>
      <c r="FJY59" s="10"/>
      <c r="FJZ59" s="10"/>
      <c r="FKA59" s="10"/>
      <c r="FKB59" s="10"/>
      <c r="FKC59" s="10"/>
      <c r="FKD59" s="10"/>
      <c r="FKE59" s="10"/>
      <c r="FKF59" s="10"/>
      <c r="FKG59" s="10"/>
      <c r="FKH59" s="10"/>
      <c r="FKI59" s="10"/>
      <c r="FKJ59" s="10"/>
      <c r="FKK59" s="10"/>
      <c r="FKL59" s="10"/>
      <c r="FKM59" s="10"/>
      <c r="FKN59" s="10"/>
      <c r="FKO59" s="10"/>
      <c r="FKP59" s="10"/>
      <c r="FKQ59" s="10"/>
      <c r="FKR59" s="10"/>
      <c r="FKS59" s="10"/>
      <c r="FKT59" s="10"/>
      <c r="FKU59" s="10"/>
      <c r="FKV59" s="10"/>
      <c r="FKW59" s="10"/>
      <c r="FKX59" s="10"/>
      <c r="FKY59" s="10"/>
      <c r="FKZ59" s="10"/>
      <c r="FLA59" s="10"/>
      <c r="FLB59" s="10"/>
      <c r="FLC59" s="10"/>
      <c r="FLD59" s="10"/>
      <c r="FLE59" s="10"/>
      <c r="FLF59" s="10"/>
      <c r="FLG59" s="10"/>
      <c r="FLH59" s="10"/>
      <c r="FLI59" s="10"/>
      <c r="FLJ59" s="10"/>
      <c r="FLK59" s="10"/>
      <c r="FLL59" s="10"/>
      <c r="FLM59" s="10"/>
      <c r="FLN59" s="10"/>
      <c r="FLO59" s="10"/>
      <c r="FLP59" s="10"/>
      <c r="FLQ59" s="10"/>
      <c r="FLR59" s="10"/>
      <c r="FLS59" s="10"/>
      <c r="FLT59" s="10"/>
      <c r="FLU59" s="10"/>
      <c r="FLV59" s="10"/>
      <c r="FLW59" s="10"/>
      <c r="FLX59" s="10"/>
      <c r="FLY59" s="10"/>
      <c r="FLZ59" s="10"/>
      <c r="FMA59" s="10"/>
      <c r="FMB59" s="10"/>
      <c r="FMC59" s="10"/>
      <c r="FMD59" s="10"/>
      <c r="FME59" s="10"/>
      <c r="FMF59" s="10"/>
      <c r="FMG59" s="10"/>
      <c r="FMH59" s="10"/>
      <c r="FMI59" s="10"/>
      <c r="FMJ59" s="10"/>
      <c r="FMK59" s="10"/>
      <c r="FML59" s="10"/>
      <c r="FMM59" s="10"/>
      <c r="FMN59" s="10"/>
      <c r="FMO59" s="10"/>
      <c r="FMP59" s="10"/>
      <c r="FMQ59" s="10"/>
      <c r="FMR59" s="10"/>
      <c r="FMS59" s="10"/>
      <c r="FMT59" s="10"/>
      <c r="FMU59" s="10"/>
      <c r="FMV59" s="10"/>
      <c r="FMW59" s="10"/>
      <c r="FMX59" s="10"/>
      <c r="FMY59" s="10"/>
      <c r="FMZ59" s="10"/>
      <c r="FNA59" s="10"/>
      <c r="FNB59" s="10"/>
      <c r="FNC59" s="10"/>
      <c r="FND59" s="10"/>
      <c r="FNE59" s="10"/>
      <c r="FNF59" s="10"/>
      <c r="FNG59" s="10"/>
      <c r="FNH59" s="10"/>
      <c r="FNI59" s="10"/>
      <c r="FNJ59" s="10"/>
      <c r="FNK59" s="10"/>
      <c r="FNL59" s="10"/>
      <c r="FNM59" s="10"/>
      <c r="FNN59" s="10"/>
      <c r="FNO59" s="10"/>
      <c r="FNP59" s="10"/>
      <c r="FNQ59" s="10"/>
      <c r="FNR59" s="10"/>
      <c r="FNS59" s="10"/>
      <c r="FNT59" s="10"/>
      <c r="FNU59" s="10"/>
      <c r="FNV59" s="10"/>
      <c r="FNW59" s="10"/>
      <c r="FNX59" s="10"/>
      <c r="FNY59" s="10"/>
      <c r="FNZ59" s="10"/>
      <c r="FOA59" s="10"/>
      <c r="FOB59" s="10"/>
      <c r="FOC59" s="10"/>
      <c r="FOD59" s="10"/>
      <c r="FOE59" s="10"/>
      <c r="FOF59" s="10"/>
      <c r="FOG59" s="10"/>
      <c r="FOH59" s="10"/>
      <c r="FOI59" s="10"/>
      <c r="FOJ59" s="10"/>
      <c r="FOK59" s="10"/>
      <c r="FOL59" s="10"/>
      <c r="FOM59" s="10"/>
      <c r="FON59" s="10"/>
      <c r="FOO59" s="10"/>
      <c r="FOP59" s="10"/>
      <c r="FOQ59" s="10"/>
      <c r="FOR59" s="10"/>
      <c r="FOS59" s="10"/>
      <c r="FOT59" s="10"/>
      <c r="FOU59" s="10"/>
      <c r="FOV59" s="10"/>
      <c r="FOW59" s="10"/>
      <c r="FOX59" s="10"/>
      <c r="FOY59" s="10"/>
      <c r="FOZ59" s="10"/>
      <c r="FPA59" s="10"/>
      <c r="FPB59" s="10"/>
      <c r="FPC59" s="10"/>
      <c r="FPD59" s="10"/>
      <c r="FPE59" s="10"/>
      <c r="FPF59" s="10"/>
      <c r="FPG59" s="10"/>
      <c r="FPH59" s="10"/>
      <c r="FPI59" s="10"/>
      <c r="FPJ59" s="10"/>
      <c r="FPK59" s="10"/>
      <c r="FPL59" s="10"/>
      <c r="FPM59" s="10"/>
      <c r="FPN59" s="10"/>
      <c r="FPO59" s="10"/>
      <c r="FPP59" s="10"/>
      <c r="FPQ59" s="10"/>
      <c r="FPR59" s="10"/>
      <c r="FPS59" s="10"/>
      <c r="FPT59" s="10"/>
      <c r="FPU59" s="10"/>
      <c r="FPV59" s="10"/>
      <c r="FPW59" s="10"/>
      <c r="FPX59" s="10"/>
      <c r="FPY59" s="10"/>
      <c r="FPZ59" s="10"/>
      <c r="FQA59" s="10"/>
      <c r="FQB59" s="10"/>
      <c r="FQC59" s="10"/>
      <c r="FQD59" s="10"/>
      <c r="FQE59" s="10"/>
      <c r="FQF59" s="10"/>
      <c r="FQG59" s="10"/>
      <c r="FQH59" s="10"/>
      <c r="FQI59" s="10"/>
      <c r="FQJ59" s="10"/>
      <c r="FQK59" s="10"/>
      <c r="FQL59" s="10"/>
      <c r="FQM59" s="10"/>
      <c r="FQN59" s="10"/>
      <c r="FQO59" s="10"/>
      <c r="FQP59" s="10"/>
      <c r="FQQ59" s="10"/>
      <c r="FQR59" s="10"/>
      <c r="FQS59" s="10"/>
      <c r="FQT59" s="10"/>
      <c r="FQU59" s="10"/>
      <c r="FQV59" s="10"/>
      <c r="FQW59" s="10"/>
      <c r="FQX59" s="10"/>
      <c r="FQY59" s="10"/>
      <c r="FQZ59" s="10"/>
      <c r="FRA59" s="10"/>
      <c r="FRB59" s="10"/>
      <c r="FRC59" s="10"/>
      <c r="FRD59" s="10"/>
      <c r="FRE59" s="10"/>
      <c r="FRF59" s="10"/>
      <c r="FRG59" s="10"/>
      <c r="FRH59" s="10"/>
      <c r="FRI59" s="10"/>
      <c r="FRJ59" s="10"/>
      <c r="FRK59" s="10"/>
      <c r="FRL59" s="10"/>
      <c r="FRM59" s="10"/>
      <c r="FRN59" s="10"/>
      <c r="FRO59" s="10"/>
      <c r="FRP59" s="10"/>
      <c r="FRQ59" s="10"/>
      <c r="FRR59" s="10"/>
      <c r="FRS59" s="10"/>
      <c r="FRT59" s="10"/>
      <c r="FRU59" s="10"/>
      <c r="FRV59" s="10"/>
      <c r="FRW59" s="10"/>
      <c r="FRX59" s="10"/>
      <c r="FRY59" s="10"/>
      <c r="FRZ59" s="10"/>
      <c r="FSA59" s="10"/>
      <c r="FSB59" s="10"/>
      <c r="FSC59" s="10"/>
      <c r="FSD59" s="10"/>
      <c r="FSE59" s="10"/>
      <c r="FSF59" s="10"/>
      <c r="FSG59" s="10"/>
      <c r="FSH59" s="10"/>
      <c r="FSI59" s="10"/>
      <c r="FSJ59" s="10"/>
      <c r="FSK59" s="10"/>
      <c r="FSL59" s="10"/>
      <c r="FSM59" s="10"/>
      <c r="FSN59" s="10"/>
      <c r="FSO59" s="10"/>
      <c r="FSP59" s="10"/>
      <c r="FSQ59" s="10"/>
      <c r="FSR59" s="10"/>
      <c r="FSS59" s="10"/>
      <c r="FST59" s="10"/>
      <c r="FSU59" s="10"/>
      <c r="FSV59" s="10"/>
      <c r="FSW59" s="10"/>
      <c r="FSX59" s="10"/>
      <c r="FSY59" s="10"/>
      <c r="FSZ59" s="10"/>
      <c r="FTA59" s="10"/>
      <c r="FTB59" s="10"/>
      <c r="FTC59" s="10"/>
      <c r="FTD59" s="10"/>
      <c r="FTE59" s="10"/>
      <c r="FTF59" s="10"/>
      <c r="FTG59" s="10"/>
      <c r="FTH59" s="10"/>
      <c r="FTI59" s="10"/>
      <c r="FTJ59" s="10"/>
      <c r="FTK59" s="10"/>
      <c r="FTL59" s="10"/>
      <c r="FTM59" s="10"/>
      <c r="FTN59" s="10"/>
      <c r="FTO59" s="10"/>
      <c r="FTP59" s="10"/>
      <c r="FTQ59" s="10"/>
      <c r="FTR59" s="10"/>
      <c r="FTS59" s="10"/>
      <c r="FTT59" s="10"/>
      <c r="FTU59" s="10"/>
      <c r="FTV59" s="10"/>
      <c r="FTW59" s="10"/>
      <c r="FTX59" s="10"/>
      <c r="FTY59" s="10"/>
      <c r="FTZ59" s="10"/>
      <c r="FUA59" s="10"/>
      <c r="FUB59" s="10"/>
      <c r="FUC59" s="10"/>
      <c r="FUD59" s="10"/>
      <c r="FUE59" s="10"/>
      <c r="FUF59" s="10"/>
      <c r="FUG59" s="10"/>
      <c r="FUH59" s="10"/>
      <c r="FUI59" s="10"/>
      <c r="FUJ59" s="10"/>
      <c r="FUK59" s="10"/>
      <c r="FUL59" s="10"/>
      <c r="FUM59" s="10"/>
      <c r="FUN59" s="10"/>
      <c r="FUO59" s="10"/>
      <c r="FUP59" s="10"/>
      <c r="FUQ59" s="10"/>
      <c r="FUR59" s="10"/>
      <c r="FUS59" s="10"/>
      <c r="FUT59" s="10"/>
      <c r="FUU59" s="10"/>
      <c r="FUV59" s="10"/>
      <c r="FUW59" s="10"/>
      <c r="FUX59" s="10"/>
      <c r="FUY59" s="10"/>
      <c r="FUZ59" s="10"/>
      <c r="FVA59" s="10"/>
      <c r="FVB59" s="10"/>
      <c r="FVC59" s="10"/>
      <c r="FVD59" s="10"/>
      <c r="FVE59" s="10"/>
      <c r="FVF59" s="10"/>
      <c r="FVG59" s="10"/>
      <c r="FVH59" s="10"/>
      <c r="FVI59" s="10"/>
      <c r="FVJ59" s="10"/>
      <c r="FVK59" s="10"/>
      <c r="FVL59" s="10"/>
      <c r="FVM59" s="10"/>
      <c r="FVN59" s="10"/>
      <c r="FVO59" s="10"/>
      <c r="FVP59" s="10"/>
      <c r="FVQ59" s="10"/>
      <c r="FVR59" s="10"/>
      <c r="FVS59" s="10"/>
      <c r="FVT59" s="10"/>
      <c r="FVU59" s="10"/>
      <c r="FVV59" s="10"/>
      <c r="FVW59" s="10"/>
      <c r="FVX59" s="10"/>
      <c r="FVY59" s="10"/>
      <c r="FVZ59" s="10"/>
      <c r="FWA59" s="10"/>
      <c r="FWB59" s="10"/>
      <c r="FWC59" s="10"/>
      <c r="FWD59" s="10"/>
      <c r="FWE59" s="10"/>
      <c r="FWF59" s="10"/>
      <c r="FWG59" s="10"/>
      <c r="FWH59" s="10"/>
      <c r="FWI59" s="10"/>
      <c r="FWJ59" s="10"/>
      <c r="FWK59" s="10"/>
      <c r="FWL59" s="10"/>
      <c r="FWM59" s="10"/>
      <c r="FWN59" s="10"/>
      <c r="FWO59" s="10"/>
      <c r="FWP59" s="10"/>
      <c r="FWQ59" s="10"/>
      <c r="FWR59" s="10"/>
      <c r="FWS59" s="10"/>
      <c r="FWT59" s="10"/>
      <c r="FWU59" s="10"/>
      <c r="FWV59" s="10"/>
      <c r="FWW59" s="10"/>
      <c r="FWX59" s="10"/>
      <c r="FWY59" s="10"/>
      <c r="FWZ59" s="10"/>
      <c r="FXA59" s="10"/>
      <c r="FXB59" s="10"/>
      <c r="FXC59" s="10"/>
      <c r="FXD59" s="10"/>
      <c r="FXE59" s="10"/>
      <c r="FXF59" s="10"/>
      <c r="FXG59" s="10"/>
      <c r="FXH59" s="10"/>
      <c r="FXI59" s="10"/>
      <c r="FXJ59" s="10"/>
      <c r="FXK59" s="10"/>
      <c r="FXL59" s="10"/>
      <c r="FXM59" s="10"/>
      <c r="FXN59" s="10"/>
      <c r="FXO59" s="10"/>
      <c r="FXP59" s="10"/>
      <c r="FXQ59" s="10"/>
      <c r="FXR59" s="10"/>
      <c r="FXS59" s="10"/>
      <c r="FXT59" s="10"/>
      <c r="FXU59" s="10"/>
      <c r="FXV59" s="10"/>
      <c r="FXW59" s="10"/>
      <c r="FXX59" s="10"/>
      <c r="FXY59" s="10"/>
      <c r="FXZ59" s="10"/>
      <c r="FYA59" s="10"/>
      <c r="FYB59" s="10"/>
      <c r="FYC59" s="10"/>
      <c r="FYD59" s="10"/>
      <c r="FYE59" s="10"/>
      <c r="FYF59" s="10"/>
      <c r="FYG59" s="10"/>
      <c r="FYH59" s="10"/>
      <c r="FYI59" s="10"/>
      <c r="FYJ59" s="10"/>
      <c r="FYK59" s="10"/>
      <c r="FYL59" s="10"/>
      <c r="FYM59" s="10"/>
      <c r="FYN59" s="10"/>
      <c r="FYO59" s="10"/>
      <c r="FYP59" s="10"/>
      <c r="FYQ59" s="10"/>
      <c r="FYR59" s="10"/>
      <c r="FYS59" s="10"/>
      <c r="FYT59" s="10"/>
      <c r="FYU59" s="10"/>
      <c r="FYV59" s="10"/>
      <c r="FYW59" s="10"/>
      <c r="FYX59" s="10"/>
      <c r="FYY59" s="10"/>
      <c r="FYZ59" s="10"/>
      <c r="FZA59" s="10"/>
      <c r="FZB59" s="10"/>
      <c r="FZC59" s="10"/>
      <c r="FZD59" s="10"/>
      <c r="FZE59" s="10"/>
      <c r="FZF59" s="10"/>
      <c r="FZG59" s="10"/>
      <c r="FZH59" s="10"/>
      <c r="FZI59" s="10"/>
      <c r="FZJ59" s="10"/>
      <c r="FZK59" s="10"/>
      <c r="FZL59" s="10"/>
      <c r="FZM59" s="10"/>
      <c r="FZN59" s="10"/>
      <c r="FZO59" s="10"/>
      <c r="FZP59" s="10"/>
      <c r="FZQ59" s="10"/>
      <c r="FZR59" s="10"/>
      <c r="FZS59" s="10"/>
      <c r="FZT59" s="10"/>
      <c r="FZU59" s="10"/>
      <c r="FZV59" s="10"/>
      <c r="FZW59" s="10"/>
      <c r="FZX59" s="10"/>
      <c r="FZY59" s="10"/>
      <c r="FZZ59" s="10"/>
      <c r="GAA59" s="10"/>
      <c r="GAB59" s="10"/>
      <c r="GAC59" s="10"/>
      <c r="GAD59" s="10"/>
      <c r="GAE59" s="10"/>
      <c r="GAF59" s="10"/>
      <c r="GAG59" s="10"/>
      <c r="GAH59" s="10"/>
      <c r="GAI59" s="10"/>
      <c r="GAJ59" s="10"/>
      <c r="GAK59" s="10"/>
      <c r="GAL59" s="10"/>
      <c r="GAM59" s="10"/>
      <c r="GAN59" s="10"/>
      <c r="GAO59" s="10"/>
      <c r="GAP59" s="10"/>
      <c r="GAQ59" s="10"/>
      <c r="GAR59" s="10"/>
      <c r="GAS59" s="10"/>
      <c r="GAT59" s="10"/>
      <c r="GAU59" s="10"/>
      <c r="GAV59" s="10"/>
      <c r="GAW59" s="10"/>
      <c r="GAX59" s="10"/>
      <c r="GAY59" s="10"/>
      <c r="GAZ59" s="10"/>
      <c r="GBA59" s="10"/>
      <c r="GBB59" s="10"/>
      <c r="GBC59" s="10"/>
      <c r="GBD59" s="10"/>
      <c r="GBE59" s="10"/>
      <c r="GBF59" s="10"/>
      <c r="GBG59" s="10"/>
      <c r="GBH59" s="10"/>
      <c r="GBI59" s="10"/>
      <c r="GBJ59" s="10"/>
      <c r="GBK59" s="10"/>
      <c r="GBL59" s="10"/>
      <c r="GBM59" s="10"/>
      <c r="GBN59" s="10"/>
      <c r="GBO59" s="10"/>
      <c r="GBP59" s="10"/>
      <c r="GBQ59" s="10"/>
      <c r="GBR59" s="10"/>
      <c r="GBS59" s="10"/>
      <c r="GBT59" s="10"/>
      <c r="GBU59" s="10"/>
      <c r="GBV59" s="10"/>
      <c r="GBW59" s="10"/>
      <c r="GBX59" s="10"/>
      <c r="GBY59" s="10"/>
      <c r="GBZ59" s="10"/>
      <c r="GCA59" s="10"/>
      <c r="GCB59" s="10"/>
      <c r="GCC59" s="10"/>
      <c r="GCD59" s="10"/>
      <c r="GCE59" s="10"/>
      <c r="GCF59" s="10"/>
      <c r="GCG59" s="10"/>
      <c r="GCH59" s="10"/>
      <c r="GCI59" s="10"/>
      <c r="GCJ59" s="10"/>
      <c r="GCK59" s="10"/>
      <c r="GCL59" s="10"/>
      <c r="GCM59" s="10"/>
      <c r="GCN59" s="10"/>
      <c r="GCO59" s="10"/>
      <c r="GCP59" s="10"/>
      <c r="GCQ59" s="10"/>
      <c r="GCR59" s="10"/>
      <c r="GCS59" s="10"/>
      <c r="GCT59" s="10"/>
      <c r="GCU59" s="10"/>
      <c r="GCV59" s="10"/>
      <c r="GCW59" s="10"/>
      <c r="GCX59" s="10"/>
      <c r="GCY59" s="10"/>
      <c r="GCZ59" s="10"/>
      <c r="GDA59" s="10"/>
      <c r="GDB59" s="10"/>
      <c r="GDC59" s="10"/>
      <c r="GDD59" s="10"/>
      <c r="GDE59" s="10"/>
      <c r="GDF59" s="10"/>
      <c r="GDG59" s="10"/>
      <c r="GDH59" s="10"/>
      <c r="GDI59" s="10"/>
      <c r="GDJ59" s="10"/>
      <c r="GDK59" s="10"/>
      <c r="GDL59" s="10"/>
      <c r="GDM59" s="10"/>
      <c r="GDN59" s="10"/>
      <c r="GDO59" s="10"/>
      <c r="GDP59" s="10"/>
      <c r="GDQ59" s="10"/>
      <c r="GDR59" s="10"/>
      <c r="GDS59" s="10"/>
      <c r="GDT59" s="10"/>
      <c r="GDU59" s="10"/>
      <c r="GDV59" s="10"/>
      <c r="GDW59" s="10"/>
      <c r="GDX59" s="10"/>
      <c r="GDY59" s="10"/>
      <c r="GDZ59" s="10"/>
      <c r="GEA59" s="10"/>
      <c r="GEB59" s="10"/>
      <c r="GEC59" s="10"/>
      <c r="GED59" s="10"/>
      <c r="GEE59" s="10"/>
      <c r="GEF59" s="10"/>
      <c r="GEG59" s="10"/>
      <c r="GEH59" s="10"/>
      <c r="GEI59" s="10"/>
      <c r="GEJ59" s="10"/>
      <c r="GEK59" s="10"/>
      <c r="GEL59" s="10"/>
      <c r="GEM59" s="10"/>
      <c r="GEN59" s="10"/>
      <c r="GEO59" s="10"/>
      <c r="GEP59" s="10"/>
      <c r="GEQ59" s="10"/>
      <c r="GER59" s="10"/>
      <c r="GES59" s="10"/>
      <c r="GET59" s="10"/>
      <c r="GEU59" s="10"/>
      <c r="GEV59" s="10"/>
      <c r="GEW59" s="10"/>
      <c r="GEX59" s="10"/>
      <c r="GEY59" s="10"/>
      <c r="GEZ59" s="10"/>
      <c r="GFA59" s="10"/>
      <c r="GFB59" s="10"/>
      <c r="GFC59" s="10"/>
      <c r="GFD59" s="10"/>
      <c r="GFE59" s="10"/>
      <c r="GFF59" s="10"/>
      <c r="GFG59" s="10"/>
      <c r="GFH59" s="10"/>
      <c r="GFI59" s="10"/>
      <c r="GFJ59" s="10"/>
      <c r="GFK59" s="10"/>
      <c r="GFL59" s="10"/>
      <c r="GFM59" s="10"/>
      <c r="GFN59" s="10"/>
      <c r="GFO59" s="10"/>
      <c r="GFP59" s="10"/>
      <c r="GFQ59" s="10"/>
      <c r="GFR59" s="10"/>
      <c r="GFS59" s="10"/>
      <c r="GFT59" s="10"/>
      <c r="GFU59" s="10"/>
      <c r="GFV59" s="10"/>
      <c r="GFW59" s="10"/>
      <c r="GFX59" s="10"/>
      <c r="GFY59" s="10"/>
      <c r="GFZ59" s="10"/>
      <c r="GGA59" s="10"/>
      <c r="GGB59" s="10"/>
      <c r="GGC59" s="10"/>
      <c r="GGD59" s="10"/>
      <c r="GGE59" s="10"/>
      <c r="GGF59" s="10"/>
      <c r="GGG59" s="10"/>
      <c r="GGH59" s="10"/>
      <c r="GGI59" s="10"/>
      <c r="GGJ59" s="10"/>
      <c r="GGK59" s="10"/>
      <c r="GGL59" s="10"/>
      <c r="GGM59" s="10"/>
      <c r="GGN59" s="10"/>
      <c r="GGO59" s="10"/>
      <c r="GGP59" s="10"/>
      <c r="GGQ59" s="10"/>
      <c r="GGR59" s="10"/>
      <c r="GGS59" s="10"/>
      <c r="GGT59" s="10"/>
      <c r="GGU59" s="10"/>
      <c r="GGV59" s="10"/>
      <c r="GGW59" s="10"/>
      <c r="GGX59" s="10"/>
      <c r="GGY59" s="10"/>
      <c r="GGZ59" s="10"/>
      <c r="GHA59" s="10"/>
      <c r="GHB59" s="10"/>
      <c r="GHC59" s="10"/>
      <c r="GHD59" s="10"/>
      <c r="GHE59" s="10"/>
      <c r="GHF59" s="10"/>
      <c r="GHG59" s="10"/>
      <c r="GHH59" s="10"/>
      <c r="GHI59" s="10"/>
      <c r="GHJ59" s="10"/>
      <c r="GHK59" s="10"/>
      <c r="GHL59" s="10"/>
      <c r="GHM59" s="10"/>
      <c r="GHN59" s="10"/>
      <c r="GHO59" s="10"/>
      <c r="GHP59" s="10"/>
      <c r="GHQ59" s="10"/>
      <c r="GHR59" s="10"/>
      <c r="GHS59" s="10"/>
      <c r="GHT59" s="10"/>
      <c r="GHU59" s="10"/>
      <c r="GHV59" s="10"/>
      <c r="GHW59" s="10"/>
      <c r="GHX59" s="10"/>
      <c r="GHY59" s="10"/>
      <c r="GHZ59" s="10"/>
      <c r="GIA59" s="10"/>
      <c r="GIB59" s="10"/>
      <c r="GIC59" s="10"/>
      <c r="GID59" s="10"/>
      <c r="GIE59" s="10"/>
      <c r="GIF59" s="10"/>
      <c r="GIG59" s="10"/>
      <c r="GIH59" s="10"/>
      <c r="GII59" s="10"/>
      <c r="GIJ59" s="10"/>
      <c r="GIK59" s="10"/>
      <c r="GIL59" s="10"/>
      <c r="GIM59" s="10"/>
      <c r="GIN59" s="10"/>
      <c r="GIO59" s="10"/>
      <c r="GIP59" s="10"/>
      <c r="GIQ59" s="10"/>
      <c r="GIR59" s="10"/>
      <c r="GIS59" s="10"/>
      <c r="GIT59" s="10"/>
      <c r="GIU59" s="10"/>
      <c r="GIV59" s="10"/>
      <c r="GIW59" s="10"/>
      <c r="GIX59" s="10"/>
      <c r="GIY59" s="10"/>
      <c r="GIZ59" s="10"/>
      <c r="GJA59" s="10"/>
      <c r="GJB59" s="10"/>
      <c r="GJC59" s="10"/>
      <c r="GJD59" s="10"/>
      <c r="GJE59" s="10"/>
      <c r="GJF59" s="10"/>
      <c r="GJG59" s="10"/>
      <c r="GJH59" s="10"/>
      <c r="GJI59" s="10"/>
      <c r="GJJ59" s="10"/>
      <c r="GJK59" s="10"/>
      <c r="GJL59" s="10"/>
      <c r="GJM59" s="10"/>
      <c r="GJN59" s="10"/>
      <c r="GJO59" s="10"/>
      <c r="GJP59" s="10"/>
      <c r="GJQ59" s="10"/>
      <c r="GJR59" s="10"/>
      <c r="GJS59" s="10"/>
      <c r="GJT59" s="10"/>
      <c r="GJU59" s="10"/>
      <c r="GJV59" s="10"/>
      <c r="GJW59" s="10"/>
      <c r="GJX59" s="10"/>
      <c r="GJY59" s="10"/>
      <c r="GJZ59" s="10"/>
      <c r="GKA59" s="10"/>
      <c r="GKB59" s="10"/>
      <c r="GKC59" s="10"/>
      <c r="GKD59" s="10"/>
      <c r="GKE59" s="10"/>
      <c r="GKF59" s="10"/>
      <c r="GKG59" s="10"/>
      <c r="GKH59" s="10"/>
      <c r="GKI59" s="10"/>
      <c r="GKJ59" s="10"/>
      <c r="GKK59" s="10"/>
      <c r="GKL59" s="10"/>
      <c r="GKM59" s="10"/>
      <c r="GKN59" s="10"/>
      <c r="GKO59" s="10"/>
      <c r="GKP59" s="10"/>
      <c r="GKQ59" s="10"/>
      <c r="GKR59" s="10"/>
      <c r="GKS59" s="10"/>
      <c r="GKT59" s="10"/>
      <c r="GKU59" s="10"/>
      <c r="GKV59" s="10"/>
      <c r="GKW59" s="10"/>
      <c r="GKX59" s="10"/>
      <c r="GKY59" s="10"/>
      <c r="GKZ59" s="10"/>
      <c r="GLA59" s="10"/>
      <c r="GLB59" s="10"/>
      <c r="GLC59" s="10"/>
      <c r="GLD59" s="10"/>
      <c r="GLE59" s="10"/>
      <c r="GLF59" s="10"/>
      <c r="GLG59" s="10"/>
      <c r="GLH59" s="10"/>
      <c r="GLI59" s="10"/>
      <c r="GLJ59" s="10"/>
      <c r="GLK59" s="10"/>
      <c r="GLL59" s="10"/>
      <c r="GLM59" s="10"/>
      <c r="GLN59" s="10"/>
      <c r="GLO59" s="10"/>
      <c r="GLP59" s="10"/>
      <c r="GLQ59" s="10"/>
      <c r="GLR59" s="10"/>
      <c r="GLS59" s="10"/>
      <c r="GLT59" s="10"/>
      <c r="GLU59" s="10"/>
      <c r="GLV59" s="10"/>
      <c r="GLW59" s="10"/>
      <c r="GLX59" s="10"/>
      <c r="GLY59" s="10"/>
      <c r="GLZ59" s="10"/>
      <c r="GMA59" s="10"/>
      <c r="GMB59" s="10"/>
      <c r="GMC59" s="10"/>
      <c r="GMD59" s="10"/>
      <c r="GME59" s="10"/>
      <c r="GMF59" s="10"/>
      <c r="GMG59" s="10"/>
      <c r="GMH59" s="10"/>
      <c r="GMI59" s="10"/>
      <c r="GMJ59" s="10"/>
      <c r="GMK59" s="10"/>
      <c r="GML59" s="10"/>
      <c r="GMM59" s="10"/>
      <c r="GMN59" s="10"/>
      <c r="GMO59" s="10"/>
      <c r="GMP59" s="10"/>
      <c r="GMQ59" s="10"/>
      <c r="GMR59" s="10"/>
      <c r="GMS59" s="10"/>
      <c r="GMT59" s="10"/>
      <c r="GMU59" s="10"/>
      <c r="GMV59" s="10"/>
      <c r="GMW59" s="10"/>
      <c r="GMX59" s="10"/>
      <c r="GMY59" s="10"/>
      <c r="GMZ59" s="10"/>
      <c r="GNA59" s="10"/>
      <c r="GNB59" s="10"/>
      <c r="GNC59" s="10"/>
      <c r="GND59" s="10"/>
      <c r="GNE59" s="10"/>
      <c r="GNF59" s="10"/>
      <c r="GNG59" s="10"/>
      <c r="GNH59" s="10"/>
      <c r="GNI59" s="10"/>
      <c r="GNJ59" s="10"/>
      <c r="GNK59" s="10"/>
      <c r="GNL59" s="10"/>
      <c r="GNM59" s="10"/>
      <c r="GNN59" s="10"/>
      <c r="GNO59" s="10"/>
      <c r="GNP59" s="10"/>
      <c r="GNQ59" s="10"/>
      <c r="GNR59" s="10"/>
      <c r="GNS59" s="10"/>
      <c r="GNT59" s="10"/>
      <c r="GNU59" s="10"/>
      <c r="GNV59" s="10"/>
      <c r="GNW59" s="10"/>
      <c r="GNX59" s="10"/>
      <c r="GNY59" s="10"/>
      <c r="GNZ59" s="10"/>
      <c r="GOA59" s="10"/>
      <c r="GOB59" s="10"/>
      <c r="GOC59" s="10"/>
      <c r="GOD59" s="10"/>
      <c r="GOE59" s="10"/>
      <c r="GOF59" s="10"/>
      <c r="GOG59" s="10"/>
      <c r="GOH59" s="10"/>
      <c r="GOI59" s="10"/>
      <c r="GOJ59" s="10"/>
      <c r="GOK59" s="10"/>
      <c r="GOL59" s="10"/>
      <c r="GOM59" s="10"/>
      <c r="GON59" s="10"/>
      <c r="GOO59" s="10"/>
      <c r="GOP59" s="10"/>
      <c r="GOQ59" s="10"/>
      <c r="GOR59" s="10"/>
      <c r="GOS59" s="10"/>
      <c r="GOT59" s="10"/>
      <c r="GOU59" s="10"/>
      <c r="GOV59" s="10"/>
      <c r="GOW59" s="10"/>
      <c r="GOX59" s="10"/>
      <c r="GOY59" s="10"/>
      <c r="GOZ59" s="10"/>
      <c r="GPA59" s="10"/>
      <c r="GPB59" s="10"/>
      <c r="GPC59" s="10"/>
      <c r="GPD59" s="10"/>
      <c r="GPE59" s="10"/>
      <c r="GPF59" s="10"/>
      <c r="GPG59" s="10"/>
      <c r="GPH59" s="10"/>
      <c r="GPI59" s="10"/>
      <c r="GPJ59" s="10"/>
      <c r="GPK59" s="10"/>
      <c r="GPL59" s="10"/>
      <c r="GPM59" s="10"/>
      <c r="GPN59" s="10"/>
      <c r="GPO59" s="10"/>
      <c r="GPP59" s="10"/>
      <c r="GPQ59" s="10"/>
      <c r="GPR59" s="10"/>
      <c r="GPS59" s="10"/>
      <c r="GPT59" s="10"/>
      <c r="GPU59" s="10"/>
      <c r="GPV59" s="10"/>
      <c r="GPW59" s="10"/>
      <c r="GPX59" s="10"/>
      <c r="GPY59" s="10"/>
      <c r="GPZ59" s="10"/>
      <c r="GQA59" s="10"/>
      <c r="GQB59" s="10"/>
      <c r="GQC59" s="10"/>
      <c r="GQD59" s="10"/>
      <c r="GQE59" s="10"/>
      <c r="GQF59" s="10"/>
      <c r="GQG59" s="10"/>
      <c r="GQH59" s="10"/>
      <c r="GQI59" s="10"/>
      <c r="GQJ59" s="10"/>
      <c r="GQK59" s="10"/>
      <c r="GQL59" s="10"/>
      <c r="GQM59" s="10"/>
      <c r="GQN59" s="10"/>
      <c r="GQO59" s="10"/>
      <c r="GQP59" s="10"/>
      <c r="GQQ59" s="10"/>
      <c r="GQR59" s="10"/>
      <c r="GQS59" s="10"/>
      <c r="GQT59" s="10"/>
      <c r="GQU59" s="10"/>
      <c r="GQV59" s="10"/>
      <c r="GQW59" s="10"/>
      <c r="GQX59" s="10"/>
      <c r="GQY59" s="10"/>
      <c r="GQZ59" s="10"/>
      <c r="GRA59" s="10"/>
      <c r="GRB59" s="10"/>
      <c r="GRC59" s="10"/>
      <c r="GRD59" s="10"/>
      <c r="GRE59" s="10"/>
      <c r="GRF59" s="10"/>
      <c r="GRG59" s="10"/>
      <c r="GRH59" s="10"/>
      <c r="GRI59" s="10"/>
      <c r="GRJ59" s="10"/>
      <c r="GRK59" s="10"/>
      <c r="GRL59" s="10"/>
      <c r="GRM59" s="10"/>
      <c r="GRN59" s="10"/>
      <c r="GRO59" s="10"/>
      <c r="GRP59" s="10"/>
      <c r="GRQ59" s="10"/>
      <c r="GRR59" s="10"/>
      <c r="GRS59" s="10"/>
      <c r="GRT59" s="10"/>
      <c r="GRU59" s="10"/>
      <c r="GRV59" s="10"/>
      <c r="GRW59" s="10"/>
      <c r="GRX59" s="10"/>
      <c r="GRY59" s="10"/>
      <c r="GRZ59" s="10"/>
      <c r="GSA59" s="10"/>
      <c r="GSB59" s="10"/>
      <c r="GSC59" s="10"/>
      <c r="GSD59" s="10"/>
      <c r="GSE59" s="10"/>
      <c r="GSF59" s="10"/>
      <c r="GSG59" s="10"/>
      <c r="GSH59" s="10"/>
      <c r="GSI59" s="10"/>
      <c r="GSJ59" s="10"/>
      <c r="GSK59" s="10"/>
      <c r="GSL59" s="10"/>
      <c r="GSM59" s="10"/>
      <c r="GSN59" s="10"/>
      <c r="GSO59" s="10"/>
      <c r="GSP59" s="10"/>
      <c r="GSQ59" s="10"/>
      <c r="GSR59" s="10"/>
      <c r="GSS59" s="10"/>
      <c r="GST59" s="10"/>
      <c r="GSU59" s="10"/>
      <c r="GSV59" s="10"/>
      <c r="GSW59" s="10"/>
      <c r="GSX59" s="10"/>
      <c r="GSY59" s="10"/>
      <c r="GSZ59" s="10"/>
      <c r="GTA59" s="10"/>
      <c r="GTB59" s="10"/>
      <c r="GTC59" s="10"/>
      <c r="GTD59" s="10"/>
      <c r="GTE59" s="10"/>
      <c r="GTF59" s="10"/>
      <c r="GTG59" s="10"/>
      <c r="GTH59" s="10"/>
      <c r="GTI59" s="10"/>
      <c r="GTJ59" s="10"/>
      <c r="GTK59" s="10"/>
      <c r="GTL59" s="10"/>
      <c r="GTM59" s="10"/>
      <c r="GTN59" s="10"/>
      <c r="GTO59" s="10"/>
      <c r="GTP59" s="10"/>
      <c r="GTQ59" s="10"/>
      <c r="GTR59" s="10"/>
      <c r="GTS59" s="10"/>
      <c r="GTT59" s="10"/>
      <c r="GTU59" s="10"/>
      <c r="GTV59" s="10"/>
      <c r="GTW59" s="10"/>
      <c r="GTX59" s="10"/>
      <c r="GTY59" s="10"/>
      <c r="GTZ59" s="10"/>
      <c r="GUA59" s="10"/>
      <c r="GUB59" s="10"/>
      <c r="GUC59" s="10"/>
      <c r="GUD59" s="10"/>
      <c r="GUE59" s="10"/>
      <c r="GUF59" s="10"/>
      <c r="GUG59" s="10"/>
      <c r="GUH59" s="10"/>
      <c r="GUI59" s="10"/>
      <c r="GUJ59" s="10"/>
      <c r="GUK59" s="10"/>
      <c r="GUL59" s="10"/>
      <c r="GUM59" s="10"/>
      <c r="GUN59" s="10"/>
      <c r="GUO59" s="10"/>
      <c r="GUP59" s="10"/>
      <c r="GUQ59" s="10"/>
      <c r="GUR59" s="10"/>
      <c r="GUS59" s="10"/>
      <c r="GUT59" s="10"/>
      <c r="GUU59" s="10"/>
      <c r="GUV59" s="10"/>
      <c r="GUW59" s="10"/>
      <c r="GUX59" s="10"/>
      <c r="GUY59" s="10"/>
      <c r="GUZ59" s="10"/>
      <c r="GVA59" s="10"/>
      <c r="GVB59" s="10"/>
      <c r="GVC59" s="10"/>
      <c r="GVD59" s="10"/>
      <c r="GVE59" s="10"/>
      <c r="GVF59" s="10"/>
      <c r="GVG59" s="10"/>
      <c r="GVH59" s="10"/>
      <c r="GVI59" s="10"/>
      <c r="GVJ59" s="10"/>
      <c r="GVK59" s="10"/>
      <c r="GVL59" s="10"/>
      <c r="GVM59" s="10"/>
      <c r="GVN59" s="10"/>
      <c r="GVO59" s="10"/>
      <c r="GVP59" s="10"/>
      <c r="GVQ59" s="10"/>
      <c r="GVR59" s="10"/>
      <c r="GVS59" s="10"/>
      <c r="GVT59" s="10"/>
      <c r="GVU59" s="10"/>
      <c r="GVV59" s="10"/>
      <c r="GVW59" s="10"/>
      <c r="GVX59" s="10"/>
      <c r="GVY59" s="10"/>
      <c r="GVZ59" s="10"/>
      <c r="GWA59" s="10"/>
      <c r="GWB59" s="10"/>
      <c r="GWC59" s="10"/>
      <c r="GWD59" s="10"/>
      <c r="GWE59" s="10"/>
      <c r="GWF59" s="10"/>
      <c r="GWG59" s="10"/>
      <c r="GWH59" s="10"/>
      <c r="GWI59" s="10"/>
      <c r="GWJ59" s="10"/>
      <c r="GWK59" s="10"/>
      <c r="GWL59" s="10"/>
      <c r="GWM59" s="10"/>
      <c r="GWN59" s="10"/>
      <c r="GWO59" s="10"/>
      <c r="GWP59" s="10"/>
      <c r="GWQ59" s="10"/>
      <c r="GWR59" s="10"/>
      <c r="GWS59" s="10"/>
      <c r="GWT59" s="10"/>
      <c r="GWU59" s="10"/>
      <c r="GWV59" s="10"/>
      <c r="GWW59" s="10"/>
      <c r="GWX59" s="10"/>
      <c r="GWY59" s="10"/>
      <c r="GWZ59" s="10"/>
      <c r="GXA59" s="10"/>
      <c r="GXB59" s="10"/>
      <c r="GXC59" s="10"/>
      <c r="GXD59" s="10"/>
      <c r="GXE59" s="10"/>
      <c r="GXF59" s="10"/>
      <c r="GXG59" s="10"/>
      <c r="GXH59" s="10"/>
      <c r="GXI59" s="10"/>
      <c r="GXJ59" s="10"/>
      <c r="GXK59" s="10"/>
      <c r="GXL59" s="10"/>
      <c r="GXM59" s="10"/>
      <c r="GXN59" s="10"/>
      <c r="GXO59" s="10"/>
      <c r="GXP59" s="10"/>
      <c r="GXQ59" s="10"/>
      <c r="GXR59" s="10"/>
      <c r="GXS59" s="10"/>
      <c r="GXT59" s="10"/>
      <c r="GXU59" s="10"/>
      <c r="GXV59" s="10"/>
      <c r="GXW59" s="10"/>
      <c r="GXX59" s="10"/>
      <c r="GXY59" s="10"/>
      <c r="GXZ59" s="10"/>
      <c r="GYA59" s="10"/>
      <c r="GYB59" s="10"/>
      <c r="GYC59" s="10"/>
      <c r="GYD59" s="10"/>
      <c r="GYE59" s="10"/>
      <c r="GYF59" s="10"/>
      <c r="GYG59" s="10"/>
      <c r="GYH59" s="10"/>
      <c r="GYI59" s="10"/>
      <c r="GYJ59" s="10"/>
      <c r="GYK59" s="10"/>
      <c r="GYL59" s="10"/>
      <c r="GYM59" s="10"/>
      <c r="GYN59" s="10"/>
      <c r="GYO59" s="10"/>
      <c r="GYP59" s="10"/>
      <c r="GYQ59" s="10"/>
      <c r="GYR59" s="10"/>
      <c r="GYS59" s="10"/>
      <c r="GYT59" s="10"/>
      <c r="GYU59" s="10"/>
      <c r="GYV59" s="10"/>
      <c r="GYW59" s="10"/>
      <c r="GYX59" s="10"/>
      <c r="GYY59" s="10"/>
      <c r="GYZ59" s="10"/>
      <c r="GZA59" s="10"/>
      <c r="GZB59" s="10"/>
      <c r="GZC59" s="10"/>
      <c r="GZD59" s="10"/>
      <c r="GZE59" s="10"/>
      <c r="GZF59" s="10"/>
      <c r="GZG59" s="10"/>
      <c r="GZH59" s="10"/>
      <c r="GZI59" s="10"/>
      <c r="GZJ59" s="10"/>
      <c r="GZK59" s="10"/>
      <c r="GZL59" s="10"/>
      <c r="GZM59" s="10"/>
      <c r="GZN59" s="10"/>
      <c r="GZO59" s="10"/>
      <c r="GZP59" s="10"/>
      <c r="GZQ59" s="10"/>
      <c r="GZR59" s="10"/>
      <c r="GZS59" s="10"/>
      <c r="GZT59" s="10"/>
      <c r="GZU59" s="10"/>
      <c r="GZV59" s="10"/>
      <c r="GZW59" s="10"/>
      <c r="GZX59" s="10"/>
      <c r="GZY59" s="10"/>
      <c r="GZZ59" s="10"/>
      <c r="HAA59" s="10"/>
      <c r="HAB59" s="10"/>
      <c r="HAC59" s="10"/>
      <c r="HAD59" s="10"/>
      <c r="HAE59" s="10"/>
      <c r="HAF59" s="10"/>
      <c r="HAG59" s="10"/>
      <c r="HAH59" s="10"/>
      <c r="HAI59" s="10"/>
      <c r="HAJ59" s="10"/>
      <c r="HAK59" s="10"/>
      <c r="HAL59" s="10"/>
      <c r="HAM59" s="10"/>
      <c r="HAN59" s="10"/>
      <c r="HAO59" s="10"/>
      <c r="HAP59" s="10"/>
      <c r="HAQ59" s="10"/>
      <c r="HAR59" s="10"/>
      <c r="HAS59" s="10"/>
      <c r="HAT59" s="10"/>
      <c r="HAU59" s="10"/>
      <c r="HAV59" s="10"/>
      <c r="HAW59" s="10"/>
      <c r="HAX59" s="10"/>
      <c r="HAY59" s="10"/>
      <c r="HAZ59" s="10"/>
      <c r="HBA59" s="10"/>
      <c r="HBB59" s="10"/>
      <c r="HBC59" s="10"/>
      <c r="HBD59" s="10"/>
      <c r="HBE59" s="10"/>
      <c r="HBF59" s="10"/>
      <c r="HBG59" s="10"/>
      <c r="HBH59" s="10"/>
      <c r="HBI59" s="10"/>
      <c r="HBJ59" s="10"/>
      <c r="HBK59" s="10"/>
      <c r="HBL59" s="10"/>
      <c r="HBM59" s="10"/>
      <c r="HBN59" s="10"/>
      <c r="HBO59" s="10"/>
      <c r="HBP59" s="10"/>
      <c r="HBQ59" s="10"/>
      <c r="HBR59" s="10"/>
      <c r="HBS59" s="10"/>
      <c r="HBT59" s="10"/>
      <c r="HBU59" s="10"/>
      <c r="HBV59" s="10"/>
      <c r="HBW59" s="10"/>
      <c r="HBX59" s="10"/>
      <c r="HBY59" s="10"/>
      <c r="HBZ59" s="10"/>
      <c r="HCA59" s="10"/>
      <c r="HCB59" s="10"/>
      <c r="HCC59" s="10"/>
      <c r="HCD59" s="10"/>
      <c r="HCE59" s="10"/>
      <c r="HCF59" s="10"/>
      <c r="HCG59" s="10"/>
      <c r="HCH59" s="10"/>
      <c r="HCI59" s="10"/>
      <c r="HCJ59" s="10"/>
      <c r="HCK59" s="10"/>
      <c r="HCL59" s="10"/>
      <c r="HCM59" s="10"/>
      <c r="HCN59" s="10"/>
      <c r="HCO59" s="10"/>
      <c r="HCP59" s="10"/>
      <c r="HCQ59" s="10"/>
      <c r="HCR59" s="10"/>
      <c r="HCS59" s="10"/>
      <c r="HCT59" s="10"/>
      <c r="HCU59" s="10"/>
      <c r="HCV59" s="10"/>
      <c r="HCW59" s="10"/>
      <c r="HCX59" s="10"/>
      <c r="HCY59" s="10"/>
      <c r="HCZ59" s="10"/>
      <c r="HDA59" s="10"/>
      <c r="HDB59" s="10"/>
      <c r="HDC59" s="10"/>
      <c r="HDD59" s="10"/>
      <c r="HDE59" s="10"/>
      <c r="HDF59" s="10"/>
      <c r="HDG59" s="10"/>
      <c r="HDH59" s="10"/>
      <c r="HDI59" s="10"/>
      <c r="HDJ59" s="10"/>
      <c r="HDK59" s="10"/>
      <c r="HDL59" s="10"/>
      <c r="HDM59" s="10"/>
      <c r="HDN59" s="10"/>
      <c r="HDO59" s="10"/>
      <c r="HDP59" s="10"/>
      <c r="HDQ59" s="10"/>
      <c r="HDR59" s="10"/>
      <c r="HDS59" s="10"/>
      <c r="HDT59" s="10"/>
      <c r="HDU59" s="10"/>
      <c r="HDV59" s="10"/>
      <c r="HDW59" s="10"/>
      <c r="HDX59" s="10"/>
      <c r="HDY59" s="10"/>
      <c r="HDZ59" s="10"/>
      <c r="HEA59" s="10"/>
      <c r="HEB59" s="10"/>
      <c r="HEC59" s="10"/>
      <c r="HED59" s="10"/>
      <c r="HEE59" s="10"/>
      <c r="HEF59" s="10"/>
      <c r="HEG59" s="10"/>
      <c r="HEH59" s="10"/>
      <c r="HEI59" s="10"/>
      <c r="HEJ59" s="10"/>
      <c r="HEK59" s="10"/>
      <c r="HEL59" s="10"/>
      <c r="HEM59" s="10"/>
      <c r="HEN59" s="10"/>
      <c r="HEO59" s="10"/>
      <c r="HEP59" s="10"/>
      <c r="HEQ59" s="10"/>
      <c r="HER59" s="10"/>
      <c r="HES59" s="10"/>
      <c r="HET59" s="10"/>
      <c r="HEU59" s="10"/>
      <c r="HEV59" s="10"/>
      <c r="HEW59" s="10"/>
      <c r="HEX59" s="10"/>
      <c r="HEY59" s="10"/>
      <c r="HEZ59" s="10"/>
      <c r="HFA59" s="10"/>
      <c r="HFB59" s="10"/>
      <c r="HFC59" s="10"/>
      <c r="HFD59" s="10"/>
      <c r="HFE59" s="10"/>
      <c r="HFF59" s="10"/>
      <c r="HFG59" s="10"/>
      <c r="HFH59" s="10"/>
      <c r="HFI59" s="10"/>
      <c r="HFJ59" s="10"/>
      <c r="HFK59" s="10"/>
      <c r="HFL59" s="10"/>
      <c r="HFM59" s="10"/>
      <c r="HFN59" s="10"/>
      <c r="HFO59" s="10"/>
      <c r="HFP59" s="10"/>
      <c r="HFQ59" s="10"/>
      <c r="HFR59" s="10"/>
      <c r="HFS59" s="10"/>
      <c r="HFT59" s="10"/>
      <c r="HFU59" s="10"/>
      <c r="HFV59" s="10"/>
      <c r="HFW59" s="10"/>
      <c r="HFX59" s="10"/>
      <c r="HFY59" s="10"/>
      <c r="HFZ59" s="10"/>
      <c r="HGA59" s="10"/>
      <c r="HGB59" s="10"/>
      <c r="HGC59" s="10"/>
      <c r="HGD59" s="10"/>
      <c r="HGE59" s="10"/>
      <c r="HGF59" s="10"/>
      <c r="HGG59" s="10"/>
      <c r="HGH59" s="10"/>
      <c r="HGI59" s="10"/>
      <c r="HGJ59" s="10"/>
      <c r="HGK59" s="10"/>
      <c r="HGL59" s="10"/>
      <c r="HGM59" s="10"/>
      <c r="HGN59" s="10"/>
      <c r="HGO59" s="10"/>
      <c r="HGP59" s="10"/>
      <c r="HGQ59" s="10"/>
      <c r="HGR59" s="10"/>
      <c r="HGS59" s="10"/>
      <c r="HGT59" s="10"/>
      <c r="HGU59" s="10"/>
      <c r="HGV59" s="10"/>
      <c r="HGW59" s="10"/>
      <c r="HGX59" s="10"/>
      <c r="HGY59" s="10"/>
      <c r="HGZ59" s="10"/>
      <c r="HHA59" s="10"/>
      <c r="HHB59" s="10"/>
      <c r="HHC59" s="10"/>
      <c r="HHD59" s="10"/>
      <c r="HHE59" s="10"/>
      <c r="HHF59" s="10"/>
      <c r="HHG59" s="10"/>
      <c r="HHH59" s="10"/>
      <c r="HHI59" s="10"/>
      <c r="HHJ59" s="10"/>
      <c r="HHK59" s="10"/>
      <c r="HHL59" s="10"/>
      <c r="HHM59" s="10"/>
      <c r="HHN59" s="10"/>
      <c r="HHO59" s="10"/>
      <c r="HHP59" s="10"/>
      <c r="HHQ59" s="10"/>
      <c r="HHR59" s="10"/>
      <c r="HHS59" s="10"/>
      <c r="HHT59" s="10"/>
      <c r="HHU59" s="10"/>
      <c r="HHV59" s="10"/>
      <c r="HHW59" s="10"/>
      <c r="HHX59" s="10"/>
      <c r="HHY59" s="10"/>
      <c r="HHZ59" s="10"/>
      <c r="HIA59" s="10"/>
      <c r="HIB59" s="10"/>
      <c r="HIC59" s="10"/>
      <c r="HID59" s="10"/>
      <c r="HIE59" s="10"/>
      <c r="HIF59" s="10"/>
      <c r="HIG59" s="10"/>
      <c r="HIH59" s="10"/>
      <c r="HII59" s="10"/>
      <c r="HIJ59" s="10"/>
      <c r="HIK59" s="10"/>
      <c r="HIL59" s="10"/>
      <c r="HIM59" s="10"/>
      <c r="HIN59" s="10"/>
      <c r="HIO59" s="10"/>
      <c r="HIP59" s="10"/>
      <c r="HIQ59" s="10"/>
      <c r="HIR59" s="10"/>
      <c r="HIS59" s="10"/>
      <c r="HIT59" s="10"/>
      <c r="HIU59" s="10"/>
      <c r="HIV59" s="10"/>
      <c r="HIW59" s="10"/>
      <c r="HIX59" s="10"/>
      <c r="HIY59" s="10"/>
      <c r="HIZ59" s="10"/>
      <c r="HJA59" s="10"/>
      <c r="HJB59" s="10"/>
      <c r="HJC59" s="10"/>
      <c r="HJD59" s="10"/>
      <c r="HJE59" s="10"/>
      <c r="HJF59" s="10"/>
      <c r="HJG59" s="10"/>
      <c r="HJH59" s="10"/>
      <c r="HJI59" s="10"/>
      <c r="HJJ59" s="10"/>
      <c r="HJK59" s="10"/>
      <c r="HJL59" s="10"/>
      <c r="HJM59" s="10"/>
      <c r="HJN59" s="10"/>
      <c r="HJO59" s="10"/>
      <c r="HJP59" s="10"/>
      <c r="HJQ59" s="10"/>
      <c r="HJR59" s="10"/>
      <c r="HJS59" s="10"/>
      <c r="HJT59" s="10"/>
      <c r="HJU59" s="10"/>
      <c r="HJV59" s="10"/>
      <c r="HJW59" s="10"/>
      <c r="HJX59" s="10"/>
      <c r="HJY59" s="10"/>
      <c r="HJZ59" s="10"/>
      <c r="HKA59" s="10"/>
      <c r="HKB59" s="10"/>
      <c r="HKC59" s="10"/>
      <c r="HKD59" s="10"/>
      <c r="HKE59" s="10"/>
      <c r="HKF59" s="10"/>
      <c r="HKG59" s="10"/>
      <c r="HKH59" s="10"/>
      <c r="HKI59" s="10"/>
      <c r="HKJ59" s="10"/>
      <c r="HKK59" s="10"/>
      <c r="HKL59" s="10"/>
      <c r="HKM59" s="10"/>
      <c r="HKN59" s="10"/>
      <c r="HKO59" s="10"/>
      <c r="HKP59" s="10"/>
      <c r="HKQ59" s="10"/>
      <c r="HKR59" s="10"/>
      <c r="HKS59" s="10"/>
      <c r="HKT59" s="10"/>
      <c r="HKU59" s="10"/>
      <c r="HKV59" s="10"/>
      <c r="HKW59" s="10"/>
      <c r="HKX59" s="10"/>
      <c r="HKY59" s="10"/>
      <c r="HKZ59" s="10"/>
      <c r="HLA59" s="10"/>
      <c r="HLB59" s="10"/>
      <c r="HLC59" s="10"/>
      <c r="HLD59" s="10"/>
      <c r="HLE59" s="10"/>
      <c r="HLF59" s="10"/>
      <c r="HLG59" s="10"/>
      <c r="HLH59" s="10"/>
      <c r="HLI59" s="10"/>
      <c r="HLJ59" s="10"/>
      <c r="HLK59" s="10"/>
      <c r="HLL59" s="10"/>
      <c r="HLM59" s="10"/>
      <c r="HLN59" s="10"/>
      <c r="HLO59" s="10"/>
      <c r="HLP59" s="10"/>
      <c r="HLQ59" s="10"/>
      <c r="HLR59" s="10"/>
      <c r="HLS59" s="10"/>
      <c r="HLT59" s="10"/>
      <c r="HLU59" s="10"/>
      <c r="HLV59" s="10"/>
      <c r="HLW59" s="10"/>
      <c r="HLX59" s="10"/>
      <c r="HLY59" s="10"/>
      <c r="HLZ59" s="10"/>
      <c r="HMA59" s="10"/>
      <c r="HMB59" s="10"/>
      <c r="HMC59" s="10"/>
      <c r="HMD59" s="10"/>
      <c r="HME59" s="10"/>
      <c r="HMF59" s="10"/>
      <c r="HMG59" s="10"/>
      <c r="HMH59" s="10"/>
      <c r="HMI59" s="10"/>
      <c r="HMJ59" s="10"/>
      <c r="HMK59" s="10"/>
      <c r="HML59" s="10"/>
      <c r="HMM59" s="10"/>
      <c r="HMN59" s="10"/>
      <c r="HMO59" s="10"/>
      <c r="HMP59" s="10"/>
      <c r="HMQ59" s="10"/>
      <c r="HMR59" s="10"/>
      <c r="HMS59" s="10"/>
      <c r="HMT59" s="10"/>
      <c r="HMU59" s="10"/>
      <c r="HMV59" s="10"/>
      <c r="HMW59" s="10"/>
      <c r="HMX59" s="10"/>
      <c r="HMY59" s="10"/>
      <c r="HMZ59" s="10"/>
      <c r="HNA59" s="10"/>
      <c r="HNB59" s="10"/>
      <c r="HNC59" s="10"/>
      <c r="HND59" s="10"/>
      <c r="HNE59" s="10"/>
      <c r="HNF59" s="10"/>
      <c r="HNG59" s="10"/>
      <c r="HNH59" s="10"/>
      <c r="HNI59" s="10"/>
      <c r="HNJ59" s="10"/>
      <c r="HNK59" s="10"/>
      <c r="HNL59" s="10"/>
      <c r="HNM59" s="10"/>
      <c r="HNN59" s="10"/>
      <c r="HNO59" s="10"/>
      <c r="HNP59" s="10"/>
      <c r="HNQ59" s="10"/>
      <c r="HNR59" s="10"/>
      <c r="HNS59" s="10"/>
      <c r="HNT59" s="10"/>
      <c r="HNU59" s="10"/>
      <c r="HNV59" s="10"/>
      <c r="HNW59" s="10"/>
      <c r="HNX59" s="10"/>
      <c r="HNY59" s="10"/>
      <c r="HNZ59" s="10"/>
      <c r="HOA59" s="10"/>
      <c r="HOB59" s="10"/>
      <c r="HOC59" s="10"/>
      <c r="HOD59" s="10"/>
      <c r="HOE59" s="10"/>
      <c r="HOF59" s="10"/>
      <c r="HOG59" s="10"/>
      <c r="HOH59" s="10"/>
      <c r="HOI59" s="10"/>
      <c r="HOJ59" s="10"/>
      <c r="HOK59" s="10"/>
      <c r="HOL59" s="10"/>
      <c r="HOM59" s="10"/>
      <c r="HON59" s="10"/>
      <c r="HOO59" s="10"/>
      <c r="HOP59" s="10"/>
      <c r="HOQ59" s="10"/>
      <c r="HOR59" s="10"/>
      <c r="HOS59" s="10"/>
      <c r="HOT59" s="10"/>
      <c r="HOU59" s="10"/>
      <c r="HOV59" s="10"/>
      <c r="HOW59" s="10"/>
      <c r="HOX59" s="10"/>
      <c r="HOY59" s="10"/>
      <c r="HOZ59" s="10"/>
      <c r="HPA59" s="10"/>
      <c r="HPB59" s="10"/>
      <c r="HPC59" s="10"/>
      <c r="HPD59" s="10"/>
      <c r="HPE59" s="10"/>
      <c r="HPF59" s="10"/>
      <c r="HPG59" s="10"/>
      <c r="HPH59" s="10"/>
      <c r="HPI59" s="10"/>
      <c r="HPJ59" s="10"/>
      <c r="HPK59" s="10"/>
      <c r="HPL59" s="10"/>
      <c r="HPM59" s="10"/>
      <c r="HPN59" s="10"/>
      <c r="HPO59" s="10"/>
      <c r="HPP59" s="10"/>
      <c r="HPQ59" s="10"/>
      <c r="HPR59" s="10"/>
      <c r="HPS59" s="10"/>
      <c r="HPT59" s="10"/>
      <c r="HPU59" s="10"/>
      <c r="HPV59" s="10"/>
      <c r="HPW59" s="10"/>
      <c r="HPX59" s="10"/>
      <c r="HPY59" s="10"/>
      <c r="HPZ59" s="10"/>
      <c r="HQA59" s="10"/>
      <c r="HQB59" s="10"/>
      <c r="HQC59" s="10"/>
      <c r="HQD59" s="10"/>
      <c r="HQE59" s="10"/>
      <c r="HQF59" s="10"/>
      <c r="HQG59" s="10"/>
      <c r="HQH59" s="10"/>
      <c r="HQI59" s="10"/>
      <c r="HQJ59" s="10"/>
      <c r="HQK59" s="10"/>
      <c r="HQL59" s="10"/>
      <c r="HQM59" s="10"/>
      <c r="HQN59" s="10"/>
      <c r="HQO59" s="10"/>
      <c r="HQP59" s="10"/>
      <c r="HQQ59" s="10"/>
      <c r="HQR59" s="10"/>
      <c r="HQS59" s="10"/>
      <c r="HQT59" s="10"/>
      <c r="HQU59" s="10"/>
      <c r="HQV59" s="10"/>
      <c r="HQW59" s="10"/>
      <c r="HQX59" s="10"/>
      <c r="HQY59" s="10"/>
      <c r="HQZ59" s="10"/>
      <c r="HRA59" s="10"/>
      <c r="HRB59" s="10"/>
      <c r="HRC59" s="10"/>
      <c r="HRD59" s="10"/>
      <c r="HRE59" s="10"/>
      <c r="HRF59" s="10"/>
      <c r="HRG59" s="10"/>
      <c r="HRH59" s="10"/>
      <c r="HRI59" s="10"/>
      <c r="HRJ59" s="10"/>
      <c r="HRK59" s="10"/>
      <c r="HRL59" s="10"/>
      <c r="HRM59" s="10"/>
      <c r="HRN59" s="10"/>
      <c r="HRO59" s="10"/>
      <c r="HRP59" s="10"/>
      <c r="HRQ59" s="10"/>
      <c r="HRR59" s="10"/>
      <c r="HRS59" s="10"/>
      <c r="HRT59" s="10"/>
      <c r="HRU59" s="10"/>
      <c r="HRV59" s="10"/>
      <c r="HRW59" s="10"/>
      <c r="HRX59" s="10"/>
      <c r="HRY59" s="10"/>
      <c r="HRZ59" s="10"/>
      <c r="HSA59" s="10"/>
      <c r="HSB59" s="10"/>
      <c r="HSC59" s="10"/>
      <c r="HSD59" s="10"/>
      <c r="HSE59" s="10"/>
      <c r="HSF59" s="10"/>
      <c r="HSG59" s="10"/>
      <c r="HSH59" s="10"/>
      <c r="HSI59" s="10"/>
      <c r="HSJ59" s="10"/>
      <c r="HSK59" s="10"/>
      <c r="HSL59" s="10"/>
      <c r="HSM59" s="10"/>
      <c r="HSN59" s="10"/>
      <c r="HSO59" s="10"/>
      <c r="HSP59" s="10"/>
      <c r="HSQ59" s="10"/>
      <c r="HSR59" s="10"/>
      <c r="HSS59" s="10"/>
      <c r="HST59" s="10"/>
      <c r="HSU59" s="10"/>
      <c r="HSV59" s="10"/>
      <c r="HSW59" s="10"/>
      <c r="HSX59" s="10"/>
      <c r="HSY59" s="10"/>
      <c r="HSZ59" s="10"/>
      <c r="HTA59" s="10"/>
      <c r="HTB59" s="10"/>
      <c r="HTC59" s="10"/>
      <c r="HTD59" s="10"/>
      <c r="HTE59" s="10"/>
      <c r="HTF59" s="10"/>
      <c r="HTG59" s="10"/>
      <c r="HTH59" s="10"/>
      <c r="HTI59" s="10"/>
      <c r="HTJ59" s="10"/>
      <c r="HTK59" s="10"/>
      <c r="HTL59" s="10"/>
      <c r="HTM59" s="10"/>
      <c r="HTN59" s="10"/>
      <c r="HTO59" s="10"/>
      <c r="HTP59" s="10"/>
      <c r="HTQ59" s="10"/>
      <c r="HTR59" s="10"/>
      <c r="HTS59" s="10"/>
      <c r="HTT59" s="10"/>
      <c r="HTU59" s="10"/>
      <c r="HTV59" s="10"/>
      <c r="HTW59" s="10"/>
      <c r="HTX59" s="10"/>
      <c r="HTY59" s="10"/>
      <c r="HTZ59" s="10"/>
      <c r="HUA59" s="10"/>
      <c r="HUB59" s="10"/>
      <c r="HUC59" s="10"/>
      <c r="HUD59" s="10"/>
      <c r="HUE59" s="10"/>
      <c r="HUF59" s="10"/>
      <c r="HUG59" s="10"/>
      <c r="HUH59" s="10"/>
      <c r="HUI59" s="10"/>
      <c r="HUJ59" s="10"/>
      <c r="HUK59" s="10"/>
      <c r="HUL59" s="10"/>
      <c r="HUM59" s="10"/>
      <c r="HUN59" s="10"/>
      <c r="HUO59" s="10"/>
      <c r="HUP59" s="10"/>
      <c r="HUQ59" s="10"/>
      <c r="HUR59" s="10"/>
      <c r="HUS59" s="10"/>
      <c r="HUT59" s="10"/>
      <c r="HUU59" s="10"/>
      <c r="HUV59" s="10"/>
      <c r="HUW59" s="10"/>
      <c r="HUX59" s="10"/>
      <c r="HUY59" s="10"/>
      <c r="HUZ59" s="10"/>
      <c r="HVA59" s="10"/>
      <c r="HVB59" s="10"/>
      <c r="HVC59" s="10"/>
      <c r="HVD59" s="10"/>
      <c r="HVE59" s="10"/>
      <c r="HVF59" s="10"/>
      <c r="HVG59" s="10"/>
      <c r="HVH59" s="10"/>
      <c r="HVI59" s="10"/>
      <c r="HVJ59" s="10"/>
      <c r="HVK59" s="10"/>
      <c r="HVL59" s="10"/>
      <c r="HVM59" s="10"/>
      <c r="HVN59" s="10"/>
      <c r="HVO59" s="10"/>
      <c r="HVP59" s="10"/>
      <c r="HVQ59" s="10"/>
      <c r="HVR59" s="10"/>
      <c r="HVS59" s="10"/>
      <c r="HVT59" s="10"/>
      <c r="HVU59" s="10"/>
      <c r="HVV59" s="10"/>
      <c r="HVW59" s="10"/>
      <c r="HVX59" s="10"/>
      <c r="HVY59" s="10"/>
      <c r="HVZ59" s="10"/>
      <c r="HWA59" s="10"/>
      <c r="HWB59" s="10"/>
      <c r="HWC59" s="10"/>
      <c r="HWD59" s="10"/>
      <c r="HWE59" s="10"/>
      <c r="HWF59" s="10"/>
      <c r="HWG59" s="10"/>
      <c r="HWH59" s="10"/>
      <c r="HWI59" s="10"/>
      <c r="HWJ59" s="10"/>
      <c r="HWK59" s="10"/>
      <c r="HWL59" s="10"/>
      <c r="HWM59" s="10"/>
      <c r="HWN59" s="10"/>
      <c r="HWO59" s="10"/>
      <c r="HWP59" s="10"/>
      <c r="HWQ59" s="10"/>
      <c r="HWR59" s="10"/>
      <c r="HWS59" s="10"/>
      <c r="HWT59" s="10"/>
      <c r="HWU59" s="10"/>
      <c r="HWV59" s="10"/>
      <c r="HWW59" s="10"/>
      <c r="HWX59" s="10"/>
      <c r="HWY59" s="10"/>
      <c r="HWZ59" s="10"/>
      <c r="HXA59" s="10"/>
      <c r="HXB59" s="10"/>
      <c r="HXC59" s="10"/>
      <c r="HXD59" s="10"/>
      <c r="HXE59" s="10"/>
      <c r="HXF59" s="10"/>
      <c r="HXG59" s="10"/>
      <c r="HXH59" s="10"/>
      <c r="HXI59" s="10"/>
      <c r="HXJ59" s="10"/>
      <c r="HXK59" s="10"/>
      <c r="HXL59" s="10"/>
      <c r="HXM59" s="10"/>
      <c r="HXN59" s="10"/>
      <c r="HXO59" s="10"/>
      <c r="HXP59" s="10"/>
      <c r="HXQ59" s="10"/>
      <c r="HXR59" s="10"/>
      <c r="HXS59" s="10"/>
      <c r="HXT59" s="10"/>
      <c r="HXU59" s="10"/>
      <c r="HXV59" s="10"/>
      <c r="HXW59" s="10"/>
      <c r="HXX59" s="10"/>
      <c r="HXY59" s="10"/>
      <c r="HXZ59" s="10"/>
      <c r="HYA59" s="10"/>
      <c r="HYB59" s="10"/>
      <c r="HYC59" s="10"/>
      <c r="HYD59" s="10"/>
      <c r="HYE59" s="10"/>
      <c r="HYF59" s="10"/>
      <c r="HYG59" s="10"/>
      <c r="HYH59" s="10"/>
      <c r="HYI59" s="10"/>
      <c r="HYJ59" s="10"/>
      <c r="HYK59" s="10"/>
      <c r="HYL59" s="10"/>
      <c r="HYM59" s="10"/>
      <c r="HYN59" s="10"/>
      <c r="HYO59" s="10"/>
      <c r="HYP59" s="10"/>
      <c r="HYQ59" s="10"/>
      <c r="HYR59" s="10"/>
      <c r="HYS59" s="10"/>
      <c r="HYT59" s="10"/>
      <c r="HYU59" s="10"/>
      <c r="HYV59" s="10"/>
      <c r="HYW59" s="10"/>
      <c r="HYX59" s="10"/>
      <c r="HYY59" s="10"/>
      <c r="HYZ59" s="10"/>
      <c r="HZA59" s="10"/>
      <c r="HZB59" s="10"/>
      <c r="HZC59" s="10"/>
      <c r="HZD59" s="10"/>
      <c r="HZE59" s="10"/>
      <c r="HZF59" s="10"/>
      <c r="HZG59" s="10"/>
      <c r="HZH59" s="10"/>
      <c r="HZI59" s="10"/>
      <c r="HZJ59" s="10"/>
      <c r="HZK59" s="10"/>
      <c r="HZL59" s="10"/>
      <c r="HZM59" s="10"/>
      <c r="HZN59" s="10"/>
      <c r="HZO59" s="10"/>
      <c r="HZP59" s="10"/>
      <c r="HZQ59" s="10"/>
      <c r="HZR59" s="10"/>
      <c r="HZS59" s="10"/>
      <c r="HZT59" s="10"/>
      <c r="HZU59" s="10"/>
      <c r="HZV59" s="10"/>
      <c r="HZW59" s="10"/>
      <c r="HZX59" s="10"/>
      <c r="HZY59" s="10"/>
      <c r="HZZ59" s="10"/>
      <c r="IAA59" s="10"/>
      <c r="IAB59" s="10"/>
      <c r="IAC59" s="10"/>
      <c r="IAD59" s="10"/>
      <c r="IAE59" s="10"/>
      <c r="IAF59" s="10"/>
      <c r="IAG59" s="10"/>
      <c r="IAH59" s="10"/>
      <c r="IAI59" s="10"/>
      <c r="IAJ59" s="10"/>
      <c r="IAK59" s="10"/>
      <c r="IAL59" s="10"/>
      <c r="IAM59" s="10"/>
      <c r="IAN59" s="10"/>
      <c r="IAO59" s="10"/>
      <c r="IAP59" s="10"/>
      <c r="IAQ59" s="10"/>
      <c r="IAR59" s="10"/>
      <c r="IAS59" s="10"/>
      <c r="IAT59" s="10"/>
      <c r="IAU59" s="10"/>
      <c r="IAV59" s="10"/>
      <c r="IAW59" s="10"/>
      <c r="IAX59" s="10"/>
      <c r="IAY59" s="10"/>
      <c r="IAZ59" s="10"/>
      <c r="IBA59" s="10"/>
      <c r="IBB59" s="10"/>
      <c r="IBC59" s="10"/>
      <c r="IBD59" s="10"/>
      <c r="IBE59" s="10"/>
      <c r="IBF59" s="10"/>
      <c r="IBG59" s="10"/>
      <c r="IBH59" s="10"/>
      <c r="IBI59" s="10"/>
      <c r="IBJ59" s="10"/>
      <c r="IBK59" s="10"/>
      <c r="IBL59" s="10"/>
      <c r="IBM59" s="10"/>
      <c r="IBN59" s="10"/>
      <c r="IBO59" s="10"/>
      <c r="IBP59" s="10"/>
      <c r="IBQ59" s="10"/>
      <c r="IBR59" s="10"/>
      <c r="IBS59" s="10"/>
      <c r="IBT59" s="10"/>
      <c r="IBU59" s="10"/>
      <c r="IBV59" s="10"/>
      <c r="IBW59" s="10"/>
      <c r="IBX59" s="10"/>
      <c r="IBY59" s="10"/>
      <c r="IBZ59" s="10"/>
      <c r="ICA59" s="10"/>
      <c r="ICB59" s="10"/>
      <c r="ICC59" s="10"/>
      <c r="ICD59" s="10"/>
      <c r="ICE59" s="10"/>
      <c r="ICF59" s="10"/>
      <c r="ICG59" s="10"/>
      <c r="ICH59" s="10"/>
      <c r="ICI59" s="10"/>
      <c r="ICJ59" s="10"/>
      <c r="ICK59" s="10"/>
      <c r="ICL59" s="10"/>
      <c r="ICM59" s="10"/>
      <c r="ICN59" s="10"/>
      <c r="ICO59" s="10"/>
      <c r="ICP59" s="10"/>
      <c r="ICQ59" s="10"/>
      <c r="ICR59" s="10"/>
      <c r="ICS59" s="10"/>
      <c r="ICT59" s="10"/>
      <c r="ICU59" s="10"/>
      <c r="ICV59" s="10"/>
      <c r="ICW59" s="10"/>
      <c r="ICX59" s="10"/>
      <c r="ICY59" s="10"/>
      <c r="ICZ59" s="10"/>
      <c r="IDA59" s="10"/>
      <c r="IDB59" s="10"/>
      <c r="IDC59" s="10"/>
      <c r="IDD59" s="10"/>
      <c r="IDE59" s="10"/>
      <c r="IDF59" s="10"/>
      <c r="IDG59" s="10"/>
      <c r="IDH59" s="10"/>
      <c r="IDI59" s="10"/>
      <c r="IDJ59" s="10"/>
      <c r="IDK59" s="10"/>
      <c r="IDL59" s="10"/>
      <c r="IDM59" s="10"/>
      <c r="IDN59" s="10"/>
      <c r="IDO59" s="10"/>
      <c r="IDP59" s="10"/>
      <c r="IDQ59" s="10"/>
      <c r="IDR59" s="10"/>
      <c r="IDS59" s="10"/>
      <c r="IDT59" s="10"/>
      <c r="IDU59" s="10"/>
      <c r="IDV59" s="10"/>
      <c r="IDW59" s="10"/>
      <c r="IDX59" s="10"/>
      <c r="IDY59" s="10"/>
      <c r="IDZ59" s="10"/>
      <c r="IEA59" s="10"/>
      <c r="IEB59" s="10"/>
      <c r="IEC59" s="10"/>
      <c r="IED59" s="10"/>
      <c r="IEE59" s="10"/>
      <c r="IEF59" s="10"/>
      <c r="IEG59" s="10"/>
      <c r="IEH59" s="10"/>
      <c r="IEI59" s="10"/>
      <c r="IEJ59" s="10"/>
      <c r="IEK59" s="10"/>
      <c r="IEL59" s="10"/>
      <c r="IEM59" s="10"/>
      <c r="IEN59" s="10"/>
      <c r="IEO59" s="10"/>
      <c r="IEP59" s="10"/>
      <c r="IEQ59" s="10"/>
      <c r="IER59" s="10"/>
      <c r="IES59" s="10"/>
      <c r="IET59" s="10"/>
      <c r="IEU59" s="10"/>
      <c r="IEV59" s="10"/>
      <c r="IEW59" s="10"/>
      <c r="IEX59" s="10"/>
      <c r="IEY59" s="10"/>
      <c r="IEZ59" s="10"/>
      <c r="IFA59" s="10"/>
      <c r="IFB59" s="10"/>
      <c r="IFC59" s="10"/>
      <c r="IFD59" s="10"/>
      <c r="IFE59" s="10"/>
      <c r="IFF59" s="10"/>
      <c r="IFG59" s="10"/>
      <c r="IFH59" s="10"/>
      <c r="IFI59" s="10"/>
      <c r="IFJ59" s="10"/>
      <c r="IFK59" s="10"/>
      <c r="IFL59" s="10"/>
      <c r="IFM59" s="10"/>
      <c r="IFN59" s="10"/>
      <c r="IFO59" s="10"/>
      <c r="IFP59" s="10"/>
      <c r="IFQ59" s="10"/>
      <c r="IFR59" s="10"/>
      <c r="IFS59" s="10"/>
      <c r="IFT59" s="10"/>
      <c r="IFU59" s="10"/>
      <c r="IFV59" s="10"/>
      <c r="IFW59" s="10"/>
      <c r="IFX59" s="10"/>
      <c r="IFY59" s="10"/>
      <c r="IFZ59" s="10"/>
      <c r="IGA59" s="10"/>
      <c r="IGB59" s="10"/>
      <c r="IGC59" s="10"/>
      <c r="IGD59" s="10"/>
      <c r="IGE59" s="10"/>
      <c r="IGF59" s="10"/>
      <c r="IGG59" s="10"/>
      <c r="IGH59" s="10"/>
      <c r="IGI59" s="10"/>
      <c r="IGJ59" s="10"/>
      <c r="IGK59" s="10"/>
      <c r="IGL59" s="10"/>
      <c r="IGM59" s="10"/>
      <c r="IGN59" s="10"/>
      <c r="IGO59" s="10"/>
      <c r="IGP59" s="10"/>
      <c r="IGQ59" s="10"/>
      <c r="IGR59" s="10"/>
      <c r="IGS59" s="10"/>
      <c r="IGT59" s="10"/>
      <c r="IGU59" s="10"/>
      <c r="IGV59" s="10"/>
      <c r="IGW59" s="10"/>
      <c r="IGX59" s="10"/>
      <c r="IGY59" s="10"/>
      <c r="IGZ59" s="10"/>
      <c r="IHA59" s="10"/>
      <c r="IHB59" s="10"/>
      <c r="IHC59" s="10"/>
      <c r="IHD59" s="10"/>
      <c r="IHE59" s="10"/>
      <c r="IHF59" s="10"/>
      <c r="IHG59" s="10"/>
      <c r="IHH59" s="10"/>
      <c r="IHI59" s="10"/>
      <c r="IHJ59" s="10"/>
      <c r="IHK59" s="10"/>
      <c r="IHL59" s="10"/>
      <c r="IHM59" s="10"/>
      <c r="IHN59" s="10"/>
      <c r="IHO59" s="10"/>
      <c r="IHP59" s="10"/>
      <c r="IHQ59" s="10"/>
      <c r="IHR59" s="10"/>
      <c r="IHS59" s="10"/>
      <c r="IHT59" s="10"/>
      <c r="IHU59" s="10"/>
      <c r="IHV59" s="10"/>
      <c r="IHW59" s="10"/>
      <c r="IHX59" s="10"/>
      <c r="IHY59" s="10"/>
      <c r="IHZ59" s="10"/>
      <c r="IIA59" s="10"/>
      <c r="IIB59" s="10"/>
      <c r="IIC59" s="10"/>
      <c r="IID59" s="10"/>
      <c r="IIE59" s="10"/>
      <c r="IIF59" s="10"/>
      <c r="IIG59" s="10"/>
      <c r="IIH59" s="10"/>
      <c r="III59" s="10"/>
      <c r="IIJ59" s="10"/>
      <c r="IIK59" s="10"/>
      <c r="IIL59" s="10"/>
      <c r="IIM59" s="10"/>
      <c r="IIN59" s="10"/>
      <c r="IIO59" s="10"/>
      <c r="IIP59" s="10"/>
      <c r="IIQ59" s="10"/>
      <c r="IIR59" s="10"/>
      <c r="IIS59" s="10"/>
      <c r="IIT59" s="10"/>
      <c r="IIU59" s="10"/>
      <c r="IIV59" s="10"/>
      <c r="IIW59" s="10"/>
      <c r="IIX59" s="10"/>
      <c r="IIY59" s="10"/>
      <c r="IIZ59" s="10"/>
      <c r="IJA59" s="10"/>
      <c r="IJB59" s="10"/>
      <c r="IJC59" s="10"/>
      <c r="IJD59" s="10"/>
      <c r="IJE59" s="10"/>
      <c r="IJF59" s="10"/>
      <c r="IJG59" s="10"/>
      <c r="IJH59" s="10"/>
      <c r="IJI59" s="10"/>
      <c r="IJJ59" s="10"/>
      <c r="IJK59" s="10"/>
      <c r="IJL59" s="10"/>
      <c r="IJM59" s="10"/>
      <c r="IJN59" s="10"/>
      <c r="IJO59" s="10"/>
      <c r="IJP59" s="10"/>
      <c r="IJQ59" s="10"/>
      <c r="IJR59" s="10"/>
      <c r="IJS59" s="10"/>
      <c r="IJT59" s="10"/>
      <c r="IJU59" s="10"/>
      <c r="IJV59" s="10"/>
      <c r="IJW59" s="10"/>
      <c r="IJX59" s="10"/>
      <c r="IJY59" s="10"/>
      <c r="IJZ59" s="10"/>
      <c r="IKA59" s="10"/>
      <c r="IKB59" s="10"/>
      <c r="IKC59" s="10"/>
      <c r="IKD59" s="10"/>
      <c r="IKE59" s="10"/>
      <c r="IKF59" s="10"/>
      <c r="IKG59" s="10"/>
      <c r="IKH59" s="10"/>
      <c r="IKI59" s="10"/>
      <c r="IKJ59" s="10"/>
      <c r="IKK59" s="10"/>
      <c r="IKL59" s="10"/>
      <c r="IKM59" s="10"/>
      <c r="IKN59" s="10"/>
      <c r="IKO59" s="10"/>
      <c r="IKP59" s="10"/>
      <c r="IKQ59" s="10"/>
      <c r="IKR59" s="10"/>
      <c r="IKS59" s="10"/>
      <c r="IKT59" s="10"/>
      <c r="IKU59" s="10"/>
      <c r="IKV59" s="10"/>
      <c r="IKW59" s="10"/>
      <c r="IKX59" s="10"/>
      <c r="IKY59" s="10"/>
      <c r="IKZ59" s="10"/>
      <c r="ILA59" s="10"/>
      <c r="ILB59" s="10"/>
      <c r="ILC59" s="10"/>
      <c r="ILD59" s="10"/>
      <c r="ILE59" s="10"/>
      <c r="ILF59" s="10"/>
      <c r="ILG59" s="10"/>
      <c r="ILH59" s="10"/>
      <c r="ILI59" s="10"/>
      <c r="ILJ59" s="10"/>
      <c r="ILK59" s="10"/>
      <c r="ILL59" s="10"/>
      <c r="ILM59" s="10"/>
      <c r="ILN59" s="10"/>
      <c r="ILO59" s="10"/>
      <c r="ILP59" s="10"/>
      <c r="ILQ59" s="10"/>
      <c r="ILR59" s="10"/>
      <c r="ILS59" s="10"/>
      <c r="ILT59" s="10"/>
      <c r="ILU59" s="10"/>
      <c r="ILV59" s="10"/>
      <c r="ILW59" s="10"/>
      <c r="ILX59" s="10"/>
      <c r="ILY59" s="10"/>
      <c r="ILZ59" s="10"/>
      <c r="IMA59" s="10"/>
      <c r="IMB59" s="10"/>
      <c r="IMC59" s="10"/>
      <c r="IMD59" s="10"/>
      <c r="IME59" s="10"/>
      <c r="IMF59" s="10"/>
      <c r="IMG59" s="10"/>
      <c r="IMH59" s="10"/>
      <c r="IMI59" s="10"/>
      <c r="IMJ59" s="10"/>
      <c r="IMK59" s="10"/>
      <c r="IML59" s="10"/>
      <c r="IMM59" s="10"/>
      <c r="IMN59" s="10"/>
      <c r="IMO59" s="10"/>
      <c r="IMP59" s="10"/>
      <c r="IMQ59" s="10"/>
      <c r="IMR59" s="10"/>
      <c r="IMS59" s="10"/>
      <c r="IMT59" s="10"/>
      <c r="IMU59" s="10"/>
      <c r="IMV59" s="10"/>
      <c r="IMW59" s="10"/>
      <c r="IMX59" s="10"/>
      <c r="IMY59" s="10"/>
      <c r="IMZ59" s="10"/>
      <c r="INA59" s="10"/>
      <c r="INB59" s="10"/>
      <c r="INC59" s="10"/>
      <c r="IND59" s="10"/>
      <c r="INE59" s="10"/>
      <c r="INF59" s="10"/>
      <c r="ING59" s="10"/>
      <c r="INH59" s="10"/>
      <c r="INI59" s="10"/>
      <c r="INJ59" s="10"/>
      <c r="INK59" s="10"/>
      <c r="INL59" s="10"/>
      <c r="INM59" s="10"/>
      <c r="INN59" s="10"/>
      <c r="INO59" s="10"/>
      <c r="INP59" s="10"/>
      <c r="INQ59" s="10"/>
      <c r="INR59" s="10"/>
      <c r="INS59" s="10"/>
      <c r="INT59" s="10"/>
      <c r="INU59" s="10"/>
      <c r="INV59" s="10"/>
      <c r="INW59" s="10"/>
      <c r="INX59" s="10"/>
      <c r="INY59" s="10"/>
      <c r="INZ59" s="10"/>
      <c r="IOA59" s="10"/>
      <c r="IOB59" s="10"/>
      <c r="IOC59" s="10"/>
      <c r="IOD59" s="10"/>
      <c r="IOE59" s="10"/>
      <c r="IOF59" s="10"/>
      <c r="IOG59" s="10"/>
      <c r="IOH59" s="10"/>
      <c r="IOI59" s="10"/>
      <c r="IOJ59" s="10"/>
      <c r="IOK59" s="10"/>
      <c r="IOL59" s="10"/>
      <c r="IOM59" s="10"/>
      <c r="ION59" s="10"/>
      <c r="IOO59" s="10"/>
      <c r="IOP59" s="10"/>
      <c r="IOQ59" s="10"/>
      <c r="IOR59" s="10"/>
      <c r="IOS59" s="10"/>
      <c r="IOT59" s="10"/>
      <c r="IOU59" s="10"/>
      <c r="IOV59" s="10"/>
      <c r="IOW59" s="10"/>
      <c r="IOX59" s="10"/>
      <c r="IOY59" s="10"/>
      <c r="IOZ59" s="10"/>
      <c r="IPA59" s="10"/>
      <c r="IPB59" s="10"/>
      <c r="IPC59" s="10"/>
      <c r="IPD59" s="10"/>
      <c r="IPE59" s="10"/>
      <c r="IPF59" s="10"/>
      <c r="IPG59" s="10"/>
      <c r="IPH59" s="10"/>
      <c r="IPI59" s="10"/>
      <c r="IPJ59" s="10"/>
      <c r="IPK59" s="10"/>
      <c r="IPL59" s="10"/>
      <c r="IPM59" s="10"/>
      <c r="IPN59" s="10"/>
      <c r="IPO59" s="10"/>
      <c r="IPP59" s="10"/>
      <c r="IPQ59" s="10"/>
      <c r="IPR59" s="10"/>
      <c r="IPS59" s="10"/>
      <c r="IPT59" s="10"/>
      <c r="IPU59" s="10"/>
      <c r="IPV59" s="10"/>
      <c r="IPW59" s="10"/>
      <c r="IPX59" s="10"/>
      <c r="IPY59" s="10"/>
      <c r="IPZ59" s="10"/>
      <c r="IQA59" s="10"/>
      <c r="IQB59" s="10"/>
      <c r="IQC59" s="10"/>
      <c r="IQD59" s="10"/>
      <c r="IQE59" s="10"/>
      <c r="IQF59" s="10"/>
      <c r="IQG59" s="10"/>
      <c r="IQH59" s="10"/>
      <c r="IQI59" s="10"/>
      <c r="IQJ59" s="10"/>
      <c r="IQK59" s="10"/>
      <c r="IQL59" s="10"/>
      <c r="IQM59" s="10"/>
      <c r="IQN59" s="10"/>
      <c r="IQO59" s="10"/>
      <c r="IQP59" s="10"/>
      <c r="IQQ59" s="10"/>
      <c r="IQR59" s="10"/>
      <c r="IQS59" s="10"/>
      <c r="IQT59" s="10"/>
      <c r="IQU59" s="10"/>
      <c r="IQV59" s="10"/>
      <c r="IQW59" s="10"/>
      <c r="IQX59" s="10"/>
      <c r="IQY59" s="10"/>
      <c r="IQZ59" s="10"/>
      <c r="IRA59" s="10"/>
      <c r="IRB59" s="10"/>
      <c r="IRC59" s="10"/>
      <c r="IRD59" s="10"/>
      <c r="IRE59" s="10"/>
      <c r="IRF59" s="10"/>
      <c r="IRG59" s="10"/>
      <c r="IRH59" s="10"/>
      <c r="IRI59" s="10"/>
      <c r="IRJ59" s="10"/>
      <c r="IRK59" s="10"/>
      <c r="IRL59" s="10"/>
      <c r="IRM59" s="10"/>
      <c r="IRN59" s="10"/>
      <c r="IRO59" s="10"/>
      <c r="IRP59" s="10"/>
      <c r="IRQ59" s="10"/>
      <c r="IRR59" s="10"/>
      <c r="IRS59" s="10"/>
      <c r="IRT59" s="10"/>
      <c r="IRU59" s="10"/>
      <c r="IRV59" s="10"/>
      <c r="IRW59" s="10"/>
      <c r="IRX59" s="10"/>
      <c r="IRY59" s="10"/>
      <c r="IRZ59" s="10"/>
      <c r="ISA59" s="10"/>
      <c r="ISB59" s="10"/>
      <c r="ISC59" s="10"/>
      <c r="ISD59" s="10"/>
      <c r="ISE59" s="10"/>
      <c r="ISF59" s="10"/>
      <c r="ISG59" s="10"/>
      <c r="ISH59" s="10"/>
      <c r="ISI59" s="10"/>
      <c r="ISJ59" s="10"/>
      <c r="ISK59" s="10"/>
      <c r="ISL59" s="10"/>
      <c r="ISM59" s="10"/>
      <c r="ISN59" s="10"/>
      <c r="ISO59" s="10"/>
      <c r="ISP59" s="10"/>
      <c r="ISQ59" s="10"/>
      <c r="ISR59" s="10"/>
      <c r="ISS59" s="10"/>
      <c r="IST59" s="10"/>
      <c r="ISU59" s="10"/>
      <c r="ISV59" s="10"/>
      <c r="ISW59" s="10"/>
      <c r="ISX59" s="10"/>
      <c r="ISY59" s="10"/>
      <c r="ISZ59" s="10"/>
      <c r="ITA59" s="10"/>
      <c r="ITB59" s="10"/>
      <c r="ITC59" s="10"/>
      <c r="ITD59" s="10"/>
      <c r="ITE59" s="10"/>
      <c r="ITF59" s="10"/>
      <c r="ITG59" s="10"/>
      <c r="ITH59" s="10"/>
      <c r="ITI59" s="10"/>
      <c r="ITJ59" s="10"/>
      <c r="ITK59" s="10"/>
      <c r="ITL59" s="10"/>
      <c r="ITM59" s="10"/>
      <c r="ITN59" s="10"/>
      <c r="ITO59" s="10"/>
      <c r="ITP59" s="10"/>
      <c r="ITQ59" s="10"/>
      <c r="ITR59" s="10"/>
      <c r="ITS59" s="10"/>
      <c r="ITT59" s="10"/>
      <c r="ITU59" s="10"/>
      <c r="ITV59" s="10"/>
      <c r="ITW59" s="10"/>
      <c r="ITX59" s="10"/>
      <c r="ITY59" s="10"/>
      <c r="ITZ59" s="10"/>
      <c r="IUA59" s="10"/>
      <c r="IUB59" s="10"/>
      <c r="IUC59" s="10"/>
      <c r="IUD59" s="10"/>
      <c r="IUE59" s="10"/>
      <c r="IUF59" s="10"/>
      <c r="IUG59" s="10"/>
      <c r="IUH59" s="10"/>
      <c r="IUI59" s="10"/>
      <c r="IUJ59" s="10"/>
      <c r="IUK59" s="10"/>
      <c r="IUL59" s="10"/>
      <c r="IUM59" s="10"/>
      <c r="IUN59" s="10"/>
      <c r="IUO59" s="10"/>
      <c r="IUP59" s="10"/>
      <c r="IUQ59" s="10"/>
      <c r="IUR59" s="10"/>
      <c r="IUS59" s="10"/>
      <c r="IUT59" s="10"/>
      <c r="IUU59" s="10"/>
      <c r="IUV59" s="10"/>
      <c r="IUW59" s="10"/>
      <c r="IUX59" s="10"/>
      <c r="IUY59" s="10"/>
      <c r="IUZ59" s="10"/>
      <c r="IVA59" s="10"/>
      <c r="IVB59" s="10"/>
      <c r="IVC59" s="10"/>
      <c r="IVD59" s="10"/>
      <c r="IVE59" s="10"/>
      <c r="IVF59" s="10"/>
      <c r="IVG59" s="10"/>
      <c r="IVH59" s="10"/>
      <c r="IVI59" s="10"/>
      <c r="IVJ59" s="10"/>
      <c r="IVK59" s="10"/>
      <c r="IVL59" s="10"/>
      <c r="IVM59" s="10"/>
      <c r="IVN59" s="10"/>
      <c r="IVO59" s="10"/>
      <c r="IVP59" s="10"/>
      <c r="IVQ59" s="10"/>
      <c r="IVR59" s="10"/>
      <c r="IVS59" s="10"/>
      <c r="IVT59" s="10"/>
      <c r="IVU59" s="10"/>
      <c r="IVV59" s="10"/>
      <c r="IVW59" s="10"/>
      <c r="IVX59" s="10"/>
      <c r="IVY59" s="10"/>
      <c r="IVZ59" s="10"/>
      <c r="IWA59" s="10"/>
      <c r="IWB59" s="10"/>
      <c r="IWC59" s="10"/>
      <c r="IWD59" s="10"/>
      <c r="IWE59" s="10"/>
      <c r="IWF59" s="10"/>
      <c r="IWG59" s="10"/>
      <c r="IWH59" s="10"/>
      <c r="IWI59" s="10"/>
      <c r="IWJ59" s="10"/>
      <c r="IWK59" s="10"/>
      <c r="IWL59" s="10"/>
      <c r="IWM59" s="10"/>
      <c r="IWN59" s="10"/>
      <c r="IWO59" s="10"/>
      <c r="IWP59" s="10"/>
      <c r="IWQ59" s="10"/>
      <c r="IWR59" s="10"/>
      <c r="IWS59" s="10"/>
      <c r="IWT59" s="10"/>
      <c r="IWU59" s="10"/>
      <c r="IWV59" s="10"/>
      <c r="IWW59" s="10"/>
      <c r="IWX59" s="10"/>
      <c r="IWY59" s="10"/>
      <c r="IWZ59" s="10"/>
      <c r="IXA59" s="10"/>
      <c r="IXB59" s="10"/>
      <c r="IXC59" s="10"/>
      <c r="IXD59" s="10"/>
      <c r="IXE59" s="10"/>
      <c r="IXF59" s="10"/>
      <c r="IXG59" s="10"/>
      <c r="IXH59" s="10"/>
      <c r="IXI59" s="10"/>
      <c r="IXJ59" s="10"/>
      <c r="IXK59" s="10"/>
      <c r="IXL59" s="10"/>
      <c r="IXM59" s="10"/>
      <c r="IXN59" s="10"/>
      <c r="IXO59" s="10"/>
      <c r="IXP59" s="10"/>
      <c r="IXQ59" s="10"/>
      <c r="IXR59" s="10"/>
      <c r="IXS59" s="10"/>
      <c r="IXT59" s="10"/>
      <c r="IXU59" s="10"/>
      <c r="IXV59" s="10"/>
      <c r="IXW59" s="10"/>
      <c r="IXX59" s="10"/>
      <c r="IXY59" s="10"/>
      <c r="IXZ59" s="10"/>
      <c r="IYA59" s="10"/>
      <c r="IYB59" s="10"/>
      <c r="IYC59" s="10"/>
      <c r="IYD59" s="10"/>
      <c r="IYE59" s="10"/>
      <c r="IYF59" s="10"/>
      <c r="IYG59" s="10"/>
      <c r="IYH59" s="10"/>
      <c r="IYI59" s="10"/>
      <c r="IYJ59" s="10"/>
      <c r="IYK59" s="10"/>
      <c r="IYL59" s="10"/>
      <c r="IYM59" s="10"/>
      <c r="IYN59" s="10"/>
      <c r="IYO59" s="10"/>
      <c r="IYP59" s="10"/>
      <c r="IYQ59" s="10"/>
      <c r="IYR59" s="10"/>
      <c r="IYS59" s="10"/>
      <c r="IYT59" s="10"/>
      <c r="IYU59" s="10"/>
      <c r="IYV59" s="10"/>
      <c r="IYW59" s="10"/>
      <c r="IYX59" s="10"/>
      <c r="IYY59" s="10"/>
      <c r="IYZ59" s="10"/>
      <c r="IZA59" s="10"/>
      <c r="IZB59" s="10"/>
      <c r="IZC59" s="10"/>
      <c r="IZD59" s="10"/>
      <c r="IZE59" s="10"/>
      <c r="IZF59" s="10"/>
      <c r="IZG59" s="10"/>
      <c r="IZH59" s="10"/>
      <c r="IZI59" s="10"/>
      <c r="IZJ59" s="10"/>
      <c r="IZK59" s="10"/>
      <c r="IZL59" s="10"/>
      <c r="IZM59" s="10"/>
      <c r="IZN59" s="10"/>
      <c r="IZO59" s="10"/>
      <c r="IZP59" s="10"/>
      <c r="IZQ59" s="10"/>
      <c r="IZR59" s="10"/>
      <c r="IZS59" s="10"/>
      <c r="IZT59" s="10"/>
      <c r="IZU59" s="10"/>
      <c r="IZV59" s="10"/>
      <c r="IZW59" s="10"/>
      <c r="IZX59" s="10"/>
      <c r="IZY59" s="10"/>
      <c r="IZZ59" s="10"/>
      <c r="JAA59" s="10"/>
      <c r="JAB59" s="10"/>
      <c r="JAC59" s="10"/>
      <c r="JAD59" s="10"/>
      <c r="JAE59" s="10"/>
      <c r="JAF59" s="10"/>
      <c r="JAG59" s="10"/>
      <c r="JAH59" s="10"/>
      <c r="JAI59" s="10"/>
      <c r="JAJ59" s="10"/>
      <c r="JAK59" s="10"/>
      <c r="JAL59" s="10"/>
      <c r="JAM59" s="10"/>
      <c r="JAN59" s="10"/>
      <c r="JAO59" s="10"/>
      <c r="JAP59" s="10"/>
      <c r="JAQ59" s="10"/>
      <c r="JAR59" s="10"/>
      <c r="JAS59" s="10"/>
      <c r="JAT59" s="10"/>
      <c r="JAU59" s="10"/>
      <c r="JAV59" s="10"/>
      <c r="JAW59" s="10"/>
      <c r="JAX59" s="10"/>
      <c r="JAY59" s="10"/>
      <c r="JAZ59" s="10"/>
      <c r="JBA59" s="10"/>
      <c r="JBB59" s="10"/>
      <c r="JBC59" s="10"/>
      <c r="JBD59" s="10"/>
      <c r="JBE59" s="10"/>
      <c r="JBF59" s="10"/>
      <c r="JBG59" s="10"/>
      <c r="JBH59" s="10"/>
      <c r="JBI59" s="10"/>
      <c r="JBJ59" s="10"/>
      <c r="JBK59" s="10"/>
      <c r="JBL59" s="10"/>
      <c r="JBM59" s="10"/>
      <c r="JBN59" s="10"/>
      <c r="JBO59" s="10"/>
      <c r="JBP59" s="10"/>
      <c r="JBQ59" s="10"/>
      <c r="JBR59" s="10"/>
      <c r="JBS59" s="10"/>
      <c r="JBT59" s="10"/>
      <c r="JBU59" s="10"/>
      <c r="JBV59" s="10"/>
      <c r="JBW59" s="10"/>
      <c r="JBX59" s="10"/>
      <c r="JBY59" s="10"/>
      <c r="JBZ59" s="10"/>
      <c r="JCA59" s="10"/>
      <c r="JCB59" s="10"/>
      <c r="JCC59" s="10"/>
      <c r="JCD59" s="10"/>
      <c r="JCE59" s="10"/>
      <c r="JCF59" s="10"/>
      <c r="JCG59" s="10"/>
      <c r="JCH59" s="10"/>
      <c r="JCI59" s="10"/>
      <c r="JCJ59" s="10"/>
      <c r="JCK59" s="10"/>
      <c r="JCL59" s="10"/>
      <c r="JCM59" s="10"/>
      <c r="JCN59" s="10"/>
      <c r="JCO59" s="10"/>
      <c r="JCP59" s="10"/>
      <c r="JCQ59" s="10"/>
      <c r="JCR59" s="10"/>
      <c r="JCS59" s="10"/>
      <c r="JCT59" s="10"/>
      <c r="JCU59" s="10"/>
      <c r="JCV59" s="10"/>
      <c r="JCW59" s="10"/>
      <c r="JCX59" s="10"/>
      <c r="JCY59" s="10"/>
      <c r="JCZ59" s="10"/>
      <c r="JDA59" s="10"/>
      <c r="JDB59" s="10"/>
      <c r="JDC59" s="10"/>
      <c r="JDD59" s="10"/>
      <c r="JDE59" s="10"/>
      <c r="JDF59" s="10"/>
      <c r="JDG59" s="10"/>
      <c r="JDH59" s="10"/>
      <c r="JDI59" s="10"/>
      <c r="JDJ59" s="10"/>
      <c r="JDK59" s="10"/>
      <c r="JDL59" s="10"/>
      <c r="JDM59" s="10"/>
      <c r="JDN59" s="10"/>
      <c r="JDO59" s="10"/>
      <c r="JDP59" s="10"/>
      <c r="JDQ59" s="10"/>
      <c r="JDR59" s="10"/>
      <c r="JDS59" s="10"/>
      <c r="JDT59" s="10"/>
      <c r="JDU59" s="10"/>
      <c r="JDV59" s="10"/>
      <c r="JDW59" s="10"/>
      <c r="JDX59" s="10"/>
      <c r="JDY59" s="10"/>
      <c r="JDZ59" s="10"/>
      <c r="JEA59" s="10"/>
      <c r="JEB59" s="10"/>
      <c r="JEC59" s="10"/>
      <c r="JED59" s="10"/>
      <c r="JEE59" s="10"/>
      <c r="JEF59" s="10"/>
      <c r="JEG59" s="10"/>
      <c r="JEH59" s="10"/>
      <c r="JEI59" s="10"/>
      <c r="JEJ59" s="10"/>
      <c r="JEK59" s="10"/>
      <c r="JEL59" s="10"/>
      <c r="JEM59" s="10"/>
      <c r="JEN59" s="10"/>
      <c r="JEO59" s="10"/>
      <c r="JEP59" s="10"/>
      <c r="JEQ59" s="10"/>
      <c r="JER59" s="10"/>
      <c r="JES59" s="10"/>
      <c r="JET59" s="10"/>
      <c r="JEU59" s="10"/>
      <c r="JEV59" s="10"/>
      <c r="JEW59" s="10"/>
      <c r="JEX59" s="10"/>
      <c r="JEY59" s="10"/>
      <c r="JEZ59" s="10"/>
      <c r="JFA59" s="10"/>
      <c r="JFB59" s="10"/>
      <c r="JFC59" s="10"/>
      <c r="JFD59" s="10"/>
      <c r="JFE59" s="10"/>
      <c r="JFF59" s="10"/>
      <c r="JFG59" s="10"/>
      <c r="JFH59" s="10"/>
      <c r="JFI59" s="10"/>
      <c r="JFJ59" s="10"/>
      <c r="JFK59" s="10"/>
      <c r="JFL59" s="10"/>
      <c r="JFM59" s="10"/>
      <c r="JFN59" s="10"/>
      <c r="JFO59" s="10"/>
      <c r="JFP59" s="10"/>
      <c r="JFQ59" s="10"/>
      <c r="JFR59" s="10"/>
      <c r="JFS59" s="10"/>
      <c r="JFT59" s="10"/>
      <c r="JFU59" s="10"/>
      <c r="JFV59" s="10"/>
      <c r="JFW59" s="10"/>
      <c r="JFX59" s="10"/>
      <c r="JFY59" s="10"/>
      <c r="JFZ59" s="10"/>
      <c r="JGA59" s="10"/>
      <c r="JGB59" s="10"/>
      <c r="JGC59" s="10"/>
      <c r="JGD59" s="10"/>
      <c r="JGE59" s="10"/>
      <c r="JGF59" s="10"/>
      <c r="JGG59" s="10"/>
      <c r="JGH59" s="10"/>
      <c r="JGI59" s="10"/>
      <c r="JGJ59" s="10"/>
      <c r="JGK59" s="10"/>
      <c r="JGL59" s="10"/>
      <c r="JGM59" s="10"/>
      <c r="JGN59" s="10"/>
      <c r="JGO59" s="10"/>
      <c r="JGP59" s="10"/>
      <c r="JGQ59" s="10"/>
      <c r="JGR59" s="10"/>
      <c r="JGS59" s="10"/>
      <c r="JGT59" s="10"/>
      <c r="JGU59" s="10"/>
      <c r="JGV59" s="10"/>
      <c r="JGW59" s="10"/>
      <c r="JGX59" s="10"/>
      <c r="JGY59" s="10"/>
      <c r="JGZ59" s="10"/>
      <c r="JHA59" s="10"/>
      <c r="JHB59" s="10"/>
      <c r="JHC59" s="10"/>
      <c r="JHD59" s="10"/>
      <c r="JHE59" s="10"/>
      <c r="JHF59" s="10"/>
      <c r="JHG59" s="10"/>
      <c r="JHH59" s="10"/>
      <c r="JHI59" s="10"/>
      <c r="JHJ59" s="10"/>
      <c r="JHK59" s="10"/>
      <c r="JHL59" s="10"/>
      <c r="JHM59" s="10"/>
      <c r="JHN59" s="10"/>
      <c r="JHO59" s="10"/>
      <c r="JHP59" s="10"/>
      <c r="JHQ59" s="10"/>
      <c r="JHR59" s="10"/>
      <c r="JHS59" s="10"/>
      <c r="JHT59" s="10"/>
      <c r="JHU59" s="10"/>
      <c r="JHV59" s="10"/>
      <c r="JHW59" s="10"/>
      <c r="JHX59" s="10"/>
      <c r="JHY59" s="10"/>
      <c r="JHZ59" s="10"/>
      <c r="JIA59" s="10"/>
      <c r="JIB59" s="10"/>
      <c r="JIC59" s="10"/>
      <c r="JID59" s="10"/>
      <c r="JIE59" s="10"/>
      <c r="JIF59" s="10"/>
      <c r="JIG59" s="10"/>
      <c r="JIH59" s="10"/>
      <c r="JII59" s="10"/>
      <c r="JIJ59" s="10"/>
      <c r="JIK59" s="10"/>
      <c r="JIL59" s="10"/>
      <c r="JIM59" s="10"/>
      <c r="JIN59" s="10"/>
      <c r="JIO59" s="10"/>
      <c r="JIP59" s="10"/>
      <c r="JIQ59" s="10"/>
      <c r="JIR59" s="10"/>
      <c r="JIS59" s="10"/>
      <c r="JIT59" s="10"/>
      <c r="JIU59" s="10"/>
      <c r="JIV59" s="10"/>
      <c r="JIW59" s="10"/>
      <c r="JIX59" s="10"/>
      <c r="JIY59" s="10"/>
      <c r="JIZ59" s="10"/>
      <c r="JJA59" s="10"/>
      <c r="JJB59" s="10"/>
      <c r="JJC59" s="10"/>
      <c r="JJD59" s="10"/>
      <c r="JJE59" s="10"/>
      <c r="JJF59" s="10"/>
      <c r="JJG59" s="10"/>
      <c r="JJH59" s="10"/>
      <c r="JJI59" s="10"/>
      <c r="JJJ59" s="10"/>
      <c r="JJK59" s="10"/>
      <c r="JJL59" s="10"/>
      <c r="JJM59" s="10"/>
      <c r="JJN59" s="10"/>
      <c r="JJO59" s="10"/>
      <c r="JJP59" s="10"/>
      <c r="JJQ59" s="10"/>
      <c r="JJR59" s="10"/>
      <c r="JJS59" s="10"/>
      <c r="JJT59" s="10"/>
      <c r="JJU59" s="10"/>
      <c r="JJV59" s="10"/>
      <c r="JJW59" s="10"/>
      <c r="JJX59" s="10"/>
      <c r="JJY59" s="10"/>
      <c r="JJZ59" s="10"/>
    </row>
    <row r="60" spans="1:7046" s="10" customFormat="1" x14ac:dyDescent="0.2">
      <c r="A60" s="387" t="s">
        <v>202</v>
      </c>
      <c r="B60" s="388"/>
      <c r="C60" s="388"/>
      <c r="D60" s="388"/>
      <c r="E60" s="388"/>
      <c r="F60" s="388"/>
      <c r="G60" s="388"/>
      <c r="H60" s="388"/>
      <c r="I60" s="388"/>
      <c r="J60" s="388"/>
      <c r="K60" s="200"/>
      <c r="L60" s="11"/>
      <c r="M60" s="11"/>
    </row>
    <row r="61" spans="1:7046" s="10" customFormat="1" x14ac:dyDescent="0.2">
      <c r="A61" s="134" t="s">
        <v>203</v>
      </c>
      <c r="B61" s="392">
        <v>362749.24687500001</v>
      </c>
      <c r="C61" s="393">
        <v>509737</v>
      </c>
      <c r="D61" s="392">
        <f>(C83-B83)/D72+C61</f>
        <v>994672.06493506487</v>
      </c>
      <c r="E61" s="392">
        <v>1369611</v>
      </c>
      <c r="F61" s="392">
        <f ca="1">MIN((E83-D83)/F72+E61,E61*(1+$J$14))</f>
        <v>1960923.33529132</v>
      </c>
      <c r="G61" s="392">
        <f t="shared" ref="G61:J61" ca="1" si="3">MIN((F83-E83)/G72+F61,F61*(1+$J$14))</f>
        <v>3241552.619336321</v>
      </c>
      <c r="H61" s="392">
        <f t="shared" ca="1" si="3"/>
        <v>5358528.4007878443</v>
      </c>
      <c r="I61" s="392">
        <f t="shared" ca="1" si="3"/>
        <v>8858047.3600113373</v>
      </c>
      <c r="J61" s="392">
        <f t="shared" ca="1" si="3"/>
        <v>14643013.3729752</v>
      </c>
      <c r="K61" s="75"/>
      <c r="L61" s="105" t="s">
        <v>204</v>
      </c>
      <c r="M61" s="11"/>
      <c r="R61" s="11"/>
    </row>
    <row r="62" spans="1:7046" s="10" customFormat="1" x14ac:dyDescent="0.2">
      <c r="A62" s="134" t="s">
        <v>205</v>
      </c>
      <c r="B62" s="392"/>
      <c r="C62" s="393">
        <v>499550</v>
      </c>
      <c r="D62" s="392">
        <v>936000</v>
      </c>
      <c r="E62" s="392">
        <v>1313851</v>
      </c>
      <c r="F62" s="392">
        <f t="shared" ref="F62:J62" ca="1" si="4">F61*$J$26</f>
        <v>1927511.9311335252</v>
      </c>
      <c r="G62" s="392">
        <f t="shared" ca="1" si="4"/>
        <v>3186321.0747296503</v>
      </c>
      <c r="H62" s="392">
        <f t="shared" ca="1" si="4"/>
        <v>5267226.5355554912</v>
      </c>
      <c r="I62" s="392">
        <f t="shared" ca="1" si="4"/>
        <v>8707118.5628127176</v>
      </c>
      <c r="J62" s="392">
        <f t="shared" ca="1" si="4"/>
        <v>14393516.807205696</v>
      </c>
      <c r="K62" s="75"/>
      <c r="L62" s="105" t="s">
        <v>206</v>
      </c>
      <c r="M62" s="11"/>
      <c r="R62" s="11"/>
    </row>
    <row r="63" spans="1:7046" s="10" customFormat="1" x14ac:dyDescent="0.2">
      <c r="A63" s="134"/>
      <c r="B63" s="392"/>
      <c r="C63" s="393"/>
      <c r="D63" s="392"/>
      <c r="E63" s="394"/>
      <c r="F63" s="394"/>
      <c r="G63" s="394"/>
      <c r="H63" s="394"/>
      <c r="I63" s="394"/>
      <c r="J63" s="394"/>
      <c r="K63" s="201"/>
      <c r="L63" s="105"/>
      <c r="M63" s="11"/>
      <c r="R63" s="11"/>
    </row>
    <row r="64" spans="1:7046" s="10" customFormat="1" x14ac:dyDescent="0.2">
      <c r="A64" s="134" t="s">
        <v>207</v>
      </c>
      <c r="B64" s="392">
        <v>800000</v>
      </c>
      <c r="C64" s="393">
        <f>B64+C62</f>
        <v>1299550</v>
      </c>
      <c r="D64" s="392">
        <f>C64+D62</f>
        <v>2235550</v>
      </c>
      <c r="E64" s="392">
        <f t="shared" ref="E64:G64" si="5">D64+E62</f>
        <v>3549401</v>
      </c>
      <c r="F64" s="392">
        <f t="shared" ca="1" si="5"/>
        <v>5476912.9311335254</v>
      </c>
      <c r="G64" s="392">
        <f t="shared" ca="1" si="5"/>
        <v>8663234.0058631748</v>
      </c>
      <c r="H64" s="392">
        <f ca="1">G64+H62</f>
        <v>13930460.541418666</v>
      </c>
      <c r="I64" s="392">
        <f ca="1">H64+I62</f>
        <v>22637579.104231384</v>
      </c>
      <c r="J64" s="392">
        <f ca="1">I64+J62</f>
        <v>37031095.911437079</v>
      </c>
      <c r="K64" s="75"/>
      <c r="L64" s="105" t="s">
        <v>208</v>
      </c>
      <c r="M64" s="11"/>
      <c r="R64" s="11"/>
    </row>
    <row r="65" spans="1:18" s="10" customFormat="1" x14ac:dyDescent="0.2">
      <c r="A65" s="24" t="s">
        <v>209</v>
      </c>
      <c r="B65" s="395"/>
      <c r="C65" s="396">
        <f>AVERAGE(B64:C64)</f>
        <v>1049775</v>
      </c>
      <c r="D65" s="396">
        <f t="shared" ref="D65:J65" si="6">AVERAGE(C64:D64)</f>
        <v>1767550</v>
      </c>
      <c r="E65" s="396">
        <f t="shared" si="6"/>
        <v>2892475.5</v>
      </c>
      <c r="F65" s="396">
        <f t="shared" ca="1" si="6"/>
        <v>4513156.9655667627</v>
      </c>
      <c r="G65" s="396">
        <f t="shared" ca="1" si="6"/>
        <v>7070073.4684983501</v>
      </c>
      <c r="H65" s="396">
        <f t="shared" ca="1" si="6"/>
        <v>11296847.273640919</v>
      </c>
      <c r="I65" s="396">
        <f t="shared" ca="1" si="6"/>
        <v>18284019.822825026</v>
      </c>
      <c r="J65" s="396">
        <f t="shared" ca="1" si="6"/>
        <v>29834337.507834233</v>
      </c>
      <c r="K65" s="202"/>
      <c r="L65" s="105"/>
      <c r="M65" s="11"/>
      <c r="R65" s="11"/>
    </row>
    <row r="66" spans="1:18" s="10" customFormat="1" x14ac:dyDescent="0.2">
      <c r="A66" s="134"/>
      <c r="B66" s="392"/>
      <c r="C66" s="393"/>
      <c r="D66" s="392"/>
      <c r="E66" s="392"/>
      <c r="F66" s="392"/>
      <c r="G66" s="397"/>
      <c r="H66" s="397"/>
      <c r="I66" s="397"/>
      <c r="J66" s="397"/>
      <c r="K66" s="202"/>
      <c r="L66" s="105"/>
      <c r="M66" s="11"/>
      <c r="R66" s="11"/>
    </row>
    <row r="67" spans="1:18" s="10" customFormat="1" ht="14.25" customHeight="1" x14ac:dyDescent="0.2">
      <c r="A67" s="134" t="s">
        <v>210</v>
      </c>
      <c r="B67" s="398">
        <f>B68/B61</f>
        <v>57397.775955065517</v>
      </c>
      <c r="C67" s="399">
        <f>C68/C61</f>
        <v>50331.83779086078</v>
      </c>
      <c r="D67" s="398">
        <f>D68/D62</f>
        <v>48896.367521367523</v>
      </c>
      <c r="E67" s="397">
        <f>E68/E62</f>
        <v>53039.499912851606</v>
      </c>
      <c r="F67" s="397" cm="1">
        <f t="array" aca="1" ref="F67" ca="1">IF(F61=0,0,((F61-IFERROR(INDEX('Valuation ASP Tables'!$E$19:$E$25,MATCH(F61,'Valuation ASP Tables'!$E$19:$E$25,-1)+1),0))*INDEX('Valuation ASP Tables'!$B$19:$B$25,MATCH(F61,'Valuation ASP Tables'!$E$19:$E$25,-1))+IFERROR(INDEX('Valuation ASP Tables'!$G$19:$G$25,MATCH(F61,'Valuation ASP Tables'!$E$19:$E$25,-1)+1),0))/F61)</f>
        <v>48432.57698635327</v>
      </c>
      <c r="G67" s="397" cm="1">
        <f t="array" aca="1" ref="G67" ca="1">IF(G61=0,0,((G61-IFERROR(INDEX('Valuation ASP Tables'!$E$19:$E$25,MATCH(G61,'Valuation ASP Tables'!$E$19:$E$25,-1)+1),0))*INDEX('Valuation ASP Tables'!$B$19:$B$25,MATCH(G61,'Valuation ASP Tables'!$E$19:$E$25,-1))+IFERROR(INDEX('Valuation ASP Tables'!$G$19:$G$25,MATCH(G61,'Valuation ASP Tables'!$E$19:$E$25,-1)+1),0))/G61)</f>
        <v>50373.678330272407</v>
      </c>
      <c r="H67" s="397" cm="1">
        <f t="array" aca="1" ref="H67" ca="1">IF(H61=0,0,((H61-IFERROR(INDEX('Valuation ASP Tables'!$E$19:$E$25,MATCH(H61,'Valuation ASP Tables'!$E$19:$E$25,-1)+1),0))*INDEX('Valuation ASP Tables'!$B$19:$B$25,MATCH(H61,'Valuation ASP Tables'!$E$19:$E$25,-1))+IFERROR(INDEX('Valuation ASP Tables'!$G$19:$G$25,MATCH(H61,'Valuation ASP Tables'!$E$19:$E$25,-1)+1),0))/H61)</f>
        <v>43031.223598878445</v>
      </c>
      <c r="I67" s="397" cm="1">
        <f t="array" aca="1" ref="I67" ca="1">IF(I61=0,0,((I61-IFERROR(INDEX('Valuation ASP Tables'!$E$19:$E$25,MATCH(I61,'Valuation ASP Tables'!$E$19:$E$25,-1)+1),0))*INDEX('Valuation ASP Tables'!$B$19:$B$25,MATCH(I61,'Valuation ASP Tables'!$E$19:$E$25,-1))+IFERROR(INDEX('Valuation ASP Tables'!$G$19:$G$25,MATCH(I61,'Valuation ASP Tables'!$E$19:$E$25,-1)+1),0))/I61)</f>
        <v>35907.688774811708</v>
      </c>
      <c r="J67" s="397" cm="1">
        <f t="array" aca="1" ref="J67" ca="1">IF(J61=0,0,((J61-IFERROR(INDEX('Valuation ASP Tables'!$E$19:$E$25,MATCH(J61,'Valuation ASP Tables'!$E$19:$E$25,-1)+1),0))*INDEX('Valuation ASP Tables'!$B$19:$B$25,MATCH(J61,'Valuation ASP Tables'!$E$19:$E$25,-1))+IFERROR(INDEX('Valuation ASP Tables'!$G$19:$G$25,MATCH(J61,'Valuation ASP Tables'!$E$19:$E$25,-1)+1),0))/J61)</f>
        <v>31226.738735028855</v>
      </c>
      <c r="K67" s="203"/>
      <c r="L67" s="105" t="s">
        <v>211</v>
      </c>
      <c r="M67" s="11"/>
      <c r="R67" s="11"/>
    </row>
    <row r="68" spans="1:18" s="10" customFormat="1" x14ac:dyDescent="0.2">
      <c r="A68" s="131" t="s">
        <v>212</v>
      </c>
      <c r="B68" s="400">
        <v>20821000000</v>
      </c>
      <c r="C68" s="401">
        <f>(27236-1580)*10^6</f>
        <v>25656000000</v>
      </c>
      <c r="D68" s="401">
        <f>(47232-1465)*10^6</f>
        <v>45767000000</v>
      </c>
      <c r="E68" s="400">
        <f>(71462-1776)*10^6</f>
        <v>69686000000</v>
      </c>
      <c r="F68" s="400">
        <f ca="1">F62*F67</f>
        <v>93354369996.738922</v>
      </c>
      <c r="G68" s="400">
        <f t="shared" ref="G68:H68" ca="1" si="7">G62*G67</f>
        <v>160506712875.39926</v>
      </c>
      <c r="H68" s="400">
        <f t="shared" ca="1" si="7"/>
        <v>226655202797.4342</v>
      </c>
      <c r="I68" s="400">
        <f ca="1">I62*I67</f>
        <v>312652503478.86487</v>
      </c>
      <c r="J68" s="400">
        <f ca="1">J62*J67</f>
        <v>449462588816.85895</v>
      </c>
      <c r="K68" s="16"/>
      <c r="L68" s="105" t="s">
        <v>213</v>
      </c>
      <c r="M68" s="11"/>
      <c r="R68" s="11"/>
    </row>
    <row r="69" spans="1:18" s="10" customFormat="1" x14ac:dyDescent="0.2">
      <c r="A69" s="144"/>
      <c r="B69" s="400"/>
      <c r="C69" s="402"/>
      <c r="D69" s="402"/>
      <c r="E69" s="402"/>
      <c r="F69" s="402"/>
      <c r="G69" s="402"/>
      <c r="H69" s="402"/>
      <c r="I69" s="402"/>
      <c r="J69" s="402"/>
      <c r="K69" s="16"/>
      <c r="L69" s="105"/>
      <c r="M69" s="11"/>
      <c r="R69" s="11"/>
    </row>
    <row r="70" spans="1:18" s="10" customFormat="1" x14ac:dyDescent="0.2">
      <c r="A70" s="131" t="s">
        <v>214</v>
      </c>
      <c r="B70" s="403">
        <f>B67*(1-B74)-B71</f>
        <v>40794.019911774623</v>
      </c>
      <c r="C70" s="403">
        <f>C67*(1-C74)-C71</f>
        <v>36601.196314187597</v>
      </c>
      <c r="D70" s="403">
        <f>D67*(1-D74)-D71</f>
        <v>33653.75</v>
      </c>
      <c r="E70" s="404">
        <f>E67*(1-E74)-E71</f>
        <v>38308.987853264945</v>
      </c>
      <c r="F70" s="404">
        <f ca="1">$D70*(F64/$D$64)^((LN(1-$J25)/LN(2)))</f>
        <v>27303.993435393513</v>
      </c>
      <c r="G70" s="404">
        <f ca="1">$D70*(G64/$D$64)^((LN(1-$J25)/LN(2)))</f>
        <v>24533.32897562252</v>
      </c>
      <c r="H70" s="404">
        <f ca="1">$D70*(H64/$D$64)^((LN(1-$J25)/LN(2)))</f>
        <v>21959.397100232723</v>
      </c>
      <c r="I70" s="404">
        <f ca="1">$D70*(I64/$D$64)^((LN(1-$J25)/LN(2)))</f>
        <v>19607.211271955672</v>
      </c>
      <c r="J70" s="404">
        <f ca="1">$D70*(J64/$D$64)^((LN(1-$J25)/LN(2)))</f>
        <v>17479.984943201449</v>
      </c>
      <c r="K70" s="204"/>
      <c r="L70" s="105" t="s">
        <v>215</v>
      </c>
      <c r="M70" s="11"/>
      <c r="R70" s="11"/>
    </row>
    <row r="71" spans="1:18" s="10" customFormat="1" x14ac:dyDescent="0.2">
      <c r="A71" s="131" t="s">
        <v>216</v>
      </c>
      <c r="B71" s="403">
        <f>B85/B61*24000/(1500+24000)</f>
        <v>4410.7603634842144</v>
      </c>
      <c r="C71" s="405">
        <f>C85/C62</f>
        <v>3142.8285456911221</v>
      </c>
      <c r="D71" s="403">
        <f>D85/D62</f>
        <v>2040.5982905982905</v>
      </c>
      <c r="E71" s="403">
        <f>E85/E62</f>
        <v>1841.9135807637244</v>
      </c>
      <c r="F71" s="403">
        <f t="shared" ref="F71" ca="1" si="8">F85/F62</f>
        <v>2089.6680482919928</v>
      </c>
      <c r="G71" s="403">
        <f ca="1">G85/G62</f>
        <v>1718.696251015685</v>
      </c>
      <c r="H71" s="403">
        <f ca="1">H85/H62</f>
        <v>1403.3464105327205</v>
      </c>
      <c r="I71" s="403">
        <f ca="1">I85/I62</f>
        <v>1140.118383820025</v>
      </c>
      <c r="J71" s="403">
        <f ca="1">J85/J62</f>
        <v>689.69565093317829</v>
      </c>
      <c r="K71" s="199"/>
      <c r="L71" s="105" t="s">
        <v>217</v>
      </c>
      <c r="M71" s="11"/>
      <c r="N71" s="11"/>
      <c r="R71" s="11"/>
    </row>
    <row r="72" spans="1:18" s="10" customFormat="1" x14ac:dyDescent="0.2">
      <c r="A72" s="131" t="s">
        <v>51</v>
      </c>
      <c r="B72" s="406">
        <v>21000</v>
      </c>
      <c r="C72" s="407">
        <v>9900</v>
      </c>
      <c r="D72" s="407">
        <v>7700</v>
      </c>
      <c r="E72" s="407">
        <v>14800</v>
      </c>
      <c r="F72" s="407">
        <f ca="1">E72*($J72/$E72)^(1/5)</f>
        <v>11794.105388591533</v>
      </c>
      <c r="G72" s="407">
        <f ca="1">F72*($J72/$E72)^(1/5)</f>
        <v>9398.7109403516115</v>
      </c>
      <c r="H72" s="407">
        <f ca="1">G72*($J72/$E72)^(1/5)</f>
        <v>7489.8234694199418</v>
      </c>
      <c r="I72" s="407">
        <f ca="1">H72*($J72/$E72)^(1/5)</f>
        <v>5968.6329283976402</v>
      </c>
      <c r="J72" s="407">
        <f ca="1">$J$13</f>
        <v>4756.3976880634782</v>
      </c>
      <c r="K72" s="199"/>
      <c r="L72" s="105"/>
      <c r="M72" s="11"/>
      <c r="N72" s="11"/>
      <c r="R72" s="11"/>
    </row>
    <row r="73" spans="1:18" s="10" customFormat="1" x14ac:dyDescent="0.2">
      <c r="A73" s="131" t="s">
        <v>218</v>
      </c>
      <c r="B73" s="408">
        <f>MAX(SUM(B71,B70),(1-$I12)*B67)</f>
        <v>57397.775955065517</v>
      </c>
      <c r="C73" s="409">
        <f>(7070+5506+3862+3821)*10^6/C62</f>
        <v>40554.49904914423</v>
      </c>
      <c r="D73" s="408">
        <f>33393*10^6/D62</f>
        <v>35676.282051282054</v>
      </c>
      <c r="E73" s="408">
        <f>51108*10^6/E62</f>
        <v>38899.388134575383</v>
      </c>
      <c r="F73" s="408">
        <f ca="1">MAX(SUM(F71,F70),(1-$J12)*F67)</f>
        <v>29393.661483685508</v>
      </c>
      <c r="G73" s="408">
        <f ca="1">MAX(SUM(G71,G70),(1-$J12)*G67)</f>
        <v>26252.025226638205</v>
      </c>
      <c r="H73" s="408">
        <f ca="1">MAX(SUM(H71,H70),(1-$J12)*H67)</f>
        <v>23362.743510765446</v>
      </c>
      <c r="I73" s="408">
        <f ca="1">MAX(SUM(I71,I70),(1-$J12)*I67)</f>
        <v>20747.329655775698</v>
      </c>
      <c r="J73" s="408">
        <f ca="1">MAX(SUM(J71,J70),(1-$J12)*J67)</f>
        <v>18169.680594134628</v>
      </c>
      <c r="K73" s="205"/>
      <c r="L73" s="105" t="s">
        <v>219</v>
      </c>
      <c r="M73" s="11"/>
      <c r="R73" s="11"/>
    </row>
    <row r="74" spans="1:18" s="10" customFormat="1" x14ac:dyDescent="0.2">
      <c r="A74" s="131" t="s">
        <v>220</v>
      </c>
      <c r="B74" s="410">
        <f>B75/B68</f>
        <v>0.21242975841698286</v>
      </c>
      <c r="C74" s="411">
        <f>(6977-1580)*10^6/C68</f>
        <v>0.2103601496725912</v>
      </c>
      <c r="D74" s="410">
        <v>0.27</v>
      </c>
      <c r="E74" s="410">
        <v>0.24299999999999999</v>
      </c>
      <c r="F74" s="410">
        <f t="shared" ref="F74:I74" ca="1" si="9">(1-F73/F67)</f>
        <v>0.39310143476429737</v>
      </c>
      <c r="G74" s="410">
        <f t="shared" ca="1" si="9"/>
        <v>0.47885431247410271</v>
      </c>
      <c r="H74" s="410">
        <f t="shared" ca="1" si="9"/>
        <v>0.45707461799031046</v>
      </c>
      <c r="I74" s="410">
        <f t="shared" ca="1" si="9"/>
        <v>0.42220370166710919</v>
      </c>
      <c r="J74" s="410">
        <f ca="1">(1-J73/J67)</f>
        <v>0.4181371052445948</v>
      </c>
      <c r="K74" s="206"/>
      <c r="L74" s="11" t="s">
        <v>221</v>
      </c>
      <c r="M74" s="11"/>
      <c r="R74" s="11"/>
    </row>
    <row r="75" spans="1:18" s="10" customFormat="1" x14ac:dyDescent="0.2">
      <c r="A75" s="131" t="s">
        <v>222</v>
      </c>
      <c r="B75" s="400">
        <f>B68-16398000000</f>
        <v>4423000000</v>
      </c>
      <c r="C75" s="401">
        <f>6630*10^6</f>
        <v>6630000000</v>
      </c>
      <c r="D75" s="400">
        <f>D74*D68</f>
        <v>12357090000</v>
      </c>
      <c r="E75" s="400">
        <f>E74*E68</f>
        <v>16933698000</v>
      </c>
      <c r="F75" s="400">
        <f t="shared" ref="F75:H75" ca="1" si="10">F74*F68</f>
        <v>36697736787.235146</v>
      </c>
      <c r="G75" s="400">
        <f t="shared" ca="1" si="10"/>
        <v>76859331641.427521</v>
      </c>
      <c r="H75" s="400">
        <f t="shared" ca="1" si="10"/>
        <v>103598340234.15358</v>
      </c>
      <c r="I75" s="400">
        <f ca="1">I74*I68</f>
        <v>132003044304.26549</v>
      </c>
      <c r="J75" s="400">
        <f ca="1">J74*J68</f>
        <v>187936985803.62299</v>
      </c>
      <c r="K75" s="16"/>
      <c r="L75" s="105" t="s">
        <v>223</v>
      </c>
      <c r="M75" s="11"/>
      <c r="R75" s="11"/>
    </row>
    <row r="76" spans="1:18" s="10" customFormat="1" x14ac:dyDescent="0.2">
      <c r="A76" s="131" t="s">
        <v>224</v>
      </c>
      <c r="B76" s="400">
        <f t="shared" ref="B76:J76" si="11">B77*B68</f>
        <v>2290310000</v>
      </c>
      <c r="C76" s="412">
        <f>3145*10^6</f>
        <v>3145000000</v>
      </c>
      <c r="D76" s="400">
        <f>(1056+973+994+1494)*10^6</f>
        <v>4517000000</v>
      </c>
      <c r="E76" s="400">
        <f>(992+961+961+1032)*10^6</f>
        <v>3946000000</v>
      </c>
      <c r="F76" s="400">
        <f t="shared" ca="1" si="11"/>
        <v>6685397969.1649551</v>
      </c>
      <c r="G76" s="400">
        <f t="shared" ca="1" si="11"/>
        <v>11494386950.84141</v>
      </c>
      <c r="H76" s="400">
        <f t="shared" ca="1" si="11"/>
        <v>16231486887.390165</v>
      </c>
      <c r="I76" s="400">
        <f t="shared" ca="1" si="11"/>
        <v>22390022147.704041</v>
      </c>
      <c r="J76" s="400">
        <f t="shared" ca="1" si="11"/>
        <v>32187419599.069843</v>
      </c>
      <c r="K76" s="16"/>
      <c r="L76" s="105" t="s">
        <v>225</v>
      </c>
      <c r="M76" s="11"/>
      <c r="R76" s="11"/>
    </row>
    <row r="77" spans="1:18" s="10" customFormat="1" x14ac:dyDescent="0.2">
      <c r="A77" s="131" t="s">
        <v>226</v>
      </c>
      <c r="B77" s="410">
        <v>0.11</v>
      </c>
      <c r="C77" s="413">
        <f>3145/(31536)</f>
        <v>9.9727295788939629E-2</v>
      </c>
      <c r="D77" s="410">
        <f>D76/D68</f>
        <v>9.8695566674678256E-2</v>
      </c>
      <c r="E77" s="410">
        <f>E76/E68</f>
        <v>5.6625434090061134E-2</v>
      </c>
      <c r="F77" s="410">
        <f ca="1">$J77</f>
        <v>7.1613122871468052E-2</v>
      </c>
      <c r="G77" s="410">
        <f ca="1">$J77</f>
        <v>7.1613122871468052E-2</v>
      </c>
      <c r="H77" s="410">
        <f ca="1">$J77</f>
        <v>7.1613122871468052E-2</v>
      </c>
      <c r="I77" s="410">
        <f ca="1">$J77</f>
        <v>7.1613122871468052E-2</v>
      </c>
      <c r="J77" s="410">
        <f ca="1">J53</f>
        <v>7.1613122871468052E-2</v>
      </c>
      <c r="K77" s="206"/>
      <c r="L77" s="105" t="s">
        <v>227</v>
      </c>
      <c r="M77" s="11"/>
      <c r="R77" s="11"/>
    </row>
    <row r="78" spans="1:18" s="10" customFormat="1" x14ac:dyDescent="0.2">
      <c r="A78" s="131" t="s">
        <v>228</v>
      </c>
      <c r="B78" s="400">
        <f t="shared" ref="B78:G78" si="12">B79*B68</f>
        <v>1249260000</v>
      </c>
      <c r="C78" s="412">
        <f>1491*10^6</f>
        <v>1491000000</v>
      </c>
      <c r="D78" s="400">
        <f>(666+576+611+740)*10^6</f>
        <v>2593000000</v>
      </c>
      <c r="E78" s="400">
        <f>(865+667+733+810)*10^6</f>
        <v>3075000000</v>
      </c>
      <c r="F78" s="400">
        <f t="shared" ca="1" si="12"/>
        <v>3815191130.8474755</v>
      </c>
      <c r="G78" s="400">
        <f t="shared" ca="1" si="12"/>
        <v>6559562101.1110334</v>
      </c>
      <c r="H78" s="400">
        <f ca="1">H79*H68</f>
        <v>9262907772.8596306</v>
      </c>
      <c r="I78" s="400">
        <f ca="1">I79*I68</f>
        <v>12777431397.710604</v>
      </c>
      <c r="J78" s="400">
        <f ca="1">J79*J68</f>
        <v>18368563598.701672</v>
      </c>
      <c r="K78" s="16"/>
      <c r="L78" s="105" t="s">
        <v>229</v>
      </c>
      <c r="M78" s="11"/>
      <c r="R78" s="11"/>
    </row>
    <row r="79" spans="1:18" s="10" customFormat="1" x14ac:dyDescent="0.2">
      <c r="A79" s="131" t="s">
        <v>230</v>
      </c>
      <c r="B79" s="410">
        <v>0.06</v>
      </c>
      <c r="C79" s="413">
        <f>1491/31536</f>
        <v>4.7279299847792999E-2</v>
      </c>
      <c r="D79" s="410">
        <f>D78/D68</f>
        <v>5.6656542923940831E-2</v>
      </c>
      <c r="E79" s="410">
        <f>E78/E68</f>
        <v>4.4126510346411046E-2</v>
      </c>
      <c r="F79" s="410">
        <f t="shared" ref="F79:J79" ca="1" si="13">$J$54</f>
        <v>4.0867836513499567E-2</v>
      </c>
      <c r="G79" s="410">
        <f t="shared" ca="1" si="13"/>
        <v>4.0867836513499567E-2</v>
      </c>
      <c r="H79" s="410">
        <f t="shared" ca="1" si="13"/>
        <v>4.0867836513499567E-2</v>
      </c>
      <c r="I79" s="410">
        <f t="shared" ca="1" si="13"/>
        <v>4.0867836513499567E-2</v>
      </c>
      <c r="J79" s="410">
        <f t="shared" ca="1" si="13"/>
        <v>4.0867836513499567E-2</v>
      </c>
      <c r="K79" s="206"/>
      <c r="L79" s="105" t="s">
        <v>231</v>
      </c>
      <c r="M79" s="11"/>
      <c r="R79" s="11"/>
    </row>
    <row r="80" spans="1:18" s="10" customFormat="1" x14ac:dyDescent="0.2">
      <c r="A80" s="131"/>
      <c r="B80" s="410"/>
      <c r="C80" s="413"/>
      <c r="D80" s="410"/>
      <c r="E80" s="410"/>
      <c r="F80" s="410"/>
      <c r="G80" s="410"/>
      <c r="H80" s="410"/>
      <c r="I80" s="410"/>
      <c r="J80" s="410"/>
      <c r="K80" s="207"/>
      <c r="L80" s="105"/>
      <c r="M80" s="11"/>
      <c r="R80" s="11"/>
    </row>
    <row r="81" spans="1:7046" s="10" customFormat="1" x14ac:dyDescent="0.2">
      <c r="A81" s="131" t="s">
        <v>232</v>
      </c>
      <c r="B81" s="400">
        <f>B75-B76-B78</f>
        <v>883430000</v>
      </c>
      <c r="C81" s="401">
        <f>C75-C76-C78</f>
        <v>1994000000</v>
      </c>
      <c r="D81" s="400">
        <f>D75-D76-D78</f>
        <v>5247090000</v>
      </c>
      <c r="E81" s="400">
        <f>E75-E76-E78</f>
        <v>9912698000</v>
      </c>
      <c r="F81" s="400">
        <f t="shared" ref="F81" ca="1" si="14">F75-F76-F78</f>
        <v>26197147687.222713</v>
      </c>
      <c r="G81" s="400">
        <f ca="1">G75-G76-G78</f>
        <v>58805382589.475082</v>
      </c>
      <c r="H81" s="400">
        <f ca="1">H75-H76-H78</f>
        <v>78103945573.903778</v>
      </c>
      <c r="I81" s="400">
        <f ca="1">I75-I76-I78</f>
        <v>96835590758.850845</v>
      </c>
      <c r="J81" s="400">
        <f ca="1">J75-J76-J78</f>
        <v>137381002605.85146</v>
      </c>
      <c r="K81" s="16"/>
      <c r="L81" s="105" t="s">
        <v>233</v>
      </c>
      <c r="M81" s="11"/>
      <c r="R81" s="74"/>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c r="BI81" s="43"/>
      <c r="BJ81" s="43"/>
      <c r="BK81" s="43"/>
      <c r="BL81" s="43"/>
      <c r="BM81" s="43"/>
      <c r="BN81" s="43"/>
      <c r="BO81" s="43"/>
      <c r="BP81" s="43"/>
      <c r="BQ81" s="43"/>
      <c r="BR81" s="43"/>
      <c r="BS81" s="43"/>
      <c r="BT81" s="43"/>
      <c r="BU81" s="43"/>
      <c r="BV81" s="43"/>
      <c r="BW81" s="43"/>
      <c r="BX81" s="43"/>
      <c r="BY81" s="43"/>
      <c r="BZ81" s="43"/>
      <c r="CA81" s="43"/>
      <c r="CB81" s="43"/>
      <c r="CC81" s="43"/>
      <c r="CD81" s="43"/>
      <c r="CE81" s="43"/>
      <c r="CF81" s="43"/>
      <c r="CG81" s="43"/>
      <c r="CH81" s="43"/>
      <c r="CI81" s="43"/>
      <c r="CJ81" s="43"/>
      <c r="CK81" s="43"/>
      <c r="CL81" s="43"/>
      <c r="CM81" s="43"/>
      <c r="CN81" s="43"/>
      <c r="CO81" s="43"/>
      <c r="CP81" s="43"/>
      <c r="CQ81" s="43"/>
      <c r="CR81" s="43"/>
      <c r="CS81" s="43"/>
      <c r="CT81" s="43"/>
      <c r="CU81" s="43"/>
      <c r="CV81" s="43"/>
      <c r="CW81" s="43"/>
      <c r="CX81" s="43"/>
      <c r="CY81" s="43"/>
      <c r="CZ81" s="43"/>
      <c r="DA81" s="43"/>
      <c r="DB81" s="43"/>
      <c r="DC81" s="43"/>
      <c r="DD81" s="43"/>
      <c r="DE81" s="43"/>
      <c r="DF81" s="43"/>
      <c r="DG81" s="43"/>
      <c r="DH81" s="43"/>
      <c r="DI81" s="43"/>
      <c r="DJ81" s="43"/>
      <c r="DK81" s="43"/>
      <c r="DL81" s="43"/>
      <c r="DM81" s="43"/>
      <c r="DN81" s="43"/>
      <c r="DO81" s="43"/>
      <c r="DP81" s="43"/>
      <c r="DQ81" s="43"/>
      <c r="DR81" s="43"/>
      <c r="DS81" s="43"/>
      <c r="DT81" s="43"/>
      <c r="DU81" s="43"/>
      <c r="DV81" s="43"/>
      <c r="DW81" s="43"/>
      <c r="DX81" s="43"/>
      <c r="DY81" s="43"/>
      <c r="DZ81" s="43"/>
      <c r="EA81" s="43"/>
      <c r="EB81" s="43"/>
      <c r="EC81" s="43"/>
      <c r="ED81" s="43"/>
      <c r="EE81" s="43"/>
      <c r="EF81" s="43"/>
      <c r="EG81" s="43"/>
      <c r="EH81" s="43"/>
      <c r="EI81" s="43"/>
      <c r="EJ81" s="43"/>
      <c r="EK81" s="43"/>
      <c r="EL81" s="43"/>
      <c r="EM81" s="43"/>
      <c r="EN81" s="43"/>
      <c r="EO81" s="43"/>
      <c r="EP81" s="43"/>
      <c r="EQ81" s="43"/>
      <c r="ER81" s="43"/>
      <c r="ES81" s="43"/>
      <c r="ET81" s="43"/>
      <c r="EU81" s="43"/>
      <c r="EV81" s="43"/>
      <c r="EW81" s="43"/>
      <c r="EX81" s="43"/>
      <c r="EY81" s="43"/>
      <c r="EZ81" s="43"/>
      <c r="FA81" s="43"/>
      <c r="FB81" s="43"/>
      <c r="FC81" s="43"/>
      <c r="FD81" s="43"/>
      <c r="FE81" s="43"/>
      <c r="FF81" s="43"/>
      <c r="FG81" s="43"/>
      <c r="FH81" s="43"/>
      <c r="FI81" s="43"/>
      <c r="FJ81" s="43"/>
      <c r="FK81" s="43"/>
      <c r="FL81" s="43"/>
      <c r="FM81" s="43"/>
      <c r="FN81" s="43"/>
      <c r="FO81" s="43"/>
      <c r="FP81" s="43"/>
      <c r="FQ81" s="43"/>
      <c r="FR81" s="43"/>
      <c r="FS81" s="43"/>
      <c r="FT81" s="43"/>
      <c r="FU81" s="43"/>
      <c r="FV81" s="43"/>
      <c r="FW81" s="43"/>
      <c r="FX81" s="43"/>
      <c r="FY81" s="43"/>
      <c r="FZ81" s="43"/>
      <c r="GA81" s="43"/>
      <c r="GB81" s="43"/>
      <c r="GC81" s="43"/>
      <c r="GD81" s="43"/>
      <c r="GE81" s="43"/>
      <c r="GF81" s="43"/>
      <c r="GG81" s="43"/>
      <c r="GH81" s="43"/>
      <c r="GI81" s="43"/>
      <c r="GJ81" s="43"/>
      <c r="GK81" s="43"/>
      <c r="GL81" s="43"/>
      <c r="GM81" s="43"/>
      <c r="GN81" s="43"/>
      <c r="GO81" s="43"/>
      <c r="GP81" s="43"/>
      <c r="GQ81" s="43"/>
      <c r="GR81" s="43"/>
      <c r="GS81" s="43"/>
      <c r="GT81" s="43"/>
      <c r="GU81" s="43"/>
      <c r="GV81" s="43"/>
      <c r="GW81" s="43"/>
      <c r="GX81" s="43"/>
      <c r="GY81" s="43"/>
      <c r="GZ81" s="43"/>
      <c r="HA81" s="43"/>
      <c r="HB81" s="43"/>
      <c r="HC81" s="43"/>
      <c r="HD81" s="43"/>
      <c r="HE81" s="43"/>
      <c r="HF81" s="43"/>
      <c r="HG81" s="43"/>
      <c r="HH81" s="43"/>
      <c r="HI81" s="43"/>
      <c r="HJ81" s="43"/>
      <c r="HK81" s="43"/>
      <c r="HL81" s="43"/>
      <c r="HM81" s="43"/>
      <c r="HN81" s="43"/>
      <c r="HO81" s="43"/>
      <c r="HP81" s="43"/>
      <c r="HQ81" s="43"/>
      <c r="HR81" s="43"/>
      <c r="HS81" s="43"/>
      <c r="HT81" s="43"/>
      <c r="HU81" s="43"/>
      <c r="HV81" s="43"/>
      <c r="HW81" s="43"/>
      <c r="HX81" s="43"/>
      <c r="HY81" s="43"/>
      <c r="HZ81" s="43"/>
      <c r="IA81" s="43"/>
      <c r="IB81" s="43"/>
      <c r="IC81" s="43"/>
      <c r="ID81" s="43"/>
      <c r="IE81" s="43"/>
      <c r="IF81" s="43"/>
      <c r="IG81" s="43"/>
      <c r="IH81" s="43"/>
      <c r="II81" s="43"/>
      <c r="IJ81" s="43"/>
      <c r="IK81" s="43"/>
      <c r="IL81" s="43"/>
      <c r="IM81" s="43"/>
      <c r="IN81" s="43"/>
      <c r="IO81" s="43"/>
      <c r="IP81" s="43"/>
      <c r="IQ81" s="43"/>
      <c r="IR81" s="43"/>
      <c r="IS81" s="43"/>
      <c r="IT81" s="43"/>
      <c r="IU81" s="43"/>
      <c r="IV81" s="43"/>
      <c r="IW81" s="43"/>
      <c r="IX81" s="43"/>
      <c r="IY81" s="43"/>
      <c r="IZ81" s="43"/>
      <c r="JA81" s="43"/>
      <c r="JB81" s="43"/>
      <c r="JC81" s="43"/>
      <c r="JD81" s="43"/>
      <c r="JE81" s="43"/>
      <c r="JF81" s="43"/>
      <c r="JG81" s="43"/>
      <c r="JH81" s="43"/>
      <c r="JI81" s="43"/>
      <c r="JJ81" s="43"/>
      <c r="JK81" s="43"/>
      <c r="JL81" s="43"/>
      <c r="JM81" s="43"/>
      <c r="JN81" s="43"/>
      <c r="JO81" s="43"/>
      <c r="JP81" s="43"/>
      <c r="JQ81" s="43"/>
      <c r="JR81" s="43"/>
      <c r="JS81" s="43"/>
      <c r="JT81" s="43"/>
      <c r="JU81" s="43"/>
      <c r="JV81" s="43"/>
      <c r="JW81" s="43"/>
      <c r="JX81" s="43"/>
      <c r="JY81" s="43"/>
      <c r="JZ81" s="43"/>
      <c r="KA81" s="43"/>
      <c r="KB81" s="43"/>
      <c r="KC81" s="43"/>
      <c r="KD81" s="43"/>
      <c r="KE81" s="43"/>
      <c r="KF81" s="43"/>
      <c r="KG81" s="43"/>
      <c r="KH81" s="43"/>
      <c r="KI81" s="43"/>
      <c r="KJ81" s="43"/>
      <c r="KK81" s="43"/>
      <c r="KL81" s="43"/>
      <c r="KM81" s="43"/>
      <c r="KN81" s="43"/>
      <c r="KO81" s="43"/>
      <c r="KP81" s="43"/>
      <c r="KQ81" s="43"/>
      <c r="KR81" s="43"/>
      <c r="KS81" s="43"/>
      <c r="KT81" s="43"/>
      <c r="KU81" s="43"/>
      <c r="KV81" s="43"/>
      <c r="KW81" s="43"/>
      <c r="KX81" s="43"/>
      <c r="KY81" s="43"/>
      <c r="KZ81" s="43"/>
      <c r="LA81" s="43"/>
      <c r="LB81" s="43"/>
      <c r="LC81" s="43"/>
      <c r="LD81" s="43"/>
      <c r="LE81" s="43"/>
      <c r="LF81" s="43"/>
      <c r="LG81" s="43"/>
      <c r="LH81" s="43"/>
      <c r="LI81" s="43"/>
      <c r="LJ81" s="43"/>
      <c r="LK81" s="43"/>
      <c r="LL81" s="43"/>
      <c r="LM81" s="43"/>
      <c r="LN81" s="43"/>
      <c r="LO81" s="43"/>
      <c r="LP81" s="43"/>
      <c r="LQ81" s="43"/>
      <c r="LR81" s="43"/>
      <c r="LS81" s="43"/>
      <c r="LT81" s="43"/>
      <c r="LU81" s="43"/>
      <c r="LV81" s="43"/>
      <c r="LW81" s="43"/>
      <c r="LX81" s="43"/>
      <c r="LY81" s="43"/>
      <c r="LZ81" s="43"/>
      <c r="MA81" s="43"/>
      <c r="MB81" s="43"/>
      <c r="MC81" s="43"/>
      <c r="MD81" s="43"/>
      <c r="ME81" s="43"/>
      <c r="MF81" s="43"/>
      <c r="MG81" s="43"/>
      <c r="MH81" s="43"/>
      <c r="MI81" s="43"/>
      <c r="MJ81" s="43"/>
      <c r="MK81" s="43"/>
      <c r="ML81" s="43"/>
      <c r="MM81" s="43"/>
      <c r="MN81" s="43"/>
      <c r="MO81" s="43"/>
      <c r="MP81" s="43"/>
      <c r="MQ81" s="43"/>
      <c r="MR81" s="43"/>
      <c r="MS81" s="43"/>
      <c r="MT81" s="43"/>
      <c r="MU81" s="43"/>
      <c r="MV81" s="43"/>
      <c r="MW81" s="43"/>
      <c r="MX81" s="43"/>
      <c r="MY81" s="43"/>
      <c r="MZ81" s="43"/>
      <c r="NA81" s="43"/>
      <c r="NB81" s="43"/>
      <c r="NC81" s="43"/>
      <c r="ND81" s="43"/>
      <c r="NE81" s="43"/>
      <c r="NF81" s="43"/>
      <c r="NG81" s="43"/>
      <c r="NH81" s="43"/>
      <c r="NI81" s="43"/>
      <c r="NJ81" s="43"/>
      <c r="NK81" s="43"/>
      <c r="NL81" s="43"/>
      <c r="NM81" s="43"/>
      <c r="NN81" s="43"/>
      <c r="NO81" s="43"/>
      <c r="NP81" s="43"/>
      <c r="NQ81" s="43"/>
      <c r="NR81" s="43"/>
      <c r="NS81" s="43"/>
      <c r="NT81" s="43"/>
      <c r="NU81" s="43"/>
      <c r="NV81" s="43"/>
      <c r="NW81" s="43"/>
      <c r="NX81" s="43"/>
      <c r="NY81" s="43"/>
      <c r="NZ81" s="43"/>
      <c r="OA81" s="43"/>
      <c r="OB81" s="43"/>
      <c r="OC81" s="43"/>
      <c r="OD81" s="43"/>
      <c r="OE81" s="43"/>
      <c r="OF81" s="43"/>
      <c r="OG81" s="43"/>
      <c r="OH81" s="43"/>
      <c r="OI81" s="43"/>
      <c r="OJ81" s="43"/>
      <c r="OK81" s="43"/>
      <c r="OL81" s="43"/>
      <c r="OM81" s="43"/>
      <c r="ON81" s="43"/>
      <c r="OO81" s="43"/>
      <c r="OP81" s="43"/>
      <c r="OQ81" s="43"/>
      <c r="OR81" s="43"/>
      <c r="OS81" s="43"/>
      <c r="OT81" s="43"/>
      <c r="OU81" s="43"/>
      <c r="OV81" s="43"/>
      <c r="OW81" s="43"/>
      <c r="OX81" s="43"/>
      <c r="OY81" s="43"/>
      <c r="OZ81" s="43"/>
      <c r="PA81" s="43"/>
      <c r="PB81" s="43"/>
      <c r="PC81" s="43"/>
      <c r="PD81" s="43"/>
      <c r="PE81" s="43"/>
      <c r="PF81" s="43"/>
      <c r="PG81" s="43"/>
      <c r="PH81" s="43"/>
      <c r="PI81" s="43"/>
      <c r="PJ81" s="43"/>
      <c r="PK81" s="43"/>
      <c r="PL81" s="43"/>
      <c r="PM81" s="43"/>
      <c r="PN81" s="43"/>
      <c r="PO81" s="43"/>
      <c r="PP81" s="43"/>
      <c r="PQ81" s="43"/>
      <c r="PR81" s="43"/>
      <c r="PS81" s="43"/>
      <c r="PT81" s="43"/>
      <c r="PU81" s="43"/>
      <c r="PV81" s="43"/>
      <c r="PW81" s="43"/>
      <c r="PX81" s="43"/>
      <c r="PY81" s="43"/>
      <c r="PZ81" s="43"/>
      <c r="QA81" s="43"/>
      <c r="QB81" s="43"/>
      <c r="QC81" s="43"/>
      <c r="QD81" s="43"/>
      <c r="QE81" s="43"/>
      <c r="QF81" s="43"/>
      <c r="QG81" s="43"/>
      <c r="QH81" s="43"/>
      <c r="QI81" s="43"/>
      <c r="QJ81" s="43"/>
      <c r="QK81" s="43"/>
      <c r="QL81" s="43"/>
      <c r="QM81" s="43"/>
      <c r="QN81" s="43"/>
      <c r="QO81" s="43"/>
      <c r="QP81" s="43"/>
      <c r="QQ81" s="43"/>
      <c r="QR81" s="43"/>
      <c r="QS81" s="43"/>
      <c r="QT81" s="43"/>
      <c r="QU81" s="43"/>
      <c r="QV81" s="43"/>
      <c r="QW81" s="43"/>
      <c r="QX81" s="43"/>
      <c r="QY81" s="43"/>
      <c r="QZ81" s="43"/>
      <c r="RA81" s="43"/>
      <c r="RB81" s="43"/>
      <c r="RC81" s="43"/>
      <c r="RD81" s="43"/>
      <c r="RE81" s="43"/>
      <c r="RF81" s="43"/>
      <c r="RG81" s="43"/>
      <c r="RH81" s="43"/>
      <c r="RI81" s="43"/>
      <c r="RJ81" s="43"/>
      <c r="RK81" s="43"/>
      <c r="RL81" s="43"/>
      <c r="RM81" s="43"/>
      <c r="RN81" s="43"/>
      <c r="RO81" s="43"/>
      <c r="RP81" s="43"/>
      <c r="RQ81" s="43"/>
      <c r="RR81" s="43"/>
      <c r="RS81" s="43"/>
      <c r="RT81" s="43"/>
      <c r="RU81" s="43"/>
      <c r="RV81" s="43"/>
      <c r="RW81" s="43"/>
      <c r="RX81" s="43"/>
      <c r="RY81" s="43"/>
      <c r="RZ81" s="43"/>
      <c r="SA81" s="43"/>
      <c r="SB81" s="43"/>
      <c r="SC81" s="43"/>
      <c r="SD81" s="43"/>
      <c r="SE81" s="43"/>
      <c r="SF81" s="43"/>
      <c r="SG81" s="43"/>
      <c r="SH81" s="43"/>
      <c r="SI81" s="43"/>
      <c r="SJ81" s="43"/>
      <c r="SK81" s="43"/>
      <c r="SL81" s="43"/>
      <c r="SM81" s="43"/>
      <c r="SN81" s="43"/>
      <c r="SO81" s="43"/>
      <c r="SP81" s="43"/>
      <c r="SQ81" s="43"/>
      <c r="SR81" s="43"/>
      <c r="SS81" s="43"/>
      <c r="ST81" s="43"/>
      <c r="SU81" s="43"/>
      <c r="SV81" s="43"/>
      <c r="SW81" s="43"/>
      <c r="SX81" s="43"/>
      <c r="SY81" s="43"/>
      <c r="SZ81" s="43"/>
      <c r="TA81" s="43"/>
      <c r="TB81" s="43"/>
      <c r="TC81" s="43"/>
      <c r="TD81" s="43"/>
      <c r="TE81" s="43"/>
      <c r="TF81" s="43"/>
      <c r="TG81" s="43"/>
      <c r="TH81" s="43"/>
      <c r="TI81" s="43"/>
      <c r="TJ81" s="43"/>
      <c r="TK81" s="43"/>
      <c r="TL81" s="43"/>
      <c r="TM81" s="43"/>
      <c r="TN81" s="43"/>
      <c r="TO81" s="43"/>
      <c r="TP81" s="43"/>
      <c r="TQ81" s="43"/>
      <c r="TR81" s="43"/>
      <c r="TS81" s="43"/>
      <c r="TT81" s="43"/>
      <c r="TU81" s="43"/>
      <c r="TV81" s="43"/>
      <c r="TW81" s="43"/>
      <c r="TX81" s="43"/>
      <c r="TY81" s="43"/>
      <c r="TZ81" s="43"/>
      <c r="UA81" s="43"/>
      <c r="UB81" s="43"/>
      <c r="UC81" s="43"/>
      <c r="UD81" s="43"/>
      <c r="UE81" s="43"/>
      <c r="UF81" s="43"/>
      <c r="UG81" s="43"/>
      <c r="UH81" s="43"/>
      <c r="UI81" s="43"/>
      <c r="UJ81" s="43"/>
      <c r="UK81" s="43"/>
      <c r="UL81" s="43"/>
      <c r="UM81" s="43"/>
      <c r="UN81" s="43"/>
      <c r="UO81" s="43"/>
      <c r="UP81" s="43"/>
      <c r="UQ81" s="43"/>
      <c r="UR81" s="43"/>
      <c r="US81" s="43"/>
      <c r="UT81" s="43"/>
      <c r="UU81" s="43"/>
      <c r="UV81" s="43"/>
      <c r="UW81" s="43"/>
      <c r="UX81" s="43"/>
      <c r="UY81" s="43"/>
      <c r="UZ81" s="43"/>
      <c r="VA81" s="43"/>
      <c r="VB81" s="43"/>
      <c r="VC81" s="43"/>
      <c r="VD81" s="43"/>
      <c r="VE81" s="43"/>
      <c r="VF81" s="43"/>
      <c r="VG81" s="43"/>
      <c r="VH81" s="43"/>
      <c r="VI81" s="43"/>
      <c r="VJ81" s="43"/>
      <c r="VK81" s="43"/>
      <c r="VL81" s="43"/>
      <c r="VM81" s="43"/>
      <c r="VN81" s="43"/>
      <c r="VO81" s="43"/>
      <c r="VP81" s="43"/>
      <c r="VQ81" s="43"/>
      <c r="VR81" s="43"/>
      <c r="VS81" s="43"/>
      <c r="VT81" s="43"/>
      <c r="VU81" s="43"/>
      <c r="VV81" s="43"/>
      <c r="VW81" s="43"/>
      <c r="VX81" s="43"/>
      <c r="VY81" s="43"/>
      <c r="VZ81" s="43"/>
      <c r="WA81" s="43"/>
      <c r="WB81" s="43"/>
      <c r="WC81" s="43"/>
      <c r="WD81" s="43"/>
      <c r="WE81" s="43"/>
      <c r="WF81" s="43"/>
      <c r="WG81" s="43"/>
      <c r="WH81" s="43"/>
      <c r="WI81" s="43"/>
      <c r="WJ81" s="43"/>
      <c r="WK81" s="43"/>
      <c r="WL81" s="43"/>
      <c r="WM81" s="43"/>
      <c r="WN81" s="43"/>
      <c r="WO81" s="43"/>
      <c r="WP81" s="43"/>
      <c r="WQ81" s="43"/>
      <c r="WR81" s="43"/>
      <c r="WS81" s="43"/>
      <c r="WT81" s="43"/>
      <c r="WU81" s="43"/>
      <c r="WV81" s="43"/>
      <c r="WW81" s="43"/>
      <c r="WX81" s="43"/>
      <c r="WY81" s="43"/>
      <c r="WZ81" s="43"/>
      <c r="XA81" s="43"/>
      <c r="XB81" s="43"/>
      <c r="XC81" s="43"/>
      <c r="XD81" s="43"/>
      <c r="XE81" s="43"/>
      <c r="XF81" s="43"/>
      <c r="XG81" s="43"/>
      <c r="XH81" s="43"/>
      <c r="XI81" s="43"/>
      <c r="XJ81" s="43"/>
      <c r="XK81" s="43"/>
      <c r="XL81" s="43"/>
      <c r="XM81" s="43"/>
      <c r="XN81" s="43"/>
      <c r="XO81" s="43"/>
      <c r="XP81" s="43"/>
      <c r="XQ81" s="43"/>
      <c r="XR81" s="43"/>
      <c r="XS81" s="43"/>
      <c r="XT81" s="43"/>
      <c r="XU81" s="43"/>
      <c r="XV81" s="43"/>
      <c r="XW81" s="43"/>
      <c r="XX81" s="43"/>
      <c r="XY81" s="43"/>
      <c r="XZ81" s="43"/>
      <c r="YA81" s="43"/>
      <c r="YB81" s="43"/>
      <c r="YC81" s="43"/>
      <c r="YD81" s="43"/>
      <c r="YE81" s="43"/>
      <c r="YF81" s="43"/>
      <c r="YG81" s="43"/>
      <c r="YH81" s="43"/>
      <c r="YI81" s="43"/>
      <c r="YJ81" s="43"/>
      <c r="YK81" s="43"/>
      <c r="YL81" s="43"/>
      <c r="YM81" s="43"/>
      <c r="YN81" s="43"/>
      <c r="YO81" s="43"/>
      <c r="YP81" s="43"/>
      <c r="YQ81" s="43"/>
      <c r="YR81" s="43"/>
      <c r="YS81" s="43"/>
      <c r="YT81" s="43"/>
      <c r="YU81" s="43"/>
      <c r="YV81" s="43"/>
      <c r="YW81" s="43"/>
      <c r="YX81" s="43"/>
      <c r="YY81" s="43"/>
      <c r="YZ81" s="43"/>
      <c r="ZA81" s="43"/>
      <c r="ZB81" s="43"/>
      <c r="ZC81" s="43"/>
      <c r="ZD81" s="43"/>
      <c r="ZE81" s="43"/>
      <c r="ZF81" s="43"/>
      <c r="ZG81" s="43"/>
      <c r="ZH81" s="43"/>
      <c r="ZI81" s="43"/>
      <c r="ZJ81" s="43"/>
      <c r="ZK81" s="43"/>
      <c r="ZL81" s="43"/>
      <c r="ZM81" s="43"/>
      <c r="ZN81" s="43"/>
      <c r="ZO81" s="43"/>
      <c r="ZP81" s="43"/>
      <c r="ZQ81" s="43"/>
      <c r="ZR81" s="43"/>
      <c r="ZS81" s="43"/>
      <c r="ZT81" s="43"/>
      <c r="ZU81" s="43"/>
      <c r="ZV81" s="43"/>
      <c r="ZW81" s="43"/>
      <c r="ZX81" s="43"/>
      <c r="ZY81" s="43"/>
      <c r="ZZ81" s="43"/>
      <c r="AAA81" s="43"/>
      <c r="AAB81" s="43"/>
      <c r="AAC81" s="43"/>
      <c r="AAD81" s="43"/>
      <c r="AAE81" s="43"/>
      <c r="AAF81" s="43"/>
      <c r="AAG81" s="43"/>
      <c r="AAH81" s="43"/>
      <c r="AAI81" s="43"/>
      <c r="AAJ81" s="43"/>
      <c r="AAK81" s="43"/>
      <c r="AAL81" s="43"/>
      <c r="AAM81" s="43"/>
      <c r="AAN81" s="43"/>
      <c r="AAO81" s="43"/>
      <c r="AAP81" s="43"/>
      <c r="AAQ81" s="43"/>
      <c r="AAR81" s="43"/>
      <c r="AAS81" s="43"/>
      <c r="AAT81" s="43"/>
      <c r="AAU81" s="43"/>
      <c r="AAV81" s="43"/>
      <c r="AAW81" s="43"/>
      <c r="AAX81" s="43"/>
      <c r="AAY81" s="43"/>
      <c r="AAZ81" s="43"/>
      <c r="ABA81" s="43"/>
      <c r="ABB81" s="43"/>
      <c r="ABC81" s="43"/>
      <c r="ABD81" s="43"/>
      <c r="ABE81" s="43"/>
      <c r="ABF81" s="43"/>
      <c r="ABG81" s="43"/>
      <c r="ABH81" s="43"/>
      <c r="ABI81" s="43"/>
      <c r="ABJ81" s="43"/>
      <c r="ABK81" s="43"/>
      <c r="ABL81" s="43"/>
      <c r="ABM81" s="43"/>
      <c r="ABN81" s="43"/>
      <c r="ABO81" s="43"/>
      <c r="ABP81" s="43"/>
      <c r="ABQ81" s="43"/>
      <c r="ABR81" s="43"/>
      <c r="ABS81" s="43"/>
      <c r="ABT81" s="43"/>
      <c r="ABU81" s="43"/>
      <c r="ABV81" s="43"/>
      <c r="ABW81" s="43"/>
      <c r="ABX81" s="43"/>
      <c r="ABY81" s="43"/>
      <c r="ABZ81" s="43"/>
      <c r="ACA81" s="43"/>
      <c r="ACB81" s="43"/>
      <c r="ACC81" s="43"/>
      <c r="ACD81" s="43"/>
      <c r="ACE81" s="43"/>
      <c r="ACF81" s="43"/>
      <c r="ACG81" s="43"/>
      <c r="ACH81" s="43"/>
      <c r="ACI81" s="43"/>
      <c r="ACJ81" s="43"/>
      <c r="ACK81" s="43"/>
      <c r="ACL81" s="43"/>
      <c r="ACM81" s="43"/>
      <c r="ACN81" s="43"/>
      <c r="ACO81" s="43"/>
      <c r="ACP81" s="43"/>
      <c r="ACQ81" s="43"/>
      <c r="ACR81" s="43"/>
      <c r="ACS81" s="43"/>
      <c r="ACT81" s="43"/>
      <c r="ACU81" s="43"/>
      <c r="ACV81" s="43"/>
      <c r="ACW81" s="43"/>
      <c r="ACX81" s="43"/>
      <c r="ACY81" s="43"/>
      <c r="ACZ81" s="43"/>
      <c r="ADA81" s="43"/>
      <c r="ADB81" s="43"/>
      <c r="ADC81" s="43"/>
      <c r="ADD81" s="43"/>
      <c r="ADE81" s="43"/>
      <c r="ADF81" s="43"/>
      <c r="ADG81" s="43"/>
      <c r="ADH81" s="43"/>
      <c r="ADI81" s="43"/>
      <c r="ADJ81" s="43"/>
      <c r="ADK81" s="43"/>
      <c r="ADL81" s="43"/>
      <c r="ADM81" s="43"/>
      <c r="ADN81" s="43"/>
      <c r="ADO81" s="43"/>
      <c r="ADP81" s="43"/>
      <c r="ADQ81" s="43"/>
      <c r="ADR81" s="43"/>
      <c r="ADS81" s="43"/>
      <c r="ADT81" s="43"/>
      <c r="ADU81" s="43"/>
      <c r="ADV81" s="43"/>
      <c r="ADW81" s="43"/>
      <c r="ADX81" s="43"/>
      <c r="ADY81" s="43"/>
      <c r="ADZ81" s="43"/>
      <c r="AEA81" s="43"/>
      <c r="AEB81" s="43"/>
      <c r="AEC81" s="43"/>
      <c r="AED81" s="43"/>
      <c r="AEE81" s="43"/>
      <c r="AEF81" s="43"/>
      <c r="AEG81" s="43"/>
      <c r="AEH81" s="43"/>
      <c r="AEI81" s="43"/>
      <c r="AEJ81" s="43"/>
      <c r="AEK81" s="43"/>
      <c r="AEL81" s="43"/>
      <c r="AEM81" s="43"/>
      <c r="AEN81" s="43"/>
      <c r="AEO81" s="43"/>
      <c r="AEP81" s="43"/>
      <c r="AEQ81" s="43"/>
      <c r="AER81" s="43"/>
      <c r="AES81" s="43"/>
      <c r="AET81" s="43"/>
      <c r="AEU81" s="43"/>
      <c r="AEV81" s="43"/>
      <c r="AEW81" s="43"/>
      <c r="AEX81" s="43"/>
      <c r="AEY81" s="43"/>
      <c r="AEZ81" s="43"/>
      <c r="AFA81" s="43"/>
      <c r="AFB81" s="43"/>
      <c r="AFC81" s="43"/>
      <c r="AFD81" s="43"/>
      <c r="AFE81" s="43"/>
      <c r="AFF81" s="43"/>
      <c r="AFG81" s="43"/>
      <c r="AFH81" s="43"/>
      <c r="AFI81" s="43"/>
      <c r="AFJ81" s="43"/>
      <c r="AFK81" s="43"/>
      <c r="AFL81" s="43"/>
      <c r="AFM81" s="43"/>
      <c r="AFN81" s="43"/>
      <c r="AFO81" s="43"/>
      <c r="AFP81" s="43"/>
      <c r="AFQ81" s="43"/>
      <c r="AFR81" s="43"/>
      <c r="AFS81" s="43"/>
      <c r="AFT81" s="43"/>
      <c r="AFU81" s="43"/>
      <c r="AFV81" s="43"/>
      <c r="AFW81" s="43"/>
      <c r="AFX81" s="43"/>
      <c r="AFY81" s="43"/>
      <c r="AFZ81" s="43"/>
      <c r="AGA81" s="43"/>
      <c r="AGB81" s="43"/>
      <c r="AGC81" s="43"/>
      <c r="AGD81" s="43"/>
      <c r="AGE81" s="43"/>
      <c r="AGF81" s="43"/>
      <c r="AGG81" s="43"/>
      <c r="AGH81" s="43"/>
      <c r="AGI81" s="43"/>
      <c r="AGJ81" s="43"/>
      <c r="AGK81" s="43"/>
      <c r="AGL81" s="43"/>
      <c r="AGM81" s="43"/>
      <c r="AGN81" s="43"/>
      <c r="AGO81" s="43"/>
      <c r="AGP81" s="43"/>
      <c r="AGQ81" s="43"/>
      <c r="AGR81" s="43"/>
      <c r="AGS81" s="43"/>
      <c r="AGT81" s="43"/>
      <c r="AGU81" s="43"/>
      <c r="AGV81" s="43"/>
      <c r="AGW81" s="43"/>
      <c r="AGX81" s="43"/>
      <c r="AGY81" s="43"/>
      <c r="AGZ81" s="43"/>
      <c r="AHA81" s="43"/>
      <c r="AHB81" s="43"/>
      <c r="AHC81" s="43"/>
      <c r="AHD81" s="43"/>
      <c r="AHE81" s="43"/>
      <c r="AHF81" s="43"/>
      <c r="AHG81" s="43"/>
      <c r="AHH81" s="43"/>
      <c r="AHI81" s="43"/>
      <c r="AHJ81" s="43"/>
      <c r="AHK81" s="43"/>
      <c r="AHL81" s="43"/>
      <c r="AHM81" s="43"/>
      <c r="AHN81" s="43"/>
      <c r="AHO81" s="43"/>
      <c r="AHP81" s="43"/>
      <c r="AHQ81" s="43"/>
      <c r="AHR81" s="43"/>
      <c r="AHS81" s="43"/>
      <c r="AHT81" s="43"/>
      <c r="AHU81" s="43"/>
      <c r="AHV81" s="43"/>
      <c r="AHW81" s="43"/>
      <c r="AHX81" s="43"/>
      <c r="AHY81" s="43"/>
      <c r="AHZ81" s="43"/>
      <c r="AIA81" s="43"/>
      <c r="AIB81" s="43"/>
      <c r="AIC81" s="43"/>
      <c r="AID81" s="43"/>
      <c r="AIE81" s="43"/>
      <c r="AIF81" s="43"/>
      <c r="AIG81" s="43"/>
      <c r="AIH81" s="43"/>
      <c r="AII81" s="43"/>
      <c r="AIJ81" s="43"/>
      <c r="AIK81" s="43"/>
      <c r="AIL81" s="43"/>
      <c r="AIM81" s="43"/>
      <c r="AIN81" s="43"/>
      <c r="AIO81" s="43"/>
      <c r="AIP81" s="43"/>
      <c r="AIQ81" s="43"/>
      <c r="AIR81" s="43"/>
      <c r="AIS81" s="43"/>
      <c r="AIT81" s="43"/>
      <c r="AIU81" s="43"/>
      <c r="AIV81" s="43"/>
      <c r="AIW81" s="43"/>
      <c r="AIX81" s="43"/>
      <c r="AIY81" s="43"/>
      <c r="AIZ81" s="43"/>
      <c r="AJA81" s="43"/>
      <c r="AJB81" s="43"/>
      <c r="AJC81" s="43"/>
      <c r="AJD81" s="43"/>
      <c r="AJE81" s="43"/>
      <c r="AJF81" s="43"/>
      <c r="AJG81" s="43"/>
      <c r="AJH81" s="43"/>
      <c r="AJI81" s="43"/>
      <c r="AJJ81" s="43"/>
      <c r="AJK81" s="43"/>
      <c r="AJL81" s="43"/>
      <c r="AJM81" s="43"/>
      <c r="AJN81" s="43"/>
      <c r="AJO81" s="43"/>
      <c r="AJP81" s="43"/>
      <c r="AJQ81" s="43"/>
      <c r="AJR81" s="43"/>
      <c r="AJS81" s="43"/>
      <c r="AJT81" s="43"/>
      <c r="AJU81" s="43"/>
      <c r="AJV81" s="43"/>
      <c r="AJW81" s="43"/>
      <c r="AJX81" s="43"/>
      <c r="AJY81" s="43"/>
      <c r="AJZ81" s="43"/>
      <c r="AKA81" s="43"/>
      <c r="AKB81" s="43"/>
      <c r="AKC81" s="43"/>
      <c r="AKD81" s="43"/>
      <c r="AKE81" s="43"/>
      <c r="AKF81" s="43"/>
      <c r="AKG81" s="43"/>
      <c r="AKH81" s="43"/>
      <c r="AKI81" s="43"/>
      <c r="AKJ81" s="43"/>
      <c r="AKK81" s="43"/>
      <c r="AKL81" s="43"/>
      <c r="AKM81" s="43"/>
      <c r="AKN81" s="43"/>
      <c r="AKO81" s="43"/>
      <c r="AKP81" s="43"/>
      <c r="AKQ81" s="43"/>
      <c r="AKR81" s="43"/>
      <c r="AKS81" s="43"/>
      <c r="AKT81" s="43"/>
      <c r="AKU81" s="43"/>
      <c r="AKV81" s="43"/>
      <c r="AKW81" s="43"/>
      <c r="AKX81" s="43"/>
      <c r="AKY81" s="43"/>
      <c r="AKZ81" s="43"/>
      <c r="ALA81" s="43"/>
      <c r="ALB81" s="43"/>
      <c r="ALC81" s="43"/>
      <c r="ALD81" s="43"/>
      <c r="ALE81" s="43"/>
      <c r="ALF81" s="43"/>
      <c r="ALG81" s="43"/>
      <c r="ALH81" s="43"/>
      <c r="ALI81" s="43"/>
      <c r="ALJ81" s="43"/>
      <c r="ALK81" s="43"/>
      <c r="ALL81" s="43"/>
      <c r="ALM81" s="43"/>
      <c r="ALN81" s="43"/>
      <c r="ALO81" s="43"/>
      <c r="ALP81" s="43"/>
      <c r="ALQ81" s="43"/>
      <c r="ALR81" s="43"/>
      <c r="ALS81" s="43"/>
      <c r="ALT81" s="43"/>
      <c r="ALU81" s="43"/>
      <c r="ALV81" s="43"/>
      <c r="ALW81" s="43"/>
      <c r="ALX81" s="43"/>
      <c r="ALY81" s="43"/>
      <c r="ALZ81" s="43"/>
      <c r="AMA81" s="43"/>
      <c r="AMB81" s="43"/>
      <c r="AMC81" s="43"/>
      <c r="AMD81" s="43"/>
      <c r="AME81" s="43"/>
      <c r="AMF81" s="43"/>
      <c r="AMG81" s="43"/>
      <c r="AMH81" s="43"/>
      <c r="AMI81" s="43"/>
      <c r="AMJ81" s="43"/>
      <c r="AMK81" s="43"/>
      <c r="AML81" s="43"/>
      <c r="AMM81" s="43"/>
      <c r="AMN81" s="43"/>
      <c r="AMO81" s="43"/>
      <c r="AMP81" s="43"/>
      <c r="AMQ81" s="43"/>
      <c r="AMR81" s="43"/>
      <c r="AMS81" s="43"/>
      <c r="AMT81" s="43"/>
      <c r="AMU81" s="43"/>
      <c r="AMV81" s="43"/>
      <c r="AMW81" s="43"/>
      <c r="AMX81" s="43"/>
      <c r="AMY81" s="43"/>
      <c r="AMZ81" s="43"/>
      <c r="ANA81" s="43"/>
      <c r="ANB81" s="43"/>
      <c r="ANC81" s="43"/>
      <c r="AND81" s="43"/>
      <c r="ANE81" s="43"/>
      <c r="ANF81" s="43"/>
      <c r="ANG81" s="43"/>
      <c r="ANH81" s="43"/>
      <c r="ANI81" s="43"/>
      <c r="ANJ81" s="43"/>
      <c r="ANK81" s="43"/>
      <c r="ANL81" s="43"/>
      <c r="ANM81" s="43"/>
      <c r="ANN81" s="43"/>
      <c r="ANO81" s="43"/>
      <c r="ANP81" s="43"/>
      <c r="ANQ81" s="43"/>
      <c r="ANR81" s="43"/>
      <c r="ANS81" s="43"/>
      <c r="ANT81" s="43"/>
      <c r="ANU81" s="43"/>
      <c r="ANV81" s="43"/>
      <c r="ANW81" s="43"/>
      <c r="ANX81" s="43"/>
      <c r="ANY81" s="43"/>
      <c r="ANZ81" s="43"/>
      <c r="AOA81" s="43"/>
      <c r="AOB81" s="43"/>
      <c r="AOC81" s="43"/>
      <c r="AOD81" s="43"/>
      <c r="AOE81" s="43"/>
      <c r="AOF81" s="43"/>
      <c r="AOG81" s="43"/>
      <c r="AOH81" s="43"/>
      <c r="AOI81" s="43"/>
      <c r="AOJ81" s="43"/>
      <c r="AOK81" s="43"/>
      <c r="AOL81" s="43"/>
      <c r="AOM81" s="43"/>
      <c r="AON81" s="43"/>
      <c r="AOO81" s="43"/>
      <c r="AOP81" s="43"/>
      <c r="AOQ81" s="43"/>
      <c r="AOR81" s="43"/>
      <c r="AOS81" s="43"/>
      <c r="AOT81" s="43"/>
      <c r="AOU81" s="43"/>
      <c r="AOV81" s="43"/>
      <c r="AOW81" s="43"/>
      <c r="AOX81" s="43"/>
      <c r="AOY81" s="43"/>
      <c r="AOZ81" s="43"/>
      <c r="APA81" s="43"/>
      <c r="APB81" s="43"/>
      <c r="APC81" s="43"/>
      <c r="APD81" s="43"/>
      <c r="APE81" s="43"/>
      <c r="APF81" s="43"/>
      <c r="APG81" s="43"/>
      <c r="APH81" s="43"/>
      <c r="API81" s="43"/>
      <c r="APJ81" s="43"/>
      <c r="APK81" s="43"/>
      <c r="APL81" s="43"/>
      <c r="APM81" s="43"/>
      <c r="APN81" s="43"/>
      <c r="APO81" s="43"/>
      <c r="APP81" s="43"/>
      <c r="APQ81" s="43"/>
      <c r="APR81" s="43"/>
      <c r="APS81" s="43"/>
      <c r="APT81" s="43"/>
      <c r="APU81" s="43"/>
      <c r="APV81" s="43"/>
      <c r="APW81" s="43"/>
      <c r="APX81" s="43"/>
      <c r="APY81" s="43"/>
      <c r="APZ81" s="43"/>
      <c r="AQA81" s="43"/>
      <c r="AQB81" s="43"/>
      <c r="AQC81" s="43"/>
      <c r="AQD81" s="43"/>
      <c r="AQE81" s="43"/>
      <c r="AQF81" s="43"/>
      <c r="AQG81" s="43"/>
      <c r="AQH81" s="43"/>
      <c r="AQI81" s="43"/>
      <c r="AQJ81" s="43"/>
      <c r="AQK81" s="43"/>
      <c r="AQL81" s="43"/>
      <c r="AQM81" s="43"/>
      <c r="AQN81" s="43"/>
      <c r="AQO81" s="43"/>
      <c r="AQP81" s="43"/>
      <c r="AQQ81" s="43"/>
      <c r="AQR81" s="43"/>
      <c r="AQS81" s="43"/>
      <c r="AQT81" s="43"/>
      <c r="AQU81" s="43"/>
      <c r="AQV81" s="43"/>
      <c r="AQW81" s="43"/>
      <c r="AQX81" s="43"/>
      <c r="AQY81" s="43"/>
      <c r="AQZ81" s="43"/>
      <c r="ARA81" s="43"/>
      <c r="ARB81" s="43"/>
      <c r="ARC81" s="43"/>
      <c r="ARD81" s="43"/>
      <c r="ARE81" s="43"/>
      <c r="ARF81" s="43"/>
      <c r="ARG81" s="43"/>
      <c r="ARH81" s="43"/>
      <c r="ARI81" s="43"/>
      <c r="ARJ81" s="43"/>
      <c r="ARK81" s="43"/>
      <c r="ARL81" s="43"/>
      <c r="ARM81" s="43"/>
      <c r="ARN81" s="43"/>
      <c r="ARO81" s="43"/>
      <c r="ARP81" s="43"/>
      <c r="ARQ81" s="43"/>
      <c r="ARR81" s="43"/>
      <c r="ARS81" s="43"/>
      <c r="ART81" s="43"/>
      <c r="ARU81" s="43"/>
      <c r="ARV81" s="43"/>
      <c r="ARW81" s="43"/>
      <c r="ARX81" s="43"/>
      <c r="ARY81" s="43"/>
      <c r="ARZ81" s="43"/>
      <c r="ASA81" s="43"/>
      <c r="ASB81" s="43"/>
      <c r="ASC81" s="43"/>
      <c r="ASD81" s="43"/>
      <c r="ASE81" s="43"/>
      <c r="ASF81" s="43"/>
      <c r="ASG81" s="43"/>
      <c r="ASH81" s="43"/>
      <c r="ASI81" s="43"/>
      <c r="ASJ81" s="43"/>
      <c r="ASK81" s="43"/>
      <c r="ASL81" s="43"/>
      <c r="ASM81" s="43"/>
      <c r="ASN81" s="43"/>
      <c r="ASO81" s="43"/>
      <c r="ASP81" s="43"/>
      <c r="ASQ81" s="43"/>
      <c r="ASR81" s="43"/>
      <c r="ASS81" s="43"/>
      <c r="AST81" s="43"/>
      <c r="ASU81" s="43"/>
      <c r="ASV81" s="43"/>
      <c r="ASW81" s="43"/>
      <c r="ASX81" s="43"/>
      <c r="ASY81" s="43"/>
      <c r="ASZ81" s="43"/>
      <c r="ATA81" s="43"/>
      <c r="ATB81" s="43"/>
      <c r="ATC81" s="43"/>
      <c r="ATD81" s="43"/>
      <c r="ATE81" s="43"/>
      <c r="ATF81" s="43"/>
      <c r="ATG81" s="43"/>
      <c r="ATH81" s="43"/>
      <c r="ATI81" s="43"/>
      <c r="ATJ81" s="43"/>
      <c r="ATK81" s="43"/>
      <c r="ATL81" s="43"/>
      <c r="ATM81" s="43"/>
      <c r="ATN81" s="43"/>
      <c r="ATO81" s="43"/>
      <c r="ATP81" s="43"/>
      <c r="ATQ81" s="43"/>
      <c r="ATR81" s="43"/>
      <c r="ATS81" s="43"/>
      <c r="ATT81" s="43"/>
      <c r="ATU81" s="43"/>
      <c r="ATV81" s="43"/>
      <c r="ATW81" s="43"/>
      <c r="ATX81" s="43"/>
      <c r="ATY81" s="43"/>
      <c r="ATZ81" s="43"/>
      <c r="AUA81" s="43"/>
      <c r="AUB81" s="43"/>
      <c r="AUC81" s="43"/>
      <c r="AUD81" s="43"/>
      <c r="AUE81" s="43"/>
      <c r="AUF81" s="43"/>
      <c r="AUG81" s="43"/>
      <c r="AUH81" s="43"/>
      <c r="AUI81" s="43"/>
      <c r="AUJ81" s="43"/>
      <c r="AUK81" s="43"/>
      <c r="AUL81" s="43"/>
      <c r="AUM81" s="43"/>
      <c r="AUN81" s="43"/>
      <c r="AUO81" s="43"/>
      <c r="AUP81" s="43"/>
      <c r="AUQ81" s="43"/>
      <c r="AUR81" s="43"/>
      <c r="AUS81" s="43"/>
      <c r="AUT81" s="43"/>
      <c r="AUU81" s="43"/>
      <c r="AUV81" s="43"/>
      <c r="AUW81" s="43"/>
      <c r="AUX81" s="43"/>
      <c r="AUY81" s="43"/>
      <c r="AUZ81" s="43"/>
      <c r="AVA81" s="43"/>
      <c r="AVB81" s="43"/>
      <c r="AVC81" s="43"/>
      <c r="AVD81" s="43"/>
      <c r="AVE81" s="43"/>
      <c r="AVF81" s="43"/>
      <c r="AVG81" s="43"/>
      <c r="AVH81" s="43"/>
      <c r="AVI81" s="43"/>
      <c r="AVJ81" s="43"/>
      <c r="AVK81" s="43"/>
      <c r="AVL81" s="43"/>
      <c r="AVM81" s="43"/>
      <c r="AVN81" s="43"/>
      <c r="AVO81" s="43"/>
      <c r="AVP81" s="43"/>
      <c r="AVQ81" s="43"/>
      <c r="AVR81" s="43"/>
      <c r="AVS81" s="43"/>
      <c r="AVT81" s="43"/>
      <c r="AVU81" s="43"/>
      <c r="AVV81" s="43"/>
      <c r="AVW81" s="43"/>
      <c r="AVX81" s="43"/>
      <c r="AVY81" s="43"/>
      <c r="AVZ81" s="43"/>
      <c r="AWA81" s="43"/>
      <c r="AWB81" s="43"/>
      <c r="AWC81" s="43"/>
      <c r="AWD81" s="43"/>
      <c r="AWE81" s="43"/>
      <c r="AWF81" s="43"/>
      <c r="AWG81" s="43"/>
      <c r="AWH81" s="43"/>
      <c r="AWI81" s="43"/>
      <c r="AWJ81" s="43"/>
      <c r="AWK81" s="43"/>
      <c r="AWL81" s="43"/>
      <c r="AWM81" s="43"/>
      <c r="AWN81" s="43"/>
      <c r="AWO81" s="43"/>
      <c r="AWP81" s="43"/>
      <c r="AWQ81" s="43"/>
      <c r="AWR81" s="43"/>
      <c r="AWS81" s="43"/>
      <c r="AWT81" s="43"/>
      <c r="AWU81" s="43"/>
      <c r="AWV81" s="43"/>
      <c r="AWW81" s="43"/>
      <c r="AWX81" s="43"/>
      <c r="AWY81" s="43"/>
      <c r="AWZ81" s="43"/>
      <c r="AXA81" s="43"/>
      <c r="AXB81" s="43"/>
      <c r="AXC81" s="43"/>
      <c r="AXD81" s="43"/>
      <c r="AXE81" s="43"/>
      <c r="AXF81" s="43"/>
      <c r="AXG81" s="43"/>
      <c r="AXH81" s="43"/>
      <c r="AXI81" s="43"/>
      <c r="AXJ81" s="43"/>
      <c r="AXK81" s="43"/>
      <c r="AXL81" s="43"/>
      <c r="AXM81" s="43"/>
      <c r="AXN81" s="43"/>
      <c r="AXO81" s="43"/>
      <c r="AXP81" s="43"/>
      <c r="AXQ81" s="43"/>
      <c r="AXR81" s="43"/>
      <c r="AXS81" s="43"/>
      <c r="AXT81" s="43"/>
      <c r="AXU81" s="43"/>
      <c r="AXV81" s="43"/>
      <c r="AXW81" s="43"/>
      <c r="AXX81" s="43"/>
      <c r="AXY81" s="43"/>
      <c r="AXZ81" s="43"/>
      <c r="AYA81" s="43"/>
      <c r="AYB81" s="43"/>
      <c r="AYC81" s="43"/>
      <c r="AYD81" s="43"/>
      <c r="AYE81" s="43"/>
      <c r="AYF81" s="43"/>
      <c r="AYG81" s="43"/>
      <c r="AYH81" s="43"/>
      <c r="AYI81" s="43"/>
      <c r="AYJ81" s="43"/>
      <c r="AYK81" s="43"/>
      <c r="AYL81" s="43"/>
      <c r="AYM81" s="43"/>
      <c r="AYN81" s="43"/>
      <c r="AYO81" s="43"/>
      <c r="AYP81" s="43"/>
      <c r="AYQ81" s="43"/>
      <c r="AYR81" s="43"/>
      <c r="AYS81" s="43"/>
      <c r="AYT81" s="43"/>
      <c r="AYU81" s="43"/>
      <c r="AYV81" s="43"/>
      <c r="AYW81" s="43"/>
      <c r="AYX81" s="43"/>
      <c r="AYY81" s="43"/>
      <c r="AYZ81" s="43"/>
      <c r="AZA81" s="43"/>
      <c r="AZB81" s="43"/>
      <c r="AZC81" s="43"/>
      <c r="AZD81" s="43"/>
      <c r="AZE81" s="43"/>
      <c r="AZF81" s="43"/>
      <c r="AZG81" s="43"/>
      <c r="AZH81" s="43"/>
      <c r="AZI81" s="43"/>
      <c r="AZJ81" s="43"/>
      <c r="AZK81" s="43"/>
      <c r="AZL81" s="43"/>
      <c r="AZM81" s="43"/>
      <c r="AZN81" s="43"/>
      <c r="AZO81" s="43"/>
      <c r="AZP81" s="43"/>
      <c r="AZQ81" s="43"/>
      <c r="AZR81" s="43"/>
      <c r="AZS81" s="43"/>
      <c r="AZT81" s="43"/>
      <c r="AZU81" s="43"/>
      <c r="AZV81" s="43"/>
      <c r="AZW81" s="43"/>
      <c r="AZX81" s="43"/>
      <c r="AZY81" s="43"/>
      <c r="AZZ81" s="43"/>
      <c r="BAA81" s="43"/>
      <c r="BAB81" s="43"/>
      <c r="BAC81" s="43"/>
      <c r="BAD81" s="43"/>
      <c r="BAE81" s="43"/>
      <c r="BAF81" s="43"/>
      <c r="BAG81" s="43"/>
      <c r="BAH81" s="43"/>
      <c r="BAI81" s="43"/>
      <c r="BAJ81" s="43"/>
      <c r="BAK81" s="43"/>
      <c r="BAL81" s="43"/>
      <c r="BAM81" s="43"/>
      <c r="BAN81" s="43"/>
      <c r="BAO81" s="43"/>
      <c r="BAP81" s="43"/>
      <c r="BAQ81" s="43"/>
      <c r="BAR81" s="43"/>
      <c r="BAS81" s="43"/>
      <c r="BAT81" s="43"/>
      <c r="BAU81" s="43"/>
      <c r="BAV81" s="43"/>
      <c r="BAW81" s="43"/>
      <c r="BAX81" s="43"/>
      <c r="BAY81" s="43"/>
      <c r="BAZ81" s="43"/>
      <c r="BBA81" s="43"/>
      <c r="BBB81" s="43"/>
      <c r="BBC81" s="43"/>
      <c r="BBD81" s="43"/>
      <c r="BBE81" s="43"/>
      <c r="BBF81" s="43"/>
      <c r="BBG81" s="43"/>
      <c r="BBH81" s="43"/>
      <c r="BBI81" s="43"/>
      <c r="BBJ81" s="43"/>
      <c r="BBK81" s="43"/>
      <c r="BBL81" s="43"/>
      <c r="BBM81" s="43"/>
      <c r="BBN81" s="43"/>
      <c r="BBO81" s="43"/>
      <c r="BBP81" s="43"/>
      <c r="BBQ81" s="43"/>
      <c r="BBR81" s="43"/>
      <c r="BBS81" s="43"/>
      <c r="BBT81" s="43"/>
      <c r="BBU81" s="43"/>
      <c r="BBV81" s="43"/>
      <c r="BBW81" s="43"/>
      <c r="BBX81" s="43"/>
      <c r="BBY81" s="43"/>
      <c r="BBZ81" s="43"/>
      <c r="BCA81" s="43"/>
      <c r="BCB81" s="43"/>
      <c r="BCC81" s="43"/>
      <c r="BCD81" s="43"/>
      <c r="BCE81" s="43"/>
      <c r="BCF81" s="43"/>
      <c r="BCG81" s="43"/>
      <c r="BCH81" s="43"/>
      <c r="BCI81" s="43"/>
      <c r="BCJ81" s="43"/>
      <c r="BCK81" s="43"/>
      <c r="BCL81" s="43"/>
      <c r="BCM81" s="43"/>
      <c r="BCN81" s="43"/>
      <c r="BCO81" s="43"/>
      <c r="BCP81" s="43"/>
      <c r="BCQ81" s="43"/>
      <c r="BCR81" s="43"/>
      <c r="BCS81" s="43"/>
      <c r="BCT81" s="43"/>
      <c r="BCU81" s="43"/>
      <c r="BCV81" s="43"/>
      <c r="BCW81" s="43"/>
      <c r="BCX81" s="43"/>
      <c r="BCY81" s="43"/>
      <c r="BCZ81" s="43"/>
      <c r="BDA81" s="43"/>
      <c r="BDB81" s="43"/>
      <c r="BDC81" s="43"/>
      <c r="BDD81" s="43"/>
      <c r="BDE81" s="43"/>
      <c r="BDF81" s="43"/>
      <c r="BDG81" s="43"/>
      <c r="BDH81" s="43"/>
      <c r="BDI81" s="43"/>
      <c r="BDJ81" s="43"/>
      <c r="BDK81" s="43"/>
      <c r="BDL81" s="43"/>
      <c r="BDM81" s="43"/>
      <c r="BDN81" s="43"/>
      <c r="BDO81" s="43"/>
      <c r="BDP81" s="43"/>
      <c r="BDQ81" s="43"/>
      <c r="BDR81" s="43"/>
      <c r="BDS81" s="43"/>
      <c r="BDT81" s="43"/>
      <c r="BDU81" s="43"/>
      <c r="BDV81" s="43"/>
      <c r="BDW81" s="43"/>
      <c r="BDX81" s="43"/>
      <c r="BDY81" s="43"/>
      <c r="BDZ81" s="43"/>
      <c r="BEA81" s="43"/>
      <c r="BEB81" s="43"/>
      <c r="BEC81" s="43"/>
      <c r="BED81" s="43"/>
      <c r="BEE81" s="43"/>
      <c r="BEF81" s="43"/>
      <c r="BEG81" s="43"/>
      <c r="BEH81" s="43"/>
      <c r="BEI81" s="43"/>
      <c r="BEJ81" s="43"/>
      <c r="BEK81" s="43"/>
      <c r="BEL81" s="43"/>
      <c r="BEM81" s="43"/>
      <c r="BEN81" s="43"/>
      <c r="BEO81" s="43"/>
      <c r="BEP81" s="43"/>
      <c r="BEQ81" s="43"/>
      <c r="BER81" s="43"/>
      <c r="BES81" s="43"/>
      <c r="BET81" s="43"/>
      <c r="BEU81" s="43"/>
      <c r="BEV81" s="43"/>
      <c r="BEW81" s="43"/>
      <c r="BEX81" s="43"/>
      <c r="BEY81" s="43"/>
      <c r="BEZ81" s="43"/>
      <c r="BFA81" s="43"/>
      <c r="BFB81" s="43"/>
      <c r="BFC81" s="43"/>
      <c r="BFD81" s="43"/>
      <c r="BFE81" s="43"/>
      <c r="BFF81" s="43"/>
      <c r="BFG81" s="43"/>
      <c r="BFH81" s="43"/>
      <c r="BFI81" s="43"/>
      <c r="BFJ81" s="43"/>
      <c r="BFK81" s="43"/>
      <c r="BFL81" s="43"/>
      <c r="BFM81" s="43"/>
      <c r="BFN81" s="43"/>
      <c r="BFO81" s="43"/>
      <c r="BFP81" s="43"/>
      <c r="BFQ81" s="43"/>
      <c r="BFR81" s="43"/>
      <c r="BFS81" s="43"/>
      <c r="BFT81" s="43"/>
      <c r="BFU81" s="43"/>
      <c r="BFV81" s="43"/>
      <c r="BFW81" s="43"/>
      <c r="BFX81" s="43"/>
      <c r="BFY81" s="43"/>
      <c r="BFZ81" s="43"/>
      <c r="BGA81" s="43"/>
      <c r="BGB81" s="43"/>
      <c r="BGC81" s="43"/>
      <c r="BGD81" s="43"/>
      <c r="BGE81" s="43"/>
      <c r="BGF81" s="43"/>
      <c r="BGG81" s="43"/>
      <c r="BGH81" s="43"/>
      <c r="BGI81" s="43"/>
      <c r="BGJ81" s="43"/>
      <c r="BGK81" s="43"/>
      <c r="BGL81" s="43"/>
      <c r="BGM81" s="43"/>
      <c r="BGN81" s="43"/>
      <c r="BGO81" s="43"/>
      <c r="BGP81" s="43"/>
      <c r="BGQ81" s="43"/>
      <c r="BGR81" s="43"/>
      <c r="BGS81" s="43"/>
      <c r="BGT81" s="43"/>
      <c r="BGU81" s="43"/>
      <c r="BGV81" s="43"/>
      <c r="BGW81" s="43"/>
      <c r="BGX81" s="43"/>
      <c r="BGY81" s="43"/>
      <c r="BGZ81" s="43"/>
      <c r="BHA81" s="43"/>
      <c r="BHB81" s="43"/>
      <c r="BHC81" s="43"/>
      <c r="BHD81" s="43"/>
      <c r="BHE81" s="43"/>
      <c r="BHF81" s="43"/>
      <c r="BHG81" s="43"/>
      <c r="BHH81" s="43"/>
      <c r="BHI81" s="43"/>
      <c r="BHJ81" s="43"/>
      <c r="BHK81" s="43"/>
      <c r="BHL81" s="43"/>
      <c r="BHM81" s="43"/>
      <c r="BHN81" s="43"/>
      <c r="BHO81" s="43"/>
      <c r="BHP81" s="43"/>
      <c r="BHQ81" s="43"/>
      <c r="BHR81" s="43"/>
      <c r="BHS81" s="43"/>
      <c r="BHT81" s="43"/>
      <c r="BHU81" s="43"/>
      <c r="BHV81" s="43"/>
      <c r="BHW81" s="43"/>
      <c r="BHX81" s="43"/>
      <c r="BHY81" s="43"/>
      <c r="BHZ81" s="43"/>
      <c r="BIA81" s="43"/>
      <c r="BIB81" s="43"/>
      <c r="BIC81" s="43"/>
      <c r="BID81" s="43"/>
      <c r="BIE81" s="43"/>
      <c r="BIF81" s="43"/>
      <c r="BIG81" s="43"/>
      <c r="BIH81" s="43"/>
      <c r="BII81" s="43"/>
      <c r="BIJ81" s="43"/>
      <c r="BIK81" s="43"/>
      <c r="BIL81" s="43"/>
      <c r="BIM81" s="43"/>
      <c r="BIN81" s="43"/>
      <c r="BIO81" s="43"/>
      <c r="BIP81" s="43"/>
      <c r="BIQ81" s="43"/>
      <c r="BIR81" s="43"/>
      <c r="BIS81" s="43"/>
      <c r="BIT81" s="43"/>
      <c r="BIU81" s="43"/>
      <c r="BIV81" s="43"/>
      <c r="BIW81" s="43"/>
      <c r="BIX81" s="43"/>
      <c r="BIY81" s="43"/>
      <c r="BIZ81" s="43"/>
      <c r="BJA81" s="43"/>
      <c r="BJB81" s="43"/>
      <c r="BJC81" s="43"/>
      <c r="BJD81" s="43"/>
      <c r="BJE81" s="43"/>
      <c r="BJF81" s="43"/>
      <c r="BJG81" s="43"/>
      <c r="BJH81" s="43"/>
      <c r="BJI81" s="43"/>
      <c r="BJJ81" s="43"/>
      <c r="BJK81" s="43"/>
      <c r="BJL81" s="43"/>
      <c r="BJM81" s="43"/>
      <c r="BJN81" s="43"/>
      <c r="BJO81" s="43"/>
      <c r="BJP81" s="43"/>
      <c r="BJQ81" s="43"/>
      <c r="BJR81" s="43"/>
      <c r="BJS81" s="43"/>
      <c r="BJT81" s="43"/>
      <c r="BJU81" s="43"/>
      <c r="BJV81" s="43"/>
      <c r="BJW81" s="43"/>
      <c r="BJX81" s="43"/>
      <c r="BJY81" s="43"/>
      <c r="BJZ81" s="43"/>
      <c r="BKA81" s="43"/>
      <c r="BKB81" s="43"/>
      <c r="BKC81" s="43"/>
      <c r="BKD81" s="43"/>
      <c r="BKE81" s="43"/>
      <c r="BKF81" s="43"/>
      <c r="BKG81" s="43"/>
      <c r="BKH81" s="43"/>
      <c r="BKI81" s="43"/>
      <c r="BKJ81" s="43"/>
      <c r="BKK81" s="43"/>
      <c r="BKL81" s="43"/>
      <c r="BKM81" s="43"/>
      <c r="BKN81" s="43"/>
      <c r="BKO81" s="43"/>
      <c r="BKP81" s="43"/>
      <c r="BKQ81" s="43"/>
      <c r="BKR81" s="43"/>
      <c r="BKS81" s="43"/>
      <c r="BKT81" s="43"/>
      <c r="BKU81" s="43"/>
      <c r="BKV81" s="43"/>
      <c r="BKW81" s="43"/>
      <c r="BKX81" s="43"/>
      <c r="BKY81" s="43"/>
      <c r="BKZ81" s="43"/>
      <c r="BLA81" s="43"/>
      <c r="BLB81" s="43"/>
      <c r="BLC81" s="43"/>
      <c r="BLD81" s="43"/>
      <c r="BLE81" s="43"/>
      <c r="BLF81" s="43"/>
      <c r="BLG81" s="43"/>
      <c r="BLH81" s="43"/>
      <c r="BLI81" s="43"/>
      <c r="BLJ81" s="43"/>
      <c r="BLK81" s="43"/>
      <c r="BLL81" s="43"/>
      <c r="BLM81" s="43"/>
      <c r="BLN81" s="43"/>
      <c r="BLO81" s="43"/>
      <c r="BLP81" s="43"/>
      <c r="BLQ81" s="43"/>
      <c r="BLR81" s="43"/>
      <c r="BLS81" s="43"/>
      <c r="BLT81" s="43"/>
      <c r="BLU81" s="43"/>
      <c r="BLV81" s="43"/>
      <c r="BLW81" s="43"/>
      <c r="BLX81" s="43"/>
      <c r="BLY81" s="43"/>
      <c r="BLZ81" s="43"/>
      <c r="BMA81" s="43"/>
      <c r="BMB81" s="43"/>
      <c r="BMC81" s="43"/>
      <c r="BMD81" s="43"/>
      <c r="BME81" s="43"/>
      <c r="BMF81" s="43"/>
      <c r="BMG81" s="43"/>
      <c r="BMH81" s="43"/>
      <c r="BMI81" s="43"/>
      <c r="BMJ81" s="43"/>
      <c r="BMK81" s="43"/>
      <c r="BML81" s="43"/>
      <c r="BMM81" s="43"/>
      <c r="BMN81" s="43"/>
      <c r="BMO81" s="43"/>
      <c r="BMP81" s="43"/>
      <c r="BMQ81" s="43"/>
      <c r="BMR81" s="43"/>
      <c r="BMS81" s="43"/>
      <c r="BMT81" s="43"/>
      <c r="BMU81" s="43"/>
      <c r="BMV81" s="43"/>
      <c r="BMW81" s="43"/>
      <c r="BMX81" s="43"/>
      <c r="BMY81" s="43"/>
      <c r="BMZ81" s="43"/>
      <c r="BNA81" s="43"/>
      <c r="BNB81" s="43"/>
      <c r="BNC81" s="43"/>
      <c r="BND81" s="43"/>
      <c r="BNE81" s="43"/>
      <c r="BNF81" s="43"/>
      <c r="BNG81" s="43"/>
      <c r="BNH81" s="43"/>
      <c r="BNI81" s="43"/>
      <c r="BNJ81" s="43"/>
      <c r="BNK81" s="43"/>
      <c r="BNL81" s="43"/>
      <c r="BNM81" s="43"/>
      <c r="BNN81" s="43"/>
      <c r="BNO81" s="43"/>
      <c r="BNP81" s="43"/>
      <c r="BNQ81" s="43"/>
      <c r="BNR81" s="43"/>
      <c r="BNS81" s="43"/>
      <c r="BNT81" s="43"/>
      <c r="BNU81" s="43"/>
      <c r="BNV81" s="43"/>
      <c r="BNW81" s="43"/>
      <c r="BNX81" s="43"/>
      <c r="BNY81" s="43"/>
      <c r="BNZ81" s="43"/>
      <c r="BOA81" s="43"/>
      <c r="BOB81" s="43"/>
      <c r="BOC81" s="43"/>
      <c r="BOD81" s="43"/>
      <c r="BOE81" s="43"/>
      <c r="BOF81" s="43"/>
      <c r="BOG81" s="43"/>
      <c r="BOH81" s="43"/>
      <c r="BOI81" s="43"/>
      <c r="BOJ81" s="43"/>
      <c r="BOK81" s="43"/>
      <c r="BOL81" s="43"/>
      <c r="BOM81" s="43"/>
      <c r="BON81" s="43"/>
      <c r="BOO81" s="43"/>
      <c r="BOP81" s="43"/>
      <c r="BOQ81" s="43"/>
      <c r="BOR81" s="43"/>
      <c r="BOS81" s="43"/>
      <c r="BOT81" s="43"/>
      <c r="BOU81" s="43"/>
      <c r="BOV81" s="43"/>
      <c r="BOW81" s="43"/>
      <c r="BOX81" s="43"/>
      <c r="BOY81" s="43"/>
      <c r="BOZ81" s="43"/>
      <c r="BPA81" s="43"/>
      <c r="BPB81" s="43"/>
      <c r="BPC81" s="43"/>
      <c r="BPD81" s="43"/>
      <c r="BPE81" s="43"/>
      <c r="BPF81" s="43"/>
      <c r="BPG81" s="43"/>
      <c r="BPH81" s="43"/>
      <c r="BPI81" s="43"/>
      <c r="BPJ81" s="43"/>
      <c r="BPK81" s="43"/>
      <c r="BPL81" s="43"/>
      <c r="BPM81" s="43"/>
      <c r="BPN81" s="43"/>
      <c r="BPO81" s="43"/>
      <c r="BPP81" s="43"/>
      <c r="BPQ81" s="43"/>
      <c r="BPR81" s="43"/>
      <c r="BPS81" s="43"/>
      <c r="BPT81" s="43"/>
      <c r="BPU81" s="43"/>
      <c r="BPV81" s="43"/>
      <c r="BPW81" s="43"/>
      <c r="BPX81" s="43"/>
      <c r="BPY81" s="43"/>
      <c r="BPZ81" s="43"/>
      <c r="BQA81" s="43"/>
      <c r="BQB81" s="43"/>
      <c r="BQC81" s="43"/>
      <c r="BQD81" s="43"/>
      <c r="BQE81" s="43"/>
      <c r="BQF81" s="43"/>
      <c r="BQG81" s="43"/>
      <c r="BQH81" s="43"/>
      <c r="BQI81" s="43"/>
      <c r="BQJ81" s="43"/>
      <c r="BQK81" s="43"/>
      <c r="BQL81" s="43"/>
      <c r="BQM81" s="43"/>
      <c r="BQN81" s="43"/>
      <c r="BQO81" s="43"/>
      <c r="BQP81" s="43"/>
      <c r="BQQ81" s="43"/>
      <c r="BQR81" s="43"/>
      <c r="BQS81" s="43"/>
      <c r="BQT81" s="43"/>
      <c r="BQU81" s="43"/>
      <c r="BQV81" s="43"/>
      <c r="BQW81" s="43"/>
      <c r="BQX81" s="43"/>
      <c r="BQY81" s="43"/>
      <c r="BQZ81" s="43"/>
      <c r="BRA81" s="43"/>
      <c r="BRB81" s="43"/>
      <c r="BRC81" s="43"/>
      <c r="BRD81" s="43"/>
      <c r="BRE81" s="43"/>
      <c r="BRF81" s="43"/>
      <c r="BRG81" s="43"/>
      <c r="BRH81" s="43"/>
      <c r="BRI81" s="43"/>
      <c r="BRJ81" s="43"/>
      <c r="BRK81" s="43"/>
      <c r="BRL81" s="43"/>
      <c r="BRM81" s="43"/>
      <c r="BRN81" s="43"/>
      <c r="BRO81" s="43"/>
      <c r="BRP81" s="43"/>
      <c r="BRQ81" s="43"/>
      <c r="BRR81" s="43"/>
      <c r="BRS81" s="43"/>
      <c r="BRT81" s="43"/>
      <c r="BRU81" s="43"/>
      <c r="BRV81" s="43"/>
      <c r="BRW81" s="43"/>
      <c r="BRX81" s="43"/>
      <c r="BRY81" s="43"/>
      <c r="BRZ81" s="43"/>
      <c r="BSA81" s="43"/>
      <c r="BSB81" s="43"/>
      <c r="BSC81" s="43"/>
      <c r="BSD81" s="43"/>
      <c r="BSE81" s="43"/>
      <c r="BSF81" s="43"/>
      <c r="BSG81" s="43"/>
      <c r="BSH81" s="43"/>
      <c r="BSI81" s="43"/>
      <c r="BSJ81" s="43"/>
      <c r="BSK81" s="43"/>
      <c r="BSL81" s="43"/>
      <c r="BSM81" s="43"/>
      <c r="BSN81" s="43"/>
      <c r="BSO81" s="43"/>
      <c r="BSP81" s="43"/>
      <c r="BSQ81" s="43"/>
      <c r="BSR81" s="43"/>
      <c r="BSS81" s="43"/>
      <c r="BST81" s="43"/>
      <c r="BSU81" s="43"/>
      <c r="BSV81" s="43"/>
      <c r="BSW81" s="43"/>
      <c r="BSX81" s="43"/>
      <c r="BSY81" s="43"/>
      <c r="BSZ81" s="43"/>
      <c r="BTA81" s="43"/>
      <c r="BTB81" s="43"/>
      <c r="BTC81" s="43"/>
      <c r="BTD81" s="43"/>
      <c r="BTE81" s="43"/>
      <c r="BTF81" s="43"/>
      <c r="BTG81" s="43"/>
      <c r="BTH81" s="43"/>
      <c r="BTI81" s="43"/>
      <c r="BTJ81" s="43"/>
      <c r="BTK81" s="43"/>
      <c r="BTL81" s="43"/>
      <c r="BTM81" s="43"/>
      <c r="BTN81" s="43"/>
      <c r="BTO81" s="43"/>
      <c r="BTP81" s="43"/>
      <c r="BTQ81" s="43"/>
      <c r="BTR81" s="43"/>
      <c r="BTS81" s="43"/>
      <c r="BTT81" s="43"/>
      <c r="BTU81" s="43"/>
      <c r="BTV81" s="43"/>
      <c r="BTW81" s="43"/>
      <c r="BTX81" s="43"/>
      <c r="BTY81" s="43"/>
      <c r="BTZ81" s="43"/>
      <c r="BUA81" s="43"/>
      <c r="BUB81" s="43"/>
      <c r="BUC81" s="43"/>
      <c r="BUD81" s="43"/>
      <c r="BUE81" s="43"/>
      <c r="BUF81" s="43"/>
      <c r="BUG81" s="43"/>
      <c r="BUH81" s="43"/>
      <c r="BUI81" s="43"/>
      <c r="BUJ81" s="43"/>
      <c r="BUK81" s="43"/>
      <c r="BUL81" s="43"/>
      <c r="BUM81" s="43"/>
      <c r="BUN81" s="43"/>
      <c r="BUO81" s="43"/>
      <c r="BUP81" s="43"/>
      <c r="BUQ81" s="43"/>
      <c r="BUR81" s="43"/>
      <c r="BUS81" s="43"/>
      <c r="BUT81" s="43"/>
      <c r="BUU81" s="43"/>
      <c r="BUV81" s="43"/>
      <c r="BUW81" s="43"/>
      <c r="BUX81" s="43"/>
      <c r="BUY81" s="43"/>
      <c r="BUZ81" s="43"/>
      <c r="BVA81" s="43"/>
      <c r="BVB81" s="43"/>
      <c r="BVC81" s="43"/>
      <c r="BVD81" s="43"/>
      <c r="BVE81" s="43"/>
      <c r="BVF81" s="43"/>
      <c r="BVG81" s="43"/>
      <c r="BVH81" s="43"/>
      <c r="BVI81" s="43"/>
      <c r="BVJ81" s="43"/>
      <c r="BVK81" s="43"/>
      <c r="BVL81" s="43"/>
      <c r="BVM81" s="43"/>
      <c r="BVN81" s="43"/>
      <c r="BVO81" s="43"/>
      <c r="BVP81" s="43"/>
      <c r="BVQ81" s="43"/>
      <c r="BVR81" s="43"/>
      <c r="BVS81" s="43"/>
      <c r="BVT81" s="43"/>
      <c r="BVU81" s="43"/>
      <c r="BVV81" s="43"/>
      <c r="BVW81" s="43"/>
      <c r="BVX81" s="43"/>
      <c r="BVY81" s="43"/>
      <c r="BVZ81" s="43"/>
      <c r="BWA81" s="43"/>
      <c r="BWB81" s="43"/>
      <c r="BWC81" s="43"/>
      <c r="BWD81" s="43"/>
      <c r="BWE81" s="43"/>
      <c r="BWF81" s="43"/>
      <c r="BWG81" s="43"/>
      <c r="BWH81" s="43"/>
      <c r="BWI81" s="43"/>
      <c r="BWJ81" s="43"/>
      <c r="BWK81" s="43"/>
      <c r="BWL81" s="43"/>
      <c r="BWM81" s="43"/>
      <c r="BWN81" s="43"/>
      <c r="BWO81" s="43"/>
      <c r="BWP81" s="43"/>
      <c r="BWQ81" s="43"/>
      <c r="BWR81" s="43"/>
      <c r="BWS81" s="43"/>
      <c r="BWT81" s="43"/>
      <c r="BWU81" s="43"/>
      <c r="BWV81" s="43"/>
      <c r="BWW81" s="43"/>
      <c r="BWX81" s="43"/>
      <c r="BWY81" s="43"/>
      <c r="BWZ81" s="43"/>
      <c r="BXA81" s="43"/>
      <c r="BXB81" s="43"/>
      <c r="BXC81" s="43"/>
      <c r="BXD81" s="43"/>
      <c r="BXE81" s="43"/>
      <c r="BXF81" s="43"/>
      <c r="BXG81" s="43"/>
      <c r="BXH81" s="43"/>
      <c r="BXI81" s="43"/>
      <c r="BXJ81" s="43"/>
      <c r="BXK81" s="43"/>
      <c r="BXL81" s="43"/>
      <c r="BXM81" s="43"/>
      <c r="BXN81" s="43"/>
      <c r="BXO81" s="43"/>
      <c r="BXP81" s="43"/>
      <c r="BXQ81" s="43"/>
      <c r="BXR81" s="43"/>
      <c r="BXS81" s="43"/>
      <c r="BXT81" s="43"/>
      <c r="BXU81" s="43"/>
      <c r="BXV81" s="43"/>
      <c r="BXW81" s="43"/>
      <c r="BXX81" s="43"/>
      <c r="BXY81" s="43"/>
      <c r="BXZ81" s="43"/>
      <c r="BYA81" s="43"/>
      <c r="BYB81" s="43"/>
      <c r="BYC81" s="43"/>
      <c r="BYD81" s="43"/>
      <c r="BYE81" s="43"/>
      <c r="BYF81" s="43"/>
      <c r="BYG81" s="43"/>
      <c r="BYH81" s="43"/>
      <c r="BYI81" s="43"/>
      <c r="BYJ81" s="43"/>
      <c r="BYK81" s="43"/>
      <c r="BYL81" s="43"/>
      <c r="BYM81" s="43"/>
      <c r="BYN81" s="43"/>
      <c r="BYO81" s="43"/>
      <c r="BYP81" s="43"/>
      <c r="BYQ81" s="43"/>
      <c r="BYR81" s="43"/>
      <c r="BYS81" s="43"/>
      <c r="BYT81" s="43"/>
      <c r="BYU81" s="43"/>
      <c r="BYV81" s="43"/>
      <c r="BYW81" s="43"/>
      <c r="BYX81" s="43"/>
      <c r="BYY81" s="43"/>
      <c r="BYZ81" s="43"/>
      <c r="BZA81" s="43"/>
      <c r="BZB81" s="43"/>
      <c r="BZC81" s="43"/>
      <c r="BZD81" s="43"/>
      <c r="BZE81" s="43"/>
      <c r="BZF81" s="43"/>
      <c r="BZG81" s="43"/>
      <c r="BZH81" s="43"/>
      <c r="BZI81" s="43"/>
      <c r="BZJ81" s="43"/>
      <c r="BZK81" s="43"/>
      <c r="BZL81" s="43"/>
      <c r="BZM81" s="43"/>
      <c r="BZN81" s="43"/>
      <c r="BZO81" s="43"/>
      <c r="BZP81" s="43"/>
      <c r="BZQ81" s="43"/>
      <c r="BZR81" s="43"/>
      <c r="BZS81" s="43"/>
      <c r="BZT81" s="43"/>
      <c r="BZU81" s="43"/>
      <c r="BZV81" s="43"/>
      <c r="BZW81" s="43"/>
      <c r="BZX81" s="43"/>
      <c r="BZY81" s="43"/>
      <c r="BZZ81" s="43"/>
      <c r="CAA81" s="43"/>
      <c r="CAB81" s="43"/>
      <c r="CAC81" s="43"/>
      <c r="CAD81" s="43"/>
      <c r="CAE81" s="43"/>
      <c r="CAF81" s="43"/>
      <c r="CAG81" s="43"/>
      <c r="CAH81" s="43"/>
      <c r="CAI81" s="43"/>
      <c r="CAJ81" s="43"/>
      <c r="CAK81" s="43"/>
      <c r="CAL81" s="43"/>
      <c r="CAM81" s="43"/>
      <c r="CAN81" s="43"/>
      <c r="CAO81" s="43"/>
      <c r="CAP81" s="43"/>
      <c r="CAQ81" s="43"/>
      <c r="CAR81" s="43"/>
      <c r="CAS81" s="43"/>
      <c r="CAT81" s="43"/>
      <c r="CAU81" s="43"/>
      <c r="CAV81" s="43"/>
      <c r="CAW81" s="43"/>
      <c r="CAX81" s="43"/>
      <c r="CAY81" s="43"/>
      <c r="CAZ81" s="43"/>
      <c r="CBA81" s="43"/>
      <c r="CBB81" s="43"/>
      <c r="CBC81" s="43"/>
      <c r="CBD81" s="43"/>
      <c r="CBE81" s="43"/>
      <c r="CBF81" s="43"/>
      <c r="CBG81" s="43"/>
      <c r="CBH81" s="43"/>
      <c r="CBI81" s="43"/>
      <c r="CBJ81" s="43"/>
      <c r="CBK81" s="43"/>
      <c r="CBL81" s="43"/>
      <c r="CBM81" s="43"/>
      <c r="CBN81" s="43"/>
      <c r="CBO81" s="43"/>
      <c r="CBP81" s="43"/>
      <c r="CBQ81" s="43"/>
      <c r="CBR81" s="43"/>
      <c r="CBS81" s="43"/>
      <c r="CBT81" s="43"/>
      <c r="CBU81" s="43"/>
      <c r="CBV81" s="43"/>
      <c r="CBW81" s="43"/>
      <c r="CBX81" s="43"/>
      <c r="CBY81" s="43"/>
      <c r="CBZ81" s="43"/>
      <c r="CCA81" s="43"/>
      <c r="CCB81" s="43"/>
      <c r="CCC81" s="43"/>
      <c r="CCD81" s="43"/>
      <c r="CCE81" s="43"/>
      <c r="CCF81" s="43"/>
      <c r="CCG81" s="43"/>
      <c r="CCH81" s="43"/>
      <c r="CCI81" s="43"/>
      <c r="CCJ81" s="43"/>
      <c r="CCK81" s="43"/>
      <c r="CCL81" s="43"/>
      <c r="CCM81" s="43"/>
      <c r="CCN81" s="43"/>
      <c r="CCO81" s="43"/>
      <c r="CCP81" s="43"/>
      <c r="CCQ81" s="43"/>
      <c r="CCR81" s="43"/>
      <c r="CCS81" s="43"/>
      <c r="CCT81" s="43"/>
      <c r="CCU81" s="43"/>
      <c r="CCV81" s="43"/>
      <c r="CCW81" s="43"/>
      <c r="CCX81" s="43"/>
      <c r="CCY81" s="43"/>
      <c r="CCZ81" s="43"/>
      <c r="CDA81" s="43"/>
      <c r="CDB81" s="43"/>
      <c r="CDC81" s="43"/>
      <c r="CDD81" s="43"/>
      <c r="CDE81" s="43"/>
      <c r="CDF81" s="43"/>
      <c r="CDG81" s="43"/>
      <c r="CDH81" s="43"/>
      <c r="CDI81" s="43"/>
      <c r="CDJ81" s="43"/>
      <c r="CDK81" s="43"/>
      <c r="CDL81" s="43"/>
      <c r="CDM81" s="43"/>
      <c r="CDN81" s="43"/>
      <c r="CDO81" s="43"/>
      <c r="CDP81" s="43"/>
      <c r="CDQ81" s="43"/>
      <c r="CDR81" s="43"/>
      <c r="CDS81" s="43"/>
      <c r="CDT81" s="43"/>
      <c r="CDU81" s="43"/>
      <c r="CDV81" s="43"/>
      <c r="CDW81" s="43"/>
      <c r="CDX81" s="43"/>
      <c r="CDY81" s="43"/>
      <c r="CDZ81" s="43"/>
      <c r="CEA81" s="43"/>
      <c r="CEB81" s="43"/>
      <c r="CEC81" s="43"/>
      <c r="CED81" s="43"/>
      <c r="CEE81" s="43"/>
      <c r="CEF81" s="43"/>
      <c r="CEG81" s="43"/>
      <c r="CEH81" s="43"/>
      <c r="CEI81" s="43"/>
      <c r="CEJ81" s="43"/>
      <c r="CEK81" s="43"/>
      <c r="CEL81" s="43"/>
      <c r="CEM81" s="43"/>
      <c r="CEN81" s="43"/>
      <c r="CEO81" s="43"/>
      <c r="CEP81" s="43"/>
      <c r="CEQ81" s="43"/>
      <c r="CER81" s="43"/>
      <c r="CES81" s="43"/>
      <c r="CET81" s="43"/>
      <c r="CEU81" s="43"/>
      <c r="CEV81" s="43"/>
      <c r="CEW81" s="43"/>
      <c r="CEX81" s="43"/>
      <c r="CEY81" s="43"/>
      <c r="CEZ81" s="43"/>
      <c r="CFA81" s="43"/>
      <c r="CFB81" s="43"/>
      <c r="CFC81" s="43"/>
      <c r="CFD81" s="43"/>
      <c r="CFE81" s="43"/>
      <c r="CFF81" s="43"/>
      <c r="CFG81" s="43"/>
      <c r="CFH81" s="43"/>
      <c r="CFI81" s="43"/>
      <c r="CFJ81" s="43"/>
      <c r="CFK81" s="43"/>
      <c r="CFL81" s="43"/>
      <c r="CFM81" s="43"/>
      <c r="CFN81" s="43"/>
      <c r="CFO81" s="43"/>
      <c r="CFP81" s="43"/>
      <c r="CFQ81" s="43"/>
      <c r="CFR81" s="43"/>
      <c r="CFS81" s="43"/>
      <c r="CFT81" s="43"/>
      <c r="CFU81" s="43"/>
      <c r="CFV81" s="43"/>
      <c r="CFW81" s="43"/>
      <c r="CFX81" s="43"/>
      <c r="CFY81" s="43"/>
      <c r="CFZ81" s="43"/>
      <c r="CGA81" s="43"/>
      <c r="CGB81" s="43"/>
      <c r="CGC81" s="43"/>
      <c r="CGD81" s="43"/>
      <c r="CGE81" s="43"/>
      <c r="CGF81" s="43"/>
      <c r="CGG81" s="43"/>
      <c r="CGH81" s="43"/>
      <c r="CGI81" s="43"/>
      <c r="CGJ81" s="43"/>
      <c r="CGK81" s="43"/>
      <c r="CGL81" s="43"/>
      <c r="CGM81" s="43"/>
      <c r="CGN81" s="43"/>
      <c r="CGO81" s="43"/>
      <c r="CGP81" s="43"/>
      <c r="CGQ81" s="43"/>
      <c r="CGR81" s="43"/>
      <c r="CGS81" s="43"/>
      <c r="CGT81" s="43"/>
      <c r="CGU81" s="43"/>
      <c r="CGV81" s="43"/>
      <c r="CGW81" s="43"/>
      <c r="CGX81" s="43"/>
      <c r="CGY81" s="43"/>
      <c r="CGZ81" s="43"/>
      <c r="CHA81" s="43"/>
      <c r="CHB81" s="43"/>
      <c r="CHC81" s="43"/>
      <c r="CHD81" s="43"/>
      <c r="CHE81" s="43"/>
      <c r="CHF81" s="43"/>
      <c r="CHG81" s="43"/>
      <c r="CHH81" s="43"/>
      <c r="CHI81" s="43"/>
      <c r="CHJ81" s="43"/>
      <c r="CHK81" s="43"/>
      <c r="CHL81" s="43"/>
      <c r="CHM81" s="43"/>
      <c r="CHN81" s="43"/>
      <c r="CHO81" s="43"/>
      <c r="CHP81" s="43"/>
      <c r="CHQ81" s="43"/>
      <c r="CHR81" s="43"/>
      <c r="CHS81" s="43"/>
      <c r="CHT81" s="43"/>
      <c r="CHU81" s="43"/>
      <c r="CHV81" s="43"/>
      <c r="CHW81" s="43"/>
      <c r="CHX81" s="43"/>
      <c r="CHY81" s="43"/>
      <c r="CHZ81" s="43"/>
      <c r="CIA81" s="43"/>
      <c r="CIB81" s="43"/>
      <c r="CIC81" s="43"/>
      <c r="CID81" s="43"/>
      <c r="CIE81" s="43"/>
      <c r="CIF81" s="43"/>
      <c r="CIG81" s="43"/>
      <c r="CIH81" s="43"/>
      <c r="CII81" s="43"/>
      <c r="CIJ81" s="43"/>
      <c r="CIK81" s="43"/>
      <c r="CIL81" s="43"/>
      <c r="CIM81" s="43"/>
      <c r="CIN81" s="43"/>
      <c r="CIO81" s="43"/>
      <c r="CIP81" s="43"/>
      <c r="CIQ81" s="43"/>
      <c r="CIR81" s="43"/>
      <c r="CIS81" s="43"/>
      <c r="CIT81" s="43"/>
      <c r="CIU81" s="43"/>
      <c r="CIV81" s="43"/>
      <c r="CIW81" s="43"/>
      <c r="CIX81" s="43"/>
      <c r="CIY81" s="43"/>
      <c r="CIZ81" s="43"/>
      <c r="CJA81" s="43"/>
      <c r="CJB81" s="43"/>
      <c r="CJC81" s="43"/>
      <c r="CJD81" s="43"/>
      <c r="CJE81" s="43"/>
      <c r="CJF81" s="43"/>
      <c r="CJG81" s="43"/>
      <c r="CJH81" s="43"/>
      <c r="CJI81" s="43"/>
      <c r="CJJ81" s="43"/>
      <c r="CJK81" s="43"/>
      <c r="CJL81" s="43"/>
      <c r="CJM81" s="43"/>
      <c r="CJN81" s="43"/>
      <c r="CJO81" s="43"/>
      <c r="CJP81" s="43"/>
      <c r="CJQ81" s="43"/>
      <c r="CJR81" s="43"/>
      <c r="CJS81" s="43"/>
      <c r="CJT81" s="43"/>
      <c r="CJU81" s="43"/>
      <c r="CJV81" s="43"/>
      <c r="CJW81" s="43"/>
      <c r="CJX81" s="43"/>
      <c r="CJY81" s="43"/>
      <c r="CJZ81" s="43"/>
      <c r="CKA81" s="43"/>
      <c r="CKB81" s="43"/>
      <c r="CKC81" s="43"/>
      <c r="CKD81" s="43"/>
      <c r="CKE81" s="43"/>
      <c r="CKF81" s="43"/>
      <c r="CKG81" s="43"/>
      <c r="CKH81" s="43"/>
      <c r="CKI81" s="43"/>
      <c r="CKJ81" s="43"/>
      <c r="CKK81" s="43"/>
      <c r="CKL81" s="43"/>
      <c r="CKM81" s="43"/>
      <c r="CKN81" s="43"/>
      <c r="CKO81" s="43"/>
      <c r="CKP81" s="43"/>
      <c r="CKQ81" s="43"/>
      <c r="CKR81" s="43"/>
      <c r="CKS81" s="43"/>
      <c r="CKT81" s="43"/>
      <c r="CKU81" s="43"/>
      <c r="CKV81" s="43"/>
      <c r="CKW81" s="43"/>
      <c r="CKX81" s="43"/>
      <c r="CKY81" s="43"/>
      <c r="CKZ81" s="43"/>
      <c r="CLA81" s="43"/>
      <c r="CLB81" s="43"/>
      <c r="CLC81" s="43"/>
      <c r="CLD81" s="43"/>
      <c r="CLE81" s="43"/>
      <c r="CLF81" s="43"/>
      <c r="CLG81" s="43"/>
      <c r="CLH81" s="43"/>
      <c r="CLI81" s="43"/>
      <c r="CLJ81" s="43"/>
      <c r="CLK81" s="43"/>
      <c r="CLL81" s="43"/>
      <c r="CLM81" s="43"/>
      <c r="CLN81" s="43"/>
      <c r="CLO81" s="43"/>
      <c r="CLP81" s="43"/>
      <c r="CLQ81" s="43"/>
      <c r="CLR81" s="43"/>
      <c r="CLS81" s="43"/>
      <c r="CLT81" s="43"/>
      <c r="CLU81" s="43"/>
      <c r="CLV81" s="43"/>
      <c r="CLW81" s="43"/>
      <c r="CLX81" s="43"/>
      <c r="CLY81" s="43"/>
      <c r="CLZ81" s="43"/>
      <c r="CMA81" s="43"/>
      <c r="CMB81" s="43"/>
      <c r="CMC81" s="43"/>
      <c r="CMD81" s="43"/>
      <c r="CME81" s="43"/>
      <c r="CMF81" s="43"/>
      <c r="CMG81" s="43"/>
      <c r="CMH81" s="43"/>
      <c r="CMI81" s="43"/>
      <c r="CMJ81" s="43"/>
      <c r="CMK81" s="43"/>
      <c r="CML81" s="43"/>
      <c r="CMM81" s="43"/>
      <c r="CMN81" s="43"/>
      <c r="CMO81" s="43"/>
      <c r="CMP81" s="43"/>
      <c r="CMQ81" s="43"/>
      <c r="CMR81" s="43"/>
      <c r="CMS81" s="43"/>
      <c r="CMT81" s="43"/>
      <c r="CMU81" s="43"/>
      <c r="CMV81" s="43"/>
      <c r="CMW81" s="43"/>
      <c r="CMX81" s="43"/>
      <c r="CMY81" s="43"/>
      <c r="CMZ81" s="43"/>
      <c r="CNA81" s="43"/>
      <c r="CNB81" s="43"/>
      <c r="CNC81" s="43"/>
      <c r="CND81" s="43"/>
      <c r="CNE81" s="43"/>
      <c r="CNF81" s="43"/>
      <c r="CNG81" s="43"/>
      <c r="CNH81" s="43"/>
      <c r="CNI81" s="43"/>
      <c r="CNJ81" s="43"/>
      <c r="CNK81" s="43"/>
      <c r="CNL81" s="43"/>
      <c r="CNM81" s="43"/>
      <c r="CNN81" s="43"/>
      <c r="CNO81" s="43"/>
      <c r="CNP81" s="43"/>
      <c r="CNQ81" s="43"/>
      <c r="CNR81" s="43"/>
      <c r="CNS81" s="43"/>
      <c r="CNT81" s="43"/>
      <c r="CNU81" s="43"/>
      <c r="CNV81" s="43"/>
      <c r="CNW81" s="43"/>
      <c r="CNX81" s="43"/>
      <c r="CNY81" s="43"/>
      <c r="CNZ81" s="43"/>
      <c r="COA81" s="43"/>
      <c r="COB81" s="43"/>
      <c r="COC81" s="43"/>
      <c r="COD81" s="43"/>
      <c r="COE81" s="43"/>
      <c r="COF81" s="43"/>
      <c r="COG81" s="43"/>
      <c r="COH81" s="43"/>
      <c r="COI81" s="43"/>
      <c r="COJ81" s="43"/>
      <c r="COK81" s="43"/>
      <c r="COL81" s="43"/>
      <c r="COM81" s="43"/>
      <c r="CON81" s="43"/>
      <c r="COO81" s="43"/>
      <c r="COP81" s="43"/>
      <c r="COQ81" s="43"/>
      <c r="COR81" s="43"/>
      <c r="COS81" s="43"/>
      <c r="COT81" s="43"/>
      <c r="COU81" s="43"/>
      <c r="COV81" s="43"/>
      <c r="COW81" s="43"/>
      <c r="COX81" s="43"/>
      <c r="COY81" s="43"/>
      <c r="COZ81" s="43"/>
      <c r="CPA81" s="43"/>
      <c r="CPB81" s="43"/>
      <c r="CPC81" s="43"/>
      <c r="CPD81" s="43"/>
      <c r="CPE81" s="43"/>
      <c r="CPF81" s="43"/>
      <c r="CPG81" s="43"/>
      <c r="CPH81" s="43"/>
      <c r="CPI81" s="43"/>
      <c r="CPJ81" s="43"/>
      <c r="CPK81" s="43"/>
      <c r="CPL81" s="43"/>
      <c r="CPM81" s="43"/>
      <c r="CPN81" s="43"/>
      <c r="CPO81" s="43"/>
      <c r="CPP81" s="43"/>
      <c r="CPQ81" s="43"/>
      <c r="CPR81" s="43"/>
      <c r="CPS81" s="43"/>
      <c r="CPT81" s="43"/>
      <c r="CPU81" s="43"/>
      <c r="CPV81" s="43"/>
      <c r="CPW81" s="43"/>
      <c r="CPX81" s="43"/>
      <c r="CPY81" s="43"/>
      <c r="CPZ81" s="43"/>
      <c r="CQA81" s="43"/>
      <c r="CQB81" s="43"/>
      <c r="CQC81" s="43"/>
      <c r="CQD81" s="43"/>
      <c r="CQE81" s="43"/>
      <c r="CQF81" s="43"/>
      <c r="CQG81" s="43"/>
      <c r="CQH81" s="43"/>
      <c r="CQI81" s="43"/>
      <c r="CQJ81" s="43"/>
      <c r="CQK81" s="43"/>
      <c r="CQL81" s="43"/>
      <c r="CQM81" s="43"/>
      <c r="CQN81" s="43"/>
      <c r="CQO81" s="43"/>
      <c r="CQP81" s="43"/>
      <c r="CQQ81" s="43"/>
      <c r="CQR81" s="43"/>
      <c r="CQS81" s="43"/>
      <c r="CQT81" s="43"/>
      <c r="CQU81" s="43"/>
      <c r="CQV81" s="43"/>
      <c r="CQW81" s="43"/>
      <c r="CQX81" s="43"/>
      <c r="CQY81" s="43"/>
      <c r="CQZ81" s="43"/>
      <c r="CRA81" s="43"/>
      <c r="CRB81" s="43"/>
      <c r="CRC81" s="43"/>
      <c r="CRD81" s="43"/>
      <c r="CRE81" s="43"/>
      <c r="CRF81" s="43"/>
      <c r="CRG81" s="43"/>
      <c r="CRH81" s="43"/>
      <c r="CRI81" s="43"/>
      <c r="CRJ81" s="43"/>
      <c r="CRK81" s="43"/>
      <c r="CRL81" s="43"/>
      <c r="CRM81" s="43"/>
      <c r="CRN81" s="43"/>
      <c r="CRO81" s="43"/>
      <c r="CRP81" s="43"/>
      <c r="CRQ81" s="43"/>
      <c r="CRR81" s="43"/>
      <c r="CRS81" s="43"/>
      <c r="CRT81" s="43"/>
      <c r="CRU81" s="43"/>
      <c r="CRV81" s="43"/>
      <c r="CRW81" s="43"/>
      <c r="CRX81" s="43"/>
      <c r="CRY81" s="43"/>
      <c r="CRZ81" s="43"/>
      <c r="CSA81" s="43"/>
      <c r="CSB81" s="43"/>
      <c r="CSC81" s="43"/>
      <c r="CSD81" s="43"/>
      <c r="CSE81" s="43"/>
      <c r="CSF81" s="43"/>
      <c r="CSG81" s="43"/>
      <c r="CSH81" s="43"/>
      <c r="CSI81" s="43"/>
      <c r="CSJ81" s="43"/>
      <c r="CSK81" s="43"/>
      <c r="CSL81" s="43"/>
      <c r="CSM81" s="43"/>
      <c r="CSN81" s="43"/>
      <c r="CSO81" s="43"/>
      <c r="CSP81" s="43"/>
      <c r="CSQ81" s="43"/>
      <c r="CSR81" s="43"/>
      <c r="CSS81" s="43"/>
      <c r="CST81" s="43"/>
      <c r="CSU81" s="43"/>
      <c r="CSV81" s="43"/>
      <c r="CSW81" s="43"/>
      <c r="CSX81" s="43"/>
      <c r="CSY81" s="43"/>
      <c r="CSZ81" s="43"/>
      <c r="CTA81" s="43"/>
      <c r="CTB81" s="43"/>
      <c r="CTC81" s="43"/>
      <c r="CTD81" s="43"/>
      <c r="CTE81" s="43"/>
      <c r="CTF81" s="43"/>
      <c r="CTG81" s="43"/>
      <c r="CTH81" s="43"/>
      <c r="CTI81" s="43"/>
      <c r="CTJ81" s="43"/>
      <c r="CTK81" s="43"/>
      <c r="CTL81" s="43"/>
      <c r="CTM81" s="43"/>
      <c r="CTN81" s="43"/>
      <c r="CTO81" s="43"/>
      <c r="CTP81" s="43"/>
      <c r="CTQ81" s="43"/>
      <c r="CTR81" s="43"/>
      <c r="CTS81" s="43"/>
      <c r="CTT81" s="43"/>
      <c r="CTU81" s="43"/>
      <c r="CTV81" s="43"/>
      <c r="CTW81" s="43"/>
      <c r="CTX81" s="43"/>
      <c r="CTY81" s="43"/>
      <c r="CTZ81" s="43"/>
      <c r="CUA81" s="43"/>
      <c r="CUB81" s="43"/>
      <c r="CUC81" s="43"/>
      <c r="CUD81" s="43"/>
      <c r="CUE81" s="43"/>
      <c r="CUF81" s="43"/>
      <c r="CUG81" s="43"/>
      <c r="CUH81" s="43"/>
      <c r="CUI81" s="43"/>
      <c r="CUJ81" s="43"/>
      <c r="CUK81" s="43"/>
      <c r="CUL81" s="43"/>
      <c r="CUM81" s="43"/>
      <c r="CUN81" s="43"/>
      <c r="CUO81" s="43"/>
      <c r="CUP81" s="43"/>
      <c r="CUQ81" s="43"/>
      <c r="CUR81" s="43"/>
      <c r="CUS81" s="43"/>
      <c r="CUT81" s="43"/>
      <c r="CUU81" s="43"/>
      <c r="CUV81" s="43"/>
      <c r="CUW81" s="43"/>
      <c r="CUX81" s="43"/>
      <c r="CUY81" s="43"/>
      <c r="CUZ81" s="43"/>
      <c r="CVA81" s="43"/>
      <c r="CVB81" s="43"/>
      <c r="CVC81" s="43"/>
      <c r="CVD81" s="43"/>
      <c r="CVE81" s="43"/>
      <c r="CVF81" s="43"/>
      <c r="CVG81" s="43"/>
      <c r="CVH81" s="43"/>
      <c r="CVI81" s="43"/>
      <c r="CVJ81" s="43"/>
      <c r="CVK81" s="43"/>
      <c r="CVL81" s="43"/>
      <c r="CVM81" s="43"/>
      <c r="CVN81" s="43"/>
      <c r="CVO81" s="43"/>
      <c r="CVP81" s="43"/>
      <c r="CVQ81" s="43"/>
      <c r="CVR81" s="43"/>
      <c r="CVS81" s="43"/>
      <c r="CVT81" s="43"/>
      <c r="CVU81" s="43"/>
      <c r="CVV81" s="43"/>
      <c r="CVW81" s="43"/>
      <c r="CVX81" s="43"/>
      <c r="CVY81" s="43"/>
      <c r="CVZ81" s="43"/>
      <c r="CWA81" s="43"/>
      <c r="CWB81" s="43"/>
      <c r="CWC81" s="43"/>
      <c r="CWD81" s="43"/>
      <c r="CWE81" s="43"/>
      <c r="CWF81" s="43"/>
      <c r="CWG81" s="43"/>
      <c r="CWH81" s="43"/>
      <c r="CWI81" s="43"/>
      <c r="CWJ81" s="43"/>
      <c r="CWK81" s="43"/>
      <c r="CWL81" s="43"/>
      <c r="CWM81" s="43"/>
      <c r="CWN81" s="43"/>
      <c r="CWO81" s="43"/>
      <c r="CWP81" s="43"/>
      <c r="CWQ81" s="43"/>
      <c r="CWR81" s="43"/>
      <c r="CWS81" s="43"/>
      <c r="CWT81" s="43"/>
      <c r="CWU81" s="43"/>
      <c r="CWV81" s="43"/>
      <c r="CWW81" s="43"/>
      <c r="CWX81" s="43"/>
      <c r="CWY81" s="43"/>
      <c r="CWZ81" s="43"/>
      <c r="CXA81" s="43"/>
      <c r="CXB81" s="43"/>
      <c r="CXC81" s="43"/>
      <c r="CXD81" s="43"/>
      <c r="CXE81" s="43"/>
      <c r="CXF81" s="43"/>
      <c r="CXG81" s="43"/>
      <c r="CXH81" s="43"/>
      <c r="CXI81" s="43"/>
      <c r="CXJ81" s="43"/>
      <c r="CXK81" s="43"/>
      <c r="CXL81" s="43"/>
      <c r="CXM81" s="43"/>
      <c r="CXN81" s="43"/>
      <c r="CXO81" s="43"/>
      <c r="CXP81" s="43"/>
      <c r="CXQ81" s="43"/>
      <c r="CXR81" s="43"/>
      <c r="CXS81" s="43"/>
      <c r="CXT81" s="43"/>
      <c r="CXU81" s="43"/>
      <c r="CXV81" s="43"/>
      <c r="CXW81" s="43"/>
      <c r="CXX81" s="43"/>
      <c r="CXY81" s="43"/>
      <c r="CXZ81" s="43"/>
      <c r="CYA81" s="43"/>
      <c r="CYB81" s="43"/>
      <c r="CYC81" s="43"/>
      <c r="CYD81" s="43"/>
      <c r="CYE81" s="43"/>
      <c r="CYF81" s="43"/>
      <c r="CYG81" s="43"/>
      <c r="CYH81" s="43"/>
      <c r="CYI81" s="43"/>
      <c r="CYJ81" s="43"/>
      <c r="CYK81" s="43"/>
      <c r="CYL81" s="43"/>
      <c r="CYM81" s="43"/>
      <c r="CYN81" s="43"/>
      <c r="CYO81" s="43"/>
      <c r="CYP81" s="43"/>
      <c r="CYQ81" s="43"/>
      <c r="CYR81" s="43"/>
      <c r="CYS81" s="43"/>
      <c r="CYT81" s="43"/>
      <c r="CYU81" s="43"/>
      <c r="CYV81" s="43"/>
      <c r="CYW81" s="43"/>
      <c r="CYX81" s="43"/>
      <c r="CYY81" s="43"/>
      <c r="CYZ81" s="43"/>
      <c r="CZA81" s="43"/>
      <c r="CZB81" s="43"/>
      <c r="CZC81" s="43"/>
      <c r="CZD81" s="43"/>
      <c r="CZE81" s="43"/>
      <c r="CZF81" s="43"/>
      <c r="CZG81" s="43"/>
      <c r="CZH81" s="43"/>
      <c r="CZI81" s="43"/>
      <c r="CZJ81" s="43"/>
      <c r="CZK81" s="43"/>
      <c r="CZL81" s="43"/>
      <c r="CZM81" s="43"/>
      <c r="CZN81" s="43"/>
      <c r="CZO81" s="43"/>
      <c r="CZP81" s="43"/>
      <c r="CZQ81" s="43"/>
      <c r="CZR81" s="43"/>
      <c r="CZS81" s="43"/>
      <c r="CZT81" s="43"/>
      <c r="CZU81" s="43"/>
      <c r="CZV81" s="43"/>
      <c r="CZW81" s="43"/>
      <c r="CZX81" s="43"/>
      <c r="CZY81" s="43"/>
      <c r="CZZ81" s="43"/>
      <c r="DAA81" s="43"/>
      <c r="DAB81" s="43"/>
      <c r="DAC81" s="43"/>
      <c r="DAD81" s="43"/>
      <c r="DAE81" s="43"/>
      <c r="DAF81" s="43"/>
      <c r="DAG81" s="43"/>
      <c r="DAH81" s="43"/>
      <c r="DAI81" s="43"/>
      <c r="DAJ81" s="43"/>
      <c r="DAK81" s="43"/>
      <c r="DAL81" s="43"/>
      <c r="DAM81" s="43"/>
      <c r="DAN81" s="43"/>
      <c r="DAO81" s="43"/>
      <c r="DAP81" s="43"/>
      <c r="DAQ81" s="43"/>
      <c r="DAR81" s="43"/>
      <c r="DAS81" s="43"/>
      <c r="DAT81" s="43"/>
      <c r="DAU81" s="43"/>
      <c r="DAV81" s="43"/>
      <c r="DAW81" s="43"/>
      <c r="DAX81" s="43"/>
      <c r="DAY81" s="43"/>
      <c r="DAZ81" s="43"/>
      <c r="DBA81" s="43"/>
      <c r="DBB81" s="43"/>
      <c r="DBC81" s="43"/>
      <c r="DBD81" s="43"/>
      <c r="DBE81" s="43"/>
      <c r="DBF81" s="43"/>
      <c r="DBG81" s="43"/>
      <c r="DBH81" s="43"/>
      <c r="DBI81" s="43"/>
      <c r="DBJ81" s="43"/>
      <c r="DBK81" s="43"/>
      <c r="DBL81" s="43"/>
      <c r="DBM81" s="43"/>
      <c r="DBN81" s="43"/>
      <c r="DBO81" s="43"/>
      <c r="DBP81" s="43"/>
      <c r="DBQ81" s="43"/>
      <c r="DBR81" s="43"/>
      <c r="DBS81" s="43"/>
      <c r="DBT81" s="43"/>
      <c r="DBU81" s="43"/>
      <c r="DBV81" s="43"/>
      <c r="DBW81" s="43"/>
      <c r="DBX81" s="43"/>
      <c r="DBY81" s="43"/>
      <c r="DBZ81" s="43"/>
      <c r="DCA81" s="43"/>
      <c r="DCB81" s="43"/>
      <c r="DCC81" s="43"/>
      <c r="DCD81" s="43"/>
      <c r="DCE81" s="43"/>
      <c r="DCF81" s="43"/>
      <c r="DCG81" s="43"/>
      <c r="DCH81" s="43"/>
      <c r="DCI81" s="43"/>
      <c r="DCJ81" s="43"/>
      <c r="DCK81" s="43"/>
      <c r="DCL81" s="43"/>
      <c r="DCM81" s="43"/>
      <c r="DCN81" s="43"/>
      <c r="DCO81" s="43"/>
      <c r="DCP81" s="43"/>
      <c r="DCQ81" s="43"/>
      <c r="DCR81" s="43"/>
      <c r="DCS81" s="43"/>
      <c r="DCT81" s="43"/>
      <c r="DCU81" s="43"/>
      <c r="DCV81" s="43"/>
      <c r="DCW81" s="43"/>
      <c r="DCX81" s="43"/>
      <c r="DCY81" s="43"/>
      <c r="DCZ81" s="43"/>
      <c r="DDA81" s="43"/>
      <c r="DDB81" s="43"/>
      <c r="DDC81" s="43"/>
      <c r="DDD81" s="43"/>
      <c r="DDE81" s="43"/>
      <c r="DDF81" s="43"/>
      <c r="DDG81" s="43"/>
      <c r="DDH81" s="43"/>
      <c r="DDI81" s="43"/>
      <c r="DDJ81" s="43"/>
      <c r="DDK81" s="43"/>
      <c r="DDL81" s="43"/>
      <c r="DDM81" s="43"/>
      <c r="DDN81" s="43"/>
      <c r="DDO81" s="43"/>
      <c r="DDP81" s="43"/>
      <c r="DDQ81" s="43"/>
      <c r="DDR81" s="43"/>
      <c r="DDS81" s="43"/>
      <c r="DDT81" s="43"/>
      <c r="DDU81" s="43"/>
      <c r="DDV81" s="43"/>
      <c r="DDW81" s="43"/>
      <c r="DDX81" s="43"/>
      <c r="DDY81" s="43"/>
      <c r="DDZ81" s="43"/>
      <c r="DEA81" s="43"/>
      <c r="DEB81" s="43"/>
      <c r="DEC81" s="43"/>
      <c r="DED81" s="43"/>
      <c r="DEE81" s="43"/>
      <c r="DEF81" s="43"/>
      <c r="DEG81" s="43"/>
      <c r="DEH81" s="43"/>
      <c r="DEI81" s="43"/>
      <c r="DEJ81" s="43"/>
      <c r="DEK81" s="43"/>
      <c r="DEL81" s="43"/>
      <c r="DEM81" s="43"/>
      <c r="DEN81" s="43"/>
      <c r="DEO81" s="43"/>
      <c r="DEP81" s="43"/>
      <c r="DEQ81" s="43"/>
      <c r="DER81" s="43"/>
      <c r="DES81" s="43"/>
      <c r="DET81" s="43"/>
      <c r="DEU81" s="43"/>
      <c r="DEV81" s="43"/>
      <c r="DEW81" s="43"/>
      <c r="DEX81" s="43"/>
      <c r="DEY81" s="43"/>
      <c r="DEZ81" s="43"/>
      <c r="DFA81" s="43"/>
      <c r="DFB81" s="43"/>
      <c r="DFC81" s="43"/>
      <c r="DFD81" s="43"/>
      <c r="DFE81" s="43"/>
      <c r="DFF81" s="43"/>
      <c r="DFG81" s="43"/>
      <c r="DFH81" s="43"/>
      <c r="DFI81" s="43"/>
      <c r="DFJ81" s="43"/>
      <c r="DFK81" s="43"/>
      <c r="DFL81" s="43"/>
      <c r="DFM81" s="43"/>
      <c r="DFN81" s="43"/>
      <c r="DFO81" s="43"/>
      <c r="DFP81" s="43"/>
      <c r="DFQ81" s="43"/>
      <c r="DFR81" s="43"/>
      <c r="DFS81" s="43"/>
      <c r="DFT81" s="43"/>
      <c r="DFU81" s="43"/>
      <c r="DFV81" s="43"/>
      <c r="DFW81" s="43"/>
      <c r="DFX81" s="43"/>
      <c r="DFY81" s="43"/>
      <c r="DFZ81" s="43"/>
      <c r="DGA81" s="43"/>
      <c r="DGB81" s="43"/>
      <c r="DGC81" s="43"/>
      <c r="DGD81" s="43"/>
      <c r="DGE81" s="43"/>
      <c r="DGF81" s="43"/>
      <c r="DGG81" s="43"/>
      <c r="DGH81" s="43"/>
      <c r="DGI81" s="43"/>
      <c r="DGJ81" s="43"/>
      <c r="DGK81" s="43"/>
      <c r="DGL81" s="43"/>
      <c r="DGM81" s="43"/>
      <c r="DGN81" s="43"/>
      <c r="DGO81" s="43"/>
      <c r="DGP81" s="43"/>
      <c r="DGQ81" s="43"/>
      <c r="DGR81" s="43"/>
      <c r="DGS81" s="43"/>
      <c r="DGT81" s="43"/>
      <c r="DGU81" s="43"/>
      <c r="DGV81" s="43"/>
      <c r="DGW81" s="43"/>
      <c r="DGX81" s="43"/>
      <c r="DGY81" s="43"/>
      <c r="DGZ81" s="43"/>
      <c r="DHA81" s="43"/>
      <c r="DHB81" s="43"/>
      <c r="DHC81" s="43"/>
      <c r="DHD81" s="43"/>
      <c r="DHE81" s="43"/>
      <c r="DHF81" s="43"/>
      <c r="DHG81" s="43"/>
      <c r="DHH81" s="43"/>
      <c r="DHI81" s="43"/>
      <c r="DHJ81" s="43"/>
      <c r="DHK81" s="43"/>
      <c r="DHL81" s="43"/>
      <c r="DHM81" s="43"/>
      <c r="DHN81" s="43"/>
      <c r="DHO81" s="43"/>
      <c r="DHP81" s="43"/>
      <c r="DHQ81" s="43"/>
      <c r="DHR81" s="43"/>
      <c r="DHS81" s="43"/>
      <c r="DHT81" s="43"/>
      <c r="DHU81" s="43"/>
      <c r="DHV81" s="43"/>
      <c r="DHW81" s="43"/>
      <c r="DHX81" s="43"/>
      <c r="DHY81" s="43"/>
      <c r="DHZ81" s="43"/>
      <c r="DIA81" s="43"/>
      <c r="DIB81" s="43"/>
      <c r="DIC81" s="43"/>
      <c r="DID81" s="43"/>
      <c r="DIE81" s="43"/>
      <c r="DIF81" s="43"/>
      <c r="DIG81" s="43"/>
      <c r="DIH81" s="43"/>
      <c r="DII81" s="43"/>
      <c r="DIJ81" s="43"/>
      <c r="DIK81" s="43"/>
      <c r="DIL81" s="43"/>
      <c r="DIM81" s="43"/>
      <c r="DIN81" s="43"/>
      <c r="DIO81" s="43"/>
      <c r="DIP81" s="43"/>
      <c r="DIQ81" s="43"/>
      <c r="DIR81" s="43"/>
      <c r="DIS81" s="43"/>
      <c r="DIT81" s="43"/>
      <c r="DIU81" s="43"/>
      <c r="DIV81" s="43"/>
      <c r="DIW81" s="43"/>
      <c r="DIX81" s="43"/>
      <c r="DIY81" s="43"/>
      <c r="DIZ81" s="43"/>
      <c r="DJA81" s="43"/>
      <c r="DJB81" s="43"/>
      <c r="DJC81" s="43"/>
      <c r="DJD81" s="43"/>
      <c r="DJE81" s="43"/>
      <c r="DJF81" s="43"/>
      <c r="DJG81" s="43"/>
      <c r="DJH81" s="43"/>
      <c r="DJI81" s="43"/>
      <c r="DJJ81" s="43"/>
      <c r="DJK81" s="43"/>
      <c r="DJL81" s="43"/>
      <c r="DJM81" s="43"/>
      <c r="DJN81" s="43"/>
      <c r="DJO81" s="43"/>
      <c r="DJP81" s="43"/>
      <c r="DJQ81" s="43"/>
      <c r="DJR81" s="43"/>
      <c r="DJS81" s="43"/>
      <c r="DJT81" s="43"/>
      <c r="DJU81" s="43"/>
      <c r="DJV81" s="43"/>
      <c r="DJW81" s="43"/>
      <c r="DJX81" s="43"/>
      <c r="DJY81" s="43"/>
      <c r="DJZ81" s="43"/>
      <c r="DKA81" s="43"/>
      <c r="DKB81" s="43"/>
      <c r="DKC81" s="43"/>
      <c r="DKD81" s="43"/>
      <c r="DKE81" s="43"/>
      <c r="DKF81" s="43"/>
      <c r="DKG81" s="43"/>
      <c r="DKH81" s="43"/>
      <c r="DKI81" s="43"/>
      <c r="DKJ81" s="43"/>
      <c r="DKK81" s="43"/>
      <c r="DKL81" s="43"/>
      <c r="DKM81" s="43"/>
      <c r="DKN81" s="43"/>
      <c r="DKO81" s="43"/>
      <c r="DKP81" s="43"/>
      <c r="DKQ81" s="43"/>
      <c r="DKR81" s="43"/>
      <c r="DKS81" s="43"/>
      <c r="DKT81" s="43"/>
      <c r="DKU81" s="43"/>
      <c r="DKV81" s="43"/>
      <c r="DKW81" s="43"/>
      <c r="DKX81" s="43"/>
      <c r="DKY81" s="43"/>
      <c r="DKZ81" s="43"/>
      <c r="DLA81" s="43"/>
      <c r="DLB81" s="43"/>
      <c r="DLC81" s="43"/>
      <c r="DLD81" s="43"/>
      <c r="DLE81" s="43"/>
      <c r="DLF81" s="43"/>
      <c r="DLG81" s="43"/>
      <c r="DLH81" s="43"/>
      <c r="DLI81" s="43"/>
      <c r="DLJ81" s="43"/>
      <c r="DLK81" s="43"/>
      <c r="DLL81" s="43"/>
      <c r="DLM81" s="43"/>
      <c r="DLN81" s="43"/>
      <c r="DLO81" s="43"/>
      <c r="DLP81" s="43"/>
      <c r="DLQ81" s="43"/>
      <c r="DLR81" s="43"/>
      <c r="DLS81" s="43"/>
      <c r="DLT81" s="43"/>
      <c r="DLU81" s="43"/>
      <c r="DLV81" s="43"/>
      <c r="DLW81" s="43"/>
      <c r="DLX81" s="43"/>
      <c r="DLY81" s="43"/>
      <c r="DLZ81" s="43"/>
      <c r="DMA81" s="43"/>
      <c r="DMB81" s="43"/>
      <c r="DMC81" s="43"/>
      <c r="DMD81" s="43"/>
      <c r="DME81" s="43"/>
      <c r="DMF81" s="43"/>
      <c r="DMG81" s="43"/>
      <c r="DMH81" s="43"/>
      <c r="DMI81" s="43"/>
      <c r="DMJ81" s="43"/>
      <c r="DMK81" s="43"/>
      <c r="DML81" s="43"/>
      <c r="DMM81" s="43"/>
      <c r="DMN81" s="43"/>
      <c r="DMO81" s="43"/>
      <c r="DMP81" s="43"/>
      <c r="DMQ81" s="43"/>
      <c r="DMR81" s="43"/>
      <c r="DMS81" s="43"/>
      <c r="DMT81" s="43"/>
      <c r="DMU81" s="43"/>
      <c r="DMV81" s="43"/>
      <c r="DMW81" s="43"/>
      <c r="DMX81" s="43"/>
      <c r="DMY81" s="43"/>
      <c r="DMZ81" s="43"/>
      <c r="DNA81" s="43"/>
      <c r="DNB81" s="43"/>
      <c r="DNC81" s="43"/>
      <c r="DND81" s="43"/>
      <c r="DNE81" s="43"/>
      <c r="DNF81" s="43"/>
      <c r="DNG81" s="43"/>
      <c r="DNH81" s="43"/>
      <c r="DNI81" s="43"/>
      <c r="DNJ81" s="43"/>
      <c r="DNK81" s="43"/>
      <c r="DNL81" s="43"/>
      <c r="DNM81" s="43"/>
      <c r="DNN81" s="43"/>
      <c r="DNO81" s="43"/>
      <c r="DNP81" s="43"/>
      <c r="DNQ81" s="43"/>
      <c r="DNR81" s="43"/>
      <c r="DNS81" s="43"/>
      <c r="DNT81" s="43"/>
      <c r="DNU81" s="43"/>
      <c r="DNV81" s="43"/>
      <c r="DNW81" s="43"/>
      <c r="DNX81" s="43"/>
      <c r="DNY81" s="43"/>
      <c r="DNZ81" s="43"/>
      <c r="DOA81" s="43"/>
      <c r="DOB81" s="43"/>
      <c r="DOC81" s="43"/>
      <c r="DOD81" s="43"/>
      <c r="DOE81" s="43"/>
      <c r="DOF81" s="43"/>
      <c r="DOG81" s="43"/>
      <c r="DOH81" s="43"/>
      <c r="DOI81" s="43"/>
      <c r="DOJ81" s="43"/>
      <c r="DOK81" s="43"/>
      <c r="DOL81" s="43"/>
      <c r="DOM81" s="43"/>
      <c r="DON81" s="43"/>
      <c r="DOO81" s="43"/>
      <c r="DOP81" s="43"/>
      <c r="DOQ81" s="43"/>
      <c r="DOR81" s="43"/>
      <c r="DOS81" s="43"/>
      <c r="DOT81" s="43"/>
      <c r="DOU81" s="43"/>
      <c r="DOV81" s="43"/>
      <c r="DOW81" s="43"/>
      <c r="DOX81" s="43"/>
      <c r="DOY81" s="43"/>
      <c r="DOZ81" s="43"/>
      <c r="DPA81" s="43"/>
      <c r="DPB81" s="43"/>
      <c r="DPC81" s="43"/>
      <c r="DPD81" s="43"/>
      <c r="DPE81" s="43"/>
      <c r="DPF81" s="43"/>
      <c r="DPG81" s="43"/>
      <c r="DPH81" s="43"/>
      <c r="DPI81" s="43"/>
      <c r="DPJ81" s="43"/>
      <c r="DPK81" s="43"/>
      <c r="DPL81" s="43"/>
      <c r="DPM81" s="43"/>
      <c r="DPN81" s="43"/>
      <c r="DPO81" s="43"/>
      <c r="DPP81" s="43"/>
      <c r="DPQ81" s="43"/>
      <c r="DPR81" s="43"/>
      <c r="DPS81" s="43"/>
      <c r="DPT81" s="43"/>
      <c r="DPU81" s="43"/>
      <c r="DPV81" s="43"/>
      <c r="DPW81" s="43"/>
      <c r="DPX81" s="43"/>
      <c r="DPY81" s="43"/>
      <c r="DPZ81" s="43"/>
      <c r="DQA81" s="43"/>
      <c r="DQB81" s="43"/>
      <c r="DQC81" s="43"/>
      <c r="DQD81" s="43"/>
      <c r="DQE81" s="43"/>
      <c r="DQF81" s="43"/>
      <c r="DQG81" s="43"/>
      <c r="DQH81" s="43"/>
      <c r="DQI81" s="43"/>
      <c r="DQJ81" s="43"/>
      <c r="DQK81" s="43"/>
      <c r="DQL81" s="43"/>
      <c r="DQM81" s="43"/>
      <c r="DQN81" s="43"/>
      <c r="DQO81" s="43"/>
      <c r="DQP81" s="43"/>
      <c r="DQQ81" s="43"/>
      <c r="DQR81" s="43"/>
      <c r="DQS81" s="43"/>
      <c r="DQT81" s="43"/>
      <c r="DQU81" s="43"/>
      <c r="DQV81" s="43"/>
      <c r="DQW81" s="43"/>
      <c r="DQX81" s="43"/>
      <c r="DQY81" s="43"/>
      <c r="DQZ81" s="43"/>
      <c r="DRA81" s="43"/>
      <c r="DRB81" s="43"/>
      <c r="DRC81" s="43"/>
      <c r="DRD81" s="43"/>
      <c r="DRE81" s="43"/>
      <c r="DRF81" s="43"/>
      <c r="DRG81" s="43"/>
      <c r="DRH81" s="43"/>
      <c r="DRI81" s="43"/>
      <c r="DRJ81" s="43"/>
      <c r="DRK81" s="43"/>
      <c r="DRL81" s="43"/>
      <c r="DRM81" s="43"/>
      <c r="DRN81" s="43"/>
      <c r="DRO81" s="43"/>
      <c r="DRP81" s="43"/>
      <c r="DRQ81" s="43"/>
      <c r="DRR81" s="43"/>
      <c r="DRS81" s="43"/>
      <c r="DRT81" s="43"/>
      <c r="DRU81" s="43"/>
      <c r="DRV81" s="43"/>
      <c r="DRW81" s="43"/>
      <c r="DRX81" s="43"/>
      <c r="DRY81" s="43"/>
      <c r="DRZ81" s="43"/>
      <c r="DSA81" s="43"/>
      <c r="DSB81" s="43"/>
      <c r="DSC81" s="43"/>
      <c r="DSD81" s="43"/>
      <c r="DSE81" s="43"/>
      <c r="DSF81" s="43"/>
      <c r="DSG81" s="43"/>
      <c r="DSH81" s="43"/>
      <c r="DSI81" s="43"/>
      <c r="DSJ81" s="43"/>
      <c r="DSK81" s="43"/>
      <c r="DSL81" s="43"/>
      <c r="DSM81" s="43"/>
      <c r="DSN81" s="43"/>
      <c r="DSO81" s="43"/>
      <c r="DSP81" s="43"/>
      <c r="DSQ81" s="43"/>
      <c r="DSR81" s="43"/>
      <c r="DSS81" s="43"/>
      <c r="DST81" s="43"/>
      <c r="DSU81" s="43"/>
      <c r="DSV81" s="43"/>
      <c r="DSW81" s="43"/>
      <c r="DSX81" s="43"/>
      <c r="DSY81" s="43"/>
      <c r="DSZ81" s="43"/>
      <c r="DTA81" s="43"/>
      <c r="DTB81" s="43"/>
      <c r="DTC81" s="43"/>
      <c r="DTD81" s="43"/>
      <c r="DTE81" s="43"/>
      <c r="DTF81" s="43"/>
      <c r="DTG81" s="43"/>
      <c r="DTH81" s="43"/>
      <c r="DTI81" s="43"/>
      <c r="DTJ81" s="43"/>
      <c r="DTK81" s="43"/>
      <c r="DTL81" s="43"/>
      <c r="DTM81" s="43"/>
      <c r="DTN81" s="43"/>
      <c r="DTO81" s="43"/>
      <c r="DTP81" s="43"/>
      <c r="DTQ81" s="43"/>
      <c r="DTR81" s="43"/>
      <c r="DTS81" s="43"/>
      <c r="DTT81" s="43"/>
      <c r="DTU81" s="43"/>
      <c r="DTV81" s="43"/>
      <c r="DTW81" s="43"/>
      <c r="DTX81" s="43"/>
      <c r="DTY81" s="43"/>
      <c r="DTZ81" s="43"/>
      <c r="DUA81" s="43"/>
      <c r="DUB81" s="43"/>
      <c r="DUC81" s="43"/>
      <c r="DUD81" s="43"/>
      <c r="DUE81" s="43"/>
      <c r="DUF81" s="43"/>
      <c r="DUG81" s="43"/>
      <c r="DUH81" s="43"/>
      <c r="DUI81" s="43"/>
      <c r="DUJ81" s="43"/>
      <c r="DUK81" s="43"/>
      <c r="DUL81" s="43"/>
      <c r="DUM81" s="43"/>
      <c r="DUN81" s="43"/>
      <c r="DUO81" s="43"/>
      <c r="DUP81" s="43"/>
      <c r="DUQ81" s="43"/>
      <c r="DUR81" s="43"/>
      <c r="DUS81" s="43"/>
      <c r="DUT81" s="43"/>
      <c r="DUU81" s="43"/>
      <c r="DUV81" s="43"/>
      <c r="DUW81" s="43"/>
      <c r="DUX81" s="43"/>
      <c r="DUY81" s="43"/>
      <c r="DUZ81" s="43"/>
      <c r="DVA81" s="43"/>
      <c r="DVB81" s="43"/>
      <c r="DVC81" s="43"/>
      <c r="DVD81" s="43"/>
      <c r="DVE81" s="43"/>
      <c r="DVF81" s="43"/>
      <c r="DVG81" s="43"/>
      <c r="DVH81" s="43"/>
      <c r="DVI81" s="43"/>
      <c r="DVJ81" s="43"/>
      <c r="DVK81" s="43"/>
      <c r="DVL81" s="43"/>
      <c r="DVM81" s="43"/>
      <c r="DVN81" s="43"/>
      <c r="DVO81" s="43"/>
      <c r="DVP81" s="43"/>
      <c r="DVQ81" s="43"/>
      <c r="DVR81" s="43"/>
      <c r="DVS81" s="43"/>
      <c r="DVT81" s="43"/>
      <c r="DVU81" s="43"/>
      <c r="DVV81" s="43"/>
      <c r="DVW81" s="43"/>
      <c r="DVX81" s="43"/>
      <c r="DVY81" s="43"/>
      <c r="DVZ81" s="43"/>
      <c r="DWA81" s="43"/>
      <c r="DWB81" s="43"/>
      <c r="DWC81" s="43"/>
      <c r="DWD81" s="43"/>
      <c r="DWE81" s="43"/>
      <c r="DWF81" s="43"/>
      <c r="DWG81" s="43"/>
      <c r="DWH81" s="43"/>
      <c r="DWI81" s="43"/>
      <c r="DWJ81" s="43"/>
      <c r="DWK81" s="43"/>
      <c r="DWL81" s="43"/>
      <c r="DWM81" s="43"/>
      <c r="DWN81" s="43"/>
      <c r="DWO81" s="43"/>
      <c r="DWP81" s="43"/>
      <c r="DWQ81" s="43"/>
      <c r="DWR81" s="43"/>
      <c r="DWS81" s="43"/>
      <c r="DWT81" s="43"/>
      <c r="DWU81" s="43"/>
      <c r="DWV81" s="43"/>
      <c r="DWW81" s="43"/>
      <c r="DWX81" s="43"/>
      <c r="DWY81" s="43"/>
      <c r="DWZ81" s="43"/>
      <c r="DXA81" s="43"/>
      <c r="DXB81" s="43"/>
      <c r="DXC81" s="43"/>
      <c r="DXD81" s="43"/>
      <c r="DXE81" s="43"/>
      <c r="DXF81" s="43"/>
      <c r="DXG81" s="43"/>
      <c r="DXH81" s="43"/>
      <c r="DXI81" s="43"/>
      <c r="DXJ81" s="43"/>
      <c r="DXK81" s="43"/>
      <c r="DXL81" s="43"/>
      <c r="DXM81" s="43"/>
      <c r="DXN81" s="43"/>
      <c r="DXO81" s="43"/>
      <c r="DXP81" s="43"/>
      <c r="DXQ81" s="43"/>
      <c r="DXR81" s="43"/>
      <c r="DXS81" s="43"/>
      <c r="DXT81" s="43"/>
      <c r="DXU81" s="43"/>
      <c r="DXV81" s="43"/>
      <c r="DXW81" s="43"/>
      <c r="DXX81" s="43"/>
      <c r="DXY81" s="43"/>
      <c r="DXZ81" s="43"/>
      <c r="DYA81" s="43"/>
      <c r="DYB81" s="43"/>
      <c r="DYC81" s="43"/>
      <c r="DYD81" s="43"/>
      <c r="DYE81" s="43"/>
      <c r="DYF81" s="43"/>
      <c r="DYG81" s="43"/>
      <c r="DYH81" s="43"/>
      <c r="DYI81" s="43"/>
      <c r="DYJ81" s="43"/>
      <c r="DYK81" s="43"/>
      <c r="DYL81" s="43"/>
      <c r="DYM81" s="43"/>
      <c r="DYN81" s="43"/>
      <c r="DYO81" s="43"/>
      <c r="DYP81" s="43"/>
      <c r="DYQ81" s="43"/>
      <c r="DYR81" s="43"/>
      <c r="DYS81" s="43"/>
      <c r="DYT81" s="43"/>
      <c r="DYU81" s="43"/>
      <c r="DYV81" s="43"/>
      <c r="DYW81" s="43"/>
      <c r="DYX81" s="43"/>
      <c r="DYY81" s="43"/>
      <c r="DYZ81" s="43"/>
      <c r="DZA81" s="43"/>
      <c r="DZB81" s="43"/>
      <c r="DZC81" s="43"/>
      <c r="DZD81" s="43"/>
      <c r="DZE81" s="43"/>
      <c r="DZF81" s="43"/>
      <c r="DZG81" s="43"/>
      <c r="DZH81" s="43"/>
      <c r="DZI81" s="43"/>
      <c r="DZJ81" s="43"/>
      <c r="DZK81" s="43"/>
      <c r="DZL81" s="43"/>
      <c r="DZM81" s="43"/>
      <c r="DZN81" s="43"/>
      <c r="DZO81" s="43"/>
      <c r="DZP81" s="43"/>
      <c r="DZQ81" s="43"/>
      <c r="DZR81" s="43"/>
      <c r="DZS81" s="43"/>
      <c r="DZT81" s="43"/>
      <c r="DZU81" s="43"/>
      <c r="DZV81" s="43"/>
      <c r="DZW81" s="43"/>
      <c r="DZX81" s="43"/>
      <c r="DZY81" s="43"/>
      <c r="DZZ81" s="43"/>
      <c r="EAA81" s="43"/>
      <c r="EAB81" s="43"/>
      <c r="EAC81" s="43"/>
      <c r="EAD81" s="43"/>
      <c r="EAE81" s="43"/>
      <c r="EAF81" s="43"/>
      <c r="EAG81" s="43"/>
      <c r="EAH81" s="43"/>
      <c r="EAI81" s="43"/>
      <c r="EAJ81" s="43"/>
      <c r="EAK81" s="43"/>
      <c r="EAL81" s="43"/>
      <c r="EAM81" s="43"/>
      <c r="EAN81" s="43"/>
      <c r="EAO81" s="43"/>
      <c r="EAP81" s="43"/>
      <c r="EAQ81" s="43"/>
      <c r="EAR81" s="43"/>
      <c r="EAS81" s="43"/>
      <c r="EAT81" s="43"/>
      <c r="EAU81" s="43"/>
      <c r="EAV81" s="43"/>
      <c r="EAW81" s="43"/>
      <c r="EAX81" s="43"/>
      <c r="EAY81" s="43"/>
      <c r="EAZ81" s="43"/>
      <c r="EBA81" s="43"/>
      <c r="EBB81" s="43"/>
      <c r="EBC81" s="43"/>
      <c r="EBD81" s="43"/>
      <c r="EBE81" s="43"/>
      <c r="EBF81" s="43"/>
      <c r="EBG81" s="43"/>
      <c r="EBH81" s="43"/>
      <c r="EBI81" s="43"/>
      <c r="EBJ81" s="43"/>
      <c r="EBK81" s="43"/>
      <c r="EBL81" s="43"/>
      <c r="EBM81" s="43"/>
      <c r="EBN81" s="43"/>
      <c r="EBO81" s="43"/>
      <c r="EBP81" s="43"/>
      <c r="EBQ81" s="43"/>
      <c r="EBR81" s="43"/>
      <c r="EBS81" s="43"/>
      <c r="EBT81" s="43"/>
      <c r="EBU81" s="43"/>
      <c r="EBV81" s="43"/>
      <c r="EBW81" s="43"/>
      <c r="EBX81" s="43"/>
      <c r="EBY81" s="43"/>
      <c r="EBZ81" s="43"/>
      <c r="ECA81" s="43"/>
      <c r="ECB81" s="43"/>
      <c r="ECC81" s="43"/>
      <c r="ECD81" s="43"/>
      <c r="ECE81" s="43"/>
      <c r="ECF81" s="43"/>
      <c r="ECG81" s="43"/>
      <c r="ECH81" s="43"/>
      <c r="ECI81" s="43"/>
      <c r="ECJ81" s="43"/>
      <c r="ECK81" s="43"/>
      <c r="ECL81" s="43"/>
      <c r="ECM81" s="43"/>
      <c r="ECN81" s="43"/>
      <c r="ECO81" s="43"/>
      <c r="ECP81" s="43"/>
      <c r="ECQ81" s="43"/>
      <c r="ECR81" s="43"/>
      <c r="ECS81" s="43"/>
      <c r="ECT81" s="43"/>
      <c r="ECU81" s="43"/>
      <c r="ECV81" s="43"/>
      <c r="ECW81" s="43"/>
      <c r="ECX81" s="43"/>
      <c r="ECY81" s="43"/>
      <c r="ECZ81" s="43"/>
      <c r="EDA81" s="43"/>
      <c r="EDB81" s="43"/>
      <c r="EDC81" s="43"/>
      <c r="EDD81" s="43"/>
      <c r="EDE81" s="43"/>
      <c r="EDF81" s="43"/>
      <c r="EDG81" s="43"/>
      <c r="EDH81" s="43"/>
      <c r="EDI81" s="43"/>
      <c r="EDJ81" s="43"/>
      <c r="EDK81" s="43"/>
      <c r="EDL81" s="43"/>
      <c r="EDM81" s="43"/>
      <c r="EDN81" s="43"/>
      <c r="EDO81" s="43"/>
      <c r="EDP81" s="43"/>
      <c r="EDQ81" s="43"/>
      <c r="EDR81" s="43"/>
      <c r="EDS81" s="43"/>
      <c r="EDT81" s="43"/>
      <c r="EDU81" s="43"/>
      <c r="EDV81" s="43"/>
      <c r="EDW81" s="43"/>
      <c r="EDX81" s="43"/>
      <c r="EDY81" s="43"/>
      <c r="EDZ81" s="43"/>
      <c r="EEA81" s="43"/>
      <c r="EEB81" s="43"/>
      <c r="EEC81" s="43"/>
      <c r="EED81" s="43"/>
      <c r="EEE81" s="43"/>
      <c r="EEF81" s="43"/>
      <c r="EEG81" s="43"/>
      <c r="EEH81" s="43"/>
      <c r="EEI81" s="43"/>
      <c r="EEJ81" s="43"/>
      <c r="EEK81" s="43"/>
      <c r="EEL81" s="43"/>
      <c r="EEM81" s="43"/>
      <c r="EEN81" s="43"/>
      <c r="EEO81" s="43"/>
      <c r="EEP81" s="43"/>
      <c r="EEQ81" s="43"/>
      <c r="EER81" s="43"/>
      <c r="EES81" s="43"/>
      <c r="EET81" s="43"/>
      <c r="EEU81" s="43"/>
      <c r="EEV81" s="43"/>
      <c r="EEW81" s="43"/>
      <c r="EEX81" s="43"/>
      <c r="EEY81" s="43"/>
      <c r="EEZ81" s="43"/>
      <c r="EFA81" s="43"/>
      <c r="EFB81" s="43"/>
      <c r="EFC81" s="43"/>
      <c r="EFD81" s="43"/>
      <c r="EFE81" s="43"/>
      <c r="EFF81" s="43"/>
      <c r="EFG81" s="43"/>
      <c r="EFH81" s="43"/>
      <c r="EFI81" s="43"/>
      <c r="EFJ81" s="43"/>
      <c r="EFK81" s="43"/>
      <c r="EFL81" s="43"/>
      <c r="EFM81" s="43"/>
      <c r="EFN81" s="43"/>
      <c r="EFO81" s="43"/>
      <c r="EFP81" s="43"/>
      <c r="EFQ81" s="43"/>
      <c r="EFR81" s="43"/>
      <c r="EFS81" s="43"/>
      <c r="EFT81" s="43"/>
      <c r="EFU81" s="43"/>
      <c r="EFV81" s="43"/>
      <c r="EFW81" s="43"/>
      <c r="EFX81" s="43"/>
      <c r="EFY81" s="43"/>
      <c r="EFZ81" s="43"/>
      <c r="EGA81" s="43"/>
      <c r="EGB81" s="43"/>
      <c r="EGC81" s="43"/>
      <c r="EGD81" s="43"/>
      <c r="EGE81" s="43"/>
      <c r="EGF81" s="43"/>
      <c r="EGG81" s="43"/>
      <c r="EGH81" s="43"/>
      <c r="EGI81" s="43"/>
      <c r="EGJ81" s="43"/>
      <c r="EGK81" s="43"/>
      <c r="EGL81" s="43"/>
      <c r="EGM81" s="43"/>
      <c r="EGN81" s="43"/>
      <c r="EGO81" s="43"/>
      <c r="EGP81" s="43"/>
      <c r="EGQ81" s="43"/>
      <c r="EGR81" s="43"/>
      <c r="EGS81" s="43"/>
      <c r="EGT81" s="43"/>
      <c r="EGU81" s="43"/>
      <c r="EGV81" s="43"/>
      <c r="EGW81" s="43"/>
      <c r="EGX81" s="43"/>
      <c r="EGY81" s="43"/>
      <c r="EGZ81" s="43"/>
      <c r="EHA81" s="43"/>
      <c r="EHB81" s="43"/>
      <c r="EHC81" s="43"/>
      <c r="EHD81" s="43"/>
      <c r="EHE81" s="43"/>
      <c r="EHF81" s="43"/>
      <c r="EHG81" s="43"/>
      <c r="EHH81" s="43"/>
      <c r="EHI81" s="43"/>
      <c r="EHJ81" s="43"/>
      <c r="EHK81" s="43"/>
      <c r="EHL81" s="43"/>
      <c r="EHM81" s="43"/>
      <c r="EHN81" s="43"/>
      <c r="EHO81" s="43"/>
      <c r="EHP81" s="43"/>
      <c r="EHQ81" s="43"/>
      <c r="EHR81" s="43"/>
      <c r="EHS81" s="43"/>
      <c r="EHT81" s="43"/>
      <c r="EHU81" s="43"/>
      <c r="EHV81" s="43"/>
      <c r="EHW81" s="43"/>
      <c r="EHX81" s="43"/>
      <c r="EHY81" s="43"/>
      <c r="EHZ81" s="43"/>
      <c r="EIA81" s="43"/>
      <c r="EIB81" s="43"/>
      <c r="EIC81" s="43"/>
      <c r="EID81" s="43"/>
      <c r="EIE81" s="43"/>
      <c r="EIF81" s="43"/>
      <c r="EIG81" s="43"/>
      <c r="EIH81" s="43"/>
      <c r="EII81" s="43"/>
      <c r="EIJ81" s="43"/>
      <c r="EIK81" s="43"/>
      <c r="EIL81" s="43"/>
      <c r="EIM81" s="43"/>
      <c r="EIN81" s="43"/>
      <c r="EIO81" s="43"/>
      <c r="EIP81" s="43"/>
      <c r="EIQ81" s="43"/>
      <c r="EIR81" s="43"/>
      <c r="EIS81" s="43"/>
      <c r="EIT81" s="43"/>
      <c r="EIU81" s="43"/>
      <c r="EIV81" s="43"/>
      <c r="EIW81" s="43"/>
      <c r="EIX81" s="43"/>
      <c r="EIY81" s="43"/>
      <c r="EIZ81" s="43"/>
      <c r="EJA81" s="43"/>
      <c r="EJB81" s="43"/>
      <c r="EJC81" s="43"/>
      <c r="EJD81" s="43"/>
      <c r="EJE81" s="43"/>
      <c r="EJF81" s="43"/>
      <c r="EJG81" s="43"/>
      <c r="EJH81" s="43"/>
      <c r="EJI81" s="43"/>
      <c r="EJJ81" s="43"/>
      <c r="EJK81" s="43"/>
      <c r="EJL81" s="43"/>
      <c r="EJM81" s="43"/>
      <c r="EJN81" s="43"/>
      <c r="EJO81" s="43"/>
      <c r="EJP81" s="43"/>
      <c r="EJQ81" s="43"/>
      <c r="EJR81" s="43"/>
      <c r="EJS81" s="43"/>
      <c r="EJT81" s="43"/>
      <c r="EJU81" s="43"/>
      <c r="EJV81" s="43"/>
      <c r="EJW81" s="43"/>
      <c r="EJX81" s="43"/>
      <c r="EJY81" s="43"/>
      <c r="EJZ81" s="43"/>
      <c r="EKA81" s="43"/>
      <c r="EKB81" s="43"/>
      <c r="EKC81" s="43"/>
      <c r="EKD81" s="43"/>
      <c r="EKE81" s="43"/>
      <c r="EKF81" s="43"/>
      <c r="EKG81" s="43"/>
      <c r="EKH81" s="43"/>
      <c r="EKI81" s="43"/>
      <c r="EKJ81" s="43"/>
      <c r="EKK81" s="43"/>
      <c r="EKL81" s="43"/>
      <c r="EKM81" s="43"/>
      <c r="EKN81" s="43"/>
      <c r="EKO81" s="43"/>
      <c r="EKP81" s="43"/>
      <c r="EKQ81" s="43"/>
      <c r="EKR81" s="43"/>
      <c r="EKS81" s="43"/>
      <c r="EKT81" s="43"/>
      <c r="EKU81" s="43"/>
      <c r="EKV81" s="43"/>
      <c r="EKW81" s="43"/>
      <c r="EKX81" s="43"/>
      <c r="EKY81" s="43"/>
      <c r="EKZ81" s="43"/>
      <c r="ELA81" s="43"/>
      <c r="ELB81" s="43"/>
      <c r="ELC81" s="43"/>
      <c r="ELD81" s="43"/>
      <c r="ELE81" s="43"/>
      <c r="ELF81" s="43"/>
      <c r="ELG81" s="43"/>
      <c r="ELH81" s="43"/>
      <c r="ELI81" s="43"/>
      <c r="ELJ81" s="43"/>
      <c r="ELK81" s="43"/>
      <c r="ELL81" s="43"/>
      <c r="ELM81" s="43"/>
      <c r="ELN81" s="43"/>
      <c r="ELO81" s="43"/>
      <c r="ELP81" s="43"/>
      <c r="ELQ81" s="43"/>
      <c r="ELR81" s="43"/>
      <c r="ELS81" s="43"/>
      <c r="ELT81" s="43"/>
      <c r="ELU81" s="43"/>
      <c r="ELV81" s="43"/>
      <c r="ELW81" s="43"/>
      <c r="ELX81" s="43"/>
      <c r="ELY81" s="43"/>
      <c r="ELZ81" s="43"/>
      <c r="EMA81" s="43"/>
      <c r="EMB81" s="43"/>
      <c r="EMC81" s="43"/>
      <c r="EMD81" s="43"/>
      <c r="EME81" s="43"/>
      <c r="EMF81" s="43"/>
      <c r="EMG81" s="43"/>
      <c r="EMH81" s="43"/>
      <c r="EMI81" s="43"/>
      <c r="EMJ81" s="43"/>
      <c r="EMK81" s="43"/>
      <c r="EML81" s="43"/>
      <c r="EMM81" s="43"/>
      <c r="EMN81" s="43"/>
      <c r="EMO81" s="43"/>
      <c r="EMP81" s="43"/>
      <c r="EMQ81" s="43"/>
      <c r="EMR81" s="43"/>
      <c r="EMS81" s="43"/>
      <c r="EMT81" s="43"/>
      <c r="EMU81" s="43"/>
      <c r="EMV81" s="43"/>
      <c r="EMW81" s="43"/>
      <c r="EMX81" s="43"/>
      <c r="EMY81" s="43"/>
      <c r="EMZ81" s="43"/>
      <c r="ENA81" s="43"/>
      <c r="ENB81" s="43"/>
      <c r="ENC81" s="43"/>
      <c r="END81" s="43"/>
      <c r="ENE81" s="43"/>
      <c r="ENF81" s="43"/>
      <c r="ENG81" s="43"/>
      <c r="ENH81" s="43"/>
      <c r="ENI81" s="43"/>
      <c r="ENJ81" s="43"/>
      <c r="ENK81" s="43"/>
      <c r="ENL81" s="43"/>
      <c r="ENM81" s="43"/>
      <c r="ENN81" s="43"/>
      <c r="ENO81" s="43"/>
      <c r="ENP81" s="43"/>
      <c r="ENQ81" s="43"/>
      <c r="ENR81" s="43"/>
      <c r="ENS81" s="43"/>
      <c r="ENT81" s="43"/>
      <c r="ENU81" s="43"/>
      <c r="ENV81" s="43"/>
      <c r="ENW81" s="43"/>
      <c r="ENX81" s="43"/>
      <c r="ENY81" s="43"/>
      <c r="ENZ81" s="43"/>
      <c r="EOA81" s="43"/>
      <c r="EOB81" s="43"/>
      <c r="EOC81" s="43"/>
      <c r="EOD81" s="43"/>
      <c r="EOE81" s="43"/>
      <c r="EOF81" s="43"/>
      <c r="EOG81" s="43"/>
      <c r="EOH81" s="43"/>
      <c r="EOI81" s="43"/>
      <c r="EOJ81" s="43"/>
      <c r="EOK81" s="43"/>
      <c r="EOL81" s="43"/>
      <c r="EOM81" s="43"/>
      <c r="EON81" s="43"/>
      <c r="EOO81" s="43"/>
      <c r="EOP81" s="43"/>
      <c r="EOQ81" s="43"/>
      <c r="EOR81" s="43"/>
      <c r="EOS81" s="43"/>
      <c r="EOT81" s="43"/>
      <c r="EOU81" s="43"/>
      <c r="EOV81" s="43"/>
      <c r="EOW81" s="43"/>
      <c r="EOX81" s="43"/>
      <c r="EOY81" s="43"/>
      <c r="EOZ81" s="43"/>
      <c r="EPA81" s="43"/>
      <c r="EPB81" s="43"/>
      <c r="EPC81" s="43"/>
      <c r="EPD81" s="43"/>
      <c r="EPE81" s="43"/>
      <c r="EPF81" s="43"/>
      <c r="EPG81" s="43"/>
      <c r="EPH81" s="43"/>
      <c r="EPI81" s="43"/>
      <c r="EPJ81" s="43"/>
      <c r="EPK81" s="43"/>
      <c r="EPL81" s="43"/>
      <c r="EPM81" s="43"/>
      <c r="EPN81" s="43"/>
      <c r="EPO81" s="43"/>
      <c r="EPP81" s="43"/>
      <c r="EPQ81" s="43"/>
      <c r="EPR81" s="43"/>
      <c r="EPS81" s="43"/>
      <c r="EPT81" s="43"/>
      <c r="EPU81" s="43"/>
      <c r="EPV81" s="43"/>
      <c r="EPW81" s="43"/>
      <c r="EPX81" s="43"/>
      <c r="EPY81" s="43"/>
      <c r="EPZ81" s="43"/>
      <c r="EQA81" s="43"/>
      <c r="EQB81" s="43"/>
      <c r="EQC81" s="43"/>
      <c r="EQD81" s="43"/>
      <c r="EQE81" s="43"/>
      <c r="EQF81" s="43"/>
      <c r="EQG81" s="43"/>
      <c r="EQH81" s="43"/>
      <c r="EQI81" s="43"/>
      <c r="EQJ81" s="43"/>
      <c r="EQK81" s="43"/>
      <c r="EQL81" s="43"/>
      <c r="EQM81" s="43"/>
      <c r="EQN81" s="43"/>
      <c r="EQO81" s="43"/>
      <c r="EQP81" s="43"/>
      <c r="EQQ81" s="43"/>
      <c r="EQR81" s="43"/>
      <c r="EQS81" s="43"/>
      <c r="EQT81" s="43"/>
      <c r="EQU81" s="43"/>
      <c r="EQV81" s="43"/>
      <c r="EQW81" s="43"/>
      <c r="EQX81" s="43"/>
      <c r="EQY81" s="43"/>
      <c r="EQZ81" s="43"/>
      <c r="ERA81" s="43"/>
      <c r="ERB81" s="43"/>
      <c r="ERC81" s="43"/>
      <c r="ERD81" s="43"/>
      <c r="ERE81" s="43"/>
      <c r="ERF81" s="43"/>
      <c r="ERG81" s="43"/>
      <c r="ERH81" s="43"/>
      <c r="ERI81" s="43"/>
      <c r="ERJ81" s="43"/>
      <c r="ERK81" s="43"/>
      <c r="ERL81" s="43"/>
      <c r="ERM81" s="43"/>
      <c r="ERN81" s="43"/>
      <c r="ERO81" s="43"/>
      <c r="ERP81" s="43"/>
      <c r="ERQ81" s="43"/>
      <c r="ERR81" s="43"/>
      <c r="ERS81" s="43"/>
      <c r="ERT81" s="43"/>
      <c r="ERU81" s="43"/>
      <c r="ERV81" s="43"/>
      <c r="ERW81" s="43"/>
      <c r="ERX81" s="43"/>
      <c r="ERY81" s="43"/>
      <c r="ERZ81" s="43"/>
      <c r="ESA81" s="43"/>
      <c r="ESB81" s="43"/>
      <c r="ESC81" s="43"/>
      <c r="ESD81" s="43"/>
      <c r="ESE81" s="43"/>
      <c r="ESF81" s="43"/>
      <c r="ESG81" s="43"/>
      <c r="ESH81" s="43"/>
      <c r="ESI81" s="43"/>
      <c r="ESJ81" s="43"/>
      <c r="ESK81" s="43"/>
      <c r="ESL81" s="43"/>
      <c r="ESM81" s="43"/>
      <c r="ESN81" s="43"/>
      <c r="ESO81" s="43"/>
      <c r="ESP81" s="43"/>
      <c r="ESQ81" s="43"/>
      <c r="ESR81" s="43"/>
      <c r="ESS81" s="43"/>
      <c r="EST81" s="43"/>
      <c r="ESU81" s="43"/>
      <c r="ESV81" s="43"/>
      <c r="ESW81" s="43"/>
      <c r="ESX81" s="43"/>
      <c r="ESY81" s="43"/>
      <c r="ESZ81" s="43"/>
      <c r="ETA81" s="43"/>
      <c r="ETB81" s="43"/>
      <c r="ETC81" s="43"/>
      <c r="ETD81" s="43"/>
      <c r="ETE81" s="43"/>
      <c r="ETF81" s="43"/>
      <c r="ETG81" s="43"/>
      <c r="ETH81" s="43"/>
      <c r="ETI81" s="43"/>
      <c r="ETJ81" s="43"/>
      <c r="ETK81" s="43"/>
      <c r="ETL81" s="43"/>
      <c r="ETM81" s="43"/>
      <c r="ETN81" s="43"/>
      <c r="ETO81" s="43"/>
      <c r="ETP81" s="43"/>
      <c r="ETQ81" s="43"/>
      <c r="ETR81" s="43"/>
      <c r="ETS81" s="43"/>
      <c r="ETT81" s="43"/>
      <c r="ETU81" s="43"/>
      <c r="ETV81" s="43"/>
      <c r="ETW81" s="43"/>
      <c r="ETX81" s="43"/>
      <c r="ETY81" s="43"/>
      <c r="ETZ81" s="43"/>
      <c r="EUA81" s="43"/>
      <c r="EUB81" s="43"/>
      <c r="EUC81" s="43"/>
      <c r="EUD81" s="43"/>
      <c r="EUE81" s="43"/>
      <c r="EUF81" s="43"/>
      <c r="EUG81" s="43"/>
      <c r="EUH81" s="43"/>
      <c r="EUI81" s="43"/>
      <c r="EUJ81" s="43"/>
      <c r="EUK81" s="43"/>
      <c r="EUL81" s="43"/>
      <c r="EUM81" s="43"/>
      <c r="EUN81" s="43"/>
      <c r="EUO81" s="43"/>
      <c r="EUP81" s="43"/>
      <c r="EUQ81" s="43"/>
      <c r="EUR81" s="43"/>
      <c r="EUS81" s="43"/>
      <c r="EUT81" s="43"/>
      <c r="EUU81" s="43"/>
      <c r="EUV81" s="43"/>
      <c r="EUW81" s="43"/>
      <c r="EUX81" s="43"/>
      <c r="EUY81" s="43"/>
      <c r="EUZ81" s="43"/>
      <c r="EVA81" s="43"/>
      <c r="EVB81" s="43"/>
      <c r="EVC81" s="43"/>
      <c r="EVD81" s="43"/>
      <c r="EVE81" s="43"/>
      <c r="EVF81" s="43"/>
      <c r="EVG81" s="43"/>
      <c r="EVH81" s="43"/>
      <c r="EVI81" s="43"/>
      <c r="EVJ81" s="43"/>
      <c r="EVK81" s="43"/>
      <c r="EVL81" s="43"/>
      <c r="EVM81" s="43"/>
      <c r="EVN81" s="43"/>
      <c r="EVO81" s="43"/>
      <c r="EVP81" s="43"/>
      <c r="EVQ81" s="43"/>
      <c r="EVR81" s="43"/>
      <c r="EVS81" s="43"/>
      <c r="EVT81" s="43"/>
      <c r="EVU81" s="43"/>
      <c r="EVV81" s="43"/>
      <c r="EVW81" s="43"/>
      <c r="EVX81" s="43"/>
      <c r="EVY81" s="43"/>
      <c r="EVZ81" s="43"/>
      <c r="EWA81" s="43"/>
      <c r="EWB81" s="43"/>
      <c r="EWC81" s="43"/>
      <c r="EWD81" s="43"/>
      <c r="EWE81" s="43"/>
      <c r="EWF81" s="43"/>
      <c r="EWG81" s="43"/>
      <c r="EWH81" s="43"/>
      <c r="EWI81" s="43"/>
      <c r="EWJ81" s="43"/>
      <c r="EWK81" s="43"/>
      <c r="EWL81" s="43"/>
      <c r="EWM81" s="43"/>
      <c r="EWN81" s="43"/>
      <c r="EWO81" s="43"/>
      <c r="EWP81" s="43"/>
      <c r="EWQ81" s="43"/>
      <c r="EWR81" s="43"/>
      <c r="EWS81" s="43"/>
      <c r="EWT81" s="43"/>
      <c r="EWU81" s="43"/>
      <c r="EWV81" s="43"/>
      <c r="EWW81" s="43"/>
      <c r="EWX81" s="43"/>
      <c r="EWY81" s="43"/>
      <c r="EWZ81" s="43"/>
      <c r="EXA81" s="43"/>
      <c r="EXB81" s="43"/>
      <c r="EXC81" s="43"/>
      <c r="EXD81" s="43"/>
      <c r="EXE81" s="43"/>
      <c r="EXF81" s="43"/>
      <c r="EXG81" s="43"/>
      <c r="EXH81" s="43"/>
      <c r="EXI81" s="43"/>
      <c r="EXJ81" s="43"/>
      <c r="EXK81" s="43"/>
      <c r="EXL81" s="43"/>
      <c r="EXM81" s="43"/>
      <c r="EXN81" s="43"/>
      <c r="EXO81" s="43"/>
      <c r="EXP81" s="43"/>
      <c r="EXQ81" s="43"/>
      <c r="EXR81" s="43"/>
      <c r="EXS81" s="43"/>
      <c r="EXT81" s="43"/>
      <c r="EXU81" s="43"/>
      <c r="EXV81" s="43"/>
      <c r="EXW81" s="43"/>
      <c r="EXX81" s="43"/>
      <c r="EXY81" s="43"/>
      <c r="EXZ81" s="43"/>
      <c r="EYA81" s="43"/>
      <c r="EYB81" s="43"/>
      <c r="EYC81" s="43"/>
      <c r="EYD81" s="43"/>
      <c r="EYE81" s="43"/>
      <c r="EYF81" s="43"/>
      <c r="EYG81" s="43"/>
      <c r="EYH81" s="43"/>
      <c r="EYI81" s="43"/>
      <c r="EYJ81" s="43"/>
      <c r="EYK81" s="43"/>
      <c r="EYL81" s="43"/>
      <c r="EYM81" s="43"/>
      <c r="EYN81" s="43"/>
      <c r="EYO81" s="43"/>
      <c r="EYP81" s="43"/>
      <c r="EYQ81" s="43"/>
      <c r="EYR81" s="43"/>
      <c r="EYS81" s="43"/>
      <c r="EYT81" s="43"/>
      <c r="EYU81" s="43"/>
      <c r="EYV81" s="43"/>
      <c r="EYW81" s="43"/>
      <c r="EYX81" s="43"/>
      <c r="EYY81" s="43"/>
      <c r="EYZ81" s="43"/>
      <c r="EZA81" s="43"/>
      <c r="EZB81" s="43"/>
      <c r="EZC81" s="43"/>
      <c r="EZD81" s="43"/>
      <c r="EZE81" s="43"/>
      <c r="EZF81" s="43"/>
      <c r="EZG81" s="43"/>
      <c r="EZH81" s="43"/>
      <c r="EZI81" s="43"/>
      <c r="EZJ81" s="43"/>
      <c r="EZK81" s="43"/>
      <c r="EZL81" s="43"/>
      <c r="EZM81" s="43"/>
      <c r="EZN81" s="43"/>
      <c r="EZO81" s="43"/>
      <c r="EZP81" s="43"/>
      <c r="EZQ81" s="43"/>
      <c r="EZR81" s="43"/>
      <c r="EZS81" s="43"/>
      <c r="EZT81" s="43"/>
      <c r="EZU81" s="43"/>
      <c r="EZV81" s="43"/>
      <c r="EZW81" s="43"/>
      <c r="EZX81" s="43"/>
      <c r="EZY81" s="43"/>
      <c r="EZZ81" s="43"/>
      <c r="FAA81" s="43"/>
      <c r="FAB81" s="43"/>
      <c r="FAC81" s="43"/>
      <c r="FAD81" s="43"/>
      <c r="FAE81" s="43"/>
      <c r="FAF81" s="43"/>
      <c r="FAG81" s="43"/>
      <c r="FAH81" s="43"/>
      <c r="FAI81" s="43"/>
      <c r="FAJ81" s="43"/>
      <c r="FAK81" s="43"/>
      <c r="FAL81" s="43"/>
      <c r="FAM81" s="43"/>
      <c r="FAN81" s="43"/>
      <c r="FAO81" s="43"/>
      <c r="FAP81" s="43"/>
      <c r="FAQ81" s="43"/>
      <c r="FAR81" s="43"/>
      <c r="FAS81" s="43"/>
      <c r="FAT81" s="43"/>
      <c r="FAU81" s="43"/>
      <c r="FAV81" s="43"/>
      <c r="FAW81" s="43"/>
      <c r="FAX81" s="43"/>
      <c r="FAY81" s="43"/>
      <c r="FAZ81" s="43"/>
      <c r="FBA81" s="43"/>
      <c r="FBB81" s="43"/>
      <c r="FBC81" s="43"/>
      <c r="FBD81" s="43"/>
      <c r="FBE81" s="43"/>
      <c r="FBF81" s="43"/>
      <c r="FBG81" s="43"/>
      <c r="FBH81" s="43"/>
      <c r="FBI81" s="43"/>
      <c r="FBJ81" s="43"/>
      <c r="FBK81" s="43"/>
      <c r="FBL81" s="43"/>
      <c r="FBM81" s="43"/>
      <c r="FBN81" s="43"/>
      <c r="FBO81" s="43"/>
      <c r="FBP81" s="43"/>
      <c r="FBQ81" s="43"/>
      <c r="FBR81" s="43"/>
      <c r="FBS81" s="43"/>
      <c r="FBT81" s="43"/>
      <c r="FBU81" s="43"/>
      <c r="FBV81" s="43"/>
      <c r="FBW81" s="43"/>
      <c r="FBX81" s="43"/>
      <c r="FBY81" s="43"/>
      <c r="FBZ81" s="43"/>
      <c r="FCA81" s="43"/>
      <c r="FCB81" s="43"/>
      <c r="FCC81" s="43"/>
      <c r="FCD81" s="43"/>
      <c r="FCE81" s="43"/>
      <c r="FCF81" s="43"/>
      <c r="FCG81" s="43"/>
      <c r="FCH81" s="43"/>
      <c r="FCI81" s="43"/>
      <c r="FCJ81" s="43"/>
      <c r="FCK81" s="43"/>
      <c r="FCL81" s="43"/>
      <c r="FCM81" s="43"/>
      <c r="FCN81" s="43"/>
      <c r="FCO81" s="43"/>
      <c r="FCP81" s="43"/>
      <c r="FCQ81" s="43"/>
      <c r="FCR81" s="43"/>
      <c r="FCS81" s="43"/>
      <c r="FCT81" s="43"/>
      <c r="FCU81" s="43"/>
      <c r="FCV81" s="43"/>
      <c r="FCW81" s="43"/>
      <c r="FCX81" s="43"/>
      <c r="FCY81" s="43"/>
      <c r="FCZ81" s="43"/>
      <c r="FDA81" s="43"/>
      <c r="FDB81" s="43"/>
      <c r="FDC81" s="43"/>
      <c r="FDD81" s="43"/>
      <c r="FDE81" s="43"/>
      <c r="FDF81" s="43"/>
      <c r="FDG81" s="43"/>
      <c r="FDH81" s="43"/>
      <c r="FDI81" s="43"/>
      <c r="FDJ81" s="43"/>
      <c r="FDK81" s="43"/>
      <c r="FDL81" s="43"/>
      <c r="FDM81" s="43"/>
      <c r="FDN81" s="43"/>
      <c r="FDO81" s="43"/>
      <c r="FDP81" s="43"/>
      <c r="FDQ81" s="43"/>
      <c r="FDR81" s="43"/>
      <c r="FDS81" s="43"/>
      <c r="FDT81" s="43"/>
      <c r="FDU81" s="43"/>
      <c r="FDV81" s="43"/>
      <c r="FDW81" s="43"/>
      <c r="FDX81" s="43"/>
      <c r="FDY81" s="43"/>
      <c r="FDZ81" s="43"/>
      <c r="FEA81" s="43"/>
      <c r="FEB81" s="43"/>
      <c r="FEC81" s="43"/>
      <c r="FED81" s="43"/>
      <c r="FEE81" s="43"/>
      <c r="FEF81" s="43"/>
      <c r="FEG81" s="43"/>
      <c r="FEH81" s="43"/>
      <c r="FEI81" s="43"/>
      <c r="FEJ81" s="43"/>
      <c r="FEK81" s="43"/>
      <c r="FEL81" s="43"/>
      <c r="FEM81" s="43"/>
      <c r="FEN81" s="43"/>
      <c r="FEO81" s="43"/>
      <c r="FEP81" s="43"/>
      <c r="FEQ81" s="43"/>
      <c r="FER81" s="43"/>
      <c r="FES81" s="43"/>
      <c r="FET81" s="43"/>
      <c r="FEU81" s="43"/>
      <c r="FEV81" s="43"/>
      <c r="FEW81" s="43"/>
      <c r="FEX81" s="43"/>
      <c r="FEY81" s="43"/>
      <c r="FEZ81" s="43"/>
      <c r="FFA81" s="43"/>
      <c r="FFB81" s="43"/>
      <c r="FFC81" s="43"/>
      <c r="FFD81" s="43"/>
      <c r="FFE81" s="43"/>
      <c r="FFF81" s="43"/>
      <c r="FFG81" s="43"/>
      <c r="FFH81" s="43"/>
      <c r="FFI81" s="43"/>
      <c r="FFJ81" s="43"/>
      <c r="FFK81" s="43"/>
      <c r="FFL81" s="43"/>
      <c r="FFM81" s="43"/>
      <c r="FFN81" s="43"/>
      <c r="FFO81" s="43"/>
      <c r="FFP81" s="43"/>
      <c r="FFQ81" s="43"/>
      <c r="FFR81" s="43"/>
      <c r="FFS81" s="43"/>
      <c r="FFT81" s="43"/>
      <c r="FFU81" s="43"/>
      <c r="FFV81" s="43"/>
      <c r="FFW81" s="43"/>
      <c r="FFX81" s="43"/>
      <c r="FFY81" s="43"/>
      <c r="FFZ81" s="43"/>
      <c r="FGA81" s="43"/>
      <c r="FGB81" s="43"/>
      <c r="FGC81" s="43"/>
      <c r="FGD81" s="43"/>
      <c r="FGE81" s="43"/>
      <c r="FGF81" s="43"/>
      <c r="FGG81" s="43"/>
      <c r="FGH81" s="43"/>
      <c r="FGI81" s="43"/>
      <c r="FGJ81" s="43"/>
      <c r="FGK81" s="43"/>
      <c r="FGL81" s="43"/>
      <c r="FGM81" s="43"/>
      <c r="FGN81" s="43"/>
      <c r="FGO81" s="43"/>
      <c r="FGP81" s="43"/>
      <c r="FGQ81" s="43"/>
      <c r="FGR81" s="43"/>
      <c r="FGS81" s="43"/>
      <c r="FGT81" s="43"/>
      <c r="FGU81" s="43"/>
      <c r="FGV81" s="43"/>
      <c r="FGW81" s="43"/>
      <c r="FGX81" s="43"/>
      <c r="FGY81" s="43"/>
      <c r="FGZ81" s="43"/>
      <c r="FHA81" s="43"/>
      <c r="FHB81" s="43"/>
      <c r="FHC81" s="43"/>
      <c r="FHD81" s="43"/>
      <c r="FHE81" s="43"/>
      <c r="FHF81" s="43"/>
      <c r="FHG81" s="43"/>
      <c r="FHH81" s="43"/>
      <c r="FHI81" s="43"/>
      <c r="FHJ81" s="43"/>
      <c r="FHK81" s="43"/>
      <c r="FHL81" s="43"/>
      <c r="FHM81" s="43"/>
      <c r="FHN81" s="43"/>
      <c r="FHO81" s="43"/>
      <c r="FHP81" s="43"/>
      <c r="FHQ81" s="43"/>
      <c r="FHR81" s="43"/>
      <c r="FHS81" s="43"/>
      <c r="FHT81" s="43"/>
      <c r="FHU81" s="43"/>
      <c r="FHV81" s="43"/>
      <c r="FHW81" s="43"/>
      <c r="FHX81" s="43"/>
      <c r="FHY81" s="43"/>
      <c r="FHZ81" s="43"/>
      <c r="FIA81" s="43"/>
      <c r="FIB81" s="43"/>
      <c r="FIC81" s="43"/>
      <c r="FID81" s="43"/>
      <c r="FIE81" s="43"/>
      <c r="FIF81" s="43"/>
      <c r="FIG81" s="43"/>
      <c r="FIH81" s="43"/>
      <c r="FII81" s="43"/>
      <c r="FIJ81" s="43"/>
      <c r="FIK81" s="43"/>
      <c r="FIL81" s="43"/>
      <c r="FIM81" s="43"/>
      <c r="FIN81" s="43"/>
      <c r="FIO81" s="43"/>
      <c r="FIP81" s="43"/>
      <c r="FIQ81" s="43"/>
      <c r="FIR81" s="43"/>
      <c r="FIS81" s="43"/>
      <c r="FIT81" s="43"/>
      <c r="FIU81" s="43"/>
      <c r="FIV81" s="43"/>
      <c r="FIW81" s="43"/>
      <c r="FIX81" s="43"/>
      <c r="FIY81" s="43"/>
      <c r="FIZ81" s="43"/>
      <c r="FJA81" s="43"/>
      <c r="FJB81" s="43"/>
      <c r="FJC81" s="43"/>
      <c r="FJD81" s="43"/>
      <c r="FJE81" s="43"/>
      <c r="FJF81" s="43"/>
      <c r="FJG81" s="43"/>
      <c r="FJH81" s="43"/>
      <c r="FJI81" s="43"/>
      <c r="FJJ81" s="43"/>
      <c r="FJK81" s="43"/>
      <c r="FJL81" s="43"/>
      <c r="FJM81" s="43"/>
      <c r="FJN81" s="43"/>
      <c r="FJO81" s="43"/>
      <c r="FJP81" s="43"/>
      <c r="FJQ81" s="43"/>
      <c r="FJR81" s="43"/>
      <c r="FJS81" s="43"/>
      <c r="FJT81" s="43"/>
      <c r="FJU81" s="43"/>
      <c r="FJV81" s="43"/>
      <c r="FJW81" s="43"/>
      <c r="FJX81" s="43"/>
      <c r="FJY81" s="43"/>
      <c r="FJZ81" s="43"/>
      <c r="FKA81" s="43"/>
      <c r="FKB81" s="43"/>
      <c r="FKC81" s="43"/>
      <c r="FKD81" s="43"/>
      <c r="FKE81" s="43"/>
      <c r="FKF81" s="43"/>
      <c r="FKG81" s="43"/>
      <c r="FKH81" s="43"/>
      <c r="FKI81" s="43"/>
      <c r="FKJ81" s="43"/>
      <c r="FKK81" s="43"/>
      <c r="FKL81" s="43"/>
      <c r="FKM81" s="43"/>
      <c r="FKN81" s="43"/>
      <c r="FKO81" s="43"/>
      <c r="FKP81" s="43"/>
      <c r="FKQ81" s="43"/>
      <c r="FKR81" s="43"/>
      <c r="FKS81" s="43"/>
      <c r="FKT81" s="43"/>
      <c r="FKU81" s="43"/>
      <c r="FKV81" s="43"/>
      <c r="FKW81" s="43"/>
      <c r="FKX81" s="43"/>
      <c r="FKY81" s="43"/>
      <c r="FKZ81" s="43"/>
      <c r="FLA81" s="43"/>
      <c r="FLB81" s="43"/>
      <c r="FLC81" s="43"/>
      <c r="FLD81" s="43"/>
      <c r="FLE81" s="43"/>
      <c r="FLF81" s="43"/>
      <c r="FLG81" s="43"/>
      <c r="FLH81" s="43"/>
      <c r="FLI81" s="43"/>
      <c r="FLJ81" s="43"/>
      <c r="FLK81" s="43"/>
      <c r="FLL81" s="43"/>
      <c r="FLM81" s="43"/>
      <c r="FLN81" s="43"/>
      <c r="FLO81" s="43"/>
      <c r="FLP81" s="43"/>
      <c r="FLQ81" s="43"/>
      <c r="FLR81" s="43"/>
      <c r="FLS81" s="43"/>
      <c r="FLT81" s="43"/>
      <c r="FLU81" s="43"/>
      <c r="FLV81" s="43"/>
      <c r="FLW81" s="43"/>
      <c r="FLX81" s="43"/>
      <c r="FLY81" s="43"/>
      <c r="FLZ81" s="43"/>
      <c r="FMA81" s="43"/>
      <c r="FMB81" s="43"/>
      <c r="FMC81" s="43"/>
      <c r="FMD81" s="43"/>
      <c r="FME81" s="43"/>
      <c r="FMF81" s="43"/>
      <c r="FMG81" s="43"/>
      <c r="FMH81" s="43"/>
      <c r="FMI81" s="43"/>
      <c r="FMJ81" s="43"/>
      <c r="FMK81" s="43"/>
      <c r="FML81" s="43"/>
      <c r="FMM81" s="43"/>
      <c r="FMN81" s="43"/>
      <c r="FMO81" s="43"/>
      <c r="FMP81" s="43"/>
      <c r="FMQ81" s="43"/>
      <c r="FMR81" s="43"/>
      <c r="FMS81" s="43"/>
      <c r="FMT81" s="43"/>
      <c r="FMU81" s="43"/>
      <c r="FMV81" s="43"/>
      <c r="FMW81" s="43"/>
      <c r="FMX81" s="43"/>
      <c r="FMY81" s="43"/>
      <c r="FMZ81" s="43"/>
      <c r="FNA81" s="43"/>
      <c r="FNB81" s="43"/>
      <c r="FNC81" s="43"/>
      <c r="FND81" s="43"/>
      <c r="FNE81" s="43"/>
      <c r="FNF81" s="43"/>
      <c r="FNG81" s="43"/>
      <c r="FNH81" s="43"/>
      <c r="FNI81" s="43"/>
      <c r="FNJ81" s="43"/>
      <c r="FNK81" s="43"/>
      <c r="FNL81" s="43"/>
      <c r="FNM81" s="43"/>
      <c r="FNN81" s="43"/>
      <c r="FNO81" s="43"/>
      <c r="FNP81" s="43"/>
      <c r="FNQ81" s="43"/>
      <c r="FNR81" s="43"/>
      <c r="FNS81" s="43"/>
      <c r="FNT81" s="43"/>
      <c r="FNU81" s="43"/>
      <c r="FNV81" s="43"/>
      <c r="FNW81" s="43"/>
      <c r="FNX81" s="43"/>
      <c r="FNY81" s="43"/>
      <c r="FNZ81" s="43"/>
      <c r="FOA81" s="43"/>
      <c r="FOB81" s="43"/>
      <c r="FOC81" s="43"/>
      <c r="FOD81" s="43"/>
      <c r="FOE81" s="43"/>
      <c r="FOF81" s="43"/>
      <c r="FOG81" s="43"/>
      <c r="FOH81" s="43"/>
      <c r="FOI81" s="43"/>
      <c r="FOJ81" s="43"/>
      <c r="FOK81" s="43"/>
      <c r="FOL81" s="43"/>
      <c r="FOM81" s="43"/>
      <c r="FON81" s="43"/>
      <c r="FOO81" s="43"/>
      <c r="FOP81" s="43"/>
      <c r="FOQ81" s="43"/>
      <c r="FOR81" s="43"/>
      <c r="FOS81" s="43"/>
      <c r="FOT81" s="43"/>
      <c r="FOU81" s="43"/>
      <c r="FOV81" s="43"/>
      <c r="FOW81" s="43"/>
      <c r="FOX81" s="43"/>
      <c r="FOY81" s="43"/>
      <c r="FOZ81" s="43"/>
      <c r="FPA81" s="43"/>
      <c r="FPB81" s="43"/>
      <c r="FPC81" s="43"/>
      <c r="FPD81" s="43"/>
      <c r="FPE81" s="43"/>
      <c r="FPF81" s="43"/>
      <c r="FPG81" s="43"/>
      <c r="FPH81" s="43"/>
      <c r="FPI81" s="43"/>
      <c r="FPJ81" s="43"/>
      <c r="FPK81" s="43"/>
      <c r="FPL81" s="43"/>
      <c r="FPM81" s="43"/>
      <c r="FPN81" s="43"/>
      <c r="FPO81" s="43"/>
      <c r="FPP81" s="43"/>
      <c r="FPQ81" s="43"/>
      <c r="FPR81" s="43"/>
      <c r="FPS81" s="43"/>
      <c r="FPT81" s="43"/>
      <c r="FPU81" s="43"/>
      <c r="FPV81" s="43"/>
      <c r="FPW81" s="43"/>
      <c r="FPX81" s="43"/>
      <c r="FPY81" s="43"/>
      <c r="FPZ81" s="43"/>
      <c r="FQA81" s="43"/>
      <c r="FQB81" s="43"/>
      <c r="FQC81" s="43"/>
      <c r="FQD81" s="43"/>
      <c r="FQE81" s="43"/>
      <c r="FQF81" s="43"/>
      <c r="FQG81" s="43"/>
      <c r="FQH81" s="43"/>
      <c r="FQI81" s="43"/>
      <c r="FQJ81" s="43"/>
      <c r="FQK81" s="43"/>
      <c r="FQL81" s="43"/>
      <c r="FQM81" s="43"/>
      <c r="FQN81" s="43"/>
      <c r="FQO81" s="43"/>
      <c r="FQP81" s="43"/>
      <c r="FQQ81" s="43"/>
      <c r="FQR81" s="43"/>
      <c r="FQS81" s="43"/>
      <c r="FQT81" s="43"/>
      <c r="FQU81" s="43"/>
      <c r="FQV81" s="43"/>
      <c r="FQW81" s="43"/>
      <c r="FQX81" s="43"/>
      <c r="FQY81" s="43"/>
      <c r="FQZ81" s="43"/>
      <c r="FRA81" s="43"/>
      <c r="FRB81" s="43"/>
      <c r="FRC81" s="43"/>
      <c r="FRD81" s="43"/>
      <c r="FRE81" s="43"/>
      <c r="FRF81" s="43"/>
      <c r="FRG81" s="43"/>
      <c r="FRH81" s="43"/>
      <c r="FRI81" s="43"/>
      <c r="FRJ81" s="43"/>
      <c r="FRK81" s="43"/>
      <c r="FRL81" s="43"/>
      <c r="FRM81" s="43"/>
      <c r="FRN81" s="43"/>
      <c r="FRO81" s="43"/>
      <c r="FRP81" s="43"/>
      <c r="FRQ81" s="43"/>
      <c r="FRR81" s="43"/>
      <c r="FRS81" s="43"/>
      <c r="FRT81" s="43"/>
      <c r="FRU81" s="43"/>
      <c r="FRV81" s="43"/>
      <c r="FRW81" s="43"/>
      <c r="FRX81" s="43"/>
      <c r="FRY81" s="43"/>
      <c r="FRZ81" s="43"/>
      <c r="FSA81" s="43"/>
      <c r="FSB81" s="43"/>
      <c r="FSC81" s="43"/>
      <c r="FSD81" s="43"/>
      <c r="FSE81" s="43"/>
      <c r="FSF81" s="43"/>
      <c r="FSG81" s="43"/>
      <c r="FSH81" s="43"/>
      <c r="FSI81" s="43"/>
      <c r="FSJ81" s="43"/>
      <c r="FSK81" s="43"/>
      <c r="FSL81" s="43"/>
      <c r="FSM81" s="43"/>
      <c r="FSN81" s="43"/>
      <c r="FSO81" s="43"/>
      <c r="FSP81" s="43"/>
      <c r="FSQ81" s="43"/>
      <c r="FSR81" s="43"/>
      <c r="FSS81" s="43"/>
      <c r="FST81" s="43"/>
      <c r="FSU81" s="43"/>
      <c r="FSV81" s="43"/>
      <c r="FSW81" s="43"/>
      <c r="FSX81" s="43"/>
      <c r="FSY81" s="43"/>
      <c r="FSZ81" s="43"/>
      <c r="FTA81" s="43"/>
      <c r="FTB81" s="43"/>
      <c r="FTC81" s="43"/>
      <c r="FTD81" s="43"/>
      <c r="FTE81" s="43"/>
      <c r="FTF81" s="43"/>
      <c r="FTG81" s="43"/>
      <c r="FTH81" s="43"/>
      <c r="FTI81" s="43"/>
      <c r="FTJ81" s="43"/>
      <c r="FTK81" s="43"/>
      <c r="FTL81" s="43"/>
      <c r="FTM81" s="43"/>
      <c r="FTN81" s="43"/>
      <c r="FTO81" s="43"/>
      <c r="FTP81" s="43"/>
      <c r="FTQ81" s="43"/>
      <c r="FTR81" s="43"/>
      <c r="FTS81" s="43"/>
      <c r="FTT81" s="43"/>
      <c r="FTU81" s="43"/>
      <c r="FTV81" s="43"/>
      <c r="FTW81" s="43"/>
      <c r="FTX81" s="43"/>
      <c r="FTY81" s="43"/>
      <c r="FTZ81" s="43"/>
      <c r="FUA81" s="43"/>
      <c r="FUB81" s="43"/>
      <c r="FUC81" s="43"/>
      <c r="FUD81" s="43"/>
      <c r="FUE81" s="43"/>
      <c r="FUF81" s="43"/>
      <c r="FUG81" s="43"/>
      <c r="FUH81" s="43"/>
      <c r="FUI81" s="43"/>
      <c r="FUJ81" s="43"/>
      <c r="FUK81" s="43"/>
      <c r="FUL81" s="43"/>
      <c r="FUM81" s="43"/>
      <c r="FUN81" s="43"/>
      <c r="FUO81" s="43"/>
      <c r="FUP81" s="43"/>
      <c r="FUQ81" s="43"/>
      <c r="FUR81" s="43"/>
      <c r="FUS81" s="43"/>
      <c r="FUT81" s="43"/>
      <c r="FUU81" s="43"/>
      <c r="FUV81" s="43"/>
      <c r="FUW81" s="43"/>
      <c r="FUX81" s="43"/>
      <c r="FUY81" s="43"/>
      <c r="FUZ81" s="43"/>
      <c r="FVA81" s="43"/>
      <c r="FVB81" s="43"/>
      <c r="FVC81" s="43"/>
      <c r="FVD81" s="43"/>
      <c r="FVE81" s="43"/>
      <c r="FVF81" s="43"/>
      <c r="FVG81" s="43"/>
      <c r="FVH81" s="43"/>
      <c r="FVI81" s="43"/>
      <c r="FVJ81" s="43"/>
      <c r="FVK81" s="43"/>
      <c r="FVL81" s="43"/>
      <c r="FVM81" s="43"/>
      <c r="FVN81" s="43"/>
      <c r="FVO81" s="43"/>
      <c r="FVP81" s="43"/>
      <c r="FVQ81" s="43"/>
      <c r="FVR81" s="43"/>
      <c r="FVS81" s="43"/>
      <c r="FVT81" s="43"/>
      <c r="FVU81" s="43"/>
      <c r="FVV81" s="43"/>
      <c r="FVW81" s="43"/>
      <c r="FVX81" s="43"/>
      <c r="FVY81" s="43"/>
      <c r="FVZ81" s="43"/>
      <c r="FWA81" s="43"/>
      <c r="FWB81" s="43"/>
      <c r="FWC81" s="43"/>
      <c r="FWD81" s="43"/>
      <c r="FWE81" s="43"/>
      <c r="FWF81" s="43"/>
      <c r="FWG81" s="43"/>
      <c r="FWH81" s="43"/>
      <c r="FWI81" s="43"/>
      <c r="FWJ81" s="43"/>
      <c r="FWK81" s="43"/>
      <c r="FWL81" s="43"/>
      <c r="FWM81" s="43"/>
      <c r="FWN81" s="43"/>
      <c r="FWO81" s="43"/>
      <c r="FWP81" s="43"/>
      <c r="FWQ81" s="43"/>
      <c r="FWR81" s="43"/>
      <c r="FWS81" s="43"/>
      <c r="FWT81" s="43"/>
      <c r="FWU81" s="43"/>
      <c r="FWV81" s="43"/>
      <c r="FWW81" s="43"/>
      <c r="FWX81" s="43"/>
      <c r="FWY81" s="43"/>
      <c r="FWZ81" s="43"/>
      <c r="FXA81" s="43"/>
      <c r="FXB81" s="43"/>
      <c r="FXC81" s="43"/>
      <c r="FXD81" s="43"/>
      <c r="FXE81" s="43"/>
      <c r="FXF81" s="43"/>
      <c r="FXG81" s="43"/>
      <c r="FXH81" s="43"/>
      <c r="FXI81" s="43"/>
      <c r="FXJ81" s="43"/>
      <c r="FXK81" s="43"/>
      <c r="FXL81" s="43"/>
      <c r="FXM81" s="43"/>
      <c r="FXN81" s="43"/>
      <c r="FXO81" s="43"/>
      <c r="FXP81" s="43"/>
      <c r="FXQ81" s="43"/>
      <c r="FXR81" s="43"/>
      <c r="FXS81" s="43"/>
      <c r="FXT81" s="43"/>
      <c r="FXU81" s="43"/>
      <c r="FXV81" s="43"/>
      <c r="FXW81" s="43"/>
      <c r="FXX81" s="43"/>
      <c r="FXY81" s="43"/>
      <c r="FXZ81" s="43"/>
      <c r="FYA81" s="43"/>
      <c r="FYB81" s="43"/>
      <c r="FYC81" s="43"/>
      <c r="FYD81" s="43"/>
      <c r="FYE81" s="43"/>
      <c r="FYF81" s="43"/>
      <c r="FYG81" s="43"/>
      <c r="FYH81" s="43"/>
      <c r="FYI81" s="43"/>
      <c r="FYJ81" s="43"/>
      <c r="FYK81" s="43"/>
      <c r="FYL81" s="43"/>
      <c r="FYM81" s="43"/>
      <c r="FYN81" s="43"/>
      <c r="FYO81" s="43"/>
      <c r="FYP81" s="43"/>
      <c r="FYQ81" s="43"/>
      <c r="FYR81" s="43"/>
      <c r="FYS81" s="43"/>
      <c r="FYT81" s="43"/>
      <c r="FYU81" s="43"/>
      <c r="FYV81" s="43"/>
      <c r="FYW81" s="43"/>
      <c r="FYX81" s="43"/>
      <c r="FYY81" s="43"/>
      <c r="FYZ81" s="43"/>
      <c r="FZA81" s="43"/>
      <c r="FZB81" s="43"/>
      <c r="FZC81" s="43"/>
      <c r="FZD81" s="43"/>
      <c r="FZE81" s="43"/>
      <c r="FZF81" s="43"/>
      <c r="FZG81" s="43"/>
      <c r="FZH81" s="43"/>
      <c r="FZI81" s="43"/>
      <c r="FZJ81" s="43"/>
      <c r="FZK81" s="43"/>
      <c r="FZL81" s="43"/>
      <c r="FZM81" s="43"/>
      <c r="FZN81" s="43"/>
      <c r="FZO81" s="43"/>
      <c r="FZP81" s="43"/>
      <c r="FZQ81" s="43"/>
      <c r="FZR81" s="43"/>
      <c r="FZS81" s="43"/>
      <c r="FZT81" s="43"/>
      <c r="FZU81" s="43"/>
      <c r="FZV81" s="43"/>
      <c r="FZW81" s="43"/>
      <c r="FZX81" s="43"/>
      <c r="FZY81" s="43"/>
      <c r="FZZ81" s="43"/>
      <c r="GAA81" s="43"/>
      <c r="GAB81" s="43"/>
      <c r="GAC81" s="43"/>
      <c r="GAD81" s="43"/>
      <c r="GAE81" s="43"/>
      <c r="GAF81" s="43"/>
      <c r="GAG81" s="43"/>
      <c r="GAH81" s="43"/>
      <c r="GAI81" s="43"/>
      <c r="GAJ81" s="43"/>
      <c r="GAK81" s="43"/>
      <c r="GAL81" s="43"/>
      <c r="GAM81" s="43"/>
      <c r="GAN81" s="43"/>
      <c r="GAO81" s="43"/>
      <c r="GAP81" s="43"/>
      <c r="GAQ81" s="43"/>
      <c r="GAR81" s="43"/>
      <c r="GAS81" s="43"/>
      <c r="GAT81" s="43"/>
      <c r="GAU81" s="43"/>
      <c r="GAV81" s="43"/>
      <c r="GAW81" s="43"/>
      <c r="GAX81" s="43"/>
      <c r="GAY81" s="43"/>
      <c r="GAZ81" s="43"/>
      <c r="GBA81" s="43"/>
      <c r="GBB81" s="43"/>
      <c r="GBC81" s="43"/>
      <c r="GBD81" s="43"/>
      <c r="GBE81" s="43"/>
      <c r="GBF81" s="43"/>
      <c r="GBG81" s="43"/>
      <c r="GBH81" s="43"/>
      <c r="GBI81" s="43"/>
      <c r="GBJ81" s="43"/>
      <c r="GBK81" s="43"/>
      <c r="GBL81" s="43"/>
      <c r="GBM81" s="43"/>
      <c r="GBN81" s="43"/>
      <c r="GBO81" s="43"/>
      <c r="GBP81" s="43"/>
      <c r="GBQ81" s="43"/>
      <c r="GBR81" s="43"/>
      <c r="GBS81" s="43"/>
      <c r="GBT81" s="43"/>
      <c r="GBU81" s="43"/>
      <c r="GBV81" s="43"/>
      <c r="GBW81" s="43"/>
      <c r="GBX81" s="43"/>
      <c r="GBY81" s="43"/>
      <c r="GBZ81" s="43"/>
      <c r="GCA81" s="43"/>
      <c r="GCB81" s="43"/>
      <c r="GCC81" s="43"/>
      <c r="GCD81" s="43"/>
      <c r="GCE81" s="43"/>
      <c r="GCF81" s="43"/>
      <c r="GCG81" s="43"/>
      <c r="GCH81" s="43"/>
      <c r="GCI81" s="43"/>
      <c r="GCJ81" s="43"/>
      <c r="GCK81" s="43"/>
      <c r="GCL81" s="43"/>
      <c r="GCM81" s="43"/>
      <c r="GCN81" s="43"/>
      <c r="GCO81" s="43"/>
      <c r="GCP81" s="43"/>
      <c r="GCQ81" s="43"/>
      <c r="GCR81" s="43"/>
      <c r="GCS81" s="43"/>
      <c r="GCT81" s="43"/>
      <c r="GCU81" s="43"/>
      <c r="GCV81" s="43"/>
      <c r="GCW81" s="43"/>
      <c r="GCX81" s="43"/>
      <c r="GCY81" s="43"/>
      <c r="GCZ81" s="43"/>
      <c r="GDA81" s="43"/>
      <c r="GDB81" s="43"/>
      <c r="GDC81" s="43"/>
      <c r="GDD81" s="43"/>
      <c r="GDE81" s="43"/>
      <c r="GDF81" s="43"/>
      <c r="GDG81" s="43"/>
      <c r="GDH81" s="43"/>
      <c r="GDI81" s="43"/>
      <c r="GDJ81" s="43"/>
      <c r="GDK81" s="43"/>
      <c r="GDL81" s="43"/>
      <c r="GDM81" s="43"/>
      <c r="GDN81" s="43"/>
      <c r="GDO81" s="43"/>
      <c r="GDP81" s="43"/>
      <c r="GDQ81" s="43"/>
      <c r="GDR81" s="43"/>
      <c r="GDS81" s="43"/>
      <c r="GDT81" s="43"/>
      <c r="GDU81" s="43"/>
      <c r="GDV81" s="43"/>
      <c r="GDW81" s="43"/>
      <c r="GDX81" s="43"/>
      <c r="GDY81" s="43"/>
      <c r="GDZ81" s="43"/>
      <c r="GEA81" s="43"/>
      <c r="GEB81" s="43"/>
      <c r="GEC81" s="43"/>
      <c r="GED81" s="43"/>
      <c r="GEE81" s="43"/>
      <c r="GEF81" s="43"/>
      <c r="GEG81" s="43"/>
      <c r="GEH81" s="43"/>
      <c r="GEI81" s="43"/>
      <c r="GEJ81" s="43"/>
      <c r="GEK81" s="43"/>
      <c r="GEL81" s="43"/>
      <c r="GEM81" s="43"/>
      <c r="GEN81" s="43"/>
      <c r="GEO81" s="43"/>
      <c r="GEP81" s="43"/>
      <c r="GEQ81" s="43"/>
      <c r="GER81" s="43"/>
      <c r="GES81" s="43"/>
      <c r="GET81" s="43"/>
      <c r="GEU81" s="43"/>
      <c r="GEV81" s="43"/>
      <c r="GEW81" s="43"/>
      <c r="GEX81" s="43"/>
      <c r="GEY81" s="43"/>
      <c r="GEZ81" s="43"/>
      <c r="GFA81" s="43"/>
      <c r="GFB81" s="43"/>
      <c r="GFC81" s="43"/>
      <c r="GFD81" s="43"/>
      <c r="GFE81" s="43"/>
      <c r="GFF81" s="43"/>
      <c r="GFG81" s="43"/>
      <c r="GFH81" s="43"/>
      <c r="GFI81" s="43"/>
      <c r="GFJ81" s="43"/>
      <c r="GFK81" s="43"/>
      <c r="GFL81" s="43"/>
      <c r="GFM81" s="43"/>
      <c r="GFN81" s="43"/>
      <c r="GFO81" s="43"/>
      <c r="GFP81" s="43"/>
      <c r="GFQ81" s="43"/>
      <c r="GFR81" s="43"/>
      <c r="GFS81" s="43"/>
      <c r="GFT81" s="43"/>
      <c r="GFU81" s="43"/>
      <c r="GFV81" s="43"/>
      <c r="GFW81" s="43"/>
      <c r="GFX81" s="43"/>
      <c r="GFY81" s="43"/>
      <c r="GFZ81" s="43"/>
      <c r="GGA81" s="43"/>
      <c r="GGB81" s="43"/>
      <c r="GGC81" s="43"/>
      <c r="GGD81" s="43"/>
      <c r="GGE81" s="43"/>
      <c r="GGF81" s="43"/>
      <c r="GGG81" s="43"/>
      <c r="GGH81" s="43"/>
      <c r="GGI81" s="43"/>
      <c r="GGJ81" s="43"/>
      <c r="GGK81" s="43"/>
      <c r="GGL81" s="43"/>
      <c r="GGM81" s="43"/>
      <c r="GGN81" s="43"/>
      <c r="GGO81" s="43"/>
      <c r="GGP81" s="43"/>
      <c r="GGQ81" s="43"/>
      <c r="GGR81" s="43"/>
      <c r="GGS81" s="43"/>
      <c r="GGT81" s="43"/>
      <c r="GGU81" s="43"/>
      <c r="GGV81" s="43"/>
      <c r="GGW81" s="43"/>
      <c r="GGX81" s="43"/>
      <c r="GGY81" s="43"/>
      <c r="GGZ81" s="43"/>
      <c r="GHA81" s="43"/>
      <c r="GHB81" s="43"/>
      <c r="GHC81" s="43"/>
      <c r="GHD81" s="43"/>
      <c r="GHE81" s="43"/>
      <c r="GHF81" s="43"/>
      <c r="GHG81" s="43"/>
      <c r="GHH81" s="43"/>
      <c r="GHI81" s="43"/>
      <c r="GHJ81" s="43"/>
      <c r="GHK81" s="43"/>
      <c r="GHL81" s="43"/>
      <c r="GHM81" s="43"/>
      <c r="GHN81" s="43"/>
      <c r="GHO81" s="43"/>
      <c r="GHP81" s="43"/>
      <c r="GHQ81" s="43"/>
      <c r="GHR81" s="43"/>
      <c r="GHS81" s="43"/>
      <c r="GHT81" s="43"/>
      <c r="GHU81" s="43"/>
      <c r="GHV81" s="43"/>
      <c r="GHW81" s="43"/>
      <c r="GHX81" s="43"/>
      <c r="GHY81" s="43"/>
      <c r="GHZ81" s="43"/>
      <c r="GIA81" s="43"/>
      <c r="GIB81" s="43"/>
      <c r="GIC81" s="43"/>
      <c r="GID81" s="43"/>
      <c r="GIE81" s="43"/>
      <c r="GIF81" s="43"/>
      <c r="GIG81" s="43"/>
      <c r="GIH81" s="43"/>
      <c r="GII81" s="43"/>
      <c r="GIJ81" s="43"/>
      <c r="GIK81" s="43"/>
      <c r="GIL81" s="43"/>
      <c r="GIM81" s="43"/>
      <c r="GIN81" s="43"/>
      <c r="GIO81" s="43"/>
      <c r="GIP81" s="43"/>
      <c r="GIQ81" s="43"/>
      <c r="GIR81" s="43"/>
      <c r="GIS81" s="43"/>
      <c r="GIT81" s="43"/>
      <c r="GIU81" s="43"/>
      <c r="GIV81" s="43"/>
      <c r="GIW81" s="43"/>
      <c r="GIX81" s="43"/>
      <c r="GIY81" s="43"/>
      <c r="GIZ81" s="43"/>
      <c r="GJA81" s="43"/>
      <c r="GJB81" s="43"/>
      <c r="GJC81" s="43"/>
      <c r="GJD81" s="43"/>
      <c r="GJE81" s="43"/>
      <c r="GJF81" s="43"/>
      <c r="GJG81" s="43"/>
      <c r="GJH81" s="43"/>
      <c r="GJI81" s="43"/>
      <c r="GJJ81" s="43"/>
      <c r="GJK81" s="43"/>
      <c r="GJL81" s="43"/>
      <c r="GJM81" s="43"/>
      <c r="GJN81" s="43"/>
      <c r="GJO81" s="43"/>
      <c r="GJP81" s="43"/>
      <c r="GJQ81" s="43"/>
      <c r="GJR81" s="43"/>
      <c r="GJS81" s="43"/>
      <c r="GJT81" s="43"/>
      <c r="GJU81" s="43"/>
      <c r="GJV81" s="43"/>
      <c r="GJW81" s="43"/>
      <c r="GJX81" s="43"/>
      <c r="GJY81" s="43"/>
      <c r="GJZ81" s="43"/>
      <c r="GKA81" s="43"/>
      <c r="GKB81" s="43"/>
      <c r="GKC81" s="43"/>
      <c r="GKD81" s="43"/>
      <c r="GKE81" s="43"/>
      <c r="GKF81" s="43"/>
      <c r="GKG81" s="43"/>
      <c r="GKH81" s="43"/>
      <c r="GKI81" s="43"/>
      <c r="GKJ81" s="43"/>
      <c r="GKK81" s="43"/>
      <c r="GKL81" s="43"/>
      <c r="GKM81" s="43"/>
      <c r="GKN81" s="43"/>
      <c r="GKO81" s="43"/>
      <c r="GKP81" s="43"/>
      <c r="GKQ81" s="43"/>
      <c r="GKR81" s="43"/>
      <c r="GKS81" s="43"/>
      <c r="GKT81" s="43"/>
      <c r="GKU81" s="43"/>
      <c r="GKV81" s="43"/>
      <c r="GKW81" s="43"/>
      <c r="GKX81" s="43"/>
      <c r="GKY81" s="43"/>
      <c r="GKZ81" s="43"/>
      <c r="GLA81" s="43"/>
      <c r="GLB81" s="43"/>
      <c r="GLC81" s="43"/>
      <c r="GLD81" s="43"/>
      <c r="GLE81" s="43"/>
      <c r="GLF81" s="43"/>
      <c r="GLG81" s="43"/>
      <c r="GLH81" s="43"/>
      <c r="GLI81" s="43"/>
      <c r="GLJ81" s="43"/>
      <c r="GLK81" s="43"/>
      <c r="GLL81" s="43"/>
      <c r="GLM81" s="43"/>
      <c r="GLN81" s="43"/>
      <c r="GLO81" s="43"/>
      <c r="GLP81" s="43"/>
      <c r="GLQ81" s="43"/>
      <c r="GLR81" s="43"/>
      <c r="GLS81" s="43"/>
      <c r="GLT81" s="43"/>
      <c r="GLU81" s="43"/>
      <c r="GLV81" s="43"/>
      <c r="GLW81" s="43"/>
      <c r="GLX81" s="43"/>
      <c r="GLY81" s="43"/>
      <c r="GLZ81" s="43"/>
      <c r="GMA81" s="43"/>
      <c r="GMB81" s="43"/>
      <c r="GMC81" s="43"/>
      <c r="GMD81" s="43"/>
      <c r="GME81" s="43"/>
      <c r="GMF81" s="43"/>
      <c r="GMG81" s="43"/>
      <c r="GMH81" s="43"/>
      <c r="GMI81" s="43"/>
      <c r="GMJ81" s="43"/>
      <c r="GMK81" s="43"/>
      <c r="GML81" s="43"/>
      <c r="GMM81" s="43"/>
      <c r="GMN81" s="43"/>
      <c r="GMO81" s="43"/>
      <c r="GMP81" s="43"/>
      <c r="GMQ81" s="43"/>
      <c r="GMR81" s="43"/>
      <c r="GMS81" s="43"/>
      <c r="GMT81" s="43"/>
      <c r="GMU81" s="43"/>
      <c r="GMV81" s="43"/>
      <c r="GMW81" s="43"/>
      <c r="GMX81" s="43"/>
      <c r="GMY81" s="43"/>
      <c r="GMZ81" s="43"/>
      <c r="GNA81" s="43"/>
      <c r="GNB81" s="43"/>
      <c r="GNC81" s="43"/>
      <c r="GND81" s="43"/>
      <c r="GNE81" s="43"/>
      <c r="GNF81" s="43"/>
      <c r="GNG81" s="43"/>
      <c r="GNH81" s="43"/>
      <c r="GNI81" s="43"/>
      <c r="GNJ81" s="43"/>
      <c r="GNK81" s="43"/>
      <c r="GNL81" s="43"/>
      <c r="GNM81" s="43"/>
      <c r="GNN81" s="43"/>
      <c r="GNO81" s="43"/>
      <c r="GNP81" s="43"/>
      <c r="GNQ81" s="43"/>
      <c r="GNR81" s="43"/>
      <c r="GNS81" s="43"/>
      <c r="GNT81" s="43"/>
      <c r="GNU81" s="43"/>
      <c r="GNV81" s="43"/>
      <c r="GNW81" s="43"/>
      <c r="GNX81" s="43"/>
      <c r="GNY81" s="43"/>
      <c r="GNZ81" s="43"/>
      <c r="GOA81" s="43"/>
      <c r="GOB81" s="43"/>
      <c r="GOC81" s="43"/>
      <c r="GOD81" s="43"/>
      <c r="GOE81" s="43"/>
      <c r="GOF81" s="43"/>
      <c r="GOG81" s="43"/>
      <c r="GOH81" s="43"/>
      <c r="GOI81" s="43"/>
      <c r="GOJ81" s="43"/>
      <c r="GOK81" s="43"/>
      <c r="GOL81" s="43"/>
      <c r="GOM81" s="43"/>
      <c r="GON81" s="43"/>
      <c r="GOO81" s="43"/>
      <c r="GOP81" s="43"/>
      <c r="GOQ81" s="43"/>
      <c r="GOR81" s="43"/>
      <c r="GOS81" s="43"/>
      <c r="GOT81" s="43"/>
      <c r="GOU81" s="43"/>
      <c r="GOV81" s="43"/>
      <c r="GOW81" s="43"/>
      <c r="GOX81" s="43"/>
      <c r="GOY81" s="43"/>
      <c r="GOZ81" s="43"/>
      <c r="GPA81" s="43"/>
      <c r="GPB81" s="43"/>
      <c r="GPC81" s="43"/>
      <c r="GPD81" s="43"/>
      <c r="GPE81" s="43"/>
      <c r="GPF81" s="43"/>
      <c r="GPG81" s="43"/>
      <c r="GPH81" s="43"/>
      <c r="GPI81" s="43"/>
      <c r="GPJ81" s="43"/>
      <c r="GPK81" s="43"/>
      <c r="GPL81" s="43"/>
      <c r="GPM81" s="43"/>
      <c r="GPN81" s="43"/>
      <c r="GPO81" s="43"/>
      <c r="GPP81" s="43"/>
      <c r="GPQ81" s="43"/>
      <c r="GPR81" s="43"/>
      <c r="GPS81" s="43"/>
      <c r="GPT81" s="43"/>
      <c r="GPU81" s="43"/>
      <c r="GPV81" s="43"/>
      <c r="GPW81" s="43"/>
      <c r="GPX81" s="43"/>
      <c r="GPY81" s="43"/>
      <c r="GPZ81" s="43"/>
      <c r="GQA81" s="43"/>
      <c r="GQB81" s="43"/>
      <c r="GQC81" s="43"/>
      <c r="GQD81" s="43"/>
      <c r="GQE81" s="43"/>
      <c r="GQF81" s="43"/>
      <c r="GQG81" s="43"/>
      <c r="GQH81" s="43"/>
      <c r="GQI81" s="43"/>
      <c r="GQJ81" s="43"/>
      <c r="GQK81" s="43"/>
      <c r="GQL81" s="43"/>
      <c r="GQM81" s="43"/>
      <c r="GQN81" s="43"/>
      <c r="GQO81" s="43"/>
      <c r="GQP81" s="43"/>
      <c r="GQQ81" s="43"/>
      <c r="GQR81" s="43"/>
      <c r="GQS81" s="43"/>
      <c r="GQT81" s="43"/>
      <c r="GQU81" s="43"/>
      <c r="GQV81" s="43"/>
      <c r="GQW81" s="43"/>
      <c r="GQX81" s="43"/>
      <c r="GQY81" s="43"/>
      <c r="GQZ81" s="43"/>
      <c r="GRA81" s="43"/>
      <c r="GRB81" s="43"/>
      <c r="GRC81" s="43"/>
      <c r="GRD81" s="43"/>
      <c r="GRE81" s="43"/>
      <c r="GRF81" s="43"/>
      <c r="GRG81" s="43"/>
      <c r="GRH81" s="43"/>
      <c r="GRI81" s="43"/>
      <c r="GRJ81" s="43"/>
      <c r="GRK81" s="43"/>
      <c r="GRL81" s="43"/>
      <c r="GRM81" s="43"/>
      <c r="GRN81" s="43"/>
      <c r="GRO81" s="43"/>
      <c r="GRP81" s="43"/>
      <c r="GRQ81" s="43"/>
      <c r="GRR81" s="43"/>
      <c r="GRS81" s="43"/>
      <c r="GRT81" s="43"/>
      <c r="GRU81" s="43"/>
      <c r="GRV81" s="43"/>
      <c r="GRW81" s="43"/>
      <c r="GRX81" s="43"/>
      <c r="GRY81" s="43"/>
      <c r="GRZ81" s="43"/>
      <c r="GSA81" s="43"/>
      <c r="GSB81" s="43"/>
      <c r="GSC81" s="43"/>
      <c r="GSD81" s="43"/>
      <c r="GSE81" s="43"/>
      <c r="GSF81" s="43"/>
      <c r="GSG81" s="43"/>
      <c r="GSH81" s="43"/>
      <c r="GSI81" s="43"/>
      <c r="GSJ81" s="43"/>
      <c r="GSK81" s="43"/>
      <c r="GSL81" s="43"/>
      <c r="GSM81" s="43"/>
      <c r="GSN81" s="43"/>
      <c r="GSO81" s="43"/>
      <c r="GSP81" s="43"/>
      <c r="GSQ81" s="43"/>
      <c r="GSR81" s="43"/>
      <c r="GSS81" s="43"/>
      <c r="GST81" s="43"/>
      <c r="GSU81" s="43"/>
      <c r="GSV81" s="43"/>
      <c r="GSW81" s="43"/>
      <c r="GSX81" s="43"/>
      <c r="GSY81" s="43"/>
      <c r="GSZ81" s="43"/>
      <c r="GTA81" s="43"/>
      <c r="GTB81" s="43"/>
      <c r="GTC81" s="43"/>
      <c r="GTD81" s="43"/>
      <c r="GTE81" s="43"/>
      <c r="GTF81" s="43"/>
      <c r="GTG81" s="43"/>
      <c r="GTH81" s="43"/>
      <c r="GTI81" s="43"/>
      <c r="GTJ81" s="43"/>
      <c r="GTK81" s="43"/>
      <c r="GTL81" s="43"/>
      <c r="GTM81" s="43"/>
      <c r="GTN81" s="43"/>
      <c r="GTO81" s="43"/>
      <c r="GTP81" s="43"/>
      <c r="GTQ81" s="43"/>
      <c r="GTR81" s="43"/>
      <c r="GTS81" s="43"/>
      <c r="GTT81" s="43"/>
      <c r="GTU81" s="43"/>
      <c r="GTV81" s="43"/>
      <c r="GTW81" s="43"/>
      <c r="GTX81" s="43"/>
      <c r="GTY81" s="43"/>
      <c r="GTZ81" s="43"/>
      <c r="GUA81" s="43"/>
      <c r="GUB81" s="43"/>
      <c r="GUC81" s="43"/>
      <c r="GUD81" s="43"/>
      <c r="GUE81" s="43"/>
      <c r="GUF81" s="43"/>
      <c r="GUG81" s="43"/>
      <c r="GUH81" s="43"/>
      <c r="GUI81" s="43"/>
      <c r="GUJ81" s="43"/>
      <c r="GUK81" s="43"/>
      <c r="GUL81" s="43"/>
      <c r="GUM81" s="43"/>
      <c r="GUN81" s="43"/>
      <c r="GUO81" s="43"/>
      <c r="GUP81" s="43"/>
      <c r="GUQ81" s="43"/>
      <c r="GUR81" s="43"/>
      <c r="GUS81" s="43"/>
      <c r="GUT81" s="43"/>
      <c r="GUU81" s="43"/>
      <c r="GUV81" s="43"/>
      <c r="GUW81" s="43"/>
      <c r="GUX81" s="43"/>
      <c r="GUY81" s="43"/>
      <c r="GUZ81" s="43"/>
      <c r="GVA81" s="43"/>
      <c r="GVB81" s="43"/>
      <c r="GVC81" s="43"/>
      <c r="GVD81" s="43"/>
      <c r="GVE81" s="43"/>
      <c r="GVF81" s="43"/>
      <c r="GVG81" s="43"/>
      <c r="GVH81" s="43"/>
      <c r="GVI81" s="43"/>
      <c r="GVJ81" s="43"/>
      <c r="GVK81" s="43"/>
      <c r="GVL81" s="43"/>
      <c r="GVM81" s="43"/>
      <c r="GVN81" s="43"/>
      <c r="GVO81" s="43"/>
      <c r="GVP81" s="43"/>
      <c r="GVQ81" s="43"/>
      <c r="GVR81" s="43"/>
      <c r="GVS81" s="43"/>
      <c r="GVT81" s="43"/>
      <c r="GVU81" s="43"/>
      <c r="GVV81" s="43"/>
      <c r="GVW81" s="43"/>
      <c r="GVX81" s="43"/>
      <c r="GVY81" s="43"/>
      <c r="GVZ81" s="43"/>
      <c r="GWA81" s="43"/>
      <c r="GWB81" s="43"/>
      <c r="GWC81" s="43"/>
      <c r="GWD81" s="43"/>
      <c r="GWE81" s="43"/>
      <c r="GWF81" s="43"/>
      <c r="GWG81" s="43"/>
      <c r="GWH81" s="43"/>
      <c r="GWI81" s="43"/>
      <c r="GWJ81" s="43"/>
      <c r="GWK81" s="43"/>
      <c r="GWL81" s="43"/>
      <c r="GWM81" s="43"/>
      <c r="GWN81" s="43"/>
      <c r="GWO81" s="43"/>
      <c r="GWP81" s="43"/>
      <c r="GWQ81" s="43"/>
      <c r="GWR81" s="43"/>
      <c r="GWS81" s="43"/>
      <c r="GWT81" s="43"/>
      <c r="GWU81" s="43"/>
      <c r="GWV81" s="43"/>
      <c r="GWW81" s="43"/>
      <c r="GWX81" s="43"/>
      <c r="GWY81" s="43"/>
      <c r="GWZ81" s="43"/>
      <c r="GXA81" s="43"/>
      <c r="GXB81" s="43"/>
      <c r="GXC81" s="43"/>
      <c r="GXD81" s="43"/>
      <c r="GXE81" s="43"/>
      <c r="GXF81" s="43"/>
      <c r="GXG81" s="43"/>
      <c r="GXH81" s="43"/>
      <c r="GXI81" s="43"/>
      <c r="GXJ81" s="43"/>
      <c r="GXK81" s="43"/>
      <c r="GXL81" s="43"/>
      <c r="GXM81" s="43"/>
      <c r="GXN81" s="43"/>
      <c r="GXO81" s="43"/>
      <c r="GXP81" s="43"/>
      <c r="GXQ81" s="43"/>
      <c r="GXR81" s="43"/>
      <c r="GXS81" s="43"/>
      <c r="GXT81" s="43"/>
      <c r="GXU81" s="43"/>
      <c r="GXV81" s="43"/>
      <c r="GXW81" s="43"/>
      <c r="GXX81" s="43"/>
      <c r="GXY81" s="43"/>
      <c r="GXZ81" s="43"/>
      <c r="GYA81" s="43"/>
      <c r="GYB81" s="43"/>
      <c r="GYC81" s="43"/>
      <c r="GYD81" s="43"/>
      <c r="GYE81" s="43"/>
      <c r="GYF81" s="43"/>
      <c r="GYG81" s="43"/>
      <c r="GYH81" s="43"/>
      <c r="GYI81" s="43"/>
      <c r="GYJ81" s="43"/>
      <c r="GYK81" s="43"/>
      <c r="GYL81" s="43"/>
      <c r="GYM81" s="43"/>
      <c r="GYN81" s="43"/>
      <c r="GYO81" s="43"/>
      <c r="GYP81" s="43"/>
      <c r="GYQ81" s="43"/>
      <c r="GYR81" s="43"/>
      <c r="GYS81" s="43"/>
      <c r="GYT81" s="43"/>
      <c r="GYU81" s="43"/>
      <c r="GYV81" s="43"/>
      <c r="GYW81" s="43"/>
      <c r="GYX81" s="43"/>
      <c r="GYY81" s="43"/>
      <c r="GYZ81" s="43"/>
      <c r="GZA81" s="43"/>
      <c r="GZB81" s="43"/>
      <c r="GZC81" s="43"/>
      <c r="GZD81" s="43"/>
      <c r="GZE81" s="43"/>
      <c r="GZF81" s="43"/>
      <c r="GZG81" s="43"/>
      <c r="GZH81" s="43"/>
      <c r="GZI81" s="43"/>
      <c r="GZJ81" s="43"/>
      <c r="GZK81" s="43"/>
      <c r="GZL81" s="43"/>
      <c r="GZM81" s="43"/>
      <c r="GZN81" s="43"/>
      <c r="GZO81" s="43"/>
      <c r="GZP81" s="43"/>
      <c r="GZQ81" s="43"/>
      <c r="GZR81" s="43"/>
      <c r="GZS81" s="43"/>
      <c r="GZT81" s="43"/>
      <c r="GZU81" s="43"/>
      <c r="GZV81" s="43"/>
      <c r="GZW81" s="43"/>
      <c r="GZX81" s="43"/>
      <c r="GZY81" s="43"/>
      <c r="GZZ81" s="43"/>
      <c r="HAA81" s="43"/>
      <c r="HAB81" s="43"/>
      <c r="HAC81" s="43"/>
      <c r="HAD81" s="43"/>
      <c r="HAE81" s="43"/>
      <c r="HAF81" s="43"/>
      <c r="HAG81" s="43"/>
      <c r="HAH81" s="43"/>
      <c r="HAI81" s="43"/>
      <c r="HAJ81" s="43"/>
      <c r="HAK81" s="43"/>
      <c r="HAL81" s="43"/>
      <c r="HAM81" s="43"/>
      <c r="HAN81" s="43"/>
      <c r="HAO81" s="43"/>
      <c r="HAP81" s="43"/>
      <c r="HAQ81" s="43"/>
      <c r="HAR81" s="43"/>
      <c r="HAS81" s="43"/>
      <c r="HAT81" s="43"/>
      <c r="HAU81" s="43"/>
      <c r="HAV81" s="43"/>
      <c r="HAW81" s="43"/>
      <c r="HAX81" s="43"/>
      <c r="HAY81" s="43"/>
      <c r="HAZ81" s="43"/>
      <c r="HBA81" s="43"/>
      <c r="HBB81" s="43"/>
      <c r="HBC81" s="43"/>
      <c r="HBD81" s="43"/>
      <c r="HBE81" s="43"/>
      <c r="HBF81" s="43"/>
      <c r="HBG81" s="43"/>
      <c r="HBH81" s="43"/>
      <c r="HBI81" s="43"/>
      <c r="HBJ81" s="43"/>
      <c r="HBK81" s="43"/>
      <c r="HBL81" s="43"/>
      <c r="HBM81" s="43"/>
      <c r="HBN81" s="43"/>
      <c r="HBO81" s="43"/>
      <c r="HBP81" s="43"/>
      <c r="HBQ81" s="43"/>
      <c r="HBR81" s="43"/>
      <c r="HBS81" s="43"/>
      <c r="HBT81" s="43"/>
      <c r="HBU81" s="43"/>
      <c r="HBV81" s="43"/>
      <c r="HBW81" s="43"/>
      <c r="HBX81" s="43"/>
      <c r="HBY81" s="43"/>
      <c r="HBZ81" s="43"/>
      <c r="HCA81" s="43"/>
      <c r="HCB81" s="43"/>
      <c r="HCC81" s="43"/>
      <c r="HCD81" s="43"/>
      <c r="HCE81" s="43"/>
      <c r="HCF81" s="43"/>
      <c r="HCG81" s="43"/>
      <c r="HCH81" s="43"/>
      <c r="HCI81" s="43"/>
      <c r="HCJ81" s="43"/>
      <c r="HCK81" s="43"/>
      <c r="HCL81" s="43"/>
      <c r="HCM81" s="43"/>
      <c r="HCN81" s="43"/>
      <c r="HCO81" s="43"/>
      <c r="HCP81" s="43"/>
      <c r="HCQ81" s="43"/>
      <c r="HCR81" s="43"/>
      <c r="HCS81" s="43"/>
      <c r="HCT81" s="43"/>
      <c r="HCU81" s="43"/>
      <c r="HCV81" s="43"/>
      <c r="HCW81" s="43"/>
      <c r="HCX81" s="43"/>
      <c r="HCY81" s="43"/>
      <c r="HCZ81" s="43"/>
      <c r="HDA81" s="43"/>
      <c r="HDB81" s="43"/>
      <c r="HDC81" s="43"/>
      <c r="HDD81" s="43"/>
      <c r="HDE81" s="43"/>
      <c r="HDF81" s="43"/>
      <c r="HDG81" s="43"/>
      <c r="HDH81" s="43"/>
      <c r="HDI81" s="43"/>
      <c r="HDJ81" s="43"/>
      <c r="HDK81" s="43"/>
      <c r="HDL81" s="43"/>
      <c r="HDM81" s="43"/>
      <c r="HDN81" s="43"/>
      <c r="HDO81" s="43"/>
      <c r="HDP81" s="43"/>
      <c r="HDQ81" s="43"/>
      <c r="HDR81" s="43"/>
      <c r="HDS81" s="43"/>
      <c r="HDT81" s="43"/>
      <c r="HDU81" s="43"/>
      <c r="HDV81" s="43"/>
      <c r="HDW81" s="43"/>
      <c r="HDX81" s="43"/>
      <c r="HDY81" s="43"/>
      <c r="HDZ81" s="43"/>
      <c r="HEA81" s="43"/>
      <c r="HEB81" s="43"/>
      <c r="HEC81" s="43"/>
      <c r="HED81" s="43"/>
      <c r="HEE81" s="43"/>
      <c r="HEF81" s="43"/>
      <c r="HEG81" s="43"/>
      <c r="HEH81" s="43"/>
      <c r="HEI81" s="43"/>
      <c r="HEJ81" s="43"/>
      <c r="HEK81" s="43"/>
      <c r="HEL81" s="43"/>
      <c r="HEM81" s="43"/>
      <c r="HEN81" s="43"/>
      <c r="HEO81" s="43"/>
      <c r="HEP81" s="43"/>
      <c r="HEQ81" s="43"/>
      <c r="HER81" s="43"/>
      <c r="HES81" s="43"/>
      <c r="HET81" s="43"/>
      <c r="HEU81" s="43"/>
      <c r="HEV81" s="43"/>
      <c r="HEW81" s="43"/>
      <c r="HEX81" s="43"/>
      <c r="HEY81" s="43"/>
      <c r="HEZ81" s="43"/>
      <c r="HFA81" s="43"/>
      <c r="HFB81" s="43"/>
      <c r="HFC81" s="43"/>
      <c r="HFD81" s="43"/>
      <c r="HFE81" s="43"/>
      <c r="HFF81" s="43"/>
      <c r="HFG81" s="43"/>
      <c r="HFH81" s="43"/>
      <c r="HFI81" s="43"/>
      <c r="HFJ81" s="43"/>
      <c r="HFK81" s="43"/>
      <c r="HFL81" s="43"/>
      <c r="HFM81" s="43"/>
      <c r="HFN81" s="43"/>
      <c r="HFO81" s="43"/>
      <c r="HFP81" s="43"/>
      <c r="HFQ81" s="43"/>
      <c r="HFR81" s="43"/>
      <c r="HFS81" s="43"/>
      <c r="HFT81" s="43"/>
      <c r="HFU81" s="43"/>
      <c r="HFV81" s="43"/>
      <c r="HFW81" s="43"/>
      <c r="HFX81" s="43"/>
      <c r="HFY81" s="43"/>
      <c r="HFZ81" s="43"/>
      <c r="HGA81" s="43"/>
      <c r="HGB81" s="43"/>
      <c r="HGC81" s="43"/>
      <c r="HGD81" s="43"/>
      <c r="HGE81" s="43"/>
      <c r="HGF81" s="43"/>
      <c r="HGG81" s="43"/>
      <c r="HGH81" s="43"/>
      <c r="HGI81" s="43"/>
      <c r="HGJ81" s="43"/>
      <c r="HGK81" s="43"/>
      <c r="HGL81" s="43"/>
      <c r="HGM81" s="43"/>
      <c r="HGN81" s="43"/>
      <c r="HGO81" s="43"/>
      <c r="HGP81" s="43"/>
      <c r="HGQ81" s="43"/>
      <c r="HGR81" s="43"/>
      <c r="HGS81" s="43"/>
      <c r="HGT81" s="43"/>
      <c r="HGU81" s="43"/>
      <c r="HGV81" s="43"/>
      <c r="HGW81" s="43"/>
      <c r="HGX81" s="43"/>
      <c r="HGY81" s="43"/>
      <c r="HGZ81" s="43"/>
      <c r="HHA81" s="43"/>
      <c r="HHB81" s="43"/>
      <c r="HHC81" s="43"/>
      <c r="HHD81" s="43"/>
      <c r="HHE81" s="43"/>
      <c r="HHF81" s="43"/>
      <c r="HHG81" s="43"/>
      <c r="HHH81" s="43"/>
      <c r="HHI81" s="43"/>
      <c r="HHJ81" s="43"/>
      <c r="HHK81" s="43"/>
      <c r="HHL81" s="43"/>
      <c r="HHM81" s="43"/>
      <c r="HHN81" s="43"/>
      <c r="HHO81" s="43"/>
      <c r="HHP81" s="43"/>
      <c r="HHQ81" s="43"/>
      <c r="HHR81" s="43"/>
      <c r="HHS81" s="43"/>
      <c r="HHT81" s="43"/>
      <c r="HHU81" s="43"/>
      <c r="HHV81" s="43"/>
      <c r="HHW81" s="43"/>
      <c r="HHX81" s="43"/>
      <c r="HHY81" s="43"/>
      <c r="HHZ81" s="43"/>
      <c r="HIA81" s="43"/>
      <c r="HIB81" s="43"/>
      <c r="HIC81" s="43"/>
      <c r="HID81" s="43"/>
      <c r="HIE81" s="43"/>
      <c r="HIF81" s="43"/>
      <c r="HIG81" s="43"/>
      <c r="HIH81" s="43"/>
      <c r="HII81" s="43"/>
      <c r="HIJ81" s="43"/>
      <c r="HIK81" s="43"/>
      <c r="HIL81" s="43"/>
      <c r="HIM81" s="43"/>
      <c r="HIN81" s="43"/>
      <c r="HIO81" s="43"/>
      <c r="HIP81" s="43"/>
      <c r="HIQ81" s="43"/>
      <c r="HIR81" s="43"/>
      <c r="HIS81" s="43"/>
      <c r="HIT81" s="43"/>
      <c r="HIU81" s="43"/>
      <c r="HIV81" s="43"/>
      <c r="HIW81" s="43"/>
      <c r="HIX81" s="43"/>
      <c r="HIY81" s="43"/>
      <c r="HIZ81" s="43"/>
      <c r="HJA81" s="43"/>
      <c r="HJB81" s="43"/>
      <c r="HJC81" s="43"/>
      <c r="HJD81" s="43"/>
      <c r="HJE81" s="43"/>
      <c r="HJF81" s="43"/>
      <c r="HJG81" s="43"/>
      <c r="HJH81" s="43"/>
      <c r="HJI81" s="43"/>
      <c r="HJJ81" s="43"/>
      <c r="HJK81" s="43"/>
      <c r="HJL81" s="43"/>
      <c r="HJM81" s="43"/>
      <c r="HJN81" s="43"/>
      <c r="HJO81" s="43"/>
      <c r="HJP81" s="43"/>
      <c r="HJQ81" s="43"/>
      <c r="HJR81" s="43"/>
      <c r="HJS81" s="43"/>
      <c r="HJT81" s="43"/>
      <c r="HJU81" s="43"/>
      <c r="HJV81" s="43"/>
      <c r="HJW81" s="43"/>
      <c r="HJX81" s="43"/>
      <c r="HJY81" s="43"/>
      <c r="HJZ81" s="43"/>
      <c r="HKA81" s="43"/>
      <c r="HKB81" s="43"/>
      <c r="HKC81" s="43"/>
      <c r="HKD81" s="43"/>
      <c r="HKE81" s="43"/>
      <c r="HKF81" s="43"/>
      <c r="HKG81" s="43"/>
      <c r="HKH81" s="43"/>
      <c r="HKI81" s="43"/>
      <c r="HKJ81" s="43"/>
      <c r="HKK81" s="43"/>
      <c r="HKL81" s="43"/>
      <c r="HKM81" s="43"/>
      <c r="HKN81" s="43"/>
      <c r="HKO81" s="43"/>
      <c r="HKP81" s="43"/>
      <c r="HKQ81" s="43"/>
      <c r="HKR81" s="43"/>
      <c r="HKS81" s="43"/>
      <c r="HKT81" s="43"/>
      <c r="HKU81" s="43"/>
      <c r="HKV81" s="43"/>
      <c r="HKW81" s="43"/>
      <c r="HKX81" s="43"/>
      <c r="HKY81" s="43"/>
      <c r="HKZ81" s="43"/>
      <c r="HLA81" s="43"/>
      <c r="HLB81" s="43"/>
      <c r="HLC81" s="43"/>
      <c r="HLD81" s="43"/>
      <c r="HLE81" s="43"/>
      <c r="HLF81" s="43"/>
      <c r="HLG81" s="43"/>
      <c r="HLH81" s="43"/>
      <c r="HLI81" s="43"/>
      <c r="HLJ81" s="43"/>
      <c r="HLK81" s="43"/>
      <c r="HLL81" s="43"/>
      <c r="HLM81" s="43"/>
      <c r="HLN81" s="43"/>
      <c r="HLO81" s="43"/>
      <c r="HLP81" s="43"/>
      <c r="HLQ81" s="43"/>
      <c r="HLR81" s="43"/>
      <c r="HLS81" s="43"/>
      <c r="HLT81" s="43"/>
      <c r="HLU81" s="43"/>
      <c r="HLV81" s="43"/>
      <c r="HLW81" s="43"/>
      <c r="HLX81" s="43"/>
      <c r="HLY81" s="43"/>
      <c r="HLZ81" s="43"/>
      <c r="HMA81" s="43"/>
      <c r="HMB81" s="43"/>
      <c r="HMC81" s="43"/>
      <c r="HMD81" s="43"/>
      <c r="HME81" s="43"/>
      <c r="HMF81" s="43"/>
      <c r="HMG81" s="43"/>
      <c r="HMH81" s="43"/>
      <c r="HMI81" s="43"/>
      <c r="HMJ81" s="43"/>
      <c r="HMK81" s="43"/>
      <c r="HML81" s="43"/>
      <c r="HMM81" s="43"/>
      <c r="HMN81" s="43"/>
      <c r="HMO81" s="43"/>
      <c r="HMP81" s="43"/>
      <c r="HMQ81" s="43"/>
      <c r="HMR81" s="43"/>
      <c r="HMS81" s="43"/>
      <c r="HMT81" s="43"/>
      <c r="HMU81" s="43"/>
      <c r="HMV81" s="43"/>
      <c r="HMW81" s="43"/>
      <c r="HMX81" s="43"/>
      <c r="HMY81" s="43"/>
      <c r="HMZ81" s="43"/>
      <c r="HNA81" s="43"/>
      <c r="HNB81" s="43"/>
      <c r="HNC81" s="43"/>
      <c r="HND81" s="43"/>
      <c r="HNE81" s="43"/>
      <c r="HNF81" s="43"/>
      <c r="HNG81" s="43"/>
      <c r="HNH81" s="43"/>
      <c r="HNI81" s="43"/>
      <c r="HNJ81" s="43"/>
      <c r="HNK81" s="43"/>
      <c r="HNL81" s="43"/>
      <c r="HNM81" s="43"/>
      <c r="HNN81" s="43"/>
      <c r="HNO81" s="43"/>
      <c r="HNP81" s="43"/>
      <c r="HNQ81" s="43"/>
      <c r="HNR81" s="43"/>
      <c r="HNS81" s="43"/>
      <c r="HNT81" s="43"/>
      <c r="HNU81" s="43"/>
      <c r="HNV81" s="43"/>
      <c r="HNW81" s="43"/>
      <c r="HNX81" s="43"/>
      <c r="HNY81" s="43"/>
      <c r="HNZ81" s="43"/>
      <c r="HOA81" s="43"/>
      <c r="HOB81" s="43"/>
      <c r="HOC81" s="43"/>
      <c r="HOD81" s="43"/>
      <c r="HOE81" s="43"/>
      <c r="HOF81" s="43"/>
      <c r="HOG81" s="43"/>
      <c r="HOH81" s="43"/>
      <c r="HOI81" s="43"/>
      <c r="HOJ81" s="43"/>
      <c r="HOK81" s="43"/>
      <c r="HOL81" s="43"/>
      <c r="HOM81" s="43"/>
      <c r="HON81" s="43"/>
      <c r="HOO81" s="43"/>
      <c r="HOP81" s="43"/>
      <c r="HOQ81" s="43"/>
      <c r="HOR81" s="43"/>
      <c r="HOS81" s="43"/>
      <c r="HOT81" s="43"/>
      <c r="HOU81" s="43"/>
      <c r="HOV81" s="43"/>
      <c r="HOW81" s="43"/>
      <c r="HOX81" s="43"/>
      <c r="HOY81" s="43"/>
      <c r="HOZ81" s="43"/>
      <c r="HPA81" s="43"/>
      <c r="HPB81" s="43"/>
      <c r="HPC81" s="43"/>
      <c r="HPD81" s="43"/>
      <c r="HPE81" s="43"/>
      <c r="HPF81" s="43"/>
      <c r="HPG81" s="43"/>
      <c r="HPH81" s="43"/>
      <c r="HPI81" s="43"/>
      <c r="HPJ81" s="43"/>
      <c r="HPK81" s="43"/>
      <c r="HPL81" s="43"/>
      <c r="HPM81" s="43"/>
      <c r="HPN81" s="43"/>
      <c r="HPO81" s="43"/>
      <c r="HPP81" s="43"/>
      <c r="HPQ81" s="43"/>
      <c r="HPR81" s="43"/>
      <c r="HPS81" s="43"/>
      <c r="HPT81" s="43"/>
      <c r="HPU81" s="43"/>
      <c r="HPV81" s="43"/>
      <c r="HPW81" s="43"/>
      <c r="HPX81" s="43"/>
      <c r="HPY81" s="43"/>
      <c r="HPZ81" s="43"/>
      <c r="HQA81" s="43"/>
      <c r="HQB81" s="43"/>
      <c r="HQC81" s="43"/>
      <c r="HQD81" s="43"/>
      <c r="HQE81" s="43"/>
      <c r="HQF81" s="43"/>
      <c r="HQG81" s="43"/>
      <c r="HQH81" s="43"/>
      <c r="HQI81" s="43"/>
      <c r="HQJ81" s="43"/>
      <c r="HQK81" s="43"/>
      <c r="HQL81" s="43"/>
      <c r="HQM81" s="43"/>
      <c r="HQN81" s="43"/>
      <c r="HQO81" s="43"/>
      <c r="HQP81" s="43"/>
      <c r="HQQ81" s="43"/>
      <c r="HQR81" s="43"/>
      <c r="HQS81" s="43"/>
      <c r="HQT81" s="43"/>
      <c r="HQU81" s="43"/>
      <c r="HQV81" s="43"/>
      <c r="HQW81" s="43"/>
      <c r="HQX81" s="43"/>
      <c r="HQY81" s="43"/>
      <c r="HQZ81" s="43"/>
      <c r="HRA81" s="43"/>
      <c r="HRB81" s="43"/>
      <c r="HRC81" s="43"/>
      <c r="HRD81" s="43"/>
      <c r="HRE81" s="43"/>
      <c r="HRF81" s="43"/>
      <c r="HRG81" s="43"/>
      <c r="HRH81" s="43"/>
      <c r="HRI81" s="43"/>
      <c r="HRJ81" s="43"/>
      <c r="HRK81" s="43"/>
      <c r="HRL81" s="43"/>
      <c r="HRM81" s="43"/>
      <c r="HRN81" s="43"/>
      <c r="HRO81" s="43"/>
      <c r="HRP81" s="43"/>
      <c r="HRQ81" s="43"/>
      <c r="HRR81" s="43"/>
      <c r="HRS81" s="43"/>
      <c r="HRT81" s="43"/>
      <c r="HRU81" s="43"/>
      <c r="HRV81" s="43"/>
      <c r="HRW81" s="43"/>
      <c r="HRX81" s="43"/>
      <c r="HRY81" s="43"/>
      <c r="HRZ81" s="43"/>
      <c r="HSA81" s="43"/>
      <c r="HSB81" s="43"/>
      <c r="HSC81" s="43"/>
      <c r="HSD81" s="43"/>
      <c r="HSE81" s="43"/>
      <c r="HSF81" s="43"/>
      <c r="HSG81" s="43"/>
      <c r="HSH81" s="43"/>
      <c r="HSI81" s="43"/>
      <c r="HSJ81" s="43"/>
      <c r="HSK81" s="43"/>
      <c r="HSL81" s="43"/>
      <c r="HSM81" s="43"/>
      <c r="HSN81" s="43"/>
      <c r="HSO81" s="43"/>
      <c r="HSP81" s="43"/>
      <c r="HSQ81" s="43"/>
      <c r="HSR81" s="43"/>
      <c r="HSS81" s="43"/>
      <c r="HST81" s="43"/>
      <c r="HSU81" s="43"/>
      <c r="HSV81" s="43"/>
      <c r="HSW81" s="43"/>
      <c r="HSX81" s="43"/>
      <c r="HSY81" s="43"/>
      <c r="HSZ81" s="43"/>
      <c r="HTA81" s="43"/>
      <c r="HTB81" s="43"/>
      <c r="HTC81" s="43"/>
      <c r="HTD81" s="43"/>
      <c r="HTE81" s="43"/>
      <c r="HTF81" s="43"/>
      <c r="HTG81" s="43"/>
      <c r="HTH81" s="43"/>
      <c r="HTI81" s="43"/>
      <c r="HTJ81" s="43"/>
      <c r="HTK81" s="43"/>
      <c r="HTL81" s="43"/>
      <c r="HTM81" s="43"/>
      <c r="HTN81" s="43"/>
      <c r="HTO81" s="43"/>
      <c r="HTP81" s="43"/>
      <c r="HTQ81" s="43"/>
      <c r="HTR81" s="43"/>
      <c r="HTS81" s="43"/>
      <c r="HTT81" s="43"/>
      <c r="HTU81" s="43"/>
      <c r="HTV81" s="43"/>
      <c r="HTW81" s="43"/>
      <c r="HTX81" s="43"/>
      <c r="HTY81" s="43"/>
      <c r="HTZ81" s="43"/>
      <c r="HUA81" s="43"/>
      <c r="HUB81" s="43"/>
      <c r="HUC81" s="43"/>
      <c r="HUD81" s="43"/>
      <c r="HUE81" s="43"/>
      <c r="HUF81" s="43"/>
      <c r="HUG81" s="43"/>
      <c r="HUH81" s="43"/>
      <c r="HUI81" s="43"/>
      <c r="HUJ81" s="43"/>
      <c r="HUK81" s="43"/>
      <c r="HUL81" s="43"/>
      <c r="HUM81" s="43"/>
      <c r="HUN81" s="43"/>
      <c r="HUO81" s="43"/>
      <c r="HUP81" s="43"/>
      <c r="HUQ81" s="43"/>
      <c r="HUR81" s="43"/>
      <c r="HUS81" s="43"/>
      <c r="HUT81" s="43"/>
      <c r="HUU81" s="43"/>
      <c r="HUV81" s="43"/>
      <c r="HUW81" s="43"/>
      <c r="HUX81" s="43"/>
      <c r="HUY81" s="43"/>
      <c r="HUZ81" s="43"/>
      <c r="HVA81" s="43"/>
      <c r="HVB81" s="43"/>
      <c r="HVC81" s="43"/>
      <c r="HVD81" s="43"/>
      <c r="HVE81" s="43"/>
      <c r="HVF81" s="43"/>
      <c r="HVG81" s="43"/>
      <c r="HVH81" s="43"/>
      <c r="HVI81" s="43"/>
      <c r="HVJ81" s="43"/>
      <c r="HVK81" s="43"/>
      <c r="HVL81" s="43"/>
      <c r="HVM81" s="43"/>
      <c r="HVN81" s="43"/>
      <c r="HVO81" s="43"/>
      <c r="HVP81" s="43"/>
      <c r="HVQ81" s="43"/>
      <c r="HVR81" s="43"/>
      <c r="HVS81" s="43"/>
      <c r="HVT81" s="43"/>
      <c r="HVU81" s="43"/>
      <c r="HVV81" s="43"/>
      <c r="HVW81" s="43"/>
      <c r="HVX81" s="43"/>
      <c r="HVY81" s="43"/>
      <c r="HVZ81" s="43"/>
      <c r="HWA81" s="43"/>
      <c r="HWB81" s="43"/>
      <c r="HWC81" s="43"/>
      <c r="HWD81" s="43"/>
      <c r="HWE81" s="43"/>
      <c r="HWF81" s="43"/>
      <c r="HWG81" s="43"/>
      <c r="HWH81" s="43"/>
      <c r="HWI81" s="43"/>
      <c r="HWJ81" s="43"/>
      <c r="HWK81" s="43"/>
      <c r="HWL81" s="43"/>
      <c r="HWM81" s="43"/>
      <c r="HWN81" s="43"/>
      <c r="HWO81" s="43"/>
      <c r="HWP81" s="43"/>
      <c r="HWQ81" s="43"/>
      <c r="HWR81" s="43"/>
      <c r="HWS81" s="43"/>
      <c r="HWT81" s="43"/>
      <c r="HWU81" s="43"/>
      <c r="HWV81" s="43"/>
      <c r="HWW81" s="43"/>
      <c r="HWX81" s="43"/>
      <c r="HWY81" s="43"/>
      <c r="HWZ81" s="43"/>
      <c r="HXA81" s="43"/>
      <c r="HXB81" s="43"/>
      <c r="HXC81" s="43"/>
      <c r="HXD81" s="43"/>
      <c r="HXE81" s="43"/>
      <c r="HXF81" s="43"/>
      <c r="HXG81" s="43"/>
      <c r="HXH81" s="43"/>
      <c r="HXI81" s="43"/>
      <c r="HXJ81" s="43"/>
      <c r="HXK81" s="43"/>
      <c r="HXL81" s="43"/>
      <c r="HXM81" s="43"/>
      <c r="HXN81" s="43"/>
      <c r="HXO81" s="43"/>
      <c r="HXP81" s="43"/>
      <c r="HXQ81" s="43"/>
      <c r="HXR81" s="43"/>
      <c r="HXS81" s="43"/>
      <c r="HXT81" s="43"/>
      <c r="HXU81" s="43"/>
      <c r="HXV81" s="43"/>
      <c r="HXW81" s="43"/>
      <c r="HXX81" s="43"/>
      <c r="HXY81" s="43"/>
      <c r="HXZ81" s="43"/>
      <c r="HYA81" s="43"/>
      <c r="HYB81" s="43"/>
      <c r="HYC81" s="43"/>
      <c r="HYD81" s="43"/>
      <c r="HYE81" s="43"/>
      <c r="HYF81" s="43"/>
      <c r="HYG81" s="43"/>
      <c r="HYH81" s="43"/>
      <c r="HYI81" s="43"/>
      <c r="HYJ81" s="43"/>
      <c r="HYK81" s="43"/>
      <c r="HYL81" s="43"/>
      <c r="HYM81" s="43"/>
      <c r="HYN81" s="43"/>
      <c r="HYO81" s="43"/>
      <c r="HYP81" s="43"/>
      <c r="HYQ81" s="43"/>
      <c r="HYR81" s="43"/>
      <c r="HYS81" s="43"/>
      <c r="HYT81" s="43"/>
      <c r="HYU81" s="43"/>
      <c r="HYV81" s="43"/>
      <c r="HYW81" s="43"/>
      <c r="HYX81" s="43"/>
      <c r="HYY81" s="43"/>
      <c r="HYZ81" s="43"/>
      <c r="HZA81" s="43"/>
      <c r="HZB81" s="43"/>
      <c r="HZC81" s="43"/>
      <c r="HZD81" s="43"/>
      <c r="HZE81" s="43"/>
      <c r="HZF81" s="43"/>
      <c r="HZG81" s="43"/>
      <c r="HZH81" s="43"/>
      <c r="HZI81" s="43"/>
      <c r="HZJ81" s="43"/>
      <c r="HZK81" s="43"/>
      <c r="HZL81" s="43"/>
      <c r="HZM81" s="43"/>
      <c r="HZN81" s="43"/>
      <c r="HZO81" s="43"/>
      <c r="HZP81" s="43"/>
      <c r="HZQ81" s="43"/>
      <c r="HZR81" s="43"/>
      <c r="HZS81" s="43"/>
      <c r="HZT81" s="43"/>
      <c r="HZU81" s="43"/>
      <c r="HZV81" s="43"/>
      <c r="HZW81" s="43"/>
      <c r="HZX81" s="43"/>
      <c r="HZY81" s="43"/>
      <c r="HZZ81" s="43"/>
      <c r="IAA81" s="43"/>
      <c r="IAB81" s="43"/>
      <c r="IAC81" s="43"/>
      <c r="IAD81" s="43"/>
      <c r="IAE81" s="43"/>
      <c r="IAF81" s="43"/>
      <c r="IAG81" s="43"/>
      <c r="IAH81" s="43"/>
      <c r="IAI81" s="43"/>
      <c r="IAJ81" s="43"/>
      <c r="IAK81" s="43"/>
      <c r="IAL81" s="43"/>
      <c r="IAM81" s="43"/>
      <c r="IAN81" s="43"/>
      <c r="IAO81" s="43"/>
      <c r="IAP81" s="43"/>
      <c r="IAQ81" s="43"/>
      <c r="IAR81" s="43"/>
      <c r="IAS81" s="43"/>
      <c r="IAT81" s="43"/>
      <c r="IAU81" s="43"/>
      <c r="IAV81" s="43"/>
      <c r="IAW81" s="43"/>
      <c r="IAX81" s="43"/>
      <c r="IAY81" s="43"/>
      <c r="IAZ81" s="43"/>
      <c r="IBA81" s="43"/>
      <c r="IBB81" s="43"/>
      <c r="IBC81" s="43"/>
      <c r="IBD81" s="43"/>
      <c r="IBE81" s="43"/>
      <c r="IBF81" s="43"/>
      <c r="IBG81" s="43"/>
      <c r="IBH81" s="43"/>
      <c r="IBI81" s="43"/>
      <c r="IBJ81" s="43"/>
      <c r="IBK81" s="43"/>
      <c r="IBL81" s="43"/>
      <c r="IBM81" s="43"/>
      <c r="IBN81" s="43"/>
      <c r="IBO81" s="43"/>
      <c r="IBP81" s="43"/>
      <c r="IBQ81" s="43"/>
      <c r="IBR81" s="43"/>
      <c r="IBS81" s="43"/>
      <c r="IBT81" s="43"/>
      <c r="IBU81" s="43"/>
      <c r="IBV81" s="43"/>
      <c r="IBW81" s="43"/>
      <c r="IBX81" s="43"/>
      <c r="IBY81" s="43"/>
      <c r="IBZ81" s="43"/>
      <c r="ICA81" s="43"/>
      <c r="ICB81" s="43"/>
      <c r="ICC81" s="43"/>
      <c r="ICD81" s="43"/>
      <c r="ICE81" s="43"/>
      <c r="ICF81" s="43"/>
      <c r="ICG81" s="43"/>
      <c r="ICH81" s="43"/>
      <c r="ICI81" s="43"/>
      <c r="ICJ81" s="43"/>
      <c r="ICK81" s="43"/>
      <c r="ICL81" s="43"/>
      <c r="ICM81" s="43"/>
      <c r="ICN81" s="43"/>
      <c r="ICO81" s="43"/>
      <c r="ICP81" s="43"/>
      <c r="ICQ81" s="43"/>
      <c r="ICR81" s="43"/>
      <c r="ICS81" s="43"/>
      <c r="ICT81" s="43"/>
      <c r="ICU81" s="43"/>
      <c r="ICV81" s="43"/>
      <c r="ICW81" s="43"/>
      <c r="ICX81" s="43"/>
      <c r="ICY81" s="43"/>
      <c r="ICZ81" s="43"/>
      <c r="IDA81" s="43"/>
      <c r="IDB81" s="43"/>
      <c r="IDC81" s="43"/>
      <c r="IDD81" s="43"/>
      <c r="IDE81" s="43"/>
      <c r="IDF81" s="43"/>
      <c r="IDG81" s="43"/>
      <c r="IDH81" s="43"/>
      <c r="IDI81" s="43"/>
      <c r="IDJ81" s="43"/>
      <c r="IDK81" s="43"/>
      <c r="IDL81" s="43"/>
      <c r="IDM81" s="43"/>
      <c r="IDN81" s="43"/>
      <c r="IDO81" s="43"/>
      <c r="IDP81" s="43"/>
      <c r="IDQ81" s="43"/>
      <c r="IDR81" s="43"/>
      <c r="IDS81" s="43"/>
      <c r="IDT81" s="43"/>
      <c r="IDU81" s="43"/>
      <c r="IDV81" s="43"/>
      <c r="IDW81" s="43"/>
      <c r="IDX81" s="43"/>
      <c r="IDY81" s="43"/>
      <c r="IDZ81" s="43"/>
      <c r="IEA81" s="43"/>
      <c r="IEB81" s="43"/>
      <c r="IEC81" s="43"/>
      <c r="IED81" s="43"/>
      <c r="IEE81" s="43"/>
      <c r="IEF81" s="43"/>
      <c r="IEG81" s="43"/>
      <c r="IEH81" s="43"/>
      <c r="IEI81" s="43"/>
      <c r="IEJ81" s="43"/>
      <c r="IEK81" s="43"/>
      <c r="IEL81" s="43"/>
      <c r="IEM81" s="43"/>
      <c r="IEN81" s="43"/>
      <c r="IEO81" s="43"/>
      <c r="IEP81" s="43"/>
      <c r="IEQ81" s="43"/>
      <c r="IER81" s="43"/>
      <c r="IES81" s="43"/>
      <c r="IET81" s="43"/>
      <c r="IEU81" s="43"/>
      <c r="IEV81" s="43"/>
      <c r="IEW81" s="43"/>
      <c r="IEX81" s="43"/>
      <c r="IEY81" s="43"/>
      <c r="IEZ81" s="43"/>
      <c r="IFA81" s="43"/>
      <c r="IFB81" s="43"/>
      <c r="IFC81" s="43"/>
      <c r="IFD81" s="43"/>
      <c r="IFE81" s="43"/>
      <c r="IFF81" s="43"/>
      <c r="IFG81" s="43"/>
      <c r="IFH81" s="43"/>
      <c r="IFI81" s="43"/>
      <c r="IFJ81" s="43"/>
      <c r="IFK81" s="43"/>
      <c r="IFL81" s="43"/>
      <c r="IFM81" s="43"/>
      <c r="IFN81" s="43"/>
      <c r="IFO81" s="43"/>
      <c r="IFP81" s="43"/>
      <c r="IFQ81" s="43"/>
      <c r="IFR81" s="43"/>
      <c r="IFS81" s="43"/>
      <c r="IFT81" s="43"/>
      <c r="IFU81" s="43"/>
      <c r="IFV81" s="43"/>
      <c r="IFW81" s="43"/>
      <c r="IFX81" s="43"/>
      <c r="IFY81" s="43"/>
      <c r="IFZ81" s="43"/>
      <c r="IGA81" s="43"/>
      <c r="IGB81" s="43"/>
      <c r="IGC81" s="43"/>
      <c r="IGD81" s="43"/>
      <c r="IGE81" s="43"/>
      <c r="IGF81" s="43"/>
      <c r="IGG81" s="43"/>
      <c r="IGH81" s="43"/>
      <c r="IGI81" s="43"/>
      <c r="IGJ81" s="43"/>
      <c r="IGK81" s="43"/>
      <c r="IGL81" s="43"/>
      <c r="IGM81" s="43"/>
      <c r="IGN81" s="43"/>
      <c r="IGO81" s="43"/>
      <c r="IGP81" s="43"/>
      <c r="IGQ81" s="43"/>
      <c r="IGR81" s="43"/>
      <c r="IGS81" s="43"/>
      <c r="IGT81" s="43"/>
      <c r="IGU81" s="43"/>
      <c r="IGV81" s="43"/>
      <c r="IGW81" s="43"/>
      <c r="IGX81" s="43"/>
      <c r="IGY81" s="43"/>
      <c r="IGZ81" s="43"/>
      <c r="IHA81" s="43"/>
      <c r="IHB81" s="43"/>
      <c r="IHC81" s="43"/>
      <c r="IHD81" s="43"/>
      <c r="IHE81" s="43"/>
      <c r="IHF81" s="43"/>
      <c r="IHG81" s="43"/>
      <c r="IHH81" s="43"/>
      <c r="IHI81" s="43"/>
      <c r="IHJ81" s="43"/>
      <c r="IHK81" s="43"/>
      <c r="IHL81" s="43"/>
      <c r="IHM81" s="43"/>
      <c r="IHN81" s="43"/>
      <c r="IHO81" s="43"/>
      <c r="IHP81" s="43"/>
      <c r="IHQ81" s="43"/>
      <c r="IHR81" s="43"/>
      <c r="IHS81" s="43"/>
      <c r="IHT81" s="43"/>
      <c r="IHU81" s="43"/>
      <c r="IHV81" s="43"/>
      <c r="IHW81" s="43"/>
      <c r="IHX81" s="43"/>
      <c r="IHY81" s="43"/>
      <c r="IHZ81" s="43"/>
      <c r="IIA81" s="43"/>
      <c r="IIB81" s="43"/>
      <c r="IIC81" s="43"/>
      <c r="IID81" s="43"/>
      <c r="IIE81" s="43"/>
      <c r="IIF81" s="43"/>
      <c r="IIG81" s="43"/>
      <c r="IIH81" s="43"/>
      <c r="III81" s="43"/>
      <c r="IIJ81" s="43"/>
      <c r="IIK81" s="43"/>
      <c r="IIL81" s="43"/>
      <c r="IIM81" s="43"/>
      <c r="IIN81" s="43"/>
      <c r="IIO81" s="43"/>
      <c r="IIP81" s="43"/>
      <c r="IIQ81" s="43"/>
      <c r="IIR81" s="43"/>
      <c r="IIS81" s="43"/>
      <c r="IIT81" s="43"/>
      <c r="IIU81" s="43"/>
      <c r="IIV81" s="43"/>
      <c r="IIW81" s="43"/>
      <c r="IIX81" s="43"/>
      <c r="IIY81" s="43"/>
      <c r="IIZ81" s="43"/>
      <c r="IJA81" s="43"/>
      <c r="IJB81" s="43"/>
      <c r="IJC81" s="43"/>
      <c r="IJD81" s="43"/>
      <c r="IJE81" s="43"/>
      <c r="IJF81" s="43"/>
      <c r="IJG81" s="43"/>
      <c r="IJH81" s="43"/>
      <c r="IJI81" s="43"/>
      <c r="IJJ81" s="43"/>
      <c r="IJK81" s="43"/>
      <c r="IJL81" s="43"/>
      <c r="IJM81" s="43"/>
      <c r="IJN81" s="43"/>
      <c r="IJO81" s="43"/>
      <c r="IJP81" s="43"/>
      <c r="IJQ81" s="43"/>
      <c r="IJR81" s="43"/>
      <c r="IJS81" s="43"/>
      <c r="IJT81" s="43"/>
      <c r="IJU81" s="43"/>
      <c r="IJV81" s="43"/>
      <c r="IJW81" s="43"/>
      <c r="IJX81" s="43"/>
      <c r="IJY81" s="43"/>
      <c r="IJZ81" s="43"/>
      <c r="IKA81" s="43"/>
      <c r="IKB81" s="43"/>
      <c r="IKC81" s="43"/>
      <c r="IKD81" s="43"/>
      <c r="IKE81" s="43"/>
      <c r="IKF81" s="43"/>
      <c r="IKG81" s="43"/>
      <c r="IKH81" s="43"/>
      <c r="IKI81" s="43"/>
      <c r="IKJ81" s="43"/>
      <c r="IKK81" s="43"/>
      <c r="IKL81" s="43"/>
      <c r="IKM81" s="43"/>
      <c r="IKN81" s="43"/>
      <c r="IKO81" s="43"/>
      <c r="IKP81" s="43"/>
      <c r="IKQ81" s="43"/>
      <c r="IKR81" s="43"/>
      <c r="IKS81" s="43"/>
      <c r="IKT81" s="43"/>
      <c r="IKU81" s="43"/>
      <c r="IKV81" s="43"/>
      <c r="IKW81" s="43"/>
      <c r="IKX81" s="43"/>
      <c r="IKY81" s="43"/>
      <c r="IKZ81" s="43"/>
      <c r="ILA81" s="43"/>
      <c r="ILB81" s="43"/>
      <c r="ILC81" s="43"/>
      <c r="ILD81" s="43"/>
      <c r="ILE81" s="43"/>
      <c r="ILF81" s="43"/>
      <c r="ILG81" s="43"/>
      <c r="ILH81" s="43"/>
      <c r="ILI81" s="43"/>
      <c r="ILJ81" s="43"/>
      <c r="ILK81" s="43"/>
      <c r="ILL81" s="43"/>
      <c r="ILM81" s="43"/>
      <c r="ILN81" s="43"/>
      <c r="ILO81" s="43"/>
      <c r="ILP81" s="43"/>
      <c r="ILQ81" s="43"/>
      <c r="ILR81" s="43"/>
      <c r="ILS81" s="43"/>
      <c r="ILT81" s="43"/>
      <c r="ILU81" s="43"/>
      <c r="ILV81" s="43"/>
      <c r="ILW81" s="43"/>
      <c r="ILX81" s="43"/>
      <c r="ILY81" s="43"/>
      <c r="ILZ81" s="43"/>
      <c r="IMA81" s="43"/>
      <c r="IMB81" s="43"/>
      <c r="IMC81" s="43"/>
      <c r="IMD81" s="43"/>
      <c r="IME81" s="43"/>
      <c r="IMF81" s="43"/>
      <c r="IMG81" s="43"/>
      <c r="IMH81" s="43"/>
      <c r="IMI81" s="43"/>
      <c r="IMJ81" s="43"/>
      <c r="IMK81" s="43"/>
      <c r="IML81" s="43"/>
      <c r="IMM81" s="43"/>
      <c r="IMN81" s="43"/>
      <c r="IMO81" s="43"/>
      <c r="IMP81" s="43"/>
      <c r="IMQ81" s="43"/>
      <c r="IMR81" s="43"/>
      <c r="IMS81" s="43"/>
      <c r="IMT81" s="43"/>
      <c r="IMU81" s="43"/>
      <c r="IMV81" s="43"/>
      <c r="IMW81" s="43"/>
      <c r="IMX81" s="43"/>
      <c r="IMY81" s="43"/>
      <c r="IMZ81" s="43"/>
      <c r="INA81" s="43"/>
      <c r="INB81" s="43"/>
      <c r="INC81" s="43"/>
      <c r="IND81" s="43"/>
      <c r="INE81" s="43"/>
      <c r="INF81" s="43"/>
      <c r="ING81" s="43"/>
      <c r="INH81" s="43"/>
      <c r="INI81" s="43"/>
      <c r="INJ81" s="43"/>
      <c r="INK81" s="43"/>
      <c r="INL81" s="43"/>
      <c r="INM81" s="43"/>
      <c r="INN81" s="43"/>
      <c r="INO81" s="43"/>
      <c r="INP81" s="43"/>
      <c r="INQ81" s="43"/>
      <c r="INR81" s="43"/>
      <c r="INS81" s="43"/>
      <c r="INT81" s="43"/>
      <c r="INU81" s="43"/>
      <c r="INV81" s="43"/>
      <c r="INW81" s="43"/>
      <c r="INX81" s="43"/>
      <c r="INY81" s="43"/>
      <c r="INZ81" s="43"/>
      <c r="IOA81" s="43"/>
      <c r="IOB81" s="43"/>
      <c r="IOC81" s="43"/>
      <c r="IOD81" s="43"/>
      <c r="IOE81" s="43"/>
      <c r="IOF81" s="43"/>
      <c r="IOG81" s="43"/>
      <c r="IOH81" s="43"/>
      <c r="IOI81" s="43"/>
      <c r="IOJ81" s="43"/>
      <c r="IOK81" s="43"/>
      <c r="IOL81" s="43"/>
      <c r="IOM81" s="43"/>
      <c r="ION81" s="43"/>
      <c r="IOO81" s="43"/>
      <c r="IOP81" s="43"/>
      <c r="IOQ81" s="43"/>
      <c r="IOR81" s="43"/>
      <c r="IOS81" s="43"/>
      <c r="IOT81" s="43"/>
      <c r="IOU81" s="43"/>
      <c r="IOV81" s="43"/>
      <c r="IOW81" s="43"/>
      <c r="IOX81" s="43"/>
      <c r="IOY81" s="43"/>
      <c r="IOZ81" s="43"/>
      <c r="IPA81" s="43"/>
      <c r="IPB81" s="43"/>
      <c r="IPC81" s="43"/>
      <c r="IPD81" s="43"/>
      <c r="IPE81" s="43"/>
      <c r="IPF81" s="43"/>
      <c r="IPG81" s="43"/>
      <c r="IPH81" s="43"/>
      <c r="IPI81" s="43"/>
      <c r="IPJ81" s="43"/>
      <c r="IPK81" s="43"/>
      <c r="IPL81" s="43"/>
      <c r="IPM81" s="43"/>
      <c r="IPN81" s="43"/>
      <c r="IPO81" s="43"/>
      <c r="IPP81" s="43"/>
      <c r="IPQ81" s="43"/>
      <c r="IPR81" s="43"/>
      <c r="IPS81" s="43"/>
      <c r="IPT81" s="43"/>
      <c r="IPU81" s="43"/>
      <c r="IPV81" s="43"/>
      <c r="IPW81" s="43"/>
      <c r="IPX81" s="43"/>
      <c r="IPY81" s="43"/>
      <c r="IPZ81" s="43"/>
      <c r="IQA81" s="43"/>
      <c r="IQB81" s="43"/>
      <c r="IQC81" s="43"/>
      <c r="IQD81" s="43"/>
      <c r="IQE81" s="43"/>
      <c r="IQF81" s="43"/>
      <c r="IQG81" s="43"/>
      <c r="IQH81" s="43"/>
      <c r="IQI81" s="43"/>
      <c r="IQJ81" s="43"/>
      <c r="IQK81" s="43"/>
      <c r="IQL81" s="43"/>
      <c r="IQM81" s="43"/>
      <c r="IQN81" s="43"/>
      <c r="IQO81" s="43"/>
      <c r="IQP81" s="43"/>
      <c r="IQQ81" s="43"/>
      <c r="IQR81" s="43"/>
      <c r="IQS81" s="43"/>
      <c r="IQT81" s="43"/>
      <c r="IQU81" s="43"/>
      <c r="IQV81" s="43"/>
      <c r="IQW81" s="43"/>
      <c r="IQX81" s="43"/>
      <c r="IQY81" s="43"/>
      <c r="IQZ81" s="43"/>
      <c r="IRA81" s="43"/>
      <c r="IRB81" s="43"/>
      <c r="IRC81" s="43"/>
      <c r="IRD81" s="43"/>
      <c r="IRE81" s="43"/>
      <c r="IRF81" s="43"/>
      <c r="IRG81" s="43"/>
      <c r="IRH81" s="43"/>
      <c r="IRI81" s="43"/>
      <c r="IRJ81" s="43"/>
      <c r="IRK81" s="43"/>
      <c r="IRL81" s="43"/>
      <c r="IRM81" s="43"/>
      <c r="IRN81" s="43"/>
      <c r="IRO81" s="43"/>
      <c r="IRP81" s="43"/>
      <c r="IRQ81" s="43"/>
      <c r="IRR81" s="43"/>
      <c r="IRS81" s="43"/>
      <c r="IRT81" s="43"/>
      <c r="IRU81" s="43"/>
      <c r="IRV81" s="43"/>
      <c r="IRW81" s="43"/>
      <c r="IRX81" s="43"/>
      <c r="IRY81" s="43"/>
      <c r="IRZ81" s="43"/>
      <c r="ISA81" s="43"/>
      <c r="ISB81" s="43"/>
      <c r="ISC81" s="43"/>
      <c r="ISD81" s="43"/>
      <c r="ISE81" s="43"/>
      <c r="ISF81" s="43"/>
      <c r="ISG81" s="43"/>
      <c r="ISH81" s="43"/>
      <c r="ISI81" s="43"/>
      <c r="ISJ81" s="43"/>
      <c r="ISK81" s="43"/>
      <c r="ISL81" s="43"/>
      <c r="ISM81" s="43"/>
      <c r="ISN81" s="43"/>
      <c r="ISO81" s="43"/>
      <c r="ISP81" s="43"/>
      <c r="ISQ81" s="43"/>
      <c r="ISR81" s="43"/>
      <c r="ISS81" s="43"/>
      <c r="IST81" s="43"/>
      <c r="ISU81" s="43"/>
      <c r="ISV81" s="43"/>
      <c r="ISW81" s="43"/>
      <c r="ISX81" s="43"/>
      <c r="ISY81" s="43"/>
      <c r="ISZ81" s="43"/>
      <c r="ITA81" s="43"/>
      <c r="ITB81" s="43"/>
      <c r="ITC81" s="43"/>
      <c r="ITD81" s="43"/>
      <c r="ITE81" s="43"/>
      <c r="ITF81" s="43"/>
      <c r="ITG81" s="43"/>
      <c r="ITH81" s="43"/>
      <c r="ITI81" s="43"/>
      <c r="ITJ81" s="43"/>
      <c r="ITK81" s="43"/>
      <c r="ITL81" s="43"/>
      <c r="ITM81" s="43"/>
      <c r="ITN81" s="43"/>
      <c r="ITO81" s="43"/>
      <c r="ITP81" s="43"/>
      <c r="ITQ81" s="43"/>
      <c r="ITR81" s="43"/>
      <c r="ITS81" s="43"/>
      <c r="ITT81" s="43"/>
      <c r="ITU81" s="43"/>
      <c r="ITV81" s="43"/>
      <c r="ITW81" s="43"/>
      <c r="ITX81" s="43"/>
      <c r="ITY81" s="43"/>
      <c r="ITZ81" s="43"/>
      <c r="IUA81" s="43"/>
      <c r="IUB81" s="43"/>
      <c r="IUC81" s="43"/>
      <c r="IUD81" s="43"/>
      <c r="IUE81" s="43"/>
      <c r="IUF81" s="43"/>
      <c r="IUG81" s="43"/>
      <c r="IUH81" s="43"/>
      <c r="IUI81" s="43"/>
      <c r="IUJ81" s="43"/>
      <c r="IUK81" s="43"/>
      <c r="IUL81" s="43"/>
      <c r="IUM81" s="43"/>
      <c r="IUN81" s="43"/>
      <c r="IUO81" s="43"/>
      <c r="IUP81" s="43"/>
      <c r="IUQ81" s="43"/>
      <c r="IUR81" s="43"/>
      <c r="IUS81" s="43"/>
      <c r="IUT81" s="43"/>
      <c r="IUU81" s="43"/>
      <c r="IUV81" s="43"/>
      <c r="IUW81" s="43"/>
      <c r="IUX81" s="43"/>
      <c r="IUY81" s="43"/>
      <c r="IUZ81" s="43"/>
      <c r="IVA81" s="43"/>
      <c r="IVB81" s="43"/>
      <c r="IVC81" s="43"/>
      <c r="IVD81" s="43"/>
      <c r="IVE81" s="43"/>
      <c r="IVF81" s="43"/>
      <c r="IVG81" s="43"/>
      <c r="IVH81" s="43"/>
      <c r="IVI81" s="43"/>
      <c r="IVJ81" s="43"/>
      <c r="IVK81" s="43"/>
      <c r="IVL81" s="43"/>
      <c r="IVM81" s="43"/>
      <c r="IVN81" s="43"/>
      <c r="IVO81" s="43"/>
      <c r="IVP81" s="43"/>
      <c r="IVQ81" s="43"/>
      <c r="IVR81" s="43"/>
      <c r="IVS81" s="43"/>
      <c r="IVT81" s="43"/>
      <c r="IVU81" s="43"/>
      <c r="IVV81" s="43"/>
      <c r="IVW81" s="43"/>
      <c r="IVX81" s="43"/>
      <c r="IVY81" s="43"/>
      <c r="IVZ81" s="43"/>
      <c r="IWA81" s="43"/>
      <c r="IWB81" s="43"/>
      <c r="IWC81" s="43"/>
      <c r="IWD81" s="43"/>
      <c r="IWE81" s="43"/>
      <c r="IWF81" s="43"/>
      <c r="IWG81" s="43"/>
      <c r="IWH81" s="43"/>
      <c r="IWI81" s="43"/>
      <c r="IWJ81" s="43"/>
      <c r="IWK81" s="43"/>
      <c r="IWL81" s="43"/>
      <c r="IWM81" s="43"/>
      <c r="IWN81" s="43"/>
      <c r="IWO81" s="43"/>
      <c r="IWP81" s="43"/>
      <c r="IWQ81" s="43"/>
      <c r="IWR81" s="43"/>
      <c r="IWS81" s="43"/>
      <c r="IWT81" s="43"/>
      <c r="IWU81" s="43"/>
      <c r="IWV81" s="43"/>
      <c r="IWW81" s="43"/>
      <c r="IWX81" s="43"/>
      <c r="IWY81" s="43"/>
      <c r="IWZ81" s="43"/>
      <c r="IXA81" s="43"/>
      <c r="IXB81" s="43"/>
      <c r="IXC81" s="43"/>
      <c r="IXD81" s="43"/>
      <c r="IXE81" s="43"/>
      <c r="IXF81" s="43"/>
      <c r="IXG81" s="43"/>
      <c r="IXH81" s="43"/>
      <c r="IXI81" s="43"/>
      <c r="IXJ81" s="43"/>
      <c r="IXK81" s="43"/>
      <c r="IXL81" s="43"/>
      <c r="IXM81" s="43"/>
      <c r="IXN81" s="43"/>
      <c r="IXO81" s="43"/>
      <c r="IXP81" s="43"/>
      <c r="IXQ81" s="43"/>
      <c r="IXR81" s="43"/>
      <c r="IXS81" s="43"/>
      <c r="IXT81" s="43"/>
      <c r="IXU81" s="43"/>
      <c r="IXV81" s="43"/>
      <c r="IXW81" s="43"/>
      <c r="IXX81" s="43"/>
      <c r="IXY81" s="43"/>
      <c r="IXZ81" s="43"/>
      <c r="IYA81" s="43"/>
      <c r="IYB81" s="43"/>
      <c r="IYC81" s="43"/>
      <c r="IYD81" s="43"/>
      <c r="IYE81" s="43"/>
      <c r="IYF81" s="43"/>
      <c r="IYG81" s="43"/>
      <c r="IYH81" s="43"/>
      <c r="IYI81" s="43"/>
      <c r="IYJ81" s="43"/>
      <c r="IYK81" s="43"/>
      <c r="IYL81" s="43"/>
      <c r="IYM81" s="43"/>
      <c r="IYN81" s="43"/>
      <c r="IYO81" s="43"/>
      <c r="IYP81" s="43"/>
      <c r="IYQ81" s="43"/>
      <c r="IYR81" s="43"/>
      <c r="IYS81" s="43"/>
      <c r="IYT81" s="43"/>
      <c r="IYU81" s="43"/>
      <c r="IYV81" s="43"/>
      <c r="IYW81" s="43"/>
      <c r="IYX81" s="43"/>
      <c r="IYY81" s="43"/>
      <c r="IYZ81" s="43"/>
      <c r="IZA81" s="43"/>
      <c r="IZB81" s="43"/>
      <c r="IZC81" s="43"/>
      <c r="IZD81" s="43"/>
      <c r="IZE81" s="43"/>
      <c r="IZF81" s="43"/>
      <c r="IZG81" s="43"/>
      <c r="IZH81" s="43"/>
      <c r="IZI81" s="43"/>
      <c r="IZJ81" s="43"/>
      <c r="IZK81" s="43"/>
      <c r="IZL81" s="43"/>
      <c r="IZM81" s="43"/>
      <c r="IZN81" s="43"/>
      <c r="IZO81" s="43"/>
      <c r="IZP81" s="43"/>
      <c r="IZQ81" s="43"/>
      <c r="IZR81" s="43"/>
      <c r="IZS81" s="43"/>
      <c r="IZT81" s="43"/>
      <c r="IZU81" s="43"/>
      <c r="IZV81" s="43"/>
      <c r="IZW81" s="43"/>
      <c r="IZX81" s="43"/>
      <c r="IZY81" s="43"/>
      <c r="IZZ81" s="43"/>
      <c r="JAA81" s="43"/>
      <c r="JAB81" s="43"/>
      <c r="JAC81" s="43"/>
      <c r="JAD81" s="43"/>
      <c r="JAE81" s="43"/>
      <c r="JAF81" s="43"/>
      <c r="JAG81" s="43"/>
      <c r="JAH81" s="43"/>
      <c r="JAI81" s="43"/>
      <c r="JAJ81" s="43"/>
      <c r="JAK81" s="43"/>
      <c r="JAL81" s="43"/>
      <c r="JAM81" s="43"/>
      <c r="JAN81" s="43"/>
      <c r="JAO81" s="43"/>
      <c r="JAP81" s="43"/>
      <c r="JAQ81" s="43"/>
      <c r="JAR81" s="43"/>
      <c r="JAS81" s="43"/>
      <c r="JAT81" s="43"/>
      <c r="JAU81" s="43"/>
      <c r="JAV81" s="43"/>
      <c r="JAW81" s="43"/>
      <c r="JAX81" s="43"/>
      <c r="JAY81" s="43"/>
      <c r="JAZ81" s="43"/>
      <c r="JBA81" s="43"/>
      <c r="JBB81" s="43"/>
      <c r="JBC81" s="43"/>
      <c r="JBD81" s="43"/>
      <c r="JBE81" s="43"/>
      <c r="JBF81" s="43"/>
      <c r="JBG81" s="43"/>
      <c r="JBH81" s="43"/>
      <c r="JBI81" s="43"/>
      <c r="JBJ81" s="43"/>
      <c r="JBK81" s="43"/>
      <c r="JBL81" s="43"/>
      <c r="JBM81" s="43"/>
      <c r="JBN81" s="43"/>
      <c r="JBO81" s="43"/>
      <c r="JBP81" s="43"/>
      <c r="JBQ81" s="43"/>
      <c r="JBR81" s="43"/>
      <c r="JBS81" s="43"/>
      <c r="JBT81" s="43"/>
      <c r="JBU81" s="43"/>
      <c r="JBV81" s="43"/>
      <c r="JBW81" s="43"/>
      <c r="JBX81" s="43"/>
      <c r="JBY81" s="43"/>
      <c r="JBZ81" s="43"/>
      <c r="JCA81" s="43"/>
      <c r="JCB81" s="43"/>
      <c r="JCC81" s="43"/>
      <c r="JCD81" s="43"/>
      <c r="JCE81" s="43"/>
      <c r="JCF81" s="43"/>
      <c r="JCG81" s="43"/>
      <c r="JCH81" s="43"/>
      <c r="JCI81" s="43"/>
      <c r="JCJ81" s="43"/>
      <c r="JCK81" s="43"/>
      <c r="JCL81" s="43"/>
      <c r="JCM81" s="43"/>
      <c r="JCN81" s="43"/>
      <c r="JCO81" s="43"/>
      <c r="JCP81" s="43"/>
      <c r="JCQ81" s="43"/>
      <c r="JCR81" s="43"/>
      <c r="JCS81" s="43"/>
      <c r="JCT81" s="43"/>
      <c r="JCU81" s="43"/>
      <c r="JCV81" s="43"/>
      <c r="JCW81" s="43"/>
      <c r="JCX81" s="43"/>
      <c r="JCY81" s="43"/>
      <c r="JCZ81" s="43"/>
      <c r="JDA81" s="43"/>
      <c r="JDB81" s="43"/>
      <c r="JDC81" s="43"/>
      <c r="JDD81" s="43"/>
      <c r="JDE81" s="43"/>
      <c r="JDF81" s="43"/>
      <c r="JDG81" s="43"/>
      <c r="JDH81" s="43"/>
      <c r="JDI81" s="43"/>
      <c r="JDJ81" s="43"/>
      <c r="JDK81" s="43"/>
      <c r="JDL81" s="43"/>
      <c r="JDM81" s="43"/>
      <c r="JDN81" s="43"/>
      <c r="JDO81" s="43"/>
      <c r="JDP81" s="43"/>
      <c r="JDQ81" s="43"/>
      <c r="JDR81" s="43"/>
      <c r="JDS81" s="43"/>
      <c r="JDT81" s="43"/>
      <c r="JDU81" s="43"/>
      <c r="JDV81" s="43"/>
      <c r="JDW81" s="43"/>
      <c r="JDX81" s="43"/>
      <c r="JDY81" s="43"/>
      <c r="JDZ81" s="43"/>
      <c r="JEA81" s="43"/>
      <c r="JEB81" s="43"/>
      <c r="JEC81" s="43"/>
      <c r="JED81" s="43"/>
      <c r="JEE81" s="43"/>
      <c r="JEF81" s="43"/>
      <c r="JEG81" s="43"/>
      <c r="JEH81" s="43"/>
      <c r="JEI81" s="43"/>
      <c r="JEJ81" s="43"/>
      <c r="JEK81" s="43"/>
      <c r="JEL81" s="43"/>
      <c r="JEM81" s="43"/>
      <c r="JEN81" s="43"/>
      <c r="JEO81" s="43"/>
      <c r="JEP81" s="43"/>
      <c r="JEQ81" s="43"/>
      <c r="JER81" s="43"/>
      <c r="JES81" s="43"/>
      <c r="JET81" s="43"/>
      <c r="JEU81" s="43"/>
      <c r="JEV81" s="43"/>
      <c r="JEW81" s="43"/>
      <c r="JEX81" s="43"/>
      <c r="JEY81" s="43"/>
      <c r="JEZ81" s="43"/>
      <c r="JFA81" s="43"/>
      <c r="JFB81" s="43"/>
      <c r="JFC81" s="43"/>
      <c r="JFD81" s="43"/>
      <c r="JFE81" s="43"/>
      <c r="JFF81" s="43"/>
      <c r="JFG81" s="43"/>
      <c r="JFH81" s="43"/>
      <c r="JFI81" s="43"/>
      <c r="JFJ81" s="43"/>
      <c r="JFK81" s="43"/>
      <c r="JFL81" s="43"/>
      <c r="JFM81" s="43"/>
      <c r="JFN81" s="43"/>
      <c r="JFO81" s="43"/>
      <c r="JFP81" s="43"/>
      <c r="JFQ81" s="43"/>
      <c r="JFR81" s="43"/>
      <c r="JFS81" s="43"/>
      <c r="JFT81" s="43"/>
      <c r="JFU81" s="43"/>
      <c r="JFV81" s="43"/>
      <c r="JFW81" s="43"/>
      <c r="JFX81" s="43"/>
      <c r="JFY81" s="43"/>
      <c r="JFZ81" s="43"/>
      <c r="JGA81" s="43"/>
      <c r="JGB81" s="43"/>
      <c r="JGC81" s="43"/>
      <c r="JGD81" s="43"/>
      <c r="JGE81" s="43"/>
      <c r="JGF81" s="43"/>
      <c r="JGG81" s="43"/>
      <c r="JGH81" s="43"/>
      <c r="JGI81" s="43"/>
      <c r="JGJ81" s="43"/>
      <c r="JGK81" s="43"/>
      <c r="JGL81" s="43"/>
      <c r="JGM81" s="43"/>
      <c r="JGN81" s="43"/>
      <c r="JGO81" s="43"/>
      <c r="JGP81" s="43"/>
      <c r="JGQ81" s="43"/>
      <c r="JGR81" s="43"/>
      <c r="JGS81" s="43"/>
      <c r="JGT81" s="43"/>
      <c r="JGU81" s="43"/>
      <c r="JGV81" s="43"/>
      <c r="JGW81" s="43"/>
      <c r="JGX81" s="43"/>
      <c r="JGY81" s="43"/>
      <c r="JGZ81" s="43"/>
      <c r="JHA81" s="43"/>
      <c r="JHB81" s="43"/>
      <c r="JHC81" s="43"/>
      <c r="JHD81" s="43"/>
      <c r="JHE81" s="43"/>
      <c r="JHF81" s="43"/>
      <c r="JHG81" s="43"/>
      <c r="JHH81" s="43"/>
      <c r="JHI81" s="43"/>
      <c r="JHJ81" s="43"/>
      <c r="JHK81" s="43"/>
      <c r="JHL81" s="43"/>
      <c r="JHM81" s="43"/>
      <c r="JHN81" s="43"/>
      <c r="JHO81" s="43"/>
      <c r="JHP81" s="43"/>
      <c r="JHQ81" s="43"/>
      <c r="JHR81" s="43"/>
      <c r="JHS81" s="43"/>
      <c r="JHT81" s="43"/>
      <c r="JHU81" s="43"/>
      <c r="JHV81" s="43"/>
      <c r="JHW81" s="43"/>
      <c r="JHX81" s="43"/>
      <c r="JHY81" s="43"/>
      <c r="JHZ81" s="43"/>
      <c r="JIA81" s="43"/>
      <c r="JIB81" s="43"/>
      <c r="JIC81" s="43"/>
      <c r="JID81" s="43"/>
      <c r="JIE81" s="43"/>
      <c r="JIF81" s="43"/>
      <c r="JIG81" s="43"/>
      <c r="JIH81" s="43"/>
      <c r="JII81" s="43"/>
      <c r="JIJ81" s="43"/>
      <c r="JIK81" s="43"/>
      <c r="JIL81" s="43"/>
      <c r="JIM81" s="43"/>
      <c r="JIN81" s="43"/>
      <c r="JIO81" s="43"/>
      <c r="JIP81" s="43"/>
      <c r="JIQ81" s="43"/>
      <c r="JIR81" s="43"/>
      <c r="JIS81" s="43"/>
      <c r="JIT81" s="43"/>
      <c r="JIU81" s="43"/>
      <c r="JIV81" s="43"/>
      <c r="JIW81" s="43"/>
      <c r="JIX81" s="43"/>
      <c r="JIY81" s="43"/>
      <c r="JIZ81" s="43"/>
      <c r="JJA81" s="43"/>
      <c r="JJB81" s="43"/>
      <c r="JJC81" s="43"/>
      <c r="JJD81" s="43"/>
      <c r="JJE81" s="43"/>
      <c r="JJF81" s="43"/>
      <c r="JJG81" s="43"/>
      <c r="JJH81" s="43"/>
      <c r="JJI81" s="43"/>
      <c r="JJJ81" s="43"/>
      <c r="JJK81" s="43"/>
      <c r="JJL81" s="43"/>
      <c r="JJM81" s="43"/>
      <c r="JJN81" s="43"/>
      <c r="JJO81" s="43"/>
      <c r="JJP81" s="43"/>
      <c r="JJQ81" s="43"/>
      <c r="JJR81" s="43"/>
      <c r="JJS81" s="43"/>
      <c r="JJT81" s="43"/>
      <c r="JJU81" s="43"/>
      <c r="JJV81" s="43"/>
      <c r="JJW81" s="43"/>
      <c r="JJX81" s="43"/>
      <c r="JJY81" s="43"/>
      <c r="JJZ81" s="43"/>
    </row>
    <row r="82" spans="1:7046" s="10" customFormat="1" x14ac:dyDescent="0.2">
      <c r="A82" s="131" t="s">
        <v>234</v>
      </c>
      <c r="B82" s="410">
        <f t="shared" ref="B82:F82" si="15">B81/B68</f>
        <v>4.2429758416982856E-2</v>
      </c>
      <c r="C82" s="410">
        <f>C81/C68</f>
        <v>7.7720611163080766E-2</v>
      </c>
      <c r="D82" s="410">
        <f>D81/D68</f>
        <v>0.1146478904013809</v>
      </c>
      <c r="E82" s="410">
        <f t="shared" si="15"/>
        <v>0.14224805556352782</v>
      </c>
      <c r="F82" s="410">
        <f t="shared" ca="1" si="15"/>
        <v>0.28062047537932971</v>
      </c>
      <c r="G82" s="410">
        <f ca="1">G81/G68</f>
        <v>0.3663733530891351</v>
      </c>
      <c r="H82" s="410">
        <f ca="1">H81/H68</f>
        <v>0.3445936586053428</v>
      </c>
      <c r="I82" s="410">
        <f ca="1">I81/I68</f>
        <v>0.30972274228214158</v>
      </c>
      <c r="J82" s="410">
        <f ca="1">J81/J68</f>
        <v>0.30565614585962714</v>
      </c>
      <c r="K82" s="206"/>
      <c r="L82" s="105" t="s">
        <v>235</v>
      </c>
      <c r="M82" s="11"/>
      <c r="R82" s="11"/>
    </row>
    <row r="83" spans="1:7046" s="10" customFormat="1" x14ac:dyDescent="0.2">
      <c r="A83" s="131" t="s">
        <v>236</v>
      </c>
      <c r="B83" s="400">
        <v>14130000000</v>
      </c>
      <c r="C83" s="400">
        <f>17864*10^6</f>
        <v>17864000000</v>
      </c>
      <c r="D83" s="400">
        <v>25615000000</v>
      </c>
      <c r="E83" s="400">
        <f>32589*10^6</f>
        <v>32589000000</v>
      </c>
      <c r="F83" s="400">
        <f ca="1">E83+IF(E93&lt;0,0,MIN((E93),E94))/(1-$J18)</f>
        <v>44754001057.681374</v>
      </c>
      <c r="G83" s="400">
        <f ca="1">F83+IF(F93&lt;0,0,MIN((F93),F94))/(1-$J18)</f>
        <v>60847978729.667984</v>
      </c>
      <c r="H83" s="400">
        <f ca="1">G83+IF(G93&lt;0,0,MIN((G93),G94))/(1-$J18)</f>
        <v>82130482801.4944</v>
      </c>
      <c r="I83" s="400">
        <f ca="1">H83+IF(H93&lt;0,0,MIN((H93),H94))/(1-$J18)</f>
        <v>110301621595.14859</v>
      </c>
      <c r="J83" s="400">
        <f ca="1">I83+IF(I93&lt;0,0,MIN((I93),I94))/(1-$J18)</f>
        <v>110301621595.14859</v>
      </c>
      <c r="K83" s="16"/>
      <c r="L83" s="105" t="s">
        <v>237</v>
      </c>
      <c r="M83" s="11"/>
      <c r="R83" s="11"/>
    </row>
    <row r="84" spans="1:7046" s="10" customFormat="1" x14ac:dyDescent="0.2">
      <c r="A84" s="131" t="s">
        <v>238</v>
      </c>
      <c r="B84" s="400">
        <f>B86-B83</f>
        <v>-3730000000</v>
      </c>
      <c r="C84" s="400">
        <f>-5117*10^6</f>
        <v>-5117000000</v>
      </c>
      <c r="D84" s="400">
        <v>-6731000000</v>
      </c>
      <c r="E84" s="400">
        <f t="shared" ref="E84:F84" si="16">D84-E85</f>
        <v>-9151000000</v>
      </c>
      <c r="F84" s="400">
        <f t="shared" ca="1" si="16"/>
        <v>-13178860095.191322</v>
      </c>
      <c r="G84" s="400">
        <f ca="1">F84-G85</f>
        <v>-18655178180.861443</v>
      </c>
      <c r="H84" s="400">
        <f ca="1">G84-H85</f>
        <v>-26046921632.995937</v>
      </c>
      <c r="I84" s="400">
        <f ca="1">H84-I85</f>
        <v>-35974067576.559311</v>
      </c>
      <c r="J84" s="400">
        <f ca="1">I84-J85</f>
        <v>-45901213520.122681</v>
      </c>
      <c r="K84" s="16"/>
      <c r="L84" s="105" t="s">
        <v>239</v>
      </c>
      <c r="M84" s="11"/>
      <c r="R84" s="11"/>
    </row>
    <row r="85" spans="1:7046" s="10" customFormat="1" x14ac:dyDescent="0.2">
      <c r="A85" s="131" t="s">
        <v>240</v>
      </c>
      <c r="B85" s="400">
        <v>1700000000</v>
      </c>
      <c r="C85" s="400">
        <f>1570000000</f>
        <v>1570000000</v>
      </c>
      <c r="D85" s="400">
        <v>1910000000</v>
      </c>
      <c r="E85" s="400">
        <f>2420*10^6</f>
        <v>2420000000</v>
      </c>
      <c r="F85" s="400">
        <f t="shared" ref="F85:J85" ca="1" si="17">F83*F88</f>
        <v>4027860095.1913233</v>
      </c>
      <c r="G85" s="400">
        <f t="shared" ca="1" si="17"/>
        <v>5476318085.6701183</v>
      </c>
      <c r="H85" s="400">
        <f t="shared" ca="1" si="17"/>
        <v>7391743452.1344957</v>
      </c>
      <c r="I85" s="400">
        <f t="shared" ca="1" si="17"/>
        <v>9927145943.5633736</v>
      </c>
      <c r="J85" s="400">
        <f t="shared" ca="1" si="17"/>
        <v>9927145943.5633736</v>
      </c>
      <c r="K85" s="16"/>
      <c r="L85" s="105" t="s">
        <v>241</v>
      </c>
      <c r="M85" s="11"/>
      <c r="R85" s="11"/>
    </row>
    <row r="86" spans="1:7046" s="10" customFormat="1" x14ac:dyDescent="0.2">
      <c r="A86" s="152" t="s">
        <v>242</v>
      </c>
      <c r="B86" s="400">
        <v>10400000000</v>
      </c>
      <c r="C86" s="400">
        <f>12747*10^6</f>
        <v>12747000000</v>
      </c>
      <c r="D86" s="400">
        <f>D83+D84</f>
        <v>18884000000</v>
      </c>
      <c r="E86" s="400">
        <f>E83+E84</f>
        <v>23438000000</v>
      </c>
      <c r="F86" s="400">
        <f ca="1">F83+F84</f>
        <v>31575140962.490051</v>
      </c>
      <c r="G86" s="400">
        <f t="shared" ref="G86:H86" ca="1" si="18">G83+G84</f>
        <v>42192800548.806541</v>
      </c>
      <c r="H86" s="400">
        <f t="shared" ca="1" si="18"/>
        <v>56083561168.498459</v>
      </c>
      <c r="I86" s="400">
        <f ca="1">I83+I84</f>
        <v>74327554018.589279</v>
      </c>
      <c r="J86" s="400">
        <f ca="1">J83+J84</f>
        <v>64400408075.025909</v>
      </c>
      <c r="K86" s="16"/>
      <c r="L86" s="105" t="s">
        <v>243</v>
      </c>
      <c r="M86" s="11"/>
      <c r="R86" s="11"/>
    </row>
    <row r="87" spans="1:7046" s="10" customFormat="1" x14ac:dyDescent="0.2">
      <c r="A87" s="152"/>
      <c r="B87" s="414"/>
      <c r="C87" s="400"/>
      <c r="D87" s="400"/>
      <c r="E87" s="400"/>
      <c r="F87" s="400"/>
      <c r="G87" s="400"/>
      <c r="H87" s="400"/>
      <c r="I87" s="400"/>
      <c r="J87" s="400"/>
      <c r="K87" s="16"/>
      <c r="L87" s="105"/>
      <c r="M87" s="11"/>
    </row>
    <row r="88" spans="1:7046" s="10" customFormat="1" x14ac:dyDescent="0.2">
      <c r="A88" s="152" t="s">
        <v>244</v>
      </c>
      <c r="B88" s="415">
        <v>0.11</v>
      </c>
      <c r="C88" s="415">
        <f>C85/C83</f>
        <v>8.7886251679355126E-2</v>
      </c>
      <c r="D88" s="415">
        <f>D85/D83</f>
        <v>7.4565684169431976E-2</v>
      </c>
      <c r="E88" s="415">
        <f>E85/E83</f>
        <v>7.425818527724079E-2</v>
      </c>
      <c r="F88" s="415">
        <f t="shared" ref="F88" si="19">G88</f>
        <v>0.09</v>
      </c>
      <c r="G88" s="415">
        <f>H88</f>
        <v>0.09</v>
      </c>
      <c r="H88" s="415">
        <f>I88</f>
        <v>0.09</v>
      </c>
      <c r="I88" s="415">
        <f>J88</f>
        <v>0.09</v>
      </c>
      <c r="J88" s="415">
        <v>0.09</v>
      </c>
      <c r="K88" s="194"/>
      <c r="L88" s="105" t="s">
        <v>245</v>
      </c>
      <c r="M88" s="11"/>
      <c r="R88" s="11"/>
    </row>
    <row r="89" spans="1:7046" s="10" customFormat="1" x14ac:dyDescent="0.2">
      <c r="A89" s="131" t="s">
        <v>246</v>
      </c>
      <c r="B89" s="416">
        <f>B90/B68*365</f>
        <v>80.639738725325387</v>
      </c>
      <c r="C89" s="416">
        <f>C90/C68*365</f>
        <v>177.39261771125663</v>
      </c>
      <c r="D89" s="417">
        <f>D90/D68*365</f>
        <v>60.2205737758647</v>
      </c>
      <c r="E89" s="417">
        <f t="shared" ref="E89:G89" si="20">E90/E68*365</f>
        <v>36.297821657147779</v>
      </c>
      <c r="F89" s="417">
        <f ca="1">F90/F68*365</f>
        <v>27.560624967328177</v>
      </c>
      <c r="G89" s="417">
        <f t="shared" ca="1" si="20"/>
        <v>23.559813561128976</v>
      </c>
      <c r="H89" s="417">
        <f ca="1">H90/H68*365</f>
        <v>31.587560973338515</v>
      </c>
      <c r="I89" s="417">
        <f ca="1">I90/I68*365</f>
        <v>50.251340003722426</v>
      </c>
      <c r="J89" s="417">
        <f ca="1">J90/J68*365</f>
        <v>79.542002613097608</v>
      </c>
      <c r="K89" s="22"/>
      <c r="L89" s="105" t="s">
        <v>247</v>
      </c>
      <c r="M89" s="11"/>
      <c r="R89" s="11"/>
    </row>
    <row r="90" spans="1:7046" s="10" customFormat="1" ht="17.25" customHeight="1" x14ac:dyDescent="0.2">
      <c r="A90" s="131" t="s">
        <v>248</v>
      </c>
      <c r="B90" s="400">
        <f>4600000000</f>
        <v>4600000000</v>
      </c>
      <c r="C90" s="400">
        <f>(26717-14248)*10^6</f>
        <v>12469000000</v>
      </c>
      <c r="D90" s="400">
        <f>(17576-10025)*10^6</f>
        <v>7551000000</v>
      </c>
      <c r="E90" s="400">
        <f>(22185-15255)*10^6</f>
        <v>6930000000</v>
      </c>
      <c r="F90" s="400">
        <f ca="1">E90+1.1*F108</f>
        <v>7049054193.2638769</v>
      </c>
      <c r="G90" s="400">
        <f ca="1">F90+1.1*G108</f>
        <v>10360296522.339909</v>
      </c>
      <c r="H90" s="400">
        <f ca="1">G90+1.1*H108</f>
        <v>19615027502.159889</v>
      </c>
      <c r="I90" s="400">
        <f ca="1">H90+1.1*I108</f>
        <v>43044403439.264236</v>
      </c>
      <c r="J90" s="400">
        <f ca="1">I90+1.1*J108</f>
        <v>97948368257.973175</v>
      </c>
      <c r="K90" s="16"/>
      <c r="L90" s="11" t="s">
        <v>249</v>
      </c>
      <c r="M90" s="11"/>
      <c r="R90" s="11"/>
    </row>
    <row r="91" spans="1:7046" s="10" customFormat="1" x14ac:dyDescent="0.2">
      <c r="A91" s="131" t="s">
        <v>250</v>
      </c>
      <c r="B91" s="400">
        <v>11700000000</v>
      </c>
      <c r="C91" s="400">
        <f>9556*10^6</f>
        <v>9556000000</v>
      </c>
      <c r="D91" s="400">
        <v>5245000000</v>
      </c>
      <c r="E91" s="400">
        <f>1597*10^6</f>
        <v>1597000000</v>
      </c>
      <c r="F91" s="400">
        <f ca="1">E91+(F83-E83)*$J18</f>
        <v>4151973588.4179568</v>
      </c>
      <c r="G91" s="400">
        <f ca="1">F91+(G83-F83)*$J18</f>
        <v>7532136704.6841736</v>
      </c>
      <c r="H91" s="400">
        <f ca="1">G91+(H83-G83)*$J18</f>
        <v>12002028284.724705</v>
      </c>
      <c r="I91" s="400">
        <f ca="1">H91+(I83-H83)*$J18</f>
        <v>17918716267.911903</v>
      </c>
      <c r="J91" s="400">
        <f ca="1">I91+(J83-I83)*$J18</f>
        <v>17918716267.911903</v>
      </c>
      <c r="K91" s="16"/>
      <c r="L91" s="105" t="s">
        <v>251</v>
      </c>
      <c r="M91" s="11"/>
      <c r="R91" s="11"/>
    </row>
    <row r="92" spans="1:7046" s="43" customFormat="1" x14ac:dyDescent="0.2">
      <c r="A92" s="131" t="s">
        <v>252</v>
      </c>
      <c r="B92" s="400"/>
      <c r="C92" s="418">
        <f t="shared" ref="C92:I92" ca="1" si="21">D92</f>
        <v>7.1245731607087873E-2</v>
      </c>
      <c r="D92" s="418">
        <f t="shared" ca="1" si="21"/>
        <v>7.1245731607087873E-2</v>
      </c>
      <c r="E92" s="418">
        <f t="shared" ca="1" si="21"/>
        <v>7.1245731607087873E-2</v>
      </c>
      <c r="F92" s="418">
        <f t="shared" ca="1" si="21"/>
        <v>7.1245731607087873E-2</v>
      </c>
      <c r="G92" s="418">
        <f t="shared" ca="1" si="21"/>
        <v>7.1245731607087873E-2</v>
      </c>
      <c r="H92" s="418">
        <f t="shared" ca="1" si="21"/>
        <v>7.1245731607087873E-2</v>
      </c>
      <c r="I92" s="418">
        <f t="shared" ca="1" si="21"/>
        <v>7.1245731607087873E-2</v>
      </c>
      <c r="J92" s="418">
        <f ca="1">J29</f>
        <v>7.1245731607087873E-2</v>
      </c>
      <c r="K92" s="85"/>
      <c r="L92" s="105" t="s">
        <v>253</v>
      </c>
      <c r="M92" s="11"/>
      <c r="R92" s="11"/>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c r="BT92" s="10"/>
      <c r="BU92" s="10"/>
      <c r="BV92" s="10"/>
      <c r="BW92" s="10"/>
      <c r="BX92" s="10"/>
      <c r="BY92" s="10"/>
      <c r="BZ92" s="10"/>
      <c r="CA92" s="10"/>
      <c r="CB92" s="10"/>
      <c r="CC92" s="10"/>
      <c r="CD92" s="10"/>
      <c r="CE92" s="10"/>
      <c r="CF92" s="10"/>
      <c r="CG92" s="10"/>
      <c r="CH92" s="10"/>
      <c r="CI92" s="10"/>
      <c r="CJ92" s="10"/>
      <c r="CK92" s="10"/>
      <c r="CL92" s="10"/>
      <c r="CM92" s="10"/>
      <c r="CN92" s="10"/>
      <c r="CO92" s="10"/>
      <c r="CP92" s="10"/>
      <c r="CQ92" s="10"/>
      <c r="CR92" s="10"/>
      <c r="CS92" s="10"/>
      <c r="CT92" s="10"/>
      <c r="CU92" s="10"/>
      <c r="CV92" s="10"/>
      <c r="CW92" s="10"/>
      <c r="CX92" s="10"/>
      <c r="CY92" s="10"/>
      <c r="CZ92" s="10"/>
      <c r="DA92" s="10"/>
      <c r="DB92" s="10"/>
      <c r="DC92" s="10"/>
      <c r="DD92" s="10"/>
      <c r="DE92" s="10"/>
      <c r="DF92" s="10"/>
      <c r="DG92" s="10"/>
      <c r="DH92" s="10"/>
      <c r="DI92" s="10"/>
      <c r="DJ92" s="10"/>
      <c r="DK92" s="10"/>
      <c r="DL92" s="10"/>
      <c r="DM92" s="10"/>
      <c r="DN92" s="10"/>
      <c r="DO92" s="10"/>
      <c r="DP92" s="10"/>
      <c r="DQ92" s="10"/>
      <c r="DR92" s="10"/>
      <c r="DS92" s="10"/>
      <c r="DT92" s="10"/>
      <c r="DU92" s="10"/>
      <c r="DV92" s="10"/>
      <c r="DW92" s="10"/>
      <c r="DX92" s="10"/>
      <c r="DY92" s="10"/>
      <c r="DZ92" s="10"/>
      <c r="EA92" s="10"/>
      <c r="EB92" s="10"/>
      <c r="EC92" s="10"/>
      <c r="ED92" s="10"/>
      <c r="EE92" s="10"/>
      <c r="EF92" s="10"/>
      <c r="EG92" s="10"/>
      <c r="EH92" s="10"/>
      <c r="EI92" s="10"/>
      <c r="EJ92" s="10"/>
      <c r="EK92" s="10"/>
      <c r="EL92" s="10"/>
      <c r="EM92" s="10"/>
      <c r="EN92" s="10"/>
      <c r="EO92" s="10"/>
      <c r="EP92" s="10"/>
      <c r="EQ92" s="10"/>
      <c r="ER92" s="10"/>
      <c r="ES92" s="10"/>
      <c r="ET92" s="10"/>
      <c r="EU92" s="10"/>
      <c r="EV92" s="10"/>
      <c r="EW92" s="10"/>
      <c r="EX92" s="10"/>
      <c r="EY92" s="10"/>
      <c r="EZ92" s="10"/>
      <c r="FA92" s="10"/>
      <c r="FB92" s="10"/>
      <c r="FC92" s="10"/>
      <c r="FD92" s="10"/>
      <c r="FE92" s="10"/>
      <c r="FF92" s="10"/>
      <c r="FG92" s="10"/>
      <c r="FH92" s="10"/>
      <c r="FI92" s="10"/>
      <c r="FJ92" s="10"/>
      <c r="FK92" s="10"/>
      <c r="FL92" s="10"/>
      <c r="FM92" s="10"/>
      <c r="FN92" s="10"/>
      <c r="FO92" s="10"/>
      <c r="FP92" s="10"/>
      <c r="FQ92" s="10"/>
      <c r="FR92" s="10"/>
      <c r="FS92" s="10"/>
      <c r="FT92" s="10"/>
      <c r="FU92" s="10"/>
      <c r="FV92" s="10"/>
      <c r="FW92" s="10"/>
      <c r="FX92" s="10"/>
      <c r="FY92" s="10"/>
      <c r="FZ92" s="10"/>
      <c r="GA92" s="10"/>
      <c r="GB92" s="10"/>
      <c r="GC92" s="10"/>
      <c r="GD92" s="10"/>
      <c r="GE92" s="10"/>
      <c r="GF92" s="10"/>
      <c r="GG92" s="10"/>
      <c r="GH92" s="10"/>
      <c r="GI92" s="10"/>
      <c r="GJ92" s="10"/>
      <c r="GK92" s="10"/>
      <c r="GL92" s="10"/>
      <c r="GM92" s="10"/>
      <c r="GN92" s="10"/>
      <c r="GO92" s="10"/>
      <c r="GP92" s="10"/>
      <c r="GQ92" s="10"/>
      <c r="GR92" s="10"/>
      <c r="GS92" s="10"/>
      <c r="GT92" s="10"/>
      <c r="GU92" s="10"/>
      <c r="GV92" s="10"/>
      <c r="GW92" s="10"/>
      <c r="GX92" s="10"/>
      <c r="GY92" s="10"/>
      <c r="GZ92" s="10"/>
      <c r="HA92" s="10"/>
      <c r="HB92" s="10"/>
      <c r="HC92" s="10"/>
      <c r="HD92" s="10"/>
      <c r="HE92" s="10"/>
      <c r="HF92" s="10"/>
      <c r="HG92" s="10"/>
      <c r="HH92" s="10"/>
      <c r="HI92" s="10"/>
      <c r="HJ92" s="10"/>
      <c r="HK92" s="10"/>
      <c r="HL92" s="10"/>
      <c r="HM92" s="10"/>
      <c r="HN92" s="10"/>
      <c r="HO92" s="10"/>
      <c r="HP92" s="10"/>
      <c r="HQ92" s="10"/>
      <c r="HR92" s="10"/>
      <c r="HS92" s="10"/>
      <c r="HT92" s="10"/>
      <c r="HU92" s="10"/>
      <c r="HV92" s="10"/>
      <c r="HW92" s="10"/>
      <c r="HX92" s="10"/>
      <c r="HY92" s="10"/>
      <c r="HZ92" s="10"/>
      <c r="IA92" s="10"/>
      <c r="IB92" s="10"/>
      <c r="IC92" s="10"/>
      <c r="ID92" s="10"/>
      <c r="IE92" s="10"/>
      <c r="IF92" s="10"/>
      <c r="IG92" s="10"/>
      <c r="IH92" s="10"/>
      <c r="II92" s="10"/>
      <c r="IJ92" s="10"/>
      <c r="IK92" s="10"/>
      <c r="IL92" s="10"/>
      <c r="IM92" s="10"/>
      <c r="IN92" s="10"/>
      <c r="IO92" s="10"/>
      <c r="IP92" s="10"/>
      <c r="IQ92" s="10"/>
      <c r="IR92" s="10"/>
      <c r="IS92" s="10"/>
      <c r="IT92" s="10"/>
      <c r="IU92" s="10"/>
      <c r="IV92" s="10"/>
      <c r="IW92" s="10"/>
      <c r="IX92" s="10"/>
      <c r="IY92" s="10"/>
      <c r="IZ92" s="10"/>
      <c r="JA92" s="10"/>
      <c r="JB92" s="10"/>
      <c r="JC92" s="10"/>
      <c r="JD92" s="10"/>
      <c r="JE92" s="10"/>
      <c r="JF92" s="10"/>
      <c r="JG92" s="10"/>
      <c r="JH92" s="10"/>
      <c r="JI92" s="10"/>
      <c r="JJ92" s="10"/>
      <c r="JK92" s="10"/>
      <c r="JL92" s="10"/>
      <c r="JM92" s="10"/>
      <c r="JN92" s="10"/>
      <c r="JO92" s="10"/>
      <c r="JP92" s="10"/>
      <c r="JQ92" s="10"/>
      <c r="JR92" s="10"/>
      <c r="JS92" s="10"/>
      <c r="JT92" s="10"/>
      <c r="JU92" s="10"/>
      <c r="JV92" s="10"/>
      <c r="JW92" s="10"/>
      <c r="JX92" s="10"/>
      <c r="JY92" s="10"/>
      <c r="JZ92" s="10"/>
      <c r="KA92" s="10"/>
      <c r="KB92" s="10"/>
      <c r="KC92" s="10"/>
      <c r="KD92" s="10"/>
      <c r="KE92" s="10"/>
      <c r="KF92" s="10"/>
      <c r="KG92" s="10"/>
      <c r="KH92" s="10"/>
      <c r="KI92" s="10"/>
      <c r="KJ92" s="10"/>
      <c r="KK92" s="10"/>
      <c r="KL92" s="10"/>
      <c r="KM92" s="10"/>
      <c r="KN92" s="10"/>
      <c r="KO92" s="10"/>
      <c r="KP92" s="10"/>
      <c r="KQ92" s="10"/>
      <c r="KR92" s="10"/>
      <c r="KS92" s="10"/>
      <c r="KT92" s="10"/>
      <c r="KU92" s="10"/>
      <c r="KV92" s="10"/>
      <c r="KW92" s="10"/>
      <c r="KX92" s="10"/>
      <c r="KY92" s="10"/>
      <c r="KZ92" s="10"/>
      <c r="LA92" s="10"/>
      <c r="LB92" s="10"/>
      <c r="LC92" s="10"/>
      <c r="LD92" s="10"/>
      <c r="LE92" s="10"/>
      <c r="LF92" s="10"/>
      <c r="LG92" s="10"/>
      <c r="LH92" s="10"/>
      <c r="LI92" s="10"/>
      <c r="LJ92" s="10"/>
      <c r="LK92" s="10"/>
      <c r="LL92" s="10"/>
      <c r="LM92" s="10"/>
      <c r="LN92" s="10"/>
      <c r="LO92" s="10"/>
      <c r="LP92" s="10"/>
      <c r="LQ92" s="10"/>
      <c r="LR92" s="10"/>
      <c r="LS92" s="10"/>
      <c r="LT92" s="10"/>
      <c r="LU92" s="10"/>
      <c r="LV92" s="10"/>
      <c r="LW92" s="10"/>
      <c r="LX92" s="10"/>
      <c r="LY92" s="10"/>
      <c r="LZ92" s="10"/>
      <c r="MA92" s="10"/>
      <c r="MB92" s="10"/>
      <c r="MC92" s="10"/>
      <c r="MD92" s="10"/>
      <c r="ME92" s="10"/>
      <c r="MF92" s="10"/>
      <c r="MG92" s="10"/>
      <c r="MH92" s="10"/>
      <c r="MI92" s="10"/>
      <c r="MJ92" s="10"/>
      <c r="MK92" s="10"/>
      <c r="ML92" s="10"/>
      <c r="MM92" s="10"/>
      <c r="MN92" s="10"/>
      <c r="MO92" s="10"/>
      <c r="MP92" s="10"/>
      <c r="MQ92" s="10"/>
      <c r="MR92" s="10"/>
      <c r="MS92" s="10"/>
      <c r="MT92" s="10"/>
      <c r="MU92" s="10"/>
      <c r="MV92" s="10"/>
      <c r="MW92" s="10"/>
      <c r="MX92" s="10"/>
      <c r="MY92" s="10"/>
      <c r="MZ92" s="10"/>
      <c r="NA92" s="10"/>
      <c r="NB92" s="10"/>
      <c r="NC92" s="10"/>
      <c r="ND92" s="10"/>
      <c r="NE92" s="10"/>
      <c r="NF92" s="10"/>
      <c r="NG92" s="10"/>
      <c r="NH92" s="10"/>
      <c r="NI92" s="10"/>
      <c r="NJ92" s="10"/>
      <c r="NK92" s="10"/>
      <c r="NL92" s="10"/>
      <c r="NM92" s="10"/>
      <c r="NN92" s="10"/>
      <c r="NO92" s="10"/>
      <c r="NP92" s="10"/>
      <c r="NQ92" s="10"/>
      <c r="NR92" s="10"/>
      <c r="NS92" s="10"/>
      <c r="NT92" s="10"/>
      <c r="NU92" s="10"/>
      <c r="NV92" s="10"/>
      <c r="NW92" s="10"/>
      <c r="NX92" s="10"/>
      <c r="NY92" s="10"/>
      <c r="NZ92" s="10"/>
      <c r="OA92" s="10"/>
      <c r="OB92" s="10"/>
      <c r="OC92" s="10"/>
      <c r="OD92" s="10"/>
      <c r="OE92" s="10"/>
      <c r="OF92" s="10"/>
      <c r="OG92" s="10"/>
      <c r="OH92" s="10"/>
      <c r="OI92" s="10"/>
      <c r="OJ92" s="10"/>
      <c r="OK92" s="10"/>
      <c r="OL92" s="10"/>
      <c r="OM92" s="10"/>
      <c r="ON92" s="10"/>
      <c r="OO92" s="10"/>
      <c r="OP92" s="10"/>
      <c r="OQ92" s="10"/>
      <c r="OR92" s="10"/>
      <c r="OS92" s="10"/>
      <c r="OT92" s="10"/>
      <c r="OU92" s="10"/>
      <c r="OV92" s="10"/>
      <c r="OW92" s="10"/>
      <c r="OX92" s="10"/>
      <c r="OY92" s="10"/>
      <c r="OZ92" s="10"/>
      <c r="PA92" s="10"/>
      <c r="PB92" s="10"/>
      <c r="PC92" s="10"/>
      <c r="PD92" s="10"/>
      <c r="PE92" s="10"/>
      <c r="PF92" s="10"/>
      <c r="PG92" s="10"/>
      <c r="PH92" s="10"/>
      <c r="PI92" s="10"/>
      <c r="PJ92" s="10"/>
      <c r="PK92" s="10"/>
      <c r="PL92" s="10"/>
      <c r="PM92" s="10"/>
      <c r="PN92" s="10"/>
      <c r="PO92" s="10"/>
      <c r="PP92" s="10"/>
      <c r="PQ92" s="10"/>
      <c r="PR92" s="10"/>
      <c r="PS92" s="10"/>
      <c r="PT92" s="10"/>
      <c r="PU92" s="10"/>
      <c r="PV92" s="10"/>
      <c r="PW92" s="10"/>
      <c r="PX92" s="10"/>
      <c r="PY92" s="10"/>
      <c r="PZ92" s="10"/>
      <c r="QA92" s="10"/>
      <c r="QB92" s="10"/>
      <c r="QC92" s="10"/>
      <c r="QD92" s="10"/>
      <c r="QE92" s="10"/>
      <c r="QF92" s="10"/>
      <c r="QG92" s="10"/>
      <c r="QH92" s="10"/>
      <c r="QI92" s="10"/>
      <c r="QJ92" s="10"/>
      <c r="QK92" s="10"/>
      <c r="QL92" s="10"/>
      <c r="QM92" s="10"/>
      <c r="QN92" s="10"/>
      <c r="QO92" s="10"/>
      <c r="QP92" s="10"/>
      <c r="QQ92" s="10"/>
      <c r="QR92" s="10"/>
      <c r="QS92" s="10"/>
      <c r="QT92" s="10"/>
      <c r="QU92" s="10"/>
      <c r="QV92" s="10"/>
      <c r="QW92" s="10"/>
      <c r="QX92" s="10"/>
      <c r="QY92" s="10"/>
      <c r="QZ92" s="10"/>
      <c r="RA92" s="10"/>
      <c r="RB92" s="10"/>
      <c r="RC92" s="10"/>
      <c r="RD92" s="10"/>
      <c r="RE92" s="10"/>
      <c r="RF92" s="10"/>
      <c r="RG92" s="10"/>
      <c r="RH92" s="10"/>
      <c r="RI92" s="10"/>
      <c r="RJ92" s="10"/>
      <c r="RK92" s="10"/>
      <c r="RL92" s="10"/>
      <c r="RM92" s="10"/>
      <c r="RN92" s="10"/>
      <c r="RO92" s="10"/>
      <c r="RP92" s="10"/>
      <c r="RQ92" s="10"/>
      <c r="RR92" s="10"/>
      <c r="RS92" s="10"/>
      <c r="RT92" s="10"/>
      <c r="RU92" s="10"/>
      <c r="RV92" s="10"/>
      <c r="RW92" s="10"/>
      <c r="RX92" s="10"/>
      <c r="RY92" s="10"/>
      <c r="RZ92" s="10"/>
      <c r="SA92" s="10"/>
      <c r="SB92" s="10"/>
      <c r="SC92" s="10"/>
      <c r="SD92" s="10"/>
      <c r="SE92" s="10"/>
      <c r="SF92" s="10"/>
      <c r="SG92" s="10"/>
      <c r="SH92" s="10"/>
      <c r="SI92" s="10"/>
      <c r="SJ92" s="10"/>
      <c r="SK92" s="10"/>
      <c r="SL92" s="10"/>
      <c r="SM92" s="10"/>
      <c r="SN92" s="10"/>
      <c r="SO92" s="10"/>
      <c r="SP92" s="10"/>
      <c r="SQ92" s="10"/>
      <c r="SR92" s="10"/>
      <c r="SS92" s="10"/>
      <c r="ST92" s="10"/>
      <c r="SU92" s="10"/>
      <c r="SV92" s="10"/>
      <c r="SW92" s="10"/>
      <c r="SX92" s="10"/>
      <c r="SY92" s="10"/>
      <c r="SZ92" s="10"/>
      <c r="TA92" s="10"/>
      <c r="TB92" s="10"/>
      <c r="TC92" s="10"/>
      <c r="TD92" s="10"/>
      <c r="TE92" s="10"/>
      <c r="TF92" s="10"/>
      <c r="TG92" s="10"/>
      <c r="TH92" s="10"/>
      <c r="TI92" s="10"/>
      <c r="TJ92" s="10"/>
      <c r="TK92" s="10"/>
      <c r="TL92" s="10"/>
      <c r="TM92" s="10"/>
      <c r="TN92" s="10"/>
      <c r="TO92" s="10"/>
      <c r="TP92" s="10"/>
      <c r="TQ92" s="10"/>
      <c r="TR92" s="10"/>
      <c r="TS92" s="10"/>
      <c r="TT92" s="10"/>
      <c r="TU92" s="10"/>
      <c r="TV92" s="10"/>
      <c r="TW92" s="10"/>
      <c r="TX92" s="10"/>
      <c r="TY92" s="10"/>
      <c r="TZ92" s="10"/>
      <c r="UA92" s="10"/>
      <c r="UB92" s="10"/>
      <c r="UC92" s="10"/>
      <c r="UD92" s="10"/>
      <c r="UE92" s="10"/>
      <c r="UF92" s="10"/>
      <c r="UG92" s="10"/>
      <c r="UH92" s="10"/>
      <c r="UI92" s="10"/>
      <c r="UJ92" s="10"/>
      <c r="UK92" s="10"/>
      <c r="UL92" s="10"/>
      <c r="UM92" s="10"/>
      <c r="UN92" s="10"/>
      <c r="UO92" s="10"/>
      <c r="UP92" s="10"/>
      <c r="UQ92" s="10"/>
      <c r="UR92" s="10"/>
      <c r="US92" s="10"/>
      <c r="UT92" s="10"/>
      <c r="UU92" s="10"/>
      <c r="UV92" s="10"/>
      <c r="UW92" s="10"/>
      <c r="UX92" s="10"/>
      <c r="UY92" s="10"/>
      <c r="UZ92" s="10"/>
      <c r="VA92" s="10"/>
      <c r="VB92" s="10"/>
      <c r="VC92" s="10"/>
      <c r="VD92" s="10"/>
      <c r="VE92" s="10"/>
      <c r="VF92" s="10"/>
      <c r="VG92" s="10"/>
      <c r="VH92" s="10"/>
      <c r="VI92" s="10"/>
      <c r="VJ92" s="10"/>
      <c r="VK92" s="10"/>
      <c r="VL92" s="10"/>
      <c r="VM92" s="10"/>
      <c r="VN92" s="10"/>
      <c r="VO92" s="10"/>
      <c r="VP92" s="10"/>
      <c r="VQ92" s="10"/>
      <c r="VR92" s="10"/>
      <c r="VS92" s="10"/>
      <c r="VT92" s="10"/>
      <c r="VU92" s="10"/>
      <c r="VV92" s="10"/>
      <c r="VW92" s="10"/>
      <c r="VX92" s="10"/>
      <c r="VY92" s="10"/>
      <c r="VZ92" s="10"/>
      <c r="WA92" s="10"/>
      <c r="WB92" s="10"/>
      <c r="WC92" s="10"/>
      <c r="WD92" s="10"/>
      <c r="WE92" s="10"/>
      <c r="WF92" s="10"/>
      <c r="WG92" s="10"/>
      <c r="WH92" s="10"/>
      <c r="WI92" s="10"/>
      <c r="WJ92" s="10"/>
      <c r="WK92" s="10"/>
      <c r="WL92" s="10"/>
      <c r="WM92" s="10"/>
      <c r="WN92" s="10"/>
      <c r="WO92" s="10"/>
      <c r="WP92" s="10"/>
      <c r="WQ92" s="10"/>
      <c r="WR92" s="10"/>
      <c r="WS92" s="10"/>
      <c r="WT92" s="10"/>
      <c r="WU92" s="10"/>
      <c r="WV92" s="10"/>
      <c r="WW92" s="10"/>
      <c r="WX92" s="10"/>
      <c r="WY92" s="10"/>
      <c r="WZ92" s="10"/>
      <c r="XA92" s="10"/>
      <c r="XB92" s="10"/>
      <c r="XC92" s="10"/>
      <c r="XD92" s="10"/>
      <c r="XE92" s="10"/>
      <c r="XF92" s="10"/>
      <c r="XG92" s="10"/>
      <c r="XH92" s="10"/>
      <c r="XI92" s="10"/>
      <c r="XJ92" s="10"/>
      <c r="XK92" s="10"/>
      <c r="XL92" s="10"/>
      <c r="XM92" s="10"/>
      <c r="XN92" s="10"/>
      <c r="XO92" s="10"/>
      <c r="XP92" s="10"/>
      <c r="XQ92" s="10"/>
      <c r="XR92" s="10"/>
      <c r="XS92" s="10"/>
      <c r="XT92" s="10"/>
      <c r="XU92" s="10"/>
      <c r="XV92" s="10"/>
      <c r="XW92" s="10"/>
      <c r="XX92" s="10"/>
      <c r="XY92" s="10"/>
      <c r="XZ92" s="10"/>
      <c r="YA92" s="10"/>
      <c r="YB92" s="10"/>
      <c r="YC92" s="10"/>
      <c r="YD92" s="10"/>
      <c r="YE92" s="10"/>
      <c r="YF92" s="10"/>
      <c r="YG92" s="10"/>
      <c r="YH92" s="10"/>
      <c r="YI92" s="10"/>
      <c r="YJ92" s="10"/>
      <c r="YK92" s="10"/>
      <c r="YL92" s="10"/>
      <c r="YM92" s="10"/>
      <c r="YN92" s="10"/>
      <c r="YO92" s="10"/>
      <c r="YP92" s="10"/>
      <c r="YQ92" s="10"/>
      <c r="YR92" s="10"/>
      <c r="YS92" s="10"/>
      <c r="YT92" s="10"/>
      <c r="YU92" s="10"/>
      <c r="YV92" s="10"/>
      <c r="YW92" s="10"/>
      <c r="YX92" s="10"/>
      <c r="YY92" s="10"/>
      <c r="YZ92" s="10"/>
      <c r="ZA92" s="10"/>
      <c r="ZB92" s="10"/>
      <c r="ZC92" s="10"/>
      <c r="ZD92" s="10"/>
      <c r="ZE92" s="10"/>
      <c r="ZF92" s="10"/>
      <c r="ZG92" s="10"/>
      <c r="ZH92" s="10"/>
      <c r="ZI92" s="10"/>
      <c r="ZJ92" s="10"/>
      <c r="ZK92" s="10"/>
      <c r="ZL92" s="10"/>
      <c r="ZM92" s="10"/>
      <c r="ZN92" s="10"/>
      <c r="ZO92" s="10"/>
      <c r="ZP92" s="10"/>
      <c r="ZQ92" s="10"/>
      <c r="ZR92" s="10"/>
      <c r="ZS92" s="10"/>
      <c r="ZT92" s="10"/>
      <c r="ZU92" s="10"/>
      <c r="ZV92" s="10"/>
      <c r="ZW92" s="10"/>
      <c r="ZX92" s="10"/>
      <c r="ZY92" s="10"/>
      <c r="ZZ92" s="10"/>
      <c r="AAA92" s="10"/>
      <c r="AAB92" s="10"/>
      <c r="AAC92" s="10"/>
      <c r="AAD92" s="10"/>
      <c r="AAE92" s="10"/>
      <c r="AAF92" s="10"/>
      <c r="AAG92" s="10"/>
      <c r="AAH92" s="10"/>
      <c r="AAI92" s="10"/>
      <c r="AAJ92" s="10"/>
      <c r="AAK92" s="10"/>
      <c r="AAL92" s="10"/>
      <c r="AAM92" s="10"/>
      <c r="AAN92" s="10"/>
      <c r="AAO92" s="10"/>
      <c r="AAP92" s="10"/>
      <c r="AAQ92" s="10"/>
      <c r="AAR92" s="10"/>
      <c r="AAS92" s="10"/>
      <c r="AAT92" s="10"/>
      <c r="AAU92" s="10"/>
      <c r="AAV92" s="10"/>
      <c r="AAW92" s="10"/>
      <c r="AAX92" s="10"/>
      <c r="AAY92" s="10"/>
      <c r="AAZ92" s="10"/>
      <c r="ABA92" s="10"/>
      <c r="ABB92" s="10"/>
      <c r="ABC92" s="10"/>
      <c r="ABD92" s="10"/>
      <c r="ABE92" s="10"/>
      <c r="ABF92" s="10"/>
      <c r="ABG92" s="10"/>
      <c r="ABH92" s="10"/>
      <c r="ABI92" s="10"/>
      <c r="ABJ92" s="10"/>
      <c r="ABK92" s="10"/>
      <c r="ABL92" s="10"/>
      <c r="ABM92" s="10"/>
      <c r="ABN92" s="10"/>
      <c r="ABO92" s="10"/>
      <c r="ABP92" s="10"/>
      <c r="ABQ92" s="10"/>
      <c r="ABR92" s="10"/>
      <c r="ABS92" s="10"/>
      <c r="ABT92" s="10"/>
      <c r="ABU92" s="10"/>
      <c r="ABV92" s="10"/>
      <c r="ABW92" s="10"/>
      <c r="ABX92" s="10"/>
      <c r="ABY92" s="10"/>
      <c r="ABZ92" s="10"/>
      <c r="ACA92" s="10"/>
      <c r="ACB92" s="10"/>
      <c r="ACC92" s="10"/>
      <c r="ACD92" s="10"/>
      <c r="ACE92" s="10"/>
      <c r="ACF92" s="10"/>
      <c r="ACG92" s="10"/>
      <c r="ACH92" s="10"/>
      <c r="ACI92" s="10"/>
      <c r="ACJ92" s="10"/>
      <c r="ACK92" s="10"/>
      <c r="ACL92" s="10"/>
      <c r="ACM92" s="10"/>
      <c r="ACN92" s="10"/>
      <c r="ACO92" s="10"/>
      <c r="ACP92" s="10"/>
      <c r="ACQ92" s="10"/>
      <c r="ACR92" s="10"/>
      <c r="ACS92" s="10"/>
      <c r="ACT92" s="10"/>
      <c r="ACU92" s="10"/>
      <c r="ACV92" s="10"/>
      <c r="ACW92" s="10"/>
      <c r="ACX92" s="10"/>
      <c r="ACY92" s="10"/>
      <c r="ACZ92" s="10"/>
      <c r="ADA92" s="10"/>
      <c r="ADB92" s="10"/>
      <c r="ADC92" s="10"/>
      <c r="ADD92" s="10"/>
      <c r="ADE92" s="10"/>
      <c r="ADF92" s="10"/>
      <c r="ADG92" s="10"/>
      <c r="ADH92" s="10"/>
      <c r="ADI92" s="10"/>
      <c r="ADJ92" s="10"/>
      <c r="ADK92" s="10"/>
      <c r="ADL92" s="10"/>
      <c r="ADM92" s="10"/>
      <c r="ADN92" s="10"/>
      <c r="ADO92" s="10"/>
      <c r="ADP92" s="10"/>
      <c r="ADQ92" s="10"/>
      <c r="ADR92" s="10"/>
      <c r="ADS92" s="10"/>
      <c r="ADT92" s="10"/>
      <c r="ADU92" s="10"/>
      <c r="ADV92" s="10"/>
      <c r="ADW92" s="10"/>
      <c r="ADX92" s="10"/>
      <c r="ADY92" s="10"/>
      <c r="ADZ92" s="10"/>
      <c r="AEA92" s="10"/>
      <c r="AEB92" s="10"/>
      <c r="AEC92" s="10"/>
      <c r="AED92" s="10"/>
      <c r="AEE92" s="10"/>
      <c r="AEF92" s="10"/>
      <c r="AEG92" s="10"/>
      <c r="AEH92" s="10"/>
      <c r="AEI92" s="10"/>
      <c r="AEJ92" s="10"/>
      <c r="AEK92" s="10"/>
      <c r="AEL92" s="10"/>
      <c r="AEM92" s="10"/>
      <c r="AEN92" s="10"/>
      <c r="AEO92" s="10"/>
      <c r="AEP92" s="10"/>
      <c r="AEQ92" s="10"/>
      <c r="AER92" s="10"/>
      <c r="AES92" s="10"/>
      <c r="AET92" s="10"/>
      <c r="AEU92" s="10"/>
      <c r="AEV92" s="10"/>
      <c r="AEW92" s="10"/>
      <c r="AEX92" s="10"/>
      <c r="AEY92" s="10"/>
      <c r="AEZ92" s="10"/>
      <c r="AFA92" s="10"/>
      <c r="AFB92" s="10"/>
      <c r="AFC92" s="10"/>
      <c r="AFD92" s="10"/>
      <c r="AFE92" s="10"/>
      <c r="AFF92" s="10"/>
      <c r="AFG92" s="10"/>
      <c r="AFH92" s="10"/>
      <c r="AFI92" s="10"/>
      <c r="AFJ92" s="10"/>
      <c r="AFK92" s="10"/>
      <c r="AFL92" s="10"/>
      <c r="AFM92" s="10"/>
      <c r="AFN92" s="10"/>
      <c r="AFO92" s="10"/>
      <c r="AFP92" s="10"/>
      <c r="AFQ92" s="10"/>
      <c r="AFR92" s="10"/>
      <c r="AFS92" s="10"/>
      <c r="AFT92" s="10"/>
      <c r="AFU92" s="10"/>
      <c r="AFV92" s="10"/>
      <c r="AFW92" s="10"/>
      <c r="AFX92" s="10"/>
      <c r="AFY92" s="10"/>
      <c r="AFZ92" s="10"/>
      <c r="AGA92" s="10"/>
      <c r="AGB92" s="10"/>
      <c r="AGC92" s="10"/>
      <c r="AGD92" s="10"/>
      <c r="AGE92" s="10"/>
      <c r="AGF92" s="10"/>
      <c r="AGG92" s="10"/>
      <c r="AGH92" s="10"/>
      <c r="AGI92" s="10"/>
      <c r="AGJ92" s="10"/>
      <c r="AGK92" s="10"/>
      <c r="AGL92" s="10"/>
      <c r="AGM92" s="10"/>
      <c r="AGN92" s="10"/>
      <c r="AGO92" s="10"/>
      <c r="AGP92" s="10"/>
      <c r="AGQ92" s="10"/>
      <c r="AGR92" s="10"/>
      <c r="AGS92" s="10"/>
      <c r="AGT92" s="10"/>
      <c r="AGU92" s="10"/>
      <c r="AGV92" s="10"/>
      <c r="AGW92" s="10"/>
      <c r="AGX92" s="10"/>
      <c r="AGY92" s="10"/>
      <c r="AGZ92" s="10"/>
      <c r="AHA92" s="10"/>
      <c r="AHB92" s="10"/>
      <c r="AHC92" s="10"/>
      <c r="AHD92" s="10"/>
      <c r="AHE92" s="10"/>
      <c r="AHF92" s="10"/>
      <c r="AHG92" s="10"/>
      <c r="AHH92" s="10"/>
      <c r="AHI92" s="10"/>
      <c r="AHJ92" s="10"/>
      <c r="AHK92" s="10"/>
      <c r="AHL92" s="10"/>
      <c r="AHM92" s="10"/>
      <c r="AHN92" s="10"/>
      <c r="AHO92" s="10"/>
      <c r="AHP92" s="10"/>
      <c r="AHQ92" s="10"/>
      <c r="AHR92" s="10"/>
      <c r="AHS92" s="10"/>
      <c r="AHT92" s="10"/>
      <c r="AHU92" s="10"/>
      <c r="AHV92" s="10"/>
      <c r="AHW92" s="10"/>
      <c r="AHX92" s="10"/>
      <c r="AHY92" s="10"/>
      <c r="AHZ92" s="10"/>
      <c r="AIA92" s="10"/>
      <c r="AIB92" s="10"/>
      <c r="AIC92" s="10"/>
      <c r="AID92" s="10"/>
      <c r="AIE92" s="10"/>
      <c r="AIF92" s="10"/>
      <c r="AIG92" s="10"/>
      <c r="AIH92" s="10"/>
      <c r="AII92" s="10"/>
      <c r="AIJ92" s="10"/>
      <c r="AIK92" s="10"/>
      <c r="AIL92" s="10"/>
      <c r="AIM92" s="10"/>
      <c r="AIN92" s="10"/>
      <c r="AIO92" s="10"/>
      <c r="AIP92" s="10"/>
      <c r="AIQ92" s="10"/>
      <c r="AIR92" s="10"/>
      <c r="AIS92" s="10"/>
      <c r="AIT92" s="10"/>
      <c r="AIU92" s="10"/>
      <c r="AIV92" s="10"/>
      <c r="AIW92" s="10"/>
      <c r="AIX92" s="10"/>
      <c r="AIY92" s="10"/>
      <c r="AIZ92" s="10"/>
      <c r="AJA92" s="10"/>
      <c r="AJB92" s="10"/>
      <c r="AJC92" s="10"/>
      <c r="AJD92" s="10"/>
      <c r="AJE92" s="10"/>
      <c r="AJF92" s="10"/>
      <c r="AJG92" s="10"/>
      <c r="AJH92" s="10"/>
      <c r="AJI92" s="10"/>
      <c r="AJJ92" s="10"/>
      <c r="AJK92" s="10"/>
      <c r="AJL92" s="10"/>
      <c r="AJM92" s="10"/>
      <c r="AJN92" s="10"/>
      <c r="AJO92" s="10"/>
      <c r="AJP92" s="10"/>
      <c r="AJQ92" s="10"/>
      <c r="AJR92" s="10"/>
      <c r="AJS92" s="10"/>
      <c r="AJT92" s="10"/>
      <c r="AJU92" s="10"/>
      <c r="AJV92" s="10"/>
      <c r="AJW92" s="10"/>
      <c r="AJX92" s="10"/>
      <c r="AJY92" s="10"/>
      <c r="AJZ92" s="10"/>
      <c r="AKA92" s="10"/>
      <c r="AKB92" s="10"/>
      <c r="AKC92" s="10"/>
      <c r="AKD92" s="10"/>
      <c r="AKE92" s="10"/>
      <c r="AKF92" s="10"/>
      <c r="AKG92" s="10"/>
      <c r="AKH92" s="10"/>
      <c r="AKI92" s="10"/>
      <c r="AKJ92" s="10"/>
      <c r="AKK92" s="10"/>
      <c r="AKL92" s="10"/>
      <c r="AKM92" s="10"/>
      <c r="AKN92" s="10"/>
      <c r="AKO92" s="10"/>
      <c r="AKP92" s="10"/>
      <c r="AKQ92" s="10"/>
      <c r="AKR92" s="10"/>
      <c r="AKS92" s="10"/>
      <c r="AKT92" s="10"/>
      <c r="AKU92" s="10"/>
      <c r="AKV92" s="10"/>
      <c r="AKW92" s="10"/>
      <c r="AKX92" s="10"/>
      <c r="AKY92" s="10"/>
      <c r="AKZ92" s="10"/>
      <c r="ALA92" s="10"/>
      <c r="ALB92" s="10"/>
      <c r="ALC92" s="10"/>
      <c r="ALD92" s="10"/>
      <c r="ALE92" s="10"/>
      <c r="ALF92" s="10"/>
      <c r="ALG92" s="10"/>
      <c r="ALH92" s="10"/>
      <c r="ALI92" s="10"/>
      <c r="ALJ92" s="10"/>
      <c r="ALK92" s="10"/>
      <c r="ALL92" s="10"/>
      <c r="ALM92" s="10"/>
      <c r="ALN92" s="10"/>
      <c r="ALO92" s="10"/>
      <c r="ALP92" s="10"/>
      <c r="ALQ92" s="10"/>
      <c r="ALR92" s="10"/>
      <c r="ALS92" s="10"/>
      <c r="ALT92" s="10"/>
      <c r="ALU92" s="10"/>
      <c r="ALV92" s="10"/>
      <c r="ALW92" s="10"/>
      <c r="ALX92" s="10"/>
      <c r="ALY92" s="10"/>
      <c r="ALZ92" s="10"/>
      <c r="AMA92" s="10"/>
      <c r="AMB92" s="10"/>
      <c r="AMC92" s="10"/>
      <c r="AMD92" s="10"/>
      <c r="AME92" s="10"/>
      <c r="AMF92" s="10"/>
      <c r="AMG92" s="10"/>
      <c r="AMH92" s="10"/>
      <c r="AMI92" s="10"/>
      <c r="AMJ92" s="10"/>
      <c r="AMK92" s="10"/>
      <c r="AML92" s="10"/>
      <c r="AMM92" s="10"/>
      <c r="AMN92" s="10"/>
      <c r="AMO92" s="10"/>
      <c r="AMP92" s="10"/>
      <c r="AMQ92" s="10"/>
      <c r="AMR92" s="10"/>
      <c r="AMS92" s="10"/>
      <c r="AMT92" s="10"/>
      <c r="AMU92" s="10"/>
      <c r="AMV92" s="10"/>
      <c r="AMW92" s="10"/>
      <c r="AMX92" s="10"/>
      <c r="AMY92" s="10"/>
      <c r="AMZ92" s="10"/>
      <c r="ANA92" s="10"/>
      <c r="ANB92" s="10"/>
      <c r="ANC92" s="10"/>
      <c r="AND92" s="10"/>
      <c r="ANE92" s="10"/>
      <c r="ANF92" s="10"/>
      <c r="ANG92" s="10"/>
      <c r="ANH92" s="10"/>
      <c r="ANI92" s="10"/>
      <c r="ANJ92" s="10"/>
      <c r="ANK92" s="10"/>
      <c r="ANL92" s="10"/>
      <c r="ANM92" s="10"/>
      <c r="ANN92" s="10"/>
      <c r="ANO92" s="10"/>
      <c r="ANP92" s="10"/>
      <c r="ANQ92" s="10"/>
      <c r="ANR92" s="10"/>
      <c r="ANS92" s="10"/>
      <c r="ANT92" s="10"/>
      <c r="ANU92" s="10"/>
      <c r="ANV92" s="10"/>
      <c r="ANW92" s="10"/>
      <c r="ANX92" s="10"/>
      <c r="ANY92" s="10"/>
      <c r="ANZ92" s="10"/>
      <c r="AOA92" s="10"/>
      <c r="AOB92" s="10"/>
      <c r="AOC92" s="10"/>
      <c r="AOD92" s="10"/>
      <c r="AOE92" s="10"/>
      <c r="AOF92" s="10"/>
      <c r="AOG92" s="10"/>
      <c r="AOH92" s="10"/>
      <c r="AOI92" s="10"/>
      <c r="AOJ92" s="10"/>
      <c r="AOK92" s="10"/>
      <c r="AOL92" s="10"/>
      <c r="AOM92" s="10"/>
      <c r="AON92" s="10"/>
      <c r="AOO92" s="10"/>
      <c r="AOP92" s="10"/>
      <c r="AOQ92" s="10"/>
      <c r="AOR92" s="10"/>
      <c r="AOS92" s="10"/>
      <c r="AOT92" s="10"/>
      <c r="AOU92" s="10"/>
      <c r="AOV92" s="10"/>
      <c r="AOW92" s="10"/>
      <c r="AOX92" s="10"/>
      <c r="AOY92" s="10"/>
      <c r="AOZ92" s="10"/>
      <c r="APA92" s="10"/>
      <c r="APB92" s="10"/>
      <c r="APC92" s="10"/>
      <c r="APD92" s="10"/>
      <c r="APE92" s="10"/>
      <c r="APF92" s="10"/>
      <c r="APG92" s="10"/>
      <c r="APH92" s="10"/>
      <c r="API92" s="10"/>
      <c r="APJ92" s="10"/>
      <c r="APK92" s="10"/>
      <c r="APL92" s="10"/>
      <c r="APM92" s="10"/>
      <c r="APN92" s="10"/>
      <c r="APO92" s="10"/>
      <c r="APP92" s="10"/>
      <c r="APQ92" s="10"/>
      <c r="APR92" s="10"/>
      <c r="APS92" s="10"/>
      <c r="APT92" s="10"/>
      <c r="APU92" s="10"/>
      <c r="APV92" s="10"/>
      <c r="APW92" s="10"/>
      <c r="APX92" s="10"/>
      <c r="APY92" s="10"/>
      <c r="APZ92" s="10"/>
      <c r="AQA92" s="10"/>
      <c r="AQB92" s="10"/>
      <c r="AQC92" s="10"/>
      <c r="AQD92" s="10"/>
      <c r="AQE92" s="10"/>
      <c r="AQF92" s="10"/>
      <c r="AQG92" s="10"/>
      <c r="AQH92" s="10"/>
      <c r="AQI92" s="10"/>
      <c r="AQJ92" s="10"/>
      <c r="AQK92" s="10"/>
      <c r="AQL92" s="10"/>
      <c r="AQM92" s="10"/>
      <c r="AQN92" s="10"/>
      <c r="AQO92" s="10"/>
      <c r="AQP92" s="10"/>
      <c r="AQQ92" s="10"/>
      <c r="AQR92" s="10"/>
      <c r="AQS92" s="10"/>
      <c r="AQT92" s="10"/>
      <c r="AQU92" s="10"/>
      <c r="AQV92" s="10"/>
      <c r="AQW92" s="10"/>
      <c r="AQX92" s="10"/>
      <c r="AQY92" s="10"/>
      <c r="AQZ92" s="10"/>
      <c r="ARA92" s="10"/>
      <c r="ARB92" s="10"/>
      <c r="ARC92" s="10"/>
      <c r="ARD92" s="10"/>
      <c r="ARE92" s="10"/>
      <c r="ARF92" s="10"/>
      <c r="ARG92" s="10"/>
      <c r="ARH92" s="10"/>
      <c r="ARI92" s="10"/>
      <c r="ARJ92" s="10"/>
      <c r="ARK92" s="10"/>
      <c r="ARL92" s="10"/>
      <c r="ARM92" s="10"/>
      <c r="ARN92" s="10"/>
      <c r="ARO92" s="10"/>
      <c r="ARP92" s="10"/>
      <c r="ARQ92" s="10"/>
      <c r="ARR92" s="10"/>
      <c r="ARS92" s="10"/>
      <c r="ART92" s="10"/>
      <c r="ARU92" s="10"/>
      <c r="ARV92" s="10"/>
      <c r="ARW92" s="10"/>
      <c r="ARX92" s="10"/>
      <c r="ARY92" s="10"/>
      <c r="ARZ92" s="10"/>
      <c r="ASA92" s="10"/>
      <c r="ASB92" s="10"/>
      <c r="ASC92" s="10"/>
      <c r="ASD92" s="10"/>
      <c r="ASE92" s="10"/>
      <c r="ASF92" s="10"/>
      <c r="ASG92" s="10"/>
      <c r="ASH92" s="10"/>
      <c r="ASI92" s="10"/>
      <c r="ASJ92" s="10"/>
      <c r="ASK92" s="10"/>
      <c r="ASL92" s="10"/>
      <c r="ASM92" s="10"/>
      <c r="ASN92" s="10"/>
      <c r="ASO92" s="10"/>
      <c r="ASP92" s="10"/>
      <c r="ASQ92" s="10"/>
      <c r="ASR92" s="10"/>
      <c r="ASS92" s="10"/>
      <c r="AST92" s="10"/>
      <c r="ASU92" s="10"/>
      <c r="ASV92" s="10"/>
      <c r="ASW92" s="10"/>
      <c r="ASX92" s="10"/>
      <c r="ASY92" s="10"/>
      <c r="ASZ92" s="10"/>
      <c r="ATA92" s="10"/>
      <c r="ATB92" s="10"/>
      <c r="ATC92" s="10"/>
      <c r="ATD92" s="10"/>
      <c r="ATE92" s="10"/>
      <c r="ATF92" s="10"/>
      <c r="ATG92" s="10"/>
      <c r="ATH92" s="10"/>
      <c r="ATI92" s="10"/>
      <c r="ATJ92" s="10"/>
      <c r="ATK92" s="10"/>
      <c r="ATL92" s="10"/>
      <c r="ATM92" s="10"/>
      <c r="ATN92" s="10"/>
      <c r="ATO92" s="10"/>
      <c r="ATP92" s="10"/>
      <c r="ATQ92" s="10"/>
      <c r="ATR92" s="10"/>
      <c r="ATS92" s="10"/>
      <c r="ATT92" s="10"/>
      <c r="ATU92" s="10"/>
      <c r="ATV92" s="10"/>
      <c r="ATW92" s="10"/>
      <c r="ATX92" s="10"/>
      <c r="ATY92" s="10"/>
      <c r="ATZ92" s="10"/>
      <c r="AUA92" s="10"/>
      <c r="AUB92" s="10"/>
      <c r="AUC92" s="10"/>
      <c r="AUD92" s="10"/>
      <c r="AUE92" s="10"/>
      <c r="AUF92" s="10"/>
      <c r="AUG92" s="10"/>
      <c r="AUH92" s="10"/>
      <c r="AUI92" s="10"/>
      <c r="AUJ92" s="10"/>
      <c r="AUK92" s="10"/>
      <c r="AUL92" s="10"/>
      <c r="AUM92" s="10"/>
      <c r="AUN92" s="10"/>
      <c r="AUO92" s="10"/>
      <c r="AUP92" s="10"/>
      <c r="AUQ92" s="10"/>
      <c r="AUR92" s="10"/>
      <c r="AUS92" s="10"/>
      <c r="AUT92" s="10"/>
      <c r="AUU92" s="10"/>
      <c r="AUV92" s="10"/>
      <c r="AUW92" s="10"/>
      <c r="AUX92" s="10"/>
      <c r="AUY92" s="10"/>
      <c r="AUZ92" s="10"/>
      <c r="AVA92" s="10"/>
      <c r="AVB92" s="10"/>
      <c r="AVC92" s="10"/>
      <c r="AVD92" s="10"/>
      <c r="AVE92" s="10"/>
      <c r="AVF92" s="10"/>
      <c r="AVG92" s="10"/>
      <c r="AVH92" s="10"/>
      <c r="AVI92" s="10"/>
      <c r="AVJ92" s="10"/>
      <c r="AVK92" s="10"/>
      <c r="AVL92" s="10"/>
      <c r="AVM92" s="10"/>
      <c r="AVN92" s="10"/>
      <c r="AVO92" s="10"/>
      <c r="AVP92" s="10"/>
      <c r="AVQ92" s="10"/>
      <c r="AVR92" s="10"/>
      <c r="AVS92" s="10"/>
      <c r="AVT92" s="10"/>
      <c r="AVU92" s="10"/>
      <c r="AVV92" s="10"/>
      <c r="AVW92" s="10"/>
      <c r="AVX92" s="10"/>
      <c r="AVY92" s="10"/>
      <c r="AVZ92" s="10"/>
      <c r="AWA92" s="10"/>
      <c r="AWB92" s="10"/>
      <c r="AWC92" s="10"/>
      <c r="AWD92" s="10"/>
      <c r="AWE92" s="10"/>
      <c r="AWF92" s="10"/>
      <c r="AWG92" s="10"/>
      <c r="AWH92" s="10"/>
      <c r="AWI92" s="10"/>
      <c r="AWJ92" s="10"/>
      <c r="AWK92" s="10"/>
      <c r="AWL92" s="10"/>
      <c r="AWM92" s="10"/>
      <c r="AWN92" s="10"/>
      <c r="AWO92" s="10"/>
      <c r="AWP92" s="10"/>
      <c r="AWQ92" s="10"/>
      <c r="AWR92" s="10"/>
      <c r="AWS92" s="10"/>
      <c r="AWT92" s="10"/>
      <c r="AWU92" s="10"/>
      <c r="AWV92" s="10"/>
      <c r="AWW92" s="10"/>
      <c r="AWX92" s="10"/>
      <c r="AWY92" s="10"/>
      <c r="AWZ92" s="10"/>
      <c r="AXA92" s="10"/>
      <c r="AXB92" s="10"/>
      <c r="AXC92" s="10"/>
      <c r="AXD92" s="10"/>
      <c r="AXE92" s="10"/>
      <c r="AXF92" s="10"/>
      <c r="AXG92" s="10"/>
      <c r="AXH92" s="10"/>
      <c r="AXI92" s="10"/>
      <c r="AXJ92" s="10"/>
      <c r="AXK92" s="10"/>
      <c r="AXL92" s="10"/>
      <c r="AXM92" s="10"/>
      <c r="AXN92" s="10"/>
      <c r="AXO92" s="10"/>
      <c r="AXP92" s="10"/>
      <c r="AXQ92" s="10"/>
      <c r="AXR92" s="10"/>
      <c r="AXS92" s="10"/>
      <c r="AXT92" s="10"/>
      <c r="AXU92" s="10"/>
      <c r="AXV92" s="10"/>
      <c r="AXW92" s="10"/>
      <c r="AXX92" s="10"/>
      <c r="AXY92" s="10"/>
      <c r="AXZ92" s="10"/>
      <c r="AYA92" s="10"/>
      <c r="AYB92" s="10"/>
      <c r="AYC92" s="10"/>
      <c r="AYD92" s="10"/>
      <c r="AYE92" s="10"/>
      <c r="AYF92" s="10"/>
      <c r="AYG92" s="10"/>
      <c r="AYH92" s="10"/>
      <c r="AYI92" s="10"/>
      <c r="AYJ92" s="10"/>
      <c r="AYK92" s="10"/>
      <c r="AYL92" s="10"/>
      <c r="AYM92" s="10"/>
      <c r="AYN92" s="10"/>
      <c r="AYO92" s="10"/>
      <c r="AYP92" s="10"/>
      <c r="AYQ92" s="10"/>
      <c r="AYR92" s="10"/>
      <c r="AYS92" s="10"/>
      <c r="AYT92" s="10"/>
      <c r="AYU92" s="10"/>
      <c r="AYV92" s="10"/>
      <c r="AYW92" s="10"/>
      <c r="AYX92" s="10"/>
      <c r="AYY92" s="10"/>
      <c r="AYZ92" s="10"/>
      <c r="AZA92" s="10"/>
      <c r="AZB92" s="10"/>
      <c r="AZC92" s="10"/>
      <c r="AZD92" s="10"/>
      <c r="AZE92" s="10"/>
      <c r="AZF92" s="10"/>
      <c r="AZG92" s="10"/>
      <c r="AZH92" s="10"/>
      <c r="AZI92" s="10"/>
      <c r="AZJ92" s="10"/>
      <c r="AZK92" s="10"/>
      <c r="AZL92" s="10"/>
      <c r="AZM92" s="10"/>
      <c r="AZN92" s="10"/>
      <c r="AZO92" s="10"/>
      <c r="AZP92" s="10"/>
      <c r="AZQ92" s="10"/>
      <c r="AZR92" s="10"/>
      <c r="AZS92" s="10"/>
      <c r="AZT92" s="10"/>
      <c r="AZU92" s="10"/>
      <c r="AZV92" s="10"/>
      <c r="AZW92" s="10"/>
      <c r="AZX92" s="10"/>
      <c r="AZY92" s="10"/>
      <c r="AZZ92" s="10"/>
      <c r="BAA92" s="10"/>
      <c r="BAB92" s="10"/>
      <c r="BAC92" s="10"/>
      <c r="BAD92" s="10"/>
      <c r="BAE92" s="10"/>
      <c r="BAF92" s="10"/>
      <c r="BAG92" s="10"/>
      <c r="BAH92" s="10"/>
      <c r="BAI92" s="10"/>
      <c r="BAJ92" s="10"/>
      <c r="BAK92" s="10"/>
      <c r="BAL92" s="10"/>
      <c r="BAM92" s="10"/>
      <c r="BAN92" s="10"/>
      <c r="BAO92" s="10"/>
      <c r="BAP92" s="10"/>
      <c r="BAQ92" s="10"/>
      <c r="BAR92" s="10"/>
      <c r="BAS92" s="10"/>
      <c r="BAT92" s="10"/>
      <c r="BAU92" s="10"/>
      <c r="BAV92" s="10"/>
      <c r="BAW92" s="10"/>
      <c r="BAX92" s="10"/>
      <c r="BAY92" s="10"/>
      <c r="BAZ92" s="10"/>
      <c r="BBA92" s="10"/>
      <c r="BBB92" s="10"/>
      <c r="BBC92" s="10"/>
      <c r="BBD92" s="10"/>
      <c r="BBE92" s="10"/>
      <c r="BBF92" s="10"/>
      <c r="BBG92" s="10"/>
      <c r="BBH92" s="10"/>
      <c r="BBI92" s="10"/>
      <c r="BBJ92" s="10"/>
      <c r="BBK92" s="10"/>
      <c r="BBL92" s="10"/>
      <c r="BBM92" s="10"/>
      <c r="BBN92" s="10"/>
      <c r="BBO92" s="10"/>
      <c r="BBP92" s="10"/>
      <c r="BBQ92" s="10"/>
      <c r="BBR92" s="10"/>
      <c r="BBS92" s="10"/>
      <c r="BBT92" s="10"/>
      <c r="BBU92" s="10"/>
      <c r="BBV92" s="10"/>
      <c r="BBW92" s="10"/>
      <c r="BBX92" s="10"/>
      <c r="BBY92" s="10"/>
      <c r="BBZ92" s="10"/>
      <c r="BCA92" s="10"/>
      <c r="BCB92" s="10"/>
      <c r="BCC92" s="10"/>
      <c r="BCD92" s="10"/>
      <c r="BCE92" s="10"/>
      <c r="BCF92" s="10"/>
      <c r="BCG92" s="10"/>
      <c r="BCH92" s="10"/>
      <c r="BCI92" s="10"/>
      <c r="BCJ92" s="10"/>
      <c r="BCK92" s="10"/>
      <c r="BCL92" s="10"/>
      <c r="BCM92" s="10"/>
      <c r="BCN92" s="10"/>
      <c r="BCO92" s="10"/>
      <c r="BCP92" s="10"/>
      <c r="BCQ92" s="10"/>
      <c r="BCR92" s="10"/>
      <c r="BCS92" s="10"/>
      <c r="BCT92" s="10"/>
      <c r="BCU92" s="10"/>
      <c r="BCV92" s="10"/>
      <c r="BCW92" s="10"/>
      <c r="BCX92" s="10"/>
      <c r="BCY92" s="10"/>
      <c r="BCZ92" s="10"/>
      <c r="BDA92" s="10"/>
      <c r="BDB92" s="10"/>
      <c r="BDC92" s="10"/>
      <c r="BDD92" s="10"/>
      <c r="BDE92" s="10"/>
      <c r="BDF92" s="10"/>
      <c r="BDG92" s="10"/>
      <c r="BDH92" s="10"/>
      <c r="BDI92" s="10"/>
      <c r="BDJ92" s="10"/>
      <c r="BDK92" s="10"/>
      <c r="BDL92" s="10"/>
      <c r="BDM92" s="10"/>
      <c r="BDN92" s="10"/>
      <c r="BDO92" s="10"/>
      <c r="BDP92" s="10"/>
      <c r="BDQ92" s="10"/>
      <c r="BDR92" s="10"/>
      <c r="BDS92" s="10"/>
      <c r="BDT92" s="10"/>
      <c r="BDU92" s="10"/>
      <c r="BDV92" s="10"/>
      <c r="BDW92" s="10"/>
      <c r="BDX92" s="10"/>
      <c r="BDY92" s="10"/>
      <c r="BDZ92" s="10"/>
      <c r="BEA92" s="10"/>
      <c r="BEB92" s="10"/>
      <c r="BEC92" s="10"/>
      <c r="BED92" s="10"/>
      <c r="BEE92" s="10"/>
      <c r="BEF92" s="10"/>
      <c r="BEG92" s="10"/>
      <c r="BEH92" s="10"/>
      <c r="BEI92" s="10"/>
      <c r="BEJ92" s="10"/>
      <c r="BEK92" s="10"/>
      <c r="BEL92" s="10"/>
      <c r="BEM92" s="10"/>
      <c r="BEN92" s="10"/>
      <c r="BEO92" s="10"/>
      <c r="BEP92" s="10"/>
      <c r="BEQ92" s="10"/>
      <c r="BER92" s="10"/>
      <c r="BES92" s="10"/>
      <c r="BET92" s="10"/>
      <c r="BEU92" s="10"/>
      <c r="BEV92" s="10"/>
      <c r="BEW92" s="10"/>
      <c r="BEX92" s="10"/>
      <c r="BEY92" s="10"/>
      <c r="BEZ92" s="10"/>
      <c r="BFA92" s="10"/>
      <c r="BFB92" s="10"/>
      <c r="BFC92" s="10"/>
      <c r="BFD92" s="10"/>
      <c r="BFE92" s="10"/>
      <c r="BFF92" s="10"/>
      <c r="BFG92" s="10"/>
      <c r="BFH92" s="10"/>
      <c r="BFI92" s="10"/>
      <c r="BFJ92" s="10"/>
      <c r="BFK92" s="10"/>
      <c r="BFL92" s="10"/>
      <c r="BFM92" s="10"/>
      <c r="BFN92" s="10"/>
      <c r="BFO92" s="10"/>
      <c r="BFP92" s="10"/>
      <c r="BFQ92" s="10"/>
      <c r="BFR92" s="10"/>
      <c r="BFS92" s="10"/>
      <c r="BFT92" s="10"/>
      <c r="BFU92" s="10"/>
      <c r="BFV92" s="10"/>
      <c r="BFW92" s="10"/>
      <c r="BFX92" s="10"/>
      <c r="BFY92" s="10"/>
      <c r="BFZ92" s="10"/>
      <c r="BGA92" s="10"/>
      <c r="BGB92" s="10"/>
      <c r="BGC92" s="10"/>
      <c r="BGD92" s="10"/>
      <c r="BGE92" s="10"/>
      <c r="BGF92" s="10"/>
      <c r="BGG92" s="10"/>
      <c r="BGH92" s="10"/>
      <c r="BGI92" s="10"/>
      <c r="BGJ92" s="10"/>
      <c r="BGK92" s="10"/>
      <c r="BGL92" s="10"/>
      <c r="BGM92" s="10"/>
      <c r="BGN92" s="10"/>
      <c r="BGO92" s="10"/>
      <c r="BGP92" s="10"/>
      <c r="BGQ92" s="10"/>
      <c r="BGR92" s="10"/>
      <c r="BGS92" s="10"/>
      <c r="BGT92" s="10"/>
      <c r="BGU92" s="10"/>
      <c r="BGV92" s="10"/>
      <c r="BGW92" s="10"/>
      <c r="BGX92" s="10"/>
      <c r="BGY92" s="10"/>
      <c r="BGZ92" s="10"/>
      <c r="BHA92" s="10"/>
      <c r="BHB92" s="10"/>
      <c r="BHC92" s="10"/>
      <c r="BHD92" s="10"/>
      <c r="BHE92" s="10"/>
      <c r="BHF92" s="10"/>
      <c r="BHG92" s="10"/>
      <c r="BHH92" s="10"/>
      <c r="BHI92" s="10"/>
      <c r="BHJ92" s="10"/>
      <c r="BHK92" s="10"/>
      <c r="BHL92" s="10"/>
      <c r="BHM92" s="10"/>
      <c r="BHN92" s="10"/>
      <c r="BHO92" s="10"/>
      <c r="BHP92" s="10"/>
      <c r="BHQ92" s="10"/>
      <c r="BHR92" s="10"/>
      <c r="BHS92" s="10"/>
      <c r="BHT92" s="10"/>
      <c r="BHU92" s="10"/>
      <c r="BHV92" s="10"/>
      <c r="BHW92" s="10"/>
      <c r="BHX92" s="10"/>
      <c r="BHY92" s="10"/>
      <c r="BHZ92" s="10"/>
      <c r="BIA92" s="10"/>
      <c r="BIB92" s="10"/>
      <c r="BIC92" s="10"/>
      <c r="BID92" s="10"/>
      <c r="BIE92" s="10"/>
      <c r="BIF92" s="10"/>
      <c r="BIG92" s="10"/>
      <c r="BIH92" s="10"/>
      <c r="BII92" s="10"/>
      <c r="BIJ92" s="10"/>
      <c r="BIK92" s="10"/>
      <c r="BIL92" s="10"/>
      <c r="BIM92" s="10"/>
      <c r="BIN92" s="10"/>
      <c r="BIO92" s="10"/>
      <c r="BIP92" s="10"/>
      <c r="BIQ92" s="10"/>
      <c r="BIR92" s="10"/>
      <c r="BIS92" s="10"/>
      <c r="BIT92" s="10"/>
      <c r="BIU92" s="10"/>
      <c r="BIV92" s="10"/>
      <c r="BIW92" s="10"/>
      <c r="BIX92" s="10"/>
      <c r="BIY92" s="10"/>
      <c r="BIZ92" s="10"/>
      <c r="BJA92" s="10"/>
      <c r="BJB92" s="10"/>
      <c r="BJC92" s="10"/>
      <c r="BJD92" s="10"/>
      <c r="BJE92" s="10"/>
      <c r="BJF92" s="10"/>
      <c r="BJG92" s="10"/>
      <c r="BJH92" s="10"/>
      <c r="BJI92" s="10"/>
      <c r="BJJ92" s="10"/>
      <c r="BJK92" s="10"/>
      <c r="BJL92" s="10"/>
      <c r="BJM92" s="10"/>
      <c r="BJN92" s="10"/>
      <c r="BJO92" s="10"/>
      <c r="BJP92" s="10"/>
      <c r="BJQ92" s="10"/>
      <c r="BJR92" s="10"/>
      <c r="BJS92" s="10"/>
      <c r="BJT92" s="10"/>
      <c r="BJU92" s="10"/>
      <c r="BJV92" s="10"/>
      <c r="BJW92" s="10"/>
      <c r="BJX92" s="10"/>
      <c r="BJY92" s="10"/>
      <c r="BJZ92" s="10"/>
      <c r="BKA92" s="10"/>
      <c r="BKB92" s="10"/>
      <c r="BKC92" s="10"/>
      <c r="BKD92" s="10"/>
      <c r="BKE92" s="10"/>
      <c r="BKF92" s="10"/>
      <c r="BKG92" s="10"/>
      <c r="BKH92" s="10"/>
      <c r="BKI92" s="10"/>
      <c r="BKJ92" s="10"/>
      <c r="BKK92" s="10"/>
      <c r="BKL92" s="10"/>
      <c r="BKM92" s="10"/>
      <c r="BKN92" s="10"/>
      <c r="BKO92" s="10"/>
      <c r="BKP92" s="10"/>
      <c r="BKQ92" s="10"/>
      <c r="BKR92" s="10"/>
      <c r="BKS92" s="10"/>
      <c r="BKT92" s="10"/>
      <c r="BKU92" s="10"/>
      <c r="BKV92" s="10"/>
      <c r="BKW92" s="10"/>
      <c r="BKX92" s="10"/>
      <c r="BKY92" s="10"/>
      <c r="BKZ92" s="10"/>
      <c r="BLA92" s="10"/>
      <c r="BLB92" s="10"/>
      <c r="BLC92" s="10"/>
      <c r="BLD92" s="10"/>
      <c r="BLE92" s="10"/>
      <c r="BLF92" s="10"/>
      <c r="BLG92" s="10"/>
      <c r="BLH92" s="10"/>
      <c r="BLI92" s="10"/>
      <c r="BLJ92" s="10"/>
      <c r="BLK92" s="10"/>
      <c r="BLL92" s="10"/>
      <c r="BLM92" s="10"/>
      <c r="BLN92" s="10"/>
      <c r="BLO92" s="10"/>
      <c r="BLP92" s="10"/>
      <c r="BLQ92" s="10"/>
      <c r="BLR92" s="10"/>
      <c r="BLS92" s="10"/>
      <c r="BLT92" s="10"/>
      <c r="BLU92" s="10"/>
      <c r="BLV92" s="10"/>
      <c r="BLW92" s="10"/>
      <c r="BLX92" s="10"/>
      <c r="BLY92" s="10"/>
      <c r="BLZ92" s="10"/>
      <c r="BMA92" s="10"/>
      <c r="BMB92" s="10"/>
      <c r="BMC92" s="10"/>
      <c r="BMD92" s="10"/>
      <c r="BME92" s="10"/>
      <c r="BMF92" s="10"/>
      <c r="BMG92" s="10"/>
      <c r="BMH92" s="10"/>
      <c r="BMI92" s="10"/>
      <c r="BMJ92" s="10"/>
      <c r="BMK92" s="10"/>
      <c r="BML92" s="10"/>
      <c r="BMM92" s="10"/>
      <c r="BMN92" s="10"/>
      <c r="BMO92" s="10"/>
      <c r="BMP92" s="10"/>
      <c r="BMQ92" s="10"/>
      <c r="BMR92" s="10"/>
      <c r="BMS92" s="10"/>
      <c r="BMT92" s="10"/>
      <c r="BMU92" s="10"/>
      <c r="BMV92" s="10"/>
      <c r="BMW92" s="10"/>
      <c r="BMX92" s="10"/>
      <c r="BMY92" s="10"/>
      <c r="BMZ92" s="10"/>
      <c r="BNA92" s="10"/>
      <c r="BNB92" s="10"/>
      <c r="BNC92" s="10"/>
      <c r="BND92" s="10"/>
      <c r="BNE92" s="10"/>
      <c r="BNF92" s="10"/>
      <c r="BNG92" s="10"/>
      <c r="BNH92" s="10"/>
      <c r="BNI92" s="10"/>
      <c r="BNJ92" s="10"/>
      <c r="BNK92" s="10"/>
      <c r="BNL92" s="10"/>
      <c r="BNM92" s="10"/>
      <c r="BNN92" s="10"/>
      <c r="BNO92" s="10"/>
      <c r="BNP92" s="10"/>
      <c r="BNQ92" s="10"/>
      <c r="BNR92" s="10"/>
      <c r="BNS92" s="10"/>
      <c r="BNT92" s="10"/>
      <c r="BNU92" s="10"/>
      <c r="BNV92" s="10"/>
      <c r="BNW92" s="10"/>
      <c r="BNX92" s="10"/>
      <c r="BNY92" s="10"/>
      <c r="BNZ92" s="10"/>
      <c r="BOA92" s="10"/>
      <c r="BOB92" s="10"/>
      <c r="BOC92" s="10"/>
      <c r="BOD92" s="10"/>
      <c r="BOE92" s="10"/>
      <c r="BOF92" s="10"/>
      <c r="BOG92" s="10"/>
      <c r="BOH92" s="10"/>
      <c r="BOI92" s="10"/>
      <c r="BOJ92" s="10"/>
      <c r="BOK92" s="10"/>
      <c r="BOL92" s="10"/>
      <c r="BOM92" s="10"/>
      <c r="BON92" s="10"/>
      <c r="BOO92" s="10"/>
      <c r="BOP92" s="10"/>
      <c r="BOQ92" s="10"/>
      <c r="BOR92" s="10"/>
      <c r="BOS92" s="10"/>
      <c r="BOT92" s="10"/>
      <c r="BOU92" s="10"/>
      <c r="BOV92" s="10"/>
      <c r="BOW92" s="10"/>
      <c r="BOX92" s="10"/>
      <c r="BOY92" s="10"/>
      <c r="BOZ92" s="10"/>
      <c r="BPA92" s="10"/>
      <c r="BPB92" s="10"/>
      <c r="BPC92" s="10"/>
      <c r="BPD92" s="10"/>
      <c r="BPE92" s="10"/>
      <c r="BPF92" s="10"/>
      <c r="BPG92" s="10"/>
      <c r="BPH92" s="10"/>
      <c r="BPI92" s="10"/>
      <c r="BPJ92" s="10"/>
      <c r="BPK92" s="10"/>
      <c r="BPL92" s="10"/>
      <c r="BPM92" s="10"/>
      <c r="BPN92" s="10"/>
      <c r="BPO92" s="10"/>
      <c r="BPP92" s="10"/>
      <c r="BPQ92" s="10"/>
      <c r="BPR92" s="10"/>
      <c r="BPS92" s="10"/>
      <c r="BPT92" s="10"/>
      <c r="BPU92" s="10"/>
      <c r="BPV92" s="10"/>
      <c r="BPW92" s="10"/>
      <c r="BPX92" s="10"/>
      <c r="BPY92" s="10"/>
      <c r="BPZ92" s="10"/>
      <c r="BQA92" s="10"/>
      <c r="BQB92" s="10"/>
      <c r="BQC92" s="10"/>
      <c r="BQD92" s="10"/>
      <c r="BQE92" s="10"/>
      <c r="BQF92" s="10"/>
      <c r="BQG92" s="10"/>
      <c r="BQH92" s="10"/>
      <c r="BQI92" s="10"/>
      <c r="BQJ92" s="10"/>
      <c r="BQK92" s="10"/>
      <c r="BQL92" s="10"/>
      <c r="BQM92" s="10"/>
      <c r="BQN92" s="10"/>
      <c r="BQO92" s="10"/>
      <c r="BQP92" s="10"/>
      <c r="BQQ92" s="10"/>
      <c r="BQR92" s="10"/>
      <c r="BQS92" s="10"/>
      <c r="BQT92" s="10"/>
      <c r="BQU92" s="10"/>
      <c r="BQV92" s="10"/>
      <c r="BQW92" s="10"/>
      <c r="BQX92" s="10"/>
      <c r="BQY92" s="10"/>
      <c r="BQZ92" s="10"/>
      <c r="BRA92" s="10"/>
      <c r="BRB92" s="10"/>
      <c r="BRC92" s="10"/>
      <c r="BRD92" s="10"/>
      <c r="BRE92" s="10"/>
      <c r="BRF92" s="10"/>
      <c r="BRG92" s="10"/>
      <c r="BRH92" s="10"/>
      <c r="BRI92" s="10"/>
      <c r="BRJ92" s="10"/>
      <c r="BRK92" s="10"/>
      <c r="BRL92" s="10"/>
      <c r="BRM92" s="10"/>
      <c r="BRN92" s="10"/>
      <c r="BRO92" s="10"/>
      <c r="BRP92" s="10"/>
      <c r="BRQ92" s="10"/>
      <c r="BRR92" s="10"/>
      <c r="BRS92" s="10"/>
      <c r="BRT92" s="10"/>
      <c r="BRU92" s="10"/>
      <c r="BRV92" s="10"/>
      <c r="BRW92" s="10"/>
      <c r="BRX92" s="10"/>
      <c r="BRY92" s="10"/>
      <c r="BRZ92" s="10"/>
      <c r="BSA92" s="10"/>
      <c r="BSB92" s="10"/>
      <c r="BSC92" s="10"/>
      <c r="BSD92" s="10"/>
      <c r="BSE92" s="10"/>
      <c r="BSF92" s="10"/>
      <c r="BSG92" s="10"/>
      <c r="BSH92" s="10"/>
      <c r="BSI92" s="10"/>
      <c r="BSJ92" s="10"/>
      <c r="BSK92" s="10"/>
      <c r="BSL92" s="10"/>
      <c r="BSM92" s="10"/>
      <c r="BSN92" s="10"/>
      <c r="BSO92" s="10"/>
      <c r="BSP92" s="10"/>
      <c r="BSQ92" s="10"/>
      <c r="BSR92" s="10"/>
      <c r="BSS92" s="10"/>
      <c r="BST92" s="10"/>
      <c r="BSU92" s="10"/>
      <c r="BSV92" s="10"/>
      <c r="BSW92" s="10"/>
      <c r="BSX92" s="10"/>
      <c r="BSY92" s="10"/>
      <c r="BSZ92" s="10"/>
      <c r="BTA92" s="10"/>
      <c r="BTB92" s="10"/>
      <c r="BTC92" s="10"/>
      <c r="BTD92" s="10"/>
      <c r="BTE92" s="10"/>
      <c r="BTF92" s="10"/>
      <c r="BTG92" s="10"/>
      <c r="BTH92" s="10"/>
      <c r="BTI92" s="10"/>
      <c r="BTJ92" s="10"/>
      <c r="BTK92" s="10"/>
      <c r="BTL92" s="10"/>
      <c r="BTM92" s="10"/>
      <c r="BTN92" s="10"/>
      <c r="BTO92" s="10"/>
      <c r="BTP92" s="10"/>
      <c r="BTQ92" s="10"/>
      <c r="BTR92" s="10"/>
      <c r="BTS92" s="10"/>
      <c r="BTT92" s="10"/>
      <c r="BTU92" s="10"/>
      <c r="BTV92" s="10"/>
      <c r="BTW92" s="10"/>
      <c r="BTX92" s="10"/>
      <c r="BTY92" s="10"/>
      <c r="BTZ92" s="10"/>
      <c r="BUA92" s="10"/>
      <c r="BUB92" s="10"/>
      <c r="BUC92" s="10"/>
      <c r="BUD92" s="10"/>
      <c r="BUE92" s="10"/>
      <c r="BUF92" s="10"/>
      <c r="BUG92" s="10"/>
      <c r="BUH92" s="10"/>
      <c r="BUI92" s="10"/>
      <c r="BUJ92" s="10"/>
      <c r="BUK92" s="10"/>
      <c r="BUL92" s="10"/>
      <c r="BUM92" s="10"/>
      <c r="BUN92" s="10"/>
      <c r="BUO92" s="10"/>
      <c r="BUP92" s="10"/>
      <c r="BUQ92" s="10"/>
      <c r="BUR92" s="10"/>
      <c r="BUS92" s="10"/>
      <c r="BUT92" s="10"/>
      <c r="BUU92" s="10"/>
      <c r="BUV92" s="10"/>
      <c r="BUW92" s="10"/>
      <c r="BUX92" s="10"/>
      <c r="BUY92" s="10"/>
      <c r="BUZ92" s="10"/>
      <c r="BVA92" s="10"/>
      <c r="BVB92" s="10"/>
      <c r="BVC92" s="10"/>
      <c r="BVD92" s="10"/>
      <c r="BVE92" s="10"/>
      <c r="BVF92" s="10"/>
      <c r="BVG92" s="10"/>
      <c r="BVH92" s="10"/>
      <c r="BVI92" s="10"/>
      <c r="BVJ92" s="10"/>
      <c r="BVK92" s="10"/>
      <c r="BVL92" s="10"/>
      <c r="BVM92" s="10"/>
      <c r="BVN92" s="10"/>
      <c r="BVO92" s="10"/>
      <c r="BVP92" s="10"/>
      <c r="BVQ92" s="10"/>
      <c r="BVR92" s="10"/>
      <c r="BVS92" s="10"/>
      <c r="BVT92" s="10"/>
      <c r="BVU92" s="10"/>
      <c r="BVV92" s="10"/>
      <c r="BVW92" s="10"/>
      <c r="BVX92" s="10"/>
      <c r="BVY92" s="10"/>
      <c r="BVZ92" s="10"/>
      <c r="BWA92" s="10"/>
      <c r="BWB92" s="10"/>
      <c r="BWC92" s="10"/>
      <c r="BWD92" s="10"/>
      <c r="BWE92" s="10"/>
      <c r="BWF92" s="10"/>
      <c r="BWG92" s="10"/>
      <c r="BWH92" s="10"/>
      <c r="BWI92" s="10"/>
      <c r="BWJ92" s="10"/>
      <c r="BWK92" s="10"/>
      <c r="BWL92" s="10"/>
      <c r="BWM92" s="10"/>
      <c r="BWN92" s="10"/>
      <c r="BWO92" s="10"/>
      <c r="BWP92" s="10"/>
      <c r="BWQ92" s="10"/>
      <c r="BWR92" s="10"/>
      <c r="BWS92" s="10"/>
      <c r="BWT92" s="10"/>
      <c r="BWU92" s="10"/>
      <c r="BWV92" s="10"/>
      <c r="BWW92" s="10"/>
      <c r="BWX92" s="10"/>
      <c r="BWY92" s="10"/>
      <c r="BWZ92" s="10"/>
      <c r="BXA92" s="10"/>
      <c r="BXB92" s="10"/>
      <c r="BXC92" s="10"/>
      <c r="BXD92" s="10"/>
      <c r="BXE92" s="10"/>
      <c r="BXF92" s="10"/>
      <c r="BXG92" s="10"/>
      <c r="BXH92" s="10"/>
      <c r="BXI92" s="10"/>
      <c r="BXJ92" s="10"/>
      <c r="BXK92" s="10"/>
      <c r="BXL92" s="10"/>
      <c r="BXM92" s="10"/>
      <c r="BXN92" s="10"/>
      <c r="BXO92" s="10"/>
      <c r="BXP92" s="10"/>
      <c r="BXQ92" s="10"/>
      <c r="BXR92" s="10"/>
      <c r="BXS92" s="10"/>
      <c r="BXT92" s="10"/>
      <c r="BXU92" s="10"/>
      <c r="BXV92" s="10"/>
      <c r="BXW92" s="10"/>
      <c r="BXX92" s="10"/>
      <c r="BXY92" s="10"/>
      <c r="BXZ92" s="10"/>
      <c r="BYA92" s="10"/>
      <c r="BYB92" s="10"/>
      <c r="BYC92" s="10"/>
      <c r="BYD92" s="10"/>
      <c r="BYE92" s="10"/>
      <c r="BYF92" s="10"/>
      <c r="BYG92" s="10"/>
      <c r="BYH92" s="10"/>
      <c r="BYI92" s="10"/>
      <c r="BYJ92" s="10"/>
      <c r="BYK92" s="10"/>
      <c r="BYL92" s="10"/>
      <c r="BYM92" s="10"/>
      <c r="BYN92" s="10"/>
      <c r="BYO92" s="10"/>
      <c r="BYP92" s="10"/>
      <c r="BYQ92" s="10"/>
      <c r="BYR92" s="10"/>
      <c r="BYS92" s="10"/>
      <c r="BYT92" s="10"/>
      <c r="BYU92" s="10"/>
      <c r="BYV92" s="10"/>
      <c r="BYW92" s="10"/>
      <c r="BYX92" s="10"/>
      <c r="BYY92" s="10"/>
      <c r="BYZ92" s="10"/>
      <c r="BZA92" s="10"/>
      <c r="BZB92" s="10"/>
      <c r="BZC92" s="10"/>
      <c r="BZD92" s="10"/>
      <c r="BZE92" s="10"/>
      <c r="BZF92" s="10"/>
      <c r="BZG92" s="10"/>
      <c r="BZH92" s="10"/>
      <c r="BZI92" s="10"/>
      <c r="BZJ92" s="10"/>
      <c r="BZK92" s="10"/>
      <c r="BZL92" s="10"/>
      <c r="BZM92" s="10"/>
      <c r="BZN92" s="10"/>
      <c r="BZO92" s="10"/>
      <c r="BZP92" s="10"/>
      <c r="BZQ92" s="10"/>
      <c r="BZR92" s="10"/>
      <c r="BZS92" s="10"/>
      <c r="BZT92" s="10"/>
      <c r="BZU92" s="10"/>
      <c r="BZV92" s="10"/>
      <c r="BZW92" s="10"/>
      <c r="BZX92" s="10"/>
      <c r="BZY92" s="10"/>
      <c r="BZZ92" s="10"/>
      <c r="CAA92" s="10"/>
      <c r="CAB92" s="10"/>
      <c r="CAC92" s="10"/>
      <c r="CAD92" s="10"/>
      <c r="CAE92" s="10"/>
      <c r="CAF92" s="10"/>
      <c r="CAG92" s="10"/>
      <c r="CAH92" s="10"/>
      <c r="CAI92" s="10"/>
      <c r="CAJ92" s="10"/>
      <c r="CAK92" s="10"/>
      <c r="CAL92" s="10"/>
      <c r="CAM92" s="10"/>
      <c r="CAN92" s="10"/>
      <c r="CAO92" s="10"/>
      <c r="CAP92" s="10"/>
      <c r="CAQ92" s="10"/>
      <c r="CAR92" s="10"/>
      <c r="CAS92" s="10"/>
      <c r="CAT92" s="10"/>
      <c r="CAU92" s="10"/>
      <c r="CAV92" s="10"/>
      <c r="CAW92" s="10"/>
      <c r="CAX92" s="10"/>
      <c r="CAY92" s="10"/>
      <c r="CAZ92" s="10"/>
      <c r="CBA92" s="10"/>
      <c r="CBB92" s="10"/>
      <c r="CBC92" s="10"/>
      <c r="CBD92" s="10"/>
      <c r="CBE92" s="10"/>
      <c r="CBF92" s="10"/>
      <c r="CBG92" s="10"/>
      <c r="CBH92" s="10"/>
      <c r="CBI92" s="10"/>
      <c r="CBJ92" s="10"/>
      <c r="CBK92" s="10"/>
      <c r="CBL92" s="10"/>
      <c r="CBM92" s="10"/>
      <c r="CBN92" s="10"/>
      <c r="CBO92" s="10"/>
      <c r="CBP92" s="10"/>
      <c r="CBQ92" s="10"/>
      <c r="CBR92" s="10"/>
      <c r="CBS92" s="10"/>
      <c r="CBT92" s="10"/>
      <c r="CBU92" s="10"/>
      <c r="CBV92" s="10"/>
      <c r="CBW92" s="10"/>
      <c r="CBX92" s="10"/>
      <c r="CBY92" s="10"/>
      <c r="CBZ92" s="10"/>
      <c r="CCA92" s="10"/>
      <c r="CCB92" s="10"/>
      <c r="CCC92" s="10"/>
      <c r="CCD92" s="10"/>
      <c r="CCE92" s="10"/>
      <c r="CCF92" s="10"/>
      <c r="CCG92" s="10"/>
      <c r="CCH92" s="10"/>
      <c r="CCI92" s="10"/>
      <c r="CCJ92" s="10"/>
      <c r="CCK92" s="10"/>
      <c r="CCL92" s="10"/>
      <c r="CCM92" s="10"/>
      <c r="CCN92" s="10"/>
      <c r="CCO92" s="10"/>
      <c r="CCP92" s="10"/>
      <c r="CCQ92" s="10"/>
      <c r="CCR92" s="10"/>
      <c r="CCS92" s="10"/>
      <c r="CCT92" s="10"/>
      <c r="CCU92" s="10"/>
      <c r="CCV92" s="10"/>
      <c r="CCW92" s="10"/>
      <c r="CCX92" s="10"/>
      <c r="CCY92" s="10"/>
      <c r="CCZ92" s="10"/>
      <c r="CDA92" s="10"/>
      <c r="CDB92" s="10"/>
      <c r="CDC92" s="10"/>
      <c r="CDD92" s="10"/>
      <c r="CDE92" s="10"/>
      <c r="CDF92" s="10"/>
      <c r="CDG92" s="10"/>
      <c r="CDH92" s="10"/>
      <c r="CDI92" s="10"/>
      <c r="CDJ92" s="10"/>
      <c r="CDK92" s="10"/>
      <c r="CDL92" s="10"/>
      <c r="CDM92" s="10"/>
      <c r="CDN92" s="10"/>
      <c r="CDO92" s="10"/>
      <c r="CDP92" s="10"/>
      <c r="CDQ92" s="10"/>
      <c r="CDR92" s="10"/>
      <c r="CDS92" s="10"/>
      <c r="CDT92" s="10"/>
      <c r="CDU92" s="10"/>
      <c r="CDV92" s="10"/>
      <c r="CDW92" s="10"/>
      <c r="CDX92" s="10"/>
      <c r="CDY92" s="10"/>
      <c r="CDZ92" s="10"/>
      <c r="CEA92" s="10"/>
      <c r="CEB92" s="10"/>
      <c r="CEC92" s="10"/>
      <c r="CED92" s="10"/>
      <c r="CEE92" s="10"/>
      <c r="CEF92" s="10"/>
      <c r="CEG92" s="10"/>
      <c r="CEH92" s="10"/>
      <c r="CEI92" s="10"/>
      <c r="CEJ92" s="10"/>
      <c r="CEK92" s="10"/>
      <c r="CEL92" s="10"/>
      <c r="CEM92" s="10"/>
      <c r="CEN92" s="10"/>
      <c r="CEO92" s="10"/>
      <c r="CEP92" s="10"/>
      <c r="CEQ92" s="10"/>
      <c r="CER92" s="10"/>
      <c r="CES92" s="10"/>
      <c r="CET92" s="10"/>
      <c r="CEU92" s="10"/>
      <c r="CEV92" s="10"/>
      <c r="CEW92" s="10"/>
      <c r="CEX92" s="10"/>
      <c r="CEY92" s="10"/>
      <c r="CEZ92" s="10"/>
      <c r="CFA92" s="10"/>
      <c r="CFB92" s="10"/>
      <c r="CFC92" s="10"/>
      <c r="CFD92" s="10"/>
      <c r="CFE92" s="10"/>
      <c r="CFF92" s="10"/>
      <c r="CFG92" s="10"/>
      <c r="CFH92" s="10"/>
      <c r="CFI92" s="10"/>
      <c r="CFJ92" s="10"/>
      <c r="CFK92" s="10"/>
      <c r="CFL92" s="10"/>
      <c r="CFM92" s="10"/>
      <c r="CFN92" s="10"/>
      <c r="CFO92" s="10"/>
      <c r="CFP92" s="10"/>
      <c r="CFQ92" s="10"/>
      <c r="CFR92" s="10"/>
      <c r="CFS92" s="10"/>
      <c r="CFT92" s="10"/>
      <c r="CFU92" s="10"/>
      <c r="CFV92" s="10"/>
      <c r="CFW92" s="10"/>
      <c r="CFX92" s="10"/>
      <c r="CFY92" s="10"/>
      <c r="CFZ92" s="10"/>
      <c r="CGA92" s="10"/>
      <c r="CGB92" s="10"/>
      <c r="CGC92" s="10"/>
      <c r="CGD92" s="10"/>
      <c r="CGE92" s="10"/>
      <c r="CGF92" s="10"/>
      <c r="CGG92" s="10"/>
      <c r="CGH92" s="10"/>
      <c r="CGI92" s="10"/>
      <c r="CGJ92" s="10"/>
      <c r="CGK92" s="10"/>
      <c r="CGL92" s="10"/>
      <c r="CGM92" s="10"/>
      <c r="CGN92" s="10"/>
      <c r="CGO92" s="10"/>
      <c r="CGP92" s="10"/>
      <c r="CGQ92" s="10"/>
      <c r="CGR92" s="10"/>
      <c r="CGS92" s="10"/>
      <c r="CGT92" s="10"/>
      <c r="CGU92" s="10"/>
      <c r="CGV92" s="10"/>
      <c r="CGW92" s="10"/>
      <c r="CGX92" s="10"/>
      <c r="CGY92" s="10"/>
      <c r="CGZ92" s="10"/>
      <c r="CHA92" s="10"/>
      <c r="CHB92" s="10"/>
      <c r="CHC92" s="10"/>
      <c r="CHD92" s="10"/>
      <c r="CHE92" s="10"/>
      <c r="CHF92" s="10"/>
      <c r="CHG92" s="10"/>
      <c r="CHH92" s="10"/>
      <c r="CHI92" s="10"/>
      <c r="CHJ92" s="10"/>
      <c r="CHK92" s="10"/>
      <c r="CHL92" s="10"/>
      <c r="CHM92" s="10"/>
      <c r="CHN92" s="10"/>
      <c r="CHO92" s="10"/>
      <c r="CHP92" s="10"/>
      <c r="CHQ92" s="10"/>
      <c r="CHR92" s="10"/>
      <c r="CHS92" s="10"/>
      <c r="CHT92" s="10"/>
      <c r="CHU92" s="10"/>
      <c r="CHV92" s="10"/>
      <c r="CHW92" s="10"/>
      <c r="CHX92" s="10"/>
      <c r="CHY92" s="10"/>
      <c r="CHZ92" s="10"/>
      <c r="CIA92" s="10"/>
      <c r="CIB92" s="10"/>
      <c r="CIC92" s="10"/>
      <c r="CID92" s="10"/>
      <c r="CIE92" s="10"/>
      <c r="CIF92" s="10"/>
      <c r="CIG92" s="10"/>
      <c r="CIH92" s="10"/>
      <c r="CII92" s="10"/>
      <c r="CIJ92" s="10"/>
      <c r="CIK92" s="10"/>
      <c r="CIL92" s="10"/>
      <c r="CIM92" s="10"/>
      <c r="CIN92" s="10"/>
      <c r="CIO92" s="10"/>
      <c r="CIP92" s="10"/>
      <c r="CIQ92" s="10"/>
      <c r="CIR92" s="10"/>
      <c r="CIS92" s="10"/>
      <c r="CIT92" s="10"/>
      <c r="CIU92" s="10"/>
      <c r="CIV92" s="10"/>
      <c r="CIW92" s="10"/>
      <c r="CIX92" s="10"/>
      <c r="CIY92" s="10"/>
      <c r="CIZ92" s="10"/>
      <c r="CJA92" s="10"/>
      <c r="CJB92" s="10"/>
      <c r="CJC92" s="10"/>
      <c r="CJD92" s="10"/>
      <c r="CJE92" s="10"/>
      <c r="CJF92" s="10"/>
      <c r="CJG92" s="10"/>
      <c r="CJH92" s="10"/>
      <c r="CJI92" s="10"/>
      <c r="CJJ92" s="10"/>
      <c r="CJK92" s="10"/>
      <c r="CJL92" s="10"/>
      <c r="CJM92" s="10"/>
      <c r="CJN92" s="10"/>
      <c r="CJO92" s="10"/>
      <c r="CJP92" s="10"/>
      <c r="CJQ92" s="10"/>
      <c r="CJR92" s="10"/>
      <c r="CJS92" s="10"/>
      <c r="CJT92" s="10"/>
      <c r="CJU92" s="10"/>
      <c r="CJV92" s="10"/>
      <c r="CJW92" s="10"/>
      <c r="CJX92" s="10"/>
      <c r="CJY92" s="10"/>
      <c r="CJZ92" s="10"/>
      <c r="CKA92" s="10"/>
      <c r="CKB92" s="10"/>
      <c r="CKC92" s="10"/>
      <c r="CKD92" s="10"/>
      <c r="CKE92" s="10"/>
      <c r="CKF92" s="10"/>
      <c r="CKG92" s="10"/>
      <c r="CKH92" s="10"/>
      <c r="CKI92" s="10"/>
      <c r="CKJ92" s="10"/>
      <c r="CKK92" s="10"/>
      <c r="CKL92" s="10"/>
      <c r="CKM92" s="10"/>
      <c r="CKN92" s="10"/>
      <c r="CKO92" s="10"/>
      <c r="CKP92" s="10"/>
      <c r="CKQ92" s="10"/>
      <c r="CKR92" s="10"/>
      <c r="CKS92" s="10"/>
      <c r="CKT92" s="10"/>
      <c r="CKU92" s="10"/>
      <c r="CKV92" s="10"/>
      <c r="CKW92" s="10"/>
      <c r="CKX92" s="10"/>
      <c r="CKY92" s="10"/>
      <c r="CKZ92" s="10"/>
      <c r="CLA92" s="10"/>
      <c r="CLB92" s="10"/>
      <c r="CLC92" s="10"/>
      <c r="CLD92" s="10"/>
      <c r="CLE92" s="10"/>
      <c r="CLF92" s="10"/>
      <c r="CLG92" s="10"/>
      <c r="CLH92" s="10"/>
      <c r="CLI92" s="10"/>
      <c r="CLJ92" s="10"/>
      <c r="CLK92" s="10"/>
      <c r="CLL92" s="10"/>
      <c r="CLM92" s="10"/>
      <c r="CLN92" s="10"/>
      <c r="CLO92" s="10"/>
      <c r="CLP92" s="10"/>
      <c r="CLQ92" s="10"/>
      <c r="CLR92" s="10"/>
      <c r="CLS92" s="10"/>
      <c r="CLT92" s="10"/>
      <c r="CLU92" s="10"/>
      <c r="CLV92" s="10"/>
      <c r="CLW92" s="10"/>
      <c r="CLX92" s="10"/>
      <c r="CLY92" s="10"/>
      <c r="CLZ92" s="10"/>
      <c r="CMA92" s="10"/>
      <c r="CMB92" s="10"/>
      <c r="CMC92" s="10"/>
      <c r="CMD92" s="10"/>
      <c r="CME92" s="10"/>
      <c r="CMF92" s="10"/>
      <c r="CMG92" s="10"/>
      <c r="CMH92" s="10"/>
      <c r="CMI92" s="10"/>
      <c r="CMJ92" s="10"/>
      <c r="CMK92" s="10"/>
      <c r="CML92" s="10"/>
      <c r="CMM92" s="10"/>
      <c r="CMN92" s="10"/>
      <c r="CMO92" s="10"/>
      <c r="CMP92" s="10"/>
      <c r="CMQ92" s="10"/>
      <c r="CMR92" s="10"/>
      <c r="CMS92" s="10"/>
      <c r="CMT92" s="10"/>
      <c r="CMU92" s="10"/>
      <c r="CMV92" s="10"/>
      <c r="CMW92" s="10"/>
      <c r="CMX92" s="10"/>
      <c r="CMY92" s="10"/>
      <c r="CMZ92" s="10"/>
      <c r="CNA92" s="10"/>
      <c r="CNB92" s="10"/>
      <c r="CNC92" s="10"/>
      <c r="CND92" s="10"/>
      <c r="CNE92" s="10"/>
      <c r="CNF92" s="10"/>
      <c r="CNG92" s="10"/>
      <c r="CNH92" s="10"/>
      <c r="CNI92" s="10"/>
      <c r="CNJ92" s="10"/>
      <c r="CNK92" s="10"/>
      <c r="CNL92" s="10"/>
      <c r="CNM92" s="10"/>
      <c r="CNN92" s="10"/>
      <c r="CNO92" s="10"/>
      <c r="CNP92" s="10"/>
      <c r="CNQ92" s="10"/>
      <c r="CNR92" s="10"/>
      <c r="CNS92" s="10"/>
      <c r="CNT92" s="10"/>
      <c r="CNU92" s="10"/>
      <c r="CNV92" s="10"/>
      <c r="CNW92" s="10"/>
      <c r="CNX92" s="10"/>
      <c r="CNY92" s="10"/>
      <c r="CNZ92" s="10"/>
      <c r="COA92" s="10"/>
      <c r="COB92" s="10"/>
      <c r="COC92" s="10"/>
      <c r="COD92" s="10"/>
      <c r="COE92" s="10"/>
      <c r="COF92" s="10"/>
      <c r="COG92" s="10"/>
      <c r="COH92" s="10"/>
      <c r="COI92" s="10"/>
      <c r="COJ92" s="10"/>
      <c r="COK92" s="10"/>
      <c r="COL92" s="10"/>
      <c r="COM92" s="10"/>
      <c r="CON92" s="10"/>
      <c r="COO92" s="10"/>
      <c r="COP92" s="10"/>
      <c r="COQ92" s="10"/>
      <c r="COR92" s="10"/>
      <c r="COS92" s="10"/>
      <c r="COT92" s="10"/>
      <c r="COU92" s="10"/>
      <c r="COV92" s="10"/>
      <c r="COW92" s="10"/>
      <c r="COX92" s="10"/>
      <c r="COY92" s="10"/>
      <c r="COZ92" s="10"/>
      <c r="CPA92" s="10"/>
      <c r="CPB92" s="10"/>
      <c r="CPC92" s="10"/>
      <c r="CPD92" s="10"/>
      <c r="CPE92" s="10"/>
      <c r="CPF92" s="10"/>
      <c r="CPG92" s="10"/>
      <c r="CPH92" s="10"/>
      <c r="CPI92" s="10"/>
      <c r="CPJ92" s="10"/>
      <c r="CPK92" s="10"/>
      <c r="CPL92" s="10"/>
      <c r="CPM92" s="10"/>
      <c r="CPN92" s="10"/>
      <c r="CPO92" s="10"/>
      <c r="CPP92" s="10"/>
      <c r="CPQ92" s="10"/>
      <c r="CPR92" s="10"/>
      <c r="CPS92" s="10"/>
      <c r="CPT92" s="10"/>
      <c r="CPU92" s="10"/>
      <c r="CPV92" s="10"/>
      <c r="CPW92" s="10"/>
      <c r="CPX92" s="10"/>
      <c r="CPY92" s="10"/>
      <c r="CPZ92" s="10"/>
      <c r="CQA92" s="10"/>
      <c r="CQB92" s="10"/>
      <c r="CQC92" s="10"/>
      <c r="CQD92" s="10"/>
      <c r="CQE92" s="10"/>
      <c r="CQF92" s="10"/>
      <c r="CQG92" s="10"/>
      <c r="CQH92" s="10"/>
      <c r="CQI92" s="10"/>
      <c r="CQJ92" s="10"/>
      <c r="CQK92" s="10"/>
      <c r="CQL92" s="10"/>
      <c r="CQM92" s="10"/>
      <c r="CQN92" s="10"/>
      <c r="CQO92" s="10"/>
      <c r="CQP92" s="10"/>
      <c r="CQQ92" s="10"/>
      <c r="CQR92" s="10"/>
      <c r="CQS92" s="10"/>
      <c r="CQT92" s="10"/>
      <c r="CQU92" s="10"/>
      <c r="CQV92" s="10"/>
      <c r="CQW92" s="10"/>
      <c r="CQX92" s="10"/>
      <c r="CQY92" s="10"/>
      <c r="CQZ92" s="10"/>
      <c r="CRA92" s="10"/>
      <c r="CRB92" s="10"/>
      <c r="CRC92" s="10"/>
      <c r="CRD92" s="10"/>
      <c r="CRE92" s="10"/>
      <c r="CRF92" s="10"/>
      <c r="CRG92" s="10"/>
      <c r="CRH92" s="10"/>
      <c r="CRI92" s="10"/>
      <c r="CRJ92" s="10"/>
      <c r="CRK92" s="10"/>
      <c r="CRL92" s="10"/>
      <c r="CRM92" s="10"/>
      <c r="CRN92" s="10"/>
      <c r="CRO92" s="10"/>
      <c r="CRP92" s="10"/>
      <c r="CRQ92" s="10"/>
      <c r="CRR92" s="10"/>
      <c r="CRS92" s="10"/>
      <c r="CRT92" s="10"/>
      <c r="CRU92" s="10"/>
      <c r="CRV92" s="10"/>
      <c r="CRW92" s="10"/>
      <c r="CRX92" s="10"/>
      <c r="CRY92" s="10"/>
      <c r="CRZ92" s="10"/>
      <c r="CSA92" s="10"/>
      <c r="CSB92" s="10"/>
      <c r="CSC92" s="10"/>
      <c r="CSD92" s="10"/>
      <c r="CSE92" s="10"/>
      <c r="CSF92" s="10"/>
      <c r="CSG92" s="10"/>
      <c r="CSH92" s="10"/>
      <c r="CSI92" s="10"/>
      <c r="CSJ92" s="10"/>
      <c r="CSK92" s="10"/>
      <c r="CSL92" s="10"/>
      <c r="CSM92" s="10"/>
      <c r="CSN92" s="10"/>
      <c r="CSO92" s="10"/>
      <c r="CSP92" s="10"/>
      <c r="CSQ92" s="10"/>
      <c r="CSR92" s="10"/>
      <c r="CSS92" s="10"/>
      <c r="CST92" s="10"/>
      <c r="CSU92" s="10"/>
      <c r="CSV92" s="10"/>
      <c r="CSW92" s="10"/>
      <c r="CSX92" s="10"/>
      <c r="CSY92" s="10"/>
      <c r="CSZ92" s="10"/>
      <c r="CTA92" s="10"/>
      <c r="CTB92" s="10"/>
      <c r="CTC92" s="10"/>
      <c r="CTD92" s="10"/>
      <c r="CTE92" s="10"/>
      <c r="CTF92" s="10"/>
      <c r="CTG92" s="10"/>
      <c r="CTH92" s="10"/>
      <c r="CTI92" s="10"/>
      <c r="CTJ92" s="10"/>
      <c r="CTK92" s="10"/>
      <c r="CTL92" s="10"/>
      <c r="CTM92" s="10"/>
      <c r="CTN92" s="10"/>
      <c r="CTO92" s="10"/>
      <c r="CTP92" s="10"/>
      <c r="CTQ92" s="10"/>
      <c r="CTR92" s="10"/>
      <c r="CTS92" s="10"/>
      <c r="CTT92" s="10"/>
      <c r="CTU92" s="10"/>
      <c r="CTV92" s="10"/>
      <c r="CTW92" s="10"/>
      <c r="CTX92" s="10"/>
      <c r="CTY92" s="10"/>
      <c r="CTZ92" s="10"/>
      <c r="CUA92" s="10"/>
      <c r="CUB92" s="10"/>
      <c r="CUC92" s="10"/>
      <c r="CUD92" s="10"/>
      <c r="CUE92" s="10"/>
      <c r="CUF92" s="10"/>
      <c r="CUG92" s="10"/>
      <c r="CUH92" s="10"/>
      <c r="CUI92" s="10"/>
      <c r="CUJ92" s="10"/>
      <c r="CUK92" s="10"/>
      <c r="CUL92" s="10"/>
      <c r="CUM92" s="10"/>
      <c r="CUN92" s="10"/>
      <c r="CUO92" s="10"/>
      <c r="CUP92" s="10"/>
      <c r="CUQ92" s="10"/>
      <c r="CUR92" s="10"/>
      <c r="CUS92" s="10"/>
      <c r="CUT92" s="10"/>
      <c r="CUU92" s="10"/>
      <c r="CUV92" s="10"/>
      <c r="CUW92" s="10"/>
      <c r="CUX92" s="10"/>
      <c r="CUY92" s="10"/>
      <c r="CUZ92" s="10"/>
      <c r="CVA92" s="10"/>
      <c r="CVB92" s="10"/>
      <c r="CVC92" s="10"/>
      <c r="CVD92" s="10"/>
      <c r="CVE92" s="10"/>
      <c r="CVF92" s="10"/>
      <c r="CVG92" s="10"/>
      <c r="CVH92" s="10"/>
      <c r="CVI92" s="10"/>
      <c r="CVJ92" s="10"/>
      <c r="CVK92" s="10"/>
      <c r="CVL92" s="10"/>
      <c r="CVM92" s="10"/>
      <c r="CVN92" s="10"/>
      <c r="CVO92" s="10"/>
      <c r="CVP92" s="10"/>
      <c r="CVQ92" s="10"/>
      <c r="CVR92" s="10"/>
      <c r="CVS92" s="10"/>
      <c r="CVT92" s="10"/>
      <c r="CVU92" s="10"/>
      <c r="CVV92" s="10"/>
      <c r="CVW92" s="10"/>
      <c r="CVX92" s="10"/>
      <c r="CVY92" s="10"/>
      <c r="CVZ92" s="10"/>
      <c r="CWA92" s="10"/>
      <c r="CWB92" s="10"/>
      <c r="CWC92" s="10"/>
      <c r="CWD92" s="10"/>
      <c r="CWE92" s="10"/>
      <c r="CWF92" s="10"/>
      <c r="CWG92" s="10"/>
      <c r="CWH92" s="10"/>
      <c r="CWI92" s="10"/>
      <c r="CWJ92" s="10"/>
      <c r="CWK92" s="10"/>
      <c r="CWL92" s="10"/>
      <c r="CWM92" s="10"/>
      <c r="CWN92" s="10"/>
      <c r="CWO92" s="10"/>
      <c r="CWP92" s="10"/>
      <c r="CWQ92" s="10"/>
      <c r="CWR92" s="10"/>
      <c r="CWS92" s="10"/>
      <c r="CWT92" s="10"/>
      <c r="CWU92" s="10"/>
      <c r="CWV92" s="10"/>
      <c r="CWW92" s="10"/>
      <c r="CWX92" s="10"/>
      <c r="CWY92" s="10"/>
      <c r="CWZ92" s="10"/>
      <c r="CXA92" s="10"/>
      <c r="CXB92" s="10"/>
      <c r="CXC92" s="10"/>
      <c r="CXD92" s="10"/>
      <c r="CXE92" s="10"/>
      <c r="CXF92" s="10"/>
      <c r="CXG92" s="10"/>
      <c r="CXH92" s="10"/>
      <c r="CXI92" s="10"/>
      <c r="CXJ92" s="10"/>
      <c r="CXK92" s="10"/>
      <c r="CXL92" s="10"/>
      <c r="CXM92" s="10"/>
      <c r="CXN92" s="10"/>
      <c r="CXO92" s="10"/>
      <c r="CXP92" s="10"/>
      <c r="CXQ92" s="10"/>
      <c r="CXR92" s="10"/>
      <c r="CXS92" s="10"/>
      <c r="CXT92" s="10"/>
      <c r="CXU92" s="10"/>
      <c r="CXV92" s="10"/>
      <c r="CXW92" s="10"/>
      <c r="CXX92" s="10"/>
      <c r="CXY92" s="10"/>
      <c r="CXZ92" s="10"/>
      <c r="CYA92" s="10"/>
      <c r="CYB92" s="10"/>
      <c r="CYC92" s="10"/>
      <c r="CYD92" s="10"/>
      <c r="CYE92" s="10"/>
      <c r="CYF92" s="10"/>
      <c r="CYG92" s="10"/>
      <c r="CYH92" s="10"/>
      <c r="CYI92" s="10"/>
      <c r="CYJ92" s="10"/>
      <c r="CYK92" s="10"/>
      <c r="CYL92" s="10"/>
      <c r="CYM92" s="10"/>
      <c r="CYN92" s="10"/>
      <c r="CYO92" s="10"/>
      <c r="CYP92" s="10"/>
      <c r="CYQ92" s="10"/>
      <c r="CYR92" s="10"/>
      <c r="CYS92" s="10"/>
      <c r="CYT92" s="10"/>
      <c r="CYU92" s="10"/>
      <c r="CYV92" s="10"/>
      <c r="CYW92" s="10"/>
      <c r="CYX92" s="10"/>
      <c r="CYY92" s="10"/>
      <c r="CYZ92" s="10"/>
      <c r="CZA92" s="10"/>
      <c r="CZB92" s="10"/>
      <c r="CZC92" s="10"/>
      <c r="CZD92" s="10"/>
      <c r="CZE92" s="10"/>
      <c r="CZF92" s="10"/>
      <c r="CZG92" s="10"/>
      <c r="CZH92" s="10"/>
      <c r="CZI92" s="10"/>
      <c r="CZJ92" s="10"/>
      <c r="CZK92" s="10"/>
      <c r="CZL92" s="10"/>
      <c r="CZM92" s="10"/>
      <c r="CZN92" s="10"/>
      <c r="CZO92" s="10"/>
      <c r="CZP92" s="10"/>
      <c r="CZQ92" s="10"/>
      <c r="CZR92" s="10"/>
      <c r="CZS92" s="10"/>
      <c r="CZT92" s="10"/>
      <c r="CZU92" s="10"/>
      <c r="CZV92" s="10"/>
      <c r="CZW92" s="10"/>
      <c r="CZX92" s="10"/>
      <c r="CZY92" s="10"/>
      <c r="CZZ92" s="10"/>
      <c r="DAA92" s="10"/>
      <c r="DAB92" s="10"/>
      <c r="DAC92" s="10"/>
      <c r="DAD92" s="10"/>
      <c r="DAE92" s="10"/>
      <c r="DAF92" s="10"/>
      <c r="DAG92" s="10"/>
      <c r="DAH92" s="10"/>
      <c r="DAI92" s="10"/>
      <c r="DAJ92" s="10"/>
      <c r="DAK92" s="10"/>
      <c r="DAL92" s="10"/>
      <c r="DAM92" s="10"/>
      <c r="DAN92" s="10"/>
      <c r="DAO92" s="10"/>
      <c r="DAP92" s="10"/>
      <c r="DAQ92" s="10"/>
      <c r="DAR92" s="10"/>
      <c r="DAS92" s="10"/>
      <c r="DAT92" s="10"/>
      <c r="DAU92" s="10"/>
      <c r="DAV92" s="10"/>
      <c r="DAW92" s="10"/>
      <c r="DAX92" s="10"/>
      <c r="DAY92" s="10"/>
      <c r="DAZ92" s="10"/>
      <c r="DBA92" s="10"/>
      <c r="DBB92" s="10"/>
      <c r="DBC92" s="10"/>
      <c r="DBD92" s="10"/>
      <c r="DBE92" s="10"/>
      <c r="DBF92" s="10"/>
      <c r="DBG92" s="10"/>
      <c r="DBH92" s="10"/>
      <c r="DBI92" s="10"/>
      <c r="DBJ92" s="10"/>
      <c r="DBK92" s="10"/>
      <c r="DBL92" s="10"/>
      <c r="DBM92" s="10"/>
      <c r="DBN92" s="10"/>
      <c r="DBO92" s="10"/>
      <c r="DBP92" s="10"/>
      <c r="DBQ92" s="10"/>
      <c r="DBR92" s="10"/>
      <c r="DBS92" s="10"/>
      <c r="DBT92" s="10"/>
      <c r="DBU92" s="10"/>
      <c r="DBV92" s="10"/>
      <c r="DBW92" s="10"/>
      <c r="DBX92" s="10"/>
      <c r="DBY92" s="10"/>
      <c r="DBZ92" s="10"/>
      <c r="DCA92" s="10"/>
      <c r="DCB92" s="10"/>
      <c r="DCC92" s="10"/>
      <c r="DCD92" s="10"/>
      <c r="DCE92" s="10"/>
      <c r="DCF92" s="10"/>
      <c r="DCG92" s="10"/>
      <c r="DCH92" s="10"/>
      <c r="DCI92" s="10"/>
      <c r="DCJ92" s="10"/>
      <c r="DCK92" s="10"/>
      <c r="DCL92" s="10"/>
      <c r="DCM92" s="10"/>
      <c r="DCN92" s="10"/>
      <c r="DCO92" s="10"/>
      <c r="DCP92" s="10"/>
      <c r="DCQ92" s="10"/>
      <c r="DCR92" s="10"/>
      <c r="DCS92" s="10"/>
      <c r="DCT92" s="10"/>
      <c r="DCU92" s="10"/>
      <c r="DCV92" s="10"/>
      <c r="DCW92" s="10"/>
      <c r="DCX92" s="10"/>
      <c r="DCY92" s="10"/>
      <c r="DCZ92" s="10"/>
      <c r="DDA92" s="10"/>
      <c r="DDB92" s="10"/>
      <c r="DDC92" s="10"/>
      <c r="DDD92" s="10"/>
      <c r="DDE92" s="10"/>
      <c r="DDF92" s="10"/>
      <c r="DDG92" s="10"/>
      <c r="DDH92" s="10"/>
      <c r="DDI92" s="10"/>
      <c r="DDJ92" s="10"/>
      <c r="DDK92" s="10"/>
      <c r="DDL92" s="10"/>
      <c r="DDM92" s="10"/>
      <c r="DDN92" s="10"/>
      <c r="DDO92" s="10"/>
      <c r="DDP92" s="10"/>
      <c r="DDQ92" s="10"/>
      <c r="DDR92" s="10"/>
      <c r="DDS92" s="10"/>
      <c r="DDT92" s="10"/>
      <c r="DDU92" s="10"/>
      <c r="DDV92" s="10"/>
      <c r="DDW92" s="10"/>
      <c r="DDX92" s="10"/>
      <c r="DDY92" s="10"/>
      <c r="DDZ92" s="10"/>
      <c r="DEA92" s="10"/>
      <c r="DEB92" s="10"/>
      <c r="DEC92" s="10"/>
      <c r="DED92" s="10"/>
      <c r="DEE92" s="10"/>
      <c r="DEF92" s="10"/>
      <c r="DEG92" s="10"/>
      <c r="DEH92" s="10"/>
      <c r="DEI92" s="10"/>
      <c r="DEJ92" s="10"/>
      <c r="DEK92" s="10"/>
      <c r="DEL92" s="10"/>
      <c r="DEM92" s="10"/>
      <c r="DEN92" s="10"/>
      <c r="DEO92" s="10"/>
      <c r="DEP92" s="10"/>
      <c r="DEQ92" s="10"/>
      <c r="DER92" s="10"/>
      <c r="DES92" s="10"/>
      <c r="DET92" s="10"/>
      <c r="DEU92" s="10"/>
      <c r="DEV92" s="10"/>
      <c r="DEW92" s="10"/>
      <c r="DEX92" s="10"/>
      <c r="DEY92" s="10"/>
      <c r="DEZ92" s="10"/>
      <c r="DFA92" s="10"/>
      <c r="DFB92" s="10"/>
      <c r="DFC92" s="10"/>
      <c r="DFD92" s="10"/>
      <c r="DFE92" s="10"/>
      <c r="DFF92" s="10"/>
      <c r="DFG92" s="10"/>
      <c r="DFH92" s="10"/>
      <c r="DFI92" s="10"/>
      <c r="DFJ92" s="10"/>
      <c r="DFK92" s="10"/>
      <c r="DFL92" s="10"/>
      <c r="DFM92" s="10"/>
      <c r="DFN92" s="10"/>
      <c r="DFO92" s="10"/>
      <c r="DFP92" s="10"/>
      <c r="DFQ92" s="10"/>
      <c r="DFR92" s="10"/>
      <c r="DFS92" s="10"/>
      <c r="DFT92" s="10"/>
      <c r="DFU92" s="10"/>
      <c r="DFV92" s="10"/>
      <c r="DFW92" s="10"/>
      <c r="DFX92" s="10"/>
      <c r="DFY92" s="10"/>
      <c r="DFZ92" s="10"/>
      <c r="DGA92" s="10"/>
      <c r="DGB92" s="10"/>
      <c r="DGC92" s="10"/>
      <c r="DGD92" s="10"/>
      <c r="DGE92" s="10"/>
      <c r="DGF92" s="10"/>
      <c r="DGG92" s="10"/>
      <c r="DGH92" s="10"/>
      <c r="DGI92" s="10"/>
      <c r="DGJ92" s="10"/>
      <c r="DGK92" s="10"/>
      <c r="DGL92" s="10"/>
      <c r="DGM92" s="10"/>
      <c r="DGN92" s="10"/>
      <c r="DGO92" s="10"/>
      <c r="DGP92" s="10"/>
      <c r="DGQ92" s="10"/>
      <c r="DGR92" s="10"/>
      <c r="DGS92" s="10"/>
      <c r="DGT92" s="10"/>
      <c r="DGU92" s="10"/>
      <c r="DGV92" s="10"/>
      <c r="DGW92" s="10"/>
      <c r="DGX92" s="10"/>
      <c r="DGY92" s="10"/>
      <c r="DGZ92" s="10"/>
      <c r="DHA92" s="10"/>
      <c r="DHB92" s="10"/>
      <c r="DHC92" s="10"/>
      <c r="DHD92" s="10"/>
      <c r="DHE92" s="10"/>
      <c r="DHF92" s="10"/>
      <c r="DHG92" s="10"/>
      <c r="DHH92" s="10"/>
      <c r="DHI92" s="10"/>
      <c r="DHJ92" s="10"/>
      <c r="DHK92" s="10"/>
      <c r="DHL92" s="10"/>
      <c r="DHM92" s="10"/>
      <c r="DHN92" s="10"/>
      <c r="DHO92" s="10"/>
      <c r="DHP92" s="10"/>
      <c r="DHQ92" s="10"/>
      <c r="DHR92" s="10"/>
      <c r="DHS92" s="10"/>
      <c r="DHT92" s="10"/>
      <c r="DHU92" s="10"/>
      <c r="DHV92" s="10"/>
      <c r="DHW92" s="10"/>
      <c r="DHX92" s="10"/>
      <c r="DHY92" s="10"/>
      <c r="DHZ92" s="10"/>
      <c r="DIA92" s="10"/>
      <c r="DIB92" s="10"/>
      <c r="DIC92" s="10"/>
      <c r="DID92" s="10"/>
      <c r="DIE92" s="10"/>
      <c r="DIF92" s="10"/>
      <c r="DIG92" s="10"/>
      <c r="DIH92" s="10"/>
      <c r="DII92" s="10"/>
      <c r="DIJ92" s="10"/>
      <c r="DIK92" s="10"/>
      <c r="DIL92" s="10"/>
      <c r="DIM92" s="10"/>
      <c r="DIN92" s="10"/>
      <c r="DIO92" s="10"/>
      <c r="DIP92" s="10"/>
      <c r="DIQ92" s="10"/>
      <c r="DIR92" s="10"/>
      <c r="DIS92" s="10"/>
      <c r="DIT92" s="10"/>
      <c r="DIU92" s="10"/>
      <c r="DIV92" s="10"/>
      <c r="DIW92" s="10"/>
      <c r="DIX92" s="10"/>
      <c r="DIY92" s="10"/>
      <c r="DIZ92" s="10"/>
      <c r="DJA92" s="10"/>
      <c r="DJB92" s="10"/>
      <c r="DJC92" s="10"/>
      <c r="DJD92" s="10"/>
      <c r="DJE92" s="10"/>
      <c r="DJF92" s="10"/>
      <c r="DJG92" s="10"/>
      <c r="DJH92" s="10"/>
      <c r="DJI92" s="10"/>
      <c r="DJJ92" s="10"/>
      <c r="DJK92" s="10"/>
      <c r="DJL92" s="10"/>
      <c r="DJM92" s="10"/>
      <c r="DJN92" s="10"/>
      <c r="DJO92" s="10"/>
      <c r="DJP92" s="10"/>
      <c r="DJQ92" s="10"/>
      <c r="DJR92" s="10"/>
      <c r="DJS92" s="10"/>
      <c r="DJT92" s="10"/>
      <c r="DJU92" s="10"/>
      <c r="DJV92" s="10"/>
      <c r="DJW92" s="10"/>
      <c r="DJX92" s="10"/>
      <c r="DJY92" s="10"/>
      <c r="DJZ92" s="10"/>
      <c r="DKA92" s="10"/>
      <c r="DKB92" s="10"/>
      <c r="DKC92" s="10"/>
      <c r="DKD92" s="10"/>
      <c r="DKE92" s="10"/>
      <c r="DKF92" s="10"/>
      <c r="DKG92" s="10"/>
      <c r="DKH92" s="10"/>
      <c r="DKI92" s="10"/>
      <c r="DKJ92" s="10"/>
      <c r="DKK92" s="10"/>
      <c r="DKL92" s="10"/>
      <c r="DKM92" s="10"/>
      <c r="DKN92" s="10"/>
      <c r="DKO92" s="10"/>
      <c r="DKP92" s="10"/>
      <c r="DKQ92" s="10"/>
      <c r="DKR92" s="10"/>
      <c r="DKS92" s="10"/>
      <c r="DKT92" s="10"/>
      <c r="DKU92" s="10"/>
      <c r="DKV92" s="10"/>
      <c r="DKW92" s="10"/>
      <c r="DKX92" s="10"/>
      <c r="DKY92" s="10"/>
      <c r="DKZ92" s="10"/>
      <c r="DLA92" s="10"/>
      <c r="DLB92" s="10"/>
      <c r="DLC92" s="10"/>
      <c r="DLD92" s="10"/>
      <c r="DLE92" s="10"/>
      <c r="DLF92" s="10"/>
      <c r="DLG92" s="10"/>
      <c r="DLH92" s="10"/>
      <c r="DLI92" s="10"/>
      <c r="DLJ92" s="10"/>
      <c r="DLK92" s="10"/>
      <c r="DLL92" s="10"/>
      <c r="DLM92" s="10"/>
      <c r="DLN92" s="10"/>
      <c r="DLO92" s="10"/>
      <c r="DLP92" s="10"/>
      <c r="DLQ92" s="10"/>
      <c r="DLR92" s="10"/>
      <c r="DLS92" s="10"/>
      <c r="DLT92" s="10"/>
      <c r="DLU92" s="10"/>
      <c r="DLV92" s="10"/>
      <c r="DLW92" s="10"/>
      <c r="DLX92" s="10"/>
      <c r="DLY92" s="10"/>
      <c r="DLZ92" s="10"/>
      <c r="DMA92" s="10"/>
      <c r="DMB92" s="10"/>
      <c r="DMC92" s="10"/>
      <c r="DMD92" s="10"/>
      <c r="DME92" s="10"/>
      <c r="DMF92" s="10"/>
      <c r="DMG92" s="10"/>
      <c r="DMH92" s="10"/>
      <c r="DMI92" s="10"/>
      <c r="DMJ92" s="10"/>
      <c r="DMK92" s="10"/>
      <c r="DML92" s="10"/>
      <c r="DMM92" s="10"/>
      <c r="DMN92" s="10"/>
      <c r="DMO92" s="10"/>
      <c r="DMP92" s="10"/>
      <c r="DMQ92" s="10"/>
      <c r="DMR92" s="10"/>
      <c r="DMS92" s="10"/>
      <c r="DMT92" s="10"/>
      <c r="DMU92" s="10"/>
      <c r="DMV92" s="10"/>
      <c r="DMW92" s="10"/>
      <c r="DMX92" s="10"/>
      <c r="DMY92" s="10"/>
      <c r="DMZ92" s="10"/>
      <c r="DNA92" s="10"/>
      <c r="DNB92" s="10"/>
      <c r="DNC92" s="10"/>
      <c r="DND92" s="10"/>
      <c r="DNE92" s="10"/>
      <c r="DNF92" s="10"/>
      <c r="DNG92" s="10"/>
      <c r="DNH92" s="10"/>
      <c r="DNI92" s="10"/>
      <c r="DNJ92" s="10"/>
      <c r="DNK92" s="10"/>
      <c r="DNL92" s="10"/>
      <c r="DNM92" s="10"/>
      <c r="DNN92" s="10"/>
      <c r="DNO92" s="10"/>
      <c r="DNP92" s="10"/>
      <c r="DNQ92" s="10"/>
      <c r="DNR92" s="10"/>
      <c r="DNS92" s="10"/>
      <c r="DNT92" s="10"/>
      <c r="DNU92" s="10"/>
      <c r="DNV92" s="10"/>
      <c r="DNW92" s="10"/>
      <c r="DNX92" s="10"/>
      <c r="DNY92" s="10"/>
      <c r="DNZ92" s="10"/>
      <c r="DOA92" s="10"/>
      <c r="DOB92" s="10"/>
      <c r="DOC92" s="10"/>
      <c r="DOD92" s="10"/>
      <c r="DOE92" s="10"/>
      <c r="DOF92" s="10"/>
      <c r="DOG92" s="10"/>
      <c r="DOH92" s="10"/>
      <c r="DOI92" s="10"/>
      <c r="DOJ92" s="10"/>
      <c r="DOK92" s="10"/>
      <c r="DOL92" s="10"/>
      <c r="DOM92" s="10"/>
      <c r="DON92" s="10"/>
      <c r="DOO92" s="10"/>
      <c r="DOP92" s="10"/>
      <c r="DOQ92" s="10"/>
      <c r="DOR92" s="10"/>
      <c r="DOS92" s="10"/>
      <c r="DOT92" s="10"/>
      <c r="DOU92" s="10"/>
      <c r="DOV92" s="10"/>
      <c r="DOW92" s="10"/>
      <c r="DOX92" s="10"/>
      <c r="DOY92" s="10"/>
      <c r="DOZ92" s="10"/>
      <c r="DPA92" s="10"/>
      <c r="DPB92" s="10"/>
      <c r="DPC92" s="10"/>
      <c r="DPD92" s="10"/>
      <c r="DPE92" s="10"/>
      <c r="DPF92" s="10"/>
      <c r="DPG92" s="10"/>
      <c r="DPH92" s="10"/>
      <c r="DPI92" s="10"/>
      <c r="DPJ92" s="10"/>
      <c r="DPK92" s="10"/>
      <c r="DPL92" s="10"/>
      <c r="DPM92" s="10"/>
      <c r="DPN92" s="10"/>
      <c r="DPO92" s="10"/>
      <c r="DPP92" s="10"/>
      <c r="DPQ92" s="10"/>
      <c r="DPR92" s="10"/>
      <c r="DPS92" s="10"/>
      <c r="DPT92" s="10"/>
      <c r="DPU92" s="10"/>
      <c r="DPV92" s="10"/>
      <c r="DPW92" s="10"/>
      <c r="DPX92" s="10"/>
      <c r="DPY92" s="10"/>
      <c r="DPZ92" s="10"/>
      <c r="DQA92" s="10"/>
      <c r="DQB92" s="10"/>
      <c r="DQC92" s="10"/>
      <c r="DQD92" s="10"/>
      <c r="DQE92" s="10"/>
      <c r="DQF92" s="10"/>
      <c r="DQG92" s="10"/>
      <c r="DQH92" s="10"/>
      <c r="DQI92" s="10"/>
      <c r="DQJ92" s="10"/>
      <c r="DQK92" s="10"/>
      <c r="DQL92" s="10"/>
      <c r="DQM92" s="10"/>
      <c r="DQN92" s="10"/>
      <c r="DQO92" s="10"/>
      <c r="DQP92" s="10"/>
      <c r="DQQ92" s="10"/>
      <c r="DQR92" s="10"/>
      <c r="DQS92" s="10"/>
      <c r="DQT92" s="10"/>
      <c r="DQU92" s="10"/>
      <c r="DQV92" s="10"/>
      <c r="DQW92" s="10"/>
      <c r="DQX92" s="10"/>
      <c r="DQY92" s="10"/>
      <c r="DQZ92" s="10"/>
      <c r="DRA92" s="10"/>
      <c r="DRB92" s="10"/>
      <c r="DRC92" s="10"/>
      <c r="DRD92" s="10"/>
      <c r="DRE92" s="10"/>
      <c r="DRF92" s="10"/>
      <c r="DRG92" s="10"/>
      <c r="DRH92" s="10"/>
      <c r="DRI92" s="10"/>
      <c r="DRJ92" s="10"/>
      <c r="DRK92" s="10"/>
      <c r="DRL92" s="10"/>
      <c r="DRM92" s="10"/>
      <c r="DRN92" s="10"/>
      <c r="DRO92" s="10"/>
      <c r="DRP92" s="10"/>
      <c r="DRQ92" s="10"/>
      <c r="DRR92" s="10"/>
      <c r="DRS92" s="10"/>
      <c r="DRT92" s="10"/>
      <c r="DRU92" s="10"/>
      <c r="DRV92" s="10"/>
      <c r="DRW92" s="10"/>
      <c r="DRX92" s="10"/>
      <c r="DRY92" s="10"/>
      <c r="DRZ92" s="10"/>
      <c r="DSA92" s="10"/>
      <c r="DSB92" s="10"/>
      <c r="DSC92" s="10"/>
      <c r="DSD92" s="10"/>
      <c r="DSE92" s="10"/>
      <c r="DSF92" s="10"/>
      <c r="DSG92" s="10"/>
      <c r="DSH92" s="10"/>
      <c r="DSI92" s="10"/>
      <c r="DSJ92" s="10"/>
      <c r="DSK92" s="10"/>
      <c r="DSL92" s="10"/>
      <c r="DSM92" s="10"/>
      <c r="DSN92" s="10"/>
      <c r="DSO92" s="10"/>
      <c r="DSP92" s="10"/>
      <c r="DSQ92" s="10"/>
      <c r="DSR92" s="10"/>
      <c r="DSS92" s="10"/>
      <c r="DST92" s="10"/>
      <c r="DSU92" s="10"/>
      <c r="DSV92" s="10"/>
      <c r="DSW92" s="10"/>
      <c r="DSX92" s="10"/>
      <c r="DSY92" s="10"/>
      <c r="DSZ92" s="10"/>
      <c r="DTA92" s="10"/>
      <c r="DTB92" s="10"/>
      <c r="DTC92" s="10"/>
      <c r="DTD92" s="10"/>
      <c r="DTE92" s="10"/>
      <c r="DTF92" s="10"/>
      <c r="DTG92" s="10"/>
      <c r="DTH92" s="10"/>
      <c r="DTI92" s="10"/>
      <c r="DTJ92" s="10"/>
      <c r="DTK92" s="10"/>
      <c r="DTL92" s="10"/>
      <c r="DTM92" s="10"/>
      <c r="DTN92" s="10"/>
      <c r="DTO92" s="10"/>
      <c r="DTP92" s="10"/>
      <c r="DTQ92" s="10"/>
      <c r="DTR92" s="10"/>
      <c r="DTS92" s="10"/>
      <c r="DTT92" s="10"/>
      <c r="DTU92" s="10"/>
      <c r="DTV92" s="10"/>
      <c r="DTW92" s="10"/>
      <c r="DTX92" s="10"/>
      <c r="DTY92" s="10"/>
      <c r="DTZ92" s="10"/>
      <c r="DUA92" s="10"/>
      <c r="DUB92" s="10"/>
      <c r="DUC92" s="10"/>
      <c r="DUD92" s="10"/>
      <c r="DUE92" s="10"/>
      <c r="DUF92" s="10"/>
      <c r="DUG92" s="10"/>
      <c r="DUH92" s="10"/>
      <c r="DUI92" s="10"/>
      <c r="DUJ92" s="10"/>
      <c r="DUK92" s="10"/>
      <c r="DUL92" s="10"/>
      <c r="DUM92" s="10"/>
      <c r="DUN92" s="10"/>
      <c r="DUO92" s="10"/>
      <c r="DUP92" s="10"/>
      <c r="DUQ92" s="10"/>
      <c r="DUR92" s="10"/>
      <c r="DUS92" s="10"/>
      <c r="DUT92" s="10"/>
      <c r="DUU92" s="10"/>
      <c r="DUV92" s="10"/>
      <c r="DUW92" s="10"/>
      <c r="DUX92" s="10"/>
      <c r="DUY92" s="10"/>
      <c r="DUZ92" s="10"/>
      <c r="DVA92" s="10"/>
      <c r="DVB92" s="10"/>
      <c r="DVC92" s="10"/>
      <c r="DVD92" s="10"/>
      <c r="DVE92" s="10"/>
      <c r="DVF92" s="10"/>
      <c r="DVG92" s="10"/>
      <c r="DVH92" s="10"/>
      <c r="DVI92" s="10"/>
      <c r="DVJ92" s="10"/>
      <c r="DVK92" s="10"/>
      <c r="DVL92" s="10"/>
      <c r="DVM92" s="10"/>
      <c r="DVN92" s="10"/>
      <c r="DVO92" s="10"/>
      <c r="DVP92" s="10"/>
      <c r="DVQ92" s="10"/>
      <c r="DVR92" s="10"/>
      <c r="DVS92" s="10"/>
      <c r="DVT92" s="10"/>
      <c r="DVU92" s="10"/>
      <c r="DVV92" s="10"/>
      <c r="DVW92" s="10"/>
      <c r="DVX92" s="10"/>
      <c r="DVY92" s="10"/>
      <c r="DVZ92" s="10"/>
      <c r="DWA92" s="10"/>
      <c r="DWB92" s="10"/>
      <c r="DWC92" s="10"/>
      <c r="DWD92" s="10"/>
      <c r="DWE92" s="10"/>
      <c r="DWF92" s="10"/>
      <c r="DWG92" s="10"/>
      <c r="DWH92" s="10"/>
      <c r="DWI92" s="10"/>
      <c r="DWJ92" s="10"/>
      <c r="DWK92" s="10"/>
      <c r="DWL92" s="10"/>
      <c r="DWM92" s="10"/>
      <c r="DWN92" s="10"/>
      <c r="DWO92" s="10"/>
      <c r="DWP92" s="10"/>
      <c r="DWQ92" s="10"/>
      <c r="DWR92" s="10"/>
      <c r="DWS92" s="10"/>
      <c r="DWT92" s="10"/>
      <c r="DWU92" s="10"/>
      <c r="DWV92" s="10"/>
      <c r="DWW92" s="10"/>
      <c r="DWX92" s="10"/>
      <c r="DWY92" s="10"/>
      <c r="DWZ92" s="10"/>
      <c r="DXA92" s="10"/>
      <c r="DXB92" s="10"/>
      <c r="DXC92" s="10"/>
      <c r="DXD92" s="10"/>
      <c r="DXE92" s="10"/>
      <c r="DXF92" s="10"/>
      <c r="DXG92" s="10"/>
      <c r="DXH92" s="10"/>
      <c r="DXI92" s="10"/>
      <c r="DXJ92" s="10"/>
      <c r="DXK92" s="10"/>
      <c r="DXL92" s="10"/>
      <c r="DXM92" s="10"/>
      <c r="DXN92" s="10"/>
      <c r="DXO92" s="10"/>
      <c r="DXP92" s="10"/>
      <c r="DXQ92" s="10"/>
      <c r="DXR92" s="10"/>
      <c r="DXS92" s="10"/>
      <c r="DXT92" s="10"/>
      <c r="DXU92" s="10"/>
      <c r="DXV92" s="10"/>
      <c r="DXW92" s="10"/>
      <c r="DXX92" s="10"/>
      <c r="DXY92" s="10"/>
      <c r="DXZ92" s="10"/>
      <c r="DYA92" s="10"/>
      <c r="DYB92" s="10"/>
      <c r="DYC92" s="10"/>
      <c r="DYD92" s="10"/>
      <c r="DYE92" s="10"/>
      <c r="DYF92" s="10"/>
      <c r="DYG92" s="10"/>
      <c r="DYH92" s="10"/>
      <c r="DYI92" s="10"/>
      <c r="DYJ92" s="10"/>
      <c r="DYK92" s="10"/>
      <c r="DYL92" s="10"/>
      <c r="DYM92" s="10"/>
      <c r="DYN92" s="10"/>
      <c r="DYO92" s="10"/>
      <c r="DYP92" s="10"/>
      <c r="DYQ92" s="10"/>
      <c r="DYR92" s="10"/>
      <c r="DYS92" s="10"/>
      <c r="DYT92" s="10"/>
      <c r="DYU92" s="10"/>
      <c r="DYV92" s="10"/>
      <c r="DYW92" s="10"/>
      <c r="DYX92" s="10"/>
      <c r="DYY92" s="10"/>
      <c r="DYZ92" s="10"/>
      <c r="DZA92" s="10"/>
      <c r="DZB92" s="10"/>
      <c r="DZC92" s="10"/>
      <c r="DZD92" s="10"/>
      <c r="DZE92" s="10"/>
      <c r="DZF92" s="10"/>
      <c r="DZG92" s="10"/>
      <c r="DZH92" s="10"/>
      <c r="DZI92" s="10"/>
      <c r="DZJ92" s="10"/>
      <c r="DZK92" s="10"/>
      <c r="DZL92" s="10"/>
      <c r="DZM92" s="10"/>
      <c r="DZN92" s="10"/>
      <c r="DZO92" s="10"/>
      <c r="DZP92" s="10"/>
      <c r="DZQ92" s="10"/>
      <c r="DZR92" s="10"/>
      <c r="DZS92" s="10"/>
      <c r="DZT92" s="10"/>
      <c r="DZU92" s="10"/>
      <c r="DZV92" s="10"/>
      <c r="DZW92" s="10"/>
      <c r="DZX92" s="10"/>
      <c r="DZY92" s="10"/>
      <c r="DZZ92" s="10"/>
      <c r="EAA92" s="10"/>
      <c r="EAB92" s="10"/>
      <c r="EAC92" s="10"/>
      <c r="EAD92" s="10"/>
      <c r="EAE92" s="10"/>
      <c r="EAF92" s="10"/>
      <c r="EAG92" s="10"/>
      <c r="EAH92" s="10"/>
      <c r="EAI92" s="10"/>
      <c r="EAJ92" s="10"/>
      <c r="EAK92" s="10"/>
      <c r="EAL92" s="10"/>
      <c r="EAM92" s="10"/>
      <c r="EAN92" s="10"/>
      <c r="EAO92" s="10"/>
      <c r="EAP92" s="10"/>
      <c r="EAQ92" s="10"/>
      <c r="EAR92" s="10"/>
      <c r="EAS92" s="10"/>
      <c r="EAT92" s="10"/>
      <c r="EAU92" s="10"/>
      <c r="EAV92" s="10"/>
      <c r="EAW92" s="10"/>
      <c r="EAX92" s="10"/>
      <c r="EAY92" s="10"/>
      <c r="EAZ92" s="10"/>
      <c r="EBA92" s="10"/>
      <c r="EBB92" s="10"/>
      <c r="EBC92" s="10"/>
      <c r="EBD92" s="10"/>
      <c r="EBE92" s="10"/>
      <c r="EBF92" s="10"/>
      <c r="EBG92" s="10"/>
      <c r="EBH92" s="10"/>
      <c r="EBI92" s="10"/>
      <c r="EBJ92" s="10"/>
      <c r="EBK92" s="10"/>
      <c r="EBL92" s="10"/>
      <c r="EBM92" s="10"/>
      <c r="EBN92" s="10"/>
      <c r="EBO92" s="10"/>
      <c r="EBP92" s="10"/>
      <c r="EBQ92" s="10"/>
      <c r="EBR92" s="10"/>
      <c r="EBS92" s="10"/>
      <c r="EBT92" s="10"/>
      <c r="EBU92" s="10"/>
      <c r="EBV92" s="10"/>
      <c r="EBW92" s="10"/>
      <c r="EBX92" s="10"/>
      <c r="EBY92" s="10"/>
      <c r="EBZ92" s="10"/>
      <c r="ECA92" s="10"/>
      <c r="ECB92" s="10"/>
      <c r="ECC92" s="10"/>
      <c r="ECD92" s="10"/>
      <c r="ECE92" s="10"/>
      <c r="ECF92" s="10"/>
      <c r="ECG92" s="10"/>
      <c r="ECH92" s="10"/>
      <c r="ECI92" s="10"/>
      <c r="ECJ92" s="10"/>
      <c r="ECK92" s="10"/>
      <c r="ECL92" s="10"/>
      <c r="ECM92" s="10"/>
      <c r="ECN92" s="10"/>
      <c r="ECO92" s="10"/>
      <c r="ECP92" s="10"/>
      <c r="ECQ92" s="10"/>
      <c r="ECR92" s="10"/>
      <c r="ECS92" s="10"/>
      <c r="ECT92" s="10"/>
      <c r="ECU92" s="10"/>
      <c r="ECV92" s="10"/>
      <c r="ECW92" s="10"/>
      <c r="ECX92" s="10"/>
      <c r="ECY92" s="10"/>
      <c r="ECZ92" s="10"/>
      <c r="EDA92" s="10"/>
      <c r="EDB92" s="10"/>
      <c r="EDC92" s="10"/>
      <c r="EDD92" s="10"/>
      <c r="EDE92" s="10"/>
      <c r="EDF92" s="10"/>
      <c r="EDG92" s="10"/>
      <c r="EDH92" s="10"/>
      <c r="EDI92" s="10"/>
      <c r="EDJ92" s="10"/>
      <c r="EDK92" s="10"/>
      <c r="EDL92" s="10"/>
      <c r="EDM92" s="10"/>
      <c r="EDN92" s="10"/>
      <c r="EDO92" s="10"/>
      <c r="EDP92" s="10"/>
      <c r="EDQ92" s="10"/>
      <c r="EDR92" s="10"/>
      <c r="EDS92" s="10"/>
      <c r="EDT92" s="10"/>
      <c r="EDU92" s="10"/>
      <c r="EDV92" s="10"/>
      <c r="EDW92" s="10"/>
      <c r="EDX92" s="10"/>
      <c r="EDY92" s="10"/>
      <c r="EDZ92" s="10"/>
      <c r="EEA92" s="10"/>
      <c r="EEB92" s="10"/>
      <c r="EEC92" s="10"/>
      <c r="EED92" s="10"/>
      <c r="EEE92" s="10"/>
      <c r="EEF92" s="10"/>
      <c r="EEG92" s="10"/>
      <c r="EEH92" s="10"/>
      <c r="EEI92" s="10"/>
      <c r="EEJ92" s="10"/>
      <c r="EEK92" s="10"/>
      <c r="EEL92" s="10"/>
      <c r="EEM92" s="10"/>
      <c r="EEN92" s="10"/>
      <c r="EEO92" s="10"/>
      <c r="EEP92" s="10"/>
      <c r="EEQ92" s="10"/>
      <c r="EER92" s="10"/>
      <c r="EES92" s="10"/>
      <c r="EET92" s="10"/>
      <c r="EEU92" s="10"/>
      <c r="EEV92" s="10"/>
      <c r="EEW92" s="10"/>
      <c r="EEX92" s="10"/>
      <c r="EEY92" s="10"/>
      <c r="EEZ92" s="10"/>
      <c r="EFA92" s="10"/>
      <c r="EFB92" s="10"/>
      <c r="EFC92" s="10"/>
      <c r="EFD92" s="10"/>
      <c r="EFE92" s="10"/>
      <c r="EFF92" s="10"/>
      <c r="EFG92" s="10"/>
      <c r="EFH92" s="10"/>
      <c r="EFI92" s="10"/>
      <c r="EFJ92" s="10"/>
      <c r="EFK92" s="10"/>
      <c r="EFL92" s="10"/>
      <c r="EFM92" s="10"/>
      <c r="EFN92" s="10"/>
      <c r="EFO92" s="10"/>
      <c r="EFP92" s="10"/>
      <c r="EFQ92" s="10"/>
      <c r="EFR92" s="10"/>
      <c r="EFS92" s="10"/>
      <c r="EFT92" s="10"/>
      <c r="EFU92" s="10"/>
      <c r="EFV92" s="10"/>
      <c r="EFW92" s="10"/>
      <c r="EFX92" s="10"/>
      <c r="EFY92" s="10"/>
      <c r="EFZ92" s="10"/>
      <c r="EGA92" s="10"/>
      <c r="EGB92" s="10"/>
      <c r="EGC92" s="10"/>
      <c r="EGD92" s="10"/>
      <c r="EGE92" s="10"/>
      <c r="EGF92" s="10"/>
      <c r="EGG92" s="10"/>
      <c r="EGH92" s="10"/>
      <c r="EGI92" s="10"/>
      <c r="EGJ92" s="10"/>
      <c r="EGK92" s="10"/>
      <c r="EGL92" s="10"/>
      <c r="EGM92" s="10"/>
      <c r="EGN92" s="10"/>
      <c r="EGO92" s="10"/>
      <c r="EGP92" s="10"/>
      <c r="EGQ92" s="10"/>
      <c r="EGR92" s="10"/>
      <c r="EGS92" s="10"/>
      <c r="EGT92" s="10"/>
      <c r="EGU92" s="10"/>
      <c r="EGV92" s="10"/>
      <c r="EGW92" s="10"/>
      <c r="EGX92" s="10"/>
      <c r="EGY92" s="10"/>
      <c r="EGZ92" s="10"/>
      <c r="EHA92" s="10"/>
      <c r="EHB92" s="10"/>
      <c r="EHC92" s="10"/>
      <c r="EHD92" s="10"/>
      <c r="EHE92" s="10"/>
      <c r="EHF92" s="10"/>
      <c r="EHG92" s="10"/>
      <c r="EHH92" s="10"/>
      <c r="EHI92" s="10"/>
      <c r="EHJ92" s="10"/>
      <c r="EHK92" s="10"/>
      <c r="EHL92" s="10"/>
      <c r="EHM92" s="10"/>
      <c r="EHN92" s="10"/>
      <c r="EHO92" s="10"/>
      <c r="EHP92" s="10"/>
      <c r="EHQ92" s="10"/>
      <c r="EHR92" s="10"/>
      <c r="EHS92" s="10"/>
      <c r="EHT92" s="10"/>
      <c r="EHU92" s="10"/>
      <c r="EHV92" s="10"/>
      <c r="EHW92" s="10"/>
      <c r="EHX92" s="10"/>
      <c r="EHY92" s="10"/>
      <c r="EHZ92" s="10"/>
      <c r="EIA92" s="10"/>
      <c r="EIB92" s="10"/>
      <c r="EIC92" s="10"/>
      <c r="EID92" s="10"/>
      <c r="EIE92" s="10"/>
      <c r="EIF92" s="10"/>
      <c r="EIG92" s="10"/>
      <c r="EIH92" s="10"/>
      <c r="EII92" s="10"/>
      <c r="EIJ92" s="10"/>
      <c r="EIK92" s="10"/>
      <c r="EIL92" s="10"/>
      <c r="EIM92" s="10"/>
      <c r="EIN92" s="10"/>
      <c r="EIO92" s="10"/>
      <c r="EIP92" s="10"/>
      <c r="EIQ92" s="10"/>
      <c r="EIR92" s="10"/>
      <c r="EIS92" s="10"/>
      <c r="EIT92" s="10"/>
      <c r="EIU92" s="10"/>
      <c r="EIV92" s="10"/>
      <c r="EIW92" s="10"/>
      <c r="EIX92" s="10"/>
      <c r="EIY92" s="10"/>
      <c r="EIZ92" s="10"/>
      <c r="EJA92" s="10"/>
      <c r="EJB92" s="10"/>
      <c r="EJC92" s="10"/>
      <c r="EJD92" s="10"/>
      <c r="EJE92" s="10"/>
      <c r="EJF92" s="10"/>
      <c r="EJG92" s="10"/>
      <c r="EJH92" s="10"/>
      <c r="EJI92" s="10"/>
      <c r="EJJ92" s="10"/>
      <c r="EJK92" s="10"/>
      <c r="EJL92" s="10"/>
      <c r="EJM92" s="10"/>
      <c r="EJN92" s="10"/>
      <c r="EJO92" s="10"/>
      <c r="EJP92" s="10"/>
      <c r="EJQ92" s="10"/>
      <c r="EJR92" s="10"/>
      <c r="EJS92" s="10"/>
      <c r="EJT92" s="10"/>
      <c r="EJU92" s="10"/>
      <c r="EJV92" s="10"/>
      <c r="EJW92" s="10"/>
      <c r="EJX92" s="10"/>
      <c r="EJY92" s="10"/>
      <c r="EJZ92" s="10"/>
      <c r="EKA92" s="10"/>
      <c r="EKB92" s="10"/>
      <c r="EKC92" s="10"/>
      <c r="EKD92" s="10"/>
      <c r="EKE92" s="10"/>
      <c r="EKF92" s="10"/>
      <c r="EKG92" s="10"/>
      <c r="EKH92" s="10"/>
      <c r="EKI92" s="10"/>
      <c r="EKJ92" s="10"/>
      <c r="EKK92" s="10"/>
      <c r="EKL92" s="10"/>
      <c r="EKM92" s="10"/>
      <c r="EKN92" s="10"/>
      <c r="EKO92" s="10"/>
      <c r="EKP92" s="10"/>
      <c r="EKQ92" s="10"/>
      <c r="EKR92" s="10"/>
      <c r="EKS92" s="10"/>
      <c r="EKT92" s="10"/>
      <c r="EKU92" s="10"/>
      <c r="EKV92" s="10"/>
      <c r="EKW92" s="10"/>
      <c r="EKX92" s="10"/>
      <c r="EKY92" s="10"/>
      <c r="EKZ92" s="10"/>
      <c r="ELA92" s="10"/>
      <c r="ELB92" s="10"/>
      <c r="ELC92" s="10"/>
      <c r="ELD92" s="10"/>
      <c r="ELE92" s="10"/>
      <c r="ELF92" s="10"/>
      <c r="ELG92" s="10"/>
      <c r="ELH92" s="10"/>
      <c r="ELI92" s="10"/>
      <c r="ELJ92" s="10"/>
      <c r="ELK92" s="10"/>
      <c r="ELL92" s="10"/>
      <c r="ELM92" s="10"/>
      <c r="ELN92" s="10"/>
      <c r="ELO92" s="10"/>
      <c r="ELP92" s="10"/>
      <c r="ELQ92" s="10"/>
      <c r="ELR92" s="10"/>
      <c r="ELS92" s="10"/>
      <c r="ELT92" s="10"/>
      <c r="ELU92" s="10"/>
      <c r="ELV92" s="10"/>
      <c r="ELW92" s="10"/>
      <c r="ELX92" s="10"/>
      <c r="ELY92" s="10"/>
      <c r="ELZ92" s="10"/>
      <c r="EMA92" s="10"/>
      <c r="EMB92" s="10"/>
      <c r="EMC92" s="10"/>
      <c r="EMD92" s="10"/>
      <c r="EME92" s="10"/>
      <c r="EMF92" s="10"/>
      <c r="EMG92" s="10"/>
      <c r="EMH92" s="10"/>
      <c r="EMI92" s="10"/>
      <c r="EMJ92" s="10"/>
      <c r="EMK92" s="10"/>
      <c r="EML92" s="10"/>
      <c r="EMM92" s="10"/>
      <c r="EMN92" s="10"/>
      <c r="EMO92" s="10"/>
      <c r="EMP92" s="10"/>
      <c r="EMQ92" s="10"/>
      <c r="EMR92" s="10"/>
      <c r="EMS92" s="10"/>
      <c r="EMT92" s="10"/>
      <c r="EMU92" s="10"/>
      <c r="EMV92" s="10"/>
      <c r="EMW92" s="10"/>
      <c r="EMX92" s="10"/>
      <c r="EMY92" s="10"/>
      <c r="EMZ92" s="10"/>
      <c r="ENA92" s="10"/>
      <c r="ENB92" s="10"/>
      <c r="ENC92" s="10"/>
      <c r="END92" s="10"/>
      <c r="ENE92" s="10"/>
      <c r="ENF92" s="10"/>
      <c r="ENG92" s="10"/>
      <c r="ENH92" s="10"/>
      <c r="ENI92" s="10"/>
      <c r="ENJ92" s="10"/>
      <c r="ENK92" s="10"/>
      <c r="ENL92" s="10"/>
      <c r="ENM92" s="10"/>
      <c r="ENN92" s="10"/>
      <c r="ENO92" s="10"/>
      <c r="ENP92" s="10"/>
      <c r="ENQ92" s="10"/>
      <c r="ENR92" s="10"/>
      <c r="ENS92" s="10"/>
      <c r="ENT92" s="10"/>
      <c r="ENU92" s="10"/>
      <c r="ENV92" s="10"/>
      <c r="ENW92" s="10"/>
      <c r="ENX92" s="10"/>
      <c r="ENY92" s="10"/>
      <c r="ENZ92" s="10"/>
      <c r="EOA92" s="10"/>
      <c r="EOB92" s="10"/>
      <c r="EOC92" s="10"/>
      <c r="EOD92" s="10"/>
      <c r="EOE92" s="10"/>
      <c r="EOF92" s="10"/>
      <c r="EOG92" s="10"/>
      <c r="EOH92" s="10"/>
      <c r="EOI92" s="10"/>
      <c r="EOJ92" s="10"/>
      <c r="EOK92" s="10"/>
      <c r="EOL92" s="10"/>
      <c r="EOM92" s="10"/>
      <c r="EON92" s="10"/>
      <c r="EOO92" s="10"/>
      <c r="EOP92" s="10"/>
      <c r="EOQ92" s="10"/>
      <c r="EOR92" s="10"/>
      <c r="EOS92" s="10"/>
      <c r="EOT92" s="10"/>
      <c r="EOU92" s="10"/>
      <c r="EOV92" s="10"/>
      <c r="EOW92" s="10"/>
      <c r="EOX92" s="10"/>
      <c r="EOY92" s="10"/>
      <c r="EOZ92" s="10"/>
      <c r="EPA92" s="10"/>
      <c r="EPB92" s="10"/>
      <c r="EPC92" s="10"/>
      <c r="EPD92" s="10"/>
      <c r="EPE92" s="10"/>
      <c r="EPF92" s="10"/>
      <c r="EPG92" s="10"/>
      <c r="EPH92" s="10"/>
      <c r="EPI92" s="10"/>
      <c r="EPJ92" s="10"/>
      <c r="EPK92" s="10"/>
      <c r="EPL92" s="10"/>
      <c r="EPM92" s="10"/>
      <c r="EPN92" s="10"/>
      <c r="EPO92" s="10"/>
      <c r="EPP92" s="10"/>
      <c r="EPQ92" s="10"/>
      <c r="EPR92" s="10"/>
      <c r="EPS92" s="10"/>
      <c r="EPT92" s="10"/>
      <c r="EPU92" s="10"/>
      <c r="EPV92" s="10"/>
      <c r="EPW92" s="10"/>
      <c r="EPX92" s="10"/>
      <c r="EPY92" s="10"/>
      <c r="EPZ92" s="10"/>
      <c r="EQA92" s="10"/>
      <c r="EQB92" s="10"/>
      <c r="EQC92" s="10"/>
      <c r="EQD92" s="10"/>
      <c r="EQE92" s="10"/>
      <c r="EQF92" s="10"/>
      <c r="EQG92" s="10"/>
      <c r="EQH92" s="10"/>
      <c r="EQI92" s="10"/>
      <c r="EQJ92" s="10"/>
      <c r="EQK92" s="10"/>
      <c r="EQL92" s="10"/>
      <c r="EQM92" s="10"/>
      <c r="EQN92" s="10"/>
      <c r="EQO92" s="10"/>
      <c r="EQP92" s="10"/>
      <c r="EQQ92" s="10"/>
      <c r="EQR92" s="10"/>
      <c r="EQS92" s="10"/>
      <c r="EQT92" s="10"/>
      <c r="EQU92" s="10"/>
      <c r="EQV92" s="10"/>
      <c r="EQW92" s="10"/>
      <c r="EQX92" s="10"/>
      <c r="EQY92" s="10"/>
      <c r="EQZ92" s="10"/>
      <c r="ERA92" s="10"/>
      <c r="ERB92" s="10"/>
      <c r="ERC92" s="10"/>
      <c r="ERD92" s="10"/>
      <c r="ERE92" s="10"/>
      <c r="ERF92" s="10"/>
      <c r="ERG92" s="10"/>
      <c r="ERH92" s="10"/>
      <c r="ERI92" s="10"/>
      <c r="ERJ92" s="10"/>
      <c r="ERK92" s="10"/>
      <c r="ERL92" s="10"/>
      <c r="ERM92" s="10"/>
      <c r="ERN92" s="10"/>
      <c r="ERO92" s="10"/>
      <c r="ERP92" s="10"/>
      <c r="ERQ92" s="10"/>
      <c r="ERR92" s="10"/>
      <c r="ERS92" s="10"/>
      <c r="ERT92" s="10"/>
      <c r="ERU92" s="10"/>
      <c r="ERV92" s="10"/>
      <c r="ERW92" s="10"/>
      <c r="ERX92" s="10"/>
      <c r="ERY92" s="10"/>
      <c r="ERZ92" s="10"/>
      <c r="ESA92" s="10"/>
      <c r="ESB92" s="10"/>
      <c r="ESC92" s="10"/>
      <c r="ESD92" s="10"/>
      <c r="ESE92" s="10"/>
      <c r="ESF92" s="10"/>
      <c r="ESG92" s="10"/>
      <c r="ESH92" s="10"/>
      <c r="ESI92" s="10"/>
      <c r="ESJ92" s="10"/>
      <c r="ESK92" s="10"/>
      <c r="ESL92" s="10"/>
      <c r="ESM92" s="10"/>
      <c r="ESN92" s="10"/>
      <c r="ESO92" s="10"/>
      <c r="ESP92" s="10"/>
      <c r="ESQ92" s="10"/>
      <c r="ESR92" s="10"/>
      <c r="ESS92" s="10"/>
      <c r="EST92" s="10"/>
      <c r="ESU92" s="10"/>
      <c r="ESV92" s="10"/>
      <c r="ESW92" s="10"/>
      <c r="ESX92" s="10"/>
      <c r="ESY92" s="10"/>
      <c r="ESZ92" s="10"/>
      <c r="ETA92" s="10"/>
      <c r="ETB92" s="10"/>
      <c r="ETC92" s="10"/>
      <c r="ETD92" s="10"/>
      <c r="ETE92" s="10"/>
      <c r="ETF92" s="10"/>
      <c r="ETG92" s="10"/>
      <c r="ETH92" s="10"/>
      <c r="ETI92" s="10"/>
      <c r="ETJ92" s="10"/>
      <c r="ETK92" s="10"/>
      <c r="ETL92" s="10"/>
      <c r="ETM92" s="10"/>
      <c r="ETN92" s="10"/>
      <c r="ETO92" s="10"/>
      <c r="ETP92" s="10"/>
      <c r="ETQ92" s="10"/>
      <c r="ETR92" s="10"/>
      <c r="ETS92" s="10"/>
      <c r="ETT92" s="10"/>
      <c r="ETU92" s="10"/>
      <c r="ETV92" s="10"/>
      <c r="ETW92" s="10"/>
      <c r="ETX92" s="10"/>
      <c r="ETY92" s="10"/>
      <c r="ETZ92" s="10"/>
      <c r="EUA92" s="10"/>
      <c r="EUB92" s="10"/>
      <c r="EUC92" s="10"/>
      <c r="EUD92" s="10"/>
      <c r="EUE92" s="10"/>
      <c r="EUF92" s="10"/>
      <c r="EUG92" s="10"/>
      <c r="EUH92" s="10"/>
      <c r="EUI92" s="10"/>
      <c r="EUJ92" s="10"/>
      <c r="EUK92" s="10"/>
      <c r="EUL92" s="10"/>
      <c r="EUM92" s="10"/>
      <c r="EUN92" s="10"/>
      <c r="EUO92" s="10"/>
      <c r="EUP92" s="10"/>
      <c r="EUQ92" s="10"/>
      <c r="EUR92" s="10"/>
      <c r="EUS92" s="10"/>
      <c r="EUT92" s="10"/>
      <c r="EUU92" s="10"/>
      <c r="EUV92" s="10"/>
      <c r="EUW92" s="10"/>
      <c r="EUX92" s="10"/>
      <c r="EUY92" s="10"/>
      <c r="EUZ92" s="10"/>
      <c r="EVA92" s="10"/>
      <c r="EVB92" s="10"/>
      <c r="EVC92" s="10"/>
      <c r="EVD92" s="10"/>
      <c r="EVE92" s="10"/>
      <c r="EVF92" s="10"/>
      <c r="EVG92" s="10"/>
      <c r="EVH92" s="10"/>
      <c r="EVI92" s="10"/>
      <c r="EVJ92" s="10"/>
      <c r="EVK92" s="10"/>
      <c r="EVL92" s="10"/>
      <c r="EVM92" s="10"/>
      <c r="EVN92" s="10"/>
      <c r="EVO92" s="10"/>
      <c r="EVP92" s="10"/>
      <c r="EVQ92" s="10"/>
      <c r="EVR92" s="10"/>
      <c r="EVS92" s="10"/>
      <c r="EVT92" s="10"/>
      <c r="EVU92" s="10"/>
      <c r="EVV92" s="10"/>
      <c r="EVW92" s="10"/>
      <c r="EVX92" s="10"/>
      <c r="EVY92" s="10"/>
      <c r="EVZ92" s="10"/>
      <c r="EWA92" s="10"/>
      <c r="EWB92" s="10"/>
      <c r="EWC92" s="10"/>
      <c r="EWD92" s="10"/>
      <c r="EWE92" s="10"/>
      <c r="EWF92" s="10"/>
      <c r="EWG92" s="10"/>
      <c r="EWH92" s="10"/>
      <c r="EWI92" s="10"/>
      <c r="EWJ92" s="10"/>
      <c r="EWK92" s="10"/>
      <c r="EWL92" s="10"/>
      <c r="EWM92" s="10"/>
      <c r="EWN92" s="10"/>
      <c r="EWO92" s="10"/>
      <c r="EWP92" s="10"/>
      <c r="EWQ92" s="10"/>
      <c r="EWR92" s="10"/>
      <c r="EWS92" s="10"/>
      <c r="EWT92" s="10"/>
      <c r="EWU92" s="10"/>
      <c r="EWV92" s="10"/>
      <c r="EWW92" s="10"/>
      <c r="EWX92" s="10"/>
      <c r="EWY92" s="10"/>
      <c r="EWZ92" s="10"/>
      <c r="EXA92" s="10"/>
      <c r="EXB92" s="10"/>
      <c r="EXC92" s="10"/>
      <c r="EXD92" s="10"/>
      <c r="EXE92" s="10"/>
      <c r="EXF92" s="10"/>
      <c r="EXG92" s="10"/>
      <c r="EXH92" s="10"/>
      <c r="EXI92" s="10"/>
      <c r="EXJ92" s="10"/>
      <c r="EXK92" s="10"/>
      <c r="EXL92" s="10"/>
      <c r="EXM92" s="10"/>
      <c r="EXN92" s="10"/>
      <c r="EXO92" s="10"/>
      <c r="EXP92" s="10"/>
      <c r="EXQ92" s="10"/>
      <c r="EXR92" s="10"/>
      <c r="EXS92" s="10"/>
      <c r="EXT92" s="10"/>
      <c r="EXU92" s="10"/>
      <c r="EXV92" s="10"/>
      <c r="EXW92" s="10"/>
      <c r="EXX92" s="10"/>
      <c r="EXY92" s="10"/>
      <c r="EXZ92" s="10"/>
      <c r="EYA92" s="10"/>
      <c r="EYB92" s="10"/>
      <c r="EYC92" s="10"/>
      <c r="EYD92" s="10"/>
      <c r="EYE92" s="10"/>
      <c r="EYF92" s="10"/>
      <c r="EYG92" s="10"/>
      <c r="EYH92" s="10"/>
      <c r="EYI92" s="10"/>
      <c r="EYJ92" s="10"/>
      <c r="EYK92" s="10"/>
      <c r="EYL92" s="10"/>
      <c r="EYM92" s="10"/>
      <c r="EYN92" s="10"/>
      <c r="EYO92" s="10"/>
      <c r="EYP92" s="10"/>
      <c r="EYQ92" s="10"/>
      <c r="EYR92" s="10"/>
      <c r="EYS92" s="10"/>
      <c r="EYT92" s="10"/>
      <c r="EYU92" s="10"/>
      <c r="EYV92" s="10"/>
      <c r="EYW92" s="10"/>
      <c r="EYX92" s="10"/>
      <c r="EYY92" s="10"/>
      <c r="EYZ92" s="10"/>
      <c r="EZA92" s="10"/>
      <c r="EZB92" s="10"/>
      <c r="EZC92" s="10"/>
      <c r="EZD92" s="10"/>
      <c r="EZE92" s="10"/>
      <c r="EZF92" s="10"/>
      <c r="EZG92" s="10"/>
      <c r="EZH92" s="10"/>
      <c r="EZI92" s="10"/>
      <c r="EZJ92" s="10"/>
      <c r="EZK92" s="10"/>
      <c r="EZL92" s="10"/>
      <c r="EZM92" s="10"/>
      <c r="EZN92" s="10"/>
      <c r="EZO92" s="10"/>
      <c r="EZP92" s="10"/>
      <c r="EZQ92" s="10"/>
      <c r="EZR92" s="10"/>
      <c r="EZS92" s="10"/>
      <c r="EZT92" s="10"/>
      <c r="EZU92" s="10"/>
      <c r="EZV92" s="10"/>
      <c r="EZW92" s="10"/>
      <c r="EZX92" s="10"/>
      <c r="EZY92" s="10"/>
      <c r="EZZ92" s="10"/>
      <c r="FAA92" s="10"/>
      <c r="FAB92" s="10"/>
      <c r="FAC92" s="10"/>
      <c r="FAD92" s="10"/>
      <c r="FAE92" s="10"/>
      <c r="FAF92" s="10"/>
      <c r="FAG92" s="10"/>
      <c r="FAH92" s="10"/>
      <c r="FAI92" s="10"/>
      <c r="FAJ92" s="10"/>
      <c r="FAK92" s="10"/>
      <c r="FAL92" s="10"/>
      <c r="FAM92" s="10"/>
      <c r="FAN92" s="10"/>
      <c r="FAO92" s="10"/>
      <c r="FAP92" s="10"/>
      <c r="FAQ92" s="10"/>
      <c r="FAR92" s="10"/>
      <c r="FAS92" s="10"/>
      <c r="FAT92" s="10"/>
      <c r="FAU92" s="10"/>
      <c r="FAV92" s="10"/>
      <c r="FAW92" s="10"/>
      <c r="FAX92" s="10"/>
      <c r="FAY92" s="10"/>
      <c r="FAZ92" s="10"/>
      <c r="FBA92" s="10"/>
      <c r="FBB92" s="10"/>
      <c r="FBC92" s="10"/>
      <c r="FBD92" s="10"/>
      <c r="FBE92" s="10"/>
      <c r="FBF92" s="10"/>
      <c r="FBG92" s="10"/>
      <c r="FBH92" s="10"/>
      <c r="FBI92" s="10"/>
      <c r="FBJ92" s="10"/>
      <c r="FBK92" s="10"/>
      <c r="FBL92" s="10"/>
      <c r="FBM92" s="10"/>
      <c r="FBN92" s="10"/>
      <c r="FBO92" s="10"/>
      <c r="FBP92" s="10"/>
      <c r="FBQ92" s="10"/>
      <c r="FBR92" s="10"/>
      <c r="FBS92" s="10"/>
      <c r="FBT92" s="10"/>
      <c r="FBU92" s="10"/>
      <c r="FBV92" s="10"/>
      <c r="FBW92" s="10"/>
      <c r="FBX92" s="10"/>
      <c r="FBY92" s="10"/>
      <c r="FBZ92" s="10"/>
      <c r="FCA92" s="10"/>
      <c r="FCB92" s="10"/>
      <c r="FCC92" s="10"/>
      <c r="FCD92" s="10"/>
      <c r="FCE92" s="10"/>
      <c r="FCF92" s="10"/>
      <c r="FCG92" s="10"/>
      <c r="FCH92" s="10"/>
      <c r="FCI92" s="10"/>
      <c r="FCJ92" s="10"/>
      <c r="FCK92" s="10"/>
      <c r="FCL92" s="10"/>
      <c r="FCM92" s="10"/>
      <c r="FCN92" s="10"/>
      <c r="FCO92" s="10"/>
      <c r="FCP92" s="10"/>
      <c r="FCQ92" s="10"/>
      <c r="FCR92" s="10"/>
      <c r="FCS92" s="10"/>
      <c r="FCT92" s="10"/>
      <c r="FCU92" s="10"/>
      <c r="FCV92" s="10"/>
      <c r="FCW92" s="10"/>
      <c r="FCX92" s="10"/>
      <c r="FCY92" s="10"/>
      <c r="FCZ92" s="10"/>
      <c r="FDA92" s="10"/>
      <c r="FDB92" s="10"/>
      <c r="FDC92" s="10"/>
      <c r="FDD92" s="10"/>
      <c r="FDE92" s="10"/>
      <c r="FDF92" s="10"/>
      <c r="FDG92" s="10"/>
      <c r="FDH92" s="10"/>
      <c r="FDI92" s="10"/>
      <c r="FDJ92" s="10"/>
      <c r="FDK92" s="10"/>
      <c r="FDL92" s="10"/>
      <c r="FDM92" s="10"/>
      <c r="FDN92" s="10"/>
      <c r="FDO92" s="10"/>
      <c r="FDP92" s="10"/>
      <c r="FDQ92" s="10"/>
      <c r="FDR92" s="10"/>
      <c r="FDS92" s="10"/>
      <c r="FDT92" s="10"/>
      <c r="FDU92" s="10"/>
      <c r="FDV92" s="10"/>
      <c r="FDW92" s="10"/>
      <c r="FDX92" s="10"/>
      <c r="FDY92" s="10"/>
      <c r="FDZ92" s="10"/>
      <c r="FEA92" s="10"/>
      <c r="FEB92" s="10"/>
      <c r="FEC92" s="10"/>
      <c r="FED92" s="10"/>
      <c r="FEE92" s="10"/>
      <c r="FEF92" s="10"/>
      <c r="FEG92" s="10"/>
      <c r="FEH92" s="10"/>
      <c r="FEI92" s="10"/>
      <c r="FEJ92" s="10"/>
      <c r="FEK92" s="10"/>
      <c r="FEL92" s="10"/>
      <c r="FEM92" s="10"/>
      <c r="FEN92" s="10"/>
      <c r="FEO92" s="10"/>
      <c r="FEP92" s="10"/>
      <c r="FEQ92" s="10"/>
      <c r="FER92" s="10"/>
      <c r="FES92" s="10"/>
      <c r="FET92" s="10"/>
      <c r="FEU92" s="10"/>
      <c r="FEV92" s="10"/>
      <c r="FEW92" s="10"/>
      <c r="FEX92" s="10"/>
      <c r="FEY92" s="10"/>
      <c r="FEZ92" s="10"/>
      <c r="FFA92" s="10"/>
      <c r="FFB92" s="10"/>
      <c r="FFC92" s="10"/>
      <c r="FFD92" s="10"/>
      <c r="FFE92" s="10"/>
      <c r="FFF92" s="10"/>
      <c r="FFG92" s="10"/>
      <c r="FFH92" s="10"/>
      <c r="FFI92" s="10"/>
      <c r="FFJ92" s="10"/>
      <c r="FFK92" s="10"/>
      <c r="FFL92" s="10"/>
      <c r="FFM92" s="10"/>
      <c r="FFN92" s="10"/>
      <c r="FFO92" s="10"/>
      <c r="FFP92" s="10"/>
      <c r="FFQ92" s="10"/>
      <c r="FFR92" s="10"/>
      <c r="FFS92" s="10"/>
      <c r="FFT92" s="10"/>
      <c r="FFU92" s="10"/>
      <c r="FFV92" s="10"/>
      <c r="FFW92" s="10"/>
      <c r="FFX92" s="10"/>
      <c r="FFY92" s="10"/>
      <c r="FFZ92" s="10"/>
      <c r="FGA92" s="10"/>
      <c r="FGB92" s="10"/>
      <c r="FGC92" s="10"/>
      <c r="FGD92" s="10"/>
      <c r="FGE92" s="10"/>
      <c r="FGF92" s="10"/>
      <c r="FGG92" s="10"/>
      <c r="FGH92" s="10"/>
      <c r="FGI92" s="10"/>
      <c r="FGJ92" s="10"/>
      <c r="FGK92" s="10"/>
      <c r="FGL92" s="10"/>
      <c r="FGM92" s="10"/>
      <c r="FGN92" s="10"/>
      <c r="FGO92" s="10"/>
      <c r="FGP92" s="10"/>
      <c r="FGQ92" s="10"/>
      <c r="FGR92" s="10"/>
      <c r="FGS92" s="10"/>
      <c r="FGT92" s="10"/>
      <c r="FGU92" s="10"/>
      <c r="FGV92" s="10"/>
      <c r="FGW92" s="10"/>
      <c r="FGX92" s="10"/>
      <c r="FGY92" s="10"/>
      <c r="FGZ92" s="10"/>
      <c r="FHA92" s="10"/>
      <c r="FHB92" s="10"/>
      <c r="FHC92" s="10"/>
      <c r="FHD92" s="10"/>
      <c r="FHE92" s="10"/>
      <c r="FHF92" s="10"/>
      <c r="FHG92" s="10"/>
      <c r="FHH92" s="10"/>
      <c r="FHI92" s="10"/>
      <c r="FHJ92" s="10"/>
      <c r="FHK92" s="10"/>
      <c r="FHL92" s="10"/>
      <c r="FHM92" s="10"/>
      <c r="FHN92" s="10"/>
      <c r="FHO92" s="10"/>
      <c r="FHP92" s="10"/>
      <c r="FHQ92" s="10"/>
      <c r="FHR92" s="10"/>
      <c r="FHS92" s="10"/>
      <c r="FHT92" s="10"/>
      <c r="FHU92" s="10"/>
      <c r="FHV92" s="10"/>
      <c r="FHW92" s="10"/>
      <c r="FHX92" s="10"/>
      <c r="FHY92" s="10"/>
      <c r="FHZ92" s="10"/>
      <c r="FIA92" s="10"/>
      <c r="FIB92" s="10"/>
      <c r="FIC92" s="10"/>
      <c r="FID92" s="10"/>
      <c r="FIE92" s="10"/>
      <c r="FIF92" s="10"/>
      <c r="FIG92" s="10"/>
      <c r="FIH92" s="10"/>
      <c r="FII92" s="10"/>
      <c r="FIJ92" s="10"/>
      <c r="FIK92" s="10"/>
      <c r="FIL92" s="10"/>
      <c r="FIM92" s="10"/>
      <c r="FIN92" s="10"/>
      <c r="FIO92" s="10"/>
      <c r="FIP92" s="10"/>
      <c r="FIQ92" s="10"/>
      <c r="FIR92" s="10"/>
      <c r="FIS92" s="10"/>
      <c r="FIT92" s="10"/>
      <c r="FIU92" s="10"/>
      <c r="FIV92" s="10"/>
      <c r="FIW92" s="10"/>
      <c r="FIX92" s="10"/>
      <c r="FIY92" s="10"/>
      <c r="FIZ92" s="10"/>
      <c r="FJA92" s="10"/>
      <c r="FJB92" s="10"/>
      <c r="FJC92" s="10"/>
      <c r="FJD92" s="10"/>
      <c r="FJE92" s="10"/>
      <c r="FJF92" s="10"/>
      <c r="FJG92" s="10"/>
      <c r="FJH92" s="10"/>
      <c r="FJI92" s="10"/>
      <c r="FJJ92" s="10"/>
      <c r="FJK92" s="10"/>
      <c r="FJL92" s="10"/>
      <c r="FJM92" s="10"/>
      <c r="FJN92" s="10"/>
      <c r="FJO92" s="10"/>
      <c r="FJP92" s="10"/>
      <c r="FJQ92" s="10"/>
      <c r="FJR92" s="10"/>
      <c r="FJS92" s="10"/>
      <c r="FJT92" s="10"/>
      <c r="FJU92" s="10"/>
      <c r="FJV92" s="10"/>
      <c r="FJW92" s="10"/>
      <c r="FJX92" s="10"/>
      <c r="FJY92" s="10"/>
      <c r="FJZ92" s="10"/>
      <c r="FKA92" s="10"/>
      <c r="FKB92" s="10"/>
      <c r="FKC92" s="10"/>
      <c r="FKD92" s="10"/>
      <c r="FKE92" s="10"/>
      <c r="FKF92" s="10"/>
      <c r="FKG92" s="10"/>
      <c r="FKH92" s="10"/>
      <c r="FKI92" s="10"/>
      <c r="FKJ92" s="10"/>
      <c r="FKK92" s="10"/>
      <c r="FKL92" s="10"/>
      <c r="FKM92" s="10"/>
      <c r="FKN92" s="10"/>
      <c r="FKO92" s="10"/>
      <c r="FKP92" s="10"/>
      <c r="FKQ92" s="10"/>
      <c r="FKR92" s="10"/>
      <c r="FKS92" s="10"/>
      <c r="FKT92" s="10"/>
      <c r="FKU92" s="10"/>
      <c r="FKV92" s="10"/>
      <c r="FKW92" s="10"/>
      <c r="FKX92" s="10"/>
      <c r="FKY92" s="10"/>
      <c r="FKZ92" s="10"/>
      <c r="FLA92" s="10"/>
      <c r="FLB92" s="10"/>
      <c r="FLC92" s="10"/>
      <c r="FLD92" s="10"/>
      <c r="FLE92" s="10"/>
      <c r="FLF92" s="10"/>
      <c r="FLG92" s="10"/>
      <c r="FLH92" s="10"/>
      <c r="FLI92" s="10"/>
      <c r="FLJ92" s="10"/>
      <c r="FLK92" s="10"/>
      <c r="FLL92" s="10"/>
      <c r="FLM92" s="10"/>
      <c r="FLN92" s="10"/>
      <c r="FLO92" s="10"/>
      <c r="FLP92" s="10"/>
      <c r="FLQ92" s="10"/>
      <c r="FLR92" s="10"/>
      <c r="FLS92" s="10"/>
      <c r="FLT92" s="10"/>
      <c r="FLU92" s="10"/>
      <c r="FLV92" s="10"/>
      <c r="FLW92" s="10"/>
      <c r="FLX92" s="10"/>
      <c r="FLY92" s="10"/>
      <c r="FLZ92" s="10"/>
      <c r="FMA92" s="10"/>
      <c r="FMB92" s="10"/>
      <c r="FMC92" s="10"/>
      <c r="FMD92" s="10"/>
      <c r="FME92" s="10"/>
      <c r="FMF92" s="10"/>
      <c r="FMG92" s="10"/>
      <c r="FMH92" s="10"/>
      <c r="FMI92" s="10"/>
      <c r="FMJ92" s="10"/>
      <c r="FMK92" s="10"/>
      <c r="FML92" s="10"/>
      <c r="FMM92" s="10"/>
      <c r="FMN92" s="10"/>
      <c r="FMO92" s="10"/>
      <c r="FMP92" s="10"/>
      <c r="FMQ92" s="10"/>
      <c r="FMR92" s="10"/>
      <c r="FMS92" s="10"/>
      <c r="FMT92" s="10"/>
      <c r="FMU92" s="10"/>
      <c r="FMV92" s="10"/>
      <c r="FMW92" s="10"/>
      <c r="FMX92" s="10"/>
      <c r="FMY92" s="10"/>
      <c r="FMZ92" s="10"/>
      <c r="FNA92" s="10"/>
      <c r="FNB92" s="10"/>
      <c r="FNC92" s="10"/>
      <c r="FND92" s="10"/>
      <c r="FNE92" s="10"/>
      <c r="FNF92" s="10"/>
      <c r="FNG92" s="10"/>
      <c r="FNH92" s="10"/>
      <c r="FNI92" s="10"/>
      <c r="FNJ92" s="10"/>
      <c r="FNK92" s="10"/>
      <c r="FNL92" s="10"/>
      <c r="FNM92" s="10"/>
      <c r="FNN92" s="10"/>
      <c r="FNO92" s="10"/>
      <c r="FNP92" s="10"/>
      <c r="FNQ92" s="10"/>
      <c r="FNR92" s="10"/>
      <c r="FNS92" s="10"/>
      <c r="FNT92" s="10"/>
      <c r="FNU92" s="10"/>
      <c r="FNV92" s="10"/>
      <c r="FNW92" s="10"/>
      <c r="FNX92" s="10"/>
      <c r="FNY92" s="10"/>
      <c r="FNZ92" s="10"/>
      <c r="FOA92" s="10"/>
      <c r="FOB92" s="10"/>
      <c r="FOC92" s="10"/>
      <c r="FOD92" s="10"/>
      <c r="FOE92" s="10"/>
      <c r="FOF92" s="10"/>
      <c r="FOG92" s="10"/>
      <c r="FOH92" s="10"/>
      <c r="FOI92" s="10"/>
      <c r="FOJ92" s="10"/>
      <c r="FOK92" s="10"/>
      <c r="FOL92" s="10"/>
      <c r="FOM92" s="10"/>
      <c r="FON92" s="10"/>
      <c r="FOO92" s="10"/>
      <c r="FOP92" s="10"/>
      <c r="FOQ92" s="10"/>
      <c r="FOR92" s="10"/>
      <c r="FOS92" s="10"/>
      <c r="FOT92" s="10"/>
      <c r="FOU92" s="10"/>
      <c r="FOV92" s="10"/>
      <c r="FOW92" s="10"/>
      <c r="FOX92" s="10"/>
      <c r="FOY92" s="10"/>
      <c r="FOZ92" s="10"/>
      <c r="FPA92" s="10"/>
      <c r="FPB92" s="10"/>
      <c r="FPC92" s="10"/>
      <c r="FPD92" s="10"/>
      <c r="FPE92" s="10"/>
      <c r="FPF92" s="10"/>
      <c r="FPG92" s="10"/>
      <c r="FPH92" s="10"/>
      <c r="FPI92" s="10"/>
      <c r="FPJ92" s="10"/>
      <c r="FPK92" s="10"/>
      <c r="FPL92" s="10"/>
      <c r="FPM92" s="10"/>
      <c r="FPN92" s="10"/>
      <c r="FPO92" s="10"/>
      <c r="FPP92" s="10"/>
      <c r="FPQ92" s="10"/>
      <c r="FPR92" s="10"/>
      <c r="FPS92" s="10"/>
      <c r="FPT92" s="10"/>
      <c r="FPU92" s="10"/>
      <c r="FPV92" s="10"/>
      <c r="FPW92" s="10"/>
      <c r="FPX92" s="10"/>
      <c r="FPY92" s="10"/>
      <c r="FPZ92" s="10"/>
      <c r="FQA92" s="10"/>
      <c r="FQB92" s="10"/>
      <c r="FQC92" s="10"/>
      <c r="FQD92" s="10"/>
      <c r="FQE92" s="10"/>
      <c r="FQF92" s="10"/>
      <c r="FQG92" s="10"/>
      <c r="FQH92" s="10"/>
      <c r="FQI92" s="10"/>
      <c r="FQJ92" s="10"/>
      <c r="FQK92" s="10"/>
      <c r="FQL92" s="10"/>
      <c r="FQM92" s="10"/>
      <c r="FQN92" s="10"/>
      <c r="FQO92" s="10"/>
      <c r="FQP92" s="10"/>
      <c r="FQQ92" s="10"/>
      <c r="FQR92" s="10"/>
      <c r="FQS92" s="10"/>
      <c r="FQT92" s="10"/>
      <c r="FQU92" s="10"/>
      <c r="FQV92" s="10"/>
      <c r="FQW92" s="10"/>
      <c r="FQX92" s="10"/>
      <c r="FQY92" s="10"/>
      <c r="FQZ92" s="10"/>
      <c r="FRA92" s="10"/>
      <c r="FRB92" s="10"/>
      <c r="FRC92" s="10"/>
      <c r="FRD92" s="10"/>
      <c r="FRE92" s="10"/>
      <c r="FRF92" s="10"/>
      <c r="FRG92" s="10"/>
      <c r="FRH92" s="10"/>
      <c r="FRI92" s="10"/>
      <c r="FRJ92" s="10"/>
      <c r="FRK92" s="10"/>
      <c r="FRL92" s="10"/>
      <c r="FRM92" s="10"/>
      <c r="FRN92" s="10"/>
      <c r="FRO92" s="10"/>
      <c r="FRP92" s="10"/>
      <c r="FRQ92" s="10"/>
      <c r="FRR92" s="10"/>
      <c r="FRS92" s="10"/>
      <c r="FRT92" s="10"/>
      <c r="FRU92" s="10"/>
      <c r="FRV92" s="10"/>
      <c r="FRW92" s="10"/>
      <c r="FRX92" s="10"/>
      <c r="FRY92" s="10"/>
      <c r="FRZ92" s="10"/>
      <c r="FSA92" s="10"/>
      <c r="FSB92" s="10"/>
      <c r="FSC92" s="10"/>
      <c r="FSD92" s="10"/>
      <c r="FSE92" s="10"/>
      <c r="FSF92" s="10"/>
      <c r="FSG92" s="10"/>
      <c r="FSH92" s="10"/>
      <c r="FSI92" s="10"/>
      <c r="FSJ92" s="10"/>
      <c r="FSK92" s="10"/>
      <c r="FSL92" s="10"/>
      <c r="FSM92" s="10"/>
      <c r="FSN92" s="10"/>
      <c r="FSO92" s="10"/>
      <c r="FSP92" s="10"/>
      <c r="FSQ92" s="10"/>
      <c r="FSR92" s="10"/>
      <c r="FSS92" s="10"/>
      <c r="FST92" s="10"/>
      <c r="FSU92" s="10"/>
      <c r="FSV92" s="10"/>
      <c r="FSW92" s="10"/>
      <c r="FSX92" s="10"/>
      <c r="FSY92" s="10"/>
      <c r="FSZ92" s="10"/>
      <c r="FTA92" s="10"/>
      <c r="FTB92" s="10"/>
      <c r="FTC92" s="10"/>
      <c r="FTD92" s="10"/>
      <c r="FTE92" s="10"/>
      <c r="FTF92" s="10"/>
      <c r="FTG92" s="10"/>
      <c r="FTH92" s="10"/>
      <c r="FTI92" s="10"/>
      <c r="FTJ92" s="10"/>
      <c r="FTK92" s="10"/>
      <c r="FTL92" s="10"/>
      <c r="FTM92" s="10"/>
      <c r="FTN92" s="10"/>
      <c r="FTO92" s="10"/>
      <c r="FTP92" s="10"/>
      <c r="FTQ92" s="10"/>
      <c r="FTR92" s="10"/>
      <c r="FTS92" s="10"/>
      <c r="FTT92" s="10"/>
      <c r="FTU92" s="10"/>
      <c r="FTV92" s="10"/>
      <c r="FTW92" s="10"/>
      <c r="FTX92" s="10"/>
      <c r="FTY92" s="10"/>
      <c r="FTZ92" s="10"/>
      <c r="FUA92" s="10"/>
      <c r="FUB92" s="10"/>
      <c r="FUC92" s="10"/>
      <c r="FUD92" s="10"/>
      <c r="FUE92" s="10"/>
      <c r="FUF92" s="10"/>
      <c r="FUG92" s="10"/>
      <c r="FUH92" s="10"/>
      <c r="FUI92" s="10"/>
      <c r="FUJ92" s="10"/>
      <c r="FUK92" s="10"/>
      <c r="FUL92" s="10"/>
      <c r="FUM92" s="10"/>
      <c r="FUN92" s="10"/>
      <c r="FUO92" s="10"/>
      <c r="FUP92" s="10"/>
      <c r="FUQ92" s="10"/>
      <c r="FUR92" s="10"/>
      <c r="FUS92" s="10"/>
      <c r="FUT92" s="10"/>
      <c r="FUU92" s="10"/>
      <c r="FUV92" s="10"/>
      <c r="FUW92" s="10"/>
      <c r="FUX92" s="10"/>
      <c r="FUY92" s="10"/>
      <c r="FUZ92" s="10"/>
      <c r="FVA92" s="10"/>
      <c r="FVB92" s="10"/>
      <c r="FVC92" s="10"/>
      <c r="FVD92" s="10"/>
      <c r="FVE92" s="10"/>
      <c r="FVF92" s="10"/>
      <c r="FVG92" s="10"/>
      <c r="FVH92" s="10"/>
      <c r="FVI92" s="10"/>
      <c r="FVJ92" s="10"/>
      <c r="FVK92" s="10"/>
      <c r="FVL92" s="10"/>
      <c r="FVM92" s="10"/>
      <c r="FVN92" s="10"/>
      <c r="FVO92" s="10"/>
      <c r="FVP92" s="10"/>
      <c r="FVQ92" s="10"/>
      <c r="FVR92" s="10"/>
      <c r="FVS92" s="10"/>
      <c r="FVT92" s="10"/>
      <c r="FVU92" s="10"/>
      <c r="FVV92" s="10"/>
      <c r="FVW92" s="10"/>
      <c r="FVX92" s="10"/>
      <c r="FVY92" s="10"/>
      <c r="FVZ92" s="10"/>
      <c r="FWA92" s="10"/>
      <c r="FWB92" s="10"/>
      <c r="FWC92" s="10"/>
      <c r="FWD92" s="10"/>
      <c r="FWE92" s="10"/>
      <c r="FWF92" s="10"/>
      <c r="FWG92" s="10"/>
      <c r="FWH92" s="10"/>
      <c r="FWI92" s="10"/>
      <c r="FWJ92" s="10"/>
      <c r="FWK92" s="10"/>
      <c r="FWL92" s="10"/>
      <c r="FWM92" s="10"/>
      <c r="FWN92" s="10"/>
      <c r="FWO92" s="10"/>
      <c r="FWP92" s="10"/>
      <c r="FWQ92" s="10"/>
      <c r="FWR92" s="10"/>
      <c r="FWS92" s="10"/>
      <c r="FWT92" s="10"/>
      <c r="FWU92" s="10"/>
      <c r="FWV92" s="10"/>
      <c r="FWW92" s="10"/>
      <c r="FWX92" s="10"/>
      <c r="FWY92" s="10"/>
      <c r="FWZ92" s="10"/>
      <c r="FXA92" s="10"/>
      <c r="FXB92" s="10"/>
      <c r="FXC92" s="10"/>
      <c r="FXD92" s="10"/>
      <c r="FXE92" s="10"/>
      <c r="FXF92" s="10"/>
      <c r="FXG92" s="10"/>
      <c r="FXH92" s="10"/>
      <c r="FXI92" s="10"/>
      <c r="FXJ92" s="10"/>
      <c r="FXK92" s="10"/>
      <c r="FXL92" s="10"/>
      <c r="FXM92" s="10"/>
      <c r="FXN92" s="10"/>
      <c r="FXO92" s="10"/>
      <c r="FXP92" s="10"/>
      <c r="FXQ92" s="10"/>
      <c r="FXR92" s="10"/>
      <c r="FXS92" s="10"/>
      <c r="FXT92" s="10"/>
      <c r="FXU92" s="10"/>
      <c r="FXV92" s="10"/>
      <c r="FXW92" s="10"/>
      <c r="FXX92" s="10"/>
      <c r="FXY92" s="10"/>
      <c r="FXZ92" s="10"/>
      <c r="FYA92" s="10"/>
      <c r="FYB92" s="10"/>
      <c r="FYC92" s="10"/>
      <c r="FYD92" s="10"/>
      <c r="FYE92" s="10"/>
      <c r="FYF92" s="10"/>
      <c r="FYG92" s="10"/>
      <c r="FYH92" s="10"/>
      <c r="FYI92" s="10"/>
      <c r="FYJ92" s="10"/>
      <c r="FYK92" s="10"/>
      <c r="FYL92" s="10"/>
      <c r="FYM92" s="10"/>
      <c r="FYN92" s="10"/>
      <c r="FYO92" s="10"/>
      <c r="FYP92" s="10"/>
      <c r="FYQ92" s="10"/>
      <c r="FYR92" s="10"/>
      <c r="FYS92" s="10"/>
      <c r="FYT92" s="10"/>
      <c r="FYU92" s="10"/>
      <c r="FYV92" s="10"/>
      <c r="FYW92" s="10"/>
      <c r="FYX92" s="10"/>
      <c r="FYY92" s="10"/>
      <c r="FYZ92" s="10"/>
      <c r="FZA92" s="10"/>
      <c r="FZB92" s="10"/>
      <c r="FZC92" s="10"/>
      <c r="FZD92" s="10"/>
      <c r="FZE92" s="10"/>
      <c r="FZF92" s="10"/>
      <c r="FZG92" s="10"/>
      <c r="FZH92" s="10"/>
      <c r="FZI92" s="10"/>
      <c r="FZJ92" s="10"/>
      <c r="FZK92" s="10"/>
      <c r="FZL92" s="10"/>
      <c r="FZM92" s="10"/>
      <c r="FZN92" s="10"/>
      <c r="FZO92" s="10"/>
      <c r="FZP92" s="10"/>
      <c r="FZQ92" s="10"/>
      <c r="FZR92" s="10"/>
      <c r="FZS92" s="10"/>
      <c r="FZT92" s="10"/>
      <c r="FZU92" s="10"/>
      <c r="FZV92" s="10"/>
      <c r="FZW92" s="10"/>
      <c r="FZX92" s="10"/>
      <c r="FZY92" s="10"/>
      <c r="FZZ92" s="10"/>
      <c r="GAA92" s="10"/>
      <c r="GAB92" s="10"/>
      <c r="GAC92" s="10"/>
      <c r="GAD92" s="10"/>
      <c r="GAE92" s="10"/>
      <c r="GAF92" s="10"/>
      <c r="GAG92" s="10"/>
      <c r="GAH92" s="10"/>
      <c r="GAI92" s="10"/>
      <c r="GAJ92" s="10"/>
      <c r="GAK92" s="10"/>
      <c r="GAL92" s="10"/>
      <c r="GAM92" s="10"/>
      <c r="GAN92" s="10"/>
      <c r="GAO92" s="10"/>
      <c r="GAP92" s="10"/>
      <c r="GAQ92" s="10"/>
      <c r="GAR92" s="10"/>
      <c r="GAS92" s="10"/>
      <c r="GAT92" s="10"/>
      <c r="GAU92" s="10"/>
      <c r="GAV92" s="10"/>
      <c r="GAW92" s="10"/>
      <c r="GAX92" s="10"/>
      <c r="GAY92" s="10"/>
      <c r="GAZ92" s="10"/>
      <c r="GBA92" s="10"/>
      <c r="GBB92" s="10"/>
      <c r="GBC92" s="10"/>
      <c r="GBD92" s="10"/>
      <c r="GBE92" s="10"/>
      <c r="GBF92" s="10"/>
      <c r="GBG92" s="10"/>
      <c r="GBH92" s="10"/>
      <c r="GBI92" s="10"/>
      <c r="GBJ92" s="10"/>
      <c r="GBK92" s="10"/>
      <c r="GBL92" s="10"/>
      <c r="GBM92" s="10"/>
      <c r="GBN92" s="10"/>
      <c r="GBO92" s="10"/>
      <c r="GBP92" s="10"/>
      <c r="GBQ92" s="10"/>
      <c r="GBR92" s="10"/>
      <c r="GBS92" s="10"/>
      <c r="GBT92" s="10"/>
      <c r="GBU92" s="10"/>
      <c r="GBV92" s="10"/>
      <c r="GBW92" s="10"/>
      <c r="GBX92" s="10"/>
      <c r="GBY92" s="10"/>
      <c r="GBZ92" s="10"/>
      <c r="GCA92" s="10"/>
      <c r="GCB92" s="10"/>
      <c r="GCC92" s="10"/>
      <c r="GCD92" s="10"/>
      <c r="GCE92" s="10"/>
      <c r="GCF92" s="10"/>
      <c r="GCG92" s="10"/>
      <c r="GCH92" s="10"/>
      <c r="GCI92" s="10"/>
      <c r="GCJ92" s="10"/>
      <c r="GCK92" s="10"/>
      <c r="GCL92" s="10"/>
      <c r="GCM92" s="10"/>
      <c r="GCN92" s="10"/>
      <c r="GCO92" s="10"/>
      <c r="GCP92" s="10"/>
      <c r="GCQ92" s="10"/>
      <c r="GCR92" s="10"/>
      <c r="GCS92" s="10"/>
      <c r="GCT92" s="10"/>
      <c r="GCU92" s="10"/>
      <c r="GCV92" s="10"/>
      <c r="GCW92" s="10"/>
      <c r="GCX92" s="10"/>
      <c r="GCY92" s="10"/>
      <c r="GCZ92" s="10"/>
      <c r="GDA92" s="10"/>
      <c r="GDB92" s="10"/>
      <c r="GDC92" s="10"/>
      <c r="GDD92" s="10"/>
      <c r="GDE92" s="10"/>
      <c r="GDF92" s="10"/>
      <c r="GDG92" s="10"/>
      <c r="GDH92" s="10"/>
      <c r="GDI92" s="10"/>
      <c r="GDJ92" s="10"/>
      <c r="GDK92" s="10"/>
      <c r="GDL92" s="10"/>
      <c r="GDM92" s="10"/>
      <c r="GDN92" s="10"/>
      <c r="GDO92" s="10"/>
      <c r="GDP92" s="10"/>
      <c r="GDQ92" s="10"/>
      <c r="GDR92" s="10"/>
      <c r="GDS92" s="10"/>
      <c r="GDT92" s="10"/>
      <c r="GDU92" s="10"/>
      <c r="GDV92" s="10"/>
      <c r="GDW92" s="10"/>
      <c r="GDX92" s="10"/>
      <c r="GDY92" s="10"/>
      <c r="GDZ92" s="10"/>
      <c r="GEA92" s="10"/>
      <c r="GEB92" s="10"/>
      <c r="GEC92" s="10"/>
      <c r="GED92" s="10"/>
      <c r="GEE92" s="10"/>
      <c r="GEF92" s="10"/>
      <c r="GEG92" s="10"/>
      <c r="GEH92" s="10"/>
      <c r="GEI92" s="10"/>
      <c r="GEJ92" s="10"/>
      <c r="GEK92" s="10"/>
      <c r="GEL92" s="10"/>
      <c r="GEM92" s="10"/>
      <c r="GEN92" s="10"/>
      <c r="GEO92" s="10"/>
      <c r="GEP92" s="10"/>
      <c r="GEQ92" s="10"/>
      <c r="GER92" s="10"/>
      <c r="GES92" s="10"/>
      <c r="GET92" s="10"/>
      <c r="GEU92" s="10"/>
      <c r="GEV92" s="10"/>
      <c r="GEW92" s="10"/>
      <c r="GEX92" s="10"/>
      <c r="GEY92" s="10"/>
      <c r="GEZ92" s="10"/>
      <c r="GFA92" s="10"/>
      <c r="GFB92" s="10"/>
      <c r="GFC92" s="10"/>
      <c r="GFD92" s="10"/>
      <c r="GFE92" s="10"/>
      <c r="GFF92" s="10"/>
      <c r="GFG92" s="10"/>
      <c r="GFH92" s="10"/>
      <c r="GFI92" s="10"/>
      <c r="GFJ92" s="10"/>
      <c r="GFK92" s="10"/>
      <c r="GFL92" s="10"/>
      <c r="GFM92" s="10"/>
      <c r="GFN92" s="10"/>
      <c r="GFO92" s="10"/>
      <c r="GFP92" s="10"/>
      <c r="GFQ92" s="10"/>
      <c r="GFR92" s="10"/>
      <c r="GFS92" s="10"/>
      <c r="GFT92" s="10"/>
      <c r="GFU92" s="10"/>
      <c r="GFV92" s="10"/>
      <c r="GFW92" s="10"/>
      <c r="GFX92" s="10"/>
      <c r="GFY92" s="10"/>
      <c r="GFZ92" s="10"/>
      <c r="GGA92" s="10"/>
      <c r="GGB92" s="10"/>
      <c r="GGC92" s="10"/>
      <c r="GGD92" s="10"/>
      <c r="GGE92" s="10"/>
      <c r="GGF92" s="10"/>
      <c r="GGG92" s="10"/>
      <c r="GGH92" s="10"/>
      <c r="GGI92" s="10"/>
      <c r="GGJ92" s="10"/>
      <c r="GGK92" s="10"/>
      <c r="GGL92" s="10"/>
      <c r="GGM92" s="10"/>
      <c r="GGN92" s="10"/>
      <c r="GGO92" s="10"/>
      <c r="GGP92" s="10"/>
      <c r="GGQ92" s="10"/>
      <c r="GGR92" s="10"/>
      <c r="GGS92" s="10"/>
      <c r="GGT92" s="10"/>
      <c r="GGU92" s="10"/>
      <c r="GGV92" s="10"/>
      <c r="GGW92" s="10"/>
      <c r="GGX92" s="10"/>
      <c r="GGY92" s="10"/>
      <c r="GGZ92" s="10"/>
      <c r="GHA92" s="10"/>
      <c r="GHB92" s="10"/>
      <c r="GHC92" s="10"/>
      <c r="GHD92" s="10"/>
      <c r="GHE92" s="10"/>
      <c r="GHF92" s="10"/>
      <c r="GHG92" s="10"/>
      <c r="GHH92" s="10"/>
      <c r="GHI92" s="10"/>
      <c r="GHJ92" s="10"/>
      <c r="GHK92" s="10"/>
      <c r="GHL92" s="10"/>
      <c r="GHM92" s="10"/>
      <c r="GHN92" s="10"/>
      <c r="GHO92" s="10"/>
      <c r="GHP92" s="10"/>
      <c r="GHQ92" s="10"/>
      <c r="GHR92" s="10"/>
      <c r="GHS92" s="10"/>
      <c r="GHT92" s="10"/>
      <c r="GHU92" s="10"/>
      <c r="GHV92" s="10"/>
      <c r="GHW92" s="10"/>
      <c r="GHX92" s="10"/>
      <c r="GHY92" s="10"/>
      <c r="GHZ92" s="10"/>
      <c r="GIA92" s="10"/>
      <c r="GIB92" s="10"/>
      <c r="GIC92" s="10"/>
      <c r="GID92" s="10"/>
      <c r="GIE92" s="10"/>
      <c r="GIF92" s="10"/>
      <c r="GIG92" s="10"/>
      <c r="GIH92" s="10"/>
      <c r="GII92" s="10"/>
      <c r="GIJ92" s="10"/>
      <c r="GIK92" s="10"/>
      <c r="GIL92" s="10"/>
      <c r="GIM92" s="10"/>
      <c r="GIN92" s="10"/>
      <c r="GIO92" s="10"/>
      <c r="GIP92" s="10"/>
      <c r="GIQ92" s="10"/>
      <c r="GIR92" s="10"/>
      <c r="GIS92" s="10"/>
      <c r="GIT92" s="10"/>
      <c r="GIU92" s="10"/>
      <c r="GIV92" s="10"/>
      <c r="GIW92" s="10"/>
      <c r="GIX92" s="10"/>
      <c r="GIY92" s="10"/>
      <c r="GIZ92" s="10"/>
      <c r="GJA92" s="10"/>
      <c r="GJB92" s="10"/>
      <c r="GJC92" s="10"/>
      <c r="GJD92" s="10"/>
      <c r="GJE92" s="10"/>
      <c r="GJF92" s="10"/>
      <c r="GJG92" s="10"/>
      <c r="GJH92" s="10"/>
      <c r="GJI92" s="10"/>
      <c r="GJJ92" s="10"/>
      <c r="GJK92" s="10"/>
      <c r="GJL92" s="10"/>
      <c r="GJM92" s="10"/>
      <c r="GJN92" s="10"/>
      <c r="GJO92" s="10"/>
      <c r="GJP92" s="10"/>
      <c r="GJQ92" s="10"/>
      <c r="GJR92" s="10"/>
      <c r="GJS92" s="10"/>
      <c r="GJT92" s="10"/>
      <c r="GJU92" s="10"/>
      <c r="GJV92" s="10"/>
      <c r="GJW92" s="10"/>
      <c r="GJX92" s="10"/>
      <c r="GJY92" s="10"/>
      <c r="GJZ92" s="10"/>
      <c r="GKA92" s="10"/>
      <c r="GKB92" s="10"/>
      <c r="GKC92" s="10"/>
      <c r="GKD92" s="10"/>
      <c r="GKE92" s="10"/>
      <c r="GKF92" s="10"/>
      <c r="GKG92" s="10"/>
      <c r="GKH92" s="10"/>
      <c r="GKI92" s="10"/>
      <c r="GKJ92" s="10"/>
      <c r="GKK92" s="10"/>
      <c r="GKL92" s="10"/>
      <c r="GKM92" s="10"/>
      <c r="GKN92" s="10"/>
      <c r="GKO92" s="10"/>
      <c r="GKP92" s="10"/>
      <c r="GKQ92" s="10"/>
      <c r="GKR92" s="10"/>
      <c r="GKS92" s="10"/>
      <c r="GKT92" s="10"/>
      <c r="GKU92" s="10"/>
      <c r="GKV92" s="10"/>
      <c r="GKW92" s="10"/>
      <c r="GKX92" s="10"/>
      <c r="GKY92" s="10"/>
      <c r="GKZ92" s="10"/>
      <c r="GLA92" s="10"/>
      <c r="GLB92" s="10"/>
      <c r="GLC92" s="10"/>
      <c r="GLD92" s="10"/>
      <c r="GLE92" s="10"/>
      <c r="GLF92" s="10"/>
      <c r="GLG92" s="10"/>
      <c r="GLH92" s="10"/>
      <c r="GLI92" s="10"/>
      <c r="GLJ92" s="10"/>
      <c r="GLK92" s="10"/>
      <c r="GLL92" s="10"/>
      <c r="GLM92" s="10"/>
      <c r="GLN92" s="10"/>
      <c r="GLO92" s="10"/>
      <c r="GLP92" s="10"/>
      <c r="GLQ92" s="10"/>
      <c r="GLR92" s="10"/>
      <c r="GLS92" s="10"/>
      <c r="GLT92" s="10"/>
      <c r="GLU92" s="10"/>
      <c r="GLV92" s="10"/>
      <c r="GLW92" s="10"/>
      <c r="GLX92" s="10"/>
      <c r="GLY92" s="10"/>
      <c r="GLZ92" s="10"/>
      <c r="GMA92" s="10"/>
      <c r="GMB92" s="10"/>
      <c r="GMC92" s="10"/>
      <c r="GMD92" s="10"/>
      <c r="GME92" s="10"/>
      <c r="GMF92" s="10"/>
      <c r="GMG92" s="10"/>
      <c r="GMH92" s="10"/>
      <c r="GMI92" s="10"/>
      <c r="GMJ92" s="10"/>
      <c r="GMK92" s="10"/>
      <c r="GML92" s="10"/>
      <c r="GMM92" s="10"/>
      <c r="GMN92" s="10"/>
      <c r="GMO92" s="10"/>
      <c r="GMP92" s="10"/>
      <c r="GMQ92" s="10"/>
      <c r="GMR92" s="10"/>
      <c r="GMS92" s="10"/>
      <c r="GMT92" s="10"/>
      <c r="GMU92" s="10"/>
      <c r="GMV92" s="10"/>
      <c r="GMW92" s="10"/>
      <c r="GMX92" s="10"/>
      <c r="GMY92" s="10"/>
      <c r="GMZ92" s="10"/>
      <c r="GNA92" s="10"/>
      <c r="GNB92" s="10"/>
      <c r="GNC92" s="10"/>
      <c r="GND92" s="10"/>
      <c r="GNE92" s="10"/>
      <c r="GNF92" s="10"/>
      <c r="GNG92" s="10"/>
      <c r="GNH92" s="10"/>
      <c r="GNI92" s="10"/>
      <c r="GNJ92" s="10"/>
      <c r="GNK92" s="10"/>
      <c r="GNL92" s="10"/>
      <c r="GNM92" s="10"/>
      <c r="GNN92" s="10"/>
      <c r="GNO92" s="10"/>
      <c r="GNP92" s="10"/>
      <c r="GNQ92" s="10"/>
      <c r="GNR92" s="10"/>
      <c r="GNS92" s="10"/>
      <c r="GNT92" s="10"/>
      <c r="GNU92" s="10"/>
      <c r="GNV92" s="10"/>
      <c r="GNW92" s="10"/>
      <c r="GNX92" s="10"/>
      <c r="GNY92" s="10"/>
      <c r="GNZ92" s="10"/>
      <c r="GOA92" s="10"/>
      <c r="GOB92" s="10"/>
      <c r="GOC92" s="10"/>
      <c r="GOD92" s="10"/>
      <c r="GOE92" s="10"/>
      <c r="GOF92" s="10"/>
      <c r="GOG92" s="10"/>
      <c r="GOH92" s="10"/>
      <c r="GOI92" s="10"/>
      <c r="GOJ92" s="10"/>
      <c r="GOK92" s="10"/>
      <c r="GOL92" s="10"/>
      <c r="GOM92" s="10"/>
      <c r="GON92" s="10"/>
      <c r="GOO92" s="10"/>
      <c r="GOP92" s="10"/>
      <c r="GOQ92" s="10"/>
      <c r="GOR92" s="10"/>
      <c r="GOS92" s="10"/>
      <c r="GOT92" s="10"/>
      <c r="GOU92" s="10"/>
      <c r="GOV92" s="10"/>
      <c r="GOW92" s="10"/>
      <c r="GOX92" s="10"/>
      <c r="GOY92" s="10"/>
      <c r="GOZ92" s="10"/>
      <c r="GPA92" s="10"/>
      <c r="GPB92" s="10"/>
      <c r="GPC92" s="10"/>
      <c r="GPD92" s="10"/>
      <c r="GPE92" s="10"/>
      <c r="GPF92" s="10"/>
      <c r="GPG92" s="10"/>
      <c r="GPH92" s="10"/>
      <c r="GPI92" s="10"/>
      <c r="GPJ92" s="10"/>
      <c r="GPK92" s="10"/>
      <c r="GPL92" s="10"/>
      <c r="GPM92" s="10"/>
      <c r="GPN92" s="10"/>
      <c r="GPO92" s="10"/>
      <c r="GPP92" s="10"/>
      <c r="GPQ92" s="10"/>
      <c r="GPR92" s="10"/>
      <c r="GPS92" s="10"/>
      <c r="GPT92" s="10"/>
      <c r="GPU92" s="10"/>
      <c r="GPV92" s="10"/>
      <c r="GPW92" s="10"/>
      <c r="GPX92" s="10"/>
      <c r="GPY92" s="10"/>
      <c r="GPZ92" s="10"/>
      <c r="GQA92" s="10"/>
      <c r="GQB92" s="10"/>
      <c r="GQC92" s="10"/>
      <c r="GQD92" s="10"/>
      <c r="GQE92" s="10"/>
      <c r="GQF92" s="10"/>
      <c r="GQG92" s="10"/>
      <c r="GQH92" s="10"/>
      <c r="GQI92" s="10"/>
      <c r="GQJ92" s="10"/>
      <c r="GQK92" s="10"/>
      <c r="GQL92" s="10"/>
      <c r="GQM92" s="10"/>
      <c r="GQN92" s="10"/>
      <c r="GQO92" s="10"/>
      <c r="GQP92" s="10"/>
      <c r="GQQ92" s="10"/>
      <c r="GQR92" s="10"/>
      <c r="GQS92" s="10"/>
      <c r="GQT92" s="10"/>
      <c r="GQU92" s="10"/>
      <c r="GQV92" s="10"/>
      <c r="GQW92" s="10"/>
      <c r="GQX92" s="10"/>
      <c r="GQY92" s="10"/>
      <c r="GQZ92" s="10"/>
      <c r="GRA92" s="10"/>
      <c r="GRB92" s="10"/>
      <c r="GRC92" s="10"/>
      <c r="GRD92" s="10"/>
      <c r="GRE92" s="10"/>
      <c r="GRF92" s="10"/>
      <c r="GRG92" s="10"/>
      <c r="GRH92" s="10"/>
      <c r="GRI92" s="10"/>
      <c r="GRJ92" s="10"/>
      <c r="GRK92" s="10"/>
      <c r="GRL92" s="10"/>
      <c r="GRM92" s="10"/>
      <c r="GRN92" s="10"/>
      <c r="GRO92" s="10"/>
      <c r="GRP92" s="10"/>
      <c r="GRQ92" s="10"/>
      <c r="GRR92" s="10"/>
      <c r="GRS92" s="10"/>
      <c r="GRT92" s="10"/>
      <c r="GRU92" s="10"/>
      <c r="GRV92" s="10"/>
      <c r="GRW92" s="10"/>
      <c r="GRX92" s="10"/>
      <c r="GRY92" s="10"/>
      <c r="GRZ92" s="10"/>
      <c r="GSA92" s="10"/>
      <c r="GSB92" s="10"/>
      <c r="GSC92" s="10"/>
      <c r="GSD92" s="10"/>
      <c r="GSE92" s="10"/>
      <c r="GSF92" s="10"/>
      <c r="GSG92" s="10"/>
      <c r="GSH92" s="10"/>
      <c r="GSI92" s="10"/>
      <c r="GSJ92" s="10"/>
      <c r="GSK92" s="10"/>
      <c r="GSL92" s="10"/>
      <c r="GSM92" s="10"/>
      <c r="GSN92" s="10"/>
      <c r="GSO92" s="10"/>
      <c r="GSP92" s="10"/>
      <c r="GSQ92" s="10"/>
      <c r="GSR92" s="10"/>
      <c r="GSS92" s="10"/>
      <c r="GST92" s="10"/>
      <c r="GSU92" s="10"/>
      <c r="GSV92" s="10"/>
      <c r="GSW92" s="10"/>
      <c r="GSX92" s="10"/>
      <c r="GSY92" s="10"/>
      <c r="GSZ92" s="10"/>
      <c r="GTA92" s="10"/>
      <c r="GTB92" s="10"/>
      <c r="GTC92" s="10"/>
      <c r="GTD92" s="10"/>
      <c r="GTE92" s="10"/>
      <c r="GTF92" s="10"/>
      <c r="GTG92" s="10"/>
      <c r="GTH92" s="10"/>
      <c r="GTI92" s="10"/>
      <c r="GTJ92" s="10"/>
      <c r="GTK92" s="10"/>
      <c r="GTL92" s="10"/>
      <c r="GTM92" s="10"/>
      <c r="GTN92" s="10"/>
      <c r="GTO92" s="10"/>
      <c r="GTP92" s="10"/>
      <c r="GTQ92" s="10"/>
      <c r="GTR92" s="10"/>
      <c r="GTS92" s="10"/>
      <c r="GTT92" s="10"/>
      <c r="GTU92" s="10"/>
      <c r="GTV92" s="10"/>
      <c r="GTW92" s="10"/>
      <c r="GTX92" s="10"/>
      <c r="GTY92" s="10"/>
      <c r="GTZ92" s="10"/>
      <c r="GUA92" s="10"/>
      <c r="GUB92" s="10"/>
      <c r="GUC92" s="10"/>
      <c r="GUD92" s="10"/>
      <c r="GUE92" s="10"/>
      <c r="GUF92" s="10"/>
      <c r="GUG92" s="10"/>
      <c r="GUH92" s="10"/>
      <c r="GUI92" s="10"/>
      <c r="GUJ92" s="10"/>
      <c r="GUK92" s="10"/>
      <c r="GUL92" s="10"/>
      <c r="GUM92" s="10"/>
      <c r="GUN92" s="10"/>
      <c r="GUO92" s="10"/>
      <c r="GUP92" s="10"/>
      <c r="GUQ92" s="10"/>
      <c r="GUR92" s="10"/>
      <c r="GUS92" s="10"/>
      <c r="GUT92" s="10"/>
      <c r="GUU92" s="10"/>
      <c r="GUV92" s="10"/>
      <c r="GUW92" s="10"/>
      <c r="GUX92" s="10"/>
      <c r="GUY92" s="10"/>
      <c r="GUZ92" s="10"/>
      <c r="GVA92" s="10"/>
      <c r="GVB92" s="10"/>
      <c r="GVC92" s="10"/>
      <c r="GVD92" s="10"/>
      <c r="GVE92" s="10"/>
      <c r="GVF92" s="10"/>
      <c r="GVG92" s="10"/>
      <c r="GVH92" s="10"/>
      <c r="GVI92" s="10"/>
      <c r="GVJ92" s="10"/>
      <c r="GVK92" s="10"/>
      <c r="GVL92" s="10"/>
      <c r="GVM92" s="10"/>
      <c r="GVN92" s="10"/>
      <c r="GVO92" s="10"/>
      <c r="GVP92" s="10"/>
      <c r="GVQ92" s="10"/>
      <c r="GVR92" s="10"/>
      <c r="GVS92" s="10"/>
      <c r="GVT92" s="10"/>
      <c r="GVU92" s="10"/>
      <c r="GVV92" s="10"/>
      <c r="GVW92" s="10"/>
      <c r="GVX92" s="10"/>
      <c r="GVY92" s="10"/>
      <c r="GVZ92" s="10"/>
      <c r="GWA92" s="10"/>
      <c r="GWB92" s="10"/>
      <c r="GWC92" s="10"/>
      <c r="GWD92" s="10"/>
      <c r="GWE92" s="10"/>
      <c r="GWF92" s="10"/>
      <c r="GWG92" s="10"/>
      <c r="GWH92" s="10"/>
      <c r="GWI92" s="10"/>
      <c r="GWJ92" s="10"/>
      <c r="GWK92" s="10"/>
      <c r="GWL92" s="10"/>
      <c r="GWM92" s="10"/>
      <c r="GWN92" s="10"/>
      <c r="GWO92" s="10"/>
      <c r="GWP92" s="10"/>
      <c r="GWQ92" s="10"/>
      <c r="GWR92" s="10"/>
      <c r="GWS92" s="10"/>
      <c r="GWT92" s="10"/>
      <c r="GWU92" s="10"/>
      <c r="GWV92" s="10"/>
      <c r="GWW92" s="10"/>
      <c r="GWX92" s="10"/>
      <c r="GWY92" s="10"/>
      <c r="GWZ92" s="10"/>
      <c r="GXA92" s="10"/>
      <c r="GXB92" s="10"/>
      <c r="GXC92" s="10"/>
      <c r="GXD92" s="10"/>
      <c r="GXE92" s="10"/>
      <c r="GXF92" s="10"/>
      <c r="GXG92" s="10"/>
      <c r="GXH92" s="10"/>
      <c r="GXI92" s="10"/>
      <c r="GXJ92" s="10"/>
      <c r="GXK92" s="10"/>
      <c r="GXL92" s="10"/>
      <c r="GXM92" s="10"/>
      <c r="GXN92" s="10"/>
      <c r="GXO92" s="10"/>
      <c r="GXP92" s="10"/>
      <c r="GXQ92" s="10"/>
      <c r="GXR92" s="10"/>
      <c r="GXS92" s="10"/>
      <c r="GXT92" s="10"/>
      <c r="GXU92" s="10"/>
      <c r="GXV92" s="10"/>
      <c r="GXW92" s="10"/>
      <c r="GXX92" s="10"/>
      <c r="GXY92" s="10"/>
      <c r="GXZ92" s="10"/>
      <c r="GYA92" s="10"/>
      <c r="GYB92" s="10"/>
      <c r="GYC92" s="10"/>
      <c r="GYD92" s="10"/>
      <c r="GYE92" s="10"/>
      <c r="GYF92" s="10"/>
      <c r="GYG92" s="10"/>
      <c r="GYH92" s="10"/>
      <c r="GYI92" s="10"/>
      <c r="GYJ92" s="10"/>
      <c r="GYK92" s="10"/>
      <c r="GYL92" s="10"/>
      <c r="GYM92" s="10"/>
      <c r="GYN92" s="10"/>
      <c r="GYO92" s="10"/>
      <c r="GYP92" s="10"/>
      <c r="GYQ92" s="10"/>
      <c r="GYR92" s="10"/>
      <c r="GYS92" s="10"/>
      <c r="GYT92" s="10"/>
      <c r="GYU92" s="10"/>
      <c r="GYV92" s="10"/>
      <c r="GYW92" s="10"/>
      <c r="GYX92" s="10"/>
      <c r="GYY92" s="10"/>
      <c r="GYZ92" s="10"/>
      <c r="GZA92" s="10"/>
      <c r="GZB92" s="10"/>
      <c r="GZC92" s="10"/>
      <c r="GZD92" s="10"/>
      <c r="GZE92" s="10"/>
      <c r="GZF92" s="10"/>
      <c r="GZG92" s="10"/>
      <c r="GZH92" s="10"/>
      <c r="GZI92" s="10"/>
      <c r="GZJ92" s="10"/>
      <c r="GZK92" s="10"/>
      <c r="GZL92" s="10"/>
      <c r="GZM92" s="10"/>
      <c r="GZN92" s="10"/>
      <c r="GZO92" s="10"/>
      <c r="GZP92" s="10"/>
      <c r="GZQ92" s="10"/>
      <c r="GZR92" s="10"/>
      <c r="GZS92" s="10"/>
      <c r="GZT92" s="10"/>
      <c r="GZU92" s="10"/>
      <c r="GZV92" s="10"/>
      <c r="GZW92" s="10"/>
      <c r="GZX92" s="10"/>
      <c r="GZY92" s="10"/>
      <c r="GZZ92" s="10"/>
      <c r="HAA92" s="10"/>
      <c r="HAB92" s="10"/>
      <c r="HAC92" s="10"/>
      <c r="HAD92" s="10"/>
      <c r="HAE92" s="10"/>
      <c r="HAF92" s="10"/>
      <c r="HAG92" s="10"/>
      <c r="HAH92" s="10"/>
      <c r="HAI92" s="10"/>
      <c r="HAJ92" s="10"/>
      <c r="HAK92" s="10"/>
      <c r="HAL92" s="10"/>
      <c r="HAM92" s="10"/>
      <c r="HAN92" s="10"/>
      <c r="HAO92" s="10"/>
      <c r="HAP92" s="10"/>
      <c r="HAQ92" s="10"/>
      <c r="HAR92" s="10"/>
      <c r="HAS92" s="10"/>
      <c r="HAT92" s="10"/>
      <c r="HAU92" s="10"/>
      <c r="HAV92" s="10"/>
      <c r="HAW92" s="10"/>
      <c r="HAX92" s="10"/>
      <c r="HAY92" s="10"/>
      <c r="HAZ92" s="10"/>
      <c r="HBA92" s="10"/>
      <c r="HBB92" s="10"/>
      <c r="HBC92" s="10"/>
      <c r="HBD92" s="10"/>
      <c r="HBE92" s="10"/>
      <c r="HBF92" s="10"/>
      <c r="HBG92" s="10"/>
      <c r="HBH92" s="10"/>
      <c r="HBI92" s="10"/>
      <c r="HBJ92" s="10"/>
      <c r="HBK92" s="10"/>
      <c r="HBL92" s="10"/>
      <c r="HBM92" s="10"/>
      <c r="HBN92" s="10"/>
      <c r="HBO92" s="10"/>
      <c r="HBP92" s="10"/>
      <c r="HBQ92" s="10"/>
      <c r="HBR92" s="10"/>
      <c r="HBS92" s="10"/>
      <c r="HBT92" s="10"/>
      <c r="HBU92" s="10"/>
      <c r="HBV92" s="10"/>
      <c r="HBW92" s="10"/>
      <c r="HBX92" s="10"/>
      <c r="HBY92" s="10"/>
      <c r="HBZ92" s="10"/>
      <c r="HCA92" s="10"/>
      <c r="HCB92" s="10"/>
      <c r="HCC92" s="10"/>
      <c r="HCD92" s="10"/>
      <c r="HCE92" s="10"/>
      <c r="HCF92" s="10"/>
      <c r="HCG92" s="10"/>
      <c r="HCH92" s="10"/>
      <c r="HCI92" s="10"/>
      <c r="HCJ92" s="10"/>
      <c r="HCK92" s="10"/>
      <c r="HCL92" s="10"/>
      <c r="HCM92" s="10"/>
      <c r="HCN92" s="10"/>
      <c r="HCO92" s="10"/>
      <c r="HCP92" s="10"/>
      <c r="HCQ92" s="10"/>
      <c r="HCR92" s="10"/>
      <c r="HCS92" s="10"/>
      <c r="HCT92" s="10"/>
      <c r="HCU92" s="10"/>
      <c r="HCV92" s="10"/>
      <c r="HCW92" s="10"/>
      <c r="HCX92" s="10"/>
      <c r="HCY92" s="10"/>
      <c r="HCZ92" s="10"/>
      <c r="HDA92" s="10"/>
      <c r="HDB92" s="10"/>
      <c r="HDC92" s="10"/>
      <c r="HDD92" s="10"/>
      <c r="HDE92" s="10"/>
      <c r="HDF92" s="10"/>
      <c r="HDG92" s="10"/>
      <c r="HDH92" s="10"/>
      <c r="HDI92" s="10"/>
      <c r="HDJ92" s="10"/>
      <c r="HDK92" s="10"/>
      <c r="HDL92" s="10"/>
      <c r="HDM92" s="10"/>
      <c r="HDN92" s="10"/>
      <c r="HDO92" s="10"/>
      <c r="HDP92" s="10"/>
      <c r="HDQ92" s="10"/>
      <c r="HDR92" s="10"/>
      <c r="HDS92" s="10"/>
      <c r="HDT92" s="10"/>
      <c r="HDU92" s="10"/>
      <c r="HDV92" s="10"/>
      <c r="HDW92" s="10"/>
      <c r="HDX92" s="10"/>
      <c r="HDY92" s="10"/>
      <c r="HDZ92" s="10"/>
      <c r="HEA92" s="10"/>
      <c r="HEB92" s="10"/>
      <c r="HEC92" s="10"/>
      <c r="HED92" s="10"/>
      <c r="HEE92" s="10"/>
      <c r="HEF92" s="10"/>
      <c r="HEG92" s="10"/>
      <c r="HEH92" s="10"/>
      <c r="HEI92" s="10"/>
      <c r="HEJ92" s="10"/>
      <c r="HEK92" s="10"/>
      <c r="HEL92" s="10"/>
      <c r="HEM92" s="10"/>
      <c r="HEN92" s="10"/>
      <c r="HEO92" s="10"/>
      <c r="HEP92" s="10"/>
      <c r="HEQ92" s="10"/>
      <c r="HER92" s="10"/>
      <c r="HES92" s="10"/>
      <c r="HET92" s="10"/>
      <c r="HEU92" s="10"/>
      <c r="HEV92" s="10"/>
      <c r="HEW92" s="10"/>
      <c r="HEX92" s="10"/>
      <c r="HEY92" s="10"/>
      <c r="HEZ92" s="10"/>
      <c r="HFA92" s="10"/>
      <c r="HFB92" s="10"/>
      <c r="HFC92" s="10"/>
      <c r="HFD92" s="10"/>
      <c r="HFE92" s="10"/>
      <c r="HFF92" s="10"/>
      <c r="HFG92" s="10"/>
      <c r="HFH92" s="10"/>
      <c r="HFI92" s="10"/>
      <c r="HFJ92" s="10"/>
      <c r="HFK92" s="10"/>
      <c r="HFL92" s="10"/>
      <c r="HFM92" s="10"/>
      <c r="HFN92" s="10"/>
      <c r="HFO92" s="10"/>
      <c r="HFP92" s="10"/>
      <c r="HFQ92" s="10"/>
      <c r="HFR92" s="10"/>
      <c r="HFS92" s="10"/>
      <c r="HFT92" s="10"/>
      <c r="HFU92" s="10"/>
      <c r="HFV92" s="10"/>
      <c r="HFW92" s="10"/>
      <c r="HFX92" s="10"/>
      <c r="HFY92" s="10"/>
      <c r="HFZ92" s="10"/>
      <c r="HGA92" s="10"/>
      <c r="HGB92" s="10"/>
      <c r="HGC92" s="10"/>
      <c r="HGD92" s="10"/>
      <c r="HGE92" s="10"/>
      <c r="HGF92" s="10"/>
      <c r="HGG92" s="10"/>
      <c r="HGH92" s="10"/>
      <c r="HGI92" s="10"/>
      <c r="HGJ92" s="10"/>
      <c r="HGK92" s="10"/>
      <c r="HGL92" s="10"/>
      <c r="HGM92" s="10"/>
      <c r="HGN92" s="10"/>
      <c r="HGO92" s="10"/>
      <c r="HGP92" s="10"/>
      <c r="HGQ92" s="10"/>
      <c r="HGR92" s="10"/>
      <c r="HGS92" s="10"/>
      <c r="HGT92" s="10"/>
      <c r="HGU92" s="10"/>
      <c r="HGV92" s="10"/>
      <c r="HGW92" s="10"/>
      <c r="HGX92" s="10"/>
      <c r="HGY92" s="10"/>
      <c r="HGZ92" s="10"/>
      <c r="HHA92" s="10"/>
      <c r="HHB92" s="10"/>
      <c r="HHC92" s="10"/>
      <c r="HHD92" s="10"/>
      <c r="HHE92" s="10"/>
      <c r="HHF92" s="10"/>
      <c r="HHG92" s="10"/>
      <c r="HHH92" s="10"/>
      <c r="HHI92" s="10"/>
      <c r="HHJ92" s="10"/>
      <c r="HHK92" s="10"/>
      <c r="HHL92" s="10"/>
      <c r="HHM92" s="10"/>
      <c r="HHN92" s="10"/>
      <c r="HHO92" s="10"/>
      <c r="HHP92" s="10"/>
      <c r="HHQ92" s="10"/>
      <c r="HHR92" s="10"/>
      <c r="HHS92" s="10"/>
      <c r="HHT92" s="10"/>
      <c r="HHU92" s="10"/>
      <c r="HHV92" s="10"/>
      <c r="HHW92" s="10"/>
      <c r="HHX92" s="10"/>
      <c r="HHY92" s="10"/>
      <c r="HHZ92" s="10"/>
      <c r="HIA92" s="10"/>
      <c r="HIB92" s="10"/>
      <c r="HIC92" s="10"/>
      <c r="HID92" s="10"/>
      <c r="HIE92" s="10"/>
      <c r="HIF92" s="10"/>
      <c r="HIG92" s="10"/>
      <c r="HIH92" s="10"/>
      <c r="HII92" s="10"/>
      <c r="HIJ92" s="10"/>
      <c r="HIK92" s="10"/>
      <c r="HIL92" s="10"/>
      <c r="HIM92" s="10"/>
      <c r="HIN92" s="10"/>
      <c r="HIO92" s="10"/>
      <c r="HIP92" s="10"/>
      <c r="HIQ92" s="10"/>
      <c r="HIR92" s="10"/>
      <c r="HIS92" s="10"/>
      <c r="HIT92" s="10"/>
      <c r="HIU92" s="10"/>
      <c r="HIV92" s="10"/>
      <c r="HIW92" s="10"/>
      <c r="HIX92" s="10"/>
      <c r="HIY92" s="10"/>
      <c r="HIZ92" s="10"/>
      <c r="HJA92" s="10"/>
      <c r="HJB92" s="10"/>
      <c r="HJC92" s="10"/>
      <c r="HJD92" s="10"/>
      <c r="HJE92" s="10"/>
      <c r="HJF92" s="10"/>
      <c r="HJG92" s="10"/>
      <c r="HJH92" s="10"/>
      <c r="HJI92" s="10"/>
      <c r="HJJ92" s="10"/>
      <c r="HJK92" s="10"/>
      <c r="HJL92" s="10"/>
      <c r="HJM92" s="10"/>
      <c r="HJN92" s="10"/>
      <c r="HJO92" s="10"/>
      <c r="HJP92" s="10"/>
      <c r="HJQ92" s="10"/>
      <c r="HJR92" s="10"/>
      <c r="HJS92" s="10"/>
      <c r="HJT92" s="10"/>
      <c r="HJU92" s="10"/>
      <c r="HJV92" s="10"/>
      <c r="HJW92" s="10"/>
      <c r="HJX92" s="10"/>
      <c r="HJY92" s="10"/>
      <c r="HJZ92" s="10"/>
      <c r="HKA92" s="10"/>
      <c r="HKB92" s="10"/>
      <c r="HKC92" s="10"/>
      <c r="HKD92" s="10"/>
      <c r="HKE92" s="10"/>
      <c r="HKF92" s="10"/>
      <c r="HKG92" s="10"/>
      <c r="HKH92" s="10"/>
      <c r="HKI92" s="10"/>
      <c r="HKJ92" s="10"/>
      <c r="HKK92" s="10"/>
      <c r="HKL92" s="10"/>
      <c r="HKM92" s="10"/>
      <c r="HKN92" s="10"/>
      <c r="HKO92" s="10"/>
      <c r="HKP92" s="10"/>
      <c r="HKQ92" s="10"/>
      <c r="HKR92" s="10"/>
      <c r="HKS92" s="10"/>
      <c r="HKT92" s="10"/>
      <c r="HKU92" s="10"/>
      <c r="HKV92" s="10"/>
      <c r="HKW92" s="10"/>
      <c r="HKX92" s="10"/>
      <c r="HKY92" s="10"/>
      <c r="HKZ92" s="10"/>
      <c r="HLA92" s="10"/>
      <c r="HLB92" s="10"/>
      <c r="HLC92" s="10"/>
      <c r="HLD92" s="10"/>
      <c r="HLE92" s="10"/>
      <c r="HLF92" s="10"/>
      <c r="HLG92" s="10"/>
      <c r="HLH92" s="10"/>
      <c r="HLI92" s="10"/>
      <c r="HLJ92" s="10"/>
      <c r="HLK92" s="10"/>
      <c r="HLL92" s="10"/>
      <c r="HLM92" s="10"/>
      <c r="HLN92" s="10"/>
      <c r="HLO92" s="10"/>
      <c r="HLP92" s="10"/>
      <c r="HLQ92" s="10"/>
      <c r="HLR92" s="10"/>
      <c r="HLS92" s="10"/>
      <c r="HLT92" s="10"/>
      <c r="HLU92" s="10"/>
      <c r="HLV92" s="10"/>
      <c r="HLW92" s="10"/>
      <c r="HLX92" s="10"/>
      <c r="HLY92" s="10"/>
      <c r="HLZ92" s="10"/>
      <c r="HMA92" s="10"/>
      <c r="HMB92" s="10"/>
      <c r="HMC92" s="10"/>
      <c r="HMD92" s="10"/>
      <c r="HME92" s="10"/>
      <c r="HMF92" s="10"/>
      <c r="HMG92" s="10"/>
      <c r="HMH92" s="10"/>
      <c r="HMI92" s="10"/>
      <c r="HMJ92" s="10"/>
      <c r="HMK92" s="10"/>
      <c r="HML92" s="10"/>
      <c r="HMM92" s="10"/>
      <c r="HMN92" s="10"/>
      <c r="HMO92" s="10"/>
      <c r="HMP92" s="10"/>
      <c r="HMQ92" s="10"/>
      <c r="HMR92" s="10"/>
      <c r="HMS92" s="10"/>
      <c r="HMT92" s="10"/>
      <c r="HMU92" s="10"/>
      <c r="HMV92" s="10"/>
      <c r="HMW92" s="10"/>
      <c r="HMX92" s="10"/>
      <c r="HMY92" s="10"/>
      <c r="HMZ92" s="10"/>
      <c r="HNA92" s="10"/>
      <c r="HNB92" s="10"/>
      <c r="HNC92" s="10"/>
      <c r="HND92" s="10"/>
      <c r="HNE92" s="10"/>
      <c r="HNF92" s="10"/>
      <c r="HNG92" s="10"/>
      <c r="HNH92" s="10"/>
      <c r="HNI92" s="10"/>
      <c r="HNJ92" s="10"/>
      <c r="HNK92" s="10"/>
      <c r="HNL92" s="10"/>
      <c r="HNM92" s="10"/>
      <c r="HNN92" s="10"/>
      <c r="HNO92" s="10"/>
      <c r="HNP92" s="10"/>
      <c r="HNQ92" s="10"/>
      <c r="HNR92" s="10"/>
      <c r="HNS92" s="10"/>
      <c r="HNT92" s="10"/>
      <c r="HNU92" s="10"/>
      <c r="HNV92" s="10"/>
      <c r="HNW92" s="10"/>
      <c r="HNX92" s="10"/>
      <c r="HNY92" s="10"/>
      <c r="HNZ92" s="10"/>
      <c r="HOA92" s="10"/>
      <c r="HOB92" s="10"/>
      <c r="HOC92" s="10"/>
      <c r="HOD92" s="10"/>
      <c r="HOE92" s="10"/>
      <c r="HOF92" s="10"/>
      <c r="HOG92" s="10"/>
      <c r="HOH92" s="10"/>
      <c r="HOI92" s="10"/>
      <c r="HOJ92" s="10"/>
      <c r="HOK92" s="10"/>
      <c r="HOL92" s="10"/>
      <c r="HOM92" s="10"/>
      <c r="HON92" s="10"/>
      <c r="HOO92" s="10"/>
      <c r="HOP92" s="10"/>
      <c r="HOQ92" s="10"/>
      <c r="HOR92" s="10"/>
      <c r="HOS92" s="10"/>
      <c r="HOT92" s="10"/>
      <c r="HOU92" s="10"/>
      <c r="HOV92" s="10"/>
      <c r="HOW92" s="10"/>
      <c r="HOX92" s="10"/>
      <c r="HOY92" s="10"/>
      <c r="HOZ92" s="10"/>
      <c r="HPA92" s="10"/>
      <c r="HPB92" s="10"/>
      <c r="HPC92" s="10"/>
      <c r="HPD92" s="10"/>
      <c r="HPE92" s="10"/>
      <c r="HPF92" s="10"/>
      <c r="HPG92" s="10"/>
      <c r="HPH92" s="10"/>
      <c r="HPI92" s="10"/>
      <c r="HPJ92" s="10"/>
      <c r="HPK92" s="10"/>
      <c r="HPL92" s="10"/>
      <c r="HPM92" s="10"/>
      <c r="HPN92" s="10"/>
      <c r="HPO92" s="10"/>
      <c r="HPP92" s="10"/>
      <c r="HPQ92" s="10"/>
      <c r="HPR92" s="10"/>
      <c r="HPS92" s="10"/>
      <c r="HPT92" s="10"/>
      <c r="HPU92" s="10"/>
      <c r="HPV92" s="10"/>
      <c r="HPW92" s="10"/>
      <c r="HPX92" s="10"/>
      <c r="HPY92" s="10"/>
      <c r="HPZ92" s="10"/>
      <c r="HQA92" s="10"/>
      <c r="HQB92" s="10"/>
      <c r="HQC92" s="10"/>
      <c r="HQD92" s="10"/>
      <c r="HQE92" s="10"/>
      <c r="HQF92" s="10"/>
      <c r="HQG92" s="10"/>
      <c r="HQH92" s="10"/>
      <c r="HQI92" s="10"/>
      <c r="HQJ92" s="10"/>
      <c r="HQK92" s="10"/>
      <c r="HQL92" s="10"/>
      <c r="HQM92" s="10"/>
      <c r="HQN92" s="10"/>
      <c r="HQO92" s="10"/>
      <c r="HQP92" s="10"/>
      <c r="HQQ92" s="10"/>
      <c r="HQR92" s="10"/>
      <c r="HQS92" s="10"/>
      <c r="HQT92" s="10"/>
      <c r="HQU92" s="10"/>
      <c r="HQV92" s="10"/>
      <c r="HQW92" s="10"/>
      <c r="HQX92" s="10"/>
      <c r="HQY92" s="10"/>
      <c r="HQZ92" s="10"/>
      <c r="HRA92" s="10"/>
      <c r="HRB92" s="10"/>
      <c r="HRC92" s="10"/>
      <c r="HRD92" s="10"/>
      <c r="HRE92" s="10"/>
      <c r="HRF92" s="10"/>
      <c r="HRG92" s="10"/>
      <c r="HRH92" s="10"/>
      <c r="HRI92" s="10"/>
      <c r="HRJ92" s="10"/>
      <c r="HRK92" s="10"/>
      <c r="HRL92" s="10"/>
      <c r="HRM92" s="10"/>
      <c r="HRN92" s="10"/>
      <c r="HRO92" s="10"/>
      <c r="HRP92" s="10"/>
      <c r="HRQ92" s="10"/>
      <c r="HRR92" s="10"/>
      <c r="HRS92" s="10"/>
      <c r="HRT92" s="10"/>
      <c r="HRU92" s="10"/>
      <c r="HRV92" s="10"/>
      <c r="HRW92" s="10"/>
      <c r="HRX92" s="10"/>
      <c r="HRY92" s="10"/>
      <c r="HRZ92" s="10"/>
      <c r="HSA92" s="10"/>
      <c r="HSB92" s="10"/>
      <c r="HSC92" s="10"/>
      <c r="HSD92" s="10"/>
      <c r="HSE92" s="10"/>
      <c r="HSF92" s="10"/>
      <c r="HSG92" s="10"/>
      <c r="HSH92" s="10"/>
      <c r="HSI92" s="10"/>
      <c r="HSJ92" s="10"/>
      <c r="HSK92" s="10"/>
      <c r="HSL92" s="10"/>
      <c r="HSM92" s="10"/>
      <c r="HSN92" s="10"/>
      <c r="HSO92" s="10"/>
      <c r="HSP92" s="10"/>
      <c r="HSQ92" s="10"/>
      <c r="HSR92" s="10"/>
      <c r="HSS92" s="10"/>
      <c r="HST92" s="10"/>
      <c r="HSU92" s="10"/>
      <c r="HSV92" s="10"/>
      <c r="HSW92" s="10"/>
      <c r="HSX92" s="10"/>
      <c r="HSY92" s="10"/>
      <c r="HSZ92" s="10"/>
      <c r="HTA92" s="10"/>
      <c r="HTB92" s="10"/>
      <c r="HTC92" s="10"/>
      <c r="HTD92" s="10"/>
      <c r="HTE92" s="10"/>
      <c r="HTF92" s="10"/>
      <c r="HTG92" s="10"/>
      <c r="HTH92" s="10"/>
      <c r="HTI92" s="10"/>
      <c r="HTJ92" s="10"/>
      <c r="HTK92" s="10"/>
      <c r="HTL92" s="10"/>
      <c r="HTM92" s="10"/>
      <c r="HTN92" s="10"/>
      <c r="HTO92" s="10"/>
      <c r="HTP92" s="10"/>
      <c r="HTQ92" s="10"/>
      <c r="HTR92" s="10"/>
      <c r="HTS92" s="10"/>
      <c r="HTT92" s="10"/>
      <c r="HTU92" s="10"/>
      <c r="HTV92" s="10"/>
      <c r="HTW92" s="10"/>
      <c r="HTX92" s="10"/>
      <c r="HTY92" s="10"/>
      <c r="HTZ92" s="10"/>
      <c r="HUA92" s="10"/>
      <c r="HUB92" s="10"/>
      <c r="HUC92" s="10"/>
      <c r="HUD92" s="10"/>
      <c r="HUE92" s="10"/>
      <c r="HUF92" s="10"/>
      <c r="HUG92" s="10"/>
      <c r="HUH92" s="10"/>
      <c r="HUI92" s="10"/>
      <c r="HUJ92" s="10"/>
      <c r="HUK92" s="10"/>
      <c r="HUL92" s="10"/>
      <c r="HUM92" s="10"/>
      <c r="HUN92" s="10"/>
      <c r="HUO92" s="10"/>
      <c r="HUP92" s="10"/>
      <c r="HUQ92" s="10"/>
      <c r="HUR92" s="10"/>
      <c r="HUS92" s="10"/>
      <c r="HUT92" s="10"/>
      <c r="HUU92" s="10"/>
      <c r="HUV92" s="10"/>
      <c r="HUW92" s="10"/>
      <c r="HUX92" s="10"/>
      <c r="HUY92" s="10"/>
      <c r="HUZ92" s="10"/>
      <c r="HVA92" s="10"/>
      <c r="HVB92" s="10"/>
      <c r="HVC92" s="10"/>
      <c r="HVD92" s="10"/>
      <c r="HVE92" s="10"/>
      <c r="HVF92" s="10"/>
      <c r="HVG92" s="10"/>
      <c r="HVH92" s="10"/>
      <c r="HVI92" s="10"/>
      <c r="HVJ92" s="10"/>
      <c r="HVK92" s="10"/>
      <c r="HVL92" s="10"/>
      <c r="HVM92" s="10"/>
      <c r="HVN92" s="10"/>
      <c r="HVO92" s="10"/>
      <c r="HVP92" s="10"/>
      <c r="HVQ92" s="10"/>
      <c r="HVR92" s="10"/>
      <c r="HVS92" s="10"/>
      <c r="HVT92" s="10"/>
      <c r="HVU92" s="10"/>
      <c r="HVV92" s="10"/>
      <c r="HVW92" s="10"/>
      <c r="HVX92" s="10"/>
      <c r="HVY92" s="10"/>
      <c r="HVZ92" s="10"/>
      <c r="HWA92" s="10"/>
      <c r="HWB92" s="10"/>
      <c r="HWC92" s="10"/>
      <c r="HWD92" s="10"/>
      <c r="HWE92" s="10"/>
      <c r="HWF92" s="10"/>
      <c r="HWG92" s="10"/>
      <c r="HWH92" s="10"/>
      <c r="HWI92" s="10"/>
      <c r="HWJ92" s="10"/>
      <c r="HWK92" s="10"/>
      <c r="HWL92" s="10"/>
      <c r="HWM92" s="10"/>
      <c r="HWN92" s="10"/>
      <c r="HWO92" s="10"/>
      <c r="HWP92" s="10"/>
      <c r="HWQ92" s="10"/>
      <c r="HWR92" s="10"/>
      <c r="HWS92" s="10"/>
      <c r="HWT92" s="10"/>
      <c r="HWU92" s="10"/>
      <c r="HWV92" s="10"/>
      <c r="HWW92" s="10"/>
      <c r="HWX92" s="10"/>
      <c r="HWY92" s="10"/>
      <c r="HWZ92" s="10"/>
      <c r="HXA92" s="10"/>
      <c r="HXB92" s="10"/>
      <c r="HXC92" s="10"/>
      <c r="HXD92" s="10"/>
      <c r="HXE92" s="10"/>
      <c r="HXF92" s="10"/>
      <c r="HXG92" s="10"/>
      <c r="HXH92" s="10"/>
      <c r="HXI92" s="10"/>
      <c r="HXJ92" s="10"/>
      <c r="HXK92" s="10"/>
      <c r="HXL92" s="10"/>
      <c r="HXM92" s="10"/>
      <c r="HXN92" s="10"/>
      <c r="HXO92" s="10"/>
      <c r="HXP92" s="10"/>
      <c r="HXQ92" s="10"/>
      <c r="HXR92" s="10"/>
      <c r="HXS92" s="10"/>
      <c r="HXT92" s="10"/>
      <c r="HXU92" s="10"/>
      <c r="HXV92" s="10"/>
      <c r="HXW92" s="10"/>
      <c r="HXX92" s="10"/>
      <c r="HXY92" s="10"/>
      <c r="HXZ92" s="10"/>
      <c r="HYA92" s="10"/>
      <c r="HYB92" s="10"/>
      <c r="HYC92" s="10"/>
      <c r="HYD92" s="10"/>
      <c r="HYE92" s="10"/>
      <c r="HYF92" s="10"/>
      <c r="HYG92" s="10"/>
      <c r="HYH92" s="10"/>
      <c r="HYI92" s="10"/>
      <c r="HYJ92" s="10"/>
      <c r="HYK92" s="10"/>
      <c r="HYL92" s="10"/>
      <c r="HYM92" s="10"/>
      <c r="HYN92" s="10"/>
      <c r="HYO92" s="10"/>
      <c r="HYP92" s="10"/>
      <c r="HYQ92" s="10"/>
      <c r="HYR92" s="10"/>
      <c r="HYS92" s="10"/>
      <c r="HYT92" s="10"/>
      <c r="HYU92" s="10"/>
      <c r="HYV92" s="10"/>
      <c r="HYW92" s="10"/>
      <c r="HYX92" s="10"/>
      <c r="HYY92" s="10"/>
      <c r="HYZ92" s="10"/>
      <c r="HZA92" s="10"/>
      <c r="HZB92" s="10"/>
      <c r="HZC92" s="10"/>
      <c r="HZD92" s="10"/>
      <c r="HZE92" s="10"/>
      <c r="HZF92" s="10"/>
      <c r="HZG92" s="10"/>
      <c r="HZH92" s="10"/>
      <c r="HZI92" s="10"/>
      <c r="HZJ92" s="10"/>
      <c r="HZK92" s="10"/>
      <c r="HZL92" s="10"/>
      <c r="HZM92" s="10"/>
      <c r="HZN92" s="10"/>
      <c r="HZO92" s="10"/>
      <c r="HZP92" s="10"/>
      <c r="HZQ92" s="10"/>
      <c r="HZR92" s="10"/>
      <c r="HZS92" s="10"/>
      <c r="HZT92" s="10"/>
      <c r="HZU92" s="10"/>
      <c r="HZV92" s="10"/>
      <c r="HZW92" s="10"/>
      <c r="HZX92" s="10"/>
      <c r="HZY92" s="10"/>
      <c r="HZZ92" s="10"/>
      <c r="IAA92" s="10"/>
      <c r="IAB92" s="10"/>
      <c r="IAC92" s="10"/>
      <c r="IAD92" s="10"/>
      <c r="IAE92" s="10"/>
      <c r="IAF92" s="10"/>
      <c r="IAG92" s="10"/>
      <c r="IAH92" s="10"/>
      <c r="IAI92" s="10"/>
      <c r="IAJ92" s="10"/>
      <c r="IAK92" s="10"/>
      <c r="IAL92" s="10"/>
      <c r="IAM92" s="10"/>
      <c r="IAN92" s="10"/>
      <c r="IAO92" s="10"/>
      <c r="IAP92" s="10"/>
      <c r="IAQ92" s="10"/>
      <c r="IAR92" s="10"/>
      <c r="IAS92" s="10"/>
      <c r="IAT92" s="10"/>
      <c r="IAU92" s="10"/>
      <c r="IAV92" s="10"/>
      <c r="IAW92" s="10"/>
      <c r="IAX92" s="10"/>
      <c r="IAY92" s="10"/>
      <c r="IAZ92" s="10"/>
      <c r="IBA92" s="10"/>
      <c r="IBB92" s="10"/>
      <c r="IBC92" s="10"/>
      <c r="IBD92" s="10"/>
      <c r="IBE92" s="10"/>
      <c r="IBF92" s="10"/>
      <c r="IBG92" s="10"/>
      <c r="IBH92" s="10"/>
      <c r="IBI92" s="10"/>
      <c r="IBJ92" s="10"/>
      <c r="IBK92" s="10"/>
      <c r="IBL92" s="10"/>
      <c r="IBM92" s="10"/>
      <c r="IBN92" s="10"/>
      <c r="IBO92" s="10"/>
      <c r="IBP92" s="10"/>
      <c r="IBQ92" s="10"/>
      <c r="IBR92" s="10"/>
      <c r="IBS92" s="10"/>
      <c r="IBT92" s="10"/>
      <c r="IBU92" s="10"/>
      <c r="IBV92" s="10"/>
      <c r="IBW92" s="10"/>
      <c r="IBX92" s="10"/>
      <c r="IBY92" s="10"/>
      <c r="IBZ92" s="10"/>
      <c r="ICA92" s="10"/>
      <c r="ICB92" s="10"/>
      <c r="ICC92" s="10"/>
      <c r="ICD92" s="10"/>
      <c r="ICE92" s="10"/>
      <c r="ICF92" s="10"/>
      <c r="ICG92" s="10"/>
      <c r="ICH92" s="10"/>
      <c r="ICI92" s="10"/>
      <c r="ICJ92" s="10"/>
      <c r="ICK92" s="10"/>
      <c r="ICL92" s="10"/>
      <c r="ICM92" s="10"/>
      <c r="ICN92" s="10"/>
      <c r="ICO92" s="10"/>
      <c r="ICP92" s="10"/>
      <c r="ICQ92" s="10"/>
      <c r="ICR92" s="10"/>
      <c r="ICS92" s="10"/>
      <c r="ICT92" s="10"/>
      <c r="ICU92" s="10"/>
      <c r="ICV92" s="10"/>
      <c r="ICW92" s="10"/>
      <c r="ICX92" s="10"/>
      <c r="ICY92" s="10"/>
      <c r="ICZ92" s="10"/>
      <c r="IDA92" s="10"/>
      <c r="IDB92" s="10"/>
      <c r="IDC92" s="10"/>
      <c r="IDD92" s="10"/>
      <c r="IDE92" s="10"/>
      <c r="IDF92" s="10"/>
      <c r="IDG92" s="10"/>
      <c r="IDH92" s="10"/>
      <c r="IDI92" s="10"/>
      <c r="IDJ92" s="10"/>
      <c r="IDK92" s="10"/>
      <c r="IDL92" s="10"/>
      <c r="IDM92" s="10"/>
      <c r="IDN92" s="10"/>
      <c r="IDO92" s="10"/>
      <c r="IDP92" s="10"/>
      <c r="IDQ92" s="10"/>
      <c r="IDR92" s="10"/>
      <c r="IDS92" s="10"/>
      <c r="IDT92" s="10"/>
      <c r="IDU92" s="10"/>
      <c r="IDV92" s="10"/>
      <c r="IDW92" s="10"/>
      <c r="IDX92" s="10"/>
      <c r="IDY92" s="10"/>
      <c r="IDZ92" s="10"/>
      <c r="IEA92" s="10"/>
      <c r="IEB92" s="10"/>
      <c r="IEC92" s="10"/>
      <c r="IED92" s="10"/>
      <c r="IEE92" s="10"/>
      <c r="IEF92" s="10"/>
      <c r="IEG92" s="10"/>
      <c r="IEH92" s="10"/>
      <c r="IEI92" s="10"/>
      <c r="IEJ92" s="10"/>
      <c r="IEK92" s="10"/>
      <c r="IEL92" s="10"/>
      <c r="IEM92" s="10"/>
      <c r="IEN92" s="10"/>
      <c r="IEO92" s="10"/>
      <c r="IEP92" s="10"/>
      <c r="IEQ92" s="10"/>
      <c r="IER92" s="10"/>
      <c r="IES92" s="10"/>
      <c r="IET92" s="10"/>
      <c r="IEU92" s="10"/>
      <c r="IEV92" s="10"/>
      <c r="IEW92" s="10"/>
      <c r="IEX92" s="10"/>
      <c r="IEY92" s="10"/>
      <c r="IEZ92" s="10"/>
      <c r="IFA92" s="10"/>
      <c r="IFB92" s="10"/>
      <c r="IFC92" s="10"/>
      <c r="IFD92" s="10"/>
      <c r="IFE92" s="10"/>
      <c r="IFF92" s="10"/>
      <c r="IFG92" s="10"/>
      <c r="IFH92" s="10"/>
      <c r="IFI92" s="10"/>
      <c r="IFJ92" s="10"/>
      <c r="IFK92" s="10"/>
      <c r="IFL92" s="10"/>
      <c r="IFM92" s="10"/>
      <c r="IFN92" s="10"/>
      <c r="IFO92" s="10"/>
      <c r="IFP92" s="10"/>
      <c r="IFQ92" s="10"/>
      <c r="IFR92" s="10"/>
      <c r="IFS92" s="10"/>
      <c r="IFT92" s="10"/>
      <c r="IFU92" s="10"/>
      <c r="IFV92" s="10"/>
      <c r="IFW92" s="10"/>
      <c r="IFX92" s="10"/>
      <c r="IFY92" s="10"/>
      <c r="IFZ92" s="10"/>
      <c r="IGA92" s="10"/>
      <c r="IGB92" s="10"/>
      <c r="IGC92" s="10"/>
      <c r="IGD92" s="10"/>
      <c r="IGE92" s="10"/>
      <c r="IGF92" s="10"/>
      <c r="IGG92" s="10"/>
      <c r="IGH92" s="10"/>
      <c r="IGI92" s="10"/>
      <c r="IGJ92" s="10"/>
      <c r="IGK92" s="10"/>
      <c r="IGL92" s="10"/>
      <c r="IGM92" s="10"/>
      <c r="IGN92" s="10"/>
      <c r="IGO92" s="10"/>
      <c r="IGP92" s="10"/>
      <c r="IGQ92" s="10"/>
      <c r="IGR92" s="10"/>
      <c r="IGS92" s="10"/>
      <c r="IGT92" s="10"/>
      <c r="IGU92" s="10"/>
      <c r="IGV92" s="10"/>
      <c r="IGW92" s="10"/>
      <c r="IGX92" s="10"/>
      <c r="IGY92" s="10"/>
      <c r="IGZ92" s="10"/>
      <c r="IHA92" s="10"/>
      <c r="IHB92" s="10"/>
      <c r="IHC92" s="10"/>
      <c r="IHD92" s="10"/>
      <c r="IHE92" s="10"/>
      <c r="IHF92" s="10"/>
      <c r="IHG92" s="10"/>
      <c r="IHH92" s="10"/>
      <c r="IHI92" s="10"/>
      <c r="IHJ92" s="10"/>
      <c r="IHK92" s="10"/>
      <c r="IHL92" s="10"/>
      <c r="IHM92" s="10"/>
      <c r="IHN92" s="10"/>
      <c r="IHO92" s="10"/>
      <c r="IHP92" s="10"/>
      <c r="IHQ92" s="10"/>
      <c r="IHR92" s="10"/>
      <c r="IHS92" s="10"/>
      <c r="IHT92" s="10"/>
      <c r="IHU92" s="10"/>
      <c r="IHV92" s="10"/>
      <c r="IHW92" s="10"/>
      <c r="IHX92" s="10"/>
      <c r="IHY92" s="10"/>
      <c r="IHZ92" s="10"/>
      <c r="IIA92" s="10"/>
      <c r="IIB92" s="10"/>
      <c r="IIC92" s="10"/>
      <c r="IID92" s="10"/>
      <c r="IIE92" s="10"/>
      <c r="IIF92" s="10"/>
      <c r="IIG92" s="10"/>
      <c r="IIH92" s="10"/>
      <c r="III92" s="10"/>
      <c r="IIJ92" s="10"/>
      <c r="IIK92" s="10"/>
      <c r="IIL92" s="10"/>
      <c r="IIM92" s="10"/>
      <c r="IIN92" s="10"/>
      <c r="IIO92" s="10"/>
      <c r="IIP92" s="10"/>
      <c r="IIQ92" s="10"/>
      <c r="IIR92" s="10"/>
      <c r="IIS92" s="10"/>
      <c r="IIT92" s="10"/>
      <c r="IIU92" s="10"/>
      <c r="IIV92" s="10"/>
      <c r="IIW92" s="10"/>
      <c r="IIX92" s="10"/>
      <c r="IIY92" s="10"/>
      <c r="IIZ92" s="10"/>
      <c r="IJA92" s="10"/>
      <c r="IJB92" s="10"/>
      <c r="IJC92" s="10"/>
      <c r="IJD92" s="10"/>
      <c r="IJE92" s="10"/>
      <c r="IJF92" s="10"/>
      <c r="IJG92" s="10"/>
      <c r="IJH92" s="10"/>
      <c r="IJI92" s="10"/>
      <c r="IJJ92" s="10"/>
      <c r="IJK92" s="10"/>
      <c r="IJL92" s="10"/>
      <c r="IJM92" s="10"/>
      <c r="IJN92" s="10"/>
      <c r="IJO92" s="10"/>
      <c r="IJP92" s="10"/>
      <c r="IJQ92" s="10"/>
      <c r="IJR92" s="10"/>
      <c r="IJS92" s="10"/>
      <c r="IJT92" s="10"/>
      <c r="IJU92" s="10"/>
      <c r="IJV92" s="10"/>
      <c r="IJW92" s="10"/>
      <c r="IJX92" s="10"/>
      <c r="IJY92" s="10"/>
      <c r="IJZ92" s="10"/>
      <c r="IKA92" s="10"/>
      <c r="IKB92" s="10"/>
      <c r="IKC92" s="10"/>
      <c r="IKD92" s="10"/>
      <c r="IKE92" s="10"/>
      <c r="IKF92" s="10"/>
      <c r="IKG92" s="10"/>
      <c r="IKH92" s="10"/>
      <c r="IKI92" s="10"/>
      <c r="IKJ92" s="10"/>
      <c r="IKK92" s="10"/>
      <c r="IKL92" s="10"/>
      <c r="IKM92" s="10"/>
      <c r="IKN92" s="10"/>
      <c r="IKO92" s="10"/>
      <c r="IKP92" s="10"/>
      <c r="IKQ92" s="10"/>
      <c r="IKR92" s="10"/>
      <c r="IKS92" s="10"/>
      <c r="IKT92" s="10"/>
      <c r="IKU92" s="10"/>
      <c r="IKV92" s="10"/>
      <c r="IKW92" s="10"/>
      <c r="IKX92" s="10"/>
      <c r="IKY92" s="10"/>
      <c r="IKZ92" s="10"/>
      <c r="ILA92" s="10"/>
      <c r="ILB92" s="10"/>
      <c r="ILC92" s="10"/>
      <c r="ILD92" s="10"/>
      <c r="ILE92" s="10"/>
      <c r="ILF92" s="10"/>
      <c r="ILG92" s="10"/>
      <c r="ILH92" s="10"/>
      <c r="ILI92" s="10"/>
      <c r="ILJ92" s="10"/>
      <c r="ILK92" s="10"/>
      <c r="ILL92" s="10"/>
      <c r="ILM92" s="10"/>
      <c r="ILN92" s="10"/>
      <c r="ILO92" s="10"/>
      <c r="ILP92" s="10"/>
      <c r="ILQ92" s="10"/>
      <c r="ILR92" s="10"/>
      <c r="ILS92" s="10"/>
      <c r="ILT92" s="10"/>
      <c r="ILU92" s="10"/>
      <c r="ILV92" s="10"/>
      <c r="ILW92" s="10"/>
      <c r="ILX92" s="10"/>
      <c r="ILY92" s="10"/>
      <c r="ILZ92" s="10"/>
      <c r="IMA92" s="10"/>
      <c r="IMB92" s="10"/>
      <c r="IMC92" s="10"/>
      <c r="IMD92" s="10"/>
      <c r="IME92" s="10"/>
      <c r="IMF92" s="10"/>
      <c r="IMG92" s="10"/>
      <c r="IMH92" s="10"/>
      <c r="IMI92" s="10"/>
      <c r="IMJ92" s="10"/>
      <c r="IMK92" s="10"/>
      <c r="IML92" s="10"/>
      <c r="IMM92" s="10"/>
      <c r="IMN92" s="10"/>
      <c r="IMO92" s="10"/>
      <c r="IMP92" s="10"/>
      <c r="IMQ92" s="10"/>
      <c r="IMR92" s="10"/>
      <c r="IMS92" s="10"/>
      <c r="IMT92" s="10"/>
      <c r="IMU92" s="10"/>
      <c r="IMV92" s="10"/>
      <c r="IMW92" s="10"/>
      <c r="IMX92" s="10"/>
      <c r="IMY92" s="10"/>
      <c r="IMZ92" s="10"/>
      <c r="INA92" s="10"/>
      <c r="INB92" s="10"/>
      <c r="INC92" s="10"/>
      <c r="IND92" s="10"/>
      <c r="INE92" s="10"/>
      <c r="INF92" s="10"/>
      <c r="ING92" s="10"/>
      <c r="INH92" s="10"/>
      <c r="INI92" s="10"/>
      <c r="INJ92" s="10"/>
      <c r="INK92" s="10"/>
      <c r="INL92" s="10"/>
      <c r="INM92" s="10"/>
      <c r="INN92" s="10"/>
      <c r="INO92" s="10"/>
      <c r="INP92" s="10"/>
      <c r="INQ92" s="10"/>
      <c r="INR92" s="10"/>
      <c r="INS92" s="10"/>
      <c r="INT92" s="10"/>
      <c r="INU92" s="10"/>
      <c r="INV92" s="10"/>
      <c r="INW92" s="10"/>
      <c r="INX92" s="10"/>
      <c r="INY92" s="10"/>
      <c r="INZ92" s="10"/>
      <c r="IOA92" s="10"/>
      <c r="IOB92" s="10"/>
      <c r="IOC92" s="10"/>
      <c r="IOD92" s="10"/>
      <c r="IOE92" s="10"/>
      <c r="IOF92" s="10"/>
      <c r="IOG92" s="10"/>
      <c r="IOH92" s="10"/>
      <c r="IOI92" s="10"/>
      <c r="IOJ92" s="10"/>
      <c r="IOK92" s="10"/>
      <c r="IOL92" s="10"/>
      <c r="IOM92" s="10"/>
      <c r="ION92" s="10"/>
      <c r="IOO92" s="10"/>
      <c r="IOP92" s="10"/>
      <c r="IOQ92" s="10"/>
      <c r="IOR92" s="10"/>
      <c r="IOS92" s="10"/>
      <c r="IOT92" s="10"/>
      <c r="IOU92" s="10"/>
      <c r="IOV92" s="10"/>
      <c r="IOW92" s="10"/>
      <c r="IOX92" s="10"/>
      <c r="IOY92" s="10"/>
      <c r="IOZ92" s="10"/>
      <c r="IPA92" s="10"/>
      <c r="IPB92" s="10"/>
      <c r="IPC92" s="10"/>
      <c r="IPD92" s="10"/>
      <c r="IPE92" s="10"/>
      <c r="IPF92" s="10"/>
      <c r="IPG92" s="10"/>
      <c r="IPH92" s="10"/>
      <c r="IPI92" s="10"/>
      <c r="IPJ92" s="10"/>
      <c r="IPK92" s="10"/>
      <c r="IPL92" s="10"/>
      <c r="IPM92" s="10"/>
      <c r="IPN92" s="10"/>
      <c r="IPO92" s="10"/>
      <c r="IPP92" s="10"/>
      <c r="IPQ92" s="10"/>
      <c r="IPR92" s="10"/>
      <c r="IPS92" s="10"/>
      <c r="IPT92" s="10"/>
      <c r="IPU92" s="10"/>
      <c r="IPV92" s="10"/>
      <c r="IPW92" s="10"/>
      <c r="IPX92" s="10"/>
      <c r="IPY92" s="10"/>
      <c r="IPZ92" s="10"/>
      <c r="IQA92" s="10"/>
      <c r="IQB92" s="10"/>
      <c r="IQC92" s="10"/>
      <c r="IQD92" s="10"/>
      <c r="IQE92" s="10"/>
      <c r="IQF92" s="10"/>
      <c r="IQG92" s="10"/>
      <c r="IQH92" s="10"/>
      <c r="IQI92" s="10"/>
      <c r="IQJ92" s="10"/>
      <c r="IQK92" s="10"/>
      <c r="IQL92" s="10"/>
      <c r="IQM92" s="10"/>
      <c r="IQN92" s="10"/>
      <c r="IQO92" s="10"/>
      <c r="IQP92" s="10"/>
      <c r="IQQ92" s="10"/>
      <c r="IQR92" s="10"/>
      <c r="IQS92" s="10"/>
      <c r="IQT92" s="10"/>
      <c r="IQU92" s="10"/>
      <c r="IQV92" s="10"/>
      <c r="IQW92" s="10"/>
      <c r="IQX92" s="10"/>
      <c r="IQY92" s="10"/>
      <c r="IQZ92" s="10"/>
      <c r="IRA92" s="10"/>
      <c r="IRB92" s="10"/>
      <c r="IRC92" s="10"/>
      <c r="IRD92" s="10"/>
      <c r="IRE92" s="10"/>
      <c r="IRF92" s="10"/>
      <c r="IRG92" s="10"/>
      <c r="IRH92" s="10"/>
      <c r="IRI92" s="10"/>
      <c r="IRJ92" s="10"/>
      <c r="IRK92" s="10"/>
      <c r="IRL92" s="10"/>
      <c r="IRM92" s="10"/>
      <c r="IRN92" s="10"/>
      <c r="IRO92" s="10"/>
      <c r="IRP92" s="10"/>
      <c r="IRQ92" s="10"/>
      <c r="IRR92" s="10"/>
      <c r="IRS92" s="10"/>
      <c r="IRT92" s="10"/>
      <c r="IRU92" s="10"/>
      <c r="IRV92" s="10"/>
      <c r="IRW92" s="10"/>
      <c r="IRX92" s="10"/>
      <c r="IRY92" s="10"/>
      <c r="IRZ92" s="10"/>
      <c r="ISA92" s="10"/>
      <c r="ISB92" s="10"/>
      <c r="ISC92" s="10"/>
      <c r="ISD92" s="10"/>
      <c r="ISE92" s="10"/>
      <c r="ISF92" s="10"/>
      <c r="ISG92" s="10"/>
      <c r="ISH92" s="10"/>
      <c r="ISI92" s="10"/>
      <c r="ISJ92" s="10"/>
      <c r="ISK92" s="10"/>
      <c r="ISL92" s="10"/>
      <c r="ISM92" s="10"/>
      <c r="ISN92" s="10"/>
      <c r="ISO92" s="10"/>
      <c r="ISP92" s="10"/>
      <c r="ISQ92" s="10"/>
      <c r="ISR92" s="10"/>
      <c r="ISS92" s="10"/>
      <c r="IST92" s="10"/>
      <c r="ISU92" s="10"/>
      <c r="ISV92" s="10"/>
      <c r="ISW92" s="10"/>
      <c r="ISX92" s="10"/>
      <c r="ISY92" s="10"/>
      <c r="ISZ92" s="10"/>
      <c r="ITA92" s="10"/>
      <c r="ITB92" s="10"/>
      <c r="ITC92" s="10"/>
      <c r="ITD92" s="10"/>
      <c r="ITE92" s="10"/>
      <c r="ITF92" s="10"/>
      <c r="ITG92" s="10"/>
      <c r="ITH92" s="10"/>
      <c r="ITI92" s="10"/>
      <c r="ITJ92" s="10"/>
      <c r="ITK92" s="10"/>
      <c r="ITL92" s="10"/>
      <c r="ITM92" s="10"/>
      <c r="ITN92" s="10"/>
      <c r="ITO92" s="10"/>
      <c r="ITP92" s="10"/>
      <c r="ITQ92" s="10"/>
      <c r="ITR92" s="10"/>
      <c r="ITS92" s="10"/>
      <c r="ITT92" s="10"/>
      <c r="ITU92" s="10"/>
      <c r="ITV92" s="10"/>
      <c r="ITW92" s="10"/>
      <c r="ITX92" s="10"/>
      <c r="ITY92" s="10"/>
      <c r="ITZ92" s="10"/>
      <c r="IUA92" s="10"/>
      <c r="IUB92" s="10"/>
      <c r="IUC92" s="10"/>
      <c r="IUD92" s="10"/>
      <c r="IUE92" s="10"/>
      <c r="IUF92" s="10"/>
      <c r="IUG92" s="10"/>
      <c r="IUH92" s="10"/>
      <c r="IUI92" s="10"/>
      <c r="IUJ92" s="10"/>
      <c r="IUK92" s="10"/>
      <c r="IUL92" s="10"/>
      <c r="IUM92" s="10"/>
      <c r="IUN92" s="10"/>
      <c r="IUO92" s="10"/>
      <c r="IUP92" s="10"/>
      <c r="IUQ92" s="10"/>
      <c r="IUR92" s="10"/>
      <c r="IUS92" s="10"/>
      <c r="IUT92" s="10"/>
      <c r="IUU92" s="10"/>
      <c r="IUV92" s="10"/>
      <c r="IUW92" s="10"/>
      <c r="IUX92" s="10"/>
      <c r="IUY92" s="10"/>
      <c r="IUZ92" s="10"/>
      <c r="IVA92" s="10"/>
      <c r="IVB92" s="10"/>
      <c r="IVC92" s="10"/>
      <c r="IVD92" s="10"/>
      <c r="IVE92" s="10"/>
      <c r="IVF92" s="10"/>
      <c r="IVG92" s="10"/>
      <c r="IVH92" s="10"/>
      <c r="IVI92" s="10"/>
      <c r="IVJ92" s="10"/>
      <c r="IVK92" s="10"/>
      <c r="IVL92" s="10"/>
      <c r="IVM92" s="10"/>
      <c r="IVN92" s="10"/>
      <c r="IVO92" s="10"/>
      <c r="IVP92" s="10"/>
      <c r="IVQ92" s="10"/>
      <c r="IVR92" s="10"/>
      <c r="IVS92" s="10"/>
      <c r="IVT92" s="10"/>
      <c r="IVU92" s="10"/>
      <c r="IVV92" s="10"/>
      <c r="IVW92" s="10"/>
      <c r="IVX92" s="10"/>
      <c r="IVY92" s="10"/>
      <c r="IVZ92" s="10"/>
      <c r="IWA92" s="10"/>
      <c r="IWB92" s="10"/>
      <c r="IWC92" s="10"/>
      <c r="IWD92" s="10"/>
      <c r="IWE92" s="10"/>
      <c r="IWF92" s="10"/>
      <c r="IWG92" s="10"/>
      <c r="IWH92" s="10"/>
      <c r="IWI92" s="10"/>
      <c r="IWJ92" s="10"/>
      <c r="IWK92" s="10"/>
      <c r="IWL92" s="10"/>
      <c r="IWM92" s="10"/>
      <c r="IWN92" s="10"/>
      <c r="IWO92" s="10"/>
      <c r="IWP92" s="10"/>
      <c r="IWQ92" s="10"/>
      <c r="IWR92" s="10"/>
      <c r="IWS92" s="10"/>
      <c r="IWT92" s="10"/>
      <c r="IWU92" s="10"/>
      <c r="IWV92" s="10"/>
      <c r="IWW92" s="10"/>
      <c r="IWX92" s="10"/>
      <c r="IWY92" s="10"/>
      <c r="IWZ92" s="10"/>
      <c r="IXA92" s="10"/>
      <c r="IXB92" s="10"/>
      <c r="IXC92" s="10"/>
      <c r="IXD92" s="10"/>
      <c r="IXE92" s="10"/>
      <c r="IXF92" s="10"/>
      <c r="IXG92" s="10"/>
      <c r="IXH92" s="10"/>
      <c r="IXI92" s="10"/>
      <c r="IXJ92" s="10"/>
      <c r="IXK92" s="10"/>
      <c r="IXL92" s="10"/>
      <c r="IXM92" s="10"/>
      <c r="IXN92" s="10"/>
      <c r="IXO92" s="10"/>
      <c r="IXP92" s="10"/>
      <c r="IXQ92" s="10"/>
      <c r="IXR92" s="10"/>
      <c r="IXS92" s="10"/>
      <c r="IXT92" s="10"/>
      <c r="IXU92" s="10"/>
      <c r="IXV92" s="10"/>
      <c r="IXW92" s="10"/>
      <c r="IXX92" s="10"/>
      <c r="IXY92" s="10"/>
      <c r="IXZ92" s="10"/>
      <c r="IYA92" s="10"/>
      <c r="IYB92" s="10"/>
      <c r="IYC92" s="10"/>
      <c r="IYD92" s="10"/>
      <c r="IYE92" s="10"/>
      <c r="IYF92" s="10"/>
      <c r="IYG92" s="10"/>
      <c r="IYH92" s="10"/>
      <c r="IYI92" s="10"/>
      <c r="IYJ92" s="10"/>
      <c r="IYK92" s="10"/>
      <c r="IYL92" s="10"/>
      <c r="IYM92" s="10"/>
      <c r="IYN92" s="10"/>
      <c r="IYO92" s="10"/>
      <c r="IYP92" s="10"/>
      <c r="IYQ92" s="10"/>
      <c r="IYR92" s="10"/>
      <c r="IYS92" s="10"/>
      <c r="IYT92" s="10"/>
      <c r="IYU92" s="10"/>
      <c r="IYV92" s="10"/>
      <c r="IYW92" s="10"/>
      <c r="IYX92" s="10"/>
      <c r="IYY92" s="10"/>
      <c r="IYZ92" s="10"/>
      <c r="IZA92" s="10"/>
      <c r="IZB92" s="10"/>
      <c r="IZC92" s="10"/>
      <c r="IZD92" s="10"/>
      <c r="IZE92" s="10"/>
      <c r="IZF92" s="10"/>
      <c r="IZG92" s="10"/>
      <c r="IZH92" s="10"/>
      <c r="IZI92" s="10"/>
      <c r="IZJ92" s="10"/>
      <c r="IZK92" s="10"/>
      <c r="IZL92" s="10"/>
      <c r="IZM92" s="10"/>
      <c r="IZN92" s="10"/>
      <c r="IZO92" s="10"/>
      <c r="IZP92" s="10"/>
      <c r="IZQ92" s="10"/>
      <c r="IZR92" s="10"/>
      <c r="IZS92" s="10"/>
      <c r="IZT92" s="10"/>
      <c r="IZU92" s="10"/>
      <c r="IZV92" s="10"/>
      <c r="IZW92" s="10"/>
      <c r="IZX92" s="10"/>
      <c r="IZY92" s="10"/>
      <c r="IZZ92" s="10"/>
      <c r="JAA92" s="10"/>
      <c r="JAB92" s="10"/>
      <c r="JAC92" s="10"/>
      <c r="JAD92" s="10"/>
      <c r="JAE92" s="10"/>
      <c r="JAF92" s="10"/>
      <c r="JAG92" s="10"/>
      <c r="JAH92" s="10"/>
      <c r="JAI92" s="10"/>
      <c r="JAJ92" s="10"/>
      <c r="JAK92" s="10"/>
      <c r="JAL92" s="10"/>
      <c r="JAM92" s="10"/>
      <c r="JAN92" s="10"/>
      <c r="JAO92" s="10"/>
      <c r="JAP92" s="10"/>
      <c r="JAQ92" s="10"/>
      <c r="JAR92" s="10"/>
      <c r="JAS92" s="10"/>
      <c r="JAT92" s="10"/>
      <c r="JAU92" s="10"/>
      <c r="JAV92" s="10"/>
      <c r="JAW92" s="10"/>
      <c r="JAX92" s="10"/>
      <c r="JAY92" s="10"/>
      <c r="JAZ92" s="10"/>
      <c r="JBA92" s="10"/>
      <c r="JBB92" s="10"/>
      <c r="JBC92" s="10"/>
      <c r="JBD92" s="10"/>
      <c r="JBE92" s="10"/>
      <c r="JBF92" s="10"/>
      <c r="JBG92" s="10"/>
      <c r="JBH92" s="10"/>
      <c r="JBI92" s="10"/>
      <c r="JBJ92" s="10"/>
      <c r="JBK92" s="10"/>
      <c r="JBL92" s="10"/>
      <c r="JBM92" s="10"/>
      <c r="JBN92" s="10"/>
      <c r="JBO92" s="10"/>
      <c r="JBP92" s="10"/>
      <c r="JBQ92" s="10"/>
      <c r="JBR92" s="10"/>
      <c r="JBS92" s="10"/>
      <c r="JBT92" s="10"/>
      <c r="JBU92" s="10"/>
      <c r="JBV92" s="10"/>
      <c r="JBW92" s="10"/>
      <c r="JBX92" s="10"/>
      <c r="JBY92" s="10"/>
      <c r="JBZ92" s="10"/>
      <c r="JCA92" s="10"/>
      <c r="JCB92" s="10"/>
      <c r="JCC92" s="10"/>
      <c r="JCD92" s="10"/>
      <c r="JCE92" s="10"/>
      <c r="JCF92" s="10"/>
      <c r="JCG92" s="10"/>
      <c r="JCH92" s="10"/>
      <c r="JCI92" s="10"/>
      <c r="JCJ92" s="10"/>
      <c r="JCK92" s="10"/>
      <c r="JCL92" s="10"/>
      <c r="JCM92" s="10"/>
      <c r="JCN92" s="10"/>
      <c r="JCO92" s="10"/>
      <c r="JCP92" s="10"/>
      <c r="JCQ92" s="10"/>
      <c r="JCR92" s="10"/>
      <c r="JCS92" s="10"/>
      <c r="JCT92" s="10"/>
      <c r="JCU92" s="10"/>
      <c r="JCV92" s="10"/>
      <c r="JCW92" s="10"/>
      <c r="JCX92" s="10"/>
      <c r="JCY92" s="10"/>
      <c r="JCZ92" s="10"/>
      <c r="JDA92" s="10"/>
      <c r="JDB92" s="10"/>
      <c r="JDC92" s="10"/>
      <c r="JDD92" s="10"/>
      <c r="JDE92" s="10"/>
      <c r="JDF92" s="10"/>
      <c r="JDG92" s="10"/>
      <c r="JDH92" s="10"/>
      <c r="JDI92" s="10"/>
      <c r="JDJ92" s="10"/>
      <c r="JDK92" s="10"/>
      <c r="JDL92" s="10"/>
      <c r="JDM92" s="10"/>
      <c r="JDN92" s="10"/>
      <c r="JDO92" s="10"/>
      <c r="JDP92" s="10"/>
      <c r="JDQ92" s="10"/>
      <c r="JDR92" s="10"/>
      <c r="JDS92" s="10"/>
      <c r="JDT92" s="10"/>
      <c r="JDU92" s="10"/>
      <c r="JDV92" s="10"/>
      <c r="JDW92" s="10"/>
      <c r="JDX92" s="10"/>
      <c r="JDY92" s="10"/>
      <c r="JDZ92" s="10"/>
      <c r="JEA92" s="10"/>
      <c r="JEB92" s="10"/>
      <c r="JEC92" s="10"/>
      <c r="JED92" s="10"/>
      <c r="JEE92" s="10"/>
      <c r="JEF92" s="10"/>
      <c r="JEG92" s="10"/>
      <c r="JEH92" s="10"/>
      <c r="JEI92" s="10"/>
      <c r="JEJ92" s="10"/>
      <c r="JEK92" s="10"/>
      <c r="JEL92" s="10"/>
      <c r="JEM92" s="10"/>
      <c r="JEN92" s="10"/>
      <c r="JEO92" s="10"/>
      <c r="JEP92" s="10"/>
      <c r="JEQ92" s="10"/>
      <c r="JER92" s="10"/>
      <c r="JES92" s="10"/>
      <c r="JET92" s="10"/>
      <c r="JEU92" s="10"/>
      <c r="JEV92" s="10"/>
      <c r="JEW92" s="10"/>
      <c r="JEX92" s="10"/>
      <c r="JEY92" s="10"/>
      <c r="JEZ92" s="10"/>
      <c r="JFA92" s="10"/>
      <c r="JFB92" s="10"/>
      <c r="JFC92" s="10"/>
      <c r="JFD92" s="10"/>
      <c r="JFE92" s="10"/>
      <c r="JFF92" s="10"/>
      <c r="JFG92" s="10"/>
      <c r="JFH92" s="10"/>
      <c r="JFI92" s="10"/>
      <c r="JFJ92" s="10"/>
      <c r="JFK92" s="10"/>
      <c r="JFL92" s="10"/>
      <c r="JFM92" s="10"/>
      <c r="JFN92" s="10"/>
      <c r="JFO92" s="10"/>
      <c r="JFP92" s="10"/>
      <c r="JFQ92" s="10"/>
      <c r="JFR92" s="10"/>
      <c r="JFS92" s="10"/>
      <c r="JFT92" s="10"/>
      <c r="JFU92" s="10"/>
      <c r="JFV92" s="10"/>
      <c r="JFW92" s="10"/>
      <c r="JFX92" s="10"/>
      <c r="JFY92" s="10"/>
      <c r="JFZ92" s="10"/>
      <c r="JGA92" s="10"/>
      <c r="JGB92" s="10"/>
      <c r="JGC92" s="10"/>
      <c r="JGD92" s="10"/>
      <c r="JGE92" s="10"/>
      <c r="JGF92" s="10"/>
      <c r="JGG92" s="10"/>
      <c r="JGH92" s="10"/>
      <c r="JGI92" s="10"/>
      <c r="JGJ92" s="10"/>
      <c r="JGK92" s="10"/>
      <c r="JGL92" s="10"/>
      <c r="JGM92" s="10"/>
      <c r="JGN92" s="10"/>
      <c r="JGO92" s="10"/>
      <c r="JGP92" s="10"/>
      <c r="JGQ92" s="10"/>
      <c r="JGR92" s="10"/>
      <c r="JGS92" s="10"/>
      <c r="JGT92" s="10"/>
      <c r="JGU92" s="10"/>
      <c r="JGV92" s="10"/>
      <c r="JGW92" s="10"/>
      <c r="JGX92" s="10"/>
      <c r="JGY92" s="10"/>
      <c r="JGZ92" s="10"/>
      <c r="JHA92" s="10"/>
      <c r="JHB92" s="10"/>
      <c r="JHC92" s="10"/>
      <c r="JHD92" s="10"/>
      <c r="JHE92" s="10"/>
      <c r="JHF92" s="10"/>
      <c r="JHG92" s="10"/>
      <c r="JHH92" s="10"/>
      <c r="JHI92" s="10"/>
      <c r="JHJ92" s="10"/>
      <c r="JHK92" s="10"/>
      <c r="JHL92" s="10"/>
      <c r="JHM92" s="10"/>
      <c r="JHN92" s="10"/>
      <c r="JHO92" s="10"/>
      <c r="JHP92" s="10"/>
      <c r="JHQ92" s="10"/>
      <c r="JHR92" s="10"/>
      <c r="JHS92" s="10"/>
      <c r="JHT92" s="10"/>
      <c r="JHU92" s="10"/>
      <c r="JHV92" s="10"/>
      <c r="JHW92" s="10"/>
      <c r="JHX92" s="10"/>
      <c r="JHY92" s="10"/>
      <c r="JHZ92" s="10"/>
      <c r="JIA92" s="10"/>
      <c r="JIB92" s="10"/>
      <c r="JIC92" s="10"/>
      <c r="JID92" s="10"/>
      <c r="JIE92" s="10"/>
      <c r="JIF92" s="10"/>
      <c r="JIG92" s="10"/>
      <c r="JIH92" s="10"/>
      <c r="JII92" s="10"/>
      <c r="JIJ92" s="10"/>
      <c r="JIK92" s="10"/>
      <c r="JIL92" s="10"/>
      <c r="JIM92" s="10"/>
      <c r="JIN92" s="10"/>
      <c r="JIO92" s="10"/>
      <c r="JIP92" s="10"/>
      <c r="JIQ92" s="10"/>
      <c r="JIR92" s="10"/>
      <c r="JIS92" s="10"/>
      <c r="JIT92" s="10"/>
      <c r="JIU92" s="10"/>
      <c r="JIV92" s="10"/>
      <c r="JIW92" s="10"/>
      <c r="JIX92" s="10"/>
      <c r="JIY92" s="10"/>
      <c r="JIZ92" s="10"/>
      <c r="JJA92" s="10"/>
      <c r="JJB92" s="10"/>
      <c r="JJC92" s="10"/>
      <c r="JJD92" s="10"/>
      <c r="JJE92" s="10"/>
      <c r="JJF92" s="10"/>
      <c r="JJG92" s="10"/>
      <c r="JJH92" s="10"/>
      <c r="JJI92" s="10"/>
      <c r="JJJ92" s="10"/>
      <c r="JJK92" s="10"/>
      <c r="JJL92" s="10"/>
      <c r="JJM92" s="10"/>
      <c r="JJN92" s="10"/>
      <c r="JJO92" s="10"/>
      <c r="JJP92" s="10"/>
      <c r="JJQ92" s="10"/>
      <c r="JJR92" s="10"/>
      <c r="JJS92" s="10"/>
      <c r="JJT92" s="10"/>
      <c r="JJU92" s="10"/>
      <c r="JJV92" s="10"/>
      <c r="JJW92" s="10"/>
      <c r="JJX92" s="10"/>
      <c r="JJY92" s="10"/>
      <c r="JJZ92" s="10"/>
    </row>
    <row r="93" spans="1:7046" s="10" customFormat="1" x14ac:dyDescent="0.2">
      <c r="A93" s="131" t="s">
        <v>254</v>
      </c>
      <c r="B93" s="400">
        <f>6000000000-B90+G20</f>
        <v>1400000000</v>
      </c>
      <c r="C93" s="400">
        <f>19384*10^6</f>
        <v>19384000000</v>
      </c>
      <c r="D93" s="400">
        <v>17576000000</v>
      </c>
      <c r="E93" s="400">
        <f>22185000000</f>
        <v>22185000000</v>
      </c>
      <c r="F93" s="400">
        <f ca="1">E90-F90+F157+E97</f>
        <v>38432711797.119949</v>
      </c>
      <c r="G93" s="400">
        <f ca="1">F90-G90+G157+F97</f>
        <v>81116128270.865997</v>
      </c>
      <c r="H93" s="400">
        <f ca="1">G90-H90+H157+G97</f>
        <v>141837326941.92773</v>
      </c>
      <c r="I93" s="400">
        <f ca="1">H90-I90+I157+H97</f>
        <v>235674219956.74432</v>
      </c>
      <c r="J93" s="400">
        <f ca="1">I90-J90+J157+I97</f>
        <v>476219139126.46429</v>
      </c>
      <c r="K93" s="16"/>
      <c r="L93" s="105" t="s">
        <v>255</v>
      </c>
      <c r="M93" s="11"/>
      <c r="R93" s="11"/>
    </row>
    <row r="94" spans="1:7046" s="10" customFormat="1" x14ac:dyDescent="0.2">
      <c r="A94" s="131" t="s">
        <v>256</v>
      </c>
      <c r="B94" s="400">
        <f ca="1">(C61*$J14)*D72*(1-$J18)+(C143*$J14)*D149*(1-$J18)</f>
        <v>2079508045.8550775</v>
      </c>
      <c r="C94" s="400">
        <f ca="1">(D61*$J14)*E72*(1-$J18)+(D143*$J14)*E149*(1-$J18)</f>
        <v>7666893427.579401</v>
      </c>
      <c r="D94" s="400">
        <f ca="1">(E61*$J14)*F72*(1-$J18)+(E143*$J14)*F149*(1-$J18)</f>
        <v>8443291234.1919928</v>
      </c>
      <c r="E94" s="400">
        <f ca="1">(F61*$J14)*G72*(1-$J18)+(F143*$J14)*G149*(1-$J18)</f>
        <v>9610027469.2634163</v>
      </c>
      <c r="F94" s="400">
        <f ca="1">(G61*$J14)*H72*(1-$J18)+(G143*$J50)*H149*(1-$J18)</f>
        <v>12713814555.720396</v>
      </c>
      <c r="G94" s="400">
        <f ca="1">(H61*$J14)*I72*(1-$J18)+(H143*$J50)*I149*(1-$J18)</f>
        <v>16812612491.785887</v>
      </c>
      <c r="H94" s="400">
        <f ca="1">(I61*$J14)*J72*(1-$J18)+(I143*$J50)*J149*(1-$J18)</f>
        <v>22254450810.466991</v>
      </c>
      <c r="I94" s="400">
        <f ca="1">(J61*$J14)*K72*(1-$J18)+(J143*$J50)*K149*(1-$J18)</f>
        <v>0</v>
      </c>
      <c r="J94" s="400">
        <f ca="1">(K61*$J14)*L72*(1-$J18)+(K143*$J50)*M149*(1-$J18)</f>
        <v>0</v>
      </c>
      <c r="K94" s="208"/>
      <c r="L94" s="105" t="s">
        <v>257</v>
      </c>
      <c r="M94" s="11"/>
      <c r="R94" s="11"/>
    </row>
    <row r="95" spans="1:7046" s="10" customFormat="1" x14ac:dyDescent="0.2">
      <c r="A95" s="131" t="s">
        <v>258</v>
      </c>
      <c r="B95" s="400"/>
      <c r="C95" s="401"/>
      <c r="D95" s="400"/>
      <c r="E95" s="400"/>
      <c r="F95" s="400"/>
      <c r="G95" s="400"/>
      <c r="H95" s="400">
        <f t="shared" ref="H95:J95" ca="1" si="22">(H93-H94)*$J$22</f>
        <v>3985687242.3575501</v>
      </c>
      <c r="I95" s="400">
        <f t="shared" ca="1" si="22"/>
        <v>7855002005.4839516</v>
      </c>
      <c r="J95" s="400">
        <f t="shared" ca="1" si="22"/>
        <v>15872344007.650845</v>
      </c>
      <c r="K95" s="143"/>
      <c r="L95" s="11" t="s">
        <v>259</v>
      </c>
      <c r="M95" s="11"/>
      <c r="R95" s="11"/>
    </row>
    <row r="96" spans="1:7046" s="10" customFormat="1" x14ac:dyDescent="0.2">
      <c r="A96" s="131" t="s">
        <v>260</v>
      </c>
      <c r="B96" s="400"/>
      <c r="C96" s="401"/>
      <c r="D96" s="400"/>
      <c r="E96" s="400">
        <f>9720*30397.55</f>
        <v>295464186</v>
      </c>
      <c r="F96" s="400">
        <f ca="1">F95*(1+$J$23/2)+E96*(1+$J$23)</f>
        <v>443142199.94956666</v>
      </c>
      <c r="G96" s="400">
        <f t="shared" ref="G96:J96" ca="1" si="23">G95*(1+$J$23/2)+F96*(1+$J$23)</f>
        <v>664632191.24683261</v>
      </c>
      <c r="H96" s="400">
        <f t="shared" ca="1" si="23"/>
        <v>5978570939.8563957</v>
      </c>
      <c r="I96" s="400">
        <f t="shared" ca="1" si="23"/>
        <v>18784795800.229614</v>
      </c>
      <c r="J96" s="400">
        <f t="shared" ca="1" si="23"/>
        <v>48012732949.423378</v>
      </c>
      <c r="K96" s="16"/>
      <c r="L96" s="11" t="s">
        <v>261</v>
      </c>
      <c r="M96" s="11"/>
      <c r="R96" s="11"/>
    </row>
    <row r="97" spans="1:18" s="10" customFormat="1" x14ac:dyDescent="0.2">
      <c r="A97" s="131" t="s">
        <v>262</v>
      </c>
      <c r="B97" s="400">
        <f t="shared" ref="B97:J97" ca="1" si="24">IF(B93-B94-B95&gt;0,B93-B94-B95,0)</f>
        <v>0</v>
      </c>
      <c r="C97" s="400">
        <f t="shared" ca="1" si="24"/>
        <v>11717106572.420599</v>
      </c>
      <c r="D97" s="400">
        <f t="shared" ca="1" si="24"/>
        <v>9132708765.8080063</v>
      </c>
      <c r="E97" s="400">
        <f ca="1">IF(E93-E94-E95&gt;0,E93-E94-E95,0)</f>
        <v>12574972530.736584</v>
      </c>
      <c r="F97" s="400">
        <f t="shared" ca="1" si="24"/>
        <v>25718897241.399551</v>
      </c>
      <c r="G97" s="400">
        <f t="shared" ca="1" si="24"/>
        <v>64303515779.080109</v>
      </c>
      <c r="H97" s="400">
        <f t="shared" ca="1" si="24"/>
        <v>115597188889.1032</v>
      </c>
      <c r="I97" s="400">
        <f t="shared" ca="1" si="24"/>
        <v>227819217951.26038</v>
      </c>
      <c r="J97" s="400">
        <f t="shared" ca="1" si="24"/>
        <v>460346795118.81348</v>
      </c>
      <c r="K97" s="16"/>
      <c r="L97" s="68" t="s">
        <v>263</v>
      </c>
      <c r="M97" s="11"/>
      <c r="R97" s="11"/>
    </row>
    <row r="98" spans="1:18" s="10" customFormat="1" x14ac:dyDescent="0.2">
      <c r="A98" s="387" t="s">
        <v>264</v>
      </c>
      <c r="B98" s="419"/>
      <c r="C98" s="419"/>
      <c r="D98" s="419"/>
      <c r="E98" s="419"/>
      <c r="F98" s="419"/>
      <c r="G98" s="419"/>
      <c r="H98" s="419"/>
      <c r="I98" s="419"/>
      <c r="J98" s="419"/>
      <c r="K98" s="209"/>
      <c r="L98" s="105"/>
      <c r="M98" s="11"/>
      <c r="N98" s="11"/>
      <c r="O98" s="11"/>
      <c r="P98" s="11"/>
      <c r="R98" s="11"/>
    </row>
    <row r="99" spans="1:18" s="10" customFormat="1" x14ac:dyDescent="0.2">
      <c r="A99" s="131" t="s">
        <v>265</v>
      </c>
      <c r="B99" s="400"/>
      <c r="C99" s="418">
        <f t="shared" ref="C99:D99" si="25">D99/2</f>
        <v>7.4999999999999997E-3</v>
      </c>
      <c r="D99" s="418">
        <f t="shared" si="25"/>
        <v>1.4999999999999999E-2</v>
      </c>
      <c r="E99" s="418">
        <v>0.03</v>
      </c>
      <c r="F99" s="418">
        <f ca="1">(1+_xlfn.RRI(5,$E$99,$J$99))*E99</f>
        <v>4.7042392442562475E-2</v>
      </c>
      <c r="G99" s="418">
        <f ca="1">(1+_xlfn.RRI(5,$E$99,$J$99))*F99</f>
        <v>7.3766222890668642E-2</v>
      </c>
      <c r="H99" s="418">
        <f ca="1">(1+_xlfn.RRI(5,$E$99,$J$99))*G99</f>
        <v>0.11567132020761232</v>
      </c>
      <c r="I99" s="418">
        <f ca="1">(1+_xlfn.RRI(5,$E$99,$J$99))*H99</f>
        <v>0.18138185465186021</v>
      </c>
      <c r="J99" s="418">
        <f ca="1">J31</f>
        <v>0.28442121294975453</v>
      </c>
      <c r="K99" s="210"/>
      <c r="L99" s="105" t="s">
        <v>253</v>
      </c>
      <c r="M99" s="11"/>
      <c r="R99" s="11"/>
    </row>
    <row r="100" spans="1:18" s="10" customFormat="1" x14ac:dyDescent="0.2">
      <c r="A100" s="131" t="s">
        <v>266</v>
      </c>
      <c r="B100" s="400"/>
      <c r="C100" s="392">
        <f t="shared" ref="C100:J100" si="26">C99*(C62*(1-C117))</f>
        <v>3746.625</v>
      </c>
      <c r="D100" s="392">
        <f t="shared" si="26"/>
        <v>14040</v>
      </c>
      <c r="E100" s="392">
        <f t="shared" si="26"/>
        <v>39415.53</v>
      </c>
      <c r="F100" s="392">
        <f t="shared" ca="1" si="26"/>
        <v>87023.834099107204</v>
      </c>
      <c r="G100" s="392">
        <f t="shared" ca="1" si="26"/>
        <v>216115.28878045999</v>
      </c>
      <c r="H100" s="392">
        <f t="shared" ca="1" si="26"/>
        <v>511140.67683855537</v>
      </c>
      <c r="I100" s="392">
        <f t="shared" ca="1" si="26"/>
        <v>1070596.2121570844</v>
      </c>
      <c r="J100" s="392">
        <f t="shared" ca="1" si="26"/>
        <v>1849208.8159325595</v>
      </c>
      <c r="K100" s="75"/>
      <c r="L100" s="105" t="s">
        <v>267</v>
      </c>
      <c r="M100" s="11"/>
      <c r="R100" s="11"/>
    </row>
    <row r="101" spans="1:18" s="10" customFormat="1" x14ac:dyDescent="0.2">
      <c r="A101" s="131" t="s">
        <v>268</v>
      </c>
      <c r="B101" s="400"/>
      <c r="C101" s="392">
        <f>C100</f>
        <v>3746.625</v>
      </c>
      <c r="D101" s="392">
        <f>C101+D100</f>
        <v>17786.625</v>
      </c>
      <c r="E101" s="392">
        <f t="shared" ref="E101:G101" si="27">D101+E100</f>
        <v>57202.154999999999</v>
      </c>
      <c r="F101" s="392">
        <f t="shared" ca="1" si="27"/>
        <v>144225.98909910722</v>
      </c>
      <c r="G101" s="392">
        <f t="shared" ca="1" si="27"/>
        <v>360341.27787956723</v>
      </c>
      <c r="H101" s="392">
        <f ca="1">G101+H100</f>
        <v>871481.95471812261</v>
      </c>
      <c r="I101" s="392">
        <f ca="1">H101+I100</f>
        <v>1942078.1668752069</v>
      </c>
      <c r="J101" s="392">
        <f ca="1">I101+J100</f>
        <v>3791286.9828077666</v>
      </c>
      <c r="K101" s="75"/>
      <c r="L101" s="105" t="s">
        <v>269</v>
      </c>
      <c r="M101" s="11"/>
      <c r="R101" s="11"/>
    </row>
    <row r="102" spans="1:18" s="10" customFormat="1" x14ac:dyDescent="0.2">
      <c r="A102" s="131" t="s">
        <v>270</v>
      </c>
      <c r="B102" s="400"/>
      <c r="C102" s="392">
        <f t="shared" ref="C102:J102" ca="1" si="28">C101*$J$37</f>
        <v>44286294.782143749</v>
      </c>
      <c r="D102" s="392">
        <f t="shared" ca="1" si="28"/>
        <v>210243543.97075972</v>
      </c>
      <c r="E102" s="392">
        <f t="shared" ca="1" si="28"/>
        <v>676147599.106897</v>
      </c>
      <c r="F102" s="392">
        <f t="shared" ca="1" si="28"/>
        <v>1704796895.4697397</v>
      </c>
      <c r="G102" s="392">
        <f t="shared" ca="1" si="28"/>
        <v>4259348094.4447041</v>
      </c>
      <c r="H102" s="392">
        <f t="shared" ca="1" si="28"/>
        <v>10301192871.975613</v>
      </c>
      <c r="I102" s="392">
        <f t="shared" ca="1" si="28"/>
        <v>22955979364.948662</v>
      </c>
      <c r="J102" s="392">
        <f t="shared" ca="1" si="28"/>
        <v>44814213572.035934</v>
      </c>
      <c r="K102" s="75"/>
      <c r="L102" s="105" t="s">
        <v>271</v>
      </c>
      <c r="M102" s="11"/>
      <c r="R102" s="11"/>
    </row>
    <row r="103" spans="1:18" s="10" customFormat="1" x14ac:dyDescent="0.2">
      <c r="A103" s="131" t="s">
        <v>272</v>
      </c>
      <c r="B103" s="400"/>
      <c r="C103" s="392">
        <f ca="1">C122</f>
        <v>0</v>
      </c>
      <c r="D103" s="392">
        <f t="shared" ref="D103:G103" ca="1" si="29">D122</f>
        <v>0</v>
      </c>
      <c r="E103" s="392">
        <f t="shared" ca="1" si="29"/>
        <v>0</v>
      </c>
      <c r="F103" s="392">
        <f t="shared" ca="1" si="29"/>
        <v>2450372048.5859652</v>
      </c>
      <c r="G103" s="392">
        <f t="shared" ca="1" si="29"/>
        <v>10551628504.901186</v>
      </c>
      <c r="H103" s="392">
        <f ca="1">H122</f>
        <v>37335574731.270142</v>
      </c>
      <c r="I103" s="392">
        <f ca="1">I122</f>
        <v>119689260973.43002</v>
      </c>
      <c r="J103" s="392">
        <f ca="1">J122</f>
        <v>335709305899.42664</v>
      </c>
      <c r="K103" s="75"/>
      <c r="L103" s="105" t="s">
        <v>273</v>
      </c>
      <c r="M103" s="11"/>
      <c r="R103" s="11"/>
    </row>
    <row r="104" spans="1:18" s="10" customFormat="1" x14ac:dyDescent="0.2">
      <c r="A104" s="131" t="s">
        <v>274</v>
      </c>
      <c r="B104" s="400"/>
      <c r="C104" s="420">
        <f ca="1">$J$33</f>
        <v>0.17709961239002822</v>
      </c>
      <c r="D104" s="420">
        <f ca="1">$J$33</f>
        <v>0.17709961239002822</v>
      </c>
      <c r="E104" s="421">
        <f ca="1">$J$33</f>
        <v>0.17709961239002822</v>
      </c>
      <c r="F104" s="421">
        <f ca="1">$E$104/$E$67*F67</f>
        <v>0.16171703401100584</v>
      </c>
      <c r="G104" s="421">
        <f ca="1">$E$104/$E$67*G67</f>
        <v>0.16819839782821155</v>
      </c>
      <c r="H104" s="421">
        <f ca="1">$E$104/$E$67*H67</f>
        <v>0.14368184150588995</v>
      </c>
      <c r="I104" s="421">
        <f ca="1">$E$104/$E$67*I67</f>
        <v>0.1198962617349275</v>
      </c>
      <c r="J104" s="421">
        <f ca="1">$E$104/$E$67*J67</f>
        <v>0.10426650581670167</v>
      </c>
      <c r="K104" s="211"/>
      <c r="L104" s="105" t="s">
        <v>275</v>
      </c>
      <c r="M104" s="11"/>
    </row>
    <row r="105" spans="1:18" s="10" customFormat="1" x14ac:dyDescent="0.2">
      <c r="A105" s="131" t="s">
        <v>276</v>
      </c>
      <c r="B105" s="400"/>
      <c r="C105" s="420">
        <f t="shared" ref="C105:J105" ca="1" si="30">C104*(1+$J$34)</f>
        <v>0.22889310782326139</v>
      </c>
      <c r="D105" s="420">
        <f t="shared" ca="1" si="30"/>
        <v>0.22889310782326139</v>
      </c>
      <c r="E105" s="420">
        <f t="shared" ca="1" si="30"/>
        <v>0.22889310782326139</v>
      </c>
      <c r="F105" s="420">
        <f t="shared" ca="1" si="30"/>
        <v>0.2090118323986993</v>
      </c>
      <c r="G105" s="420">
        <f t="shared" ca="1" si="30"/>
        <v>0.21738869718700973</v>
      </c>
      <c r="H105" s="420">
        <f t="shared" ca="1" si="30"/>
        <v>0.18570217515565945</v>
      </c>
      <c r="I105" s="420">
        <f t="shared" ca="1" si="30"/>
        <v>0.15496040671427216</v>
      </c>
      <c r="J105" s="420">
        <f t="shared" ca="1" si="30"/>
        <v>0.13475966568293177</v>
      </c>
      <c r="K105" s="212"/>
      <c r="L105" s="105" t="s">
        <v>277</v>
      </c>
      <c r="M105" s="11"/>
    </row>
    <row r="106" spans="1:18" s="10" customFormat="1" x14ac:dyDescent="0.2">
      <c r="A106" s="131" t="s">
        <v>278</v>
      </c>
      <c r="B106" s="400"/>
      <c r="C106" s="401">
        <f ca="1">C102*C104+C105*C103</f>
        <v>7843085.6401081877</v>
      </c>
      <c r="D106" s="401">
        <f t="shared" ref="D106:G106" ca="1" si="31">D102*D104+D105*D103</f>
        <v>37234050.144727401</v>
      </c>
      <c r="E106" s="401">
        <f ca="1">E102*E104+E105*E103</f>
        <v>119745477.72027965</v>
      </c>
      <c r="F106" s="401">
        <f t="shared" ca="1" si="31"/>
        <v>787851449.46004426</v>
      </c>
      <c r="G106" s="401">
        <f t="shared" ca="1" si="31"/>
        <v>3010220299.1600289</v>
      </c>
      <c r="H106" s="401">
        <f ca="1">H102*H104+H105*H103</f>
        <v>8413391799.8363438</v>
      </c>
      <c r="I106" s="401">
        <f ca="1">I102*I104+I105*I103</f>
        <v>21299432670.09486</v>
      </c>
      <c r="J106" s="401">
        <f ca="1">J102*J104+J105*J103</f>
        <v>49912695289.735405</v>
      </c>
      <c r="K106" s="16"/>
      <c r="L106" s="105" t="s">
        <v>279</v>
      </c>
      <c r="M106" s="11"/>
    </row>
    <row r="107" spans="1:18" s="10" customFormat="1" x14ac:dyDescent="0.2">
      <c r="A107" s="131" t="s">
        <v>280</v>
      </c>
      <c r="B107" s="400"/>
      <c r="C107" s="418">
        <f ca="1">$J$32</f>
        <v>0.13737498973888981</v>
      </c>
      <c r="D107" s="418">
        <f ca="1">$J$32</f>
        <v>0.13737498973888981</v>
      </c>
      <c r="E107" s="418">
        <f ca="1">$J$32</f>
        <v>0.13737498973888981</v>
      </c>
      <c r="F107" s="418">
        <f ca="1">$J$32</f>
        <v>0.13737498973888981</v>
      </c>
      <c r="G107" s="418">
        <v>1</v>
      </c>
      <c r="H107" s="418">
        <f t="shared" ref="H107:J107" si="32">G107</f>
        <v>1</v>
      </c>
      <c r="I107" s="418">
        <f t="shared" si="32"/>
        <v>1</v>
      </c>
      <c r="J107" s="418">
        <f t="shared" si="32"/>
        <v>1</v>
      </c>
      <c r="K107" s="210"/>
      <c r="L107" s="105" t="s">
        <v>281</v>
      </c>
      <c r="M107" s="11"/>
    </row>
    <row r="108" spans="1:18" s="10" customFormat="1" x14ac:dyDescent="0.2">
      <c r="A108" s="131" t="s">
        <v>282</v>
      </c>
      <c r="B108" s="400"/>
      <c r="C108" s="401">
        <f ca="1">C107*C106</f>
        <v>1077443.8093310962</v>
      </c>
      <c r="D108" s="401">
        <f t="shared" ref="D108:G108" ca="1" si="33">D107*D106</f>
        <v>5115027.2565692356</v>
      </c>
      <c r="E108" s="401">
        <f ca="1">E107*E106</f>
        <v>16450033.773101876</v>
      </c>
      <c r="F108" s="401">
        <f t="shared" ca="1" si="33"/>
        <v>108231084.78534305</v>
      </c>
      <c r="G108" s="401">
        <f t="shared" ca="1" si="33"/>
        <v>3010220299.1600289</v>
      </c>
      <c r="H108" s="401">
        <f ca="1">H107*H106</f>
        <v>8413391799.8363438</v>
      </c>
      <c r="I108" s="401">
        <f ca="1">I107*I106</f>
        <v>21299432670.09486</v>
      </c>
      <c r="J108" s="401">
        <f ca="1">J107*J106</f>
        <v>49912695289.735405</v>
      </c>
      <c r="K108" s="16"/>
      <c r="L108" s="105" t="s">
        <v>283</v>
      </c>
      <c r="M108" s="11"/>
    </row>
    <row r="109" spans="1:18" s="10" customFormat="1" ht="17" x14ac:dyDescent="0.2">
      <c r="A109" s="131" t="s">
        <v>284</v>
      </c>
      <c r="B109" s="400"/>
      <c r="C109" s="422" t="s">
        <v>285</v>
      </c>
      <c r="D109" s="422" t="s">
        <v>285</v>
      </c>
      <c r="E109" s="422" t="s">
        <v>285</v>
      </c>
      <c r="F109" s="422">
        <f ca="1">$J$35*F104*((1-$J$36)^(F10-2022))</f>
        <v>0.10841771881630964</v>
      </c>
      <c r="G109" s="422">
        <f ca="1">$J$35*G104*((1-$J$36)^(G10-2022))</f>
        <v>0.10834969073528639</v>
      </c>
      <c r="H109" s="422">
        <f ca="1">$J$35*H104*((1-$J$36)^(H10-2022))</f>
        <v>8.8934246676531117E-2</v>
      </c>
      <c r="I109" s="422">
        <f ca="1">$J$35*I104*((1-$J$36)^(I10-2022))</f>
        <v>7.1307319504803138E-2</v>
      </c>
      <c r="J109" s="422">
        <f ca="1">$J$35*J104*((1-$J$36)^(J10-2022))</f>
        <v>5.958468014646378E-2</v>
      </c>
      <c r="K109" s="212"/>
      <c r="L109" s="105" t="s">
        <v>286</v>
      </c>
      <c r="M109" s="11"/>
    </row>
    <row r="110" spans="1:18" s="10" customFormat="1" ht="17" x14ac:dyDescent="0.2">
      <c r="A110" s="131" t="s">
        <v>287</v>
      </c>
      <c r="B110" s="400"/>
      <c r="C110" s="420" t="s">
        <v>285</v>
      </c>
      <c r="D110" s="420" t="s">
        <v>285</v>
      </c>
      <c r="E110" s="420" t="s">
        <v>285</v>
      </c>
      <c r="F110" s="420">
        <f ca="1">(F105/F104)*F109</f>
        <v>0.14012491765549959</v>
      </c>
      <c r="G110" s="420">
        <f ca="1">(G105/G104)*G109</f>
        <v>0.14003699448799781</v>
      </c>
      <c r="H110" s="420">
        <f ca="1">(H105/H104)*H109</f>
        <v>0.11494342556143253</v>
      </c>
      <c r="I110" s="420">
        <f ca="1">(I105/I104)*I109</f>
        <v>9.2161432494019771E-2</v>
      </c>
      <c r="J110" s="420">
        <f ca="1">(J105/J104)*J109</f>
        <v>7.7010460007912493E-2</v>
      </c>
      <c r="K110" s="212"/>
      <c r="L110" s="105" t="s">
        <v>288</v>
      </c>
      <c r="M110" s="11"/>
    </row>
    <row r="111" spans="1:18" s="10" customFormat="1" x14ac:dyDescent="0.2">
      <c r="A111" s="131" t="s">
        <v>289</v>
      </c>
      <c r="B111" s="400"/>
      <c r="C111" s="401" t="s">
        <v>285</v>
      </c>
      <c r="D111" s="401" t="s">
        <v>285</v>
      </c>
      <c r="E111" s="401" t="s">
        <v>285</v>
      </c>
      <c r="F111" s="401">
        <f t="shared" ref="F111:G111" ca="1" si="34">F109*F102+F103*F110</f>
        <v>528188371.98540205</v>
      </c>
      <c r="G111" s="401">
        <f t="shared" ca="1" si="34"/>
        <v>1939117391.5472631</v>
      </c>
      <c r="H111" s="401">
        <f ca="1">H109*H102+H103*H110</f>
        <v>5207607682.855854</v>
      </c>
      <c r="I111" s="401">
        <f ca="1">I109*I102+I103*I110</f>
        <v>12667663100.583948</v>
      </c>
      <c r="J111" s="401">
        <f ca="1">J109*J102+J103*J110</f>
        <v>28523368657.956936</v>
      </c>
      <c r="K111" s="16"/>
      <c r="L111" s="105" t="s">
        <v>290</v>
      </c>
      <c r="M111" s="11"/>
    </row>
    <row r="112" spans="1:18" s="10" customFormat="1" x14ac:dyDescent="0.2">
      <c r="A112" s="131" t="s">
        <v>291</v>
      </c>
      <c r="B112" s="400"/>
      <c r="C112" s="418" t="s">
        <v>285</v>
      </c>
      <c r="D112" s="418" t="s">
        <v>285</v>
      </c>
      <c r="E112" s="418" t="s">
        <v>285</v>
      </c>
      <c r="F112" s="418">
        <f ca="1">IF(F108&gt;0,F111/F108,0)</f>
        <v>4.8801910563214719</v>
      </c>
      <c r="G112" s="418">
        <f ca="1">IF(G108&gt;0,G111/G108,0)</f>
        <v>0.6441779002315392</v>
      </c>
      <c r="H112" s="418">
        <f ca="1">IF(H108&gt;0,H111/H108,0)</f>
        <v>0.61896650087746441</v>
      </c>
      <c r="I112" s="418">
        <f ca="1">IF(I108&gt;0,I111/I108,0)</f>
        <v>0.59474180823462897</v>
      </c>
      <c r="J112" s="418">
        <f ca="1">IF(J108&gt;0,J111/J108,0)</f>
        <v>0.57146520524253863</v>
      </c>
      <c r="K112" s="210"/>
      <c r="L112" s="105" t="s">
        <v>292</v>
      </c>
      <c r="M112" s="11"/>
    </row>
    <row r="113" spans="1:7046" s="10" customFormat="1" x14ac:dyDescent="0.2">
      <c r="A113" s="131" t="s">
        <v>293</v>
      </c>
      <c r="B113" s="400"/>
      <c r="C113" s="418" t="s">
        <v>285</v>
      </c>
      <c r="D113" s="418" t="s">
        <v>285</v>
      </c>
      <c r="E113" s="418" t="s">
        <v>285</v>
      </c>
      <c r="F113" s="418">
        <f ca="1">IF(F112=0,0,1-F112)</f>
        <v>-3.8801910563214719</v>
      </c>
      <c r="G113" s="418">
        <f t="shared" ref="G113:J113" ca="1" si="35">IF(G112=0,0,1-G112)</f>
        <v>0.3558220997684608</v>
      </c>
      <c r="H113" s="418">
        <f t="shared" ca="1" si="35"/>
        <v>0.38103349912253559</v>
      </c>
      <c r="I113" s="418">
        <f t="shared" ca="1" si="35"/>
        <v>0.40525819176537103</v>
      </c>
      <c r="J113" s="418">
        <f t="shared" ca="1" si="35"/>
        <v>0.42853479475746137</v>
      </c>
      <c r="K113" s="210"/>
      <c r="L113" s="105" t="s">
        <v>294</v>
      </c>
      <c r="M113" s="11"/>
    </row>
    <row r="114" spans="1:7046" s="10" customFormat="1" x14ac:dyDescent="0.2">
      <c r="A114" s="131" t="s">
        <v>295</v>
      </c>
      <c r="B114" s="400"/>
      <c r="C114" s="400">
        <f ca="1">C108</f>
        <v>1077443.8093310962</v>
      </c>
      <c r="D114" s="400">
        <f ca="1">D108</f>
        <v>5115027.2565692356</v>
      </c>
      <c r="E114" s="400">
        <f ca="1">E108</f>
        <v>16450033.773101876</v>
      </c>
      <c r="F114" s="400">
        <f ca="1">F113*F108</f>
        <v>-419957287.20005906</v>
      </c>
      <c r="G114" s="400">
        <f ca="1">G113*G108</f>
        <v>1071102907.6127657</v>
      </c>
      <c r="H114" s="400">
        <f ca="1">H113*H108</f>
        <v>3205784116.9804897</v>
      </c>
      <c r="I114" s="400">
        <f ca="1">I113*I108</f>
        <v>8631769569.5109119</v>
      </c>
      <c r="J114" s="400">
        <f ca="1">J113*J108</f>
        <v>21389326631.778469</v>
      </c>
      <c r="K114" s="16"/>
      <c r="L114" s="105" t="s">
        <v>296</v>
      </c>
      <c r="M114" s="11"/>
    </row>
    <row r="115" spans="1:7046" s="10" customFormat="1" x14ac:dyDescent="0.2">
      <c r="A115" s="387" t="s">
        <v>297</v>
      </c>
      <c r="B115" s="419"/>
      <c r="C115" s="419"/>
      <c r="D115" s="419"/>
      <c r="E115" s="419"/>
      <c r="F115" s="419"/>
      <c r="G115" s="419"/>
      <c r="H115" s="419"/>
      <c r="I115" s="419"/>
      <c r="J115" s="419"/>
      <c r="K115" s="213"/>
      <c r="L115" s="105"/>
      <c r="M115" s="11"/>
      <c r="N115" s="11"/>
    </row>
    <row r="116" spans="1:7046" s="10" customFormat="1" x14ac:dyDescent="0.2">
      <c r="A116" s="157" t="s">
        <v>298</v>
      </c>
      <c r="B116" s="423"/>
      <c r="C116" s="423"/>
      <c r="D116" s="423"/>
      <c r="E116" s="423"/>
      <c r="F116" s="423"/>
      <c r="G116" s="424"/>
      <c r="H116" s="424"/>
      <c r="I116" s="424"/>
      <c r="J116" s="424"/>
      <c r="K116" s="214"/>
      <c r="L116" s="105"/>
      <c r="M116" s="11"/>
      <c r="N116" s="11"/>
    </row>
    <row r="117" spans="1:7046" s="10" customFormat="1" x14ac:dyDescent="0.2">
      <c r="A117" s="131" t="s">
        <v>299</v>
      </c>
      <c r="B117" s="425"/>
      <c r="C117" s="426">
        <v>0</v>
      </c>
      <c r="D117" s="427">
        <v>0</v>
      </c>
      <c r="E117" s="427">
        <v>0</v>
      </c>
      <c r="F117" s="427">
        <f ca="1">IF((($J$15*(0.5^($J$10-F10)))*F62*$J$39+E122)&gt;($J$41),($J$41-E122)/$J$39/F62,($J$15*(0.5^($J$10-F10))))</f>
        <v>4.0264105375725882E-2</v>
      </c>
      <c r="G117" s="427">
        <f ca="1">IF((($J$15*(0.5^($J$10-G10)))*G62*$J$39+F122)&gt;($J$41),($J$41-F122)/$J$39/G62,($J$15*(0.5^($J$10-G10))))</f>
        <v>8.0528210751451765E-2</v>
      </c>
      <c r="H117" s="427">
        <f ca="1">IF((($J$15*(0.5^($J$10-H10)))*H62*$J$39+G122)&gt;($J$41),($J$41-G122)/$J$39/H62,($J$15*(0.5^($J$10-H10))))</f>
        <v>0.16105642150290353</v>
      </c>
      <c r="I117" s="427">
        <f ca="1">IF((($J$15*(0.5^($J$10-I10)))*I62*$J$39+H122)&gt;($J$41),($J$41-H122)/$J$39/I62,($J$15*(0.5^($J$10-I10))))</f>
        <v>0.32211284300580706</v>
      </c>
      <c r="J117" s="427">
        <f ca="1">IF((($J$15*(0.5^($J$10-J10)))*J62*$J$39+I122)&gt;($J$41),($J$41-I122)/$J$39/J62,($J$15*(0.5^($J$10-J10))))</f>
        <v>0.54829275973459535</v>
      </c>
      <c r="K117" s="215"/>
      <c r="L117" s="105" t="s">
        <v>300</v>
      </c>
      <c r="M117" s="11"/>
      <c r="N117" s="11"/>
    </row>
    <row r="118" spans="1:7046" s="10" customFormat="1" x14ac:dyDescent="0.2">
      <c r="A118" s="131" t="s">
        <v>301</v>
      </c>
      <c r="B118" s="400"/>
      <c r="C118" s="428"/>
      <c r="D118" s="429"/>
      <c r="E118" s="429"/>
      <c r="F118" s="429">
        <f ca="1">IF(OR($J$15=0,$J$16&gt;F10),0,IF(MIN((F129-E129)/(F117*F65+E120),MIN(1,F127*4))&lt;E118,MIN(1,F127*4),MIN(MIN(1,F127*4),(F129-E129)/(F117*F65+E120))))</f>
        <v>0</v>
      </c>
      <c r="G118" s="429">
        <f ca="1">IF(OR($J$15=0,$J$16&gt;G10),0,IF(MIN((G129-F129)/(G117*G65+F120),MIN(1,G127*4))&lt;F118,MIN(1,G127*4),MIN(MIN(1,G127*4),(G129-F129)/(G117*G65+F120))))</f>
        <v>0</v>
      </c>
      <c r="H118" s="429">
        <f ca="1">IF(OR($J$15=0,$J$16&gt;H10),0,IF(MIN((H129-G129)/(H117*H65+G120),MIN(1,H127*4))&lt;G118,MIN(1,H127*4),MIN(MIN(1,H127*4),(H129-G129)/(H117*H65+G120))))</f>
        <v>0</v>
      </c>
      <c r="I118" s="429">
        <f ca="1">IF(OR($J$15=0,$J$16&gt;I10),0,IF(MIN((I129-H129)/(I117*I65+H120),MIN(1,I127*4))&lt;H118,MIN(1,I127*4),MIN(MIN(1,I127*4),(I129-H129)/(I117*I65+H120))))</f>
        <v>4.923445019779131E-2</v>
      </c>
      <c r="J118" s="429">
        <f ca="1">IF(OR($J$15=0,$J$16&gt;J10),0,IF(MIN((J129-I129)/(J117*J65+I120),MIN(1,J127*4))&lt;I118,MIN(1,J127*4),MIN(MIN(1,J127*4),(J129-I129)/(J117*J65+I120))))</f>
        <v>8.9868721474728616E-2</v>
      </c>
      <c r="K118" s="216"/>
      <c r="L118" s="105" t="s">
        <v>302</v>
      </c>
      <c r="M118" s="11"/>
      <c r="N118" s="11"/>
    </row>
    <row r="119" spans="1:7046" s="10" customFormat="1" x14ac:dyDescent="0.2">
      <c r="A119" s="131" t="s">
        <v>303</v>
      </c>
      <c r="B119" s="400"/>
      <c r="C119" s="392">
        <f t="shared" ref="C119:J119" si="36">IF(C117=0,0,ROUND((C117*C62)-(C118*C117*C62+C118*B120),0))</f>
        <v>0</v>
      </c>
      <c r="D119" s="392">
        <f t="shared" si="36"/>
        <v>0</v>
      </c>
      <c r="E119" s="392">
        <f t="shared" si="36"/>
        <v>0</v>
      </c>
      <c r="F119" s="392">
        <f t="shared" ca="1" si="36"/>
        <v>77610</v>
      </c>
      <c r="G119" s="392">
        <f t="shared" ca="1" si="36"/>
        <v>256589</v>
      </c>
      <c r="H119" s="392">
        <f t="shared" ca="1" si="36"/>
        <v>848321</v>
      </c>
      <c r="I119" s="392">
        <f t="shared" ca="1" si="36"/>
        <v>2608367</v>
      </c>
      <c r="J119" s="392">
        <f t="shared" ca="1" si="36"/>
        <v>6841947</v>
      </c>
      <c r="K119" s="75"/>
      <c r="L119" s="105" t="s">
        <v>304</v>
      </c>
      <c r="M119" s="11"/>
      <c r="N119" s="11"/>
    </row>
    <row r="120" spans="1:7046" s="10" customFormat="1" x14ac:dyDescent="0.2">
      <c r="A120" s="131" t="s">
        <v>305</v>
      </c>
      <c r="B120" s="400"/>
      <c r="C120" s="430">
        <f>C119</f>
        <v>0</v>
      </c>
      <c r="D120" s="395">
        <f>SUM($C$119:D119)</f>
        <v>0</v>
      </c>
      <c r="E120" s="395">
        <f>SUM($C$119:E119)</f>
        <v>0</v>
      </c>
      <c r="F120" s="395">
        <f ca="1">SUM($C$119:F119)</f>
        <v>77610</v>
      </c>
      <c r="G120" s="395">
        <f ca="1">SUM($C$119:G119)</f>
        <v>334199</v>
      </c>
      <c r="H120" s="395">
        <f ca="1">SUM($C$119:H119)</f>
        <v>1182520</v>
      </c>
      <c r="I120" s="395">
        <f ca="1">SUM($C$119:I119)</f>
        <v>3790887</v>
      </c>
      <c r="J120" s="395">
        <f ca="1">SUM($C$119:J119)</f>
        <v>10632834</v>
      </c>
      <c r="K120" s="75"/>
      <c r="L120" s="105" t="s">
        <v>306</v>
      </c>
      <c r="M120" s="11"/>
      <c r="N120" s="11"/>
    </row>
    <row r="121" spans="1:7046" s="10" customFormat="1" x14ac:dyDescent="0.2">
      <c r="A121" s="131" t="s">
        <v>307</v>
      </c>
      <c r="B121" s="400"/>
      <c r="C121" s="395">
        <f ca="1">$J$39</f>
        <v>31572.890717510181</v>
      </c>
      <c r="D121" s="395">
        <f t="shared" ref="D121:J121" ca="1" si="37">$J$39</f>
        <v>31572.890717510181</v>
      </c>
      <c r="E121" s="395">
        <f t="shared" ca="1" si="37"/>
        <v>31572.890717510181</v>
      </c>
      <c r="F121" s="395">
        <f t="shared" ca="1" si="37"/>
        <v>31572.890717510181</v>
      </c>
      <c r="G121" s="395">
        <f t="shared" ca="1" si="37"/>
        <v>31572.890717510181</v>
      </c>
      <c r="H121" s="395">
        <f t="shared" ca="1" si="37"/>
        <v>31572.890717510181</v>
      </c>
      <c r="I121" s="395">
        <f t="shared" ca="1" si="37"/>
        <v>31572.890717510181</v>
      </c>
      <c r="J121" s="395">
        <f t="shared" ca="1" si="37"/>
        <v>31572.890717510181</v>
      </c>
      <c r="K121" s="75"/>
      <c r="L121" s="105" t="s">
        <v>253</v>
      </c>
      <c r="M121" s="11"/>
      <c r="N121" s="11"/>
    </row>
    <row r="122" spans="1:7046" s="10" customFormat="1" x14ac:dyDescent="0.2">
      <c r="A122" s="131" t="s">
        <v>308</v>
      </c>
      <c r="B122" s="400"/>
      <c r="C122" s="392">
        <f ca="1">C121*C120</f>
        <v>0</v>
      </c>
      <c r="D122" s="392">
        <f t="shared" ref="D122:G122" ca="1" si="38">D121*D120</f>
        <v>0</v>
      </c>
      <c r="E122" s="430">
        <f t="shared" ca="1" si="38"/>
        <v>0</v>
      </c>
      <c r="F122" s="430">
        <f t="shared" ca="1" si="38"/>
        <v>2450372048.5859652</v>
      </c>
      <c r="G122" s="392">
        <f t="shared" ca="1" si="38"/>
        <v>10551628504.901186</v>
      </c>
      <c r="H122" s="392">
        <f ca="1">H121*H120</f>
        <v>37335574731.270142</v>
      </c>
      <c r="I122" s="392">
        <f ca="1">I121*I120</f>
        <v>119689260973.43002</v>
      </c>
      <c r="J122" s="392">
        <f ca="1">J121*J120</f>
        <v>335709305899.42664</v>
      </c>
      <c r="K122" s="75"/>
      <c r="L122" s="105" t="s">
        <v>309</v>
      </c>
      <c r="M122" s="11"/>
      <c r="N122" s="11"/>
    </row>
    <row r="123" spans="1:7046" s="10" customFormat="1" x14ac:dyDescent="0.2">
      <c r="A123" s="131" t="s">
        <v>310</v>
      </c>
      <c r="B123" s="400"/>
      <c r="C123" s="394">
        <v>0.2</v>
      </c>
      <c r="D123" s="394">
        <v>0.25</v>
      </c>
      <c r="E123" s="394">
        <f ca="1">$J$40</f>
        <v>0.33874150239632206</v>
      </c>
      <c r="F123" s="394">
        <f t="shared" ref="F123:J123" ca="1" si="39">$J$40</f>
        <v>0.33874150239632206</v>
      </c>
      <c r="G123" s="394">
        <f t="shared" ca="1" si="39"/>
        <v>0.33874150239632206</v>
      </c>
      <c r="H123" s="394">
        <f t="shared" ca="1" si="39"/>
        <v>0.33874150239632206</v>
      </c>
      <c r="I123" s="394">
        <f t="shared" ca="1" si="39"/>
        <v>0.33874150239632206</v>
      </c>
      <c r="J123" s="394">
        <f t="shared" ca="1" si="39"/>
        <v>0.33874150239632206</v>
      </c>
      <c r="K123" s="216"/>
      <c r="L123" s="67" t="s">
        <v>311</v>
      </c>
      <c r="M123" s="11"/>
      <c r="N123" s="67"/>
    </row>
    <row r="124" spans="1:7046" s="10" customFormat="1" x14ac:dyDescent="0.2">
      <c r="A124" s="157" t="s">
        <v>312</v>
      </c>
      <c r="B124" s="423"/>
      <c r="C124" s="423"/>
      <c r="D124" s="423"/>
      <c r="E124" s="423"/>
      <c r="F124" s="423"/>
      <c r="G124" s="424"/>
      <c r="H124" s="424"/>
      <c r="I124" s="424"/>
      <c r="J124" s="424"/>
      <c r="K124" s="214"/>
      <c r="L124" s="105"/>
      <c r="M124" s="11"/>
      <c r="N124" s="11"/>
    </row>
    <row r="125" spans="1:7046" s="10" customFormat="1" x14ac:dyDescent="0.2">
      <c r="A125" s="131" t="s">
        <v>313</v>
      </c>
      <c r="B125" s="431">
        <f>B64-200000</f>
        <v>600000</v>
      </c>
      <c r="C125" s="431">
        <f t="shared" ref="C125:J125" si="40">C65-200000</f>
        <v>849775</v>
      </c>
      <c r="D125" s="431">
        <f t="shared" si="40"/>
        <v>1567550</v>
      </c>
      <c r="E125" s="431">
        <f t="shared" si="40"/>
        <v>2692475.5</v>
      </c>
      <c r="F125" s="431">
        <f t="shared" ca="1" si="40"/>
        <v>4313156.9655667627</v>
      </c>
      <c r="G125" s="431">
        <f t="shared" ca="1" si="40"/>
        <v>6870073.4684983501</v>
      </c>
      <c r="H125" s="431">
        <f t="shared" ca="1" si="40"/>
        <v>11096847.273640919</v>
      </c>
      <c r="I125" s="431">
        <f t="shared" ca="1" si="40"/>
        <v>18084019.822825026</v>
      </c>
      <c r="J125" s="431">
        <f t="shared" ca="1" si="40"/>
        <v>29634337.507834233</v>
      </c>
      <c r="K125" s="217"/>
      <c r="L125" s="111" t="s">
        <v>314</v>
      </c>
      <c r="M125" s="11"/>
      <c r="N125" s="11"/>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8"/>
      <c r="IS125" s="8"/>
      <c r="IT125" s="8"/>
      <c r="IU125" s="8"/>
      <c r="IV125" s="8"/>
      <c r="IW125" s="8"/>
      <c r="IX125" s="8"/>
      <c r="IY125" s="8"/>
      <c r="IZ125" s="8"/>
      <c r="JA125" s="8"/>
      <c r="JB125" s="8"/>
      <c r="JC125" s="8"/>
      <c r="JD125" s="8"/>
      <c r="JE125" s="8"/>
      <c r="JF125" s="8"/>
      <c r="JG125" s="8"/>
      <c r="JH125" s="8"/>
      <c r="JI125" s="8"/>
      <c r="JJ125" s="8"/>
      <c r="JK125" s="8"/>
      <c r="JL125" s="8"/>
      <c r="JM125" s="8"/>
      <c r="JN125" s="8"/>
      <c r="JO125" s="8"/>
      <c r="JP125" s="8"/>
      <c r="JQ125" s="8"/>
      <c r="JR125" s="8"/>
      <c r="JS125" s="8"/>
      <c r="JT125" s="8"/>
      <c r="JU125" s="8"/>
      <c r="JV125" s="8"/>
      <c r="JW125" s="8"/>
      <c r="JX125" s="8"/>
      <c r="JY125" s="8"/>
      <c r="JZ125" s="8"/>
      <c r="KA125" s="8"/>
      <c r="KB125" s="8"/>
      <c r="KC125" s="8"/>
      <c r="KD125" s="8"/>
      <c r="KE125" s="8"/>
      <c r="KF125" s="8"/>
      <c r="KG125" s="8"/>
      <c r="KH125" s="8"/>
      <c r="KI125" s="8"/>
      <c r="KJ125" s="8"/>
      <c r="KK125" s="8"/>
      <c r="KL125" s="8"/>
      <c r="KM125" s="8"/>
      <c r="KN125" s="8"/>
      <c r="KO125" s="8"/>
      <c r="KP125" s="8"/>
      <c r="KQ125" s="8"/>
      <c r="KR125" s="8"/>
      <c r="KS125" s="8"/>
      <c r="KT125" s="8"/>
      <c r="KU125" s="8"/>
      <c r="KV125" s="8"/>
      <c r="KW125" s="8"/>
      <c r="KX125" s="8"/>
      <c r="KY125" s="8"/>
      <c r="KZ125" s="8"/>
      <c r="LA125" s="8"/>
      <c r="LB125" s="8"/>
      <c r="LC125" s="8"/>
      <c r="LD125" s="8"/>
      <c r="LE125" s="8"/>
      <c r="LF125" s="8"/>
      <c r="LG125" s="8"/>
      <c r="LH125" s="8"/>
      <c r="LI125" s="8"/>
      <c r="LJ125" s="8"/>
      <c r="LK125" s="8"/>
      <c r="LL125" s="8"/>
      <c r="LM125" s="8"/>
      <c r="LN125" s="8"/>
      <c r="LO125" s="8"/>
      <c r="LP125" s="8"/>
      <c r="LQ125" s="8"/>
      <c r="LR125" s="8"/>
      <c r="LS125" s="8"/>
      <c r="LT125" s="8"/>
      <c r="LU125" s="8"/>
      <c r="LV125" s="8"/>
      <c r="LW125" s="8"/>
      <c r="LX125" s="8"/>
      <c r="LY125" s="8"/>
      <c r="LZ125" s="8"/>
      <c r="MA125" s="8"/>
      <c r="MB125" s="8"/>
      <c r="MC125" s="8"/>
      <c r="MD125" s="8"/>
      <c r="ME125" s="8"/>
      <c r="MF125" s="8"/>
      <c r="MG125" s="8"/>
      <c r="MH125" s="8"/>
      <c r="MI125" s="8"/>
      <c r="MJ125" s="8"/>
      <c r="MK125" s="8"/>
      <c r="ML125" s="8"/>
      <c r="MM125" s="8"/>
      <c r="MN125" s="8"/>
      <c r="MO125" s="8"/>
      <c r="MP125" s="8"/>
      <c r="MQ125" s="8"/>
      <c r="MR125" s="8"/>
      <c r="MS125" s="8"/>
      <c r="MT125" s="8"/>
      <c r="MU125" s="8"/>
      <c r="MV125" s="8"/>
      <c r="MW125" s="8"/>
      <c r="MX125" s="8"/>
      <c r="MY125" s="8"/>
      <c r="MZ125" s="8"/>
      <c r="NA125" s="8"/>
      <c r="NB125" s="8"/>
      <c r="NC125" s="8"/>
      <c r="ND125" s="8"/>
      <c r="NE125" s="8"/>
      <c r="NF125" s="8"/>
      <c r="NG125" s="8"/>
      <c r="NH125" s="8"/>
      <c r="NI125" s="8"/>
      <c r="NJ125" s="8"/>
      <c r="NK125" s="8"/>
      <c r="NL125" s="8"/>
      <c r="NM125" s="8"/>
      <c r="NN125" s="8"/>
      <c r="NO125" s="8"/>
      <c r="NP125" s="8"/>
      <c r="NQ125" s="8"/>
      <c r="NR125" s="8"/>
      <c r="NS125" s="8"/>
      <c r="NT125" s="8"/>
      <c r="NU125" s="8"/>
      <c r="NV125" s="8"/>
      <c r="NW125" s="8"/>
      <c r="NX125" s="8"/>
      <c r="NY125" s="8"/>
      <c r="NZ125" s="8"/>
      <c r="OA125" s="8"/>
      <c r="OB125" s="8"/>
      <c r="OC125" s="8"/>
      <c r="OD125" s="8"/>
      <c r="OE125" s="8"/>
      <c r="OF125" s="8"/>
      <c r="OG125" s="8"/>
      <c r="OH125" s="8"/>
      <c r="OI125" s="8"/>
      <c r="OJ125" s="8"/>
      <c r="OK125" s="8"/>
      <c r="OL125" s="8"/>
      <c r="OM125" s="8"/>
      <c r="ON125" s="8"/>
      <c r="OO125" s="8"/>
      <c r="OP125" s="8"/>
      <c r="OQ125" s="8"/>
      <c r="OR125" s="8"/>
      <c r="OS125" s="8"/>
      <c r="OT125" s="8"/>
      <c r="OU125" s="8"/>
      <c r="OV125" s="8"/>
      <c r="OW125" s="8"/>
      <c r="OX125" s="8"/>
      <c r="OY125" s="8"/>
      <c r="OZ125" s="8"/>
      <c r="PA125" s="8"/>
      <c r="PB125" s="8"/>
      <c r="PC125" s="8"/>
      <c r="PD125" s="8"/>
      <c r="PE125" s="8"/>
      <c r="PF125" s="8"/>
      <c r="PG125" s="8"/>
      <c r="PH125" s="8"/>
      <c r="PI125" s="8"/>
      <c r="PJ125" s="8"/>
      <c r="PK125" s="8"/>
      <c r="PL125" s="8"/>
      <c r="PM125" s="8"/>
      <c r="PN125" s="8"/>
      <c r="PO125" s="8"/>
      <c r="PP125" s="8"/>
      <c r="PQ125" s="8"/>
      <c r="PR125" s="8"/>
      <c r="PS125" s="8"/>
      <c r="PT125" s="8"/>
      <c r="PU125" s="8"/>
      <c r="PV125" s="8"/>
      <c r="PW125" s="8"/>
      <c r="PX125" s="8"/>
      <c r="PY125" s="8"/>
      <c r="PZ125" s="8"/>
      <c r="QA125" s="8"/>
      <c r="QB125" s="8"/>
      <c r="QC125" s="8"/>
      <c r="QD125" s="8"/>
      <c r="QE125" s="8"/>
      <c r="QF125" s="8"/>
      <c r="QG125" s="8"/>
      <c r="QH125" s="8"/>
      <c r="QI125" s="8"/>
      <c r="QJ125" s="8"/>
      <c r="QK125" s="8"/>
      <c r="QL125" s="8"/>
      <c r="QM125" s="8"/>
      <c r="QN125" s="8"/>
      <c r="QO125" s="8"/>
      <c r="QP125" s="8"/>
      <c r="QQ125" s="8"/>
      <c r="QR125" s="8"/>
      <c r="QS125" s="8"/>
      <c r="QT125" s="8"/>
      <c r="QU125" s="8"/>
      <c r="QV125" s="8"/>
      <c r="QW125" s="8"/>
      <c r="QX125" s="8"/>
      <c r="QY125" s="8"/>
      <c r="QZ125" s="8"/>
      <c r="RA125" s="8"/>
      <c r="RB125" s="8"/>
      <c r="RC125" s="8"/>
      <c r="RD125" s="8"/>
      <c r="RE125" s="8"/>
      <c r="RF125" s="8"/>
      <c r="RG125" s="8"/>
      <c r="RH125" s="8"/>
      <c r="RI125" s="8"/>
      <c r="RJ125" s="8"/>
      <c r="RK125" s="8"/>
      <c r="RL125" s="8"/>
      <c r="RM125" s="8"/>
      <c r="RN125" s="8"/>
      <c r="RO125" s="8"/>
      <c r="RP125" s="8"/>
      <c r="RQ125" s="8"/>
      <c r="RR125" s="8"/>
      <c r="RS125" s="8"/>
      <c r="RT125" s="8"/>
      <c r="RU125" s="8"/>
      <c r="RV125" s="8"/>
      <c r="RW125" s="8"/>
      <c r="RX125" s="8"/>
      <c r="RY125" s="8"/>
      <c r="RZ125" s="8"/>
      <c r="SA125" s="8"/>
      <c r="SB125" s="8"/>
      <c r="SC125" s="8"/>
      <c r="SD125" s="8"/>
      <c r="SE125" s="8"/>
      <c r="SF125" s="8"/>
      <c r="SG125" s="8"/>
      <c r="SH125" s="8"/>
      <c r="SI125" s="8"/>
      <c r="SJ125" s="8"/>
      <c r="SK125" s="8"/>
      <c r="SL125" s="8"/>
      <c r="SM125" s="8"/>
      <c r="SN125" s="8"/>
      <c r="SO125" s="8"/>
      <c r="SP125" s="8"/>
      <c r="SQ125" s="8"/>
      <c r="SR125" s="8"/>
      <c r="SS125" s="8"/>
      <c r="ST125" s="8"/>
      <c r="SU125" s="8"/>
      <c r="SV125" s="8"/>
      <c r="SW125" s="8"/>
      <c r="SX125" s="8"/>
      <c r="SY125" s="8"/>
      <c r="SZ125" s="8"/>
      <c r="TA125" s="8"/>
      <c r="TB125" s="8"/>
      <c r="TC125" s="8"/>
      <c r="TD125" s="8"/>
      <c r="TE125" s="8"/>
      <c r="TF125" s="8"/>
      <c r="TG125" s="8"/>
      <c r="TH125" s="8"/>
      <c r="TI125" s="8"/>
      <c r="TJ125" s="8"/>
      <c r="TK125" s="8"/>
      <c r="TL125" s="8"/>
      <c r="TM125" s="8"/>
      <c r="TN125" s="8"/>
      <c r="TO125" s="8"/>
      <c r="TP125" s="8"/>
      <c r="TQ125" s="8"/>
      <c r="TR125" s="8"/>
      <c r="TS125" s="8"/>
      <c r="TT125" s="8"/>
      <c r="TU125" s="8"/>
      <c r="TV125" s="8"/>
      <c r="TW125" s="8"/>
      <c r="TX125" s="8"/>
      <c r="TY125" s="8"/>
      <c r="TZ125" s="8"/>
      <c r="UA125" s="8"/>
      <c r="UB125" s="8"/>
      <c r="UC125" s="8"/>
      <c r="UD125" s="8"/>
      <c r="UE125" s="8"/>
      <c r="UF125" s="8"/>
      <c r="UG125" s="8"/>
      <c r="UH125" s="8"/>
      <c r="UI125" s="8"/>
      <c r="UJ125" s="8"/>
      <c r="UK125" s="8"/>
      <c r="UL125" s="8"/>
      <c r="UM125" s="8"/>
      <c r="UN125" s="8"/>
      <c r="UO125" s="8"/>
      <c r="UP125" s="8"/>
      <c r="UQ125" s="8"/>
      <c r="UR125" s="8"/>
      <c r="US125" s="8"/>
      <c r="UT125" s="8"/>
      <c r="UU125" s="8"/>
      <c r="UV125" s="8"/>
      <c r="UW125" s="8"/>
      <c r="UX125" s="8"/>
      <c r="UY125" s="8"/>
      <c r="UZ125" s="8"/>
      <c r="VA125" s="8"/>
      <c r="VB125" s="8"/>
      <c r="VC125" s="8"/>
      <c r="VD125" s="8"/>
      <c r="VE125" s="8"/>
      <c r="VF125" s="8"/>
      <c r="VG125" s="8"/>
      <c r="VH125" s="8"/>
      <c r="VI125" s="8"/>
      <c r="VJ125" s="8"/>
      <c r="VK125" s="8"/>
      <c r="VL125" s="8"/>
      <c r="VM125" s="8"/>
      <c r="VN125" s="8"/>
      <c r="VO125" s="8"/>
      <c r="VP125" s="8"/>
      <c r="VQ125" s="8"/>
      <c r="VR125" s="8"/>
      <c r="VS125" s="8"/>
      <c r="VT125" s="8"/>
      <c r="VU125" s="8"/>
      <c r="VV125" s="8"/>
      <c r="VW125" s="8"/>
      <c r="VX125" s="8"/>
      <c r="VY125" s="8"/>
      <c r="VZ125" s="8"/>
      <c r="WA125" s="8"/>
      <c r="WB125" s="8"/>
      <c r="WC125" s="8"/>
      <c r="WD125" s="8"/>
      <c r="WE125" s="8"/>
      <c r="WF125" s="8"/>
      <c r="WG125" s="8"/>
      <c r="WH125" s="8"/>
      <c r="WI125" s="8"/>
      <c r="WJ125" s="8"/>
      <c r="WK125" s="8"/>
      <c r="WL125" s="8"/>
      <c r="WM125" s="8"/>
      <c r="WN125" s="8"/>
      <c r="WO125" s="8"/>
      <c r="WP125" s="8"/>
      <c r="WQ125" s="8"/>
      <c r="WR125" s="8"/>
      <c r="WS125" s="8"/>
      <c r="WT125" s="8"/>
      <c r="WU125" s="8"/>
      <c r="WV125" s="8"/>
      <c r="WW125" s="8"/>
      <c r="WX125" s="8"/>
      <c r="WY125" s="8"/>
      <c r="WZ125" s="8"/>
      <c r="XA125" s="8"/>
      <c r="XB125" s="8"/>
      <c r="XC125" s="8"/>
      <c r="XD125" s="8"/>
      <c r="XE125" s="8"/>
      <c r="XF125" s="8"/>
      <c r="XG125" s="8"/>
      <c r="XH125" s="8"/>
      <c r="XI125" s="8"/>
      <c r="XJ125" s="8"/>
      <c r="XK125" s="8"/>
      <c r="XL125" s="8"/>
      <c r="XM125" s="8"/>
      <c r="XN125" s="8"/>
      <c r="XO125" s="8"/>
      <c r="XP125" s="8"/>
      <c r="XQ125" s="8"/>
      <c r="XR125" s="8"/>
      <c r="XS125" s="8"/>
      <c r="XT125" s="8"/>
      <c r="XU125" s="8"/>
      <c r="XV125" s="8"/>
      <c r="XW125" s="8"/>
      <c r="XX125" s="8"/>
      <c r="XY125" s="8"/>
      <c r="XZ125" s="8"/>
      <c r="YA125" s="8"/>
      <c r="YB125" s="8"/>
      <c r="YC125" s="8"/>
      <c r="YD125" s="8"/>
      <c r="YE125" s="8"/>
      <c r="YF125" s="8"/>
      <c r="YG125" s="8"/>
      <c r="YH125" s="8"/>
      <c r="YI125" s="8"/>
      <c r="YJ125" s="8"/>
      <c r="YK125" s="8"/>
      <c r="YL125" s="8"/>
      <c r="YM125" s="8"/>
      <c r="YN125" s="8"/>
      <c r="YO125" s="8"/>
      <c r="YP125" s="8"/>
      <c r="YQ125" s="8"/>
      <c r="YR125" s="8"/>
      <c r="YS125" s="8"/>
      <c r="YT125" s="8"/>
      <c r="YU125" s="8"/>
      <c r="YV125" s="8"/>
      <c r="YW125" s="8"/>
      <c r="YX125" s="8"/>
      <c r="YY125" s="8"/>
      <c r="YZ125" s="8"/>
      <c r="ZA125" s="8"/>
      <c r="ZB125" s="8"/>
      <c r="ZC125" s="8"/>
      <c r="ZD125" s="8"/>
      <c r="ZE125" s="8"/>
      <c r="ZF125" s="8"/>
      <c r="ZG125" s="8"/>
      <c r="ZH125" s="8"/>
      <c r="ZI125" s="8"/>
      <c r="ZJ125" s="8"/>
      <c r="ZK125" s="8"/>
      <c r="ZL125" s="8"/>
      <c r="ZM125" s="8"/>
      <c r="ZN125" s="8"/>
      <c r="ZO125" s="8"/>
      <c r="ZP125" s="8"/>
      <c r="ZQ125" s="8"/>
      <c r="ZR125" s="8"/>
      <c r="ZS125" s="8"/>
      <c r="ZT125" s="8"/>
      <c r="ZU125" s="8"/>
      <c r="ZV125" s="8"/>
      <c r="ZW125" s="8"/>
      <c r="ZX125" s="8"/>
      <c r="ZY125" s="8"/>
      <c r="ZZ125" s="8"/>
      <c r="AAA125" s="8"/>
      <c r="AAB125" s="8"/>
      <c r="AAC125" s="8"/>
      <c r="AAD125" s="8"/>
      <c r="AAE125" s="8"/>
      <c r="AAF125" s="8"/>
      <c r="AAG125" s="8"/>
      <c r="AAH125" s="8"/>
      <c r="AAI125" s="8"/>
      <c r="AAJ125" s="8"/>
      <c r="AAK125" s="8"/>
      <c r="AAL125" s="8"/>
      <c r="AAM125" s="8"/>
      <c r="AAN125" s="8"/>
      <c r="AAO125" s="8"/>
      <c r="AAP125" s="8"/>
      <c r="AAQ125" s="8"/>
      <c r="AAR125" s="8"/>
      <c r="AAS125" s="8"/>
      <c r="AAT125" s="8"/>
      <c r="AAU125" s="8"/>
      <c r="AAV125" s="8"/>
      <c r="AAW125" s="8"/>
      <c r="AAX125" s="8"/>
      <c r="AAY125" s="8"/>
      <c r="AAZ125" s="8"/>
      <c r="ABA125" s="8"/>
      <c r="ABB125" s="8"/>
      <c r="ABC125" s="8"/>
      <c r="ABD125" s="8"/>
      <c r="ABE125" s="8"/>
      <c r="ABF125" s="8"/>
      <c r="ABG125" s="8"/>
      <c r="ABH125" s="8"/>
      <c r="ABI125" s="8"/>
      <c r="ABJ125" s="8"/>
      <c r="ABK125" s="8"/>
      <c r="ABL125" s="8"/>
      <c r="ABM125" s="8"/>
      <c r="ABN125" s="8"/>
      <c r="ABO125" s="8"/>
      <c r="ABP125" s="8"/>
      <c r="ABQ125" s="8"/>
      <c r="ABR125" s="8"/>
      <c r="ABS125" s="8"/>
      <c r="ABT125" s="8"/>
      <c r="ABU125" s="8"/>
      <c r="ABV125" s="8"/>
      <c r="ABW125" s="8"/>
      <c r="ABX125" s="8"/>
      <c r="ABY125" s="8"/>
      <c r="ABZ125" s="8"/>
      <c r="ACA125" s="8"/>
      <c r="ACB125" s="8"/>
      <c r="ACC125" s="8"/>
      <c r="ACD125" s="8"/>
      <c r="ACE125" s="8"/>
      <c r="ACF125" s="8"/>
      <c r="ACG125" s="8"/>
      <c r="ACH125" s="8"/>
      <c r="ACI125" s="8"/>
      <c r="ACJ125" s="8"/>
      <c r="ACK125" s="8"/>
      <c r="ACL125" s="8"/>
      <c r="ACM125" s="8"/>
      <c r="ACN125" s="8"/>
      <c r="ACO125" s="8"/>
      <c r="ACP125" s="8"/>
      <c r="ACQ125" s="8"/>
      <c r="ACR125" s="8"/>
      <c r="ACS125" s="8"/>
      <c r="ACT125" s="8"/>
      <c r="ACU125" s="8"/>
      <c r="ACV125" s="8"/>
      <c r="ACW125" s="8"/>
      <c r="ACX125" s="8"/>
      <c r="ACY125" s="8"/>
      <c r="ACZ125" s="8"/>
      <c r="ADA125" s="8"/>
      <c r="ADB125" s="8"/>
      <c r="ADC125" s="8"/>
      <c r="ADD125" s="8"/>
      <c r="ADE125" s="8"/>
      <c r="ADF125" s="8"/>
      <c r="ADG125" s="8"/>
      <c r="ADH125" s="8"/>
      <c r="ADI125" s="8"/>
      <c r="ADJ125" s="8"/>
      <c r="ADK125" s="8"/>
      <c r="ADL125" s="8"/>
      <c r="ADM125" s="8"/>
      <c r="ADN125" s="8"/>
      <c r="ADO125" s="8"/>
      <c r="ADP125" s="8"/>
      <c r="ADQ125" s="8"/>
      <c r="ADR125" s="8"/>
      <c r="ADS125" s="8"/>
      <c r="ADT125" s="8"/>
      <c r="ADU125" s="8"/>
      <c r="ADV125" s="8"/>
      <c r="ADW125" s="8"/>
      <c r="ADX125" s="8"/>
      <c r="ADY125" s="8"/>
      <c r="ADZ125" s="8"/>
      <c r="AEA125" s="8"/>
      <c r="AEB125" s="8"/>
      <c r="AEC125" s="8"/>
      <c r="AED125" s="8"/>
      <c r="AEE125" s="8"/>
      <c r="AEF125" s="8"/>
      <c r="AEG125" s="8"/>
      <c r="AEH125" s="8"/>
      <c r="AEI125" s="8"/>
      <c r="AEJ125" s="8"/>
      <c r="AEK125" s="8"/>
      <c r="AEL125" s="8"/>
      <c r="AEM125" s="8"/>
      <c r="AEN125" s="8"/>
      <c r="AEO125" s="8"/>
      <c r="AEP125" s="8"/>
      <c r="AEQ125" s="8"/>
      <c r="AER125" s="8"/>
      <c r="AES125" s="8"/>
      <c r="AET125" s="8"/>
      <c r="AEU125" s="8"/>
      <c r="AEV125" s="8"/>
      <c r="AEW125" s="8"/>
      <c r="AEX125" s="8"/>
      <c r="AEY125" s="8"/>
      <c r="AEZ125" s="8"/>
      <c r="AFA125" s="8"/>
      <c r="AFB125" s="8"/>
      <c r="AFC125" s="8"/>
      <c r="AFD125" s="8"/>
      <c r="AFE125" s="8"/>
      <c r="AFF125" s="8"/>
      <c r="AFG125" s="8"/>
      <c r="AFH125" s="8"/>
      <c r="AFI125" s="8"/>
      <c r="AFJ125" s="8"/>
      <c r="AFK125" s="8"/>
      <c r="AFL125" s="8"/>
      <c r="AFM125" s="8"/>
      <c r="AFN125" s="8"/>
      <c r="AFO125" s="8"/>
      <c r="AFP125" s="8"/>
      <c r="AFQ125" s="8"/>
      <c r="AFR125" s="8"/>
      <c r="AFS125" s="8"/>
      <c r="AFT125" s="8"/>
      <c r="AFU125" s="8"/>
      <c r="AFV125" s="8"/>
      <c r="AFW125" s="8"/>
      <c r="AFX125" s="8"/>
      <c r="AFY125" s="8"/>
      <c r="AFZ125" s="8"/>
      <c r="AGA125" s="8"/>
      <c r="AGB125" s="8"/>
      <c r="AGC125" s="8"/>
      <c r="AGD125" s="8"/>
      <c r="AGE125" s="8"/>
      <c r="AGF125" s="8"/>
      <c r="AGG125" s="8"/>
      <c r="AGH125" s="8"/>
      <c r="AGI125" s="8"/>
      <c r="AGJ125" s="8"/>
      <c r="AGK125" s="8"/>
      <c r="AGL125" s="8"/>
      <c r="AGM125" s="8"/>
      <c r="AGN125" s="8"/>
      <c r="AGO125" s="8"/>
      <c r="AGP125" s="8"/>
      <c r="AGQ125" s="8"/>
      <c r="AGR125" s="8"/>
      <c r="AGS125" s="8"/>
      <c r="AGT125" s="8"/>
      <c r="AGU125" s="8"/>
      <c r="AGV125" s="8"/>
      <c r="AGW125" s="8"/>
      <c r="AGX125" s="8"/>
      <c r="AGY125" s="8"/>
      <c r="AGZ125" s="8"/>
      <c r="AHA125" s="8"/>
      <c r="AHB125" s="8"/>
      <c r="AHC125" s="8"/>
      <c r="AHD125" s="8"/>
      <c r="AHE125" s="8"/>
      <c r="AHF125" s="8"/>
      <c r="AHG125" s="8"/>
      <c r="AHH125" s="8"/>
      <c r="AHI125" s="8"/>
      <c r="AHJ125" s="8"/>
      <c r="AHK125" s="8"/>
      <c r="AHL125" s="8"/>
      <c r="AHM125" s="8"/>
      <c r="AHN125" s="8"/>
      <c r="AHO125" s="8"/>
      <c r="AHP125" s="8"/>
      <c r="AHQ125" s="8"/>
      <c r="AHR125" s="8"/>
      <c r="AHS125" s="8"/>
      <c r="AHT125" s="8"/>
      <c r="AHU125" s="8"/>
      <c r="AHV125" s="8"/>
      <c r="AHW125" s="8"/>
      <c r="AHX125" s="8"/>
      <c r="AHY125" s="8"/>
      <c r="AHZ125" s="8"/>
      <c r="AIA125" s="8"/>
      <c r="AIB125" s="8"/>
      <c r="AIC125" s="8"/>
      <c r="AID125" s="8"/>
      <c r="AIE125" s="8"/>
      <c r="AIF125" s="8"/>
      <c r="AIG125" s="8"/>
      <c r="AIH125" s="8"/>
      <c r="AII125" s="8"/>
      <c r="AIJ125" s="8"/>
      <c r="AIK125" s="8"/>
      <c r="AIL125" s="8"/>
      <c r="AIM125" s="8"/>
      <c r="AIN125" s="8"/>
      <c r="AIO125" s="8"/>
      <c r="AIP125" s="8"/>
      <c r="AIQ125" s="8"/>
      <c r="AIR125" s="8"/>
      <c r="AIS125" s="8"/>
      <c r="AIT125" s="8"/>
      <c r="AIU125" s="8"/>
      <c r="AIV125" s="8"/>
      <c r="AIW125" s="8"/>
      <c r="AIX125" s="8"/>
      <c r="AIY125" s="8"/>
      <c r="AIZ125" s="8"/>
      <c r="AJA125" s="8"/>
      <c r="AJB125" s="8"/>
      <c r="AJC125" s="8"/>
      <c r="AJD125" s="8"/>
      <c r="AJE125" s="8"/>
      <c r="AJF125" s="8"/>
      <c r="AJG125" s="8"/>
      <c r="AJH125" s="8"/>
      <c r="AJI125" s="8"/>
      <c r="AJJ125" s="8"/>
      <c r="AJK125" s="8"/>
      <c r="AJL125" s="8"/>
      <c r="AJM125" s="8"/>
      <c r="AJN125" s="8"/>
      <c r="AJO125" s="8"/>
      <c r="AJP125" s="8"/>
      <c r="AJQ125" s="8"/>
      <c r="AJR125" s="8"/>
      <c r="AJS125" s="8"/>
      <c r="AJT125" s="8"/>
      <c r="AJU125" s="8"/>
      <c r="AJV125" s="8"/>
      <c r="AJW125" s="8"/>
      <c r="AJX125" s="8"/>
      <c r="AJY125" s="8"/>
      <c r="AJZ125" s="8"/>
      <c r="AKA125" s="8"/>
      <c r="AKB125" s="8"/>
      <c r="AKC125" s="8"/>
      <c r="AKD125" s="8"/>
      <c r="AKE125" s="8"/>
      <c r="AKF125" s="8"/>
      <c r="AKG125" s="8"/>
      <c r="AKH125" s="8"/>
      <c r="AKI125" s="8"/>
      <c r="AKJ125" s="8"/>
      <c r="AKK125" s="8"/>
      <c r="AKL125" s="8"/>
      <c r="AKM125" s="8"/>
      <c r="AKN125" s="8"/>
      <c r="AKO125" s="8"/>
      <c r="AKP125" s="8"/>
      <c r="AKQ125" s="8"/>
      <c r="AKR125" s="8"/>
      <c r="AKS125" s="8"/>
      <c r="AKT125" s="8"/>
      <c r="AKU125" s="8"/>
      <c r="AKV125" s="8"/>
      <c r="AKW125" s="8"/>
      <c r="AKX125" s="8"/>
      <c r="AKY125" s="8"/>
      <c r="AKZ125" s="8"/>
      <c r="ALA125" s="8"/>
      <c r="ALB125" s="8"/>
      <c r="ALC125" s="8"/>
      <c r="ALD125" s="8"/>
      <c r="ALE125" s="8"/>
      <c r="ALF125" s="8"/>
      <c r="ALG125" s="8"/>
      <c r="ALH125" s="8"/>
      <c r="ALI125" s="8"/>
      <c r="ALJ125" s="8"/>
      <c r="ALK125" s="8"/>
      <c r="ALL125" s="8"/>
      <c r="ALM125" s="8"/>
      <c r="ALN125" s="8"/>
      <c r="ALO125" s="8"/>
      <c r="ALP125" s="8"/>
      <c r="ALQ125" s="8"/>
      <c r="ALR125" s="8"/>
      <c r="ALS125" s="8"/>
      <c r="ALT125" s="8"/>
      <c r="ALU125" s="8"/>
      <c r="ALV125" s="8"/>
      <c r="ALW125" s="8"/>
      <c r="ALX125" s="8"/>
      <c r="ALY125" s="8"/>
      <c r="ALZ125" s="8"/>
      <c r="AMA125" s="8"/>
      <c r="AMB125" s="8"/>
      <c r="AMC125" s="8"/>
      <c r="AMD125" s="8"/>
      <c r="AME125" s="8"/>
      <c r="AMF125" s="8"/>
      <c r="AMG125" s="8"/>
      <c r="AMH125" s="8"/>
      <c r="AMI125" s="8"/>
      <c r="AMJ125" s="8"/>
      <c r="AMK125" s="8"/>
      <c r="AML125" s="8"/>
      <c r="AMM125" s="8"/>
      <c r="AMN125" s="8"/>
      <c r="AMO125" s="8"/>
      <c r="AMP125" s="8"/>
      <c r="AMQ125" s="8"/>
      <c r="AMR125" s="8"/>
      <c r="AMS125" s="8"/>
      <c r="AMT125" s="8"/>
      <c r="AMU125" s="8"/>
      <c r="AMV125" s="8"/>
      <c r="AMW125" s="8"/>
      <c r="AMX125" s="8"/>
      <c r="AMY125" s="8"/>
      <c r="AMZ125" s="8"/>
      <c r="ANA125" s="8"/>
      <c r="ANB125" s="8"/>
      <c r="ANC125" s="8"/>
      <c r="AND125" s="8"/>
      <c r="ANE125" s="8"/>
      <c r="ANF125" s="8"/>
      <c r="ANG125" s="8"/>
      <c r="ANH125" s="8"/>
      <c r="ANI125" s="8"/>
      <c r="ANJ125" s="8"/>
      <c r="ANK125" s="8"/>
      <c r="ANL125" s="8"/>
      <c r="ANM125" s="8"/>
      <c r="ANN125" s="8"/>
      <c r="ANO125" s="8"/>
      <c r="ANP125" s="8"/>
      <c r="ANQ125" s="8"/>
      <c r="ANR125" s="8"/>
      <c r="ANS125" s="8"/>
      <c r="ANT125" s="8"/>
      <c r="ANU125" s="8"/>
      <c r="ANV125" s="8"/>
      <c r="ANW125" s="8"/>
      <c r="ANX125" s="8"/>
      <c r="ANY125" s="8"/>
      <c r="ANZ125" s="8"/>
      <c r="AOA125" s="8"/>
      <c r="AOB125" s="8"/>
      <c r="AOC125" s="8"/>
      <c r="AOD125" s="8"/>
      <c r="AOE125" s="8"/>
      <c r="AOF125" s="8"/>
      <c r="AOG125" s="8"/>
      <c r="AOH125" s="8"/>
      <c r="AOI125" s="8"/>
      <c r="AOJ125" s="8"/>
      <c r="AOK125" s="8"/>
      <c r="AOL125" s="8"/>
      <c r="AOM125" s="8"/>
      <c r="AON125" s="8"/>
      <c r="AOO125" s="8"/>
      <c r="AOP125" s="8"/>
      <c r="AOQ125" s="8"/>
      <c r="AOR125" s="8"/>
      <c r="AOS125" s="8"/>
      <c r="AOT125" s="8"/>
      <c r="AOU125" s="8"/>
      <c r="AOV125" s="8"/>
      <c r="AOW125" s="8"/>
      <c r="AOX125" s="8"/>
      <c r="AOY125" s="8"/>
      <c r="AOZ125" s="8"/>
      <c r="APA125" s="8"/>
      <c r="APB125" s="8"/>
      <c r="APC125" s="8"/>
      <c r="APD125" s="8"/>
      <c r="APE125" s="8"/>
      <c r="APF125" s="8"/>
      <c r="APG125" s="8"/>
      <c r="APH125" s="8"/>
      <c r="API125" s="8"/>
      <c r="APJ125" s="8"/>
      <c r="APK125" s="8"/>
      <c r="APL125" s="8"/>
      <c r="APM125" s="8"/>
      <c r="APN125" s="8"/>
      <c r="APO125" s="8"/>
      <c r="APP125" s="8"/>
      <c r="APQ125" s="8"/>
      <c r="APR125" s="8"/>
      <c r="APS125" s="8"/>
      <c r="APT125" s="8"/>
      <c r="APU125" s="8"/>
      <c r="APV125" s="8"/>
      <c r="APW125" s="8"/>
      <c r="APX125" s="8"/>
      <c r="APY125" s="8"/>
      <c r="APZ125" s="8"/>
      <c r="AQA125" s="8"/>
      <c r="AQB125" s="8"/>
      <c r="AQC125" s="8"/>
      <c r="AQD125" s="8"/>
      <c r="AQE125" s="8"/>
      <c r="AQF125" s="8"/>
      <c r="AQG125" s="8"/>
      <c r="AQH125" s="8"/>
      <c r="AQI125" s="8"/>
      <c r="AQJ125" s="8"/>
      <c r="AQK125" s="8"/>
      <c r="AQL125" s="8"/>
      <c r="AQM125" s="8"/>
      <c r="AQN125" s="8"/>
      <c r="AQO125" s="8"/>
      <c r="AQP125" s="8"/>
      <c r="AQQ125" s="8"/>
      <c r="AQR125" s="8"/>
      <c r="AQS125" s="8"/>
      <c r="AQT125" s="8"/>
      <c r="AQU125" s="8"/>
      <c r="AQV125" s="8"/>
      <c r="AQW125" s="8"/>
      <c r="AQX125" s="8"/>
      <c r="AQY125" s="8"/>
      <c r="AQZ125" s="8"/>
      <c r="ARA125" s="8"/>
      <c r="ARB125" s="8"/>
      <c r="ARC125" s="8"/>
      <c r="ARD125" s="8"/>
      <c r="ARE125" s="8"/>
      <c r="ARF125" s="8"/>
      <c r="ARG125" s="8"/>
      <c r="ARH125" s="8"/>
      <c r="ARI125" s="8"/>
      <c r="ARJ125" s="8"/>
      <c r="ARK125" s="8"/>
      <c r="ARL125" s="8"/>
      <c r="ARM125" s="8"/>
      <c r="ARN125" s="8"/>
      <c r="ARO125" s="8"/>
      <c r="ARP125" s="8"/>
      <c r="ARQ125" s="8"/>
      <c r="ARR125" s="8"/>
      <c r="ARS125" s="8"/>
      <c r="ART125" s="8"/>
      <c r="ARU125" s="8"/>
      <c r="ARV125" s="8"/>
      <c r="ARW125" s="8"/>
      <c r="ARX125" s="8"/>
      <c r="ARY125" s="8"/>
      <c r="ARZ125" s="8"/>
      <c r="ASA125" s="8"/>
      <c r="ASB125" s="8"/>
      <c r="ASC125" s="8"/>
      <c r="ASD125" s="8"/>
      <c r="ASE125" s="8"/>
      <c r="ASF125" s="8"/>
      <c r="ASG125" s="8"/>
      <c r="ASH125" s="8"/>
      <c r="ASI125" s="8"/>
      <c r="ASJ125" s="8"/>
      <c r="ASK125" s="8"/>
      <c r="ASL125" s="8"/>
      <c r="ASM125" s="8"/>
      <c r="ASN125" s="8"/>
      <c r="ASO125" s="8"/>
      <c r="ASP125" s="8"/>
      <c r="ASQ125" s="8"/>
      <c r="ASR125" s="8"/>
      <c r="ASS125" s="8"/>
      <c r="AST125" s="8"/>
      <c r="ASU125" s="8"/>
      <c r="ASV125" s="8"/>
      <c r="ASW125" s="8"/>
      <c r="ASX125" s="8"/>
      <c r="ASY125" s="8"/>
      <c r="ASZ125" s="8"/>
      <c r="ATA125" s="8"/>
      <c r="ATB125" s="8"/>
      <c r="ATC125" s="8"/>
      <c r="ATD125" s="8"/>
      <c r="ATE125" s="8"/>
      <c r="ATF125" s="8"/>
      <c r="ATG125" s="8"/>
      <c r="ATH125" s="8"/>
      <c r="ATI125" s="8"/>
      <c r="ATJ125" s="8"/>
      <c r="ATK125" s="8"/>
      <c r="ATL125" s="8"/>
      <c r="ATM125" s="8"/>
      <c r="ATN125" s="8"/>
      <c r="ATO125" s="8"/>
      <c r="ATP125" s="8"/>
      <c r="ATQ125" s="8"/>
      <c r="ATR125" s="8"/>
      <c r="ATS125" s="8"/>
      <c r="ATT125" s="8"/>
      <c r="ATU125" s="8"/>
      <c r="ATV125" s="8"/>
      <c r="ATW125" s="8"/>
      <c r="ATX125" s="8"/>
      <c r="ATY125" s="8"/>
      <c r="ATZ125" s="8"/>
      <c r="AUA125" s="8"/>
      <c r="AUB125" s="8"/>
      <c r="AUC125" s="8"/>
      <c r="AUD125" s="8"/>
      <c r="AUE125" s="8"/>
      <c r="AUF125" s="8"/>
      <c r="AUG125" s="8"/>
      <c r="AUH125" s="8"/>
      <c r="AUI125" s="8"/>
      <c r="AUJ125" s="8"/>
      <c r="AUK125" s="8"/>
      <c r="AUL125" s="8"/>
      <c r="AUM125" s="8"/>
      <c r="AUN125" s="8"/>
      <c r="AUO125" s="8"/>
      <c r="AUP125" s="8"/>
      <c r="AUQ125" s="8"/>
      <c r="AUR125" s="8"/>
      <c r="AUS125" s="8"/>
      <c r="AUT125" s="8"/>
      <c r="AUU125" s="8"/>
      <c r="AUV125" s="8"/>
      <c r="AUW125" s="8"/>
      <c r="AUX125" s="8"/>
      <c r="AUY125" s="8"/>
      <c r="AUZ125" s="8"/>
      <c r="AVA125" s="8"/>
      <c r="AVB125" s="8"/>
      <c r="AVC125" s="8"/>
      <c r="AVD125" s="8"/>
      <c r="AVE125" s="8"/>
      <c r="AVF125" s="8"/>
      <c r="AVG125" s="8"/>
      <c r="AVH125" s="8"/>
      <c r="AVI125" s="8"/>
      <c r="AVJ125" s="8"/>
      <c r="AVK125" s="8"/>
      <c r="AVL125" s="8"/>
      <c r="AVM125" s="8"/>
      <c r="AVN125" s="8"/>
      <c r="AVO125" s="8"/>
      <c r="AVP125" s="8"/>
      <c r="AVQ125" s="8"/>
      <c r="AVR125" s="8"/>
      <c r="AVS125" s="8"/>
      <c r="AVT125" s="8"/>
      <c r="AVU125" s="8"/>
      <c r="AVV125" s="8"/>
      <c r="AVW125" s="8"/>
      <c r="AVX125" s="8"/>
      <c r="AVY125" s="8"/>
      <c r="AVZ125" s="8"/>
      <c r="AWA125" s="8"/>
      <c r="AWB125" s="8"/>
      <c r="AWC125" s="8"/>
      <c r="AWD125" s="8"/>
      <c r="AWE125" s="8"/>
      <c r="AWF125" s="8"/>
      <c r="AWG125" s="8"/>
      <c r="AWH125" s="8"/>
      <c r="AWI125" s="8"/>
      <c r="AWJ125" s="8"/>
      <c r="AWK125" s="8"/>
      <c r="AWL125" s="8"/>
      <c r="AWM125" s="8"/>
      <c r="AWN125" s="8"/>
      <c r="AWO125" s="8"/>
      <c r="AWP125" s="8"/>
      <c r="AWQ125" s="8"/>
      <c r="AWR125" s="8"/>
      <c r="AWS125" s="8"/>
      <c r="AWT125" s="8"/>
      <c r="AWU125" s="8"/>
      <c r="AWV125" s="8"/>
      <c r="AWW125" s="8"/>
      <c r="AWX125" s="8"/>
      <c r="AWY125" s="8"/>
      <c r="AWZ125" s="8"/>
      <c r="AXA125" s="8"/>
      <c r="AXB125" s="8"/>
      <c r="AXC125" s="8"/>
      <c r="AXD125" s="8"/>
      <c r="AXE125" s="8"/>
      <c r="AXF125" s="8"/>
      <c r="AXG125" s="8"/>
      <c r="AXH125" s="8"/>
      <c r="AXI125" s="8"/>
      <c r="AXJ125" s="8"/>
      <c r="AXK125" s="8"/>
      <c r="AXL125" s="8"/>
      <c r="AXM125" s="8"/>
      <c r="AXN125" s="8"/>
      <c r="AXO125" s="8"/>
      <c r="AXP125" s="8"/>
      <c r="AXQ125" s="8"/>
      <c r="AXR125" s="8"/>
      <c r="AXS125" s="8"/>
      <c r="AXT125" s="8"/>
      <c r="AXU125" s="8"/>
      <c r="AXV125" s="8"/>
      <c r="AXW125" s="8"/>
      <c r="AXX125" s="8"/>
      <c r="AXY125" s="8"/>
      <c r="AXZ125" s="8"/>
      <c r="AYA125" s="8"/>
      <c r="AYB125" s="8"/>
      <c r="AYC125" s="8"/>
      <c r="AYD125" s="8"/>
      <c r="AYE125" s="8"/>
      <c r="AYF125" s="8"/>
      <c r="AYG125" s="8"/>
      <c r="AYH125" s="8"/>
      <c r="AYI125" s="8"/>
      <c r="AYJ125" s="8"/>
      <c r="AYK125" s="8"/>
      <c r="AYL125" s="8"/>
      <c r="AYM125" s="8"/>
      <c r="AYN125" s="8"/>
      <c r="AYO125" s="8"/>
      <c r="AYP125" s="8"/>
      <c r="AYQ125" s="8"/>
      <c r="AYR125" s="8"/>
      <c r="AYS125" s="8"/>
      <c r="AYT125" s="8"/>
      <c r="AYU125" s="8"/>
      <c r="AYV125" s="8"/>
      <c r="AYW125" s="8"/>
      <c r="AYX125" s="8"/>
      <c r="AYY125" s="8"/>
      <c r="AYZ125" s="8"/>
      <c r="AZA125" s="8"/>
      <c r="AZB125" s="8"/>
      <c r="AZC125" s="8"/>
      <c r="AZD125" s="8"/>
      <c r="AZE125" s="8"/>
      <c r="AZF125" s="8"/>
      <c r="AZG125" s="8"/>
      <c r="AZH125" s="8"/>
      <c r="AZI125" s="8"/>
      <c r="AZJ125" s="8"/>
      <c r="AZK125" s="8"/>
      <c r="AZL125" s="8"/>
      <c r="AZM125" s="8"/>
      <c r="AZN125" s="8"/>
      <c r="AZO125" s="8"/>
      <c r="AZP125" s="8"/>
      <c r="AZQ125" s="8"/>
      <c r="AZR125" s="8"/>
      <c r="AZS125" s="8"/>
      <c r="AZT125" s="8"/>
      <c r="AZU125" s="8"/>
      <c r="AZV125" s="8"/>
      <c r="AZW125" s="8"/>
      <c r="AZX125" s="8"/>
      <c r="AZY125" s="8"/>
      <c r="AZZ125" s="8"/>
      <c r="BAA125" s="8"/>
      <c r="BAB125" s="8"/>
      <c r="BAC125" s="8"/>
      <c r="BAD125" s="8"/>
      <c r="BAE125" s="8"/>
      <c r="BAF125" s="8"/>
      <c r="BAG125" s="8"/>
      <c r="BAH125" s="8"/>
      <c r="BAI125" s="8"/>
      <c r="BAJ125" s="8"/>
      <c r="BAK125" s="8"/>
      <c r="BAL125" s="8"/>
      <c r="BAM125" s="8"/>
      <c r="BAN125" s="8"/>
      <c r="BAO125" s="8"/>
      <c r="BAP125" s="8"/>
      <c r="BAQ125" s="8"/>
      <c r="BAR125" s="8"/>
      <c r="BAS125" s="8"/>
      <c r="BAT125" s="8"/>
      <c r="BAU125" s="8"/>
      <c r="BAV125" s="8"/>
      <c r="BAW125" s="8"/>
      <c r="BAX125" s="8"/>
      <c r="BAY125" s="8"/>
      <c r="BAZ125" s="8"/>
      <c r="BBA125" s="8"/>
      <c r="BBB125" s="8"/>
      <c r="BBC125" s="8"/>
      <c r="BBD125" s="8"/>
      <c r="BBE125" s="8"/>
      <c r="BBF125" s="8"/>
      <c r="BBG125" s="8"/>
      <c r="BBH125" s="8"/>
      <c r="BBI125" s="8"/>
      <c r="BBJ125" s="8"/>
      <c r="BBK125" s="8"/>
      <c r="BBL125" s="8"/>
      <c r="BBM125" s="8"/>
      <c r="BBN125" s="8"/>
      <c r="BBO125" s="8"/>
      <c r="BBP125" s="8"/>
      <c r="BBQ125" s="8"/>
      <c r="BBR125" s="8"/>
      <c r="BBS125" s="8"/>
      <c r="BBT125" s="8"/>
      <c r="BBU125" s="8"/>
      <c r="BBV125" s="8"/>
      <c r="BBW125" s="8"/>
      <c r="BBX125" s="8"/>
      <c r="BBY125" s="8"/>
      <c r="BBZ125" s="8"/>
      <c r="BCA125" s="8"/>
      <c r="BCB125" s="8"/>
      <c r="BCC125" s="8"/>
      <c r="BCD125" s="8"/>
      <c r="BCE125" s="8"/>
      <c r="BCF125" s="8"/>
      <c r="BCG125" s="8"/>
      <c r="BCH125" s="8"/>
      <c r="BCI125" s="8"/>
      <c r="BCJ125" s="8"/>
      <c r="BCK125" s="8"/>
      <c r="BCL125" s="8"/>
      <c r="BCM125" s="8"/>
      <c r="BCN125" s="8"/>
      <c r="BCO125" s="8"/>
      <c r="BCP125" s="8"/>
      <c r="BCQ125" s="8"/>
      <c r="BCR125" s="8"/>
      <c r="BCS125" s="8"/>
      <c r="BCT125" s="8"/>
      <c r="BCU125" s="8"/>
      <c r="BCV125" s="8"/>
      <c r="BCW125" s="8"/>
      <c r="BCX125" s="8"/>
      <c r="BCY125" s="8"/>
      <c r="BCZ125" s="8"/>
      <c r="BDA125" s="8"/>
      <c r="BDB125" s="8"/>
      <c r="BDC125" s="8"/>
      <c r="BDD125" s="8"/>
      <c r="BDE125" s="8"/>
      <c r="BDF125" s="8"/>
      <c r="BDG125" s="8"/>
      <c r="BDH125" s="8"/>
      <c r="BDI125" s="8"/>
      <c r="BDJ125" s="8"/>
      <c r="BDK125" s="8"/>
      <c r="BDL125" s="8"/>
      <c r="BDM125" s="8"/>
      <c r="BDN125" s="8"/>
      <c r="BDO125" s="8"/>
      <c r="BDP125" s="8"/>
      <c r="BDQ125" s="8"/>
      <c r="BDR125" s="8"/>
      <c r="BDS125" s="8"/>
      <c r="BDT125" s="8"/>
      <c r="BDU125" s="8"/>
      <c r="BDV125" s="8"/>
      <c r="BDW125" s="8"/>
      <c r="BDX125" s="8"/>
      <c r="BDY125" s="8"/>
      <c r="BDZ125" s="8"/>
      <c r="BEA125" s="8"/>
      <c r="BEB125" s="8"/>
      <c r="BEC125" s="8"/>
      <c r="BED125" s="8"/>
      <c r="BEE125" s="8"/>
      <c r="BEF125" s="8"/>
      <c r="BEG125" s="8"/>
      <c r="BEH125" s="8"/>
      <c r="BEI125" s="8"/>
      <c r="BEJ125" s="8"/>
      <c r="BEK125" s="8"/>
      <c r="BEL125" s="8"/>
      <c r="BEM125" s="8"/>
      <c r="BEN125" s="8"/>
      <c r="BEO125" s="8"/>
      <c r="BEP125" s="8"/>
      <c r="BEQ125" s="8"/>
      <c r="BER125" s="8"/>
      <c r="BES125" s="8"/>
      <c r="BET125" s="8"/>
      <c r="BEU125" s="8"/>
      <c r="BEV125" s="8"/>
      <c r="BEW125" s="8"/>
      <c r="BEX125" s="8"/>
      <c r="BEY125" s="8"/>
      <c r="BEZ125" s="8"/>
      <c r="BFA125" s="8"/>
      <c r="BFB125" s="8"/>
      <c r="BFC125" s="8"/>
      <c r="BFD125" s="8"/>
      <c r="BFE125" s="8"/>
      <c r="BFF125" s="8"/>
      <c r="BFG125" s="8"/>
      <c r="BFH125" s="8"/>
      <c r="BFI125" s="8"/>
      <c r="BFJ125" s="8"/>
      <c r="BFK125" s="8"/>
      <c r="BFL125" s="8"/>
      <c r="BFM125" s="8"/>
      <c r="BFN125" s="8"/>
      <c r="BFO125" s="8"/>
      <c r="BFP125" s="8"/>
      <c r="BFQ125" s="8"/>
      <c r="BFR125" s="8"/>
      <c r="BFS125" s="8"/>
      <c r="BFT125" s="8"/>
      <c r="BFU125" s="8"/>
      <c r="BFV125" s="8"/>
      <c r="BFW125" s="8"/>
      <c r="BFX125" s="8"/>
      <c r="BFY125" s="8"/>
      <c r="BFZ125" s="8"/>
      <c r="BGA125" s="8"/>
      <c r="BGB125" s="8"/>
      <c r="BGC125" s="8"/>
      <c r="BGD125" s="8"/>
      <c r="BGE125" s="8"/>
      <c r="BGF125" s="8"/>
      <c r="BGG125" s="8"/>
      <c r="BGH125" s="8"/>
      <c r="BGI125" s="8"/>
      <c r="BGJ125" s="8"/>
      <c r="BGK125" s="8"/>
      <c r="BGL125" s="8"/>
      <c r="BGM125" s="8"/>
      <c r="BGN125" s="8"/>
      <c r="BGO125" s="8"/>
      <c r="BGP125" s="8"/>
      <c r="BGQ125" s="8"/>
      <c r="BGR125" s="8"/>
      <c r="BGS125" s="8"/>
      <c r="BGT125" s="8"/>
      <c r="BGU125" s="8"/>
      <c r="BGV125" s="8"/>
      <c r="BGW125" s="8"/>
      <c r="BGX125" s="8"/>
      <c r="BGY125" s="8"/>
      <c r="BGZ125" s="8"/>
      <c r="BHA125" s="8"/>
      <c r="BHB125" s="8"/>
      <c r="BHC125" s="8"/>
      <c r="BHD125" s="8"/>
      <c r="BHE125" s="8"/>
      <c r="BHF125" s="8"/>
      <c r="BHG125" s="8"/>
      <c r="BHH125" s="8"/>
      <c r="BHI125" s="8"/>
      <c r="BHJ125" s="8"/>
      <c r="BHK125" s="8"/>
      <c r="BHL125" s="8"/>
      <c r="BHM125" s="8"/>
      <c r="BHN125" s="8"/>
      <c r="BHO125" s="8"/>
      <c r="BHP125" s="8"/>
      <c r="BHQ125" s="8"/>
      <c r="BHR125" s="8"/>
      <c r="BHS125" s="8"/>
      <c r="BHT125" s="8"/>
      <c r="BHU125" s="8"/>
      <c r="BHV125" s="8"/>
      <c r="BHW125" s="8"/>
      <c r="BHX125" s="8"/>
      <c r="BHY125" s="8"/>
      <c r="BHZ125" s="8"/>
      <c r="BIA125" s="8"/>
      <c r="BIB125" s="8"/>
      <c r="BIC125" s="8"/>
      <c r="BID125" s="8"/>
      <c r="BIE125" s="8"/>
      <c r="BIF125" s="8"/>
      <c r="BIG125" s="8"/>
      <c r="BIH125" s="8"/>
      <c r="BII125" s="8"/>
      <c r="BIJ125" s="8"/>
      <c r="BIK125" s="8"/>
      <c r="BIL125" s="8"/>
      <c r="BIM125" s="8"/>
      <c r="BIN125" s="8"/>
      <c r="BIO125" s="8"/>
      <c r="BIP125" s="8"/>
      <c r="BIQ125" s="8"/>
      <c r="BIR125" s="8"/>
      <c r="BIS125" s="8"/>
      <c r="BIT125" s="8"/>
      <c r="BIU125" s="8"/>
      <c r="BIV125" s="8"/>
      <c r="BIW125" s="8"/>
      <c r="BIX125" s="8"/>
      <c r="BIY125" s="8"/>
      <c r="BIZ125" s="8"/>
      <c r="BJA125" s="8"/>
      <c r="BJB125" s="8"/>
      <c r="BJC125" s="8"/>
      <c r="BJD125" s="8"/>
      <c r="BJE125" s="8"/>
      <c r="BJF125" s="8"/>
      <c r="BJG125" s="8"/>
      <c r="BJH125" s="8"/>
      <c r="BJI125" s="8"/>
      <c r="BJJ125" s="8"/>
      <c r="BJK125" s="8"/>
      <c r="BJL125" s="8"/>
      <c r="BJM125" s="8"/>
      <c r="BJN125" s="8"/>
      <c r="BJO125" s="8"/>
      <c r="BJP125" s="8"/>
      <c r="BJQ125" s="8"/>
      <c r="BJR125" s="8"/>
      <c r="BJS125" s="8"/>
      <c r="BJT125" s="8"/>
      <c r="BJU125" s="8"/>
      <c r="BJV125" s="8"/>
      <c r="BJW125" s="8"/>
      <c r="BJX125" s="8"/>
      <c r="BJY125" s="8"/>
      <c r="BJZ125" s="8"/>
      <c r="BKA125" s="8"/>
      <c r="BKB125" s="8"/>
      <c r="BKC125" s="8"/>
      <c r="BKD125" s="8"/>
      <c r="BKE125" s="8"/>
      <c r="BKF125" s="8"/>
      <c r="BKG125" s="8"/>
      <c r="BKH125" s="8"/>
      <c r="BKI125" s="8"/>
      <c r="BKJ125" s="8"/>
      <c r="BKK125" s="8"/>
      <c r="BKL125" s="8"/>
      <c r="BKM125" s="8"/>
      <c r="BKN125" s="8"/>
      <c r="BKO125" s="8"/>
      <c r="BKP125" s="8"/>
      <c r="BKQ125" s="8"/>
      <c r="BKR125" s="8"/>
      <c r="BKS125" s="8"/>
      <c r="BKT125" s="8"/>
      <c r="BKU125" s="8"/>
      <c r="BKV125" s="8"/>
      <c r="BKW125" s="8"/>
      <c r="BKX125" s="8"/>
      <c r="BKY125" s="8"/>
      <c r="BKZ125" s="8"/>
      <c r="BLA125" s="8"/>
      <c r="BLB125" s="8"/>
      <c r="BLC125" s="8"/>
      <c r="BLD125" s="8"/>
      <c r="BLE125" s="8"/>
      <c r="BLF125" s="8"/>
      <c r="BLG125" s="8"/>
      <c r="BLH125" s="8"/>
      <c r="BLI125" s="8"/>
      <c r="BLJ125" s="8"/>
      <c r="BLK125" s="8"/>
      <c r="BLL125" s="8"/>
      <c r="BLM125" s="8"/>
      <c r="BLN125" s="8"/>
      <c r="BLO125" s="8"/>
      <c r="BLP125" s="8"/>
      <c r="BLQ125" s="8"/>
      <c r="BLR125" s="8"/>
      <c r="BLS125" s="8"/>
      <c r="BLT125" s="8"/>
      <c r="BLU125" s="8"/>
      <c r="BLV125" s="8"/>
      <c r="BLW125" s="8"/>
      <c r="BLX125" s="8"/>
      <c r="BLY125" s="8"/>
      <c r="BLZ125" s="8"/>
      <c r="BMA125" s="8"/>
      <c r="BMB125" s="8"/>
      <c r="BMC125" s="8"/>
      <c r="BMD125" s="8"/>
      <c r="BME125" s="8"/>
      <c r="BMF125" s="8"/>
      <c r="BMG125" s="8"/>
      <c r="BMH125" s="8"/>
      <c r="BMI125" s="8"/>
      <c r="BMJ125" s="8"/>
      <c r="BMK125" s="8"/>
      <c r="BML125" s="8"/>
      <c r="BMM125" s="8"/>
      <c r="BMN125" s="8"/>
      <c r="BMO125" s="8"/>
      <c r="BMP125" s="8"/>
      <c r="BMQ125" s="8"/>
      <c r="BMR125" s="8"/>
      <c r="BMS125" s="8"/>
      <c r="BMT125" s="8"/>
      <c r="BMU125" s="8"/>
      <c r="BMV125" s="8"/>
      <c r="BMW125" s="8"/>
      <c r="BMX125" s="8"/>
      <c r="BMY125" s="8"/>
      <c r="BMZ125" s="8"/>
      <c r="BNA125" s="8"/>
      <c r="BNB125" s="8"/>
      <c r="BNC125" s="8"/>
      <c r="BND125" s="8"/>
      <c r="BNE125" s="8"/>
      <c r="BNF125" s="8"/>
      <c r="BNG125" s="8"/>
      <c r="BNH125" s="8"/>
      <c r="BNI125" s="8"/>
      <c r="BNJ125" s="8"/>
      <c r="BNK125" s="8"/>
      <c r="BNL125" s="8"/>
      <c r="BNM125" s="8"/>
      <c r="BNN125" s="8"/>
      <c r="BNO125" s="8"/>
      <c r="BNP125" s="8"/>
      <c r="BNQ125" s="8"/>
      <c r="BNR125" s="8"/>
      <c r="BNS125" s="8"/>
      <c r="BNT125" s="8"/>
      <c r="BNU125" s="8"/>
      <c r="BNV125" s="8"/>
      <c r="BNW125" s="8"/>
      <c r="BNX125" s="8"/>
      <c r="BNY125" s="8"/>
      <c r="BNZ125" s="8"/>
      <c r="BOA125" s="8"/>
      <c r="BOB125" s="8"/>
      <c r="BOC125" s="8"/>
      <c r="BOD125" s="8"/>
      <c r="BOE125" s="8"/>
      <c r="BOF125" s="8"/>
      <c r="BOG125" s="8"/>
      <c r="BOH125" s="8"/>
      <c r="BOI125" s="8"/>
      <c r="BOJ125" s="8"/>
      <c r="BOK125" s="8"/>
      <c r="BOL125" s="8"/>
      <c r="BOM125" s="8"/>
      <c r="BON125" s="8"/>
      <c r="BOO125" s="8"/>
      <c r="BOP125" s="8"/>
      <c r="BOQ125" s="8"/>
      <c r="BOR125" s="8"/>
      <c r="BOS125" s="8"/>
      <c r="BOT125" s="8"/>
      <c r="BOU125" s="8"/>
      <c r="BOV125" s="8"/>
      <c r="BOW125" s="8"/>
      <c r="BOX125" s="8"/>
      <c r="BOY125" s="8"/>
      <c r="BOZ125" s="8"/>
      <c r="BPA125" s="8"/>
      <c r="BPB125" s="8"/>
      <c r="BPC125" s="8"/>
      <c r="BPD125" s="8"/>
      <c r="BPE125" s="8"/>
      <c r="BPF125" s="8"/>
      <c r="BPG125" s="8"/>
      <c r="BPH125" s="8"/>
      <c r="BPI125" s="8"/>
      <c r="BPJ125" s="8"/>
      <c r="BPK125" s="8"/>
      <c r="BPL125" s="8"/>
      <c r="BPM125" s="8"/>
      <c r="BPN125" s="8"/>
      <c r="BPO125" s="8"/>
      <c r="BPP125" s="8"/>
      <c r="BPQ125" s="8"/>
      <c r="BPR125" s="8"/>
      <c r="BPS125" s="8"/>
      <c r="BPT125" s="8"/>
      <c r="BPU125" s="8"/>
      <c r="BPV125" s="8"/>
      <c r="BPW125" s="8"/>
      <c r="BPX125" s="8"/>
      <c r="BPY125" s="8"/>
      <c r="BPZ125" s="8"/>
      <c r="BQA125" s="8"/>
      <c r="BQB125" s="8"/>
      <c r="BQC125" s="8"/>
      <c r="BQD125" s="8"/>
      <c r="BQE125" s="8"/>
      <c r="BQF125" s="8"/>
      <c r="BQG125" s="8"/>
      <c r="BQH125" s="8"/>
      <c r="BQI125" s="8"/>
      <c r="BQJ125" s="8"/>
      <c r="BQK125" s="8"/>
      <c r="BQL125" s="8"/>
      <c r="BQM125" s="8"/>
      <c r="BQN125" s="8"/>
      <c r="BQO125" s="8"/>
      <c r="BQP125" s="8"/>
      <c r="BQQ125" s="8"/>
      <c r="BQR125" s="8"/>
      <c r="BQS125" s="8"/>
      <c r="BQT125" s="8"/>
      <c r="BQU125" s="8"/>
      <c r="BQV125" s="8"/>
      <c r="BQW125" s="8"/>
      <c r="BQX125" s="8"/>
      <c r="BQY125" s="8"/>
      <c r="BQZ125" s="8"/>
      <c r="BRA125" s="8"/>
      <c r="BRB125" s="8"/>
      <c r="BRC125" s="8"/>
      <c r="BRD125" s="8"/>
      <c r="BRE125" s="8"/>
      <c r="BRF125" s="8"/>
      <c r="BRG125" s="8"/>
      <c r="BRH125" s="8"/>
      <c r="BRI125" s="8"/>
      <c r="BRJ125" s="8"/>
      <c r="BRK125" s="8"/>
      <c r="BRL125" s="8"/>
      <c r="BRM125" s="8"/>
      <c r="BRN125" s="8"/>
      <c r="BRO125" s="8"/>
      <c r="BRP125" s="8"/>
      <c r="BRQ125" s="8"/>
      <c r="BRR125" s="8"/>
      <c r="BRS125" s="8"/>
      <c r="BRT125" s="8"/>
      <c r="BRU125" s="8"/>
      <c r="BRV125" s="8"/>
      <c r="BRW125" s="8"/>
      <c r="BRX125" s="8"/>
      <c r="BRY125" s="8"/>
      <c r="BRZ125" s="8"/>
      <c r="BSA125" s="8"/>
      <c r="BSB125" s="8"/>
      <c r="BSC125" s="8"/>
      <c r="BSD125" s="8"/>
      <c r="BSE125" s="8"/>
      <c r="BSF125" s="8"/>
      <c r="BSG125" s="8"/>
      <c r="BSH125" s="8"/>
      <c r="BSI125" s="8"/>
      <c r="BSJ125" s="8"/>
      <c r="BSK125" s="8"/>
      <c r="BSL125" s="8"/>
      <c r="BSM125" s="8"/>
      <c r="BSN125" s="8"/>
      <c r="BSO125" s="8"/>
      <c r="BSP125" s="8"/>
      <c r="BSQ125" s="8"/>
      <c r="BSR125" s="8"/>
      <c r="BSS125" s="8"/>
      <c r="BST125" s="8"/>
      <c r="BSU125" s="8"/>
      <c r="BSV125" s="8"/>
      <c r="BSW125" s="8"/>
      <c r="BSX125" s="8"/>
      <c r="BSY125" s="8"/>
      <c r="BSZ125" s="8"/>
      <c r="BTA125" s="8"/>
      <c r="BTB125" s="8"/>
      <c r="BTC125" s="8"/>
      <c r="BTD125" s="8"/>
      <c r="BTE125" s="8"/>
      <c r="BTF125" s="8"/>
      <c r="BTG125" s="8"/>
      <c r="BTH125" s="8"/>
      <c r="BTI125" s="8"/>
      <c r="BTJ125" s="8"/>
      <c r="BTK125" s="8"/>
      <c r="BTL125" s="8"/>
      <c r="BTM125" s="8"/>
      <c r="BTN125" s="8"/>
      <c r="BTO125" s="8"/>
      <c r="BTP125" s="8"/>
      <c r="BTQ125" s="8"/>
      <c r="BTR125" s="8"/>
      <c r="BTS125" s="8"/>
      <c r="BTT125" s="8"/>
      <c r="BTU125" s="8"/>
      <c r="BTV125" s="8"/>
      <c r="BTW125" s="8"/>
      <c r="BTX125" s="8"/>
      <c r="BTY125" s="8"/>
      <c r="BTZ125" s="8"/>
      <c r="BUA125" s="8"/>
      <c r="BUB125" s="8"/>
      <c r="BUC125" s="8"/>
      <c r="BUD125" s="8"/>
      <c r="BUE125" s="8"/>
      <c r="BUF125" s="8"/>
      <c r="BUG125" s="8"/>
      <c r="BUH125" s="8"/>
      <c r="BUI125" s="8"/>
      <c r="BUJ125" s="8"/>
      <c r="BUK125" s="8"/>
      <c r="BUL125" s="8"/>
      <c r="BUM125" s="8"/>
      <c r="BUN125" s="8"/>
      <c r="BUO125" s="8"/>
      <c r="BUP125" s="8"/>
      <c r="BUQ125" s="8"/>
      <c r="BUR125" s="8"/>
      <c r="BUS125" s="8"/>
      <c r="BUT125" s="8"/>
      <c r="BUU125" s="8"/>
      <c r="BUV125" s="8"/>
      <c r="BUW125" s="8"/>
      <c r="BUX125" s="8"/>
      <c r="BUY125" s="8"/>
      <c r="BUZ125" s="8"/>
      <c r="BVA125" s="8"/>
      <c r="BVB125" s="8"/>
      <c r="BVC125" s="8"/>
      <c r="BVD125" s="8"/>
      <c r="BVE125" s="8"/>
      <c r="BVF125" s="8"/>
      <c r="BVG125" s="8"/>
      <c r="BVH125" s="8"/>
      <c r="BVI125" s="8"/>
      <c r="BVJ125" s="8"/>
      <c r="BVK125" s="8"/>
      <c r="BVL125" s="8"/>
      <c r="BVM125" s="8"/>
      <c r="BVN125" s="8"/>
      <c r="BVO125" s="8"/>
      <c r="BVP125" s="8"/>
      <c r="BVQ125" s="8"/>
      <c r="BVR125" s="8"/>
      <c r="BVS125" s="8"/>
      <c r="BVT125" s="8"/>
      <c r="BVU125" s="8"/>
      <c r="BVV125" s="8"/>
      <c r="BVW125" s="8"/>
      <c r="BVX125" s="8"/>
      <c r="BVY125" s="8"/>
      <c r="BVZ125" s="8"/>
      <c r="BWA125" s="8"/>
      <c r="BWB125" s="8"/>
      <c r="BWC125" s="8"/>
      <c r="BWD125" s="8"/>
      <c r="BWE125" s="8"/>
      <c r="BWF125" s="8"/>
      <c r="BWG125" s="8"/>
      <c r="BWH125" s="8"/>
      <c r="BWI125" s="8"/>
      <c r="BWJ125" s="8"/>
      <c r="BWK125" s="8"/>
      <c r="BWL125" s="8"/>
      <c r="BWM125" s="8"/>
      <c r="BWN125" s="8"/>
      <c r="BWO125" s="8"/>
      <c r="BWP125" s="8"/>
      <c r="BWQ125" s="8"/>
      <c r="BWR125" s="8"/>
      <c r="BWS125" s="8"/>
      <c r="BWT125" s="8"/>
      <c r="BWU125" s="8"/>
      <c r="BWV125" s="8"/>
      <c r="BWW125" s="8"/>
      <c r="BWX125" s="8"/>
      <c r="BWY125" s="8"/>
      <c r="BWZ125" s="8"/>
      <c r="BXA125" s="8"/>
      <c r="BXB125" s="8"/>
      <c r="BXC125" s="8"/>
      <c r="BXD125" s="8"/>
      <c r="BXE125" s="8"/>
      <c r="BXF125" s="8"/>
      <c r="BXG125" s="8"/>
      <c r="BXH125" s="8"/>
      <c r="BXI125" s="8"/>
      <c r="BXJ125" s="8"/>
      <c r="BXK125" s="8"/>
      <c r="BXL125" s="8"/>
      <c r="BXM125" s="8"/>
      <c r="BXN125" s="8"/>
      <c r="BXO125" s="8"/>
      <c r="BXP125" s="8"/>
      <c r="BXQ125" s="8"/>
      <c r="BXR125" s="8"/>
      <c r="BXS125" s="8"/>
      <c r="BXT125" s="8"/>
      <c r="BXU125" s="8"/>
      <c r="BXV125" s="8"/>
      <c r="BXW125" s="8"/>
      <c r="BXX125" s="8"/>
      <c r="BXY125" s="8"/>
      <c r="BXZ125" s="8"/>
      <c r="BYA125" s="8"/>
      <c r="BYB125" s="8"/>
      <c r="BYC125" s="8"/>
      <c r="BYD125" s="8"/>
      <c r="BYE125" s="8"/>
      <c r="BYF125" s="8"/>
      <c r="BYG125" s="8"/>
      <c r="BYH125" s="8"/>
      <c r="BYI125" s="8"/>
      <c r="BYJ125" s="8"/>
      <c r="BYK125" s="8"/>
      <c r="BYL125" s="8"/>
      <c r="BYM125" s="8"/>
      <c r="BYN125" s="8"/>
      <c r="BYO125" s="8"/>
      <c r="BYP125" s="8"/>
      <c r="BYQ125" s="8"/>
      <c r="BYR125" s="8"/>
      <c r="BYS125" s="8"/>
      <c r="BYT125" s="8"/>
      <c r="BYU125" s="8"/>
      <c r="BYV125" s="8"/>
      <c r="BYW125" s="8"/>
      <c r="BYX125" s="8"/>
      <c r="BYY125" s="8"/>
      <c r="BYZ125" s="8"/>
      <c r="BZA125" s="8"/>
      <c r="BZB125" s="8"/>
      <c r="BZC125" s="8"/>
      <c r="BZD125" s="8"/>
      <c r="BZE125" s="8"/>
      <c r="BZF125" s="8"/>
      <c r="BZG125" s="8"/>
      <c r="BZH125" s="8"/>
      <c r="BZI125" s="8"/>
      <c r="BZJ125" s="8"/>
      <c r="BZK125" s="8"/>
      <c r="BZL125" s="8"/>
      <c r="BZM125" s="8"/>
      <c r="BZN125" s="8"/>
      <c r="BZO125" s="8"/>
      <c r="BZP125" s="8"/>
      <c r="BZQ125" s="8"/>
      <c r="BZR125" s="8"/>
      <c r="BZS125" s="8"/>
      <c r="BZT125" s="8"/>
      <c r="BZU125" s="8"/>
      <c r="BZV125" s="8"/>
      <c r="BZW125" s="8"/>
      <c r="BZX125" s="8"/>
      <c r="BZY125" s="8"/>
      <c r="BZZ125" s="8"/>
      <c r="CAA125" s="8"/>
      <c r="CAB125" s="8"/>
      <c r="CAC125" s="8"/>
      <c r="CAD125" s="8"/>
      <c r="CAE125" s="8"/>
      <c r="CAF125" s="8"/>
      <c r="CAG125" s="8"/>
      <c r="CAH125" s="8"/>
      <c r="CAI125" s="8"/>
      <c r="CAJ125" s="8"/>
      <c r="CAK125" s="8"/>
      <c r="CAL125" s="8"/>
      <c r="CAM125" s="8"/>
      <c r="CAN125" s="8"/>
      <c r="CAO125" s="8"/>
      <c r="CAP125" s="8"/>
      <c r="CAQ125" s="8"/>
      <c r="CAR125" s="8"/>
      <c r="CAS125" s="8"/>
      <c r="CAT125" s="8"/>
      <c r="CAU125" s="8"/>
      <c r="CAV125" s="8"/>
      <c r="CAW125" s="8"/>
      <c r="CAX125" s="8"/>
      <c r="CAY125" s="8"/>
      <c r="CAZ125" s="8"/>
      <c r="CBA125" s="8"/>
      <c r="CBB125" s="8"/>
      <c r="CBC125" s="8"/>
      <c r="CBD125" s="8"/>
      <c r="CBE125" s="8"/>
      <c r="CBF125" s="8"/>
      <c r="CBG125" s="8"/>
      <c r="CBH125" s="8"/>
      <c r="CBI125" s="8"/>
      <c r="CBJ125" s="8"/>
      <c r="CBK125" s="8"/>
      <c r="CBL125" s="8"/>
      <c r="CBM125" s="8"/>
      <c r="CBN125" s="8"/>
      <c r="CBO125" s="8"/>
      <c r="CBP125" s="8"/>
      <c r="CBQ125" s="8"/>
      <c r="CBR125" s="8"/>
      <c r="CBS125" s="8"/>
      <c r="CBT125" s="8"/>
      <c r="CBU125" s="8"/>
      <c r="CBV125" s="8"/>
      <c r="CBW125" s="8"/>
      <c r="CBX125" s="8"/>
      <c r="CBY125" s="8"/>
      <c r="CBZ125" s="8"/>
      <c r="CCA125" s="8"/>
      <c r="CCB125" s="8"/>
      <c r="CCC125" s="8"/>
      <c r="CCD125" s="8"/>
      <c r="CCE125" s="8"/>
      <c r="CCF125" s="8"/>
      <c r="CCG125" s="8"/>
      <c r="CCH125" s="8"/>
      <c r="CCI125" s="8"/>
      <c r="CCJ125" s="8"/>
      <c r="CCK125" s="8"/>
      <c r="CCL125" s="8"/>
      <c r="CCM125" s="8"/>
      <c r="CCN125" s="8"/>
      <c r="CCO125" s="8"/>
      <c r="CCP125" s="8"/>
      <c r="CCQ125" s="8"/>
      <c r="CCR125" s="8"/>
      <c r="CCS125" s="8"/>
      <c r="CCT125" s="8"/>
      <c r="CCU125" s="8"/>
      <c r="CCV125" s="8"/>
      <c r="CCW125" s="8"/>
      <c r="CCX125" s="8"/>
      <c r="CCY125" s="8"/>
      <c r="CCZ125" s="8"/>
      <c r="CDA125" s="8"/>
      <c r="CDB125" s="8"/>
      <c r="CDC125" s="8"/>
      <c r="CDD125" s="8"/>
      <c r="CDE125" s="8"/>
      <c r="CDF125" s="8"/>
      <c r="CDG125" s="8"/>
      <c r="CDH125" s="8"/>
      <c r="CDI125" s="8"/>
      <c r="CDJ125" s="8"/>
      <c r="CDK125" s="8"/>
      <c r="CDL125" s="8"/>
      <c r="CDM125" s="8"/>
      <c r="CDN125" s="8"/>
      <c r="CDO125" s="8"/>
      <c r="CDP125" s="8"/>
      <c r="CDQ125" s="8"/>
      <c r="CDR125" s="8"/>
      <c r="CDS125" s="8"/>
      <c r="CDT125" s="8"/>
      <c r="CDU125" s="8"/>
      <c r="CDV125" s="8"/>
      <c r="CDW125" s="8"/>
      <c r="CDX125" s="8"/>
      <c r="CDY125" s="8"/>
      <c r="CDZ125" s="8"/>
      <c r="CEA125" s="8"/>
      <c r="CEB125" s="8"/>
      <c r="CEC125" s="8"/>
      <c r="CED125" s="8"/>
      <c r="CEE125" s="8"/>
      <c r="CEF125" s="8"/>
      <c r="CEG125" s="8"/>
      <c r="CEH125" s="8"/>
      <c r="CEI125" s="8"/>
      <c r="CEJ125" s="8"/>
      <c r="CEK125" s="8"/>
      <c r="CEL125" s="8"/>
      <c r="CEM125" s="8"/>
      <c r="CEN125" s="8"/>
      <c r="CEO125" s="8"/>
      <c r="CEP125" s="8"/>
      <c r="CEQ125" s="8"/>
      <c r="CER125" s="8"/>
      <c r="CES125" s="8"/>
      <c r="CET125" s="8"/>
      <c r="CEU125" s="8"/>
      <c r="CEV125" s="8"/>
      <c r="CEW125" s="8"/>
      <c r="CEX125" s="8"/>
      <c r="CEY125" s="8"/>
      <c r="CEZ125" s="8"/>
      <c r="CFA125" s="8"/>
      <c r="CFB125" s="8"/>
      <c r="CFC125" s="8"/>
      <c r="CFD125" s="8"/>
      <c r="CFE125" s="8"/>
      <c r="CFF125" s="8"/>
      <c r="CFG125" s="8"/>
      <c r="CFH125" s="8"/>
      <c r="CFI125" s="8"/>
      <c r="CFJ125" s="8"/>
      <c r="CFK125" s="8"/>
      <c r="CFL125" s="8"/>
      <c r="CFM125" s="8"/>
      <c r="CFN125" s="8"/>
      <c r="CFO125" s="8"/>
      <c r="CFP125" s="8"/>
      <c r="CFQ125" s="8"/>
      <c r="CFR125" s="8"/>
      <c r="CFS125" s="8"/>
      <c r="CFT125" s="8"/>
      <c r="CFU125" s="8"/>
      <c r="CFV125" s="8"/>
      <c r="CFW125" s="8"/>
      <c r="CFX125" s="8"/>
      <c r="CFY125" s="8"/>
      <c r="CFZ125" s="8"/>
      <c r="CGA125" s="8"/>
      <c r="CGB125" s="8"/>
      <c r="CGC125" s="8"/>
      <c r="CGD125" s="8"/>
      <c r="CGE125" s="8"/>
      <c r="CGF125" s="8"/>
      <c r="CGG125" s="8"/>
      <c r="CGH125" s="8"/>
      <c r="CGI125" s="8"/>
      <c r="CGJ125" s="8"/>
      <c r="CGK125" s="8"/>
      <c r="CGL125" s="8"/>
      <c r="CGM125" s="8"/>
      <c r="CGN125" s="8"/>
      <c r="CGO125" s="8"/>
      <c r="CGP125" s="8"/>
      <c r="CGQ125" s="8"/>
      <c r="CGR125" s="8"/>
      <c r="CGS125" s="8"/>
      <c r="CGT125" s="8"/>
      <c r="CGU125" s="8"/>
      <c r="CGV125" s="8"/>
      <c r="CGW125" s="8"/>
      <c r="CGX125" s="8"/>
      <c r="CGY125" s="8"/>
      <c r="CGZ125" s="8"/>
      <c r="CHA125" s="8"/>
      <c r="CHB125" s="8"/>
      <c r="CHC125" s="8"/>
      <c r="CHD125" s="8"/>
      <c r="CHE125" s="8"/>
      <c r="CHF125" s="8"/>
      <c r="CHG125" s="8"/>
      <c r="CHH125" s="8"/>
      <c r="CHI125" s="8"/>
      <c r="CHJ125" s="8"/>
      <c r="CHK125" s="8"/>
      <c r="CHL125" s="8"/>
      <c r="CHM125" s="8"/>
      <c r="CHN125" s="8"/>
      <c r="CHO125" s="8"/>
      <c r="CHP125" s="8"/>
      <c r="CHQ125" s="8"/>
      <c r="CHR125" s="8"/>
      <c r="CHS125" s="8"/>
      <c r="CHT125" s="8"/>
      <c r="CHU125" s="8"/>
      <c r="CHV125" s="8"/>
      <c r="CHW125" s="8"/>
      <c r="CHX125" s="8"/>
      <c r="CHY125" s="8"/>
      <c r="CHZ125" s="8"/>
      <c r="CIA125" s="8"/>
      <c r="CIB125" s="8"/>
      <c r="CIC125" s="8"/>
      <c r="CID125" s="8"/>
      <c r="CIE125" s="8"/>
      <c r="CIF125" s="8"/>
      <c r="CIG125" s="8"/>
      <c r="CIH125" s="8"/>
      <c r="CII125" s="8"/>
      <c r="CIJ125" s="8"/>
      <c r="CIK125" s="8"/>
      <c r="CIL125" s="8"/>
      <c r="CIM125" s="8"/>
      <c r="CIN125" s="8"/>
      <c r="CIO125" s="8"/>
      <c r="CIP125" s="8"/>
      <c r="CIQ125" s="8"/>
      <c r="CIR125" s="8"/>
      <c r="CIS125" s="8"/>
      <c r="CIT125" s="8"/>
      <c r="CIU125" s="8"/>
      <c r="CIV125" s="8"/>
      <c r="CIW125" s="8"/>
      <c r="CIX125" s="8"/>
      <c r="CIY125" s="8"/>
      <c r="CIZ125" s="8"/>
      <c r="CJA125" s="8"/>
      <c r="CJB125" s="8"/>
      <c r="CJC125" s="8"/>
      <c r="CJD125" s="8"/>
      <c r="CJE125" s="8"/>
      <c r="CJF125" s="8"/>
      <c r="CJG125" s="8"/>
      <c r="CJH125" s="8"/>
      <c r="CJI125" s="8"/>
      <c r="CJJ125" s="8"/>
      <c r="CJK125" s="8"/>
      <c r="CJL125" s="8"/>
      <c r="CJM125" s="8"/>
      <c r="CJN125" s="8"/>
      <c r="CJO125" s="8"/>
      <c r="CJP125" s="8"/>
      <c r="CJQ125" s="8"/>
      <c r="CJR125" s="8"/>
      <c r="CJS125" s="8"/>
      <c r="CJT125" s="8"/>
      <c r="CJU125" s="8"/>
      <c r="CJV125" s="8"/>
      <c r="CJW125" s="8"/>
      <c r="CJX125" s="8"/>
      <c r="CJY125" s="8"/>
      <c r="CJZ125" s="8"/>
      <c r="CKA125" s="8"/>
      <c r="CKB125" s="8"/>
      <c r="CKC125" s="8"/>
      <c r="CKD125" s="8"/>
      <c r="CKE125" s="8"/>
      <c r="CKF125" s="8"/>
      <c r="CKG125" s="8"/>
      <c r="CKH125" s="8"/>
      <c r="CKI125" s="8"/>
      <c r="CKJ125" s="8"/>
      <c r="CKK125" s="8"/>
      <c r="CKL125" s="8"/>
      <c r="CKM125" s="8"/>
      <c r="CKN125" s="8"/>
      <c r="CKO125" s="8"/>
      <c r="CKP125" s="8"/>
      <c r="CKQ125" s="8"/>
      <c r="CKR125" s="8"/>
      <c r="CKS125" s="8"/>
      <c r="CKT125" s="8"/>
      <c r="CKU125" s="8"/>
      <c r="CKV125" s="8"/>
      <c r="CKW125" s="8"/>
      <c r="CKX125" s="8"/>
      <c r="CKY125" s="8"/>
      <c r="CKZ125" s="8"/>
      <c r="CLA125" s="8"/>
      <c r="CLB125" s="8"/>
      <c r="CLC125" s="8"/>
      <c r="CLD125" s="8"/>
      <c r="CLE125" s="8"/>
      <c r="CLF125" s="8"/>
      <c r="CLG125" s="8"/>
      <c r="CLH125" s="8"/>
      <c r="CLI125" s="8"/>
      <c r="CLJ125" s="8"/>
      <c r="CLK125" s="8"/>
      <c r="CLL125" s="8"/>
      <c r="CLM125" s="8"/>
      <c r="CLN125" s="8"/>
      <c r="CLO125" s="8"/>
      <c r="CLP125" s="8"/>
      <c r="CLQ125" s="8"/>
      <c r="CLR125" s="8"/>
      <c r="CLS125" s="8"/>
      <c r="CLT125" s="8"/>
      <c r="CLU125" s="8"/>
      <c r="CLV125" s="8"/>
      <c r="CLW125" s="8"/>
      <c r="CLX125" s="8"/>
      <c r="CLY125" s="8"/>
      <c r="CLZ125" s="8"/>
      <c r="CMA125" s="8"/>
      <c r="CMB125" s="8"/>
      <c r="CMC125" s="8"/>
      <c r="CMD125" s="8"/>
      <c r="CME125" s="8"/>
      <c r="CMF125" s="8"/>
      <c r="CMG125" s="8"/>
      <c r="CMH125" s="8"/>
      <c r="CMI125" s="8"/>
      <c r="CMJ125" s="8"/>
      <c r="CMK125" s="8"/>
      <c r="CML125" s="8"/>
      <c r="CMM125" s="8"/>
      <c r="CMN125" s="8"/>
      <c r="CMO125" s="8"/>
      <c r="CMP125" s="8"/>
      <c r="CMQ125" s="8"/>
      <c r="CMR125" s="8"/>
      <c r="CMS125" s="8"/>
      <c r="CMT125" s="8"/>
      <c r="CMU125" s="8"/>
      <c r="CMV125" s="8"/>
      <c r="CMW125" s="8"/>
      <c r="CMX125" s="8"/>
      <c r="CMY125" s="8"/>
      <c r="CMZ125" s="8"/>
      <c r="CNA125" s="8"/>
      <c r="CNB125" s="8"/>
      <c r="CNC125" s="8"/>
      <c r="CND125" s="8"/>
      <c r="CNE125" s="8"/>
      <c r="CNF125" s="8"/>
      <c r="CNG125" s="8"/>
      <c r="CNH125" s="8"/>
      <c r="CNI125" s="8"/>
      <c r="CNJ125" s="8"/>
      <c r="CNK125" s="8"/>
      <c r="CNL125" s="8"/>
      <c r="CNM125" s="8"/>
      <c r="CNN125" s="8"/>
      <c r="CNO125" s="8"/>
      <c r="CNP125" s="8"/>
      <c r="CNQ125" s="8"/>
      <c r="CNR125" s="8"/>
      <c r="CNS125" s="8"/>
      <c r="CNT125" s="8"/>
      <c r="CNU125" s="8"/>
      <c r="CNV125" s="8"/>
      <c r="CNW125" s="8"/>
      <c r="CNX125" s="8"/>
      <c r="CNY125" s="8"/>
      <c r="CNZ125" s="8"/>
      <c r="COA125" s="8"/>
      <c r="COB125" s="8"/>
      <c r="COC125" s="8"/>
      <c r="COD125" s="8"/>
      <c r="COE125" s="8"/>
      <c r="COF125" s="8"/>
      <c r="COG125" s="8"/>
      <c r="COH125" s="8"/>
      <c r="COI125" s="8"/>
      <c r="COJ125" s="8"/>
      <c r="COK125" s="8"/>
      <c r="COL125" s="8"/>
      <c r="COM125" s="8"/>
      <c r="CON125" s="8"/>
      <c r="COO125" s="8"/>
      <c r="COP125" s="8"/>
      <c r="COQ125" s="8"/>
      <c r="COR125" s="8"/>
      <c r="COS125" s="8"/>
      <c r="COT125" s="8"/>
      <c r="COU125" s="8"/>
      <c r="COV125" s="8"/>
      <c r="COW125" s="8"/>
      <c r="COX125" s="8"/>
      <c r="COY125" s="8"/>
      <c r="COZ125" s="8"/>
      <c r="CPA125" s="8"/>
      <c r="CPB125" s="8"/>
      <c r="CPC125" s="8"/>
      <c r="CPD125" s="8"/>
      <c r="CPE125" s="8"/>
      <c r="CPF125" s="8"/>
      <c r="CPG125" s="8"/>
      <c r="CPH125" s="8"/>
      <c r="CPI125" s="8"/>
      <c r="CPJ125" s="8"/>
      <c r="CPK125" s="8"/>
      <c r="CPL125" s="8"/>
      <c r="CPM125" s="8"/>
      <c r="CPN125" s="8"/>
      <c r="CPO125" s="8"/>
      <c r="CPP125" s="8"/>
      <c r="CPQ125" s="8"/>
      <c r="CPR125" s="8"/>
      <c r="CPS125" s="8"/>
      <c r="CPT125" s="8"/>
      <c r="CPU125" s="8"/>
      <c r="CPV125" s="8"/>
      <c r="CPW125" s="8"/>
      <c r="CPX125" s="8"/>
      <c r="CPY125" s="8"/>
      <c r="CPZ125" s="8"/>
      <c r="CQA125" s="8"/>
      <c r="CQB125" s="8"/>
      <c r="CQC125" s="8"/>
      <c r="CQD125" s="8"/>
      <c r="CQE125" s="8"/>
      <c r="CQF125" s="8"/>
      <c r="CQG125" s="8"/>
      <c r="CQH125" s="8"/>
      <c r="CQI125" s="8"/>
      <c r="CQJ125" s="8"/>
      <c r="CQK125" s="8"/>
      <c r="CQL125" s="8"/>
      <c r="CQM125" s="8"/>
      <c r="CQN125" s="8"/>
      <c r="CQO125" s="8"/>
      <c r="CQP125" s="8"/>
      <c r="CQQ125" s="8"/>
      <c r="CQR125" s="8"/>
      <c r="CQS125" s="8"/>
      <c r="CQT125" s="8"/>
      <c r="CQU125" s="8"/>
      <c r="CQV125" s="8"/>
      <c r="CQW125" s="8"/>
      <c r="CQX125" s="8"/>
      <c r="CQY125" s="8"/>
      <c r="CQZ125" s="8"/>
      <c r="CRA125" s="8"/>
      <c r="CRB125" s="8"/>
      <c r="CRC125" s="8"/>
      <c r="CRD125" s="8"/>
      <c r="CRE125" s="8"/>
      <c r="CRF125" s="8"/>
      <c r="CRG125" s="8"/>
      <c r="CRH125" s="8"/>
      <c r="CRI125" s="8"/>
      <c r="CRJ125" s="8"/>
      <c r="CRK125" s="8"/>
      <c r="CRL125" s="8"/>
      <c r="CRM125" s="8"/>
      <c r="CRN125" s="8"/>
      <c r="CRO125" s="8"/>
      <c r="CRP125" s="8"/>
      <c r="CRQ125" s="8"/>
      <c r="CRR125" s="8"/>
      <c r="CRS125" s="8"/>
      <c r="CRT125" s="8"/>
      <c r="CRU125" s="8"/>
      <c r="CRV125" s="8"/>
      <c r="CRW125" s="8"/>
      <c r="CRX125" s="8"/>
      <c r="CRY125" s="8"/>
      <c r="CRZ125" s="8"/>
      <c r="CSA125" s="8"/>
      <c r="CSB125" s="8"/>
      <c r="CSC125" s="8"/>
      <c r="CSD125" s="8"/>
      <c r="CSE125" s="8"/>
      <c r="CSF125" s="8"/>
      <c r="CSG125" s="8"/>
      <c r="CSH125" s="8"/>
      <c r="CSI125" s="8"/>
      <c r="CSJ125" s="8"/>
      <c r="CSK125" s="8"/>
      <c r="CSL125" s="8"/>
      <c r="CSM125" s="8"/>
      <c r="CSN125" s="8"/>
      <c r="CSO125" s="8"/>
      <c r="CSP125" s="8"/>
      <c r="CSQ125" s="8"/>
      <c r="CSR125" s="8"/>
      <c r="CSS125" s="8"/>
      <c r="CST125" s="8"/>
      <c r="CSU125" s="8"/>
      <c r="CSV125" s="8"/>
      <c r="CSW125" s="8"/>
      <c r="CSX125" s="8"/>
      <c r="CSY125" s="8"/>
      <c r="CSZ125" s="8"/>
      <c r="CTA125" s="8"/>
      <c r="CTB125" s="8"/>
      <c r="CTC125" s="8"/>
      <c r="CTD125" s="8"/>
      <c r="CTE125" s="8"/>
      <c r="CTF125" s="8"/>
      <c r="CTG125" s="8"/>
      <c r="CTH125" s="8"/>
      <c r="CTI125" s="8"/>
      <c r="CTJ125" s="8"/>
      <c r="CTK125" s="8"/>
      <c r="CTL125" s="8"/>
      <c r="CTM125" s="8"/>
      <c r="CTN125" s="8"/>
      <c r="CTO125" s="8"/>
      <c r="CTP125" s="8"/>
      <c r="CTQ125" s="8"/>
      <c r="CTR125" s="8"/>
      <c r="CTS125" s="8"/>
      <c r="CTT125" s="8"/>
      <c r="CTU125" s="8"/>
      <c r="CTV125" s="8"/>
      <c r="CTW125" s="8"/>
      <c r="CTX125" s="8"/>
      <c r="CTY125" s="8"/>
      <c r="CTZ125" s="8"/>
      <c r="CUA125" s="8"/>
      <c r="CUB125" s="8"/>
      <c r="CUC125" s="8"/>
      <c r="CUD125" s="8"/>
      <c r="CUE125" s="8"/>
      <c r="CUF125" s="8"/>
      <c r="CUG125" s="8"/>
      <c r="CUH125" s="8"/>
      <c r="CUI125" s="8"/>
      <c r="CUJ125" s="8"/>
      <c r="CUK125" s="8"/>
      <c r="CUL125" s="8"/>
      <c r="CUM125" s="8"/>
      <c r="CUN125" s="8"/>
      <c r="CUO125" s="8"/>
      <c r="CUP125" s="8"/>
      <c r="CUQ125" s="8"/>
      <c r="CUR125" s="8"/>
      <c r="CUS125" s="8"/>
      <c r="CUT125" s="8"/>
      <c r="CUU125" s="8"/>
      <c r="CUV125" s="8"/>
      <c r="CUW125" s="8"/>
      <c r="CUX125" s="8"/>
      <c r="CUY125" s="8"/>
      <c r="CUZ125" s="8"/>
      <c r="CVA125" s="8"/>
      <c r="CVB125" s="8"/>
      <c r="CVC125" s="8"/>
      <c r="CVD125" s="8"/>
      <c r="CVE125" s="8"/>
      <c r="CVF125" s="8"/>
      <c r="CVG125" s="8"/>
      <c r="CVH125" s="8"/>
      <c r="CVI125" s="8"/>
      <c r="CVJ125" s="8"/>
      <c r="CVK125" s="8"/>
      <c r="CVL125" s="8"/>
      <c r="CVM125" s="8"/>
      <c r="CVN125" s="8"/>
      <c r="CVO125" s="8"/>
      <c r="CVP125" s="8"/>
      <c r="CVQ125" s="8"/>
      <c r="CVR125" s="8"/>
      <c r="CVS125" s="8"/>
      <c r="CVT125" s="8"/>
      <c r="CVU125" s="8"/>
      <c r="CVV125" s="8"/>
      <c r="CVW125" s="8"/>
      <c r="CVX125" s="8"/>
      <c r="CVY125" s="8"/>
      <c r="CVZ125" s="8"/>
      <c r="CWA125" s="8"/>
      <c r="CWB125" s="8"/>
      <c r="CWC125" s="8"/>
      <c r="CWD125" s="8"/>
      <c r="CWE125" s="8"/>
      <c r="CWF125" s="8"/>
      <c r="CWG125" s="8"/>
      <c r="CWH125" s="8"/>
      <c r="CWI125" s="8"/>
      <c r="CWJ125" s="8"/>
      <c r="CWK125" s="8"/>
      <c r="CWL125" s="8"/>
      <c r="CWM125" s="8"/>
      <c r="CWN125" s="8"/>
      <c r="CWO125" s="8"/>
      <c r="CWP125" s="8"/>
      <c r="CWQ125" s="8"/>
      <c r="CWR125" s="8"/>
      <c r="CWS125" s="8"/>
      <c r="CWT125" s="8"/>
      <c r="CWU125" s="8"/>
      <c r="CWV125" s="8"/>
      <c r="CWW125" s="8"/>
      <c r="CWX125" s="8"/>
      <c r="CWY125" s="8"/>
      <c r="CWZ125" s="8"/>
      <c r="CXA125" s="8"/>
      <c r="CXB125" s="8"/>
      <c r="CXC125" s="8"/>
      <c r="CXD125" s="8"/>
      <c r="CXE125" s="8"/>
      <c r="CXF125" s="8"/>
      <c r="CXG125" s="8"/>
      <c r="CXH125" s="8"/>
      <c r="CXI125" s="8"/>
      <c r="CXJ125" s="8"/>
      <c r="CXK125" s="8"/>
      <c r="CXL125" s="8"/>
      <c r="CXM125" s="8"/>
      <c r="CXN125" s="8"/>
      <c r="CXO125" s="8"/>
      <c r="CXP125" s="8"/>
      <c r="CXQ125" s="8"/>
      <c r="CXR125" s="8"/>
      <c r="CXS125" s="8"/>
      <c r="CXT125" s="8"/>
      <c r="CXU125" s="8"/>
      <c r="CXV125" s="8"/>
      <c r="CXW125" s="8"/>
      <c r="CXX125" s="8"/>
      <c r="CXY125" s="8"/>
      <c r="CXZ125" s="8"/>
      <c r="CYA125" s="8"/>
      <c r="CYB125" s="8"/>
      <c r="CYC125" s="8"/>
      <c r="CYD125" s="8"/>
      <c r="CYE125" s="8"/>
      <c r="CYF125" s="8"/>
      <c r="CYG125" s="8"/>
      <c r="CYH125" s="8"/>
      <c r="CYI125" s="8"/>
      <c r="CYJ125" s="8"/>
      <c r="CYK125" s="8"/>
      <c r="CYL125" s="8"/>
      <c r="CYM125" s="8"/>
      <c r="CYN125" s="8"/>
      <c r="CYO125" s="8"/>
      <c r="CYP125" s="8"/>
      <c r="CYQ125" s="8"/>
      <c r="CYR125" s="8"/>
      <c r="CYS125" s="8"/>
      <c r="CYT125" s="8"/>
      <c r="CYU125" s="8"/>
      <c r="CYV125" s="8"/>
      <c r="CYW125" s="8"/>
      <c r="CYX125" s="8"/>
      <c r="CYY125" s="8"/>
      <c r="CYZ125" s="8"/>
      <c r="CZA125" s="8"/>
      <c r="CZB125" s="8"/>
      <c r="CZC125" s="8"/>
      <c r="CZD125" s="8"/>
      <c r="CZE125" s="8"/>
      <c r="CZF125" s="8"/>
      <c r="CZG125" s="8"/>
      <c r="CZH125" s="8"/>
      <c r="CZI125" s="8"/>
      <c r="CZJ125" s="8"/>
      <c r="CZK125" s="8"/>
      <c r="CZL125" s="8"/>
      <c r="CZM125" s="8"/>
      <c r="CZN125" s="8"/>
      <c r="CZO125" s="8"/>
      <c r="CZP125" s="8"/>
      <c r="CZQ125" s="8"/>
      <c r="CZR125" s="8"/>
      <c r="CZS125" s="8"/>
      <c r="CZT125" s="8"/>
      <c r="CZU125" s="8"/>
      <c r="CZV125" s="8"/>
      <c r="CZW125" s="8"/>
      <c r="CZX125" s="8"/>
      <c r="CZY125" s="8"/>
      <c r="CZZ125" s="8"/>
      <c r="DAA125" s="8"/>
      <c r="DAB125" s="8"/>
      <c r="DAC125" s="8"/>
      <c r="DAD125" s="8"/>
      <c r="DAE125" s="8"/>
      <c r="DAF125" s="8"/>
      <c r="DAG125" s="8"/>
      <c r="DAH125" s="8"/>
      <c r="DAI125" s="8"/>
      <c r="DAJ125" s="8"/>
      <c r="DAK125" s="8"/>
      <c r="DAL125" s="8"/>
      <c r="DAM125" s="8"/>
      <c r="DAN125" s="8"/>
      <c r="DAO125" s="8"/>
      <c r="DAP125" s="8"/>
      <c r="DAQ125" s="8"/>
      <c r="DAR125" s="8"/>
      <c r="DAS125" s="8"/>
      <c r="DAT125" s="8"/>
      <c r="DAU125" s="8"/>
      <c r="DAV125" s="8"/>
      <c r="DAW125" s="8"/>
      <c r="DAX125" s="8"/>
      <c r="DAY125" s="8"/>
      <c r="DAZ125" s="8"/>
      <c r="DBA125" s="8"/>
      <c r="DBB125" s="8"/>
      <c r="DBC125" s="8"/>
      <c r="DBD125" s="8"/>
      <c r="DBE125" s="8"/>
      <c r="DBF125" s="8"/>
      <c r="DBG125" s="8"/>
      <c r="DBH125" s="8"/>
      <c r="DBI125" s="8"/>
      <c r="DBJ125" s="8"/>
      <c r="DBK125" s="8"/>
      <c r="DBL125" s="8"/>
      <c r="DBM125" s="8"/>
      <c r="DBN125" s="8"/>
      <c r="DBO125" s="8"/>
      <c r="DBP125" s="8"/>
      <c r="DBQ125" s="8"/>
      <c r="DBR125" s="8"/>
      <c r="DBS125" s="8"/>
      <c r="DBT125" s="8"/>
      <c r="DBU125" s="8"/>
      <c r="DBV125" s="8"/>
      <c r="DBW125" s="8"/>
      <c r="DBX125" s="8"/>
      <c r="DBY125" s="8"/>
      <c r="DBZ125" s="8"/>
      <c r="DCA125" s="8"/>
      <c r="DCB125" s="8"/>
      <c r="DCC125" s="8"/>
      <c r="DCD125" s="8"/>
      <c r="DCE125" s="8"/>
      <c r="DCF125" s="8"/>
      <c r="DCG125" s="8"/>
      <c r="DCH125" s="8"/>
      <c r="DCI125" s="8"/>
      <c r="DCJ125" s="8"/>
      <c r="DCK125" s="8"/>
      <c r="DCL125" s="8"/>
      <c r="DCM125" s="8"/>
      <c r="DCN125" s="8"/>
      <c r="DCO125" s="8"/>
      <c r="DCP125" s="8"/>
      <c r="DCQ125" s="8"/>
      <c r="DCR125" s="8"/>
      <c r="DCS125" s="8"/>
      <c r="DCT125" s="8"/>
      <c r="DCU125" s="8"/>
      <c r="DCV125" s="8"/>
      <c r="DCW125" s="8"/>
      <c r="DCX125" s="8"/>
      <c r="DCY125" s="8"/>
      <c r="DCZ125" s="8"/>
      <c r="DDA125" s="8"/>
      <c r="DDB125" s="8"/>
      <c r="DDC125" s="8"/>
      <c r="DDD125" s="8"/>
      <c r="DDE125" s="8"/>
      <c r="DDF125" s="8"/>
      <c r="DDG125" s="8"/>
      <c r="DDH125" s="8"/>
      <c r="DDI125" s="8"/>
      <c r="DDJ125" s="8"/>
      <c r="DDK125" s="8"/>
      <c r="DDL125" s="8"/>
      <c r="DDM125" s="8"/>
      <c r="DDN125" s="8"/>
      <c r="DDO125" s="8"/>
      <c r="DDP125" s="8"/>
      <c r="DDQ125" s="8"/>
      <c r="DDR125" s="8"/>
      <c r="DDS125" s="8"/>
      <c r="DDT125" s="8"/>
      <c r="DDU125" s="8"/>
      <c r="DDV125" s="8"/>
      <c r="DDW125" s="8"/>
      <c r="DDX125" s="8"/>
      <c r="DDY125" s="8"/>
      <c r="DDZ125" s="8"/>
      <c r="DEA125" s="8"/>
      <c r="DEB125" s="8"/>
      <c r="DEC125" s="8"/>
      <c r="DED125" s="8"/>
      <c r="DEE125" s="8"/>
      <c r="DEF125" s="8"/>
      <c r="DEG125" s="8"/>
      <c r="DEH125" s="8"/>
      <c r="DEI125" s="8"/>
      <c r="DEJ125" s="8"/>
      <c r="DEK125" s="8"/>
      <c r="DEL125" s="8"/>
      <c r="DEM125" s="8"/>
      <c r="DEN125" s="8"/>
      <c r="DEO125" s="8"/>
      <c r="DEP125" s="8"/>
      <c r="DEQ125" s="8"/>
      <c r="DER125" s="8"/>
      <c r="DES125" s="8"/>
      <c r="DET125" s="8"/>
      <c r="DEU125" s="8"/>
      <c r="DEV125" s="8"/>
      <c r="DEW125" s="8"/>
      <c r="DEX125" s="8"/>
      <c r="DEY125" s="8"/>
      <c r="DEZ125" s="8"/>
      <c r="DFA125" s="8"/>
      <c r="DFB125" s="8"/>
      <c r="DFC125" s="8"/>
      <c r="DFD125" s="8"/>
      <c r="DFE125" s="8"/>
      <c r="DFF125" s="8"/>
      <c r="DFG125" s="8"/>
      <c r="DFH125" s="8"/>
      <c r="DFI125" s="8"/>
      <c r="DFJ125" s="8"/>
      <c r="DFK125" s="8"/>
      <c r="DFL125" s="8"/>
      <c r="DFM125" s="8"/>
      <c r="DFN125" s="8"/>
      <c r="DFO125" s="8"/>
      <c r="DFP125" s="8"/>
      <c r="DFQ125" s="8"/>
      <c r="DFR125" s="8"/>
      <c r="DFS125" s="8"/>
      <c r="DFT125" s="8"/>
      <c r="DFU125" s="8"/>
      <c r="DFV125" s="8"/>
      <c r="DFW125" s="8"/>
      <c r="DFX125" s="8"/>
      <c r="DFY125" s="8"/>
      <c r="DFZ125" s="8"/>
      <c r="DGA125" s="8"/>
      <c r="DGB125" s="8"/>
      <c r="DGC125" s="8"/>
      <c r="DGD125" s="8"/>
      <c r="DGE125" s="8"/>
      <c r="DGF125" s="8"/>
      <c r="DGG125" s="8"/>
      <c r="DGH125" s="8"/>
      <c r="DGI125" s="8"/>
      <c r="DGJ125" s="8"/>
      <c r="DGK125" s="8"/>
      <c r="DGL125" s="8"/>
      <c r="DGM125" s="8"/>
      <c r="DGN125" s="8"/>
      <c r="DGO125" s="8"/>
      <c r="DGP125" s="8"/>
      <c r="DGQ125" s="8"/>
      <c r="DGR125" s="8"/>
      <c r="DGS125" s="8"/>
      <c r="DGT125" s="8"/>
      <c r="DGU125" s="8"/>
      <c r="DGV125" s="8"/>
      <c r="DGW125" s="8"/>
      <c r="DGX125" s="8"/>
      <c r="DGY125" s="8"/>
      <c r="DGZ125" s="8"/>
      <c r="DHA125" s="8"/>
      <c r="DHB125" s="8"/>
      <c r="DHC125" s="8"/>
      <c r="DHD125" s="8"/>
      <c r="DHE125" s="8"/>
      <c r="DHF125" s="8"/>
      <c r="DHG125" s="8"/>
      <c r="DHH125" s="8"/>
      <c r="DHI125" s="8"/>
      <c r="DHJ125" s="8"/>
      <c r="DHK125" s="8"/>
      <c r="DHL125" s="8"/>
      <c r="DHM125" s="8"/>
      <c r="DHN125" s="8"/>
      <c r="DHO125" s="8"/>
      <c r="DHP125" s="8"/>
      <c r="DHQ125" s="8"/>
      <c r="DHR125" s="8"/>
      <c r="DHS125" s="8"/>
      <c r="DHT125" s="8"/>
      <c r="DHU125" s="8"/>
      <c r="DHV125" s="8"/>
      <c r="DHW125" s="8"/>
      <c r="DHX125" s="8"/>
      <c r="DHY125" s="8"/>
      <c r="DHZ125" s="8"/>
      <c r="DIA125" s="8"/>
      <c r="DIB125" s="8"/>
      <c r="DIC125" s="8"/>
      <c r="DID125" s="8"/>
      <c r="DIE125" s="8"/>
      <c r="DIF125" s="8"/>
      <c r="DIG125" s="8"/>
      <c r="DIH125" s="8"/>
      <c r="DII125" s="8"/>
      <c r="DIJ125" s="8"/>
      <c r="DIK125" s="8"/>
      <c r="DIL125" s="8"/>
      <c r="DIM125" s="8"/>
      <c r="DIN125" s="8"/>
      <c r="DIO125" s="8"/>
      <c r="DIP125" s="8"/>
      <c r="DIQ125" s="8"/>
      <c r="DIR125" s="8"/>
      <c r="DIS125" s="8"/>
      <c r="DIT125" s="8"/>
      <c r="DIU125" s="8"/>
      <c r="DIV125" s="8"/>
      <c r="DIW125" s="8"/>
      <c r="DIX125" s="8"/>
      <c r="DIY125" s="8"/>
      <c r="DIZ125" s="8"/>
      <c r="DJA125" s="8"/>
      <c r="DJB125" s="8"/>
      <c r="DJC125" s="8"/>
      <c r="DJD125" s="8"/>
      <c r="DJE125" s="8"/>
      <c r="DJF125" s="8"/>
      <c r="DJG125" s="8"/>
      <c r="DJH125" s="8"/>
      <c r="DJI125" s="8"/>
      <c r="DJJ125" s="8"/>
      <c r="DJK125" s="8"/>
      <c r="DJL125" s="8"/>
      <c r="DJM125" s="8"/>
      <c r="DJN125" s="8"/>
      <c r="DJO125" s="8"/>
      <c r="DJP125" s="8"/>
      <c r="DJQ125" s="8"/>
      <c r="DJR125" s="8"/>
      <c r="DJS125" s="8"/>
      <c r="DJT125" s="8"/>
      <c r="DJU125" s="8"/>
      <c r="DJV125" s="8"/>
      <c r="DJW125" s="8"/>
      <c r="DJX125" s="8"/>
      <c r="DJY125" s="8"/>
      <c r="DJZ125" s="8"/>
      <c r="DKA125" s="8"/>
      <c r="DKB125" s="8"/>
      <c r="DKC125" s="8"/>
      <c r="DKD125" s="8"/>
      <c r="DKE125" s="8"/>
      <c r="DKF125" s="8"/>
      <c r="DKG125" s="8"/>
      <c r="DKH125" s="8"/>
      <c r="DKI125" s="8"/>
      <c r="DKJ125" s="8"/>
      <c r="DKK125" s="8"/>
      <c r="DKL125" s="8"/>
      <c r="DKM125" s="8"/>
      <c r="DKN125" s="8"/>
      <c r="DKO125" s="8"/>
      <c r="DKP125" s="8"/>
      <c r="DKQ125" s="8"/>
      <c r="DKR125" s="8"/>
      <c r="DKS125" s="8"/>
      <c r="DKT125" s="8"/>
      <c r="DKU125" s="8"/>
      <c r="DKV125" s="8"/>
      <c r="DKW125" s="8"/>
      <c r="DKX125" s="8"/>
      <c r="DKY125" s="8"/>
      <c r="DKZ125" s="8"/>
      <c r="DLA125" s="8"/>
      <c r="DLB125" s="8"/>
      <c r="DLC125" s="8"/>
      <c r="DLD125" s="8"/>
      <c r="DLE125" s="8"/>
      <c r="DLF125" s="8"/>
      <c r="DLG125" s="8"/>
      <c r="DLH125" s="8"/>
      <c r="DLI125" s="8"/>
      <c r="DLJ125" s="8"/>
      <c r="DLK125" s="8"/>
      <c r="DLL125" s="8"/>
      <c r="DLM125" s="8"/>
      <c r="DLN125" s="8"/>
      <c r="DLO125" s="8"/>
      <c r="DLP125" s="8"/>
      <c r="DLQ125" s="8"/>
      <c r="DLR125" s="8"/>
      <c r="DLS125" s="8"/>
      <c r="DLT125" s="8"/>
      <c r="DLU125" s="8"/>
      <c r="DLV125" s="8"/>
      <c r="DLW125" s="8"/>
      <c r="DLX125" s="8"/>
      <c r="DLY125" s="8"/>
      <c r="DLZ125" s="8"/>
      <c r="DMA125" s="8"/>
      <c r="DMB125" s="8"/>
      <c r="DMC125" s="8"/>
      <c r="DMD125" s="8"/>
      <c r="DME125" s="8"/>
      <c r="DMF125" s="8"/>
      <c r="DMG125" s="8"/>
      <c r="DMH125" s="8"/>
      <c r="DMI125" s="8"/>
      <c r="DMJ125" s="8"/>
      <c r="DMK125" s="8"/>
      <c r="DML125" s="8"/>
      <c r="DMM125" s="8"/>
      <c r="DMN125" s="8"/>
      <c r="DMO125" s="8"/>
      <c r="DMP125" s="8"/>
      <c r="DMQ125" s="8"/>
      <c r="DMR125" s="8"/>
      <c r="DMS125" s="8"/>
      <c r="DMT125" s="8"/>
      <c r="DMU125" s="8"/>
      <c r="DMV125" s="8"/>
      <c r="DMW125" s="8"/>
      <c r="DMX125" s="8"/>
      <c r="DMY125" s="8"/>
      <c r="DMZ125" s="8"/>
      <c r="DNA125" s="8"/>
      <c r="DNB125" s="8"/>
      <c r="DNC125" s="8"/>
      <c r="DND125" s="8"/>
      <c r="DNE125" s="8"/>
      <c r="DNF125" s="8"/>
      <c r="DNG125" s="8"/>
      <c r="DNH125" s="8"/>
      <c r="DNI125" s="8"/>
      <c r="DNJ125" s="8"/>
      <c r="DNK125" s="8"/>
      <c r="DNL125" s="8"/>
      <c r="DNM125" s="8"/>
      <c r="DNN125" s="8"/>
      <c r="DNO125" s="8"/>
      <c r="DNP125" s="8"/>
      <c r="DNQ125" s="8"/>
      <c r="DNR125" s="8"/>
      <c r="DNS125" s="8"/>
      <c r="DNT125" s="8"/>
      <c r="DNU125" s="8"/>
      <c r="DNV125" s="8"/>
      <c r="DNW125" s="8"/>
      <c r="DNX125" s="8"/>
      <c r="DNY125" s="8"/>
      <c r="DNZ125" s="8"/>
      <c r="DOA125" s="8"/>
      <c r="DOB125" s="8"/>
      <c r="DOC125" s="8"/>
      <c r="DOD125" s="8"/>
      <c r="DOE125" s="8"/>
      <c r="DOF125" s="8"/>
      <c r="DOG125" s="8"/>
      <c r="DOH125" s="8"/>
      <c r="DOI125" s="8"/>
      <c r="DOJ125" s="8"/>
      <c r="DOK125" s="8"/>
      <c r="DOL125" s="8"/>
      <c r="DOM125" s="8"/>
      <c r="DON125" s="8"/>
      <c r="DOO125" s="8"/>
      <c r="DOP125" s="8"/>
      <c r="DOQ125" s="8"/>
      <c r="DOR125" s="8"/>
      <c r="DOS125" s="8"/>
      <c r="DOT125" s="8"/>
      <c r="DOU125" s="8"/>
      <c r="DOV125" s="8"/>
      <c r="DOW125" s="8"/>
      <c r="DOX125" s="8"/>
      <c r="DOY125" s="8"/>
      <c r="DOZ125" s="8"/>
      <c r="DPA125" s="8"/>
      <c r="DPB125" s="8"/>
      <c r="DPC125" s="8"/>
      <c r="DPD125" s="8"/>
      <c r="DPE125" s="8"/>
      <c r="DPF125" s="8"/>
      <c r="DPG125" s="8"/>
      <c r="DPH125" s="8"/>
      <c r="DPI125" s="8"/>
      <c r="DPJ125" s="8"/>
      <c r="DPK125" s="8"/>
      <c r="DPL125" s="8"/>
      <c r="DPM125" s="8"/>
      <c r="DPN125" s="8"/>
      <c r="DPO125" s="8"/>
      <c r="DPP125" s="8"/>
      <c r="DPQ125" s="8"/>
      <c r="DPR125" s="8"/>
      <c r="DPS125" s="8"/>
      <c r="DPT125" s="8"/>
      <c r="DPU125" s="8"/>
      <c r="DPV125" s="8"/>
      <c r="DPW125" s="8"/>
      <c r="DPX125" s="8"/>
      <c r="DPY125" s="8"/>
      <c r="DPZ125" s="8"/>
      <c r="DQA125" s="8"/>
      <c r="DQB125" s="8"/>
      <c r="DQC125" s="8"/>
      <c r="DQD125" s="8"/>
      <c r="DQE125" s="8"/>
      <c r="DQF125" s="8"/>
      <c r="DQG125" s="8"/>
      <c r="DQH125" s="8"/>
      <c r="DQI125" s="8"/>
      <c r="DQJ125" s="8"/>
      <c r="DQK125" s="8"/>
      <c r="DQL125" s="8"/>
      <c r="DQM125" s="8"/>
      <c r="DQN125" s="8"/>
      <c r="DQO125" s="8"/>
      <c r="DQP125" s="8"/>
      <c r="DQQ125" s="8"/>
      <c r="DQR125" s="8"/>
      <c r="DQS125" s="8"/>
      <c r="DQT125" s="8"/>
      <c r="DQU125" s="8"/>
      <c r="DQV125" s="8"/>
      <c r="DQW125" s="8"/>
      <c r="DQX125" s="8"/>
      <c r="DQY125" s="8"/>
      <c r="DQZ125" s="8"/>
      <c r="DRA125" s="8"/>
      <c r="DRB125" s="8"/>
      <c r="DRC125" s="8"/>
      <c r="DRD125" s="8"/>
      <c r="DRE125" s="8"/>
      <c r="DRF125" s="8"/>
      <c r="DRG125" s="8"/>
      <c r="DRH125" s="8"/>
      <c r="DRI125" s="8"/>
      <c r="DRJ125" s="8"/>
      <c r="DRK125" s="8"/>
      <c r="DRL125" s="8"/>
      <c r="DRM125" s="8"/>
      <c r="DRN125" s="8"/>
      <c r="DRO125" s="8"/>
      <c r="DRP125" s="8"/>
      <c r="DRQ125" s="8"/>
      <c r="DRR125" s="8"/>
      <c r="DRS125" s="8"/>
      <c r="DRT125" s="8"/>
      <c r="DRU125" s="8"/>
      <c r="DRV125" s="8"/>
      <c r="DRW125" s="8"/>
      <c r="DRX125" s="8"/>
      <c r="DRY125" s="8"/>
      <c r="DRZ125" s="8"/>
      <c r="DSA125" s="8"/>
      <c r="DSB125" s="8"/>
      <c r="DSC125" s="8"/>
      <c r="DSD125" s="8"/>
      <c r="DSE125" s="8"/>
      <c r="DSF125" s="8"/>
      <c r="DSG125" s="8"/>
      <c r="DSH125" s="8"/>
      <c r="DSI125" s="8"/>
      <c r="DSJ125" s="8"/>
      <c r="DSK125" s="8"/>
      <c r="DSL125" s="8"/>
      <c r="DSM125" s="8"/>
      <c r="DSN125" s="8"/>
      <c r="DSO125" s="8"/>
      <c r="DSP125" s="8"/>
      <c r="DSQ125" s="8"/>
      <c r="DSR125" s="8"/>
      <c r="DSS125" s="8"/>
      <c r="DST125" s="8"/>
      <c r="DSU125" s="8"/>
      <c r="DSV125" s="8"/>
      <c r="DSW125" s="8"/>
      <c r="DSX125" s="8"/>
      <c r="DSY125" s="8"/>
      <c r="DSZ125" s="8"/>
      <c r="DTA125" s="8"/>
      <c r="DTB125" s="8"/>
      <c r="DTC125" s="8"/>
      <c r="DTD125" s="8"/>
      <c r="DTE125" s="8"/>
      <c r="DTF125" s="8"/>
      <c r="DTG125" s="8"/>
      <c r="DTH125" s="8"/>
      <c r="DTI125" s="8"/>
      <c r="DTJ125" s="8"/>
      <c r="DTK125" s="8"/>
      <c r="DTL125" s="8"/>
      <c r="DTM125" s="8"/>
      <c r="DTN125" s="8"/>
      <c r="DTO125" s="8"/>
      <c r="DTP125" s="8"/>
      <c r="DTQ125" s="8"/>
      <c r="DTR125" s="8"/>
      <c r="DTS125" s="8"/>
      <c r="DTT125" s="8"/>
      <c r="DTU125" s="8"/>
      <c r="DTV125" s="8"/>
      <c r="DTW125" s="8"/>
      <c r="DTX125" s="8"/>
      <c r="DTY125" s="8"/>
      <c r="DTZ125" s="8"/>
      <c r="DUA125" s="8"/>
      <c r="DUB125" s="8"/>
      <c r="DUC125" s="8"/>
      <c r="DUD125" s="8"/>
      <c r="DUE125" s="8"/>
      <c r="DUF125" s="8"/>
      <c r="DUG125" s="8"/>
      <c r="DUH125" s="8"/>
      <c r="DUI125" s="8"/>
      <c r="DUJ125" s="8"/>
      <c r="DUK125" s="8"/>
      <c r="DUL125" s="8"/>
      <c r="DUM125" s="8"/>
      <c r="DUN125" s="8"/>
      <c r="DUO125" s="8"/>
      <c r="DUP125" s="8"/>
      <c r="DUQ125" s="8"/>
      <c r="DUR125" s="8"/>
      <c r="DUS125" s="8"/>
      <c r="DUT125" s="8"/>
      <c r="DUU125" s="8"/>
      <c r="DUV125" s="8"/>
      <c r="DUW125" s="8"/>
      <c r="DUX125" s="8"/>
      <c r="DUY125" s="8"/>
      <c r="DUZ125" s="8"/>
      <c r="DVA125" s="8"/>
      <c r="DVB125" s="8"/>
      <c r="DVC125" s="8"/>
      <c r="DVD125" s="8"/>
      <c r="DVE125" s="8"/>
      <c r="DVF125" s="8"/>
      <c r="DVG125" s="8"/>
      <c r="DVH125" s="8"/>
      <c r="DVI125" s="8"/>
      <c r="DVJ125" s="8"/>
      <c r="DVK125" s="8"/>
      <c r="DVL125" s="8"/>
      <c r="DVM125" s="8"/>
      <c r="DVN125" s="8"/>
      <c r="DVO125" s="8"/>
      <c r="DVP125" s="8"/>
      <c r="DVQ125" s="8"/>
      <c r="DVR125" s="8"/>
      <c r="DVS125" s="8"/>
      <c r="DVT125" s="8"/>
      <c r="DVU125" s="8"/>
      <c r="DVV125" s="8"/>
      <c r="DVW125" s="8"/>
      <c r="DVX125" s="8"/>
      <c r="DVY125" s="8"/>
      <c r="DVZ125" s="8"/>
      <c r="DWA125" s="8"/>
      <c r="DWB125" s="8"/>
      <c r="DWC125" s="8"/>
      <c r="DWD125" s="8"/>
      <c r="DWE125" s="8"/>
      <c r="DWF125" s="8"/>
      <c r="DWG125" s="8"/>
      <c r="DWH125" s="8"/>
      <c r="DWI125" s="8"/>
      <c r="DWJ125" s="8"/>
      <c r="DWK125" s="8"/>
      <c r="DWL125" s="8"/>
      <c r="DWM125" s="8"/>
      <c r="DWN125" s="8"/>
      <c r="DWO125" s="8"/>
      <c r="DWP125" s="8"/>
      <c r="DWQ125" s="8"/>
      <c r="DWR125" s="8"/>
      <c r="DWS125" s="8"/>
      <c r="DWT125" s="8"/>
      <c r="DWU125" s="8"/>
      <c r="DWV125" s="8"/>
      <c r="DWW125" s="8"/>
      <c r="DWX125" s="8"/>
      <c r="DWY125" s="8"/>
      <c r="DWZ125" s="8"/>
      <c r="DXA125" s="8"/>
      <c r="DXB125" s="8"/>
      <c r="DXC125" s="8"/>
      <c r="DXD125" s="8"/>
      <c r="DXE125" s="8"/>
      <c r="DXF125" s="8"/>
      <c r="DXG125" s="8"/>
      <c r="DXH125" s="8"/>
      <c r="DXI125" s="8"/>
      <c r="DXJ125" s="8"/>
      <c r="DXK125" s="8"/>
      <c r="DXL125" s="8"/>
      <c r="DXM125" s="8"/>
      <c r="DXN125" s="8"/>
      <c r="DXO125" s="8"/>
      <c r="DXP125" s="8"/>
      <c r="DXQ125" s="8"/>
      <c r="DXR125" s="8"/>
      <c r="DXS125" s="8"/>
      <c r="DXT125" s="8"/>
      <c r="DXU125" s="8"/>
      <c r="DXV125" s="8"/>
      <c r="DXW125" s="8"/>
      <c r="DXX125" s="8"/>
      <c r="DXY125" s="8"/>
      <c r="DXZ125" s="8"/>
      <c r="DYA125" s="8"/>
      <c r="DYB125" s="8"/>
      <c r="DYC125" s="8"/>
      <c r="DYD125" s="8"/>
      <c r="DYE125" s="8"/>
      <c r="DYF125" s="8"/>
      <c r="DYG125" s="8"/>
      <c r="DYH125" s="8"/>
      <c r="DYI125" s="8"/>
      <c r="DYJ125" s="8"/>
      <c r="DYK125" s="8"/>
      <c r="DYL125" s="8"/>
      <c r="DYM125" s="8"/>
      <c r="DYN125" s="8"/>
      <c r="DYO125" s="8"/>
      <c r="DYP125" s="8"/>
      <c r="DYQ125" s="8"/>
      <c r="DYR125" s="8"/>
      <c r="DYS125" s="8"/>
      <c r="DYT125" s="8"/>
      <c r="DYU125" s="8"/>
      <c r="DYV125" s="8"/>
      <c r="DYW125" s="8"/>
      <c r="DYX125" s="8"/>
      <c r="DYY125" s="8"/>
      <c r="DYZ125" s="8"/>
      <c r="DZA125" s="8"/>
      <c r="DZB125" s="8"/>
      <c r="DZC125" s="8"/>
      <c r="DZD125" s="8"/>
      <c r="DZE125" s="8"/>
      <c r="DZF125" s="8"/>
      <c r="DZG125" s="8"/>
      <c r="DZH125" s="8"/>
      <c r="DZI125" s="8"/>
      <c r="DZJ125" s="8"/>
      <c r="DZK125" s="8"/>
      <c r="DZL125" s="8"/>
      <c r="DZM125" s="8"/>
      <c r="DZN125" s="8"/>
      <c r="DZO125" s="8"/>
      <c r="DZP125" s="8"/>
      <c r="DZQ125" s="8"/>
      <c r="DZR125" s="8"/>
      <c r="DZS125" s="8"/>
      <c r="DZT125" s="8"/>
      <c r="DZU125" s="8"/>
      <c r="DZV125" s="8"/>
      <c r="DZW125" s="8"/>
      <c r="DZX125" s="8"/>
      <c r="DZY125" s="8"/>
      <c r="DZZ125" s="8"/>
      <c r="EAA125" s="8"/>
      <c r="EAB125" s="8"/>
      <c r="EAC125" s="8"/>
      <c r="EAD125" s="8"/>
      <c r="EAE125" s="8"/>
      <c r="EAF125" s="8"/>
      <c r="EAG125" s="8"/>
      <c r="EAH125" s="8"/>
      <c r="EAI125" s="8"/>
      <c r="EAJ125" s="8"/>
      <c r="EAK125" s="8"/>
      <c r="EAL125" s="8"/>
      <c r="EAM125" s="8"/>
      <c r="EAN125" s="8"/>
      <c r="EAO125" s="8"/>
      <c r="EAP125" s="8"/>
      <c r="EAQ125" s="8"/>
      <c r="EAR125" s="8"/>
      <c r="EAS125" s="8"/>
      <c r="EAT125" s="8"/>
      <c r="EAU125" s="8"/>
      <c r="EAV125" s="8"/>
      <c r="EAW125" s="8"/>
      <c r="EAX125" s="8"/>
      <c r="EAY125" s="8"/>
      <c r="EAZ125" s="8"/>
      <c r="EBA125" s="8"/>
      <c r="EBB125" s="8"/>
      <c r="EBC125" s="8"/>
      <c r="EBD125" s="8"/>
      <c r="EBE125" s="8"/>
      <c r="EBF125" s="8"/>
      <c r="EBG125" s="8"/>
      <c r="EBH125" s="8"/>
      <c r="EBI125" s="8"/>
      <c r="EBJ125" s="8"/>
      <c r="EBK125" s="8"/>
      <c r="EBL125" s="8"/>
      <c r="EBM125" s="8"/>
      <c r="EBN125" s="8"/>
      <c r="EBO125" s="8"/>
      <c r="EBP125" s="8"/>
      <c r="EBQ125" s="8"/>
      <c r="EBR125" s="8"/>
      <c r="EBS125" s="8"/>
      <c r="EBT125" s="8"/>
      <c r="EBU125" s="8"/>
      <c r="EBV125" s="8"/>
      <c r="EBW125" s="8"/>
      <c r="EBX125" s="8"/>
      <c r="EBY125" s="8"/>
      <c r="EBZ125" s="8"/>
      <c r="ECA125" s="8"/>
      <c r="ECB125" s="8"/>
      <c r="ECC125" s="8"/>
      <c r="ECD125" s="8"/>
      <c r="ECE125" s="8"/>
      <c r="ECF125" s="8"/>
      <c r="ECG125" s="8"/>
      <c r="ECH125" s="8"/>
      <c r="ECI125" s="8"/>
      <c r="ECJ125" s="8"/>
      <c r="ECK125" s="8"/>
      <c r="ECL125" s="8"/>
      <c r="ECM125" s="8"/>
      <c r="ECN125" s="8"/>
      <c r="ECO125" s="8"/>
      <c r="ECP125" s="8"/>
      <c r="ECQ125" s="8"/>
      <c r="ECR125" s="8"/>
      <c r="ECS125" s="8"/>
      <c r="ECT125" s="8"/>
      <c r="ECU125" s="8"/>
      <c r="ECV125" s="8"/>
      <c r="ECW125" s="8"/>
      <c r="ECX125" s="8"/>
      <c r="ECY125" s="8"/>
      <c r="ECZ125" s="8"/>
      <c r="EDA125" s="8"/>
      <c r="EDB125" s="8"/>
      <c r="EDC125" s="8"/>
      <c r="EDD125" s="8"/>
      <c r="EDE125" s="8"/>
      <c r="EDF125" s="8"/>
      <c r="EDG125" s="8"/>
      <c r="EDH125" s="8"/>
      <c r="EDI125" s="8"/>
      <c r="EDJ125" s="8"/>
      <c r="EDK125" s="8"/>
      <c r="EDL125" s="8"/>
      <c r="EDM125" s="8"/>
      <c r="EDN125" s="8"/>
      <c r="EDO125" s="8"/>
      <c r="EDP125" s="8"/>
      <c r="EDQ125" s="8"/>
      <c r="EDR125" s="8"/>
      <c r="EDS125" s="8"/>
      <c r="EDT125" s="8"/>
      <c r="EDU125" s="8"/>
      <c r="EDV125" s="8"/>
      <c r="EDW125" s="8"/>
      <c r="EDX125" s="8"/>
      <c r="EDY125" s="8"/>
      <c r="EDZ125" s="8"/>
      <c r="EEA125" s="8"/>
      <c r="EEB125" s="8"/>
      <c r="EEC125" s="8"/>
      <c r="EED125" s="8"/>
      <c r="EEE125" s="8"/>
      <c r="EEF125" s="8"/>
      <c r="EEG125" s="8"/>
      <c r="EEH125" s="8"/>
      <c r="EEI125" s="8"/>
      <c r="EEJ125" s="8"/>
      <c r="EEK125" s="8"/>
      <c r="EEL125" s="8"/>
      <c r="EEM125" s="8"/>
      <c r="EEN125" s="8"/>
      <c r="EEO125" s="8"/>
      <c r="EEP125" s="8"/>
      <c r="EEQ125" s="8"/>
      <c r="EER125" s="8"/>
      <c r="EES125" s="8"/>
      <c r="EET125" s="8"/>
      <c r="EEU125" s="8"/>
      <c r="EEV125" s="8"/>
      <c r="EEW125" s="8"/>
      <c r="EEX125" s="8"/>
      <c r="EEY125" s="8"/>
      <c r="EEZ125" s="8"/>
      <c r="EFA125" s="8"/>
      <c r="EFB125" s="8"/>
      <c r="EFC125" s="8"/>
      <c r="EFD125" s="8"/>
      <c r="EFE125" s="8"/>
      <c r="EFF125" s="8"/>
      <c r="EFG125" s="8"/>
      <c r="EFH125" s="8"/>
      <c r="EFI125" s="8"/>
      <c r="EFJ125" s="8"/>
      <c r="EFK125" s="8"/>
      <c r="EFL125" s="8"/>
      <c r="EFM125" s="8"/>
      <c r="EFN125" s="8"/>
      <c r="EFO125" s="8"/>
      <c r="EFP125" s="8"/>
      <c r="EFQ125" s="8"/>
      <c r="EFR125" s="8"/>
      <c r="EFS125" s="8"/>
      <c r="EFT125" s="8"/>
      <c r="EFU125" s="8"/>
      <c r="EFV125" s="8"/>
      <c r="EFW125" s="8"/>
      <c r="EFX125" s="8"/>
      <c r="EFY125" s="8"/>
      <c r="EFZ125" s="8"/>
      <c r="EGA125" s="8"/>
      <c r="EGB125" s="8"/>
      <c r="EGC125" s="8"/>
      <c r="EGD125" s="8"/>
      <c r="EGE125" s="8"/>
      <c r="EGF125" s="8"/>
      <c r="EGG125" s="8"/>
      <c r="EGH125" s="8"/>
      <c r="EGI125" s="8"/>
      <c r="EGJ125" s="8"/>
      <c r="EGK125" s="8"/>
      <c r="EGL125" s="8"/>
      <c r="EGM125" s="8"/>
      <c r="EGN125" s="8"/>
      <c r="EGO125" s="8"/>
      <c r="EGP125" s="8"/>
      <c r="EGQ125" s="8"/>
      <c r="EGR125" s="8"/>
      <c r="EGS125" s="8"/>
      <c r="EGT125" s="8"/>
      <c r="EGU125" s="8"/>
      <c r="EGV125" s="8"/>
      <c r="EGW125" s="8"/>
      <c r="EGX125" s="8"/>
      <c r="EGY125" s="8"/>
      <c r="EGZ125" s="8"/>
      <c r="EHA125" s="8"/>
      <c r="EHB125" s="8"/>
      <c r="EHC125" s="8"/>
      <c r="EHD125" s="8"/>
      <c r="EHE125" s="8"/>
      <c r="EHF125" s="8"/>
      <c r="EHG125" s="8"/>
      <c r="EHH125" s="8"/>
      <c r="EHI125" s="8"/>
      <c r="EHJ125" s="8"/>
      <c r="EHK125" s="8"/>
      <c r="EHL125" s="8"/>
      <c r="EHM125" s="8"/>
      <c r="EHN125" s="8"/>
      <c r="EHO125" s="8"/>
      <c r="EHP125" s="8"/>
      <c r="EHQ125" s="8"/>
      <c r="EHR125" s="8"/>
      <c r="EHS125" s="8"/>
      <c r="EHT125" s="8"/>
      <c r="EHU125" s="8"/>
      <c r="EHV125" s="8"/>
      <c r="EHW125" s="8"/>
      <c r="EHX125" s="8"/>
      <c r="EHY125" s="8"/>
      <c r="EHZ125" s="8"/>
      <c r="EIA125" s="8"/>
      <c r="EIB125" s="8"/>
      <c r="EIC125" s="8"/>
      <c r="EID125" s="8"/>
      <c r="EIE125" s="8"/>
      <c r="EIF125" s="8"/>
      <c r="EIG125" s="8"/>
      <c r="EIH125" s="8"/>
      <c r="EII125" s="8"/>
      <c r="EIJ125" s="8"/>
      <c r="EIK125" s="8"/>
      <c r="EIL125" s="8"/>
      <c r="EIM125" s="8"/>
      <c r="EIN125" s="8"/>
      <c r="EIO125" s="8"/>
      <c r="EIP125" s="8"/>
      <c r="EIQ125" s="8"/>
      <c r="EIR125" s="8"/>
      <c r="EIS125" s="8"/>
      <c r="EIT125" s="8"/>
      <c r="EIU125" s="8"/>
      <c r="EIV125" s="8"/>
      <c r="EIW125" s="8"/>
      <c r="EIX125" s="8"/>
      <c r="EIY125" s="8"/>
      <c r="EIZ125" s="8"/>
      <c r="EJA125" s="8"/>
      <c r="EJB125" s="8"/>
      <c r="EJC125" s="8"/>
      <c r="EJD125" s="8"/>
      <c r="EJE125" s="8"/>
      <c r="EJF125" s="8"/>
      <c r="EJG125" s="8"/>
      <c r="EJH125" s="8"/>
      <c r="EJI125" s="8"/>
      <c r="EJJ125" s="8"/>
      <c r="EJK125" s="8"/>
      <c r="EJL125" s="8"/>
      <c r="EJM125" s="8"/>
      <c r="EJN125" s="8"/>
      <c r="EJO125" s="8"/>
      <c r="EJP125" s="8"/>
      <c r="EJQ125" s="8"/>
      <c r="EJR125" s="8"/>
      <c r="EJS125" s="8"/>
      <c r="EJT125" s="8"/>
      <c r="EJU125" s="8"/>
      <c r="EJV125" s="8"/>
      <c r="EJW125" s="8"/>
      <c r="EJX125" s="8"/>
      <c r="EJY125" s="8"/>
      <c r="EJZ125" s="8"/>
      <c r="EKA125" s="8"/>
      <c r="EKB125" s="8"/>
      <c r="EKC125" s="8"/>
      <c r="EKD125" s="8"/>
      <c r="EKE125" s="8"/>
      <c r="EKF125" s="8"/>
      <c r="EKG125" s="8"/>
      <c r="EKH125" s="8"/>
      <c r="EKI125" s="8"/>
      <c r="EKJ125" s="8"/>
      <c r="EKK125" s="8"/>
      <c r="EKL125" s="8"/>
      <c r="EKM125" s="8"/>
      <c r="EKN125" s="8"/>
      <c r="EKO125" s="8"/>
      <c r="EKP125" s="8"/>
      <c r="EKQ125" s="8"/>
      <c r="EKR125" s="8"/>
      <c r="EKS125" s="8"/>
      <c r="EKT125" s="8"/>
      <c r="EKU125" s="8"/>
      <c r="EKV125" s="8"/>
      <c r="EKW125" s="8"/>
      <c r="EKX125" s="8"/>
      <c r="EKY125" s="8"/>
      <c r="EKZ125" s="8"/>
      <c r="ELA125" s="8"/>
      <c r="ELB125" s="8"/>
      <c r="ELC125" s="8"/>
      <c r="ELD125" s="8"/>
      <c r="ELE125" s="8"/>
      <c r="ELF125" s="8"/>
      <c r="ELG125" s="8"/>
      <c r="ELH125" s="8"/>
      <c r="ELI125" s="8"/>
      <c r="ELJ125" s="8"/>
      <c r="ELK125" s="8"/>
      <c r="ELL125" s="8"/>
      <c r="ELM125" s="8"/>
      <c r="ELN125" s="8"/>
      <c r="ELO125" s="8"/>
      <c r="ELP125" s="8"/>
      <c r="ELQ125" s="8"/>
      <c r="ELR125" s="8"/>
      <c r="ELS125" s="8"/>
      <c r="ELT125" s="8"/>
      <c r="ELU125" s="8"/>
      <c r="ELV125" s="8"/>
      <c r="ELW125" s="8"/>
      <c r="ELX125" s="8"/>
      <c r="ELY125" s="8"/>
      <c r="ELZ125" s="8"/>
      <c r="EMA125" s="8"/>
      <c r="EMB125" s="8"/>
      <c r="EMC125" s="8"/>
      <c r="EMD125" s="8"/>
      <c r="EME125" s="8"/>
      <c r="EMF125" s="8"/>
      <c r="EMG125" s="8"/>
      <c r="EMH125" s="8"/>
      <c r="EMI125" s="8"/>
      <c r="EMJ125" s="8"/>
      <c r="EMK125" s="8"/>
      <c r="EML125" s="8"/>
      <c r="EMM125" s="8"/>
      <c r="EMN125" s="8"/>
      <c r="EMO125" s="8"/>
      <c r="EMP125" s="8"/>
      <c r="EMQ125" s="8"/>
      <c r="EMR125" s="8"/>
      <c r="EMS125" s="8"/>
      <c r="EMT125" s="8"/>
      <c r="EMU125" s="8"/>
      <c r="EMV125" s="8"/>
      <c r="EMW125" s="8"/>
      <c r="EMX125" s="8"/>
      <c r="EMY125" s="8"/>
      <c r="EMZ125" s="8"/>
      <c r="ENA125" s="8"/>
      <c r="ENB125" s="8"/>
      <c r="ENC125" s="8"/>
      <c r="END125" s="8"/>
      <c r="ENE125" s="8"/>
      <c r="ENF125" s="8"/>
      <c r="ENG125" s="8"/>
      <c r="ENH125" s="8"/>
      <c r="ENI125" s="8"/>
      <c r="ENJ125" s="8"/>
      <c r="ENK125" s="8"/>
      <c r="ENL125" s="8"/>
      <c r="ENM125" s="8"/>
      <c r="ENN125" s="8"/>
      <c r="ENO125" s="8"/>
      <c r="ENP125" s="8"/>
      <c r="ENQ125" s="8"/>
      <c r="ENR125" s="8"/>
      <c r="ENS125" s="8"/>
      <c r="ENT125" s="8"/>
      <c r="ENU125" s="8"/>
      <c r="ENV125" s="8"/>
      <c r="ENW125" s="8"/>
      <c r="ENX125" s="8"/>
      <c r="ENY125" s="8"/>
      <c r="ENZ125" s="8"/>
      <c r="EOA125" s="8"/>
      <c r="EOB125" s="8"/>
      <c r="EOC125" s="8"/>
      <c r="EOD125" s="8"/>
      <c r="EOE125" s="8"/>
      <c r="EOF125" s="8"/>
      <c r="EOG125" s="8"/>
      <c r="EOH125" s="8"/>
      <c r="EOI125" s="8"/>
      <c r="EOJ125" s="8"/>
      <c r="EOK125" s="8"/>
      <c r="EOL125" s="8"/>
      <c r="EOM125" s="8"/>
      <c r="EON125" s="8"/>
      <c r="EOO125" s="8"/>
      <c r="EOP125" s="8"/>
      <c r="EOQ125" s="8"/>
      <c r="EOR125" s="8"/>
      <c r="EOS125" s="8"/>
      <c r="EOT125" s="8"/>
      <c r="EOU125" s="8"/>
      <c r="EOV125" s="8"/>
      <c r="EOW125" s="8"/>
      <c r="EOX125" s="8"/>
      <c r="EOY125" s="8"/>
      <c r="EOZ125" s="8"/>
      <c r="EPA125" s="8"/>
      <c r="EPB125" s="8"/>
      <c r="EPC125" s="8"/>
      <c r="EPD125" s="8"/>
      <c r="EPE125" s="8"/>
      <c r="EPF125" s="8"/>
      <c r="EPG125" s="8"/>
      <c r="EPH125" s="8"/>
      <c r="EPI125" s="8"/>
      <c r="EPJ125" s="8"/>
      <c r="EPK125" s="8"/>
      <c r="EPL125" s="8"/>
      <c r="EPM125" s="8"/>
      <c r="EPN125" s="8"/>
      <c r="EPO125" s="8"/>
      <c r="EPP125" s="8"/>
      <c r="EPQ125" s="8"/>
      <c r="EPR125" s="8"/>
      <c r="EPS125" s="8"/>
      <c r="EPT125" s="8"/>
      <c r="EPU125" s="8"/>
      <c r="EPV125" s="8"/>
      <c r="EPW125" s="8"/>
      <c r="EPX125" s="8"/>
      <c r="EPY125" s="8"/>
      <c r="EPZ125" s="8"/>
      <c r="EQA125" s="8"/>
      <c r="EQB125" s="8"/>
      <c r="EQC125" s="8"/>
      <c r="EQD125" s="8"/>
      <c r="EQE125" s="8"/>
      <c r="EQF125" s="8"/>
      <c r="EQG125" s="8"/>
      <c r="EQH125" s="8"/>
      <c r="EQI125" s="8"/>
      <c r="EQJ125" s="8"/>
      <c r="EQK125" s="8"/>
      <c r="EQL125" s="8"/>
      <c r="EQM125" s="8"/>
      <c r="EQN125" s="8"/>
      <c r="EQO125" s="8"/>
      <c r="EQP125" s="8"/>
      <c r="EQQ125" s="8"/>
      <c r="EQR125" s="8"/>
      <c r="EQS125" s="8"/>
      <c r="EQT125" s="8"/>
      <c r="EQU125" s="8"/>
      <c r="EQV125" s="8"/>
      <c r="EQW125" s="8"/>
      <c r="EQX125" s="8"/>
      <c r="EQY125" s="8"/>
      <c r="EQZ125" s="8"/>
      <c r="ERA125" s="8"/>
      <c r="ERB125" s="8"/>
      <c r="ERC125" s="8"/>
      <c r="ERD125" s="8"/>
      <c r="ERE125" s="8"/>
      <c r="ERF125" s="8"/>
      <c r="ERG125" s="8"/>
      <c r="ERH125" s="8"/>
      <c r="ERI125" s="8"/>
      <c r="ERJ125" s="8"/>
      <c r="ERK125" s="8"/>
      <c r="ERL125" s="8"/>
      <c r="ERM125" s="8"/>
      <c r="ERN125" s="8"/>
      <c r="ERO125" s="8"/>
      <c r="ERP125" s="8"/>
      <c r="ERQ125" s="8"/>
      <c r="ERR125" s="8"/>
      <c r="ERS125" s="8"/>
      <c r="ERT125" s="8"/>
      <c r="ERU125" s="8"/>
      <c r="ERV125" s="8"/>
      <c r="ERW125" s="8"/>
      <c r="ERX125" s="8"/>
      <c r="ERY125" s="8"/>
      <c r="ERZ125" s="8"/>
      <c r="ESA125" s="8"/>
      <c r="ESB125" s="8"/>
      <c r="ESC125" s="8"/>
      <c r="ESD125" s="8"/>
      <c r="ESE125" s="8"/>
      <c r="ESF125" s="8"/>
      <c r="ESG125" s="8"/>
      <c r="ESH125" s="8"/>
      <c r="ESI125" s="8"/>
      <c r="ESJ125" s="8"/>
      <c r="ESK125" s="8"/>
      <c r="ESL125" s="8"/>
      <c r="ESM125" s="8"/>
      <c r="ESN125" s="8"/>
      <c r="ESO125" s="8"/>
      <c r="ESP125" s="8"/>
      <c r="ESQ125" s="8"/>
      <c r="ESR125" s="8"/>
      <c r="ESS125" s="8"/>
      <c r="EST125" s="8"/>
      <c r="ESU125" s="8"/>
      <c r="ESV125" s="8"/>
      <c r="ESW125" s="8"/>
      <c r="ESX125" s="8"/>
      <c r="ESY125" s="8"/>
      <c r="ESZ125" s="8"/>
      <c r="ETA125" s="8"/>
      <c r="ETB125" s="8"/>
      <c r="ETC125" s="8"/>
      <c r="ETD125" s="8"/>
      <c r="ETE125" s="8"/>
      <c r="ETF125" s="8"/>
      <c r="ETG125" s="8"/>
      <c r="ETH125" s="8"/>
      <c r="ETI125" s="8"/>
      <c r="ETJ125" s="8"/>
      <c r="ETK125" s="8"/>
      <c r="ETL125" s="8"/>
      <c r="ETM125" s="8"/>
      <c r="ETN125" s="8"/>
      <c r="ETO125" s="8"/>
      <c r="ETP125" s="8"/>
      <c r="ETQ125" s="8"/>
      <c r="ETR125" s="8"/>
      <c r="ETS125" s="8"/>
      <c r="ETT125" s="8"/>
      <c r="ETU125" s="8"/>
      <c r="ETV125" s="8"/>
      <c r="ETW125" s="8"/>
      <c r="ETX125" s="8"/>
      <c r="ETY125" s="8"/>
      <c r="ETZ125" s="8"/>
      <c r="EUA125" s="8"/>
      <c r="EUB125" s="8"/>
      <c r="EUC125" s="8"/>
      <c r="EUD125" s="8"/>
      <c r="EUE125" s="8"/>
      <c r="EUF125" s="8"/>
      <c r="EUG125" s="8"/>
      <c r="EUH125" s="8"/>
      <c r="EUI125" s="8"/>
      <c r="EUJ125" s="8"/>
      <c r="EUK125" s="8"/>
      <c r="EUL125" s="8"/>
      <c r="EUM125" s="8"/>
      <c r="EUN125" s="8"/>
      <c r="EUO125" s="8"/>
      <c r="EUP125" s="8"/>
      <c r="EUQ125" s="8"/>
      <c r="EUR125" s="8"/>
      <c r="EUS125" s="8"/>
      <c r="EUT125" s="8"/>
      <c r="EUU125" s="8"/>
      <c r="EUV125" s="8"/>
      <c r="EUW125" s="8"/>
      <c r="EUX125" s="8"/>
      <c r="EUY125" s="8"/>
      <c r="EUZ125" s="8"/>
      <c r="EVA125" s="8"/>
      <c r="EVB125" s="8"/>
      <c r="EVC125" s="8"/>
      <c r="EVD125" s="8"/>
      <c r="EVE125" s="8"/>
      <c r="EVF125" s="8"/>
      <c r="EVG125" s="8"/>
      <c r="EVH125" s="8"/>
      <c r="EVI125" s="8"/>
      <c r="EVJ125" s="8"/>
      <c r="EVK125" s="8"/>
      <c r="EVL125" s="8"/>
      <c r="EVM125" s="8"/>
      <c r="EVN125" s="8"/>
      <c r="EVO125" s="8"/>
      <c r="EVP125" s="8"/>
      <c r="EVQ125" s="8"/>
      <c r="EVR125" s="8"/>
      <c r="EVS125" s="8"/>
      <c r="EVT125" s="8"/>
      <c r="EVU125" s="8"/>
      <c r="EVV125" s="8"/>
      <c r="EVW125" s="8"/>
      <c r="EVX125" s="8"/>
      <c r="EVY125" s="8"/>
      <c r="EVZ125" s="8"/>
      <c r="EWA125" s="8"/>
      <c r="EWB125" s="8"/>
      <c r="EWC125" s="8"/>
      <c r="EWD125" s="8"/>
      <c r="EWE125" s="8"/>
      <c r="EWF125" s="8"/>
      <c r="EWG125" s="8"/>
      <c r="EWH125" s="8"/>
      <c r="EWI125" s="8"/>
      <c r="EWJ125" s="8"/>
      <c r="EWK125" s="8"/>
      <c r="EWL125" s="8"/>
      <c r="EWM125" s="8"/>
      <c r="EWN125" s="8"/>
      <c r="EWO125" s="8"/>
      <c r="EWP125" s="8"/>
      <c r="EWQ125" s="8"/>
      <c r="EWR125" s="8"/>
      <c r="EWS125" s="8"/>
      <c r="EWT125" s="8"/>
      <c r="EWU125" s="8"/>
      <c r="EWV125" s="8"/>
      <c r="EWW125" s="8"/>
      <c r="EWX125" s="8"/>
      <c r="EWY125" s="8"/>
      <c r="EWZ125" s="8"/>
      <c r="EXA125" s="8"/>
      <c r="EXB125" s="8"/>
      <c r="EXC125" s="8"/>
      <c r="EXD125" s="8"/>
      <c r="EXE125" s="8"/>
      <c r="EXF125" s="8"/>
      <c r="EXG125" s="8"/>
      <c r="EXH125" s="8"/>
      <c r="EXI125" s="8"/>
      <c r="EXJ125" s="8"/>
      <c r="EXK125" s="8"/>
      <c r="EXL125" s="8"/>
      <c r="EXM125" s="8"/>
      <c r="EXN125" s="8"/>
      <c r="EXO125" s="8"/>
      <c r="EXP125" s="8"/>
      <c r="EXQ125" s="8"/>
      <c r="EXR125" s="8"/>
      <c r="EXS125" s="8"/>
      <c r="EXT125" s="8"/>
      <c r="EXU125" s="8"/>
      <c r="EXV125" s="8"/>
      <c r="EXW125" s="8"/>
      <c r="EXX125" s="8"/>
      <c r="EXY125" s="8"/>
      <c r="EXZ125" s="8"/>
      <c r="EYA125" s="8"/>
      <c r="EYB125" s="8"/>
      <c r="EYC125" s="8"/>
      <c r="EYD125" s="8"/>
      <c r="EYE125" s="8"/>
      <c r="EYF125" s="8"/>
      <c r="EYG125" s="8"/>
      <c r="EYH125" s="8"/>
      <c r="EYI125" s="8"/>
      <c r="EYJ125" s="8"/>
      <c r="EYK125" s="8"/>
      <c r="EYL125" s="8"/>
      <c r="EYM125" s="8"/>
      <c r="EYN125" s="8"/>
      <c r="EYO125" s="8"/>
      <c r="EYP125" s="8"/>
      <c r="EYQ125" s="8"/>
      <c r="EYR125" s="8"/>
      <c r="EYS125" s="8"/>
      <c r="EYT125" s="8"/>
      <c r="EYU125" s="8"/>
      <c r="EYV125" s="8"/>
      <c r="EYW125" s="8"/>
      <c r="EYX125" s="8"/>
      <c r="EYY125" s="8"/>
      <c r="EYZ125" s="8"/>
      <c r="EZA125" s="8"/>
      <c r="EZB125" s="8"/>
      <c r="EZC125" s="8"/>
      <c r="EZD125" s="8"/>
      <c r="EZE125" s="8"/>
      <c r="EZF125" s="8"/>
      <c r="EZG125" s="8"/>
      <c r="EZH125" s="8"/>
      <c r="EZI125" s="8"/>
      <c r="EZJ125" s="8"/>
      <c r="EZK125" s="8"/>
      <c r="EZL125" s="8"/>
      <c r="EZM125" s="8"/>
      <c r="EZN125" s="8"/>
      <c r="EZO125" s="8"/>
      <c r="EZP125" s="8"/>
      <c r="EZQ125" s="8"/>
      <c r="EZR125" s="8"/>
      <c r="EZS125" s="8"/>
      <c r="EZT125" s="8"/>
      <c r="EZU125" s="8"/>
      <c r="EZV125" s="8"/>
      <c r="EZW125" s="8"/>
      <c r="EZX125" s="8"/>
      <c r="EZY125" s="8"/>
      <c r="EZZ125" s="8"/>
      <c r="FAA125" s="8"/>
      <c r="FAB125" s="8"/>
      <c r="FAC125" s="8"/>
      <c r="FAD125" s="8"/>
      <c r="FAE125" s="8"/>
      <c r="FAF125" s="8"/>
      <c r="FAG125" s="8"/>
      <c r="FAH125" s="8"/>
      <c r="FAI125" s="8"/>
      <c r="FAJ125" s="8"/>
      <c r="FAK125" s="8"/>
      <c r="FAL125" s="8"/>
      <c r="FAM125" s="8"/>
      <c r="FAN125" s="8"/>
      <c r="FAO125" s="8"/>
      <c r="FAP125" s="8"/>
      <c r="FAQ125" s="8"/>
      <c r="FAR125" s="8"/>
      <c r="FAS125" s="8"/>
      <c r="FAT125" s="8"/>
      <c r="FAU125" s="8"/>
      <c r="FAV125" s="8"/>
      <c r="FAW125" s="8"/>
      <c r="FAX125" s="8"/>
      <c r="FAY125" s="8"/>
      <c r="FAZ125" s="8"/>
      <c r="FBA125" s="8"/>
      <c r="FBB125" s="8"/>
      <c r="FBC125" s="8"/>
      <c r="FBD125" s="8"/>
      <c r="FBE125" s="8"/>
      <c r="FBF125" s="8"/>
      <c r="FBG125" s="8"/>
      <c r="FBH125" s="8"/>
      <c r="FBI125" s="8"/>
      <c r="FBJ125" s="8"/>
      <c r="FBK125" s="8"/>
      <c r="FBL125" s="8"/>
      <c r="FBM125" s="8"/>
      <c r="FBN125" s="8"/>
      <c r="FBO125" s="8"/>
      <c r="FBP125" s="8"/>
      <c r="FBQ125" s="8"/>
      <c r="FBR125" s="8"/>
      <c r="FBS125" s="8"/>
      <c r="FBT125" s="8"/>
      <c r="FBU125" s="8"/>
      <c r="FBV125" s="8"/>
      <c r="FBW125" s="8"/>
      <c r="FBX125" s="8"/>
      <c r="FBY125" s="8"/>
      <c r="FBZ125" s="8"/>
      <c r="FCA125" s="8"/>
      <c r="FCB125" s="8"/>
      <c r="FCC125" s="8"/>
      <c r="FCD125" s="8"/>
      <c r="FCE125" s="8"/>
      <c r="FCF125" s="8"/>
      <c r="FCG125" s="8"/>
      <c r="FCH125" s="8"/>
      <c r="FCI125" s="8"/>
      <c r="FCJ125" s="8"/>
      <c r="FCK125" s="8"/>
      <c r="FCL125" s="8"/>
      <c r="FCM125" s="8"/>
      <c r="FCN125" s="8"/>
      <c r="FCO125" s="8"/>
      <c r="FCP125" s="8"/>
      <c r="FCQ125" s="8"/>
      <c r="FCR125" s="8"/>
      <c r="FCS125" s="8"/>
      <c r="FCT125" s="8"/>
      <c r="FCU125" s="8"/>
      <c r="FCV125" s="8"/>
      <c r="FCW125" s="8"/>
      <c r="FCX125" s="8"/>
      <c r="FCY125" s="8"/>
      <c r="FCZ125" s="8"/>
      <c r="FDA125" s="8"/>
      <c r="FDB125" s="8"/>
      <c r="FDC125" s="8"/>
      <c r="FDD125" s="8"/>
      <c r="FDE125" s="8"/>
      <c r="FDF125" s="8"/>
      <c r="FDG125" s="8"/>
      <c r="FDH125" s="8"/>
      <c r="FDI125" s="8"/>
      <c r="FDJ125" s="8"/>
      <c r="FDK125" s="8"/>
      <c r="FDL125" s="8"/>
      <c r="FDM125" s="8"/>
      <c r="FDN125" s="8"/>
      <c r="FDO125" s="8"/>
      <c r="FDP125" s="8"/>
      <c r="FDQ125" s="8"/>
      <c r="FDR125" s="8"/>
      <c r="FDS125" s="8"/>
      <c r="FDT125" s="8"/>
      <c r="FDU125" s="8"/>
      <c r="FDV125" s="8"/>
      <c r="FDW125" s="8"/>
      <c r="FDX125" s="8"/>
      <c r="FDY125" s="8"/>
      <c r="FDZ125" s="8"/>
      <c r="FEA125" s="8"/>
      <c r="FEB125" s="8"/>
      <c r="FEC125" s="8"/>
      <c r="FED125" s="8"/>
      <c r="FEE125" s="8"/>
      <c r="FEF125" s="8"/>
      <c r="FEG125" s="8"/>
      <c r="FEH125" s="8"/>
      <c r="FEI125" s="8"/>
      <c r="FEJ125" s="8"/>
      <c r="FEK125" s="8"/>
      <c r="FEL125" s="8"/>
      <c r="FEM125" s="8"/>
      <c r="FEN125" s="8"/>
      <c r="FEO125" s="8"/>
      <c r="FEP125" s="8"/>
      <c r="FEQ125" s="8"/>
      <c r="FER125" s="8"/>
      <c r="FES125" s="8"/>
      <c r="FET125" s="8"/>
      <c r="FEU125" s="8"/>
      <c r="FEV125" s="8"/>
      <c r="FEW125" s="8"/>
      <c r="FEX125" s="8"/>
      <c r="FEY125" s="8"/>
      <c r="FEZ125" s="8"/>
      <c r="FFA125" s="8"/>
      <c r="FFB125" s="8"/>
      <c r="FFC125" s="8"/>
      <c r="FFD125" s="8"/>
      <c r="FFE125" s="8"/>
      <c r="FFF125" s="8"/>
      <c r="FFG125" s="8"/>
      <c r="FFH125" s="8"/>
      <c r="FFI125" s="8"/>
      <c r="FFJ125" s="8"/>
      <c r="FFK125" s="8"/>
      <c r="FFL125" s="8"/>
      <c r="FFM125" s="8"/>
      <c r="FFN125" s="8"/>
      <c r="FFO125" s="8"/>
      <c r="FFP125" s="8"/>
      <c r="FFQ125" s="8"/>
      <c r="FFR125" s="8"/>
      <c r="FFS125" s="8"/>
      <c r="FFT125" s="8"/>
      <c r="FFU125" s="8"/>
      <c r="FFV125" s="8"/>
      <c r="FFW125" s="8"/>
      <c r="FFX125" s="8"/>
      <c r="FFY125" s="8"/>
      <c r="FFZ125" s="8"/>
      <c r="FGA125" s="8"/>
      <c r="FGB125" s="8"/>
      <c r="FGC125" s="8"/>
      <c r="FGD125" s="8"/>
      <c r="FGE125" s="8"/>
      <c r="FGF125" s="8"/>
      <c r="FGG125" s="8"/>
      <c r="FGH125" s="8"/>
      <c r="FGI125" s="8"/>
      <c r="FGJ125" s="8"/>
      <c r="FGK125" s="8"/>
      <c r="FGL125" s="8"/>
      <c r="FGM125" s="8"/>
      <c r="FGN125" s="8"/>
      <c r="FGO125" s="8"/>
      <c r="FGP125" s="8"/>
      <c r="FGQ125" s="8"/>
      <c r="FGR125" s="8"/>
      <c r="FGS125" s="8"/>
      <c r="FGT125" s="8"/>
      <c r="FGU125" s="8"/>
      <c r="FGV125" s="8"/>
      <c r="FGW125" s="8"/>
      <c r="FGX125" s="8"/>
      <c r="FGY125" s="8"/>
      <c r="FGZ125" s="8"/>
      <c r="FHA125" s="8"/>
      <c r="FHB125" s="8"/>
      <c r="FHC125" s="8"/>
      <c r="FHD125" s="8"/>
      <c r="FHE125" s="8"/>
      <c r="FHF125" s="8"/>
      <c r="FHG125" s="8"/>
      <c r="FHH125" s="8"/>
      <c r="FHI125" s="8"/>
      <c r="FHJ125" s="8"/>
      <c r="FHK125" s="8"/>
      <c r="FHL125" s="8"/>
      <c r="FHM125" s="8"/>
      <c r="FHN125" s="8"/>
      <c r="FHO125" s="8"/>
      <c r="FHP125" s="8"/>
      <c r="FHQ125" s="8"/>
      <c r="FHR125" s="8"/>
      <c r="FHS125" s="8"/>
      <c r="FHT125" s="8"/>
      <c r="FHU125" s="8"/>
      <c r="FHV125" s="8"/>
      <c r="FHW125" s="8"/>
      <c r="FHX125" s="8"/>
      <c r="FHY125" s="8"/>
      <c r="FHZ125" s="8"/>
      <c r="FIA125" s="8"/>
      <c r="FIB125" s="8"/>
      <c r="FIC125" s="8"/>
      <c r="FID125" s="8"/>
      <c r="FIE125" s="8"/>
      <c r="FIF125" s="8"/>
      <c r="FIG125" s="8"/>
      <c r="FIH125" s="8"/>
      <c r="FII125" s="8"/>
      <c r="FIJ125" s="8"/>
      <c r="FIK125" s="8"/>
      <c r="FIL125" s="8"/>
      <c r="FIM125" s="8"/>
      <c r="FIN125" s="8"/>
      <c r="FIO125" s="8"/>
      <c r="FIP125" s="8"/>
      <c r="FIQ125" s="8"/>
      <c r="FIR125" s="8"/>
      <c r="FIS125" s="8"/>
      <c r="FIT125" s="8"/>
      <c r="FIU125" s="8"/>
      <c r="FIV125" s="8"/>
      <c r="FIW125" s="8"/>
      <c r="FIX125" s="8"/>
      <c r="FIY125" s="8"/>
      <c r="FIZ125" s="8"/>
      <c r="FJA125" s="8"/>
      <c r="FJB125" s="8"/>
      <c r="FJC125" s="8"/>
      <c r="FJD125" s="8"/>
      <c r="FJE125" s="8"/>
      <c r="FJF125" s="8"/>
      <c r="FJG125" s="8"/>
      <c r="FJH125" s="8"/>
      <c r="FJI125" s="8"/>
      <c r="FJJ125" s="8"/>
      <c r="FJK125" s="8"/>
      <c r="FJL125" s="8"/>
      <c r="FJM125" s="8"/>
      <c r="FJN125" s="8"/>
      <c r="FJO125" s="8"/>
      <c r="FJP125" s="8"/>
      <c r="FJQ125" s="8"/>
      <c r="FJR125" s="8"/>
      <c r="FJS125" s="8"/>
      <c r="FJT125" s="8"/>
      <c r="FJU125" s="8"/>
      <c r="FJV125" s="8"/>
      <c r="FJW125" s="8"/>
      <c r="FJX125" s="8"/>
      <c r="FJY125" s="8"/>
      <c r="FJZ125" s="8"/>
      <c r="FKA125" s="8"/>
      <c r="FKB125" s="8"/>
      <c r="FKC125" s="8"/>
      <c r="FKD125" s="8"/>
      <c r="FKE125" s="8"/>
      <c r="FKF125" s="8"/>
      <c r="FKG125" s="8"/>
      <c r="FKH125" s="8"/>
      <c r="FKI125" s="8"/>
      <c r="FKJ125" s="8"/>
      <c r="FKK125" s="8"/>
      <c r="FKL125" s="8"/>
      <c r="FKM125" s="8"/>
      <c r="FKN125" s="8"/>
      <c r="FKO125" s="8"/>
      <c r="FKP125" s="8"/>
      <c r="FKQ125" s="8"/>
      <c r="FKR125" s="8"/>
      <c r="FKS125" s="8"/>
      <c r="FKT125" s="8"/>
      <c r="FKU125" s="8"/>
      <c r="FKV125" s="8"/>
      <c r="FKW125" s="8"/>
      <c r="FKX125" s="8"/>
      <c r="FKY125" s="8"/>
      <c r="FKZ125" s="8"/>
      <c r="FLA125" s="8"/>
      <c r="FLB125" s="8"/>
      <c r="FLC125" s="8"/>
      <c r="FLD125" s="8"/>
      <c r="FLE125" s="8"/>
      <c r="FLF125" s="8"/>
      <c r="FLG125" s="8"/>
      <c r="FLH125" s="8"/>
      <c r="FLI125" s="8"/>
      <c r="FLJ125" s="8"/>
      <c r="FLK125" s="8"/>
      <c r="FLL125" s="8"/>
      <c r="FLM125" s="8"/>
      <c r="FLN125" s="8"/>
      <c r="FLO125" s="8"/>
      <c r="FLP125" s="8"/>
      <c r="FLQ125" s="8"/>
      <c r="FLR125" s="8"/>
      <c r="FLS125" s="8"/>
      <c r="FLT125" s="8"/>
      <c r="FLU125" s="8"/>
      <c r="FLV125" s="8"/>
      <c r="FLW125" s="8"/>
      <c r="FLX125" s="8"/>
      <c r="FLY125" s="8"/>
      <c r="FLZ125" s="8"/>
      <c r="FMA125" s="8"/>
      <c r="FMB125" s="8"/>
      <c r="FMC125" s="8"/>
      <c r="FMD125" s="8"/>
      <c r="FME125" s="8"/>
      <c r="FMF125" s="8"/>
      <c r="FMG125" s="8"/>
      <c r="FMH125" s="8"/>
      <c r="FMI125" s="8"/>
      <c r="FMJ125" s="8"/>
      <c r="FMK125" s="8"/>
      <c r="FML125" s="8"/>
      <c r="FMM125" s="8"/>
      <c r="FMN125" s="8"/>
      <c r="FMO125" s="8"/>
      <c r="FMP125" s="8"/>
      <c r="FMQ125" s="8"/>
      <c r="FMR125" s="8"/>
      <c r="FMS125" s="8"/>
      <c r="FMT125" s="8"/>
      <c r="FMU125" s="8"/>
      <c r="FMV125" s="8"/>
      <c r="FMW125" s="8"/>
      <c r="FMX125" s="8"/>
      <c r="FMY125" s="8"/>
      <c r="FMZ125" s="8"/>
      <c r="FNA125" s="8"/>
      <c r="FNB125" s="8"/>
      <c r="FNC125" s="8"/>
      <c r="FND125" s="8"/>
      <c r="FNE125" s="8"/>
      <c r="FNF125" s="8"/>
      <c r="FNG125" s="8"/>
      <c r="FNH125" s="8"/>
      <c r="FNI125" s="8"/>
      <c r="FNJ125" s="8"/>
      <c r="FNK125" s="8"/>
      <c r="FNL125" s="8"/>
      <c r="FNM125" s="8"/>
      <c r="FNN125" s="8"/>
      <c r="FNO125" s="8"/>
      <c r="FNP125" s="8"/>
      <c r="FNQ125" s="8"/>
      <c r="FNR125" s="8"/>
      <c r="FNS125" s="8"/>
      <c r="FNT125" s="8"/>
      <c r="FNU125" s="8"/>
      <c r="FNV125" s="8"/>
      <c r="FNW125" s="8"/>
      <c r="FNX125" s="8"/>
      <c r="FNY125" s="8"/>
      <c r="FNZ125" s="8"/>
      <c r="FOA125" s="8"/>
      <c r="FOB125" s="8"/>
      <c r="FOC125" s="8"/>
      <c r="FOD125" s="8"/>
      <c r="FOE125" s="8"/>
      <c r="FOF125" s="8"/>
      <c r="FOG125" s="8"/>
      <c r="FOH125" s="8"/>
      <c r="FOI125" s="8"/>
      <c r="FOJ125" s="8"/>
      <c r="FOK125" s="8"/>
      <c r="FOL125" s="8"/>
      <c r="FOM125" s="8"/>
      <c r="FON125" s="8"/>
      <c r="FOO125" s="8"/>
      <c r="FOP125" s="8"/>
      <c r="FOQ125" s="8"/>
      <c r="FOR125" s="8"/>
      <c r="FOS125" s="8"/>
      <c r="FOT125" s="8"/>
      <c r="FOU125" s="8"/>
      <c r="FOV125" s="8"/>
      <c r="FOW125" s="8"/>
      <c r="FOX125" s="8"/>
      <c r="FOY125" s="8"/>
      <c r="FOZ125" s="8"/>
      <c r="FPA125" s="8"/>
      <c r="FPB125" s="8"/>
      <c r="FPC125" s="8"/>
      <c r="FPD125" s="8"/>
      <c r="FPE125" s="8"/>
      <c r="FPF125" s="8"/>
      <c r="FPG125" s="8"/>
      <c r="FPH125" s="8"/>
      <c r="FPI125" s="8"/>
      <c r="FPJ125" s="8"/>
      <c r="FPK125" s="8"/>
      <c r="FPL125" s="8"/>
      <c r="FPM125" s="8"/>
      <c r="FPN125" s="8"/>
      <c r="FPO125" s="8"/>
      <c r="FPP125" s="8"/>
      <c r="FPQ125" s="8"/>
      <c r="FPR125" s="8"/>
      <c r="FPS125" s="8"/>
      <c r="FPT125" s="8"/>
      <c r="FPU125" s="8"/>
      <c r="FPV125" s="8"/>
      <c r="FPW125" s="8"/>
      <c r="FPX125" s="8"/>
      <c r="FPY125" s="8"/>
      <c r="FPZ125" s="8"/>
      <c r="FQA125" s="8"/>
      <c r="FQB125" s="8"/>
      <c r="FQC125" s="8"/>
      <c r="FQD125" s="8"/>
      <c r="FQE125" s="8"/>
      <c r="FQF125" s="8"/>
      <c r="FQG125" s="8"/>
      <c r="FQH125" s="8"/>
      <c r="FQI125" s="8"/>
      <c r="FQJ125" s="8"/>
      <c r="FQK125" s="8"/>
      <c r="FQL125" s="8"/>
      <c r="FQM125" s="8"/>
      <c r="FQN125" s="8"/>
      <c r="FQO125" s="8"/>
      <c r="FQP125" s="8"/>
      <c r="FQQ125" s="8"/>
      <c r="FQR125" s="8"/>
      <c r="FQS125" s="8"/>
      <c r="FQT125" s="8"/>
      <c r="FQU125" s="8"/>
      <c r="FQV125" s="8"/>
      <c r="FQW125" s="8"/>
      <c r="FQX125" s="8"/>
      <c r="FQY125" s="8"/>
      <c r="FQZ125" s="8"/>
      <c r="FRA125" s="8"/>
      <c r="FRB125" s="8"/>
      <c r="FRC125" s="8"/>
      <c r="FRD125" s="8"/>
      <c r="FRE125" s="8"/>
      <c r="FRF125" s="8"/>
      <c r="FRG125" s="8"/>
      <c r="FRH125" s="8"/>
      <c r="FRI125" s="8"/>
      <c r="FRJ125" s="8"/>
      <c r="FRK125" s="8"/>
      <c r="FRL125" s="8"/>
      <c r="FRM125" s="8"/>
      <c r="FRN125" s="8"/>
      <c r="FRO125" s="8"/>
      <c r="FRP125" s="8"/>
      <c r="FRQ125" s="8"/>
      <c r="FRR125" s="8"/>
      <c r="FRS125" s="8"/>
      <c r="FRT125" s="8"/>
      <c r="FRU125" s="8"/>
      <c r="FRV125" s="8"/>
      <c r="FRW125" s="8"/>
      <c r="FRX125" s="8"/>
      <c r="FRY125" s="8"/>
      <c r="FRZ125" s="8"/>
      <c r="FSA125" s="8"/>
      <c r="FSB125" s="8"/>
      <c r="FSC125" s="8"/>
      <c r="FSD125" s="8"/>
      <c r="FSE125" s="8"/>
      <c r="FSF125" s="8"/>
      <c r="FSG125" s="8"/>
      <c r="FSH125" s="8"/>
      <c r="FSI125" s="8"/>
      <c r="FSJ125" s="8"/>
      <c r="FSK125" s="8"/>
      <c r="FSL125" s="8"/>
      <c r="FSM125" s="8"/>
      <c r="FSN125" s="8"/>
      <c r="FSO125" s="8"/>
      <c r="FSP125" s="8"/>
      <c r="FSQ125" s="8"/>
      <c r="FSR125" s="8"/>
      <c r="FSS125" s="8"/>
      <c r="FST125" s="8"/>
      <c r="FSU125" s="8"/>
      <c r="FSV125" s="8"/>
      <c r="FSW125" s="8"/>
      <c r="FSX125" s="8"/>
      <c r="FSY125" s="8"/>
      <c r="FSZ125" s="8"/>
      <c r="FTA125" s="8"/>
      <c r="FTB125" s="8"/>
      <c r="FTC125" s="8"/>
      <c r="FTD125" s="8"/>
      <c r="FTE125" s="8"/>
      <c r="FTF125" s="8"/>
      <c r="FTG125" s="8"/>
      <c r="FTH125" s="8"/>
      <c r="FTI125" s="8"/>
      <c r="FTJ125" s="8"/>
      <c r="FTK125" s="8"/>
      <c r="FTL125" s="8"/>
      <c r="FTM125" s="8"/>
      <c r="FTN125" s="8"/>
      <c r="FTO125" s="8"/>
      <c r="FTP125" s="8"/>
      <c r="FTQ125" s="8"/>
      <c r="FTR125" s="8"/>
      <c r="FTS125" s="8"/>
      <c r="FTT125" s="8"/>
      <c r="FTU125" s="8"/>
      <c r="FTV125" s="8"/>
      <c r="FTW125" s="8"/>
      <c r="FTX125" s="8"/>
      <c r="FTY125" s="8"/>
      <c r="FTZ125" s="8"/>
      <c r="FUA125" s="8"/>
      <c r="FUB125" s="8"/>
      <c r="FUC125" s="8"/>
      <c r="FUD125" s="8"/>
      <c r="FUE125" s="8"/>
      <c r="FUF125" s="8"/>
      <c r="FUG125" s="8"/>
      <c r="FUH125" s="8"/>
      <c r="FUI125" s="8"/>
      <c r="FUJ125" s="8"/>
      <c r="FUK125" s="8"/>
      <c r="FUL125" s="8"/>
      <c r="FUM125" s="8"/>
      <c r="FUN125" s="8"/>
      <c r="FUO125" s="8"/>
      <c r="FUP125" s="8"/>
      <c r="FUQ125" s="8"/>
      <c r="FUR125" s="8"/>
      <c r="FUS125" s="8"/>
      <c r="FUT125" s="8"/>
      <c r="FUU125" s="8"/>
      <c r="FUV125" s="8"/>
      <c r="FUW125" s="8"/>
      <c r="FUX125" s="8"/>
      <c r="FUY125" s="8"/>
      <c r="FUZ125" s="8"/>
      <c r="FVA125" s="8"/>
      <c r="FVB125" s="8"/>
      <c r="FVC125" s="8"/>
      <c r="FVD125" s="8"/>
      <c r="FVE125" s="8"/>
      <c r="FVF125" s="8"/>
      <c r="FVG125" s="8"/>
      <c r="FVH125" s="8"/>
      <c r="FVI125" s="8"/>
      <c r="FVJ125" s="8"/>
      <c r="FVK125" s="8"/>
      <c r="FVL125" s="8"/>
      <c r="FVM125" s="8"/>
      <c r="FVN125" s="8"/>
      <c r="FVO125" s="8"/>
      <c r="FVP125" s="8"/>
      <c r="FVQ125" s="8"/>
      <c r="FVR125" s="8"/>
      <c r="FVS125" s="8"/>
      <c r="FVT125" s="8"/>
      <c r="FVU125" s="8"/>
      <c r="FVV125" s="8"/>
      <c r="FVW125" s="8"/>
      <c r="FVX125" s="8"/>
      <c r="FVY125" s="8"/>
      <c r="FVZ125" s="8"/>
      <c r="FWA125" s="8"/>
      <c r="FWB125" s="8"/>
      <c r="FWC125" s="8"/>
      <c r="FWD125" s="8"/>
      <c r="FWE125" s="8"/>
      <c r="FWF125" s="8"/>
      <c r="FWG125" s="8"/>
      <c r="FWH125" s="8"/>
      <c r="FWI125" s="8"/>
      <c r="FWJ125" s="8"/>
      <c r="FWK125" s="8"/>
      <c r="FWL125" s="8"/>
      <c r="FWM125" s="8"/>
      <c r="FWN125" s="8"/>
      <c r="FWO125" s="8"/>
      <c r="FWP125" s="8"/>
      <c r="FWQ125" s="8"/>
      <c r="FWR125" s="8"/>
      <c r="FWS125" s="8"/>
      <c r="FWT125" s="8"/>
      <c r="FWU125" s="8"/>
      <c r="FWV125" s="8"/>
      <c r="FWW125" s="8"/>
      <c r="FWX125" s="8"/>
      <c r="FWY125" s="8"/>
      <c r="FWZ125" s="8"/>
      <c r="FXA125" s="8"/>
      <c r="FXB125" s="8"/>
      <c r="FXC125" s="8"/>
      <c r="FXD125" s="8"/>
      <c r="FXE125" s="8"/>
      <c r="FXF125" s="8"/>
      <c r="FXG125" s="8"/>
      <c r="FXH125" s="8"/>
      <c r="FXI125" s="8"/>
      <c r="FXJ125" s="8"/>
      <c r="FXK125" s="8"/>
      <c r="FXL125" s="8"/>
      <c r="FXM125" s="8"/>
      <c r="FXN125" s="8"/>
      <c r="FXO125" s="8"/>
      <c r="FXP125" s="8"/>
      <c r="FXQ125" s="8"/>
      <c r="FXR125" s="8"/>
      <c r="FXS125" s="8"/>
      <c r="FXT125" s="8"/>
      <c r="FXU125" s="8"/>
      <c r="FXV125" s="8"/>
      <c r="FXW125" s="8"/>
      <c r="FXX125" s="8"/>
      <c r="FXY125" s="8"/>
      <c r="FXZ125" s="8"/>
      <c r="FYA125" s="8"/>
      <c r="FYB125" s="8"/>
      <c r="FYC125" s="8"/>
      <c r="FYD125" s="8"/>
      <c r="FYE125" s="8"/>
      <c r="FYF125" s="8"/>
      <c r="FYG125" s="8"/>
      <c r="FYH125" s="8"/>
      <c r="FYI125" s="8"/>
      <c r="FYJ125" s="8"/>
      <c r="FYK125" s="8"/>
      <c r="FYL125" s="8"/>
      <c r="FYM125" s="8"/>
      <c r="FYN125" s="8"/>
      <c r="FYO125" s="8"/>
      <c r="FYP125" s="8"/>
      <c r="FYQ125" s="8"/>
      <c r="FYR125" s="8"/>
      <c r="FYS125" s="8"/>
      <c r="FYT125" s="8"/>
      <c r="FYU125" s="8"/>
      <c r="FYV125" s="8"/>
      <c r="FYW125" s="8"/>
      <c r="FYX125" s="8"/>
      <c r="FYY125" s="8"/>
      <c r="FYZ125" s="8"/>
      <c r="FZA125" s="8"/>
      <c r="FZB125" s="8"/>
      <c r="FZC125" s="8"/>
      <c r="FZD125" s="8"/>
      <c r="FZE125" s="8"/>
      <c r="FZF125" s="8"/>
      <c r="FZG125" s="8"/>
      <c r="FZH125" s="8"/>
      <c r="FZI125" s="8"/>
      <c r="FZJ125" s="8"/>
      <c r="FZK125" s="8"/>
      <c r="FZL125" s="8"/>
      <c r="FZM125" s="8"/>
      <c r="FZN125" s="8"/>
      <c r="FZO125" s="8"/>
      <c r="FZP125" s="8"/>
      <c r="FZQ125" s="8"/>
      <c r="FZR125" s="8"/>
      <c r="FZS125" s="8"/>
      <c r="FZT125" s="8"/>
      <c r="FZU125" s="8"/>
      <c r="FZV125" s="8"/>
      <c r="FZW125" s="8"/>
      <c r="FZX125" s="8"/>
      <c r="FZY125" s="8"/>
      <c r="FZZ125" s="8"/>
      <c r="GAA125" s="8"/>
      <c r="GAB125" s="8"/>
      <c r="GAC125" s="8"/>
      <c r="GAD125" s="8"/>
      <c r="GAE125" s="8"/>
      <c r="GAF125" s="8"/>
      <c r="GAG125" s="8"/>
      <c r="GAH125" s="8"/>
      <c r="GAI125" s="8"/>
      <c r="GAJ125" s="8"/>
      <c r="GAK125" s="8"/>
      <c r="GAL125" s="8"/>
      <c r="GAM125" s="8"/>
      <c r="GAN125" s="8"/>
      <c r="GAO125" s="8"/>
      <c r="GAP125" s="8"/>
      <c r="GAQ125" s="8"/>
      <c r="GAR125" s="8"/>
      <c r="GAS125" s="8"/>
      <c r="GAT125" s="8"/>
      <c r="GAU125" s="8"/>
      <c r="GAV125" s="8"/>
      <c r="GAW125" s="8"/>
      <c r="GAX125" s="8"/>
      <c r="GAY125" s="8"/>
      <c r="GAZ125" s="8"/>
      <c r="GBA125" s="8"/>
      <c r="GBB125" s="8"/>
      <c r="GBC125" s="8"/>
      <c r="GBD125" s="8"/>
      <c r="GBE125" s="8"/>
      <c r="GBF125" s="8"/>
      <c r="GBG125" s="8"/>
      <c r="GBH125" s="8"/>
      <c r="GBI125" s="8"/>
      <c r="GBJ125" s="8"/>
      <c r="GBK125" s="8"/>
      <c r="GBL125" s="8"/>
      <c r="GBM125" s="8"/>
      <c r="GBN125" s="8"/>
      <c r="GBO125" s="8"/>
      <c r="GBP125" s="8"/>
      <c r="GBQ125" s="8"/>
      <c r="GBR125" s="8"/>
      <c r="GBS125" s="8"/>
      <c r="GBT125" s="8"/>
      <c r="GBU125" s="8"/>
      <c r="GBV125" s="8"/>
      <c r="GBW125" s="8"/>
      <c r="GBX125" s="8"/>
      <c r="GBY125" s="8"/>
      <c r="GBZ125" s="8"/>
      <c r="GCA125" s="8"/>
      <c r="GCB125" s="8"/>
      <c r="GCC125" s="8"/>
      <c r="GCD125" s="8"/>
      <c r="GCE125" s="8"/>
      <c r="GCF125" s="8"/>
      <c r="GCG125" s="8"/>
      <c r="GCH125" s="8"/>
      <c r="GCI125" s="8"/>
      <c r="GCJ125" s="8"/>
      <c r="GCK125" s="8"/>
      <c r="GCL125" s="8"/>
      <c r="GCM125" s="8"/>
      <c r="GCN125" s="8"/>
      <c r="GCO125" s="8"/>
      <c r="GCP125" s="8"/>
      <c r="GCQ125" s="8"/>
      <c r="GCR125" s="8"/>
      <c r="GCS125" s="8"/>
      <c r="GCT125" s="8"/>
      <c r="GCU125" s="8"/>
      <c r="GCV125" s="8"/>
      <c r="GCW125" s="8"/>
      <c r="GCX125" s="8"/>
      <c r="GCY125" s="8"/>
      <c r="GCZ125" s="8"/>
      <c r="GDA125" s="8"/>
      <c r="GDB125" s="8"/>
      <c r="GDC125" s="8"/>
      <c r="GDD125" s="8"/>
      <c r="GDE125" s="8"/>
      <c r="GDF125" s="8"/>
      <c r="GDG125" s="8"/>
      <c r="GDH125" s="8"/>
      <c r="GDI125" s="8"/>
      <c r="GDJ125" s="8"/>
      <c r="GDK125" s="8"/>
      <c r="GDL125" s="8"/>
      <c r="GDM125" s="8"/>
      <c r="GDN125" s="8"/>
      <c r="GDO125" s="8"/>
      <c r="GDP125" s="8"/>
      <c r="GDQ125" s="8"/>
      <c r="GDR125" s="8"/>
      <c r="GDS125" s="8"/>
      <c r="GDT125" s="8"/>
      <c r="GDU125" s="8"/>
      <c r="GDV125" s="8"/>
      <c r="GDW125" s="8"/>
      <c r="GDX125" s="8"/>
      <c r="GDY125" s="8"/>
      <c r="GDZ125" s="8"/>
      <c r="GEA125" s="8"/>
      <c r="GEB125" s="8"/>
      <c r="GEC125" s="8"/>
      <c r="GED125" s="8"/>
      <c r="GEE125" s="8"/>
      <c r="GEF125" s="8"/>
      <c r="GEG125" s="8"/>
      <c r="GEH125" s="8"/>
      <c r="GEI125" s="8"/>
      <c r="GEJ125" s="8"/>
      <c r="GEK125" s="8"/>
      <c r="GEL125" s="8"/>
      <c r="GEM125" s="8"/>
      <c r="GEN125" s="8"/>
      <c r="GEO125" s="8"/>
      <c r="GEP125" s="8"/>
      <c r="GEQ125" s="8"/>
      <c r="GER125" s="8"/>
      <c r="GES125" s="8"/>
      <c r="GET125" s="8"/>
      <c r="GEU125" s="8"/>
      <c r="GEV125" s="8"/>
      <c r="GEW125" s="8"/>
      <c r="GEX125" s="8"/>
      <c r="GEY125" s="8"/>
      <c r="GEZ125" s="8"/>
      <c r="GFA125" s="8"/>
      <c r="GFB125" s="8"/>
      <c r="GFC125" s="8"/>
      <c r="GFD125" s="8"/>
      <c r="GFE125" s="8"/>
      <c r="GFF125" s="8"/>
      <c r="GFG125" s="8"/>
      <c r="GFH125" s="8"/>
      <c r="GFI125" s="8"/>
      <c r="GFJ125" s="8"/>
      <c r="GFK125" s="8"/>
      <c r="GFL125" s="8"/>
      <c r="GFM125" s="8"/>
      <c r="GFN125" s="8"/>
      <c r="GFO125" s="8"/>
      <c r="GFP125" s="8"/>
      <c r="GFQ125" s="8"/>
      <c r="GFR125" s="8"/>
      <c r="GFS125" s="8"/>
      <c r="GFT125" s="8"/>
      <c r="GFU125" s="8"/>
      <c r="GFV125" s="8"/>
      <c r="GFW125" s="8"/>
      <c r="GFX125" s="8"/>
      <c r="GFY125" s="8"/>
      <c r="GFZ125" s="8"/>
      <c r="GGA125" s="8"/>
      <c r="GGB125" s="8"/>
      <c r="GGC125" s="8"/>
      <c r="GGD125" s="8"/>
      <c r="GGE125" s="8"/>
      <c r="GGF125" s="8"/>
      <c r="GGG125" s="8"/>
      <c r="GGH125" s="8"/>
      <c r="GGI125" s="8"/>
      <c r="GGJ125" s="8"/>
      <c r="GGK125" s="8"/>
      <c r="GGL125" s="8"/>
      <c r="GGM125" s="8"/>
      <c r="GGN125" s="8"/>
      <c r="GGO125" s="8"/>
      <c r="GGP125" s="8"/>
      <c r="GGQ125" s="8"/>
      <c r="GGR125" s="8"/>
      <c r="GGS125" s="8"/>
      <c r="GGT125" s="8"/>
      <c r="GGU125" s="8"/>
      <c r="GGV125" s="8"/>
      <c r="GGW125" s="8"/>
      <c r="GGX125" s="8"/>
      <c r="GGY125" s="8"/>
      <c r="GGZ125" s="8"/>
      <c r="GHA125" s="8"/>
      <c r="GHB125" s="8"/>
      <c r="GHC125" s="8"/>
      <c r="GHD125" s="8"/>
      <c r="GHE125" s="8"/>
      <c r="GHF125" s="8"/>
      <c r="GHG125" s="8"/>
      <c r="GHH125" s="8"/>
      <c r="GHI125" s="8"/>
      <c r="GHJ125" s="8"/>
      <c r="GHK125" s="8"/>
      <c r="GHL125" s="8"/>
      <c r="GHM125" s="8"/>
      <c r="GHN125" s="8"/>
      <c r="GHO125" s="8"/>
      <c r="GHP125" s="8"/>
      <c r="GHQ125" s="8"/>
      <c r="GHR125" s="8"/>
      <c r="GHS125" s="8"/>
      <c r="GHT125" s="8"/>
      <c r="GHU125" s="8"/>
      <c r="GHV125" s="8"/>
      <c r="GHW125" s="8"/>
      <c r="GHX125" s="8"/>
      <c r="GHY125" s="8"/>
      <c r="GHZ125" s="8"/>
      <c r="GIA125" s="8"/>
      <c r="GIB125" s="8"/>
      <c r="GIC125" s="8"/>
      <c r="GID125" s="8"/>
      <c r="GIE125" s="8"/>
      <c r="GIF125" s="8"/>
      <c r="GIG125" s="8"/>
      <c r="GIH125" s="8"/>
      <c r="GII125" s="8"/>
      <c r="GIJ125" s="8"/>
      <c r="GIK125" s="8"/>
      <c r="GIL125" s="8"/>
      <c r="GIM125" s="8"/>
      <c r="GIN125" s="8"/>
      <c r="GIO125" s="8"/>
      <c r="GIP125" s="8"/>
      <c r="GIQ125" s="8"/>
      <c r="GIR125" s="8"/>
      <c r="GIS125" s="8"/>
      <c r="GIT125" s="8"/>
      <c r="GIU125" s="8"/>
      <c r="GIV125" s="8"/>
      <c r="GIW125" s="8"/>
      <c r="GIX125" s="8"/>
      <c r="GIY125" s="8"/>
      <c r="GIZ125" s="8"/>
      <c r="GJA125" s="8"/>
      <c r="GJB125" s="8"/>
      <c r="GJC125" s="8"/>
      <c r="GJD125" s="8"/>
      <c r="GJE125" s="8"/>
      <c r="GJF125" s="8"/>
      <c r="GJG125" s="8"/>
      <c r="GJH125" s="8"/>
      <c r="GJI125" s="8"/>
      <c r="GJJ125" s="8"/>
      <c r="GJK125" s="8"/>
      <c r="GJL125" s="8"/>
      <c r="GJM125" s="8"/>
      <c r="GJN125" s="8"/>
      <c r="GJO125" s="8"/>
      <c r="GJP125" s="8"/>
      <c r="GJQ125" s="8"/>
      <c r="GJR125" s="8"/>
      <c r="GJS125" s="8"/>
      <c r="GJT125" s="8"/>
      <c r="GJU125" s="8"/>
      <c r="GJV125" s="8"/>
      <c r="GJW125" s="8"/>
      <c r="GJX125" s="8"/>
      <c r="GJY125" s="8"/>
      <c r="GJZ125" s="8"/>
      <c r="GKA125" s="8"/>
      <c r="GKB125" s="8"/>
      <c r="GKC125" s="8"/>
      <c r="GKD125" s="8"/>
      <c r="GKE125" s="8"/>
      <c r="GKF125" s="8"/>
      <c r="GKG125" s="8"/>
      <c r="GKH125" s="8"/>
      <c r="GKI125" s="8"/>
      <c r="GKJ125" s="8"/>
      <c r="GKK125" s="8"/>
      <c r="GKL125" s="8"/>
      <c r="GKM125" s="8"/>
      <c r="GKN125" s="8"/>
      <c r="GKO125" s="8"/>
      <c r="GKP125" s="8"/>
      <c r="GKQ125" s="8"/>
      <c r="GKR125" s="8"/>
      <c r="GKS125" s="8"/>
      <c r="GKT125" s="8"/>
      <c r="GKU125" s="8"/>
      <c r="GKV125" s="8"/>
      <c r="GKW125" s="8"/>
      <c r="GKX125" s="8"/>
      <c r="GKY125" s="8"/>
      <c r="GKZ125" s="8"/>
      <c r="GLA125" s="8"/>
      <c r="GLB125" s="8"/>
      <c r="GLC125" s="8"/>
      <c r="GLD125" s="8"/>
      <c r="GLE125" s="8"/>
      <c r="GLF125" s="8"/>
      <c r="GLG125" s="8"/>
      <c r="GLH125" s="8"/>
      <c r="GLI125" s="8"/>
      <c r="GLJ125" s="8"/>
      <c r="GLK125" s="8"/>
      <c r="GLL125" s="8"/>
      <c r="GLM125" s="8"/>
      <c r="GLN125" s="8"/>
      <c r="GLO125" s="8"/>
      <c r="GLP125" s="8"/>
      <c r="GLQ125" s="8"/>
      <c r="GLR125" s="8"/>
      <c r="GLS125" s="8"/>
      <c r="GLT125" s="8"/>
      <c r="GLU125" s="8"/>
      <c r="GLV125" s="8"/>
      <c r="GLW125" s="8"/>
      <c r="GLX125" s="8"/>
      <c r="GLY125" s="8"/>
      <c r="GLZ125" s="8"/>
      <c r="GMA125" s="8"/>
      <c r="GMB125" s="8"/>
      <c r="GMC125" s="8"/>
      <c r="GMD125" s="8"/>
      <c r="GME125" s="8"/>
      <c r="GMF125" s="8"/>
      <c r="GMG125" s="8"/>
      <c r="GMH125" s="8"/>
      <c r="GMI125" s="8"/>
      <c r="GMJ125" s="8"/>
      <c r="GMK125" s="8"/>
      <c r="GML125" s="8"/>
      <c r="GMM125" s="8"/>
      <c r="GMN125" s="8"/>
      <c r="GMO125" s="8"/>
      <c r="GMP125" s="8"/>
      <c r="GMQ125" s="8"/>
      <c r="GMR125" s="8"/>
      <c r="GMS125" s="8"/>
      <c r="GMT125" s="8"/>
      <c r="GMU125" s="8"/>
      <c r="GMV125" s="8"/>
      <c r="GMW125" s="8"/>
      <c r="GMX125" s="8"/>
      <c r="GMY125" s="8"/>
      <c r="GMZ125" s="8"/>
      <c r="GNA125" s="8"/>
      <c r="GNB125" s="8"/>
      <c r="GNC125" s="8"/>
      <c r="GND125" s="8"/>
      <c r="GNE125" s="8"/>
      <c r="GNF125" s="8"/>
      <c r="GNG125" s="8"/>
      <c r="GNH125" s="8"/>
      <c r="GNI125" s="8"/>
      <c r="GNJ125" s="8"/>
      <c r="GNK125" s="8"/>
      <c r="GNL125" s="8"/>
      <c r="GNM125" s="8"/>
      <c r="GNN125" s="8"/>
      <c r="GNO125" s="8"/>
      <c r="GNP125" s="8"/>
      <c r="GNQ125" s="8"/>
      <c r="GNR125" s="8"/>
      <c r="GNS125" s="8"/>
      <c r="GNT125" s="8"/>
      <c r="GNU125" s="8"/>
      <c r="GNV125" s="8"/>
      <c r="GNW125" s="8"/>
      <c r="GNX125" s="8"/>
      <c r="GNY125" s="8"/>
      <c r="GNZ125" s="8"/>
      <c r="GOA125" s="8"/>
      <c r="GOB125" s="8"/>
      <c r="GOC125" s="8"/>
      <c r="GOD125" s="8"/>
      <c r="GOE125" s="8"/>
      <c r="GOF125" s="8"/>
      <c r="GOG125" s="8"/>
      <c r="GOH125" s="8"/>
      <c r="GOI125" s="8"/>
      <c r="GOJ125" s="8"/>
      <c r="GOK125" s="8"/>
      <c r="GOL125" s="8"/>
      <c r="GOM125" s="8"/>
      <c r="GON125" s="8"/>
      <c r="GOO125" s="8"/>
      <c r="GOP125" s="8"/>
      <c r="GOQ125" s="8"/>
      <c r="GOR125" s="8"/>
      <c r="GOS125" s="8"/>
      <c r="GOT125" s="8"/>
      <c r="GOU125" s="8"/>
      <c r="GOV125" s="8"/>
      <c r="GOW125" s="8"/>
      <c r="GOX125" s="8"/>
      <c r="GOY125" s="8"/>
      <c r="GOZ125" s="8"/>
      <c r="GPA125" s="8"/>
      <c r="GPB125" s="8"/>
      <c r="GPC125" s="8"/>
      <c r="GPD125" s="8"/>
      <c r="GPE125" s="8"/>
      <c r="GPF125" s="8"/>
      <c r="GPG125" s="8"/>
      <c r="GPH125" s="8"/>
      <c r="GPI125" s="8"/>
      <c r="GPJ125" s="8"/>
      <c r="GPK125" s="8"/>
      <c r="GPL125" s="8"/>
      <c r="GPM125" s="8"/>
      <c r="GPN125" s="8"/>
      <c r="GPO125" s="8"/>
      <c r="GPP125" s="8"/>
      <c r="GPQ125" s="8"/>
      <c r="GPR125" s="8"/>
      <c r="GPS125" s="8"/>
      <c r="GPT125" s="8"/>
      <c r="GPU125" s="8"/>
      <c r="GPV125" s="8"/>
      <c r="GPW125" s="8"/>
      <c r="GPX125" s="8"/>
      <c r="GPY125" s="8"/>
      <c r="GPZ125" s="8"/>
      <c r="GQA125" s="8"/>
      <c r="GQB125" s="8"/>
      <c r="GQC125" s="8"/>
      <c r="GQD125" s="8"/>
      <c r="GQE125" s="8"/>
      <c r="GQF125" s="8"/>
      <c r="GQG125" s="8"/>
      <c r="GQH125" s="8"/>
      <c r="GQI125" s="8"/>
      <c r="GQJ125" s="8"/>
      <c r="GQK125" s="8"/>
      <c r="GQL125" s="8"/>
      <c r="GQM125" s="8"/>
      <c r="GQN125" s="8"/>
      <c r="GQO125" s="8"/>
      <c r="GQP125" s="8"/>
      <c r="GQQ125" s="8"/>
      <c r="GQR125" s="8"/>
      <c r="GQS125" s="8"/>
      <c r="GQT125" s="8"/>
      <c r="GQU125" s="8"/>
      <c r="GQV125" s="8"/>
      <c r="GQW125" s="8"/>
      <c r="GQX125" s="8"/>
      <c r="GQY125" s="8"/>
      <c r="GQZ125" s="8"/>
      <c r="GRA125" s="8"/>
      <c r="GRB125" s="8"/>
      <c r="GRC125" s="8"/>
      <c r="GRD125" s="8"/>
      <c r="GRE125" s="8"/>
      <c r="GRF125" s="8"/>
      <c r="GRG125" s="8"/>
      <c r="GRH125" s="8"/>
      <c r="GRI125" s="8"/>
      <c r="GRJ125" s="8"/>
      <c r="GRK125" s="8"/>
      <c r="GRL125" s="8"/>
      <c r="GRM125" s="8"/>
      <c r="GRN125" s="8"/>
      <c r="GRO125" s="8"/>
      <c r="GRP125" s="8"/>
      <c r="GRQ125" s="8"/>
      <c r="GRR125" s="8"/>
      <c r="GRS125" s="8"/>
      <c r="GRT125" s="8"/>
      <c r="GRU125" s="8"/>
      <c r="GRV125" s="8"/>
      <c r="GRW125" s="8"/>
      <c r="GRX125" s="8"/>
      <c r="GRY125" s="8"/>
      <c r="GRZ125" s="8"/>
      <c r="GSA125" s="8"/>
      <c r="GSB125" s="8"/>
      <c r="GSC125" s="8"/>
      <c r="GSD125" s="8"/>
      <c r="GSE125" s="8"/>
      <c r="GSF125" s="8"/>
      <c r="GSG125" s="8"/>
      <c r="GSH125" s="8"/>
      <c r="GSI125" s="8"/>
      <c r="GSJ125" s="8"/>
      <c r="GSK125" s="8"/>
      <c r="GSL125" s="8"/>
      <c r="GSM125" s="8"/>
      <c r="GSN125" s="8"/>
      <c r="GSO125" s="8"/>
      <c r="GSP125" s="8"/>
      <c r="GSQ125" s="8"/>
      <c r="GSR125" s="8"/>
      <c r="GSS125" s="8"/>
      <c r="GST125" s="8"/>
      <c r="GSU125" s="8"/>
      <c r="GSV125" s="8"/>
      <c r="GSW125" s="8"/>
      <c r="GSX125" s="8"/>
      <c r="GSY125" s="8"/>
      <c r="GSZ125" s="8"/>
      <c r="GTA125" s="8"/>
      <c r="GTB125" s="8"/>
      <c r="GTC125" s="8"/>
      <c r="GTD125" s="8"/>
      <c r="GTE125" s="8"/>
      <c r="GTF125" s="8"/>
      <c r="GTG125" s="8"/>
      <c r="GTH125" s="8"/>
      <c r="GTI125" s="8"/>
      <c r="GTJ125" s="8"/>
      <c r="GTK125" s="8"/>
      <c r="GTL125" s="8"/>
      <c r="GTM125" s="8"/>
      <c r="GTN125" s="8"/>
      <c r="GTO125" s="8"/>
      <c r="GTP125" s="8"/>
      <c r="GTQ125" s="8"/>
      <c r="GTR125" s="8"/>
      <c r="GTS125" s="8"/>
      <c r="GTT125" s="8"/>
      <c r="GTU125" s="8"/>
      <c r="GTV125" s="8"/>
      <c r="GTW125" s="8"/>
      <c r="GTX125" s="8"/>
      <c r="GTY125" s="8"/>
      <c r="GTZ125" s="8"/>
      <c r="GUA125" s="8"/>
      <c r="GUB125" s="8"/>
      <c r="GUC125" s="8"/>
      <c r="GUD125" s="8"/>
      <c r="GUE125" s="8"/>
      <c r="GUF125" s="8"/>
      <c r="GUG125" s="8"/>
      <c r="GUH125" s="8"/>
      <c r="GUI125" s="8"/>
      <c r="GUJ125" s="8"/>
      <c r="GUK125" s="8"/>
      <c r="GUL125" s="8"/>
      <c r="GUM125" s="8"/>
      <c r="GUN125" s="8"/>
      <c r="GUO125" s="8"/>
      <c r="GUP125" s="8"/>
      <c r="GUQ125" s="8"/>
      <c r="GUR125" s="8"/>
      <c r="GUS125" s="8"/>
      <c r="GUT125" s="8"/>
      <c r="GUU125" s="8"/>
      <c r="GUV125" s="8"/>
      <c r="GUW125" s="8"/>
      <c r="GUX125" s="8"/>
      <c r="GUY125" s="8"/>
      <c r="GUZ125" s="8"/>
      <c r="GVA125" s="8"/>
      <c r="GVB125" s="8"/>
      <c r="GVC125" s="8"/>
      <c r="GVD125" s="8"/>
      <c r="GVE125" s="8"/>
      <c r="GVF125" s="8"/>
      <c r="GVG125" s="8"/>
      <c r="GVH125" s="8"/>
      <c r="GVI125" s="8"/>
      <c r="GVJ125" s="8"/>
      <c r="GVK125" s="8"/>
      <c r="GVL125" s="8"/>
      <c r="GVM125" s="8"/>
      <c r="GVN125" s="8"/>
      <c r="GVO125" s="8"/>
      <c r="GVP125" s="8"/>
      <c r="GVQ125" s="8"/>
      <c r="GVR125" s="8"/>
      <c r="GVS125" s="8"/>
      <c r="GVT125" s="8"/>
      <c r="GVU125" s="8"/>
      <c r="GVV125" s="8"/>
      <c r="GVW125" s="8"/>
      <c r="GVX125" s="8"/>
      <c r="GVY125" s="8"/>
      <c r="GVZ125" s="8"/>
      <c r="GWA125" s="8"/>
      <c r="GWB125" s="8"/>
      <c r="GWC125" s="8"/>
      <c r="GWD125" s="8"/>
      <c r="GWE125" s="8"/>
      <c r="GWF125" s="8"/>
      <c r="GWG125" s="8"/>
      <c r="GWH125" s="8"/>
      <c r="GWI125" s="8"/>
      <c r="GWJ125" s="8"/>
      <c r="GWK125" s="8"/>
      <c r="GWL125" s="8"/>
      <c r="GWM125" s="8"/>
      <c r="GWN125" s="8"/>
      <c r="GWO125" s="8"/>
      <c r="GWP125" s="8"/>
      <c r="GWQ125" s="8"/>
      <c r="GWR125" s="8"/>
      <c r="GWS125" s="8"/>
      <c r="GWT125" s="8"/>
      <c r="GWU125" s="8"/>
      <c r="GWV125" s="8"/>
      <c r="GWW125" s="8"/>
      <c r="GWX125" s="8"/>
      <c r="GWY125" s="8"/>
      <c r="GWZ125" s="8"/>
      <c r="GXA125" s="8"/>
      <c r="GXB125" s="8"/>
      <c r="GXC125" s="8"/>
      <c r="GXD125" s="8"/>
      <c r="GXE125" s="8"/>
      <c r="GXF125" s="8"/>
      <c r="GXG125" s="8"/>
      <c r="GXH125" s="8"/>
      <c r="GXI125" s="8"/>
      <c r="GXJ125" s="8"/>
      <c r="GXK125" s="8"/>
      <c r="GXL125" s="8"/>
      <c r="GXM125" s="8"/>
      <c r="GXN125" s="8"/>
      <c r="GXO125" s="8"/>
      <c r="GXP125" s="8"/>
      <c r="GXQ125" s="8"/>
      <c r="GXR125" s="8"/>
      <c r="GXS125" s="8"/>
      <c r="GXT125" s="8"/>
      <c r="GXU125" s="8"/>
      <c r="GXV125" s="8"/>
      <c r="GXW125" s="8"/>
      <c r="GXX125" s="8"/>
      <c r="GXY125" s="8"/>
      <c r="GXZ125" s="8"/>
      <c r="GYA125" s="8"/>
      <c r="GYB125" s="8"/>
      <c r="GYC125" s="8"/>
      <c r="GYD125" s="8"/>
      <c r="GYE125" s="8"/>
      <c r="GYF125" s="8"/>
      <c r="GYG125" s="8"/>
      <c r="GYH125" s="8"/>
      <c r="GYI125" s="8"/>
      <c r="GYJ125" s="8"/>
      <c r="GYK125" s="8"/>
      <c r="GYL125" s="8"/>
      <c r="GYM125" s="8"/>
      <c r="GYN125" s="8"/>
      <c r="GYO125" s="8"/>
      <c r="GYP125" s="8"/>
      <c r="GYQ125" s="8"/>
      <c r="GYR125" s="8"/>
      <c r="GYS125" s="8"/>
      <c r="GYT125" s="8"/>
      <c r="GYU125" s="8"/>
      <c r="GYV125" s="8"/>
      <c r="GYW125" s="8"/>
      <c r="GYX125" s="8"/>
      <c r="GYY125" s="8"/>
      <c r="GYZ125" s="8"/>
      <c r="GZA125" s="8"/>
      <c r="GZB125" s="8"/>
      <c r="GZC125" s="8"/>
      <c r="GZD125" s="8"/>
      <c r="GZE125" s="8"/>
      <c r="GZF125" s="8"/>
      <c r="GZG125" s="8"/>
      <c r="GZH125" s="8"/>
      <c r="GZI125" s="8"/>
      <c r="GZJ125" s="8"/>
      <c r="GZK125" s="8"/>
      <c r="GZL125" s="8"/>
      <c r="GZM125" s="8"/>
      <c r="GZN125" s="8"/>
      <c r="GZO125" s="8"/>
      <c r="GZP125" s="8"/>
      <c r="GZQ125" s="8"/>
      <c r="GZR125" s="8"/>
      <c r="GZS125" s="8"/>
      <c r="GZT125" s="8"/>
      <c r="GZU125" s="8"/>
      <c r="GZV125" s="8"/>
      <c r="GZW125" s="8"/>
      <c r="GZX125" s="8"/>
      <c r="GZY125" s="8"/>
      <c r="GZZ125" s="8"/>
      <c r="HAA125" s="8"/>
      <c r="HAB125" s="8"/>
      <c r="HAC125" s="8"/>
      <c r="HAD125" s="8"/>
      <c r="HAE125" s="8"/>
      <c r="HAF125" s="8"/>
      <c r="HAG125" s="8"/>
      <c r="HAH125" s="8"/>
      <c r="HAI125" s="8"/>
      <c r="HAJ125" s="8"/>
      <c r="HAK125" s="8"/>
      <c r="HAL125" s="8"/>
      <c r="HAM125" s="8"/>
      <c r="HAN125" s="8"/>
      <c r="HAO125" s="8"/>
      <c r="HAP125" s="8"/>
      <c r="HAQ125" s="8"/>
      <c r="HAR125" s="8"/>
      <c r="HAS125" s="8"/>
      <c r="HAT125" s="8"/>
      <c r="HAU125" s="8"/>
      <c r="HAV125" s="8"/>
      <c r="HAW125" s="8"/>
      <c r="HAX125" s="8"/>
      <c r="HAY125" s="8"/>
      <c r="HAZ125" s="8"/>
      <c r="HBA125" s="8"/>
      <c r="HBB125" s="8"/>
      <c r="HBC125" s="8"/>
      <c r="HBD125" s="8"/>
      <c r="HBE125" s="8"/>
      <c r="HBF125" s="8"/>
      <c r="HBG125" s="8"/>
      <c r="HBH125" s="8"/>
      <c r="HBI125" s="8"/>
      <c r="HBJ125" s="8"/>
      <c r="HBK125" s="8"/>
      <c r="HBL125" s="8"/>
      <c r="HBM125" s="8"/>
      <c r="HBN125" s="8"/>
      <c r="HBO125" s="8"/>
      <c r="HBP125" s="8"/>
      <c r="HBQ125" s="8"/>
      <c r="HBR125" s="8"/>
      <c r="HBS125" s="8"/>
      <c r="HBT125" s="8"/>
      <c r="HBU125" s="8"/>
      <c r="HBV125" s="8"/>
      <c r="HBW125" s="8"/>
      <c r="HBX125" s="8"/>
      <c r="HBY125" s="8"/>
      <c r="HBZ125" s="8"/>
      <c r="HCA125" s="8"/>
      <c r="HCB125" s="8"/>
      <c r="HCC125" s="8"/>
      <c r="HCD125" s="8"/>
      <c r="HCE125" s="8"/>
      <c r="HCF125" s="8"/>
      <c r="HCG125" s="8"/>
      <c r="HCH125" s="8"/>
      <c r="HCI125" s="8"/>
      <c r="HCJ125" s="8"/>
      <c r="HCK125" s="8"/>
      <c r="HCL125" s="8"/>
      <c r="HCM125" s="8"/>
      <c r="HCN125" s="8"/>
      <c r="HCO125" s="8"/>
      <c r="HCP125" s="8"/>
      <c r="HCQ125" s="8"/>
      <c r="HCR125" s="8"/>
      <c r="HCS125" s="8"/>
      <c r="HCT125" s="8"/>
      <c r="HCU125" s="8"/>
      <c r="HCV125" s="8"/>
      <c r="HCW125" s="8"/>
      <c r="HCX125" s="8"/>
      <c r="HCY125" s="8"/>
      <c r="HCZ125" s="8"/>
      <c r="HDA125" s="8"/>
      <c r="HDB125" s="8"/>
      <c r="HDC125" s="8"/>
      <c r="HDD125" s="8"/>
      <c r="HDE125" s="8"/>
      <c r="HDF125" s="8"/>
      <c r="HDG125" s="8"/>
      <c r="HDH125" s="8"/>
      <c r="HDI125" s="8"/>
      <c r="HDJ125" s="8"/>
      <c r="HDK125" s="8"/>
      <c r="HDL125" s="8"/>
      <c r="HDM125" s="8"/>
      <c r="HDN125" s="8"/>
      <c r="HDO125" s="8"/>
      <c r="HDP125" s="8"/>
      <c r="HDQ125" s="8"/>
      <c r="HDR125" s="8"/>
      <c r="HDS125" s="8"/>
      <c r="HDT125" s="8"/>
      <c r="HDU125" s="8"/>
      <c r="HDV125" s="8"/>
      <c r="HDW125" s="8"/>
      <c r="HDX125" s="8"/>
      <c r="HDY125" s="8"/>
      <c r="HDZ125" s="8"/>
      <c r="HEA125" s="8"/>
      <c r="HEB125" s="8"/>
      <c r="HEC125" s="8"/>
      <c r="HED125" s="8"/>
      <c r="HEE125" s="8"/>
      <c r="HEF125" s="8"/>
      <c r="HEG125" s="8"/>
      <c r="HEH125" s="8"/>
      <c r="HEI125" s="8"/>
      <c r="HEJ125" s="8"/>
      <c r="HEK125" s="8"/>
      <c r="HEL125" s="8"/>
      <c r="HEM125" s="8"/>
      <c r="HEN125" s="8"/>
      <c r="HEO125" s="8"/>
      <c r="HEP125" s="8"/>
      <c r="HEQ125" s="8"/>
      <c r="HER125" s="8"/>
      <c r="HES125" s="8"/>
      <c r="HET125" s="8"/>
      <c r="HEU125" s="8"/>
      <c r="HEV125" s="8"/>
      <c r="HEW125" s="8"/>
      <c r="HEX125" s="8"/>
      <c r="HEY125" s="8"/>
      <c r="HEZ125" s="8"/>
      <c r="HFA125" s="8"/>
      <c r="HFB125" s="8"/>
      <c r="HFC125" s="8"/>
      <c r="HFD125" s="8"/>
      <c r="HFE125" s="8"/>
      <c r="HFF125" s="8"/>
      <c r="HFG125" s="8"/>
      <c r="HFH125" s="8"/>
      <c r="HFI125" s="8"/>
      <c r="HFJ125" s="8"/>
      <c r="HFK125" s="8"/>
      <c r="HFL125" s="8"/>
      <c r="HFM125" s="8"/>
      <c r="HFN125" s="8"/>
      <c r="HFO125" s="8"/>
      <c r="HFP125" s="8"/>
      <c r="HFQ125" s="8"/>
      <c r="HFR125" s="8"/>
      <c r="HFS125" s="8"/>
      <c r="HFT125" s="8"/>
      <c r="HFU125" s="8"/>
      <c r="HFV125" s="8"/>
      <c r="HFW125" s="8"/>
      <c r="HFX125" s="8"/>
      <c r="HFY125" s="8"/>
      <c r="HFZ125" s="8"/>
      <c r="HGA125" s="8"/>
      <c r="HGB125" s="8"/>
      <c r="HGC125" s="8"/>
      <c r="HGD125" s="8"/>
      <c r="HGE125" s="8"/>
      <c r="HGF125" s="8"/>
      <c r="HGG125" s="8"/>
      <c r="HGH125" s="8"/>
      <c r="HGI125" s="8"/>
      <c r="HGJ125" s="8"/>
      <c r="HGK125" s="8"/>
      <c r="HGL125" s="8"/>
      <c r="HGM125" s="8"/>
      <c r="HGN125" s="8"/>
      <c r="HGO125" s="8"/>
      <c r="HGP125" s="8"/>
      <c r="HGQ125" s="8"/>
      <c r="HGR125" s="8"/>
      <c r="HGS125" s="8"/>
      <c r="HGT125" s="8"/>
      <c r="HGU125" s="8"/>
      <c r="HGV125" s="8"/>
      <c r="HGW125" s="8"/>
      <c r="HGX125" s="8"/>
      <c r="HGY125" s="8"/>
      <c r="HGZ125" s="8"/>
      <c r="HHA125" s="8"/>
      <c r="HHB125" s="8"/>
      <c r="HHC125" s="8"/>
      <c r="HHD125" s="8"/>
      <c r="HHE125" s="8"/>
      <c r="HHF125" s="8"/>
      <c r="HHG125" s="8"/>
      <c r="HHH125" s="8"/>
      <c r="HHI125" s="8"/>
      <c r="HHJ125" s="8"/>
      <c r="HHK125" s="8"/>
      <c r="HHL125" s="8"/>
      <c r="HHM125" s="8"/>
      <c r="HHN125" s="8"/>
      <c r="HHO125" s="8"/>
      <c r="HHP125" s="8"/>
      <c r="HHQ125" s="8"/>
      <c r="HHR125" s="8"/>
      <c r="HHS125" s="8"/>
      <c r="HHT125" s="8"/>
      <c r="HHU125" s="8"/>
      <c r="HHV125" s="8"/>
      <c r="HHW125" s="8"/>
      <c r="HHX125" s="8"/>
      <c r="HHY125" s="8"/>
      <c r="HHZ125" s="8"/>
      <c r="HIA125" s="8"/>
      <c r="HIB125" s="8"/>
      <c r="HIC125" s="8"/>
      <c r="HID125" s="8"/>
      <c r="HIE125" s="8"/>
      <c r="HIF125" s="8"/>
      <c r="HIG125" s="8"/>
      <c r="HIH125" s="8"/>
      <c r="HII125" s="8"/>
      <c r="HIJ125" s="8"/>
      <c r="HIK125" s="8"/>
      <c r="HIL125" s="8"/>
      <c r="HIM125" s="8"/>
      <c r="HIN125" s="8"/>
      <c r="HIO125" s="8"/>
      <c r="HIP125" s="8"/>
      <c r="HIQ125" s="8"/>
      <c r="HIR125" s="8"/>
      <c r="HIS125" s="8"/>
      <c r="HIT125" s="8"/>
      <c r="HIU125" s="8"/>
      <c r="HIV125" s="8"/>
      <c r="HIW125" s="8"/>
      <c r="HIX125" s="8"/>
      <c r="HIY125" s="8"/>
      <c r="HIZ125" s="8"/>
      <c r="HJA125" s="8"/>
      <c r="HJB125" s="8"/>
      <c r="HJC125" s="8"/>
      <c r="HJD125" s="8"/>
      <c r="HJE125" s="8"/>
      <c r="HJF125" s="8"/>
      <c r="HJG125" s="8"/>
      <c r="HJH125" s="8"/>
      <c r="HJI125" s="8"/>
      <c r="HJJ125" s="8"/>
      <c r="HJK125" s="8"/>
      <c r="HJL125" s="8"/>
      <c r="HJM125" s="8"/>
      <c r="HJN125" s="8"/>
      <c r="HJO125" s="8"/>
      <c r="HJP125" s="8"/>
      <c r="HJQ125" s="8"/>
      <c r="HJR125" s="8"/>
      <c r="HJS125" s="8"/>
      <c r="HJT125" s="8"/>
      <c r="HJU125" s="8"/>
      <c r="HJV125" s="8"/>
      <c r="HJW125" s="8"/>
      <c r="HJX125" s="8"/>
      <c r="HJY125" s="8"/>
      <c r="HJZ125" s="8"/>
      <c r="HKA125" s="8"/>
      <c r="HKB125" s="8"/>
      <c r="HKC125" s="8"/>
      <c r="HKD125" s="8"/>
      <c r="HKE125" s="8"/>
      <c r="HKF125" s="8"/>
      <c r="HKG125" s="8"/>
      <c r="HKH125" s="8"/>
      <c r="HKI125" s="8"/>
      <c r="HKJ125" s="8"/>
      <c r="HKK125" s="8"/>
      <c r="HKL125" s="8"/>
      <c r="HKM125" s="8"/>
      <c r="HKN125" s="8"/>
      <c r="HKO125" s="8"/>
      <c r="HKP125" s="8"/>
      <c r="HKQ125" s="8"/>
      <c r="HKR125" s="8"/>
      <c r="HKS125" s="8"/>
      <c r="HKT125" s="8"/>
      <c r="HKU125" s="8"/>
      <c r="HKV125" s="8"/>
      <c r="HKW125" s="8"/>
      <c r="HKX125" s="8"/>
      <c r="HKY125" s="8"/>
      <c r="HKZ125" s="8"/>
      <c r="HLA125" s="8"/>
      <c r="HLB125" s="8"/>
      <c r="HLC125" s="8"/>
      <c r="HLD125" s="8"/>
      <c r="HLE125" s="8"/>
      <c r="HLF125" s="8"/>
      <c r="HLG125" s="8"/>
      <c r="HLH125" s="8"/>
      <c r="HLI125" s="8"/>
      <c r="HLJ125" s="8"/>
      <c r="HLK125" s="8"/>
      <c r="HLL125" s="8"/>
      <c r="HLM125" s="8"/>
      <c r="HLN125" s="8"/>
      <c r="HLO125" s="8"/>
      <c r="HLP125" s="8"/>
      <c r="HLQ125" s="8"/>
      <c r="HLR125" s="8"/>
      <c r="HLS125" s="8"/>
      <c r="HLT125" s="8"/>
      <c r="HLU125" s="8"/>
      <c r="HLV125" s="8"/>
      <c r="HLW125" s="8"/>
      <c r="HLX125" s="8"/>
      <c r="HLY125" s="8"/>
      <c r="HLZ125" s="8"/>
      <c r="HMA125" s="8"/>
      <c r="HMB125" s="8"/>
      <c r="HMC125" s="8"/>
      <c r="HMD125" s="8"/>
      <c r="HME125" s="8"/>
      <c r="HMF125" s="8"/>
      <c r="HMG125" s="8"/>
      <c r="HMH125" s="8"/>
      <c r="HMI125" s="8"/>
      <c r="HMJ125" s="8"/>
      <c r="HMK125" s="8"/>
      <c r="HML125" s="8"/>
      <c r="HMM125" s="8"/>
      <c r="HMN125" s="8"/>
      <c r="HMO125" s="8"/>
      <c r="HMP125" s="8"/>
      <c r="HMQ125" s="8"/>
      <c r="HMR125" s="8"/>
      <c r="HMS125" s="8"/>
      <c r="HMT125" s="8"/>
      <c r="HMU125" s="8"/>
      <c r="HMV125" s="8"/>
      <c r="HMW125" s="8"/>
      <c r="HMX125" s="8"/>
      <c r="HMY125" s="8"/>
      <c r="HMZ125" s="8"/>
      <c r="HNA125" s="8"/>
      <c r="HNB125" s="8"/>
      <c r="HNC125" s="8"/>
      <c r="HND125" s="8"/>
      <c r="HNE125" s="8"/>
      <c r="HNF125" s="8"/>
      <c r="HNG125" s="8"/>
      <c r="HNH125" s="8"/>
      <c r="HNI125" s="8"/>
      <c r="HNJ125" s="8"/>
      <c r="HNK125" s="8"/>
      <c r="HNL125" s="8"/>
      <c r="HNM125" s="8"/>
      <c r="HNN125" s="8"/>
      <c r="HNO125" s="8"/>
      <c r="HNP125" s="8"/>
      <c r="HNQ125" s="8"/>
      <c r="HNR125" s="8"/>
      <c r="HNS125" s="8"/>
      <c r="HNT125" s="8"/>
      <c r="HNU125" s="8"/>
      <c r="HNV125" s="8"/>
      <c r="HNW125" s="8"/>
      <c r="HNX125" s="8"/>
      <c r="HNY125" s="8"/>
      <c r="HNZ125" s="8"/>
      <c r="HOA125" s="8"/>
      <c r="HOB125" s="8"/>
      <c r="HOC125" s="8"/>
      <c r="HOD125" s="8"/>
      <c r="HOE125" s="8"/>
      <c r="HOF125" s="8"/>
      <c r="HOG125" s="8"/>
      <c r="HOH125" s="8"/>
      <c r="HOI125" s="8"/>
      <c r="HOJ125" s="8"/>
      <c r="HOK125" s="8"/>
      <c r="HOL125" s="8"/>
      <c r="HOM125" s="8"/>
      <c r="HON125" s="8"/>
      <c r="HOO125" s="8"/>
      <c r="HOP125" s="8"/>
      <c r="HOQ125" s="8"/>
      <c r="HOR125" s="8"/>
      <c r="HOS125" s="8"/>
      <c r="HOT125" s="8"/>
      <c r="HOU125" s="8"/>
      <c r="HOV125" s="8"/>
      <c r="HOW125" s="8"/>
      <c r="HOX125" s="8"/>
      <c r="HOY125" s="8"/>
      <c r="HOZ125" s="8"/>
      <c r="HPA125" s="8"/>
      <c r="HPB125" s="8"/>
      <c r="HPC125" s="8"/>
      <c r="HPD125" s="8"/>
      <c r="HPE125" s="8"/>
      <c r="HPF125" s="8"/>
      <c r="HPG125" s="8"/>
      <c r="HPH125" s="8"/>
      <c r="HPI125" s="8"/>
      <c r="HPJ125" s="8"/>
      <c r="HPK125" s="8"/>
      <c r="HPL125" s="8"/>
      <c r="HPM125" s="8"/>
      <c r="HPN125" s="8"/>
      <c r="HPO125" s="8"/>
      <c r="HPP125" s="8"/>
      <c r="HPQ125" s="8"/>
      <c r="HPR125" s="8"/>
      <c r="HPS125" s="8"/>
      <c r="HPT125" s="8"/>
      <c r="HPU125" s="8"/>
      <c r="HPV125" s="8"/>
      <c r="HPW125" s="8"/>
      <c r="HPX125" s="8"/>
      <c r="HPY125" s="8"/>
      <c r="HPZ125" s="8"/>
      <c r="HQA125" s="8"/>
      <c r="HQB125" s="8"/>
      <c r="HQC125" s="8"/>
      <c r="HQD125" s="8"/>
      <c r="HQE125" s="8"/>
      <c r="HQF125" s="8"/>
      <c r="HQG125" s="8"/>
      <c r="HQH125" s="8"/>
      <c r="HQI125" s="8"/>
      <c r="HQJ125" s="8"/>
      <c r="HQK125" s="8"/>
      <c r="HQL125" s="8"/>
      <c r="HQM125" s="8"/>
      <c r="HQN125" s="8"/>
      <c r="HQO125" s="8"/>
      <c r="HQP125" s="8"/>
      <c r="HQQ125" s="8"/>
      <c r="HQR125" s="8"/>
      <c r="HQS125" s="8"/>
      <c r="HQT125" s="8"/>
      <c r="HQU125" s="8"/>
      <c r="HQV125" s="8"/>
      <c r="HQW125" s="8"/>
      <c r="HQX125" s="8"/>
      <c r="HQY125" s="8"/>
      <c r="HQZ125" s="8"/>
      <c r="HRA125" s="8"/>
      <c r="HRB125" s="8"/>
      <c r="HRC125" s="8"/>
      <c r="HRD125" s="8"/>
      <c r="HRE125" s="8"/>
      <c r="HRF125" s="8"/>
      <c r="HRG125" s="8"/>
      <c r="HRH125" s="8"/>
      <c r="HRI125" s="8"/>
      <c r="HRJ125" s="8"/>
      <c r="HRK125" s="8"/>
      <c r="HRL125" s="8"/>
      <c r="HRM125" s="8"/>
      <c r="HRN125" s="8"/>
      <c r="HRO125" s="8"/>
      <c r="HRP125" s="8"/>
      <c r="HRQ125" s="8"/>
      <c r="HRR125" s="8"/>
      <c r="HRS125" s="8"/>
      <c r="HRT125" s="8"/>
      <c r="HRU125" s="8"/>
      <c r="HRV125" s="8"/>
      <c r="HRW125" s="8"/>
      <c r="HRX125" s="8"/>
      <c r="HRY125" s="8"/>
      <c r="HRZ125" s="8"/>
      <c r="HSA125" s="8"/>
      <c r="HSB125" s="8"/>
      <c r="HSC125" s="8"/>
      <c r="HSD125" s="8"/>
      <c r="HSE125" s="8"/>
      <c r="HSF125" s="8"/>
      <c r="HSG125" s="8"/>
      <c r="HSH125" s="8"/>
      <c r="HSI125" s="8"/>
      <c r="HSJ125" s="8"/>
      <c r="HSK125" s="8"/>
      <c r="HSL125" s="8"/>
      <c r="HSM125" s="8"/>
      <c r="HSN125" s="8"/>
      <c r="HSO125" s="8"/>
      <c r="HSP125" s="8"/>
      <c r="HSQ125" s="8"/>
      <c r="HSR125" s="8"/>
      <c r="HSS125" s="8"/>
      <c r="HST125" s="8"/>
      <c r="HSU125" s="8"/>
      <c r="HSV125" s="8"/>
      <c r="HSW125" s="8"/>
      <c r="HSX125" s="8"/>
      <c r="HSY125" s="8"/>
      <c r="HSZ125" s="8"/>
      <c r="HTA125" s="8"/>
      <c r="HTB125" s="8"/>
      <c r="HTC125" s="8"/>
      <c r="HTD125" s="8"/>
      <c r="HTE125" s="8"/>
      <c r="HTF125" s="8"/>
      <c r="HTG125" s="8"/>
      <c r="HTH125" s="8"/>
      <c r="HTI125" s="8"/>
      <c r="HTJ125" s="8"/>
      <c r="HTK125" s="8"/>
      <c r="HTL125" s="8"/>
      <c r="HTM125" s="8"/>
      <c r="HTN125" s="8"/>
      <c r="HTO125" s="8"/>
      <c r="HTP125" s="8"/>
      <c r="HTQ125" s="8"/>
      <c r="HTR125" s="8"/>
      <c r="HTS125" s="8"/>
      <c r="HTT125" s="8"/>
      <c r="HTU125" s="8"/>
      <c r="HTV125" s="8"/>
      <c r="HTW125" s="8"/>
      <c r="HTX125" s="8"/>
      <c r="HTY125" s="8"/>
      <c r="HTZ125" s="8"/>
      <c r="HUA125" s="8"/>
      <c r="HUB125" s="8"/>
      <c r="HUC125" s="8"/>
      <c r="HUD125" s="8"/>
      <c r="HUE125" s="8"/>
      <c r="HUF125" s="8"/>
      <c r="HUG125" s="8"/>
      <c r="HUH125" s="8"/>
      <c r="HUI125" s="8"/>
      <c r="HUJ125" s="8"/>
      <c r="HUK125" s="8"/>
      <c r="HUL125" s="8"/>
      <c r="HUM125" s="8"/>
      <c r="HUN125" s="8"/>
      <c r="HUO125" s="8"/>
      <c r="HUP125" s="8"/>
      <c r="HUQ125" s="8"/>
      <c r="HUR125" s="8"/>
      <c r="HUS125" s="8"/>
      <c r="HUT125" s="8"/>
      <c r="HUU125" s="8"/>
      <c r="HUV125" s="8"/>
      <c r="HUW125" s="8"/>
      <c r="HUX125" s="8"/>
      <c r="HUY125" s="8"/>
      <c r="HUZ125" s="8"/>
      <c r="HVA125" s="8"/>
      <c r="HVB125" s="8"/>
      <c r="HVC125" s="8"/>
      <c r="HVD125" s="8"/>
      <c r="HVE125" s="8"/>
      <c r="HVF125" s="8"/>
      <c r="HVG125" s="8"/>
      <c r="HVH125" s="8"/>
      <c r="HVI125" s="8"/>
      <c r="HVJ125" s="8"/>
      <c r="HVK125" s="8"/>
      <c r="HVL125" s="8"/>
      <c r="HVM125" s="8"/>
      <c r="HVN125" s="8"/>
      <c r="HVO125" s="8"/>
      <c r="HVP125" s="8"/>
      <c r="HVQ125" s="8"/>
      <c r="HVR125" s="8"/>
      <c r="HVS125" s="8"/>
      <c r="HVT125" s="8"/>
      <c r="HVU125" s="8"/>
      <c r="HVV125" s="8"/>
      <c r="HVW125" s="8"/>
      <c r="HVX125" s="8"/>
      <c r="HVY125" s="8"/>
      <c r="HVZ125" s="8"/>
      <c r="HWA125" s="8"/>
      <c r="HWB125" s="8"/>
      <c r="HWC125" s="8"/>
      <c r="HWD125" s="8"/>
      <c r="HWE125" s="8"/>
      <c r="HWF125" s="8"/>
      <c r="HWG125" s="8"/>
      <c r="HWH125" s="8"/>
      <c r="HWI125" s="8"/>
      <c r="HWJ125" s="8"/>
      <c r="HWK125" s="8"/>
      <c r="HWL125" s="8"/>
      <c r="HWM125" s="8"/>
      <c r="HWN125" s="8"/>
      <c r="HWO125" s="8"/>
      <c r="HWP125" s="8"/>
      <c r="HWQ125" s="8"/>
      <c r="HWR125" s="8"/>
      <c r="HWS125" s="8"/>
      <c r="HWT125" s="8"/>
      <c r="HWU125" s="8"/>
      <c r="HWV125" s="8"/>
      <c r="HWW125" s="8"/>
      <c r="HWX125" s="8"/>
      <c r="HWY125" s="8"/>
      <c r="HWZ125" s="8"/>
      <c r="HXA125" s="8"/>
      <c r="HXB125" s="8"/>
      <c r="HXC125" s="8"/>
      <c r="HXD125" s="8"/>
      <c r="HXE125" s="8"/>
      <c r="HXF125" s="8"/>
      <c r="HXG125" s="8"/>
      <c r="HXH125" s="8"/>
      <c r="HXI125" s="8"/>
      <c r="HXJ125" s="8"/>
      <c r="HXK125" s="8"/>
      <c r="HXL125" s="8"/>
      <c r="HXM125" s="8"/>
      <c r="HXN125" s="8"/>
      <c r="HXO125" s="8"/>
      <c r="HXP125" s="8"/>
      <c r="HXQ125" s="8"/>
      <c r="HXR125" s="8"/>
      <c r="HXS125" s="8"/>
      <c r="HXT125" s="8"/>
      <c r="HXU125" s="8"/>
      <c r="HXV125" s="8"/>
      <c r="HXW125" s="8"/>
      <c r="HXX125" s="8"/>
      <c r="HXY125" s="8"/>
      <c r="HXZ125" s="8"/>
      <c r="HYA125" s="8"/>
      <c r="HYB125" s="8"/>
      <c r="HYC125" s="8"/>
      <c r="HYD125" s="8"/>
      <c r="HYE125" s="8"/>
      <c r="HYF125" s="8"/>
      <c r="HYG125" s="8"/>
      <c r="HYH125" s="8"/>
      <c r="HYI125" s="8"/>
      <c r="HYJ125" s="8"/>
      <c r="HYK125" s="8"/>
      <c r="HYL125" s="8"/>
      <c r="HYM125" s="8"/>
      <c r="HYN125" s="8"/>
      <c r="HYO125" s="8"/>
      <c r="HYP125" s="8"/>
      <c r="HYQ125" s="8"/>
      <c r="HYR125" s="8"/>
      <c r="HYS125" s="8"/>
      <c r="HYT125" s="8"/>
      <c r="HYU125" s="8"/>
      <c r="HYV125" s="8"/>
      <c r="HYW125" s="8"/>
      <c r="HYX125" s="8"/>
      <c r="HYY125" s="8"/>
      <c r="HYZ125" s="8"/>
      <c r="HZA125" s="8"/>
      <c r="HZB125" s="8"/>
      <c r="HZC125" s="8"/>
      <c r="HZD125" s="8"/>
      <c r="HZE125" s="8"/>
      <c r="HZF125" s="8"/>
      <c r="HZG125" s="8"/>
      <c r="HZH125" s="8"/>
      <c r="HZI125" s="8"/>
      <c r="HZJ125" s="8"/>
      <c r="HZK125" s="8"/>
      <c r="HZL125" s="8"/>
      <c r="HZM125" s="8"/>
      <c r="HZN125" s="8"/>
      <c r="HZO125" s="8"/>
      <c r="HZP125" s="8"/>
      <c r="HZQ125" s="8"/>
      <c r="HZR125" s="8"/>
      <c r="HZS125" s="8"/>
      <c r="HZT125" s="8"/>
      <c r="HZU125" s="8"/>
      <c r="HZV125" s="8"/>
      <c r="HZW125" s="8"/>
      <c r="HZX125" s="8"/>
      <c r="HZY125" s="8"/>
      <c r="HZZ125" s="8"/>
      <c r="IAA125" s="8"/>
      <c r="IAB125" s="8"/>
      <c r="IAC125" s="8"/>
      <c r="IAD125" s="8"/>
      <c r="IAE125" s="8"/>
      <c r="IAF125" s="8"/>
      <c r="IAG125" s="8"/>
      <c r="IAH125" s="8"/>
      <c r="IAI125" s="8"/>
      <c r="IAJ125" s="8"/>
      <c r="IAK125" s="8"/>
      <c r="IAL125" s="8"/>
      <c r="IAM125" s="8"/>
      <c r="IAN125" s="8"/>
      <c r="IAO125" s="8"/>
      <c r="IAP125" s="8"/>
      <c r="IAQ125" s="8"/>
      <c r="IAR125" s="8"/>
      <c r="IAS125" s="8"/>
      <c r="IAT125" s="8"/>
      <c r="IAU125" s="8"/>
      <c r="IAV125" s="8"/>
      <c r="IAW125" s="8"/>
      <c r="IAX125" s="8"/>
      <c r="IAY125" s="8"/>
      <c r="IAZ125" s="8"/>
      <c r="IBA125" s="8"/>
      <c r="IBB125" s="8"/>
      <c r="IBC125" s="8"/>
      <c r="IBD125" s="8"/>
      <c r="IBE125" s="8"/>
      <c r="IBF125" s="8"/>
      <c r="IBG125" s="8"/>
      <c r="IBH125" s="8"/>
      <c r="IBI125" s="8"/>
      <c r="IBJ125" s="8"/>
      <c r="IBK125" s="8"/>
      <c r="IBL125" s="8"/>
      <c r="IBM125" s="8"/>
      <c r="IBN125" s="8"/>
      <c r="IBO125" s="8"/>
      <c r="IBP125" s="8"/>
      <c r="IBQ125" s="8"/>
      <c r="IBR125" s="8"/>
      <c r="IBS125" s="8"/>
      <c r="IBT125" s="8"/>
      <c r="IBU125" s="8"/>
      <c r="IBV125" s="8"/>
      <c r="IBW125" s="8"/>
      <c r="IBX125" s="8"/>
      <c r="IBY125" s="8"/>
      <c r="IBZ125" s="8"/>
      <c r="ICA125" s="8"/>
      <c r="ICB125" s="8"/>
      <c r="ICC125" s="8"/>
      <c r="ICD125" s="8"/>
      <c r="ICE125" s="8"/>
      <c r="ICF125" s="8"/>
      <c r="ICG125" s="8"/>
      <c r="ICH125" s="8"/>
      <c r="ICI125" s="8"/>
      <c r="ICJ125" s="8"/>
      <c r="ICK125" s="8"/>
      <c r="ICL125" s="8"/>
      <c r="ICM125" s="8"/>
      <c r="ICN125" s="8"/>
      <c r="ICO125" s="8"/>
      <c r="ICP125" s="8"/>
      <c r="ICQ125" s="8"/>
      <c r="ICR125" s="8"/>
      <c r="ICS125" s="8"/>
      <c r="ICT125" s="8"/>
      <c r="ICU125" s="8"/>
      <c r="ICV125" s="8"/>
      <c r="ICW125" s="8"/>
      <c r="ICX125" s="8"/>
      <c r="ICY125" s="8"/>
      <c r="ICZ125" s="8"/>
      <c r="IDA125" s="8"/>
      <c r="IDB125" s="8"/>
      <c r="IDC125" s="8"/>
      <c r="IDD125" s="8"/>
      <c r="IDE125" s="8"/>
      <c r="IDF125" s="8"/>
      <c r="IDG125" s="8"/>
      <c r="IDH125" s="8"/>
      <c r="IDI125" s="8"/>
      <c r="IDJ125" s="8"/>
      <c r="IDK125" s="8"/>
      <c r="IDL125" s="8"/>
      <c r="IDM125" s="8"/>
      <c r="IDN125" s="8"/>
      <c r="IDO125" s="8"/>
      <c r="IDP125" s="8"/>
      <c r="IDQ125" s="8"/>
      <c r="IDR125" s="8"/>
      <c r="IDS125" s="8"/>
      <c r="IDT125" s="8"/>
      <c r="IDU125" s="8"/>
      <c r="IDV125" s="8"/>
      <c r="IDW125" s="8"/>
      <c r="IDX125" s="8"/>
      <c r="IDY125" s="8"/>
      <c r="IDZ125" s="8"/>
      <c r="IEA125" s="8"/>
      <c r="IEB125" s="8"/>
      <c r="IEC125" s="8"/>
      <c r="IED125" s="8"/>
      <c r="IEE125" s="8"/>
      <c r="IEF125" s="8"/>
      <c r="IEG125" s="8"/>
      <c r="IEH125" s="8"/>
      <c r="IEI125" s="8"/>
      <c r="IEJ125" s="8"/>
      <c r="IEK125" s="8"/>
      <c r="IEL125" s="8"/>
      <c r="IEM125" s="8"/>
      <c r="IEN125" s="8"/>
      <c r="IEO125" s="8"/>
      <c r="IEP125" s="8"/>
      <c r="IEQ125" s="8"/>
      <c r="IER125" s="8"/>
      <c r="IES125" s="8"/>
      <c r="IET125" s="8"/>
      <c r="IEU125" s="8"/>
      <c r="IEV125" s="8"/>
      <c r="IEW125" s="8"/>
      <c r="IEX125" s="8"/>
      <c r="IEY125" s="8"/>
      <c r="IEZ125" s="8"/>
      <c r="IFA125" s="8"/>
      <c r="IFB125" s="8"/>
      <c r="IFC125" s="8"/>
      <c r="IFD125" s="8"/>
      <c r="IFE125" s="8"/>
      <c r="IFF125" s="8"/>
      <c r="IFG125" s="8"/>
      <c r="IFH125" s="8"/>
      <c r="IFI125" s="8"/>
      <c r="IFJ125" s="8"/>
      <c r="IFK125" s="8"/>
      <c r="IFL125" s="8"/>
      <c r="IFM125" s="8"/>
      <c r="IFN125" s="8"/>
      <c r="IFO125" s="8"/>
      <c r="IFP125" s="8"/>
      <c r="IFQ125" s="8"/>
      <c r="IFR125" s="8"/>
      <c r="IFS125" s="8"/>
      <c r="IFT125" s="8"/>
      <c r="IFU125" s="8"/>
      <c r="IFV125" s="8"/>
      <c r="IFW125" s="8"/>
      <c r="IFX125" s="8"/>
      <c r="IFY125" s="8"/>
      <c r="IFZ125" s="8"/>
      <c r="IGA125" s="8"/>
      <c r="IGB125" s="8"/>
      <c r="IGC125" s="8"/>
      <c r="IGD125" s="8"/>
      <c r="IGE125" s="8"/>
      <c r="IGF125" s="8"/>
      <c r="IGG125" s="8"/>
      <c r="IGH125" s="8"/>
      <c r="IGI125" s="8"/>
      <c r="IGJ125" s="8"/>
      <c r="IGK125" s="8"/>
      <c r="IGL125" s="8"/>
      <c r="IGM125" s="8"/>
      <c r="IGN125" s="8"/>
      <c r="IGO125" s="8"/>
      <c r="IGP125" s="8"/>
      <c r="IGQ125" s="8"/>
      <c r="IGR125" s="8"/>
      <c r="IGS125" s="8"/>
      <c r="IGT125" s="8"/>
      <c r="IGU125" s="8"/>
      <c r="IGV125" s="8"/>
      <c r="IGW125" s="8"/>
      <c r="IGX125" s="8"/>
      <c r="IGY125" s="8"/>
      <c r="IGZ125" s="8"/>
      <c r="IHA125" s="8"/>
      <c r="IHB125" s="8"/>
      <c r="IHC125" s="8"/>
      <c r="IHD125" s="8"/>
      <c r="IHE125" s="8"/>
      <c r="IHF125" s="8"/>
      <c r="IHG125" s="8"/>
      <c r="IHH125" s="8"/>
      <c r="IHI125" s="8"/>
      <c r="IHJ125" s="8"/>
      <c r="IHK125" s="8"/>
      <c r="IHL125" s="8"/>
      <c r="IHM125" s="8"/>
      <c r="IHN125" s="8"/>
      <c r="IHO125" s="8"/>
      <c r="IHP125" s="8"/>
      <c r="IHQ125" s="8"/>
      <c r="IHR125" s="8"/>
      <c r="IHS125" s="8"/>
      <c r="IHT125" s="8"/>
      <c r="IHU125" s="8"/>
      <c r="IHV125" s="8"/>
      <c r="IHW125" s="8"/>
      <c r="IHX125" s="8"/>
      <c r="IHY125" s="8"/>
      <c r="IHZ125" s="8"/>
      <c r="IIA125" s="8"/>
      <c r="IIB125" s="8"/>
      <c r="IIC125" s="8"/>
      <c r="IID125" s="8"/>
      <c r="IIE125" s="8"/>
      <c r="IIF125" s="8"/>
      <c r="IIG125" s="8"/>
      <c r="IIH125" s="8"/>
      <c r="III125" s="8"/>
      <c r="IIJ125" s="8"/>
      <c r="IIK125" s="8"/>
      <c r="IIL125" s="8"/>
      <c r="IIM125" s="8"/>
      <c r="IIN125" s="8"/>
      <c r="IIO125" s="8"/>
      <c r="IIP125" s="8"/>
      <c r="IIQ125" s="8"/>
      <c r="IIR125" s="8"/>
      <c r="IIS125" s="8"/>
      <c r="IIT125" s="8"/>
      <c r="IIU125" s="8"/>
      <c r="IIV125" s="8"/>
      <c r="IIW125" s="8"/>
      <c r="IIX125" s="8"/>
      <c r="IIY125" s="8"/>
      <c r="IIZ125" s="8"/>
      <c r="IJA125" s="8"/>
      <c r="IJB125" s="8"/>
      <c r="IJC125" s="8"/>
      <c r="IJD125" s="8"/>
      <c r="IJE125" s="8"/>
      <c r="IJF125" s="8"/>
      <c r="IJG125" s="8"/>
      <c r="IJH125" s="8"/>
      <c r="IJI125" s="8"/>
      <c r="IJJ125" s="8"/>
      <c r="IJK125" s="8"/>
      <c r="IJL125" s="8"/>
      <c r="IJM125" s="8"/>
      <c r="IJN125" s="8"/>
      <c r="IJO125" s="8"/>
      <c r="IJP125" s="8"/>
      <c r="IJQ125" s="8"/>
      <c r="IJR125" s="8"/>
      <c r="IJS125" s="8"/>
      <c r="IJT125" s="8"/>
      <c r="IJU125" s="8"/>
      <c r="IJV125" s="8"/>
      <c r="IJW125" s="8"/>
      <c r="IJX125" s="8"/>
      <c r="IJY125" s="8"/>
      <c r="IJZ125" s="8"/>
      <c r="IKA125" s="8"/>
      <c r="IKB125" s="8"/>
      <c r="IKC125" s="8"/>
      <c r="IKD125" s="8"/>
      <c r="IKE125" s="8"/>
      <c r="IKF125" s="8"/>
      <c r="IKG125" s="8"/>
      <c r="IKH125" s="8"/>
      <c r="IKI125" s="8"/>
      <c r="IKJ125" s="8"/>
      <c r="IKK125" s="8"/>
      <c r="IKL125" s="8"/>
      <c r="IKM125" s="8"/>
      <c r="IKN125" s="8"/>
      <c r="IKO125" s="8"/>
      <c r="IKP125" s="8"/>
      <c r="IKQ125" s="8"/>
      <c r="IKR125" s="8"/>
      <c r="IKS125" s="8"/>
      <c r="IKT125" s="8"/>
      <c r="IKU125" s="8"/>
      <c r="IKV125" s="8"/>
      <c r="IKW125" s="8"/>
      <c r="IKX125" s="8"/>
      <c r="IKY125" s="8"/>
      <c r="IKZ125" s="8"/>
      <c r="ILA125" s="8"/>
      <c r="ILB125" s="8"/>
      <c r="ILC125" s="8"/>
      <c r="ILD125" s="8"/>
      <c r="ILE125" s="8"/>
      <c r="ILF125" s="8"/>
      <c r="ILG125" s="8"/>
      <c r="ILH125" s="8"/>
      <c r="ILI125" s="8"/>
      <c r="ILJ125" s="8"/>
      <c r="ILK125" s="8"/>
      <c r="ILL125" s="8"/>
      <c r="ILM125" s="8"/>
      <c r="ILN125" s="8"/>
      <c r="ILO125" s="8"/>
      <c r="ILP125" s="8"/>
      <c r="ILQ125" s="8"/>
      <c r="ILR125" s="8"/>
      <c r="ILS125" s="8"/>
      <c r="ILT125" s="8"/>
      <c r="ILU125" s="8"/>
      <c r="ILV125" s="8"/>
      <c r="ILW125" s="8"/>
      <c r="ILX125" s="8"/>
      <c r="ILY125" s="8"/>
      <c r="ILZ125" s="8"/>
      <c r="IMA125" s="8"/>
      <c r="IMB125" s="8"/>
      <c r="IMC125" s="8"/>
      <c r="IMD125" s="8"/>
      <c r="IME125" s="8"/>
      <c r="IMF125" s="8"/>
      <c r="IMG125" s="8"/>
      <c r="IMH125" s="8"/>
      <c r="IMI125" s="8"/>
      <c r="IMJ125" s="8"/>
      <c r="IMK125" s="8"/>
      <c r="IML125" s="8"/>
      <c r="IMM125" s="8"/>
      <c r="IMN125" s="8"/>
      <c r="IMO125" s="8"/>
      <c r="IMP125" s="8"/>
      <c r="IMQ125" s="8"/>
      <c r="IMR125" s="8"/>
      <c r="IMS125" s="8"/>
      <c r="IMT125" s="8"/>
      <c r="IMU125" s="8"/>
      <c r="IMV125" s="8"/>
      <c r="IMW125" s="8"/>
      <c r="IMX125" s="8"/>
      <c r="IMY125" s="8"/>
      <c r="IMZ125" s="8"/>
      <c r="INA125" s="8"/>
      <c r="INB125" s="8"/>
      <c r="INC125" s="8"/>
      <c r="IND125" s="8"/>
      <c r="INE125" s="8"/>
      <c r="INF125" s="8"/>
      <c r="ING125" s="8"/>
      <c r="INH125" s="8"/>
      <c r="INI125" s="8"/>
      <c r="INJ125" s="8"/>
      <c r="INK125" s="8"/>
      <c r="INL125" s="8"/>
      <c r="INM125" s="8"/>
      <c r="INN125" s="8"/>
      <c r="INO125" s="8"/>
      <c r="INP125" s="8"/>
      <c r="INQ125" s="8"/>
      <c r="INR125" s="8"/>
      <c r="INS125" s="8"/>
      <c r="INT125" s="8"/>
      <c r="INU125" s="8"/>
      <c r="INV125" s="8"/>
      <c r="INW125" s="8"/>
      <c r="INX125" s="8"/>
      <c r="INY125" s="8"/>
      <c r="INZ125" s="8"/>
      <c r="IOA125" s="8"/>
      <c r="IOB125" s="8"/>
      <c r="IOC125" s="8"/>
      <c r="IOD125" s="8"/>
      <c r="IOE125" s="8"/>
      <c r="IOF125" s="8"/>
      <c r="IOG125" s="8"/>
      <c r="IOH125" s="8"/>
      <c r="IOI125" s="8"/>
      <c r="IOJ125" s="8"/>
      <c r="IOK125" s="8"/>
      <c r="IOL125" s="8"/>
      <c r="IOM125" s="8"/>
      <c r="ION125" s="8"/>
      <c r="IOO125" s="8"/>
      <c r="IOP125" s="8"/>
      <c r="IOQ125" s="8"/>
      <c r="IOR125" s="8"/>
      <c r="IOS125" s="8"/>
      <c r="IOT125" s="8"/>
      <c r="IOU125" s="8"/>
      <c r="IOV125" s="8"/>
      <c r="IOW125" s="8"/>
      <c r="IOX125" s="8"/>
      <c r="IOY125" s="8"/>
      <c r="IOZ125" s="8"/>
      <c r="IPA125" s="8"/>
      <c r="IPB125" s="8"/>
      <c r="IPC125" s="8"/>
      <c r="IPD125" s="8"/>
      <c r="IPE125" s="8"/>
      <c r="IPF125" s="8"/>
      <c r="IPG125" s="8"/>
      <c r="IPH125" s="8"/>
      <c r="IPI125" s="8"/>
      <c r="IPJ125" s="8"/>
      <c r="IPK125" s="8"/>
      <c r="IPL125" s="8"/>
      <c r="IPM125" s="8"/>
      <c r="IPN125" s="8"/>
      <c r="IPO125" s="8"/>
      <c r="IPP125" s="8"/>
      <c r="IPQ125" s="8"/>
      <c r="IPR125" s="8"/>
      <c r="IPS125" s="8"/>
      <c r="IPT125" s="8"/>
      <c r="IPU125" s="8"/>
      <c r="IPV125" s="8"/>
      <c r="IPW125" s="8"/>
      <c r="IPX125" s="8"/>
      <c r="IPY125" s="8"/>
      <c r="IPZ125" s="8"/>
      <c r="IQA125" s="8"/>
      <c r="IQB125" s="8"/>
      <c r="IQC125" s="8"/>
      <c r="IQD125" s="8"/>
      <c r="IQE125" s="8"/>
      <c r="IQF125" s="8"/>
      <c r="IQG125" s="8"/>
      <c r="IQH125" s="8"/>
      <c r="IQI125" s="8"/>
      <c r="IQJ125" s="8"/>
      <c r="IQK125" s="8"/>
      <c r="IQL125" s="8"/>
      <c r="IQM125" s="8"/>
      <c r="IQN125" s="8"/>
      <c r="IQO125" s="8"/>
      <c r="IQP125" s="8"/>
      <c r="IQQ125" s="8"/>
      <c r="IQR125" s="8"/>
      <c r="IQS125" s="8"/>
      <c r="IQT125" s="8"/>
      <c r="IQU125" s="8"/>
      <c r="IQV125" s="8"/>
      <c r="IQW125" s="8"/>
      <c r="IQX125" s="8"/>
      <c r="IQY125" s="8"/>
      <c r="IQZ125" s="8"/>
      <c r="IRA125" s="8"/>
      <c r="IRB125" s="8"/>
      <c r="IRC125" s="8"/>
      <c r="IRD125" s="8"/>
      <c r="IRE125" s="8"/>
      <c r="IRF125" s="8"/>
      <c r="IRG125" s="8"/>
      <c r="IRH125" s="8"/>
      <c r="IRI125" s="8"/>
      <c r="IRJ125" s="8"/>
      <c r="IRK125" s="8"/>
      <c r="IRL125" s="8"/>
      <c r="IRM125" s="8"/>
      <c r="IRN125" s="8"/>
      <c r="IRO125" s="8"/>
      <c r="IRP125" s="8"/>
      <c r="IRQ125" s="8"/>
      <c r="IRR125" s="8"/>
      <c r="IRS125" s="8"/>
      <c r="IRT125" s="8"/>
      <c r="IRU125" s="8"/>
      <c r="IRV125" s="8"/>
      <c r="IRW125" s="8"/>
      <c r="IRX125" s="8"/>
      <c r="IRY125" s="8"/>
      <c r="IRZ125" s="8"/>
      <c r="ISA125" s="8"/>
      <c r="ISB125" s="8"/>
      <c r="ISC125" s="8"/>
      <c r="ISD125" s="8"/>
      <c r="ISE125" s="8"/>
      <c r="ISF125" s="8"/>
      <c r="ISG125" s="8"/>
      <c r="ISH125" s="8"/>
      <c r="ISI125" s="8"/>
      <c r="ISJ125" s="8"/>
      <c r="ISK125" s="8"/>
      <c r="ISL125" s="8"/>
      <c r="ISM125" s="8"/>
      <c r="ISN125" s="8"/>
      <c r="ISO125" s="8"/>
      <c r="ISP125" s="8"/>
      <c r="ISQ125" s="8"/>
      <c r="ISR125" s="8"/>
      <c r="ISS125" s="8"/>
      <c r="IST125" s="8"/>
      <c r="ISU125" s="8"/>
      <c r="ISV125" s="8"/>
      <c r="ISW125" s="8"/>
      <c r="ISX125" s="8"/>
      <c r="ISY125" s="8"/>
      <c r="ISZ125" s="8"/>
      <c r="ITA125" s="8"/>
      <c r="ITB125" s="8"/>
      <c r="ITC125" s="8"/>
      <c r="ITD125" s="8"/>
      <c r="ITE125" s="8"/>
      <c r="ITF125" s="8"/>
      <c r="ITG125" s="8"/>
      <c r="ITH125" s="8"/>
      <c r="ITI125" s="8"/>
      <c r="ITJ125" s="8"/>
      <c r="ITK125" s="8"/>
      <c r="ITL125" s="8"/>
      <c r="ITM125" s="8"/>
      <c r="ITN125" s="8"/>
      <c r="ITO125" s="8"/>
      <c r="ITP125" s="8"/>
      <c r="ITQ125" s="8"/>
      <c r="ITR125" s="8"/>
      <c r="ITS125" s="8"/>
      <c r="ITT125" s="8"/>
      <c r="ITU125" s="8"/>
      <c r="ITV125" s="8"/>
      <c r="ITW125" s="8"/>
      <c r="ITX125" s="8"/>
      <c r="ITY125" s="8"/>
      <c r="ITZ125" s="8"/>
      <c r="IUA125" s="8"/>
      <c r="IUB125" s="8"/>
      <c r="IUC125" s="8"/>
      <c r="IUD125" s="8"/>
      <c r="IUE125" s="8"/>
      <c r="IUF125" s="8"/>
      <c r="IUG125" s="8"/>
      <c r="IUH125" s="8"/>
      <c r="IUI125" s="8"/>
      <c r="IUJ125" s="8"/>
      <c r="IUK125" s="8"/>
      <c r="IUL125" s="8"/>
      <c r="IUM125" s="8"/>
      <c r="IUN125" s="8"/>
      <c r="IUO125" s="8"/>
      <c r="IUP125" s="8"/>
      <c r="IUQ125" s="8"/>
      <c r="IUR125" s="8"/>
      <c r="IUS125" s="8"/>
      <c r="IUT125" s="8"/>
      <c r="IUU125" s="8"/>
      <c r="IUV125" s="8"/>
      <c r="IUW125" s="8"/>
      <c r="IUX125" s="8"/>
      <c r="IUY125" s="8"/>
      <c r="IUZ125" s="8"/>
      <c r="IVA125" s="8"/>
      <c r="IVB125" s="8"/>
      <c r="IVC125" s="8"/>
      <c r="IVD125" s="8"/>
      <c r="IVE125" s="8"/>
      <c r="IVF125" s="8"/>
      <c r="IVG125" s="8"/>
      <c r="IVH125" s="8"/>
      <c r="IVI125" s="8"/>
      <c r="IVJ125" s="8"/>
      <c r="IVK125" s="8"/>
      <c r="IVL125" s="8"/>
      <c r="IVM125" s="8"/>
      <c r="IVN125" s="8"/>
      <c r="IVO125" s="8"/>
      <c r="IVP125" s="8"/>
      <c r="IVQ125" s="8"/>
      <c r="IVR125" s="8"/>
      <c r="IVS125" s="8"/>
      <c r="IVT125" s="8"/>
      <c r="IVU125" s="8"/>
      <c r="IVV125" s="8"/>
      <c r="IVW125" s="8"/>
      <c r="IVX125" s="8"/>
      <c r="IVY125" s="8"/>
      <c r="IVZ125" s="8"/>
      <c r="IWA125" s="8"/>
      <c r="IWB125" s="8"/>
      <c r="IWC125" s="8"/>
      <c r="IWD125" s="8"/>
      <c r="IWE125" s="8"/>
      <c r="IWF125" s="8"/>
      <c r="IWG125" s="8"/>
      <c r="IWH125" s="8"/>
      <c r="IWI125" s="8"/>
      <c r="IWJ125" s="8"/>
      <c r="IWK125" s="8"/>
      <c r="IWL125" s="8"/>
      <c r="IWM125" s="8"/>
      <c r="IWN125" s="8"/>
      <c r="IWO125" s="8"/>
      <c r="IWP125" s="8"/>
      <c r="IWQ125" s="8"/>
      <c r="IWR125" s="8"/>
      <c r="IWS125" s="8"/>
      <c r="IWT125" s="8"/>
      <c r="IWU125" s="8"/>
      <c r="IWV125" s="8"/>
      <c r="IWW125" s="8"/>
      <c r="IWX125" s="8"/>
      <c r="IWY125" s="8"/>
      <c r="IWZ125" s="8"/>
      <c r="IXA125" s="8"/>
      <c r="IXB125" s="8"/>
      <c r="IXC125" s="8"/>
      <c r="IXD125" s="8"/>
      <c r="IXE125" s="8"/>
      <c r="IXF125" s="8"/>
      <c r="IXG125" s="8"/>
      <c r="IXH125" s="8"/>
      <c r="IXI125" s="8"/>
      <c r="IXJ125" s="8"/>
      <c r="IXK125" s="8"/>
      <c r="IXL125" s="8"/>
      <c r="IXM125" s="8"/>
      <c r="IXN125" s="8"/>
      <c r="IXO125" s="8"/>
      <c r="IXP125" s="8"/>
      <c r="IXQ125" s="8"/>
      <c r="IXR125" s="8"/>
      <c r="IXS125" s="8"/>
      <c r="IXT125" s="8"/>
      <c r="IXU125" s="8"/>
      <c r="IXV125" s="8"/>
      <c r="IXW125" s="8"/>
      <c r="IXX125" s="8"/>
      <c r="IXY125" s="8"/>
      <c r="IXZ125" s="8"/>
      <c r="IYA125" s="8"/>
      <c r="IYB125" s="8"/>
      <c r="IYC125" s="8"/>
      <c r="IYD125" s="8"/>
      <c r="IYE125" s="8"/>
      <c r="IYF125" s="8"/>
      <c r="IYG125" s="8"/>
      <c r="IYH125" s="8"/>
      <c r="IYI125" s="8"/>
      <c r="IYJ125" s="8"/>
      <c r="IYK125" s="8"/>
      <c r="IYL125" s="8"/>
      <c r="IYM125" s="8"/>
      <c r="IYN125" s="8"/>
      <c r="IYO125" s="8"/>
      <c r="IYP125" s="8"/>
      <c r="IYQ125" s="8"/>
      <c r="IYR125" s="8"/>
      <c r="IYS125" s="8"/>
      <c r="IYT125" s="8"/>
      <c r="IYU125" s="8"/>
      <c r="IYV125" s="8"/>
      <c r="IYW125" s="8"/>
      <c r="IYX125" s="8"/>
      <c r="IYY125" s="8"/>
      <c r="IYZ125" s="8"/>
      <c r="IZA125" s="8"/>
      <c r="IZB125" s="8"/>
      <c r="IZC125" s="8"/>
      <c r="IZD125" s="8"/>
      <c r="IZE125" s="8"/>
      <c r="IZF125" s="8"/>
      <c r="IZG125" s="8"/>
      <c r="IZH125" s="8"/>
      <c r="IZI125" s="8"/>
      <c r="IZJ125" s="8"/>
      <c r="IZK125" s="8"/>
      <c r="IZL125" s="8"/>
      <c r="IZM125" s="8"/>
      <c r="IZN125" s="8"/>
      <c r="IZO125" s="8"/>
      <c r="IZP125" s="8"/>
      <c r="IZQ125" s="8"/>
      <c r="IZR125" s="8"/>
      <c r="IZS125" s="8"/>
      <c r="IZT125" s="8"/>
      <c r="IZU125" s="8"/>
      <c r="IZV125" s="8"/>
      <c r="IZW125" s="8"/>
      <c r="IZX125" s="8"/>
      <c r="IZY125" s="8"/>
      <c r="IZZ125" s="8"/>
      <c r="JAA125" s="8"/>
      <c r="JAB125" s="8"/>
      <c r="JAC125" s="8"/>
      <c r="JAD125" s="8"/>
      <c r="JAE125" s="8"/>
      <c r="JAF125" s="8"/>
      <c r="JAG125" s="8"/>
      <c r="JAH125" s="8"/>
      <c r="JAI125" s="8"/>
      <c r="JAJ125" s="8"/>
      <c r="JAK125" s="8"/>
      <c r="JAL125" s="8"/>
      <c r="JAM125" s="8"/>
      <c r="JAN125" s="8"/>
      <c r="JAO125" s="8"/>
      <c r="JAP125" s="8"/>
      <c r="JAQ125" s="8"/>
      <c r="JAR125" s="8"/>
      <c r="JAS125" s="8"/>
      <c r="JAT125" s="8"/>
      <c r="JAU125" s="8"/>
      <c r="JAV125" s="8"/>
      <c r="JAW125" s="8"/>
      <c r="JAX125" s="8"/>
      <c r="JAY125" s="8"/>
      <c r="JAZ125" s="8"/>
      <c r="JBA125" s="8"/>
      <c r="JBB125" s="8"/>
      <c r="JBC125" s="8"/>
      <c r="JBD125" s="8"/>
      <c r="JBE125" s="8"/>
      <c r="JBF125" s="8"/>
      <c r="JBG125" s="8"/>
      <c r="JBH125" s="8"/>
      <c r="JBI125" s="8"/>
      <c r="JBJ125" s="8"/>
      <c r="JBK125" s="8"/>
      <c r="JBL125" s="8"/>
      <c r="JBM125" s="8"/>
      <c r="JBN125" s="8"/>
      <c r="JBO125" s="8"/>
      <c r="JBP125" s="8"/>
      <c r="JBQ125" s="8"/>
      <c r="JBR125" s="8"/>
      <c r="JBS125" s="8"/>
      <c r="JBT125" s="8"/>
      <c r="JBU125" s="8"/>
      <c r="JBV125" s="8"/>
      <c r="JBW125" s="8"/>
      <c r="JBX125" s="8"/>
      <c r="JBY125" s="8"/>
      <c r="JBZ125" s="8"/>
      <c r="JCA125" s="8"/>
      <c r="JCB125" s="8"/>
      <c r="JCC125" s="8"/>
      <c r="JCD125" s="8"/>
      <c r="JCE125" s="8"/>
      <c r="JCF125" s="8"/>
      <c r="JCG125" s="8"/>
      <c r="JCH125" s="8"/>
      <c r="JCI125" s="8"/>
      <c r="JCJ125" s="8"/>
      <c r="JCK125" s="8"/>
      <c r="JCL125" s="8"/>
      <c r="JCM125" s="8"/>
      <c r="JCN125" s="8"/>
      <c r="JCO125" s="8"/>
      <c r="JCP125" s="8"/>
      <c r="JCQ125" s="8"/>
      <c r="JCR125" s="8"/>
      <c r="JCS125" s="8"/>
      <c r="JCT125" s="8"/>
      <c r="JCU125" s="8"/>
      <c r="JCV125" s="8"/>
      <c r="JCW125" s="8"/>
      <c r="JCX125" s="8"/>
      <c r="JCY125" s="8"/>
      <c r="JCZ125" s="8"/>
      <c r="JDA125" s="8"/>
      <c r="JDB125" s="8"/>
      <c r="JDC125" s="8"/>
      <c r="JDD125" s="8"/>
      <c r="JDE125" s="8"/>
      <c r="JDF125" s="8"/>
      <c r="JDG125" s="8"/>
      <c r="JDH125" s="8"/>
      <c r="JDI125" s="8"/>
      <c r="JDJ125" s="8"/>
      <c r="JDK125" s="8"/>
      <c r="JDL125" s="8"/>
      <c r="JDM125" s="8"/>
      <c r="JDN125" s="8"/>
      <c r="JDO125" s="8"/>
      <c r="JDP125" s="8"/>
      <c r="JDQ125" s="8"/>
      <c r="JDR125" s="8"/>
      <c r="JDS125" s="8"/>
      <c r="JDT125" s="8"/>
      <c r="JDU125" s="8"/>
      <c r="JDV125" s="8"/>
      <c r="JDW125" s="8"/>
      <c r="JDX125" s="8"/>
      <c r="JDY125" s="8"/>
      <c r="JDZ125" s="8"/>
      <c r="JEA125" s="8"/>
      <c r="JEB125" s="8"/>
      <c r="JEC125" s="8"/>
      <c r="JED125" s="8"/>
      <c r="JEE125" s="8"/>
      <c r="JEF125" s="8"/>
      <c r="JEG125" s="8"/>
      <c r="JEH125" s="8"/>
      <c r="JEI125" s="8"/>
      <c r="JEJ125" s="8"/>
      <c r="JEK125" s="8"/>
      <c r="JEL125" s="8"/>
      <c r="JEM125" s="8"/>
      <c r="JEN125" s="8"/>
      <c r="JEO125" s="8"/>
      <c r="JEP125" s="8"/>
      <c r="JEQ125" s="8"/>
      <c r="JER125" s="8"/>
      <c r="JES125" s="8"/>
      <c r="JET125" s="8"/>
      <c r="JEU125" s="8"/>
      <c r="JEV125" s="8"/>
      <c r="JEW125" s="8"/>
      <c r="JEX125" s="8"/>
      <c r="JEY125" s="8"/>
      <c r="JEZ125" s="8"/>
      <c r="JFA125" s="8"/>
      <c r="JFB125" s="8"/>
      <c r="JFC125" s="8"/>
      <c r="JFD125" s="8"/>
      <c r="JFE125" s="8"/>
      <c r="JFF125" s="8"/>
      <c r="JFG125" s="8"/>
      <c r="JFH125" s="8"/>
      <c r="JFI125" s="8"/>
      <c r="JFJ125" s="8"/>
      <c r="JFK125" s="8"/>
      <c r="JFL125" s="8"/>
      <c r="JFM125" s="8"/>
      <c r="JFN125" s="8"/>
      <c r="JFO125" s="8"/>
      <c r="JFP125" s="8"/>
      <c r="JFQ125" s="8"/>
      <c r="JFR125" s="8"/>
      <c r="JFS125" s="8"/>
      <c r="JFT125" s="8"/>
      <c r="JFU125" s="8"/>
      <c r="JFV125" s="8"/>
      <c r="JFW125" s="8"/>
      <c r="JFX125" s="8"/>
      <c r="JFY125" s="8"/>
      <c r="JFZ125" s="8"/>
      <c r="JGA125" s="8"/>
      <c r="JGB125" s="8"/>
      <c r="JGC125" s="8"/>
      <c r="JGD125" s="8"/>
      <c r="JGE125" s="8"/>
      <c r="JGF125" s="8"/>
      <c r="JGG125" s="8"/>
      <c r="JGH125" s="8"/>
      <c r="JGI125" s="8"/>
      <c r="JGJ125" s="8"/>
      <c r="JGK125" s="8"/>
      <c r="JGL125" s="8"/>
      <c r="JGM125" s="8"/>
      <c r="JGN125" s="8"/>
      <c r="JGO125" s="8"/>
      <c r="JGP125" s="8"/>
      <c r="JGQ125" s="8"/>
      <c r="JGR125" s="8"/>
      <c r="JGS125" s="8"/>
      <c r="JGT125" s="8"/>
      <c r="JGU125" s="8"/>
      <c r="JGV125" s="8"/>
      <c r="JGW125" s="8"/>
      <c r="JGX125" s="8"/>
      <c r="JGY125" s="8"/>
      <c r="JGZ125" s="8"/>
      <c r="JHA125" s="8"/>
      <c r="JHB125" s="8"/>
      <c r="JHC125" s="8"/>
      <c r="JHD125" s="8"/>
      <c r="JHE125" s="8"/>
      <c r="JHF125" s="8"/>
      <c r="JHG125" s="8"/>
      <c r="JHH125" s="8"/>
      <c r="JHI125" s="8"/>
      <c r="JHJ125" s="8"/>
      <c r="JHK125" s="8"/>
      <c r="JHL125" s="8"/>
      <c r="JHM125" s="8"/>
      <c r="JHN125" s="8"/>
      <c r="JHO125" s="8"/>
      <c r="JHP125" s="8"/>
      <c r="JHQ125" s="8"/>
      <c r="JHR125" s="8"/>
      <c r="JHS125" s="8"/>
      <c r="JHT125" s="8"/>
      <c r="JHU125" s="8"/>
      <c r="JHV125" s="8"/>
      <c r="JHW125" s="8"/>
      <c r="JHX125" s="8"/>
      <c r="JHY125" s="8"/>
      <c r="JHZ125" s="8"/>
      <c r="JIA125" s="8"/>
      <c r="JIB125" s="8"/>
      <c r="JIC125" s="8"/>
      <c r="JID125" s="8"/>
      <c r="JIE125" s="8"/>
      <c r="JIF125" s="8"/>
      <c r="JIG125" s="8"/>
      <c r="JIH125" s="8"/>
      <c r="JII125" s="8"/>
      <c r="JIJ125" s="8"/>
      <c r="JIK125" s="8"/>
      <c r="JIL125" s="8"/>
      <c r="JIM125" s="8"/>
      <c r="JIN125" s="8"/>
      <c r="JIO125" s="8"/>
      <c r="JIP125" s="8"/>
      <c r="JIQ125" s="8"/>
      <c r="JIR125" s="8"/>
      <c r="JIS125" s="8"/>
      <c r="JIT125" s="8"/>
      <c r="JIU125" s="8"/>
      <c r="JIV125" s="8"/>
      <c r="JIW125" s="8"/>
      <c r="JIX125" s="8"/>
      <c r="JIY125" s="8"/>
      <c r="JIZ125" s="8"/>
      <c r="JJA125" s="8"/>
      <c r="JJB125" s="8"/>
      <c r="JJC125" s="8"/>
      <c r="JJD125" s="8"/>
      <c r="JJE125" s="8"/>
      <c r="JJF125" s="8"/>
      <c r="JJG125" s="8"/>
      <c r="JJH125" s="8"/>
      <c r="JJI125" s="8"/>
      <c r="JJJ125" s="8"/>
      <c r="JJK125" s="8"/>
      <c r="JJL125" s="8"/>
      <c r="JJM125" s="8"/>
      <c r="JJN125" s="8"/>
      <c r="JJO125" s="8"/>
      <c r="JJP125" s="8"/>
      <c r="JJQ125" s="8"/>
      <c r="JJR125" s="8"/>
      <c r="JJS125" s="8"/>
      <c r="JJT125" s="8"/>
      <c r="JJU125" s="8"/>
      <c r="JJV125" s="8"/>
      <c r="JJW125" s="8"/>
      <c r="JJX125" s="8"/>
      <c r="JJY125" s="8"/>
      <c r="JJZ125" s="8"/>
    </row>
    <row r="126" spans="1:7046" s="10" customFormat="1" x14ac:dyDescent="0.2">
      <c r="A126" s="163" t="s">
        <v>188</v>
      </c>
      <c r="B126" s="413">
        <f t="shared" ref="B126:E126" ca="1" si="41">C126</f>
        <v>0.27147410829258295</v>
      </c>
      <c r="C126" s="413">
        <f t="shared" ca="1" si="41"/>
        <v>0.27147410829258295</v>
      </c>
      <c r="D126" s="413">
        <f t="shared" ca="1" si="41"/>
        <v>0.27147410829258295</v>
      </c>
      <c r="E126" s="413">
        <f t="shared" ca="1" si="41"/>
        <v>0.27147410829258295</v>
      </c>
      <c r="F126" s="413">
        <f ca="1">G126</f>
        <v>0.27147410829258295</v>
      </c>
      <c r="G126" s="413">
        <f ca="1">H126</f>
        <v>0.27147410829258295</v>
      </c>
      <c r="H126" s="413">
        <f ca="1">I126</f>
        <v>0.27147410829258295</v>
      </c>
      <c r="I126" s="413">
        <f ca="1">J126</f>
        <v>0.27147410829258295</v>
      </c>
      <c r="J126" s="413">
        <f ca="1">J47</f>
        <v>0.27147410829258295</v>
      </c>
      <c r="K126" s="218"/>
      <c r="L126" s="111" t="s">
        <v>315</v>
      </c>
      <c r="M126" s="74"/>
      <c r="N126" s="11"/>
    </row>
    <row r="127" spans="1:7046" s="10" customFormat="1" x14ac:dyDescent="0.2">
      <c r="A127" s="163" t="s">
        <v>316</v>
      </c>
      <c r="B127" s="404"/>
      <c r="C127" s="404"/>
      <c r="D127" s="415"/>
      <c r="E127" s="413">
        <v>0</v>
      </c>
      <c r="F127" s="413">
        <f ca="1">IF(($J$16-F10)&gt;=1,0,IF(_xlfn.NUMBERVALUE(LEFT($J$16,4))=F10,VLOOKUP(0,'Valuation ASP Tables'!$D$48:$E$63,2,TRUE)*(1-_xlfn.NUMBERVALUE(RIGHT($J$16,2))/100),VLOOKUP(IF(_xlfn.NUMBERVALUE(RIGHT($J$16,2))&gt;50,ABS(ROUND(F10-$J$16,0))+1,ABS(ROUND(F10-$J$16,0))),'Valuation ASP Tables'!$D$48:$E$63,2,TRUE)))</f>
        <v>0</v>
      </c>
      <c r="G127" s="413">
        <f ca="1">IF(($J$16-G10)&gt;=1,0,IF(_xlfn.NUMBERVALUE(LEFT($J$16,4))=G10,VLOOKUP(0,'Valuation ASP Tables'!$D$48:$E$63,2,TRUE)*(1-_xlfn.NUMBERVALUE(RIGHT($J$16,2))/100),VLOOKUP(IF(_xlfn.NUMBERVALUE(RIGHT($J$16,2))&gt;50,ABS(ROUND(G10-$J$16,0))+1,ABS(ROUND(G10-$J$16,0))),'Valuation ASP Tables'!$D$48:$E$63,2,TRUE)))</f>
        <v>0</v>
      </c>
      <c r="H127" s="413">
        <f ca="1">IF(($J$16-H10)&gt;=1,0,IF(_xlfn.NUMBERVALUE(LEFT($J$16,4))=H10,VLOOKUP(0,'Valuation ASP Tables'!$D$48:$E$63,2,TRUE)*(1-_xlfn.NUMBERVALUE(RIGHT($J$16,2))/100),VLOOKUP(IF(_xlfn.NUMBERVALUE(RIGHT($J$16,2))&gt;50,ABS(ROUND(H10-$J$16,0))+1,ABS(ROUND(H10-$J$16,0))),'Valuation ASP Tables'!$D$48:$E$63,2,TRUE)))</f>
        <v>0</v>
      </c>
      <c r="I127" s="413">
        <f ca="1">IF(($J$16-I10)&gt;=1,0,IF(_xlfn.NUMBERVALUE(LEFT($J$16,4))=I10,VLOOKUP(0,'Valuation ASP Tables'!$D$48:$E$63,2,TRUE)*(1-_xlfn.NUMBERVALUE(RIGHT($J$16,2))/100),VLOOKUP(IF(_xlfn.NUMBERVALUE(RIGHT($J$16,2))&gt;50,ABS(ROUND(I10-$J$16,0))+1,ABS(ROUND(I10-$J$16,0))),'Valuation ASP Tables'!$D$48:$E$63,2,TRUE)))</f>
        <v>2.6428571428571433E-2</v>
      </c>
      <c r="J127" s="413">
        <f ca="1">IF(($J$16-J10)&gt;=1,0,IF(_xlfn.NUMBERVALUE(LEFT($J$16,4))=J10,VLOOKUP(0,'Valuation ASP Tables'!$D$48:$E$63,2,TRUE)*(1-_xlfn.NUMBERVALUE(RIGHT($J$16,2))/100),VLOOKUP(IF(_xlfn.NUMBERVALUE(RIGHT($J$16,2))&gt;50,ABS(ROUND(J10-$J$16,0))+1,ABS(ROUND(J10-$J$16,0))),'Valuation ASP Tables'!$D$48:$E$63,2,TRUE)))</f>
        <v>0.1</v>
      </c>
      <c r="K127" s="218"/>
      <c r="L127" s="105" t="s">
        <v>317</v>
      </c>
      <c r="M127" s="11"/>
      <c r="N127" s="11"/>
    </row>
    <row r="128" spans="1:7046" s="10" customFormat="1" x14ac:dyDescent="0.2">
      <c r="A128" s="131" t="s">
        <v>318</v>
      </c>
      <c r="B128" s="404"/>
      <c r="C128" s="404"/>
      <c r="D128" s="415"/>
      <c r="E128" s="415">
        <v>0</v>
      </c>
      <c r="F128" s="415">
        <f t="shared" ref="F128" si="42">D127</f>
        <v>0</v>
      </c>
      <c r="G128" s="415">
        <f>E127</f>
        <v>0</v>
      </c>
      <c r="H128" s="415">
        <f t="shared" ref="H128:J128" ca="1" si="43">F127</f>
        <v>0</v>
      </c>
      <c r="I128" s="415">
        <f t="shared" ca="1" si="43"/>
        <v>0</v>
      </c>
      <c r="J128" s="415">
        <f t="shared" ca="1" si="43"/>
        <v>0</v>
      </c>
      <c r="K128" s="218"/>
      <c r="L128" s="11" t="s">
        <v>319</v>
      </c>
      <c r="M128" s="11"/>
      <c r="N128" s="11"/>
    </row>
    <row r="129" spans="1:7046" s="10" customFormat="1" x14ac:dyDescent="0.2">
      <c r="A129" s="131" t="s">
        <v>320</v>
      </c>
      <c r="B129" s="404"/>
      <c r="C129" s="404"/>
      <c r="D129" s="431"/>
      <c r="E129" s="431">
        <f t="shared" ref="E129:G129" ca="1" si="44">E127*(E125*(1-E126)+E126*E128)</f>
        <v>0</v>
      </c>
      <c r="F129" s="431">
        <f t="shared" ca="1" si="44"/>
        <v>0</v>
      </c>
      <c r="G129" s="431">
        <f t="shared" ca="1" si="44"/>
        <v>0</v>
      </c>
      <c r="H129" s="431">
        <f ca="1">H127*(H125*(1-H126)+H126*H128)</f>
        <v>0</v>
      </c>
      <c r="I129" s="431">
        <f ca="1">I127*(I125*(1-I126)+I126*I128)</f>
        <v>348187.88334420987</v>
      </c>
      <c r="J129" s="431">
        <f ca="1">J127*(J125*(1-J126)+J126*J128)</f>
        <v>2158938.2158053494</v>
      </c>
      <c r="K129" s="352"/>
      <c r="L129" s="105" t="s">
        <v>321</v>
      </c>
      <c r="M129" s="11"/>
      <c r="N129" s="11"/>
    </row>
    <row r="130" spans="1:7046" s="10" customFormat="1" x14ac:dyDescent="0.2">
      <c r="A130" s="131" t="s">
        <v>322</v>
      </c>
      <c r="B130" s="404">
        <f t="shared" ref="B130:I130" si="45">C130</f>
        <v>0</v>
      </c>
      <c r="C130" s="404"/>
      <c r="D130" s="404"/>
      <c r="E130" s="404">
        <f t="shared" ca="1" si="45"/>
        <v>117220.65062892197</v>
      </c>
      <c r="F130" s="404">
        <f t="shared" ca="1" si="45"/>
        <v>117220.65062892197</v>
      </c>
      <c r="G130" s="432">
        <f t="shared" ca="1" si="45"/>
        <v>117220.65062892197</v>
      </c>
      <c r="H130" s="432">
        <f t="shared" ca="1" si="45"/>
        <v>117220.65062892197</v>
      </c>
      <c r="I130" s="432">
        <f t="shared" ca="1" si="45"/>
        <v>117220.65062892197</v>
      </c>
      <c r="J130" s="432">
        <f ca="1">$J$44</f>
        <v>117220.65062892197</v>
      </c>
      <c r="K130" s="219"/>
      <c r="L130" s="105" t="s">
        <v>253</v>
      </c>
      <c r="M130" s="11"/>
      <c r="N130" s="11"/>
    </row>
    <row r="131" spans="1:7046" s="10" customFormat="1" x14ac:dyDescent="0.2">
      <c r="A131" s="131" t="s">
        <v>323</v>
      </c>
      <c r="B131" s="404"/>
      <c r="C131" s="403"/>
      <c r="D131" s="403"/>
      <c r="E131" s="433">
        <f t="shared" ref="E131:H131" ca="1" si="46">E127*E130*E125</f>
        <v>0</v>
      </c>
      <c r="F131" s="433">
        <f t="shared" ca="1" si="46"/>
        <v>0</v>
      </c>
      <c r="G131" s="403">
        <f t="shared" ca="1" si="46"/>
        <v>0</v>
      </c>
      <c r="H131" s="403">
        <f t="shared" ca="1" si="46"/>
        <v>0</v>
      </c>
      <c r="I131" s="403">
        <f ca="1">I127*I130*I125</f>
        <v>56023829339.900909</v>
      </c>
      <c r="J131" s="403">
        <f ca="1">J127*J130*J125</f>
        <v>347375632362.53949</v>
      </c>
      <c r="K131" s="220"/>
      <c r="L131" s="105" t="s">
        <v>324</v>
      </c>
      <c r="M131" s="11"/>
      <c r="N131" s="11"/>
      <c r="R131" s="11"/>
    </row>
    <row r="132" spans="1:7046" s="10" customFormat="1" x14ac:dyDescent="0.2">
      <c r="A132" s="131" t="s">
        <v>325</v>
      </c>
      <c r="B132" s="434"/>
      <c r="C132" s="410"/>
      <c r="D132" s="410"/>
      <c r="E132" s="410">
        <f ca="1">$J$45</f>
        <v>0.62195982870323441</v>
      </c>
      <c r="F132" s="410">
        <f t="shared" ref="F132:J132" ca="1" si="47">$J$45</f>
        <v>0.62195982870323441</v>
      </c>
      <c r="G132" s="410">
        <f t="shared" ca="1" si="47"/>
        <v>0.62195982870323441</v>
      </c>
      <c r="H132" s="410">
        <f t="shared" ca="1" si="47"/>
        <v>0.62195982870323441</v>
      </c>
      <c r="I132" s="410">
        <f t="shared" ca="1" si="47"/>
        <v>0.62195982870323441</v>
      </c>
      <c r="J132" s="410">
        <f t="shared" ca="1" si="47"/>
        <v>0.62195982870323441</v>
      </c>
      <c r="K132" s="218"/>
      <c r="L132" s="105" t="s">
        <v>253</v>
      </c>
      <c r="M132" s="11"/>
      <c r="N132" s="11"/>
      <c r="R132" s="11"/>
    </row>
    <row r="133" spans="1:7046" s="10" customFormat="1" x14ac:dyDescent="0.2">
      <c r="A133" s="131" t="s">
        <v>326</v>
      </c>
      <c r="B133" s="434"/>
      <c r="C133" s="410"/>
      <c r="D133" s="410"/>
      <c r="E133" s="410">
        <f ca="1">$J$46</f>
        <v>0.10634078758748305</v>
      </c>
      <c r="F133" s="410">
        <f t="shared" ref="F133:J133" ca="1" si="48">$J$46</f>
        <v>0.10634078758748305</v>
      </c>
      <c r="G133" s="410">
        <f t="shared" ca="1" si="48"/>
        <v>0.10634078758748305</v>
      </c>
      <c r="H133" s="410">
        <f t="shared" ca="1" si="48"/>
        <v>0.10634078758748305</v>
      </c>
      <c r="I133" s="410">
        <f t="shared" ca="1" si="48"/>
        <v>0.10634078758748305</v>
      </c>
      <c r="J133" s="410">
        <f t="shared" ca="1" si="48"/>
        <v>0.10634078758748305</v>
      </c>
      <c r="K133" s="218"/>
      <c r="L133" s="105" t="s">
        <v>253</v>
      </c>
      <c r="M133" s="11"/>
      <c r="N133" s="11"/>
      <c r="R133" s="11"/>
    </row>
    <row r="134" spans="1:7046" s="10" customFormat="1" x14ac:dyDescent="0.2">
      <c r="A134" s="157" t="s">
        <v>327</v>
      </c>
      <c r="B134" s="423"/>
      <c r="C134" s="423"/>
      <c r="D134" s="423"/>
      <c r="E134" s="423"/>
      <c r="F134" s="423"/>
      <c r="G134" s="424"/>
      <c r="H134" s="424"/>
      <c r="I134" s="424"/>
      <c r="J134" s="424"/>
      <c r="K134" s="214"/>
      <c r="L134" s="105"/>
      <c r="M134" s="11"/>
      <c r="N134" s="11"/>
      <c r="R134" s="11"/>
    </row>
    <row r="135" spans="1:7046" s="10" customFormat="1" x14ac:dyDescent="0.2">
      <c r="A135" s="134" t="s">
        <v>328</v>
      </c>
      <c r="B135" s="435"/>
      <c r="C135" s="435">
        <f ca="1">C131+C122</f>
        <v>0</v>
      </c>
      <c r="D135" s="435">
        <f t="shared" ref="D135:G135" ca="1" si="49">D131+D122</f>
        <v>0</v>
      </c>
      <c r="E135" s="436">
        <f ca="1">E131+E122</f>
        <v>0</v>
      </c>
      <c r="F135" s="436">
        <f ca="1">F131+F122</f>
        <v>2450372048.5859652</v>
      </c>
      <c r="G135" s="435">
        <f t="shared" ca="1" si="49"/>
        <v>10551628504.901186</v>
      </c>
      <c r="H135" s="435">
        <f ca="1">H131+H122</f>
        <v>37335574731.270142</v>
      </c>
      <c r="I135" s="435">
        <f ca="1">I131+I122</f>
        <v>175713090313.33093</v>
      </c>
      <c r="J135" s="435">
        <f ca="1">J131+J122</f>
        <v>683084938261.96606</v>
      </c>
      <c r="K135" s="221"/>
      <c r="L135" s="105" t="s">
        <v>329</v>
      </c>
      <c r="M135" s="11"/>
      <c r="N135" s="11"/>
      <c r="R135" s="11"/>
    </row>
    <row r="136" spans="1:7046" s="10" customFormat="1" x14ac:dyDescent="0.2">
      <c r="A136" s="131" t="s">
        <v>330</v>
      </c>
      <c r="B136" s="400"/>
      <c r="C136" s="437" cm="1">
        <f t="array" aca="1" ref="C136" ca="1">IF(C135=0,0,((C135-IFERROR(INDEX('Valuation ASP Tables'!$C$31:$C$37,MATCH(C135,'Valuation ASP Tables'!$C$31:$C$37,-1)+1),0))*INDEX('Valuation ASP Tables'!$A$31:$A$37,MATCH(C135,'Valuation ASP Tables'!$C$31:$C$37,-1))+IFERROR(INDEX('Valuation ASP Tables'!$F$31:$F$37,MATCH(C135,'Valuation ASP Tables'!$C$31:$C$37,-1)+1),0))/C135)</f>
        <v>0</v>
      </c>
      <c r="D136" s="437" cm="1">
        <f t="array" aca="1" ref="D136" ca="1">IF(D135=0,0,((D135-IFERROR(INDEX('Valuation ASP Tables'!$C$31:$C$37,MATCH(D135,'Valuation ASP Tables'!$C$31:$C$37,-1)+1),0))*INDEX('Valuation ASP Tables'!$A$31:$A$37,MATCH(D135,'Valuation ASP Tables'!$C$31:$C$37,-1))+IFERROR(INDEX('Valuation ASP Tables'!$F$31:$F$37,MATCH(D135,'Valuation ASP Tables'!$C$31:$C$37,-1)+1),0))/D135)</f>
        <v>0</v>
      </c>
      <c r="E136" s="437" cm="1">
        <f t="array" aca="1" ref="E136" ca="1">IF(E135=0,0,((E135-IFERROR(INDEX('Valuation ASP Tables'!$C$31:$C$37,MATCH(E135,'Valuation ASP Tables'!$C$31:$C$37,-1)+1),0))*INDEX('Valuation ASP Tables'!$A$31:$A$37,MATCH(E135,'Valuation ASP Tables'!$C$31:$C$37,-1))+IFERROR(INDEX('Valuation ASP Tables'!$F$31:$F$37,MATCH(E135,'Valuation ASP Tables'!$C$31:$C$37,-1)+1),0))/E135)</f>
        <v>0</v>
      </c>
      <c r="F136" s="437" cm="1">
        <f t="array" aca="1" ref="F136" ca="1">IF(F135=0,0,((F135-IFERROR(INDEX('Valuation ASP Tables'!$C$31:$C$37,MATCH(F135,'Valuation ASP Tables'!$C$31:$C$37,-1)+1),0))*INDEX('Valuation ASP Tables'!$A$31:$A$37,MATCH(F135,'Valuation ASP Tables'!$C$31:$C$37,-1))+IFERROR(INDEX('Valuation ASP Tables'!$F$31:$F$37,MATCH(F135,'Valuation ASP Tables'!$C$31:$C$37,-1)+1),0))/F135)</f>
        <v>3.4081012924453939</v>
      </c>
      <c r="G136" s="437" cm="1">
        <f t="array" aca="1" ref="G136" ca="1">IF(G135=0,0,((G135-IFERROR(INDEX('Valuation ASP Tables'!$C$31:$C$37,MATCH(G135,'Valuation ASP Tables'!$C$31:$C$37,-1)+1),0))*INDEX('Valuation ASP Tables'!$A$31:$A$37,MATCH(G135,'Valuation ASP Tables'!$C$31:$C$37,-1))+IFERROR(INDEX('Valuation ASP Tables'!$F$31:$F$37,MATCH(G135,'Valuation ASP Tables'!$C$31:$C$37,-1)+1),0))/G135)</f>
        <v>3.0947721007743501</v>
      </c>
      <c r="H136" s="437" cm="1">
        <f t="array" aca="1" ref="H136" ca="1">IF(H135=0,0,((H135-IFERROR(INDEX('Valuation ASP Tables'!$C$31:$C$37,MATCH(H135,'Valuation ASP Tables'!$C$31:$C$37,-1)+1),0))*INDEX('Valuation ASP Tables'!$A$31:$A$37,MATCH(H135,'Valuation ASP Tables'!$C$31:$C$37,-1))+IFERROR(INDEX('Valuation ASP Tables'!$F$31:$F$37,MATCH(H135,'Valuation ASP Tables'!$C$31:$C$37,-1)+1),0))/H135)</f>
        <v>2.3214092748369959</v>
      </c>
      <c r="I136" s="437" cm="1">
        <f t="array" aca="1" ref="I136" ca="1">IF(I135=0,0,((I135-IFERROR(INDEX('Valuation ASP Tables'!$C$31:$C$37,MATCH(I135,'Valuation ASP Tables'!$C$31:$C$37,-1)+1),0))*INDEX('Valuation ASP Tables'!$A$31:$A$37,MATCH(I135,'Valuation ASP Tables'!$C$31:$C$37,-1))+IFERROR(INDEX('Valuation ASP Tables'!$F$31:$F$37,MATCH(I135,'Valuation ASP Tables'!$C$31:$C$37,-1)+1),0))/I135)</f>
        <v>1.4807342974886173</v>
      </c>
      <c r="J136" s="437" cm="1">
        <f t="array" aca="1" ref="J136" ca="1">IF(J135=0,0,((J135-IFERROR(INDEX('Valuation ASP Tables'!$C$31:$C$37,MATCH(J135,'Valuation ASP Tables'!$C$31:$C$37,-1)+1),0))*INDEX('Valuation ASP Tables'!$A$31:$A$37,MATCH(J135,'Valuation ASP Tables'!$C$31:$C$37,-1))+IFERROR(INDEX('Valuation ASP Tables'!$F$31:$F$37,MATCH(J135,'Valuation ASP Tables'!$C$31:$C$37,-1)+1),0))/J135)</f>
        <v>1.1979380399899018</v>
      </c>
      <c r="K136" s="222"/>
      <c r="L136" s="105" t="s">
        <v>331</v>
      </c>
      <c r="M136" s="11"/>
      <c r="N136" s="11"/>
      <c r="R136" s="11"/>
    </row>
    <row r="137" spans="1:7046" ht="17" x14ac:dyDescent="0.2">
      <c r="A137" s="169" t="s">
        <v>332</v>
      </c>
      <c r="B137" s="438"/>
      <c r="C137" s="400">
        <f ca="1">C136*C135</f>
        <v>0</v>
      </c>
      <c r="D137" s="400">
        <f ca="1">D136*D135</f>
        <v>0</v>
      </c>
      <c r="E137" s="400">
        <f t="shared" ref="E137:G137" ca="1" si="50">E136*E135</f>
        <v>0</v>
      </c>
      <c r="F137" s="400">
        <f t="shared" ca="1" si="50"/>
        <v>8351116145.7578955</v>
      </c>
      <c r="G137" s="400">
        <f t="shared" ca="1" si="50"/>
        <v>32654885514.703556</v>
      </c>
      <c r="H137" s="400">
        <f ca="1">H136*H135</f>
        <v>86671149462.540283</v>
      </c>
      <c r="I137" s="400">
        <f ca="1">I136*I135</f>
        <v>260184399344.66403</v>
      </c>
      <c r="J137" s="400">
        <f ca="1">J136*J135</f>
        <v>818293432088.16272</v>
      </c>
      <c r="K137" s="336"/>
      <c r="L137" s="171" t="s">
        <v>333</v>
      </c>
      <c r="N137" s="9"/>
      <c r="R137" s="11"/>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c r="DW137" s="10"/>
      <c r="DX137" s="10"/>
      <c r="DY137" s="10"/>
      <c r="DZ137" s="10"/>
      <c r="EA137" s="10"/>
      <c r="EB137" s="10"/>
      <c r="EC137" s="10"/>
      <c r="ED137" s="10"/>
      <c r="EE137" s="10"/>
      <c r="EF137" s="10"/>
      <c r="EG137" s="10"/>
      <c r="EH137" s="10"/>
      <c r="EI137" s="10"/>
      <c r="EJ137" s="10"/>
      <c r="EK137" s="10"/>
      <c r="EL137" s="10"/>
      <c r="EM137" s="10"/>
      <c r="EN137" s="10"/>
      <c r="EO137" s="10"/>
      <c r="EP137" s="10"/>
      <c r="EQ137" s="10"/>
      <c r="ER137" s="10"/>
      <c r="ES137" s="10"/>
      <c r="ET137" s="10"/>
      <c r="EU137" s="10"/>
      <c r="EV137" s="10"/>
      <c r="EW137" s="10"/>
      <c r="EX137" s="10"/>
      <c r="EY137" s="10"/>
      <c r="EZ137" s="10"/>
      <c r="FA137" s="10"/>
      <c r="FB137" s="10"/>
      <c r="FC137" s="10"/>
      <c r="FD137" s="10"/>
      <c r="FE137" s="10"/>
      <c r="FF137" s="10"/>
      <c r="FG137" s="10"/>
      <c r="FH137" s="10"/>
      <c r="FI137" s="10"/>
      <c r="FJ137" s="10"/>
      <c r="FK137" s="10"/>
      <c r="FL137" s="10"/>
      <c r="FM137" s="10"/>
      <c r="FN137" s="10"/>
      <c r="FO137" s="10"/>
      <c r="FP137" s="10"/>
      <c r="FQ137" s="10"/>
      <c r="FR137" s="10"/>
      <c r="FS137" s="10"/>
      <c r="FT137" s="10"/>
      <c r="FU137" s="10"/>
      <c r="FV137" s="10"/>
      <c r="FW137" s="10"/>
      <c r="FX137" s="10"/>
      <c r="FY137" s="10"/>
      <c r="FZ137" s="10"/>
      <c r="GA137" s="10"/>
      <c r="GB137" s="10"/>
      <c r="GC137" s="10"/>
      <c r="GD137" s="10"/>
      <c r="GE137" s="10"/>
      <c r="GF137" s="10"/>
      <c r="GG137" s="10"/>
      <c r="GH137" s="10"/>
      <c r="GI137" s="10"/>
      <c r="GJ137" s="10"/>
      <c r="GK137" s="10"/>
      <c r="GL137" s="10"/>
      <c r="GM137" s="10"/>
      <c r="GN137" s="10"/>
      <c r="GO137" s="10"/>
      <c r="GP137" s="10"/>
      <c r="GQ137" s="10"/>
      <c r="GR137" s="10"/>
      <c r="GS137" s="10"/>
      <c r="GT137" s="10"/>
      <c r="GU137" s="10"/>
      <c r="GV137" s="10"/>
      <c r="GW137" s="10"/>
      <c r="GX137" s="10"/>
      <c r="GY137" s="10"/>
      <c r="GZ137" s="10"/>
      <c r="HA137" s="10"/>
      <c r="HB137" s="10"/>
      <c r="HC137" s="10"/>
      <c r="HD137" s="10"/>
      <c r="HE137" s="10"/>
      <c r="HF137" s="10"/>
      <c r="HG137" s="10"/>
      <c r="HH137" s="10"/>
      <c r="HI137" s="10"/>
      <c r="HJ137" s="10"/>
      <c r="HK137" s="10"/>
      <c r="HL137" s="10"/>
      <c r="HM137" s="10"/>
      <c r="HN137" s="10"/>
      <c r="HO137" s="10"/>
      <c r="HP137" s="10"/>
      <c r="HQ137" s="10"/>
      <c r="HR137" s="10"/>
      <c r="HS137" s="10"/>
      <c r="HT137" s="10"/>
      <c r="HU137" s="10"/>
      <c r="HV137" s="10"/>
      <c r="HW137" s="10"/>
      <c r="HX137" s="10"/>
      <c r="HY137" s="10"/>
      <c r="HZ137" s="10"/>
      <c r="IA137" s="10"/>
      <c r="IB137" s="10"/>
      <c r="IC137" s="10"/>
      <c r="ID137" s="10"/>
      <c r="IE137" s="10"/>
      <c r="IF137" s="10"/>
      <c r="IG137" s="10"/>
      <c r="IH137" s="10"/>
      <c r="II137" s="10"/>
      <c r="IJ137" s="10"/>
      <c r="IK137" s="10"/>
      <c r="IL137" s="10"/>
      <c r="IM137" s="10"/>
      <c r="IN137" s="10"/>
      <c r="IO137" s="10"/>
      <c r="IP137" s="10"/>
      <c r="IQ137" s="10"/>
      <c r="IR137" s="10"/>
      <c r="IS137" s="10"/>
      <c r="IT137" s="10"/>
      <c r="IU137" s="10"/>
      <c r="IV137" s="10"/>
      <c r="IW137" s="10"/>
      <c r="IX137" s="10"/>
      <c r="IY137" s="10"/>
      <c r="IZ137" s="10"/>
      <c r="JA137" s="10"/>
      <c r="JB137" s="10"/>
      <c r="JC137" s="10"/>
      <c r="JD137" s="10"/>
      <c r="JE137" s="10"/>
      <c r="JF137" s="10"/>
      <c r="JG137" s="10"/>
      <c r="JH137" s="10"/>
      <c r="JI137" s="10"/>
      <c r="JJ137" s="10"/>
      <c r="JK137" s="10"/>
      <c r="JL137" s="10"/>
      <c r="JM137" s="10"/>
      <c r="JN137" s="10"/>
      <c r="JO137" s="10"/>
      <c r="JP137" s="10"/>
      <c r="JQ137" s="10"/>
      <c r="JR137" s="10"/>
      <c r="JS137" s="10"/>
      <c r="JT137" s="10"/>
      <c r="JU137" s="10"/>
      <c r="JV137" s="10"/>
      <c r="JW137" s="10"/>
      <c r="JX137" s="10"/>
      <c r="JY137" s="10"/>
      <c r="JZ137" s="10"/>
      <c r="KA137" s="10"/>
      <c r="KB137" s="10"/>
      <c r="KC137" s="10"/>
      <c r="KD137" s="10"/>
      <c r="KE137" s="10"/>
      <c r="KF137" s="10"/>
      <c r="KG137" s="10"/>
      <c r="KH137" s="10"/>
      <c r="KI137" s="10"/>
      <c r="KJ137" s="10"/>
      <c r="KK137" s="10"/>
      <c r="KL137" s="10"/>
      <c r="KM137" s="10"/>
      <c r="KN137" s="10"/>
      <c r="KO137" s="10"/>
      <c r="KP137" s="10"/>
      <c r="KQ137" s="10"/>
      <c r="KR137" s="10"/>
      <c r="KS137" s="10"/>
      <c r="KT137" s="10"/>
      <c r="KU137" s="10"/>
      <c r="KV137" s="10"/>
      <c r="KW137" s="10"/>
      <c r="KX137" s="10"/>
      <c r="KY137" s="10"/>
      <c r="KZ137" s="10"/>
      <c r="LA137" s="10"/>
      <c r="LB137" s="10"/>
      <c r="LC137" s="10"/>
      <c r="LD137" s="10"/>
      <c r="LE137" s="10"/>
      <c r="LF137" s="10"/>
      <c r="LG137" s="10"/>
      <c r="LH137" s="10"/>
      <c r="LI137" s="10"/>
      <c r="LJ137" s="10"/>
      <c r="LK137" s="10"/>
      <c r="LL137" s="10"/>
      <c r="LM137" s="10"/>
      <c r="LN137" s="10"/>
      <c r="LO137" s="10"/>
      <c r="LP137" s="10"/>
      <c r="LQ137" s="10"/>
      <c r="LR137" s="10"/>
      <c r="LS137" s="10"/>
      <c r="LT137" s="10"/>
      <c r="LU137" s="10"/>
      <c r="LV137" s="10"/>
      <c r="LW137" s="10"/>
      <c r="LX137" s="10"/>
      <c r="LY137" s="10"/>
      <c r="LZ137" s="10"/>
      <c r="MA137" s="10"/>
      <c r="MB137" s="10"/>
      <c r="MC137" s="10"/>
      <c r="MD137" s="10"/>
      <c r="ME137" s="10"/>
      <c r="MF137" s="10"/>
      <c r="MG137" s="10"/>
      <c r="MH137" s="10"/>
      <c r="MI137" s="10"/>
      <c r="MJ137" s="10"/>
      <c r="MK137" s="10"/>
      <c r="ML137" s="10"/>
      <c r="MM137" s="10"/>
      <c r="MN137" s="10"/>
      <c r="MO137" s="10"/>
      <c r="MP137" s="10"/>
      <c r="MQ137" s="10"/>
      <c r="MR137" s="10"/>
      <c r="MS137" s="10"/>
      <c r="MT137" s="10"/>
      <c r="MU137" s="10"/>
      <c r="MV137" s="10"/>
      <c r="MW137" s="10"/>
      <c r="MX137" s="10"/>
      <c r="MY137" s="10"/>
      <c r="MZ137" s="10"/>
      <c r="NA137" s="10"/>
      <c r="NB137" s="10"/>
      <c r="NC137" s="10"/>
      <c r="ND137" s="10"/>
      <c r="NE137" s="10"/>
      <c r="NF137" s="10"/>
      <c r="NG137" s="10"/>
      <c r="NH137" s="10"/>
      <c r="NI137" s="10"/>
      <c r="NJ137" s="10"/>
      <c r="NK137" s="10"/>
      <c r="NL137" s="10"/>
      <c r="NM137" s="10"/>
      <c r="NN137" s="10"/>
      <c r="NO137" s="10"/>
      <c r="NP137" s="10"/>
      <c r="NQ137" s="10"/>
      <c r="NR137" s="10"/>
      <c r="NS137" s="10"/>
      <c r="NT137" s="10"/>
      <c r="NU137" s="10"/>
      <c r="NV137" s="10"/>
      <c r="NW137" s="10"/>
      <c r="NX137" s="10"/>
      <c r="NY137" s="10"/>
      <c r="NZ137" s="10"/>
      <c r="OA137" s="10"/>
      <c r="OB137" s="10"/>
      <c r="OC137" s="10"/>
      <c r="OD137" s="10"/>
      <c r="OE137" s="10"/>
      <c r="OF137" s="10"/>
      <c r="OG137" s="10"/>
      <c r="OH137" s="10"/>
      <c r="OI137" s="10"/>
      <c r="OJ137" s="10"/>
      <c r="OK137" s="10"/>
      <c r="OL137" s="10"/>
      <c r="OM137" s="10"/>
      <c r="ON137" s="10"/>
      <c r="OO137" s="10"/>
      <c r="OP137" s="10"/>
      <c r="OQ137" s="10"/>
      <c r="OR137" s="10"/>
      <c r="OS137" s="10"/>
      <c r="OT137" s="10"/>
      <c r="OU137" s="10"/>
      <c r="OV137" s="10"/>
      <c r="OW137" s="10"/>
      <c r="OX137" s="10"/>
      <c r="OY137" s="10"/>
      <c r="OZ137" s="10"/>
      <c r="PA137" s="10"/>
      <c r="PB137" s="10"/>
      <c r="PC137" s="10"/>
      <c r="PD137" s="10"/>
      <c r="PE137" s="10"/>
      <c r="PF137" s="10"/>
      <c r="PG137" s="10"/>
      <c r="PH137" s="10"/>
      <c r="PI137" s="10"/>
      <c r="PJ137" s="10"/>
      <c r="PK137" s="10"/>
      <c r="PL137" s="10"/>
      <c r="PM137" s="10"/>
      <c r="PN137" s="10"/>
      <c r="PO137" s="10"/>
      <c r="PP137" s="10"/>
      <c r="PQ137" s="10"/>
      <c r="PR137" s="10"/>
      <c r="PS137" s="10"/>
      <c r="PT137" s="10"/>
      <c r="PU137" s="10"/>
      <c r="PV137" s="10"/>
      <c r="PW137" s="10"/>
      <c r="PX137" s="10"/>
      <c r="PY137" s="10"/>
      <c r="PZ137" s="10"/>
      <c r="QA137" s="10"/>
      <c r="QB137" s="10"/>
      <c r="QC137" s="10"/>
      <c r="QD137" s="10"/>
      <c r="QE137" s="10"/>
      <c r="QF137" s="10"/>
      <c r="QG137" s="10"/>
      <c r="QH137" s="10"/>
      <c r="QI137" s="10"/>
      <c r="QJ137" s="10"/>
      <c r="QK137" s="10"/>
      <c r="QL137" s="10"/>
      <c r="QM137" s="10"/>
      <c r="QN137" s="10"/>
      <c r="QO137" s="10"/>
      <c r="QP137" s="10"/>
      <c r="QQ137" s="10"/>
      <c r="QR137" s="10"/>
      <c r="QS137" s="10"/>
      <c r="QT137" s="10"/>
      <c r="QU137" s="10"/>
      <c r="QV137" s="10"/>
      <c r="QW137" s="10"/>
      <c r="QX137" s="10"/>
      <c r="QY137" s="10"/>
      <c r="QZ137" s="10"/>
      <c r="RA137" s="10"/>
      <c r="RB137" s="10"/>
      <c r="RC137" s="10"/>
      <c r="RD137" s="10"/>
      <c r="RE137" s="10"/>
      <c r="RF137" s="10"/>
      <c r="RG137" s="10"/>
      <c r="RH137" s="10"/>
      <c r="RI137" s="10"/>
      <c r="RJ137" s="10"/>
      <c r="RK137" s="10"/>
      <c r="RL137" s="10"/>
      <c r="RM137" s="10"/>
      <c r="RN137" s="10"/>
      <c r="RO137" s="10"/>
      <c r="RP137" s="10"/>
      <c r="RQ137" s="10"/>
      <c r="RR137" s="10"/>
      <c r="RS137" s="10"/>
      <c r="RT137" s="10"/>
      <c r="RU137" s="10"/>
      <c r="RV137" s="10"/>
      <c r="RW137" s="10"/>
      <c r="RX137" s="10"/>
      <c r="RY137" s="10"/>
      <c r="RZ137" s="10"/>
      <c r="SA137" s="10"/>
      <c r="SB137" s="10"/>
      <c r="SC137" s="10"/>
      <c r="SD137" s="10"/>
      <c r="SE137" s="10"/>
      <c r="SF137" s="10"/>
      <c r="SG137" s="10"/>
      <c r="SH137" s="10"/>
      <c r="SI137" s="10"/>
      <c r="SJ137" s="10"/>
      <c r="SK137" s="10"/>
      <c r="SL137" s="10"/>
      <c r="SM137" s="10"/>
      <c r="SN137" s="10"/>
      <c r="SO137" s="10"/>
      <c r="SP137" s="10"/>
      <c r="SQ137" s="10"/>
      <c r="SR137" s="10"/>
      <c r="SS137" s="10"/>
      <c r="ST137" s="10"/>
      <c r="SU137" s="10"/>
      <c r="SV137" s="10"/>
      <c r="SW137" s="10"/>
      <c r="SX137" s="10"/>
      <c r="SY137" s="10"/>
      <c r="SZ137" s="10"/>
      <c r="TA137" s="10"/>
      <c r="TB137" s="10"/>
      <c r="TC137" s="10"/>
      <c r="TD137" s="10"/>
      <c r="TE137" s="10"/>
      <c r="TF137" s="10"/>
      <c r="TG137" s="10"/>
      <c r="TH137" s="10"/>
      <c r="TI137" s="10"/>
      <c r="TJ137" s="10"/>
      <c r="TK137" s="10"/>
      <c r="TL137" s="10"/>
      <c r="TM137" s="10"/>
      <c r="TN137" s="10"/>
      <c r="TO137" s="10"/>
      <c r="TP137" s="10"/>
      <c r="TQ137" s="10"/>
      <c r="TR137" s="10"/>
      <c r="TS137" s="10"/>
      <c r="TT137" s="10"/>
      <c r="TU137" s="10"/>
      <c r="TV137" s="10"/>
      <c r="TW137" s="10"/>
      <c r="TX137" s="10"/>
      <c r="TY137" s="10"/>
      <c r="TZ137" s="10"/>
      <c r="UA137" s="10"/>
      <c r="UB137" s="10"/>
      <c r="UC137" s="10"/>
      <c r="UD137" s="10"/>
      <c r="UE137" s="10"/>
      <c r="UF137" s="10"/>
      <c r="UG137" s="10"/>
      <c r="UH137" s="10"/>
      <c r="UI137" s="10"/>
      <c r="UJ137" s="10"/>
      <c r="UK137" s="10"/>
      <c r="UL137" s="10"/>
      <c r="UM137" s="10"/>
      <c r="UN137" s="10"/>
      <c r="UO137" s="10"/>
      <c r="UP137" s="10"/>
      <c r="UQ137" s="10"/>
      <c r="UR137" s="10"/>
      <c r="US137" s="10"/>
      <c r="UT137" s="10"/>
      <c r="UU137" s="10"/>
      <c r="UV137" s="10"/>
      <c r="UW137" s="10"/>
      <c r="UX137" s="10"/>
      <c r="UY137" s="10"/>
      <c r="UZ137" s="10"/>
      <c r="VA137" s="10"/>
      <c r="VB137" s="10"/>
      <c r="VC137" s="10"/>
      <c r="VD137" s="10"/>
      <c r="VE137" s="10"/>
      <c r="VF137" s="10"/>
      <c r="VG137" s="10"/>
      <c r="VH137" s="10"/>
      <c r="VI137" s="10"/>
      <c r="VJ137" s="10"/>
      <c r="VK137" s="10"/>
      <c r="VL137" s="10"/>
      <c r="VM137" s="10"/>
      <c r="VN137" s="10"/>
      <c r="VO137" s="10"/>
      <c r="VP137" s="10"/>
      <c r="VQ137" s="10"/>
      <c r="VR137" s="10"/>
      <c r="VS137" s="10"/>
      <c r="VT137" s="10"/>
      <c r="VU137" s="10"/>
      <c r="VV137" s="10"/>
      <c r="VW137" s="10"/>
      <c r="VX137" s="10"/>
      <c r="VY137" s="10"/>
      <c r="VZ137" s="10"/>
      <c r="WA137" s="10"/>
      <c r="WB137" s="10"/>
      <c r="WC137" s="10"/>
      <c r="WD137" s="10"/>
      <c r="WE137" s="10"/>
      <c r="WF137" s="10"/>
      <c r="WG137" s="10"/>
      <c r="WH137" s="10"/>
      <c r="WI137" s="10"/>
      <c r="WJ137" s="10"/>
      <c r="WK137" s="10"/>
      <c r="WL137" s="10"/>
      <c r="WM137" s="10"/>
      <c r="WN137" s="10"/>
      <c r="WO137" s="10"/>
      <c r="WP137" s="10"/>
      <c r="WQ137" s="10"/>
      <c r="WR137" s="10"/>
      <c r="WS137" s="10"/>
      <c r="WT137" s="10"/>
      <c r="WU137" s="10"/>
      <c r="WV137" s="10"/>
      <c r="WW137" s="10"/>
      <c r="WX137" s="10"/>
      <c r="WY137" s="10"/>
      <c r="WZ137" s="10"/>
      <c r="XA137" s="10"/>
      <c r="XB137" s="10"/>
      <c r="XC137" s="10"/>
      <c r="XD137" s="10"/>
      <c r="XE137" s="10"/>
      <c r="XF137" s="10"/>
      <c r="XG137" s="10"/>
      <c r="XH137" s="10"/>
      <c r="XI137" s="10"/>
      <c r="XJ137" s="10"/>
      <c r="XK137" s="10"/>
      <c r="XL137" s="10"/>
      <c r="XM137" s="10"/>
      <c r="XN137" s="10"/>
      <c r="XO137" s="10"/>
      <c r="XP137" s="10"/>
      <c r="XQ137" s="10"/>
      <c r="XR137" s="10"/>
      <c r="XS137" s="10"/>
      <c r="XT137" s="10"/>
      <c r="XU137" s="10"/>
      <c r="XV137" s="10"/>
      <c r="XW137" s="10"/>
      <c r="XX137" s="10"/>
      <c r="XY137" s="10"/>
      <c r="XZ137" s="10"/>
      <c r="YA137" s="10"/>
      <c r="YB137" s="10"/>
      <c r="YC137" s="10"/>
      <c r="YD137" s="10"/>
      <c r="YE137" s="10"/>
      <c r="YF137" s="10"/>
      <c r="YG137" s="10"/>
      <c r="YH137" s="10"/>
      <c r="YI137" s="10"/>
      <c r="YJ137" s="10"/>
      <c r="YK137" s="10"/>
      <c r="YL137" s="10"/>
      <c r="YM137" s="10"/>
      <c r="YN137" s="10"/>
      <c r="YO137" s="10"/>
      <c r="YP137" s="10"/>
      <c r="YQ137" s="10"/>
      <c r="YR137" s="10"/>
      <c r="YS137" s="10"/>
      <c r="YT137" s="10"/>
      <c r="YU137" s="10"/>
      <c r="YV137" s="10"/>
      <c r="YW137" s="10"/>
      <c r="YX137" s="10"/>
      <c r="YY137" s="10"/>
      <c r="YZ137" s="10"/>
      <c r="ZA137" s="10"/>
      <c r="ZB137" s="10"/>
      <c r="ZC137" s="10"/>
      <c r="ZD137" s="10"/>
      <c r="ZE137" s="10"/>
      <c r="ZF137" s="10"/>
      <c r="ZG137" s="10"/>
      <c r="ZH137" s="10"/>
      <c r="ZI137" s="10"/>
      <c r="ZJ137" s="10"/>
      <c r="ZK137" s="10"/>
      <c r="ZL137" s="10"/>
      <c r="ZM137" s="10"/>
      <c r="ZN137" s="10"/>
      <c r="ZO137" s="10"/>
      <c r="ZP137" s="10"/>
      <c r="ZQ137" s="10"/>
      <c r="ZR137" s="10"/>
      <c r="ZS137" s="10"/>
      <c r="ZT137" s="10"/>
      <c r="ZU137" s="10"/>
      <c r="ZV137" s="10"/>
      <c r="ZW137" s="10"/>
      <c r="ZX137" s="10"/>
      <c r="ZY137" s="10"/>
      <c r="ZZ137" s="10"/>
      <c r="AAA137" s="10"/>
      <c r="AAB137" s="10"/>
      <c r="AAC137" s="10"/>
      <c r="AAD137" s="10"/>
      <c r="AAE137" s="10"/>
      <c r="AAF137" s="10"/>
      <c r="AAG137" s="10"/>
      <c r="AAH137" s="10"/>
      <c r="AAI137" s="10"/>
      <c r="AAJ137" s="10"/>
      <c r="AAK137" s="10"/>
      <c r="AAL137" s="10"/>
      <c r="AAM137" s="10"/>
      <c r="AAN137" s="10"/>
      <c r="AAO137" s="10"/>
      <c r="AAP137" s="10"/>
      <c r="AAQ137" s="10"/>
      <c r="AAR137" s="10"/>
      <c r="AAS137" s="10"/>
      <c r="AAT137" s="10"/>
      <c r="AAU137" s="10"/>
      <c r="AAV137" s="10"/>
      <c r="AAW137" s="10"/>
      <c r="AAX137" s="10"/>
      <c r="AAY137" s="10"/>
      <c r="AAZ137" s="10"/>
      <c r="ABA137" s="10"/>
      <c r="ABB137" s="10"/>
      <c r="ABC137" s="10"/>
      <c r="ABD137" s="10"/>
      <c r="ABE137" s="10"/>
      <c r="ABF137" s="10"/>
      <c r="ABG137" s="10"/>
      <c r="ABH137" s="10"/>
      <c r="ABI137" s="10"/>
      <c r="ABJ137" s="10"/>
      <c r="ABK137" s="10"/>
      <c r="ABL137" s="10"/>
      <c r="ABM137" s="10"/>
      <c r="ABN137" s="10"/>
      <c r="ABO137" s="10"/>
      <c r="ABP137" s="10"/>
      <c r="ABQ137" s="10"/>
      <c r="ABR137" s="10"/>
      <c r="ABS137" s="10"/>
      <c r="ABT137" s="10"/>
      <c r="ABU137" s="10"/>
      <c r="ABV137" s="10"/>
      <c r="ABW137" s="10"/>
      <c r="ABX137" s="10"/>
      <c r="ABY137" s="10"/>
      <c r="ABZ137" s="10"/>
      <c r="ACA137" s="10"/>
      <c r="ACB137" s="10"/>
      <c r="ACC137" s="10"/>
      <c r="ACD137" s="10"/>
      <c r="ACE137" s="10"/>
      <c r="ACF137" s="10"/>
      <c r="ACG137" s="10"/>
      <c r="ACH137" s="10"/>
      <c r="ACI137" s="10"/>
      <c r="ACJ137" s="10"/>
      <c r="ACK137" s="10"/>
      <c r="ACL137" s="10"/>
      <c r="ACM137" s="10"/>
      <c r="ACN137" s="10"/>
      <c r="ACO137" s="10"/>
      <c r="ACP137" s="10"/>
      <c r="ACQ137" s="10"/>
      <c r="ACR137" s="10"/>
      <c r="ACS137" s="10"/>
      <c r="ACT137" s="10"/>
      <c r="ACU137" s="10"/>
      <c r="ACV137" s="10"/>
      <c r="ACW137" s="10"/>
      <c r="ACX137" s="10"/>
      <c r="ACY137" s="10"/>
      <c r="ACZ137" s="10"/>
      <c r="ADA137" s="10"/>
      <c r="ADB137" s="10"/>
      <c r="ADC137" s="10"/>
      <c r="ADD137" s="10"/>
      <c r="ADE137" s="10"/>
      <c r="ADF137" s="10"/>
      <c r="ADG137" s="10"/>
      <c r="ADH137" s="10"/>
      <c r="ADI137" s="10"/>
      <c r="ADJ137" s="10"/>
      <c r="ADK137" s="10"/>
      <c r="ADL137" s="10"/>
      <c r="ADM137" s="10"/>
      <c r="ADN137" s="10"/>
      <c r="ADO137" s="10"/>
      <c r="ADP137" s="10"/>
      <c r="ADQ137" s="10"/>
      <c r="ADR137" s="10"/>
      <c r="ADS137" s="10"/>
      <c r="ADT137" s="10"/>
      <c r="ADU137" s="10"/>
      <c r="ADV137" s="10"/>
      <c r="ADW137" s="10"/>
      <c r="ADX137" s="10"/>
      <c r="ADY137" s="10"/>
      <c r="ADZ137" s="10"/>
      <c r="AEA137" s="10"/>
      <c r="AEB137" s="10"/>
      <c r="AEC137" s="10"/>
      <c r="AED137" s="10"/>
      <c r="AEE137" s="10"/>
      <c r="AEF137" s="10"/>
      <c r="AEG137" s="10"/>
      <c r="AEH137" s="10"/>
      <c r="AEI137" s="10"/>
      <c r="AEJ137" s="10"/>
      <c r="AEK137" s="10"/>
      <c r="AEL137" s="10"/>
      <c r="AEM137" s="10"/>
      <c r="AEN137" s="10"/>
      <c r="AEO137" s="10"/>
      <c r="AEP137" s="10"/>
      <c r="AEQ137" s="10"/>
      <c r="AER137" s="10"/>
      <c r="AES137" s="10"/>
      <c r="AET137" s="10"/>
      <c r="AEU137" s="10"/>
      <c r="AEV137" s="10"/>
      <c r="AEW137" s="10"/>
      <c r="AEX137" s="10"/>
      <c r="AEY137" s="10"/>
      <c r="AEZ137" s="10"/>
      <c r="AFA137" s="10"/>
      <c r="AFB137" s="10"/>
      <c r="AFC137" s="10"/>
      <c r="AFD137" s="10"/>
      <c r="AFE137" s="10"/>
      <c r="AFF137" s="10"/>
      <c r="AFG137" s="10"/>
      <c r="AFH137" s="10"/>
      <c r="AFI137" s="10"/>
      <c r="AFJ137" s="10"/>
      <c r="AFK137" s="10"/>
      <c r="AFL137" s="10"/>
      <c r="AFM137" s="10"/>
      <c r="AFN137" s="10"/>
      <c r="AFO137" s="10"/>
      <c r="AFP137" s="10"/>
      <c r="AFQ137" s="10"/>
      <c r="AFR137" s="10"/>
      <c r="AFS137" s="10"/>
      <c r="AFT137" s="10"/>
      <c r="AFU137" s="10"/>
      <c r="AFV137" s="10"/>
      <c r="AFW137" s="10"/>
      <c r="AFX137" s="10"/>
      <c r="AFY137" s="10"/>
      <c r="AFZ137" s="10"/>
      <c r="AGA137" s="10"/>
      <c r="AGB137" s="10"/>
      <c r="AGC137" s="10"/>
      <c r="AGD137" s="10"/>
      <c r="AGE137" s="10"/>
      <c r="AGF137" s="10"/>
      <c r="AGG137" s="10"/>
      <c r="AGH137" s="10"/>
      <c r="AGI137" s="10"/>
      <c r="AGJ137" s="10"/>
      <c r="AGK137" s="10"/>
      <c r="AGL137" s="10"/>
      <c r="AGM137" s="10"/>
      <c r="AGN137" s="10"/>
      <c r="AGO137" s="10"/>
      <c r="AGP137" s="10"/>
      <c r="AGQ137" s="10"/>
      <c r="AGR137" s="10"/>
      <c r="AGS137" s="10"/>
      <c r="AGT137" s="10"/>
      <c r="AGU137" s="10"/>
      <c r="AGV137" s="10"/>
      <c r="AGW137" s="10"/>
      <c r="AGX137" s="10"/>
      <c r="AGY137" s="10"/>
      <c r="AGZ137" s="10"/>
      <c r="AHA137" s="10"/>
      <c r="AHB137" s="10"/>
      <c r="AHC137" s="10"/>
      <c r="AHD137" s="10"/>
      <c r="AHE137" s="10"/>
      <c r="AHF137" s="10"/>
      <c r="AHG137" s="10"/>
      <c r="AHH137" s="10"/>
      <c r="AHI137" s="10"/>
      <c r="AHJ137" s="10"/>
      <c r="AHK137" s="10"/>
      <c r="AHL137" s="10"/>
      <c r="AHM137" s="10"/>
      <c r="AHN137" s="10"/>
      <c r="AHO137" s="10"/>
      <c r="AHP137" s="10"/>
      <c r="AHQ137" s="10"/>
      <c r="AHR137" s="10"/>
      <c r="AHS137" s="10"/>
      <c r="AHT137" s="10"/>
      <c r="AHU137" s="10"/>
      <c r="AHV137" s="10"/>
      <c r="AHW137" s="10"/>
      <c r="AHX137" s="10"/>
      <c r="AHY137" s="10"/>
      <c r="AHZ137" s="10"/>
      <c r="AIA137" s="10"/>
      <c r="AIB137" s="10"/>
      <c r="AIC137" s="10"/>
      <c r="AID137" s="10"/>
      <c r="AIE137" s="10"/>
      <c r="AIF137" s="10"/>
      <c r="AIG137" s="10"/>
      <c r="AIH137" s="10"/>
      <c r="AII137" s="10"/>
      <c r="AIJ137" s="10"/>
      <c r="AIK137" s="10"/>
      <c r="AIL137" s="10"/>
      <c r="AIM137" s="10"/>
      <c r="AIN137" s="10"/>
      <c r="AIO137" s="10"/>
      <c r="AIP137" s="10"/>
      <c r="AIQ137" s="10"/>
      <c r="AIR137" s="10"/>
      <c r="AIS137" s="10"/>
      <c r="AIT137" s="10"/>
      <c r="AIU137" s="10"/>
      <c r="AIV137" s="10"/>
      <c r="AIW137" s="10"/>
      <c r="AIX137" s="10"/>
      <c r="AIY137" s="10"/>
      <c r="AIZ137" s="10"/>
      <c r="AJA137" s="10"/>
      <c r="AJB137" s="10"/>
      <c r="AJC137" s="10"/>
      <c r="AJD137" s="10"/>
      <c r="AJE137" s="10"/>
      <c r="AJF137" s="10"/>
      <c r="AJG137" s="10"/>
      <c r="AJH137" s="10"/>
      <c r="AJI137" s="10"/>
      <c r="AJJ137" s="10"/>
      <c r="AJK137" s="10"/>
      <c r="AJL137" s="10"/>
      <c r="AJM137" s="10"/>
      <c r="AJN137" s="10"/>
      <c r="AJO137" s="10"/>
      <c r="AJP137" s="10"/>
      <c r="AJQ137" s="10"/>
      <c r="AJR137" s="10"/>
      <c r="AJS137" s="10"/>
      <c r="AJT137" s="10"/>
      <c r="AJU137" s="10"/>
      <c r="AJV137" s="10"/>
      <c r="AJW137" s="10"/>
      <c r="AJX137" s="10"/>
      <c r="AJY137" s="10"/>
      <c r="AJZ137" s="10"/>
      <c r="AKA137" s="10"/>
      <c r="AKB137" s="10"/>
      <c r="AKC137" s="10"/>
      <c r="AKD137" s="10"/>
      <c r="AKE137" s="10"/>
      <c r="AKF137" s="10"/>
      <c r="AKG137" s="10"/>
      <c r="AKH137" s="10"/>
      <c r="AKI137" s="10"/>
      <c r="AKJ137" s="10"/>
      <c r="AKK137" s="10"/>
      <c r="AKL137" s="10"/>
      <c r="AKM137" s="10"/>
      <c r="AKN137" s="10"/>
      <c r="AKO137" s="10"/>
      <c r="AKP137" s="10"/>
      <c r="AKQ137" s="10"/>
      <c r="AKR137" s="10"/>
      <c r="AKS137" s="10"/>
      <c r="AKT137" s="10"/>
      <c r="AKU137" s="10"/>
      <c r="AKV137" s="10"/>
      <c r="AKW137" s="10"/>
      <c r="AKX137" s="10"/>
      <c r="AKY137" s="10"/>
      <c r="AKZ137" s="10"/>
      <c r="ALA137" s="10"/>
      <c r="ALB137" s="10"/>
      <c r="ALC137" s="10"/>
      <c r="ALD137" s="10"/>
      <c r="ALE137" s="10"/>
      <c r="ALF137" s="10"/>
      <c r="ALG137" s="10"/>
      <c r="ALH137" s="10"/>
      <c r="ALI137" s="10"/>
      <c r="ALJ137" s="10"/>
      <c r="ALK137" s="10"/>
      <c r="ALL137" s="10"/>
      <c r="ALM137" s="10"/>
      <c r="ALN137" s="10"/>
      <c r="ALO137" s="10"/>
      <c r="ALP137" s="10"/>
      <c r="ALQ137" s="10"/>
      <c r="ALR137" s="10"/>
      <c r="ALS137" s="10"/>
      <c r="ALT137" s="10"/>
      <c r="ALU137" s="10"/>
      <c r="ALV137" s="10"/>
      <c r="ALW137" s="10"/>
      <c r="ALX137" s="10"/>
      <c r="ALY137" s="10"/>
      <c r="ALZ137" s="10"/>
      <c r="AMA137" s="10"/>
      <c r="AMB137" s="10"/>
      <c r="AMC137" s="10"/>
      <c r="AMD137" s="10"/>
      <c r="AME137" s="10"/>
      <c r="AMF137" s="10"/>
      <c r="AMG137" s="10"/>
      <c r="AMH137" s="10"/>
      <c r="AMI137" s="10"/>
      <c r="AMJ137" s="10"/>
      <c r="AMK137" s="10"/>
      <c r="AML137" s="10"/>
      <c r="AMM137" s="10"/>
      <c r="AMN137" s="10"/>
      <c r="AMO137" s="10"/>
      <c r="AMP137" s="10"/>
      <c r="AMQ137" s="10"/>
      <c r="AMR137" s="10"/>
      <c r="AMS137" s="10"/>
      <c r="AMT137" s="10"/>
      <c r="AMU137" s="10"/>
      <c r="AMV137" s="10"/>
      <c r="AMW137" s="10"/>
      <c r="AMX137" s="10"/>
      <c r="AMY137" s="10"/>
      <c r="AMZ137" s="10"/>
      <c r="ANA137" s="10"/>
      <c r="ANB137" s="10"/>
      <c r="ANC137" s="10"/>
      <c r="AND137" s="10"/>
      <c r="ANE137" s="10"/>
      <c r="ANF137" s="10"/>
      <c r="ANG137" s="10"/>
      <c r="ANH137" s="10"/>
      <c r="ANI137" s="10"/>
      <c r="ANJ137" s="10"/>
      <c r="ANK137" s="10"/>
      <c r="ANL137" s="10"/>
      <c r="ANM137" s="10"/>
      <c r="ANN137" s="10"/>
      <c r="ANO137" s="10"/>
      <c r="ANP137" s="10"/>
      <c r="ANQ137" s="10"/>
      <c r="ANR137" s="10"/>
      <c r="ANS137" s="10"/>
      <c r="ANT137" s="10"/>
      <c r="ANU137" s="10"/>
      <c r="ANV137" s="10"/>
      <c r="ANW137" s="10"/>
      <c r="ANX137" s="10"/>
      <c r="ANY137" s="10"/>
      <c r="ANZ137" s="10"/>
      <c r="AOA137" s="10"/>
      <c r="AOB137" s="10"/>
      <c r="AOC137" s="10"/>
      <c r="AOD137" s="10"/>
      <c r="AOE137" s="10"/>
      <c r="AOF137" s="10"/>
      <c r="AOG137" s="10"/>
      <c r="AOH137" s="10"/>
      <c r="AOI137" s="10"/>
      <c r="AOJ137" s="10"/>
      <c r="AOK137" s="10"/>
      <c r="AOL137" s="10"/>
      <c r="AOM137" s="10"/>
      <c r="AON137" s="10"/>
      <c r="AOO137" s="10"/>
      <c r="AOP137" s="10"/>
      <c r="AOQ137" s="10"/>
      <c r="AOR137" s="10"/>
      <c r="AOS137" s="10"/>
      <c r="AOT137" s="10"/>
      <c r="AOU137" s="10"/>
      <c r="AOV137" s="10"/>
      <c r="AOW137" s="10"/>
      <c r="AOX137" s="10"/>
      <c r="AOY137" s="10"/>
      <c r="AOZ137" s="10"/>
      <c r="APA137" s="10"/>
      <c r="APB137" s="10"/>
      <c r="APC137" s="10"/>
      <c r="APD137" s="10"/>
      <c r="APE137" s="10"/>
      <c r="APF137" s="10"/>
      <c r="APG137" s="10"/>
      <c r="APH137" s="10"/>
      <c r="API137" s="10"/>
      <c r="APJ137" s="10"/>
      <c r="APK137" s="10"/>
      <c r="APL137" s="10"/>
      <c r="APM137" s="10"/>
      <c r="APN137" s="10"/>
      <c r="APO137" s="10"/>
      <c r="APP137" s="10"/>
      <c r="APQ137" s="10"/>
      <c r="APR137" s="10"/>
      <c r="APS137" s="10"/>
      <c r="APT137" s="10"/>
      <c r="APU137" s="10"/>
      <c r="APV137" s="10"/>
      <c r="APW137" s="10"/>
      <c r="APX137" s="10"/>
      <c r="APY137" s="10"/>
      <c r="APZ137" s="10"/>
      <c r="AQA137" s="10"/>
      <c r="AQB137" s="10"/>
      <c r="AQC137" s="10"/>
      <c r="AQD137" s="10"/>
      <c r="AQE137" s="10"/>
      <c r="AQF137" s="10"/>
      <c r="AQG137" s="10"/>
      <c r="AQH137" s="10"/>
      <c r="AQI137" s="10"/>
      <c r="AQJ137" s="10"/>
      <c r="AQK137" s="10"/>
      <c r="AQL137" s="10"/>
      <c r="AQM137" s="10"/>
      <c r="AQN137" s="10"/>
      <c r="AQO137" s="10"/>
      <c r="AQP137" s="10"/>
      <c r="AQQ137" s="10"/>
      <c r="AQR137" s="10"/>
      <c r="AQS137" s="10"/>
      <c r="AQT137" s="10"/>
      <c r="AQU137" s="10"/>
      <c r="AQV137" s="10"/>
      <c r="AQW137" s="10"/>
      <c r="AQX137" s="10"/>
      <c r="AQY137" s="10"/>
      <c r="AQZ137" s="10"/>
      <c r="ARA137" s="10"/>
      <c r="ARB137" s="10"/>
      <c r="ARC137" s="10"/>
      <c r="ARD137" s="10"/>
      <c r="ARE137" s="10"/>
      <c r="ARF137" s="10"/>
      <c r="ARG137" s="10"/>
      <c r="ARH137" s="10"/>
      <c r="ARI137" s="10"/>
      <c r="ARJ137" s="10"/>
      <c r="ARK137" s="10"/>
      <c r="ARL137" s="10"/>
      <c r="ARM137" s="10"/>
      <c r="ARN137" s="10"/>
      <c r="ARO137" s="10"/>
      <c r="ARP137" s="10"/>
      <c r="ARQ137" s="10"/>
      <c r="ARR137" s="10"/>
      <c r="ARS137" s="10"/>
      <c r="ART137" s="10"/>
      <c r="ARU137" s="10"/>
      <c r="ARV137" s="10"/>
      <c r="ARW137" s="10"/>
      <c r="ARX137" s="10"/>
      <c r="ARY137" s="10"/>
      <c r="ARZ137" s="10"/>
      <c r="ASA137" s="10"/>
      <c r="ASB137" s="10"/>
      <c r="ASC137" s="10"/>
      <c r="ASD137" s="10"/>
      <c r="ASE137" s="10"/>
      <c r="ASF137" s="10"/>
      <c r="ASG137" s="10"/>
      <c r="ASH137" s="10"/>
      <c r="ASI137" s="10"/>
      <c r="ASJ137" s="10"/>
      <c r="ASK137" s="10"/>
      <c r="ASL137" s="10"/>
      <c r="ASM137" s="10"/>
      <c r="ASN137" s="10"/>
      <c r="ASO137" s="10"/>
      <c r="ASP137" s="10"/>
      <c r="ASQ137" s="10"/>
      <c r="ASR137" s="10"/>
      <c r="ASS137" s="10"/>
      <c r="AST137" s="10"/>
      <c r="ASU137" s="10"/>
      <c r="ASV137" s="10"/>
      <c r="ASW137" s="10"/>
      <c r="ASX137" s="10"/>
      <c r="ASY137" s="10"/>
      <c r="ASZ137" s="10"/>
      <c r="ATA137" s="10"/>
      <c r="ATB137" s="10"/>
      <c r="ATC137" s="10"/>
      <c r="ATD137" s="10"/>
      <c r="ATE137" s="10"/>
      <c r="ATF137" s="10"/>
      <c r="ATG137" s="10"/>
      <c r="ATH137" s="10"/>
      <c r="ATI137" s="10"/>
      <c r="ATJ137" s="10"/>
      <c r="ATK137" s="10"/>
      <c r="ATL137" s="10"/>
      <c r="ATM137" s="10"/>
      <c r="ATN137" s="10"/>
      <c r="ATO137" s="10"/>
      <c r="ATP137" s="10"/>
      <c r="ATQ137" s="10"/>
      <c r="ATR137" s="10"/>
      <c r="ATS137" s="10"/>
      <c r="ATT137" s="10"/>
      <c r="ATU137" s="10"/>
      <c r="ATV137" s="10"/>
      <c r="ATW137" s="10"/>
      <c r="ATX137" s="10"/>
      <c r="ATY137" s="10"/>
      <c r="ATZ137" s="10"/>
      <c r="AUA137" s="10"/>
      <c r="AUB137" s="10"/>
      <c r="AUC137" s="10"/>
      <c r="AUD137" s="10"/>
      <c r="AUE137" s="10"/>
      <c r="AUF137" s="10"/>
      <c r="AUG137" s="10"/>
      <c r="AUH137" s="10"/>
      <c r="AUI137" s="10"/>
      <c r="AUJ137" s="10"/>
      <c r="AUK137" s="10"/>
      <c r="AUL137" s="10"/>
      <c r="AUM137" s="10"/>
      <c r="AUN137" s="10"/>
      <c r="AUO137" s="10"/>
      <c r="AUP137" s="10"/>
      <c r="AUQ137" s="10"/>
      <c r="AUR137" s="10"/>
      <c r="AUS137" s="10"/>
      <c r="AUT137" s="10"/>
      <c r="AUU137" s="10"/>
      <c r="AUV137" s="10"/>
      <c r="AUW137" s="10"/>
      <c r="AUX137" s="10"/>
      <c r="AUY137" s="10"/>
      <c r="AUZ137" s="10"/>
      <c r="AVA137" s="10"/>
      <c r="AVB137" s="10"/>
      <c r="AVC137" s="10"/>
      <c r="AVD137" s="10"/>
      <c r="AVE137" s="10"/>
      <c r="AVF137" s="10"/>
      <c r="AVG137" s="10"/>
      <c r="AVH137" s="10"/>
      <c r="AVI137" s="10"/>
      <c r="AVJ137" s="10"/>
      <c r="AVK137" s="10"/>
      <c r="AVL137" s="10"/>
      <c r="AVM137" s="10"/>
      <c r="AVN137" s="10"/>
      <c r="AVO137" s="10"/>
      <c r="AVP137" s="10"/>
      <c r="AVQ137" s="10"/>
      <c r="AVR137" s="10"/>
      <c r="AVS137" s="10"/>
      <c r="AVT137" s="10"/>
      <c r="AVU137" s="10"/>
      <c r="AVV137" s="10"/>
      <c r="AVW137" s="10"/>
      <c r="AVX137" s="10"/>
      <c r="AVY137" s="10"/>
      <c r="AVZ137" s="10"/>
      <c r="AWA137" s="10"/>
      <c r="AWB137" s="10"/>
      <c r="AWC137" s="10"/>
      <c r="AWD137" s="10"/>
      <c r="AWE137" s="10"/>
      <c r="AWF137" s="10"/>
      <c r="AWG137" s="10"/>
      <c r="AWH137" s="10"/>
      <c r="AWI137" s="10"/>
      <c r="AWJ137" s="10"/>
      <c r="AWK137" s="10"/>
      <c r="AWL137" s="10"/>
      <c r="AWM137" s="10"/>
      <c r="AWN137" s="10"/>
      <c r="AWO137" s="10"/>
      <c r="AWP137" s="10"/>
      <c r="AWQ137" s="10"/>
      <c r="AWR137" s="10"/>
      <c r="AWS137" s="10"/>
      <c r="AWT137" s="10"/>
      <c r="AWU137" s="10"/>
      <c r="AWV137" s="10"/>
      <c r="AWW137" s="10"/>
      <c r="AWX137" s="10"/>
      <c r="AWY137" s="10"/>
      <c r="AWZ137" s="10"/>
      <c r="AXA137" s="10"/>
      <c r="AXB137" s="10"/>
      <c r="AXC137" s="10"/>
      <c r="AXD137" s="10"/>
      <c r="AXE137" s="10"/>
      <c r="AXF137" s="10"/>
      <c r="AXG137" s="10"/>
      <c r="AXH137" s="10"/>
      <c r="AXI137" s="10"/>
      <c r="AXJ137" s="10"/>
      <c r="AXK137" s="10"/>
      <c r="AXL137" s="10"/>
      <c r="AXM137" s="10"/>
      <c r="AXN137" s="10"/>
      <c r="AXO137" s="10"/>
      <c r="AXP137" s="10"/>
      <c r="AXQ137" s="10"/>
      <c r="AXR137" s="10"/>
      <c r="AXS137" s="10"/>
      <c r="AXT137" s="10"/>
      <c r="AXU137" s="10"/>
      <c r="AXV137" s="10"/>
      <c r="AXW137" s="10"/>
      <c r="AXX137" s="10"/>
      <c r="AXY137" s="10"/>
      <c r="AXZ137" s="10"/>
      <c r="AYA137" s="10"/>
      <c r="AYB137" s="10"/>
      <c r="AYC137" s="10"/>
      <c r="AYD137" s="10"/>
      <c r="AYE137" s="10"/>
      <c r="AYF137" s="10"/>
      <c r="AYG137" s="10"/>
      <c r="AYH137" s="10"/>
      <c r="AYI137" s="10"/>
      <c r="AYJ137" s="10"/>
      <c r="AYK137" s="10"/>
      <c r="AYL137" s="10"/>
      <c r="AYM137" s="10"/>
      <c r="AYN137" s="10"/>
      <c r="AYO137" s="10"/>
      <c r="AYP137" s="10"/>
      <c r="AYQ137" s="10"/>
      <c r="AYR137" s="10"/>
      <c r="AYS137" s="10"/>
      <c r="AYT137" s="10"/>
      <c r="AYU137" s="10"/>
      <c r="AYV137" s="10"/>
      <c r="AYW137" s="10"/>
      <c r="AYX137" s="10"/>
      <c r="AYY137" s="10"/>
      <c r="AYZ137" s="10"/>
      <c r="AZA137" s="10"/>
      <c r="AZB137" s="10"/>
      <c r="AZC137" s="10"/>
      <c r="AZD137" s="10"/>
      <c r="AZE137" s="10"/>
      <c r="AZF137" s="10"/>
      <c r="AZG137" s="10"/>
      <c r="AZH137" s="10"/>
      <c r="AZI137" s="10"/>
      <c r="AZJ137" s="10"/>
      <c r="AZK137" s="10"/>
      <c r="AZL137" s="10"/>
      <c r="AZM137" s="10"/>
      <c r="AZN137" s="10"/>
      <c r="AZO137" s="10"/>
      <c r="AZP137" s="10"/>
      <c r="AZQ137" s="10"/>
      <c r="AZR137" s="10"/>
      <c r="AZS137" s="10"/>
      <c r="AZT137" s="10"/>
      <c r="AZU137" s="10"/>
      <c r="AZV137" s="10"/>
      <c r="AZW137" s="10"/>
      <c r="AZX137" s="10"/>
      <c r="AZY137" s="10"/>
      <c r="AZZ137" s="10"/>
      <c r="BAA137" s="10"/>
      <c r="BAB137" s="10"/>
      <c r="BAC137" s="10"/>
      <c r="BAD137" s="10"/>
      <c r="BAE137" s="10"/>
      <c r="BAF137" s="10"/>
      <c r="BAG137" s="10"/>
      <c r="BAH137" s="10"/>
      <c r="BAI137" s="10"/>
      <c r="BAJ137" s="10"/>
      <c r="BAK137" s="10"/>
      <c r="BAL137" s="10"/>
      <c r="BAM137" s="10"/>
      <c r="BAN137" s="10"/>
      <c r="BAO137" s="10"/>
      <c r="BAP137" s="10"/>
      <c r="BAQ137" s="10"/>
      <c r="BAR137" s="10"/>
      <c r="BAS137" s="10"/>
      <c r="BAT137" s="10"/>
      <c r="BAU137" s="10"/>
      <c r="BAV137" s="10"/>
      <c r="BAW137" s="10"/>
      <c r="BAX137" s="10"/>
      <c r="BAY137" s="10"/>
      <c r="BAZ137" s="10"/>
      <c r="BBA137" s="10"/>
      <c r="BBB137" s="10"/>
      <c r="BBC137" s="10"/>
      <c r="BBD137" s="10"/>
      <c r="BBE137" s="10"/>
      <c r="BBF137" s="10"/>
      <c r="BBG137" s="10"/>
      <c r="BBH137" s="10"/>
      <c r="BBI137" s="10"/>
      <c r="BBJ137" s="10"/>
      <c r="BBK137" s="10"/>
      <c r="BBL137" s="10"/>
      <c r="BBM137" s="10"/>
      <c r="BBN137" s="10"/>
      <c r="BBO137" s="10"/>
      <c r="BBP137" s="10"/>
      <c r="BBQ137" s="10"/>
      <c r="BBR137" s="10"/>
      <c r="BBS137" s="10"/>
      <c r="BBT137" s="10"/>
      <c r="BBU137" s="10"/>
      <c r="BBV137" s="10"/>
      <c r="BBW137" s="10"/>
      <c r="BBX137" s="10"/>
      <c r="BBY137" s="10"/>
      <c r="BBZ137" s="10"/>
      <c r="BCA137" s="10"/>
      <c r="BCB137" s="10"/>
      <c r="BCC137" s="10"/>
      <c r="BCD137" s="10"/>
      <c r="BCE137" s="10"/>
      <c r="BCF137" s="10"/>
      <c r="BCG137" s="10"/>
      <c r="BCH137" s="10"/>
      <c r="BCI137" s="10"/>
      <c r="BCJ137" s="10"/>
      <c r="BCK137" s="10"/>
      <c r="BCL137" s="10"/>
      <c r="BCM137" s="10"/>
      <c r="BCN137" s="10"/>
      <c r="BCO137" s="10"/>
      <c r="BCP137" s="10"/>
      <c r="BCQ137" s="10"/>
      <c r="BCR137" s="10"/>
      <c r="BCS137" s="10"/>
      <c r="BCT137" s="10"/>
      <c r="BCU137" s="10"/>
      <c r="BCV137" s="10"/>
      <c r="BCW137" s="10"/>
      <c r="BCX137" s="10"/>
      <c r="BCY137" s="10"/>
      <c r="BCZ137" s="10"/>
      <c r="BDA137" s="10"/>
      <c r="BDB137" s="10"/>
      <c r="BDC137" s="10"/>
      <c r="BDD137" s="10"/>
      <c r="BDE137" s="10"/>
      <c r="BDF137" s="10"/>
      <c r="BDG137" s="10"/>
      <c r="BDH137" s="10"/>
      <c r="BDI137" s="10"/>
      <c r="BDJ137" s="10"/>
      <c r="BDK137" s="10"/>
      <c r="BDL137" s="10"/>
      <c r="BDM137" s="10"/>
      <c r="BDN137" s="10"/>
      <c r="BDO137" s="10"/>
      <c r="BDP137" s="10"/>
      <c r="BDQ137" s="10"/>
      <c r="BDR137" s="10"/>
      <c r="BDS137" s="10"/>
      <c r="BDT137" s="10"/>
      <c r="BDU137" s="10"/>
      <c r="BDV137" s="10"/>
      <c r="BDW137" s="10"/>
      <c r="BDX137" s="10"/>
      <c r="BDY137" s="10"/>
      <c r="BDZ137" s="10"/>
      <c r="BEA137" s="10"/>
      <c r="BEB137" s="10"/>
      <c r="BEC137" s="10"/>
      <c r="BED137" s="10"/>
      <c r="BEE137" s="10"/>
      <c r="BEF137" s="10"/>
      <c r="BEG137" s="10"/>
      <c r="BEH137" s="10"/>
      <c r="BEI137" s="10"/>
      <c r="BEJ137" s="10"/>
      <c r="BEK137" s="10"/>
      <c r="BEL137" s="10"/>
      <c r="BEM137" s="10"/>
      <c r="BEN137" s="10"/>
      <c r="BEO137" s="10"/>
      <c r="BEP137" s="10"/>
      <c r="BEQ137" s="10"/>
      <c r="BER137" s="10"/>
      <c r="BES137" s="10"/>
      <c r="BET137" s="10"/>
      <c r="BEU137" s="10"/>
      <c r="BEV137" s="10"/>
      <c r="BEW137" s="10"/>
      <c r="BEX137" s="10"/>
      <c r="BEY137" s="10"/>
      <c r="BEZ137" s="10"/>
      <c r="BFA137" s="10"/>
      <c r="BFB137" s="10"/>
      <c r="BFC137" s="10"/>
      <c r="BFD137" s="10"/>
      <c r="BFE137" s="10"/>
      <c r="BFF137" s="10"/>
      <c r="BFG137" s="10"/>
      <c r="BFH137" s="10"/>
      <c r="BFI137" s="10"/>
      <c r="BFJ137" s="10"/>
      <c r="BFK137" s="10"/>
      <c r="BFL137" s="10"/>
      <c r="BFM137" s="10"/>
      <c r="BFN137" s="10"/>
      <c r="BFO137" s="10"/>
      <c r="BFP137" s="10"/>
      <c r="BFQ137" s="10"/>
      <c r="BFR137" s="10"/>
      <c r="BFS137" s="10"/>
      <c r="BFT137" s="10"/>
      <c r="BFU137" s="10"/>
      <c r="BFV137" s="10"/>
      <c r="BFW137" s="10"/>
      <c r="BFX137" s="10"/>
      <c r="BFY137" s="10"/>
      <c r="BFZ137" s="10"/>
      <c r="BGA137" s="10"/>
      <c r="BGB137" s="10"/>
      <c r="BGC137" s="10"/>
      <c r="BGD137" s="10"/>
      <c r="BGE137" s="10"/>
      <c r="BGF137" s="10"/>
      <c r="BGG137" s="10"/>
      <c r="BGH137" s="10"/>
      <c r="BGI137" s="10"/>
      <c r="BGJ137" s="10"/>
      <c r="BGK137" s="10"/>
      <c r="BGL137" s="10"/>
      <c r="BGM137" s="10"/>
      <c r="BGN137" s="10"/>
      <c r="BGO137" s="10"/>
      <c r="BGP137" s="10"/>
      <c r="BGQ137" s="10"/>
      <c r="BGR137" s="10"/>
      <c r="BGS137" s="10"/>
      <c r="BGT137" s="10"/>
      <c r="BGU137" s="10"/>
      <c r="BGV137" s="10"/>
      <c r="BGW137" s="10"/>
      <c r="BGX137" s="10"/>
      <c r="BGY137" s="10"/>
      <c r="BGZ137" s="10"/>
      <c r="BHA137" s="10"/>
      <c r="BHB137" s="10"/>
      <c r="BHC137" s="10"/>
      <c r="BHD137" s="10"/>
      <c r="BHE137" s="10"/>
      <c r="BHF137" s="10"/>
      <c r="BHG137" s="10"/>
      <c r="BHH137" s="10"/>
      <c r="BHI137" s="10"/>
      <c r="BHJ137" s="10"/>
      <c r="BHK137" s="10"/>
      <c r="BHL137" s="10"/>
      <c r="BHM137" s="10"/>
      <c r="BHN137" s="10"/>
      <c r="BHO137" s="10"/>
      <c r="BHP137" s="10"/>
      <c r="BHQ137" s="10"/>
      <c r="BHR137" s="10"/>
      <c r="BHS137" s="10"/>
      <c r="BHT137" s="10"/>
      <c r="BHU137" s="10"/>
      <c r="BHV137" s="10"/>
      <c r="BHW137" s="10"/>
      <c r="BHX137" s="10"/>
      <c r="BHY137" s="10"/>
      <c r="BHZ137" s="10"/>
      <c r="BIA137" s="10"/>
      <c r="BIB137" s="10"/>
      <c r="BIC137" s="10"/>
      <c r="BID137" s="10"/>
      <c r="BIE137" s="10"/>
      <c r="BIF137" s="10"/>
      <c r="BIG137" s="10"/>
      <c r="BIH137" s="10"/>
      <c r="BII137" s="10"/>
      <c r="BIJ137" s="10"/>
      <c r="BIK137" s="10"/>
      <c r="BIL137" s="10"/>
      <c r="BIM137" s="10"/>
      <c r="BIN137" s="10"/>
      <c r="BIO137" s="10"/>
      <c r="BIP137" s="10"/>
      <c r="BIQ137" s="10"/>
      <c r="BIR137" s="10"/>
      <c r="BIS137" s="10"/>
      <c r="BIT137" s="10"/>
      <c r="BIU137" s="10"/>
      <c r="BIV137" s="10"/>
      <c r="BIW137" s="10"/>
      <c r="BIX137" s="10"/>
      <c r="BIY137" s="10"/>
      <c r="BIZ137" s="10"/>
      <c r="BJA137" s="10"/>
      <c r="BJB137" s="10"/>
      <c r="BJC137" s="10"/>
      <c r="BJD137" s="10"/>
      <c r="BJE137" s="10"/>
      <c r="BJF137" s="10"/>
      <c r="BJG137" s="10"/>
      <c r="BJH137" s="10"/>
      <c r="BJI137" s="10"/>
      <c r="BJJ137" s="10"/>
      <c r="BJK137" s="10"/>
      <c r="BJL137" s="10"/>
      <c r="BJM137" s="10"/>
      <c r="BJN137" s="10"/>
      <c r="BJO137" s="10"/>
      <c r="BJP137" s="10"/>
      <c r="BJQ137" s="10"/>
      <c r="BJR137" s="10"/>
      <c r="BJS137" s="10"/>
      <c r="BJT137" s="10"/>
      <c r="BJU137" s="10"/>
      <c r="BJV137" s="10"/>
      <c r="BJW137" s="10"/>
      <c r="BJX137" s="10"/>
      <c r="BJY137" s="10"/>
      <c r="BJZ137" s="10"/>
      <c r="BKA137" s="10"/>
      <c r="BKB137" s="10"/>
      <c r="BKC137" s="10"/>
      <c r="BKD137" s="10"/>
      <c r="BKE137" s="10"/>
      <c r="BKF137" s="10"/>
      <c r="BKG137" s="10"/>
      <c r="BKH137" s="10"/>
      <c r="BKI137" s="10"/>
      <c r="BKJ137" s="10"/>
      <c r="BKK137" s="10"/>
      <c r="BKL137" s="10"/>
      <c r="BKM137" s="10"/>
      <c r="BKN137" s="10"/>
      <c r="BKO137" s="10"/>
      <c r="BKP137" s="10"/>
      <c r="BKQ137" s="10"/>
      <c r="BKR137" s="10"/>
      <c r="BKS137" s="10"/>
      <c r="BKT137" s="10"/>
      <c r="BKU137" s="10"/>
      <c r="BKV137" s="10"/>
      <c r="BKW137" s="10"/>
      <c r="BKX137" s="10"/>
      <c r="BKY137" s="10"/>
      <c r="BKZ137" s="10"/>
      <c r="BLA137" s="10"/>
      <c r="BLB137" s="10"/>
      <c r="BLC137" s="10"/>
      <c r="BLD137" s="10"/>
      <c r="BLE137" s="10"/>
      <c r="BLF137" s="10"/>
      <c r="BLG137" s="10"/>
      <c r="BLH137" s="10"/>
      <c r="BLI137" s="10"/>
      <c r="BLJ137" s="10"/>
      <c r="BLK137" s="10"/>
      <c r="BLL137" s="10"/>
      <c r="BLM137" s="10"/>
      <c r="BLN137" s="10"/>
      <c r="BLO137" s="10"/>
      <c r="BLP137" s="10"/>
      <c r="BLQ137" s="10"/>
      <c r="BLR137" s="10"/>
      <c r="BLS137" s="10"/>
      <c r="BLT137" s="10"/>
      <c r="BLU137" s="10"/>
      <c r="BLV137" s="10"/>
      <c r="BLW137" s="10"/>
      <c r="BLX137" s="10"/>
      <c r="BLY137" s="10"/>
      <c r="BLZ137" s="10"/>
      <c r="BMA137" s="10"/>
      <c r="BMB137" s="10"/>
      <c r="BMC137" s="10"/>
      <c r="BMD137" s="10"/>
      <c r="BME137" s="10"/>
      <c r="BMF137" s="10"/>
      <c r="BMG137" s="10"/>
      <c r="BMH137" s="10"/>
      <c r="BMI137" s="10"/>
      <c r="BMJ137" s="10"/>
      <c r="BMK137" s="10"/>
      <c r="BML137" s="10"/>
      <c r="BMM137" s="10"/>
      <c r="BMN137" s="10"/>
      <c r="BMO137" s="10"/>
      <c r="BMP137" s="10"/>
      <c r="BMQ137" s="10"/>
      <c r="BMR137" s="10"/>
      <c r="BMS137" s="10"/>
      <c r="BMT137" s="10"/>
      <c r="BMU137" s="10"/>
      <c r="BMV137" s="10"/>
      <c r="BMW137" s="10"/>
      <c r="BMX137" s="10"/>
      <c r="BMY137" s="10"/>
      <c r="BMZ137" s="10"/>
      <c r="BNA137" s="10"/>
      <c r="BNB137" s="10"/>
      <c r="BNC137" s="10"/>
      <c r="BND137" s="10"/>
      <c r="BNE137" s="10"/>
      <c r="BNF137" s="10"/>
      <c r="BNG137" s="10"/>
      <c r="BNH137" s="10"/>
      <c r="BNI137" s="10"/>
      <c r="BNJ137" s="10"/>
      <c r="BNK137" s="10"/>
      <c r="BNL137" s="10"/>
      <c r="BNM137" s="10"/>
      <c r="BNN137" s="10"/>
      <c r="BNO137" s="10"/>
      <c r="BNP137" s="10"/>
      <c r="BNQ137" s="10"/>
      <c r="BNR137" s="10"/>
      <c r="BNS137" s="10"/>
      <c r="BNT137" s="10"/>
      <c r="BNU137" s="10"/>
      <c r="BNV137" s="10"/>
      <c r="BNW137" s="10"/>
      <c r="BNX137" s="10"/>
      <c r="BNY137" s="10"/>
      <c r="BNZ137" s="10"/>
      <c r="BOA137" s="10"/>
      <c r="BOB137" s="10"/>
      <c r="BOC137" s="10"/>
      <c r="BOD137" s="10"/>
      <c r="BOE137" s="10"/>
      <c r="BOF137" s="10"/>
      <c r="BOG137" s="10"/>
      <c r="BOH137" s="10"/>
      <c r="BOI137" s="10"/>
      <c r="BOJ137" s="10"/>
      <c r="BOK137" s="10"/>
      <c r="BOL137" s="10"/>
      <c r="BOM137" s="10"/>
      <c r="BON137" s="10"/>
      <c r="BOO137" s="10"/>
      <c r="BOP137" s="10"/>
      <c r="BOQ137" s="10"/>
      <c r="BOR137" s="10"/>
      <c r="BOS137" s="10"/>
      <c r="BOT137" s="10"/>
      <c r="BOU137" s="10"/>
      <c r="BOV137" s="10"/>
      <c r="BOW137" s="10"/>
      <c r="BOX137" s="10"/>
      <c r="BOY137" s="10"/>
      <c r="BOZ137" s="10"/>
      <c r="BPA137" s="10"/>
      <c r="BPB137" s="10"/>
      <c r="BPC137" s="10"/>
      <c r="BPD137" s="10"/>
      <c r="BPE137" s="10"/>
      <c r="BPF137" s="10"/>
      <c r="BPG137" s="10"/>
      <c r="BPH137" s="10"/>
      <c r="BPI137" s="10"/>
      <c r="BPJ137" s="10"/>
      <c r="BPK137" s="10"/>
      <c r="BPL137" s="10"/>
      <c r="BPM137" s="10"/>
      <c r="BPN137" s="10"/>
      <c r="BPO137" s="10"/>
      <c r="BPP137" s="10"/>
      <c r="BPQ137" s="10"/>
      <c r="BPR137" s="10"/>
      <c r="BPS137" s="10"/>
      <c r="BPT137" s="10"/>
      <c r="BPU137" s="10"/>
      <c r="BPV137" s="10"/>
      <c r="BPW137" s="10"/>
      <c r="BPX137" s="10"/>
      <c r="BPY137" s="10"/>
      <c r="BPZ137" s="10"/>
      <c r="BQA137" s="10"/>
      <c r="BQB137" s="10"/>
      <c r="BQC137" s="10"/>
      <c r="BQD137" s="10"/>
      <c r="BQE137" s="10"/>
      <c r="BQF137" s="10"/>
      <c r="BQG137" s="10"/>
      <c r="BQH137" s="10"/>
      <c r="BQI137" s="10"/>
      <c r="BQJ137" s="10"/>
      <c r="BQK137" s="10"/>
      <c r="BQL137" s="10"/>
      <c r="BQM137" s="10"/>
      <c r="BQN137" s="10"/>
      <c r="BQO137" s="10"/>
      <c r="BQP137" s="10"/>
      <c r="BQQ137" s="10"/>
      <c r="BQR137" s="10"/>
      <c r="BQS137" s="10"/>
      <c r="BQT137" s="10"/>
      <c r="BQU137" s="10"/>
      <c r="BQV137" s="10"/>
      <c r="BQW137" s="10"/>
      <c r="BQX137" s="10"/>
      <c r="BQY137" s="10"/>
      <c r="BQZ137" s="10"/>
      <c r="BRA137" s="10"/>
      <c r="BRB137" s="10"/>
      <c r="BRC137" s="10"/>
      <c r="BRD137" s="10"/>
      <c r="BRE137" s="10"/>
      <c r="BRF137" s="10"/>
      <c r="BRG137" s="10"/>
      <c r="BRH137" s="10"/>
      <c r="BRI137" s="10"/>
      <c r="BRJ137" s="10"/>
      <c r="BRK137" s="10"/>
      <c r="BRL137" s="10"/>
      <c r="BRM137" s="10"/>
      <c r="BRN137" s="10"/>
      <c r="BRO137" s="10"/>
      <c r="BRP137" s="10"/>
      <c r="BRQ137" s="10"/>
      <c r="BRR137" s="10"/>
      <c r="BRS137" s="10"/>
      <c r="BRT137" s="10"/>
      <c r="BRU137" s="10"/>
      <c r="BRV137" s="10"/>
      <c r="BRW137" s="10"/>
      <c r="BRX137" s="10"/>
      <c r="BRY137" s="10"/>
      <c r="BRZ137" s="10"/>
      <c r="BSA137" s="10"/>
      <c r="BSB137" s="10"/>
      <c r="BSC137" s="10"/>
      <c r="BSD137" s="10"/>
      <c r="BSE137" s="10"/>
      <c r="BSF137" s="10"/>
      <c r="BSG137" s="10"/>
      <c r="BSH137" s="10"/>
      <c r="BSI137" s="10"/>
      <c r="BSJ137" s="10"/>
      <c r="BSK137" s="10"/>
      <c r="BSL137" s="10"/>
      <c r="BSM137" s="10"/>
      <c r="BSN137" s="10"/>
      <c r="BSO137" s="10"/>
      <c r="BSP137" s="10"/>
      <c r="BSQ137" s="10"/>
      <c r="BSR137" s="10"/>
      <c r="BSS137" s="10"/>
      <c r="BST137" s="10"/>
      <c r="BSU137" s="10"/>
      <c r="BSV137" s="10"/>
      <c r="BSW137" s="10"/>
      <c r="BSX137" s="10"/>
      <c r="BSY137" s="10"/>
      <c r="BSZ137" s="10"/>
      <c r="BTA137" s="10"/>
      <c r="BTB137" s="10"/>
      <c r="BTC137" s="10"/>
      <c r="BTD137" s="10"/>
      <c r="BTE137" s="10"/>
      <c r="BTF137" s="10"/>
      <c r="BTG137" s="10"/>
      <c r="BTH137" s="10"/>
      <c r="BTI137" s="10"/>
      <c r="BTJ137" s="10"/>
      <c r="BTK137" s="10"/>
      <c r="BTL137" s="10"/>
      <c r="BTM137" s="10"/>
      <c r="BTN137" s="10"/>
      <c r="BTO137" s="10"/>
      <c r="BTP137" s="10"/>
      <c r="BTQ137" s="10"/>
      <c r="BTR137" s="10"/>
      <c r="BTS137" s="10"/>
      <c r="BTT137" s="10"/>
      <c r="BTU137" s="10"/>
      <c r="BTV137" s="10"/>
      <c r="BTW137" s="10"/>
      <c r="BTX137" s="10"/>
      <c r="BTY137" s="10"/>
      <c r="BTZ137" s="10"/>
      <c r="BUA137" s="10"/>
      <c r="BUB137" s="10"/>
      <c r="BUC137" s="10"/>
      <c r="BUD137" s="10"/>
      <c r="BUE137" s="10"/>
      <c r="BUF137" s="10"/>
      <c r="BUG137" s="10"/>
      <c r="BUH137" s="10"/>
      <c r="BUI137" s="10"/>
      <c r="BUJ137" s="10"/>
      <c r="BUK137" s="10"/>
      <c r="BUL137" s="10"/>
      <c r="BUM137" s="10"/>
      <c r="BUN137" s="10"/>
      <c r="BUO137" s="10"/>
      <c r="BUP137" s="10"/>
      <c r="BUQ137" s="10"/>
      <c r="BUR137" s="10"/>
      <c r="BUS137" s="10"/>
      <c r="BUT137" s="10"/>
      <c r="BUU137" s="10"/>
      <c r="BUV137" s="10"/>
      <c r="BUW137" s="10"/>
      <c r="BUX137" s="10"/>
      <c r="BUY137" s="10"/>
      <c r="BUZ137" s="10"/>
      <c r="BVA137" s="10"/>
      <c r="BVB137" s="10"/>
      <c r="BVC137" s="10"/>
      <c r="BVD137" s="10"/>
      <c r="BVE137" s="10"/>
      <c r="BVF137" s="10"/>
      <c r="BVG137" s="10"/>
      <c r="BVH137" s="10"/>
      <c r="BVI137" s="10"/>
      <c r="BVJ137" s="10"/>
      <c r="BVK137" s="10"/>
      <c r="BVL137" s="10"/>
      <c r="BVM137" s="10"/>
      <c r="BVN137" s="10"/>
      <c r="BVO137" s="10"/>
      <c r="BVP137" s="10"/>
      <c r="BVQ137" s="10"/>
      <c r="BVR137" s="10"/>
      <c r="BVS137" s="10"/>
      <c r="BVT137" s="10"/>
      <c r="BVU137" s="10"/>
      <c r="BVV137" s="10"/>
      <c r="BVW137" s="10"/>
      <c r="BVX137" s="10"/>
      <c r="BVY137" s="10"/>
      <c r="BVZ137" s="10"/>
      <c r="BWA137" s="10"/>
      <c r="BWB137" s="10"/>
      <c r="BWC137" s="10"/>
      <c r="BWD137" s="10"/>
      <c r="BWE137" s="10"/>
      <c r="BWF137" s="10"/>
      <c r="BWG137" s="10"/>
      <c r="BWH137" s="10"/>
      <c r="BWI137" s="10"/>
      <c r="BWJ137" s="10"/>
      <c r="BWK137" s="10"/>
      <c r="BWL137" s="10"/>
      <c r="BWM137" s="10"/>
      <c r="BWN137" s="10"/>
      <c r="BWO137" s="10"/>
      <c r="BWP137" s="10"/>
      <c r="BWQ137" s="10"/>
      <c r="BWR137" s="10"/>
      <c r="BWS137" s="10"/>
      <c r="BWT137" s="10"/>
      <c r="BWU137" s="10"/>
      <c r="BWV137" s="10"/>
      <c r="BWW137" s="10"/>
      <c r="BWX137" s="10"/>
      <c r="BWY137" s="10"/>
      <c r="BWZ137" s="10"/>
      <c r="BXA137" s="10"/>
      <c r="BXB137" s="10"/>
      <c r="BXC137" s="10"/>
      <c r="BXD137" s="10"/>
      <c r="BXE137" s="10"/>
      <c r="BXF137" s="10"/>
      <c r="BXG137" s="10"/>
      <c r="BXH137" s="10"/>
      <c r="BXI137" s="10"/>
      <c r="BXJ137" s="10"/>
      <c r="BXK137" s="10"/>
      <c r="BXL137" s="10"/>
      <c r="BXM137" s="10"/>
      <c r="BXN137" s="10"/>
      <c r="BXO137" s="10"/>
      <c r="BXP137" s="10"/>
      <c r="BXQ137" s="10"/>
      <c r="BXR137" s="10"/>
      <c r="BXS137" s="10"/>
      <c r="BXT137" s="10"/>
      <c r="BXU137" s="10"/>
      <c r="BXV137" s="10"/>
      <c r="BXW137" s="10"/>
      <c r="BXX137" s="10"/>
      <c r="BXY137" s="10"/>
      <c r="BXZ137" s="10"/>
      <c r="BYA137" s="10"/>
      <c r="BYB137" s="10"/>
      <c r="BYC137" s="10"/>
      <c r="BYD137" s="10"/>
      <c r="BYE137" s="10"/>
      <c r="BYF137" s="10"/>
      <c r="BYG137" s="10"/>
      <c r="BYH137" s="10"/>
      <c r="BYI137" s="10"/>
      <c r="BYJ137" s="10"/>
      <c r="BYK137" s="10"/>
      <c r="BYL137" s="10"/>
      <c r="BYM137" s="10"/>
      <c r="BYN137" s="10"/>
      <c r="BYO137" s="10"/>
      <c r="BYP137" s="10"/>
      <c r="BYQ137" s="10"/>
      <c r="BYR137" s="10"/>
      <c r="BYS137" s="10"/>
      <c r="BYT137" s="10"/>
      <c r="BYU137" s="10"/>
      <c r="BYV137" s="10"/>
      <c r="BYW137" s="10"/>
      <c r="BYX137" s="10"/>
      <c r="BYY137" s="10"/>
      <c r="BYZ137" s="10"/>
      <c r="BZA137" s="10"/>
      <c r="BZB137" s="10"/>
      <c r="BZC137" s="10"/>
      <c r="BZD137" s="10"/>
      <c r="BZE137" s="10"/>
      <c r="BZF137" s="10"/>
      <c r="BZG137" s="10"/>
      <c r="BZH137" s="10"/>
      <c r="BZI137" s="10"/>
      <c r="BZJ137" s="10"/>
      <c r="BZK137" s="10"/>
      <c r="BZL137" s="10"/>
      <c r="BZM137" s="10"/>
      <c r="BZN137" s="10"/>
      <c r="BZO137" s="10"/>
      <c r="BZP137" s="10"/>
      <c r="BZQ137" s="10"/>
      <c r="BZR137" s="10"/>
      <c r="BZS137" s="10"/>
      <c r="BZT137" s="10"/>
      <c r="BZU137" s="10"/>
      <c r="BZV137" s="10"/>
      <c r="BZW137" s="10"/>
      <c r="BZX137" s="10"/>
      <c r="BZY137" s="10"/>
      <c r="BZZ137" s="10"/>
      <c r="CAA137" s="10"/>
      <c r="CAB137" s="10"/>
      <c r="CAC137" s="10"/>
      <c r="CAD137" s="10"/>
      <c r="CAE137" s="10"/>
      <c r="CAF137" s="10"/>
      <c r="CAG137" s="10"/>
      <c r="CAH137" s="10"/>
      <c r="CAI137" s="10"/>
      <c r="CAJ137" s="10"/>
      <c r="CAK137" s="10"/>
      <c r="CAL137" s="10"/>
      <c r="CAM137" s="10"/>
      <c r="CAN137" s="10"/>
      <c r="CAO137" s="10"/>
      <c r="CAP137" s="10"/>
      <c r="CAQ137" s="10"/>
      <c r="CAR137" s="10"/>
      <c r="CAS137" s="10"/>
      <c r="CAT137" s="10"/>
      <c r="CAU137" s="10"/>
      <c r="CAV137" s="10"/>
      <c r="CAW137" s="10"/>
      <c r="CAX137" s="10"/>
      <c r="CAY137" s="10"/>
      <c r="CAZ137" s="10"/>
      <c r="CBA137" s="10"/>
      <c r="CBB137" s="10"/>
      <c r="CBC137" s="10"/>
      <c r="CBD137" s="10"/>
      <c r="CBE137" s="10"/>
      <c r="CBF137" s="10"/>
      <c r="CBG137" s="10"/>
      <c r="CBH137" s="10"/>
      <c r="CBI137" s="10"/>
      <c r="CBJ137" s="10"/>
      <c r="CBK137" s="10"/>
      <c r="CBL137" s="10"/>
      <c r="CBM137" s="10"/>
      <c r="CBN137" s="10"/>
      <c r="CBO137" s="10"/>
      <c r="CBP137" s="10"/>
      <c r="CBQ137" s="10"/>
      <c r="CBR137" s="10"/>
      <c r="CBS137" s="10"/>
      <c r="CBT137" s="10"/>
      <c r="CBU137" s="10"/>
      <c r="CBV137" s="10"/>
      <c r="CBW137" s="10"/>
      <c r="CBX137" s="10"/>
      <c r="CBY137" s="10"/>
      <c r="CBZ137" s="10"/>
      <c r="CCA137" s="10"/>
      <c r="CCB137" s="10"/>
      <c r="CCC137" s="10"/>
      <c r="CCD137" s="10"/>
      <c r="CCE137" s="10"/>
      <c r="CCF137" s="10"/>
      <c r="CCG137" s="10"/>
      <c r="CCH137" s="10"/>
      <c r="CCI137" s="10"/>
      <c r="CCJ137" s="10"/>
      <c r="CCK137" s="10"/>
      <c r="CCL137" s="10"/>
      <c r="CCM137" s="10"/>
      <c r="CCN137" s="10"/>
      <c r="CCO137" s="10"/>
      <c r="CCP137" s="10"/>
      <c r="CCQ137" s="10"/>
      <c r="CCR137" s="10"/>
      <c r="CCS137" s="10"/>
      <c r="CCT137" s="10"/>
      <c r="CCU137" s="10"/>
      <c r="CCV137" s="10"/>
      <c r="CCW137" s="10"/>
      <c r="CCX137" s="10"/>
      <c r="CCY137" s="10"/>
      <c r="CCZ137" s="10"/>
      <c r="CDA137" s="10"/>
      <c r="CDB137" s="10"/>
      <c r="CDC137" s="10"/>
      <c r="CDD137" s="10"/>
      <c r="CDE137" s="10"/>
      <c r="CDF137" s="10"/>
      <c r="CDG137" s="10"/>
      <c r="CDH137" s="10"/>
      <c r="CDI137" s="10"/>
      <c r="CDJ137" s="10"/>
      <c r="CDK137" s="10"/>
      <c r="CDL137" s="10"/>
      <c r="CDM137" s="10"/>
      <c r="CDN137" s="10"/>
      <c r="CDO137" s="10"/>
      <c r="CDP137" s="10"/>
      <c r="CDQ137" s="10"/>
      <c r="CDR137" s="10"/>
      <c r="CDS137" s="10"/>
      <c r="CDT137" s="10"/>
      <c r="CDU137" s="10"/>
      <c r="CDV137" s="10"/>
      <c r="CDW137" s="10"/>
      <c r="CDX137" s="10"/>
      <c r="CDY137" s="10"/>
      <c r="CDZ137" s="10"/>
      <c r="CEA137" s="10"/>
      <c r="CEB137" s="10"/>
      <c r="CEC137" s="10"/>
      <c r="CED137" s="10"/>
      <c r="CEE137" s="10"/>
      <c r="CEF137" s="10"/>
      <c r="CEG137" s="10"/>
      <c r="CEH137" s="10"/>
      <c r="CEI137" s="10"/>
      <c r="CEJ137" s="10"/>
      <c r="CEK137" s="10"/>
      <c r="CEL137" s="10"/>
      <c r="CEM137" s="10"/>
      <c r="CEN137" s="10"/>
      <c r="CEO137" s="10"/>
      <c r="CEP137" s="10"/>
      <c r="CEQ137" s="10"/>
      <c r="CER137" s="10"/>
      <c r="CES137" s="10"/>
      <c r="CET137" s="10"/>
      <c r="CEU137" s="10"/>
      <c r="CEV137" s="10"/>
      <c r="CEW137" s="10"/>
      <c r="CEX137" s="10"/>
      <c r="CEY137" s="10"/>
      <c r="CEZ137" s="10"/>
      <c r="CFA137" s="10"/>
      <c r="CFB137" s="10"/>
      <c r="CFC137" s="10"/>
      <c r="CFD137" s="10"/>
      <c r="CFE137" s="10"/>
      <c r="CFF137" s="10"/>
      <c r="CFG137" s="10"/>
      <c r="CFH137" s="10"/>
      <c r="CFI137" s="10"/>
      <c r="CFJ137" s="10"/>
      <c r="CFK137" s="10"/>
      <c r="CFL137" s="10"/>
      <c r="CFM137" s="10"/>
      <c r="CFN137" s="10"/>
      <c r="CFO137" s="10"/>
      <c r="CFP137" s="10"/>
      <c r="CFQ137" s="10"/>
      <c r="CFR137" s="10"/>
      <c r="CFS137" s="10"/>
      <c r="CFT137" s="10"/>
      <c r="CFU137" s="10"/>
      <c r="CFV137" s="10"/>
      <c r="CFW137" s="10"/>
      <c r="CFX137" s="10"/>
      <c r="CFY137" s="10"/>
      <c r="CFZ137" s="10"/>
      <c r="CGA137" s="10"/>
      <c r="CGB137" s="10"/>
      <c r="CGC137" s="10"/>
      <c r="CGD137" s="10"/>
      <c r="CGE137" s="10"/>
      <c r="CGF137" s="10"/>
      <c r="CGG137" s="10"/>
      <c r="CGH137" s="10"/>
      <c r="CGI137" s="10"/>
      <c r="CGJ137" s="10"/>
      <c r="CGK137" s="10"/>
      <c r="CGL137" s="10"/>
      <c r="CGM137" s="10"/>
      <c r="CGN137" s="10"/>
      <c r="CGO137" s="10"/>
      <c r="CGP137" s="10"/>
      <c r="CGQ137" s="10"/>
      <c r="CGR137" s="10"/>
      <c r="CGS137" s="10"/>
      <c r="CGT137" s="10"/>
      <c r="CGU137" s="10"/>
      <c r="CGV137" s="10"/>
      <c r="CGW137" s="10"/>
      <c r="CGX137" s="10"/>
      <c r="CGY137" s="10"/>
      <c r="CGZ137" s="10"/>
      <c r="CHA137" s="10"/>
      <c r="CHB137" s="10"/>
      <c r="CHC137" s="10"/>
      <c r="CHD137" s="10"/>
      <c r="CHE137" s="10"/>
      <c r="CHF137" s="10"/>
      <c r="CHG137" s="10"/>
      <c r="CHH137" s="10"/>
      <c r="CHI137" s="10"/>
      <c r="CHJ137" s="10"/>
      <c r="CHK137" s="10"/>
      <c r="CHL137" s="10"/>
      <c r="CHM137" s="10"/>
      <c r="CHN137" s="10"/>
      <c r="CHO137" s="10"/>
      <c r="CHP137" s="10"/>
      <c r="CHQ137" s="10"/>
      <c r="CHR137" s="10"/>
      <c r="CHS137" s="10"/>
      <c r="CHT137" s="10"/>
      <c r="CHU137" s="10"/>
      <c r="CHV137" s="10"/>
      <c r="CHW137" s="10"/>
      <c r="CHX137" s="10"/>
      <c r="CHY137" s="10"/>
      <c r="CHZ137" s="10"/>
      <c r="CIA137" s="10"/>
      <c r="CIB137" s="10"/>
      <c r="CIC137" s="10"/>
      <c r="CID137" s="10"/>
      <c r="CIE137" s="10"/>
      <c r="CIF137" s="10"/>
      <c r="CIG137" s="10"/>
      <c r="CIH137" s="10"/>
      <c r="CII137" s="10"/>
      <c r="CIJ137" s="10"/>
      <c r="CIK137" s="10"/>
      <c r="CIL137" s="10"/>
      <c r="CIM137" s="10"/>
      <c r="CIN137" s="10"/>
      <c r="CIO137" s="10"/>
      <c r="CIP137" s="10"/>
      <c r="CIQ137" s="10"/>
      <c r="CIR137" s="10"/>
      <c r="CIS137" s="10"/>
      <c r="CIT137" s="10"/>
      <c r="CIU137" s="10"/>
      <c r="CIV137" s="10"/>
      <c r="CIW137" s="10"/>
      <c r="CIX137" s="10"/>
      <c r="CIY137" s="10"/>
      <c r="CIZ137" s="10"/>
      <c r="CJA137" s="10"/>
      <c r="CJB137" s="10"/>
      <c r="CJC137" s="10"/>
      <c r="CJD137" s="10"/>
      <c r="CJE137" s="10"/>
      <c r="CJF137" s="10"/>
      <c r="CJG137" s="10"/>
      <c r="CJH137" s="10"/>
      <c r="CJI137" s="10"/>
      <c r="CJJ137" s="10"/>
      <c r="CJK137" s="10"/>
      <c r="CJL137" s="10"/>
      <c r="CJM137" s="10"/>
      <c r="CJN137" s="10"/>
      <c r="CJO137" s="10"/>
      <c r="CJP137" s="10"/>
      <c r="CJQ137" s="10"/>
      <c r="CJR137" s="10"/>
      <c r="CJS137" s="10"/>
      <c r="CJT137" s="10"/>
      <c r="CJU137" s="10"/>
      <c r="CJV137" s="10"/>
      <c r="CJW137" s="10"/>
      <c r="CJX137" s="10"/>
      <c r="CJY137" s="10"/>
      <c r="CJZ137" s="10"/>
      <c r="CKA137" s="10"/>
      <c r="CKB137" s="10"/>
      <c r="CKC137" s="10"/>
      <c r="CKD137" s="10"/>
      <c r="CKE137" s="10"/>
      <c r="CKF137" s="10"/>
      <c r="CKG137" s="10"/>
      <c r="CKH137" s="10"/>
      <c r="CKI137" s="10"/>
      <c r="CKJ137" s="10"/>
      <c r="CKK137" s="10"/>
      <c r="CKL137" s="10"/>
      <c r="CKM137" s="10"/>
      <c r="CKN137" s="10"/>
      <c r="CKO137" s="10"/>
      <c r="CKP137" s="10"/>
      <c r="CKQ137" s="10"/>
      <c r="CKR137" s="10"/>
      <c r="CKS137" s="10"/>
      <c r="CKT137" s="10"/>
      <c r="CKU137" s="10"/>
      <c r="CKV137" s="10"/>
      <c r="CKW137" s="10"/>
      <c r="CKX137" s="10"/>
      <c r="CKY137" s="10"/>
      <c r="CKZ137" s="10"/>
      <c r="CLA137" s="10"/>
      <c r="CLB137" s="10"/>
      <c r="CLC137" s="10"/>
      <c r="CLD137" s="10"/>
      <c r="CLE137" s="10"/>
      <c r="CLF137" s="10"/>
      <c r="CLG137" s="10"/>
      <c r="CLH137" s="10"/>
      <c r="CLI137" s="10"/>
      <c r="CLJ137" s="10"/>
      <c r="CLK137" s="10"/>
      <c r="CLL137" s="10"/>
      <c r="CLM137" s="10"/>
      <c r="CLN137" s="10"/>
      <c r="CLO137" s="10"/>
      <c r="CLP137" s="10"/>
      <c r="CLQ137" s="10"/>
      <c r="CLR137" s="10"/>
      <c r="CLS137" s="10"/>
      <c r="CLT137" s="10"/>
      <c r="CLU137" s="10"/>
      <c r="CLV137" s="10"/>
      <c r="CLW137" s="10"/>
      <c r="CLX137" s="10"/>
      <c r="CLY137" s="10"/>
      <c r="CLZ137" s="10"/>
      <c r="CMA137" s="10"/>
      <c r="CMB137" s="10"/>
      <c r="CMC137" s="10"/>
      <c r="CMD137" s="10"/>
      <c r="CME137" s="10"/>
      <c r="CMF137" s="10"/>
      <c r="CMG137" s="10"/>
      <c r="CMH137" s="10"/>
      <c r="CMI137" s="10"/>
      <c r="CMJ137" s="10"/>
      <c r="CMK137" s="10"/>
      <c r="CML137" s="10"/>
      <c r="CMM137" s="10"/>
      <c r="CMN137" s="10"/>
      <c r="CMO137" s="10"/>
      <c r="CMP137" s="10"/>
      <c r="CMQ137" s="10"/>
      <c r="CMR137" s="10"/>
      <c r="CMS137" s="10"/>
      <c r="CMT137" s="10"/>
      <c r="CMU137" s="10"/>
      <c r="CMV137" s="10"/>
      <c r="CMW137" s="10"/>
      <c r="CMX137" s="10"/>
      <c r="CMY137" s="10"/>
      <c r="CMZ137" s="10"/>
      <c r="CNA137" s="10"/>
      <c r="CNB137" s="10"/>
      <c r="CNC137" s="10"/>
      <c r="CND137" s="10"/>
      <c r="CNE137" s="10"/>
      <c r="CNF137" s="10"/>
      <c r="CNG137" s="10"/>
      <c r="CNH137" s="10"/>
      <c r="CNI137" s="10"/>
      <c r="CNJ137" s="10"/>
      <c r="CNK137" s="10"/>
      <c r="CNL137" s="10"/>
      <c r="CNM137" s="10"/>
      <c r="CNN137" s="10"/>
      <c r="CNO137" s="10"/>
      <c r="CNP137" s="10"/>
      <c r="CNQ137" s="10"/>
      <c r="CNR137" s="10"/>
      <c r="CNS137" s="10"/>
      <c r="CNT137" s="10"/>
      <c r="CNU137" s="10"/>
      <c r="CNV137" s="10"/>
      <c r="CNW137" s="10"/>
      <c r="CNX137" s="10"/>
      <c r="CNY137" s="10"/>
      <c r="CNZ137" s="10"/>
      <c r="COA137" s="10"/>
      <c r="COB137" s="10"/>
      <c r="COC137" s="10"/>
      <c r="COD137" s="10"/>
      <c r="COE137" s="10"/>
      <c r="COF137" s="10"/>
      <c r="COG137" s="10"/>
      <c r="COH137" s="10"/>
      <c r="COI137" s="10"/>
      <c r="COJ137" s="10"/>
      <c r="COK137" s="10"/>
      <c r="COL137" s="10"/>
      <c r="COM137" s="10"/>
      <c r="CON137" s="10"/>
      <c r="COO137" s="10"/>
      <c r="COP137" s="10"/>
      <c r="COQ137" s="10"/>
      <c r="COR137" s="10"/>
      <c r="COS137" s="10"/>
      <c r="COT137" s="10"/>
      <c r="COU137" s="10"/>
      <c r="COV137" s="10"/>
      <c r="COW137" s="10"/>
      <c r="COX137" s="10"/>
      <c r="COY137" s="10"/>
      <c r="COZ137" s="10"/>
      <c r="CPA137" s="10"/>
      <c r="CPB137" s="10"/>
      <c r="CPC137" s="10"/>
      <c r="CPD137" s="10"/>
      <c r="CPE137" s="10"/>
      <c r="CPF137" s="10"/>
      <c r="CPG137" s="10"/>
      <c r="CPH137" s="10"/>
      <c r="CPI137" s="10"/>
      <c r="CPJ137" s="10"/>
      <c r="CPK137" s="10"/>
      <c r="CPL137" s="10"/>
      <c r="CPM137" s="10"/>
      <c r="CPN137" s="10"/>
      <c r="CPO137" s="10"/>
      <c r="CPP137" s="10"/>
      <c r="CPQ137" s="10"/>
      <c r="CPR137" s="10"/>
      <c r="CPS137" s="10"/>
      <c r="CPT137" s="10"/>
      <c r="CPU137" s="10"/>
      <c r="CPV137" s="10"/>
      <c r="CPW137" s="10"/>
      <c r="CPX137" s="10"/>
      <c r="CPY137" s="10"/>
      <c r="CPZ137" s="10"/>
      <c r="CQA137" s="10"/>
      <c r="CQB137" s="10"/>
      <c r="CQC137" s="10"/>
      <c r="CQD137" s="10"/>
      <c r="CQE137" s="10"/>
      <c r="CQF137" s="10"/>
      <c r="CQG137" s="10"/>
      <c r="CQH137" s="10"/>
      <c r="CQI137" s="10"/>
      <c r="CQJ137" s="10"/>
      <c r="CQK137" s="10"/>
      <c r="CQL137" s="10"/>
      <c r="CQM137" s="10"/>
      <c r="CQN137" s="10"/>
      <c r="CQO137" s="10"/>
      <c r="CQP137" s="10"/>
      <c r="CQQ137" s="10"/>
      <c r="CQR137" s="10"/>
      <c r="CQS137" s="10"/>
      <c r="CQT137" s="10"/>
      <c r="CQU137" s="10"/>
      <c r="CQV137" s="10"/>
      <c r="CQW137" s="10"/>
      <c r="CQX137" s="10"/>
      <c r="CQY137" s="10"/>
      <c r="CQZ137" s="10"/>
      <c r="CRA137" s="10"/>
      <c r="CRB137" s="10"/>
      <c r="CRC137" s="10"/>
      <c r="CRD137" s="10"/>
      <c r="CRE137" s="10"/>
      <c r="CRF137" s="10"/>
      <c r="CRG137" s="10"/>
      <c r="CRH137" s="10"/>
      <c r="CRI137" s="10"/>
      <c r="CRJ137" s="10"/>
      <c r="CRK137" s="10"/>
      <c r="CRL137" s="10"/>
      <c r="CRM137" s="10"/>
      <c r="CRN137" s="10"/>
      <c r="CRO137" s="10"/>
      <c r="CRP137" s="10"/>
      <c r="CRQ137" s="10"/>
      <c r="CRR137" s="10"/>
      <c r="CRS137" s="10"/>
      <c r="CRT137" s="10"/>
      <c r="CRU137" s="10"/>
      <c r="CRV137" s="10"/>
      <c r="CRW137" s="10"/>
      <c r="CRX137" s="10"/>
      <c r="CRY137" s="10"/>
      <c r="CRZ137" s="10"/>
      <c r="CSA137" s="10"/>
      <c r="CSB137" s="10"/>
      <c r="CSC137" s="10"/>
      <c r="CSD137" s="10"/>
      <c r="CSE137" s="10"/>
      <c r="CSF137" s="10"/>
      <c r="CSG137" s="10"/>
      <c r="CSH137" s="10"/>
      <c r="CSI137" s="10"/>
      <c r="CSJ137" s="10"/>
      <c r="CSK137" s="10"/>
      <c r="CSL137" s="10"/>
      <c r="CSM137" s="10"/>
      <c r="CSN137" s="10"/>
      <c r="CSO137" s="10"/>
      <c r="CSP137" s="10"/>
      <c r="CSQ137" s="10"/>
      <c r="CSR137" s="10"/>
      <c r="CSS137" s="10"/>
      <c r="CST137" s="10"/>
      <c r="CSU137" s="10"/>
      <c r="CSV137" s="10"/>
      <c r="CSW137" s="10"/>
      <c r="CSX137" s="10"/>
      <c r="CSY137" s="10"/>
      <c r="CSZ137" s="10"/>
      <c r="CTA137" s="10"/>
      <c r="CTB137" s="10"/>
      <c r="CTC137" s="10"/>
      <c r="CTD137" s="10"/>
      <c r="CTE137" s="10"/>
      <c r="CTF137" s="10"/>
      <c r="CTG137" s="10"/>
      <c r="CTH137" s="10"/>
      <c r="CTI137" s="10"/>
      <c r="CTJ137" s="10"/>
      <c r="CTK137" s="10"/>
      <c r="CTL137" s="10"/>
      <c r="CTM137" s="10"/>
      <c r="CTN137" s="10"/>
      <c r="CTO137" s="10"/>
      <c r="CTP137" s="10"/>
      <c r="CTQ137" s="10"/>
      <c r="CTR137" s="10"/>
      <c r="CTS137" s="10"/>
      <c r="CTT137" s="10"/>
      <c r="CTU137" s="10"/>
      <c r="CTV137" s="10"/>
      <c r="CTW137" s="10"/>
      <c r="CTX137" s="10"/>
      <c r="CTY137" s="10"/>
      <c r="CTZ137" s="10"/>
      <c r="CUA137" s="10"/>
      <c r="CUB137" s="10"/>
      <c r="CUC137" s="10"/>
      <c r="CUD137" s="10"/>
      <c r="CUE137" s="10"/>
      <c r="CUF137" s="10"/>
      <c r="CUG137" s="10"/>
      <c r="CUH137" s="10"/>
      <c r="CUI137" s="10"/>
      <c r="CUJ137" s="10"/>
      <c r="CUK137" s="10"/>
      <c r="CUL137" s="10"/>
      <c r="CUM137" s="10"/>
      <c r="CUN137" s="10"/>
      <c r="CUO137" s="10"/>
      <c r="CUP137" s="10"/>
      <c r="CUQ137" s="10"/>
      <c r="CUR137" s="10"/>
      <c r="CUS137" s="10"/>
      <c r="CUT137" s="10"/>
      <c r="CUU137" s="10"/>
      <c r="CUV137" s="10"/>
      <c r="CUW137" s="10"/>
      <c r="CUX137" s="10"/>
      <c r="CUY137" s="10"/>
      <c r="CUZ137" s="10"/>
      <c r="CVA137" s="10"/>
      <c r="CVB137" s="10"/>
      <c r="CVC137" s="10"/>
      <c r="CVD137" s="10"/>
      <c r="CVE137" s="10"/>
      <c r="CVF137" s="10"/>
      <c r="CVG137" s="10"/>
      <c r="CVH137" s="10"/>
      <c r="CVI137" s="10"/>
      <c r="CVJ137" s="10"/>
      <c r="CVK137" s="10"/>
      <c r="CVL137" s="10"/>
      <c r="CVM137" s="10"/>
      <c r="CVN137" s="10"/>
      <c r="CVO137" s="10"/>
      <c r="CVP137" s="10"/>
      <c r="CVQ137" s="10"/>
      <c r="CVR137" s="10"/>
      <c r="CVS137" s="10"/>
      <c r="CVT137" s="10"/>
      <c r="CVU137" s="10"/>
      <c r="CVV137" s="10"/>
      <c r="CVW137" s="10"/>
      <c r="CVX137" s="10"/>
      <c r="CVY137" s="10"/>
      <c r="CVZ137" s="10"/>
      <c r="CWA137" s="10"/>
      <c r="CWB137" s="10"/>
      <c r="CWC137" s="10"/>
      <c r="CWD137" s="10"/>
      <c r="CWE137" s="10"/>
      <c r="CWF137" s="10"/>
      <c r="CWG137" s="10"/>
      <c r="CWH137" s="10"/>
      <c r="CWI137" s="10"/>
      <c r="CWJ137" s="10"/>
      <c r="CWK137" s="10"/>
      <c r="CWL137" s="10"/>
      <c r="CWM137" s="10"/>
      <c r="CWN137" s="10"/>
      <c r="CWO137" s="10"/>
      <c r="CWP137" s="10"/>
      <c r="CWQ137" s="10"/>
      <c r="CWR137" s="10"/>
      <c r="CWS137" s="10"/>
      <c r="CWT137" s="10"/>
      <c r="CWU137" s="10"/>
      <c r="CWV137" s="10"/>
      <c r="CWW137" s="10"/>
      <c r="CWX137" s="10"/>
      <c r="CWY137" s="10"/>
      <c r="CWZ137" s="10"/>
      <c r="CXA137" s="10"/>
      <c r="CXB137" s="10"/>
      <c r="CXC137" s="10"/>
      <c r="CXD137" s="10"/>
      <c r="CXE137" s="10"/>
      <c r="CXF137" s="10"/>
      <c r="CXG137" s="10"/>
      <c r="CXH137" s="10"/>
      <c r="CXI137" s="10"/>
      <c r="CXJ137" s="10"/>
      <c r="CXK137" s="10"/>
      <c r="CXL137" s="10"/>
      <c r="CXM137" s="10"/>
      <c r="CXN137" s="10"/>
      <c r="CXO137" s="10"/>
      <c r="CXP137" s="10"/>
      <c r="CXQ137" s="10"/>
      <c r="CXR137" s="10"/>
      <c r="CXS137" s="10"/>
      <c r="CXT137" s="10"/>
      <c r="CXU137" s="10"/>
      <c r="CXV137" s="10"/>
      <c r="CXW137" s="10"/>
      <c r="CXX137" s="10"/>
      <c r="CXY137" s="10"/>
      <c r="CXZ137" s="10"/>
      <c r="CYA137" s="10"/>
      <c r="CYB137" s="10"/>
      <c r="CYC137" s="10"/>
      <c r="CYD137" s="10"/>
      <c r="CYE137" s="10"/>
      <c r="CYF137" s="10"/>
      <c r="CYG137" s="10"/>
      <c r="CYH137" s="10"/>
      <c r="CYI137" s="10"/>
      <c r="CYJ137" s="10"/>
      <c r="CYK137" s="10"/>
      <c r="CYL137" s="10"/>
      <c r="CYM137" s="10"/>
      <c r="CYN137" s="10"/>
      <c r="CYO137" s="10"/>
      <c r="CYP137" s="10"/>
      <c r="CYQ137" s="10"/>
      <c r="CYR137" s="10"/>
      <c r="CYS137" s="10"/>
      <c r="CYT137" s="10"/>
      <c r="CYU137" s="10"/>
      <c r="CYV137" s="10"/>
      <c r="CYW137" s="10"/>
      <c r="CYX137" s="10"/>
      <c r="CYY137" s="10"/>
      <c r="CYZ137" s="10"/>
      <c r="CZA137" s="10"/>
      <c r="CZB137" s="10"/>
      <c r="CZC137" s="10"/>
      <c r="CZD137" s="10"/>
      <c r="CZE137" s="10"/>
      <c r="CZF137" s="10"/>
      <c r="CZG137" s="10"/>
      <c r="CZH137" s="10"/>
      <c r="CZI137" s="10"/>
      <c r="CZJ137" s="10"/>
      <c r="CZK137" s="10"/>
      <c r="CZL137" s="10"/>
      <c r="CZM137" s="10"/>
      <c r="CZN137" s="10"/>
      <c r="CZO137" s="10"/>
      <c r="CZP137" s="10"/>
      <c r="CZQ137" s="10"/>
      <c r="CZR137" s="10"/>
      <c r="CZS137" s="10"/>
      <c r="CZT137" s="10"/>
      <c r="CZU137" s="10"/>
      <c r="CZV137" s="10"/>
      <c r="CZW137" s="10"/>
      <c r="CZX137" s="10"/>
      <c r="CZY137" s="10"/>
      <c r="CZZ137" s="10"/>
      <c r="DAA137" s="10"/>
      <c r="DAB137" s="10"/>
      <c r="DAC137" s="10"/>
      <c r="DAD137" s="10"/>
      <c r="DAE137" s="10"/>
      <c r="DAF137" s="10"/>
      <c r="DAG137" s="10"/>
      <c r="DAH137" s="10"/>
      <c r="DAI137" s="10"/>
      <c r="DAJ137" s="10"/>
      <c r="DAK137" s="10"/>
      <c r="DAL137" s="10"/>
      <c r="DAM137" s="10"/>
      <c r="DAN137" s="10"/>
      <c r="DAO137" s="10"/>
      <c r="DAP137" s="10"/>
      <c r="DAQ137" s="10"/>
      <c r="DAR137" s="10"/>
      <c r="DAS137" s="10"/>
      <c r="DAT137" s="10"/>
      <c r="DAU137" s="10"/>
      <c r="DAV137" s="10"/>
      <c r="DAW137" s="10"/>
      <c r="DAX137" s="10"/>
      <c r="DAY137" s="10"/>
      <c r="DAZ137" s="10"/>
      <c r="DBA137" s="10"/>
      <c r="DBB137" s="10"/>
      <c r="DBC137" s="10"/>
      <c r="DBD137" s="10"/>
      <c r="DBE137" s="10"/>
      <c r="DBF137" s="10"/>
      <c r="DBG137" s="10"/>
      <c r="DBH137" s="10"/>
      <c r="DBI137" s="10"/>
      <c r="DBJ137" s="10"/>
      <c r="DBK137" s="10"/>
      <c r="DBL137" s="10"/>
      <c r="DBM137" s="10"/>
      <c r="DBN137" s="10"/>
      <c r="DBO137" s="10"/>
      <c r="DBP137" s="10"/>
      <c r="DBQ137" s="10"/>
      <c r="DBR137" s="10"/>
      <c r="DBS137" s="10"/>
      <c r="DBT137" s="10"/>
      <c r="DBU137" s="10"/>
      <c r="DBV137" s="10"/>
      <c r="DBW137" s="10"/>
      <c r="DBX137" s="10"/>
      <c r="DBY137" s="10"/>
      <c r="DBZ137" s="10"/>
      <c r="DCA137" s="10"/>
      <c r="DCB137" s="10"/>
      <c r="DCC137" s="10"/>
      <c r="DCD137" s="10"/>
      <c r="DCE137" s="10"/>
      <c r="DCF137" s="10"/>
      <c r="DCG137" s="10"/>
      <c r="DCH137" s="10"/>
      <c r="DCI137" s="10"/>
      <c r="DCJ137" s="10"/>
      <c r="DCK137" s="10"/>
      <c r="DCL137" s="10"/>
      <c r="DCM137" s="10"/>
      <c r="DCN137" s="10"/>
      <c r="DCO137" s="10"/>
      <c r="DCP137" s="10"/>
      <c r="DCQ137" s="10"/>
      <c r="DCR137" s="10"/>
      <c r="DCS137" s="10"/>
      <c r="DCT137" s="10"/>
      <c r="DCU137" s="10"/>
      <c r="DCV137" s="10"/>
      <c r="DCW137" s="10"/>
      <c r="DCX137" s="10"/>
      <c r="DCY137" s="10"/>
      <c r="DCZ137" s="10"/>
      <c r="DDA137" s="10"/>
      <c r="DDB137" s="10"/>
      <c r="DDC137" s="10"/>
      <c r="DDD137" s="10"/>
      <c r="DDE137" s="10"/>
      <c r="DDF137" s="10"/>
      <c r="DDG137" s="10"/>
      <c r="DDH137" s="10"/>
      <c r="DDI137" s="10"/>
      <c r="DDJ137" s="10"/>
      <c r="DDK137" s="10"/>
      <c r="DDL137" s="10"/>
      <c r="DDM137" s="10"/>
      <c r="DDN137" s="10"/>
      <c r="DDO137" s="10"/>
      <c r="DDP137" s="10"/>
      <c r="DDQ137" s="10"/>
      <c r="DDR137" s="10"/>
      <c r="DDS137" s="10"/>
      <c r="DDT137" s="10"/>
      <c r="DDU137" s="10"/>
      <c r="DDV137" s="10"/>
      <c r="DDW137" s="10"/>
      <c r="DDX137" s="10"/>
      <c r="DDY137" s="10"/>
      <c r="DDZ137" s="10"/>
      <c r="DEA137" s="10"/>
      <c r="DEB137" s="10"/>
      <c r="DEC137" s="10"/>
      <c r="DED137" s="10"/>
      <c r="DEE137" s="10"/>
      <c r="DEF137" s="10"/>
      <c r="DEG137" s="10"/>
      <c r="DEH137" s="10"/>
      <c r="DEI137" s="10"/>
      <c r="DEJ137" s="10"/>
      <c r="DEK137" s="10"/>
      <c r="DEL137" s="10"/>
      <c r="DEM137" s="10"/>
      <c r="DEN137" s="10"/>
      <c r="DEO137" s="10"/>
      <c r="DEP137" s="10"/>
      <c r="DEQ137" s="10"/>
      <c r="DER137" s="10"/>
      <c r="DES137" s="10"/>
      <c r="DET137" s="10"/>
      <c r="DEU137" s="10"/>
      <c r="DEV137" s="10"/>
      <c r="DEW137" s="10"/>
      <c r="DEX137" s="10"/>
      <c r="DEY137" s="10"/>
      <c r="DEZ137" s="10"/>
      <c r="DFA137" s="10"/>
      <c r="DFB137" s="10"/>
      <c r="DFC137" s="10"/>
      <c r="DFD137" s="10"/>
      <c r="DFE137" s="10"/>
      <c r="DFF137" s="10"/>
      <c r="DFG137" s="10"/>
      <c r="DFH137" s="10"/>
      <c r="DFI137" s="10"/>
      <c r="DFJ137" s="10"/>
      <c r="DFK137" s="10"/>
      <c r="DFL137" s="10"/>
      <c r="DFM137" s="10"/>
      <c r="DFN137" s="10"/>
      <c r="DFO137" s="10"/>
      <c r="DFP137" s="10"/>
      <c r="DFQ137" s="10"/>
      <c r="DFR137" s="10"/>
      <c r="DFS137" s="10"/>
      <c r="DFT137" s="10"/>
      <c r="DFU137" s="10"/>
      <c r="DFV137" s="10"/>
      <c r="DFW137" s="10"/>
      <c r="DFX137" s="10"/>
      <c r="DFY137" s="10"/>
      <c r="DFZ137" s="10"/>
      <c r="DGA137" s="10"/>
      <c r="DGB137" s="10"/>
      <c r="DGC137" s="10"/>
      <c r="DGD137" s="10"/>
      <c r="DGE137" s="10"/>
      <c r="DGF137" s="10"/>
      <c r="DGG137" s="10"/>
      <c r="DGH137" s="10"/>
      <c r="DGI137" s="10"/>
      <c r="DGJ137" s="10"/>
      <c r="DGK137" s="10"/>
      <c r="DGL137" s="10"/>
      <c r="DGM137" s="10"/>
      <c r="DGN137" s="10"/>
      <c r="DGO137" s="10"/>
      <c r="DGP137" s="10"/>
      <c r="DGQ137" s="10"/>
      <c r="DGR137" s="10"/>
      <c r="DGS137" s="10"/>
      <c r="DGT137" s="10"/>
      <c r="DGU137" s="10"/>
      <c r="DGV137" s="10"/>
      <c r="DGW137" s="10"/>
      <c r="DGX137" s="10"/>
      <c r="DGY137" s="10"/>
      <c r="DGZ137" s="10"/>
      <c r="DHA137" s="10"/>
      <c r="DHB137" s="10"/>
      <c r="DHC137" s="10"/>
      <c r="DHD137" s="10"/>
      <c r="DHE137" s="10"/>
      <c r="DHF137" s="10"/>
      <c r="DHG137" s="10"/>
      <c r="DHH137" s="10"/>
      <c r="DHI137" s="10"/>
      <c r="DHJ137" s="10"/>
      <c r="DHK137" s="10"/>
      <c r="DHL137" s="10"/>
      <c r="DHM137" s="10"/>
      <c r="DHN137" s="10"/>
      <c r="DHO137" s="10"/>
      <c r="DHP137" s="10"/>
      <c r="DHQ137" s="10"/>
      <c r="DHR137" s="10"/>
      <c r="DHS137" s="10"/>
      <c r="DHT137" s="10"/>
      <c r="DHU137" s="10"/>
      <c r="DHV137" s="10"/>
      <c r="DHW137" s="10"/>
      <c r="DHX137" s="10"/>
      <c r="DHY137" s="10"/>
      <c r="DHZ137" s="10"/>
      <c r="DIA137" s="10"/>
      <c r="DIB137" s="10"/>
      <c r="DIC137" s="10"/>
      <c r="DID137" s="10"/>
      <c r="DIE137" s="10"/>
      <c r="DIF137" s="10"/>
      <c r="DIG137" s="10"/>
      <c r="DIH137" s="10"/>
      <c r="DII137" s="10"/>
      <c r="DIJ137" s="10"/>
      <c r="DIK137" s="10"/>
      <c r="DIL137" s="10"/>
      <c r="DIM137" s="10"/>
      <c r="DIN137" s="10"/>
      <c r="DIO137" s="10"/>
      <c r="DIP137" s="10"/>
      <c r="DIQ137" s="10"/>
      <c r="DIR137" s="10"/>
      <c r="DIS137" s="10"/>
      <c r="DIT137" s="10"/>
      <c r="DIU137" s="10"/>
      <c r="DIV137" s="10"/>
      <c r="DIW137" s="10"/>
      <c r="DIX137" s="10"/>
      <c r="DIY137" s="10"/>
      <c r="DIZ137" s="10"/>
      <c r="DJA137" s="10"/>
      <c r="DJB137" s="10"/>
      <c r="DJC137" s="10"/>
      <c r="DJD137" s="10"/>
      <c r="DJE137" s="10"/>
      <c r="DJF137" s="10"/>
      <c r="DJG137" s="10"/>
      <c r="DJH137" s="10"/>
      <c r="DJI137" s="10"/>
      <c r="DJJ137" s="10"/>
      <c r="DJK137" s="10"/>
      <c r="DJL137" s="10"/>
      <c r="DJM137" s="10"/>
      <c r="DJN137" s="10"/>
      <c r="DJO137" s="10"/>
      <c r="DJP137" s="10"/>
      <c r="DJQ137" s="10"/>
      <c r="DJR137" s="10"/>
      <c r="DJS137" s="10"/>
      <c r="DJT137" s="10"/>
      <c r="DJU137" s="10"/>
      <c r="DJV137" s="10"/>
      <c r="DJW137" s="10"/>
      <c r="DJX137" s="10"/>
      <c r="DJY137" s="10"/>
      <c r="DJZ137" s="10"/>
      <c r="DKA137" s="10"/>
      <c r="DKB137" s="10"/>
      <c r="DKC137" s="10"/>
      <c r="DKD137" s="10"/>
      <c r="DKE137" s="10"/>
      <c r="DKF137" s="10"/>
      <c r="DKG137" s="10"/>
      <c r="DKH137" s="10"/>
      <c r="DKI137" s="10"/>
      <c r="DKJ137" s="10"/>
      <c r="DKK137" s="10"/>
      <c r="DKL137" s="10"/>
      <c r="DKM137" s="10"/>
      <c r="DKN137" s="10"/>
      <c r="DKO137" s="10"/>
      <c r="DKP137" s="10"/>
      <c r="DKQ137" s="10"/>
      <c r="DKR137" s="10"/>
      <c r="DKS137" s="10"/>
      <c r="DKT137" s="10"/>
      <c r="DKU137" s="10"/>
      <c r="DKV137" s="10"/>
      <c r="DKW137" s="10"/>
      <c r="DKX137" s="10"/>
      <c r="DKY137" s="10"/>
      <c r="DKZ137" s="10"/>
      <c r="DLA137" s="10"/>
      <c r="DLB137" s="10"/>
      <c r="DLC137" s="10"/>
      <c r="DLD137" s="10"/>
      <c r="DLE137" s="10"/>
      <c r="DLF137" s="10"/>
      <c r="DLG137" s="10"/>
      <c r="DLH137" s="10"/>
      <c r="DLI137" s="10"/>
      <c r="DLJ137" s="10"/>
      <c r="DLK137" s="10"/>
      <c r="DLL137" s="10"/>
      <c r="DLM137" s="10"/>
      <c r="DLN137" s="10"/>
      <c r="DLO137" s="10"/>
      <c r="DLP137" s="10"/>
      <c r="DLQ137" s="10"/>
      <c r="DLR137" s="10"/>
      <c r="DLS137" s="10"/>
      <c r="DLT137" s="10"/>
      <c r="DLU137" s="10"/>
      <c r="DLV137" s="10"/>
      <c r="DLW137" s="10"/>
      <c r="DLX137" s="10"/>
      <c r="DLY137" s="10"/>
      <c r="DLZ137" s="10"/>
      <c r="DMA137" s="10"/>
      <c r="DMB137" s="10"/>
      <c r="DMC137" s="10"/>
      <c r="DMD137" s="10"/>
      <c r="DME137" s="10"/>
      <c r="DMF137" s="10"/>
      <c r="DMG137" s="10"/>
      <c r="DMH137" s="10"/>
      <c r="DMI137" s="10"/>
      <c r="DMJ137" s="10"/>
      <c r="DMK137" s="10"/>
      <c r="DML137" s="10"/>
      <c r="DMM137" s="10"/>
      <c r="DMN137" s="10"/>
      <c r="DMO137" s="10"/>
      <c r="DMP137" s="10"/>
      <c r="DMQ137" s="10"/>
      <c r="DMR137" s="10"/>
      <c r="DMS137" s="10"/>
      <c r="DMT137" s="10"/>
      <c r="DMU137" s="10"/>
      <c r="DMV137" s="10"/>
      <c r="DMW137" s="10"/>
      <c r="DMX137" s="10"/>
      <c r="DMY137" s="10"/>
      <c r="DMZ137" s="10"/>
      <c r="DNA137" s="10"/>
      <c r="DNB137" s="10"/>
      <c r="DNC137" s="10"/>
      <c r="DND137" s="10"/>
      <c r="DNE137" s="10"/>
      <c r="DNF137" s="10"/>
      <c r="DNG137" s="10"/>
      <c r="DNH137" s="10"/>
      <c r="DNI137" s="10"/>
      <c r="DNJ137" s="10"/>
      <c r="DNK137" s="10"/>
      <c r="DNL137" s="10"/>
      <c r="DNM137" s="10"/>
      <c r="DNN137" s="10"/>
      <c r="DNO137" s="10"/>
      <c r="DNP137" s="10"/>
      <c r="DNQ137" s="10"/>
      <c r="DNR137" s="10"/>
      <c r="DNS137" s="10"/>
      <c r="DNT137" s="10"/>
      <c r="DNU137" s="10"/>
      <c r="DNV137" s="10"/>
      <c r="DNW137" s="10"/>
      <c r="DNX137" s="10"/>
      <c r="DNY137" s="10"/>
      <c r="DNZ137" s="10"/>
      <c r="DOA137" s="10"/>
      <c r="DOB137" s="10"/>
      <c r="DOC137" s="10"/>
      <c r="DOD137" s="10"/>
      <c r="DOE137" s="10"/>
      <c r="DOF137" s="10"/>
      <c r="DOG137" s="10"/>
      <c r="DOH137" s="10"/>
      <c r="DOI137" s="10"/>
      <c r="DOJ137" s="10"/>
      <c r="DOK137" s="10"/>
      <c r="DOL137" s="10"/>
      <c r="DOM137" s="10"/>
      <c r="DON137" s="10"/>
      <c r="DOO137" s="10"/>
      <c r="DOP137" s="10"/>
      <c r="DOQ137" s="10"/>
      <c r="DOR137" s="10"/>
      <c r="DOS137" s="10"/>
      <c r="DOT137" s="10"/>
      <c r="DOU137" s="10"/>
      <c r="DOV137" s="10"/>
      <c r="DOW137" s="10"/>
      <c r="DOX137" s="10"/>
      <c r="DOY137" s="10"/>
      <c r="DOZ137" s="10"/>
      <c r="DPA137" s="10"/>
      <c r="DPB137" s="10"/>
      <c r="DPC137" s="10"/>
      <c r="DPD137" s="10"/>
      <c r="DPE137" s="10"/>
      <c r="DPF137" s="10"/>
      <c r="DPG137" s="10"/>
      <c r="DPH137" s="10"/>
      <c r="DPI137" s="10"/>
      <c r="DPJ137" s="10"/>
      <c r="DPK137" s="10"/>
      <c r="DPL137" s="10"/>
      <c r="DPM137" s="10"/>
      <c r="DPN137" s="10"/>
      <c r="DPO137" s="10"/>
      <c r="DPP137" s="10"/>
      <c r="DPQ137" s="10"/>
      <c r="DPR137" s="10"/>
      <c r="DPS137" s="10"/>
      <c r="DPT137" s="10"/>
      <c r="DPU137" s="10"/>
      <c r="DPV137" s="10"/>
      <c r="DPW137" s="10"/>
      <c r="DPX137" s="10"/>
      <c r="DPY137" s="10"/>
      <c r="DPZ137" s="10"/>
      <c r="DQA137" s="10"/>
      <c r="DQB137" s="10"/>
      <c r="DQC137" s="10"/>
      <c r="DQD137" s="10"/>
      <c r="DQE137" s="10"/>
      <c r="DQF137" s="10"/>
      <c r="DQG137" s="10"/>
      <c r="DQH137" s="10"/>
      <c r="DQI137" s="10"/>
      <c r="DQJ137" s="10"/>
      <c r="DQK137" s="10"/>
      <c r="DQL137" s="10"/>
      <c r="DQM137" s="10"/>
      <c r="DQN137" s="10"/>
      <c r="DQO137" s="10"/>
      <c r="DQP137" s="10"/>
      <c r="DQQ137" s="10"/>
      <c r="DQR137" s="10"/>
      <c r="DQS137" s="10"/>
      <c r="DQT137" s="10"/>
      <c r="DQU137" s="10"/>
      <c r="DQV137" s="10"/>
      <c r="DQW137" s="10"/>
      <c r="DQX137" s="10"/>
      <c r="DQY137" s="10"/>
      <c r="DQZ137" s="10"/>
      <c r="DRA137" s="10"/>
      <c r="DRB137" s="10"/>
      <c r="DRC137" s="10"/>
      <c r="DRD137" s="10"/>
      <c r="DRE137" s="10"/>
      <c r="DRF137" s="10"/>
      <c r="DRG137" s="10"/>
      <c r="DRH137" s="10"/>
      <c r="DRI137" s="10"/>
      <c r="DRJ137" s="10"/>
      <c r="DRK137" s="10"/>
      <c r="DRL137" s="10"/>
      <c r="DRM137" s="10"/>
      <c r="DRN137" s="10"/>
      <c r="DRO137" s="10"/>
      <c r="DRP137" s="10"/>
      <c r="DRQ137" s="10"/>
      <c r="DRR137" s="10"/>
      <c r="DRS137" s="10"/>
      <c r="DRT137" s="10"/>
      <c r="DRU137" s="10"/>
      <c r="DRV137" s="10"/>
      <c r="DRW137" s="10"/>
      <c r="DRX137" s="10"/>
      <c r="DRY137" s="10"/>
      <c r="DRZ137" s="10"/>
      <c r="DSA137" s="10"/>
      <c r="DSB137" s="10"/>
      <c r="DSC137" s="10"/>
      <c r="DSD137" s="10"/>
      <c r="DSE137" s="10"/>
      <c r="DSF137" s="10"/>
      <c r="DSG137" s="10"/>
      <c r="DSH137" s="10"/>
      <c r="DSI137" s="10"/>
      <c r="DSJ137" s="10"/>
      <c r="DSK137" s="10"/>
      <c r="DSL137" s="10"/>
      <c r="DSM137" s="10"/>
      <c r="DSN137" s="10"/>
      <c r="DSO137" s="10"/>
      <c r="DSP137" s="10"/>
      <c r="DSQ137" s="10"/>
      <c r="DSR137" s="10"/>
      <c r="DSS137" s="10"/>
      <c r="DST137" s="10"/>
      <c r="DSU137" s="10"/>
      <c r="DSV137" s="10"/>
      <c r="DSW137" s="10"/>
      <c r="DSX137" s="10"/>
      <c r="DSY137" s="10"/>
      <c r="DSZ137" s="10"/>
      <c r="DTA137" s="10"/>
      <c r="DTB137" s="10"/>
      <c r="DTC137" s="10"/>
      <c r="DTD137" s="10"/>
      <c r="DTE137" s="10"/>
      <c r="DTF137" s="10"/>
      <c r="DTG137" s="10"/>
      <c r="DTH137" s="10"/>
      <c r="DTI137" s="10"/>
      <c r="DTJ137" s="10"/>
      <c r="DTK137" s="10"/>
      <c r="DTL137" s="10"/>
      <c r="DTM137" s="10"/>
      <c r="DTN137" s="10"/>
      <c r="DTO137" s="10"/>
      <c r="DTP137" s="10"/>
      <c r="DTQ137" s="10"/>
      <c r="DTR137" s="10"/>
      <c r="DTS137" s="10"/>
      <c r="DTT137" s="10"/>
      <c r="DTU137" s="10"/>
      <c r="DTV137" s="10"/>
      <c r="DTW137" s="10"/>
      <c r="DTX137" s="10"/>
      <c r="DTY137" s="10"/>
      <c r="DTZ137" s="10"/>
      <c r="DUA137" s="10"/>
      <c r="DUB137" s="10"/>
      <c r="DUC137" s="10"/>
      <c r="DUD137" s="10"/>
      <c r="DUE137" s="10"/>
      <c r="DUF137" s="10"/>
      <c r="DUG137" s="10"/>
      <c r="DUH137" s="10"/>
      <c r="DUI137" s="10"/>
      <c r="DUJ137" s="10"/>
      <c r="DUK137" s="10"/>
      <c r="DUL137" s="10"/>
      <c r="DUM137" s="10"/>
      <c r="DUN137" s="10"/>
      <c r="DUO137" s="10"/>
      <c r="DUP137" s="10"/>
      <c r="DUQ137" s="10"/>
      <c r="DUR137" s="10"/>
      <c r="DUS137" s="10"/>
      <c r="DUT137" s="10"/>
      <c r="DUU137" s="10"/>
      <c r="DUV137" s="10"/>
      <c r="DUW137" s="10"/>
      <c r="DUX137" s="10"/>
      <c r="DUY137" s="10"/>
      <c r="DUZ137" s="10"/>
      <c r="DVA137" s="10"/>
      <c r="DVB137" s="10"/>
      <c r="DVC137" s="10"/>
      <c r="DVD137" s="10"/>
      <c r="DVE137" s="10"/>
      <c r="DVF137" s="10"/>
      <c r="DVG137" s="10"/>
      <c r="DVH137" s="10"/>
      <c r="DVI137" s="10"/>
      <c r="DVJ137" s="10"/>
      <c r="DVK137" s="10"/>
      <c r="DVL137" s="10"/>
      <c r="DVM137" s="10"/>
      <c r="DVN137" s="10"/>
      <c r="DVO137" s="10"/>
      <c r="DVP137" s="10"/>
      <c r="DVQ137" s="10"/>
      <c r="DVR137" s="10"/>
      <c r="DVS137" s="10"/>
      <c r="DVT137" s="10"/>
      <c r="DVU137" s="10"/>
      <c r="DVV137" s="10"/>
      <c r="DVW137" s="10"/>
      <c r="DVX137" s="10"/>
      <c r="DVY137" s="10"/>
      <c r="DVZ137" s="10"/>
      <c r="DWA137" s="10"/>
      <c r="DWB137" s="10"/>
      <c r="DWC137" s="10"/>
      <c r="DWD137" s="10"/>
      <c r="DWE137" s="10"/>
      <c r="DWF137" s="10"/>
      <c r="DWG137" s="10"/>
      <c r="DWH137" s="10"/>
      <c r="DWI137" s="10"/>
      <c r="DWJ137" s="10"/>
      <c r="DWK137" s="10"/>
      <c r="DWL137" s="10"/>
      <c r="DWM137" s="10"/>
      <c r="DWN137" s="10"/>
      <c r="DWO137" s="10"/>
      <c r="DWP137" s="10"/>
      <c r="DWQ137" s="10"/>
      <c r="DWR137" s="10"/>
      <c r="DWS137" s="10"/>
      <c r="DWT137" s="10"/>
      <c r="DWU137" s="10"/>
      <c r="DWV137" s="10"/>
      <c r="DWW137" s="10"/>
      <c r="DWX137" s="10"/>
      <c r="DWY137" s="10"/>
      <c r="DWZ137" s="10"/>
      <c r="DXA137" s="10"/>
      <c r="DXB137" s="10"/>
      <c r="DXC137" s="10"/>
      <c r="DXD137" s="10"/>
      <c r="DXE137" s="10"/>
      <c r="DXF137" s="10"/>
      <c r="DXG137" s="10"/>
      <c r="DXH137" s="10"/>
      <c r="DXI137" s="10"/>
      <c r="DXJ137" s="10"/>
      <c r="DXK137" s="10"/>
      <c r="DXL137" s="10"/>
      <c r="DXM137" s="10"/>
      <c r="DXN137" s="10"/>
      <c r="DXO137" s="10"/>
      <c r="DXP137" s="10"/>
      <c r="DXQ137" s="10"/>
      <c r="DXR137" s="10"/>
      <c r="DXS137" s="10"/>
      <c r="DXT137" s="10"/>
      <c r="DXU137" s="10"/>
      <c r="DXV137" s="10"/>
      <c r="DXW137" s="10"/>
      <c r="DXX137" s="10"/>
      <c r="DXY137" s="10"/>
      <c r="DXZ137" s="10"/>
      <c r="DYA137" s="10"/>
      <c r="DYB137" s="10"/>
      <c r="DYC137" s="10"/>
      <c r="DYD137" s="10"/>
      <c r="DYE137" s="10"/>
      <c r="DYF137" s="10"/>
      <c r="DYG137" s="10"/>
      <c r="DYH137" s="10"/>
      <c r="DYI137" s="10"/>
      <c r="DYJ137" s="10"/>
      <c r="DYK137" s="10"/>
      <c r="DYL137" s="10"/>
      <c r="DYM137" s="10"/>
      <c r="DYN137" s="10"/>
      <c r="DYO137" s="10"/>
      <c r="DYP137" s="10"/>
      <c r="DYQ137" s="10"/>
      <c r="DYR137" s="10"/>
      <c r="DYS137" s="10"/>
      <c r="DYT137" s="10"/>
      <c r="DYU137" s="10"/>
      <c r="DYV137" s="10"/>
      <c r="DYW137" s="10"/>
      <c r="DYX137" s="10"/>
      <c r="DYY137" s="10"/>
      <c r="DYZ137" s="10"/>
      <c r="DZA137" s="10"/>
      <c r="DZB137" s="10"/>
      <c r="DZC137" s="10"/>
      <c r="DZD137" s="10"/>
      <c r="DZE137" s="10"/>
      <c r="DZF137" s="10"/>
      <c r="DZG137" s="10"/>
      <c r="DZH137" s="10"/>
      <c r="DZI137" s="10"/>
      <c r="DZJ137" s="10"/>
      <c r="DZK137" s="10"/>
      <c r="DZL137" s="10"/>
      <c r="DZM137" s="10"/>
      <c r="DZN137" s="10"/>
      <c r="DZO137" s="10"/>
      <c r="DZP137" s="10"/>
      <c r="DZQ137" s="10"/>
      <c r="DZR137" s="10"/>
      <c r="DZS137" s="10"/>
      <c r="DZT137" s="10"/>
      <c r="DZU137" s="10"/>
      <c r="DZV137" s="10"/>
      <c r="DZW137" s="10"/>
      <c r="DZX137" s="10"/>
      <c r="DZY137" s="10"/>
      <c r="DZZ137" s="10"/>
      <c r="EAA137" s="10"/>
      <c r="EAB137" s="10"/>
      <c r="EAC137" s="10"/>
      <c r="EAD137" s="10"/>
      <c r="EAE137" s="10"/>
      <c r="EAF137" s="10"/>
      <c r="EAG137" s="10"/>
      <c r="EAH137" s="10"/>
      <c r="EAI137" s="10"/>
      <c r="EAJ137" s="10"/>
      <c r="EAK137" s="10"/>
      <c r="EAL137" s="10"/>
      <c r="EAM137" s="10"/>
      <c r="EAN137" s="10"/>
      <c r="EAO137" s="10"/>
      <c r="EAP137" s="10"/>
      <c r="EAQ137" s="10"/>
      <c r="EAR137" s="10"/>
      <c r="EAS137" s="10"/>
      <c r="EAT137" s="10"/>
      <c r="EAU137" s="10"/>
      <c r="EAV137" s="10"/>
      <c r="EAW137" s="10"/>
      <c r="EAX137" s="10"/>
      <c r="EAY137" s="10"/>
      <c r="EAZ137" s="10"/>
      <c r="EBA137" s="10"/>
      <c r="EBB137" s="10"/>
      <c r="EBC137" s="10"/>
      <c r="EBD137" s="10"/>
      <c r="EBE137" s="10"/>
      <c r="EBF137" s="10"/>
      <c r="EBG137" s="10"/>
      <c r="EBH137" s="10"/>
      <c r="EBI137" s="10"/>
      <c r="EBJ137" s="10"/>
      <c r="EBK137" s="10"/>
      <c r="EBL137" s="10"/>
      <c r="EBM137" s="10"/>
      <c r="EBN137" s="10"/>
      <c r="EBO137" s="10"/>
      <c r="EBP137" s="10"/>
      <c r="EBQ137" s="10"/>
      <c r="EBR137" s="10"/>
      <c r="EBS137" s="10"/>
      <c r="EBT137" s="10"/>
      <c r="EBU137" s="10"/>
      <c r="EBV137" s="10"/>
      <c r="EBW137" s="10"/>
      <c r="EBX137" s="10"/>
      <c r="EBY137" s="10"/>
      <c r="EBZ137" s="10"/>
      <c r="ECA137" s="10"/>
      <c r="ECB137" s="10"/>
      <c r="ECC137" s="10"/>
      <c r="ECD137" s="10"/>
      <c r="ECE137" s="10"/>
      <c r="ECF137" s="10"/>
      <c r="ECG137" s="10"/>
      <c r="ECH137" s="10"/>
      <c r="ECI137" s="10"/>
      <c r="ECJ137" s="10"/>
      <c r="ECK137" s="10"/>
      <c r="ECL137" s="10"/>
      <c r="ECM137" s="10"/>
      <c r="ECN137" s="10"/>
      <c r="ECO137" s="10"/>
      <c r="ECP137" s="10"/>
      <c r="ECQ137" s="10"/>
      <c r="ECR137" s="10"/>
      <c r="ECS137" s="10"/>
      <c r="ECT137" s="10"/>
      <c r="ECU137" s="10"/>
      <c r="ECV137" s="10"/>
      <c r="ECW137" s="10"/>
      <c r="ECX137" s="10"/>
      <c r="ECY137" s="10"/>
      <c r="ECZ137" s="10"/>
      <c r="EDA137" s="10"/>
      <c r="EDB137" s="10"/>
      <c r="EDC137" s="10"/>
      <c r="EDD137" s="10"/>
      <c r="EDE137" s="10"/>
      <c r="EDF137" s="10"/>
      <c r="EDG137" s="10"/>
      <c r="EDH137" s="10"/>
      <c r="EDI137" s="10"/>
      <c r="EDJ137" s="10"/>
      <c r="EDK137" s="10"/>
      <c r="EDL137" s="10"/>
      <c r="EDM137" s="10"/>
      <c r="EDN137" s="10"/>
      <c r="EDO137" s="10"/>
      <c r="EDP137" s="10"/>
      <c r="EDQ137" s="10"/>
      <c r="EDR137" s="10"/>
      <c r="EDS137" s="10"/>
      <c r="EDT137" s="10"/>
      <c r="EDU137" s="10"/>
      <c r="EDV137" s="10"/>
      <c r="EDW137" s="10"/>
      <c r="EDX137" s="10"/>
      <c r="EDY137" s="10"/>
      <c r="EDZ137" s="10"/>
      <c r="EEA137" s="10"/>
      <c r="EEB137" s="10"/>
      <c r="EEC137" s="10"/>
      <c r="EED137" s="10"/>
      <c r="EEE137" s="10"/>
      <c r="EEF137" s="10"/>
      <c r="EEG137" s="10"/>
      <c r="EEH137" s="10"/>
      <c r="EEI137" s="10"/>
      <c r="EEJ137" s="10"/>
      <c r="EEK137" s="10"/>
      <c r="EEL137" s="10"/>
      <c r="EEM137" s="10"/>
      <c r="EEN137" s="10"/>
      <c r="EEO137" s="10"/>
      <c r="EEP137" s="10"/>
      <c r="EEQ137" s="10"/>
      <c r="EER137" s="10"/>
      <c r="EES137" s="10"/>
      <c r="EET137" s="10"/>
      <c r="EEU137" s="10"/>
      <c r="EEV137" s="10"/>
      <c r="EEW137" s="10"/>
      <c r="EEX137" s="10"/>
      <c r="EEY137" s="10"/>
      <c r="EEZ137" s="10"/>
      <c r="EFA137" s="10"/>
      <c r="EFB137" s="10"/>
      <c r="EFC137" s="10"/>
      <c r="EFD137" s="10"/>
      <c r="EFE137" s="10"/>
      <c r="EFF137" s="10"/>
      <c r="EFG137" s="10"/>
      <c r="EFH137" s="10"/>
      <c r="EFI137" s="10"/>
      <c r="EFJ137" s="10"/>
      <c r="EFK137" s="10"/>
      <c r="EFL137" s="10"/>
      <c r="EFM137" s="10"/>
      <c r="EFN137" s="10"/>
      <c r="EFO137" s="10"/>
      <c r="EFP137" s="10"/>
      <c r="EFQ137" s="10"/>
      <c r="EFR137" s="10"/>
      <c r="EFS137" s="10"/>
      <c r="EFT137" s="10"/>
      <c r="EFU137" s="10"/>
      <c r="EFV137" s="10"/>
      <c r="EFW137" s="10"/>
      <c r="EFX137" s="10"/>
      <c r="EFY137" s="10"/>
      <c r="EFZ137" s="10"/>
      <c r="EGA137" s="10"/>
      <c r="EGB137" s="10"/>
      <c r="EGC137" s="10"/>
      <c r="EGD137" s="10"/>
      <c r="EGE137" s="10"/>
      <c r="EGF137" s="10"/>
      <c r="EGG137" s="10"/>
      <c r="EGH137" s="10"/>
      <c r="EGI137" s="10"/>
      <c r="EGJ137" s="10"/>
      <c r="EGK137" s="10"/>
      <c r="EGL137" s="10"/>
      <c r="EGM137" s="10"/>
      <c r="EGN137" s="10"/>
      <c r="EGO137" s="10"/>
      <c r="EGP137" s="10"/>
      <c r="EGQ137" s="10"/>
      <c r="EGR137" s="10"/>
      <c r="EGS137" s="10"/>
      <c r="EGT137" s="10"/>
      <c r="EGU137" s="10"/>
      <c r="EGV137" s="10"/>
      <c r="EGW137" s="10"/>
      <c r="EGX137" s="10"/>
      <c r="EGY137" s="10"/>
      <c r="EGZ137" s="10"/>
      <c r="EHA137" s="10"/>
      <c r="EHB137" s="10"/>
      <c r="EHC137" s="10"/>
      <c r="EHD137" s="10"/>
      <c r="EHE137" s="10"/>
      <c r="EHF137" s="10"/>
      <c r="EHG137" s="10"/>
      <c r="EHH137" s="10"/>
      <c r="EHI137" s="10"/>
      <c r="EHJ137" s="10"/>
      <c r="EHK137" s="10"/>
      <c r="EHL137" s="10"/>
      <c r="EHM137" s="10"/>
      <c r="EHN137" s="10"/>
      <c r="EHO137" s="10"/>
      <c r="EHP137" s="10"/>
      <c r="EHQ137" s="10"/>
      <c r="EHR137" s="10"/>
      <c r="EHS137" s="10"/>
      <c r="EHT137" s="10"/>
      <c r="EHU137" s="10"/>
      <c r="EHV137" s="10"/>
      <c r="EHW137" s="10"/>
      <c r="EHX137" s="10"/>
      <c r="EHY137" s="10"/>
      <c r="EHZ137" s="10"/>
      <c r="EIA137" s="10"/>
      <c r="EIB137" s="10"/>
      <c r="EIC137" s="10"/>
      <c r="EID137" s="10"/>
      <c r="EIE137" s="10"/>
      <c r="EIF137" s="10"/>
      <c r="EIG137" s="10"/>
      <c r="EIH137" s="10"/>
      <c r="EII137" s="10"/>
      <c r="EIJ137" s="10"/>
      <c r="EIK137" s="10"/>
      <c r="EIL137" s="10"/>
      <c r="EIM137" s="10"/>
      <c r="EIN137" s="10"/>
      <c r="EIO137" s="10"/>
      <c r="EIP137" s="10"/>
      <c r="EIQ137" s="10"/>
      <c r="EIR137" s="10"/>
      <c r="EIS137" s="10"/>
      <c r="EIT137" s="10"/>
      <c r="EIU137" s="10"/>
      <c r="EIV137" s="10"/>
      <c r="EIW137" s="10"/>
      <c r="EIX137" s="10"/>
      <c r="EIY137" s="10"/>
      <c r="EIZ137" s="10"/>
      <c r="EJA137" s="10"/>
      <c r="EJB137" s="10"/>
      <c r="EJC137" s="10"/>
      <c r="EJD137" s="10"/>
      <c r="EJE137" s="10"/>
      <c r="EJF137" s="10"/>
      <c r="EJG137" s="10"/>
      <c r="EJH137" s="10"/>
      <c r="EJI137" s="10"/>
      <c r="EJJ137" s="10"/>
      <c r="EJK137" s="10"/>
      <c r="EJL137" s="10"/>
      <c r="EJM137" s="10"/>
      <c r="EJN137" s="10"/>
      <c r="EJO137" s="10"/>
      <c r="EJP137" s="10"/>
      <c r="EJQ137" s="10"/>
      <c r="EJR137" s="10"/>
      <c r="EJS137" s="10"/>
      <c r="EJT137" s="10"/>
      <c r="EJU137" s="10"/>
      <c r="EJV137" s="10"/>
      <c r="EJW137" s="10"/>
      <c r="EJX137" s="10"/>
      <c r="EJY137" s="10"/>
      <c r="EJZ137" s="10"/>
      <c r="EKA137" s="10"/>
      <c r="EKB137" s="10"/>
      <c r="EKC137" s="10"/>
      <c r="EKD137" s="10"/>
      <c r="EKE137" s="10"/>
      <c r="EKF137" s="10"/>
      <c r="EKG137" s="10"/>
      <c r="EKH137" s="10"/>
      <c r="EKI137" s="10"/>
      <c r="EKJ137" s="10"/>
      <c r="EKK137" s="10"/>
      <c r="EKL137" s="10"/>
      <c r="EKM137" s="10"/>
      <c r="EKN137" s="10"/>
      <c r="EKO137" s="10"/>
      <c r="EKP137" s="10"/>
      <c r="EKQ137" s="10"/>
      <c r="EKR137" s="10"/>
      <c r="EKS137" s="10"/>
      <c r="EKT137" s="10"/>
      <c r="EKU137" s="10"/>
      <c r="EKV137" s="10"/>
      <c r="EKW137" s="10"/>
      <c r="EKX137" s="10"/>
      <c r="EKY137" s="10"/>
      <c r="EKZ137" s="10"/>
      <c r="ELA137" s="10"/>
      <c r="ELB137" s="10"/>
      <c r="ELC137" s="10"/>
      <c r="ELD137" s="10"/>
      <c r="ELE137" s="10"/>
      <c r="ELF137" s="10"/>
      <c r="ELG137" s="10"/>
      <c r="ELH137" s="10"/>
      <c r="ELI137" s="10"/>
      <c r="ELJ137" s="10"/>
      <c r="ELK137" s="10"/>
      <c r="ELL137" s="10"/>
      <c r="ELM137" s="10"/>
      <c r="ELN137" s="10"/>
      <c r="ELO137" s="10"/>
      <c r="ELP137" s="10"/>
      <c r="ELQ137" s="10"/>
      <c r="ELR137" s="10"/>
      <c r="ELS137" s="10"/>
      <c r="ELT137" s="10"/>
      <c r="ELU137" s="10"/>
      <c r="ELV137" s="10"/>
      <c r="ELW137" s="10"/>
      <c r="ELX137" s="10"/>
      <c r="ELY137" s="10"/>
      <c r="ELZ137" s="10"/>
      <c r="EMA137" s="10"/>
      <c r="EMB137" s="10"/>
      <c r="EMC137" s="10"/>
      <c r="EMD137" s="10"/>
      <c r="EME137" s="10"/>
      <c r="EMF137" s="10"/>
      <c r="EMG137" s="10"/>
      <c r="EMH137" s="10"/>
      <c r="EMI137" s="10"/>
      <c r="EMJ137" s="10"/>
      <c r="EMK137" s="10"/>
      <c r="EML137" s="10"/>
      <c r="EMM137" s="10"/>
      <c r="EMN137" s="10"/>
      <c r="EMO137" s="10"/>
      <c r="EMP137" s="10"/>
      <c r="EMQ137" s="10"/>
      <c r="EMR137" s="10"/>
      <c r="EMS137" s="10"/>
      <c r="EMT137" s="10"/>
      <c r="EMU137" s="10"/>
      <c r="EMV137" s="10"/>
      <c r="EMW137" s="10"/>
      <c r="EMX137" s="10"/>
      <c r="EMY137" s="10"/>
      <c r="EMZ137" s="10"/>
      <c r="ENA137" s="10"/>
      <c r="ENB137" s="10"/>
      <c r="ENC137" s="10"/>
      <c r="END137" s="10"/>
      <c r="ENE137" s="10"/>
      <c r="ENF137" s="10"/>
      <c r="ENG137" s="10"/>
      <c r="ENH137" s="10"/>
      <c r="ENI137" s="10"/>
      <c r="ENJ137" s="10"/>
      <c r="ENK137" s="10"/>
      <c r="ENL137" s="10"/>
      <c r="ENM137" s="10"/>
      <c r="ENN137" s="10"/>
      <c r="ENO137" s="10"/>
      <c r="ENP137" s="10"/>
      <c r="ENQ137" s="10"/>
      <c r="ENR137" s="10"/>
      <c r="ENS137" s="10"/>
      <c r="ENT137" s="10"/>
      <c r="ENU137" s="10"/>
      <c r="ENV137" s="10"/>
      <c r="ENW137" s="10"/>
      <c r="ENX137" s="10"/>
      <c r="ENY137" s="10"/>
      <c r="ENZ137" s="10"/>
      <c r="EOA137" s="10"/>
      <c r="EOB137" s="10"/>
      <c r="EOC137" s="10"/>
      <c r="EOD137" s="10"/>
      <c r="EOE137" s="10"/>
      <c r="EOF137" s="10"/>
      <c r="EOG137" s="10"/>
      <c r="EOH137" s="10"/>
      <c r="EOI137" s="10"/>
      <c r="EOJ137" s="10"/>
      <c r="EOK137" s="10"/>
      <c r="EOL137" s="10"/>
      <c r="EOM137" s="10"/>
      <c r="EON137" s="10"/>
      <c r="EOO137" s="10"/>
      <c r="EOP137" s="10"/>
      <c r="EOQ137" s="10"/>
      <c r="EOR137" s="10"/>
      <c r="EOS137" s="10"/>
      <c r="EOT137" s="10"/>
      <c r="EOU137" s="10"/>
      <c r="EOV137" s="10"/>
      <c r="EOW137" s="10"/>
      <c r="EOX137" s="10"/>
      <c r="EOY137" s="10"/>
      <c r="EOZ137" s="10"/>
      <c r="EPA137" s="10"/>
      <c r="EPB137" s="10"/>
      <c r="EPC137" s="10"/>
      <c r="EPD137" s="10"/>
      <c r="EPE137" s="10"/>
      <c r="EPF137" s="10"/>
      <c r="EPG137" s="10"/>
      <c r="EPH137" s="10"/>
      <c r="EPI137" s="10"/>
      <c r="EPJ137" s="10"/>
      <c r="EPK137" s="10"/>
      <c r="EPL137" s="10"/>
      <c r="EPM137" s="10"/>
      <c r="EPN137" s="10"/>
      <c r="EPO137" s="10"/>
      <c r="EPP137" s="10"/>
      <c r="EPQ137" s="10"/>
      <c r="EPR137" s="10"/>
      <c r="EPS137" s="10"/>
      <c r="EPT137" s="10"/>
      <c r="EPU137" s="10"/>
      <c r="EPV137" s="10"/>
      <c r="EPW137" s="10"/>
      <c r="EPX137" s="10"/>
      <c r="EPY137" s="10"/>
      <c r="EPZ137" s="10"/>
      <c r="EQA137" s="10"/>
      <c r="EQB137" s="10"/>
      <c r="EQC137" s="10"/>
      <c r="EQD137" s="10"/>
      <c r="EQE137" s="10"/>
      <c r="EQF137" s="10"/>
      <c r="EQG137" s="10"/>
      <c r="EQH137" s="10"/>
      <c r="EQI137" s="10"/>
      <c r="EQJ137" s="10"/>
      <c r="EQK137" s="10"/>
      <c r="EQL137" s="10"/>
      <c r="EQM137" s="10"/>
      <c r="EQN137" s="10"/>
      <c r="EQO137" s="10"/>
      <c r="EQP137" s="10"/>
      <c r="EQQ137" s="10"/>
      <c r="EQR137" s="10"/>
      <c r="EQS137" s="10"/>
      <c r="EQT137" s="10"/>
      <c r="EQU137" s="10"/>
      <c r="EQV137" s="10"/>
      <c r="EQW137" s="10"/>
      <c r="EQX137" s="10"/>
      <c r="EQY137" s="10"/>
      <c r="EQZ137" s="10"/>
      <c r="ERA137" s="10"/>
      <c r="ERB137" s="10"/>
      <c r="ERC137" s="10"/>
      <c r="ERD137" s="10"/>
      <c r="ERE137" s="10"/>
      <c r="ERF137" s="10"/>
      <c r="ERG137" s="10"/>
      <c r="ERH137" s="10"/>
      <c r="ERI137" s="10"/>
      <c r="ERJ137" s="10"/>
      <c r="ERK137" s="10"/>
      <c r="ERL137" s="10"/>
      <c r="ERM137" s="10"/>
      <c r="ERN137" s="10"/>
      <c r="ERO137" s="10"/>
      <c r="ERP137" s="10"/>
      <c r="ERQ137" s="10"/>
      <c r="ERR137" s="10"/>
      <c r="ERS137" s="10"/>
      <c r="ERT137" s="10"/>
      <c r="ERU137" s="10"/>
      <c r="ERV137" s="10"/>
      <c r="ERW137" s="10"/>
      <c r="ERX137" s="10"/>
      <c r="ERY137" s="10"/>
      <c r="ERZ137" s="10"/>
      <c r="ESA137" s="10"/>
      <c r="ESB137" s="10"/>
      <c r="ESC137" s="10"/>
      <c r="ESD137" s="10"/>
      <c r="ESE137" s="10"/>
      <c r="ESF137" s="10"/>
      <c r="ESG137" s="10"/>
      <c r="ESH137" s="10"/>
      <c r="ESI137" s="10"/>
      <c r="ESJ137" s="10"/>
      <c r="ESK137" s="10"/>
      <c r="ESL137" s="10"/>
      <c r="ESM137" s="10"/>
      <c r="ESN137" s="10"/>
      <c r="ESO137" s="10"/>
      <c r="ESP137" s="10"/>
      <c r="ESQ137" s="10"/>
      <c r="ESR137" s="10"/>
      <c r="ESS137" s="10"/>
      <c r="EST137" s="10"/>
      <c r="ESU137" s="10"/>
      <c r="ESV137" s="10"/>
      <c r="ESW137" s="10"/>
      <c r="ESX137" s="10"/>
      <c r="ESY137" s="10"/>
      <c r="ESZ137" s="10"/>
      <c r="ETA137" s="10"/>
      <c r="ETB137" s="10"/>
      <c r="ETC137" s="10"/>
      <c r="ETD137" s="10"/>
      <c r="ETE137" s="10"/>
      <c r="ETF137" s="10"/>
      <c r="ETG137" s="10"/>
      <c r="ETH137" s="10"/>
      <c r="ETI137" s="10"/>
      <c r="ETJ137" s="10"/>
      <c r="ETK137" s="10"/>
      <c r="ETL137" s="10"/>
      <c r="ETM137" s="10"/>
      <c r="ETN137" s="10"/>
      <c r="ETO137" s="10"/>
      <c r="ETP137" s="10"/>
      <c r="ETQ137" s="10"/>
      <c r="ETR137" s="10"/>
      <c r="ETS137" s="10"/>
      <c r="ETT137" s="10"/>
      <c r="ETU137" s="10"/>
      <c r="ETV137" s="10"/>
      <c r="ETW137" s="10"/>
      <c r="ETX137" s="10"/>
      <c r="ETY137" s="10"/>
      <c r="ETZ137" s="10"/>
      <c r="EUA137" s="10"/>
      <c r="EUB137" s="10"/>
      <c r="EUC137" s="10"/>
      <c r="EUD137" s="10"/>
      <c r="EUE137" s="10"/>
      <c r="EUF137" s="10"/>
      <c r="EUG137" s="10"/>
      <c r="EUH137" s="10"/>
      <c r="EUI137" s="10"/>
      <c r="EUJ137" s="10"/>
      <c r="EUK137" s="10"/>
      <c r="EUL137" s="10"/>
      <c r="EUM137" s="10"/>
      <c r="EUN137" s="10"/>
      <c r="EUO137" s="10"/>
      <c r="EUP137" s="10"/>
      <c r="EUQ137" s="10"/>
      <c r="EUR137" s="10"/>
      <c r="EUS137" s="10"/>
      <c r="EUT137" s="10"/>
      <c r="EUU137" s="10"/>
      <c r="EUV137" s="10"/>
      <c r="EUW137" s="10"/>
      <c r="EUX137" s="10"/>
      <c r="EUY137" s="10"/>
      <c r="EUZ137" s="10"/>
      <c r="EVA137" s="10"/>
      <c r="EVB137" s="10"/>
      <c r="EVC137" s="10"/>
      <c r="EVD137" s="10"/>
      <c r="EVE137" s="10"/>
      <c r="EVF137" s="10"/>
      <c r="EVG137" s="10"/>
      <c r="EVH137" s="10"/>
      <c r="EVI137" s="10"/>
      <c r="EVJ137" s="10"/>
      <c r="EVK137" s="10"/>
      <c r="EVL137" s="10"/>
      <c r="EVM137" s="10"/>
      <c r="EVN137" s="10"/>
      <c r="EVO137" s="10"/>
      <c r="EVP137" s="10"/>
      <c r="EVQ137" s="10"/>
      <c r="EVR137" s="10"/>
      <c r="EVS137" s="10"/>
      <c r="EVT137" s="10"/>
      <c r="EVU137" s="10"/>
      <c r="EVV137" s="10"/>
      <c r="EVW137" s="10"/>
      <c r="EVX137" s="10"/>
      <c r="EVY137" s="10"/>
      <c r="EVZ137" s="10"/>
      <c r="EWA137" s="10"/>
      <c r="EWB137" s="10"/>
      <c r="EWC137" s="10"/>
      <c r="EWD137" s="10"/>
      <c r="EWE137" s="10"/>
      <c r="EWF137" s="10"/>
      <c r="EWG137" s="10"/>
      <c r="EWH137" s="10"/>
      <c r="EWI137" s="10"/>
      <c r="EWJ137" s="10"/>
      <c r="EWK137" s="10"/>
      <c r="EWL137" s="10"/>
      <c r="EWM137" s="10"/>
      <c r="EWN137" s="10"/>
      <c r="EWO137" s="10"/>
      <c r="EWP137" s="10"/>
      <c r="EWQ137" s="10"/>
      <c r="EWR137" s="10"/>
      <c r="EWS137" s="10"/>
      <c r="EWT137" s="10"/>
      <c r="EWU137" s="10"/>
      <c r="EWV137" s="10"/>
      <c r="EWW137" s="10"/>
      <c r="EWX137" s="10"/>
      <c r="EWY137" s="10"/>
      <c r="EWZ137" s="10"/>
      <c r="EXA137" s="10"/>
      <c r="EXB137" s="10"/>
      <c r="EXC137" s="10"/>
      <c r="EXD137" s="10"/>
      <c r="EXE137" s="10"/>
      <c r="EXF137" s="10"/>
      <c r="EXG137" s="10"/>
      <c r="EXH137" s="10"/>
      <c r="EXI137" s="10"/>
      <c r="EXJ137" s="10"/>
      <c r="EXK137" s="10"/>
      <c r="EXL137" s="10"/>
      <c r="EXM137" s="10"/>
      <c r="EXN137" s="10"/>
      <c r="EXO137" s="10"/>
      <c r="EXP137" s="10"/>
      <c r="EXQ137" s="10"/>
      <c r="EXR137" s="10"/>
      <c r="EXS137" s="10"/>
      <c r="EXT137" s="10"/>
      <c r="EXU137" s="10"/>
      <c r="EXV137" s="10"/>
      <c r="EXW137" s="10"/>
      <c r="EXX137" s="10"/>
      <c r="EXY137" s="10"/>
      <c r="EXZ137" s="10"/>
      <c r="EYA137" s="10"/>
      <c r="EYB137" s="10"/>
      <c r="EYC137" s="10"/>
      <c r="EYD137" s="10"/>
      <c r="EYE137" s="10"/>
      <c r="EYF137" s="10"/>
      <c r="EYG137" s="10"/>
      <c r="EYH137" s="10"/>
      <c r="EYI137" s="10"/>
      <c r="EYJ137" s="10"/>
      <c r="EYK137" s="10"/>
      <c r="EYL137" s="10"/>
      <c r="EYM137" s="10"/>
      <c r="EYN137" s="10"/>
      <c r="EYO137" s="10"/>
      <c r="EYP137" s="10"/>
      <c r="EYQ137" s="10"/>
      <c r="EYR137" s="10"/>
      <c r="EYS137" s="10"/>
      <c r="EYT137" s="10"/>
      <c r="EYU137" s="10"/>
      <c r="EYV137" s="10"/>
      <c r="EYW137" s="10"/>
      <c r="EYX137" s="10"/>
      <c r="EYY137" s="10"/>
      <c r="EYZ137" s="10"/>
      <c r="EZA137" s="10"/>
      <c r="EZB137" s="10"/>
      <c r="EZC137" s="10"/>
      <c r="EZD137" s="10"/>
      <c r="EZE137" s="10"/>
      <c r="EZF137" s="10"/>
      <c r="EZG137" s="10"/>
      <c r="EZH137" s="10"/>
      <c r="EZI137" s="10"/>
      <c r="EZJ137" s="10"/>
      <c r="EZK137" s="10"/>
      <c r="EZL137" s="10"/>
      <c r="EZM137" s="10"/>
      <c r="EZN137" s="10"/>
      <c r="EZO137" s="10"/>
      <c r="EZP137" s="10"/>
      <c r="EZQ137" s="10"/>
      <c r="EZR137" s="10"/>
      <c r="EZS137" s="10"/>
      <c r="EZT137" s="10"/>
      <c r="EZU137" s="10"/>
      <c r="EZV137" s="10"/>
      <c r="EZW137" s="10"/>
      <c r="EZX137" s="10"/>
      <c r="EZY137" s="10"/>
      <c r="EZZ137" s="10"/>
      <c r="FAA137" s="10"/>
      <c r="FAB137" s="10"/>
      <c r="FAC137" s="10"/>
      <c r="FAD137" s="10"/>
      <c r="FAE137" s="10"/>
      <c r="FAF137" s="10"/>
      <c r="FAG137" s="10"/>
      <c r="FAH137" s="10"/>
      <c r="FAI137" s="10"/>
      <c r="FAJ137" s="10"/>
      <c r="FAK137" s="10"/>
      <c r="FAL137" s="10"/>
      <c r="FAM137" s="10"/>
      <c r="FAN137" s="10"/>
      <c r="FAO137" s="10"/>
      <c r="FAP137" s="10"/>
      <c r="FAQ137" s="10"/>
      <c r="FAR137" s="10"/>
      <c r="FAS137" s="10"/>
      <c r="FAT137" s="10"/>
      <c r="FAU137" s="10"/>
      <c r="FAV137" s="10"/>
      <c r="FAW137" s="10"/>
      <c r="FAX137" s="10"/>
      <c r="FAY137" s="10"/>
      <c r="FAZ137" s="10"/>
      <c r="FBA137" s="10"/>
      <c r="FBB137" s="10"/>
      <c r="FBC137" s="10"/>
      <c r="FBD137" s="10"/>
      <c r="FBE137" s="10"/>
      <c r="FBF137" s="10"/>
      <c r="FBG137" s="10"/>
      <c r="FBH137" s="10"/>
      <c r="FBI137" s="10"/>
      <c r="FBJ137" s="10"/>
      <c r="FBK137" s="10"/>
      <c r="FBL137" s="10"/>
      <c r="FBM137" s="10"/>
      <c r="FBN137" s="10"/>
      <c r="FBO137" s="10"/>
      <c r="FBP137" s="10"/>
      <c r="FBQ137" s="10"/>
      <c r="FBR137" s="10"/>
      <c r="FBS137" s="10"/>
      <c r="FBT137" s="10"/>
      <c r="FBU137" s="10"/>
      <c r="FBV137" s="10"/>
      <c r="FBW137" s="10"/>
      <c r="FBX137" s="10"/>
      <c r="FBY137" s="10"/>
      <c r="FBZ137" s="10"/>
      <c r="FCA137" s="10"/>
      <c r="FCB137" s="10"/>
      <c r="FCC137" s="10"/>
      <c r="FCD137" s="10"/>
      <c r="FCE137" s="10"/>
      <c r="FCF137" s="10"/>
      <c r="FCG137" s="10"/>
      <c r="FCH137" s="10"/>
      <c r="FCI137" s="10"/>
      <c r="FCJ137" s="10"/>
      <c r="FCK137" s="10"/>
      <c r="FCL137" s="10"/>
      <c r="FCM137" s="10"/>
      <c r="FCN137" s="10"/>
      <c r="FCO137" s="10"/>
      <c r="FCP137" s="10"/>
      <c r="FCQ137" s="10"/>
      <c r="FCR137" s="10"/>
      <c r="FCS137" s="10"/>
      <c r="FCT137" s="10"/>
      <c r="FCU137" s="10"/>
      <c r="FCV137" s="10"/>
      <c r="FCW137" s="10"/>
      <c r="FCX137" s="10"/>
      <c r="FCY137" s="10"/>
      <c r="FCZ137" s="10"/>
      <c r="FDA137" s="10"/>
      <c r="FDB137" s="10"/>
      <c r="FDC137" s="10"/>
      <c r="FDD137" s="10"/>
      <c r="FDE137" s="10"/>
      <c r="FDF137" s="10"/>
      <c r="FDG137" s="10"/>
      <c r="FDH137" s="10"/>
      <c r="FDI137" s="10"/>
      <c r="FDJ137" s="10"/>
      <c r="FDK137" s="10"/>
      <c r="FDL137" s="10"/>
      <c r="FDM137" s="10"/>
      <c r="FDN137" s="10"/>
      <c r="FDO137" s="10"/>
      <c r="FDP137" s="10"/>
      <c r="FDQ137" s="10"/>
      <c r="FDR137" s="10"/>
      <c r="FDS137" s="10"/>
      <c r="FDT137" s="10"/>
      <c r="FDU137" s="10"/>
      <c r="FDV137" s="10"/>
      <c r="FDW137" s="10"/>
      <c r="FDX137" s="10"/>
      <c r="FDY137" s="10"/>
      <c r="FDZ137" s="10"/>
      <c r="FEA137" s="10"/>
      <c r="FEB137" s="10"/>
      <c r="FEC137" s="10"/>
      <c r="FED137" s="10"/>
      <c r="FEE137" s="10"/>
      <c r="FEF137" s="10"/>
      <c r="FEG137" s="10"/>
      <c r="FEH137" s="10"/>
      <c r="FEI137" s="10"/>
      <c r="FEJ137" s="10"/>
      <c r="FEK137" s="10"/>
      <c r="FEL137" s="10"/>
      <c r="FEM137" s="10"/>
      <c r="FEN137" s="10"/>
      <c r="FEO137" s="10"/>
      <c r="FEP137" s="10"/>
      <c r="FEQ137" s="10"/>
      <c r="FER137" s="10"/>
      <c r="FES137" s="10"/>
      <c r="FET137" s="10"/>
      <c r="FEU137" s="10"/>
      <c r="FEV137" s="10"/>
      <c r="FEW137" s="10"/>
      <c r="FEX137" s="10"/>
      <c r="FEY137" s="10"/>
      <c r="FEZ137" s="10"/>
      <c r="FFA137" s="10"/>
      <c r="FFB137" s="10"/>
      <c r="FFC137" s="10"/>
      <c r="FFD137" s="10"/>
      <c r="FFE137" s="10"/>
      <c r="FFF137" s="10"/>
      <c r="FFG137" s="10"/>
      <c r="FFH137" s="10"/>
      <c r="FFI137" s="10"/>
      <c r="FFJ137" s="10"/>
      <c r="FFK137" s="10"/>
      <c r="FFL137" s="10"/>
      <c r="FFM137" s="10"/>
      <c r="FFN137" s="10"/>
      <c r="FFO137" s="10"/>
      <c r="FFP137" s="10"/>
      <c r="FFQ137" s="10"/>
      <c r="FFR137" s="10"/>
      <c r="FFS137" s="10"/>
      <c r="FFT137" s="10"/>
      <c r="FFU137" s="10"/>
      <c r="FFV137" s="10"/>
      <c r="FFW137" s="10"/>
      <c r="FFX137" s="10"/>
      <c r="FFY137" s="10"/>
      <c r="FFZ137" s="10"/>
      <c r="FGA137" s="10"/>
      <c r="FGB137" s="10"/>
      <c r="FGC137" s="10"/>
      <c r="FGD137" s="10"/>
      <c r="FGE137" s="10"/>
      <c r="FGF137" s="10"/>
      <c r="FGG137" s="10"/>
      <c r="FGH137" s="10"/>
      <c r="FGI137" s="10"/>
      <c r="FGJ137" s="10"/>
      <c r="FGK137" s="10"/>
      <c r="FGL137" s="10"/>
      <c r="FGM137" s="10"/>
      <c r="FGN137" s="10"/>
      <c r="FGO137" s="10"/>
      <c r="FGP137" s="10"/>
      <c r="FGQ137" s="10"/>
      <c r="FGR137" s="10"/>
      <c r="FGS137" s="10"/>
      <c r="FGT137" s="10"/>
      <c r="FGU137" s="10"/>
      <c r="FGV137" s="10"/>
      <c r="FGW137" s="10"/>
      <c r="FGX137" s="10"/>
      <c r="FGY137" s="10"/>
      <c r="FGZ137" s="10"/>
      <c r="FHA137" s="10"/>
      <c r="FHB137" s="10"/>
      <c r="FHC137" s="10"/>
      <c r="FHD137" s="10"/>
      <c r="FHE137" s="10"/>
      <c r="FHF137" s="10"/>
      <c r="FHG137" s="10"/>
      <c r="FHH137" s="10"/>
      <c r="FHI137" s="10"/>
      <c r="FHJ137" s="10"/>
      <c r="FHK137" s="10"/>
      <c r="FHL137" s="10"/>
      <c r="FHM137" s="10"/>
      <c r="FHN137" s="10"/>
      <c r="FHO137" s="10"/>
      <c r="FHP137" s="10"/>
      <c r="FHQ137" s="10"/>
      <c r="FHR137" s="10"/>
      <c r="FHS137" s="10"/>
      <c r="FHT137" s="10"/>
      <c r="FHU137" s="10"/>
      <c r="FHV137" s="10"/>
      <c r="FHW137" s="10"/>
      <c r="FHX137" s="10"/>
      <c r="FHY137" s="10"/>
      <c r="FHZ137" s="10"/>
      <c r="FIA137" s="10"/>
      <c r="FIB137" s="10"/>
      <c r="FIC137" s="10"/>
      <c r="FID137" s="10"/>
      <c r="FIE137" s="10"/>
      <c r="FIF137" s="10"/>
      <c r="FIG137" s="10"/>
      <c r="FIH137" s="10"/>
      <c r="FII137" s="10"/>
      <c r="FIJ137" s="10"/>
      <c r="FIK137" s="10"/>
      <c r="FIL137" s="10"/>
      <c r="FIM137" s="10"/>
      <c r="FIN137" s="10"/>
      <c r="FIO137" s="10"/>
      <c r="FIP137" s="10"/>
      <c r="FIQ137" s="10"/>
      <c r="FIR137" s="10"/>
      <c r="FIS137" s="10"/>
      <c r="FIT137" s="10"/>
      <c r="FIU137" s="10"/>
      <c r="FIV137" s="10"/>
      <c r="FIW137" s="10"/>
      <c r="FIX137" s="10"/>
      <c r="FIY137" s="10"/>
      <c r="FIZ137" s="10"/>
      <c r="FJA137" s="10"/>
      <c r="FJB137" s="10"/>
      <c r="FJC137" s="10"/>
      <c r="FJD137" s="10"/>
      <c r="FJE137" s="10"/>
      <c r="FJF137" s="10"/>
      <c r="FJG137" s="10"/>
      <c r="FJH137" s="10"/>
      <c r="FJI137" s="10"/>
      <c r="FJJ137" s="10"/>
      <c r="FJK137" s="10"/>
      <c r="FJL137" s="10"/>
      <c r="FJM137" s="10"/>
      <c r="FJN137" s="10"/>
      <c r="FJO137" s="10"/>
      <c r="FJP137" s="10"/>
      <c r="FJQ137" s="10"/>
      <c r="FJR137" s="10"/>
      <c r="FJS137" s="10"/>
      <c r="FJT137" s="10"/>
      <c r="FJU137" s="10"/>
      <c r="FJV137" s="10"/>
      <c r="FJW137" s="10"/>
      <c r="FJX137" s="10"/>
      <c r="FJY137" s="10"/>
      <c r="FJZ137" s="10"/>
      <c r="FKA137" s="10"/>
      <c r="FKB137" s="10"/>
      <c r="FKC137" s="10"/>
      <c r="FKD137" s="10"/>
      <c r="FKE137" s="10"/>
      <c r="FKF137" s="10"/>
      <c r="FKG137" s="10"/>
      <c r="FKH137" s="10"/>
      <c r="FKI137" s="10"/>
      <c r="FKJ137" s="10"/>
      <c r="FKK137" s="10"/>
      <c r="FKL137" s="10"/>
      <c r="FKM137" s="10"/>
      <c r="FKN137" s="10"/>
      <c r="FKO137" s="10"/>
      <c r="FKP137" s="10"/>
      <c r="FKQ137" s="10"/>
      <c r="FKR137" s="10"/>
      <c r="FKS137" s="10"/>
      <c r="FKT137" s="10"/>
      <c r="FKU137" s="10"/>
      <c r="FKV137" s="10"/>
      <c r="FKW137" s="10"/>
      <c r="FKX137" s="10"/>
      <c r="FKY137" s="10"/>
      <c r="FKZ137" s="10"/>
      <c r="FLA137" s="10"/>
      <c r="FLB137" s="10"/>
      <c r="FLC137" s="10"/>
      <c r="FLD137" s="10"/>
      <c r="FLE137" s="10"/>
      <c r="FLF137" s="10"/>
      <c r="FLG137" s="10"/>
      <c r="FLH137" s="10"/>
      <c r="FLI137" s="10"/>
      <c r="FLJ137" s="10"/>
      <c r="FLK137" s="10"/>
      <c r="FLL137" s="10"/>
      <c r="FLM137" s="10"/>
      <c r="FLN137" s="10"/>
      <c r="FLO137" s="10"/>
      <c r="FLP137" s="10"/>
      <c r="FLQ137" s="10"/>
      <c r="FLR137" s="10"/>
      <c r="FLS137" s="10"/>
      <c r="FLT137" s="10"/>
      <c r="FLU137" s="10"/>
      <c r="FLV137" s="10"/>
      <c r="FLW137" s="10"/>
      <c r="FLX137" s="10"/>
      <c r="FLY137" s="10"/>
      <c r="FLZ137" s="10"/>
      <c r="FMA137" s="10"/>
      <c r="FMB137" s="10"/>
      <c r="FMC137" s="10"/>
      <c r="FMD137" s="10"/>
      <c r="FME137" s="10"/>
      <c r="FMF137" s="10"/>
      <c r="FMG137" s="10"/>
      <c r="FMH137" s="10"/>
      <c r="FMI137" s="10"/>
      <c r="FMJ137" s="10"/>
      <c r="FMK137" s="10"/>
      <c r="FML137" s="10"/>
      <c r="FMM137" s="10"/>
      <c r="FMN137" s="10"/>
      <c r="FMO137" s="10"/>
      <c r="FMP137" s="10"/>
      <c r="FMQ137" s="10"/>
      <c r="FMR137" s="10"/>
      <c r="FMS137" s="10"/>
      <c r="FMT137" s="10"/>
      <c r="FMU137" s="10"/>
      <c r="FMV137" s="10"/>
      <c r="FMW137" s="10"/>
      <c r="FMX137" s="10"/>
      <c r="FMY137" s="10"/>
      <c r="FMZ137" s="10"/>
      <c r="FNA137" s="10"/>
      <c r="FNB137" s="10"/>
      <c r="FNC137" s="10"/>
      <c r="FND137" s="10"/>
      <c r="FNE137" s="10"/>
      <c r="FNF137" s="10"/>
      <c r="FNG137" s="10"/>
      <c r="FNH137" s="10"/>
      <c r="FNI137" s="10"/>
      <c r="FNJ137" s="10"/>
      <c r="FNK137" s="10"/>
      <c r="FNL137" s="10"/>
      <c r="FNM137" s="10"/>
      <c r="FNN137" s="10"/>
      <c r="FNO137" s="10"/>
      <c r="FNP137" s="10"/>
      <c r="FNQ137" s="10"/>
      <c r="FNR137" s="10"/>
      <c r="FNS137" s="10"/>
      <c r="FNT137" s="10"/>
      <c r="FNU137" s="10"/>
      <c r="FNV137" s="10"/>
      <c r="FNW137" s="10"/>
      <c r="FNX137" s="10"/>
      <c r="FNY137" s="10"/>
      <c r="FNZ137" s="10"/>
      <c r="FOA137" s="10"/>
      <c r="FOB137" s="10"/>
      <c r="FOC137" s="10"/>
      <c r="FOD137" s="10"/>
      <c r="FOE137" s="10"/>
      <c r="FOF137" s="10"/>
      <c r="FOG137" s="10"/>
      <c r="FOH137" s="10"/>
      <c r="FOI137" s="10"/>
      <c r="FOJ137" s="10"/>
      <c r="FOK137" s="10"/>
      <c r="FOL137" s="10"/>
      <c r="FOM137" s="10"/>
      <c r="FON137" s="10"/>
      <c r="FOO137" s="10"/>
      <c r="FOP137" s="10"/>
      <c r="FOQ137" s="10"/>
      <c r="FOR137" s="10"/>
      <c r="FOS137" s="10"/>
      <c r="FOT137" s="10"/>
      <c r="FOU137" s="10"/>
      <c r="FOV137" s="10"/>
      <c r="FOW137" s="10"/>
      <c r="FOX137" s="10"/>
      <c r="FOY137" s="10"/>
      <c r="FOZ137" s="10"/>
      <c r="FPA137" s="10"/>
      <c r="FPB137" s="10"/>
      <c r="FPC137" s="10"/>
      <c r="FPD137" s="10"/>
      <c r="FPE137" s="10"/>
      <c r="FPF137" s="10"/>
      <c r="FPG137" s="10"/>
      <c r="FPH137" s="10"/>
      <c r="FPI137" s="10"/>
      <c r="FPJ137" s="10"/>
      <c r="FPK137" s="10"/>
      <c r="FPL137" s="10"/>
      <c r="FPM137" s="10"/>
      <c r="FPN137" s="10"/>
      <c r="FPO137" s="10"/>
      <c r="FPP137" s="10"/>
      <c r="FPQ137" s="10"/>
      <c r="FPR137" s="10"/>
      <c r="FPS137" s="10"/>
      <c r="FPT137" s="10"/>
      <c r="FPU137" s="10"/>
      <c r="FPV137" s="10"/>
      <c r="FPW137" s="10"/>
      <c r="FPX137" s="10"/>
      <c r="FPY137" s="10"/>
      <c r="FPZ137" s="10"/>
      <c r="FQA137" s="10"/>
      <c r="FQB137" s="10"/>
      <c r="FQC137" s="10"/>
      <c r="FQD137" s="10"/>
      <c r="FQE137" s="10"/>
      <c r="FQF137" s="10"/>
      <c r="FQG137" s="10"/>
      <c r="FQH137" s="10"/>
      <c r="FQI137" s="10"/>
      <c r="FQJ137" s="10"/>
      <c r="FQK137" s="10"/>
      <c r="FQL137" s="10"/>
      <c r="FQM137" s="10"/>
      <c r="FQN137" s="10"/>
      <c r="FQO137" s="10"/>
      <c r="FQP137" s="10"/>
      <c r="FQQ137" s="10"/>
      <c r="FQR137" s="10"/>
      <c r="FQS137" s="10"/>
      <c r="FQT137" s="10"/>
      <c r="FQU137" s="10"/>
      <c r="FQV137" s="10"/>
      <c r="FQW137" s="10"/>
      <c r="FQX137" s="10"/>
      <c r="FQY137" s="10"/>
      <c r="FQZ137" s="10"/>
      <c r="FRA137" s="10"/>
      <c r="FRB137" s="10"/>
      <c r="FRC137" s="10"/>
      <c r="FRD137" s="10"/>
      <c r="FRE137" s="10"/>
      <c r="FRF137" s="10"/>
      <c r="FRG137" s="10"/>
      <c r="FRH137" s="10"/>
      <c r="FRI137" s="10"/>
      <c r="FRJ137" s="10"/>
      <c r="FRK137" s="10"/>
      <c r="FRL137" s="10"/>
      <c r="FRM137" s="10"/>
      <c r="FRN137" s="10"/>
      <c r="FRO137" s="10"/>
      <c r="FRP137" s="10"/>
      <c r="FRQ137" s="10"/>
      <c r="FRR137" s="10"/>
      <c r="FRS137" s="10"/>
      <c r="FRT137" s="10"/>
      <c r="FRU137" s="10"/>
      <c r="FRV137" s="10"/>
      <c r="FRW137" s="10"/>
      <c r="FRX137" s="10"/>
      <c r="FRY137" s="10"/>
      <c r="FRZ137" s="10"/>
      <c r="FSA137" s="10"/>
      <c r="FSB137" s="10"/>
      <c r="FSC137" s="10"/>
      <c r="FSD137" s="10"/>
      <c r="FSE137" s="10"/>
      <c r="FSF137" s="10"/>
      <c r="FSG137" s="10"/>
      <c r="FSH137" s="10"/>
      <c r="FSI137" s="10"/>
      <c r="FSJ137" s="10"/>
      <c r="FSK137" s="10"/>
      <c r="FSL137" s="10"/>
      <c r="FSM137" s="10"/>
      <c r="FSN137" s="10"/>
      <c r="FSO137" s="10"/>
      <c r="FSP137" s="10"/>
      <c r="FSQ137" s="10"/>
      <c r="FSR137" s="10"/>
      <c r="FSS137" s="10"/>
      <c r="FST137" s="10"/>
      <c r="FSU137" s="10"/>
      <c r="FSV137" s="10"/>
      <c r="FSW137" s="10"/>
      <c r="FSX137" s="10"/>
      <c r="FSY137" s="10"/>
      <c r="FSZ137" s="10"/>
      <c r="FTA137" s="10"/>
      <c r="FTB137" s="10"/>
      <c r="FTC137" s="10"/>
      <c r="FTD137" s="10"/>
      <c r="FTE137" s="10"/>
      <c r="FTF137" s="10"/>
      <c r="FTG137" s="10"/>
      <c r="FTH137" s="10"/>
      <c r="FTI137" s="10"/>
      <c r="FTJ137" s="10"/>
      <c r="FTK137" s="10"/>
      <c r="FTL137" s="10"/>
      <c r="FTM137" s="10"/>
      <c r="FTN137" s="10"/>
      <c r="FTO137" s="10"/>
      <c r="FTP137" s="10"/>
      <c r="FTQ137" s="10"/>
      <c r="FTR137" s="10"/>
      <c r="FTS137" s="10"/>
      <c r="FTT137" s="10"/>
      <c r="FTU137" s="10"/>
      <c r="FTV137" s="10"/>
      <c r="FTW137" s="10"/>
      <c r="FTX137" s="10"/>
      <c r="FTY137" s="10"/>
      <c r="FTZ137" s="10"/>
      <c r="FUA137" s="10"/>
      <c r="FUB137" s="10"/>
      <c r="FUC137" s="10"/>
      <c r="FUD137" s="10"/>
      <c r="FUE137" s="10"/>
      <c r="FUF137" s="10"/>
      <c r="FUG137" s="10"/>
      <c r="FUH137" s="10"/>
      <c r="FUI137" s="10"/>
      <c r="FUJ137" s="10"/>
      <c r="FUK137" s="10"/>
      <c r="FUL137" s="10"/>
      <c r="FUM137" s="10"/>
      <c r="FUN137" s="10"/>
      <c r="FUO137" s="10"/>
      <c r="FUP137" s="10"/>
      <c r="FUQ137" s="10"/>
      <c r="FUR137" s="10"/>
      <c r="FUS137" s="10"/>
      <c r="FUT137" s="10"/>
      <c r="FUU137" s="10"/>
      <c r="FUV137" s="10"/>
      <c r="FUW137" s="10"/>
      <c r="FUX137" s="10"/>
      <c r="FUY137" s="10"/>
      <c r="FUZ137" s="10"/>
      <c r="FVA137" s="10"/>
      <c r="FVB137" s="10"/>
      <c r="FVC137" s="10"/>
      <c r="FVD137" s="10"/>
      <c r="FVE137" s="10"/>
      <c r="FVF137" s="10"/>
      <c r="FVG137" s="10"/>
      <c r="FVH137" s="10"/>
      <c r="FVI137" s="10"/>
      <c r="FVJ137" s="10"/>
      <c r="FVK137" s="10"/>
      <c r="FVL137" s="10"/>
      <c r="FVM137" s="10"/>
      <c r="FVN137" s="10"/>
      <c r="FVO137" s="10"/>
      <c r="FVP137" s="10"/>
      <c r="FVQ137" s="10"/>
      <c r="FVR137" s="10"/>
      <c r="FVS137" s="10"/>
      <c r="FVT137" s="10"/>
      <c r="FVU137" s="10"/>
      <c r="FVV137" s="10"/>
      <c r="FVW137" s="10"/>
      <c r="FVX137" s="10"/>
      <c r="FVY137" s="10"/>
      <c r="FVZ137" s="10"/>
      <c r="FWA137" s="10"/>
      <c r="FWB137" s="10"/>
      <c r="FWC137" s="10"/>
      <c r="FWD137" s="10"/>
      <c r="FWE137" s="10"/>
      <c r="FWF137" s="10"/>
      <c r="FWG137" s="10"/>
      <c r="FWH137" s="10"/>
      <c r="FWI137" s="10"/>
      <c r="FWJ137" s="10"/>
      <c r="FWK137" s="10"/>
      <c r="FWL137" s="10"/>
      <c r="FWM137" s="10"/>
      <c r="FWN137" s="10"/>
      <c r="FWO137" s="10"/>
      <c r="FWP137" s="10"/>
      <c r="FWQ137" s="10"/>
      <c r="FWR137" s="10"/>
      <c r="FWS137" s="10"/>
      <c r="FWT137" s="10"/>
      <c r="FWU137" s="10"/>
      <c r="FWV137" s="10"/>
      <c r="FWW137" s="10"/>
      <c r="FWX137" s="10"/>
      <c r="FWY137" s="10"/>
      <c r="FWZ137" s="10"/>
      <c r="FXA137" s="10"/>
      <c r="FXB137" s="10"/>
      <c r="FXC137" s="10"/>
      <c r="FXD137" s="10"/>
      <c r="FXE137" s="10"/>
      <c r="FXF137" s="10"/>
      <c r="FXG137" s="10"/>
      <c r="FXH137" s="10"/>
      <c r="FXI137" s="10"/>
      <c r="FXJ137" s="10"/>
      <c r="FXK137" s="10"/>
      <c r="FXL137" s="10"/>
      <c r="FXM137" s="10"/>
      <c r="FXN137" s="10"/>
      <c r="FXO137" s="10"/>
      <c r="FXP137" s="10"/>
      <c r="FXQ137" s="10"/>
      <c r="FXR137" s="10"/>
      <c r="FXS137" s="10"/>
      <c r="FXT137" s="10"/>
      <c r="FXU137" s="10"/>
      <c r="FXV137" s="10"/>
      <c r="FXW137" s="10"/>
      <c r="FXX137" s="10"/>
      <c r="FXY137" s="10"/>
      <c r="FXZ137" s="10"/>
      <c r="FYA137" s="10"/>
      <c r="FYB137" s="10"/>
      <c r="FYC137" s="10"/>
      <c r="FYD137" s="10"/>
      <c r="FYE137" s="10"/>
      <c r="FYF137" s="10"/>
      <c r="FYG137" s="10"/>
      <c r="FYH137" s="10"/>
      <c r="FYI137" s="10"/>
      <c r="FYJ137" s="10"/>
      <c r="FYK137" s="10"/>
      <c r="FYL137" s="10"/>
      <c r="FYM137" s="10"/>
      <c r="FYN137" s="10"/>
      <c r="FYO137" s="10"/>
      <c r="FYP137" s="10"/>
      <c r="FYQ137" s="10"/>
      <c r="FYR137" s="10"/>
      <c r="FYS137" s="10"/>
      <c r="FYT137" s="10"/>
      <c r="FYU137" s="10"/>
      <c r="FYV137" s="10"/>
      <c r="FYW137" s="10"/>
      <c r="FYX137" s="10"/>
      <c r="FYY137" s="10"/>
      <c r="FYZ137" s="10"/>
      <c r="FZA137" s="10"/>
      <c r="FZB137" s="10"/>
      <c r="FZC137" s="10"/>
      <c r="FZD137" s="10"/>
      <c r="FZE137" s="10"/>
      <c r="FZF137" s="10"/>
      <c r="FZG137" s="10"/>
      <c r="FZH137" s="10"/>
      <c r="FZI137" s="10"/>
      <c r="FZJ137" s="10"/>
      <c r="FZK137" s="10"/>
      <c r="FZL137" s="10"/>
      <c r="FZM137" s="10"/>
      <c r="FZN137" s="10"/>
      <c r="FZO137" s="10"/>
      <c r="FZP137" s="10"/>
      <c r="FZQ137" s="10"/>
      <c r="FZR137" s="10"/>
      <c r="FZS137" s="10"/>
      <c r="FZT137" s="10"/>
      <c r="FZU137" s="10"/>
      <c r="FZV137" s="10"/>
      <c r="FZW137" s="10"/>
      <c r="FZX137" s="10"/>
      <c r="FZY137" s="10"/>
      <c r="FZZ137" s="10"/>
      <c r="GAA137" s="10"/>
      <c r="GAB137" s="10"/>
      <c r="GAC137" s="10"/>
      <c r="GAD137" s="10"/>
      <c r="GAE137" s="10"/>
      <c r="GAF137" s="10"/>
      <c r="GAG137" s="10"/>
      <c r="GAH137" s="10"/>
      <c r="GAI137" s="10"/>
      <c r="GAJ137" s="10"/>
      <c r="GAK137" s="10"/>
      <c r="GAL137" s="10"/>
      <c r="GAM137" s="10"/>
      <c r="GAN137" s="10"/>
      <c r="GAO137" s="10"/>
      <c r="GAP137" s="10"/>
      <c r="GAQ137" s="10"/>
      <c r="GAR137" s="10"/>
      <c r="GAS137" s="10"/>
      <c r="GAT137" s="10"/>
      <c r="GAU137" s="10"/>
      <c r="GAV137" s="10"/>
      <c r="GAW137" s="10"/>
      <c r="GAX137" s="10"/>
      <c r="GAY137" s="10"/>
      <c r="GAZ137" s="10"/>
      <c r="GBA137" s="10"/>
      <c r="GBB137" s="10"/>
      <c r="GBC137" s="10"/>
      <c r="GBD137" s="10"/>
      <c r="GBE137" s="10"/>
      <c r="GBF137" s="10"/>
      <c r="GBG137" s="10"/>
      <c r="GBH137" s="10"/>
      <c r="GBI137" s="10"/>
      <c r="GBJ137" s="10"/>
      <c r="GBK137" s="10"/>
      <c r="GBL137" s="10"/>
      <c r="GBM137" s="10"/>
      <c r="GBN137" s="10"/>
      <c r="GBO137" s="10"/>
      <c r="GBP137" s="10"/>
      <c r="GBQ137" s="10"/>
      <c r="GBR137" s="10"/>
      <c r="GBS137" s="10"/>
      <c r="GBT137" s="10"/>
      <c r="GBU137" s="10"/>
      <c r="GBV137" s="10"/>
      <c r="GBW137" s="10"/>
      <c r="GBX137" s="10"/>
      <c r="GBY137" s="10"/>
      <c r="GBZ137" s="10"/>
      <c r="GCA137" s="10"/>
      <c r="GCB137" s="10"/>
      <c r="GCC137" s="10"/>
      <c r="GCD137" s="10"/>
      <c r="GCE137" s="10"/>
      <c r="GCF137" s="10"/>
      <c r="GCG137" s="10"/>
      <c r="GCH137" s="10"/>
      <c r="GCI137" s="10"/>
      <c r="GCJ137" s="10"/>
      <c r="GCK137" s="10"/>
      <c r="GCL137" s="10"/>
      <c r="GCM137" s="10"/>
      <c r="GCN137" s="10"/>
      <c r="GCO137" s="10"/>
      <c r="GCP137" s="10"/>
      <c r="GCQ137" s="10"/>
      <c r="GCR137" s="10"/>
      <c r="GCS137" s="10"/>
      <c r="GCT137" s="10"/>
      <c r="GCU137" s="10"/>
      <c r="GCV137" s="10"/>
      <c r="GCW137" s="10"/>
      <c r="GCX137" s="10"/>
      <c r="GCY137" s="10"/>
      <c r="GCZ137" s="10"/>
      <c r="GDA137" s="10"/>
      <c r="GDB137" s="10"/>
      <c r="GDC137" s="10"/>
      <c r="GDD137" s="10"/>
      <c r="GDE137" s="10"/>
      <c r="GDF137" s="10"/>
      <c r="GDG137" s="10"/>
      <c r="GDH137" s="10"/>
      <c r="GDI137" s="10"/>
      <c r="GDJ137" s="10"/>
      <c r="GDK137" s="10"/>
      <c r="GDL137" s="10"/>
      <c r="GDM137" s="10"/>
      <c r="GDN137" s="10"/>
      <c r="GDO137" s="10"/>
      <c r="GDP137" s="10"/>
      <c r="GDQ137" s="10"/>
      <c r="GDR137" s="10"/>
      <c r="GDS137" s="10"/>
      <c r="GDT137" s="10"/>
      <c r="GDU137" s="10"/>
      <c r="GDV137" s="10"/>
      <c r="GDW137" s="10"/>
      <c r="GDX137" s="10"/>
      <c r="GDY137" s="10"/>
      <c r="GDZ137" s="10"/>
      <c r="GEA137" s="10"/>
      <c r="GEB137" s="10"/>
      <c r="GEC137" s="10"/>
      <c r="GED137" s="10"/>
      <c r="GEE137" s="10"/>
      <c r="GEF137" s="10"/>
      <c r="GEG137" s="10"/>
      <c r="GEH137" s="10"/>
      <c r="GEI137" s="10"/>
      <c r="GEJ137" s="10"/>
      <c r="GEK137" s="10"/>
      <c r="GEL137" s="10"/>
      <c r="GEM137" s="10"/>
      <c r="GEN137" s="10"/>
      <c r="GEO137" s="10"/>
      <c r="GEP137" s="10"/>
      <c r="GEQ137" s="10"/>
      <c r="GER137" s="10"/>
      <c r="GES137" s="10"/>
      <c r="GET137" s="10"/>
      <c r="GEU137" s="10"/>
      <c r="GEV137" s="10"/>
      <c r="GEW137" s="10"/>
      <c r="GEX137" s="10"/>
      <c r="GEY137" s="10"/>
      <c r="GEZ137" s="10"/>
      <c r="GFA137" s="10"/>
      <c r="GFB137" s="10"/>
      <c r="GFC137" s="10"/>
      <c r="GFD137" s="10"/>
      <c r="GFE137" s="10"/>
      <c r="GFF137" s="10"/>
      <c r="GFG137" s="10"/>
      <c r="GFH137" s="10"/>
      <c r="GFI137" s="10"/>
      <c r="GFJ137" s="10"/>
      <c r="GFK137" s="10"/>
      <c r="GFL137" s="10"/>
      <c r="GFM137" s="10"/>
      <c r="GFN137" s="10"/>
      <c r="GFO137" s="10"/>
      <c r="GFP137" s="10"/>
      <c r="GFQ137" s="10"/>
      <c r="GFR137" s="10"/>
      <c r="GFS137" s="10"/>
      <c r="GFT137" s="10"/>
      <c r="GFU137" s="10"/>
      <c r="GFV137" s="10"/>
      <c r="GFW137" s="10"/>
      <c r="GFX137" s="10"/>
      <c r="GFY137" s="10"/>
      <c r="GFZ137" s="10"/>
      <c r="GGA137" s="10"/>
      <c r="GGB137" s="10"/>
      <c r="GGC137" s="10"/>
      <c r="GGD137" s="10"/>
      <c r="GGE137" s="10"/>
      <c r="GGF137" s="10"/>
      <c r="GGG137" s="10"/>
      <c r="GGH137" s="10"/>
      <c r="GGI137" s="10"/>
      <c r="GGJ137" s="10"/>
      <c r="GGK137" s="10"/>
      <c r="GGL137" s="10"/>
      <c r="GGM137" s="10"/>
      <c r="GGN137" s="10"/>
      <c r="GGO137" s="10"/>
      <c r="GGP137" s="10"/>
      <c r="GGQ137" s="10"/>
      <c r="GGR137" s="10"/>
      <c r="GGS137" s="10"/>
      <c r="GGT137" s="10"/>
      <c r="GGU137" s="10"/>
      <c r="GGV137" s="10"/>
      <c r="GGW137" s="10"/>
      <c r="GGX137" s="10"/>
      <c r="GGY137" s="10"/>
      <c r="GGZ137" s="10"/>
      <c r="GHA137" s="10"/>
      <c r="GHB137" s="10"/>
      <c r="GHC137" s="10"/>
      <c r="GHD137" s="10"/>
      <c r="GHE137" s="10"/>
      <c r="GHF137" s="10"/>
      <c r="GHG137" s="10"/>
      <c r="GHH137" s="10"/>
      <c r="GHI137" s="10"/>
      <c r="GHJ137" s="10"/>
      <c r="GHK137" s="10"/>
      <c r="GHL137" s="10"/>
      <c r="GHM137" s="10"/>
      <c r="GHN137" s="10"/>
      <c r="GHO137" s="10"/>
      <c r="GHP137" s="10"/>
      <c r="GHQ137" s="10"/>
      <c r="GHR137" s="10"/>
      <c r="GHS137" s="10"/>
      <c r="GHT137" s="10"/>
      <c r="GHU137" s="10"/>
      <c r="GHV137" s="10"/>
      <c r="GHW137" s="10"/>
      <c r="GHX137" s="10"/>
      <c r="GHY137" s="10"/>
      <c r="GHZ137" s="10"/>
      <c r="GIA137" s="10"/>
      <c r="GIB137" s="10"/>
      <c r="GIC137" s="10"/>
      <c r="GID137" s="10"/>
      <c r="GIE137" s="10"/>
      <c r="GIF137" s="10"/>
      <c r="GIG137" s="10"/>
      <c r="GIH137" s="10"/>
      <c r="GII137" s="10"/>
      <c r="GIJ137" s="10"/>
      <c r="GIK137" s="10"/>
      <c r="GIL137" s="10"/>
      <c r="GIM137" s="10"/>
      <c r="GIN137" s="10"/>
      <c r="GIO137" s="10"/>
      <c r="GIP137" s="10"/>
      <c r="GIQ137" s="10"/>
      <c r="GIR137" s="10"/>
      <c r="GIS137" s="10"/>
      <c r="GIT137" s="10"/>
      <c r="GIU137" s="10"/>
      <c r="GIV137" s="10"/>
      <c r="GIW137" s="10"/>
      <c r="GIX137" s="10"/>
      <c r="GIY137" s="10"/>
      <c r="GIZ137" s="10"/>
      <c r="GJA137" s="10"/>
      <c r="GJB137" s="10"/>
      <c r="GJC137" s="10"/>
      <c r="GJD137" s="10"/>
      <c r="GJE137" s="10"/>
      <c r="GJF137" s="10"/>
      <c r="GJG137" s="10"/>
      <c r="GJH137" s="10"/>
      <c r="GJI137" s="10"/>
      <c r="GJJ137" s="10"/>
      <c r="GJK137" s="10"/>
      <c r="GJL137" s="10"/>
      <c r="GJM137" s="10"/>
      <c r="GJN137" s="10"/>
      <c r="GJO137" s="10"/>
      <c r="GJP137" s="10"/>
      <c r="GJQ137" s="10"/>
      <c r="GJR137" s="10"/>
      <c r="GJS137" s="10"/>
      <c r="GJT137" s="10"/>
      <c r="GJU137" s="10"/>
      <c r="GJV137" s="10"/>
      <c r="GJW137" s="10"/>
      <c r="GJX137" s="10"/>
      <c r="GJY137" s="10"/>
      <c r="GJZ137" s="10"/>
      <c r="GKA137" s="10"/>
      <c r="GKB137" s="10"/>
      <c r="GKC137" s="10"/>
      <c r="GKD137" s="10"/>
      <c r="GKE137" s="10"/>
      <c r="GKF137" s="10"/>
      <c r="GKG137" s="10"/>
      <c r="GKH137" s="10"/>
      <c r="GKI137" s="10"/>
      <c r="GKJ137" s="10"/>
      <c r="GKK137" s="10"/>
      <c r="GKL137" s="10"/>
      <c r="GKM137" s="10"/>
      <c r="GKN137" s="10"/>
      <c r="GKO137" s="10"/>
      <c r="GKP137" s="10"/>
      <c r="GKQ137" s="10"/>
      <c r="GKR137" s="10"/>
      <c r="GKS137" s="10"/>
      <c r="GKT137" s="10"/>
      <c r="GKU137" s="10"/>
      <c r="GKV137" s="10"/>
      <c r="GKW137" s="10"/>
      <c r="GKX137" s="10"/>
      <c r="GKY137" s="10"/>
      <c r="GKZ137" s="10"/>
      <c r="GLA137" s="10"/>
      <c r="GLB137" s="10"/>
      <c r="GLC137" s="10"/>
      <c r="GLD137" s="10"/>
      <c r="GLE137" s="10"/>
      <c r="GLF137" s="10"/>
      <c r="GLG137" s="10"/>
      <c r="GLH137" s="10"/>
      <c r="GLI137" s="10"/>
      <c r="GLJ137" s="10"/>
      <c r="GLK137" s="10"/>
      <c r="GLL137" s="10"/>
      <c r="GLM137" s="10"/>
      <c r="GLN137" s="10"/>
      <c r="GLO137" s="10"/>
      <c r="GLP137" s="10"/>
      <c r="GLQ137" s="10"/>
      <c r="GLR137" s="10"/>
      <c r="GLS137" s="10"/>
      <c r="GLT137" s="10"/>
      <c r="GLU137" s="10"/>
      <c r="GLV137" s="10"/>
      <c r="GLW137" s="10"/>
      <c r="GLX137" s="10"/>
      <c r="GLY137" s="10"/>
      <c r="GLZ137" s="10"/>
      <c r="GMA137" s="10"/>
      <c r="GMB137" s="10"/>
      <c r="GMC137" s="10"/>
      <c r="GMD137" s="10"/>
      <c r="GME137" s="10"/>
      <c r="GMF137" s="10"/>
      <c r="GMG137" s="10"/>
      <c r="GMH137" s="10"/>
      <c r="GMI137" s="10"/>
      <c r="GMJ137" s="10"/>
      <c r="GMK137" s="10"/>
      <c r="GML137" s="10"/>
      <c r="GMM137" s="10"/>
      <c r="GMN137" s="10"/>
      <c r="GMO137" s="10"/>
      <c r="GMP137" s="10"/>
      <c r="GMQ137" s="10"/>
      <c r="GMR137" s="10"/>
      <c r="GMS137" s="10"/>
      <c r="GMT137" s="10"/>
      <c r="GMU137" s="10"/>
      <c r="GMV137" s="10"/>
      <c r="GMW137" s="10"/>
      <c r="GMX137" s="10"/>
      <c r="GMY137" s="10"/>
      <c r="GMZ137" s="10"/>
      <c r="GNA137" s="10"/>
      <c r="GNB137" s="10"/>
      <c r="GNC137" s="10"/>
      <c r="GND137" s="10"/>
      <c r="GNE137" s="10"/>
      <c r="GNF137" s="10"/>
      <c r="GNG137" s="10"/>
      <c r="GNH137" s="10"/>
      <c r="GNI137" s="10"/>
      <c r="GNJ137" s="10"/>
      <c r="GNK137" s="10"/>
      <c r="GNL137" s="10"/>
      <c r="GNM137" s="10"/>
      <c r="GNN137" s="10"/>
      <c r="GNO137" s="10"/>
      <c r="GNP137" s="10"/>
      <c r="GNQ137" s="10"/>
      <c r="GNR137" s="10"/>
      <c r="GNS137" s="10"/>
      <c r="GNT137" s="10"/>
      <c r="GNU137" s="10"/>
      <c r="GNV137" s="10"/>
      <c r="GNW137" s="10"/>
      <c r="GNX137" s="10"/>
      <c r="GNY137" s="10"/>
      <c r="GNZ137" s="10"/>
      <c r="GOA137" s="10"/>
      <c r="GOB137" s="10"/>
      <c r="GOC137" s="10"/>
      <c r="GOD137" s="10"/>
      <c r="GOE137" s="10"/>
      <c r="GOF137" s="10"/>
      <c r="GOG137" s="10"/>
      <c r="GOH137" s="10"/>
      <c r="GOI137" s="10"/>
      <c r="GOJ137" s="10"/>
      <c r="GOK137" s="10"/>
      <c r="GOL137" s="10"/>
      <c r="GOM137" s="10"/>
      <c r="GON137" s="10"/>
      <c r="GOO137" s="10"/>
      <c r="GOP137" s="10"/>
      <c r="GOQ137" s="10"/>
      <c r="GOR137" s="10"/>
      <c r="GOS137" s="10"/>
      <c r="GOT137" s="10"/>
      <c r="GOU137" s="10"/>
      <c r="GOV137" s="10"/>
      <c r="GOW137" s="10"/>
      <c r="GOX137" s="10"/>
      <c r="GOY137" s="10"/>
      <c r="GOZ137" s="10"/>
      <c r="GPA137" s="10"/>
      <c r="GPB137" s="10"/>
      <c r="GPC137" s="10"/>
      <c r="GPD137" s="10"/>
      <c r="GPE137" s="10"/>
      <c r="GPF137" s="10"/>
      <c r="GPG137" s="10"/>
      <c r="GPH137" s="10"/>
      <c r="GPI137" s="10"/>
      <c r="GPJ137" s="10"/>
      <c r="GPK137" s="10"/>
      <c r="GPL137" s="10"/>
      <c r="GPM137" s="10"/>
      <c r="GPN137" s="10"/>
      <c r="GPO137" s="10"/>
      <c r="GPP137" s="10"/>
      <c r="GPQ137" s="10"/>
      <c r="GPR137" s="10"/>
      <c r="GPS137" s="10"/>
      <c r="GPT137" s="10"/>
      <c r="GPU137" s="10"/>
      <c r="GPV137" s="10"/>
      <c r="GPW137" s="10"/>
      <c r="GPX137" s="10"/>
      <c r="GPY137" s="10"/>
      <c r="GPZ137" s="10"/>
      <c r="GQA137" s="10"/>
      <c r="GQB137" s="10"/>
      <c r="GQC137" s="10"/>
      <c r="GQD137" s="10"/>
      <c r="GQE137" s="10"/>
      <c r="GQF137" s="10"/>
      <c r="GQG137" s="10"/>
      <c r="GQH137" s="10"/>
      <c r="GQI137" s="10"/>
      <c r="GQJ137" s="10"/>
      <c r="GQK137" s="10"/>
      <c r="GQL137" s="10"/>
      <c r="GQM137" s="10"/>
      <c r="GQN137" s="10"/>
      <c r="GQO137" s="10"/>
      <c r="GQP137" s="10"/>
      <c r="GQQ137" s="10"/>
      <c r="GQR137" s="10"/>
      <c r="GQS137" s="10"/>
      <c r="GQT137" s="10"/>
      <c r="GQU137" s="10"/>
      <c r="GQV137" s="10"/>
      <c r="GQW137" s="10"/>
      <c r="GQX137" s="10"/>
      <c r="GQY137" s="10"/>
      <c r="GQZ137" s="10"/>
      <c r="GRA137" s="10"/>
      <c r="GRB137" s="10"/>
      <c r="GRC137" s="10"/>
      <c r="GRD137" s="10"/>
      <c r="GRE137" s="10"/>
      <c r="GRF137" s="10"/>
      <c r="GRG137" s="10"/>
      <c r="GRH137" s="10"/>
      <c r="GRI137" s="10"/>
      <c r="GRJ137" s="10"/>
      <c r="GRK137" s="10"/>
      <c r="GRL137" s="10"/>
      <c r="GRM137" s="10"/>
      <c r="GRN137" s="10"/>
      <c r="GRO137" s="10"/>
      <c r="GRP137" s="10"/>
      <c r="GRQ137" s="10"/>
      <c r="GRR137" s="10"/>
      <c r="GRS137" s="10"/>
      <c r="GRT137" s="10"/>
      <c r="GRU137" s="10"/>
      <c r="GRV137" s="10"/>
      <c r="GRW137" s="10"/>
      <c r="GRX137" s="10"/>
      <c r="GRY137" s="10"/>
      <c r="GRZ137" s="10"/>
      <c r="GSA137" s="10"/>
      <c r="GSB137" s="10"/>
      <c r="GSC137" s="10"/>
      <c r="GSD137" s="10"/>
      <c r="GSE137" s="10"/>
      <c r="GSF137" s="10"/>
      <c r="GSG137" s="10"/>
      <c r="GSH137" s="10"/>
      <c r="GSI137" s="10"/>
      <c r="GSJ137" s="10"/>
      <c r="GSK137" s="10"/>
      <c r="GSL137" s="10"/>
      <c r="GSM137" s="10"/>
      <c r="GSN137" s="10"/>
      <c r="GSO137" s="10"/>
      <c r="GSP137" s="10"/>
      <c r="GSQ137" s="10"/>
      <c r="GSR137" s="10"/>
      <c r="GSS137" s="10"/>
      <c r="GST137" s="10"/>
      <c r="GSU137" s="10"/>
      <c r="GSV137" s="10"/>
      <c r="GSW137" s="10"/>
      <c r="GSX137" s="10"/>
      <c r="GSY137" s="10"/>
      <c r="GSZ137" s="10"/>
      <c r="GTA137" s="10"/>
      <c r="GTB137" s="10"/>
      <c r="GTC137" s="10"/>
      <c r="GTD137" s="10"/>
      <c r="GTE137" s="10"/>
      <c r="GTF137" s="10"/>
      <c r="GTG137" s="10"/>
      <c r="GTH137" s="10"/>
      <c r="GTI137" s="10"/>
      <c r="GTJ137" s="10"/>
      <c r="GTK137" s="10"/>
      <c r="GTL137" s="10"/>
      <c r="GTM137" s="10"/>
      <c r="GTN137" s="10"/>
      <c r="GTO137" s="10"/>
      <c r="GTP137" s="10"/>
      <c r="GTQ137" s="10"/>
      <c r="GTR137" s="10"/>
      <c r="GTS137" s="10"/>
      <c r="GTT137" s="10"/>
      <c r="GTU137" s="10"/>
      <c r="GTV137" s="10"/>
      <c r="GTW137" s="10"/>
      <c r="GTX137" s="10"/>
      <c r="GTY137" s="10"/>
      <c r="GTZ137" s="10"/>
      <c r="GUA137" s="10"/>
      <c r="GUB137" s="10"/>
      <c r="GUC137" s="10"/>
      <c r="GUD137" s="10"/>
      <c r="GUE137" s="10"/>
      <c r="GUF137" s="10"/>
      <c r="GUG137" s="10"/>
      <c r="GUH137" s="10"/>
      <c r="GUI137" s="10"/>
      <c r="GUJ137" s="10"/>
      <c r="GUK137" s="10"/>
      <c r="GUL137" s="10"/>
      <c r="GUM137" s="10"/>
      <c r="GUN137" s="10"/>
      <c r="GUO137" s="10"/>
      <c r="GUP137" s="10"/>
      <c r="GUQ137" s="10"/>
      <c r="GUR137" s="10"/>
      <c r="GUS137" s="10"/>
      <c r="GUT137" s="10"/>
      <c r="GUU137" s="10"/>
      <c r="GUV137" s="10"/>
      <c r="GUW137" s="10"/>
      <c r="GUX137" s="10"/>
      <c r="GUY137" s="10"/>
      <c r="GUZ137" s="10"/>
      <c r="GVA137" s="10"/>
      <c r="GVB137" s="10"/>
      <c r="GVC137" s="10"/>
      <c r="GVD137" s="10"/>
      <c r="GVE137" s="10"/>
      <c r="GVF137" s="10"/>
      <c r="GVG137" s="10"/>
      <c r="GVH137" s="10"/>
      <c r="GVI137" s="10"/>
      <c r="GVJ137" s="10"/>
      <c r="GVK137" s="10"/>
      <c r="GVL137" s="10"/>
      <c r="GVM137" s="10"/>
      <c r="GVN137" s="10"/>
      <c r="GVO137" s="10"/>
      <c r="GVP137" s="10"/>
      <c r="GVQ137" s="10"/>
      <c r="GVR137" s="10"/>
      <c r="GVS137" s="10"/>
      <c r="GVT137" s="10"/>
      <c r="GVU137" s="10"/>
      <c r="GVV137" s="10"/>
      <c r="GVW137" s="10"/>
      <c r="GVX137" s="10"/>
      <c r="GVY137" s="10"/>
      <c r="GVZ137" s="10"/>
      <c r="GWA137" s="10"/>
      <c r="GWB137" s="10"/>
      <c r="GWC137" s="10"/>
      <c r="GWD137" s="10"/>
      <c r="GWE137" s="10"/>
      <c r="GWF137" s="10"/>
      <c r="GWG137" s="10"/>
      <c r="GWH137" s="10"/>
      <c r="GWI137" s="10"/>
      <c r="GWJ137" s="10"/>
      <c r="GWK137" s="10"/>
      <c r="GWL137" s="10"/>
      <c r="GWM137" s="10"/>
      <c r="GWN137" s="10"/>
      <c r="GWO137" s="10"/>
      <c r="GWP137" s="10"/>
      <c r="GWQ137" s="10"/>
      <c r="GWR137" s="10"/>
      <c r="GWS137" s="10"/>
      <c r="GWT137" s="10"/>
      <c r="GWU137" s="10"/>
      <c r="GWV137" s="10"/>
      <c r="GWW137" s="10"/>
      <c r="GWX137" s="10"/>
      <c r="GWY137" s="10"/>
      <c r="GWZ137" s="10"/>
      <c r="GXA137" s="10"/>
      <c r="GXB137" s="10"/>
      <c r="GXC137" s="10"/>
      <c r="GXD137" s="10"/>
      <c r="GXE137" s="10"/>
      <c r="GXF137" s="10"/>
      <c r="GXG137" s="10"/>
      <c r="GXH137" s="10"/>
      <c r="GXI137" s="10"/>
      <c r="GXJ137" s="10"/>
      <c r="GXK137" s="10"/>
      <c r="GXL137" s="10"/>
      <c r="GXM137" s="10"/>
      <c r="GXN137" s="10"/>
      <c r="GXO137" s="10"/>
      <c r="GXP137" s="10"/>
      <c r="GXQ137" s="10"/>
      <c r="GXR137" s="10"/>
      <c r="GXS137" s="10"/>
      <c r="GXT137" s="10"/>
      <c r="GXU137" s="10"/>
      <c r="GXV137" s="10"/>
      <c r="GXW137" s="10"/>
      <c r="GXX137" s="10"/>
      <c r="GXY137" s="10"/>
      <c r="GXZ137" s="10"/>
      <c r="GYA137" s="10"/>
      <c r="GYB137" s="10"/>
      <c r="GYC137" s="10"/>
      <c r="GYD137" s="10"/>
      <c r="GYE137" s="10"/>
      <c r="GYF137" s="10"/>
      <c r="GYG137" s="10"/>
      <c r="GYH137" s="10"/>
      <c r="GYI137" s="10"/>
      <c r="GYJ137" s="10"/>
      <c r="GYK137" s="10"/>
      <c r="GYL137" s="10"/>
      <c r="GYM137" s="10"/>
      <c r="GYN137" s="10"/>
      <c r="GYO137" s="10"/>
      <c r="GYP137" s="10"/>
      <c r="GYQ137" s="10"/>
      <c r="GYR137" s="10"/>
      <c r="GYS137" s="10"/>
      <c r="GYT137" s="10"/>
      <c r="GYU137" s="10"/>
      <c r="GYV137" s="10"/>
      <c r="GYW137" s="10"/>
      <c r="GYX137" s="10"/>
      <c r="GYY137" s="10"/>
      <c r="GYZ137" s="10"/>
      <c r="GZA137" s="10"/>
      <c r="GZB137" s="10"/>
      <c r="GZC137" s="10"/>
      <c r="GZD137" s="10"/>
      <c r="GZE137" s="10"/>
      <c r="GZF137" s="10"/>
      <c r="GZG137" s="10"/>
      <c r="GZH137" s="10"/>
      <c r="GZI137" s="10"/>
      <c r="GZJ137" s="10"/>
      <c r="GZK137" s="10"/>
      <c r="GZL137" s="10"/>
      <c r="GZM137" s="10"/>
      <c r="GZN137" s="10"/>
      <c r="GZO137" s="10"/>
      <c r="GZP137" s="10"/>
      <c r="GZQ137" s="10"/>
      <c r="GZR137" s="10"/>
      <c r="GZS137" s="10"/>
      <c r="GZT137" s="10"/>
      <c r="GZU137" s="10"/>
      <c r="GZV137" s="10"/>
      <c r="GZW137" s="10"/>
      <c r="GZX137" s="10"/>
      <c r="GZY137" s="10"/>
      <c r="GZZ137" s="10"/>
      <c r="HAA137" s="10"/>
      <c r="HAB137" s="10"/>
      <c r="HAC137" s="10"/>
      <c r="HAD137" s="10"/>
      <c r="HAE137" s="10"/>
      <c r="HAF137" s="10"/>
      <c r="HAG137" s="10"/>
      <c r="HAH137" s="10"/>
      <c r="HAI137" s="10"/>
      <c r="HAJ137" s="10"/>
      <c r="HAK137" s="10"/>
      <c r="HAL137" s="10"/>
      <c r="HAM137" s="10"/>
      <c r="HAN137" s="10"/>
      <c r="HAO137" s="10"/>
      <c r="HAP137" s="10"/>
      <c r="HAQ137" s="10"/>
      <c r="HAR137" s="10"/>
      <c r="HAS137" s="10"/>
      <c r="HAT137" s="10"/>
      <c r="HAU137" s="10"/>
      <c r="HAV137" s="10"/>
      <c r="HAW137" s="10"/>
      <c r="HAX137" s="10"/>
      <c r="HAY137" s="10"/>
      <c r="HAZ137" s="10"/>
      <c r="HBA137" s="10"/>
      <c r="HBB137" s="10"/>
      <c r="HBC137" s="10"/>
      <c r="HBD137" s="10"/>
      <c r="HBE137" s="10"/>
      <c r="HBF137" s="10"/>
      <c r="HBG137" s="10"/>
      <c r="HBH137" s="10"/>
      <c r="HBI137" s="10"/>
      <c r="HBJ137" s="10"/>
      <c r="HBK137" s="10"/>
      <c r="HBL137" s="10"/>
      <c r="HBM137" s="10"/>
      <c r="HBN137" s="10"/>
      <c r="HBO137" s="10"/>
      <c r="HBP137" s="10"/>
      <c r="HBQ137" s="10"/>
      <c r="HBR137" s="10"/>
      <c r="HBS137" s="10"/>
      <c r="HBT137" s="10"/>
      <c r="HBU137" s="10"/>
      <c r="HBV137" s="10"/>
      <c r="HBW137" s="10"/>
      <c r="HBX137" s="10"/>
      <c r="HBY137" s="10"/>
      <c r="HBZ137" s="10"/>
      <c r="HCA137" s="10"/>
      <c r="HCB137" s="10"/>
      <c r="HCC137" s="10"/>
      <c r="HCD137" s="10"/>
      <c r="HCE137" s="10"/>
      <c r="HCF137" s="10"/>
      <c r="HCG137" s="10"/>
      <c r="HCH137" s="10"/>
      <c r="HCI137" s="10"/>
      <c r="HCJ137" s="10"/>
      <c r="HCK137" s="10"/>
      <c r="HCL137" s="10"/>
      <c r="HCM137" s="10"/>
      <c r="HCN137" s="10"/>
      <c r="HCO137" s="10"/>
      <c r="HCP137" s="10"/>
      <c r="HCQ137" s="10"/>
      <c r="HCR137" s="10"/>
      <c r="HCS137" s="10"/>
      <c r="HCT137" s="10"/>
      <c r="HCU137" s="10"/>
      <c r="HCV137" s="10"/>
      <c r="HCW137" s="10"/>
      <c r="HCX137" s="10"/>
      <c r="HCY137" s="10"/>
      <c r="HCZ137" s="10"/>
      <c r="HDA137" s="10"/>
      <c r="HDB137" s="10"/>
      <c r="HDC137" s="10"/>
      <c r="HDD137" s="10"/>
      <c r="HDE137" s="10"/>
      <c r="HDF137" s="10"/>
      <c r="HDG137" s="10"/>
      <c r="HDH137" s="10"/>
      <c r="HDI137" s="10"/>
      <c r="HDJ137" s="10"/>
      <c r="HDK137" s="10"/>
      <c r="HDL137" s="10"/>
      <c r="HDM137" s="10"/>
      <c r="HDN137" s="10"/>
      <c r="HDO137" s="10"/>
      <c r="HDP137" s="10"/>
      <c r="HDQ137" s="10"/>
      <c r="HDR137" s="10"/>
      <c r="HDS137" s="10"/>
      <c r="HDT137" s="10"/>
      <c r="HDU137" s="10"/>
      <c r="HDV137" s="10"/>
      <c r="HDW137" s="10"/>
      <c r="HDX137" s="10"/>
      <c r="HDY137" s="10"/>
      <c r="HDZ137" s="10"/>
      <c r="HEA137" s="10"/>
      <c r="HEB137" s="10"/>
      <c r="HEC137" s="10"/>
      <c r="HED137" s="10"/>
      <c r="HEE137" s="10"/>
      <c r="HEF137" s="10"/>
      <c r="HEG137" s="10"/>
      <c r="HEH137" s="10"/>
      <c r="HEI137" s="10"/>
      <c r="HEJ137" s="10"/>
      <c r="HEK137" s="10"/>
      <c r="HEL137" s="10"/>
      <c r="HEM137" s="10"/>
      <c r="HEN137" s="10"/>
      <c r="HEO137" s="10"/>
      <c r="HEP137" s="10"/>
      <c r="HEQ137" s="10"/>
      <c r="HER137" s="10"/>
      <c r="HES137" s="10"/>
      <c r="HET137" s="10"/>
      <c r="HEU137" s="10"/>
      <c r="HEV137" s="10"/>
      <c r="HEW137" s="10"/>
      <c r="HEX137" s="10"/>
      <c r="HEY137" s="10"/>
      <c r="HEZ137" s="10"/>
      <c r="HFA137" s="10"/>
      <c r="HFB137" s="10"/>
      <c r="HFC137" s="10"/>
      <c r="HFD137" s="10"/>
      <c r="HFE137" s="10"/>
      <c r="HFF137" s="10"/>
      <c r="HFG137" s="10"/>
      <c r="HFH137" s="10"/>
      <c r="HFI137" s="10"/>
      <c r="HFJ137" s="10"/>
      <c r="HFK137" s="10"/>
      <c r="HFL137" s="10"/>
      <c r="HFM137" s="10"/>
      <c r="HFN137" s="10"/>
      <c r="HFO137" s="10"/>
      <c r="HFP137" s="10"/>
      <c r="HFQ137" s="10"/>
      <c r="HFR137" s="10"/>
      <c r="HFS137" s="10"/>
      <c r="HFT137" s="10"/>
      <c r="HFU137" s="10"/>
      <c r="HFV137" s="10"/>
      <c r="HFW137" s="10"/>
      <c r="HFX137" s="10"/>
      <c r="HFY137" s="10"/>
      <c r="HFZ137" s="10"/>
      <c r="HGA137" s="10"/>
      <c r="HGB137" s="10"/>
      <c r="HGC137" s="10"/>
      <c r="HGD137" s="10"/>
      <c r="HGE137" s="10"/>
      <c r="HGF137" s="10"/>
      <c r="HGG137" s="10"/>
      <c r="HGH137" s="10"/>
      <c r="HGI137" s="10"/>
      <c r="HGJ137" s="10"/>
      <c r="HGK137" s="10"/>
      <c r="HGL137" s="10"/>
      <c r="HGM137" s="10"/>
      <c r="HGN137" s="10"/>
      <c r="HGO137" s="10"/>
      <c r="HGP137" s="10"/>
      <c r="HGQ137" s="10"/>
      <c r="HGR137" s="10"/>
      <c r="HGS137" s="10"/>
      <c r="HGT137" s="10"/>
      <c r="HGU137" s="10"/>
      <c r="HGV137" s="10"/>
      <c r="HGW137" s="10"/>
      <c r="HGX137" s="10"/>
      <c r="HGY137" s="10"/>
      <c r="HGZ137" s="10"/>
      <c r="HHA137" s="10"/>
      <c r="HHB137" s="10"/>
      <c r="HHC137" s="10"/>
      <c r="HHD137" s="10"/>
      <c r="HHE137" s="10"/>
      <c r="HHF137" s="10"/>
      <c r="HHG137" s="10"/>
      <c r="HHH137" s="10"/>
      <c r="HHI137" s="10"/>
      <c r="HHJ137" s="10"/>
      <c r="HHK137" s="10"/>
      <c r="HHL137" s="10"/>
      <c r="HHM137" s="10"/>
      <c r="HHN137" s="10"/>
      <c r="HHO137" s="10"/>
      <c r="HHP137" s="10"/>
      <c r="HHQ137" s="10"/>
      <c r="HHR137" s="10"/>
      <c r="HHS137" s="10"/>
      <c r="HHT137" s="10"/>
      <c r="HHU137" s="10"/>
      <c r="HHV137" s="10"/>
      <c r="HHW137" s="10"/>
      <c r="HHX137" s="10"/>
      <c r="HHY137" s="10"/>
      <c r="HHZ137" s="10"/>
      <c r="HIA137" s="10"/>
      <c r="HIB137" s="10"/>
      <c r="HIC137" s="10"/>
      <c r="HID137" s="10"/>
      <c r="HIE137" s="10"/>
      <c r="HIF137" s="10"/>
      <c r="HIG137" s="10"/>
      <c r="HIH137" s="10"/>
      <c r="HII137" s="10"/>
      <c r="HIJ137" s="10"/>
      <c r="HIK137" s="10"/>
      <c r="HIL137" s="10"/>
      <c r="HIM137" s="10"/>
      <c r="HIN137" s="10"/>
      <c r="HIO137" s="10"/>
      <c r="HIP137" s="10"/>
      <c r="HIQ137" s="10"/>
      <c r="HIR137" s="10"/>
      <c r="HIS137" s="10"/>
      <c r="HIT137" s="10"/>
      <c r="HIU137" s="10"/>
      <c r="HIV137" s="10"/>
      <c r="HIW137" s="10"/>
      <c r="HIX137" s="10"/>
      <c r="HIY137" s="10"/>
      <c r="HIZ137" s="10"/>
      <c r="HJA137" s="10"/>
      <c r="HJB137" s="10"/>
      <c r="HJC137" s="10"/>
      <c r="HJD137" s="10"/>
      <c r="HJE137" s="10"/>
      <c r="HJF137" s="10"/>
      <c r="HJG137" s="10"/>
      <c r="HJH137" s="10"/>
      <c r="HJI137" s="10"/>
      <c r="HJJ137" s="10"/>
      <c r="HJK137" s="10"/>
      <c r="HJL137" s="10"/>
      <c r="HJM137" s="10"/>
      <c r="HJN137" s="10"/>
      <c r="HJO137" s="10"/>
      <c r="HJP137" s="10"/>
      <c r="HJQ137" s="10"/>
      <c r="HJR137" s="10"/>
      <c r="HJS137" s="10"/>
      <c r="HJT137" s="10"/>
      <c r="HJU137" s="10"/>
      <c r="HJV137" s="10"/>
      <c r="HJW137" s="10"/>
      <c r="HJX137" s="10"/>
      <c r="HJY137" s="10"/>
      <c r="HJZ137" s="10"/>
      <c r="HKA137" s="10"/>
      <c r="HKB137" s="10"/>
      <c r="HKC137" s="10"/>
      <c r="HKD137" s="10"/>
      <c r="HKE137" s="10"/>
      <c r="HKF137" s="10"/>
      <c r="HKG137" s="10"/>
      <c r="HKH137" s="10"/>
      <c r="HKI137" s="10"/>
      <c r="HKJ137" s="10"/>
      <c r="HKK137" s="10"/>
      <c r="HKL137" s="10"/>
      <c r="HKM137" s="10"/>
      <c r="HKN137" s="10"/>
      <c r="HKO137" s="10"/>
      <c r="HKP137" s="10"/>
      <c r="HKQ137" s="10"/>
      <c r="HKR137" s="10"/>
      <c r="HKS137" s="10"/>
      <c r="HKT137" s="10"/>
      <c r="HKU137" s="10"/>
      <c r="HKV137" s="10"/>
      <c r="HKW137" s="10"/>
      <c r="HKX137" s="10"/>
      <c r="HKY137" s="10"/>
      <c r="HKZ137" s="10"/>
      <c r="HLA137" s="10"/>
      <c r="HLB137" s="10"/>
      <c r="HLC137" s="10"/>
      <c r="HLD137" s="10"/>
      <c r="HLE137" s="10"/>
      <c r="HLF137" s="10"/>
      <c r="HLG137" s="10"/>
      <c r="HLH137" s="10"/>
      <c r="HLI137" s="10"/>
      <c r="HLJ137" s="10"/>
      <c r="HLK137" s="10"/>
      <c r="HLL137" s="10"/>
      <c r="HLM137" s="10"/>
      <c r="HLN137" s="10"/>
      <c r="HLO137" s="10"/>
      <c r="HLP137" s="10"/>
      <c r="HLQ137" s="10"/>
      <c r="HLR137" s="10"/>
      <c r="HLS137" s="10"/>
      <c r="HLT137" s="10"/>
      <c r="HLU137" s="10"/>
      <c r="HLV137" s="10"/>
      <c r="HLW137" s="10"/>
      <c r="HLX137" s="10"/>
      <c r="HLY137" s="10"/>
      <c r="HLZ137" s="10"/>
      <c r="HMA137" s="10"/>
      <c r="HMB137" s="10"/>
      <c r="HMC137" s="10"/>
      <c r="HMD137" s="10"/>
      <c r="HME137" s="10"/>
      <c r="HMF137" s="10"/>
      <c r="HMG137" s="10"/>
      <c r="HMH137" s="10"/>
      <c r="HMI137" s="10"/>
      <c r="HMJ137" s="10"/>
      <c r="HMK137" s="10"/>
      <c r="HML137" s="10"/>
      <c r="HMM137" s="10"/>
      <c r="HMN137" s="10"/>
      <c r="HMO137" s="10"/>
      <c r="HMP137" s="10"/>
      <c r="HMQ137" s="10"/>
      <c r="HMR137" s="10"/>
      <c r="HMS137" s="10"/>
      <c r="HMT137" s="10"/>
      <c r="HMU137" s="10"/>
      <c r="HMV137" s="10"/>
      <c r="HMW137" s="10"/>
      <c r="HMX137" s="10"/>
      <c r="HMY137" s="10"/>
      <c r="HMZ137" s="10"/>
      <c r="HNA137" s="10"/>
      <c r="HNB137" s="10"/>
      <c r="HNC137" s="10"/>
      <c r="HND137" s="10"/>
      <c r="HNE137" s="10"/>
      <c r="HNF137" s="10"/>
      <c r="HNG137" s="10"/>
      <c r="HNH137" s="10"/>
      <c r="HNI137" s="10"/>
      <c r="HNJ137" s="10"/>
      <c r="HNK137" s="10"/>
      <c r="HNL137" s="10"/>
      <c r="HNM137" s="10"/>
      <c r="HNN137" s="10"/>
      <c r="HNO137" s="10"/>
      <c r="HNP137" s="10"/>
      <c r="HNQ137" s="10"/>
      <c r="HNR137" s="10"/>
      <c r="HNS137" s="10"/>
      <c r="HNT137" s="10"/>
      <c r="HNU137" s="10"/>
      <c r="HNV137" s="10"/>
      <c r="HNW137" s="10"/>
      <c r="HNX137" s="10"/>
      <c r="HNY137" s="10"/>
      <c r="HNZ137" s="10"/>
      <c r="HOA137" s="10"/>
      <c r="HOB137" s="10"/>
      <c r="HOC137" s="10"/>
      <c r="HOD137" s="10"/>
      <c r="HOE137" s="10"/>
      <c r="HOF137" s="10"/>
      <c r="HOG137" s="10"/>
      <c r="HOH137" s="10"/>
      <c r="HOI137" s="10"/>
      <c r="HOJ137" s="10"/>
      <c r="HOK137" s="10"/>
      <c r="HOL137" s="10"/>
      <c r="HOM137" s="10"/>
      <c r="HON137" s="10"/>
      <c r="HOO137" s="10"/>
      <c r="HOP137" s="10"/>
      <c r="HOQ137" s="10"/>
      <c r="HOR137" s="10"/>
      <c r="HOS137" s="10"/>
      <c r="HOT137" s="10"/>
      <c r="HOU137" s="10"/>
      <c r="HOV137" s="10"/>
      <c r="HOW137" s="10"/>
      <c r="HOX137" s="10"/>
      <c r="HOY137" s="10"/>
      <c r="HOZ137" s="10"/>
      <c r="HPA137" s="10"/>
      <c r="HPB137" s="10"/>
      <c r="HPC137" s="10"/>
      <c r="HPD137" s="10"/>
      <c r="HPE137" s="10"/>
      <c r="HPF137" s="10"/>
      <c r="HPG137" s="10"/>
      <c r="HPH137" s="10"/>
      <c r="HPI137" s="10"/>
      <c r="HPJ137" s="10"/>
      <c r="HPK137" s="10"/>
      <c r="HPL137" s="10"/>
      <c r="HPM137" s="10"/>
      <c r="HPN137" s="10"/>
      <c r="HPO137" s="10"/>
      <c r="HPP137" s="10"/>
      <c r="HPQ137" s="10"/>
      <c r="HPR137" s="10"/>
      <c r="HPS137" s="10"/>
      <c r="HPT137" s="10"/>
      <c r="HPU137" s="10"/>
      <c r="HPV137" s="10"/>
      <c r="HPW137" s="10"/>
      <c r="HPX137" s="10"/>
      <c r="HPY137" s="10"/>
      <c r="HPZ137" s="10"/>
      <c r="HQA137" s="10"/>
      <c r="HQB137" s="10"/>
      <c r="HQC137" s="10"/>
      <c r="HQD137" s="10"/>
      <c r="HQE137" s="10"/>
      <c r="HQF137" s="10"/>
      <c r="HQG137" s="10"/>
      <c r="HQH137" s="10"/>
      <c r="HQI137" s="10"/>
      <c r="HQJ137" s="10"/>
      <c r="HQK137" s="10"/>
      <c r="HQL137" s="10"/>
      <c r="HQM137" s="10"/>
      <c r="HQN137" s="10"/>
      <c r="HQO137" s="10"/>
      <c r="HQP137" s="10"/>
      <c r="HQQ137" s="10"/>
      <c r="HQR137" s="10"/>
      <c r="HQS137" s="10"/>
      <c r="HQT137" s="10"/>
      <c r="HQU137" s="10"/>
      <c r="HQV137" s="10"/>
      <c r="HQW137" s="10"/>
      <c r="HQX137" s="10"/>
      <c r="HQY137" s="10"/>
      <c r="HQZ137" s="10"/>
      <c r="HRA137" s="10"/>
      <c r="HRB137" s="10"/>
      <c r="HRC137" s="10"/>
      <c r="HRD137" s="10"/>
      <c r="HRE137" s="10"/>
      <c r="HRF137" s="10"/>
      <c r="HRG137" s="10"/>
      <c r="HRH137" s="10"/>
      <c r="HRI137" s="10"/>
      <c r="HRJ137" s="10"/>
      <c r="HRK137" s="10"/>
      <c r="HRL137" s="10"/>
      <c r="HRM137" s="10"/>
      <c r="HRN137" s="10"/>
      <c r="HRO137" s="10"/>
      <c r="HRP137" s="10"/>
      <c r="HRQ137" s="10"/>
      <c r="HRR137" s="10"/>
      <c r="HRS137" s="10"/>
      <c r="HRT137" s="10"/>
      <c r="HRU137" s="10"/>
      <c r="HRV137" s="10"/>
      <c r="HRW137" s="10"/>
      <c r="HRX137" s="10"/>
      <c r="HRY137" s="10"/>
      <c r="HRZ137" s="10"/>
      <c r="HSA137" s="10"/>
      <c r="HSB137" s="10"/>
      <c r="HSC137" s="10"/>
      <c r="HSD137" s="10"/>
      <c r="HSE137" s="10"/>
      <c r="HSF137" s="10"/>
      <c r="HSG137" s="10"/>
      <c r="HSH137" s="10"/>
      <c r="HSI137" s="10"/>
      <c r="HSJ137" s="10"/>
      <c r="HSK137" s="10"/>
      <c r="HSL137" s="10"/>
      <c r="HSM137" s="10"/>
      <c r="HSN137" s="10"/>
      <c r="HSO137" s="10"/>
      <c r="HSP137" s="10"/>
      <c r="HSQ137" s="10"/>
      <c r="HSR137" s="10"/>
      <c r="HSS137" s="10"/>
      <c r="HST137" s="10"/>
      <c r="HSU137" s="10"/>
      <c r="HSV137" s="10"/>
      <c r="HSW137" s="10"/>
      <c r="HSX137" s="10"/>
      <c r="HSY137" s="10"/>
      <c r="HSZ137" s="10"/>
      <c r="HTA137" s="10"/>
      <c r="HTB137" s="10"/>
      <c r="HTC137" s="10"/>
      <c r="HTD137" s="10"/>
      <c r="HTE137" s="10"/>
      <c r="HTF137" s="10"/>
      <c r="HTG137" s="10"/>
      <c r="HTH137" s="10"/>
      <c r="HTI137" s="10"/>
      <c r="HTJ137" s="10"/>
      <c r="HTK137" s="10"/>
      <c r="HTL137" s="10"/>
      <c r="HTM137" s="10"/>
      <c r="HTN137" s="10"/>
      <c r="HTO137" s="10"/>
      <c r="HTP137" s="10"/>
      <c r="HTQ137" s="10"/>
      <c r="HTR137" s="10"/>
      <c r="HTS137" s="10"/>
      <c r="HTT137" s="10"/>
      <c r="HTU137" s="10"/>
      <c r="HTV137" s="10"/>
      <c r="HTW137" s="10"/>
      <c r="HTX137" s="10"/>
      <c r="HTY137" s="10"/>
      <c r="HTZ137" s="10"/>
      <c r="HUA137" s="10"/>
      <c r="HUB137" s="10"/>
      <c r="HUC137" s="10"/>
      <c r="HUD137" s="10"/>
      <c r="HUE137" s="10"/>
      <c r="HUF137" s="10"/>
      <c r="HUG137" s="10"/>
      <c r="HUH137" s="10"/>
      <c r="HUI137" s="10"/>
      <c r="HUJ137" s="10"/>
      <c r="HUK137" s="10"/>
      <c r="HUL137" s="10"/>
      <c r="HUM137" s="10"/>
      <c r="HUN137" s="10"/>
      <c r="HUO137" s="10"/>
      <c r="HUP137" s="10"/>
      <c r="HUQ137" s="10"/>
      <c r="HUR137" s="10"/>
      <c r="HUS137" s="10"/>
      <c r="HUT137" s="10"/>
      <c r="HUU137" s="10"/>
      <c r="HUV137" s="10"/>
      <c r="HUW137" s="10"/>
      <c r="HUX137" s="10"/>
      <c r="HUY137" s="10"/>
      <c r="HUZ137" s="10"/>
      <c r="HVA137" s="10"/>
      <c r="HVB137" s="10"/>
      <c r="HVC137" s="10"/>
      <c r="HVD137" s="10"/>
      <c r="HVE137" s="10"/>
      <c r="HVF137" s="10"/>
      <c r="HVG137" s="10"/>
      <c r="HVH137" s="10"/>
      <c r="HVI137" s="10"/>
      <c r="HVJ137" s="10"/>
      <c r="HVK137" s="10"/>
      <c r="HVL137" s="10"/>
      <c r="HVM137" s="10"/>
      <c r="HVN137" s="10"/>
      <c r="HVO137" s="10"/>
      <c r="HVP137" s="10"/>
      <c r="HVQ137" s="10"/>
      <c r="HVR137" s="10"/>
      <c r="HVS137" s="10"/>
      <c r="HVT137" s="10"/>
      <c r="HVU137" s="10"/>
      <c r="HVV137" s="10"/>
      <c r="HVW137" s="10"/>
      <c r="HVX137" s="10"/>
      <c r="HVY137" s="10"/>
      <c r="HVZ137" s="10"/>
      <c r="HWA137" s="10"/>
      <c r="HWB137" s="10"/>
      <c r="HWC137" s="10"/>
      <c r="HWD137" s="10"/>
      <c r="HWE137" s="10"/>
      <c r="HWF137" s="10"/>
      <c r="HWG137" s="10"/>
      <c r="HWH137" s="10"/>
      <c r="HWI137" s="10"/>
      <c r="HWJ137" s="10"/>
      <c r="HWK137" s="10"/>
      <c r="HWL137" s="10"/>
      <c r="HWM137" s="10"/>
      <c r="HWN137" s="10"/>
      <c r="HWO137" s="10"/>
      <c r="HWP137" s="10"/>
      <c r="HWQ137" s="10"/>
      <c r="HWR137" s="10"/>
      <c r="HWS137" s="10"/>
      <c r="HWT137" s="10"/>
      <c r="HWU137" s="10"/>
      <c r="HWV137" s="10"/>
      <c r="HWW137" s="10"/>
      <c r="HWX137" s="10"/>
      <c r="HWY137" s="10"/>
      <c r="HWZ137" s="10"/>
      <c r="HXA137" s="10"/>
      <c r="HXB137" s="10"/>
      <c r="HXC137" s="10"/>
      <c r="HXD137" s="10"/>
      <c r="HXE137" s="10"/>
      <c r="HXF137" s="10"/>
      <c r="HXG137" s="10"/>
      <c r="HXH137" s="10"/>
      <c r="HXI137" s="10"/>
      <c r="HXJ137" s="10"/>
      <c r="HXK137" s="10"/>
      <c r="HXL137" s="10"/>
      <c r="HXM137" s="10"/>
      <c r="HXN137" s="10"/>
      <c r="HXO137" s="10"/>
      <c r="HXP137" s="10"/>
      <c r="HXQ137" s="10"/>
      <c r="HXR137" s="10"/>
      <c r="HXS137" s="10"/>
      <c r="HXT137" s="10"/>
      <c r="HXU137" s="10"/>
      <c r="HXV137" s="10"/>
      <c r="HXW137" s="10"/>
      <c r="HXX137" s="10"/>
      <c r="HXY137" s="10"/>
      <c r="HXZ137" s="10"/>
      <c r="HYA137" s="10"/>
      <c r="HYB137" s="10"/>
      <c r="HYC137" s="10"/>
      <c r="HYD137" s="10"/>
      <c r="HYE137" s="10"/>
      <c r="HYF137" s="10"/>
      <c r="HYG137" s="10"/>
      <c r="HYH137" s="10"/>
      <c r="HYI137" s="10"/>
      <c r="HYJ137" s="10"/>
      <c r="HYK137" s="10"/>
      <c r="HYL137" s="10"/>
      <c r="HYM137" s="10"/>
      <c r="HYN137" s="10"/>
      <c r="HYO137" s="10"/>
      <c r="HYP137" s="10"/>
      <c r="HYQ137" s="10"/>
      <c r="HYR137" s="10"/>
      <c r="HYS137" s="10"/>
      <c r="HYT137" s="10"/>
      <c r="HYU137" s="10"/>
      <c r="HYV137" s="10"/>
      <c r="HYW137" s="10"/>
      <c r="HYX137" s="10"/>
      <c r="HYY137" s="10"/>
      <c r="HYZ137" s="10"/>
      <c r="HZA137" s="10"/>
      <c r="HZB137" s="10"/>
      <c r="HZC137" s="10"/>
      <c r="HZD137" s="10"/>
      <c r="HZE137" s="10"/>
      <c r="HZF137" s="10"/>
      <c r="HZG137" s="10"/>
      <c r="HZH137" s="10"/>
      <c r="HZI137" s="10"/>
      <c r="HZJ137" s="10"/>
      <c r="HZK137" s="10"/>
      <c r="HZL137" s="10"/>
      <c r="HZM137" s="10"/>
      <c r="HZN137" s="10"/>
      <c r="HZO137" s="10"/>
      <c r="HZP137" s="10"/>
      <c r="HZQ137" s="10"/>
      <c r="HZR137" s="10"/>
      <c r="HZS137" s="10"/>
      <c r="HZT137" s="10"/>
      <c r="HZU137" s="10"/>
      <c r="HZV137" s="10"/>
      <c r="HZW137" s="10"/>
      <c r="HZX137" s="10"/>
      <c r="HZY137" s="10"/>
      <c r="HZZ137" s="10"/>
      <c r="IAA137" s="10"/>
      <c r="IAB137" s="10"/>
      <c r="IAC137" s="10"/>
      <c r="IAD137" s="10"/>
      <c r="IAE137" s="10"/>
      <c r="IAF137" s="10"/>
      <c r="IAG137" s="10"/>
      <c r="IAH137" s="10"/>
      <c r="IAI137" s="10"/>
      <c r="IAJ137" s="10"/>
      <c r="IAK137" s="10"/>
      <c r="IAL137" s="10"/>
      <c r="IAM137" s="10"/>
      <c r="IAN137" s="10"/>
      <c r="IAO137" s="10"/>
      <c r="IAP137" s="10"/>
      <c r="IAQ137" s="10"/>
      <c r="IAR137" s="10"/>
      <c r="IAS137" s="10"/>
      <c r="IAT137" s="10"/>
      <c r="IAU137" s="10"/>
      <c r="IAV137" s="10"/>
      <c r="IAW137" s="10"/>
      <c r="IAX137" s="10"/>
      <c r="IAY137" s="10"/>
      <c r="IAZ137" s="10"/>
      <c r="IBA137" s="10"/>
      <c r="IBB137" s="10"/>
      <c r="IBC137" s="10"/>
      <c r="IBD137" s="10"/>
      <c r="IBE137" s="10"/>
      <c r="IBF137" s="10"/>
      <c r="IBG137" s="10"/>
      <c r="IBH137" s="10"/>
      <c r="IBI137" s="10"/>
      <c r="IBJ137" s="10"/>
      <c r="IBK137" s="10"/>
      <c r="IBL137" s="10"/>
      <c r="IBM137" s="10"/>
      <c r="IBN137" s="10"/>
      <c r="IBO137" s="10"/>
      <c r="IBP137" s="10"/>
      <c r="IBQ137" s="10"/>
      <c r="IBR137" s="10"/>
      <c r="IBS137" s="10"/>
      <c r="IBT137" s="10"/>
      <c r="IBU137" s="10"/>
      <c r="IBV137" s="10"/>
      <c r="IBW137" s="10"/>
      <c r="IBX137" s="10"/>
      <c r="IBY137" s="10"/>
      <c r="IBZ137" s="10"/>
      <c r="ICA137" s="10"/>
      <c r="ICB137" s="10"/>
      <c r="ICC137" s="10"/>
      <c r="ICD137" s="10"/>
      <c r="ICE137" s="10"/>
      <c r="ICF137" s="10"/>
      <c r="ICG137" s="10"/>
      <c r="ICH137" s="10"/>
      <c r="ICI137" s="10"/>
      <c r="ICJ137" s="10"/>
      <c r="ICK137" s="10"/>
      <c r="ICL137" s="10"/>
      <c r="ICM137" s="10"/>
      <c r="ICN137" s="10"/>
      <c r="ICO137" s="10"/>
      <c r="ICP137" s="10"/>
      <c r="ICQ137" s="10"/>
      <c r="ICR137" s="10"/>
      <c r="ICS137" s="10"/>
      <c r="ICT137" s="10"/>
      <c r="ICU137" s="10"/>
      <c r="ICV137" s="10"/>
      <c r="ICW137" s="10"/>
      <c r="ICX137" s="10"/>
      <c r="ICY137" s="10"/>
      <c r="ICZ137" s="10"/>
      <c r="IDA137" s="10"/>
      <c r="IDB137" s="10"/>
      <c r="IDC137" s="10"/>
      <c r="IDD137" s="10"/>
      <c r="IDE137" s="10"/>
      <c r="IDF137" s="10"/>
      <c r="IDG137" s="10"/>
      <c r="IDH137" s="10"/>
      <c r="IDI137" s="10"/>
      <c r="IDJ137" s="10"/>
      <c r="IDK137" s="10"/>
      <c r="IDL137" s="10"/>
      <c r="IDM137" s="10"/>
      <c r="IDN137" s="10"/>
      <c r="IDO137" s="10"/>
      <c r="IDP137" s="10"/>
      <c r="IDQ137" s="10"/>
      <c r="IDR137" s="10"/>
      <c r="IDS137" s="10"/>
      <c r="IDT137" s="10"/>
      <c r="IDU137" s="10"/>
      <c r="IDV137" s="10"/>
      <c r="IDW137" s="10"/>
      <c r="IDX137" s="10"/>
      <c r="IDY137" s="10"/>
      <c r="IDZ137" s="10"/>
      <c r="IEA137" s="10"/>
      <c r="IEB137" s="10"/>
      <c r="IEC137" s="10"/>
      <c r="IED137" s="10"/>
      <c r="IEE137" s="10"/>
      <c r="IEF137" s="10"/>
      <c r="IEG137" s="10"/>
      <c r="IEH137" s="10"/>
      <c r="IEI137" s="10"/>
      <c r="IEJ137" s="10"/>
      <c r="IEK137" s="10"/>
      <c r="IEL137" s="10"/>
      <c r="IEM137" s="10"/>
      <c r="IEN137" s="10"/>
      <c r="IEO137" s="10"/>
      <c r="IEP137" s="10"/>
      <c r="IEQ137" s="10"/>
      <c r="IER137" s="10"/>
      <c r="IES137" s="10"/>
      <c r="IET137" s="10"/>
      <c r="IEU137" s="10"/>
      <c r="IEV137" s="10"/>
      <c r="IEW137" s="10"/>
      <c r="IEX137" s="10"/>
      <c r="IEY137" s="10"/>
      <c r="IEZ137" s="10"/>
      <c r="IFA137" s="10"/>
      <c r="IFB137" s="10"/>
      <c r="IFC137" s="10"/>
      <c r="IFD137" s="10"/>
      <c r="IFE137" s="10"/>
      <c r="IFF137" s="10"/>
      <c r="IFG137" s="10"/>
      <c r="IFH137" s="10"/>
      <c r="IFI137" s="10"/>
      <c r="IFJ137" s="10"/>
      <c r="IFK137" s="10"/>
      <c r="IFL137" s="10"/>
      <c r="IFM137" s="10"/>
      <c r="IFN137" s="10"/>
      <c r="IFO137" s="10"/>
      <c r="IFP137" s="10"/>
      <c r="IFQ137" s="10"/>
      <c r="IFR137" s="10"/>
      <c r="IFS137" s="10"/>
      <c r="IFT137" s="10"/>
      <c r="IFU137" s="10"/>
      <c r="IFV137" s="10"/>
      <c r="IFW137" s="10"/>
      <c r="IFX137" s="10"/>
      <c r="IFY137" s="10"/>
      <c r="IFZ137" s="10"/>
      <c r="IGA137" s="10"/>
      <c r="IGB137" s="10"/>
      <c r="IGC137" s="10"/>
      <c r="IGD137" s="10"/>
      <c r="IGE137" s="10"/>
      <c r="IGF137" s="10"/>
      <c r="IGG137" s="10"/>
      <c r="IGH137" s="10"/>
      <c r="IGI137" s="10"/>
      <c r="IGJ137" s="10"/>
      <c r="IGK137" s="10"/>
      <c r="IGL137" s="10"/>
      <c r="IGM137" s="10"/>
      <c r="IGN137" s="10"/>
      <c r="IGO137" s="10"/>
      <c r="IGP137" s="10"/>
      <c r="IGQ137" s="10"/>
      <c r="IGR137" s="10"/>
      <c r="IGS137" s="10"/>
      <c r="IGT137" s="10"/>
      <c r="IGU137" s="10"/>
      <c r="IGV137" s="10"/>
      <c r="IGW137" s="10"/>
      <c r="IGX137" s="10"/>
      <c r="IGY137" s="10"/>
      <c r="IGZ137" s="10"/>
      <c r="IHA137" s="10"/>
      <c r="IHB137" s="10"/>
      <c r="IHC137" s="10"/>
      <c r="IHD137" s="10"/>
      <c r="IHE137" s="10"/>
      <c r="IHF137" s="10"/>
      <c r="IHG137" s="10"/>
      <c r="IHH137" s="10"/>
      <c r="IHI137" s="10"/>
      <c r="IHJ137" s="10"/>
      <c r="IHK137" s="10"/>
      <c r="IHL137" s="10"/>
      <c r="IHM137" s="10"/>
      <c r="IHN137" s="10"/>
      <c r="IHO137" s="10"/>
      <c r="IHP137" s="10"/>
      <c r="IHQ137" s="10"/>
      <c r="IHR137" s="10"/>
      <c r="IHS137" s="10"/>
      <c r="IHT137" s="10"/>
      <c r="IHU137" s="10"/>
      <c r="IHV137" s="10"/>
      <c r="IHW137" s="10"/>
      <c r="IHX137" s="10"/>
      <c r="IHY137" s="10"/>
      <c r="IHZ137" s="10"/>
      <c r="IIA137" s="10"/>
      <c r="IIB137" s="10"/>
      <c r="IIC137" s="10"/>
      <c r="IID137" s="10"/>
      <c r="IIE137" s="10"/>
      <c r="IIF137" s="10"/>
      <c r="IIG137" s="10"/>
      <c r="IIH137" s="10"/>
      <c r="III137" s="10"/>
      <c r="IIJ137" s="10"/>
      <c r="IIK137" s="10"/>
      <c r="IIL137" s="10"/>
      <c r="IIM137" s="10"/>
      <c r="IIN137" s="10"/>
      <c r="IIO137" s="10"/>
      <c r="IIP137" s="10"/>
      <c r="IIQ137" s="10"/>
      <c r="IIR137" s="10"/>
      <c r="IIS137" s="10"/>
      <c r="IIT137" s="10"/>
      <c r="IIU137" s="10"/>
      <c r="IIV137" s="10"/>
      <c r="IIW137" s="10"/>
      <c r="IIX137" s="10"/>
      <c r="IIY137" s="10"/>
      <c r="IIZ137" s="10"/>
      <c r="IJA137" s="10"/>
      <c r="IJB137" s="10"/>
      <c r="IJC137" s="10"/>
      <c r="IJD137" s="10"/>
      <c r="IJE137" s="10"/>
      <c r="IJF137" s="10"/>
      <c r="IJG137" s="10"/>
      <c r="IJH137" s="10"/>
      <c r="IJI137" s="10"/>
      <c r="IJJ137" s="10"/>
      <c r="IJK137" s="10"/>
      <c r="IJL137" s="10"/>
      <c r="IJM137" s="10"/>
      <c r="IJN137" s="10"/>
      <c r="IJO137" s="10"/>
      <c r="IJP137" s="10"/>
      <c r="IJQ137" s="10"/>
      <c r="IJR137" s="10"/>
      <c r="IJS137" s="10"/>
      <c r="IJT137" s="10"/>
      <c r="IJU137" s="10"/>
      <c r="IJV137" s="10"/>
      <c r="IJW137" s="10"/>
      <c r="IJX137" s="10"/>
      <c r="IJY137" s="10"/>
      <c r="IJZ137" s="10"/>
      <c r="IKA137" s="10"/>
      <c r="IKB137" s="10"/>
      <c r="IKC137" s="10"/>
      <c r="IKD137" s="10"/>
      <c r="IKE137" s="10"/>
      <c r="IKF137" s="10"/>
      <c r="IKG137" s="10"/>
      <c r="IKH137" s="10"/>
      <c r="IKI137" s="10"/>
      <c r="IKJ137" s="10"/>
      <c r="IKK137" s="10"/>
      <c r="IKL137" s="10"/>
      <c r="IKM137" s="10"/>
      <c r="IKN137" s="10"/>
      <c r="IKO137" s="10"/>
      <c r="IKP137" s="10"/>
      <c r="IKQ137" s="10"/>
      <c r="IKR137" s="10"/>
      <c r="IKS137" s="10"/>
      <c r="IKT137" s="10"/>
      <c r="IKU137" s="10"/>
      <c r="IKV137" s="10"/>
      <c r="IKW137" s="10"/>
      <c r="IKX137" s="10"/>
      <c r="IKY137" s="10"/>
      <c r="IKZ137" s="10"/>
      <c r="ILA137" s="10"/>
      <c r="ILB137" s="10"/>
      <c r="ILC137" s="10"/>
      <c r="ILD137" s="10"/>
      <c r="ILE137" s="10"/>
      <c r="ILF137" s="10"/>
      <c r="ILG137" s="10"/>
      <c r="ILH137" s="10"/>
      <c r="ILI137" s="10"/>
      <c r="ILJ137" s="10"/>
      <c r="ILK137" s="10"/>
      <c r="ILL137" s="10"/>
      <c r="ILM137" s="10"/>
      <c r="ILN137" s="10"/>
      <c r="ILO137" s="10"/>
      <c r="ILP137" s="10"/>
      <c r="ILQ137" s="10"/>
      <c r="ILR137" s="10"/>
      <c r="ILS137" s="10"/>
      <c r="ILT137" s="10"/>
      <c r="ILU137" s="10"/>
      <c r="ILV137" s="10"/>
      <c r="ILW137" s="10"/>
      <c r="ILX137" s="10"/>
      <c r="ILY137" s="10"/>
      <c r="ILZ137" s="10"/>
      <c r="IMA137" s="10"/>
      <c r="IMB137" s="10"/>
      <c r="IMC137" s="10"/>
      <c r="IMD137" s="10"/>
      <c r="IME137" s="10"/>
      <c r="IMF137" s="10"/>
      <c r="IMG137" s="10"/>
      <c r="IMH137" s="10"/>
      <c r="IMI137" s="10"/>
      <c r="IMJ137" s="10"/>
      <c r="IMK137" s="10"/>
      <c r="IML137" s="10"/>
      <c r="IMM137" s="10"/>
      <c r="IMN137" s="10"/>
      <c r="IMO137" s="10"/>
      <c r="IMP137" s="10"/>
      <c r="IMQ137" s="10"/>
      <c r="IMR137" s="10"/>
      <c r="IMS137" s="10"/>
      <c r="IMT137" s="10"/>
      <c r="IMU137" s="10"/>
      <c r="IMV137" s="10"/>
      <c r="IMW137" s="10"/>
      <c r="IMX137" s="10"/>
      <c r="IMY137" s="10"/>
      <c r="IMZ137" s="10"/>
      <c r="INA137" s="10"/>
      <c r="INB137" s="10"/>
      <c r="INC137" s="10"/>
      <c r="IND137" s="10"/>
      <c r="INE137" s="10"/>
      <c r="INF137" s="10"/>
      <c r="ING137" s="10"/>
      <c r="INH137" s="10"/>
      <c r="INI137" s="10"/>
      <c r="INJ137" s="10"/>
      <c r="INK137" s="10"/>
      <c r="INL137" s="10"/>
      <c r="INM137" s="10"/>
      <c r="INN137" s="10"/>
      <c r="INO137" s="10"/>
      <c r="INP137" s="10"/>
      <c r="INQ137" s="10"/>
      <c r="INR137" s="10"/>
      <c r="INS137" s="10"/>
      <c r="INT137" s="10"/>
      <c r="INU137" s="10"/>
      <c r="INV137" s="10"/>
      <c r="INW137" s="10"/>
      <c r="INX137" s="10"/>
      <c r="INY137" s="10"/>
      <c r="INZ137" s="10"/>
      <c r="IOA137" s="10"/>
      <c r="IOB137" s="10"/>
      <c r="IOC137" s="10"/>
      <c r="IOD137" s="10"/>
      <c r="IOE137" s="10"/>
      <c r="IOF137" s="10"/>
      <c r="IOG137" s="10"/>
      <c r="IOH137" s="10"/>
      <c r="IOI137" s="10"/>
      <c r="IOJ137" s="10"/>
      <c r="IOK137" s="10"/>
      <c r="IOL137" s="10"/>
      <c r="IOM137" s="10"/>
      <c r="ION137" s="10"/>
      <c r="IOO137" s="10"/>
      <c r="IOP137" s="10"/>
      <c r="IOQ137" s="10"/>
      <c r="IOR137" s="10"/>
      <c r="IOS137" s="10"/>
      <c r="IOT137" s="10"/>
      <c r="IOU137" s="10"/>
      <c r="IOV137" s="10"/>
      <c r="IOW137" s="10"/>
      <c r="IOX137" s="10"/>
      <c r="IOY137" s="10"/>
      <c r="IOZ137" s="10"/>
      <c r="IPA137" s="10"/>
      <c r="IPB137" s="10"/>
      <c r="IPC137" s="10"/>
      <c r="IPD137" s="10"/>
      <c r="IPE137" s="10"/>
      <c r="IPF137" s="10"/>
      <c r="IPG137" s="10"/>
      <c r="IPH137" s="10"/>
      <c r="IPI137" s="10"/>
      <c r="IPJ137" s="10"/>
      <c r="IPK137" s="10"/>
      <c r="IPL137" s="10"/>
      <c r="IPM137" s="10"/>
      <c r="IPN137" s="10"/>
      <c r="IPO137" s="10"/>
      <c r="IPP137" s="10"/>
      <c r="IPQ137" s="10"/>
      <c r="IPR137" s="10"/>
      <c r="IPS137" s="10"/>
      <c r="IPT137" s="10"/>
      <c r="IPU137" s="10"/>
      <c r="IPV137" s="10"/>
      <c r="IPW137" s="10"/>
      <c r="IPX137" s="10"/>
      <c r="IPY137" s="10"/>
      <c r="IPZ137" s="10"/>
      <c r="IQA137" s="10"/>
      <c r="IQB137" s="10"/>
      <c r="IQC137" s="10"/>
      <c r="IQD137" s="10"/>
      <c r="IQE137" s="10"/>
      <c r="IQF137" s="10"/>
      <c r="IQG137" s="10"/>
      <c r="IQH137" s="10"/>
      <c r="IQI137" s="10"/>
      <c r="IQJ137" s="10"/>
      <c r="IQK137" s="10"/>
      <c r="IQL137" s="10"/>
      <c r="IQM137" s="10"/>
      <c r="IQN137" s="10"/>
      <c r="IQO137" s="10"/>
      <c r="IQP137" s="10"/>
      <c r="IQQ137" s="10"/>
      <c r="IQR137" s="10"/>
      <c r="IQS137" s="10"/>
      <c r="IQT137" s="10"/>
      <c r="IQU137" s="10"/>
      <c r="IQV137" s="10"/>
      <c r="IQW137" s="10"/>
      <c r="IQX137" s="10"/>
      <c r="IQY137" s="10"/>
      <c r="IQZ137" s="10"/>
      <c r="IRA137" s="10"/>
      <c r="IRB137" s="10"/>
      <c r="IRC137" s="10"/>
      <c r="IRD137" s="10"/>
      <c r="IRE137" s="10"/>
      <c r="IRF137" s="10"/>
      <c r="IRG137" s="10"/>
      <c r="IRH137" s="10"/>
      <c r="IRI137" s="10"/>
      <c r="IRJ137" s="10"/>
      <c r="IRK137" s="10"/>
      <c r="IRL137" s="10"/>
      <c r="IRM137" s="10"/>
      <c r="IRN137" s="10"/>
      <c r="IRO137" s="10"/>
      <c r="IRP137" s="10"/>
      <c r="IRQ137" s="10"/>
      <c r="IRR137" s="10"/>
      <c r="IRS137" s="10"/>
      <c r="IRT137" s="10"/>
      <c r="IRU137" s="10"/>
      <c r="IRV137" s="10"/>
      <c r="IRW137" s="10"/>
      <c r="IRX137" s="10"/>
      <c r="IRY137" s="10"/>
      <c r="IRZ137" s="10"/>
      <c r="ISA137" s="10"/>
      <c r="ISB137" s="10"/>
      <c r="ISC137" s="10"/>
      <c r="ISD137" s="10"/>
      <c r="ISE137" s="10"/>
      <c r="ISF137" s="10"/>
      <c r="ISG137" s="10"/>
      <c r="ISH137" s="10"/>
      <c r="ISI137" s="10"/>
      <c r="ISJ137" s="10"/>
      <c r="ISK137" s="10"/>
      <c r="ISL137" s="10"/>
      <c r="ISM137" s="10"/>
      <c r="ISN137" s="10"/>
      <c r="ISO137" s="10"/>
      <c r="ISP137" s="10"/>
      <c r="ISQ137" s="10"/>
      <c r="ISR137" s="10"/>
      <c r="ISS137" s="10"/>
      <c r="IST137" s="10"/>
      <c r="ISU137" s="10"/>
      <c r="ISV137" s="10"/>
      <c r="ISW137" s="10"/>
      <c r="ISX137" s="10"/>
      <c r="ISY137" s="10"/>
      <c r="ISZ137" s="10"/>
      <c r="ITA137" s="10"/>
      <c r="ITB137" s="10"/>
      <c r="ITC137" s="10"/>
      <c r="ITD137" s="10"/>
      <c r="ITE137" s="10"/>
      <c r="ITF137" s="10"/>
      <c r="ITG137" s="10"/>
      <c r="ITH137" s="10"/>
      <c r="ITI137" s="10"/>
      <c r="ITJ137" s="10"/>
      <c r="ITK137" s="10"/>
      <c r="ITL137" s="10"/>
      <c r="ITM137" s="10"/>
      <c r="ITN137" s="10"/>
      <c r="ITO137" s="10"/>
      <c r="ITP137" s="10"/>
      <c r="ITQ137" s="10"/>
      <c r="ITR137" s="10"/>
      <c r="ITS137" s="10"/>
      <c r="ITT137" s="10"/>
      <c r="ITU137" s="10"/>
      <c r="ITV137" s="10"/>
      <c r="ITW137" s="10"/>
      <c r="ITX137" s="10"/>
      <c r="ITY137" s="10"/>
      <c r="ITZ137" s="10"/>
      <c r="IUA137" s="10"/>
      <c r="IUB137" s="10"/>
      <c r="IUC137" s="10"/>
      <c r="IUD137" s="10"/>
      <c r="IUE137" s="10"/>
      <c r="IUF137" s="10"/>
      <c r="IUG137" s="10"/>
      <c r="IUH137" s="10"/>
      <c r="IUI137" s="10"/>
      <c r="IUJ137" s="10"/>
      <c r="IUK137" s="10"/>
      <c r="IUL137" s="10"/>
      <c r="IUM137" s="10"/>
      <c r="IUN137" s="10"/>
      <c r="IUO137" s="10"/>
      <c r="IUP137" s="10"/>
      <c r="IUQ137" s="10"/>
      <c r="IUR137" s="10"/>
      <c r="IUS137" s="10"/>
      <c r="IUT137" s="10"/>
      <c r="IUU137" s="10"/>
      <c r="IUV137" s="10"/>
      <c r="IUW137" s="10"/>
      <c r="IUX137" s="10"/>
      <c r="IUY137" s="10"/>
      <c r="IUZ137" s="10"/>
      <c r="IVA137" s="10"/>
      <c r="IVB137" s="10"/>
      <c r="IVC137" s="10"/>
      <c r="IVD137" s="10"/>
      <c r="IVE137" s="10"/>
      <c r="IVF137" s="10"/>
      <c r="IVG137" s="10"/>
      <c r="IVH137" s="10"/>
      <c r="IVI137" s="10"/>
      <c r="IVJ137" s="10"/>
      <c r="IVK137" s="10"/>
      <c r="IVL137" s="10"/>
      <c r="IVM137" s="10"/>
      <c r="IVN137" s="10"/>
      <c r="IVO137" s="10"/>
      <c r="IVP137" s="10"/>
      <c r="IVQ137" s="10"/>
      <c r="IVR137" s="10"/>
      <c r="IVS137" s="10"/>
      <c r="IVT137" s="10"/>
      <c r="IVU137" s="10"/>
      <c r="IVV137" s="10"/>
      <c r="IVW137" s="10"/>
      <c r="IVX137" s="10"/>
      <c r="IVY137" s="10"/>
      <c r="IVZ137" s="10"/>
      <c r="IWA137" s="10"/>
      <c r="IWB137" s="10"/>
      <c r="IWC137" s="10"/>
      <c r="IWD137" s="10"/>
      <c r="IWE137" s="10"/>
      <c r="IWF137" s="10"/>
      <c r="IWG137" s="10"/>
      <c r="IWH137" s="10"/>
      <c r="IWI137" s="10"/>
      <c r="IWJ137" s="10"/>
      <c r="IWK137" s="10"/>
      <c r="IWL137" s="10"/>
      <c r="IWM137" s="10"/>
      <c r="IWN137" s="10"/>
      <c r="IWO137" s="10"/>
      <c r="IWP137" s="10"/>
      <c r="IWQ137" s="10"/>
      <c r="IWR137" s="10"/>
      <c r="IWS137" s="10"/>
      <c r="IWT137" s="10"/>
      <c r="IWU137" s="10"/>
      <c r="IWV137" s="10"/>
      <c r="IWW137" s="10"/>
      <c r="IWX137" s="10"/>
      <c r="IWY137" s="10"/>
      <c r="IWZ137" s="10"/>
      <c r="IXA137" s="10"/>
      <c r="IXB137" s="10"/>
      <c r="IXC137" s="10"/>
      <c r="IXD137" s="10"/>
      <c r="IXE137" s="10"/>
      <c r="IXF137" s="10"/>
      <c r="IXG137" s="10"/>
      <c r="IXH137" s="10"/>
      <c r="IXI137" s="10"/>
      <c r="IXJ137" s="10"/>
      <c r="IXK137" s="10"/>
      <c r="IXL137" s="10"/>
      <c r="IXM137" s="10"/>
      <c r="IXN137" s="10"/>
      <c r="IXO137" s="10"/>
      <c r="IXP137" s="10"/>
      <c r="IXQ137" s="10"/>
      <c r="IXR137" s="10"/>
      <c r="IXS137" s="10"/>
      <c r="IXT137" s="10"/>
      <c r="IXU137" s="10"/>
      <c r="IXV137" s="10"/>
      <c r="IXW137" s="10"/>
      <c r="IXX137" s="10"/>
      <c r="IXY137" s="10"/>
      <c r="IXZ137" s="10"/>
      <c r="IYA137" s="10"/>
      <c r="IYB137" s="10"/>
      <c r="IYC137" s="10"/>
      <c r="IYD137" s="10"/>
      <c r="IYE137" s="10"/>
      <c r="IYF137" s="10"/>
      <c r="IYG137" s="10"/>
      <c r="IYH137" s="10"/>
      <c r="IYI137" s="10"/>
      <c r="IYJ137" s="10"/>
      <c r="IYK137" s="10"/>
      <c r="IYL137" s="10"/>
      <c r="IYM137" s="10"/>
      <c r="IYN137" s="10"/>
      <c r="IYO137" s="10"/>
      <c r="IYP137" s="10"/>
      <c r="IYQ137" s="10"/>
      <c r="IYR137" s="10"/>
      <c r="IYS137" s="10"/>
      <c r="IYT137" s="10"/>
      <c r="IYU137" s="10"/>
      <c r="IYV137" s="10"/>
      <c r="IYW137" s="10"/>
      <c r="IYX137" s="10"/>
      <c r="IYY137" s="10"/>
      <c r="IYZ137" s="10"/>
      <c r="IZA137" s="10"/>
      <c r="IZB137" s="10"/>
      <c r="IZC137" s="10"/>
      <c r="IZD137" s="10"/>
      <c r="IZE137" s="10"/>
      <c r="IZF137" s="10"/>
      <c r="IZG137" s="10"/>
      <c r="IZH137" s="10"/>
      <c r="IZI137" s="10"/>
      <c r="IZJ137" s="10"/>
      <c r="IZK137" s="10"/>
      <c r="IZL137" s="10"/>
      <c r="IZM137" s="10"/>
      <c r="IZN137" s="10"/>
      <c r="IZO137" s="10"/>
      <c r="IZP137" s="10"/>
      <c r="IZQ137" s="10"/>
      <c r="IZR137" s="10"/>
      <c r="IZS137" s="10"/>
      <c r="IZT137" s="10"/>
      <c r="IZU137" s="10"/>
      <c r="IZV137" s="10"/>
      <c r="IZW137" s="10"/>
      <c r="IZX137" s="10"/>
      <c r="IZY137" s="10"/>
      <c r="IZZ137" s="10"/>
      <c r="JAA137" s="10"/>
      <c r="JAB137" s="10"/>
      <c r="JAC137" s="10"/>
      <c r="JAD137" s="10"/>
      <c r="JAE137" s="10"/>
      <c r="JAF137" s="10"/>
      <c r="JAG137" s="10"/>
      <c r="JAH137" s="10"/>
      <c r="JAI137" s="10"/>
      <c r="JAJ137" s="10"/>
      <c r="JAK137" s="10"/>
      <c r="JAL137" s="10"/>
      <c r="JAM137" s="10"/>
      <c r="JAN137" s="10"/>
      <c r="JAO137" s="10"/>
      <c r="JAP137" s="10"/>
      <c r="JAQ137" s="10"/>
      <c r="JAR137" s="10"/>
      <c r="JAS137" s="10"/>
      <c r="JAT137" s="10"/>
      <c r="JAU137" s="10"/>
      <c r="JAV137" s="10"/>
      <c r="JAW137" s="10"/>
      <c r="JAX137" s="10"/>
      <c r="JAY137" s="10"/>
      <c r="JAZ137" s="10"/>
      <c r="JBA137" s="10"/>
      <c r="JBB137" s="10"/>
      <c r="JBC137" s="10"/>
      <c r="JBD137" s="10"/>
      <c r="JBE137" s="10"/>
      <c r="JBF137" s="10"/>
      <c r="JBG137" s="10"/>
      <c r="JBH137" s="10"/>
      <c r="JBI137" s="10"/>
      <c r="JBJ137" s="10"/>
      <c r="JBK137" s="10"/>
      <c r="JBL137" s="10"/>
      <c r="JBM137" s="10"/>
      <c r="JBN137" s="10"/>
      <c r="JBO137" s="10"/>
      <c r="JBP137" s="10"/>
      <c r="JBQ137" s="10"/>
      <c r="JBR137" s="10"/>
      <c r="JBS137" s="10"/>
      <c r="JBT137" s="10"/>
      <c r="JBU137" s="10"/>
      <c r="JBV137" s="10"/>
      <c r="JBW137" s="10"/>
      <c r="JBX137" s="10"/>
      <c r="JBY137" s="10"/>
      <c r="JBZ137" s="10"/>
      <c r="JCA137" s="10"/>
      <c r="JCB137" s="10"/>
      <c r="JCC137" s="10"/>
      <c r="JCD137" s="10"/>
      <c r="JCE137" s="10"/>
      <c r="JCF137" s="10"/>
      <c r="JCG137" s="10"/>
      <c r="JCH137" s="10"/>
      <c r="JCI137" s="10"/>
      <c r="JCJ137" s="10"/>
      <c r="JCK137" s="10"/>
      <c r="JCL137" s="10"/>
      <c r="JCM137" s="10"/>
      <c r="JCN137" s="10"/>
      <c r="JCO137" s="10"/>
      <c r="JCP137" s="10"/>
      <c r="JCQ137" s="10"/>
      <c r="JCR137" s="10"/>
      <c r="JCS137" s="10"/>
      <c r="JCT137" s="10"/>
      <c r="JCU137" s="10"/>
      <c r="JCV137" s="10"/>
      <c r="JCW137" s="10"/>
      <c r="JCX137" s="10"/>
      <c r="JCY137" s="10"/>
      <c r="JCZ137" s="10"/>
      <c r="JDA137" s="10"/>
      <c r="JDB137" s="10"/>
      <c r="JDC137" s="10"/>
      <c r="JDD137" s="10"/>
      <c r="JDE137" s="10"/>
      <c r="JDF137" s="10"/>
      <c r="JDG137" s="10"/>
      <c r="JDH137" s="10"/>
      <c r="JDI137" s="10"/>
      <c r="JDJ137" s="10"/>
      <c r="JDK137" s="10"/>
      <c r="JDL137" s="10"/>
      <c r="JDM137" s="10"/>
      <c r="JDN137" s="10"/>
      <c r="JDO137" s="10"/>
      <c r="JDP137" s="10"/>
      <c r="JDQ137" s="10"/>
      <c r="JDR137" s="10"/>
      <c r="JDS137" s="10"/>
      <c r="JDT137" s="10"/>
      <c r="JDU137" s="10"/>
      <c r="JDV137" s="10"/>
      <c r="JDW137" s="10"/>
      <c r="JDX137" s="10"/>
      <c r="JDY137" s="10"/>
      <c r="JDZ137" s="10"/>
      <c r="JEA137" s="10"/>
      <c r="JEB137" s="10"/>
      <c r="JEC137" s="10"/>
      <c r="JED137" s="10"/>
      <c r="JEE137" s="10"/>
      <c r="JEF137" s="10"/>
      <c r="JEG137" s="10"/>
      <c r="JEH137" s="10"/>
      <c r="JEI137" s="10"/>
      <c r="JEJ137" s="10"/>
      <c r="JEK137" s="10"/>
      <c r="JEL137" s="10"/>
      <c r="JEM137" s="10"/>
      <c r="JEN137" s="10"/>
      <c r="JEO137" s="10"/>
      <c r="JEP137" s="10"/>
      <c r="JEQ137" s="10"/>
      <c r="JER137" s="10"/>
      <c r="JES137" s="10"/>
      <c r="JET137" s="10"/>
      <c r="JEU137" s="10"/>
      <c r="JEV137" s="10"/>
      <c r="JEW137" s="10"/>
      <c r="JEX137" s="10"/>
      <c r="JEY137" s="10"/>
      <c r="JEZ137" s="10"/>
      <c r="JFA137" s="10"/>
      <c r="JFB137" s="10"/>
      <c r="JFC137" s="10"/>
      <c r="JFD137" s="10"/>
      <c r="JFE137" s="10"/>
      <c r="JFF137" s="10"/>
      <c r="JFG137" s="10"/>
      <c r="JFH137" s="10"/>
      <c r="JFI137" s="10"/>
      <c r="JFJ137" s="10"/>
      <c r="JFK137" s="10"/>
      <c r="JFL137" s="10"/>
      <c r="JFM137" s="10"/>
      <c r="JFN137" s="10"/>
      <c r="JFO137" s="10"/>
      <c r="JFP137" s="10"/>
      <c r="JFQ137" s="10"/>
      <c r="JFR137" s="10"/>
      <c r="JFS137" s="10"/>
      <c r="JFT137" s="10"/>
      <c r="JFU137" s="10"/>
      <c r="JFV137" s="10"/>
      <c r="JFW137" s="10"/>
      <c r="JFX137" s="10"/>
      <c r="JFY137" s="10"/>
      <c r="JFZ137" s="10"/>
      <c r="JGA137" s="10"/>
      <c r="JGB137" s="10"/>
      <c r="JGC137" s="10"/>
      <c r="JGD137" s="10"/>
      <c r="JGE137" s="10"/>
      <c r="JGF137" s="10"/>
      <c r="JGG137" s="10"/>
      <c r="JGH137" s="10"/>
      <c r="JGI137" s="10"/>
      <c r="JGJ137" s="10"/>
      <c r="JGK137" s="10"/>
      <c r="JGL137" s="10"/>
      <c r="JGM137" s="10"/>
      <c r="JGN137" s="10"/>
      <c r="JGO137" s="10"/>
      <c r="JGP137" s="10"/>
      <c r="JGQ137" s="10"/>
      <c r="JGR137" s="10"/>
      <c r="JGS137" s="10"/>
      <c r="JGT137" s="10"/>
      <c r="JGU137" s="10"/>
      <c r="JGV137" s="10"/>
      <c r="JGW137" s="10"/>
      <c r="JGX137" s="10"/>
      <c r="JGY137" s="10"/>
      <c r="JGZ137" s="10"/>
      <c r="JHA137" s="10"/>
      <c r="JHB137" s="10"/>
      <c r="JHC137" s="10"/>
      <c r="JHD137" s="10"/>
      <c r="JHE137" s="10"/>
      <c r="JHF137" s="10"/>
      <c r="JHG137" s="10"/>
      <c r="JHH137" s="10"/>
      <c r="JHI137" s="10"/>
      <c r="JHJ137" s="10"/>
      <c r="JHK137" s="10"/>
      <c r="JHL137" s="10"/>
      <c r="JHM137" s="10"/>
      <c r="JHN137" s="10"/>
      <c r="JHO137" s="10"/>
      <c r="JHP137" s="10"/>
      <c r="JHQ137" s="10"/>
      <c r="JHR137" s="10"/>
      <c r="JHS137" s="10"/>
      <c r="JHT137" s="10"/>
      <c r="JHU137" s="10"/>
      <c r="JHV137" s="10"/>
      <c r="JHW137" s="10"/>
      <c r="JHX137" s="10"/>
      <c r="JHY137" s="10"/>
      <c r="JHZ137" s="10"/>
      <c r="JIA137" s="10"/>
      <c r="JIB137" s="10"/>
      <c r="JIC137" s="10"/>
      <c r="JID137" s="10"/>
      <c r="JIE137" s="10"/>
      <c r="JIF137" s="10"/>
      <c r="JIG137" s="10"/>
      <c r="JIH137" s="10"/>
      <c r="JII137" s="10"/>
      <c r="JIJ137" s="10"/>
      <c r="JIK137" s="10"/>
      <c r="JIL137" s="10"/>
      <c r="JIM137" s="10"/>
      <c r="JIN137" s="10"/>
      <c r="JIO137" s="10"/>
      <c r="JIP137" s="10"/>
      <c r="JIQ137" s="10"/>
      <c r="JIR137" s="10"/>
      <c r="JIS137" s="10"/>
      <c r="JIT137" s="10"/>
      <c r="JIU137" s="10"/>
      <c r="JIV137" s="10"/>
      <c r="JIW137" s="10"/>
      <c r="JIX137" s="10"/>
      <c r="JIY137" s="10"/>
      <c r="JIZ137" s="10"/>
      <c r="JJA137" s="10"/>
      <c r="JJB137" s="10"/>
      <c r="JJC137" s="10"/>
      <c r="JJD137" s="10"/>
      <c r="JJE137" s="10"/>
      <c r="JJF137" s="10"/>
      <c r="JJG137" s="10"/>
      <c r="JJH137" s="10"/>
      <c r="JJI137" s="10"/>
      <c r="JJJ137" s="10"/>
      <c r="JJK137" s="10"/>
      <c r="JJL137" s="10"/>
      <c r="JJM137" s="10"/>
      <c r="JJN137" s="10"/>
      <c r="JJO137" s="10"/>
      <c r="JJP137" s="10"/>
      <c r="JJQ137" s="10"/>
      <c r="JJR137" s="10"/>
      <c r="JJS137" s="10"/>
      <c r="JJT137" s="10"/>
      <c r="JJU137" s="10"/>
      <c r="JJV137" s="10"/>
      <c r="JJW137" s="10"/>
      <c r="JJX137" s="10"/>
      <c r="JJY137" s="10"/>
      <c r="JJZ137" s="10"/>
    </row>
    <row r="138" spans="1:7046" s="10" customFormat="1" x14ac:dyDescent="0.2">
      <c r="A138" s="131" t="s">
        <v>334</v>
      </c>
      <c r="B138" s="400"/>
      <c r="C138" s="400">
        <f ca="1">C136*(C123*C122+C131*(C126*C133+C132*(1-C126)))</f>
        <v>0</v>
      </c>
      <c r="D138" s="400">
        <f ca="1">D136*(D123*D122+D131*(D126*D133+D132*(1-D126)))</f>
        <v>0</v>
      </c>
      <c r="E138" s="400">
        <f t="shared" ref="E138:G138" ca="1" si="51">E136*(E123*E122+E131*(E126*E133+E132*(1-E126)))</f>
        <v>0</v>
      </c>
      <c r="F138" s="400">
        <f ca="1">F136*(F123*F122+F131*(F126*F133+F132*(1-F126)))</f>
        <v>2828869629.9002118</v>
      </c>
      <c r="G138" s="400">
        <f t="shared" ca="1" si="51"/>
        <v>11061564979.830578</v>
      </c>
      <c r="H138" s="400">
        <f ca="1">H136*(H123*H122+H131*(H126*H133+H132*(1-H126)))</f>
        <v>29359115383.357079</v>
      </c>
      <c r="I138" s="400">
        <f ca="1">I136*(I123*I122+I131*(I126*I133+I132*(1-I126)))</f>
        <v>100018021693.96602</v>
      </c>
      <c r="J138" s="400">
        <f ca="1">J136*(J123*J122+J131*(J126*J133+J132*(1-J126)))</f>
        <v>336797510719.29193</v>
      </c>
      <c r="K138" s="16"/>
      <c r="L138" s="172" t="s">
        <v>335</v>
      </c>
      <c r="M138" s="11"/>
      <c r="N138" s="21"/>
      <c r="R138" s="11"/>
    </row>
    <row r="139" spans="1:7046" s="10" customFormat="1" x14ac:dyDescent="0.2">
      <c r="A139" s="131" t="s">
        <v>336</v>
      </c>
      <c r="B139" s="400"/>
      <c r="C139" s="394">
        <f ca="1">D139</f>
        <v>0.61258412171626964</v>
      </c>
      <c r="D139" s="394">
        <f ca="1">E139</f>
        <v>0.61258412171626964</v>
      </c>
      <c r="E139" s="394">
        <f t="shared" ref="E139:G139" ca="1" si="52">F139</f>
        <v>0.61258412171626964</v>
      </c>
      <c r="F139" s="394">
        <f t="shared" ca="1" si="52"/>
        <v>0.61258412171626964</v>
      </c>
      <c r="G139" s="394">
        <f t="shared" ca="1" si="52"/>
        <v>0.61258412171626964</v>
      </c>
      <c r="H139" s="394">
        <f ca="1">I139</f>
        <v>0.61258412171626964</v>
      </c>
      <c r="I139" s="394">
        <f ca="1">J139</f>
        <v>0.61258412171626964</v>
      </c>
      <c r="J139" s="394">
        <f ca="1">$J$55</f>
        <v>0.61258412171626964</v>
      </c>
      <c r="K139" s="216"/>
      <c r="L139" s="105" t="s">
        <v>253</v>
      </c>
      <c r="M139" s="11"/>
      <c r="N139" s="11"/>
      <c r="R139" s="11"/>
    </row>
    <row r="140" spans="1:7046" s="10" customFormat="1" x14ac:dyDescent="0.2">
      <c r="A140" s="131" t="s">
        <v>337</v>
      </c>
      <c r="B140" s="400"/>
      <c r="C140" s="400">
        <f t="shared" ref="C140:G140" ca="1" si="53">C139*C138</f>
        <v>0</v>
      </c>
      <c r="D140" s="400">
        <f ca="1">D139*D138</f>
        <v>0</v>
      </c>
      <c r="E140" s="400">
        <f t="shared" ca="1" si="53"/>
        <v>0</v>
      </c>
      <c r="F140" s="400">
        <f t="shared" ca="1" si="53"/>
        <v>1732920617.68225</v>
      </c>
      <c r="G140" s="400">
        <f t="shared" ca="1" si="53"/>
        <v>6776139067.9769602</v>
      </c>
      <c r="H140" s="400">
        <f ca="1">H139*H138</f>
        <v>17984927911.480415</v>
      </c>
      <c r="I140" s="400">
        <f ca="1">I139*I138</f>
        <v>61269451975.196976</v>
      </c>
      <c r="J140" s="400">
        <f ca="1">J139*J138</f>
        <v>206316807300.20337</v>
      </c>
      <c r="K140" s="15"/>
      <c r="L140" s="105" t="s">
        <v>338</v>
      </c>
      <c r="M140" s="11"/>
      <c r="N140" s="11"/>
      <c r="R140" s="11"/>
    </row>
    <row r="141" spans="1:7046" s="10" customFormat="1" x14ac:dyDescent="0.2">
      <c r="A141" s="131" t="s">
        <v>339</v>
      </c>
      <c r="B141" s="400"/>
      <c r="C141" s="439">
        <f ca="1">C140*(1-$J$28-$J$29)</f>
        <v>0</v>
      </c>
      <c r="D141" s="439">
        <f ca="1">D140*(1-$J$28-$J$29)</f>
        <v>0</v>
      </c>
      <c r="E141" s="439">
        <f ca="1">E140*(1-$J$28-$J$29)</f>
        <v>0</v>
      </c>
      <c r="F141" s="439">
        <f ca="1">F140*(1-$J$28-$J$29)</f>
        <v>1262873296.9220214</v>
      </c>
      <c r="G141" s="439">
        <f t="shared" ref="G141:J141" ca="1" si="54">G140*(1-$J$28-$J$29)</f>
        <v>4938140269.0121794</v>
      </c>
      <c r="H141" s="439">
        <f t="shared" ca="1" si="54"/>
        <v>13106592982.230175</v>
      </c>
      <c r="I141" s="439">
        <f t="shared" ca="1" si="54"/>
        <v>44650374649.019341</v>
      </c>
      <c r="J141" s="439">
        <f t="shared" ca="1" si="54"/>
        <v>150354253961.22113</v>
      </c>
      <c r="K141" s="16"/>
      <c r="L141" s="105" t="s">
        <v>340</v>
      </c>
      <c r="M141" s="11"/>
      <c r="N141" s="11"/>
      <c r="R141" s="11"/>
    </row>
    <row r="142" spans="1:7046" s="10" customFormat="1" x14ac:dyDescent="0.2">
      <c r="A142" s="387" t="s">
        <v>341</v>
      </c>
      <c r="B142" s="419"/>
      <c r="C142" s="419"/>
      <c r="D142" s="419"/>
      <c r="E142" s="419"/>
      <c r="F142" s="419"/>
      <c r="G142" s="419"/>
      <c r="H142" s="419"/>
      <c r="I142" s="419"/>
      <c r="J142" s="419"/>
      <c r="K142" s="16"/>
      <c r="L142" s="105"/>
      <c r="M142" s="11"/>
      <c r="N142" s="11"/>
      <c r="R142" s="11"/>
    </row>
    <row r="143" spans="1:7046" s="10" customFormat="1" x14ac:dyDescent="0.2">
      <c r="A143" s="134" t="s">
        <v>342</v>
      </c>
      <c r="B143" s="431">
        <v>1651</v>
      </c>
      <c r="C143" s="431">
        <v>3022</v>
      </c>
      <c r="D143" s="431">
        <v>3992</v>
      </c>
      <c r="E143" s="392">
        <v>6541</v>
      </c>
      <c r="F143" s="392">
        <f ca="1">IF(F61=E61*(1+$J$14),MIN(((E83-D83)-((F61-E61)*F72))/F149+E143,E143*(1+$J$50)),E143)</f>
        <v>6541</v>
      </c>
      <c r="G143" s="392">
        <f ca="1">IF(G61=F61*(1+$J$14),MIN(((F83-E83)-((G61-F61)*G72))/G149+F143,F143*(1+$J$50)),F143)</f>
        <v>10812.761162806313</v>
      </c>
      <c r="H143" s="392">
        <f ca="1">IF(H61=G61*(1+$J$14),MIN(((G83-F83)-((H61-G61)*H72))/H149+G143,G143*(1+$J$50)),G143)</f>
        <v>19330.773484433877</v>
      </c>
      <c r="I143" s="392">
        <f ca="1">IF(I61=H61*(1+$J$14),MIN(((H83-G83)-((I61-H61)*I72))/I149+H143,H143*(1+$J$50)),H143)</f>
        <v>34559.054609647057</v>
      </c>
      <c r="J143" s="392">
        <f ca="1">IF(J61=I61*(1+$J$14),MIN(((I83-H83)-((J61-I61)*J72))/J149+I143,I143*(1+$J$50)),I143)</f>
        <v>61783.779964847214</v>
      </c>
      <c r="K143" s="16"/>
      <c r="L143" s="105" t="s">
        <v>343</v>
      </c>
      <c r="M143" s="11"/>
      <c r="N143" s="11"/>
      <c r="R143" s="11"/>
    </row>
    <row r="144" spans="1:7046" s="10" customFormat="1" x14ac:dyDescent="0.2">
      <c r="A144" s="134" t="s">
        <v>344</v>
      </c>
      <c r="B144" s="431">
        <v>927.3167777104785</v>
      </c>
      <c r="C144" s="431">
        <v>659.82792852415616</v>
      </c>
      <c r="D144" s="431">
        <v>698.64729458917839</v>
      </c>
      <c r="E144" s="392">
        <v>597.61504357131935</v>
      </c>
      <c r="F144" s="392">
        <f ca="1">E144*(1-$J$25)</f>
        <v>508.36670369643741</v>
      </c>
      <c r="G144" s="392">
        <f ca="1">F144*(1-$J$25)</f>
        <v>432.44678695297864</v>
      </c>
      <c r="H144" s="392">
        <f ca="1">G144*(1-$J$25)</f>
        <v>367.86481527245121</v>
      </c>
      <c r="I144" s="392">
        <f ca="1">H144*(1-$J$25)</f>
        <v>312.92757027733205</v>
      </c>
      <c r="J144" s="392">
        <f ca="1">I144*(1-$J$25)</f>
        <v>266.19470026550249</v>
      </c>
      <c r="K144" s="16"/>
      <c r="L144" s="105" t="s">
        <v>345</v>
      </c>
      <c r="M144" s="11"/>
      <c r="N144" s="11"/>
      <c r="R144" s="11"/>
    </row>
    <row r="145" spans="1:18" s="10" customFormat="1" x14ac:dyDescent="0.2">
      <c r="A145" s="134" t="s">
        <v>346</v>
      </c>
      <c r="B145" s="401">
        <f t="shared" ref="B145:J145" si="55">(B143*B144)*10^3</f>
        <v>1531000000</v>
      </c>
      <c r="C145" s="401">
        <f t="shared" si="55"/>
        <v>1994000000</v>
      </c>
      <c r="D145" s="401">
        <f t="shared" si="55"/>
        <v>2789000000</v>
      </c>
      <c r="E145" s="401">
        <f t="shared" si="55"/>
        <v>3909000000</v>
      </c>
      <c r="F145" s="401">
        <f t="shared" ca="1" si="55"/>
        <v>3325226608.878397</v>
      </c>
      <c r="G145" s="401">
        <f t="shared" ca="1" si="55"/>
        <v>4675943822.9455433</v>
      </c>
      <c r="H145" s="401">
        <f t="shared" ca="1" si="55"/>
        <v>7111111416.9248657</v>
      </c>
      <c r="I145" s="401">
        <f t="shared" ca="1" si="55"/>
        <v>10814480990.078487</v>
      </c>
      <c r="J145" s="401">
        <f t="shared" ca="1" si="55"/>
        <v>16446514789.012262</v>
      </c>
      <c r="K145" s="16"/>
      <c r="L145" s="105" t="s">
        <v>347</v>
      </c>
      <c r="M145" s="11"/>
      <c r="N145" s="11"/>
      <c r="R145" s="11"/>
    </row>
    <row r="146" spans="1:18" s="10" customFormat="1" x14ac:dyDescent="0.2">
      <c r="A146" s="134" t="s">
        <v>348</v>
      </c>
      <c r="B146" s="410">
        <f>B147/B145</f>
        <v>0.12410189418680601</v>
      </c>
      <c r="C146" s="410">
        <f>C147/C145</f>
        <v>9.0270812437311942E-3</v>
      </c>
      <c r="D146" s="410">
        <f>D147/D145</f>
        <v>-4.6253137325206167E-2</v>
      </c>
      <c r="E146" s="394">
        <f>E147/E145</f>
        <v>7.3676132003069841E-2</v>
      </c>
      <c r="F146" s="394">
        <f ca="1">E146*(1+_xlfn.RRI(5,$E$146,$J$146))</f>
        <v>9.3466276877515395E-2</v>
      </c>
      <c r="G146" s="394">
        <f ca="1">F146*(1+_xlfn.RRI(5,$E$146,$J$146))</f>
        <v>0.11857225231341367</v>
      </c>
      <c r="H146" s="394">
        <f ca="1">G146*(1+_xlfn.RRI(5,$E$146,$J$146))</f>
        <v>0.15042194348984508</v>
      </c>
      <c r="I146" s="394">
        <f ca="1">H146*(1+_xlfn.RRI(5,$E$146,$J$146))</f>
        <v>0.19082677980556886</v>
      </c>
      <c r="J146" s="394">
        <f ca="1">$J$51</f>
        <v>0.24208475868696255</v>
      </c>
      <c r="K146" s="16"/>
      <c r="L146" s="105" t="s">
        <v>349</v>
      </c>
      <c r="M146" s="11"/>
      <c r="N146" s="11"/>
      <c r="R146" s="11"/>
    </row>
    <row r="147" spans="1:18" s="10" customFormat="1" x14ac:dyDescent="0.2">
      <c r="A147" s="134" t="s">
        <v>350</v>
      </c>
      <c r="B147" s="401">
        <f>190*10^6</f>
        <v>190000000</v>
      </c>
      <c r="C147" s="401">
        <f>18*10^6</f>
        <v>18000000</v>
      </c>
      <c r="D147" s="401">
        <f>-129*10^6</f>
        <v>-129000000</v>
      </c>
      <c r="E147" s="401">
        <f>288*10^6</f>
        <v>288000000</v>
      </c>
      <c r="F147" s="401">
        <f ca="1">F145*F146</f>
        <v>310796550.90590984</v>
      </c>
      <c r="G147" s="401">
        <f t="shared" ref="G147:J147" ca="1" si="56">G145*G146</f>
        <v>554437190.77764702</v>
      </c>
      <c r="H147" s="401">
        <f t="shared" ca="1" si="56"/>
        <v>1069667199.7066643</v>
      </c>
      <c r="I147" s="401">
        <f t="shared" ca="1" si="56"/>
        <v>2063692582.6052179</v>
      </c>
      <c r="J147" s="401">
        <f t="shared" ca="1" si="56"/>
        <v>3981450563.9395943</v>
      </c>
      <c r="K147" s="16"/>
      <c r="L147" s="105" t="s">
        <v>351</v>
      </c>
      <c r="M147" s="11"/>
      <c r="N147" s="11"/>
      <c r="R147" s="11"/>
    </row>
    <row r="148" spans="1:18" s="10" customFormat="1" x14ac:dyDescent="0.2">
      <c r="A148" s="131" t="s">
        <v>352</v>
      </c>
      <c r="B148" s="401">
        <f t="shared" ref="B148:J148" si="57">IF(B81/B75&lt;-1,B147*-1,IF(B81/B75&gt;1,B147,B147*B81/B75))</f>
        <v>37949739.995478183</v>
      </c>
      <c r="C148" s="401">
        <f t="shared" si="57"/>
        <v>5413574.6606334839</v>
      </c>
      <c r="D148" s="401">
        <f t="shared" si="57"/>
        <v>-54776214.302881986</v>
      </c>
      <c r="E148" s="401">
        <f t="shared" si="57"/>
        <v>168590288.07529223</v>
      </c>
      <c r="F148" s="401">
        <f t="shared" ca="1" si="57"/>
        <v>221866083.78513521</v>
      </c>
      <c r="G148" s="401">
        <f t="shared" ca="1" si="57"/>
        <v>424202116.11545783</v>
      </c>
      <c r="H148" s="401">
        <f t="shared" ca="1" si="57"/>
        <v>806434046.71590245</v>
      </c>
      <c r="I148" s="401">
        <f t="shared" ca="1" si="57"/>
        <v>1513896072.8860807</v>
      </c>
      <c r="J148" s="401">
        <f t="shared" ca="1" si="57"/>
        <v>2910420575.0708051</v>
      </c>
      <c r="K148" s="196"/>
      <c r="L148" s="105" t="s">
        <v>353</v>
      </c>
      <c r="M148" s="11"/>
      <c r="N148" s="11"/>
      <c r="R148" s="11"/>
    </row>
    <row r="149" spans="1:18" s="10" customFormat="1" x14ac:dyDescent="0.2">
      <c r="A149" s="131" t="s">
        <v>87</v>
      </c>
      <c r="B149" s="431">
        <v>35000</v>
      </c>
      <c r="C149" s="431">
        <v>35000</v>
      </c>
      <c r="D149" s="431">
        <v>35000</v>
      </c>
      <c r="E149" s="407">
        <v>35000</v>
      </c>
      <c r="F149" s="407">
        <f ca="1">E149*($J149/$E149)^(1/5)</f>
        <v>32477.422124230852</v>
      </c>
      <c r="G149" s="407">
        <f ca="1">F149*($J149/$E149)^(1/5)</f>
        <v>30136.655652442274</v>
      </c>
      <c r="H149" s="407">
        <f ca="1">G149*($J149/$E149)^(1/5)</f>
        <v>27964.596772484441</v>
      </c>
      <c r="I149" s="407">
        <f ca="1">H149*($J149/$E149)^(1/5)</f>
        <v>25949.086111825167</v>
      </c>
      <c r="J149" s="407">
        <f ca="1">$J$49</f>
        <v>24078.840668336074</v>
      </c>
      <c r="K149" s="16"/>
      <c r="L149" s="105" t="s">
        <v>190</v>
      </c>
      <c r="M149" s="11"/>
      <c r="N149" s="11"/>
      <c r="R149" s="11"/>
    </row>
    <row r="150" spans="1:18" s="10" customFormat="1" x14ac:dyDescent="0.2">
      <c r="A150" s="387" t="s">
        <v>354</v>
      </c>
      <c r="B150" s="419"/>
      <c r="C150" s="419"/>
      <c r="D150" s="419"/>
      <c r="E150" s="419"/>
      <c r="F150" s="419"/>
      <c r="G150" s="419"/>
      <c r="H150" s="419"/>
      <c r="I150" s="419"/>
      <c r="J150" s="419"/>
      <c r="K150" s="223"/>
      <c r="L150" s="105"/>
      <c r="M150" s="11"/>
    </row>
    <row r="151" spans="1:18" s="10" customFormat="1" ht="17" x14ac:dyDescent="0.2">
      <c r="A151" s="174" t="s">
        <v>355</v>
      </c>
      <c r="B151" s="400">
        <f>B138+B68+B108</f>
        <v>20821000000</v>
      </c>
      <c r="C151" s="400">
        <f>31536*10^6</f>
        <v>31536000000</v>
      </c>
      <c r="D151" s="400">
        <f>53823*10^6</f>
        <v>53823000000</v>
      </c>
      <c r="E151" s="400">
        <f>81462*10^6</f>
        <v>81462000000</v>
      </c>
      <c r="F151" s="400">
        <f ca="1">F138+F68+F108+F145</f>
        <v>99616697320.302872</v>
      </c>
      <c r="G151" s="400">
        <f t="shared" ref="G151:J151" ca="1" si="58">G138+G68+G108+G145</f>
        <v>179254441977.33542</v>
      </c>
      <c r="H151" s="400">
        <f t="shared" ca="1" si="58"/>
        <v>271538821397.55249</v>
      </c>
      <c r="I151" s="400">
        <f t="shared" ca="1" si="58"/>
        <v>444784438833.00421</v>
      </c>
      <c r="J151" s="400">
        <f t="shared" ca="1" si="58"/>
        <v>852619309614.89844</v>
      </c>
      <c r="K151" s="16"/>
      <c r="L151" s="105" t="s">
        <v>356</v>
      </c>
      <c r="M151" s="11"/>
      <c r="R151" s="11"/>
    </row>
    <row r="152" spans="1:18" s="10" customFormat="1" ht="17" x14ac:dyDescent="0.2">
      <c r="A152" s="174" t="s">
        <v>357</v>
      </c>
      <c r="B152" s="400">
        <f>B81+B140+B114</f>
        <v>883430000</v>
      </c>
      <c r="C152" s="400">
        <f ca="1">C81+C140</f>
        <v>1994000000</v>
      </c>
      <c r="D152" s="400">
        <v>8710000000</v>
      </c>
      <c r="E152" s="400">
        <f>E153-(3747*10^6)</f>
        <v>15439000000</v>
      </c>
      <c r="F152" s="400">
        <f ca="1">F81+F140+F114+F148</f>
        <v>27731977101.49004</v>
      </c>
      <c r="G152" s="400">
        <f t="shared" ref="G152:J152" ca="1" si="59">G81+G140+G114+G148</f>
        <v>67076826681.18026</v>
      </c>
      <c r="H152" s="400">
        <f t="shared" ca="1" si="59"/>
        <v>100101091649.08057</v>
      </c>
      <c r="I152" s="400">
        <f t="shared" ca="1" si="59"/>
        <v>168250708376.44482</v>
      </c>
      <c r="J152" s="400">
        <f t="shared" ca="1" si="59"/>
        <v>367997557112.90405</v>
      </c>
      <c r="K152" s="16"/>
      <c r="L152" s="105" t="s">
        <v>358</v>
      </c>
      <c r="M152" s="11"/>
      <c r="R152" s="11"/>
    </row>
    <row r="153" spans="1:18" s="10" customFormat="1" ht="17" x14ac:dyDescent="0.2">
      <c r="A153" s="174" t="s">
        <v>359</v>
      </c>
      <c r="B153" s="400">
        <v>2985000000</v>
      </c>
      <c r="C153" s="400">
        <v>5817000000</v>
      </c>
      <c r="D153" s="440">
        <v>11621000000</v>
      </c>
      <c r="E153" s="400">
        <f>19186*10^6</f>
        <v>19186000000</v>
      </c>
      <c r="F153" s="400">
        <f ca="1">F152+F85</f>
        <v>31759837196.681362</v>
      </c>
      <c r="G153" s="400">
        <f ca="1">G152+G85</f>
        <v>72553144766.850372</v>
      </c>
      <c r="H153" s="400">
        <f ca="1">H152+H85</f>
        <v>107492835101.21506</v>
      </c>
      <c r="I153" s="400">
        <f ca="1">I152+I85</f>
        <v>178177854320.00821</v>
      </c>
      <c r="J153" s="400">
        <f ca="1">J152+J85</f>
        <v>377924703056.46741</v>
      </c>
      <c r="K153" s="16"/>
      <c r="L153" s="105" t="s">
        <v>360</v>
      </c>
      <c r="M153" s="11"/>
      <c r="R153" s="11"/>
    </row>
    <row r="154" spans="1:18" s="10" customFormat="1" ht="17" x14ac:dyDescent="0.2">
      <c r="A154" s="174" t="s">
        <v>361</v>
      </c>
      <c r="B154" s="400"/>
      <c r="C154" s="403">
        <f t="shared" ref="C154:J154" si="60">C91/C153</f>
        <v>1.6427711878975417</v>
      </c>
      <c r="D154" s="403">
        <f t="shared" si="60"/>
        <v>0.45133809482832804</v>
      </c>
      <c r="E154" s="441">
        <f t="shared" si="60"/>
        <v>8.3237777546127378E-2</v>
      </c>
      <c r="F154" s="441">
        <f t="shared" ca="1" si="60"/>
        <v>0.13073031712051103</v>
      </c>
      <c r="G154" s="441">
        <f t="shared" ca="1" si="60"/>
        <v>0.10381544079017808</v>
      </c>
      <c r="H154" s="441">
        <f t="shared" ca="1" si="60"/>
        <v>0.11165421651986029</v>
      </c>
      <c r="I154" s="441">
        <f t="shared" ca="1" si="60"/>
        <v>0.10056646117047638</v>
      </c>
      <c r="J154" s="441">
        <f t="shared" ca="1" si="60"/>
        <v>4.7413455968858931E-2</v>
      </c>
      <c r="K154" s="198"/>
      <c r="L154" s="111" t="s">
        <v>362</v>
      </c>
      <c r="M154" s="11"/>
      <c r="R154" s="11"/>
    </row>
    <row r="155" spans="1:18" s="10" customFormat="1" ht="17" x14ac:dyDescent="0.2">
      <c r="A155" s="174" t="s">
        <v>363</v>
      </c>
      <c r="B155" s="400"/>
      <c r="C155" s="400">
        <v>748000000</v>
      </c>
      <c r="D155" s="400">
        <v>371000000</v>
      </c>
      <c r="E155" s="400">
        <f>152*10^6</f>
        <v>152000000</v>
      </c>
      <c r="F155" s="400">
        <f ca="1">F91*$J29</f>
        <v>295810395.92014331</v>
      </c>
      <c r="G155" s="400">
        <f ca="1">G91*$J29</f>
        <v>536632590.0898239</v>
      </c>
      <c r="H155" s="400">
        <f ca="1">H91*$J29</f>
        <v>855093285.91417348</v>
      </c>
      <c r="I155" s="400">
        <f ca="1">I91*$J29</f>
        <v>1276632049.9672108</v>
      </c>
      <c r="J155" s="400">
        <f ca="1">J91*$J29</f>
        <v>1276632049.9672108</v>
      </c>
      <c r="K155" s="143"/>
      <c r="L155" s="105" t="s">
        <v>364</v>
      </c>
      <c r="M155" s="11"/>
      <c r="R155" s="11"/>
    </row>
    <row r="156" spans="1:18" s="10" customFormat="1" ht="17" x14ac:dyDescent="0.2">
      <c r="A156" s="174" t="s">
        <v>365</v>
      </c>
      <c r="B156" s="400"/>
      <c r="C156" s="442">
        <f t="shared" ref="C156:J156" si="61">C91/C86</f>
        <v>0.74966658821683529</v>
      </c>
      <c r="D156" s="442">
        <f t="shared" si="61"/>
        <v>0.27774835839864437</v>
      </c>
      <c r="E156" s="442">
        <f t="shared" si="61"/>
        <v>6.8137213072787778E-2</v>
      </c>
      <c r="F156" s="442">
        <f t="shared" ca="1" si="61"/>
        <v>0.13149501354088419</v>
      </c>
      <c r="G156" s="442">
        <f t="shared" ca="1" si="61"/>
        <v>0.17851710734326276</v>
      </c>
      <c r="H156" s="442">
        <f t="shared" ca="1" si="61"/>
        <v>0.21400260672936933</v>
      </c>
      <c r="I156" s="442">
        <f t="shared" ca="1" si="61"/>
        <v>0.24107770670659284</v>
      </c>
      <c r="J156" s="442">
        <f t="shared" ca="1" si="61"/>
        <v>0.27823917275550114</v>
      </c>
      <c r="K156" s="198"/>
      <c r="L156" s="105" t="s">
        <v>366</v>
      </c>
      <c r="M156" s="11"/>
      <c r="R156" s="11"/>
    </row>
    <row r="157" spans="1:18" s="10" customFormat="1" ht="17" x14ac:dyDescent="0.2">
      <c r="A157" s="174" t="s">
        <v>367</v>
      </c>
      <c r="B157" s="400"/>
      <c r="C157" s="400">
        <f ca="1">C81+C140+C85-C155-(C81+C140-C155)*($J28)</f>
        <v>2566800000</v>
      </c>
      <c r="D157" s="439">
        <f ca="1">D81+D85+D140+D114-D155-(D81+D140+D114-D155)*($J28)</f>
        <v>5814964021.8052549</v>
      </c>
      <c r="E157" s="439">
        <f ca="1">E81+E85+E140+E114-E155-(E81+E140+E114-E155)*($J28)</f>
        <v>10241718427.018482</v>
      </c>
      <c r="F157" s="439">
        <f ca="1">F81+F85+F140+F114+F148-F155-(F81+F140+F114+F148-F155)*($J28)</f>
        <v>25976793459.64724</v>
      </c>
      <c r="G157" s="439">
        <f ca="1">G81+G85+G140+G114+G148-G155-(G81+G140+G114+G148-G155)*($J28)</f>
        <v>58708473358.542473</v>
      </c>
      <c r="H157" s="439">
        <f ca="1">H81+H85+H140+H114+H148-H155-(H81+H140+H114+H148-H155)*($J28)</f>
        <v>86788542142.667603</v>
      </c>
      <c r="I157" s="439">
        <f ca="1">I81+I85+I140+I114+I148-I155-(I81+I140+I114+I148-I155)*($J28)</f>
        <v>143506407004.74545</v>
      </c>
      <c r="J157" s="439">
        <f ca="1">J81+J85+J140+J114+J148-J155-(J81+J140+J114+J148-J155)*($J28)</f>
        <v>303303885993.91284</v>
      </c>
      <c r="K157" s="16"/>
      <c r="L157" s="11" t="s">
        <v>368</v>
      </c>
      <c r="M157" s="11"/>
      <c r="R157" s="11"/>
    </row>
    <row r="158" spans="1:18" s="10" customFormat="1" x14ac:dyDescent="0.2">
      <c r="A158" s="174"/>
      <c r="B158" s="400"/>
      <c r="C158" s="400"/>
      <c r="D158" s="443"/>
      <c r="E158" s="400"/>
      <c r="F158" s="443"/>
      <c r="G158" s="400"/>
      <c r="H158" s="400"/>
      <c r="I158" s="400"/>
      <c r="J158" s="400"/>
      <c r="K158" s="16"/>
      <c r="L158" s="105"/>
      <c r="M158" s="11"/>
      <c r="R158" s="11"/>
    </row>
    <row r="159" spans="1:18" s="10" customFormat="1" ht="17" x14ac:dyDescent="0.2">
      <c r="A159" s="174" t="s">
        <v>369</v>
      </c>
      <c r="B159" s="410">
        <f>(B138*0.8+B75)/B151</f>
        <v>0.21242975841698286</v>
      </c>
      <c r="C159" s="410">
        <f>6630*10^6/C151</f>
        <v>0.2102359208523592</v>
      </c>
      <c r="D159" s="410">
        <f>13606/53823</f>
        <v>0.25279155751258753</v>
      </c>
      <c r="E159" s="410">
        <f>20853/81462</f>
        <v>0.25598438535759005</v>
      </c>
      <c r="F159" s="410">
        <f ca="1">(F138*0.8+F75)/F151</f>
        <v>0.39110745024885207</v>
      </c>
      <c r="G159" s="410">
        <f ca="1">(G138*0.8+G75)/G151</f>
        <v>0.47813924542036623</v>
      </c>
      <c r="H159" s="410">
        <f ca="1">(H138*0.8+H75)/H151</f>
        <v>0.46802012281984784</v>
      </c>
      <c r="I159" s="410">
        <f ca="1">(I138*0.8+I75)/I151</f>
        <v>0.47667463865353649</v>
      </c>
      <c r="J159" s="410">
        <f ca="1">(J138*0.8+J75+J147+J114)/J151</f>
        <v>0.56619145981201824</v>
      </c>
      <c r="K159" s="206"/>
      <c r="L159" s="105" t="s">
        <v>370</v>
      </c>
      <c r="M159" s="11"/>
      <c r="R159" s="11"/>
    </row>
    <row r="160" spans="1:18" s="10" customFormat="1" ht="19" customHeight="1" x14ac:dyDescent="0.2">
      <c r="A160" s="174" t="s">
        <v>371</v>
      </c>
      <c r="B160" s="444">
        <f>B153/B151</f>
        <v>0.14336487200422651</v>
      </c>
      <c r="C160" s="444">
        <f>C153/C151</f>
        <v>0.1844558599695586</v>
      </c>
      <c r="D160" s="444">
        <f>D153/D151</f>
        <v>0.21591141333630604</v>
      </c>
      <c r="E160" s="444">
        <f t="shared" ref="E160:F160" si="62">E153/E151</f>
        <v>0.23552085635020009</v>
      </c>
      <c r="F160" s="444">
        <f t="shared" ca="1" si="62"/>
        <v>0.31882041917694043</v>
      </c>
      <c r="G160" s="444">
        <f ca="1">G153/G151</f>
        <v>0.40474949444222896</v>
      </c>
      <c r="H160" s="444">
        <f ca="1">H153/H151</f>
        <v>0.39586544033730547</v>
      </c>
      <c r="I160" s="444">
        <f ca="1">I153/I151</f>
        <v>0.40059372307965496</v>
      </c>
      <c r="J160" s="444">
        <f ca="1">J153/J151</f>
        <v>0.44325140047222744</v>
      </c>
      <c r="K160" s="224"/>
      <c r="L160" s="105" t="s">
        <v>372</v>
      </c>
      <c r="M160" s="11"/>
      <c r="R160" s="11"/>
    </row>
    <row r="161" spans="1:18" s="10" customFormat="1" ht="19" customHeight="1" x14ac:dyDescent="0.2">
      <c r="A161" s="174" t="s">
        <v>373</v>
      </c>
      <c r="B161" s="444"/>
      <c r="C161" s="444"/>
      <c r="D161" s="444"/>
      <c r="E161" s="445"/>
      <c r="F161" s="444"/>
      <c r="G161" s="444"/>
      <c r="H161" s="446"/>
      <c r="I161" s="445"/>
      <c r="J161" s="445">
        <f>$J$57</f>
        <v>10</v>
      </c>
      <c r="K161" s="17"/>
      <c r="L161" s="105" t="s">
        <v>253</v>
      </c>
      <c r="M161" s="11"/>
      <c r="N161" s="11"/>
      <c r="O161" s="11"/>
      <c r="P161" s="11"/>
      <c r="R161" s="11"/>
    </row>
    <row r="162" spans="1:18" s="10" customFormat="1" x14ac:dyDescent="0.2">
      <c r="A162" s="131" t="s">
        <v>374</v>
      </c>
      <c r="B162" s="446"/>
      <c r="C162" s="446"/>
      <c r="D162" s="446">
        <f>D165/D153</f>
        <v>86.156268823681273</v>
      </c>
      <c r="E162" s="445">
        <f>E165/E153</f>
        <v>29.402799854060252</v>
      </c>
      <c r="F162" s="446"/>
      <c r="G162" s="446"/>
      <c r="H162" s="446"/>
      <c r="I162" s="445"/>
      <c r="J162" s="445">
        <f>$J$56</f>
        <v>13</v>
      </c>
      <c r="K162" s="17"/>
      <c r="L162" s="105" t="s">
        <v>253</v>
      </c>
      <c r="M162" s="11"/>
      <c r="R162" s="11"/>
    </row>
    <row r="163" spans="1:18" s="10" customFormat="1" x14ac:dyDescent="0.2">
      <c r="A163" s="131" t="s">
        <v>375</v>
      </c>
      <c r="B163" s="446"/>
      <c r="C163" s="446"/>
      <c r="D163" s="446"/>
      <c r="E163" s="445"/>
      <c r="F163" s="446"/>
      <c r="G163" s="446"/>
      <c r="H163" s="446"/>
      <c r="I163" s="445"/>
      <c r="J163" s="445">
        <f>$J$58</f>
        <v>19</v>
      </c>
      <c r="K163" s="17"/>
      <c r="L163" s="105" t="s">
        <v>253</v>
      </c>
      <c r="M163" s="11"/>
      <c r="R163" s="11"/>
    </row>
    <row r="164" spans="1:18" s="10" customFormat="1" x14ac:dyDescent="0.2">
      <c r="A164" s="131" t="s">
        <v>376</v>
      </c>
      <c r="B164" s="446"/>
      <c r="C164" s="446"/>
      <c r="D164" s="446"/>
      <c r="E164" s="445"/>
      <c r="F164" s="446"/>
      <c r="G164" s="446"/>
      <c r="H164" s="446"/>
      <c r="I164" s="445"/>
      <c r="J164" s="445">
        <f>$J$59</f>
        <v>13</v>
      </c>
      <c r="K164" s="354"/>
      <c r="L164" s="105" t="s">
        <v>253</v>
      </c>
      <c r="M164" s="11"/>
      <c r="R164" s="11"/>
    </row>
    <row r="165" spans="1:18" s="10" customFormat="1" x14ac:dyDescent="0.2">
      <c r="A165" s="131" t="s">
        <v>377</v>
      </c>
      <c r="B165" s="401"/>
      <c r="C165" s="401">
        <f>C166+C91-C90</f>
        <v>785287000000</v>
      </c>
      <c r="D165" s="401">
        <f>1001222*10^6</f>
        <v>1001222000000</v>
      </c>
      <c r="E165" s="447">
        <f>E166+(-22185+3099+1194)*10^6</f>
        <v>564122118000</v>
      </c>
      <c r="F165" s="401"/>
      <c r="G165" s="401"/>
      <c r="H165" s="401"/>
      <c r="I165" s="447"/>
      <c r="J165" s="447">
        <f ca="1">J162*(IF(J81&lt;0,0,J81)+J85)+J163*(J140)+J161*J114+J148*J164</f>
        <v>6086754003639.9629</v>
      </c>
      <c r="K165" s="16"/>
      <c r="L165" s="105" t="s">
        <v>378</v>
      </c>
      <c r="M165" s="11"/>
      <c r="R165" s="11"/>
    </row>
    <row r="166" spans="1:18" s="10" customFormat="1" x14ac:dyDescent="0.2">
      <c r="A166" s="131" t="s">
        <v>379</v>
      </c>
      <c r="B166" s="401"/>
      <c r="C166" s="401">
        <f>C167*C168</f>
        <v>788200000000</v>
      </c>
      <c r="D166" s="401">
        <f>1008631*10^6</f>
        <v>1008631000000</v>
      </c>
      <c r="E166" s="401">
        <f>E168*E167</f>
        <v>582014118000</v>
      </c>
      <c r="F166" s="401"/>
      <c r="G166" s="401"/>
      <c r="H166" s="401"/>
      <c r="I166" s="401"/>
      <c r="J166" s="401">
        <f ca="1">J165-J91+J93+J90+J96</f>
        <v>6691015527705.9121</v>
      </c>
      <c r="K166" s="16"/>
      <c r="L166" s="105" t="s">
        <v>380</v>
      </c>
      <c r="M166" s="11"/>
      <c r="R166" s="11"/>
    </row>
    <row r="167" spans="1:18" s="10" customFormat="1" x14ac:dyDescent="0.2">
      <c r="A167" s="131" t="s">
        <v>381</v>
      </c>
      <c r="B167" s="400"/>
      <c r="C167" s="400">
        <f>(960+166)*10^6</f>
        <v>1126000000</v>
      </c>
      <c r="D167" s="400">
        <f>1136.3*10^6</f>
        <v>1136300000</v>
      </c>
      <c r="E167" s="400">
        <f>3157.8*10^6</f>
        <v>3157800000</v>
      </c>
      <c r="F167" s="400">
        <f ca="1">G167</f>
        <v>3174104283.2884598</v>
      </c>
      <c r="G167" s="400">
        <f ca="1">H167</f>
        <v>3174104283.2884598</v>
      </c>
      <c r="H167" s="400">
        <f ca="1">I167</f>
        <v>3174104283.2884598</v>
      </c>
      <c r="I167" s="400">
        <f ca="1">J167</f>
        <v>3174104283.2884598</v>
      </c>
      <c r="J167" s="400">
        <f ca="1">($J20+$J21)/($J19/$E167)+$E167</f>
        <v>3174104283.2884598</v>
      </c>
      <c r="K167" s="143"/>
      <c r="L167" s="11" t="s">
        <v>382</v>
      </c>
      <c r="M167" s="11"/>
      <c r="R167" s="11"/>
    </row>
    <row r="168" spans="1:18" s="10" customFormat="1" x14ac:dyDescent="0.2">
      <c r="A168" s="131" t="s">
        <v>383</v>
      </c>
      <c r="B168" s="425"/>
      <c r="C168" s="448">
        <v>700</v>
      </c>
      <c r="D168" s="448">
        <v>998</v>
      </c>
      <c r="E168" s="448">
        <v>184.31</v>
      </c>
      <c r="F168" s="448"/>
      <c r="G168" s="448"/>
      <c r="H168" s="448"/>
      <c r="I168" s="448"/>
      <c r="J168" s="448">
        <f ca="1">J166/J167</f>
        <v>2108.0011652212747</v>
      </c>
      <c r="K168" s="225"/>
      <c r="L168" s="105" t="s">
        <v>384</v>
      </c>
      <c r="M168" s="11"/>
      <c r="R168" s="11"/>
    </row>
    <row r="169" spans="1:18" s="10" customFormat="1" x14ac:dyDescent="0.2">
      <c r="A169" s="131" t="s">
        <v>385</v>
      </c>
      <c r="B169" s="448"/>
      <c r="C169" s="448"/>
      <c r="D169" s="449">
        <f ca="1">D157/D166</f>
        <v>5.7652045414083595E-3</v>
      </c>
      <c r="E169" s="449">
        <f ca="1">E157/E166</f>
        <v>1.7597027477980323E-2</v>
      </c>
      <c r="F169" s="448"/>
      <c r="G169" s="449"/>
      <c r="H169" s="449"/>
      <c r="I169" s="449"/>
      <c r="J169" s="449">
        <f ca="1">J157/J166</f>
        <v>4.5330022735413367E-2</v>
      </c>
      <c r="K169" s="226"/>
      <c r="L169" s="105" t="s">
        <v>386</v>
      </c>
      <c r="M169" s="11"/>
      <c r="R169" s="11"/>
    </row>
    <row r="170" spans="1:18" s="10" customFormat="1" x14ac:dyDescent="0.2">
      <c r="A170" s="389" t="s">
        <v>387</v>
      </c>
      <c r="B170" s="390"/>
      <c r="C170" s="390"/>
      <c r="D170" s="390"/>
      <c r="E170" s="390"/>
      <c r="F170" s="390"/>
      <c r="G170" s="391"/>
      <c r="H170" s="391"/>
      <c r="I170" s="391"/>
      <c r="J170" s="391">
        <f ca="1">_xlfn.RRI(5,E168,J168)</f>
        <v>0.62803744506793424</v>
      </c>
      <c r="K170" s="227"/>
      <c r="L170" s="105" t="s">
        <v>388</v>
      </c>
      <c r="M170" s="11"/>
      <c r="R170" s="11"/>
    </row>
    <row r="171" spans="1:18" s="10" customFormat="1" x14ac:dyDescent="0.2">
      <c r="A171" s="106"/>
      <c r="B171" s="106"/>
      <c r="C171" s="106"/>
      <c r="D171" s="106"/>
      <c r="E171" s="106"/>
      <c r="F171" s="106"/>
      <c r="G171" s="180"/>
      <c r="H171" s="180"/>
      <c r="I171" s="180"/>
      <c r="J171" s="180"/>
      <c r="K171" s="74"/>
      <c r="L171" s="11"/>
      <c r="M171" s="11"/>
      <c r="R171" s="11"/>
    </row>
    <row r="172" spans="1:18" s="10" customFormat="1" x14ac:dyDescent="0.2">
      <c r="A172" s="106"/>
      <c r="B172" s="106"/>
      <c r="C172" s="106"/>
      <c r="D172" s="106"/>
      <c r="E172" s="106"/>
      <c r="F172" s="106"/>
      <c r="G172" s="106"/>
      <c r="H172" s="181"/>
      <c r="I172" s="306"/>
      <c r="J172" s="306"/>
      <c r="K172" s="74"/>
      <c r="L172" s="11"/>
      <c r="M172" s="11"/>
      <c r="R172" s="11"/>
    </row>
    <row r="173" spans="1:18" s="10" customFormat="1" x14ac:dyDescent="0.2">
      <c r="H173" s="11"/>
      <c r="I173" s="11"/>
      <c r="J173" s="11"/>
      <c r="K173" s="74"/>
      <c r="L173" s="11"/>
      <c r="M173" s="11"/>
      <c r="R173" s="11"/>
    </row>
    <row r="174" spans="1:18" s="10" customFormat="1" x14ac:dyDescent="0.2">
      <c r="H174" s="11"/>
      <c r="I174" s="229"/>
      <c r="J174" s="229"/>
      <c r="K174" s="74"/>
      <c r="L174" s="11"/>
      <c r="M174" s="11"/>
      <c r="R174" s="11"/>
    </row>
    <row r="175" spans="1:18" s="10" customFormat="1" x14ac:dyDescent="0.2">
      <c r="H175" s="11"/>
      <c r="I175" s="11"/>
      <c r="J175" s="11"/>
      <c r="K175" s="74"/>
      <c r="L175" s="11"/>
      <c r="M175" s="11"/>
      <c r="R175" s="11"/>
    </row>
    <row r="176" spans="1:18" s="10" customFormat="1" x14ac:dyDescent="0.2">
      <c r="H176" s="11"/>
      <c r="I176" s="11"/>
      <c r="J176" s="11"/>
      <c r="K176" s="74"/>
      <c r="L176" s="11"/>
      <c r="M176" s="11"/>
      <c r="R176" s="11"/>
    </row>
    <row r="177" spans="1:7046" s="10" customFormat="1" ht="19" x14ac:dyDescent="0.2">
      <c r="A177" s="8"/>
      <c r="B177" s="13"/>
      <c r="C177" s="13"/>
      <c r="D177" s="13"/>
      <c r="E177" s="13"/>
      <c r="F177" s="13"/>
      <c r="G177" s="8"/>
      <c r="H177" s="11"/>
      <c r="I177" s="11"/>
      <c r="J177" s="11"/>
      <c r="K177" s="74"/>
      <c r="L177" s="11"/>
      <c r="M177" s="11"/>
      <c r="R177" s="11"/>
    </row>
    <row r="178" spans="1:7046" s="10" customFormat="1" x14ac:dyDescent="0.2">
      <c r="A178" s="8"/>
      <c r="B178" s="8"/>
      <c r="C178" s="8"/>
      <c r="D178" s="8"/>
      <c r="E178" s="8"/>
      <c r="F178" s="8"/>
      <c r="G178" s="8"/>
      <c r="H178" s="11"/>
      <c r="I178" s="11"/>
      <c r="J178" s="11"/>
      <c r="K178" s="74"/>
      <c r="L178" s="11"/>
      <c r="M178" s="11"/>
      <c r="R178" s="11"/>
    </row>
    <row r="179" spans="1:7046" s="10" customFormat="1" x14ac:dyDescent="0.2">
      <c r="A179" s="8"/>
      <c r="B179" s="8"/>
      <c r="C179" s="8"/>
      <c r="D179" s="8"/>
      <c r="E179" s="8"/>
      <c r="F179" s="8"/>
      <c r="G179" s="8"/>
      <c r="H179" s="11"/>
      <c r="I179" s="11"/>
      <c r="J179" s="11"/>
      <c r="K179" s="74"/>
      <c r="L179" s="11"/>
      <c r="M179" s="11"/>
      <c r="R179" s="9"/>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8"/>
      <c r="IU179" s="8"/>
      <c r="IV179" s="8"/>
      <c r="IW179" s="8"/>
      <c r="IX179" s="8"/>
      <c r="IY179" s="8"/>
      <c r="IZ179" s="8"/>
      <c r="JA179" s="8"/>
      <c r="JB179" s="8"/>
      <c r="JC179" s="8"/>
      <c r="JD179" s="8"/>
      <c r="JE179" s="8"/>
      <c r="JF179" s="8"/>
      <c r="JG179" s="8"/>
      <c r="JH179" s="8"/>
      <c r="JI179" s="8"/>
      <c r="JJ179" s="8"/>
      <c r="JK179" s="8"/>
      <c r="JL179" s="8"/>
      <c r="JM179" s="8"/>
      <c r="JN179" s="8"/>
      <c r="JO179" s="8"/>
      <c r="JP179" s="8"/>
      <c r="JQ179" s="8"/>
      <c r="JR179" s="8"/>
      <c r="JS179" s="8"/>
      <c r="JT179" s="8"/>
      <c r="JU179" s="8"/>
      <c r="JV179" s="8"/>
      <c r="JW179" s="8"/>
      <c r="JX179" s="8"/>
      <c r="JY179" s="8"/>
      <c r="JZ179" s="8"/>
      <c r="KA179" s="8"/>
      <c r="KB179" s="8"/>
      <c r="KC179" s="8"/>
      <c r="KD179" s="8"/>
      <c r="KE179" s="8"/>
      <c r="KF179" s="8"/>
      <c r="KG179" s="8"/>
      <c r="KH179" s="8"/>
      <c r="KI179" s="8"/>
      <c r="KJ179" s="8"/>
      <c r="KK179" s="8"/>
      <c r="KL179" s="8"/>
      <c r="KM179" s="8"/>
      <c r="KN179" s="8"/>
      <c r="KO179" s="8"/>
      <c r="KP179" s="8"/>
      <c r="KQ179" s="8"/>
      <c r="KR179" s="8"/>
      <c r="KS179" s="8"/>
      <c r="KT179" s="8"/>
      <c r="KU179" s="8"/>
      <c r="KV179" s="8"/>
      <c r="KW179" s="8"/>
      <c r="KX179" s="8"/>
      <c r="KY179" s="8"/>
      <c r="KZ179" s="8"/>
      <c r="LA179" s="8"/>
      <c r="LB179" s="8"/>
      <c r="LC179" s="8"/>
      <c r="LD179" s="8"/>
      <c r="LE179" s="8"/>
      <c r="LF179" s="8"/>
      <c r="LG179" s="8"/>
      <c r="LH179" s="8"/>
      <c r="LI179" s="8"/>
      <c r="LJ179" s="8"/>
      <c r="LK179" s="8"/>
      <c r="LL179" s="8"/>
      <c r="LM179" s="8"/>
      <c r="LN179" s="8"/>
      <c r="LO179" s="8"/>
      <c r="LP179" s="8"/>
      <c r="LQ179" s="8"/>
      <c r="LR179" s="8"/>
      <c r="LS179" s="8"/>
      <c r="LT179" s="8"/>
      <c r="LU179" s="8"/>
      <c r="LV179" s="8"/>
      <c r="LW179" s="8"/>
      <c r="LX179" s="8"/>
      <c r="LY179" s="8"/>
      <c r="LZ179" s="8"/>
      <c r="MA179" s="8"/>
      <c r="MB179" s="8"/>
      <c r="MC179" s="8"/>
      <c r="MD179" s="8"/>
      <c r="ME179" s="8"/>
      <c r="MF179" s="8"/>
      <c r="MG179" s="8"/>
      <c r="MH179" s="8"/>
      <c r="MI179" s="8"/>
      <c r="MJ179" s="8"/>
      <c r="MK179" s="8"/>
      <c r="ML179" s="8"/>
      <c r="MM179" s="8"/>
      <c r="MN179" s="8"/>
      <c r="MO179" s="8"/>
      <c r="MP179" s="8"/>
      <c r="MQ179" s="8"/>
      <c r="MR179" s="8"/>
      <c r="MS179" s="8"/>
      <c r="MT179" s="8"/>
      <c r="MU179" s="8"/>
      <c r="MV179" s="8"/>
      <c r="MW179" s="8"/>
      <c r="MX179" s="8"/>
      <c r="MY179" s="8"/>
      <c r="MZ179" s="8"/>
      <c r="NA179" s="8"/>
      <c r="NB179" s="8"/>
      <c r="NC179" s="8"/>
      <c r="ND179" s="8"/>
      <c r="NE179" s="8"/>
      <c r="NF179" s="8"/>
      <c r="NG179" s="8"/>
      <c r="NH179" s="8"/>
      <c r="NI179" s="8"/>
      <c r="NJ179" s="8"/>
      <c r="NK179" s="8"/>
      <c r="NL179" s="8"/>
      <c r="NM179" s="8"/>
      <c r="NN179" s="8"/>
      <c r="NO179" s="8"/>
      <c r="NP179" s="8"/>
      <c r="NQ179" s="8"/>
      <c r="NR179" s="8"/>
      <c r="NS179" s="8"/>
      <c r="NT179" s="8"/>
      <c r="NU179" s="8"/>
      <c r="NV179" s="8"/>
      <c r="NW179" s="8"/>
      <c r="NX179" s="8"/>
      <c r="NY179" s="8"/>
      <c r="NZ179" s="8"/>
      <c r="OA179" s="8"/>
      <c r="OB179" s="8"/>
      <c r="OC179" s="8"/>
      <c r="OD179" s="8"/>
      <c r="OE179" s="8"/>
      <c r="OF179" s="8"/>
      <c r="OG179" s="8"/>
      <c r="OH179" s="8"/>
      <c r="OI179" s="8"/>
      <c r="OJ179" s="8"/>
      <c r="OK179" s="8"/>
      <c r="OL179" s="8"/>
      <c r="OM179" s="8"/>
      <c r="ON179" s="8"/>
      <c r="OO179" s="8"/>
      <c r="OP179" s="8"/>
      <c r="OQ179" s="8"/>
      <c r="OR179" s="8"/>
      <c r="OS179" s="8"/>
      <c r="OT179" s="8"/>
      <c r="OU179" s="8"/>
      <c r="OV179" s="8"/>
      <c r="OW179" s="8"/>
      <c r="OX179" s="8"/>
      <c r="OY179" s="8"/>
      <c r="OZ179" s="8"/>
      <c r="PA179" s="8"/>
      <c r="PB179" s="8"/>
      <c r="PC179" s="8"/>
      <c r="PD179" s="8"/>
      <c r="PE179" s="8"/>
      <c r="PF179" s="8"/>
      <c r="PG179" s="8"/>
      <c r="PH179" s="8"/>
      <c r="PI179" s="8"/>
      <c r="PJ179" s="8"/>
      <c r="PK179" s="8"/>
      <c r="PL179" s="8"/>
      <c r="PM179" s="8"/>
      <c r="PN179" s="8"/>
      <c r="PO179" s="8"/>
      <c r="PP179" s="8"/>
      <c r="PQ179" s="8"/>
      <c r="PR179" s="8"/>
      <c r="PS179" s="8"/>
      <c r="PT179" s="8"/>
      <c r="PU179" s="8"/>
      <c r="PV179" s="8"/>
      <c r="PW179" s="8"/>
      <c r="PX179" s="8"/>
      <c r="PY179" s="8"/>
      <c r="PZ179" s="8"/>
      <c r="QA179" s="8"/>
      <c r="QB179" s="8"/>
      <c r="QC179" s="8"/>
      <c r="QD179" s="8"/>
      <c r="QE179" s="8"/>
      <c r="QF179" s="8"/>
      <c r="QG179" s="8"/>
      <c r="QH179" s="8"/>
      <c r="QI179" s="8"/>
      <c r="QJ179" s="8"/>
      <c r="QK179" s="8"/>
      <c r="QL179" s="8"/>
      <c r="QM179" s="8"/>
      <c r="QN179" s="8"/>
      <c r="QO179" s="8"/>
      <c r="QP179" s="8"/>
      <c r="QQ179" s="8"/>
      <c r="QR179" s="8"/>
      <c r="QS179" s="8"/>
      <c r="QT179" s="8"/>
      <c r="QU179" s="8"/>
      <c r="QV179" s="8"/>
      <c r="QW179" s="8"/>
      <c r="QX179" s="8"/>
      <c r="QY179" s="8"/>
      <c r="QZ179" s="8"/>
      <c r="RA179" s="8"/>
      <c r="RB179" s="8"/>
      <c r="RC179" s="8"/>
      <c r="RD179" s="8"/>
      <c r="RE179" s="8"/>
      <c r="RF179" s="8"/>
      <c r="RG179" s="8"/>
      <c r="RH179" s="8"/>
      <c r="RI179" s="8"/>
      <c r="RJ179" s="8"/>
      <c r="RK179" s="8"/>
      <c r="RL179" s="8"/>
      <c r="RM179" s="8"/>
      <c r="RN179" s="8"/>
      <c r="RO179" s="8"/>
      <c r="RP179" s="8"/>
      <c r="RQ179" s="8"/>
      <c r="RR179" s="8"/>
      <c r="RS179" s="8"/>
      <c r="RT179" s="8"/>
      <c r="RU179" s="8"/>
      <c r="RV179" s="8"/>
      <c r="RW179" s="8"/>
      <c r="RX179" s="8"/>
      <c r="RY179" s="8"/>
      <c r="RZ179" s="8"/>
      <c r="SA179" s="8"/>
      <c r="SB179" s="8"/>
      <c r="SC179" s="8"/>
      <c r="SD179" s="8"/>
      <c r="SE179" s="8"/>
      <c r="SF179" s="8"/>
      <c r="SG179" s="8"/>
      <c r="SH179" s="8"/>
      <c r="SI179" s="8"/>
      <c r="SJ179" s="8"/>
      <c r="SK179" s="8"/>
      <c r="SL179" s="8"/>
      <c r="SM179" s="8"/>
      <c r="SN179" s="8"/>
      <c r="SO179" s="8"/>
      <c r="SP179" s="8"/>
      <c r="SQ179" s="8"/>
      <c r="SR179" s="8"/>
      <c r="SS179" s="8"/>
      <c r="ST179" s="8"/>
      <c r="SU179" s="8"/>
      <c r="SV179" s="8"/>
      <c r="SW179" s="8"/>
      <c r="SX179" s="8"/>
      <c r="SY179" s="8"/>
      <c r="SZ179" s="8"/>
      <c r="TA179" s="8"/>
      <c r="TB179" s="8"/>
      <c r="TC179" s="8"/>
      <c r="TD179" s="8"/>
      <c r="TE179" s="8"/>
      <c r="TF179" s="8"/>
      <c r="TG179" s="8"/>
      <c r="TH179" s="8"/>
      <c r="TI179" s="8"/>
      <c r="TJ179" s="8"/>
      <c r="TK179" s="8"/>
      <c r="TL179" s="8"/>
      <c r="TM179" s="8"/>
      <c r="TN179" s="8"/>
      <c r="TO179" s="8"/>
      <c r="TP179" s="8"/>
      <c r="TQ179" s="8"/>
      <c r="TR179" s="8"/>
      <c r="TS179" s="8"/>
      <c r="TT179" s="8"/>
      <c r="TU179" s="8"/>
      <c r="TV179" s="8"/>
      <c r="TW179" s="8"/>
      <c r="TX179" s="8"/>
      <c r="TY179" s="8"/>
      <c r="TZ179" s="8"/>
      <c r="UA179" s="8"/>
      <c r="UB179" s="8"/>
      <c r="UC179" s="8"/>
      <c r="UD179" s="8"/>
      <c r="UE179" s="8"/>
      <c r="UF179" s="8"/>
      <c r="UG179" s="8"/>
      <c r="UH179" s="8"/>
      <c r="UI179" s="8"/>
      <c r="UJ179" s="8"/>
      <c r="UK179" s="8"/>
      <c r="UL179" s="8"/>
      <c r="UM179" s="8"/>
      <c r="UN179" s="8"/>
      <c r="UO179" s="8"/>
      <c r="UP179" s="8"/>
      <c r="UQ179" s="8"/>
      <c r="UR179" s="8"/>
      <c r="US179" s="8"/>
      <c r="UT179" s="8"/>
      <c r="UU179" s="8"/>
      <c r="UV179" s="8"/>
      <c r="UW179" s="8"/>
      <c r="UX179" s="8"/>
      <c r="UY179" s="8"/>
      <c r="UZ179" s="8"/>
      <c r="VA179" s="8"/>
      <c r="VB179" s="8"/>
      <c r="VC179" s="8"/>
      <c r="VD179" s="8"/>
      <c r="VE179" s="8"/>
      <c r="VF179" s="8"/>
      <c r="VG179" s="8"/>
      <c r="VH179" s="8"/>
      <c r="VI179" s="8"/>
      <c r="VJ179" s="8"/>
      <c r="VK179" s="8"/>
      <c r="VL179" s="8"/>
      <c r="VM179" s="8"/>
      <c r="VN179" s="8"/>
      <c r="VO179" s="8"/>
      <c r="VP179" s="8"/>
      <c r="VQ179" s="8"/>
      <c r="VR179" s="8"/>
      <c r="VS179" s="8"/>
      <c r="VT179" s="8"/>
      <c r="VU179" s="8"/>
      <c r="VV179" s="8"/>
      <c r="VW179" s="8"/>
      <c r="VX179" s="8"/>
      <c r="VY179" s="8"/>
      <c r="VZ179" s="8"/>
      <c r="WA179" s="8"/>
      <c r="WB179" s="8"/>
      <c r="WC179" s="8"/>
      <c r="WD179" s="8"/>
      <c r="WE179" s="8"/>
      <c r="WF179" s="8"/>
      <c r="WG179" s="8"/>
      <c r="WH179" s="8"/>
      <c r="WI179" s="8"/>
      <c r="WJ179" s="8"/>
      <c r="WK179" s="8"/>
      <c r="WL179" s="8"/>
      <c r="WM179" s="8"/>
      <c r="WN179" s="8"/>
      <c r="WO179" s="8"/>
      <c r="WP179" s="8"/>
      <c r="WQ179" s="8"/>
      <c r="WR179" s="8"/>
      <c r="WS179" s="8"/>
      <c r="WT179" s="8"/>
      <c r="WU179" s="8"/>
      <c r="WV179" s="8"/>
      <c r="WW179" s="8"/>
      <c r="WX179" s="8"/>
      <c r="WY179" s="8"/>
      <c r="WZ179" s="8"/>
      <c r="XA179" s="8"/>
      <c r="XB179" s="8"/>
      <c r="XC179" s="8"/>
      <c r="XD179" s="8"/>
      <c r="XE179" s="8"/>
      <c r="XF179" s="8"/>
      <c r="XG179" s="8"/>
      <c r="XH179" s="8"/>
      <c r="XI179" s="8"/>
      <c r="XJ179" s="8"/>
      <c r="XK179" s="8"/>
      <c r="XL179" s="8"/>
      <c r="XM179" s="8"/>
      <c r="XN179" s="8"/>
      <c r="XO179" s="8"/>
      <c r="XP179" s="8"/>
      <c r="XQ179" s="8"/>
      <c r="XR179" s="8"/>
      <c r="XS179" s="8"/>
      <c r="XT179" s="8"/>
      <c r="XU179" s="8"/>
      <c r="XV179" s="8"/>
      <c r="XW179" s="8"/>
      <c r="XX179" s="8"/>
      <c r="XY179" s="8"/>
      <c r="XZ179" s="8"/>
      <c r="YA179" s="8"/>
      <c r="YB179" s="8"/>
      <c r="YC179" s="8"/>
      <c r="YD179" s="8"/>
      <c r="YE179" s="8"/>
      <c r="YF179" s="8"/>
      <c r="YG179" s="8"/>
      <c r="YH179" s="8"/>
      <c r="YI179" s="8"/>
      <c r="YJ179" s="8"/>
      <c r="YK179" s="8"/>
      <c r="YL179" s="8"/>
      <c r="YM179" s="8"/>
      <c r="YN179" s="8"/>
      <c r="YO179" s="8"/>
      <c r="YP179" s="8"/>
      <c r="YQ179" s="8"/>
      <c r="YR179" s="8"/>
      <c r="YS179" s="8"/>
      <c r="YT179" s="8"/>
      <c r="YU179" s="8"/>
      <c r="YV179" s="8"/>
      <c r="YW179" s="8"/>
      <c r="YX179" s="8"/>
      <c r="YY179" s="8"/>
      <c r="YZ179" s="8"/>
      <c r="ZA179" s="8"/>
      <c r="ZB179" s="8"/>
      <c r="ZC179" s="8"/>
      <c r="ZD179" s="8"/>
      <c r="ZE179" s="8"/>
      <c r="ZF179" s="8"/>
      <c r="ZG179" s="8"/>
      <c r="ZH179" s="8"/>
      <c r="ZI179" s="8"/>
      <c r="ZJ179" s="8"/>
      <c r="ZK179" s="8"/>
      <c r="ZL179" s="8"/>
      <c r="ZM179" s="8"/>
      <c r="ZN179" s="8"/>
      <c r="ZO179" s="8"/>
      <c r="ZP179" s="8"/>
      <c r="ZQ179" s="8"/>
      <c r="ZR179" s="8"/>
      <c r="ZS179" s="8"/>
      <c r="ZT179" s="8"/>
      <c r="ZU179" s="8"/>
      <c r="ZV179" s="8"/>
      <c r="ZW179" s="8"/>
      <c r="ZX179" s="8"/>
      <c r="ZY179" s="8"/>
      <c r="ZZ179" s="8"/>
      <c r="AAA179" s="8"/>
      <c r="AAB179" s="8"/>
      <c r="AAC179" s="8"/>
      <c r="AAD179" s="8"/>
      <c r="AAE179" s="8"/>
      <c r="AAF179" s="8"/>
      <c r="AAG179" s="8"/>
      <c r="AAH179" s="8"/>
      <c r="AAI179" s="8"/>
      <c r="AAJ179" s="8"/>
      <c r="AAK179" s="8"/>
      <c r="AAL179" s="8"/>
      <c r="AAM179" s="8"/>
      <c r="AAN179" s="8"/>
      <c r="AAO179" s="8"/>
      <c r="AAP179" s="8"/>
      <c r="AAQ179" s="8"/>
      <c r="AAR179" s="8"/>
      <c r="AAS179" s="8"/>
      <c r="AAT179" s="8"/>
      <c r="AAU179" s="8"/>
      <c r="AAV179" s="8"/>
      <c r="AAW179" s="8"/>
      <c r="AAX179" s="8"/>
      <c r="AAY179" s="8"/>
      <c r="AAZ179" s="8"/>
      <c r="ABA179" s="8"/>
      <c r="ABB179" s="8"/>
      <c r="ABC179" s="8"/>
      <c r="ABD179" s="8"/>
      <c r="ABE179" s="8"/>
      <c r="ABF179" s="8"/>
      <c r="ABG179" s="8"/>
      <c r="ABH179" s="8"/>
      <c r="ABI179" s="8"/>
      <c r="ABJ179" s="8"/>
      <c r="ABK179" s="8"/>
      <c r="ABL179" s="8"/>
      <c r="ABM179" s="8"/>
      <c r="ABN179" s="8"/>
      <c r="ABO179" s="8"/>
      <c r="ABP179" s="8"/>
      <c r="ABQ179" s="8"/>
      <c r="ABR179" s="8"/>
      <c r="ABS179" s="8"/>
      <c r="ABT179" s="8"/>
      <c r="ABU179" s="8"/>
      <c r="ABV179" s="8"/>
      <c r="ABW179" s="8"/>
      <c r="ABX179" s="8"/>
      <c r="ABY179" s="8"/>
      <c r="ABZ179" s="8"/>
      <c r="ACA179" s="8"/>
      <c r="ACB179" s="8"/>
      <c r="ACC179" s="8"/>
      <c r="ACD179" s="8"/>
      <c r="ACE179" s="8"/>
      <c r="ACF179" s="8"/>
      <c r="ACG179" s="8"/>
      <c r="ACH179" s="8"/>
      <c r="ACI179" s="8"/>
      <c r="ACJ179" s="8"/>
      <c r="ACK179" s="8"/>
      <c r="ACL179" s="8"/>
      <c r="ACM179" s="8"/>
      <c r="ACN179" s="8"/>
      <c r="ACO179" s="8"/>
      <c r="ACP179" s="8"/>
      <c r="ACQ179" s="8"/>
      <c r="ACR179" s="8"/>
      <c r="ACS179" s="8"/>
      <c r="ACT179" s="8"/>
      <c r="ACU179" s="8"/>
      <c r="ACV179" s="8"/>
      <c r="ACW179" s="8"/>
      <c r="ACX179" s="8"/>
      <c r="ACY179" s="8"/>
      <c r="ACZ179" s="8"/>
      <c r="ADA179" s="8"/>
      <c r="ADB179" s="8"/>
      <c r="ADC179" s="8"/>
      <c r="ADD179" s="8"/>
      <c r="ADE179" s="8"/>
      <c r="ADF179" s="8"/>
      <c r="ADG179" s="8"/>
      <c r="ADH179" s="8"/>
      <c r="ADI179" s="8"/>
      <c r="ADJ179" s="8"/>
      <c r="ADK179" s="8"/>
      <c r="ADL179" s="8"/>
      <c r="ADM179" s="8"/>
      <c r="ADN179" s="8"/>
      <c r="ADO179" s="8"/>
      <c r="ADP179" s="8"/>
      <c r="ADQ179" s="8"/>
      <c r="ADR179" s="8"/>
      <c r="ADS179" s="8"/>
      <c r="ADT179" s="8"/>
      <c r="ADU179" s="8"/>
      <c r="ADV179" s="8"/>
      <c r="ADW179" s="8"/>
      <c r="ADX179" s="8"/>
      <c r="ADY179" s="8"/>
      <c r="ADZ179" s="8"/>
      <c r="AEA179" s="8"/>
      <c r="AEB179" s="8"/>
      <c r="AEC179" s="8"/>
      <c r="AED179" s="8"/>
      <c r="AEE179" s="8"/>
      <c r="AEF179" s="8"/>
      <c r="AEG179" s="8"/>
      <c r="AEH179" s="8"/>
      <c r="AEI179" s="8"/>
      <c r="AEJ179" s="8"/>
      <c r="AEK179" s="8"/>
      <c r="AEL179" s="8"/>
      <c r="AEM179" s="8"/>
      <c r="AEN179" s="8"/>
      <c r="AEO179" s="8"/>
      <c r="AEP179" s="8"/>
      <c r="AEQ179" s="8"/>
      <c r="AER179" s="8"/>
      <c r="AES179" s="8"/>
      <c r="AET179" s="8"/>
      <c r="AEU179" s="8"/>
      <c r="AEV179" s="8"/>
      <c r="AEW179" s="8"/>
      <c r="AEX179" s="8"/>
      <c r="AEY179" s="8"/>
      <c r="AEZ179" s="8"/>
      <c r="AFA179" s="8"/>
      <c r="AFB179" s="8"/>
      <c r="AFC179" s="8"/>
      <c r="AFD179" s="8"/>
      <c r="AFE179" s="8"/>
      <c r="AFF179" s="8"/>
      <c r="AFG179" s="8"/>
      <c r="AFH179" s="8"/>
      <c r="AFI179" s="8"/>
      <c r="AFJ179" s="8"/>
      <c r="AFK179" s="8"/>
      <c r="AFL179" s="8"/>
      <c r="AFM179" s="8"/>
      <c r="AFN179" s="8"/>
      <c r="AFO179" s="8"/>
      <c r="AFP179" s="8"/>
      <c r="AFQ179" s="8"/>
      <c r="AFR179" s="8"/>
      <c r="AFS179" s="8"/>
      <c r="AFT179" s="8"/>
      <c r="AFU179" s="8"/>
      <c r="AFV179" s="8"/>
      <c r="AFW179" s="8"/>
      <c r="AFX179" s="8"/>
      <c r="AFY179" s="8"/>
      <c r="AFZ179" s="8"/>
      <c r="AGA179" s="8"/>
      <c r="AGB179" s="8"/>
      <c r="AGC179" s="8"/>
      <c r="AGD179" s="8"/>
      <c r="AGE179" s="8"/>
      <c r="AGF179" s="8"/>
      <c r="AGG179" s="8"/>
      <c r="AGH179" s="8"/>
      <c r="AGI179" s="8"/>
      <c r="AGJ179" s="8"/>
      <c r="AGK179" s="8"/>
      <c r="AGL179" s="8"/>
      <c r="AGM179" s="8"/>
      <c r="AGN179" s="8"/>
      <c r="AGO179" s="8"/>
      <c r="AGP179" s="8"/>
      <c r="AGQ179" s="8"/>
      <c r="AGR179" s="8"/>
      <c r="AGS179" s="8"/>
      <c r="AGT179" s="8"/>
      <c r="AGU179" s="8"/>
      <c r="AGV179" s="8"/>
      <c r="AGW179" s="8"/>
      <c r="AGX179" s="8"/>
      <c r="AGY179" s="8"/>
      <c r="AGZ179" s="8"/>
      <c r="AHA179" s="8"/>
      <c r="AHB179" s="8"/>
      <c r="AHC179" s="8"/>
      <c r="AHD179" s="8"/>
      <c r="AHE179" s="8"/>
      <c r="AHF179" s="8"/>
      <c r="AHG179" s="8"/>
      <c r="AHH179" s="8"/>
      <c r="AHI179" s="8"/>
      <c r="AHJ179" s="8"/>
      <c r="AHK179" s="8"/>
      <c r="AHL179" s="8"/>
      <c r="AHM179" s="8"/>
      <c r="AHN179" s="8"/>
      <c r="AHO179" s="8"/>
      <c r="AHP179" s="8"/>
      <c r="AHQ179" s="8"/>
      <c r="AHR179" s="8"/>
      <c r="AHS179" s="8"/>
      <c r="AHT179" s="8"/>
      <c r="AHU179" s="8"/>
      <c r="AHV179" s="8"/>
      <c r="AHW179" s="8"/>
      <c r="AHX179" s="8"/>
      <c r="AHY179" s="8"/>
      <c r="AHZ179" s="8"/>
      <c r="AIA179" s="8"/>
      <c r="AIB179" s="8"/>
      <c r="AIC179" s="8"/>
      <c r="AID179" s="8"/>
      <c r="AIE179" s="8"/>
      <c r="AIF179" s="8"/>
      <c r="AIG179" s="8"/>
      <c r="AIH179" s="8"/>
      <c r="AII179" s="8"/>
      <c r="AIJ179" s="8"/>
      <c r="AIK179" s="8"/>
      <c r="AIL179" s="8"/>
      <c r="AIM179" s="8"/>
      <c r="AIN179" s="8"/>
      <c r="AIO179" s="8"/>
      <c r="AIP179" s="8"/>
      <c r="AIQ179" s="8"/>
      <c r="AIR179" s="8"/>
      <c r="AIS179" s="8"/>
      <c r="AIT179" s="8"/>
      <c r="AIU179" s="8"/>
      <c r="AIV179" s="8"/>
      <c r="AIW179" s="8"/>
      <c r="AIX179" s="8"/>
      <c r="AIY179" s="8"/>
      <c r="AIZ179" s="8"/>
      <c r="AJA179" s="8"/>
      <c r="AJB179" s="8"/>
      <c r="AJC179" s="8"/>
      <c r="AJD179" s="8"/>
      <c r="AJE179" s="8"/>
      <c r="AJF179" s="8"/>
      <c r="AJG179" s="8"/>
      <c r="AJH179" s="8"/>
      <c r="AJI179" s="8"/>
      <c r="AJJ179" s="8"/>
      <c r="AJK179" s="8"/>
      <c r="AJL179" s="8"/>
      <c r="AJM179" s="8"/>
      <c r="AJN179" s="8"/>
      <c r="AJO179" s="8"/>
      <c r="AJP179" s="8"/>
      <c r="AJQ179" s="8"/>
      <c r="AJR179" s="8"/>
      <c r="AJS179" s="8"/>
      <c r="AJT179" s="8"/>
      <c r="AJU179" s="8"/>
      <c r="AJV179" s="8"/>
      <c r="AJW179" s="8"/>
      <c r="AJX179" s="8"/>
      <c r="AJY179" s="8"/>
      <c r="AJZ179" s="8"/>
      <c r="AKA179" s="8"/>
      <c r="AKB179" s="8"/>
      <c r="AKC179" s="8"/>
      <c r="AKD179" s="8"/>
      <c r="AKE179" s="8"/>
      <c r="AKF179" s="8"/>
      <c r="AKG179" s="8"/>
      <c r="AKH179" s="8"/>
      <c r="AKI179" s="8"/>
      <c r="AKJ179" s="8"/>
      <c r="AKK179" s="8"/>
      <c r="AKL179" s="8"/>
      <c r="AKM179" s="8"/>
      <c r="AKN179" s="8"/>
      <c r="AKO179" s="8"/>
      <c r="AKP179" s="8"/>
      <c r="AKQ179" s="8"/>
      <c r="AKR179" s="8"/>
      <c r="AKS179" s="8"/>
      <c r="AKT179" s="8"/>
      <c r="AKU179" s="8"/>
      <c r="AKV179" s="8"/>
      <c r="AKW179" s="8"/>
      <c r="AKX179" s="8"/>
      <c r="AKY179" s="8"/>
      <c r="AKZ179" s="8"/>
      <c r="ALA179" s="8"/>
      <c r="ALB179" s="8"/>
      <c r="ALC179" s="8"/>
      <c r="ALD179" s="8"/>
      <c r="ALE179" s="8"/>
      <c r="ALF179" s="8"/>
      <c r="ALG179" s="8"/>
      <c r="ALH179" s="8"/>
      <c r="ALI179" s="8"/>
      <c r="ALJ179" s="8"/>
      <c r="ALK179" s="8"/>
      <c r="ALL179" s="8"/>
      <c r="ALM179" s="8"/>
      <c r="ALN179" s="8"/>
      <c r="ALO179" s="8"/>
      <c r="ALP179" s="8"/>
      <c r="ALQ179" s="8"/>
      <c r="ALR179" s="8"/>
      <c r="ALS179" s="8"/>
      <c r="ALT179" s="8"/>
      <c r="ALU179" s="8"/>
      <c r="ALV179" s="8"/>
      <c r="ALW179" s="8"/>
      <c r="ALX179" s="8"/>
      <c r="ALY179" s="8"/>
      <c r="ALZ179" s="8"/>
      <c r="AMA179" s="8"/>
      <c r="AMB179" s="8"/>
      <c r="AMC179" s="8"/>
      <c r="AMD179" s="8"/>
      <c r="AME179" s="8"/>
      <c r="AMF179" s="8"/>
      <c r="AMG179" s="8"/>
      <c r="AMH179" s="8"/>
      <c r="AMI179" s="8"/>
      <c r="AMJ179" s="8"/>
      <c r="AMK179" s="8"/>
      <c r="AML179" s="8"/>
      <c r="AMM179" s="8"/>
      <c r="AMN179" s="8"/>
      <c r="AMO179" s="8"/>
      <c r="AMP179" s="8"/>
      <c r="AMQ179" s="8"/>
      <c r="AMR179" s="8"/>
      <c r="AMS179" s="8"/>
      <c r="AMT179" s="8"/>
      <c r="AMU179" s="8"/>
      <c r="AMV179" s="8"/>
      <c r="AMW179" s="8"/>
      <c r="AMX179" s="8"/>
      <c r="AMY179" s="8"/>
      <c r="AMZ179" s="8"/>
      <c r="ANA179" s="8"/>
      <c r="ANB179" s="8"/>
      <c r="ANC179" s="8"/>
      <c r="AND179" s="8"/>
      <c r="ANE179" s="8"/>
      <c r="ANF179" s="8"/>
      <c r="ANG179" s="8"/>
      <c r="ANH179" s="8"/>
      <c r="ANI179" s="8"/>
      <c r="ANJ179" s="8"/>
      <c r="ANK179" s="8"/>
      <c r="ANL179" s="8"/>
      <c r="ANM179" s="8"/>
      <c r="ANN179" s="8"/>
      <c r="ANO179" s="8"/>
      <c r="ANP179" s="8"/>
      <c r="ANQ179" s="8"/>
      <c r="ANR179" s="8"/>
      <c r="ANS179" s="8"/>
      <c r="ANT179" s="8"/>
      <c r="ANU179" s="8"/>
      <c r="ANV179" s="8"/>
      <c r="ANW179" s="8"/>
      <c r="ANX179" s="8"/>
      <c r="ANY179" s="8"/>
      <c r="ANZ179" s="8"/>
      <c r="AOA179" s="8"/>
      <c r="AOB179" s="8"/>
      <c r="AOC179" s="8"/>
      <c r="AOD179" s="8"/>
      <c r="AOE179" s="8"/>
      <c r="AOF179" s="8"/>
      <c r="AOG179" s="8"/>
      <c r="AOH179" s="8"/>
      <c r="AOI179" s="8"/>
      <c r="AOJ179" s="8"/>
      <c r="AOK179" s="8"/>
      <c r="AOL179" s="8"/>
      <c r="AOM179" s="8"/>
      <c r="AON179" s="8"/>
      <c r="AOO179" s="8"/>
      <c r="AOP179" s="8"/>
      <c r="AOQ179" s="8"/>
      <c r="AOR179" s="8"/>
      <c r="AOS179" s="8"/>
      <c r="AOT179" s="8"/>
      <c r="AOU179" s="8"/>
      <c r="AOV179" s="8"/>
      <c r="AOW179" s="8"/>
      <c r="AOX179" s="8"/>
      <c r="AOY179" s="8"/>
      <c r="AOZ179" s="8"/>
      <c r="APA179" s="8"/>
      <c r="APB179" s="8"/>
      <c r="APC179" s="8"/>
      <c r="APD179" s="8"/>
      <c r="APE179" s="8"/>
      <c r="APF179" s="8"/>
      <c r="APG179" s="8"/>
      <c r="APH179" s="8"/>
      <c r="API179" s="8"/>
      <c r="APJ179" s="8"/>
      <c r="APK179" s="8"/>
      <c r="APL179" s="8"/>
      <c r="APM179" s="8"/>
      <c r="APN179" s="8"/>
      <c r="APO179" s="8"/>
      <c r="APP179" s="8"/>
      <c r="APQ179" s="8"/>
      <c r="APR179" s="8"/>
      <c r="APS179" s="8"/>
      <c r="APT179" s="8"/>
      <c r="APU179" s="8"/>
      <c r="APV179" s="8"/>
      <c r="APW179" s="8"/>
      <c r="APX179" s="8"/>
      <c r="APY179" s="8"/>
      <c r="APZ179" s="8"/>
      <c r="AQA179" s="8"/>
      <c r="AQB179" s="8"/>
      <c r="AQC179" s="8"/>
      <c r="AQD179" s="8"/>
      <c r="AQE179" s="8"/>
      <c r="AQF179" s="8"/>
      <c r="AQG179" s="8"/>
      <c r="AQH179" s="8"/>
      <c r="AQI179" s="8"/>
      <c r="AQJ179" s="8"/>
      <c r="AQK179" s="8"/>
      <c r="AQL179" s="8"/>
      <c r="AQM179" s="8"/>
      <c r="AQN179" s="8"/>
      <c r="AQO179" s="8"/>
      <c r="AQP179" s="8"/>
      <c r="AQQ179" s="8"/>
      <c r="AQR179" s="8"/>
      <c r="AQS179" s="8"/>
      <c r="AQT179" s="8"/>
      <c r="AQU179" s="8"/>
      <c r="AQV179" s="8"/>
      <c r="AQW179" s="8"/>
      <c r="AQX179" s="8"/>
      <c r="AQY179" s="8"/>
      <c r="AQZ179" s="8"/>
      <c r="ARA179" s="8"/>
      <c r="ARB179" s="8"/>
      <c r="ARC179" s="8"/>
      <c r="ARD179" s="8"/>
      <c r="ARE179" s="8"/>
      <c r="ARF179" s="8"/>
      <c r="ARG179" s="8"/>
      <c r="ARH179" s="8"/>
      <c r="ARI179" s="8"/>
      <c r="ARJ179" s="8"/>
      <c r="ARK179" s="8"/>
      <c r="ARL179" s="8"/>
      <c r="ARM179" s="8"/>
      <c r="ARN179" s="8"/>
      <c r="ARO179" s="8"/>
      <c r="ARP179" s="8"/>
      <c r="ARQ179" s="8"/>
      <c r="ARR179" s="8"/>
      <c r="ARS179" s="8"/>
      <c r="ART179" s="8"/>
      <c r="ARU179" s="8"/>
      <c r="ARV179" s="8"/>
      <c r="ARW179" s="8"/>
      <c r="ARX179" s="8"/>
      <c r="ARY179" s="8"/>
      <c r="ARZ179" s="8"/>
      <c r="ASA179" s="8"/>
      <c r="ASB179" s="8"/>
      <c r="ASC179" s="8"/>
      <c r="ASD179" s="8"/>
      <c r="ASE179" s="8"/>
      <c r="ASF179" s="8"/>
      <c r="ASG179" s="8"/>
      <c r="ASH179" s="8"/>
      <c r="ASI179" s="8"/>
      <c r="ASJ179" s="8"/>
      <c r="ASK179" s="8"/>
      <c r="ASL179" s="8"/>
      <c r="ASM179" s="8"/>
      <c r="ASN179" s="8"/>
      <c r="ASO179" s="8"/>
      <c r="ASP179" s="8"/>
      <c r="ASQ179" s="8"/>
      <c r="ASR179" s="8"/>
      <c r="ASS179" s="8"/>
      <c r="AST179" s="8"/>
      <c r="ASU179" s="8"/>
      <c r="ASV179" s="8"/>
      <c r="ASW179" s="8"/>
      <c r="ASX179" s="8"/>
      <c r="ASY179" s="8"/>
      <c r="ASZ179" s="8"/>
      <c r="ATA179" s="8"/>
      <c r="ATB179" s="8"/>
      <c r="ATC179" s="8"/>
      <c r="ATD179" s="8"/>
      <c r="ATE179" s="8"/>
      <c r="ATF179" s="8"/>
      <c r="ATG179" s="8"/>
      <c r="ATH179" s="8"/>
      <c r="ATI179" s="8"/>
      <c r="ATJ179" s="8"/>
      <c r="ATK179" s="8"/>
      <c r="ATL179" s="8"/>
      <c r="ATM179" s="8"/>
      <c r="ATN179" s="8"/>
      <c r="ATO179" s="8"/>
      <c r="ATP179" s="8"/>
      <c r="ATQ179" s="8"/>
      <c r="ATR179" s="8"/>
      <c r="ATS179" s="8"/>
      <c r="ATT179" s="8"/>
      <c r="ATU179" s="8"/>
      <c r="ATV179" s="8"/>
      <c r="ATW179" s="8"/>
      <c r="ATX179" s="8"/>
      <c r="ATY179" s="8"/>
      <c r="ATZ179" s="8"/>
      <c r="AUA179" s="8"/>
      <c r="AUB179" s="8"/>
      <c r="AUC179" s="8"/>
      <c r="AUD179" s="8"/>
      <c r="AUE179" s="8"/>
      <c r="AUF179" s="8"/>
      <c r="AUG179" s="8"/>
      <c r="AUH179" s="8"/>
      <c r="AUI179" s="8"/>
      <c r="AUJ179" s="8"/>
      <c r="AUK179" s="8"/>
      <c r="AUL179" s="8"/>
      <c r="AUM179" s="8"/>
      <c r="AUN179" s="8"/>
      <c r="AUO179" s="8"/>
      <c r="AUP179" s="8"/>
      <c r="AUQ179" s="8"/>
      <c r="AUR179" s="8"/>
      <c r="AUS179" s="8"/>
      <c r="AUT179" s="8"/>
      <c r="AUU179" s="8"/>
      <c r="AUV179" s="8"/>
      <c r="AUW179" s="8"/>
      <c r="AUX179" s="8"/>
      <c r="AUY179" s="8"/>
      <c r="AUZ179" s="8"/>
      <c r="AVA179" s="8"/>
      <c r="AVB179" s="8"/>
      <c r="AVC179" s="8"/>
      <c r="AVD179" s="8"/>
      <c r="AVE179" s="8"/>
      <c r="AVF179" s="8"/>
      <c r="AVG179" s="8"/>
      <c r="AVH179" s="8"/>
      <c r="AVI179" s="8"/>
      <c r="AVJ179" s="8"/>
      <c r="AVK179" s="8"/>
      <c r="AVL179" s="8"/>
      <c r="AVM179" s="8"/>
      <c r="AVN179" s="8"/>
      <c r="AVO179" s="8"/>
      <c r="AVP179" s="8"/>
      <c r="AVQ179" s="8"/>
      <c r="AVR179" s="8"/>
      <c r="AVS179" s="8"/>
      <c r="AVT179" s="8"/>
      <c r="AVU179" s="8"/>
      <c r="AVV179" s="8"/>
      <c r="AVW179" s="8"/>
      <c r="AVX179" s="8"/>
      <c r="AVY179" s="8"/>
      <c r="AVZ179" s="8"/>
      <c r="AWA179" s="8"/>
      <c r="AWB179" s="8"/>
      <c r="AWC179" s="8"/>
      <c r="AWD179" s="8"/>
      <c r="AWE179" s="8"/>
      <c r="AWF179" s="8"/>
      <c r="AWG179" s="8"/>
      <c r="AWH179" s="8"/>
      <c r="AWI179" s="8"/>
      <c r="AWJ179" s="8"/>
      <c r="AWK179" s="8"/>
      <c r="AWL179" s="8"/>
      <c r="AWM179" s="8"/>
      <c r="AWN179" s="8"/>
      <c r="AWO179" s="8"/>
      <c r="AWP179" s="8"/>
      <c r="AWQ179" s="8"/>
      <c r="AWR179" s="8"/>
      <c r="AWS179" s="8"/>
      <c r="AWT179" s="8"/>
      <c r="AWU179" s="8"/>
      <c r="AWV179" s="8"/>
      <c r="AWW179" s="8"/>
      <c r="AWX179" s="8"/>
      <c r="AWY179" s="8"/>
      <c r="AWZ179" s="8"/>
      <c r="AXA179" s="8"/>
      <c r="AXB179" s="8"/>
      <c r="AXC179" s="8"/>
      <c r="AXD179" s="8"/>
      <c r="AXE179" s="8"/>
      <c r="AXF179" s="8"/>
      <c r="AXG179" s="8"/>
      <c r="AXH179" s="8"/>
      <c r="AXI179" s="8"/>
      <c r="AXJ179" s="8"/>
      <c r="AXK179" s="8"/>
      <c r="AXL179" s="8"/>
      <c r="AXM179" s="8"/>
      <c r="AXN179" s="8"/>
      <c r="AXO179" s="8"/>
      <c r="AXP179" s="8"/>
      <c r="AXQ179" s="8"/>
      <c r="AXR179" s="8"/>
      <c r="AXS179" s="8"/>
      <c r="AXT179" s="8"/>
      <c r="AXU179" s="8"/>
      <c r="AXV179" s="8"/>
      <c r="AXW179" s="8"/>
      <c r="AXX179" s="8"/>
      <c r="AXY179" s="8"/>
      <c r="AXZ179" s="8"/>
      <c r="AYA179" s="8"/>
      <c r="AYB179" s="8"/>
      <c r="AYC179" s="8"/>
      <c r="AYD179" s="8"/>
      <c r="AYE179" s="8"/>
      <c r="AYF179" s="8"/>
      <c r="AYG179" s="8"/>
      <c r="AYH179" s="8"/>
      <c r="AYI179" s="8"/>
      <c r="AYJ179" s="8"/>
      <c r="AYK179" s="8"/>
      <c r="AYL179" s="8"/>
      <c r="AYM179" s="8"/>
      <c r="AYN179" s="8"/>
      <c r="AYO179" s="8"/>
      <c r="AYP179" s="8"/>
      <c r="AYQ179" s="8"/>
      <c r="AYR179" s="8"/>
      <c r="AYS179" s="8"/>
      <c r="AYT179" s="8"/>
      <c r="AYU179" s="8"/>
      <c r="AYV179" s="8"/>
      <c r="AYW179" s="8"/>
      <c r="AYX179" s="8"/>
      <c r="AYY179" s="8"/>
      <c r="AYZ179" s="8"/>
      <c r="AZA179" s="8"/>
      <c r="AZB179" s="8"/>
      <c r="AZC179" s="8"/>
      <c r="AZD179" s="8"/>
      <c r="AZE179" s="8"/>
      <c r="AZF179" s="8"/>
      <c r="AZG179" s="8"/>
      <c r="AZH179" s="8"/>
      <c r="AZI179" s="8"/>
      <c r="AZJ179" s="8"/>
      <c r="AZK179" s="8"/>
      <c r="AZL179" s="8"/>
      <c r="AZM179" s="8"/>
      <c r="AZN179" s="8"/>
      <c r="AZO179" s="8"/>
      <c r="AZP179" s="8"/>
      <c r="AZQ179" s="8"/>
      <c r="AZR179" s="8"/>
      <c r="AZS179" s="8"/>
      <c r="AZT179" s="8"/>
      <c r="AZU179" s="8"/>
      <c r="AZV179" s="8"/>
      <c r="AZW179" s="8"/>
      <c r="AZX179" s="8"/>
      <c r="AZY179" s="8"/>
      <c r="AZZ179" s="8"/>
      <c r="BAA179" s="8"/>
      <c r="BAB179" s="8"/>
      <c r="BAC179" s="8"/>
      <c r="BAD179" s="8"/>
      <c r="BAE179" s="8"/>
      <c r="BAF179" s="8"/>
      <c r="BAG179" s="8"/>
      <c r="BAH179" s="8"/>
      <c r="BAI179" s="8"/>
      <c r="BAJ179" s="8"/>
      <c r="BAK179" s="8"/>
      <c r="BAL179" s="8"/>
      <c r="BAM179" s="8"/>
      <c r="BAN179" s="8"/>
      <c r="BAO179" s="8"/>
      <c r="BAP179" s="8"/>
      <c r="BAQ179" s="8"/>
      <c r="BAR179" s="8"/>
      <c r="BAS179" s="8"/>
      <c r="BAT179" s="8"/>
      <c r="BAU179" s="8"/>
      <c r="BAV179" s="8"/>
      <c r="BAW179" s="8"/>
      <c r="BAX179" s="8"/>
      <c r="BAY179" s="8"/>
      <c r="BAZ179" s="8"/>
      <c r="BBA179" s="8"/>
      <c r="BBB179" s="8"/>
      <c r="BBC179" s="8"/>
      <c r="BBD179" s="8"/>
      <c r="BBE179" s="8"/>
      <c r="BBF179" s="8"/>
      <c r="BBG179" s="8"/>
      <c r="BBH179" s="8"/>
      <c r="BBI179" s="8"/>
      <c r="BBJ179" s="8"/>
      <c r="BBK179" s="8"/>
      <c r="BBL179" s="8"/>
      <c r="BBM179" s="8"/>
      <c r="BBN179" s="8"/>
      <c r="BBO179" s="8"/>
      <c r="BBP179" s="8"/>
      <c r="BBQ179" s="8"/>
      <c r="BBR179" s="8"/>
      <c r="BBS179" s="8"/>
      <c r="BBT179" s="8"/>
      <c r="BBU179" s="8"/>
      <c r="BBV179" s="8"/>
      <c r="BBW179" s="8"/>
      <c r="BBX179" s="8"/>
      <c r="BBY179" s="8"/>
      <c r="BBZ179" s="8"/>
      <c r="BCA179" s="8"/>
      <c r="BCB179" s="8"/>
      <c r="BCC179" s="8"/>
      <c r="BCD179" s="8"/>
      <c r="BCE179" s="8"/>
      <c r="BCF179" s="8"/>
      <c r="BCG179" s="8"/>
      <c r="BCH179" s="8"/>
      <c r="BCI179" s="8"/>
      <c r="BCJ179" s="8"/>
      <c r="BCK179" s="8"/>
      <c r="BCL179" s="8"/>
      <c r="BCM179" s="8"/>
      <c r="BCN179" s="8"/>
      <c r="BCO179" s="8"/>
      <c r="BCP179" s="8"/>
      <c r="BCQ179" s="8"/>
      <c r="BCR179" s="8"/>
      <c r="BCS179" s="8"/>
      <c r="BCT179" s="8"/>
      <c r="BCU179" s="8"/>
      <c r="BCV179" s="8"/>
      <c r="BCW179" s="8"/>
      <c r="BCX179" s="8"/>
      <c r="BCY179" s="8"/>
      <c r="BCZ179" s="8"/>
      <c r="BDA179" s="8"/>
      <c r="BDB179" s="8"/>
      <c r="BDC179" s="8"/>
      <c r="BDD179" s="8"/>
      <c r="BDE179" s="8"/>
      <c r="BDF179" s="8"/>
      <c r="BDG179" s="8"/>
      <c r="BDH179" s="8"/>
      <c r="BDI179" s="8"/>
      <c r="BDJ179" s="8"/>
      <c r="BDK179" s="8"/>
      <c r="BDL179" s="8"/>
      <c r="BDM179" s="8"/>
      <c r="BDN179" s="8"/>
      <c r="BDO179" s="8"/>
      <c r="BDP179" s="8"/>
      <c r="BDQ179" s="8"/>
      <c r="BDR179" s="8"/>
      <c r="BDS179" s="8"/>
      <c r="BDT179" s="8"/>
      <c r="BDU179" s="8"/>
      <c r="BDV179" s="8"/>
      <c r="BDW179" s="8"/>
      <c r="BDX179" s="8"/>
      <c r="BDY179" s="8"/>
      <c r="BDZ179" s="8"/>
      <c r="BEA179" s="8"/>
      <c r="BEB179" s="8"/>
      <c r="BEC179" s="8"/>
      <c r="BED179" s="8"/>
      <c r="BEE179" s="8"/>
      <c r="BEF179" s="8"/>
      <c r="BEG179" s="8"/>
      <c r="BEH179" s="8"/>
      <c r="BEI179" s="8"/>
      <c r="BEJ179" s="8"/>
      <c r="BEK179" s="8"/>
      <c r="BEL179" s="8"/>
      <c r="BEM179" s="8"/>
      <c r="BEN179" s="8"/>
      <c r="BEO179" s="8"/>
      <c r="BEP179" s="8"/>
      <c r="BEQ179" s="8"/>
      <c r="BER179" s="8"/>
      <c r="BES179" s="8"/>
      <c r="BET179" s="8"/>
      <c r="BEU179" s="8"/>
      <c r="BEV179" s="8"/>
      <c r="BEW179" s="8"/>
      <c r="BEX179" s="8"/>
      <c r="BEY179" s="8"/>
      <c r="BEZ179" s="8"/>
      <c r="BFA179" s="8"/>
      <c r="BFB179" s="8"/>
      <c r="BFC179" s="8"/>
      <c r="BFD179" s="8"/>
      <c r="BFE179" s="8"/>
      <c r="BFF179" s="8"/>
      <c r="BFG179" s="8"/>
      <c r="BFH179" s="8"/>
      <c r="BFI179" s="8"/>
      <c r="BFJ179" s="8"/>
      <c r="BFK179" s="8"/>
      <c r="BFL179" s="8"/>
      <c r="BFM179" s="8"/>
      <c r="BFN179" s="8"/>
      <c r="BFO179" s="8"/>
      <c r="BFP179" s="8"/>
      <c r="BFQ179" s="8"/>
      <c r="BFR179" s="8"/>
      <c r="BFS179" s="8"/>
      <c r="BFT179" s="8"/>
      <c r="BFU179" s="8"/>
      <c r="BFV179" s="8"/>
      <c r="BFW179" s="8"/>
      <c r="BFX179" s="8"/>
      <c r="BFY179" s="8"/>
      <c r="BFZ179" s="8"/>
      <c r="BGA179" s="8"/>
      <c r="BGB179" s="8"/>
      <c r="BGC179" s="8"/>
      <c r="BGD179" s="8"/>
      <c r="BGE179" s="8"/>
      <c r="BGF179" s="8"/>
      <c r="BGG179" s="8"/>
      <c r="BGH179" s="8"/>
      <c r="BGI179" s="8"/>
      <c r="BGJ179" s="8"/>
      <c r="BGK179" s="8"/>
      <c r="BGL179" s="8"/>
      <c r="BGM179" s="8"/>
      <c r="BGN179" s="8"/>
      <c r="BGO179" s="8"/>
      <c r="BGP179" s="8"/>
      <c r="BGQ179" s="8"/>
      <c r="BGR179" s="8"/>
      <c r="BGS179" s="8"/>
      <c r="BGT179" s="8"/>
      <c r="BGU179" s="8"/>
      <c r="BGV179" s="8"/>
      <c r="BGW179" s="8"/>
      <c r="BGX179" s="8"/>
      <c r="BGY179" s="8"/>
      <c r="BGZ179" s="8"/>
      <c r="BHA179" s="8"/>
      <c r="BHB179" s="8"/>
      <c r="BHC179" s="8"/>
      <c r="BHD179" s="8"/>
      <c r="BHE179" s="8"/>
      <c r="BHF179" s="8"/>
      <c r="BHG179" s="8"/>
      <c r="BHH179" s="8"/>
      <c r="BHI179" s="8"/>
      <c r="BHJ179" s="8"/>
      <c r="BHK179" s="8"/>
      <c r="BHL179" s="8"/>
      <c r="BHM179" s="8"/>
      <c r="BHN179" s="8"/>
      <c r="BHO179" s="8"/>
      <c r="BHP179" s="8"/>
      <c r="BHQ179" s="8"/>
      <c r="BHR179" s="8"/>
      <c r="BHS179" s="8"/>
      <c r="BHT179" s="8"/>
      <c r="BHU179" s="8"/>
      <c r="BHV179" s="8"/>
      <c r="BHW179" s="8"/>
      <c r="BHX179" s="8"/>
      <c r="BHY179" s="8"/>
      <c r="BHZ179" s="8"/>
      <c r="BIA179" s="8"/>
      <c r="BIB179" s="8"/>
      <c r="BIC179" s="8"/>
      <c r="BID179" s="8"/>
      <c r="BIE179" s="8"/>
      <c r="BIF179" s="8"/>
      <c r="BIG179" s="8"/>
      <c r="BIH179" s="8"/>
      <c r="BII179" s="8"/>
      <c r="BIJ179" s="8"/>
      <c r="BIK179" s="8"/>
      <c r="BIL179" s="8"/>
      <c r="BIM179" s="8"/>
      <c r="BIN179" s="8"/>
      <c r="BIO179" s="8"/>
      <c r="BIP179" s="8"/>
      <c r="BIQ179" s="8"/>
      <c r="BIR179" s="8"/>
      <c r="BIS179" s="8"/>
      <c r="BIT179" s="8"/>
      <c r="BIU179" s="8"/>
      <c r="BIV179" s="8"/>
      <c r="BIW179" s="8"/>
      <c r="BIX179" s="8"/>
      <c r="BIY179" s="8"/>
      <c r="BIZ179" s="8"/>
      <c r="BJA179" s="8"/>
      <c r="BJB179" s="8"/>
      <c r="BJC179" s="8"/>
      <c r="BJD179" s="8"/>
      <c r="BJE179" s="8"/>
      <c r="BJF179" s="8"/>
      <c r="BJG179" s="8"/>
      <c r="BJH179" s="8"/>
      <c r="BJI179" s="8"/>
      <c r="BJJ179" s="8"/>
      <c r="BJK179" s="8"/>
      <c r="BJL179" s="8"/>
      <c r="BJM179" s="8"/>
      <c r="BJN179" s="8"/>
      <c r="BJO179" s="8"/>
      <c r="BJP179" s="8"/>
      <c r="BJQ179" s="8"/>
      <c r="BJR179" s="8"/>
      <c r="BJS179" s="8"/>
      <c r="BJT179" s="8"/>
      <c r="BJU179" s="8"/>
      <c r="BJV179" s="8"/>
      <c r="BJW179" s="8"/>
      <c r="BJX179" s="8"/>
      <c r="BJY179" s="8"/>
      <c r="BJZ179" s="8"/>
      <c r="BKA179" s="8"/>
      <c r="BKB179" s="8"/>
      <c r="BKC179" s="8"/>
      <c r="BKD179" s="8"/>
      <c r="BKE179" s="8"/>
      <c r="BKF179" s="8"/>
      <c r="BKG179" s="8"/>
      <c r="BKH179" s="8"/>
      <c r="BKI179" s="8"/>
      <c r="BKJ179" s="8"/>
      <c r="BKK179" s="8"/>
      <c r="BKL179" s="8"/>
      <c r="BKM179" s="8"/>
      <c r="BKN179" s="8"/>
      <c r="BKO179" s="8"/>
      <c r="BKP179" s="8"/>
      <c r="BKQ179" s="8"/>
      <c r="BKR179" s="8"/>
      <c r="BKS179" s="8"/>
      <c r="BKT179" s="8"/>
      <c r="BKU179" s="8"/>
      <c r="BKV179" s="8"/>
      <c r="BKW179" s="8"/>
      <c r="BKX179" s="8"/>
      <c r="BKY179" s="8"/>
      <c r="BKZ179" s="8"/>
      <c r="BLA179" s="8"/>
      <c r="BLB179" s="8"/>
      <c r="BLC179" s="8"/>
      <c r="BLD179" s="8"/>
      <c r="BLE179" s="8"/>
      <c r="BLF179" s="8"/>
      <c r="BLG179" s="8"/>
      <c r="BLH179" s="8"/>
      <c r="BLI179" s="8"/>
      <c r="BLJ179" s="8"/>
      <c r="BLK179" s="8"/>
      <c r="BLL179" s="8"/>
      <c r="BLM179" s="8"/>
      <c r="BLN179" s="8"/>
      <c r="BLO179" s="8"/>
      <c r="BLP179" s="8"/>
      <c r="BLQ179" s="8"/>
      <c r="BLR179" s="8"/>
      <c r="BLS179" s="8"/>
      <c r="BLT179" s="8"/>
      <c r="BLU179" s="8"/>
      <c r="BLV179" s="8"/>
      <c r="BLW179" s="8"/>
      <c r="BLX179" s="8"/>
      <c r="BLY179" s="8"/>
      <c r="BLZ179" s="8"/>
      <c r="BMA179" s="8"/>
      <c r="BMB179" s="8"/>
      <c r="BMC179" s="8"/>
      <c r="BMD179" s="8"/>
      <c r="BME179" s="8"/>
      <c r="BMF179" s="8"/>
      <c r="BMG179" s="8"/>
      <c r="BMH179" s="8"/>
      <c r="BMI179" s="8"/>
      <c r="BMJ179" s="8"/>
      <c r="BMK179" s="8"/>
      <c r="BML179" s="8"/>
      <c r="BMM179" s="8"/>
      <c r="BMN179" s="8"/>
      <c r="BMO179" s="8"/>
      <c r="BMP179" s="8"/>
      <c r="BMQ179" s="8"/>
      <c r="BMR179" s="8"/>
      <c r="BMS179" s="8"/>
      <c r="BMT179" s="8"/>
      <c r="BMU179" s="8"/>
      <c r="BMV179" s="8"/>
      <c r="BMW179" s="8"/>
      <c r="BMX179" s="8"/>
      <c r="BMY179" s="8"/>
      <c r="BMZ179" s="8"/>
      <c r="BNA179" s="8"/>
      <c r="BNB179" s="8"/>
      <c r="BNC179" s="8"/>
      <c r="BND179" s="8"/>
      <c r="BNE179" s="8"/>
      <c r="BNF179" s="8"/>
      <c r="BNG179" s="8"/>
      <c r="BNH179" s="8"/>
      <c r="BNI179" s="8"/>
      <c r="BNJ179" s="8"/>
      <c r="BNK179" s="8"/>
      <c r="BNL179" s="8"/>
      <c r="BNM179" s="8"/>
      <c r="BNN179" s="8"/>
      <c r="BNO179" s="8"/>
      <c r="BNP179" s="8"/>
      <c r="BNQ179" s="8"/>
      <c r="BNR179" s="8"/>
      <c r="BNS179" s="8"/>
      <c r="BNT179" s="8"/>
      <c r="BNU179" s="8"/>
      <c r="BNV179" s="8"/>
      <c r="BNW179" s="8"/>
      <c r="BNX179" s="8"/>
      <c r="BNY179" s="8"/>
      <c r="BNZ179" s="8"/>
      <c r="BOA179" s="8"/>
      <c r="BOB179" s="8"/>
      <c r="BOC179" s="8"/>
      <c r="BOD179" s="8"/>
      <c r="BOE179" s="8"/>
      <c r="BOF179" s="8"/>
      <c r="BOG179" s="8"/>
      <c r="BOH179" s="8"/>
      <c r="BOI179" s="8"/>
      <c r="BOJ179" s="8"/>
      <c r="BOK179" s="8"/>
      <c r="BOL179" s="8"/>
      <c r="BOM179" s="8"/>
      <c r="BON179" s="8"/>
      <c r="BOO179" s="8"/>
      <c r="BOP179" s="8"/>
      <c r="BOQ179" s="8"/>
      <c r="BOR179" s="8"/>
      <c r="BOS179" s="8"/>
      <c r="BOT179" s="8"/>
      <c r="BOU179" s="8"/>
      <c r="BOV179" s="8"/>
      <c r="BOW179" s="8"/>
      <c r="BOX179" s="8"/>
      <c r="BOY179" s="8"/>
      <c r="BOZ179" s="8"/>
      <c r="BPA179" s="8"/>
      <c r="BPB179" s="8"/>
      <c r="BPC179" s="8"/>
      <c r="BPD179" s="8"/>
      <c r="BPE179" s="8"/>
      <c r="BPF179" s="8"/>
      <c r="BPG179" s="8"/>
      <c r="BPH179" s="8"/>
      <c r="BPI179" s="8"/>
      <c r="BPJ179" s="8"/>
      <c r="BPK179" s="8"/>
      <c r="BPL179" s="8"/>
      <c r="BPM179" s="8"/>
      <c r="BPN179" s="8"/>
      <c r="BPO179" s="8"/>
      <c r="BPP179" s="8"/>
      <c r="BPQ179" s="8"/>
      <c r="BPR179" s="8"/>
      <c r="BPS179" s="8"/>
      <c r="BPT179" s="8"/>
      <c r="BPU179" s="8"/>
      <c r="BPV179" s="8"/>
      <c r="BPW179" s="8"/>
      <c r="BPX179" s="8"/>
      <c r="BPY179" s="8"/>
      <c r="BPZ179" s="8"/>
      <c r="BQA179" s="8"/>
      <c r="BQB179" s="8"/>
      <c r="BQC179" s="8"/>
      <c r="BQD179" s="8"/>
      <c r="BQE179" s="8"/>
      <c r="BQF179" s="8"/>
      <c r="BQG179" s="8"/>
      <c r="BQH179" s="8"/>
      <c r="BQI179" s="8"/>
      <c r="BQJ179" s="8"/>
      <c r="BQK179" s="8"/>
      <c r="BQL179" s="8"/>
      <c r="BQM179" s="8"/>
      <c r="BQN179" s="8"/>
      <c r="BQO179" s="8"/>
      <c r="BQP179" s="8"/>
      <c r="BQQ179" s="8"/>
      <c r="BQR179" s="8"/>
      <c r="BQS179" s="8"/>
      <c r="BQT179" s="8"/>
      <c r="BQU179" s="8"/>
      <c r="BQV179" s="8"/>
      <c r="BQW179" s="8"/>
      <c r="BQX179" s="8"/>
      <c r="BQY179" s="8"/>
      <c r="BQZ179" s="8"/>
      <c r="BRA179" s="8"/>
      <c r="BRB179" s="8"/>
      <c r="BRC179" s="8"/>
      <c r="BRD179" s="8"/>
      <c r="BRE179" s="8"/>
      <c r="BRF179" s="8"/>
      <c r="BRG179" s="8"/>
      <c r="BRH179" s="8"/>
      <c r="BRI179" s="8"/>
      <c r="BRJ179" s="8"/>
      <c r="BRK179" s="8"/>
      <c r="BRL179" s="8"/>
      <c r="BRM179" s="8"/>
      <c r="BRN179" s="8"/>
      <c r="BRO179" s="8"/>
      <c r="BRP179" s="8"/>
      <c r="BRQ179" s="8"/>
      <c r="BRR179" s="8"/>
      <c r="BRS179" s="8"/>
      <c r="BRT179" s="8"/>
      <c r="BRU179" s="8"/>
      <c r="BRV179" s="8"/>
      <c r="BRW179" s="8"/>
      <c r="BRX179" s="8"/>
      <c r="BRY179" s="8"/>
      <c r="BRZ179" s="8"/>
      <c r="BSA179" s="8"/>
      <c r="BSB179" s="8"/>
      <c r="BSC179" s="8"/>
      <c r="BSD179" s="8"/>
      <c r="BSE179" s="8"/>
      <c r="BSF179" s="8"/>
      <c r="BSG179" s="8"/>
      <c r="BSH179" s="8"/>
      <c r="BSI179" s="8"/>
      <c r="BSJ179" s="8"/>
      <c r="BSK179" s="8"/>
      <c r="BSL179" s="8"/>
      <c r="BSM179" s="8"/>
      <c r="BSN179" s="8"/>
      <c r="BSO179" s="8"/>
      <c r="BSP179" s="8"/>
      <c r="BSQ179" s="8"/>
      <c r="BSR179" s="8"/>
      <c r="BSS179" s="8"/>
      <c r="BST179" s="8"/>
      <c r="BSU179" s="8"/>
      <c r="BSV179" s="8"/>
      <c r="BSW179" s="8"/>
      <c r="BSX179" s="8"/>
      <c r="BSY179" s="8"/>
      <c r="BSZ179" s="8"/>
      <c r="BTA179" s="8"/>
      <c r="BTB179" s="8"/>
      <c r="BTC179" s="8"/>
      <c r="BTD179" s="8"/>
      <c r="BTE179" s="8"/>
      <c r="BTF179" s="8"/>
      <c r="BTG179" s="8"/>
      <c r="BTH179" s="8"/>
      <c r="BTI179" s="8"/>
      <c r="BTJ179" s="8"/>
      <c r="BTK179" s="8"/>
      <c r="BTL179" s="8"/>
      <c r="BTM179" s="8"/>
      <c r="BTN179" s="8"/>
      <c r="BTO179" s="8"/>
      <c r="BTP179" s="8"/>
      <c r="BTQ179" s="8"/>
      <c r="BTR179" s="8"/>
      <c r="BTS179" s="8"/>
      <c r="BTT179" s="8"/>
      <c r="BTU179" s="8"/>
      <c r="BTV179" s="8"/>
      <c r="BTW179" s="8"/>
      <c r="BTX179" s="8"/>
      <c r="BTY179" s="8"/>
      <c r="BTZ179" s="8"/>
      <c r="BUA179" s="8"/>
      <c r="BUB179" s="8"/>
      <c r="BUC179" s="8"/>
      <c r="BUD179" s="8"/>
      <c r="BUE179" s="8"/>
      <c r="BUF179" s="8"/>
      <c r="BUG179" s="8"/>
      <c r="BUH179" s="8"/>
      <c r="BUI179" s="8"/>
      <c r="BUJ179" s="8"/>
      <c r="BUK179" s="8"/>
      <c r="BUL179" s="8"/>
      <c r="BUM179" s="8"/>
      <c r="BUN179" s="8"/>
      <c r="BUO179" s="8"/>
      <c r="BUP179" s="8"/>
      <c r="BUQ179" s="8"/>
      <c r="BUR179" s="8"/>
      <c r="BUS179" s="8"/>
      <c r="BUT179" s="8"/>
      <c r="BUU179" s="8"/>
      <c r="BUV179" s="8"/>
      <c r="BUW179" s="8"/>
      <c r="BUX179" s="8"/>
      <c r="BUY179" s="8"/>
      <c r="BUZ179" s="8"/>
      <c r="BVA179" s="8"/>
      <c r="BVB179" s="8"/>
      <c r="BVC179" s="8"/>
      <c r="BVD179" s="8"/>
      <c r="BVE179" s="8"/>
      <c r="BVF179" s="8"/>
      <c r="BVG179" s="8"/>
      <c r="BVH179" s="8"/>
      <c r="BVI179" s="8"/>
      <c r="BVJ179" s="8"/>
      <c r="BVK179" s="8"/>
      <c r="BVL179" s="8"/>
      <c r="BVM179" s="8"/>
      <c r="BVN179" s="8"/>
      <c r="BVO179" s="8"/>
      <c r="BVP179" s="8"/>
      <c r="BVQ179" s="8"/>
      <c r="BVR179" s="8"/>
      <c r="BVS179" s="8"/>
      <c r="BVT179" s="8"/>
      <c r="BVU179" s="8"/>
      <c r="BVV179" s="8"/>
      <c r="BVW179" s="8"/>
      <c r="BVX179" s="8"/>
      <c r="BVY179" s="8"/>
      <c r="BVZ179" s="8"/>
      <c r="BWA179" s="8"/>
      <c r="BWB179" s="8"/>
      <c r="BWC179" s="8"/>
      <c r="BWD179" s="8"/>
      <c r="BWE179" s="8"/>
      <c r="BWF179" s="8"/>
      <c r="BWG179" s="8"/>
      <c r="BWH179" s="8"/>
      <c r="BWI179" s="8"/>
      <c r="BWJ179" s="8"/>
      <c r="BWK179" s="8"/>
      <c r="BWL179" s="8"/>
      <c r="BWM179" s="8"/>
      <c r="BWN179" s="8"/>
      <c r="BWO179" s="8"/>
      <c r="BWP179" s="8"/>
      <c r="BWQ179" s="8"/>
      <c r="BWR179" s="8"/>
      <c r="BWS179" s="8"/>
      <c r="BWT179" s="8"/>
      <c r="BWU179" s="8"/>
      <c r="BWV179" s="8"/>
      <c r="BWW179" s="8"/>
      <c r="BWX179" s="8"/>
      <c r="BWY179" s="8"/>
      <c r="BWZ179" s="8"/>
      <c r="BXA179" s="8"/>
      <c r="BXB179" s="8"/>
      <c r="BXC179" s="8"/>
      <c r="BXD179" s="8"/>
      <c r="BXE179" s="8"/>
      <c r="BXF179" s="8"/>
      <c r="BXG179" s="8"/>
      <c r="BXH179" s="8"/>
      <c r="BXI179" s="8"/>
      <c r="BXJ179" s="8"/>
      <c r="BXK179" s="8"/>
      <c r="BXL179" s="8"/>
      <c r="BXM179" s="8"/>
      <c r="BXN179" s="8"/>
      <c r="BXO179" s="8"/>
      <c r="BXP179" s="8"/>
      <c r="BXQ179" s="8"/>
      <c r="BXR179" s="8"/>
      <c r="BXS179" s="8"/>
      <c r="BXT179" s="8"/>
      <c r="BXU179" s="8"/>
      <c r="BXV179" s="8"/>
      <c r="BXW179" s="8"/>
      <c r="BXX179" s="8"/>
      <c r="BXY179" s="8"/>
      <c r="BXZ179" s="8"/>
      <c r="BYA179" s="8"/>
      <c r="BYB179" s="8"/>
      <c r="BYC179" s="8"/>
      <c r="BYD179" s="8"/>
      <c r="BYE179" s="8"/>
      <c r="BYF179" s="8"/>
      <c r="BYG179" s="8"/>
      <c r="BYH179" s="8"/>
      <c r="BYI179" s="8"/>
      <c r="BYJ179" s="8"/>
      <c r="BYK179" s="8"/>
      <c r="BYL179" s="8"/>
      <c r="BYM179" s="8"/>
      <c r="BYN179" s="8"/>
      <c r="BYO179" s="8"/>
      <c r="BYP179" s="8"/>
      <c r="BYQ179" s="8"/>
      <c r="BYR179" s="8"/>
      <c r="BYS179" s="8"/>
      <c r="BYT179" s="8"/>
      <c r="BYU179" s="8"/>
      <c r="BYV179" s="8"/>
      <c r="BYW179" s="8"/>
      <c r="BYX179" s="8"/>
      <c r="BYY179" s="8"/>
      <c r="BYZ179" s="8"/>
      <c r="BZA179" s="8"/>
      <c r="BZB179" s="8"/>
      <c r="BZC179" s="8"/>
      <c r="BZD179" s="8"/>
      <c r="BZE179" s="8"/>
      <c r="BZF179" s="8"/>
      <c r="BZG179" s="8"/>
      <c r="BZH179" s="8"/>
      <c r="BZI179" s="8"/>
      <c r="BZJ179" s="8"/>
      <c r="BZK179" s="8"/>
      <c r="BZL179" s="8"/>
      <c r="BZM179" s="8"/>
      <c r="BZN179" s="8"/>
      <c r="BZO179" s="8"/>
      <c r="BZP179" s="8"/>
      <c r="BZQ179" s="8"/>
      <c r="BZR179" s="8"/>
      <c r="BZS179" s="8"/>
      <c r="BZT179" s="8"/>
      <c r="BZU179" s="8"/>
      <c r="BZV179" s="8"/>
      <c r="BZW179" s="8"/>
      <c r="BZX179" s="8"/>
      <c r="BZY179" s="8"/>
      <c r="BZZ179" s="8"/>
      <c r="CAA179" s="8"/>
      <c r="CAB179" s="8"/>
      <c r="CAC179" s="8"/>
      <c r="CAD179" s="8"/>
      <c r="CAE179" s="8"/>
      <c r="CAF179" s="8"/>
      <c r="CAG179" s="8"/>
      <c r="CAH179" s="8"/>
      <c r="CAI179" s="8"/>
      <c r="CAJ179" s="8"/>
      <c r="CAK179" s="8"/>
      <c r="CAL179" s="8"/>
      <c r="CAM179" s="8"/>
      <c r="CAN179" s="8"/>
      <c r="CAO179" s="8"/>
      <c r="CAP179" s="8"/>
      <c r="CAQ179" s="8"/>
      <c r="CAR179" s="8"/>
      <c r="CAS179" s="8"/>
      <c r="CAT179" s="8"/>
      <c r="CAU179" s="8"/>
      <c r="CAV179" s="8"/>
      <c r="CAW179" s="8"/>
      <c r="CAX179" s="8"/>
      <c r="CAY179" s="8"/>
      <c r="CAZ179" s="8"/>
      <c r="CBA179" s="8"/>
      <c r="CBB179" s="8"/>
      <c r="CBC179" s="8"/>
      <c r="CBD179" s="8"/>
      <c r="CBE179" s="8"/>
      <c r="CBF179" s="8"/>
      <c r="CBG179" s="8"/>
      <c r="CBH179" s="8"/>
      <c r="CBI179" s="8"/>
      <c r="CBJ179" s="8"/>
      <c r="CBK179" s="8"/>
      <c r="CBL179" s="8"/>
      <c r="CBM179" s="8"/>
      <c r="CBN179" s="8"/>
      <c r="CBO179" s="8"/>
      <c r="CBP179" s="8"/>
      <c r="CBQ179" s="8"/>
      <c r="CBR179" s="8"/>
      <c r="CBS179" s="8"/>
      <c r="CBT179" s="8"/>
      <c r="CBU179" s="8"/>
      <c r="CBV179" s="8"/>
      <c r="CBW179" s="8"/>
      <c r="CBX179" s="8"/>
      <c r="CBY179" s="8"/>
      <c r="CBZ179" s="8"/>
      <c r="CCA179" s="8"/>
      <c r="CCB179" s="8"/>
      <c r="CCC179" s="8"/>
      <c r="CCD179" s="8"/>
      <c r="CCE179" s="8"/>
      <c r="CCF179" s="8"/>
      <c r="CCG179" s="8"/>
      <c r="CCH179" s="8"/>
      <c r="CCI179" s="8"/>
      <c r="CCJ179" s="8"/>
      <c r="CCK179" s="8"/>
      <c r="CCL179" s="8"/>
      <c r="CCM179" s="8"/>
      <c r="CCN179" s="8"/>
      <c r="CCO179" s="8"/>
      <c r="CCP179" s="8"/>
      <c r="CCQ179" s="8"/>
      <c r="CCR179" s="8"/>
      <c r="CCS179" s="8"/>
      <c r="CCT179" s="8"/>
      <c r="CCU179" s="8"/>
      <c r="CCV179" s="8"/>
      <c r="CCW179" s="8"/>
      <c r="CCX179" s="8"/>
      <c r="CCY179" s="8"/>
      <c r="CCZ179" s="8"/>
      <c r="CDA179" s="8"/>
      <c r="CDB179" s="8"/>
      <c r="CDC179" s="8"/>
      <c r="CDD179" s="8"/>
      <c r="CDE179" s="8"/>
      <c r="CDF179" s="8"/>
      <c r="CDG179" s="8"/>
      <c r="CDH179" s="8"/>
      <c r="CDI179" s="8"/>
      <c r="CDJ179" s="8"/>
      <c r="CDK179" s="8"/>
      <c r="CDL179" s="8"/>
      <c r="CDM179" s="8"/>
      <c r="CDN179" s="8"/>
      <c r="CDO179" s="8"/>
      <c r="CDP179" s="8"/>
      <c r="CDQ179" s="8"/>
      <c r="CDR179" s="8"/>
      <c r="CDS179" s="8"/>
      <c r="CDT179" s="8"/>
      <c r="CDU179" s="8"/>
      <c r="CDV179" s="8"/>
      <c r="CDW179" s="8"/>
      <c r="CDX179" s="8"/>
      <c r="CDY179" s="8"/>
      <c r="CDZ179" s="8"/>
      <c r="CEA179" s="8"/>
      <c r="CEB179" s="8"/>
      <c r="CEC179" s="8"/>
      <c r="CED179" s="8"/>
      <c r="CEE179" s="8"/>
      <c r="CEF179" s="8"/>
      <c r="CEG179" s="8"/>
      <c r="CEH179" s="8"/>
      <c r="CEI179" s="8"/>
      <c r="CEJ179" s="8"/>
      <c r="CEK179" s="8"/>
      <c r="CEL179" s="8"/>
      <c r="CEM179" s="8"/>
      <c r="CEN179" s="8"/>
      <c r="CEO179" s="8"/>
      <c r="CEP179" s="8"/>
      <c r="CEQ179" s="8"/>
      <c r="CER179" s="8"/>
      <c r="CES179" s="8"/>
      <c r="CET179" s="8"/>
      <c r="CEU179" s="8"/>
      <c r="CEV179" s="8"/>
      <c r="CEW179" s="8"/>
      <c r="CEX179" s="8"/>
      <c r="CEY179" s="8"/>
      <c r="CEZ179" s="8"/>
      <c r="CFA179" s="8"/>
      <c r="CFB179" s="8"/>
      <c r="CFC179" s="8"/>
      <c r="CFD179" s="8"/>
      <c r="CFE179" s="8"/>
      <c r="CFF179" s="8"/>
      <c r="CFG179" s="8"/>
      <c r="CFH179" s="8"/>
      <c r="CFI179" s="8"/>
      <c r="CFJ179" s="8"/>
      <c r="CFK179" s="8"/>
      <c r="CFL179" s="8"/>
      <c r="CFM179" s="8"/>
      <c r="CFN179" s="8"/>
      <c r="CFO179" s="8"/>
      <c r="CFP179" s="8"/>
      <c r="CFQ179" s="8"/>
      <c r="CFR179" s="8"/>
      <c r="CFS179" s="8"/>
      <c r="CFT179" s="8"/>
      <c r="CFU179" s="8"/>
      <c r="CFV179" s="8"/>
      <c r="CFW179" s="8"/>
      <c r="CFX179" s="8"/>
      <c r="CFY179" s="8"/>
      <c r="CFZ179" s="8"/>
      <c r="CGA179" s="8"/>
      <c r="CGB179" s="8"/>
      <c r="CGC179" s="8"/>
      <c r="CGD179" s="8"/>
      <c r="CGE179" s="8"/>
      <c r="CGF179" s="8"/>
      <c r="CGG179" s="8"/>
      <c r="CGH179" s="8"/>
      <c r="CGI179" s="8"/>
      <c r="CGJ179" s="8"/>
      <c r="CGK179" s="8"/>
      <c r="CGL179" s="8"/>
      <c r="CGM179" s="8"/>
      <c r="CGN179" s="8"/>
      <c r="CGO179" s="8"/>
      <c r="CGP179" s="8"/>
      <c r="CGQ179" s="8"/>
      <c r="CGR179" s="8"/>
      <c r="CGS179" s="8"/>
      <c r="CGT179" s="8"/>
      <c r="CGU179" s="8"/>
      <c r="CGV179" s="8"/>
      <c r="CGW179" s="8"/>
      <c r="CGX179" s="8"/>
      <c r="CGY179" s="8"/>
      <c r="CGZ179" s="8"/>
      <c r="CHA179" s="8"/>
      <c r="CHB179" s="8"/>
      <c r="CHC179" s="8"/>
      <c r="CHD179" s="8"/>
      <c r="CHE179" s="8"/>
      <c r="CHF179" s="8"/>
      <c r="CHG179" s="8"/>
      <c r="CHH179" s="8"/>
      <c r="CHI179" s="8"/>
      <c r="CHJ179" s="8"/>
      <c r="CHK179" s="8"/>
      <c r="CHL179" s="8"/>
      <c r="CHM179" s="8"/>
      <c r="CHN179" s="8"/>
      <c r="CHO179" s="8"/>
      <c r="CHP179" s="8"/>
      <c r="CHQ179" s="8"/>
      <c r="CHR179" s="8"/>
      <c r="CHS179" s="8"/>
      <c r="CHT179" s="8"/>
      <c r="CHU179" s="8"/>
      <c r="CHV179" s="8"/>
      <c r="CHW179" s="8"/>
      <c r="CHX179" s="8"/>
      <c r="CHY179" s="8"/>
      <c r="CHZ179" s="8"/>
      <c r="CIA179" s="8"/>
      <c r="CIB179" s="8"/>
      <c r="CIC179" s="8"/>
      <c r="CID179" s="8"/>
      <c r="CIE179" s="8"/>
      <c r="CIF179" s="8"/>
      <c r="CIG179" s="8"/>
      <c r="CIH179" s="8"/>
      <c r="CII179" s="8"/>
      <c r="CIJ179" s="8"/>
      <c r="CIK179" s="8"/>
      <c r="CIL179" s="8"/>
      <c r="CIM179" s="8"/>
      <c r="CIN179" s="8"/>
      <c r="CIO179" s="8"/>
      <c r="CIP179" s="8"/>
      <c r="CIQ179" s="8"/>
      <c r="CIR179" s="8"/>
      <c r="CIS179" s="8"/>
      <c r="CIT179" s="8"/>
      <c r="CIU179" s="8"/>
      <c r="CIV179" s="8"/>
      <c r="CIW179" s="8"/>
      <c r="CIX179" s="8"/>
      <c r="CIY179" s="8"/>
      <c r="CIZ179" s="8"/>
      <c r="CJA179" s="8"/>
      <c r="CJB179" s="8"/>
      <c r="CJC179" s="8"/>
      <c r="CJD179" s="8"/>
      <c r="CJE179" s="8"/>
      <c r="CJF179" s="8"/>
      <c r="CJG179" s="8"/>
      <c r="CJH179" s="8"/>
      <c r="CJI179" s="8"/>
      <c r="CJJ179" s="8"/>
      <c r="CJK179" s="8"/>
      <c r="CJL179" s="8"/>
      <c r="CJM179" s="8"/>
      <c r="CJN179" s="8"/>
      <c r="CJO179" s="8"/>
      <c r="CJP179" s="8"/>
      <c r="CJQ179" s="8"/>
      <c r="CJR179" s="8"/>
      <c r="CJS179" s="8"/>
      <c r="CJT179" s="8"/>
      <c r="CJU179" s="8"/>
      <c r="CJV179" s="8"/>
      <c r="CJW179" s="8"/>
      <c r="CJX179" s="8"/>
      <c r="CJY179" s="8"/>
      <c r="CJZ179" s="8"/>
      <c r="CKA179" s="8"/>
      <c r="CKB179" s="8"/>
      <c r="CKC179" s="8"/>
      <c r="CKD179" s="8"/>
      <c r="CKE179" s="8"/>
      <c r="CKF179" s="8"/>
      <c r="CKG179" s="8"/>
      <c r="CKH179" s="8"/>
      <c r="CKI179" s="8"/>
      <c r="CKJ179" s="8"/>
      <c r="CKK179" s="8"/>
      <c r="CKL179" s="8"/>
      <c r="CKM179" s="8"/>
      <c r="CKN179" s="8"/>
      <c r="CKO179" s="8"/>
      <c r="CKP179" s="8"/>
      <c r="CKQ179" s="8"/>
      <c r="CKR179" s="8"/>
      <c r="CKS179" s="8"/>
      <c r="CKT179" s="8"/>
      <c r="CKU179" s="8"/>
      <c r="CKV179" s="8"/>
      <c r="CKW179" s="8"/>
      <c r="CKX179" s="8"/>
      <c r="CKY179" s="8"/>
      <c r="CKZ179" s="8"/>
      <c r="CLA179" s="8"/>
      <c r="CLB179" s="8"/>
      <c r="CLC179" s="8"/>
      <c r="CLD179" s="8"/>
      <c r="CLE179" s="8"/>
      <c r="CLF179" s="8"/>
      <c r="CLG179" s="8"/>
      <c r="CLH179" s="8"/>
      <c r="CLI179" s="8"/>
      <c r="CLJ179" s="8"/>
      <c r="CLK179" s="8"/>
      <c r="CLL179" s="8"/>
      <c r="CLM179" s="8"/>
      <c r="CLN179" s="8"/>
      <c r="CLO179" s="8"/>
      <c r="CLP179" s="8"/>
      <c r="CLQ179" s="8"/>
      <c r="CLR179" s="8"/>
      <c r="CLS179" s="8"/>
      <c r="CLT179" s="8"/>
      <c r="CLU179" s="8"/>
      <c r="CLV179" s="8"/>
      <c r="CLW179" s="8"/>
      <c r="CLX179" s="8"/>
      <c r="CLY179" s="8"/>
      <c r="CLZ179" s="8"/>
      <c r="CMA179" s="8"/>
      <c r="CMB179" s="8"/>
      <c r="CMC179" s="8"/>
      <c r="CMD179" s="8"/>
      <c r="CME179" s="8"/>
      <c r="CMF179" s="8"/>
      <c r="CMG179" s="8"/>
      <c r="CMH179" s="8"/>
      <c r="CMI179" s="8"/>
      <c r="CMJ179" s="8"/>
      <c r="CMK179" s="8"/>
      <c r="CML179" s="8"/>
      <c r="CMM179" s="8"/>
      <c r="CMN179" s="8"/>
      <c r="CMO179" s="8"/>
      <c r="CMP179" s="8"/>
      <c r="CMQ179" s="8"/>
      <c r="CMR179" s="8"/>
      <c r="CMS179" s="8"/>
      <c r="CMT179" s="8"/>
      <c r="CMU179" s="8"/>
      <c r="CMV179" s="8"/>
      <c r="CMW179" s="8"/>
      <c r="CMX179" s="8"/>
      <c r="CMY179" s="8"/>
      <c r="CMZ179" s="8"/>
      <c r="CNA179" s="8"/>
      <c r="CNB179" s="8"/>
      <c r="CNC179" s="8"/>
      <c r="CND179" s="8"/>
      <c r="CNE179" s="8"/>
      <c r="CNF179" s="8"/>
      <c r="CNG179" s="8"/>
      <c r="CNH179" s="8"/>
      <c r="CNI179" s="8"/>
      <c r="CNJ179" s="8"/>
      <c r="CNK179" s="8"/>
      <c r="CNL179" s="8"/>
      <c r="CNM179" s="8"/>
      <c r="CNN179" s="8"/>
      <c r="CNO179" s="8"/>
      <c r="CNP179" s="8"/>
      <c r="CNQ179" s="8"/>
      <c r="CNR179" s="8"/>
      <c r="CNS179" s="8"/>
      <c r="CNT179" s="8"/>
      <c r="CNU179" s="8"/>
      <c r="CNV179" s="8"/>
      <c r="CNW179" s="8"/>
      <c r="CNX179" s="8"/>
      <c r="CNY179" s="8"/>
      <c r="CNZ179" s="8"/>
      <c r="COA179" s="8"/>
      <c r="COB179" s="8"/>
      <c r="COC179" s="8"/>
      <c r="COD179" s="8"/>
      <c r="COE179" s="8"/>
      <c r="COF179" s="8"/>
      <c r="COG179" s="8"/>
      <c r="COH179" s="8"/>
      <c r="COI179" s="8"/>
      <c r="COJ179" s="8"/>
      <c r="COK179" s="8"/>
      <c r="COL179" s="8"/>
      <c r="COM179" s="8"/>
      <c r="CON179" s="8"/>
      <c r="COO179" s="8"/>
      <c r="COP179" s="8"/>
      <c r="COQ179" s="8"/>
      <c r="COR179" s="8"/>
      <c r="COS179" s="8"/>
      <c r="COT179" s="8"/>
      <c r="COU179" s="8"/>
      <c r="COV179" s="8"/>
      <c r="COW179" s="8"/>
      <c r="COX179" s="8"/>
      <c r="COY179" s="8"/>
      <c r="COZ179" s="8"/>
      <c r="CPA179" s="8"/>
      <c r="CPB179" s="8"/>
      <c r="CPC179" s="8"/>
      <c r="CPD179" s="8"/>
      <c r="CPE179" s="8"/>
      <c r="CPF179" s="8"/>
      <c r="CPG179" s="8"/>
      <c r="CPH179" s="8"/>
      <c r="CPI179" s="8"/>
      <c r="CPJ179" s="8"/>
      <c r="CPK179" s="8"/>
      <c r="CPL179" s="8"/>
      <c r="CPM179" s="8"/>
      <c r="CPN179" s="8"/>
      <c r="CPO179" s="8"/>
      <c r="CPP179" s="8"/>
      <c r="CPQ179" s="8"/>
      <c r="CPR179" s="8"/>
      <c r="CPS179" s="8"/>
      <c r="CPT179" s="8"/>
      <c r="CPU179" s="8"/>
      <c r="CPV179" s="8"/>
      <c r="CPW179" s="8"/>
      <c r="CPX179" s="8"/>
      <c r="CPY179" s="8"/>
      <c r="CPZ179" s="8"/>
      <c r="CQA179" s="8"/>
      <c r="CQB179" s="8"/>
      <c r="CQC179" s="8"/>
      <c r="CQD179" s="8"/>
      <c r="CQE179" s="8"/>
      <c r="CQF179" s="8"/>
      <c r="CQG179" s="8"/>
      <c r="CQH179" s="8"/>
      <c r="CQI179" s="8"/>
      <c r="CQJ179" s="8"/>
      <c r="CQK179" s="8"/>
      <c r="CQL179" s="8"/>
      <c r="CQM179" s="8"/>
      <c r="CQN179" s="8"/>
      <c r="CQO179" s="8"/>
      <c r="CQP179" s="8"/>
      <c r="CQQ179" s="8"/>
      <c r="CQR179" s="8"/>
      <c r="CQS179" s="8"/>
      <c r="CQT179" s="8"/>
      <c r="CQU179" s="8"/>
      <c r="CQV179" s="8"/>
      <c r="CQW179" s="8"/>
      <c r="CQX179" s="8"/>
      <c r="CQY179" s="8"/>
      <c r="CQZ179" s="8"/>
      <c r="CRA179" s="8"/>
      <c r="CRB179" s="8"/>
      <c r="CRC179" s="8"/>
      <c r="CRD179" s="8"/>
      <c r="CRE179" s="8"/>
      <c r="CRF179" s="8"/>
      <c r="CRG179" s="8"/>
      <c r="CRH179" s="8"/>
      <c r="CRI179" s="8"/>
      <c r="CRJ179" s="8"/>
      <c r="CRK179" s="8"/>
      <c r="CRL179" s="8"/>
      <c r="CRM179" s="8"/>
      <c r="CRN179" s="8"/>
      <c r="CRO179" s="8"/>
      <c r="CRP179" s="8"/>
      <c r="CRQ179" s="8"/>
      <c r="CRR179" s="8"/>
      <c r="CRS179" s="8"/>
      <c r="CRT179" s="8"/>
      <c r="CRU179" s="8"/>
      <c r="CRV179" s="8"/>
      <c r="CRW179" s="8"/>
      <c r="CRX179" s="8"/>
      <c r="CRY179" s="8"/>
      <c r="CRZ179" s="8"/>
      <c r="CSA179" s="8"/>
      <c r="CSB179" s="8"/>
      <c r="CSC179" s="8"/>
      <c r="CSD179" s="8"/>
      <c r="CSE179" s="8"/>
      <c r="CSF179" s="8"/>
      <c r="CSG179" s="8"/>
      <c r="CSH179" s="8"/>
      <c r="CSI179" s="8"/>
      <c r="CSJ179" s="8"/>
      <c r="CSK179" s="8"/>
      <c r="CSL179" s="8"/>
      <c r="CSM179" s="8"/>
      <c r="CSN179" s="8"/>
      <c r="CSO179" s="8"/>
      <c r="CSP179" s="8"/>
      <c r="CSQ179" s="8"/>
      <c r="CSR179" s="8"/>
      <c r="CSS179" s="8"/>
      <c r="CST179" s="8"/>
      <c r="CSU179" s="8"/>
      <c r="CSV179" s="8"/>
      <c r="CSW179" s="8"/>
      <c r="CSX179" s="8"/>
      <c r="CSY179" s="8"/>
      <c r="CSZ179" s="8"/>
      <c r="CTA179" s="8"/>
      <c r="CTB179" s="8"/>
      <c r="CTC179" s="8"/>
      <c r="CTD179" s="8"/>
      <c r="CTE179" s="8"/>
      <c r="CTF179" s="8"/>
      <c r="CTG179" s="8"/>
      <c r="CTH179" s="8"/>
      <c r="CTI179" s="8"/>
      <c r="CTJ179" s="8"/>
      <c r="CTK179" s="8"/>
      <c r="CTL179" s="8"/>
      <c r="CTM179" s="8"/>
      <c r="CTN179" s="8"/>
      <c r="CTO179" s="8"/>
      <c r="CTP179" s="8"/>
      <c r="CTQ179" s="8"/>
      <c r="CTR179" s="8"/>
      <c r="CTS179" s="8"/>
      <c r="CTT179" s="8"/>
      <c r="CTU179" s="8"/>
      <c r="CTV179" s="8"/>
      <c r="CTW179" s="8"/>
      <c r="CTX179" s="8"/>
      <c r="CTY179" s="8"/>
      <c r="CTZ179" s="8"/>
      <c r="CUA179" s="8"/>
      <c r="CUB179" s="8"/>
      <c r="CUC179" s="8"/>
      <c r="CUD179" s="8"/>
      <c r="CUE179" s="8"/>
      <c r="CUF179" s="8"/>
      <c r="CUG179" s="8"/>
      <c r="CUH179" s="8"/>
      <c r="CUI179" s="8"/>
      <c r="CUJ179" s="8"/>
      <c r="CUK179" s="8"/>
      <c r="CUL179" s="8"/>
      <c r="CUM179" s="8"/>
      <c r="CUN179" s="8"/>
      <c r="CUO179" s="8"/>
      <c r="CUP179" s="8"/>
      <c r="CUQ179" s="8"/>
      <c r="CUR179" s="8"/>
      <c r="CUS179" s="8"/>
      <c r="CUT179" s="8"/>
      <c r="CUU179" s="8"/>
      <c r="CUV179" s="8"/>
      <c r="CUW179" s="8"/>
      <c r="CUX179" s="8"/>
      <c r="CUY179" s="8"/>
      <c r="CUZ179" s="8"/>
      <c r="CVA179" s="8"/>
      <c r="CVB179" s="8"/>
      <c r="CVC179" s="8"/>
      <c r="CVD179" s="8"/>
      <c r="CVE179" s="8"/>
      <c r="CVF179" s="8"/>
      <c r="CVG179" s="8"/>
      <c r="CVH179" s="8"/>
      <c r="CVI179" s="8"/>
      <c r="CVJ179" s="8"/>
      <c r="CVK179" s="8"/>
      <c r="CVL179" s="8"/>
      <c r="CVM179" s="8"/>
      <c r="CVN179" s="8"/>
      <c r="CVO179" s="8"/>
      <c r="CVP179" s="8"/>
      <c r="CVQ179" s="8"/>
      <c r="CVR179" s="8"/>
      <c r="CVS179" s="8"/>
      <c r="CVT179" s="8"/>
      <c r="CVU179" s="8"/>
      <c r="CVV179" s="8"/>
      <c r="CVW179" s="8"/>
      <c r="CVX179" s="8"/>
      <c r="CVY179" s="8"/>
      <c r="CVZ179" s="8"/>
      <c r="CWA179" s="8"/>
      <c r="CWB179" s="8"/>
      <c r="CWC179" s="8"/>
      <c r="CWD179" s="8"/>
      <c r="CWE179" s="8"/>
      <c r="CWF179" s="8"/>
      <c r="CWG179" s="8"/>
      <c r="CWH179" s="8"/>
      <c r="CWI179" s="8"/>
      <c r="CWJ179" s="8"/>
      <c r="CWK179" s="8"/>
      <c r="CWL179" s="8"/>
      <c r="CWM179" s="8"/>
      <c r="CWN179" s="8"/>
      <c r="CWO179" s="8"/>
      <c r="CWP179" s="8"/>
      <c r="CWQ179" s="8"/>
      <c r="CWR179" s="8"/>
      <c r="CWS179" s="8"/>
      <c r="CWT179" s="8"/>
      <c r="CWU179" s="8"/>
      <c r="CWV179" s="8"/>
      <c r="CWW179" s="8"/>
      <c r="CWX179" s="8"/>
      <c r="CWY179" s="8"/>
      <c r="CWZ179" s="8"/>
      <c r="CXA179" s="8"/>
      <c r="CXB179" s="8"/>
      <c r="CXC179" s="8"/>
      <c r="CXD179" s="8"/>
      <c r="CXE179" s="8"/>
      <c r="CXF179" s="8"/>
      <c r="CXG179" s="8"/>
      <c r="CXH179" s="8"/>
      <c r="CXI179" s="8"/>
      <c r="CXJ179" s="8"/>
      <c r="CXK179" s="8"/>
      <c r="CXL179" s="8"/>
      <c r="CXM179" s="8"/>
      <c r="CXN179" s="8"/>
      <c r="CXO179" s="8"/>
      <c r="CXP179" s="8"/>
      <c r="CXQ179" s="8"/>
      <c r="CXR179" s="8"/>
      <c r="CXS179" s="8"/>
      <c r="CXT179" s="8"/>
      <c r="CXU179" s="8"/>
      <c r="CXV179" s="8"/>
      <c r="CXW179" s="8"/>
      <c r="CXX179" s="8"/>
      <c r="CXY179" s="8"/>
      <c r="CXZ179" s="8"/>
      <c r="CYA179" s="8"/>
      <c r="CYB179" s="8"/>
      <c r="CYC179" s="8"/>
      <c r="CYD179" s="8"/>
      <c r="CYE179" s="8"/>
      <c r="CYF179" s="8"/>
      <c r="CYG179" s="8"/>
      <c r="CYH179" s="8"/>
      <c r="CYI179" s="8"/>
      <c r="CYJ179" s="8"/>
      <c r="CYK179" s="8"/>
      <c r="CYL179" s="8"/>
      <c r="CYM179" s="8"/>
      <c r="CYN179" s="8"/>
      <c r="CYO179" s="8"/>
      <c r="CYP179" s="8"/>
      <c r="CYQ179" s="8"/>
      <c r="CYR179" s="8"/>
      <c r="CYS179" s="8"/>
      <c r="CYT179" s="8"/>
      <c r="CYU179" s="8"/>
      <c r="CYV179" s="8"/>
      <c r="CYW179" s="8"/>
      <c r="CYX179" s="8"/>
      <c r="CYY179" s="8"/>
      <c r="CYZ179" s="8"/>
      <c r="CZA179" s="8"/>
      <c r="CZB179" s="8"/>
      <c r="CZC179" s="8"/>
      <c r="CZD179" s="8"/>
      <c r="CZE179" s="8"/>
      <c r="CZF179" s="8"/>
      <c r="CZG179" s="8"/>
      <c r="CZH179" s="8"/>
      <c r="CZI179" s="8"/>
      <c r="CZJ179" s="8"/>
      <c r="CZK179" s="8"/>
      <c r="CZL179" s="8"/>
      <c r="CZM179" s="8"/>
      <c r="CZN179" s="8"/>
      <c r="CZO179" s="8"/>
      <c r="CZP179" s="8"/>
      <c r="CZQ179" s="8"/>
      <c r="CZR179" s="8"/>
      <c r="CZS179" s="8"/>
      <c r="CZT179" s="8"/>
      <c r="CZU179" s="8"/>
      <c r="CZV179" s="8"/>
      <c r="CZW179" s="8"/>
      <c r="CZX179" s="8"/>
      <c r="CZY179" s="8"/>
      <c r="CZZ179" s="8"/>
      <c r="DAA179" s="8"/>
      <c r="DAB179" s="8"/>
      <c r="DAC179" s="8"/>
      <c r="DAD179" s="8"/>
      <c r="DAE179" s="8"/>
      <c r="DAF179" s="8"/>
      <c r="DAG179" s="8"/>
      <c r="DAH179" s="8"/>
      <c r="DAI179" s="8"/>
      <c r="DAJ179" s="8"/>
      <c r="DAK179" s="8"/>
      <c r="DAL179" s="8"/>
      <c r="DAM179" s="8"/>
      <c r="DAN179" s="8"/>
      <c r="DAO179" s="8"/>
      <c r="DAP179" s="8"/>
      <c r="DAQ179" s="8"/>
      <c r="DAR179" s="8"/>
      <c r="DAS179" s="8"/>
      <c r="DAT179" s="8"/>
      <c r="DAU179" s="8"/>
      <c r="DAV179" s="8"/>
      <c r="DAW179" s="8"/>
      <c r="DAX179" s="8"/>
      <c r="DAY179" s="8"/>
      <c r="DAZ179" s="8"/>
      <c r="DBA179" s="8"/>
      <c r="DBB179" s="8"/>
      <c r="DBC179" s="8"/>
      <c r="DBD179" s="8"/>
      <c r="DBE179" s="8"/>
      <c r="DBF179" s="8"/>
      <c r="DBG179" s="8"/>
      <c r="DBH179" s="8"/>
      <c r="DBI179" s="8"/>
      <c r="DBJ179" s="8"/>
      <c r="DBK179" s="8"/>
      <c r="DBL179" s="8"/>
      <c r="DBM179" s="8"/>
      <c r="DBN179" s="8"/>
      <c r="DBO179" s="8"/>
      <c r="DBP179" s="8"/>
      <c r="DBQ179" s="8"/>
      <c r="DBR179" s="8"/>
      <c r="DBS179" s="8"/>
      <c r="DBT179" s="8"/>
      <c r="DBU179" s="8"/>
      <c r="DBV179" s="8"/>
      <c r="DBW179" s="8"/>
      <c r="DBX179" s="8"/>
      <c r="DBY179" s="8"/>
      <c r="DBZ179" s="8"/>
      <c r="DCA179" s="8"/>
      <c r="DCB179" s="8"/>
      <c r="DCC179" s="8"/>
      <c r="DCD179" s="8"/>
      <c r="DCE179" s="8"/>
      <c r="DCF179" s="8"/>
      <c r="DCG179" s="8"/>
      <c r="DCH179" s="8"/>
      <c r="DCI179" s="8"/>
      <c r="DCJ179" s="8"/>
      <c r="DCK179" s="8"/>
      <c r="DCL179" s="8"/>
      <c r="DCM179" s="8"/>
      <c r="DCN179" s="8"/>
      <c r="DCO179" s="8"/>
      <c r="DCP179" s="8"/>
      <c r="DCQ179" s="8"/>
      <c r="DCR179" s="8"/>
      <c r="DCS179" s="8"/>
      <c r="DCT179" s="8"/>
      <c r="DCU179" s="8"/>
      <c r="DCV179" s="8"/>
      <c r="DCW179" s="8"/>
      <c r="DCX179" s="8"/>
      <c r="DCY179" s="8"/>
      <c r="DCZ179" s="8"/>
      <c r="DDA179" s="8"/>
      <c r="DDB179" s="8"/>
      <c r="DDC179" s="8"/>
      <c r="DDD179" s="8"/>
      <c r="DDE179" s="8"/>
      <c r="DDF179" s="8"/>
      <c r="DDG179" s="8"/>
      <c r="DDH179" s="8"/>
      <c r="DDI179" s="8"/>
      <c r="DDJ179" s="8"/>
      <c r="DDK179" s="8"/>
      <c r="DDL179" s="8"/>
      <c r="DDM179" s="8"/>
      <c r="DDN179" s="8"/>
      <c r="DDO179" s="8"/>
      <c r="DDP179" s="8"/>
      <c r="DDQ179" s="8"/>
      <c r="DDR179" s="8"/>
      <c r="DDS179" s="8"/>
      <c r="DDT179" s="8"/>
      <c r="DDU179" s="8"/>
      <c r="DDV179" s="8"/>
      <c r="DDW179" s="8"/>
      <c r="DDX179" s="8"/>
      <c r="DDY179" s="8"/>
      <c r="DDZ179" s="8"/>
      <c r="DEA179" s="8"/>
      <c r="DEB179" s="8"/>
      <c r="DEC179" s="8"/>
      <c r="DED179" s="8"/>
      <c r="DEE179" s="8"/>
      <c r="DEF179" s="8"/>
      <c r="DEG179" s="8"/>
      <c r="DEH179" s="8"/>
      <c r="DEI179" s="8"/>
      <c r="DEJ179" s="8"/>
      <c r="DEK179" s="8"/>
      <c r="DEL179" s="8"/>
      <c r="DEM179" s="8"/>
      <c r="DEN179" s="8"/>
      <c r="DEO179" s="8"/>
      <c r="DEP179" s="8"/>
      <c r="DEQ179" s="8"/>
      <c r="DER179" s="8"/>
      <c r="DES179" s="8"/>
      <c r="DET179" s="8"/>
      <c r="DEU179" s="8"/>
      <c r="DEV179" s="8"/>
      <c r="DEW179" s="8"/>
      <c r="DEX179" s="8"/>
      <c r="DEY179" s="8"/>
      <c r="DEZ179" s="8"/>
      <c r="DFA179" s="8"/>
      <c r="DFB179" s="8"/>
      <c r="DFC179" s="8"/>
      <c r="DFD179" s="8"/>
      <c r="DFE179" s="8"/>
      <c r="DFF179" s="8"/>
      <c r="DFG179" s="8"/>
      <c r="DFH179" s="8"/>
      <c r="DFI179" s="8"/>
      <c r="DFJ179" s="8"/>
      <c r="DFK179" s="8"/>
      <c r="DFL179" s="8"/>
      <c r="DFM179" s="8"/>
      <c r="DFN179" s="8"/>
      <c r="DFO179" s="8"/>
      <c r="DFP179" s="8"/>
      <c r="DFQ179" s="8"/>
      <c r="DFR179" s="8"/>
      <c r="DFS179" s="8"/>
      <c r="DFT179" s="8"/>
      <c r="DFU179" s="8"/>
      <c r="DFV179" s="8"/>
      <c r="DFW179" s="8"/>
      <c r="DFX179" s="8"/>
      <c r="DFY179" s="8"/>
      <c r="DFZ179" s="8"/>
      <c r="DGA179" s="8"/>
      <c r="DGB179" s="8"/>
      <c r="DGC179" s="8"/>
      <c r="DGD179" s="8"/>
      <c r="DGE179" s="8"/>
      <c r="DGF179" s="8"/>
      <c r="DGG179" s="8"/>
      <c r="DGH179" s="8"/>
      <c r="DGI179" s="8"/>
      <c r="DGJ179" s="8"/>
      <c r="DGK179" s="8"/>
      <c r="DGL179" s="8"/>
      <c r="DGM179" s="8"/>
      <c r="DGN179" s="8"/>
      <c r="DGO179" s="8"/>
      <c r="DGP179" s="8"/>
      <c r="DGQ179" s="8"/>
      <c r="DGR179" s="8"/>
      <c r="DGS179" s="8"/>
      <c r="DGT179" s="8"/>
      <c r="DGU179" s="8"/>
      <c r="DGV179" s="8"/>
      <c r="DGW179" s="8"/>
      <c r="DGX179" s="8"/>
      <c r="DGY179" s="8"/>
      <c r="DGZ179" s="8"/>
      <c r="DHA179" s="8"/>
      <c r="DHB179" s="8"/>
      <c r="DHC179" s="8"/>
      <c r="DHD179" s="8"/>
      <c r="DHE179" s="8"/>
      <c r="DHF179" s="8"/>
      <c r="DHG179" s="8"/>
      <c r="DHH179" s="8"/>
      <c r="DHI179" s="8"/>
      <c r="DHJ179" s="8"/>
      <c r="DHK179" s="8"/>
      <c r="DHL179" s="8"/>
      <c r="DHM179" s="8"/>
      <c r="DHN179" s="8"/>
      <c r="DHO179" s="8"/>
      <c r="DHP179" s="8"/>
      <c r="DHQ179" s="8"/>
      <c r="DHR179" s="8"/>
      <c r="DHS179" s="8"/>
      <c r="DHT179" s="8"/>
      <c r="DHU179" s="8"/>
      <c r="DHV179" s="8"/>
      <c r="DHW179" s="8"/>
      <c r="DHX179" s="8"/>
      <c r="DHY179" s="8"/>
      <c r="DHZ179" s="8"/>
      <c r="DIA179" s="8"/>
      <c r="DIB179" s="8"/>
      <c r="DIC179" s="8"/>
      <c r="DID179" s="8"/>
      <c r="DIE179" s="8"/>
      <c r="DIF179" s="8"/>
      <c r="DIG179" s="8"/>
      <c r="DIH179" s="8"/>
      <c r="DII179" s="8"/>
      <c r="DIJ179" s="8"/>
      <c r="DIK179" s="8"/>
      <c r="DIL179" s="8"/>
      <c r="DIM179" s="8"/>
      <c r="DIN179" s="8"/>
      <c r="DIO179" s="8"/>
      <c r="DIP179" s="8"/>
      <c r="DIQ179" s="8"/>
      <c r="DIR179" s="8"/>
      <c r="DIS179" s="8"/>
      <c r="DIT179" s="8"/>
      <c r="DIU179" s="8"/>
      <c r="DIV179" s="8"/>
      <c r="DIW179" s="8"/>
      <c r="DIX179" s="8"/>
      <c r="DIY179" s="8"/>
      <c r="DIZ179" s="8"/>
      <c r="DJA179" s="8"/>
      <c r="DJB179" s="8"/>
      <c r="DJC179" s="8"/>
      <c r="DJD179" s="8"/>
      <c r="DJE179" s="8"/>
      <c r="DJF179" s="8"/>
      <c r="DJG179" s="8"/>
      <c r="DJH179" s="8"/>
      <c r="DJI179" s="8"/>
      <c r="DJJ179" s="8"/>
      <c r="DJK179" s="8"/>
      <c r="DJL179" s="8"/>
      <c r="DJM179" s="8"/>
      <c r="DJN179" s="8"/>
      <c r="DJO179" s="8"/>
      <c r="DJP179" s="8"/>
      <c r="DJQ179" s="8"/>
      <c r="DJR179" s="8"/>
      <c r="DJS179" s="8"/>
      <c r="DJT179" s="8"/>
      <c r="DJU179" s="8"/>
      <c r="DJV179" s="8"/>
      <c r="DJW179" s="8"/>
      <c r="DJX179" s="8"/>
      <c r="DJY179" s="8"/>
      <c r="DJZ179" s="8"/>
      <c r="DKA179" s="8"/>
      <c r="DKB179" s="8"/>
      <c r="DKC179" s="8"/>
      <c r="DKD179" s="8"/>
      <c r="DKE179" s="8"/>
      <c r="DKF179" s="8"/>
      <c r="DKG179" s="8"/>
      <c r="DKH179" s="8"/>
      <c r="DKI179" s="8"/>
      <c r="DKJ179" s="8"/>
      <c r="DKK179" s="8"/>
      <c r="DKL179" s="8"/>
      <c r="DKM179" s="8"/>
      <c r="DKN179" s="8"/>
      <c r="DKO179" s="8"/>
      <c r="DKP179" s="8"/>
      <c r="DKQ179" s="8"/>
      <c r="DKR179" s="8"/>
      <c r="DKS179" s="8"/>
      <c r="DKT179" s="8"/>
      <c r="DKU179" s="8"/>
      <c r="DKV179" s="8"/>
      <c r="DKW179" s="8"/>
      <c r="DKX179" s="8"/>
      <c r="DKY179" s="8"/>
      <c r="DKZ179" s="8"/>
      <c r="DLA179" s="8"/>
      <c r="DLB179" s="8"/>
      <c r="DLC179" s="8"/>
      <c r="DLD179" s="8"/>
      <c r="DLE179" s="8"/>
      <c r="DLF179" s="8"/>
      <c r="DLG179" s="8"/>
      <c r="DLH179" s="8"/>
      <c r="DLI179" s="8"/>
      <c r="DLJ179" s="8"/>
      <c r="DLK179" s="8"/>
      <c r="DLL179" s="8"/>
      <c r="DLM179" s="8"/>
      <c r="DLN179" s="8"/>
      <c r="DLO179" s="8"/>
      <c r="DLP179" s="8"/>
      <c r="DLQ179" s="8"/>
      <c r="DLR179" s="8"/>
      <c r="DLS179" s="8"/>
      <c r="DLT179" s="8"/>
      <c r="DLU179" s="8"/>
      <c r="DLV179" s="8"/>
      <c r="DLW179" s="8"/>
      <c r="DLX179" s="8"/>
      <c r="DLY179" s="8"/>
      <c r="DLZ179" s="8"/>
      <c r="DMA179" s="8"/>
      <c r="DMB179" s="8"/>
      <c r="DMC179" s="8"/>
      <c r="DMD179" s="8"/>
      <c r="DME179" s="8"/>
      <c r="DMF179" s="8"/>
      <c r="DMG179" s="8"/>
      <c r="DMH179" s="8"/>
      <c r="DMI179" s="8"/>
      <c r="DMJ179" s="8"/>
      <c r="DMK179" s="8"/>
      <c r="DML179" s="8"/>
      <c r="DMM179" s="8"/>
      <c r="DMN179" s="8"/>
      <c r="DMO179" s="8"/>
      <c r="DMP179" s="8"/>
      <c r="DMQ179" s="8"/>
      <c r="DMR179" s="8"/>
      <c r="DMS179" s="8"/>
      <c r="DMT179" s="8"/>
      <c r="DMU179" s="8"/>
      <c r="DMV179" s="8"/>
      <c r="DMW179" s="8"/>
      <c r="DMX179" s="8"/>
      <c r="DMY179" s="8"/>
      <c r="DMZ179" s="8"/>
      <c r="DNA179" s="8"/>
      <c r="DNB179" s="8"/>
      <c r="DNC179" s="8"/>
      <c r="DND179" s="8"/>
      <c r="DNE179" s="8"/>
      <c r="DNF179" s="8"/>
      <c r="DNG179" s="8"/>
      <c r="DNH179" s="8"/>
      <c r="DNI179" s="8"/>
      <c r="DNJ179" s="8"/>
      <c r="DNK179" s="8"/>
      <c r="DNL179" s="8"/>
      <c r="DNM179" s="8"/>
      <c r="DNN179" s="8"/>
      <c r="DNO179" s="8"/>
      <c r="DNP179" s="8"/>
      <c r="DNQ179" s="8"/>
      <c r="DNR179" s="8"/>
      <c r="DNS179" s="8"/>
      <c r="DNT179" s="8"/>
      <c r="DNU179" s="8"/>
      <c r="DNV179" s="8"/>
      <c r="DNW179" s="8"/>
      <c r="DNX179" s="8"/>
      <c r="DNY179" s="8"/>
      <c r="DNZ179" s="8"/>
      <c r="DOA179" s="8"/>
      <c r="DOB179" s="8"/>
      <c r="DOC179" s="8"/>
      <c r="DOD179" s="8"/>
      <c r="DOE179" s="8"/>
      <c r="DOF179" s="8"/>
      <c r="DOG179" s="8"/>
      <c r="DOH179" s="8"/>
      <c r="DOI179" s="8"/>
      <c r="DOJ179" s="8"/>
      <c r="DOK179" s="8"/>
      <c r="DOL179" s="8"/>
      <c r="DOM179" s="8"/>
      <c r="DON179" s="8"/>
      <c r="DOO179" s="8"/>
      <c r="DOP179" s="8"/>
      <c r="DOQ179" s="8"/>
      <c r="DOR179" s="8"/>
      <c r="DOS179" s="8"/>
      <c r="DOT179" s="8"/>
      <c r="DOU179" s="8"/>
      <c r="DOV179" s="8"/>
      <c r="DOW179" s="8"/>
      <c r="DOX179" s="8"/>
      <c r="DOY179" s="8"/>
      <c r="DOZ179" s="8"/>
      <c r="DPA179" s="8"/>
      <c r="DPB179" s="8"/>
      <c r="DPC179" s="8"/>
      <c r="DPD179" s="8"/>
      <c r="DPE179" s="8"/>
      <c r="DPF179" s="8"/>
      <c r="DPG179" s="8"/>
      <c r="DPH179" s="8"/>
      <c r="DPI179" s="8"/>
      <c r="DPJ179" s="8"/>
      <c r="DPK179" s="8"/>
      <c r="DPL179" s="8"/>
      <c r="DPM179" s="8"/>
      <c r="DPN179" s="8"/>
      <c r="DPO179" s="8"/>
      <c r="DPP179" s="8"/>
      <c r="DPQ179" s="8"/>
      <c r="DPR179" s="8"/>
      <c r="DPS179" s="8"/>
      <c r="DPT179" s="8"/>
      <c r="DPU179" s="8"/>
      <c r="DPV179" s="8"/>
      <c r="DPW179" s="8"/>
      <c r="DPX179" s="8"/>
      <c r="DPY179" s="8"/>
      <c r="DPZ179" s="8"/>
      <c r="DQA179" s="8"/>
      <c r="DQB179" s="8"/>
      <c r="DQC179" s="8"/>
      <c r="DQD179" s="8"/>
      <c r="DQE179" s="8"/>
      <c r="DQF179" s="8"/>
      <c r="DQG179" s="8"/>
      <c r="DQH179" s="8"/>
      <c r="DQI179" s="8"/>
      <c r="DQJ179" s="8"/>
      <c r="DQK179" s="8"/>
      <c r="DQL179" s="8"/>
      <c r="DQM179" s="8"/>
      <c r="DQN179" s="8"/>
      <c r="DQO179" s="8"/>
      <c r="DQP179" s="8"/>
      <c r="DQQ179" s="8"/>
      <c r="DQR179" s="8"/>
      <c r="DQS179" s="8"/>
      <c r="DQT179" s="8"/>
      <c r="DQU179" s="8"/>
      <c r="DQV179" s="8"/>
      <c r="DQW179" s="8"/>
      <c r="DQX179" s="8"/>
      <c r="DQY179" s="8"/>
      <c r="DQZ179" s="8"/>
      <c r="DRA179" s="8"/>
      <c r="DRB179" s="8"/>
      <c r="DRC179" s="8"/>
      <c r="DRD179" s="8"/>
      <c r="DRE179" s="8"/>
      <c r="DRF179" s="8"/>
      <c r="DRG179" s="8"/>
      <c r="DRH179" s="8"/>
      <c r="DRI179" s="8"/>
      <c r="DRJ179" s="8"/>
      <c r="DRK179" s="8"/>
      <c r="DRL179" s="8"/>
      <c r="DRM179" s="8"/>
      <c r="DRN179" s="8"/>
      <c r="DRO179" s="8"/>
      <c r="DRP179" s="8"/>
      <c r="DRQ179" s="8"/>
      <c r="DRR179" s="8"/>
      <c r="DRS179" s="8"/>
      <c r="DRT179" s="8"/>
      <c r="DRU179" s="8"/>
      <c r="DRV179" s="8"/>
      <c r="DRW179" s="8"/>
      <c r="DRX179" s="8"/>
      <c r="DRY179" s="8"/>
      <c r="DRZ179" s="8"/>
      <c r="DSA179" s="8"/>
      <c r="DSB179" s="8"/>
      <c r="DSC179" s="8"/>
      <c r="DSD179" s="8"/>
      <c r="DSE179" s="8"/>
      <c r="DSF179" s="8"/>
      <c r="DSG179" s="8"/>
      <c r="DSH179" s="8"/>
      <c r="DSI179" s="8"/>
      <c r="DSJ179" s="8"/>
      <c r="DSK179" s="8"/>
      <c r="DSL179" s="8"/>
      <c r="DSM179" s="8"/>
      <c r="DSN179" s="8"/>
      <c r="DSO179" s="8"/>
      <c r="DSP179" s="8"/>
      <c r="DSQ179" s="8"/>
      <c r="DSR179" s="8"/>
      <c r="DSS179" s="8"/>
      <c r="DST179" s="8"/>
      <c r="DSU179" s="8"/>
      <c r="DSV179" s="8"/>
      <c r="DSW179" s="8"/>
      <c r="DSX179" s="8"/>
      <c r="DSY179" s="8"/>
      <c r="DSZ179" s="8"/>
      <c r="DTA179" s="8"/>
      <c r="DTB179" s="8"/>
      <c r="DTC179" s="8"/>
      <c r="DTD179" s="8"/>
      <c r="DTE179" s="8"/>
      <c r="DTF179" s="8"/>
      <c r="DTG179" s="8"/>
      <c r="DTH179" s="8"/>
      <c r="DTI179" s="8"/>
      <c r="DTJ179" s="8"/>
      <c r="DTK179" s="8"/>
      <c r="DTL179" s="8"/>
      <c r="DTM179" s="8"/>
      <c r="DTN179" s="8"/>
      <c r="DTO179" s="8"/>
      <c r="DTP179" s="8"/>
      <c r="DTQ179" s="8"/>
      <c r="DTR179" s="8"/>
      <c r="DTS179" s="8"/>
      <c r="DTT179" s="8"/>
      <c r="DTU179" s="8"/>
      <c r="DTV179" s="8"/>
      <c r="DTW179" s="8"/>
      <c r="DTX179" s="8"/>
      <c r="DTY179" s="8"/>
      <c r="DTZ179" s="8"/>
      <c r="DUA179" s="8"/>
      <c r="DUB179" s="8"/>
      <c r="DUC179" s="8"/>
      <c r="DUD179" s="8"/>
      <c r="DUE179" s="8"/>
      <c r="DUF179" s="8"/>
      <c r="DUG179" s="8"/>
      <c r="DUH179" s="8"/>
      <c r="DUI179" s="8"/>
      <c r="DUJ179" s="8"/>
      <c r="DUK179" s="8"/>
      <c r="DUL179" s="8"/>
      <c r="DUM179" s="8"/>
      <c r="DUN179" s="8"/>
      <c r="DUO179" s="8"/>
      <c r="DUP179" s="8"/>
      <c r="DUQ179" s="8"/>
      <c r="DUR179" s="8"/>
      <c r="DUS179" s="8"/>
      <c r="DUT179" s="8"/>
      <c r="DUU179" s="8"/>
      <c r="DUV179" s="8"/>
      <c r="DUW179" s="8"/>
      <c r="DUX179" s="8"/>
      <c r="DUY179" s="8"/>
      <c r="DUZ179" s="8"/>
      <c r="DVA179" s="8"/>
      <c r="DVB179" s="8"/>
      <c r="DVC179" s="8"/>
      <c r="DVD179" s="8"/>
      <c r="DVE179" s="8"/>
      <c r="DVF179" s="8"/>
      <c r="DVG179" s="8"/>
      <c r="DVH179" s="8"/>
      <c r="DVI179" s="8"/>
      <c r="DVJ179" s="8"/>
      <c r="DVK179" s="8"/>
      <c r="DVL179" s="8"/>
      <c r="DVM179" s="8"/>
      <c r="DVN179" s="8"/>
      <c r="DVO179" s="8"/>
      <c r="DVP179" s="8"/>
      <c r="DVQ179" s="8"/>
      <c r="DVR179" s="8"/>
      <c r="DVS179" s="8"/>
      <c r="DVT179" s="8"/>
      <c r="DVU179" s="8"/>
      <c r="DVV179" s="8"/>
      <c r="DVW179" s="8"/>
      <c r="DVX179" s="8"/>
      <c r="DVY179" s="8"/>
      <c r="DVZ179" s="8"/>
      <c r="DWA179" s="8"/>
      <c r="DWB179" s="8"/>
      <c r="DWC179" s="8"/>
      <c r="DWD179" s="8"/>
      <c r="DWE179" s="8"/>
      <c r="DWF179" s="8"/>
      <c r="DWG179" s="8"/>
      <c r="DWH179" s="8"/>
      <c r="DWI179" s="8"/>
      <c r="DWJ179" s="8"/>
      <c r="DWK179" s="8"/>
      <c r="DWL179" s="8"/>
      <c r="DWM179" s="8"/>
      <c r="DWN179" s="8"/>
      <c r="DWO179" s="8"/>
      <c r="DWP179" s="8"/>
      <c r="DWQ179" s="8"/>
      <c r="DWR179" s="8"/>
      <c r="DWS179" s="8"/>
      <c r="DWT179" s="8"/>
      <c r="DWU179" s="8"/>
      <c r="DWV179" s="8"/>
      <c r="DWW179" s="8"/>
      <c r="DWX179" s="8"/>
      <c r="DWY179" s="8"/>
      <c r="DWZ179" s="8"/>
      <c r="DXA179" s="8"/>
      <c r="DXB179" s="8"/>
      <c r="DXC179" s="8"/>
      <c r="DXD179" s="8"/>
      <c r="DXE179" s="8"/>
      <c r="DXF179" s="8"/>
      <c r="DXG179" s="8"/>
      <c r="DXH179" s="8"/>
      <c r="DXI179" s="8"/>
      <c r="DXJ179" s="8"/>
      <c r="DXK179" s="8"/>
      <c r="DXL179" s="8"/>
      <c r="DXM179" s="8"/>
      <c r="DXN179" s="8"/>
      <c r="DXO179" s="8"/>
      <c r="DXP179" s="8"/>
      <c r="DXQ179" s="8"/>
      <c r="DXR179" s="8"/>
      <c r="DXS179" s="8"/>
      <c r="DXT179" s="8"/>
      <c r="DXU179" s="8"/>
      <c r="DXV179" s="8"/>
      <c r="DXW179" s="8"/>
      <c r="DXX179" s="8"/>
      <c r="DXY179" s="8"/>
      <c r="DXZ179" s="8"/>
      <c r="DYA179" s="8"/>
      <c r="DYB179" s="8"/>
      <c r="DYC179" s="8"/>
      <c r="DYD179" s="8"/>
      <c r="DYE179" s="8"/>
      <c r="DYF179" s="8"/>
      <c r="DYG179" s="8"/>
      <c r="DYH179" s="8"/>
      <c r="DYI179" s="8"/>
      <c r="DYJ179" s="8"/>
      <c r="DYK179" s="8"/>
      <c r="DYL179" s="8"/>
      <c r="DYM179" s="8"/>
      <c r="DYN179" s="8"/>
      <c r="DYO179" s="8"/>
      <c r="DYP179" s="8"/>
      <c r="DYQ179" s="8"/>
      <c r="DYR179" s="8"/>
      <c r="DYS179" s="8"/>
      <c r="DYT179" s="8"/>
      <c r="DYU179" s="8"/>
      <c r="DYV179" s="8"/>
      <c r="DYW179" s="8"/>
      <c r="DYX179" s="8"/>
      <c r="DYY179" s="8"/>
      <c r="DYZ179" s="8"/>
      <c r="DZA179" s="8"/>
      <c r="DZB179" s="8"/>
      <c r="DZC179" s="8"/>
      <c r="DZD179" s="8"/>
      <c r="DZE179" s="8"/>
      <c r="DZF179" s="8"/>
      <c r="DZG179" s="8"/>
      <c r="DZH179" s="8"/>
      <c r="DZI179" s="8"/>
      <c r="DZJ179" s="8"/>
      <c r="DZK179" s="8"/>
      <c r="DZL179" s="8"/>
      <c r="DZM179" s="8"/>
      <c r="DZN179" s="8"/>
      <c r="DZO179" s="8"/>
      <c r="DZP179" s="8"/>
      <c r="DZQ179" s="8"/>
      <c r="DZR179" s="8"/>
      <c r="DZS179" s="8"/>
      <c r="DZT179" s="8"/>
      <c r="DZU179" s="8"/>
      <c r="DZV179" s="8"/>
      <c r="DZW179" s="8"/>
      <c r="DZX179" s="8"/>
      <c r="DZY179" s="8"/>
      <c r="DZZ179" s="8"/>
      <c r="EAA179" s="8"/>
      <c r="EAB179" s="8"/>
      <c r="EAC179" s="8"/>
      <c r="EAD179" s="8"/>
      <c r="EAE179" s="8"/>
      <c r="EAF179" s="8"/>
      <c r="EAG179" s="8"/>
      <c r="EAH179" s="8"/>
      <c r="EAI179" s="8"/>
      <c r="EAJ179" s="8"/>
      <c r="EAK179" s="8"/>
      <c r="EAL179" s="8"/>
      <c r="EAM179" s="8"/>
      <c r="EAN179" s="8"/>
      <c r="EAO179" s="8"/>
      <c r="EAP179" s="8"/>
      <c r="EAQ179" s="8"/>
      <c r="EAR179" s="8"/>
      <c r="EAS179" s="8"/>
      <c r="EAT179" s="8"/>
      <c r="EAU179" s="8"/>
      <c r="EAV179" s="8"/>
      <c r="EAW179" s="8"/>
      <c r="EAX179" s="8"/>
      <c r="EAY179" s="8"/>
      <c r="EAZ179" s="8"/>
      <c r="EBA179" s="8"/>
      <c r="EBB179" s="8"/>
      <c r="EBC179" s="8"/>
      <c r="EBD179" s="8"/>
      <c r="EBE179" s="8"/>
      <c r="EBF179" s="8"/>
      <c r="EBG179" s="8"/>
      <c r="EBH179" s="8"/>
      <c r="EBI179" s="8"/>
      <c r="EBJ179" s="8"/>
      <c r="EBK179" s="8"/>
      <c r="EBL179" s="8"/>
      <c r="EBM179" s="8"/>
      <c r="EBN179" s="8"/>
      <c r="EBO179" s="8"/>
      <c r="EBP179" s="8"/>
      <c r="EBQ179" s="8"/>
      <c r="EBR179" s="8"/>
      <c r="EBS179" s="8"/>
      <c r="EBT179" s="8"/>
      <c r="EBU179" s="8"/>
      <c r="EBV179" s="8"/>
      <c r="EBW179" s="8"/>
      <c r="EBX179" s="8"/>
      <c r="EBY179" s="8"/>
      <c r="EBZ179" s="8"/>
      <c r="ECA179" s="8"/>
      <c r="ECB179" s="8"/>
      <c r="ECC179" s="8"/>
      <c r="ECD179" s="8"/>
      <c r="ECE179" s="8"/>
      <c r="ECF179" s="8"/>
      <c r="ECG179" s="8"/>
      <c r="ECH179" s="8"/>
      <c r="ECI179" s="8"/>
      <c r="ECJ179" s="8"/>
      <c r="ECK179" s="8"/>
      <c r="ECL179" s="8"/>
      <c r="ECM179" s="8"/>
      <c r="ECN179" s="8"/>
      <c r="ECO179" s="8"/>
      <c r="ECP179" s="8"/>
      <c r="ECQ179" s="8"/>
      <c r="ECR179" s="8"/>
      <c r="ECS179" s="8"/>
      <c r="ECT179" s="8"/>
      <c r="ECU179" s="8"/>
      <c r="ECV179" s="8"/>
      <c r="ECW179" s="8"/>
      <c r="ECX179" s="8"/>
      <c r="ECY179" s="8"/>
      <c r="ECZ179" s="8"/>
      <c r="EDA179" s="8"/>
      <c r="EDB179" s="8"/>
      <c r="EDC179" s="8"/>
      <c r="EDD179" s="8"/>
      <c r="EDE179" s="8"/>
      <c r="EDF179" s="8"/>
      <c r="EDG179" s="8"/>
      <c r="EDH179" s="8"/>
      <c r="EDI179" s="8"/>
      <c r="EDJ179" s="8"/>
      <c r="EDK179" s="8"/>
      <c r="EDL179" s="8"/>
      <c r="EDM179" s="8"/>
      <c r="EDN179" s="8"/>
      <c r="EDO179" s="8"/>
      <c r="EDP179" s="8"/>
      <c r="EDQ179" s="8"/>
      <c r="EDR179" s="8"/>
      <c r="EDS179" s="8"/>
      <c r="EDT179" s="8"/>
      <c r="EDU179" s="8"/>
      <c r="EDV179" s="8"/>
      <c r="EDW179" s="8"/>
      <c r="EDX179" s="8"/>
      <c r="EDY179" s="8"/>
      <c r="EDZ179" s="8"/>
      <c r="EEA179" s="8"/>
      <c r="EEB179" s="8"/>
      <c r="EEC179" s="8"/>
      <c r="EED179" s="8"/>
      <c r="EEE179" s="8"/>
      <c r="EEF179" s="8"/>
      <c r="EEG179" s="8"/>
      <c r="EEH179" s="8"/>
      <c r="EEI179" s="8"/>
      <c r="EEJ179" s="8"/>
      <c r="EEK179" s="8"/>
      <c r="EEL179" s="8"/>
      <c r="EEM179" s="8"/>
      <c r="EEN179" s="8"/>
      <c r="EEO179" s="8"/>
      <c r="EEP179" s="8"/>
      <c r="EEQ179" s="8"/>
      <c r="EER179" s="8"/>
      <c r="EES179" s="8"/>
      <c r="EET179" s="8"/>
      <c r="EEU179" s="8"/>
      <c r="EEV179" s="8"/>
      <c r="EEW179" s="8"/>
      <c r="EEX179" s="8"/>
      <c r="EEY179" s="8"/>
      <c r="EEZ179" s="8"/>
      <c r="EFA179" s="8"/>
      <c r="EFB179" s="8"/>
      <c r="EFC179" s="8"/>
      <c r="EFD179" s="8"/>
      <c r="EFE179" s="8"/>
      <c r="EFF179" s="8"/>
      <c r="EFG179" s="8"/>
      <c r="EFH179" s="8"/>
      <c r="EFI179" s="8"/>
      <c r="EFJ179" s="8"/>
      <c r="EFK179" s="8"/>
      <c r="EFL179" s="8"/>
      <c r="EFM179" s="8"/>
      <c r="EFN179" s="8"/>
      <c r="EFO179" s="8"/>
      <c r="EFP179" s="8"/>
      <c r="EFQ179" s="8"/>
      <c r="EFR179" s="8"/>
      <c r="EFS179" s="8"/>
      <c r="EFT179" s="8"/>
      <c r="EFU179" s="8"/>
      <c r="EFV179" s="8"/>
      <c r="EFW179" s="8"/>
      <c r="EFX179" s="8"/>
      <c r="EFY179" s="8"/>
      <c r="EFZ179" s="8"/>
      <c r="EGA179" s="8"/>
      <c r="EGB179" s="8"/>
      <c r="EGC179" s="8"/>
      <c r="EGD179" s="8"/>
      <c r="EGE179" s="8"/>
      <c r="EGF179" s="8"/>
      <c r="EGG179" s="8"/>
      <c r="EGH179" s="8"/>
      <c r="EGI179" s="8"/>
      <c r="EGJ179" s="8"/>
      <c r="EGK179" s="8"/>
      <c r="EGL179" s="8"/>
      <c r="EGM179" s="8"/>
      <c r="EGN179" s="8"/>
      <c r="EGO179" s="8"/>
      <c r="EGP179" s="8"/>
      <c r="EGQ179" s="8"/>
      <c r="EGR179" s="8"/>
      <c r="EGS179" s="8"/>
      <c r="EGT179" s="8"/>
      <c r="EGU179" s="8"/>
      <c r="EGV179" s="8"/>
      <c r="EGW179" s="8"/>
      <c r="EGX179" s="8"/>
      <c r="EGY179" s="8"/>
      <c r="EGZ179" s="8"/>
      <c r="EHA179" s="8"/>
      <c r="EHB179" s="8"/>
      <c r="EHC179" s="8"/>
      <c r="EHD179" s="8"/>
      <c r="EHE179" s="8"/>
      <c r="EHF179" s="8"/>
      <c r="EHG179" s="8"/>
      <c r="EHH179" s="8"/>
      <c r="EHI179" s="8"/>
      <c r="EHJ179" s="8"/>
      <c r="EHK179" s="8"/>
      <c r="EHL179" s="8"/>
      <c r="EHM179" s="8"/>
      <c r="EHN179" s="8"/>
      <c r="EHO179" s="8"/>
      <c r="EHP179" s="8"/>
      <c r="EHQ179" s="8"/>
      <c r="EHR179" s="8"/>
      <c r="EHS179" s="8"/>
      <c r="EHT179" s="8"/>
      <c r="EHU179" s="8"/>
      <c r="EHV179" s="8"/>
      <c r="EHW179" s="8"/>
      <c r="EHX179" s="8"/>
      <c r="EHY179" s="8"/>
      <c r="EHZ179" s="8"/>
      <c r="EIA179" s="8"/>
      <c r="EIB179" s="8"/>
      <c r="EIC179" s="8"/>
      <c r="EID179" s="8"/>
      <c r="EIE179" s="8"/>
      <c r="EIF179" s="8"/>
      <c r="EIG179" s="8"/>
      <c r="EIH179" s="8"/>
      <c r="EII179" s="8"/>
      <c r="EIJ179" s="8"/>
      <c r="EIK179" s="8"/>
      <c r="EIL179" s="8"/>
      <c r="EIM179" s="8"/>
      <c r="EIN179" s="8"/>
      <c r="EIO179" s="8"/>
      <c r="EIP179" s="8"/>
      <c r="EIQ179" s="8"/>
      <c r="EIR179" s="8"/>
      <c r="EIS179" s="8"/>
      <c r="EIT179" s="8"/>
      <c r="EIU179" s="8"/>
      <c r="EIV179" s="8"/>
      <c r="EIW179" s="8"/>
      <c r="EIX179" s="8"/>
      <c r="EIY179" s="8"/>
      <c r="EIZ179" s="8"/>
      <c r="EJA179" s="8"/>
      <c r="EJB179" s="8"/>
      <c r="EJC179" s="8"/>
      <c r="EJD179" s="8"/>
      <c r="EJE179" s="8"/>
      <c r="EJF179" s="8"/>
      <c r="EJG179" s="8"/>
      <c r="EJH179" s="8"/>
      <c r="EJI179" s="8"/>
      <c r="EJJ179" s="8"/>
      <c r="EJK179" s="8"/>
      <c r="EJL179" s="8"/>
      <c r="EJM179" s="8"/>
      <c r="EJN179" s="8"/>
      <c r="EJO179" s="8"/>
      <c r="EJP179" s="8"/>
      <c r="EJQ179" s="8"/>
      <c r="EJR179" s="8"/>
      <c r="EJS179" s="8"/>
      <c r="EJT179" s="8"/>
      <c r="EJU179" s="8"/>
      <c r="EJV179" s="8"/>
      <c r="EJW179" s="8"/>
      <c r="EJX179" s="8"/>
      <c r="EJY179" s="8"/>
      <c r="EJZ179" s="8"/>
      <c r="EKA179" s="8"/>
      <c r="EKB179" s="8"/>
      <c r="EKC179" s="8"/>
      <c r="EKD179" s="8"/>
      <c r="EKE179" s="8"/>
      <c r="EKF179" s="8"/>
      <c r="EKG179" s="8"/>
      <c r="EKH179" s="8"/>
      <c r="EKI179" s="8"/>
      <c r="EKJ179" s="8"/>
      <c r="EKK179" s="8"/>
      <c r="EKL179" s="8"/>
      <c r="EKM179" s="8"/>
      <c r="EKN179" s="8"/>
      <c r="EKO179" s="8"/>
      <c r="EKP179" s="8"/>
      <c r="EKQ179" s="8"/>
      <c r="EKR179" s="8"/>
      <c r="EKS179" s="8"/>
      <c r="EKT179" s="8"/>
      <c r="EKU179" s="8"/>
      <c r="EKV179" s="8"/>
      <c r="EKW179" s="8"/>
      <c r="EKX179" s="8"/>
      <c r="EKY179" s="8"/>
      <c r="EKZ179" s="8"/>
      <c r="ELA179" s="8"/>
      <c r="ELB179" s="8"/>
      <c r="ELC179" s="8"/>
      <c r="ELD179" s="8"/>
      <c r="ELE179" s="8"/>
      <c r="ELF179" s="8"/>
      <c r="ELG179" s="8"/>
      <c r="ELH179" s="8"/>
      <c r="ELI179" s="8"/>
      <c r="ELJ179" s="8"/>
      <c r="ELK179" s="8"/>
      <c r="ELL179" s="8"/>
      <c r="ELM179" s="8"/>
      <c r="ELN179" s="8"/>
      <c r="ELO179" s="8"/>
      <c r="ELP179" s="8"/>
      <c r="ELQ179" s="8"/>
      <c r="ELR179" s="8"/>
      <c r="ELS179" s="8"/>
      <c r="ELT179" s="8"/>
      <c r="ELU179" s="8"/>
      <c r="ELV179" s="8"/>
      <c r="ELW179" s="8"/>
      <c r="ELX179" s="8"/>
      <c r="ELY179" s="8"/>
      <c r="ELZ179" s="8"/>
      <c r="EMA179" s="8"/>
      <c r="EMB179" s="8"/>
      <c r="EMC179" s="8"/>
      <c r="EMD179" s="8"/>
      <c r="EME179" s="8"/>
      <c r="EMF179" s="8"/>
      <c r="EMG179" s="8"/>
      <c r="EMH179" s="8"/>
      <c r="EMI179" s="8"/>
      <c r="EMJ179" s="8"/>
      <c r="EMK179" s="8"/>
      <c r="EML179" s="8"/>
      <c r="EMM179" s="8"/>
      <c r="EMN179" s="8"/>
      <c r="EMO179" s="8"/>
      <c r="EMP179" s="8"/>
      <c r="EMQ179" s="8"/>
      <c r="EMR179" s="8"/>
      <c r="EMS179" s="8"/>
      <c r="EMT179" s="8"/>
      <c r="EMU179" s="8"/>
      <c r="EMV179" s="8"/>
      <c r="EMW179" s="8"/>
      <c r="EMX179" s="8"/>
      <c r="EMY179" s="8"/>
      <c r="EMZ179" s="8"/>
      <c r="ENA179" s="8"/>
      <c r="ENB179" s="8"/>
      <c r="ENC179" s="8"/>
      <c r="END179" s="8"/>
      <c r="ENE179" s="8"/>
      <c r="ENF179" s="8"/>
      <c r="ENG179" s="8"/>
      <c r="ENH179" s="8"/>
      <c r="ENI179" s="8"/>
      <c r="ENJ179" s="8"/>
      <c r="ENK179" s="8"/>
      <c r="ENL179" s="8"/>
      <c r="ENM179" s="8"/>
      <c r="ENN179" s="8"/>
      <c r="ENO179" s="8"/>
      <c r="ENP179" s="8"/>
      <c r="ENQ179" s="8"/>
      <c r="ENR179" s="8"/>
      <c r="ENS179" s="8"/>
      <c r="ENT179" s="8"/>
      <c r="ENU179" s="8"/>
      <c r="ENV179" s="8"/>
      <c r="ENW179" s="8"/>
      <c r="ENX179" s="8"/>
      <c r="ENY179" s="8"/>
      <c r="ENZ179" s="8"/>
      <c r="EOA179" s="8"/>
      <c r="EOB179" s="8"/>
      <c r="EOC179" s="8"/>
      <c r="EOD179" s="8"/>
      <c r="EOE179" s="8"/>
      <c r="EOF179" s="8"/>
      <c r="EOG179" s="8"/>
      <c r="EOH179" s="8"/>
      <c r="EOI179" s="8"/>
      <c r="EOJ179" s="8"/>
      <c r="EOK179" s="8"/>
      <c r="EOL179" s="8"/>
      <c r="EOM179" s="8"/>
      <c r="EON179" s="8"/>
      <c r="EOO179" s="8"/>
      <c r="EOP179" s="8"/>
      <c r="EOQ179" s="8"/>
      <c r="EOR179" s="8"/>
      <c r="EOS179" s="8"/>
      <c r="EOT179" s="8"/>
      <c r="EOU179" s="8"/>
      <c r="EOV179" s="8"/>
      <c r="EOW179" s="8"/>
      <c r="EOX179" s="8"/>
      <c r="EOY179" s="8"/>
      <c r="EOZ179" s="8"/>
      <c r="EPA179" s="8"/>
      <c r="EPB179" s="8"/>
      <c r="EPC179" s="8"/>
      <c r="EPD179" s="8"/>
      <c r="EPE179" s="8"/>
      <c r="EPF179" s="8"/>
      <c r="EPG179" s="8"/>
      <c r="EPH179" s="8"/>
      <c r="EPI179" s="8"/>
      <c r="EPJ179" s="8"/>
      <c r="EPK179" s="8"/>
      <c r="EPL179" s="8"/>
      <c r="EPM179" s="8"/>
      <c r="EPN179" s="8"/>
      <c r="EPO179" s="8"/>
      <c r="EPP179" s="8"/>
      <c r="EPQ179" s="8"/>
      <c r="EPR179" s="8"/>
      <c r="EPS179" s="8"/>
      <c r="EPT179" s="8"/>
      <c r="EPU179" s="8"/>
      <c r="EPV179" s="8"/>
      <c r="EPW179" s="8"/>
      <c r="EPX179" s="8"/>
      <c r="EPY179" s="8"/>
      <c r="EPZ179" s="8"/>
      <c r="EQA179" s="8"/>
      <c r="EQB179" s="8"/>
      <c r="EQC179" s="8"/>
      <c r="EQD179" s="8"/>
      <c r="EQE179" s="8"/>
      <c r="EQF179" s="8"/>
      <c r="EQG179" s="8"/>
      <c r="EQH179" s="8"/>
      <c r="EQI179" s="8"/>
      <c r="EQJ179" s="8"/>
      <c r="EQK179" s="8"/>
      <c r="EQL179" s="8"/>
      <c r="EQM179" s="8"/>
      <c r="EQN179" s="8"/>
      <c r="EQO179" s="8"/>
      <c r="EQP179" s="8"/>
      <c r="EQQ179" s="8"/>
      <c r="EQR179" s="8"/>
      <c r="EQS179" s="8"/>
      <c r="EQT179" s="8"/>
      <c r="EQU179" s="8"/>
      <c r="EQV179" s="8"/>
      <c r="EQW179" s="8"/>
      <c r="EQX179" s="8"/>
      <c r="EQY179" s="8"/>
      <c r="EQZ179" s="8"/>
      <c r="ERA179" s="8"/>
      <c r="ERB179" s="8"/>
      <c r="ERC179" s="8"/>
      <c r="ERD179" s="8"/>
      <c r="ERE179" s="8"/>
      <c r="ERF179" s="8"/>
      <c r="ERG179" s="8"/>
      <c r="ERH179" s="8"/>
      <c r="ERI179" s="8"/>
      <c r="ERJ179" s="8"/>
      <c r="ERK179" s="8"/>
      <c r="ERL179" s="8"/>
      <c r="ERM179" s="8"/>
      <c r="ERN179" s="8"/>
      <c r="ERO179" s="8"/>
      <c r="ERP179" s="8"/>
      <c r="ERQ179" s="8"/>
      <c r="ERR179" s="8"/>
      <c r="ERS179" s="8"/>
      <c r="ERT179" s="8"/>
      <c r="ERU179" s="8"/>
      <c r="ERV179" s="8"/>
      <c r="ERW179" s="8"/>
      <c r="ERX179" s="8"/>
      <c r="ERY179" s="8"/>
      <c r="ERZ179" s="8"/>
      <c r="ESA179" s="8"/>
      <c r="ESB179" s="8"/>
      <c r="ESC179" s="8"/>
      <c r="ESD179" s="8"/>
      <c r="ESE179" s="8"/>
      <c r="ESF179" s="8"/>
      <c r="ESG179" s="8"/>
      <c r="ESH179" s="8"/>
      <c r="ESI179" s="8"/>
      <c r="ESJ179" s="8"/>
      <c r="ESK179" s="8"/>
      <c r="ESL179" s="8"/>
      <c r="ESM179" s="8"/>
      <c r="ESN179" s="8"/>
      <c r="ESO179" s="8"/>
      <c r="ESP179" s="8"/>
      <c r="ESQ179" s="8"/>
      <c r="ESR179" s="8"/>
      <c r="ESS179" s="8"/>
      <c r="EST179" s="8"/>
      <c r="ESU179" s="8"/>
      <c r="ESV179" s="8"/>
      <c r="ESW179" s="8"/>
      <c r="ESX179" s="8"/>
      <c r="ESY179" s="8"/>
      <c r="ESZ179" s="8"/>
      <c r="ETA179" s="8"/>
      <c r="ETB179" s="8"/>
      <c r="ETC179" s="8"/>
      <c r="ETD179" s="8"/>
      <c r="ETE179" s="8"/>
      <c r="ETF179" s="8"/>
      <c r="ETG179" s="8"/>
      <c r="ETH179" s="8"/>
      <c r="ETI179" s="8"/>
      <c r="ETJ179" s="8"/>
      <c r="ETK179" s="8"/>
      <c r="ETL179" s="8"/>
      <c r="ETM179" s="8"/>
      <c r="ETN179" s="8"/>
      <c r="ETO179" s="8"/>
      <c r="ETP179" s="8"/>
      <c r="ETQ179" s="8"/>
      <c r="ETR179" s="8"/>
      <c r="ETS179" s="8"/>
      <c r="ETT179" s="8"/>
      <c r="ETU179" s="8"/>
      <c r="ETV179" s="8"/>
      <c r="ETW179" s="8"/>
      <c r="ETX179" s="8"/>
      <c r="ETY179" s="8"/>
      <c r="ETZ179" s="8"/>
      <c r="EUA179" s="8"/>
      <c r="EUB179" s="8"/>
      <c r="EUC179" s="8"/>
      <c r="EUD179" s="8"/>
      <c r="EUE179" s="8"/>
      <c r="EUF179" s="8"/>
      <c r="EUG179" s="8"/>
      <c r="EUH179" s="8"/>
      <c r="EUI179" s="8"/>
      <c r="EUJ179" s="8"/>
      <c r="EUK179" s="8"/>
      <c r="EUL179" s="8"/>
      <c r="EUM179" s="8"/>
      <c r="EUN179" s="8"/>
      <c r="EUO179" s="8"/>
      <c r="EUP179" s="8"/>
      <c r="EUQ179" s="8"/>
      <c r="EUR179" s="8"/>
      <c r="EUS179" s="8"/>
      <c r="EUT179" s="8"/>
      <c r="EUU179" s="8"/>
      <c r="EUV179" s="8"/>
      <c r="EUW179" s="8"/>
      <c r="EUX179" s="8"/>
      <c r="EUY179" s="8"/>
      <c r="EUZ179" s="8"/>
      <c r="EVA179" s="8"/>
      <c r="EVB179" s="8"/>
      <c r="EVC179" s="8"/>
      <c r="EVD179" s="8"/>
      <c r="EVE179" s="8"/>
      <c r="EVF179" s="8"/>
      <c r="EVG179" s="8"/>
      <c r="EVH179" s="8"/>
      <c r="EVI179" s="8"/>
      <c r="EVJ179" s="8"/>
      <c r="EVK179" s="8"/>
      <c r="EVL179" s="8"/>
      <c r="EVM179" s="8"/>
      <c r="EVN179" s="8"/>
      <c r="EVO179" s="8"/>
      <c r="EVP179" s="8"/>
      <c r="EVQ179" s="8"/>
      <c r="EVR179" s="8"/>
      <c r="EVS179" s="8"/>
      <c r="EVT179" s="8"/>
      <c r="EVU179" s="8"/>
      <c r="EVV179" s="8"/>
      <c r="EVW179" s="8"/>
      <c r="EVX179" s="8"/>
      <c r="EVY179" s="8"/>
      <c r="EVZ179" s="8"/>
      <c r="EWA179" s="8"/>
      <c r="EWB179" s="8"/>
      <c r="EWC179" s="8"/>
      <c r="EWD179" s="8"/>
      <c r="EWE179" s="8"/>
      <c r="EWF179" s="8"/>
      <c r="EWG179" s="8"/>
      <c r="EWH179" s="8"/>
      <c r="EWI179" s="8"/>
      <c r="EWJ179" s="8"/>
      <c r="EWK179" s="8"/>
      <c r="EWL179" s="8"/>
      <c r="EWM179" s="8"/>
      <c r="EWN179" s="8"/>
      <c r="EWO179" s="8"/>
      <c r="EWP179" s="8"/>
      <c r="EWQ179" s="8"/>
      <c r="EWR179" s="8"/>
      <c r="EWS179" s="8"/>
      <c r="EWT179" s="8"/>
      <c r="EWU179" s="8"/>
      <c r="EWV179" s="8"/>
      <c r="EWW179" s="8"/>
      <c r="EWX179" s="8"/>
      <c r="EWY179" s="8"/>
      <c r="EWZ179" s="8"/>
      <c r="EXA179" s="8"/>
      <c r="EXB179" s="8"/>
      <c r="EXC179" s="8"/>
      <c r="EXD179" s="8"/>
      <c r="EXE179" s="8"/>
      <c r="EXF179" s="8"/>
      <c r="EXG179" s="8"/>
      <c r="EXH179" s="8"/>
      <c r="EXI179" s="8"/>
      <c r="EXJ179" s="8"/>
      <c r="EXK179" s="8"/>
      <c r="EXL179" s="8"/>
      <c r="EXM179" s="8"/>
      <c r="EXN179" s="8"/>
      <c r="EXO179" s="8"/>
      <c r="EXP179" s="8"/>
      <c r="EXQ179" s="8"/>
      <c r="EXR179" s="8"/>
      <c r="EXS179" s="8"/>
      <c r="EXT179" s="8"/>
      <c r="EXU179" s="8"/>
      <c r="EXV179" s="8"/>
      <c r="EXW179" s="8"/>
      <c r="EXX179" s="8"/>
      <c r="EXY179" s="8"/>
      <c r="EXZ179" s="8"/>
      <c r="EYA179" s="8"/>
      <c r="EYB179" s="8"/>
      <c r="EYC179" s="8"/>
      <c r="EYD179" s="8"/>
      <c r="EYE179" s="8"/>
      <c r="EYF179" s="8"/>
      <c r="EYG179" s="8"/>
      <c r="EYH179" s="8"/>
      <c r="EYI179" s="8"/>
      <c r="EYJ179" s="8"/>
      <c r="EYK179" s="8"/>
      <c r="EYL179" s="8"/>
      <c r="EYM179" s="8"/>
      <c r="EYN179" s="8"/>
      <c r="EYO179" s="8"/>
      <c r="EYP179" s="8"/>
      <c r="EYQ179" s="8"/>
      <c r="EYR179" s="8"/>
      <c r="EYS179" s="8"/>
      <c r="EYT179" s="8"/>
      <c r="EYU179" s="8"/>
      <c r="EYV179" s="8"/>
      <c r="EYW179" s="8"/>
      <c r="EYX179" s="8"/>
      <c r="EYY179" s="8"/>
      <c r="EYZ179" s="8"/>
      <c r="EZA179" s="8"/>
      <c r="EZB179" s="8"/>
      <c r="EZC179" s="8"/>
      <c r="EZD179" s="8"/>
      <c r="EZE179" s="8"/>
      <c r="EZF179" s="8"/>
      <c r="EZG179" s="8"/>
      <c r="EZH179" s="8"/>
      <c r="EZI179" s="8"/>
      <c r="EZJ179" s="8"/>
      <c r="EZK179" s="8"/>
      <c r="EZL179" s="8"/>
      <c r="EZM179" s="8"/>
      <c r="EZN179" s="8"/>
      <c r="EZO179" s="8"/>
      <c r="EZP179" s="8"/>
      <c r="EZQ179" s="8"/>
      <c r="EZR179" s="8"/>
      <c r="EZS179" s="8"/>
      <c r="EZT179" s="8"/>
      <c r="EZU179" s="8"/>
      <c r="EZV179" s="8"/>
      <c r="EZW179" s="8"/>
      <c r="EZX179" s="8"/>
      <c r="EZY179" s="8"/>
      <c r="EZZ179" s="8"/>
      <c r="FAA179" s="8"/>
      <c r="FAB179" s="8"/>
      <c r="FAC179" s="8"/>
      <c r="FAD179" s="8"/>
      <c r="FAE179" s="8"/>
      <c r="FAF179" s="8"/>
      <c r="FAG179" s="8"/>
      <c r="FAH179" s="8"/>
      <c r="FAI179" s="8"/>
      <c r="FAJ179" s="8"/>
      <c r="FAK179" s="8"/>
      <c r="FAL179" s="8"/>
      <c r="FAM179" s="8"/>
      <c r="FAN179" s="8"/>
      <c r="FAO179" s="8"/>
      <c r="FAP179" s="8"/>
      <c r="FAQ179" s="8"/>
      <c r="FAR179" s="8"/>
      <c r="FAS179" s="8"/>
      <c r="FAT179" s="8"/>
      <c r="FAU179" s="8"/>
      <c r="FAV179" s="8"/>
      <c r="FAW179" s="8"/>
      <c r="FAX179" s="8"/>
      <c r="FAY179" s="8"/>
      <c r="FAZ179" s="8"/>
      <c r="FBA179" s="8"/>
      <c r="FBB179" s="8"/>
      <c r="FBC179" s="8"/>
      <c r="FBD179" s="8"/>
      <c r="FBE179" s="8"/>
      <c r="FBF179" s="8"/>
      <c r="FBG179" s="8"/>
      <c r="FBH179" s="8"/>
      <c r="FBI179" s="8"/>
      <c r="FBJ179" s="8"/>
      <c r="FBK179" s="8"/>
      <c r="FBL179" s="8"/>
      <c r="FBM179" s="8"/>
      <c r="FBN179" s="8"/>
      <c r="FBO179" s="8"/>
      <c r="FBP179" s="8"/>
      <c r="FBQ179" s="8"/>
      <c r="FBR179" s="8"/>
      <c r="FBS179" s="8"/>
      <c r="FBT179" s="8"/>
      <c r="FBU179" s="8"/>
      <c r="FBV179" s="8"/>
      <c r="FBW179" s="8"/>
      <c r="FBX179" s="8"/>
      <c r="FBY179" s="8"/>
      <c r="FBZ179" s="8"/>
      <c r="FCA179" s="8"/>
      <c r="FCB179" s="8"/>
      <c r="FCC179" s="8"/>
      <c r="FCD179" s="8"/>
      <c r="FCE179" s="8"/>
      <c r="FCF179" s="8"/>
      <c r="FCG179" s="8"/>
      <c r="FCH179" s="8"/>
      <c r="FCI179" s="8"/>
      <c r="FCJ179" s="8"/>
      <c r="FCK179" s="8"/>
      <c r="FCL179" s="8"/>
      <c r="FCM179" s="8"/>
      <c r="FCN179" s="8"/>
      <c r="FCO179" s="8"/>
      <c r="FCP179" s="8"/>
      <c r="FCQ179" s="8"/>
      <c r="FCR179" s="8"/>
      <c r="FCS179" s="8"/>
      <c r="FCT179" s="8"/>
      <c r="FCU179" s="8"/>
      <c r="FCV179" s="8"/>
      <c r="FCW179" s="8"/>
      <c r="FCX179" s="8"/>
      <c r="FCY179" s="8"/>
      <c r="FCZ179" s="8"/>
      <c r="FDA179" s="8"/>
      <c r="FDB179" s="8"/>
      <c r="FDC179" s="8"/>
      <c r="FDD179" s="8"/>
      <c r="FDE179" s="8"/>
      <c r="FDF179" s="8"/>
      <c r="FDG179" s="8"/>
      <c r="FDH179" s="8"/>
      <c r="FDI179" s="8"/>
      <c r="FDJ179" s="8"/>
      <c r="FDK179" s="8"/>
      <c r="FDL179" s="8"/>
      <c r="FDM179" s="8"/>
      <c r="FDN179" s="8"/>
      <c r="FDO179" s="8"/>
      <c r="FDP179" s="8"/>
      <c r="FDQ179" s="8"/>
      <c r="FDR179" s="8"/>
      <c r="FDS179" s="8"/>
      <c r="FDT179" s="8"/>
      <c r="FDU179" s="8"/>
      <c r="FDV179" s="8"/>
      <c r="FDW179" s="8"/>
      <c r="FDX179" s="8"/>
      <c r="FDY179" s="8"/>
      <c r="FDZ179" s="8"/>
      <c r="FEA179" s="8"/>
      <c r="FEB179" s="8"/>
      <c r="FEC179" s="8"/>
      <c r="FED179" s="8"/>
      <c r="FEE179" s="8"/>
      <c r="FEF179" s="8"/>
      <c r="FEG179" s="8"/>
      <c r="FEH179" s="8"/>
      <c r="FEI179" s="8"/>
      <c r="FEJ179" s="8"/>
      <c r="FEK179" s="8"/>
      <c r="FEL179" s="8"/>
      <c r="FEM179" s="8"/>
      <c r="FEN179" s="8"/>
      <c r="FEO179" s="8"/>
      <c r="FEP179" s="8"/>
      <c r="FEQ179" s="8"/>
      <c r="FER179" s="8"/>
      <c r="FES179" s="8"/>
      <c r="FET179" s="8"/>
      <c r="FEU179" s="8"/>
      <c r="FEV179" s="8"/>
      <c r="FEW179" s="8"/>
      <c r="FEX179" s="8"/>
      <c r="FEY179" s="8"/>
      <c r="FEZ179" s="8"/>
      <c r="FFA179" s="8"/>
      <c r="FFB179" s="8"/>
      <c r="FFC179" s="8"/>
      <c r="FFD179" s="8"/>
      <c r="FFE179" s="8"/>
      <c r="FFF179" s="8"/>
      <c r="FFG179" s="8"/>
      <c r="FFH179" s="8"/>
      <c r="FFI179" s="8"/>
      <c r="FFJ179" s="8"/>
      <c r="FFK179" s="8"/>
      <c r="FFL179" s="8"/>
      <c r="FFM179" s="8"/>
      <c r="FFN179" s="8"/>
      <c r="FFO179" s="8"/>
      <c r="FFP179" s="8"/>
      <c r="FFQ179" s="8"/>
      <c r="FFR179" s="8"/>
      <c r="FFS179" s="8"/>
      <c r="FFT179" s="8"/>
      <c r="FFU179" s="8"/>
      <c r="FFV179" s="8"/>
      <c r="FFW179" s="8"/>
      <c r="FFX179" s="8"/>
      <c r="FFY179" s="8"/>
      <c r="FFZ179" s="8"/>
      <c r="FGA179" s="8"/>
      <c r="FGB179" s="8"/>
      <c r="FGC179" s="8"/>
      <c r="FGD179" s="8"/>
      <c r="FGE179" s="8"/>
      <c r="FGF179" s="8"/>
      <c r="FGG179" s="8"/>
      <c r="FGH179" s="8"/>
      <c r="FGI179" s="8"/>
      <c r="FGJ179" s="8"/>
      <c r="FGK179" s="8"/>
      <c r="FGL179" s="8"/>
      <c r="FGM179" s="8"/>
      <c r="FGN179" s="8"/>
      <c r="FGO179" s="8"/>
      <c r="FGP179" s="8"/>
      <c r="FGQ179" s="8"/>
      <c r="FGR179" s="8"/>
      <c r="FGS179" s="8"/>
      <c r="FGT179" s="8"/>
      <c r="FGU179" s="8"/>
      <c r="FGV179" s="8"/>
      <c r="FGW179" s="8"/>
      <c r="FGX179" s="8"/>
      <c r="FGY179" s="8"/>
      <c r="FGZ179" s="8"/>
      <c r="FHA179" s="8"/>
      <c r="FHB179" s="8"/>
      <c r="FHC179" s="8"/>
      <c r="FHD179" s="8"/>
      <c r="FHE179" s="8"/>
      <c r="FHF179" s="8"/>
      <c r="FHG179" s="8"/>
      <c r="FHH179" s="8"/>
      <c r="FHI179" s="8"/>
      <c r="FHJ179" s="8"/>
      <c r="FHK179" s="8"/>
      <c r="FHL179" s="8"/>
      <c r="FHM179" s="8"/>
      <c r="FHN179" s="8"/>
      <c r="FHO179" s="8"/>
      <c r="FHP179" s="8"/>
      <c r="FHQ179" s="8"/>
      <c r="FHR179" s="8"/>
      <c r="FHS179" s="8"/>
      <c r="FHT179" s="8"/>
      <c r="FHU179" s="8"/>
      <c r="FHV179" s="8"/>
      <c r="FHW179" s="8"/>
      <c r="FHX179" s="8"/>
      <c r="FHY179" s="8"/>
      <c r="FHZ179" s="8"/>
      <c r="FIA179" s="8"/>
      <c r="FIB179" s="8"/>
      <c r="FIC179" s="8"/>
      <c r="FID179" s="8"/>
      <c r="FIE179" s="8"/>
      <c r="FIF179" s="8"/>
      <c r="FIG179" s="8"/>
      <c r="FIH179" s="8"/>
      <c r="FII179" s="8"/>
      <c r="FIJ179" s="8"/>
      <c r="FIK179" s="8"/>
      <c r="FIL179" s="8"/>
      <c r="FIM179" s="8"/>
      <c r="FIN179" s="8"/>
      <c r="FIO179" s="8"/>
      <c r="FIP179" s="8"/>
      <c r="FIQ179" s="8"/>
      <c r="FIR179" s="8"/>
      <c r="FIS179" s="8"/>
      <c r="FIT179" s="8"/>
      <c r="FIU179" s="8"/>
      <c r="FIV179" s="8"/>
      <c r="FIW179" s="8"/>
      <c r="FIX179" s="8"/>
      <c r="FIY179" s="8"/>
      <c r="FIZ179" s="8"/>
      <c r="FJA179" s="8"/>
      <c r="FJB179" s="8"/>
      <c r="FJC179" s="8"/>
      <c r="FJD179" s="8"/>
      <c r="FJE179" s="8"/>
      <c r="FJF179" s="8"/>
      <c r="FJG179" s="8"/>
      <c r="FJH179" s="8"/>
      <c r="FJI179" s="8"/>
      <c r="FJJ179" s="8"/>
      <c r="FJK179" s="8"/>
      <c r="FJL179" s="8"/>
      <c r="FJM179" s="8"/>
      <c r="FJN179" s="8"/>
      <c r="FJO179" s="8"/>
      <c r="FJP179" s="8"/>
      <c r="FJQ179" s="8"/>
      <c r="FJR179" s="8"/>
      <c r="FJS179" s="8"/>
      <c r="FJT179" s="8"/>
      <c r="FJU179" s="8"/>
      <c r="FJV179" s="8"/>
      <c r="FJW179" s="8"/>
      <c r="FJX179" s="8"/>
      <c r="FJY179" s="8"/>
      <c r="FJZ179" s="8"/>
      <c r="FKA179" s="8"/>
      <c r="FKB179" s="8"/>
      <c r="FKC179" s="8"/>
      <c r="FKD179" s="8"/>
      <c r="FKE179" s="8"/>
      <c r="FKF179" s="8"/>
      <c r="FKG179" s="8"/>
      <c r="FKH179" s="8"/>
      <c r="FKI179" s="8"/>
      <c r="FKJ179" s="8"/>
      <c r="FKK179" s="8"/>
      <c r="FKL179" s="8"/>
      <c r="FKM179" s="8"/>
      <c r="FKN179" s="8"/>
      <c r="FKO179" s="8"/>
      <c r="FKP179" s="8"/>
      <c r="FKQ179" s="8"/>
      <c r="FKR179" s="8"/>
      <c r="FKS179" s="8"/>
      <c r="FKT179" s="8"/>
      <c r="FKU179" s="8"/>
      <c r="FKV179" s="8"/>
      <c r="FKW179" s="8"/>
      <c r="FKX179" s="8"/>
      <c r="FKY179" s="8"/>
      <c r="FKZ179" s="8"/>
      <c r="FLA179" s="8"/>
      <c r="FLB179" s="8"/>
      <c r="FLC179" s="8"/>
      <c r="FLD179" s="8"/>
      <c r="FLE179" s="8"/>
      <c r="FLF179" s="8"/>
      <c r="FLG179" s="8"/>
      <c r="FLH179" s="8"/>
      <c r="FLI179" s="8"/>
      <c r="FLJ179" s="8"/>
      <c r="FLK179" s="8"/>
      <c r="FLL179" s="8"/>
      <c r="FLM179" s="8"/>
      <c r="FLN179" s="8"/>
      <c r="FLO179" s="8"/>
      <c r="FLP179" s="8"/>
      <c r="FLQ179" s="8"/>
      <c r="FLR179" s="8"/>
      <c r="FLS179" s="8"/>
      <c r="FLT179" s="8"/>
      <c r="FLU179" s="8"/>
      <c r="FLV179" s="8"/>
      <c r="FLW179" s="8"/>
      <c r="FLX179" s="8"/>
      <c r="FLY179" s="8"/>
      <c r="FLZ179" s="8"/>
      <c r="FMA179" s="8"/>
      <c r="FMB179" s="8"/>
      <c r="FMC179" s="8"/>
      <c r="FMD179" s="8"/>
      <c r="FME179" s="8"/>
      <c r="FMF179" s="8"/>
      <c r="FMG179" s="8"/>
      <c r="FMH179" s="8"/>
      <c r="FMI179" s="8"/>
      <c r="FMJ179" s="8"/>
      <c r="FMK179" s="8"/>
      <c r="FML179" s="8"/>
      <c r="FMM179" s="8"/>
      <c r="FMN179" s="8"/>
      <c r="FMO179" s="8"/>
      <c r="FMP179" s="8"/>
      <c r="FMQ179" s="8"/>
      <c r="FMR179" s="8"/>
      <c r="FMS179" s="8"/>
      <c r="FMT179" s="8"/>
      <c r="FMU179" s="8"/>
      <c r="FMV179" s="8"/>
      <c r="FMW179" s="8"/>
      <c r="FMX179" s="8"/>
      <c r="FMY179" s="8"/>
      <c r="FMZ179" s="8"/>
      <c r="FNA179" s="8"/>
      <c r="FNB179" s="8"/>
      <c r="FNC179" s="8"/>
      <c r="FND179" s="8"/>
      <c r="FNE179" s="8"/>
      <c r="FNF179" s="8"/>
      <c r="FNG179" s="8"/>
      <c r="FNH179" s="8"/>
      <c r="FNI179" s="8"/>
      <c r="FNJ179" s="8"/>
      <c r="FNK179" s="8"/>
      <c r="FNL179" s="8"/>
      <c r="FNM179" s="8"/>
      <c r="FNN179" s="8"/>
      <c r="FNO179" s="8"/>
      <c r="FNP179" s="8"/>
      <c r="FNQ179" s="8"/>
      <c r="FNR179" s="8"/>
      <c r="FNS179" s="8"/>
      <c r="FNT179" s="8"/>
      <c r="FNU179" s="8"/>
      <c r="FNV179" s="8"/>
      <c r="FNW179" s="8"/>
      <c r="FNX179" s="8"/>
      <c r="FNY179" s="8"/>
      <c r="FNZ179" s="8"/>
      <c r="FOA179" s="8"/>
      <c r="FOB179" s="8"/>
      <c r="FOC179" s="8"/>
      <c r="FOD179" s="8"/>
      <c r="FOE179" s="8"/>
      <c r="FOF179" s="8"/>
      <c r="FOG179" s="8"/>
      <c r="FOH179" s="8"/>
      <c r="FOI179" s="8"/>
      <c r="FOJ179" s="8"/>
      <c r="FOK179" s="8"/>
      <c r="FOL179" s="8"/>
      <c r="FOM179" s="8"/>
      <c r="FON179" s="8"/>
      <c r="FOO179" s="8"/>
      <c r="FOP179" s="8"/>
      <c r="FOQ179" s="8"/>
      <c r="FOR179" s="8"/>
      <c r="FOS179" s="8"/>
      <c r="FOT179" s="8"/>
      <c r="FOU179" s="8"/>
      <c r="FOV179" s="8"/>
      <c r="FOW179" s="8"/>
      <c r="FOX179" s="8"/>
      <c r="FOY179" s="8"/>
      <c r="FOZ179" s="8"/>
      <c r="FPA179" s="8"/>
      <c r="FPB179" s="8"/>
      <c r="FPC179" s="8"/>
      <c r="FPD179" s="8"/>
      <c r="FPE179" s="8"/>
      <c r="FPF179" s="8"/>
      <c r="FPG179" s="8"/>
      <c r="FPH179" s="8"/>
      <c r="FPI179" s="8"/>
      <c r="FPJ179" s="8"/>
      <c r="FPK179" s="8"/>
      <c r="FPL179" s="8"/>
      <c r="FPM179" s="8"/>
      <c r="FPN179" s="8"/>
      <c r="FPO179" s="8"/>
      <c r="FPP179" s="8"/>
      <c r="FPQ179" s="8"/>
      <c r="FPR179" s="8"/>
      <c r="FPS179" s="8"/>
      <c r="FPT179" s="8"/>
      <c r="FPU179" s="8"/>
      <c r="FPV179" s="8"/>
      <c r="FPW179" s="8"/>
      <c r="FPX179" s="8"/>
      <c r="FPY179" s="8"/>
      <c r="FPZ179" s="8"/>
      <c r="FQA179" s="8"/>
      <c r="FQB179" s="8"/>
      <c r="FQC179" s="8"/>
      <c r="FQD179" s="8"/>
      <c r="FQE179" s="8"/>
      <c r="FQF179" s="8"/>
      <c r="FQG179" s="8"/>
      <c r="FQH179" s="8"/>
      <c r="FQI179" s="8"/>
      <c r="FQJ179" s="8"/>
      <c r="FQK179" s="8"/>
      <c r="FQL179" s="8"/>
      <c r="FQM179" s="8"/>
      <c r="FQN179" s="8"/>
      <c r="FQO179" s="8"/>
      <c r="FQP179" s="8"/>
      <c r="FQQ179" s="8"/>
      <c r="FQR179" s="8"/>
      <c r="FQS179" s="8"/>
      <c r="FQT179" s="8"/>
      <c r="FQU179" s="8"/>
      <c r="FQV179" s="8"/>
      <c r="FQW179" s="8"/>
      <c r="FQX179" s="8"/>
      <c r="FQY179" s="8"/>
      <c r="FQZ179" s="8"/>
      <c r="FRA179" s="8"/>
      <c r="FRB179" s="8"/>
      <c r="FRC179" s="8"/>
      <c r="FRD179" s="8"/>
      <c r="FRE179" s="8"/>
      <c r="FRF179" s="8"/>
      <c r="FRG179" s="8"/>
      <c r="FRH179" s="8"/>
      <c r="FRI179" s="8"/>
      <c r="FRJ179" s="8"/>
      <c r="FRK179" s="8"/>
      <c r="FRL179" s="8"/>
      <c r="FRM179" s="8"/>
      <c r="FRN179" s="8"/>
      <c r="FRO179" s="8"/>
      <c r="FRP179" s="8"/>
      <c r="FRQ179" s="8"/>
      <c r="FRR179" s="8"/>
      <c r="FRS179" s="8"/>
      <c r="FRT179" s="8"/>
      <c r="FRU179" s="8"/>
      <c r="FRV179" s="8"/>
      <c r="FRW179" s="8"/>
      <c r="FRX179" s="8"/>
      <c r="FRY179" s="8"/>
      <c r="FRZ179" s="8"/>
      <c r="FSA179" s="8"/>
      <c r="FSB179" s="8"/>
      <c r="FSC179" s="8"/>
      <c r="FSD179" s="8"/>
      <c r="FSE179" s="8"/>
      <c r="FSF179" s="8"/>
      <c r="FSG179" s="8"/>
      <c r="FSH179" s="8"/>
      <c r="FSI179" s="8"/>
      <c r="FSJ179" s="8"/>
      <c r="FSK179" s="8"/>
      <c r="FSL179" s="8"/>
      <c r="FSM179" s="8"/>
      <c r="FSN179" s="8"/>
      <c r="FSO179" s="8"/>
      <c r="FSP179" s="8"/>
      <c r="FSQ179" s="8"/>
      <c r="FSR179" s="8"/>
      <c r="FSS179" s="8"/>
      <c r="FST179" s="8"/>
      <c r="FSU179" s="8"/>
      <c r="FSV179" s="8"/>
      <c r="FSW179" s="8"/>
      <c r="FSX179" s="8"/>
      <c r="FSY179" s="8"/>
      <c r="FSZ179" s="8"/>
      <c r="FTA179" s="8"/>
      <c r="FTB179" s="8"/>
      <c r="FTC179" s="8"/>
      <c r="FTD179" s="8"/>
      <c r="FTE179" s="8"/>
      <c r="FTF179" s="8"/>
      <c r="FTG179" s="8"/>
      <c r="FTH179" s="8"/>
      <c r="FTI179" s="8"/>
      <c r="FTJ179" s="8"/>
      <c r="FTK179" s="8"/>
      <c r="FTL179" s="8"/>
      <c r="FTM179" s="8"/>
      <c r="FTN179" s="8"/>
      <c r="FTO179" s="8"/>
      <c r="FTP179" s="8"/>
      <c r="FTQ179" s="8"/>
      <c r="FTR179" s="8"/>
      <c r="FTS179" s="8"/>
      <c r="FTT179" s="8"/>
      <c r="FTU179" s="8"/>
      <c r="FTV179" s="8"/>
      <c r="FTW179" s="8"/>
      <c r="FTX179" s="8"/>
      <c r="FTY179" s="8"/>
      <c r="FTZ179" s="8"/>
      <c r="FUA179" s="8"/>
      <c r="FUB179" s="8"/>
      <c r="FUC179" s="8"/>
      <c r="FUD179" s="8"/>
      <c r="FUE179" s="8"/>
      <c r="FUF179" s="8"/>
      <c r="FUG179" s="8"/>
      <c r="FUH179" s="8"/>
      <c r="FUI179" s="8"/>
      <c r="FUJ179" s="8"/>
      <c r="FUK179" s="8"/>
      <c r="FUL179" s="8"/>
      <c r="FUM179" s="8"/>
      <c r="FUN179" s="8"/>
      <c r="FUO179" s="8"/>
      <c r="FUP179" s="8"/>
      <c r="FUQ179" s="8"/>
      <c r="FUR179" s="8"/>
      <c r="FUS179" s="8"/>
      <c r="FUT179" s="8"/>
      <c r="FUU179" s="8"/>
      <c r="FUV179" s="8"/>
      <c r="FUW179" s="8"/>
      <c r="FUX179" s="8"/>
      <c r="FUY179" s="8"/>
      <c r="FUZ179" s="8"/>
      <c r="FVA179" s="8"/>
      <c r="FVB179" s="8"/>
      <c r="FVC179" s="8"/>
      <c r="FVD179" s="8"/>
      <c r="FVE179" s="8"/>
      <c r="FVF179" s="8"/>
      <c r="FVG179" s="8"/>
      <c r="FVH179" s="8"/>
      <c r="FVI179" s="8"/>
      <c r="FVJ179" s="8"/>
      <c r="FVK179" s="8"/>
      <c r="FVL179" s="8"/>
      <c r="FVM179" s="8"/>
      <c r="FVN179" s="8"/>
      <c r="FVO179" s="8"/>
      <c r="FVP179" s="8"/>
      <c r="FVQ179" s="8"/>
      <c r="FVR179" s="8"/>
      <c r="FVS179" s="8"/>
      <c r="FVT179" s="8"/>
      <c r="FVU179" s="8"/>
      <c r="FVV179" s="8"/>
      <c r="FVW179" s="8"/>
      <c r="FVX179" s="8"/>
      <c r="FVY179" s="8"/>
      <c r="FVZ179" s="8"/>
      <c r="FWA179" s="8"/>
      <c r="FWB179" s="8"/>
      <c r="FWC179" s="8"/>
      <c r="FWD179" s="8"/>
      <c r="FWE179" s="8"/>
      <c r="FWF179" s="8"/>
      <c r="FWG179" s="8"/>
      <c r="FWH179" s="8"/>
      <c r="FWI179" s="8"/>
      <c r="FWJ179" s="8"/>
      <c r="FWK179" s="8"/>
      <c r="FWL179" s="8"/>
      <c r="FWM179" s="8"/>
      <c r="FWN179" s="8"/>
      <c r="FWO179" s="8"/>
      <c r="FWP179" s="8"/>
      <c r="FWQ179" s="8"/>
      <c r="FWR179" s="8"/>
      <c r="FWS179" s="8"/>
      <c r="FWT179" s="8"/>
      <c r="FWU179" s="8"/>
      <c r="FWV179" s="8"/>
      <c r="FWW179" s="8"/>
      <c r="FWX179" s="8"/>
      <c r="FWY179" s="8"/>
      <c r="FWZ179" s="8"/>
      <c r="FXA179" s="8"/>
      <c r="FXB179" s="8"/>
      <c r="FXC179" s="8"/>
      <c r="FXD179" s="8"/>
      <c r="FXE179" s="8"/>
      <c r="FXF179" s="8"/>
      <c r="FXG179" s="8"/>
      <c r="FXH179" s="8"/>
      <c r="FXI179" s="8"/>
      <c r="FXJ179" s="8"/>
      <c r="FXK179" s="8"/>
      <c r="FXL179" s="8"/>
      <c r="FXM179" s="8"/>
      <c r="FXN179" s="8"/>
      <c r="FXO179" s="8"/>
      <c r="FXP179" s="8"/>
      <c r="FXQ179" s="8"/>
      <c r="FXR179" s="8"/>
      <c r="FXS179" s="8"/>
      <c r="FXT179" s="8"/>
      <c r="FXU179" s="8"/>
      <c r="FXV179" s="8"/>
      <c r="FXW179" s="8"/>
      <c r="FXX179" s="8"/>
      <c r="FXY179" s="8"/>
      <c r="FXZ179" s="8"/>
      <c r="FYA179" s="8"/>
      <c r="FYB179" s="8"/>
      <c r="FYC179" s="8"/>
      <c r="FYD179" s="8"/>
      <c r="FYE179" s="8"/>
      <c r="FYF179" s="8"/>
      <c r="FYG179" s="8"/>
      <c r="FYH179" s="8"/>
      <c r="FYI179" s="8"/>
      <c r="FYJ179" s="8"/>
      <c r="FYK179" s="8"/>
      <c r="FYL179" s="8"/>
      <c r="FYM179" s="8"/>
      <c r="FYN179" s="8"/>
      <c r="FYO179" s="8"/>
      <c r="FYP179" s="8"/>
      <c r="FYQ179" s="8"/>
      <c r="FYR179" s="8"/>
      <c r="FYS179" s="8"/>
      <c r="FYT179" s="8"/>
      <c r="FYU179" s="8"/>
      <c r="FYV179" s="8"/>
      <c r="FYW179" s="8"/>
      <c r="FYX179" s="8"/>
      <c r="FYY179" s="8"/>
      <c r="FYZ179" s="8"/>
      <c r="FZA179" s="8"/>
      <c r="FZB179" s="8"/>
      <c r="FZC179" s="8"/>
      <c r="FZD179" s="8"/>
      <c r="FZE179" s="8"/>
      <c r="FZF179" s="8"/>
      <c r="FZG179" s="8"/>
      <c r="FZH179" s="8"/>
      <c r="FZI179" s="8"/>
      <c r="FZJ179" s="8"/>
      <c r="FZK179" s="8"/>
      <c r="FZL179" s="8"/>
      <c r="FZM179" s="8"/>
      <c r="FZN179" s="8"/>
      <c r="FZO179" s="8"/>
      <c r="FZP179" s="8"/>
      <c r="FZQ179" s="8"/>
      <c r="FZR179" s="8"/>
      <c r="FZS179" s="8"/>
      <c r="FZT179" s="8"/>
      <c r="FZU179" s="8"/>
      <c r="FZV179" s="8"/>
      <c r="FZW179" s="8"/>
      <c r="FZX179" s="8"/>
      <c r="FZY179" s="8"/>
      <c r="FZZ179" s="8"/>
      <c r="GAA179" s="8"/>
      <c r="GAB179" s="8"/>
      <c r="GAC179" s="8"/>
      <c r="GAD179" s="8"/>
      <c r="GAE179" s="8"/>
      <c r="GAF179" s="8"/>
      <c r="GAG179" s="8"/>
      <c r="GAH179" s="8"/>
      <c r="GAI179" s="8"/>
      <c r="GAJ179" s="8"/>
      <c r="GAK179" s="8"/>
      <c r="GAL179" s="8"/>
      <c r="GAM179" s="8"/>
      <c r="GAN179" s="8"/>
      <c r="GAO179" s="8"/>
      <c r="GAP179" s="8"/>
      <c r="GAQ179" s="8"/>
      <c r="GAR179" s="8"/>
      <c r="GAS179" s="8"/>
      <c r="GAT179" s="8"/>
      <c r="GAU179" s="8"/>
      <c r="GAV179" s="8"/>
      <c r="GAW179" s="8"/>
      <c r="GAX179" s="8"/>
      <c r="GAY179" s="8"/>
      <c r="GAZ179" s="8"/>
      <c r="GBA179" s="8"/>
      <c r="GBB179" s="8"/>
      <c r="GBC179" s="8"/>
      <c r="GBD179" s="8"/>
      <c r="GBE179" s="8"/>
      <c r="GBF179" s="8"/>
      <c r="GBG179" s="8"/>
      <c r="GBH179" s="8"/>
      <c r="GBI179" s="8"/>
      <c r="GBJ179" s="8"/>
      <c r="GBK179" s="8"/>
      <c r="GBL179" s="8"/>
      <c r="GBM179" s="8"/>
      <c r="GBN179" s="8"/>
      <c r="GBO179" s="8"/>
      <c r="GBP179" s="8"/>
      <c r="GBQ179" s="8"/>
      <c r="GBR179" s="8"/>
      <c r="GBS179" s="8"/>
      <c r="GBT179" s="8"/>
      <c r="GBU179" s="8"/>
      <c r="GBV179" s="8"/>
      <c r="GBW179" s="8"/>
      <c r="GBX179" s="8"/>
      <c r="GBY179" s="8"/>
      <c r="GBZ179" s="8"/>
      <c r="GCA179" s="8"/>
      <c r="GCB179" s="8"/>
      <c r="GCC179" s="8"/>
      <c r="GCD179" s="8"/>
      <c r="GCE179" s="8"/>
      <c r="GCF179" s="8"/>
      <c r="GCG179" s="8"/>
      <c r="GCH179" s="8"/>
      <c r="GCI179" s="8"/>
      <c r="GCJ179" s="8"/>
      <c r="GCK179" s="8"/>
      <c r="GCL179" s="8"/>
      <c r="GCM179" s="8"/>
      <c r="GCN179" s="8"/>
      <c r="GCO179" s="8"/>
      <c r="GCP179" s="8"/>
      <c r="GCQ179" s="8"/>
      <c r="GCR179" s="8"/>
      <c r="GCS179" s="8"/>
      <c r="GCT179" s="8"/>
      <c r="GCU179" s="8"/>
      <c r="GCV179" s="8"/>
      <c r="GCW179" s="8"/>
      <c r="GCX179" s="8"/>
      <c r="GCY179" s="8"/>
      <c r="GCZ179" s="8"/>
      <c r="GDA179" s="8"/>
      <c r="GDB179" s="8"/>
      <c r="GDC179" s="8"/>
      <c r="GDD179" s="8"/>
      <c r="GDE179" s="8"/>
      <c r="GDF179" s="8"/>
      <c r="GDG179" s="8"/>
      <c r="GDH179" s="8"/>
      <c r="GDI179" s="8"/>
      <c r="GDJ179" s="8"/>
      <c r="GDK179" s="8"/>
      <c r="GDL179" s="8"/>
      <c r="GDM179" s="8"/>
      <c r="GDN179" s="8"/>
      <c r="GDO179" s="8"/>
      <c r="GDP179" s="8"/>
      <c r="GDQ179" s="8"/>
      <c r="GDR179" s="8"/>
      <c r="GDS179" s="8"/>
      <c r="GDT179" s="8"/>
      <c r="GDU179" s="8"/>
      <c r="GDV179" s="8"/>
      <c r="GDW179" s="8"/>
      <c r="GDX179" s="8"/>
      <c r="GDY179" s="8"/>
      <c r="GDZ179" s="8"/>
      <c r="GEA179" s="8"/>
      <c r="GEB179" s="8"/>
      <c r="GEC179" s="8"/>
      <c r="GED179" s="8"/>
      <c r="GEE179" s="8"/>
      <c r="GEF179" s="8"/>
      <c r="GEG179" s="8"/>
      <c r="GEH179" s="8"/>
      <c r="GEI179" s="8"/>
      <c r="GEJ179" s="8"/>
      <c r="GEK179" s="8"/>
      <c r="GEL179" s="8"/>
      <c r="GEM179" s="8"/>
      <c r="GEN179" s="8"/>
      <c r="GEO179" s="8"/>
      <c r="GEP179" s="8"/>
      <c r="GEQ179" s="8"/>
      <c r="GER179" s="8"/>
      <c r="GES179" s="8"/>
      <c r="GET179" s="8"/>
      <c r="GEU179" s="8"/>
      <c r="GEV179" s="8"/>
      <c r="GEW179" s="8"/>
      <c r="GEX179" s="8"/>
      <c r="GEY179" s="8"/>
      <c r="GEZ179" s="8"/>
      <c r="GFA179" s="8"/>
      <c r="GFB179" s="8"/>
      <c r="GFC179" s="8"/>
      <c r="GFD179" s="8"/>
      <c r="GFE179" s="8"/>
      <c r="GFF179" s="8"/>
      <c r="GFG179" s="8"/>
      <c r="GFH179" s="8"/>
      <c r="GFI179" s="8"/>
      <c r="GFJ179" s="8"/>
      <c r="GFK179" s="8"/>
      <c r="GFL179" s="8"/>
      <c r="GFM179" s="8"/>
      <c r="GFN179" s="8"/>
      <c r="GFO179" s="8"/>
      <c r="GFP179" s="8"/>
      <c r="GFQ179" s="8"/>
      <c r="GFR179" s="8"/>
      <c r="GFS179" s="8"/>
      <c r="GFT179" s="8"/>
      <c r="GFU179" s="8"/>
      <c r="GFV179" s="8"/>
      <c r="GFW179" s="8"/>
      <c r="GFX179" s="8"/>
      <c r="GFY179" s="8"/>
      <c r="GFZ179" s="8"/>
      <c r="GGA179" s="8"/>
      <c r="GGB179" s="8"/>
      <c r="GGC179" s="8"/>
      <c r="GGD179" s="8"/>
      <c r="GGE179" s="8"/>
      <c r="GGF179" s="8"/>
      <c r="GGG179" s="8"/>
      <c r="GGH179" s="8"/>
      <c r="GGI179" s="8"/>
      <c r="GGJ179" s="8"/>
      <c r="GGK179" s="8"/>
      <c r="GGL179" s="8"/>
      <c r="GGM179" s="8"/>
      <c r="GGN179" s="8"/>
      <c r="GGO179" s="8"/>
      <c r="GGP179" s="8"/>
      <c r="GGQ179" s="8"/>
      <c r="GGR179" s="8"/>
      <c r="GGS179" s="8"/>
      <c r="GGT179" s="8"/>
      <c r="GGU179" s="8"/>
      <c r="GGV179" s="8"/>
      <c r="GGW179" s="8"/>
      <c r="GGX179" s="8"/>
      <c r="GGY179" s="8"/>
      <c r="GGZ179" s="8"/>
      <c r="GHA179" s="8"/>
      <c r="GHB179" s="8"/>
      <c r="GHC179" s="8"/>
      <c r="GHD179" s="8"/>
      <c r="GHE179" s="8"/>
      <c r="GHF179" s="8"/>
      <c r="GHG179" s="8"/>
      <c r="GHH179" s="8"/>
      <c r="GHI179" s="8"/>
      <c r="GHJ179" s="8"/>
      <c r="GHK179" s="8"/>
      <c r="GHL179" s="8"/>
      <c r="GHM179" s="8"/>
      <c r="GHN179" s="8"/>
      <c r="GHO179" s="8"/>
      <c r="GHP179" s="8"/>
      <c r="GHQ179" s="8"/>
      <c r="GHR179" s="8"/>
      <c r="GHS179" s="8"/>
      <c r="GHT179" s="8"/>
      <c r="GHU179" s="8"/>
      <c r="GHV179" s="8"/>
      <c r="GHW179" s="8"/>
      <c r="GHX179" s="8"/>
      <c r="GHY179" s="8"/>
      <c r="GHZ179" s="8"/>
      <c r="GIA179" s="8"/>
      <c r="GIB179" s="8"/>
      <c r="GIC179" s="8"/>
      <c r="GID179" s="8"/>
      <c r="GIE179" s="8"/>
      <c r="GIF179" s="8"/>
      <c r="GIG179" s="8"/>
      <c r="GIH179" s="8"/>
      <c r="GII179" s="8"/>
      <c r="GIJ179" s="8"/>
      <c r="GIK179" s="8"/>
      <c r="GIL179" s="8"/>
      <c r="GIM179" s="8"/>
      <c r="GIN179" s="8"/>
      <c r="GIO179" s="8"/>
      <c r="GIP179" s="8"/>
      <c r="GIQ179" s="8"/>
      <c r="GIR179" s="8"/>
      <c r="GIS179" s="8"/>
      <c r="GIT179" s="8"/>
      <c r="GIU179" s="8"/>
      <c r="GIV179" s="8"/>
      <c r="GIW179" s="8"/>
      <c r="GIX179" s="8"/>
      <c r="GIY179" s="8"/>
      <c r="GIZ179" s="8"/>
      <c r="GJA179" s="8"/>
      <c r="GJB179" s="8"/>
      <c r="GJC179" s="8"/>
      <c r="GJD179" s="8"/>
      <c r="GJE179" s="8"/>
      <c r="GJF179" s="8"/>
      <c r="GJG179" s="8"/>
      <c r="GJH179" s="8"/>
      <c r="GJI179" s="8"/>
      <c r="GJJ179" s="8"/>
      <c r="GJK179" s="8"/>
      <c r="GJL179" s="8"/>
      <c r="GJM179" s="8"/>
      <c r="GJN179" s="8"/>
      <c r="GJO179" s="8"/>
      <c r="GJP179" s="8"/>
      <c r="GJQ179" s="8"/>
      <c r="GJR179" s="8"/>
      <c r="GJS179" s="8"/>
      <c r="GJT179" s="8"/>
      <c r="GJU179" s="8"/>
      <c r="GJV179" s="8"/>
      <c r="GJW179" s="8"/>
      <c r="GJX179" s="8"/>
      <c r="GJY179" s="8"/>
      <c r="GJZ179" s="8"/>
      <c r="GKA179" s="8"/>
      <c r="GKB179" s="8"/>
      <c r="GKC179" s="8"/>
      <c r="GKD179" s="8"/>
      <c r="GKE179" s="8"/>
      <c r="GKF179" s="8"/>
      <c r="GKG179" s="8"/>
      <c r="GKH179" s="8"/>
      <c r="GKI179" s="8"/>
      <c r="GKJ179" s="8"/>
      <c r="GKK179" s="8"/>
      <c r="GKL179" s="8"/>
      <c r="GKM179" s="8"/>
      <c r="GKN179" s="8"/>
      <c r="GKO179" s="8"/>
      <c r="GKP179" s="8"/>
      <c r="GKQ179" s="8"/>
      <c r="GKR179" s="8"/>
      <c r="GKS179" s="8"/>
      <c r="GKT179" s="8"/>
      <c r="GKU179" s="8"/>
      <c r="GKV179" s="8"/>
      <c r="GKW179" s="8"/>
      <c r="GKX179" s="8"/>
      <c r="GKY179" s="8"/>
      <c r="GKZ179" s="8"/>
      <c r="GLA179" s="8"/>
      <c r="GLB179" s="8"/>
      <c r="GLC179" s="8"/>
      <c r="GLD179" s="8"/>
      <c r="GLE179" s="8"/>
      <c r="GLF179" s="8"/>
      <c r="GLG179" s="8"/>
      <c r="GLH179" s="8"/>
      <c r="GLI179" s="8"/>
      <c r="GLJ179" s="8"/>
      <c r="GLK179" s="8"/>
      <c r="GLL179" s="8"/>
      <c r="GLM179" s="8"/>
      <c r="GLN179" s="8"/>
      <c r="GLO179" s="8"/>
      <c r="GLP179" s="8"/>
      <c r="GLQ179" s="8"/>
      <c r="GLR179" s="8"/>
      <c r="GLS179" s="8"/>
      <c r="GLT179" s="8"/>
      <c r="GLU179" s="8"/>
      <c r="GLV179" s="8"/>
      <c r="GLW179" s="8"/>
      <c r="GLX179" s="8"/>
      <c r="GLY179" s="8"/>
      <c r="GLZ179" s="8"/>
      <c r="GMA179" s="8"/>
      <c r="GMB179" s="8"/>
      <c r="GMC179" s="8"/>
      <c r="GMD179" s="8"/>
      <c r="GME179" s="8"/>
      <c r="GMF179" s="8"/>
      <c r="GMG179" s="8"/>
      <c r="GMH179" s="8"/>
      <c r="GMI179" s="8"/>
      <c r="GMJ179" s="8"/>
      <c r="GMK179" s="8"/>
      <c r="GML179" s="8"/>
      <c r="GMM179" s="8"/>
      <c r="GMN179" s="8"/>
      <c r="GMO179" s="8"/>
      <c r="GMP179" s="8"/>
      <c r="GMQ179" s="8"/>
      <c r="GMR179" s="8"/>
      <c r="GMS179" s="8"/>
      <c r="GMT179" s="8"/>
      <c r="GMU179" s="8"/>
      <c r="GMV179" s="8"/>
      <c r="GMW179" s="8"/>
      <c r="GMX179" s="8"/>
      <c r="GMY179" s="8"/>
      <c r="GMZ179" s="8"/>
      <c r="GNA179" s="8"/>
      <c r="GNB179" s="8"/>
      <c r="GNC179" s="8"/>
      <c r="GND179" s="8"/>
      <c r="GNE179" s="8"/>
      <c r="GNF179" s="8"/>
      <c r="GNG179" s="8"/>
      <c r="GNH179" s="8"/>
      <c r="GNI179" s="8"/>
      <c r="GNJ179" s="8"/>
      <c r="GNK179" s="8"/>
      <c r="GNL179" s="8"/>
      <c r="GNM179" s="8"/>
      <c r="GNN179" s="8"/>
      <c r="GNO179" s="8"/>
      <c r="GNP179" s="8"/>
      <c r="GNQ179" s="8"/>
      <c r="GNR179" s="8"/>
      <c r="GNS179" s="8"/>
      <c r="GNT179" s="8"/>
      <c r="GNU179" s="8"/>
      <c r="GNV179" s="8"/>
      <c r="GNW179" s="8"/>
      <c r="GNX179" s="8"/>
      <c r="GNY179" s="8"/>
      <c r="GNZ179" s="8"/>
      <c r="GOA179" s="8"/>
      <c r="GOB179" s="8"/>
      <c r="GOC179" s="8"/>
      <c r="GOD179" s="8"/>
      <c r="GOE179" s="8"/>
      <c r="GOF179" s="8"/>
      <c r="GOG179" s="8"/>
      <c r="GOH179" s="8"/>
      <c r="GOI179" s="8"/>
      <c r="GOJ179" s="8"/>
      <c r="GOK179" s="8"/>
      <c r="GOL179" s="8"/>
      <c r="GOM179" s="8"/>
      <c r="GON179" s="8"/>
      <c r="GOO179" s="8"/>
      <c r="GOP179" s="8"/>
      <c r="GOQ179" s="8"/>
      <c r="GOR179" s="8"/>
      <c r="GOS179" s="8"/>
      <c r="GOT179" s="8"/>
      <c r="GOU179" s="8"/>
      <c r="GOV179" s="8"/>
      <c r="GOW179" s="8"/>
      <c r="GOX179" s="8"/>
      <c r="GOY179" s="8"/>
      <c r="GOZ179" s="8"/>
      <c r="GPA179" s="8"/>
      <c r="GPB179" s="8"/>
      <c r="GPC179" s="8"/>
      <c r="GPD179" s="8"/>
      <c r="GPE179" s="8"/>
      <c r="GPF179" s="8"/>
      <c r="GPG179" s="8"/>
      <c r="GPH179" s="8"/>
      <c r="GPI179" s="8"/>
      <c r="GPJ179" s="8"/>
      <c r="GPK179" s="8"/>
      <c r="GPL179" s="8"/>
      <c r="GPM179" s="8"/>
      <c r="GPN179" s="8"/>
      <c r="GPO179" s="8"/>
      <c r="GPP179" s="8"/>
      <c r="GPQ179" s="8"/>
      <c r="GPR179" s="8"/>
      <c r="GPS179" s="8"/>
      <c r="GPT179" s="8"/>
      <c r="GPU179" s="8"/>
      <c r="GPV179" s="8"/>
      <c r="GPW179" s="8"/>
      <c r="GPX179" s="8"/>
      <c r="GPY179" s="8"/>
      <c r="GPZ179" s="8"/>
      <c r="GQA179" s="8"/>
      <c r="GQB179" s="8"/>
      <c r="GQC179" s="8"/>
      <c r="GQD179" s="8"/>
      <c r="GQE179" s="8"/>
      <c r="GQF179" s="8"/>
      <c r="GQG179" s="8"/>
      <c r="GQH179" s="8"/>
      <c r="GQI179" s="8"/>
      <c r="GQJ179" s="8"/>
      <c r="GQK179" s="8"/>
      <c r="GQL179" s="8"/>
      <c r="GQM179" s="8"/>
      <c r="GQN179" s="8"/>
      <c r="GQO179" s="8"/>
      <c r="GQP179" s="8"/>
      <c r="GQQ179" s="8"/>
      <c r="GQR179" s="8"/>
      <c r="GQS179" s="8"/>
      <c r="GQT179" s="8"/>
      <c r="GQU179" s="8"/>
      <c r="GQV179" s="8"/>
      <c r="GQW179" s="8"/>
      <c r="GQX179" s="8"/>
      <c r="GQY179" s="8"/>
      <c r="GQZ179" s="8"/>
      <c r="GRA179" s="8"/>
      <c r="GRB179" s="8"/>
      <c r="GRC179" s="8"/>
      <c r="GRD179" s="8"/>
      <c r="GRE179" s="8"/>
      <c r="GRF179" s="8"/>
      <c r="GRG179" s="8"/>
      <c r="GRH179" s="8"/>
      <c r="GRI179" s="8"/>
      <c r="GRJ179" s="8"/>
      <c r="GRK179" s="8"/>
      <c r="GRL179" s="8"/>
      <c r="GRM179" s="8"/>
      <c r="GRN179" s="8"/>
      <c r="GRO179" s="8"/>
      <c r="GRP179" s="8"/>
      <c r="GRQ179" s="8"/>
      <c r="GRR179" s="8"/>
      <c r="GRS179" s="8"/>
      <c r="GRT179" s="8"/>
      <c r="GRU179" s="8"/>
      <c r="GRV179" s="8"/>
      <c r="GRW179" s="8"/>
      <c r="GRX179" s="8"/>
      <c r="GRY179" s="8"/>
      <c r="GRZ179" s="8"/>
      <c r="GSA179" s="8"/>
      <c r="GSB179" s="8"/>
      <c r="GSC179" s="8"/>
      <c r="GSD179" s="8"/>
      <c r="GSE179" s="8"/>
      <c r="GSF179" s="8"/>
      <c r="GSG179" s="8"/>
      <c r="GSH179" s="8"/>
      <c r="GSI179" s="8"/>
      <c r="GSJ179" s="8"/>
      <c r="GSK179" s="8"/>
      <c r="GSL179" s="8"/>
      <c r="GSM179" s="8"/>
      <c r="GSN179" s="8"/>
      <c r="GSO179" s="8"/>
      <c r="GSP179" s="8"/>
      <c r="GSQ179" s="8"/>
      <c r="GSR179" s="8"/>
      <c r="GSS179" s="8"/>
      <c r="GST179" s="8"/>
      <c r="GSU179" s="8"/>
      <c r="GSV179" s="8"/>
      <c r="GSW179" s="8"/>
      <c r="GSX179" s="8"/>
      <c r="GSY179" s="8"/>
      <c r="GSZ179" s="8"/>
      <c r="GTA179" s="8"/>
      <c r="GTB179" s="8"/>
      <c r="GTC179" s="8"/>
      <c r="GTD179" s="8"/>
      <c r="GTE179" s="8"/>
      <c r="GTF179" s="8"/>
      <c r="GTG179" s="8"/>
      <c r="GTH179" s="8"/>
      <c r="GTI179" s="8"/>
      <c r="GTJ179" s="8"/>
      <c r="GTK179" s="8"/>
      <c r="GTL179" s="8"/>
      <c r="GTM179" s="8"/>
      <c r="GTN179" s="8"/>
      <c r="GTO179" s="8"/>
      <c r="GTP179" s="8"/>
      <c r="GTQ179" s="8"/>
      <c r="GTR179" s="8"/>
      <c r="GTS179" s="8"/>
      <c r="GTT179" s="8"/>
      <c r="GTU179" s="8"/>
      <c r="GTV179" s="8"/>
      <c r="GTW179" s="8"/>
      <c r="GTX179" s="8"/>
      <c r="GTY179" s="8"/>
      <c r="GTZ179" s="8"/>
      <c r="GUA179" s="8"/>
      <c r="GUB179" s="8"/>
      <c r="GUC179" s="8"/>
      <c r="GUD179" s="8"/>
      <c r="GUE179" s="8"/>
      <c r="GUF179" s="8"/>
      <c r="GUG179" s="8"/>
      <c r="GUH179" s="8"/>
      <c r="GUI179" s="8"/>
      <c r="GUJ179" s="8"/>
      <c r="GUK179" s="8"/>
      <c r="GUL179" s="8"/>
      <c r="GUM179" s="8"/>
      <c r="GUN179" s="8"/>
      <c r="GUO179" s="8"/>
      <c r="GUP179" s="8"/>
      <c r="GUQ179" s="8"/>
      <c r="GUR179" s="8"/>
      <c r="GUS179" s="8"/>
      <c r="GUT179" s="8"/>
      <c r="GUU179" s="8"/>
      <c r="GUV179" s="8"/>
      <c r="GUW179" s="8"/>
      <c r="GUX179" s="8"/>
      <c r="GUY179" s="8"/>
      <c r="GUZ179" s="8"/>
      <c r="GVA179" s="8"/>
      <c r="GVB179" s="8"/>
      <c r="GVC179" s="8"/>
      <c r="GVD179" s="8"/>
      <c r="GVE179" s="8"/>
      <c r="GVF179" s="8"/>
      <c r="GVG179" s="8"/>
      <c r="GVH179" s="8"/>
      <c r="GVI179" s="8"/>
      <c r="GVJ179" s="8"/>
      <c r="GVK179" s="8"/>
      <c r="GVL179" s="8"/>
      <c r="GVM179" s="8"/>
      <c r="GVN179" s="8"/>
      <c r="GVO179" s="8"/>
      <c r="GVP179" s="8"/>
      <c r="GVQ179" s="8"/>
      <c r="GVR179" s="8"/>
      <c r="GVS179" s="8"/>
      <c r="GVT179" s="8"/>
      <c r="GVU179" s="8"/>
      <c r="GVV179" s="8"/>
      <c r="GVW179" s="8"/>
      <c r="GVX179" s="8"/>
      <c r="GVY179" s="8"/>
      <c r="GVZ179" s="8"/>
      <c r="GWA179" s="8"/>
      <c r="GWB179" s="8"/>
      <c r="GWC179" s="8"/>
      <c r="GWD179" s="8"/>
      <c r="GWE179" s="8"/>
      <c r="GWF179" s="8"/>
      <c r="GWG179" s="8"/>
      <c r="GWH179" s="8"/>
      <c r="GWI179" s="8"/>
      <c r="GWJ179" s="8"/>
      <c r="GWK179" s="8"/>
      <c r="GWL179" s="8"/>
      <c r="GWM179" s="8"/>
      <c r="GWN179" s="8"/>
      <c r="GWO179" s="8"/>
      <c r="GWP179" s="8"/>
      <c r="GWQ179" s="8"/>
      <c r="GWR179" s="8"/>
      <c r="GWS179" s="8"/>
      <c r="GWT179" s="8"/>
      <c r="GWU179" s="8"/>
      <c r="GWV179" s="8"/>
      <c r="GWW179" s="8"/>
      <c r="GWX179" s="8"/>
      <c r="GWY179" s="8"/>
      <c r="GWZ179" s="8"/>
      <c r="GXA179" s="8"/>
      <c r="GXB179" s="8"/>
      <c r="GXC179" s="8"/>
      <c r="GXD179" s="8"/>
      <c r="GXE179" s="8"/>
      <c r="GXF179" s="8"/>
      <c r="GXG179" s="8"/>
      <c r="GXH179" s="8"/>
      <c r="GXI179" s="8"/>
      <c r="GXJ179" s="8"/>
      <c r="GXK179" s="8"/>
      <c r="GXL179" s="8"/>
      <c r="GXM179" s="8"/>
      <c r="GXN179" s="8"/>
      <c r="GXO179" s="8"/>
      <c r="GXP179" s="8"/>
      <c r="GXQ179" s="8"/>
      <c r="GXR179" s="8"/>
      <c r="GXS179" s="8"/>
      <c r="GXT179" s="8"/>
      <c r="GXU179" s="8"/>
      <c r="GXV179" s="8"/>
      <c r="GXW179" s="8"/>
      <c r="GXX179" s="8"/>
      <c r="GXY179" s="8"/>
      <c r="GXZ179" s="8"/>
      <c r="GYA179" s="8"/>
      <c r="GYB179" s="8"/>
      <c r="GYC179" s="8"/>
      <c r="GYD179" s="8"/>
      <c r="GYE179" s="8"/>
      <c r="GYF179" s="8"/>
      <c r="GYG179" s="8"/>
      <c r="GYH179" s="8"/>
      <c r="GYI179" s="8"/>
      <c r="GYJ179" s="8"/>
      <c r="GYK179" s="8"/>
      <c r="GYL179" s="8"/>
      <c r="GYM179" s="8"/>
      <c r="GYN179" s="8"/>
      <c r="GYO179" s="8"/>
      <c r="GYP179" s="8"/>
      <c r="GYQ179" s="8"/>
      <c r="GYR179" s="8"/>
      <c r="GYS179" s="8"/>
      <c r="GYT179" s="8"/>
      <c r="GYU179" s="8"/>
      <c r="GYV179" s="8"/>
      <c r="GYW179" s="8"/>
      <c r="GYX179" s="8"/>
      <c r="GYY179" s="8"/>
      <c r="GYZ179" s="8"/>
      <c r="GZA179" s="8"/>
      <c r="GZB179" s="8"/>
      <c r="GZC179" s="8"/>
      <c r="GZD179" s="8"/>
      <c r="GZE179" s="8"/>
      <c r="GZF179" s="8"/>
      <c r="GZG179" s="8"/>
      <c r="GZH179" s="8"/>
      <c r="GZI179" s="8"/>
      <c r="GZJ179" s="8"/>
      <c r="GZK179" s="8"/>
      <c r="GZL179" s="8"/>
      <c r="GZM179" s="8"/>
      <c r="GZN179" s="8"/>
      <c r="GZO179" s="8"/>
      <c r="GZP179" s="8"/>
      <c r="GZQ179" s="8"/>
      <c r="GZR179" s="8"/>
      <c r="GZS179" s="8"/>
      <c r="GZT179" s="8"/>
      <c r="GZU179" s="8"/>
      <c r="GZV179" s="8"/>
      <c r="GZW179" s="8"/>
      <c r="GZX179" s="8"/>
      <c r="GZY179" s="8"/>
      <c r="GZZ179" s="8"/>
      <c r="HAA179" s="8"/>
      <c r="HAB179" s="8"/>
      <c r="HAC179" s="8"/>
      <c r="HAD179" s="8"/>
      <c r="HAE179" s="8"/>
      <c r="HAF179" s="8"/>
      <c r="HAG179" s="8"/>
      <c r="HAH179" s="8"/>
      <c r="HAI179" s="8"/>
      <c r="HAJ179" s="8"/>
      <c r="HAK179" s="8"/>
      <c r="HAL179" s="8"/>
      <c r="HAM179" s="8"/>
      <c r="HAN179" s="8"/>
      <c r="HAO179" s="8"/>
      <c r="HAP179" s="8"/>
      <c r="HAQ179" s="8"/>
      <c r="HAR179" s="8"/>
      <c r="HAS179" s="8"/>
      <c r="HAT179" s="8"/>
      <c r="HAU179" s="8"/>
      <c r="HAV179" s="8"/>
      <c r="HAW179" s="8"/>
      <c r="HAX179" s="8"/>
      <c r="HAY179" s="8"/>
      <c r="HAZ179" s="8"/>
      <c r="HBA179" s="8"/>
      <c r="HBB179" s="8"/>
      <c r="HBC179" s="8"/>
      <c r="HBD179" s="8"/>
      <c r="HBE179" s="8"/>
      <c r="HBF179" s="8"/>
      <c r="HBG179" s="8"/>
      <c r="HBH179" s="8"/>
      <c r="HBI179" s="8"/>
      <c r="HBJ179" s="8"/>
      <c r="HBK179" s="8"/>
      <c r="HBL179" s="8"/>
      <c r="HBM179" s="8"/>
      <c r="HBN179" s="8"/>
      <c r="HBO179" s="8"/>
      <c r="HBP179" s="8"/>
      <c r="HBQ179" s="8"/>
      <c r="HBR179" s="8"/>
      <c r="HBS179" s="8"/>
      <c r="HBT179" s="8"/>
      <c r="HBU179" s="8"/>
      <c r="HBV179" s="8"/>
      <c r="HBW179" s="8"/>
      <c r="HBX179" s="8"/>
      <c r="HBY179" s="8"/>
      <c r="HBZ179" s="8"/>
      <c r="HCA179" s="8"/>
      <c r="HCB179" s="8"/>
      <c r="HCC179" s="8"/>
      <c r="HCD179" s="8"/>
      <c r="HCE179" s="8"/>
      <c r="HCF179" s="8"/>
      <c r="HCG179" s="8"/>
      <c r="HCH179" s="8"/>
      <c r="HCI179" s="8"/>
      <c r="HCJ179" s="8"/>
      <c r="HCK179" s="8"/>
      <c r="HCL179" s="8"/>
      <c r="HCM179" s="8"/>
      <c r="HCN179" s="8"/>
      <c r="HCO179" s="8"/>
      <c r="HCP179" s="8"/>
      <c r="HCQ179" s="8"/>
      <c r="HCR179" s="8"/>
      <c r="HCS179" s="8"/>
      <c r="HCT179" s="8"/>
      <c r="HCU179" s="8"/>
      <c r="HCV179" s="8"/>
      <c r="HCW179" s="8"/>
      <c r="HCX179" s="8"/>
      <c r="HCY179" s="8"/>
      <c r="HCZ179" s="8"/>
      <c r="HDA179" s="8"/>
      <c r="HDB179" s="8"/>
      <c r="HDC179" s="8"/>
      <c r="HDD179" s="8"/>
      <c r="HDE179" s="8"/>
      <c r="HDF179" s="8"/>
      <c r="HDG179" s="8"/>
      <c r="HDH179" s="8"/>
      <c r="HDI179" s="8"/>
      <c r="HDJ179" s="8"/>
      <c r="HDK179" s="8"/>
      <c r="HDL179" s="8"/>
      <c r="HDM179" s="8"/>
      <c r="HDN179" s="8"/>
      <c r="HDO179" s="8"/>
      <c r="HDP179" s="8"/>
      <c r="HDQ179" s="8"/>
      <c r="HDR179" s="8"/>
      <c r="HDS179" s="8"/>
      <c r="HDT179" s="8"/>
      <c r="HDU179" s="8"/>
      <c r="HDV179" s="8"/>
      <c r="HDW179" s="8"/>
      <c r="HDX179" s="8"/>
      <c r="HDY179" s="8"/>
      <c r="HDZ179" s="8"/>
      <c r="HEA179" s="8"/>
      <c r="HEB179" s="8"/>
      <c r="HEC179" s="8"/>
      <c r="HED179" s="8"/>
      <c r="HEE179" s="8"/>
      <c r="HEF179" s="8"/>
      <c r="HEG179" s="8"/>
      <c r="HEH179" s="8"/>
      <c r="HEI179" s="8"/>
      <c r="HEJ179" s="8"/>
      <c r="HEK179" s="8"/>
      <c r="HEL179" s="8"/>
      <c r="HEM179" s="8"/>
      <c r="HEN179" s="8"/>
      <c r="HEO179" s="8"/>
      <c r="HEP179" s="8"/>
      <c r="HEQ179" s="8"/>
      <c r="HER179" s="8"/>
      <c r="HES179" s="8"/>
      <c r="HET179" s="8"/>
      <c r="HEU179" s="8"/>
      <c r="HEV179" s="8"/>
      <c r="HEW179" s="8"/>
      <c r="HEX179" s="8"/>
      <c r="HEY179" s="8"/>
      <c r="HEZ179" s="8"/>
      <c r="HFA179" s="8"/>
      <c r="HFB179" s="8"/>
      <c r="HFC179" s="8"/>
      <c r="HFD179" s="8"/>
      <c r="HFE179" s="8"/>
      <c r="HFF179" s="8"/>
      <c r="HFG179" s="8"/>
      <c r="HFH179" s="8"/>
      <c r="HFI179" s="8"/>
      <c r="HFJ179" s="8"/>
      <c r="HFK179" s="8"/>
      <c r="HFL179" s="8"/>
      <c r="HFM179" s="8"/>
      <c r="HFN179" s="8"/>
      <c r="HFO179" s="8"/>
      <c r="HFP179" s="8"/>
      <c r="HFQ179" s="8"/>
      <c r="HFR179" s="8"/>
      <c r="HFS179" s="8"/>
      <c r="HFT179" s="8"/>
      <c r="HFU179" s="8"/>
      <c r="HFV179" s="8"/>
      <c r="HFW179" s="8"/>
      <c r="HFX179" s="8"/>
      <c r="HFY179" s="8"/>
      <c r="HFZ179" s="8"/>
      <c r="HGA179" s="8"/>
      <c r="HGB179" s="8"/>
      <c r="HGC179" s="8"/>
      <c r="HGD179" s="8"/>
      <c r="HGE179" s="8"/>
      <c r="HGF179" s="8"/>
      <c r="HGG179" s="8"/>
      <c r="HGH179" s="8"/>
      <c r="HGI179" s="8"/>
      <c r="HGJ179" s="8"/>
      <c r="HGK179" s="8"/>
      <c r="HGL179" s="8"/>
      <c r="HGM179" s="8"/>
      <c r="HGN179" s="8"/>
      <c r="HGO179" s="8"/>
      <c r="HGP179" s="8"/>
      <c r="HGQ179" s="8"/>
      <c r="HGR179" s="8"/>
      <c r="HGS179" s="8"/>
      <c r="HGT179" s="8"/>
      <c r="HGU179" s="8"/>
      <c r="HGV179" s="8"/>
      <c r="HGW179" s="8"/>
      <c r="HGX179" s="8"/>
      <c r="HGY179" s="8"/>
      <c r="HGZ179" s="8"/>
      <c r="HHA179" s="8"/>
      <c r="HHB179" s="8"/>
      <c r="HHC179" s="8"/>
      <c r="HHD179" s="8"/>
      <c r="HHE179" s="8"/>
      <c r="HHF179" s="8"/>
      <c r="HHG179" s="8"/>
      <c r="HHH179" s="8"/>
      <c r="HHI179" s="8"/>
      <c r="HHJ179" s="8"/>
      <c r="HHK179" s="8"/>
      <c r="HHL179" s="8"/>
      <c r="HHM179" s="8"/>
      <c r="HHN179" s="8"/>
      <c r="HHO179" s="8"/>
      <c r="HHP179" s="8"/>
      <c r="HHQ179" s="8"/>
      <c r="HHR179" s="8"/>
      <c r="HHS179" s="8"/>
      <c r="HHT179" s="8"/>
      <c r="HHU179" s="8"/>
      <c r="HHV179" s="8"/>
      <c r="HHW179" s="8"/>
      <c r="HHX179" s="8"/>
      <c r="HHY179" s="8"/>
      <c r="HHZ179" s="8"/>
      <c r="HIA179" s="8"/>
      <c r="HIB179" s="8"/>
      <c r="HIC179" s="8"/>
      <c r="HID179" s="8"/>
      <c r="HIE179" s="8"/>
      <c r="HIF179" s="8"/>
      <c r="HIG179" s="8"/>
      <c r="HIH179" s="8"/>
      <c r="HII179" s="8"/>
      <c r="HIJ179" s="8"/>
      <c r="HIK179" s="8"/>
      <c r="HIL179" s="8"/>
      <c r="HIM179" s="8"/>
      <c r="HIN179" s="8"/>
      <c r="HIO179" s="8"/>
      <c r="HIP179" s="8"/>
      <c r="HIQ179" s="8"/>
      <c r="HIR179" s="8"/>
      <c r="HIS179" s="8"/>
      <c r="HIT179" s="8"/>
      <c r="HIU179" s="8"/>
      <c r="HIV179" s="8"/>
      <c r="HIW179" s="8"/>
      <c r="HIX179" s="8"/>
      <c r="HIY179" s="8"/>
      <c r="HIZ179" s="8"/>
      <c r="HJA179" s="8"/>
      <c r="HJB179" s="8"/>
      <c r="HJC179" s="8"/>
      <c r="HJD179" s="8"/>
      <c r="HJE179" s="8"/>
      <c r="HJF179" s="8"/>
      <c r="HJG179" s="8"/>
      <c r="HJH179" s="8"/>
      <c r="HJI179" s="8"/>
      <c r="HJJ179" s="8"/>
      <c r="HJK179" s="8"/>
      <c r="HJL179" s="8"/>
      <c r="HJM179" s="8"/>
      <c r="HJN179" s="8"/>
      <c r="HJO179" s="8"/>
      <c r="HJP179" s="8"/>
      <c r="HJQ179" s="8"/>
      <c r="HJR179" s="8"/>
      <c r="HJS179" s="8"/>
      <c r="HJT179" s="8"/>
      <c r="HJU179" s="8"/>
      <c r="HJV179" s="8"/>
      <c r="HJW179" s="8"/>
      <c r="HJX179" s="8"/>
      <c r="HJY179" s="8"/>
      <c r="HJZ179" s="8"/>
      <c r="HKA179" s="8"/>
      <c r="HKB179" s="8"/>
      <c r="HKC179" s="8"/>
      <c r="HKD179" s="8"/>
      <c r="HKE179" s="8"/>
      <c r="HKF179" s="8"/>
      <c r="HKG179" s="8"/>
      <c r="HKH179" s="8"/>
      <c r="HKI179" s="8"/>
      <c r="HKJ179" s="8"/>
      <c r="HKK179" s="8"/>
      <c r="HKL179" s="8"/>
      <c r="HKM179" s="8"/>
      <c r="HKN179" s="8"/>
      <c r="HKO179" s="8"/>
      <c r="HKP179" s="8"/>
      <c r="HKQ179" s="8"/>
      <c r="HKR179" s="8"/>
      <c r="HKS179" s="8"/>
      <c r="HKT179" s="8"/>
      <c r="HKU179" s="8"/>
      <c r="HKV179" s="8"/>
      <c r="HKW179" s="8"/>
      <c r="HKX179" s="8"/>
      <c r="HKY179" s="8"/>
      <c r="HKZ179" s="8"/>
      <c r="HLA179" s="8"/>
      <c r="HLB179" s="8"/>
      <c r="HLC179" s="8"/>
      <c r="HLD179" s="8"/>
      <c r="HLE179" s="8"/>
      <c r="HLF179" s="8"/>
      <c r="HLG179" s="8"/>
      <c r="HLH179" s="8"/>
      <c r="HLI179" s="8"/>
      <c r="HLJ179" s="8"/>
      <c r="HLK179" s="8"/>
      <c r="HLL179" s="8"/>
      <c r="HLM179" s="8"/>
      <c r="HLN179" s="8"/>
      <c r="HLO179" s="8"/>
      <c r="HLP179" s="8"/>
      <c r="HLQ179" s="8"/>
      <c r="HLR179" s="8"/>
      <c r="HLS179" s="8"/>
      <c r="HLT179" s="8"/>
      <c r="HLU179" s="8"/>
      <c r="HLV179" s="8"/>
      <c r="HLW179" s="8"/>
      <c r="HLX179" s="8"/>
      <c r="HLY179" s="8"/>
      <c r="HLZ179" s="8"/>
      <c r="HMA179" s="8"/>
      <c r="HMB179" s="8"/>
      <c r="HMC179" s="8"/>
      <c r="HMD179" s="8"/>
      <c r="HME179" s="8"/>
      <c r="HMF179" s="8"/>
      <c r="HMG179" s="8"/>
      <c r="HMH179" s="8"/>
      <c r="HMI179" s="8"/>
      <c r="HMJ179" s="8"/>
      <c r="HMK179" s="8"/>
      <c r="HML179" s="8"/>
      <c r="HMM179" s="8"/>
      <c r="HMN179" s="8"/>
      <c r="HMO179" s="8"/>
      <c r="HMP179" s="8"/>
      <c r="HMQ179" s="8"/>
      <c r="HMR179" s="8"/>
      <c r="HMS179" s="8"/>
      <c r="HMT179" s="8"/>
      <c r="HMU179" s="8"/>
      <c r="HMV179" s="8"/>
      <c r="HMW179" s="8"/>
      <c r="HMX179" s="8"/>
      <c r="HMY179" s="8"/>
      <c r="HMZ179" s="8"/>
      <c r="HNA179" s="8"/>
      <c r="HNB179" s="8"/>
      <c r="HNC179" s="8"/>
      <c r="HND179" s="8"/>
      <c r="HNE179" s="8"/>
      <c r="HNF179" s="8"/>
      <c r="HNG179" s="8"/>
      <c r="HNH179" s="8"/>
      <c r="HNI179" s="8"/>
      <c r="HNJ179" s="8"/>
      <c r="HNK179" s="8"/>
      <c r="HNL179" s="8"/>
      <c r="HNM179" s="8"/>
      <c r="HNN179" s="8"/>
      <c r="HNO179" s="8"/>
      <c r="HNP179" s="8"/>
      <c r="HNQ179" s="8"/>
      <c r="HNR179" s="8"/>
      <c r="HNS179" s="8"/>
      <c r="HNT179" s="8"/>
      <c r="HNU179" s="8"/>
      <c r="HNV179" s="8"/>
      <c r="HNW179" s="8"/>
      <c r="HNX179" s="8"/>
      <c r="HNY179" s="8"/>
      <c r="HNZ179" s="8"/>
      <c r="HOA179" s="8"/>
      <c r="HOB179" s="8"/>
      <c r="HOC179" s="8"/>
      <c r="HOD179" s="8"/>
      <c r="HOE179" s="8"/>
      <c r="HOF179" s="8"/>
      <c r="HOG179" s="8"/>
      <c r="HOH179" s="8"/>
      <c r="HOI179" s="8"/>
      <c r="HOJ179" s="8"/>
      <c r="HOK179" s="8"/>
      <c r="HOL179" s="8"/>
      <c r="HOM179" s="8"/>
      <c r="HON179" s="8"/>
      <c r="HOO179" s="8"/>
      <c r="HOP179" s="8"/>
      <c r="HOQ179" s="8"/>
      <c r="HOR179" s="8"/>
      <c r="HOS179" s="8"/>
      <c r="HOT179" s="8"/>
      <c r="HOU179" s="8"/>
      <c r="HOV179" s="8"/>
      <c r="HOW179" s="8"/>
      <c r="HOX179" s="8"/>
      <c r="HOY179" s="8"/>
      <c r="HOZ179" s="8"/>
      <c r="HPA179" s="8"/>
      <c r="HPB179" s="8"/>
      <c r="HPC179" s="8"/>
      <c r="HPD179" s="8"/>
      <c r="HPE179" s="8"/>
      <c r="HPF179" s="8"/>
      <c r="HPG179" s="8"/>
      <c r="HPH179" s="8"/>
      <c r="HPI179" s="8"/>
      <c r="HPJ179" s="8"/>
      <c r="HPK179" s="8"/>
      <c r="HPL179" s="8"/>
      <c r="HPM179" s="8"/>
      <c r="HPN179" s="8"/>
      <c r="HPO179" s="8"/>
      <c r="HPP179" s="8"/>
      <c r="HPQ179" s="8"/>
      <c r="HPR179" s="8"/>
      <c r="HPS179" s="8"/>
      <c r="HPT179" s="8"/>
      <c r="HPU179" s="8"/>
      <c r="HPV179" s="8"/>
      <c r="HPW179" s="8"/>
      <c r="HPX179" s="8"/>
      <c r="HPY179" s="8"/>
      <c r="HPZ179" s="8"/>
      <c r="HQA179" s="8"/>
      <c r="HQB179" s="8"/>
      <c r="HQC179" s="8"/>
      <c r="HQD179" s="8"/>
      <c r="HQE179" s="8"/>
      <c r="HQF179" s="8"/>
      <c r="HQG179" s="8"/>
      <c r="HQH179" s="8"/>
      <c r="HQI179" s="8"/>
      <c r="HQJ179" s="8"/>
      <c r="HQK179" s="8"/>
      <c r="HQL179" s="8"/>
      <c r="HQM179" s="8"/>
      <c r="HQN179" s="8"/>
      <c r="HQO179" s="8"/>
      <c r="HQP179" s="8"/>
      <c r="HQQ179" s="8"/>
      <c r="HQR179" s="8"/>
      <c r="HQS179" s="8"/>
      <c r="HQT179" s="8"/>
      <c r="HQU179" s="8"/>
      <c r="HQV179" s="8"/>
      <c r="HQW179" s="8"/>
      <c r="HQX179" s="8"/>
      <c r="HQY179" s="8"/>
      <c r="HQZ179" s="8"/>
      <c r="HRA179" s="8"/>
      <c r="HRB179" s="8"/>
      <c r="HRC179" s="8"/>
      <c r="HRD179" s="8"/>
      <c r="HRE179" s="8"/>
      <c r="HRF179" s="8"/>
      <c r="HRG179" s="8"/>
      <c r="HRH179" s="8"/>
      <c r="HRI179" s="8"/>
      <c r="HRJ179" s="8"/>
      <c r="HRK179" s="8"/>
      <c r="HRL179" s="8"/>
      <c r="HRM179" s="8"/>
      <c r="HRN179" s="8"/>
      <c r="HRO179" s="8"/>
      <c r="HRP179" s="8"/>
      <c r="HRQ179" s="8"/>
      <c r="HRR179" s="8"/>
      <c r="HRS179" s="8"/>
      <c r="HRT179" s="8"/>
      <c r="HRU179" s="8"/>
      <c r="HRV179" s="8"/>
      <c r="HRW179" s="8"/>
      <c r="HRX179" s="8"/>
      <c r="HRY179" s="8"/>
      <c r="HRZ179" s="8"/>
      <c r="HSA179" s="8"/>
      <c r="HSB179" s="8"/>
      <c r="HSC179" s="8"/>
      <c r="HSD179" s="8"/>
      <c r="HSE179" s="8"/>
      <c r="HSF179" s="8"/>
      <c r="HSG179" s="8"/>
      <c r="HSH179" s="8"/>
      <c r="HSI179" s="8"/>
      <c r="HSJ179" s="8"/>
      <c r="HSK179" s="8"/>
      <c r="HSL179" s="8"/>
      <c r="HSM179" s="8"/>
      <c r="HSN179" s="8"/>
      <c r="HSO179" s="8"/>
      <c r="HSP179" s="8"/>
      <c r="HSQ179" s="8"/>
      <c r="HSR179" s="8"/>
      <c r="HSS179" s="8"/>
      <c r="HST179" s="8"/>
      <c r="HSU179" s="8"/>
      <c r="HSV179" s="8"/>
      <c r="HSW179" s="8"/>
      <c r="HSX179" s="8"/>
      <c r="HSY179" s="8"/>
      <c r="HSZ179" s="8"/>
      <c r="HTA179" s="8"/>
      <c r="HTB179" s="8"/>
      <c r="HTC179" s="8"/>
      <c r="HTD179" s="8"/>
      <c r="HTE179" s="8"/>
      <c r="HTF179" s="8"/>
      <c r="HTG179" s="8"/>
      <c r="HTH179" s="8"/>
      <c r="HTI179" s="8"/>
      <c r="HTJ179" s="8"/>
      <c r="HTK179" s="8"/>
      <c r="HTL179" s="8"/>
      <c r="HTM179" s="8"/>
      <c r="HTN179" s="8"/>
      <c r="HTO179" s="8"/>
      <c r="HTP179" s="8"/>
      <c r="HTQ179" s="8"/>
      <c r="HTR179" s="8"/>
      <c r="HTS179" s="8"/>
      <c r="HTT179" s="8"/>
      <c r="HTU179" s="8"/>
      <c r="HTV179" s="8"/>
      <c r="HTW179" s="8"/>
      <c r="HTX179" s="8"/>
      <c r="HTY179" s="8"/>
      <c r="HTZ179" s="8"/>
      <c r="HUA179" s="8"/>
      <c r="HUB179" s="8"/>
      <c r="HUC179" s="8"/>
      <c r="HUD179" s="8"/>
      <c r="HUE179" s="8"/>
      <c r="HUF179" s="8"/>
      <c r="HUG179" s="8"/>
      <c r="HUH179" s="8"/>
      <c r="HUI179" s="8"/>
      <c r="HUJ179" s="8"/>
      <c r="HUK179" s="8"/>
      <c r="HUL179" s="8"/>
      <c r="HUM179" s="8"/>
      <c r="HUN179" s="8"/>
      <c r="HUO179" s="8"/>
      <c r="HUP179" s="8"/>
      <c r="HUQ179" s="8"/>
      <c r="HUR179" s="8"/>
      <c r="HUS179" s="8"/>
      <c r="HUT179" s="8"/>
      <c r="HUU179" s="8"/>
      <c r="HUV179" s="8"/>
      <c r="HUW179" s="8"/>
      <c r="HUX179" s="8"/>
      <c r="HUY179" s="8"/>
      <c r="HUZ179" s="8"/>
      <c r="HVA179" s="8"/>
      <c r="HVB179" s="8"/>
      <c r="HVC179" s="8"/>
      <c r="HVD179" s="8"/>
      <c r="HVE179" s="8"/>
      <c r="HVF179" s="8"/>
      <c r="HVG179" s="8"/>
      <c r="HVH179" s="8"/>
      <c r="HVI179" s="8"/>
      <c r="HVJ179" s="8"/>
      <c r="HVK179" s="8"/>
      <c r="HVL179" s="8"/>
      <c r="HVM179" s="8"/>
      <c r="HVN179" s="8"/>
      <c r="HVO179" s="8"/>
      <c r="HVP179" s="8"/>
      <c r="HVQ179" s="8"/>
      <c r="HVR179" s="8"/>
      <c r="HVS179" s="8"/>
      <c r="HVT179" s="8"/>
      <c r="HVU179" s="8"/>
      <c r="HVV179" s="8"/>
      <c r="HVW179" s="8"/>
      <c r="HVX179" s="8"/>
      <c r="HVY179" s="8"/>
      <c r="HVZ179" s="8"/>
      <c r="HWA179" s="8"/>
      <c r="HWB179" s="8"/>
      <c r="HWC179" s="8"/>
      <c r="HWD179" s="8"/>
      <c r="HWE179" s="8"/>
      <c r="HWF179" s="8"/>
      <c r="HWG179" s="8"/>
      <c r="HWH179" s="8"/>
      <c r="HWI179" s="8"/>
      <c r="HWJ179" s="8"/>
      <c r="HWK179" s="8"/>
      <c r="HWL179" s="8"/>
      <c r="HWM179" s="8"/>
      <c r="HWN179" s="8"/>
      <c r="HWO179" s="8"/>
      <c r="HWP179" s="8"/>
      <c r="HWQ179" s="8"/>
      <c r="HWR179" s="8"/>
      <c r="HWS179" s="8"/>
      <c r="HWT179" s="8"/>
      <c r="HWU179" s="8"/>
      <c r="HWV179" s="8"/>
      <c r="HWW179" s="8"/>
      <c r="HWX179" s="8"/>
      <c r="HWY179" s="8"/>
      <c r="HWZ179" s="8"/>
      <c r="HXA179" s="8"/>
      <c r="HXB179" s="8"/>
      <c r="HXC179" s="8"/>
      <c r="HXD179" s="8"/>
      <c r="HXE179" s="8"/>
      <c r="HXF179" s="8"/>
      <c r="HXG179" s="8"/>
      <c r="HXH179" s="8"/>
      <c r="HXI179" s="8"/>
      <c r="HXJ179" s="8"/>
      <c r="HXK179" s="8"/>
      <c r="HXL179" s="8"/>
      <c r="HXM179" s="8"/>
      <c r="HXN179" s="8"/>
      <c r="HXO179" s="8"/>
      <c r="HXP179" s="8"/>
      <c r="HXQ179" s="8"/>
      <c r="HXR179" s="8"/>
      <c r="HXS179" s="8"/>
      <c r="HXT179" s="8"/>
      <c r="HXU179" s="8"/>
      <c r="HXV179" s="8"/>
      <c r="HXW179" s="8"/>
      <c r="HXX179" s="8"/>
      <c r="HXY179" s="8"/>
      <c r="HXZ179" s="8"/>
      <c r="HYA179" s="8"/>
      <c r="HYB179" s="8"/>
      <c r="HYC179" s="8"/>
      <c r="HYD179" s="8"/>
      <c r="HYE179" s="8"/>
      <c r="HYF179" s="8"/>
      <c r="HYG179" s="8"/>
      <c r="HYH179" s="8"/>
      <c r="HYI179" s="8"/>
      <c r="HYJ179" s="8"/>
      <c r="HYK179" s="8"/>
      <c r="HYL179" s="8"/>
      <c r="HYM179" s="8"/>
      <c r="HYN179" s="8"/>
      <c r="HYO179" s="8"/>
      <c r="HYP179" s="8"/>
      <c r="HYQ179" s="8"/>
      <c r="HYR179" s="8"/>
      <c r="HYS179" s="8"/>
      <c r="HYT179" s="8"/>
      <c r="HYU179" s="8"/>
      <c r="HYV179" s="8"/>
      <c r="HYW179" s="8"/>
      <c r="HYX179" s="8"/>
      <c r="HYY179" s="8"/>
      <c r="HYZ179" s="8"/>
      <c r="HZA179" s="8"/>
      <c r="HZB179" s="8"/>
      <c r="HZC179" s="8"/>
      <c r="HZD179" s="8"/>
      <c r="HZE179" s="8"/>
      <c r="HZF179" s="8"/>
      <c r="HZG179" s="8"/>
      <c r="HZH179" s="8"/>
      <c r="HZI179" s="8"/>
      <c r="HZJ179" s="8"/>
      <c r="HZK179" s="8"/>
      <c r="HZL179" s="8"/>
      <c r="HZM179" s="8"/>
      <c r="HZN179" s="8"/>
      <c r="HZO179" s="8"/>
      <c r="HZP179" s="8"/>
      <c r="HZQ179" s="8"/>
      <c r="HZR179" s="8"/>
      <c r="HZS179" s="8"/>
      <c r="HZT179" s="8"/>
      <c r="HZU179" s="8"/>
      <c r="HZV179" s="8"/>
      <c r="HZW179" s="8"/>
      <c r="HZX179" s="8"/>
      <c r="HZY179" s="8"/>
      <c r="HZZ179" s="8"/>
      <c r="IAA179" s="8"/>
      <c r="IAB179" s="8"/>
      <c r="IAC179" s="8"/>
      <c r="IAD179" s="8"/>
      <c r="IAE179" s="8"/>
      <c r="IAF179" s="8"/>
      <c r="IAG179" s="8"/>
      <c r="IAH179" s="8"/>
      <c r="IAI179" s="8"/>
      <c r="IAJ179" s="8"/>
      <c r="IAK179" s="8"/>
      <c r="IAL179" s="8"/>
      <c r="IAM179" s="8"/>
      <c r="IAN179" s="8"/>
      <c r="IAO179" s="8"/>
      <c r="IAP179" s="8"/>
      <c r="IAQ179" s="8"/>
      <c r="IAR179" s="8"/>
      <c r="IAS179" s="8"/>
      <c r="IAT179" s="8"/>
      <c r="IAU179" s="8"/>
      <c r="IAV179" s="8"/>
      <c r="IAW179" s="8"/>
      <c r="IAX179" s="8"/>
      <c r="IAY179" s="8"/>
      <c r="IAZ179" s="8"/>
      <c r="IBA179" s="8"/>
      <c r="IBB179" s="8"/>
      <c r="IBC179" s="8"/>
      <c r="IBD179" s="8"/>
      <c r="IBE179" s="8"/>
      <c r="IBF179" s="8"/>
      <c r="IBG179" s="8"/>
      <c r="IBH179" s="8"/>
      <c r="IBI179" s="8"/>
      <c r="IBJ179" s="8"/>
      <c r="IBK179" s="8"/>
      <c r="IBL179" s="8"/>
      <c r="IBM179" s="8"/>
      <c r="IBN179" s="8"/>
      <c r="IBO179" s="8"/>
      <c r="IBP179" s="8"/>
      <c r="IBQ179" s="8"/>
      <c r="IBR179" s="8"/>
      <c r="IBS179" s="8"/>
      <c r="IBT179" s="8"/>
      <c r="IBU179" s="8"/>
      <c r="IBV179" s="8"/>
      <c r="IBW179" s="8"/>
      <c r="IBX179" s="8"/>
      <c r="IBY179" s="8"/>
      <c r="IBZ179" s="8"/>
      <c r="ICA179" s="8"/>
      <c r="ICB179" s="8"/>
      <c r="ICC179" s="8"/>
      <c r="ICD179" s="8"/>
      <c r="ICE179" s="8"/>
      <c r="ICF179" s="8"/>
      <c r="ICG179" s="8"/>
      <c r="ICH179" s="8"/>
      <c r="ICI179" s="8"/>
      <c r="ICJ179" s="8"/>
      <c r="ICK179" s="8"/>
      <c r="ICL179" s="8"/>
      <c r="ICM179" s="8"/>
      <c r="ICN179" s="8"/>
      <c r="ICO179" s="8"/>
      <c r="ICP179" s="8"/>
      <c r="ICQ179" s="8"/>
      <c r="ICR179" s="8"/>
      <c r="ICS179" s="8"/>
      <c r="ICT179" s="8"/>
      <c r="ICU179" s="8"/>
      <c r="ICV179" s="8"/>
      <c r="ICW179" s="8"/>
      <c r="ICX179" s="8"/>
      <c r="ICY179" s="8"/>
      <c r="ICZ179" s="8"/>
      <c r="IDA179" s="8"/>
      <c r="IDB179" s="8"/>
      <c r="IDC179" s="8"/>
      <c r="IDD179" s="8"/>
      <c r="IDE179" s="8"/>
      <c r="IDF179" s="8"/>
      <c r="IDG179" s="8"/>
      <c r="IDH179" s="8"/>
      <c r="IDI179" s="8"/>
      <c r="IDJ179" s="8"/>
      <c r="IDK179" s="8"/>
      <c r="IDL179" s="8"/>
      <c r="IDM179" s="8"/>
      <c r="IDN179" s="8"/>
      <c r="IDO179" s="8"/>
      <c r="IDP179" s="8"/>
      <c r="IDQ179" s="8"/>
      <c r="IDR179" s="8"/>
      <c r="IDS179" s="8"/>
      <c r="IDT179" s="8"/>
      <c r="IDU179" s="8"/>
      <c r="IDV179" s="8"/>
      <c r="IDW179" s="8"/>
      <c r="IDX179" s="8"/>
      <c r="IDY179" s="8"/>
      <c r="IDZ179" s="8"/>
      <c r="IEA179" s="8"/>
      <c r="IEB179" s="8"/>
      <c r="IEC179" s="8"/>
      <c r="IED179" s="8"/>
      <c r="IEE179" s="8"/>
      <c r="IEF179" s="8"/>
      <c r="IEG179" s="8"/>
      <c r="IEH179" s="8"/>
      <c r="IEI179" s="8"/>
      <c r="IEJ179" s="8"/>
      <c r="IEK179" s="8"/>
      <c r="IEL179" s="8"/>
      <c r="IEM179" s="8"/>
      <c r="IEN179" s="8"/>
      <c r="IEO179" s="8"/>
      <c r="IEP179" s="8"/>
      <c r="IEQ179" s="8"/>
      <c r="IER179" s="8"/>
      <c r="IES179" s="8"/>
      <c r="IET179" s="8"/>
      <c r="IEU179" s="8"/>
      <c r="IEV179" s="8"/>
      <c r="IEW179" s="8"/>
      <c r="IEX179" s="8"/>
      <c r="IEY179" s="8"/>
      <c r="IEZ179" s="8"/>
      <c r="IFA179" s="8"/>
      <c r="IFB179" s="8"/>
      <c r="IFC179" s="8"/>
      <c r="IFD179" s="8"/>
      <c r="IFE179" s="8"/>
      <c r="IFF179" s="8"/>
      <c r="IFG179" s="8"/>
      <c r="IFH179" s="8"/>
      <c r="IFI179" s="8"/>
      <c r="IFJ179" s="8"/>
      <c r="IFK179" s="8"/>
      <c r="IFL179" s="8"/>
      <c r="IFM179" s="8"/>
      <c r="IFN179" s="8"/>
      <c r="IFO179" s="8"/>
      <c r="IFP179" s="8"/>
      <c r="IFQ179" s="8"/>
      <c r="IFR179" s="8"/>
      <c r="IFS179" s="8"/>
      <c r="IFT179" s="8"/>
      <c r="IFU179" s="8"/>
      <c r="IFV179" s="8"/>
      <c r="IFW179" s="8"/>
      <c r="IFX179" s="8"/>
      <c r="IFY179" s="8"/>
      <c r="IFZ179" s="8"/>
      <c r="IGA179" s="8"/>
      <c r="IGB179" s="8"/>
      <c r="IGC179" s="8"/>
      <c r="IGD179" s="8"/>
      <c r="IGE179" s="8"/>
      <c r="IGF179" s="8"/>
      <c r="IGG179" s="8"/>
      <c r="IGH179" s="8"/>
      <c r="IGI179" s="8"/>
      <c r="IGJ179" s="8"/>
      <c r="IGK179" s="8"/>
      <c r="IGL179" s="8"/>
      <c r="IGM179" s="8"/>
      <c r="IGN179" s="8"/>
      <c r="IGO179" s="8"/>
      <c r="IGP179" s="8"/>
      <c r="IGQ179" s="8"/>
      <c r="IGR179" s="8"/>
      <c r="IGS179" s="8"/>
      <c r="IGT179" s="8"/>
      <c r="IGU179" s="8"/>
      <c r="IGV179" s="8"/>
      <c r="IGW179" s="8"/>
      <c r="IGX179" s="8"/>
      <c r="IGY179" s="8"/>
      <c r="IGZ179" s="8"/>
      <c r="IHA179" s="8"/>
      <c r="IHB179" s="8"/>
      <c r="IHC179" s="8"/>
      <c r="IHD179" s="8"/>
      <c r="IHE179" s="8"/>
      <c r="IHF179" s="8"/>
      <c r="IHG179" s="8"/>
      <c r="IHH179" s="8"/>
      <c r="IHI179" s="8"/>
      <c r="IHJ179" s="8"/>
      <c r="IHK179" s="8"/>
      <c r="IHL179" s="8"/>
      <c r="IHM179" s="8"/>
      <c r="IHN179" s="8"/>
      <c r="IHO179" s="8"/>
      <c r="IHP179" s="8"/>
      <c r="IHQ179" s="8"/>
      <c r="IHR179" s="8"/>
      <c r="IHS179" s="8"/>
      <c r="IHT179" s="8"/>
      <c r="IHU179" s="8"/>
      <c r="IHV179" s="8"/>
      <c r="IHW179" s="8"/>
      <c r="IHX179" s="8"/>
      <c r="IHY179" s="8"/>
      <c r="IHZ179" s="8"/>
      <c r="IIA179" s="8"/>
      <c r="IIB179" s="8"/>
      <c r="IIC179" s="8"/>
      <c r="IID179" s="8"/>
      <c r="IIE179" s="8"/>
      <c r="IIF179" s="8"/>
      <c r="IIG179" s="8"/>
      <c r="IIH179" s="8"/>
      <c r="III179" s="8"/>
      <c r="IIJ179" s="8"/>
      <c r="IIK179" s="8"/>
      <c r="IIL179" s="8"/>
      <c r="IIM179" s="8"/>
      <c r="IIN179" s="8"/>
      <c r="IIO179" s="8"/>
      <c r="IIP179" s="8"/>
      <c r="IIQ179" s="8"/>
      <c r="IIR179" s="8"/>
      <c r="IIS179" s="8"/>
      <c r="IIT179" s="8"/>
      <c r="IIU179" s="8"/>
      <c r="IIV179" s="8"/>
      <c r="IIW179" s="8"/>
      <c r="IIX179" s="8"/>
      <c r="IIY179" s="8"/>
      <c r="IIZ179" s="8"/>
      <c r="IJA179" s="8"/>
      <c r="IJB179" s="8"/>
      <c r="IJC179" s="8"/>
      <c r="IJD179" s="8"/>
      <c r="IJE179" s="8"/>
      <c r="IJF179" s="8"/>
      <c r="IJG179" s="8"/>
      <c r="IJH179" s="8"/>
      <c r="IJI179" s="8"/>
      <c r="IJJ179" s="8"/>
      <c r="IJK179" s="8"/>
      <c r="IJL179" s="8"/>
      <c r="IJM179" s="8"/>
      <c r="IJN179" s="8"/>
      <c r="IJO179" s="8"/>
      <c r="IJP179" s="8"/>
      <c r="IJQ179" s="8"/>
      <c r="IJR179" s="8"/>
      <c r="IJS179" s="8"/>
      <c r="IJT179" s="8"/>
      <c r="IJU179" s="8"/>
      <c r="IJV179" s="8"/>
      <c r="IJW179" s="8"/>
      <c r="IJX179" s="8"/>
      <c r="IJY179" s="8"/>
      <c r="IJZ179" s="8"/>
      <c r="IKA179" s="8"/>
      <c r="IKB179" s="8"/>
      <c r="IKC179" s="8"/>
      <c r="IKD179" s="8"/>
      <c r="IKE179" s="8"/>
      <c r="IKF179" s="8"/>
      <c r="IKG179" s="8"/>
      <c r="IKH179" s="8"/>
      <c r="IKI179" s="8"/>
      <c r="IKJ179" s="8"/>
      <c r="IKK179" s="8"/>
      <c r="IKL179" s="8"/>
      <c r="IKM179" s="8"/>
      <c r="IKN179" s="8"/>
      <c r="IKO179" s="8"/>
      <c r="IKP179" s="8"/>
      <c r="IKQ179" s="8"/>
      <c r="IKR179" s="8"/>
      <c r="IKS179" s="8"/>
      <c r="IKT179" s="8"/>
      <c r="IKU179" s="8"/>
      <c r="IKV179" s="8"/>
      <c r="IKW179" s="8"/>
      <c r="IKX179" s="8"/>
      <c r="IKY179" s="8"/>
      <c r="IKZ179" s="8"/>
      <c r="ILA179" s="8"/>
      <c r="ILB179" s="8"/>
      <c r="ILC179" s="8"/>
      <c r="ILD179" s="8"/>
      <c r="ILE179" s="8"/>
      <c r="ILF179" s="8"/>
      <c r="ILG179" s="8"/>
      <c r="ILH179" s="8"/>
      <c r="ILI179" s="8"/>
      <c r="ILJ179" s="8"/>
      <c r="ILK179" s="8"/>
      <c r="ILL179" s="8"/>
      <c r="ILM179" s="8"/>
      <c r="ILN179" s="8"/>
      <c r="ILO179" s="8"/>
      <c r="ILP179" s="8"/>
      <c r="ILQ179" s="8"/>
      <c r="ILR179" s="8"/>
      <c r="ILS179" s="8"/>
      <c r="ILT179" s="8"/>
      <c r="ILU179" s="8"/>
      <c r="ILV179" s="8"/>
      <c r="ILW179" s="8"/>
      <c r="ILX179" s="8"/>
      <c r="ILY179" s="8"/>
      <c r="ILZ179" s="8"/>
      <c r="IMA179" s="8"/>
      <c r="IMB179" s="8"/>
      <c r="IMC179" s="8"/>
      <c r="IMD179" s="8"/>
      <c r="IME179" s="8"/>
      <c r="IMF179" s="8"/>
      <c r="IMG179" s="8"/>
      <c r="IMH179" s="8"/>
      <c r="IMI179" s="8"/>
      <c r="IMJ179" s="8"/>
      <c r="IMK179" s="8"/>
      <c r="IML179" s="8"/>
      <c r="IMM179" s="8"/>
      <c r="IMN179" s="8"/>
      <c r="IMO179" s="8"/>
      <c r="IMP179" s="8"/>
      <c r="IMQ179" s="8"/>
      <c r="IMR179" s="8"/>
      <c r="IMS179" s="8"/>
      <c r="IMT179" s="8"/>
      <c r="IMU179" s="8"/>
      <c r="IMV179" s="8"/>
      <c r="IMW179" s="8"/>
      <c r="IMX179" s="8"/>
      <c r="IMY179" s="8"/>
      <c r="IMZ179" s="8"/>
      <c r="INA179" s="8"/>
      <c r="INB179" s="8"/>
      <c r="INC179" s="8"/>
      <c r="IND179" s="8"/>
      <c r="INE179" s="8"/>
      <c r="INF179" s="8"/>
      <c r="ING179" s="8"/>
      <c r="INH179" s="8"/>
      <c r="INI179" s="8"/>
      <c r="INJ179" s="8"/>
      <c r="INK179" s="8"/>
      <c r="INL179" s="8"/>
      <c r="INM179" s="8"/>
      <c r="INN179" s="8"/>
      <c r="INO179" s="8"/>
      <c r="INP179" s="8"/>
      <c r="INQ179" s="8"/>
      <c r="INR179" s="8"/>
      <c r="INS179" s="8"/>
      <c r="INT179" s="8"/>
      <c r="INU179" s="8"/>
      <c r="INV179" s="8"/>
      <c r="INW179" s="8"/>
      <c r="INX179" s="8"/>
      <c r="INY179" s="8"/>
      <c r="INZ179" s="8"/>
      <c r="IOA179" s="8"/>
      <c r="IOB179" s="8"/>
      <c r="IOC179" s="8"/>
      <c r="IOD179" s="8"/>
      <c r="IOE179" s="8"/>
      <c r="IOF179" s="8"/>
      <c r="IOG179" s="8"/>
      <c r="IOH179" s="8"/>
      <c r="IOI179" s="8"/>
      <c r="IOJ179" s="8"/>
      <c r="IOK179" s="8"/>
      <c r="IOL179" s="8"/>
      <c r="IOM179" s="8"/>
      <c r="ION179" s="8"/>
      <c r="IOO179" s="8"/>
      <c r="IOP179" s="8"/>
      <c r="IOQ179" s="8"/>
      <c r="IOR179" s="8"/>
      <c r="IOS179" s="8"/>
      <c r="IOT179" s="8"/>
      <c r="IOU179" s="8"/>
      <c r="IOV179" s="8"/>
      <c r="IOW179" s="8"/>
      <c r="IOX179" s="8"/>
      <c r="IOY179" s="8"/>
      <c r="IOZ179" s="8"/>
      <c r="IPA179" s="8"/>
      <c r="IPB179" s="8"/>
      <c r="IPC179" s="8"/>
      <c r="IPD179" s="8"/>
      <c r="IPE179" s="8"/>
      <c r="IPF179" s="8"/>
      <c r="IPG179" s="8"/>
      <c r="IPH179" s="8"/>
      <c r="IPI179" s="8"/>
      <c r="IPJ179" s="8"/>
      <c r="IPK179" s="8"/>
      <c r="IPL179" s="8"/>
      <c r="IPM179" s="8"/>
      <c r="IPN179" s="8"/>
      <c r="IPO179" s="8"/>
      <c r="IPP179" s="8"/>
      <c r="IPQ179" s="8"/>
      <c r="IPR179" s="8"/>
      <c r="IPS179" s="8"/>
      <c r="IPT179" s="8"/>
      <c r="IPU179" s="8"/>
      <c r="IPV179" s="8"/>
      <c r="IPW179" s="8"/>
      <c r="IPX179" s="8"/>
      <c r="IPY179" s="8"/>
      <c r="IPZ179" s="8"/>
      <c r="IQA179" s="8"/>
      <c r="IQB179" s="8"/>
      <c r="IQC179" s="8"/>
      <c r="IQD179" s="8"/>
      <c r="IQE179" s="8"/>
      <c r="IQF179" s="8"/>
      <c r="IQG179" s="8"/>
      <c r="IQH179" s="8"/>
      <c r="IQI179" s="8"/>
      <c r="IQJ179" s="8"/>
      <c r="IQK179" s="8"/>
      <c r="IQL179" s="8"/>
      <c r="IQM179" s="8"/>
      <c r="IQN179" s="8"/>
      <c r="IQO179" s="8"/>
      <c r="IQP179" s="8"/>
      <c r="IQQ179" s="8"/>
      <c r="IQR179" s="8"/>
      <c r="IQS179" s="8"/>
      <c r="IQT179" s="8"/>
      <c r="IQU179" s="8"/>
      <c r="IQV179" s="8"/>
      <c r="IQW179" s="8"/>
      <c r="IQX179" s="8"/>
      <c r="IQY179" s="8"/>
      <c r="IQZ179" s="8"/>
      <c r="IRA179" s="8"/>
      <c r="IRB179" s="8"/>
      <c r="IRC179" s="8"/>
      <c r="IRD179" s="8"/>
      <c r="IRE179" s="8"/>
      <c r="IRF179" s="8"/>
      <c r="IRG179" s="8"/>
      <c r="IRH179" s="8"/>
      <c r="IRI179" s="8"/>
      <c r="IRJ179" s="8"/>
      <c r="IRK179" s="8"/>
      <c r="IRL179" s="8"/>
      <c r="IRM179" s="8"/>
      <c r="IRN179" s="8"/>
      <c r="IRO179" s="8"/>
      <c r="IRP179" s="8"/>
      <c r="IRQ179" s="8"/>
      <c r="IRR179" s="8"/>
      <c r="IRS179" s="8"/>
      <c r="IRT179" s="8"/>
      <c r="IRU179" s="8"/>
      <c r="IRV179" s="8"/>
      <c r="IRW179" s="8"/>
      <c r="IRX179" s="8"/>
      <c r="IRY179" s="8"/>
      <c r="IRZ179" s="8"/>
      <c r="ISA179" s="8"/>
      <c r="ISB179" s="8"/>
      <c r="ISC179" s="8"/>
      <c r="ISD179" s="8"/>
      <c r="ISE179" s="8"/>
      <c r="ISF179" s="8"/>
      <c r="ISG179" s="8"/>
      <c r="ISH179" s="8"/>
      <c r="ISI179" s="8"/>
      <c r="ISJ179" s="8"/>
      <c r="ISK179" s="8"/>
      <c r="ISL179" s="8"/>
      <c r="ISM179" s="8"/>
      <c r="ISN179" s="8"/>
      <c r="ISO179" s="8"/>
      <c r="ISP179" s="8"/>
      <c r="ISQ179" s="8"/>
      <c r="ISR179" s="8"/>
      <c r="ISS179" s="8"/>
      <c r="IST179" s="8"/>
      <c r="ISU179" s="8"/>
      <c r="ISV179" s="8"/>
      <c r="ISW179" s="8"/>
      <c r="ISX179" s="8"/>
      <c r="ISY179" s="8"/>
      <c r="ISZ179" s="8"/>
      <c r="ITA179" s="8"/>
      <c r="ITB179" s="8"/>
      <c r="ITC179" s="8"/>
      <c r="ITD179" s="8"/>
      <c r="ITE179" s="8"/>
      <c r="ITF179" s="8"/>
      <c r="ITG179" s="8"/>
      <c r="ITH179" s="8"/>
      <c r="ITI179" s="8"/>
      <c r="ITJ179" s="8"/>
      <c r="ITK179" s="8"/>
      <c r="ITL179" s="8"/>
      <c r="ITM179" s="8"/>
      <c r="ITN179" s="8"/>
      <c r="ITO179" s="8"/>
      <c r="ITP179" s="8"/>
      <c r="ITQ179" s="8"/>
      <c r="ITR179" s="8"/>
      <c r="ITS179" s="8"/>
      <c r="ITT179" s="8"/>
      <c r="ITU179" s="8"/>
      <c r="ITV179" s="8"/>
      <c r="ITW179" s="8"/>
      <c r="ITX179" s="8"/>
      <c r="ITY179" s="8"/>
      <c r="ITZ179" s="8"/>
      <c r="IUA179" s="8"/>
      <c r="IUB179" s="8"/>
      <c r="IUC179" s="8"/>
      <c r="IUD179" s="8"/>
      <c r="IUE179" s="8"/>
      <c r="IUF179" s="8"/>
      <c r="IUG179" s="8"/>
      <c r="IUH179" s="8"/>
      <c r="IUI179" s="8"/>
      <c r="IUJ179" s="8"/>
      <c r="IUK179" s="8"/>
      <c r="IUL179" s="8"/>
      <c r="IUM179" s="8"/>
      <c r="IUN179" s="8"/>
      <c r="IUO179" s="8"/>
      <c r="IUP179" s="8"/>
      <c r="IUQ179" s="8"/>
      <c r="IUR179" s="8"/>
      <c r="IUS179" s="8"/>
      <c r="IUT179" s="8"/>
      <c r="IUU179" s="8"/>
      <c r="IUV179" s="8"/>
      <c r="IUW179" s="8"/>
      <c r="IUX179" s="8"/>
      <c r="IUY179" s="8"/>
      <c r="IUZ179" s="8"/>
      <c r="IVA179" s="8"/>
      <c r="IVB179" s="8"/>
      <c r="IVC179" s="8"/>
      <c r="IVD179" s="8"/>
      <c r="IVE179" s="8"/>
      <c r="IVF179" s="8"/>
      <c r="IVG179" s="8"/>
      <c r="IVH179" s="8"/>
      <c r="IVI179" s="8"/>
      <c r="IVJ179" s="8"/>
      <c r="IVK179" s="8"/>
      <c r="IVL179" s="8"/>
      <c r="IVM179" s="8"/>
      <c r="IVN179" s="8"/>
      <c r="IVO179" s="8"/>
      <c r="IVP179" s="8"/>
      <c r="IVQ179" s="8"/>
      <c r="IVR179" s="8"/>
      <c r="IVS179" s="8"/>
      <c r="IVT179" s="8"/>
      <c r="IVU179" s="8"/>
      <c r="IVV179" s="8"/>
      <c r="IVW179" s="8"/>
      <c r="IVX179" s="8"/>
      <c r="IVY179" s="8"/>
      <c r="IVZ179" s="8"/>
      <c r="IWA179" s="8"/>
      <c r="IWB179" s="8"/>
      <c r="IWC179" s="8"/>
      <c r="IWD179" s="8"/>
      <c r="IWE179" s="8"/>
      <c r="IWF179" s="8"/>
      <c r="IWG179" s="8"/>
      <c r="IWH179" s="8"/>
      <c r="IWI179" s="8"/>
      <c r="IWJ179" s="8"/>
      <c r="IWK179" s="8"/>
      <c r="IWL179" s="8"/>
      <c r="IWM179" s="8"/>
      <c r="IWN179" s="8"/>
      <c r="IWO179" s="8"/>
      <c r="IWP179" s="8"/>
      <c r="IWQ179" s="8"/>
      <c r="IWR179" s="8"/>
      <c r="IWS179" s="8"/>
      <c r="IWT179" s="8"/>
      <c r="IWU179" s="8"/>
      <c r="IWV179" s="8"/>
      <c r="IWW179" s="8"/>
      <c r="IWX179" s="8"/>
      <c r="IWY179" s="8"/>
      <c r="IWZ179" s="8"/>
      <c r="IXA179" s="8"/>
      <c r="IXB179" s="8"/>
      <c r="IXC179" s="8"/>
      <c r="IXD179" s="8"/>
      <c r="IXE179" s="8"/>
      <c r="IXF179" s="8"/>
      <c r="IXG179" s="8"/>
      <c r="IXH179" s="8"/>
      <c r="IXI179" s="8"/>
      <c r="IXJ179" s="8"/>
      <c r="IXK179" s="8"/>
      <c r="IXL179" s="8"/>
      <c r="IXM179" s="8"/>
      <c r="IXN179" s="8"/>
      <c r="IXO179" s="8"/>
      <c r="IXP179" s="8"/>
      <c r="IXQ179" s="8"/>
      <c r="IXR179" s="8"/>
      <c r="IXS179" s="8"/>
      <c r="IXT179" s="8"/>
      <c r="IXU179" s="8"/>
      <c r="IXV179" s="8"/>
      <c r="IXW179" s="8"/>
      <c r="IXX179" s="8"/>
      <c r="IXY179" s="8"/>
      <c r="IXZ179" s="8"/>
      <c r="IYA179" s="8"/>
      <c r="IYB179" s="8"/>
      <c r="IYC179" s="8"/>
      <c r="IYD179" s="8"/>
      <c r="IYE179" s="8"/>
      <c r="IYF179" s="8"/>
      <c r="IYG179" s="8"/>
      <c r="IYH179" s="8"/>
      <c r="IYI179" s="8"/>
      <c r="IYJ179" s="8"/>
      <c r="IYK179" s="8"/>
      <c r="IYL179" s="8"/>
      <c r="IYM179" s="8"/>
      <c r="IYN179" s="8"/>
      <c r="IYO179" s="8"/>
      <c r="IYP179" s="8"/>
      <c r="IYQ179" s="8"/>
      <c r="IYR179" s="8"/>
      <c r="IYS179" s="8"/>
      <c r="IYT179" s="8"/>
      <c r="IYU179" s="8"/>
      <c r="IYV179" s="8"/>
      <c r="IYW179" s="8"/>
      <c r="IYX179" s="8"/>
      <c r="IYY179" s="8"/>
      <c r="IYZ179" s="8"/>
      <c r="IZA179" s="8"/>
      <c r="IZB179" s="8"/>
      <c r="IZC179" s="8"/>
      <c r="IZD179" s="8"/>
      <c r="IZE179" s="8"/>
      <c r="IZF179" s="8"/>
      <c r="IZG179" s="8"/>
      <c r="IZH179" s="8"/>
      <c r="IZI179" s="8"/>
      <c r="IZJ179" s="8"/>
      <c r="IZK179" s="8"/>
      <c r="IZL179" s="8"/>
      <c r="IZM179" s="8"/>
      <c r="IZN179" s="8"/>
      <c r="IZO179" s="8"/>
      <c r="IZP179" s="8"/>
      <c r="IZQ179" s="8"/>
      <c r="IZR179" s="8"/>
      <c r="IZS179" s="8"/>
      <c r="IZT179" s="8"/>
      <c r="IZU179" s="8"/>
      <c r="IZV179" s="8"/>
      <c r="IZW179" s="8"/>
      <c r="IZX179" s="8"/>
      <c r="IZY179" s="8"/>
      <c r="IZZ179" s="8"/>
      <c r="JAA179" s="8"/>
      <c r="JAB179" s="8"/>
      <c r="JAC179" s="8"/>
      <c r="JAD179" s="8"/>
      <c r="JAE179" s="8"/>
      <c r="JAF179" s="8"/>
      <c r="JAG179" s="8"/>
      <c r="JAH179" s="8"/>
      <c r="JAI179" s="8"/>
      <c r="JAJ179" s="8"/>
      <c r="JAK179" s="8"/>
      <c r="JAL179" s="8"/>
      <c r="JAM179" s="8"/>
      <c r="JAN179" s="8"/>
      <c r="JAO179" s="8"/>
      <c r="JAP179" s="8"/>
      <c r="JAQ179" s="8"/>
      <c r="JAR179" s="8"/>
      <c r="JAS179" s="8"/>
      <c r="JAT179" s="8"/>
      <c r="JAU179" s="8"/>
      <c r="JAV179" s="8"/>
      <c r="JAW179" s="8"/>
      <c r="JAX179" s="8"/>
      <c r="JAY179" s="8"/>
      <c r="JAZ179" s="8"/>
      <c r="JBA179" s="8"/>
      <c r="JBB179" s="8"/>
      <c r="JBC179" s="8"/>
      <c r="JBD179" s="8"/>
      <c r="JBE179" s="8"/>
      <c r="JBF179" s="8"/>
      <c r="JBG179" s="8"/>
      <c r="JBH179" s="8"/>
      <c r="JBI179" s="8"/>
      <c r="JBJ179" s="8"/>
      <c r="JBK179" s="8"/>
      <c r="JBL179" s="8"/>
      <c r="JBM179" s="8"/>
      <c r="JBN179" s="8"/>
      <c r="JBO179" s="8"/>
      <c r="JBP179" s="8"/>
      <c r="JBQ179" s="8"/>
      <c r="JBR179" s="8"/>
      <c r="JBS179" s="8"/>
      <c r="JBT179" s="8"/>
      <c r="JBU179" s="8"/>
      <c r="JBV179" s="8"/>
      <c r="JBW179" s="8"/>
      <c r="JBX179" s="8"/>
      <c r="JBY179" s="8"/>
      <c r="JBZ179" s="8"/>
      <c r="JCA179" s="8"/>
      <c r="JCB179" s="8"/>
      <c r="JCC179" s="8"/>
      <c r="JCD179" s="8"/>
      <c r="JCE179" s="8"/>
      <c r="JCF179" s="8"/>
      <c r="JCG179" s="8"/>
      <c r="JCH179" s="8"/>
      <c r="JCI179" s="8"/>
      <c r="JCJ179" s="8"/>
      <c r="JCK179" s="8"/>
      <c r="JCL179" s="8"/>
      <c r="JCM179" s="8"/>
      <c r="JCN179" s="8"/>
      <c r="JCO179" s="8"/>
      <c r="JCP179" s="8"/>
      <c r="JCQ179" s="8"/>
      <c r="JCR179" s="8"/>
      <c r="JCS179" s="8"/>
      <c r="JCT179" s="8"/>
      <c r="JCU179" s="8"/>
      <c r="JCV179" s="8"/>
      <c r="JCW179" s="8"/>
      <c r="JCX179" s="8"/>
      <c r="JCY179" s="8"/>
      <c r="JCZ179" s="8"/>
      <c r="JDA179" s="8"/>
      <c r="JDB179" s="8"/>
      <c r="JDC179" s="8"/>
      <c r="JDD179" s="8"/>
      <c r="JDE179" s="8"/>
      <c r="JDF179" s="8"/>
      <c r="JDG179" s="8"/>
      <c r="JDH179" s="8"/>
      <c r="JDI179" s="8"/>
      <c r="JDJ179" s="8"/>
      <c r="JDK179" s="8"/>
      <c r="JDL179" s="8"/>
      <c r="JDM179" s="8"/>
      <c r="JDN179" s="8"/>
      <c r="JDO179" s="8"/>
      <c r="JDP179" s="8"/>
      <c r="JDQ179" s="8"/>
      <c r="JDR179" s="8"/>
      <c r="JDS179" s="8"/>
      <c r="JDT179" s="8"/>
      <c r="JDU179" s="8"/>
      <c r="JDV179" s="8"/>
      <c r="JDW179" s="8"/>
      <c r="JDX179" s="8"/>
      <c r="JDY179" s="8"/>
      <c r="JDZ179" s="8"/>
      <c r="JEA179" s="8"/>
      <c r="JEB179" s="8"/>
      <c r="JEC179" s="8"/>
      <c r="JED179" s="8"/>
      <c r="JEE179" s="8"/>
      <c r="JEF179" s="8"/>
      <c r="JEG179" s="8"/>
      <c r="JEH179" s="8"/>
      <c r="JEI179" s="8"/>
      <c r="JEJ179" s="8"/>
      <c r="JEK179" s="8"/>
      <c r="JEL179" s="8"/>
      <c r="JEM179" s="8"/>
      <c r="JEN179" s="8"/>
      <c r="JEO179" s="8"/>
      <c r="JEP179" s="8"/>
      <c r="JEQ179" s="8"/>
      <c r="JER179" s="8"/>
      <c r="JES179" s="8"/>
      <c r="JET179" s="8"/>
      <c r="JEU179" s="8"/>
      <c r="JEV179" s="8"/>
      <c r="JEW179" s="8"/>
      <c r="JEX179" s="8"/>
      <c r="JEY179" s="8"/>
      <c r="JEZ179" s="8"/>
      <c r="JFA179" s="8"/>
      <c r="JFB179" s="8"/>
      <c r="JFC179" s="8"/>
      <c r="JFD179" s="8"/>
      <c r="JFE179" s="8"/>
      <c r="JFF179" s="8"/>
      <c r="JFG179" s="8"/>
      <c r="JFH179" s="8"/>
      <c r="JFI179" s="8"/>
      <c r="JFJ179" s="8"/>
      <c r="JFK179" s="8"/>
      <c r="JFL179" s="8"/>
      <c r="JFM179" s="8"/>
      <c r="JFN179" s="8"/>
      <c r="JFO179" s="8"/>
      <c r="JFP179" s="8"/>
      <c r="JFQ179" s="8"/>
      <c r="JFR179" s="8"/>
      <c r="JFS179" s="8"/>
      <c r="JFT179" s="8"/>
      <c r="JFU179" s="8"/>
      <c r="JFV179" s="8"/>
      <c r="JFW179" s="8"/>
      <c r="JFX179" s="8"/>
      <c r="JFY179" s="8"/>
      <c r="JFZ179" s="8"/>
      <c r="JGA179" s="8"/>
      <c r="JGB179" s="8"/>
      <c r="JGC179" s="8"/>
      <c r="JGD179" s="8"/>
      <c r="JGE179" s="8"/>
      <c r="JGF179" s="8"/>
      <c r="JGG179" s="8"/>
      <c r="JGH179" s="8"/>
      <c r="JGI179" s="8"/>
      <c r="JGJ179" s="8"/>
      <c r="JGK179" s="8"/>
      <c r="JGL179" s="8"/>
      <c r="JGM179" s="8"/>
      <c r="JGN179" s="8"/>
      <c r="JGO179" s="8"/>
      <c r="JGP179" s="8"/>
      <c r="JGQ179" s="8"/>
      <c r="JGR179" s="8"/>
      <c r="JGS179" s="8"/>
      <c r="JGT179" s="8"/>
      <c r="JGU179" s="8"/>
      <c r="JGV179" s="8"/>
      <c r="JGW179" s="8"/>
      <c r="JGX179" s="8"/>
      <c r="JGY179" s="8"/>
      <c r="JGZ179" s="8"/>
      <c r="JHA179" s="8"/>
      <c r="JHB179" s="8"/>
      <c r="JHC179" s="8"/>
      <c r="JHD179" s="8"/>
      <c r="JHE179" s="8"/>
      <c r="JHF179" s="8"/>
      <c r="JHG179" s="8"/>
      <c r="JHH179" s="8"/>
      <c r="JHI179" s="8"/>
      <c r="JHJ179" s="8"/>
      <c r="JHK179" s="8"/>
      <c r="JHL179" s="8"/>
      <c r="JHM179" s="8"/>
      <c r="JHN179" s="8"/>
      <c r="JHO179" s="8"/>
      <c r="JHP179" s="8"/>
      <c r="JHQ179" s="8"/>
      <c r="JHR179" s="8"/>
      <c r="JHS179" s="8"/>
      <c r="JHT179" s="8"/>
      <c r="JHU179" s="8"/>
      <c r="JHV179" s="8"/>
      <c r="JHW179" s="8"/>
      <c r="JHX179" s="8"/>
      <c r="JHY179" s="8"/>
      <c r="JHZ179" s="8"/>
      <c r="JIA179" s="8"/>
      <c r="JIB179" s="8"/>
      <c r="JIC179" s="8"/>
      <c r="JID179" s="8"/>
      <c r="JIE179" s="8"/>
      <c r="JIF179" s="8"/>
      <c r="JIG179" s="8"/>
      <c r="JIH179" s="8"/>
      <c r="JII179" s="8"/>
      <c r="JIJ179" s="8"/>
      <c r="JIK179" s="8"/>
      <c r="JIL179" s="8"/>
      <c r="JIM179" s="8"/>
      <c r="JIN179" s="8"/>
      <c r="JIO179" s="8"/>
      <c r="JIP179" s="8"/>
      <c r="JIQ179" s="8"/>
      <c r="JIR179" s="8"/>
      <c r="JIS179" s="8"/>
      <c r="JIT179" s="8"/>
      <c r="JIU179" s="8"/>
      <c r="JIV179" s="8"/>
      <c r="JIW179" s="8"/>
      <c r="JIX179" s="8"/>
      <c r="JIY179" s="8"/>
      <c r="JIZ179" s="8"/>
      <c r="JJA179" s="8"/>
      <c r="JJB179" s="8"/>
      <c r="JJC179" s="8"/>
      <c r="JJD179" s="8"/>
      <c r="JJE179" s="8"/>
      <c r="JJF179" s="8"/>
      <c r="JJG179" s="8"/>
      <c r="JJH179" s="8"/>
      <c r="JJI179" s="8"/>
      <c r="JJJ179" s="8"/>
      <c r="JJK179" s="8"/>
      <c r="JJL179" s="8"/>
      <c r="JJM179" s="8"/>
      <c r="JJN179" s="8"/>
      <c r="JJO179" s="8"/>
      <c r="JJP179" s="8"/>
      <c r="JJQ179" s="8"/>
      <c r="JJR179" s="8"/>
      <c r="JJS179" s="8"/>
      <c r="JJT179" s="8"/>
      <c r="JJU179" s="8"/>
      <c r="JJV179" s="8"/>
      <c r="JJW179" s="8"/>
      <c r="JJX179" s="8"/>
      <c r="JJY179" s="8"/>
      <c r="JJZ179" s="8"/>
    </row>
    <row r="180" spans="1:7046" s="10" customFormat="1" x14ac:dyDescent="0.2">
      <c r="A180" s="8"/>
      <c r="B180" s="8"/>
      <c r="C180" s="8"/>
      <c r="D180" s="8"/>
      <c r="E180" s="8"/>
      <c r="F180" s="8"/>
      <c r="G180" s="8"/>
      <c r="H180" s="11"/>
      <c r="I180" s="11"/>
      <c r="J180" s="11"/>
      <c r="K180" s="74"/>
      <c r="L180" s="11"/>
      <c r="M180" s="11"/>
      <c r="R180" s="9"/>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8"/>
      <c r="DE180" s="8"/>
      <c r="DF180" s="8"/>
      <c r="DG180" s="8"/>
      <c r="DH180" s="8"/>
      <c r="DI180" s="8"/>
      <c r="DJ180" s="8"/>
      <c r="DK180" s="8"/>
      <c r="DL180" s="8"/>
      <c r="DM180" s="8"/>
      <c r="DN180" s="8"/>
      <c r="DO180" s="8"/>
      <c r="DP180" s="8"/>
      <c r="DQ180" s="8"/>
      <c r="DR180" s="8"/>
      <c r="DS180" s="8"/>
      <c r="DT180" s="8"/>
      <c r="DU180" s="8"/>
      <c r="DV180" s="8"/>
      <c r="DW180" s="8"/>
      <c r="DX180" s="8"/>
      <c r="DY180" s="8"/>
      <c r="DZ180" s="8"/>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A180" s="8"/>
      <c r="JB180" s="8"/>
      <c r="JC180" s="8"/>
      <c r="JD180" s="8"/>
      <c r="JE180" s="8"/>
      <c r="JF180" s="8"/>
      <c r="JG180" s="8"/>
      <c r="JH180" s="8"/>
      <c r="JI180" s="8"/>
      <c r="JJ180" s="8"/>
      <c r="JK180" s="8"/>
      <c r="JL180" s="8"/>
      <c r="JM180" s="8"/>
      <c r="JN180" s="8"/>
      <c r="JO180" s="8"/>
      <c r="JP180" s="8"/>
      <c r="JQ180" s="8"/>
      <c r="JR180" s="8"/>
      <c r="JS180" s="8"/>
      <c r="JT180" s="8"/>
      <c r="JU180" s="8"/>
      <c r="JV180" s="8"/>
      <c r="JW180" s="8"/>
      <c r="JX180" s="8"/>
      <c r="JY180" s="8"/>
      <c r="JZ180" s="8"/>
      <c r="KA180" s="8"/>
      <c r="KB180" s="8"/>
      <c r="KC180" s="8"/>
      <c r="KD180" s="8"/>
      <c r="KE180" s="8"/>
      <c r="KF180" s="8"/>
      <c r="KG180" s="8"/>
      <c r="KH180" s="8"/>
      <c r="KI180" s="8"/>
      <c r="KJ180" s="8"/>
      <c r="KK180" s="8"/>
      <c r="KL180" s="8"/>
      <c r="KM180" s="8"/>
      <c r="KN180" s="8"/>
      <c r="KO180" s="8"/>
      <c r="KP180" s="8"/>
      <c r="KQ180" s="8"/>
      <c r="KR180" s="8"/>
      <c r="KS180" s="8"/>
      <c r="KT180" s="8"/>
      <c r="KU180" s="8"/>
      <c r="KV180" s="8"/>
      <c r="KW180" s="8"/>
      <c r="KX180" s="8"/>
      <c r="KY180" s="8"/>
      <c r="KZ180" s="8"/>
      <c r="LA180" s="8"/>
      <c r="LB180" s="8"/>
      <c r="LC180" s="8"/>
      <c r="LD180" s="8"/>
      <c r="LE180" s="8"/>
      <c r="LF180" s="8"/>
      <c r="LG180" s="8"/>
      <c r="LH180" s="8"/>
      <c r="LI180" s="8"/>
      <c r="LJ180" s="8"/>
      <c r="LK180" s="8"/>
      <c r="LL180" s="8"/>
      <c r="LM180" s="8"/>
      <c r="LN180" s="8"/>
      <c r="LO180" s="8"/>
      <c r="LP180" s="8"/>
      <c r="LQ180" s="8"/>
      <c r="LR180" s="8"/>
      <c r="LS180" s="8"/>
      <c r="LT180" s="8"/>
      <c r="LU180" s="8"/>
      <c r="LV180" s="8"/>
      <c r="LW180" s="8"/>
      <c r="LX180" s="8"/>
      <c r="LY180" s="8"/>
      <c r="LZ180" s="8"/>
      <c r="MA180" s="8"/>
      <c r="MB180" s="8"/>
      <c r="MC180" s="8"/>
      <c r="MD180" s="8"/>
      <c r="ME180" s="8"/>
      <c r="MF180" s="8"/>
      <c r="MG180" s="8"/>
      <c r="MH180" s="8"/>
      <c r="MI180" s="8"/>
      <c r="MJ180" s="8"/>
      <c r="MK180" s="8"/>
      <c r="ML180" s="8"/>
      <c r="MM180" s="8"/>
      <c r="MN180" s="8"/>
      <c r="MO180" s="8"/>
      <c r="MP180" s="8"/>
      <c r="MQ180" s="8"/>
      <c r="MR180" s="8"/>
      <c r="MS180" s="8"/>
      <c r="MT180" s="8"/>
      <c r="MU180" s="8"/>
      <c r="MV180" s="8"/>
      <c r="MW180" s="8"/>
      <c r="MX180" s="8"/>
      <c r="MY180" s="8"/>
      <c r="MZ180" s="8"/>
      <c r="NA180" s="8"/>
      <c r="NB180" s="8"/>
      <c r="NC180" s="8"/>
      <c r="ND180" s="8"/>
      <c r="NE180" s="8"/>
      <c r="NF180" s="8"/>
      <c r="NG180" s="8"/>
      <c r="NH180" s="8"/>
      <c r="NI180" s="8"/>
      <c r="NJ180" s="8"/>
      <c r="NK180" s="8"/>
      <c r="NL180" s="8"/>
      <c r="NM180" s="8"/>
      <c r="NN180" s="8"/>
      <c r="NO180" s="8"/>
      <c r="NP180" s="8"/>
      <c r="NQ180" s="8"/>
      <c r="NR180" s="8"/>
      <c r="NS180" s="8"/>
      <c r="NT180" s="8"/>
      <c r="NU180" s="8"/>
      <c r="NV180" s="8"/>
      <c r="NW180" s="8"/>
      <c r="NX180" s="8"/>
      <c r="NY180" s="8"/>
      <c r="NZ180" s="8"/>
      <c r="OA180" s="8"/>
      <c r="OB180" s="8"/>
      <c r="OC180" s="8"/>
      <c r="OD180" s="8"/>
      <c r="OE180" s="8"/>
      <c r="OF180" s="8"/>
      <c r="OG180" s="8"/>
      <c r="OH180" s="8"/>
      <c r="OI180" s="8"/>
      <c r="OJ180" s="8"/>
      <c r="OK180" s="8"/>
      <c r="OL180" s="8"/>
      <c r="OM180" s="8"/>
      <c r="ON180" s="8"/>
      <c r="OO180" s="8"/>
      <c r="OP180" s="8"/>
      <c r="OQ180" s="8"/>
      <c r="OR180" s="8"/>
      <c r="OS180" s="8"/>
      <c r="OT180" s="8"/>
      <c r="OU180" s="8"/>
      <c r="OV180" s="8"/>
      <c r="OW180" s="8"/>
      <c r="OX180" s="8"/>
      <c r="OY180" s="8"/>
      <c r="OZ180" s="8"/>
      <c r="PA180" s="8"/>
      <c r="PB180" s="8"/>
      <c r="PC180" s="8"/>
      <c r="PD180" s="8"/>
      <c r="PE180" s="8"/>
      <c r="PF180" s="8"/>
      <c r="PG180" s="8"/>
      <c r="PH180" s="8"/>
      <c r="PI180" s="8"/>
      <c r="PJ180" s="8"/>
      <c r="PK180" s="8"/>
      <c r="PL180" s="8"/>
      <c r="PM180" s="8"/>
      <c r="PN180" s="8"/>
      <c r="PO180" s="8"/>
      <c r="PP180" s="8"/>
      <c r="PQ180" s="8"/>
      <c r="PR180" s="8"/>
      <c r="PS180" s="8"/>
      <c r="PT180" s="8"/>
      <c r="PU180" s="8"/>
      <c r="PV180" s="8"/>
      <c r="PW180" s="8"/>
      <c r="PX180" s="8"/>
      <c r="PY180" s="8"/>
      <c r="PZ180" s="8"/>
      <c r="QA180" s="8"/>
      <c r="QB180" s="8"/>
      <c r="QC180" s="8"/>
      <c r="QD180" s="8"/>
      <c r="QE180" s="8"/>
      <c r="QF180" s="8"/>
      <c r="QG180" s="8"/>
      <c r="QH180" s="8"/>
      <c r="QI180" s="8"/>
      <c r="QJ180" s="8"/>
      <c r="QK180" s="8"/>
      <c r="QL180" s="8"/>
      <c r="QM180" s="8"/>
      <c r="QN180" s="8"/>
      <c r="QO180" s="8"/>
      <c r="QP180" s="8"/>
      <c r="QQ180" s="8"/>
      <c r="QR180" s="8"/>
      <c r="QS180" s="8"/>
      <c r="QT180" s="8"/>
      <c r="QU180" s="8"/>
      <c r="QV180" s="8"/>
      <c r="QW180" s="8"/>
      <c r="QX180" s="8"/>
      <c r="QY180" s="8"/>
      <c r="QZ180" s="8"/>
      <c r="RA180" s="8"/>
      <c r="RB180" s="8"/>
      <c r="RC180" s="8"/>
      <c r="RD180" s="8"/>
      <c r="RE180" s="8"/>
      <c r="RF180" s="8"/>
      <c r="RG180" s="8"/>
      <c r="RH180" s="8"/>
      <c r="RI180" s="8"/>
      <c r="RJ180" s="8"/>
      <c r="RK180" s="8"/>
      <c r="RL180" s="8"/>
      <c r="RM180" s="8"/>
      <c r="RN180" s="8"/>
      <c r="RO180" s="8"/>
      <c r="RP180" s="8"/>
      <c r="RQ180" s="8"/>
      <c r="RR180" s="8"/>
      <c r="RS180" s="8"/>
      <c r="RT180" s="8"/>
      <c r="RU180" s="8"/>
      <c r="RV180" s="8"/>
      <c r="RW180" s="8"/>
      <c r="RX180" s="8"/>
      <c r="RY180" s="8"/>
      <c r="RZ180" s="8"/>
      <c r="SA180" s="8"/>
      <c r="SB180" s="8"/>
      <c r="SC180" s="8"/>
      <c r="SD180" s="8"/>
      <c r="SE180" s="8"/>
      <c r="SF180" s="8"/>
      <c r="SG180" s="8"/>
      <c r="SH180" s="8"/>
      <c r="SI180" s="8"/>
      <c r="SJ180" s="8"/>
      <c r="SK180" s="8"/>
      <c r="SL180" s="8"/>
      <c r="SM180" s="8"/>
      <c r="SN180" s="8"/>
      <c r="SO180" s="8"/>
      <c r="SP180" s="8"/>
      <c r="SQ180" s="8"/>
      <c r="SR180" s="8"/>
      <c r="SS180" s="8"/>
      <c r="ST180" s="8"/>
      <c r="SU180" s="8"/>
      <c r="SV180" s="8"/>
      <c r="SW180" s="8"/>
      <c r="SX180" s="8"/>
      <c r="SY180" s="8"/>
      <c r="SZ180" s="8"/>
      <c r="TA180" s="8"/>
      <c r="TB180" s="8"/>
      <c r="TC180" s="8"/>
      <c r="TD180" s="8"/>
      <c r="TE180" s="8"/>
      <c r="TF180" s="8"/>
      <c r="TG180" s="8"/>
      <c r="TH180" s="8"/>
      <c r="TI180" s="8"/>
      <c r="TJ180" s="8"/>
      <c r="TK180" s="8"/>
      <c r="TL180" s="8"/>
      <c r="TM180" s="8"/>
      <c r="TN180" s="8"/>
      <c r="TO180" s="8"/>
      <c r="TP180" s="8"/>
      <c r="TQ180" s="8"/>
      <c r="TR180" s="8"/>
      <c r="TS180" s="8"/>
      <c r="TT180" s="8"/>
      <c r="TU180" s="8"/>
      <c r="TV180" s="8"/>
      <c r="TW180" s="8"/>
      <c r="TX180" s="8"/>
      <c r="TY180" s="8"/>
      <c r="TZ180" s="8"/>
      <c r="UA180" s="8"/>
      <c r="UB180" s="8"/>
      <c r="UC180" s="8"/>
      <c r="UD180" s="8"/>
      <c r="UE180" s="8"/>
      <c r="UF180" s="8"/>
      <c r="UG180" s="8"/>
      <c r="UH180" s="8"/>
      <c r="UI180" s="8"/>
      <c r="UJ180" s="8"/>
      <c r="UK180" s="8"/>
      <c r="UL180" s="8"/>
      <c r="UM180" s="8"/>
      <c r="UN180" s="8"/>
      <c r="UO180" s="8"/>
      <c r="UP180" s="8"/>
      <c r="UQ180" s="8"/>
      <c r="UR180" s="8"/>
      <c r="US180" s="8"/>
      <c r="UT180" s="8"/>
      <c r="UU180" s="8"/>
      <c r="UV180" s="8"/>
      <c r="UW180" s="8"/>
      <c r="UX180" s="8"/>
      <c r="UY180" s="8"/>
      <c r="UZ180" s="8"/>
      <c r="VA180" s="8"/>
      <c r="VB180" s="8"/>
      <c r="VC180" s="8"/>
      <c r="VD180" s="8"/>
      <c r="VE180" s="8"/>
      <c r="VF180" s="8"/>
      <c r="VG180" s="8"/>
      <c r="VH180" s="8"/>
      <c r="VI180" s="8"/>
      <c r="VJ180" s="8"/>
      <c r="VK180" s="8"/>
      <c r="VL180" s="8"/>
      <c r="VM180" s="8"/>
      <c r="VN180" s="8"/>
      <c r="VO180" s="8"/>
      <c r="VP180" s="8"/>
      <c r="VQ180" s="8"/>
      <c r="VR180" s="8"/>
      <c r="VS180" s="8"/>
      <c r="VT180" s="8"/>
      <c r="VU180" s="8"/>
      <c r="VV180" s="8"/>
      <c r="VW180" s="8"/>
      <c r="VX180" s="8"/>
      <c r="VY180" s="8"/>
      <c r="VZ180" s="8"/>
      <c r="WA180" s="8"/>
      <c r="WB180" s="8"/>
      <c r="WC180" s="8"/>
      <c r="WD180" s="8"/>
      <c r="WE180" s="8"/>
      <c r="WF180" s="8"/>
      <c r="WG180" s="8"/>
      <c r="WH180" s="8"/>
      <c r="WI180" s="8"/>
      <c r="WJ180" s="8"/>
      <c r="WK180" s="8"/>
      <c r="WL180" s="8"/>
      <c r="WM180" s="8"/>
      <c r="WN180" s="8"/>
      <c r="WO180" s="8"/>
      <c r="WP180" s="8"/>
      <c r="WQ180" s="8"/>
      <c r="WR180" s="8"/>
      <c r="WS180" s="8"/>
      <c r="WT180" s="8"/>
      <c r="WU180" s="8"/>
      <c r="WV180" s="8"/>
      <c r="WW180" s="8"/>
      <c r="WX180" s="8"/>
      <c r="WY180" s="8"/>
      <c r="WZ180" s="8"/>
      <c r="XA180" s="8"/>
      <c r="XB180" s="8"/>
      <c r="XC180" s="8"/>
      <c r="XD180" s="8"/>
      <c r="XE180" s="8"/>
      <c r="XF180" s="8"/>
      <c r="XG180" s="8"/>
      <c r="XH180" s="8"/>
      <c r="XI180" s="8"/>
      <c r="XJ180" s="8"/>
      <c r="XK180" s="8"/>
      <c r="XL180" s="8"/>
      <c r="XM180" s="8"/>
      <c r="XN180" s="8"/>
      <c r="XO180" s="8"/>
      <c r="XP180" s="8"/>
      <c r="XQ180" s="8"/>
      <c r="XR180" s="8"/>
      <c r="XS180" s="8"/>
      <c r="XT180" s="8"/>
      <c r="XU180" s="8"/>
      <c r="XV180" s="8"/>
      <c r="XW180" s="8"/>
      <c r="XX180" s="8"/>
      <c r="XY180" s="8"/>
      <c r="XZ180" s="8"/>
      <c r="YA180" s="8"/>
      <c r="YB180" s="8"/>
      <c r="YC180" s="8"/>
      <c r="YD180" s="8"/>
      <c r="YE180" s="8"/>
      <c r="YF180" s="8"/>
      <c r="YG180" s="8"/>
      <c r="YH180" s="8"/>
      <c r="YI180" s="8"/>
      <c r="YJ180" s="8"/>
      <c r="YK180" s="8"/>
      <c r="YL180" s="8"/>
      <c r="YM180" s="8"/>
      <c r="YN180" s="8"/>
      <c r="YO180" s="8"/>
      <c r="YP180" s="8"/>
      <c r="YQ180" s="8"/>
      <c r="YR180" s="8"/>
      <c r="YS180" s="8"/>
      <c r="YT180" s="8"/>
      <c r="YU180" s="8"/>
      <c r="YV180" s="8"/>
      <c r="YW180" s="8"/>
      <c r="YX180" s="8"/>
      <c r="YY180" s="8"/>
      <c r="YZ180" s="8"/>
      <c r="ZA180" s="8"/>
      <c r="ZB180" s="8"/>
      <c r="ZC180" s="8"/>
      <c r="ZD180" s="8"/>
      <c r="ZE180" s="8"/>
      <c r="ZF180" s="8"/>
      <c r="ZG180" s="8"/>
      <c r="ZH180" s="8"/>
      <c r="ZI180" s="8"/>
      <c r="ZJ180" s="8"/>
      <c r="ZK180" s="8"/>
      <c r="ZL180" s="8"/>
      <c r="ZM180" s="8"/>
      <c r="ZN180" s="8"/>
      <c r="ZO180" s="8"/>
      <c r="ZP180" s="8"/>
      <c r="ZQ180" s="8"/>
      <c r="ZR180" s="8"/>
      <c r="ZS180" s="8"/>
      <c r="ZT180" s="8"/>
      <c r="ZU180" s="8"/>
      <c r="ZV180" s="8"/>
      <c r="ZW180" s="8"/>
      <c r="ZX180" s="8"/>
      <c r="ZY180" s="8"/>
      <c r="ZZ180" s="8"/>
      <c r="AAA180" s="8"/>
      <c r="AAB180" s="8"/>
      <c r="AAC180" s="8"/>
      <c r="AAD180" s="8"/>
      <c r="AAE180" s="8"/>
      <c r="AAF180" s="8"/>
      <c r="AAG180" s="8"/>
      <c r="AAH180" s="8"/>
      <c r="AAI180" s="8"/>
      <c r="AAJ180" s="8"/>
      <c r="AAK180" s="8"/>
      <c r="AAL180" s="8"/>
      <c r="AAM180" s="8"/>
      <c r="AAN180" s="8"/>
      <c r="AAO180" s="8"/>
      <c r="AAP180" s="8"/>
      <c r="AAQ180" s="8"/>
      <c r="AAR180" s="8"/>
      <c r="AAS180" s="8"/>
      <c r="AAT180" s="8"/>
      <c r="AAU180" s="8"/>
      <c r="AAV180" s="8"/>
      <c r="AAW180" s="8"/>
      <c r="AAX180" s="8"/>
      <c r="AAY180" s="8"/>
      <c r="AAZ180" s="8"/>
      <c r="ABA180" s="8"/>
      <c r="ABB180" s="8"/>
      <c r="ABC180" s="8"/>
      <c r="ABD180" s="8"/>
      <c r="ABE180" s="8"/>
      <c r="ABF180" s="8"/>
      <c r="ABG180" s="8"/>
      <c r="ABH180" s="8"/>
      <c r="ABI180" s="8"/>
      <c r="ABJ180" s="8"/>
      <c r="ABK180" s="8"/>
      <c r="ABL180" s="8"/>
      <c r="ABM180" s="8"/>
      <c r="ABN180" s="8"/>
      <c r="ABO180" s="8"/>
      <c r="ABP180" s="8"/>
      <c r="ABQ180" s="8"/>
      <c r="ABR180" s="8"/>
      <c r="ABS180" s="8"/>
      <c r="ABT180" s="8"/>
      <c r="ABU180" s="8"/>
      <c r="ABV180" s="8"/>
      <c r="ABW180" s="8"/>
      <c r="ABX180" s="8"/>
      <c r="ABY180" s="8"/>
      <c r="ABZ180" s="8"/>
      <c r="ACA180" s="8"/>
      <c r="ACB180" s="8"/>
      <c r="ACC180" s="8"/>
      <c r="ACD180" s="8"/>
      <c r="ACE180" s="8"/>
      <c r="ACF180" s="8"/>
      <c r="ACG180" s="8"/>
      <c r="ACH180" s="8"/>
      <c r="ACI180" s="8"/>
      <c r="ACJ180" s="8"/>
      <c r="ACK180" s="8"/>
      <c r="ACL180" s="8"/>
      <c r="ACM180" s="8"/>
      <c r="ACN180" s="8"/>
      <c r="ACO180" s="8"/>
      <c r="ACP180" s="8"/>
      <c r="ACQ180" s="8"/>
      <c r="ACR180" s="8"/>
      <c r="ACS180" s="8"/>
      <c r="ACT180" s="8"/>
      <c r="ACU180" s="8"/>
      <c r="ACV180" s="8"/>
      <c r="ACW180" s="8"/>
      <c r="ACX180" s="8"/>
      <c r="ACY180" s="8"/>
      <c r="ACZ180" s="8"/>
      <c r="ADA180" s="8"/>
      <c r="ADB180" s="8"/>
      <c r="ADC180" s="8"/>
      <c r="ADD180" s="8"/>
      <c r="ADE180" s="8"/>
      <c r="ADF180" s="8"/>
      <c r="ADG180" s="8"/>
      <c r="ADH180" s="8"/>
      <c r="ADI180" s="8"/>
      <c r="ADJ180" s="8"/>
      <c r="ADK180" s="8"/>
      <c r="ADL180" s="8"/>
      <c r="ADM180" s="8"/>
      <c r="ADN180" s="8"/>
      <c r="ADO180" s="8"/>
      <c r="ADP180" s="8"/>
      <c r="ADQ180" s="8"/>
      <c r="ADR180" s="8"/>
      <c r="ADS180" s="8"/>
      <c r="ADT180" s="8"/>
      <c r="ADU180" s="8"/>
      <c r="ADV180" s="8"/>
      <c r="ADW180" s="8"/>
      <c r="ADX180" s="8"/>
      <c r="ADY180" s="8"/>
      <c r="ADZ180" s="8"/>
      <c r="AEA180" s="8"/>
      <c r="AEB180" s="8"/>
      <c r="AEC180" s="8"/>
      <c r="AED180" s="8"/>
      <c r="AEE180" s="8"/>
      <c r="AEF180" s="8"/>
      <c r="AEG180" s="8"/>
      <c r="AEH180" s="8"/>
      <c r="AEI180" s="8"/>
      <c r="AEJ180" s="8"/>
      <c r="AEK180" s="8"/>
      <c r="AEL180" s="8"/>
      <c r="AEM180" s="8"/>
      <c r="AEN180" s="8"/>
      <c r="AEO180" s="8"/>
      <c r="AEP180" s="8"/>
      <c r="AEQ180" s="8"/>
      <c r="AER180" s="8"/>
      <c r="AES180" s="8"/>
      <c r="AET180" s="8"/>
      <c r="AEU180" s="8"/>
      <c r="AEV180" s="8"/>
      <c r="AEW180" s="8"/>
      <c r="AEX180" s="8"/>
      <c r="AEY180" s="8"/>
      <c r="AEZ180" s="8"/>
      <c r="AFA180" s="8"/>
      <c r="AFB180" s="8"/>
      <c r="AFC180" s="8"/>
      <c r="AFD180" s="8"/>
      <c r="AFE180" s="8"/>
      <c r="AFF180" s="8"/>
      <c r="AFG180" s="8"/>
      <c r="AFH180" s="8"/>
      <c r="AFI180" s="8"/>
      <c r="AFJ180" s="8"/>
      <c r="AFK180" s="8"/>
      <c r="AFL180" s="8"/>
      <c r="AFM180" s="8"/>
      <c r="AFN180" s="8"/>
      <c r="AFO180" s="8"/>
      <c r="AFP180" s="8"/>
      <c r="AFQ180" s="8"/>
      <c r="AFR180" s="8"/>
      <c r="AFS180" s="8"/>
      <c r="AFT180" s="8"/>
      <c r="AFU180" s="8"/>
      <c r="AFV180" s="8"/>
      <c r="AFW180" s="8"/>
      <c r="AFX180" s="8"/>
      <c r="AFY180" s="8"/>
      <c r="AFZ180" s="8"/>
      <c r="AGA180" s="8"/>
      <c r="AGB180" s="8"/>
      <c r="AGC180" s="8"/>
      <c r="AGD180" s="8"/>
      <c r="AGE180" s="8"/>
      <c r="AGF180" s="8"/>
      <c r="AGG180" s="8"/>
      <c r="AGH180" s="8"/>
      <c r="AGI180" s="8"/>
      <c r="AGJ180" s="8"/>
      <c r="AGK180" s="8"/>
      <c r="AGL180" s="8"/>
      <c r="AGM180" s="8"/>
      <c r="AGN180" s="8"/>
      <c r="AGO180" s="8"/>
      <c r="AGP180" s="8"/>
      <c r="AGQ180" s="8"/>
      <c r="AGR180" s="8"/>
      <c r="AGS180" s="8"/>
      <c r="AGT180" s="8"/>
      <c r="AGU180" s="8"/>
      <c r="AGV180" s="8"/>
      <c r="AGW180" s="8"/>
      <c r="AGX180" s="8"/>
      <c r="AGY180" s="8"/>
      <c r="AGZ180" s="8"/>
      <c r="AHA180" s="8"/>
      <c r="AHB180" s="8"/>
      <c r="AHC180" s="8"/>
      <c r="AHD180" s="8"/>
      <c r="AHE180" s="8"/>
      <c r="AHF180" s="8"/>
      <c r="AHG180" s="8"/>
      <c r="AHH180" s="8"/>
      <c r="AHI180" s="8"/>
      <c r="AHJ180" s="8"/>
      <c r="AHK180" s="8"/>
      <c r="AHL180" s="8"/>
      <c r="AHM180" s="8"/>
      <c r="AHN180" s="8"/>
      <c r="AHO180" s="8"/>
      <c r="AHP180" s="8"/>
      <c r="AHQ180" s="8"/>
      <c r="AHR180" s="8"/>
      <c r="AHS180" s="8"/>
      <c r="AHT180" s="8"/>
      <c r="AHU180" s="8"/>
      <c r="AHV180" s="8"/>
      <c r="AHW180" s="8"/>
      <c r="AHX180" s="8"/>
      <c r="AHY180" s="8"/>
      <c r="AHZ180" s="8"/>
      <c r="AIA180" s="8"/>
      <c r="AIB180" s="8"/>
      <c r="AIC180" s="8"/>
      <c r="AID180" s="8"/>
      <c r="AIE180" s="8"/>
      <c r="AIF180" s="8"/>
      <c r="AIG180" s="8"/>
      <c r="AIH180" s="8"/>
      <c r="AII180" s="8"/>
      <c r="AIJ180" s="8"/>
      <c r="AIK180" s="8"/>
      <c r="AIL180" s="8"/>
      <c r="AIM180" s="8"/>
      <c r="AIN180" s="8"/>
      <c r="AIO180" s="8"/>
      <c r="AIP180" s="8"/>
      <c r="AIQ180" s="8"/>
      <c r="AIR180" s="8"/>
      <c r="AIS180" s="8"/>
      <c r="AIT180" s="8"/>
      <c r="AIU180" s="8"/>
      <c r="AIV180" s="8"/>
      <c r="AIW180" s="8"/>
      <c r="AIX180" s="8"/>
      <c r="AIY180" s="8"/>
      <c r="AIZ180" s="8"/>
      <c r="AJA180" s="8"/>
      <c r="AJB180" s="8"/>
      <c r="AJC180" s="8"/>
      <c r="AJD180" s="8"/>
      <c r="AJE180" s="8"/>
      <c r="AJF180" s="8"/>
      <c r="AJG180" s="8"/>
      <c r="AJH180" s="8"/>
      <c r="AJI180" s="8"/>
      <c r="AJJ180" s="8"/>
      <c r="AJK180" s="8"/>
      <c r="AJL180" s="8"/>
      <c r="AJM180" s="8"/>
      <c r="AJN180" s="8"/>
      <c r="AJO180" s="8"/>
      <c r="AJP180" s="8"/>
      <c r="AJQ180" s="8"/>
      <c r="AJR180" s="8"/>
      <c r="AJS180" s="8"/>
      <c r="AJT180" s="8"/>
      <c r="AJU180" s="8"/>
      <c r="AJV180" s="8"/>
      <c r="AJW180" s="8"/>
      <c r="AJX180" s="8"/>
      <c r="AJY180" s="8"/>
      <c r="AJZ180" s="8"/>
      <c r="AKA180" s="8"/>
      <c r="AKB180" s="8"/>
      <c r="AKC180" s="8"/>
      <c r="AKD180" s="8"/>
      <c r="AKE180" s="8"/>
      <c r="AKF180" s="8"/>
      <c r="AKG180" s="8"/>
      <c r="AKH180" s="8"/>
      <c r="AKI180" s="8"/>
      <c r="AKJ180" s="8"/>
      <c r="AKK180" s="8"/>
      <c r="AKL180" s="8"/>
      <c r="AKM180" s="8"/>
      <c r="AKN180" s="8"/>
      <c r="AKO180" s="8"/>
      <c r="AKP180" s="8"/>
      <c r="AKQ180" s="8"/>
      <c r="AKR180" s="8"/>
      <c r="AKS180" s="8"/>
      <c r="AKT180" s="8"/>
      <c r="AKU180" s="8"/>
      <c r="AKV180" s="8"/>
      <c r="AKW180" s="8"/>
      <c r="AKX180" s="8"/>
      <c r="AKY180" s="8"/>
      <c r="AKZ180" s="8"/>
      <c r="ALA180" s="8"/>
      <c r="ALB180" s="8"/>
      <c r="ALC180" s="8"/>
      <c r="ALD180" s="8"/>
      <c r="ALE180" s="8"/>
      <c r="ALF180" s="8"/>
      <c r="ALG180" s="8"/>
      <c r="ALH180" s="8"/>
      <c r="ALI180" s="8"/>
      <c r="ALJ180" s="8"/>
      <c r="ALK180" s="8"/>
      <c r="ALL180" s="8"/>
      <c r="ALM180" s="8"/>
      <c r="ALN180" s="8"/>
      <c r="ALO180" s="8"/>
      <c r="ALP180" s="8"/>
      <c r="ALQ180" s="8"/>
      <c r="ALR180" s="8"/>
      <c r="ALS180" s="8"/>
      <c r="ALT180" s="8"/>
      <c r="ALU180" s="8"/>
      <c r="ALV180" s="8"/>
      <c r="ALW180" s="8"/>
      <c r="ALX180" s="8"/>
      <c r="ALY180" s="8"/>
      <c r="ALZ180" s="8"/>
      <c r="AMA180" s="8"/>
      <c r="AMB180" s="8"/>
      <c r="AMC180" s="8"/>
      <c r="AMD180" s="8"/>
      <c r="AME180" s="8"/>
      <c r="AMF180" s="8"/>
      <c r="AMG180" s="8"/>
      <c r="AMH180" s="8"/>
      <c r="AMI180" s="8"/>
      <c r="AMJ180" s="8"/>
      <c r="AMK180" s="8"/>
      <c r="AML180" s="8"/>
      <c r="AMM180" s="8"/>
      <c r="AMN180" s="8"/>
      <c r="AMO180" s="8"/>
      <c r="AMP180" s="8"/>
      <c r="AMQ180" s="8"/>
      <c r="AMR180" s="8"/>
      <c r="AMS180" s="8"/>
      <c r="AMT180" s="8"/>
      <c r="AMU180" s="8"/>
      <c r="AMV180" s="8"/>
      <c r="AMW180" s="8"/>
      <c r="AMX180" s="8"/>
      <c r="AMY180" s="8"/>
      <c r="AMZ180" s="8"/>
      <c r="ANA180" s="8"/>
      <c r="ANB180" s="8"/>
      <c r="ANC180" s="8"/>
      <c r="AND180" s="8"/>
      <c r="ANE180" s="8"/>
      <c r="ANF180" s="8"/>
      <c r="ANG180" s="8"/>
      <c r="ANH180" s="8"/>
      <c r="ANI180" s="8"/>
      <c r="ANJ180" s="8"/>
      <c r="ANK180" s="8"/>
      <c r="ANL180" s="8"/>
      <c r="ANM180" s="8"/>
      <c r="ANN180" s="8"/>
      <c r="ANO180" s="8"/>
      <c r="ANP180" s="8"/>
      <c r="ANQ180" s="8"/>
      <c r="ANR180" s="8"/>
      <c r="ANS180" s="8"/>
      <c r="ANT180" s="8"/>
      <c r="ANU180" s="8"/>
      <c r="ANV180" s="8"/>
      <c r="ANW180" s="8"/>
      <c r="ANX180" s="8"/>
      <c r="ANY180" s="8"/>
      <c r="ANZ180" s="8"/>
      <c r="AOA180" s="8"/>
      <c r="AOB180" s="8"/>
      <c r="AOC180" s="8"/>
      <c r="AOD180" s="8"/>
      <c r="AOE180" s="8"/>
      <c r="AOF180" s="8"/>
      <c r="AOG180" s="8"/>
      <c r="AOH180" s="8"/>
      <c r="AOI180" s="8"/>
      <c r="AOJ180" s="8"/>
      <c r="AOK180" s="8"/>
      <c r="AOL180" s="8"/>
      <c r="AOM180" s="8"/>
      <c r="AON180" s="8"/>
      <c r="AOO180" s="8"/>
      <c r="AOP180" s="8"/>
      <c r="AOQ180" s="8"/>
      <c r="AOR180" s="8"/>
      <c r="AOS180" s="8"/>
      <c r="AOT180" s="8"/>
      <c r="AOU180" s="8"/>
      <c r="AOV180" s="8"/>
      <c r="AOW180" s="8"/>
      <c r="AOX180" s="8"/>
      <c r="AOY180" s="8"/>
      <c r="AOZ180" s="8"/>
      <c r="APA180" s="8"/>
      <c r="APB180" s="8"/>
      <c r="APC180" s="8"/>
      <c r="APD180" s="8"/>
      <c r="APE180" s="8"/>
      <c r="APF180" s="8"/>
      <c r="APG180" s="8"/>
      <c r="APH180" s="8"/>
      <c r="API180" s="8"/>
      <c r="APJ180" s="8"/>
      <c r="APK180" s="8"/>
      <c r="APL180" s="8"/>
      <c r="APM180" s="8"/>
      <c r="APN180" s="8"/>
      <c r="APO180" s="8"/>
      <c r="APP180" s="8"/>
      <c r="APQ180" s="8"/>
      <c r="APR180" s="8"/>
      <c r="APS180" s="8"/>
      <c r="APT180" s="8"/>
      <c r="APU180" s="8"/>
      <c r="APV180" s="8"/>
      <c r="APW180" s="8"/>
      <c r="APX180" s="8"/>
      <c r="APY180" s="8"/>
      <c r="APZ180" s="8"/>
      <c r="AQA180" s="8"/>
      <c r="AQB180" s="8"/>
      <c r="AQC180" s="8"/>
      <c r="AQD180" s="8"/>
      <c r="AQE180" s="8"/>
      <c r="AQF180" s="8"/>
      <c r="AQG180" s="8"/>
      <c r="AQH180" s="8"/>
      <c r="AQI180" s="8"/>
      <c r="AQJ180" s="8"/>
      <c r="AQK180" s="8"/>
      <c r="AQL180" s="8"/>
      <c r="AQM180" s="8"/>
      <c r="AQN180" s="8"/>
      <c r="AQO180" s="8"/>
      <c r="AQP180" s="8"/>
      <c r="AQQ180" s="8"/>
      <c r="AQR180" s="8"/>
      <c r="AQS180" s="8"/>
      <c r="AQT180" s="8"/>
      <c r="AQU180" s="8"/>
      <c r="AQV180" s="8"/>
      <c r="AQW180" s="8"/>
      <c r="AQX180" s="8"/>
      <c r="AQY180" s="8"/>
      <c r="AQZ180" s="8"/>
      <c r="ARA180" s="8"/>
      <c r="ARB180" s="8"/>
      <c r="ARC180" s="8"/>
      <c r="ARD180" s="8"/>
      <c r="ARE180" s="8"/>
      <c r="ARF180" s="8"/>
      <c r="ARG180" s="8"/>
      <c r="ARH180" s="8"/>
      <c r="ARI180" s="8"/>
      <c r="ARJ180" s="8"/>
      <c r="ARK180" s="8"/>
      <c r="ARL180" s="8"/>
      <c r="ARM180" s="8"/>
      <c r="ARN180" s="8"/>
      <c r="ARO180" s="8"/>
      <c r="ARP180" s="8"/>
      <c r="ARQ180" s="8"/>
      <c r="ARR180" s="8"/>
      <c r="ARS180" s="8"/>
      <c r="ART180" s="8"/>
      <c r="ARU180" s="8"/>
      <c r="ARV180" s="8"/>
      <c r="ARW180" s="8"/>
      <c r="ARX180" s="8"/>
      <c r="ARY180" s="8"/>
      <c r="ARZ180" s="8"/>
      <c r="ASA180" s="8"/>
      <c r="ASB180" s="8"/>
      <c r="ASC180" s="8"/>
      <c r="ASD180" s="8"/>
      <c r="ASE180" s="8"/>
      <c r="ASF180" s="8"/>
      <c r="ASG180" s="8"/>
      <c r="ASH180" s="8"/>
      <c r="ASI180" s="8"/>
      <c r="ASJ180" s="8"/>
      <c r="ASK180" s="8"/>
      <c r="ASL180" s="8"/>
      <c r="ASM180" s="8"/>
      <c r="ASN180" s="8"/>
      <c r="ASO180" s="8"/>
      <c r="ASP180" s="8"/>
      <c r="ASQ180" s="8"/>
      <c r="ASR180" s="8"/>
      <c r="ASS180" s="8"/>
      <c r="AST180" s="8"/>
      <c r="ASU180" s="8"/>
      <c r="ASV180" s="8"/>
      <c r="ASW180" s="8"/>
      <c r="ASX180" s="8"/>
      <c r="ASY180" s="8"/>
      <c r="ASZ180" s="8"/>
      <c r="ATA180" s="8"/>
      <c r="ATB180" s="8"/>
      <c r="ATC180" s="8"/>
      <c r="ATD180" s="8"/>
      <c r="ATE180" s="8"/>
      <c r="ATF180" s="8"/>
      <c r="ATG180" s="8"/>
      <c r="ATH180" s="8"/>
      <c r="ATI180" s="8"/>
      <c r="ATJ180" s="8"/>
      <c r="ATK180" s="8"/>
      <c r="ATL180" s="8"/>
      <c r="ATM180" s="8"/>
      <c r="ATN180" s="8"/>
      <c r="ATO180" s="8"/>
      <c r="ATP180" s="8"/>
      <c r="ATQ180" s="8"/>
      <c r="ATR180" s="8"/>
      <c r="ATS180" s="8"/>
      <c r="ATT180" s="8"/>
      <c r="ATU180" s="8"/>
      <c r="ATV180" s="8"/>
      <c r="ATW180" s="8"/>
      <c r="ATX180" s="8"/>
      <c r="ATY180" s="8"/>
      <c r="ATZ180" s="8"/>
      <c r="AUA180" s="8"/>
      <c r="AUB180" s="8"/>
      <c r="AUC180" s="8"/>
      <c r="AUD180" s="8"/>
      <c r="AUE180" s="8"/>
      <c r="AUF180" s="8"/>
      <c r="AUG180" s="8"/>
      <c r="AUH180" s="8"/>
      <c r="AUI180" s="8"/>
      <c r="AUJ180" s="8"/>
      <c r="AUK180" s="8"/>
      <c r="AUL180" s="8"/>
      <c r="AUM180" s="8"/>
      <c r="AUN180" s="8"/>
      <c r="AUO180" s="8"/>
      <c r="AUP180" s="8"/>
      <c r="AUQ180" s="8"/>
      <c r="AUR180" s="8"/>
      <c r="AUS180" s="8"/>
      <c r="AUT180" s="8"/>
      <c r="AUU180" s="8"/>
      <c r="AUV180" s="8"/>
      <c r="AUW180" s="8"/>
      <c r="AUX180" s="8"/>
      <c r="AUY180" s="8"/>
      <c r="AUZ180" s="8"/>
      <c r="AVA180" s="8"/>
      <c r="AVB180" s="8"/>
      <c r="AVC180" s="8"/>
      <c r="AVD180" s="8"/>
      <c r="AVE180" s="8"/>
      <c r="AVF180" s="8"/>
      <c r="AVG180" s="8"/>
      <c r="AVH180" s="8"/>
      <c r="AVI180" s="8"/>
      <c r="AVJ180" s="8"/>
      <c r="AVK180" s="8"/>
      <c r="AVL180" s="8"/>
      <c r="AVM180" s="8"/>
      <c r="AVN180" s="8"/>
      <c r="AVO180" s="8"/>
      <c r="AVP180" s="8"/>
      <c r="AVQ180" s="8"/>
      <c r="AVR180" s="8"/>
      <c r="AVS180" s="8"/>
      <c r="AVT180" s="8"/>
      <c r="AVU180" s="8"/>
      <c r="AVV180" s="8"/>
      <c r="AVW180" s="8"/>
      <c r="AVX180" s="8"/>
      <c r="AVY180" s="8"/>
      <c r="AVZ180" s="8"/>
      <c r="AWA180" s="8"/>
      <c r="AWB180" s="8"/>
      <c r="AWC180" s="8"/>
      <c r="AWD180" s="8"/>
      <c r="AWE180" s="8"/>
      <c r="AWF180" s="8"/>
      <c r="AWG180" s="8"/>
      <c r="AWH180" s="8"/>
      <c r="AWI180" s="8"/>
      <c r="AWJ180" s="8"/>
      <c r="AWK180" s="8"/>
      <c r="AWL180" s="8"/>
      <c r="AWM180" s="8"/>
      <c r="AWN180" s="8"/>
      <c r="AWO180" s="8"/>
      <c r="AWP180" s="8"/>
      <c r="AWQ180" s="8"/>
      <c r="AWR180" s="8"/>
      <c r="AWS180" s="8"/>
      <c r="AWT180" s="8"/>
      <c r="AWU180" s="8"/>
      <c r="AWV180" s="8"/>
      <c r="AWW180" s="8"/>
      <c r="AWX180" s="8"/>
      <c r="AWY180" s="8"/>
      <c r="AWZ180" s="8"/>
      <c r="AXA180" s="8"/>
      <c r="AXB180" s="8"/>
      <c r="AXC180" s="8"/>
      <c r="AXD180" s="8"/>
      <c r="AXE180" s="8"/>
      <c r="AXF180" s="8"/>
      <c r="AXG180" s="8"/>
      <c r="AXH180" s="8"/>
      <c r="AXI180" s="8"/>
      <c r="AXJ180" s="8"/>
      <c r="AXK180" s="8"/>
      <c r="AXL180" s="8"/>
      <c r="AXM180" s="8"/>
      <c r="AXN180" s="8"/>
      <c r="AXO180" s="8"/>
      <c r="AXP180" s="8"/>
      <c r="AXQ180" s="8"/>
      <c r="AXR180" s="8"/>
      <c r="AXS180" s="8"/>
      <c r="AXT180" s="8"/>
      <c r="AXU180" s="8"/>
      <c r="AXV180" s="8"/>
      <c r="AXW180" s="8"/>
      <c r="AXX180" s="8"/>
      <c r="AXY180" s="8"/>
      <c r="AXZ180" s="8"/>
      <c r="AYA180" s="8"/>
      <c r="AYB180" s="8"/>
      <c r="AYC180" s="8"/>
      <c r="AYD180" s="8"/>
      <c r="AYE180" s="8"/>
      <c r="AYF180" s="8"/>
      <c r="AYG180" s="8"/>
      <c r="AYH180" s="8"/>
      <c r="AYI180" s="8"/>
      <c r="AYJ180" s="8"/>
      <c r="AYK180" s="8"/>
      <c r="AYL180" s="8"/>
      <c r="AYM180" s="8"/>
      <c r="AYN180" s="8"/>
      <c r="AYO180" s="8"/>
      <c r="AYP180" s="8"/>
      <c r="AYQ180" s="8"/>
      <c r="AYR180" s="8"/>
      <c r="AYS180" s="8"/>
      <c r="AYT180" s="8"/>
      <c r="AYU180" s="8"/>
      <c r="AYV180" s="8"/>
      <c r="AYW180" s="8"/>
      <c r="AYX180" s="8"/>
      <c r="AYY180" s="8"/>
      <c r="AYZ180" s="8"/>
      <c r="AZA180" s="8"/>
      <c r="AZB180" s="8"/>
      <c r="AZC180" s="8"/>
      <c r="AZD180" s="8"/>
      <c r="AZE180" s="8"/>
      <c r="AZF180" s="8"/>
      <c r="AZG180" s="8"/>
      <c r="AZH180" s="8"/>
      <c r="AZI180" s="8"/>
      <c r="AZJ180" s="8"/>
      <c r="AZK180" s="8"/>
      <c r="AZL180" s="8"/>
      <c r="AZM180" s="8"/>
      <c r="AZN180" s="8"/>
      <c r="AZO180" s="8"/>
      <c r="AZP180" s="8"/>
      <c r="AZQ180" s="8"/>
      <c r="AZR180" s="8"/>
      <c r="AZS180" s="8"/>
      <c r="AZT180" s="8"/>
      <c r="AZU180" s="8"/>
      <c r="AZV180" s="8"/>
      <c r="AZW180" s="8"/>
      <c r="AZX180" s="8"/>
      <c r="AZY180" s="8"/>
      <c r="AZZ180" s="8"/>
      <c r="BAA180" s="8"/>
      <c r="BAB180" s="8"/>
      <c r="BAC180" s="8"/>
      <c r="BAD180" s="8"/>
      <c r="BAE180" s="8"/>
      <c r="BAF180" s="8"/>
      <c r="BAG180" s="8"/>
      <c r="BAH180" s="8"/>
      <c r="BAI180" s="8"/>
      <c r="BAJ180" s="8"/>
      <c r="BAK180" s="8"/>
      <c r="BAL180" s="8"/>
      <c r="BAM180" s="8"/>
      <c r="BAN180" s="8"/>
      <c r="BAO180" s="8"/>
      <c r="BAP180" s="8"/>
      <c r="BAQ180" s="8"/>
      <c r="BAR180" s="8"/>
      <c r="BAS180" s="8"/>
      <c r="BAT180" s="8"/>
      <c r="BAU180" s="8"/>
      <c r="BAV180" s="8"/>
      <c r="BAW180" s="8"/>
      <c r="BAX180" s="8"/>
      <c r="BAY180" s="8"/>
      <c r="BAZ180" s="8"/>
      <c r="BBA180" s="8"/>
      <c r="BBB180" s="8"/>
      <c r="BBC180" s="8"/>
      <c r="BBD180" s="8"/>
      <c r="BBE180" s="8"/>
      <c r="BBF180" s="8"/>
      <c r="BBG180" s="8"/>
      <c r="BBH180" s="8"/>
      <c r="BBI180" s="8"/>
      <c r="BBJ180" s="8"/>
      <c r="BBK180" s="8"/>
      <c r="BBL180" s="8"/>
      <c r="BBM180" s="8"/>
      <c r="BBN180" s="8"/>
      <c r="BBO180" s="8"/>
      <c r="BBP180" s="8"/>
      <c r="BBQ180" s="8"/>
      <c r="BBR180" s="8"/>
      <c r="BBS180" s="8"/>
      <c r="BBT180" s="8"/>
      <c r="BBU180" s="8"/>
      <c r="BBV180" s="8"/>
      <c r="BBW180" s="8"/>
      <c r="BBX180" s="8"/>
      <c r="BBY180" s="8"/>
      <c r="BBZ180" s="8"/>
      <c r="BCA180" s="8"/>
      <c r="BCB180" s="8"/>
      <c r="BCC180" s="8"/>
      <c r="BCD180" s="8"/>
      <c r="BCE180" s="8"/>
      <c r="BCF180" s="8"/>
      <c r="BCG180" s="8"/>
      <c r="BCH180" s="8"/>
      <c r="BCI180" s="8"/>
      <c r="BCJ180" s="8"/>
      <c r="BCK180" s="8"/>
      <c r="BCL180" s="8"/>
      <c r="BCM180" s="8"/>
      <c r="BCN180" s="8"/>
      <c r="BCO180" s="8"/>
      <c r="BCP180" s="8"/>
      <c r="BCQ180" s="8"/>
      <c r="BCR180" s="8"/>
      <c r="BCS180" s="8"/>
      <c r="BCT180" s="8"/>
      <c r="BCU180" s="8"/>
      <c r="BCV180" s="8"/>
      <c r="BCW180" s="8"/>
      <c r="BCX180" s="8"/>
      <c r="BCY180" s="8"/>
      <c r="BCZ180" s="8"/>
      <c r="BDA180" s="8"/>
      <c r="BDB180" s="8"/>
      <c r="BDC180" s="8"/>
      <c r="BDD180" s="8"/>
      <c r="BDE180" s="8"/>
      <c r="BDF180" s="8"/>
      <c r="BDG180" s="8"/>
      <c r="BDH180" s="8"/>
      <c r="BDI180" s="8"/>
      <c r="BDJ180" s="8"/>
      <c r="BDK180" s="8"/>
      <c r="BDL180" s="8"/>
      <c r="BDM180" s="8"/>
      <c r="BDN180" s="8"/>
      <c r="BDO180" s="8"/>
      <c r="BDP180" s="8"/>
      <c r="BDQ180" s="8"/>
      <c r="BDR180" s="8"/>
      <c r="BDS180" s="8"/>
      <c r="BDT180" s="8"/>
      <c r="BDU180" s="8"/>
      <c r="BDV180" s="8"/>
      <c r="BDW180" s="8"/>
      <c r="BDX180" s="8"/>
      <c r="BDY180" s="8"/>
      <c r="BDZ180" s="8"/>
      <c r="BEA180" s="8"/>
      <c r="BEB180" s="8"/>
      <c r="BEC180" s="8"/>
      <c r="BED180" s="8"/>
      <c r="BEE180" s="8"/>
      <c r="BEF180" s="8"/>
      <c r="BEG180" s="8"/>
      <c r="BEH180" s="8"/>
      <c r="BEI180" s="8"/>
      <c r="BEJ180" s="8"/>
      <c r="BEK180" s="8"/>
      <c r="BEL180" s="8"/>
      <c r="BEM180" s="8"/>
      <c r="BEN180" s="8"/>
      <c r="BEO180" s="8"/>
      <c r="BEP180" s="8"/>
      <c r="BEQ180" s="8"/>
      <c r="BER180" s="8"/>
      <c r="BES180" s="8"/>
      <c r="BET180" s="8"/>
      <c r="BEU180" s="8"/>
      <c r="BEV180" s="8"/>
      <c r="BEW180" s="8"/>
      <c r="BEX180" s="8"/>
      <c r="BEY180" s="8"/>
      <c r="BEZ180" s="8"/>
      <c r="BFA180" s="8"/>
      <c r="BFB180" s="8"/>
      <c r="BFC180" s="8"/>
      <c r="BFD180" s="8"/>
      <c r="BFE180" s="8"/>
      <c r="BFF180" s="8"/>
      <c r="BFG180" s="8"/>
      <c r="BFH180" s="8"/>
      <c r="BFI180" s="8"/>
      <c r="BFJ180" s="8"/>
      <c r="BFK180" s="8"/>
      <c r="BFL180" s="8"/>
      <c r="BFM180" s="8"/>
      <c r="BFN180" s="8"/>
      <c r="BFO180" s="8"/>
      <c r="BFP180" s="8"/>
      <c r="BFQ180" s="8"/>
      <c r="BFR180" s="8"/>
      <c r="BFS180" s="8"/>
      <c r="BFT180" s="8"/>
      <c r="BFU180" s="8"/>
      <c r="BFV180" s="8"/>
      <c r="BFW180" s="8"/>
      <c r="BFX180" s="8"/>
      <c r="BFY180" s="8"/>
      <c r="BFZ180" s="8"/>
      <c r="BGA180" s="8"/>
      <c r="BGB180" s="8"/>
      <c r="BGC180" s="8"/>
      <c r="BGD180" s="8"/>
      <c r="BGE180" s="8"/>
      <c r="BGF180" s="8"/>
      <c r="BGG180" s="8"/>
      <c r="BGH180" s="8"/>
      <c r="BGI180" s="8"/>
      <c r="BGJ180" s="8"/>
      <c r="BGK180" s="8"/>
      <c r="BGL180" s="8"/>
      <c r="BGM180" s="8"/>
      <c r="BGN180" s="8"/>
      <c r="BGO180" s="8"/>
      <c r="BGP180" s="8"/>
      <c r="BGQ180" s="8"/>
      <c r="BGR180" s="8"/>
      <c r="BGS180" s="8"/>
      <c r="BGT180" s="8"/>
      <c r="BGU180" s="8"/>
      <c r="BGV180" s="8"/>
      <c r="BGW180" s="8"/>
      <c r="BGX180" s="8"/>
      <c r="BGY180" s="8"/>
      <c r="BGZ180" s="8"/>
      <c r="BHA180" s="8"/>
      <c r="BHB180" s="8"/>
      <c r="BHC180" s="8"/>
      <c r="BHD180" s="8"/>
      <c r="BHE180" s="8"/>
      <c r="BHF180" s="8"/>
      <c r="BHG180" s="8"/>
      <c r="BHH180" s="8"/>
      <c r="BHI180" s="8"/>
      <c r="BHJ180" s="8"/>
      <c r="BHK180" s="8"/>
      <c r="BHL180" s="8"/>
      <c r="BHM180" s="8"/>
      <c r="BHN180" s="8"/>
      <c r="BHO180" s="8"/>
      <c r="BHP180" s="8"/>
      <c r="BHQ180" s="8"/>
      <c r="BHR180" s="8"/>
      <c r="BHS180" s="8"/>
      <c r="BHT180" s="8"/>
      <c r="BHU180" s="8"/>
      <c r="BHV180" s="8"/>
      <c r="BHW180" s="8"/>
      <c r="BHX180" s="8"/>
      <c r="BHY180" s="8"/>
      <c r="BHZ180" s="8"/>
      <c r="BIA180" s="8"/>
      <c r="BIB180" s="8"/>
      <c r="BIC180" s="8"/>
      <c r="BID180" s="8"/>
      <c r="BIE180" s="8"/>
      <c r="BIF180" s="8"/>
      <c r="BIG180" s="8"/>
      <c r="BIH180" s="8"/>
      <c r="BII180" s="8"/>
      <c r="BIJ180" s="8"/>
      <c r="BIK180" s="8"/>
      <c r="BIL180" s="8"/>
      <c r="BIM180" s="8"/>
      <c r="BIN180" s="8"/>
      <c r="BIO180" s="8"/>
      <c r="BIP180" s="8"/>
      <c r="BIQ180" s="8"/>
      <c r="BIR180" s="8"/>
      <c r="BIS180" s="8"/>
      <c r="BIT180" s="8"/>
      <c r="BIU180" s="8"/>
      <c r="BIV180" s="8"/>
      <c r="BIW180" s="8"/>
      <c r="BIX180" s="8"/>
      <c r="BIY180" s="8"/>
      <c r="BIZ180" s="8"/>
      <c r="BJA180" s="8"/>
      <c r="BJB180" s="8"/>
      <c r="BJC180" s="8"/>
      <c r="BJD180" s="8"/>
      <c r="BJE180" s="8"/>
      <c r="BJF180" s="8"/>
      <c r="BJG180" s="8"/>
      <c r="BJH180" s="8"/>
      <c r="BJI180" s="8"/>
      <c r="BJJ180" s="8"/>
      <c r="BJK180" s="8"/>
      <c r="BJL180" s="8"/>
      <c r="BJM180" s="8"/>
      <c r="BJN180" s="8"/>
      <c r="BJO180" s="8"/>
      <c r="BJP180" s="8"/>
      <c r="BJQ180" s="8"/>
      <c r="BJR180" s="8"/>
      <c r="BJS180" s="8"/>
      <c r="BJT180" s="8"/>
      <c r="BJU180" s="8"/>
      <c r="BJV180" s="8"/>
      <c r="BJW180" s="8"/>
      <c r="BJX180" s="8"/>
      <c r="BJY180" s="8"/>
      <c r="BJZ180" s="8"/>
      <c r="BKA180" s="8"/>
      <c r="BKB180" s="8"/>
      <c r="BKC180" s="8"/>
      <c r="BKD180" s="8"/>
      <c r="BKE180" s="8"/>
      <c r="BKF180" s="8"/>
      <c r="BKG180" s="8"/>
      <c r="BKH180" s="8"/>
      <c r="BKI180" s="8"/>
      <c r="BKJ180" s="8"/>
      <c r="BKK180" s="8"/>
      <c r="BKL180" s="8"/>
      <c r="BKM180" s="8"/>
      <c r="BKN180" s="8"/>
      <c r="BKO180" s="8"/>
      <c r="BKP180" s="8"/>
      <c r="BKQ180" s="8"/>
      <c r="BKR180" s="8"/>
      <c r="BKS180" s="8"/>
      <c r="BKT180" s="8"/>
      <c r="BKU180" s="8"/>
      <c r="BKV180" s="8"/>
      <c r="BKW180" s="8"/>
      <c r="BKX180" s="8"/>
      <c r="BKY180" s="8"/>
      <c r="BKZ180" s="8"/>
      <c r="BLA180" s="8"/>
      <c r="BLB180" s="8"/>
      <c r="BLC180" s="8"/>
      <c r="BLD180" s="8"/>
      <c r="BLE180" s="8"/>
      <c r="BLF180" s="8"/>
      <c r="BLG180" s="8"/>
      <c r="BLH180" s="8"/>
      <c r="BLI180" s="8"/>
      <c r="BLJ180" s="8"/>
      <c r="BLK180" s="8"/>
      <c r="BLL180" s="8"/>
      <c r="BLM180" s="8"/>
      <c r="BLN180" s="8"/>
      <c r="BLO180" s="8"/>
      <c r="BLP180" s="8"/>
      <c r="BLQ180" s="8"/>
      <c r="BLR180" s="8"/>
      <c r="BLS180" s="8"/>
      <c r="BLT180" s="8"/>
      <c r="BLU180" s="8"/>
      <c r="BLV180" s="8"/>
      <c r="BLW180" s="8"/>
      <c r="BLX180" s="8"/>
      <c r="BLY180" s="8"/>
      <c r="BLZ180" s="8"/>
      <c r="BMA180" s="8"/>
      <c r="BMB180" s="8"/>
      <c r="BMC180" s="8"/>
      <c r="BMD180" s="8"/>
      <c r="BME180" s="8"/>
      <c r="BMF180" s="8"/>
      <c r="BMG180" s="8"/>
      <c r="BMH180" s="8"/>
      <c r="BMI180" s="8"/>
      <c r="BMJ180" s="8"/>
      <c r="BMK180" s="8"/>
      <c r="BML180" s="8"/>
      <c r="BMM180" s="8"/>
      <c r="BMN180" s="8"/>
      <c r="BMO180" s="8"/>
      <c r="BMP180" s="8"/>
      <c r="BMQ180" s="8"/>
      <c r="BMR180" s="8"/>
      <c r="BMS180" s="8"/>
      <c r="BMT180" s="8"/>
      <c r="BMU180" s="8"/>
      <c r="BMV180" s="8"/>
      <c r="BMW180" s="8"/>
      <c r="BMX180" s="8"/>
      <c r="BMY180" s="8"/>
      <c r="BMZ180" s="8"/>
      <c r="BNA180" s="8"/>
      <c r="BNB180" s="8"/>
      <c r="BNC180" s="8"/>
      <c r="BND180" s="8"/>
      <c r="BNE180" s="8"/>
      <c r="BNF180" s="8"/>
      <c r="BNG180" s="8"/>
      <c r="BNH180" s="8"/>
      <c r="BNI180" s="8"/>
      <c r="BNJ180" s="8"/>
      <c r="BNK180" s="8"/>
      <c r="BNL180" s="8"/>
      <c r="BNM180" s="8"/>
      <c r="BNN180" s="8"/>
      <c r="BNO180" s="8"/>
      <c r="BNP180" s="8"/>
      <c r="BNQ180" s="8"/>
      <c r="BNR180" s="8"/>
      <c r="BNS180" s="8"/>
      <c r="BNT180" s="8"/>
      <c r="BNU180" s="8"/>
      <c r="BNV180" s="8"/>
      <c r="BNW180" s="8"/>
      <c r="BNX180" s="8"/>
      <c r="BNY180" s="8"/>
      <c r="BNZ180" s="8"/>
      <c r="BOA180" s="8"/>
      <c r="BOB180" s="8"/>
      <c r="BOC180" s="8"/>
      <c r="BOD180" s="8"/>
      <c r="BOE180" s="8"/>
      <c r="BOF180" s="8"/>
      <c r="BOG180" s="8"/>
      <c r="BOH180" s="8"/>
      <c r="BOI180" s="8"/>
      <c r="BOJ180" s="8"/>
      <c r="BOK180" s="8"/>
      <c r="BOL180" s="8"/>
      <c r="BOM180" s="8"/>
      <c r="BON180" s="8"/>
      <c r="BOO180" s="8"/>
      <c r="BOP180" s="8"/>
      <c r="BOQ180" s="8"/>
      <c r="BOR180" s="8"/>
      <c r="BOS180" s="8"/>
      <c r="BOT180" s="8"/>
      <c r="BOU180" s="8"/>
      <c r="BOV180" s="8"/>
      <c r="BOW180" s="8"/>
      <c r="BOX180" s="8"/>
      <c r="BOY180" s="8"/>
      <c r="BOZ180" s="8"/>
      <c r="BPA180" s="8"/>
      <c r="BPB180" s="8"/>
      <c r="BPC180" s="8"/>
      <c r="BPD180" s="8"/>
      <c r="BPE180" s="8"/>
      <c r="BPF180" s="8"/>
      <c r="BPG180" s="8"/>
      <c r="BPH180" s="8"/>
      <c r="BPI180" s="8"/>
      <c r="BPJ180" s="8"/>
      <c r="BPK180" s="8"/>
      <c r="BPL180" s="8"/>
      <c r="BPM180" s="8"/>
      <c r="BPN180" s="8"/>
      <c r="BPO180" s="8"/>
      <c r="BPP180" s="8"/>
      <c r="BPQ180" s="8"/>
      <c r="BPR180" s="8"/>
      <c r="BPS180" s="8"/>
      <c r="BPT180" s="8"/>
      <c r="BPU180" s="8"/>
      <c r="BPV180" s="8"/>
      <c r="BPW180" s="8"/>
      <c r="BPX180" s="8"/>
      <c r="BPY180" s="8"/>
      <c r="BPZ180" s="8"/>
      <c r="BQA180" s="8"/>
      <c r="BQB180" s="8"/>
      <c r="BQC180" s="8"/>
      <c r="BQD180" s="8"/>
      <c r="BQE180" s="8"/>
      <c r="BQF180" s="8"/>
      <c r="BQG180" s="8"/>
      <c r="BQH180" s="8"/>
      <c r="BQI180" s="8"/>
      <c r="BQJ180" s="8"/>
      <c r="BQK180" s="8"/>
      <c r="BQL180" s="8"/>
      <c r="BQM180" s="8"/>
      <c r="BQN180" s="8"/>
      <c r="BQO180" s="8"/>
      <c r="BQP180" s="8"/>
      <c r="BQQ180" s="8"/>
      <c r="BQR180" s="8"/>
      <c r="BQS180" s="8"/>
      <c r="BQT180" s="8"/>
      <c r="BQU180" s="8"/>
      <c r="BQV180" s="8"/>
      <c r="BQW180" s="8"/>
      <c r="BQX180" s="8"/>
      <c r="BQY180" s="8"/>
      <c r="BQZ180" s="8"/>
      <c r="BRA180" s="8"/>
      <c r="BRB180" s="8"/>
      <c r="BRC180" s="8"/>
      <c r="BRD180" s="8"/>
      <c r="BRE180" s="8"/>
      <c r="BRF180" s="8"/>
      <c r="BRG180" s="8"/>
      <c r="BRH180" s="8"/>
      <c r="BRI180" s="8"/>
      <c r="BRJ180" s="8"/>
      <c r="BRK180" s="8"/>
      <c r="BRL180" s="8"/>
      <c r="BRM180" s="8"/>
      <c r="BRN180" s="8"/>
      <c r="BRO180" s="8"/>
      <c r="BRP180" s="8"/>
      <c r="BRQ180" s="8"/>
      <c r="BRR180" s="8"/>
      <c r="BRS180" s="8"/>
      <c r="BRT180" s="8"/>
      <c r="BRU180" s="8"/>
      <c r="BRV180" s="8"/>
      <c r="BRW180" s="8"/>
      <c r="BRX180" s="8"/>
      <c r="BRY180" s="8"/>
      <c r="BRZ180" s="8"/>
      <c r="BSA180" s="8"/>
      <c r="BSB180" s="8"/>
      <c r="BSC180" s="8"/>
      <c r="BSD180" s="8"/>
      <c r="BSE180" s="8"/>
      <c r="BSF180" s="8"/>
      <c r="BSG180" s="8"/>
      <c r="BSH180" s="8"/>
      <c r="BSI180" s="8"/>
      <c r="BSJ180" s="8"/>
      <c r="BSK180" s="8"/>
      <c r="BSL180" s="8"/>
      <c r="BSM180" s="8"/>
      <c r="BSN180" s="8"/>
      <c r="BSO180" s="8"/>
      <c r="BSP180" s="8"/>
      <c r="BSQ180" s="8"/>
      <c r="BSR180" s="8"/>
      <c r="BSS180" s="8"/>
      <c r="BST180" s="8"/>
      <c r="BSU180" s="8"/>
      <c r="BSV180" s="8"/>
      <c r="BSW180" s="8"/>
      <c r="BSX180" s="8"/>
      <c r="BSY180" s="8"/>
      <c r="BSZ180" s="8"/>
      <c r="BTA180" s="8"/>
      <c r="BTB180" s="8"/>
      <c r="BTC180" s="8"/>
      <c r="BTD180" s="8"/>
      <c r="BTE180" s="8"/>
      <c r="BTF180" s="8"/>
      <c r="BTG180" s="8"/>
      <c r="BTH180" s="8"/>
      <c r="BTI180" s="8"/>
      <c r="BTJ180" s="8"/>
      <c r="BTK180" s="8"/>
      <c r="BTL180" s="8"/>
      <c r="BTM180" s="8"/>
      <c r="BTN180" s="8"/>
      <c r="BTO180" s="8"/>
      <c r="BTP180" s="8"/>
      <c r="BTQ180" s="8"/>
      <c r="BTR180" s="8"/>
      <c r="BTS180" s="8"/>
      <c r="BTT180" s="8"/>
      <c r="BTU180" s="8"/>
      <c r="BTV180" s="8"/>
      <c r="BTW180" s="8"/>
      <c r="BTX180" s="8"/>
      <c r="BTY180" s="8"/>
      <c r="BTZ180" s="8"/>
      <c r="BUA180" s="8"/>
      <c r="BUB180" s="8"/>
      <c r="BUC180" s="8"/>
      <c r="BUD180" s="8"/>
      <c r="BUE180" s="8"/>
      <c r="BUF180" s="8"/>
      <c r="BUG180" s="8"/>
      <c r="BUH180" s="8"/>
      <c r="BUI180" s="8"/>
      <c r="BUJ180" s="8"/>
      <c r="BUK180" s="8"/>
      <c r="BUL180" s="8"/>
      <c r="BUM180" s="8"/>
      <c r="BUN180" s="8"/>
      <c r="BUO180" s="8"/>
      <c r="BUP180" s="8"/>
      <c r="BUQ180" s="8"/>
      <c r="BUR180" s="8"/>
      <c r="BUS180" s="8"/>
      <c r="BUT180" s="8"/>
      <c r="BUU180" s="8"/>
      <c r="BUV180" s="8"/>
      <c r="BUW180" s="8"/>
      <c r="BUX180" s="8"/>
      <c r="BUY180" s="8"/>
      <c r="BUZ180" s="8"/>
      <c r="BVA180" s="8"/>
      <c r="BVB180" s="8"/>
      <c r="BVC180" s="8"/>
      <c r="BVD180" s="8"/>
      <c r="BVE180" s="8"/>
      <c r="BVF180" s="8"/>
      <c r="BVG180" s="8"/>
      <c r="BVH180" s="8"/>
      <c r="BVI180" s="8"/>
      <c r="BVJ180" s="8"/>
      <c r="BVK180" s="8"/>
      <c r="BVL180" s="8"/>
      <c r="BVM180" s="8"/>
      <c r="BVN180" s="8"/>
      <c r="BVO180" s="8"/>
      <c r="BVP180" s="8"/>
      <c r="BVQ180" s="8"/>
      <c r="BVR180" s="8"/>
      <c r="BVS180" s="8"/>
      <c r="BVT180" s="8"/>
      <c r="BVU180" s="8"/>
      <c r="BVV180" s="8"/>
      <c r="BVW180" s="8"/>
      <c r="BVX180" s="8"/>
      <c r="BVY180" s="8"/>
      <c r="BVZ180" s="8"/>
      <c r="BWA180" s="8"/>
      <c r="BWB180" s="8"/>
      <c r="BWC180" s="8"/>
      <c r="BWD180" s="8"/>
      <c r="BWE180" s="8"/>
      <c r="BWF180" s="8"/>
      <c r="BWG180" s="8"/>
      <c r="BWH180" s="8"/>
      <c r="BWI180" s="8"/>
      <c r="BWJ180" s="8"/>
      <c r="BWK180" s="8"/>
      <c r="BWL180" s="8"/>
      <c r="BWM180" s="8"/>
      <c r="BWN180" s="8"/>
      <c r="BWO180" s="8"/>
      <c r="BWP180" s="8"/>
      <c r="BWQ180" s="8"/>
      <c r="BWR180" s="8"/>
      <c r="BWS180" s="8"/>
      <c r="BWT180" s="8"/>
      <c r="BWU180" s="8"/>
      <c r="BWV180" s="8"/>
      <c r="BWW180" s="8"/>
      <c r="BWX180" s="8"/>
      <c r="BWY180" s="8"/>
      <c r="BWZ180" s="8"/>
      <c r="BXA180" s="8"/>
      <c r="BXB180" s="8"/>
      <c r="BXC180" s="8"/>
      <c r="BXD180" s="8"/>
      <c r="BXE180" s="8"/>
      <c r="BXF180" s="8"/>
      <c r="BXG180" s="8"/>
      <c r="BXH180" s="8"/>
      <c r="BXI180" s="8"/>
      <c r="BXJ180" s="8"/>
      <c r="BXK180" s="8"/>
      <c r="BXL180" s="8"/>
      <c r="BXM180" s="8"/>
      <c r="BXN180" s="8"/>
      <c r="BXO180" s="8"/>
      <c r="BXP180" s="8"/>
      <c r="BXQ180" s="8"/>
      <c r="BXR180" s="8"/>
      <c r="BXS180" s="8"/>
      <c r="BXT180" s="8"/>
      <c r="BXU180" s="8"/>
      <c r="BXV180" s="8"/>
      <c r="BXW180" s="8"/>
      <c r="BXX180" s="8"/>
      <c r="BXY180" s="8"/>
      <c r="BXZ180" s="8"/>
      <c r="BYA180" s="8"/>
      <c r="BYB180" s="8"/>
      <c r="BYC180" s="8"/>
      <c r="BYD180" s="8"/>
      <c r="BYE180" s="8"/>
      <c r="BYF180" s="8"/>
      <c r="BYG180" s="8"/>
      <c r="BYH180" s="8"/>
      <c r="BYI180" s="8"/>
      <c r="BYJ180" s="8"/>
      <c r="BYK180" s="8"/>
      <c r="BYL180" s="8"/>
      <c r="BYM180" s="8"/>
      <c r="BYN180" s="8"/>
      <c r="BYO180" s="8"/>
      <c r="BYP180" s="8"/>
      <c r="BYQ180" s="8"/>
      <c r="BYR180" s="8"/>
      <c r="BYS180" s="8"/>
      <c r="BYT180" s="8"/>
      <c r="BYU180" s="8"/>
      <c r="BYV180" s="8"/>
      <c r="BYW180" s="8"/>
      <c r="BYX180" s="8"/>
      <c r="BYY180" s="8"/>
      <c r="BYZ180" s="8"/>
      <c r="BZA180" s="8"/>
      <c r="BZB180" s="8"/>
      <c r="BZC180" s="8"/>
      <c r="BZD180" s="8"/>
      <c r="BZE180" s="8"/>
      <c r="BZF180" s="8"/>
      <c r="BZG180" s="8"/>
      <c r="BZH180" s="8"/>
      <c r="BZI180" s="8"/>
      <c r="BZJ180" s="8"/>
      <c r="BZK180" s="8"/>
      <c r="BZL180" s="8"/>
      <c r="BZM180" s="8"/>
      <c r="BZN180" s="8"/>
      <c r="BZO180" s="8"/>
      <c r="BZP180" s="8"/>
      <c r="BZQ180" s="8"/>
      <c r="BZR180" s="8"/>
      <c r="BZS180" s="8"/>
      <c r="BZT180" s="8"/>
      <c r="BZU180" s="8"/>
      <c r="BZV180" s="8"/>
      <c r="BZW180" s="8"/>
      <c r="BZX180" s="8"/>
      <c r="BZY180" s="8"/>
      <c r="BZZ180" s="8"/>
      <c r="CAA180" s="8"/>
      <c r="CAB180" s="8"/>
      <c r="CAC180" s="8"/>
      <c r="CAD180" s="8"/>
      <c r="CAE180" s="8"/>
      <c r="CAF180" s="8"/>
      <c r="CAG180" s="8"/>
      <c r="CAH180" s="8"/>
      <c r="CAI180" s="8"/>
      <c r="CAJ180" s="8"/>
      <c r="CAK180" s="8"/>
      <c r="CAL180" s="8"/>
      <c r="CAM180" s="8"/>
      <c r="CAN180" s="8"/>
      <c r="CAO180" s="8"/>
      <c r="CAP180" s="8"/>
      <c r="CAQ180" s="8"/>
      <c r="CAR180" s="8"/>
      <c r="CAS180" s="8"/>
      <c r="CAT180" s="8"/>
      <c r="CAU180" s="8"/>
      <c r="CAV180" s="8"/>
      <c r="CAW180" s="8"/>
      <c r="CAX180" s="8"/>
      <c r="CAY180" s="8"/>
      <c r="CAZ180" s="8"/>
      <c r="CBA180" s="8"/>
      <c r="CBB180" s="8"/>
      <c r="CBC180" s="8"/>
      <c r="CBD180" s="8"/>
      <c r="CBE180" s="8"/>
      <c r="CBF180" s="8"/>
      <c r="CBG180" s="8"/>
      <c r="CBH180" s="8"/>
      <c r="CBI180" s="8"/>
      <c r="CBJ180" s="8"/>
      <c r="CBK180" s="8"/>
      <c r="CBL180" s="8"/>
      <c r="CBM180" s="8"/>
      <c r="CBN180" s="8"/>
      <c r="CBO180" s="8"/>
      <c r="CBP180" s="8"/>
      <c r="CBQ180" s="8"/>
      <c r="CBR180" s="8"/>
      <c r="CBS180" s="8"/>
      <c r="CBT180" s="8"/>
      <c r="CBU180" s="8"/>
      <c r="CBV180" s="8"/>
      <c r="CBW180" s="8"/>
      <c r="CBX180" s="8"/>
      <c r="CBY180" s="8"/>
      <c r="CBZ180" s="8"/>
      <c r="CCA180" s="8"/>
      <c r="CCB180" s="8"/>
      <c r="CCC180" s="8"/>
      <c r="CCD180" s="8"/>
      <c r="CCE180" s="8"/>
      <c r="CCF180" s="8"/>
      <c r="CCG180" s="8"/>
      <c r="CCH180" s="8"/>
      <c r="CCI180" s="8"/>
      <c r="CCJ180" s="8"/>
      <c r="CCK180" s="8"/>
      <c r="CCL180" s="8"/>
      <c r="CCM180" s="8"/>
      <c r="CCN180" s="8"/>
      <c r="CCO180" s="8"/>
      <c r="CCP180" s="8"/>
      <c r="CCQ180" s="8"/>
      <c r="CCR180" s="8"/>
      <c r="CCS180" s="8"/>
      <c r="CCT180" s="8"/>
      <c r="CCU180" s="8"/>
      <c r="CCV180" s="8"/>
      <c r="CCW180" s="8"/>
      <c r="CCX180" s="8"/>
      <c r="CCY180" s="8"/>
      <c r="CCZ180" s="8"/>
      <c r="CDA180" s="8"/>
      <c r="CDB180" s="8"/>
      <c r="CDC180" s="8"/>
      <c r="CDD180" s="8"/>
      <c r="CDE180" s="8"/>
      <c r="CDF180" s="8"/>
      <c r="CDG180" s="8"/>
      <c r="CDH180" s="8"/>
      <c r="CDI180" s="8"/>
      <c r="CDJ180" s="8"/>
      <c r="CDK180" s="8"/>
      <c r="CDL180" s="8"/>
      <c r="CDM180" s="8"/>
      <c r="CDN180" s="8"/>
      <c r="CDO180" s="8"/>
      <c r="CDP180" s="8"/>
      <c r="CDQ180" s="8"/>
      <c r="CDR180" s="8"/>
      <c r="CDS180" s="8"/>
      <c r="CDT180" s="8"/>
      <c r="CDU180" s="8"/>
      <c r="CDV180" s="8"/>
      <c r="CDW180" s="8"/>
      <c r="CDX180" s="8"/>
      <c r="CDY180" s="8"/>
      <c r="CDZ180" s="8"/>
      <c r="CEA180" s="8"/>
      <c r="CEB180" s="8"/>
      <c r="CEC180" s="8"/>
      <c r="CED180" s="8"/>
      <c r="CEE180" s="8"/>
      <c r="CEF180" s="8"/>
      <c r="CEG180" s="8"/>
      <c r="CEH180" s="8"/>
      <c r="CEI180" s="8"/>
      <c r="CEJ180" s="8"/>
      <c r="CEK180" s="8"/>
      <c r="CEL180" s="8"/>
      <c r="CEM180" s="8"/>
      <c r="CEN180" s="8"/>
      <c r="CEO180" s="8"/>
      <c r="CEP180" s="8"/>
      <c r="CEQ180" s="8"/>
      <c r="CER180" s="8"/>
      <c r="CES180" s="8"/>
      <c r="CET180" s="8"/>
      <c r="CEU180" s="8"/>
      <c r="CEV180" s="8"/>
      <c r="CEW180" s="8"/>
      <c r="CEX180" s="8"/>
      <c r="CEY180" s="8"/>
      <c r="CEZ180" s="8"/>
      <c r="CFA180" s="8"/>
      <c r="CFB180" s="8"/>
      <c r="CFC180" s="8"/>
      <c r="CFD180" s="8"/>
      <c r="CFE180" s="8"/>
      <c r="CFF180" s="8"/>
      <c r="CFG180" s="8"/>
      <c r="CFH180" s="8"/>
      <c r="CFI180" s="8"/>
      <c r="CFJ180" s="8"/>
      <c r="CFK180" s="8"/>
      <c r="CFL180" s="8"/>
      <c r="CFM180" s="8"/>
      <c r="CFN180" s="8"/>
      <c r="CFO180" s="8"/>
      <c r="CFP180" s="8"/>
      <c r="CFQ180" s="8"/>
      <c r="CFR180" s="8"/>
      <c r="CFS180" s="8"/>
      <c r="CFT180" s="8"/>
      <c r="CFU180" s="8"/>
      <c r="CFV180" s="8"/>
      <c r="CFW180" s="8"/>
      <c r="CFX180" s="8"/>
      <c r="CFY180" s="8"/>
      <c r="CFZ180" s="8"/>
      <c r="CGA180" s="8"/>
      <c r="CGB180" s="8"/>
      <c r="CGC180" s="8"/>
      <c r="CGD180" s="8"/>
      <c r="CGE180" s="8"/>
      <c r="CGF180" s="8"/>
      <c r="CGG180" s="8"/>
      <c r="CGH180" s="8"/>
      <c r="CGI180" s="8"/>
      <c r="CGJ180" s="8"/>
      <c r="CGK180" s="8"/>
      <c r="CGL180" s="8"/>
      <c r="CGM180" s="8"/>
      <c r="CGN180" s="8"/>
      <c r="CGO180" s="8"/>
      <c r="CGP180" s="8"/>
      <c r="CGQ180" s="8"/>
      <c r="CGR180" s="8"/>
      <c r="CGS180" s="8"/>
      <c r="CGT180" s="8"/>
      <c r="CGU180" s="8"/>
      <c r="CGV180" s="8"/>
      <c r="CGW180" s="8"/>
      <c r="CGX180" s="8"/>
      <c r="CGY180" s="8"/>
      <c r="CGZ180" s="8"/>
      <c r="CHA180" s="8"/>
      <c r="CHB180" s="8"/>
      <c r="CHC180" s="8"/>
      <c r="CHD180" s="8"/>
      <c r="CHE180" s="8"/>
      <c r="CHF180" s="8"/>
      <c r="CHG180" s="8"/>
      <c r="CHH180" s="8"/>
      <c r="CHI180" s="8"/>
      <c r="CHJ180" s="8"/>
      <c r="CHK180" s="8"/>
      <c r="CHL180" s="8"/>
      <c r="CHM180" s="8"/>
      <c r="CHN180" s="8"/>
      <c r="CHO180" s="8"/>
      <c r="CHP180" s="8"/>
      <c r="CHQ180" s="8"/>
      <c r="CHR180" s="8"/>
      <c r="CHS180" s="8"/>
      <c r="CHT180" s="8"/>
      <c r="CHU180" s="8"/>
      <c r="CHV180" s="8"/>
      <c r="CHW180" s="8"/>
      <c r="CHX180" s="8"/>
      <c r="CHY180" s="8"/>
      <c r="CHZ180" s="8"/>
      <c r="CIA180" s="8"/>
      <c r="CIB180" s="8"/>
      <c r="CIC180" s="8"/>
      <c r="CID180" s="8"/>
      <c r="CIE180" s="8"/>
      <c r="CIF180" s="8"/>
      <c r="CIG180" s="8"/>
      <c r="CIH180" s="8"/>
      <c r="CII180" s="8"/>
      <c r="CIJ180" s="8"/>
      <c r="CIK180" s="8"/>
      <c r="CIL180" s="8"/>
      <c r="CIM180" s="8"/>
      <c r="CIN180" s="8"/>
      <c r="CIO180" s="8"/>
      <c r="CIP180" s="8"/>
      <c r="CIQ180" s="8"/>
      <c r="CIR180" s="8"/>
      <c r="CIS180" s="8"/>
      <c r="CIT180" s="8"/>
      <c r="CIU180" s="8"/>
      <c r="CIV180" s="8"/>
      <c r="CIW180" s="8"/>
      <c r="CIX180" s="8"/>
      <c r="CIY180" s="8"/>
      <c r="CIZ180" s="8"/>
      <c r="CJA180" s="8"/>
      <c r="CJB180" s="8"/>
      <c r="CJC180" s="8"/>
      <c r="CJD180" s="8"/>
      <c r="CJE180" s="8"/>
      <c r="CJF180" s="8"/>
      <c r="CJG180" s="8"/>
      <c r="CJH180" s="8"/>
      <c r="CJI180" s="8"/>
      <c r="CJJ180" s="8"/>
      <c r="CJK180" s="8"/>
      <c r="CJL180" s="8"/>
      <c r="CJM180" s="8"/>
      <c r="CJN180" s="8"/>
      <c r="CJO180" s="8"/>
      <c r="CJP180" s="8"/>
      <c r="CJQ180" s="8"/>
      <c r="CJR180" s="8"/>
      <c r="CJS180" s="8"/>
      <c r="CJT180" s="8"/>
      <c r="CJU180" s="8"/>
      <c r="CJV180" s="8"/>
      <c r="CJW180" s="8"/>
      <c r="CJX180" s="8"/>
      <c r="CJY180" s="8"/>
      <c r="CJZ180" s="8"/>
      <c r="CKA180" s="8"/>
      <c r="CKB180" s="8"/>
      <c r="CKC180" s="8"/>
      <c r="CKD180" s="8"/>
      <c r="CKE180" s="8"/>
      <c r="CKF180" s="8"/>
      <c r="CKG180" s="8"/>
      <c r="CKH180" s="8"/>
      <c r="CKI180" s="8"/>
      <c r="CKJ180" s="8"/>
      <c r="CKK180" s="8"/>
      <c r="CKL180" s="8"/>
      <c r="CKM180" s="8"/>
      <c r="CKN180" s="8"/>
      <c r="CKO180" s="8"/>
      <c r="CKP180" s="8"/>
      <c r="CKQ180" s="8"/>
      <c r="CKR180" s="8"/>
      <c r="CKS180" s="8"/>
      <c r="CKT180" s="8"/>
      <c r="CKU180" s="8"/>
      <c r="CKV180" s="8"/>
      <c r="CKW180" s="8"/>
      <c r="CKX180" s="8"/>
      <c r="CKY180" s="8"/>
      <c r="CKZ180" s="8"/>
      <c r="CLA180" s="8"/>
      <c r="CLB180" s="8"/>
      <c r="CLC180" s="8"/>
      <c r="CLD180" s="8"/>
      <c r="CLE180" s="8"/>
      <c r="CLF180" s="8"/>
      <c r="CLG180" s="8"/>
      <c r="CLH180" s="8"/>
      <c r="CLI180" s="8"/>
      <c r="CLJ180" s="8"/>
      <c r="CLK180" s="8"/>
      <c r="CLL180" s="8"/>
      <c r="CLM180" s="8"/>
      <c r="CLN180" s="8"/>
      <c r="CLO180" s="8"/>
      <c r="CLP180" s="8"/>
      <c r="CLQ180" s="8"/>
      <c r="CLR180" s="8"/>
      <c r="CLS180" s="8"/>
      <c r="CLT180" s="8"/>
      <c r="CLU180" s="8"/>
      <c r="CLV180" s="8"/>
      <c r="CLW180" s="8"/>
      <c r="CLX180" s="8"/>
      <c r="CLY180" s="8"/>
      <c r="CLZ180" s="8"/>
      <c r="CMA180" s="8"/>
      <c r="CMB180" s="8"/>
      <c r="CMC180" s="8"/>
      <c r="CMD180" s="8"/>
      <c r="CME180" s="8"/>
      <c r="CMF180" s="8"/>
      <c r="CMG180" s="8"/>
      <c r="CMH180" s="8"/>
      <c r="CMI180" s="8"/>
      <c r="CMJ180" s="8"/>
      <c r="CMK180" s="8"/>
      <c r="CML180" s="8"/>
      <c r="CMM180" s="8"/>
      <c r="CMN180" s="8"/>
      <c r="CMO180" s="8"/>
      <c r="CMP180" s="8"/>
      <c r="CMQ180" s="8"/>
      <c r="CMR180" s="8"/>
      <c r="CMS180" s="8"/>
      <c r="CMT180" s="8"/>
      <c r="CMU180" s="8"/>
      <c r="CMV180" s="8"/>
      <c r="CMW180" s="8"/>
      <c r="CMX180" s="8"/>
      <c r="CMY180" s="8"/>
      <c r="CMZ180" s="8"/>
      <c r="CNA180" s="8"/>
      <c r="CNB180" s="8"/>
      <c r="CNC180" s="8"/>
      <c r="CND180" s="8"/>
      <c r="CNE180" s="8"/>
      <c r="CNF180" s="8"/>
      <c r="CNG180" s="8"/>
      <c r="CNH180" s="8"/>
      <c r="CNI180" s="8"/>
      <c r="CNJ180" s="8"/>
      <c r="CNK180" s="8"/>
      <c r="CNL180" s="8"/>
      <c r="CNM180" s="8"/>
      <c r="CNN180" s="8"/>
      <c r="CNO180" s="8"/>
      <c r="CNP180" s="8"/>
      <c r="CNQ180" s="8"/>
      <c r="CNR180" s="8"/>
      <c r="CNS180" s="8"/>
      <c r="CNT180" s="8"/>
      <c r="CNU180" s="8"/>
      <c r="CNV180" s="8"/>
      <c r="CNW180" s="8"/>
      <c r="CNX180" s="8"/>
      <c r="CNY180" s="8"/>
      <c r="CNZ180" s="8"/>
      <c r="COA180" s="8"/>
      <c r="COB180" s="8"/>
      <c r="COC180" s="8"/>
      <c r="COD180" s="8"/>
      <c r="COE180" s="8"/>
      <c r="COF180" s="8"/>
      <c r="COG180" s="8"/>
      <c r="COH180" s="8"/>
      <c r="COI180" s="8"/>
      <c r="COJ180" s="8"/>
      <c r="COK180" s="8"/>
      <c r="COL180" s="8"/>
      <c r="COM180" s="8"/>
      <c r="CON180" s="8"/>
      <c r="COO180" s="8"/>
      <c r="COP180" s="8"/>
      <c r="COQ180" s="8"/>
      <c r="COR180" s="8"/>
      <c r="COS180" s="8"/>
      <c r="COT180" s="8"/>
      <c r="COU180" s="8"/>
      <c r="COV180" s="8"/>
      <c r="COW180" s="8"/>
      <c r="COX180" s="8"/>
      <c r="COY180" s="8"/>
      <c r="COZ180" s="8"/>
      <c r="CPA180" s="8"/>
      <c r="CPB180" s="8"/>
      <c r="CPC180" s="8"/>
      <c r="CPD180" s="8"/>
      <c r="CPE180" s="8"/>
      <c r="CPF180" s="8"/>
      <c r="CPG180" s="8"/>
      <c r="CPH180" s="8"/>
      <c r="CPI180" s="8"/>
      <c r="CPJ180" s="8"/>
      <c r="CPK180" s="8"/>
      <c r="CPL180" s="8"/>
      <c r="CPM180" s="8"/>
      <c r="CPN180" s="8"/>
      <c r="CPO180" s="8"/>
      <c r="CPP180" s="8"/>
      <c r="CPQ180" s="8"/>
      <c r="CPR180" s="8"/>
      <c r="CPS180" s="8"/>
      <c r="CPT180" s="8"/>
      <c r="CPU180" s="8"/>
      <c r="CPV180" s="8"/>
      <c r="CPW180" s="8"/>
      <c r="CPX180" s="8"/>
      <c r="CPY180" s="8"/>
      <c r="CPZ180" s="8"/>
      <c r="CQA180" s="8"/>
      <c r="CQB180" s="8"/>
      <c r="CQC180" s="8"/>
      <c r="CQD180" s="8"/>
      <c r="CQE180" s="8"/>
      <c r="CQF180" s="8"/>
      <c r="CQG180" s="8"/>
      <c r="CQH180" s="8"/>
      <c r="CQI180" s="8"/>
      <c r="CQJ180" s="8"/>
      <c r="CQK180" s="8"/>
      <c r="CQL180" s="8"/>
      <c r="CQM180" s="8"/>
      <c r="CQN180" s="8"/>
      <c r="CQO180" s="8"/>
      <c r="CQP180" s="8"/>
      <c r="CQQ180" s="8"/>
      <c r="CQR180" s="8"/>
      <c r="CQS180" s="8"/>
      <c r="CQT180" s="8"/>
      <c r="CQU180" s="8"/>
      <c r="CQV180" s="8"/>
      <c r="CQW180" s="8"/>
      <c r="CQX180" s="8"/>
      <c r="CQY180" s="8"/>
      <c r="CQZ180" s="8"/>
      <c r="CRA180" s="8"/>
      <c r="CRB180" s="8"/>
      <c r="CRC180" s="8"/>
      <c r="CRD180" s="8"/>
      <c r="CRE180" s="8"/>
      <c r="CRF180" s="8"/>
      <c r="CRG180" s="8"/>
      <c r="CRH180" s="8"/>
      <c r="CRI180" s="8"/>
      <c r="CRJ180" s="8"/>
      <c r="CRK180" s="8"/>
      <c r="CRL180" s="8"/>
      <c r="CRM180" s="8"/>
      <c r="CRN180" s="8"/>
      <c r="CRO180" s="8"/>
      <c r="CRP180" s="8"/>
      <c r="CRQ180" s="8"/>
      <c r="CRR180" s="8"/>
      <c r="CRS180" s="8"/>
      <c r="CRT180" s="8"/>
      <c r="CRU180" s="8"/>
      <c r="CRV180" s="8"/>
      <c r="CRW180" s="8"/>
      <c r="CRX180" s="8"/>
      <c r="CRY180" s="8"/>
      <c r="CRZ180" s="8"/>
      <c r="CSA180" s="8"/>
      <c r="CSB180" s="8"/>
      <c r="CSC180" s="8"/>
      <c r="CSD180" s="8"/>
      <c r="CSE180" s="8"/>
      <c r="CSF180" s="8"/>
      <c r="CSG180" s="8"/>
      <c r="CSH180" s="8"/>
      <c r="CSI180" s="8"/>
      <c r="CSJ180" s="8"/>
      <c r="CSK180" s="8"/>
      <c r="CSL180" s="8"/>
      <c r="CSM180" s="8"/>
      <c r="CSN180" s="8"/>
      <c r="CSO180" s="8"/>
      <c r="CSP180" s="8"/>
      <c r="CSQ180" s="8"/>
      <c r="CSR180" s="8"/>
      <c r="CSS180" s="8"/>
      <c r="CST180" s="8"/>
      <c r="CSU180" s="8"/>
      <c r="CSV180" s="8"/>
      <c r="CSW180" s="8"/>
      <c r="CSX180" s="8"/>
      <c r="CSY180" s="8"/>
      <c r="CSZ180" s="8"/>
      <c r="CTA180" s="8"/>
      <c r="CTB180" s="8"/>
      <c r="CTC180" s="8"/>
      <c r="CTD180" s="8"/>
      <c r="CTE180" s="8"/>
      <c r="CTF180" s="8"/>
      <c r="CTG180" s="8"/>
      <c r="CTH180" s="8"/>
      <c r="CTI180" s="8"/>
      <c r="CTJ180" s="8"/>
      <c r="CTK180" s="8"/>
      <c r="CTL180" s="8"/>
      <c r="CTM180" s="8"/>
      <c r="CTN180" s="8"/>
      <c r="CTO180" s="8"/>
      <c r="CTP180" s="8"/>
      <c r="CTQ180" s="8"/>
      <c r="CTR180" s="8"/>
      <c r="CTS180" s="8"/>
      <c r="CTT180" s="8"/>
      <c r="CTU180" s="8"/>
      <c r="CTV180" s="8"/>
      <c r="CTW180" s="8"/>
      <c r="CTX180" s="8"/>
      <c r="CTY180" s="8"/>
      <c r="CTZ180" s="8"/>
      <c r="CUA180" s="8"/>
      <c r="CUB180" s="8"/>
      <c r="CUC180" s="8"/>
      <c r="CUD180" s="8"/>
      <c r="CUE180" s="8"/>
      <c r="CUF180" s="8"/>
      <c r="CUG180" s="8"/>
      <c r="CUH180" s="8"/>
      <c r="CUI180" s="8"/>
      <c r="CUJ180" s="8"/>
      <c r="CUK180" s="8"/>
      <c r="CUL180" s="8"/>
      <c r="CUM180" s="8"/>
      <c r="CUN180" s="8"/>
      <c r="CUO180" s="8"/>
      <c r="CUP180" s="8"/>
      <c r="CUQ180" s="8"/>
      <c r="CUR180" s="8"/>
      <c r="CUS180" s="8"/>
      <c r="CUT180" s="8"/>
      <c r="CUU180" s="8"/>
      <c r="CUV180" s="8"/>
      <c r="CUW180" s="8"/>
      <c r="CUX180" s="8"/>
      <c r="CUY180" s="8"/>
      <c r="CUZ180" s="8"/>
      <c r="CVA180" s="8"/>
      <c r="CVB180" s="8"/>
      <c r="CVC180" s="8"/>
      <c r="CVD180" s="8"/>
      <c r="CVE180" s="8"/>
      <c r="CVF180" s="8"/>
      <c r="CVG180" s="8"/>
      <c r="CVH180" s="8"/>
      <c r="CVI180" s="8"/>
      <c r="CVJ180" s="8"/>
      <c r="CVK180" s="8"/>
      <c r="CVL180" s="8"/>
      <c r="CVM180" s="8"/>
      <c r="CVN180" s="8"/>
      <c r="CVO180" s="8"/>
      <c r="CVP180" s="8"/>
      <c r="CVQ180" s="8"/>
      <c r="CVR180" s="8"/>
      <c r="CVS180" s="8"/>
      <c r="CVT180" s="8"/>
      <c r="CVU180" s="8"/>
      <c r="CVV180" s="8"/>
      <c r="CVW180" s="8"/>
      <c r="CVX180" s="8"/>
      <c r="CVY180" s="8"/>
      <c r="CVZ180" s="8"/>
      <c r="CWA180" s="8"/>
      <c r="CWB180" s="8"/>
      <c r="CWC180" s="8"/>
      <c r="CWD180" s="8"/>
      <c r="CWE180" s="8"/>
      <c r="CWF180" s="8"/>
      <c r="CWG180" s="8"/>
      <c r="CWH180" s="8"/>
      <c r="CWI180" s="8"/>
      <c r="CWJ180" s="8"/>
      <c r="CWK180" s="8"/>
      <c r="CWL180" s="8"/>
      <c r="CWM180" s="8"/>
      <c r="CWN180" s="8"/>
      <c r="CWO180" s="8"/>
      <c r="CWP180" s="8"/>
      <c r="CWQ180" s="8"/>
      <c r="CWR180" s="8"/>
      <c r="CWS180" s="8"/>
      <c r="CWT180" s="8"/>
      <c r="CWU180" s="8"/>
      <c r="CWV180" s="8"/>
      <c r="CWW180" s="8"/>
      <c r="CWX180" s="8"/>
      <c r="CWY180" s="8"/>
      <c r="CWZ180" s="8"/>
      <c r="CXA180" s="8"/>
      <c r="CXB180" s="8"/>
      <c r="CXC180" s="8"/>
      <c r="CXD180" s="8"/>
      <c r="CXE180" s="8"/>
      <c r="CXF180" s="8"/>
      <c r="CXG180" s="8"/>
      <c r="CXH180" s="8"/>
      <c r="CXI180" s="8"/>
      <c r="CXJ180" s="8"/>
      <c r="CXK180" s="8"/>
      <c r="CXL180" s="8"/>
      <c r="CXM180" s="8"/>
      <c r="CXN180" s="8"/>
      <c r="CXO180" s="8"/>
      <c r="CXP180" s="8"/>
      <c r="CXQ180" s="8"/>
      <c r="CXR180" s="8"/>
      <c r="CXS180" s="8"/>
      <c r="CXT180" s="8"/>
      <c r="CXU180" s="8"/>
      <c r="CXV180" s="8"/>
      <c r="CXW180" s="8"/>
      <c r="CXX180" s="8"/>
      <c r="CXY180" s="8"/>
      <c r="CXZ180" s="8"/>
      <c r="CYA180" s="8"/>
      <c r="CYB180" s="8"/>
      <c r="CYC180" s="8"/>
      <c r="CYD180" s="8"/>
      <c r="CYE180" s="8"/>
      <c r="CYF180" s="8"/>
      <c r="CYG180" s="8"/>
      <c r="CYH180" s="8"/>
      <c r="CYI180" s="8"/>
      <c r="CYJ180" s="8"/>
      <c r="CYK180" s="8"/>
      <c r="CYL180" s="8"/>
      <c r="CYM180" s="8"/>
      <c r="CYN180" s="8"/>
      <c r="CYO180" s="8"/>
      <c r="CYP180" s="8"/>
      <c r="CYQ180" s="8"/>
      <c r="CYR180" s="8"/>
      <c r="CYS180" s="8"/>
      <c r="CYT180" s="8"/>
      <c r="CYU180" s="8"/>
      <c r="CYV180" s="8"/>
      <c r="CYW180" s="8"/>
      <c r="CYX180" s="8"/>
      <c r="CYY180" s="8"/>
      <c r="CYZ180" s="8"/>
      <c r="CZA180" s="8"/>
      <c r="CZB180" s="8"/>
      <c r="CZC180" s="8"/>
      <c r="CZD180" s="8"/>
      <c r="CZE180" s="8"/>
      <c r="CZF180" s="8"/>
      <c r="CZG180" s="8"/>
      <c r="CZH180" s="8"/>
      <c r="CZI180" s="8"/>
      <c r="CZJ180" s="8"/>
      <c r="CZK180" s="8"/>
      <c r="CZL180" s="8"/>
      <c r="CZM180" s="8"/>
      <c r="CZN180" s="8"/>
      <c r="CZO180" s="8"/>
      <c r="CZP180" s="8"/>
      <c r="CZQ180" s="8"/>
      <c r="CZR180" s="8"/>
      <c r="CZS180" s="8"/>
      <c r="CZT180" s="8"/>
      <c r="CZU180" s="8"/>
      <c r="CZV180" s="8"/>
      <c r="CZW180" s="8"/>
      <c r="CZX180" s="8"/>
      <c r="CZY180" s="8"/>
      <c r="CZZ180" s="8"/>
      <c r="DAA180" s="8"/>
      <c r="DAB180" s="8"/>
      <c r="DAC180" s="8"/>
      <c r="DAD180" s="8"/>
      <c r="DAE180" s="8"/>
      <c r="DAF180" s="8"/>
      <c r="DAG180" s="8"/>
      <c r="DAH180" s="8"/>
      <c r="DAI180" s="8"/>
      <c r="DAJ180" s="8"/>
      <c r="DAK180" s="8"/>
      <c r="DAL180" s="8"/>
      <c r="DAM180" s="8"/>
      <c r="DAN180" s="8"/>
      <c r="DAO180" s="8"/>
      <c r="DAP180" s="8"/>
      <c r="DAQ180" s="8"/>
      <c r="DAR180" s="8"/>
      <c r="DAS180" s="8"/>
      <c r="DAT180" s="8"/>
      <c r="DAU180" s="8"/>
      <c r="DAV180" s="8"/>
      <c r="DAW180" s="8"/>
      <c r="DAX180" s="8"/>
      <c r="DAY180" s="8"/>
      <c r="DAZ180" s="8"/>
      <c r="DBA180" s="8"/>
      <c r="DBB180" s="8"/>
      <c r="DBC180" s="8"/>
      <c r="DBD180" s="8"/>
      <c r="DBE180" s="8"/>
      <c r="DBF180" s="8"/>
      <c r="DBG180" s="8"/>
      <c r="DBH180" s="8"/>
      <c r="DBI180" s="8"/>
      <c r="DBJ180" s="8"/>
      <c r="DBK180" s="8"/>
      <c r="DBL180" s="8"/>
      <c r="DBM180" s="8"/>
      <c r="DBN180" s="8"/>
      <c r="DBO180" s="8"/>
      <c r="DBP180" s="8"/>
      <c r="DBQ180" s="8"/>
      <c r="DBR180" s="8"/>
      <c r="DBS180" s="8"/>
      <c r="DBT180" s="8"/>
      <c r="DBU180" s="8"/>
      <c r="DBV180" s="8"/>
      <c r="DBW180" s="8"/>
      <c r="DBX180" s="8"/>
      <c r="DBY180" s="8"/>
      <c r="DBZ180" s="8"/>
      <c r="DCA180" s="8"/>
      <c r="DCB180" s="8"/>
      <c r="DCC180" s="8"/>
      <c r="DCD180" s="8"/>
      <c r="DCE180" s="8"/>
      <c r="DCF180" s="8"/>
      <c r="DCG180" s="8"/>
      <c r="DCH180" s="8"/>
      <c r="DCI180" s="8"/>
      <c r="DCJ180" s="8"/>
      <c r="DCK180" s="8"/>
      <c r="DCL180" s="8"/>
      <c r="DCM180" s="8"/>
      <c r="DCN180" s="8"/>
      <c r="DCO180" s="8"/>
      <c r="DCP180" s="8"/>
      <c r="DCQ180" s="8"/>
      <c r="DCR180" s="8"/>
      <c r="DCS180" s="8"/>
      <c r="DCT180" s="8"/>
      <c r="DCU180" s="8"/>
      <c r="DCV180" s="8"/>
      <c r="DCW180" s="8"/>
      <c r="DCX180" s="8"/>
      <c r="DCY180" s="8"/>
      <c r="DCZ180" s="8"/>
      <c r="DDA180" s="8"/>
      <c r="DDB180" s="8"/>
      <c r="DDC180" s="8"/>
      <c r="DDD180" s="8"/>
      <c r="DDE180" s="8"/>
      <c r="DDF180" s="8"/>
      <c r="DDG180" s="8"/>
      <c r="DDH180" s="8"/>
      <c r="DDI180" s="8"/>
      <c r="DDJ180" s="8"/>
      <c r="DDK180" s="8"/>
      <c r="DDL180" s="8"/>
      <c r="DDM180" s="8"/>
      <c r="DDN180" s="8"/>
      <c r="DDO180" s="8"/>
      <c r="DDP180" s="8"/>
      <c r="DDQ180" s="8"/>
      <c r="DDR180" s="8"/>
      <c r="DDS180" s="8"/>
      <c r="DDT180" s="8"/>
      <c r="DDU180" s="8"/>
      <c r="DDV180" s="8"/>
      <c r="DDW180" s="8"/>
      <c r="DDX180" s="8"/>
      <c r="DDY180" s="8"/>
      <c r="DDZ180" s="8"/>
      <c r="DEA180" s="8"/>
      <c r="DEB180" s="8"/>
      <c r="DEC180" s="8"/>
      <c r="DED180" s="8"/>
      <c r="DEE180" s="8"/>
      <c r="DEF180" s="8"/>
      <c r="DEG180" s="8"/>
      <c r="DEH180" s="8"/>
      <c r="DEI180" s="8"/>
      <c r="DEJ180" s="8"/>
      <c r="DEK180" s="8"/>
      <c r="DEL180" s="8"/>
      <c r="DEM180" s="8"/>
      <c r="DEN180" s="8"/>
      <c r="DEO180" s="8"/>
      <c r="DEP180" s="8"/>
      <c r="DEQ180" s="8"/>
      <c r="DER180" s="8"/>
      <c r="DES180" s="8"/>
      <c r="DET180" s="8"/>
      <c r="DEU180" s="8"/>
      <c r="DEV180" s="8"/>
      <c r="DEW180" s="8"/>
      <c r="DEX180" s="8"/>
      <c r="DEY180" s="8"/>
      <c r="DEZ180" s="8"/>
      <c r="DFA180" s="8"/>
      <c r="DFB180" s="8"/>
      <c r="DFC180" s="8"/>
      <c r="DFD180" s="8"/>
      <c r="DFE180" s="8"/>
      <c r="DFF180" s="8"/>
      <c r="DFG180" s="8"/>
      <c r="DFH180" s="8"/>
      <c r="DFI180" s="8"/>
      <c r="DFJ180" s="8"/>
      <c r="DFK180" s="8"/>
      <c r="DFL180" s="8"/>
      <c r="DFM180" s="8"/>
      <c r="DFN180" s="8"/>
      <c r="DFO180" s="8"/>
      <c r="DFP180" s="8"/>
      <c r="DFQ180" s="8"/>
      <c r="DFR180" s="8"/>
      <c r="DFS180" s="8"/>
      <c r="DFT180" s="8"/>
      <c r="DFU180" s="8"/>
      <c r="DFV180" s="8"/>
      <c r="DFW180" s="8"/>
      <c r="DFX180" s="8"/>
      <c r="DFY180" s="8"/>
      <c r="DFZ180" s="8"/>
      <c r="DGA180" s="8"/>
      <c r="DGB180" s="8"/>
      <c r="DGC180" s="8"/>
      <c r="DGD180" s="8"/>
      <c r="DGE180" s="8"/>
      <c r="DGF180" s="8"/>
      <c r="DGG180" s="8"/>
      <c r="DGH180" s="8"/>
      <c r="DGI180" s="8"/>
      <c r="DGJ180" s="8"/>
      <c r="DGK180" s="8"/>
      <c r="DGL180" s="8"/>
      <c r="DGM180" s="8"/>
      <c r="DGN180" s="8"/>
      <c r="DGO180" s="8"/>
      <c r="DGP180" s="8"/>
      <c r="DGQ180" s="8"/>
      <c r="DGR180" s="8"/>
      <c r="DGS180" s="8"/>
      <c r="DGT180" s="8"/>
      <c r="DGU180" s="8"/>
      <c r="DGV180" s="8"/>
      <c r="DGW180" s="8"/>
      <c r="DGX180" s="8"/>
      <c r="DGY180" s="8"/>
      <c r="DGZ180" s="8"/>
      <c r="DHA180" s="8"/>
      <c r="DHB180" s="8"/>
      <c r="DHC180" s="8"/>
      <c r="DHD180" s="8"/>
      <c r="DHE180" s="8"/>
      <c r="DHF180" s="8"/>
      <c r="DHG180" s="8"/>
      <c r="DHH180" s="8"/>
      <c r="DHI180" s="8"/>
      <c r="DHJ180" s="8"/>
      <c r="DHK180" s="8"/>
      <c r="DHL180" s="8"/>
      <c r="DHM180" s="8"/>
      <c r="DHN180" s="8"/>
      <c r="DHO180" s="8"/>
      <c r="DHP180" s="8"/>
      <c r="DHQ180" s="8"/>
      <c r="DHR180" s="8"/>
      <c r="DHS180" s="8"/>
      <c r="DHT180" s="8"/>
      <c r="DHU180" s="8"/>
      <c r="DHV180" s="8"/>
      <c r="DHW180" s="8"/>
      <c r="DHX180" s="8"/>
      <c r="DHY180" s="8"/>
      <c r="DHZ180" s="8"/>
      <c r="DIA180" s="8"/>
      <c r="DIB180" s="8"/>
      <c r="DIC180" s="8"/>
      <c r="DID180" s="8"/>
      <c r="DIE180" s="8"/>
      <c r="DIF180" s="8"/>
      <c r="DIG180" s="8"/>
      <c r="DIH180" s="8"/>
      <c r="DII180" s="8"/>
      <c r="DIJ180" s="8"/>
      <c r="DIK180" s="8"/>
      <c r="DIL180" s="8"/>
      <c r="DIM180" s="8"/>
      <c r="DIN180" s="8"/>
      <c r="DIO180" s="8"/>
      <c r="DIP180" s="8"/>
      <c r="DIQ180" s="8"/>
      <c r="DIR180" s="8"/>
      <c r="DIS180" s="8"/>
      <c r="DIT180" s="8"/>
      <c r="DIU180" s="8"/>
      <c r="DIV180" s="8"/>
      <c r="DIW180" s="8"/>
      <c r="DIX180" s="8"/>
      <c r="DIY180" s="8"/>
      <c r="DIZ180" s="8"/>
      <c r="DJA180" s="8"/>
      <c r="DJB180" s="8"/>
      <c r="DJC180" s="8"/>
      <c r="DJD180" s="8"/>
      <c r="DJE180" s="8"/>
      <c r="DJF180" s="8"/>
      <c r="DJG180" s="8"/>
      <c r="DJH180" s="8"/>
      <c r="DJI180" s="8"/>
      <c r="DJJ180" s="8"/>
      <c r="DJK180" s="8"/>
      <c r="DJL180" s="8"/>
      <c r="DJM180" s="8"/>
      <c r="DJN180" s="8"/>
      <c r="DJO180" s="8"/>
      <c r="DJP180" s="8"/>
      <c r="DJQ180" s="8"/>
      <c r="DJR180" s="8"/>
      <c r="DJS180" s="8"/>
      <c r="DJT180" s="8"/>
      <c r="DJU180" s="8"/>
      <c r="DJV180" s="8"/>
      <c r="DJW180" s="8"/>
      <c r="DJX180" s="8"/>
      <c r="DJY180" s="8"/>
      <c r="DJZ180" s="8"/>
      <c r="DKA180" s="8"/>
      <c r="DKB180" s="8"/>
      <c r="DKC180" s="8"/>
      <c r="DKD180" s="8"/>
      <c r="DKE180" s="8"/>
      <c r="DKF180" s="8"/>
      <c r="DKG180" s="8"/>
      <c r="DKH180" s="8"/>
      <c r="DKI180" s="8"/>
      <c r="DKJ180" s="8"/>
      <c r="DKK180" s="8"/>
      <c r="DKL180" s="8"/>
      <c r="DKM180" s="8"/>
      <c r="DKN180" s="8"/>
      <c r="DKO180" s="8"/>
      <c r="DKP180" s="8"/>
      <c r="DKQ180" s="8"/>
      <c r="DKR180" s="8"/>
      <c r="DKS180" s="8"/>
      <c r="DKT180" s="8"/>
      <c r="DKU180" s="8"/>
      <c r="DKV180" s="8"/>
      <c r="DKW180" s="8"/>
      <c r="DKX180" s="8"/>
      <c r="DKY180" s="8"/>
      <c r="DKZ180" s="8"/>
      <c r="DLA180" s="8"/>
      <c r="DLB180" s="8"/>
      <c r="DLC180" s="8"/>
      <c r="DLD180" s="8"/>
      <c r="DLE180" s="8"/>
      <c r="DLF180" s="8"/>
      <c r="DLG180" s="8"/>
      <c r="DLH180" s="8"/>
      <c r="DLI180" s="8"/>
      <c r="DLJ180" s="8"/>
      <c r="DLK180" s="8"/>
      <c r="DLL180" s="8"/>
      <c r="DLM180" s="8"/>
      <c r="DLN180" s="8"/>
      <c r="DLO180" s="8"/>
      <c r="DLP180" s="8"/>
      <c r="DLQ180" s="8"/>
      <c r="DLR180" s="8"/>
      <c r="DLS180" s="8"/>
      <c r="DLT180" s="8"/>
      <c r="DLU180" s="8"/>
      <c r="DLV180" s="8"/>
      <c r="DLW180" s="8"/>
      <c r="DLX180" s="8"/>
      <c r="DLY180" s="8"/>
      <c r="DLZ180" s="8"/>
      <c r="DMA180" s="8"/>
      <c r="DMB180" s="8"/>
      <c r="DMC180" s="8"/>
      <c r="DMD180" s="8"/>
      <c r="DME180" s="8"/>
      <c r="DMF180" s="8"/>
      <c r="DMG180" s="8"/>
      <c r="DMH180" s="8"/>
      <c r="DMI180" s="8"/>
      <c r="DMJ180" s="8"/>
      <c r="DMK180" s="8"/>
      <c r="DML180" s="8"/>
      <c r="DMM180" s="8"/>
      <c r="DMN180" s="8"/>
      <c r="DMO180" s="8"/>
      <c r="DMP180" s="8"/>
      <c r="DMQ180" s="8"/>
      <c r="DMR180" s="8"/>
      <c r="DMS180" s="8"/>
      <c r="DMT180" s="8"/>
      <c r="DMU180" s="8"/>
      <c r="DMV180" s="8"/>
      <c r="DMW180" s="8"/>
      <c r="DMX180" s="8"/>
      <c r="DMY180" s="8"/>
      <c r="DMZ180" s="8"/>
      <c r="DNA180" s="8"/>
      <c r="DNB180" s="8"/>
      <c r="DNC180" s="8"/>
      <c r="DND180" s="8"/>
      <c r="DNE180" s="8"/>
      <c r="DNF180" s="8"/>
      <c r="DNG180" s="8"/>
      <c r="DNH180" s="8"/>
      <c r="DNI180" s="8"/>
      <c r="DNJ180" s="8"/>
      <c r="DNK180" s="8"/>
      <c r="DNL180" s="8"/>
      <c r="DNM180" s="8"/>
      <c r="DNN180" s="8"/>
      <c r="DNO180" s="8"/>
      <c r="DNP180" s="8"/>
      <c r="DNQ180" s="8"/>
      <c r="DNR180" s="8"/>
      <c r="DNS180" s="8"/>
      <c r="DNT180" s="8"/>
      <c r="DNU180" s="8"/>
      <c r="DNV180" s="8"/>
      <c r="DNW180" s="8"/>
      <c r="DNX180" s="8"/>
      <c r="DNY180" s="8"/>
      <c r="DNZ180" s="8"/>
      <c r="DOA180" s="8"/>
      <c r="DOB180" s="8"/>
      <c r="DOC180" s="8"/>
      <c r="DOD180" s="8"/>
      <c r="DOE180" s="8"/>
      <c r="DOF180" s="8"/>
      <c r="DOG180" s="8"/>
      <c r="DOH180" s="8"/>
      <c r="DOI180" s="8"/>
      <c r="DOJ180" s="8"/>
      <c r="DOK180" s="8"/>
      <c r="DOL180" s="8"/>
      <c r="DOM180" s="8"/>
      <c r="DON180" s="8"/>
      <c r="DOO180" s="8"/>
      <c r="DOP180" s="8"/>
      <c r="DOQ180" s="8"/>
      <c r="DOR180" s="8"/>
      <c r="DOS180" s="8"/>
      <c r="DOT180" s="8"/>
      <c r="DOU180" s="8"/>
      <c r="DOV180" s="8"/>
      <c r="DOW180" s="8"/>
      <c r="DOX180" s="8"/>
      <c r="DOY180" s="8"/>
      <c r="DOZ180" s="8"/>
      <c r="DPA180" s="8"/>
      <c r="DPB180" s="8"/>
      <c r="DPC180" s="8"/>
      <c r="DPD180" s="8"/>
      <c r="DPE180" s="8"/>
      <c r="DPF180" s="8"/>
      <c r="DPG180" s="8"/>
      <c r="DPH180" s="8"/>
      <c r="DPI180" s="8"/>
      <c r="DPJ180" s="8"/>
      <c r="DPK180" s="8"/>
      <c r="DPL180" s="8"/>
      <c r="DPM180" s="8"/>
      <c r="DPN180" s="8"/>
      <c r="DPO180" s="8"/>
      <c r="DPP180" s="8"/>
      <c r="DPQ180" s="8"/>
      <c r="DPR180" s="8"/>
      <c r="DPS180" s="8"/>
      <c r="DPT180" s="8"/>
      <c r="DPU180" s="8"/>
      <c r="DPV180" s="8"/>
      <c r="DPW180" s="8"/>
      <c r="DPX180" s="8"/>
      <c r="DPY180" s="8"/>
      <c r="DPZ180" s="8"/>
      <c r="DQA180" s="8"/>
      <c r="DQB180" s="8"/>
      <c r="DQC180" s="8"/>
      <c r="DQD180" s="8"/>
      <c r="DQE180" s="8"/>
      <c r="DQF180" s="8"/>
      <c r="DQG180" s="8"/>
      <c r="DQH180" s="8"/>
      <c r="DQI180" s="8"/>
      <c r="DQJ180" s="8"/>
      <c r="DQK180" s="8"/>
      <c r="DQL180" s="8"/>
      <c r="DQM180" s="8"/>
      <c r="DQN180" s="8"/>
      <c r="DQO180" s="8"/>
      <c r="DQP180" s="8"/>
      <c r="DQQ180" s="8"/>
      <c r="DQR180" s="8"/>
      <c r="DQS180" s="8"/>
      <c r="DQT180" s="8"/>
      <c r="DQU180" s="8"/>
      <c r="DQV180" s="8"/>
      <c r="DQW180" s="8"/>
      <c r="DQX180" s="8"/>
      <c r="DQY180" s="8"/>
      <c r="DQZ180" s="8"/>
      <c r="DRA180" s="8"/>
      <c r="DRB180" s="8"/>
      <c r="DRC180" s="8"/>
      <c r="DRD180" s="8"/>
      <c r="DRE180" s="8"/>
      <c r="DRF180" s="8"/>
      <c r="DRG180" s="8"/>
      <c r="DRH180" s="8"/>
      <c r="DRI180" s="8"/>
      <c r="DRJ180" s="8"/>
      <c r="DRK180" s="8"/>
      <c r="DRL180" s="8"/>
      <c r="DRM180" s="8"/>
      <c r="DRN180" s="8"/>
      <c r="DRO180" s="8"/>
      <c r="DRP180" s="8"/>
      <c r="DRQ180" s="8"/>
      <c r="DRR180" s="8"/>
      <c r="DRS180" s="8"/>
      <c r="DRT180" s="8"/>
      <c r="DRU180" s="8"/>
      <c r="DRV180" s="8"/>
      <c r="DRW180" s="8"/>
      <c r="DRX180" s="8"/>
      <c r="DRY180" s="8"/>
      <c r="DRZ180" s="8"/>
      <c r="DSA180" s="8"/>
      <c r="DSB180" s="8"/>
      <c r="DSC180" s="8"/>
      <c r="DSD180" s="8"/>
      <c r="DSE180" s="8"/>
      <c r="DSF180" s="8"/>
      <c r="DSG180" s="8"/>
      <c r="DSH180" s="8"/>
      <c r="DSI180" s="8"/>
      <c r="DSJ180" s="8"/>
      <c r="DSK180" s="8"/>
      <c r="DSL180" s="8"/>
      <c r="DSM180" s="8"/>
      <c r="DSN180" s="8"/>
      <c r="DSO180" s="8"/>
      <c r="DSP180" s="8"/>
      <c r="DSQ180" s="8"/>
      <c r="DSR180" s="8"/>
      <c r="DSS180" s="8"/>
      <c r="DST180" s="8"/>
      <c r="DSU180" s="8"/>
      <c r="DSV180" s="8"/>
      <c r="DSW180" s="8"/>
      <c r="DSX180" s="8"/>
      <c r="DSY180" s="8"/>
      <c r="DSZ180" s="8"/>
      <c r="DTA180" s="8"/>
      <c r="DTB180" s="8"/>
      <c r="DTC180" s="8"/>
      <c r="DTD180" s="8"/>
      <c r="DTE180" s="8"/>
      <c r="DTF180" s="8"/>
      <c r="DTG180" s="8"/>
      <c r="DTH180" s="8"/>
      <c r="DTI180" s="8"/>
      <c r="DTJ180" s="8"/>
      <c r="DTK180" s="8"/>
      <c r="DTL180" s="8"/>
      <c r="DTM180" s="8"/>
      <c r="DTN180" s="8"/>
      <c r="DTO180" s="8"/>
      <c r="DTP180" s="8"/>
      <c r="DTQ180" s="8"/>
      <c r="DTR180" s="8"/>
      <c r="DTS180" s="8"/>
      <c r="DTT180" s="8"/>
      <c r="DTU180" s="8"/>
      <c r="DTV180" s="8"/>
      <c r="DTW180" s="8"/>
      <c r="DTX180" s="8"/>
      <c r="DTY180" s="8"/>
      <c r="DTZ180" s="8"/>
      <c r="DUA180" s="8"/>
      <c r="DUB180" s="8"/>
      <c r="DUC180" s="8"/>
      <c r="DUD180" s="8"/>
      <c r="DUE180" s="8"/>
      <c r="DUF180" s="8"/>
      <c r="DUG180" s="8"/>
      <c r="DUH180" s="8"/>
      <c r="DUI180" s="8"/>
      <c r="DUJ180" s="8"/>
      <c r="DUK180" s="8"/>
      <c r="DUL180" s="8"/>
      <c r="DUM180" s="8"/>
      <c r="DUN180" s="8"/>
      <c r="DUO180" s="8"/>
      <c r="DUP180" s="8"/>
      <c r="DUQ180" s="8"/>
      <c r="DUR180" s="8"/>
      <c r="DUS180" s="8"/>
      <c r="DUT180" s="8"/>
      <c r="DUU180" s="8"/>
      <c r="DUV180" s="8"/>
      <c r="DUW180" s="8"/>
      <c r="DUX180" s="8"/>
      <c r="DUY180" s="8"/>
      <c r="DUZ180" s="8"/>
      <c r="DVA180" s="8"/>
      <c r="DVB180" s="8"/>
      <c r="DVC180" s="8"/>
      <c r="DVD180" s="8"/>
      <c r="DVE180" s="8"/>
      <c r="DVF180" s="8"/>
      <c r="DVG180" s="8"/>
      <c r="DVH180" s="8"/>
      <c r="DVI180" s="8"/>
      <c r="DVJ180" s="8"/>
      <c r="DVK180" s="8"/>
      <c r="DVL180" s="8"/>
      <c r="DVM180" s="8"/>
      <c r="DVN180" s="8"/>
      <c r="DVO180" s="8"/>
      <c r="DVP180" s="8"/>
      <c r="DVQ180" s="8"/>
      <c r="DVR180" s="8"/>
      <c r="DVS180" s="8"/>
      <c r="DVT180" s="8"/>
      <c r="DVU180" s="8"/>
      <c r="DVV180" s="8"/>
      <c r="DVW180" s="8"/>
      <c r="DVX180" s="8"/>
      <c r="DVY180" s="8"/>
      <c r="DVZ180" s="8"/>
      <c r="DWA180" s="8"/>
      <c r="DWB180" s="8"/>
      <c r="DWC180" s="8"/>
      <c r="DWD180" s="8"/>
      <c r="DWE180" s="8"/>
      <c r="DWF180" s="8"/>
      <c r="DWG180" s="8"/>
      <c r="DWH180" s="8"/>
      <c r="DWI180" s="8"/>
      <c r="DWJ180" s="8"/>
      <c r="DWK180" s="8"/>
      <c r="DWL180" s="8"/>
      <c r="DWM180" s="8"/>
      <c r="DWN180" s="8"/>
      <c r="DWO180" s="8"/>
      <c r="DWP180" s="8"/>
      <c r="DWQ180" s="8"/>
      <c r="DWR180" s="8"/>
      <c r="DWS180" s="8"/>
      <c r="DWT180" s="8"/>
      <c r="DWU180" s="8"/>
      <c r="DWV180" s="8"/>
      <c r="DWW180" s="8"/>
      <c r="DWX180" s="8"/>
      <c r="DWY180" s="8"/>
      <c r="DWZ180" s="8"/>
      <c r="DXA180" s="8"/>
      <c r="DXB180" s="8"/>
      <c r="DXC180" s="8"/>
      <c r="DXD180" s="8"/>
      <c r="DXE180" s="8"/>
      <c r="DXF180" s="8"/>
      <c r="DXG180" s="8"/>
      <c r="DXH180" s="8"/>
      <c r="DXI180" s="8"/>
      <c r="DXJ180" s="8"/>
      <c r="DXK180" s="8"/>
      <c r="DXL180" s="8"/>
      <c r="DXM180" s="8"/>
      <c r="DXN180" s="8"/>
      <c r="DXO180" s="8"/>
      <c r="DXP180" s="8"/>
      <c r="DXQ180" s="8"/>
      <c r="DXR180" s="8"/>
      <c r="DXS180" s="8"/>
      <c r="DXT180" s="8"/>
      <c r="DXU180" s="8"/>
      <c r="DXV180" s="8"/>
      <c r="DXW180" s="8"/>
      <c r="DXX180" s="8"/>
      <c r="DXY180" s="8"/>
      <c r="DXZ180" s="8"/>
      <c r="DYA180" s="8"/>
      <c r="DYB180" s="8"/>
      <c r="DYC180" s="8"/>
      <c r="DYD180" s="8"/>
      <c r="DYE180" s="8"/>
      <c r="DYF180" s="8"/>
      <c r="DYG180" s="8"/>
      <c r="DYH180" s="8"/>
      <c r="DYI180" s="8"/>
      <c r="DYJ180" s="8"/>
      <c r="DYK180" s="8"/>
      <c r="DYL180" s="8"/>
      <c r="DYM180" s="8"/>
      <c r="DYN180" s="8"/>
      <c r="DYO180" s="8"/>
      <c r="DYP180" s="8"/>
      <c r="DYQ180" s="8"/>
      <c r="DYR180" s="8"/>
      <c r="DYS180" s="8"/>
      <c r="DYT180" s="8"/>
      <c r="DYU180" s="8"/>
      <c r="DYV180" s="8"/>
      <c r="DYW180" s="8"/>
      <c r="DYX180" s="8"/>
      <c r="DYY180" s="8"/>
      <c r="DYZ180" s="8"/>
      <c r="DZA180" s="8"/>
      <c r="DZB180" s="8"/>
      <c r="DZC180" s="8"/>
      <c r="DZD180" s="8"/>
      <c r="DZE180" s="8"/>
      <c r="DZF180" s="8"/>
      <c r="DZG180" s="8"/>
      <c r="DZH180" s="8"/>
      <c r="DZI180" s="8"/>
      <c r="DZJ180" s="8"/>
      <c r="DZK180" s="8"/>
      <c r="DZL180" s="8"/>
      <c r="DZM180" s="8"/>
      <c r="DZN180" s="8"/>
      <c r="DZO180" s="8"/>
      <c r="DZP180" s="8"/>
      <c r="DZQ180" s="8"/>
      <c r="DZR180" s="8"/>
      <c r="DZS180" s="8"/>
      <c r="DZT180" s="8"/>
      <c r="DZU180" s="8"/>
      <c r="DZV180" s="8"/>
      <c r="DZW180" s="8"/>
      <c r="DZX180" s="8"/>
      <c r="DZY180" s="8"/>
      <c r="DZZ180" s="8"/>
      <c r="EAA180" s="8"/>
      <c r="EAB180" s="8"/>
      <c r="EAC180" s="8"/>
      <c r="EAD180" s="8"/>
      <c r="EAE180" s="8"/>
      <c r="EAF180" s="8"/>
      <c r="EAG180" s="8"/>
      <c r="EAH180" s="8"/>
      <c r="EAI180" s="8"/>
      <c r="EAJ180" s="8"/>
      <c r="EAK180" s="8"/>
      <c r="EAL180" s="8"/>
      <c r="EAM180" s="8"/>
      <c r="EAN180" s="8"/>
      <c r="EAO180" s="8"/>
      <c r="EAP180" s="8"/>
      <c r="EAQ180" s="8"/>
      <c r="EAR180" s="8"/>
      <c r="EAS180" s="8"/>
      <c r="EAT180" s="8"/>
      <c r="EAU180" s="8"/>
      <c r="EAV180" s="8"/>
      <c r="EAW180" s="8"/>
      <c r="EAX180" s="8"/>
      <c r="EAY180" s="8"/>
      <c r="EAZ180" s="8"/>
      <c r="EBA180" s="8"/>
      <c r="EBB180" s="8"/>
      <c r="EBC180" s="8"/>
      <c r="EBD180" s="8"/>
      <c r="EBE180" s="8"/>
      <c r="EBF180" s="8"/>
      <c r="EBG180" s="8"/>
      <c r="EBH180" s="8"/>
      <c r="EBI180" s="8"/>
      <c r="EBJ180" s="8"/>
      <c r="EBK180" s="8"/>
      <c r="EBL180" s="8"/>
      <c r="EBM180" s="8"/>
      <c r="EBN180" s="8"/>
      <c r="EBO180" s="8"/>
      <c r="EBP180" s="8"/>
      <c r="EBQ180" s="8"/>
      <c r="EBR180" s="8"/>
      <c r="EBS180" s="8"/>
      <c r="EBT180" s="8"/>
      <c r="EBU180" s="8"/>
      <c r="EBV180" s="8"/>
      <c r="EBW180" s="8"/>
      <c r="EBX180" s="8"/>
      <c r="EBY180" s="8"/>
      <c r="EBZ180" s="8"/>
      <c r="ECA180" s="8"/>
      <c r="ECB180" s="8"/>
      <c r="ECC180" s="8"/>
      <c r="ECD180" s="8"/>
      <c r="ECE180" s="8"/>
      <c r="ECF180" s="8"/>
      <c r="ECG180" s="8"/>
      <c r="ECH180" s="8"/>
      <c r="ECI180" s="8"/>
      <c r="ECJ180" s="8"/>
      <c r="ECK180" s="8"/>
      <c r="ECL180" s="8"/>
      <c r="ECM180" s="8"/>
      <c r="ECN180" s="8"/>
      <c r="ECO180" s="8"/>
      <c r="ECP180" s="8"/>
      <c r="ECQ180" s="8"/>
      <c r="ECR180" s="8"/>
      <c r="ECS180" s="8"/>
      <c r="ECT180" s="8"/>
      <c r="ECU180" s="8"/>
      <c r="ECV180" s="8"/>
      <c r="ECW180" s="8"/>
      <c r="ECX180" s="8"/>
      <c r="ECY180" s="8"/>
      <c r="ECZ180" s="8"/>
      <c r="EDA180" s="8"/>
      <c r="EDB180" s="8"/>
      <c r="EDC180" s="8"/>
      <c r="EDD180" s="8"/>
      <c r="EDE180" s="8"/>
      <c r="EDF180" s="8"/>
      <c r="EDG180" s="8"/>
      <c r="EDH180" s="8"/>
      <c r="EDI180" s="8"/>
      <c r="EDJ180" s="8"/>
      <c r="EDK180" s="8"/>
      <c r="EDL180" s="8"/>
      <c r="EDM180" s="8"/>
      <c r="EDN180" s="8"/>
      <c r="EDO180" s="8"/>
      <c r="EDP180" s="8"/>
      <c r="EDQ180" s="8"/>
      <c r="EDR180" s="8"/>
      <c r="EDS180" s="8"/>
      <c r="EDT180" s="8"/>
      <c r="EDU180" s="8"/>
      <c r="EDV180" s="8"/>
      <c r="EDW180" s="8"/>
      <c r="EDX180" s="8"/>
      <c r="EDY180" s="8"/>
      <c r="EDZ180" s="8"/>
      <c r="EEA180" s="8"/>
      <c r="EEB180" s="8"/>
      <c r="EEC180" s="8"/>
      <c r="EED180" s="8"/>
      <c r="EEE180" s="8"/>
      <c r="EEF180" s="8"/>
      <c r="EEG180" s="8"/>
      <c r="EEH180" s="8"/>
      <c r="EEI180" s="8"/>
      <c r="EEJ180" s="8"/>
      <c r="EEK180" s="8"/>
      <c r="EEL180" s="8"/>
      <c r="EEM180" s="8"/>
      <c r="EEN180" s="8"/>
      <c r="EEO180" s="8"/>
      <c r="EEP180" s="8"/>
      <c r="EEQ180" s="8"/>
      <c r="EER180" s="8"/>
      <c r="EES180" s="8"/>
      <c r="EET180" s="8"/>
      <c r="EEU180" s="8"/>
      <c r="EEV180" s="8"/>
      <c r="EEW180" s="8"/>
      <c r="EEX180" s="8"/>
      <c r="EEY180" s="8"/>
      <c r="EEZ180" s="8"/>
      <c r="EFA180" s="8"/>
      <c r="EFB180" s="8"/>
      <c r="EFC180" s="8"/>
      <c r="EFD180" s="8"/>
      <c r="EFE180" s="8"/>
      <c r="EFF180" s="8"/>
      <c r="EFG180" s="8"/>
      <c r="EFH180" s="8"/>
      <c r="EFI180" s="8"/>
      <c r="EFJ180" s="8"/>
      <c r="EFK180" s="8"/>
      <c r="EFL180" s="8"/>
      <c r="EFM180" s="8"/>
      <c r="EFN180" s="8"/>
      <c r="EFO180" s="8"/>
      <c r="EFP180" s="8"/>
      <c r="EFQ180" s="8"/>
      <c r="EFR180" s="8"/>
      <c r="EFS180" s="8"/>
      <c r="EFT180" s="8"/>
      <c r="EFU180" s="8"/>
      <c r="EFV180" s="8"/>
      <c r="EFW180" s="8"/>
      <c r="EFX180" s="8"/>
      <c r="EFY180" s="8"/>
      <c r="EFZ180" s="8"/>
      <c r="EGA180" s="8"/>
      <c r="EGB180" s="8"/>
      <c r="EGC180" s="8"/>
      <c r="EGD180" s="8"/>
      <c r="EGE180" s="8"/>
      <c r="EGF180" s="8"/>
      <c r="EGG180" s="8"/>
      <c r="EGH180" s="8"/>
      <c r="EGI180" s="8"/>
      <c r="EGJ180" s="8"/>
      <c r="EGK180" s="8"/>
      <c r="EGL180" s="8"/>
      <c r="EGM180" s="8"/>
      <c r="EGN180" s="8"/>
      <c r="EGO180" s="8"/>
      <c r="EGP180" s="8"/>
      <c r="EGQ180" s="8"/>
      <c r="EGR180" s="8"/>
      <c r="EGS180" s="8"/>
      <c r="EGT180" s="8"/>
      <c r="EGU180" s="8"/>
      <c r="EGV180" s="8"/>
      <c r="EGW180" s="8"/>
      <c r="EGX180" s="8"/>
      <c r="EGY180" s="8"/>
      <c r="EGZ180" s="8"/>
      <c r="EHA180" s="8"/>
      <c r="EHB180" s="8"/>
      <c r="EHC180" s="8"/>
      <c r="EHD180" s="8"/>
      <c r="EHE180" s="8"/>
      <c r="EHF180" s="8"/>
      <c r="EHG180" s="8"/>
      <c r="EHH180" s="8"/>
      <c r="EHI180" s="8"/>
      <c r="EHJ180" s="8"/>
      <c r="EHK180" s="8"/>
      <c r="EHL180" s="8"/>
      <c r="EHM180" s="8"/>
      <c r="EHN180" s="8"/>
      <c r="EHO180" s="8"/>
      <c r="EHP180" s="8"/>
      <c r="EHQ180" s="8"/>
      <c r="EHR180" s="8"/>
      <c r="EHS180" s="8"/>
      <c r="EHT180" s="8"/>
      <c r="EHU180" s="8"/>
      <c r="EHV180" s="8"/>
      <c r="EHW180" s="8"/>
      <c r="EHX180" s="8"/>
      <c r="EHY180" s="8"/>
      <c r="EHZ180" s="8"/>
      <c r="EIA180" s="8"/>
      <c r="EIB180" s="8"/>
      <c r="EIC180" s="8"/>
      <c r="EID180" s="8"/>
      <c r="EIE180" s="8"/>
      <c r="EIF180" s="8"/>
      <c r="EIG180" s="8"/>
      <c r="EIH180" s="8"/>
      <c r="EII180" s="8"/>
      <c r="EIJ180" s="8"/>
      <c r="EIK180" s="8"/>
      <c r="EIL180" s="8"/>
      <c r="EIM180" s="8"/>
      <c r="EIN180" s="8"/>
      <c r="EIO180" s="8"/>
      <c r="EIP180" s="8"/>
      <c r="EIQ180" s="8"/>
      <c r="EIR180" s="8"/>
      <c r="EIS180" s="8"/>
      <c r="EIT180" s="8"/>
      <c r="EIU180" s="8"/>
      <c r="EIV180" s="8"/>
      <c r="EIW180" s="8"/>
      <c r="EIX180" s="8"/>
      <c r="EIY180" s="8"/>
      <c r="EIZ180" s="8"/>
      <c r="EJA180" s="8"/>
      <c r="EJB180" s="8"/>
      <c r="EJC180" s="8"/>
      <c r="EJD180" s="8"/>
      <c r="EJE180" s="8"/>
      <c r="EJF180" s="8"/>
      <c r="EJG180" s="8"/>
      <c r="EJH180" s="8"/>
      <c r="EJI180" s="8"/>
      <c r="EJJ180" s="8"/>
      <c r="EJK180" s="8"/>
      <c r="EJL180" s="8"/>
      <c r="EJM180" s="8"/>
      <c r="EJN180" s="8"/>
      <c r="EJO180" s="8"/>
      <c r="EJP180" s="8"/>
      <c r="EJQ180" s="8"/>
      <c r="EJR180" s="8"/>
      <c r="EJS180" s="8"/>
      <c r="EJT180" s="8"/>
      <c r="EJU180" s="8"/>
      <c r="EJV180" s="8"/>
      <c r="EJW180" s="8"/>
      <c r="EJX180" s="8"/>
      <c r="EJY180" s="8"/>
      <c r="EJZ180" s="8"/>
      <c r="EKA180" s="8"/>
      <c r="EKB180" s="8"/>
      <c r="EKC180" s="8"/>
      <c r="EKD180" s="8"/>
      <c r="EKE180" s="8"/>
      <c r="EKF180" s="8"/>
      <c r="EKG180" s="8"/>
      <c r="EKH180" s="8"/>
      <c r="EKI180" s="8"/>
      <c r="EKJ180" s="8"/>
      <c r="EKK180" s="8"/>
      <c r="EKL180" s="8"/>
      <c r="EKM180" s="8"/>
      <c r="EKN180" s="8"/>
      <c r="EKO180" s="8"/>
      <c r="EKP180" s="8"/>
      <c r="EKQ180" s="8"/>
      <c r="EKR180" s="8"/>
      <c r="EKS180" s="8"/>
      <c r="EKT180" s="8"/>
      <c r="EKU180" s="8"/>
      <c r="EKV180" s="8"/>
      <c r="EKW180" s="8"/>
      <c r="EKX180" s="8"/>
      <c r="EKY180" s="8"/>
      <c r="EKZ180" s="8"/>
      <c r="ELA180" s="8"/>
      <c r="ELB180" s="8"/>
      <c r="ELC180" s="8"/>
      <c r="ELD180" s="8"/>
      <c r="ELE180" s="8"/>
      <c r="ELF180" s="8"/>
      <c r="ELG180" s="8"/>
      <c r="ELH180" s="8"/>
      <c r="ELI180" s="8"/>
      <c r="ELJ180" s="8"/>
      <c r="ELK180" s="8"/>
      <c r="ELL180" s="8"/>
      <c r="ELM180" s="8"/>
      <c r="ELN180" s="8"/>
      <c r="ELO180" s="8"/>
      <c r="ELP180" s="8"/>
      <c r="ELQ180" s="8"/>
      <c r="ELR180" s="8"/>
      <c r="ELS180" s="8"/>
      <c r="ELT180" s="8"/>
      <c r="ELU180" s="8"/>
      <c r="ELV180" s="8"/>
      <c r="ELW180" s="8"/>
      <c r="ELX180" s="8"/>
      <c r="ELY180" s="8"/>
      <c r="ELZ180" s="8"/>
      <c r="EMA180" s="8"/>
      <c r="EMB180" s="8"/>
      <c r="EMC180" s="8"/>
      <c r="EMD180" s="8"/>
      <c r="EME180" s="8"/>
      <c r="EMF180" s="8"/>
      <c r="EMG180" s="8"/>
      <c r="EMH180" s="8"/>
      <c r="EMI180" s="8"/>
      <c r="EMJ180" s="8"/>
      <c r="EMK180" s="8"/>
      <c r="EML180" s="8"/>
      <c r="EMM180" s="8"/>
      <c r="EMN180" s="8"/>
      <c r="EMO180" s="8"/>
      <c r="EMP180" s="8"/>
      <c r="EMQ180" s="8"/>
      <c r="EMR180" s="8"/>
      <c r="EMS180" s="8"/>
      <c r="EMT180" s="8"/>
      <c r="EMU180" s="8"/>
      <c r="EMV180" s="8"/>
      <c r="EMW180" s="8"/>
      <c r="EMX180" s="8"/>
      <c r="EMY180" s="8"/>
      <c r="EMZ180" s="8"/>
      <c r="ENA180" s="8"/>
      <c r="ENB180" s="8"/>
      <c r="ENC180" s="8"/>
      <c r="END180" s="8"/>
      <c r="ENE180" s="8"/>
      <c r="ENF180" s="8"/>
      <c r="ENG180" s="8"/>
      <c r="ENH180" s="8"/>
      <c r="ENI180" s="8"/>
      <c r="ENJ180" s="8"/>
      <c r="ENK180" s="8"/>
      <c r="ENL180" s="8"/>
      <c r="ENM180" s="8"/>
      <c r="ENN180" s="8"/>
      <c r="ENO180" s="8"/>
      <c r="ENP180" s="8"/>
      <c r="ENQ180" s="8"/>
      <c r="ENR180" s="8"/>
      <c r="ENS180" s="8"/>
      <c r="ENT180" s="8"/>
      <c r="ENU180" s="8"/>
      <c r="ENV180" s="8"/>
      <c r="ENW180" s="8"/>
      <c r="ENX180" s="8"/>
      <c r="ENY180" s="8"/>
      <c r="ENZ180" s="8"/>
      <c r="EOA180" s="8"/>
      <c r="EOB180" s="8"/>
      <c r="EOC180" s="8"/>
      <c r="EOD180" s="8"/>
      <c r="EOE180" s="8"/>
      <c r="EOF180" s="8"/>
      <c r="EOG180" s="8"/>
      <c r="EOH180" s="8"/>
      <c r="EOI180" s="8"/>
      <c r="EOJ180" s="8"/>
      <c r="EOK180" s="8"/>
      <c r="EOL180" s="8"/>
      <c r="EOM180" s="8"/>
      <c r="EON180" s="8"/>
      <c r="EOO180" s="8"/>
      <c r="EOP180" s="8"/>
      <c r="EOQ180" s="8"/>
      <c r="EOR180" s="8"/>
      <c r="EOS180" s="8"/>
      <c r="EOT180" s="8"/>
      <c r="EOU180" s="8"/>
      <c r="EOV180" s="8"/>
      <c r="EOW180" s="8"/>
      <c r="EOX180" s="8"/>
      <c r="EOY180" s="8"/>
      <c r="EOZ180" s="8"/>
      <c r="EPA180" s="8"/>
      <c r="EPB180" s="8"/>
      <c r="EPC180" s="8"/>
      <c r="EPD180" s="8"/>
      <c r="EPE180" s="8"/>
      <c r="EPF180" s="8"/>
      <c r="EPG180" s="8"/>
      <c r="EPH180" s="8"/>
      <c r="EPI180" s="8"/>
      <c r="EPJ180" s="8"/>
      <c r="EPK180" s="8"/>
      <c r="EPL180" s="8"/>
      <c r="EPM180" s="8"/>
      <c r="EPN180" s="8"/>
      <c r="EPO180" s="8"/>
      <c r="EPP180" s="8"/>
      <c r="EPQ180" s="8"/>
      <c r="EPR180" s="8"/>
      <c r="EPS180" s="8"/>
      <c r="EPT180" s="8"/>
      <c r="EPU180" s="8"/>
      <c r="EPV180" s="8"/>
      <c r="EPW180" s="8"/>
      <c r="EPX180" s="8"/>
      <c r="EPY180" s="8"/>
      <c r="EPZ180" s="8"/>
      <c r="EQA180" s="8"/>
      <c r="EQB180" s="8"/>
      <c r="EQC180" s="8"/>
      <c r="EQD180" s="8"/>
      <c r="EQE180" s="8"/>
      <c r="EQF180" s="8"/>
      <c r="EQG180" s="8"/>
      <c r="EQH180" s="8"/>
      <c r="EQI180" s="8"/>
      <c r="EQJ180" s="8"/>
      <c r="EQK180" s="8"/>
      <c r="EQL180" s="8"/>
      <c r="EQM180" s="8"/>
      <c r="EQN180" s="8"/>
      <c r="EQO180" s="8"/>
      <c r="EQP180" s="8"/>
      <c r="EQQ180" s="8"/>
      <c r="EQR180" s="8"/>
      <c r="EQS180" s="8"/>
      <c r="EQT180" s="8"/>
      <c r="EQU180" s="8"/>
      <c r="EQV180" s="8"/>
      <c r="EQW180" s="8"/>
      <c r="EQX180" s="8"/>
      <c r="EQY180" s="8"/>
      <c r="EQZ180" s="8"/>
      <c r="ERA180" s="8"/>
      <c r="ERB180" s="8"/>
      <c r="ERC180" s="8"/>
      <c r="ERD180" s="8"/>
      <c r="ERE180" s="8"/>
      <c r="ERF180" s="8"/>
      <c r="ERG180" s="8"/>
      <c r="ERH180" s="8"/>
      <c r="ERI180" s="8"/>
      <c r="ERJ180" s="8"/>
      <c r="ERK180" s="8"/>
      <c r="ERL180" s="8"/>
      <c r="ERM180" s="8"/>
      <c r="ERN180" s="8"/>
      <c r="ERO180" s="8"/>
      <c r="ERP180" s="8"/>
      <c r="ERQ180" s="8"/>
      <c r="ERR180" s="8"/>
      <c r="ERS180" s="8"/>
      <c r="ERT180" s="8"/>
      <c r="ERU180" s="8"/>
      <c r="ERV180" s="8"/>
      <c r="ERW180" s="8"/>
      <c r="ERX180" s="8"/>
      <c r="ERY180" s="8"/>
      <c r="ERZ180" s="8"/>
      <c r="ESA180" s="8"/>
      <c r="ESB180" s="8"/>
      <c r="ESC180" s="8"/>
      <c r="ESD180" s="8"/>
      <c r="ESE180" s="8"/>
      <c r="ESF180" s="8"/>
      <c r="ESG180" s="8"/>
      <c r="ESH180" s="8"/>
      <c r="ESI180" s="8"/>
      <c r="ESJ180" s="8"/>
      <c r="ESK180" s="8"/>
      <c r="ESL180" s="8"/>
      <c r="ESM180" s="8"/>
      <c r="ESN180" s="8"/>
      <c r="ESO180" s="8"/>
      <c r="ESP180" s="8"/>
      <c r="ESQ180" s="8"/>
      <c r="ESR180" s="8"/>
      <c r="ESS180" s="8"/>
      <c r="EST180" s="8"/>
      <c r="ESU180" s="8"/>
      <c r="ESV180" s="8"/>
      <c r="ESW180" s="8"/>
      <c r="ESX180" s="8"/>
      <c r="ESY180" s="8"/>
      <c r="ESZ180" s="8"/>
      <c r="ETA180" s="8"/>
      <c r="ETB180" s="8"/>
      <c r="ETC180" s="8"/>
      <c r="ETD180" s="8"/>
      <c r="ETE180" s="8"/>
      <c r="ETF180" s="8"/>
      <c r="ETG180" s="8"/>
      <c r="ETH180" s="8"/>
      <c r="ETI180" s="8"/>
      <c r="ETJ180" s="8"/>
      <c r="ETK180" s="8"/>
      <c r="ETL180" s="8"/>
      <c r="ETM180" s="8"/>
      <c r="ETN180" s="8"/>
      <c r="ETO180" s="8"/>
      <c r="ETP180" s="8"/>
      <c r="ETQ180" s="8"/>
      <c r="ETR180" s="8"/>
      <c r="ETS180" s="8"/>
      <c r="ETT180" s="8"/>
      <c r="ETU180" s="8"/>
      <c r="ETV180" s="8"/>
      <c r="ETW180" s="8"/>
      <c r="ETX180" s="8"/>
      <c r="ETY180" s="8"/>
      <c r="ETZ180" s="8"/>
      <c r="EUA180" s="8"/>
      <c r="EUB180" s="8"/>
      <c r="EUC180" s="8"/>
      <c r="EUD180" s="8"/>
      <c r="EUE180" s="8"/>
      <c r="EUF180" s="8"/>
      <c r="EUG180" s="8"/>
      <c r="EUH180" s="8"/>
      <c r="EUI180" s="8"/>
      <c r="EUJ180" s="8"/>
      <c r="EUK180" s="8"/>
      <c r="EUL180" s="8"/>
      <c r="EUM180" s="8"/>
      <c r="EUN180" s="8"/>
      <c r="EUO180" s="8"/>
      <c r="EUP180" s="8"/>
      <c r="EUQ180" s="8"/>
      <c r="EUR180" s="8"/>
      <c r="EUS180" s="8"/>
      <c r="EUT180" s="8"/>
      <c r="EUU180" s="8"/>
      <c r="EUV180" s="8"/>
      <c r="EUW180" s="8"/>
      <c r="EUX180" s="8"/>
      <c r="EUY180" s="8"/>
      <c r="EUZ180" s="8"/>
      <c r="EVA180" s="8"/>
      <c r="EVB180" s="8"/>
      <c r="EVC180" s="8"/>
      <c r="EVD180" s="8"/>
      <c r="EVE180" s="8"/>
      <c r="EVF180" s="8"/>
      <c r="EVG180" s="8"/>
      <c r="EVH180" s="8"/>
      <c r="EVI180" s="8"/>
      <c r="EVJ180" s="8"/>
      <c r="EVK180" s="8"/>
      <c r="EVL180" s="8"/>
      <c r="EVM180" s="8"/>
      <c r="EVN180" s="8"/>
      <c r="EVO180" s="8"/>
      <c r="EVP180" s="8"/>
      <c r="EVQ180" s="8"/>
      <c r="EVR180" s="8"/>
      <c r="EVS180" s="8"/>
      <c r="EVT180" s="8"/>
      <c r="EVU180" s="8"/>
      <c r="EVV180" s="8"/>
      <c r="EVW180" s="8"/>
      <c r="EVX180" s="8"/>
      <c r="EVY180" s="8"/>
      <c r="EVZ180" s="8"/>
      <c r="EWA180" s="8"/>
      <c r="EWB180" s="8"/>
      <c r="EWC180" s="8"/>
      <c r="EWD180" s="8"/>
      <c r="EWE180" s="8"/>
      <c r="EWF180" s="8"/>
      <c r="EWG180" s="8"/>
      <c r="EWH180" s="8"/>
      <c r="EWI180" s="8"/>
      <c r="EWJ180" s="8"/>
      <c r="EWK180" s="8"/>
      <c r="EWL180" s="8"/>
      <c r="EWM180" s="8"/>
      <c r="EWN180" s="8"/>
      <c r="EWO180" s="8"/>
      <c r="EWP180" s="8"/>
      <c r="EWQ180" s="8"/>
      <c r="EWR180" s="8"/>
      <c r="EWS180" s="8"/>
      <c r="EWT180" s="8"/>
      <c r="EWU180" s="8"/>
      <c r="EWV180" s="8"/>
      <c r="EWW180" s="8"/>
      <c r="EWX180" s="8"/>
      <c r="EWY180" s="8"/>
      <c r="EWZ180" s="8"/>
      <c r="EXA180" s="8"/>
      <c r="EXB180" s="8"/>
      <c r="EXC180" s="8"/>
      <c r="EXD180" s="8"/>
      <c r="EXE180" s="8"/>
      <c r="EXF180" s="8"/>
      <c r="EXG180" s="8"/>
      <c r="EXH180" s="8"/>
      <c r="EXI180" s="8"/>
      <c r="EXJ180" s="8"/>
      <c r="EXK180" s="8"/>
      <c r="EXL180" s="8"/>
      <c r="EXM180" s="8"/>
      <c r="EXN180" s="8"/>
      <c r="EXO180" s="8"/>
      <c r="EXP180" s="8"/>
      <c r="EXQ180" s="8"/>
      <c r="EXR180" s="8"/>
      <c r="EXS180" s="8"/>
      <c r="EXT180" s="8"/>
      <c r="EXU180" s="8"/>
      <c r="EXV180" s="8"/>
      <c r="EXW180" s="8"/>
      <c r="EXX180" s="8"/>
      <c r="EXY180" s="8"/>
      <c r="EXZ180" s="8"/>
      <c r="EYA180" s="8"/>
      <c r="EYB180" s="8"/>
      <c r="EYC180" s="8"/>
      <c r="EYD180" s="8"/>
      <c r="EYE180" s="8"/>
      <c r="EYF180" s="8"/>
      <c r="EYG180" s="8"/>
      <c r="EYH180" s="8"/>
      <c r="EYI180" s="8"/>
      <c r="EYJ180" s="8"/>
      <c r="EYK180" s="8"/>
      <c r="EYL180" s="8"/>
      <c r="EYM180" s="8"/>
      <c r="EYN180" s="8"/>
      <c r="EYO180" s="8"/>
      <c r="EYP180" s="8"/>
      <c r="EYQ180" s="8"/>
      <c r="EYR180" s="8"/>
      <c r="EYS180" s="8"/>
      <c r="EYT180" s="8"/>
      <c r="EYU180" s="8"/>
      <c r="EYV180" s="8"/>
      <c r="EYW180" s="8"/>
      <c r="EYX180" s="8"/>
      <c r="EYY180" s="8"/>
      <c r="EYZ180" s="8"/>
      <c r="EZA180" s="8"/>
      <c r="EZB180" s="8"/>
      <c r="EZC180" s="8"/>
      <c r="EZD180" s="8"/>
      <c r="EZE180" s="8"/>
      <c r="EZF180" s="8"/>
      <c r="EZG180" s="8"/>
      <c r="EZH180" s="8"/>
      <c r="EZI180" s="8"/>
      <c r="EZJ180" s="8"/>
      <c r="EZK180" s="8"/>
      <c r="EZL180" s="8"/>
      <c r="EZM180" s="8"/>
      <c r="EZN180" s="8"/>
      <c r="EZO180" s="8"/>
      <c r="EZP180" s="8"/>
      <c r="EZQ180" s="8"/>
      <c r="EZR180" s="8"/>
      <c r="EZS180" s="8"/>
      <c r="EZT180" s="8"/>
      <c r="EZU180" s="8"/>
      <c r="EZV180" s="8"/>
      <c r="EZW180" s="8"/>
      <c r="EZX180" s="8"/>
      <c r="EZY180" s="8"/>
      <c r="EZZ180" s="8"/>
      <c r="FAA180" s="8"/>
      <c r="FAB180" s="8"/>
      <c r="FAC180" s="8"/>
      <c r="FAD180" s="8"/>
      <c r="FAE180" s="8"/>
      <c r="FAF180" s="8"/>
      <c r="FAG180" s="8"/>
      <c r="FAH180" s="8"/>
      <c r="FAI180" s="8"/>
      <c r="FAJ180" s="8"/>
      <c r="FAK180" s="8"/>
      <c r="FAL180" s="8"/>
      <c r="FAM180" s="8"/>
      <c r="FAN180" s="8"/>
      <c r="FAO180" s="8"/>
      <c r="FAP180" s="8"/>
      <c r="FAQ180" s="8"/>
      <c r="FAR180" s="8"/>
      <c r="FAS180" s="8"/>
      <c r="FAT180" s="8"/>
      <c r="FAU180" s="8"/>
      <c r="FAV180" s="8"/>
      <c r="FAW180" s="8"/>
      <c r="FAX180" s="8"/>
      <c r="FAY180" s="8"/>
      <c r="FAZ180" s="8"/>
      <c r="FBA180" s="8"/>
      <c r="FBB180" s="8"/>
      <c r="FBC180" s="8"/>
      <c r="FBD180" s="8"/>
      <c r="FBE180" s="8"/>
      <c r="FBF180" s="8"/>
      <c r="FBG180" s="8"/>
      <c r="FBH180" s="8"/>
      <c r="FBI180" s="8"/>
      <c r="FBJ180" s="8"/>
      <c r="FBK180" s="8"/>
      <c r="FBL180" s="8"/>
      <c r="FBM180" s="8"/>
      <c r="FBN180" s="8"/>
      <c r="FBO180" s="8"/>
      <c r="FBP180" s="8"/>
      <c r="FBQ180" s="8"/>
      <c r="FBR180" s="8"/>
      <c r="FBS180" s="8"/>
      <c r="FBT180" s="8"/>
      <c r="FBU180" s="8"/>
      <c r="FBV180" s="8"/>
      <c r="FBW180" s="8"/>
      <c r="FBX180" s="8"/>
      <c r="FBY180" s="8"/>
      <c r="FBZ180" s="8"/>
      <c r="FCA180" s="8"/>
      <c r="FCB180" s="8"/>
      <c r="FCC180" s="8"/>
      <c r="FCD180" s="8"/>
      <c r="FCE180" s="8"/>
      <c r="FCF180" s="8"/>
      <c r="FCG180" s="8"/>
      <c r="FCH180" s="8"/>
      <c r="FCI180" s="8"/>
      <c r="FCJ180" s="8"/>
      <c r="FCK180" s="8"/>
      <c r="FCL180" s="8"/>
      <c r="FCM180" s="8"/>
      <c r="FCN180" s="8"/>
      <c r="FCO180" s="8"/>
      <c r="FCP180" s="8"/>
      <c r="FCQ180" s="8"/>
      <c r="FCR180" s="8"/>
      <c r="FCS180" s="8"/>
      <c r="FCT180" s="8"/>
      <c r="FCU180" s="8"/>
      <c r="FCV180" s="8"/>
      <c r="FCW180" s="8"/>
      <c r="FCX180" s="8"/>
      <c r="FCY180" s="8"/>
      <c r="FCZ180" s="8"/>
      <c r="FDA180" s="8"/>
      <c r="FDB180" s="8"/>
      <c r="FDC180" s="8"/>
      <c r="FDD180" s="8"/>
      <c r="FDE180" s="8"/>
      <c r="FDF180" s="8"/>
      <c r="FDG180" s="8"/>
      <c r="FDH180" s="8"/>
      <c r="FDI180" s="8"/>
      <c r="FDJ180" s="8"/>
      <c r="FDK180" s="8"/>
      <c r="FDL180" s="8"/>
      <c r="FDM180" s="8"/>
      <c r="FDN180" s="8"/>
      <c r="FDO180" s="8"/>
      <c r="FDP180" s="8"/>
      <c r="FDQ180" s="8"/>
      <c r="FDR180" s="8"/>
      <c r="FDS180" s="8"/>
      <c r="FDT180" s="8"/>
      <c r="FDU180" s="8"/>
      <c r="FDV180" s="8"/>
      <c r="FDW180" s="8"/>
      <c r="FDX180" s="8"/>
      <c r="FDY180" s="8"/>
      <c r="FDZ180" s="8"/>
      <c r="FEA180" s="8"/>
      <c r="FEB180" s="8"/>
      <c r="FEC180" s="8"/>
      <c r="FED180" s="8"/>
      <c r="FEE180" s="8"/>
      <c r="FEF180" s="8"/>
      <c r="FEG180" s="8"/>
      <c r="FEH180" s="8"/>
      <c r="FEI180" s="8"/>
      <c r="FEJ180" s="8"/>
      <c r="FEK180" s="8"/>
      <c r="FEL180" s="8"/>
      <c r="FEM180" s="8"/>
      <c r="FEN180" s="8"/>
      <c r="FEO180" s="8"/>
      <c r="FEP180" s="8"/>
      <c r="FEQ180" s="8"/>
      <c r="FER180" s="8"/>
      <c r="FES180" s="8"/>
      <c r="FET180" s="8"/>
      <c r="FEU180" s="8"/>
      <c r="FEV180" s="8"/>
      <c r="FEW180" s="8"/>
      <c r="FEX180" s="8"/>
      <c r="FEY180" s="8"/>
      <c r="FEZ180" s="8"/>
      <c r="FFA180" s="8"/>
      <c r="FFB180" s="8"/>
      <c r="FFC180" s="8"/>
      <c r="FFD180" s="8"/>
      <c r="FFE180" s="8"/>
      <c r="FFF180" s="8"/>
      <c r="FFG180" s="8"/>
      <c r="FFH180" s="8"/>
      <c r="FFI180" s="8"/>
      <c r="FFJ180" s="8"/>
      <c r="FFK180" s="8"/>
      <c r="FFL180" s="8"/>
      <c r="FFM180" s="8"/>
      <c r="FFN180" s="8"/>
      <c r="FFO180" s="8"/>
      <c r="FFP180" s="8"/>
      <c r="FFQ180" s="8"/>
      <c r="FFR180" s="8"/>
      <c r="FFS180" s="8"/>
      <c r="FFT180" s="8"/>
      <c r="FFU180" s="8"/>
      <c r="FFV180" s="8"/>
      <c r="FFW180" s="8"/>
      <c r="FFX180" s="8"/>
      <c r="FFY180" s="8"/>
      <c r="FFZ180" s="8"/>
      <c r="FGA180" s="8"/>
      <c r="FGB180" s="8"/>
      <c r="FGC180" s="8"/>
      <c r="FGD180" s="8"/>
      <c r="FGE180" s="8"/>
      <c r="FGF180" s="8"/>
      <c r="FGG180" s="8"/>
      <c r="FGH180" s="8"/>
      <c r="FGI180" s="8"/>
      <c r="FGJ180" s="8"/>
      <c r="FGK180" s="8"/>
      <c r="FGL180" s="8"/>
      <c r="FGM180" s="8"/>
      <c r="FGN180" s="8"/>
      <c r="FGO180" s="8"/>
      <c r="FGP180" s="8"/>
      <c r="FGQ180" s="8"/>
      <c r="FGR180" s="8"/>
      <c r="FGS180" s="8"/>
      <c r="FGT180" s="8"/>
      <c r="FGU180" s="8"/>
      <c r="FGV180" s="8"/>
      <c r="FGW180" s="8"/>
      <c r="FGX180" s="8"/>
      <c r="FGY180" s="8"/>
      <c r="FGZ180" s="8"/>
      <c r="FHA180" s="8"/>
      <c r="FHB180" s="8"/>
      <c r="FHC180" s="8"/>
      <c r="FHD180" s="8"/>
      <c r="FHE180" s="8"/>
      <c r="FHF180" s="8"/>
      <c r="FHG180" s="8"/>
      <c r="FHH180" s="8"/>
      <c r="FHI180" s="8"/>
      <c r="FHJ180" s="8"/>
      <c r="FHK180" s="8"/>
      <c r="FHL180" s="8"/>
      <c r="FHM180" s="8"/>
      <c r="FHN180" s="8"/>
      <c r="FHO180" s="8"/>
      <c r="FHP180" s="8"/>
      <c r="FHQ180" s="8"/>
      <c r="FHR180" s="8"/>
      <c r="FHS180" s="8"/>
      <c r="FHT180" s="8"/>
      <c r="FHU180" s="8"/>
      <c r="FHV180" s="8"/>
      <c r="FHW180" s="8"/>
      <c r="FHX180" s="8"/>
      <c r="FHY180" s="8"/>
      <c r="FHZ180" s="8"/>
      <c r="FIA180" s="8"/>
      <c r="FIB180" s="8"/>
      <c r="FIC180" s="8"/>
      <c r="FID180" s="8"/>
      <c r="FIE180" s="8"/>
      <c r="FIF180" s="8"/>
      <c r="FIG180" s="8"/>
      <c r="FIH180" s="8"/>
      <c r="FII180" s="8"/>
      <c r="FIJ180" s="8"/>
      <c r="FIK180" s="8"/>
      <c r="FIL180" s="8"/>
      <c r="FIM180" s="8"/>
      <c r="FIN180" s="8"/>
      <c r="FIO180" s="8"/>
      <c r="FIP180" s="8"/>
      <c r="FIQ180" s="8"/>
      <c r="FIR180" s="8"/>
      <c r="FIS180" s="8"/>
      <c r="FIT180" s="8"/>
      <c r="FIU180" s="8"/>
      <c r="FIV180" s="8"/>
      <c r="FIW180" s="8"/>
      <c r="FIX180" s="8"/>
      <c r="FIY180" s="8"/>
      <c r="FIZ180" s="8"/>
      <c r="FJA180" s="8"/>
      <c r="FJB180" s="8"/>
      <c r="FJC180" s="8"/>
      <c r="FJD180" s="8"/>
      <c r="FJE180" s="8"/>
      <c r="FJF180" s="8"/>
      <c r="FJG180" s="8"/>
      <c r="FJH180" s="8"/>
      <c r="FJI180" s="8"/>
      <c r="FJJ180" s="8"/>
      <c r="FJK180" s="8"/>
      <c r="FJL180" s="8"/>
      <c r="FJM180" s="8"/>
      <c r="FJN180" s="8"/>
      <c r="FJO180" s="8"/>
      <c r="FJP180" s="8"/>
      <c r="FJQ180" s="8"/>
      <c r="FJR180" s="8"/>
      <c r="FJS180" s="8"/>
      <c r="FJT180" s="8"/>
      <c r="FJU180" s="8"/>
      <c r="FJV180" s="8"/>
      <c r="FJW180" s="8"/>
      <c r="FJX180" s="8"/>
      <c r="FJY180" s="8"/>
      <c r="FJZ180" s="8"/>
      <c r="FKA180" s="8"/>
      <c r="FKB180" s="8"/>
      <c r="FKC180" s="8"/>
      <c r="FKD180" s="8"/>
      <c r="FKE180" s="8"/>
      <c r="FKF180" s="8"/>
      <c r="FKG180" s="8"/>
      <c r="FKH180" s="8"/>
      <c r="FKI180" s="8"/>
      <c r="FKJ180" s="8"/>
      <c r="FKK180" s="8"/>
      <c r="FKL180" s="8"/>
      <c r="FKM180" s="8"/>
      <c r="FKN180" s="8"/>
      <c r="FKO180" s="8"/>
      <c r="FKP180" s="8"/>
      <c r="FKQ180" s="8"/>
      <c r="FKR180" s="8"/>
      <c r="FKS180" s="8"/>
      <c r="FKT180" s="8"/>
      <c r="FKU180" s="8"/>
      <c r="FKV180" s="8"/>
      <c r="FKW180" s="8"/>
      <c r="FKX180" s="8"/>
      <c r="FKY180" s="8"/>
      <c r="FKZ180" s="8"/>
      <c r="FLA180" s="8"/>
      <c r="FLB180" s="8"/>
      <c r="FLC180" s="8"/>
      <c r="FLD180" s="8"/>
      <c r="FLE180" s="8"/>
      <c r="FLF180" s="8"/>
      <c r="FLG180" s="8"/>
      <c r="FLH180" s="8"/>
      <c r="FLI180" s="8"/>
      <c r="FLJ180" s="8"/>
      <c r="FLK180" s="8"/>
      <c r="FLL180" s="8"/>
      <c r="FLM180" s="8"/>
      <c r="FLN180" s="8"/>
      <c r="FLO180" s="8"/>
      <c r="FLP180" s="8"/>
      <c r="FLQ180" s="8"/>
      <c r="FLR180" s="8"/>
      <c r="FLS180" s="8"/>
      <c r="FLT180" s="8"/>
      <c r="FLU180" s="8"/>
      <c r="FLV180" s="8"/>
      <c r="FLW180" s="8"/>
      <c r="FLX180" s="8"/>
      <c r="FLY180" s="8"/>
      <c r="FLZ180" s="8"/>
      <c r="FMA180" s="8"/>
      <c r="FMB180" s="8"/>
      <c r="FMC180" s="8"/>
      <c r="FMD180" s="8"/>
      <c r="FME180" s="8"/>
      <c r="FMF180" s="8"/>
      <c r="FMG180" s="8"/>
      <c r="FMH180" s="8"/>
      <c r="FMI180" s="8"/>
      <c r="FMJ180" s="8"/>
      <c r="FMK180" s="8"/>
      <c r="FML180" s="8"/>
      <c r="FMM180" s="8"/>
      <c r="FMN180" s="8"/>
      <c r="FMO180" s="8"/>
      <c r="FMP180" s="8"/>
      <c r="FMQ180" s="8"/>
      <c r="FMR180" s="8"/>
      <c r="FMS180" s="8"/>
      <c r="FMT180" s="8"/>
      <c r="FMU180" s="8"/>
      <c r="FMV180" s="8"/>
      <c r="FMW180" s="8"/>
      <c r="FMX180" s="8"/>
      <c r="FMY180" s="8"/>
      <c r="FMZ180" s="8"/>
      <c r="FNA180" s="8"/>
      <c r="FNB180" s="8"/>
      <c r="FNC180" s="8"/>
      <c r="FND180" s="8"/>
      <c r="FNE180" s="8"/>
      <c r="FNF180" s="8"/>
      <c r="FNG180" s="8"/>
      <c r="FNH180" s="8"/>
      <c r="FNI180" s="8"/>
      <c r="FNJ180" s="8"/>
      <c r="FNK180" s="8"/>
      <c r="FNL180" s="8"/>
      <c r="FNM180" s="8"/>
      <c r="FNN180" s="8"/>
      <c r="FNO180" s="8"/>
      <c r="FNP180" s="8"/>
      <c r="FNQ180" s="8"/>
      <c r="FNR180" s="8"/>
      <c r="FNS180" s="8"/>
      <c r="FNT180" s="8"/>
      <c r="FNU180" s="8"/>
      <c r="FNV180" s="8"/>
      <c r="FNW180" s="8"/>
      <c r="FNX180" s="8"/>
      <c r="FNY180" s="8"/>
      <c r="FNZ180" s="8"/>
      <c r="FOA180" s="8"/>
      <c r="FOB180" s="8"/>
      <c r="FOC180" s="8"/>
      <c r="FOD180" s="8"/>
      <c r="FOE180" s="8"/>
      <c r="FOF180" s="8"/>
      <c r="FOG180" s="8"/>
      <c r="FOH180" s="8"/>
      <c r="FOI180" s="8"/>
      <c r="FOJ180" s="8"/>
      <c r="FOK180" s="8"/>
      <c r="FOL180" s="8"/>
      <c r="FOM180" s="8"/>
      <c r="FON180" s="8"/>
      <c r="FOO180" s="8"/>
      <c r="FOP180" s="8"/>
      <c r="FOQ180" s="8"/>
      <c r="FOR180" s="8"/>
      <c r="FOS180" s="8"/>
      <c r="FOT180" s="8"/>
      <c r="FOU180" s="8"/>
      <c r="FOV180" s="8"/>
      <c r="FOW180" s="8"/>
      <c r="FOX180" s="8"/>
      <c r="FOY180" s="8"/>
      <c r="FOZ180" s="8"/>
      <c r="FPA180" s="8"/>
      <c r="FPB180" s="8"/>
      <c r="FPC180" s="8"/>
      <c r="FPD180" s="8"/>
      <c r="FPE180" s="8"/>
      <c r="FPF180" s="8"/>
      <c r="FPG180" s="8"/>
      <c r="FPH180" s="8"/>
      <c r="FPI180" s="8"/>
      <c r="FPJ180" s="8"/>
      <c r="FPK180" s="8"/>
      <c r="FPL180" s="8"/>
      <c r="FPM180" s="8"/>
      <c r="FPN180" s="8"/>
      <c r="FPO180" s="8"/>
      <c r="FPP180" s="8"/>
      <c r="FPQ180" s="8"/>
      <c r="FPR180" s="8"/>
      <c r="FPS180" s="8"/>
      <c r="FPT180" s="8"/>
      <c r="FPU180" s="8"/>
      <c r="FPV180" s="8"/>
      <c r="FPW180" s="8"/>
      <c r="FPX180" s="8"/>
      <c r="FPY180" s="8"/>
      <c r="FPZ180" s="8"/>
      <c r="FQA180" s="8"/>
      <c r="FQB180" s="8"/>
      <c r="FQC180" s="8"/>
      <c r="FQD180" s="8"/>
      <c r="FQE180" s="8"/>
      <c r="FQF180" s="8"/>
      <c r="FQG180" s="8"/>
      <c r="FQH180" s="8"/>
      <c r="FQI180" s="8"/>
      <c r="FQJ180" s="8"/>
      <c r="FQK180" s="8"/>
      <c r="FQL180" s="8"/>
      <c r="FQM180" s="8"/>
      <c r="FQN180" s="8"/>
      <c r="FQO180" s="8"/>
      <c r="FQP180" s="8"/>
      <c r="FQQ180" s="8"/>
      <c r="FQR180" s="8"/>
      <c r="FQS180" s="8"/>
      <c r="FQT180" s="8"/>
      <c r="FQU180" s="8"/>
      <c r="FQV180" s="8"/>
      <c r="FQW180" s="8"/>
      <c r="FQX180" s="8"/>
      <c r="FQY180" s="8"/>
      <c r="FQZ180" s="8"/>
      <c r="FRA180" s="8"/>
      <c r="FRB180" s="8"/>
      <c r="FRC180" s="8"/>
      <c r="FRD180" s="8"/>
      <c r="FRE180" s="8"/>
      <c r="FRF180" s="8"/>
      <c r="FRG180" s="8"/>
      <c r="FRH180" s="8"/>
      <c r="FRI180" s="8"/>
      <c r="FRJ180" s="8"/>
      <c r="FRK180" s="8"/>
      <c r="FRL180" s="8"/>
      <c r="FRM180" s="8"/>
      <c r="FRN180" s="8"/>
      <c r="FRO180" s="8"/>
      <c r="FRP180" s="8"/>
      <c r="FRQ180" s="8"/>
      <c r="FRR180" s="8"/>
      <c r="FRS180" s="8"/>
      <c r="FRT180" s="8"/>
      <c r="FRU180" s="8"/>
      <c r="FRV180" s="8"/>
      <c r="FRW180" s="8"/>
      <c r="FRX180" s="8"/>
      <c r="FRY180" s="8"/>
      <c r="FRZ180" s="8"/>
      <c r="FSA180" s="8"/>
      <c r="FSB180" s="8"/>
      <c r="FSC180" s="8"/>
      <c r="FSD180" s="8"/>
      <c r="FSE180" s="8"/>
      <c r="FSF180" s="8"/>
      <c r="FSG180" s="8"/>
      <c r="FSH180" s="8"/>
      <c r="FSI180" s="8"/>
      <c r="FSJ180" s="8"/>
      <c r="FSK180" s="8"/>
      <c r="FSL180" s="8"/>
      <c r="FSM180" s="8"/>
      <c r="FSN180" s="8"/>
      <c r="FSO180" s="8"/>
      <c r="FSP180" s="8"/>
      <c r="FSQ180" s="8"/>
      <c r="FSR180" s="8"/>
      <c r="FSS180" s="8"/>
      <c r="FST180" s="8"/>
      <c r="FSU180" s="8"/>
      <c r="FSV180" s="8"/>
      <c r="FSW180" s="8"/>
      <c r="FSX180" s="8"/>
      <c r="FSY180" s="8"/>
      <c r="FSZ180" s="8"/>
      <c r="FTA180" s="8"/>
      <c r="FTB180" s="8"/>
      <c r="FTC180" s="8"/>
      <c r="FTD180" s="8"/>
      <c r="FTE180" s="8"/>
      <c r="FTF180" s="8"/>
      <c r="FTG180" s="8"/>
      <c r="FTH180" s="8"/>
      <c r="FTI180" s="8"/>
      <c r="FTJ180" s="8"/>
      <c r="FTK180" s="8"/>
      <c r="FTL180" s="8"/>
      <c r="FTM180" s="8"/>
      <c r="FTN180" s="8"/>
      <c r="FTO180" s="8"/>
      <c r="FTP180" s="8"/>
      <c r="FTQ180" s="8"/>
      <c r="FTR180" s="8"/>
      <c r="FTS180" s="8"/>
      <c r="FTT180" s="8"/>
      <c r="FTU180" s="8"/>
      <c r="FTV180" s="8"/>
      <c r="FTW180" s="8"/>
      <c r="FTX180" s="8"/>
      <c r="FTY180" s="8"/>
      <c r="FTZ180" s="8"/>
      <c r="FUA180" s="8"/>
      <c r="FUB180" s="8"/>
      <c r="FUC180" s="8"/>
      <c r="FUD180" s="8"/>
      <c r="FUE180" s="8"/>
      <c r="FUF180" s="8"/>
      <c r="FUG180" s="8"/>
      <c r="FUH180" s="8"/>
      <c r="FUI180" s="8"/>
      <c r="FUJ180" s="8"/>
      <c r="FUK180" s="8"/>
      <c r="FUL180" s="8"/>
      <c r="FUM180" s="8"/>
      <c r="FUN180" s="8"/>
      <c r="FUO180" s="8"/>
      <c r="FUP180" s="8"/>
      <c r="FUQ180" s="8"/>
      <c r="FUR180" s="8"/>
      <c r="FUS180" s="8"/>
      <c r="FUT180" s="8"/>
      <c r="FUU180" s="8"/>
      <c r="FUV180" s="8"/>
      <c r="FUW180" s="8"/>
      <c r="FUX180" s="8"/>
      <c r="FUY180" s="8"/>
      <c r="FUZ180" s="8"/>
      <c r="FVA180" s="8"/>
      <c r="FVB180" s="8"/>
      <c r="FVC180" s="8"/>
      <c r="FVD180" s="8"/>
      <c r="FVE180" s="8"/>
      <c r="FVF180" s="8"/>
      <c r="FVG180" s="8"/>
      <c r="FVH180" s="8"/>
      <c r="FVI180" s="8"/>
      <c r="FVJ180" s="8"/>
      <c r="FVK180" s="8"/>
      <c r="FVL180" s="8"/>
      <c r="FVM180" s="8"/>
      <c r="FVN180" s="8"/>
      <c r="FVO180" s="8"/>
      <c r="FVP180" s="8"/>
      <c r="FVQ180" s="8"/>
      <c r="FVR180" s="8"/>
      <c r="FVS180" s="8"/>
      <c r="FVT180" s="8"/>
      <c r="FVU180" s="8"/>
      <c r="FVV180" s="8"/>
      <c r="FVW180" s="8"/>
      <c r="FVX180" s="8"/>
      <c r="FVY180" s="8"/>
      <c r="FVZ180" s="8"/>
      <c r="FWA180" s="8"/>
      <c r="FWB180" s="8"/>
      <c r="FWC180" s="8"/>
      <c r="FWD180" s="8"/>
      <c r="FWE180" s="8"/>
      <c r="FWF180" s="8"/>
      <c r="FWG180" s="8"/>
      <c r="FWH180" s="8"/>
      <c r="FWI180" s="8"/>
      <c r="FWJ180" s="8"/>
      <c r="FWK180" s="8"/>
      <c r="FWL180" s="8"/>
      <c r="FWM180" s="8"/>
      <c r="FWN180" s="8"/>
      <c r="FWO180" s="8"/>
      <c r="FWP180" s="8"/>
      <c r="FWQ180" s="8"/>
      <c r="FWR180" s="8"/>
      <c r="FWS180" s="8"/>
      <c r="FWT180" s="8"/>
      <c r="FWU180" s="8"/>
      <c r="FWV180" s="8"/>
      <c r="FWW180" s="8"/>
      <c r="FWX180" s="8"/>
      <c r="FWY180" s="8"/>
      <c r="FWZ180" s="8"/>
      <c r="FXA180" s="8"/>
      <c r="FXB180" s="8"/>
      <c r="FXC180" s="8"/>
      <c r="FXD180" s="8"/>
      <c r="FXE180" s="8"/>
      <c r="FXF180" s="8"/>
      <c r="FXG180" s="8"/>
      <c r="FXH180" s="8"/>
      <c r="FXI180" s="8"/>
      <c r="FXJ180" s="8"/>
      <c r="FXK180" s="8"/>
      <c r="FXL180" s="8"/>
      <c r="FXM180" s="8"/>
      <c r="FXN180" s="8"/>
      <c r="FXO180" s="8"/>
      <c r="FXP180" s="8"/>
      <c r="FXQ180" s="8"/>
      <c r="FXR180" s="8"/>
      <c r="FXS180" s="8"/>
      <c r="FXT180" s="8"/>
      <c r="FXU180" s="8"/>
      <c r="FXV180" s="8"/>
      <c r="FXW180" s="8"/>
      <c r="FXX180" s="8"/>
      <c r="FXY180" s="8"/>
      <c r="FXZ180" s="8"/>
      <c r="FYA180" s="8"/>
      <c r="FYB180" s="8"/>
      <c r="FYC180" s="8"/>
      <c r="FYD180" s="8"/>
      <c r="FYE180" s="8"/>
      <c r="FYF180" s="8"/>
      <c r="FYG180" s="8"/>
      <c r="FYH180" s="8"/>
      <c r="FYI180" s="8"/>
      <c r="FYJ180" s="8"/>
      <c r="FYK180" s="8"/>
      <c r="FYL180" s="8"/>
      <c r="FYM180" s="8"/>
      <c r="FYN180" s="8"/>
      <c r="FYO180" s="8"/>
      <c r="FYP180" s="8"/>
      <c r="FYQ180" s="8"/>
      <c r="FYR180" s="8"/>
      <c r="FYS180" s="8"/>
      <c r="FYT180" s="8"/>
      <c r="FYU180" s="8"/>
      <c r="FYV180" s="8"/>
      <c r="FYW180" s="8"/>
      <c r="FYX180" s="8"/>
      <c r="FYY180" s="8"/>
      <c r="FYZ180" s="8"/>
      <c r="FZA180" s="8"/>
      <c r="FZB180" s="8"/>
      <c r="FZC180" s="8"/>
      <c r="FZD180" s="8"/>
      <c r="FZE180" s="8"/>
      <c r="FZF180" s="8"/>
      <c r="FZG180" s="8"/>
      <c r="FZH180" s="8"/>
      <c r="FZI180" s="8"/>
      <c r="FZJ180" s="8"/>
      <c r="FZK180" s="8"/>
      <c r="FZL180" s="8"/>
      <c r="FZM180" s="8"/>
      <c r="FZN180" s="8"/>
      <c r="FZO180" s="8"/>
      <c r="FZP180" s="8"/>
      <c r="FZQ180" s="8"/>
      <c r="FZR180" s="8"/>
      <c r="FZS180" s="8"/>
      <c r="FZT180" s="8"/>
      <c r="FZU180" s="8"/>
      <c r="FZV180" s="8"/>
      <c r="FZW180" s="8"/>
      <c r="FZX180" s="8"/>
      <c r="FZY180" s="8"/>
      <c r="FZZ180" s="8"/>
      <c r="GAA180" s="8"/>
      <c r="GAB180" s="8"/>
      <c r="GAC180" s="8"/>
      <c r="GAD180" s="8"/>
      <c r="GAE180" s="8"/>
      <c r="GAF180" s="8"/>
      <c r="GAG180" s="8"/>
      <c r="GAH180" s="8"/>
      <c r="GAI180" s="8"/>
      <c r="GAJ180" s="8"/>
      <c r="GAK180" s="8"/>
      <c r="GAL180" s="8"/>
      <c r="GAM180" s="8"/>
      <c r="GAN180" s="8"/>
      <c r="GAO180" s="8"/>
      <c r="GAP180" s="8"/>
      <c r="GAQ180" s="8"/>
      <c r="GAR180" s="8"/>
      <c r="GAS180" s="8"/>
      <c r="GAT180" s="8"/>
      <c r="GAU180" s="8"/>
      <c r="GAV180" s="8"/>
      <c r="GAW180" s="8"/>
      <c r="GAX180" s="8"/>
      <c r="GAY180" s="8"/>
      <c r="GAZ180" s="8"/>
      <c r="GBA180" s="8"/>
      <c r="GBB180" s="8"/>
      <c r="GBC180" s="8"/>
      <c r="GBD180" s="8"/>
      <c r="GBE180" s="8"/>
      <c r="GBF180" s="8"/>
      <c r="GBG180" s="8"/>
      <c r="GBH180" s="8"/>
      <c r="GBI180" s="8"/>
      <c r="GBJ180" s="8"/>
      <c r="GBK180" s="8"/>
      <c r="GBL180" s="8"/>
      <c r="GBM180" s="8"/>
      <c r="GBN180" s="8"/>
      <c r="GBO180" s="8"/>
      <c r="GBP180" s="8"/>
      <c r="GBQ180" s="8"/>
      <c r="GBR180" s="8"/>
      <c r="GBS180" s="8"/>
      <c r="GBT180" s="8"/>
      <c r="GBU180" s="8"/>
      <c r="GBV180" s="8"/>
      <c r="GBW180" s="8"/>
      <c r="GBX180" s="8"/>
      <c r="GBY180" s="8"/>
      <c r="GBZ180" s="8"/>
      <c r="GCA180" s="8"/>
      <c r="GCB180" s="8"/>
      <c r="GCC180" s="8"/>
      <c r="GCD180" s="8"/>
      <c r="GCE180" s="8"/>
      <c r="GCF180" s="8"/>
      <c r="GCG180" s="8"/>
      <c r="GCH180" s="8"/>
      <c r="GCI180" s="8"/>
      <c r="GCJ180" s="8"/>
      <c r="GCK180" s="8"/>
      <c r="GCL180" s="8"/>
      <c r="GCM180" s="8"/>
      <c r="GCN180" s="8"/>
      <c r="GCO180" s="8"/>
      <c r="GCP180" s="8"/>
      <c r="GCQ180" s="8"/>
      <c r="GCR180" s="8"/>
      <c r="GCS180" s="8"/>
      <c r="GCT180" s="8"/>
      <c r="GCU180" s="8"/>
      <c r="GCV180" s="8"/>
      <c r="GCW180" s="8"/>
      <c r="GCX180" s="8"/>
      <c r="GCY180" s="8"/>
      <c r="GCZ180" s="8"/>
      <c r="GDA180" s="8"/>
      <c r="GDB180" s="8"/>
      <c r="GDC180" s="8"/>
      <c r="GDD180" s="8"/>
      <c r="GDE180" s="8"/>
      <c r="GDF180" s="8"/>
      <c r="GDG180" s="8"/>
      <c r="GDH180" s="8"/>
      <c r="GDI180" s="8"/>
      <c r="GDJ180" s="8"/>
      <c r="GDK180" s="8"/>
      <c r="GDL180" s="8"/>
      <c r="GDM180" s="8"/>
      <c r="GDN180" s="8"/>
      <c r="GDO180" s="8"/>
      <c r="GDP180" s="8"/>
      <c r="GDQ180" s="8"/>
      <c r="GDR180" s="8"/>
      <c r="GDS180" s="8"/>
      <c r="GDT180" s="8"/>
      <c r="GDU180" s="8"/>
      <c r="GDV180" s="8"/>
      <c r="GDW180" s="8"/>
      <c r="GDX180" s="8"/>
      <c r="GDY180" s="8"/>
      <c r="GDZ180" s="8"/>
      <c r="GEA180" s="8"/>
      <c r="GEB180" s="8"/>
      <c r="GEC180" s="8"/>
      <c r="GED180" s="8"/>
      <c r="GEE180" s="8"/>
      <c r="GEF180" s="8"/>
      <c r="GEG180" s="8"/>
      <c r="GEH180" s="8"/>
      <c r="GEI180" s="8"/>
      <c r="GEJ180" s="8"/>
      <c r="GEK180" s="8"/>
      <c r="GEL180" s="8"/>
      <c r="GEM180" s="8"/>
      <c r="GEN180" s="8"/>
      <c r="GEO180" s="8"/>
      <c r="GEP180" s="8"/>
      <c r="GEQ180" s="8"/>
      <c r="GER180" s="8"/>
      <c r="GES180" s="8"/>
      <c r="GET180" s="8"/>
      <c r="GEU180" s="8"/>
      <c r="GEV180" s="8"/>
      <c r="GEW180" s="8"/>
      <c r="GEX180" s="8"/>
      <c r="GEY180" s="8"/>
      <c r="GEZ180" s="8"/>
      <c r="GFA180" s="8"/>
      <c r="GFB180" s="8"/>
      <c r="GFC180" s="8"/>
      <c r="GFD180" s="8"/>
      <c r="GFE180" s="8"/>
      <c r="GFF180" s="8"/>
      <c r="GFG180" s="8"/>
      <c r="GFH180" s="8"/>
      <c r="GFI180" s="8"/>
      <c r="GFJ180" s="8"/>
      <c r="GFK180" s="8"/>
      <c r="GFL180" s="8"/>
      <c r="GFM180" s="8"/>
      <c r="GFN180" s="8"/>
      <c r="GFO180" s="8"/>
      <c r="GFP180" s="8"/>
      <c r="GFQ180" s="8"/>
      <c r="GFR180" s="8"/>
      <c r="GFS180" s="8"/>
      <c r="GFT180" s="8"/>
      <c r="GFU180" s="8"/>
      <c r="GFV180" s="8"/>
      <c r="GFW180" s="8"/>
      <c r="GFX180" s="8"/>
      <c r="GFY180" s="8"/>
      <c r="GFZ180" s="8"/>
      <c r="GGA180" s="8"/>
      <c r="GGB180" s="8"/>
      <c r="GGC180" s="8"/>
      <c r="GGD180" s="8"/>
      <c r="GGE180" s="8"/>
      <c r="GGF180" s="8"/>
      <c r="GGG180" s="8"/>
      <c r="GGH180" s="8"/>
      <c r="GGI180" s="8"/>
      <c r="GGJ180" s="8"/>
      <c r="GGK180" s="8"/>
      <c r="GGL180" s="8"/>
      <c r="GGM180" s="8"/>
      <c r="GGN180" s="8"/>
      <c r="GGO180" s="8"/>
      <c r="GGP180" s="8"/>
      <c r="GGQ180" s="8"/>
      <c r="GGR180" s="8"/>
      <c r="GGS180" s="8"/>
      <c r="GGT180" s="8"/>
      <c r="GGU180" s="8"/>
      <c r="GGV180" s="8"/>
      <c r="GGW180" s="8"/>
      <c r="GGX180" s="8"/>
      <c r="GGY180" s="8"/>
      <c r="GGZ180" s="8"/>
      <c r="GHA180" s="8"/>
      <c r="GHB180" s="8"/>
      <c r="GHC180" s="8"/>
      <c r="GHD180" s="8"/>
      <c r="GHE180" s="8"/>
      <c r="GHF180" s="8"/>
      <c r="GHG180" s="8"/>
      <c r="GHH180" s="8"/>
      <c r="GHI180" s="8"/>
      <c r="GHJ180" s="8"/>
      <c r="GHK180" s="8"/>
      <c r="GHL180" s="8"/>
      <c r="GHM180" s="8"/>
      <c r="GHN180" s="8"/>
      <c r="GHO180" s="8"/>
      <c r="GHP180" s="8"/>
      <c r="GHQ180" s="8"/>
      <c r="GHR180" s="8"/>
      <c r="GHS180" s="8"/>
      <c r="GHT180" s="8"/>
      <c r="GHU180" s="8"/>
      <c r="GHV180" s="8"/>
      <c r="GHW180" s="8"/>
      <c r="GHX180" s="8"/>
      <c r="GHY180" s="8"/>
      <c r="GHZ180" s="8"/>
      <c r="GIA180" s="8"/>
      <c r="GIB180" s="8"/>
      <c r="GIC180" s="8"/>
      <c r="GID180" s="8"/>
      <c r="GIE180" s="8"/>
      <c r="GIF180" s="8"/>
      <c r="GIG180" s="8"/>
      <c r="GIH180" s="8"/>
      <c r="GII180" s="8"/>
      <c r="GIJ180" s="8"/>
      <c r="GIK180" s="8"/>
      <c r="GIL180" s="8"/>
      <c r="GIM180" s="8"/>
      <c r="GIN180" s="8"/>
      <c r="GIO180" s="8"/>
      <c r="GIP180" s="8"/>
      <c r="GIQ180" s="8"/>
      <c r="GIR180" s="8"/>
      <c r="GIS180" s="8"/>
      <c r="GIT180" s="8"/>
      <c r="GIU180" s="8"/>
      <c r="GIV180" s="8"/>
      <c r="GIW180" s="8"/>
      <c r="GIX180" s="8"/>
      <c r="GIY180" s="8"/>
      <c r="GIZ180" s="8"/>
      <c r="GJA180" s="8"/>
      <c r="GJB180" s="8"/>
      <c r="GJC180" s="8"/>
      <c r="GJD180" s="8"/>
      <c r="GJE180" s="8"/>
      <c r="GJF180" s="8"/>
      <c r="GJG180" s="8"/>
      <c r="GJH180" s="8"/>
      <c r="GJI180" s="8"/>
      <c r="GJJ180" s="8"/>
      <c r="GJK180" s="8"/>
      <c r="GJL180" s="8"/>
      <c r="GJM180" s="8"/>
      <c r="GJN180" s="8"/>
      <c r="GJO180" s="8"/>
      <c r="GJP180" s="8"/>
      <c r="GJQ180" s="8"/>
      <c r="GJR180" s="8"/>
      <c r="GJS180" s="8"/>
      <c r="GJT180" s="8"/>
      <c r="GJU180" s="8"/>
      <c r="GJV180" s="8"/>
      <c r="GJW180" s="8"/>
      <c r="GJX180" s="8"/>
      <c r="GJY180" s="8"/>
      <c r="GJZ180" s="8"/>
      <c r="GKA180" s="8"/>
      <c r="GKB180" s="8"/>
      <c r="GKC180" s="8"/>
      <c r="GKD180" s="8"/>
      <c r="GKE180" s="8"/>
      <c r="GKF180" s="8"/>
      <c r="GKG180" s="8"/>
      <c r="GKH180" s="8"/>
      <c r="GKI180" s="8"/>
      <c r="GKJ180" s="8"/>
      <c r="GKK180" s="8"/>
      <c r="GKL180" s="8"/>
      <c r="GKM180" s="8"/>
      <c r="GKN180" s="8"/>
      <c r="GKO180" s="8"/>
      <c r="GKP180" s="8"/>
      <c r="GKQ180" s="8"/>
      <c r="GKR180" s="8"/>
      <c r="GKS180" s="8"/>
      <c r="GKT180" s="8"/>
      <c r="GKU180" s="8"/>
      <c r="GKV180" s="8"/>
      <c r="GKW180" s="8"/>
      <c r="GKX180" s="8"/>
      <c r="GKY180" s="8"/>
      <c r="GKZ180" s="8"/>
      <c r="GLA180" s="8"/>
      <c r="GLB180" s="8"/>
      <c r="GLC180" s="8"/>
      <c r="GLD180" s="8"/>
      <c r="GLE180" s="8"/>
      <c r="GLF180" s="8"/>
      <c r="GLG180" s="8"/>
      <c r="GLH180" s="8"/>
      <c r="GLI180" s="8"/>
      <c r="GLJ180" s="8"/>
      <c r="GLK180" s="8"/>
      <c r="GLL180" s="8"/>
      <c r="GLM180" s="8"/>
      <c r="GLN180" s="8"/>
      <c r="GLO180" s="8"/>
      <c r="GLP180" s="8"/>
      <c r="GLQ180" s="8"/>
      <c r="GLR180" s="8"/>
      <c r="GLS180" s="8"/>
      <c r="GLT180" s="8"/>
      <c r="GLU180" s="8"/>
      <c r="GLV180" s="8"/>
      <c r="GLW180" s="8"/>
      <c r="GLX180" s="8"/>
      <c r="GLY180" s="8"/>
      <c r="GLZ180" s="8"/>
      <c r="GMA180" s="8"/>
      <c r="GMB180" s="8"/>
      <c r="GMC180" s="8"/>
      <c r="GMD180" s="8"/>
      <c r="GME180" s="8"/>
      <c r="GMF180" s="8"/>
      <c r="GMG180" s="8"/>
      <c r="GMH180" s="8"/>
      <c r="GMI180" s="8"/>
      <c r="GMJ180" s="8"/>
      <c r="GMK180" s="8"/>
      <c r="GML180" s="8"/>
      <c r="GMM180" s="8"/>
      <c r="GMN180" s="8"/>
      <c r="GMO180" s="8"/>
      <c r="GMP180" s="8"/>
      <c r="GMQ180" s="8"/>
      <c r="GMR180" s="8"/>
      <c r="GMS180" s="8"/>
      <c r="GMT180" s="8"/>
      <c r="GMU180" s="8"/>
      <c r="GMV180" s="8"/>
      <c r="GMW180" s="8"/>
      <c r="GMX180" s="8"/>
      <c r="GMY180" s="8"/>
      <c r="GMZ180" s="8"/>
      <c r="GNA180" s="8"/>
      <c r="GNB180" s="8"/>
      <c r="GNC180" s="8"/>
      <c r="GND180" s="8"/>
      <c r="GNE180" s="8"/>
      <c r="GNF180" s="8"/>
      <c r="GNG180" s="8"/>
      <c r="GNH180" s="8"/>
      <c r="GNI180" s="8"/>
      <c r="GNJ180" s="8"/>
      <c r="GNK180" s="8"/>
      <c r="GNL180" s="8"/>
      <c r="GNM180" s="8"/>
      <c r="GNN180" s="8"/>
      <c r="GNO180" s="8"/>
      <c r="GNP180" s="8"/>
      <c r="GNQ180" s="8"/>
      <c r="GNR180" s="8"/>
      <c r="GNS180" s="8"/>
      <c r="GNT180" s="8"/>
      <c r="GNU180" s="8"/>
      <c r="GNV180" s="8"/>
      <c r="GNW180" s="8"/>
      <c r="GNX180" s="8"/>
      <c r="GNY180" s="8"/>
      <c r="GNZ180" s="8"/>
      <c r="GOA180" s="8"/>
      <c r="GOB180" s="8"/>
      <c r="GOC180" s="8"/>
      <c r="GOD180" s="8"/>
      <c r="GOE180" s="8"/>
      <c r="GOF180" s="8"/>
      <c r="GOG180" s="8"/>
      <c r="GOH180" s="8"/>
      <c r="GOI180" s="8"/>
      <c r="GOJ180" s="8"/>
      <c r="GOK180" s="8"/>
      <c r="GOL180" s="8"/>
      <c r="GOM180" s="8"/>
      <c r="GON180" s="8"/>
      <c r="GOO180" s="8"/>
      <c r="GOP180" s="8"/>
      <c r="GOQ180" s="8"/>
      <c r="GOR180" s="8"/>
      <c r="GOS180" s="8"/>
      <c r="GOT180" s="8"/>
      <c r="GOU180" s="8"/>
      <c r="GOV180" s="8"/>
      <c r="GOW180" s="8"/>
      <c r="GOX180" s="8"/>
      <c r="GOY180" s="8"/>
      <c r="GOZ180" s="8"/>
      <c r="GPA180" s="8"/>
      <c r="GPB180" s="8"/>
      <c r="GPC180" s="8"/>
      <c r="GPD180" s="8"/>
      <c r="GPE180" s="8"/>
      <c r="GPF180" s="8"/>
      <c r="GPG180" s="8"/>
      <c r="GPH180" s="8"/>
      <c r="GPI180" s="8"/>
      <c r="GPJ180" s="8"/>
      <c r="GPK180" s="8"/>
      <c r="GPL180" s="8"/>
      <c r="GPM180" s="8"/>
      <c r="GPN180" s="8"/>
      <c r="GPO180" s="8"/>
      <c r="GPP180" s="8"/>
      <c r="GPQ180" s="8"/>
      <c r="GPR180" s="8"/>
      <c r="GPS180" s="8"/>
      <c r="GPT180" s="8"/>
      <c r="GPU180" s="8"/>
      <c r="GPV180" s="8"/>
      <c r="GPW180" s="8"/>
      <c r="GPX180" s="8"/>
      <c r="GPY180" s="8"/>
      <c r="GPZ180" s="8"/>
      <c r="GQA180" s="8"/>
      <c r="GQB180" s="8"/>
      <c r="GQC180" s="8"/>
      <c r="GQD180" s="8"/>
      <c r="GQE180" s="8"/>
      <c r="GQF180" s="8"/>
      <c r="GQG180" s="8"/>
      <c r="GQH180" s="8"/>
      <c r="GQI180" s="8"/>
      <c r="GQJ180" s="8"/>
      <c r="GQK180" s="8"/>
      <c r="GQL180" s="8"/>
      <c r="GQM180" s="8"/>
      <c r="GQN180" s="8"/>
      <c r="GQO180" s="8"/>
      <c r="GQP180" s="8"/>
      <c r="GQQ180" s="8"/>
      <c r="GQR180" s="8"/>
      <c r="GQS180" s="8"/>
      <c r="GQT180" s="8"/>
      <c r="GQU180" s="8"/>
      <c r="GQV180" s="8"/>
      <c r="GQW180" s="8"/>
      <c r="GQX180" s="8"/>
      <c r="GQY180" s="8"/>
      <c r="GQZ180" s="8"/>
      <c r="GRA180" s="8"/>
      <c r="GRB180" s="8"/>
      <c r="GRC180" s="8"/>
      <c r="GRD180" s="8"/>
      <c r="GRE180" s="8"/>
      <c r="GRF180" s="8"/>
      <c r="GRG180" s="8"/>
      <c r="GRH180" s="8"/>
      <c r="GRI180" s="8"/>
      <c r="GRJ180" s="8"/>
      <c r="GRK180" s="8"/>
      <c r="GRL180" s="8"/>
      <c r="GRM180" s="8"/>
      <c r="GRN180" s="8"/>
      <c r="GRO180" s="8"/>
      <c r="GRP180" s="8"/>
      <c r="GRQ180" s="8"/>
      <c r="GRR180" s="8"/>
      <c r="GRS180" s="8"/>
      <c r="GRT180" s="8"/>
      <c r="GRU180" s="8"/>
      <c r="GRV180" s="8"/>
      <c r="GRW180" s="8"/>
      <c r="GRX180" s="8"/>
      <c r="GRY180" s="8"/>
      <c r="GRZ180" s="8"/>
      <c r="GSA180" s="8"/>
      <c r="GSB180" s="8"/>
      <c r="GSC180" s="8"/>
      <c r="GSD180" s="8"/>
      <c r="GSE180" s="8"/>
      <c r="GSF180" s="8"/>
      <c r="GSG180" s="8"/>
      <c r="GSH180" s="8"/>
      <c r="GSI180" s="8"/>
      <c r="GSJ180" s="8"/>
      <c r="GSK180" s="8"/>
      <c r="GSL180" s="8"/>
      <c r="GSM180" s="8"/>
      <c r="GSN180" s="8"/>
      <c r="GSO180" s="8"/>
      <c r="GSP180" s="8"/>
      <c r="GSQ180" s="8"/>
      <c r="GSR180" s="8"/>
      <c r="GSS180" s="8"/>
      <c r="GST180" s="8"/>
      <c r="GSU180" s="8"/>
      <c r="GSV180" s="8"/>
      <c r="GSW180" s="8"/>
      <c r="GSX180" s="8"/>
      <c r="GSY180" s="8"/>
      <c r="GSZ180" s="8"/>
      <c r="GTA180" s="8"/>
      <c r="GTB180" s="8"/>
      <c r="GTC180" s="8"/>
      <c r="GTD180" s="8"/>
      <c r="GTE180" s="8"/>
      <c r="GTF180" s="8"/>
      <c r="GTG180" s="8"/>
      <c r="GTH180" s="8"/>
      <c r="GTI180" s="8"/>
      <c r="GTJ180" s="8"/>
      <c r="GTK180" s="8"/>
      <c r="GTL180" s="8"/>
      <c r="GTM180" s="8"/>
      <c r="GTN180" s="8"/>
      <c r="GTO180" s="8"/>
      <c r="GTP180" s="8"/>
      <c r="GTQ180" s="8"/>
      <c r="GTR180" s="8"/>
      <c r="GTS180" s="8"/>
      <c r="GTT180" s="8"/>
      <c r="GTU180" s="8"/>
      <c r="GTV180" s="8"/>
      <c r="GTW180" s="8"/>
      <c r="GTX180" s="8"/>
      <c r="GTY180" s="8"/>
      <c r="GTZ180" s="8"/>
      <c r="GUA180" s="8"/>
      <c r="GUB180" s="8"/>
      <c r="GUC180" s="8"/>
      <c r="GUD180" s="8"/>
      <c r="GUE180" s="8"/>
      <c r="GUF180" s="8"/>
      <c r="GUG180" s="8"/>
      <c r="GUH180" s="8"/>
      <c r="GUI180" s="8"/>
      <c r="GUJ180" s="8"/>
      <c r="GUK180" s="8"/>
      <c r="GUL180" s="8"/>
      <c r="GUM180" s="8"/>
      <c r="GUN180" s="8"/>
      <c r="GUO180" s="8"/>
      <c r="GUP180" s="8"/>
      <c r="GUQ180" s="8"/>
      <c r="GUR180" s="8"/>
      <c r="GUS180" s="8"/>
      <c r="GUT180" s="8"/>
      <c r="GUU180" s="8"/>
      <c r="GUV180" s="8"/>
      <c r="GUW180" s="8"/>
      <c r="GUX180" s="8"/>
      <c r="GUY180" s="8"/>
      <c r="GUZ180" s="8"/>
      <c r="GVA180" s="8"/>
      <c r="GVB180" s="8"/>
      <c r="GVC180" s="8"/>
      <c r="GVD180" s="8"/>
      <c r="GVE180" s="8"/>
      <c r="GVF180" s="8"/>
      <c r="GVG180" s="8"/>
      <c r="GVH180" s="8"/>
      <c r="GVI180" s="8"/>
      <c r="GVJ180" s="8"/>
      <c r="GVK180" s="8"/>
      <c r="GVL180" s="8"/>
      <c r="GVM180" s="8"/>
      <c r="GVN180" s="8"/>
      <c r="GVO180" s="8"/>
      <c r="GVP180" s="8"/>
      <c r="GVQ180" s="8"/>
      <c r="GVR180" s="8"/>
      <c r="GVS180" s="8"/>
      <c r="GVT180" s="8"/>
      <c r="GVU180" s="8"/>
      <c r="GVV180" s="8"/>
      <c r="GVW180" s="8"/>
      <c r="GVX180" s="8"/>
      <c r="GVY180" s="8"/>
      <c r="GVZ180" s="8"/>
      <c r="GWA180" s="8"/>
      <c r="GWB180" s="8"/>
      <c r="GWC180" s="8"/>
      <c r="GWD180" s="8"/>
      <c r="GWE180" s="8"/>
      <c r="GWF180" s="8"/>
      <c r="GWG180" s="8"/>
      <c r="GWH180" s="8"/>
      <c r="GWI180" s="8"/>
      <c r="GWJ180" s="8"/>
      <c r="GWK180" s="8"/>
      <c r="GWL180" s="8"/>
      <c r="GWM180" s="8"/>
      <c r="GWN180" s="8"/>
      <c r="GWO180" s="8"/>
      <c r="GWP180" s="8"/>
      <c r="GWQ180" s="8"/>
      <c r="GWR180" s="8"/>
      <c r="GWS180" s="8"/>
      <c r="GWT180" s="8"/>
      <c r="GWU180" s="8"/>
      <c r="GWV180" s="8"/>
      <c r="GWW180" s="8"/>
      <c r="GWX180" s="8"/>
      <c r="GWY180" s="8"/>
      <c r="GWZ180" s="8"/>
      <c r="GXA180" s="8"/>
      <c r="GXB180" s="8"/>
      <c r="GXC180" s="8"/>
      <c r="GXD180" s="8"/>
      <c r="GXE180" s="8"/>
      <c r="GXF180" s="8"/>
      <c r="GXG180" s="8"/>
      <c r="GXH180" s="8"/>
      <c r="GXI180" s="8"/>
      <c r="GXJ180" s="8"/>
      <c r="GXK180" s="8"/>
      <c r="GXL180" s="8"/>
      <c r="GXM180" s="8"/>
      <c r="GXN180" s="8"/>
      <c r="GXO180" s="8"/>
      <c r="GXP180" s="8"/>
      <c r="GXQ180" s="8"/>
      <c r="GXR180" s="8"/>
      <c r="GXS180" s="8"/>
      <c r="GXT180" s="8"/>
      <c r="GXU180" s="8"/>
      <c r="GXV180" s="8"/>
      <c r="GXW180" s="8"/>
      <c r="GXX180" s="8"/>
      <c r="GXY180" s="8"/>
      <c r="GXZ180" s="8"/>
      <c r="GYA180" s="8"/>
      <c r="GYB180" s="8"/>
      <c r="GYC180" s="8"/>
      <c r="GYD180" s="8"/>
      <c r="GYE180" s="8"/>
      <c r="GYF180" s="8"/>
      <c r="GYG180" s="8"/>
      <c r="GYH180" s="8"/>
      <c r="GYI180" s="8"/>
      <c r="GYJ180" s="8"/>
      <c r="GYK180" s="8"/>
      <c r="GYL180" s="8"/>
      <c r="GYM180" s="8"/>
      <c r="GYN180" s="8"/>
      <c r="GYO180" s="8"/>
      <c r="GYP180" s="8"/>
      <c r="GYQ180" s="8"/>
      <c r="GYR180" s="8"/>
      <c r="GYS180" s="8"/>
      <c r="GYT180" s="8"/>
      <c r="GYU180" s="8"/>
      <c r="GYV180" s="8"/>
      <c r="GYW180" s="8"/>
      <c r="GYX180" s="8"/>
      <c r="GYY180" s="8"/>
      <c r="GYZ180" s="8"/>
      <c r="GZA180" s="8"/>
      <c r="GZB180" s="8"/>
      <c r="GZC180" s="8"/>
      <c r="GZD180" s="8"/>
      <c r="GZE180" s="8"/>
      <c r="GZF180" s="8"/>
      <c r="GZG180" s="8"/>
      <c r="GZH180" s="8"/>
      <c r="GZI180" s="8"/>
      <c r="GZJ180" s="8"/>
      <c r="GZK180" s="8"/>
      <c r="GZL180" s="8"/>
      <c r="GZM180" s="8"/>
      <c r="GZN180" s="8"/>
      <c r="GZO180" s="8"/>
      <c r="GZP180" s="8"/>
      <c r="GZQ180" s="8"/>
      <c r="GZR180" s="8"/>
      <c r="GZS180" s="8"/>
      <c r="GZT180" s="8"/>
      <c r="GZU180" s="8"/>
      <c r="GZV180" s="8"/>
      <c r="GZW180" s="8"/>
      <c r="GZX180" s="8"/>
      <c r="GZY180" s="8"/>
      <c r="GZZ180" s="8"/>
      <c r="HAA180" s="8"/>
      <c r="HAB180" s="8"/>
      <c r="HAC180" s="8"/>
      <c r="HAD180" s="8"/>
      <c r="HAE180" s="8"/>
      <c r="HAF180" s="8"/>
      <c r="HAG180" s="8"/>
      <c r="HAH180" s="8"/>
      <c r="HAI180" s="8"/>
      <c r="HAJ180" s="8"/>
      <c r="HAK180" s="8"/>
      <c r="HAL180" s="8"/>
      <c r="HAM180" s="8"/>
      <c r="HAN180" s="8"/>
      <c r="HAO180" s="8"/>
      <c r="HAP180" s="8"/>
      <c r="HAQ180" s="8"/>
      <c r="HAR180" s="8"/>
      <c r="HAS180" s="8"/>
      <c r="HAT180" s="8"/>
      <c r="HAU180" s="8"/>
      <c r="HAV180" s="8"/>
      <c r="HAW180" s="8"/>
      <c r="HAX180" s="8"/>
      <c r="HAY180" s="8"/>
      <c r="HAZ180" s="8"/>
      <c r="HBA180" s="8"/>
      <c r="HBB180" s="8"/>
      <c r="HBC180" s="8"/>
      <c r="HBD180" s="8"/>
      <c r="HBE180" s="8"/>
      <c r="HBF180" s="8"/>
      <c r="HBG180" s="8"/>
      <c r="HBH180" s="8"/>
      <c r="HBI180" s="8"/>
      <c r="HBJ180" s="8"/>
      <c r="HBK180" s="8"/>
      <c r="HBL180" s="8"/>
      <c r="HBM180" s="8"/>
      <c r="HBN180" s="8"/>
      <c r="HBO180" s="8"/>
      <c r="HBP180" s="8"/>
      <c r="HBQ180" s="8"/>
      <c r="HBR180" s="8"/>
      <c r="HBS180" s="8"/>
      <c r="HBT180" s="8"/>
      <c r="HBU180" s="8"/>
      <c r="HBV180" s="8"/>
      <c r="HBW180" s="8"/>
      <c r="HBX180" s="8"/>
      <c r="HBY180" s="8"/>
      <c r="HBZ180" s="8"/>
      <c r="HCA180" s="8"/>
      <c r="HCB180" s="8"/>
      <c r="HCC180" s="8"/>
      <c r="HCD180" s="8"/>
      <c r="HCE180" s="8"/>
      <c r="HCF180" s="8"/>
      <c r="HCG180" s="8"/>
      <c r="HCH180" s="8"/>
      <c r="HCI180" s="8"/>
      <c r="HCJ180" s="8"/>
      <c r="HCK180" s="8"/>
      <c r="HCL180" s="8"/>
      <c r="HCM180" s="8"/>
      <c r="HCN180" s="8"/>
      <c r="HCO180" s="8"/>
      <c r="HCP180" s="8"/>
      <c r="HCQ180" s="8"/>
      <c r="HCR180" s="8"/>
      <c r="HCS180" s="8"/>
      <c r="HCT180" s="8"/>
      <c r="HCU180" s="8"/>
      <c r="HCV180" s="8"/>
      <c r="HCW180" s="8"/>
      <c r="HCX180" s="8"/>
      <c r="HCY180" s="8"/>
      <c r="HCZ180" s="8"/>
      <c r="HDA180" s="8"/>
      <c r="HDB180" s="8"/>
      <c r="HDC180" s="8"/>
      <c r="HDD180" s="8"/>
      <c r="HDE180" s="8"/>
      <c r="HDF180" s="8"/>
      <c r="HDG180" s="8"/>
      <c r="HDH180" s="8"/>
      <c r="HDI180" s="8"/>
      <c r="HDJ180" s="8"/>
      <c r="HDK180" s="8"/>
      <c r="HDL180" s="8"/>
      <c r="HDM180" s="8"/>
      <c r="HDN180" s="8"/>
      <c r="HDO180" s="8"/>
      <c r="HDP180" s="8"/>
      <c r="HDQ180" s="8"/>
      <c r="HDR180" s="8"/>
      <c r="HDS180" s="8"/>
      <c r="HDT180" s="8"/>
      <c r="HDU180" s="8"/>
      <c r="HDV180" s="8"/>
      <c r="HDW180" s="8"/>
      <c r="HDX180" s="8"/>
      <c r="HDY180" s="8"/>
      <c r="HDZ180" s="8"/>
      <c r="HEA180" s="8"/>
      <c r="HEB180" s="8"/>
      <c r="HEC180" s="8"/>
      <c r="HED180" s="8"/>
      <c r="HEE180" s="8"/>
      <c r="HEF180" s="8"/>
      <c r="HEG180" s="8"/>
      <c r="HEH180" s="8"/>
      <c r="HEI180" s="8"/>
      <c r="HEJ180" s="8"/>
      <c r="HEK180" s="8"/>
      <c r="HEL180" s="8"/>
      <c r="HEM180" s="8"/>
      <c r="HEN180" s="8"/>
      <c r="HEO180" s="8"/>
      <c r="HEP180" s="8"/>
      <c r="HEQ180" s="8"/>
      <c r="HER180" s="8"/>
      <c r="HES180" s="8"/>
      <c r="HET180" s="8"/>
      <c r="HEU180" s="8"/>
      <c r="HEV180" s="8"/>
      <c r="HEW180" s="8"/>
      <c r="HEX180" s="8"/>
      <c r="HEY180" s="8"/>
      <c r="HEZ180" s="8"/>
      <c r="HFA180" s="8"/>
      <c r="HFB180" s="8"/>
      <c r="HFC180" s="8"/>
      <c r="HFD180" s="8"/>
      <c r="HFE180" s="8"/>
      <c r="HFF180" s="8"/>
      <c r="HFG180" s="8"/>
      <c r="HFH180" s="8"/>
      <c r="HFI180" s="8"/>
      <c r="HFJ180" s="8"/>
      <c r="HFK180" s="8"/>
      <c r="HFL180" s="8"/>
      <c r="HFM180" s="8"/>
      <c r="HFN180" s="8"/>
      <c r="HFO180" s="8"/>
      <c r="HFP180" s="8"/>
      <c r="HFQ180" s="8"/>
      <c r="HFR180" s="8"/>
      <c r="HFS180" s="8"/>
      <c r="HFT180" s="8"/>
      <c r="HFU180" s="8"/>
      <c r="HFV180" s="8"/>
      <c r="HFW180" s="8"/>
      <c r="HFX180" s="8"/>
      <c r="HFY180" s="8"/>
      <c r="HFZ180" s="8"/>
      <c r="HGA180" s="8"/>
      <c r="HGB180" s="8"/>
      <c r="HGC180" s="8"/>
      <c r="HGD180" s="8"/>
      <c r="HGE180" s="8"/>
      <c r="HGF180" s="8"/>
      <c r="HGG180" s="8"/>
      <c r="HGH180" s="8"/>
      <c r="HGI180" s="8"/>
      <c r="HGJ180" s="8"/>
      <c r="HGK180" s="8"/>
      <c r="HGL180" s="8"/>
      <c r="HGM180" s="8"/>
      <c r="HGN180" s="8"/>
      <c r="HGO180" s="8"/>
      <c r="HGP180" s="8"/>
      <c r="HGQ180" s="8"/>
      <c r="HGR180" s="8"/>
      <c r="HGS180" s="8"/>
      <c r="HGT180" s="8"/>
      <c r="HGU180" s="8"/>
      <c r="HGV180" s="8"/>
      <c r="HGW180" s="8"/>
      <c r="HGX180" s="8"/>
      <c r="HGY180" s="8"/>
      <c r="HGZ180" s="8"/>
      <c r="HHA180" s="8"/>
      <c r="HHB180" s="8"/>
      <c r="HHC180" s="8"/>
      <c r="HHD180" s="8"/>
      <c r="HHE180" s="8"/>
      <c r="HHF180" s="8"/>
      <c r="HHG180" s="8"/>
      <c r="HHH180" s="8"/>
      <c r="HHI180" s="8"/>
      <c r="HHJ180" s="8"/>
      <c r="HHK180" s="8"/>
      <c r="HHL180" s="8"/>
      <c r="HHM180" s="8"/>
      <c r="HHN180" s="8"/>
      <c r="HHO180" s="8"/>
      <c r="HHP180" s="8"/>
      <c r="HHQ180" s="8"/>
      <c r="HHR180" s="8"/>
      <c r="HHS180" s="8"/>
      <c r="HHT180" s="8"/>
      <c r="HHU180" s="8"/>
      <c r="HHV180" s="8"/>
      <c r="HHW180" s="8"/>
      <c r="HHX180" s="8"/>
      <c r="HHY180" s="8"/>
      <c r="HHZ180" s="8"/>
      <c r="HIA180" s="8"/>
      <c r="HIB180" s="8"/>
      <c r="HIC180" s="8"/>
      <c r="HID180" s="8"/>
      <c r="HIE180" s="8"/>
      <c r="HIF180" s="8"/>
      <c r="HIG180" s="8"/>
      <c r="HIH180" s="8"/>
      <c r="HII180" s="8"/>
      <c r="HIJ180" s="8"/>
      <c r="HIK180" s="8"/>
      <c r="HIL180" s="8"/>
      <c r="HIM180" s="8"/>
      <c r="HIN180" s="8"/>
      <c r="HIO180" s="8"/>
      <c r="HIP180" s="8"/>
      <c r="HIQ180" s="8"/>
      <c r="HIR180" s="8"/>
      <c r="HIS180" s="8"/>
      <c r="HIT180" s="8"/>
      <c r="HIU180" s="8"/>
      <c r="HIV180" s="8"/>
      <c r="HIW180" s="8"/>
      <c r="HIX180" s="8"/>
      <c r="HIY180" s="8"/>
      <c r="HIZ180" s="8"/>
      <c r="HJA180" s="8"/>
      <c r="HJB180" s="8"/>
      <c r="HJC180" s="8"/>
      <c r="HJD180" s="8"/>
      <c r="HJE180" s="8"/>
      <c r="HJF180" s="8"/>
      <c r="HJG180" s="8"/>
      <c r="HJH180" s="8"/>
      <c r="HJI180" s="8"/>
      <c r="HJJ180" s="8"/>
      <c r="HJK180" s="8"/>
      <c r="HJL180" s="8"/>
      <c r="HJM180" s="8"/>
      <c r="HJN180" s="8"/>
      <c r="HJO180" s="8"/>
      <c r="HJP180" s="8"/>
      <c r="HJQ180" s="8"/>
      <c r="HJR180" s="8"/>
      <c r="HJS180" s="8"/>
      <c r="HJT180" s="8"/>
      <c r="HJU180" s="8"/>
      <c r="HJV180" s="8"/>
      <c r="HJW180" s="8"/>
      <c r="HJX180" s="8"/>
      <c r="HJY180" s="8"/>
      <c r="HJZ180" s="8"/>
      <c r="HKA180" s="8"/>
      <c r="HKB180" s="8"/>
      <c r="HKC180" s="8"/>
      <c r="HKD180" s="8"/>
      <c r="HKE180" s="8"/>
      <c r="HKF180" s="8"/>
      <c r="HKG180" s="8"/>
      <c r="HKH180" s="8"/>
      <c r="HKI180" s="8"/>
      <c r="HKJ180" s="8"/>
      <c r="HKK180" s="8"/>
      <c r="HKL180" s="8"/>
      <c r="HKM180" s="8"/>
      <c r="HKN180" s="8"/>
      <c r="HKO180" s="8"/>
      <c r="HKP180" s="8"/>
      <c r="HKQ180" s="8"/>
      <c r="HKR180" s="8"/>
      <c r="HKS180" s="8"/>
      <c r="HKT180" s="8"/>
      <c r="HKU180" s="8"/>
      <c r="HKV180" s="8"/>
      <c r="HKW180" s="8"/>
      <c r="HKX180" s="8"/>
      <c r="HKY180" s="8"/>
      <c r="HKZ180" s="8"/>
      <c r="HLA180" s="8"/>
      <c r="HLB180" s="8"/>
      <c r="HLC180" s="8"/>
      <c r="HLD180" s="8"/>
      <c r="HLE180" s="8"/>
      <c r="HLF180" s="8"/>
      <c r="HLG180" s="8"/>
      <c r="HLH180" s="8"/>
      <c r="HLI180" s="8"/>
      <c r="HLJ180" s="8"/>
      <c r="HLK180" s="8"/>
      <c r="HLL180" s="8"/>
      <c r="HLM180" s="8"/>
      <c r="HLN180" s="8"/>
      <c r="HLO180" s="8"/>
      <c r="HLP180" s="8"/>
      <c r="HLQ180" s="8"/>
      <c r="HLR180" s="8"/>
      <c r="HLS180" s="8"/>
      <c r="HLT180" s="8"/>
      <c r="HLU180" s="8"/>
      <c r="HLV180" s="8"/>
      <c r="HLW180" s="8"/>
      <c r="HLX180" s="8"/>
      <c r="HLY180" s="8"/>
      <c r="HLZ180" s="8"/>
      <c r="HMA180" s="8"/>
      <c r="HMB180" s="8"/>
      <c r="HMC180" s="8"/>
      <c r="HMD180" s="8"/>
      <c r="HME180" s="8"/>
      <c r="HMF180" s="8"/>
      <c r="HMG180" s="8"/>
      <c r="HMH180" s="8"/>
      <c r="HMI180" s="8"/>
      <c r="HMJ180" s="8"/>
      <c r="HMK180" s="8"/>
      <c r="HML180" s="8"/>
      <c r="HMM180" s="8"/>
      <c r="HMN180" s="8"/>
      <c r="HMO180" s="8"/>
      <c r="HMP180" s="8"/>
      <c r="HMQ180" s="8"/>
      <c r="HMR180" s="8"/>
      <c r="HMS180" s="8"/>
      <c r="HMT180" s="8"/>
      <c r="HMU180" s="8"/>
      <c r="HMV180" s="8"/>
      <c r="HMW180" s="8"/>
      <c r="HMX180" s="8"/>
      <c r="HMY180" s="8"/>
      <c r="HMZ180" s="8"/>
      <c r="HNA180" s="8"/>
      <c r="HNB180" s="8"/>
      <c r="HNC180" s="8"/>
      <c r="HND180" s="8"/>
      <c r="HNE180" s="8"/>
      <c r="HNF180" s="8"/>
      <c r="HNG180" s="8"/>
      <c r="HNH180" s="8"/>
      <c r="HNI180" s="8"/>
      <c r="HNJ180" s="8"/>
      <c r="HNK180" s="8"/>
      <c r="HNL180" s="8"/>
      <c r="HNM180" s="8"/>
      <c r="HNN180" s="8"/>
      <c r="HNO180" s="8"/>
      <c r="HNP180" s="8"/>
      <c r="HNQ180" s="8"/>
      <c r="HNR180" s="8"/>
      <c r="HNS180" s="8"/>
      <c r="HNT180" s="8"/>
      <c r="HNU180" s="8"/>
      <c r="HNV180" s="8"/>
      <c r="HNW180" s="8"/>
      <c r="HNX180" s="8"/>
      <c r="HNY180" s="8"/>
      <c r="HNZ180" s="8"/>
      <c r="HOA180" s="8"/>
      <c r="HOB180" s="8"/>
      <c r="HOC180" s="8"/>
      <c r="HOD180" s="8"/>
      <c r="HOE180" s="8"/>
      <c r="HOF180" s="8"/>
      <c r="HOG180" s="8"/>
      <c r="HOH180" s="8"/>
      <c r="HOI180" s="8"/>
      <c r="HOJ180" s="8"/>
      <c r="HOK180" s="8"/>
      <c r="HOL180" s="8"/>
      <c r="HOM180" s="8"/>
      <c r="HON180" s="8"/>
      <c r="HOO180" s="8"/>
      <c r="HOP180" s="8"/>
      <c r="HOQ180" s="8"/>
      <c r="HOR180" s="8"/>
      <c r="HOS180" s="8"/>
      <c r="HOT180" s="8"/>
      <c r="HOU180" s="8"/>
      <c r="HOV180" s="8"/>
      <c r="HOW180" s="8"/>
      <c r="HOX180" s="8"/>
      <c r="HOY180" s="8"/>
      <c r="HOZ180" s="8"/>
      <c r="HPA180" s="8"/>
      <c r="HPB180" s="8"/>
      <c r="HPC180" s="8"/>
      <c r="HPD180" s="8"/>
      <c r="HPE180" s="8"/>
      <c r="HPF180" s="8"/>
      <c r="HPG180" s="8"/>
      <c r="HPH180" s="8"/>
      <c r="HPI180" s="8"/>
      <c r="HPJ180" s="8"/>
      <c r="HPK180" s="8"/>
      <c r="HPL180" s="8"/>
      <c r="HPM180" s="8"/>
      <c r="HPN180" s="8"/>
      <c r="HPO180" s="8"/>
      <c r="HPP180" s="8"/>
      <c r="HPQ180" s="8"/>
      <c r="HPR180" s="8"/>
      <c r="HPS180" s="8"/>
      <c r="HPT180" s="8"/>
      <c r="HPU180" s="8"/>
      <c r="HPV180" s="8"/>
      <c r="HPW180" s="8"/>
      <c r="HPX180" s="8"/>
      <c r="HPY180" s="8"/>
      <c r="HPZ180" s="8"/>
      <c r="HQA180" s="8"/>
      <c r="HQB180" s="8"/>
      <c r="HQC180" s="8"/>
      <c r="HQD180" s="8"/>
      <c r="HQE180" s="8"/>
      <c r="HQF180" s="8"/>
      <c r="HQG180" s="8"/>
      <c r="HQH180" s="8"/>
      <c r="HQI180" s="8"/>
      <c r="HQJ180" s="8"/>
      <c r="HQK180" s="8"/>
      <c r="HQL180" s="8"/>
      <c r="HQM180" s="8"/>
      <c r="HQN180" s="8"/>
      <c r="HQO180" s="8"/>
      <c r="HQP180" s="8"/>
      <c r="HQQ180" s="8"/>
      <c r="HQR180" s="8"/>
      <c r="HQS180" s="8"/>
      <c r="HQT180" s="8"/>
      <c r="HQU180" s="8"/>
      <c r="HQV180" s="8"/>
      <c r="HQW180" s="8"/>
      <c r="HQX180" s="8"/>
      <c r="HQY180" s="8"/>
      <c r="HQZ180" s="8"/>
      <c r="HRA180" s="8"/>
      <c r="HRB180" s="8"/>
      <c r="HRC180" s="8"/>
      <c r="HRD180" s="8"/>
      <c r="HRE180" s="8"/>
      <c r="HRF180" s="8"/>
      <c r="HRG180" s="8"/>
      <c r="HRH180" s="8"/>
      <c r="HRI180" s="8"/>
      <c r="HRJ180" s="8"/>
      <c r="HRK180" s="8"/>
      <c r="HRL180" s="8"/>
      <c r="HRM180" s="8"/>
      <c r="HRN180" s="8"/>
      <c r="HRO180" s="8"/>
      <c r="HRP180" s="8"/>
      <c r="HRQ180" s="8"/>
      <c r="HRR180" s="8"/>
      <c r="HRS180" s="8"/>
      <c r="HRT180" s="8"/>
      <c r="HRU180" s="8"/>
      <c r="HRV180" s="8"/>
      <c r="HRW180" s="8"/>
      <c r="HRX180" s="8"/>
      <c r="HRY180" s="8"/>
      <c r="HRZ180" s="8"/>
      <c r="HSA180" s="8"/>
      <c r="HSB180" s="8"/>
      <c r="HSC180" s="8"/>
      <c r="HSD180" s="8"/>
      <c r="HSE180" s="8"/>
      <c r="HSF180" s="8"/>
      <c r="HSG180" s="8"/>
      <c r="HSH180" s="8"/>
      <c r="HSI180" s="8"/>
      <c r="HSJ180" s="8"/>
      <c r="HSK180" s="8"/>
      <c r="HSL180" s="8"/>
      <c r="HSM180" s="8"/>
      <c r="HSN180" s="8"/>
      <c r="HSO180" s="8"/>
      <c r="HSP180" s="8"/>
      <c r="HSQ180" s="8"/>
      <c r="HSR180" s="8"/>
      <c r="HSS180" s="8"/>
      <c r="HST180" s="8"/>
      <c r="HSU180" s="8"/>
      <c r="HSV180" s="8"/>
      <c r="HSW180" s="8"/>
      <c r="HSX180" s="8"/>
      <c r="HSY180" s="8"/>
      <c r="HSZ180" s="8"/>
      <c r="HTA180" s="8"/>
      <c r="HTB180" s="8"/>
      <c r="HTC180" s="8"/>
      <c r="HTD180" s="8"/>
      <c r="HTE180" s="8"/>
      <c r="HTF180" s="8"/>
      <c r="HTG180" s="8"/>
      <c r="HTH180" s="8"/>
      <c r="HTI180" s="8"/>
      <c r="HTJ180" s="8"/>
      <c r="HTK180" s="8"/>
      <c r="HTL180" s="8"/>
      <c r="HTM180" s="8"/>
      <c r="HTN180" s="8"/>
      <c r="HTO180" s="8"/>
      <c r="HTP180" s="8"/>
      <c r="HTQ180" s="8"/>
      <c r="HTR180" s="8"/>
      <c r="HTS180" s="8"/>
      <c r="HTT180" s="8"/>
      <c r="HTU180" s="8"/>
      <c r="HTV180" s="8"/>
      <c r="HTW180" s="8"/>
      <c r="HTX180" s="8"/>
      <c r="HTY180" s="8"/>
      <c r="HTZ180" s="8"/>
      <c r="HUA180" s="8"/>
      <c r="HUB180" s="8"/>
      <c r="HUC180" s="8"/>
      <c r="HUD180" s="8"/>
      <c r="HUE180" s="8"/>
      <c r="HUF180" s="8"/>
      <c r="HUG180" s="8"/>
      <c r="HUH180" s="8"/>
      <c r="HUI180" s="8"/>
      <c r="HUJ180" s="8"/>
      <c r="HUK180" s="8"/>
      <c r="HUL180" s="8"/>
      <c r="HUM180" s="8"/>
      <c r="HUN180" s="8"/>
      <c r="HUO180" s="8"/>
      <c r="HUP180" s="8"/>
      <c r="HUQ180" s="8"/>
      <c r="HUR180" s="8"/>
      <c r="HUS180" s="8"/>
      <c r="HUT180" s="8"/>
      <c r="HUU180" s="8"/>
      <c r="HUV180" s="8"/>
      <c r="HUW180" s="8"/>
      <c r="HUX180" s="8"/>
      <c r="HUY180" s="8"/>
      <c r="HUZ180" s="8"/>
      <c r="HVA180" s="8"/>
      <c r="HVB180" s="8"/>
      <c r="HVC180" s="8"/>
      <c r="HVD180" s="8"/>
      <c r="HVE180" s="8"/>
      <c r="HVF180" s="8"/>
      <c r="HVG180" s="8"/>
      <c r="HVH180" s="8"/>
      <c r="HVI180" s="8"/>
      <c r="HVJ180" s="8"/>
      <c r="HVK180" s="8"/>
      <c r="HVL180" s="8"/>
      <c r="HVM180" s="8"/>
      <c r="HVN180" s="8"/>
      <c r="HVO180" s="8"/>
      <c r="HVP180" s="8"/>
      <c r="HVQ180" s="8"/>
      <c r="HVR180" s="8"/>
      <c r="HVS180" s="8"/>
      <c r="HVT180" s="8"/>
      <c r="HVU180" s="8"/>
      <c r="HVV180" s="8"/>
      <c r="HVW180" s="8"/>
      <c r="HVX180" s="8"/>
      <c r="HVY180" s="8"/>
      <c r="HVZ180" s="8"/>
      <c r="HWA180" s="8"/>
      <c r="HWB180" s="8"/>
      <c r="HWC180" s="8"/>
      <c r="HWD180" s="8"/>
      <c r="HWE180" s="8"/>
      <c r="HWF180" s="8"/>
      <c r="HWG180" s="8"/>
      <c r="HWH180" s="8"/>
      <c r="HWI180" s="8"/>
      <c r="HWJ180" s="8"/>
      <c r="HWK180" s="8"/>
      <c r="HWL180" s="8"/>
      <c r="HWM180" s="8"/>
      <c r="HWN180" s="8"/>
      <c r="HWO180" s="8"/>
      <c r="HWP180" s="8"/>
      <c r="HWQ180" s="8"/>
      <c r="HWR180" s="8"/>
      <c r="HWS180" s="8"/>
      <c r="HWT180" s="8"/>
      <c r="HWU180" s="8"/>
      <c r="HWV180" s="8"/>
      <c r="HWW180" s="8"/>
      <c r="HWX180" s="8"/>
      <c r="HWY180" s="8"/>
      <c r="HWZ180" s="8"/>
      <c r="HXA180" s="8"/>
      <c r="HXB180" s="8"/>
      <c r="HXC180" s="8"/>
      <c r="HXD180" s="8"/>
      <c r="HXE180" s="8"/>
      <c r="HXF180" s="8"/>
      <c r="HXG180" s="8"/>
      <c r="HXH180" s="8"/>
      <c r="HXI180" s="8"/>
      <c r="HXJ180" s="8"/>
      <c r="HXK180" s="8"/>
      <c r="HXL180" s="8"/>
      <c r="HXM180" s="8"/>
      <c r="HXN180" s="8"/>
      <c r="HXO180" s="8"/>
      <c r="HXP180" s="8"/>
      <c r="HXQ180" s="8"/>
      <c r="HXR180" s="8"/>
      <c r="HXS180" s="8"/>
      <c r="HXT180" s="8"/>
      <c r="HXU180" s="8"/>
      <c r="HXV180" s="8"/>
      <c r="HXW180" s="8"/>
      <c r="HXX180" s="8"/>
      <c r="HXY180" s="8"/>
      <c r="HXZ180" s="8"/>
      <c r="HYA180" s="8"/>
      <c r="HYB180" s="8"/>
      <c r="HYC180" s="8"/>
      <c r="HYD180" s="8"/>
      <c r="HYE180" s="8"/>
      <c r="HYF180" s="8"/>
      <c r="HYG180" s="8"/>
      <c r="HYH180" s="8"/>
      <c r="HYI180" s="8"/>
      <c r="HYJ180" s="8"/>
      <c r="HYK180" s="8"/>
      <c r="HYL180" s="8"/>
      <c r="HYM180" s="8"/>
      <c r="HYN180" s="8"/>
      <c r="HYO180" s="8"/>
      <c r="HYP180" s="8"/>
      <c r="HYQ180" s="8"/>
      <c r="HYR180" s="8"/>
      <c r="HYS180" s="8"/>
      <c r="HYT180" s="8"/>
      <c r="HYU180" s="8"/>
      <c r="HYV180" s="8"/>
      <c r="HYW180" s="8"/>
      <c r="HYX180" s="8"/>
      <c r="HYY180" s="8"/>
      <c r="HYZ180" s="8"/>
      <c r="HZA180" s="8"/>
      <c r="HZB180" s="8"/>
      <c r="HZC180" s="8"/>
      <c r="HZD180" s="8"/>
      <c r="HZE180" s="8"/>
      <c r="HZF180" s="8"/>
      <c r="HZG180" s="8"/>
      <c r="HZH180" s="8"/>
      <c r="HZI180" s="8"/>
      <c r="HZJ180" s="8"/>
      <c r="HZK180" s="8"/>
      <c r="HZL180" s="8"/>
      <c r="HZM180" s="8"/>
      <c r="HZN180" s="8"/>
      <c r="HZO180" s="8"/>
      <c r="HZP180" s="8"/>
      <c r="HZQ180" s="8"/>
      <c r="HZR180" s="8"/>
      <c r="HZS180" s="8"/>
      <c r="HZT180" s="8"/>
      <c r="HZU180" s="8"/>
      <c r="HZV180" s="8"/>
      <c r="HZW180" s="8"/>
      <c r="HZX180" s="8"/>
      <c r="HZY180" s="8"/>
      <c r="HZZ180" s="8"/>
      <c r="IAA180" s="8"/>
      <c r="IAB180" s="8"/>
      <c r="IAC180" s="8"/>
      <c r="IAD180" s="8"/>
      <c r="IAE180" s="8"/>
      <c r="IAF180" s="8"/>
      <c r="IAG180" s="8"/>
      <c r="IAH180" s="8"/>
      <c r="IAI180" s="8"/>
      <c r="IAJ180" s="8"/>
      <c r="IAK180" s="8"/>
      <c r="IAL180" s="8"/>
      <c r="IAM180" s="8"/>
      <c r="IAN180" s="8"/>
      <c r="IAO180" s="8"/>
      <c r="IAP180" s="8"/>
      <c r="IAQ180" s="8"/>
      <c r="IAR180" s="8"/>
      <c r="IAS180" s="8"/>
      <c r="IAT180" s="8"/>
      <c r="IAU180" s="8"/>
      <c r="IAV180" s="8"/>
      <c r="IAW180" s="8"/>
      <c r="IAX180" s="8"/>
      <c r="IAY180" s="8"/>
      <c r="IAZ180" s="8"/>
      <c r="IBA180" s="8"/>
      <c r="IBB180" s="8"/>
      <c r="IBC180" s="8"/>
      <c r="IBD180" s="8"/>
      <c r="IBE180" s="8"/>
      <c r="IBF180" s="8"/>
      <c r="IBG180" s="8"/>
      <c r="IBH180" s="8"/>
      <c r="IBI180" s="8"/>
      <c r="IBJ180" s="8"/>
      <c r="IBK180" s="8"/>
      <c r="IBL180" s="8"/>
      <c r="IBM180" s="8"/>
      <c r="IBN180" s="8"/>
      <c r="IBO180" s="8"/>
      <c r="IBP180" s="8"/>
      <c r="IBQ180" s="8"/>
      <c r="IBR180" s="8"/>
      <c r="IBS180" s="8"/>
      <c r="IBT180" s="8"/>
      <c r="IBU180" s="8"/>
      <c r="IBV180" s="8"/>
      <c r="IBW180" s="8"/>
      <c r="IBX180" s="8"/>
      <c r="IBY180" s="8"/>
      <c r="IBZ180" s="8"/>
      <c r="ICA180" s="8"/>
      <c r="ICB180" s="8"/>
      <c r="ICC180" s="8"/>
      <c r="ICD180" s="8"/>
      <c r="ICE180" s="8"/>
      <c r="ICF180" s="8"/>
      <c r="ICG180" s="8"/>
      <c r="ICH180" s="8"/>
      <c r="ICI180" s="8"/>
      <c r="ICJ180" s="8"/>
      <c r="ICK180" s="8"/>
      <c r="ICL180" s="8"/>
      <c r="ICM180" s="8"/>
      <c r="ICN180" s="8"/>
      <c r="ICO180" s="8"/>
      <c r="ICP180" s="8"/>
      <c r="ICQ180" s="8"/>
      <c r="ICR180" s="8"/>
      <c r="ICS180" s="8"/>
      <c r="ICT180" s="8"/>
      <c r="ICU180" s="8"/>
      <c r="ICV180" s="8"/>
      <c r="ICW180" s="8"/>
      <c r="ICX180" s="8"/>
      <c r="ICY180" s="8"/>
      <c r="ICZ180" s="8"/>
      <c r="IDA180" s="8"/>
      <c r="IDB180" s="8"/>
      <c r="IDC180" s="8"/>
      <c r="IDD180" s="8"/>
      <c r="IDE180" s="8"/>
      <c r="IDF180" s="8"/>
      <c r="IDG180" s="8"/>
      <c r="IDH180" s="8"/>
      <c r="IDI180" s="8"/>
      <c r="IDJ180" s="8"/>
      <c r="IDK180" s="8"/>
      <c r="IDL180" s="8"/>
      <c r="IDM180" s="8"/>
      <c r="IDN180" s="8"/>
      <c r="IDO180" s="8"/>
      <c r="IDP180" s="8"/>
      <c r="IDQ180" s="8"/>
      <c r="IDR180" s="8"/>
      <c r="IDS180" s="8"/>
      <c r="IDT180" s="8"/>
      <c r="IDU180" s="8"/>
      <c r="IDV180" s="8"/>
      <c r="IDW180" s="8"/>
      <c r="IDX180" s="8"/>
      <c r="IDY180" s="8"/>
      <c r="IDZ180" s="8"/>
      <c r="IEA180" s="8"/>
      <c r="IEB180" s="8"/>
      <c r="IEC180" s="8"/>
      <c r="IED180" s="8"/>
      <c r="IEE180" s="8"/>
      <c r="IEF180" s="8"/>
      <c r="IEG180" s="8"/>
      <c r="IEH180" s="8"/>
      <c r="IEI180" s="8"/>
      <c r="IEJ180" s="8"/>
      <c r="IEK180" s="8"/>
      <c r="IEL180" s="8"/>
      <c r="IEM180" s="8"/>
      <c r="IEN180" s="8"/>
      <c r="IEO180" s="8"/>
      <c r="IEP180" s="8"/>
      <c r="IEQ180" s="8"/>
      <c r="IER180" s="8"/>
      <c r="IES180" s="8"/>
      <c r="IET180" s="8"/>
      <c r="IEU180" s="8"/>
      <c r="IEV180" s="8"/>
      <c r="IEW180" s="8"/>
      <c r="IEX180" s="8"/>
      <c r="IEY180" s="8"/>
      <c r="IEZ180" s="8"/>
      <c r="IFA180" s="8"/>
      <c r="IFB180" s="8"/>
      <c r="IFC180" s="8"/>
      <c r="IFD180" s="8"/>
      <c r="IFE180" s="8"/>
      <c r="IFF180" s="8"/>
      <c r="IFG180" s="8"/>
      <c r="IFH180" s="8"/>
      <c r="IFI180" s="8"/>
      <c r="IFJ180" s="8"/>
      <c r="IFK180" s="8"/>
      <c r="IFL180" s="8"/>
      <c r="IFM180" s="8"/>
      <c r="IFN180" s="8"/>
      <c r="IFO180" s="8"/>
      <c r="IFP180" s="8"/>
      <c r="IFQ180" s="8"/>
      <c r="IFR180" s="8"/>
      <c r="IFS180" s="8"/>
      <c r="IFT180" s="8"/>
      <c r="IFU180" s="8"/>
      <c r="IFV180" s="8"/>
      <c r="IFW180" s="8"/>
      <c r="IFX180" s="8"/>
      <c r="IFY180" s="8"/>
      <c r="IFZ180" s="8"/>
      <c r="IGA180" s="8"/>
      <c r="IGB180" s="8"/>
      <c r="IGC180" s="8"/>
      <c r="IGD180" s="8"/>
      <c r="IGE180" s="8"/>
      <c r="IGF180" s="8"/>
      <c r="IGG180" s="8"/>
      <c r="IGH180" s="8"/>
      <c r="IGI180" s="8"/>
      <c r="IGJ180" s="8"/>
      <c r="IGK180" s="8"/>
      <c r="IGL180" s="8"/>
      <c r="IGM180" s="8"/>
      <c r="IGN180" s="8"/>
      <c r="IGO180" s="8"/>
      <c r="IGP180" s="8"/>
      <c r="IGQ180" s="8"/>
      <c r="IGR180" s="8"/>
      <c r="IGS180" s="8"/>
      <c r="IGT180" s="8"/>
      <c r="IGU180" s="8"/>
      <c r="IGV180" s="8"/>
      <c r="IGW180" s="8"/>
      <c r="IGX180" s="8"/>
      <c r="IGY180" s="8"/>
      <c r="IGZ180" s="8"/>
      <c r="IHA180" s="8"/>
      <c r="IHB180" s="8"/>
      <c r="IHC180" s="8"/>
      <c r="IHD180" s="8"/>
      <c r="IHE180" s="8"/>
      <c r="IHF180" s="8"/>
      <c r="IHG180" s="8"/>
      <c r="IHH180" s="8"/>
      <c r="IHI180" s="8"/>
      <c r="IHJ180" s="8"/>
      <c r="IHK180" s="8"/>
      <c r="IHL180" s="8"/>
      <c r="IHM180" s="8"/>
      <c r="IHN180" s="8"/>
      <c r="IHO180" s="8"/>
      <c r="IHP180" s="8"/>
      <c r="IHQ180" s="8"/>
      <c r="IHR180" s="8"/>
      <c r="IHS180" s="8"/>
      <c r="IHT180" s="8"/>
      <c r="IHU180" s="8"/>
      <c r="IHV180" s="8"/>
      <c r="IHW180" s="8"/>
      <c r="IHX180" s="8"/>
      <c r="IHY180" s="8"/>
      <c r="IHZ180" s="8"/>
      <c r="IIA180" s="8"/>
      <c r="IIB180" s="8"/>
      <c r="IIC180" s="8"/>
      <c r="IID180" s="8"/>
      <c r="IIE180" s="8"/>
      <c r="IIF180" s="8"/>
      <c r="IIG180" s="8"/>
      <c r="IIH180" s="8"/>
      <c r="III180" s="8"/>
      <c r="IIJ180" s="8"/>
      <c r="IIK180" s="8"/>
      <c r="IIL180" s="8"/>
      <c r="IIM180" s="8"/>
      <c r="IIN180" s="8"/>
      <c r="IIO180" s="8"/>
      <c r="IIP180" s="8"/>
      <c r="IIQ180" s="8"/>
      <c r="IIR180" s="8"/>
      <c r="IIS180" s="8"/>
      <c r="IIT180" s="8"/>
      <c r="IIU180" s="8"/>
      <c r="IIV180" s="8"/>
      <c r="IIW180" s="8"/>
      <c r="IIX180" s="8"/>
      <c r="IIY180" s="8"/>
      <c r="IIZ180" s="8"/>
      <c r="IJA180" s="8"/>
      <c r="IJB180" s="8"/>
      <c r="IJC180" s="8"/>
      <c r="IJD180" s="8"/>
      <c r="IJE180" s="8"/>
      <c r="IJF180" s="8"/>
      <c r="IJG180" s="8"/>
      <c r="IJH180" s="8"/>
      <c r="IJI180" s="8"/>
      <c r="IJJ180" s="8"/>
      <c r="IJK180" s="8"/>
      <c r="IJL180" s="8"/>
      <c r="IJM180" s="8"/>
      <c r="IJN180" s="8"/>
      <c r="IJO180" s="8"/>
      <c r="IJP180" s="8"/>
      <c r="IJQ180" s="8"/>
      <c r="IJR180" s="8"/>
      <c r="IJS180" s="8"/>
      <c r="IJT180" s="8"/>
      <c r="IJU180" s="8"/>
      <c r="IJV180" s="8"/>
      <c r="IJW180" s="8"/>
      <c r="IJX180" s="8"/>
      <c r="IJY180" s="8"/>
      <c r="IJZ180" s="8"/>
      <c r="IKA180" s="8"/>
      <c r="IKB180" s="8"/>
      <c r="IKC180" s="8"/>
      <c r="IKD180" s="8"/>
      <c r="IKE180" s="8"/>
      <c r="IKF180" s="8"/>
      <c r="IKG180" s="8"/>
      <c r="IKH180" s="8"/>
      <c r="IKI180" s="8"/>
      <c r="IKJ180" s="8"/>
      <c r="IKK180" s="8"/>
      <c r="IKL180" s="8"/>
      <c r="IKM180" s="8"/>
      <c r="IKN180" s="8"/>
      <c r="IKO180" s="8"/>
      <c r="IKP180" s="8"/>
      <c r="IKQ180" s="8"/>
      <c r="IKR180" s="8"/>
      <c r="IKS180" s="8"/>
      <c r="IKT180" s="8"/>
      <c r="IKU180" s="8"/>
      <c r="IKV180" s="8"/>
      <c r="IKW180" s="8"/>
      <c r="IKX180" s="8"/>
      <c r="IKY180" s="8"/>
      <c r="IKZ180" s="8"/>
      <c r="ILA180" s="8"/>
      <c r="ILB180" s="8"/>
      <c r="ILC180" s="8"/>
      <c r="ILD180" s="8"/>
      <c r="ILE180" s="8"/>
      <c r="ILF180" s="8"/>
      <c r="ILG180" s="8"/>
      <c r="ILH180" s="8"/>
      <c r="ILI180" s="8"/>
      <c r="ILJ180" s="8"/>
      <c r="ILK180" s="8"/>
      <c r="ILL180" s="8"/>
      <c r="ILM180" s="8"/>
      <c r="ILN180" s="8"/>
      <c r="ILO180" s="8"/>
      <c r="ILP180" s="8"/>
      <c r="ILQ180" s="8"/>
      <c r="ILR180" s="8"/>
      <c r="ILS180" s="8"/>
      <c r="ILT180" s="8"/>
      <c r="ILU180" s="8"/>
      <c r="ILV180" s="8"/>
      <c r="ILW180" s="8"/>
      <c r="ILX180" s="8"/>
      <c r="ILY180" s="8"/>
      <c r="ILZ180" s="8"/>
      <c r="IMA180" s="8"/>
      <c r="IMB180" s="8"/>
      <c r="IMC180" s="8"/>
      <c r="IMD180" s="8"/>
      <c r="IME180" s="8"/>
      <c r="IMF180" s="8"/>
      <c r="IMG180" s="8"/>
      <c r="IMH180" s="8"/>
      <c r="IMI180" s="8"/>
      <c r="IMJ180" s="8"/>
      <c r="IMK180" s="8"/>
      <c r="IML180" s="8"/>
      <c r="IMM180" s="8"/>
      <c r="IMN180" s="8"/>
      <c r="IMO180" s="8"/>
      <c r="IMP180" s="8"/>
      <c r="IMQ180" s="8"/>
      <c r="IMR180" s="8"/>
      <c r="IMS180" s="8"/>
      <c r="IMT180" s="8"/>
      <c r="IMU180" s="8"/>
      <c r="IMV180" s="8"/>
      <c r="IMW180" s="8"/>
      <c r="IMX180" s="8"/>
      <c r="IMY180" s="8"/>
      <c r="IMZ180" s="8"/>
      <c r="INA180" s="8"/>
      <c r="INB180" s="8"/>
      <c r="INC180" s="8"/>
      <c r="IND180" s="8"/>
      <c r="INE180" s="8"/>
      <c r="INF180" s="8"/>
      <c r="ING180" s="8"/>
      <c r="INH180" s="8"/>
      <c r="INI180" s="8"/>
      <c r="INJ180" s="8"/>
      <c r="INK180" s="8"/>
      <c r="INL180" s="8"/>
      <c r="INM180" s="8"/>
      <c r="INN180" s="8"/>
      <c r="INO180" s="8"/>
      <c r="INP180" s="8"/>
      <c r="INQ180" s="8"/>
      <c r="INR180" s="8"/>
      <c r="INS180" s="8"/>
      <c r="INT180" s="8"/>
      <c r="INU180" s="8"/>
      <c r="INV180" s="8"/>
      <c r="INW180" s="8"/>
      <c r="INX180" s="8"/>
      <c r="INY180" s="8"/>
      <c r="INZ180" s="8"/>
      <c r="IOA180" s="8"/>
      <c r="IOB180" s="8"/>
      <c r="IOC180" s="8"/>
      <c r="IOD180" s="8"/>
      <c r="IOE180" s="8"/>
      <c r="IOF180" s="8"/>
      <c r="IOG180" s="8"/>
      <c r="IOH180" s="8"/>
      <c r="IOI180" s="8"/>
      <c r="IOJ180" s="8"/>
      <c r="IOK180" s="8"/>
      <c r="IOL180" s="8"/>
      <c r="IOM180" s="8"/>
      <c r="ION180" s="8"/>
      <c r="IOO180" s="8"/>
      <c r="IOP180" s="8"/>
      <c r="IOQ180" s="8"/>
      <c r="IOR180" s="8"/>
      <c r="IOS180" s="8"/>
      <c r="IOT180" s="8"/>
      <c r="IOU180" s="8"/>
      <c r="IOV180" s="8"/>
      <c r="IOW180" s="8"/>
      <c r="IOX180" s="8"/>
      <c r="IOY180" s="8"/>
      <c r="IOZ180" s="8"/>
      <c r="IPA180" s="8"/>
      <c r="IPB180" s="8"/>
      <c r="IPC180" s="8"/>
      <c r="IPD180" s="8"/>
      <c r="IPE180" s="8"/>
      <c r="IPF180" s="8"/>
      <c r="IPG180" s="8"/>
      <c r="IPH180" s="8"/>
      <c r="IPI180" s="8"/>
      <c r="IPJ180" s="8"/>
      <c r="IPK180" s="8"/>
      <c r="IPL180" s="8"/>
      <c r="IPM180" s="8"/>
      <c r="IPN180" s="8"/>
      <c r="IPO180" s="8"/>
      <c r="IPP180" s="8"/>
      <c r="IPQ180" s="8"/>
      <c r="IPR180" s="8"/>
      <c r="IPS180" s="8"/>
      <c r="IPT180" s="8"/>
      <c r="IPU180" s="8"/>
      <c r="IPV180" s="8"/>
      <c r="IPW180" s="8"/>
      <c r="IPX180" s="8"/>
      <c r="IPY180" s="8"/>
      <c r="IPZ180" s="8"/>
      <c r="IQA180" s="8"/>
      <c r="IQB180" s="8"/>
      <c r="IQC180" s="8"/>
      <c r="IQD180" s="8"/>
      <c r="IQE180" s="8"/>
      <c r="IQF180" s="8"/>
      <c r="IQG180" s="8"/>
      <c r="IQH180" s="8"/>
      <c r="IQI180" s="8"/>
      <c r="IQJ180" s="8"/>
      <c r="IQK180" s="8"/>
      <c r="IQL180" s="8"/>
      <c r="IQM180" s="8"/>
      <c r="IQN180" s="8"/>
      <c r="IQO180" s="8"/>
      <c r="IQP180" s="8"/>
      <c r="IQQ180" s="8"/>
      <c r="IQR180" s="8"/>
      <c r="IQS180" s="8"/>
      <c r="IQT180" s="8"/>
      <c r="IQU180" s="8"/>
      <c r="IQV180" s="8"/>
      <c r="IQW180" s="8"/>
      <c r="IQX180" s="8"/>
      <c r="IQY180" s="8"/>
      <c r="IQZ180" s="8"/>
      <c r="IRA180" s="8"/>
      <c r="IRB180" s="8"/>
      <c r="IRC180" s="8"/>
      <c r="IRD180" s="8"/>
      <c r="IRE180" s="8"/>
      <c r="IRF180" s="8"/>
      <c r="IRG180" s="8"/>
      <c r="IRH180" s="8"/>
      <c r="IRI180" s="8"/>
      <c r="IRJ180" s="8"/>
      <c r="IRK180" s="8"/>
      <c r="IRL180" s="8"/>
      <c r="IRM180" s="8"/>
      <c r="IRN180" s="8"/>
      <c r="IRO180" s="8"/>
      <c r="IRP180" s="8"/>
      <c r="IRQ180" s="8"/>
      <c r="IRR180" s="8"/>
      <c r="IRS180" s="8"/>
      <c r="IRT180" s="8"/>
      <c r="IRU180" s="8"/>
      <c r="IRV180" s="8"/>
      <c r="IRW180" s="8"/>
      <c r="IRX180" s="8"/>
      <c r="IRY180" s="8"/>
      <c r="IRZ180" s="8"/>
      <c r="ISA180" s="8"/>
      <c r="ISB180" s="8"/>
      <c r="ISC180" s="8"/>
      <c r="ISD180" s="8"/>
      <c r="ISE180" s="8"/>
      <c r="ISF180" s="8"/>
      <c r="ISG180" s="8"/>
      <c r="ISH180" s="8"/>
      <c r="ISI180" s="8"/>
      <c r="ISJ180" s="8"/>
      <c r="ISK180" s="8"/>
      <c r="ISL180" s="8"/>
      <c r="ISM180" s="8"/>
      <c r="ISN180" s="8"/>
      <c r="ISO180" s="8"/>
      <c r="ISP180" s="8"/>
      <c r="ISQ180" s="8"/>
      <c r="ISR180" s="8"/>
      <c r="ISS180" s="8"/>
      <c r="IST180" s="8"/>
      <c r="ISU180" s="8"/>
      <c r="ISV180" s="8"/>
      <c r="ISW180" s="8"/>
      <c r="ISX180" s="8"/>
      <c r="ISY180" s="8"/>
      <c r="ISZ180" s="8"/>
      <c r="ITA180" s="8"/>
      <c r="ITB180" s="8"/>
      <c r="ITC180" s="8"/>
      <c r="ITD180" s="8"/>
      <c r="ITE180" s="8"/>
      <c r="ITF180" s="8"/>
      <c r="ITG180" s="8"/>
      <c r="ITH180" s="8"/>
      <c r="ITI180" s="8"/>
      <c r="ITJ180" s="8"/>
      <c r="ITK180" s="8"/>
      <c r="ITL180" s="8"/>
      <c r="ITM180" s="8"/>
      <c r="ITN180" s="8"/>
      <c r="ITO180" s="8"/>
      <c r="ITP180" s="8"/>
      <c r="ITQ180" s="8"/>
      <c r="ITR180" s="8"/>
      <c r="ITS180" s="8"/>
      <c r="ITT180" s="8"/>
      <c r="ITU180" s="8"/>
      <c r="ITV180" s="8"/>
      <c r="ITW180" s="8"/>
      <c r="ITX180" s="8"/>
      <c r="ITY180" s="8"/>
      <c r="ITZ180" s="8"/>
      <c r="IUA180" s="8"/>
      <c r="IUB180" s="8"/>
      <c r="IUC180" s="8"/>
      <c r="IUD180" s="8"/>
      <c r="IUE180" s="8"/>
      <c r="IUF180" s="8"/>
      <c r="IUG180" s="8"/>
      <c r="IUH180" s="8"/>
      <c r="IUI180" s="8"/>
      <c r="IUJ180" s="8"/>
      <c r="IUK180" s="8"/>
      <c r="IUL180" s="8"/>
      <c r="IUM180" s="8"/>
      <c r="IUN180" s="8"/>
      <c r="IUO180" s="8"/>
      <c r="IUP180" s="8"/>
      <c r="IUQ180" s="8"/>
      <c r="IUR180" s="8"/>
      <c r="IUS180" s="8"/>
      <c r="IUT180" s="8"/>
      <c r="IUU180" s="8"/>
      <c r="IUV180" s="8"/>
      <c r="IUW180" s="8"/>
      <c r="IUX180" s="8"/>
      <c r="IUY180" s="8"/>
      <c r="IUZ180" s="8"/>
      <c r="IVA180" s="8"/>
      <c r="IVB180" s="8"/>
      <c r="IVC180" s="8"/>
      <c r="IVD180" s="8"/>
      <c r="IVE180" s="8"/>
      <c r="IVF180" s="8"/>
      <c r="IVG180" s="8"/>
      <c r="IVH180" s="8"/>
      <c r="IVI180" s="8"/>
      <c r="IVJ180" s="8"/>
      <c r="IVK180" s="8"/>
      <c r="IVL180" s="8"/>
      <c r="IVM180" s="8"/>
      <c r="IVN180" s="8"/>
      <c r="IVO180" s="8"/>
      <c r="IVP180" s="8"/>
      <c r="IVQ180" s="8"/>
      <c r="IVR180" s="8"/>
      <c r="IVS180" s="8"/>
      <c r="IVT180" s="8"/>
      <c r="IVU180" s="8"/>
      <c r="IVV180" s="8"/>
      <c r="IVW180" s="8"/>
      <c r="IVX180" s="8"/>
      <c r="IVY180" s="8"/>
      <c r="IVZ180" s="8"/>
      <c r="IWA180" s="8"/>
      <c r="IWB180" s="8"/>
      <c r="IWC180" s="8"/>
      <c r="IWD180" s="8"/>
      <c r="IWE180" s="8"/>
      <c r="IWF180" s="8"/>
      <c r="IWG180" s="8"/>
      <c r="IWH180" s="8"/>
      <c r="IWI180" s="8"/>
      <c r="IWJ180" s="8"/>
      <c r="IWK180" s="8"/>
      <c r="IWL180" s="8"/>
      <c r="IWM180" s="8"/>
      <c r="IWN180" s="8"/>
      <c r="IWO180" s="8"/>
      <c r="IWP180" s="8"/>
      <c r="IWQ180" s="8"/>
      <c r="IWR180" s="8"/>
      <c r="IWS180" s="8"/>
      <c r="IWT180" s="8"/>
      <c r="IWU180" s="8"/>
      <c r="IWV180" s="8"/>
      <c r="IWW180" s="8"/>
      <c r="IWX180" s="8"/>
      <c r="IWY180" s="8"/>
      <c r="IWZ180" s="8"/>
      <c r="IXA180" s="8"/>
      <c r="IXB180" s="8"/>
      <c r="IXC180" s="8"/>
      <c r="IXD180" s="8"/>
      <c r="IXE180" s="8"/>
      <c r="IXF180" s="8"/>
      <c r="IXG180" s="8"/>
      <c r="IXH180" s="8"/>
      <c r="IXI180" s="8"/>
      <c r="IXJ180" s="8"/>
      <c r="IXK180" s="8"/>
      <c r="IXL180" s="8"/>
      <c r="IXM180" s="8"/>
      <c r="IXN180" s="8"/>
      <c r="IXO180" s="8"/>
      <c r="IXP180" s="8"/>
      <c r="IXQ180" s="8"/>
      <c r="IXR180" s="8"/>
      <c r="IXS180" s="8"/>
      <c r="IXT180" s="8"/>
      <c r="IXU180" s="8"/>
      <c r="IXV180" s="8"/>
      <c r="IXW180" s="8"/>
      <c r="IXX180" s="8"/>
      <c r="IXY180" s="8"/>
      <c r="IXZ180" s="8"/>
      <c r="IYA180" s="8"/>
      <c r="IYB180" s="8"/>
      <c r="IYC180" s="8"/>
      <c r="IYD180" s="8"/>
      <c r="IYE180" s="8"/>
      <c r="IYF180" s="8"/>
      <c r="IYG180" s="8"/>
      <c r="IYH180" s="8"/>
      <c r="IYI180" s="8"/>
      <c r="IYJ180" s="8"/>
      <c r="IYK180" s="8"/>
      <c r="IYL180" s="8"/>
      <c r="IYM180" s="8"/>
      <c r="IYN180" s="8"/>
      <c r="IYO180" s="8"/>
      <c r="IYP180" s="8"/>
      <c r="IYQ180" s="8"/>
      <c r="IYR180" s="8"/>
      <c r="IYS180" s="8"/>
      <c r="IYT180" s="8"/>
      <c r="IYU180" s="8"/>
      <c r="IYV180" s="8"/>
      <c r="IYW180" s="8"/>
      <c r="IYX180" s="8"/>
      <c r="IYY180" s="8"/>
      <c r="IYZ180" s="8"/>
      <c r="IZA180" s="8"/>
      <c r="IZB180" s="8"/>
      <c r="IZC180" s="8"/>
      <c r="IZD180" s="8"/>
      <c r="IZE180" s="8"/>
      <c r="IZF180" s="8"/>
      <c r="IZG180" s="8"/>
      <c r="IZH180" s="8"/>
      <c r="IZI180" s="8"/>
      <c r="IZJ180" s="8"/>
      <c r="IZK180" s="8"/>
      <c r="IZL180" s="8"/>
      <c r="IZM180" s="8"/>
      <c r="IZN180" s="8"/>
      <c r="IZO180" s="8"/>
      <c r="IZP180" s="8"/>
      <c r="IZQ180" s="8"/>
      <c r="IZR180" s="8"/>
      <c r="IZS180" s="8"/>
      <c r="IZT180" s="8"/>
      <c r="IZU180" s="8"/>
      <c r="IZV180" s="8"/>
      <c r="IZW180" s="8"/>
      <c r="IZX180" s="8"/>
      <c r="IZY180" s="8"/>
      <c r="IZZ180" s="8"/>
      <c r="JAA180" s="8"/>
      <c r="JAB180" s="8"/>
      <c r="JAC180" s="8"/>
      <c r="JAD180" s="8"/>
      <c r="JAE180" s="8"/>
      <c r="JAF180" s="8"/>
      <c r="JAG180" s="8"/>
      <c r="JAH180" s="8"/>
      <c r="JAI180" s="8"/>
      <c r="JAJ180" s="8"/>
      <c r="JAK180" s="8"/>
      <c r="JAL180" s="8"/>
      <c r="JAM180" s="8"/>
      <c r="JAN180" s="8"/>
      <c r="JAO180" s="8"/>
      <c r="JAP180" s="8"/>
      <c r="JAQ180" s="8"/>
      <c r="JAR180" s="8"/>
      <c r="JAS180" s="8"/>
      <c r="JAT180" s="8"/>
      <c r="JAU180" s="8"/>
      <c r="JAV180" s="8"/>
      <c r="JAW180" s="8"/>
      <c r="JAX180" s="8"/>
      <c r="JAY180" s="8"/>
      <c r="JAZ180" s="8"/>
      <c r="JBA180" s="8"/>
      <c r="JBB180" s="8"/>
      <c r="JBC180" s="8"/>
      <c r="JBD180" s="8"/>
      <c r="JBE180" s="8"/>
      <c r="JBF180" s="8"/>
      <c r="JBG180" s="8"/>
      <c r="JBH180" s="8"/>
      <c r="JBI180" s="8"/>
      <c r="JBJ180" s="8"/>
      <c r="JBK180" s="8"/>
      <c r="JBL180" s="8"/>
      <c r="JBM180" s="8"/>
      <c r="JBN180" s="8"/>
      <c r="JBO180" s="8"/>
      <c r="JBP180" s="8"/>
      <c r="JBQ180" s="8"/>
      <c r="JBR180" s="8"/>
      <c r="JBS180" s="8"/>
      <c r="JBT180" s="8"/>
      <c r="JBU180" s="8"/>
      <c r="JBV180" s="8"/>
      <c r="JBW180" s="8"/>
      <c r="JBX180" s="8"/>
      <c r="JBY180" s="8"/>
      <c r="JBZ180" s="8"/>
      <c r="JCA180" s="8"/>
      <c r="JCB180" s="8"/>
      <c r="JCC180" s="8"/>
      <c r="JCD180" s="8"/>
      <c r="JCE180" s="8"/>
      <c r="JCF180" s="8"/>
      <c r="JCG180" s="8"/>
      <c r="JCH180" s="8"/>
      <c r="JCI180" s="8"/>
      <c r="JCJ180" s="8"/>
      <c r="JCK180" s="8"/>
      <c r="JCL180" s="8"/>
      <c r="JCM180" s="8"/>
      <c r="JCN180" s="8"/>
      <c r="JCO180" s="8"/>
      <c r="JCP180" s="8"/>
      <c r="JCQ180" s="8"/>
      <c r="JCR180" s="8"/>
      <c r="JCS180" s="8"/>
      <c r="JCT180" s="8"/>
      <c r="JCU180" s="8"/>
      <c r="JCV180" s="8"/>
      <c r="JCW180" s="8"/>
      <c r="JCX180" s="8"/>
      <c r="JCY180" s="8"/>
      <c r="JCZ180" s="8"/>
      <c r="JDA180" s="8"/>
      <c r="JDB180" s="8"/>
      <c r="JDC180" s="8"/>
      <c r="JDD180" s="8"/>
      <c r="JDE180" s="8"/>
      <c r="JDF180" s="8"/>
      <c r="JDG180" s="8"/>
      <c r="JDH180" s="8"/>
      <c r="JDI180" s="8"/>
      <c r="JDJ180" s="8"/>
      <c r="JDK180" s="8"/>
      <c r="JDL180" s="8"/>
      <c r="JDM180" s="8"/>
      <c r="JDN180" s="8"/>
      <c r="JDO180" s="8"/>
      <c r="JDP180" s="8"/>
      <c r="JDQ180" s="8"/>
      <c r="JDR180" s="8"/>
      <c r="JDS180" s="8"/>
      <c r="JDT180" s="8"/>
      <c r="JDU180" s="8"/>
      <c r="JDV180" s="8"/>
      <c r="JDW180" s="8"/>
      <c r="JDX180" s="8"/>
      <c r="JDY180" s="8"/>
      <c r="JDZ180" s="8"/>
      <c r="JEA180" s="8"/>
      <c r="JEB180" s="8"/>
      <c r="JEC180" s="8"/>
      <c r="JED180" s="8"/>
      <c r="JEE180" s="8"/>
      <c r="JEF180" s="8"/>
      <c r="JEG180" s="8"/>
      <c r="JEH180" s="8"/>
      <c r="JEI180" s="8"/>
      <c r="JEJ180" s="8"/>
      <c r="JEK180" s="8"/>
      <c r="JEL180" s="8"/>
      <c r="JEM180" s="8"/>
      <c r="JEN180" s="8"/>
      <c r="JEO180" s="8"/>
      <c r="JEP180" s="8"/>
      <c r="JEQ180" s="8"/>
      <c r="JER180" s="8"/>
      <c r="JES180" s="8"/>
      <c r="JET180" s="8"/>
      <c r="JEU180" s="8"/>
      <c r="JEV180" s="8"/>
      <c r="JEW180" s="8"/>
      <c r="JEX180" s="8"/>
      <c r="JEY180" s="8"/>
      <c r="JEZ180" s="8"/>
      <c r="JFA180" s="8"/>
      <c r="JFB180" s="8"/>
      <c r="JFC180" s="8"/>
      <c r="JFD180" s="8"/>
      <c r="JFE180" s="8"/>
      <c r="JFF180" s="8"/>
      <c r="JFG180" s="8"/>
      <c r="JFH180" s="8"/>
      <c r="JFI180" s="8"/>
      <c r="JFJ180" s="8"/>
      <c r="JFK180" s="8"/>
      <c r="JFL180" s="8"/>
      <c r="JFM180" s="8"/>
      <c r="JFN180" s="8"/>
      <c r="JFO180" s="8"/>
      <c r="JFP180" s="8"/>
      <c r="JFQ180" s="8"/>
      <c r="JFR180" s="8"/>
      <c r="JFS180" s="8"/>
      <c r="JFT180" s="8"/>
      <c r="JFU180" s="8"/>
      <c r="JFV180" s="8"/>
      <c r="JFW180" s="8"/>
      <c r="JFX180" s="8"/>
      <c r="JFY180" s="8"/>
      <c r="JFZ180" s="8"/>
      <c r="JGA180" s="8"/>
      <c r="JGB180" s="8"/>
      <c r="JGC180" s="8"/>
      <c r="JGD180" s="8"/>
      <c r="JGE180" s="8"/>
      <c r="JGF180" s="8"/>
      <c r="JGG180" s="8"/>
      <c r="JGH180" s="8"/>
      <c r="JGI180" s="8"/>
      <c r="JGJ180" s="8"/>
      <c r="JGK180" s="8"/>
      <c r="JGL180" s="8"/>
      <c r="JGM180" s="8"/>
      <c r="JGN180" s="8"/>
      <c r="JGO180" s="8"/>
      <c r="JGP180" s="8"/>
      <c r="JGQ180" s="8"/>
      <c r="JGR180" s="8"/>
      <c r="JGS180" s="8"/>
      <c r="JGT180" s="8"/>
      <c r="JGU180" s="8"/>
      <c r="JGV180" s="8"/>
      <c r="JGW180" s="8"/>
      <c r="JGX180" s="8"/>
      <c r="JGY180" s="8"/>
      <c r="JGZ180" s="8"/>
      <c r="JHA180" s="8"/>
      <c r="JHB180" s="8"/>
      <c r="JHC180" s="8"/>
      <c r="JHD180" s="8"/>
      <c r="JHE180" s="8"/>
      <c r="JHF180" s="8"/>
      <c r="JHG180" s="8"/>
      <c r="JHH180" s="8"/>
      <c r="JHI180" s="8"/>
      <c r="JHJ180" s="8"/>
      <c r="JHK180" s="8"/>
      <c r="JHL180" s="8"/>
      <c r="JHM180" s="8"/>
      <c r="JHN180" s="8"/>
      <c r="JHO180" s="8"/>
      <c r="JHP180" s="8"/>
      <c r="JHQ180" s="8"/>
      <c r="JHR180" s="8"/>
      <c r="JHS180" s="8"/>
      <c r="JHT180" s="8"/>
      <c r="JHU180" s="8"/>
      <c r="JHV180" s="8"/>
      <c r="JHW180" s="8"/>
      <c r="JHX180" s="8"/>
      <c r="JHY180" s="8"/>
      <c r="JHZ180" s="8"/>
      <c r="JIA180" s="8"/>
      <c r="JIB180" s="8"/>
      <c r="JIC180" s="8"/>
      <c r="JID180" s="8"/>
      <c r="JIE180" s="8"/>
      <c r="JIF180" s="8"/>
      <c r="JIG180" s="8"/>
      <c r="JIH180" s="8"/>
      <c r="JII180" s="8"/>
      <c r="JIJ180" s="8"/>
      <c r="JIK180" s="8"/>
      <c r="JIL180" s="8"/>
      <c r="JIM180" s="8"/>
      <c r="JIN180" s="8"/>
      <c r="JIO180" s="8"/>
      <c r="JIP180" s="8"/>
      <c r="JIQ180" s="8"/>
      <c r="JIR180" s="8"/>
      <c r="JIS180" s="8"/>
      <c r="JIT180" s="8"/>
      <c r="JIU180" s="8"/>
      <c r="JIV180" s="8"/>
      <c r="JIW180" s="8"/>
      <c r="JIX180" s="8"/>
      <c r="JIY180" s="8"/>
      <c r="JIZ180" s="8"/>
      <c r="JJA180" s="8"/>
      <c r="JJB180" s="8"/>
      <c r="JJC180" s="8"/>
      <c r="JJD180" s="8"/>
      <c r="JJE180" s="8"/>
      <c r="JJF180" s="8"/>
      <c r="JJG180" s="8"/>
      <c r="JJH180" s="8"/>
      <c r="JJI180" s="8"/>
      <c r="JJJ180" s="8"/>
      <c r="JJK180" s="8"/>
      <c r="JJL180" s="8"/>
      <c r="JJM180" s="8"/>
      <c r="JJN180" s="8"/>
      <c r="JJO180" s="8"/>
      <c r="JJP180" s="8"/>
      <c r="JJQ180" s="8"/>
      <c r="JJR180" s="8"/>
      <c r="JJS180" s="8"/>
      <c r="JJT180" s="8"/>
      <c r="JJU180" s="8"/>
      <c r="JJV180" s="8"/>
      <c r="JJW180" s="8"/>
      <c r="JJX180" s="8"/>
      <c r="JJY180" s="8"/>
      <c r="JJZ180" s="8"/>
    </row>
    <row r="181" spans="1:7046" s="10" customFormat="1" x14ac:dyDescent="0.2">
      <c r="A181" s="8"/>
      <c r="B181" s="8"/>
      <c r="C181" s="8"/>
      <c r="D181" s="8"/>
      <c r="E181" s="8"/>
      <c r="F181" s="8"/>
      <c r="G181" s="8"/>
      <c r="H181" s="11"/>
      <c r="I181" s="11"/>
      <c r="J181" s="11"/>
      <c r="K181" s="74"/>
      <c r="L181" s="11"/>
      <c r="M181" s="11"/>
      <c r="R181" s="9"/>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8"/>
      <c r="DE181" s="8"/>
      <c r="DF181" s="8"/>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8"/>
      <c r="JE181" s="8"/>
      <c r="JF181" s="8"/>
      <c r="JG181" s="8"/>
      <c r="JH181" s="8"/>
      <c r="JI181" s="8"/>
      <c r="JJ181" s="8"/>
      <c r="JK181" s="8"/>
      <c r="JL181" s="8"/>
      <c r="JM181" s="8"/>
      <c r="JN181" s="8"/>
      <c r="JO181" s="8"/>
      <c r="JP181" s="8"/>
      <c r="JQ181" s="8"/>
      <c r="JR181" s="8"/>
      <c r="JS181" s="8"/>
      <c r="JT181" s="8"/>
      <c r="JU181" s="8"/>
      <c r="JV181" s="8"/>
      <c r="JW181" s="8"/>
      <c r="JX181" s="8"/>
      <c r="JY181" s="8"/>
      <c r="JZ181" s="8"/>
      <c r="KA181" s="8"/>
      <c r="KB181" s="8"/>
      <c r="KC181" s="8"/>
      <c r="KD181" s="8"/>
      <c r="KE181" s="8"/>
      <c r="KF181" s="8"/>
      <c r="KG181" s="8"/>
      <c r="KH181" s="8"/>
      <c r="KI181" s="8"/>
      <c r="KJ181" s="8"/>
      <c r="KK181" s="8"/>
      <c r="KL181" s="8"/>
      <c r="KM181" s="8"/>
      <c r="KN181" s="8"/>
      <c r="KO181" s="8"/>
      <c r="KP181" s="8"/>
      <c r="KQ181" s="8"/>
      <c r="KR181" s="8"/>
      <c r="KS181" s="8"/>
      <c r="KT181" s="8"/>
      <c r="KU181" s="8"/>
      <c r="KV181" s="8"/>
      <c r="KW181" s="8"/>
      <c r="KX181" s="8"/>
      <c r="KY181" s="8"/>
      <c r="KZ181" s="8"/>
      <c r="LA181" s="8"/>
      <c r="LB181" s="8"/>
      <c r="LC181" s="8"/>
      <c r="LD181" s="8"/>
      <c r="LE181" s="8"/>
      <c r="LF181" s="8"/>
      <c r="LG181" s="8"/>
      <c r="LH181" s="8"/>
      <c r="LI181" s="8"/>
      <c r="LJ181" s="8"/>
      <c r="LK181" s="8"/>
      <c r="LL181" s="8"/>
      <c r="LM181" s="8"/>
      <c r="LN181" s="8"/>
      <c r="LO181" s="8"/>
      <c r="LP181" s="8"/>
      <c r="LQ181" s="8"/>
      <c r="LR181" s="8"/>
      <c r="LS181" s="8"/>
      <c r="LT181" s="8"/>
      <c r="LU181" s="8"/>
      <c r="LV181" s="8"/>
      <c r="LW181" s="8"/>
      <c r="LX181" s="8"/>
      <c r="LY181" s="8"/>
      <c r="LZ181" s="8"/>
      <c r="MA181" s="8"/>
      <c r="MB181" s="8"/>
      <c r="MC181" s="8"/>
      <c r="MD181" s="8"/>
      <c r="ME181" s="8"/>
      <c r="MF181" s="8"/>
      <c r="MG181" s="8"/>
      <c r="MH181" s="8"/>
      <c r="MI181" s="8"/>
      <c r="MJ181" s="8"/>
      <c r="MK181" s="8"/>
      <c r="ML181" s="8"/>
      <c r="MM181" s="8"/>
      <c r="MN181" s="8"/>
      <c r="MO181" s="8"/>
      <c r="MP181" s="8"/>
      <c r="MQ181" s="8"/>
      <c r="MR181" s="8"/>
      <c r="MS181" s="8"/>
      <c r="MT181" s="8"/>
      <c r="MU181" s="8"/>
      <c r="MV181" s="8"/>
      <c r="MW181" s="8"/>
      <c r="MX181" s="8"/>
      <c r="MY181" s="8"/>
      <c r="MZ181" s="8"/>
      <c r="NA181" s="8"/>
      <c r="NB181" s="8"/>
      <c r="NC181" s="8"/>
      <c r="ND181" s="8"/>
      <c r="NE181" s="8"/>
      <c r="NF181" s="8"/>
      <c r="NG181" s="8"/>
      <c r="NH181" s="8"/>
      <c r="NI181" s="8"/>
      <c r="NJ181" s="8"/>
      <c r="NK181" s="8"/>
      <c r="NL181" s="8"/>
      <c r="NM181" s="8"/>
      <c r="NN181" s="8"/>
      <c r="NO181" s="8"/>
      <c r="NP181" s="8"/>
      <c r="NQ181" s="8"/>
      <c r="NR181" s="8"/>
      <c r="NS181" s="8"/>
      <c r="NT181" s="8"/>
      <c r="NU181" s="8"/>
      <c r="NV181" s="8"/>
      <c r="NW181" s="8"/>
      <c r="NX181" s="8"/>
      <c r="NY181" s="8"/>
      <c r="NZ181" s="8"/>
      <c r="OA181" s="8"/>
      <c r="OB181" s="8"/>
      <c r="OC181" s="8"/>
      <c r="OD181" s="8"/>
      <c r="OE181" s="8"/>
      <c r="OF181" s="8"/>
      <c r="OG181" s="8"/>
      <c r="OH181" s="8"/>
      <c r="OI181" s="8"/>
      <c r="OJ181" s="8"/>
      <c r="OK181" s="8"/>
      <c r="OL181" s="8"/>
      <c r="OM181" s="8"/>
      <c r="ON181" s="8"/>
      <c r="OO181" s="8"/>
      <c r="OP181" s="8"/>
      <c r="OQ181" s="8"/>
      <c r="OR181" s="8"/>
      <c r="OS181" s="8"/>
      <c r="OT181" s="8"/>
      <c r="OU181" s="8"/>
      <c r="OV181" s="8"/>
      <c r="OW181" s="8"/>
      <c r="OX181" s="8"/>
      <c r="OY181" s="8"/>
      <c r="OZ181" s="8"/>
      <c r="PA181" s="8"/>
      <c r="PB181" s="8"/>
      <c r="PC181" s="8"/>
      <c r="PD181" s="8"/>
      <c r="PE181" s="8"/>
      <c r="PF181" s="8"/>
      <c r="PG181" s="8"/>
      <c r="PH181" s="8"/>
      <c r="PI181" s="8"/>
      <c r="PJ181" s="8"/>
      <c r="PK181" s="8"/>
      <c r="PL181" s="8"/>
      <c r="PM181" s="8"/>
      <c r="PN181" s="8"/>
      <c r="PO181" s="8"/>
      <c r="PP181" s="8"/>
      <c r="PQ181" s="8"/>
      <c r="PR181" s="8"/>
      <c r="PS181" s="8"/>
      <c r="PT181" s="8"/>
      <c r="PU181" s="8"/>
      <c r="PV181" s="8"/>
      <c r="PW181" s="8"/>
      <c r="PX181" s="8"/>
      <c r="PY181" s="8"/>
      <c r="PZ181" s="8"/>
      <c r="QA181" s="8"/>
      <c r="QB181" s="8"/>
      <c r="QC181" s="8"/>
      <c r="QD181" s="8"/>
      <c r="QE181" s="8"/>
      <c r="QF181" s="8"/>
      <c r="QG181" s="8"/>
      <c r="QH181" s="8"/>
      <c r="QI181" s="8"/>
      <c r="QJ181" s="8"/>
      <c r="QK181" s="8"/>
      <c r="QL181" s="8"/>
      <c r="QM181" s="8"/>
      <c r="QN181" s="8"/>
      <c r="QO181" s="8"/>
      <c r="QP181" s="8"/>
      <c r="QQ181" s="8"/>
      <c r="QR181" s="8"/>
      <c r="QS181" s="8"/>
      <c r="QT181" s="8"/>
      <c r="QU181" s="8"/>
      <c r="QV181" s="8"/>
      <c r="QW181" s="8"/>
      <c r="QX181" s="8"/>
      <c r="QY181" s="8"/>
      <c r="QZ181" s="8"/>
      <c r="RA181" s="8"/>
      <c r="RB181" s="8"/>
      <c r="RC181" s="8"/>
      <c r="RD181" s="8"/>
      <c r="RE181" s="8"/>
      <c r="RF181" s="8"/>
      <c r="RG181" s="8"/>
      <c r="RH181" s="8"/>
      <c r="RI181" s="8"/>
      <c r="RJ181" s="8"/>
      <c r="RK181" s="8"/>
      <c r="RL181" s="8"/>
      <c r="RM181" s="8"/>
      <c r="RN181" s="8"/>
      <c r="RO181" s="8"/>
      <c r="RP181" s="8"/>
      <c r="RQ181" s="8"/>
      <c r="RR181" s="8"/>
      <c r="RS181" s="8"/>
      <c r="RT181" s="8"/>
      <c r="RU181" s="8"/>
      <c r="RV181" s="8"/>
      <c r="RW181" s="8"/>
      <c r="RX181" s="8"/>
      <c r="RY181" s="8"/>
      <c r="RZ181" s="8"/>
      <c r="SA181" s="8"/>
      <c r="SB181" s="8"/>
      <c r="SC181" s="8"/>
      <c r="SD181" s="8"/>
      <c r="SE181" s="8"/>
      <c r="SF181" s="8"/>
      <c r="SG181" s="8"/>
      <c r="SH181" s="8"/>
      <c r="SI181" s="8"/>
      <c r="SJ181" s="8"/>
      <c r="SK181" s="8"/>
      <c r="SL181" s="8"/>
      <c r="SM181" s="8"/>
      <c r="SN181" s="8"/>
      <c r="SO181" s="8"/>
      <c r="SP181" s="8"/>
      <c r="SQ181" s="8"/>
      <c r="SR181" s="8"/>
      <c r="SS181" s="8"/>
      <c r="ST181" s="8"/>
      <c r="SU181" s="8"/>
      <c r="SV181" s="8"/>
      <c r="SW181" s="8"/>
      <c r="SX181" s="8"/>
      <c r="SY181" s="8"/>
      <c r="SZ181" s="8"/>
      <c r="TA181" s="8"/>
      <c r="TB181" s="8"/>
      <c r="TC181" s="8"/>
      <c r="TD181" s="8"/>
      <c r="TE181" s="8"/>
      <c r="TF181" s="8"/>
      <c r="TG181" s="8"/>
      <c r="TH181" s="8"/>
      <c r="TI181" s="8"/>
      <c r="TJ181" s="8"/>
      <c r="TK181" s="8"/>
      <c r="TL181" s="8"/>
      <c r="TM181" s="8"/>
      <c r="TN181" s="8"/>
      <c r="TO181" s="8"/>
      <c r="TP181" s="8"/>
      <c r="TQ181" s="8"/>
      <c r="TR181" s="8"/>
      <c r="TS181" s="8"/>
      <c r="TT181" s="8"/>
      <c r="TU181" s="8"/>
      <c r="TV181" s="8"/>
      <c r="TW181" s="8"/>
      <c r="TX181" s="8"/>
      <c r="TY181" s="8"/>
      <c r="TZ181" s="8"/>
      <c r="UA181" s="8"/>
      <c r="UB181" s="8"/>
      <c r="UC181" s="8"/>
      <c r="UD181" s="8"/>
      <c r="UE181" s="8"/>
      <c r="UF181" s="8"/>
      <c r="UG181" s="8"/>
      <c r="UH181" s="8"/>
      <c r="UI181" s="8"/>
      <c r="UJ181" s="8"/>
      <c r="UK181" s="8"/>
      <c r="UL181" s="8"/>
      <c r="UM181" s="8"/>
      <c r="UN181" s="8"/>
      <c r="UO181" s="8"/>
      <c r="UP181" s="8"/>
      <c r="UQ181" s="8"/>
      <c r="UR181" s="8"/>
      <c r="US181" s="8"/>
      <c r="UT181" s="8"/>
      <c r="UU181" s="8"/>
      <c r="UV181" s="8"/>
      <c r="UW181" s="8"/>
      <c r="UX181" s="8"/>
      <c r="UY181" s="8"/>
      <c r="UZ181" s="8"/>
      <c r="VA181" s="8"/>
      <c r="VB181" s="8"/>
      <c r="VC181" s="8"/>
      <c r="VD181" s="8"/>
      <c r="VE181" s="8"/>
      <c r="VF181" s="8"/>
      <c r="VG181" s="8"/>
      <c r="VH181" s="8"/>
      <c r="VI181" s="8"/>
      <c r="VJ181" s="8"/>
      <c r="VK181" s="8"/>
      <c r="VL181" s="8"/>
      <c r="VM181" s="8"/>
      <c r="VN181" s="8"/>
      <c r="VO181" s="8"/>
      <c r="VP181" s="8"/>
      <c r="VQ181" s="8"/>
      <c r="VR181" s="8"/>
      <c r="VS181" s="8"/>
      <c r="VT181" s="8"/>
      <c r="VU181" s="8"/>
      <c r="VV181" s="8"/>
      <c r="VW181" s="8"/>
      <c r="VX181" s="8"/>
      <c r="VY181" s="8"/>
      <c r="VZ181" s="8"/>
      <c r="WA181" s="8"/>
      <c r="WB181" s="8"/>
      <c r="WC181" s="8"/>
      <c r="WD181" s="8"/>
      <c r="WE181" s="8"/>
      <c r="WF181" s="8"/>
      <c r="WG181" s="8"/>
      <c r="WH181" s="8"/>
      <c r="WI181" s="8"/>
      <c r="WJ181" s="8"/>
      <c r="WK181" s="8"/>
      <c r="WL181" s="8"/>
      <c r="WM181" s="8"/>
      <c r="WN181" s="8"/>
      <c r="WO181" s="8"/>
      <c r="WP181" s="8"/>
      <c r="WQ181" s="8"/>
      <c r="WR181" s="8"/>
      <c r="WS181" s="8"/>
      <c r="WT181" s="8"/>
      <c r="WU181" s="8"/>
      <c r="WV181" s="8"/>
      <c r="WW181" s="8"/>
      <c r="WX181" s="8"/>
      <c r="WY181" s="8"/>
      <c r="WZ181" s="8"/>
      <c r="XA181" s="8"/>
      <c r="XB181" s="8"/>
      <c r="XC181" s="8"/>
      <c r="XD181" s="8"/>
      <c r="XE181" s="8"/>
      <c r="XF181" s="8"/>
      <c r="XG181" s="8"/>
      <c r="XH181" s="8"/>
      <c r="XI181" s="8"/>
      <c r="XJ181" s="8"/>
      <c r="XK181" s="8"/>
      <c r="XL181" s="8"/>
      <c r="XM181" s="8"/>
      <c r="XN181" s="8"/>
      <c r="XO181" s="8"/>
      <c r="XP181" s="8"/>
      <c r="XQ181" s="8"/>
      <c r="XR181" s="8"/>
      <c r="XS181" s="8"/>
      <c r="XT181" s="8"/>
      <c r="XU181" s="8"/>
      <c r="XV181" s="8"/>
      <c r="XW181" s="8"/>
      <c r="XX181" s="8"/>
      <c r="XY181" s="8"/>
      <c r="XZ181" s="8"/>
      <c r="YA181" s="8"/>
      <c r="YB181" s="8"/>
      <c r="YC181" s="8"/>
      <c r="YD181" s="8"/>
      <c r="YE181" s="8"/>
      <c r="YF181" s="8"/>
      <c r="YG181" s="8"/>
      <c r="YH181" s="8"/>
      <c r="YI181" s="8"/>
      <c r="YJ181" s="8"/>
      <c r="YK181" s="8"/>
      <c r="YL181" s="8"/>
      <c r="YM181" s="8"/>
      <c r="YN181" s="8"/>
      <c r="YO181" s="8"/>
      <c r="YP181" s="8"/>
      <c r="YQ181" s="8"/>
      <c r="YR181" s="8"/>
      <c r="YS181" s="8"/>
      <c r="YT181" s="8"/>
      <c r="YU181" s="8"/>
      <c r="YV181" s="8"/>
      <c r="YW181" s="8"/>
      <c r="YX181" s="8"/>
      <c r="YY181" s="8"/>
      <c r="YZ181" s="8"/>
      <c r="ZA181" s="8"/>
      <c r="ZB181" s="8"/>
      <c r="ZC181" s="8"/>
      <c r="ZD181" s="8"/>
      <c r="ZE181" s="8"/>
      <c r="ZF181" s="8"/>
      <c r="ZG181" s="8"/>
      <c r="ZH181" s="8"/>
      <c r="ZI181" s="8"/>
      <c r="ZJ181" s="8"/>
      <c r="ZK181" s="8"/>
      <c r="ZL181" s="8"/>
      <c r="ZM181" s="8"/>
      <c r="ZN181" s="8"/>
      <c r="ZO181" s="8"/>
      <c r="ZP181" s="8"/>
      <c r="ZQ181" s="8"/>
      <c r="ZR181" s="8"/>
      <c r="ZS181" s="8"/>
      <c r="ZT181" s="8"/>
      <c r="ZU181" s="8"/>
      <c r="ZV181" s="8"/>
      <c r="ZW181" s="8"/>
      <c r="ZX181" s="8"/>
      <c r="ZY181" s="8"/>
      <c r="ZZ181" s="8"/>
      <c r="AAA181" s="8"/>
      <c r="AAB181" s="8"/>
      <c r="AAC181" s="8"/>
      <c r="AAD181" s="8"/>
      <c r="AAE181" s="8"/>
      <c r="AAF181" s="8"/>
      <c r="AAG181" s="8"/>
      <c r="AAH181" s="8"/>
      <c r="AAI181" s="8"/>
      <c r="AAJ181" s="8"/>
      <c r="AAK181" s="8"/>
      <c r="AAL181" s="8"/>
      <c r="AAM181" s="8"/>
      <c r="AAN181" s="8"/>
      <c r="AAO181" s="8"/>
      <c r="AAP181" s="8"/>
      <c r="AAQ181" s="8"/>
      <c r="AAR181" s="8"/>
      <c r="AAS181" s="8"/>
      <c r="AAT181" s="8"/>
      <c r="AAU181" s="8"/>
      <c r="AAV181" s="8"/>
      <c r="AAW181" s="8"/>
      <c r="AAX181" s="8"/>
      <c r="AAY181" s="8"/>
      <c r="AAZ181" s="8"/>
      <c r="ABA181" s="8"/>
      <c r="ABB181" s="8"/>
      <c r="ABC181" s="8"/>
      <c r="ABD181" s="8"/>
      <c r="ABE181" s="8"/>
      <c r="ABF181" s="8"/>
      <c r="ABG181" s="8"/>
      <c r="ABH181" s="8"/>
      <c r="ABI181" s="8"/>
      <c r="ABJ181" s="8"/>
      <c r="ABK181" s="8"/>
      <c r="ABL181" s="8"/>
      <c r="ABM181" s="8"/>
      <c r="ABN181" s="8"/>
      <c r="ABO181" s="8"/>
      <c r="ABP181" s="8"/>
      <c r="ABQ181" s="8"/>
      <c r="ABR181" s="8"/>
      <c r="ABS181" s="8"/>
      <c r="ABT181" s="8"/>
      <c r="ABU181" s="8"/>
      <c r="ABV181" s="8"/>
      <c r="ABW181" s="8"/>
      <c r="ABX181" s="8"/>
      <c r="ABY181" s="8"/>
      <c r="ABZ181" s="8"/>
      <c r="ACA181" s="8"/>
      <c r="ACB181" s="8"/>
      <c r="ACC181" s="8"/>
      <c r="ACD181" s="8"/>
      <c r="ACE181" s="8"/>
      <c r="ACF181" s="8"/>
      <c r="ACG181" s="8"/>
      <c r="ACH181" s="8"/>
      <c r="ACI181" s="8"/>
      <c r="ACJ181" s="8"/>
      <c r="ACK181" s="8"/>
      <c r="ACL181" s="8"/>
      <c r="ACM181" s="8"/>
      <c r="ACN181" s="8"/>
      <c r="ACO181" s="8"/>
      <c r="ACP181" s="8"/>
      <c r="ACQ181" s="8"/>
      <c r="ACR181" s="8"/>
      <c r="ACS181" s="8"/>
      <c r="ACT181" s="8"/>
      <c r="ACU181" s="8"/>
      <c r="ACV181" s="8"/>
      <c r="ACW181" s="8"/>
      <c r="ACX181" s="8"/>
      <c r="ACY181" s="8"/>
      <c r="ACZ181" s="8"/>
      <c r="ADA181" s="8"/>
      <c r="ADB181" s="8"/>
      <c r="ADC181" s="8"/>
      <c r="ADD181" s="8"/>
      <c r="ADE181" s="8"/>
      <c r="ADF181" s="8"/>
      <c r="ADG181" s="8"/>
      <c r="ADH181" s="8"/>
      <c r="ADI181" s="8"/>
      <c r="ADJ181" s="8"/>
      <c r="ADK181" s="8"/>
      <c r="ADL181" s="8"/>
      <c r="ADM181" s="8"/>
      <c r="ADN181" s="8"/>
      <c r="ADO181" s="8"/>
      <c r="ADP181" s="8"/>
      <c r="ADQ181" s="8"/>
      <c r="ADR181" s="8"/>
      <c r="ADS181" s="8"/>
      <c r="ADT181" s="8"/>
      <c r="ADU181" s="8"/>
      <c r="ADV181" s="8"/>
      <c r="ADW181" s="8"/>
      <c r="ADX181" s="8"/>
      <c r="ADY181" s="8"/>
      <c r="ADZ181" s="8"/>
      <c r="AEA181" s="8"/>
      <c r="AEB181" s="8"/>
      <c r="AEC181" s="8"/>
      <c r="AED181" s="8"/>
      <c r="AEE181" s="8"/>
      <c r="AEF181" s="8"/>
      <c r="AEG181" s="8"/>
      <c r="AEH181" s="8"/>
      <c r="AEI181" s="8"/>
      <c r="AEJ181" s="8"/>
      <c r="AEK181" s="8"/>
      <c r="AEL181" s="8"/>
      <c r="AEM181" s="8"/>
      <c r="AEN181" s="8"/>
      <c r="AEO181" s="8"/>
      <c r="AEP181" s="8"/>
      <c r="AEQ181" s="8"/>
      <c r="AER181" s="8"/>
      <c r="AES181" s="8"/>
      <c r="AET181" s="8"/>
      <c r="AEU181" s="8"/>
      <c r="AEV181" s="8"/>
      <c r="AEW181" s="8"/>
      <c r="AEX181" s="8"/>
      <c r="AEY181" s="8"/>
      <c r="AEZ181" s="8"/>
      <c r="AFA181" s="8"/>
      <c r="AFB181" s="8"/>
      <c r="AFC181" s="8"/>
      <c r="AFD181" s="8"/>
      <c r="AFE181" s="8"/>
      <c r="AFF181" s="8"/>
      <c r="AFG181" s="8"/>
      <c r="AFH181" s="8"/>
      <c r="AFI181" s="8"/>
      <c r="AFJ181" s="8"/>
      <c r="AFK181" s="8"/>
      <c r="AFL181" s="8"/>
      <c r="AFM181" s="8"/>
      <c r="AFN181" s="8"/>
      <c r="AFO181" s="8"/>
      <c r="AFP181" s="8"/>
      <c r="AFQ181" s="8"/>
      <c r="AFR181" s="8"/>
      <c r="AFS181" s="8"/>
      <c r="AFT181" s="8"/>
      <c r="AFU181" s="8"/>
      <c r="AFV181" s="8"/>
      <c r="AFW181" s="8"/>
      <c r="AFX181" s="8"/>
      <c r="AFY181" s="8"/>
      <c r="AFZ181" s="8"/>
      <c r="AGA181" s="8"/>
      <c r="AGB181" s="8"/>
      <c r="AGC181" s="8"/>
      <c r="AGD181" s="8"/>
      <c r="AGE181" s="8"/>
      <c r="AGF181" s="8"/>
      <c r="AGG181" s="8"/>
      <c r="AGH181" s="8"/>
      <c r="AGI181" s="8"/>
      <c r="AGJ181" s="8"/>
      <c r="AGK181" s="8"/>
      <c r="AGL181" s="8"/>
      <c r="AGM181" s="8"/>
      <c r="AGN181" s="8"/>
      <c r="AGO181" s="8"/>
      <c r="AGP181" s="8"/>
      <c r="AGQ181" s="8"/>
      <c r="AGR181" s="8"/>
      <c r="AGS181" s="8"/>
      <c r="AGT181" s="8"/>
      <c r="AGU181" s="8"/>
      <c r="AGV181" s="8"/>
      <c r="AGW181" s="8"/>
      <c r="AGX181" s="8"/>
      <c r="AGY181" s="8"/>
      <c r="AGZ181" s="8"/>
      <c r="AHA181" s="8"/>
      <c r="AHB181" s="8"/>
      <c r="AHC181" s="8"/>
      <c r="AHD181" s="8"/>
      <c r="AHE181" s="8"/>
      <c r="AHF181" s="8"/>
      <c r="AHG181" s="8"/>
      <c r="AHH181" s="8"/>
      <c r="AHI181" s="8"/>
      <c r="AHJ181" s="8"/>
      <c r="AHK181" s="8"/>
      <c r="AHL181" s="8"/>
      <c r="AHM181" s="8"/>
      <c r="AHN181" s="8"/>
      <c r="AHO181" s="8"/>
      <c r="AHP181" s="8"/>
      <c r="AHQ181" s="8"/>
      <c r="AHR181" s="8"/>
      <c r="AHS181" s="8"/>
      <c r="AHT181" s="8"/>
      <c r="AHU181" s="8"/>
      <c r="AHV181" s="8"/>
      <c r="AHW181" s="8"/>
      <c r="AHX181" s="8"/>
      <c r="AHY181" s="8"/>
      <c r="AHZ181" s="8"/>
      <c r="AIA181" s="8"/>
      <c r="AIB181" s="8"/>
      <c r="AIC181" s="8"/>
      <c r="AID181" s="8"/>
      <c r="AIE181" s="8"/>
      <c r="AIF181" s="8"/>
      <c r="AIG181" s="8"/>
      <c r="AIH181" s="8"/>
      <c r="AII181" s="8"/>
      <c r="AIJ181" s="8"/>
      <c r="AIK181" s="8"/>
      <c r="AIL181" s="8"/>
      <c r="AIM181" s="8"/>
      <c r="AIN181" s="8"/>
      <c r="AIO181" s="8"/>
      <c r="AIP181" s="8"/>
      <c r="AIQ181" s="8"/>
      <c r="AIR181" s="8"/>
      <c r="AIS181" s="8"/>
      <c r="AIT181" s="8"/>
      <c r="AIU181" s="8"/>
      <c r="AIV181" s="8"/>
      <c r="AIW181" s="8"/>
      <c r="AIX181" s="8"/>
      <c r="AIY181" s="8"/>
      <c r="AIZ181" s="8"/>
      <c r="AJA181" s="8"/>
      <c r="AJB181" s="8"/>
      <c r="AJC181" s="8"/>
      <c r="AJD181" s="8"/>
      <c r="AJE181" s="8"/>
      <c r="AJF181" s="8"/>
      <c r="AJG181" s="8"/>
      <c r="AJH181" s="8"/>
      <c r="AJI181" s="8"/>
      <c r="AJJ181" s="8"/>
      <c r="AJK181" s="8"/>
      <c r="AJL181" s="8"/>
      <c r="AJM181" s="8"/>
      <c r="AJN181" s="8"/>
      <c r="AJO181" s="8"/>
      <c r="AJP181" s="8"/>
      <c r="AJQ181" s="8"/>
      <c r="AJR181" s="8"/>
      <c r="AJS181" s="8"/>
      <c r="AJT181" s="8"/>
      <c r="AJU181" s="8"/>
      <c r="AJV181" s="8"/>
      <c r="AJW181" s="8"/>
      <c r="AJX181" s="8"/>
      <c r="AJY181" s="8"/>
      <c r="AJZ181" s="8"/>
      <c r="AKA181" s="8"/>
      <c r="AKB181" s="8"/>
      <c r="AKC181" s="8"/>
      <c r="AKD181" s="8"/>
      <c r="AKE181" s="8"/>
      <c r="AKF181" s="8"/>
      <c r="AKG181" s="8"/>
      <c r="AKH181" s="8"/>
      <c r="AKI181" s="8"/>
      <c r="AKJ181" s="8"/>
      <c r="AKK181" s="8"/>
      <c r="AKL181" s="8"/>
      <c r="AKM181" s="8"/>
      <c r="AKN181" s="8"/>
      <c r="AKO181" s="8"/>
      <c r="AKP181" s="8"/>
      <c r="AKQ181" s="8"/>
      <c r="AKR181" s="8"/>
      <c r="AKS181" s="8"/>
      <c r="AKT181" s="8"/>
      <c r="AKU181" s="8"/>
      <c r="AKV181" s="8"/>
      <c r="AKW181" s="8"/>
      <c r="AKX181" s="8"/>
      <c r="AKY181" s="8"/>
      <c r="AKZ181" s="8"/>
      <c r="ALA181" s="8"/>
      <c r="ALB181" s="8"/>
      <c r="ALC181" s="8"/>
      <c r="ALD181" s="8"/>
      <c r="ALE181" s="8"/>
      <c r="ALF181" s="8"/>
      <c r="ALG181" s="8"/>
      <c r="ALH181" s="8"/>
      <c r="ALI181" s="8"/>
      <c r="ALJ181" s="8"/>
      <c r="ALK181" s="8"/>
      <c r="ALL181" s="8"/>
      <c r="ALM181" s="8"/>
      <c r="ALN181" s="8"/>
      <c r="ALO181" s="8"/>
      <c r="ALP181" s="8"/>
      <c r="ALQ181" s="8"/>
      <c r="ALR181" s="8"/>
      <c r="ALS181" s="8"/>
      <c r="ALT181" s="8"/>
      <c r="ALU181" s="8"/>
      <c r="ALV181" s="8"/>
      <c r="ALW181" s="8"/>
      <c r="ALX181" s="8"/>
      <c r="ALY181" s="8"/>
      <c r="ALZ181" s="8"/>
      <c r="AMA181" s="8"/>
      <c r="AMB181" s="8"/>
      <c r="AMC181" s="8"/>
      <c r="AMD181" s="8"/>
      <c r="AME181" s="8"/>
      <c r="AMF181" s="8"/>
      <c r="AMG181" s="8"/>
      <c r="AMH181" s="8"/>
      <c r="AMI181" s="8"/>
      <c r="AMJ181" s="8"/>
      <c r="AMK181" s="8"/>
      <c r="AML181" s="8"/>
      <c r="AMM181" s="8"/>
      <c r="AMN181" s="8"/>
      <c r="AMO181" s="8"/>
      <c r="AMP181" s="8"/>
      <c r="AMQ181" s="8"/>
      <c r="AMR181" s="8"/>
      <c r="AMS181" s="8"/>
      <c r="AMT181" s="8"/>
      <c r="AMU181" s="8"/>
      <c r="AMV181" s="8"/>
      <c r="AMW181" s="8"/>
      <c r="AMX181" s="8"/>
      <c r="AMY181" s="8"/>
      <c r="AMZ181" s="8"/>
      <c r="ANA181" s="8"/>
      <c r="ANB181" s="8"/>
      <c r="ANC181" s="8"/>
      <c r="AND181" s="8"/>
      <c r="ANE181" s="8"/>
      <c r="ANF181" s="8"/>
      <c r="ANG181" s="8"/>
      <c r="ANH181" s="8"/>
      <c r="ANI181" s="8"/>
      <c r="ANJ181" s="8"/>
      <c r="ANK181" s="8"/>
      <c r="ANL181" s="8"/>
      <c r="ANM181" s="8"/>
      <c r="ANN181" s="8"/>
      <c r="ANO181" s="8"/>
      <c r="ANP181" s="8"/>
      <c r="ANQ181" s="8"/>
      <c r="ANR181" s="8"/>
      <c r="ANS181" s="8"/>
      <c r="ANT181" s="8"/>
      <c r="ANU181" s="8"/>
      <c r="ANV181" s="8"/>
      <c r="ANW181" s="8"/>
      <c r="ANX181" s="8"/>
      <c r="ANY181" s="8"/>
      <c r="ANZ181" s="8"/>
      <c r="AOA181" s="8"/>
      <c r="AOB181" s="8"/>
      <c r="AOC181" s="8"/>
      <c r="AOD181" s="8"/>
      <c r="AOE181" s="8"/>
      <c r="AOF181" s="8"/>
      <c r="AOG181" s="8"/>
      <c r="AOH181" s="8"/>
      <c r="AOI181" s="8"/>
      <c r="AOJ181" s="8"/>
      <c r="AOK181" s="8"/>
      <c r="AOL181" s="8"/>
      <c r="AOM181" s="8"/>
      <c r="AON181" s="8"/>
      <c r="AOO181" s="8"/>
      <c r="AOP181" s="8"/>
      <c r="AOQ181" s="8"/>
      <c r="AOR181" s="8"/>
      <c r="AOS181" s="8"/>
      <c r="AOT181" s="8"/>
      <c r="AOU181" s="8"/>
      <c r="AOV181" s="8"/>
      <c r="AOW181" s="8"/>
      <c r="AOX181" s="8"/>
      <c r="AOY181" s="8"/>
      <c r="AOZ181" s="8"/>
      <c r="APA181" s="8"/>
      <c r="APB181" s="8"/>
      <c r="APC181" s="8"/>
      <c r="APD181" s="8"/>
      <c r="APE181" s="8"/>
      <c r="APF181" s="8"/>
      <c r="APG181" s="8"/>
      <c r="APH181" s="8"/>
      <c r="API181" s="8"/>
      <c r="APJ181" s="8"/>
      <c r="APK181" s="8"/>
      <c r="APL181" s="8"/>
      <c r="APM181" s="8"/>
      <c r="APN181" s="8"/>
      <c r="APO181" s="8"/>
      <c r="APP181" s="8"/>
      <c r="APQ181" s="8"/>
      <c r="APR181" s="8"/>
      <c r="APS181" s="8"/>
      <c r="APT181" s="8"/>
      <c r="APU181" s="8"/>
      <c r="APV181" s="8"/>
      <c r="APW181" s="8"/>
      <c r="APX181" s="8"/>
      <c r="APY181" s="8"/>
      <c r="APZ181" s="8"/>
      <c r="AQA181" s="8"/>
      <c r="AQB181" s="8"/>
      <c r="AQC181" s="8"/>
      <c r="AQD181" s="8"/>
      <c r="AQE181" s="8"/>
      <c r="AQF181" s="8"/>
      <c r="AQG181" s="8"/>
      <c r="AQH181" s="8"/>
      <c r="AQI181" s="8"/>
      <c r="AQJ181" s="8"/>
      <c r="AQK181" s="8"/>
      <c r="AQL181" s="8"/>
      <c r="AQM181" s="8"/>
      <c r="AQN181" s="8"/>
      <c r="AQO181" s="8"/>
      <c r="AQP181" s="8"/>
      <c r="AQQ181" s="8"/>
      <c r="AQR181" s="8"/>
      <c r="AQS181" s="8"/>
      <c r="AQT181" s="8"/>
      <c r="AQU181" s="8"/>
      <c r="AQV181" s="8"/>
      <c r="AQW181" s="8"/>
      <c r="AQX181" s="8"/>
      <c r="AQY181" s="8"/>
      <c r="AQZ181" s="8"/>
      <c r="ARA181" s="8"/>
      <c r="ARB181" s="8"/>
      <c r="ARC181" s="8"/>
      <c r="ARD181" s="8"/>
      <c r="ARE181" s="8"/>
      <c r="ARF181" s="8"/>
      <c r="ARG181" s="8"/>
      <c r="ARH181" s="8"/>
      <c r="ARI181" s="8"/>
      <c r="ARJ181" s="8"/>
      <c r="ARK181" s="8"/>
      <c r="ARL181" s="8"/>
      <c r="ARM181" s="8"/>
      <c r="ARN181" s="8"/>
      <c r="ARO181" s="8"/>
      <c r="ARP181" s="8"/>
      <c r="ARQ181" s="8"/>
      <c r="ARR181" s="8"/>
      <c r="ARS181" s="8"/>
      <c r="ART181" s="8"/>
      <c r="ARU181" s="8"/>
      <c r="ARV181" s="8"/>
      <c r="ARW181" s="8"/>
      <c r="ARX181" s="8"/>
      <c r="ARY181" s="8"/>
      <c r="ARZ181" s="8"/>
      <c r="ASA181" s="8"/>
      <c r="ASB181" s="8"/>
      <c r="ASC181" s="8"/>
      <c r="ASD181" s="8"/>
      <c r="ASE181" s="8"/>
      <c r="ASF181" s="8"/>
      <c r="ASG181" s="8"/>
      <c r="ASH181" s="8"/>
      <c r="ASI181" s="8"/>
      <c r="ASJ181" s="8"/>
      <c r="ASK181" s="8"/>
      <c r="ASL181" s="8"/>
      <c r="ASM181" s="8"/>
      <c r="ASN181" s="8"/>
      <c r="ASO181" s="8"/>
      <c r="ASP181" s="8"/>
      <c r="ASQ181" s="8"/>
      <c r="ASR181" s="8"/>
      <c r="ASS181" s="8"/>
      <c r="AST181" s="8"/>
      <c r="ASU181" s="8"/>
      <c r="ASV181" s="8"/>
      <c r="ASW181" s="8"/>
      <c r="ASX181" s="8"/>
      <c r="ASY181" s="8"/>
      <c r="ASZ181" s="8"/>
      <c r="ATA181" s="8"/>
      <c r="ATB181" s="8"/>
      <c r="ATC181" s="8"/>
      <c r="ATD181" s="8"/>
      <c r="ATE181" s="8"/>
      <c r="ATF181" s="8"/>
      <c r="ATG181" s="8"/>
      <c r="ATH181" s="8"/>
      <c r="ATI181" s="8"/>
      <c r="ATJ181" s="8"/>
      <c r="ATK181" s="8"/>
      <c r="ATL181" s="8"/>
      <c r="ATM181" s="8"/>
      <c r="ATN181" s="8"/>
      <c r="ATO181" s="8"/>
      <c r="ATP181" s="8"/>
      <c r="ATQ181" s="8"/>
      <c r="ATR181" s="8"/>
      <c r="ATS181" s="8"/>
      <c r="ATT181" s="8"/>
      <c r="ATU181" s="8"/>
      <c r="ATV181" s="8"/>
      <c r="ATW181" s="8"/>
      <c r="ATX181" s="8"/>
      <c r="ATY181" s="8"/>
      <c r="ATZ181" s="8"/>
      <c r="AUA181" s="8"/>
      <c r="AUB181" s="8"/>
      <c r="AUC181" s="8"/>
      <c r="AUD181" s="8"/>
      <c r="AUE181" s="8"/>
      <c r="AUF181" s="8"/>
      <c r="AUG181" s="8"/>
      <c r="AUH181" s="8"/>
      <c r="AUI181" s="8"/>
      <c r="AUJ181" s="8"/>
      <c r="AUK181" s="8"/>
      <c r="AUL181" s="8"/>
      <c r="AUM181" s="8"/>
      <c r="AUN181" s="8"/>
      <c r="AUO181" s="8"/>
      <c r="AUP181" s="8"/>
      <c r="AUQ181" s="8"/>
      <c r="AUR181" s="8"/>
      <c r="AUS181" s="8"/>
      <c r="AUT181" s="8"/>
      <c r="AUU181" s="8"/>
      <c r="AUV181" s="8"/>
      <c r="AUW181" s="8"/>
      <c r="AUX181" s="8"/>
      <c r="AUY181" s="8"/>
      <c r="AUZ181" s="8"/>
      <c r="AVA181" s="8"/>
      <c r="AVB181" s="8"/>
      <c r="AVC181" s="8"/>
      <c r="AVD181" s="8"/>
      <c r="AVE181" s="8"/>
      <c r="AVF181" s="8"/>
      <c r="AVG181" s="8"/>
      <c r="AVH181" s="8"/>
      <c r="AVI181" s="8"/>
      <c r="AVJ181" s="8"/>
      <c r="AVK181" s="8"/>
      <c r="AVL181" s="8"/>
      <c r="AVM181" s="8"/>
      <c r="AVN181" s="8"/>
      <c r="AVO181" s="8"/>
      <c r="AVP181" s="8"/>
      <c r="AVQ181" s="8"/>
      <c r="AVR181" s="8"/>
      <c r="AVS181" s="8"/>
      <c r="AVT181" s="8"/>
      <c r="AVU181" s="8"/>
      <c r="AVV181" s="8"/>
      <c r="AVW181" s="8"/>
      <c r="AVX181" s="8"/>
      <c r="AVY181" s="8"/>
      <c r="AVZ181" s="8"/>
      <c r="AWA181" s="8"/>
      <c r="AWB181" s="8"/>
      <c r="AWC181" s="8"/>
      <c r="AWD181" s="8"/>
      <c r="AWE181" s="8"/>
      <c r="AWF181" s="8"/>
      <c r="AWG181" s="8"/>
      <c r="AWH181" s="8"/>
      <c r="AWI181" s="8"/>
      <c r="AWJ181" s="8"/>
      <c r="AWK181" s="8"/>
      <c r="AWL181" s="8"/>
      <c r="AWM181" s="8"/>
      <c r="AWN181" s="8"/>
      <c r="AWO181" s="8"/>
      <c r="AWP181" s="8"/>
      <c r="AWQ181" s="8"/>
      <c r="AWR181" s="8"/>
      <c r="AWS181" s="8"/>
      <c r="AWT181" s="8"/>
      <c r="AWU181" s="8"/>
      <c r="AWV181" s="8"/>
      <c r="AWW181" s="8"/>
      <c r="AWX181" s="8"/>
      <c r="AWY181" s="8"/>
      <c r="AWZ181" s="8"/>
      <c r="AXA181" s="8"/>
      <c r="AXB181" s="8"/>
      <c r="AXC181" s="8"/>
      <c r="AXD181" s="8"/>
      <c r="AXE181" s="8"/>
      <c r="AXF181" s="8"/>
      <c r="AXG181" s="8"/>
      <c r="AXH181" s="8"/>
      <c r="AXI181" s="8"/>
      <c r="AXJ181" s="8"/>
      <c r="AXK181" s="8"/>
      <c r="AXL181" s="8"/>
      <c r="AXM181" s="8"/>
      <c r="AXN181" s="8"/>
      <c r="AXO181" s="8"/>
      <c r="AXP181" s="8"/>
      <c r="AXQ181" s="8"/>
      <c r="AXR181" s="8"/>
      <c r="AXS181" s="8"/>
      <c r="AXT181" s="8"/>
      <c r="AXU181" s="8"/>
      <c r="AXV181" s="8"/>
      <c r="AXW181" s="8"/>
      <c r="AXX181" s="8"/>
      <c r="AXY181" s="8"/>
      <c r="AXZ181" s="8"/>
      <c r="AYA181" s="8"/>
      <c r="AYB181" s="8"/>
      <c r="AYC181" s="8"/>
      <c r="AYD181" s="8"/>
      <c r="AYE181" s="8"/>
      <c r="AYF181" s="8"/>
      <c r="AYG181" s="8"/>
      <c r="AYH181" s="8"/>
      <c r="AYI181" s="8"/>
      <c r="AYJ181" s="8"/>
      <c r="AYK181" s="8"/>
      <c r="AYL181" s="8"/>
      <c r="AYM181" s="8"/>
      <c r="AYN181" s="8"/>
      <c r="AYO181" s="8"/>
      <c r="AYP181" s="8"/>
      <c r="AYQ181" s="8"/>
      <c r="AYR181" s="8"/>
      <c r="AYS181" s="8"/>
      <c r="AYT181" s="8"/>
      <c r="AYU181" s="8"/>
      <c r="AYV181" s="8"/>
      <c r="AYW181" s="8"/>
      <c r="AYX181" s="8"/>
      <c r="AYY181" s="8"/>
      <c r="AYZ181" s="8"/>
      <c r="AZA181" s="8"/>
      <c r="AZB181" s="8"/>
      <c r="AZC181" s="8"/>
      <c r="AZD181" s="8"/>
      <c r="AZE181" s="8"/>
      <c r="AZF181" s="8"/>
      <c r="AZG181" s="8"/>
      <c r="AZH181" s="8"/>
      <c r="AZI181" s="8"/>
      <c r="AZJ181" s="8"/>
      <c r="AZK181" s="8"/>
      <c r="AZL181" s="8"/>
      <c r="AZM181" s="8"/>
      <c r="AZN181" s="8"/>
      <c r="AZO181" s="8"/>
      <c r="AZP181" s="8"/>
      <c r="AZQ181" s="8"/>
      <c r="AZR181" s="8"/>
      <c r="AZS181" s="8"/>
      <c r="AZT181" s="8"/>
      <c r="AZU181" s="8"/>
      <c r="AZV181" s="8"/>
      <c r="AZW181" s="8"/>
      <c r="AZX181" s="8"/>
      <c r="AZY181" s="8"/>
      <c r="AZZ181" s="8"/>
      <c r="BAA181" s="8"/>
      <c r="BAB181" s="8"/>
      <c r="BAC181" s="8"/>
      <c r="BAD181" s="8"/>
      <c r="BAE181" s="8"/>
      <c r="BAF181" s="8"/>
      <c r="BAG181" s="8"/>
      <c r="BAH181" s="8"/>
      <c r="BAI181" s="8"/>
      <c r="BAJ181" s="8"/>
      <c r="BAK181" s="8"/>
      <c r="BAL181" s="8"/>
      <c r="BAM181" s="8"/>
      <c r="BAN181" s="8"/>
      <c r="BAO181" s="8"/>
      <c r="BAP181" s="8"/>
      <c r="BAQ181" s="8"/>
      <c r="BAR181" s="8"/>
      <c r="BAS181" s="8"/>
      <c r="BAT181" s="8"/>
      <c r="BAU181" s="8"/>
      <c r="BAV181" s="8"/>
      <c r="BAW181" s="8"/>
      <c r="BAX181" s="8"/>
      <c r="BAY181" s="8"/>
      <c r="BAZ181" s="8"/>
      <c r="BBA181" s="8"/>
      <c r="BBB181" s="8"/>
      <c r="BBC181" s="8"/>
      <c r="BBD181" s="8"/>
      <c r="BBE181" s="8"/>
      <c r="BBF181" s="8"/>
      <c r="BBG181" s="8"/>
      <c r="BBH181" s="8"/>
      <c r="BBI181" s="8"/>
      <c r="BBJ181" s="8"/>
      <c r="BBK181" s="8"/>
      <c r="BBL181" s="8"/>
      <c r="BBM181" s="8"/>
      <c r="BBN181" s="8"/>
      <c r="BBO181" s="8"/>
      <c r="BBP181" s="8"/>
      <c r="BBQ181" s="8"/>
      <c r="BBR181" s="8"/>
      <c r="BBS181" s="8"/>
      <c r="BBT181" s="8"/>
      <c r="BBU181" s="8"/>
      <c r="BBV181" s="8"/>
      <c r="BBW181" s="8"/>
      <c r="BBX181" s="8"/>
      <c r="BBY181" s="8"/>
      <c r="BBZ181" s="8"/>
      <c r="BCA181" s="8"/>
      <c r="BCB181" s="8"/>
      <c r="BCC181" s="8"/>
      <c r="BCD181" s="8"/>
      <c r="BCE181" s="8"/>
      <c r="BCF181" s="8"/>
      <c r="BCG181" s="8"/>
      <c r="BCH181" s="8"/>
      <c r="BCI181" s="8"/>
      <c r="BCJ181" s="8"/>
      <c r="BCK181" s="8"/>
      <c r="BCL181" s="8"/>
      <c r="BCM181" s="8"/>
      <c r="BCN181" s="8"/>
      <c r="BCO181" s="8"/>
      <c r="BCP181" s="8"/>
      <c r="BCQ181" s="8"/>
      <c r="BCR181" s="8"/>
      <c r="BCS181" s="8"/>
      <c r="BCT181" s="8"/>
      <c r="BCU181" s="8"/>
      <c r="BCV181" s="8"/>
      <c r="BCW181" s="8"/>
      <c r="BCX181" s="8"/>
      <c r="BCY181" s="8"/>
      <c r="BCZ181" s="8"/>
      <c r="BDA181" s="8"/>
      <c r="BDB181" s="8"/>
      <c r="BDC181" s="8"/>
      <c r="BDD181" s="8"/>
      <c r="BDE181" s="8"/>
      <c r="BDF181" s="8"/>
      <c r="BDG181" s="8"/>
      <c r="BDH181" s="8"/>
      <c r="BDI181" s="8"/>
      <c r="BDJ181" s="8"/>
      <c r="BDK181" s="8"/>
      <c r="BDL181" s="8"/>
      <c r="BDM181" s="8"/>
      <c r="BDN181" s="8"/>
      <c r="BDO181" s="8"/>
      <c r="BDP181" s="8"/>
      <c r="BDQ181" s="8"/>
      <c r="BDR181" s="8"/>
      <c r="BDS181" s="8"/>
      <c r="BDT181" s="8"/>
      <c r="BDU181" s="8"/>
      <c r="BDV181" s="8"/>
      <c r="BDW181" s="8"/>
      <c r="BDX181" s="8"/>
      <c r="BDY181" s="8"/>
      <c r="BDZ181" s="8"/>
      <c r="BEA181" s="8"/>
      <c r="BEB181" s="8"/>
      <c r="BEC181" s="8"/>
      <c r="BED181" s="8"/>
      <c r="BEE181" s="8"/>
      <c r="BEF181" s="8"/>
      <c r="BEG181" s="8"/>
      <c r="BEH181" s="8"/>
      <c r="BEI181" s="8"/>
      <c r="BEJ181" s="8"/>
      <c r="BEK181" s="8"/>
      <c r="BEL181" s="8"/>
      <c r="BEM181" s="8"/>
      <c r="BEN181" s="8"/>
      <c r="BEO181" s="8"/>
      <c r="BEP181" s="8"/>
      <c r="BEQ181" s="8"/>
      <c r="BER181" s="8"/>
      <c r="BES181" s="8"/>
      <c r="BET181" s="8"/>
      <c r="BEU181" s="8"/>
      <c r="BEV181" s="8"/>
      <c r="BEW181" s="8"/>
      <c r="BEX181" s="8"/>
      <c r="BEY181" s="8"/>
      <c r="BEZ181" s="8"/>
      <c r="BFA181" s="8"/>
      <c r="BFB181" s="8"/>
      <c r="BFC181" s="8"/>
      <c r="BFD181" s="8"/>
      <c r="BFE181" s="8"/>
      <c r="BFF181" s="8"/>
      <c r="BFG181" s="8"/>
      <c r="BFH181" s="8"/>
      <c r="BFI181" s="8"/>
      <c r="BFJ181" s="8"/>
      <c r="BFK181" s="8"/>
      <c r="BFL181" s="8"/>
      <c r="BFM181" s="8"/>
      <c r="BFN181" s="8"/>
      <c r="BFO181" s="8"/>
      <c r="BFP181" s="8"/>
      <c r="BFQ181" s="8"/>
      <c r="BFR181" s="8"/>
      <c r="BFS181" s="8"/>
      <c r="BFT181" s="8"/>
      <c r="BFU181" s="8"/>
      <c r="BFV181" s="8"/>
      <c r="BFW181" s="8"/>
      <c r="BFX181" s="8"/>
      <c r="BFY181" s="8"/>
      <c r="BFZ181" s="8"/>
      <c r="BGA181" s="8"/>
      <c r="BGB181" s="8"/>
      <c r="BGC181" s="8"/>
      <c r="BGD181" s="8"/>
      <c r="BGE181" s="8"/>
      <c r="BGF181" s="8"/>
      <c r="BGG181" s="8"/>
      <c r="BGH181" s="8"/>
      <c r="BGI181" s="8"/>
      <c r="BGJ181" s="8"/>
      <c r="BGK181" s="8"/>
      <c r="BGL181" s="8"/>
      <c r="BGM181" s="8"/>
      <c r="BGN181" s="8"/>
      <c r="BGO181" s="8"/>
      <c r="BGP181" s="8"/>
      <c r="BGQ181" s="8"/>
      <c r="BGR181" s="8"/>
      <c r="BGS181" s="8"/>
      <c r="BGT181" s="8"/>
      <c r="BGU181" s="8"/>
      <c r="BGV181" s="8"/>
      <c r="BGW181" s="8"/>
      <c r="BGX181" s="8"/>
      <c r="BGY181" s="8"/>
      <c r="BGZ181" s="8"/>
      <c r="BHA181" s="8"/>
      <c r="BHB181" s="8"/>
      <c r="BHC181" s="8"/>
      <c r="BHD181" s="8"/>
      <c r="BHE181" s="8"/>
      <c r="BHF181" s="8"/>
      <c r="BHG181" s="8"/>
      <c r="BHH181" s="8"/>
      <c r="BHI181" s="8"/>
      <c r="BHJ181" s="8"/>
      <c r="BHK181" s="8"/>
      <c r="BHL181" s="8"/>
      <c r="BHM181" s="8"/>
      <c r="BHN181" s="8"/>
      <c r="BHO181" s="8"/>
      <c r="BHP181" s="8"/>
      <c r="BHQ181" s="8"/>
      <c r="BHR181" s="8"/>
      <c r="BHS181" s="8"/>
      <c r="BHT181" s="8"/>
      <c r="BHU181" s="8"/>
      <c r="BHV181" s="8"/>
      <c r="BHW181" s="8"/>
      <c r="BHX181" s="8"/>
      <c r="BHY181" s="8"/>
      <c r="BHZ181" s="8"/>
      <c r="BIA181" s="8"/>
      <c r="BIB181" s="8"/>
      <c r="BIC181" s="8"/>
      <c r="BID181" s="8"/>
      <c r="BIE181" s="8"/>
      <c r="BIF181" s="8"/>
      <c r="BIG181" s="8"/>
      <c r="BIH181" s="8"/>
      <c r="BII181" s="8"/>
      <c r="BIJ181" s="8"/>
      <c r="BIK181" s="8"/>
      <c r="BIL181" s="8"/>
      <c r="BIM181" s="8"/>
      <c r="BIN181" s="8"/>
      <c r="BIO181" s="8"/>
      <c r="BIP181" s="8"/>
      <c r="BIQ181" s="8"/>
      <c r="BIR181" s="8"/>
      <c r="BIS181" s="8"/>
      <c r="BIT181" s="8"/>
      <c r="BIU181" s="8"/>
      <c r="BIV181" s="8"/>
      <c r="BIW181" s="8"/>
      <c r="BIX181" s="8"/>
      <c r="BIY181" s="8"/>
      <c r="BIZ181" s="8"/>
      <c r="BJA181" s="8"/>
      <c r="BJB181" s="8"/>
      <c r="BJC181" s="8"/>
      <c r="BJD181" s="8"/>
      <c r="BJE181" s="8"/>
      <c r="BJF181" s="8"/>
      <c r="BJG181" s="8"/>
      <c r="BJH181" s="8"/>
      <c r="BJI181" s="8"/>
      <c r="BJJ181" s="8"/>
      <c r="BJK181" s="8"/>
      <c r="BJL181" s="8"/>
      <c r="BJM181" s="8"/>
      <c r="BJN181" s="8"/>
      <c r="BJO181" s="8"/>
      <c r="BJP181" s="8"/>
      <c r="BJQ181" s="8"/>
      <c r="BJR181" s="8"/>
      <c r="BJS181" s="8"/>
      <c r="BJT181" s="8"/>
      <c r="BJU181" s="8"/>
      <c r="BJV181" s="8"/>
      <c r="BJW181" s="8"/>
      <c r="BJX181" s="8"/>
      <c r="BJY181" s="8"/>
      <c r="BJZ181" s="8"/>
      <c r="BKA181" s="8"/>
      <c r="BKB181" s="8"/>
      <c r="BKC181" s="8"/>
      <c r="BKD181" s="8"/>
      <c r="BKE181" s="8"/>
      <c r="BKF181" s="8"/>
      <c r="BKG181" s="8"/>
      <c r="BKH181" s="8"/>
      <c r="BKI181" s="8"/>
      <c r="BKJ181" s="8"/>
      <c r="BKK181" s="8"/>
      <c r="BKL181" s="8"/>
      <c r="BKM181" s="8"/>
      <c r="BKN181" s="8"/>
      <c r="BKO181" s="8"/>
      <c r="BKP181" s="8"/>
      <c r="BKQ181" s="8"/>
      <c r="BKR181" s="8"/>
      <c r="BKS181" s="8"/>
      <c r="BKT181" s="8"/>
      <c r="BKU181" s="8"/>
      <c r="BKV181" s="8"/>
      <c r="BKW181" s="8"/>
      <c r="BKX181" s="8"/>
      <c r="BKY181" s="8"/>
      <c r="BKZ181" s="8"/>
      <c r="BLA181" s="8"/>
      <c r="BLB181" s="8"/>
      <c r="BLC181" s="8"/>
      <c r="BLD181" s="8"/>
      <c r="BLE181" s="8"/>
      <c r="BLF181" s="8"/>
      <c r="BLG181" s="8"/>
      <c r="BLH181" s="8"/>
      <c r="BLI181" s="8"/>
      <c r="BLJ181" s="8"/>
      <c r="BLK181" s="8"/>
      <c r="BLL181" s="8"/>
      <c r="BLM181" s="8"/>
      <c r="BLN181" s="8"/>
      <c r="BLO181" s="8"/>
      <c r="BLP181" s="8"/>
      <c r="BLQ181" s="8"/>
      <c r="BLR181" s="8"/>
      <c r="BLS181" s="8"/>
      <c r="BLT181" s="8"/>
      <c r="BLU181" s="8"/>
      <c r="BLV181" s="8"/>
      <c r="BLW181" s="8"/>
      <c r="BLX181" s="8"/>
      <c r="BLY181" s="8"/>
      <c r="BLZ181" s="8"/>
      <c r="BMA181" s="8"/>
      <c r="BMB181" s="8"/>
      <c r="BMC181" s="8"/>
      <c r="BMD181" s="8"/>
      <c r="BME181" s="8"/>
      <c r="BMF181" s="8"/>
      <c r="BMG181" s="8"/>
      <c r="BMH181" s="8"/>
      <c r="BMI181" s="8"/>
      <c r="BMJ181" s="8"/>
      <c r="BMK181" s="8"/>
      <c r="BML181" s="8"/>
      <c r="BMM181" s="8"/>
      <c r="BMN181" s="8"/>
      <c r="BMO181" s="8"/>
      <c r="BMP181" s="8"/>
      <c r="BMQ181" s="8"/>
      <c r="BMR181" s="8"/>
      <c r="BMS181" s="8"/>
      <c r="BMT181" s="8"/>
      <c r="BMU181" s="8"/>
      <c r="BMV181" s="8"/>
      <c r="BMW181" s="8"/>
      <c r="BMX181" s="8"/>
      <c r="BMY181" s="8"/>
      <c r="BMZ181" s="8"/>
      <c r="BNA181" s="8"/>
      <c r="BNB181" s="8"/>
      <c r="BNC181" s="8"/>
      <c r="BND181" s="8"/>
      <c r="BNE181" s="8"/>
      <c r="BNF181" s="8"/>
      <c r="BNG181" s="8"/>
      <c r="BNH181" s="8"/>
      <c r="BNI181" s="8"/>
      <c r="BNJ181" s="8"/>
      <c r="BNK181" s="8"/>
      <c r="BNL181" s="8"/>
      <c r="BNM181" s="8"/>
      <c r="BNN181" s="8"/>
      <c r="BNO181" s="8"/>
      <c r="BNP181" s="8"/>
      <c r="BNQ181" s="8"/>
      <c r="BNR181" s="8"/>
      <c r="BNS181" s="8"/>
      <c r="BNT181" s="8"/>
      <c r="BNU181" s="8"/>
      <c r="BNV181" s="8"/>
      <c r="BNW181" s="8"/>
      <c r="BNX181" s="8"/>
      <c r="BNY181" s="8"/>
      <c r="BNZ181" s="8"/>
      <c r="BOA181" s="8"/>
      <c r="BOB181" s="8"/>
      <c r="BOC181" s="8"/>
      <c r="BOD181" s="8"/>
      <c r="BOE181" s="8"/>
      <c r="BOF181" s="8"/>
      <c r="BOG181" s="8"/>
      <c r="BOH181" s="8"/>
      <c r="BOI181" s="8"/>
      <c r="BOJ181" s="8"/>
      <c r="BOK181" s="8"/>
      <c r="BOL181" s="8"/>
      <c r="BOM181" s="8"/>
      <c r="BON181" s="8"/>
      <c r="BOO181" s="8"/>
      <c r="BOP181" s="8"/>
      <c r="BOQ181" s="8"/>
      <c r="BOR181" s="8"/>
      <c r="BOS181" s="8"/>
      <c r="BOT181" s="8"/>
      <c r="BOU181" s="8"/>
      <c r="BOV181" s="8"/>
      <c r="BOW181" s="8"/>
      <c r="BOX181" s="8"/>
      <c r="BOY181" s="8"/>
      <c r="BOZ181" s="8"/>
      <c r="BPA181" s="8"/>
      <c r="BPB181" s="8"/>
      <c r="BPC181" s="8"/>
      <c r="BPD181" s="8"/>
      <c r="BPE181" s="8"/>
      <c r="BPF181" s="8"/>
      <c r="BPG181" s="8"/>
      <c r="BPH181" s="8"/>
      <c r="BPI181" s="8"/>
      <c r="BPJ181" s="8"/>
      <c r="BPK181" s="8"/>
      <c r="BPL181" s="8"/>
      <c r="BPM181" s="8"/>
      <c r="BPN181" s="8"/>
      <c r="BPO181" s="8"/>
      <c r="BPP181" s="8"/>
      <c r="BPQ181" s="8"/>
      <c r="BPR181" s="8"/>
      <c r="BPS181" s="8"/>
      <c r="BPT181" s="8"/>
      <c r="BPU181" s="8"/>
      <c r="BPV181" s="8"/>
      <c r="BPW181" s="8"/>
      <c r="BPX181" s="8"/>
      <c r="BPY181" s="8"/>
      <c r="BPZ181" s="8"/>
      <c r="BQA181" s="8"/>
      <c r="BQB181" s="8"/>
      <c r="BQC181" s="8"/>
      <c r="BQD181" s="8"/>
      <c r="BQE181" s="8"/>
      <c r="BQF181" s="8"/>
      <c r="BQG181" s="8"/>
      <c r="BQH181" s="8"/>
      <c r="BQI181" s="8"/>
      <c r="BQJ181" s="8"/>
      <c r="BQK181" s="8"/>
      <c r="BQL181" s="8"/>
      <c r="BQM181" s="8"/>
      <c r="BQN181" s="8"/>
      <c r="BQO181" s="8"/>
      <c r="BQP181" s="8"/>
      <c r="BQQ181" s="8"/>
      <c r="BQR181" s="8"/>
      <c r="BQS181" s="8"/>
      <c r="BQT181" s="8"/>
      <c r="BQU181" s="8"/>
      <c r="BQV181" s="8"/>
      <c r="BQW181" s="8"/>
      <c r="BQX181" s="8"/>
      <c r="BQY181" s="8"/>
      <c r="BQZ181" s="8"/>
      <c r="BRA181" s="8"/>
      <c r="BRB181" s="8"/>
      <c r="BRC181" s="8"/>
      <c r="BRD181" s="8"/>
      <c r="BRE181" s="8"/>
      <c r="BRF181" s="8"/>
      <c r="BRG181" s="8"/>
      <c r="BRH181" s="8"/>
      <c r="BRI181" s="8"/>
      <c r="BRJ181" s="8"/>
      <c r="BRK181" s="8"/>
      <c r="BRL181" s="8"/>
      <c r="BRM181" s="8"/>
      <c r="BRN181" s="8"/>
      <c r="BRO181" s="8"/>
      <c r="BRP181" s="8"/>
      <c r="BRQ181" s="8"/>
      <c r="BRR181" s="8"/>
      <c r="BRS181" s="8"/>
      <c r="BRT181" s="8"/>
      <c r="BRU181" s="8"/>
      <c r="BRV181" s="8"/>
      <c r="BRW181" s="8"/>
      <c r="BRX181" s="8"/>
      <c r="BRY181" s="8"/>
      <c r="BRZ181" s="8"/>
      <c r="BSA181" s="8"/>
      <c r="BSB181" s="8"/>
      <c r="BSC181" s="8"/>
      <c r="BSD181" s="8"/>
      <c r="BSE181" s="8"/>
      <c r="BSF181" s="8"/>
      <c r="BSG181" s="8"/>
      <c r="BSH181" s="8"/>
      <c r="BSI181" s="8"/>
      <c r="BSJ181" s="8"/>
      <c r="BSK181" s="8"/>
      <c r="BSL181" s="8"/>
      <c r="BSM181" s="8"/>
      <c r="BSN181" s="8"/>
      <c r="BSO181" s="8"/>
      <c r="BSP181" s="8"/>
      <c r="BSQ181" s="8"/>
      <c r="BSR181" s="8"/>
      <c r="BSS181" s="8"/>
      <c r="BST181" s="8"/>
      <c r="BSU181" s="8"/>
      <c r="BSV181" s="8"/>
      <c r="BSW181" s="8"/>
      <c r="BSX181" s="8"/>
      <c r="BSY181" s="8"/>
      <c r="BSZ181" s="8"/>
      <c r="BTA181" s="8"/>
      <c r="BTB181" s="8"/>
      <c r="BTC181" s="8"/>
      <c r="BTD181" s="8"/>
      <c r="BTE181" s="8"/>
      <c r="BTF181" s="8"/>
      <c r="BTG181" s="8"/>
      <c r="BTH181" s="8"/>
      <c r="BTI181" s="8"/>
      <c r="BTJ181" s="8"/>
      <c r="BTK181" s="8"/>
      <c r="BTL181" s="8"/>
      <c r="BTM181" s="8"/>
      <c r="BTN181" s="8"/>
      <c r="BTO181" s="8"/>
      <c r="BTP181" s="8"/>
      <c r="BTQ181" s="8"/>
      <c r="BTR181" s="8"/>
      <c r="BTS181" s="8"/>
      <c r="BTT181" s="8"/>
      <c r="BTU181" s="8"/>
      <c r="BTV181" s="8"/>
      <c r="BTW181" s="8"/>
      <c r="BTX181" s="8"/>
      <c r="BTY181" s="8"/>
      <c r="BTZ181" s="8"/>
      <c r="BUA181" s="8"/>
      <c r="BUB181" s="8"/>
      <c r="BUC181" s="8"/>
      <c r="BUD181" s="8"/>
      <c r="BUE181" s="8"/>
      <c r="BUF181" s="8"/>
      <c r="BUG181" s="8"/>
      <c r="BUH181" s="8"/>
      <c r="BUI181" s="8"/>
      <c r="BUJ181" s="8"/>
      <c r="BUK181" s="8"/>
      <c r="BUL181" s="8"/>
      <c r="BUM181" s="8"/>
      <c r="BUN181" s="8"/>
      <c r="BUO181" s="8"/>
      <c r="BUP181" s="8"/>
      <c r="BUQ181" s="8"/>
      <c r="BUR181" s="8"/>
      <c r="BUS181" s="8"/>
      <c r="BUT181" s="8"/>
      <c r="BUU181" s="8"/>
      <c r="BUV181" s="8"/>
      <c r="BUW181" s="8"/>
      <c r="BUX181" s="8"/>
      <c r="BUY181" s="8"/>
      <c r="BUZ181" s="8"/>
      <c r="BVA181" s="8"/>
      <c r="BVB181" s="8"/>
      <c r="BVC181" s="8"/>
      <c r="BVD181" s="8"/>
      <c r="BVE181" s="8"/>
      <c r="BVF181" s="8"/>
      <c r="BVG181" s="8"/>
      <c r="BVH181" s="8"/>
      <c r="BVI181" s="8"/>
      <c r="BVJ181" s="8"/>
      <c r="BVK181" s="8"/>
      <c r="BVL181" s="8"/>
      <c r="BVM181" s="8"/>
      <c r="BVN181" s="8"/>
      <c r="BVO181" s="8"/>
      <c r="BVP181" s="8"/>
      <c r="BVQ181" s="8"/>
      <c r="BVR181" s="8"/>
      <c r="BVS181" s="8"/>
      <c r="BVT181" s="8"/>
      <c r="BVU181" s="8"/>
      <c r="BVV181" s="8"/>
      <c r="BVW181" s="8"/>
      <c r="BVX181" s="8"/>
      <c r="BVY181" s="8"/>
      <c r="BVZ181" s="8"/>
      <c r="BWA181" s="8"/>
      <c r="BWB181" s="8"/>
      <c r="BWC181" s="8"/>
      <c r="BWD181" s="8"/>
      <c r="BWE181" s="8"/>
      <c r="BWF181" s="8"/>
      <c r="BWG181" s="8"/>
      <c r="BWH181" s="8"/>
      <c r="BWI181" s="8"/>
      <c r="BWJ181" s="8"/>
      <c r="BWK181" s="8"/>
      <c r="BWL181" s="8"/>
      <c r="BWM181" s="8"/>
      <c r="BWN181" s="8"/>
      <c r="BWO181" s="8"/>
      <c r="BWP181" s="8"/>
      <c r="BWQ181" s="8"/>
      <c r="BWR181" s="8"/>
      <c r="BWS181" s="8"/>
      <c r="BWT181" s="8"/>
      <c r="BWU181" s="8"/>
      <c r="BWV181" s="8"/>
      <c r="BWW181" s="8"/>
      <c r="BWX181" s="8"/>
      <c r="BWY181" s="8"/>
      <c r="BWZ181" s="8"/>
      <c r="BXA181" s="8"/>
      <c r="BXB181" s="8"/>
      <c r="BXC181" s="8"/>
      <c r="BXD181" s="8"/>
      <c r="BXE181" s="8"/>
      <c r="BXF181" s="8"/>
      <c r="BXG181" s="8"/>
      <c r="BXH181" s="8"/>
      <c r="BXI181" s="8"/>
      <c r="BXJ181" s="8"/>
      <c r="BXK181" s="8"/>
      <c r="BXL181" s="8"/>
      <c r="BXM181" s="8"/>
      <c r="BXN181" s="8"/>
      <c r="BXO181" s="8"/>
      <c r="BXP181" s="8"/>
      <c r="BXQ181" s="8"/>
      <c r="BXR181" s="8"/>
      <c r="BXS181" s="8"/>
      <c r="BXT181" s="8"/>
      <c r="BXU181" s="8"/>
      <c r="BXV181" s="8"/>
      <c r="BXW181" s="8"/>
      <c r="BXX181" s="8"/>
      <c r="BXY181" s="8"/>
      <c r="BXZ181" s="8"/>
      <c r="BYA181" s="8"/>
      <c r="BYB181" s="8"/>
      <c r="BYC181" s="8"/>
      <c r="BYD181" s="8"/>
      <c r="BYE181" s="8"/>
      <c r="BYF181" s="8"/>
      <c r="BYG181" s="8"/>
      <c r="BYH181" s="8"/>
      <c r="BYI181" s="8"/>
      <c r="BYJ181" s="8"/>
      <c r="BYK181" s="8"/>
      <c r="BYL181" s="8"/>
      <c r="BYM181" s="8"/>
      <c r="BYN181" s="8"/>
      <c r="BYO181" s="8"/>
      <c r="BYP181" s="8"/>
      <c r="BYQ181" s="8"/>
      <c r="BYR181" s="8"/>
      <c r="BYS181" s="8"/>
      <c r="BYT181" s="8"/>
      <c r="BYU181" s="8"/>
      <c r="BYV181" s="8"/>
      <c r="BYW181" s="8"/>
      <c r="BYX181" s="8"/>
      <c r="BYY181" s="8"/>
      <c r="BYZ181" s="8"/>
      <c r="BZA181" s="8"/>
      <c r="BZB181" s="8"/>
      <c r="BZC181" s="8"/>
      <c r="BZD181" s="8"/>
      <c r="BZE181" s="8"/>
      <c r="BZF181" s="8"/>
      <c r="BZG181" s="8"/>
      <c r="BZH181" s="8"/>
      <c r="BZI181" s="8"/>
      <c r="BZJ181" s="8"/>
      <c r="BZK181" s="8"/>
      <c r="BZL181" s="8"/>
      <c r="BZM181" s="8"/>
      <c r="BZN181" s="8"/>
      <c r="BZO181" s="8"/>
      <c r="BZP181" s="8"/>
      <c r="BZQ181" s="8"/>
      <c r="BZR181" s="8"/>
      <c r="BZS181" s="8"/>
      <c r="BZT181" s="8"/>
      <c r="BZU181" s="8"/>
      <c r="BZV181" s="8"/>
      <c r="BZW181" s="8"/>
      <c r="BZX181" s="8"/>
      <c r="BZY181" s="8"/>
      <c r="BZZ181" s="8"/>
      <c r="CAA181" s="8"/>
      <c r="CAB181" s="8"/>
      <c r="CAC181" s="8"/>
      <c r="CAD181" s="8"/>
      <c r="CAE181" s="8"/>
      <c r="CAF181" s="8"/>
      <c r="CAG181" s="8"/>
      <c r="CAH181" s="8"/>
      <c r="CAI181" s="8"/>
      <c r="CAJ181" s="8"/>
      <c r="CAK181" s="8"/>
      <c r="CAL181" s="8"/>
      <c r="CAM181" s="8"/>
      <c r="CAN181" s="8"/>
      <c r="CAO181" s="8"/>
      <c r="CAP181" s="8"/>
      <c r="CAQ181" s="8"/>
      <c r="CAR181" s="8"/>
      <c r="CAS181" s="8"/>
      <c r="CAT181" s="8"/>
      <c r="CAU181" s="8"/>
      <c r="CAV181" s="8"/>
      <c r="CAW181" s="8"/>
      <c r="CAX181" s="8"/>
      <c r="CAY181" s="8"/>
      <c r="CAZ181" s="8"/>
      <c r="CBA181" s="8"/>
      <c r="CBB181" s="8"/>
      <c r="CBC181" s="8"/>
      <c r="CBD181" s="8"/>
      <c r="CBE181" s="8"/>
      <c r="CBF181" s="8"/>
      <c r="CBG181" s="8"/>
      <c r="CBH181" s="8"/>
      <c r="CBI181" s="8"/>
      <c r="CBJ181" s="8"/>
      <c r="CBK181" s="8"/>
      <c r="CBL181" s="8"/>
      <c r="CBM181" s="8"/>
      <c r="CBN181" s="8"/>
      <c r="CBO181" s="8"/>
      <c r="CBP181" s="8"/>
      <c r="CBQ181" s="8"/>
      <c r="CBR181" s="8"/>
      <c r="CBS181" s="8"/>
      <c r="CBT181" s="8"/>
      <c r="CBU181" s="8"/>
      <c r="CBV181" s="8"/>
      <c r="CBW181" s="8"/>
      <c r="CBX181" s="8"/>
      <c r="CBY181" s="8"/>
      <c r="CBZ181" s="8"/>
      <c r="CCA181" s="8"/>
      <c r="CCB181" s="8"/>
      <c r="CCC181" s="8"/>
      <c r="CCD181" s="8"/>
      <c r="CCE181" s="8"/>
      <c r="CCF181" s="8"/>
      <c r="CCG181" s="8"/>
      <c r="CCH181" s="8"/>
      <c r="CCI181" s="8"/>
      <c r="CCJ181" s="8"/>
      <c r="CCK181" s="8"/>
      <c r="CCL181" s="8"/>
      <c r="CCM181" s="8"/>
      <c r="CCN181" s="8"/>
      <c r="CCO181" s="8"/>
      <c r="CCP181" s="8"/>
      <c r="CCQ181" s="8"/>
      <c r="CCR181" s="8"/>
      <c r="CCS181" s="8"/>
      <c r="CCT181" s="8"/>
      <c r="CCU181" s="8"/>
      <c r="CCV181" s="8"/>
      <c r="CCW181" s="8"/>
      <c r="CCX181" s="8"/>
      <c r="CCY181" s="8"/>
      <c r="CCZ181" s="8"/>
      <c r="CDA181" s="8"/>
      <c r="CDB181" s="8"/>
      <c r="CDC181" s="8"/>
      <c r="CDD181" s="8"/>
      <c r="CDE181" s="8"/>
      <c r="CDF181" s="8"/>
      <c r="CDG181" s="8"/>
      <c r="CDH181" s="8"/>
      <c r="CDI181" s="8"/>
      <c r="CDJ181" s="8"/>
      <c r="CDK181" s="8"/>
      <c r="CDL181" s="8"/>
      <c r="CDM181" s="8"/>
      <c r="CDN181" s="8"/>
      <c r="CDO181" s="8"/>
      <c r="CDP181" s="8"/>
      <c r="CDQ181" s="8"/>
      <c r="CDR181" s="8"/>
      <c r="CDS181" s="8"/>
      <c r="CDT181" s="8"/>
      <c r="CDU181" s="8"/>
      <c r="CDV181" s="8"/>
      <c r="CDW181" s="8"/>
      <c r="CDX181" s="8"/>
      <c r="CDY181" s="8"/>
      <c r="CDZ181" s="8"/>
      <c r="CEA181" s="8"/>
      <c r="CEB181" s="8"/>
      <c r="CEC181" s="8"/>
      <c r="CED181" s="8"/>
      <c r="CEE181" s="8"/>
      <c r="CEF181" s="8"/>
      <c r="CEG181" s="8"/>
      <c r="CEH181" s="8"/>
      <c r="CEI181" s="8"/>
      <c r="CEJ181" s="8"/>
      <c r="CEK181" s="8"/>
      <c r="CEL181" s="8"/>
      <c r="CEM181" s="8"/>
      <c r="CEN181" s="8"/>
      <c r="CEO181" s="8"/>
      <c r="CEP181" s="8"/>
      <c r="CEQ181" s="8"/>
      <c r="CER181" s="8"/>
      <c r="CES181" s="8"/>
      <c r="CET181" s="8"/>
      <c r="CEU181" s="8"/>
      <c r="CEV181" s="8"/>
      <c r="CEW181" s="8"/>
      <c r="CEX181" s="8"/>
      <c r="CEY181" s="8"/>
      <c r="CEZ181" s="8"/>
      <c r="CFA181" s="8"/>
      <c r="CFB181" s="8"/>
      <c r="CFC181" s="8"/>
      <c r="CFD181" s="8"/>
      <c r="CFE181" s="8"/>
      <c r="CFF181" s="8"/>
      <c r="CFG181" s="8"/>
      <c r="CFH181" s="8"/>
      <c r="CFI181" s="8"/>
      <c r="CFJ181" s="8"/>
      <c r="CFK181" s="8"/>
      <c r="CFL181" s="8"/>
      <c r="CFM181" s="8"/>
      <c r="CFN181" s="8"/>
      <c r="CFO181" s="8"/>
      <c r="CFP181" s="8"/>
      <c r="CFQ181" s="8"/>
      <c r="CFR181" s="8"/>
      <c r="CFS181" s="8"/>
      <c r="CFT181" s="8"/>
      <c r="CFU181" s="8"/>
      <c r="CFV181" s="8"/>
      <c r="CFW181" s="8"/>
      <c r="CFX181" s="8"/>
      <c r="CFY181" s="8"/>
      <c r="CFZ181" s="8"/>
      <c r="CGA181" s="8"/>
      <c r="CGB181" s="8"/>
      <c r="CGC181" s="8"/>
      <c r="CGD181" s="8"/>
      <c r="CGE181" s="8"/>
      <c r="CGF181" s="8"/>
      <c r="CGG181" s="8"/>
      <c r="CGH181" s="8"/>
      <c r="CGI181" s="8"/>
      <c r="CGJ181" s="8"/>
      <c r="CGK181" s="8"/>
      <c r="CGL181" s="8"/>
      <c r="CGM181" s="8"/>
      <c r="CGN181" s="8"/>
      <c r="CGO181" s="8"/>
      <c r="CGP181" s="8"/>
      <c r="CGQ181" s="8"/>
      <c r="CGR181" s="8"/>
      <c r="CGS181" s="8"/>
      <c r="CGT181" s="8"/>
      <c r="CGU181" s="8"/>
      <c r="CGV181" s="8"/>
      <c r="CGW181" s="8"/>
      <c r="CGX181" s="8"/>
      <c r="CGY181" s="8"/>
      <c r="CGZ181" s="8"/>
      <c r="CHA181" s="8"/>
      <c r="CHB181" s="8"/>
      <c r="CHC181" s="8"/>
      <c r="CHD181" s="8"/>
      <c r="CHE181" s="8"/>
      <c r="CHF181" s="8"/>
      <c r="CHG181" s="8"/>
      <c r="CHH181" s="8"/>
      <c r="CHI181" s="8"/>
      <c r="CHJ181" s="8"/>
      <c r="CHK181" s="8"/>
      <c r="CHL181" s="8"/>
      <c r="CHM181" s="8"/>
      <c r="CHN181" s="8"/>
      <c r="CHO181" s="8"/>
      <c r="CHP181" s="8"/>
      <c r="CHQ181" s="8"/>
      <c r="CHR181" s="8"/>
      <c r="CHS181" s="8"/>
      <c r="CHT181" s="8"/>
      <c r="CHU181" s="8"/>
      <c r="CHV181" s="8"/>
      <c r="CHW181" s="8"/>
      <c r="CHX181" s="8"/>
      <c r="CHY181" s="8"/>
      <c r="CHZ181" s="8"/>
      <c r="CIA181" s="8"/>
      <c r="CIB181" s="8"/>
      <c r="CIC181" s="8"/>
      <c r="CID181" s="8"/>
      <c r="CIE181" s="8"/>
      <c r="CIF181" s="8"/>
      <c r="CIG181" s="8"/>
      <c r="CIH181" s="8"/>
      <c r="CII181" s="8"/>
      <c r="CIJ181" s="8"/>
      <c r="CIK181" s="8"/>
      <c r="CIL181" s="8"/>
      <c r="CIM181" s="8"/>
      <c r="CIN181" s="8"/>
      <c r="CIO181" s="8"/>
      <c r="CIP181" s="8"/>
      <c r="CIQ181" s="8"/>
      <c r="CIR181" s="8"/>
      <c r="CIS181" s="8"/>
      <c r="CIT181" s="8"/>
      <c r="CIU181" s="8"/>
      <c r="CIV181" s="8"/>
      <c r="CIW181" s="8"/>
      <c r="CIX181" s="8"/>
      <c r="CIY181" s="8"/>
      <c r="CIZ181" s="8"/>
      <c r="CJA181" s="8"/>
      <c r="CJB181" s="8"/>
      <c r="CJC181" s="8"/>
      <c r="CJD181" s="8"/>
      <c r="CJE181" s="8"/>
      <c r="CJF181" s="8"/>
      <c r="CJG181" s="8"/>
      <c r="CJH181" s="8"/>
      <c r="CJI181" s="8"/>
      <c r="CJJ181" s="8"/>
      <c r="CJK181" s="8"/>
      <c r="CJL181" s="8"/>
      <c r="CJM181" s="8"/>
      <c r="CJN181" s="8"/>
      <c r="CJO181" s="8"/>
      <c r="CJP181" s="8"/>
      <c r="CJQ181" s="8"/>
      <c r="CJR181" s="8"/>
      <c r="CJS181" s="8"/>
      <c r="CJT181" s="8"/>
      <c r="CJU181" s="8"/>
      <c r="CJV181" s="8"/>
      <c r="CJW181" s="8"/>
      <c r="CJX181" s="8"/>
      <c r="CJY181" s="8"/>
      <c r="CJZ181" s="8"/>
      <c r="CKA181" s="8"/>
      <c r="CKB181" s="8"/>
      <c r="CKC181" s="8"/>
      <c r="CKD181" s="8"/>
      <c r="CKE181" s="8"/>
      <c r="CKF181" s="8"/>
      <c r="CKG181" s="8"/>
      <c r="CKH181" s="8"/>
      <c r="CKI181" s="8"/>
      <c r="CKJ181" s="8"/>
      <c r="CKK181" s="8"/>
      <c r="CKL181" s="8"/>
      <c r="CKM181" s="8"/>
      <c r="CKN181" s="8"/>
      <c r="CKO181" s="8"/>
      <c r="CKP181" s="8"/>
      <c r="CKQ181" s="8"/>
      <c r="CKR181" s="8"/>
      <c r="CKS181" s="8"/>
      <c r="CKT181" s="8"/>
      <c r="CKU181" s="8"/>
      <c r="CKV181" s="8"/>
      <c r="CKW181" s="8"/>
      <c r="CKX181" s="8"/>
      <c r="CKY181" s="8"/>
      <c r="CKZ181" s="8"/>
      <c r="CLA181" s="8"/>
      <c r="CLB181" s="8"/>
      <c r="CLC181" s="8"/>
      <c r="CLD181" s="8"/>
      <c r="CLE181" s="8"/>
      <c r="CLF181" s="8"/>
      <c r="CLG181" s="8"/>
      <c r="CLH181" s="8"/>
      <c r="CLI181" s="8"/>
      <c r="CLJ181" s="8"/>
      <c r="CLK181" s="8"/>
      <c r="CLL181" s="8"/>
      <c r="CLM181" s="8"/>
      <c r="CLN181" s="8"/>
      <c r="CLO181" s="8"/>
      <c r="CLP181" s="8"/>
      <c r="CLQ181" s="8"/>
      <c r="CLR181" s="8"/>
      <c r="CLS181" s="8"/>
      <c r="CLT181" s="8"/>
      <c r="CLU181" s="8"/>
      <c r="CLV181" s="8"/>
      <c r="CLW181" s="8"/>
      <c r="CLX181" s="8"/>
      <c r="CLY181" s="8"/>
      <c r="CLZ181" s="8"/>
      <c r="CMA181" s="8"/>
      <c r="CMB181" s="8"/>
      <c r="CMC181" s="8"/>
      <c r="CMD181" s="8"/>
      <c r="CME181" s="8"/>
      <c r="CMF181" s="8"/>
      <c r="CMG181" s="8"/>
      <c r="CMH181" s="8"/>
      <c r="CMI181" s="8"/>
      <c r="CMJ181" s="8"/>
      <c r="CMK181" s="8"/>
      <c r="CML181" s="8"/>
      <c r="CMM181" s="8"/>
      <c r="CMN181" s="8"/>
      <c r="CMO181" s="8"/>
      <c r="CMP181" s="8"/>
      <c r="CMQ181" s="8"/>
      <c r="CMR181" s="8"/>
      <c r="CMS181" s="8"/>
      <c r="CMT181" s="8"/>
      <c r="CMU181" s="8"/>
      <c r="CMV181" s="8"/>
      <c r="CMW181" s="8"/>
      <c r="CMX181" s="8"/>
      <c r="CMY181" s="8"/>
      <c r="CMZ181" s="8"/>
      <c r="CNA181" s="8"/>
      <c r="CNB181" s="8"/>
      <c r="CNC181" s="8"/>
      <c r="CND181" s="8"/>
      <c r="CNE181" s="8"/>
      <c r="CNF181" s="8"/>
      <c r="CNG181" s="8"/>
      <c r="CNH181" s="8"/>
      <c r="CNI181" s="8"/>
      <c r="CNJ181" s="8"/>
      <c r="CNK181" s="8"/>
      <c r="CNL181" s="8"/>
      <c r="CNM181" s="8"/>
      <c r="CNN181" s="8"/>
      <c r="CNO181" s="8"/>
      <c r="CNP181" s="8"/>
      <c r="CNQ181" s="8"/>
      <c r="CNR181" s="8"/>
      <c r="CNS181" s="8"/>
      <c r="CNT181" s="8"/>
      <c r="CNU181" s="8"/>
      <c r="CNV181" s="8"/>
      <c r="CNW181" s="8"/>
      <c r="CNX181" s="8"/>
      <c r="CNY181" s="8"/>
      <c r="CNZ181" s="8"/>
      <c r="COA181" s="8"/>
      <c r="COB181" s="8"/>
      <c r="COC181" s="8"/>
      <c r="COD181" s="8"/>
      <c r="COE181" s="8"/>
      <c r="COF181" s="8"/>
      <c r="COG181" s="8"/>
      <c r="COH181" s="8"/>
      <c r="COI181" s="8"/>
      <c r="COJ181" s="8"/>
      <c r="COK181" s="8"/>
      <c r="COL181" s="8"/>
      <c r="COM181" s="8"/>
      <c r="CON181" s="8"/>
      <c r="COO181" s="8"/>
      <c r="COP181" s="8"/>
      <c r="COQ181" s="8"/>
      <c r="COR181" s="8"/>
      <c r="COS181" s="8"/>
      <c r="COT181" s="8"/>
      <c r="COU181" s="8"/>
      <c r="COV181" s="8"/>
      <c r="COW181" s="8"/>
      <c r="COX181" s="8"/>
      <c r="COY181" s="8"/>
      <c r="COZ181" s="8"/>
      <c r="CPA181" s="8"/>
      <c r="CPB181" s="8"/>
      <c r="CPC181" s="8"/>
      <c r="CPD181" s="8"/>
      <c r="CPE181" s="8"/>
      <c r="CPF181" s="8"/>
      <c r="CPG181" s="8"/>
      <c r="CPH181" s="8"/>
      <c r="CPI181" s="8"/>
      <c r="CPJ181" s="8"/>
      <c r="CPK181" s="8"/>
      <c r="CPL181" s="8"/>
      <c r="CPM181" s="8"/>
      <c r="CPN181" s="8"/>
      <c r="CPO181" s="8"/>
      <c r="CPP181" s="8"/>
      <c r="CPQ181" s="8"/>
      <c r="CPR181" s="8"/>
      <c r="CPS181" s="8"/>
      <c r="CPT181" s="8"/>
      <c r="CPU181" s="8"/>
      <c r="CPV181" s="8"/>
      <c r="CPW181" s="8"/>
      <c r="CPX181" s="8"/>
      <c r="CPY181" s="8"/>
      <c r="CPZ181" s="8"/>
      <c r="CQA181" s="8"/>
      <c r="CQB181" s="8"/>
      <c r="CQC181" s="8"/>
      <c r="CQD181" s="8"/>
      <c r="CQE181" s="8"/>
      <c r="CQF181" s="8"/>
      <c r="CQG181" s="8"/>
      <c r="CQH181" s="8"/>
      <c r="CQI181" s="8"/>
      <c r="CQJ181" s="8"/>
      <c r="CQK181" s="8"/>
      <c r="CQL181" s="8"/>
      <c r="CQM181" s="8"/>
      <c r="CQN181" s="8"/>
      <c r="CQO181" s="8"/>
      <c r="CQP181" s="8"/>
      <c r="CQQ181" s="8"/>
      <c r="CQR181" s="8"/>
      <c r="CQS181" s="8"/>
      <c r="CQT181" s="8"/>
      <c r="CQU181" s="8"/>
      <c r="CQV181" s="8"/>
      <c r="CQW181" s="8"/>
      <c r="CQX181" s="8"/>
      <c r="CQY181" s="8"/>
      <c r="CQZ181" s="8"/>
      <c r="CRA181" s="8"/>
      <c r="CRB181" s="8"/>
      <c r="CRC181" s="8"/>
      <c r="CRD181" s="8"/>
      <c r="CRE181" s="8"/>
      <c r="CRF181" s="8"/>
      <c r="CRG181" s="8"/>
      <c r="CRH181" s="8"/>
      <c r="CRI181" s="8"/>
      <c r="CRJ181" s="8"/>
      <c r="CRK181" s="8"/>
      <c r="CRL181" s="8"/>
      <c r="CRM181" s="8"/>
      <c r="CRN181" s="8"/>
      <c r="CRO181" s="8"/>
      <c r="CRP181" s="8"/>
      <c r="CRQ181" s="8"/>
      <c r="CRR181" s="8"/>
      <c r="CRS181" s="8"/>
      <c r="CRT181" s="8"/>
      <c r="CRU181" s="8"/>
      <c r="CRV181" s="8"/>
      <c r="CRW181" s="8"/>
      <c r="CRX181" s="8"/>
      <c r="CRY181" s="8"/>
      <c r="CRZ181" s="8"/>
      <c r="CSA181" s="8"/>
      <c r="CSB181" s="8"/>
      <c r="CSC181" s="8"/>
      <c r="CSD181" s="8"/>
      <c r="CSE181" s="8"/>
      <c r="CSF181" s="8"/>
      <c r="CSG181" s="8"/>
      <c r="CSH181" s="8"/>
      <c r="CSI181" s="8"/>
      <c r="CSJ181" s="8"/>
      <c r="CSK181" s="8"/>
      <c r="CSL181" s="8"/>
      <c r="CSM181" s="8"/>
      <c r="CSN181" s="8"/>
      <c r="CSO181" s="8"/>
      <c r="CSP181" s="8"/>
      <c r="CSQ181" s="8"/>
      <c r="CSR181" s="8"/>
      <c r="CSS181" s="8"/>
      <c r="CST181" s="8"/>
      <c r="CSU181" s="8"/>
      <c r="CSV181" s="8"/>
      <c r="CSW181" s="8"/>
      <c r="CSX181" s="8"/>
      <c r="CSY181" s="8"/>
      <c r="CSZ181" s="8"/>
      <c r="CTA181" s="8"/>
      <c r="CTB181" s="8"/>
      <c r="CTC181" s="8"/>
      <c r="CTD181" s="8"/>
      <c r="CTE181" s="8"/>
      <c r="CTF181" s="8"/>
      <c r="CTG181" s="8"/>
      <c r="CTH181" s="8"/>
      <c r="CTI181" s="8"/>
      <c r="CTJ181" s="8"/>
      <c r="CTK181" s="8"/>
      <c r="CTL181" s="8"/>
      <c r="CTM181" s="8"/>
      <c r="CTN181" s="8"/>
      <c r="CTO181" s="8"/>
      <c r="CTP181" s="8"/>
      <c r="CTQ181" s="8"/>
      <c r="CTR181" s="8"/>
      <c r="CTS181" s="8"/>
      <c r="CTT181" s="8"/>
      <c r="CTU181" s="8"/>
      <c r="CTV181" s="8"/>
      <c r="CTW181" s="8"/>
      <c r="CTX181" s="8"/>
      <c r="CTY181" s="8"/>
      <c r="CTZ181" s="8"/>
      <c r="CUA181" s="8"/>
      <c r="CUB181" s="8"/>
      <c r="CUC181" s="8"/>
      <c r="CUD181" s="8"/>
      <c r="CUE181" s="8"/>
      <c r="CUF181" s="8"/>
      <c r="CUG181" s="8"/>
      <c r="CUH181" s="8"/>
      <c r="CUI181" s="8"/>
      <c r="CUJ181" s="8"/>
      <c r="CUK181" s="8"/>
      <c r="CUL181" s="8"/>
      <c r="CUM181" s="8"/>
      <c r="CUN181" s="8"/>
      <c r="CUO181" s="8"/>
      <c r="CUP181" s="8"/>
      <c r="CUQ181" s="8"/>
      <c r="CUR181" s="8"/>
      <c r="CUS181" s="8"/>
      <c r="CUT181" s="8"/>
      <c r="CUU181" s="8"/>
      <c r="CUV181" s="8"/>
      <c r="CUW181" s="8"/>
      <c r="CUX181" s="8"/>
      <c r="CUY181" s="8"/>
      <c r="CUZ181" s="8"/>
      <c r="CVA181" s="8"/>
      <c r="CVB181" s="8"/>
      <c r="CVC181" s="8"/>
      <c r="CVD181" s="8"/>
      <c r="CVE181" s="8"/>
      <c r="CVF181" s="8"/>
      <c r="CVG181" s="8"/>
      <c r="CVH181" s="8"/>
      <c r="CVI181" s="8"/>
      <c r="CVJ181" s="8"/>
      <c r="CVK181" s="8"/>
      <c r="CVL181" s="8"/>
      <c r="CVM181" s="8"/>
      <c r="CVN181" s="8"/>
      <c r="CVO181" s="8"/>
      <c r="CVP181" s="8"/>
      <c r="CVQ181" s="8"/>
      <c r="CVR181" s="8"/>
      <c r="CVS181" s="8"/>
      <c r="CVT181" s="8"/>
      <c r="CVU181" s="8"/>
      <c r="CVV181" s="8"/>
      <c r="CVW181" s="8"/>
      <c r="CVX181" s="8"/>
      <c r="CVY181" s="8"/>
      <c r="CVZ181" s="8"/>
      <c r="CWA181" s="8"/>
      <c r="CWB181" s="8"/>
      <c r="CWC181" s="8"/>
      <c r="CWD181" s="8"/>
      <c r="CWE181" s="8"/>
      <c r="CWF181" s="8"/>
      <c r="CWG181" s="8"/>
      <c r="CWH181" s="8"/>
      <c r="CWI181" s="8"/>
      <c r="CWJ181" s="8"/>
      <c r="CWK181" s="8"/>
      <c r="CWL181" s="8"/>
      <c r="CWM181" s="8"/>
      <c r="CWN181" s="8"/>
      <c r="CWO181" s="8"/>
      <c r="CWP181" s="8"/>
      <c r="CWQ181" s="8"/>
      <c r="CWR181" s="8"/>
      <c r="CWS181" s="8"/>
      <c r="CWT181" s="8"/>
      <c r="CWU181" s="8"/>
      <c r="CWV181" s="8"/>
      <c r="CWW181" s="8"/>
      <c r="CWX181" s="8"/>
      <c r="CWY181" s="8"/>
      <c r="CWZ181" s="8"/>
      <c r="CXA181" s="8"/>
      <c r="CXB181" s="8"/>
      <c r="CXC181" s="8"/>
      <c r="CXD181" s="8"/>
      <c r="CXE181" s="8"/>
      <c r="CXF181" s="8"/>
      <c r="CXG181" s="8"/>
      <c r="CXH181" s="8"/>
      <c r="CXI181" s="8"/>
      <c r="CXJ181" s="8"/>
      <c r="CXK181" s="8"/>
      <c r="CXL181" s="8"/>
      <c r="CXM181" s="8"/>
      <c r="CXN181" s="8"/>
      <c r="CXO181" s="8"/>
      <c r="CXP181" s="8"/>
      <c r="CXQ181" s="8"/>
      <c r="CXR181" s="8"/>
      <c r="CXS181" s="8"/>
      <c r="CXT181" s="8"/>
      <c r="CXU181" s="8"/>
      <c r="CXV181" s="8"/>
      <c r="CXW181" s="8"/>
      <c r="CXX181" s="8"/>
      <c r="CXY181" s="8"/>
      <c r="CXZ181" s="8"/>
      <c r="CYA181" s="8"/>
      <c r="CYB181" s="8"/>
      <c r="CYC181" s="8"/>
      <c r="CYD181" s="8"/>
      <c r="CYE181" s="8"/>
      <c r="CYF181" s="8"/>
      <c r="CYG181" s="8"/>
      <c r="CYH181" s="8"/>
      <c r="CYI181" s="8"/>
      <c r="CYJ181" s="8"/>
      <c r="CYK181" s="8"/>
      <c r="CYL181" s="8"/>
      <c r="CYM181" s="8"/>
      <c r="CYN181" s="8"/>
      <c r="CYO181" s="8"/>
      <c r="CYP181" s="8"/>
      <c r="CYQ181" s="8"/>
      <c r="CYR181" s="8"/>
      <c r="CYS181" s="8"/>
      <c r="CYT181" s="8"/>
      <c r="CYU181" s="8"/>
      <c r="CYV181" s="8"/>
      <c r="CYW181" s="8"/>
      <c r="CYX181" s="8"/>
      <c r="CYY181" s="8"/>
      <c r="CYZ181" s="8"/>
      <c r="CZA181" s="8"/>
      <c r="CZB181" s="8"/>
      <c r="CZC181" s="8"/>
      <c r="CZD181" s="8"/>
      <c r="CZE181" s="8"/>
      <c r="CZF181" s="8"/>
      <c r="CZG181" s="8"/>
      <c r="CZH181" s="8"/>
      <c r="CZI181" s="8"/>
      <c r="CZJ181" s="8"/>
      <c r="CZK181" s="8"/>
      <c r="CZL181" s="8"/>
      <c r="CZM181" s="8"/>
      <c r="CZN181" s="8"/>
      <c r="CZO181" s="8"/>
      <c r="CZP181" s="8"/>
      <c r="CZQ181" s="8"/>
      <c r="CZR181" s="8"/>
      <c r="CZS181" s="8"/>
      <c r="CZT181" s="8"/>
      <c r="CZU181" s="8"/>
      <c r="CZV181" s="8"/>
      <c r="CZW181" s="8"/>
      <c r="CZX181" s="8"/>
      <c r="CZY181" s="8"/>
      <c r="CZZ181" s="8"/>
      <c r="DAA181" s="8"/>
      <c r="DAB181" s="8"/>
      <c r="DAC181" s="8"/>
      <c r="DAD181" s="8"/>
      <c r="DAE181" s="8"/>
      <c r="DAF181" s="8"/>
      <c r="DAG181" s="8"/>
      <c r="DAH181" s="8"/>
      <c r="DAI181" s="8"/>
      <c r="DAJ181" s="8"/>
      <c r="DAK181" s="8"/>
      <c r="DAL181" s="8"/>
      <c r="DAM181" s="8"/>
      <c r="DAN181" s="8"/>
      <c r="DAO181" s="8"/>
      <c r="DAP181" s="8"/>
      <c r="DAQ181" s="8"/>
      <c r="DAR181" s="8"/>
      <c r="DAS181" s="8"/>
      <c r="DAT181" s="8"/>
      <c r="DAU181" s="8"/>
      <c r="DAV181" s="8"/>
      <c r="DAW181" s="8"/>
      <c r="DAX181" s="8"/>
      <c r="DAY181" s="8"/>
      <c r="DAZ181" s="8"/>
      <c r="DBA181" s="8"/>
      <c r="DBB181" s="8"/>
      <c r="DBC181" s="8"/>
      <c r="DBD181" s="8"/>
      <c r="DBE181" s="8"/>
      <c r="DBF181" s="8"/>
      <c r="DBG181" s="8"/>
      <c r="DBH181" s="8"/>
      <c r="DBI181" s="8"/>
      <c r="DBJ181" s="8"/>
      <c r="DBK181" s="8"/>
      <c r="DBL181" s="8"/>
      <c r="DBM181" s="8"/>
      <c r="DBN181" s="8"/>
      <c r="DBO181" s="8"/>
      <c r="DBP181" s="8"/>
      <c r="DBQ181" s="8"/>
      <c r="DBR181" s="8"/>
      <c r="DBS181" s="8"/>
      <c r="DBT181" s="8"/>
      <c r="DBU181" s="8"/>
      <c r="DBV181" s="8"/>
      <c r="DBW181" s="8"/>
      <c r="DBX181" s="8"/>
      <c r="DBY181" s="8"/>
      <c r="DBZ181" s="8"/>
      <c r="DCA181" s="8"/>
      <c r="DCB181" s="8"/>
      <c r="DCC181" s="8"/>
      <c r="DCD181" s="8"/>
      <c r="DCE181" s="8"/>
      <c r="DCF181" s="8"/>
      <c r="DCG181" s="8"/>
      <c r="DCH181" s="8"/>
      <c r="DCI181" s="8"/>
      <c r="DCJ181" s="8"/>
      <c r="DCK181" s="8"/>
      <c r="DCL181" s="8"/>
      <c r="DCM181" s="8"/>
      <c r="DCN181" s="8"/>
      <c r="DCO181" s="8"/>
      <c r="DCP181" s="8"/>
      <c r="DCQ181" s="8"/>
      <c r="DCR181" s="8"/>
      <c r="DCS181" s="8"/>
      <c r="DCT181" s="8"/>
      <c r="DCU181" s="8"/>
      <c r="DCV181" s="8"/>
      <c r="DCW181" s="8"/>
      <c r="DCX181" s="8"/>
      <c r="DCY181" s="8"/>
      <c r="DCZ181" s="8"/>
      <c r="DDA181" s="8"/>
      <c r="DDB181" s="8"/>
      <c r="DDC181" s="8"/>
      <c r="DDD181" s="8"/>
      <c r="DDE181" s="8"/>
      <c r="DDF181" s="8"/>
      <c r="DDG181" s="8"/>
      <c r="DDH181" s="8"/>
      <c r="DDI181" s="8"/>
      <c r="DDJ181" s="8"/>
      <c r="DDK181" s="8"/>
      <c r="DDL181" s="8"/>
      <c r="DDM181" s="8"/>
      <c r="DDN181" s="8"/>
      <c r="DDO181" s="8"/>
      <c r="DDP181" s="8"/>
      <c r="DDQ181" s="8"/>
      <c r="DDR181" s="8"/>
      <c r="DDS181" s="8"/>
      <c r="DDT181" s="8"/>
      <c r="DDU181" s="8"/>
      <c r="DDV181" s="8"/>
      <c r="DDW181" s="8"/>
      <c r="DDX181" s="8"/>
      <c r="DDY181" s="8"/>
      <c r="DDZ181" s="8"/>
      <c r="DEA181" s="8"/>
      <c r="DEB181" s="8"/>
      <c r="DEC181" s="8"/>
      <c r="DED181" s="8"/>
      <c r="DEE181" s="8"/>
      <c r="DEF181" s="8"/>
      <c r="DEG181" s="8"/>
      <c r="DEH181" s="8"/>
      <c r="DEI181" s="8"/>
      <c r="DEJ181" s="8"/>
      <c r="DEK181" s="8"/>
      <c r="DEL181" s="8"/>
      <c r="DEM181" s="8"/>
      <c r="DEN181" s="8"/>
      <c r="DEO181" s="8"/>
      <c r="DEP181" s="8"/>
      <c r="DEQ181" s="8"/>
      <c r="DER181" s="8"/>
      <c r="DES181" s="8"/>
      <c r="DET181" s="8"/>
      <c r="DEU181" s="8"/>
      <c r="DEV181" s="8"/>
      <c r="DEW181" s="8"/>
      <c r="DEX181" s="8"/>
      <c r="DEY181" s="8"/>
      <c r="DEZ181" s="8"/>
      <c r="DFA181" s="8"/>
      <c r="DFB181" s="8"/>
      <c r="DFC181" s="8"/>
      <c r="DFD181" s="8"/>
      <c r="DFE181" s="8"/>
      <c r="DFF181" s="8"/>
      <c r="DFG181" s="8"/>
      <c r="DFH181" s="8"/>
      <c r="DFI181" s="8"/>
      <c r="DFJ181" s="8"/>
      <c r="DFK181" s="8"/>
      <c r="DFL181" s="8"/>
      <c r="DFM181" s="8"/>
      <c r="DFN181" s="8"/>
      <c r="DFO181" s="8"/>
      <c r="DFP181" s="8"/>
      <c r="DFQ181" s="8"/>
      <c r="DFR181" s="8"/>
      <c r="DFS181" s="8"/>
      <c r="DFT181" s="8"/>
      <c r="DFU181" s="8"/>
      <c r="DFV181" s="8"/>
      <c r="DFW181" s="8"/>
      <c r="DFX181" s="8"/>
      <c r="DFY181" s="8"/>
      <c r="DFZ181" s="8"/>
      <c r="DGA181" s="8"/>
      <c r="DGB181" s="8"/>
      <c r="DGC181" s="8"/>
      <c r="DGD181" s="8"/>
      <c r="DGE181" s="8"/>
      <c r="DGF181" s="8"/>
      <c r="DGG181" s="8"/>
      <c r="DGH181" s="8"/>
      <c r="DGI181" s="8"/>
      <c r="DGJ181" s="8"/>
      <c r="DGK181" s="8"/>
      <c r="DGL181" s="8"/>
      <c r="DGM181" s="8"/>
      <c r="DGN181" s="8"/>
      <c r="DGO181" s="8"/>
      <c r="DGP181" s="8"/>
      <c r="DGQ181" s="8"/>
      <c r="DGR181" s="8"/>
      <c r="DGS181" s="8"/>
      <c r="DGT181" s="8"/>
      <c r="DGU181" s="8"/>
      <c r="DGV181" s="8"/>
      <c r="DGW181" s="8"/>
      <c r="DGX181" s="8"/>
      <c r="DGY181" s="8"/>
      <c r="DGZ181" s="8"/>
      <c r="DHA181" s="8"/>
      <c r="DHB181" s="8"/>
      <c r="DHC181" s="8"/>
      <c r="DHD181" s="8"/>
      <c r="DHE181" s="8"/>
      <c r="DHF181" s="8"/>
      <c r="DHG181" s="8"/>
      <c r="DHH181" s="8"/>
      <c r="DHI181" s="8"/>
      <c r="DHJ181" s="8"/>
      <c r="DHK181" s="8"/>
      <c r="DHL181" s="8"/>
      <c r="DHM181" s="8"/>
      <c r="DHN181" s="8"/>
      <c r="DHO181" s="8"/>
      <c r="DHP181" s="8"/>
      <c r="DHQ181" s="8"/>
      <c r="DHR181" s="8"/>
      <c r="DHS181" s="8"/>
      <c r="DHT181" s="8"/>
      <c r="DHU181" s="8"/>
      <c r="DHV181" s="8"/>
      <c r="DHW181" s="8"/>
      <c r="DHX181" s="8"/>
      <c r="DHY181" s="8"/>
      <c r="DHZ181" s="8"/>
      <c r="DIA181" s="8"/>
      <c r="DIB181" s="8"/>
      <c r="DIC181" s="8"/>
      <c r="DID181" s="8"/>
      <c r="DIE181" s="8"/>
      <c r="DIF181" s="8"/>
      <c r="DIG181" s="8"/>
      <c r="DIH181" s="8"/>
      <c r="DII181" s="8"/>
      <c r="DIJ181" s="8"/>
      <c r="DIK181" s="8"/>
      <c r="DIL181" s="8"/>
      <c r="DIM181" s="8"/>
      <c r="DIN181" s="8"/>
      <c r="DIO181" s="8"/>
      <c r="DIP181" s="8"/>
      <c r="DIQ181" s="8"/>
      <c r="DIR181" s="8"/>
      <c r="DIS181" s="8"/>
      <c r="DIT181" s="8"/>
      <c r="DIU181" s="8"/>
      <c r="DIV181" s="8"/>
      <c r="DIW181" s="8"/>
      <c r="DIX181" s="8"/>
      <c r="DIY181" s="8"/>
      <c r="DIZ181" s="8"/>
      <c r="DJA181" s="8"/>
      <c r="DJB181" s="8"/>
      <c r="DJC181" s="8"/>
      <c r="DJD181" s="8"/>
      <c r="DJE181" s="8"/>
      <c r="DJF181" s="8"/>
      <c r="DJG181" s="8"/>
      <c r="DJH181" s="8"/>
      <c r="DJI181" s="8"/>
      <c r="DJJ181" s="8"/>
      <c r="DJK181" s="8"/>
      <c r="DJL181" s="8"/>
      <c r="DJM181" s="8"/>
      <c r="DJN181" s="8"/>
      <c r="DJO181" s="8"/>
      <c r="DJP181" s="8"/>
      <c r="DJQ181" s="8"/>
      <c r="DJR181" s="8"/>
      <c r="DJS181" s="8"/>
      <c r="DJT181" s="8"/>
      <c r="DJU181" s="8"/>
      <c r="DJV181" s="8"/>
      <c r="DJW181" s="8"/>
      <c r="DJX181" s="8"/>
      <c r="DJY181" s="8"/>
      <c r="DJZ181" s="8"/>
      <c r="DKA181" s="8"/>
      <c r="DKB181" s="8"/>
      <c r="DKC181" s="8"/>
      <c r="DKD181" s="8"/>
      <c r="DKE181" s="8"/>
      <c r="DKF181" s="8"/>
      <c r="DKG181" s="8"/>
      <c r="DKH181" s="8"/>
      <c r="DKI181" s="8"/>
      <c r="DKJ181" s="8"/>
      <c r="DKK181" s="8"/>
      <c r="DKL181" s="8"/>
      <c r="DKM181" s="8"/>
      <c r="DKN181" s="8"/>
      <c r="DKO181" s="8"/>
      <c r="DKP181" s="8"/>
      <c r="DKQ181" s="8"/>
      <c r="DKR181" s="8"/>
      <c r="DKS181" s="8"/>
      <c r="DKT181" s="8"/>
      <c r="DKU181" s="8"/>
      <c r="DKV181" s="8"/>
      <c r="DKW181" s="8"/>
      <c r="DKX181" s="8"/>
      <c r="DKY181" s="8"/>
      <c r="DKZ181" s="8"/>
      <c r="DLA181" s="8"/>
      <c r="DLB181" s="8"/>
      <c r="DLC181" s="8"/>
      <c r="DLD181" s="8"/>
      <c r="DLE181" s="8"/>
      <c r="DLF181" s="8"/>
      <c r="DLG181" s="8"/>
      <c r="DLH181" s="8"/>
      <c r="DLI181" s="8"/>
      <c r="DLJ181" s="8"/>
      <c r="DLK181" s="8"/>
      <c r="DLL181" s="8"/>
      <c r="DLM181" s="8"/>
      <c r="DLN181" s="8"/>
      <c r="DLO181" s="8"/>
      <c r="DLP181" s="8"/>
      <c r="DLQ181" s="8"/>
      <c r="DLR181" s="8"/>
      <c r="DLS181" s="8"/>
      <c r="DLT181" s="8"/>
      <c r="DLU181" s="8"/>
      <c r="DLV181" s="8"/>
      <c r="DLW181" s="8"/>
      <c r="DLX181" s="8"/>
      <c r="DLY181" s="8"/>
      <c r="DLZ181" s="8"/>
      <c r="DMA181" s="8"/>
      <c r="DMB181" s="8"/>
      <c r="DMC181" s="8"/>
      <c r="DMD181" s="8"/>
      <c r="DME181" s="8"/>
      <c r="DMF181" s="8"/>
      <c r="DMG181" s="8"/>
      <c r="DMH181" s="8"/>
      <c r="DMI181" s="8"/>
      <c r="DMJ181" s="8"/>
      <c r="DMK181" s="8"/>
      <c r="DML181" s="8"/>
      <c r="DMM181" s="8"/>
      <c r="DMN181" s="8"/>
      <c r="DMO181" s="8"/>
      <c r="DMP181" s="8"/>
      <c r="DMQ181" s="8"/>
      <c r="DMR181" s="8"/>
      <c r="DMS181" s="8"/>
      <c r="DMT181" s="8"/>
      <c r="DMU181" s="8"/>
      <c r="DMV181" s="8"/>
      <c r="DMW181" s="8"/>
      <c r="DMX181" s="8"/>
      <c r="DMY181" s="8"/>
      <c r="DMZ181" s="8"/>
      <c r="DNA181" s="8"/>
      <c r="DNB181" s="8"/>
      <c r="DNC181" s="8"/>
      <c r="DND181" s="8"/>
      <c r="DNE181" s="8"/>
      <c r="DNF181" s="8"/>
      <c r="DNG181" s="8"/>
      <c r="DNH181" s="8"/>
      <c r="DNI181" s="8"/>
      <c r="DNJ181" s="8"/>
      <c r="DNK181" s="8"/>
      <c r="DNL181" s="8"/>
      <c r="DNM181" s="8"/>
      <c r="DNN181" s="8"/>
      <c r="DNO181" s="8"/>
      <c r="DNP181" s="8"/>
      <c r="DNQ181" s="8"/>
      <c r="DNR181" s="8"/>
      <c r="DNS181" s="8"/>
      <c r="DNT181" s="8"/>
      <c r="DNU181" s="8"/>
      <c r="DNV181" s="8"/>
      <c r="DNW181" s="8"/>
      <c r="DNX181" s="8"/>
      <c r="DNY181" s="8"/>
      <c r="DNZ181" s="8"/>
      <c r="DOA181" s="8"/>
      <c r="DOB181" s="8"/>
      <c r="DOC181" s="8"/>
      <c r="DOD181" s="8"/>
      <c r="DOE181" s="8"/>
      <c r="DOF181" s="8"/>
      <c r="DOG181" s="8"/>
      <c r="DOH181" s="8"/>
      <c r="DOI181" s="8"/>
      <c r="DOJ181" s="8"/>
      <c r="DOK181" s="8"/>
      <c r="DOL181" s="8"/>
      <c r="DOM181" s="8"/>
      <c r="DON181" s="8"/>
      <c r="DOO181" s="8"/>
      <c r="DOP181" s="8"/>
      <c r="DOQ181" s="8"/>
      <c r="DOR181" s="8"/>
      <c r="DOS181" s="8"/>
      <c r="DOT181" s="8"/>
      <c r="DOU181" s="8"/>
      <c r="DOV181" s="8"/>
      <c r="DOW181" s="8"/>
      <c r="DOX181" s="8"/>
      <c r="DOY181" s="8"/>
      <c r="DOZ181" s="8"/>
      <c r="DPA181" s="8"/>
      <c r="DPB181" s="8"/>
      <c r="DPC181" s="8"/>
      <c r="DPD181" s="8"/>
      <c r="DPE181" s="8"/>
      <c r="DPF181" s="8"/>
      <c r="DPG181" s="8"/>
      <c r="DPH181" s="8"/>
      <c r="DPI181" s="8"/>
      <c r="DPJ181" s="8"/>
      <c r="DPK181" s="8"/>
      <c r="DPL181" s="8"/>
      <c r="DPM181" s="8"/>
      <c r="DPN181" s="8"/>
      <c r="DPO181" s="8"/>
      <c r="DPP181" s="8"/>
      <c r="DPQ181" s="8"/>
      <c r="DPR181" s="8"/>
      <c r="DPS181" s="8"/>
      <c r="DPT181" s="8"/>
      <c r="DPU181" s="8"/>
      <c r="DPV181" s="8"/>
      <c r="DPW181" s="8"/>
      <c r="DPX181" s="8"/>
      <c r="DPY181" s="8"/>
      <c r="DPZ181" s="8"/>
      <c r="DQA181" s="8"/>
      <c r="DQB181" s="8"/>
      <c r="DQC181" s="8"/>
      <c r="DQD181" s="8"/>
      <c r="DQE181" s="8"/>
      <c r="DQF181" s="8"/>
      <c r="DQG181" s="8"/>
      <c r="DQH181" s="8"/>
      <c r="DQI181" s="8"/>
      <c r="DQJ181" s="8"/>
      <c r="DQK181" s="8"/>
      <c r="DQL181" s="8"/>
      <c r="DQM181" s="8"/>
      <c r="DQN181" s="8"/>
      <c r="DQO181" s="8"/>
      <c r="DQP181" s="8"/>
      <c r="DQQ181" s="8"/>
      <c r="DQR181" s="8"/>
      <c r="DQS181" s="8"/>
      <c r="DQT181" s="8"/>
      <c r="DQU181" s="8"/>
      <c r="DQV181" s="8"/>
      <c r="DQW181" s="8"/>
      <c r="DQX181" s="8"/>
      <c r="DQY181" s="8"/>
      <c r="DQZ181" s="8"/>
      <c r="DRA181" s="8"/>
      <c r="DRB181" s="8"/>
      <c r="DRC181" s="8"/>
      <c r="DRD181" s="8"/>
      <c r="DRE181" s="8"/>
      <c r="DRF181" s="8"/>
      <c r="DRG181" s="8"/>
      <c r="DRH181" s="8"/>
      <c r="DRI181" s="8"/>
      <c r="DRJ181" s="8"/>
      <c r="DRK181" s="8"/>
      <c r="DRL181" s="8"/>
      <c r="DRM181" s="8"/>
      <c r="DRN181" s="8"/>
      <c r="DRO181" s="8"/>
      <c r="DRP181" s="8"/>
      <c r="DRQ181" s="8"/>
      <c r="DRR181" s="8"/>
      <c r="DRS181" s="8"/>
      <c r="DRT181" s="8"/>
      <c r="DRU181" s="8"/>
      <c r="DRV181" s="8"/>
      <c r="DRW181" s="8"/>
      <c r="DRX181" s="8"/>
      <c r="DRY181" s="8"/>
      <c r="DRZ181" s="8"/>
      <c r="DSA181" s="8"/>
      <c r="DSB181" s="8"/>
      <c r="DSC181" s="8"/>
      <c r="DSD181" s="8"/>
      <c r="DSE181" s="8"/>
      <c r="DSF181" s="8"/>
      <c r="DSG181" s="8"/>
      <c r="DSH181" s="8"/>
      <c r="DSI181" s="8"/>
      <c r="DSJ181" s="8"/>
      <c r="DSK181" s="8"/>
      <c r="DSL181" s="8"/>
      <c r="DSM181" s="8"/>
      <c r="DSN181" s="8"/>
      <c r="DSO181" s="8"/>
      <c r="DSP181" s="8"/>
      <c r="DSQ181" s="8"/>
      <c r="DSR181" s="8"/>
      <c r="DSS181" s="8"/>
      <c r="DST181" s="8"/>
      <c r="DSU181" s="8"/>
      <c r="DSV181" s="8"/>
      <c r="DSW181" s="8"/>
      <c r="DSX181" s="8"/>
      <c r="DSY181" s="8"/>
      <c r="DSZ181" s="8"/>
      <c r="DTA181" s="8"/>
      <c r="DTB181" s="8"/>
      <c r="DTC181" s="8"/>
      <c r="DTD181" s="8"/>
      <c r="DTE181" s="8"/>
      <c r="DTF181" s="8"/>
      <c r="DTG181" s="8"/>
      <c r="DTH181" s="8"/>
      <c r="DTI181" s="8"/>
      <c r="DTJ181" s="8"/>
      <c r="DTK181" s="8"/>
      <c r="DTL181" s="8"/>
      <c r="DTM181" s="8"/>
      <c r="DTN181" s="8"/>
      <c r="DTO181" s="8"/>
      <c r="DTP181" s="8"/>
      <c r="DTQ181" s="8"/>
      <c r="DTR181" s="8"/>
      <c r="DTS181" s="8"/>
      <c r="DTT181" s="8"/>
      <c r="DTU181" s="8"/>
      <c r="DTV181" s="8"/>
      <c r="DTW181" s="8"/>
      <c r="DTX181" s="8"/>
      <c r="DTY181" s="8"/>
      <c r="DTZ181" s="8"/>
      <c r="DUA181" s="8"/>
      <c r="DUB181" s="8"/>
      <c r="DUC181" s="8"/>
      <c r="DUD181" s="8"/>
      <c r="DUE181" s="8"/>
      <c r="DUF181" s="8"/>
      <c r="DUG181" s="8"/>
      <c r="DUH181" s="8"/>
      <c r="DUI181" s="8"/>
      <c r="DUJ181" s="8"/>
      <c r="DUK181" s="8"/>
      <c r="DUL181" s="8"/>
      <c r="DUM181" s="8"/>
      <c r="DUN181" s="8"/>
      <c r="DUO181" s="8"/>
      <c r="DUP181" s="8"/>
      <c r="DUQ181" s="8"/>
      <c r="DUR181" s="8"/>
      <c r="DUS181" s="8"/>
      <c r="DUT181" s="8"/>
      <c r="DUU181" s="8"/>
      <c r="DUV181" s="8"/>
      <c r="DUW181" s="8"/>
      <c r="DUX181" s="8"/>
      <c r="DUY181" s="8"/>
      <c r="DUZ181" s="8"/>
      <c r="DVA181" s="8"/>
      <c r="DVB181" s="8"/>
      <c r="DVC181" s="8"/>
      <c r="DVD181" s="8"/>
      <c r="DVE181" s="8"/>
      <c r="DVF181" s="8"/>
      <c r="DVG181" s="8"/>
      <c r="DVH181" s="8"/>
      <c r="DVI181" s="8"/>
      <c r="DVJ181" s="8"/>
      <c r="DVK181" s="8"/>
      <c r="DVL181" s="8"/>
      <c r="DVM181" s="8"/>
      <c r="DVN181" s="8"/>
      <c r="DVO181" s="8"/>
      <c r="DVP181" s="8"/>
      <c r="DVQ181" s="8"/>
      <c r="DVR181" s="8"/>
      <c r="DVS181" s="8"/>
      <c r="DVT181" s="8"/>
      <c r="DVU181" s="8"/>
      <c r="DVV181" s="8"/>
      <c r="DVW181" s="8"/>
      <c r="DVX181" s="8"/>
      <c r="DVY181" s="8"/>
      <c r="DVZ181" s="8"/>
      <c r="DWA181" s="8"/>
      <c r="DWB181" s="8"/>
      <c r="DWC181" s="8"/>
      <c r="DWD181" s="8"/>
      <c r="DWE181" s="8"/>
      <c r="DWF181" s="8"/>
      <c r="DWG181" s="8"/>
      <c r="DWH181" s="8"/>
      <c r="DWI181" s="8"/>
      <c r="DWJ181" s="8"/>
      <c r="DWK181" s="8"/>
      <c r="DWL181" s="8"/>
      <c r="DWM181" s="8"/>
      <c r="DWN181" s="8"/>
      <c r="DWO181" s="8"/>
      <c r="DWP181" s="8"/>
      <c r="DWQ181" s="8"/>
      <c r="DWR181" s="8"/>
      <c r="DWS181" s="8"/>
      <c r="DWT181" s="8"/>
      <c r="DWU181" s="8"/>
      <c r="DWV181" s="8"/>
      <c r="DWW181" s="8"/>
      <c r="DWX181" s="8"/>
      <c r="DWY181" s="8"/>
      <c r="DWZ181" s="8"/>
      <c r="DXA181" s="8"/>
      <c r="DXB181" s="8"/>
      <c r="DXC181" s="8"/>
      <c r="DXD181" s="8"/>
      <c r="DXE181" s="8"/>
      <c r="DXF181" s="8"/>
      <c r="DXG181" s="8"/>
      <c r="DXH181" s="8"/>
      <c r="DXI181" s="8"/>
      <c r="DXJ181" s="8"/>
      <c r="DXK181" s="8"/>
      <c r="DXL181" s="8"/>
      <c r="DXM181" s="8"/>
      <c r="DXN181" s="8"/>
      <c r="DXO181" s="8"/>
      <c r="DXP181" s="8"/>
      <c r="DXQ181" s="8"/>
      <c r="DXR181" s="8"/>
      <c r="DXS181" s="8"/>
      <c r="DXT181" s="8"/>
      <c r="DXU181" s="8"/>
      <c r="DXV181" s="8"/>
      <c r="DXW181" s="8"/>
      <c r="DXX181" s="8"/>
      <c r="DXY181" s="8"/>
      <c r="DXZ181" s="8"/>
      <c r="DYA181" s="8"/>
      <c r="DYB181" s="8"/>
      <c r="DYC181" s="8"/>
      <c r="DYD181" s="8"/>
      <c r="DYE181" s="8"/>
      <c r="DYF181" s="8"/>
      <c r="DYG181" s="8"/>
      <c r="DYH181" s="8"/>
      <c r="DYI181" s="8"/>
      <c r="DYJ181" s="8"/>
      <c r="DYK181" s="8"/>
      <c r="DYL181" s="8"/>
      <c r="DYM181" s="8"/>
      <c r="DYN181" s="8"/>
      <c r="DYO181" s="8"/>
      <c r="DYP181" s="8"/>
      <c r="DYQ181" s="8"/>
      <c r="DYR181" s="8"/>
      <c r="DYS181" s="8"/>
      <c r="DYT181" s="8"/>
      <c r="DYU181" s="8"/>
      <c r="DYV181" s="8"/>
      <c r="DYW181" s="8"/>
      <c r="DYX181" s="8"/>
      <c r="DYY181" s="8"/>
      <c r="DYZ181" s="8"/>
      <c r="DZA181" s="8"/>
      <c r="DZB181" s="8"/>
      <c r="DZC181" s="8"/>
      <c r="DZD181" s="8"/>
      <c r="DZE181" s="8"/>
      <c r="DZF181" s="8"/>
      <c r="DZG181" s="8"/>
      <c r="DZH181" s="8"/>
      <c r="DZI181" s="8"/>
      <c r="DZJ181" s="8"/>
      <c r="DZK181" s="8"/>
      <c r="DZL181" s="8"/>
      <c r="DZM181" s="8"/>
      <c r="DZN181" s="8"/>
      <c r="DZO181" s="8"/>
      <c r="DZP181" s="8"/>
      <c r="DZQ181" s="8"/>
      <c r="DZR181" s="8"/>
      <c r="DZS181" s="8"/>
      <c r="DZT181" s="8"/>
      <c r="DZU181" s="8"/>
      <c r="DZV181" s="8"/>
      <c r="DZW181" s="8"/>
      <c r="DZX181" s="8"/>
      <c r="DZY181" s="8"/>
      <c r="DZZ181" s="8"/>
      <c r="EAA181" s="8"/>
      <c r="EAB181" s="8"/>
      <c r="EAC181" s="8"/>
      <c r="EAD181" s="8"/>
      <c r="EAE181" s="8"/>
      <c r="EAF181" s="8"/>
      <c r="EAG181" s="8"/>
      <c r="EAH181" s="8"/>
      <c r="EAI181" s="8"/>
      <c r="EAJ181" s="8"/>
      <c r="EAK181" s="8"/>
      <c r="EAL181" s="8"/>
      <c r="EAM181" s="8"/>
      <c r="EAN181" s="8"/>
      <c r="EAO181" s="8"/>
      <c r="EAP181" s="8"/>
      <c r="EAQ181" s="8"/>
      <c r="EAR181" s="8"/>
      <c r="EAS181" s="8"/>
      <c r="EAT181" s="8"/>
      <c r="EAU181" s="8"/>
      <c r="EAV181" s="8"/>
      <c r="EAW181" s="8"/>
      <c r="EAX181" s="8"/>
      <c r="EAY181" s="8"/>
      <c r="EAZ181" s="8"/>
      <c r="EBA181" s="8"/>
      <c r="EBB181" s="8"/>
      <c r="EBC181" s="8"/>
      <c r="EBD181" s="8"/>
      <c r="EBE181" s="8"/>
      <c r="EBF181" s="8"/>
      <c r="EBG181" s="8"/>
      <c r="EBH181" s="8"/>
      <c r="EBI181" s="8"/>
      <c r="EBJ181" s="8"/>
      <c r="EBK181" s="8"/>
      <c r="EBL181" s="8"/>
      <c r="EBM181" s="8"/>
      <c r="EBN181" s="8"/>
      <c r="EBO181" s="8"/>
      <c r="EBP181" s="8"/>
      <c r="EBQ181" s="8"/>
      <c r="EBR181" s="8"/>
      <c r="EBS181" s="8"/>
      <c r="EBT181" s="8"/>
      <c r="EBU181" s="8"/>
      <c r="EBV181" s="8"/>
      <c r="EBW181" s="8"/>
      <c r="EBX181" s="8"/>
      <c r="EBY181" s="8"/>
      <c r="EBZ181" s="8"/>
      <c r="ECA181" s="8"/>
      <c r="ECB181" s="8"/>
      <c r="ECC181" s="8"/>
      <c r="ECD181" s="8"/>
      <c r="ECE181" s="8"/>
      <c r="ECF181" s="8"/>
      <c r="ECG181" s="8"/>
      <c r="ECH181" s="8"/>
      <c r="ECI181" s="8"/>
      <c r="ECJ181" s="8"/>
      <c r="ECK181" s="8"/>
      <c r="ECL181" s="8"/>
      <c r="ECM181" s="8"/>
      <c r="ECN181" s="8"/>
      <c r="ECO181" s="8"/>
      <c r="ECP181" s="8"/>
      <c r="ECQ181" s="8"/>
      <c r="ECR181" s="8"/>
      <c r="ECS181" s="8"/>
      <c r="ECT181" s="8"/>
      <c r="ECU181" s="8"/>
      <c r="ECV181" s="8"/>
      <c r="ECW181" s="8"/>
      <c r="ECX181" s="8"/>
      <c r="ECY181" s="8"/>
      <c r="ECZ181" s="8"/>
      <c r="EDA181" s="8"/>
      <c r="EDB181" s="8"/>
      <c r="EDC181" s="8"/>
      <c r="EDD181" s="8"/>
      <c r="EDE181" s="8"/>
      <c r="EDF181" s="8"/>
      <c r="EDG181" s="8"/>
      <c r="EDH181" s="8"/>
      <c r="EDI181" s="8"/>
      <c r="EDJ181" s="8"/>
      <c r="EDK181" s="8"/>
      <c r="EDL181" s="8"/>
      <c r="EDM181" s="8"/>
      <c r="EDN181" s="8"/>
      <c r="EDO181" s="8"/>
      <c r="EDP181" s="8"/>
      <c r="EDQ181" s="8"/>
      <c r="EDR181" s="8"/>
      <c r="EDS181" s="8"/>
      <c r="EDT181" s="8"/>
      <c r="EDU181" s="8"/>
      <c r="EDV181" s="8"/>
      <c r="EDW181" s="8"/>
      <c r="EDX181" s="8"/>
      <c r="EDY181" s="8"/>
      <c r="EDZ181" s="8"/>
      <c r="EEA181" s="8"/>
      <c r="EEB181" s="8"/>
      <c r="EEC181" s="8"/>
      <c r="EED181" s="8"/>
      <c r="EEE181" s="8"/>
      <c r="EEF181" s="8"/>
      <c r="EEG181" s="8"/>
      <c r="EEH181" s="8"/>
      <c r="EEI181" s="8"/>
      <c r="EEJ181" s="8"/>
      <c r="EEK181" s="8"/>
      <c r="EEL181" s="8"/>
      <c r="EEM181" s="8"/>
      <c r="EEN181" s="8"/>
      <c r="EEO181" s="8"/>
      <c r="EEP181" s="8"/>
      <c r="EEQ181" s="8"/>
      <c r="EER181" s="8"/>
      <c r="EES181" s="8"/>
      <c r="EET181" s="8"/>
      <c r="EEU181" s="8"/>
      <c r="EEV181" s="8"/>
      <c r="EEW181" s="8"/>
      <c r="EEX181" s="8"/>
      <c r="EEY181" s="8"/>
      <c r="EEZ181" s="8"/>
      <c r="EFA181" s="8"/>
      <c r="EFB181" s="8"/>
      <c r="EFC181" s="8"/>
      <c r="EFD181" s="8"/>
      <c r="EFE181" s="8"/>
      <c r="EFF181" s="8"/>
      <c r="EFG181" s="8"/>
      <c r="EFH181" s="8"/>
      <c r="EFI181" s="8"/>
      <c r="EFJ181" s="8"/>
      <c r="EFK181" s="8"/>
      <c r="EFL181" s="8"/>
      <c r="EFM181" s="8"/>
      <c r="EFN181" s="8"/>
      <c r="EFO181" s="8"/>
      <c r="EFP181" s="8"/>
      <c r="EFQ181" s="8"/>
      <c r="EFR181" s="8"/>
      <c r="EFS181" s="8"/>
      <c r="EFT181" s="8"/>
      <c r="EFU181" s="8"/>
      <c r="EFV181" s="8"/>
      <c r="EFW181" s="8"/>
      <c r="EFX181" s="8"/>
      <c r="EFY181" s="8"/>
      <c r="EFZ181" s="8"/>
      <c r="EGA181" s="8"/>
      <c r="EGB181" s="8"/>
      <c r="EGC181" s="8"/>
      <c r="EGD181" s="8"/>
      <c r="EGE181" s="8"/>
      <c r="EGF181" s="8"/>
      <c r="EGG181" s="8"/>
      <c r="EGH181" s="8"/>
      <c r="EGI181" s="8"/>
      <c r="EGJ181" s="8"/>
      <c r="EGK181" s="8"/>
      <c r="EGL181" s="8"/>
      <c r="EGM181" s="8"/>
      <c r="EGN181" s="8"/>
      <c r="EGO181" s="8"/>
      <c r="EGP181" s="8"/>
      <c r="EGQ181" s="8"/>
      <c r="EGR181" s="8"/>
      <c r="EGS181" s="8"/>
      <c r="EGT181" s="8"/>
      <c r="EGU181" s="8"/>
      <c r="EGV181" s="8"/>
      <c r="EGW181" s="8"/>
      <c r="EGX181" s="8"/>
      <c r="EGY181" s="8"/>
      <c r="EGZ181" s="8"/>
      <c r="EHA181" s="8"/>
      <c r="EHB181" s="8"/>
      <c r="EHC181" s="8"/>
      <c r="EHD181" s="8"/>
      <c r="EHE181" s="8"/>
      <c r="EHF181" s="8"/>
      <c r="EHG181" s="8"/>
      <c r="EHH181" s="8"/>
      <c r="EHI181" s="8"/>
      <c r="EHJ181" s="8"/>
      <c r="EHK181" s="8"/>
      <c r="EHL181" s="8"/>
      <c r="EHM181" s="8"/>
      <c r="EHN181" s="8"/>
      <c r="EHO181" s="8"/>
      <c r="EHP181" s="8"/>
      <c r="EHQ181" s="8"/>
      <c r="EHR181" s="8"/>
      <c r="EHS181" s="8"/>
      <c r="EHT181" s="8"/>
      <c r="EHU181" s="8"/>
      <c r="EHV181" s="8"/>
      <c r="EHW181" s="8"/>
      <c r="EHX181" s="8"/>
      <c r="EHY181" s="8"/>
      <c r="EHZ181" s="8"/>
      <c r="EIA181" s="8"/>
      <c r="EIB181" s="8"/>
      <c r="EIC181" s="8"/>
      <c r="EID181" s="8"/>
      <c r="EIE181" s="8"/>
      <c r="EIF181" s="8"/>
      <c r="EIG181" s="8"/>
      <c r="EIH181" s="8"/>
      <c r="EII181" s="8"/>
      <c r="EIJ181" s="8"/>
      <c r="EIK181" s="8"/>
      <c r="EIL181" s="8"/>
      <c r="EIM181" s="8"/>
      <c r="EIN181" s="8"/>
      <c r="EIO181" s="8"/>
      <c r="EIP181" s="8"/>
      <c r="EIQ181" s="8"/>
      <c r="EIR181" s="8"/>
      <c r="EIS181" s="8"/>
      <c r="EIT181" s="8"/>
      <c r="EIU181" s="8"/>
      <c r="EIV181" s="8"/>
      <c r="EIW181" s="8"/>
      <c r="EIX181" s="8"/>
      <c r="EIY181" s="8"/>
      <c r="EIZ181" s="8"/>
      <c r="EJA181" s="8"/>
      <c r="EJB181" s="8"/>
      <c r="EJC181" s="8"/>
      <c r="EJD181" s="8"/>
      <c r="EJE181" s="8"/>
      <c r="EJF181" s="8"/>
      <c r="EJG181" s="8"/>
      <c r="EJH181" s="8"/>
      <c r="EJI181" s="8"/>
      <c r="EJJ181" s="8"/>
      <c r="EJK181" s="8"/>
      <c r="EJL181" s="8"/>
      <c r="EJM181" s="8"/>
      <c r="EJN181" s="8"/>
      <c r="EJO181" s="8"/>
      <c r="EJP181" s="8"/>
      <c r="EJQ181" s="8"/>
      <c r="EJR181" s="8"/>
      <c r="EJS181" s="8"/>
      <c r="EJT181" s="8"/>
      <c r="EJU181" s="8"/>
      <c r="EJV181" s="8"/>
      <c r="EJW181" s="8"/>
      <c r="EJX181" s="8"/>
      <c r="EJY181" s="8"/>
      <c r="EJZ181" s="8"/>
      <c r="EKA181" s="8"/>
      <c r="EKB181" s="8"/>
      <c r="EKC181" s="8"/>
      <c r="EKD181" s="8"/>
      <c r="EKE181" s="8"/>
      <c r="EKF181" s="8"/>
      <c r="EKG181" s="8"/>
      <c r="EKH181" s="8"/>
      <c r="EKI181" s="8"/>
      <c r="EKJ181" s="8"/>
      <c r="EKK181" s="8"/>
      <c r="EKL181" s="8"/>
      <c r="EKM181" s="8"/>
      <c r="EKN181" s="8"/>
      <c r="EKO181" s="8"/>
      <c r="EKP181" s="8"/>
      <c r="EKQ181" s="8"/>
      <c r="EKR181" s="8"/>
      <c r="EKS181" s="8"/>
      <c r="EKT181" s="8"/>
      <c r="EKU181" s="8"/>
      <c r="EKV181" s="8"/>
      <c r="EKW181" s="8"/>
      <c r="EKX181" s="8"/>
      <c r="EKY181" s="8"/>
      <c r="EKZ181" s="8"/>
      <c r="ELA181" s="8"/>
      <c r="ELB181" s="8"/>
      <c r="ELC181" s="8"/>
      <c r="ELD181" s="8"/>
      <c r="ELE181" s="8"/>
      <c r="ELF181" s="8"/>
      <c r="ELG181" s="8"/>
      <c r="ELH181" s="8"/>
      <c r="ELI181" s="8"/>
      <c r="ELJ181" s="8"/>
      <c r="ELK181" s="8"/>
      <c r="ELL181" s="8"/>
      <c r="ELM181" s="8"/>
      <c r="ELN181" s="8"/>
      <c r="ELO181" s="8"/>
      <c r="ELP181" s="8"/>
      <c r="ELQ181" s="8"/>
      <c r="ELR181" s="8"/>
      <c r="ELS181" s="8"/>
      <c r="ELT181" s="8"/>
      <c r="ELU181" s="8"/>
      <c r="ELV181" s="8"/>
      <c r="ELW181" s="8"/>
      <c r="ELX181" s="8"/>
      <c r="ELY181" s="8"/>
      <c r="ELZ181" s="8"/>
      <c r="EMA181" s="8"/>
      <c r="EMB181" s="8"/>
      <c r="EMC181" s="8"/>
      <c r="EMD181" s="8"/>
      <c r="EME181" s="8"/>
      <c r="EMF181" s="8"/>
      <c r="EMG181" s="8"/>
      <c r="EMH181" s="8"/>
      <c r="EMI181" s="8"/>
      <c r="EMJ181" s="8"/>
      <c r="EMK181" s="8"/>
      <c r="EML181" s="8"/>
      <c r="EMM181" s="8"/>
      <c r="EMN181" s="8"/>
      <c r="EMO181" s="8"/>
      <c r="EMP181" s="8"/>
      <c r="EMQ181" s="8"/>
      <c r="EMR181" s="8"/>
      <c r="EMS181" s="8"/>
      <c r="EMT181" s="8"/>
      <c r="EMU181" s="8"/>
      <c r="EMV181" s="8"/>
      <c r="EMW181" s="8"/>
      <c r="EMX181" s="8"/>
      <c r="EMY181" s="8"/>
      <c r="EMZ181" s="8"/>
      <c r="ENA181" s="8"/>
      <c r="ENB181" s="8"/>
      <c r="ENC181" s="8"/>
      <c r="END181" s="8"/>
      <c r="ENE181" s="8"/>
      <c r="ENF181" s="8"/>
      <c r="ENG181" s="8"/>
      <c r="ENH181" s="8"/>
      <c r="ENI181" s="8"/>
      <c r="ENJ181" s="8"/>
      <c r="ENK181" s="8"/>
      <c r="ENL181" s="8"/>
      <c r="ENM181" s="8"/>
      <c r="ENN181" s="8"/>
      <c r="ENO181" s="8"/>
      <c r="ENP181" s="8"/>
      <c r="ENQ181" s="8"/>
      <c r="ENR181" s="8"/>
      <c r="ENS181" s="8"/>
      <c r="ENT181" s="8"/>
      <c r="ENU181" s="8"/>
      <c r="ENV181" s="8"/>
      <c r="ENW181" s="8"/>
      <c r="ENX181" s="8"/>
      <c r="ENY181" s="8"/>
      <c r="ENZ181" s="8"/>
      <c r="EOA181" s="8"/>
      <c r="EOB181" s="8"/>
      <c r="EOC181" s="8"/>
      <c r="EOD181" s="8"/>
      <c r="EOE181" s="8"/>
      <c r="EOF181" s="8"/>
      <c r="EOG181" s="8"/>
      <c r="EOH181" s="8"/>
      <c r="EOI181" s="8"/>
      <c r="EOJ181" s="8"/>
      <c r="EOK181" s="8"/>
      <c r="EOL181" s="8"/>
      <c r="EOM181" s="8"/>
      <c r="EON181" s="8"/>
      <c r="EOO181" s="8"/>
      <c r="EOP181" s="8"/>
      <c r="EOQ181" s="8"/>
      <c r="EOR181" s="8"/>
      <c r="EOS181" s="8"/>
      <c r="EOT181" s="8"/>
      <c r="EOU181" s="8"/>
      <c r="EOV181" s="8"/>
      <c r="EOW181" s="8"/>
      <c r="EOX181" s="8"/>
      <c r="EOY181" s="8"/>
      <c r="EOZ181" s="8"/>
      <c r="EPA181" s="8"/>
      <c r="EPB181" s="8"/>
      <c r="EPC181" s="8"/>
      <c r="EPD181" s="8"/>
      <c r="EPE181" s="8"/>
      <c r="EPF181" s="8"/>
      <c r="EPG181" s="8"/>
      <c r="EPH181" s="8"/>
      <c r="EPI181" s="8"/>
      <c r="EPJ181" s="8"/>
      <c r="EPK181" s="8"/>
      <c r="EPL181" s="8"/>
      <c r="EPM181" s="8"/>
      <c r="EPN181" s="8"/>
      <c r="EPO181" s="8"/>
      <c r="EPP181" s="8"/>
      <c r="EPQ181" s="8"/>
      <c r="EPR181" s="8"/>
      <c r="EPS181" s="8"/>
      <c r="EPT181" s="8"/>
      <c r="EPU181" s="8"/>
      <c r="EPV181" s="8"/>
      <c r="EPW181" s="8"/>
      <c r="EPX181" s="8"/>
      <c r="EPY181" s="8"/>
      <c r="EPZ181" s="8"/>
      <c r="EQA181" s="8"/>
      <c r="EQB181" s="8"/>
      <c r="EQC181" s="8"/>
      <c r="EQD181" s="8"/>
      <c r="EQE181" s="8"/>
      <c r="EQF181" s="8"/>
      <c r="EQG181" s="8"/>
      <c r="EQH181" s="8"/>
      <c r="EQI181" s="8"/>
      <c r="EQJ181" s="8"/>
      <c r="EQK181" s="8"/>
      <c r="EQL181" s="8"/>
      <c r="EQM181" s="8"/>
      <c r="EQN181" s="8"/>
      <c r="EQO181" s="8"/>
      <c r="EQP181" s="8"/>
      <c r="EQQ181" s="8"/>
      <c r="EQR181" s="8"/>
      <c r="EQS181" s="8"/>
      <c r="EQT181" s="8"/>
      <c r="EQU181" s="8"/>
      <c r="EQV181" s="8"/>
      <c r="EQW181" s="8"/>
      <c r="EQX181" s="8"/>
      <c r="EQY181" s="8"/>
      <c r="EQZ181" s="8"/>
      <c r="ERA181" s="8"/>
      <c r="ERB181" s="8"/>
      <c r="ERC181" s="8"/>
      <c r="ERD181" s="8"/>
      <c r="ERE181" s="8"/>
      <c r="ERF181" s="8"/>
      <c r="ERG181" s="8"/>
      <c r="ERH181" s="8"/>
      <c r="ERI181" s="8"/>
      <c r="ERJ181" s="8"/>
      <c r="ERK181" s="8"/>
      <c r="ERL181" s="8"/>
      <c r="ERM181" s="8"/>
      <c r="ERN181" s="8"/>
      <c r="ERO181" s="8"/>
      <c r="ERP181" s="8"/>
      <c r="ERQ181" s="8"/>
      <c r="ERR181" s="8"/>
      <c r="ERS181" s="8"/>
      <c r="ERT181" s="8"/>
      <c r="ERU181" s="8"/>
      <c r="ERV181" s="8"/>
      <c r="ERW181" s="8"/>
      <c r="ERX181" s="8"/>
      <c r="ERY181" s="8"/>
      <c r="ERZ181" s="8"/>
      <c r="ESA181" s="8"/>
      <c r="ESB181" s="8"/>
      <c r="ESC181" s="8"/>
      <c r="ESD181" s="8"/>
      <c r="ESE181" s="8"/>
      <c r="ESF181" s="8"/>
      <c r="ESG181" s="8"/>
      <c r="ESH181" s="8"/>
      <c r="ESI181" s="8"/>
      <c r="ESJ181" s="8"/>
      <c r="ESK181" s="8"/>
      <c r="ESL181" s="8"/>
      <c r="ESM181" s="8"/>
      <c r="ESN181" s="8"/>
      <c r="ESO181" s="8"/>
      <c r="ESP181" s="8"/>
      <c r="ESQ181" s="8"/>
      <c r="ESR181" s="8"/>
      <c r="ESS181" s="8"/>
      <c r="EST181" s="8"/>
      <c r="ESU181" s="8"/>
      <c r="ESV181" s="8"/>
      <c r="ESW181" s="8"/>
      <c r="ESX181" s="8"/>
      <c r="ESY181" s="8"/>
      <c r="ESZ181" s="8"/>
      <c r="ETA181" s="8"/>
      <c r="ETB181" s="8"/>
      <c r="ETC181" s="8"/>
      <c r="ETD181" s="8"/>
      <c r="ETE181" s="8"/>
      <c r="ETF181" s="8"/>
      <c r="ETG181" s="8"/>
      <c r="ETH181" s="8"/>
      <c r="ETI181" s="8"/>
      <c r="ETJ181" s="8"/>
      <c r="ETK181" s="8"/>
      <c r="ETL181" s="8"/>
      <c r="ETM181" s="8"/>
      <c r="ETN181" s="8"/>
      <c r="ETO181" s="8"/>
      <c r="ETP181" s="8"/>
      <c r="ETQ181" s="8"/>
      <c r="ETR181" s="8"/>
      <c r="ETS181" s="8"/>
      <c r="ETT181" s="8"/>
      <c r="ETU181" s="8"/>
      <c r="ETV181" s="8"/>
      <c r="ETW181" s="8"/>
      <c r="ETX181" s="8"/>
      <c r="ETY181" s="8"/>
      <c r="ETZ181" s="8"/>
      <c r="EUA181" s="8"/>
      <c r="EUB181" s="8"/>
      <c r="EUC181" s="8"/>
      <c r="EUD181" s="8"/>
      <c r="EUE181" s="8"/>
      <c r="EUF181" s="8"/>
      <c r="EUG181" s="8"/>
      <c r="EUH181" s="8"/>
      <c r="EUI181" s="8"/>
      <c r="EUJ181" s="8"/>
      <c r="EUK181" s="8"/>
      <c r="EUL181" s="8"/>
      <c r="EUM181" s="8"/>
      <c r="EUN181" s="8"/>
      <c r="EUO181" s="8"/>
      <c r="EUP181" s="8"/>
      <c r="EUQ181" s="8"/>
      <c r="EUR181" s="8"/>
      <c r="EUS181" s="8"/>
      <c r="EUT181" s="8"/>
      <c r="EUU181" s="8"/>
      <c r="EUV181" s="8"/>
      <c r="EUW181" s="8"/>
      <c r="EUX181" s="8"/>
      <c r="EUY181" s="8"/>
      <c r="EUZ181" s="8"/>
      <c r="EVA181" s="8"/>
      <c r="EVB181" s="8"/>
      <c r="EVC181" s="8"/>
      <c r="EVD181" s="8"/>
      <c r="EVE181" s="8"/>
      <c r="EVF181" s="8"/>
      <c r="EVG181" s="8"/>
      <c r="EVH181" s="8"/>
      <c r="EVI181" s="8"/>
      <c r="EVJ181" s="8"/>
      <c r="EVK181" s="8"/>
      <c r="EVL181" s="8"/>
      <c r="EVM181" s="8"/>
      <c r="EVN181" s="8"/>
      <c r="EVO181" s="8"/>
      <c r="EVP181" s="8"/>
      <c r="EVQ181" s="8"/>
      <c r="EVR181" s="8"/>
      <c r="EVS181" s="8"/>
      <c r="EVT181" s="8"/>
      <c r="EVU181" s="8"/>
      <c r="EVV181" s="8"/>
      <c r="EVW181" s="8"/>
      <c r="EVX181" s="8"/>
      <c r="EVY181" s="8"/>
      <c r="EVZ181" s="8"/>
      <c r="EWA181" s="8"/>
      <c r="EWB181" s="8"/>
      <c r="EWC181" s="8"/>
      <c r="EWD181" s="8"/>
      <c r="EWE181" s="8"/>
      <c r="EWF181" s="8"/>
      <c r="EWG181" s="8"/>
      <c r="EWH181" s="8"/>
      <c r="EWI181" s="8"/>
      <c r="EWJ181" s="8"/>
      <c r="EWK181" s="8"/>
      <c r="EWL181" s="8"/>
      <c r="EWM181" s="8"/>
      <c r="EWN181" s="8"/>
      <c r="EWO181" s="8"/>
      <c r="EWP181" s="8"/>
      <c r="EWQ181" s="8"/>
      <c r="EWR181" s="8"/>
      <c r="EWS181" s="8"/>
      <c r="EWT181" s="8"/>
      <c r="EWU181" s="8"/>
      <c r="EWV181" s="8"/>
      <c r="EWW181" s="8"/>
      <c r="EWX181" s="8"/>
      <c r="EWY181" s="8"/>
      <c r="EWZ181" s="8"/>
      <c r="EXA181" s="8"/>
      <c r="EXB181" s="8"/>
      <c r="EXC181" s="8"/>
      <c r="EXD181" s="8"/>
      <c r="EXE181" s="8"/>
      <c r="EXF181" s="8"/>
      <c r="EXG181" s="8"/>
      <c r="EXH181" s="8"/>
      <c r="EXI181" s="8"/>
      <c r="EXJ181" s="8"/>
      <c r="EXK181" s="8"/>
      <c r="EXL181" s="8"/>
      <c r="EXM181" s="8"/>
      <c r="EXN181" s="8"/>
      <c r="EXO181" s="8"/>
      <c r="EXP181" s="8"/>
      <c r="EXQ181" s="8"/>
      <c r="EXR181" s="8"/>
      <c r="EXS181" s="8"/>
      <c r="EXT181" s="8"/>
      <c r="EXU181" s="8"/>
      <c r="EXV181" s="8"/>
      <c r="EXW181" s="8"/>
      <c r="EXX181" s="8"/>
      <c r="EXY181" s="8"/>
      <c r="EXZ181" s="8"/>
      <c r="EYA181" s="8"/>
      <c r="EYB181" s="8"/>
      <c r="EYC181" s="8"/>
      <c r="EYD181" s="8"/>
      <c r="EYE181" s="8"/>
      <c r="EYF181" s="8"/>
      <c r="EYG181" s="8"/>
      <c r="EYH181" s="8"/>
      <c r="EYI181" s="8"/>
      <c r="EYJ181" s="8"/>
      <c r="EYK181" s="8"/>
      <c r="EYL181" s="8"/>
      <c r="EYM181" s="8"/>
      <c r="EYN181" s="8"/>
      <c r="EYO181" s="8"/>
      <c r="EYP181" s="8"/>
      <c r="EYQ181" s="8"/>
      <c r="EYR181" s="8"/>
      <c r="EYS181" s="8"/>
      <c r="EYT181" s="8"/>
      <c r="EYU181" s="8"/>
      <c r="EYV181" s="8"/>
      <c r="EYW181" s="8"/>
      <c r="EYX181" s="8"/>
      <c r="EYY181" s="8"/>
      <c r="EYZ181" s="8"/>
      <c r="EZA181" s="8"/>
      <c r="EZB181" s="8"/>
      <c r="EZC181" s="8"/>
      <c r="EZD181" s="8"/>
      <c r="EZE181" s="8"/>
      <c r="EZF181" s="8"/>
      <c r="EZG181" s="8"/>
      <c r="EZH181" s="8"/>
      <c r="EZI181" s="8"/>
      <c r="EZJ181" s="8"/>
      <c r="EZK181" s="8"/>
      <c r="EZL181" s="8"/>
      <c r="EZM181" s="8"/>
      <c r="EZN181" s="8"/>
      <c r="EZO181" s="8"/>
      <c r="EZP181" s="8"/>
      <c r="EZQ181" s="8"/>
      <c r="EZR181" s="8"/>
      <c r="EZS181" s="8"/>
      <c r="EZT181" s="8"/>
      <c r="EZU181" s="8"/>
      <c r="EZV181" s="8"/>
      <c r="EZW181" s="8"/>
      <c r="EZX181" s="8"/>
      <c r="EZY181" s="8"/>
      <c r="EZZ181" s="8"/>
      <c r="FAA181" s="8"/>
      <c r="FAB181" s="8"/>
      <c r="FAC181" s="8"/>
      <c r="FAD181" s="8"/>
      <c r="FAE181" s="8"/>
      <c r="FAF181" s="8"/>
      <c r="FAG181" s="8"/>
      <c r="FAH181" s="8"/>
      <c r="FAI181" s="8"/>
      <c r="FAJ181" s="8"/>
      <c r="FAK181" s="8"/>
      <c r="FAL181" s="8"/>
      <c r="FAM181" s="8"/>
      <c r="FAN181" s="8"/>
      <c r="FAO181" s="8"/>
      <c r="FAP181" s="8"/>
      <c r="FAQ181" s="8"/>
      <c r="FAR181" s="8"/>
      <c r="FAS181" s="8"/>
      <c r="FAT181" s="8"/>
      <c r="FAU181" s="8"/>
      <c r="FAV181" s="8"/>
      <c r="FAW181" s="8"/>
      <c r="FAX181" s="8"/>
      <c r="FAY181" s="8"/>
      <c r="FAZ181" s="8"/>
      <c r="FBA181" s="8"/>
      <c r="FBB181" s="8"/>
      <c r="FBC181" s="8"/>
      <c r="FBD181" s="8"/>
      <c r="FBE181" s="8"/>
      <c r="FBF181" s="8"/>
      <c r="FBG181" s="8"/>
      <c r="FBH181" s="8"/>
      <c r="FBI181" s="8"/>
      <c r="FBJ181" s="8"/>
      <c r="FBK181" s="8"/>
      <c r="FBL181" s="8"/>
      <c r="FBM181" s="8"/>
      <c r="FBN181" s="8"/>
      <c r="FBO181" s="8"/>
      <c r="FBP181" s="8"/>
      <c r="FBQ181" s="8"/>
      <c r="FBR181" s="8"/>
      <c r="FBS181" s="8"/>
      <c r="FBT181" s="8"/>
      <c r="FBU181" s="8"/>
      <c r="FBV181" s="8"/>
      <c r="FBW181" s="8"/>
      <c r="FBX181" s="8"/>
      <c r="FBY181" s="8"/>
      <c r="FBZ181" s="8"/>
      <c r="FCA181" s="8"/>
      <c r="FCB181" s="8"/>
      <c r="FCC181" s="8"/>
      <c r="FCD181" s="8"/>
      <c r="FCE181" s="8"/>
      <c r="FCF181" s="8"/>
      <c r="FCG181" s="8"/>
      <c r="FCH181" s="8"/>
      <c r="FCI181" s="8"/>
      <c r="FCJ181" s="8"/>
      <c r="FCK181" s="8"/>
      <c r="FCL181" s="8"/>
      <c r="FCM181" s="8"/>
      <c r="FCN181" s="8"/>
      <c r="FCO181" s="8"/>
      <c r="FCP181" s="8"/>
      <c r="FCQ181" s="8"/>
      <c r="FCR181" s="8"/>
      <c r="FCS181" s="8"/>
      <c r="FCT181" s="8"/>
      <c r="FCU181" s="8"/>
      <c r="FCV181" s="8"/>
      <c r="FCW181" s="8"/>
      <c r="FCX181" s="8"/>
      <c r="FCY181" s="8"/>
      <c r="FCZ181" s="8"/>
      <c r="FDA181" s="8"/>
      <c r="FDB181" s="8"/>
      <c r="FDC181" s="8"/>
      <c r="FDD181" s="8"/>
      <c r="FDE181" s="8"/>
      <c r="FDF181" s="8"/>
      <c r="FDG181" s="8"/>
      <c r="FDH181" s="8"/>
      <c r="FDI181" s="8"/>
      <c r="FDJ181" s="8"/>
      <c r="FDK181" s="8"/>
      <c r="FDL181" s="8"/>
      <c r="FDM181" s="8"/>
      <c r="FDN181" s="8"/>
      <c r="FDO181" s="8"/>
      <c r="FDP181" s="8"/>
      <c r="FDQ181" s="8"/>
      <c r="FDR181" s="8"/>
      <c r="FDS181" s="8"/>
      <c r="FDT181" s="8"/>
      <c r="FDU181" s="8"/>
      <c r="FDV181" s="8"/>
      <c r="FDW181" s="8"/>
      <c r="FDX181" s="8"/>
      <c r="FDY181" s="8"/>
      <c r="FDZ181" s="8"/>
      <c r="FEA181" s="8"/>
      <c r="FEB181" s="8"/>
      <c r="FEC181" s="8"/>
      <c r="FED181" s="8"/>
      <c r="FEE181" s="8"/>
      <c r="FEF181" s="8"/>
      <c r="FEG181" s="8"/>
      <c r="FEH181" s="8"/>
      <c r="FEI181" s="8"/>
      <c r="FEJ181" s="8"/>
      <c r="FEK181" s="8"/>
      <c r="FEL181" s="8"/>
      <c r="FEM181" s="8"/>
      <c r="FEN181" s="8"/>
      <c r="FEO181" s="8"/>
      <c r="FEP181" s="8"/>
      <c r="FEQ181" s="8"/>
      <c r="FER181" s="8"/>
      <c r="FES181" s="8"/>
      <c r="FET181" s="8"/>
      <c r="FEU181" s="8"/>
      <c r="FEV181" s="8"/>
      <c r="FEW181" s="8"/>
      <c r="FEX181" s="8"/>
      <c r="FEY181" s="8"/>
      <c r="FEZ181" s="8"/>
      <c r="FFA181" s="8"/>
      <c r="FFB181" s="8"/>
      <c r="FFC181" s="8"/>
      <c r="FFD181" s="8"/>
      <c r="FFE181" s="8"/>
      <c r="FFF181" s="8"/>
      <c r="FFG181" s="8"/>
      <c r="FFH181" s="8"/>
      <c r="FFI181" s="8"/>
      <c r="FFJ181" s="8"/>
      <c r="FFK181" s="8"/>
      <c r="FFL181" s="8"/>
      <c r="FFM181" s="8"/>
      <c r="FFN181" s="8"/>
      <c r="FFO181" s="8"/>
      <c r="FFP181" s="8"/>
      <c r="FFQ181" s="8"/>
      <c r="FFR181" s="8"/>
      <c r="FFS181" s="8"/>
      <c r="FFT181" s="8"/>
      <c r="FFU181" s="8"/>
      <c r="FFV181" s="8"/>
      <c r="FFW181" s="8"/>
      <c r="FFX181" s="8"/>
      <c r="FFY181" s="8"/>
      <c r="FFZ181" s="8"/>
      <c r="FGA181" s="8"/>
      <c r="FGB181" s="8"/>
      <c r="FGC181" s="8"/>
      <c r="FGD181" s="8"/>
      <c r="FGE181" s="8"/>
      <c r="FGF181" s="8"/>
      <c r="FGG181" s="8"/>
      <c r="FGH181" s="8"/>
      <c r="FGI181" s="8"/>
      <c r="FGJ181" s="8"/>
      <c r="FGK181" s="8"/>
      <c r="FGL181" s="8"/>
      <c r="FGM181" s="8"/>
      <c r="FGN181" s="8"/>
      <c r="FGO181" s="8"/>
      <c r="FGP181" s="8"/>
      <c r="FGQ181" s="8"/>
      <c r="FGR181" s="8"/>
      <c r="FGS181" s="8"/>
      <c r="FGT181" s="8"/>
      <c r="FGU181" s="8"/>
      <c r="FGV181" s="8"/>
      <c r="FGW181" s="8"/>
      <c r="FGX181" s="8"/>
      <c r="FGY181" s="8"/>
      <c r="FGZ181" s="8"/>
      <c r="FHA181" s="8"/>
      <c r="FHB181" s="8"/>
      <c r="FHC181" s="8"/>
      <c r="FHD181" s="8"/>
      <c r="FHE181" s="8"/>
      <c r="FHF181" s="8"/>
      <c r="FHG181" s="8"/>
      <c r="FHH181" s="8"/>
      <c r="FHI181" s="8"/>
      <c r="FHJ181" s="8"/>
      <c r="FHK181" s="8"/>
      <c r="FHL181" s="8"/>
      <c r="FHM181" s="8"/>
      <c r="FHN181" s="8"/>
      <c r="FHO181" s="8"/>
      <c r="FHP181" s="8"/>
      <c r="FHQ181" s="8"/>
      <c r="FHR181" s="8"/>
      <c r="FHS181" s="8"/>
      <c r="FHT181" s="8"/>
      <c r="FHU181" s="8"/>
      <c r="FHV181" s="8"/>
      <c r="FHW181" s="8"/>
      <c r="FHX181" s="8"/>
      <c r="FHY181" s="8"/>
      <c r="FHZ181" s="8"/>
      <c r="FIA181" s="8"/>
      <c r="FIB181" s="8"/>
      <c r="FIC181" s="8"/>
      <c r="FID181" s="8"/>
      <c r="FIE181" s="8"/>
      <c r="FIF181" s="8"/>
      <c r="FIG181" s="8"/>
      <c r="FIH181" s="8"/>
      <c r="FII181" s="8"/>
      <c r="FIJ181" s="8"/>
      <c r="FIK181" s="8"/>
      <c r="FIL181" s="8"/>
      <c r="FIM181" s="8"/>
      <c r="FIN181" s="8"/>
      <c r="FIO181" s="8"/>
      <c r="FIP181" s="8"/>
      <c r="FIQ181" s="8"/>
      <c r="FIR181" s="8"/>
      <c r="FIS181" s="8"/>
      <c r="FIT181" s="8"/>
      <c r="FIU181" s="8"/>
      <c r="FIV181" s="8"/>
      <c r="FIW181" s="8"/>
      <c r="FIX181" s="8"/>
      <c r="FIY181" s="8"/>
      <c r="FIZ181" s="8"/>
      <c r="FJA181" s="8"/>
      <c r="FJB181" s="8"/>
      <c r="FJC181" s="8"/>
      <c r="FJD181" s="8"/>
      <c r="FJE181" s="8"/>
      <c r="FJF181" s="8"/>
      <c r="FJG181" s="8"/>
      <c r="FJH181" s="8"/>
      <c r="FJI181" s="8"/>
      <c r="FJJ181" s="8"/>
      <c r="FJK181" s="8"/>
      <c r="FJL181" s="8"/>
      <c r="FJM181" s="8"/>
      <c r="FJN181" s="8"/>
      <c r="FJO181" s="8"/>
      <c r="FJP181" s="8"/>
      <c r="FJQ181" s="8"/>
      <c r="FJR181" s="8"/>
      <c r="FJS181" s="8"/>
      <c r="FJT181" s="8"/>
      <c r="FJU181" s="8"/>
      <c r="FJV181" s="8"/>
      <c r="FJW181" s="8"/>
      <c r="FJX181" s="8"/>
      <c r="FJY181" s="8"/>
      <c r="FJZ181" s="8"/>
      <c r="FKA181" s="8"/>
      <c r="FKB181" s="8"/>
      <c r="FKC181" s="8"/>
      <c r="FKD181" s="8"/>
      <c r="FKE181" s="8"/>
      <c r="FKF181" s="8"/>
      <c r="FKG181" s="8"/>
      <c r="FKH181" s="8"/>
      <c r="FKI181" s="8"/>
      <c r="FKJ181" s="8"/>
      <c r="FKK181" s="8"/>
      <c r="FKL181" s="8"/>
      <c r="FKM181" s="8"/>
      <c r="FKN181" s="8"/>
      <c r="FKO181" s="8"/>
      <c r="FKP181" s="8"/>
      <c r="FKQ181" s="8"/>
      <c r="FKR181" s="8"/>
      <c r="FKS181" s="8"/>
      <c r="FKT181" s="8"/>
      <c r="FKU181" s="8"/>
      <c r="FKV181" s="8"/>
      <c r="FKW181" s="8"/>
      <c r="FKX181" s="8"/>
      <c r="FKY181" s="8"/>
      <c r="FKZ181" s="8"/>
      <c r="FLA181" s="8"/>
      <c r="FLB181" s="8"/>
      <c r="FLC181" s="8"/>
      <c r="FLD181" s="8"/>
      <c r="FLE181" s="8"/>
      <c r="FLF181" s="8"/>
      <c r="FLG181" s="8"/>
      <c r="FLH181" s="8"/>
      <c r="FLI181" s="8"/>
      <c r="FLJ181" s="8"/>
      <c r="FLK181" s="8"/>
      <c r="FLL181" s="8"/>
      <c r="FLM181" s="8"/>
      <c r="FLN181" s="8"/>
      <c r="FLO181" s="8"/>
      <c r="FLP181" s="8"/>
      <c r="FLQ181" s="8"/>
      <c r="FLR181" s="8"/>
      <c r="FLS181" s="8"/>
      <c r="FLT181" s="8"/>
      <c r="FLU181" s="8"/>
      <c r="FLV181" s="8"/>
      <c r="FLW181" s="8"/>
      <c r="FLX181" s="8"/>
      <c r="FLY181" s="8"/>
      <c r="FLZ181" s="8"/>
      <c r="FMA181" s="8"/>
      <c r="FMB181" s="8"/>
      <c r="FMC181" s="8"/>
      <c r="FMD181" s="8"/>
      <c r="FME181" s="8"/>
      <c r="FMF181" s="8"/>
      <c r="FMG181" s="8"/>
      <c r="FMH181" s="8"/>
      <c r="FMI181" s="8"/>
      <c r="FMJ181" s="8"/>
      <c r="FMK181" s="8"/>
      <c r="FML181" s="8"/>
      <c r="FMM181" s="8"/>
      <c r="FMN181" s="8"/>
      <c r="FMO181" s="8"/>
      <c r="FMP181" s="8"/>
      <c r="FMQ181" s="8"/>
      <c r="FMR181" s="8"/>
      <c r="FMS181" s="8"/>
      <c r="FMT181" s="8"/>
      <c r="FMU181" s="8"/>
      <c r="FMV181" s="8"/>
      <c r="FMW181" s="8"/>
      <c r="FMX181" s="8"/>
      <c r="FMY181" s="8"/>
      <c r="FMZ181" s="8"/>
      <c r="FNA181" s="8"/>
      <c r="FNB181" s="8"/>
      <c r="FNC181" s="8"/>
      <c r="FND181" s="8"/>
      <c r="FNE181" s="8"/>
      <c r="FNF181" s="8"/>
      <c r="FNG181" s="8"/>
      <c r="FNH181" s="8"/>
      <c r="FNI181" s="8"/>
      <c r="FNJ181" s="8"/>
      <c r="FNK181" s="8"/>
      <c r="FNL181" s="8"/>
      <c r="FNM181" s="8"/>
      <c r="FNN181" s="8"/>
      <c r="FNO181" s="8"/>
      <c r="FNP181" s="8"/>
      <c r="FNQ181" s="8"/>
      <c r="FNR181" s="8"/>
      <c r="FNS181" s="8"/>
      <c r="FNT181" s="8"/>
      <c r="FNU181" s="8"/>
      <c r="FNV181" s="8"/>
      <c r="FNW181" s="8"/>
      <c r="FNX181" s="8"/>
      <c r="FNY181" s="8"/>
      <c r="FNZ181" s="8"/>
      <c r="FOA181" s="8"/>
      <c r="FOB181" s="8"/>
      <c r="FOC181" s="8"/>
      <c r="FOD181" s="8"/>
      <c r="FOE181" s="8"/>
      <c r="FOF181" s="8"/>
      <c r="FOG181" s="8"/>
      <c r="FOH181" s="8"/>
      <c r="FOI181" s="8"/>
      <c r="FOJ181" s="8"/>
      <c r="FOK181" s="8"/>
      <c r="FOL181" s="8"/>
      <c r="FOM181" s="8"/>
      <c r="FON181" s="8"/>
      <c r="FOO181" s="8"/>
      <c r="FOP181" s="8"/>
      <c r="FOQ181" s="8"/>
      <c r="FOR181" s="8"/>
      <c r="FOS181" s="8"/>
      <c r="FOT181" s="8"/>
      <c r="FOU181" s="8"/>
      <c r="FOV181" s="8"/>
      <c r="FOW181" s="8"/>
      <c r="FOX181" s="8"/>
      <c r="FOY181" s="8"/>
      <c r="FOZ181" s="8"/>
      <c r="FPA181" s="8"/>
      <c r="FPB181" s="8"/>
      <c r="FPC181" s="8"/>
      <c r="FPD181" s="8"/>
      <c r="FPE181" s="8"/>
      <c r="FPF181" s="8"/>
      <c r="FPG181" s="8"/>
      <c r="FPH181" s="8"/>
      <c r="FPI181" s="8"/>
      <c r="FPJ181" s="8"/>
      <c r="FPK181" s="8"/>
      <c r="FPL181" s="8"/>
      <c r="FPM181" s="8"/>
      <c r="FPN181" s="8"/>
      <c r="FPO181" s="8"/>
      <c r="FPP181" s="8"/>
      <c r="FPQ181" s="8"/>
      <c r="FPR181" s="8"/>
      <c r="FPS181" s="8"/>
      <c r="FPT181" s="8"/>
      <c r="FPU181" s="8"/>
      <c r="FPV181" s="8"/>
      <c r="FPW181" s="8"/>
      <c r="FPX181" s="8"/>
      <c r="FPY181" s="8"/>
      <c r="FPZ181" s="8"/>
      <c r="FQA181" s="8"/>
      <c r="FQB181" s="8"/>
      <c r="FQC181" s="8"/>
      <c r="FQD181" s="8"/>
      <c r="FQE181" s="8"/>
      <c r="FQF181" s="8"/>
      <c r="FQG181" s="8"/>
      <c r="FQH181" s="8"/>
      <c r="FQI181" s="8"/>
      <c r="FQJ181" s="8"/>
      <c r="FQK181" s="8"/>
      <c r="FQL181" s="8"/>
      <c r="FQM181" s="8"/>
      <c r="FQN181" s="8"/>
      <c r="FQO181" s="8"/>
      <c r="FQP181" s="8"/>
      <c r="FQQ181" s="8"/>
      <c r="FQR181" s="8"/>
      <c r="FQS181" s="8"/>
      <c r="FQT181" s="8"/>
      <c r="FQU181" s="8"/>
      <c r="FQV181" s="8"/>
      <c r="FQW181" s="8"/>
      <c r="FQX181" s="8"/>
      <c r="FQY181" s="8"/>
      <c r="FQZ181" s="8"/>
      <c r="FRA181" s="8"/>
      <c r="FRB181" s="8"/>
      <c r="FRC181" s="8"/>
      <c r="FRD181" s="8"/>
      <c r="FRE181" s="8"/>
      <c r="FRF181" s="8"/>
      <c r="FRG181" s="8"/>
      <c r="FRH181" s="8"/>
      <c r="FRI181" s="8"/>
      <c r="FRJ181" s="8"/>
      <c r="FRK181" s="8"/>
      <c r="FRL181" s="8"/>
      <c r="FRM181" s="8"/>
      <c r="FRN181" s="8"/>
      <c r="FRO181" s="8"/>
      <c r="FRP181" s="8"/>
      <c r="FRQ181" s="8"/>
      <c r="FRR181" s="8"/>
      <c r="FRS181" s="8"/>
      <c r="FRT181" s="8"/>
      <c r="FRU181" s="8"/>
      <c r="FRV181" s="8"/>
      <c r="FRW181" s="8"/>
      <c r="FRX181" s="8"/>
      <c r="FRY181" s="8"/>
      <c r="FRZ181" s="8"/>
      <c r="FSA181" s="8"/>
      <c r="FSB181" s="8"/>
      <c r="FSC181" s="8"/>
      <c r="FSD181" s="8"/>
      <c r="FSE181" s="8"/>
      <c r="FSF181" s="8"/>
      <c r="FSG181" s="8"/>
      <c r="FSH181" s="8"/>
      <c r="FSI181" s="8"/>
      <c r="FSJ181" s="8"/>
      <c r="FSK181" s="8"/>
      <c r="FSL181" s="8"/>
      <c r="FSM181" s="8"/>
      <c r="FSN181" s="8"/>
      <c r="FSO181" s="8"/>
      <c r="FSP181" s="8"/>
      <c r="FSQ181" s="8"/>
      <c r="FSR181" s="8"/>
      <c r="FSS181" s="8"/>
      <c r="FST181" s="8"/>
      <c r="FSU181" s="8"/>
      <c r="FSV181" s="8"/>
      <c r="FSW181" s="8"/>
      <c r="FSX181" s="8"/>
      <c r="FSY181" s="8"/>
      <c r="FSZ181" s="8"/>
      <c r="FTA181" s="8"/>
      <c r="FTB181" s="8"/>
      <c r="FTC181" s="8"/>
      <c r="FTD181" s="8"/>
      <c r="FTE181" s="8"/>
      <c r="FTF181" s="8"/>
      <c r="FTG181" s="8"/>
      <c r="FTH181" s="8"/>
      <c r="FTI181" s="8"/>
      <c r="FTJ181" s="8"/>
      <c r="FTK181" s="8"/>
      <c r="FTL181" s="8"/>
      <c r="FTM181" s="8"/>
      <c r="FTN181" s="8"/>
      <c r="FTO181" s="8"/>
      <c r="FTP181" s="8"/>
      <c r="FTQ181" s="8"/>
      <c r="FTR181" s="8"/>
      <c r="FTS181" s="8"/>
      <c r="FTT181" s="8"/>
      <c r="FTU181" s="8"/>
      <c r="FTV181" s="8"/>
      <c r="FTW181" s="8"/>
      <c r="FTX181" s="8"/>
      <c r="FTY181" s="8"/>
      <c r="FTZ181" s="8"/>
      <c r="FUA181" s="8"/>
      <c r="FUB181" s="8"/>
      <c r="FUC181" s="8"/>
      <c r="FUD181" s="8"/>
      <c r="FUE181" s="8"/>
      <c r="FUF181" s="8"/>
      <c r="FUG181" s="8"/>
      <c r="FUH181" s="8"/>
      <c r="FUI181" s="8"/>
      <c r="FUJ181" s="8"/>
      <c r="FUK181" s="8"/>
      <c r="FUL181" s="8"/>
      <c r="FUM181" s="8"/>
      <c r="FUN181" s="8"/>
      <c r="FUO181" s="8"/>
      <c r="FUP181" s="8"/>
      <c r="FUQ181" s="8"/>
      <c r="FUR181" s="8"/>
      <c r="FUS181" s="8"/>
      <c r="FUT181" s="8"/>
      <c r="FUU181" s="8"/>
      <c r="FUV181" s="8"/>
      <c r="FUW181" s="8"/>
      <c r="FUX181" s="8"/>
      <c r="FUY181" s="8"/>
      <c r="FUZ181" s="8"/>
      <c r="FVA181" s="8"/>
      <c r="FVB181" s="8"/>
      <c r="FVC181" s="8"/>
      <c r="FVD181" s="8"/>
      <c r="FVE181" s="8"/>
      <c r="FVF181" s="8"/>
      <c r="FVG181" s="8"/>
      <c r="FVH181" s="8"/>
      <c r="FVI181" s="8"/>
      <c r="FVJ181" s="8"/>
      <c r="FVK181" s="8"/>
      <c r="FVL181" s="8"/>
      <c r="FVM181" s="8"/>
      <c r="FVN181" s="8"/>
      <c r="FVO181" s="8"/>
      <c r="FVP181" s="8"/>
      <c r="FVQ181" s="8"/>
      <c r="FVR181" s="8"/>
      <c r="FVS181" s="8"/>
      <c r="FVT181" s="8"/>
      <c r="FVU181" s="8"/>
      <c r="FVV181" s="8"/>
      <c r="FVW181" s="8"/>
      <c r="FVX181" s="8"/>
      <c r="FVY181" s="8"/>
      <c r="FVZ181" s="8"/>
      <c r="FWA181" s="8"/>
      <c r="FWB181" s="8"/>
      <c r="FWC181" s="8"/>
      <c r="FWD181" s="8"/>
      <c r="FWE181" s="8"/>
      <c r="FWF181" s="8"/>
      <c r="FWG181" s="8"/>
      <c r="FWH181" s="8"/>
      <c r="FWI181" s="8"/>
      <c r="FWJ181" s="8"/>
      <c r="FWK181" s="8"/>
      <c r="FWL181" s="8"/>
      <c r="FWM181" s="8"/>
      <c r="FWN181" s="8"/>
      <c r="FWO181" s="8"/>
      <c r="FWP181" s="8"/>
      <c r="FWQ181" s="8"/>
      <c r="FWR181" s="8"/>
      <c r="FWS181" s="8"/>
      <c r="FWT181" s="8"/>
      <c r="FWU181" s="8"/>
      <c r="FWV181" s="8"/>
      <c r="FWW181" s="8"/>
      <c r="FWX181" s="8"/>
      <c r="FWY181" s="8"/>
      <c r="FWZ181" s="8"/>
      <c r="FXA181" s="8"/>
      <c r="FXB181" s="8"/>
      <c r="FXC181" s="8"/>
      <c r="FXD181" s="8"/>
      <c r="FXE181" s="8"/>
      <c r="FXF181" s="8"/>
      <c r="FXG181" s="8"/>
      <c r="FXH181" s="8"/>
      <c r="FXI181" s="8"/>
      <c r="FXJ181" s="8"/>
      <c r="FXK181" s="8"/>
      <c r="FXL181" s="8"/>
      <c r="FXM181" s="8"/>
      <c r="FXN181" s="8"/>
      <c r="FXO181" s="8"/>
      <c r="FXP181" s="8"/>
      <c r="FXQ181" s="8"/>
      <c r="FXR181" s="8"/>
      <c r="FXS181" s="8"/>
      <c r="FXT181" s="8"/>
      <c r="FXU181" s="8"/>
      <c r="FXV181" s="8"/>
      <c r="FXW181" s="8"/>
      <c r="FXX181" s="8"/>
      <c r="FXY181" s="8"/>
      <c r="FXZ181" s="8"/>
      <c r="FYA181" s="8"/>
      <c r="FYB181" s="8"/>
      <c r="FYC181" s="8"/>
      <c r="FYD181" s="8"/>
      <c r="FYE181" s="8"/>
      <c r="FYF181" s="8"/>
      <c r="FYG181" s="8"/>
      <c r="FYH181" s="8"/>
      <c r="FYI181" s="8"/>
      <c r="FYJ181" s="8"/>
      <c r="FYK181" s="8"/>
      <c r="FYL181" s="8"/>
      <c r="FYM181" s="8"/>
      <c r="FYN181" s="8"/>
      <c r="FYO181" s="8"/>
      <c r="FYP181" s="8"/>
      <c r="FYQ181" s="8"/>
      <c r="FYR181" s="8"/>
      <c r="FYS181" s="8"/>
      <c r="FYT181" s="8"/>
      <c r="FYU181" s="8"/>
      <c r="FYV181" s="8"/>
      <c r="FYW181" s="8"/>
      <c r="FYX181" s="8"/>
      <c r="FYY181" s="8"/>
      <c r="FYZ181" s="8"/>
      <c r="FZA181" s="8"/>
      <c r="FZB181" s="8"/>
      <c r="FZC181" s="8"/>
      <c r="FZD181" s="8"/>
      <c r="FZE181" s="8"/>
      <c r="FZF181" s="8"/>
      <c r="FZG181" s="8"/>
      <c r="FZH181" s="8"/>
      <c r="FZI181" s="8"/>
      <c r="FZJ181" s="8"/>
      <c r="FZK181" s="8"/>
      <c r="FZL181" s="8"/>
      <c r="FZM181" s="8"/>
      <c r="FZN181" s="8"/>
      <c r="FZO181" s="8"/>
      <c r="FZP181" s="8"/>
      <c r="FZQ181" s="8"/>
      <c r="FZR181" s="8"/>
      <c r="FZS181" s="8"/>
      <c r="FZT181" s="8"/>
      <c r="FZU181" s="8"/>
      <c r="FZV181" s="8"/>
      <c r="FZW181" s="8"/>
      <c r="FZX181" s="8"/>
      <c r="FZY181" s="8"/>
      <c r="FZZ181" s="8"/>
      <c r="GAA181" s="8"/>
      <c r="GAB181" s="8"/>
      <c r="GAC181" s="8"/>
      <c r="GAD181" s="8"/>
      <c r="GAE181" s="8"/>
      <c r="GAF181" s="8"/>
      <c r="GAG181" s="8"/>
      <c r="GAH181" s="8"/>
      <c r="GAI181" s="8"/>
      <c r="GAJ181" s="8"/>
      <c r="GAK181" s="8"/>
      <c r="GAL181" s="8"/>
      <c r="GAM181" s="8"/>
      <c r="GAN181" s="8"/>
      <c r="GAO181" s="8"/>
      <c r="GAP181" s="8"/>
      <c r="GAQ181" s="8"/>
      <c r="GAR181" s="8"/>
      <c r="GAS181" s="8"/>
      <c r="GAT181" s="8"/>
      <c r="GAU181" s="8"/>
      <c r="GAV181" s="8"/>
      <c r="GAW181" s="8"/>
      <c r="GAX181" s="8"/>
      <c r="GAY181" s="8"/>
      <c r="GAZ181" s="8"/>
      <c r="GBA181" s="8"/>
      <c r="GBB181" s="8"/>
      <c r="GBC181" s="8"/>
      <c r="GBD181" s="8"/>
      <c r="GBE181" s="8"/>
      <c r="GBF181" s="8"/>
      <c r="GBG181" s="8"/>
      <c r="GBH181" s="8"/>
      <c r="GBI181" s="8"/>
      <c r="GBJ181" s="8"/>
      <c r="GBK181" s="8"/>
      <c r="GBL181" s="8"/>
      <c r="GBM181" s="8"/>
      <c r="GBN181" s="8"/>
      <c r="GBO181" s="8"/>
      <c r="GBP181" s="8"/>
      <c r="GBQ181" s="8"/>
      <c r="GBR181" s="8"/>
      <c r="GBS181" s="8"/>
      <c r="GBT181" s="8"/>
      <c r="GBU181" s="8"/>
      <c r="GBV181" s="8"/>
      <c r="GBW181" s="8"/>
      <c r="GBX181" s="8"/>
      <c r="GBY181" s="8"/>
      <c r="GBZ181" s="8"/>
      <c r="GCA181" s="8"/>
      <c r="GCB181" s="8"/>
      <c r="GCC181" s="8"/>
      <c r="GCD181" s="8"/>
      <c r="GCE181" s="8"/>
      <c r="GCF181" s="8"/>
      <c r="GCG181" s="8"/>
      <c r="GCH181" s="8"/>
      <c r="GCI181" s="8"/>
      <c r="GCJ181" s="8"/>
      <c r="GCK181" s="8"/>
      <c r="GCL181" s="8"/>
      <c r="GCM181" s="8"/>
      <c r="GCN181" s="8"/>
      <c r="GCO181" s="8"/>
      <c r="GCP181" s="8"/>
      <c r="GCQ181" s="8"/>
      <c r="GCR181" s="8"/>
      <c r="GCS181" s="8"/>
      <c r="GCT181" s="8"/>
      <c r="GCU181" s="8"/>
      <c r="GCV181" s="8"/>
      <c r="GCW181" s="8"/>
      <c r="GCX181" s="8"/>
      <c r="GCY181" s="8"/>
      <c r="GCZ181" s="8"/>
      <c r="GDA181" s="8"/>
      <c r="GDB181" s="8"/>
      <c r="GDC181" s="8"/>
      <c r="GDD181" s="8"/>
      <c r="GDE181" s="8"/>
      <c r="GDF181" s="8"/>
      <c r="GDG181" s="8"/>
      <c r="GDH181" s="8"/>
      <c r="GDI181" s="8"/>
      <c r="GDJ181" s="8"/>
      <c r="GDK181" s="8"/>
      <c r="GDL181" s="8"/>
      <c r="GDM181" s="8"/>
      <c r="GDN181" s="8"/>
      <c r="GDO181" s="8"/>
      <c r="GDP181" s="8"/>
      <c r="GDQ181" s="8"/>
      <c r="GDR181" s="8"/>
      <c r="GDS181" s="8"/>
      <c r="GDT181" s="8"/>
      <c r="GDU181" s="8"/>
      <c r="GDV181" s="8"/>
      <c r="GDW181" s="8"/>
      <c r="GDX181" s="8"/>
      <c r="GDY181" s="8"/>
      <c r="GDZ181" s="8"/>
      <c r="GEA181" s="8"/>
      <c r="GEB181" s="8"/>
      <c r="GEC181" s="8"/>
      <c r="GED181" s="8"/>
      <c r="GEE181" s="8"/>
      <c r="GEF181" s="8"/>
      <c r="GEG181" s="8"/>
      <c r="GEH181" s="8"/>
      <c r="GEI181" s="8"/>
      <c r="GEJ181" s="8"/>
      <c r="GEK181" s="8"/>
      <c r="GEL181" s="8"/>
      <c r="GEM181" s="8"/>
      <c r="GEN181" s="8"/>
      <c r="GEO181" s="8"/>
      <c r="GEP181" s="8"/>
      <c r="GEQ181" s="8"/>
      <c r="GER181" s="8"/>
      <c r="GES181" s="8"/>
      <c r="GET181" s="8"/>
      <c r="GEU181" s="8"/>
      <c r="GEV181" s="8"/>
      <c r="GEW181" s="8"/>
      <c r="GEX181" s="8"/>
      <c r="GEY181" s="8"/>
      <c r="GEZ181" s="8"/>
      <c r="GFA181" s="8"/>
      <c r="GFB181" s="8"/>
      <c r="GFC181" s="8"/>
      <c r="GFD181" s="8"/>
      <c r="GFE181" s="8"/>
      <c r="GFF181" s="8"/>
      <c r="GFG181" s="8"/>
      <c r="GFH181" s="8"/>
      <c r="GFI181" s="8"/>
      <c r="GFJ181" s="8"/>
      <c r="GFK181" s="8"/>
      <c r="GFL181" s="8"/>
      <c r="GFM181" s="8"/>
      <c r="GFN181" s="8"/>
      <c r="GFO181" s="8"/>
      <c r="GFP181" s="8"/>
      <c r="GFQ181" s="8"/>
      <c r="GFR181" s="8"/>
      <c r="GFS181" s="8"/>
      <c r="GFT181" s="8"/>
      <c r="GFU181" s="8"/>
      <c r="GFV181" s="8"/>
      <c r="GFW181" s="8"/>
      <c r="GFX181" s="8"/>
      <c r="GFY181" s="8"/>
      <c r="GFZ181" s="8"/>
      <c r="GGA181" s="8"/>
      <c r="GGB181" s="8"/>
      <c r="GGC181" s="8"/>
      <c r="GGD181" s="8"/>
      <c r="GGE181" s="8"/>
      <c r="GGF181" s="8"/>
      <c r="GGG181" s="8"/>
      <c r="GGH181" s="8"/>
      <c r="GGI181" s="8"/>
      <c r="GGJ181" s="8"/>
      <c r="GGK181" s="8"/>
      <c r="GGL181" s="8"/>
      <c r="GGM181" s="8"/>
      <c r="GGN181" s="8"/>
      <c r="GGO181" s="8"/>
      <c r="GGP181" s="8"/>
      <c r="GGQ181" s="8"/>
      <c r="GGR181" s="8"/>
      <c r="GGS181" s="8"/>
      <c r="GGT181" s="8"/>
      <c r="GGU181" s="8"/>
      <c r="GGV181" s="8"/>
      <c r="GGW181" s="8"/>
      <c r="GGX181" s="8"/>
      <c r="GGY181" s="8"/>
      <c r="GGZ181" s="8"/>
      <c r="GHA181" s="8"/>
      <c r="GHB181" s="8"/>
      <c r="GHC181" s="8"/>
      <c r="GHD181" s="8"/>
      <c r="GHE181" s="8"/>
      <c r="GHF181" s="8"/>
      <c r="GHG181" s="8"/>
      <c r="GHH181" s="8"/>
      <c r="GHI181" s="8"/>
      <c r="GHJ181" s="8"/>
      <c r="GHK181" s="8"/>
      <c r="GHL181" s="8"/>
      <c r="GHM181" s="8"/>
      <c r="GHN181" s="8"/>
      <c r="GHO181" s="8"/>
      <c r="GHP181" s="8"/>
      <c r="GHQ181" s="8"/>
      <c r="GHR181" s="8"/>
      <c r="GHS181" s="8"/>
      <c r="GHT181" s="8"/>
      <c r="GHU181" s="8"/>
      <c r="GHV181" s="8"/>
      <c r="GHW181" s="8"/>
      <c r="GHX181" s="8"/>
      <c r="GHY181" s="8"/>
      <c r="GHZ181" s="8"/>
      <c r="GIA181" s="8"/>
      <c r="GIB181" s="8"/>
      <c r="GIC181" s="8"/>
      <c r="GID181" s="8"/>
      <c r="GIE181" s="8"/>
      <c r="GIF181" s="8"/>
      <c r="GIG181" s="8"/>
      <c r="GIH181" s="8"/>
      <c r="GII181" s="8"/>
      <c r="GIJ181" s="8"/>
      <c r="GIK181" s="8"/>
      <c r="GIL181" s="8"/>
      <c r="GIM181" s="8"/>
      <c r="GIN181" s="8"/>
      <c r="GIO181" s="8"/>
      <c r="GIP181" s="8"/>
      <c r="GIQ181" s="8"/>
      <c r="GIR181" s="8"/>
      <c r="GIS181" s="8"/>
      <c r="GIT181" s="8"/>
      <c r="GIU181" s="8"/>
      <c r="GIV181" s="8"/>
      <c r="GIW181" s="8"/>
      <c r="GIX181" s="8"/>
      <c r="GIY181" s="8"/>
      <c r="GIZ181" s="8"/>
      <c r="GJA181" s="8"/>
      <c r="GJB181" s="8"/>
      <c r="GJC181" s="8"/>
      <c r="GJD181" s="8"/>
      <c r="GJE181" s="8"/>
      <c r="GJF181" s="8"/>
      <c r="GJG181" s="8"/>
      <c r="GJH181" s="8"/>
      <c r="GJI181" s="8"/>
      <c r="GJJ181" s="8"/>
      <c r="GJK181" s="8"/>
      <c r="GJL181" s="8"/>
      <c r="GJM181" s="8"/>
      <c r="GJN181" s="8"/>
      <c r="GJO181" s="8"/>
      <c r="GJP181" s="8"/>
      <c r="GJQ181" s="8"/>
      <c r="GJR181" s="8"/>
      <c r="GJS181" s="8"/>
      <c r="GJT181" s="8"/>
      <c r="GJU181" s="8"/>
      <c r="GJV181" s="8"/>
      <c r="GJW181" s="8"/>
      <c r="GJX181" s="8"/>
      <c r="GJY181" s="8"/>
      <c r="GJZ181" s="8"/>
      <c r="GKA181" s="8"/>
      <c r="GKB181" s="8"/>
      <c r="GKC181" s="8"/>
      <c r="GKD181" s="8"/>
      <c r="GKE181" s="8"/>
      <c r="GKF181" s="8"/>
      <c r="GKG181" s="8"/>
      <c r="GKH181" s="8"/>
      <c r="GKI181" s="8"/>
      <c r="GKJ181" s="8"/>
      <c r="GKK181" s="8"/>
      <c r="GKL181" s="8"/>
      <c r="GKM181" s="8"/>
      <c r="GKN181" s="8"/>
      <c r="GKO181" s="8"/>
      <c r="GKP181" s="8"/>
      <c r="GKQ181" s="8"/>
      <c r="GKR181" s="8"/>
      <c r="GKS181" s="8"/>
      <c r="GKT181" s="8"/>
      <c r="GKU181" s="8"/>
      <c r="GKV181" s="8"/>
      <c r="GKW181" s="8"/>
      <c r="GKX181" s="8"/>
      <c r="GKY181" s="8"/>
      <c r="GKZ181" s="8"/>
      <c r="GLA181" s="8"/>
      <c r="GLB181" s="8"/>
      <c r="GLC181" s="8"/>
      <c r="GLD181" s="8"/>
      <c r="GLE181" s="8"/>
      <c r="GLF181" s="8"/>
      <c r="GLG181" s="8"/>
      <c r="GLH181" s="8"/>
      <c r="GLI181" s="8"/>
      <c r="GLJ181" s="8"/>
      <c r="GLK181" s="8"/>
      <c r="GLL181" s="8"/>
      <c r="GLM181" s="8"/>
      <c r="GLN181" s="8"/>
      <c r="GLO181" s="8"/>
      <c r="GLP181" s="8"/>
      <c r="GLQ181" s="8"/>
      <c r="GLR181" s="8"/>
      <c r="GLS181" s="8"/>
      <c r="GLT181" s="8"/>
      <c r="GLU181" s="8"/>
      <c r="GLV181" s="8"/>
      <c r="GLW181" s="8"/>
      <c r="GLX181" s="8"/>
      <c r="GLY181" s="8"/>
      <c r="GLZ181" s="8"/>
      <c r="GMA181" s="8"/>
      <c r="GMB181" s="8"/>
      <c r="GMC181" s="8"/>
      <c r="GMD181" s="8"/>
      <c r="GME181" s="8"/>
      <c r="GMF181" s="8"/>
      <c r="GMG181" s="8"/>
      <c r="GMH181" s="8"/>
      <c r="GMI181" s="8"/>
      <c r="GMJ181" s="8"/>
      <c r="GMK181" s="8"/>
      <c r="GML181" s="8"/>
      <c r="GMM181" s="8"/>
      <c r="GMN181" s="8"/>
      <c r="GMO181" s="8"/>
      <c r="GMP181" s="8"/>
      <c r="GMQ181" s="8"/>
      <c r="GMR181" s="8"/>
      <c r="GMS181" s="8"/>
      <c r="GMT181" s="8"/>
      <c r="GMU181" s="8"/>
      <c r="GMV181" s="8"/>
      <c r="GMW181" s="8"/>
      <c r="GMX181" s="8"/>
      <c r="GMY181" s="8"/>
      <c r="GMZ181" s="8"/>
      <c r="GNA181" s="8"/>
      <c r="GNB181" s="8"/>
      <c r="GNC181" s="8"/>
      <c r="GND181" s="8"/>
      <c r="GNE181" s="8"/>
      <c r="GNF181" s="8"/>
      <c r="GNG181" s="8"/>
      <c r="GNH181" s="8"/>
      <c r="GNI181" s="8"/>
      <c r="GNJ181" s="8"/>
      <c r="GNK181" s="8"/>
      <c r="GNL181" s="8"/>
      <c r="GNM181" s="8"/>
      <c r="GNN181" s="8"/>
      <c r="GNO181" s="8"/>
      <c r="GNP181" s="8"/>
      <c r="GNQ181" s="8"/>
      <c r="GNR181" s="8"/>
      <c r="GNS181" s="8"/>
      <c r="GNT181" s="8"/>
      <c r="GNU181" s="8"/>
      <c r="GNV181" s="8"/>
      <c r="GNW181" s="8"/>
      <c r="GNX181" s="8"/>
      <c r="GNY181" s="8"/>
      <c r="GNZ181" s="8"/>
      <c r="GOA181" s="8"/>
      <c r="GOB181" s="8"/>
      <c r="GOC181" s="8"/>
      <c r="GOD181" s="8"/>
      <c r="GOE181" s="8"/>
      <c r="GOF181" s="8"/>
      <c r="GOG181" s="8"/>
      <c r="GOH181" s="8"/>
      <c r="GOI181" s="8"/>
      <c r="GOJ181" s="8"/>
      <c r="GOK181" s="8"/>
      <c r="GOL181" s="8"/>
      <c r="GOM181" s="8"/>
      <c r="GON181" s="8"/>
      <c r="GOO181" s="8"/>
      <c r="GOP181" s="8"/>
      <c r="GOQ181" s="8"/>
      <c r="GOR181" s="8"/>
      <c r="GOS181" s="8"/>
      <c r="GOT181" s="8"/>
      <c r="GOU181" s="8"/>
      <c r="GOV181" s="8"/>
      <c r="GOW181" s="8"/>
      <c r="GOX181" s="8"/>
      <c r="GOY181" s="8"/>
      <c r="GOZ181" s="8"/>
      <c r="GPA181" s="8"/>
      <c r="GPB181" s="8"/>
      <c r="GPC181" s="8"/>
      <c r="GPD181" s="8"/>
      <c r="GPE181" s="8"/>
      <c r="GPF181" s="8"/>
      <c r="GPG181" s="8"/>
      <c r="GPH181" s="8"/>
      <c r="GPI181" s="8"/>
      <c r="GPJ181" s="8"/>
      <c r="GPK181" s="8"/>
      <c r="GPL181" s="8"/>
      <c r="GPM181" s="8"/>
      <c r="GPN181" s="8"/>
      <c r="GPO181" s="8"/>
      <c r="GPP181" s="8"/>
      <c r="GPQ181" s="8"/>
      <c r="GPR181" s="8"/>
      <c r="GPS181" s="8"/>
      <c r="GPT181" s="8"/>
      <c r="GPU181" s="8"/>
      <c r="GPV181" s="8"/>
      <c r="GPW181" s="8"/>
      <c r="GPX181" s="8"/>
      <c r="GPY181" s="8"/>
      <c r="GPZ181" s="8"/>
      <c r="GQA181" s="8"/>
      <c r="GQB181" s="8"/>
      <c r="GQC181" s="8"/>
      <c r="GQD181" s="8"/>
      <c r="GQE181" s="8"/>
      <c r="GQF181" s="8"/>
      <c r="GQG181" s="8"/>
      <c r="GQH181" s="8"/>
      <c r="GQI181" s="8"/>
      <c r="GQJ181" s="8"/>
      <c r="GQK181" s="8"/>
      <c r="GQL181" s="8"/>
      <c r="GQM181" s="8"/>
      <c r="GQN181" s="8"/>
      <c r="GQO181" s="8"/>
      <c r="GQP181" s="8"/>
      <c r="GQQ181" s="8"/>
      <c r="GQR181" s="8"/>
      <c r="GQS181" s="8"/>
      <c r="GQT181" s="8"/>
      <c r="GQU181" s="8"/>
      <c r="GQV181" s="8"/>
      <c r="GQW181" s="8"/>
      <c r="GQX181" s="8"/>
      <c r="GQY181" s="8"/>
      <c r="GQZ181" s="8"/>
      <c r="GRA181" s="8"/>
      <c r="GRB181" s="8"/>
      <c r="GRC181" s="8"/>
      <c r="GRD181" s="8"/>
      <c r="GRE181" s="8"/>
      <c r="GRF181" s="8"/>
      <c r="GRG181" s="8"/>
      <c r="GRH181" s="8"/>
      <c r="GRI181" s="8"/>
      <c r="GRJ181" s="8"/>
      <c r="GRK181" s="8"/>
      <c r="GRL181" s="8"/>
      <c r="GRM181" s="8"/>
      <c r="GRN181" s="8"/>
      <c r="GRO181" s="8"/>
      <c r="GRP181" s="8"/>
      <c r="GRQ181" s="8"/>
      <c r="GRR181" s="8"/>
      <c r="GRS181" s="8"/>
      <c r="GRT181" s="8"/>
      <c r="GRU181" s="8"/>
      <c r="GRV181" s="8"/>
      <c r="GRW181" s="8"/>
      <c r="GRX181" s="8"/>
      <c r="GRY181" s="8"/>
      <c r="GRZ181" s="8"/>
      <c r="GSA181" s="8"/>
      <c r="GSB181" s="8"/>
      <c r="GSC181" s="8"/>
      <c r="GSD181" s="8"/>
      <c r="GSE181" s="8"/>
      <c r="GSF181" s="8"/>
      <c r="GSG181" s="8"/>
      <c r="GSH181" s="8"/>
      <c r="GSI181" s="8"/>
      <c r="GSJ181" s="8"/>
      <c r="GSK181" s="8"/>
      <c r="GSL181" s="8"/>
      <c r="GSM181" s="8"/>
      <c r="GSN181" s="8"/>
      <c r="GSO181" s="8"/>
      <c r="GSP181" s="8"/>
      <c r="GSQ181" s="8"/>
      <c r="GSR181" s="8"/>
      <c r="GSS181" s="8"/>
      <c r="GST181" s="8"/>
      <c r="GSU181" s="8"/>
      <c r="GSV181" s="8"/>
      <c r="GSW181" s="8"/>
      <c r="GSX181" s="8"/>
      <c r="GSY181" s="8"/>
      <c r="GSZ181" s="8"/>
      <c r="GTA181" s="8"/>
      <c r="GTB181" s="8"/>
      <c r="GTC181" s="8"/>
      <c r="GTD181" s="8"/>
      <c r="GTE181" s="8"/>
      <c r="GTF181" s="8"/>
      <c r="GTG181" s="8"/>
      <c r="GTH181" s="8"/>
      <c r="GTI181" s="8"/>
      <c r="GTJ181" s="8"/>
      <c r="GTK181" s="8"/>
      <c r="GTL181" s="8"/>
      <c r="GTM181" s="8"/>
      <c r="GTN181" s="8"/>
      <c r="GTO181" s="8"/>
      <c r="GTP181" s="8"/>
      <c r="GTQ181" s="8"/>
      <c r="GTR181" s="8"/>
      <c r="GTS181" s="8"/>
      <c r="GTT181" s="8"/>
      <c r="GTU181" s="8"/>
      <c r="GTV181" s="8"/>
      <c r="GTW181" s="8"/>
      <c r="GTX181" s="8"/>
      <c r="GTY181" s="8"/>
      <c r="GTZ181" s="8"/>
      <c r="GUA181" s="8"/>
      <c r="GUB181" s="8"/>
      <c r="GUC181" s="8"/>
      <c r="GUD181" s="8"/>
      <c r="GUE181" s="8"/>
      <c r="GUF181" s="8"/>
      <c r="GUG181" s="8"/>
      <c r="GUH181" s="8"/>
      <c r="GUI181" s="8"/>
      <c r="GUJ181" s="8"/>
      <c r="GUK181" s="8"/>
      <c r="GUL181" s="8"/>
      <c r="GUM181" s="8"/>
      <c r="GUN181" s="8"/>
      <c r="GUO181" s="8"/>
      <c r="GUP181" s="8"/>
      <c r="GUQ181" s="8"/>
      <c r="GUR181" s="8"/>
      <c r="GUS181" s="8"/>
      <c r="GUT181" s="8"/>
      <c r="GUU181" s="8"/>
      <c r="GUV181" s="8"/>
      <c r="GUW181" s="8"/>
      <c r="GUX181" s="8"/>
      <c r="GUY181" s="8"/>
      <c r="GUZ181" s="8"/>
      <c r="GVA181" s="8"/>
      <c r="GVB181" s="8"/>
      <c r="GVC181" s="8"/>
      <c r="GVD181" s="8"/>
      <c r="GVE181" s="8"/>
      <c r="GVF181" s="8"/>
      <c r="GVG181" s="8"/>
      <c r="GVH181" s="8"/>
      <c r="GVI181" s="8"/>
      <c r="GVJ181" s="8"/>
      <c r="GVK181" s="8"/>
      <c r="GVL181" s="8"/>
      <c r="GVM181" s="8"/>
      <c r="GVN181" s="8"/>
      <c r="GVO181" s="8"/>
      <c r="GVP181" s="8"/>
      <c r="GVQ181" s="8"/>
      <c r="GVR181" s="8"/>
      <c r="GVS181" s="8"/>
      <c r="GVT181" s="8"/>
      <c r="GVU181" s="8"/>
      <c r="GVV181" s="8"/>
      <c r="GVW181" s="8"/>
      <c r="GVX181" s="8"/>
      <c r="GVY181" s="8"/>
      <c r="GVZ181" s="8"/>
      <c r="GWA181" s="8"/>
      <c r="GWB181" s="8"/>
      <c r="GWC181" s="8"/>
      <c r="GWD181" s="8"/>
      <c r="GWE181" s="8"/>
      <c r="GWF181" s="8"/>
      <c r="GWG181" s="8"/>
      <c r="GWH181" s="8"/>
      <c r="GWI181" s="8"/>
      <c r="GWJ181" s="8"/>
      <c r="GWK181" s="8"/>
      <c r="GWL181" s="8"/>
      <c r="GWM181" s="8"/>
      <c r="GWN181" s="8"/>
      <c r="GWO181" s="8"/>
      <c r="GWP181" s="8"/>
      <c r="GWQ181" s="8"/>
      <c r="GWR181" s="8"/>
      <c r="GWS181" s="8"/>
      <c r="GWT181" s="8"/>
      <c r="GWU181" s="8"/>
      <c r="GWV181" s="8"/>
      <c r="GWW181" s="8"/>
      <c r="GWX181" s="8"/>
      <c r="GWY181" s="8"/>
      <c r="GWZ181" s="8"/>
      <c r="GXA181" s="8"/>
      <c r="GXB181" s="8"/>
      <c r="GXC181" s="8"/>
      <c r="GXD181" s="8"/>
      <c r="GXE181" s="8"/>
      <c r="GXF181" s="8"/>
      <c r="GXG181" s="8"/>
      <c r="GXH181" s="8"/>
      <c r="GXI181" s="8"/>
      <c r="GXJ181" s="8"/>
      <c r="GXK181" s="8"/>
      <c r="GXL181" s="8"/>
      <c r="GXM181" s="8"/>
      <c r="GXN181" s="8"/>
      <c r="GXO181" s="8"/>
      <c r="GXP181" s="8"/>
      <c r="GXQ181" s="8"/>
      <c r="GXR181" s="8"/>
      <c r="GXS181" s="8"/>
      <c r="GXT181" s="8"/>
      <c r="GXU181" s="8"/>
      <c r="GXV181" s="8"/>
      <c r="GXW181" s="8"/>
      <c r="GXX181" s="8"/>
      <c r="GXY181" s="8"/>
      <c r="GXZ181" s="8"/>
      <c r="GYA181" s="8"/>
      <c r="GYB181" s="8"/>
      <c r="GYC181" s="8"/>
      <c r="GYD181" s="8"/>
      <c r="GYE181" s="8"/>
      <c r="GYF181" s="8"/>
      <c r="GYG181" s="8"/>
      <c r="GYH181" s="8"/>
      <c r="GYI181" s="8"/>
      <c r="GYJ181" s="8"/>
      <c r="GYK181" s="8"/>
      <c r="GYL181" s="8"/>
      <c r="GYM181" s="8"/>
      <c r="GYN181" s="8"/>
      <c r="GYO181" s="8"/>
      <c r="GYP181" s="8"/>
      <c r="GYQ181" s="8"/>
      <c r="GYR181" s="8"/>
      <c r="GYS181" s="8"/>
      <c r="GYT181" s="8"/>
      <c r="GYU181" s="8"/>
      <c r="GYV181" s="8"/>
      <c r="GYW181" s="8"/>
      <c r="GYX181" s="8"/>
      <c r="GYY181" s="8"/>
      <c r="GYZ181" s="8"/>
      <c r="GZA181" s="8"/>
      <c r="GZB181" s="8"/>
      <c r="GZC181" s="8"/>
      <c r="GZD181" s="8"/>
      <c r="GZE181" s="8"/>
      <c r="GZF181" s="8"/>
      <c r="GZG181" s="8"/>
      <c r="GZH181" s="8"/>
      <c r="GZI181" s="8"/>
      <c r="GZJ181" s="8"/>
      <c r="GZK181" s="8"/>
      <c r="GZL181" s="8"/>
      <c r="GZM181" s="8"/>
      <c r="GZN181" s="8"/>
      <c r="GZO181" s="8"/>
      <c r="GZP181" s="8"/>
      <c r="GZQ181" s="8"/>
      <c r="GZR181" s="8"/>
      <c r="GZS181" s="8"/>
      <c r="GZT181" s="8"/>
      <c r="GZU181" s="8"/>
      <c r="GZV181" s="8"/>
      <c r="GZW181" s="8"/>
      <c r="GZX181" s="8"/>
      <c r="GZY181" s="8"/>
      <c r="GZZ181" s="8"/>
      <c r="HAA181" s="8"/>
      <c r="HAB181" s="8"/>
      <c r="HAC181" s="8"/>
      <c r="HAD181" s="8"/>
      <c r="HAE181" s="8"/>
      <c r="HAF181" s="8"/>
      <c r="HAG181" s="8"/>
      <c r="HAH181" s="8"/>
      <c r="HAI181" s="8"/>
      <c r="HAJ181" s="8"/>
      <c r="HAK181" s="8"/>
      <c r="HAL181" s="8"/>
      <c r="HAM181" s="8"/>
      <c r="HAN181" s="8"/>
      <c r="HAO181" s="8"/>
      <c r="HAP181" s="8"/>
      <c r="HAQ181" s="8"/>
      <c r="HAR181" s="8"/>
      <c r="HAS181" s="8"/>
      <c r="HAT181" s="8"/>
      <c r="HAU181" s="8"/>
      <c r="HAV181" s="8"/>
      <c r="HAW181" s="8"/>
      <c r="HAX181" s="8"/>
      <c r="HAY181" s="8"/>
      <c r="HAZ181" s="8"/>
      <c r="HBA181" s="8"/>
      <c r="HBB181" s="8"/>
      <c r="HBC181" s="8"/>
      <c r="HBD181" s="8"/>
      <c r="HBE181" s="8"/>
      <c r="HBF181" s="8"/>
      <c r="HBG181" s="8"/>
      <c r="HBH181" s="8"/>
      <c r="HBI181" s="8"/>
      <c r="HBJ181" s="8"/>
      <c r="HBK181" s="8"/>
      <c r="HBL181" s="8"/>
      <c r="HBM181" s="8"/>
      <c r="HBN181" s="8"/>
      <c r="HBO181" s="8"/>
      <c r="HBP181" s="8"/>
      <c r="HBQ181" s="8"/>
      <c r="HBR181" s="8"/>
      <c r="HBS181" s="8"/>
      <c r="HBT181" s="8"/>
      <c r="HBU181" s="8"/>
      <c r="HBV181" s="8"/>
      <c r="HBW181" s="8"/>
      <c r="HBX181" s="8"/>
      <c r="HBY181" s="8"/>
      <c r="HBZ181" s="8"/>
      <c r="HCA181" s="8"/>
      <c r="HCB181" s="8"/>
      <c r="HCC181" s="8"/>
      <c r="HCD181" s="8"/>
      <c r="HCE181" s="8"/>
      <c r="HCF181" s="8"/>
      <c r="HCG181" s="8"/>
      <c r="HCH181" s="8"/>
      <c r="HCI181" s="8"/>
      <c r="HCJ181" s="8"/>
      <c r="HCK181" s="8"/>
      <c r="HCL181" s="8"/>
      <c r="HCM181" s="8"/>
      <c r="HCN181" s="8"/>
      <c r="HCO181" s="8"/>
      <c r="HCP181" s="8"/>
      <c r="HCQ181" s="8"/>
      <c r="HCR181" s="8"/>
      <c r="HCS181" s="8"/>
      <c r="HCT181" s="8"/>
      <c r="HCU181" s="8"/>
      <c r="HCV181" s="8"/>
      <c r="HCW181" s="8"/>
      <c r="HCX181" s="8"/>
      <c r="HCY181" s="8"/>
      <c r="HCZ181" s="8"/>
      <c r="HDA181" s="8"/>
      <c r="HDB181" s="8"/>
      <c r="HDC181" s="8"/>
      <c r="HDD181" s="8"/>
      <c r="HDE181" s="8"/>
      <c r="HDF181" s="8"/>
      <c r="HDG181" s="8"/>
      <c r="HDH181" s="8"/>
      <c r="HDI181" s="8"/>
      <c r="HDJ181" s="8"/>
      <c r="HDK181" s="8"/>
      <c r="HDL181" s="8"/>
      <c r="HDM181" s="8"/>
      <c r="HDN181" s="8"/>
      <c r="HDO181" s="8"/>
      <c r="HDP181" s="8"/>
      <c r="HDQ181" s="8"/>
      <c r="HDR181" s="8"/>
      <c r="HDS181" s="8"/>
      <c r="HDT181" s="8"/>
      <c r="HDU181" s="8"/>
      <c r="HDV181" s="8"/>
      <c r="HDW181" s="8"/>
      <c r="HDX181" s="8"/>
      <c r="HDY181" s="8"/>
      <c r="HDZ181" s="8"/>
      <c r="HEA181" s="8"/>
      <c r="HEB181" s="8"/>
      <c r="HEC181" s="8"/>
      <c r="HED181" s="8"/>
      <c r="HEE181" s="8"/>
      <c r="HEF181" s="8"/>
      <c r="HEG181" s="8"/>
      <c r="HEH181" s="8"/>
      <c r="HEI181" s="8"/>
      <c r="HEJ181" s="8"/>
      <c r="HEK181" s="8"/>
      <c r="HEL181" s="8"/>
      <c r="HEM181" s="8"/>
      <c r="HEN181" s="8"/>
      <c r="HEO181" s="8"/>
      <c r="HEP181" s="8"/>
      <c r="HEQ181" s="8"/>
      <c r="HER181" s="8"/>
      <c r="HES181" s="8"/>
      <c r="HET181" s="8"/>
      <c r="HEU181" s="8"/>
      <c r="HEV181" s="8"/>
      <c r="HEW181" s="8"/>
      <c r="HEX181" s="8"/>
      <c r="HEY181" s="8"/>
      <c r="HEZ181" s="8"/>
      <c r="HFA181" s="8"/>
      <c r="HFB181" s="8"/>
      <c r="HFC181" s="8"/>
      <c r="HFD181" s="8"/>
      <c r="HFE181" s="8"/>
      <c r="HFF181" s="8"/>
      <c r="HFG181" s="8"/>
      <c r="HFH181" s="8"/>
      <c r="HFI181" s="8"/>
      <c r="HFJ181" s="8"/>
      <c r="HFK181" s="8"/>
      <c r="HFL181" s="8"/>
      <c r="HFM181" s="8"/>
      <c r="HFN181" s="8"/>
      <c r="HFO181" s="8"/>
      <c r="HFP181" s="8"/>
      <c r="HFQ181" s="8"/>
      <c r="HFR181" s="8"/>
      <c r="HFS181" s="8"/>
      <c r="HFT181" s="8"/>
      <c r="HFU181" s="8"/>
      <c r="HFV181" s="8"/>
      <c r="HFW181" s="8"/>
      <c r="HFX181" s="8"/>
      <c r="HFY181" s="8"/>
      <c r="HFZ181" s="8"/>
      <c r="HGA181" s="8"/>
      <c r="HGB181" s="8"/>
      <c r="HGC181" s="8"/>
      <c r="HGD181" s="8"/>
      <c r="HGE181" s="8"/>
      <c r="HGF181" s="8"/>
      <c r="HGG181" s="8"/>
      <c r="HGH181" s="8"/>
      <c r="HGI181" s="8"/>
      <c r="HGJ181" s="8"/>
      <c r="HGK181" s="8"/>
      <c r="HGL181" s="8"/>
      <c r="HGM181" s="8"/>
      <c r="HGN181" s="8"/>
      <c r="HGO181" s="8"/>
      <c r="HGP181" s="8"/>
      <c r="HGQ181" s="8"/>
      <c r="HGR181" s="8"/>
      <c r="HGS181" s="8"/>
      <c r="HGT181" s="8"/>
      <c r="HGU181" s="8"/>
      <c r="HGV181" s="8"/>
      <c r="HGW181" s="8"/>
      <c r="HGX181" s="8"/>
      <c r="HGY181" s="8"/>
      <c r="HGZ181" s="8"/>
      <c r="HHA181" s="8"/>
      <c r="HHB181" s="8"/>
      <c r="HHC181" s="8"/>
      <c r="HHD181" s="8"/>
      <c r="HHE181" s="8"/>
      <c r="HHF181" s="8"/>
      <c r="HHG181" s="8"/>
      <c r="HHH181" s="8"/>
      <c r="HHI181" s="8"/>
      <c r="HHJ181" s="8"/>
      <c r="HHK181" s="8"/>
      <c r="HHL181" s="8"/>
      <c r="HHM181" s="8"/>
      <c r="HHN181" s="8"/>
      <c r="HHO181" s="8"/>
      <c r="HHP181" s="8"/>
      <c r="HHQ181" s="8"/>
      <c r="HHR181" s="8"/>
      <c r="HHS181" s="8"/>
      <c r="HHT181" s="8"/>
      <c r="HHU181" s="8"/>
      <c r="HHV181" s="8"/>
      <c r="HHW181" s="8"/>
      <c r="HHX181" s="8"/>
      <c r="HHY181" s="8"/>
      <c r="HHZ181" s="8"/>
      <c r="HIA181" s="8"/>
      <c r="HIB181" s="8"/>
      <c r="HIC181" s="8"/>
      <c r="HID181" s="8"/>
      <c r="HIE181" s="8"/>
      <c r="HIF181" s="8"/>
      <c r="HIG181" s="8"/>
      <c r="HIH181" s="8"/>
      <c r="HII181" s="8"/>
      <c r="HIJ181" s="8"/>
      <c r="HIK181" s="8"/>
      <c r="HIL181" s="8"/>
      <c r="HIM181" s="8"/>
      <c r="HIN181" s="8"/>
      <c r="HIO181" s="8"/>
      <c r="HIP181" s="8"/>
      <c r="HIQ181" s="8"/>
      <c r="HIR181" s="8"/>
      <c r="HIS181" s="8"/>
      <c r="HIT181" s="8"/>
      <c r="HIU181" s="8"/>
      <c r="HIV181" s="8"/>
      <c r="HIW181" s="8"/>
      <c r="HIX181" s="8"/>
      <c r="HIY181" s="8"/>
      <c r="HIZ181" s="8"/>
      <c r="HJA181" s="8"/>
      <c r="HJB181" s="8"/>
      <c r="HJC181" s="8"/>
      <c r="HJD181" s="8"/>
      <c r="HJE181" s="8"/>
      <c r="HJF181" s="8"/>
      <c r="HJG181" s="8"/>
      <c r="HJH181" s="8"/>
      <c r="HJI181" s="8"/>
      <c r="HJJ181" s="8"/>
      <c r="HJK181" s="8"/>
      <c r="HJL181" s="8"/>
      <c r="HJM181" s="8"/>
      <c r="HJN181" s="8"/>
      <c r="HJO181" s="8"/>
      <c r="HJP181" s="8"/>
      <c r="HJQ181" s="8"/>
      <c r="HJR181" s="8"/>
      <c r="HJS181" s="8"/>
      <c r="HJT181" s="8"/>
      <c r="HJU181" s="8"/>
      <c r="HJV181" s="8"/>
      <c r="HJW181" s="8"/>
      <c r="HJX181" s="8"/>
      <c r="HJY181" s="8"/>
      <c r="HJZ181" s="8"/>
      <c r="HKA181" s="8"/>
      <c r="HKB181" s="8"/>
      <c r="HKC181" s="8"/>
      <c r="HKD181" s="8"/>
      <c r="HKE181" s="8"/>
      <c r="HKF181" s="8"/>
      <c r="HKG181" s="8"/>
      <c r="HKH181" s="8"/>
      <c r="HKI181" s="8"/>
      <c r="HKJ181" s="8"/>
      <c r="HKK181" s="8"/>
      <c r="HKL181" s="8"/>
      <c r="HKM181" s="8"/>
      <c r="HKN181" s="8"/>
      <c r="HKO181" s="8"/>
      <c r="HKP181" s="8"/>
      <c r="HKQ181" s="8"/>
      <c r="HKR181" s="8"/>
      <c r="HKS181" s="8"/>
      <c r="HKT181" s="8"/>
      <c r="HKU181" s="8"/>
      <c r="HKV181" s="8"/>
      <c r="HKW181" s="8"/>
      <c r="HKX181" s="8"/>
      <c r="HKY181" s="8"/>
      <c r="HKZ181" s="8"/>
      <c r="HLA181" s="8"/>
      <c r="HLB181" s="8"/>
      <c r="HLC181" s="8"/>
      <c r="HLD181" s="8"/>
      <c r="HLE181" s="8"/>
      <c r="HLF181" s="8"/>
      <c r="HLG181" s="8"/>
      <c r="HLH181" s="8"/>
      <c r="HLI181" s="8"/>
      <c r="HLJ181" s="8"/>
      <c r="HLK181" s="8"/>
      <c r="HLL181" s="8"/>
      <c r="HLM181" s="8"/>
      <c r="HLN181" s="8"/>
      <c r="HLO181" s="8"/>
      <c r="HLP181" s="8"/>
      <c r="HLQ181" s="8"/>
      <c r="HLR181" s="8"/>
      <c r="HLS181" s="8"/>
      <c r="HLT181" s="8"/>
      <c r="HLU181" s="8"/>
      <c r="HLV181" s="8"/>
      <c r="HLW181" s="8"/>
      <c r="HLX181" s="8"/>
      <c r="HLY181" s="8"/>
      <c r="HLZ181" s="8"/>
      <c r="HMA181" s="8"/>
      <c r="HMB181" s="8"/>
      <c r="HMC181" s="8"/>
      <c r="HMD181" s="8"/>
      <c r="HME181" s="8"/>
      <c r="HMF181" s="8"/>
      <c r="HMG181" s="8"/>
      <c r="HMH181" s="8"/>
      <c r="HMI181" s="8"/>
      <c r="HMJ181" s="8"/>
      <c r="HMK181" s="8"/>
      <c r="HML181" s="8"/>
      <c r="HMM181" s="8"/>
      <c r="HMN181" s="8"/>
      <c r="HMO181" s="8"/>
      <c r="HMP181" s="8"/>
      <c r="HMQ181" s="8"/>
      <c r="HMR181" s="8"/>
      <c r="HMS181" s="8"/>
      <c r="HMT181" s="8"/>
      <c r="HMU181" s="8"/>
      <c r="HMV181" s="8"/>
      <c r="HMW181" s="8"/>
      <c r="HMX181" s="8"/>
      <c r="HMY181" s="8"/>
      <c r="HMZ181" s="8"/>
      <c r="HNA181" s="8"/>
      <c r="HNB181" s="8"/>
      <c r="HNC181" s="8"/>
      <c r="HND181" s="8"/>
      <c r="HNE181" s="8"/>
      <c r="HNF181" s="8"/>
      <c r="HNG181" s="8"/>
      <c r="HNH181" s="8"/>
      <c r="HNI181" s="8"/>
      <c r="HNJ181" s="8"/>
      <c r="HNK181" s="8"/>
      <c r="HNL181" s="8"/>
      <c r="HNM181" s="8"/>
      <c r="HNN181" s="8"/>
      <c r="HNO181" s="8"/>
      <c r="HNP181" s="8"/>
      <c r="HNQ181" s="8"/>
      <c r="HNR181" s="8"/>
      <c r="HNS181" s="8"/>
      <c r="HNT181" s="8"/>
      <c r="HNU181" s="8"/>
      <c r="HNV181" s="8"/>
      <c r="HNW181" s="8"/>
      <c r="HNX181" s="8"/>
      <c r="HNY181" s="8"/>
      <c r="HNZ181" s="8"/>
      <c r="HOA181" s="8"/>
      <c r="HOB181" s="8"/>
      <c r="HOC181" s="8"/>
      <c r="HOD181" s="8"/>
      <c r="HOE181" s="8"/>
      <c r="HOF181" s="8"/>
      <c r="HOG181" s="8"/>
      <c r="HOH181" s="8"/>
      <c r="HOI181" s="8"/>
      <c r="HOJ181" s="8"/>
      <c r="HOK181" s="8"/>
      <c r="HOL181" s="8"/>
      <c r="HOM181" s="8"/>
      <c r="HON181" s="8"/>
      <c r="HOO181" s="8"/>
      <c r="HOP181" s="8"/>
      <c r="HOQ181" s="8"/>
      <c r="HOR181" s="8"/>
      <c r="HOS181" s="8"/>
      <c r="HOT181" s="8"/>
      <c r="HOU181" s="8"/>
      <c r="HOV181" s="8"/>
      <c r="HOW181" s="8"/>
      <c r="HOX181" s="8"/>
      <c r="HOY181" s="8"/>
      <c r="HOZ181" s="8"/>
      <c r="HPA181" s="8"/>
      <c r="HPB181" s="8"/>
      <c r="HPC181" s="8"/>
      <c r="HPD181" s="8"/>
      <c r="HPE181" s="8"/>
      <c r="HPF181" s="8"/>
      <c r="HPG181" s="8"/>
      <c r="HPH181" s="8"/>
      <c r="HPI181" s="8"/>
      <c r="HPJ181" s="8"/>
      <c r="HPK181" s="8"/>
      <c r="HPL181" s="8"/>
      <c r="HPM181" s="8"/>
      <c r="HPN181" s="8"/>
      <c r="HPO181" s="8"/>
      <c r="HPP181" s="8"/>
      <c r="HPQ181" s="8"/>
      <c r="HPR181" s="8"/>
      <c r="HPS181" s="8"/>
      <c r="HPT181" s="8"/>
      <c r="HPU181" s="8"/>
      <c r="HPV181" s="8"/>
      <c r="HPW181" s="8"/>
      <c r="HPX181" s="8"/>
      <c r="HPY181" s="8"/>
      <c r="HPZ181" s="8"/>
      <c r="HQA181" s="8"/>
      <c r="HQB181" s="8"/>
      <c r="HQC181" s="8"/>
      <c r="HQD181" s="8"/>
      <c r="HQE181" s="8"/>
      <c r="HQF181" s="8"/>
      <c r="HQG181" s="8"/>
      <c r="HQH181" s="8"/>
      <c r="HQI181" s="8"/>
      <c r="HQJ181" s="8"/>
      <c r="HQK181" s="8"/>
      <c r="HQL181" s="8"/>
      <c r="HQM181" s="8"/>
      <c r="HQN181" s="8"/>
      <c r="HQO181" s="8"/>
      <c r="HQP181" s="8"/>
      <c r="HQQ181" s="8"/>
      <c r="HQR181" s="8"/>
      <c r="HQS181" s="8"/>
      <c r="HQT181" s="8"/>
      <c r="HQU181" s="8"/>
      <c r="HQV181" s="8"/>
      <c r="HQW181" s="8"/>
      <c r="HQX181" s="8"/>
      <c r="HQY181" s="8"/>
      <c r="HQZ181" s="8"/>
      <c r="HRA181" s="8"/>
      <c r="HRB181" s="8"/>
      <c r="HRC181" s="8"/>
      <c r="HRD181" s="8"/>
      <c r="HRE181" s="8"/>
      <c r="HRF181" s="8"/>
      <c r="HRG181" s="8"/>
      <c r="HRH181" s="8"/>
      <c r="HRI181" s="8"/>
      <c r="HRJ181" s="8"/>
      <c r="HRK181" s="8"/>
      <c r="HRL181" s="8"/>
      <c r="HRM181" s="8"/>
      <c r="HRN181" s="8"/>
      <c r="HRO181" s="8"/>
      <c r="HRP181" s="8"/>
      <c r="HRQ181" s="8"/>
      <c r="HRR181" s="8"/>
      <c r="HRS181" s="8"/>
      <c r="HRT181" s="8"/>
      <c r="HRU181" s="8"/>
      <c r="HRV181" s="8"/>
      <c r="HRW181" s="8"/>
      <c r="HRX181" s="8"/>
      <c r="HRY181" s="8"/>
      <c r="HRZ181" s="8"/>
      <c r="HSA181" s="8"/>
      <c r="HSB181" s="8"/>
      <c r="HSC181" s="8"/>
      <c r="HSD181" s="8"/>
      <c r="HSE181" s="8"/>
      <c r="HSF181" s="8"/>
      <c r="HSG181" s="8"/>
      <c r="HSH181" s="8"/>
      <c r="HSI181" s="8"/>
      <c r="HSJ181" s="8"/>
      <c r="HSK181" s="8"/>
      <c r="HSL181" s="8"/>
      <c r="HSM181" s="8"/>
      <c r="HSN181" s="8"/>
      <c r="HSO181" s="8"/>
      <c r="HSP181" s="8"/>
      <c r="HSQ181" s="8"/>
      <c r="HSR181" s="8"/>
      <c r="HSS181" s="8"/>
      <c r="HST181" s="8"/>
      <c r="HSU181" s="8"/>
      <c r="HSV181" s="8"/>
      <c r="HSW181" s="8"/>
      <c r="HSX181" s="8"/>
      <c r="HSY181" s="8"/>
      <c r="HSZ181" s="8"/>
      <c r="HTA181" s="8"/>
      <c r="HTB181" s="8"/>
      <c r="HTC181" s="8"/>
      <c r="HTD181" s="8"/>
      <c r="HTE181" s="8"/>
      <c r="HTF181" s="8"/>
      <c r="HTG181" s="8"/>
      <c r="HTH181" s="8"/>
      <c r="HTI181" s="8"/>
      <c r="HTJ181" s="8"/>
      <c r="HTK181" s="8"/>
      <c r="HTL181" s="8"/>
      <c r="HTM181" s="8"/>
      <c r="HTN181" s="8"/>
      <c r="HTO181" s="8"/>
      <c r="HTP181" s="8"/>
      <c r="HTQ181" s="8"/>
      <c r="HTR181" s="8"/>
      <c r="HTS181" s="8"/>
      <c r="HTT181" s="8"/>
      <c r="HTU181" s="8"/>
      <c r="HTV181" s="8"/>
      <c r="HTW181" s="8"/>
      <c r="HTX181" s="8"/>
      <c r="HTY181" s="8"/>
      <c r="HTZ181" s="8"/>
      <c r="HUA181" s="8"/>
      <c r="HUB181" s="8"/>
      <c r="HUC181" s="8"/>
      <c r="HUD181" s="8"/>
      <c r="HUE181" s="8"/>
      <c r="HUF181" s="8"/>
      <c r="HUG181" s="8"/>
      <c r="HUH181" s="8"/>
      <c r="HUI181" s="8"/>
      <c r="HUJ181" s="8"/>
      <c r="HUK181" s="8"/>
      <c r="HUL181" s="8"/>
      <c r="HUM181" s="8"/>
      <c r="HUN181" s="8"/>
      <c r="HUO181" s="8"/>
      <c r="HUP181" s="8"/>
      <c r="HUQ181" s="8"/>
      <c r="HUR181" s="8"/>
      <c r="HUS181" s="8"/>
      <c r="HUT181" s="8"/>
      <c r="HUU181" s="8"/>
      <c r="HUV181" s="8"/>
      <c r="HUW181" s="8"/>
      <c r="HUX181" s="8"/>
      <c r="HUY181" s="8"/>
      <c r="HUZ181" s="8"/>
      <c r="HVA181" s="8"/>
      <c r="HVB181" s="8"/>
      <c r="HVC181" s="8"/>
      <c r="HVD181" s="8"/>
      <c r="HVE181" s="8"/>
      <c r="HVF181" s="8"/>
      <c r="HVG181" s="8"/>
      <c r="HVH181" s="8"/>
      <c r="HVI181" s="8"/>
      <c r="HVJ181" s="8"/>
      <c r="HVK181" s="8"/>
      <c r="HVL181" s="8"/>
      <c r="HVM181" s="8"/>
      <c r="HVN181" s="8"/>
      <c r="HVO181" s="8"/>
      <c r="HVP181" s="8"/>
      <c r="HVQ181" s="8"/>
      <c r="HVR181" s="8"/>
      <c r="HVS181" s="8"/>
      <c r="HVT181" s="8"/>
      <c r="HVU181" s="8"/>
      <c r="HVV181" s="8"/>
      <c r="HVW181" s="8"/>
      <c r="HVX181" s="8"/>
      <c r="HVY181" s="8"/>
      <c r="HVZ181" s="8"/>
      <c r="HWA181" s="8"/>
      <c r="HWB181" s="8"/>
      <c r="HWC181" s="8"/>
      <c r="HWD181" s="8"/>
      <c r="HWE181" s="8"/>
      <c r="HWF181" s="8"/>
      <c r="HWG181" s="8"/>
      <c r="HWH181" s="8"/>
      <c r="HWI181" s="8"/>
      <c r="HWJ181" s="8"/>
      <c r="HWK181" s="8"/>
      <c r="HWL181" s="8"/>
      <c r="HWM181" s="8"/>
      <c r="HWN181" s="8"/>
      <c r="HWO181" s="8"/>
      <c r="HWP181" s="8"/>
      <c r="HWQ181" s="8"/>
      <c r="HWR181" s="8"/>
      <c r="HWS181" s="8"/>
      <c r="HWT181" s="8"/>
      <c r="HWU181" s="8"/>
      <c r="HWV181" s="8"/>
      <c r="HWW181" s="8"/>
      <c r="HWX181" s="8"/>
      <c r="HWY181" s="8"/>
      <c r="HWZ181" s="8"/>
      <c r="HXA181" s="8"/>
      <c r="HXB181" s="8"/>
      <c r="HXC181" s="8"/>
      <c r="HXD181" s="8"/>
      <c r="HXE181" s="8"/>
      <c r="HXF181" s="8"/>
      <c r="HXG181" s="8"/>
      <c r="HXH181" s="8"/>
      <c r="HXI181" s="8"/>
      <c r="HXJ181" s="8"/>
      <c r="HXK181" s="8"/>
      <c r="HXL181" s="8"/>
      <c r="HXM181" s="8"/>
      <c r="HXN181" s="8"/>
      <c r="HXO181" s="8"/>
      <c r="HXP181" s="8"/>
      <c r="HXQ181" s="8"/>
      <c r="HXR181" s="8"/>
      <c r="HXS181" s="8"/>
      <c r="HXT181" s="8"/>
      <c r="HXU181" s="8"/>
      <c r="HXV181" s="8"/>
      <c r="HXW181" s="8"/>
      <c r="HXX181" s="8"/>
      <c r="HXY181" s="8"/>
      <c r="HXZ181" s="8"/>
      <c r="HYA181" s="8"/>
      <c r="HYB181" s="8"/>
      <c r="HYC181" s="8"/>
      <c r="HYD181" s="8"/>
      <c r="HYE181" s="8"/>
      <c r="HYF181" s="8"/>
      <c r="HYG181" s="8"/>
      <c r="HYH181" s="8"/>
      <c r="HYI181" s="8"/>
      <c r="HYJ181" s="8"/>
      <c r="HYK181" s="8"/>
      <c r="HYL181" s="8"/>
      <c r="HYM181" s="8"/>
      <c r="HYN181" s="8"/>
      <c r="HYO181" s="8"/>
      <c r="HYP181" s="8"/>
      <c r="HYQ181" s="8"/>
      <c r="HYR181" s="8"/>
      <c r="HYS181" s="8"/>
      <c r="HYT181" s="8"/>
      <c r="HYU181" s="8"/>
      <c r="HYV181" s="8"/>
      <c r="HYW181" s="8"/>
      <c r="HYX181" s="8"/>
      <c r="HYY181" s="8"/>
      <c r="HYZ181" s="8"/>
      <c r="HZA181" s="8"/>
      <c r="HZB181" s="8"/>
      <c r="HZC181" s="8"/>
      <c r="HZD181" s="8"/>
      <c r="HZE181" s="8"/>
      <c r="HZF181" s="8"/>
      <c r="HZG181" s="8"/>
      <c r="HZH181" s="8"/>
      <c r="HZI181" s="8"/>
      <c r="HZJ181" s="8"/>
      <c r="HZK181" s="8"/>
      <c r="HZL181" s="8"/>
      <c r="HZM181" s="8"/>
      <c r="HZN181" s="8"/>
      <c r="HZO181" s="8"/>
      <c r="HZP181" s="8"/>
      <c r="HZQ181" s="8"/>
      <c r="HZR181" s="8"/>
      <c r="HZS181" s="8"/>
      <c r="HZT181" s="8"/>
      <c r="HZU181" s="8"/>
      <c r="HZV181" s="8"/>
      <c r="HZW181" s="8"/>
      <c r="HZX181" s="8"/>
      <c r="HZY181" s="8"/>
      <c r="HZZ181" s="8"/>
      <c r="IAA181" s="8"/>
      <c r="IAB181" s="8"/>
      <c r="IAC181" s="8"/>
      <c r="IAD181" s="8"/>
      <c r="IAE181" s="8"/>
      <c r="IAF181" s="8"/>
      <c r="IAG181" s="8"/>
      <c r="IAH181" s="8"/>
      <c r="IAI181" s="8"/>
      <c r="IAJ181" s="8"/>
      <c r="IAK181" s="8"/>
      <c r="IAL181" s="8"/>
      <c r="IAM181" s="8"/>
      <c r="IAN181" s="8"/>
      <c r="IAO181" s="8"/>
      <c r="IAP181" s="8"/>
      <c r="IAQ181" s="8"/>
      <c r="IAR181" s="8"/>
      <c r="IAS181" s="8"/>
      <c r="IAT181" s="8"/>
      <c r="IAU181" s="8"/>
      <c r="IAV181" s="8"/>
      <c r="IAW181" s="8"/>
      <c r="IAX181" s="8"/>
      <c r="IAY181" s="8"/>
      <c r="IAZ181" s="8"/>
      <c r="IBA181" s="8"/>
      <c r="IBB181" s="8"/>
      <c r="IBC181" s="8"/>
      <c r="IBD181" s="8"/>
      <c r="IBE181" s="8"/>
      <c r="IBF181" s="8"/>
      <c r="IBG181" s="8"/>
      <c r="IBH181" s="8"/>
      <c r="IBI181" s="8"/>
      <c r="IBJ181" s="8"/>
      <c r="IBK181" s="8"/>
      <c r="IBL181" s="8"/>
      <c r="IBM181" s="8"/>
      <c r="IBN181" s="8"/>
      <c r="IBO181" s="8"/>
      <c r="IBP181" s="8"/>
      <c r="IBQ181" s="8"/>
      <c r="IBR181" s="8"/>
      <c r="IBS181" s="8"/>
      <c r="IBT181" s="8"/>
      <c r="IBU181" s="8"/>
      <c r="IBV181" s="8"/>
      <c r="IBW181" s="8"/>
      <c r="IBX181" s="8"/>
      <c r="IBY181" s="8"/>
      <c r="IBZ181" s="8"/>
      <c r="ICA181" s="8"/>
      <c r="ICB181" s="8"/>
      <c r="ICC181" s="8"/>
      <c r="ICD181" s="8"/>
      <c r="ICE181" s="8"/>
      <c r="ICF181" s="8"/>
      <c r="ICG181" s="8"/>
      <c r="ICH181" s="8"/>
      <c r="ICI181" s="8"/>
      <c r="ICJ181" s="8"/>
      <c r="ICK181" s="8"/>
      <c r="ICL181" s="8"/>
      <c r="ICM181" s="8"/>
      <c r="ICN181" s="8"/>
      <c r="ICO181" s="8"/>
      <c r="ICP181" s="8"/>
      <c r="ICQ181" s="8"/>
      <c r="ICR181" s="8"/>
      <c r="ICS181" s="8"/>
      <c r="ICT181" s="8"/>
      <c r="ICU181" s="8"/>
      <c r="ICV181" s="8"/>
      <c r="ICW181" s="8"/>
      <c r="ICX181" s="8"/>
      <c r="ICY181" s="8"/>
      <c r="ICZ181" s="8"/>
      <c r="IDA181" s="8"/>
      <c r="IDB181" s="8"/>
      <c r="IDC181" s="8"/>
      <c r="IDD181" s="8"/>
      <c r="IDE181" s="8"/>
      <c r="IDF181" s="8"/>
      <c r="IDG181" s="8"/>
      <c r="IDH181" s="8"/>
      <c r="IDI181" s="8"/>
      <c r="IDJ181" s="8"/>
      <c r="IDK181" s="8"/>
      <c r="IDL181" s="8"/>
      <c r="IDM181" s="8"/>
      <c r="IDN181" s="8"/>
      <c r="IDO181" s="8"/>
      <c r="IDP181" s="8"/>
      <c r="IDQ181" s="8"/>
      <c r="IDR181" s="8"/>
      <c r="IDS181" s="8"/>
      <c r="IDT181" s="8"/>
      <c r="IDU181" s="8"/>
      <c r="IDV181" s="8"/>
      <c r="IDW181" s="8"/>
      <c r="IDX181" s="8"/>
      <c r="IDY181" s="8"/>
      <c r="IDZ181" s="8"/>
      <c r="IEA181" s="8"/>
      <c r="IEB181" s="8"/>
      <c r="IEC181" s="8"/>
      <c r="IED181" s="8"/>
      <c r="IEE181" s="8"/>
      <c r="IEF181" s="8"/>
      <c r="IEG181" s="8"/>
      <c r="IEH181" s="8"/>
      <c r="IEI181" s="8"/>
      <c r="IEJ181" s="8"/>
      <c r="IEK181" s="8"/>
      <c r="IEL181" s="8"/>
      <c r="IEM181" s="8"/>
      <c r="IEN181" s="8"/>
      <c r="IEO181" s="8"/>
      <c r="IEP181" s="8"/>
      <c r="IEQ181" s="8"/>
      <c r="IER181" s="8"/>
      <c r="IES181" s="8"/>
      <c r="IET181" s="8"/>
      <c r="IEU181" s="8"/>
      <c r="IEV181" s="8"/>
      <c r="IEW181" s="8"/>
      <c r="IEX181" s="8"/>
      <c r="IEY181" s="8"/>
      <c r="IEZ181" s="8"/>
      <c r="IFA181" s="8"/>
      <c r="IFB181" s="8"/>
      <c r="IFC181" s="8"/>
      <c r="IFD181" s="8"/>
      <c r="IFE181" s="8"/>
      <c r="IFF181" s="8"/>
      <c r="IFG181" s="8"/>
      <c r="IFH181" s="8"/>
      <c r="IFI181" s="8"/>
      <c r="IFJ181" s="8"/>
      <c r="IFK181" s="8"/>
      <c r="IFL181" s="8"/>
      <c r="IFM181" s="8"/>
      <c r="IFN181" s="8"/>
      <c r="IFO181" s="8"/>
      <c r="IFP181" s="8"/>
      <c r="IFQ181" s="8"/>
      <c r="IFR181" s="8"/>
      <c r="IFS181" s="8"/>
      <c r="IFT181" s="8"/>
      <c r="IFU181" s="8"/>
      <c r="IFV181" s="8"/>
      <c r="IFW181" s="8"/>
      <c r="IFX181" s="8"/>
      <c r="IFY181" s="8"/>
      <c r="IFZ181" s="8"/>
      <c r="IGA181" s="8"/>
      <c r="IGB181" s="8"/>
      <c r="IGC181" s="8"/>
      <c r="IGD181" s="8"/>
      <c r="IGE181" s="8"/>
      <c r="IGF181" s="8"/>
      <c r="IGG181" s="8"/>
      <c r="IGH181" s="8"/>
      <c r="IGI181" s="8"/>
      <c r="IGJ181" s="8"/>
      <c r="IGK181" s="8"/>
      <c r="IGL181" s="8"/>
      <c r="IGM181" s="8"/>
      <c r="IGN181" s="8"/>
      <c r="IGO181" s="8"/>
      <c r="IGP181" s="8"/>
      <c r="IGQ181" s="8"/>
      <c r="IGR181" s="8"/>
      <c r="IGS181" s="8"/>
      <c r="IGT181" s="8"/>
      <c r="IGU181" s="8"/>
      <c r="IGV181" s="8"/>
      <c r="IGW181" s="8"/>
      <c r="IGX181" s="8"/>
      <c r="IGY181" s="8"/>
      <c r="IGZ181" s="8"/>
      <c r="IHA181" s="8"/>
      <c r="IHB181" s="8"/>
      <c r="IHC181" s="8"/>
      <c r="IHD181" s="8"/>
      <c r="IHE181" s="8"/>
      <c r="IHF181" s="8"/>
      <c r="IHG181" s="8"/>
      <c r="IHH181" s="8"/>
      <c r="IHI181" s="8"/>
      <c r="IHJ181" s="8"/>
      <c r="IHK181" s="8"/>
      <c r="IHL181" s="8"/>
      <c r="IHM181" s="8"/>
      <c r="IHN181" s="8"/>
      <c r="IHO181" s="8"/>
      <c r="IHP181" s="8"/>
      <c r="IHQ181" s="8"/>
      <c r="IHR181" s="8"/>
      <c r="IHS181" s="8"/>
      <c r="IHT181" s="8"/>
      <c r="IHU181" s="8"/>
      <c r="IHV181" s="8"/>
      <c r="IHW181" s="8"/>
      <c r="IHX181" s="8"/>
      <c r="IHY181" s="8"/>
      <c r="IHZ181" s="8"/>
      <c r="IIA181" s="8"/>
      <c r="IIB181" s="8"/>
      <c r="IIC181" s="8"/>
      <c r="IID181" s="8"/>
      <c r="IIE181" s="8"/>
      <c r="IIF181" s="8"/>
      <c r="IIG181" s="8"/>
      <c r="IIH181" s="8"/>
      <c r="III181" s="8"/>
      <c r="IIJ181" s="8"/>
      <c r="IIK181" s="8"/>
      <c r="IIL181" s="8"/>
      <c r="IIM181" s="8"/>
      <c r="IIN181" s="8"/>
      <c r="IIO181" s="8"/>
      <c r="IIP181" s="8"/>
      <c r="IIQ181" s="8"/>
      <c r="IIR181" s="8"/>
      <c r="IIS181" s="8"/>
      <c r="IIT181" s="8"/>
      <c r="IIU181" s="8"/>
      <c r="IIV181" s="8"/>
      <c r="IIW181" s="8"/>
      <c r="IIX181" s="8"/>
      <c r="IIY181" s="8"/>
      <c r="IIZ181" s="8"/>
      <c r="IJA181" s="8"/>
      <c r="IJB181" s="8"/>
      <c r="IJC181" s="8"/>
      <c r="IJD181" s="8"/>
      <c r="IJE181" s="8"/>
      <c r="IJF181" s="8"/>
      <c r="IJG181" s="8"/>
      <c r="IJH181" s="8"/>
      <c r="IJI181" s="8"/>
      <c r="IJJ181" s="8"/>
      <c r="IJK181" s="8"/>
      <c r="IJL181" s="8"/>
      <c r="IJM181" s="8"/>
      <c r="IJN181" s="8"/>
      <c r="IJO181" s="8"/>
      <c r="IJP181" s="8"/>
      <c r="IJQ181" s="8"/>
      <c r="IJR181" s="8"/>
      <c r="IJS181" s="8"/>
      <c r="IJT181" s="8"/>
      <c r="IJU181" s="8"/>
      <c r="IJV181" s="8"/>
      <c r="IJW181" s="8"/>
      <c r="IJX181" s="8"/>
      <c r="IJY181" s="8"/>
      <c r="IJZ181" s="8"/>
      <c r="IKA181" s="8"/>
      <c r="IKB181" s="8"/>
      <c r="IKC181" s="8"/>
      <c r="IKD181" s="8"/>
      <c r="IKE181" s="8"/>
      <c r="IKF181" s="8"/>
      <c r="IKG181" s="8"/>
      <c r="IKH181" s="8"/>
      <c r="IKI181" s="8"/>
      <c r="IKJ181" s="8"/>
      <c r="IKK181" s="8"/>
      <c r="IKL181" s="8"/>
      <c r="IKM181" s="8"/>
      <c r="IKN181" s="8"/>
      <c r="IKO181" s="8"/>
      <c r="IKP181" s="8"/>
      <c r="IKQ181" s="8"/>
      <c r="IKR181" s="8"/>
      <c r="IKS181" s="8"/>
      <c r="IKT181" s="8"/>
      <c r="IKU181" s="8"/>
      <c r="IKV181" s="8"/>
      <c r="IKW181" s="8"/>
      <c r="IKX181" s="8"/>
      <c r="IKY181" s="8"/>
      <c r="IKZ181" s="8"/>
      <c r="ILA181" s="8"/>
      <c r="ILB181" s="8"/>
      <c r="ILC181" s="8"/>
      <c r="ILD181" s="8"/>
      <c r="ILE181" s="8"/>
      <c r="ILF181" s="8"/>
      <c r="ILG181" s="8"/>
      <c r="ILH181" s="8"/>
      <c r="ILI181" s="8"/>
      <c r="ILJ181" s="8"/>
      <c r="ILK181" s="8"/>
      <c r="ILL181" s="8"/>
      <c r="ILM181" s="8"/>
      <c r="ILN181" s="8"/>
      <c r="ILO181" s="8"/>
      <c r="ILP181" s="8"/>
      <c r="ILQ181" s="8"/>
      <c r="ILR181" s="8"/>
      <c r="ILS181" s="8"/>
      <c r="ILT181" s="8"/>
      <c r="ILU181" s="8"/>
      <c r="ILV181" s="8"/>
      <c r="ILW181" s="8"/>
      <c r="ILX181" s="8"/>
      <c r="ILY181" s="8"/>
      <c r="ILZ181" s="8"/>
      <c r="IMA181" s="8"/>
      <c r="IMB181" s="8"/>
      <c r="IMC181" s="8"/>
      <c r="IMD181" s="8"/>
      <c r="IME181" s="8"/>
      <c r="IMF181" s="8"/>
      <c r="IMG181" s="8"/>
      <c r="IMH181" s="8"/>
      <c r="IMI181" s="8"/>
      <c r="IMJ181" s="8"/>
      <c r="IMK181" s="8"/>
      <c r="IML181" s="8"/>
      <c r="IMM181" s="8"/>
      <c r="IMN181" s="8"/>
      <c r="IMO181" s="8"/>
      <c r="IMP181" s="8"/>
      <c r="IMQ181" s="8"/>
      <c r="IMR181" s="8"/>
      <c r="IMS181" s="8"/>
      <c r="IMT181" s="8"/>
      <c r="IMU181" s="8"/>
      <c r="IMV181" s="8"/>
      <c r="IMW181" s="8"/>
      <c r="IMX181" s="8"/>
      <c r="IMY181" s="8"/>
      <c r="IMZ181" s="8"/>
      <c r="INA181" s="8"/>
      <c r="INB181" s="8"/>
      <c r="INC181" s="8"/>
      <c r="IND181" s="8"/>
      <c r="INE181" s="8"/>
      <c r="INF181" s="8"/>
      <c r="ING181" s="8"/>
      <c r="INH181" s="8"/>
      <c r="INI181" s="8"/>
      <c r="INJ181" s="8"/>
      <c r="INK181" s="8"/>
      <c r="INL181" s="8"/>
      <c r="INM181" s="8"/>
      <c r="INN181" s="8"/>
      <c r="INO181" s="8"/>
      <c r="INP181" s="8"/>
      <c r="INQ181" s="8"/>
      <c r="INR181" s="8"/>
      <c r="INS181" s="8"/>
      <c r="INT181" s="8"/>
      <c r="INU181" s="8"/>
      <c r="INV181" s="8"/>
      <c r="INW181" s="8"/>
      <c r="INX181" s="8"/>
      <c r="INY181" s="8"/>
      <c r="INZ181" s="8"/>
      <c r="IOA181" s="8"/>
      <c r="IOB181" s="8"/>
      <c r="IOC181" s="8"/>
      <c r="IOD181" s="8"/>
      <c r="IOE181" s="8"/>
      <c r="IOF181" s="8"/>
      <c r="IOG181" s="8"/>
      <c r="IOH181" s="8"/>
      <c r="IOI181" s="8"/>
      <c r="IOJ181" s="8"/>
      <c r="IOK181" s="8"/>
      <c r="IOL181" s="8"/>
      <c r="IOM181" s="8"/>
      <c r="ION181" s="8"/>
      <c r="IOO181" s="8"/>
      <c r="IOP181" s="8"/>
      <c r="IOQ181" s="8"/>
      <c r="IOR181" s="8"/>
      <c r="IOS181" s="8"/>
      <c r="IOT181" s="8"/>
      <c r="IOU181" s="8"/>
      <c r="IOV181" s="8"/>
      <c r="IOW181" s="8"/>
      <c r="IOX181" s="8"/>
      <c r="IOY181" s="8"/>
      <c r="IOZ181" s="8"/>
      <c r="IPA181" s="8"/>
      <c r="IPB181" s="8"/>
      <c r="IPC181" s="8"/>
      <c r="IPD181" s="8"/>
      <c r="IPE181" s="8"/>
      <c r="IPF181" s="8"/>
      <c r="IPG181" s="8"/>
      <c r="IPH181" s="8"/>
      <c r="IPI181" s="8"/>
      <c r="IPJ181" s="8"/>
      <c r="IPK181" s="8"/>
      <c r="IPL181" s="8"/>
      <c r="IPM181" s="8"/>
      <c r="IPN181" s="8"/>
      <c r="IPO181" s="8"/>
      <c r="IPP181" s="8"/>
      <c r="IPQ181" s="8"/>
      <c r="IPR181" s="8"/>
      <c r="IPS181" s="8"/>
      <c r="IPT181" s="8"/>
      <c r="IPU181" s="8"/>
      <c r="IPV181" s="8"/>
      <c r="IPW181" s="8"/>
      <c r="IPX181" s="8"/>
      <c r="IPY181" s="8"/>
      <c r="IPZ181" s="8"/>
      <c r="IQA181" s="8"/>
      <c r="IQB181" s="8"/>
      <c r="IQC181" s="8"/>
      <c r="IQD181" s="8"/>
      <c r="IQE181" s="8"/>
      <c r="IQF181" s="8"/>
      <c r="IQG181" s="8"/>
      <c r="IQH181" s="8"/>
      <c r="IQI181" s="8"/>
      <c r="IQJ181" s="8"/>
      <c r="IQK181" s="8"/>
      <c r="IQL181" s="8"/>
      <c r="IQM181" s="8"/>
      <c r="IQN181" s="8"/>
      <c r="IQO181" s="8"/>
      <c r="IQP181" s="8"/>
      <c r="IQQ181" s="8"/>
      <c r="IQR181" s="8"/>
      <c r="IQS181" s="8"/>
      <c r="IQT181" s="8"/>
      <c r="IQU181" s="8"/>
      <c r="IQV181" s="8"/>
      <c r="IQW181" s="8"/>
      <c r="IQX181" s="8"/>
      <c r="IQY181" s="8"/>
      <c r="IQZ181" s="8"/>
      <c r="IRA181" s="8"/>
      <c r="IRB181" s="8"/>
      <c r="IRC181" s="8"/>
      <c r="IRD181" s="8"/>
      <c r="IRE181" s="8"/>
      <c r="IRF181" s="8"/>
      <c r="IRG181" s="8"/>
      <c r="IRH181" s="8"/>
      <c r="IRI181" s="8"/>
      <c r="IRJ181" s="8"/>
      <c r="IRK181" s="8"/>
      <c r="IRL181" s="8"/>
      <c r="IRM181" s="8"/>
      <c r="IRN181" s="8"/>
      <c r="IRO181" s="8"/>
      <c r="IRP181" s="8"/>
      <c r="IRQ181" s="8"/>
      <c r="IRR181" s="8"/>
      <c r="IRS181" s="8"/>
      <c r="IRT181" s="8"/>
      <c r="IRU181" s="8"/>
      <c r="IRV181" s="8"/>
      <c r="IRW181" s="8"/>
      <c r="IRX181" s="8"/>
      <c r="IRY181" s="8"/>
      <c r="IRZ181" s="8"/>
      <c r="ISA181" s="8"/>
      <c r="ISB181" s="8"/>
      <c r="ISC181" s="8"/>
      <c r="ISD181" s="8"/>
      <c r="ISE181" s="8"/>
      <c r="ISF181" s="8"/>
      <c r="ISG181" s="8"/>
      <c r="ISH181" s="8"/>
      <c r="ISI181" s="8"/>
      <c r="ISJ181" s="8"/>
      <c r="ISK181" s="8"/>
      <c r="ISL181" s="8"/>
      <c r="ISM181" s="8"/>
      <c r="ISN181" s="8"/>
      <c r="ISO181" s="8"/>
      <c r="ISP181" s="8"/>
      <c r="ISQ181" s="8"/>
      <c r="ISR181" s="8"/>
      <c r="ISS181" s="8"/>
      <c r="IST181" s="8"/>
      <c r="ISU181" s="8"/>
      <c r="ISV181" s="8"/>
      <c r="ISW181" s="8"/>
      <c r="ISX181" s="8"/>
      <c r="ISY181" s="8"/>
      <c r="ISZ181" s="8"/>
      <c r="ITA181" s="8"/>
      <c r="ITB181" s="8"/>
      <c r="ITC181" s="8"/>
      <c r="ITD181" s="8"/>
      <c r="ITE181" s="8"/>
      <c r="ITF181" s="8"/>
      <c r="ITG181" s="8"/>
      <c r="ITH181" s="8"/>
      <c r="ITI181" s="8"/>
      <c r="ITJ181" s="8"/>
      <c r="ITK181" s="8"/>
      <c r="ITL181" s="8"/>
      <c r="ITM181" s="8"/>
      <c r="ITN181" s="8"/>
      <c r="ITO181" s="8"/>
      <c r="ITP181" s="8"/>
      <c r="ITQ181" s="8"/>
      <c r="ITR181" s="8"/>
      <c r="ITS181" s="8"/>
      <c r="ITT181" s="8"/>
      <c r="ITU181" s="8"/>
      <c r="ITV181" s="8"/>
      <c r="ITW181" s="8"/>
      <c r="ITX181" s="8"/>
      <c r="ITY181" s="8"/>
      <c r="ITZ181" s="8"/>
      <c r="IUA181" s="8"/>
      <c r="IUB181" s="8"/>
      <c r="IUC181" s="8"/>
      <c r="IUD181" s="8"/>
      <c r="IUE181" s="8"/>
      <c r="IUF181" s="8"/>
      <c r="IUG181" s="8"/>
      <c r="IUH181" s="8"/>
      <c r="IUI181" s="8"/>
      <c r="IUJ181" s="8"/>
      <c r="IUK181" s="8"/>
      <c r="IUL181" s="8"/>
      <c r="IUM181" s="8"/>
      <c r="IUN181" s="8"/>
      <c r="IUO181" s="8"/>
      <c r="IUP181" s="8"/>
      <c r="IUQ181" s="8"/>
      <c r="IUR181" s="8"/>
      <c r="IUS181" s="8"/>
      <c r="IUT181" s="8"/>
      <c r="IUU181" s="8"/>
      <c r="IUV181" s="8"/>
      <c r="IUW181" s="8"/>
      <c r="IUX181" s="8"/>
      <c r="IUY181" s="8"/>
      <c r="IUZ181" s="8"/>
      <c r="IVA181" s="8"/>
      <c r="IVB181" s="8"/>
      <c r="IVC181" s="8"/>
      <c r="IVD181" s="8"/>
      <c r="IVE181" s="8"/>
      <c r="IVF181" s="8"/>
      <c r="IVG181" s="8"/>
      <c r="IVH181" s="8"/>
      <c r="IVI181" s="8"/>
      <c r="IVJ181" s="8"/>
      <c r="IVK181" s="8"/>
      <c r="IVL181" s="8"/>
      <c r="IVM181" s="8"/>
      <c r="IVN181" s="8"/>
      <c r="IVO181" s="8"/>
      <c r="IVP181" s="8"/>
      <c r="IVQ181" s="8"/>
      <c r="IVR181" s="8"/>
      <c r="IVS181" s="8"/>
      <c r="IVT181" s="8"/>
      <c r="IVU181" s="8"/>
      <c r="IVV181" s="8"/>
      <c r="IVW181" s="8"/>
      <c r="IVX181" s="8"/>
      <c r="IVY181" s="8"/>
      <c r="IVZ181" s="8"/>
      <c r="IWA181" s="8"/>
      <c r="IWB181" s="8"/>
      <c r="IWC181" s="8"/>
      <c r="IWD181" s="8"/>
      <c r="IWE181" s="8"/>
      <c r="IWF181" s="8"/>
      <c r="IWG181" s="8"/>
      <c r="IWH181" s="8"/>
      <c r="IWI181" s="8"/>
      <c r="IWJ181" s="8"/>
      <c r="IWK181" s="8"/>
      <c r="IWL181" s="8"/>
      <c r="IWM181" s="8"/>
      <c r="IWN181" s="8"/>
      <c r="IWO181" s="8"/>
      <c r="IWP181" s="8"/>
      <c r="IWQ181" s="8"/>
      <c r="IWR181" s="8"/>
      <c r="IWS181" s="8"/>
      <c r="IWT181" s="8"/>
      <c r="IWU181" s="8"/>
      <c r="IWV181" s="8"/>
      <c r="IWW181" s="8"/>
      <c r="IWX181" s="8"/>
      <c r="IWY181" s="8"/>
      <c r="IWZ181" s="8"/>
      <c r="IXA181" s="8"/>
      <c r="IXB181" s="8"/>
      <c r="IXC181" s="8"/>
      <c r="IXD181" s="8"/>
      <c r="IXE181" s="8"/>
      <c r="IXF181" s="8"/>
      <c r="IXG181" s="8"/>
      <c r="IXH181" s="8"/>
      <c r="IXI181" s="8"/>
      <c r="IXJ181" s="8"/>
      <c r="IXK181" s="8"/>
      <c r="IXL181" s="8"/>
      <c r="IXM181" s="8"/>
      <c r="IXN181" s="8"/>
      <c r="IXO181" s="8"/>
      <c r="IXP181" s="8"/>
      <c r="IXQ181" s="8"/>
      <c r="IXR181" s="8"/>
      <c r="IXS181" s="8"/>
      <c r="IXT181" s="8"/>
      <c r="IXU181" s="8"/>
      <c r="IXV181" s="8"/>
      <c r="IXW181" s="8"/>
      <c r="IXX181" s="8"/>
      <c r="IXY181" s="8"/>
      <c r="IXZ181" s="8"/>
      <c r="IYA181" s="8"/>
      <c r="IYB181" s="8"/>
      <c r="IYC181" s="8"/>
      <c r="IYD181" s="8"/>
      <c r="IYE181" s="8"/>
      <c r="IYF181" s="8"/>
      <c r="IYG181" s="8"/>
      <c r="IYH181" s="8"/>
      <c r="IYI181" s="8"/>
      <c r="IYJ181" s="8"/>
      <c r="IYK181" s="8"/>
      <c r="IYL181" s="8"/>
      <c r="IYM181" s="8"/>
      <c r="IYN181" s="8"/>
      <c r="IYO181" s="8"/>
      <c r="IYP181" s="8"/>
      <c r="IYQ181" s="8"/>
      <c r="IYR181" s="8"/>
      <c r="IYS181" s="8"/>
      <c r="IYT181" s="8"/>
      <c r="IYU181" s="8"/>
      <c r="IYV181" s="8"/>
      <c r="IYW181" s="8"/>
      <c r="IYX181" s="8"/>
      <c r="IYY181" s="8"/>
      <c r="IYZ181" s="8"/>
      <c r="IZA181" s="8"/>
      <c r="IZB181" s="8"/>
      <c r="IZC181" s="8"/>
      <c r="IZD181" s="8"/>
      <c r="IZE181" s="8"/>
      <c r="IZF181" s="8"/>
      <c r="IZG181" s="8"/>
      <c r="IZH181" s="8"/>
      <c r="IZI181" s="8"/>
      <c r="IZJ181" s="8"/>
      <c r="IZK181" s="8"/>
      <c r="IZL181" s="8"/>
      <c r="IZM181" s="8"/>
      <c r="IZN181" s="8"/>
      <c r="IZO181" s="8"/>
      <c r="IZP181" s="8"/>
      <c r="IZQ181" s="8"/>
      <c r="IZR181" s="8"/>
      <c r="IZS181" s="8"/>
      <c r="IZT181" s="8"/>
      <c r="IZU181" s="8"/>
      <c r="IZV181" s="8"/>
      <c r="IZW181" s="8"/>
      <c r="IZX181" s="8"/>
      <c r="IZY181" s="8"/>
      <c r="IZZ181" s="8"/>
      <c r="JAA181" s="8"/>
      <c r="JAB181" s="8"/>
      <c r="JAC181" s="8"/>
      <c r="JAD181" s="8"/>
      <c r="JAE181" s="8"/>
      <c r="JAF181" s="8"/>
      <c r="JAG181" s="8"/>
      <c r="JAH181" s="8"/>
      <c r="JAI181" s="8"/>
      <c r="JAJ181" s="8"/>
      <c r="JAK181" s="8"/>
      <c r="JAL181" s="8"/>
      <c r="JAM181" s="8"/>
      <c r="JAN181" s="8"/>
      <c r="JAO181" s="8"/>
      <c r="JAP181" s="8"/>
      <c r="JAQ181" s="8"/>
      <c r="JAR181" s="8"/>
      <c r="JAS181" s="8"/>
      <c r="JAT181" s="8"/>
      <c r="JAU181" s="8"/>
      <c r="JAV181" s="8"/>
      <c r="JAW181" s="8"/>
      <c r="JAX181" s="8"/>
      <c r="JAY181" s="8"/>
      <c r="JAZ181" s="8"/>
      <c r="JBA181" s="8"/>
      <c r="JBB181" s="8"/>
      <c r="JBC181" s="8"/>
      <c r="JBD181" s="8"/>
      <c r="JBE181" s="8"/>
      <c r="JBF181" s="8"/>
      <c r="JBG181" s="8"/>
      <c r="JBH181" s="8"/>
      <c r="JBI181" s="8"/>
      <c r="JBJ181" s="8"/>
      <c r="JBK181" s="8"/>
      <c r="JBL181" s="8"/>
      <c r="JBM181" s="8"/>
      <c r="JBN181" s="8"/>
      <c r="JBO181" s="8"/>
      <c r="JBP181" s="8"/>
      <c r="JBQ181" s="8"/>
      <c r="JBR181" s="8"/>
      <c r="JBS181" s="8"/>
      <c r="JBT181" s="8"/>
      <c r="JBU181" s="8"/>
      <c r="JBV181" s="8"/>
      <c r="JBW181" s="8"/>
      <c r="JBX181" s="8"/>
      <c r="JBY181" s="8"/>
      <c r="JBZ181" s="8"/>
      <c r="JCA181" s="8"/>
      <c r="JCB181" s="8"/>
      <c r="JCC181" s="8"/>
      <c r="JCD181" s="8"/>
      <c r="JCE181" s="8"/>
      <c r="JCF181" s="8"/>
      <c r="JCG181" s="8"/>
      <c r="JCH181" s="8"/>
      <c r="JCI181" s="8"/>
      <c r="JCJ181" s="8"/>
      <c r="JCK181" s="8"/>
      <c r="JCL181" s="8"/>
      <c r="JCM181" s="8"/>
      <c r="JCN181" s="8"/>
      <c r="JCO181" s="8"/>
      <c r="JCP181" s="8"/>
      <c r="JCQ181" s="8"/>
      <c r="JCR181" s="8"/>
      <c r="JCS181" s="8"/>
      <c r="JCT181" s="8"/>
      <c r="JCU181" s="8"/>
      <c r="JCV181" s="8"/>
      <c r="JCW181" s="8"/>
      <c r="JCX181" s="8"/>
      <c r="JCY181" s="8"/>
      <c r="JCZ181" s="8"/>
      <c r="JDA181" s="8"/>
      <c r="JDB181" s="8"/>
      <c r="JDC181" s="8"/>
      <c r="JDD181" s="8"/>
      <c r="JDE181" s="8"/>
      <c r="JDF181" s="8"/>
      <c r="JDG181" s="8"/>
      <c r="JDH181" s="8"/>
      <c r="JDI181" s="8"/>
      <c r="JDJ181" s="8"/>
      <c r="JDK181" s="8"/>
      <c r="JDL181" s="8"/>
      <c r="JDM181" s="8"/>
      <c r="JDN181" s="8"/>
      <c r="JDO181" s="8"/>
      <c r="JDP181" s="8"/>
      <c r="JDQ181" s="8"/>
      <c r="JDR181" s="8"/>
      <c r="JDS181" s="8"/>
      <c r="JDT181" s="8"/>
      <c r="JDU181" s="8"/>
      <c r="JDV181" s="8"/>
      <c r="JDW181" s="8"/>
      <c r="JDX181" s="8"/>
      <c r="JDY181" s="8"/>
      <c r="JDZ181" s="8"/>
      <c r="JEA181" s="8"/>
      <c r="JEB181" s="8"/>
      <c r="JEC181" s="8"/>
      <c r="JED181" s="8"/>
      <c r="JEE181" s="8"/>
      <c r="JEF181" s="8"/>
      <c r="JEG181" s="8"/>
      <c r="JEH181" s="8"/>
      <c r="JEI181" s="8"/>
      <c r="JEJ181" s="8"/>
      <c r="JEK181" s="8"/>
      <c r="JEL181" s="8"/>
      <c r="JEM181" s="8"/>
      <c r="JEN181" s="8"/>
      <c r="JEO181" s="8"/>
      <c r="JEP181" s="8"/>
      <c r="JEQ181" s="8"/>
      <c r="JER181" s="8"/>
      <c r="JES181" s="8"/>
      <c r="JET181" s="8"/>
      <c r="JEU181" s="8"/>
      <c r="JEV181" s="8"/>
      <c r="JEW181" s="8"/>
      <c r="JEX181" s="8"/>
      <c r="JEY181" s="8"/>
      <c r="JEZ181" s="8"/>
      <c r="JFA181" s="8"/>
      <c r="JFB181" s="8"/>
      <c r="JFC181" s="8"/>
      <c r="JFD181" s="8"/>
      <c r="JFE181" s="8"/>
      <c r="JFF181" s="8"/>
      <c r="JFG181" s="8"/>
      <c r="JFH181" s="8"/>
      <c r="JFI181" s="8"/>
      <c r="JFJ181" s="8"/>
      <c r="JFK181" s="8"/>
      <c r="JFL181" s="8"/>
      <c r="JFM181" s="8"/>
      <c r="JFN181" s="8"/>
      <c r="JFO181" s="8"/>
      <c r="JFP181" s="8"/>
      <c r="JFQ181" s="8"/>
      <c r="JFR181" s="8"/>
      <c r="JFS181" s="8"/>
      <c r="JFT181" s="8"/>
      <c r="JFU181" s="8"/>
      <c r="JFV181" s="8"/>
      <c r="JFW181" s="8"/>
      <c r="JFX181" s="8"/>
      <c r="JFY181" s="8"/>
      <c r="JFZ181" s="8"/>
      <c r="JGA181" s="8"/>
      <c r="JGB181" s="8"/>
      <c r="JGC181" s="8"/>
      <c r="JGD181" s="8"/>
      <c r="JGE181" s="8"/>
      <c r="JGF181" s="8"/>
      <c r="JGG181" s="8"/>
      <c r="JGH181" s="8"/>
      <c r="JGI181" s="8"/>
      <c r="JGJ181" s="8"/>
      <c r="JGK181" s="8"/>
      <c r="JGL181" s="8"/>
      <c r="JGM181" s="8"/>
      <c r="JGN181" s="8"/>
      <c r="JGO181" s="8"/>
      <c r="JGP181" s="8"/>
      <c r="JGQ181" s="8"/>
      <c r="JGR181" s="8"/>
      <c r="JGS181" s="8"/>
      <c r="JGT181" s="8"/>
      <c r="JGU181" s="8"/>
      <c r="JGV181" s="8"/>
      <c r="JGW181" s="8"/>
      <c r="JGX181" s="8"/>
      <c r="JGY181" s="8"/>
      <c r="JGZ181" s="8"/>
      <c r="JHA181" s="8"/>
      <c r="JHB181" s="8"/>
      <c r="JHC181" s="8"/>
      <c r="JHD181" s="8"/>
      <c r="JHE181" s="8"/>
      <c r="JHF181" s="8"/>
      <c r="JHG181" s="8"/>
      <c r="JHH181" s="8"/>
      <c r="JHI181" s="8"/>
      <c r="JHJ181" s="8"/>
      <c r="JHK181" s="8"/>
      <c r="JHL181" s="8"/>
      <c r="JHM181" s="8"/>
      <c r="JHN181" s="8"/>
      <c r="JHO181" s="8"/>
      <c r="JHP181" s="8"/>
      <c r="JHQ181" s="8"/>
      <c r="JHR181" s="8"/>
      <c r="JHS181" s="8"/>
      <c r="JHT181" s="8"/>
      <c r="JHU181" s="8"/>
      <c r="JHV181" s="8"/>
      <c r="JHW181" s="8"/>
      <c r="JHX181" s="8"/>
      <c r="JHY181" s="8"/>
      <c r="JHZ181" s="8"/>
      <c r="JIA181" s="8"/>
      <c r="JIB181" s="8"/>
      <c r="JIC181" s="8"/>
      <c r="JID181" s="8"/>
      <c r="JIE181" s="8"/>
      <c r="JIF181" s="8"/>
      <c r="JIG181" s="8"/>
      <c r="JIH181" s="8"/>
      <c r="JII181" s="8"/>
      <c r="JIJ181" s="8"/>
      <c r="JIK181" s="8"/>
      <c r="JIL181" s="8"/>
      <c r="JIM181" s="8"/>
      <c r="JIN181" s="8"/>
      <c r="JIO181" s="8"/>
      <c r="JIP181" s="8"/>
      <c r="JIQ181" s="8"/>
      <c r="JIR181" s="8"/>
      <c r="JIS181" s="8"/>
      <c r="JIT181" s="8"/>
      <c r="JIU181" s="8"/>
      <c r="JIV181" s="8"/>
      <c r="JIW181" s="8"/>
      <c r="JIX181" s="8"/>
      <c r="JIY181" s="8"/>
      <c r="JIZ181" s="8"/>
      <c r="JJA181" s="8"/>
      <c r="JJB181" s="8"/>
      <c r="JJC181" s="8"/>
      <c r="JJD181" s="8"/>
      <c r="JJE181" s="8"/>
      <c r="JJF181" s="8"/>
      <c r="JJG181" s="8"/>
      <c r="JJH181" s="8"/>
      <c r="JJI181" s="8"/>
      <c r="JJJ181" s="8"/>
      <c r="JJK181" s="8"/>
      <c r="JJL181" s="8"/>
      <c r="JJM181" s="8"/>
      <c r="JJN181" s="8"/>
      <c r="JJO181" s="8"/>
      <c r="JJP181" s="8"/>
      <c r="JJQ181" s="8"/>
      <c r="JJR181" s="8"/>
      <c r="JJS181" s="8"/>
      <c r="JJT181" s="8"/>
      <c r="JJU181" s="8"/>
      <c r="JJV181" s="8"/>
      <c r="JJW181" s="8"/>
      <c r="JJX181" s="8"/>
      <c r="JJY181" s="8"/>
      <c r="JJZ181" s="8"/>
    </row>
    <row r="182" spans="1:7046" s="10" customFormat="1" x14ac:dyDescent="0.2">
      <c r="A182" s="8"/>
      <c r="B182" s="8"/>
      <c r="C182" s="8"/>
      <c r="D182" s="8"/>
      <c r="E182" s="8"/>
      <c r="F182" s="8"/>
      <c r="G182" s="8"/>
      <c r="H182" s="11"/>
      <c r="I182" s="11"/>
      <c r="J182" s="11"/>
      <c r="K182" s="74"/>
      <c r="L182" s="11"/>
      <c r="M182" s="11"/>
      <c r="R182" s="9"/>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8"/>
      <c r="CS182" s="8"/>
      <c r="CT182" s="8"/>
      <c r="CU182" s="8"/>
      <c r="CV182" s="8"/>
      <c r="CW182" s="8"/>
      <c r="CX182" s="8"/>
      <c r="CY182" s="8"/>
      <c r="CZ182" s="8"/>
      <c r="DA182" s="8"/>
      <c r="DB182" s="8"/>
      <c r="DC182" s="8"/>
      <c r="DD182" s="8"/>
      <c r="DE182" s="8"/>
      <c r="DF182" s="8"/>
      <c r="DG182" s="8"/>
      <c r="DH182" s="8"/>
      <c r="DI182" s="8"/>
      <c r="DJ182" s="8"/>
      <c r="DK182" s="8"/>
      <c r="DL182" s="8"/>
      <c r="DM182" s="8"/>
      <c r="DN182" s="8"/>
      <c r="DO182" s="8"/>
      <c r="DP182" s="8"/>
      <c r="DQ182" s="8"/>
      <c r="DR182" s="8"/>
      <c r="DS182" s="8"/>
      <c r="DT182" s="8"/>
      <c r="DU182" s="8"/>
      <c r="DV182" s="8"/>
      <c r="DW182" s="8"/>
      <c r="DX182" s="8"/>
      <c r="DY182" s="8"/>
      <c r="DZ182" s="8"/>
      <c r="EA182" s="8"/>
      <c r="EB182" s="8"/>
      <c r="EC182" s="8"/>
      <c r="ED182" s="8"/>
      <c r="EE182" s="8"/>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8"/>
      <c r="HM182" s="8"/>
      <c r="HN182" s="8"/>
      <c r="HO182" s="8"/>
      <c r="HP182" s="8"/>
      <c r="HQ182" s="8"/>
      <c r="HR182" s="8"/>
      <c r="HS182" s="8"/>
      <c r="HT182" s="8"/>
      <c r="HU182" s="8"/>
      <c r="HV182" s="8"/>
      <c r="HW182" s="8"/>
      <c r="HX182" s="8"/>
      <c r="HY182" s="8"/>
      <c r="HZ182" s="8"/>
      <c r="IA182" s="8"/>
      <c r="IB182" s="8"/>
      <c r="IC182" s="8"/>
      <c r="ID182" s="8"/>
      <c r="IE182" s="8"/>
      <c r="IF182" s="8"/>
      <c r="IG182" s="8"/>
      <c r="IH182" s="8"/>
      <c r="II182" s="8"/>
      <c r="IJ182" s="8"/>
      <c r="IK182" s="8"/>
      <c r="IL182" s="8"/>
      <c r="IM182" s="8"/>
      <c r="IN182" s="8"/>
      <c r="IO182" s="8"/>
      <c r="IP182" s="8"/>
      <c r="IQ182" s="8"/>
      <c r="IR182" s="8"/>
      <c r="IS182" s="8"/>
      <c r="IT182" s="8"/>
      <c r="IU182" s="8"/>
      <c r="IV182" s="8"/>
      <c r="IW182" s="8"/>
      <c r="IX182" s="8"/>
      <c r="IY182" s="8"/>
      <c r="IZ182" s="8"/>
      <c r="JA182" s="8"/>
      <c r="JB182" s="8"/>
      <c r="JC182" s="8"/>
      <c r="JD182" s="8"/>
      <c r="JE182" s="8"/>
      <c r="JF182" s="8"/>
      <c r="JG182" s="8"/>
      <c r="JH182" s="8"/>
      <c r="JI182" s="8"/>
      <c r="JJ182" s="8"/>
      <c r="JK182" s="8"/>
      <c r="JL182" s="8"/>
      <c r="JM182" s="8"/>
      <c r="JN182" s="8"/>
      <c r="JO182" s="8"/>
      <c r="JP182" s="8"/>
      <c r="JQ182" s="8"/>
      <c r="JR182" s="8"/>
      <c r="JS182" s="8"/>
      <c r="JT182" s="8"/>
      <c r="JU182" s="8"/>
      <c r="JV182" s="8"/>
      <c r="JW182" s="8"/>
      <c r="JX182" s="8"/>
      <c r="JY182" s="8"/>
      <c r="JZ182" s="8"/>
      <c r="KA182" s="8"/>
      <c r="KB182" s="8"/>
      <c r="KC182" s="8"/>
      <c r="KD182" s="8"/>
      <c r="KE182" s="8"/>
      <c r="KF182" s="8"/>
      <c r="KG182" s="8"/>
      <c r="KH182" s="8"/>
      <c r="KI182" s="8"/>
      <c r="KJ182" s="8"/>
      <c r="KK182" s="8"/>
      <c r="KL182" s="8"/>
      <c r="KM182" s="8"/>
      <c r="KN182" s="8"/>
      <c r="KO182" s="8"/>
      <c r="KP182" s="8"/>
      <c r="KQ182" s="8"/>
      <c r="KR182" s="8"/>
      <c r="KS182" s="8"/>
      <c r="KT182" s="8"/>
      <c r="KU182" s="8"/>
      <c r="KV182" s="8"/>
      <c r="KW182" s="8"/>
      <c r="KX182" s="8"/>
      <c r="KY182" s="8"/>
      <c r="KZ182" s="8"/>
      <c r="LA182" s="8"/>
      <c r="LB182" s="8"/>
      <c r="LC182" s="8"/>
      <c r="LD182" s="8"/>
      <c r="LE182" s="8"/>
      <c r="LF182" s="8"/>
      <c r="LG182" s="8"/>
      <c r="LH182" s="8"/>
      <c r="LI182" s="8"/>
      <c r="LJ182" s="8"/>
      <c r="LK182" s="8"/>
      <c r="LL182" s="8"/>
      <c r="LM182" s="8"/>
      <c r="LN182" s="8"/>
      <c r="LO182" s="8"/>
      <c r="LP182" s="8"/>
      <c r="LQ182" s="8"/>
      <c r="LR182" s="8"/>
      <c r="LS182" s="8"/>
      <c r="LT182" s="8"/>
      <c r="LU182" s="8"/>
      <c r="LV182" s="8"/>
      <c r="LW182" s="8"/>
      <c r="LX182" s="8"/>
      <c r="LY182" s="8"/>
      <c r="LZ182" s="8"/>
      <c r="MA182" s="8"/>
      <c r="MB182" s="8"/>
      <c r="MC182" s="8"/>
      <c r="MD182" s="8"/>
      <c r="ME182" s="8"/>
      <c r="MF182" s="8"/>
      <c r="MG182" s="8"/>
      <c r="MH182" s="8"/>
      <c r="MI182" s="8"/>
      <c r="MJ182" s="8"/>
      <c r="MK182" s="8"/>
      <c r="ML182" s="8"/>
      <c r="MM182" s="8"/>
      <c r="MN182" s="8"/>
      <c r="MO182" s="8"/>
      <c r="MP182" s="8"/>
      <c r="MQ182" s="8"/>
      <c r="MR182" s="8"/>
      <c r="MS182" s="8"/>
      <c r="MT182" s="8"/>
      <c r="MU182" s="8"/>
      <c r="MV182" s="8"/>
      <c r="MW182" s="8"/>
      <c r="MX182" s="8"/>
      <c r="MY182" s="8"/>
      <c r="MZ182" s="8"/>
      <c r="NA182" s="8"/>
      <c r="NB182" s="8"/>
      <c r="NC182" s="8"/>
      <c r="ND182" s="8"/>
      <c r="NE182" s="8"/>
      <c r="NF182" s="8"/>
      <c r="NG182" s="8"/>
      <c r="NH182" s="8"/>
      <c r="NI182" s="8"/>
      <c r="NJ182" s="8"/>
      <c r="NK182" s="8"/>
      <c r="NL182" s="8"/>
      <c r="NM182" s="8"/>
      <c r="NN182" s="8"/>
      <c r="NO182" s="8"/>
      <c r="NP182" s="8"/>
      <c r="NQ182" s="8"/>
      <c r="NR182" s="8"/>
      <c r="NS182" s="8"/>
      <c r="NT182" s="8"/>
      <c r="NU182" s="8"/>
      <c r="NV182" s="8"/>
      <c r="NW182" s="8"/>
      <c r="NX182" s="8"/>
      <c r="NY182" s="8"/>
      <c r="NZ182" s="8"/>
      <c r="OA182" s="8"/>
      <c r="OB182" s="8"/>
      <c r="OC182" s="8"/>
      <c r="OD182" s="8"/>
      <c r="OE182" s="8"/>
      <c r="OF182" s="8"/>
      <c r="OG182" s="8"/>
      <c r="OH182" s="8"/>
      <c r="OI182" s="8"/>
      <c r="OJ182" s="8"/>
      <c r="OK182" s="8"/>
      <c r="OL182" s="8"/>
      <c r="OM182" s="8"/>
      <c r="ON182" s="8"/>
      <c r="OO182" s="8"/>
      <c r="OP182" s="8"/>
      <c r="OQ182" s="8"/>
      <c r="OR182" s="8"/>
      <c r="OS182" s="8"/>
      <c r="OT182" s="8"/>
      <c r="OU182" s="8"/>
      <c r="OV182" s="8"/>
      <c r="OW182" s="8"/>
      <c r="OX182" s="8"/>
      <c r="OY182" s="8"/>
      <c r="OZ182" s="8"/>
      <c r="PA182" s="8"/>
      <c r="PB182" s="8"/>
      <c r="PC182" s="8"/>
      <c r="PD182" s="8"/>
      <c r="PE182" s="8"/>
      <c r="PF182" s="8"/>
      <c r="PG182" s="8"/>
      <c r="PH182" s="8"/>
      <c r="PI182" s="8"/>
      <c r="PJ182" s="8"/>
      <c r="PK182" s="8"/>
      <c r="PL182" s="8"/>
      <c r="PM182" s="8"/>
      <c r="PN182" s="8"/>
      <c r="PO182" s="8"/>
      <c r="PP182" s="8"/>
      <c r="PQ182" s="8"/>
      <c r="PR182" s="8"/>
      <c r="PS182" s="8"/>
      <c r="PT182" s="8"/>
      <c r="PU182" s="8"/>
      <c r="PV182" s="8"/>
      <c r="PW182" s="8"/>
      <c r="PX182" s="8"/>
      <c r="PY182" s="8"/>
      <c r="PZ182" s="8"/>
      <c r="QA182" s="8"/>
      <c r="QB182" s="8"/>
      <c r="QC182" s="8"/>
      <c r="QD182" s="8"/>
      <c r="QE182" s="8"/>
      <c r="QF182" s="8"/>
      <c r="QG182" s="8"/>
      <c r="QH182" s="8"/>
      <c r="QI182" s="8"/>
      <c r="QJ182" s="8"/>
      <c r="QK182" s="8"/>
      <c r="QL182" s="8"/>
      <c r="QM182" s="8"/>
      <c r="QN182" s="8"/>
      <c r="QO182" s="8"/>
      <c r="QP182" s="8"/>
      <c r="QQ182" s="8"/>
      <c r="QR182" s="8"/>
      <c r="QS182" s="8"/>
      <c r="QT182" s="8"/>
      <c r="QU182" s="8"/>
      <c r="QV182" s="8"/>
      <c r="QW182" s="8"/>
      <c r="QX182" s="8"/>
      <c r="QY182" s="8"/>
      <c r="QZ182" s="8"/>
      <c r="RA182" s="8"/>
      <c r="RB182" s="8"/>
      <c r="RC182" s="8"/>
      <c r="RD182" s="8"/>
      <c r="RE182" s="8"/>
      <c r="RF182" s="8"/>
      <c r="RG182" s="8"/>
      <c r="RH182" s="8"/>
      <c r="RI182" s="8"/>
      <c r="RJ182" s="8"/>
      <c r="RK182" s="8"/>
      <c r="RL182" s="8"/>
      <c r="RM182" s="8"/>
      <c r="RN182" s="8"/>
      <c r="RO182" s="8"/>
      <c r="RP182" s="8"/>
      <c r="RQ182" s="8"/>
      <c r="RR182" s="8"/>
      <c r="RS182" s="8"/>
      <c r="RT182" s="8"/>
      <c r="RU182" s="8"/>
      <c r="RV182" s="8"/>
      <c r="RW182" s="8"/>
      <c r="RX182" s="8"/>
      <c r="RY182" s="8"/>
      <c r="RZ182" s="8"/>
      <c r="SA182" s="8"/>
      <c r="SB182" s="8"/>
      <c r="SC182" s="8"/>
      <c r="SD182" s="8"/>
      <c r="SE182" s="8"/>
      <c r="SF182" s="8"/>
      <c r="SG182" s="8"/>
      <c r="SH182" s="8"/>
      <c r="SI182" s="8"/>
      <c r="SJ182" s="8"/>
      <c r="SK182" s="8"/>
      <c r="SL182" s="8"/>
      <c r="SM182" s="8"/>
      <c r="SN182" s="8"/>
      <c r="SO182" s="8"/>
      <c r="SP182" s="8"/>
      <c r="SQ182" s="8"/>
      <c r="SR182" s="8"/>
      <c r="SS182" s="8"/>
      <c r="ST182" s="8"/>
      <c r="SU182" s="8"/>
      <c r="SV182" s="8"/>
      <c r="SW182" s="8"/>
      <c r="SX182" s="8"/>
      <c r="SY182" s="8"/>
      <c r="SZ182" s="8"/>
      <c r="TA182" s="8"/>
      <c r="TB182" s="8"/>
      <c r="TC182" s="8"/>
      <c r="TD182" s="8"/>
      <c r="TE182" s="8"/>
      <c r="TF182" s="8"/>
      <c r="TG182" s="8"/>
      <c r="TH182" s="8"/>
      <c r="TI182" s="8"/>
      <c r="TJ182" s="8"/>
      <c r="TK182" s="8"/>
      <c r="TL182" s="8"/>
      <c r="TM182" s="8"/>
      <c r="TN182" s="8"/>
      <c r="TO182" s="8"/>
      <c r="TP182" s="8"/>
      <c r="TQ182" s="8"/>
      <c r="TR182" s="8"/>
      <c r="TS182" s="8"/>
      <c r="TT182" s="8"/>
      <c r="TU182" s="8"/>
      <c r="TV182" s="8"/>
      <c r="TW182" s="8"/>
      <c r="TX182" s="8"/>
      <c r="TY182" s="8"/>
      <c r="TZ182" s="8"/>
      <c r="UA182" s="8"/>
      <c r="UB182" s="8"/>
      <c r="UC182" s="8"/>
      <c r="UD182" s="8"/>
      <c r="UE182" s="8"/>
      <c r="UF182" s="8"/>
      <c r="UG182" s="8"/>
      <c r="UH182" s="8"/>
      <c r="UI182" s="8"/>
      <c r="UJ182" s="8"/>
      <c r="UK182" s="8"/>
      <c r="UL182" s="8"/>
      <c r="UM182" s="8"/>
      <c r="UN182" s="8"/>
      <c r="UO182" s="8"/>
      <c r="UP182" s="8"/>
      <c r="UQ182" s="8"/>
      <c r="UR182" s="8"/>
      <c r="US182" s="8"/>
      <c r="UT182" s="8"/>
      <c r="UU182" s="8"/>
      <c r="UV182" s="8"/>
      <c r="UW182" s="8"/>
      <c r="UX182" s="8"/>
      <c r="UY182" s="8"/>
      <c r="UZ182" s="8"/>
      <c r="VA182" s="8"/>
      <c r="VB182" s="8"/>
      <c r="VC182" s="8"/>
      <c r="VD182" s="8"/>
      <c r="VE182" s="8"/>
      <c r="VF182" s="8"/>
      <c r="VG182" s="8"/>
      <c r="VH182" s="8"/>
      <c r="VI182" s="8"/>
      <c r="VJ182" s="8"/>
      <c r="VK182" s="8"/>
      <c r="VL182" s="8"/>
      <c r="VM182" s="8"/>
      <c r="VN182" s="8"/>
      <c r="VO182" s="8"/>
      <c r="VP182" s="8"/>
      <c r="VQ182" s="8"/>
      <c r="VR182" s="8"/>
      <c r="VS182" s="8"/>
      <c r="VT182" s="8"/>
      <c r="VU182" s="8"/>
      <c r="VV182" s="8"/>
      <c r="VW182" s="8"/>
      <c r="VX182" s="8"/>
      <c r="VY182" s="8"/>
      <c r="VZ182" s="8"/>
      <c r="WA182" s="8"/>
      <c r="WB182" s="8"/>
      <c r="WC182" s="8"/>
      <c r="WD182" s="8"/>
      <c r="WE182" s="8"/>
      <c r="WF182" s="8"/>
      <c r="WG182" s="8"/>
      <c r="WH182" s="8"/>
      <c r="WI182" s="8"/>
      <c r="WJ182" s="8"/>
      <c r="WK182" s="8"/>
      <c r="WL182" s="8"/>
      <c r="WM182" s="8"/>
      <c r="WN182" s="8"/>
      <c r="WO182" s="8"/>
      <c r="WP182" s="8"/>
      <c r="WQ182" s="8"/>
      <c r="WR182" s="8"/>
      <c r="WS182" s="8"/>
      <c r="WT182" s="8"/>
      <c r="WU182" s="8"/>
      <c r="WV182" s="8"/>
      <c r="WW182" s="8"/>
      <c r="WX182" s="8"/>
      <c r="WY182" s="8"/>
      <c r="WZ182" s="8"/>
      <c r="XA182" s="8"/>
      <c r="XB182" s="8"/>
      <c r="XC182" s="8"/>
      <c r="XD182" s="8"/>
      <c r="XE182" s="8"/>
      <c r="XF182" s="8"/>
      <c r="XG182" s="8"/>
      <c r="XH182" s="8"/>
      <c r="XI182" s="8"/>
      <c r="XJ182" s="8"/>
      <c r="XK182" s="8"/>
      <c r="XL182" s="8"/>
      <c r="XM182" s="8"/>
      <c r="XN182" s="8"/>
      <c r="XO182" s="8"/>
      <c r="XP182" s="8"/>
      <c r="XQ182" s="8"/>
      <c r="XR182" s="8"/>
      <c r="XS182" s="8"/>
      <c r="XT182" s="8"/>
      <c r="XU182" s="8"/>
      <c r="XV182" s="8"/>
      <c r="XW182" s="8"/>
      <c r="XX182" s="8"/>
      <c r="XY182" s="8"/>
      <c r="XZ182" s="8"/>
      <c r="YA182" s="8"/>
      <c r="YB182" s="8"/>
      <c r="YC182" s="8"/>
      <c r="YD182" s="8"/>
      <c r="YE182" s="8"/>
      <c r="YF182" s="8"/>
      <c r="YG182" s="8"/>
      <c r="YH182" s="8"/>
      <c r="YI182" s="8"/>
      <c r="YJ182" s="8"/>
      <c r="YK182" s="8"/>
      <c r="YL182" s="8"/>
      <c r="YM182" s="8"/>
      <c r="YN182" s="8"/>
      <c r="YO182" s="8"/>
      <c r="YP182" s="8"/>
      <c r="YQ182" s="8"/>
      <c r="YR182" s="8"/>
      <c r="YS182" s="8"/>
      <c r="YT182" s="8"/>
      <c r="YU182" s="8"/>
      <c r="YV182" s="8"/>
      <c r="YW182" s="8"/>
      <c r="YX182" s="8"/>
      <c r="YY182" s="8"/>
      <c r="YZ182" s="8"/>
      <c r="ZA182" s="8"/>
      <c r="ZB182" s="8"/>
      <c r="ZC182" s="8"/>
      <c r="ZD182" s="8"/>
      <c r="ZE182" s="8"/>
      <c r="ZF182" s="8"/>
      <c r="ZG182" s="8"/>
      <c r="ZH182" s="8"/>
      <c r="ZI182" s="8"/>
      <c r="ZJ182" s="8"/>
      <c r="ZK182" s="8"/>
      <c r="ZL182" s="8"/>
      <c r="ZM182" s="8"/>
      <c r="ZN182" s="8"/>
      <c r="ZO182" s="8"/>
      <c r="ZP182" s="8"/>
      <c r="ZQ182" s="8"/>
      <c r="ZR182" s="8"/>
      <c r="ZS182" s="8"/>
      <c r="ZT182" s="8"/>
      <c r="ZU182" s="8"/>
      <c r="ZV182" s="8"/>
      <c r="ZW182" s="8"/>
      <c r="ZX182" s="8"/>
      <c r="ZY182" s="8"/>
      <c r="ZZ182" s="8"/>
      <c r="AAA182" s="8"/>
      <c r="AAB182" s="8"/>
      <c r="AAC182" s="8"/>
      <c r="AAD182" s="8"/>
      <c r="AAE182" s="8"/>
      <c r="AAF182" s="8"/>
      <c r="AAG182" s="8"/>
      <c r="AAH182" s="8"/>
      <c r="AAI182" s="8"/>
      <c r="AAJ182" s="8"/>
      <c r="AAK182" s="8"/>
      <c r="AAL182" s="8"/>
      <c r="AAM182" s="8"/>
      <c r="AAN182" s="8"/>
      <c r="AAO182" s="8"/>
      <c r="AAP182" s="8"/>
      <c r="AAQ182" s="8"/>
      <c r="AAR182" s="8"/>
      <c r="AAS182" s="8"/>
      <c r="AAT182" s="8"/>
      <c r="AAU182" s="8"/>
      <c r="AAV182" s="8"/>
      <c r="AAW182" s="8"/>
      <c r="AAX182" s="8"/>
      <c r="AAY182" s="8"/>
      <c r="AAZ182" s="8"/>
      <c r="ABA182" s="8"/>
      <c r="ABB182" s="8"/>
      <c r="ABC182" s="8"/>
      <c r="ABD182" s="8"/>
      <c r="ABE182" s="8"/>
      <c r="ABF182" s="8"/>
      <c r="ABG182" s="8"/>
      <c r="ABH182" s="8"/>
      <c r="ABI182" s="8"/>
      <c r="ABJ182" s="8"/>
      <c r="ABK182" s="8"/>
      <c r="ABL182" s="8"/>
      <c r="ABM182" s="8"/>
      <c r="ABN182" s="8"/>
      <c r="ABO182" s="8"/>
      <c r="ABP182" s="8"/>
      <c r="ABQ182" s="8"/>
      <c r="ABR182" s="8"/>
      <c r="ABS182" s="8"/>
      <c r="ABT182" s="8"/>
      <c r="ABU182" s="8"/>
      <c r="ABV182" s="8"/>
      <c r="ABW182" s="8"/>
      <c r="ABX182" s="8"/>
      <c r="ABY182" s="8"/>
      <c r="ABZ182" s="8"/>
      <c r="ACA182" s="8"/>
      <c r="ACB182" s="8"/>
      <c r="ACC182" s="8"/>
      <c r="ACD182" s="8"/>
      <c r="ACE182" s="8"/>
      <c r="ACF182" s="8"/>
      <c r="ACG182" s="8"/>
      <c r="ACH182" s="8"/>
      <c r="ACI182" s="8"/>
      <c r="ACJ182" s="8"/>
      <c r="ACK182" s="8"/>
      <c r="ACL182" s="8"/>
      <c r="ACM182" s="8"/>
      <c r="ACN182" s="8"/>
      <c r="ACO182" s="8"/>
      <c r="ACP182" s="8"/>
      <c r="ACQ182" s="8"/>
      <c r="ACR182" s="8"/>
      <c r="ACS182" s="8"/>
      <c r="ACT182" s="8"/>
      <c r="ACU182" s="8"/>
      <c r="ACV182" s="8"/>
      <c r="ACW182" s="8"/>
      <c r="ACX182" s="8"/>
      <c r="ACY182" s="8"/>
      <c r="ACZ182" s="8"/>
      <c r="ADA182" s="8"/>
      <c r="ADB182" s="8"/>
      <c r="ADC182" s="8"/>
      <c r="ADD182" s="8"/>
      <c r="ADE182" s="8"/>
      <c r="ADF182" s="8"/>
      <c r="ADG182" s="8"/>
      <c r="ADH182" s="8"/>
      <c r="ADI182" s="8"/>
      <c r="ADJ182" s="8"/>
      <c r="ADK182" s="8"/>
      <c r="ADL182" s="8"/>
      <c r="ADM182" s="8"/>
      <c r="ADN182" s="8"/>
      <c r="ADO182" s="8"/>
      <c r="ADP182" s="8"/>
      <c r="ADQ182" s="8"/>
      <c r="ADR182" s="8"/>
      <c r="ADS182" s="8"/>
      <c r="ADT182" s="8"/>
      <c r="ADU182" s="8"/>
      <c r="ADV182" s="8"/>
      <c r="ADW182" s="8"/>
      <c r="ADX182" s="8"/>
      <c r="ADY182" s="8"/>
      <c r="ADZ182" s="8"/>
      <c r="AEA182" s="8"/>
      <c r="AEB182" s="8"/>
      <c r="AEC182" s="8"/>
      <c r="AED182" s="8"/>
      <c r="AEE182" s="8"/>
      <c r="AEF182" s="8"/>
      <c r="AEG182" s="8"/>
      <c r="AEH182" s="8"/>
      <c r="AEI182" s="8"/>
      <c r="AEJ182" s="8"/>
      <c r="AEK182" s="8"/>
      <c r="AEL182" s="8"/>
      <c r="AEM182" s="8"/>
      <c r="AEN182" s="8"/>
      <c r="AEO182" s="8"/>
      <c r="AEP182" s="8"/>
      <c r="AEQ182" s="8"/>
      <c r="AER182" s="8"/>
      <c r="AES182" s="8"/>
      <c r="AET182" s="8"/>
      <c r="AEU182" s="8"/>
      <c r="AEV182" s="8"/>
      <c r="AEW182" s="8"/>
      <c r="AEX182" s="8"/>
      <c r="AEY182" s="8"/>
      <c r="AEZ182" s="8"/>
      <c r="AFA182" s="8"/>
      <c r="AFB182" s="8"/>
      <c r="AFC182" s="8"/>
      <c r="AFD182" s="8"/>
      <c r="AFE182" s="8"/>
      <c r="AFF182" s="8"/>
      <c r="AFG182" s="8"/>
      <c r="AFH182" s="8"/>
      <c r="AFI182" s="8"/>
      <c r="AFJ182" s="8"/>
      <c r="AFK182" s="8"/>
      <c r="AFL182" s="8"/>
      <c r="AFM182" s="8"/>
      <c r="AFN182" s="8"/>
      <c r="AFO182" s="8"/>
      <c r="AFP182" s="8"/>
      <c r="AFQ182" s="8"/>
      <c r="AFR182" s="8"/>
      <c r="AFS182" s="8"/>
      <c r="AFT182" s="8"/>
      <c r="AFU182" s="8"/>
      <c r="AFV182" s="8"/>
      <c r="AFW182" s="8"/>
      <c r="AFX182" s="8"/>
      <c r="AFY182" s="8"/>
      <c r="AFZ182" s="8"/>
      <c r="AGA182" s="8"/>
      <c r="AGB182" s="8"/>
      <c r="AGC182" s="8"/>
      <c r="AGD182" s="8"/>
      <c r="AGE182" s="8"/>
      <c r="AGF182" s="8"/>
      <c r="AGG182" s="8"/>
      <c r="AGH182" s="8"/>
      <c r="AGI182" s="8"/>
      <c r="AGJ182" s="8"/>
      <c r="AGK182" s="8"/>
      <c r="AGL182" s="8"/>
      <c r="AGM182" s="8"/>
      <c r="AGN182" s="8"/>
      <c r="AGO182" s="8"/>
      <c r="AGP182" s="8"/>
      <c r="AGQ182" s="8"/>
      <c r="AGR182" s="8"/>
      <c r="AGS182" s="8"/>
      <c r="AGT182" s="8"/>
      <c r="AGU182" s="8"/>
      <c r="AGV182" s="8"/>
      <c r="AGW182" s="8"/>
      <c r="AGX182" s="8"/>
      <c r="AGY182" s="8"/>
      <c r="AGZ182" s="8"/>
      <c r="AHA182" s="8"/>
      <c r="AHB182" s="8"/>
      <c r="AHC182" s="8"/>
      <c r="AHD182" s="8"/>
      <c r="AHE182" s="8"/>
      <c r="AHF182" s="8"/>
      <c r="AHG182" s="8"/>
      <c r="AHH182" s="8"/>
      <c r="AHI182" s="8"/>
      <c r="AHJ182" s="8"/>
      <c r="AHK182" s="8"/>
      <c r="AHL182" s="8"/>
      <c r="AHM182" s="8"/>
      <c r="AHN182" s="8"/>
      <c r="AHO182" s="8"/>
      <c r="AHP182" s="8"/>
      <c r="AHQ182" s="8"/>
      <c r="AHR182" s="8"/>
      <c r="AHS182" s="8"/>
      <c r="AHT182" s="8"/>
      <c r="AHU182" s="8"/>
      <c r="AHV182" s="8"/>
      <c r="AHW182" s="8"/>
      <c r="AHX182" s="8"/>
      <c r="AHY182" s="8"/>
      <c r="AHZ182" s="8"/>
      <c r="AIA182" s="8"/>
      <c r="AIB182" s="8"/>
      <c r="AIC182" s="8"/>
      <c r="AID182" s="8"/>
      <c r="AIE182" s="8"/>
      <c r="AIF182" s="8"/>
      <c r="AIG182" s="8"/>
      <c r="AIH182" s="8"/>
      <c r="AII182" s="8"/>
      <c r="AIJ182" s="8"/>
      <c r="AIK182" s="8"/>
      <c r="AIL182" s="8"/>
      <c r="AIM182" s="8"/>
      <c r="AIN182" s="8"/>
      <c r="AIO182" s="8"/>
      <c r="AIP182" s="8"/>
      <c r="AIQ182" s="8"/>
      <c r="AIR182" s="8"/>
      <c r="AIS182" s="8"/>
      <c r="AIT182" s="8"/>
      <c r="AIU182" s="8"/>
      <c r="AIV182" s="8"/>
      <c r="AIW182" s="8"/>
      <c r="AIX182" s="8"/>
      <c r="AIY182" s="8"/>
      <c r="AIZ182" s="8"/>
      <c r="AJA182" s="8"/>
      <c r="AJB182" s="8"/>
      <c r="AJC182" s="8"/>
      <c r="AJD182" s="8"/>
      <c r="AJE182" s="8"/>
      <c r="AJF182" s="8"/>
      <c r="AJG182" s="8"/>
      <c r="AJH182" s="8"/>
      <c r="AJI182" s="8"/>
      <c r="AJJ182" s="8"/>
      <c r="AJK182" s="8"/>
      <c r="AJL182" s="8"/>
      <c r="AJM182" s="8"/>
      <c r="AJN182" s="8"/>
      <c r="AJO182" s="8"/>
      <c r="AJP182" s="8"/>
      <c r="AJQ182" s="8"/>
      <c r="AJR182" s="8"/>
      <c r="AJS182" s="8"/>
      <c r="AJT182" s="8"/>
      <c r="AJU182" s="8"/>
      <c r="AJV182" s="8"/>
      <c r="AJW182" s="8"/>
      <c r="AJX182" s="8"/>
      <c r="AJY182" s="8"/>
      <c r="AJZ182" s="8"/>
      <c r="AKA182" s="8"/>
      <c r="AKB182" s="8"/>
      <c r="AKC182" s="8"/>
      <c r="AKD182" s="8"/>
      <c r="AKE182" s="8"/>
      <c r="AKF182" s="8"/>
      <c r="AKG182" s="8"/>
      <c r="AKH182" s="8"/>
      <c r="AKI182" s="8"/>
      <c r="AKJ182" s="8"/>
      <c r="AKK182" s="8"/>
      <c r="AKL182" s="8"/>
      <c r="AKM182" s="8"/>
      <c r="AKN182" s="8"/>
      <c r="AKO182" s="8"/>
      <c r="AKP182" s="8"/>
      <c r="AKQ182" s="8"/>
      <c r="AKR182" s="8"/>
      <c r="AKS182" s="8"/>
      <c r="AKT182" s="8"/>
      <c r="AKU182" s="8"/>
      <c r="AKV182" s="8"/>
      <c r="AKW182" s="8"/>
      <c r="AKX182" s="8"/>
      <c r="AKY182" s="8"/>
      <c r="AKZ182" s="8"/>
      <c r="ALA182" s="8"/>
      <c r="ALB182" s="8"/>
      <c r="ALC182" s="8"/>
      <c r="ALD182" s="8"/>
      <c r="ALE182" s="8"/>
      <c r="ALF182" s="8"/>
      <c r="ALG182" s="8"/>
      <c r="ALH182" s="8"/>
      <c r="ALI182" s="8"/>
      <c r="ALJ182" s="8"/>
      <c r="ALK182" s="8"/>
      <c r="ALL182" s="8"/>
      <c r="ALM182" s="8"/>
      <c r="ALN182" s="8"/>
      <c r="ALO182" s="8"/>
      <c r="ALP182" s="8"/>
      <c r="ALQ182" s="8"/>
      <c r="ALR182" s="8"/>
      <c r="ALS182" s="8"/>
      <c r="ALT182" s="8"/>
      <c r="ALU182" s="8"/>
      <c r="ALV182" s="8"/>
      <c r="ALW182" s="8"/>
      <c r="ALX182" s="8"/>
      <c r="ALY182" s="8"/>
      <c r="ALZ182" s="8"/>
      <c r="AMA182" s="8"/>
      <c r="AMB182" s="8"/>
      <c r="AMC182" s="8"/>
      <c r="AMD182" s="8"/>
      <c r="AME182" s="8"/>
      <c r="AMF182" s="8"/>
      <c r="AMG182" s="8"/>
      <c r="AMH182" s="8"/>
      <c r="AMI182" s="8"/>
      <c r="AMJ182" s="8"/>
      <c r="AMK182" s="8"/>
      <c r="AML182" s="8"/>
      <c r="AMM182" s="8"/>
      <c r="AMN182" s="8"/>
      <c r="AMO182" s="8"/>
      <c r="AMP182" s="8"/>
      <c r="AMQ182" s="8"/>
      <c r="AMR182" s="8"/>
      <c r="AMS182" s="8"/>
      <c r="AMT182" s="8"/>
      <c r="AMU182" s="8"/>
      <c r="AMV182" s="8"/>
      <c r="AMW182" s="8"/>
      <c r="AMX182" s="8"/>
      <c r="AMY182" s="8"/>
      <c r="AMZ182" s="8"/>
      <c r="ANA182" s="8"/>
      <c r="ANB182" s="8"/>
      <c r="ANC182" s="8"/>
      <c r="AND182" s="8"/>
      <c r="ANE182" s="8"/>
      <c r="ANF182" s="8"/>
      <c r="ANG182" s="8"/>
      <c r="ANH182" s="8"/>
      <c r="ANI182" s="8"/>
      <c r="ANJ182" s="8"/>
      <c r="ANK182" s="8"/>
      <c r="ANL182" s="8"/>
      <c r="ANM182" s="8"/>
      <c r="ANN182" s="8"/>
      <c r="ANO182" s="8"/>
      <c r="ANP182" s="8"/>
      <c r="ANQ182" s="8"/>
      <c r="ANR182" s="8"/>
      <c r="ANS182" s="8"/>
      <c r="ANT182" s="8"/>
      <c r="ANU182" s="8"/>
      <c r="ANV182" s="8"/>
      <c r="ANW182" s="8"/>
      <c r="ANX182" s="8"/>
      <c r="ANY182" s="8"/>
      <c r="ANZ182" s="8"/>
      <c r="AOA182" s="8"/>
      <c r="AOB182" s="8"/>
      <c r="AOC182" s="8"/>
      <c r="AOD182" s="8"/>
      <c r="AOE182" s="8"/>
      <c r="AOF182" s="8"/>
      <c r="AOG182" s="8"/>
      <c r="AOH182" s="8"/>
      <c r="AOI182" s="8"/>
      <c r="AOJ182" s="8"/>
      <c r="AOK182" s="8"/>
      <c r="AOL182" s="8"/>
      <c r="AOM182" s="8"/>
      <c r="AON182" s="8"/>
      <c r="AOO182" s="8"/>
      <c r="AOP182" s="8"/>
      <c r="AOQ182" s="8"/>
      <c r="AOR182" s="8"/>
      <c r="AOS182" s="8"/>
      <c r="AOT182" s="8"/>
      <c r="AOU182" s="8"/>
      <c r="AOV182" s="8"/>
      <c r="AOW182" s="8"/>
      <c r="AOX182" s="8"/>
      <c r="AOY182" s="8"/>
      <c r="AOZ182" s="8"/>
      <c r="APA182" s="8"/>
      <c r="APB182" s="8"/>
      <c r="APC182" s="8"/>
      <c r="APD182" s="8"/>
      <c r="APE182" s="8"/>
      <c r="APF182" s="8"/>
      <c r="APG182" s="8"/>
      <c r="APH182" s="8"/>
      <c r="API182" s="8"/>
      <c r="APJ182" s="8"/>
      <c r="APK182" s="8"/>
      <c r="APL182" s="8"/>
      <c r="APM182" s="8"/>
      <c r="APN182" s="8"/>
      <c r="APO182" s="8"/>
      <c r="APP182" s="8"/>
      <c r="APQ182" s="8"/>
      <c r="APR182" s="8"/>
      <c r="APS182" s="8"/>
      <c r="APT182" s="8"/>
      <c r="APU182" s="8"/>
      <c r="APV182" s="8"/>
      <c r="APW182" s="8"/>
      <c r="APX182" s="8"/>
      <c r="APY182" s="8"/>
      <c r="APZ182" s="8"/>
      <c r="AQA182" s="8"/>
      <c r="AQB182" s="8"/>
      <c r="AQC182" s="8"/>
      <c r="AQD182" s="8"/>
      <c r="AQE182" s="8"/>
      <c r="AQF182" s="8"/>
      <c r="AQG182" s="8"/>
      <c r="AQH182" s="8"/>
      <c r="AQI182" s="8"/>
      <c r="AQJ182" s="8"/>
      <c r="AQK182" s="8"/>
      <c r="AQL182" s="8"/>
      <c r="AQM182" s="8"/>
      <c r="AQN182" s="8"/>
      <c r="AQO182" s="8"/>
      <c r="AQP182" s="8"/>
      <c r="AQQ182" s="8"/>
      <c r="AQR182" s="8"/>
      <c r="AQS182" s="8"/>
      <c r="AQT182" s="8"/>
      <c r="AQU182" s="8"/>
      <c r="AQV182" s="8"/>
      <c r="AQW182" s="8"/>
      <c r="AQX182" s="8"/>
      <c r="AQY182" s="8"/>
      <c r="AQZ182" s="8"/>
      <c r="ARA182" s="8"/>
      <c r="ARB182" s="8"/>
      <c r="ARC182" s="8"/>
      <c r="ARD182" s="8"/>
      <c r="ARE182" s="8"/>
      <c r="ARF182" s="8"/>
      <c r="ARG182" s="8"/>
      <c r="ARH182" s="8"/>
      <c r="ARI182" s="8"/>
      <c r="ARJ182" s="8"/>
      <c r="ARK182" s="8"/>
      <c r="ARL182" s="8"/>
      <c r="ARM182" s="8"/>
      <c r="ARN182" s="8"/>
      <c r="ARO182" s="8"/>
      <c r="ARP182" s="8"/>
      <c r="ARQ182" s="8"/>
      <c r="ARR182" s="8"/>
      <c r="ARS182" s="8"/>
      <c r="ART182" s="8"/>
      <c r="ARU182" s="8"/>
      <c r="ARV182" s="8"/>
      <c r="ARW182" s="8"/>
      <c r="ARX182" s="8"/>
      <c r="ARY182" s="8"/>
      <c r="ARZ182" s="8"/>
      <c r="ASA182" s="8"/>
      <c r="ASB182" s="8"/>
      <c r="ASC182" s="8"/>
      <c r="ASD182" s="8"/>
      <c r="ASE182" s="8"/>
      <c r="ASF182" s="8"/>
      <c r="ASG182" s="8"/>
      <c r="ASH182" s="8"/>
      <c r="ASI182" s="8"/>
      <c r="ASJ182" s="8"/>
      <c r="ASK182" s="8"/>
      <c r="ASL182" s="8"/>
      <c r="ASM182" s="8"/>
      <c r="ASN182" s="8"/>
      <c r="ASO182" s="8"/>
      <c r="ASP182" s="8"/>
      <c r="ASQ182" s="8"/>
      <c r="ASR182" s="8"/>
      <c r="ASS182" s="8"/>
      <c r="AST182" s="8"/>
      <c r="ASU182" s="8"/>
      <c r="ASV182" s="8"/>
      <c r="ASW182" s="8"/>
      <c r="ASX182" s="8"/>
      <c r="ASY182" s="8"/>
      <c r="ASZ182" s="8"/>
      <c r="ATA182" s="8"/>
      <c r="ATB182" s="8"/>
      <c r="ATC182" s="8"/>
      <c r="ATD182" s="8"/>
      <c r="ATE182" s="8"/>
      <c r="ATF182" s="8"/>
      <c r="ATG182" s="8"/>
      <c r="ATH182" s="8"/>
      <c r="ATI182" s="8"/>
      <c r="ATJ182" s="8"/>
      <c r="ATK182" s="8"/>
      <c r="ATL182" s="8"/>
      <c r="ATM182" s="8"/>
      <c r="ATN182" s="8"/>
      <c r="ATO182" s="8"/>
      <c r="ATP182" s="8"/>
      <c r="ATQ182" s="8"/>
      <c r="ATR182" s="8"/>
      <c r="ATS182" s="8"/>
      <c r="ATT182" s="8"/>
      <c r="ATU182" s="8"/>
      <c r="ATV182" s="8"/>
      <c r="ATW182" s="8"/>
      <c r="ATX182" s="8"/>
      <c r="ATY182" s="8"/>
      <c r="ATZ182" s="8"/>
      <c r="AUA182" s="8"/>
      <c r="AUB182" s="8"/>
      <c r="AUC182" s="8"/>
      <c r="AUD182" s="8"/>
      <c r="AUE182" s="8"/>
      <c r="AUF182" s="8"/>
      <c r="AUG182" s="8"/>
      <c r="AUH182" s="8"/>
      <c r="AUI182" s="8"/>
      <c r="AUJ182" s="8"/>
      <c r="AUK182" s="8"/>
      <c r="AUL182" s="8"/>
      <c r="AUM182" s="8"/>
      <c r="AUN182" s="8"/>
      <c r="AUO182" s="8"/>
      <c r="AUP182" s="8"/>
      <c r="AUQ182" s="8"/>
      <c r="AUR182" s="8"/>
      <c r="AUS182" s="8"/>
      <c r="AUT182" s="8"/>
      <c r="AUU182" s="8"/>
      <c r="AUV182" s="8"/>
      <c r="AUW182" s="8"/>
      <c r="AUX182" s="8"/>
      <c r="AUY182" s="8"/>
      <c r="AUZ182" s="8"/>
      <c r="AVA182" s="8"/>
      <c r="AVB182" s="8"/>
      <c r="AVC182" s="8"/>
      <c r="AVD182" s="8"/>
      <c r="AVE182" s="8"/>
      <c r="AVF182" s="8"/>
      <c r="AVG182" s="8"/>
      <c r="AVH182" s="8"/>
      <c r="AVI182" s="8"/>
      <c r="AVJ182" s="8"/>
      <c r="AVK182" s="8"/>
      <c r="AVL182" s="8"/>
      <c r="AVM182" s="8"/>
      <c r="AVN182" s="8"/>
      <c r="AVO182" s="8"/>
      <c r="AVP182" s="8"/>
      <c r="AVQ182" s="8"/>
      <c r="AVR182" s="8"/>
      <c r="AVS182" s="8"/>
      <c r="AVT182" s="8"/>
      <c r="AVU182" s="8"/>
      <c r="AVV182" s="8"/>
      <c r="AVW182" s="8"/>
      <c r="AVX182" s="8"/>
      <c r="AVY182" s="8"/>
      <c r="AVZ182" s="8"/>
      <c r="AWA182" s="8"/>
      <c r="AWB182" s="8"/>
      <c r="AWC182" s="8"/>
      <c r="AWD182" s="8"/>
      <c r="AWE182" s="8"/>
      <c r="AWF182" s="8"/>
      <c r="AWG182" s="8"/>
      <c r="AWH182" s="8"/>
      <c r="AWI182" s="8"/>
      <c r="AWJ182" s="8"/>
      <c r="AWK182" s="8"/>
      <c r="AWL182" s="8"/>
      <c r="AWM182" s="8"/>
      <c r="AWN182" s="8"/>
      <c r="AWO182" s="8"/>
      <c r="AWP182" s="8"/>
      <c r="AWQ182" s="8"/>
      <c r="AWR182" s="8"/>
      <c r="AWS182" s="8"/>
      <c r="AWT182" s="8"/>
      <c r="AWU182" s="8"/>
      <c r="AWV182" s="8"/>
      <c r="AWW182" s="8"/>
      <c r="AWX182" s="8"/>
      <c r="AWY182" s="8"/>
      <c r="AWZ182" s="8"/>
      <c r="AXA182" s="8"/>
      <c r="AXB182" s="8"/>
      <c r="AXC182" s="8"/>
      <c r="AXD182" s="8"/>
      <c r="AXE182" s="8"/>
      <c r="AXF182" s="8"/>
      <c r="AXG182" s="8"/>
      <c r="AXH182" s="8"/>
      <c r="AXI182" s="8"/>
      <c r="AXJ182" s="8"/>
      <c r="AXK182" s="8"/>
      <c r="AXL182" s="8"/>
      <c r="AXM182" s="8"/>
      <c r="AXN182" s="8"/>
      <c r="AXO182" s="8"/>
      <c r="AXP182" s="8"/>
      <c r="AXQ182" s="8"/>
      <c r="AXR182" s="8"/>
      <c r="AXS182" s="8"/>
      <c r="AXT182" s="8"/>
      <c r="AXU182" s="8"/>
      <c r="AXV182" s="8"/>
      <c r="AXW182" s="8"/>
      <c r="AXX182" s="8"/>
      <c r="AXY182" s="8"/>
      <c r="AXZ182" s="8"/>
      <c r="AYA182" s="8"/>
      <c r="AYB182" s="8"/>
      <c r="AYC182" s="8"/>
      <c r="AYD182" s="8"/>
      <c r="AYE182" s="8"/>
      <c r="AYF182" s="8"/>
      <c r="AYG182" s="8"/>
      <c r="AYH182" s="8"/>
      <c r="AYI182" s="8"/>
      <c r="AYJ182" s="8"/>
      <c r="AYK182" s="8"/>
      <c r="AYL182" s="8"/>
      <c r="AYM182" s="8"/>
      <c r="AYN182" s="8"/>
      <c r="AYO182" s="8"/>
      <c r="AYP182" s="8"/>
      <c r="AYQ182" s="8"/>
      <c r="AYR182" s="8"/>
      <c r="AYS182" s="8"/>
      <c r="AYT182" s="8"/>
      <c r="AYU182" s="8"/>
      <c r="AYV182" s="8"/>
      <c r="AYW182" s="8"/>
      <c r="AYX182" s="8"/>
      <c r="AYY182" s="8"/>
      <c r="AYZ182" s="8"/>
      <c r="AZA182" s="8"/>
      <c r="AZB182" s="8"/>
      <c r="AZC182" s="8"/>
      <c r="AZD182" s="8"/>
      <c r="AZE182" s="8"/>
      <c r="AZF182" s="8"/>
      <c r="AZG182" s="8"/>
      <c r="AZH182" s="8"/>
      <c r="AZI182" s="8"/>
      <c r="AZJ182" s="8"/>
      <c r="AZK182" s="8"/>
      <c r="AZL182" s="8"/>
      <c r="AZM182" s="8"/>
      <c r="AZN182" s="8"/>
      <c r="AZO182" s="8"/>
      <c r="AZP182" s="8"/>
      <c r="AZQ182" s="8"/>
      <c r="AZR182" s="8"/>
      <c r="AZS182" s="8"/>
      <c r="AZT182" s="8"/>
      <c r="AZU182" s="8"/>
      <c r="AZV182" s="8"/>
      <c r="AZW182" s="8"/>
      <c r="AZX182" s="8"/>
      <c r="AZY182" s="8"/>
      <c r="AZZ182" s="8"/>
      <c r="BAA182" s="8"/>
      <c r="BAB182" s="8"/>
      <c r="BAC182" s="8"/>
      <c r="BAD182" s="8"/>
      <c r="BAE182" s="8"/>
      <c r="BAF182" s="8"/>
      <c r="BAG182" s="8"/>
      <c r="BAH182" s="8"/>
      <c r="BAI182" s="8"/>
      <c r="BAJ182" s="8"/>
      <c r="BAK182" s="8"/>
      <c r="BAL182" s="8"/>
      <c r="BAM182" s="8"/>
      <c r="BAN182" s="8"/>
      <c r="BAO182" s="8"/>
      <c r="BAP182" s="8"/>
      <c r="BAQ182" s="8"/>
      <c r="BAR182" s="8"/>
      <c r="BAS182" s="8"/>
      <c r="BAT182" s="8"/>
      <c r="BAU182" s="8"/>
      <c r="BAV182" s="8"/>
      <c r="BAW182" s="8"/>
      <c r="BAX182" s="8"/>
      <c r="BAY182" s="8"/>
      <c r="BAZ182" s="8"/>
      <c r="BBA182" s="8"/>
      <c r="BBB182" s="8"/>
      <c r="BBC182" s="8"/>
      <c r="BBD182" s="8"/>
      <c r="BBE182" s="8"/>
      <c r="BBF182" s="8"/>
      <c r="BBG182" s="8"/>
      <c r="BBH182" s="8"/>
      <c r="BBI182" s="8"/>
      <c r="BBJ182" s="8"/>
      <c r="BBK182" s="8"/>
      <c r="BBL182" s="8"/>
      <c r="BBM182" s="8"/>
      <c r="BBN182" s="8"/>
      <c r="BBO182" s="8"/>
      <c r="BBP182" s="8"/>
      <c r="BBQ182" s="8"/>
      <c r="BBR182" s="8"/>
      <c r="BBS182" s="8"/>
      <c r="BBT182" s="8"/>
      <c r="BBU182" s="8"/>
      <c r="BBV182" s="8"/>
      <c r="BBW182" s="8"/>
      <c r="BBX182" s="8"/>
      <c r="BBY182" s="8"/>
      <c r="BBZ182" s="8"/>
      <c r="BCA182" s="8"/>
      <c r="BCB182" s="8"/>
      <c r="BCC182" s="8"/>
      <c r="BCD182" s="8"/>
      <c r="BCE182" s="8"/>
      <c r="BCF182" s="8"/>
      <c r="BCG182" s="8"/>
      <c r="BCH182" s="8"/>
      <c r="BCI182" s="8"/>
      <c r="BCJ182" s="8"/>
      <c r="BCK182" s="8"/>
      <c r="BCL182" s="8"/>
      <c r="BCM182" s="8"/>
      <c r="BCN182" s="8"/>
      <c r="BCO182" s="8"/>
      <c r="BCP182" s="8"/>
      <c r="BCQ182" s="8"/>
      <c r="BCR182" s="8"/>
      <c r="BCS182" s="8"/>
      <c r="BCT182" s="8"/>
      <c r="BCU182" s="8"/>
      <c r="BCV182" s="8"/>
      <c r="BCW182" s="8"/>
      <c r="BCX182" s="8"/>
      <c r="BCY182" s="8"/>
      <c r="BCZ182" s="8"/>
      <c r="BDA182" s="8"/>
      <c r="BDB182" s="8"/>
      <c r="BDC182" s="8"/>
      <c r="BDD182" s="8"/>
      <c r="BDE182" s="8"/>
      <c r="BDF182" s="8"/>
      <c r="BDG182" s="8"/>
      <c r="BDH182" s="8"/>
      <c r="BDI182" s="8"/>
      <c r="BDJ182" s="8"/>
      <c r="BDK182" s="8"/>
      <c r="BDL182" s="8"/>
      <c r="BDM182" s="8"/>
      <c r="BDN182" s="8"/>
      <c r="BDO182" s="8"/>
      <c r="BDP182" s="8"/>
      <c r="BDQ182" s="8"/>
      <c r="BDR182" s="8"/>
      <c r="BDS182" s="8"/>
      <c r="BDT182" s="8"/>
      <c r="BDU182" s="8"/>
      <c r="BDV182" s="8"/>
      <c r="BDW182" s="8"/>
      <c r="BDX182" s="8"/>
      <c r="BDY182" s="8"/>
      <c r="BDZ182" s="8"/>
      <c r="BEA182" s="8"/>
      <c r="BEB182" s="8"/>
      <c r="BEC182" s="8"/>
      <c r="BED182" s="8"/>
      <c r="BEE182" s="8"/>
      <c r="BEF182" s="8"/>
      <c r="BEG182" s="8"/>
      <c r="BEH182" s="8"/>
      <c r="BEI182" s="8"/>
      <c r="BEJ182" s="8"/>
      <c r="BEK182" s="8"/>
      <c r="BEL182" s="8"/>
      <c r="BEM182" s="8"/>
      <c r="BEN182" s="8"/>
      <c r="BEO182" s="8"/>
      <c r="BEP182" s="8"/>
      <c r="BEQ182" s="8"/>
      <c r="BER182" s="8"/>
      <c r="BES182" s="8"/>
      <c r="BET182" s="8"/>
      <c r="BEU182" s="8"/>
      <c r="BEV182" s="8"/>
      <c r="BEW182" s="8"/>
      <c r="BEX182" s="8"/>
      <c r="BEY182" s="8"/>
      <c r="BEZ182" s="8"/>
      <c r="BFA182" s="8"/>
      <c r="BFB182" s="8"/>
      <c r="BFC182" s="8"/>
      <c r="BFD182" s="8"/>
      <c r="BFE182" s="8"/>
      <c r="BFF182" s="8"/>
      <c r="BFG182" s="8"/>
      <c r="BFH182" s="8"/>
      <c r="BFI182" s="8"/>
      <c r="BFJ182" s="8"/>
      <c r="BFK182" s="8"/>
      <c r="BFL182" s="8"/>
      <c r="BFM182" s="8"/>
      <c r="BFN182" s="8"/>
      <c r="BFO182" s="8"/>
      <c r="BFP182" s="8"/>
      <c r="BFQ182" s="8"/>
      <c r="BFR182" s="8"/>
      <c r="BFS182" s="8"/>
      <c r="BFT182" s="8"/>
      <c r="BFU182" s="8"/>
      <c r="BFV182" s="8"/>
      <c r="BFW182" s="8"/>
      <c r="BFX182" s="8"/>
      <c r="BFY182" s="8"/>
      <c r="BFZ182" s="8"/>
      <c r="BGA182" s="8"/>
      <c r="BGB182" s="8"/>
      <c r="BGC182" s="8"/>
      <c r="BGD182" s="8"/>
      <c r="BGE182" s="8"/>
      <c r="BGF182" s="8"/>
      <c r="BGG182" s="8"/>
      <c r="BGH182" s="8"/>
      <c r="BGI182" s="8"/>
      <c r="BGJ182" s="8"/>
      <c r="BGK182" s="8"/>
      <c r="BGL182" s="8"/>
      <c r="BGM182" s="8"/>
      <c r="BGN182" s="8"/>
      <c r="BGO182" s="8"/>
      <c r="BGP182" s="8"/>
      <c r="BGQ182" s="8"/>
      <c r="BGR182" s="8"/>
      <c r="BGS182" s="8"/>
      <c r="BGT182" s="8"/>
      <c r="BGU182" s="8"/>
      <c r="BGV182" s="8"/>
      <c r="BGW182" s="8"/>
      <c r="BGX182" s="8"/>
      <c r="BGY182" s="8"/>
      <c r="BGZ182" s="8"/>
      <c r="BHA182" s="8"/>
      <c r="BHB182" s="8"/>
      <c r="BHC182" s="8"/>
      <c r="BHD182" s="8"/>
      <c r="BHE182" s="8"/>
      <c r="BHF182" s="8"/>
      <c r="BHG182" s="8"/>
      <c r="BHH182" s="8"/>
      <c r="BHI182" s="8"/>
      <c r="BHJ182" s="8"/>
      <c r="BHK182" s="8"/>
      <c r="BHL182" s="8"/>
      <c r="BHM182" s="8"/>
      <c r="BHN182" s="8"/>
      <c r="BHO182" s="8"/>
      <c r="BHP182" s="8"/>
      <c r="BHQ182" s="8"/>
      <c r="BHR182" s="8"/>
      <c r="BHS182" s="8"/>
      <c r="BHT182" s="8"/>
      <c r="BHU182" s="8"/>
      <c r="BHV182" s="8"/>
      <c r="BHW182" s="8"/>
      <c r="BHX182" s="8"/>
      <c r="BHY182" s="8"/>
      <c r="BHZ182" s="8"/>
      <c r="BIA182" s="8"/>
      <c r="BIB182" s="8"/>
      <c r="BIC182" s="8"/>
      <c r="BID182" s="8"/>
      <c r="BIE182" s="8"/>
      <c r="BIF182" s="8"/>
      <c r="BIG182" s="8"/>
      <c r="BIH182" s="8"/>
      <c r="BII182" s="8"/>
      <c r="BIJ182" s="8"/>
      <c r="BIK182" s="8"/>
      <c r="BIL182" s="8"/>
      <c r="BIM182" s="8"/>
      <c r="BIN182" s="8"/>
      <c r="BIO182" s="8"/>
      <c r="BIP182" s="8"/>
      <c r="BIQ182" s="8"/>
      <c r="BIR182" s="8"/>
      <c r="BIS182" s="8"/>
      <c r="BIT182" s="8"/>
      <c r="BIU182" s="8"/>
      <c r="BIV182" s="8"/>
      <c r="BIW182" s="8"/>
      <c r="BIX182" s="8"/>
      <c r="BIY182" s="8"/>
      <c r="BIZ182" s="8"/>
      <c r="BJA182" s="8"/>
      <c r="BJB182" s="8"/>
      <c r="BJC182" s="8"/>
      <c r="BJD182" s="8"/>
      <c r="BJE182" s="8"/>
      <c r="BJF182" s="8"/>
      <c r="BJG182" s="8"/>
      <c r="BJH182" s="8"/>
      <c r="BJI182" s="8"/>
      <c r="BJJ182" s="8"/>
      <c r="BJK182" s="8"/>
      <c r="BJL182" s="8"/>
      <c r="BJM182" s="8"/>
      <c r="BJN182" s="8"/>
      <c r="BJO182" s="8"/>
      <c r="BJP182" s="8"/>
      <c r="BJQ182" s="8"/>
      <c r="BJR182" s="8"/>
      <c r="BJS182" s="8"/>
      <c r="BJT182" s="8"/>
      <c r="BJU182" s="8"/>
      <c r="BJV182" s="8"/>
      <c r="BJW182" s="8"/>
      <c r="BJX182" s="8"/>
      <c r="BJY182" s="8"/>
      <c r="BJZ182" s="8"/>
      <c r="BKA182" s="8"/>
      <c r="BKB182" s="8"/>
      <c r="BKC182" s="8"/>
      <c r="BKD182" s="8"/>
      <c r="BKE182" s="8"/>
      <c r="BKF182" s="8"/>
      <c r="BKG182" s="8"/>
      <c r="BKH182" s="8"/>
      <c r="BKI182" s="8"/>
      <c r="BKJ182" s="8"/>
      <c r="BKK182" s="8"/>
      <c r="BKL182" s="8"/>
      <c r="BKM182" s="8"/>
      <c r="BKN182" s="8"/>
      <c r="BKO182" s="8"/>
      <c r="BKP182" s="8"/>
      <c r="BKQ182" s="8"/>
      <c r="BKR182" s="8"/>
      <c r="BKS182" s="8"/>
      <c r="BKT182" s="8"/>
      <c r="BKU182" s="8"/>
      <c r="BKV182" s="8"/>
      <c r="BKW182" s="8"/>
      <c r="BKX182" s="8"/>
      <c r="BKY182" s="8"/>
      <c r="BKZ182" s="8"/>
      <c r="BLA182" s="8"/>
      <c r="BLB182" s="8"/>
      <c r="BLC182" s="8"/>
      <c r="BLD182" s="8"/>
      <c r="BLE182" s="8"/>
      <c r="BLF182" s="8"/>
      <c r="BLG182" s="8"/>
      <c r="BLH182" s="8"/>
      <c r="BLI182" s="8"/>
      <c r="BLJ182" s="8"/>
      <c r="BLK182" s="8"/>
      <c r="BLL182" s="8"/>
      <c r="BLM182" s="8"/>
      <c r="BLN182" s="8"/>
      <c r="BLO182" s="8"/>
      <c r="BLP182" s="8"/>
      <c r="BLQ182" s="8"/>
      <c r="BLR182" s="8"/>
      <c r="BLS182" s="8"/>
      <c r="BLT182" s="8"/>
      <c r="BLU182" s="8"/>
      <c r="BLV182" s="8"/>
      <c r="BLW182" s="8"/>
      <c r="BLX182" s="8"/>
      <c r="BLY182" s="8"/>
      <c r="BLZ182" s="8"/>
      <c r="BMA182" s="8"/>
      <c r="BMB182" s="8"/>
      <c r="BMC182" s="8"/>
      <c r="BMD182" s="8"/>
      <c r="BME182" s="8"/>
      <c r="BMF182" s="8"/>
      <c r="BMG182" s="8"/>
      <c r="BMH182" s="8"/>
      <c r="BMI182" s="8"/>
      <c r="BMJ182" s="8"/>
      <c r="BMK182" s="8"/>
      <c r="BML182" s="8"/>
      <c r="BMM182" s="8"/>
      <c r="BMN182" s="8"/>
      <c r="BMO182" s="8"/>
      <c r="BMP182" s="8"/>
      <c r="BMQ182" s="8"/>
      <c r="BMR182" s="8"/>
      <c r="BMS182" s="8"/>
      <c r="BMT182" s="8"/>
      <c r="BMU182" s="8"/>
      <c r="BMV182" s="8"/>
      <c r="BMW182" s="8"/>
      <c r="BMX182" s="8"/>
      <c r="BMY182" s="8"/>
      <c r="BMZ182" s="8"/>
      <c r="BNA182" s="8"/>
      <c r="BNB182" s="8"/>
      <c r="BNC182" s="8"/>
      <c r="BND182" s="8"/>
      <c r="BNE182" s="8"/>
      <c r="BNF182" s="8"/>
      <c r="BNG182" s="8"/>
      <c r="BNH182" s="8"/>
      <c r="BNI182" s="8"/>
      <c r="BNJ182" s="8"/>
      <c r="BNK182" s="8"/>
      <c r="BNL182" s="8"/>
      <c r="BNM182" s="8"/>
      <c r="BNN182" s="8"/>
      <c r="BNO182" s="8"/>
      <c r="BNP182" s="8"/>
      <c r="BNQ182" s="8"/>
      <c r="BNR182" s="8"/>
      <c r="BNS182" s="8"/>
      <c r="BNT182" s="8"/>
      <c r="BNU182" s="8"/>
      <c r="BNV182" s="8"/>
      <c r="BNW182" s="8"/>
      <c r="BNX182" s="8"/>
      <c r="BNY182" s="8"/>
      <c r="BNZ182" s="8"/>
      <c r="BOA182" s="8"/>
      <c r="BOB182" s="8"/>
      <c r="BOC182" s="8"/>
      <c r="BOD182" s="8"/>
      <c r="BOE182" s="8"/>
      <c r="BOF182" s="8"/>
      <c r="BOG182" s="8"/>
      <c r="BOH182" s="8"/>
      <c r="BOI182" s="8"/>
      <c r="BOJ182" s="8"/>
      <c r="BOK182" s="8"/>
      <c r="BOL182" s="8"/>
      <c r="BOM182" s="8"/>
      <c r="BON182" s="8"/>
      <c r="BOO182" s="8"/>
      <c r="BOP182" s="8"/>
      <c r="BOQ182" s="8"/>
      <c r="BOR182" s="8"/>
      <c r="BOS182" s="8"/>
      <c r="BOT182" s="8"/>
      <c r="BOU182" s="8"/>
      <c r="BOV182" s="8"/>
      <c r="BOW182" s="8"/>
      <c r="BOX182" s="8"/>
      <c r="BOY182" s="8"/>
      <c r="BOZ182" s="8"/>
      <c r="BPA182" s="8"/>
      <c r="BPB182" s="8"/>
      <c r="BPC182" s="8"/>
      <c r="BPD182" s="8"/>
      <c r="BPE182" s="8"/>
      <c r="BPF182" s="8"/>
      <c r="BPG182" s="8"/>
      <c r="BPH182" s="8"/>
      <c r="BPI182" s="8"/>
      <c r="BPJ182" s="8"/>
      <c r="BPK182" s="8"/>
      <c r="BPL182" s="8"/>
      <c r="BPM182" s="8"/>
      <c r="BPN182" s="8"/>
      <c r="BPO182" s="8"/>
      <c r="BPP182" s="8"/>
      <c r="BPQ182" s="8"/>
      <c r="BPR182" s="8"/>
      <c r="BPS182" s="8"/>
      <c r="BPT182" s="8"/>
      <c r="BPU182" s="8"/>
      <c r="BPV182" s="8"/>
      <c r="BPW182" s="8"/>
      <c r="BPX182" s="8"/>
      <c r="BPY182" s="8"/>
      <c r="BPZ182" s="8"/>
      <c r="BQA182" s="8"/>
      <c r="BQB182" s="8"/>
      <c r="BQC182" s="8"/>
      <c r="BQD182" s="8"/>
      <c r="BQE182" s="8"/>
      <c r="BQF182" s="8"/>
      <c r="BQG182" s="8"/>
      <c r="BQH182" s="8"/>
      <c r="BQI182" s="8"/>
      <c r="BQJ182" s="8"/>
      <c r="BQK182" s="8"/>
      <c r="BQL182" s="8"/>
      <c r="BQM182" s="8"/>
      <c r="BQN182" s="8"/>
      <c r="BQO182" s="8"/>
      <c r="BQP182" s="8"/>
      <c r="BQQ182" s="8"/>
      <c r="BQR182" s="8"/>
      <c r="BQS182" s="8"/>
      <c r="BQT182" s="8"/>
      <c r="BQU182" s="8"/>
      <c r="BQV182" s="8"/>
      <c r="BQW182" s="8"/>
      <c r="BQX182" s="8"/>
      <c r="BQY182" s="8"/>
      <c r="BQZ182" s="8"/>
      <c r="BRA182" s="8"/>
      <c r="BRB182" s="8"/>
      <c r="BRC182" s="8"/>
      <c r="BRD182" s="8"/>
      <c r="BRE182" s="8"/>
      <c r="BRF182" s="8"/>
      <c r="BRG182" s="8"/>
      <c r="BRH182" s="8"/>
      <c r="BRI182" s="8"/>
      <c r="BRJ182" s="8"/>
      <c r="BRK182" s="8"/>
      <c r="BRL182" s="8"/>
      <c r="BRM182" s="8"/>
      <c r="BRN182" s="8"/>
      <c r="BRO182" s="8"/>
      <c r="BRP182" s="8"/>
      <c r="BRQ182" s="8"/>
      <c r="BRR182" s="8"/>
      <c r="BRS182" s="8"/>
      <c r="BRT182" s="8"/>
      <c r="BRU182" s="8"/>
      <c r="BRV182" s="8"/>
      <c r="BRW182" s="8"/>
      <c r="BRX182" s="8"/>
      <c r="BRY182" s="8"/>
      <c r="BRZ182" s="8"/>
      <c r="BSA182" s="8"/>
      <c r="BSB182" s="8"/>
      <c r="BSC182" s="8"/>
      <c r="BSD182" s="8"/>
      <c r="BSE182" s="8"/>
      <c r="BSF182" s="8"/>
      <c r="BSG182" s="8"/>
      <c r="BSH182" s="8"/>
      <c r="BSI182" s="8"/>
      <c r="BSJ182" s="8"/>
      <c r="BSK182" s="8"/>
      <c r="BSL182" s="8"/>
      <c r="BSM182" s="8"/>
      <c r="BSN182" s="8"/>
      <c r="BSO182" s="8"/>
      <c r="BSP182" s="8"/>
      <c r="BSQ182" s="8"/>
      <c r="BSR182" s="8"/>
      <c r="BSS182" s="8"/>
      <c r="BST182" s="8"/>
      <c r="BSU182" s="8"/>
      <c r="BSV182" s="8"/>
      <c r="BSW182" s="8"/>
      <c r="BSX182" s="8"/>
      <c r="BSY182" s="8"/>
      <c r="BSZ182" s="8"/>
      <c r="BTA182" s="8"/>
      <c r="BTB182" s="8"/>
      <c r="BTC182" s="8"/>
      <c r="BTD182" s="8"/>
      <c r="BTE182" s="8"/>
      <c r="BTF182" s="8"/>
      <c r="BTG182" s="8"/>
      <c r="BTH182" s="8"/>
      <c r="BTI182" s="8"/>
      <c r="BTJ182" s="8"/>
      <c r="BTK182" s="8"/>
      <c r="BTL182" s="8"/>
      <c r="BTM182" s="8"/>
      <c r="BTN182" s="8"/>
      <c r="BTO182" s="8"/>
      <c r="BTP182" s="8"/>
      <c r="BTQ182" s="8"/>
      <c r="BTR182" s="8"/>
      <c r="BTS182" s="8"/>
      <c r="BTT182" s="8"/>
      <c r="BTU182" s="8"/>
      <c r="BTV182" s="8"/>
      <c r="BTW182" s="8"/>
      <c r="BTX182" s="8"/>
      <c r="BTY182" s="8"/>
      <c r="BTZ182" s="8"/>
      <c r="BUA182" s="8"/>
      <c r="BUB182" s="8"/>
      <c r="BUC182" s="8"/>
      <c r="BUD182" s="8"/>
      <c r="BUE182" s="8"/>
      <c r="BUF182" s="8"/>
      <c r="BUG182" s="8"/>
      <c r="BUH182" s="8"/>
      <c r="BUI182" s="8"/>
      <c r="BUJ182" s="8"/>
      <c r="BUK182" s="8"/>
      <c r="BUL182" s="8"/>
      <c r="BUM182" s="8"/>
      <c r="BUN182" s="8"/>
      <c r="BUO182" s="8"/>
      <c r="BUP182" s="8"/>
      <c r="BUQ182" s="8"/>
      <c r="BUR182" s="8"/>
      <c r="BUS182" s="8"/>
      <c r="BUT182" s="8"/>
      <c r="BUU182" s="8"/>
      <c r="BUV182" s="8"/>
      <c r="BUW182" s="8"/>
      <c r="BUX182" s="8"/>
      <c r="BUY182" s="8"/>
      <c r="BUZ182" s="8"/>
      <c r="BVA182" s="8"/>
      <c r="BVB182" s="8"/>
      <c r="BVC182" s="8"/>
      <c r="BVD182" s="8"/>
      <c r="BVE182" s="8"/>
      <c r="BVF182" s="8"/>
      <c r="BVG182" s="8"/>
      <c r="BVH182" s="8"/>
      <c r="BVI182" s="8"/>
      <c r="BVJ182" s="8"/>
      <c r="BVK182" s="8"/>
      <c r="BVL182" s="8"/>
      <c r="BVM182" s="8"/>
      <c r="BVN182" s="8"/>
      <c r="BVO182" s="8"/>
      <c r="BVP182" s="8"/>
      <c r="BVQ182" s="8"/>
      <c r="BVR182" s="8"/>
      <c r="BVS182" s="8"/>
      <c r="BVT182" s="8"/>
      <c r="BVU182" s="8"/>
      <c r="BVV182" s="8"/>
      <c r="BVW182" s="8"/>
      <c r="BVX182" s="8"/>
      <c r="BVY182" s="8"/>
      <c r="BVZ182" s="8"/>
      <c r="BWA182" s="8"/>
      <c r="BWB182" s="8"/>
      <c r="BWC182" s="8"/>
      <c r="BWD182" s="8"/>
      <c r="BWE182" s="8"/>
      <c r="BWF182" s="8"/>
      <c r="BWG182" s="8"/>
      <c r="BWH182" s="8"/>
      <c r="BWI182" s="8"/>
      <c r="BWJ182" s="8"/>
      <c r="BWK182" s="8"/>
      <c r="BWL182" s="8"/>
      <c r="BWM182" s="8"/>
      <c r="BWN182" s="8"/>
      <c r="BWO182" s="8"/>
      <c r="BWP182" s="8"/>
      <c r="BWQ182" s="8"/>
      <c r="BWR182" s="8"/>
      <c r="BWS182" s="8"/>
      <c r="BWT182" s="8"/>
      <c r="BWU182" s="8"/>
      <c r="BWV182" s="8"/>
      <c r="BWW182" s="8"/>
      <c r="BWX182" s="8"/>
      <c r="BWY182" s="8"/>
      <c r="BWZ182" s="8"/>
      <c r="BXA182" s="8"/>
      <c r="BXB182" s="8"/>
      <c r="BXC182" s="8"/>
      <c r="BXD182" s="8"/>
      <c r="BXE182" s="8"/>
      <c r="BXF182" s="8"/>
      <c r="BXG182" s="8"/>
      <c r="BXH182" s="8"/>
      <c r="BXI182" s="8"/>
      <c r="BXJ182" s="8"/>
      <c r="BXK182" s="8"/>
      <c r="BXL182" s="8"/>
      <c r="BXM182" s="8"/>
      <c r="BXN182" s="8"/>
      <c r="BXO182" s="8"/>
      <c r="BXP182" s="8"/>
      <c r="BXQ182" s="8"/>
      <c r="BXR182" s="8"/>
      <c r="BXS182" s="8"/>
      <c r="BXT182" s="8"/>
      <c r="BXU182" s="8"/>
      <c r="BXV182" s="8"/>
      <c r="BXW182" s="8"/>
      <c r="BXX182" s="8"/>
      <c r="BXY182" s="8"/>
      <c r="BXZ182" s="8"/>
      <c r="BYA182" s="8"/>
      <c r="BYB182" s="8"/>
      <c r="BYC182" s="8"/>
      <c r="BYD182" s="8"/>
      <c r="BYE182" s="8"/>
      <c r="BYF182" s="8"/>
      <c r="BYG182" s="8"/>
      <c r="BYH182" s="8"/>
      <c r="BYI182" s="8"/>
      <c r="BYJ182" s="8"/>
      <c r="BYK182" s="8"/>
      <c r="BYL182" s="8"/>
      <c r="BYM182" s="8"/>
      <c r="BYN182" s="8"/>
      <c r="BYO182" s="8"/>
      <c r="BYP182" s="8"/>
      <c r="BYQ182" s="8"/>
      <c r="BYR182" s="8"/>
      <c r="BYS182" s="8"/>
      <c r="BYT182" s="8"/>
      <c r="BYU182" s="8"/>
      <c r="BYV182" s="8"/>
      <c r="BYW182" s="8"/>
      <c r="BYX182" s="8"/>
      <c r="BYY182" s="8"/>
      <c r="BYZ182" s="8"/>
      <c r="BZA182" s="8"/>
      <c r="BZB182" s="8"/>
      <c r="BZC182" s="8"/>
      <c r="BZD182" s="8"/>
      <c r="BZE182" s="8"/>
      <c r="BZF182" s="8"/>
      <c r="BZG182" s="8"/>
      <c r="BZH182" s="8"/>
      <c r="BZI182" s="8"/>
      <c r="BZJ182" s="8"/>
      <c r="BZK182" s="8"/>
      <c r="BZL182" s="8"/>
      <c r="BZM182" s="8"/>
      <c r="BZN182" s="8"/>
      <c r="BZO182" s="8"/>
      <c r="BZP182" s="8"/>
      <c r="BZQ182" s="8"/>
      <c r="BZR182" s="8"/>
      <c r="BZS182" s="8"/>
      <c r="BZT182" s="8"/>
      <c r="BZU182" s="8"/>
      <c r="BZV182" s="8"/>
      <c r="BZW182" s="8"/>
      <c r="BZX182" s="8"/>
      <c r="BZY182" s="8"/>
      <c r="BZZ182" s="8"/>
      <c r="CAA182" s="8"/>
      <c r="CAB182" s="8"/>
      <c r="CAC182" s="8"/>
      <c r="CAD182" s="8"/>
      <c r="CAE182" s="8"/>
      <c r="CAF182" s="8"/>
      <c r="CAG182" s="8"/>
      <c r="CAH182" s="8"/>
      <c r="CAI182" s="8"/>
      <c r="CAJ182" s="8"/>
      <c r="CAK182" s="8"/>
      <c r="CAL182" s="8"/>
      <c r="CAM182" s="8"/>
      <c r="CAN182" s="8"/>
      <c r="CAO182" s="8"/>
      <c r="CAP182" s="8"/>
      <c r="CAQ182" s="8"/>
      <c r="CAR182" s="8"/>
      <c r="CAS182" s="8"/>
      <c r="CAT182" s="8"/>
      <c r="CAU182" s="8"/>
      <c r="CAV182" s="8"/>
      <c r="CAW182" s="8"/>
      <c r="CAX182" s="8"/>
      <c r="CAY182" s="8"/>
      <c r="CAZ182" s="8"/>
      <c r="CBA182" s="8"/>
      <c r="CBB182" s="8"/>
      <c r="CBC182" s="8"/>
      <c r="CBD182" s="8"/>
      <c r="CBE182" s="8"/>
      <c r="CBF182" s="8"/>
      <c r="CBG182" s="8"/>
      <c r="CBH182" s="8"/>
      <c r="CBI182" s="8"/>
      <c r="CBJ182" s="8"/>
      <c r="CBK182" s="8"/>
      <c r="CBL182" s="8"/>
      <c r="CBM182" s="8"/>
      <c r="CBN182" s="8"/>
      <c r="CBO182" s="8"/>
      <c r="CBP182" s="8"/>
      <c r="CBQ182" s="8"/>
      <c r="CBR182" s="8"/>
      <c r="CBS182" s="8"/>
      <c r="CBT182" s="8"/>
      <c r="CBU182" s="8"/>
      <c r="CBV182" s="8"/>
      <c r="CBW182" s="8"/>
      <c r="CBX182" s="8"/>
      <c r="CBY182" s="8"/>
      <c r="CBZ182" s="8"/>
      <c r="CCA182" s="8"/>
      <c r="CCB182" s="8"/>
      <c r="CCC182" s="8"/>
      <c r="CCD182" s="8"/>
      <c r="CCE182" s="8"/>
      <c r="CCF182" s="8"/>
      <c r="CCG182" s="8"/>
      <c r="CCH182" s="8"/>
      <c r="CCI182" s="8"/>
      <c r="CCJ182" s="8"/>
      <c r="CCK182" s="8"/>
      <c r="CCL182" s="8"/>
      <c r="CCM182" s="8"/>
      <c r="CCN182" s="8"/>
      <c r="CCO182" s="8"/>
      <c r="CCP182" s="8"/>
      <c r="CCQ182" s="8"/>
      <c r="CCR182" s="8"/>
      <c r="CCS182" s="8"/>
      <c r="CCT182" s="8"/>
      <c r="CCU182" s="8"/>
      <c r="CCV182" s="8"/>
      <c r="CCW182" s="8"/>
      <c r="CCX182" s="8"/>
      <c r="CCY182" s="8"/>
      <c r="CCZ182" s="8"/>
      <c r="CDA182" s="8"/>
      <c r="CDB182" s="8"/>
      <c r="CDC182" s="8"/>
      <c r="CDD182" s="8"/>
      <c r="CDE182" s="8"/>
      <c r="CDF182" s="8"/>
      <c r="CDG182" s="8"/>
      <c r="CDH182" s="8"/>
      <c r="CDI182" s="8"/>
      <c r="CDJ182" s="8"/>
      <c r="CDK182" s="8"/>
      <c r="CDL182" s="8"/>
      <c r="CDM182" s="8"/>
      <c r="CDN182" s="8"/>
      <c r="CDO182" s="8"/>
      <c r="CDP182" s="8"/>
      <c r="CDQ182" s="8"/>
      <c r="CDR182" s="8"/>
      <c r="CDS182" s="8"/>
      <c r="CDT182" s="8"/>
      <c r="CDU182" s="8"/>
      <c r="CDV182" s="8"/>
      <c r="CDW182" s="8"/>
      <c r="CDX182" s="8"/>
      <c r="CDY182" s="8"/>
      <c r="CDZ182" s="8"/>
      <c r="CEA182" s="8"/>
      <c r="CEB182" s="8"/>
      <c r="CEC182" s="8"/>
      <c r="CED182" s="8"/>
      <c r="CEE182" s="8"/>
      <c r="CEF182" s="8"/>
      <c r="CEG182" s="8"/>
      <c r="CEH182" s="8"/>
      <c r="CEI182" s="8"/>
      <c r="CEJ182" s="8"/>
      <c r="CEK182" s="8"/>
      <c r="CEL182" s="8"/>
      <c r="CEM182" s="8"/>
      <c r="CEN182" s="8"/>
      <c r="CEO182" s="8"/>
      <c r="CEP182" s="8"/>
      <c r="CEQ182" s="8"/>
      <c r="CER182" s="8"/>
      <c r="CES182" s="8"/>
      <c r="CET182" s="8"/>
      <c r="CEU182" s="8"/>
      <c r="CEV182" s="8"/>
      <c r="CEW182" s="8"/>
      <c r="CEX182" s="8"/>
      <c r="CEY182" s="8"/>
      <c r="CEZ182" s="8"/>
      <c r="CFA182" s="8"/>
      <c r="CFB182" s="8"/>
      <c r="CFC182" s="8"/>
      <c r="CFD182" s="8"/>
      <c r="CFE182" s="8"/>
      <c r="CFF182" s="8"/>
      <c r="CFG182" s="8"/>
      <c r="CFH182" s="8"/>
      <c r="CFI182" s="8"/>
      <c r="CFJ182" s="8"/>
      <c r="CFK182" s="8"/>
      <c r="CFL182" s="8"/>
      <c r="CFM182" s="8"/>
      <c r="CFN182" s="8"/>
      <c r="CFO182" s="8"/>
      <c r="CFP182" s="8"/>
      <c r="CFQ182" s="8"/>
      <c r="CFR182" s="8"/>
      <c r="CFS182" s="8"/>
      <c r="CFT182" s="8"/>
      <c r="CFU182" s="8"/>
      <c r="CFV182" s="8"/>
      <c r="CFW182" s="8"/>
      <c r="CFX182" s="8"/>
      <c r="CFY182" s="8"/>
      <c r="CFZ182" s="8"/>
      <c r="CGA182" s="8"/>
      <c r="CGB182" s="8"/>
      <c r="CGC182" s="8"/>
      <c r="CGD182" s="8"/>
      <c r="CGE182" s="8"/>
      <c r="CGF182" s="8"/>
      <c r="CGG182" s="8"/>
      <c r="CGH182" s="8"/>
      <c r="CGI182" s="8"/>
      <c r="CGJ182" s="8"/>
      <c r="CGK182" s="8"/>
      <c r="CGL182" s="8"/>
      <c r="CGM182" s="8"/>
      <c r="CGN182" s="8"/>
      <c r="CGO182" s="8"/>
      <c r="CGP182" s="8"/>
      <c r="CGQ182" s="8"/>
      <c r="CGR182" s="8"/>
      <c r="CGS182" s="8"/>
      <c r="CGT182" s="8"/>
      <c r="CGU182" s="8"/>
      <c r="CGV182" s="8"/>
      <c r="CGW182" s="8"/>
      <c r="CGX182" s="8"/>
      <c r="CGY182" s="8"/>
      <c r="CGZ182" s="8"/>
      <c r="CHA182" s="8"/>
      <c r="CHB182" s="8"/>
      <c r="CHC182" s="8"/>
      <c r="CHD182" s="8"/>
      <c r="CHE182" s="8"/>
      <c r="CHF182" s="8"/>
      <c r="CHG182" s="8"/>
      <c r="CHH182" s="8"/>
      <c r="CHI182" s="8"/>
      <c r="CHJ182" s="8"/>
      <c r="CHK182" s="8"/>
      <c r="CHL182" s="8"/>
      <c r="CHM182" s="8"/>
      <c r="CHN182" s="8"/>
      <c r="CHO182" s="8"/>
      <c r="CHP182" s="8"/>
      <c r="CHQ182" s="8"/>
      <c r="CHR182" s="8"/>
      <c r="CHS182" s="8"/>
      <c r="CHT182" s="8"/>
      <c r="CHU182" s="8"/>
      <c r="CHV182" s="8"/>
      <c r="CHW182" s="8"/>
      <c r="CHX182" s="8"/>
      <c r="CHY182" s="8"/>
      <c r="CHZ182" s="8"/>
      <c r="CIA182" s="8"/>
      <c r="CIB182" s="8"/>
      <c r="CIC182" s="8"/>
      <c r="CID182" s="8"/>
      <c r="CIE182" s="8"/>
      <c r="CIF182" s="8"/>
      <c r="CIG182" s="8"/>
      <c r="CIH182" s="8"/>
      <c r="CII182" s="8"/>
      <c r="CIJ182" s="8"/>
      <c r="CIK182" s="8"/>
      <c r="CIL182" s="8"/>
      <c r="CIM182" s="8"/>
      <c r="CIN182" s="8"/>
      <c r="CIO182" s="8"/>
      <c r="CIP182" s="8"/>
      <c r="CIQ182" s="8"/>
      <c r="CIR182" s="8"/>
      <c r="CIS182" s="8"/>
      <c r="CIT182" s="8"/>
      <c r="CIU182" s="8"/>
      <c r="CIV182" s="8"/>
      <c r="CIW182" s="8"/>
      <c r="CIX182" s="8"/>
      <c r="CIY182" s="8"/>
      <c r="CIZ182" s="8"/>
      <c r="CJA182" s="8"/>
      <c r="CJB182" s="8"/>
      <c r="CJC182" s="8"/>
      <c r="CJD182" s="8"/>
      <c r="CJE182" s="8"/>
      <c r="CJF182" s="8"/>
      <c r="CJG182" s="8"/>
      <c r="CJH182" s="8"/>
      <c r="CJI182" s="8"/>
      <c r="CJJ182" s="8"/>
      <c r="CJK182" s="8"/>
      <c r="CJL182" s="8"/>
      <c r="CJM182" s="8"/>
      <c r="CJN182" s="8"/>
      <c r="CJO182" s="8"/>
      <c r="CJP182" s="8"/>
      <c r="CJQ182" s="8"/>
      <c r="CJR182" s="8"/>
      <c r="CJS182" s="8"/>
      <c r="CJT182" s="8"/>
      <c r="CJU182" s="8"/>
      <c r="CJV182" s="8"/>
      <c r="CJW182" s="8"/>
      <c r="CJX182" s="8"/>
      <c r="CJY182" s="8"/>
      <c r="CJZ182" s="8"/>
      <c r="CKA182" s="8"/>
      <c r="CKB182" s="8"/>
      <c r="CKC182" s="8"/>
      <c r="CKD182" s="8"/>
      <c r="CKE182" s="8"/>
      <c r="CKF182" s="8"/>
      <c r="CKG182" s="8"/>
      <c r="CKH182" s="8"/>
      <c r="CKI182" s="8"/>
      <c r="CKJ182" s="8"/>
      <c r="CKK182" s="8"/>
      <c r="CKL182" s="8"/>
      <c r="CKM182" s="8"/>
      <c r="CKN182" s="8"/>
      <c r="CKO182" s="8"/>
      <c r="CKP182" s="8"/>
      <c r="CKQ182" s="8"/>
      <c r="CKR182" s="8"/>
      <c r="CKS182" s="8"/>
      <c r="CKT182" s="8"/>
      <c r="CKU182" s="8"/>
      <c r="CKV182" s="8"/>
      <c r="CKW182" s="8"/>
      <c r="CKX182" s="8"/>
      <c r="CKY182" s="8"/>
      <c r="CKZ182" s="8"/>
      <c r="CLA182" s="8"/>
      <c r="CLB182" s="8"/>
      <c r="CLC182" s="8"/>
      <c r="CLD182" s="8"/>
      <c r="CLE182" s="8"/>
      <c r="CLF182" s="8"/>
      <c r="CLG182" s="8"/>
      <c r="CLH182" s="8"/>
      <c r="CLI182" s="8"/>
      <c r="CLJ182" s="8"/>
      <c r="CLK182" s="8"/>
      <c r="CLL182" s="8"/>
      <c r="CLM182" s="8"/>
      <c r="CLN182" s="8"/>
      <c r="CLO182" s="8"/>
      <c r="CLP182" s="8"/>
      <c r="CLQ182" s="8"/>
      <c r="CLR182" s="8"/>
      <c r="CLS182" s="8"/>
      <c r="CLT182" s="8"/>
      <c r="CLU182" s="8"/>
      <c r="CLV182" s="8"/>
      <c r="CLW182" s="8"/>
      <c r="CLX182" s="8"/>
      <c r="CLY182" s="8"/>
      <c r="CLZ182" s="8"/>
      <c r="CMA182" s="8"/>
      <c r="CMB182" s="8"/>
      <c r="CMC182" s="8"/>
      <c r="CMD182" s="8"/>
      <c r="CME182" s="8"/>
      <c r="CMF182" s="8"/>
      <c r="CMG182" s="8"/>
      <c r="CMH182" s="8"/>
      <c r="CMI182" s="8"/>
      <c r="CMJ182" s="8"/>
      <c r="CMK182" s="8"/>
      <c r="CML182" s="8"/>
      <c r="CMM182" s="8"/>
      <c r="CMN182" s="8"/>
      <c r="CMO182" s="8"/>
      <c r="CMP182" s="8"/>
      <c r="CMQ182" s="8"/>
      <c r="CMR182" s="8"/>
      <c r="CMS182" s="8"/>
      <c r="CMT182" s="8"/>
      <c r="CMU182" s="8"/>
      <c r="CMV182" s="8"/>
      <c r="CMW182" s="8"/>
      <c r="CMX182" s="8"/>
      <c r="CMY182" s="8"/>
      <c r="CMZ182" s="8"/>
      <c r="CNA182" s="8"/>
      <c r="CNB182" s="8"/>
      <c r="CNC182" s="8"/>
      <c r="CND182" s="8"/>
      <c r="CNE182" s="8"/>
      <c r="CNF182" s="8"/>
      <c r="CNG182" s="8"/>
      <c r="CNH182" s="8"/>
      <c r="CNI182" s="8"/>
      <c r="CNJ182" s="8"/>
      <c r="CNK182" s="8"/>
      <c r="CNL182" s="8"/>
      <c r="CNM182" s="8"/>
      <c r="CNN182" s="8"/>
      <c r="CNO182" s="8"/>
      <c r="CNP182" s="8"/>
      <c r="CNQ182" s="8"/>
      <c r="CNR182" s="8"/>
      <c r="CNS182" s="8"/>
      <c r="CNT182" s="8"/>
      <c r="CNU182" s="8"/>
      <c r="CNV182" s="8"/>
      <c r="CNW182" s="8"/>
      <c r="CNX182" s="8"/>
      <c r="CNY182" s="8"/>
      <c r="CNZ182" s="8"/>
      <c r="COA182" s="8"/>
      <c r="COB182" s="8"/>
      <c r="COC182" s="8"/>
      <c r="COD182" s="8"/>
      <c r="COE182" s="8"/>
      <c r="COF182" s="8"/>
      <c r="COG182" s="8"/>
      <c r="COH182" s="8"/>
      <c r="COI182" s="8"/>
      <c r="COJ182" s="8"/>
      <c r="COK182" s="8"/>
      <c r="COL182" s="8"/>
      <c r="COM182" s="8"/>
      <c r="CON182" s="8"/>
      <c r="COO182" s="8"/>
      <c r="COP182" s="8"/>
      <c r="COQ182" s="8"/>
      <c r="COR182" s="8"/>
      <c r="COS182" s="8"/>
      <c r="COT182" s="8"/>
      <c r="COU182" s="8"/>
      <c r="COV182" s="8"/>
      <c r="COW182" s="8"/>
      <c r="COX182" s="8"/>
      <c r="COY182" s="8"/>
      <c r="COZ182" s="8"/>
      <c r="CPA182" s="8"/>
      <c r="CPB182" s="8"/>
      <c r="CPC182" s="8"/>
      <c r="CPD182" s="8"/>
      <c r="CPE182" s="8"/>
      <c r="CPF182" s="8"/>
      <c r="CPG182" s="8"/>
      <c r="CPH182" s="8"/>
      <c r="CPI182" s="8"/>
      <c r="CPJ182" s="8"/>
      <c r="CPK182" s="8"/>
      <c r="CPL182" s="8"/>
      <c r="CPM182" s="8"/>
      <c r="CPN182" s="8"/>
      <c r="CPO182" s="8"/>
      <c r="CPP182" s="8"/>
      <c r="CPQ182" s="8"/>
      <c r="CPR182" s="8"/>
      <c r="CPS182" s="8"/>
      <c r="CPT182" s="8"/>
      <c r="CPU182" s="8"/>
      <c r="CPV182" s="8"/>
      <c r="CPW182" s="8"/>
      <c r="CPX182" s="8"/>
      <c r="CPY182" s="8"/>
      <c r="CPZ182" s="8"/>
      <c r="CQA182" s="8"/>
      <c r="CQB182" s="8"/>
      <c r="CQC182" s="8"/>
      <c r="CQD182" s="8"/>
      <c r="CQE182" s="8"/>
      <c r="CQF182" s="8"/>
      <c r="CQG182" s="8"/>
      <c r="CQH182" s="8"/>
      <c r="CQI182" s="8"/>
      <c r="CQJ182" s="8"/>
      <c r="CQK182" s="8"/>
      <c r="CQL182" s="8"/>
      <c r="CQM182" s="8"/>
      <c r="CQN182" s="8"/>
      <c r="CQO182" s="8"/>
      <c r="CQP182" s="8"/>
      <c r="CQQ182" s="8"/>
      <c r="CQR182" s="8"/>
      <c r="CQS182" s="8"/>
      <c r="CQT182" s="8"/>
      <c r="CQU182" s="8"/>
      <c r="CQV182" s="8"/>
      <c r="CQW182" s="8"/>
      <c r="CQX182" s="8"/>
      <c r="CQY182" s="8"/>
      <c r="CQZ182" s="8"/>
      <c r="CRA182" s="8"/>
      <c r="CRB182" s="8"/>
      <c r="CRC182" s="8"/>
      <c r="CRD182" s="8"/>
      <c r="CRE182" s="8"/>
      <c r="CRF182" s="8"/>
      <c r="CRG182" s="8"/>
      <c r="CRH182" s="8"/>
      <c r="CRI182" s="8"/>
      <c r="CRJ182" s="8"/>
      <c r="CRK182" s="8"/>
      <c r="CRL182" s="8"/>
      <c r="CRM182" s="8"/>
      <c r="CRN182" s="8"/>
      <c r="CRO182" s="8"/>
      <c r="CRP182" s="8"/>
      <c r="CRQ182" s="8"/>
      <c r="CRR182" s="8"/>
      <c r="CRS182" s="8"/>
      <c r="CRT182" s="8"/>
      <c r="CRU182" s="8"/>
      <c r="CRV182" s="8"/>
      <c r="CRW182" s="8"/>
      <c r="CRX182" s="8"/>
      <c r="CRY182" s="8"/>
      <c r="CRZ182" s="8"/>
      <c r="CSA182" s="8"/>
      <c r="CSB182" s="8"/>
      <c r="CSC182" s="8"/>
      <c r="CSD182" s="8"/>
      <c r="CSE182" s="8"/>
      <c r="CSF182" s="8"/>
      <c r="CSG182" s="8"/>
      <c r="CSH182" s="8"/>
      <c r="CSI182" s="8"/>
      <c r="CSJ182" s="8"/>
      <c r="CSK182" s="8"/>
      <c r="CSL182" s="8"/>
      <c r="CSM182" s="8"/>
      <c r="CSN182" s="8"/>
      <c r="CSO182" s="8"/>
      <c r="CSP182" s="8"/>
      <c r="CSQ182" s="8"/>
      <c r="CSR182" s="8"/>
      <c r="CSS182" s="8"/>
      <c r="CST182" s="8"/>
      <c r="CSU182" s="8"/>
      <c r="CSV182" s="8"/>
      <c r="CSW182" s="8"/>
      <c r="CSX182" s="8"/>
      <c r="CSY182" s="8"/>
      <c r="CSZ182" s="8"/>
      <c r="CTA182" s="8"/>
      <c r="CTB182" s="8"/>
      <c r="CTC182" s="8"/>
      <c r="CTD182" s="8"/>
      <c r="CTE182" s="8"/>
      <c r="CTF182" s="8"/>
      <c r="CTG182" s="8"/>
      <c r="CTH182" s="8"/>
      <c r="CTI182" s="8"/>
      <c r="CTJ182" s="8"/>
      <c r="CTK182" s="8"/>
      <c r="CTL182" s="8"/>
      <c r="CTM182" s="8"/>
      <c r="CTN182" s="8"/>
      <c r="CTO182" s="8"/>
      <c r="CTP182" s="8"/>
      <c r="CTQ182" s="8"/>
      <c r="CTR182" s="8"/>
      <c r="CTS182" s="8"/>
      <c r="CTT182" s="8"/>
      <c r="CTU182" s="8"/>
      <c r="CTV182" s="8"/>
      <c r="CTW182" s="8"/>
      <c r="CTX182" s="8"/>
      <c r="CTY182" s="8"/>
      <c r="CTZ182" s="8"/>
      <c r="CUA182" s="8"/>
      <c r="CUB182" s="8"/>
      <c r="CUC182" s="8"/>
      <c r="CUD182" s="8"/>
      <c r="CUE182" s="8"/>
      <c r="CUF182" s="8"/>
      <c r="CUG182" s="8"/>
      <c r="CUH182" s="8"/>
      <c r="CUI182" s="8"/>
      <c r="CUJ182" s="8"/>
      <c r="CUK182" s="8"/>
      <c r="CUL182" s="8"/>
      <c r="CUM182" s="8"/>
      <c r="CUN182" s="8"/>
      <c r="CUO182" s="8"/>
      <c r="CUP182" s="8"/>
      <c r="CUQ182" s="8"/>
      <c r="CUR182" s="8"/>
      <c r="CUS182" s="8"/>
      <c r="CUT182" s="8"/>
      <c r="CUU182" s="8"/>
      <c r="CUV182" s="8"/>
      <c r="CUW182" s="8"/>
      <c r="CUX182" s="8"/>
      <c r="CUY182" s="8"/>
      <c r="CUZ182" s="8"/>
      <c r="CVA182" s="8"/>
      <c r="CVB182" s="8"/>
      <c r="CVC182" s="8"/>
      <c r="CVD182" s="8"/>
      <c r="CVE182" s="8"/>
      <c r="CVF182" s="8"/>
      <c r="CVG182" s="8"/>
      <c r="CVH182" s="8"/>
      <c r="CVI182" s="8"/>
      <c r="CVJ182" s="8"/>
      <c r="CVK182" s="8"/>
      <c r="CVL182" s="8"/>
      <c r="CVM182" s="8"/>
      <c r="CVN182" s="8"/>
      <c r="CVO182" s="8"/>
      <c r="CVP182" s="8"/>
      <c r="CVQ182" s="8"/>
      <c r="CVR182" s="8"/>
      <c r="CVS182" s="8"/>
      <c r="CVT182" s="8"/>
      <c r="CVU182" s="8"/>
      <c r="CVV182" s="8"/>
      <c r="CVW182" s="8"/>
      <c r="CVX182" s="8"/>
      <c r="CVY182" s="8"/>
      <c r="CVZ182" s="8"/>
      <c r="CWA182" s="8"/>
      <c r="CWB182" s="8"/>
      <c r="CWC182" s="8"/>
      <c r="CWD182" s="8"/>
      <c r="CWE182" s="8"/>
      <c r="CWF182" s="8"/>
      <c r="CWG182" s="8"/>
      <c r="CWH182" s="8"/>
      <c r="CWI182" s="8"/>
      <c r="CWJ182" s="8"/>
      <c r="CWK182" s="8"/>
      <c r="CWL182" s="8"/>
      <c r="CWM182" s="8"/>
      <c r="CWN182" s="8"/>
      <c r="CWO182" s="8"/>
      <c r="CWP182" s="8"/>
      <c r="CWQ182" s="8"/>
      <c r="CWR182" s="8"/>
      <c r="CWS182" s="8"/>
      <c r="CWT182" s="8"/>
      <c r="CWU182" s="8"/>
      <c r="CWV182" s="8"/>
      <c r="CWW182" s="8"/>
      <c r="CWX182" s="8"/>
      <c r="CWY182" s="8"/>
      <c r="CWZ182" s="8"/>
      <c r="CXA182" s="8"/>
      <c r="CXB182" s="8"/>
      <c r="CXC182" s="8"/>
      <c r="CXD182" s="8"/>
      <c r="CXE182" s="8"/>
      <c r="CXF182" s="8"/>
      <c r="CXG182" s="8"/>
      <c r="CXH182" s="8"/>
      <c r="CXI182" s="8"/>
      <c r="CXJ182" s="8"/>
      <c r="CXK182" s="8"/>
      <c r="CXL182" s="8"/>
      <c r="CXM182" s="8"/>
      <c r="CXN182" s="8"/>
      <c r="CXO182" s="8"/>
      <c r="CXP182" s="8"/>
      <c r="CXQ182" s="8"/>
      <c r="CXR182" s="8"/>
      <c r="CXS182" s="8"/>
      <c r="CXT182" s="8"/>
      <c r="CXU182" s="8"/>
      <c r="CXV182" s="8"/>
      <c r="CXW182" s="8"/>
      <c r="CXX182" s="8"/>
      <c r="CXY182" s="8"/>
      <c r="CXZ182" s="8"/>
      <c r="CYA182" s="8"/>
      <c r="CYB182" s="8"/>
      <c r="CYC182" s="8"/>
      <c r="CYD182" s="8"/>
      <c r="CYE182" s="8"/>
      <c r="CYF182" s="8"/>
      <c r="CYG182" s="8"/>
      <c r="CYH182" s="8"/>
      <c r="CYI182" s="8"/>
      <c r="CYJ182" s="8"/>
      <c r="CYK182" s="8"/>
      <c r="CYL182" s="8"/>
      <c r="CYM182" s="8"/>
      <c r="CYN182" s="8"/>
      <c r="CYO182" s="8"/>
      <c r="CYP182" s="8"/>
      <c r="CYQ182" s="8"/>
      <c r="CYR182" s="8"/>
      <c r="CYS182" s="8"/>
      <c r="CYT182" s="8"/>
      <c r="CYU182" s="8"/>
      <c r="CYV182" s="8"/>
      <c r="CYW182" s="8"/>
      <c r="CYX182" s="8"/>
      <c r="CYY182" s="8"/>
      <c r="CYZ182" s="8"/>
      <c r="CZA182" s="8"/>
      <c r="CZB182" s="8"/>
      <c r="CZC182" s="8"/>
      <c r="CZD182" s="8"/>
      <c r="CZE182" s="8"/>
      <c r="CZF182" s="8"/>
      <c r="CZG182" s="8"/>
      <c r="CZH182" s="8"/>
      <c r="CZI182" s="8"/>
      <c r="CZJ182" s="8"/>
      <c r="CZK182" s="8"/>
      <c r="CZL182" s="8"/>
      <c r="CZM182" s="8"/>
      <c r="CZN182" s="8"/>
      <c r="CZO182" s="8"/>
      <c r="CZP182" s="8"/>
      <c r="CZQ182" s="8"/>
      <c r="CZR182" s="8"/>
      <c r="CZS182" s="8"/>
      <c r="CZT182" s="8"/>
      <c r="CZU182" s="8"/>
      <c r="CZV182" s="8"/>
      <c r="CZW182" s="8"/>
      <c r="CZX182" s="8"/>
      <c r="CZY182" s="8"/>
      <c r="CZZ182" s="8"/>
      <c r="DAA182" s="8"/>
      <c r="DAB182" s="8"/>
      <c r="DAC182" s="8"/>
      <c r="DAD182" s="8"/>
      <c r="DAE182" s="8"/>
      <c r="DAF182" s="8"/>
      <c r="DAG182" s="8"/>
      <c r="DAH182" s="8"/>
      <c r="DAI182" s="8"/>
      <c r="DAJ182" s="8"/>
      <c r="DAK182" s="8"/>
      <c r="DAL182" s="8"/>
      <c r="DAM182" s="8"/>
      <c r="DAN182" s="8"/>
      <c r="DAO182" s="8"/>
      <c r="DAP182" s="8"/>
      <c r="DAQ182" s="8"/>
      <c r="DAR182" s="8"/>
      <c r="DAS182" s="8"/>
      <c r="DAT182" s="8"/>
      <c r="DAU182" s="8"/>
      <c r="DAV182" s="8"/>
      <c r="DAW182" s="8"/>
      <c r="DAX182" s="8"/>
      <c r="DAY182" s="8"/>
      <c r="DAZ182" s="8"/>
      <c r="DBA182" s="8"/>
      <c r="DBB182" s="8"/>
      <c r="DBC182" s="8"/>
      <c r="DBD182" s="8"/>
      <c r="DBE182" s="8"/>
      <c r="DBF182" s="8"/>
      <c r="DBG182" s="8"/>
      <c r="DBH182" s="8"/>
      <c r="DBI182" s="8"/>
      <c r="DBJ182" s="8"/>
      <c r="DBK182" s="8"/>
      <c r="DBL182" s="8"/>
      <c r="DBM182" s="8"/>
      <c r="DBN182" s="8"/>
      <c r="DBO182" s="8"/>
      <c r="DBP182" s="8"/>
      <c r="DBQ182" s="8"/>
      <c r="DBR182" s="8"/>
      <c r="DBS182" s="8"/>
      <c r="DBT182" s="8"/>
      <c r="DBU182" s="8"/>
      <c r="DBV182" s="8"/>
      <c r="DBW182" s="8"/>
      <c r="DBX182" s="8"/>
      <c r="DBY182" s="8"/>
      <c r="DBZ182" s="8"/>
      <c r="DCA182" s="8"/>
      <c r="DCB182" s="8"/>
      <c r="DCC182" s="8"/>
      <c r="DCD182" s="8"/>
      <c r="DCE182" s="8"/>
      <c r="DCF182" s="8"/>
      <c r="DCG182" s="8"/>
      <c r="DCH182" s="8"/>
      <c r="DCI182" s="8"/>
      <c r="DCJ182" s="8"/>
      <c r="DCK182" s="8"/>
      <c r="DCL182" s="8"/>
      <c r="DCM182" s="8"/>
      <c r="DCN182" s="8"/>
      <c r="DCO182" s="8"/>
      <c r="DCP182" s="8"/>
      <c r="DCQ182" s="8"/>
      <c r="DCR182" s="8"/>
      <c r="DCS182" s="8"/>
      <c r="DCT182" s="8"/>
      <c r="DCU182" s="8"/>
      <c r="DCV182" s="8"/>
      <c r="DCW182" s="8"/>
      <c r="DCX182" s="8"/>
      <c r="DCY182" s="8"/>
      <c r="DCZ182" s="8"/>
      <c r="DDA182" s="8"/>
      <c r="DDB182" s="8"/>
      <c r="DDC182" s="8"/>
      <c r="DDD182" s="8"/>
      <c r="DDE182" s="8"/>
      <c r="DDF182" s="8"/>
      <c r="DDG182" s="8"/>
      <c r="DDH182" s="8"/>
      <c r="DDI182" s="8"/>
      <c r="DDJ182" s="8"/>
      <c r="DDK182" s="8"/>
      <c r="DDL182" s="8"/>
      <c r="DDM182" s="8"/>
      <c r="DDN182" s="8"/>
      <c r="DDO182" s="8"/>
      <c r="DDP182" s="8"/>
      <c r="DDQ182" s="8"/>
      <c r="DDR182" s="8"/>
      <c r="DDS182" s="8"/>
      <c r="DDT182" s="8"/>
      <c r="DDU182" s="8"/>
      <c r="DDV182" s="8"/>
      <c r="DDW182" s="8"/>
      <c r="DDX182" s="8"/>
      <c r="DDY182" s="8"/>
      <c r="DDZ182" s="8"/>
      <c r="DEA182" s="8"/>
      <c r="DEB182" s="8"/>
      <c r="DEC182" s="8"/>
      <c r="DED182" s="8"/>
      <c r="DEE182" s="8"/>
      <c r="DEF182" s="8"/>
      <c r="DEG182" s="8"/>
      <c r="DEH182" s="8"/>
      <c r="DEI182" s="8"/>
      <c r="DEJ182" s="8"/>
      <c r="DEK182" s="8"/>
      <c r="DEL182" s="8"/>
      <c r="DEM182" s="8"/>
      <c r="DEN182" s="8"/>
      <c r="DEO182" s="8"/>
      <c r="DEP182" s="8"/>
      <c r="DEQ182" s="8"/>
      <c r="DER182" s="8"/>
      <c r="DES182" s="8"/>
      <c r="DET182" s="8"/>
      <c r="DEU182" s="8"/>
      <c r="DEV182" s="8"/>
      <c r="DEW182" s="8"/>
      <c r="DEX182" s="8"/>
      <c r="DEY182" s="8"/>
      <c r="DEZ182" s="8"/>
      <c r="DFA182" s="8"/>
      <c r="DFB182" s="8"/>
      <c r="DFC182" s="8"/>
      <c r="DFD182" s="8"/>
      <c r="DFE182" s="8"/>
      <c r="DFF182" s="8"/>
      <c r="DFG182" s="8"/>
      <c r="DFH182" s="8"/>
      <c r="DFI182" s="8"/>
      <c r="DFJ182" s="8"/>
      <c r="DFK182" s="8"/>
      <c r="DFL182" s="8"/>
      <c r="DFM182" s="8"/>
      <c r="DFN182" s="8"/>
      <c r="DFO182" s="8"/>
      <c r="DFP182" s="8"/>
      <c r="DFQ182" s="8"/>
      <c r="DFR182" s="8"/>
      <c r="DFS182" s="8"/>
      <c r="DFT182" s="8"/>
      <c r="DFU182" s="8"/>
      <c r="DFV182" s="8"/>
      <c r="DFW182" s="8"/>
      <c r="DFX182" s="8"/>
      <c r="DFY182" s="8"/>
      <c r="DFZ182" s="8"/>
      <c r="DGA182" s="8"/>
      <c r="DGB182" s="8"/>
      <c r="DGC182" s="8"/>
      <c r="DGD182" s="8"/>
      <c r="DGE182" s="8"/>
      <c r="DGF182" s="8"/>
      <c r="DGG182" s="8"/>
      <c r="DGH182" s="8"/>
      <c r="DGI182" s="8"/>
      <c r="DGJ182" s="8"/>
      <c r="DGK182" s="8"/>
      <c r="DGL182" s="8"/>
      <c r="DGM182" s="8"/>
      <c r="DGN182" s="8"/>
      <c r="DGO182" s="8"/>
      <c r="DGP182" s="8"/>
      <c r="DGQ182" s="8"/>
      <c r="DGR182" s="8"/>
      <c r="DGS182" s="8"/>
      <c r="DGT182" s="8"/>
      <c r="DGU182" s="8"/>
      <c r="DGV182" s="8"/>
      <c r="DGW182" s="8"/>
      <c r="DGX182" s="8"/>
      <c r="DGY182" s="8"/>
      <c r="DGZ182" s="8"/>
      <c r="DHA182" s="8"/>
      <c r="DHB182" s="8"/>
      <c r="DHC182" s="8"/>
      <c r="DHD182" s="8"/>
      <c r="DHE182" s="8"/>
      <c r="DHF182" s="8"/>
      <c r="DHG182" s="8"/>
      <c r="DHH182" s="8"/>
      <c r="DHI182" s="8"/>
      <c r="DHJ182" s="8"/>
      <c r="DHK182" s="8"/>
      <c r="DHL182" s="8"/>
      <c r="DHM182" s="8"/>
      <c r="DHN182" s="8"/>
      <c r="DHO182" s="8"/>
      <c r="DHP182" s="8"/>
      <c r="DHQ182" s="8"/>
      <c r="DHR182" s="8"/>
      <c r="DHS182" s="8"/>
      <c r="DHT182" s="8"/>
      <c r="DHU182" s="8"/>
      <c r="DHV182" s="8"/>
      <c r="DHW182" s="8"/>
      <c r="DHX182" s="8"/>
      <c r="DHY182" s="8"/>
      <c r="DHZ182" s="8"/>
      <c r="DIA182" s="8"/>
      <c r="DIB182" s="8"/>
      <c r="DIC182" s="8"/>
      <c r="DID182" s="8"/>
      <c r="DIE182" s="8"/>
      <c r="DIF182" s="8"/>
      <c r="DIG182" s="8"/>
      <c r="DIH182" s="8"/>
      <c r="DII182" s="8"/>
      <c r="DIJ182" s="8"/>
      <c r="DIK182" s="8"/>
      <c r="DIL182" s="8"/>
      <c r="DIM182" s="8"/>
      <c r="DIN182" s="8"/>
      <c r="DIO182" s="8"/>
      <c r="DIP182" s="8"/>
      <c r="DIQ182" s="8"/>
      <c r="DIR182" s="8"/>
      <c r="DIS182" s="8"/>
      <c r="DIT182" s="8"/>
      <c r="DIU182" s="8"/>
      <c r="DIV182" s="8"/>
      <c r="DIW182" s="8"/>
      <c r="DIX182" s="8"/>
      <c r="DIY182" s="8"/>
      <c r="DIZ182" s="8"/>
      <c r="DJA182" s="8"/>
      <c r="DJB182" s="8"/>
      <c r="DJC182" s="8"/>
      <c r="DJD182" s="8"/>
      <c r="DJE182" s="8"/>
      <c r="DJF182" s="8"/>
      <c r="DJG182" s="8"/>
      <c r="DJH182" s="8"/>
      <c r="DJI182" s="8"/>
      <c r="DJJ182" s="8"/>
      <c r="DJK182" s="8"/>
      <c r="DJL182" s="8"/>
      <c r="DJM182" s="8"/>
      <c r="DJN182" s="8"/>
      <c r="DJO182" s="8"/>
      <c r="DJP182" s="8"/>
      <c r="DJQ182" s="8"/>
      <c r="DJR182" s="8"/>
      <c r="DJS182" s="8"/>
      <c r="DJT182" s="8"/>
      <c r="DJU182" s="8"/>
      <c r="DJV182" s="8"/>
      <c r="DJW182" s="8"/>
      <c r="DJX182" s="8"/>
      <c r="DJY182" s="8"/>
      <c r="DJZ182" s="8"/>
      <c r="DKA182" s="8"/>
      <c r="DKB182" s="8"/>
      <c r="DKC182" s="8"/>
      <c r="DKD182" s="8"/>
      <c r="DKE182" s="8"/>
      <c r="DKF182" s="8"/>
      <c r="DKG182" s="8"/>
      <c r="DKH182" s="8"/>
      <c r="DKI182" s="8"/>
      <c r="DKJ182" s="8"/>
      <c r="DKK182" s="8"/>
      <c r="DKL182" s="8"/>
      <c r="DKM182" s="8"/>
      <c r="DKN182" s="8"/>
      <c r="DKO182" s="8"/>
      <c r="DKP182" s="8"/>
      <c r="DKQ182" s="8"/>
      <c r="DKR182" s="8"/>
      <c r="DKS182" s="8"/>
      <c r="DKT182" s="8"/>
      <c r="DKU182" s="8"/>
      <c r="DKV182" s="8"/>
      <c r="DKW182" s="8"/>
      <c r="DKX182" s="8"/>
      <c r="DKY182" s="8"/>
      <c r="DKZ182" s="8"/>
      <c r="DLA182" s="8"/>
      <c r="DLB182" s="8"/>
      <c r="DLC182" s="8"/>
      <c r="DLD182" s="8"/>
      <c r="DLE182" s="8"/>
      <c r="DLF182" s="8"/>
      <c r="DLG182" s="8"/>
      <c r="DLH182" s="8"/>
      <c r="DLI182" s="8"/>
      <c r="DLJ182" s="8"/>
      <c r="DLK182" s="8"/>
      <c r="DLL182" s="8"/>
      <c r="DLM182" s="8"/>
      <c r="DLN182" s="8"/>
      <c r="DLO182" s="8"/>
      <c r="DLP182" s="8"/>
      <c r="DLQ182" s="8"/>
      <c r="DLR182" s="8"/>
      <c r="DLS182" s="8"/>
      <c r="DLT182" s="8"/>
      <c r="DLU182" s="8"/>
      <c r="DLV182" s="8"/>
      <c r="DLW182" s="8"/>
      <c r="DLX182" s="8"/>
      <c r="DLY182" s="8"/>
      <c r="DLZ182" s="8"/>
      <c r="DMA182" s="8"/>
      <c r="DMB182" s="8"/>
      <c r="DMC182" s="8"/>
      <c r="DMD182" s="8"/>
      <c r="DME182" s="8"/>
      <c r="DMF182" s="8"/>
      <c r="DMG182" s="8"/>
      <c r="DMH182" s="8"/>
      <c r="DMI182" s="8"/>
      <c r="DMJ182" s="8"/>
      <c r="DMK182" s="8"/>
      <c r="DML182" s="8"/>
      <c r="DMM182" s="8"/>
      <c r="DMN182" s="8"/>
      <c r="DMO182" s="8"/>
      <c r="DMP182" s="8"/>
      <c r="DMQ182" s="8"/>
      <c r="DMR182" s="8"/>
      <c r="DMS182" s="8"/>
      <c r="DMT182" s="8"/>
      <c r="DMU182" s="8"/>
      <c r="DMV182" s="8"/>
      <c r="DMW182" s="8"/>
      <c r="DMX182" s="8"/>
      <c r="DMY182" s="8"/>
      <c r="DMZ182" s="8"/>
      <c r="DNA182" s="8"/>
      <c r="DNB182" s="8"/>
      <c r="DNC182" s="8"/>
      <c r="DND182" s="8"/>
      <c r="DNE182" s="8"/>
      <c r="DNF182" s="8"/>
      <c r="DNG182" s="8"/>
      <c r="DNH182" s="8"/>
      <c r="DNI182" s="8"/>
      <c r="DNJ182" s="8"/>
      <c r="DNK182" s="8"/>
      <c r="DNL182" s="8"/>
      <c r="DNM182" s="8"/>
      <c r="DNN182" s="8"/>
      <c r="DNO182" s="8"/>
      <c r="DNP182" s="8"/>
      <c r="DNQ182" s="8"/>
      <c r="DNR182" s="8"/>
      <c r="DNS182" s="8"/>
      <c r="DNT182" s="8"/>
      <c r="DNU182" s="8"/>
      <c r="DNV182" s="8"/>
      <c r="DNW182" s="8"/>
      <c r="DNX182" s="8"/>
      <c r="DNY182" s="8"/>
      <c r="DNZ182" s="8"/>
      <c r="DOA182" s="8"/>
      <c r="DOB182" s="8"/>
      <c r="DOC182" s="8"/>
      <c r="DOD182" s="8"/>
      <c r="DOE182" s="8"/>
      <c r="DOF182" s="8"/>
      <c r="DOG182" s="8"/>
      <c r="DOH182" s="8"/>
      <c r="DOI182" s="8"/>
      <c r="DOJ182" s="8"/>
      <c r="DOK182" s="8"/>
      <c r="DOL182" s="8"/>
      <c r="DOM182" s="8"/>
      <c r="DON182" s="8"/>
      <c r="DOO182" s="8"/>
      <c r="DOP182" s="8"/>
      <c r="DOQ182" s="8"/>
      <c r="DOR182" s="8"/>
      <c r="DOS182" s="8"/>
      <c r="DOT182" s="8"/>
      <c r="DOU182" s="8"/>
      <c r="DOV182" s="8"/>
      <c r="DOW182" s="8"/>
      <c r="DOX182" s="8"/>
      <c r="DOY182" s="8"/>
      <c r="DOZ182" s="8"/>
      <c r="DPA182" s="8"/>
      <c r="DPB182" s="8"/>
      <c r="DPC182" s="8"/>
      <c r="DPD182" s="8"/>
      <c r="DPE182" s="8"/>
      <c r="DPF182" s="8"/>
      <c r="DPG182" s="8"/>
      <c r="DPH182" s="8"/>
      <c r="DPI182" s="8"/>
      <c r="DPJ182" s="8"/>
      <c r="DPK182" s="8"/>
      <c r="DPL182" s="8"/>
      <c r="DPM182" s="8"/>
      <c r="DPN182" s="8"/>
      <c r="DPO182" s="8"/>
      <c r="DPP182" s="8"/>
      <c r="DPQ182" s="8"/>
      <c r="DPR182" s="8"/>
      <c r="DPS182" s="8"/>
      <c r="DPT182" s="8"/>
      <c r="DPU182" s="8"/>
      <c r="DPV182" s="8"/>
      <c r="DPW182" s="8"/>
      <c r="DPX182" s="8"/>
      <c r="DPY182" s="8"/>
      <c r="DPZ182" s="8"/>
      <c r="DQA182" s="8"/>
      <c r="DQB182" s="8"/>
      <c r="DQC182" s="8"/>
      <c r="DQD182" s="8"/>
      <c r="DQE182" s="8"/>
      <c r="DQF182" s="8"/>
      <c r="DQG182" s="8"/>
      <c r="DQH182" s="8"/>
      <c r="DQI182" s="8"/>
      <c r="DQJ182" s="8"/>
      <c r="DQK182" s="8"/>
      <c r="DQL182" s="8"/>
      <c r="DQM182" s="8"/>
      <c r="DQN182" s="8"/>
      <c r="DQO182" s="8"/>
      <c r="DQP182" s="8"/>
      <c r="DQQ182" s="8"/>
      <c r="DQR182" s="8"/>
      <c r="DQS182" s="8"/>
      <c r="DQT182" s="8"/>
      <c r="DQU182" s="8"/>
      <c r="DQV182" s="8"/>
      <c r="DQW182" s="8"/>
      <c r="DQX182" s="8"/>
      <c r="DQY182" s="8"/>
      <c r="DQZ182" s="8"/>
      <c r="DRA182" s="8"/>
      <c r="DRB182" s="8"/>
      <c r="DRC182" s="8"/>
      <c r="DRD182" s="8"/>
      <c r="DRE182" s="8"/>
      <c r="DRF182" s="8"/>
      <c r="DRG182" s="8"/>
      <c r="DRH182" s="8"/>
      <c r="DRI182" s="8"/>
      <c r="DRJ182" s="8"/>
      <c r="DRK182" s="8"/>
      <c r="DRL182" s="8"/>
      <c r="DRM182" s="8"/>
      <c r="DRN182" s="8"/>
      <c r="DRO182" s="8"/>
      <c r="DRP182" s="8"/>
      <c r="DRQ182" s="8"/>
      <c r="DRR182" s="8"/>
      <c r="DRS182" s="8"/>
      <c r="DRT182" s="8"/>
      <c r="DRU182" s="8"/>
      <c r="DRV182" s="8"/>
      <c r="DRW182" s="8"/>
      <c r="DRX182" s="8"/>
      <c r="DRY182" s="8"/>
      <c r="DRZ182" s="8"/>
      <c r="DSA182" s="8"/>
      <c r="DSB182" s="8"/>
      <c r="DSC182" s="8"/>
      <c r="DSD182" s="8"/>
      <c r="DSE182" s="8"/>
      <c r="DSF182" s="8"/>
      <c r="DSG182" s="8"/>
      <c r="DSH182" s="8"/>
      <c r="DSI182" s="8"/>
      <c r="DSJ182" s="8"/>
      <c r="DSK182" s="8"/>
      <c r="DSL182" s="8"/>
      <c r="DSM182" s="8"/>
      <c r="DSN182" s="8"/>
      <c r="DSO182" s="8"/>
      <c r="DSP182" s="8"/>
      <c r="DSQ182" s="8"/>
      <c r="DSR182" s="8"/>
      <c r="DSS182" s="8"/>
      <c r="DST182" s="8"/>
      <c r="DSU182" s="8"/>
      <c r="DSV182" s="8"/>
      <c r="DSW182" s="8"/>
      <c r="DSX182" s="8"/>
      <c r="DSY182" s="8"/>
      <c r="DSZ182" s="8"/>
      <c r="DTA182" s="8"/>
      <c r="DTB182" s="8"/>
      <c r="DTC182" s="8"/>
      <c r="DTD182" s="8"/>
      <c r="DTE182" s="8"/>
      <c r="DTF182" s="8"/>
      <c r="DTG182" s="8"/>
      <c r="DTH182" s="8"/>
      <c r="DTI182" s="8"/>
      <c r="DTJ182" s="8"/>
      <c r="DTK182" s="8"/>
      <c r="DTL182" s="8"/>
      <c r="DTM182" s="8"/>
      <c r="DTN182" s="8"/>
      <c r="DTO182" s="8"/>
      <c r="DTP182" s="8"/>
      <c r="DTQ182" s="8"/>
      <c r="DTR182" s="8"/>
      <c r="DTS182" s="8"/>
      <c r="DTT182" s="8"/>
      <c r="DTU182" s="8"/>
      <c r="DTV182" s="8"/>
      <c r="DTW182" s="8"/>
      <c r="DTX182" s="8"/>
      <c r="DTY182" s="8"/>
      <c r="DTZ182" s="8"/>
      <c r="DUA182" s="8"/>
      <c r="DUB182" s="8"/>
      <c r="DUC182" s="8"/>
      <c r="DUD182" s="8"/>
      <c r="DUE182" s="8"/>
      <c r="DUF182" s="8"/>
      <c r="DUG182" s="8"/>
      <c r="DUH182" s="8"/>
      <c r="DUI182" s="8"/>
      <c r="DUJ182" s="8"/>
      <c r="DUK182" s="8"/>
      <c r="DUL182" s="8"/>
      <c r="DUM182" s="8"/>
      <c r="DUN182" s="8"/>
      <c r="DUO182" s="8"/>
      <c r="DUP182" s="8"/>
      <c r="DUQ182" s="8"/>
      <c r="DUR182" s="8"/>
      <c r="DUS182" s="8"/>
      <c r="DUT182" s="8"/>
      <c r="DUU182" s="8"/>
      <c r="DUV182" s="8"/>
      <c r="DUW182" s="8"/>
      <c r="DUX182" s="8"/>
      <c r="DUY182" s="8"/>
      <c r="DUZ182" s="8"/>
      <c r="DVA182" s="8"/>
      <c r="DVB182" s="8"/>
      <c r="DVC182" s="8"/>
      <c r="DVD182" s="8"/>
      <c r="DVE182" s="8"/>
      <c r="DVF182" s="8"/>
      <c r="DVG182" s="8"/>
      <c r="DVH182" s="8"/>
      <c r="DVI182" s="8"/>
      <c r="DVJ182" s="8"/>
      <c r="DVK182" s="8"/>
      <c r="DVL182" s="8"/>
      <c r="DVM182" s="8"/>
      <c r="DVN182" s="8"/>
      <c r="DVO182" s="8"/>
      <c r="DVP182" s="8"/>
      <c r="DVQ182" s="8"/>
      <c r="DVR182" s="8"/>
      <c r="DVS182" s="8"/>
      <c r="DVT182" s="8"/>
      <c r="DVU182" s="8"/>
      <c r="DVV182" s="8"/>
      <c r="DVW182" s="8"/>
      <c r="DVX182" s="8"/>
      <c r="DVY182" s="8"/>
      <c r="DVZ182" s="8"/>
      <c r="DWA182" s="8"/>
      <c r="DWB182" s="8"/>
      <c r="DWC182" s="8"/>
      <c r="DWD182" s="8"/>
      <c r="DWE182" s="8"/>
      <c r="DWF182" s="8"/>
      <c r="DWG182" s="8"/>
      <c r="DWH182" s="8"/>
      <c r="DWI182" s="8"/>
      <c r="DWJ182" s="8"/>
      <c r="DWK182" s="8"/>
      <c r="DWL182" s="8"/>
      <c r="DWM182" s="8"/>
      <c r="DWN182" s="8"/>
      <c r="DWO182" s="8"/>
      <c r="DWP182" s="8"/>
      <c r="DWQ182" s="8"/>
      <c r="DWR182" s="8"/>
      <c r="DWS182" s="8"/>
      <c r="DWT182" s="8"/>
      <c r="DWU182" s="8"/>
      <c r="DWV182" s="8"/>
      <c r="DWW182" s="8"/>
      <c r="DWX182" s="8"/>
      <c r="DWY182" s="8"/>
      <c r="DWZ182" s="8"/>
      <c r="DXA182" s="8"/>
      <c r="DXB182" s="8"/>
      <c r="DXC182" s="8"/>
      <c r="DXD182" s="8"/>
      <c r="DXE182" s="8"/>
      <c r="DXF182" s="8"/>
      <c r="DXG182" s="8"/>
      <c r="DXH182" s="8"/>
      <c r="DXI182" s="8"/>
      <c r="DXJ182" s="8"/>
      <c r="DXK182" s="8"/>
      <c r="DXL182" s="8"/>
      <c r="DXM182" s="8"/>
      <c r="DXN182" s="8"/>
      <c r="DXO182" s="8"/>
      <c r="DXP182" s="8"/>
      <c r="DXQ182" s="8"/>
      <c r="DXR182" s="8"/>
      <c r="DXS182" s="8"/>
      <c r="DXT182" s="8"/>
      <c r="DXU182" s="8"/>
      <c r="DXV182" s="8"/>
      <c r="DXW182" s="8"/>
      <c r="DXX182" s="8"/>
      <c r="DXY182" s="8"/>
      <c r="DXZ182" s="8"/>
      <c r="DYA182" s="8"/>
      <c r="DYB182" s="8"/>
      <c r="DYC182" s="8"/>
      <c r="DYD182" s="8"/>
      <c r="DYE182" s="8"/>
      <c r="DYF182" s="8"/>
      <c r="DYG182" s="8"/>
      <c r="DYH182" s="8"/>
      <c r="DYI182" s="8"/>
      <c r="DYJ182" s="8"/>
      <c r="DYK182" s="8"/>
      <c r="DYL182" s="8"/>
      <c r="DYM182" s="8"/>
      <c r="DYN182" s="8"/>
      <c r="DYO182" s="8"/>
      <c r="DYP182" s="8"/>
      <c r="DYQ182" s="8"/>
      <c r="DYR182" s="8"/>
      <c r="DYS182" s="8"/>
      <c r="DYT182" s="8"/>
      <c r="DYU182" s="8"/>
      <c r="DYV182" s="8"/>
      <c r="DYW182" s="8"/>
      <c r="DYX182" s="8"/>
      <c r="DYY182" s="8"/>
      <c r="DYZ182" s="8"/>
      <c r="DZA182" s="8"/>
      <c r="DZB182" s="8"/>
      <c r="DZC182" s="8"/>
      <c r="DZD182" s="8"/>
      <c r="DZE182" s="8"/>
      <c r="DZF182" s="8"/>
      <c r="DZG182" s="8"/>
      <c r="DZH182" s="8"/>
      <c r="DZI182" s="8"/>
      <c r="DZJ182" s="8"/>
      <c r="DZK182" s="8"/>
      <c r="DZL182" s="8"/>
      <c r="DZM182" s="8"/>
      <c r="DZN182" s="8"/>
      <c r="DZO182" s="8"/>
      <c r="DZP182" s="8"/>
      <c r="DZQ182" s="8"/>
      <c r="DZR182" s="8"/>
      <c r="DZS182" s="8"/>
      <c r="DZT182" s="8"/>
      <c r="DZU182" s="8"/>
      <c r="DZV182" s="8"/>
      <c r="DZW182" s="8"/>
      <c r="DZX182" s="8"/>
      <c r="DZY182" s="8"/>
      <c r="DZZ182" s="8"/>
      <c r="EAA182" s="8"/>
      <c r="EAB182" s="8"/>
      <c r="EAC182" s="8"/>
      <c r="EAD182" s="8"/>
      <c r="EAE182" s="8"/>
      <c r="EAF182" s="8"/>
      <c r="EAG182" s="8"/>
      <c r="EAH182" s="8"/>
      <c r="EAI182" s="8"/>
      <c r="EAJ182" s="8"/>
      <c r="EAK182" s="8"/>
      <c r="EAL182" s="8"/>
      <c r="EAM182" s="8"/>
      <c r="EAN182" s="8"/>
      <c r="EAO182" s="8"/>
      <c r="EAP182" s="8"/>
      <c r="EAQ182" s="8"/>
      <c r="EAR182" s="8"/>
      <c r="EAS182" s="8"/>
      <c r="EAT182" s="8"/>
      <c r="EAU182" s="8"/>
      <c r="EAV182" s="8"/>
      <c r="EAW182" s="8"/>
      <c r="EAX182" s="8"/>
      <c r="EAY182" s="8"/>
      <c r="EAZ182" s="8"/>
      <c r="EBA182" s="8"/>
      <c r="EBB182" s="8"/>
      <c r="EBC182" s="8"/>
      <c r="EBD182" s="8"/>
      <c r="EBE182" s="8"/>
      <c r="EBF182" s="8"/>
      <c r="EBG182" s="8"/>
      <c r="EBH182" s="8"/>
      <c r="EBI182" s="8"/>
      <c r="EBJ182" s="8"/>
      <c r="EBK182" s="8"/>
      <c r="EBL182" s="8"/>
      <c r="EBM182" s="8"/>
      <c r="EBN182" s="8"/>
      <c r="EBO182" s="8"/>
      <c r="EBP182" s="8"/>
      <c r="EBQ182" s="8"/>
      <c r="EBR182" s="8"/>
      <c r="EBS182" s="8"/>
      <c r="EBT182" s="8"/>
      <c r="EBU182" s="8"/>
      <c r="EBV182" s="8"/>
      <c r="EBW182" s="8"/>
      <c r="EBX182" s="8"/>
      <c r="EBY182" s="8"/>
      <c r="EBZ182" s="8"/>
      <c r="ECA182" s="8"/>
      <c r="ECB182" s="8"/>
      <c r="ECC182" s="8"/>
      <c r="ECD182" s="8"/>
      <c r="ECE182" s="8"/>
      <c r="ECF182" s="8"/>
      <c r="ECG182" s="8"/>
      <c r="ECH182" s="8"/>
      <c r="ECI182" s="8"/>
      <c r="ECJ182" s="8"/>
      <c r="ECK182" s="8"/>
      <c r="ECL182" s="8"/>
      <c r="ECM182" s="8"/>
      <c r="ECN182" s="8"/>
      <c r="ECO182" s="8"/>
      <c r="ECP182" s="8"/>
      <c r="ECQ182" s="8"/>
      <c r="ECR182" s="8"/>
      <c r="ECS182" s="8"/>
      <c r="ECT182" s="8"/>
      <c r="ECU182" s="8"/>
      <c r="ECV182" s="8"/>
      <c r="ECW182" s="8"/>
      <c r="ECX182" s="8"/>
      <c r="ECY182" s="8"/>
      <c r="ECZ182" s="8"/>
      <c r="EDA182" s="8"/>
      <c r="EDB182" s="8"/>
      <c r="EDC182" s="8"/>
      <c r="EDD182" s="8"/>
      <c r="EDE182" s="8"/>
      <c r="EDF182" s="8"/>
      <c r="EDG182" s="8"/>
      <c r="EDH182" s="8"/>
      <c r="EDI182" s="8"/>
      <c r="EDJ182" s="8"/>
      <c r="EDK182" s="8"/>
      <c r="EDL182" s="8"/>
      <c r="EDM182" s="8"/>
      <c r="EDN182" s="8"/>
      <c r="EDO182" s="8"/>
      <c r="EDP182" s="8"/>
      <c r="EDQ182" s="8"/>
      <c r="EDR182" s="8"/>
      <c r="EDS182" s="8"/>
      <c r="EDT182" s="8"/>
      <c r="EDU182" s="8"/>
      <c r="EDV182" s="8"/>
      <c r="EDW182" s="8"/>
      <c r="EDX182" s="8"/>
      <c r="EDY182" s="8"/>
      <c r="EDZ182" s="8"/>
      <c r="EEA182" s="8"/>
      <c r="EEB182" s="8"/>
      <c r="EEC182" s="8"/>
      <c r="EED182" s="8"/>
      <c r="EEE182" s="8"/>
      <c r="EEF182" s="8"/>
      <c r="EEG182" s="8"/>
      <c r="EEH182" s="8"/>
      <c r="EEI182" s="8"/>
      <c r="EEJ182" s="8"/>
      <c r="EEK182" s="8"/>
      <c r="EEL182" s="8"/>
      <c r="EEM182" s="8"/>
      <c r="EEN182" s="8"/>
      <c r="EEO182" s="8"/>
      <c r="EEP182" s="8"/>
      <c r="EEQ182" s="8"/>
      <c r="EER182" s="8"/>
      <c r="EES182" s="8"/>
      <c r="EET182" s="8"/>
      <c r="EEU182" s="8"/>
      <c r="EEV182" s="8"/>
      <c r="EEW182" s="8"/>
      <c r="EEX182" s="8"/>
      <c r="EEY182" s="8"/>
      <c r="EEZ182" s="8"/>
      <c r="EFA182" s="8"/>
      <c r="EFB182" s="8"/>
      <c r="EFC182" s="8"/>
      <c r="EFD182" s="8"/>
      <c r="EFE182" s="8"/>
      <c r="EFF182" s="8"/>
      <c r="EFG182" s="8"/>
      <c r="EFH182" s="8"/>
      <c r="EFI182" s="8"/>
      <c r="EFJ182" s="8"/>
      <c r="EFK182" s="8"/>
      <c r="EFL182" s="8"/>
      <c r="EFM182" s="8"/>
      <c r="EFN182" s="8"/>
      <c r="EFO182" s="8"/>
      <c r="EFP182" s="8"/>
      <c r="EFQ182" s="8"/>
      <c r="EFR182" s="8"/>
      <c r="EFS182" s="8"/>
      <c r="EFT182" s="8"/>
      <c r="EFU182" s="8"/>
      <c r="EFV182" s="8"/>
      <c r="EFW182" s="8"/>
      <c r="EFX182" s="8"/>
      <c r="EFY182" s="8"/>
      <c r="EFZ182" s="8"/>
      <c r="EGA182" s="8"/>
      <c r="EGB182" s="8"/>
      <c r="EGC182" s="8"/>
      <c r="EGD182" s="8"/>
      <c r="EGE182" s="8"/>
      <c r="EGF182" s="8"/>
      <c r="EGG182" s="8"/>
      <c r="EGH182" s="8"/>
      <c r="EGI182" s="8"/>
      <c r="EGJ182" s="8"/>
      <c r="EGK182" s="8"/>
      <c r="EGL182" s="8"/>
      <c r="EGM182" s="8"/>
      <c r="EGN182" s="8"/>
      <c r="EGO182" s="8"/>
      <c r="EGP182" s="8"/>
      <c r="EGQ182" s="8"/>
      <c r="EGR182" s="8"/>
      <c r="EGS182" s="8"/>
      <c r="EGT182" s="8"/>
      <c r="EGU182" s="8"/>
      <c r="EGV182" s="8"/>
      <c r="EGW182" s="8"/>
      <c r="EGX182" s="8"/>
      <c r="EGY182" s="8"/>
      <c r="EGZ182" s="8"/>
      <c r="EHA182" s="8"/>
      <c r="EHB182" s="8"/>
      <c r="EHC182" s="8"/>
      <c r="EHD182" s="8"/>
      <c r="EHE182" s="8"/>
      <c r="EHF182" s="8"/>
      <c r="EHG182" s="8"/>
      <c r="EHH182" s="8"/>
      <c r="EHI182" s="8"/>
      <c r="EHJ182" s="8"/>
      <c r="EHK182" s="8"/>
      <c r="EHL182" s="8"/>
      <c r="EHM182" s="8"/>
      <c r="EHN182" s="8"/>
      <c r="EHO182" s="8"/>
      <c r="EHP182" s="8"/>
      <c r="EHQ182" s="8"/>
      <c r="EHR182" s="8"/>
      <c r="EHS182" s="8"/>
      <c r="EHT182" s="8"/>
      <c r="EHU182" s="8"/>
      <c r="EHV182" s="8"/>
      <c r="EHW182" s="8"/>
      <c r="EHX182" s="8"/>
      <c r="EHY182" s="8"/>
      <c r="EHZ182" s="8"/>
      <c r="EIA182" s="8"/>
      <c r="EIB182" s="8"/>
      <c r="EIC182" s="8"/>
      <c r="EID182" s="8"/>
      <c r="EIE182" s="8"/>
      <c r="EIF182" s="8"/>
      <c r="EIG182" s="8"/>
      <c r="EIH182" s="8"/>
      <c r="EII182" s="8"/>
      <c r="EIJ182" s="8"/>
      <c r="EIK182" s="8"/>
      <c r="EIL182" s="8"/>
      <c r="EIM182" s="8"/>
      <c r="EIN182" s="8"/>
      <c r="EIO182" s="8"/>
      <c r="EIP182" s="8"/>
      <c r="EIQ182" s="8"/>
      <c r="EIR182" s="8"/>
      <c r="EIS182" s="8"/>
      <c r="EIT182" s="8"/>
      <c r="EIU182" s="8"/>
      <c r="EIV182" s="8"/>
      <c r="EIW182" s="8"/>
      <c r="EIX182" s="8"/>
      <c r="EIY182" s="8"/>
      <c r="EIZ182" s="8"/>
      <c r="EJA182" s="8"/>
      <c r="EJB182" s="8"/>
      <c r="EJC182" s="8"/>
      <c r="EJD182" s="8"/>
      <c r="EJE182" s="8"/>
      <c r="EJF182" s="8"/>
      <c r="EJG182" s="8"/>
      <c r="EJH182" s="8"/>
      <c r="EJI182" s="8"/>
      <c r="EJJ182" s="8"/>
      <c r="EJK182" s="8"/>
      <c r="EJL182" s="8"/>
      <c r="EJM182" s="8"/>
      <c r="EJN182" s="8"/>
      <c r="EJO182" s="8"/>
      <c r="EJP182" s="8"/>
      <c r="EJQ182" s="8"/>
      <c r="EJR182" s="8"/>
      <c r="EJS182" s="8"/>
      <c r="EJT182" s="8"/>
      <c r="EJU182" s="8"/>
      <c r="EJV182" s="8"/>
      <c r="EJW182" s="8"/>
      <c r="EJX182" s="8"/>
      <c r="EJY182" s="8"/>
      <c r="EJZ182" s="8"/>
      <c r="EKA182" s="8"/>
      <c r="EKB182" s="8"/>
      <c r="EKC182" s="8"/>
      <c r="EKD182" s="8"/>
      <c r="EKE182" s="8"/>
      <c r="EKF182" s="8"/>
      <c r="EKG182" s="8"/>
      <c r="EKH182" s="8"/>
      <c r="EKI182" s="8"/>
      <c r="EKJ182" s="8"/>
      <c r="EKK182" s="8"/>
      <c r="EKL182" s="8"/>
      <c r="EKM182" s="8"/>
      <c r="EKN182" s="8"/>
      <c r="EKO182" s="8"/>
      <c r="EKP182" s="8"/>
      <c r="EKQ182" s="8"/>
      <c r="EKR182" s="8"/>
      <c r="EKS182" s="8"/>
      <c r="EKT182" s="8"/>
      <c r="EKU182" s="8"/>
      <c r="EKV182" s="8"/>
      <c r="EKW182" s="8"/>
      <c r="EKX182" s="8"/>
      <c r="EKY182" s="8"/>
      <c r="EKZ182" s="8"/>
      <c r="ELA182" s="8"/>
      <c r="ELB182" s="8"/>
      <c r="ELC182" s="8"/>
      <c r="ELD182" s="8"/>
      <c r="ELE182" s="8"/>
      <c r="ELF182" s="8"/>
      <c r="ELG182" s="8"/>
      <c r="ELH182" s="8"/>
      <c r="ELI182" s="8"/>
      <c r="ELJ182" s="8"/>
      <c r="ELK182" s="8"/>
      <c r="ELL182" s="8"/>
      <c r="ELM182" s="8"/>
      <c r="ELN182" s="8"/>
      <c r="ELO182" s="8"/>
      <c r="ELP182" s="8"/>
      <c r="ELQ182" s="8"/>
      <c r="ELR182" s="8"/>
      <c r="ELS182" s="8"/>
      <c r="ELT182" s="8"/>
      <c r="ELU182" s="8"/>
      <c r="ELV182" s="8"/>
      <c r="ELW182" s="8"/>
      <c r="ELX182" s="8"/>
      <c r="ELY182" s="8"/>
      <c r="ELZ182" s="8"/>
      <c r="EMA182" s="8"/>
      <c r="EMB182" s="8"/>
      <c r="EMC182" s="8"/>
      <c r="EMD182" s="8"/>
      <c r="EME182" s="8"/>
      <c r="EMF182" s="8"/>
      <c r="EMG182" s="8"/>
      <c r="EMH182" s="8"/>
      <c r="EMI182" s="8"/>
      <c r="EMJ182" s="8"/>
      <c r="EMK182" s="8"/>
      <c r="EML182" s="8"/>
      <c r="EMM182" s="8"/>
      <c r="EMN182" s="8"/>
      <c r="EMO182" s="8"/>
      <c r="EMP182" s="8"/>
      <c r="EMQ182" s="8"/>
      <c r="EMR182" s="8"/>
      <c r="EMS182" s="8"/>
      <c r="EMT182" s="8"/>
      <c r="EMU182" s="8"/>
      <c r="EMV182" s="8"/>
      <c r="EMW182" s="8"/>
      <c r="EMX182" s="8"/>
      <c r="EMY182" s="8"/>
      <c r="EMZ182" s="8"/>
      <c r="ENA182" s="8"/>
      <c r="ENB182" s="8"/>
      <c r="ENC182" s="8"/>
      <c r="END182" s="8"/>
      <c r="ENE182" s="8"/>
      <c r="ENF182" s="8"/>
      <c r="ENG182" s="8"/>
      <c r="ENH182" s="8"/>
      <c r="ENI182" s="8"/>
      <c r="ENJ182" s="8"/>
      <c r="ENK182" s="8"/>
      <c r="ENL182" s="8"/>
      <c r="ENM182" s="8"/>
      <c r="ENN182" s="8"/>
      <c r="ENO182" s="8"/>
      <c r="ENP182" s="8"/>
      <c r="ENQ182" s="8"/>
      <c r="ENR182" s="8"/>
      <c r="ENS182" s="8"/>
      <c r="ENT182" s="8"/>
      <c r="ENU182" s="8"/>
      <c r="ENV182" s="8"/>
      <c r="ENW182" s="8"/>
      <c r="ENX182" s="8"/>
      <c r="ENY182" s="8"/>
      <c r="ENZ182" s="8"/>
      <c r="EOA182" s="8"/>
      <c r="EOB182" s="8"/>
      <c r="EOC182" s="8"/>
      <c r="EOD182" s="8"/>
      <c r="EOE182" s="8"/>
      <c r="EOF182" s="8"/>
      <c r="EOG182" s="8"/>
      <c r="EOH182" s="8"/>
      <c r="EOI182" s="8"/>
      <c r="EOJ182" s="8"/>
      <c r="EOK182" s="8"/>
      <c r="EOL182" s="8"/>
      <c r="EOM182" s="8"/>
      <c r="EON182" s="8"/>
      <c r="EOO182" s="8"/>
      <c r="EOP182" s="8"/>
      <c r="EOQ182" s="8"/>
      <c r="EOR182" s="8"/>
      <c r="EOS182" s="8"/>
      <c r="EOT182" s="8"/>
      <c r="EOU182" s="8"/>
      <c r="EOV182" s="8"/>
      <c r="EOW182" s="8"/>
      <c r="EOX182" s="8"/>
      <c r="EOY182" s="8"/>
      <c r="EOZ182" s="8"/>
      <c r="EPA182" s="8"/>
      <c r="EPB182" s="8"/>
      <c r="EPC182" s="8"/>
      <c r="EPD182" s="8"/>
      <c r="EPE182" s="8"/>
      <c r="EPF182" s="8"/>
      <c r="EPG182" s="8"/>
      <c r="EPH182" s="8"/>
      <c r="EPI182" s="8"/>
      <c r="EPJ182" s="8"/>
      <c r="EPK182" s="8"/>
      <c r="EPL182" s="8"/>
      <c r="EPM182" s="8"/>
      <c r="EPN182" s="8"/>
      <c r="EPO182" s="8"/>
      <c r="EPP182" s="8"/>
      <c r="EPQ182" s="8"/>
      <c r="EPR182" s="8"/>
      <c r="EPS182" s="8"/>
      <c r="EPT182" s="8"/>
      <c r="EPU182" s="8"/>
      <c r="EPV182" s="8"/>
      <c r="EPW182" s="8"/>
      <c r="EPX182" s="8"/>
      <c r="EPY182" s="8"/>
      <c r="EPZ182" s="8"/>
      <c r="EQA182" s="8"/>
      <c r="EQB182" s="8"/>
      <c r="EQC182" s="8"/>
      <c r="EQD182" s="8"/>
      <c r="EQE182" s="8"/>
      <c r="EQF182" s="8"/>
      <c r="EQG182" s="8"/>
      <c r="EQH182" s="8"/>
      <c r="EQI182" s="8"/>
      <c r="EQJ182" s="8"/>
      <c r="EQK182" s="8"/>
      <c r="EQL182" s="8"/>
      <c r="EQM182" s="8"/>
      <c r="EQN182" s="8"/>
      <c r="EQO182" s="8"/>
      <c r="EQP182" s="8"/>
      <c r="EQQ182" s="8"/>
      <c r="EQR182" s="8"/>
      <c r="EQS182" s="8"/>
      <c r="EQT182" s="8"/>
      <c r="EQU182" s="8"/>
      <c r="EQV182" s="8"/>
      <c r="EQW182" s="8"/>
      <c r="EQX182" s="8"/>
      <c r="EQY182" s="8"/>
      <c r="EQZ182" s="8"/>
      <c r="ERA182" s="8"/>
      <c r="ERB182" s="8"/>
      <c r="ERC182" s="8"/>
      <c r="ERD182" s="8"/>
      <c r="ERE182" s="8"/>
      <c r="ERF182" s="8"/>
      <c r="ERG182" s="8"/>
      <c r="ERH182" s="8"/>
      <c r="ERI182" s="8"/>
      <c r="ERJ182" s="8"/>
      <c r="ERK182" s="8"/>
      <c r="ERL182" s="8"/>
      <c r="ERM182" s="8"/>
      <c r="ERN182" s="8"/>
      <c r="ERO182" s="8"/>
      <c r="ERP182" s="8"/>
      <c r="ERQ182" s="8"/>
      <c r="ERR182" s="8"/>
      <c r="ERS182" s="8"/>
      <c r="ERT182" s="8"/>
      <c r="ERU182" s="8"/>
      <c r="ERV182" s="8"/>
      <c r="ERW182" s="8"/>
      <c r="ERX182" s="8"/>
      <c r="ERY182" s="8"/>
      <c r="ERZ182" s="8"/>
      <c r="ESA182" s="8"/>
      <c r="ESB182" s="8"/>
      <c r="ESC182" s="8"/>
      <c r="ESD182" s="8"/>
      <c r="ESE182" s="8"/>
      <c r="ESF182" s="8"/>
      <c r="ESG182" s="8"/>
      <c r="ESH182" s="8"/>
      <c r="ESI182" s="8"/>
      <c r="ESJ182" s="8"/>
      <c r="ESK182" s="8"/>
      <c r="ESL182" s="8"/>
      <c r="ESM182" s="8"/>
      <c r="ESN182" s="8"/>
      <c r="ESO182" s="8"/>
      <c r="ESP182" s="8"/>
      <c r="ESQ182" s="8"/>
      <c r="ESR182" s="8"/>
      <c r="ESS182" s="8"/>
      <c r="EST182" s="8"/>
      <c r="ESU182" s="8"/>
      <c r="ESV182" s="8"/>
      <c r="ESW182" s="8"/>
      <c r="ESX182" s="8"/>
      <c r="ESY182" s="8"/>
      <c r="ESZ182" s="8"/>
      <c r="ETA182" s="8"/>
      <c r="ETB182" s="8"/>
      <c r="ETC182" s="8"/>
      <c r="ETD182" s="8"/>
      <c r="ETE182" s="8"/>
      <c r="ETF182" s="8"/>
      <c r="ETG182" s="8"/>
      <c r="ETH182" s="8"/>
      <c r="ETI182" s="8"/>
      <c r="ETJ182" s="8"/>
      <c r="ETK182" s="8"/>
      <c r="ETL182" s="8"/>
      <c r="ETM182" s="8"/>
      <c r="ETN182" s="8"/>
      <c r="ETO182" s="8"/>
      <c r="ETP182" s="8"/>
      <c r="ETQ182" s="8"/>
      <c r="ETR182" s="8"/>
      <c r="ETS182" s="8"/>
      <c r="ETT182" s="8"/>
      <c r="ETU182" s="8"/>
      <c r="ETV182" s="8"/>
      <c r="ETW182" s="8"/>
      <c r="ETX182" s="8"/>
      <c r="ETY182" s="8"/>
      <c r="ETZ182" s="8"/>
      <c r="EUA182" s="8"/>
      <c r="EUB182" s="8"/>
      <c r="EUC182" s="8"/>
      <c r="EUD182" s="8"/>
      <c r="EUE182" s="8"/>
      <c r="EUF182" s="8"/>
      <c r="EUG182" s="8"/>
      <c r="EUH182" s="8"/>
      <c r="EUI182" s="8"/>
      <c r="EUJ182" s="8"/>
      <c r="EUK182" s="8"/>
      <c r="EUL182" s="8"/>
      <c r="EUM182" s="8"/>
      <c r="EUN182" s="8"/>
      <c r="EUO182" s="8"/>
      <c r="EUP182" s="8"/>
      <c r="EUQ182" s="8"/>
      <c r="EUR182" s="8"/>
      <c r="EUS182" s="8"/>
      <c r="EUT182" s="8"/>
      <c r="EUU182" s="8"/>
      <c r="EUV182" s="8"/>
      <c r="EUW182" s="8"/>
      <c r="EUX182" s="8"/>
      <c r="EUY182" s="8"/>
      <c r="EUZ182" s="8"/>
      <c r="EVA182" s="8"/>
      <c r="EVB182" s="8"/>
      <c r="EVC182" s="8"/>
      <c r="EVD182" s="8"/>
      <c r="EVE182" s="8"/>
      <c r="EVF182" s="8"/>
      <c r="EVG182" s="8"/>
      <c r="EVH182" s="8"/>
      <c r="EVI182" s="8"/>
      <c r="EVJ182" s="8"/>
      <c r="EVK182" s="8"/>
      <c r="EVL182" s="8"/>
      <c r="EVM182" s="8"/>
      <c r="EVN182" s="8"/>
      <c r="EVO182" s="8"/>
      <c r="EVP182" s="8"/>
      <c r="EVQ182" s="8"/>
      <c r="EVR182" s="8"/>
      <c r="EVS182" s="8"/>
      <c r="EVT182" s="8"/>
      <c r="EVU182" s="8"/>
      <c r="EVV182" s="8"/>
      <c r="EVW182" s="8"/>
      <c r="EVX182" s="8"/>
      <c r="EVY182" s="8"/>
      <c r="EVZ182" s="8"/>
      <c r="EWA182" s="8"/>
      <c r="EWB182" s="8"/>
      <c r="EWC182" s="8"/>
      <c r="EWD182" s="8"/>
      <c r="EWE182" s="8"/>
      <c r="EWF182" s="8"/>
      <c r="EWG182" s="8"/>
      <c r="EWH182" s="8"/>
      <c r="EWI182" s="8"/>
      <c r="EWJ182" s="8"/>
      <c r="EWK182" s="8"/>
      <c r="EWL182" s="8"/>
      <c r="EWM182" s="8"/>
      <c r="EWN182" s="8"/>
      <c r="EWO182" s="8"/>
      <c r="EWP182" s="8"/>
      <c r="EWQ182" s="8"/>
      <c r="EWR182" s="8"/>
      <c r="EWS182" s="8"/>
      <c r="EWT182" s="8"/>
      <c r="EWU182" s="8"/>
      <c r="EWV182" s="8"/>
      <c r="EWW182" s="8"/>
      <c r="EWX182" s="8"/>
      <c r="EWY182" s="8"/>
      <c r="EWZ182" s="8"/>
      <c r="EXA182" s="8"/>
      <c r="EXB182" s="8"/>
      <c r="EXC182" s="8"/>
      <c r="EXD182" s="8"/>
      <c r="EXE182" s="8"/>
      <c r="EXF182" s="8"/>
      <c r="EXG182" s="8"/>
      <c r="EXH182" s="8"/>
      <c r="EXI182" s="8"/>
      <c r="EXJ182" s="8"/>
      <c r="EXK182" s="8"/>
      <c r="EXL182" s="8"/>
      <c r="EXM182" s="8"/>
      <c r="EXN182" s="8"/>
      <c r="EXO182" s="8"/>
      <c r="EXP182" s="8"/>
      <c r="EXQ182" s="8"/>
      <c r="EXR182" s="8"/>
      <c r="EXS182" s="8"/>
      <c r="EXT182" s="8"/>
      <c r="EXU182" s="8"/>
      <c r="EXV182" s="8"/>
      <c r="EXW182" s="8"/>
      <c r="EXX182" s="8"/>
      <c r="EXY182" s="8"/>
      <c r="EXZ182" s="8"/>
      <c r="EYA182" s="8"/>
      <c r="EYB182" s="8"/>
      <c r="EYC182" s="8"/>
      <c r="EYD182" s="8"/>
      <c r="EYE182" s="8"/>
      <c r="EYF182" s="8"/>
      <c r="EYG182" s="8"/>
      <c r="EYH182" s="8"/>
      <c r="EYI182" s="8"/>
      <c r="EYJ182" s="8"/>
      <c r="EYK182" s="8"/>
      <c r="EYL182" s="8"/>
      <c r="EYM182" s="8"/>
      <c r="EYN182" s="8"/>
      <c r="EYO182" s="8"/>
      <c r="EYP182" s="8"/>
      <c r="EYQ182" s="8"/>
      <c r="EYR182" s="8"/>
      <c r="EYS182" s="8"/>
      <c r="EYT182" s="8"/>
      <c r="EYU182" s="8"/>
      <c r="EYV182" s="8"/>
      <c r="EYW182" s="8"/>
      <c r="EYX182" s="8"/>
      <c r="EYY182" s="8"/>
      <c r="EYZ182" s="8"/>
      <c r="EZA182" s="8"/>
      <c r="EZB182" s="8"/>
      <c r="EZC182" s="8"/>
      <c r="EZD182" s="8"/>
      <c r="EZE182" s="8"/>
      <c r="EZF182" s="8"/>
      <c r="EZG182" s="8"/>
      <c r="EZH182" s="8"/>
      <c r="EZI182" s="8"/>
      <c r="EZJ182" s="8"/>
      <c r="EZK182" s="8"/>
      <c r="EZL182" s="8"/>
      <c r="EZM182" s="8"/>
      <c r="EZN182" s="8"/>
      <c r="EZO182" s="8"/>
      <c r="EZP182" s="8"/>
      <c r="EZQ182" s="8"/>
      <c r="EZR182" s="8"/>
      <c r="EZS182" s="8"/>
      <c r="EZT182" s="8"/>
      <c r="EZU182" s="8"/>
      <c r="EZV182" s="8"/>
      <c r="EZW182" s="8"/>
      <c r="EZX182" s="8"/>
      <c r="EZY182" s="8"/>
      <c r="EZZ182" s="8"/>
      <c r="FAA182" s="8"/>
      <c r="FAB182" s="8"/>
      <c r="FAC182" s="8"/>
      <c r="FAD182" s="8"/>
      <c r="FAE182" s="8"/>
      <c r="FAF182" s="8"/>
      <c r="FAG182" s="8"/>
      <c r="FAH182" s="8"/>
      <c r="FAI182" s="8"/>
      <c r="FAJ182" s="8"/>
      <c r="FAK182" s="8"/>
      <c r="FAL182" s="8"/>
      <c r="FAM182" s="8"/>
      <c r="FAN182" s="8"/>
      <c r="FAO182" s="8"/>
      <c r="FAP182" s="8"/>
      <c r="FAQ182" s="8"/>
      <c r="FAR182" s="8"/>
      <c r="FAS182" s="8"/>
      <c r="FAT182" s="8"/>
      <c r="FAU182" s="8"/>
      <c r="FAV182" s="8"/>
      <c r="FAW182" s="8"/>
      <c r="FAX182" s="8"/>
      <c r="FAY182" s="8"/>
      <c r="FAZ182" s="8"/>
      <c r="FBA182" s="8"/>
      <c r="FBB182" s="8"/>
      <c r="FBC182" s="8"/>
      <c r="FBD182" s="8"/>
      <c r="FBE182" s="8"/>
      <c r="FBF182" s="8"/>
      <c r="FBG182" s="8"/>
      <c r="FBH182" s="8"/>
      <c r="FBI182" s="8"/>
      <c r="FBJ182" s="8"/>
      <c r="FBK182" s="8"/>
      <c r="FBL182" s="8"/>
      <c r="FBM182" s="8"/>
      <c r="FBN182" s="8"/>
      <c r="FBO182" s="8"/>
      <c r="FBP182" s="8"/>
      <c r="FBQ182" s="8"/>
      <c r="FBR182" s="8"/>
      <c r="FBS182" s="8"/>
      <c r="FBT182" s="8"/>
      <c r="FBU182" s="8"/>
      <c r="FBV182" s="8"/>
      <c r="FBW182" s="8"/>
      <c r="FBX182" s="8"/>
      <c r="FBY182" s="8"/>
      <c r="FBZ182" s="8"/>
      <c r="FCA182" s="8"/>
      <c r="FCB182" s="8"/>
      <c r="FCC182" s="8"/>
      <c r="FCD182" s="8"/>
      <c r="FCE182" s="8"/>
      <c r="FCF182" s="8"/>
      <c r="FCG182" s="8"/>
      <c r="FCH182" s="8"/>
      <c r="FCI182" s="8"/>
      <c r="FCJ182" s="8"/>
      <c r="FCK182" s="8"/>
      <c r="FCL182" s="8"/>
      <c r="FCM182" s="8"/>
      <c r="FCN182" s="8"/>
      <c r="FCO182" s="8"/>
      <c r="FCP182" s="8"/>
      <c r="FCQ182" s="8"/>
      <c r="FCR182" s="8"/>
      <c r="FCS182" s="8"/>
      <c r="FCT182" s="8"/>
      <c r="FCU182" s="8"/>
      <c r="FCV182" s="8"/>
      <c r="FCW182" s="8"/>
      <c r="FCX182" s="8"/>
      <c r="FCY182" s="8"/>
      <c r="FCZ182" s="8"/>
      <c r="FDA182" s="8"/>
      <c r="FDB182" s="8"/>
      <c r="FDC182" s="8"/>
      <c r="FDD182" s="8"/>
      <c r="FDE182" s="8"/>
      <c r="FDF182" s="8"/>
      <c r="FDG182" s="8"/>
      <c r="FDH182" s="8"/>
      <c r="FDI182" s="8"/>
      <c r="FDJ182" s="8"/>
      <c r="FDK182" s="8"/>
      <c r="FDL182" s="8"/>
      <c r="FDM182" s="8"/>
      <c r="FDN182" s="8"/>
      <c r="FDO182" s="8"/>
      <c r="FDP182" s="8"/>
      <c r="FDQ182" s="8"/>
      <c r="FDR182" s="8"/>
      <c r="FDS182" s="8"/>
      <c r="FDT182" s="8"/>
      <c r="FDU182" s="8"/>
      <c r="FDV182" s="8"/>
      <c r="FDW182" s="8"/>
      <c r="FDX182" s="8"/>
      <c r="FDY182" s="8"/>
      <c r="FDZ182" s="8"/>
      <c r="FEA182" s="8"/>
      <c r="FEB182" s="8"/>
      <c r="FEC182" s="8"/>
      <c r="FED182" s="8"/>
      <c r="FEE182" s="8"/>
      <c r="FEF182" s="8"/>
      <c r="FEG182" s="8"/>
      <c r="FEH182" s="8"/>
      <c r="FEI182" s="8"/>
      <c r="FEJ182" s="8"/>
      <c r="FEK182" s="8"/>
      <c r="FEL182" s="8"/>
      <c r="FEM182" s="8"/>
      <c r="FEN182" s="8"/>
      <c r="FEO182" s="8"/>
      <c r="FEP182" s="8"/>
      <c r="FEQ182" s="8"/>
      <c r="FER182" s="8"/>
      <c r="FES182" s="8"/>
      <c r="FET182" s="8"/>
      <c r="FEU182" s="8"/>
      <c r="FEV182" s="8"/>
      <c r="FEW182" s="8"/>
      <c r="FEX182" s="8"/>
      <c r="FEY182" s="8"/>
      <c r="FEZ182" s="8"/>
      <c r="FFA182" s="8"/>
      <c r="FFB182" s="8"/>
      <c r="FFC182" s="8"/>
      <c r="FFD182" s="8"/>
      <c r="FFE182" s="8"/>
      <c r="FFF182" s="8"/>
      <c r="FFG182" s="8"/>
      <c r="FFH182" s="8"/>
      <c r="FFI182" s="8"/>
      <c r="FFJ182" s="8"/>
      <c r="FFK182" s="8"/>
      <c r="FFL182" s="8"/>
      <c r="FFM182" s="8"/>
      <c r="FFN182" s="8"/>
      <c r="FFO182" s="8"/>
      <c r="FFP182" s="8"/>
      <c r="FFQ182" s="8"/>
      <c r="FFR182" s="8"/>
      <c r="FFS182" s="8"/>
      <c r="FFT182" s="8"/>
      <c r="FFU182" s="8"/>
      <c r="FFV182" s="8"/>
      <c r="FFW182" s="8"/>
      <c r="FFX182" s="8"/>
      <c r="FFY182" s="8"/>
      <c r="FFZ182" s="8"/>
      <c r="FGA182" s="8"/>
      <c r="FGB182" s="8"/>
      <c r="FGC182" s="8"/>
      <c r="FGD182" s="8"/>
      <c r="FGE182" s="8"/>
      <c r="FGF182" s="8"/>
      <c r="FGG182" s="8"/>
      <c r="FGH182" s="8"/>
      <c r="FGI182" s="8"/>
      <c r="FGJ182" s="8"/>
      <c r="FGK182" s="8"/>
      <c r="FGL182" s="8"/>
      <c r="FGM182" s="8"/>
      <c r="FGN182" s="8"/>
      <c r="FGO182" s="8"/>
      <c r="FGP182" s="8"/>
      <c r="FGQ182" s="8"/>
      <c r="FGR182" s="8"/>
      <c r="FGS182" s="8"/>
      <c r="FGT182" s="8"/>
      <c r="FGU182" s="8"/>
      <c r="FGV182" s="8"/>
      <c r="FGW182" s="8"/>
      <c r="FGX182" s="8"/>
      <c r="FGY182" s="8"/>
      <c r="FGZ182" s="8"/>
      <c r="FHA182" s="8"/>
      <c r="FHB182" s="8"/>
      <c r="FHC182" s="8"/>
      <c r="FHD182" s="8"/>
      <c r="FHE182" s="8"/>
      <c r="FHF182" s="8"/>
      <c r="FHG182" s="8"/>
      <c r="FHH182" s="8"/>
      <c r="FHI182" s="8"/>
      <c r="FHJ182" s="8"/>
      <c r="FHK182" s="8"/>
      <c r="FHL182" s="8"/>
      <c r="FHM182" s="8"/>
      <c r="FHN182" s="8"/>
      <c r="FHO182" s="8"/>
      <c r="FHP182" s="8"/>
      <c r="FHQ182" s="8"/>
      <c r="FHR182" s="8"/>
      <c r="FHS182" s="8"/>
      <c r="FHT182" s="8"/>
      <c r="FHU182" s="8"/>
      <c r="FHV182" s="8"/>
      <c r="FHW182" s="8"/>
      <c r="FHX182" s="8"/>
      <c r="FHY182" s="8"/>
      <c r="FHZ182" s="8"/>
      <c r="FIA182" s="8"/>
      <c r="FIB182" s="8"/>
      <c r="FIC182" s="8"/>
      <c r="FID182" s="8"/>
      <c r="FIE182" s="8"/>
      <c r="FIF182" s="8"/>
      <c r="FIG182" s="8"/>
      <c r="FIH182" s="8"/>
      <c r="FII182" s="8"/>
      <c r="FIJ182" s="8"/>
      <c r="FIK182" s="8"/>
      <c r="FIL182" s="8"/>
      <c r="FIM182" s="8"/>
      <c r="FIN182" s="8"/>
      <c r="FIO182" s="8"/>
      <c r="FIP182" s="8"/>
      <c r="FIQ182" s="8"/>
      <c r="FIR182" s="8"/>
      <c r="FIS182" s="8"/>
      <c r="FIT182" s="8"/>
      <c r="FIU182" s="8"/>
      <c r="FIV182" s="8"/>
      <c r="FIW182" s="8"/>
      <c r="FIX182" s="8"/>
      <c r="FIY182" s="8"/>
      <c r="FIZ182" s="8"/>
      <c r="FJA182" s="8"/>
      <c r="FJB182" s="8"/>
      <c r="FJC182" s="8"/>
      <c r="FJD182" s="8"/>
      <c r="FJE182" s="8"/>
      <c r="FJF182" s="8"/>
      <c r="FJG182" s="8"/>
      <c r="FJH182" s="8"/>
      <c r="FJI182" s="8"/>
      <c r="FJJ182" s="8"/>
      <c r="FJK182" s="8"/>
      <c r="FJL182" s="8"/>
      <c r="FJM182" s="8"/>
      <c r="FJN182" s="8"/>
      <c r="FJO182" s="8"/>
      <c r="FJP182" s="8"/>
      <c r="FJQ182" s="8"/>
      <c r="FJR182" s="8"/>
      <c r="FJS182" s="8"/>
      <c r="FJT182" s="8"/>
      <c r="FJU182" s="8"/>
      <c r="FJV182" s="8"/>
      <c r="FJW182" s="8"/>
      <c r="FJX182" s="8"/>
      <c r="FJY182" s="8"/>
      <c r="FJZ182" s="8"/>
      <c r="FKA182" s="8"/>
      <c r="FKB182" s="8"/>
      <c r="FKC182" s="8"/>
      <c r="FKD182" s="8"/>
      <c r="FKE182" s="8"/>
      <c r="FKF182" s="8"/>
      <c r="FKG182" s="8"/>
      <c r="FKH182" s="8"/>
      <c r="FKI182" s="8"/>
      <c r="FKJ182" s="8"/>
      <c r="FKK182" s="8"/>
      <c r="FKL182" s="8"/>
      <c r="FKM182" s="8"/>
      <c r="FKN182" s="8"/>
      <c r="FKO182" s="8"/>
      <c r="FKP182" s="8"/>
      <c r="FKQ182" s="8"/>
      <c r="FKR182" s="8"/>
      <c r="FKS182" s="8"/>
      <c r="FKT182" s="8"/>
      <c r="FKU182" s="8"/>
      <c r="FKV182" s="8"/>
      <c r="FKW182" s="8"/>
      <c r="FKX182" s="8"/>
      <c r="FKY182" s="8"/>
      <c r="FKZ182" s="8"/>
      <c r="FLA182" s="8"/>
      <c r="FLB182" s="8"/>
      <c r="FLC182" s="8"/>
      <c r="FLD182" s="8"/>
      <c r="FLE182" s="8"/>
      <c r="FLF182" s="8"/>
      <c r="FLG182" s="8"/>
      <c r="FLH182" s="8"/>
      <c r="FLI182" s="8"/>
      <c r="FLJ182" s="8"/>
      <c r="FLK182" s="8"/>
      <c r="FLL182" s="8"/>
      <c r="FLM182" s="8"/>
      <c r="FLN182" s="8"/>
      <c r="FLO182" s="8"/>
      <c r="FLP182" s="8"/>
      <c r="FLQ182" s="8"/>
      <c r="FLR182" s="8"/>
      <c r="FLS182" s="8"/>
      <c r="FLT182" s="8"/>
      <c r="FLU182" s="8"/>
      <c r="FLV182" s="8"/>
      <c r="FLW182" s="8"/>
      <c r="FLX182" s="8"/>
      <c r="FLY182" s="8"/>
      <c r="FLZ182" s="8"/>
      <c r="FMA182" s="8"/>
      <c r="FMB182" s="8"/>
      <c r="FMC182" s="8"/>
      <c r="FMD182" s="8"/>
      <c r="FME182" s="8"/>
      <c r="FMF182" s="8"/>
      <c r="FMG182" s="8"/>
      <c r="FMH182" s="8"/>
      <c r="FMI182" s="8"/>
      <c r="FMJ182" s="8"/>
      <c r="FMK182" s="8"/>
      <c r="FML182" s="8"/>
      <c r="FMM182" s="8"/>
      <c r="FMN182" s="8"/>
      <c r="FMO182" s="8"/>
      <c r="FMP182" s="8"/>
      <c r="FMQ182" s="8"/>
      <c r="FMR182" s="8"/>
      <c r="FMS182" s="8"/>
      <c r="FMT182" s="8"/>
      <c r="FMU182" s="8"/>
      <c r="FMV182" s="8"/>
      <c r="FMW182" s="8"/>
      <c r="FMX182" s="8"/>
      <c r="FMY182" s="8"/>
      <c r="FMZ182" s="8"/>
      <c r="FNA182" s="8"/>
      <c r="FNB182" s="8"/>
      <c r="FNC182" s="8"/>
      <c r="FND182" s="8"/>
      <c r="FNE182" s="8"/>
      <c r="FNF182" s="8"/>
      <c r="FNG182" s="8"/>
      <c r="FNH182" s="8"/>
      <c r="FNI182" s="8"/>
      <c r="FNJ182" s="8"/>
      <c r="FNK182" s="8"/>
      <c r="FNL182" s="8"/>
      <c r="FNM182" s="8"/>
      <c r="FNN182" s="8"/>
      <c r="FNO182" s="8"/>
      <c r="FNP182" s="8"/>
      <c r="FNQ182" s="8"/>
      <c r="FNR182" s="8"/>
      <c r="FNS182" s="8"/>
      <c r="FNT182" s="8"/>
      <c r="FNU182" s="8"/>
      <c r="FNV182" s="8"/>
      <c r="FNW182" s="8"/>
      <c r="FNX182" s="8"/>
      <c r="FNY182" s="8"/>
      <c r="FNZ182" s="8"/>
      <c r="FOA182" s="8"/>
      <c r="FOB182" s="8"/>
      <c r="FOC182" s="8"/>
      <c r="FOD182" s="8"/>
      <c r="FOE182" s="8"/>
      <c r="FOF182" s="8"/>
      <c r="FOG182" s="8"/>
      <c r="FOH182" s="8"/>
      <c r="FOI182" s="8"/>
      <c r="FOJ182" s="8"/>
      <c r="FOK182" s="8"/>
      <c r="FOL182" s="8"/>
      <c r="FOM182" s="8"/>
      <c r="FON182" s="8"/>
      <c r="FOO182" s="8"/>
      <c r="FOP182" s="8"/>
      <c r="FOQ182" s="8"/>
      <c r="FOR182" s="8"/>
      <c r="FOS182" s="8"/>
      <c r="FOT182" s="8"/>
      <c r="FOU182" s="8"/>
      <c r="FOV182" s="8"/>
      <c r="FOW182" s="8"/>
      <c r="FOX182" s="8"/>
      <c r="FOY182" s="8"/>
      <c r="FOZ182" s="8"/>
      <c r="FPA182" s="8"/>
      <c r="FPB182" s="8"/>
      <c r="FPC182" s="8"/>
      <c r="FPD182" s="8"/>
      <c r="FPE182" s="8"/>
      <c r="FPF182" s="8"/>
      <c r="FPG182" s="8"/>
      <c r="FPH182" s="8"/>
      <c r="FPI182" s="8"/>
      <c r="FPJ182" s="8"/>
      <c r="FPK182" s="8"/>
      <c r="FPL182" s="8"/>
      <c r="FPM182" s="8"/>
      <c r="FPN182" s="8"/>
      <c r="FPO182" s="8"/>
      <c r="FPP182" s="8"/>
      <c r="FPQ182" s="8"/>
      <c r="FPR182" s="8"/>
      <c r="FPS182" s="8"/>
      <c r="FPT182" s="8"/>
      <c r="FPU182" s="8"/>
      <c r="FPV182" s="8"/>
      <c r="FPW182" s="8"/>
      <c r="FPX182" s="8"/>
      <c r="FPY182" s="8"/>
      <c r="FPZ182" s="8"/>
      <c r="FQA182" s="8"/>
      <c r="FQB182" s="8"/>
      <c r="FQC182" s="8"/>
      <c r="FQD182" s="8"/>
      <c r="FQE182" s="8"/>
      <c r="FQF182" s="8"/>
      <c r="FQG182" s="8"/>
      <c r="FQH182" s="8"/>
      <c r="FQI182" s="8"/>
      <c r="FQJ182" s="8"/>
      <c r="FQK182" s="8"/>
      <c r="FQL182" s="8"/>
      <c r="FQM182" s="8"/>
      <c r="FQN182" s="8"/>
      <c r="FQO182" s="8"/>
      <c r="FQP182" s="8"/>
      <c r="FQQ182" s="8"/>
      <c r="FQR182" s="8"/>
      <c r="FQS182" s="8"/>
      <c r="FQT182" s="8"/>
      <c r="FQU182" s="8"/>
      <c r="FQV182" s="8"/>
      <c r="FQW182" s="8"/>
      <c r="FQX182" s="8"/>
      <c r="FQY182" s="8"/>
      <c r="FQZ182" s="8"/>
      <c r="FRA182" s="8"/>
      <c r="FRB182" s="8"/>
      <c r="FRC182" s="8"/>
      <c r="FRD182" s="8"/>
      <c r="FRE182" s="8"/>
      <c r="FRF182" s="8"/>
      <c r="FRG182" s="8"/>
      <c r="FRH182" s="8"/>
      <c r="FRI182" s="8"/>
      <c r="FRJ182" s="8"/>
      <c r="FRK182" s="8"/>
      <c r="FRL182" s="8"/>
      <c r="FRM182" s="8"/>
      <c r="FRN182" s="8"/>
      <c r="FRO182" s="8"/>
      <c r="FRP182" s="8"/>
      <c r="FRQ182" s="8"/>
      <c r="FRR182" s="8"/>
      <c r="FRS182" s="8"/>
      <c r="FRT182" s="8"/>
      <c r="FRU182" s="8"/>
      <c r="FRV182" s="8"/>
      <c r="FRW182" s="8"/>
      <c r="FRX182" s="8"/>
      <c r="FRY182" s="8"/>
      <c r="FRZ182" s="8"/>
      <c r="FSA182" s="8"/>
      <c r="FSB182" s="8"/>
      <c r="FSC182" s="8"/>
      <c r="FSD182" s="8"/>
      <c r="FSE182" s="8"/>
      <c r="FSF182" s="8"/>
      <c r="FSG182" s="8"/>
      <c r="FSH182" s="8"/>
      <c r="FSI182" s="8"/>
      <c r="FSJ182" s="8"/>
      <c r="FSK182" s="8"/>
      <c r="FSL182" s="8"/>
      <c r="FSM182" s="8"/>
      <c r="FSN182" s="8"/>
      <c r="FSO182" s="8"/>
      <c r="FSP182" s="8"/>
      <c r="FSQ182" s="8"/>
      <c r="FSR182" s="8"/>
      <c r="FSS182" s="8"/>
      <c r="FST182" s="8"/>
      <c r="FSU182" s="8"/>
      <c r="FSV182" s="8"/>
      <c r="FSW182" s="8"/>
      <c r="FSX182" s="8"/>
      <c r="FSY182" s="8"/>
      <c r="FSZ182" s="8"/>
      <c r="FTA182" s="8"/>
      <c r="FTB182" s="8"/>
      <c r="FTC182" s="8"/>
      <c r="FTD182" s="8"/>
      <c r="FTE182" s="8"/>
      <c r="FTF182" s="8"/>
      <c r="FTG182" s="8"/>
      <c r="FTH182" s="8"/>
      <c r="FTI182" s="8"/>
      <c r="FTJ182" s="8"/>
      <c r="FTK182" s="8"/>
      <c r="FTL182" s="8"/>
      <c r="FTM182" s="8"/>
      <c r="FTN182" s="8"/>
      <c r="FTO182" s="8"/>
      <c r="FTP182" s="8"/>
      <c r="FTQ182" s="8"/>
      <c r="FTR182" s="8"/>
      <c r="FTS182" s="8"/>
      <c r="FTT182" s="8"/>
      <c r="FTU182" s="8"/>
      <c r="FTV182" s="8"/>
      <c r="FTW182" s="8"/>
      <c r="FTX182" s="8"/>
      <c r="FTY182" s="8"/>
      <c r="FTZ182" s="8"/>
      <c r="FUA182" s="8"/>
      <c r="FUB182" s="8"/>
      <c r="FUC182" s="8"/>
      <c r="FUD182" s="8"/>
      <c r="FUE182" s="8"/>
      <c r="FUF182" s="8"/>
      <c r="FUG182" s="8"/>
      <c r="FUH182" s="8"/>
      <c r="FUI182" s="8"/>
      <c r="FUJ182" s="8"/>
      <c r="FUK182" s="8"/>
      <c r="FUL182" s="8"/>
      <c r="FUM182" s="8"/>
      <c r="FUN182" s="8"/>
      <c r="FUO182" s="8"/>
      <c r="FUP182" s="8"/>
      <c r="FUQ182" s="8"/>
      <c r="FUR182" s="8"/>
      <c r="FUS182" s="8"/>
      <c r="FUT182" s="8"/>
      <c r="FUU182" s="8"/>
      <c r="FUV182" s="8"/>
      <c r="FUW182" s="8"/>
      <c r="FUX182" s="8"/>
      <c r="FUY182" s="8"/>
      <c r="FUZ182" s="8"/>
      <c r="FVA182" s="8"/>
      <c r="FVB182" s="8"/>
      <c r="FVC182" s="8"/>
      <c r="FVD182" s="8"/>
      <c r="FVE182" s="8"/>
      <c r="FVF182" s="8"/>
      <c r="FVG182" s="8"/>
      <c r="FVH182" s="8"/>
      <c r="FVI182" s="8"/>
      <c r="FVJ182" s="8"/>
      <c r="FVK182" s="8"/>
      <c r="FVL182" s="8"/>
      <c r="FVM182" s="8"/>
      <c r="FVN182" s="8"/>
      <c r="FVO182" s="8"/>
      <c r="FVP182" s="8"/>
      <c r="FVQ182" s="8"/>
      <c r="FVR182" s="8"/>
      <c r="FVS182" s="8"/>
      <c r="FVT182" s="8"/>
      <c r="FVU182" s="8"/>
      <c r="FVV182" s="8"/>
      <c r="FVW182" s="8"/>
      <c r="FVX182" s="8"/>
      <c r="FVY182" s="8"/>
      <c r="FVZ182" s="8"/>
      <c r="FWA182" s="8"/>
      <c r="FWB182" s="8"/>
      <c r="FWC182" s="8"/>
      <c r="FWD182" s="8"/>
      <c r="FWE182" s="8"/>
      <c r="FWF182" s="8"/>
      <c r="FWG182" s="8"/>
      <c r="FWH182" s="8"/>
      <c r="FWI182" s="8"/>
      <c r="FWJ182" s="8"/>
      <c r="FWK182" s="8"/>
      <c r="FWL182" s="8"/>
      <c r="FWM182" s="8"/>
      <c r="FWN182" s="8"/>
      <c r="FWO182" s="8"/>
      <c r="FWP182" s="8"/>
      <c r="FWQ182" s="8"/>
      <c r="FWR182" s="8"/>
      <c r="FWS182" s="8"/>
      <c r="FWT182" s="8"/>
      <c r="FWU182" s="8"/>
      <c r="FWV182" s="8"/>
      <c r="FWW182" s="8"/>
      <c r="FWX182" s="8"/>
      <c r="FWY182" s="8"/>
      <c r="FWZ182" s="8"/>
      <c r="FXA182" s="8"/>
      <c r="FXB182" s="8"/>
      <c r="FXC182" s="8"/>
      <c r="FXD182" s="8"/>
      <c r="FXE182" s="8"/>
      <c r="FXF182" s="8"/>
      <c r="FXG182" s="8"/>
      <c r="FXH182" s="8"/>
      <c r="FXI182" s="8"/>
      <c r="FXJ182" s="8"/>
      <c r="FXK182" s="8"/>
      <c r="FXL182" s="8"/>
      <c r="FXM182" s="8"/>
      <c r="FXN182" s="8"/>
      <c r="FXO182" s="8"/>
      <c r="FXP182" s="8"/>
      <c r="FXQ182" s="8"/>
      <c r="FXR182" s="8"/>
      <c r="FXS182" s="8"/>
      <c r="FXT182" s="8"/>
      <c r="FXU182" s="8"/>
      <c r="FXV182" s="8"/>
      <c r="FXW182" s="8"/>
      <c r="FXX182" s="8"/>
      <c r="FXY182" s="8"/>
      <c r="FXZ182" s="8"/>
      <c r="FYA182" s="8"/>
      <c r="FYB182" s="8"/>
      <c r="FYC182" s="8"/>
      <c r="FYD182" s="8"/>
      <c r="FYE182" s="8"/>
      <c r="FYF182" s="8"/>
      <c r="FYG182" s="8"/>
      <c r="FYH182" s="8"/>
      <c r="FYI182" s="8"/>
      <c r="FYJ182" s="8"/>
      <c r="FYK182" s="8"/>
      <c r="FYL182" s="8"/>
      <c r="FYM182" s="8"/>
      <c r="FYN182" s="8"/>
      <c r="FYO182" s="8"/>
      <c r="FYP182" s="8"/>
      <c r="FYQ182" s="8"/>
      <c r="FYR182" s="8"/>
      <c r="FYS182" s="8"/>
      <c r="FYT182" s="8"/>
      <c r="FYU182" s="8"/>
      <c r="FYV182" s="8"/>
      <c r="FYW182" s="8"/>
      <c r="FYX182" s="8"/>
      <c r="FYY182" s="8"/>
      <c r="FYZ182" s="8"/>
      <c r="FZA182" s="8"/>
      <c r="FZB182" s="8"/>
      <c r="FZC182" s="8"/>
      <c r="FZD182" s="8"/>
      <c r="FZE182" s="8"/>
      <c r="FZF182" s="8"/>
      <c r="FZG182" s="8"/>
      <c r="FZH182" s="8"/>
      <c r="FZI182" s="8"/>
      <c r="FZJ182" s="8"/>
      <c r="FZK182" s="8"/>
      <c r="FZL182" s="8"/>
      <c r="FZM182" s="8"/>
      <c r="FZN182" s="8"/>
      <c r="FZO182" s="8"/>
      <c r="FZP182" s="8"/>
      <c r="FZQ182" s="8"/>
      <c r="FZR182" s="8"/>
      <c r="FZS182" s="8"/>
      <c r="FZT182" s="8"/>
      <c r="FZU182" s="8"/>
      <c r="FZV182" s="8"/>
      <c r="FZW182" s="8"/>
      <c r="FZX182" s="8"/>
      <c r="FZY182" s="8"/>
      <c r="FZZ182" s="8"/>
      <c r="GAA182" s="8"/>
      <c r="GAB182" s="8"/>
      <c r="GAC182" s="8"/>
      <c r="GAD182" s="8"/>
      <c r="GAE182" s="8"/>
      <c r="GAF182" s="8"/>
      <c r="GAG182" s="8"/>
      <c r="GAH182" s="8"/>
      <c r="GAI182" s="8"/>
      <c r="GAJ182" s="8"/>
      <c r="GAK182" s="8"/>
      <c r="GAL182" s="8"/>
      <c r="GAM182" s="8"/>
      <c r="GAN182" s="8"/>
      <c r="GAO182" s="8"/>
      <c r="GAP182" s="8"/>
      <c r="GAQ182" s="8"/>
      <c r="GAR182" s="8"/>
      <c r="GAS182" s="8"/>
      <c r="GAT182" s="8"/>
      <c r="GAU182" s="8"/>
      <c r="GAV182" s="8"/>
      <c r="GAW182" s="8"/>
      <c r="GAX182" s="8"/>
      <c r="GAY182" s="8"/>
      <c r="GAZ182" s="8"/>
      <c r="GBA182" s="8"/>
      <c r="GBB182" s="8"/>
      <c r="GBC182" s="8"/>
      <c r="GBD182" s="8"/>
      <c r="GBE182" s="8"/>
      <c r="GBF182" s="8"/>
      <c r="GBG182" s="8"/>
      <c r="GBH182" s="8"/>
      <c r="GBI182" s="8"/>
      <c r="GBJ182" s="8"/>
      <c r="GBK182" s="8"/>
      <c r="GBL182" s="8"/>
      <c r="GBM182" s="8"/>
      <c r="GBN182" s="8"/>
      <c r="GBO182" s="8"/>
      <c r="GBP182" s="8"/>
      <c r="GBQ182" s="8"/>
      <c r="GBR182" s="8"/>
      <c r="GBS182" s="8"/>
      <c r="GBT182" s="8"/>
      <c r="GBU182" s="8"/>
      <c r="GBV182" s="8"/>
      <c r="GBW182" s="8"/>
      <c r="GBX182" s="8"/>
      <c r="GBY182" s="8"/>
      <c r="GBZ182" s="8"/>
      <c r="GCA182" s="8"/>
      <c r="GCB182" s="8"/>
      <c r="GCC182" s="8"/>
      <c r="GCD182" s="8"/>
      <c r="GCE182" s="8"/>
      <c r="GCF182" s="8"/>
      <c r="GCG182" s="8"/>
      <c r="GCH182" s="8"/>
      <c r="GCI182" s="8"/>
      <c r="GCJ182" s="8"/>
      <c r="GCK182" s="8"/>
      <c r="GCL182" s="8"/>
      <c r="GCM182" s="8"/>
      <c r="GCN182" s="8"/>
      <c r="GCO182" s="8"/>
      <c r="GCP182" s="8"/>
      <c r="GCQ182" s="8"/>
      <c r="GCR182" s="8"/>
      <c r="GCS182" s="8"/>
      <c r="GCT182" s="8"/>
      <c r="GCU182" s="8"/>
      <c r="GCV182" s="8"/>
      <c r="GCW182" s="8"/>
      <c r="GCX182" s="8"/>
      <c r="GCY182" s="8"/>
      <c r="GCZ182" s="8"/>
      <c r="GDA182" s="8"/>
      <c r="GDB182" s="8"/>
      <c r="GDC182" s="8"/>
      <c r="GDD182" s="8"/>
      <c r="GDE182" s="8"/>
      <c r="GDF182" s="8"/>
      <c r="GDG182" s="8"/>
      <c r="GDH182" s="8"/>
      <c r="GDI182" s="8"/>
      <c r="GDJ182" s="8"/>
      <c r="GDK182" s="8"/>
      <c r="GDL182" s="8"/>
      <c r="GDM182" s="8"/>
      <c r="GDN182" s="8"/>
      <c r="GDO182" s="8"/>
      <c r="GDP182" s="8"/>
      <c r="GDQ182" s="8"/>
      <c r="GDR182" s="8"/>
      <c r="GDS182" s="8"/>
      <c r="GDT182" s="8"/>
      <c r="GDU182" s="8"/>
      <c r="GDV182" s="8"/>
      <c r="GDW182" s="8"/>
      <c r="GDX182" s="8"/>
      <c r="GDY182" s="8"/>
      <c r="GDZ182" s="8"/>
      <c r="GEA182" s="8"/>
      <c r="GEB182" s="8"/>
      <c r="GEC182" s="8"/>
      <c r="GED182" s="8"/>
      <c r="GEE182" s="8"/>
      <c r="GEF182" s="8"/>
      <c r="GEG182" s="8"/>
      <c r="GEH182" s="8"/>
      <c r="GEI182" s="8"/>
      <c r="GEJ182" s="8"/>
      <c r="GEK182" s="8"/>
      <c r="GEL182" s="8"/>
      <c r="GEM182" s="8"/>
      <c r="GEN182" s="8"/>
      <c r="GEO182" s="8"/>
      <c r="GEP182" s="8"/>
      <c r="GEQ182" s="8"/>
      <c r="GER182" s="8"/>
      <c r="GES182" s="8"/>
      <c r="GET182" s="8"/>
      <c r="GEU182" s="8"/>
      <c r="GEV182" s="8"/>
      <c r="GEW182" s="8"/>
      <c r="GEX182" s="8"/>
      <c r="GEY182" s="8"/>
      <c r="GEZ182" s="8"/>
      <c r="GFA182" s="8"/>
      <c r="GFB182" s="8"/>
      <c r="GFC182" s="8"/>
      <c r="GFD182" s="8"/>
      <c r="GFE182" s="8"/>
      <c r="GFF182" s="8"/>
      <c r="GFG182" s="8"/>
      <c r="GFH182" s="8"/>
      <c r="GFI182" s="8"/>
      <c r="GFJ182" s="8"/>
      <c r="GFK182" s="8"/>
      <c r="GFL182" s="8"/>
      <c r="GFM182" s="8"/>
      <c r="GFN182" s="8"/>
      <c r="GFO182" s="8"/>
      <c r="GFP182" s="8"/>
      <c r="GFQ182" s="8"/>
      <c r="GFR182" s="8"/>
      <c r="GFS182" s="8"/>
      <c r="GFT182" s="8"/>
      <c r="GFU182" s="8"/>
      <c r="GFV182" s="8"/>
      <c r="GFW182" s="8"/>
      <c r="GFX182" s="8"/>
      <c r="GFY182" s="8"/>
      <c r="GFZ182" s="8"/>
      <c r="GGA182" s="8"/>
      <c r="GGB182" s="8"/>
      <c r="GGC182" s="8"/>
      <c r="GGD182" s="8"/>
      <c r="GGE182" s="8"/>
      <c r="GGF182" s="8"/>
      <c r="GGG182" s="8"/>
      <c r="GGH182" s="8"/>
      <c r="GGI182" s="8"/>
      <c r="GGJ182" s="8"/>
      <c r="GGK182" s="8"/>
      <c r="GGL182" s="8"/>
      <c r="GGM182" s="8"/>
      <c r="GGN182" s="8"/>
      <c r="GGO182" s="8"/>
      <c r="GGP182" s="8"/>
      <c r="GGQ182" s="8"/>
      <c r="GGR182" s="8"/>
      <c r="GGS182" s="8"/>
      <c r="GGT182" s="8"/>
      <c r="GGU182" s="8"/>
      <c r="GGV182" s="8"/>
      <c r="GGW182" s="8"/>
      <c r="GGX182" s="8"/>
      <c r="GGY182" s="8"/>
      <c r="GGZ182" s="8"/>
      <c r="GHA182" s="8"/>
      <c r="GHB182" s="8"/>
      <c r="GHC182" s="8"/>
      <c r="GHD182" s="8"/>
      <c r="GHE182" s="8"/>
      <c r="GHF182" s="8"/>
      <c r="GHG182" s="8"/>
      <c r="GHH182" s="8"/>
      <c r="GHI182" s="8"/>
      <c r="GHJ182" s="8"/>
      <c r="GHK182" s="8"/>
      <c r="GHL182" s="8"/>
      <c r="GHM182" s="8"/>
      <c r="GHN182" s="8"/>
      <c r="GHO182" s="8"/>
      <c r="GHP182" s="8"/>
      <c r="GHQ182" s="8"/>
      <c r="GHR182" s="8"/>
      <c r="GHS182" s="8"/>
      <c r="GHT182" s="8"/>
      <c r="GHU182" s="8"/>
      <c r="GHV182" s="8"/>
      <c r="GHW182" s="8"/>
      <c r="GHX182" s="8"/>
      <c r="GHY182" s="8"/>
      <c r="GHZ182" s="8"/>
      <c r="GIA182" s="8"/>
      <c r="GIB182" s="8"/>
      <c r="GIC182" s="8"/>
      <c r="GID182" s="8"/>
      <c r="GIE182" s="8"/>
      <c r="GIF182" s="8"/>
      <c r="GIG182" s="8"/>
      <c r="GIH182" s="8"/>
      <c r="GII182" s="8"/>
      <c r="GIJ182" s="8"/>
      <c r="GIK182" s="8"/>
      <c r="GIL182" s="8"/>
      <c r="GIM182" s="8"/>
      <c r="GIN182" s="8"/>
      <c r="GIO182" s="8"/>
      <c r="GIP182" s="8"/>
      <c r="GIQ182" s="8"/>
      <c r="GIR182" s="8"/>
      <c r="GIS182" s="8"/>
      <c r="GIT182" s="8"/>
      <c r="GIU182" s="8"/>
      <c r="GIV182" s="8"/>
      <c r="GIW182" s="8"/>
      <c r="GIX182" s="8"/>
      <c r="GIY182" s="8"/>
      <c r="GIZ182" s="8"/>
      <c r="GJA182" s="8"/>
      <c r="GJB182" s="8"/>
      <c r="GJC182" s="8"/>
      <c r="GJD182" s="8"/>
      <c r="GJE182" s="8"/>
      <c r="GJF182" s="8"/>
      <c r="GJG182" s="8"/>
      <c r="GJH182" s="8"/>
      <c r="GJI182" s="8"/>
      <c r="GJJ182" s="8"/>
      <c r="GJK182" s="8"/>
      <c r="GJL182" s="8"/>
      <c r="GJM182" s="8"/>
      <c r="GJN182" s="8"/>
      <c r="GJO182" s="8"/>
      <c r="GJP182" s="8"/>
      <c r="GJQ182" s="8"/>
      <c r="GJR182" s="8"/>
      <c r="GJS182" s="8"/>
      <c r="GJT182" s="8"/>
      <c r="GJU182" s="8"/>
      <c r="GJV182" s="8"/>
      <c r="GJW182" s="8"/>
      <c r="GJX182" s="8"/>
      <c r="GJY182" s="8"/>
      <c r="GJZ182" s="8"/>
      <c r="GKA182" s="8"/>
      <c r="GKB182" s="8"/>
      <c r="GKC182" s="8"/>
      <c r="GKD182" s="8"/>
      <c r="GKE182" s="8"/>
      <c r="GKF182" s="8"/>
      <c r="GKG182" s="8"/>
      <c r="GKH182" s="8"/>
      <c r="GKI182" s="8"/>
      <c r="GKJ182" s="8"/>
      <c r="GKK182" s="8"/>
      <c r="GKL182" s="8"/>
      <c r="GKM182" s="8"/>
      <c r="GKN182" s="8"/>
      <c r="GKO182" s="8"/>
      <c r="GKP182" s="8"/>
      <c r="GKQ182" s="8"/>
      <c r="GKR182" s="8"/>
      <c r="GKS182" s="8"/>
      <c r="GKT182" s="8"/>
      <c r="GKU182" s="8"/>
      <c r="GKV182" s="8"/>
      <c r="GKW182" s="8"/>
      <c r="GKX182" s="8"/>
      <c r="GKY182" s="8"/>
      <c r="GKZ182" s="8"/>
      <c r="GLA182" s="8"/>
      <c r="GLB182" s="8"/>
      <c r="GLC182" s="8"/>
      <c r="GLD182" s="8"/>
      <c r="GLE182" s="8"/>
      <c r="GLF182" s="8"/>
      <c r="GLG182" s="8"/>
      <c r="GLH182" s="8"/>
      <c r="GLI182" s="8"/>
      <c r="GLJ182" s="8"/>
      <c r="GLK182" s="8"/>
      <c r="GLL182" s="8"/>
      <c r="GLM182" s="8"/>
      <c r="GLN182" s="8"/>
      <c r="GLO182" s="8"/>
      <c r="GLP182" s="8"/>
      <c r="GLQ182" s="8"/>
      <c r="GLR182" s="8"/>
      <c r="GLS182" s="8"/>
      <c r="GLT182" s="8"/>
      <c r="GLU182" s="8"/>
      <c r="GLV182" s="8"/>
      <c r="GLW182" s="8"/>
      <c r="GLX182" s="8"/>
      <c r="GLY182" s="8"/>
      <c r="GLZ182" s="8"/>
      <c r="GMA182" s="8"/>
      <c r="GMB182" s="8"/>
      <c r="GMC182" s="8"/>
      <c r="GMD182" s="8"/>
      <c r="GME182" s="8"/>
      <c r="GMF182" s="8"/>
      <c r="GMG182" s="8"/>
      <c r="GMH182" s="8"/>
      <c r="GMI182" s="8"/>
      <c r="GMJ182" s="8"/>
      <c r="GMK182" s="8"/>
      <c r="GML182" s="8"/>
      <c r="GMM182" s="8"/>
      <c r="GMN182" s="8"/>
      <c r="GMO182" s="8"/>
      <c r="GMP182" s="8"/>
      <c r="GMQ182" s="8"/>
      <c r="GMR182" s="8"/>
      <c r="GMS182" s="8"/>
      <c r="GMT182" s="8"/>
      <c r="GMU182" s="8"/>
      <c r="GMV182" s="8"/>
      <c r="GMW182" s="8"/>
      <c r="GMX182" s="8"/>
      <c r="GMY182" s="8"/>
      <c r="GMZ182" s="8"/>
      <c r="GNA182" s="8"/>
      <c r="GNB182" s="8"/>
      <c r="GNC182" s="8"/>
      <c r="GND182" s="8"/>
      <c r="GNE182" s="8"/>
      <c r="GNF182" s="8"/>
      <c r="GNG182" s="8"/>
      <c r="GNH182" s="8"/>
      <c r="GNI182" s="8"/>
      <c r="GNJ182" s="8"/>
      <c r="GNK182" s="8"/>
      <c r="GNL182" s="8"/>
      <c r="GNM182" s="8"/>
      <c r="GNN182" s="8"/>
      <c r="GNO182" s="8"/>
      <c r="GNP182" s="8"/>
      <c r="GNQ182" s="8"/>
      <c r="GNR182" s="8"/>
      <c r="GNS182" s="8"/>
      <c r="GNT182" s="8"/>
      <c r="GNU182" s="8"/>
      <c r="GNV182" s="8"/>
      <c r="GNW182" s="8"/>
      <c r="GNX182" s="8"/>
      <c r="GNY182" s="8"/>
      <c r="GNZ182" s="8"/>
      <c r="GOA182" s="8"/>
      <c r="GOB182" s="8"/>
      <c r="GOC182" s="8"/>
      <c r="GOD182" s="8"/>
      <c r="GOE182" s="8"/>
      <c r="GOF182" s="8"/>
      <c r="GOG182" s="8"/>
      <c r="GOH182" s="8"/>
      <c r="GOI182" s="8"/>
      <c r="GOJ182" s="8"/>
      <c r="GOK182" s="8"/>
      <c r="GOL182" s="8"/>
      <c r="GOM182" s="8"/>
      <c r="GON182" s="8"/>
      <c r="GOO182" s="8"/>
      <c r="GOP182" s="8"/>
      <c r="GOQ182" s="8"/>
      <c r="GOR182" s="8"/>
      <c r="GOS182" s="8"/>
      <c r="GOT182" s="8"/>
      <c r="GOU182" s="8"/>
      <c r="GOV182" s="8"/>
      <c r="GOW182" s="8"/>
      <c r="GOX182" s="8"/>
      <c r="GOY182" s="8"/>
      <c r="GOZ182" s="8"/>
      <c r="GPA182" s="8"/>
      <c r="GPB182" s="8"/>
      <c r="GPC182" s="8"/>
      <c r="GPD182" s="8"/>
      <c r="GPE182" s="8"/>
      <c r="GPF182" s="8"/>
      <c r="GPG182" s="8"/>
      <c r="GPH182" s="8"/>
      <c r="GPI182" s="8"/>
      <c r="GPJ182" s="8"/>
      <c r="GPK182" s="8"/>
      <c r="GPL182" s="8"/>
      <c r="GPM182" s="8"/>
      <c r="GPN182" s="8"/>
      <c r="GPO182" s="8"/>
      <c r="GPP182" s="8"/>
      <c r="GPQ182" s="8"/>
      <c r="GPR182" s="8"/>
      <c r="GPS182" s="8"/>
      <c r="GPT182" s="8"/>
      <c r="GPU182" s="8"/>
      <c r="GPV182" s="8"/>
      <c r="GPW182" s="8"/>
      <c r="GPX182" s="8"/>
      <c r="GPY182" s="8"/>
      <c r="GPZ182" s="8"/>
      <c r="GQA182" s="8"/>
      <c r="GQB182" s="8"/>
      <c r="GQC182" s="8"/>
      <c r="GQD182" s="8"/>
      <c r="GQE182" s="8"/>
      <c r="GQF182" s="8"/>
      <c r="GQG182" s="8"/>
      <c r="GQH182" s="8"/>
      <c r="GQI182" s="8"/>
      <c r="GQJ182" s="8"/>
      <c r="GQK182" s="8"/>
      <c r="GQL182" s="8"/>
      <c r="GQM182" s="8"/>
      <c r="GQN182" s="8"/>
      <c r="GQO182" s="8"/>
      <c r="GQP182" s="8"/>
      <c r="GQQ182" s="8"/>
      <c r="GQR182" s="8"/>
      <c r="GQS182" s="8"/>
      <c r="GQT182" s="8"/>
      <c r="GQU182" s="8"/>
      <c r="GQV182" s="8"/>
      <c r="GQW182" s="8"/>
      <c r="GQX182" s="8"/>
      <c r="GQY182" s="8"/>
      <c r="GQZ182" s="8"/>
      <c r="GRA182" s="8"/>
      <c r="GRB182" s="8"/>
      <c r="GRC182" s="8"/>
      <c r="GRD182" s="8"/>
      <c r="GRE182" s="8"/>
      <c r="GRF182" s="8"/>
      <c r="GRG182" s="8"/>
      <c r="GRH182" s="8"/>
      <c r="GRI182" s="8"/>
      <c r="GRJ182" s="8"/>
      <c r="GRK182" s="8"/>
      <c r="GRL182" s="8"/>
      <c r="GRM182" s="8"/>
      <c r="GRN182" s="8"/>
      <c r="GRO182" s="8"/>
      <c r="GRP182" s="8"/>
      <c r="GRQ182" s="8"/>
      <c r="GRR182" s="8"/>
      <c r="GRS182" s="8"/>
      <c r="GRT182" s="8"/>
      <c r="GRU182" s="8"/>
      <c r="GRV182" s="8"/>
      <c r="GRW182" s="8"/>
      <c r="GRX182" s="8"/>
      <c r="GRY182" s="8"/>
      <c r="GRZ182" s="8"/>
      <c r="GSA182" s="8"/>
      <c r="GSB182" s="8"/>
      <c r="GSC182" s="8"/>
      <c r="GSD182" s="8"/>
      <c r="GSE182" s="8"/>
      <c r="GSF182" s="8"/>
      <c r="GSG182" s="8"/>
      <c r="GSH182" s="8"/>
      <c r="GSI182" s="8"/>
      <c r="GSJ182" s="8"/>
      <c r="GSK182" s="8"/>
      <c r="GSL182" s="8"/>
      <c r="GSM182" s="8"/>
      <c r="GSN182" s="8"/>
      <c r="GSO182" s="8"/>
      <c r="GSP182" s="8"/>
      <c r="GSQ182" s="8"/>
      <c r="GSR182" s="8"/>
      <c r="GSS182" s="8"/>
      <c r="GST182" s="8"/>
      <c r="GSU182" s="8"/>
      <c r="GSV182" s="8"/>
      <c r="GSW182" s="8"/>
      <c r="GSX182" s="8"/>
      <c r="GSY182" s="8"/>
      <c r="GSZ182" s="8"/>
      <c r="GTA182" s="8"/>
      <c r="GTB182" s="8"/>
      <c r="GTC182" s="8"/>
      <c r="GTD182" s="8"/>
      <c r="GTE182" s="8"/>
      <c r="GTF182" s="8"/>
      <c r="GTG182" s="8"/>
      <c r="GTH182" s="8"/>
      <c r="GTI182" s="8"/>
      <c r="GTJ182" s="8"/>
      <c r="GTK182" s="8"/>
      <c r="GTL182" s="8"/>
      <c r="GTM182" s="8"/>
      <c r="GTN182" s="8"/>
      <c r="GTO182" s="8"/>
      <c r="GTP182" s="8"/>
      <c r="GTQ182" s="8"/>
      <c r="GTR182" s="8"/>
      <c r="GTS182" s="8"/>
      <c r="GTT182" s="8"/>
      <c r="GTU182" s="8"/>
      <c r="GTV182" s="8"/>
      <c r="GTW182" s="8"/>
      <c r="GTX182" s="8"/>
      <c r="GTY182" s="8"/>
      <c r="GTZ182" s="8"/>
      <c r="GUA182" s="8"/>
      <c r="GUB182" s="8"/>
      <c r="GUC182" s="8"/>
      <c r="GUD182" s="8"/>
      <c r="GUE182" s="8"/>
      <c r="GUF182" s="8"/>
      <c r="GUG182" s="8"/>
      <c r="GUH182" s="8"/>
      <c r="GUI182" s="8"/>
      <c r="GUJ182" s="8"/>
      <c r="GUK182" s="8"/>
      <c r="GUL182" s="8"/>
      <c r="GUM182" s="8"/>
      <c r="GUN182" s="8"/>
      <c r="GUO182" s="8"/>
      <c r="GUP182" s="8"/>
      <c r="GUQ182" s="8"/>
      <c r="GUR182" s="8"/>
      <c r="GUS182" s="8"/>
      <c r="GUT182" s="8"/>
      <c r="GUU182" s="8"/>
      <c r="GUV182" s="8"/>
      <c r="GUW182" s="8"/>
      <c r="GUX182" s="8"/>
      <c r="GUY182" s="8"/>
      <c r="GUZ182" s="8"/>
      <c r="GVA182" s="8"/>
      <c r="GVB182" s="8"/>
      <c r="GVC182" s="8"/>
      <c r="GVD182" s="8"/>
      <c r="GVE182" s="8"/>
      <c r="GVF182" s="8"/>
      <c r="GVG182" s="8"/>
      <c r="GVH182" s="8"/>
      <c r="GVI182" s="8"/>
      <c r="GVJ182" s="8"/>
      <c r="GVK182" s="8"/>
      <c r="GVL182" s="8"/>
      <c r="GVM182" s="8"/>
      <c r="GVN182" s="8"/>
      <c r="GVO182" s="8"/>
      <c r="GVP182" s="8"/>
      <c r="GVQ182" s="8"/>
      <c r="GVR182" s="8"/>
      <c r="GVS182" s="8"/>
      <c r="GVT182" s="8"/>
      <c r="GVU182" s="8"/>
      <c r="GVV182" s="8"/>
      <c r="GVW182" s="8"/>
      <c r="GVX182" s="8"/>
      <c r="GVY182" s="8"/>
      <c r="GVZ182" s="8"/>
      <c r="GWA182" s="8"/>
      <c r="GWB182" s="8"/>
      <c r="GWC182" s="8"/>
      <c r="GWD182" s="8"/>
      <c r="GWE182" s="8"/>
      <c r="GWF182" s="8"/>
      <c r="GWG182" s="8"/>
      <c r="GWH182" s="8"/>
      <c r="GWI182" s="8"/>
      <c r="GWJ182" s="8"/>
      <c r="GWK182" s="8"/>
      <c r="GWL182" s="8"/>
      <c r="GWM182" s="8"/>
      <c r="GWN182" s="8"/>
      <c r="GWO182" s="8"/>
      <c r="GWP182" s="8"/>
      <c r="GWQ182" s="8"/>
      <c r="GWR182" s="8"/>
      <c r="GWS182" s="8"/>
      <c r="GWT182" s="8"/>
      <c r="GWU182" s="8"/>
      <c r="GWV182" s="8"/>
      <c r="GWW182" s="8"/>
      <c r="GWX182" s="8"/>
      <c r="GWY182" s="8"/>
      <c r="GWZ182" s="8"/>
      <c r="GXA182" s="8"/>
      <c r="GXB182" s="8"/>
      <c r="GXC182" s="8"/>
      <c r="GXD182" s="8"/>
      <c r="GXE182" s="8"/>
      <c r="GXF182" s="8"/>
      <c r="GXG182" s="8"/>
      <c r="GXH182" s="8"/>
      <c r="GXI182" s="8"/>
      <c r="GXJ182" s="8"/>
      <c r="GXK182" s="8"/>
      <c r="GXL182" s="8"/>
      <c r="GXM182" s="8"/>
      <c r="GXN182" s="8"/>
      <c r="GXO182" s="8"/>
      <c r="GXP182" s="8"/>
      <c r="GXQ182" s="8"/>
      <c r="GXR182" s="8"/>
      <c r="GXS182" s="8"/>
      <c r="GXT182" s="8"/>
      <c r="GXU182" s="8"/>
      <c r="GXV182" s="8"/>
      <c r="GXW182" s="8"/>
      <c r="GXX182" s="8"/>
      <c r="GXY182" s="8"/>
      <c r="GXZ182" s="8"/>
      <c r="GYA182" s="8"/>
      <c r="GYB182" s="8"/>
      <c r="GYC182" s="8"/>
      <c r="GYD182" s="8"/>
      <c r="GYE182" s="8"/>
      <c r="GYF182" s="8"/>
      <c r="GYG182" s="8"/>
      <c r="GYH182" s="8"/>
      <c r="GYI182" s="8"/>
      <c r="GYJ182" s="8"/>
      <c r="GYK182" s="8"/>
      <c r="GYL182" s="8"/>
      <c r="GYM182" s="8"/>
      <c r="GYN182" s="8"/>
      <c r="GYO182" s="8"/>
      <c r="GYP182" s="8"/>
      <c r="GYQ182" s="8"/>
      <c r="GYR182" s="8"/>
      <c r="GYS182" s="8"/>
      <c r="GYT182" s="8"/>
      <c r="GYU182" s="8"/>
      <c r="GYV182" s="8"/>
      <c r="GYW182" s="8"/>
      <c r="GYX182" s="8"/>
      <c r="GYY182" s="8"/>
      <c r="GYZ182" s="8"/>
      <c r="GZA182" s="8"/>
      <c r="GZB182" s="8"/>
      <c r="GZC182" s="8"/>
      <c r="GZD182" s="8"/>
      <c r="GZE182" s="8"/>
      <c r="GZF182" s="8"/>
      <c r="GZG182" s="8"/>
      <c r="GZH182" s="8"/>
      <c r="GZI182" s="8"/>
      <c r="GZJ182" s="8"/>
      <c r="GZK182" s="8"/>
      <c r="GZL182" s="8"/>
      <c r="GZM182" s="8"/>
      <c r="GZN182" s="8"/>
      <c r="GZO182" s="8"/>
      <c r="GZP182" s="8"/>
      <c r="GZQ182" s="8"/>
      <c r="GZR182" s="8"/>
      <c r="GZS182" s="8"/>
      <c r="GZT182" s="8"/>
      <c r="GZU182" s="8"/>
      <c r="GZV182" s="8"/>
      <c r="GZW182" s="8"/>
      <c r="GZX182" s="8"/>
      <c r="GZY182" s="8"/>
      <c r="GZZ182" s="8"/>
      <c r="HAA182" s="8"/>
      <c r="HAB182" s="8"/>
      <c r="HAC182" s="8"/>
      <c r="HAD182" s="8"/>
      <c r="HAE182" s="8"/>
      <c r="HAF182" s="8"/>
      <c r="HAG182" s="8"/>
      <c r="HAH182" s="8"/>
      <c r="HAI182" s="8"/>
      <c r="HAJ182" s="8"/>
      <c r="HAK182" s="8"/>
      <c r="HAL182" s="8"/>
      <c r="HAM182" s="8"/>
      <c r="HAN182" s="8"/>
      <c r="HAO182" s="8"/>
      <c r="HAP182" s="8"/>
      <c r="HAQ182" s="8"/>
      <c r="HAR182" s="8"/>
      <c r="HAS182" s="8"/>
      <c r="HAT182" s="8"/>
      <c r="HAU182" s="8"/>
      <c r="HAV182" s="8"/>
      <c r="HAW182" s="8"/>
      <c r="HAX182" s="8"/>
      <c r="HAY182" s="8"/>
      <c r="HAZ182" s="8"/>
      <c r="HBA182" s="8"/>
      <c r="HBB182" s="8"/>
      <c r="HBC182" s="8"/>
      <c r="HBD182" s="8"/>
      <c r="HBE182" s="8"/>
      <c r="HBF182" s="8"/>
      <c r="HBG182" s="8"/>
      <c r="HBH182" s="8"/>
      <c r="HBI182" s="8"/>
      <c r="HBJ182" s="8"/>
      <c r="HBK182" s="8"/>
      <c r="HBL182" s="8"/>
      <c r="HBM182" s="8"/>
      <c r="HBN182" s="8"/>
      <c r="HBO182" s="8"/>
      <c r="HBP182" s="8"/>
      <c r="HBQ182" s="8"/>
      <c r="HBR182" s="8"/>
      <c r="HBS182" s="8"/>
      <c r="HBT182" s="8"/>
      <c r="HBU182" s="8"/>
      <c r="HBV182" s="8"/>
      <c r="HBW182" s="8"/>
      <c r="HBX182" s="8"/>
      <c r="HBY182" s="8"/>
      <c r="HBZ182" s="8"/>
      <c r="HCA182" s="8"/>
      <c r="HCB182" s="8"/>
      <c r="HCC182" s="8"/>
      <c r="HCD182" s="8"/>
      <c r="HCE182" s="8"/>
      <c r="HCF182" s="8"/>
      <c r="HCG182" s="8"/>
      <c r="HCH182" s="8"/>
      <c r="HCI182" s="8"/>
      <c r="HCJ182" s="8"/>
      <c r="HCK182" s="8"/>
      <c r="HCL182" s="8"/>
      <c r="HCM182" s="8"/>
      <c r="HCN182" s="8"/>
      <c r="HCO182" s="8"/>
      <c r="HCP182" s="8"/>
      <c r="HCQ182" s="8"/>
      <c r="HCR182" s="8"/>
      <c r="HCS182" s="8"/>
      <c r="HCT182" s="8"/>
      <c r="HCU182" s="8"/>
      <c r="HCV182" s="8"/>
      <c r="HCW182" s="8"/>
      <c r="HCX182" s="8"/>
      <c r="HCY182" s="8"/>
      <c r="HCZ182" s="8"/>
      <c r="HDA182" s="8"/>
      <c r="HDB182" s="8"/>
      <c r="HDC182" s="8"/>
      <c r="HDD182" s="8"/>
      <c r="HDE182" s="8"/>
      <c r="HDF182" s="8"/>
      <c r="HDG182" s="8"/>
      <c r="HDH182" s="8"/>
      <c r="HDI182" s="8"/>
      <c r="HDJ182" s="8"/>
      <c r="HDK182" s="8"/>
      <c r="HDL182" s="8"/>
      <c r="HDM182" s="8"/>
      <c r="HDN182" s="8"/>
      <c r="HDO182" s="8"/>
      <c r="HDP182" s="8"/>
      <c r="HDQ182" s="8"/>
      <c r="HDR182" s="8"/>
      <c r="HDS182" s="8"/>
      <c r="HDT182" s="8"/>
      <c r="HDU182" s="8"/>
      <c r="HDV182" s="8"/>
      <c r="HDW182" s="8"/>
      <c r="HDX182" s="8"/>
      <c r="HDY182" s="8"/>
      <c r="HDZ182" s="8"/>
      <c r="HEA182" s="8"/>
      <c r="HEB182" s="8"/>
      <c r="HEC182" s="8"/>
      <c r="HED182" s="8"/>
      <c r="HEE182" s="8"/>
      <c r="HEF182" s="8"/>
      <c r="HEG182" s="8"/>
      <c r="HEH182" s="8"/>
      <c r="HEI182" s="8"/>
      <c r="HEJ182" s="8"/>
      <c r="HEK182" s="8"/>
      <c r="HEL182" s="8"/>
      <c r="HEM182" s="8"/>
      <c r="HEN182" s="8"/>
      <c r="HEO182" s="8"/>
      <c r="HEP182" s="8"/>
      <c r="HEQ182" s="8"/>
      <c r="HER182" s="8"/>
      <c r="HES182" s="8"/>
      <c r="HET182" s="8"/>
      <c r="HEU182" s="8"/>
      <c r="HEV182" s="8"/>
      <c r="HEW182" s="8"/>
      <c r="HEX182" s="8"/>
      <c r="HEY182" s="8"/>
      <c r="HEZ182" s="8"/>
      <c r="HFA182" s="8"/>
      <c r="HFB182" s="8"/>
      <c r="HFC182" s="8"/>
      <c r="HFD182" s="8"/>
      <c r="HFE182" s="8"/>
      <c r="HFF182" s="8"/>
      <c r="HFG182" s="8"/>
      <c r="HFH182" s="8"/>
      <c r="HFI182" s="8"/>
      <c r="HFJ182" s="8"/>
      <c r="HFK182" s="8"/>
      <c r="HFL182" s="8"/>
      <c r="HFM182" s="8"/>
      <c r="HFN182" s="8"/>
      <c r="HFO182" s="8"/>
      <c r="HFP182" s="8"/>
      <c r="HFQ182" s="8"/>
      <c r="HFR182" s="8"/>
      <c r="HFS182" s="8"/>
      <c r="HFT182" s="8"/>
      <c r="HFU182" s="8"/>
      <c r="HFV182" s="8"/>
      <c r="HFW182" s="8"/>
      <c r="HFX182" s="8"/>
      <c r="HFY182" s="8"/>
      <c r="HFZ182" s="8"/>
      <c r="HGA182" s="8"/>
      <c r="HGB182" s="8"/>
      <c r="HGC182" s="8"/>
      <c r="HGD182" s="8"/>
      <c r="HGE182" s="8"/>
      <c r="HGF182" s="8"/>
      <c r="HGG182" s="8"/>
      <c r="HGH182" s="8"/>
      <c r="HGI182" s="8"/>
      <c r="HGJ182" s="8"/>
      <c r="HGK182" s="8"/>
      <c r="HGL182" s="8"/>
      <c r="HGM182" s="8"/>
      <c r="HGN182" s="8"/>
      <c r="HGO182" s="8"/>
      <c r="HGP182" s="8"/>
      <c r="HGQ182" s="8"/>
      <c r="HGR182" s="8"/>
      <c r="HGS182" s="8"/>
      <c r="HGT182" s="8"/>
      <c r="HGU182" s="8"/>
      <c r="HGV182" s="8"/>
      <c r="HGW182" s="8"/>
      <c r="HGX182" s="8"/>
      <c r="HGY182" s="8"/>
      <c r="HGZ182" s="8"/>
      <c r="HHA182" s="8"/>
      <c r="HHB182" s="8"/>
      <c r="HHC182" s="8"/>
      <c r="HHD182" s="8"/>
      <c r="HHE182" s="8"/>
      <c r="HHF182" s="8"/>
      <c r="HHG182" s="8"/>
      <c r="HHH182" s="8"/>
      <c r="HHI182" s="8"/>
      <c r="HHJ182" s="8"/>
      <c r="HHK182" s="8"/>
      <c r="HHL182" s="8"/>
      <c r="HHM182" s="8"/>
      <c r="HHN182" s="8"/>
      <c r="HHO182" s="8"/>
      <c r="HHP182" s="8"/>
      <c r="HHQ182" s="8"/>
      <c r="HHR182" s="8"/>
      <c r="HHS182" s="8"/>
      <c r="HHT182" s="8"/>
      <c r="HHU182" s="8"/>
      <c r="HHV182" s="8"/>
      <c r="HHW182" s="8"/>
      <c r="HHX182" s="8"/>
      <c r="HHY182" s="8"/>
      <c r="HHZ182" s="8"/>
      <c r="HIA182" s="8"/>
      <c r="HIB182" s="8"/>
      <c r="HIC182" s="8"/>
      <c r="HID182" s="8"/>
      <c r="HIE182" s="8"/>
      <c r="HIF182" s="8"/>
      <c r="HIG182" s="8"/>
      <c r="HIH182" s="8"/>
      <c r="HII182" s="8"/>
      <c r="HIJ182" s="8"/>
      <c r="HIK182" s="8"/>
      <c r="HIL182" s="8"/>
      <c r="HIM182" s="8"/>
      <c r="HIN182" s="8"/>
      <c r="HIO182" s="8"/>
      <c r="HIP182" s="8"/>
      <c r="HIQ182" s="8"/>
      <c r="HIR182" s="8"/>
      <c r="HIS182" s="8"/>
      <c r="HIT182" s="8"/>
      <c r="HIU182" s="8"/>
      <c r="HIV182" s="8"/>
      <c r="HIW182" s="8"/>
      <c r="HIX182" s="8"/>
      <c r="HIY182" s="8"/>
      <c r="HIZ182" s="8"/>
      <c r="HJA182" s="8"/>
      <c r="HJB182" s="8"/>
      <c r="HJC182" s="8"/>
      <c r="HJD182" s="8"/>
      <c r="HJE182" s="8"/>
      <c r="HJF182" s="8"/>
      <c r="HJG182" s="8"/>
      <c r="HJH182" s="8"/>
      <c r="HJI182" s="8"/>
      <c r="HJJ182" s="8"/>
      <c r="HJK182" s="8"/>
      <c r="HJL182" s="8"/>
      <c r="HJM182" s="8"/>
      <c r="HJN182" s="8"/>
      <c r="HJO182" s="8"/>
      <c r="HJP182" s="8"/>
      <c r="HJQ182" s="8"/>
      <c r="HJR182" s="8"/>
      <c r="HJS182" s="8"/>
      <c r="HJT182" s="8"/>
      <c r="HJU182" s="8"/>
      <c r="HJV182" s="8"/>
      <c r="HJW182" s="8"/>
      <c r="HJX182" s="8"/>
      <c r="HJY182" s="8"/>
      <c r="HJZ182" s="8"/>
      <c r="HKA182" s="8"/>
      <c r="HKB182" s="8"/>
      <c r="HKC182" s="8"/>
      <c r="HKD182" s="8"/>
      <c r="HKE182" s="8"/>
      <c r="HKF182" s="8"/>
      <c r="HKG182" s="8"/>
      <c r="HKH182" s="8"/>
      <c r="HKI182" s="8"/>
      <c r="HKJ182" s="8"/>
      <c r="HKK182" s="8"/>
      <c r="HKL182" s="8"/>
      <c r="HKM182" s="8"/>
      <c r="HKN182" s="8"/>
      <c r="HKO182" s="8"/>
      <c r="HKP182" s="8"/>
      <c r="HKQ182" s="8"/>
      <c r="HKR182" s="8"/>
      <c r="HKS182" s="8"/>
      <c r="HKT182" s="8"/>
      <c r="HKU182" s="8"/>
      <c r="HKV182" s="8"/>
      <c r="HKW182" s="8"/>
      <c r="HKX182" s="8"/>
      <c r="HKY182" s="8"/>
      <c r="HKZ182" s="8"/>
      <c r="HLA182" s="8"/>
      <c r="HLB182" s="8"/>
      <c r="HLC182" s="8"/>
      <c r="HLD182" s="8"/>
      <c r="HLE182" s="8"/>
      <c r="HLF182" s="8"/>
      <c r="HLG182" s="8"/>
      <c r="HLH182" s="8"/>
      <c r="HLI182" s="8"/>
      <c r="HLJ182" s="8"/>
      <c r="HLK182" s="8"/>
      <c r="HLL182" s="8"/>
      <c r="HLM182" s="8"/>
      <c r="HLN182" s="8"/>
      <c r="HLO182" s="8"/>
      <c r="HLP182" s="8"/>
      <c r="HLQ182" s="8"/>
      <c r="HLR182" s="8"/>
      <c r="HLS182" s="8"/>
      <c r="HLT182" s="8"/>
      <c r="HLU182" s="8"/>
      <c r="HLV182" s="8"/>
      <c r="HLW182" s="8"/>
      <c r="HLX182" s="8"/>
      <c r="HLY182" s="8"/>
      <c r="HLZ182" s="8"/>
      <c r="HMA182" s="8"/>
      <c r="HMB182" s="8"/>
      <c r="HMC182" s="8"/>
      <c r="HMD182" s="8"/>
      <c r="HME182" s="8"/>
      <c r="HMF182" s="8"/>
      <c r="HMG182" s="8"/>
      <c r="HMH182" s="8"/>
      <c r="HMI182" s="8"/>
      <c r="HMJ182" s="8"/>
      <c r="HMK182" s="8"/>
      <c r="HML182" s="8"/>
      <c r="HMM182" s="8"/>
      <c r="HMN182" s="8"/>
      <c r="HMO182" s="8"/>
      <c r="HMP182" s="8"/>
      <c r="HMQ182" s="8"/>
      <c r="HMR182" s="8"/>
      <c r="HMS182" s="8"/>
      <c r="HMT182" s="8"/>
      <c r="HMU182" s="8"/>
      <c r="HMV182" s="8"/>
      <c r="HMW182" s="8"/>
      <c r="HMX182" s="8"/>
      <c r="HMY182" s="8"/>
      <c r="HMZ182" s="8"/>
      <c r="HNA182" s="8"/>
      <c r="HNB182" s="8"/>
      <c r="HNC182" s="8"/>
      <c r="HND182" s="8"/>
      <c r="HNE182" s="8"/>
      <c r="HNF182" s="8"/>
      <c r="HNG182" s="8"/>
      <c r="HNH182" s="8"/>
      <c r="HNI182" s="8"/>
      <c r="HNJ182" s="8"/>
      <c r="HNK182" s="8"/>
      <c r="HNL182" s="8"/>
      <c r="HNM182" s="8"/>
      <c r="HNN182" s="8"/>
      <c r="HNO182" s="8"/>
      <c r="HNP182" s="8"/>
      <c r="HNQ182" s="8"/>
      <c r="HNR182" s="8"/>
      <c r="HNS182" s="8"/>
      <c r="HNT182" s="8"/>
      <c r="HNU182" s="8"/>
      <c r="HNV182" s="8"/>
      <c r="HNW182" s="8"/>
      <c r="HNX182" s="8"/>
      <c r="HNY182" s="8"/>
      <c r="HNZ182" s="8"/>
      <c r="HOA182" s="8"/>
      <c r="HOB182" s="8"/>
      <c r="HOC182" s="8"/>
      <c r="HOD182" s="8"/>
      <c r="HOE182" s="8"/>
      <c r="HOF182" s="8"/>
      <c r="HOG182" s="8"/>
      <c r="HOH182" s="8"/>
      <c r="HOI182" s="8"/>
      <c r="HOJ182" s="8"/>
      <c r="HOK182" s="8"/>
      <c r="HOL182" s="8"/>
      <c r="HOM182" s="8"/>
      <c r="HON182" s="8"/>
      <c r="HOO182" s="8"/>
      <c r="HOP182" s="8"/>
      <c r="HOQ182" s="8"/>
      <c r="HOR182" s="8"/>
      <c r="HOS182" s="8"/>
      <c r="HOT182" s="8"/>
      <c r="HOU182" s="8"/>
      <c r="HOV182" s="8"/>
      <c r="HOW182" s="8"/>
      <c r="HOX182" s="8"/>
      <c r="HOY182" s="8"/>
      <c r="HOZ182" s="8"/>
      <c r="HPA182" s="8"/>
      <c r="HPB182" s="8"/>
      <c r="HPC182" s="8"/>
      <c r="HPD182" s="8"/>
      <c r="HPE182" s="8"/>
      <c r="HPF182" s="8"/>
      <c r="HPG182" s="8"/>
      <c r="HPH182" s="8"/>
      <c r="HPI182" s="8"/>
      <c r="HPJ182" s="8"/>
      <c r="HPK182" s="8"/>
      <c r="HPL182" s="8"/>
      <c r="HPM182" s="8"/>
      <c r="HPN182" s="8"/>
      <c r="HPO182" s="8"/>
      <c r="HPP182" s="8"/>
      <c r="HPQ182" s="8"/>
      <c r="HPR182" s="8"/>
      <c r="HPS182" s="8"/>
      <c r="HPT182" s="8"/>
      <c r="HPU182" s="8"/>
      <c r="HPV182" s="8"/>
      <c r="HPW182" s="8"/>
      <c r="HPX182" s="8"/>
      <c r="HPY182" s="8"/>
      <c r="HPZ182" s="8"/>
      <c r="HQA182" s="8"/>
      <c r="HQB182" s="8"/>
      <c r="HQC182" s="8"/>
      <c r="HQD182" s="8"/>
      <c r="HQE182" s="8"/>
      <c r="HQF182" s="8"/>
      <c r="HQG182" s="8"/>
      <c r="HQH182" s="8"/>
      <c r="HQI182" s="8"/>
      <c r="HQJ182" s="8"/>
      <c r="HQK182" s="8"/>
      <c r="HQL182" s="8"/>
      <c r="HQM182" s="8"/>
      <c r="HQN182" s="8"/>
      <c r="HQO182" s="8"/>
      <c r="HQP182" s="8"/>
      <c r="HQQ182" s="8"/>
      <c r="HQR182" s="8"/>
      <c r="HQS182" s="8"/>
      <c r="HQT182" s="8"/>
      <c r="HQU182" s="8"/>
      <c r="HQV182" s="8"/>
      <c r="HQW182" s="8"/>
      <c r="HQX182" s="8"/>
      <c r="HQY182" s="8"/>
      <c r="HQZ182" s="8"/>
      <c r="HRA182" s="8"/>
      <c r="HRB182" s="8"/>
      <c r="HRC182" s="8"/>
      <c r="HRD182" s="8"/>
      <c r="HRE182" s="8"/>
      <c r="HRF182" s="8"/>
      <c r="HRG182" s="8"/>
      <c r="HRH182" s="8"/>
      <c r="HRI182" s="8"/>
      <c r="HRJ182" s="8"/>
      <c r="HRK182" s="8"/>
      <c r="HRL182" s="8"/>
      <c r="HRM182" s="8"/>
      <c r="HRN182" s="8"/>
      <c r="HRO182" s="8"/>
      <c r="HRP182" s="8"/>
      <c r="HRQ182" s="8"/>
      <c r="HRR182" s="8"/>
      <c r="HRS182" s="8"/>
      <c r="HRT182" s="8"/>
      <c r="HRU182" s="8"/>
      <c r="HRV182" s="8"/>
      <c r="HRW182" s="8"/>
      <c r="HRX182" s="8"/>
      <c r="HRY182" s="8"/>
      <c r="HRZ182" s="8"/>
      <c r="HSA182" s="8"/>
      <c r="HSB182" s="8"/>
      <c r="HSC182" s="8"/>
      <c r="HSD182" s="8"/>
      <c r="HSE182" s="8"/>
      <c r="HSF182" s="8"/>
      <c r="HSG182" s="8"/>
      <c r="HSH182" s="8"/>
      <c r="HSI182" s="8"/>
      <c r="HSJ182" s="8"/>
      <c r="HSK182" s="8"/>
      <c r="HSL182" s="8"/>
      <c r="HSM182" s="8"/>
      <c r="HSN182" s="8"/>
      <c r="HSO182" s="8"/>
      <c r="HSP182" s="8"/>
      <c r="HSQ182" s="8"/>
      <c r="HSR182" s="8"/>
      <c r="HSS182" s="8"/>
      <c r="HST182" s="8"/>
      <c r="HSU182" s="8"/>
      <c r="HSV182" s="8"/>
      <c r="HSW182" s="8"/>
      <c r="HSX182" s="8"/>
      <c r="HSY182" s="8"/>
      <c r="HSZ182" s="8"/>
      <c r="HTA182" s="8"/>
      <c r="HTB182" s="8"/>
      <c r="HTC182" s="8"/>
      <c r="HTD182" s="8"/>
      <c r="HTE182" s="8"/>
      <c r="HTF182" s="8"/>
      <c r="HTG182" s="8"/>
      <c r="HTH182" s="8"/>
      <c r="HTI182" s="8"/>
      <c r="HTJ182" s="8"/>
      <c r="HTK182" s="8"/>
      <c r="HTL182" s="8"/>
      <c r="HTM182" s="8"/>
      <c r="HTN182" s="8"/>
      <c r="HTO182" s="8"/>
      <c r="HTP182" s="8"/>
      <c r="HTQ182" s="8"/>
      <c r="HTR182" s="8"/>
      <c r="HTS182" s="8"/>
      <c r="HTT182" s="8"/>
      <c r="HTU182" s="8"/>
      <c r="HTV182" s="8"/>
      <c r="HTW182" s="8"/>
      <c r="HTX182" s="8"/>
      <c r="HTY182" s="8"/>
      <c r="HTZ182" s="8"/>
      <c r="HUA182" s="8"/>
      <c r="HUB182" s="8"/>
      <c r="HUC182" s="8"/>
      <c r="HUD182" s="8"/>
      <c r="HUE182" s="8"/>
      <c r="HUF182" s="8"/>
      <c r="HUG182" s="8"/>
      <c r="HUH182" s="8"/>
      <c r="HUI182" s="8"/>
      <c r="HUJ182" s="8"/>
      <c r="HUK182" s="8"/>
      <c r="HUL182" s="8"/>
      <c r="HUM182" s="8"/>
      <c r="HUN182" s="8"/>
      <c r="HUO182" s="8"/>
      <c r="HUP182" s="8"/>
      <c r="HUQ182" s="8"/>
      <c r="HUR182" s="8"/>
      <c r="HUS182" s="8"/>
      <c r="HUT182" s="8"/>
      <c r="HUU182" s="8"/>
      <c r="HUV182" s="8"/>
      <c r="HUW182" s="8"/>
      <c r="HUX182" s="8"/>
      <c r="HUY182" s="8"/>
      <c r="HUZ182" s="8"/>
      <c r="HVA182" s="8"/>
      <c r="HVB182" s="8"/>
      <c r="HVC182" s="8"/>
      <c r="HVD182" s="8"/>
      <c r="HVE182" s="8"/>
      <c r="HVF182" s="8"/>
      <c r="HVG182" s="8"/>
      <c r="HVH182" s="8"/>
      <c r="HVI182" s="8"/>
      <c r="HVJ182" s="8"/>
      <c r="HVK182" s="8"/>
      <c r="HVL182" s="8"/>
      <c r="HVM182" s="8"/>
      <c r="HVN182" s="8"/>
      <c r="HVO182" s="8"/>
      <c r="HVP182" s="8"/>
      <c r="HVQ182" s="8"/>
      <c r="HVR182" s="8"/>
      <c r="HVS182" s="8"/>
      <c r="HVT182" s="8"/>
      <c r="HVU182" s="8"/>
      <c r="HVV182" s="8"/>
      <c r="HVW182" s="8"/>
      <c r="HVX182" s="8"/>
      <c r="HVY182" s="8"/>
      <c r="HVZ182" s="8"/>
      <c r="HWA182" s="8"/>
      <c r="HWB182" s="8"/>
      <c r="HWC182" s="8"/>
      <c r="HWD182" s="8"/>
      <c r="HWE182" s="8"/>
      <c r="HWF182" s="8"/>
      <c r="HWG182" s="8"/>
      <c r="HWH182" s="8"/>
      <c r="HWI182" s="8"/>
      <c r="HWJ182" s="8"/>
      <c r="HWK182" s="8"/>
      <c r="HWL182" s="8"/>
      <c r="HWM182" s="8"/>
      <c r="HWN182" s="8"/>
      <c r="HWO182" s="8"/>
      <c r="HWP182" s="8"/>
      <c r="HWQ182" s="8"/>
      <c r="HWR182" s="8"/>
      <c r="HWS182" s="8"/>
      <c r="HWT182" s="8"/>
      <c r="HWU182" s="8"/>
      <c r="HWV182" s="8"/>
      <c r="HWW182" s="8"/>
      <c r="HWX182" s="8"/>
      <c r="HWY182" s="8"/>
      <c r="HWZ182" s="8"/>
      <c r="HXA182" s="8"/>
      <c r="HXB182" s="8"/>
      <c r="HXC182" s="8"/>
      <c r="HXD182" s="8"/>
      <c r="HXE182" s="8"/>
      <c r="HXF182" s="8"/>
      <c r="HXG182" s="8"/>
      <c r="HXH182" s="8"/>
      <c r="HXI182" s="8"/>
      <c r="HXJ182" s="8"/>
      <c r="HXK182" s="8"/>
      <c r="HXL182" s="8"/>
      <c r="HXM182" s="8"/>
      <c r="HXN182" s="8"/>
      <c r="HXO182" s="8"/>
      <c r="HXP182" s="8"/>
      <c r="HXQ182" s="8"/>
      <c r="HXR182" s="8"/>
      <c r="HXS182" s="8"/>
      <c r="HXT182" s="8"/>
      <c r="HXU182" s="8"/>
      <c r="HXV182" s="8"/>
      <c r="HXW182" s="8"/>
      <c r="HXX182" s="8"/>
      <c r="HXY182" s="8"/>
      <c r="HXZ182" s="8"/>
      <c r="HYA182" s="8"/>
      <c r="HYB182" s="8"/>
      <c r="HYC182" s="8"/>
      <c r="HYD182" s="8"/>
      <c r="HYE182" s="8"/>
      <c r="HYF182" s="8"/>
      <c r="HYG182" s="8"/>
      <c r="HYH182" s="8"/>
      <c r="HYI182" s="8"/>
      <c r="HYJ182" s="8"/>
      <c r="HYK182" s="8"/>
      <c r="HYL182" s="8"/>
      <c r="HYM182" s="8"/>
      <c r="HYN182" s="8"/>
      <c r="HYO182" s="8"/>
      <c r="HYP182" s="8"/>
      <c r="HYQ182" s="8"/>
      <c r="HYR182" s="8"/>
      <c r="HYS182" s="8"/>
      <c r="HYT182" s="8"/>
      <c r="HYU182" s="8"/>
      <c r="HYV182" s="8"/>
      <c r="HYW182" s="8"/>
      <c r="HYX182" s="8"/>
      <c r="HYY182" s="8"/>
      <c r="HYZ182" s="8"/>
      <c r="HZA182" s="8"/>
      <c r="HZB182" s="8"/>
      <c r="HZC182" s="8"/>
      <c r="HZD182" s="8"/>
      <c r="HZE182" s="8"/>
      <c r="HZF182" s="8"/>
      <c r="HZG182" s="8"/>
      <c r="HZH182" s="8"/>
      <c r="HZI182" s="8"/>
      <c r="HZJ182" s="8"/>
      <c r="HZK182" s="8"/>
      <c r="HZL182" s="8"/>
      <c r="HZM182" s="8"/>
      <c r="HZN182" s="8"/>
      <c r="HZO182" s="8"/>
      <c r="HZP182" s="8"/>
      <c r="HZQ182" s="8"/>
      <c r="HZR182" s="8"/>
      <c r="HZS182" s="8"/>
      <c r="HZT182" s="8"/>
      <c r="HZU182" s="8"/>
      <c r="HZV182" s="8"/>
      <c r="HZW182" s="8"/>
      <c r="HZX182" s="8"/>
      <c r="HZY182" s="8"/>
      <c r="HZZ182" s="8"/>
      <c r="IAA182" s="8"/>
      <c r="IAB182" s="8"/>
      <c r="IAC182" s="8"/>
      <c r="IAD182" s="8"/>
      <c r="IAE182" s="8"/>
      <c r="IAF182" s="8"/>
      <c r="IAG182" s="8"/>
      <c r="IAH182" s="8"/>
      <c r="IAI182" s="8"/>
      <c r="IAJ182" s="8"/>
      <c r="IAK182" s="8"/>
      <c r="IAL182" s="8"/>
      <c r="IAM182" s="8"/>
      <c r="IAN182" s="8"/>
      <c r="IAO182" s="8"/>
      <c r="IAP182" s="8"/>
      <c r="IAQ182" s="8"/>
      <c r="IAR182" s="8"/>
      <c r="IAS182" s="8"/>
      <c r="IAT182" s="8"/>
      <c r="IAU182" s="8"/>
      <c r="IAV182" s="8"/>
      <c r="IAW182" s="8"/>
      <c r="IAX182" s="8"/>
      <c r="IAY182" s="8"/>
      <c r="IAZ182" s="8"/>
      <c r="IBA182" s="8"/>
      <c r="IBB182" s="8"/>
      <c r="IBC182" s="8"/>
      <c r="IBD182" s="8"/>
      <c r="IBE182" s="8"/>
      <c r="IBF182" s="8"/>
      <c r="IBG182" s="8"/>
      <c r="IBH182" s="8"/>
      <c r="IBI182" s="8"/>
      <c r="IBJ182" s="8"/>
      <c r="IBK182" s="8"/>
      <c r="IBL182" s="8"/>
      <c r="IBM182" s="8"/>
      <c r="IBN182" s="8"/>
      <c r="IBO182" s="8"/>
      <c r="IBP182" s="8"/>
      <c r="IBQ182" s="8"/>
      <c r="IBR182" s="8"/>
      <c r="IBS182" s="8"/>
      <c r="IBT182" s="8"/>
      <c r="IBU182" s="8"/>
      <c r="IBV182" s="8"/>
      <c r="IBW182" s="8"/>
      <c r="IBX182" s="8"/>
      <c r="IBY182" s="8"/>
      <c r="IBZ182" s="8"/>
      <c r="ICA182" s="8"/>
      <c r="ICB182" s="8"/>
      <c r="ICC182" s="8"/>
      <c r="ICD182" s="8"/>
      <c r="ICE182" s="8"/>
      <c r="ICF182" s="8"/>
      <c r="ICG182" s="8"/>
      <c r="ICH182" s="8"/>
      <c r="ICI182" s="8"/>
      <c r="ICJ182" s="8"/>
      <c r="ICK182" s="8"/>
      <c r="ICL182" s="8"/>
      <c r="ICM182" s="8"/>
      <c r="ICN182" s="8"/>
      <c r="ICO182" s="8"/>
      <c r="ICP182" s="8"/>
      <c r="ICQ182" s="8"/>
      <c r="ICR182" s="8"/>
      <c r="ICS182" s="8"/>
      <c r="ICT182" s="8"/>
      <c r="ICU182" s="8"/>
      <c r="ICV182" s="8"/>
      <c r="ICW182" s="8"/>
      <c r="ICX182" s="8"/>
      <c r="ICY182" s="8"/>
      <c r="ICZ182" s="8"/>
      <c r="IDA182" s="8"/>
      <c r="IDB182" s="8"/>
      <c r="IDC182" s="8"/>
      <c r="IDD182" s="8"/>
      <c r="IDE182" s="8"/>
      <c r="IDF182" s="8"/>
      <c r="IDG182" s="8"/>
      <c r="IDH182" s="8"/>
      <c r="IDI182" s="8"/>
      <c r="IDJ182" s="8"/>
      <c r="IDK182" s="8"/>
      <c r="IDL182" s="8"/>
      <c r="IDM182" s="8"/>
      <c r="IDN182" s="8"/>
      <c r="IDO182" s="8"/>
      <c r="IDP182" s="8"/>
      <c r="IDQ182" s="8"/>
      <c r="IDR182" s="8"/>
      <c r="IDS182" s="8"/>
      <c r="IDT182" s="8"/>
      <c r="IDU182" s="8"/>
      <c r="IDV182" s="8"/>
      <c r="IDW182" s="8"/>
      <c r="IDX182" s="8"/>
      <c r="IDY182" s="8"/>
      <c r="IDZ182" s="8"/>
      <c r="IEA182" s="8"/>
      <c r="IEB182" s="8"/>
      <c r="IEC182" s="8"/>
      <c r="IED182" s="8"/>
      <c r="IEE182" s="8"/>
      <c r="IEF182" s="8"/>
      <c r="IEG182" s="8"/>
      <c r="IEH182" s="8"/>
      <c r="IEI182" s="8"/>
      <c r="IEJ182" s="8"/>
      <c r="IEK182" s="8"/>
      <c r="IEL182" s="8"/>
      <c r="IEM182" s="8"/>
      <c r="IEN182" s="8"/>
      <c r="IEO182" s="8"/>
      <c r="IEP182" s="8"/>
      <c r="IEQ182" s="8"/>
      <c r="IER182" s="8"/>
      <c r="IES182" s="8"/>
      <c r="IET182" s="8"/>
      <c r="IEU182" s="8"/>
      <c r="IEV182" s="8"/>
      <c r="IEW182" s="8"/>
      <c r="IEX182" s="8"/>
      <c r="IEY182" s="8"/>
      <c r="IEZ182" s="8"/>
      <c r="IFA182" s="8"/>
      <c r="IFB182" s="8"/>
      <c r="IFC182" s="8"/>
      <c r="IFD182" s="8"/>
      <c r="IFE182" s="8"/>
      <c r="IFF182" s="8"/>
      <c r="IFG182" s="8"/>
      <c r="IFH182" s="8"/>
      <c r="IFI182" s="8"/>
      <c r="IFJ182" s="8"/>
      <c r="IFK182" s="8"/>
      <c r="IFL182" s="8"/>
      <c r="IFM182" s="8"/>
      <c r="IFN182" s="8"/>
      <c r="IFO182" s="8"/>
      <c r="IFP182" s="8"/>
      <c r="IFQ182" s="8"/>
      <c r="IFR182" s="8"/>
      <c r="IFS182" s="8"/>
      <c r="IFT182" s="8"/>
      <c r="IFU182" s="8"/>
      <c r="IFV182" s="8"/>
      <c r="IFW182" s="8"/>
      <c r="IFX182" s="8"/>
      <c r="IFY182" s="8"/>
      <c r="IFZ182" s="8"/>
      <c r="IGA182" s="8"/>
      <c r="IGB182" s="8"/>
      <c r="IGC182" s="8"/>
      <c r="IGD182" s="8"/>
      <c r="IGE182" s="8"/>
      <c r="IGF182" s="8"/>
      <c r="IGG182" s="8"/>
      <c r="IGH182" s="8"/>
      <c r="IGI182" s="8"/>
      <c r="IGJ182" s="8"/>
      <c r="IGK182" s="8"/>
      <c r="IGL182" s="8"/>
      <c r="IGM182" s="8"/>
      <c r="IGN182" s="8"/>
      <c r="IGO182" s="8"/>
      <c r="IGP182" s="8"/>
      <c r="IGQ182" s="8"/>
      <c r="IGR182" s="8"/>
      <c r="IGS182" s="8"/>
      <c r="IGT182" s="8"/>
      <c r="IGU182" s="8"/>
      <c r="IGV182" s="8"/>
      <c r="IGW182" s="8"/>
      <c r="IGX182" s="8"/>
      <c r="IGY182" s="8"/>
      <c r="IGZ182" s="8"/>
      <c r="IHA182" s="8"/>
      <c r="IHB182" s="8"/>
      <c r="IHC182" s="8"/>
      <c r="IHD182" s="8"/>
      <c r="IHE182" s="8"/>
      <c r="IHF182" s="8"/>
      <c r="IHG182" s="8"/>
      <c r="IHH182" s="8"/>
      <c r="IHI182" s="8"/>
      <c r="IHJ182" s="8"/>
      <c r="IHK182" s="8"/>
      <c r="IHL182" s="8"/>
      <c r="IHM182" s="8"/>
      <c r="IHN182" s="8"/>
      <c r="IHO182" s="8"/>
      <c r="IHP182" s="8"/>
      <c r="IHQ182" s="8"/>
      <c r="IHR182" s="8"/>
      <c r="IHS182" s="8"/>
      <c r="IHT182" s="8"/>
      <c r="IHU182" s="8"/>
      <c r="IHV182" s="8"/>
      <c r="IHW182" s="8"/>
      <c r="IHX182" s="8"/>
      <c r="IHY182" s="8"/>
      <c r="IHZ182" s="8"/>
      <c r="IIA182" s="8"/>
      <c r="IIB182" s="8"/>
      <c r="IIC182" s="8"/>
      <c r="IID182" s="8"/>
      <c r="IIE182" s="8"/>
      <c r="IIF182" s="8"/>
      <c r="IIG182" s="8"/>
      <c r="IIH182" s="8"/>
      <c r="III182" s="8"/>
      <c r="IIJ182" s="8"/>
      <c r="IIK182" s="8"/>
      <c r="IIL182" s="8"/>
      <c r="IIM182" s="8"/>
      <c r="IIN182" s="8"/>
      <c r="IIO182" s="8"/>
      <c r="IIP182" s="8"/>
      <c r="IIQ182" s="8"/>
      <c r="IIR182" s="8"/>
      <c r="IIS182" s="8"/>
      <c r="IIT182" s="8"/>
      <c r="IIU182" s="8"/>
      <c r="IIV182" s="8"/>
      <c r="IIW182" s="8"/>
      <c r="IIX182" s="8"/>
      <c r="IIY182" s="8"/>
      <c r="IIZ182" s="8"/>
      <c r="IJA182" s="8"/>
      <c r="IJB182" s="8"/>
      <c r="IJC182" s="8"/>
      <c r="IJD182" s="8"/>
      <c r="IJE182" s="8"/>
      <c r="IJF182" s="8"/>
      <c r="IJG182" s="8"/>
      <c r="IJH182" s="8"/>
      <c r="IJI182" s="8"/>
      <c r="IJJ182" s="8"/>
      <c r="IJK182" s="8"/>
      <c r="IJL182" s="8"/>
      <c r="IJM182" s="8"/>
      <c r="IJN182" s="8"/>
      <c r="IJO182" s="8"/>
      <c r="IJP182" s="8"/>
      <c r="IJQ182" s="8"/>
      <c r="IJR182" s="8"/>
      <c r="IJS182" s="8"/>
      <c r="IJT182" s="8"/>
      <c r="IJU182" s="8"/>
      <c r="IJV182" s="8"/>
      <c r="IJW182" s="8"/>
      <c r="IJX182" s="8"/>
      <c r="IJY182" s="8"/>
      <c r="IJZ182" s="8"/>
      <c r="IKA182" s="8"/>
      <c r="IKB182" s="8"/>
      <c r="IKC182" s="8"/>
      <c r="IKD182" s="8"/>
      <c r="IKE182" s="8"/>
      <c r="IKF182" s="8"/>
      <c r="IKG182" s="8"/>
      <c r="IKH182" s="8"/>
      <c r="IKI182" s="8"/>
      <c r="IKJ182" s="8"/>
      <c r="IKK182" s="8"/>
      <c r="IKL182" s="8"/>
      <c r="IKM182" s="8"/>
      <c r="IKN182" s="8"/>
      <c r="IKO182" s="8"/>
      <c r="IKP182" s="8"/>
      <c r="IKQ182" s="8"/>
      <c r="IKR182" s="8"/>
      <c r="IKS182" s="8"/>
      <c r="IKT182" s="8"/>
      <c r="IKU182" s="8"/>
      <c r="IKV182" s="8"/>
      <c r="IKW182" s="8"/>
      <c r="IKX182" s="8"/>
      <c r="IKY182" s="8"/>
      <c r="IKZ182" s="8"/>
      <c r="ILA182" s="8"/>
      <c r="ILB182" s="8"/>
      <c r="ILC182" s="8"/>
      <c r="ILD182" s="8"/>
      <c r="ILE182" s="8"/>
      <c r="ILF182" s="8"/>
      <c r="ILG182" s="8"/>
      <c r="ILH182" s="8"/>
      <c r="ILI182" s="8"/>
      <c r="ILJ182" s="8"/>
      <c r="ILK182" s="8"/>
      <c r="ILL182" s="8"/>
      <c r="ILM182" s="8"/>
      <c r="ILN182" s="8"/>
      <c r="ILO182" s="8"/>
      <c r="ILP182" s="8"/>
      <c r="ILQ182" s="8"/>
      <c r="ILR182" s="8"/>
      <c r="ILS182" s="8"/>
      <c r="ILT182" s="8"/>
      <c r="ILU182" s="8"/>
      <c r="ILV182" s="8"/>
      <c r="ILW182" s="8"/>
      <c r="ILX182" s="8"/>
      <c r="ILY182" s="8"/>
      <c r="ILZ182" s="8"/>
      <c r="IMA182" s="8"/>
      <c r="IMB182" s="8"/>
      <c r="IMC182" s="8"/>
      <c r="IMD182" s="8"/>
      <c r="IME182" s="8"/>
      <c r="IMF182" s="8"/>
      <c r="IMG182" s="8"/>
      <c r="IMH182" s="8"/>
      <c r="IMI182" s="8"/>
      <c r="IMJ182" s="8"/>
      <c r="IMK182" s="8"/>
      <c r="IML182" s="8"/>
      <c r="IMM182" s="8"/>
      <c r="IMN182" s="8"/>
      <c r="IMO182" s="8"/>
      <c r="IMP182" s="8"/>
      <c r="IMQ182" s="8"/>
      <c r="IMR182" s="8"/>
      <c r="IMS182" s="8"/>
      <c r="IMT182" s="8"/>
      <c r="IMU182" s="8"/>
      <c r="IMV182" s="8"/>
      <c r="IMW182" s="8"/>
      <c r="IMX182" s="8"/>
      <c r="IMY182" s="8"/>
      <c r="IMZ182" s="8"/>
      <c r="INA182" s="8"/>
      <c r="INB182" s="8"/>
      <c r="INC182" s="8"/>
      <c r="IND182" s="8"/>
      <c r="INE182" s="8"/>
      <c r="INF182" s="8"/>
      <c r="ING182" s="8"/>
      <c r="INH182" s="8"/>
      <c r="INI182" s="8"/>
      <c r="INJ182" s="8"/>
      <c r="INK182" s="8"/>
      <c r="INL182" s="8"/>
      <c r="INM182" s="8"/>
      <c r="INN182" s="8"/>
      <c r="INO182" s="8"/>
      <c r="INP182" s="8"/>
      <c r="INQ182" s="8"/>
      <c r="INR182" s="8"/>
      <c r="INS182" s="8"/>
      <c r="INT182" s="8"/>
      <c r="INU182" s="8"/>
      <c r="INV182" s="8"/>
      <c r="INW182" s="8"/>
      <c r="INX182" s="8"/>
      <c r="INY182" s="8"/>
      <c r="INZ182" s="8"/>
      <c r="IOA182" s="8"/>
      <c r="IOB182" s="8"/>
      <c r="IOC182" s="8"/>
      <c r="IOD182" s="8"/>
      <c r="IOE182" s="8"/>
      <c r="IOF182" s="8"/>
      <c r="IOG182" s="8"/>
      <c r="IOH182" s="8"/>
      <c r="IOI182" s="8"/>
      <c r="IOJ182" s="8"/>
      <c r="IOK182" s="8"/>
      <c r="IOL182" s="8"/>
      <c r="IOM182" s="8"/>
      <c r="ION182" s="8"/>
      <c r="IOO182" s="8"/>
      <c r="IOP182" s="8"/>
      <c r="IOQ182" s="8"/>
      <c r="IOR182" s="8"/>
      <c r="IOS182" s="8"/>
      <c r="IOT182" s="8"/>
      <c r="IOU182" s="8"/>
      <c r="IOV182" s="8"/>
      <c r="IOW182" s="8"/>
      <c r="IOX182" s="8"/>
      <c r="IOY182" s="8"/>
      <c r="IOZ182" s="8"/>
      <c r="IPA182" s="8"/>
      <c r="IPB182" s="8"/>
      <c r="IPC182" s="8"/>
      <c r="IPD182" s="8"/>
      <c r="IPE182" s="8"/>
      <c r="IPF182" s="8"/>
      <c r="IPG182" s="8"/>
      <c r="IPH182" s="8"/>
      <c r="IPI182" s="8"/>
      <c r="IPJ182" s="8"/>
      <c r="IPK182" s="8"/>
      <c r="IPL182" s="8"/>
      <c r="IPM182" s="8"/>
      <c r="IPN182" s="8"/>
      <c r="IPO182" s="8"/>
      <c r="IPP182" s="8"/>
      <c r="IPQ182" s="8"/>
      <c r="IPR182" s="8"/>
      <c r="IPS182" s="8"/>
      <c r="IPT182" s="8"/>
      <c r="IPU182" s="8"/>
      <c r="IPV182" s="8"/>
      <c r="IPW182" s="8"/>
      <c r="IPX182" s="8"/>
      <c r="IPY182" s="8"/>
      <c r="IPZ182" s="8"/>
      <c r="IQA182" s="8"/>
      <c r="IQB182" s="8"/>
      <c r="IQC182" s="8"/>
      <c r="IQD182" s="8"/>
      <c r="IQE182" s="8"/>
      <c r="IQF182" s="8"/>
      <c r="IQG182" s="8"/>
      <c r="IQH182" s="8"/>
      <c r="IQI182" s="8"/>
      <c r="IQJ182" s="8"/>
      <c r="IQK182" s="8"/>
      <c r="IQL182" s="8"/>
      <c r="IQM182" s="8"/>
      <c r="IQN182" s="8"/>
      <c r="IQO182" s="8"/>
      <c r="IQP182" s="8"/>
      <c r="IQQ182" s="8"/>
      <c r="IQR182" s="8"/>
      <c r="IQS182" s="8"/>
      <c r="IQT182" s="8"/>
      <c r="IQU182" s="8"/>
      <c r="IQV182" s="8"/>
      <c r="IQW182" s="8"/>
      <c r="IQX182" s="8"/>
      <c r="IQY182" s="8"/>
      <c r="IQZ182" s="8"/>
      <c r="IRA182" s="8"/>
      <c r="IRB182" s="8"/>
      <c r="IRC182" s="8"/>
      <c r="IRD182" s="8"/>
      <c r="IRE182" s="8"/>
      <c r="IRF182" s="8"/>
      <c r="IRG182" s="8"/>
      <c r="IRH182" s="8"/>
      <c r="IRI182" s="8"/>
      <c r="IRJ182" s="8"/>
      <c r="IRK182" s="8"/>
      <c r="IRL182" s="8"/>
      <c r="IRM182" s="8"/>
      <c r="IRN182" s="8"/>
      <c r="IRO182" s="8"/>
      <c r="IRP182" s="8"/>
      <c r="IRQ182" s="8"/>
      <c r="IRR182" s="8"/>
      <c r="IRS182" s="8"/>
      <c r="IRT182" s="8"/>
      <c r="IRU182" s="8"/>
      <c r="IRV182" s="8"/>
      <c r="IRW182" s="8"/>
      <c r="IRX182" s="8"/>
      <c r="IRY182" s="8"/>
      <c r="IRZ182" s="8"/>
      <c r="ISA182" s="8"/>
      <c r="ISB182" s="8"/>
      <c r="ISC182" s="8"/>
      <c r="ISD182" s="8"/>
      <c r="ISE182" s="8"/>
      <c r="ISF182" s="8"/>
      <c r="ISG182" s="8"/>
      <c r="ISH182" s="8"/>
      <c r="ISI182" s="8"/>
      <c r="ISJ182" s="8"/>
      <c r="ISK182" s="8"/>
      <c r="ISL182" s="8"/>
      <c r="ISM182" s="8"/>
      <c r="ISN182" s="8"/>
      <c r="ISO182" s="8"/>
      <c r="ISP182" s="8"/>
      <c r="ISQ182" s="8"/>
      <c r="ISR182" s="8"/>
      <c r="ISS182" s="8"/>
      <c r="IST182" s="8"/>
      <c r="ISU182" s="8"/>
      <c r="ISV182" s="8"/>
      <c r="ISW182" s="8"/>
      <c r="ISX182" s="8"/>
      <c r="ISY182" s="8"/>
      <c r="ISZ182" s="8"/>
      <c r="ITA182" s="8"/>
      <c r="ITB182" s="8"/>
      <c r="ITC182" s="8"/>
      <c r="ITD182" s="8"/>
      <c r="ITE182" s="8"/>
      <c r="ITF182" s="8"/>
      <c r="ITG182" s="8"/>
      <c r="ITH182" s="8"/>
      <c r="ITI182" s="8"/>
      <c r="ITJ182" s="8"/>
      <c r="ITK182" s="8"/>
      <c r="ITL182" s="8"/>
      <c r="ITM182" s="8"/>
      <c r="ITN182" s="8"/>
      <c r="ITO182" s="8"/>
      <c r="ITP182" s="8"/>
      <c r="ITQ182" s="8"/>
      <c r="ITR182" s="8"/>
      <c r="ITS182" s="8"/>
      <c r="ITT182" s="8"/>
      <c r="ITU182" s="8"/>
      <c r="ITV182" s="8"/>
      <c r="ITW182" s="8"/>
      <c r="ITX182" s="8"/>
      <c r="ITY182" s="8"/>
      <c r="ITZ182" s="8"/>
      <c r="IUA182" s="8"/>
      <c r="IUB182" s="8"/>
      <c r="IUC182" s="8"/>
      <c r="IUD182" s="8"/>
      <c r="IUE182" s="8"/>
      <c r="IUF182" s="8"/>
      <c r="IUG182" s="8"/>
      <c r="IUH182" s="8"/>
      <c r="IUI182" s="8"/>
      <c r="IUJ182" s="8"/>
      <c r="IUK182" s="8"/>
      <c r="IUL182" s="8"/>
      <c r="IUM182" s="8"/>
      <c r="IUN182" s="8"/>
      <c r="IUO182" s="8"/>
      <c r="IUP182" s="8"/>
      <c r="IUQ182" s="8"/>
      <c r="IUR182" s="8"/>
      <c r="IUS182" s="8"/>
      <c r="IUT182" s="8"/>
      <c r="IUU182" s="8"/>
      <c r="IUV182" s="8"/>
      <c r="IUW182" s="8"/>
      <c r="IUX182" s="8"/>
      <c r="IUY182" s="8"/>
      <c r="IUZ182" s="8"/>
      <c r="IVA182" s="8"/>
      <c r="IVB182" s="8"/>
      <c r="IVC182" s="8"/>
      <c r="IVD182" s="8"/>
      <c r="IVE182" s="8"/>
      <c r="IVF182" s="8"/>
      <c r="IVG182" s="8"/>
      <c r="IVH182" s="8"/>
      <c r="IVI182" s="8"/>
      <c r="IVJ182" s="8"/>
      <c r="IVK182" s="8"/>
      <c r="IVL182" s="8"/>
      <c r="IVM182" s="8"/>
      <c r="IVN182" s="8"/>
      <c r="IVO182" s="8"/>
      <c r="IVP182" s="8"/>
      <c r="IVQ182" s="8"/>
      <c r="IVR182" s="8"/>
      <c r="IVS182" s="8"/>
      <c r="IVT182" s="8"/>
      <c r="IVU182" s="8"/>
      <c r="IVV182" s="8"/>
      <c r="IVW182" s="8"/>
      <c r="IVX182" s="8"/>
      <c r="IVY182" s="8"/>
      <c r="IVZ182" s="8"/>
      <c r="IWA182" s="8"/>
      <c r="IWB182" s="8"/>
      <c r="IWC182" s="8"/>
      <c r="IWD182" s="8"/>
      <c r="IWE182" s="8"/>
      <c r="IWF182" s="8"/>
      <c r="IWG182" s="8"/>
      <c r="IWH182" s="8"/>
      <c r="IWI182" s="8"/>
      <c r="IWJ182" s="8"/>
      <c r="IWK182" s="8"/>
      <c r="IWL182" s="8"/>
      <c r="IWM182" s="8"/>
      <c r="IWN182" s="8"/>
      <c r="IWO182" s="8"/>
      <c r="IWP182" s="8"/>
      <c r="IWQ182" s="8"/>
      <c r="IWR182" s="8"/>
      <c r="IWS182" s="8"/>
      <c r="IWT182" s="8"/>
      <c r="IWU182" s="8"/>
      <c r="IWV182" s="8"/>
      <c r="IWW182" s="8"/>
      <c r="IWX182" s="8"/>
      <c r="IWY182" s="8"/>
      <c r="IWZ182" s="8"/>
      <c r="IXA182" s="8"/>
      <c r="IXB182" s="8"/>
      <c r="IXC182" s="8"/>
      <c r="IXD182" s="8"/>
      <c r="IXE182" s="8"/>
      <c r="IXF182" s="8"/>
      <c r="IXG182" s="8"/>
      <c r="IXH182" s="8"/>
      <c r="IXI182" s="8"/>
      <c r="IXJ182" s="8"/>
      <c r="IXK182" s="8"/>
      <c r="IXL182" s="8"/>
      <c r="IXM182" s="8"/>
      <c r="IXN182" s="8"/>
      <c r="IXO182" s="8"/>
      <c r="IXP182" s="8"/>
      <c r="IXQ182" s="8"/>
      <c r="IXR182" s="8"/>
      <c r="IXS182" s="8"/>
      <c r="IXT182" s="8"/>
      <c r="IXU182" s="8"/>
      <c r="IXV182" s="8"/>
      <c r="IXW182" s="8"/>
      <c r="IXX182" s="8"/>
      <c r="IXY182" s="8"/>
      <c r="IXZ182" s="8"/>
      <c r="IYA182" s="8"/>
      <c r="IYB182" s="8"/>
      <c r="IYC182" s="8"/>
      <c r="IYD182" s="8"/>
      <c r="IYE182" s="8"/>
      <c r="IYF182" s="8"/>
      <c r="IYG182" s="8"/>
      <c r="IYH182" s="8"/>
      <c r="IYI182" s="8"/>
      <c r="IYJ182" s="8"/>
      <c r="IYK182" s="8"/>
      <c r="IYL182" s="8"/>
      <c r="IYM182" s="8"/>
      <c r="IYN182" s="8"/>
      <c r="IYO182" s="8"/>
      <c r="IYP182" s="8"/>
      <c r="IYQ182" s="8"/>
      <c r="IYR182" s="8"/>
      <c r="IYS182" s="8"/>
      <c r="IYT182" s="8"/>
      <c r="IYU182" s="8"/>
      <c r="IYV182" s="8"/>
      <c r="IYW182" s="8"/>
      <c r="IYX182" s="8"/>
      <c r="IYY182" s="8"/>
      <c r="IYZ182" s="8"/>
      <c r="IZA182" s="8"/>
      <c r="IZB182" s="8"/>
      <c r="IZC182" s="8"/>
      <c r="IZD182" s="8"/>
      <c r="IZE182" s="8"/>
      <c r="IZF182" s="8"/>
      <c r="IZG182" s="8"/>
      <c r="IZH182" s="8"/>
      <c r="IZI182" s="8"/>
      <c r="IZJ182" s="8"/>
      <c r="IZK182" s="8"/>
      <c r="IZL182" s="8"/>
      <c r="IZM182" s="8"/>
      <c r="IZN182" s="8"/>
      <c r="IZO182" s="8"/>
      <c r="IZP182" s="8"/>
      <c r="IZQ182" s="8"/>
      <c r="IZR182" s="8"/>
      <c r="IZS182" s="8"/>
      <c r="IZT182" s="8"/>
      <c r="IZU182" s="8"/>
      <c r="IZV182" s="8"/>
      <c r="IZW182" s="8"/>
      <c r="IZX182" s="8"/>
      <c r="IZY182" s="8"/>
      <c r="IZZ182" s="8"/>
      <c r="JAA182" s="8"/>
      <c r="JAB182" s="8"/>
      <c r="JAC182" s="8"/>
      <c r="JAD182" s="8"/>
      <c r="JAE182" s="8"/>
      <c r="JAF182" s="8"/>
      <c r="JAG182" s="8"/>
      <c r="JAH182" s="8"/>
      <c r="JAI182" s="8"/>
      <c r="JAJ182" s="8"/>
      <c r="JAK182" s="8"/>
      <c r="JAL182" s="8"/>
      <c r="JAM182" s="8"/>
      <c r="JAN182" s="8"/>
      <c r="JAO182" s="8"/>
      <c r="JAP182" s="8"/>
      <c r="JAQ182" s="8"/>
      <c r="JAR182" s="8"/>
      <c r="JAS182" s="8"/>
      <c r="JAT182" s="8"/>
      <c r="JAU182" s="8"/>
      <c r="JAV182" s="8"/>
      <c r="JAW182" s="8"/>
      <c r="JAX182" s="8"/>
      <c r="JAY182" s="8"/>
      <c r="JAZ182" s="8"/>
      <c r="JBA182" s="8"/>
      <c r="JBB182" s="8"/>
      <c r="JBC182" s="8"/>
      <c r="JBD182" s="8"/>
      <c r="JBE182" s="8"/>
      <c r="JBF182" s="8"/>
      <c r="JBG182" s="8"/>
      <c r="JBH182" s="8"/>
      <c r="JBI182" s="8"/>
      <c r="JBJ182" s="8"/>
      <c r="JBK182" s="8"/>
      <c r="JBL182" s="8"/>
      <c r="JBM182" s="8"/>
      <c r="JBN182" s="8"/>
      <c r="JBO182" s="8"/>
      <c r="JBP182" s="8"/>
      <c r="JBQ182" s="8"/>
      <c r="JBR182" s="8"/>
      <c r="JBS182" s="8"/>
      <c r="JBT182" s="8"/>
      <c r="JBU182" s="8"/>
      <c r="JBV182" s="8"/>
      <c r="JBW182" s="8"/>
      <c r="JBX182" s="8"/>
      <c r="JBY182" s="8"/>
      <c r="JBZ182" s="8"/>
      <c r="JCA182" s="8"/>
      <c r="JCB182" s="8"/>
      <c r="JCC182" s="8"/>
      <c r="JCD182" s="8"/>
      <c r="JCE182" s="8"/>
      <c r="JCF182" s="8"/>
      <c r="JCG182" s="8"/>
      <c r="JCH182" s="8"/>
      <c r="JCI182" s="8"/>
      <c r="JCJ182" s="8"/>
      <c r="JCK182" s="8"/>
      <c r="JCL182" s="8"/>
      <c r="JCM182" s="8"/>
      <c r="JCN182" s="8"/>
      <c r="JCO182" s="8"/>
      <c r="JCP182" s="8"/>
      <c r="JCQ182" s="8"/>
      <c r="JCR182" s="8"/>
      <c r="JCS182" s="8"/>
      <c r="JCT182" s="8"/>
      <c r="JCU182" s="8"/>
      <c r="JCV182" s="8"/>
      <c r="JCW182" s="8"/>
      <c r="JCX182" s="8"/>
      <c r="JCY182" s="8"/>
      <c r="JCZ182" s="8"/>
      <c r="JDA182" s="8"/>
      <c r="JDB182" s="8"/>
      <c r="JDC182" s="8"/>
      <c r="JDD182" s="8"/>
      <c r="JDE182" s="8"/>
      <c r="JDF182" s="8"/>
      <c r="JDG182" s="8"/>
      <c r="JDH182" s="8"/>
      <c r="JDI182" s="8"/>
      <c r="JDJ182" s="8"/>
      <c r="JDK182" s="8"/>
      <c r="JDL182" s="8"/>
      <c r="JDM182" s="8"/>
      <c r="JDN182" s="8"/>
      <c r="JDO182" s="8"/>
      <c r="JDP182" s="8"/>
      <c r="JDQ182" s="8"/>
      <c r="JDR182" s="8"/>
      <c r="JDS182" s="8"/>
      <c r="JDT182" s="8"/>
      <c r="JDU182" s="8"/>
      <c r="JDV182" s="8"/>
      <c r="JDW182" s="8"/>
      <c r="JDX182" s="8"/>
      <c r="JDY182" s="8"/>
      <c r="JDZ182" s="8"/>
      <c r="JEA182" s="8"/>
      <c r="JEB182" s="8"/>
      <c r="JEC182" s="8"/>
      <c r="JED182" s="8"/>
      <c r="JEE182" s="8"/>
      <c r="JEF182" s="8"/>
      <c r="JEG182" s="8"/>
      <c r="JEH182" s="8"/>
      <c r="JEI182" s="8"/>
      <c r="JEJ182" s="8"/>
      <c r="JEK182" s="8"/>
      <c r="JEL182" s="8"/>
      <c r="JEM182" s="8"/>
      <c r="JEN182" s="8"/>
      <c r="JEO182" s="8"/>
      <c r="JEP182" s="8"/>
      <c r="JEQ182" s="8"/>
      <c r="JER182" s="8"/>
      <c r="JES182" s="8"/>
      <c r="JET182" s="8"/>
      <c r="JEU182" s="8"/>
      <c r="JEV182" s="8"/>
      <c r="JEW182" s="8"/>
      <c r="JEX182" s="8"/>
      <c r="JEY182" s="8"/>
      <c r="JEZ182" s="8"/>
      <c r="JFA182" s="8"/>
      <c r="JFB182" s="8"/>
      <c r="JFC182" s="8"/>
      <c r="JFD182" s="8"/>
      <c r="JFE182" s="8"/>
      <c r="JFF182" s="8"/>
      <c r="JFG182" s="8"/>
      <c r="JFH182" s="8"/>
      <c r="JFI182" s="8"/>
      <c r="JFJ182" s="8"/>
      <c r="JFK182" s="8"/>
      <c r="JFL182" s="8"/>
      <c r="JFM182" s="8"/>
      <c r="JFN182" s="8"/>
      <c r="JFO182" s="8"/>
      <c r="JFP182" s="8"/>
      <c r="JFQ182" s="8"/>
      <c r="JFR182" s="8"/>
      <c r="JFS182" s="8"/>
      <c r="JFT182" s="8"/>
      <c r="JFU182" s="8"/>
      <c r="JFV182" s="8"/>
      <c r="JFW182" s="8"/>
      <c r="JFX182" s="8"/>
      <c r="JFY182" s="8"/>
      <c r="JFZ182" s="8"/>
      <c r="JGA182" s="8"/>
      <c r="JGB182" s="8"/>
      <c r="JGC182" s="8"/>
      <c r="JGD182" s="8"/>
      <c r="JGE182" s="8"/>
      <c r="JGF182" s="8"/>
      <c r="JGG182" s="8"/>
      <c r="JGH182" s="8"/>
      <c r="JGI182" s="8"/>
      <c r="JGJ182" s="8"/>
      <c r="JGK182" s="8"/>
      <c r="JGL182" s="8"/>
      <c r="JGM182" s="8"/>
      <c r="JGN182" s="8"/>
      <c r="JGO182" s="8"/>
      <c r="JGP182" s="8"/>
      <c r="JGQ182" s="8"/>
      <c r="JGR182" s="8"/>
      <c r="JGS182" s="8"/>
      <c r="JGT182" s="8"/>
      <c r="JGU182" s="8"/>
      <c r="JGV182" s="8"/>
      <c r="JGW182" s="8"/>
      <c r="JGX182" s="8"/>
      <c r="JGY182" s="8"/>
      <c r="JGZ182" s="8"/>
      <c r="JHA182" s="8"/>
      <c r="JHB182" s="8"/>
      <c r="JHC182" s="8"/>
      <c r="JHD182" s="8"/>
      <c r="JHE182" s="8"/>
      <c r="JHF182" s="8"/>
      <c r="JHG182" s="8"/>
      <c r="JHH182" s="8"/>
      <c r="JHI182" s="8"/>
      <c r="JHJ182" s="8"/>
      <c r="JHK182" s="8"/>
      <c r="JHL182" s="8"/>
      <c r="JHM182" s="8"/>
      <c r="JHN182" s="8"/>
      <c r="JHO182" s="8"/>
      <c r="JHP182" s="8"/>
      <c r="JHQ182" s="8"/>
      <c r="JHR182" s="8"/>
      <c r="JHS182" s="8"/>
      <c r="JHT182" s="8"/>
      <c r="JHU182" s="8"/>
      <c r="JHV182" s="8"/>
      <c r="JHW182" s="8"/>
      <c r="JHX182" s="8"/>
      <c r="JHY182" s="8"/>
      <c r="JHZ182" s="8"/>
      <c r="JIA182" s="8"/>
      <c r="JIB182" s="8"/>
      <c r="JIC182" s="8"/>
      <c r="JID182" s="8"/>
      <c r="JIE182" s="8"/>
      <c r="JIF182" s="8"/>
      <c r="JIG182" s="8"/>
      <c r="JIH182" s="8"/>
      <c r="JII182" s="8"/>
      <c r="JIJ182" s="8"/>
      <c r="JIK182" s="8"/>
      <c r="JIL182" s="8"/>
      <c r="JIM182" s="8"/>
      <c r="JIN182" s="8"/>
      <c r="JIO182" s="8"/>
      <c r="JIP182" s="8"/>
      <c r="JIQ182" s="8"/>
      <c r="JIR182" s="8"/>
      <c r="JIS182" s="8"/>
      <c r="JIT182" s="8"/>
      <c r="JIU182" s="8"/>
      <c r="JIV182" s="8"/>
      <c r="JIW182" s="8"/>
      <c r="JIX182" s="8"/>
      <c r="JIY182" s="8"/>
      <c r="JIZ182" s="8"/>
      <c r="JJA182" s="8"/>
      <c r="JJB182" s="8"/>
      <c r="JJC182" s="8"/>
      <c r="JJD182" s="8"/>
      <c r="JJE182" s="8"/>
      <c r="JJF182" s="8"/>
      <c r="JJG182" s="8"/>
      <c r="JJH182" s="8"/>
      <c r="JJI182" s="8"/>
      <c r="JJJ182" s="8"/>
      <c r="JJK182" s="8"/>
      <c r="JJL182" s="8"/>
      <c r="JJM182" s="8"/>
      <c r="JJN182" s="8"/>
      <c r="JJO182" s="8"/>
      <c r="JJP182" s="8"/>
      <c r="JJQ182" s="8"/>
      <c r="JJR182" s="8"/>
      <c r="JJS182" s="8"/>
      <c r="JJT182" s="8"/>
      <c r="JJU182" s="8"/>
      <c r="JJV182" s="8"/>
      <c r="JJW182" s="8"/>
      <c r="JJX182" s="8"/>
      <c r="JJY182" s="8"/>
      <c r="JJZ182" s="8"/>
    </row>
    <row r="183" spans="1:7046" s="10" customFormat="1" x14ac:dyDescent="0.2">
      <c r="A183" s="8"/>
      <c r="B183" s="8"/>
      <c r="C183" s="8"/>
      <c r="D183" s="8"/>
      <c r="E183" s="8"/>
      <c r="F183" s="8"/>
      <c r="G183" s="8"/>
      <c r="H183" s="11"/>
      <c r="I183" s="11"/>
      <c r="J183" s="11"/>
      <c r="K183" s="74"/>
      <c r="L183" s="11"/>
      <c r="M183" s="11"/>
      <c r="R183" s="9"/>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8"/>
      <c r="DD183" s="8"/>
      <c r="DE183" s="8"/>
      <c r="DF183" s="8"/>
      <c r="DG183" s="8"/>
      <c r="DH183" s="8"/>
      <c r="DI183" s="8"/>
      <c r="DJ183" s="8"/>
      <c r="DK183" s="8"/>
      <c r="DL183" s="8"/>
      <c r="DM183" s="8"/>
      <c r="DN183" s="8"/>
      <c r="DO183" s="8"/>
      <c r="DP183" s="8"/>
      <c r="DQ183" s="8"/>
      <c r="DR183" s="8"/>
      <c r="DS183" s="8"/>
      <c r="DT183" s="8"/>
      <c r="DU183" s="8"/>
      <c r="DV183" s="8"/>
      <c r="DW183" s="8"/>
      <c r="DX183" s="8"/>
      <c r="DY183" s="8"/>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8"/>
      <c r="IU183" s="8"/>
      <c r="IV183" s="8"/>
      <c r="IW183" s="8"/>
      <c r="IX183" s="8"/>
      <c r="IY183" s="8"/>
      <c r="IZ183" s="8"/>
      <c r="JA183" s="8"/>
      <c r="JB183" s="8"/>
      <c r="JC183" s="8"/>
      <c r="JD183" s="8"/>
      <c r="JE183" s="8"/>
      <c r="JF183" s="8"/>
      <c r="JG183" s="8"/>
      <c r="JH183" s="8"/>
      <c r="JI183" s="8"/>
      <c r="JJ183" s="8"/>
      <c r="JK183" s="8"/>
      <c r="JL183" s="8"/>
      <c r="JM183" s="8"/>
      <c r="JN183" s="8"/>
      <c r="JO183" s="8"/>
      <c r="JP183" s="8"/>
      <c r="JQ183" s="8"/>
      <c r="JR183" s="8"/>
      <c r="JS183" s="8"/>
      <c r="JT183" s="8"/>
      <c r="JU183" s="8"/>
      <c r="JV183" s="8"/>
      <c r="JW183" s="8"/>
      <c r="JX183" s="8"/>
      <c r="JY183" s="8"/>
      <c r="JZ183" s="8"/>
      <c r="KA183" s="8"/>
      <c r="KB183" s="8"/>
      <c r="KC183" s="8"/>
      <c r="KD183" s="8"/>
      <c r="KE183" s="8"/>
      <c r="KF183" s="8"/>
      <c r="KG183" s="8"/>
      <c r="KH183" s="8"/>
      <c r="KI183" s="8"/>
      <c r="KJ183" s="8"/>
      <c r="KK183" s="8"/>
      <c r="KL183" s="8"/>
      <c r="KM183" s="8"/>
      <c r="KN183" s="8"/>
      <c r="KO183" s="8"/>
      <c r="KP183" s="8"/>
      <c r="KQ183" s="8"/>
      <c r="KR183" s="8"/>
      <c r="KS183" s="8"/>
      <c r="KT183" s="8"/>
      <c r="KU183" s="8"/>
      <c r="KV183" s="8"/>
      <c r="KW183" s="8"/>
      <c r="KX183" s="8"/>
      <c r="KY183" s="8"/>
      <c r="KZ183" s="8"/>
      <c r="LA183" s="8"/>
      <c r="LB183" s="8"/>
      <c r="LC183" s="8"/>
      <c r="LD183" s="8"/>
      <c r="LE183" s="8"/>
      <c r="LF183" s="8"/>
      <c r="LG183" s="8"/>
      <c r="LH183" s="8"/>
      <c r="LI183" s="8"/>
      <c r="LJ183" s="8"/>
      <c r="LK183" s="8"/>
      <c r="LL183" s="8"/>
      <c r="LM183" s="8"/>
      <c r="LN183" s="8"/>
      <c r="LO183" s="8"/>
      <c r="LP183" s="8"/>
      <c r="LQ183" s="8"/>
      <c r="LR183" s="8"/>
      <c r="LS183" s="8"/>
      <c r="LT183" s="8"/>
      <c r="LU183" s="8"/>
      <c r="LV183" s="8"/>
      <c r="LW183" s="8"/>
      <c r="LX183" s="8"/>
      <c r="LY183" s="8"/>
      <c r="LZ183" s="8"/>
      <c r="MA183" s="8"/>
      <c r="MB183" s="8"/>
      <c r="MC183" s="8"/>
      <c r="MD183" s="8"/>
      <c r="ME183" s="8"/>
      <c r="MF183" s="8"/>
      <c r="MG183" s="8"/>
      <c r="MH183" s="8"/>
      <c r="MI183" s="8"/>
      <c r="MJ183" s="8"/>
      <c r="MK183" s="8"/>
      <c r="ML183" s="8"/>
      <c r="MM183" s="8"/>
      <c r="MN183" s="8"/>
      <c r="MO183" s="8"/>
      <c r="MP183" s="8"/>
      <c r="MQ183" s="8"/>
      <c r="MR183" s="8"/>
      <c r="MS183" s="8"/>
      <c r="MT183" s="8"/>
      <c r="MU183" s="8"/>
      <c r="MV183" s="8"/>
      <c r="MW183" s="8"/>
      <c r="MX183" s="8"/>
      <c r="MY183" s="8"/>
      <c r="MZ183" s="8"/>
      <c r="NA183" s="8"/>
      <c r="NB183" s="8"/>
      <c r="NC183" s="8"/>
      <c r="ND183" s="8"/>
      <c r="NE183" s="8"/>
      <c r="NF183" s="8"/>
      <c r="NG183" s="8"/>
      <c r="NH183" s="8"/>
      <c r="NI183" s="8"/>
      <c r="NJ183" s="8"/>
      <c r="NK183" s="8"/>
      <c r="NL183" s="8"/>
      <c r="NM183" s="8"/>
      <c r="NN183" s="8"/>
      <c r="NO183" s="8"/>
      <c r="NP183" s="8"/>
      <c r="NQ183" s="8"/>
      <c r="NR183" s="8"/>
      <c r="NS183" s="8"/>
      <c r="NT183" s="8"/>
      <c r="NU183" s="8"/>
      <c r="NV183" s="8"/>
      <c r="NW183" s="8"/>
      <c r="NX183" s="8"/>
      <c r="NY183" s="8"/>
      <c r="NZ183" s="8"/>
      <c r="OA183" s="8"/>
      <c r="OB183" s="8"/>
      <c r="OC183" s="8"/>
      <c r="OD183" s="8"/>
      <c r="OE183" s="8"/>
      <c r="OF183" s="8"/>
      <c r="OG183" s="8"/>
      <c r="OH183" s="8"/>
      <c r="OI183" s="8"/>
      <c r="OJ183" s="8"/>
      <c r="OK183" s="8"/>
      <c r="OL183" s="8"/>
      <c r="OM183" s="8"/>
      <c r="ON183" s="8"/>
      <c r="OO183" s="8"/>
      <c r="OP183" s="8"/>
      <c r="OQ183" s="8"/>
      <c r="OR183" s="8"/>
      <c r="OS183" s="8"/>
      <c r="OT183" s="8"/>
      <c r="OU183" s="8"/>
      <c r="OV183" s="8"/>
      <c r="OW183" s="8"/>
      <c r="OX183" s="8"/>
      <c r="OY183" s="8"/>
      <c r="OZ183" s="8"/>
      <c r="PA183" s="8"/>
      <c r="PB183" s="8"/>
      <c r="PC183" s="8"/>
      <c r="PD183" s="8"/>
      <c r="PE183" s="8"/>
      <c r="PF183" s="8"/>
      <c r="PG183" s="8"/>
      <c r="PH183" s="8"/>
      <c r="PI183" s="8"/>
      <c r="PJ183" s="8"/>
      <c r="PK183" s="8"/>
      <c r="PL183" s="8"/>
      <c r="PM183" s="8"/>
      <c r="PN183" s="8"/>
      <c r="PO183" s="8"/>
      <c r="PP183" s="8"/>
      <c r="PQ183" s="8"/>
      <c r="PR183" s="8"/>
      <c r="PS183" s="8"/>
      <c r="PT183" s="8"/>
      <c r="PU183" s="8"/>
      <c r="PV183" s="8"/>
      <c r="PW183" s="8"/>
      <c r="PX183" s="8"/>
      <c r="PY183" s="8"/>
      <c r="PZ183" s="8"/>
      <c r="QA183" s="8"/>
      <c r="QB183" s="8"/>
      <c r="QC183" s="8"/>
      <c r="QD183" s="8"/>
      <c r="QE183" s="8"/>
      <c r="QF183" s="8"/>
      <c r="QG183" s="8"/>
      <c r="QH183" s="8"/>
      <c r="QI183" s="8"/>
      <c r="QJ183" s="8"/>
      <c r="QK183" s="8"/>
      <c r="QL183" s="8"/>
      <c r="QM183" s="8"/>
      <c r="QN183" s="8"/>
      <c r="QO183" s="8"/>
      <c r="QP183" s="8"/>
      <c r="QQ183" s="8"/>
      <c r="QR183" s="8"/>
      <c r="QS183" s="8"/>
      <c r="QT183" s="8"/>
      <c r="QU183" s="8"/>
      <c r="QV183" s="8"/>
      <c r="QW183" s="8"/>
      <c r="QX183" s="8"/>
      <c r="QY183" s="8"/>
      <c r="QZ183" s="8"/>
      <c r="RA183" s="8"/>
      <c r="RB183" s="8"/>
      <c r="RC183" s="8"/>
      <c r="RD183" s="8"/>
      <c r="RE183" s="8"/>
      <c r="RF183" s="8"/>
      <c r="RG183" s="8"/>
      <c r="RH183" s="8"/>
      <c r="RI183" s="8"/>
      <c r="RJ183" s="8"/>
      <c r="RK183" s="8"/>
      <c r="RL183" s="8"/>
      <c r="RM183" s="8"/>
      <c r="RN183" s="8"/>
      <c r="RO183" s="8"/>
      <c r="RP183" s="8"/>
      <c r="RQ183" s="8"/>
      <c r="RR183" s="8"/>
      <c r="RS183" s="8"/>
      <c r="RT183" s="8"/>
      <c r="RU183" s="8"/>
      <c r="RV183" s="8"/>
      <c r="RW183" s="8"/>
      <c r="RX183" s="8"/>
      <c r="RY183" s="8"/>
      <c r="RZ183" s="8"/>
      <c r="SA183" s="8"/>
      <c r="SB183" s="8"/>
      <c r="SC183" s="8"/>
      <c r="SD183" s="8"/>
      <c r="SE183" s="8"/>
      <c r="SF183" s="8"/>
      <c r="SG183" s="8"/>
      <c r="SH183" s="8"/>
      <c r="SI183" s="8"/>
      <c r="SJ183" s="8"/>
      <c r="SK183" s="8"/>
      <c r="SL183" s="8"/>
      <c r="SM183" s="8"/>
      <c r="SN183" s="8"/>
      <c r="SO183" s="8"/>
      <c r="SP183" s="8"/>
      <c r="SQ183" s="8"/>
      <c r="SR183" s="8"/>
      <c r="SS183" s="8"/>
      <c r="ST183" s="8"/>
      <c r="SU183" s="8"/>
      <c r="SV183" s="8"/>
      <c r="SW183" s="8"/>
      <c r="SX183" s="8"/>
      <c r="SY183" s="8"/>
      <c r="SZ183" s="8"/>
      <c r="TA183" s="8"/>
      <c r="TB183" s="8"/>
      <c r="TC183" s="8"/>
      <c r="TD183" s="8"/>
      <c r="TE183" s="8"/>
      <c r="TF183" s="8"/>
      <c r="TG183" s="8"/>
      <c r="TH183" s="8"/>
      <c r="TI183" s="8"/>
      <c r="TJ183" s="8"/>
      <c r="TK183" s="8"/>
      <c r="TL183" s="8"/>
      <c r="TM183" s="8"/>
      <c r="TN183" s="8"/>
      <c r="TO183" s="8"/>
      <c r="TP183" s="8"/>
      <c r="TQ183" s="8"/>
      <c r="TR183" s="8"/>
      <c r="TS183" s="8"/>
      <c r="TT183" s="8"/>
      <c r="TU183" s="8"/>
      <c r="TV183" s="8"/>
      <c r="TW183" s="8"/>
      <c r="TX183" s="8"/>
      <c r="TY183" s="8"/>
      <c r="TZ183" s="8"/>
      <c r="UA183" s="8"/>
      <c r="UB183" s="8"/>
      <c r="UC183" s="8"/>
      <c r="UD183" s="8"/>
      <c r="UE183" s="8"/>
      <c r="UF183" s="8"/>
      <c r="UG183" s="8"/>
      <c r="UH183" s="8"/>
      <c r="UI183" s="8"/>
      <c r="UJ183" s="8"/>
      <c r="UK183" s="8"/>
      <c r="UL183" s="8"/>
      <c r="UM183" s="8"/>
      <c r="UN183" s="8"/>
      <c r="UO183" s="8"/>
      <c r="UP183" s="8"/>
      <c r="UQ183" s="8"/>
      <c r="UR183" s="8"/>
      <c r="US183" s="8"/>
      <c r="UT183" s="8"/>
      <c r="UU183" s="8"/>
      <c r="UV183" s="8"/>
      <c r="UW183" s="8"/>
      <c r="UX183" s="8"/>
      <c r="UY183" s="8"/>
      <c r="UZ183" s="8"/>
      <c r="VA183" s="8"/>
      <c r="VB183" s="8"/>
      <c r="VC183" s="8"/>
      <c r="VD183" s="8"/>
      <c r="VE183" s="8"/>
      <c r="VF183" s="8"/>
      <c r="VG183" s="8"/>
      <c r="VH183" s="8"/>
      <c r="VI183" s="8"/>
      <c r="VJ183" s="8"/>
      <c r="VK183" s="8"/>
      <c r="VL183" s="8"/>
      <c r="VM183" s="8"/>
      <c r="VN183" s="8"/>
      <c r="VO183" s="8"/>
      <c r="VP183" s="8"/>
      <c r="VQ183" s="8"/>
      <c r="VR183" s="8"/>
      <c r="VS183" s="8"/>
      <c r="VT183" s="8"/>
      <c r="VU183" s="8"/>
      <c r="VV183" s="8"/>
      <c r="VW183" s="8"/>
      <c r="VX183" s="8"/>
      <c r="VY183" s="8"/>
      <c r="VZ183" s="8"/>
      <c r="WA183" s="8"/>
      <c r="WB183" s="8"/>
      <c r="WC183" s="8"/>
      <c r="WD183" s="8"/>
      <c r="WE183" s="8"/>
      <c r="WF183" s="8"/>
      <c r="WG183" s="8"/>
      <c r="WH183" s="8"/>
      <c r="WI183" s="8"/>
      <c r="WJ183" s="8"/>
      <c r="WK183" s="8"/>
      <c r="WL183" s="8"/>
      <c r="WM183" s="8"/>
      <c r="WN183" s="8"/>
      <c r="WO183" s="8"/>
      <c r="WP183" s="8"/>
      <c r="WQ183" s="8"/>
      <c r="WR183" s="8"/>
      <c r="WS183" s="8"/>
      <c r="WT183" s="8"/>
      <c r="WU183" s="8"/>
      <c r="WV183" s="8"/>
      <c r="WW183" s="8"/>
      <c r="WX183" s="8"/>
      <c r="WY183" s="8"/>
      <c r="WZ183" s="8"/>
      <c r="XA183" s="8"/>
      <c r="XB183" s="8"/>
      <c r="XC183" s="8"/>
      <c r="XD183" s="8"/>
      <c r="XE183" s="8"/>
      <c r="XF183" s="8"/>
      <c r="XG183" s="8"/>
      <c r="XH183" s="8"/>
      <c r="XI183" s="8"/>
      <c r="XJ183" s="8"/>
      <c r="XK183" s="8"/>
      <c r="XL183" s="8"/>
      <c r="XM183" s="8"/>
      <c r="XN183" s="8"/>
      <c r="XO183" s="8"/>
      <c r="XP183" s="8"/>
      <c r="XQ183" s="8"/>
      <c r="XR183" s="8"/>
      <c r="XS183" s="8"/>
      <c r="XT183" s="8"/>
      <c r="XU183" s="8"/>
      <c r="XV183" s="8"/>
      <c r="XW183" s="8"/>
      <c r="XX183" s="8"/>
      <c r="XY183" s="8"/>
      <c r="XZ183" s="8"/>
      <c r="YA183" s="8"/>
      <c r="YB183" s="8"/>
      <c r="YC183" s="8"/>
      <c r="YD183" s="8"/>
      <c r="YE183" s="8"/>
      <c r="YF183" s="8"/>
      <c r="YG183" s="8"/>
      <c r="YH183" s="8"/>
      <c r="YI183" s="8"/>
      <c r="YJ183" s="8"/>
      <c r="YK183" s="8"/>
      <c r="YL183" s="8"/>
      <c r="YM183" s="8"/>
      <c r="YN183" s="8"/>
      <c r="YO183" s="8"/>
      <c r="YP183" s="8"/>
      <c r="YQ183" s="8"/>
      <c r="YR183" s="8"/>
      <c r="YS183" s="8"/>
      <c r="YT183" s="8"/>
      <c r="YU183" s="8"/>
      <c r="YV183" s="8"/>
      <c r="YW183" s="8"/>
      <c r="YX183" s="8"/>
      <c r="YY183" s="8"/>
      <c r="YZ183" s="8"/>
      <c r="ZA183" s="8"/>
      <c r="ZB183" s="8"/>
      <c r="ZC183" s="8"/>
      <c r="ZD183" s="8"/>
      <c r="ZE183" s="8"/>
      <c r="ZF183" s="8"/>
      <c r="ZG183" s="8"/>
      <c r="ZH183" s="8"/>
      <c r="ZI183" s="8"/>
      <c r="ZJ183" s="8"/>
      <c r="ZK183" s="8"/>
      <c r="ZL183" s="8"/>
      <c r="ZM183" s="8"/>
      <c r="ZN183" s="8"/>
      <c r="ZO183" s="8"/>
      <c r="ZP183" s="8"/>
      <c r="ZQ183" s="8"/>
      <c r="ZR183" s="8"/>
      <c r="ZS183" s="8"/>
      <c r="ZT183" s="8"/>
      <c r="ZU183" s="8"/>
      <c r="ZV183" s="8"/>
      <c r="ZW183" s="8"/>
      <c r="ZX183" s="8"/>
      <c r="ZY183" s="8"/>
      <c r="ZZ183" s="8"/>
      <c r="AAA183" s="8"/>
      <c r="AAB183" s="8"/>
      <c r="AAC183" s="8"/>
      <c r="AAD183" s="8"/>
      <c r="AAE183" s="8"/>
      <c r="AAF183" s="8"/>
      <c r="AAG183" s="8"/>
      <c r="AAH183" s="8"/>
      <c r="AAI183" s="8"/>
      <c r="AAJ183" s="8"/>
      <c r="AAK183" s="8"/>
      <c r="AAL183" s="8"/>
      <c r="AAM183" s="8"/>
      <c r="AAN183" s="8"/>
      <c r="AAO183" s="8"/>
      <c r="AAP183" s="8"/>
      <c r="AAQ183" s="8"/>
      <c r="AAR183" s="8"/>
      <c r="AAS183" s="8"/>
      <c r="AAT183" s="8"/>
      <c r="AAU183" s="8"/>
      <c r="AAV183" s="8"/>
      <c r="AAW183" s="8"/>
      <c r="AAX183" s="8"/>
      <c r="AAY183" s="8"/>
      <c r="AAZ183" s="8"/>
      <c r="ABA183" s="8"/>
      <c r="ABB183" s="8"/>
      <c r="ABC183" s="8"/>
      <c r="ABD183" s="8"/>
      <c r="ABE183" s="8"/>
      <c r="ABF183" s="8"/>
      <c r="ABG183" s="8"/>
      <c r="ABH183" s="8"/>
      <c r="ABI183" s="8"/>
      <c r="ABJ183" s="8"/>
      <c r="ABK183" s="8"/>
      <c r="ABL183" s="8"/>
      <c r="ABM183" s="8"/>
      <c r="ABN183" s="8"/>
      <c r="ABO183" s="8"/>
      <c r="ABP183" s="8"/>
      <c r="ABQ183" s="8"/>
      <c r="ABR183" s="8"/>
      <c r="ABS183" s="8"/>
      <c r="ABT183" s="8"/>
      <c r="ABU183" s="8"/>
      <c r="ABV183" s="8"/>
      <c r="ABW183" s="8"/>
      <c r="ABX183" s="8"/>
      <c r="ABY183" s="8"/>
      <c r="ABZ183" s="8"/>
      <c r="ACA183" s="8"/>
      <c r="ACB183" s="8"/>
      <c r="ACC183" s="8"/>
      <c r="ACD183" s="8"/>
      <c r="ACE183" s="8"/>
      <c r="ACF183" s="8"/>
      <c r="ACG183" s="8"/>
      <c r="ACH183" s="8"/>
      <c r="ACI183" s="8"/>
      <c r="ACJ183" s="8"/>
      <c r="ACK183" s="8"/>
      <c r="ACL183" s="8"/>
      <c r="ACM183" s="8"/>
      <c r="ACN183" s="8"/>
      <c r="ACO183" s="8"/>
      <c r="ACP183" s="8"/>
      <c r="ACQ183" s="8"/>
      <c r="ACR183" s="8"/>
      <c r="ACS183" s="8"/>
      <c r="ACT183" s="8"/>
      <c r="ACU183" s="8"/>
      <c r="ACV183" s="8"/>
      <c r="ACW183" s="8"/>
      <c r="ACX183" s="8"/>
      <c r="ACY183" s="8"/>
      <c r="ACZ183" s="8"/>
      <c r="ADA183" s="8"/>
      <c r="ADB183" s="8"/>
      <c r="ADC183" s="8"/>
      <c r="ADD183" s="8"/>
      <c r="ADE183" s="8"/>
      <c r="ADF183" s="8"/>
      <c r="ADG183" s="8"/>
      <c r="ADH183" s="8"/>
      <c r="ADI183" s="8"/>
      <c r="ADJ183" s="8"/>
      <c r="ADK183" s="8"/>
      <c r="ADL183" s="8"/>
      <c r="ADM183" s="8"/>
      <c r="ADN183" s="8"/>
      <c r="ADO183" s="8"/>
      <c r="ADP183" s="8"/>
      <c r="ADQ183" s="8"/>
      <c r="ADR183" s="8"/>
      <c r="ADS183" s="8"/>
      <c r="ADT183" s="8"/>
      <c r="ADU183" s="8"/>
      <c r="ADV183" s="8"/>
      <c r="ADW183" s="8"/>
      <c r="ADX183" s="8"/>
      <c r="ADY183" s="8"/>
      <c r="ADZ183" s="8"/>
      <c r="AEA183" s="8"/>
      <c r="AEB183" s="8"/>
      <c r="AEC183" s="8"/>
      <c r="AED183" s="8"/>
      <c r="AEE183" s="8"/>
      <c r="AEF183" s="8"/>
      <c r="AEG183" s="8"/>
      <c r="AEH183" s="8"/>
      <c r="AEI183" s="8"/>
      <c r="AEJ183" s="8"/>
      <c r="AEK183" s="8"/>
      <c r="AEL183" s="8"/>
      <c r="AEM183" s="8"/>
      <c r="AEN183" s="8"/>
      <c r="AEO183" s="8"/>
      <c r="AEP183" s="8"/>
      <c r="AEQ183" s="8"/>
      <c r="AER183" s="8"/>
      <c r="AES183" s="8"/>
      <c r="AET183" s="8"/>
      <c r="AEU183" s="8"/>
      <c r="AEV183" s="8"/>
      <c r="AEW183" s="8"/>
      <c r="AEX183" s="8"/>
      <c r="AEY183" s="8"/>
      <c r="AEZ183" s="8"/>
      <c r="AFA183" s="8"/>
      <c r="AFB183" s="8"/>
      <c r="AFC183" s="8"/>
      <c r="AFD183" s="8"/>
      <c r="AFE183" s="8"/>
      <c r="AFF183" s="8"/>
      <c r="AFG183" s="8"/>
      <c r="AFH183" s="8"/>
      <c r="AFI183" s="8"/>
      <c r="AFJ183" s="8"/>
      <c r="AFK183" s="8"/>
      <c r="AFL183" s="8"/>
      <c r="AFM183" s="8"/>
      <c r="AFN183" s="8"/>
      <c r="AFO183" s="8"/>
      <c r="AFP183" s="8"/>
      <c r="AFQ183" s="8"/>
      <c r="AFR183" s="8"/>
      <c r="AFS183" s="8"/>
      <c r="AFT183" s="8"/>
      <c r="AFU183" s="8"/>
      <c r="AFV183" s="8"/>
      <c r="AFW183" s="8"/>
      <c r="AFX183" s="8"/>
      <c r="AFY183" s="8"/>
      <c r="AFZ183" s="8"/>
      <c r="AGA183" s="8"/>
      <c r="AGB183" s="8"/>
      <c r="AGC183" s="8"/>
      <c r="AGD183" s="8"/>
      <c r="AGE183" s="8"/>
      <c r="AGF183" s="8"/>
      <c r="AGG183" s="8"/>
      <c r="AGH183" s="8"/>
      <c r="AGI183" s="8"/>
      <c r="AGJ183" s="8"/>
      <c r="AGK183" s="8"/>
      <c r="AGL183" s="8"/>
      <c r="AGM183" s="8"/>
      <c r="AGN183" s="8"/>
      <c r="AGO183" s="8"/>
      <c r="AGP183" s="8"/>
      <c r="AGQ183" s="8"/>
      <c r="AGR183" s="8"/>
      <c r="AGS183" s="8"/>
      <c r="AGT183" s="8"/>
      <c r="AGU183" s="8"/>
      <c r="AGV183" s="8"/>
      <c r="AGW183" s="8"/>
      <c r="AGX183" s="8"/>
      <c r="AGY183" s="8"/>
      <c r="AGZ183" s="8"/>
      <c r="AHA183" s="8"/>
      <c r="AHB183" s="8"/>
      <c r="AHC183" s="8"/>
      <c r="AHD183" s="8"/>
      <c r="AHE183" s="8"/>
      <c r="AHF183" s="8"/>
      <c r="AHG183" s="8"/>
      <c r="AHH183" s="8"/>
      <c r="AHI183" s="8"/>
      <c r="AHJ183" s="8"/>
      <c r="AHK183" s="8"/>
      <c r="AHL183" s="8"/>
      <c r="AHM183" s="8"/>
      <c r="AHN183" s="8"/>
      <c r="AHO183" s="8"/>
      <c r="AHP183" s="8"/>
      <c r="AHQ183" s="8"/>
      <c r="AHR183" s="8"/>
      <c r="AHS183" s="8"/>
      <c r="AHT183" s="8"/>
      <c r="AHU183" s="8"/>
      <c r="AHV183" s="8"/>
      <c r="AHW183" s="8"/>
      <c r="AHX183" s="8"/>
      <c r="AHY183" s="8"/>
      <c r="AHZ183" s="8"/>
      <c r="AIA183" s="8"/>
      <c r="AIB183" s="8"/>
      <c r="AIC183" s="8"/>
      <c r="AID183" s="8"/>
      <c r="AIE183" s="8"/>
      <c r="AIF183" s="8"/>
      <c r="AIG183" s="8"/>
      <c r="AIH183" s="8"/>
      <c r="AII183" s="8"/>
      <c r="AIJ183" s="8"/>
      <c r="AIK183" s="8"/>
      <c r="AIL183" s="8"/>
      <c r="AIM183" s="8"/>
      <c r="AIN183" s="8"/>
      <c r="AIO183" s="8"/>
      <c r="AIP183" s="8"/>
      <c r="AIQ183" s="8"/>
      <c r="AIR183" s="8"/>
      <c r="AIS183" s="8"/>
      <c r="AIT183" s="8"/>
      <c r="AIU183" s="8"/>
      <c r="AIV183" s="8"/>
      <c r="AIW183" s="8"/>
      <c r="AIX183" s="8"/>
      <c r="AIY183" s="8"/>
      <c r="AIZ183" s="8"/>
      <c r="AJA183" s="8"/>
      <c r="AJB183" s="8"/>
      <c r="AJC183" s="8"/>
      <c r="AJD183" s="8"/>
      <c r="AJE183" s="8"/>
      <c r="AJF183" s="8"/>
      <c r="AJG183" s="8"/>
      <c r="AJH183" s="8"/>
      <c r="AJI183" s="8"/>
      <c r="AJJ183" s="8"/>
      <c r="AJK183" s="8"/>
      <c r="AJL183" s="8"/>
      <c r="AJM183" s="8"/>
      <c r="AJN183" s="8"/>
      <c r="AJO183" s="8"/>
      <c r="AJP183" s="8"/>
      <c r="AJQ183" s="8"/>
      <c r="AJR183" s="8"/>
      <c r="AJS183" s="8"/>
      <c r="AJT183" s="8"/>
      <c r="AJU183" s="8"/>
      <c r="AJV183" s="8"/>
      <c r="AJW183" s="8"/>
      <c r="AJX183" s="8"/>
      <c r="AJY183" s="8"/>
      <c r="AJZ183" s="8"/>
      <c r="AKA183" s="8"/>
      <c r="AKB183" s="8"/>
      <c r="AKC183" s="8"/>
      <c r="AKD183" s="8"/>
      <c r="AKE183" s="8"/>
      <c r="AKF183" s="8"/>
      <c r="AKG183" s="8"/>
      <c r="AKH183" s="8"/>
      <c r="AKI183" s="8"/>
      <c r="AKJ183" s="8"/>
      <c r="AKK183" s="8"/>
      <c r="AKL183" s="8"/>
      <c r="AKM183" s="8"/>
      <c r="AKN183" s="8"/>
      <c r="AKO183" s="8"/>
      <c r="AKP183" s="8"/>
      <c r="AKQ183" s="8"/>
      <c r="AKR183" s="8"/>
      <c r="AKS183" s="8"/>
      <c r="AKT183" s="8"/>
      <c r="AKU183" s="8"/>
      <c r="AKV183" s="8"/>
      <c r="AKW183" s="8"/>
      <c r="AKX183" s="8"/>
      <c r="AKY183" s="8"/>
      <c r="AKZ183" s="8"/>
      <c r="ALA183" s="8"/>
      <c r="ALB183" s="8"/>
      <c r="ALC183" s="8"/>
      <c r="ALD183" s="8"/>
      <c r="ALE183" s="8"/>
      <c r="ALF183" s="8"/>
      <c r="ALG183" s="8"/>
      <c r="ALH183" s="8"/>
      <c r="ALI183" s="8"/>
      <c r="ALJ183" s="8"/>
      <c r="ALK183" s="8"/>
      <c r="ALL183" s="8"/>
      <c r="ALM183" s="8"/>
      <c r="ALN183" s="8"/>
      <c r="ALO183" s="8"/>
      <c r="ALP183" s="8"/>
      <c r="ALQ183" s="8"/>
      <c r="ALR183" s="8"/>
      <c r="ALS183" s="8"/>
      <c r="ALT183" s="8"/>
      <c r="ALU183" s="8"/>
      <c r="ALV183" s="8"/>
      <c r="ALW183" s="8"/>
      <c r="ALX183" s="8"/>
      <c r="ALY183" s="8"/>
      <c r="ALZ183" s="8"/>
      <c r="AMA183" s="8"/>
      <c r="AMB183" s="8"/>
      <c r="AMC183" s="8"/>
      <c r="AMD183" s="8"/>
      <c r="AME183" s="8"/>
      <c r="AMF183" s="8"/>
      <c r="AMG183" s="8"/>
      <c r="AMH183" s="8"/>
      <c r="AMI183" s="8"/>
      <c r="AMJ183" s="8"/>
      <c r="AMK183" s="8"/>
      <c r="AML183" s="8"/>
      <c r="AMM183" s="8"/>
      <c r="AMN183" s="8"/>
      <c r="AMO183" s="8"/>
      <c r="AMP183" s="8"/>
      <c r="AMQ183" s="8"/>
      <c r="AMR183" s="8"/>
      <c r="AMS183" s="8"/>
      <c r="AMT183" s="8"/>
      <c r="AMU183" s="8"/>
      <c r="AMV183" s="8"/>
      <c r="AMW183" s="8"/>
      <c r="AMX183" s="8"/>
      <c r="AMY183" s="8"/>
      <c r="AMZ183" s="8"/>
      <c r="ANA183" s="8"/>
      <c r="ANB183" s="8"/>
      <c r="ANC183" s="8"/>
      <c r="AND183" s="8"/>
      <c r="ANE183" s="8"/>
      <c r="ANF183" s="8"/>
      <c r="ANG183" s="8"/>
      <c r="ANH183" s="8"/>
      <c r="ANI183" s="8"/>
      <c r="ANJ183" s="8"/>
      <c r="ANK183" s="8"/>
      <c r="ANL183" s="8"/>
      <c r="ANM183" s="8"/>
      <c r="ANN183" s="8"/>
      <c r="ANO183" s="8"/>
      <c r="ANP183" s="8"/>
      <c r="ANQ183" s="8"/>
      <c r="ANR183" s="8"/>
      <c r="ANS183" s="8"/>
      <c r="ANT183" s="8"/>
      <c r="ANU183" s="8"/>
      <c r="ANV183" s="8"/>
      <c r="ANW183" s="8"/>
      <c r="ANX183" s="8"/>
      <c r="ANY183" s="8"/>
      <c r="ANZ183" s="8"/>
      <c r="AOA183" s="8"/>
      <c r="AOB183" s="8"/>
      <c r="AOC183" s="8"/>
      <c r="AOD183" s="8"/>
      <c r="AOE183" s="8"/>
      <c r="AOF183" s="8"/>
      <c r="AOG183" s="8"/>
      <c r="AOH183" s="8"/>
      <c r="AOI183" s="8"/>
      <c r="AOJ183" s="8"/>
      <c r="AOK183" s="8"/>
      <c r="AOL183" s="8"/>
      <c r="AOM183" s="8"/>
      <c r="AON183" s="8"/>
      <c r="AOO183" s="8"/>
      <c r="AOP183" s="8"/>
      <c r="AOQ183" s="8"/>
      <c r="AOR183" s="8"/>
      <c r="AOS183" s="8"/>
      <c r="AOT183" s="8"/>
      <c r="AOU183" s="8"/>
      <c r="AOV183" s="8"/>
      <c r="AOW183" s="8"/>
      <c r="AOX183" s="8"/>
      <c r="AOY183" s="8"/>
      <c r="AOZ183" s="8"/>
      <c r="APA183" s="8"/>
      <c r="APB183" s="8"/>
      <c r="APC183" s="8"/>
      <c r="APD183" s="8"/>
      <c r="APE183" s="8"/>
      <c r="APF183" s="8"/>
      <c r="APG183" s="8"/>
      <c r="APH183" s="8"/>
      <c r="API183" s="8"/>
      <c r="APJ183" s="8"/>
      <c r="APK183" s="8"/>
      <c r="APL183" s="8"/>
      <c r="APM183" s="8"/>
      <c r="APN183" s="8"/>
      <c r="APO183" s="8"/>
      <c r="APP183" s="8"/>
      <c r="APQ183" s="8"/>
      <c r="APR183" s="8"/>
      <c r="APS183" s="8"/>
      <c r="APT183" s="8"/>
      <c r="APU183" s="8"/>
      <c r="APV183" s="8"/>
      <c r="APW183" s="8"/>
      <c r="APX183" s="8"/>
      <c r="APY183" s="8"/>
      <c r="APZ183" s="8"/>
      <c r="AQA183" s="8"/>
      <c r="AQB183" s="8"/>
      <c r="AQC183" s="8"/>
      <c r="AQD183" s="8"/>
      <c r="AQE183" s="8"/>
      <c r="AQF183" s="8"/>
      <c r="AQG183" s="8"/>
      <c r="AQH183" s="8"/>
      <c r="AQI183" s="8"/>
      <c r="AQJ183" s="8"/>
      <c r="AQK183" s="8"/>
      <c r="AQL183" s="8"/>
      <c r="AQM183" s="8"/>
      <c r="AQN183" s="8"/>
      <c r="AQO183" s="8"/>
      <c r="AQP183" s="8"/>
      <c r="AQQ183" s="8"/>
      <c r="AQR183" s="8"/>
      <c r="AQS183" s="8"/>
      <c r="AQT183" s="8"/>
      <c r="AQU183" s="8"/>
      <c r="AQV183" s="8"/>
      <c r="AQW183" s="8"/>
      <c r="AQX183" s="8"/>
      <c r="AQY183" s="8"/>
      <c r="AQZ183" s="8"/>
      <c r="ARA183" s="8"/>
      <c r="ARB183" s="8"/>
      <c r="ARC183" s="8"/>
      <c r="ARD183" s="8"/>
      <c r="ARE183" s="8"/>
      <c r="ARF183" s="8"/>
      <c r="ARG183" s="8"/>
      <c r="ARH183" s="8"/>
      <c r="ARI183" s="8"/>
      <c r="ARJ183" s="8"/>
      <c r="ARK183" s="8"/>
      <c r="ARL183" s="8"/>
      <c r="ARM183" s="8"/>
      <c r="ARN183" s="8"/>
      <c r="ARO183" s="8"/>
      <c r="ARP183" s="8"/>
      <c r="ARQ183" s="8"/>
      <c r="ARR183" s="8"/>
      <c r="ARS183" s="8"/>
      <c r="ART183" s="8"/>
      <c r="ARU183" s="8"/>
      <c r="ARV183" s="8"/>
      <c r="ARW183" s="8"/>
      <c r="ARX183" s="8"/>
      <c r="ARY183" s="8"/>
      <c r="ARZ183" s="8"/>
      <c r="ASA183" s="8"/>
      <c r="ASB183" s="8"/>
      <c r="ASC183" s="8"/>
      <c r="ASD183" s="8"/>
      <c r="ASE183" s="8"/>
      <c r="ASF183" s="8"/>
      <c r="ASG183" s="8"/>
      <c r="ASH183" s="8"/>
      <c r="ASI183" s="8"/>
      <c r="ASJ183" s="8"/>
      <c r="ASK183" s="8"/>
      <c r="ASL183" s="8"/>
      <c r="ASM183" s="8"/>
      <c r="ASN183" s="8"/>
      <c r="ASO183" s="8"/>
      <c r="ASP183" s="8"/>
      <c r="ASQ183" s="8"/>
      <c r="ASR183" s="8"/>
      <c r="ASS183" s="8"/>
      <c r="AST183" s="8"/>
      <c r="ASU183" s="8"/>
      <c r="ASV183" s="8"/>
      <c r="ASW183" s="8"/>
      <c r="ASX183" s="8"/>
      <c r="ASY183" s="8"/>
      <c r="ASZ183" s="8"/>
      <c r="ATA183" s="8"/>
      <c r="ATB183" s="8"/>
      <c r="ATC183" s="8"/>
      <c r="ATD183" s="8"/>
      <c r="ATE183" s="8"/>
      <c r="ATF183" s="8"/>
      <c r="ATG183" s="8"/>
      <c r="ATH183" s="8"/>
      <c r="ATI183" s="8"/>
      <c r="ATJ183" s="8"/>
      <c r="ATK183" s="8"/>
      <c r="ATL183" s="8"/>
      <c r="ATM183" s="8"/>
      <c r="ATN183" s="8"/>
      <c r="ATO183" s="8"/>
      <c r="ATP183" s="8"/>
      <c r="ATQ183" s="8"/>
      <c r="ATR183" s="8"/>
      <c r="ATS183" s="8"/>
      <c r="ATT183" s="8"/>
      <c r="ATU183" s="8"/>
      <c r="ATV183" s="8"/>
      <c r="ATW183" s="8"/>
      <c r="ATX183" s="8"/>
      <c r="ATY183" s="8"/>
      <c r="ATZ183" s="8"/>
      <c r="AUA183" s="8"/>
      <c r="AUB183" s="8"/>
      <c r="AUC183" s="8"/>
      <c r="AUD183" s="8"/>
      <c r="AUE183" s="8"/>
      <c r="AUF183" s="8"/>
      <c r="AUG183" s="8"/>
      <c r="AUH183" s="8"/>
      <c r="AUI183" s="8"/>
      <c r="AUJ183" s="8"/>
      <c r="AUK183" s="8"/>
      <c r="AUL183" s="8"/>
      <c r="AUM183" s="8"/>
      <c r="AUN183" s="8"/>
      <c r="AUO183" s="8"/>
      <c r="AUP183" s="8"/>
      <c r="AUQ183" s="8"/>
      <c r="AUR183" s="8"/>
      <c r="AUS183" s="8"/>
      <c r="AUT183" s="8"/>
      <c r="AUU183" s="8"/>
      <c r="AUV183" s="8"/>
      <c r="AUW183" s="8"/>
      <c r="AUX183" s="8"/>
      <c r="AUY183" s="8"/>
      <c r="AUZ183" s="8"/>
      <c r="AVA183" s="8"/>
      <c r="AVB183" s="8"/>
      <c r="AVC183" s="8"/>
      <c r="AVD183" s="8"/>
      <c r="AVE183" s="8"/>
      <c r="AVF183" s="8"/>
      <c r="AVG183" s="8"/>
      <c r="AVH183" s="8"/>
      <c r="AVI183" s="8"/>
      <c r="AVJ183" s="8"/>
      <c r="AVK183" s="8"/>
      <c r="AVL183" s="8"/>
      <c r="AVM183" s="8"/>
      <c r="AVN183" s="8"/>
      <c r="AVO183" s="8"/>
      <c r="AVP183" s="8"/>
      <c r="AVQ183" s="8"/>
      <c r="AVR183" s="8"/>
      <c r="AVS183" s="8"/>
      <c r="AVT183" s="8"/>
      <c r="AVU183" s="8"/>
      <c r="AVV183" s="8"/>
      <c r="AVW183" s="8"/>
      <c r="AVX183" s="8"/>
      <c r="AVY183" s="8"/>
      <c r="AVZ183" s="8"/>
      <c r="AWA183" s="8"/>
      <c r="AWB183" s="8"/>
      <c r="AWC183" s="8"/>
      <c r="AWD183" s="8"/>
      <c r="AWE183" s="8"/>
      <c r="AWF183" s="8"/>
      <c r="AWG183" s="8"/>
      <c r="AWH183" s="8"/>
      <c r="AWI183" s="8"/>
      <c r="AWJ183" s="8"/>
      <c r="AWK183" s="8"/>
      <c r="AWL183" s="8"/>
      <c r="AWM183" s="8"/>
      <c r="AWN183" s="8"/>
      <c r="AWO183" s="8"/>
      <c r="AWP183" s="8"/>
      <c r="AWQ183" s="8"/>
      <c r="AWR183" s="8"/>
      <c r="AWS183" s="8"/>
      <c r="AWT183" s="8"/>
      <c r="AWU183" s="8"/>
      <c r="AWV183" s="8"/>
      <c r="AWW183" s="8"/>
      <c r="AWX183" s="8"/>
      <c r="AWY183" s="8"/>
      <c r="AWZ183" s="8"/>
      <c r="AXA183" s="8"/>
      <c r="AXB183" s="8"/>
      <c r="AXC183" s="8"/>
      <c r="AXD183" s="8"/>
      <c r="AXE183" s="8"/>
      <c r="AXF183" s="8"/>
      <c r="AXG183" s="8"/>
      <c r="AXH183" s="8"/>
      <c r="AXI183" s="8"/>
      <c r="AXJ183" s="8"/>
      <c r="AXK183" s="8"/>
      <c r="AXL183" s="8"/>
      <c r="AXM183" s="8"/>
      <c r="AXN183" s="8"/>
      <c r="AXO183" s="8"/>
      <c r="AXP183" s="8"/>
      <c r="AXQ183" s="8"/>
      <c r="AXR183" s="8"/>
      <c r="AXS183" s="8"/>
      <c r="AXT183" s="8"/>
      <c r="AXU183" s="8"/>
      <c r="AXV183" s="8"/>
      <c r="AXW183" s="8"/>
      <c r="AXX183" s="8"/>
      <c r="AXY183" s="8"/>
      <c r="AXZ183" s="8"/>
      <c r="AYA183" s="8"/>
      <c r="AYB183" s="8"/>
      <c r="AYC183" s="8"/>
      <c r="AYD183" s="8"/>
      <c r="AYE183" s="8"/>
      <c r="AYF183" s="8"/>
      <c r="AYG183" s="8"/>
      <c r="AYH183" s="8"/>
      <c r="AYI183" s="8"/>
      <c r="AYJ183" s="8"/>
      <c r="AYK183" s="8"/>
      <c r="AYL183" s="8"/>
      <c r="AYM183" s="8"/>
      <c r="AYN183" s="8"/>
      <c r="AYO183" s="8"/>
      <c r="AYP183" s="8"/>
      <c r="AYQ183" s="8"/>
      <c r="AYR183" s="8"/>
      <c r="AYS183" s="8"/>
      <c r="AYT183" s="8"/>
      <c r="AYU183" s="8"/>
      <c r="AYV183" s="8"/>
      <c r="AYW183" s="8"/>
      <c r="AYX183" s="8"/>
      <c r="AYY183" s="8"/>
      <c r="AYZ183" s="8"/>
      <c r="AZA183" s="8"/>
      <c r="AZB183" s="8"/>
      <c r="AZC183" s="8"/>
      <c r="AZD183" s="8"/>
      <c r="AZE183" s="8"/>
      <c r="AZF183" s="8"/>
      <c r="AZG183" s="8"/>
      <c r="AZH183" s="8"/>
      <c r="AZI183" s="8"/>
      <c r="AZJ183" s="8"/>
      <c r="AZK183" s="8"/>
      <c r="AZL183" s="8"/>
      <c r="AZM183" s="8"/>
      <c r="AZN183" s="8"/>
      <c r="AZO183" s="8"/>
      <c r="AZP183" s="8"/>
      <c r="AZQ183" s="8"/>
      <c r="AZR183" s="8"/>
      <c r="AZS183" s="8"/>
      <c r="AZT183" s="8"/>
      <c r="AZU183" s="8"/>
      <c r="AZV183" s="8"/>
      <c r="AZW183" s="8"/>
      <c r="AZX183" s="8"/>
      <c r="AZY183" s="8"/>
      <c r="AZZ183" s="8"/>
      <c r="BAA183" s="8"/>
      <c r="BAB183" s="8"/>
      <c r="BAC183" s="8"/>
      <c r="BAD183" s="8"/>
      <c r="BAE183" s="8"/>
      <c r="BAF183" s="8"/>
      <c r="BAG183" s="8"/>
      <c r="BAH183" s="8"/>
      <c r="BAI183" s="8"/>
      <c r="BAJ183" s="8"/>
      <c r="BAK183" s="8"/>
      <c r="BAL183" s="8"/>
      <c r="BAM183" s="8"/>
      <c r="BAN183" s="8"/>
      <c r="BAO183" s="8"/>
      <c r="BAP183" s="8"/>
      <c r="BAQ183" s="8"/>
      <c r="BAR183" s="8"/>
      <c r="BAS183" s="8"/>
      <c r="BAT183" s="8"/>
      <c r="BAU183" s="8"/>
      <c r="BAV183" s="8"/>
      <c r="BAW183" s="8"/>
      <c r="BAX183" s="8"/>
      <c r="BAY183" s="8"/>
      <c r="BAZ183" s="8"/>
      <c r="BBA183" s="8"/>
      <c r="BBB183" s="8"/>
      <c r="BBC183" s="8"/>
      <c r="BBD183" s="8"/>
      <c r="BBE183" s="8"/>
      <c r="BBF183" s="8"/>
      <c r="BBG183" s="8"/>
      <c r="BBH183" s="8"/>
      <c r="BBI183" s="8"/>
      <c r="BBJ183" s="8"/>
      <c r="BBK183" s="8"/>
      <c r="BBL183" s="8"/>
      <c r="BBM183" s="8"/>
      <c r="BBN183" s="8"/>
      <c r="BBO183" s="8"/>
      <c r="BBP183" s="8"/>
      <c r="BBQ183" s="8"/>
      <c r="BBR183" s="8"/>
      <c r="BBS183" s="8"/>
      <c r="BBT183" s="8"/>
      <c r="BBU183" s="8"/>
      <c r="BBV183" s="8"/>
      <c r="BBW183" s="8"/>
      <c r="BBX183" s="8"/>
      <c r="BBY183" s="8"/>
      <c r="BBZ183" s="8"/>
      <c r="BCA183" s="8"/>
      <c r="BCB183" s="8"/>
      <c r="BCC183" s="8"/>
      <c r="BCD183" s="8"/>
      <c r="BCE183" s="8"/>
      <c r="BCF183" s="8"/>
      <c r="BCG183" s="8"/>
      <c r="BCH183" s="8"/>
      <c r="BCI183" s="8"/>
      <c r="BCJ183" s="8"/>
      <c r="BCK183" s="8"/>
      <c r="BCL183" s="8"/>
      <c r="BCM183" s="8"/>
      <c r="BCN183" s="8"/>
      <c r="BCO183" s="8"/>
      <c r="BCP183" s="8"/>
      <c r="BCQ183" s="8"/>
      <c r="BCR183" s="8"/>
      <c r="BCS183" s="8"/>
      <c r="BCT183" s="8"/>
      <c r="BCU183" s="8"/>
      <c r="BCV183" s="8"/>
      <c r="BCW183" s="8"/>
      <c r="BCX183" s="8"/>
      <c r="BCY183" s="8"/>
      <c r="BCZ183" s="8"/>
      <c r="BDA183" s="8"/>
      <c r="BDB183" s="8"/>
      <c r="BDC183" s="8"/>
      <c r="BDD183" s="8"/>
      <c r="BDE183" s="8"/>
      <c r="BDF183" s="8"/>
      <c r="BDG183" s="8"/>
      <c r="BDH183" s="8"/>
      <c r="BDI183" s="8"/>
      <c r="BDJ183" s="8"/>
      <c r="BDK183" s="8"/>
      <c r="BDL183" s="8"/>
      <c r="BDM183" s="8"/>
      <c r="BDN183" s="8"/>
      <c r="BDO183" s="8"/>
      <c r="BDP183" s="8"/>
      <c r="BDQ183" s="8"/>
      <c r="BDR183" s="8"/>
      <c r="BDS183" s="8"/>
      <c r="BDT183" s="8"/>
      <c r="BDU183" s="8"/>
      <c r="BDV183" s="8"/>
      <c r="BDW183" s="8"/>
      <c r="BDX183" s="8"/>
      <c r="BDY183" s="8"/>
      <c r="BDZ183" s="8"/>
      <c r="BEA183" s="8"/>
      <c r="BEB183" s="8"/>
      <c r="BEC183" s="8"/>
      <c r="BED183" s="8"/>
      <c r="BEE183" s="8"/>
      <c r="BEF183" s="8"/>
      <c r="BEG183" s="8"/>
      <c r="BEH183" s="8"/>
      <c r="BEI183" s="8"/>
      <c r="BEJ183" s="8"/>
      <c r="BEK183" s="8"/>
      <c r="BEL183" s="8"/>
      <c r="BEM183" s="8"/>
      <c r="BEN183" s="8"/>
      <c r="BEO183" s="8"/>
      <c r="BEP183" s="8"/>
      <c r="BEQ183" s="8"/>
      <c r="BER183" s="8"/>
      <c r="BES183" s="8"/>
      <c r="BET183" s="8"/>
      <c r="BEU183" s="8"/>
      <c r="BEV183" s="8"/>
      <c r="BEW183" s="8"/>
      <c r="BEX183" s="8"/>
      <c r="BEY183" s="8"/>
      <c r="BEZ183" s="8"/>
      <c r="BFA183" s="8"/>
      <c r="BFB183" s="8"/>
      <c r="BFC183" s="8"/>
      <c r="BFD183" s="8"/>
      <c r="BFE183" s="8"/>
      <c r="BFF183" s="8"/>
      <c r="BFG183" s="8"/>
      <c r="BFH183" s="8"/>
      <c r="BFI183" s="8"/>
      <c r="BFJ183" s="8"/>
      <c r="BFK183" s="8"/>
      <c r="BFL183" s="8"/>
      <c r="BFM183" s="8"/>
      <c r="BFN183" s="8"/>
      <c r="BFO183" s="8"/>
      <c r="BFP183" s="8"/>
      <c r="BFQ183" s="8"/>
      <c r="BFR183" s="8"/>
      <c r="BFS183" s="8"/>
      <c r="BFT183" s="8"/>
      <c r="BFU183" s="8"/>
      <c r="BFV183" s="8"/>
      <c r="BFW183" s="8"/>
      <c r="BFX183" s="8"/>
      <c r="BFY183" s="8"/>
      <c r="BFZ183" s="8"/>
      <c r="BGA183" s="8"/>
      <c r="BGB183" s="8"/>
      <c r="BGC183" s="8"/>
      <c r="BGD183" s="8"/>
      <c r="BGE183" s="8"/>
      <c r="BGF183" s="8"/>
      <c r="BGG183" s="8"/>
      <c r="BGH183" s="8"/>
      <c r="BGI183" s="8"/>
      <c r="BGJ183" s="8"/>
      <c r="BGK183" s="8"/>
      <c r="BGL183" s="8"/>
      <c r="BGM183" s="8"/>
      <c r="BGN183" s="8"/>
      <c r="BGO183" s="8"/>
      <c r="BGP183" s="8"/>
      <c r="BGQ183" s="8"/>
      <c r="BGR183" s="8"/>
      <c r="BGS183" s="8"/>
      <c r="BGT183" s="8"/>
      <c r="BGU183" s="8"/>
      <c r="BGV183" s="8"/>
      <c r="BGW183" s="8"/>
      <c r="BGX183" s="8"/>
      <c r="BGY183" s="8"/>
      <c r="BGZ183" s="8"/>
      <c r="BHA183" s="8"/>
      <c r="BHB183" s="8"/>
      <c r="BHC183" s="8"/>
      <c r="BHD183" s="8"/>
      <c r="BHE183" s="8"/>
      <c r="BHF183" s="8"/>
      <c r="BHG183" s="8"/>
      <c r="BHH183" s="8"/>
      <c r="BHI183" s="8"/>
      <c r="BHJ183" s="8"/>
      <c r="BHK183" s="8"/>
      <c r="BHL183" s="8"/>
      <c r="BHM183" s="8"/>
      <c r="BHN183" s="8"/>
      <c r="BHO183" s="8"/>
      <c r="BHP183" s="8"/>
      <c r="BHQ183" s="8"/>
      <c r="BHR183" s="8"/>
      <c r="BHS183" s="8"/>
      <c r="BHT183" s="8"/>
      <c r="BHU183" s="8"/>
      <c r="BHV183" s="8"/>
      <c r="BHW183" s="8"/>
      <c r="BHX183" s="8"/>
      <c r="BHY183" s="8"/>
      <c r="BHZ183" s="8"/>
      <c r="BIA183" s="8"/>
      <c r="BIB183" s="8"/>
      <c r="BIC183" s="8"/>
      <c r="BID183" s="8"/>
      <c r="BIE183" s="8"/>
      <c r="BIF183" s="8"/>
      <c r="BIG183" s="8"/>
      <c r="BIH183" s="8"/>
      <c r="BII183" s="8"/>
      <c r="BIJ183" s="8"/>
      <c r="BIK183" s="8"/>
      <c r="BIL183" s="8"/>
      <c r="BIM183" s="8"/>
      <c r="BIN183" s="8"/>
      <c r="BIO183" s="8"/>
      <c r="BIP183" s="8"/>
      <c r="BIQ183" s="8"/>
      <c r="BIR183" s="8"/>
      <c r="BIS183" s="8"/>
      <c r="BIT183" s="8"/>
      <c r="BIU183" s="8"/>
      <c r="BIV183" s="8"/>
      <c r="BIW183" s="8"/>
      <c r="BIX183" s="8"/>
      <c r="BIY183" s="8"/>
      <c r="BIZ183" s="8"/>
      <c r="BJA183" s="8"/>
      <c r="BJB183" s="8"/>
      <c r="BJC183" s="8"/>
      <c r="BJD183" s="8"/>
      <c r="BJE183" s="8"/>
      <c r="BJF183" s="8"/>
      <c r="BJG183" s="8"/>
      <c r="BJH183" s="8"/>
      <c r="BJI183" s="8"/>
      <c r="BJJ183" s="8"/>
      <c r="BJK183" s="8"/>
      <c r="BJL183" s="8"/>
      <c r="BJM183" s="8"/>
      <c r="BJN183" s="8"/>
      <c r="BJO183" s="8"/>
      <c r="BJP183" s="8"/>
      <c r="BJQ183" s="8"/>
      <c r="BJR183" s="8"/>
      <c r="BJS183" s="8"/>
      <c r="BJT183" s="8"/>
      <c r="BJU183" s="8"/>
      <c r="BJV183" s="8"/>
      <c r="BJW183" s="8"/>
      <c r="BJX183" s="8"/>
      <c r="BJY183" s="8"/>
      <c r="BJZ183" s="8"/>
      <c r="BKA183" s="8"/>
      <c r="BKB183" s="8"/>
      <c r="BKC183" s="8"/>
      <c r="BKD183" s="8"/>
      <c r="BKE183" s="8"/>
      <c r="BKF183" s="8"/>
      <c r="BKG183" s="8"/>
      <c r="BKH183" s="8"/>
      <c r="BKI183" s="8"/>
      <c r="BKJ183" s="8"/>
      <c r="BKK183" s="8"/>
      <c r="BKL183" s="8"/>
      <c r="BKM183" s="8"/>
      <c r="BKN183" s="8"/>
      <c r="BKO183" s="8"/>
      <c r="BKP183" s="8"/>
      <c r="BKQ183" s="8"/>
      <c r="BKR183" s="8"/>
      <c r="BKS183" s="8"/>
      <c r="BKT183" s="8"/>
      <c r="BKU183" s="8"/>
      <c r="BKV183" s="8"/>
      <c r="BKW183" s="8"/>
      <c r="BKX183" s="8"/>
      <c r="BKY183" s="8"/>
      <c r="BKZ183" s="8"/>
      <c r="BLA183" s="8"/>
      <c r="BLB183" s="8"/>
      <c r="BLC183" s="8"/>
      <c r="BLD183" s="8"/>
      <c r="BLE183" s="8"/>
      <c r="BLF183" s="8"/>
      <c r="BLG183" s="8"/>
      <c r="BLH183" s="8"/>
      <c r="BLI183" s="8"/>
      <c r="BLJ183" s="8"/>
      <c r="BLK183" s="8"/>
      <c r="BLL183" s="8"/>
      <c r="BLM183" s="8"/>
      <c r="BLN183" s="8"/>
      <c r="BLO183" s="8"/>
      <c r="BLP183" s="8"/>
      <c r="BLQ183" s="8"/>
      <c r="BLR183" s="8"/>
      <c r="BLS183" s="8"/>
      <c r="BLT183" s="8"/>
      <c r="BLU183" s="8"/>
      <c r="BLV183" s="8"/>
      <c r="BLW183" s="8"/>
      <c r="BLX183" s="8"/>
      <c r="BLY183" s="8"/>
      <c r="BLZ183" s="8"/>
      <c r="BMA183" s="8"/>
      <c r="BMB183" s="8"/>
      <c r="BMC183" s="8"/>
      <c r="BMD183" s="8"/>
      <c r="BME183" s="8"/>
      <c r="BMF183" s="8"/>
      <c r="BMG183" s="8"/>
      <c r="BMH183" s="8"/>
      <c r="BMI183" s="8"/>
      <c r="BMJ183" s="8"/>
      <c r="BMK183" s="8"/>
      <c r="BML183" s="8"/>
      <c r="BMM183" s="8"/>
      <c r="BMN183" s="8"/>
      <c r="BMO183" s="8"/>
      <c r="BMP183" s="8"/>
      <c r="BMQ183" s="8"/>
      <c r="BMR183" s="8"/>
      <c r="BMS183" s="8"/>
      <c r="BMT183" s="8"/>
      <c r="BMU183" s="8"/>
      <c r="BMV183" s="8"/>
      <c r="BMW183" s="8"/>
      <c r="BMX183" s="8"/>
      <c r="BMY183" s="8"/>
      <c r="BMZ183" s="8"/>
      <c r="BNA183" s="8"/>
      <c r="BNB183" s="8"/>
      <c r="BNC183" s="8"/>
      <c r="BND183" s="8"/>
      <c r="BNE183" s="8"/>
      <c r="BNF183" s="8"/>
      <c r="BNG183" s="8"/>
      <c r="BNH183" s="8"/>
      <c r="BNI183" s="8"/>
      <c r="BNJ183" s="8"/>
      <c r="BNK183" s="8"/>
      <c r="BNL183" s="8"/>
      <c r="BNM183" s="8"/>
      <c r="BNN183" s="8"/>
      <c r="BNO183" s="8"/>
      <c r="BNP183" s="8"/>
      <c r="BNQ183" s="8"/>
      <c r="BNR183" s="8"/>
      <c r="BNS183" s="8"/>
      <c r="BNT183" s="8"/>
      <c r="BNU183" s="8"/>
      <c r="BNV183" s="8"/>
      <c r="BNW183" s="8"/>
      <c r="BNX183" s="8"/>
      <c r="BNY183" s="8"/>
      <c r="BNZ183" s="8"/>
      <c r="BOA183" s="8"/>
      <c r="BOB183" s="8"/>
      <c r="BOC183" s="8"/>
      <c r="BOD183" s="8"/>
      <c r="BOE183" s="8"/>
      <c r="BOF183" s="8"/>
      <c r="BOG183" s="8"/>
      <c r="BOH183" s="8"/>
      <c r="BOI183" s="8"/>
      <c r="BOJ183" s="8"/>
      <c r="BOK183" s="8"/>
      <c r="BOL183" s="8"/>
      <c r="BOM183" s="8"/>
      <c r="BON183" s="8"/>
      <c r="BOO183" s="8"/>
      <c r="BOP183" s="8"/>
      <c r="BOQ183" s="8"/>
      <c r="BOR183" s="8"/>
      <c r="BOS183" s="8"/>
      <c r="BOT183" s="8"/>
      <c r="BOU183" s="8"/>
      <c r="BOV183" s="8"/>
      <c r="BOW183" s="8"/>
      <c r="BOX183" s="8"/>
      <c r="BOY183" s="8"/>
      <c r="BOZ183" s="8"/>
      <c r="BPA183" s="8"/>
      <c r="BPB183" s="8"/>
      <c r="BPC183" s="8"/>
      <c r="BPD183" s="8"/>
      <c r="BPE183" s="8"/>
      <c r="BPF183" s="8"/>
      <c r="BPG183" s="8"/>
      <c r="BPH183" s="8"/>
      <c r="BPI183" s="8"/>
      <c r="BPJ183" s="8"/>
      <c r="BPK183" s="8"/>
      <c r="BPL183" s="8"/>
      <c r="BPM183" s="8"/>
      <c r="BPN183" s="8"/>
      <c r="BPO183" s="8"/>
      <c r="BPP183" s="8"/>
      <c r="BPQ183" s="8"/>
      <c r="BPR183" s="8"/>
      <c r="BPS183" s="8"/>
      <c r="BPT183" s="8"/>
      <c r="BPU183" s="8"/>
      <c r="BPV183" s="8"/>
      <c r="BPW183" s="8"/>
      <c r="BPX183" s="8"/>
      <c r="BPY183" s="8"/>
      <c r="BPZ183" s="8"/>
      <c r="BQA183" s="8"/>
      <c r="BQB183" s="8"/>
      <c r="BQC183" s="8"/>
      <c r="BQD183" s="8"/>
      <c r="BQE183" s="8"/>
      <c r="BQF183" s="8"/>
      <c r="BQG183" s="8"/>
      <c r="BQH183" s="8"/>
      <c r="BQI183" s="8"/>
      <c r="BQJ183" s="8"/>
      <c r="BQK183" s="8"/>
      <c r="BQL183" s="8"/>
      <c r="BQM183" s="8"/>
      <c r="BQN183" s="8"/>
      <c r="BQO183" s="8"/>
      <c r="BQP183" s="8"/>
      <c r="BQQ183" s="8"/>
      <c r="BQR183" s="8"/>
      <c r="BQS183" s="8"/>
      <c r="BQT183" s="8"/>
      <c r="BQU183" s="8"/>
      <c r="BQV183" s="8"/>
      <c r="BQW183" s="8"/>
      <c r="BQX183" s="8"/>
      <c r="BQY183" s="8"/>
      <c r="BQZ183" s="8"/>
      <c r="BRA183" s="8"/>
      <c r="BRB183" s="8"/>
      <c r="BRC183" s="8"/>
      <c r="BRD183" s="8"/>
      <c r="BRE183" s="8"/>
      <c r="BRF183" s="8"/>
      <c r="BRG183" s="8"/>
      <c r="BRH183" s="8"/>
      <c r="BRI183" s="8"/>
      <c r="BRJ183" s="8"/>
      <c r="BRK183" s="8"/>
      <c r="BRL183" s="8"/>
      <c r="BRM183" s="8"/>
      <c r="BRN183" s="8"/>
      <c r="BRO183" s="8"/>
      <c r="BRP183" s="8"/>
      <c r="BRQ183" s="8"/>
      <c r="BRR183" s="8"/>
      <c r="BRS183" s="8"/>
      <c r="BRT183" s="8"/>
      <c r="BRU183" s="8"/>
      <c r="BRV183" s="8"/>
      <c r="BRW183" s="8"/>
      <c r="BRX183" s="8"/>
      <c r="BRY183" s="8"/>
      <c r="BRZ183" s="8"/>
      <c r="BSA183" s="8"/>
      <c r="BSB183" s="8"/>
      <c r="BSC183" s="8"/>
      <c r="BSD183" s="8"/>
      <c r="BSE183" s="8"/>
      <c r="BSF183" s="8"/>
      <c r="BSG183" s="8"/>
      <c r="BSH183" s="8"/>
      <c r="BSI183" s="8"/>
      <c r="BSJ183" s="8"/>
      <c r="BSK183" s="8"/>
      <c r="BSL183" s="8"/>
      <c r="BSM183" s="8"/>
      <c r="BSN183" s="8"/>
      <c r="BSO183" s="8"/>
      <c r="BSP183" s="8"/>
      <c r="BSQ183" s="8"/>
      <c r="BSR183" s="8"/>
      <c r="BSS183" s="8"/>
      <c r="BST183" s="8"/>
      <c r="BSU183" s="8"/>
      <c r="BSV183" s="8"/>
      <c r="BSW183" s="8"/>
      <c r="BSX183" s="8"/>
      <c r="BSY183" s="8"/>
      <c r="BSZ183" s="8"/>
      <c r="BTA183" s="8"/>
      <c r="BTB183" s="8"/>
      <c r="BTC183" s="8"/>
      <c r="BTD183" s="8"/>
      <c r="BTE183" s="8"/>
      <c r="BTF183" s="8"/>
      <c r="BTG183" s="8"/>
      <c r="BTH183" s="8"/>
      <c r="BTI183" s="8"/>
      <c r="BTJ183" s="8"/>
      <c r="BTK183" s="8"/>
      <c r="BTL183" s="8"/>
      <c r="BTM183" s="8"/>
      <c r="BTN183" s="8"/>
      <c r="BTO183" s="8"/>
      <c r="BTP183" s="8"/>
      <c r="BTQ183" s="8"/>
      <c r="BTR183" s="8"/>
      <c r="BTS183" s="8"/>
      <c r="BTT183" s="8"/>
      <c r="BTU183" s="8"/>
      <c r="BTV183" s="8"/>
      <c r="BTW183" s="8"/>
      <c r="BTX183" s="8"/>
      <c r="BTY183" s="8"/>
      <c r="BTZ183" s="8"/>
      <c r="BUA183" s="8"/>
      <c r="BUB183" s="8"/>
      <c r="BUC183" s="8"/>
      <c r="BUD183" s="8"/>
      <c r="BUE183" s="8"/>
      <c r="BUF183" s="8"/>
      <c r="BUG183" s="8"/>
      <c r="BUH183" s="8"/>
      <c r="BUI183" s="8"/>
      <c r="BUJ183" s="8"/>
      <c r="BUK183" s="8"/>
      <c r="BUL183" s="8"/>
      <c r="BUM183" s="8"/>
      <c r="BUN183" s="8"/>
      <c r="BUO183" s="8"/>
      <c r="BUP183" s="8"/>
      <c r="BUQ183" s="8"/>
      <c r="BUR183" s="8"/>
      <c r="BUS183" s="8"/>
      <c r="BUT183" s="8"/>
      <c r="BUU183" s="8"/>
      <c r="BUV183" s="8"/>
      <c r="BUW183" s="8"/>
      <c r="BUX183" s="8"/>
      <c r="BUY183" s="8"/>
      <c r="BUZ183" s="8"/>
      <c r="BVA183" s="8"/>
      <c r="BVB183" s="8"/>
      <c r="BVC183" s="8"/>
      <c r="BVD183" s="8"/>
      <c r="BVE183" s="8"/>
      <c r="BVF183" s="8"/>
      <c r="BVG183" s="8"/>
      <c r="BVH183" s="8"/>
      <c r="BVI183" s="8"/>
      <c r="BVJ183" s="8"/>
      <c r="BVK183" s="8"/>
      <c r="BVL183" s="8"/>
      <c r="BVM183" s="8"/>
      <c r="BVN183" s="8"/>
      <c r="BVO183" s="8"/>
      <c r="BVP183" s="8"/>
      <c r="BVQ183" s="8"/>
      <c r="BVR183" s="8"/>
      <c r="BVS183" s="8"/>
      <c r="BVT183" s="8"/>
      <c r="BVU183" s="8"/>
      <c r="BVV183" s="8"/>
      <c r="BVW183" s="8"/>
      <c r="BVX183" s="8"/>
      <c r="BVY183" s="8"/>
      <c r="BVZ183" s="8"/>
      <c r="BWA183" s="8"/>
      <c r="BWB183" s="8"/>
      <c r="BWC183" s="8"/>
      <c r="BWD183" s="8"/>
      <c r="BWE183" s="8"/>
      <c r="BWF183" s="8"/>
      <c r="BWG183" s="8"/>
      <c r="BWH183" s="8"/>
      <c r="BWI183" s="8"/>
      <c r="BWJ183" s="8"/>
      <c r="BWK183" s="8"/>
      <c r="BWL183" s="8"/>
      <c r="BWM183" s="8"/>
      <c r="BWN183" s="8"/>
      <c r="BWO183" s="8"/>
      <c r="BWP183" s="8"/>
      <c r="BWQ183" s="8"/>
      <c r="BWR183" s="8"/>
      <c r="BWS183" s="8"/>
      <c r="BWT183" s="8"/>
      <c r="BWU183" s="8"/>
      <c r="BWV183" s="8"/>
      <c r="BWW183" s="8"/>
      <c r="BWX183" s="8"/>
      <c r="BWY183" s="8"/>
      <c r="BWZ183" s="8"/>
      <c r="BXA183" s="8"/>
      <c r="BXB183" s="8"/>
      <c r="BXC183" s="8"/>
      <c r="BXD183" s="8"/>
      <c r="BXE183" s="8"/>
      <c r="BXF183" s="8"/>
      <c r="BXG183" s="8"/>
      <c r="BXH183" s="8"/>
      <c r="BXI183" s="8"/>
      <c r="BXJ183" s="8"/>
      <c r="BXK183" s="8"/>
      <c r="BXL183" s="8"/>
      <c r="BXM183" s="8"/>
      <c r="BXN183" s="8"/>
      <c r="BXO183" s="8"/>
      <c r="BXP183" s="8"/>
      <c r="BXQ183" s="8"/>
      <c r="BXR183" s="8"/>
      <c r="BXS183" s="8"/>
      <c r="BXT183" s="8"/>
      <c r="BXU183" s="8"/>
      <c r="BXV183" s="8"/>
      <c r="BXW183" s="8"/>
      <c r="BXX183" s="8"/>
      <c r="BXY183" s="8"/>
      <c r="BXZ183" s="8"/>
      <c r="BYA183" s="8"/>
      <c r="BYB183" s="8"/>
      <c r="BYC183" s="8"/>
      <c r="BYD183" s="8"/>
      <c r="BYE183" s="8"/>
      <c r="BYF183" s="8"/>
      <c r="BYG183" s="8"/>
      <c r="BYH183" s="8"/>
      <c r="BYI183" s="8"/>
      <c r="BYJ183" s="8"/>
      <c r="BYK183" s="8"/>
      <c r="BYL183" s="8"/>
      <c r="BYM183" s="8"/>
      <c r="BYN183" s="8"/>
      <c r="BYO183" s="8"/>
      <c r="BYP183" s="8"/>
      <c r="BYQ183" s="8"/>
      <c r="BYR183" s="8"/>
      <c r="BYS183" s="8"/>
      <c r="BYT183" s="8"/>
      <c r="BYU183" s="8"/>
      <c r="BYV183" s="8"/>
      <c r="BYW183" s="8"/>
      <c r="BYX183" s="8"/>
      <c r="BYY183" s="8"/>
      <c r="BYZ183" s="8"/>
      <c r="BZA183" s="8"/>
      <c r="BZB183" s="8"/>
      <c r="BZC183" s="8"/>
      <c r="BZD183" s="8"/>
      <c r="BZE183" s="8"/>
      <c r="BZF183" s="8"/>
      <c r="BZG183" s="8"/>
      <c r="BZH183" s="8"/>
      <c r="BZI183" s="8"/>
      <c r="BZJ183" s="8"/>
      <c r="BZK183" s="8"/>
      <c r="BZL183" s="8"/>
      <c r="BZM183" s="8"/>
      <c r="BZN183" s="8"/>
      <c r="BZO183" s="8"/>
      <c r="BZP183" s="8"/>
      <c r="BZQ183" s="8"/>
      <c r="BZR183" s="8"/>
      <c r="BZS183" s="8"/>
      <c r="BZT183" s="8"/>
      <c r="BZU183" s="8"/>
      <c r="BZV183" s="8"/>
      <c r="BZW183" s="8"/>
      <c r="BZX183" s="8"/>
      <c r="BZY183" s="8"/>
      <c r="BZZ183" s="8"/>
      <c r="CAA183" s="8"/>
      <c r="CAB183" s="8"/>
      <c r="CAC183" s="8"/>
      <c r="CAD183" s="8"/>
      <c r="CAE183" s="8"/>
      <c r="CAF183" s="8"/>
      <c r="CAG183" s="8"/>
      <c r="CAH183" s="8"/>
      <c r="CAI183" s="8"/>
      <c r="CAJ183" s="8"/>
      <c r="CAK183" s="8"/>
      <c r="CAL183" s="8"/>
      <c r="CAM183" s="8"/>
      <c r="CAN183" s="8"/>
      <c r="CAO183" s="8"/>
      <c r="CAP183" s="8"/>
      <c r="CAQ183" s="8"/>
      <c r="CAR183" s="8"/>
      <c r="CAS183" s="8"/>
      <c r="CAT183" s="8"/>
      <c r="CAU183" s="8"/>
      <c r="CAV183" s="8"/>
      <c r="CAW183" s="8"/>
      <c r="CAX183" s="8"/>
      <c r="CAY183" s="8"/>
      <c r="CAZ183" s="8"/>
      <c r="CBA183" s="8"/>
      <c r="CBB183" s="8"/>
      <c r="CBC183" s="8"/>
      <c r="CBD183" s="8"/>
      <c r="CBE183" s="8"/>
      <c r="CBF183" s="8"/>
      <c r="CBG183" s="8"/>
      <c r="CBH183" s="8"/>
      <c r="CBI183" s="8"/>
      <c r="CBJ183" s="8"/>
      <c r="CBK183" s="8"/>
      <c r="CBL183" s="8"/>
      <c r="CBM183" s="8"/>
      <c r="CBN183" s="8"/>
      <c r="CBO183" s="8"/>
      <c r="CBP183" s="8"/>
      <c r="CBQ183" s="8"/>
      <c r="CBR183" s="8"/>
      <c r="CBS183" s="8"/>
      <c r="CBT183" s="8"/>
      <c r="CBU183" s="8"/>
      <c r="CBV183" s="8"/>
      <c r="CBW183" s="8"/>
      <c r="CBX183" s="8"/>
      <c r="CBY183" s="8"/>
      <c r="CBZ183" s="8"/>
      <c r="CCA183" s="8"/>
      <c r="CCB183" s="8"/>
      <c r="CCC183" s="8"/>
      <c r="CCD183" s="8"/>
      <c r="CCE183" s="8"/>
      <c r="CCF183" s="8"/>
      <c r="CCG183" s="8"/>
      <c r="CCH183" s="8"/>
      <c r="CCI183" s="8"/>
      <c r="CCJ183" s="8"/>
      <c r="CCK183" s="8"/>
      <c r="CCL183" s="8"/>
      <c r="CCM183" s="8"/>
      <c r="CCN183" s="8"/>
      <c r="CCO183" s="8"/>
      <c r="CCP183" s="8"/>
      <c r="CCQ183" s="8"/>
      <c r="CCR183" s="8"/>
      <c r="CCS183" s="8"/>
      <c r="CCT183" s="8"/>
      <c r="CCU183" s="8"/>
      <c r="CCV183" s="8"/>
      <c r="CCW183" s="8"/>
      <c r="CCX183" s="8"/>
      <c r="CCY183" s="8"/>
      <c r="CCZ183" s="8"/>
      <c r="CDA183" s="8"/>
      <c r="CDB183" s="8"/>
      <c r="CDC183" s="8"/>
      <c r="CDD183" s="8"/>
      <c r="CDE183" s="8"/>
      <c r="CDF183" s="8"/>
      <c r="CDG183" s="8"/>
      <c r="CDH183" s="8"/>
      <c r="CDI183" s="8"/>
      <c r="CDJ183" s="8"/>
      <c r="CDK183" s="8"/>
      <c r="CDL183" s="8"/>
      <c r="CDM183" s="8"/>
      <c r="CDN183" s="8"/>
      <c r="CDO183" s="8"/>
      <c r="CDP183" s="8"/>
      <c r="CDQ183" s="8"/>
      <c r="CDR183" s="8"/>
      <c r="CDS183" s="8"/>
      <c r="CDT183" s="8"/>
      <c r="CDU183" s="8"/>
      <c r="CDV183" s="8"/>
      <c r="CDW183" s="8"/>
      <c r="CDX183" s="8"/>
      <c r="CDY183" s="8"/>
      <c r="CDZ183" s="8"/>
      <c r="CEA183" s="8"/>
      <c r="CEB183" s="8"/>
      <c r="CEC183" s="8"/>
      <c r="CED183" s="8"/>
      <c r="CEE183" s="8"/>
      <c r="CEF183" s="8"/>
      <c r="CEG183" s="8"/>
      <c r="CEH183" s="8"/>
      <c r="CEI183" s="8"/>
      <c r="CEJ183" s="8"/>
      <c r="CEK183" s="8"/>
      <c r="CEL183" s="8"/>
      <c r="CEM183" s="8"/>
      <c r="CEN183" s="8"/>
      <c r="CEO183" s="8"/>
      <c r="CEP183" s="8"/>
      <c r="CEQ183" s="8"/>
      <c r="CER183" s="8"/>
      <c r="CES183" s="8"/>
      <c r="CET183" s="8"/>
      <c r="CEU183" s="8"/>
      <c r="CEV183" s="8"/>
      <c r="CEW183" s="8"/>
      <c r="CEX183" s="8"/>
      <c r="CEY183" s="8"/>
      <c r="CEZ183" s="8"/>
      <c r="CFA183" s="8"/>
      <c r="CFB183" s="8"/>
      <c r="CFC183" s="8"/>
      <c r="CFD183" s="8"/>
      <c r="CFE183" s="8"/>
      <c r="CFF183" s="8"/>
      <c r="CFG183" s="8"/>
      <c r="CFH183" s="8"/>
      <c r="CFI183" s="8"/>
      <c r="CFJ183" s="8"/>
      <c r="CFK183" s="8"/>
      <c r="CFL183" s="8"/>
      <c r="CFM183" s="8"/>
      <c r="CFN183" s="8"/>
      <c r="CFO183" s="8"/>
      <c r="CFP183" s="8"/>
      <c r="CFQ183" s="8"/>
      <c r="CFR183" s="8"/>
      <c r="CFS183" s="8"/>
      <c r="CFT183" s="8"/>
      <c r="CFU183" s="8"/>
      <c r="CFV183" s="8"/>
      <c r="CFW183" s="8"/>
      <c r="CFX183" s="8"/>
      <c r="CFY183" s="8"/>
      <c r="CFZ183" s="8"/>
      <c r="CGA183" s="8"/>
      <c r="CGB183" s="8"/>
      <c r="CGC183" s="8"/>
      <c r="CGD183" s="8"/>
      <c r="CGE183" s="8"/>
      <c r="CGF183" s="8"/>
      <c r="CGG183" s="8"/>
      <c r="CGH183" s="8"/>
      <c r="CGI183" s="8"/>
      <c r="CGJ183" s="8"/>
      <c r="CGK183" s="8"/>
      <c r="CGL183" s="8"/>
      <c r="CGM183" s="8"/>
      <c r="CGN183" s="8"/>
      <c r="CGO183" s="8"/>
      <c r="CGP183" s="8"/>
      <c r="CGQ183" s="8"/>
      <c r="CGR183" s="8"/>
      <c r="CGS183" s="8"/>
      <c r="CGT183" s="8"/>
      <c r="CGU183" s="8"/>
      <c r="CGV183" s="8"/>
      <c r="CGW183" s="8"/>
      <c r="CGX183" s="8"/>
      <c r="CGY183" s="8"/>
      <c r="CGZ183" s="8"/>
      <c r="CHA183" s="8"/>
      <c r="CHB183" s="8"/>
      <c r="CHC183" s="8"/>
      <c r="CHD183" s="8"/>
      <c r="CHE183" s="8"/>
      <c r="CHF183" s="8"/>
      <c r="CHG183" s="8"/>
      <c r="CHH183" s="8"/>
      <c r="CHI183" s="8"/>
      <c r="CHJ183" s="8"/>
      <c r="CHK183" s="8"/>
      <c r="CHL183" s="8"/>
      <c r="CHM183" s="8"/>
      <c r="CHN183" s="8"/>
      <c r="CHO183" s="8"/>
      <c r="CHP183" s="8"/>
      <c r="CHQ183" s="8"/>
      <c r="CHR183" s="8"/>
      <c r="CHS183" s="8"/>
      <c r="CHT183" s="8"/>
      <c r="CHU183" s="8"/>
      <c r="CHV183" s="8"/>
      <c r="CHW183" s="8"/>
      <c r="CHX183" s="8"/>
      <c r="CHY183" s="8"/>
      <c r="CHZ183" s="8"/>
      <c r="CIA183" s="8"/>
      <c r="CIB183" s="8"/>
      <c r="CIC183" s="8"/>
      <c r="CID183" s="8"/>
      <c r="CIE183" s="8"/>
      <c r="CIF183" s="8"/>
      <c r="CIG183" s="8"/>
      <c r="CIH183" s="8"/>
      <c r="CII183" s="8"/>
      <c r="CIJ183" s="8"/>
      <c r="CIK183" s="8"/>
      <c r="CIL183" s="8"/>
      <c r="CIM183" s="8"/>
      <c r="CIN183" s="8"/>
      <c r="CIO183" s="8"/>
      <c r="CIP183" s="8"/>
      <c r="CIQ183" s="8"/>
      <c r="CIR183" s="8"/>
      <c r="CIS183" s="8"/>
      <c r="CIT183" s="8"/>
      <c r="CIU183" s="8"/>
      <c r="CIV183" s="8"/>
      <c r="CIW183" s="8"/>
      <c r="CIX183" s="8"/>
      <c r="CIY183" s="8"/>
      <c r="CIZ183" s="8"/>
      <c r="CJA183" s="8"/>
      <c r="CJB183" s="8"/>
      <c r="CJC183" s="8"/>
      <c r="CJD183" s="8"/>
      <c r="CJE183" s="8"/>
      <c r="CJF183" s="8"/>
      <c r="CJG183" s="8"/>
      <c r="CJH183" s="8"/>
      <c r="CJI183" s="8"/>
      <c r="CJJ183" s="8"/>
      <c r="CJK183" s="8"/>
      <c r="CJL183" s="8"/>
      <c r="CJM183" s="8"/>
      <c r="CJN183" s="8"/>
      <c r="CJO183" s="8"/>
      <c r="CJP183" s="8"/>
      <c r="CJQ183" s="8"/>
      <c r="CJR183" s="8"/>
      <c r="CJS183" s="8"/>
      <c r="CJT183" s="8"/>
      <c r="CJU183" s="8"/>
      <c r="CJV183" s="8"/>
      <c r="CJW183" s="8"/>
      <c r="CJX183" s="8"/>
      <c r="CJY183" s="8"/>
      <c r="CJZ183" s="8"/>
      <c r="CKA183" s="8"/>
      <c r="CKB183" s="8"/>
      <c r="CKC183" s="8"/>
      <c r="CKD183" s="8"/>
      <c r="CKE183" s="8"/>
      <c r="CKF183" s="8"/>
      <c r="CKG183" s="8"/>
      <c r="CKH183" s="8"/>
      <c r="CKI183" s="8"/>
      <c r="CKJ183" s="8"/>
      <c r="CKK183" s="8"/>
      <c r="CKL183" s="8"/>
      <c r="CKM183" s="8"/>
      <c r="CKN183" s="8"/>
      <c r="CKO183" s="8"/>
      <c r="CKP183" s="8"/>
      <c r="CKQ183" s="8"/>
      <c r="CKR183" s="8"/>
      <c r="CKS183" s="8"/>
      <c r="CKT183" s="8"/>
      <c r="CKU183" s="8"/>
      <c r="CKV183" s="8"/>
      <c r="CKW183" s="8"/>
      <c r="CKX183" s="8"/>
      <c r="CKY183" s="8"/>
      <c r="CKZ183" s="8"/>
      <c r="CLA183" s="8"/>
      <c r="CLB183" s="8"/>
      <c r="CLC183" s="8"/>
      <c r="CLD183" s="8"/>
      <c r="CLE183" s="8"/>
      <c r="CLF183" s="8"/>
      <c r="CLG183" s="8"/>
      <c r="CLH183" s="8"/>
      <c r="CLI183" s="8"/>
      <c r="CLJ183" s="8"/>
      <c r="CLK183" s="8"/>
      <c r="CLL183" s="8"/>
      <c r="CLM183" s="8"/>
      <c r="CLN183" s="8"/>
      <c r="CLO183" s="8"/>
      <c r="CLP183" s="8"/>
      <c r="CLQ183" s="8"/>
      <c r="CLR183" s="8"/>
      <c r="CLS183" s="8"/>
      <c r="CLT183" s="8"/>
      <c r="CLU183" s="8"/>
      <c r="CLV183" s="8"/>
      <c r="CLW183" s="8"/>
      <c r="CLX183" s="8"/>
      <c r="CLY183" s="8"/>
      <c r="CLZ183" s="8"/>
      <c r="CMA183" s="8"/>
      <c r="CMB183" s="8"/>
      <c r="CMC183" s="8"/>
      <c r="CMD183" s="8"/>
      <c r="CME183" s="8"/>
      <c r="CMF183" s="8"/>
      <c r="CMG183" s="8"/>
      <c r="CMH183" s="8"/>
      <c r="CMI183" s="8"/>
      <c r="CMJ183" s="8"/>
      <c r="CMK183" s="8"/>
      <c r="CML183" s="8"/>
      <c r="CMM183" s="8"/>
      <c r="CMN183" s="8"/>
      <c r="CMO183" s="8"/>
      <c r="CMP183" s="8"/>
      <c r="CMQ183" s="8"/>
      <c r="CMR183" s="8"/>
      <c r="CMS183" s="8"/>
      <c r="CMT183" s="8"/>
      <c r="CMU183" s="8"/>
      <c r="CMV183" s="8"/>
      <c r="CMW183" s="8"/>
      <c r="CMX183" s="8"/>
      <c r="CMY183" s="8"/>
      <c r="CMZ183" s="8"/>
      <c r="CNA183" s="8"/>
      <c r="CNB183" s="8"/>
      <c r="CNC183" s="8"/>
      <c r="CND183" s="8"/>
      <c r="CNE183" s="8"/>
      <c r="CNF183" s="8"/>
      <c r="CNG183" s="8"/>
      <c r="CNH183" s="8"/>
      <c r="CNI183" s="8"/>
      <c r="CNJ183" s="8"/>
      <c r="CNK183" s="8"/>
      <c r="CNL183" s="8"/>
      <c r="CNM183" s="8"/>
      <c r="CNN183" s="8"/>
      <c r="CNO183" s="8"/>
      <c r="CNP183" s="8"/>
      <c r="CNQ183" s="8"/>
      <c r="CNR183" s="8"/>
      <c r="CNS183" s="8"/>
      <c r="CNT183" s="8"/>
      <c r="CNU183" s="8"/>
      <c r="CNV183" s="8"/>
      <c r="CNW183" s="8"/>
      <c r="CNX183" s="8"/>
      <c r="CNY183" s="8"/>
      <c r="CNZ183" s="8"/>
      <c r="COA183" s="8"/>
      <c r="COB183" s="8"/>
      <c r="COC183" s="8"/>
      <c r="COD183" s="8"/>
      <c r="COE183" s="8"/>
      <c r="COF183" s="8"/>
      <c r="COG183" s="8"/>
      <c r="COH183" s="8"/>
      <c r="COI183" s="8"/>
      <c r="COJ183" s="8"/>
      <c r="COK183" s="8"/>
      <c r="COL183" s="8"/>
      <c r="COM183" s="8"/>
      <c r="CON183" s="8"/>
      <c r="COO183" s="8"/>
      <c r="COP183" s="8"/>
      <c r="COQ183" s="8"/>
      <c r="COR183" s="8"/>
      <c r="COS183" s="8"/>
      <c r="COT183" s="8"/>
      <c r="COU183" s="8"/>
      <c r="COV183" s="8"/>
      <c r="COW183" s="8"/>
      <c r="COX183" s="8"/>
      <c r="COY183" s="8"/>
      <c r="COZ183" s="8"/>
      <c r="CPA183" s="8"/>
      <c r="CPB183" s="8"/>
      <c r="CPC183" s="8"/>
      <c r="CPD183" s="8"/>
      <c r="CPE183" s="8"/>
      <c r="CPF183" s="8"/>
      <c r="CPG183" s="8"/>
      <c r="CPH183" s="8"/>
      <c r="CPI183" s="8"/>
      <c r="CPJ183" s="8"/>
      <c r="CPK183" s="8"/>
      <c r="CPL183" s="8"/>
      <c r="CPM183" s="8"/>
      <c r="CPN183" s="8"/>
      <c r="CPO183" s="8"/>
      <c r="CPP183" s="8"/>
      <c r="CPQ183" s="8"/>
      <c r="CPR183" s="8"/>
      <c r="CPS183" s="8"/>
      <c r="CPT183" s="8"/>
      <c r="CPU183" s="8"/>
      <c r="CPV183" s="8"/>
      <c r="CPW183" s="8"/>
      <c r="CPX183" s="8"/>
      <c r="CPY183" s="8"/>
      <c r="CPZ183" s="8"/>
      <c r="CQA183" s="8"/>
      <c r="CQB183" s="8"/>
      <c r="CQC183" s="8"/>
      <c r="CQD183" s="8"/>
      <c r="CQE183" s="8"/>
      <c r="CQF183" s="8"/>
      <c r="CQG183" s="8"/>
      <c r="CQH183" s="8"/>
      <c r="CQI183" s="8"/>
      <c r="CQJ183" s="8"/>
      <c r="CQK183" s="8"/>
      <c r="CQL183" s="8"/>
      <c r="CQM183" s="8"/>
      <c r="CQN183" s="8"/>
      <c r="CQO183" s="8"/>
      <c r="CQP183" s="8"/>
      <c r="CQQ183" s="8"/>
      <c r="CQR183" s="8"/>
      <c r="CQS183" s="8"/>
      <c r="CQT183" s="8"/>
      <c r="CQU183" s="8"/>
      <c r="CQV183" s="8"/>
      <c r="CQW183" s="8"/>
      <c r="CQX183" s="8"/>
      <c r="CQY183" s="8"/>
      <c r="CQZ183" s="8"/>
      <c r="CRA183" s="8"/>
      <c r="CRB183" s="8"/>
      <c r="CRC183" s="8"/>
      <c r="CRD183" s="8"/>
      <c r="CRE183" s="8"/>
      <c r="CRF183" s="8"/>
      <c r="CRG183" s="8"/>
      <c r="CRH183" s="8"/>
      <c r="CRI183" s="8"/>
      <c r="CRJ183" s="8"/>
      <c r="CRK183" s="8"/>
      <c r="CRL183" s="8"/>
      <c r="CRM183" s="8"/>
      <c r="CRN183" s="8"/>
      <c r="CRO183" s="8"/>
      <c r="CRP183" s="8"/>
      <c r="CRQ183" s="8"/>
      <c r="CRR183" s="8"/>
      <c r="CRS183" s="8"/>
      <c r="CRT183" s="8"/>
      <c r="CRU183" s="8"/>
      <c r="CRV183" s="8"/>
      <c r="CRW183" s="8"/>
      <c r="CRX183" s="8"/>
      <c r="CRY183" s="8"/>
      <c r="CRZ183" s="8"/>
      <c r="CSA183" s="8"/>
      <c r="CSB183" s="8"/>
      <c r="CSC183" s="8"/>
      <c r="CSD183" s="8"/>
      <c r="CSE183" s="8"/>
      <c r="CSF183" s="8"/>
      <c r="CSG183" s="8"/>
      <c r="CSH183" s="8"/>
      <c r="CSI183" s="8"/>
      <c r="CSJ183" s="8"/>
      <c r="CSK183" s="8"/>
      <c r="CSL183" s="8"/>
      <c r="CSM183" s="8"/>
      <c r="CSN183" s="8"/>
      <c r="CSO183" s="8"/>
      <c r="CSP183" s="8"/>
      <c r="CSQ183" s="8"/>
      <c r="CSR183" s="8"/>
      <c r="CSS183" s="8"/>
      <c r="CST183" s="8"/>
      <c r="CSU183" s="8"/>
      <c r="CSV183" s="8"/>
      <c r="CSW183" s="8"/>
      <c r="CSX183" s="8"/>
      <c r="CSY183" s="8"/>
      <c r="CSZ183" s="8"/>
      <c r="CTA183" s="8"/>
      <c r="CTB183" s="8"/>
      <c r="CTC183" s="8"/>
      <c r="CTD183" s="8"/>
      <c r="CTE183" s="8"/>
      <c r="CTF183" s="8"/>
      <c r="CTG183" s="8"/>
      <c r="CTH183" s="8"/>
      <c r="CTI183" s="8"/>
      <c r="CTJ183" s="8"/>
      <c r="CTK183" s="8"/>
      <c r="CTL183" s="8"/>
      <c r="CTM183" s="8"/>
      <c r="CTN183" s="8"/>
      <c r="CTO183" s="8"/>
      <c r="CTP183" s="8"/>
      <c r="CTQ183" s="8"/>
      <c r="CTR183" s="8"/>
      <c r="CTS183" s="8"/>
      <c r="CTT183" s="8"/>
      <c r="CTU183" s="8"/>
      <c r="CTV183" s="8"/>
      <c r="CTW183" s="8"/>
      <c r="CTX183" s="8"/>
      <c r="CTY183" s="8"/>
      <c r="CTZ183" s="8"/>
      <c r="CUA183" s="8"/>
      <c r="CUB183" s="8"/>
      <c r="CUC183" s="8"/>
      <c r="CUD183" s="8"/>
      <c r="CUE183" s="8"/>
      <c r="CUF183" s="8"/>
      <c r="CUG183" s="8"/>
      <c r="CUH183" s="8"/>
      <c r="CUI183" s="8"/>
      <c r="CUJ183" s="8"/>
      <c r="CUK183" s="8"/>
      <c r="CUL183" s="8"/>
      <c r="CUM183" s="8"/>
      <c r="CUN183" s="8"/>
      <c r="CUO183" s="8"/>
      <c r="CUP183" s="8"/>
      <c r="CUQ183" s="8"/>
      <c r="CUR183" s="8"/>
      <c r="CUS183" s="8"/>
      <c r="CUT183" s="8"/>
      <c r="CUU183" s="8"/>
      <c r="CUV183" s="8"/>
      <c r="CUW183" s="8"/>
      <c r="CUX183" s="8"/>
      <c r="CUY183" s="8"/>
      <c r="CUZ183" s="8"/>
      <c r="CVA183" s="8"/>
      <c r="CVB183" s="8"/>
      <c r="CVC183" s="8"/>
      <c r="CVD183" s="8"/>
      <c r="CVE183" s="8"/>
      <c r="CVF183" s="8"/>
      <c r="CVG183" s="8"/>
      <c r="CVH183" s="8"/>
      <c r="CVI183" s="8"/>
      <c r="CVJ183" s="8"/>
      <c r="CVK183" s="8"/>
      <c r="CVL183" s="8"/>
      <c r="CVM183" s="8"/>
      <c r="CVN183" s="8"/>
      <c r="CVO183" s="8"/>
      <c r="CVP183" s="8"/>
      <c r="CVQ183" s="8"/>
      <c r="CVR183" s="8"/>
      <c r="CVS183" s="8"/>
      <c r="CVT183" s="8"/>
      <c r="CVU183" s="8"/>
      <c r="CVV183" s="8"/>
      <c r="CVW183" s="8"/>
      <c r="CVX183" s="8"/>
      <c r="CVY183" s="8"/>
      <c r="CVZ183" s="8"/>
      <c r="CWA183" s="8"/>
      <c r="CWB183" s="8"/>
      <c r="CWC183" s="8"/>
      <c r="CWD183" s="8"/>
      <c r="CWE183" s="8"/>
      <c r="CWF183" s="8"/>
      <c r="CWG183" s="8"/>
      <c r="CWH183" s="8"/>
      <c r="CWI183" s="8"/>
      <c r="CWJ183" s="8"/>
      <c r="CWK183" s="8"/>
      <c r="CWL183" s="8"/>
      <c r="CWM183" s="8"/>
      <c r="CWN183" s="8"/>
      <c r="CWO183" s="8"/>
      <c r="CWP183" s="8"/>
      <c r="CWQ183" s="8"/>
      <c r="CWR183" s="8"/>
      <c r="CWS183" s="8"/>
      <c r="CWT183" s="8"/>
      <c r="CWU183" s="8"/>
      <c r="CWV183" s="8"/>
      <c r="CWW183" s="8"/>
      <c r="CWX183" s="8"/>
      <c r="CWY183" s="8"/>
      <c r="CWZ183" s="8"/>
      <c r="CXA183" s="8"/>
      <c r="CXB183" s="8"/>
      <c r="CXC183" s="8"/>
      <c r="CXD183" s="8"/>
      <c r="CXE183" s="8"/>
      <c r="CXF183" s="8"/>
      <c r="CXG183" s="8"/>
      <c r="CXH183" s="8"/>
      <c r="CXI183" s="8"/>
      <c r="CXJ183" s="8"/>
      <c r="CXK183" s="8"/>
      <c r="CXL183" s="8"/>
      <c r="CXM183" s="8"/>
      <c r="CXN183" s="8"/>
      <c r="CXO183" s="8"/>
      <c r="CXP183" s="8"/>
      <c r="CXQ183" s="8"/>
      <c r="CXR183" s="8"/>
      <c r="CXS183" s="8"/>
      <c r="CXT183" s="8"/>
      <c r="CXU183" s="8"/>
      <c r="CXV183" s="8"/>
      <c r="CXW183" s="8"/>
      <c r="CXX183" s="8"/>
      <c r="CXY183" s="8"/>
      <c r="CXZ183" s="8"/>
      <c r="CYA183" s="8"/>
      <c r="CYB183" s="8"/>
      <c r="CYC183" s="8"/>
      <c r="CYD183" s="8"/>
      <c r="CYE183" s="8"/>
      <c r="CYF183" s="8"/>
      <c r="CYG183" s="8"/>
      <c r="CYH183" s="8"/>
      <c r="CYI183" s="8"/>
      <c r="CYJ183" s="8"/>
      <c r="CYK183" s="8"/>
      <c r="CYL183" s="8"/>
      <c r="CYM183" s="8"/>
      <c r="CYN183" s="8"/>
      <c r="CYO183" s="8"/>
      <c r="CYP183" s="8"/>
      <c r="CYQ183" s="8"/>
      <c r="CYR183" s="8"/>
      <c r="CYS183" s="8"/>
      <c r="CYT183" s="8"/>
      <c r="CYU183" s="8"/>
      <c r="CYV183" s="8"/>
      <c r="CYW183" s="8"/>
      <c r="CYX183" s="8"/>
      <c r="CYY183" s="8"/>
      <c r="CYZ183" s="8"/>
      <c r="CZA183" s="8"/>
      <c r="CZB183" s="8"/>
      <c r="CZC183" s="8"/>
      <c r="CZD183" s="8"/>
      <c r="CZE183" s="8"/>
      <c r="CZF183" s="8"/>
      <c r="CZG183" s="8"/>
      <c r="CZH183" s="8"/>
      <c r="CZI183" s="8"/>
      <c r="CZJ183" s="8"/>
      <c r="CZK183" s="8"/>
      <c r="CZL183" s="8"/>
      <c r="CZM183" s="8"/>
      <c r="CZN183" s="8"/>
      <c r="CZO183" s="8"/>
      <c r="CZP183" s="8"/>
      <c r="CZQ183" s="8"/>
      <c r="CZR183" s="8"/>
      <c r="CZS183" s="8"/>
      <c r="CZT183" s="8"/>
      <c r="CZU183" s="8"/>
      <c r="CZV183" s="8"/>
      <c r="CZW183" s="8"/>
      <c r="CZX183" s="8"/>
      <c r="CZY183" s="8"/>
      <c r="CZZ183" s="8"/>
      <c r="DAA183" s="8"/>
      <c r="DAB183" s="8"/>
      <c r="DAC183" s="8"/>
      <c r="DAD183" s="8"/>
      <c r="DAE183" s="8"/>
      <c r="DAF183" s="8"/>
      <c r="DAG183" s="8"/>
      <c r="DAH183" s="8"/>
      <c r="DAI183" s="8"/>
      <c r="DAJ183" s="8"/>
      <c r="DAK183" s="8"/>
      <c r="DAL183" s="8"/>
      <c r="DAM183" s="8"/>
      <c r="DAN183" s="8"/>
      <c r="DAO183" s="8"/>
      <c r="DAP183" s="8"/>
      <c r="DAQ183" s="8"/>
      <c r="DAR183" s="8"/>
      <c r="DAS183" s="8"/>
      <c r="DAT183" s="8"/>
      <c r="DAU183" s="8"/>
      <c r="DAV183" s="8"/>
      <c r="DAW183" s="8"/>
      <c r="DAX183" s="8"/>
      <c r="DAY183" s="8"/>
      <c r="DAZ183" s="8"/>
      <c r="DBA183" s="8"/>
      <c r="DBB183" s="8"/>
      <c r="DBC183" s="8"/>
      <c r="DBD183" s="8"/>
      <c r="DBE183" s="8"/>
      <c r="DBF183" s="8"/>
      <c r="DBG183" s="8"/>
      <c r="DBH183" s="8"/>
      <c r="DBI183" s="8"/>
      <c r="DBJ183" s="8"/>
      <c r="DBK183" s="8"/>
      <c r="DBL183" s="8"/>
      <c r="DBM183" s="8"/>
      <c r="DBN183" s="8"/>
      <c r="DBO183" s="8"/>
      <c r="DBP183" s="8"/>
      <c r="DBQ183" s="8"/>
      <c r="DBR183" s="8"/>
      <c r="DBS183" s="8"/>
      <c r="DBT183" s="8"/>
      <c r="DBU183" s="8"/>
      <c r="DBV183" s="8"/>
      <c r="DBW183" s="8"/>
      <c r="DBX183" s="8"/>
      <c r="DBY183" s="8"/>
      <c r="DBZ183" s="8"/>
      <c r="DCA183" s="8"/>
      <c r="DCB183" s="8"/>
      <c r="DCC183" s="8"/>
      <c r="DCD183" s="8"/>
      <c r="DCE183" s="8"/>
      <c r="DCF183" s="8"/>
      <c r="DCG183" s="8"/>
      <c r="DCH183" s="8"/>
      <c r="DCI183" s="8"/>
      <c r="DCJ183" s="8"/>
      <c r="DCK183" s="8"/>
      <c r="DCL183" s="8"/>
      <c r="DCM183" s="8"/>
      <c r="DCN183" s="8"/>
      <c r="DCO183" s="8"/>
      <c r="DCP183" s="8"/>
      <c r="DCQ183" s="8"/>
      <c r="DCR183" s="8"/>
      <c r="DCS183" s="8"/>
      <c r="DCT183" s="8"/>
      <c r="DCU183" s="8"/>
      <c r="DCV183" s="8"/>
      <c r="DCW183" s="8"/>
      <c r="DCX183" s="8"/>
      <c r="DCY183" s="8"/>
      <c r="DCZ183" s="8"/>
      <c r="DDA183" s="8"/>
      <c r="DDB183" s="8"/>
      <c r="DDC183" s="8"/>
      <c r="DDD183" s="8"/>
      <c r="DDE183" s="8"/>
      <c r="DDF183" s="8"/>
      <c r="DDG183" s="8"/>
      <c r="DDH183" s="8"/>
      <c r="DDI183" s="8"/>
      <c r="DDJ183" s="8"/>
      <c r="DDK183" s="8"/>
      <c r="DDL183" s="8"/>
      <c r="DDM183" s="8"/>
      <c r="DDN183" s="8"/>
      <c r="DDO183" s="8"/>
      <c r="DDP183" s="8"/>
      <c r="DDQ183" s="8"/>
      <c r="DDR183" s="8"/>
      <c r="DDS183" s="8"/>
      <c r="DDT183" s="8"/>
      <c r="DDU183" s="8"/>
      <c r="DDV183" s="8"/>
      <c r="DDW183" s="8"/>
      <c r="DDX183" s="8"/>
      <c r="DDY183" s="8"/>
      <c r="DDZ183" s="8"/>
      <c r="DEA183" s="8"/>
      <c r="DEB183" s="8"/>
      <c r="DEC183" s="8"/>
      <c r="DED183" s="8"/>
      <c r="DEE183" s="8"/>
      <c r="DEF183" s="8"/>
      <c r="DEG183" s="8"/>
      <c r="DEH183" s="8"/>
      <c r="DEI183" s="8"/>
      <c r="DEJ183" s="8"/>
      <c r="DEK183" s="8"/>
      <c r="DEL183" s="8"/>
      <c r="DEM183" s="8"/>
      <c r="DEN183" s="8"/>
      <c r="DEO183" s="8"/>
      <c r="DEP183" s="8"/>
      <c r="DEQ183" s="8"/>
      <c r="DER183" s="8"/>
      <c r="DES183" s="8"/>
      <c r="DET183" s="8"/>
      <c r="DEU183" s="8"/>
      <c r="DEV183" s="8"/>
      <c r="DEW183" s="8"/>
      <c r="DEX183" s="8"/>
      <c r="DEY183" s="8"/>
      <c r="DEZ183" s="8"/>
      <c r="DFA183" s="8"/>
      <c r="DFB183" s="8"/>
      <c r="DFC183" s="8"/>
      <c r="DFD183" s="8"/>
      <c r="DFE183" s="8"/>
      <c r="DFF183" s="8"/>
      <c r="DFG183" s="8"/>
      <c r="DFH183" s="8"/>
      <c r="DFI183" s="8"/>
      <c r="DFJ183" s="8"/>
      <c r="DFK183" s="8"/>
      <c r="DFL183" s="8"/>
      <c r="DFM183" s="8"/>
      <c r="DFN183" s="8"/>
      <c r="DFO183" s="8"/>
      <c r="DFP183" s="8"/>
      <c r="DFQ183" s="8"/>
      <c r="DFR183" s="8"/>
      <c r="DFS183" s="8"/>
      <c r="DFT183" s="8"/>
      <c r="DFU183" s="8"/>
      <c r="DFV183" s="8"/>
      <c r="DFW183" s="8"/>
      <c r="DFX183" s="8"/>
      <c r="DFY183" s="8"/>
      <c r="DFZ183" s="8"/>
      <c r="DGA183" s="8"/>
      <c r="DGB183" s="8"/>
      <c r="DGC183" s="8"/>
      <c r="DGD183" s="8"/>
      <c r="DGE183" s="8"/>
      <c r="DGF183" s="8"/>
      <c r="DGG183" s="8"/>
      <c r="DGH183" s="8"/>
      <c r="DGI183" s="8"/>
      <c r="DGJ183" s="8"/>
      <c r="DGK183" s="8"/>
      <c r="DGL183" s="8"/>
      <c r="DGM183" s="8"/>
      <c r="DGN183" s="8"/>
      <c r="DGO183" s="8"/>
      <c r="DGP183" s="8"/>
      <c r="DGQ183" s="8"/>
      <c r="DGR183" s="8"/>
      <c r="DGS183" s="8"/>
      <c r="DGT183" s="8"/>
      <c r="DGU183" s="8"/>
      <c r="DGV183" s="8"/>
      <c r="DGW183" s="8"/>
      <c r="DGX183" s="8"/>
      <c r="DGY183" s="8"/>
      <c r="DGZ183" s="8"/>
      <c r="DHA183" s="8"/>
      <c r="DHB183" s="8"/>
      <c r="DHC183" s="8"/>
      <c r="DHD183" s="8"/>
      <c r="DHE183" s="8"/>
      <c r="DHF183" s="8"/>
      <c r="DHG183" s="8"/>
      <c r="DHH183" s="8"/>
      <c r="DHI183" s="8"/>
      <c r="DHJ183" s="8"/>
      <c r="DHK183" s="8"/>
      <c r="DHL183" s="8"/>
      <c r="DHM183" s="8"/>
      <c r="DHN183" s="8"/>
      <c r="DHO183" s="8"/>
      <c r="DHP183" s="8"/>
      <c r="DHQ183" s="8"/>
      <c r="DHR183" s="8"/>
      <c r="DHS183" s="8"/>
      <c r="DHT183" s="8"/>
      <c r="DHU183" s="8"/>
      <c r="DHV183" s="8"/>
      <c r="DHW183" s="8"/>
      <c r="DHX183" s="8"/>
      <c r="DHY183" s="8"/>
      <c r="DHZ183" s="8"/>
      <c r="DIA183" s="8"/>
      <c r="DIB183" s="8"/>
      <c r="DIC183" s="8"/>
      <c r="DID183" s="8"/>
      <c r="DIE183" s="8"/>
      <c r="DIF183" s="8"/>
      <c r="DIG183" s="8"/>
      <c r="DIH183" s="8"/>
      <c r="DII183" s="8"/>
      <c r="DIJ183" s="8"/>
      <c r="DIK183" s="8"/>
      <c r="DIL183" s="8"/>
      <c r="DIM183" s="8"/>
      <c r="DIN183" s="8"/>
      <c r="DIO183" s="8"/>
      <c r="DIP183" s="8"/>
      <c r="DIQ183" s="8"/>
      <c r="DIR183" s="8"/>
      <c r="DIS183" s="8"/>
      <c r="DIT183" s="8"/>
      <c r="DIU183" s="8"/>
      <c r="DIV183" s="8"/>
      <c r="DIW183" s="8"/>
      <c r="DIX183" s="8"/>
      <c r="DIY183" s="8"/>
      <c r="DIZ183" s="8"/>
      <c r="DJA183" s="8"/>
      <c r="DJB183" s="8"/>
      <c r="DJC183" s="8"/>
      <c r="DJD183" s="8"/>
      <c r="DJE183" s="8"/>
      <c r="DJF183" s="8"/>
      <c r="DJG183" s="8"/>
      <c r="DJH183" s="8"/>
      <c r="DJI183" s="8"/>
      <c r="DJJ183" s="8"/>
      <c r="DJK183" s="8"/>
      <c r="DJL183" s="8"/>
      <c r="DJM183" s="8"/>
      <c r="DJN183" s="8"/>
      <c r="DJO183" s="8"/>
      <c r="DJP183" s="8"/>
      <c r="DJQ183" s="8"/>
      <c r="DJR183" s="8"/>
      <c r="DJS183" s="8"/>
      <c r="DJT183" s="8"/>
      <c r="DJU183" s="8"/>
      <c r="DJV183" s="8"/>
      <c r="DJW183" s="8"/>
      <c r="DJX183" s="8"/>
      <c r="DJY183" s="8"/>
      <c r="DJZ183" s="8"/>
      <c r="DKA183" s="8"/>
      <c r="DKB183" s="8"/>
      <c r="DKC183" s="8"/>
      <c r="DKD183" s="8"/>
      <c r="DKE183" s="8"/>
      <c r="DKF183" s="8"/>
      <c r="DKG183" s="8"/>
      <c r="DKH183" s="8"/>
      <c r="DKI183" s="8"/>
      <c r="DKJ183" s="8"/>
      <c r="DKK183" s="8"/>
      <c r="DKL183" s="8"/>
      <c r="DKM183" s="8"/>
      <c r="DKN183" s="8"/>
      <c r="DKO183" s="8"/>
      <c r="DKP183" s="8"/>
      <c r="DKQ183" s="8"/>
      <c r="DKR183" s="8"/>
      <c r="DKS183" s="8"/>
      <c r="DKT183" s="8"/>
      <c r="DKU183" s="8"/>
      <c r="DKV183" s="8"/>
      <c r="DKW183" s="8"/>
      <c r="DKX183" s="8"/>
      <c r="DKY183" s="8"/>
      <c r="DKZ183" s="8"/>
      <c r="DLA183" s="8"/>
      <c r="DLB183" s="8"/>
      <c r="DLC183" s="8"/>
      <c r="DLD183" s="8"/>
      <c r="DLE183" s="8"/>
      <c r="DLF183" s="8"/>
      <c r="DLG183" s="8"/>
      <c r="DLH183" s="8"/>
      <c r="DLI183" s="8"/>
      <c r="DLJ183" s="8"/>
      <c r="DLK183" s="8"/>
      <c r="DLL183" s="8"/>
      <c r="DLM183" s="8"/>
      <c r="DLN183" s="8"/>
      <c r="DLO183" s="8"/>
      <c r="DLP183" s="8"/>
      <c r="DLQ183" s="8"/>
      <c r="DLR183" s="8"/>
      <c r="DLS183" s="8"/>
      <c r="DLT183" s="8"/>
      <c r="DLU183" s="8"/>
      <c r="DLV183" s="8"/>
      <c r="DLW183" s="8"/>
      <c r="DLX183" s="8"/>
      <c r="DLY183" s="8"/>
      <c r="DLZ183" s="8"/>
      <c r="DMA183" s="8"/>
      <c r="DMB183" s="8"/>
      <c r="DMC183" s="8"/>
      <c r="DMD183" s="8"/>
      <c r="DME183" s="8"/>
      <c r="DMF183" s="8"/>
      <c r="DMG183" s="8"/>
      <c r="DMH183" s="8"/>
      <c r="DMI183" s="8"/>
      <c r="DMJ183" s="8"/>
      <c r="DMK183" s="8"/>
      <c r="DML183" s="8"/>
      <c r="DMM183" s="8"/>
      <c r="DMN183" s="8"/>
      <c r="DMO183" s="8"/>
      <c r="DMP183" s="8"/>
      <c r="DMQ183" s="8"/>
      <c r="DMR183" s="8"/>
      <c r="DMS183" s="8"/>
      <c r="DMT183" s="8"/>
      <c r="DMU183" s="8"/>
      <c r="DMV183" s="8"/>
      <c r="DMW183" s="8"/>
      <c r="DMX183" s="8"/>
      <c r="DMY183" s="8"/>
      <c r="DMZ183" s="8"/>
      <c r="DNA183" s="8"/>
      <c r="DNB183" s="8"/>
      <c r="DNC183" s="8"/>
      <c r="DND183" s="8"/>
      <c r="DNE183" s="8"/>
      <c r="DNF183" s="8"/>
      <c r="DNG183" s="8"/>
      <c r="DNH183" s="8"/>
      <c r="DNI183" s="8"/>
      <c r="DNJ183" s="8"/>
      <c r="DNK183" s="8"/>
      <c r="DNL183" s="8"/>
      <c r="DNM183" s="8"/>
      <c r="DNN183" s="8"/>
      <c r="DNO183" s="8"/>
      <c r="DNP183" s="8"/>
      <c r="DNQ183" s="8"/>
      <c r="DNR183" s="8"/>
      <c r="DNS183" s="8"/>
      <c r="DNT183" s="8"/>
      <c r="DNU183" s="8"/>
      <c r="DNV183" s="8"/>
      <c r="DNW183" s="8"/>
      <c r="DNX183" s="8"/>
      <c r="DNY183" s="8"/>
      <c r="DNZ183" s="8"/>
      <c r="DOA183" s="8"/>
      <c r="DOB183" s="8"/>
      <c r="DOC183" s="8"/>
      <c r="DOD183" s="8"/>
      <c r="DOE183" s="8"/>
      <c r="DOF183" s="8"/>
      <c r="DOG183" s="8"/>
      <c r="DOH183" s="8"/>
      <c r="DOI183" s="8"/>
      <c r="DOJ183" s="8"/>
      <c r="DOK183" s="8"/>
      <c r="DOL183" s="8"/>
      <c r="DOM183" s="8"/>
      <c r="DON183" s="8"/>
      <c r="DOO183" s="8"/>
      <c r="DOP183" s="8"/>
      <c r="DOQ183" s="8"/>
      <c r="DOR183" s="8"/>
      <c r="DOS183" s="8"/>
      <c r="DOT183" s="8"/>
      <c r="DOU183" s="8"/>
      <c r="DOV183" s="8"/>
      <c r="DOW183" s="8"/>
      <c r="DOX183" s="8"/>
      <c r="DOY183" s="8"/>
      <c r="DOZ183" s="8"/>
      <c r="DPA183" s="8"/>
      <c r="DPB183" s="8"/>
      <c r="DPC183" s="8"/>
      <c r="DPD183" s="8"/>
      <c r="DPE183" s="8"/>
      <c r="DPF183" s="8"/>
      <c r="DPG183" s="8"/>
      <c r="DPH183" s="8"/>
      <c r="DPI183" s="8"/>
      <c r="DPJ183" s="8"/>
      <c r="DPK183" s="8"/>
      <c r="DPL183" s="8"/>
      <c r="DPM183" s="8"/>
      <c r="DPN183" s="8"/>
      <c r="DPO183" s="8"/>
      <c r="DPP183" s="8"/>
      <c r="DPQ183" s="8"/>
      <c r="DPR183" s="8"/>
      <c r="DPS183" s="8"/>
      <c r="DPT183" s="8"/>
      <c r="DPU183" s="8"/>
      <c r="DPV183" s="8"/>
      <c r="DPW183" s="8"/>
      <c r="DPX183" s="8"/>
      <c r="DPY183" s="8"/>
      <c r="DPZ183" s="8"/>
      <c r="DQA183" s="8"/>
      <c r="DQB183" s="8"/>
      <c r="DQC183" s="8"/>
      <c r="DQD183" s="8"/>
      <c r="DQE183" s="8"/>
      <c r="DQF183" s="8"/>
      <c r="DQG183" s="8"/>
      <c r="DQH183" s="8"/>
      <c r="DQI183" s="8"/>
      <c r="DQJ183" s="8"/>
      <c r="DQK183" s="8"/>
      <c r="DQL183" s="8"/>
      <c r="DQM183" s="8"/>
      <c r="DQN183" s="8"/>
      <c r="DQO183" s="8"/>
      <c r="DQP183" s="8"/>
      <c r="DQQ183" s="8"/>
      <c r="DQR183" s="8"/>
      <c r="DQS183" s="8"/>
      <c r="DQT183" s="8"/>
      <c r="DQU183" s="8"/>
      <c r="DQV183" s="8"/>
      <c r="DQW183" s="8"/>
      <c r="DQX183" s="8"/>
      <c r="DQY183" s="8"/>
      <c r="DQZ183" s="8"/>
      <c r="DRA183" s="8"/>
      <c r="DRB183" s="8"/>
      <c r="DRC183" s="8"/>
      <c r="DRD183" s="8"/>
      <c r="DRE183" s="8"/>
      <c r="DRF183" s="8"/>
      <c r="DRG183" s="8"/>
      <c r="DRH183" s="8"/>
      <c r="DRI183" s="8"/>
      <c r="DRJ183" s="8"/>
      <c r="DRK183" s="8"/>
      <c r="DRL183" s="8"/>
      <c r="DRM183" s="8"/>
      <c r="DRN183" s="8"/>
      <c r="DRO183" s="8"/>
      <c r="DRP183" s="8"/>
      <c r="DRQ183" s="8"/>
      <c r="DRR183" s="8"/>
      <c r="DRS183" s="8"/>
      <c r="DRT183" s="8"/>
      <c r="DRU183" s="8"/>
      <c r="DRV183" s="8"/>
      <c r="DRW183" s="8"/>
      <c r="DRX183" s="8"/>
      <c r="DRY183" s="8"/>
      <c r="DRZ183" s="8"/>
      <c r="DSA183" s="8"/>
      <c r="DSB183" s="8"/>
      <c r="DSC183" s="8"/>
      <c r="DSD183" s="8"/>
      <c r="DSE183" s="8"/>
      <c r="DSF183" s="8"/>
      <c r="DSG183" s="8"/>
      <c r="DSH183" s="8"/>
      <c r="DSI183" s="8"/>
      <c r="DSJ183" s="8"/>
      <c r="DSK183" s="8"/>
      <c r="DSL183" s="8"/>
      <c r="DSM183" s="8"/>
      <c r="DSN183" s="8"/>
      <c r="DSO183" s="8"/>
      <c r="DSP183" s="8"/>
      <c r="DSQ183" s="8"/>
      <c r="DSR183" s="8"/>
      <c r="DSS183" s="8"/>
      <c r="DST183" s="8"/>
      <c r="DSU183" s="8"/>
      <c r="DSV183" s="8"/>
      <c r="DSW183" s="8"/>
      <c r="DSX183" s="8"/>
      <c r="DSY183" s="8"/>
      <c r="DSZ183" s="8"/>
      <c r="DTA183" s="8"/>
      <c r="DTB183" s="8"/>
      <c r="DTC183" s="8"/>
      <c r="DTD183" s="8"/>
      <c r="DTE183" s="8"/>
      <c r="DTF183" s="8"/>
      <c r="DTG183" s="8"/>
      <c r="DTH183" s="8"/>
      <c r="DTI183" s="8"/>
      <c r="DTJ183" s="8"/>
      <c r="DTK183" s="8"/>
      <c r="DTL183" s="8"/>
      <c r="DTM183" s="8"/>
      <c r="DTN183" s="8"/>
      <c r="DTO183" s="8"/>
      <c r="DTP183" s="8"/>
      <c r="DTQ183" s="8"/>
      <c r="DTR183" s="8"/>
      <c r="DTS183" s="8"/>
      <c r="DTT183" s="8"/>
      <c r="DTU183" s="8"/>
      <c r="DTV183" s="8"/>
      <c r="DTW183" s="8"/>
      <c r="DTX183" s="8"/>
      <c r="DTY183" s="8"/>
      <c r="DTZ183" s="8"/>
      <c r="DUA183" s="8"/>
      <c r="DUB183" s="8"/>
      <c r="DUC183" s="8"/>
      <c r="DUD183" s="8"/>
      <c r="DUE183" s="8"/>
      <c r="DUF183" s="8"/>
      <c r="DUG183" s="8"/>
      <c r="DUH183" s="8"/>
      <c r="DUI183" s="8"/>
      <c r="DUJ183" s="8"/>
      <c r="DUK183" s="8"/>
      <c r="DUL183" s="8"/>
      <c r="DUM183" s="8"/>
      <c r="DUN183" s="8"/>
      <c r="DUO183" s="8"/>
      <c r="DUP183" s="8"/>
      <c r="DUQ183" s="8"/>
      <c r="DUR183" s="8"/>
      <c r="DUS183" s="8"/>
      <c r="DUT183" s="8"/>
      <c r="DUU183" s="8"/>
      <c r="DUV183" s="8"/>
      <c r="DUW183" s="8"/>
      <c r="DUX183" s="8"/>
      <c r="DUY183" s="8"/>
      <c r="DUZ183" s="8"/>
      <c r="DVA183" s="8"/>
      <c r="DVB183" s="8"/>
      <c r="DVC183" s="8"/>
      <c r="DVD183" s="8"/>
      <c r="DVE183" s="8"/>
      <c r="DVF183" s="8"/>
      <c r="DVG183" s="8"/>
      <c r="DVH183" s="8"/>
      <c r="DVI183" s="8"/>
      <c r="DVJ183" s="8"/>
      <c r="DVK183" s="8"/>
      <c r="DVL183" s="8"/>
      <c r="DVM183" s="8"/>
      <c r="DVN183" s="8"/>
      <c r="DVO183" s="8"/>
      <c r="DVP183" s="8"/>
      <c r="DVQ183" s="8"/>
      <c r="DVR183" s="8"/>
      <c r="DVS183" s="8"/>
      <c r="DVT183" s="8"/>
      <c r="DVU183" s="8"/>
      <c r="DVV183" s="8"/>
      <c r="DVW183" s="8"/>
      <c r="DVX183" s="8"/>
      <c r="DVY183" s="8"/>
      <c r="DVZ183" s="8"/>
      <c r="DWA183" s="8"/>
      <c r="DWB183" s="8"/>
      <c r="DWC183" s="8"/>
      <c r="DWD183" s="8"/>
      <c r="DWE183" s="8"/>
      <c r="DWF183" s="8"/>
      <c r="DWG183" s="8"/>
      <c r="DWH183" s="8"/>
      <c r="DWI183" s="8"/>
      <c r="DWJ183" s="8"/>
      <c r="DWK183" s="8"/>
      <c r="DWL183" s="8"/>
      <c r="DWM183" s="8"/>
      <c r="DWN183" s="8"/>
      <c r="DWO183" s="8"/>
      <c r="DWP183" s="8"/>
      <c r="DWQ183" s="8"/>
      <c r="DWR183" s="8"/>
      <c r="DWS183" s="8"/>
      <c r="DWT183" s="8"/>
      <c r="DWU183" s="8"/>
      <c r="DWV183" s="8"/>
      <c r="DWW183" s="8"/>
      <c r="DWX183" s="8"/>
      <c r="DWY183" s="8"/>
      <c r="DWZ183" s="8"/>
      <c r="DXA183" s="8"/>
      <c r="DXB183" s="8"/>
      <c r="DXC183" s="8"/>
      <c r="DXD183" s="8"/>
      <c r="DXE183" s="8"/>
      <c r="DXF183" s="8"/>
      <c r="DXG183" s="8"/>
      <c r="DXH183" s="8"/>
      <c r="DXI183" s="8"/>
      <c r="DXJ183" s="8"/>
      <c r="DXK183" s="8"/>
      <c r="DXL183" s="8"/>
      <c r="DXM183" s="8"/>
      <c r="DXN183" s="8"/>
      <c r="DXO183" s="8"/>
      <c r="DXP183" s="8"/>
      <c r="DXQ183" s="8"/>
      <c r="DXR183" s="8"/>
      <c r="DXS183" s="8"/>
      <c r="DXT183" s="8"/>
      <c r="DXU183" s="8"/>
      <c r="DXV183" s="8"/>
      <c r="DXW183" s="8"/>
      <c r="DXX183" s="8"/>
      <c r="DXY183" s="8"/>
      <c r="DXZ183" s="8"/>
      <c r="DYA183" s="8"/>
      <c r="DYB183" s="8"/>
      <c r="DYC183" s="8"/>
      <c r="DYD183" s="8"/>
      <c r="DYE183" s="8"/>
      <c r="DYF183" s="8"/>
      <c r="DYG183" s="8"/>
      <c r="DYH183" s="8"/>
      <c r="DYI183" s="8"/>
      <c r="DYJ183" s="8"/>
      <c r="DYK183" s="8"/>
      <c r="DYL183" s="8"/>
      <c r="DYM183" s="8"/>
      <c r="DYN183" s="8"/>
      <c r="DYO183" s="8"/>
      <c r="DYP183" s="8"/>
      <c r="DYQ183" s="8"/>
      <c r="DYR183" s="8"/>
      <c r="DYS183" s="8"/>
      <c r="DYT183" s="8"/>
      <c r="DYU183" s="8"/>
      <c r="DYV183" s="8"/>
      <c r="DYW183" s="8"/>
      <c r="DYX183" s="8"/>
      <c r="DYY183" s="8"/>
      <c r="DYZ183" s="8"/>
      <c r="DZA183" s="8"/>
      <c r="DZB183" s="8"/>
      <c r="DZC183" s="8"/>
      <c r="DZD183" s="8"/>
      <c r="DZE183" s="8"/>
      <c r="DZF183" s="8"/>
      <c r="DZG183" s="8"/>
      <c r="DZH183" s="8"/>
      <c r="DZI183" s="8"/>
      <c r="DZJ183" s="8"/>
      <c r="DZK183" s="8"/>
      <c r="DZL183" s="8"/>
      <c r="DZM183" s="8"/>
      <c r="DZN183" s="8"/>
      <c r="DZO183" s="8"/>
      <c r="DZP183" s="8"/>
      <c r="DZQ183" s="8"/>
      <c r="DZR183" s="8"/>
      <c r="DZS183" s="8"/>
      <c r="DZT183" s="8"/>
      <c r="DZU183" s="8"/>
      <c r="DZV183" s="8"/>
      <c r="DZW183" s="8"/>
      <c r="DZX183" s="8"/>
      <c r="DZY183" s="8"/>
      <c r="DZZ183" s="8"/>
      <c r="EAA183" s="8"/>
      <c r="EAB183" s="8"/>
      <c r="EAC183" s="8"/>
      <c r="EAD183" s="8"/>
      <c r="EAE183" s="8"/>
      <c r="EAF183" s="8"/>
      <c r="EAG183" s="8"/>
      <c r="EAH183" s="8"/>
      <c r="EAI183" s="8"/>
      <c r="EAJ183" s="8"/>
      <c r="EAK183" s="8"/>
      <c r="EAL183" s="8"/>
      <c r="EAM183" s="8"/>
      <c r="EAN183" s="8"/>
      <c r="EAO183" s="8"/>
      <c r="EAP183" s="8"/>
      <c r="EAQ183" s="8"/>
      <c r="EAR183" s="8"/>
      <c r="EAS183" s="8"/>
      <c r="EAT183" s="8"/>
      <c r="EAU183" s="8"/>
      <c r="EAV183" s="8"/>
      <c r="EAW183" s="8"/>
      <c r="EAX183" s="8"/>
      <c r="EAY183" s="8"/>
      <c r="EAZ183" s="8"/>
      <c r="EBA183" s="8"/>
      <c r="EBB183" s="8"/>
      <c r="EBC183" s="8"/>
      <c r="EBD183" s="8"/>
      <c r="EBE183" s="8"/>
      <c r="EBF183" s="8"/>
      <c r="EBG183" s="8"/>
      <c r="EBH183" s="8"/>
      <c r="EBI183" s="8"/>
      <c r="EBJ183" s="8"/>
      <c r="EBK183" s="8"/>
      <c r="EBL183" s="8"/>
      <c r="EBM183" s="8"/>
      <c r="EBN183" s="8"/>
      <c r="EBO183" s="8"/>
      <c r="EBP183" s="8"/>
      <c r="EBQ183" s="8"/>
      <c r="EBR183" s="8"/>
      <c r="EBS183" s="8"/>
      <c r="EBT183" s="8"/>
      <c r="EBU183" s="8"/>
      <c r="EBV183" s="8"/>
      <c r="EBW183" s="8"/>
      <c r="EBX183" s="8"/>
      <c r="EBY183" s="8"/>
      <c r="EBZ183" s="8"/>
      <c r="ECA183" s="8"/>
      <c r="ECB183" s="8"/>
      <c r="ECC183" s="8"/>
      <c r="ECD183" s="8"/>
      <c r="ECE183" s="8"/>
      <c r="ECF183" s="8"/>
      <c r="ECG183" s="8"/>
      <c r="ECH183" s="8"/>
      <c r="ECI183" s="8"/>
      <c r="ECJ183" s="8"/>
      <c r="ECK183" s="8"/>
      <c r="ECL183" s="8"/>
      <c r="ECM183" s="8"/>
      <c r="ECN183" s="8"/>
      <c r="ECO183" s="8"/>
      <c r="ECP183" s="8"/>
      <c r="ECQ183" s="8"/>
      <c r="ECR183" s="8"/>
      <c r="ECS183" s="8"/>
      <c r="ECT183" s="8"/>
      <c r="ECU183" s="8"/>
      <c r="ECV183" s="8"/>
      <c r="ECW183" s="8"/>
      <c r="ECX183" s="8"/>
      <c r="ECY183" s="8"/>
      <c r="ECZ183" s="8"/>
      <c r="EDA183" s="8"/>
      <c r="EDB183" s="8"/>
      <c r="EDC183" s="8"/>
      <c r="EDD183" s="8"/>
      <c r="EDE183" s="8"/>
      <c r="EDF183" s="8"/>
      <c r="EDG183" s="8"/>
      <c r="EDH183" s="8"/>
      <c r="EDI183" s="8"/>
      <c r="EDJ183" s="8"/>
      <c r="EDK183" s="8"/>
      <c r="EDL183" s="8"/>
      <c r="EDM183" s="8"/>
      <c r="EDN183" s="8"/>
      <c r="EDO183" s="8"/>
      <c r="EDP183" s="8"/>
      <c r="EDQ183" s="8"/>
      <c r="EDR183" s="8"/>
      <c r="EDS183" s="8"/>
      <c r="EDT183" s="8"/>
      <c r="EDU183" s="8"/>
      <c r="EDV183" s="8"/>
      <c r="EDW183" s="8"/>
      <c r="EDX183" s="8"/>
      <c r="EDY183" s="8"/>
      <c r="EDZ183" s="8"/>
      <c r="EEA183" s="8"/>
      <c r="EEB183" s="8"/>
      <c r="EEC183" s="8"/>
      <c r="EED183" s="8"/>
      <c r="EEE183" s="8"/>
      <c r="EEF183" s="8"/>
      <c r="EEG183" s="8"/>
      <c r="EEH183" s="8"/>
      <c r="EEI183" s="8"/>
      <c r="EEJ183" s="8"/>
      <c r="EEK183" s="8"/>
      <c r="EEL183" s="8"/>
      <c r="EEM183" s="8"/>
      <c r="EEN183" s="8"/>
      <c r="EEO183" s="8"/>
      <c r="EEP183" s="8"/>
      <c r="EEQ183" s="8"/>
      <c r="EER183" s="8"/>
      <c r="EES183" s="8"/>
      <c r="EET183" s="8"/>
      <c r="EEU183" s="8"/>
      <c r="EEV183" s="8"/>
      <c r="EEW183" s="8"/>
      <c r="EEX183" s="8"/>
      <c r="EEY183" s="8"/>
      <c r="EEZ183" s="8"/>
      <c r="EFA183" s="8"/>
      <c r="EFB183" s="8"/>
      <c r="EFC183" s="8"/>
      <c r="EFD183" s="8"/>
      <c r="EFE183" s="8"/>
      <c r="EFF183" s="8"/>
      <c r="EFG183" s="8"/>
      <c r="EFH183" s="8"/>
      <c r="EFI183" s="8"/>
      <c r="EFJ183" s="8"/>
      <c r="EFK183" s="8"/>
      <c r="EFL183" s="8"/>
      <c r="EFM183" s="8"/>
      <c r="EFN183" s="8"/>
      <c r="EFO183" s="8"/>
      <c r="EFP183" s="8"/>
      <c r="EFQ183" s="8"/>
      <c r="EFR183" s="8"/>
      <c r="EFS183" s="8"/>
      <c r="EFT183" s="8"/>
      <c r="EFU183" s="8"/>
      <c r="EFV183" s="8"/>
      <c r="EFW183" s="8"/>
      <c r="EFX183" s="8"/>
      <c r="EFY183" s="8"/>
      <c r="EFZ183" s="8"/>
      <c r="EGA183" s="8"/>
      <c r="EGB183" s="8"/>
      <c r="EGC183" s="8"/>
      <c r="EGD183" s="8"/>
      <c r="EGE183" s="8"/>
      <c r="EGF183" s="8"/>
      <c r="EGG183" s="8"/>
      <c r="EGH183" s="8"/>
      <c r="EGI183" s="8"/>
      <c r="EGJ183" s="8"/>
      <c r="EGK183" s="8"/>
      <c r="EGL183" s="8"/>
      <c r="EGM183" s="8"/>
      <c r="EGN183" s="8"/>
      <c r="EGO183" s="8"/>
      <c r="EGP183" s="8"/>
      <c r="EGQ183" s="8"/>
      <c r="EGR183" s="8"/>
      <c r="EGS183" s="8"/>
      <c r="EGT183" s="8"/>
      <c r="EGU183" s="8"/>
      <c r="EGV183" s="8"/>
      <c r="EGW183" s="8"/>
      <c r="EGX183" s="8"/>
      <c r="EGY183" s="8"/>
      <c r="EGZ183" s="8"/>
      <c r="EHA183" s="8"/>
      <c r="EHB183" s="8"/>
      <c r="EHC183" s="8"/>
      <c r="EHD183" s="8"/>
      <c r="EHE183" s="8"/>
      <c r="EHF183" s="8"/>
      <c r="EHG183" s="8"/>
      <c r="EHH183" s="8"/>
      <c r="EHI183" s="8"/>
      <c r="EHJ183" s="8"/>
      <c r="EHK183" s="8"/>
      <c r="EHL183" s="8"/>
      <c r="EHM183" s="8"/>
      <c r="EHN183" s="8"/>
      <c r="EHO183" s="8"/>
      <c r="EHP183" s="8"/>
      <c r="EHQ183" s="8"/>
      <c r="EHR183" s="8"/>
      <c r="EHS183" s="8"/>
      <c r="EHT183" s="8"/>
      <c r="EHU183" s="8"/>
      <c r="EHV183" s="8"/>
      <c r="EHW183" s="8"/>
      <c r="EHX183" s="8"/>
      <c r="EHY183" s="8"/>
      <c r="EHZ183" s="8"/>
      <c r="EIA183" s="8"/>
      <c r="EIB183" s="8"/>
      <c r="EIC183" s="8"/>
      <c r="EID183" s="8"/>
      <c r="EIE183" s="8"/>
      <c r="EIF183" s="8"/>
      <c r="EIG183" s="8"/>
      <c r="EIH183" s="8"/>
      <c r="EII183" s="8"/>
      <c r="EIJ183" s="8"/>
      <c r="EIK183" s="8"/>
      <c r="EIL183" s="8"/>
      <c r="EIM183" s="8"/>
      <c r="EIN183" s="8"/>
      <c r="EIO183" s="8"/>
      <c r="EIP183" s="8"/>
      <c r="EIQ183" s="8"/>
      <c r="EIR183" s="8"/>
      <c r="EIS183" s="8"/>
      <c r="EIT183" s="8"/>
      <c r="EIU183" s="8"/>
      <c r="EIV183" s="8"/>
      <c r="EIW183" s="8"/>
      <c r="EIX183" s="8"/>
      <c r="EIY183" s="8"/>
      <c r="EIZ183" s="8"/>
      <c r="EJA183" s="8"/>
      <c r="EJB183" s="8"/>
      <c r="EJC183" s="8"/>
      <c r="EJD183" s="8"/>
      <c r="EJE183" s="8"/>
      <c r="EJF183" s="8"/>
      <c r="EJG183" s="8"/>
      <c r="EJH183" s="8"/>
      <c r="EJI183" s="8"/>
      <c r="EJJ183" s="8"/>
      <c r="EJK183" s="8"/>
      <c r="EJL183" s="8"/>
      <c r="EJM183" s="8"/>
      <c r="EJN183" s="8"/>
      <c r="EJO183" s="8"/>
      <c r="EJP183" s="8"/>
      <c r="EJQ183" s="8"/>
      <c r="EJR183" s="8"/>
      <c r="EJS183" s="8"/>
      <c r="EJT183" s="8"/>
      <c r="EJU183" s="8"/>
      <c r="EJV183" s="8"/>
      <c r="EJW183" s="8"/>
      <c r="EJX183" s="8"/>
      <c r="EJY183" s="8"/>
      <c r="EJZ183" s="8"/>
      <c r="EKA183" s="8"/>
      <c r="EKB183" s="8"/>
      <c r="EKC183" s="8"/>
      <c r="EKD183" s="8"/>
      <c r="EKE183" s="8"/>
      <c r="EKF183" s="8"/>
      <c r="EKG183" s="8"/>
      <c r="EKH183" s="8"/>
      <c r="EKI183" s="8"/>
      <c r="EKJ183" s="8"/>
      <c r="EKK183" s="8"/>
      <c r="EKL183" s="8"/>
      <c r="EKM183" s="8"/>
      <c r="EKN183" s="8"/>
      <c r="EKO183" s="8"/>
      <c r="EKP183" s="8"/>
      <c r="EKQ183" s="8"/>
      <c r="EKR183" s="8"/>
      <c r="EKS183" s="8"/>
      <c r="EKT183" s="8"/>
      <c r="EKU183" s="8"/>
      <c r="EKV183" s="8"/>
      <c r="EKW183" s="8"/>
      <c r="EKX183" s="8"/>
      <c r="EKY183" s="8"/>
      <c r="EKZ183" s="8"/>
      <c r="ELA183" s="8"/>
      <c r="ELB183" s="8"/>
      <c r="ELC183" s="8"/>
      <c r="ELD183" s="8"/>
      <c r="ELE183" s="8"/>
      <c r="ELF183" s="8"/>
      <c r="ELG183" s="8"/>
      <c r="ELH183" s="8"/>
      <c r="ELI183" s="8"/>
      <c r="ELJ183" s="8"/>
      <c r="ELK183" s="8"/>
      <c r="ELL183" s="8"/>
      <c r="ELM183" s="8"/>
      <c r="ELN183" s="8"/>
      <c r="ELO183" s="8"/>
      <c r="ELP183" s="8"/>
      <c r="ELQ183" s="8"/>
      <c r="ELR183" s="8"/>
      <c r="ELS183" s="8"/>
      <c r="ELT183" s="8"/>
      <c r="ELU183" s="8"/>
      <c r="ELV183" s="8"/>
      <c r="ELW183" s="8"/>
      <c r="ELX183" s="8"/>
      <c r="ELY183" s="8"/>
      <c r="ELZ183" s="8"/>
      <c r="EMA183" s="8"/>
      <c r="EMB183" s="8"/>
      <c r="EMC183" s="8"/>
      <c r="EMD183" s="8"/>
      <c r="EME183" s="8"/>
      <c r="EMF183" s="8"/>
      <c r="EMG183" s="8"/>
      <c r="EMH183" s="8"/>
      <c r="EMI183" s="8"/>
      <c r="EMJ183" s="8"/>
      <c r="EMK183" s="8"/>
      <c r="EML183" s="8"/>
      <c r="EMM183" s="8"/>
      <c r="EMN183" s="8"/>
      <c r="EMO183" s="8"/>
      <c r="EMP183" s="8"/>
      <c r="EMQ183" s="8"/>
      <c r="EMR183" s="8"/>
      <c r="EMS183" s="8"/>
      <c r="EMT183" s="8"/>
      <c r="EMU183" s="8"/>
      <c r="EMV183" s="8"/>
      <c r="EMW183" s="8"/>
      <c r="EMX183" s="8"/>
      <c r="EMY183" s="8"/>
      <c r="EMZ183" s="8"/>
      <c r="ENA183" s="8"/>
      <c r="ENB183" s="8"/>
      <c r="ENC183" s="8"/>
      <c r="END183" s="8"/>
      <c r="ENE183" s="8"/>
      <c r="ENF183" s="8"/>
      <c r="ENG183" s="8"/>
      <c r="ENH183" s="8"/>
      <c r="ENI183" s="8"/>
      <c r="ENJ183" s="8"/>
      <c r="ENK183" s="8"/>
      <c r="ENL183" s="8"/>
      <c r="ENM183" s="8"/>
      <c r="ENN183" s="8"/>
      <c r="ENO183" s="8"/>
      <c r="ENP183" s="8"/>
      <c r="ENQ183" s="8"/>
      <c r="ENR183" s="8"/>
      <c r="ENS183" s="8"/>
      <c r="ENT183" s="8"/>
      <c r="ENU183" s="8"/>
      <c r="ENV183" s="8"/>
      <c r="ENW183" s="8"/>
      <c r="ENX183" s="8"/>
      <c r="ENY183" s="8"/>
      <c r="ENZ183" s="8"/>
      <c r="EOA183" s="8"/>
      <c r="EOB183" s="8"/>
      <c r="EOC183" s="8"/>
      <c r="EOD183" s="8"/>
      <c r="EOE183" s="8"/>
      <c r="EOF183" s="8"/>
      <c r="EOG183" s="8"/>
      <c r="EOH183" s="8"/>
      <c r="EOI183" s="8"/>
      <c r="EOJ183" s="8"/>
      <c r="EOK183" s="8"/>
      <c r="EOL183" s="8"/>
      <c r="EOM183" s="8"/>
      <c r="EON183" s="8"/>
      <c r="EOO183" s="8"/>
      <c r="EOP183" s="8"/>
      <c r="EOQ183" s="8"/>
      <c r="EOR183" s="8"/>
      <c r="EOS183" s="8"/>
      <c r="EOT183" s="8"/>
      <c r="EOU183" s="8"/>
      <c r="EOV183" s="8"/>
      <c r="EOW183" s="8"/>
      <c r="EOX183" s="8"/>
      <c r="EOY183" s="8"/>
      <c r="EOZ183" s="8"/>
      <c r="EPA183" s="8"/>
      <c r="EPB183" s="8"/>
      <c r="EPC183" s="8"/>
      <c r="EPD183" s="8"/>
      <c r="EPE183" s="8"/>
      <c r="EPF183" s="8"/>
      <c r="EPG183" s="8"/>
      <c r="EPH183" s="8"/>
      <c r="EPI183" s="8"/>
      <c r="EPJ183" s="8"/>
      <c r="EPK183" s="8"/>
      <c r="EPL183" s="8"/>
      <c r="EPM183" s="8"/>
      <c r="EPN183" s="8"/>
      <c r="EPO183" s="8"/>
      <c r="EPP183" s="8"/>
      <c r="EPQ183" s="8"/>
      <c r="EPR183" s="8"/>
      <c r="EPS183" s="8"/>
      <c r="EPT183" s="8"/>
      <c r="EPU183" s="8"/>
      <c r="EPV183" s="8"/>
      <c r="EPW183" s="8"/>
      <c r="EPX183" s="8"/>
      <c r="EPY183" s="8"/>
      <c r="EPZ183" s="8"/>
      <c r="EQA183" s="8"/>
      <c r="EQB183" s="8"/>
      <c r="EQC183" s="8"/>
      <c r="EQD183" s="8"/>
      <c r="EQE183" s="8"/>
      <c r="EQF183" s="8"/>
      <c r="EQG183" s="8"/>
      <c r="EQH183" s="8"/>
      <c r="EQI183" s="8"/>
      <c r="EQJ183" s="8"/>
      <c r="EQK183" s="8"/>
      <c r="EQL183" s="8"/>
      <c r="EQM183" s="8"/>
      <c r="EQN183" s="8"/>
      <c r="EQO183" s="8"/>
      <c r="EQP183" s="8"/>
      <c r="EQQ183" s="8"/>
      <c r="EQR183" s="8"/>
      <c r="EQS183" s="8"/>
      <c r="EQT183" s="8"/>
      <c r="EQU183" s="8"/>
      <c r="EQV183" s="8"/>
      <c r="EQW183" s="8"/>
      <c r="EQX183" s="8"/>
      <c r="EQY183" s="8"/>
      <c r="EQZ183" s="8"/>
      <c r="ERA183" s="8"/>
      <c r="ERB183" s="8"/>
      <c r="ERC183" s="8"/>
      <c r="ERD183" s="8"/>
      <c r="ERE183" s="8"/>
      <c r="ERF183" s="8"/>
      <c r="ERG183" s="8"/>
      <c r="ERH183" s="8"/>
      <c r="ERI183" s="8"/>
      <c r="ERJ183" s="8"/>
      <c r="ERK183" s="8"/>
      <c r="ERL183" s="8"/>
      <c r="ERM183" s="8"/>
      <c r="ERN183" s="8"/>
      <c r="ERO183" s="8"/>
      <c r="ERP183" s="8"/>
      <c r="ERQ183" s="8"/>
      <c r="ERR183" s="8"/>
      <c r="ERS183" s="8"/>
      <c r="ERT183" s="8"/>
      <c r="ERU183" s="8"/>
      <c r="ERV183" s="8"/>
      <c r="ERW183" s="8"/>
      <c r="ERX183" s="8"/>
      <c r="ERY183" s="8"/>
      <c r="ERZ183" s="8"/>
      <c r="ESA183" s="8"/>
      <c r="ESB183" s="8"/>
      <c r="ESC183" s="8"/>
      <c r="ESD183" s="8"/>
      <c r="ESE183" s="8"/>
      <c r="ESF183" s="8"/>
      <c r="ESG183" s="8"/>
      <c r="ESH183" s="8"/>
      <c r="ESI183" s="8"/>
      <c r="ESJ183" s="8"/>
      <c r="ESK183" s="8"/>
      <c r="ESL183" s="8"/>
      <c r="ESM183" s="8"/>
      <c r="ESN183" s="8"/>
      <c r="ESO183" s="8"/>
      <c r="ESP183" s="8"/>
      <c r="ESQ183" s="8"/>
      <c r="ESR183" s="8"/>
      <c r="ESS183" s="8"/>
      <c r="EST183" s="8"/>
      <c r="ESU183" s="8"/>
      <c r="ESV183" s="8"/>
      <c r="ESW183" s="8"/>
      <c r="ESX183" s="8"/>
      <c r="ESY183" s="8"/>
      <c r="ESZ183" s="8"/>
      <c r="ETA183" s="8"/>
      <c r="ETB183" s="8"/>
      <c r="ETC183" s="8"/>
      <c r="ETD183" s="8"/>
      <c r="ETE183" s="8"/>
      <c r="ETF183" s="8"/>
      <c r="ETG183" s="8"/>
      <c r="ETH183" s="8"/>
      <c r="ETI183" s="8"/>
      <c r="ETJ183" s="8"/>
      <c r="ETK183" s="8"/>
      <c r="ETL183" s="8"/>
      <c r="ETM183" s="8"/>
      <c r="ETN183" s="8"/>
      <c r="ETO183" s="8"/>
      <c r="ETP183" s="8"/>
      <c r="ETQ183" s="8"/>
      <c r="ETR183" s="8"/>
      <c r="ETS183" s="8"/>
      <c r="ETT183" s="8"/>
      <c r="ETU183" s="8"/>
      <c r="ETV183" s="8"/>
      <c r="ETW183" s="8"/>
      <c r="ETX183" s="8"/>
      <c r="ETY183" s="8"/>
      <c r="ETZ183" s="8"/>
      <c r="EUA183" s="8"/>
      <c r="EUB183" s="8"/>
      <c r="EUC183" s="8"/>
      <c r="EUD183" s="8"/>
      <c r="EUE183" s="8"/>
      <c r="EUF183" s="8"/>
      <c r="EUG183" s="8"/>
      <c r="EUH183" s="8"/>
      <c r="EUI183" s="8"/>
      <c r="EUJ183" s="8"/>
      <c r="EUK183" s="8"/>
      <c r="EUL183" s="8"/>
      <c r="EUM183" s="8"/>
      <c r="EUN183" s="8"/>
      <c r="EUO183" s="8"/>
      <c r="EUP183" s="8"/>
      <c r="EUQ183" s="8"/>
      <c r="EUR183" s="8"/>
      <c r="EUS183" s="8"/>
      <c r="EUT183" s="8"/>
      <c r="EUU183" s="8"/>
      <c r="EUV183" s="8"/>
      <c r="EUW183" s="8"/>
      <c r="EUX183" s="8"/>
      <c r="EUY183" s="8"/>
      <c r="EUZ183" s="8"/>
      <c r="EVA183" s="8"/>
      <c r="EVB183" s="8"/>
      <c r="EVC183" s="8"/>
      <c r="EVD183" s="8"/>
      <c r="EVE183" s="8"/>
      <c r="EVF183" s="8"/>
      <c r="EVG183" s="8"/>
      <c r="EVH183" s="8"/>
      <c r="EVI183" s="8"/>
      <c r="EVJ183" s="8"/>
      <c r="EVK183" s="8"/>
      <c r="EVL183" s="8"/>
      <c r="EVM183" s="8"/>
      <c r="EVN183" s="8"/>
      <c r="EVO183" s="8"/>
      <c r="EVP183" s="8"/>
      <c r="EVQ183" s="8"/>
      <c r="EVR183" s="8"/>
      <c r="EVS183" s="8"/>
      <c r="EVT183" s="8"/>
      <c r="EVU183" s="8"/>
      <c r="EVV183" s="8"/>
      <c r="EVW183" s="8"/>
      <c r="EVX183" s="8"/>
      <c r="EVY183" s="8"/>
      <c r="EVZ183" s="8"/>
      <c r="EWA183" s="8"/>
      <c r="EWB183" s="8"/>
      <c r="EWC183" s="8"/>
      <c r="EWD183" s="8"/>
      <c r="EWE183" s="8"/>
      <c r="EWF183" s="8"/>
      <c r="EWG183" s="8"/>
      <c r="EWH183" s="8"/>
      <c r="EWI183" s="8"/>
      <c r="EWJ183" s="8"/>
      <c r="EWK183" s="8"/>
      <c r="EWL183" s="8"/>
      <c r="EWM183" s="8"/>
      <c r="EWN183" s="8"/>
      <c r="EWO183" s="8"/>
      <c r="EWP183" s="8"/>
      <c r="EWQ183" s="8"/>
      <c r="EWR183" s="8"/>
      <c r="EWS183" s="8"/>
      <c r="EWT183" s="8"/>
      <c r="EWU183" s="8"/>
      <c r="EWV183" s="8"/>
      <c r="EWW183" s="8"/>
      <c r="EWX183" s="8"/>
      <c r="EWY183" s="8"/>
      <c r="EWZ183" s="8"/>
      <c r="EXA183" s="8"/>
      <c r="EXB183" s="8"/>
      <c r="EXC183" s="8"/>
      <c r="EXD183" s="8"/>
      <c r="EXE183" s="8"/>
      <c r="EXF183" s="8"/>
      <c r="EXG183" s="8"/>
      <c r="EXH183" s="8"/>
      <c r="EXI183" s="8"/>
      <c r="EXJ183" s="8"/>
      <c r="EXK183" s="8"/>
      <c r="EXL183" s="8"/>
      <c r="EXM183" s="8"/>
      <c r="EXN183" s="8"/>
      <c r="EXO183" s="8"/>
      <c r="EXP183" s="8"/>
      <c r="EXQ183" s="8"/>
      <c r="EXR183" s="8"/>
      <c r="EXS183" s="8"/>
      <c r="EXT183" s="8"/>
      <c r="EXU183" s="8"/>
      <c r="EXV183" s="8"/>
      <c r="EXW183" s="8"/>
      <c r="EXX183" s="8"/>
      <c r="EXY183" s="8"/>
      <c r="EXZ183" s="8"/>
      <c r="EYA183" s="8"/>
      <c r="EYB183" s="8"/>
      <c r="EYC183" s="8"/>
      <c r="EYD183" s="8"/>
      <c r="EYE183" s="8"/>
      <c r="EYF183" s="8"/>
      <c r="EYG183" s="8"/>
      <c r="EYH183" s="8"/>
      <c r="EYI183" s="8"/>
      <c r="EYJ183" s="8"/>
      <c r="EYK183" s="8"/>
      <c r="EYL183" s="8"/>
      <c r="EYM183" s="8"/>
      <c r="EYN183" s="8"/>
      <c r="EYO183" s="8"/>
      <c r="EYP183" s="8"/>
      <c r="EYQ183" s="8"/>
      <c r="EYR183" s="8"/>
      <c r="EYS183" s="8"/>
      <c r="EYT183" s="8"/>
      <c r="EYU183" s="8"/>
      <c r="EYV183" s="8"/>
      <c r="EYW183" s="8"/>
      <c r="EYX183" s="8"/>
      <c r="EYY183" s="8"/>
      <c r="EYZ183" s="8"/>
      <c r="EZA183" s="8"/>
      <c r="EZB183" s="8"/>
      <c r="EZC183" s="8"/>
      <c r="EZD183" s="8"/>
      <c r="EZE183" s="8"/>
      <c r="EZF183" s="8"/>
      <c r="EZG183" s="8"/>
      <c r="EZH183" s="8"/>
      <c r="EZI183" s="8"/>
      <c r="EZJ183" s="8"/>
      <c r="EZK183" s="8"/>
      <c r="EZL183" s="8"/>
      <c r="EZM183" s="8"/>
      <c r="EZN183" s="8"/>
      <c r="EZO183" s="8"/>
      <c r="EZP183" s="8"/>
      <c r="EZQ183" s="8"/>
      <c r="EZR183" s="8"/>
      <c r="EZS183" s="8"/>
      <c r="EZT183" s="8"/>
      <c r="EZU183" s="8"/>
      <c r="EZV183" s="8"/>
      <c r="EZW183" s="8"/>
      <c r="EZX183" s="8"/>
      <c r="EZY183" s="8"/>
      <c r="EZZ183" s="8"/>
      <c r="FAA183" s="8"/>
      <c r="FAB183" s="8"/>
      <c r="FAC183" s="8"/>
      <c r="FAD183" s="8"/>
      <c r="FAE183" s="8"/>
      <c r="FAF183" s="8"/>
      <c r="FAG183" s="8"/>
      <c r="FAH183" s="8"/>
      <c r="FAI183" s="8"/>
      <c r="FAJ183" s="8"/>
      <c r="FAK183" s="8"/>
      <c r="FAL183" s="8"/>
      <c r="FAM183" s="8"/>
      <c r="FAN183" s="8"/>
      <c r="FAO183" s="8"/>
      <c r="FAP183" s="8"/>
      <c r="FAQ183" s="8"/>
      <c r="FAR183" s="8"/>
      <c r="FAS183" s="8"/>
      <c r="FAT183" s="8"/>
      <c r="FAU183" s="8"/>
      <c r="FAV183" s="8"/>
      <c r="FAW183" s="8"/>
      <c r="FAX183" s="8"/>
      <c r="FAY183" s="8"/>
      <c r="FAZ183" s="8"/>
      <c r="FBA183" s="8"/>
      <c r="FBB183" s="8"/>
      <c r="FBC183" s="8"/>
      <c r="FBD183" s="8"/>
      <c r="FBE183" s="8"/>
      <c r="FBF183" s="8"/>
      <c r="FBG183" s="8"/>
      <c r="FBH183" s="8"/>
      <c r="FBI183" s="8"/>
      <c r="FBJ183" s="8"/>
      <c r="FBK183" s="8"/>
      <c r="FBL183" s="8"/>
      <c r="FBM183" s="8"/>
      <c r="FBN183" s="8"/>
      <c r="FBO183" s="8"/>
      <c r="FBP183" s="8"/>
      <c r="FBQ183" s="8"/>
      <c r="FBR183" s="8"/>
      <c r="FBS183" s="8"/>
      <c r="FBT183" s="8"/>
      <c r="FBU183" s="8"/>
      <c r="FBV183" s="8"/>
      <c r="FBW183" s="8"/>
      <c r="FBX183" s="8"/>
      <c r="FBY183" s="8"/>
      <c r="FBZ183" s="8"/>
      <c r="FCA183" s="8"/>
      <c r="FCB183" s="8"/>
      <c r="FCC183" s="8"/>
      <c r="FCD183" s="8"/>
      <c r="FCE183" s="8"/>
      <c r="FCF183" s="8"/>
      <c r="FCG183" s="8"/>
      <c r="FCH183" s="8"/>
      <c r="FCI183" s="8"/>
      <c r="FCJ183" s="8"/>
      <c r="FCK183" s="8"/>
      <c r="FCL183" s="8"/>
      <c r="FCM183" s="8"/>
      <c r="FCN183" s="8"/>
      <c r="FCO183" s="8"/>
      <c r="FCP183" s="8"/>
      <c r="FCQ183" s="8"/>
      <c r="FCR183" s="8"/>
      <c r="FCS183" s="8"/>
      <c r="FCT183" s="8"/>
      <c r="FCU183" s="8"/>
      <c r="FCV183" s="8"/>
      <c r="FCW183" s="8"/>
      <c r="FCX183" s="8"/>
      <c r="FCY183" s="8"/>
      <c r="FCZ183" s="8"/>
      <c r="FDA183" s="8"/>
      <c r="FDB183" s="8"/>
      <c r="FDC183" s="8"/>
      <c r="FDD183" s="8"/>
      <c r="FDE183" s="8"/>
      <c r="FDF183" s="8"/>
      <c r="FDG183" s="8"/>
      <c r="FDH183" s="8"/>
      <c r="FDI183" s="8"/>
      <c r="FDJ183" s="8"/>
      <c r="FDK183" s="8"/>
      <c r="FDL183" s="8"/>
      <c r="FDM183" s="8"/>
      <c r="FDN183" s="8"/>
      <c r="FDO183" s="8"/>
      <c r="FDP183" s="8"/>
      <c r="FDQ183" s="8"/>
      <c r="FDR183" s="8"/>
      <c r="FDS183" s="8"/>
      <c r="FDT183" s="8"/>
      <c r="FDU183" s="8"/>
      <c r="FDV183" s="8"/>
      <c r="FDW183" s="8"/>
      <c r="FDX183" s="8"/>
      <c r="FDY183" s="8"/>
      <c r="FDZ183" s="8"/>
      <c r="FEA183" s="8"/>
      <c r="FEB183" s="8"/>
      <c r="FEC183" s="8"/>
      <c r="FED183" s="8"/>
      <c r="FEE183" s="8"/>
      <c r="FEF183" s="8"/>
      <c r="FEG183" s="8"/>
      <c r="FEH183" s="8"/>
      <c r="FEI183" s="8"/>
      <c r="FEJ183" s="8"/>
      <c r="FEK183" s="8"/>
      <c r="FEL183" s="8"/>
      <c r="FEM183" s="8"/>
      <c r="FEN183" s="8"/>
      <c r="FEO183" s="8"/>
      <c r="FEP183" s="8"/>
      <c r="FEQ183" s="8"/>
      <c r="FER183" s="8"/>
      <c r="FES183" s="8"/>
      <c r="FET183" s="8"/>
      <c r="FEU183" s="8"/>
      <c r="FEV183" s="8"/>
      <c r="FEW183" s="8"/>
      <c r="FEX183" s="8"/>
      <c r="FEY183" s="8"/>
      <c r="FEZ183" s="8"/>
      <c r="FFA183" s="8"/>
      <c r="FFB183" s="8"/>
      <c r="FFC183" s="8"/>
      <c r="FFD183" s="8"/>
      <c r="FFE183" s="8"/>
      <c r="FFF183" s="8"/>
      <c r="FFG183" s="8"/>
      <c r="FFH183" s="8"/>
      <c r="FFI183" s="8"/>
      <c r="FFJ183" s="8"/>
      <c r="FFK183" s="8"/>
      <c r="FFL183" s="8"/>
      <c r="FFM183" s="8"/>
      <c r="FFN183" s="8"/>
      <c r="FFO183" s="8"/>
      <c r="FFP183" s="8"/>
      <c r="FFQ183" s="8"/>
      <c r="FFR183" s="8"/>
      <c r="FFS183" s="8"/>
      <c r="FFT183" s="8"/>
      <c r="FFU183" s="8"/>
      <c r="FFV183" s="8"/>
      <c r="FFW183" s="8"/>
      <c r="FFX183" s="8"/>
      <c r="FFY183" s="8"/>
      <c r="FFZ183" s="8"/>
      <c r="FGA183" s="8"/>
      <c r="FGB183" s="8"/>
      <c r="FGC183" s="8"/>
      <c r="FGD183" s="8"/>
      <c r="FGE183" s="8"/>
      <c r="FGF183" s="8"/>
      <c r="FGG183" s="8"/>
      <c r="FGH183" s="8"/>
      <c r="FGI183" s="8"/>
      <c r="FGJ183" s="8"/>
      <c r="FGK183" s="8"/>
      <c r="FGL183" s="8"/>
      <c r="FGM183" s="8"/>
      <c r="FGN183" s="8"/>
      <c r="FGO183" s="8"/>
      <c r="FGP183" s="8"/>
      <c r="FGQ183" s="8"/>
      <c r="FGR183" s="8"/>
      <c r="FGS183" s="8"/>
      <c r="FGT183" s="8"/>
      <c r="FGU183" s="8"/>
      <c r="FGV183" s="8"/>
      <c r="FGW183" s="8"/>
      <c r="FGX183" s="8"/>
      <c r="FGY183" s="8"/>
      <c r="FGZ183" s="8"/>
      <c r="FHA183" s="8"/>
      <c r="FHB183" s="8"/>
      <c r="FHC183" s="8"/>
      <c r="FHD183" s="8"/>
      <c r="FHE183" s="8"/>
      <c r="FHF183" s="8"/>
      <c r="FHG183" s="8"/>
      <c r="FHH183" s="8"/>
      <c r="FHI183" s="8"/>
      <c r="FHJ183" s="8"/>
      <c r="FHK183" s="8"/>
      <c r="FHL183" s="8"/>
      <c r="FHM183" s="8"/>
      <c r="FHN183" s="8"/>
      <c r="FHO183" s="8"/>
      <c r="FHP183" s="8"/>
      <c r="FHQ183" s="8"/>
      <c r="FHR183" s="8"/>
      <c r="FHS183" s="8"/>
      <c r="FHT183" s="8"/>
      <c r="FHU183" s="8"/>
      <c r="FHV183" s="8"/>
      <c r="FHW183" s="8"/>
      <c r="FHX183" s="8"/>
      <c r="FHY183" s="8"/>
      <c r="FHZ183" s="8"/>
      <c r="FIA183" s="8"/>
      <c r="FIB183" s="8"/>
      <c r="FIC183" s="8"/>
      <c r="FID183" s="8"/>
      <c r="FIE183" s="8"/>
      <c r="FIF183" s="8"/>
      <c r="FIG183" s="8"/>
      <c r="FIH183" s="8"/>
      <c r="FII183" s="8"/>
      <c r="FIJ183" s="8"/>
      <c r="FIK183" s="8"/>
      <c r="FIL183" s="8"/>
      <c r="FIM183" s="8"/>
      <c r="FIN183" s="8"/>
      <c r="FIO183" s="8"/>
      <c r="FIP183" s="8"/>
      <c r="FIQ183" s="8"/>
      <c r="FIR183" s="8"/>
      <c r="FIS183" s="8"/>
      <c r="FIT183" s="8"/>
      <c r="FIU183" s="8"/>
      <c r="FIV183" s="8"/>
      <c r="FIW183" s="8"/>
      <c r="FIX183" s="8"/>
      <c r="FIY183" s="8"/>
      <c r="FIZ183" s="8"/>
      <c r="FJA183" s="8"/>
      <c r="FJB183" s="8"/>
      <c r="FJC183" s="8"/>
      <c r="FJD183" s="8"/>
      <c r="FJE183" s="8"/>
      <c r="FJF183" s="8"/>
      <c r="FJG183" s="8"/>
      <c r="FJH183" s="8"/>
      <c r="FJI183" s="8"/>
      <c r="FJJ183" s="8"/>
      <c r="FJK183" s="8"/>
      <c r="FJL183" s="8"/>
      <c r="FJM183" s="8"/>
      <c r="FJN183" s="8"/>
      <c r="FJO183" s="8"/>
      <c r="FJP183" s="8"/>
      <c r="FJQ183" s="8"/>
      <c r="FJR183" s="8"/>
      <c r="FJS183" s="8"/>
      <c r="FJT183" s="8"/>
      <c r="FJU183" s="8"/>
      <c r="FJV183" s="8"/>
      <c r="FJW183" s="8"/>
      <c r="FJX183" s="8"/>
      <c r="FJY183" s="8"/>
      <c r="FJZ183" s="8"/>
      <c r="FKA183" s="8"/>
      <c r="FKB183" s="8"/>
      <c r="FKC183" s="8"/>
      <c r="FKD183" s="8"/>
      <c r="FKE183" s="8"/>
      <c r="FKF183" s="8"/>
      <c r="FKG183" s="8"/>
      <c r="FKH183" s="8"/>
      <c r="FKI183" s="8"/>
      <c r="FKJ183" s="8"/>
      <c r="FKK183" s="8"/>
      <c r="FKL183" s="8"/>
      <c r="FKM183" s="8"/>
      <c r="FKN183" s="8"/>
      <c r="FKO183" s="8"/>
      <c r="FKP183" s="8"/>
      <c r="FKQ183" s="8"/>
      <c r="FKR183" s="8"/>
      <c r="FKS183" s="8"/>
      <c r="FKT183" s="8"/>
      <c r="FKU183" s="8"/>
      <c r="FKV183" s="8"/>
      <c r="FKW183" s="8"/>
      <c r="FKX183" s="8"/>
      <c r="FKY183" s="8"/>
      <c r="FKZ183" s="8"/>
      <c r="FLA183" s="8"/>
      <c r="FLB183" s="8"/>
      <c r="FLC183" s="8"/>
      <c r="FLD183" s="8"/>
      <c r="FLE183" s="8"/>
      <c r="FLF183" s="8"/>
      <c r="FLG183" s="8"/>
      <c r="FLH183" s="8"/>
      <c r="FLI183" s="8"/>
      <c r="FLJ183" s="8"/>
      <c r="FLK183" s="8"/>
      <c r="FLL183" s="8"/>
      <c r="FLM183" s="8"/>
      <c r="FLN183" s="8"/>
      <c r="FLO183" s="8"/>
      <c r="FLP183" s="8"/>
      <c r="FLQ183" s="8"/>
      <c r="FLR183" s="8"/>
      <c r="FLS183" s="8"/>
      <c r="FLT183" s="8"/>
      <c r="FLU183" s="8"/>
      <c r="FLV183" s="8"/>
      <c r="FLW183" s="8"/>
      <c r="FLX183" s="8"/>
      <c r="FLY183" s="8"/>
      <c r="FLZ183" s="8"/>
      <c r="FMA183" s="8"/>
      <c r="FMB183" s="8"/>
      <c r="FMC183" s="8"/>
      <c r="FMD183" s="8"/>
      <c r="FME183" s="8"/>
      <c r="FMF183" s="8"/>
      <c r="FMG183" s="8"/>
      <c r="FMH183" s="8"/>
      <c r="FMI183" s="8"/>
      <c r="FMJ183" s="8"/>
      <c r="FMK183" s="8"/>
      <c r="FML183" s="8"/>
      <c r="FMM183" s="8"/>
      <c r="FMN183" s="8"/>
      <c r="FMO183" s="8"/>
      <c r="FMP183" s="8"/>
      <c r="FMQ183" s="8"/>
      <c r="FMR183" s="8"/>
      <c r="FMS183" s="8"/>
      <c r="FMT183" s="8"/>
      <c r="FMU183" s="8"/>
      <c r="FMV183" s="8"/>
      <c r="FMW183" s="8"/>
      <c r="FMX183" s="8"/>
      <c r="FMY183" s="8"/>
      <c r="FMZ183" s="8"/>
      <c r="FNA183" s="8"/>
      <c r="FNB183" s="8"/>
      <c r="FNC183" s="8"/>
      <c r="FND183" s="8"/>
      <c r="FNE183" s="8"/>
      <c r="FNF183" s="8"/>
      <c r="FNG183" s="8"/>
      <c r="FNH183" s="8"/>
      <c r="FNI183" s="8"/>
      <c r="FNJ183" s="8"/>
      <c r="FNK183" s="8"/>
      <c r="FNL183" s="8"/>
      <c r="FNM183" s="8"/>
      <c r="FNN183" s="8"/>
      <c r="FNO183" s="8"/>
      <c r="FNP183" s="8"/>
      <c r="FNQ183" s="8"/>
      <c r="FNR183" s="8"/>
      <c r="FNS183" s="8"/>
      <c r="FNT183" s="8"/>
      <c r="FNU183" s="8"/>
      <c r="FNV183" s="8"/>
      <c r="FNW183" s="8"/>
      <c r="FNX183" s="8"/>
      <c r="FNY183" s="8"/>
      <c r="FNZ183" s="8"/>
      <c r="FOA183" s="8"/>
      <c r="FOB183" s="8"/>
      <c r="FOC183" s="8"/>
      <c r="FOD183" s="8"/>
      <c r="FOE183" s="8"/>
      <c r="FOF183" s="8"/>
      <c r="FOG183" s="8"/>
      <c r="FOH183" s="8"/>
      <c r="FOI183" s="8"/>
      <c r="FOJ183" s="8"/>
      <c r="FOK183" s="8"/>
      <c r="FOL183" s="8"/>
      <c r="FOM183" s="8"/>
      <c r="FON183" s="8"/>
      <c r="FOO183" s="8"/>
      <c r="FOP183" s="8"/>
      <c r="FOQ183" s="8"/>
      <c r="FOR183" s="8"/>
      <c r="FOS183" s="8"/>
      <c r="FOT183" s="8"/>
      <c r="FOU183" s="8"/>
      <c r="FOV183" s="8"/>
      <c r="FOW183" s="8"/>
      <c r="FOX183" s="8"/>
      <c r="FOY183" s="8"/>
      <c r="FOZ183" s="8"/>
      <c r="FPA183" s="8"/>
      <c r="FPB183" s="8"/>
      <c r="FPC183" s="8"/>
      <c r="FPD183" s="8"/>
      <c r="FPE183" s="8"/>
      <c r="FPF183" s="8"/>
      <c r="FPG183" s="8"/>
      <c r="FPH183" s="8"/>
      <c r="FPI183" s="8"/>
      <c r="FPJ183" s="8"/>
      <c r="FPK183" s="8"/>
      <c r="FPL183" s="8"/>
      <c r="FPM183" s="8"/>
      <c r="FPN183" s="8"/>
      <c r="FPO183" s="8"/>
      <c r="FPP183" s="8"/>
      <c r="FPQ183" s="8"/>
      <c r="FPR183" s="8"/>
      <c r="FPS183" s="8"/>
      <c r="FPT183" s="8"/>
      <c r="FPU183" s="8"/>
      <c r="FPV183" s="8"/>
      <c r="FPW183" s="8"/>
      <c r="FPX183" s="8"/>
      <c r="FPY183" s="8"/>
      <c r="FPZ183" s="8"/>
      <c r="FQA183" s="8"/>
      <c r="FQB183" s="8"/>
      <c r="FQC183" s="8"/>
      <c r="FQD183" s="8"/>
      <c r="FQE183" s="8"/>
      <c r="FQF183" s="8"/>
      <c r="FQG183" s="8"/>
      <c r="FQH183" s="8"/>
      <c r="FQI183" s="8"/>
      <c r="FQJ183" s="8"/>
      <c r="FQK183" s="8"/>
      <c r="FQL183" s="8"/>
      <c r="FQM183" s="8"/>
      <c r="FQN183" s="8"/>
      <c r="FQO183" s="8"/>
      <c r="FQP183" s="8"/>
      <c r="FQQ183" s="8"/>
      <c r="FQR183" s="8"/>
      <c r="FQS183" s="8"/>
      <c r="FQT183" s="8"/>
      <c r="FQU183" s="8"/>
      <c r="FQV183" s="8"/>
      <c r="FQW183" s="8"/>
      <c r="FQX183" s="8"/>
      <c r="FQY183" s="8"/>
      <c r="FQZ183" s="8"/>
      <c r="FRA183" s="8"/>
      <c r="FRB183" s="8"/>
      <c r="FRC183" s="8"/>
      <c r="FRD183" s="8"/>
      <c r="FRE183" s="8"/>
      <c r="FRF183" s="8"/>
      <c r="FRG183" s="8"/>
      <c r="FRH183" s="8"/>
      <c r="FRI183" s="8"/>
      <c r="FRJ183" s="8"/>
      <c r="FRK183" s="8"/>
      <c r="FRL183" s="8"/>
      <c r="FRM183" s="8"/>
      <c r="FRN183" s="8"/>
      <c r="FRO183" s="8"/>
      <c r="FRP183" s="8"/>
      <c r="FRQ183" s="8"/>
      <c r="FRR183" s="8"/>
      <c r="FRS183" s="8"/>
      <c r="FRT183" s="8"/>
      <c r="FRU183" s="8"/>
      <c r="FRV183" s="8"/>
      <c r="FRW183" s="8"/>
      <c r="FRX183" s="8"/>
      <c r="FRY183" s="8"/>
      <c r="FRZ183" s="8"/>
      <c r="FSA183" s="8"/>
      <c r="FSB183" s="8"/>
      <c r="FSC183" s="8"/>
      <c r="FSD183" s="8"/>
      <c r="FSE183" s="8"/>
      <c r="FSF183" s="8"/>
      <c r="FSG183" s="8"/>
      <c r="FSH183" s="8"/>
      <c r="FSI183" s="8"/>
      <c r="FSJ183" s="8"/>
      <c r="FSK183" s="8"/>
      <c r="FSL183" s="8"/>
      <c r="FSM183" s="8"/>
      <c r="FSN183" s="8"/>
      <c r="FSO183" s="8"/>
      <c r="FSP183" s="8"/>
      <c r="FSQ183" s="8"/>
      <c r="FSR183" s="8"/>
      <c r="FSS183" s="8"/>
      <c r="FST183" s="8"/>
      <c r="FSU183" s="8"/>
      <c r="FSV183" s="8"/>
      <c r="FSW183" s="8"/>
      <c r="FSX183" s="8"/>
      <c r="FSY183" s="8"/>
      <c r="FSZ183" s="8"/>
      <c r="FTA183" s="8"/>
      <c r="FTB183" s="8"/>
      <c r="FTC183" s="8"/>
      <c r="FTD183" s="8"/>
      <c r="FTE183" s="8"/>
      <c r="FTF183" s="8"/>
      <c r="FTG183" s="8"/>
      <c r="FTH183" s="8"/>
      <c r="FTI183" s="8"/>
      <c r="FTJ183" s="8"/>
      <c r="FTK183" s="8"/>
      <c r="FTL183" s="8"/>
      <c r="FTM183" s="8"/>
      <c r="FTN183" s="8"/>
      <c r="FTO183" s="8"/>
      <c r="FTP183" s="8"/>
      <c r="FTQ183" s="8"/>
      <c r="FTR183" s="8"/>
      <c r="FTS183" s="8"/>
      <c r="FTT183" s="8"/>
      <c r="FTU183" s="8"/>
      <c r="FTV183" s="8"/>
      <c r="FTW183" s="8"/>
      <c r="FTX183" s="8"/>
      <c r="FTY183" s="8"/>
      <c r="FTZ183" s="8"/>
      <c r="FUA183" s="8"/>
      <c r="FUB183" s="8"/>
      <c r="FUC183" s="8"/>
      <c r="FUD183" s="8"/>
      <c r="FUE183" s="8"/>
      <c r="FUF183" s="8"/>
      <c r="FUG183" s="8"/>
      <c r="FUH183" s="8"/>
      <c r="FUI183" s="8"/>
      <c r="FUJ183" s="8"/>
      <c r="FUK183" s="8"/>
      <c r="FUL183" s="8"/>
      <c r="FUM183" s="8"/>
      <c r="FUN183" s="8"/>
      <c r="FUO183" s="8"/>
      <c r="FUP183" s="8"/>
      <c r="FUQ183" s="8"/>
      <c r="FUR183" s="8"/>
      <c r="FUS183" s="8"/>
      <c r="FUT183" s="8"/>
      <c r="FUU183" s="8"/>
      <c r="FUV183" s="8"/>
      <c r="FUW183" s="8"/>
      <c r="FUX183" s="8"/>
      <c r="FUY183" s="8"/>
      <c r="FUZ183" s="8"/>
      <c r="FVA183" s="8"/>
      <c r="FVB183" s="8"/>
      <c r="FVC183" s="8"/>
      <c r="FVD183" s="8"/>
      <c r="FVE183" s="8"/>
      <c r="FVF183" s="8"/>
      <c r="FVG183" s="8"/>
      <c r="FVH183" s="8"/>
      <c r="FVI183" s="8"/>
      <c r="FVJ183" s="8"/>
      <c r="FVK183" s="8"/>
      <c r="FVL183" s="8"/>
      <c r="FVM183" s="8"/>
      <c r="FVN183" s="8"/>
      <c r="FVO183" s="8"/>
      <c r="FVP183" s="8"/>
      <c r="FVQ183" s="8"/>
      <c r="FVR183" s="8"/>
      <c r="FVS183" s="8"/>
      <c r="FVT183" s="8"/>
      <c r="FVU183" s="8"/>
      <c r="FVV183" s="8"/>
      <c r="FVW183" s="8"/>
      <c r="FVX183" s="8"/>
      <c r="FVY183" s="8"/>
      <c r="FVZ183" s="8"/>
      <c r="FWA183" s="8"/>
      <c r="FWB183" s="8"/>
      <c r="FWC183" s="8"/>
      <c r="FWD183" s="8"/>
      <c r="FWE183" s="8"/>
      <c r="FWF183" s="8"/>
      <c r="FWG183" s="8"/>
      <c r="FWH183" s="8"/>
      <c r="FWI183" s="8"/>
      <c r="FWJ183" s="8"/>
      <c r="FWK183" s="8"/>
      <c r="FWL183" s="8"/>
      <c r="FWM183" s="8"/>
      <c r="FWN183" s="8"/>
      <c r="FWO183" s="8"/>
      <c r="FWP183" s="8"/>
      <c r="FWQ183" s="8"/>
      <c r="FWR183" s="8"/>
      <c r="FWS183" s="8"/>
      <c r="FWT183" s="8"/>
      <c r="FWU183" s="8"/>
      <c r="FWV183" s="8"/>
      <c r="FWW183" s="8"/>
      <c r="FWX183" s="8"/>
      <c r="FWY183" s="8"/>
      <c r="FWZ183" s="8"/>
      <c r="FXA183" s="8"/>
      <c r="FXB183" s="8"/>
      <c r="FXC183" s="8"/>
      <c r="FXD183" s="8"/>
      <c r="FXE183" s="8"/>
      <c r="FXF183" s="8"/>
      <c r="FXG183" s="8"/>
      <c r="FXH183" s="8"/>
      <c r="FXI183" s="8"/>
      <c r="FXJ183" s="8"/>
      <c r="FXK183" s="8"/>
      <c r="FXL183" s="8"/>
      <c r="FXM183" s="8"/>
      <c r="FXN183" s="8"/>
      <c r="FXO183" s="8"/>
      <c r="FXP183" s="8"/>
      <c r="FXQ183" s="8"/>
      <c r="FXR183" s="8"/>
      <c r="FXS183" s="8"/>
      <c r="FXT183" s="8"/>
      <c r="FXU183" s="8"/>
      <c r="FXV183" s="8"/>
      <c r="FXW183" s="8"/>
      <c r="FXX183" s="8"/>
      <c r="FXY183" s="8"/>
      <c r="FXZ183" s="8"/>
      <c r="FYA183" s="8"/>
      <c r="FYB183" s="8"/>
      <c r="FYC183" s="8"/>
      <c r="FYD183" s="8"/>
      <c r="FYE183" s="8"/>
      <c r="FYF183" s="8"/>
      <c r="FYG183" s="8"/>
      <c r="FYH183" s="8"/>
      <c r="FYI183" s="8"/>
      <c r="FYJ183" s="8"/>
      <c r="FYK183" s="8"/>
      <c r="FYL183" s="8"/>
      <c r="FYM183" s="8"/>
      <c r="FYN183" s="8"/>
      <c r="FYO183" s="8"/>
      <c r="FYP183" s="8"/>
      <c r="FYQ183" s="8"/>
      <c r="FYR183" s="8"/>
      <c r="FYS183" s="8"/>
      <c r="FYT183" s="8"/>
      <c r="FYU183" s="8"/>
      <c r="FYV183" s="8"/>
      <c r="FYW183" s="8"/>
      <c r="FYX183" s="8"/>
      <c r="FYY183" s="8"/>
      <c r="FYZ183" s="8"/>
      <c r="FZA183" s="8"/>
      <c r="FZB183" s="8"/>
      <c r="FZC183" s="8"/>
      <c r="FZD183" s="8"/>
      <c r="FZE183" s="8"/>
      <c r="FZF183" s="8"/>
      <c r="FZG183" s="8"/>
      <c r="FZH183" s="8"/>
      <c r="FZI183" s="8"/>
      <c r="FZJ183" s="8"/>
      <c r="FZK183" s="8"/>
      <c r="FZL183" s="8"/>
      <c r="FZM183" s="8"/>
      <c r="FZN183" s="8"/>
      <c r="FZO183" s="8"/>
      <c r="FZP183" s="8"/>
      <c r="FZQ183" s="8"/>
      <c r="FZR183" s="8"/>
      <c r="FZS183" s="8"/>
      <c r="FZT183" s="8"/>
      <c r="FZU183" s="8"/>
      <c r="FZV183" s="8"/>
      <c r="FZW183" s="8"/>
      <c r="FZX183" s="8"/>
      <c r="FZY183" s="8"/>
      <c r="FZZ183" s="8"/>
      <c r="GAA183" s="8"/>
      <c r="GAB183" s="8"/>
      <c r="GAC183" s="8"/>
      <c r="GAD183" s="8"/>
      <c r="GAE183" s="8"/>
      <c r="GAF183" s="8"/>
      <c r="GAG183" s="8"/>
      <c r="GAH183" s="8"/>
      <c r="GAI183" s="8"/>
      <c r="GAJ183" s="8"/>
      <c r="GAK183" s="8"/>
      <c r="GAL183" s="8"/>
      <c r="GAM183" s="8"/>
      <c r="GAN183" s="8"/>
      <c r="GAO183" s="8"/>
      <c r="GAP183" s="8"/>
      <c r="GAQ183" s="8"/>
      <c r="GAR183" s="8"/>
      <c r="GAS183" s="8"/>
      <c r="GAT183" s="8"/>
      <c r="GAU183" s="8"/>
      <c r="GAV183" s="8"/>
      <c r="GAW183" s="8"/>
      <c r="GAX183" s="8"/>
      <c r="GAY183" s="8"/>
      <c r="GAZ183" s="8"/>
      <c r="GBA183" s="8"/>
      <c r="GBB183" s="8"/>
      <c r="GBC183" s="8"/>
      <c r="GBD183" s="8"/>
      <c r="GBE183" s="8"/>
      <c r="GBF183" s="8"/>
      <c r="GBG183" s="8"/>
      <c r="GBH183" s="8"/>
      <c r="GBI183" s="8"/>
      <c r="GBJ183" s="8"/>
      <c r="GBK183" s="8"/>
      <c r="GBL183" s="8"/>
      <c r="GBM183" s="8"/>
      <c r="GBN183" s="8"/>
      <c r="GBO183" s="8"/>
      <c r="GBP183" s="8"/>
      <c r="GBQ183" s="8"/>
      <c r="GBR183" s="8"/>
      <c r="GBS183" s="8"/>
      <c r="GBT183" s="8"/>
      <c r="GBU183" s="8"/>
      <c r="GBV183" s="8"/>
      <c r="GBW183" s="8"/>
      <c r="GBX183" s="8"/>
      <c r="GBY183" s="8"/>
      <c r="GBZ183" s="8"/>
      <c r="GCA183" s="8"/>
      <c r="GCB183" s="8"/>
      <c r="GCC183" s="8"/>
      <c r="GCD183" s="8"/>
      <c r="GCE183" s="8"/>
      <c r="GCF183" s="8"/>
      <c r="GCG183" s="8"/>
      <c r="GCH183" s="8"/>
      <c r="GCI183" s="8"/>
      <c r="GCJ183" s="8"/>
      <c r="GCK183" s="8"/>
      <c r="GCL183" s="8"/>
      <c r="GCM183" s="8"/>
      <c r="GCN183" s="8"/>
      <c r="GCO183" s="8"/>
      <c r="GCP183" s="8"/>
      <c r="GCQ183" s="8"/>
      <c r="GCR183" s="8"/>
      <c r="GCS183" s="8"/>
      <c r="GCT183" s="8"/>
      <c r="GCU183" s="8"/>
      <c r="GCV183" s="8"/>
      <c r="GCW183" s="8"/>
      <c r="GCX183" s="8"/>
      <c r="GCY183" s="8"/>
      <c r="GCZ183" s="8"/>
      <c r="GDA183" s="8"/>
      <c r="GDB183" s="8"/>
      <c r="GDC183" s="8"/>
      <c r="GDD183" s="8"/>
      <c r="GDE183" s="8"/>
      <c r="GDF183" s="8"/>
      <c r="GDG183" s="8"/>
      <c r="GDH183" s="8"/>
      <c r="GDI183" s="8"/>
      <c r="GDJ183" s="8"/>
      <c r="GDK183" s="8"/>
      <c r="GDL183" s="8"/>
      <c r="GDM183" s="8"/>
      <c r="GDN183" s="8"/>
      <c r="GDO183" s="8"/>
      <c r="GDP183" s="8"/>
      <c r="GDQ183" s="8"/>
      <c r="GDR183" s="8"/>
      <c r="GDS183" s="8"/>
      <c r="GDT183" s="8"/>
      <c r="GDU183" s="8"/>
      <c r="GDV183" s="8"/>
      <c r="GDW183" s="8"/>
      <c r="GDX183" s="8"/>
      <c r="GDY183" s="8"/>
      <c r="GDZ183" s="8"/>
      <c r="GEA183" s="8"/>
      <c r="GEB183" s="8"/>
      <c r="GEC183" s="8"/>
      <c r="GED183" s="8"/>
      <c r="GEE183" s="8"/>
      <c r="GEF183" s="8"/>
      <c r="GEG183" s="8"/>
      <c r="GEH183" s="8"/>
      <c r="GEI183" s="8"/>
      <c r="GEJ183" s="8"/>
      <c r="GEK183" s="8"/>
      <c r="GEL183" s="8"/>
      <c r="GEM183" s="8"/>
      <c r="GEN183" s="8"/>
      <c r="GEO183" s="8"/>
      <c r="GEP183" s="8"/>
      <c r="GEQ183" s="8"/>
      <c r="GER183" s="8"/>
      <c r="GES183" s="8"/>
      <c r="GET183" s="8"/>
      <c r="GEU183" s="8"/>
      <c r="GEV183" s="8"/>
      <c r="GEW183" s="8"/>
      <c r="GEX183" s="8"/>
      <c r="GEY183" s="8"/>
      <c r="GEZ183" s="8"/>
      <c r="GFA183" s="8"/>
      <c r="GFB183" s="8"/>
      <c r="GFC183" s="8"/>
      <c r="GFD183" s="8"/>
      <c r="GFE183" s="8"/>
      <c r="GFF183" s="8"/>
      <c r="GFG183" s="8"/>
      <c r="GFH183" s="8"/>
      <c r="GFI183" s="8"/>
      <c r="GFJ183" s="8"/>
      <c r="GFK183" s="8"/>
      <c r="GFL183" s="8"/>
      <c r="GFM183" s="8"/>
      <c r="GFN183" s="8"/>
      <c r="GFO183" s="8"/>
      <c r="GFP183" s="8"/>
      <c r="GFQ183" s="8"/>
      <c r="GFR183" s="8"/>
      <c r="GFS183" s="8"/>
      <c r="GFT183" s="8"/>
      <c r="GFU183" s="8"/>
      <c r="GFV183" s="8"/>
      <c r="GFW183" s="8"/>
      <c r="GFX183" s="8"/>
      <c r="GFY183" s="8"/>
      <c r="GFZ183" s="8"/>
      <c r="GGA183" s="8"/>
      <c r="GGB183" s="8"/>
      <c r="GGC183" s="8"/>
      <c r="GGD183" s="8"/>
      <c r="GGE183" s="8"/>
      <c r="GGF183" s="8"/>
      <c r="GGG183" s="8"/>
      <c r="GGH183" s="8"/>
      <c r="GGI183" s="8"/>
      <c r="GGJ183" s="8"/>
      <c r="GGK183" s="8"/>
      <c r="GGL183" s="8"/>
      <c r="GGM183" s="8"/>
      <c r="GGN183" s="8"/>
      <c r="GGO183" s="8"/>
      <c r="GGP183" s="8"/>
      <c r="GGQ183" s="8"/>
      <c r="GGR183" s="8"/>
      <c r="GGS183" s="8"/>
      <c r="GGT183" s="8"/>
      <c r="GGU183" s="8"/>
      <c r="GGV183" s="8"/>
      <c r="GGW183" s="8"/>
      <c r="GGX183" s="8"/>
      <c r="GGY183" s="8"/>
      <c r="GGZ183" s="8"/>
      <c r="GHA183" s="8"/>
      <c r="GHB183" s="8"/>
      <c r="GHC183" s="8"/>
      <c r="GHD183" s="8"/>
      <c r="GHE183" s="8"/>
      <c r="GHF183" s="8"/>
      <c r="GHG183" s="8"/>
      <c r="GHH183" s="8"/>
      <c r="GHI183" s="8"/>
      <c r="GHJ183" s="8"/>
      <c r="GHK183" s="8"/>
      <c r="GHL183" s="8"/>
      <c r="GHM183" s="8"/>
      <c r="GHN183" s="8"/>
      <c r="GHO183" s="8"/>
      <c r="GHP183" s="8"/>
      <c r="GHQ183" s="8"/>
      <c r="GHR183" s="8"/>
      <c r="GHS183" s="8"/>
      <c r="GHT183" s="8"/>
      <c r="GHU183" s="8"/>
      <c r="GHV183" s="8"/>
      <c r="GHW183" s="8"/>
      <c r="GHX183" s="8"/>
      <c r="GHY183" s="8"/>
      <c r="GHZ183" s="8"/>
      <c r="GIA183" s="8"/>
      <c r="GIB183" s="8"/>
      <c r="GIC183" s="8"/>
      <c r="GID183" s="8"/>
      <c r="GIE183" s="8"/>
      <c r="GIF183" s="8"/>
      <c r="GIG183" s="8"/>
      <c r="GIH183" s="8"/>
      <c r="GII183" s="8"/>
      <c r="GIJ183" s="8"/>
      <c r="GIK183" s="8"/>
      <c r="GIL183" s="8"/>
      <c r="GIM183" s="8"/>
      <c r="GIN183" s="8"/>
      <c r="GIO183" s="8"/>
      <c r="GIP183" s="8"/>
      <c r="GIQ183" s="8"/>
      <c r="GIR183" s="8"/>
      <c r="GIS183" s="8"/>
      <c r="GIT183" s="8"/>
      <c r="GIU183" s="8"/>
      <c r="GIV183" s="8"/>
      <c r="GIW183" s="8"/>
      <c r="GIX183" s="8"/>
      <c r="GIY183" s="8"/>
      <c r="GIZ183" s="8"/>
      <c r="GJA183" s="8"/>
      <c r="GJB183" s="8"/>
      <c r="GJC183" s="8"/>
      <c r="GJD183" s="8"/>
      <c r="GJE183" s="8"/>
      <c r="GJF183" s="8"/>
      <c r="GJG183" s="8"/>
      <c r="GJH183" s="8"/>
      <c r="GJI183" s="8"/>
      <c r="GJJ183" s="8"/>
      <c r="GJK183" s="8"/>
      <c r="GJL183" s="8"/>
      <c r="GJM183" s="8"/>
      <c r="GJN183" s="8"/>
      <c r="GJO183" s="8"/>
      <c r="GJP183" s="8"/>
      <c r="GJQ183" s="8"/>
      <c r="GJR183" s="8"/>
      <c r="GJS183" s="8"/>
      <c r="GJT183" s="8"/>
      <c r="GJU183" s="8"/>
      <c r="GJV183" s="8"/>
      <c r="GJW183" s="8"/>
      <c r="GJX183" s="8"/>
      <c r="GJY183" s="8"/>
      <c r="GJZ183" s="8"/>
      <c r="GKA183" s="8"/>
      <c r="GKB183" s="8"/>
      <c r="GKC183" s="8"/>
      <c r="GKD183" s="8"/>
      <c r="GKE183" s="8"/>
      <c r="GKF183" s="8"/>
      <c r="GKG183" s="8"/>
      <c r="GKH183" s="8"/>
      <c r="GKI183" s="8"/>
      <c r="GKJ183" s="8"/>
      <c r="GKK183" s="8"/>
      <c r="GKL183" s="8"/>
      <c r="GKM183" s="8"/>
      <c r="GKN183" s="8"/>
      <c r="GKO183" s="8"/>
      <c r="GKP183" s="8"/>
      <c r="GKQ183" s="8"/>
      <c r="GKR183" s="8"/>
      <c r="GKS183" s="8"/>
      <c r="GKT183" s="8"/>
      <c r="GKU183" s="8"/>
      <c r="GKV183" s="8"/>
      <c r="GKW183" s="8"/>
      <c r="GKX183" s="8"/>
      <c r="GKY183" s="8"/>
      <c r="GKZ183" s="8"/>
      <c r="GLA183" s="8"/>
      <c r="GLB183" s="8"/>
      <c r="GLC183" s="8"/>
      <c r="GLD183" s="8"/>
      <c r="GLE183" s="8"/>
      <c r="GLF183" s="8"/>
      <c r="GLG183" s="8"/>
      <c r="GLH183" s="8"/>
      <c r="GLI183" s="8"/>
      <c r="GLJ183" s="8"/>
      <c r="GLK183" s="8"/>
      <c r="GLL183" s="8"/>
      <c r="GLM183" s="8"/>
      <c r="GLN183" s="8"/>
      <c r="GLO183" s="8"/>
      <c r="GLP183" s="8"/>
      <c r="GLQ183" s="8"/>
      <c r="GLR183" s="8"/>
      <c r="GLS183" s="8"/>
      <c r="GLT183" s="8"/>
      <c r="GLU183" s="8"/>
      <c r="GLV183" s="8"/>
      <c r="GLW183" s="8"/>
      <c r="GLX183" s="8"/>
      <c r="GLY183" s="8"/>
      <c r="GLZ183" s="8"/>
      <c r="GMA183" s="8"/>
      <c r="GMB183" s="8"/>
      <c r="GMC183" s="8"/>
      <c r="GMD183" s="8"/>
      <c r="GME183" s="8"/>
      <c r="GMF183" s="8"/>
      <c r="GMG183" s="8"/>
      <c r="GMH183" s="8"/>
      <c r="GMI183" s="8"/>
      <c r="GMJ183" s="8"/>
      <c r="GMK183" s="8"/>
      <c r="GML183" s="8"/>
      <c r="GMM183" s="8"/>
      <c r="GMN183" s="8"/>
      <c r="GMO183" s="8"/>
      <c r="GMP183" s="8"/>
      <c r="GMQ183" s="8"/>
      <c r="GMR183" s="8"/>
      <c r="GMS183" s="8"/>
      <c r="GMT183" s="8"/>
      <c r="GMU183" s="8"/>
      <c r="GMV183" s="8"/>
      <c r="GMW183" s="8"/>
      <c r="GMX183" s="8"/>
      <c r="GMY183" s="8"/>
      <c r="GMZ183" s="8"/>
      <c r="GNA183" s="8"/>
      <c r="GNB183" s="8"/>
      <c r="GNC183" s="8"/>
      <c r="GND183" s="8"/>
      <c r="GNE183" s="8"/>
      <c r="GNF183" s="8"/>
      <c r="GNG183" s="8"/>
      <c r="GNH183" s="8"/>
      <c r="GNI183" s="8"/>
      <c r="GNJ183" s="8"/>
      <c r="GNK183" s="8"/>
      <c r="GNL183" s="8"/>
      <c r="GNM183" s="8"/>
      <c r="GNN183" s="8"/>
      <c r="GNO183" s="8"/>
      <c r="GNP183" s="8"/>
      <c r="GNQ183" s="8"/>
      <c r="GNR183" s="8"/>
      <c r="GNS183" s="8"/>
      <c r="GNT183" s="8"/>
      <c r="GNU183" s="8"/>
      <c r="GNV183" s="8"/>
      <c r="GNW183" s="8"/>
      <c r="GNX183" s="8"/>
      <c r="GNY183" s="8"/>
      <c r="GNZ183" s="8"/>
      <c r="GOA183" s="8"/>
      <c r="GOB183" s="8"/>
      <c r="GOC183" s="8"/>
      <c r="GOD183" s="8"/>
      <c r="GOE183" s="8"/>
      <c r="GOF183" s="8"/>
      <c r="GOG183" s="8"/>
      <c r="GOH183" s="8"/>
      <c r="GOI183" s="8"/>
      <c r="GOJ183" s="8"/>
      <c r="GOK183" s="8"/>
      <c r="GOL183" s="8"/>
      <c r="GOM183" s="8"/>
      <c r="GON183" s="8"/>
      <c r="GOO183" s="8"/>
      <c r="GOP183" s="8"/>
      <c r="GOQ183" s="8"/>
      <c r="GOR183" s="8"/>
      <c r="GOS183" s="8"/>
      <c r="GOT183" s="8"/>
      <c r="GOU183" s="8"/>
      <c r="GOV183" s="8"/>
      <c r="GOW183" s="8"/>
      <c r="GOX183" s="8"/>
      <c r="GOY183" s="8"/>
      <c r="GOZ183" s="8"/>
      <c r="GPA183" s="8"/>
      <c r="GPB183" s="8"/>
      <c r="GPC183" s="8"/>
      <c r="GPD183" s="8"/>
      <c r="GPE183" s="8"/>
      <c r="GPF183" s="8"/>
      <c r="GPG183" s="8"/>
      <c r="GPH183" s="8"/>
      <c r="GPI183" s="8"/>
      <c r="GPJ183" s="8"/>
      <c r="GPK183" s="8"/>
      <c r="GPL183" s="8"/>
      <c r="GPM183" s="8"/>
      <c r="GPN183" s="8"/>
      <c r="GPO183" s="8"/>
      <c r="GPP183" s="8"/>
      <c r="GPQ183" s="8"/>
      <c r="GPR183" s="8"/>
      <c r="GPS183" s="8"/>
      <c r="GPT183" s="8"/>
      <c r="GPU183" s="8"/>
      <c r="GPV183" s="8"/>
      <c r="GPW183" s="8"/>
      <c r="GPX183" s="8"/>
      <c r="GPY183" s="8"/>
      <c r="GPZ183" s="8"/>
      <c r="GQA183" s="8"/>
      <c r="GQB183" s="8"/>
      <c r="GQC183" s="8"/>
      <c r="GQD183" s="8"/>
      <c r="GQE183" s="8"/>
      <c r="GQF183" s="8"/>
      <c r="GQG183" s="8"/>
      <c r="GQH183" s="8"/>
      <c r="GQI183" s="8"/>
      <c r="GQJ183" s="8"/>
      <c r="GQK183" s="8"/>
      <c r="GQL183" s="8"/>
      <c r="GQM183" s="8"/>
      <c r="GQN183" s="8"/>
      <c r="GQO183" s="8"/>
      <c r="GQP183" s="8"/>
      <c r="GQQ183" s="8"/>
      <c r="GQR183" s="8"/>
      <c r="GQS183" s="8"/>
      <c r="GQT183" s="8"/>
      <c r="GQU183" s="8"/>
      <c r="GQV183" s="8"/>
      <c r="GQW183" s="8"/>
      <c r="GQX183" s="8"/>
      <c r="GQY183" s="8"/>
      <c r="GQZ183" s="8"/>
      <c r="GRA183" s="8"/>
      <c r="GRB183" s="8"/>
      <c r="GRC183" s="8"/>
      <c r="GRD183" s="8"/>
      <c r="GRE183" s="8"/>
      <c r="GRF183" s="8"/>
      <c r="GRG183" s="8"/>
      <c r="GRH183" s="8"/>
      <c r="GRI183" s="8"/>
      <c r="GRJ183" s="8"/>
      <c r="GRK183" s="8"/>
      <c r="GRL183" s="8"/>
      <c r="GRM183" s="8"/>
      <c r="GRN183" s="8"/>
      <c r="GRO183" s="8"/>
      <c r="GRP183" s="8"/>
      <c r="GRQ183" s="8"/>
      <c r="GRR183" s="8"/>
      <c r="GRS183" s="8"/>
      <c r="GRT183" s="8"/>
      <c r="GRU183" s="8"/>
      <c r="GRV183" s="8"/>
      <c r="GRW183" s="8"/>
      <c r="GRX183" s="8"/>
      <c r="GRY183" s="8"/>
      <c r="GRZ183" s="8"/>
      <c r="GSA183" s="8"/>
      <c r="GSB183" s="8"/>
      <c r="GSC183" s="8"/>
      <c r="GSD183" s="8"/>
      <c r="GSE183" s="8"/>
      <c r="GSF183" s="8"/>
      <c r="GSG183" s="8"/>
      <c r="GSH183" s="8"/>
      <c r="GSI183" s="8"/>
      <c r="GSJ183" s="8"/>
      <c r="GSK183" s="8"/>
      <c r="GSL183" s="8"/>
      <c r="GSM183" s="8"/>
      <c r="GSN183" s="8"/>
      <c r="GSO183" s="8"/>
      <c r="GSP183" s="8"/>
      <c r="GSQ183" s="8"/>
      <c r="GSR183" s="8"/>
      <c r="GSS183" s="8"/>
      <c r="GST183" s="8"/>
      <c r="GSU183" s="8"/>
      <c r="GSV183" s="8"/>
      <c r="GSW183" s="8"/>
      <c r="GSX183" s="8"/>
      <c r="GSY183" s="8"/>
      <c r="GSZ183" s="8"/>
      <c r="GTA183" s="8"/>
      <c r="GTB183" s="8"/>
      <c r="GTC183" s="8"/>
      <c r="GTD183" s="8"/>
      <c r="GTE183" s="8"/>
      <c r="GTF183" s="8"/>
      <c r="GTG183" s="8"/>
      <c r="GTH183" s="8"/>
      <c r="GTI183" s="8"/>
      <c r="GTJ183" s="8"/>
      <c r="GTK183" s="8"/>
      <c r="GTL183" s="8"/>
      <c r="GTM183" s="8"/>
      <c r="GTN183" s="8"/>
      <c r="GTO183" s="8"/>
      <c r="GTP183" s="8"/>
      <c r="GTQ183" s="8"/>
      <c r="GTR183" s="8"/>
      <c r="GTS183" s="8"/>
      <c r="GTT183" s="8"/>
      <c r="GTU183" s="8"/>
      <c r="GTV183" s="8"/>
      <c r="GTW183" s="8"/>
      <c r="GTX183" s="8"/>
      <c r="GTY183" s="8"/>
      <c r="GTZ183" s="8"/>
      <c r="GUA183" s="8"/>
      <c r="GUB183" s="8"/>
      <c r="GUC183" s="8"/>
      <c r="GUD183" s="8"/>
      <c r="GUE183" s="8"/>
      <c r="GUF183" s="8"/>
      <c r="GUG183" s="8"/>
      <c r="GUH183" s="8"/>
      <c r="GUI183" s="8"/>
      <c r="GUJ183" s="8"/>
      <c r="GUK183" s="8"/>
      <c r="GUL183" s="8"/>
      <c r="GUM183" s="8"/>
      <c r="GUN183" s="8"/>
      <c r="GUO183" s="8"/>
      <c r="GUP183" s="8"/>
      <c r="GUQ183" s="8"/>
      <c r="GUR183" s="8"/>
      <c r="GUS183" s="8"/>
      <c r="GUT183" s="8"/>
      <c r="GUU183" s="8"/>
      <c r="GUV183" s="8"/>
      <c r="GUW183" s="8"/>
      <c r="GUX183" s="8"/>
      <c r="GUY183" s="8"/>
      <c r="GUZ183" s="8"/>
      <c r="GVA183" s="8"/>
      <c r="GVB183" s="8"/>
      <c r="GVC183" s="8"/>
      <c r="GVD183" s="8"/>
      <c r="GVE183" s="8"/>
      <c r="GVF183" s="8"/>
      <c r="GVG183" s="8"/>
      <c r="GVH183" s="8"/>
      <c r="GVI183" s="8"/>
      <c r="GVJ183" s="8"/>
      <c r="GVK183" s="8"/>
      <c r="GVL183" s="8"/>
      <c r="GVM183" s="8"/>
      <c r="GVN183" s="8"/>
      <c r="GVO183" s="8"/>
      <c r="GVP183" s="8"/>
      <c r="GVQ183" s="8"/>
      <c r="GVR183" s="8"/>
      <c r="GVS183" s="8"/>
      <c r="GVT183" s="8"/>
      <c r="GVU183" s="8"/>
      <c r="GVV183" s="8"/>
      <c r="GVW183" s="8"/>
      <c r="GVX183" s="8"/>
      <c r="GVY183" s="8"/>
      <c r="GVZ183" s="8"/>
      <c r="GWA183" s="8"/>
      <c r="GWB183" s="8"/>
      <c r="GWC183" s="8"/>
      <c r="GWD183" s="8"/>
      <c r="GWE183" s="8"/>
      <c r="GWF183" s="8"/>
      <c r="GWG183" s="8"/>
      <c r="GWH183" s="8"/>
      <c r="GWI183" s="8"/>
      <c r="GWJ183" s="8"/>
      <c r="GWK183" s="8"/>
      <c r="GWL183" s="8"/>
      <c r="GWM183" s="8"/>
      <c r="GWN183" s="8"/>
      <c r="GWO183" s="8"/>
      <c r="GWP183" s="8"/>
      <c r="GWQ183" s="8"/>
      <c r="GWR183" s="8"/>
      <c r="GWS183" s="8"/>
      <c r="GWT183" s="8"/>
      <c r="GWU183" s="8"/>
      <c r="GWV183" s="8"/>
      <c r="GWW183" s="8"/>
      <c r="GWX183" s="8"/>
      <c r="GWY183" s="8"/>
      <c r="GWZ183" s="8"/>
      <c r="GXA183" s="8"/>
      <c r="GXB183" s="8"/>
      <c r="GXC183" s="8"/>
      <c r="GXD183" s="8"/>
      <c r="GXE183" s="8"/>
      <c r="GXF183" s="8"/>
      <c r="GXG183" s="8"/>
      <c r="GXH183" s="8"/>
      <c r="GXI183" s="8"/>
      <c r="GXJ183" s="8"/>
      <c r="GXK183" s="8"/>
      <c r="GXL183" s="8"/>
      <c r="GXM183" s="8"/>
      <c r="GXN183" s="8"/>
      <c r="GXO183" s="8"/>
      <c r="GXP183" s="8"/>
      <c r="GXQ183" s="8"/>
      <c r="GXR183" s="8"/>
      <c r="GXS183" s="8"/>
      <c r="GXT183" s="8"/>
      <c r="GXU183" s="8"/>
      <c r="GXV183" s="8"/>
      <c r="GXW183" s="8"/>
      <c r="GXX183" s="8"/>
      <c r="GXY183" s="8"/>
      <c r="GXZ183" s="8"/>
      <c r="GYA183" s="8"/>
      <c r="GYB183" s="8"/>
      <c r="GYC183" s="8"/>
      <c r="GYD183" s="8"/>
      <c r="GYE183" s="8"/>
      <c r="GYF183" s="8"/>
      <c r="GYG183" s="8"/>
      <c r="GYH183" s="8"/>
      <c r="GYI183" s="8"/>
      <c r="GYJ183" s="8"/>
      <c r="GYK183" s="8"/>
      <c r="GYL183" s="8"/>
      <c r="GYM183" s="8"/>
      <c r="GYN183" s="8"/>
      <c r="GYO183" s="8"/>
      <c r="GYP183" s="8"/>
      <c r="GYQ183" s="8"/>
      <c r="GYR183" s="8"/>
      <c r="GYS183" s="8"/>
      <c r="GYT183" s="8"/>
      <c r="GYU183" s="8"/>
      <c r="GYV183" s="8"/>
      <c r="GYW183" s="8"/>
      <c r="GYX183" s="8"/>
      <c r="GYY183" s="8"/>
      <c r="GYZ183" s="8"/>
      <c r="GZA183" s="8"/>
      <c r="GZB183" s="8"/>
      <c r="GZC183" s="8"/>
      <c r="GZD183" s="8"/>
      <c r="GZE183" s="8"/>
      <c r="GZF183" s="8"/>
      <c r="GZG183" s="8"/>
      <c r="GZH183" s="8"/>
      <c r="GZI183" s="8"/>
      <c r="GZJ183" s="8"/>
      <c r="GZK183" s="8"/>
      <c r="GZL183" s="8"/>
      <c r="GZM183" s="8"/>
      <c r="GZN183" s="8"/>
      <c r="GZO183" s="8"/>
      <c r="GZP183" s="8"/>
      <c r="GZQ183" s="8"/>
      <c r="GZR183" s="8"/>
      <c r="GZS183" s="8"/>
      <c r="GZT183" s="8"/>
      <c r="GZU183" s="8"/>
      <c r="GZV183" s="8"/>
      <c r="GZW183" s="8"/>
      <c r="GZX183" s="8"/>
      <c r="GZY183" s="8"/>
      <c r="GZZ183" s="8"/>
      <c r="HAA183" s="8"/>
      <c r="HAB183" s="8"/>
      <c r="HAC183" s="8"/>
      <c r="HAD183" s="8"/>
      <c r="HAE183" s="8"/>
      <c r="HAF183" s="8"/>
      <c r="HAG183" s="8"/>
      <c r="HAH183" s="8"/>
      <c r="HAI183" s="8"/>
      <c r="HAJ183" s="8"/>
      <c r="HAK183" s="8"/>
      <c r="HAL183" s="8"/>
      <c r="HAM183" s="8"/>
      <c r="HAN183" s="8"/>
      <c r="HAO183" s="8"/>
      <c r="HAP183" s="8"/>
      <c r="HAQ183" s="8"/>
      <c r="HAR183" s="8"/>
      <c r="HAS183" s="8"/>
      <c r="HAT183" s="8"/>
      <c r="HAU183" s="8"/>
      <c r="HAV183" s="8"/>
      <c r="HAW183" s="8"/>
      <c r="HAX183" s="8"/>
      <c r="HAY183" s="8"/>
      <c r="HAZ183" s="8"/>
      <c r="HBA183" s="8"/>
      <c r="HBB183" s="8"/>
      <c r="HBC183" s="8"/>
      <c r="HBD183" s="8"/>
      <c r="HBE183" s="8"/>
      <c r="HBF183" s="8"/>
      <c r="HBG183" s="8"/>
      <c r="HBH183" s="8"/>
      <c r="HBI183" s="8"/>
      <c r="HBJ183" s="8"/>
      <c r="HBK183" s="8"/>
      <c r="HBL183" s="8"/>
      <c r="HBM183" s="8"/>
      <c r="HBN183" s="8"/>
      <c r="HBO183" s="8"/>
      <c r="HBP183" s="8"/>
      <c r="HBQ183" s="8"/>
      <c r="HBR183" s="8"/>
      <c r="HBS183" s="8"/>
      <c r="HBT183" s="8"/>
      <c r="HBU183" s="8"/>
      <c r="HBV183" s="8"/>
      <c r="HBW183" s="8"/>
      <c r="HBX183" s="8"/>
      <c r="HBY183" s="8"/>
      <c r="HBZ183" s="8"/>
      <c r="HCA183" s="8"/>
      <c r="HCB183" s="8"/>
      <c r="HCC183" s="8"/>
      <c r="HCD183" s="8"/>
      <c r="HCE183" s="8"/>
      <c r="HCF183" s="8"/>
      <c r="HCG183" s="8"/>
      <c r="HCH183" s="8"/>
      <c r="HCI183" s="8"/>
      <c r="HCJ183" s="8"/>
      <c r="HCK183" s="8"/>
      <c r="HCL183" s="8"/>
      <c r="HCM183" s="8"/>
      <c r="HCN183" s="8"/>
      <c r="HCO183" s="8"/>
      <c r="HCP183" s="8"/>
      <c r="HCQ183" s="8"/>
      <c r="HCR183" s="8"/>
      <c r="HCS183" s="8"/>
      <c r="HCT183" s="8"/>
      <c r="HCU183" s="8"/>
      <c r="HCV183" s="8"/>
      <c r="HCW183" s="8"/>
      <c r="HCX183" s="8"/>
      <c r="HCY183" s="8"/>
      <c r="HCZ183" s="8"/>
      <c r="HDA183" s="8"/>
      <c r="HDB183" s="8"/>
      <c r="HDC183" s="8"/>
      <c r="HDD183" s="8"/>
      <c r="HDE183" s="8"/>
      <c r="HDF183" s="8"/>
      <c r="HDG183" s="8"/>
      <c r="HDH183" s="8"/>
      <c r="HDI183" s="8"/>
      <c r="HDJ183" s="8"/>
      <c r="HDK183" s="8"/>
      <c r="HDL183" s="8"/>
      <c r="HDM183" s="8"/>
      <c r="HDN183" s="8"/>
      <c r="HDO183" s="8"/>
      <c r="HDP183" s="8"/>
      <c r="HDQ183" s="8"/>
      <c r="HDR183" s="8"/>
      <c r="HDS183" s="8"/>
      <c r="HDT183" s="8"/>
      <c r="HDU183" s="8"/>
      <c r="HDV183" s="8"/>
      <c r="HDW183" s="8"/>
      <c r="HDX183" s="8"/>
      <c r="HDY183" s="8"/>
      <c r="HDZ183" s="8"/>
      <c r="HEA183" s="8"/>
      <c r="HEB183" s="8"/>
      <c r="HEC183" s="8"/>
      <c r="HED183" s="8"/>
      <c r="HEE183" s="8"/>
      <c r="HEF183" s="8"/>
      <c r="HEG183" s="8"/>
      <c r="HEH183" s="8"/>
      <c r="HEI183" s="8"/>
      <c r="HEJ183" s="8"/>
      <c r="HEK183" s="8"/>
      <c r="HEL183" s="8"/>
      <c r="HEM183" s="8"/>
      <c r="HEN183" s="8"/>
      <c r="HEO183" s="8"/>
      <c r="HEP183" s="8"/>
      <c r="HEQ183" s="8"/>
      <c r="HER183" s="8"/>
      <c r="HES183" s="8"/>
      <c r="HET183" s="8"/>
      <c r="HEU183" s="8"/>
      <c r="HEV183" s="8"/>
      <c r="HEW183" s="8"/>
      <c r="HEX183" s="8"/>
      <c r="HEY183" s="8"/>
      <c r="HEZ183" s="8"/>
      <c r="HFA183" s="8"/>
      <c r="HFB183" s="8"/>
      <c r="HFC183" s="8"/>
      <c r="HFD183" s="8"/>
      <c r="HFE183" s="8"/>
      <c r="HFF183" s="8"/>
      <c r="HFG183" s="8"/>
      <c r="HFH183" s="8"/>
      <c r="HFI183" s="8"/>
      <c r="HFJ183" s="8"/>
      <c r="HFK183" s="8"/>
      <c r="HFL183" s="8"/>
      <c r="HFM183" s="8"/>
      <c r="HFN183" s="8"/>
      <c r="HFO183" s="8"/>
      <c r="HFP183" s="8"/>
      <c r="HFQ183" s="8"/>
      <c r="HFR183" s="8"/>
      <c r="HFS183" s="8"/>
      <c r="HFT183" s="8"/>
      <c r="HFU183" s="8"/>
      <c r="HFV183" s="8"/>
      <c r="HFW183" s="8"/>
      <c r="HFX183" s="8"/>
      <c r="HFY183" s="8"/>
      <c r="HFZ183" s="8"/>
      <c r="HGA183" s="8"/>
      <c r="HGB183" s="8"/>
      <c r="HGC183" s="8"/>
      <c r="HGD183" s="8"/>
      <c r="HGE183" s="8"/>
      <c r="HGF183" s="8"/>
      <c r="HGG183" s="8"/>
      <c r="HGH183" s="8"/>
      <c r="HGI183" s="8"/>
      <c r="HGJ183" s="8"/>
      <c r="HGK183" s="8"/>
      <c r="HGL183" s="8"/>
      <c r="HGM183" s="8"/>
      <c r="HGN183" s="8"/>
      <c r="HGO183" s="8"/>
      <c r="HGP183" s="8"/>
      <c r="HGQ183" s="8"/>
      <c r="HGR183" s="8"/>
      <c r="HGS183" s="8"/>
      <c r="HGT183" s="8"/>
      <c r="HGU183" s="8"/>
      <c r="HGV183" s="8"/>
      <c r="HGW183" s="8"/>
      <c r="HGX183" s="8"/>
      <c r="HGY183" s="8"/>
      <c r="HGZ183" s="8"/>
      <c r="HHA183" s="8"/>
      <c r="HHB183" s="8"/>
      <c r="HHC183" s="8"/>
      <c r="HHD183" s="8"/>
      <c r="HHE183" s="8"/>
      <c r="HHF183" s="8"/>
      <c r="HHG183" s="8"/>
      <c r="HHH183" s="8"/>
      <c r="HHI183" s="8"/>
      <c r="HHJ183" s="8"/>
      <c r="HHK183" s="8"/>
      <c r="HHL183" s="8"/>
      <c r="HHM183" s="8"/>
      <c r="HHN183" s="8"/>
      <c r="HHO183" s="8"/>
      <c r="HHP183" s="8"/>
      <c r="HHQ183" s="8"/>
      <c r="HHR183" s="8"/>
      <c r="HHS183" s="8"/>
      <c r="HHT183" s="8"/>
      <c r="HHU183" s="8"/>
      <c r="HHV183" s="8"/>
      <c r="HHW183" s="8"/>
      <c r="HHX183" s="8"/>
      <c r="HHY183" s="8"/>
      <c r="HHZ183" s="8"/>
      <c r="HIA183" s="8"/>
      <c r="HIB183" s="8"/>
      <c r="HIC183" s="8"/>
      <c r="HID183" s="8"/>
      <c r="HIE183" s="8"/>
      <c r="HIF183" s="8"/>
      <c r="HIG183" s="8"/>
      <c r="HIH183" s="8"/>
      <c r="HII183" s="8"/>
      <c r="HIJ183" s="8"/>
      <c r="HIK183" s="8"/>
      <c r="HIL183" s="8"/>
      <c r="HIM183" s="8"/>
      <c r="HIN183" s="8"/>
      <c r="HIO183" s="8"/>
      <c r="HIP183" s="8"/>
      <c r="HIQ183" s="8"/>
      <c r="HIR183" s="8"/>
      <c r="HIS183" s="8"/>
      <c r="HIT183" s="8"/>
      <c r="HIU183" s="8"/>
      <c r="HIV183" s="8"/>
      <c r="HIW183" s="8"/>
      <c r="HIX183" s="8"/>
      <c r="HIY183" s="8"/>
      <c r="HIZ183" s="8"/>
      <c r="HJA183" s="8"/>
      <c r="HJB183" s="8"/>
      <c r="HJC183" s="8"/>
      <c r="HJD183" s="8"/>
      <c r="HJE183" s="8"/>
      <c r="HJF183" s="8"/>
      <c r="HJG183" s="8"/>
      <c r="HJH183" s="8"/>
      <c r="HJI183" s="8"/>
      <c r="HJJ183" s="8"/>
      <c r="HJK183" s="8"/>
      <c r="HJL183" s="8"/>
      <c r="HJM183" s="8"/>
      <c r="HJN183" s="8"/>
      <c r="HJO183" s="8"/>
      <c r="HJP183" s="8"/>
      <c r="HJQ183" s="8"/>
      <c r="HJR183" s="8"/>
      <c r="HJS183" s="8"/>
      <c r="HJT183" s="8"/>
      <c r="HJU183" s="8"/>
      <c r="HJV183" s="8"/>
      <c r="HJW183" s="8"/>
      <c r="HJX183" s="8"/>
      <c r="HJY183" s="8"/>
      <c r="HJZ183" s="8"/>
      <c r="HKA183" s="8"/>
      <c r="HKB183" s="8"/>
      <c r="HKC183" s="8"/>
      <c r="HKD183" s="8"/>
      <c r="HKE183" s="8"/>
      <c r="HKF183" s="8"/>
      <c r="HKG183" s="8"/>
      <c r="HKH183" s="8"/>
      <c r="HKI183" s="8"/>
      <c r="HKJ183" s="8"/>
      <c r="HKK183" s="8"/>
      <c r="HKL183" s="8"/>
      <c r="HKM183" s="8"/>
      <c r="HKN183" s="8"/>
      <c r="HKO183" s="8"/>
      <c r="HKP183" s="8"/>
      <c r="HKQ183" s="8"/>
      <c r="HKR183" s="8"/>
      <c r="HKS183" s="8"/>
      <c r="HKT183" s="8"/>
      <c r="HKU183" s="8"/>
      <c r="HKV183" s="8"/>
      <c r="HKW183" s="8"/>
      <c r="HKX183" s="8"/>
      <c r="HKY183" s="8"/>
      <c r="HKZ183" s="8"/>
      <c r="HLA183" s="8"/>
      <c r="HLB183" s="8"/>
      <c r="HLC183" s="8"/>
      <c r="HLD183" s="8"/>
      <c r="HLE183" s="8"/>
      <c r="HLF183" s="8"/>
      <c r="HLG183" s="8"/>
      <c r="HLH183" s="8"/>
      <c r="HLI183" s="8"/>
      <c r="HLJ183" s="8"/>
      <c r="HLK183" s="8"/>
      <c r="HLL183" s="8"/>
      <c r="HLM183" s="8"/>
      <c r="HLN183" s="8"/>
      <c r="HLO183" s="8"/>
      <c r="HLP183" s="8"/>
      <c r="HLQ183" s="8"/>
      <c r="HLR183" s="8"/>
      <c r="HLS183" s="8"/>
      <c r="HLT183" s="8"/>
      <c r="HLU183" s="8"/>
      <c r="HLV183" s="8"/>
      <c r="HLW183" s="8"/>
      <c r="HLX183" s="8"/>
      <c r="HLY183" s="8"/>
      <c r="HLZ183" s="8"/>
      <c r="HMA183" s="8"/>
      <c r="HMB183" s="8"/>
      <c r="HMC183" s="8"/>
      <c r="HMD183" s="8"/>
      <c r="HME183" s="8"/>
      <c r="HMF183" s="8"/>
      <c r="HMG183" s="8"/>
      <c r="HMH183" s="8"/>
      <c r="HMI183" s="8"/>
      <c r="HMJ183" s="8"/>
      <c r="HMK183" s="8"/>
      <c r="HML183" s="8"/>
      <c r="HMM183" s="8"/>
      <c r="HMN183" s="8"/>
      <c r="HMO183" s="8"/>
      <c r="HMP183" s="8"/>
      <c r="HMQ183" s="8"/>
      <c r="HMR183" s="8"/>
      <c r="HMS183" s="8"/>
      <c r="HMT183" s="8"/>
      <c r="HMU183" s="8"/>
      <c r="HMV183" s="8"/>
      <c r="HMW183" s="8"/>
      <c r="HMX183" s="8"/>
      <c r="HMY183" s="8"/>
      <c r="HMZ183" s="8"/>
      <c r="HNA183" s="8"/>
      <c r="HNB183" s="8"/>
      <c r="HNC183" s="8"/>
      <c r="HND183" s="8"/>
      <c r="HNE183" s="8"/>
      <c r="HNF183" s="8"/>
      <c r="HNG183" s="8"/>
      <c r="HNH183" s="8"/>
      <c r="HNI183" s="8"/>
      <c r="HNJ183" s="8"/>
      <c r="HNK183" s="8"/>
      <c r="HNL183" s="8"/>
      <c r="HNM183" s="8"/>
      <c r="HNN183" s="8"/>
      <c r="HNO183" s="8"/>
      <c r="HNP183" s="8"/>
      <c r="HNQ183" s="8"/>
      <c r="HNR183" s="8"/>
      <c r="HNS183" s="8"/>
      <c r="HNT183" s="8"/>
      <c r="HNU183" s="8"/>
      <c r="HNV183" s="8"/>
      <c r="HNW183" s="8"/>
      <c r="HNX183" s="8"/>
      <c r="HNY183" s="8"/>
      <c r="HNZ183" s="8"/>
      <c r="HOA183" s="8"/>
      <c r="HOB183" s="8"/>
      <c r="HOC183" s="8"/>
      <c r="HOD183" s="8"/>
      <c r="HOE183" s="8"/>
      <c r="HOF183" s="8"/>
      <c r="HOG183" s="8"/>
      <c r="HOH183" s="8"/>
      <c r="HOI183" s="8"/>
      <c r="HOJ183" s="8"/>
      <c r="HOK183" s="8"/>
      <c r="HOL183" s="8"/>
      <c r="HOM183" s="8"/>
      <c r="HON183" s="8"/>
      <c r="HOO183" s="8"/>
      <c r="HOP183" s="8"/>
      <c r="HOQ183" s="8"/>
      <c r="HOR183" s="8"/>
      <c r="HOS183" s="8"/>
      <c r="HOT183" s="8"/>
      <c r="HOU183" s="8"/>
      <c r="HOV183" s="8"/>
      <c r="HOW183" s="8"/>
      <c r="HOX183" s="8"/>
      <c r="HOY183" s="8"/>
      <c r="HOZ183" s="8"/>
      <c r="HPA183" s="8"/>
      <c r="HPB183" s="8"/>
      <c r="HPC183" s="8"/>
      <c r="HPD183" s="8"/>
      <c r="HPE183" s="8"/>
      <c r="HPF183" s="8"/>
      <c r="HPG183" s="8"/>
      <c r="HPH183" s="8"/>
      <c r="HPI183" s="8"/>
      <c r="HPJ183" s="8"/>
      <c r="HPK183" s="8"/>
      <c r="HPL183" s="8"/>
      <c r="HPM183" s="8"/>
      <c r="HPN183" s="8"/>
      <c r="HPO183" s="8"/>
      <c r="HPP183" s="8"/>
      <c r="HPQ183" s="8"/>
      <c r="HPR183" s="8"/>
      <c r="HPS183" s="8"/>
      <c r="HPT183" s="8"/>
      <c r="HPU183" s="8"/>
      <c r="HPV183" s="8"/>
      <c r="HPW183" s="8"/>
      <c r="HPX183" s="8"/>
      <c r="HPY183" s="8"/>
      <c r="HPZ183" s="8"/>
      <c r="HQA183" s="8"/>
      <c r="HQB183" s="8"/>
      <c r="HQC183" s="8"/>
      <c r="HQD183" s="8"/>
      <c r="HQE183" s="8"/>
      <c r="HQF183" s="8"/>
      <c r="HQG183" s="8"/>
      <c r="HQH183" s="8"/>
      <c r="HQI183" s="8"/>
      <c r="HQJ183" s="8"/>
      <c r="HQK183" s="8"/>
      <c r="HQL183" s="8"/>
      <c r="HQM183" s="8"/>
      <c r="HQN183" s="8"/>
      <c r="HQO183" s="8"/>
      <c r="HQP183" s="8"/>
      <c r="HQQ183" s="8"/>
      <c r="HQR183" s="8"/>
      <c r="HQS183" s="8"/>
      <c r="HQT183" s="8"/>
      <c r="HQU183" s="8"/>
      <c r="HQV183" s="8"/>
      <c r="HQW183" s="8"/>
      <c r="HQX183" s="8"/>
      <c r="HQY183" s="8"/>
      <c r="HQZ183" s="8"/>
      <c r="HRA183" s="8"/>
      <c r="HRB183" s="8"/>
      <c r="HRC183" s="8"/>
      <c r="HRD183" s="8"/>
      <c r="HRE183" s="8"/>
      <c r="HRF183" s="8"/>
      <c r="HRG183" s="8"/>
      <c r="HRH183" s="8"/>
      <c r="HRI183" s="8"/>
      <c r="HRJ183" s="8"/>
      <c r="HRK183" s="8"/>
      <c r="HRL183" s="8"/>
      <c r="HRM183" s="8"/>
      <c r="HRN183" s="8"/>
      <c r="HRO183" s="8"/>
      <c r="HRP183" s="8"/>
      <c r="HRQ183" s="8"/>
      <c r="HRR183" s="8"/>
      <c r="HRS183" s="8"/>
      <c r="HRT183" s="8"/>
      <c r="HRU183" s="8"/>
      <c r="HRV183" s="8"/>
      <c r="HRW183" s="8"/>
      <c r="HRX183" s="8"/>
      <c r="HRY183" s="8"/>
      <c r="HRZ183" s="8"/>
      <c r="HSA183" s="8"/>
      <c r="HSB183" s="8"/>
      <c r="HSC183" s="8"/>
      <c r="HSD183" s="8"/>
      <c r="HSE183" s="8"/>
      <c r="HSF183" s="8"/>
      <c r="HSG183" s="8"/>
      <c r="HSH183" s="8"/>
      <c r="HSI183" s="8"/>
      <c r="HSJ183" s="8"/>
      <c r="HSK183" s="8"/>
      <c r="HSL183" s="8"/>
      <c r="HSM183" s="8"/>
      <c r="HSN183" s="8"/>
      <c r="HSO183" s="8"/>
      <c r="HSP183" s="8"/>
      <c r="HSQ183" s="8"/>
      <c r="HSR183" s="8"/>
      <c r="HSS183" s="8"/>
      <c r="HST183" s="8"/>
      <c r="HSU183" s="8"/>
      <c r="HSV183" s="8"/>
      <c r="HSW183" s="8"/>
      <c r="HSX183" s="8"/>
      <c r="HSY183" s="8"/>
      <c r="HSZ183" s="8"/>
      <c r="HTA183" s="8"/>
      <c r="HTB183" s="8"/>
      <c r="HTC183" s="8"/>
      <c r="HTD183" s="8"/>
      <c r="HTE183" s="8"/>
      <c r="HTF183" s="8"/>
      <c r="HTG183" s="8"/>
      <c r="HTH183" s="8"/>
      <c r="HTI183" s="8"/>
      <c r="HTJ183" s="8"/>
      <c r="HTK183" s="8"/>
      <c r="HTL183" s="8"/>
      <c r="HTM183" s="8"/>
      <c r="HTN183" s="8"/>
      <c r="HTO183" s="8"/>
      <c r="HTP183" s="8"/>
      <c r="HTQ183" s="8"/>
      <c r="HTR183" s="8"/>
      <c r="HTS183" s="8"/>
      <c r="HTT183" s="8"/>
      <c r="HTU183" s="8"/>
      <c r="HTV183" s="8"/>
      <c r="HTW183" s="8"/>
      <c r="HTX183" s="8"/>
      <c r="HTY183" s="8"/>
      <c r="HTZ183" s="8"/>
      <c r="HUA183" s="8"/>
      <c r="HUB183" s="8"/>
      <c r="HUC183" s="8"/>
      <c r="HUD183" s="8"/>
      <c r="HUE183" s="8"/>
      <c r="HUF183" s="8"/>
      <c r="HUG183" s="8"/>
      <c r="HUH183" s="8"/>
      <c r="HUI183" s="8"/>
      <c r="HUJ183" s="8"/>
      <c r="HUK183" s="8"/>
      <c r="HUL183" s="8"/>
      <c r="HUM183" s="8"/>
      <c r="HUN183" s="8"/>
      <c r="HUO183" s="8"/>
      <c r="HUP183" s="8"/>
      <c r="HUQ183" s="8"/>
      <c r="HUR183" s="8"/>
      <c r="HUS183" s="8"/>
      <c r="HUT183" s="8"/>
      <c r="HUU183" s="8"/>
      <c r="HUV183" s="8"/>
      <c r="HUW183" s="8"/>
      <c r="HUX183" s="8"/>
      <c r="HUY183" s="8"/>
      <c r="HUZ183" s="8"/>
      <c r="HVA183" s="8"/>
      <c r="HVB183" s="8"/>
      <c r="HVC183" s="8"/>
      <c r="HVD183" s="8"/>
      <c r="HVE183" s="8"/>
      <c r="HVF183" s="8"/>
      <c r="HVG183" s="8"/>
      <c r="HVH183" s="8"/>
      <c r="HVI183" s="8"/>
      <c r="HVJ183" s="8"/>
      <c r="HVK183" s="8"/>
      <c r="HVL183" s="8"/>
      <c r="HVM183" s="8"/>
      <c r="HVN183" s="8"/>
      <c r="HVO183" s="8"/>
      <c r="HVP183" s="8"/>
      <c r="HVQ183" s="8"/>
      <c r="HVR183" s="8"/>
      <c r="HVS183" s="8"/>
      <c r="HVT183" s="8"/>
      <c r="HVU183" s="8"/>
      <c r="HVV183" s="8"/>
      <c r="HVW183" s="8"/>
      <c r="HVX183" s="8"/>
      <c r="HVY183" s="8"/>
      <c r="HVZ183" s="8"/>
      <c r="HWA183" s="8"/>
      <c r="HWB183" s="8"/>
      <c r="HWC183" s="8"/>
      <c r="HWD183" s="8"/>
      <c r="HWE183" s="8"/>
      <c r="HWF183" s="8"/>
      <c r="HWG183" s="8"/>
      <c r="HWH183" s="8"/>
      <c r="HWI183" s="8"/>
      <c r="HWJ183" s="8"/>
      <c r="HWK183" s="8"/>
      <c r="HWL183" s="8"/>
      <c r="HWM183" s="8"/>
      <c r="HWN183" s="8"/>
      <c r="HWO183" s="8"/>
      <c r="HWP183" s="8"/>
      <c r="HWQ183" s="8"/>
      <c r="HWR183" s="8"/>
      <c r="HWS183" s="8"/>
      <c r="HWT183" s="8"/>
      <c r="HWU183" s="8"/>
      <c r="HWV183" s="8"/>
      <c r="HWW183" s="8"/>
      <c r="HWX183" s="8"/>
      <c r="HWY183" s="8"/>
      <c r="HWZ183" s="8"/>
      <c r="HXA183" s="8"/>
      <c r="HXB183" s="8"/>
      <c r="HXC183" s="8"/>
      <c r="HXD183" s="8"/>
      <c r="HXE183" s="8"/>
      <c r="HXF183" s="8"/>
      <c r="HXG183" s="8"/>
      <c r="HXH183" s="8"/>
      <c r="HXI183" s="8"/>
      <c r="HXJ183" s="8"/>
      <c r="HXK183" s="8"/>
      <c r="HXL183" s="8"/>
      <c r="HXM183" s="8"/>
      <c r="HXN183" s="8"/>
      <c r="HXO183" s="8"/>
      <c r="HXP183" s="8"/>
      <c r="HXQ183" s="8"/>
      <c r="HXR183" s="8"/>
      <c r="HXS183" s="8"/>
      <c r="HXT183" s="8"/>
      <c r="HXU183" s="8"/>
      <c r="HXV183" s="8"/>
      <c r="HXW183" s="8"/>
      <c r="HXX183" s="8"/>
      <c r="HXY183" s="8"/>
      <c r="HXZ183" s="8"/>
      <c r="HYA183" s="8"/>
      <c r="HYB183" s="8"/>
      <c r="HYC183" s="8"/>
      <c r="HYD183" s="8"/>
      <c r="HYE183" s="8"/>
      <c r="HYF183" s="8"/>
      <c r="HYG183" s="8"/>
      <c r="HYH183" s="8"/>
      <c r="HYI183" s="8"/>
      <c r="HYJ183" s="8"/>
      <c r="HYK183" s="8"/>
      <c r="HYL183" s="8"/>
      <c r="HYM183" s="8"/>
      <c r="HYN183" s="8"/>
      <c r="HYO183" s="8"/>
      <c r="HYP183" s="8"/>
      <c r="HYQ183" s="8"/>
      <c r="HYR183" s="8"/>
      <c r="HYS183" s="8"/>
      <c r="HYT183" s="8"/>
      <c r="HYU183" s="8"/>
      <c r="HYV183" s="8"/>
      <c r="HYW183" s="8"/>
      <c r="HYX183" s="8"/>
      <c r="HYY183" s="8"/>
      <c r="HYZ183" s="8"/>
      <c r="HZA183" s="8"/>
      <c r="HZB183" s="8"/>
      <c r="HZC183" s="8"/>
      <c r="HZD183" s="8"/>
      <c r="HZE183" s="8"/>
      <c r="HZF183" s="8"/>
      <c r="HZG183" s="8"/>
      <c r="HZH183" s="8"/>
      <c r="HZI183" s="8"/>
      <c r="HZJ183" s="8"/>
      <c r="HZK183" s="8"/>
      <c r="HZL183" s="8"/>
      <c r="HZM183" s="8"/>
      <c r="HZN183" s="8"/>
      <c r="HZO183" s="8"/>
      <c r="HZP183" s="8"/>
      <c r="HZQ183" s="8"/>
      <c r="HZR183" s="8"/>
      <c r="HZS183" s="8"/>
      <c r="HZT183" s="8"/>
      <c r="HZU183" s="8"/>
      <c r="HZV183" s="8"/>
      <c r="HZW183" s="8"/>
      <c r="HZX183" s="8"/>
      <c r="HZY183" s="8"/>
      <c r="HZZ183" s="8"/>
      <c r="IAA183" s="8"/>
      <c r="IAB183" s="8"/>
      <c r="IAC183" s="8"/>
      <c r="IAD183" s="8"/>
      <c r="IAE183" s="8"/>
      <c r="IAF183" s="8"/>
      <c r="IAG183" s="8"/>
      <c r="IAH183" s="8"/>
      <c r="IAI183" s="8"/>
      <c r="IAJ183" s="8"/>
      <c r="IAK183" s="8"/>
      <c r="IAL183" s="8"/>
      <c r="IAM183" s="8"/>
      <c r="IAN183" s="8"/>
      <c r="IAO183" s="8"/>
      <c r="IAP183" s="8"/>
      <c r="IAQ183" s="8"/>
      <c r="IAR183" s="8"/>
      <c r="IAS183" s="8"/>
      <c r="IAT183" s="8"/>
      <c r="IAU183" s="8"/>
      <c r="IAV183" s="8"/>
      <c r="IAW183" s="8"/>
      <c r="IAX183" s="8"/>
      <c r="IAY183" s="8"/>
      <c r="IAZ183" s="8"/>
      <c r="IBA183" s="8"/>
      <c r="IBB183" s="8"/>
      <c r="IBC183" s="8"/>
      <c r="IBD183" s="8"/>
      <c r="IBE183" s="8"/>
      <c r="IBF183" s="8"/>
      <c r="IBG183" s="8"/>
      <c r="IBH183" s="8"/>
      <c r="IBI183" s="8"/>
      <c r="IBJ183" s="8"/>
      <c r="IBK183" s="8"/>
      <c r="IBL183" s="8"/>
      <c r="IBM183" s="8"/>
      <c r="IBN183" s="8"/>
      <c r="IBO183" s="8"/>
      <c r="IBP183" s="8"/>
      <c r="IBQ183" s="8"/>
      <c r="IBR183" s="8"/>
      <c r="IBS183" s="8"/>
      <c r="IBT183" s="8"/>
      <c r="IBU183" s="8"/>
      <c r="IBV183" s="8"/>
      <c r="IBW183" s="8"/>
      <c r="IBX183" s="8"/>
      <c r="IBY183" s="8"/>
      <c r="IBZ183" s="8"/>
      <c r="ICA183" s="8"/>
      <c r="ICB183" s="8"/>
      <c r="ICC183" s="8"/>
      <c r="ICD183" s="8"/>
      <c r="ICE183" s="8"/>
      <c r="ICF183" s="8"/>
      <c r="ICG183" s="8"/>
      <c r="ICH183" s="8"/>
      <c r="ICI183" s="8"/>
      <c r="ICJ183" s="8"/>
      <c r="ICK183" s="8"/>
      <c r="ICL183" s="8"/>
      <c r="ICM183" s="8"/>
      <c r="ICN183" s="8"/>
      <c r="ICO183" s="8"/>
      <c r="ICP183" s="8"/>
      <c r="ICQ183" s="8"/>
      <c r="ICR183" s="8"/>
      <c r="ICS183" s="8"/>
      <c r="ICT183" s="8"/>
      <c r="ICU183" s="8"/>
      <c r="ICV183" s="8"/>
      <c r="ICW183" s="8"/>
      <c r="ICX183" s="8"/>
      <c r="ICY183" s="8"/>
      <c r="ICZ183" s="8"/>
      <c r="IDA183" s="8"/>
      <c r="IDB183" s="8"/>
      <c r="IDC183" s="8"/>
      <c r="IDD183" s="8"/>
      <c r="IDE183" s="8"/>
      <c r="IDF183" s="8"/>
      <c r="IDG183" s="8"/>
      <c r="IDH183" s="8"/>
      <c r="IDI183" s="8"/>
      <c r="IDJ183" s="8"/>
      <c r="IDK183" s="8"/>
      <c r="IDL183" s="8"/>
      <c r="IDM183" s="8"/>
      <c r="IDN183" s="8"/>
      <c r="IDO183" s="8"/>
      <c r="IDP183" s="8"/>
      <c r="IDQ183" s="8"/>
      <c r="IDR183" s="8"/>
      <c r="IDS183" s="8"/>
      <c r="IDT183" s="8"/>
      <c r="IDU183" s="8"/>
      <c r="IDV183" s="8"/>
      <c r="IDW183" s="8"/>
      <c r="IDX183" s="8"/>
      <c r="IDY183" s="8"/>
      <c r="IDZ183" s="8"/>
      <c r="IEA183" s="8"/>
      <c r="IEB183" s="8"/>
      <c r="IEC183" s="8"/>
      <c r="IED183" s="8"/>
      <c r="IEE183" s="8"/>
      <c r="IEF183" s="8"/>
      <c r="IEG183" s="8"/>
      <c r="IEH183" s="8"/>
      <c r="IEI183" s="8"/>
      <c r="IEJ183" s="8"/>
      <c r="IEK183" s="8"/>
      <c r="IEL183" s="8"/>
      <c r="IEM183" s="8"/>
      <c r="IEN183" s="8"/>
      <c r="IEO183" s="8"/>
      <c r="IEP183" s="8"/>
      <c r="IEQ183" s="8"/>
      <c r="IER183" s="8"/>
      <c r="IES183" s="8"/>
      <c r="IET183" s="8"/>
      <c r="IEU183" s="8"/>
      <c r="IEV183" s="8"/>
      <c r="IEW183" s="8"/>
      <c r="IEX183" s="8"/>
      <c r="IEY183" s="8"/>
      <c r="IEZ183" s="8"/>
      <c r="IFA183" s="8"/>
      <c r="IFB183" s="8"/>
      <c r="IFC183" s="8"/>
      <c r="IFD183" s="8"/>
      <c r="IFE183" s="8"/>
      <c r="IFF183" s="8"/>
      <c r="IFG183" s="8"/>
      <c r="IFH183" s="8"/>
      <c r="IFI183" s="8"/>
      <c r="IFJ183" s="8"/>
      <c r="IFK183" s="8"/>
      <c r="IFL183" s="8"/>
      <c r="IFM183" s="8"/>
      <c r="IFN183" s="8"/>
      <c r="IFO183" s="8"/>
      <c r="IFP183" s="8"/>
      <c r="IFQ183" s="8"/>
      <c r="IFR183" s="8"/>
      <c r="IFS183" s="8"/>
      <c r="IFT183" s="8"/>
      <c r="IFU183" s="8"/>
      <c r="IFV183" s="8"/>
      <c r="IFW183" s="8"/>
      <c r="IFX183" s="8"/>
      <c r="IFY183" s="8"/>
      <c r="IFZ183" s="8"/>
      <c r="IGA183" s="8"/>
      <c r="IGB183" s="8"/>
      <c r="IGC183" s="8"/>
      <c r="IGD183" s="8"/>
      <c r="IGE183" s="8"/>
      <c r="IGF183" s="8"/>
      <c r="IGG183" s="8"/>
      <c r="IGH183" s="8"/>
      <c r="IGI183" s="8"/>
      <c r="IGJ183" s="8"/>
      <c r="IGK183" s="8"/>
      <c r="IGL183" s="8"/>
      <c r="IGM183" s="8"/>
      <c r="IGN183" s="8"/>
      <c r="IGO183" s="8"/>
      <c r="IGP183" s="8"/>
      <c r="IGQ183" s="8"/>
      <c r="IGR183" s="8"/>
      <c r="IGS183" s="8"/>
      <c r="IGT183" s="8"/>
      <c r="IGU183" s="8"/>
      <c r="IGV183" s="8"/>
      <c r="IGW183" s="8"/>
      <c r="IGX183" s="8"/>
      <c r="IGY183" s="8"/>
      <c r="IGZ183" s="8"/>
      <c r="IHA183" s="8"/>
      <c r="IHB183" s="8"/>
      <c r="IHC183" s="8"/>
      <c r="IHD183" s="8"/>
      <c r="IHE183" s="8"/>
      <c r="IHF183" s="8"/>
      <c r="IHG183" s="8"/>
      <c r="IHH183" s="8"/>
      <c r="IHI183" s="8"/>
      <c r="IHJ183" s="8"/>
      <c r="IHK183" s="8"/>
      <c r="IHL183" s="8"/>
      <c r="IHM183" s="8"/>
      <c r="IHN183" s="8"/>
      <c r="IHO183" s="8"/>
      <c r="IHP183" s="8"/>
      <c r="IHQ183" s="8"/>
      <c r="IHR183" s="8"/>
      <c r="IHS183" s="8"/>
      <c r="IHT183" s="8"/>
      <c r="IHU183" s="8"/>
      <c r="IHV183" s="8"/>
      <c r="IHW183" s="8"/>
      <c r="IHX183" s="8"/>
      <c r="IHY183" s="8"/>
      <c r="IHZ183" s="8"/>
      <c r="IIA183" s="8"/>
      <c r="IIB183" s="8"/>
      <c r="IIC183" s="8"/>
      <c r="IID183" s="8"/>
      <c r="IIE183" s="8"/>
      <c r="IIF183" s="8"/>
      <c r="IIG183" s="8"/>
      <c r="IIH183" s="8"/>
      <c r="III183" s="8"/>
      <c r="IIJ183" s="8"/>
      <c r="IIK183" s="8"/>
      <c r="IIL183" s="8"/>
      <c r="IIM183" s="8"/>
      <c r="IIN183" s="8"/>
      <c r="IIO183" s="8"/>
      <c r="IIP183" s="8"/>
      <c r="IIQ183" s="8"/>
      <c r="IIR183" s="8"/>
      <c r="IIS183" s="8"/>
      <c r="IIT183" s="8"/>
      <c r="IIU183" s="8"/>
      <c r="IIV183" s="8"/>
      <c r="IIW183" s="8"/>
      <c r="IIX183" s="8"/>
      <c r="IIY183" s="8"/>
      <c r="IIZ183" s="8"/>
      <c r="IJA183" s="8"/>
      <c r="IJB183" s="8"/>
      <c r="IJC183" s="8"/>
      <c r="IJD183" s="8"/>
      <c r="IJE183" s="8"/>
      <c r="IJF183" s="8"/>
      <c r="IJG183" s="8"/>
      <c r="IJH183" s="8"/>
      <c r="IJI183" s="8"/>
      <c r="IJJ183" s="8"/>
      <c r="IJK183" s="8"/>
      <c r="IJL183" s="8"/>
      <c r="IJM183" s="8"/>
      <c r="IJN183" s="8"/>
      <c r="IJO183" s="8"/>
      <c r="IJP183" s="8"/>
      <c r="IJQ183" s="8"/>
      <c r="IJR183" s="8"/>
      <c r="IJS183" s="8"/>
      <c r="IJT183" s="8"/>
      <c r="IJU183" s="8"/>
      <c r="IJV183" s="8"/>
      <c r="IJW183" s="8"/>
      <c r="IJX183" s="8"/>
      <c r="IJY183" s="8"/>
      <c r="IJZ183" s="8"/>
      <c r="IKA183" s="8"/>
      <c r="IKB183" s="8"/>
      <c r="IKC183" s="8"/>
      <c r="IKD183" s="8"/>
      <c r="IKE183" s="8"/>
      <c r="IKF183" s="8"/>
      <c r="IKG183" s="8"/>
      <c r="IKH183" s="8"/>
      <c r="IKI183" s="8"/>
      <c r="IKJ183" s="8"/>
      <c r="IKK183" s="8"/>
      <c r="IKL183" s="8"/>
      <c r="IKM183" s="8"/>
      <c r="IKN183" s="8"/>
      <c r="IKO183" s="8"/>
      <c r="IKP183" s="8"/>
      <c r="IKQ183" s="8"/>
      <c r="IKR183" s="8"/>
      <c r="IKS183" s="8"/>
      <c r="IKT183" s="8"/>
      <c r="IKU183" s="8"/>
      <c r="IKV183" s="8"/>
      <c r="IKW183" s="8"/>
      <c r="IKX183" s="8"/>
      <c r="IKY183" s="8"/>
      <c r="IKZ183" s="8"/>
      <c r="ILA183" s="8"/>
      <c r="ILB183" s="8"/>
      <c r="ILC183" s="8"/>
      <c r="ILD183" s="8"/>
      <c r="ILE183" s="8"/>
      <c r="ILF183" s="8"/>
      <c r="ILG183" s="8"/>
      <c r="ILH183" s="8"/>
      <c r="ILI183" s="8"/>
      <c r="ILJ183" s="8"/>
      <c r="ILK183" s="8"/>
      <c r="ILL183" s="8"/>
      <c r="ILM183" s="8"/>
      <c r="ILN183" s="8"/>
      <c r="ILO183" s="8"/>
      <c r="ILP183" s="8"/>
      <c r="ILQ183" s="8"/>
      <c r="ILR183" s="8"/>
      <c r="ILS183" s="8"/>
      <c r="ILT183" s="8"/>
      <c r="ILU183" s="8"/>
      <c r="ILV183" s="8"/>
      <c r="ILW183" s="8"/>
      <c r="ILX183" s="8"/>
      <c r="ILY183" s="8"/>
      <c r="ILZ183" s="8"/>
      <c r="IMA183" s="8"/>
      <c r="IMB183" s="8"/>
      <c r="IMC183" s="8"/>
      <c r="IMD183" s="8"/>
      <c r="IME183" s="8"/>
      <c r="IMF183" s="8"/>
      <c r="IMG183" s="8"/>
      <c r="IMH183" s="8"/>
      <c r="IMI183" s="8"/>
      <c r="IMJ183" s="8"/>
      <c r="IMK183" s="8"/>
      <c r="IML183" s="8"/>
      <c r="IMM183" s="8"/>
      <c r="IMN183" s="8"/>
      <c r="IMO183" s="8"/>
      <c r="IMP183" s="8"/>
      <c r="IMQ183" s="8"/>
      <c r="IMR183" s="8"/>
      <c r="IMS183" s="8"/>
      <c r="IMT183" s="8"/>
      <c r="IMU183" s="8"/>
      <c r="IMV183" s="8"/>
      <c r="IMW183" s="8"/>
      <c r="IMX183" s="8"/>
      <c r="IMY183" s="8"/>
      <c r="IMZ183" s="8"/>
      <c r="INA183" s="8"/>
      <c r="INB183" s="8"/>
      <c r="INC183" s="8"/>
      <c r="IND183" s="8"/>
      <c r="INE183" s="8"/>
      <c r="INF183" s="8"/>
      <c r="ING183" s="8"/>
      <c r="INH183" s="8"/>
      <c r="INI183" s="8"/>
      <c r="INJ183" s="8"/>
      <c r="INK183" s="8"/>
      <c r="INL183" s="8"/>
      <c r="INM183" s="8"/>
      <c r="INN183" s="8"/>
      <c r="INO183" s="8"/>
      <c r="INP183" s="8"/>
      <c r="INQ183" s="8"/>
      <c r="INR183" s="8"/>
      <c r="INS183" s="8"/>
      <c r="INT183" s="8"/>
      <c r="INU183" s="8"/>
      <c r="INV183" s="8"/>
      <c r="INW183" s="8"/>
      <c r="INX183" s="8"/>
      <c r="INY183" s="8"/>
      <c r="INZ183" s="8"/>
      <c r="IOA183" s="8"/>
      <c r="IOB183" s="8"/>
      <c r="IOC183" s="8"/>
      <c r="IOD183" s="8"/>
      <c r="IOE183" s="8"/>
      <c r="IOF183" s="8"/>
      <c r="IOG183" s="8"/>
      <c r="IOH183" s="8"/>
      <c r="IOI183" s="8"/>
      <c r="IOJ183" s="8"/>
      <c r="IOK183" s="8"/>
      <c r="IOL183" s="8"/>
      <c r="IOM183" s="8"/>
      <c r="ION183" s="8"/>
      <c r="IOO183" s="8"/>
      <c r="IOP183" s="8"/>
      <c r="IOQ183" s="8"/>
      <c r="IOR183" s="8"/>
      <c r="IOS183" s="8"/>
      <c r="IOT183" s="8"/>
      <c r="IOU183" s="8"/>
      <c r="IOV183" s="8"/>
      <c r="IOW183" s="8"/>
      <c r="IOX183" s="8"/>
      <c r="IOY183" s="8"/>
      <c r="IOZ183" s="8"/>
      <c r="IPA183" s="8"/>
      <c r="IPB183" s="8"/>
      <c r="IPC183" s="8"/>
      <c r="IPD183" s="8"/>
      <c r="IPE183" s="8"/>
      <c r="IPF183" s="8"/>
      <c r="IPG183" s="8"/>
      <c r="IPH183" s="8"/>
      <c r="IPI183" s="8"/>
      <c r="IPJ183" s="8"/>
      <c r="IPK183" s="8"/>
      <c r="IPL183" s="8"/>
      <c r="IPM183" s="8"/>
      <c r="IPN183" s="8"/>
      <c r="IPO183" s="8"/>
      <c r="IPP183" s="8"/>
      <c r="IPQ183" s="8"/>
      <c r="IPR183" s="8"/>
      <c r="IPS183" s="8"/>
      <c r="IPT183" s="8"/>
      <c r="IPU183" s="8"/>
      <c r="IPV183" s="8"/>
      <c r="IPW183" s="8"/>
      <c r="IPX183" s="8"/>
      <c r="IPY183" s="8"/>
      <c r="IPZ183" s="8"/>
      <c r="IQA183" s="8"/>
      <c r="IQB183" s="8"/>
      <c r="IQC183" s="8"/>
      <c r="IQD183" s="8"/>
      <c r="IQE183" s="8"/>
      <c r="IQF183" s="8"/>
      <c r="IQG183" s="8"/>
      <c r="IQH183" s="8"/>
      <c r="IQI183" s="8"/>
      <c r="IQJ183" s="8"/>
      <c r="IQK183" s="8"/>
      <c r="IQL183" s="8"/>
      <c r="IQM183" s="8"/>
      <c r="IQN183" s="8"/>
      <c r="IQO183" s="8"/>
      <c r="IQP183" s="8"/>
      <c r="IQQ183" s="8"/>
      <c r="IQR183" s="8"/>
      <c r="IQS183" s="8"/>
      <c r="IQT183" s="8"/>
      <c r="IQU183" s="8"/>
      <c r="IQV183" s="8"/>
      <c r="IQW183" s="8"/>
      <c r="IQX183" s="8"/>
      <c r="IQY183" s="8"/>
      <c r="IQZ183" s="8"/>
      <c r="IRA183" s="8"/>
      <c r="IRB183" s="8"/>
      <c r="IRC183" s="8"/>
      <c r="IRD183" s="8"/>
      <c r="IRE183" s="8"/>
      <c r="IRF183" s="8"/>
      <c r="IRG183" s="8"/>
      <c r="IRH183" s="8"/>
      <c r="IRI183" s="8"/>
      <c r="IRJ183" s="8"/>
      <c r="IRK183" s="8"/>
      <c r="IRL183" s="8"/>
      <c r="IRM183" s="8"/>
      <c r="IRN183" s="8"/>
      <c r="IRO183" s="8"/>
      <c r="IRP183" s="8"/>
      <c r="IRQ183" s="8"/>
      <c r="IRR183" s="8"/>
      <c r="IRS183" s="8"/>
      <c r="IRT183" s="8"/>
      <c r="IRU183" s="8"/>
      <c r="IRV183" s="8"/>
      <c r="IRW183" s="8"/>
      <c r="IRX183" s="8"/>
      <c r="IRY183" s="8"/>
      <c r="IRZ183" s="8"/>
      <c r="ISA183" s="8"/>
      <c r="ISB183" s="8"/>
      <c r="ISC183" s="8"/>
      <c r="ISD183" s="8"/>
      <c r="ISE183" s="8"/>
      <c r="ISF183" s="8"/>
      <c r="ISG183" s="8"/>
      <c r="ISH183" s="8"/>
      <c r="ISI183" s="8"/>
      <c r="ISJ183" s="8"/>
      <c r="ISK183" s="8"/>
      <c r="ISL183" s="8"/>
      <c r="ISM183" s="8"/>
      <c r="ISN183" s="8"/>
      <c r="ISO183" s="8"/>
      <c r="ISP183" s="8"/>
      <c r="ISQ183" s="8"/>
      <c r="ISR183" s="8"/>
      <c r="ISS183" s="8"/>
      <c r="IST183" s="8"/>
      <c r="ISU183" s="8"/>
      <c r="ISV183" s="8"/>
      <c r="ISW183" s="8"/>
      <c r="ISX183" s="8"/>
      <c r="ISY183" s="8"/>
      <c r="ISZ183" s="8"/>
      <c r="ITA183" s="8"/>
      <c r="ITB183" s="8"/>
      <c r="ITC183" s="8"/>
      <c r="ITD183" s="8"/>
      <c r="ITE183" s="8"/>
      <c r="ITF183" s="8"/>
      <c r="ITG183" s="8"/>
      <c r="ITH183" s="8"/>
      <c r="ITI183" s="8"/>
      <c r="ITJ183" s="8"/>
      <c r="ITK183" s="8"/>
      <c r="ITL183" s="8"/>
      <c r="ITM183" s="8"/>
      <c r="ITN183" s="8"/>
      <c r="ITO183" s="8"/>
      <c r="ITP183" s="8"/>
      <c r="ITQ183" s="8"/>
      <c r="ITR183" s="8"/>
      <c r="ITS183" s="8"/>
      <c r="ITT183" s="8"/>
      <c r="ITU183" s="8"/>
      <c r="ITV183" s="8"/>
      <c r="ITW183" s="8"/>
      <c r="ITX183" s="8"/>
      <c r="ITY183" s="8"/>
      <c r="ITZ183" s="8"/>
      <c r="IUA183" s="8"/>
      <c r="IUB183" s="8"/>
      <c r="IUC183" s="8"/>
      <c r="IUD183" s="8"/>
      <c r="IUE183" s="8"/>
      <c r="IUF183" s="8"/>
      <c r="IUG183" s="8"/>
      <c r="IUH183" s="8"/>
      <c r="IUI183" s="8"/>
      <c r="IUJ183" s="8"/>
      <c r="IUK183" s="8"/>
      <c r="IUL183" s="8"/>
      <c r="IUM183" s="8"/>
      <c r="IUN183" s="8"/>
      <c r="IUO183" s="8"/>
      <c r="IUP183" s="8"/>
      <c r="IUQ183" s="8"/>
      <c r="IUR183" s="8"/>
      <c r="IUS183" s="8"/>
      <c r="IUT183" s="8"/>
      <c r="IUU183" s="8"/>
      <c r="IUV183" s="8"/>
      <c r="IUW183" s="8"/>
      <c r="IUX183" s="8"/>
      <c r="IUY183" s="8"/>
      <c r="IUZ183" s="8"/>
      <c r="IVA183" s="8"/>
      <c r="IVB183" s="8"/>
      <c r="IVC183" s="8"/>
      <c r="IVD183" s="8"/>
      <c r="IVE183" s="8"/>
      <c r="IVF183" s="8"/>
      <c r="IVG183" s="8"/>
      <c r="IVH183" s="8"/>
      <c r="IVI183" s="8"/>
      <c r="IVJ183" s="8"/>
      <c r="IVK183" s="8"/>
      <c r="IVL183" s="8"/>
      <c r="IVM183" s="8"/>
      <c r="IVN183" s="8"/>
      <c r="IVO183" s="8"/>
      <c r="IVP183" s="8"/>
      <c r="IVQ183" s="8"/>
      <c r="IVR183" s="8"/>
      <c r="IVS183" s="8"/>
      <c r="IVT183" s="8"/>
      <c r="IVU183" s="8"/>
      <c r="IVV183" s="8"/>
      <c r="IVW183" s="8"/>
      <c r="IVX183" s="8"/>
      <c r="IVY183" s="8"/>
      <c r="IVZ183" s="8"/>
      <c r="IWA183" s="8"/>
      <c r="IWB183" s="8"/>
      <c r="IWC183" s="8"/>
      <c r="IWD183" s="8"/>
      <c r="IWE183" s="8"/>
      <c r="IWF183" s="8"/>
      <c r="IWG183" s="8"/>
      <c r="IWH183" s="8"/>
      <c r="IWI183" s="8"/>
      <c r="IWJ183" s="8"/>
      <c r="IWK183" s="8"/>
      <c r="IWL183" s="8"/>
      <c r="IWM183" s="8"/>
      <c r="IWN183" s="8"/>
      <c r="IWO183" s="8"/>
      <c r="IWP183" s="8"/>
      <c r="IWQ183" s="8"/>
      <c r="IWR183" s="8"/>
      <c r="IWS183" s="8"/>
      <c r="IWT183" s="8"/>
      <c r="IWU183" s="8"/>
      <c r="IWV183" s="8"/>
      <c r="IWW183" s="8"/>
      <c r="IWX183" s="8"/>
      <c r="IWY183" s="8"/>
      <c r="IWZ183" s="8"/>
      <c r="IXA183" s="8"/>
      <c r="IXB183" s="8"/>
      <c r="IXC183" s="8"/>
      <c r="IXD183" s="8"/>
      <c r="IXE183" s="8"/>
      <c r="IXF183" s="8"/>
      <c r="IXG183" s="8"/>
      <c r="IXH183" s="8"/>
      <c r="IXI183" s="8"/>
      <c r="IXJ183" s="8"/>
      <c r="IXK183" s="8"/>
      <c r="IXL183" s="8"/>
      <c r="IXM183" s="8"/>
      <c r="IXN183" s="8"/>
      <c r="IXO183" s="8"/>
      <c r="IXP183" s="8"/>
      <c r="IXQ183" s="8"/>
      <c r="IXR183" s="8"/>
      <c r="IXS183" s="8"/>
      <c r="IXT183" s="8"/>
      <c r="IXU183" s="8"/>
      <c r="IXV183" s="8"/>
      <c r="IXW183" s="8"/>
      <c r="IXX183" s="8"/>
      <c r="IXY183" s="8"/>
      <c r="IXZ183" s="8"/>
      <c r="IYA183" s="8"/>
      <c r="IYB183" s="8"/>
      <c r="IYC183" s="8"/>
      <c r="IYD183" s="8"/>
      <c r="IYE183" s="8"/>
      <c r="IYF183" s="8"/>
      <c r="IYG183" s="8"/>
      <c r="IYH183" s="8"/>
      <c r="IYI183" s="8"/>
      <c r="IYJ183" s="8"/>
      <c r="IYK183" s="8"/>
      <c r="IYL183" s="8"/>
      <c r="IYM183" s="8"/>
      <c r="IYN183" s="8"/>
      <c r="IYO183" s="8"/>
      <c r="IYP183" s="8"/>
      <c r="IYQ183" s="8"/>
      <c r="IYR183" s="8"/>
      <c r="IYS183" s="8"/>
      <c r="IYT183" s="8"/>
      <c r="IYU183" s="8"/>
      <c r="IYV183" s="8"/>
      <c r="IYW183" s="8"/>
      <c r="IYX183" s="8"/>
      <c r="IYY183" s="8"/>
      <c r="IYZ183" s="8"/>
      <c r="IZA183" s="8"/>
      <c r="IZB183" s="8"/>
      <c r="IZC183" s="8"/>
      <c r="IZD183" s="8"/>
      <c r="IZE183" s="8"/>
      <c r="IZF183" s="8"/>
      <c r="IZG183" s="8"/>
      <c r="IZH183" s="8"/>
      <c r="IZI183" s="8"/>
      <c r="IZJ183" s="8"/>
      <c r="IZK183" s="8"/>
      <c r="IZL183" s="8"/>
      <c r="IZM183" s="8"/>
      <c r="IZN183" s="8"/>
      <c r="IZO183" s="8"/>
      <c r="IZP183" s="8"/>
      <c r="IZQ183" s="8"/>
      <c r="IZR183" s="8"/>
      <c r="IZS183" s="8"/>
      <c r="IZT183" s="8"/>
      <c r="IZU183" s="8"/>
      <c r="IZV183" s="8"/>
      <c r="IZW183" s="8"/>
      <c r="IZX183" s="8"/>
      <c r="IZY183" s="8"/>
      <c r="IZZ183" s="8"/>
      <c r="JAA183" s="8"/>
      <c r="JAB183" s="8"/>
      <c r="JAC183" s="8"/>
      <c r="JAD183" s="8"/>
      <c r="JAE183" s="8"/>
      <c r="JAF183" s="8"/>
      <c r="JAG183" s="8"/>
      <c r="JAH183" s="8"/>
      <c r="JAI183" s="8"/>
      <c r="JAJ183" s="8"/>
      <c r="JAK183" s="8"/>
      <c r="JAL183" s="8"/>
      <c r="JAM183" s="8"/>
      <c r="JAN183" s="8"/>
      <c r="JAO183" s="8"/>
      <c r="JAP183" s="8"/>
      <c r="JAQ183" s="8"/>
      <c r="JAR183" s="8"/>
      <c r="JAS183" s="8"/>
      <c r="JAT183" s="8"/>
      <c r="JAU183" s="8"/>
      <c r="JAV183" s="8"/>
      <c r="JAW183" s="8"/>
      <c r="JAX183" s="8"/>
      <c r="JAY183" s="8"/>
      <c r="JAZ183" s="8"/>
      <c r="JBA183" s="8"/>
      <c r="JBB183" s="8"/>
      <c r="JBC183" s="8"/>
      <c r="JBD183" s="8"/>
      <c r="JBE183" s="8"/>
      <c r="JBF183" s="8"/>
      <c r="JBG183" s="8"/>
      <c r="JBH183" s="8"/>
      <c r="JBI183" s="8"/>
      <c r="JBJ183" s="8"/>
      <c r="JBK183" s="8"/>
      <c r="JBL183" s="8"/>
      <c r="JBM183" s="8"/>
      <c r="JBN183" s="8"/>
      <c r="JBO183" s="8"/>
      <c r="JBP183" s="8"/>
      <c r="JBQ183" s="8"/>
      <c r="JBR183" s="8"/>
      <c r="JBS183" s="8"/>
      <c r="JBT183" s="8"/>
      <c r="JBU183" s="8"/>
      <c r="JBV183" s="8"/>
      <c r="JBW183" s="8"/>
      <c r="JBX183" s="8"/>
      <c r="JBY183" s="8"/>
      <c r="JBZ183" s="8"/>
      <c r="JCA183" s="8"/>
      <c r="JCB183" s="8"/>
      <c r="JCC183" s="8"/>
      <c r="JCD183" s="8"/>
      <c r="JCE183" s="8"/>
      <c r="JCF183" s="8"/>
      <c r="JCG183" s="8"/>
      <c r="JCH183" s="8"/>
      <c r="JCI183" s="8"/>
      <c r="JCJ183" s="8"/>
      <c r="JCK183" s="8"/>
      <c r="JCL183" s="8"/>
      <c r="JCM183" s="8"/>
      <c r="JCN183" s="8"/>
      <c r="JCO183" s="8"/>
      <c r="JCP183" s="8"/>
      <c r="JCQ183" s="8"/>
      <c r="JCR183" s="8"/>
      <c r="JCS183" s="8"/>
      <c r="JCT183" s="8"/>
      <c r="JCU183" s="8"/>
      <c r="JCV183" s="8"/>
      <c r="JCW183" s="8"/>
      <c r="JCX183" s="8"/>
      <c r="JCY183" s="8"/>
      <c r="JCZ183" s="8"/>
      <c r="JDA183" s="8"/>
      <c r="JDB183" s="8"/>
      <c r="JDC183" s="8"/>
      <c r="JDD183" s="8"/>
      <c r="JDE183" s="8"/>
      <c r="JDF183" s="8"/>
      <c r="JDG183" s="8"/>
      <c r="JDH183" s="8"/>
      <c r="JDI183" s="8"/>
      <c r="JDJ183" s="8"/>
      <c r="JDK183" s="8"/>
      <c r="JDL183" s="8"/>
      <c r="JDM183" s="8"/>
      <c r="JDN183" s="8"/>
      <c r="JDO183" s="8"/>
      <c r="JDP183" s="8"/>
      <c r="JDQ183" s="8"/>
      <c r="JDR183" s="8"/>
      <c r="JDS183" s="8"/>
      <c r="JDT183" s="8"/>
      <c r="JDU183" s="8"/>
      <c r="JDV183" s="8"/>
      <c r="JDW183" s="8"/>
      <c r="JDX183" s="8"/>
      <c r="JDY183" s="8"/>
      <c r="JDZ183" s="8"/>
      <c r="JEA183" s="8"/>
      <c r="JEB183" s="8"/>
      <c r="JEC183" s="8"/>
      <c r="JED183" s="8"/>
      <c r="JEE183" s="8"/>
      <c r="JEF183" s="8"/>
      <c r="JEG183" s="8"/>
      <c r="JEH183" s="8"/>
      <c r="JEI183" s="8"/>
      <c r="JEJ183" s="8"/>
      <c r="JEK183" s="8"/>
      <c r="JEL183" s="8"/>
      <c r="JEM183" s="8"/>
      <c r="JEN183" s="8"/>
      <c r="JEO183" s="8"/>
      <c r="JEP183" s="8"/>
      <c r="JEQ183" s="8"/>
      <c r="JER183" s="8"/>
      <c r="JES183" s="8"/>
      <c r="JET183" s="8"/>
      <c r="JEU183" s="8"/>
      <c r="JEV183" s="8"/>
      <c r="JEW183" s="8"/>
      <c r="JEX183" s="8"/>
      <c r="JEY183" s="8"/>
      <c r="JEZ183" s="8"/>
      <c r="JFA183" s="8"/>
      <c r="JFB183" s="8"/>
      <c r="JFC183" s="8"/>
      <c r="JFD183" s="8"/>
      <c r="JFE183" s="8"/>
      <c r="JFF183" s="8"/>
      <c r="JFG183" s="8"/>
      <c r="JFH183" s="8"/>
      <c r="JFI183" s="8"/>
      <c r="JFJ183" s="8"/>
      <c r="JFK183" s="8"/>
      <c r="JFL183" s="8"/>
      <c r="JFM183" s="8"/>
      <c r="JFN183" s="8"/>
      <c r="JFO183" s="8"/>
      <c r="JFP183" s="8"/>
      <c r="JFQ183" s="8"/>
      <c r="JFR183" s="8"/>
      <c r="JFS183" s="8"/>
      <c r="JFT183" s="8"/>
      <c r="JFU183" s="8"/>
      <c r="JFV183" s="8"/>
      <c r="JFW183" s="8"/>
      <c r="JFX183" s="8"/>
      <c r="JFY183" s="8"/>
      <c r="JFZ183" s="8"/>
      <c r="JGA183" s="8"/>
      <c r="JGB183" s="8"/>
      <c r="JGC183" s="8"/>
      <c r="JGD183" s="8"/>
      <c r="JGE183" s="8"/>
      <c r="JGF183" s="8"/>
      <c r="JGG183" s="8"/>
      <c r="JGH183" s="8"/>
      <c r="JGI183" s="8"/>
      <c r="JGJ183" s="8"/>
      <c r="JGK183" s="8"/>
      <c r="JGL183" s="8"/>
      <c r="JGM183" s="8"/>
      <c r="JGN183" s="8"/>
      <c r="JGO183" s="8"/>
      <c r="JGP183" s="8"/>
      <c r="JGQ183" s="8"/>
      <c r="JGR183" s="8"/>
      <c r="JGS183" s="8"/>
      <c r="JGT183" s="8"/>
      <c r="JGU183" s="8"/>
      <c r="JGV183" s="8"/>
      <c r="JGW183" s="8"/>
      <c r="JGX183" s="8"/>
      <c r="JGY183" s="8"/>
      <c r="JGZ183" s="8"/>
      <c r="JHA183" s="8"/>
      <c r="JHB183" s="8"/>
      <c r="JHC183" s="8"/>
      <c r="JHD183" s="8"/>
      <c r="JHE183" s="8"/>
      <c r="JHF183" s="8"/>
      <c r="JHG183" s="8"/>
      <c r="JHH183" s="8"/>
      <c r="JHI183" s="8"/>
      <c r="JHJ183" s="8"/>
      <c r="JHK183" s="8"/>
      <c r="JHL183" s="8"/>
      <c r="JHM183" s="8"/>
      <c r="JHN183" s="8"/>
      <c r="JHO183" s="8"/>
      <c r="JHP183" s="8"/>
      <c r="JHQ183" s="8"/>
      <c r="JHR183" s="8"/>
      <c r="JHS183" s="8"/>
      <c r="JHT183" s="8"/>
      <c r="JHU183" s="8"/>
      <c r="JHV183" s="8"/>
      <c r="JHW183" s="8"/>
      <c r="JHX183" s="8"/>
      <c r="JHY183" s="8"/>
      <c r="JHZ183" s="8"/>
      <c r="JIA183" s="8"/>
      <c r="JIB183" s="8"/>
      <c r="JIC183" s="8"/>
      <c r="JID183" s="8"/>
      <c r="JIE183" s="8"/>
      <c r="JIF183" s="8"/>
      <c r="JIG183" s="8"/>
      <c r="JIH183" s="8"/>
      <c r="JII183" s="8"/>
      <c r="JIJ183" s="8"/>
      <c r="JIK183" s="8"/>
      <c r="JIL183" s="8"/>
      <c r="JIM183" s="8"/>
      <c r="JIN183" s="8"/>
      <c r="JIO183" s="8"/>
      <c r="JIP183" s="8"/>
      <c r="JIQ183" s="8"/>
      <c r="JIR183" s="8"/>
      <c r="JIS183" s="8"/>
      <c r="JIT183" s="8"/>
      <c r="JIU183" s="8"/>
      <c r="JIV183" s="8"/>
      <c r="JIW183" s="8"/>
      <c r="JIX183" s="8"/>
      <c r="JIY183" s="8"/>
      <c r="JIZ183" s="8"/>
      <c r="JJA183" s="8"/>
      <c r="JJB183" s="8"/>
      <c r="JJC183" s="8"/>
      <c r="JJD183" s="8"/>
      <c r="JJE183" s="8"/>
      <c r="JJF183" s="8"/>
      <c r="JJG183" s="8"/>
      <c r="JJH183" s="8"/>
      <c r="JJI183" s="8"/>
      <c r="JJJ183" s="8"/>
      <c r="JJK183" s="8"/>
      <c r="JJL183" s="8"/>
      <c r="JJM183" s="8"/>
      <c r="JJN183" s="8"/>
      <c r="JJO183" s="8"/>
      <c r="JJP183" s="8"/>
      <c r="JJQ183" s="8"/>
      <c r="JJR183" s="8"/>
      <c r="JJS183" s="8"/>
      <c r="JJT183" s="8"/>
      <c r="JJU183" s="8"/>
      <c r="JJV183" s="8"/>
      <c r="JJW183" s="8"/>
      <c r="JJX183" s="8"/>
      <c r="JJY183" s="8"/>
      <c r="JJZ183" s="8"/>
    </row>
    <row r="184" spans="1:7046" s="10" customFormat="1" x14ac:dyDescent="0.2">
      <c r="A184" s="8"/>
      <c r="B184" s="8"/>
      <c r="C184" s="8"/>
      <c r="D184" s="8"/>
      <c r="E184" s="8"/>
      <c r="F184" s="8"/>
      <c r="G184" s="8"/>
      <c r="H184" s="11"/>
      <c r="I184" s="11"/>
      <c r="J184" s="11"/>
      <c r="K184" s="74"/>
      <c r="L184" s="11"/>
      <c r="M184" s="11"/>
      <c r="R184" s="9"/>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8"/>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8"/>
      <c r="JE184" s="8"/>
      <c r="JF184" s="8"/>
      <c r="JG184" s="8"/>
      <c r="JH184" s="8"/>
      <c r="JI184" s="8"/>
      <c r="JJ184" s="8"/>
      <c r="JK184" s="8"/>
      <c r="JL184" s="8"/>
      <c r="JM184" s="8"/>
      <c r="JN184" s="8"/>
      <c r="JO184" s="8"/>
      <c r="JP184" s="8"/>
      <c r="JQ184" s="8"/>
      <c r="JR184" s="8"/>
      <c r="JS184" s="8"/>
      <c r="JT184" s="8"/>
      <c r="JU184" s="8"/>
      <c r="JV184" s="8"/>
      <c r="JW184" s="8"/>
      <c r="JX184" s="8"/>
      <c r="JY184" s="8"/>
      <c r="JZ184" s="8"/>
      <c r="KA184" s="8"/>
      <c r="KB184" s="8"/>
      <c r="KC184" s="8"/>
      <c r="KD184" s="8"/>
      <c r="KE184" s="8"/>
      <c r="KF184" s="8"/>
      <c r="KG184" s="8"/>
      <c r="KH184" s="8"/>
      <c r="KI184" s="8"/>
      <c r="KJ184" s="8"/>
      <c r="KK184" s="8"/>
      <c r="KL184" s="8"/>
      <c r="KM184" s="8"/>
      <c r="KN184" s="8"/>
      <c r="KO184" s="8"/>
      <c r="KP184" s="8"/>
      <c r="KQ184" s="8"/>
      <c r="KR184" s="8"/>
      <c r="KS184" s="8"/>
      <c r="KT184" s="8"/>
      <c r="KU184" s="8"/>
      <c r="KV184" s="8"/>
      <c r="KW184" s="8"/>
      <c r="KX184" s="8"/>
      <c r="KY184" s="8"/>
      <c r="KZ184" s="8"/>
      <c r="LA184" s="8"/>
      <c r="LB184" s="8"/>
      <c r="LC184" s="8"/>
      <c r="LD184" s="8"/>
      <c r="LE184" s="8"/>
      <c r="LF184" s="8"/>
      <c r="LG184" s="8"/>
      <c r="LH184" s="8"/>
      <c r="LI184" s="8"/>
      <c r="LJ184" s="8"/>
      <c r="LK184" s="8"/>
      <c r="LL184" s="8"/>
      <c r="LM184" s="8"/>
      <c r="LN184" s="8"/>
      <c r="LO184" s="8"/>
      <c r="LP184" s="8"/>
      <c r="LQ184" s="8"/>
      <c r="LR184" s="8"/>
      <c r="LS184" s="8"/>
      <c r="LT184" s="8"/>
      <c r="LU184" s="8"/>
      <c r="LV184" s="8"/>
      <c r="LW184" s="8"/>
      <c r="LX184" s="8"/>
      <c r="LY184" s="8"/>
      <c r="LZ184" s="8"/>
      <c r="MA184" s="8"/>
      <c r="MB184" s="8"/>
      <c r="MC184" s="8"/>
      <c r="MD184" s="8"/>
      <c r="ME184" s="8"/>
      <c r="MF184" s="8"/>
      <c r="MG184" s="8"/>
      <c r="MH184" s="8"/>
      <c r="MI184" s="8"/>
      <c r="MJ184" s="8"/>
      <c r="MK184" s="8"/>
      <c r="ML184" s="8"/>
      <c r="MM184" s="8"/>
      <c r="MN184" s="8"/>
      <c r="MO184" s="8"/>
      <c r="MP184" s="8"/>
      <c r="MQ184" s="8"/>
      <c r="MR184" s="8"/>
      <c r="MS184" s="8"/>
      <c r="MT184" s="8"/>
      <c r="MU184" s="8"/>
      <c r="MV184" s="8"/>
      <c r="MW184" s="8"/>
      <c r="MX184" s="8"/>
      <c r="MY184" s="8"/>
      <c r="MZ184" s="8"/>
      <c r="NA184" s="8"/>
      <c r="NB184" s="8"/>
      <c r="NC184" s="8"/>
      <c r="ND184" s="8"/>
      <c r="NE184" s="8"/>
      <c r="NF184" s="8"/>
      <c r="NG184" s="8"/>
      <c r="NH184" s="8"/>
      <c r="NI184" s="8"/>
      <c r="NJ184" s="8"/>
      <c r="NK184" s="8"/>
      <c r="NL184" s="8"/>
      <c r="NM184" s="8"/>
      <c r="NN184" s="8"/>
      <c r="NO184" s="8"/>
      <c r="NP184" s="8"/>
      <c r="NQ184" s="8"/>
      <c r="NR184" s="8"/>
      <c r="NS184" s="8"/>
      <c r="NT184" s="8"/>
      <c r="NU184" s="8"/>
      <c r="NV184" s="8"/>
      <c r="NW184" s="8"/>
      <c r="NX184" s="8"/>
      <c r="NY184" s="8"/>
      <c r="NZ184" s="8"/>
      <c r="OA184" s="8"/>
      <c r="OB184" s="8"/>
      <c r="OC184" s="8"/>
      <c r="OD184" s="8"/>
      <c r="OE184" s="8"/>
      <c r="OF184" s="8"/>
      <c r="OG184" s="8"/>
      <c r="OH184" s="8"/>
      <c r="OI184" s="8"/>
      <c r="OJ184" s="8"/>
      <c r="OK184" s="8"/>
      <c r="OL184" s="8"/>
      <c r="OM184" s="8"/>
      <c r="ON184" s="8"/>
      <c r="OO184" s="8"/>
      <c r="OP184" s="8"/>
      <c r="OQ184" s="8"/>
      <c r="OR184" s="8"/>
      <c r="OS184" s="8"/>
      <c r="OT184" s="8"/>
      <c r="OU184" s="8"/>
      <c r="OV184" s="8"/>
      <c r="OW184" s="8"/>
      <c r="OX184" s="8"/>
      <c r="OY184" s="8"/>
      <c r="OZ184" s="8"/>
      <c r="PA184" s="8"/>
      <c r="PB184" s="8"/>
      <c r="PC184" s="8"/>
      <c r="PD184" s="8"/>
      <c r="PE184" s="8"/>
      <c r="PF184" s="8"/>
      <c r="PG184" s="8"/>
      <c r="PH184" s="8"/>
      <c r="PI184" s="8"/>
      <c r="PJ184" s="8"/>
      <c r="PK184" s="8"/>
      <c r="PL184" s="8"/>
      <c r="PM184" s="8"/>
      <c r="PN184" s="8"/>
      <c r="PO184" s="8"/>
      <c r="PP184" s="8"/>
      <c r="PQ184" s="8"/>
      <c r="PR184" s="8"/>
      <c r="PS184" s="8"/>
      <c r="PT184" s="8"/>
      <c r="PU184" s="8"/>
      <c r="PV184" s="8"/>
      <c r="PW184" s="8"/>
      <c r="PX184" s="8"/>
      <c r="PY184" s="8"/>
      <c r="PZ184" s="8"/>
      <c r="QA184" s="8"/>
      <c r="QB184" s="8"/>
      <c r="QC184" s="8"/>
      <c r="QD184" s="8"/>
      <c r="QE184" s="8"/>
      <c r="QF184" s="8"/>
      <c r="QG184" s="8"/>
      <c r="QH184" s="8"/>
      <c r="QI184" s="8"/>
      <c r="QJ184" s="8"/>
      <c r="QK184" s="8"/>
      <c r="QL184" s="8"/>
      <c r="QM184" s="8"/>
      <c r="QN184" s="8"/>
      <c r="QO184" s="8"/>
      <c r="QP184" s="8"/>
      <c r="QQ184" s="8"/>
      <c r="QR184" s="8"/>
      <c r="QS184" s="8"/>
      <c r="QT184" s="8"/>
      <c r="QU184" s="8"/>
      <c r="QV184" s="8"/>
      <c r="QW184" s="8"/>
      <c r="QX184" s="8"/>
      <c r="QY184" s="8"/>
      <c r="QZ184" s="8"/>
      <c r="RA184" s="8"/>
      <c r="RB184" s="8"/>
      <c r="RC184" s="8"/>
      <c r="RD184" s="8"/>
      <c r="RE184" s="8"/>
      <c r="RF184" s="8"/>
      <c r="RG184" s="8"/>
      <c r="RH184" s="8"/>
      <c r="RI184" s="8"/>
      <c r="RJ184" s="8"/>
      <c r="RK184" s="8"/>
      <c r="RL184" s="8"/>
      <c r="RM184" s="8"/>
      <c r="RN184" s="8"/>
      <c r="RO184" s="8"/>
      <c r="RP184" s="8"/>
      <c r="RQ184" s="8"/>
      <c r="RR184" s="8"/>
      <c r="RS184" s="8"/>
      <c r="RT184" s="8"/>
      <c r="RU184" s="8"/>
      <c r="RV184" s="8"/>
      <c r="RW184" s="8"/>
      <c r="RX184" s="8"/>
      <c r="RY184" s="8"/>
      <c r="RZ184" s="8"/>
      <c r="SA184" s="8"/>
      <c r="SB184" s="8"/>
      <c r="SC184" s="8"/>
      <c r="SD184" s="8"/>
      <c r="SE184" s="8"/>
      <c r="SF184" s="8"/>
      <c r="SG184" s="8"/>
      <c r="SH184" s="8"/>
      <c r="SI184" s="8"/>
      <c r="SJ184" s="8"/>
      <c r="SK184" s="8"/>
      <c r="SL184" s="8"/>
      <c r="SM184" s="8"/>
      <c r="SN184" s="8"/>
      <c r="SO184" s="8"/>
      <c r="SP184" s="8"/>
      <c r="SQ184" s="8"/>
      <c r="SR184" s="8"/>
      <c r="SS184" s="8"/>
      <c r="ST184" s="8"/>
      <c r="SU184" s="8"/>
      <c r="SV184" s="8"/>
      <c r="SW184" s="8"/>
      <c r="SX184" s="8"/>
      <c r="SY184" s="8"/>
      <c r="SZ184" s="8"/>
      <c r="TA184" s="8"/>
      <c r="TB184" s="8"/>
      <c r="TC184" s="8"/>
      <c r="TD184" s="8"/>
      <c r="TE184" s="8"/>
      <c r="TF184" s="8"/>
      <c r="TG184" s="8"/>
      <c r="TH184" s="8"/>
      <c r="TI184" s="8"/>
      <c r="TJ184" s="8"/>
      <c r="TK184" s="8"/>
      <c r="TL184" s="8"/>
      <c r="TM184" s="8"/>
      <c r="TN184" s="8"/>
      <c r="TO184" s="8"/>
      <c r="TP184" s="8"/>
      <c r="TQ184" s="8"/>
      <c r="TR184" s="8"/>
      <c r="TS184" s="8"/>
      <c r="TT184" s="8"/>
      <c r="TU184" s="8"/>
      <c r="TV184" s="8"/>
      <c r="TW184" s="8"/>
      <c r="TX184" s="8"/>
      <c r="TY184" s="8"/>
      <c r="TZ184" s="8"/>
      <c r="UA184" s="8"/>
      <c r="UB184" s="8"/>
      <c r="UC184" s="8"/>
      <c r="UD184" s="8"/>
      <c r="UE184" s="8"/>
      <c r="UF184" s="8"/>
      <c r="UG184" s="8"/>
      <c r="UH184" s="8"/>
      <c r="UI184" s="8"/>
      <c r="UJ184" s="8"/>
      <c r="UK184" s="8"/>
      <c r="UL184" s="8"/>
      <c r="UM184" s="8"/>
      <c r="UN184" s="8"/>
      <c r="UO184" s="8"/>
      <c r="UP184" s="8"/>
      <c r="UQ184" s="8"/>
      <c r="UR184" s="8"/>
      <c r="US184" s="8"/>
      <c r="UT184" s="8"/>
      <c r="UU184" s="8"/>
      <c r="UV184" s="8"/>
      <c r="UW184" s="8"/>
      <c r="UX184" s="8"/>
      <c r="UY184" s="8"/>
      <c r="UZ184" s="8"/>
      <c r="VA184" s="8"/>
      <c r="VB184" s="8"/>
      <c r="VC184" s="8"/>
      <c r="VD184" s="8"/>
      <c r="VE184" s="8"/>
      <c r="VF184" s="8"/>
      <c r="VG184" s="8"/>
      <c r="VH184" s="8"/>
      <c r="VI184" s="8"/>
      <c r="VJ184" s="8"/>
      <c r="VK184" s="8"/>
      <c r="VL184" s="8"/>
      <c r="VM184" s="8"/>
      <c r="VN184" s="8"/>
      <c r="VO184" s="8"/>
      <c r="VP184" s="8"/>
      <c r="VQ184" s="8"/>
      <c r="VR184" s="8"/>
      <c r="VS184" s="8"/>
      <c r="VT184" s="8"/>
      <c r="VU184" s="8"/>
      <c r="VV184" s="8"/>
      <c r="VW184" s="8"/>
      <c r="VX184" s="8"/>
      <c r="VY184" s="8"/>
      <c r="VZ184" s="8"/>
      <c r="WA184" s="8"/>
      <c r="WB184" s="8"/>
      <c r="WC184" s="8"/>
      <c r="WD184" s="8"/>
      <c r="WE184" s="8"/>
      <c r="WF184" s="8"/>
      <c r="WG184" s="8"/>
      <c r="WH184" s="8"/>
      <c r="WI184" s="8"/>
      <c r="WJ184" s="8"/>
      <c r="WK184" s="8"/>
      <c r="WL184" s="8"/>
      <c r="WM184" s="8"/>
      <c r="WN184" s="8"/>
      <c r="WO184" s="8"/>
      <c r="WP184" s="8"/>
      <c r="WQ184" s="8"/>
      <c r="WR184" s="8"/>
      <c r="WS184" s="8"/>
      <c r="WT184" s="8"/>
      <c r="WU184" s="8"/>
      <c r="WV184" s="8"/>
      <c r="WW184" s="8"/>
      <c r="WX184" s="8"/>
      <c r="WY184" s="8"/>
      <c r="WZ184" s="8"/>
      <c r="XA184" s="8"/>
      <c r="XB184" s="8"/>
      <c r="XC184" s="8"/>
      <c r="XD184" s="8"/>
      <c r="XE184" s="8"/>
      <c r="XF184" s="8"/>
      <c r="XG184" s="8"/>
      <c r="XH184" s="8"/>
      <c r="XI184" s="8"/>
      <c r="XJ184" s="8"/>
      <c r="XK184" s="8"/>
      <c r="XL184" s="8"/>
      <c r="XM184" s="8"/>
      <c r="XN184" s="8"/>
      <c r="XO184" s="8"/>
      <c r="XP184" s="8"/>
      <c r="XQ184" s="8"/>
      <c r="XR184" s="8"/>
      <c r="XS184" s="8"/>
      <c r="XT184" s="8"/>
      <c r="XU184" s="8"/>
      <c r="XV184" s="8"/>
      <c r="XW184" s="8"/>
      <c r="XX184" s="8"/>
      <c r="XY184" s="8"/>
      <c r="XZ184" s="8"/>
      <c r="YA184" s="8"/>
      <c r="YB184" s="8"/>
      <c r="YC184" s="8"/>
      <c r="YD184" s="8"/>
      <c r="YE184" s="8"/>
      <c r="YF184" s="8"/>
      <c r="YG184" s="8"/>
      <c r="YH184" s="8"/>
      <c r="YI184" s="8"/>
      <c r="YJ184" s="8"/>
      <c r="YK184" s="8"/>
      <c r="YL184" s="8"/>
      <c r="YM184" s="8"/>
      <c r="YN184" s="8"/>
      <c r="YO184" s="8"/>
      <c r="YP184" s="8"/>
      <c r="YQ184" s="8"/>
      <c r="YR184" s="8"/>
      <c r="YS184" s="8"/>
      <c r="YT184" s="8"/>
      <c r="YU184" s="8"/>
      <c r="YV184" s="8"/>
      <c r="YW184" s="8"/>
      <c r="YX184" s="8"/>
      <c r="YY184" s="8"/>
      <c r="YZ184" s="8"/>
      <c r="ZA184" s="8"/>
      <c r="ZB184" s="8"/>
      <c r="ZC184" s="8"/>
      <c r="ZD184" s="8"/>
      <c r="ZE184" s="8"/>
      <c r="ZF184" s="8"/>
      <c r="ZG184" s="8"/>
      <c r="ZH184" s="8"/>
      <c r="ZI184" s="8"/>
      <c r="ZJ184" s="8"/>
      <c r="ZK184" s="8"/>
      <c r="ZL184" s="8"/>
      <c r="ZM184" s="8"/>
      <c r="ZN184" s="8"/>
      <c r="ZO184" s="8"/>
      <c r="ZP184" s="8"/>
      <c r="ZQ184" s="8"/>
      <c r="ZR184" s="8"/>
      <c r="ZS184" s="8"/>
      <c r="ZT184" s="8"/>
      <c r="ZU184" s="8"/>
      <c r="ZV184" s="8"/>
      <c r="ZW184" s="8"/>
      <c r="ZX184" s="8"/>
      <c r="ZY184" s="8"/>
      <c r="ZZ184" s="8"/>
      <c r="AAA184" s="8"/>
      <c r="AAB184" s="8"/>
      <c r="AAC184" s="8"/>
      <c r="AAD184" s="8"/>
      <c r="AAE184" s="8"/>
      <c r="AAF184" s="8"/>
      <c r="AAG184" s="8"/>
      <c r="AAH184" s="8"/>
      <c r="AAI184" s="8"/>
      <c r="AAJ184" s="8"/>
      <c r="AAK184" s="8"/>
      <c r="AAL184" s="8"/>
      <c r="AAM184" s="8"/>
      <c r="AAN184" s="8"/>
      <c r="AAO184" s="8"/>
      <c r="AAP184" s="8"/>
      <c r="AAQ184" s="8"/>
      <c r="AAR184" s="8"/>
      <c r="AAS184" s="8"/>
      <c r="AAT184" s="8"/>
      <c r="AAU184" s="8"/>
      <c r="AAV184" s="8"/>
      <c r="AAW184" s="8"/>
      <c r="AAX184" s="8"/>
      <c r="AAY184" s="8"/>
      <c r="AAZ184" s="8"/>
      <c r="ABA184" s="8"/>
      <c r="ABB184" s="8"/>
      <c r="ABC184" s="8"/>
      <c r="ABD184" s="8"/>
      <c r="ABE184" s="8"/>
      <c r="ABF184" s="8"/>
      <c r="ABG184" s="8"/>
      <c r="ABH184" s="8"/>
      <c r="ABI184" s="8"/>
      <c r="ABJ184" s="8"/>
      <c r="ABK184" s="8"/>
      <c r="ABL184" s="8"/>
      <c r="ABM184" s="8"/>
      <c r="ABN184" s="8"/>
      <c r="ABO184" s="8"/>
      <c r="ABP184" s="8"/>
      <c r="ABQ184" s="8"/>
      <c r="ABR184" s="8"/>
      <c r="ABS184" s="8"/>
      <c r="ABT184" s="8"/>
      <c r="ABU184" s="8"/>
      <c r="ABV184" s="8"/>
      <c r="ABW184" s="8"/>
      <c r="ABX184" s="8"/>
      <c r="ABY184" s="8"/>
      <c r="ABZ184" s="8"/>
      <c r="ACA184" s="8"/>
      <c r="ACB184" s="8"/>
      <c r="ACC184" s="8"/>
      <c r="ACD184" s="8"/>
      <c r="ACE184" s="8"/>
      <c r="ACF184" s="8"/>
      <c r="ACG184" s="8"/>
      <c r="ACH184" s="8"/>
      <c r="ACI184" s="8"/>
      <c r="ACJ184" s="8"/>
      <c r="ACK184" s="8"/>
      <c r="ACL184" s="8"/>
      <c r="ACM184" s="8"/>
      <c r="ACN184" s="8"/>
      <c r="ACO184" s="8"/>
      <c r="ACP184" s="8"/>
      <c r="ACQ184" s="8"/>
      <c r="ACR184" s="8"/>
      <c r="ACS184" s="8"/>
      <c r="ACT184" s="8"/>
      <c r="ACU184" s="8"/>
      <c r="ACV184" s="8"/>
      <c r="ACW184" s="8"/>
      <c r="ACX184" s="8"/>
      <c r="ACY184" s="8"/>
      <c r="ACZ184" s="8"/>
      <c r="ADA184" s="8"/>
      <c r="ADB184" s="8"/>
      <c r="ADC184" s="8"/>
      <c r="ADD184" s="8"/>
      <c r="ADE184" s="8"/>
      <c r="ADF184" s="8"/>
      <c r="ADG184" s="8"/>
      <c r="ADH184" s="8"/>
      <c r="ADI184" s="8"/>
      <c r="ADJ184" s="8"/>
      <c r="ADK184" s="8"/>
      <c r="ADL184" s="8"/>
      <c r="ADM184" s="8"/>
      <c r="ADN184" s="8"/>
      <c r="ADO184" s="8"/>
      <c r="ADP184" s="8"/>
      <c r="ADQ184" s="8"/>
      <c r="ADR184" s="8"/>
      <c r="ADS184" s="8"/>
      <c r="ADT184" s="8"/>
      <c r="ADU184" s="8"/>
      <c r="ADV184" s="8"/>
      <c r="ADW184" s="8"/>
      <c r="ADX184" s="8"/>
      <c r="ADY184" s="8"/>
      <c r="ADZ184" s="8"/>
      <c r="AEA184" s="8"/>
      <c r="AEB184" s="8"/>
      <c r="AEC184" s="8"/>
      <c r="AED184" s="8"/>
      <c r="AEE184" s="8"/>
      <c r="AEF184" s="8"/>
      <c r="AEG184" s="8"/>
      <c r="AEH184" s="8"/>
      <c r="AEI184" s="8"/>
      <c r="AEJ184" s="8"/>
      <c r="AEK184" s="8"/>
      <c r="AEL184" s="8"/>
      <c r="AEM184" s="8"/>
      <c r="AEN184" s="8"/>
      <c r="AEO184" s="8"/>
      <c r="AEP184" s="8"/>
      <c r="AEQ184" s="8"/>
      <c r="AER184" s="8"/>
      <c r="AES184" s="8"/>
      <c r="AET184" s="8"/>
      <c r="AEU184" s="8"/>
      <c r="AEV184" s="8"/>
      <c r="AEW184" s="8"/>
      <c r="AEX184" s="8"/>
      <c r="AEY184" s="8"/>
      <c r="AEZ184" s="8"/>
      <c r="AFA184" s="8"/>
      <c r="AFB184" s="8"/>
      <c r="AFC184" s="8"/>
      <c r="AFD184" s="8"/>
      <c r="AFE184" s="8"/>
      <c r="AFF184" s="8"/>
      <c r="AFG184" s="8"/>
      <c r="AFH184" s="8"/>
      <c r="AFI184" s="8"/>
      <c r="AFJ184" s="8"/>
      <c r="AFK184" s="8"/>
      <c r="AFL184" s="8"/>
      <c r="AFM184" s="8"/>
      <c r="AFN184" s="8"/>
      <c r="AFO184" s="8"/>
      <c r="AFP184" s="8"/>
      <c r="AFQ184" s="8"/>
      <c r="AFR184" s="8"/>
      <c r="AFS184" s="8"/>
      <c r="AFT184" s="8"/>
      <c r="AFU184" s="8"/>
      <c r="AFV184" s="8"/>
      <c r="AFW184" s="8"/>
      <c r="AFX184" s="8"/>
      <c r="AFY184" s="8"/>
      <c r="AFZ184" s="8"/>
      <c r="AGA184" s="8"/>
      <c r="AGB184" s="8"/>
      <c r="AGC184" s="8"/>
      <c r="AGD184" s="8"/>
      <c r="AGE184" s="8"/>
      <c r="AGF184" s="8"/>
      <c r="AGG184" s="8"/>
      <c r="AGH184" s="8"/>
      <c r="AGI184" s="8"/>
      <c r="AGJ184" s="8"/>
      <c r="AGK184" s="8"/>
      <c r="AGL184" s="8"/>
      <c r="AGM184" s="8"/>
      <c r="AGN184" s="8"/>
      <c r="AGO184" s="8"/>
      <c r="AGP184" s="8"/>
      <c r="AGQ184" s="8"/>
      <c r="AGR184" s="8"/>
      <c r="AGS184" s="8"/>
      <c r="AGT184" s="8"/>
      <c r="AGU184" s="8"/>
      <c r="AGV184" s="8"/>
      <c r="AGW184" s="8"/>
      <c r="AGX184" s="8"/>
      <c r="AGY184" s="8"/>
      <c r="AGZ184" s="8"/>
      <c r="AHA184" s="8"/>
      <c r="AHB184" s="8"/>
      <c r="AHC184" s="8"/>
      <c r="AHD184" s="8"/>
      <c r="AHE184" s="8"/>
      <c r="AHF184" s="8"/>
      <c r="AHG184" s="8"/>
      <c r="AHH184" s="8"/>
      <c r="AHI184" s="8"/>
      <c r="AHJ184" s="8"/>
      <c r="AHK184" s="8"/>
      <c r="AHL184" s="8"/>
      <c r="AHM184" s="8"/>
      <c r="AHN184" s="8"/>
      <c r="AHO184" s="8"/>
      <c r="AHP184" s="8"/>
      <c r="AHQ184" s="8"/>
      <c r="AHR184" s="8"/>
      <c r="AHS184" s="8"/>
      <c r="AHT184" s="8"/>
      <c r="AHU184" s="8"/>
      <c r="AHV184" s="8"/>
      <c r="AHW184" s="8"/>
      <c r="AHX184" s="8"/>
      <c r="AHY184" s="8"/>
      <c r="AHZ184" s="8"/>
      <c r="AIA184" s="8"/>
      <c r="AIB184" s="8"/>
      <c r="AIC184" s="8"/>
      <c r="AID184" s="8"/>
      <c r="AIE184" s="8"/>
      <c r="AIF184" s="8"/>
      <c r="AIG184" s="8"/>
      <c r="AIH184" s="8"/>
      <c r="AII184" s="8"/>
      <c r="AIJ184" s="8"/>
      <c r="AIK184" s="8"/>
      <c r="AIL184" s="8"/>
      <c r="AIM184" s="8"/>
      <c r="AIN184" s="8"/>
      <c r="AIO184" s="8"/>
      <c r="AIP184" s="8"/>
      <c r="AIQ184" s="8"/>
      <c r="AIR184" s="8"/>
      <c r="AIS184" s="8"/>
      <c r="AIT184" s="8"/>
      <c r="AIU184" s="8"/>
      <c r="AIV184" s="8"/>
      <c r="AIW184" s="8"/>
      <c r="AIX184" s="8"/>
      <c r="AIY184" s="8"/>
      <c r="AIZ184" s="8"/>
      <c r="AJA184" s="8"/>
      <c r="AJB184" s="8"/>
      <c r="AJC184" s="8"/>
      <c r="AJD184" s="8"/>
      <c r="AJE184" s="8"/>
      <c r="AJF184" s="8"/>
      <c r="AJG184" s="8"/>
      <c r="AJH184" s="8"/>
      <c r="AJI184" s="8"/>
      <c r="AJJ184" s="8"/>
      <c r="AJK184" s="8"/>
      <c r="AJL184" s="8"/>
      <c r="AJM184" s="8"/>
      <c r="AJN184" s="8"/>
      <c r="AJO184" s="8"/>
      <c r="AJP184" s="8"/>
      <c r="AJQ184" s="8"/>
      <c r="AJR184" s="8"/>
      <c r="AJS184" s="8"/>
      <c r="AJT184" s="8"/>
      <c r="AJU184" s="8"/>
      <c r="AJV184" s="8"/>
      <c r="AJW184" s="8"/>
      <c r="AJX184" s="8"/>
      <c r="AJY184" s="8"/>
      <c r="AJZ184" s="8"/>
      <c r="AKA184" s="8"/>
      <c r="AKB184" s="8"/>
      <c r="AKC184" s="8"/>
      <c r="AKD184" s="8"/>
      <c r="AKE184" s="8"/>
      <c r="AKF184" s="8"/>
      <c r="AKG184" s="8"/>
      <c r="AKH184" s="8"/>
      <c r="AKI184" s="8"/>
      <c r="AKJ184" s="8"/>
      <c r="AKK184" s="8"/>
      <c r="AKL184" s="8"/>
      <c r="AKM184" s="8"/>
      <c r="AKN184" s="8"/>
      <c r="AKO184" s="8"/>
      <c r="AKP184" s="8"/>
      <c r="AKQ184" s="8"/>
      <c r="AKR184" s="8"/>
      <c r="AKS184" s="8"/>
      <c r="AKT184" s="8"/>
      <c r="AKU184" s="8"/>
      <c r="AKV184" s="8"/>
      <c r="AKW184" s="8"/>
      <c r="AKX184" s="8"/>
      <c r="AKY184" s="8"/>
      <c r="AKZ184" s="8"/>
      <c r="ALA184" s="8"/>
      <c r="ALB184" s="8"/>
      <c r="ALC184" s="8"/>
      <c r="ALD184" s="8"/>
      <c r="ALE184" s="8"/>
      <c r="ALF184" s="8"/>
      <c r="ALG184" s="8"/>
      <c r="ALH184" s="8"/>
      <c r="ALI184" s="8"/>
      <c r="ALJ184" s="8"/>
      <c r="ALK184" s="8"/>
      <c r="ALL184" s="8"/>
      <c r="ALM184" s="8"/>
      <c r="ALN184" s="8"/>
      <c r="ALO184" s="8"/>
      <c r="ALP184" s="8"/>
      <c r="ALQ184" s="8"/>
      <c r="ALR184" s="8"/>
      <c r="ALS184" s="8"/>
      <c r="ALT184" s="8"/>
      <c r="ALU184" s="8"/>
      <c r="ALV184" s="8"/>
      <c r="ALW184" s="8"/>
      <c r="ALX184" s="8"/>
      <c r="ALY184" s="8"/>
      <c r="ALZ184" s="8"/>
      <c r="AMA184" s="8"/>
      <c r="AMB184" s="8"/>
      <c r="AMC184" s="8"/>
      <c r="AMD184" s="8"/>
      <c r="AME184" s="8"/>
      <c r="AMF184" s="8"/>
      <c r="AMG184" s="8"/>
      <c r="AMH184" s="8"/>
      <c r="AMI184" s="8"/>
      <c r="AMJ184" s="8"/>
      <c r="AMK184" s="8"/>
      <c r="AML184" s="8"/>
      <c r="AMM184" s="8"/>
      <c r="AMN184" s="8"/>
      <c r="AMO184" s="8"/>
      <c r="AMP184" s="8"/>
      <c r="AMQ184" s="8"/>
      <c r="AMR184" s="8"/>
      <c r="AMS184" s="8"/>
      <c r="AMT184" s="8"/>
      <c r="AMU184" s="8"/>
      <c r="AMV184" s="8"/>
      <c r="AMW184" s="8"/>
      <c r="AMX184" s="8"/>
      <c r="AMY184" s="8"/>
      <c r="AMZ184" s="8"/>
      <c r="ANA184" s="8"/>
      <c r="ANB184" s="8"/>
      <c r="ANC184" s="8"/>
      <c r="AND184" s="8"/>
      <c r="ANE184" s="8"/>
      <c r="ANF184" s="8"/>
      <c r="ANG184" s="8"/>
      <c r="ANH184" s="8"/>
      <c r="ANI184" s="8"/>
      <c r="ANJ184" s="8"/>
      <c r="ANK184" s="8"/>
      <c r="ANL184" s="8"/>
      <c r="ANM184" s="8"/>
      <c r="ANN184" s="8"/>
      <c r="ANO184" s="8"/>
      <c r="ANP184" s="8"/>
      <c r="ANQ184" s="8"/>
      <c r="ANR184" s="8"/>
      <c r="ANS184" s="8"/>
      <c r="ANT184" s="8"/>
      <c r="ANU184" s="8"/>
      <c r="ANV184" s="8"/>
      <c r="ANW184" s="8"/>
      <c r="ANX184" s="8"/>
      <c r="ANY184" s="8"/>
      <c r="ANZ184" s="8"/>
      <c r="AOA184" s="8"/>
      <c r="AOB184" s="8"/>
      <c r="AOC184" s="8"/>
      <c r="AOD184" s="8"/>
      <c r="AOE184" s="8"/>
      <c r="AOF184" s="8"/>
      <c r="AOG184" s="8"/>
      <c r="AOH184" s="8"/>
      <c r="AOI184" s="8"/>
      <c r="AOJ184" s="8"/>
      <c r="AOK184" s="8"/>
      <c r="AOL184" s="8"/>
      <c r="AOM184" s="8"/>
      <c r="AON184" s="8"/>
      <c r="AOO184" s="8"/>
      <c r="AOP184" s="8"/>
      <c r="AOQ184" s="8"/>
      <c r="AOR184" s="8"/>
      <c r="AOS184" s="8"/>
      <c r="AOT184" s="8"/>
      <c r="AOU184" s="8"/>
      <c r="AOV184" s="8"/>
      <c r="AOW184" s="8"/>
      <c r="AOX184" s="8"/>
      <c r="AOY184" s="8"/>
      <c r="AOZ184" s="8"/>
      <c r="APA184" s="8"/>
      <c r="APB184" s="8"/>
      <c r="APC184" s="8"/>
      <c r="APD184" s="8"/>
      <c r="APE184" s="8"/>
      <c r="APF184" s="8"/>
      <c r="APG184" s="8"/>
      <c r="APH184" s="8"/>
      <c r="API184" s="8"/>
      <c r="APJ184" s="8"/>
      <c r="APK184" s="8"/>
      <c r="APL184" s="8"/>
      <c r="APM184" s="8"/>
      <c r="APN184" s="8"/>
      <c r="APO184" s="8"/>
      <c r="APP184" s="8"/>
      <c r="APQ184" s="8"/>
      <c r="APR184" s="8"/>
      <c r="APS184" s="8"/>
      <c r="APT184" s="8"/>
      <c r="APU184" s="8"/>
      <c r="APV184" s="8"/>
      <c r="APW184" s="8"/>
      <c r="APX184" s="8"/>
      <c r="APY184" s="8"/>
      <c r="APZ184" s="8"/>
      <c r="AQA184" s="8"/>
      <c r="AQB184" s="8"/>
      <c r="AQC184" s="8"/>
      <c r="AQD184" s="8"/>
      <c r="AQE184" s="8"/>
      <c r="AQF184" s="8"/>
      <c r="AQG184" s="8"/>
      <c r="AQH184" s="8"/>
      <c r="AQI184" s="8"/>
      <c r="AQJ184" s="8"/>
      <c r="AQK184" s="8"/>
      <c r="AQL184" s="8"/>
      <c r="AQM184" s="8"/>
      <c r="AQN184" s="8"/>
      <c r="AQO184" s="8"/>
      <c r="AQP184" s="8"/>
      <c r="AQQ184" s="8"/>
      <c r="AQR184" s="8"/>
      <c r="AQS184" s="8"/>
      <c r="AQT184" s="8"/>
      <c r="AQU184" s="8"/>
      <c r="AQV184" s="8"/>
      <c r="AQW184" s="8"/>
      <c r="AQX184" s="8"/>
      <c r="AQY184" s="8"/>
      <c r="AQZ184" s="8"/>
      <c r="ARA184" s="8"/>
      <c r="ARB184" s="8"/>
      <c r="ARC184" s="8"/>
      <c r="ARD184" s="8"/>
      <c r="ARE184" s="8"/>
      <c r="ARF184" s="8"/>
      <c r="ARG184" s="8"/>
      <c r="ARH184" s="8"/>
      <c r="ARI184" s="8"/>
      <c r="ARJ184" s="8"/>
      <c r="ARK184" s="8"/>
      <c r="ARL184" s="8"/>
      <c r="ARM184" s="8"/>
      <c r="ARN184" s="8"/>
      <c r="ARO184" s="8"/>
      <c r="ARP184" s="8"/>
      <c r="ARQ184" s="8"/>
      <c r="ARR184" s="8"/>
      <c r="ARS184" s="8"/>
      <c r="ART184" s="8"/>
      <c r="ARU184" s="8"/>
      <c r="ARV184" s="8"/>
      <c r="ARW184" s="8"/>
      <c r="ARX184" s="8"/>
      <c r="ARY184" s="8"/>
      <c r="ARZ184" s="8"/>
      <c r="ASA184" s="8"/>
      <c r="ASB184" s="8"/>
      <c r="ASC184" s="8"/>
      <c r="ASD184" s="8"/>
      <c r="ASE184" s="8"/>
      <c r="ASF184" s="8"/>
      <c r="ASG184" s="8"/>
      <c r="ASH184" s="8"/>
      <c r="ASI184" s="8"/>
      <c r="ASJ184" s="8"/>
      <c r="ASK184" s="8"/>
      <c r="ASL184" s="8"/>
      <c r="ASM184" s="8"/>
      <c r="ASN184" s="8"/>
      <c r="ASO184" s="8"/>
      <c r="ASP184" s="8"/>
      <c r="ASQ184" s="8"/>
      <c r="ASR184" s="8"/>
      <c r="ASS184" s="8"/>
      <c r="AST184" s="8"/>
      <c r="ASU184" s="8"/>
      <c r="ASV184" s="8"/>
      <c r="ASW184" s="8"/>
      <c r="ASX184" s="8"/>
      <c r="ASY184" s="8"/>
      <c r="ASZ184" s="8"/>
      <c r="ATA184" s="8"/>
      <c r="ATB184" s="8"/>
      <c r="ATC184" s="8"/>
      <c r="ATD184" s="8"/>
      <c r="ATE184" s="8"/>
      <c r="ATF184" s="8"/>
      <c r="ATG184" s="8"/>
      <c r="ATH184" s="8"/>
      <c r="ATI184" s="8"/>
      <c r="ATJ184" s="8"/>
      <c r="ATK184" s="8"/>
      <c r="ATL184" s="8"/>
      <c r="ATM184" s="8"/>
      <c r="ATN184" s="8"/>
      <c r="ATO184" s="8"/>
      <c r="ATP184" s="8"/>
      <c r="ATQ184" s="8"/>
      <c r="ATR184" s="8"/>
      <c r="ATS184" s="8"/>
      <c r="ATT184" s="8"/>
      <c r="ATU184" s="8"/>
      <c r="ATV184" s="8"/>
      <c r="ATW184" s="8"/>
      <c r="ATX184" s="8"/>
      <c r="ATY184" s="8"/>
      <c r="ATZ184" s="8"/>
      <c r="AUA184" s="8"/>
      <c r="AUB184" s="8"/>
      <c r="AUC184" s="8"/>
      <c r="AUD184" s="8"/>
      <c r="AUE184" s="8"/>
      <c r="AUF184" s="8"/>
      <c r="AUG184" s="8"/>
      <c r="AUH184" s="8"/>
      <c r="AUI184" s="8"/>
      <c r="AUJ184" s="8"/>
      <c r="AUK184" s="8"/>
      <c r="AUL184" s="8"/>
      <c r="AUM184" s="8"/>
      <c r="AUN184" s="8"/>
      <c r="AUO184" s="8"/>
      <c r="AUP184" s="8"/>
      <c r="AUQ184" s="8"/>
      <c r="AUR184" s="8"/>
      <c r="AUS184" s="8"/>
      <c r="AUT184" s="8"/>
      <c r="AUU184" s="8"/>
      <c r="AUV184" s="8"/>
      <c r="AUW184" s="8"/>
      <c r="AUX184" s="8"/>
      <c r="AUY184" s="8"/>
      <c r="AUZ184" s="8"/>
      <c r="AVA184" s="8"/>
      <c r="AVB184" s="8"/>
      <c r="AVC184" s="8"/>
      <c r="AVD184" s="8"/>
      <c r="AVE184" s="8"/>
      <c r="AVF184" s="8"/>
      <c r="AVG184" s="8"/>
      <c r="AVH184" s="8"/>
      <c r="AVI184" s="8"/>
      <c r="AVJ184" s="8"/>
      <c r="AVK184" s="8"/>
      <c r="AVL184" s="8"/>
      <c r="AVM184" s="8"/>
      <c r="AVN184" s="8"/>
      <c r="AVO184" s="8"/>
      <c r="AVP184" s="8"/>
      <c r="AVQ184" s="8"/>
      <c r="AVR184" s="8"/>
      <c r="AVS184" s="8"/>
      <c r="AVT184" s="8"/>
      <c r="AVU184" s="8"/>
      <c r="AVV184" s="8"/>
      <c r="AVW184" s="8"/>
      <c r="AVX184" s="8"/>
      <c r="AVY184" s="8"/>
      <c r="AVZ184" s="8"/>
      <c r="AWA184" s="8"/>
      <c r="AWB184" s="8"/>
      <c r="AWC184" s="8"/>
      <c r="AWD184" s="8"/>
      <c r="AWE184" s="8"/>
      <c r="AWF184" s="8"/>
      <c r="AWG184" s="8"/>
      <c r="AWH184" s="8"/>
      <c r="AWI184" s="8"/>
      <c r="AWJ184" s="8"/>
      <c r="AWK184" s="8"/>
      <c r="AWL184" s="8"/>
      <c r="AWM184" s="8"/>
      <c r="AWN184" s="8"/>
      <c r="AWO184" s="8"/>
      <c r="AWP184" s="8"/>
      <c r="AWQ184" s="8"/>
      <c r="AWR184" s="8"/>
      <c r="AWS184" s="8"/>
      <c r="AWT184" s="8"/>
      <c r="AWU184" s="8"/>
      <c r="AWV184" s="8"/>
      <c r="AWW184" s="8"/>
      <c r="AWX184" s="8"/>
      <c r="AWY184" s="8"/>
      <c r="AWZ184" s="8"/>
      <c r="AXA184" s="8"/>
      <c r="AXB184" s="8"/>
      <c r="AXC184" s="8"/>
      <c r="AXD184" s="8"/>
      <c r="AXE184" s="8"/>
      <c r="AXF184" s="8"/>
      <c r="AXG184" s="8"/>
      <c r="AXH184" s="8"/>
      <c r="AXI184" s="8"/>
      <c r="AXJ184" s="8"/>
      <c r="AXK184" s="8"/>
      <c r="AXL184" s="8"/>
      <c r="AXM184" s="8"/>
      <c r="AXN184" s="8"/>
      <c r="AXO184" s="8"/>
      <c r="AXP184" s="8"/>
      <c r="AXQ184" s="8"/>
      <c r="AXR184" s="8"/>
      <c r="AXS184" s="8"/>
      <c r="AXT184" s="8"/>
      <c r="AXU184" s="8"/>
      <c r="AXV184" s="8"/>
      <c r="AXW184" s="8"/>
      <c r="AXX184" s="8"/>
      <c r="AXY184" s="8"/>
      <c r="AXZ184" s="8"/>
      <c r="AYA184" s="8"/>
      <c r="AYB184" s="8"/>
      <c r="AYC184" s="8"/>
      <c r="AYD184" s="8"/>
      <c r="AYE184" s="8"/>
      <c r="AYF184" s="8"/>
      <c r="AYG184" s="8"/>
      <c r="AYH184" s="8"/>
      <c r="AYI184" s="8"/>
      <c r="AYJ184" s="8"/>
      <c r="AYK184" s="8"/>
      <c r="AYL184" s="8"/>
      <c r="AYM184" s="8"/>
      <c r="AYN184" s="8"/>
      <c r="AYO184" s="8"/>
      <c r="AYP184" s="8"/>
      <c r="AYQ184" s="8"/>
      <c r="AYR184" s="8"/>
      <c r="AYS184" s="8"/>
      <c r="AYT184" s="8"/>
      <c r="AYU184" s="8"/>
      <c r="AYV184" s="8"/>
      <c r="AYW184" s="8"/>
      <c r="AYX184" s="8"/>
      <c r="AYY184" s="8"/>
      <c r="AYZ184" s="8"/>
      <c r="AZA184" s="8"/>
      <c r="AZB184" s="8"/>
      <c r="AZC184" s="8"/>
      <c r="AZD184" s="8"/>
      <c r="AZE184" s="8"/>
      <c r="AZF184" s="8"/>
      <c r="AZG184" s="8"/>
      <c r="AZH184" s="8"/>
      <c r="AZI184" s="8"/>
      <c r="AZJ184" s="8"/>
      <c r="AZK184" s="8"/>
      <c r="AZL184" s="8"/>
      <c r="AZM184" s="8"/>
      <c r="AZN184" s="8"/>
      <c r="AZO184" s="8"/>
      <c r="AZP184" s="8"/>
      <c r="AZQ184" s="8"/>
      <c r="AZR184" s="8"/>
      <c r="AZS184" s="8"/>
      <c r="AZT184" s="8"/>
      <c r="AZU184" s="8"/>
      <c r="AZV184" s="8"/>
      <c r="AZW184" s="8"/>
      <c r="AZX184" s="8"/>
      <c r="AZY184" s="8"/>
      <c r="AZZ184" s="8"/>
      <c r="BAA184" s="8"/>
      <c r="BAB184" s="8"/>
      <c r="BAC184" s="8"/>
      <c r="BAD184" s="8"/>
      <c r="BAE184" s="8"/>
      <c r="BAF184" s="8"/>
      <c r="BAG184" s="8"/>
      <c r="BAH184" s="8"/>
      <c r="BAI184" s="8"/>
      <c r="BAJ184" s="8"/>
      <c r="BAK184" s="8"/>
      <c r="BAL184" s="8"/>
      <c r="BAM184" s="8"/>
      <c r="BAN184" s="8"/>
      <c r="BAO184" s="8"/>
      <c r="BAP184" s="8"/>
      <c r="BAQ184" s="8"/>
      <c r="BAR184" s="8"/>
      <c r="BAS184" s="8"/>
      <c r="BAT184" s="8"/>
      <c r="BAU184" s="8"/>
      <c r="BAV184" s="8"/>
      <c r="BAW184" s="8"/>
      <c r="BAX184" s="8"/>
      <c r="BAY184" s="8"/>
      <c r="BAZ184" s="8"/>
      <c r="BBA184" s="8"/>
      <c r="BBB184" s="8"/>
      <c r="BBC184" s="8"/>
      <c r="BBD184" s="8"/>
      <c r="BBE184" s="8"/>
      <c r="BBF184" s="8"/>
      <c r="BBG184" s="8"/>
      <c r="BBH184" s="8"/>
      <c r="BBI184" s="8"/>
      <c r="BBJ184" s="8"/>
      <c r="BBK184" s="8"/>
      <c r="BBL184" s="8"/>
      <c r="BBM184" s="8"/>
      <c r="BBN184" s="8"/>
      <c r="BBO184" s="8"/>
      <c r="BBP184" s="8"/>
      <c r="BBQ184" s="8"/>
      <c r="BBR184" s="8"/>
      <c r="BBS184" s="8"/>
      <c r="BBT184" s="8"/>
      <c r="BBU184" s="8"/>
      <c r="BBV184" s="8"/>
      <c r="BBW184" s="8"/>
      <c r="BBX184" s="8"/>
      <c r="BBY184" s="8"/>
      <c r="BBZ184" s="8"/>
      <c r="BCA184" s="8"/>
      <c r="BCB184" s="8"/>
      <c r="BCC184" s="8"/>
      <c r="BCD184" s="8"/>
      <c r="BCE184" s="8"/>
      <c r="BCF184" s="8"/>
      <c r="BCG184" s="8"/>
      <c r="BCH184" s="8"/>
      <c r="BCI184" s="8"/>
      <c r="BCJ184" s="8"/>
      <c r="BCK184" s="8"/>
      <c r="BCL184" s="8"/>
      <c r="BCM184" s="8"/>
      <c r="BCN184" s="8"/>
      <c r="BCO184" s="8"/>
      <c r="BCP184" s="8"/>
      <c r="BCQ184" s="8"/>
      <c r="BCR184" s="8"/>
      <c r="BCS184" s="8"/>
      <c r="BCT184" s="8"/>
      <c r="BCU184" s="8"/>
      <c r="BCV184" s="8"/>
      <c r="BCW184" s="8"/>
      <c r="BCX184" s="8"/>
      <c r="BCY184" s="8"/>
      <c r="BCZ184" s="8"/>
      <c r="BDA184" s="8"/>
      <c r="BDB184" s="8"/>
      <c r="BDC184" s="8"/>
      <c r="BDD184" s="8"/>
      <c r="BDE184" s="8"/>
      <c r="BDF184" s="8"/>
      <c r="BDG184" s="8"/>
      <c r="BDH184" s="8"/>
      <c r="BDI184" s="8"/>
      <c r="BDJ184" s="8"/>
      <c r="BDK184" s="8"/>
      <c r="BDL184" s="8"/>
      <c r="BDM184" s="8"/>
      <c r="BDN184" s="8"/>
      <c r="BDO184" s="8"/>
      <c r="BDP184" s="8"/>
      <c r="BDQ184" s="8"/>
      <c r="BDR184" s="8"/>
      <c r="BDS184" s="8"/>
      <c r="BDT184" s="8"/>
      <c r="BDU184" s="8"/>
      <c r="BDV184" s="8"/>
      <c r="BDW184" s="8"/>
      <c r="BDX184" s="8"/>
      <c r="BDY184" s="8"/>
      <c r="BDZ184" s="8"/>
      <c r="BEA184" s="8"/>
      <c r="BEB184" s="8"/>
      <c r="BEC184" s="8"/>
      <c r="BED184" s="8"/>
      <c r="BEE184" s="8"/>
      <c r="BEF184" s="8"/>
      <c r="BEG184" s="8"/>
      <c r="BEH184" s="8"/>
      <c r="BEI184" s="8"/>
      <c r="BEJ184" s="8"/>
      <c r="BEK184" s="8"/>
      <c r="BEL184" s="8"/>
      <c r="BEM184" s="8"/>
      <c r="BEN184" s="8"/>
      <c r="BEO184" s="8"/>
      <c r="BEP184" s="8"/>
      <c r="BEQ184" s="8"/>
      <c r="BER184" s="8"/>
      <c r="BES184" s="8"/>
      <c r="BET184" s="8"/>
      <c r="BEU184" s="8"/>
      <c r="BEV184" s="8"/>
      <c r="BEW184" s="8"/>
      <c r="BEX184" s="8"/>
      <c r="BEY184" s="8"/>
      <c r="BEZ184" s="8"/>
      <c r="BFA184" s="8"/>
      <c r="BFB184" s="8"/>
      <c r="BFC184" s="8"/>
      <c r="BFD184" s="8"/>
      <c r="BFE184" s="8"/>
      <c r="BFF184" s="8"/>
      <c r="BFG184" s="8"/>
      <c r="BFH184" s="8"/>
      <c r="BFI184" s="8"/>
      <c r="BFJ184" s="8"/>
      <c r="BFK184" s="8"/>
      <c r="BFL184" s="8"/>
      <c r="BFM184" s="8"/>
      <c r="BFN184" s="8"/>
      <c r="BFO184" s="8"/>
      <c r="BFP184" s="8"/>
      <c r="BFQ184" s="8"/>
      <c r="BFR184" s="8"/>
      <c r="BFS184" s="8"/>
      <c r="BFT184" s="8"/>
      <c r="BFU184" s="8"/>
      <c r="BFV184" s="8"/>
      <c r="BFW184" s="8"/>
      <c r="BFX184" s="8"/>
      <c r="BFY184" s="8"/>
      <c r="BFZ184" s="8"/>
      <c r="BGA184" s="8"/>
      <c r="BGB184" s="8"/>
      <c r="BGC184" s="8"/>
      <c r="BGD184" s="8"/>
      <c r="BGE184" s="8"/>
      <c r="BGF184" s="8"/>
      <c r="BGG184" s="8"/>
      <c r="BGH184" s="8"/>
      <c r="BGI184" s="8"/>
      <c r="BGJ184" s="8"/>
      <c r="BGK184" s="8"/>
      <c r="BGL184" s="8"/>
      <c r="BGM184" s="8"/>
      <c r="BGN184" s="8"/>
      <c r="BGO184" s="8"/>
      <c r="BGP184" s="8"/>
      <c r="BGQ184" s="8"/>
      <c r="BGR184" s="8"/>
      <c r="BGS184" s="8"/>
      <c r="BGT184" s="8"/>
      <c r="BGU184" s="8"/>
      <c r="BGV184" s="8"/>
      <c r="BGW184" s="8"/>
      <c r="BGX184" s="8"/>
      <c r="BGY184" s="8"/>
      <c r="BGZ184" s="8"/>
      <c r="BHA184" s="8"/>
      <c r="BHB184" s="8"/>
      <c r="BHC184" s="8"/>
      <c r="BHD184" s="8"/>
      <c r="BHE184" s="8"/>
      <c r="BHF184" s="8"/>
      <c r="BHG184" s="8"/>
      <c r="BHH184" s="8"/>
      <c r="BHI184" s="8"/>
      <c r="BHJ184" s="8"/>
      <c r="BHK184" s="8"/>
      <c r="BHL184" s="8"/>
      <c r="BHM184" s="8"/>
      <c r="BHN184" s="8"/>
      <c r="BHO184" s="8"/>
      <c r="BHP184" s="8"/>
      <c r="BHQ184" s="8"/>
      <c r="BHR184" s="8"/>
      <c r="BHS184" s="8"/>
      <c r="BHT184" s="8"/>
      <c r="BHU184" s="8"/>
      <c r="BHV184" s="8"/>
      <c r="BHW184" s="8"/>
      <c r="BHX184" s="8"/>
      <c r="BHY184" s="8"/>
      <c r="BHZ184" s="8"/>
      <c r="BIA184" s="8"/>
      <c r="BIB184" s="8"/>
      <c r="BIC184" s="8"/>
      <c r="BID184" s="8"/>
      <c r="BIE184" s="8"/>
      <c r="BIF184" s="8"/>
      <c r="BIG184" s="8"/>
      <c r="BIH184" s="8"/>
      <c r="BII184" s="8"/>
      <c r="BIJ184" s="8"/>
      <c r="BIK184" s="8"/>
      <c r="BIL184" s="8"/>
      <c r="BIM184" s="8"/>
      <c r="BIN184" s="8"/>
      <c r="BIO184" s="8"/>
      <c r="BIP184" s="8"/>
      <c r="BIQ184" s="8"/>
      <c r="BIR184" s="8"/>
      <c r="BIS184" s="8"/>
      <c r="BIT184" s="8"/>
      <c r="BIU184" s="8"/>
      <c r="BIV184" s="8"/>
      <c r="BIW184" s="8"/>
      <c r="BIX184" s="8"/>
      <c r="BIY184" s="8"/>
      <c r="BIZ184" s="8"/>
      <c r="BJA184" s="8"/>
      <c r="BJB184" s="8"/>
      <c r="BJC184" s="8"/>
      <c r="BJD184" s="8"/>
      <c r="BJE184" s="8"/>
      <c r="BJF184" s="8"/>
      <c r="BJG184" s="8"/>
      <c r="BJH184" s="8"/>
      <c r="BJI184" s="8"/>
      <c r="BJJ184" s="8"/>
      <c r="BJK184" s="8"/>
      <c r="BJL184" s="8"/>
      <c r="BJM184" s="8"/>
      <c r="BJN184" s="8"/>
      <c r="BJO184" s="8"/>
      <c r="BJP184" s="8"/>
      <c r="BJQ184" s="8"/>
      <c r="BJR184" s="8"/>
      <c r="BJS184" s="8"/>
      <c r="BJT184" s="8"/>
      <c r="BJU184" s="8"/>
      <c r="BJV184" s="8"/>
      <c r="BJW184" s="8"/>
      <c r="BJX184" s="8"/>
      <c r="BJY184" s="8"/>
      <c r="BJZ184" s="8"/>
      <c r="BKA184" s="8"/>
      <c r="BKB184" s="8"/>
      <c r="BKC184" s="8"/>
      <c r="BKD184" s="8"/>
      <c r="BKE184" s="8"/>
      <c r="BKF184" s="8"/>
      <c r="BKG184" s="8"/>
      <c r="BKH184" s="8"/>
      <c r="BKI184" s="8"/>
      <c r="BKJ184" s="8"/>
      <c r="BKK184" s="8"/>
      <c r="BKL184" s="8"/>
      <c r="BKM184" s="8"/>
      <c r="BKN184" s="8"/>
      <c r="BKO184" s="8"/>
      <c r="BKP184" s="8"/>
      <c r="BKQ184" s="8"/>
      <c r="BKR184" s="8"/>
      <c r="BKS184" s="8"/>
      <c r="BKT184" s="8"/>
      <c r="BKU184" s="8"/>
      <c r="BKV184" s="8"/>
      <c r="BKW184" s="8"/>
      <c r="BKX184" s="8"/>
      <c r="BKY184" s="8"/>
      <c r="BKZ184" s="8"/>
      <c r="BLA184" s="8"/>
      <c r="BLB184" s="8"/>
      <c r="BLC184" s="8"/>
      <c r="BLD184" s="8"/>
      <c r="BLE184" s="8"/>
      <c r="BLF184" s="8"/>
      <c r="BLG184" s="8"/>
      <c r="BLH184" s="8"/>
      <c r="BLI184" s="8"/>
      <c r="BLJ184" s="8"/>
      <c r="BLK184" s="8"/>
      <c r="BLL184" s="8"/>
      <c r="BLM184" s="8"/>
      <c r="BLN184" s="8"/>
      <c r="BLO184" s="8"/>
      <c r="BLP184" s="8"/>
      <c r="BLQ184" s="8"/>
      <c r="BLR184" s="8"/>
      <c r="BLS184" s="8"/>
      <c r="BLT184" s="8"/>
      <c r="BLU184" s="8"/>
      <c r="BLV184" s="8"/>
      <c r="BLW184" s="8"/>
      <c r="BLX184" s="8"/>
      <c r="BLY184" s="8"/>
      <c r="BLZ184" s="8"/>
      <c r="BMA184" s="8"/>
      <c r="BMB184" s="8"/>
      <c r="BMC184" s="8"/>
      <c r="BMD184" s="8"/>
      <c r="BME184" s="8"/>
      <c r="BMF184" s="8"/>
      <c r="BMG184" s="8"/>
      <c r="BMH184" s="8"/>
      <c r="BMI184" s="8"/>
      <c r="BMJ184" s="8"/>
      <c r="BMK184" s="8"/>
      <c r="BML184" s="8"/>
      <c r="BMM184" s="8"/>
      <c r="BMN184" s="8"/>
      <c r="BMO184" s="8"/>
      <c r="BMP184" s="8"/>
      <c r="BMQ184" s="8"/>
      <c r="BMR184" s="8"/>
      <c r="BMS184" s="8"/>
      <c r="BMT184" s="8"/>
      <c r="BMU184" s="8"/>
      <c r="BMV184" s="8"/>
      <c r="BMW184" s="8"/>
      <c r="BMX184" s="8"/>
      <c r="BMY184" s="8"/>
      <c r="BMZ184" s="8"/>
      <c r="BNA184" s="8"/>
      <c r="BNB184" s="8"/>
      <c r="BNC184" s="8"/>
      <c r="BND184" s="8"/>
      <c r="BNE184" s="8"/>
      <c r="BNF184" s="8"/>
      <c r="BNG184" s="8"/>
      <c r="BNH184" s="8"/>
      <c r="BNI184" s="8"/>
      <c r="BNJ184" s="8"/>
      <c r="BNK184" s="8"/>
      <c r="BNL184" s="8"/>
      <c r="BNM184" s="8"/>
      <c r="BNN184" s="8"/>
      <c r="BNO184" s="8"/>
      <c r="BNP184" s="8"/>
      <c r="BNQ184" s="8"/>
      <c r="BNR184" s="8"/>
      <c r="BNS184" s="8"/>
      <c r="BNT184" s="8"/>
      <c r="BNU184" s="8"/>
      <c r="BNV184" s="8"/>
      <c r="BNW184" s="8"/>
      <c r="BNX184" s="8"/>
      <c r="BNY184" s="8"/>
      <c r="BNZ184" s="8"/>
      <c r="BOA184" s="8"/>
      <c r="BOB184" s="8"/>
      <c r="BOC184" s="8"/>
      <c r="BOD184" s="8"/>
      <c r="BOE184" s="8"/>
      <c r="BOF184" s="8"/>
      <c r="BOG184" s="8"/>
      <c r="BOH184" s="8"/>
      <c r="BOI184" s="8"/>
      <c r="BOJ184" s="8"/>
      <c r="BOK184" s="8"/>
      <c r="BOL184" s="8"/>
      <c r="BOM184" s="8"/>
      <c r="BON184" s="8"/>
      <c r="BOO184" s="8"/>
      <c r="BOP184" s="8"/>
      <c r="BOQ184" s="8"/>
      <c r="BOR184" s="8"/>
      <c r="BOS184" s="8"/>
      <c r="BOT184" s="8"/>
      <c r="BOU184" s="8"/>
      <c r="BOV184" s="8"/>
      <c r="BOW184" s="8"/>
      <c r="BOX184" s="8"/>
      <c r="BOY184" s="8"/>
      <c r="BOZ184" s="8"/>
      <c r="BPA184" s="8"/>
      <c r="BPB184" s="8"/>
      <c r="BPC184" s="8"/>
      <c r="BPD184" s="8"/>
      <c r="BPE184" s="8"/>
      <c r="BPF184" s="8"/>
      <c r="BPG184" s="8"/>
      <c r="BPH184" s="8"/>
      <c r="BPI184" s="8"/>
      <c r="BPJ184" s="8"/>
      <c r="BPK184" s="8"/>
      <c r="BPL184" s="8"/>
      <c r="BPM184" s="8"/>
      <c r="BPN184" s="8"/>
      <c r="BPO184" s="8"/>
      <c r="BPP184" s="8"/>
      <c r="BPQ184" s="8"/>
      <c r="BPR184" s="8"/>
      <c r="BPS184" s="8"/>
      <c r="BPT184" s="8"/>
      <c r="BPU184" s="8"/>
      <c r="BPV184" s="8"/>
      <c r="BPW184" s="8"/>
      <c r="BPX184" s="8"/>
      <c r="BPY184" s="8"/>
      <c r="BPZ184" s="8"/>
      <c r="BQA184" s="8"/>
      <c r="BQB184" s="8"/>
      <c r="BQC184" s="8"/>
      <c r="BQD184" s="8"/>
      <c r="BQE184" s="8"/>
      <c r="BQF184" s="8"/>
      <c r="BQG184" s="8"/>
      <c r="BQH184" s="8"/>
      <c r="BQI184" s="8"/>
      <c r="BQJ184" s="8"/>
      <c r="BQK184" s="8"/>
      <c r="BQL184" s="8"/>
      <c r="BQM184" s="8"/>
      <c r="BQN184" s="8"/>
      <c r="BQO184" s="8"/>
      <c r="BQP184" s="8"/>
      <c r="BQQ184" s="8"/>
      <c r="BQR184" s="8"/>
      <c r="BQS184" s="8"/>
      <c r="BQT184" s="8"/>
      <c r="BQU184" s="8"/>
      <c r="BQV184" s="8"/>
      <c r="BQW184" s="8"/>
      <c r="BQX184" s="8"/>
      <c r="BQY184" s="8"/>
      <c r="BQZ184" s="8"/>
      <c r="BRA184" s="8"/>
      <c r="BRB184" s="8"/>
      <c r="BRC184" s="8"/>
      <c r="BRD184" s="8"/>
      <c r="BRE184" s="8"/>
      <c r="BRF184" s="8"/>
      <c r="BRG184" s="8"/>
      <c r="BRH184" s="8"/>
      <c r="BRI184" s="8"/>
      <c r="BRJ184" s="8"/>
      <c r="BRK184" s="8"/>
      <c r="BRL184" s="8"/>
      <c r="BRM184" s="8"/>
      <c r="BRN184" s="8"/>
      <c r="BRO184" s="8"/>
      <c r="BRP184" s="8"/>
      <c r="BRQ184" s="8"/>
      <c r="BRR184" s="8"/>
      <c r="BRS184" s="8"/>
      <c r="BRT184" s="8"/>
      <c r="BRU184" s="8"/>
      <c r="BRV184" s="8"/>
      <c r="BRW184" s="8"/>
      <c r="BRX184" s="8"/>
      <c r="BRY184" s="8"/>
      <c r="BRZ184" s="8"/>
      <c r="BSA184" s="8"/>
      <c r="BSB184" s="8"/>
      <c r="BSC184" s="8"/>
      <c r="BSD184" s="8"/>
      <c r="BSE184" s="8"/>
      <c r="BSF184" s="8"/>
      <c r="BSG184" s="8"/>
      <c r="BSH184" s="8"/>
      <c r="BSI184" s="8"/>
      <c r="BSJ184" s="8"/>
      <c r="BSK184" s="8"/>
      <c r="BSL184" s="8"/>
      <c r="BSM184" s="8"/>
      <c r="BSN184" s="8"/>
      <c r="BSO184" s="8"/>
      <c r="BSP184" s="8"/>
      <c r="BSQ184" s="8"/>
      <c r="BSR184" s="8"/>
      <c r="BSS184" s="8"/>
      <c r="BST184" s="8"/>
      <c r="BSU184" s="8"/>
      <c r="BSV184" s="8"/>
      <c r="BSW184" s="8"/>
      <c r="BSX184" s="8"/>
      <c r="BSY184" s="8"/>
      <c r="BSZ184" s="8"/>
      <c r="BTA184" s="8"/>
      <c r="BTB184" s="8"/>
      <c r="BTC184" s="8"/>
      <c r="BTD184" s="8"/>
      <c r="BTE184" s="8"/>
      <c r="BTF184" s="8"/>
      <c r="BTG184" s="8"/>
      <c r="BTH184" s="8"/>
      <c r="BTI184" s="8"/>
      <c r="BTJ184" s="8"/>
      <c r="BTK184" s="8"/>
      <c r="BTL184" s="8"/>
      <c r="BTM184" s="8"/>
      <c r="BTN184" s="8"/>
      <c r="BTO184" s="8"/>
      <c r="BTP184" s="8"/>
      <c r="BTQ184" s="8"/>
      <c r="BTR184" s="8"/>
      <c r="BTS184" s="8"/>
      <c r="BTT184" s="8"/>
      <c r="BTU184" s="8"/>
      <c r="BTV184" s="8"/>
      <c r="BTW184" s="8"/>
      <c r="BTX184" s="8"/>
      <c r="BTY184" s="8"/>
      <c r="BTZ184" s="8"/>
      <c r="BUA184" s="8"/>
      <c r="BUB184" s="8"/>
      <c r="BUC184" s="8"/>
      <c r="BUD184" s="8"/>
      <c r="BUE184" s="8"/>
      <c r="BUF184" s="8"/>
      <c r="BUG184" s="8"/>
      <c r="BUH184" s="8"/>
      <c r="BUI184" s="8"/>
      <c r="BUJ184" s="8"/>
      <c r="BUK184" s="8"/>
      <c r="BUL184" s="8"/>
      <c r="BUM184" s="8"/>
      <c r="BUN184" s="8"/>
      <c r="BUO184" s="8"/>
      <c r="BUP184" s="8"/>
      <c r="BUQ184" s="8"/>
      <c r="BUR184" s="8"/>
      <c r="BUS184" s="8"/>
      <c r="BUT184" s="8"/>
      <c r="BUU184" s="8"/>
      <c r="BUV184" s="8"/>
      <c r="BUW184" s="8"/>
      <c r="BUX184" s="8"/>
      <c r="BUY184" s="8"/>
      <c r="BUZ184" s="8"/>
      <c r="BVA184" s="8"/>
      <c r="BVB184" s="8"/>
      <c r="BVC184" s="8"/>
      <c r="BVD184" s="8"/>
      <c r="BVE184" s="8"/>
      <c r="BVF184" s="8"/>
      <c r="BVG184" s="8"/>
      <c r="BVH184" s="8"/>
      <c r="BVI184" s="8"/>
      <c r="BVJ184" s="8"/>
      <c r="BVK184" s="8"/>
      <c r="BVL184" s="8"/>
      <c r="BVM184" s="8"/>
      <c r="BVN184" s="8"/>
      <c r="BVO184" s="8"/>
      <c r="BVP184" s="8"/>
      <c r="BVQ184" s="8"/>
      <c r="BVR184" s="8"/>
      <c r="BVS184" s="8"/>
      <c r="BVT184" s="8"/>
      <c r="BVU184" s="8"/>
      <c r="BVV184" s="8"/>
      <c r="BVW184" s="8"/>
      <c r="BVX184" s="8"/>
      <c r="BVY184" s="8"/>
      <c r="BVZ184" s="8"/>
      <c r="BWA184" s="8"/>
      <c r="BWB184" s="8"/>
      <c r="BWC184" s="8"/>
      <c r="BWD184" s="8"/>
      <c r="BWE184" s="8"/>
      <c r="BWF184" s="8"/>
      <c r="BWG184" s="8"/>
      <c r="BWH184" s="8"/>
      <c r="BWI184" s="8"/>
      <c r="BWJ184" s="8"/>
      <c r="BWK184" s="8"/>
      <c r="BWL184" s="8"/>
      <c r="BWM184" s="8"/>
      <c r="BWN184" s="8"/>
      <c r="BWO184" s="8"/>
      <c r="BWP184" s="8"/>
      <c r="BWQ184" s="8"/>
      <c r="BWR184" s="8"/>
      <c r="BWS184" s="8"/>
      <c r="BWT184" s="8"/>
      <c r="BWU184" s="8"/>
      <c r="BWV184" s="8"/>
      <c r="BWW184" s="8"/>
      <c r="BWX184" s="8"/>
      <c r="BWY184" s="8"/>
      <c r="BWZ184" s="8"/>
      <c r="BXA184" s="8"/>
      <c r="BXB184" s="8"/>
      <c r="BXC184" s="8"/>
      <c r="BXD184" s="8"/>
      <c r="BXE184" s="8"/>
      <c r="BXF184" s="8"/>
      <c r="BXG184" s="8"/>
      <c r="BXH184" s="8"/>
      <c r="BXI184" s="8"/>
      <c r="BXJ184" s="8"/>
      <c r="BXK184" s="8"/>
      <c r="BXL184" s="8"/>
      <c r="BXM184" s="8"/>
      <c r="BXN184" s="8"/>
      <c r="BXO184" s="8"/>
      <c r="BXP184" s="8"/>
      <c r="BXQ184" s="8"/>
      <c r="BXR184" s="8"/>
      <c r="BXS184" s="8"/>
      <c r="BXT184" s="8"/>
      <c r="BXU184" s="8"/>
      <c r="BXV184" s="8"/>
      <c r="BXW184" s="8"/>
      <c r="BXX184" s="8"/>
      <c r="BXY184" s="8"/>
      <c r="BXZ184" s="8"/>
      <c r="BYA184" s="8"/>
      <c r="BYB184" s="8"/>
      <c r="BYC184" s="8"/>
      <c r="BYD184" s="8"/>
      <c r="BYE184" s="8"/>
      <c r="BYF184" s="8"/>
      <c r="BYG184" s="8"/>
      <c r="BYH184" s="8"/>
      <c r="BYI184" s="8"/>
      <c r="BYJ184" s="8"/>
      <c r="BYK184" s="8"/>
      <c r="BYL184" s="8"/>
      <c r="BYM184" s="8"/>
      <c r="BYN184" s="8"/>
      <c r="BYO184" s="8"/>
      <c r="BYP184" s="8"/>
      <c r="BYQ184" s="8"/>
      <c r="BYR184" s="8"/>
      <c r="BYS184" s="8"/>
      <c r="BYT184" s="8"/>
      <c r="BYU184" s="8"/>
      <c r="BYV184" s="8"/>
      <c r="BYW184" s="8"/>
      <c r="BYX184" s="8"/>
      <c r="BYY184" s="8"/>
      <c r="BYZ184" s="8"/>
      <c r="BZA184" s="8"/>
      <c r="BZB184" s="8"/>
      <c r="BZC184" s="8"/>
      <c r="BZD184" s="8"/>
      <c r="BZE184" s="8"/>
      <c r="BZF184" s="8"/>
      <c r="BZG184" s="8"/>
      <c r="BZH184" s="8"/>
      <c r="BZI184" s="8"/>
      <c r="BZJ184" s="8"/>
      <c r="BZK184" s="8"/>
      <c r="BZL184" s="8"/>
      <c r="BZM184" s="8"/>
      <c r="BZN184" s="8"/>
      <c r="BZO184" s="8"/>
      <c r="BZP184" s="8"/>
      <c r="BZQ184" s="8"/>
      <c r="BZR184" s="8"/>
      <c r="BZS184" s="8"/>
      <c r="BZT184" s="8"/>
      <c r="BZU184" s="8"/>
      <c r="BZV184" s="8"/>
      <c r="BZW184" s="8"/>
      <c r="BZX184" s="8"/>
      <c r="BZY184" s="8"/>
      <c r="BZZ184" s="8"/>
      <c r="CAA184" s="8"/>
      <c r="CAB184" s="8"/>
      <c r="CAC184" s="8"/>
      <c r="CAD184" s="8"/>
      <c r="CAE184" s="8"/>
      <c r="CAF184" s="8"/>
      <c r="CAG184" s="8"/>
      <c r="CAH184" s="8"/>
      <c r="CAI184" s="8"/>
      <c r="CAJ184" s="8"/>
      <c r="CAK184" s="8"/>
      <c r="CAL184" s="8"/>
      <c r="CAM184" s="8"/>
      <c r="CAN184" s="8"/>
      <c r="CAO184" s="8"/>
      <c r="CAP184" s="8"/>
      <c r="CAQ184" s="8"/>
      <c r="CAR184" s="8"/>
      <c r="CAS184" s="8"/>
      <c r="CAT184" s="8"/>
      <c r="CAU184" s="8"/>
      <c r="CAV184" s="8"/>
      <c r="CAW184" s="8"/>
      <c r="CAX184" s="8"/>
      <c r="CAY184" s="8"/>
      <c r="CAZ184" s="8"/>
      <c r="CBA184" s="8"/>
      <c r="CBB184" s="8"/>
      <c r="CBC184" s="8"/>
      <c r="CBD184" s="8"/>
      <c r="CBE184" s="8"/>
      <c r="CBF184" s="8"/>
      <c r="CBG184" s="8"/>
      <c r="CBH184" s="8"/>
      <c r="CBI184" s="8"/>
      <c r="CBJ184" s="8"/>
      <c r="CBK184" s="8"/>
      <c r="CBL184" s="8"/>
      <c r="CBM184" s="8"/>
      <c r="CBN184" s="8"/>
      <c r="CBO184" s="8"/>
      <c r="CBP184" s="8"/>
      <c r="CBQ184" s="8"/>
      <c r="CBR184" s="8"/>
      <c r="CBS184" s="8"/>
      <c r="CBT184" s="8"/>
      <c r="CBU184" s="8"/>
      <c r="CBV184" s="8"/>
      <c r="CBW184" s="8"/>
      <c r="CBX184" s="8"/>
      <c r="CBY184" s="8"/>
      <c r="CBZ184" s="8"/>
      <c r="CCA184" s="8"/>
      <c r="CCB184" s="8"/>
      <c r="CCC184" s="8"/>
      <c r="CCD184" s="8"/>
      <c r="CCE184" s="8"/>
      <c r="CCF184" s="8"/>
      <c r="CCG184" s="8"/>
      <c r="CCH184" s="8"/>
      <c r="CCI184" s="8"/>
      <c r="CCJ184" s="8"/>
      <c r="CCK184" s="8"/>
      <c r="CCL184" s="8"/>
      <c r="CCM184" s="8"/>
      <c r="CCN184" s="8"/>
      <c r="CCO184" s="8"/>
      <c r="CCP184" s="8"/>
      <c r="CCQ184" s="8"/>
      <c r="CCR184" s="8"/>
      <c r="CCS184" s="8"/>
      <c r="CCT184" s="8"/>
      <c r="CCU184" s="8"/>
      <c r="CCV184" s="8"/>
      <c r="CCW184" s="8"/>
      <c r="CCX184" s="8"/>
      <c r="CCY184" s="8"/>
      <c r="CCZ184" s="8"/>
      <c r="CDA184" s="8"/>
      <c r="CDB184" s="8"/>
      <c r="CDC184" s="8"/>
      <c r="CDD184" s="8"/>
      <c r="CDE184" s="8"/>
      <c r="CDF184" s="8"/>
      <c r="CDG184" s="8"/>
      <c r="CDH184" s="8"/>
      <c r="CDI184" s="8"/>
      <c r="CDJ184" s="8"/>
      <c r="CDK184" s="8"/>
      <c r="CDL184" s="8"/>
      <c r="CDM184" s="8"/>
      <c r="CDN184" s="8"/>
      <c r="CDO184" s="8"/>
      <c r="CDP184" s="8"/>
      <c r="CDQ184" s="8"/>
      <c r="CDR184" s="8"/>
      <c r="CDS184" s="8"/>
      <c r="CDT184" s="8"/>
      <c r="CDU184" s="8"/>
      <c r="CDV184" s="8"/>
      <c r="CDW184" s="8"/>
      <c r="CDX184" s="8"/>
      <c r="CDY184" s="8"/>
      <c r="CDZ184" s="8"/>
      <c r="CEA184" s="8"/>
      <c r="CEB184" s="8"/>
      <c r="CEC184" s="8"/>
      <c r="CED184" s="8"/>
      <c r="CEE184" s="8"/>
      <c r="CEF184" s="8"/>
      <c r="CEG184" s="8"/>
      <c r="CEH184" s="8"/>
      <c r="CEI184" s="8"/>
      <c r="CEJ184" s="8"/>
      <c r="CEK184" s="8"/>
      <c r="CEL184" s="8"/>
      <c r="CEM184" s="8"/>
      <c r="CEN184" s="8"/>
      <c r="CEO184" s="8"/>
      <c r="CEP184" s="8"/>
      <c r="CEQ184" s="8"/>
      <c r="CER184" s="8"/>
      <c r="CES184" s="8"/>
      <c r="CET184" s="8"/>
      <c r="CEU184" s="8"/>
      <c r="CEV184" s="8"/>
      <c r="CEW184" s="8"/>
      <c r="CEX184" s="8"/>
      <c r="CEY184" s="8"/>
      <c r="CEZ184" s="8"/>
      <c r="CFA184" s="8"/>
      <c r="CFB184" s="8"/>
      <c r="CFC184" s="8"/>
      <c r="CFD184" s="8"/>
      <c r="CFE184" s="8"/>
      <c r="CFF184" s="8"/>
      <c r="CFG184" s="8"/>
      <c r="CFH184" s="8"/>
      <c r="CFI184" s="8"/>
      <c r="CFJ184" s="8"/>
      <c r="CFK184" s="8"/>
      <c r="CFL184" s="8"/>
      <c r="CFM184" s="8"/>
      <c r="CFN184" s="8"/>
      <c r="CFO184" s="8"/>
      <c r="CFP184" s="8"/>
      <c r="CFQ184" s="8"/>
      <c r="CFR184" s="8"/>
      <c r="CFS184" s="8"/>
      <c r="CFT184" s="8"/>
      <c r="CFU184" s="8"/>
      <c r="CFV184" s="8"/>
      <c r="CFW184" s="8"/>
      <c r="CFX184" s="8"/>
      <c r="CFY184" s="8"/>
      <c r="CFZ184" s="8"/>
      <c r="CGA184" s="8"/>
      <c r="CGB184" s="8"/>
      <c r="CGC184" s="8"/>
      <c r="CGD184" s="8"/>
      <c r="CGE184" s="8"/>
      <c r="CGF184" s="8"/>
      <c r="CGG184" s="8"/>
      <c r="CGH184" s="8"/>
      <c r="CGI184" s="8"/>
      <c r="CGJ184" s="8"/>
      <c r="CGK184" s="8"/>
      <c r="CGL184" s="8"/>
      <c r="CGM184" s="8"/>
      <c r="CGN184" s="8"/>
      <c r="CGO184" s="8"/>
      <c r="CGP184" s="8"/>
      <c r="CGQ184" s="8"/>
      <c r="CGR184" s="8"/>
      <c r="CGS184" s="8"/>
      <c r="CGT184" s="8"/>
      <c r="CGU184" s="8"/>
      <c r="CGV184" s="8"/>
      <c r="CGW184" s="8"/>
      <c r="CGX184" s="8"/>
      <c r="CGY184" s="8"/>
      <c r="CGZ184" s="8"/>
      <c r="CHA184" s="8"/>
      <c r="CHB184" s="8"/>
      <c r="CHC184" s="8"/>
      <c r="CHD184" s="8"/>
      <c r="CHE184" s="8"/>
      <c r="CHF184" s="8"/>
      <c r="CHG184" s="8"/>
      <c r="CHH184" s="8"/>
      <c r="CHI184" s="8"/>
      <c r="CHJ184" s="8"/>
      <c r="CHK184" s="8"/>
      <c r="CHL184" s="8"/>
      <c r="CHM184" s="8"/>
      <c r="CHN184" s="8"/>
      <c r="CHO184" s="8"/>
      <c r="CHP184" s="8"/>
      <c r="CHQ184" s="8"/>
      <c r="CHR184" s="8"/>
      <c r="CHS184" s="8"/>
      <c r="CHT184" s="8"/>
      <c r="CHU184" s="8"/>
      <c r="CHV184" s="8"/>
      <c r="CHW184" s="8"/>
      <c r="CHX184" s="8"/>
      <c r="CHY184" s="8"/>
      <c r="CHZ184" s="8"/>
      <c r="CIA184" s="8"/>
      <c r="CIB184" s="8"/>
      <c r="CIC184" s="8"/>
      <c r="CID184" s="8"/>
      <c r="CIE184" s="8"/>
      <c r="CIF184" s="8"/>
      <c r="CIG184" s="8"/>
      <c r="CIH184" s="8"/>
      <c r="CII184" s="8"/>
      <c r="CIJ184" s="8"/>
      <c r="CIK184" s="8"/>
      <c r="CIL184" s="8"/>
      <c r="CIM184" s="8"/>
      <c r="CIN184" s="8"/>
      <c r="CIO184" s="8"/>
      <c r="CIP184" s="8"/>
      <c r="CIQ184" s="8"/>
      <c r="CIR184" s="8"/>
      <c r="CIS184" s="8"/>
      <c r="CIT184" s="8"/>
      <c r="CIU184" s="8"/>
      <c r="CIV184" s="8"/>
      <c r="CIW184" s="8"/>
      <c r="CIX184" s="8"/>
      <c r="CIY184" s="8"/>
      <c r="CIZ184" s="8"/>
      <c r="CJA184" s="8"/>
      <c r="CJB184" s="8"/>
      <c r="CJC184" s="8"/>
      <c r="CJD184" s="8"/>
      <c r="CJE184" s="8"/>
      <c r="CJF184" s="8"/>
      <c r="CJG184" s="8"/>
      <c r="CJH184" s="8"/>
      <c r="CJI184" s="8"/>
      <c r="CJJ184" s="8"/>
      <c r="CJK184" s="8"/>
      <c r="CJL184" s="8"/>
      <c r="CJM184" s="8"/>
      <c r="CJN184" s="8"/>
      <c r="CJO184" s="8"/>
      <c r="CJP184" s="8"/>
      <c r="CJQ184" s="8"/>
      <c r="CJR184" s="8"/>
      <c r="CJS184" s="8"/>
      <c r="CJT184" s="8"/>
      <c r="CJU184" s="8"/>
      <c r="CJV184" s="8"/>
      <c r="CJW184" s="8"/>
      <c r="CJX184" s="8"/>
      <c r="CJY184" s="8"/>
      <c r="CJZ184" s="8"/>
      <c r="CKA184" s="8"/>
      <c r="CKB184" s="8"/>
      <c r="CKC184" s="8"/>
      <c r="CKD184" s="8"/>
      <c r="CKE184" s="8"/>
      <c r="CKF184" s="8"/>
      <c r="CKG184" s="8"/>
      <c r="CKH184" s="8"/>
      <c r="CKI184" s="8"/>
      <c r="CKJ184" s="8"/>
      <c r="CKK184" s="8"/>
      <c r="CKL184" s="8"/>
      <c r="CKM184" s="8"/>
      <c r="CKN184" s="8"/>
      <c r="CKO184" s="8"/>
      <c r="CKP184" s="8"/>
      <c r="CKQ184" s="8"/>
      <c r="CKR184" s="8"/>
      <c r="CKS184" s="8"/>
      <c r="CKT184" s="8"/>
      <c r="CKU184" s="8"/>
      <c r="CKV184" s="8"/>
      <c r="CKW184" s="8"/>
      <c r="CKX184" s="8"/>
      <c r="CKY184" s="8"/>
      <c r="CKZ184" s="8"/>
      <c r="CLA184" s="8"/>
      <c r="CLB184" s="8"/>
      <c r="CLC184" s="8"/>
      <c r="CLD184" s="8"/>
      <c r="CLE184" s="8"/>
      <c r="CLF184" s="8"/>
      <c r="CLG184" s="8"/>
      <c r="CLH184" s="8"/>
      <c r="CLI184" s="8"/>
      <c r="CLJ184" s="8"/>
      <c r="CLK184" s="8"/>
      <c r="CLL184" s="8"/>
      <c r="CLM184" s="8"/>
      <c r="CLN184" s="8"/>
      <c r="CLO184" s="8"/>
      <c r="CLP184" s="8"/>
      <c r="CLQ184" s="8"/>
      <c r="CLR184" s="8"/>
      <c r="CLS184" s="8"/>
      <c r="CLT184" s="8"/>
      <c r="CLU184" s="8"/>
      <c r="CLV184" s="8"/>
      <c r="CLW184" s="8"/>
      <c r="CLX184" s="8"/>
      <c r="CLY184" s="8"/>
      <c r="CLZ184" s="8"/>
      <c r="CMA184" s="8"/>
      <c r="CMB184" s="8"/>
      <c r="CMC184" s="8"/>
      <c r="CMD184" s="8"/>
      <c r="CME184" s="8"/>
      <c r="CMF184" s="8"/>
      <c r="CMG184" s="8"/>
      <c r="CMH184" s="8"/>
      <c r="CMI184" s="8"/>
      <c r="CMJ184" s="8"/>
      <c r="CMK184" s="8"/>
      <c r="CML184" s="8"/>
      <c r="CMM184" s="8"/>
      <c r="CMN184" s="8"/>
      <c r="CMO184" s="8"/>
      <c r="CMP184" s="8"/>
      <c r="CMQ184" s="8"/>
      <c r="CMR184" s="8"/>
      <c r="CMS184" s="8"/>
      <c r="CMT184" s="8"/>
      <c r="CMU184" s="8"/>
      <c r="CMV184" s="8"/>
      <c r="CMW184" s="8"/>
      <c r="CMX184" s="8"/>
      <c r="CMY184" s="8"/>
      <c r="CMZ184" s="8"/>
      <c r="CNA184" s="8"/>
      <c r="CNB184" s="8"/>
      <c r="CNC184" s="8"/>
      <c r="CND184" s="8"/>
      <c r="CNE184" s="8"/>
      <c r="CNF184" s="8"/>
      <c r="CNG184" s="8"/>
      <c r="CNH184" s="8"/>
      <c r="CNI184" s="8"/>
      <c r="CNJ184" s="8"/>
      <c r="CNK184" s="8"/>
      <c r="CNL184" s="8"/>
      <c r="CNM184" s="8"/>
      <c r="CNN184" s="8"/>
      <c r="CNO184" s="8"/>
      <c r="CNP184" s="8"/>
      <c r="CNQ184" s="8"/>
      <c r="CNR184" s="8"/>
      <c r="CNS184" s="8"/>
      <c r="CNT184" s="8"/>
      <c r="CNU184" s="8"/>
      <c r="CNV184" s="8"/>
      <c r="CNW184" s="8"/>
      <c r="CNX184" s="8"/>
      <c r="CNY184" s="8"/>
      <c r="CNZ184" s="8"/>
      <c r="COA184" s="8"/>
      <c r="COB184" s="8"/>
      <c r="COC184" s="8"/>
      <c r="COD184" s="8"/>
      <c r="COE184" s="8"/>
      <c r="COF184" s="8"/>
      <c r="COG184" s="8"/>
      <c r="COH184" s="8"/>
      <c r="COI184" s="8"/>
      <c r="COJ184" s="8"/>
      <c r="COK184" s="8"/>
      <c r="COL184" s="8"/>
      <c r="COM184" s="8"/>
      <c r="CON184" s="8"/>
      <c r="COO184" s="8"/>
      <c r="COP184" s="8"/>
      <c r="COQ184" s="8"/>
      <c r="COR184" s="8"/>
      <c r="COS184" s="8"/>
      <c r="COT184" s="8"/>
      <c r="COU184" s="8"/>
      <c r="COV184" s="8"/>
      <c r="COW184" s="8"/>
      <c r="COX184" s="8"/>
      <c r="COY184" s="8"/>
      <c r="COZ184" s="8"/>
      <c r="CPA184" s="8"/>
      <c r="CPB184" s="8"/>
      <c r="CPC184" s="8"/>
      <c r="CPD184" s="8"/>
      <c r="CPE184" s="8"/>
      <c r="CPF184" s="8"/>
      <c r="CPG184" s="8"/>
      <c r="CPH184" s="8"/>
      <c r="CPI184" s="8"/>
      <c r="CPJ184" s="8"/>
      <c r="CPK184" s="8"/>
      <c r="CPL184" s="8"/>
      <c r="CPM184" s="8"/>
      <c r="CPN184" s="8"/>
      <c r="CPO184" s="8"/>
      <c r="CPP184" s="8"/>
      <c r="CPQ184" s="8"/>
      <c r="CPR184" s="8"/>
      <c r="CPS184" s="8"/>
      <c r="CPT184" s="8"/>
      <c r="CPU184" s="8"/>
      <c r="CPV184" s="8"/>
      <c r="CPW184" s="8"/>
      <c r="CPX184" s="8"/>
      <c r="CPY184" s="8"/>
      <c r="CPZ184" s="8"/>
      <c r="CQA184" s="8"/>
      <c r="CQB184" s="8"/>
      <c r="CQC184" s="8"/>
      <c r="CQD184" s="8"/>
      <c r="CQE184" s="8"/>
      <c r="CQF184" s="8"/>
      <c r="CQG184" s="8"/>
      <c r="CQH184" s="8"/>
      <c r="CQI184" s="8"/>
      <c r="CQJ184" s="8"/>
      <c r="CQK184" s="8"/>
      <c r="CQL184" s="8"/>
      <c r="CQM184" s="8"/>
      <c r="CQN184" s="8"/>
      <c r="CQO184" s="8"/>
      <c r="CQP184" s="8"/>
      <c r="CQQ184" s="8"/>
      <c r="CQR184" s="8"/>
      <c r="CQS184" s="8"/>
      <c r="CQT184" s="8"/>
      <c r="CQU184" s="8"/>
      <c r="CQV184" s="8"/>
      <c r="CQW184" s="8"/>
      <c r="CQX184" s="8"/>
      <c r="CQY184" s="8"/>
      <c r="CQZ184" s="8"/>
      <c r="CRA184" s="8"/>
      <c r="CRB184" s="8"/>
      <c r="CRC184" s="8"/>
      <c r="CRD184" s="8"/>
      <c r="CRE184" s="8"/>
      <c r="CRF184" s="8"/>
      <c r="CRG184" s="8"/>
      <c r="CRH184" s="8"/>
      <c r="CRI184" s="8"/>
      <c r="CRJ184" s="8"/>
      <c r="CRK184" s="8"/>
      <c r="CRL184" s="8"/>
      <c r="CRM184" s="8"/>
      <c r="CRN184" s="8"/>
      <c r="CRO184" s="8"/>
      <c r="CRP184" s="8"/>
      <c r="CRQ184" s="8"/>
      <c r="CRR184" s="8"/>
      <c r="CRS184" s="8"/>
      <c r="CRT184" s="8"/>
      <c r="CRU184" s="8"/>
      <c r="CRV184" s="8"/>
      <c r="CRW184" s="8"/>
      <c r="CRX184" s="8"/>
      <c r="CRY184" s="8"/>
      <c r="CRZ184" s="8"/>
      <c r="CSA184" s="8"/>
      <c r="CSB184" s="8"/>
      <c r="CSC184" s="8"/>
      <c r="CSD184" s="8"/>
      <c r="CSE184" s="8"/>
      <c r="CSF184" s="8"/>
      <c r="CSG184" s="8"/>
      <c r="CSH184" s="8"/>
      <c r="CSI184" s="8"/>
      <c r="CSJ184" s="8"/>
      <c r="CSK184" s="8"/>
      <c r="CSL184" s="8"/>
      <c r="CSM184" s="8"/>
      <c r="CSN184" s="8"/>
      <c r="CSO184" s="8"/>
      <c r="CSP184" s="8"/>
      <c r="CSQ184" s="8"/>
      <c r="CSR184" s="8"/>
      <c r="CSS184" s="8"/>
      <c r="CST184" s="8"/>
      <c r="CSU184" s="8"/>
      <c r="CSV184" s="8"/>
      <c r="CSW184" s="8"/>
      <c r="CSX184" s="8"/>
      <c r="CSY184" s="8"/>
      <c r="CSZ184" s="8"/>
      <c r="CTA184" s="8"/>
      <c r="CTB184" s="8"/>
      <c r="CTC184" s="8"/>
      <c r="CTD184" s="8"/>
      <c r="CTE184" s="8"/>
      <c r="CTF184" s="8"/>
      <c r="CTG184" s="8"/>
      <c r="CTH184" s="8"/>
      <c r="CTI184" s="8"/>
      <c r="CTJ184" s="8"/>
      <c r="CTK184" s="8"/>
      <c r="CTL184" s="8"/>
      <c r="CTM184" s="8"/>
      <c r="CTN184" s="8"/>
      <c r="CTO184" s="8"/>
      <c r="CTP184" s="8"/>
      <c r="CTQ184" s="8"/>
      <c r="CTR184" s="8"/>
      <c r="CTS184" s="8"/>
      <c r="CTT184" s="8"/>
      <c r="CTU184" s="8"/>
      <c r="CTV184" s="8"/>
      <c r="CTW184" s="8"/>
      <c r="CTX184" s="8"/>
      <c r="CTY184" s="8"/>
      <c r="CTZ184" s="8"/>
      <c r="CUA184" s="8"/>
      <c r="CUB184" s="8"/>
      <c r="CUC184" s="8"/>
      <c r="CUD184" s="8"/>
      <c r="CUE184" s="8"/>
      <c r="CUF184" s="8"/>
      <c r="CUG184" s="8"/>
      <c r="CUH184" s="8"/>
      <c r="CUI184" s="8"/>
      <c r="CUJ184" s="8"/>
      <c r="CUK184" s="8"/>
      <c r="CUL184" s="8"/>
      <c r="CUM184" s="8"/>
      <c r="CUN184" s="8"/>
      <c r="CUO184" s="8"/>
      <c r="CUP184" s="8"/>
      <c r="CUQ184" s="8"/>
      <c r="CUR184" s="8"/>
      <c r="CUS184" s="8"/>
      <c r="CUT184" s="8"/>
      <c r="CUU184" s="8"/>
      <c r="CUV184" s="8"/>
      <c r="CUW184" s="8"/>
      <c r="CUX184" s="8"/>
      <c r="CUY184" s="8"/>
      <c r="CUZ184" s="8"/>
      <c r="CVA184" s="8"/>
      <c r="CVB184" s="8"/>
      <c r="CVC184" s="8"/>
      <c r="CVD184" s="8"/>
      <c r="CVE184" s="8"/>
      <c r="CVF184" s="8"/>
      <c r="CVG184" s="8"/>
      <c r="CVH184" s="8"/>
      <c r="CVI184" s="8"/>
      <c r="CVJ184" s="8"/>
      <c r="CVK184" s="8"/>
      <c r="CVL184" s="8"/>
      <c r="CVM184" s="8"/>
      <c r="CVN184" s="8"/>
      <c r="CVO184" s="8"/>
      <c r="CVP184" s="8"/>
      <c r="CVQ184" s="8"/>
      <c r="CVR184" s="8"/>
      <c r="CVS184" s="8"/>
      <c r="CVT184" s="8"/>
      <c r="CVU184" s="8"/>
      <c r="CVV184" s="8"/>
      <c r="CVW184" s="8"/>
      <c r="CVX184" s="8"/>
      <c r="CVY184" s="8"/>
      <c r="CVZ184" s="8"/>
      <c r="CWA184" s="8"/>
      <c r="CWB184" s="8"/>
      <c r="CWC184" s="8"/>
      <c r="CWD184" s="8"/>
      <c r="CWE184" s="8"/>
      <c r="CWF184" s="8"/>
      <c r="CWG184" s="8"/>
      <c r="CWH184" s="8"/>
      <c r="CWI184" s="8"/>
      <c r="CWJ184" s="8"/>
      <c r="CWK184" s="8"/>
      <c r="CWL184" s="8"/>
      <c r="CWM184" s="8"/>
      <c r="CWN184" s="8"/>
      <c r="CWO184" s="8"/>
      <c r="CWP184" s="8"/>
      <c r="CWQ184" s="8"/>
      <c r="CWR184" s="8"/>
      <c r="CWS184" s="8"/>
      <c r="CWT184" s="8"/>
      <c r="CWU184" s="8"/>
      <c r="CWV184" s="8"/>
      <c r="CWW184" s="8"/>
      <c r="CWX184" s="8"/>
      <c r="CWY184" s="8"/>
      <c r="CWZ184" s="8"/>
      <c r="CXA184" s="8"/>
      <c r="CXB184" s="8"/>
      <c r="CXC184" s="8"/>
      <c r="CXD184" s="8"/>
      <c r="CXE184" s="8"/>
      <c r="CXF184" s="8"/>
      <c r="CXG184" s="8"/>
      <c r="CXH184" s="8"/>
      <c r="CXI184" s="8"/>
      <c r="CXJ184" s="8"/>
      <c r="CXK184" s="8"/>
      <c r="CXL184" s="8"/>
      <c r="CXM184" s="8"/>
      <c r="CXN184" s="8"/>
      <c r="CXO184" s="8"/>
      <c r="CXP184" s="8"/>
      <c r="CXQ184" s="8"/>
      <c r="CXR184" s="8"/>
      <c r="CXS184" s="8"/>
      <c r="CXT184" s="8"/>
      <c r="CXU184" s="8"/>
      <c r="CXV184" s="8"/>
      <c r="CXW184" s="8"/>
      <c r="CXX184" s="8"/>
      <c r="CXY184" s="8"/>
      <c r="CXZ184" s="8"/>
      <c r="CYA184" s="8"/>
      <c r="CYB184" s="8"/>
      <c r="CYC184" s="8"/>
      <c r="CYD184" s="8"/>
      <c r="CYE184" s="8"/>
      <c r="CYF184" s="8"/>
      <c r="CYG184" s="8"/>
      <c r="CYH184" s="8"/>
      <c r="CYI184" s="8"/>
      <c r="CYJ184" s="8"/>
      <c r="CYK184" s="8"/>
      <c r="CYL184" s="8"/>
      <c r="CYM184" s="8"/>
      <c r="CYN184" s="8"/>
      <c r="CYO184" s="8"/>
      <c r="CYP184" s="8"/>
      <c r="CYQ184" s="8"/>
      <c r="CYR184" s="8"/>
      <c r="CYS184" s="8"/>
      <c r="CYT184" s="8"/>
      <c r="CYU184" s="8"/>
      <c r="CYV184" s="8"/>
      <c r="CYW184" s="8"/>
      <c r="CYX184" s="8"/>
      <c r="CYY184" s="8"/>
      <c r="CYZ184" s="8"/>
      <c r="CZA184" s="8"/>
      <c r="CZB184" s="8"/>
      <c r="CZC184" s="8"/>
      <c r="CZD184" s="8"/>
      <c r="CZE184" s="8"/>
      <c r="CZF184" s="8"/>
      <c r="CZG184" s="8"/>
      <c r="CZH184" s="8"/>
      <c r="CZI184" s="8"/>
      <c r="CZJ184" s="8"/>
      <c r="CZK184" s="8"/>
      <c r="CZL184" s="8"/>
      <c r="CZM184" s="8"/>
      <c r="CZN184" s="8"/>
      <c r="CZO184" s="8"/>
      <c r="CZP184" s="8"/>
      <c r="CZQ184" s="8"/>
      <c r="CZR184" s="8"/>
      <c r="CZS184" s="8"/>
      <c r="CZT184" s="8"/>
      <c r="CZU184" s="8"/>
      <c r="CZV184" s="8"/>
      <c r="CZW184" s="8"/>
      <c r="CZX184" s="8"/>
      <c r="CZY184" s="8"/>
      <c r="CZZ184" s="8"/>
      <c r="DAA184" s="8"/>
      <c r="DAB184" s="8"/>
      <c r="DAC184" s="8"/>
      <c r="DAD184" s="8"/>
      <c r="DAE184" s="8"/>
      <c r="DAF184" s="8"/>
      <c r="DAG184" s="8"/>
      <c r="DAH184" s="8"/>
      <c r="DAI184" s="8"/>
      <c r="DAJ184" s="8"/>
      <c r="DAK184" s="8"/>
      <c r="DAL184" s="8"/>
      <c r="DAM184" s="8"/>
      <c r="DAN184" s="8"/>
      <c r="DAO184" s="8"/>
      <c r="DAP184" s="8"/>
      <c r="DAQ184" s="8"/>
      <c r="DAR184" s="8"/>
      <c r="DAS184" s="8"/>
      <c r="DAT184" s="8"/>
      <c r="DAU184" s="8"/>
      <c r="DAV184" s="8"/>
      <c r="DAW184" s="8"/>
      <c r="DAX184" s="8"/>
      <c r="DAY184" s="8"/>
      <c r="DAZ184" s="8"/>
      <c r="DBA184" s="8"/>
      <c r="DBB184" s="8"/>
      <c r="DBC184" s="8"/>
      <c r="DBD184" s="8"/>
      <c r="DBE184" s="8"/>
      <c r="DBF184" s="8"/>
      <c r="DBG184" s="8"/>
      <c r="DBH184" s="8"/>
      <c r="DBI184" s="8"/>
      <c r="DBJ184" s="8"/>
      <c r="DBK184" s="8"/>
      <c r="DBL184" s="8"/>
      <c r="DBM184" s="8"/>
      <c r="DBN184" s="8"/>
      <c r="DBO184" s="8"/>
      <c r="DBP184" s="8"/>
      <c r="DBQ184" s="8"/>
      <c r="DBR184" s="8"/>
      <c r="DBS184" s="8"/>
      <c r="DBT184" s="8"/>
      <c r="DBU184" s="8"/>
      <c r="DBV184" s="8"/>
      <c r="DBW184" s="8"/>
      <c r="DBX184" s="8"/>
      <c r="DBY184" s="8"/>
      <c r="DBZ184" s="8"/>
      <c r="DCA184" s="8"/>
      <c r="DCB184" s="8"/>
      <c r="DCC184" s="8"/>
      <c r="DCD184" s="8"/>
      <c r="DCE184" s="8"/>
      <c r="DCF184" s="8"/>
      <c r="DCG184" s="8"/>
      <c r="DCH184" s="8"/>
      <c r="DCI184" s="8"/>
      <c r="DCJ184" s="8"/>
      <c r="DCK184" s="8"/>
      <c r="DCL184" s="8"/>
      <c r="DCM184" s="8"/>
      <c r="DCN184" s="8"/>
      <c r="DCO184" s="8"/>
      <c r="DCP184" s="8"/>
      <c r="DCQ184" s="8"/>
      <c r="DCR184" s="8"/>
      <c r="DCS184" s="8"/>
      <c r="DCT184" s="8"/>
      <c r="DCU184" s="8"/>
      <c r="DCV184" s="8"/>
      <c r="DCW184" s="8"/>
      <c r="DCX184" s="8"/>
      <c r="DCY184" s="8"/>
      <c r="DCZ184" s="8"/>
      <c r="DDA184" s="8"/>
      <c r="DDB184" s="8"/>
      <c r="DDC184" s="8"/>
      <c r="DDD184" s="8"/>
      <c r="DDE184" s="8"/>
      <c r="DDF184" s="8"/>
      <c r="DDG184" s="8"/>
      <c r="DDH184" s="8"/>
      <c r="DDI184" s="8"/>
      <c r="DDJ184" s="8"/>
      <c r="DDK184" s="8"/>
      <c r="DDL184" s="8"/>
      <c r="DDM184" s="8"/>
      <c r="DDN184" s="8"/>
      <c r="DDO184" s="8"/>
      <c r="DDP184" s="8"/>
      <c r="DDQ184" s="8"/>
      <c r="DDR184" s="8"/>
      <c r="DDS184" s="8"/>
      <c r="DDT184" s="8"/>
      <c r="DDU184" s="8"/>
      <c r="DDV184" s="8"/>
      <c r="DDW184" s="8"/>
      <c r="DDX184" s="8"/>
      <c r="DDY184" s="8"/>
      <c r="DDZ184" s="8"/>
      <c r="DEA184" s="8"/>
      <c r="DEB184" s="8"/>
      <c r="DEC184" s="8"/>
      <c r="DED184" s="8"/>
      <c r="DEE184" s="8"/>
      <c r="DEF184" s="8"/>
      <c r="DEG184" s="8"/>
      <c r="DEH184" s="8"/>
      <c r="DEI184" s="8"/>
      <c r="DEJ184" s="8"/>
      <c r="DEK184" s="8"/>
      <c r="DEL184" s="8"/>
      <c r="DEM184" s="8"/>
      <c r="DEN184" s="8"/>
      <c r="DEO184" s="8"/>
      <c r="DEP184" s="8"/>
      <c r="DEQ184" s="8"/>
      <c r="DER184" s="8"/>
      <c r="DES184" s="8"/>
      <c r="DET184" s="8"/>
      <c r="DEU184" s="8"/>
      <c r="DEV184" s="8"/>
      <c r="DEW184" s="8"/>
      <c r="DEX184" s="8"/>
      <c r="DEY184" s="8"/>
      <c r="DEZ184" s="8"/>
      <c r="DFA184" s="8"/>
      <c r="DFB184" s="8"/>
      <c r="DFC184" s="8"/>
      <c r="DFD184" s="8"/>
      <c r="DFE184" s="8"/>
      <c r="DFF184" s="8"/>
      <c r="DFG184" s="8"/>
      <c r="DFH184" s="8"/>
      <c r="DFI184" s="8"/>
      <c r="DFJ184" s="8"/>
      <c r="DFK184" s="8"/>
      <c r="DFL184" s="8"/>
      <c r="DFM184" s="8"/>
      <c r="DFN184" s="8"/>
      <c r="DFO184" s="8"/>
      <c r="DFP184" s="8"/>
      <c r="DFQ184" s="8"/>
      <c r="DFR184" s="8"/>
      <c r="DFS184" s="8"/>
      <c r="DFT184" s="8"/>
      <c r="DFU184" s="8"/>
      <c r="DFV184" s="8"/>
      <c r="DFW184" s="8"/>
      <c r="DFX184" s="8"/>
      <c r="DFY184" s="8"/>
      <c r="DFZ184" s="8"/>
      <c r="DGA184" s="8"/>
      <c r="DGB184" s="8"/>
      <c r="DGC184" s="8"/>
      <c r="DGD184" s="8"/>
      <c r="DGE184" s="8"/>
      <c r="DGF184" s="8"/>
      <c r="DGG184" s="8"/>
      <c r="DGH184" s="8"/>
      <c r="DGI184" s="8"/>
      <c r="DGJ184" s="8"/>
      <c r="DGK184" s="8"/>
      <c r="DGL184" s="8"/>
      <c r="DGM184" s="8"/>
      <c r="DGN184" s="8"/>
      <c r="DGO184" s="8"/>
      <c r="DGP184" s="8"/>
      <c r="DGQ184" s="8"/>
      <c r="DGR184" s="8"/>
      <c r="DGS184" s="8"/>
      <c r="DGT184" s="8"/>
      <c r="DGU184" s="8"/>
      <c r="DGV184" s="8"/>
      <c r="DGW184" s="8"/>
      <c r="DGX184" s="8"/>
      <c r="DGY184" s="8"/>
      <c r="DGZ184" s="8"/>
      <c r="DHA184" s="8"/>
      <c r="DHB184" s="8"/>
      <c r="DHC184" s="8"/>
      <c r="DHD184" s="8"/>
      <c r="DHE184" s="8"/>
      <c r="DHF184" s="8"/>
      <c r="DHG184" s="8"/>
      <c r="DHH184" s="8"/>
      <c r="DHI184" s="8"/>
      <c r="DHJ184" s="8"/>
      <c r="DHK184" s="8"/>
      <c r="DHL184" s="8"/>
      <c r="DHM184" s="8"/>
      <c r="DHN184" s="8"/>
      <c r="DHO184" s="8"/>
      <c r="DHP184" s="8"/>
      <c r="DHQ184" s="8"/>
      <c r="DHR184" s="8"/>
      <c r="DHS184" s="8"/>
      <c r="DHT184" s="8"/>
      <c r="DHU184" s="8"/>
      <c r="DHV184" s="8"/>
      <c r="DHW184" s="8"/>
      <c r="DHX184" s="8"/>
      <c r="DHY184" s="8"/>
      <c r="DHZ184" s="8"/>
      <c r="DIA184" s="8"/>
      <c r="DIB184" s="8"/>
      <c r="DIC184" s="8"/>
      <c r="DID184" s="8"/>
      <c r="DIE184" s="8"/>
      <c r="DIF184" s="8"/>
      <c r="DIG184" s="8"/>
      <c r="DIH184" s="8"/>
      <c r="DII184" s="8"/>
      <c r="DIJ184" s="8"/>
      <c r="DIK184" s="8"/>
      <c r="DIL184" s="8"/>
      <c r="DIM184" s="8"/>
      <c r="DIN184" s="8"/>
      <c r="DIO184" s="8"/>
      <c r="DIP184" s="8"/>
      <c r="DIQ184" s="8"/>
      <c r="DIR184" s="8"/>
      <c r="DIS184" s="8"/>
      <c r="DIT184" s="8"/>
      <c r="DIU184" s="8"/>
      <c r="DIV184" s="8"/>
      <c r="DIW184" s="8"/>
      <c r="DIX184" s="8"/>
      <c r="DIY184" s="8"/>
      <c r="DIZ184" s="8"/>
      <c r="DJA184" s="8"/>
      <c r="DJB184" s="8"/>
      <c r="DJC184" s="8"/>
      <c r="DJD184" s="8"/>
      <c r="DJE184" s="8"/>
      <c r="DJF184" s="8"/>
      <c r="DJG184" s="8"/>
      <c r="DJH184" s="8"/>
      <c r="DJI184" s="8"/>
      <c r="DJJ184" s="8"/>
      <c r="DJK184" s="8"/>
      <c r="DJL184" s="8"/>
      <c r="DJM184" s="8"/>
      <c r="DJN184" s="8"/>
      <c r="DJO184" s="8"/>
      <c r="DJP184" s="8"/>
      <c r="DJQ184" s="8"/>
      <c r="DJR184" s="8"/>
      <c r="DJS184" s="8"/>
      <c r="DJT184" s="8"/>
      <c r="DJU184" s="8"/>
      <c r="DJV184" s="8"/>
      <c r="DJW184" s="8"/>
      <c r="DJX184" s="8"/>
      <c r="DJY184" s="8"/>
      <c r="DJZ184" s="8"/>
      <c r="DKA184" s="8"/>
      <c r="DKB184" s="8"/>
      <c r="DKC184" s="8"/>
      <c r="DKD184" s="8"/>
      <c r="DKE184" s="8"/>
      <c r="DKF184" s="8"/>
      <c r="DKG184" s="8"/>
      <c r="DKH184" s="8"/>
      <c r="DKI184" s="8"/>
      <c r="DKJ184" s="8"/>
      <c r="DKK184" s="8"/>
      <c r="DKL184" s="8"/>
      <c r="DKM184" s="8"/>
      <c r="DKN184" s="8"/>
      <c r="DKO184" s="8"/>
      <c r="DKP184" s="8"/>
      <c r="DKQ184" s="8"/>
      <c r="DKR184" s="8"/>
      <c r="DKS184" s="8"/>
      <c r="DKT184" s="8"/>
      <c r="DKU184" s="8"/>
      <c r="DKV184" s="8"/>
      <c r="DKW184" s="8"/>
      <c r="DKX184" s="8"/>
      <c r="DKY184" s="8"/>
      <c r="DKZ184" s="8"/>
      <c r="DLA184" s="8"/>
      <c r="DLB184" s="8"/>
      <c r="DLC184" s="8"/>
      <c r="DLD184" s="8"/>
      <c r="DLE184" s="8"/>
      <c r="DLF184" s="8"/>
      <c r="DLG184" s="8"/>
      <c r="DLH184" s="8"/>
      <c r="DLI184" s="8"/>
      <c r="DLJ184" s="8"/>
      <c r="DLK184" s="8"/>
      <c r="DLL184" s="8"/>
      <c r="DLM184" s="8"/>
      <c r="DLN184" s="8"/>
      <c r="DLO184" s="8"/>
      <c r="DLP184" s="8"/>
      <c r="DLQ184" s="8"/>
      <c r="DLR184" s="8"/>
      <c r="DLS184" s="8"/>
      <c r="DLT184" s="8"/>
      <c r="DLU184" s="8"/>
      <c r="DLV184" s="8"/>
      <c r="DLW184" s="8"/>
      <c r="DLX184" s="8"/>
      <c r="DLY184" s="8"/>
      <c r="DLZ184" s="8"/>
      <c r="DMA184" s="8"/>
      <c r="DMB184" s="8"/>
      <c r="DMC184" s="8"/>
      <c r="DMD184" s="8"/>
      <c r="DME184" s="8"/>
      <c r="DMF184" s="8"/>
      <c r="DMG184" s="8"/>
      <c r="DMH184" s="8"/>
      <c r="DMI184" s="8"/>
      <c r="DMJ184" s="8"/>
      <c r="DMK184" s="8"/>
      <c r="DML184" s="8"/>
      <c r="DMM184" s="8"/>
      <c r="DMN184" s="8"/>
      <c r="DMO184" s="8"/>
      <c r="DMP184" s="8"/>
      <c r="DMQ184" s="8"/>
      <c r="DMR184" s="8"/>
      <c r="DMS184" s="8"/>
      <c r="DMT184" s="8"/>
      <c r="DMU184" s="8"/>
      <c r="DMV184" s="8"/>
      <c r="DMW184" s="8"/>
      <c r="DMX184" s="8"/>
      <c r="DMY184" s="8"/>
      <c r="DMZ184" s="8"/>
      <c r="DNA184" s="8"/>
      <c r="DNB184" s="8"/>
      <c r="DNC184" s="8"/>
      <c r="DND184" s="8"/>
      <c r="DNE184" s="8"/>
      <c r="DNF184" s="8"/>
      <c r="DNG184" s="8"/>
      <c r="DNH184" s="8"/>
      <c r="DNI184" s="8"/>
      <c r="DNJ184" s="8"/>
      <c r="DNK184" s="8"/>
      <c r="DNL184" s="8"/>
      <c r="DNM184" s="8"/>
      <c r="DNN184" s="8"/>
      <c r="DNO184" s="8"/>
      <c r="DNP184" s="8"/>
      <c r="DNQ184" s="8"/>
      <c r="DNR184" s="8"/>
      <c r="DNS184" s="8"/>
      <c r="DNT184" s="8"/>
      <c r="DNU184" s="8"/>
      <c r="DNV184" s="8"/>
      <c r="DNW184" s="8"/>
      <c r="DNX184" s="8"/>
      <c r="DNY184" s="8"/>
      <c r="DNZ184" s="8"/>
      <c r="DOA184" s="8"/>
      <c r="DOB184" s="8"/>
      <c r="DOC184" s="8"/>
      <c r="DOD184" s="8"/>
      <c r="DOE184" s="8"/>
      <c r="DOF184" s="8"/>
      <c r="DOG184" s="8"/>
      <c r="DOH184" s="8"/>
      <c r="DOI184" s="8"/>
      <c r="DOJ184" s="8"/>
      <c r="DOK184" s="8"/>
      <c r="DOL184" s="8"/>
      <c r="DOM184" s="8"/>
      <c r="DON184" s="8"/>
      <c r="DOO184" s="8"/>
      <c r="DOP184" s="8"/>
      <c r="DOQ184" s="8"/>
      <c r="DOR184" s="8"/>
      <c r="DOS184" s="8"/>
      <c r="DOT184" s="8"/>
      <c r="DOU184" s="8"/>
      <c r="DOV184" s="8"/>
      <c r="DOW184" s="8"/>
      <c r="DOX184" s="8"/>
      <c r="DOY184" s="8"/>
      <c r="DOZ184" s="8"/>
      <c r="DPA184" s="8"/>
      <c r="DPB184" s="8"/>
      <c r="DPC184" s="8"/>
      <c r="DPD184" s="8"/>
      <c r="DPE184" s="8"/>
      <c r="DPF184" s="8"/>
      <c r="DPG184" s="8"/>
      <c r="DPH184" s="8"/>
      <c r="DPI184" s="8"/>
      <c r="DPJ184" s="8"/>
      <c r="DPK184" s="8"/>
      <c r="DPL184" s="8"/>
      <c r="DPM184" s="8"/>
      <c r="DPN184" s="8"/>
      <c r="DPO184" s="8"/>
      <c r="DPP184" s="8"/>
      <c r="DPQ184" s="8"/>
      <c r="DPR184" s="8"/>
      <c r="DPS184" s="8"/>
      <c r="DPT184" s="8"/>
      <c r="DPU184" s="8"/>
      <c r="DPV184" s="8"/>
      <c r="DPW184" s="8"/>
      <c r="DPX184" s="8"/>
      <c r="DPY184" s="8"/>
      <c r="DPZ184" s="8"/>
      <c r="DQA184" s="8"/>
      <c r="DQB184" s="8"/>
      <c r="DQC184" s="8"/>
      <c r="DQD184" s="8"/>
      <c r="DQE184" s="8"/>
      <c r="DQF184" s="8"/>
      <c r="DQG184" s="8"/>
      <c r="DQH184" s="8"/>
      <c r="DQI184" s="8"/>
      <c r="DQJ184" s="8"/>
      <c r="DQK184" s="8"/>
      <c r="DQL184" s="8"/>
      <c r="DQM184" s="8"/>
      <c r="DQN184" s="8"/>
      <c r="DQO184" s="8"/>
      <c r="DQP184" s="8"/>
      <c r="DQQ184" s="8"/>
      <c r="DQR184" s="8"/>
      <c r="DQS184" s="8"/>
      <c r="DQT184" s="8"/>
      <c r="DQU184" s="8"/>
      <c r="DQV184" s="8"/>
      <c r="DQW184" s="8"/>
      <c r="DQX184" s="8"/>
      <c r="DQY184" s="8"/>
      <c r="DQZ184" s="8"/>
      <c r="DRA184" s="8"/>
      <c r="DRB184" s="8"/>
      <c r="DRC184" s="8"/>
      <c r="DRD184" s="8"/>
      <c r="DRE184" s="8"/>
      <c r="DRF184" s="8"/>
      <c r="DRG184" s="8"/>
      <c r="DRH184" s="8"/>
      <c r="DRI184" s="8"/>
      <c r="DRJ184" s="8"/>
      <c r="DRK184" s="8"/>
      <c r="DRL184" s="8"/>
      <c r="DRM184" s="8"/>
      <c r="DRN184" s="8"/>
      <c r="DRO184" s="8"/>
      <c r="DRP184" s="8"/>
      <c r="DRQ184" s="8"/>
      <c r="DRR184" s="8"/>
      <c r="DRS184" s="8"/>
      <c r="DRT184" s="8"/>
      <c r="DRU184" s="8"/>
      <c r="DRV184" s="8"/>
      <c r="DRW184" s="8"/>
      <c r="DRX184" s="8"/>
      <c r="DRY184" s="8"/>
      <c r="DRZ184" s="8"/>
      <c r="DSA184" s="8"/>
      <c r="DSB184" s="8"/>
      <c r="DSC184" s="8"/>
      <c r="DSD184" s="8"/>
      <c r="DSE184" s="8"/>
      <c r="DSF184" s="8"/>
      <c r="DSG184" s="8"/>
      <c r="DSH184" s="8"/>
      <c r="DSI184" s="8"/>
      <c r="DSJ184" s="8"/>
      <c r="DSK184" s="8"/>
      <c r="DSL184" s="8"/>
      <c r="DSM184" s="8"/>
      <c r="DSN184" s="8"/>
      <c r="DSO184" s="8"/>
      <c r="DSP184" s="8"/>
      <c r="DSQ184" s="8"/>
      <c r="DSR184" s="8"/>
      <c r="DSS184" s="8"/>
      <c r="DST184" s="8"/>
      <c r="DSU184" s="8"/>
      <c r="DSV184" s="8"/>
      <c r="DSW184" s="8"/>
      <c r="DSX184" s="8"/>
      <c r="DSY184" s="8"/>
      <c r="DSZ184" s="8"/>
      <c r="DTA184" s="8"/>
      <c r="DTB184" s="8"/>
      <c r="DTC184" s="8"/>
      <c r="DTD184" s="8"/>
      <c r="DTE184" s="8"/>
      <c r="DTF184" s="8"/>
      <c r="DTG184" s="8"/>
      <c r="DTH184" s="8"/>
      <c r="DTI184" s="8"/>
      <c r="DTJ184" s="8"/>
      <c r="DTK184" s="8"/>
      <c r="DTL184" s="8"/>
      <c r="DTM184" s="8"/>
      <c r="DTN184" s="8"/>
      <c r="DTO184" s="8"/>
      <c r="DTP184" s="8"/>
      <c r="DTQ184" s="8"/>
      <c r="DTR184" s="8"/>
      <c r="DTS184" s="8"/>
      <c r="DTT184" s="8"/>
      <c r="DTU184" s="8"/>
      <c r="DTV184" s="8"/>
      <c r="DTW184" s="8"/>
      <c r="DTX184" s="8"/>
      <c r="DTY184" s="8"/>
      <c r="DTZ184" s="8"/>
      <c r="DUA184" s="8"/>
      <c r="DUB184" s="8"/>
      <c r="DUC184" s="8"/>
      <c r="DUD184" s="8"/>
      <c r="DUE184" s="8"/>
      <c r="DUF184" s="8"/>
      <c r="DUG184" s="8"/>
      <c r="DUH184" s="8"/>
      <c r="DUI184" s="8"/>
      <c r="DUJ184" s="8"/>
      <c r="DUK184" s="8"/>
      <c r="DUL184" s="8"/>
      <c r="DUM184" s="8"/>
      <c r="DUN184" s="8"/>
      <c r="DUO184" s="8"/>
      <c r="DUP184" s="8"/>
      <c r="DUQ184" s="8"/>
      <c r="DUR184" s="8"/>
      <c r="DUS184" s="8"/>
      <c r="DUT184" s="8"/>
      <c r="DUU184" s="8"/>
      <c r="DUV184" s="8"/>
      <c r="DUW184" s="8"/>
      <c r="DUX184" s="8"/>
      <c r="DUY184" s="8"/>
      <c r="DUZ184" s="8"/>
      <c r="DVA184" s="8"/>
      <c r="DVB184" s="8"/>
      <c r="DVC184" s="8"/>
      <c r="DVD184" s="8"/>
      <c r="DVE184" s="8"/>
      <c r="DVF184" s="8"/>
      <c r="DVG184" s="8"/>
      <c r="DVH184" s="8"/>
      <c r="DVI184" s="8"/>
      <c r="DVJ184" s="8"/>
      <c r="DVK184" s="8"/>
      <c r="DVL184" s="8"/>
      <c r="DVM184" s="8"/>
      <c r="DVN184" s="8"/>
      <c r="DVO184" s="8"/>
      <c r="DVP184" s="8"/>
      <c r="DVQ184" s="8"/>
      <c r="DVR184" s="8"/>
      <c r="DVS184" s="8"/>
      <c r="DVT184" s="8"/>
      <c r="DVU184" s="8"/>
      <c r="DVV184" s="8"/>
      <c r="DVW184" s="8"/>
      <c r="DVX184" s="8"/>
      <c r="DVY184" s="8"/>
      <c r="DVZ184" s="8"/>
      <c r="DWA184" s="8"/>
      <c r="DWB184" s="8"/>
      <c r="DWC184" s="8"/>
      <c r="DWD184" s="8"/>
      <c r="DWE184" s="8"/>
      <c r="DWF184" s="8"/>
      <c r="DWG184" s="8"/>
      <c r="DWH184" s="8"/>
      <c r="DWI184" s="8"/>
      <c r="DWJ184" s="8"/>
      <c r="DWK184" s="8"/>
      <c r="DWL184" s="8"/>
      <c r="DWM184" s="8"/>
      <c r="DWN184" s="8"/>
      <c r="DWO184" s="8"/>
      <c r="DWP184" s="8"/>
      <c r="DWQ184" s="8"/>
      <c r="DWR184" s="8"/>
      <c r="DWS184" s="8"/>
      <c r="DWT184" s="8"/>
      <c r="DWU184" s="8"/>
      <c r="DWV184" s="8"/>
      <c r="DWW184" s="8"/>
      <c r="DWX184" s="8"/>
      <c r="DWY184" s="8"/>
      <c r="DWZ184" s="8"/>
      <c r="DXA184" s="8"/>
      <c r="DXB184" s="8"/>
      <c r="DXC184" s="8"/>
      <c r="DXD184" s="8"/>
      <c r="DXE184" s="8"/>
      <c r="DXF184" s="8"/>
      <c r="DXG184" s="8"/>
      <c r="DXH184" s="8"/>
      <c r="DXI184" s="8"/>
      <c r="DXJ184" s="8"/>
      <c r="DXK184" s="8"/>
      <c r="DXL184" s="8"/>
      <c r="DXM184" s="8"/>
      <c r="DXN184" s="8"/>
      <c r="DXO184" s="8"/>
      <c r="DXP184" s="8"/>
      <c r="DXQ184" s="8"/>
      <c r="DXR184" s="8"/>
      <c r="DXS184" s="8"/>
      <c r="DXT184" s="8"/>
      <c r="DXU184" s="8"/>
      <c r="DXV184" s="8"/>
      <c r="DXW184" s="8"/>
      <c r="DXX184" s="8"/>
      <c r="DXY184" s="8"/>
      <c r="DXZ184" s="8"/>
      <c r="DYA184" s="8"/>
      <c r="DYB184" s="8"/>
      <c r="DYC184" s="8"/>
      <c r="DYD184" s="8"/>
      <c r="DYE184" s="8"/>
      <c r="DYF184" s="8"/>
      <c r="DYG184" s="8"/>
      <c r="DYH184" s="8"/>
      <c r="DYI184" s="8"/>
      <c r="DYJ184" s="8"/>
      <c r="DYK184" s="8"/>
      <c r="DYL184" s="8"/>
      <c r="DYM184" s="8"/>
      <c r="DYN184" s="8"/>
      <c r="DYO184" s="8"/>
      <c r="DYP184" s="8"/>
      <c r="DYQ184" s="8"/>
      <c r="DYR184" s="8"/>
      <c r="DYS184" s="8"/>
      <c r="DYT184" s="8"/>
      <c r="DYU184" s="8"/>
      <c r="DYV184" s="8"/>
      <c r="DYW184" s="8"/>
      <c r="DYX184" s="8"/>
      <c r="DYY184" s="8"/>
      <c r="DYZ184" s="8"/>
      <c r="DZA184" s="8"/>
      <c r="DZB184" s="8"/>
      <c r="DZC184" s="8"/>
      <c r="DZD184" s="8"/>
      <c r="DZE184" s="8"/>
      <c r="DZF184" s="8"/>
      <c r="DZG184" s="8"/>
      <c r="DZH184" s="8"/>
      <c r="DZI184" s="8"/>
      <c r="DZJ184" s="8"/>
      <c r="DZK184" s="8"/>
      <c r="DZL184" s="8"/>
      <c r="DZM184" s="8"/>
      <c r="DZN184" s="8"/>
      <c r="DZO184" s="8"/>
      <c r="DZP184" s="8"/>
      <c r="DZQ184" s="8"/>
      <c r="DZR184" s="8"/>
      <c r="DZS184" s="8"/>
      <c r="DZT184" s="8"/>
      <c r="DZU184" s="8"/>
      <c r="DZV184" s="8"/>
      <c r="DZW184" s="8"/>
      <c r="DZX184" s="8"/>
      <c r="DZY184" s="8"/>
      <c r="DZZ184" s="8"/>
      <c r="EAA184" s="8"/>
      <c r="EAB184" s="8"/>
      <c r="EAC184" s="8"/>
      <c r="EAD184" s="8"/>
      <c r="EAE184" s="8"/>
      <c r="EAF184" s="8"/>
      <c r="EAG184" s="8"/>
      <c r="EAH184" s="8"/>
      <c r="EAI184" s="8"/>
      <c r="EAJ184" s="8"/>
      <c r="EAK184" s="8"/>
      <c r="EAL184" s="8"/>
      <c r="EAM184" s="8"/>
      <c r="EAN184" s="8"/>
      <c r="EAO184" s="8"/>
      <c r="EAP184" s="8"/>
      <c r="EAQ184" s="8"/>
      <c r="EAR184" s="8"/>
      <c r="EAS184" s="8"/>
      <c r="EAT184" s="8"/>
      <c r="EAU184" s="8"/>
      <c r="EAV184" s="8"/>
      <c r="EAW184" s="8"/>
      <c r="EAX184" s="8"/>
      <c r="EAY184" s="8"/>
      <c r="EAZ184" s="8"/>
      <c r="EBA184" s="8"/>
      <c r="EBB184" s="8"/>
      <c r="EBC184" s="8"/>
      <c r="EBD184" s="8"/>
      <c r="EBE184" s="8"/>
      <c r="EBF184" s="8"/>
      <c r="EBG184" s="8"/>
      <c r="EBH184" s="8"/>
      <c r="EBI184" s="8"/>
      <c r="EBJ184" s="8"/>
      <c r="EBK184" s="8"/>
      <c r="EBL184" s="8"/>
      <c r="EBM184" s="8"/>
      <c r="EBN184" s="8"/>
      <c r="EBO184" s="8"/>
      <c r="EBP184" s="8"/>
      <c r="EBQ184" s="8"/>
      <c r="EBR184" s="8"/>
      <c r="EBS184" s="8"/>
      <c r="EBT184" s="8"/>
      <c r="EBU184" s="8"/>
      <c r="EBV184" s="8"/>
      <c r="EBW184" s="8"/>
      <c r="EBX184" s="8"/>
      <c r="EBY184" s="8"/>
      <c r="EBZ184" s="8"/>
      <c r="ECA184" s="8"/>
      <c r="ECB184" s="8"/>
      <c r="ECC184" s="8"/>
      <c r="ECD184" s="8"/>
      <c r="ECE184" s="8"/>
      <c r="ECF184" s="8"/>
      <c r="ECG184" s="8"/>
      <c r="ECH184" s="8"/>
      <c r="ECI184" s="8"/>
      <c r="ECJ184" s="8"/>
      <c r="ECK184" s="8"/>
      <c r="ECL184" s="8"/>
      <c r="ECM184" s="8"/>
      <c r="ECN184" s="8"/>
      <c r="ECO184" s="8"/>
      <c r="ECP184" s="8"/>
      <c r="ECQ184" s="8"/>
      <c r="ECR184" s="8"/>
      <c r="ECS184" s="8"/>
      <c r="ECT184" s="8"/>
      <c r="ECU184" s="8"/>
      <c r="ECV184" s="8"/>
      <c r="ECW184" s="8"/>
      <c r="ECX184" s="8"/>
      <c r="ECY184" s="8"/>
      <c r="ECZ184" s="8"/>
      <c r="EDA184" s="8"/>
      <c r="EDB184" s="8"/>
      <c r="EDC184" s="8"/>
      <c r="EDD184" s="8"/>
      <c r="EDE184" s="8"/>
      <c r="EDF184" s="8"/>
      <c r="EDG184" s="8"/>
      <c r="EDH184" s="8"/>
      <c r="EDI184" s="8"/>
      <c r="EDJ184" s="8"/>
      <c r="EDK184" s="8"/>
      <c r="EDL184" s="8"/>
      <c r="EDM184" s="8"/>
      <c r="EDN184" s="8"/>
      <c r="EDO184" s="8"/>
      <c r="EDP184" s="8"/>
      <c r="EDQ184" s="8"/>
      <c r="EDR184" s="8"/>
      <c r="EDS184" s="8"/>
      <c r="EDT184" s="8"/>
      <c r="EDU184" s="8"/>
      <c r="EDV184" s="8"/>
      <c r="EDW184" s="8"/>
      <c r="EDX184" s="8"/>
      <c r="EDY184" s="8"/>
      <c r="EDZ184" s="8"/>
      <c r="EEA184" s="8"/>
      <c r="EEB184" s="8"/>
      <c r="EEC184" s="8"/>
      <c r="EED184" s="8"/>
      <c r="EEE184" s="8"/>
      <c r="EEF184" s="8"/>
      <c r="EEG184" s="8"/>
      <c r="EEH184" s="8"/>
      <c r="EEI184" s="8"/>
      <c r="EEJ184" s="8"/>
      <c r="EEK184" s="8"/>
      <c r="EEL184" s="8"/>
      <c r="EEM184" s="8"/>
      <c r="EEN184" s="8"/>
      <c r="EEO184" s="8"/>
      <c r="EEP184" s="8"/>
      <c r="EEQ184" s="8"/>
      <c r="EER184" s="8"/>
      <c r="EES184" s="8"/>
      <c r="EET184" s="8"/>
      <c r="EEU184" s="8"/>
      <c r="EEV184" s="8"/>
      <c r="EEW184" s="8"/>
      <c r="EEX184" s="8"/>
      <c r="EEY184" s="8"/>
      <c r="EEZ184" s="8"/>
      <c r="EFA184" s="8"/>
      <c r="EFB184" s="8"/>
      <c r="EFC184" s="8"/>
      <c r="EFD184" s="8"/>
      <c r="EFE184" s="8"/>
      <c r="EFF184" s="8"/>
      <c r="EFG184" s="8"/>
      <c r="EFH184" s="8"/>
      <c r="EFI184" s="8"/>
      <c r="EFJ184" s="8"/>
      <c r="EFK184" s="8"/>
      <c r="EFL184" s="8"/>
      <c r="EFM184" s="8"/>
      <c r="EFN184" s="8"/>
      <c r="EFO184" s="8"/>
      <c r="EFP184" s="8"/>
      <c r="EFQ184" s="8"/>
      <c r="EFR184" s="8"/>
      <c r="EFS184" s="8"/>
      <c r="EFT184" s="8"/>
      <c r="EFU184" s="8"/>
      <c r="EFV184" s="8"/>
      <c r="EFW184" s="8"/>
      <c r="EFX184" s="8"/>
      <c r="EFY184" s="8"/>
      <c r="EFZ184" s="8"/>
      <c r="EGA184" s="8"/>
      <c r="EGB184" s="8"/>
      <c r="EGC184" s="8"/>
      <c r="EGD184" s="8"/>
      <c r="EGE184" s="8"/>
      <c r="EGF184" s="8"/>
      <c r="EGG184" s="8"/>
      <c r="EGH184" s="8"/>
      <c r="EGI184" s="8"/>
      <c r="EGJ184" s="8"/>
      <c r="EGK184" s="8"/>
      <c r="EGL184" s="8"/>
      <c r="EGM184" s="8"/>
      <c r="EGN184" s="8"/>
      <c r="EGO184" s="8"/>
      <c r="EGP184" s="8"/>
      <c r="EGQ184" s="8"/>
      <c r="EGR184" s="8"/>
      <c r="EGS184" s="8"/>
      <c r="EGT184" s="8"/>
      <c r="EGU184" s="8"/>
      <c r="EGV184" s="8"/>
      <c r="EGW184" s="8"/>
      <c r="EGX184" s="8"/>
      <c r="EGY184" s="8"/>
      <c r="EGZ184" s="8"/>
      <c r="EHA184" s="8"/>
      <c r="EHB184" s="8"/>
      <c r="EHC184" s="8"/>
      <c r="EHD184" s="8"/>
      <c r="EHE184" s="8"/>
      <c r="EHF184" s="8"/>
      <c r="EHG184" s="8"/>
      <c r="EHH184" s="8"/>
      <c r="EHI184" s="8"/>
      <c r="EHJ184" s="8"/>
      <c r="EHK184" s="8"/>
      <c r="EHL184" s="8"/>
      <c r="EHM184" s="8"/>
      <c r="EHN184" s="8"/>
      <c r="EHO184" s="8"/>
      <c r="EHP184" s="8"/>
      <c r="EHQ184" s="8"/>
      <c r="EHR184" s="8"/>
      <c r="EHS184" s="8"/>
      <c r="EHT184" s="8"/>
      <c r="EHU184" s="8"/>
      <c r="EHV184" s="8"/>
      <c r="EHW184" s="8"/>
      <c r="EHX184" s="8"/>
      <c r="EHY184" s="8"/>
      <c r="EHZ184" s="8"/>
      <c r="EIA184" s="8"/>
      <c r="EIB184" s="8"/>
      <c r="EIC184" s="8"/>
      <c r="EID184" s="8"/>
      <c r="EIE184" s="8"/>
      <c r="EIF184" s="8"/>
      <c r="EIG184" s="8"/>
      <c r="EIH184" s="8"/>
      <c r="EII184" s="8"/>
      <c r="EIJ184" s="8"/>
      <c r="EIK184" s="8"/>
      <c r="EIL184" s="8"/>
      <c r="EIM184" s="8"/>
      <c r="EIN184" s="8"/>
      <c r="EIO184" s="8"/>
      <c r="EIP184" s="8"/>
      <c r="EIQ184" s="8"/>
      <c r="EIR184" s="8"/>
      <c r="EIS184" s="8"/>
      <c r="EIT184" s="8"/>
      <c r="EIU184" s="8"/>
      <c r="EIV184" s="8"/>
      <c r="EIW184" s="8"/>
      <c r="EIX184" s="8"/>
      <c r="EIY184" s="8"/>
      <c r="EIZ184" s="8"/>
      <c r="EJA184" s="8"/>
      <c r="EJB184" s="8"/>
      <c r="EJC184" s="8"/>
      <c r="EJD184" s="8"/>
      <c r="EJE184" s="8"/>
      <c r="EJF184" s="8"/>
      <c r="EJG184" s="8"/>
      <c r="EJH184" s="8"/>
      <c r="EJI184" s="8"/>
      <c r="EJJ184" s="8"/>
      <c r="EJK184" s="8"/>
      <c r="EJL184" s="8"/>
      <c r="EJM184" s="8"/>
      <c r="EJN184" s="8"/>
      <c r="EJO184" s="8"/>
      <c r="EJP184" s="8"/>
      <c r="EJQ184" s="8"/>
      <c r="EJR184" s="8"/>
      <c r="EJS184" s="8"/>
      <c r="EJT184" s="8"/>
      <c r="EJU184" s="8"/>
      <c r="EJV184" s="8"/>
      <c r="EJW184" s="8"/>
      <c r="EJX184" s="8"/>
      <c r="EJY184" s="8"/>
      <c r="EJZ184" s="8"/>
      <c r="EKA184" s="8"/>
      <c r="EKB184" s="8"/>
      <c r="EKC184" s="8"/>
      <c r="EKD184" s="8"/>
      <c r="EKE184" s="8"/>
      <c r="EKF184" s="8"/>
      <c r="EKG184" s="8"/>
      <c r="EKH184" s="8"/>
      <c r="EKI184" s="8"/>
      <c r="EKJ184" s="8"/>
      <c r="EKK184" s="8"/>
      <c r="EKL184" s="8"/>
      <c r="EKM184" s="8"/>
      <c r="EKN184" s="8"/>
      <c r="EKO184" s="8"/>
      <c r="EKP184" s="8"/>
      <c r="EKQ184" s="8"/>
      <c r="EKR184" s="8"/>
      <c r="EKS184" s="8"/>
      <c r="EKT184" s="8"/>
      <c r="EKU184" s="8"/>
      <c r="EKV184" s="8"/>
      <c r="EKW184" s="8"/>
      <c r="EKX184" s="8"/>
      <c r="EKY184" s="8"/>
      <c r="EKZ184" s="8"/>
      <c r="ELA184" s="8"/>
      <c r="ELB184" s="8"/>
      <c r="ELC184" s="8"/>
      <c r="ELD184" s="8"/>
      <c r="ELE184" s="8"/>
      <c r="ELF184" s="8"/>
      <c r="ELG184" s="8"/>
      <c r="ELH184" s="8"/>
      <c r="ELI184" s="8"/>
      <c r="ELJ184" s="8"/>
      <c r="ELK184" s="8"/>
      <c r="ELL184" s="8"/>
      <c r="ELM184" s="8"/>
      <c r="ELN184" s="8"/>
      <c r="ELO184" s="8"/>
      <c r="ELP184" s="8"/>
      <c r="ELQ184" s="8"/>
      <c r="ELR184" s="8"/>
      <c r="ELS184" s="8"/>
      <c r="ELT184" s="8"/>
      <c r="ELU184" s="8"/>
      <c r="ELV184" s="8"/>
      <c r="ELW184" s="8"/>
      <c r="ELX184" s="8"/>
      <c r="ELY184" s="8"/>
      <c r="ELZ184" s="8"/>
      <c r="EMA184" s="8"/>
      <c r="EMB184" s="8"/>
      <c r="EMC184" s="8"/>
      <c r="EMD184" s="8"/>
      <c r="EME184" s="8"/>
      <c r="EMF184" s="8"/>
      <c r="EMG184" s="8"/>
      <c r="EMH184" s="8"/>
      <c r="EMI184" s="8"/>
      <c r="EMJ184" s="8"/>
      <c r="EMK184" s="8"/>
      <c r="EML184" s="8"/>
      <c r="EMM184" s="8"/>
      <c r="EMN184" s="8"/>
      <c r="EMO184" s="8"/>
      <c r="EMP184" s="8"/>
      <c r="EMQ184" s="8"/>
      <c r="EMR184" s="8"/>
      <c r="EMS184" s="8"/>
      <c r="EMT184" s="8"/>
      <c r="EMU184" s="8"/>
      <c r="EMV184" s="8"/>
      <c r="EMW184" s="8"/>
      <c r="EMX184" s="8"/>
      <c r="EMY184" s="8"/>
      <c r="EMZ184" s="8"/>
      <c r="ENA184" s="8"/>
      <c r="ENB184" s="8"/>
      <c r="ENC184" s="8"/>
      <c r="END184" s="8"/>
      <c r="ENE184" s="8"/>
      <c r="ENF184" s="8"/>
      <c r="ENG184" s="8"/>
      <c r="ENH184" s="8"/>
      <c r="ENI184" s="8"/>
      <c r="ENJ184" s="8"/>
      <c r="ENK184" s="8"/>
      <c r="ENL184" s="8"/>
      <c r="ENM184" s="8"/>
      <c r="ENN184" s="8"/>
      <c r="ENO184" s="8"/>
      <c r="ENP184" s="8"/>
      <c r="ENQ184" s="8"/>
      <c r="ENR184" s="8"/>
      <c r="ENS184" s="8"/>
      <c r="ENT184" s="8"/>
      <c r="ENU184" s="8"/>
      <c r="ENV184" s="8"/>
      <c r="ENW184" s="8"/>
      <c r="ENX184" s="8"/>
      <c r="ENY184" s="8"/>
      <c r="ENZ184" s="8"/>
      <c r="EOA184" s="8"/>
      <c r="EOB184" s="8"/>
      <c r="EOC184" s="8"/>
      <c r="EOD184" s="8"/>
      <c r="EOE184" s="8"/>
      <c r="EOF184" s="8"/>
      <c r="EOG184" s="8"/>
      <c r="EOH184" s="8"/>
      <c r="EOI184" s="8"/>
      <c r="EOJ184" s="8"/>
      <c r="EOK184" s="8"/>
      <c r="EOL184" s="8"/>
      <c r="EOM184" s="8"/>
      <c r="EON184" s="8"/>
      <c r="EOO184" s="8"/>
      <c r="EOP184" s="8"/>
      <c r="EOQ184" s="8"/>
      <c r="EOR184" s="8"/>
      <c r="EOS184" s="8"/>
      <c r="EOT184" s="8"/>
      <c r="EOU184" s="8"/>
      <c r="EOV184" s="8"/>
      <c r="EOW184" s="8"/>
      <c r="EOX184" s="8"/>
      <c r="EOY184" s="8"/>
      <c r="EOZ184" s="8"/>
      <c r="EPA184" s="8"/>
      <c r="EPB184" s="8"/>
      <c r="EPC184" s="8"/>
      <c r="EPD184" s="8"/>
      <c r="EPE184" s="8"/>
      <c r="EPF184" s="8"/>
      <c r="EPG184" s="8"/>
      <c r="EPH184" s="8"/>
      <c r="EPI184" s="8"/>
      <c r="EPJ184" s="8"/>
      <c r="EPK184" s="8"/>
      <c r="EPL184" s="8"/>
      <c r="EPM184" s="8"/>
      <c r="EPN184" s="8"/>
      <c r="EPO184" s="8"/>
      <c r="EPP184" s="8"/>
      <c r="EPQ184" s="8"/>
      <c r="EPR184" s="8"/>
      <c r="EPS184" s="8"/>
      <c r="EPT184" s="8"/>
      <c r="EPU184" s="8"/>
      <c r="EPV184" s="8"/>
      <c r="EPW184" s="8"/>
      <c r="EPX184" s="8"/>
      <c r="EPY184" s="8"/>
      <c r="EPZ184" s="8"/>
      <c r="EQA184" s="8"/>
      <c r="EQB184" s="8"/>
      <c r="EQC184" s="8"/>
      <c r="EQD184" s="8"/>
      <c r="EQE184" s="8"/>
      <c r="EQF184" s="8"/>
      <c r="EQG184" s="8"/>
      <c r="EQH184" s="8"/>
      <c r="EQI184" s="8"/>
      <c r="EQJ184" s="8"/>
      <c r="EQK184" s="8"/>
      <c r="EQL184" s="8"/>
      <c r="EQM184" s="8"/>
      <c r="EQN184" s="8"/>
      <c r="EQO184" s="8"/>
      <c r="EQP184" s="8"/>
      <c r="EQQ184" s="8"/>
      <c r="EQR184" s="8"/>
      <c r="EQS184" s="8"/>
      <c r="EQT184" s="8"/>
      <c r="EQU184" s="8"/>
      <c r="EQV184" s="8"/>
      <c r="EQW184" s="8"/>
      <c r="EQX184" s="8"/>
      <c r="EQY184" s="8"/>
      <c r="EQZ184" s="8"/>
      <c r="ERA184" s="8"/>
      <c r="ERB184" s="8"/>
      <c r="ERC184" s="8"/>
      <c r="ERD184" s="8"/>
      <c r="ERE184" s="8"/>
      <c r="ERF184" s="8"/>
      <c r="ERG184" s="8"/>
      <c r="ERH184" s="8"/>
      <c r="ERI184" s="8"/>
      <c r="ERJ184" s="8"/>
      <c r="ERK184" s="8"/>
      <c r="ERL184" s="8"/>
      <c r="ERM184" s="8"/>
      <c r="ERN184" s="8"/>
      <c r="ERO184" s="8"/>
      <c r="ERP184" s="8"/>
      <c r="ERQ184" s="8"/>
      <c r="ERR184" s="8"/>
      <c r="ERS184" s="8"/>
      <c r="ERT184" s="8"/>
      <c r="ERU184" s="8"/>
      <c r="ERV184" s="8"/>
      <c r="ERW184" s="8"/>
      <c r="ERX184" s="8"/>
      <c r="ERY184" s="8"/>
      <c r="ERZ184" s="8"/>
      <c r="ESA184" s="8"/>
      <c r="ESB184" s="8"/>
      <c r="ESC184" s="8"/>
      <c r="ESD184" s="8"/>
      <c r="ESE184" s="8"/>
      <c r="ESF184" s="8"/>
      <c r="ESG184" s="8"/>
      <c r="ESH184" s="8"/>
      <c r="ESI184" s="8"/>
      <c r="ESJ184" s="8"/>
      <c r="ESK184" s="8"/>
      <c r="ESL184" s="8"/>
      <c r="ESM184" s="8"/>
      <c r="ESN184" s="8"/>
      <c r="ESO184" s="8"/>
      <c r="ESP184" s="8"/>
      <c r="ESQ184" s="8"/>
      <c r="ESR184" s="8"/>
      <c r="ESS184" s="8"/>
      <c r="EST184" s="8"/>
      <c r="ESU184" s="8"/>
      <c r="ESV184" s="8"/>
      <c r="ESW184" s="8"/>
      <c r="ESX184" s="8"/>
      <c r="ESY184" s="8"/>
      <c r="ESZ184" s="8"/>
      <c r="ETA184" s="8"/>
      <c r="ETB184" s="8"/>
      <c r="ETC184" s="8"/>
      <c r="ETD184" s="8"/>
      <c r="ETE184" s="8"/>
      <c r="ETF184" s="8"/>
      <c r="ETG184" s="8"/>
      <c r="ETH184" s="8"/>
      <c r="ETI184" s="8"/>
      <c r="ETJ184" s="8"/>
      <c r="ETK184" s="8"/>
      <c r="ETL184" s="8"/>
      <c r="ETM184" s="8"/>
      <c r="ETN184" s="8"/>
      <c r="ETO184" s="8"/>
      <c r="ETP184" s="8"/>
      <c r="ETQ184" s="8"/>
      <c r="ETR184" s="8"/>
      <c r="ETS184" s="8"/>
      <c r="ETT184" s="8"/>
      <c r="ETU184" s="8"/>
      <c r="ETV184" s="8"/>
      <c r="ETW184" s="8"/>
      <c r="ETX184" s="8"/>
      <c r="ETY184" s="8"/>
      <c r="ETZ184" s="8"/>
      <c r="EUA184" s="8"/>
      <c r="EUB184" s="8"/>
      <c r="EUC184" s="8"/>
      <c r="EUD184" s="8"/>
      <c r="EUE184" s="8"/>
      <c r="EUF184" s="8"/>
      <c r="EUG184" s="8"/>
      <c r="EUH184" s="8"/>
      <c r="EUI184" s="8"/>
      <c r="EUJ184" s="8"/>
      <c r="EUK184" s="8"/>
      <c r="EUL184" s="8"/>
      <c r="EUM184" s="8"/>
      <c r="EUN184" s="8"/>
      <c r="EUO184" s="8"/>
      <c r="EUP184" s="8"/>
      <c r="EUQ184" s="8"/>
      <c r="EUR184" s="8"/>
      <c r="EUS184" s="8"/>
      <c r="EUT184" s="8"/>
      <c r="EUU184" s="8"/>
      <c r="EUV184" s="8"/>
      <c r="EUW184" s="8"/>
      <c r="EUX184" s="8"/>
      <c r="EUY184" s="8"/>
      <c r="EUZ184" s="8"/>
      <c r="EVA184" s="8"/>
      <c r="EVB184" s="8"/>
      <c r="EVC184" s="8"/>
      <c r="EVD184" s="8"/>
      <c r="EVE184" s="8"/>
      <c r="EVF184" s="8"/>
      <c r="EVG184" s="8"/>
      <c r="EVH184" s="8"/>
      <c r="EVI184" s="8"/>
      <c r="EVJ184" s="8"/>
      <c r="EVK184" s="8"/>
      <c r="EVL184" s="8"/>
      <c r="EVM184" s="8"/>
      <c r="EVN184" s="8"/>
      <c r="EVO184" s="8"/>
      <c r="EVP184" s="8"/>
      <c r="EVQ184" s="8"/>
      <c r="EVR184" s="8"/>
      <c r="EVS184" s="8"/>
      <c r="EVT184" s="8"/>
      <c r="EVU184" s="8"/>
      <c r="EVV184" s="8"/>
      <c r="EVW184" s="8"/>
      <c r="EVX184" s="8"/>
      <c r="EVY184" s="8"/>
      <c r="EVZ184" s="8"/>
      <c r="EWA184" s="8"/>
      <c r="EWB184" s="8"/>
      <c r="EWC184" s="8"/>
      <c r="EWD184" s="8"/>
      <c r="EWE184" s="8"/>
      <c r="EWF184" s="8"/>
      <c r="EWG184" s="8"/>
      <c r="EWH184" s="8"/>
      <c r="EWI184" s="8"/>
      <c r="EWJ184" s="8"/>
      <c r="EWK184" s="8"/>
      <c r="EWL184" s="8"/>
      <c r="EWM184" s="8"/>
      <c r="EWN184" s="8"/>
      <c r="EWO184" s="8"/>
      <c r="EWP184" s="8"/>
      <c r="EWQ184" s="8"/>
      <c r="EWR184" s="8"/>
      <c r="EWS184" s="8"/>
      <c r="EWT184" s="8"/>
      <c r="EWU184" s="8"/>
      <c r="EWV184" s="8"/>
      <c r="EWW184" s="8"/>
      <c r="EWX184" s="8"/>
      <c r="EWY184" s="8"/>
      <c r="EWZ184" s="8"/>
      <c r="EXA184" s="8"/>
      <c r="EXB184" s="8"/>
      <c r="EXC184" s="8"/>
      <c r="EXD184" s="8"/>
      <c r="EXE184" s="8"/>
      <c r="EXF184" s="8"/>
      <c r="EXG184" s="8"/>
      <c r="EXH184" s="8"/>
      <c r="EXI184" s="8"/>
      <c r="EXJ184" s="8"/>
      <c r="EXK184" s="8"/>
      <c r="EXL184" s="8"/>
      <c r="EXM184" s="8"/>
      <c r="EXN184" s="8"/>
      <c r="EXO184" s="8"/>
      <c r="EXP184" s="8"/>
      <c r="EXQ184" s="8"/>
      <c r="EXR184" s="8"/>
      <c r="EXS184" s="8"/>
      <c r="EXT184" s="8"/>
      <c r="EXU184" s="8"/>
      <c r="EXV184" s="8"/>
      <c r="EXW184" s="8"/>
      <c r="EXX184" s="8"/>
      <c r="EXY184" s="8"/>
      <c r="EXZ184" s="8"/>
      <c r="EYA184" s="8"/>
      <c r="EYB184" s="8"/>
      <c r="EYC184" s="8"/>
      <c r="EYD184" s="8"/>
      <c r="EYE184" s="8"/>
      <c r="EYF184" s="8"/>
      <c r="EYG184" s="8"/>
      <c r="EYH184" s="8"/>
      <c r="EYI184" s="8"/>
      <c r="EYJ184" s="8"/>
      <c r="EYK184" s="8"/>
      <c r="EYL184" s="8"/>
      <c r="EYM184" s="8"/>
      <c r="EYN184" s="8"/>
      <c r="EYO184" s="8"/>
      <c r="EYP184" s="8"/>
      <c r="EYQ184" s="8"/>
      <c r="EYR184" s="8"/>
      <c r="EYS184" s="8"/>
      <c r="EYT184" s="8"/>
      <c r="EYU184" s="8"/>
      <c r="EYV184" s="8"/>
      <c r="EYW184" s="8"/>
      <c r="EYX184" s="8"/>
      <c r="EYY184" s="8"/>
      <c r="EYZ184" s="8"/>
      <c r="EZA184" s="8"/>
      <c r="EZB184" s="8"/>
      <c r="EZC184" s="8"/>
      <c r="EZD184" s="8"/>
      <c r="EZE184" s="8"/>
      <c r="EZF184" s="8"/>
      <c r="EZG184" s="8"/>
      <c r="EZH184" s="8"/>
      <c r="EZI184" s="8"/>
      <c r="EZJ184" s="8"/>
      <c r="EZK184" s="8"/>
      <c r="EZL184" s="8"/>
      <c r="EZM184" s="8"/>
      <c r="EZN184" s="8"/>
      <c r="EZO184" s="8"/>
      <c r="EZP184" s="8"/>
      <c r="EZQ184" s="8"/>
      <c r="EZR184" s="8"/>
      <c r="EZS184" s="8"/>
      <c r="EZT184" s="8"/>
      <c r="EZU184" s="8"/>
      <c r="EZV184" s="8"/>
      <c r="EZW184" s="8"/>
      <c r="EZX184" s="8"/>
      <c r="EZY184" s="8"/>
      <c r="EZZ184" s="8"/>
      <c r="FAA184" s="8"/>
      <c r="FAB184" s="8"/>
      <c r="FAC184" s="8"/>
      <c r="FAD184" s="8"/>
      <c r="FAE184" s="8"/>
      <c r="FAF184" s="8"/>
      <c r="FAG184" s="8"/>
      <c r="FAH184" s="8"/>
      <c r="FAI184" s="8"/>
      <c r="FAJ184" s="8"/>
      <c r="FAK184" s="8"/>
      <c r="FAL184" s="8"/>
      <c r="FAM184" s="8"/>
      <c r="FAN184" s="8"/>
      <c r="FAO184" s="8"/>
      <c r="FAP184" s="8"/>
      <c r="FAQ184" s="8"/>
      <c r="FAR184" s="8"/>
      <c r="FAS184" s="8"/>
      <c r="FAT184" s="8"/>
      <c r="FAU184" s="8"/>
      <c r="FAV184" s="8"/>
      <c r="FAW184" s="8"/>
      <c r="FAX184" s="8"/>
      <c r="FAY184" s="8"/>
      <c r="FAZ184" s="8"/>
      <c r="FBA184" s="8"/>
      <c r="FBB184" s="8"/>
      <c r="FBC184" s="8"/>
      <c r="FBD184" s="8"/>
      <c r="FBE184" s="8"/>
      <c r="FBF184" s="8"/>
      <c r="FBG184" s="8"/>
      <c r="FBH184" s="8"/>
      <c r="FBI184" s="8"/>
      <c r="FBJ184" s="8"/>
      <c r="FBK184" s="8"/>
      <c r="FBL184" s="8"/>
      <c r="FBM184" s="8"/>
      <c r="FBN184" s="8"/>
      <c r="FBO184" s="8"/>
      <c r="FBP184" s="8"/>
      <c r="FBQ184" s="8"/>
      <c r="FBR184" s="8"/>
      <c r="FBS184" s="8"/>
      <c r="FBT184" s="8"/>
      <c r="FBU184" s="8"/>
      <c r="FBV184" s="8"/>
      <c r="FBW184" s="8"/>
      <c r="FBX184" s="8"/>
      <c r="FBY184" s="8"/>
      <c r="FBZ184" s="8"/>
      <c r="FCA184" s="8"/>
      <c r="FCB184" s="8"/>
      <c r="FCC184" s="8"/>
      <c r="FCD184" s="8"/>
      <c r="FCE184" s="8"/>
      <c r="FCF184" s="8"/>
      <c r="FCG184" s="8"/>
      <c r="FCH184" s="8"/>
      <c r="FCI184" s="8"/>
      <c r="FCJ184" s="8"/>
      <c r="FCK184" s="8"/>
      <c r="FCL184" s="8"/>
      <c r="FCM184" s="8"/>
      <c r="FCN184" s="8"/>
      <c r="FCO184" s="8"/>
      <c r="FCP184" s="8"/>
      <c r="FCQ184" s="8"/>
      <c r="FCR184" s="8"/>
      <c r="FCS184" s="8"/>
      <c r="FCT184" s="8"/>
      <c r="FCU184" s="8"/>
      <c r="FCV184" s="8"/>
      <c r="FCW184" s="8"/>
      <c r="FCX184" s="8"/>
      <c r="FCY184" s="8"/>
      <c r="FCZ184" s="8"/>
      <c r="FDA184" s="8"/>
      <c r="FDB184" s="8"/>
      <c r="FDC184" s="8"/>
      <c r="FDD184" s="8"/>
      <c r="FDE184" s="8"/>
      <c r="FDF184" s="8"/>
      <c r="FDG184" s="8"/>
      <c r="FDH184" s="8"/>
      <c r="FDI184" s="8"/>
      <c r="FDJ184" s="8"/>
      <c r="FDK184" s="8"/>
      <c r="FDL184" s="8"/>
      <c r="FDM184" s="8"/>
      <c r="FDN184" s="8"/>
      <c r="FDO184" s="8"/>
      <c r="FDP184" s="8"/>
      <c r="FDQ184" s="8"/>
      <c r="FDR184" s="8"/>
      <c r="FDS184" s="8"/>
      <c r="FDT184" s="8"/>
      <c r="FDU184" s="8"/>
      <c r="FDV184" s="8"/>
      <c r="FDW184" s="8"/>
      <c r="FDX184" s="8"/>
      <c r="FDY184" s="8"/>
      <c r="FDZ184" s="8"/>
      <c r="FEA184" s="8"/>
      <c r="FEB184" s="8"/>
      <c r="FEC184" s="8"/>
      <c r="FED184" s="8"/>
      <c r="FEE184" s="8"/>
      <c r="FEF184" s="8"/>
      <c r="FEG184" s="8"/>
      <c r="FEH184" s="8"/>
      <c r="FEI184" s="8"/>
      <c r="FEJ184" s="8"/>
      <c r="FEK184" s="8"/>
      <c r="FEL184" s="8"/>
      <c r="FEM184" s="8"/>
      <c r="FEN184" s="8"/>
      <c r="FEO184" s="8"/>
      <c r="FEP184" s="8"/>
      <c r="FEQ184" s="8"/>
      <c r="FER184" s="8"/>
      <c r="FES184" s="8"/>
      <c r="FET184" s="8"/>
      <c r="FEU184" s="8"/>
      <c r="FEV184" s="8"/>
      <c r="FEW184" s="8"/>
      <c r="FEX184" s="8"/>
      <c r="FEY184" s="8"/>
      <c r="FEZ184" s="8"/>
      <c r="FFA184" s="8"/>
      <c r="FFB184" s="8"/>
      <c r="FFC184" s="8"/>
      <c r="FFD184" s="8"/>
      <c r="FFE184" s="8"/>
      <c r="FFF184" s="8"/>
      <c r="FFG184" s="8"/>
      <c r="FFH184" s="8"/>
      <c r="FFI184" s="8"/>
      <c r="FFJ184" s="8"/>
      <c r="FFK184" s="8"/>
      <c r="FFL184" s="8"/>
      <c r="FFM184" s="8"/>
      <c r="FFN184" s="8"/>
      <c r="FFO184" s="8"/>
      <c r="FFP184" s="8"/>
      <c r="FFQ184" s="8"/>
      <c r="FFR184" s="8"/>
      <c r="FFS184" s="8"/>
      <c r="FFT184" s="8"/>
      <c r="FFU184" s="8"/>
      <c r="FFV184" s="8"/>
      <c r="FFW184" s="8"/>
      <c r="FFX184" s="8"/>
      <c r="FFY184" s="8"/>
      <c r="FFZ184" s="8"/>
      <c r="FGA184" s="8"/>
      <c r="FGB184" s="8"/>
      <c r="FGC184" s="8"/>
      <c r="FGD184" s="8"/>
      <c r="FGE184" s="8"/>
      <c r="FGF184" s="8"/>
      <c r="FGG184" s="8"/>
      <c r="FGH184" s="8"/>
      <c r="FGI184" s="8"/>
      <c r="FGJ184" s="8"/>
      <c r="FGK184" s="8"/>
      <c r="FGL184" s="8"/>
      <c r="FGM184" s="8"/>
      <c r="FGN184" s="8"/>
      <c r="FGO184" s="8"/>
      <c r="FGP184" s="8"/>
      <c r="FGQ184" s="8"/>
      <c r="FGR184" s="8"/>
      <c r="FGS184" s="8"/>
      <c r="FGT184" s="8"/>
      <c r="FGU184" s="8"/>
      <c r="FGV184" s="8"/>
      <c r="FGW184" s="8"/>
      <c r="FGX184" s="8"/>
      <c r="FGY184" s="8"/>
      <c r="FGZ184" s="8"/>
      <c r="FHA184" s="8"/>
      <c r="FHB184" s="8"/>
      <c r="FHC184" s="8"/>
      <c r="FHD184" s="8"/>
      <c r="FHE184" s="8"/>
      <c r="FHF184" s="8"/>
      <c r="FHG184" s="8"/>
      <c r="FHH184" s="8"/>
      <c r="FHI184" s="8"/>
      <c r="FHJ184" s="8"/>
      <c r="FHK184" s="8"/>
      <c r="FHL184" s="8"/>
      <c r="FHM184" s="8"/>
      <c r="FHN184" s="8"/>
      <c r="FHO184" s="8"/>
      <c r="FHP184" s="8"/>
      <c r="FHQ184" s="8"/>
      <c r="FHR184" s="8"/>
      <c r="FHS184" s="8"/>
      <c r="FHT184" s="8"/>
      <c r="FHU184" s="8"/>
      <c r="FHV184" s="8"/>
      <c r="FHW184" s="8"/>
      <c r="FHX184" s="8"/>
      <c r="FHY184" s="8"/>
      <c r="FHZ184" s="8"/>
      <c r="FIA184" s="8"/>
      <c r="FIB184" s="8"/>
      <c r="FIC184" s="8"/>
      <c r="FID184" s="8"/>
      <c r="FIE184" s="8"/>
      <c r="FIF184" s="8"/>
      <c r="FIG184" s="8"/>
      <c r="FIH184" s="8"/>
      <c r="FII184" s="8"/>
      <c r="FIJ184" s="8"/>
      <c r="FIK184" s="8"/>
      <c r="FIL184" s="8"/>
      <c r="FIM184" s="8"/>
      <c r="FIN184" s="8"/>
      <c r="FIO184" s="8"/>
      <c r="FIP184" s="8"/>
      <c r="FIQ184" s="8"/>
      <c r="FIR184" s="8"/>
      <c r="FIS184" s="8"/>
      <c r="FIT184" s="8"/>
      <c r="FIU184" s="8"/>
      <c r="FIV184" s="8"/>
      <c r="FIW184" s="8"/>
      <c r="FIX184" s="8"/>
      <c r="FIY184" s="8"/>
      <c r="FIZ184" s="8"/>
      <c r="FJA184" s="8"/>
      <c r="FJB184" s="8"/>
      <c r="FJC184" s="8"/>
      <c r="FJD184" s="8"/>
      <c r="FJE184" s="8"/>
      <c r="FJF184" s="8"/>
      <c r="FJG184" s="8"/>
      <c r="FJH184" s="8"/>
      <c r="FJI184" s="8"/>
      <c r="FJJ184" s="8"/>
      <c r="FJK184" s="8"/>
      <c r="FJL184" s="8"/>
      <c r="FJM184" s="8"/>
      <c r="FJN184" s="8"/>
      <c r="FJO184" s="8"/>
      <c r="FJP184" s="8"/>
      <c r="FJQ184" s="8"/>
      <c r="FJR184" s="8"/>
      <c r="FJS184" s="8"/>
      <c r="FJT184" s="8"/>
      <c r="FJU184" s="8"/>
      <c r="FJV184" s="8"/>
      <c r="FJW184" s="8"/>
      <c r="FJX184" s="8"/>
      <c r="FJY184" s="8"/>
      <c r="FJZ184" s="8"/>
      <c r="FKA184" s="8"/>
      <c r="FKB184" s="8"/>
      <c r="FKC184" s="8"/>
      <c r="FKD184" s="8"/>
      <c r="FKE184" s="8"/>
      <c r="FKF184" s="8"/>
      <c r="FKG184" s="8"/>
      <c r="FKH184" s="8"/>
      <c r="FKI184" s="8"/>
      <c r="FKJ184" s="8"/>
      <c r="FKK184" s="8"/>
      <c r="FKL184" s="8"/>
      <c r="FKM184" s="8"/>
      <c r="FKN184" s="8"/>
      <c r="FKO184" s="8"/>
      <c r="FKP184" s="8"/>
      <c r="FKQ184" s="8"/>
      <c r="FKR184" s="8"/>
      <c r="FKS184" s="8"/>
      <c r="FKT184" s="8"/>
      <c r="FKU184" s="8"/>
      <c r="FKV184" s="8"/>
      <c r="FKW184" s="8"/>
      <c r="FKX184" s="8"/>
      <c r="FKY184" s="8"/>
      <c r="FKZ184" s="8"/>
      <c r="FLA184" s="8"/>
      <c r="FLB184" s="8"/>
      <c r="FLC184" s="8"/>
      <c r="FLD184" s="8"/>
      <c r="FLE184" s="8"/>
      <c r="FLF184" s="8"/>
      <c r="FLG184" s="8"/>
      <c r="FLH184" s="8"/>
      <c r="FLI184" s="8"/>
      <c r="FLJ184" s="8"/>
      <c r="FLK184" s="8"/>
      <c r="FLL184" s="8"/>
      <c r="FLM184" s="8"/>
      <c r="FLN184" s="8"/>
      <c r="FLO184" s="8"/>
      <c r="FLP184" s="8"/>
      <c r="FLQ184" s="8"/>
      <c r="FLR184" s="8"/>
      <c r="FLS184" s="8"/>
      <c r="FLT184" s="8"/>
      <c r="FLU184" s="8"/>
      <c r="FLV184" s="8"/>
      <c r="FLW184" s="8"/>
      <c r="FLX184" s="8"/>
      <c r="FLY184" s="8"/>
      <c r="FLZ184" s="8"/>
      <c r="FMA184" s="8"/>
      <c r="FMB184" s="8"/>
      <c r="FMC184" s="8"/>
      <c r="FMD184" s="8"/>
      <c r="FME184" s="8"/>
      <c r="FMF184" s="8"/>
      <c r="FMG184" s="8"/>
      <c r="FMH184" s="8"/>
      <c r="FMI184" s="8"/>
      <c r="FMJ184" s="8"/>
      <c r="FMK184" s="8"/>
      <c r="FML184" s="8"/>
      <c r="FMM184" s="8"/>
      <c r="FMN184" s="8"/>
      <c r="FMO184" s="8"/>
      <c r="FMP184" s="8"/>
      <c r="FMQ184" s="8"/>
      <c r="FMR184" s="8"/>
      <c r="FMS184" s="8"/>
      <c r="FMT184" s="8"/>
      <c r="FMU184" s="8"/>
      <c r="FMV184" s="8"/>
      <c r="FMW184" s="8"/>
      <c r="FMX184" s="8"/>
      <c r="FMY184" s="8"/>
      <c r="FMZ184" s="8"/>
      <c r="FNA184" s="8"/>
      <c r="FNB184" s="8"/>
      <c r="FNC184" s="8"/>
      <c r="FND184" s="8"/>
      <c r="FNE184" s="8"/>
      <c r="FNF184" s="8"/>
      <c r="FNG184" s="8"/>
      <c r="FNH184" s="8"/>
      <c r="FNI184" s="8"/>
      <c r="FNJ184" s="8"/>
      <c r="FNK184" s="8"/>
      <c r="FNL184" s="8"/>
      <c r="FNM184" s="8"/>
      <c r="FNN184" s="8"/>
      <c r="FNO184" s="8"/>
      <c r="FNP184" s="8"/>
      <c r="FNQ184" s="8"/>
      <c r="FNR184" s="8"/>
      <c r="FNS184" s="8"/>
      <c r="FNT184" s="8"/>
      <c r="FNU184" s="8"/>
      <c r="FNV184" s="8"/>
      <c r="FNW184" s="8"/>
      <c r="FNX184" s="8"/>
      <c r="FNY184" s="8"/>
      <c r="FNZ184" s="8"/>
      <c r="FOA184" s="8"/>
      <c r="FOB184" s="8"/>
      <c r="FOC184" s="8"/>
      <c r="FOD184" s="8"/>
      <c r="FOE184" s="8"/>
      <c r="FOF184" s="8"/>
      <c r="FOG184" s="8"/>
      <c r="FOH184" s="8"/>
      <c r="FOI184" s="8"/>
      <c r="FOJ184" s="8"/>
      <c r="FOK184" s="8"/>
      <c r="FOL184" s="8"/>
      <c r="FOM184" s="8"/>
      <c r="FON184" s="8"/>
      <c r="FOO184" s="8"/>
      <c r="FOP184" s="8"/>
      <c r="FOQ184" s="8"/>
      <c r="FOR184" s="8"/>
      <c r="FOS184" s="8"/>
      <c r="FOT184" s="8"/>
      <c r="FOU184" s="8"/>
      <c r="FOV184" s="8"/>
      <c r="FOW184" s="8"/>
      <c r="FOX184" s="8"/>
      <c r="FOY184" s="8"/>
      <c r="FOZ184" s="8"/>
      <c r="FPA184" s="8"/>
      <c r="FPB184" s="8"/>
      <c r="FPC184" s="8"/>
      <c r="FPD184" s="8"/>
      <c r="FPE184" s="8"/>
      <c r="FPF184" s="8"/>
      <c r="FPG184" s="8"/>
      <c r="FPH184" s="8"/>
      <c r="FPI184" s="8"/>
      <c r="FPJ184" s="8"/>
      <c r="FPK184" s="8"/>
      <c r="FPL184" s="8"/>
      <c r="FPM184" s="8"/>
      <c r="FPN184" s="8"/>
      <c r="FPO184" s="8"/>
      <c r="FPP184" s="8"/>
      <c r="FPQ184" s="8"/>
      <c r="FPR184" s="8"/>
      <c r="FPS184" s="8"/>
      <c r="FPT184" s="8"/>
      <c r="FPU184" s="8"/>
      <c r="FPV184" s="8"/>
      <c r="FPW184" s="8"/>
      <c r="FPX184" s="8"/>
      <c r="FPY184" s="8"/>
      <c r="FPZ184" s="8"/>
      <c r="FQA184" s="8"/>
      <c r="FQB184" s="8"/>
      <c r="FQC184" s="8"/>
      <c r="FQD184" s="8"/>
      <c r="FQE184" s="8"/>
      <c r="FQF184" s="8"/>
      <c r="FQG184" s="8"/>
      <c r="FQH184" s="8"/>
      <c r="FQI184" s="8"/>
      <c r="FQJ184" s="8"/>
      <c r="FQK184" s="8"/>
      <c r="FQL184" s="8"/>
      <c r="FQM184" s="8"/>
      <c r="FQN184" s="8"/>
      <c r="FQO184" s="8"/>
      <c r="FQP184" s="8"/>
      <c r="FQQ184" s="8"/>
      <c r="FQR184" s="8"/>
      <c r="FQS184" s="8"/>
      <c r="FQT184" s="8"/>
      <c r="FQU184" s="8"/>
      <c r="FQV184" s="8"/>
      <c r="FQW184" s="8"/>
      <c r="FQX184" s="8"/>
      <c r="FQY184" s="8"/>
      <c r="FQZ184" s="8"/>
      <c r="FRA184" s="8"/>
      <c r="FRB184" s="8"/>
      <c r="FRC184" s="8"/>
      <c r="FRD184" s="8"/>
      <c r="FRE184" s="8"/>
      <c r="FRF184" s="8"/>
      <c r="FRG184" s="8"/>
      <c r="FRH184" s="8"/>
      <c r="FRI184" s="8"/>
      <c r="FRJ184" s="8"/>
      <c r="FRK184" s="8"/>
      <c r="FRL184" s="8"/>
      <c r="FRM184" s="8"/>
      <c r="FRN184" s="8"/>
      <c r="FRO184" s="8"/>
      <c r="FRP184" s="8"/>
      <c r="FRQ184" s="8"/>
      <c r="FRR184" s="8"/>
      <c r="FRS184" s="8"/>
      <c r="FRT184" s="8"/>
      <c r="FRU184" s="8"/>
      <c r="FRV184" s="8"/>
      <c r="FRW184" s="8"/>
      <c r="FRX184" s="8"/>
      <c r="FRY184" s="8"/>
      <c r="FRZ184" s="8"/>
      <c r="FSA184" s="8"/>
      <c r="FSB184" s="8"/>
      <c r="FSC184" s="8"/>
      <c r="FSD184" s="8"/>
      <c r="FSE184" s="8"/>
      <c r="FSF184" s="8"/>
      <c r="FSG184" s="8"/>
      <c r="FSH184" s="8"/>
      <c r="FSI184" s="8"/>
      <c r="FSJ184" s="8"/>
      <c r="FSK184" s="8"/>
      <c r="FSL184" s="8"/>
      <c r="FSM184" s="8"/>
      <c r="FSN184" s="8"/>
      <c r="FSO184" s="8"/>
      <c r="FSP184" s="8"/>
      <c r="FSQ184" s="8"/>
      <c r="FSR184" s="8"/>
      <c r="FSS184" s="8"/>
      <c r="FST184" s="8"/>
      <c r="FSU184" s="8"/>
      <c r="FSV184" s="8"/>
      <c r="FSW184" s="8"/>
      <c r="FSX184" s="8"/>
      <c r="FSY184" s="8"/>
      <c r="FSZ184" s="8"/>
      <c r="FTA184" s="8"/>
      <c r="FTB184" s="8"/>
      <c r="FTC184" s="8"/>
      <c r="FTD184" s="8"/>
      <c r="FTE184" s="8"/>
      <c r="FTF184" s="8"/>
      <c r="FTG184" s="8"/>
      <c r="FTH184" s="8"/>
      <c r="FTI184" s="8"/>
      <c r="FTJ184" s="8"/>
      <c r="FTK184" s="8"/>
      <c r="FTL184" s="8"/>
      <c r="FTM184" s="8"/>
      <c r="FTN184" s="8"/>
      <c r="FTO184" s="8"/>
      <c r="FTP184" s="8"/>
      <c r="FTQ184" s="8"/>
      <c r="FTR184" s="8"/>
      <c r="FTS184" s="8"/>
      <c r="FTT184" s="8"/>
      <c r="FTU184" s="8"/>
      <c r="FTV184" s="8"/>
      <c r="FTW184" s="8"/>
      <c r="FTX184" s="8"/>
      <c r="FTY184" s="8"/>
      <c r="FTZ184" s="8"/>
      <c r="FUA184" s="8"/>
      <c r="FUB184" s="8"/>
      <c r="FUC184" s="8"/>
      <c r="FUD184" s="8"/>
      <c r="FUE184" s="8"/>
      <c r="FUF184" s="8"/>
      <c r="FUG184" s="8"/>
      <c r="FUH184" s="8"/>
      <c r="FUI184" s="8"/>
      <c r="FUJ184" s="8"/>
      <c r="FUK184" s="8"/>
      <c r="FUL184" s="8"/>
      <c r="FUM184" s="8"/>
      <c r="FUN184" s="8"/>
      <c r="FUO184" s="8"/>
      <c r="FUP184" s="8"/>
      <c r="FUQ184" s="8"/>
      <c r="FUR184" s="8"/>
      <c r="FUS184" s="8"/>
      <c r="FUT184" s="8"/>
      <c r="FUU184" s="8"/>
      <c r="FUV184" s="8"/>
      <c r="FUW184" s="8"/>
      <c r="FUX184" s="8"/>
      <c r="FUY184" s="8"/>
      <c r="FUZ184" s="8"/>
      <c r="FVA184" s="8"/>
      <c r="FVB184" s="8"/>
      <c r="FVC184" s="8"/>
      <c r="FVD184" s="8"/>
      <c r="FVE184" s="8"/>
      <c r="FVF184" s="8"/>
      <c r="FVG184" s="8"/>
      <c r="FVH184" s="8"/>
      <c r="FVI184" s="8"/>
      <c r="FVJ184" s="8"/>
      <c r="FVK184" s="8"/>
      <c r="FVL184" s="8"/>
      <c r="FVM184" s="8"/>
      <c r="FVN184" s="8"/>
      <c r="FVO184" s="8"/>
      <c r="FVP184" s="8"/>
      <c r="FVQ184" s="8"/>
      <c r="FVR184" s="8"/>
      <c r="FVS184" s="8"/>
      <c r="FVT184" s="8"/>
      <c r="FVU184" s="8"/>
      <c r="FVV184" s="8"/>
      <c r="FVW184" s="8"/>
      <c r="FVX184" s="8"/>
      <c r="FVY184" s="8"/>
      <c r="FVZ184" s="8"/>
      <c r="FWA184" s="8"/>
      <c r="FWB184" s="8"/>
      <c r="FWC184" s="8"/>
      <c r="FWD184" s="8"/>
      <c r="FWE184" s="8"/>
      <c r="FWF184" s="8"/>
      <c r="FWG184" s="8"/>
      <c r="FWH184" s="8"/>
      <c r="FWI184" s="8"/>
      <c r="FWJ184" s="8"/>
      <c r="FWK184" s="8"/>
      <c r="FWL184" s="8"/>
      <c r="FWM184" s="8"/>
      <c r="FWN184" s="8"/>
      <c r="FWO184" s="8"/>
      <c r="FWP184" s="8"/>
      <c r="FWQ184" s="8"/>
      <c r="FWR184" s="8"/>
      <c r="FWS184" s="8"/>
      <c r="FWT184" s="8"/>
      <c r="FWU184" s="8"/>
      <c r="FWV184" s="8"/>
      <c r="FWW184" s="8"/>
      <c r="FWX184" s="8"/>
      <c r="FWY184" s="8"/>
      <c r="FWZ184" s="8"/>
      <c r="FXA184" s="8"/>
      <c r="FXB184" s="8"/>
      <c r="FXC184" s="8"/>
      <c r="FXD184" s="8"/>
      <c r="FXE184" s="8"/>
      <c r="FXF184" s="8"/>
      <c r="FXG184" s="8"/>
      <c r="FXH184" s="8"/>
      <c r="FXI184" s="8"/>
      <c r="FXJ184" s="8"/>
      <c r="FXK184" s="8"/>
      <c r="FXL184" s="8"/>
      <c r="FXM184" s="8"/>
      <c r="FXN184" s="8"/>
      <c r="FXO184" s="8"/>
      <c r="FXP184" s="8"/>
      <c r="FXQ184" s="8"/>
      <c r="FXR184" s="8"/>
      <c r="FXS184" s="8"/>
      <c r="FXT184" s="8"/>
      <c r="FXU184" s="8"/>
      <c r="FXV184" s="8"/>
      <c r="FXW184" s="8"/>
      <c r="FXX184" s="8"/>
      <c r="FXY184" s="8"/>
      <c r="FXZ184" s="8"/>
      <c r="FYA184" s="8"/>
      <c r="FYB184" s="8"/>
      <c r="FYC184" s="8"/>
      <c r="FYD184" s="8"/>
      <c r="FYE184" s="8"/>
      <c r="FYF184" s="8"/>
      <c r="FYG184" s="8"/>
      <c r="FYH184" s="8"/>
      <c r="FYI184" s="8"/>
      <c r="FYJ184" s="8"/>
      <c r="FYK184" s="8"/>
      <c r="FYL184" s="8"/>
      <c r="FYM184" s="8"/>
      <c r="FYN184" s="8"/>
      <c r="FYO184" s="8"/>
      <c r="FYP184" s="8"/>
      <c r="FYQ184" s="8"/>
      <c r="FYR184" s="8"/>
      <c r="FYS184" s="8"/>
      <c r="FYT184" s="8"/>
      <c r="FYU184" s="8"/>
      <c r="FYV184" s="8"/>
      <c r="FYW184" s="8"/>
      <c r="FYX184" s="8"/>
      <c r="FYY184" s="8"/>
      <c r="FYZ184" s="8"/>
      <c r="FZA184" s="8"/>
      <c r="FZB184" s="8"/>
      <c r="FZC184" s="8"/>
      <c r="FZD184" s="8"/>
      <c r="FZE184" s="8"/>
      <c r="FZF184" s="8"/>
      <c r="FZG184" s="8"/>
      <c r="FZH184" s="8"/>
      <c r="FZI184" s="8"/>
      <c r="FZJ184" s="8"/>
      <c r="FZK184" s="8"/>
      <c r="FZL184" s="8"/>
      <c r="FZM184" s="8"/>
      <c r="FZN184" s="8"/>
      <c r="FZO184" s="8"/>
      <c r="FZP184" s="8"/>
      <c r="FZQ184" s="8"/>
      <c r="FZR184" s="8"/>
      <c r="FZS184" s="8"/>
      <c r="FZT184" s="8"/>
      <c r="FZU184" s="8"/>
      <c r="FZV184" s="8"/>
      <c r="FZW184" s="8"/>
      <c r="FZX184" s="8"/>
      <c r="FZY184" s="8"/>
      <c r="FZZ184" s="8"/>
      <c r="GAA184" s="8"/>
      <c r="GAB184" s="8"/>
      <c r="GAC184" s="8"/>
      <c r="GAD184" s="8"/>
      <c r="GAE184" s="8"/>
      <c r="GAF184" s="8"/>
      <c r="GAG184" s="8"/>
      <c r="GAH184" s="8"/>
      <c r="GAI184" s="8"/>
      <c r="GAJ184" s="8"/>
      <c r="GAK184" s="8"/>
      <c r="GAL184" s="8"/>
      <c r="GAM184" s="8"/>
      <c r="GAN184" s="8"/>
      <c r="GAO184" s="8"/>
      <c r="GAP184" s="8"/>
      <c r="GAQ184" s="8"/>
      <c r="GAR184" s="8"/>
      <c r="GAS184" s="8"/>
      <c r="GAT184" s="8"/>
      <c r="GAU184" s="8"/>
      <c r="GAV184" s="8"/>
      <c r="GAW184" s="8"/>
      <c r="GAX184" s="8"/>
      <c r="GAY184" s="8"/>
      <c r="GAZ184" s="8"/>
      <c r="GBA184" s="8"/>
      <c r="GBB184" s="8"/>
      <c r="GBC184" s="8"/>
      <c r="GBD184" s="8"/>
      <c r="GBE184" s="8"/>
      <c r="GBF184" s="8"/>
      <c r="GBG184" s="8"/>
      <c r="GBH184" s="8"/>
      <c r="GBI184" s="8"/>
      <c r="GBJ184" s="8"/>
      <c r="GBK184" s="8"/>
      <c r="GBL184" s="8"/>
      <c r="GBM184" s="8"/>
      <c r="GBN184" s="8"/>
      <c r="GBO184" s="8"/>
      <c r="GBP184" s="8"/>
      <c r="GBQ184" s="8"/>
      <c r="GBR184" s="8"/>
      <c r="GBS184" s="8"/>
      <c r="GBT184" s="8"/>
      <c r="GBU184" s="8"/>
      <c r="GBV184" s="8"/>
      <c r="GBW184" s="8"/>
      <c r="GBX184" s="8"/>
      <c r="GBY184" s="8"/>
      <c r="GBZ184" s="8"/>
      <c r="GCA184" s="8"/>
      <c r="GCB184" s="8"/>
      <c r="GCC184" s="8"/>
      <c r="GCD184" s="8"/>
      <c r="GCE184" s="8"/>
      <c r="GCF184" s="8"/>
      <c r="GCG184" s="8"/>
      <c r="GCH184" s="8"/>
      <c r="GCI184" s="8"/>
      <c r="GCJ184" s="8"/>
      <c r="GCK184" s="8"/>
      <c r="GCL184" s="8"/>
      <c r="GCM184" s="8"/>
      <c r="GCN184" s="8"/>
      <c r="GCO184" s="8"/>
      <c r="GCP184" s="8"/>
      <c r="GCQ184" s="8"/>
      <c r="GCR184" s="8"/>
      <c r="GCS184" s="8"/>
      <c r="GCT184" s="8"/>
      <c r="GCU184" s="8"/>
      <c r="GCV184" s="8"/>
      <c r="GCW184" s="8"/>
      <c r="GCX184" s="8"/>
      <c r="GCY184" s="8"/>
      <c r="GCZ184" s="8"/>
      <c r="GDA184" s="8"/>
      <c r="GDB184" s="8"/>
      <c r="GDC184" s="8"/>
      <c r="GDD184" s="8"/>
      <c r="GDE184" s="8"/>
      <c r="GDF184" s="8"/>
      <c r="GDG184" s="8"/>
      <c r="GDH184" s="8"/>
      <c r="GDI184" s="8"/>
      <c r="GDJ184" s="8"/>
      <c r="GDK184" s="8"/>
      <c r="GDL184" s="8"/>
      <c r="GDM184" s="8"/>
      <c r="GDN184" s="8"/>
      <c r="GDO184" s="8"/>
      <c r="GDP184" s="8"/>
      <c r="GDQ184" s="8"/>
      <c r="GDR184" s="8"/>
      <c r="GDS184" s="8"/>
      <c r="GDT184" s="8"/>
      <c r="GDU184" s="8"/>
      <c r="GDV184" s="8"/>
      <c r="GDW184" s="8"/>
      <c r="GDX184" s="8"/>
      <c r="GDY184" s="8"/>
      <c r="GDZ184" s="8"/>
      <c r="GEA184" s="8"/>
      <c r="GEB184" s="8"/>
      <c r="GEC184" s="8"/>
      <c r="GED184" s="8"/>
      <c r="GEE184" s="8"/>
      <c r="GEF184" s="8"/>
      <c r="GEG184" s="8"/>
      <c r="GEH184" s="8"/>
      <c r="GEI184" s="8"/>
      <c r="GEJ184" s="8"/>
      <c r="GEK184" s="8"/>
      <c r="GEL184" s="8"/>
      <c r="GEM184" s="8"/>
      <c r="GEN184" s="8"/>
      <c r="GEO184" s="8"/>
      <c r="GEP184" s="8"/>
      <c r="GEQ184" s="8"/>
      <c r="GER184" s="8"/>
      <c r="GES184" s="8"/>
      <c r="GET184" s="8"/>
      <c r="GEU184" s="8"/>
      <c r="GEV184" s="8"/>
      <c r="GEW184" s="8"/>
      <c r="GEX184" s="8"/>
      <c r="GEY184" s="8"/>
      <c r="GEZ184" s="8"/>
      <c r="GFA184" s="8"/>
      <c r="GFB184" s="8"/>
      <c r="GFC184" s="8"/>
      <c r="GFD184" s="8"/>
      <c r="GFE184" s="8"/>
      <c r="GFF184" s="8"/>
      <c r="GFG184" s="8"/>
      <c r="GFH184" s="8"/>
      <c r="GFI184" s="8"/>
      <c r="GFJ184" s="8"/>
      <c r="GFK184" s="8"/>
      <c r="GFL184" s="8"/>
      <c r="GFM184" s="8"/>
      <c r="GFN184" s="8"/>
      <c r="GFO184" s="8"/>
      <c r="GFP184" s="8"/>
      <c r="GFQ184" s="8"/>
      <c r="GFR184" s="8"/>
      <c r="GFS184" s="8"/>
      <c r="GFT184" s="8"/>
      <c r="GFU184" s="8"/>
      <c r="GFV184" s="8"/>
      <c r="GFW184" s="8"/>
      <c r="GFX184" s="8"/>
      <c r="GFY184" s="8"/>
      <c r="GFZ184" s="8"/>
      <c r="GGA184" s="8"/>
      <c r="GGB184" s="8"/>
      <c r="GGC184" s="8"/>
      <c r="GGD184" s="8"/>
      <c r="GGE184" s="8"/>
      <c r="GGF184" s="8"/>
      <c r="GGG184" s="8"/>
      <c r="GGH184" s="8"/>
      <c r="GGI184" s="8"/>
      <c r="GGJ184" s="8"/>
      <c r="GGK184" s="8"/>
      <c r="GGL184" s="8"/>
      <c r="GGM184" s="8"/>
      <c r="GGN184" s="8"/>
      <c r="GGO184" s="8"/>
      <c r="GGP184" s="8"/>
      <c r="GGQ184" s="8"/>
      <c r="GGR184" s="8"/>
      <c r="GGS184" s="8"/>
      <c r="GGT184" s="8"/>
      <c r="GGU184" s="8"/>
      <c r="GGV184" s="8"/>
      <c r="GGW184" s="8"/>
      <c r="GGX184" s="8"/>
      <c r="GGY184" s="8"/>
      <c r="GGZ184" s="8"/>
      <c r="GHA184" s="8"/>
      <c r="GHB184" s="8"/>
      <c r="GHC184" s="8"/>
      <c r="GHD184" s="8"/>
      <c r="GHE184" s="8"/>
      <c r="GHF184" s="8"/>
      <c r="GHG184" s="8"/>
      <c r="GHH184" s="8"/>
      <c r="GHI184" s="8"/>
      <c r="GHJ184" s="8"/>
      <c r="GHK184" s="8"/>
      <c r="GHL184" s="8"/>
      <c r="GHM184" s="8"/>
      <c r="GHN184" s="8"/>
      <c r="GHO184" s="8"/>
      <c r="GHP184" s="8"/>
      <c r="GHQ184" s="8"/>
      <c r="GHR184" s="8"/>
      <c r="GHS184" s="8"/>
      <c r="GHT184" s="8"/>
      <c r="GHU184" s="8"/>
      <c r="GHV184" s="8"/>
      <c r="GHW184" s="8"/>
      <c r="GHX184" s="8"/>
      <c r="GHY184" s="8"/>
      <c r="GHZ184" s="8"/>
      <c r="GIA184" s="8"/>
      <c r="GIB184" s="8"/>
      <c r="GIC184" s="8"/>
      <c r="GID184" s="8"/>
      <c r="GIE184" s="8"/>
      <c r="GIF184" s="8"/>
      <c r="GIG184" s="8"/>
      <c r="GIH184" s="8"/>
      <c r="GII184" s="8"/>
      <c r="GIJ184" s="8"/>
      <c r="GIK184" s="8"/>
      <c r="GIL184" s="8"/>
      <c r="GIM184" s="8"/>
      <c r="GIN184" s="8"/>
      <c r="GIO184" s="8"/>
      <c r="GIP184" s="8"/>
      <c r="GIQ184" s="8"/>
      <c r="GIR184" s="8"/>
      <c r="GIS184" s="8"/>
      <c r="GIT184" s="8"/>
      <c r="GIU184" s="8"/>
      <c r="GIV184" s="8"/>
      <c r="GIW184" s="8"/>
      <c r="GIX184" s="8"/>
      <c r="GIY184" s="8"/>
      <c r="GIZ184" s="8"/>
      <c r="GJA184" s="8"/>
      <c r="GJB184" s="8"/>
      <c r="GJC184" s="8"/>
      <c r="GJD184" s="8"/>
      <c r="GJE184" s="8"/>
      <c r="GJF184" s="8"/>
      <c r="GJG184" s="8"/>
      <c r="GJH184" s="8"/>
      <c r="GJI184" s="8"/>
      <c r="GJJ184" s="8"/>
      <c r="GJK184" s="8"/>
      <c r="GJL184" s="8"/>
      <c r="GJM184" s="8"/>
      <c r="GJN184" s="8"/>
      <c r="GJO184" s="8"/>
      <c r="GJP184" s="8"/>
      <c r="GJQ184" s="8"/>
      <c r="GJR184" s="8"/>
      <c r="GJS184" s="8"/>
      <c r="GJT184" s="8"/>
      <c r="GJU184" s="8"/>
      <c r="GJV184" s="8"/>
      <c r="GJW184" s="8"/>
      <c r="GJX184" s="8"/>
      <c r="GJY184" s="8"/>
      <c r="GJZ184" s="8"/>
      <c r="GKA184" s="8"/>
      <c r="GKB184" s="8"/>
      <c r="GKC184" s="8"/>
      <c r="GKD184" s="8"/>
      <c r="GKE184" s="8"/>
      <c r="GKF184" s="8"/>
      <c r="GKG184" s="8"/>
      <c r="GKH184" s="8"/>
      <c r="GKI184" s="8"/>
      <c r="GKJ184" s="8"/>
      <c r="GKK184" s="8"/>
      <c r="GKL184" s="8"/>
      <c r="GKM184" s="8"/>
      <c r="GKN184" s="8"/>
      <c r="GKO184" s="8"/>
      <c r="GKP184" s="8"/>
      <c r="GKQ184" s="8"/>
      <c r="GKR184" s="8"/>
      <c r="GKS184" s="8"/>
      <c r="GKT184" s="8"/>
      <c r="GKU184" s="8"/>
      <c r="GKV184" s="8"/>
      <c r="GKW184" s="8"/>
      <c r="GKX184" s="8"/>
      <c r="GKY184" s="8"/>
      <c r="GKZ184" s="8"/>
      <c r="GLA184" s="8"/>
      <c r="GLB184" s="8"/>
      <c r="GLC184" s="8"/>
      <c r="GLD184" s="8"/>
      <c r="GLE184" s="8"/>
      <c r="GLF184" s="8"/>
      <c r="GLG184" s="8"/>
      <c r="GLH184" s="8"/>
      <c r="GLI184" s="8"/>
      <c r="GLJ184" s="8"/>
      <c r="GLK184" s="8"/>
      <c r="GLL184" s="8"/>
      <c r="GLM184" s="8"/>
      <c r="GLN184" s="8"/>
      <c r="GLO184" s="8"/>
      <c r="GLP184" s="8"/>
      <c r="GLQ184" s="8"/>
      <c r="GLR184" s="8"/>
      <c r="GLS184" s="8"/>
      <c r="GLT184" s="8"/>
      <c r="GLU184" s="8"/>
      <c r="GLV184" s="8"/>
      <c r="GLW184" s="8"/>
      <c r="GLX184" s="8"/>
      <c r="GLY184" s="8"/>
      <c r="GLZ184" s="8"/>
      <c r="GMA184" s="8"/>
      <c r="GMB184" s="8"/>
      <c r="GMC184" s="8"/>
      <c r="GMD184" s="8"/>
      <c r="GME184" s="8"/>
      <c r="GMF184" s="8"/>
      <c r="GMG184" s="8"/>
      <c r="GMH184" s="8"/>
      <c r="GMI184" s="8"/>
      <c r="GMJ184" s="8"/>
      <c r="GMK184" s="8"/>
      <c r="GML184" s="8"/>
      <c r="GMM184" s="8"/>
      <c r="GMN184" s="8"/>
      <c r="GMO184" s="8"/>
      <c r="GMP184" s="8"/>
      <c r="GMQ184" s="8"/>
      <c r="GMR184" s="8"/>
      <c r="GMS184" s="8"/>
      <c r="GMT184" s="8"/>
      <c r="GMU184" s="8"/>
      <c r="GMV184" s="8"/>
      <c r="GMW184" s="8"/>
      <c r="GMX184" s="8"/>
      <c r="GMY184" s="8"/>
      <c r="GMZ184" s="8"/>
      <c r="GNA184" s="8"/>
      <c r="GNB184" s="8"/>
      <c r="GNC184" s="8"/>
      <c r="GND184" s="8"/>
      <c r="GNE184" s="8"/>
      <c r="GNF184" s="8"/>
      <c r="GNG184" s="8"/>
      <c r="GNH184" s="8"/>
      <c r="GNI184" s="8"/>
      <c r="GNJ184" s="8"/>
      <c r="GNK184" s="8"/>
      <c r="GNL184" s="8"/>
      <c r="GNM184" s="8"/>
      <c r="GNN184" s="8"/>
      <c r="GNO184" s="8"/>
      <c r="GNP184" s="8"/>
      <c r="GNQ184" s="8"/>
      <c r="GNR184" s="8"/>
      <c r="GNS184" s="8"/>
      <c r="GNT184" s="8"/>
      <c r="GNU184" s="8"/>
      <c r="GNV184" s="8"/>
      <c r="GNW184" s="8"/>
      <c r="GNX184" s="8"/>
      <c r="GNY184" s="8"/>
      <c r="GNZ184" s="8"/>
      <c r="GOA184" s="8"/>
      <c r="GOB184" s="8"/>
      <c r="GOC184" s="8"/>
      <c r="GOD184" s="8"/>
      <c r="GOE184" s="8"/>
      <c r="GOF184" s="8"/>
      <c r="GOG184" s="8"/>
      <c r="GOH184" s="8"/>
      <c r="GOI184" s="8"/>
      <c r="GOJ184" s="8"/>
      <c r="GOK184" s="8"/>
      <c r="GOL184" s="8"/>
      <c r="GOM184" s="8"/>
      <c r="GON184" s="8"/>
      <c r="GOO184" s="8"/>
      <c r="GOP184" s="8"/>
      <c r="GOQ184" s="8"/>
      <c r="GOR184" s="8"/>
      <c r="GOS184" s="8"/>
      <c r="GOT184" s="8"/>
      <c r="GOU184" s="8"/>
      <c r="GOV184" s="8"/>
      <c r="GOW184" s="8"/>
      <c r="GOX184" s="8"/>
      <c r="GOY184" s="8"/>
      <c r="GOZ184" s="8"/>
      <c r="GPA184" s="8"/>
      <c r="GPB184" s="8"/>
      <c r="GPC184" s="8"/>
      <c r="GPD184" s="8"/>
      <c r="GPE184" s="8"/>
      <c r="GPF184" s="8"/>
      <c r="GPG184" s="8"/>
      <c r="GPH184" s="8"/>
      <c r="GPI184" s="8"/>
      <c r="GPJ184" s="8"/>
      <c r="GPK184" s="8"/>
      <c r="GPL184" s="8"/>
      <c r="GPM184" s="8"/>
      <c r="GPN184" s="8"/>
      <c r="GPO184" s="8"/>
      <c r="GPP184" s="8"/>
      <c r="GPQ184" s="8"/>
      <c r="GPR184" s="8"/>
      <c r="GPS184" s="8"/>
      <c r="GPT184" s="8"/>
      <c r="GPU184" s="8"/>
      <c r="GPV184" s="8"/>
      <c r="GPW184" s="8"/>
      <c r="GPX184" s="8"/>
      <c r="GPY184" s="8"/>
      <c r="GPZ184" s="8"/>
      <c r="GQA184" s="8"/>
      <c r="GQB184" s="8"/>
      <c r="GQC184" s="8"/>
      <c r="GQD184" s="8"/>
      <c r="GQE184" s="8"/>
      <c r="GQF184" s="8"/>
      <c r="GQG184" s="8"/>
      <c r="GQH184" s="8"/>
      <c r="GQI184" s="8"/>
      <c r="GQJ184" s="8"/>
      <c r="GQK184" s="8"/>
      <c r="GQL184" s="8"/>
      <c r="GQM184" s="8"/>
      <c r="GQN184" s="8"/>
      <c r="GQO184" s="8"/>
      <c r="GQP184" s="8"/>
      <c r="GQQ184" s="8"/>
      <c r="GQR184" s="8"/>
      <c r="GQS184" s="8"/>
      <c r="GQT184" s="8"/>
      <c r="GQU184" s="8"/>
      <c r="GQV184" s="8"/>
      <c r="GQW184" s="8"/>
      <c r="GQX184" s="8"/>
      <c r="GQY184" s="8"/>
      <c r="GQZ184" s="8"/>
      <c r="GRA184" s="8"/>
      <c r="GRB184" s="8"/>
      <c r="GRC184" s="8"/>
      <c r="GRD184" s="8"/>
      <c r="GRE184" s="8"/>
      <c r="GRF184" s="8"/>
      <c r="GRG184" s="8"/>
      <c r="GRH184" s="8"/>
      <c r="GRI184" s="8"/>
      <c r="GRJ184" s="8"/>
      <c r="GRK184" s="8"/>
      <c r="GRL184" s="8"/>
      <c r="GRM184" s="8"/>
      <c r="GRN184" s="8"/>
      <c r="GRO184" s="8"/>
      <c r="GRP184" s="8"/>
      <c r="GRQ184" s="8"/>
      <c r="GRR184" s="8"/>
      <c r="GRS184" s="8"/>
      <c r="GRT184" s="8"/>
      <c r="GRU184" s="8"/>
      <c r="GRV184" s="8"/>
      <c r="GRW184" s="8"/>
      <c r="GRX184" s="8"/>
      <c r="GRY184" s="8"/>
      <c r="GRZ184" s="8"/>
      <c r="GSA184" s="8"/>
      <c r="GSB184" s="8"/>
      <c r="GSC184" s="8"/>
      <c r="GSD184" s="8"/>
      <c r="GSE184" s="8"/>
      <c r="GSF184" s="8"/>
      <c r="GSG184" s="8"/>
      <c r="GSH184" s="8"/>
      <c r="GSI184" s="8"/>
      <c r="GSJ184" s="8"/>
      <c r="GSK184" s="8"/>
      <c r="GSL184" s="8"/>
      <c r="GSM184" s="8"/>
      <c r="GSN184" s="8"/>
      <c r="GSO184" s="8"/>
      <c r="GSP184" s="8"/>
      <c r="GSQ184" s="8"/>
      <c r="GSR184" s="8"/>
      <c r="GSS184" s="8"/>
      <c r="GST184" s="8"/>
      <c r="GSU184" s="8"/>
      <c r="GSV184" s="8"/>
      <c r="GSW184" s="8"/>
      <c r="GSX184" s="8"/>
      <c r="GSY184" s="8"/>
      <c r="GSZ184" s="8"/>
      <c r="GTA184" s="8"/>
      <c r="GTB184" s="8"/>
      <c r="GTC184" s="8"/>
      <c r="GTD184" s="8"/>
      <c r="GTE184" s="8"/>
      <c r="GTF184" s="8"/>
      <c r="GTG184" s="8"/>
      <c r="GTH184" s="8"/>
      <c r="GTI184" s="8"/>
      <c r="GTJ184" s="8"/>
      <c r="GTK184" s="8"/>
      <c r="GTL184" s="8"/>
      <c r="GTM184" s="8"/>
      <c r="GTN184" s="8"/>
      <c r="GTO184" s="8"/>
      <c r="GTP184" s="8"/>
      <c r="GTQ184" s="8"/>
      <c r="GTR184" s="8"/>
      <c r="GTS184" s="8"/>
      <c r="GTT184" s="8"/>
      <c r="GTU184" s="8"/>
      <c r="GTV184" s="8"/>
      <c r="GTW184" s="8"/>
      <c r="GTX184" s="8"/>
      <c r="GTY184" s="8"/>
      <c r="GTZ184" s="8"/>
      <c r="GUA184" s="8"/>
      <c r="GUB184" s="8"/>
      <c r="GUC184" s="8"/>
      <c r="GUD184" s="8"/>
      <c r="GUE184" s="8"/>
      <c r="GUF184" s="8"/>
      <c r="GUG184" s="8"/>
      <c r="GUH184" s="8"/>
      <c r="GUI184" s="8"/>
      <c r="GUJ184" s="8"/>
      <c r="GUK184" s="8"/>
      <c r="GUL184" s="8"/>
      <c r="GUM184" s="8"/>
      <c r="GUN184" s="8"/>
      <c r="GUO184" s="8"/>
      <c r="GUP184" s="8"/>
      <c r="GUQ184" s="8"/>
      <c r="GUR184" s="8"/>
      <c r="GUS184" s="8"/>
      <c r="GUT184" s="8"/>
      <c r="GUU184" s="8"/>
      <c r="GUV184" s="8"/>
      <c r="GUW184" s="8"/>
      <c r="GUX184" s="8"/>
      <c r="GUY184" s="8"/>
      <c r="GUZ184" s="8"/>
      <c r="GVA184" s="8"/>
      <c r="GVB184" s="8"/>
      <c r="GVC184" s="8"/>
      <c r="GVD184" s="8"/>
      <c r="GVE184" s="8"/>
      <c r="GVF184" s="8"/>
      <c r="GVG184" s="8"/>
      <c r="GVH184" s="8"/>
      <c r="GVI184" s="8"/>
      <c r="GVJ184" s="8"/>
      <c r="GVK184" s="8"/>
      <c r="GVL184" s="8"/>
      <c r="GVM184" s="8"/>
      <c r="GVN184" s="8"/>
      <c r="GVO184" s="8"/>
      <c r="GVP184" s="8"/>
      <c r="GVQ184" s="8"/>
      <c r="GVR184" s="8"/>
      <c r="GVS184" s="8"/>
      <c r="GVT184" s="8"/>
      <c r="GVU184" s="8"/>
      <c r="GVV184" s="8"/>
      <c r="GVW184" s="8"/>
      <c r="GVX184" s="8"/>
      <c r="GVY184" s="8"/>
      <c r="GVZ184" s="8"/>
      <c r="GWA184" s="8"/>
      <c r="GWB184" s="8"/>
      <c r="GWC184" s="8"/>
      <c r="GWD184" s="8"/>
      <c r="GWE184" s="8"/>
      <c r="GWF184" s="8"/>
      <c r="GWG184" s="8"/>
      <c r="GWH184" s="8"/>
      <c r="GWI184" s="8"/>
      <c r="GWJ184" s="8"/>
      <c r="GWK184" s="8"/>
      <c r="GWL184" s="8"/>
      <c r="GWM184" s="8"/>
      <c r="GWN184" s="8"/>
      <c r="GWO184" s="8"/>
      <c r="GWP184" s="8"/>
      <c r="GWQ184" s="8"/>
      <c r="GWR184" s="8"/>
      <c r="GWS184" s="8"/>
      <c r="GWT184" s="8"/>
      <c r="GWU184" s="8"/>
      <c r="GWV184" s="8"/>
      <c r="GWW184" s="8"/>
      <c r="GWX184" s="8"/>
      <c r="GWY184" s="8"/>
      <c r="GWZ184" s="8"/>
      <c r="GXA184" s="8"/>
      <c r="GXB184" s="8"/>
      <c r="GXC184" s="8"/>
      <c r="GXD184" s="8"/>
      <c r="GXE184" s="8"/>
      <c r="GXF184" s="8"/>
      <c r="GXG184" s="8"/>
      <c r="GXH184" s="8"/>
      <c r="GXI184" s="8"/>
      <c r="GXJ184" s="8"/>
      <c r="GXK184" s="8"/>
      <c r="GXL184" s="8"/>
      <c r="GXM184" s="8"/>
      <c r="GXN184" s="8"/>
      <c r="GXO184" s="8"/>
      <c r="GXP184" s="8"/>
      <c r="GXQ184" s="8"/>
      <c r="GXR184" s="8"/>
      <c r="GXS184" s="8"/>
      <c r="GXT184" s="8"/>
      <c r="GXU184" s="8"/>
      <c r="GXV184" s="8"/>
      <c r="GXW184" s="8"/>
      <c r="GXX184" s="8"/>
      <c r="GXY184" s="8"/>
      <c r="GXZ184" s="8"/>
      <c r="GYA184" s="8"/>
      <c r="GYB184" s="8"/>
      <c r="GYC184" s="8"/>
      <c r="GYD184" s="8"/>
      <c r="GYE184" s="8"/>
      <c r="GYF184" s="8"/>
      <c r="GYG184" s="8"/>
      <c r="GYH184" s="8"/>
      <c r="GYI184" s="8"/>
      <c r="GYJ184" s="8"/>
      <c r="GYK184" s="8"/>
      <c r="GYL184" s="8"/>
      <c r="GYM184" s="8"/>
      <c r="GYN184" s="8"/>
      <c r="GYO184" s="8"/>
      <c r="GYP184" s="8"/>
      <c r="GYQ184" s="8"/>
      <c r="GYR184" s="8"/>
      <c r="GYS184" s="8"/>
      <c r="GYT184" s="8"/>
      <c r="GYU184" s="8"/>
      <c r="GYV184" s="8"/>
      <c r="GYW184" s="8"/>
      <c r="GYX184" s="8"/>
      <c r="GYY184" s="8"/>
      <c r="GYZ184" s="8"/>
      <c r="GZA184" s="8"/>
      <c r="GZB184" s="8"/>
      <c r="GZC184" s="8"/>
      <c r="GZD184" s="8"/>
      <c r="GZE184" s="8"/>
      <c r="GZF184" s="8"/>
      <c r="GZG184" s="8"/>
      <c r="GZH184" s="8"/>
      <c r="GZI184" s="8"/>
      <c r="GZJ184" s="8"/>
      <c r="GZK184" s="8"/>
      <c r="GZL184" s="8"/>
      <c r="GZM184" s="8"/>
      <c r="GZN184" s="8"/>
      <c r="GZO184" s="8"/>
      <c r="GZP184" s="8"/>
      <c r="GZQ184" s="8"/>
      <c r="GZR184" s="8"/>
      <c r="GZS184" s="8"/>
      <c r="GZT184" s="8"/>
      <c r="GZU184" s="8"/>
      <c r="GZV184" s="8"/>
      <c r="GZW184" s="8"/>
      <c r="GZX184" s="8"/>
      <c r="GZY184" s="8"/>
      <c r="GZZ184" s="8"/>
      <c r="HAA184" s="8"/>
      <c r="HAB184" s="8"/>
      <c r="HAC184" s="8"/>
      <c r="HAD184" s="8"/>
      <c r="HAE184" s="8"/>
      <c r="HAF184" s="8"/>
      <c r="HAG184" s="8"/>
      <c r="HAH184" s="8"/>
      <c r="HAI184" s="8"/>
      <c r="HAJ184" s="8"/>
      <c r="HAK184" s="8"/>
      <c r="HAL184" s="8"/>
      <c r="HAM184" s="8"/>
      <c r="HAN184" s="8"/>
      <c r="HAO184" s="8"/>
      <c r="HAP184" s="8"/>
      <c r="HAQ184" s="8"/>
      <c r="HAR184" s="8"/>
      <c r="HAS184" s="8"/>
      <c r="HAT184" s="8"/>
      <c r="HAU184" s="8"/>
      <c r="HAV184" s="8"/>
      <c r="HAW184" s="8"/>
      <c r="HAX184" s="8"/>
      <c r="HAY184" s="8"/>
      <c r="HAZ184" s="8"/>
      <c r="HBA184" s="8"/>
      <c r="HBB184" s="8"/>
      <c r="HBC184" s="8"/>
      <c r="HBD184" s="8"/>
      <c r="HBE184" s="8"/>
      <c r="HBF184" s="8"/>
      <c r="HBG184" s="8"/>
      <c r="HBH184" s="8"/>
      <c r="HBI184" s="8"/>
      <c r="HBJ184" s="8"/>
      <c r="HBK184" s="8"/>
      <c r="HBL184" s="8"/>
      <c r="HBM184" s="8"/>
      <c r="HBN184" s="8"/>
      <c r="HBO184" s="8"/>
      <c r="HBP184" s="8"/>
      <c r="HBQ184" s="8"/>
      <c r="HBR184" s="8"/>
      <c r="HBS184" s="8"/>
      <c r="HBT184" s="8"/>
      <c r="HBU184" s="8"/>
      <c r="HBV184" s="8"/>
      <c r="HBW184" s="8"/>
      <c r="HBX184" s="8"/>
      <c r="HBY184" s="8"/>
      <c r="HBZ184" s="8"/>
      <c r="HCA184" s="8"/>
      <c r="HCB184" s="8"/>
      <c r="HCC184" s="8"/>
      <c r="HCD184" s="8"/>
      <c r="HCE184" s="8"/>
      <c r="HCF184" s="8"/>
      <c r="HCG184" s="8"/>
      <c r="HCH184" s="8"/>
      <c r="HCI184" s="8"/>
      <c r="HCJ184" s="8"/>
      <c r="HCK184" s="8"/>
      <c r="HCL184" s="8"/>
      <c r="HCM184" s="8"/>
      <c r="HCN184" s="8"/>
      <c r="HCO184" s="8"/>
      <c r="HCP184" s="8"/>
      <c r="HCQ184" s="8"/>
      <c r="HCR184" s="8"/>
      <c r="HCS184" s="8"/>
      <c r="HCT184" s="8"/>
      <c r="HCU184" s="8"/>
      <c r="HCV184" s="8"/>
      <c r="HCW184" s="8"/>
      <c r="HCX184" s="8"/>
      <c r="HCY184" s="8"/>
      <c r="HCZ184" s="8"/>
      <c r="HDA184" s="8"/>
      <c r="HDB184" s="8"/>
      <c r="HDC184" s="8"/>
      <c r="HDD184" s="8"/>
      <c r="HDE184" s="8"/>
      <c r="HDF184" s="8"/>
      <c r="HDG184" s="8"/>
      <c r="HDH184" s="8"/>
      <c r="HDI184" s="8"/>
      <c r="HDJ184" s="8"/>
      <c r="HDK184" s="8"/>
      <c r="HDL184" s="8"/>
      <c r="HDM184" s="8"/>
      <c r="HDN184" s="8"/>
      <c r="HDO184" s="8"/>
      <c r="HDP184" s="8"/>
      <c r="HDQ184" s="8"/>
      <c r="HDR184" s="8"/>
      <c r="HDS184" s="8"/>
      <c r="HDT184" s="8"/>
      <c r="HDU184" s="8"/>
      <c r="HDV184" s="8"/>
      <c r="HDW184" s="8"/>
      <c r="HDX184" s="8"/>
      <c r="HDY184" s="8"/>
      <c r="HDZ184" s="8"/>
      <c r="HEA184" s="8"/>
      <c r="HEB184" s="8"/>
      <c r="HEC184" s="8"/>
      <c r="HED184" s="8"/>
      <c r="HEE184" s="8"/>
      <c r="HEF184" s="8"/>
      <c r="HEG184" s="8"/>
      <c r="HEH184" s="8"/>
      <c r="HEI184" s="8"/>
      <c r="HEJ184" s="8"/>
      <c r="HEK184" s="8"/>
      <c r="HEL184" s="8"/>
      <c r="HEM184" s="8"/>
      <c r="HEN184" s="8"/>
      <c r="HEO184" s="8"/>
      <c r="HEP184" s="8"/>
      <c r="HEQ184" s="8"/>
      <c r="HER184" s="8"/>
      <c r="HES184" s="8"/>
      <c r="HET184" s="8"/>
      <c r="HEU184" s="8"/>
      <c r="HEV184" s="8"/>
      <c r="HEW184" s="8"/>
      <c r="HEX184" s="8"/>
      <c r="HEY184" s="8"/>
      <c r="HEZ184" s="8"/>
      <c r="HFA184" s="8"/>
      <c r="HFB184" s="8"/>
      <c r="HFC184" s="8"/>
      <c r="HFD184" s="8"/>
      <c r="HFE184" s="8"/>
      <c r="HFF184" s="8"/>
      <c r="HFG184" s="8"/>
      <c r="HFH184" s="8"/>
      <c r="HFI184" s="8"/>
      <c r="HFJ184" s="8"/>
      <c r="HFK184" s="8"/>
      <c r="HFL184" s="8"/>
      <c r="HFM184" s="8"/>
      <c r="HFN184" s="8"/>
      <c r="HFO184" s="8"/>
      <c r="HFP184" s="8"/>
      <c r="HFQ184" s="8"/>
      <c r="HFR184" s="8"/>
      <c r="HFS184" s="8"/>
      <c r="HFT184" s="8"/>
      <c r="HFU184" s="8"/>
      <c r="HFV184" s="8"/>
      <c r="HFW184" s="8"/>
      <c r="HFX184" s="8"/>
      <c r="HFY184" s="8"/>
      <c r="HFZ184" s="8"/>
      <c r="HGA184" s="8"/>
      <c r="HGB184" s="8"/>
      <c r="HGC184" s="8"/>
      <c r="HGD184" s="8"/>
      <c r="HGE184" s="8"/>
      <c r="HGF184" s="8"/>
      <c r="HGG184" s="8"/>
      <c r="HGH184" s="8"/>
      <c r="HGI184" s="8"/>
      <c r="HGJ184" s="8"/>
      <c r="HGK184" s="8"/>
      <c r="HGL184" s="8"/>
      <c r="HGM184" s="8"/>
      <c r="HGN184" s="8"/>
      <c r="HGO184" s="8"/>
      <c r="HGP184" s="8"/>
      <c r="HGQ184" s="8"/>
      <c r="HGR184" s="8"/>
      <c r="HGS184" s="8"/>
      <c r="HGT184" s="8"/>
      <c r="HGU184" s="8"/>
      <c r="HGV184" s="8"/>
      <c r="HGW184" s="8"/>
      <c r="HGX184" s="8"/>
      <c r="HGY184" s="8"/>
      <c r="HGZ184" s="8"/>
      <c r="HHA184" s="8"/>
      <c r="HHB184" s="8"/>
      <c r="HHC184" s="8"/>
      <c r="HHD184" s="8"/>
      <c r="HHE184" s="8"/>
      <c r="HHF184" s="8"/>
      <c r="HHG184" s="8"/>
      <c r="HHH184" s="8"/>
      <c r="HHI184" s="8"/>
      <c r="HHJ184" s="8"/>
      <c r="HHK184" s="8"/>
      <c r="HHL184" s="8"/>
      <c r="HHM184" s="8"/>
      <c r="HHN184" s="8"/>
      <c r="HHO184" s="8"/>
      <c r="HHP184" s="8"/>
      <c r="HHQ184" s="8"/>
      <c r="HHR184" s="8"/>
      <c r="HHS184" s="8"/>
      <c r="HHT184" s="8"/>
      <c r="HHU184" s="8"/>
      <c r="HHV184" s="8"/>
      <c r="HHW184" s="8"/>
      <c r="HHX184" s="8"/>
      <c r="HHY184" s="8"/>
      <c r="HHZ184" s="8"/>
      <c r="HIA184" s="8"/>
      <c r="HIB184" s="8"/>
      <c r="HIC184" s="8"/>
      <c r="HID184" s="8"/>
      <c r="HIE184" s="8"/>
      <c r="HIF184" s="8"/>
      <c r="HIG184" s="8"/>
      <c r="HIH184" s="8"/>
      <c r="HII184" s="8"/>
      <c r="HIJ184" s="8"/>
      <c r="HIK184" s="8"/>
      <c r="HIL184" s="8"/>
      <c r="HIM184" s="8"/>
      <c r="HIN184" s="8"/>
      <c r="HIO184" s="8"/>
      <c r="HIP184" s="8"/>
      <c r="HIQ184" s="8"/>
      <c r="HIR184" s="8"/>
      <c r="HIS184" s="8"/>
      <c r="HIT184" s="8"/>
      <c r="HIU184" s="8"/>
      <c r="HIV184" s="8"/>
      <c r="HIW184" s="8"/>
      <c r="HIX184" s="8"/>
      <c r="HIY184" s="8"/>
      <c r="HIZ184" s="8"/>
      <c r="HJA184" s="8"/>
      <c r="HJB184" s="8"/>
      <c r="HJC184" s="8"/>
      <c r="HJD184" s="8"/>
      <c r="HJE184" s="8"/>
      <c r="HJF184" s="8"/>
      <c r="HJG184" s="8"/>
      <c r="HJH184" s="8"/>
      <c r="HJI184" s="8"/>
      <c r="HJJ184" s="8"/>
      <c r="HJK184" s="8"/>
      <c r="HJL184" s="8"/>
      <c r="HJM184" s="8"/>
      <c r="HJN184" s="8"/>
      <c r="HJO184" s="8"/>
      <c r="HJP184" s="8"/>
      <c r="HJQ184" s="8"/>
      <c r="HJR184" s="8"/>
      <c r="HJS184" s="8"/>
      <c r="HJT184" s="8"/>
      <c r="HJU184" s="8"/>
      <c r="HJV184" s="8"/>
      <c r="HJW184" s="8"/>
      <c r="HJX184" s="8"/>
      <c r="HJY184" s="8"/>
      <c r="HJZ184" s="8"/>
      <c r="HKA184" s="8"/>
      <c r="HKB184" s="8"/>
      <c r="HKC184" s="8"/>
      <c r="HKD184" s="8"/>
      <c r="HKE184" s="8"/>
      <c r="HKF184" s="8"/>
      <c r="HKG184" s="8"/>
      <c r="HKH184" s="8"/>
      <c r="HKI184" s="8"/>
      <c r="HKJ184" s="8"/>
      <c r="HKK184" s="8"/>
      <c r="HKL184" s="8"/>
      <c r="HKM184" s="8"/>
      <c r="HKN184" s="8"/>
      <c r="HKO184" s="8"/>
      <c r="HKP184" s="8"/>
      <c r="HKQ184" s="8"/>
      <c r="HKR184" s="8"/>
      <c r="HKS184" s="8"/>
      <c r="HKT184" s="8"/>
      <c r="HKU184" s="8"/>
      <c r="HKV184" s="8"/>
      <c r="HKW184" s="8"/>
      <c r="HKX184" s="8"/>
      <c r="HKY184" s="8"/>
      <c r="HKZ184" s="8"/>
      <c r="HLA184" s="8"/>
      <c r="HLB184" s="8"/>
      <c r="HLC184" s="8"/>
      <c r="HLD184" s="8"/>
      <c r="HLE184" s="8"/>
      <c r="HLF184" s="8"/>
      <c r="HLG184" s="8"/>
      <c r="HLH184" s="8"/>
      <c r="HLI184" s="8"/>
      <c r="HLJ184" s="8"/>
      <c r="HLK184" s="8"/>
      <c r="HLL184" s="8"/>
      <c r="HLM184" s="8"/>
      <c r="HLN184" s="8"/>
      <c r="HLO184" s="8"/>
      <c r="HLP184" s="8"/>
      <c r="HLQ184" s="8"/>
      <c r="HLR184" s="8"/>
      <c r="HLS184" s="8"/>
      <c r="HLT184" s="8"/>
      <c r="HLU184" s="8"/>
      <c r="HLV184" s="8"/>
      <c r="HLW184" s="8"/>
      <c r="HLX184" s="8"/>
      <c r="HLY184" s="8"/>
      <c r="HLZ184" s="8"/>
      <c r="HMA184" s="8"/>
      <c r="HMB184" s="8"/>
      <c r="HMC184" s="8"/>
      <c r="HMD184" s="8"/>
      <c r="HME184" s="8"/>
      <c r="HMF184" s="8"/>
      <c r="HMG184" s="8"/>
      <c r="HMH184" s="8"/>
      <c r="HMI184" s="8"/>
      <c r="HMJ184" s="8"/>
      <c r="HMK184" s="8"/>
      <c r="HML184" s="8"/>
      <c r="HMM184" s="8"/>
      <c r="HMN184" s="8"/>
      <c r="HMO184" s="8"/>
      <c r="HMP184" s="8"/>
      <c r="HMQ184" s="8"/>
      <c r="HMR184" s="8"/>
      <c r="HMS184" s="8"/>
      <c r="HMT184" s="8"/>
      <c r="HMU184" s="8"/>
      <c r="HMV184" s="8"/>
      <c r="HMW184" s="8"/>
      <c r="HMX184" s="8"/>
      <c r="HMY184" s="8"/>
      <c r="HMZ184" s="8"/>
      <c r="HNA184" s="8"/>
      <c r="HNB184" s="8"/>
      <c r="HNC184" s="8"/>
      <c r="HND184" s="8"/>
      <c r="HNE184" s="8"/>
      <c r="HNF184" s="8"/>
      <c r="HNG184" s="8"/>
      <c r="HNH184" s="8"/>
      <c r="HNI184" s="8"/>
      <c r="HNJ184" s="8"/>
      <c r="HNK184" s="8"/>
      <c r="HNL184" s="8"/>
      <c r="HNM184" s="8"/>
      <c r="HNN184" s="8"/>
      <c r="HNO184" s="8"/>
      <c r="HNP184" s="8"/>
      <c r="HNQ184" s="8"/>
      <c r="HNR184" s="8"/>
      <c r="HNS184" s="8"/>
      <c r="HNT184" s="8"/>
      <c r="HNU184" s="8"/>
      <c r="HNV184" s="8"/>
      <c r="HNW184" s="8"/>
      <c r="HNX184" s="8"/>
      <c r="HNY184" s="8"/>
      <c r="HNZ184" s="8"/>
      <c r="HOA184" s="8"/>
      <c r="HOB184" s="8"/>
      <c r="HOC184" s="8"/>
      <c r="HOD184" s="8"/>
      <c r="HOE184" s="8"/>
      <c r="HOF184" s="8"/>
      <c r="HOG184" s="8"/>
      <c r="HOH184" s="8"/>
      <c r="HOI184" s="8"/>
      <c r="HOJ184" s="8"/>
      <c r="HOK184" s="8"/>
      <c r="HOL184" s="8"/>
      <c r="HOM184" s="8"/>
      <c r="HON184" s="8"/>
      <c r="HOO184" s="8"/>
      <c r="HOP184" s="8"/>
      <c r="HOQ184" s="8"/>
      <c r="HOR184" s="8"/>
      <c r="HOS184" s="8"/>
      <c r="HOT184" s="8"/>
      <c r="HOU184" s="8"/>
      <c r="HOV184" s="8"/>
      <c r="HOW184" s="8"/>
      <c r="HOX184" s="8"/>
      <c r="HOY184" s="8"/>
      <c r="HOZ184" s="8"/>
      <c r="HPA184" s="8"/>
      <c r="HPB184" s="8"/>
      <c r="HPC184" s="8"/>
      <c r="HPD184" s="8"/>
      <c r="HPE184" s="8"/>
      <c r="HPF184" s="8"/>
      <c r="HPG184" s="8"/>
      <c r="HPH184" s="8"/>
      <c r="HPI184" s="8"/>
      <c r="HPJ184" s="8"/>
      <c r="HPK184" s="8"/>
      <c r="HPL184" s="8"/>
      <c r="HPM184" s="8"/>
      <c r="HPN184" s="8"/>
      <c r="HPO184" s="8"/>
      <c r="HPP184" s="8"/>
      <c r="HPQ184" s="8"/>
      <c r="HPR184" s="8"/>
      <c r="HPS184" s="8"/>
      <c r="HPT184" s="8"/>
      <c r="HPU184" s="8"/>
      <c r="HPV184" s="8"/>
      <c r="HPW184" s="8"/>
      <c r="HPX184" s="8"/>
      <c r="HPY184" s="8"/>
      <c r="HPZ184" s="8"/>
      <c r="HQA184" s="8"/>
      <c r="HQB184" s="8"/>
      <c r="HQC184" s="8"/>
      <c r="HQD184" s="8"/>
      <c r="HQE184" s="8"/>
      <c r="HQF184" s="8"/>
      <c r="HQG184" s="8"/>
      <c r="HQH184" s="8"/>
      <c r="HQI184" s="8"/>
      <c r="HQJ184" s="8"/>
      <c r="HQK184" s="8"/>
      <c r="HQL184" s="8"/>
      <c r="HQM184" s="8"/>
      <c r="HQN184" s="8"/>
      <c r="HQO184" s="8"/>
      <c r="HQP184" s="8"/>
      <c r="HQQ184" s="8"/>
      <c r="HQR184" s="8"/>
      <c r="HQS184" s="8"/>
      <c r="HQT184" s="8"/>
      <c r="HQU184" s="8"/>
      <c r="HQV184" s="8"/>
      <c r="HQW184" s="8"/>
      <c r="HQX184" s="8"/>
      <c r="HQY184" s="8"/>
      <c r="HQZ184" s="8"/>
      <c r="HRA184" s="8"/>
      <c r="HRB184" s="8"/>
      <c r="HRC184" s="8"/>
      <c r="HRD184" s="8"/>
      <c r="HRE184" s="8"/>
      <c r="HRF184" s="8"/>
      <c r="HRG184" s="8"/>
      <c r="HRH184" s="8"/>
      <c r="HRI184" s="8"/>
      <c r="HRJ184" s="8"/>
      <c r="HRK184" s="8"/>
      <c r="HRL184" s="8"/>
      <c r="HRM184" s="8"/>
      <c r="HRN184" s="8"/>
      <c r="HRO184" s="8"/>
      <c r="HRP184" s="8"/>
      <c r="HRQ184" s="8"/>
      <c r="HRR184" s="8"/>
      <c r="HRS184" s="8"/>
      <c r="HRT184" s="8"/>
      <c r="HRU184" s="8"/>
      <c r="HRV184" s="8"/>
      <c r="HRW184" s="8"/>
      <c r="HRX184" s="8"/>
      <c r="HRY184" s="8"/>
      <c r="HRZ184" s="8"/>
      <c r="HSA184" s="8"/>
      <c r="HSB184" s="8"/>
      <c r="HSC184" s="8"/>
      <c r="HSD184" s="8"/>
      <c r="HSE184" s="8"/>
      <c r="HSF184" s="8"/>
      <c r="HSG184" s="8"/>
      <c r="HSH184" s="8"/>
      <c r="HSI184" s="8"/>
      <c r="HSJ184" s="8"/>
      <c r="HSK184" s="8"/>
      <c r="HSL184" s="8"/>
      <c r="HSM184" s="8"/>
      <c r="HSN184" s="8"/>
      <c r="HSO184" s="8"/>
      <c r="HSP184" s="8"/>
      <c r="HSQ184" s="8"/>
      <c r="HSR184" s="8"/>
      <c r="HSS184" s="8"/>
      <c r="HST184" s="8"/>
      <c r="HSU184" s="8"/>
      <c r="HSV184" s="8"/>
      <c r="HSW184" s="8"/>
      <c r="HSX184" s="8"/>
      <c r="HSY184" s="8"/>
      <c r="HSZ184" s="8"/>
      <c r="HTA184" s="8"/>
      <c r="HTB184" s="8"/>
      <c r="HTC184" s="8"/>
      <c r="HTD184" s="8"/>
      <c r="HTE184" s="8"/>
      <c r="HTF184" s="8"/>
      <c r="HTG184" s="8"/>
      <c r="HTH184" s="8"/>
      <c r="HTI184" s="8"/>
      <c r="HTJ184" s="8"/>
      <c r="HTK184" s="8"/>
      <c r="HTL184" s="8"/>
      <c r="HTM184" s="8"/>
      <c r="HTN184" s="8"/>
      <c r="HTO184" s="8"/>
      <c r="HTP184" s="8"/>
      <c r="HTQ184" s="8"/>
      <c r="HTR184" s="8"/>
      <c r="HTS184" s="8"/>
      <c r="HTT184" s="8"/>
      <c r="HTU184" s="8"/>
      <c r="HTV184" s="8"/>
      <c r="HTW184" s="8"/>
      <c r="HTX184" s="8"/>
      <c r="HTY184" s="8"/>
      <c r="HTZ184" s="8"/>
      <c r="HUA184" s="8"/>
      <c r="HUB184" s="8"/>
      <c r="HUC184" s="8"/>
      <c r="HUD184" s="8"/>
      <c r="HUE184" s="8"/>
      <c r="HUF184" s="8"/>
      <c r="HUG184" s="8"/>
      <c r="HUH184" s="8"/>
      <c r="HUI184" s="8"/>
      <c r="HUJ184" s="8"/>
      <c r="HUK184" s="8"/>
      <c r="HUL184" s="8"/>
      <c r="HUM184" s="8"/>
      <c r="HUN184" s="8"/>
      <c r="HUO184" s="8"/>
      <c r="HUP184" s="8"/>
      <c r="HUQ184" s="8"/>
      <c r="HUR184" s="8"/>
      <c r="HUS184" s="8"/>
      <c r="HUT184" s="8"/>
      <c r="HUU184" s="8"/>
      <c r="HUV184" s="8"/>
      <c r="HUW184" s="8"/>
      <c r="HUX184" s="8"/>
      <c r="HUY184" s="8"/>
      <c r="HUZ184" s="8"/>
      <c r="HVA184" s="8"/>
      <c r="HVB184" s="8"/>
      <c r="HVC184" s="8"/>
      <c r="HVD184" s="8"/>
      <c r="HVE184" s="8"/>
      <c r="HVF184" s="8"/>
      <c r="HVG184" s="8"/>
      <c r="HVH184" s="8"/>
      <c r="HVI184" s="8"/>
      <c r="HVJ184" s="8"/>
      <c r="HVK184" s="8"/>
      <c r="HVL184" s="8"/>
      <c r="HVM184" s="8"/>
      <c r="HVN184" s="8"/>
      <c r="HVO184" s="8"/>
      <c r="HVP184" s="8"/>
      <c r="HVQ184" s="8"/>
      <c r="HVR184" s="8"/>
      <c r="HVS184" s="8"/>
      <c r="HVT184" s="8"/>
      <c r="HVU184" s="8"/>
      <c r="HVV184" s="8"/>
      <c r="HVW184" s="8"/>
      <c r="HVX184" s="8"/>
      <c r="HVY184" s="8"/>
      <c r="HVZ184" s="8"/>
      <c r="HWA184" s="8"/>
      <c r="HWB184" s="8"/>
      <c r="HWC184" s="8"/>
      <c r="HWD184" s="8"/>
      <c r="HWE184" s="8"/>
      <c r="HWF184" s="8"/>
      <c r="HWG184" s="8"/>
      <c r="HWH184" s="8"/>
      <c r="HWI184" s="8"/>
      <c r="HWJ184" s="8"/>
      <c r="HWK184" s="8"/>
      <c r="HWL184" s="8"/>
      <c r="HWM184" s="8"/>
      <c r="HWN184" s="8"/>
      <c r="HWO184" s="8"/>
      <c r="HWP184" s="8"/>
      <c r="HWQ184" s="8"/>
      <c r="HWR184" s="8"/>
      <c r="HWS184" s="8"/>
      <c r="HWT184" s="8"/>
      <c r="HWU184" s="8"/>
      <c r="HWV184" s="8"/>
      <c r="HWW184" s="8"/>
      <c r="HWX184" s="8"/>
      <c r="HWY184" s="8"/>
      <c r="HWZ184" s="8"/>
      <c r="HXA184" s="8"/>
      <c r="HXB184" s="8"/>
      <c r="HXC184" s="8"/>
      <c r="HXD184" s="8"/>
      <c r="HXE184" s="8"/>
      <c r="HXF184" s="8"/>
      <c r="HXG184" s="8"/>
      <c r="HXH184" s="8"/>
      <c r="HXI184" s="8"/>
      <c r="HXJ184" s="8"/>
      <c r="HXK184" s="8"/>
      <c r="HXL184" s="8"/>
      <c r="HXM184" s="8"/>
      <c r="HXN184" s="8"/>
      <c r="HXO184" s="8"/>
      <c r="HXP184" s="8"/>
      <c r="HXQ184" s="8"/>
      <c r="HXR184" s="8"/>
      <c r="HXS184" s="8"/>
      <c r="HXT184" s="8"/>
      <c r="HXU184" s="8"/>
      <c r="HXV184" s="8"/>
      <c r="HXW184" s="8"/>
      <c r="HXX184" s="8"/>
      <c r="HXY184" s="8"/>
      <c r="HXZ184" s="8"/>
      <c r="HYA184" s="8"/>
      <c r="HYB184" s="8"/>
      <c r="HYC184" s="8"/>
      <c r="HYD184" s="8"/>
      <c r="HYE184" s="8"/>
      <c r="HYF184" s="8"/>
      <c r="HYG184" s="8"/>
      <c r="HYH184" s="8"/>
      <c r="HYI184" s="8"/>
      <c r="HYJ184" s="8"/>
      <c r="HYK184" s="8"/>
      <c r="HYL184" s="8"/>
      <c r="HYM184" s="8"/>
      <c r="HYN184" s="8"/>
      <c r="HYO184" s="8"/>
      <c r="HYP184" s="8"/>
      <c r="HYQ184" s="8"/>
      <c r="HYR184" s="8"/>
      <c r="HYS184" s="8"/>
      <c r="HYT184" s="8"/>
      <c r="HYU184" s="8"/>
      <c r="HYV184" s="8"/>
      <c r="HYW184" s="8"/>
      <c r="HYX184" s="8"/>
      <c r="HYY184" s="8"/>
      <c r="HYZ184" s="8"/>
      <c r="HZA184" s="8"/>
      <c r="HZB184" s="8"/>
      <c r="HZC184" s="8"/>
      <c r="HZD184" s="8"/>
      <c r="HZE184" s="8"/>
      <c r="HZF184" s="8"/>
      <c r="HZG184" s="8"/>
      <c r="HZH184" s="8"/>
      <c r="HZI184" s="8"/>
      <c r="HZJ184" s="8"/>
      <c r="HZK184" s="8"/>
      <c r="HZL184" s="8"/>
      <c r="HZM184" s="8"/>
      <c r="HZN184" s="8"/>
      <c r="HZO184" s="8"/>
      <c r="HZP184" s="8"/>
      <c r="HZQ184" s="8"/>
      <c r="HZR184" s="8"/>
      <c r="HZS184" s="8"/>
      <c r="HZT184" s="8"/>
      <c r="HZU184" s="8"/>
      <c r="HZV184" s="8"/>
      <c r="HZW184" s="8"/>
      <c r="HZX184" s="8"/>
      <c r="HZY184" s="8"/>
      <c r="HZZ184" s="8"/>
      <c r="IAA184" s="8"/>
      <c r="IAB184" s="8"/>
      <c r="IAC184" s="8"/>
      <c r="IAD184" s="8"/>
      <c r="IAE184" s="8"/>
      <c r="IAF184" s="8"/>
      <c r="IAG184" s="8"/>
      <c r="IAH184" s="8"/>
      <c r="IAI184" s="8"/>
      <c r="IAJ184" s="8"/>
      <c r="IAK184" s="8"/>
      <c r="IAL184" s="8"/>
      <c r="IAM184" s="8"/>
      <c r="IAN184" s="8"/>
      <c r="IAO184" s="8"/>
      <c r="IAP184" s="8"/>
      <c r="IAQ184" s="8"/>
      <c r="IAR184" s="8"/>
      <c r="IAS184" s="8"/>
      <c r="IAT184" s="8"/>
      <c r="IAU184" s="8"/>
      <c r="IAV184" s="8"/>
      <c r="IAW184" s="8"/>
      <c r="IAX184" s="8"/>
      <c r="IAY184" s="8"/>
      <c r="IAZ184" s="8"/>
      <c r="IBA184" s="8"/>
      <c r="IBB184" s="8"/>
      <c r="IBC184" s="8"/>
      <c r="IBD184" s="8"/>
      <c r="IBE184" s="8"/>
      <c r="IBF184" s="8"/>
      <c r="IBG184" s="8"/>
      <c r="IBH184" s="8"/>
      <c r="IBI184" s="8"/>
      <c r="IBJ184" s="8"/>
      <c r="IBK184" s="8"/>
      <c r="IBL184" s="8"/>
      <c r="IBM184" s="8"/>
      <c r="IBN184" s="8"/>
      <c r="IBO184" s="8"/>
      <c r="IBP184" s="8"/>
      <c r="IBQ184" s="8"/>
      <c r="IBR184" s="8"/>
      <c r="IBS184" s="8"/>
      <c r="IBT184" s="8"/>
      <c r="IBU184" s="8"/>
      <c r="IBV184" s="8"/>
      <c r="IBW184" s="8"/>
      <c r="IBX184" s="8"/>
      <c r="IBY184" s="8"/>
      <c r="IBZ184" s="8"/>
      <c r="ICA184" s="8"/>
      <c r="ICB184" s="8"/>
      <c r="ICC184" s="8"/>
      <c r="ICD184" s="8"/>
      <c r="ICE184" s="8"/>
      <c r="ICF184" s="8"/>
      <c r="ICG184" s="8"/>
      <c r="ICH184" s="8"/>
      <c r="ICI184" s="8"/>
      <c r="ICJ184" s="8"/>
      <c r="ICK184" s="8"/>
      <c r="ICL184" s="8"/>
      <c r="ICM184" s="8"/>
      <c r="ICN184" s="8"/>
      <c r="ICO184" s="8"/>
      <c r="ICP184" s="8"/>
      <c r="ICQ184" s="8"/>
      <c r="ICR184" s="8"/>
      <c r="ICS184" s="8"/>
      <c r="ICT184" s="8"/>
      <c r="ICU184" s="8"/>
      <c r="ICV184" s="8"/>
      <c r="ICW184" s="8"/>
      <c r="ICX184" s="8"/>
      <c r="ICY184" s="8"/>
      <c r="ICZ184" s="8"/>
      <c r="IDA184" s="8"/>
      <c r="IDB184" s="8"/>
      <c r="IDC184" s="8"/>
      <c r="IDD184" s="8"/>
      <c r="IDE184" s="8"/>
      <c r="IDF184" s="8"/>
      <c r="IDG184" s="8"/>
      <c r="IDH184" s="8"/>
      <c r="IDI184" s="8"/>
      <c r="IDJ184" s="8"/>
      <c r="IDK184" s="8"/>
      <c r="IDL184" s="8"/>
      <c r="IDM184" s="8"/>
      <c r="IDN184" s="8"/>
      <c r="IDO184" s="8"/>
      <c r="IDP184" s="8"/>
      <c r="IDQ184" s="8"/>
      <c r="IDR184" s="8"/>
      <c r="IDS184" s="8"/>
      <c r="IDT184" s="8"/>
      <c r="IDU184" s="8"/>
      <c r="IDV184" s="8"/>
      <c r="IDW184" s="8"/>
      <c r="IDX184" s="8"/>
      <c r="IDY184" s="8"/>
      <c r="IDZ184" s="8"/>
      <c r="IEA184" s="8"/>
      <c r="IEB184" s="8"/>
      <c r="IEC184" s="8"/>
      <c r="IED184" s="8"/>
      <c r="IEE184" s="8"/>
      <c r="IEF184" s="8"/>
      <c r="IEG184" s="8"/>
      <c r="IEH184" s="8"/>
      <c r="IEI184" s="8"/>
      <c r="IEJ184" s="8"/>
      <c r="IEK184" s="8"/>
      <c r="IEL184" s="8"/>
      <c r="IEM184" s="8"/>
      <c r="IEN184" s="8"/>
      <c r="IEO184" s="8"/>
      <c r="IEP184" s="8"/>
      <c r="IEQ184" s="8"/>
      <c r="IER184" s="8"/>
      <c r="IES184" s="8"/>
      <c r="IET184" s="8"/>
      <c r="IEU184" s="8"/>
      <c r="IEV184" s="8"/>
      <c r="IEW184" s="8"/>
      <c r="IEX184" s="8"/>
      <c r="IEY184" s="8"/>
      <c r="IEZ184" s="8"/>
      <c r="IFA184" s="8"/>
      <c r="IFB184" s="8"/>
      <c r="IFC184" s="8"/>
      <c r="IFD184" s="8"/>
      <c r="IFE184" s="8"/>
      <c r="IFF184" s="8"/>
      <c r="IFG184" s="8"/>
      <c r="IFH184" s="8"/>
      <c r="IFI184" s="8"/>
      <c r="IFJ184" s="8"/>
      <c r="IFK184" s="8"/>
      <c r="IFL184" s="8"/>
      <c r="IFM184" s="8"/>
      <c r="IFN184" s="8"/>
      <c r="IFO184" s="8"/>
      <c r="IFP184" s="8"/>
      <c r="IFQ184" s="8"/>
      <c r="IFR184" s="8"/>
      <c r="IFS184" s="8"/>
      <c r="IFT184" s="8"/>
      <c r="IFU184" s="8"/>
      <c r="IFV184" s="8"/>
      <c r="IFW184" s="8"/>
      <c r="IFX184" s="8"/>
      <c r="IFY184" s="8"/>
      <c r="IFZ184" s="8"/>
      <c r="IGA184" s="8"/>
      <c r="IGB184" s="8"/>
      <c r="IGC184" s="8"/>
      <c r="IGD184" s="8"/>
      <c r="IGE184" s="8"/>
      <c r="IGF184" s="8"/>
      <c r="IGG184" s="8"/>
      <c r="IGH184" s="8"/>
      <c r="IGI184" s="8"/>
      <c r="IGJ184" s="8"/>
      <c r="IGK184" s="8"/>
      <c r="IGL184" s="8"/>
      <c r="IGM184" s="8"/>
      <c r="IGN184" s="8"/>
      <c r="IGO184" s="8"/>
      <c r="IGP184" s="8"/>
      <c r="IGQ184" s="8"/>
      <c r="IGR184" s="8"/>
      <c r="IGS184" s="8"/>
      <c r="IGT184" s="8"/>
      <c r="IGU184" s="8"/>
      <c r="IGV184" s="8"/>
      <c r="IGW184" s="8"/>
      <c r="IGX184" s="8"/>
      <c r="IGY184" s="8"/>
      <c r="IGZ184" s="8"/>
      <c r="IHA184" s="8"/>
      <c r="IHB184" s="8"/>
      <c r="IHC184" s="8"/>
      <c r="IHD184" s="8"/>
      <c r="IHE184" s="8"/>
      <c r="IHF184" s="8"/>
      <c r="IHG184" s="8"/>
      <c r="IHH184" s="8"/>
      <c r="IHI184" s="8"/>
      <c r="IHJ184" s="8"/>
      <c r="IHK184" s="8"/>
      <c r="IHL184" s="8"/>
      <c r="IHM184" s="8"/>
      <c r="IHN184" s="8"/>
      <c r="IHO184" s="8"/>
      <c r="IHP184" s="8"/>
      <c r="IHQ184" s="8"/>
      <c r="IHR184" s="8"/>
      <c r="IHS184" s="8"/>
      <c r="IHT184" s="8"/>
      <c r="IHU184" s="8"/>
      <c r="IHV184" s="8"/>
      <c r="IHW184" s="8"/>
      <c r="IHX184" s="8"/>
      <c r="IHY184" s="8"/>
      <c r="IHZ184" s="8"/>
      <c r="IIA184" s="8"/>
      <c r="IIB184" s="8"/>
      <c r="IIC184" s="8"/>
      <c r="IID184" s="8"/>
      <c r="IIE184" s="8"/>
      <c r="IIF184" s="8"/>
      <c r="IIG184" s="8"/>
      <c r="IIH184" s="8"/>
      <c r="III184" s="8"/>
      <c r="IIJ184" s="8"/>
      <c r="IIK184" s="8"/>
      <c r="IIL184" s="8"/>
      <c r="IIM184" s="8"/>
      <c r="IIN184" s="8"/>
      <c r="IIO184" s="8"/>
      <c r="IIP184" s="8"/>
      <c r="IIQ184" s="8"/>
      <c r="IIR184" s="8"/>
      <c r="IIS184" s="8"/>
      <c r="IIT184" s="8"/>
      <c r="IIU184" s="8"/>
      <c r="IIV184" s="8"/>
      <c r="IIW184" s="8"/>
      <c r="IIX184" s="8"/>
      <c r="IIY184" s="8"/>
      <c r="IIZ184" s="8"/>
      <c r="IJA184" s="8"/>
      <c r="IJB184" s="8"/>
      <c r="IJC184" s="8"/>
      <c r="IJD184" s="8"/>
      <c r="IJE184" s="8"/>
      <c r="IJF184" s="8"/>
      <c r="IJG184" s="8"/>
      <c r="IJH184" s="8"/>
      <c r="IJI184" s="8"/>
      <c r="IJJ184" s="8"/>
      <c r="IJK184" s="8"/>
      <c r="IJL184" s="8"/>
      <c r="IJM184" s="8"/>
      <c r="IJN184" s="8"/>
      <c r="IJO184" s="8"/>
      <c r="IJP184" s="8"/>
      <c r="IJQ184" s="8"/>
      <c r="IJR184" s="8"/>
      <c r="IJS184" s="8"/>
      <c r="IJT184" s="8"/>
      <c r="IJU184" s="8"/>
      <c r="IJV184" s="8"/>
      <c r="IJW184" s="8"/>
      <c r="IJX184" s="8"/>
      <c r="IJY184" s="8"/>
      <c r="IJZ184" s="8"/>
      <c r="IKA184" s="8"/>
      <c r="IKB184" s="8"/>
      <c r="IKC184" s="8"/>
      <c r="IKD184" s="8"/>
      <c r="IKE184" s="8"/>
      <c r="IKF184" s="8"/>
      <c r="IKG184" s="8"/>
      <c r="IKH184" s="8"/>
      <c r="IKI184" s="8"/>
      <c r="IKJ184" s="8"/>
      <c r="IKK184" s="8"/>
      <c r="IKL184" s="8"/>
      <c r="IKM184" s="8"/>
      <c r="IKN184" s="8"/>
      <c r="IKO184" s="8"/>
      <c r="IKP184" s="8"/>
      <c r="IKQ184" s="8"/>
      <c r="IKR184" s="8"/>
      <c r="IKS184" s="8"/>
      <c r="IKT184" s="8"/>
      <c r="IKU184" s="8"/>
      <c r="IKV184" s="8"/>
      <c r="IKW184" s="8"/>
      <c r="IKX184" s="8"/>
      <c r="IKY184" s="8"/>
      <c r="IKZ184" s="8"/>
      <c r="ILA184" s="8"/>
      <c r="ILB184" s="8"/>
      <c r="ILC184" s="8"/>
      <c r="ILD184" s="8"/>
      <c r="ILE184" s="8"/>
      <c r="ILF184" s="8"/>
      <c r="ILG184" s="8"/>
      <c r="ILH184" s="8"/>
      <c r="ILI184" s="8"/>
      <c r="ILJ184" s="8"/>
      <c r="ILK184" s="8"/>
      <c r="ILL184" s="8"/>
      <c r="ILM184" s="8"/>
      <c r="ILN184" s="8"/>
      <c r="ILO184" s="8"/>
      <c r="ILP184" s="8"/>
      <c r="ILQ184" s="8"/>
      <c r="ILR184" s="8"/>
      <c r="ILS184" s="8"/>
      <c r="ILT184" s="8"/>
      <c r="ILU184" s="8"/>
      <c r="ILV184" s="8"/>
      <c r="ILW184" s="8"/>
      <c r="ILX184" s="8"/>
      <c r="ILY184" s="8"/>
      <c r="ILZ184" s="8"/>
      <c r="IMA184" s="8"/>
      <c r="IMB184" s="8"/>
      <c r="IMC184" s="8"/>
      <c r="IMD184" s="8"/>
      <c r="IME184" s="8"/>
      <c r="IMF184" s="8"/>
      <c r="IMG184" s="8"/>
      <c r="IMH184" s="8"/>
      <c r="IMI184" s="8"/>
      <c r="IMJ184" s="8"/>
      <c r="IMK184" s="8"/>
      <c r="IML184" s="8"/>
      <c r="IMM184" s="8"/>
      <c r="IMN184" s="8"/>
      <c r="IMO184" s="8"/>
      <c r="IMP184" s="8"/>
      <c r="IMQ184" s="8"/>
      <c r="IMR184" s="8"/>
      <c r="IMS184" s="8"/>
      <c r="IMT184" s="8"/>
      <c r="IMU184" s="8"/>
      <c r="IMV184" s="8"/>
      <c r="IMW184" s="8"/>
      <c r="IMX184" s="8"/>
      <c r="IMY184" s="8"/>
      <c r="IMZ184" s="8"/>
      <c r="INA184" s="8"/>
      <c r="INB184" s="8"/>
      <c r="INC184" s="8"/>
      <c r="IND184" s="8"/>
      <c r="INE184" s="8"/>
      <c r="INF184" s="8"/>
      <c r="ING184" s="8"/>
      <c r="INH184" s="8"/>
      <c r="INI184" s="8"/>
      <c r="INJ184" s="8"/>
      <c r="INK184" s="8"/>
      <c r="INL184" s="8"/>
      <c r="INM184" s="8"/>
      <c r="INN184" s="8"/>
      <c r="INO184" s="8"/>
      <c r="INP184" s="8"/>
      <c r="INQ184" s="8"/>
      <c r="INR184" s="8"/>
      <c r="INS184" s="8"/>
      <c r="INT184" s="8"/>
      <c r="INU184" s="8"/>
      <c r="INV184" s="8"/>
      <c r="INW184" s="8"/>
      <c r="INX184" s="8"/>
      <c r="INY184" s="8"/>
      <c r="INZ184" s="8"/>
      <c r="IOA184" s="8"/>
      <c r="IOB184" s="8"/>
      <c r="IOC184" s="8"/>
      <c r="IOD184" s="8"/>
      <c r="IOE184" s="8"/>
      <c r="IOF184" s="8"/>
      <c r="IOG184" s="8"/>
      <c r="IOH184" s="8"/>
      <c r="IOI184" s="8"/>
      <c r="IOJ184" s="8"/>
      <c r="IOK184" s="8"/>
      <c r="IOL184" s="8"/>
      <c r="IOM184" s="8"/>
      <c r="ION184" s="8"/>
      <c r="IOO184" s="8"/>
      <c r="IOP184" s="8"/>
      <c r="IOQ184" s="8"/>
      <c r="IOR184" s="8"/>
      <c r="IOS184" s="8"/>
      <c r="IOT184" s="8"/>
      <c r="IOU184" s="8"/>
      <c r="IOV184" s="8"/>
      <c r="IOW184" s="8"/>
      <c r="IOX184" s="8"/>
      <c r="IOY184" s="8"/>
      <c r="IOZ184" s="8"/>
      <c r="IPA184" s="8"/>
      <c r="IPB184" s="8"/>
      <c r="IPC184" s="8"/>
      <c r="IPD184" s="8"/>
      <c r="IPE184" s="8"/>
      <c r="IPF184" s="8"/>
      <c r="IPG184" s="8"/>
      <c r="IPH184" s="8"/>
      <c r="IPI184" s="8"/>
      <c r="IPJ184" s="8"/>
      <c r="IPK184" s="8"/>
      <c r="IPL184" s="8"/>
      <c r="IPM184" s="8"/>
      <c r="IPN184" s="8"/>
      <c r="IPO184" s="8"/>
      <c r="IPP184" s="8"/>
      <c r="IPQ184" s="8"/>
      <c r="IPR184" s="8"/>
      <c r="IPS184" s="8"/>
      <c r="IPT184" s="8"/>
      <c r="IPU184" s="8"/>
      <c r="IPV184" s="8"/>
      <c r="IPW184" s="8"/>
      <c r="IPX184" s="8"/>
      <c r="IPY184" s="8"/>
      <c r="IPZ184" s="8"/>
      <c r="IQA184" s="8"/>
      <c r="IQB184" s="8"/>
      <c r="IQC184" s="8"/>
      <c r="IQD184" s="8"/>
      <c r="IQE184" s="8"/>
      <c r="IQF184" s="8"/>
      <c r="IQG184" s="8"/>
      <c r="IQH184" s="8"/>
      <c r="IQI184" s="8"/>
      <c r="IQJ184" s="8"/>
      <c r="IQK184" s="8"/>
      <c r="IQL184" s="8"/>
      <c r="IQM184" s="8"/>
      <c r="IQN184" s="8"/>
      <c r="IQO184" s="8"/>
      <c r="IQP184" s="8"/>
      <c r="IQQ184" s="8"/>
      <c r="IQR184" s="8"/>
      <c r="IQS184" s="8"/>
      <c r="IQT184" s="8"/>
      <c r="IQU184" s="8"/>
      <c r="IQV184" s="8"/>
      <c r="IQW184" s="8"/>
      <c r="IQX184" s="8"/>
      <c r="IQY184" s="8"/>
      <c r="IQZ184" s="8"/>
      <c r="IRA184" s="8"/>
      <c r="IRB184" s="8"/>
      <c r="IRC184" s="8"/>
      <c r="IRD184" s="8"/>
      <c r="IRE184" s="8"/>
      <c r="IRF184" s="8"/>
      <c r="IRG184" s="8"/>
      <c r="IRH184" s="8"/>
      <c r="IRI184" s="8"/>
      <c r="IRJ184" s="8"/>
      <c r="IRK184" s="8"/>
      <c r="IRL184" s="8"/>
      <c r="IRM184" s="8"/>
      <c r="IRN184" s="8"/>
      <c r="IRO184" s="8"/>
      <c r="IRP184" s="8"/>
      <c r="IRQ184" s="8"/>
      <c r="IRR184" s="8"/>
      <c r="IRS184" s="8"/>
      <c r="IRT184" s="8"/>
      <c r="IRU184" s="8"/>
      <c r="IRV184" s="8"/>
      <c r="IRW184" s="8"/>
      <c r="IRX184" s="8"/>
      <c r="IRY184" s="8"/>
      <c r="IRZ184" s="8"/>
      <c r="ISA184" s="8"/>
      <c r="ISB184" s="8"/>
      <c r="ISC184" s="8"/>
      <c r="ISD184" s="8"/>
      <c r="ISE184" s="8"/>
      <c r="ISF184" s="8"/>
      <c r="ISG184" s="8"/>
      <c r="ISH184" s="8"/>
      <c r="ISI184" s="8"/>
      <c r="ISJ184" s="8"/>
      <c r="ISK184" s="8"/>
      <c r="ISL184" s="8"/>
      <c r="ISM184" s="8"/>
      <c r="ISN184" s="8"/>
      <c r="ISO184" s="8"/>
      <c r="ISP184" s="8"/>
      <c r="ISQ184" s="8"/>
      <c r="ISR184" s="8"/>
      <c r="ISS184" s="8"/>
      <c r="IST184" s="8"/>
      <c r="ISU184" s="8"/>
      <c r="ISV184" s="8"/>
      <c r="ISW184" s="8"/>
      <c r="ISX184" s="8"/>
      <c r="ISY184" s="8"/>
      <c r="ISZ184" s="8"/>
      <c r="ITA184" s="8"/>
      <c r="ITB184" s="8"/>
      <c r="ITC184" s="8"/>
      <c r="ITD184" s="8"/>
      <c r="ITE184" s="8"/>
      <c r="ITF184" s="8"/>
      <c r="ITG184" s="8"/>
      <c r="ITH184" s="8"/>
      <c r="ITI184" s="8"/>
      <c r="ITJ184" s="8"/>
      <c r="ITK184" s="8"/>
      <c r="ITL184" s="8"/>
      <c r="ITM184" s="8"/>
      <c r="ITN184" s="8"/>
      <c r="ITO184" s="8"/>
      <c r="ITP184" s="8"/>
      <c r="ITQ184" s="8"/>
      <c r="ITR184" s="8"/>
      <c r="ITS184" s="8"/>
      <c r="ITT184" s="8"/>
      <c r="ITU184" s="8"/>
      <c r="ITV184" s="8"/>
      <c r="ITW184" s="8"/>
      <c r="ITX184" s="8"/>
      <c r="ITY184" s="8"/>
      <c r="ITZ184" s="8"/>
      <c r="IUA184" s="8"/>
      <c r="IUB184" s="8"/>
      <c r="IUC184" s="8"/>
      <c r="IUD184" s="8"/>
      <c r="IUE184" s="8"/>
      <c r="IUF184" s="8"/>
      <c r="IUG184" s="8"/>
      <c r="IUH184" s="8"/>
      <c r="IUI184" s="8"/>
      <c r="IUJ184" s="8"/>
      <c r="IUK184" s="8"/>
      <c r="IUL184" s="8"/>
      <c r="IUM184" s="8"/>
      <c r="IUN184" s="8"/>
      <c r="IUO184" s="8"/>
      <c r="IUP184" s="8"/>
      <c r="IUQ184" s="8"/>
      <c r="IUR184" s="8"/>
      <c r="IUS184" s="8"/>
      <c r="IUT184" s="8"/>
      <c r="IUU184" s="8"/>
      <c r="IUV184" s="8"/>
      <c r="IUW184" s="8"/>
      <c r="IUX184" s="8"/>
      <c r="IUY184" s="8"/>
      <c r="IUZ184" s="8"/>
      <c r="IVA184" s="8"/>
      <c r="IVB184" s="8"/>
      <c r="IVC184" s="8"/>
      <c r="IVD184" s="8"/>
      <c r="IVE184" s="8"/>
      <c r="IVF184" s="8"/>
      <c r="IVG184" s="8"/>
      <c r="IVH184" s="8"/>
      <c r="IVI184" s="8"/>
      <c r="IVJ184" s="8"/>
      <c r="IVK184" s="8"/>
      <c r="IVL184" s="8"/>
      <c r="IVM184" s="8"/>
      <c r="IVN184" s="8"/>
      <c r="IVO184" s="8"/>
      <c r="IVP184" s="8"/>
      <c r="IVQ184" s="8"/>
      <c r="IVR184" s="8"/>
      <c r="IVS184" s="8"/>
      <c r="IVT184" s="8"/>
      <c r="IVU184" s="8"/>
      <c r="IVV184" s="8"/>
      <c r="IVW184" s="8"/>
      <c r="IVX184" s="8"/>
      <c r="IVY184" s="8"/>
      <c r="IVZ184" s="8"/>
      <c r="IWA184" s="8"/>
      <c r="IWB184" s="8"/>
      <c r="IWC184" s="8"/>
      <c r="IWD184" s="8"/>
      <c r="IWE184" s="8"/>
      <c r="IWF184" s="8"/>
      <c r="IWG184" s="8"/>
      <c r="IWH184" s="8"/>
      <c r="IWI184" s="8"/>
      <c r="IWJ184" s="8"/>
      <c r="IWK184" s="8"/>
      <c r="IWL184" s="8"/>
      <c r="IWM184" s="8"/>
      <c r="IWN184" s="8"/>
      <c r="IWO184" s="8"/>
      <c r="IWP184" s="8"/>
      <c r="IWQ184" s="8"/>
      <c r="IWR184" s="8"/>
      <c r="IWS184" s="8"/>
      <c r="IWT184" s="8"/>
      <c r="IWU184" s="8"/>
      <c r="IWV184" s="8"/>
      <c r="IWW184" s="8"/>
      <c r="IWX184" s="8"/>
      <c r="IWY184" s="8"/>
      <c r="IWZ184" s="8"/>
      <c r="IXA184" s="8"/>
      <c r="IXB184" s="8"/>
      <c r="IXC184" s="8"/>
      <c r="IXD184" s="8"/>
      <c r="IXE184" s="8"/>
      <c r="IXF184" s="8"/>
      <c r="IXG184" s="8"/>
      <c r="IXH184" s="8"/>
      <c r="IXI184" s="8"/>
      <c r="IXJ184" s="8"/>
      <c r="IXK184" s="8"/>
      <c r="IXL184" s="8"/>
      <c r="IXM184" s="8"/>
      <c r="IXN184" s="8"/>
      <c r="IXO184" s="8"/>
      <c r="IXP184" s="8"/>
      <c r="IXQ184" s="8"/>
      <c r="IXR184" s="8"/>
      <c r="IXS184" s="8"/>
      <c r="IXT184" s="8"/>
      <c r="IXU184" s="8"/>
      <c r="IXV184" s="8"/>
      <c r="IXW184" s="8"/>
      <c r="IXX184" s="8"/>
      <c r="IXY184" s="8"/>
      <c r="IXZ184" s="8"/>
      <c r="IYA184" s="8"/>
      <c r="IYB184" s="8"/>
      <c r="IYC184" s="8"/>
      <c r="IYD184" s="8"/>
      <c r="IYE184" s="8"/>
      <c r="IYF184" s="8"/>
      <c r="IYG184" s="8"/>
      <c r="IYH184" s="8"/>
      <c r="IYI184" s="8"/>
      <c r="IYJ184" s="8"/>
      <c r="IYK184" s="8"/>
      <c r="IYL184" s="8"/>
      <c r="IYM184" s="8"/>
      <c r="IYN184" s="8"/>
      <c r="IYO184" s="8"/>
      <c r="IYP184" s="8"/>
      <c r="IYQ184" s="8"/>
      <c r="IYR184" s="8"/>
      <c r="IYS184" s="8"/>
      <c r="IYT184" s="8"/>
      <c r="IYU184" s="8"/>
      <c r="IYV184" s="8"/>
      <c r="IYW184" s="8"/>
      <c r="IYX184" s="8"/>
      <c r="IYY184" s="8"/>
      <c r="IYZ184" s="8"/>
      <c r="IZA184" s="8"/>
      <c r="IZB184" s="8"/>
      <c r="IZC184" s="8"/>
      <c r="IZD184" s="8"/>
      <c r="IZE184" s="8"/>
      <c r="IZF184" s="8"/>
      <c r="IZG184" s="8"/>
      <c r="IZH184" s="8"/>
      <c r="IZI184" s="8"/>
      <c r="IZJ184" s="8"/>
      <c r="IZK184" s="8"/>
      <c r="IZL184" s="8"/>
      <c r="IZM184" s="8"/>
      <c r="IZN184" s="8"/>
      <c r="IZO184" s="8"/>
      <c r="IZP184" s="8"/>
      <c r="IZQ184" s="8"/>
      <c r="IZR184" s="8"/>
      <c r="IZS184" s="8"/>
      <c r="IZT184" s="8"/>
      <c r="IZU184" s="8"/>
      <c r="IZV184" s="8"/>
      <c r="IZW184" s="8"/>
      <c r="IZX184" s="8"/>
      <c r="IZY184" s="8"/>
      <c r="IZZ184" s="8"/>
      <c r="JAA184" s="8"/>
      <c r="JAB184" s="8"/>
      <c r="JAC184" s="8"/>
      <c r="JAD184" s="8"/>
      <c r="JAE184" s="8"/>
      <c r="JAF184" s="8"/>
      <c r="JAG184" s="8"/>
      <c r="JAH184" s="8"/>
      <c r="JAI184" s="8"/>
      <c r="JAJ184" s="8"/>
      <c r="JAK184" s="8"/>
      <c r="JAL184" s="8"/>
      <c r="JAM184" s="8"/>
      <c r="JAN184" s="8"/>
      <c r="JAO184" s="8"/>
      <c r="JAP184" s="8"/>
      <c r="JAQ184" s="8"/>
      <c r="JAR184" s="8"/>
      <c r="JAS184" s="8"/>
      <c r="JAT184" s="8"/>
      <c r="JAU184" s="8"/>
      <c r="JAV184" s="8"/>
      <c r="JAW184" s="8"/>
      <c r="JAX184" s="8"/>
      <c r="JAY184" s="8"/>
      <c r="JAZ184" s="8"/>
      <c r="JBA184" s="8"/>
      <c r="JBB184" s="8"/>
      <c r="JBC184" s="8"/>
      <c r="JBD184" s="8"/>
      <c r="JBE184" s="8"/>
      <c r="JBF184" s="8"/>
      <c r="JBG184" s="8"/>
      <c r="JBH184" s="8"/>
      <c r="JBI184" s="8"/>
      <c r="JBJ184" s="8"/>
      <c r="JBK184" s="8"/>
      <c r="JBL184" s="8"/>
      <c r="JBM184" s="8"/>
      <c r="JBN184" s="8"/>
      <c r="JBO184" s="8"/>
      <c r="JBP184" s="8"/>
      <c r="JBQ184" s="8"/>
      <c r="JBR184" s="8"/>
      <c r="JBS184" s="8"/>
      <c r="JBT184" s="8"/>
      <c r="JBU184" s="8"/>
      <c r="JBV184" s="8"/>
      <c r="JBW184" s="8"/>
      <c r="JBX184" s="8"/>
      <c r="JBY184" s="8"/>
      <c r="JBZ184" s="8"/>
      <c r="JCA184" s="8"/>
      <c r="JCB184" s="8"/>
      <c r="JCC184" s="8"/>
      <c r="JCD184" s="8"/>
      <c r="JCE184" s="8"/>
      <c r="JCF184" s="8"/>
      <c r="JCG184" s="8"/>
      <c r="JCH184" s="8"/>
      <c r="JCI184" s="8"/>
      <c r="JCJ184" s="8"/>
      <c r="JCK184" s="8"/>
      <c r="JCL184" s="8"/>
      <c r="JCM184" s="8"/>
      <c r="JCN184" s="8"/>
      <c r="JCO184" s="8"/>
      <c r="JCP184" s="8"/>
      <c r="JCQ184" s="8"/>
      <c r="JCR184" s="8"/>
      <c r="JCS184" s="8"/>
      <c r="JCT184" s="8"/>
      <c r="JCU184" s="8"/>
      <c r="JCV184" s="8"/>
      <c r="JCW184" s="8"/>
      <c r="JCX184" s="8"/>
      <c r="JCY184" s="8"/>
      <c r="JCZ184" s="8"/>
      <c r="JDA184" s="8"/>
      <c r="JDB184" s="8"/>
      <c r="JDC184" s="8"/>
      <c r="JDD184" s="8"/>
      <c r="JDE184" s="8"/>
      <c r="JDF184" s="8"/>
      <c r="JDG184" s="8"/>
      <c r="JDH184" s="8"/>
      <c r="JDI184" s="8"/>
      <c r="JDJ184" s="8"/>
      <c r="JDK184" s="8"/>
      <c r="JDL184" s="8"/>
      <c r="JDM184" s="8"/>
      <c r="JDN184" s="8"/>
      <c r="JDO184" s="8"/>
      <c r="JDP184" s="8"/>
      <c r="JDQ184" s="8"/>
      <c r="JDR184" s="8"/>
      <c r="JDS184" s="8"/>
      <c r="JDT184" s="8"/>
      <c r="JDU184" s="8"/>
      <c r="JDV184" s="8"/>
      <c r="JDW184" s="8"/>
      <c r="JDX184" s="8"/>
      <c r="JDY184" s="8"/>
      <c r="JDZ184" s="8"/>
      <c r="JEA184" s="8"/>
      <c r="JEB184" s="8"/>
      <c r="JEC184" s="8"/>
      <c r="JED184" s="8"/>
      <c r="JEE184" s="8"/>
      <c r="JEF184" s="8"/>
      <c r="JEG184" s="8"/>
      <c r="JEH184" s="8"/>
      <c r="JEI184" s="8"/>
      <c r="JEJ184" s="8"/>
      <c r="JEK184" s="8"/>
      <c r="JEL184" s="8"/>
      <c r="JEM184" s="8"/>
      <c r="JEN184" s="8"/>
      <c r="JEO184" s="8"/>
      <c r="JEP184" s="8"/>
      <c r="JEQ184" s="8"/>
      <c r="JER184" s="8"/>
      <c r="JES184" s="8"/>
      <c r="JET184" s="8"/>
      <c r="JEU184" s="8"/>
      <c r="JEV184" s="8"/>
      <c r="JEW184" s="8"/>
      <c r="JEX184" s="8"/>
      <c r="JEY184" s="8"/>
      <c r="JEZ184" s="8"/>
      <c r="JFA184" s="8"/>
      <c r="JFB184" s="8"/>
      <c r="JFC184" s="8"/>
      <c r="JFD184" s="8"/>
      <c r="JFE184" s="8"/>
      <c r="JFF184" s="8"/>
      <c r="JFG184" s="8"/>
      <c r="JFH184" s="8"/>
      <c r="JFI184" s="8"/>
      <c r="JFJ184" s="8"/>
      <c r="JFK184" s="8"/>
      <c r="JFL184" s="8"/>
      <c r="JFM184" s="8"/>
      <c r="JFN184" s="8"/>
      <c r="JFO184" s="8"/>
      <c r="JFP184" s="8"/>
      <c r="JFQ184" s="8"/>
      <c r="JFR184" s="8"/>
      <c r="JFS184" s="8"/>
      <c r="JFT184" s="8"/>
      <c r="JFU184" s="8"/>
      <c r="JFV184" s="8"/>
      <c r="JFW184" s="8"/>
      <c r="JFX184" s="8"/>
      <c r="JFY184" s="8"/>
      <c r="JFZ184" s="8"/>
      <c r="JGA184" s="8"/>
      <c r="JGB184" s="8"/>
      <c r="JGC184" s="8"/>
      <c r="JGD184" s="8"/>
      <c r="JGE184" s="8"/>
      <c r="JGF184" s="8"/>
      <c r="JGG184" s="8"/>
      <c r="JGH184" s="8"/>
      <c r="JGI184" s="8"/>
      <c r="JGJ184" s="8"/>
      <c r="JGK184" s="8"/>
      <c r="JGL184" s="8"/>
      <c r="JGM184" s="8"/>
      <c r="JGN184" s="8"/>
      <c r="JGO184" s="8"/>
      <c r="JGP184" s="8"/>
      <c r="JGQ184" s="8"/>
      <c r="JGR184" s="8"/>
      <c r="JGS184" s="8"/>
      <c r="JGT184" s="8"/>
      <c r="JGU184" s="8"/>
      <c r="JGV184" s="8"/>
      <c r="JGW184" s="8"/>
      <c r="JGX184" s="8"/>
      <c r="JGY184" s="8"/>
      <c r="JGZ184" s="8"/>
      <c r="JHA184" s="8"/>
      <c r="JHB184" s="8"/>
      <c r="JHC184" s="8"/>
      <c r="JHD184" s="8"/>
      <c r="JHE184" s="8"/>
      <c r="JHF184" s="8"/>
      <c r="JHG184" s="8"/>
      <c r="JHH184" s="8"/>
      <c r="JHI184" s="8"/>
      <c r="JHJ184" s="8"/>
      <c r="JHK184" s="8"/>
      <c r="JHL184" s="8"/>
      <c r="JHM184" s="8"/>
      <c r="JHN184" s="8"/>
      <c r="JHO184" s="8"/>
      <c r="JHP184" s="8"/>
      <c r="JHQ184" s="8"/>
      <c r="JHR184" s="8"/>
      <c r="JHS184" s="8"/>
      <c r="JHT184" s="8"/>
      <c r="JHU184" s="8"/>
      <c r="JHV184" s="8"/>
      <c r="JHW184" s="8"/>
      <c r="JHX184" s="8"/>
      <c r="JHY184" s="8"/>
      <c r="JHZ184" s="8"/>
      <c r="JIA184" s="8"/>
      <c r="JIB184" s="8"/>
      <c r="JIC184" s="8"/>
      <c r="JID184" s="8"/>
      <c r="JIE184" s="8"/>
      <c r="JIF184" s="8"/>
      <c r="JIG184" s="8"/>
      <c r="JIH184" s="8"/>
      <c r="JII184" s="8"/>
      <c r="JIJ184" s="8"/>
      <c r="JIK184" s="8"/>
      <c r="JIL184" s="8"/>
      <c r="JIM184" s="8"/>
      <c r="JIN184" s="8"/>
      <c r="JIO184" s="8"/>
      <c r="JIP184" s="8"/>
      <c r="JIQ184" s="8"/>
      <c r="JIR184" s="8"/>
      <c r="JIS184" s="8"/>
      <c r="JIT184" s="8"/>
      <c r="JIU184" s="8"/>
      <c r="JIV184" s="8"/>
      <c r="JIW184" s="8"/>
      <c r="JIX184" s="8"/>
      <c r="JIY184" s="8"/>
      <c r="JIZ184" s="8"/>
      <c r="JJA184" s="8"/>
      <c r="JJB184" s="8"/>
      <c r="JJC184" s="8"/>
      <c r="JJD184" s="8"/>
      <c r="JJE184" s="8"/>
      <c r="JJF184" s="8"/>
      <c r="JJG184" s="8"/>
      <c r="JJH184" s="8"/>
      <c r="JJI184" s="8"/>
      <c r="JJJ184" s="8"/>
      <c r="JJK184" s="8"/>
      <c r="JJL184" s="8"/>
      <c r="JJM184" s="8"/>
      <c r="JJN184" s="8"/>
      <c r="JJO184" s="8"/>
      <c r="JJP184" s="8"/>
      <c r="JJQ184" s="8"/>
      <c r="JJR184" s="8"/>
      <c r="JJS184" s="8"/>
      <c r="JJT184" s="8"/>
      <c r="JJU184" s="8"/>
      <c r="JJV184" s="8"/>
      <c r="JJW184" s="8"/>
      <c r="JJX184" s="8"/>
      <c r="JJY184" s="8"/>
      <c r="JJZ184" s="8"/>
    </row>
    <row r="185" spans="1:7046" s="10" customFormat="1" x14ac:dyDescent="0.2">
      <c r="A185" s="12"/>
      <c r="B185" s="8"/>
      <c r="C185" s="8"/>
      <c r="D185" s="8"/>
      <c r="E185" s="8"/>
      <c r="F185" s="8"/>
      <c r="G185" s="8"/>
      <c r="H185" s="11"/>
      <c r="I185" s="11"/>
      <c r="J185" s="11"/>
      <c r="K185" s="74"/>
      <c r="L185" s="11"/>
      <c r="M185" s="11"/>
      <c r="R185" s="9"/>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8"/>
      <c r="DB185" s="8"/>
      <c r="DC185" s="8"/>
      <c r="DD185" s="8"/>
      <c r="DE185" s="8"/>
      <c r="DF185" s="8"/>
      <c r="DG185" s="8"/>
      <c r="DH185" s="8"/>
      <c r="DI185" s="8"/>
      <c r="DJ185" s="8"/>
      <c r="DK185" s="8"/>
      <c r="DL185" s="8"/>
      <c r="DM185" s="8"/>
      <c r="DN185" s="8"/>
      <c r="DO185" s="8"/>
      <c r="DP185" s="8"/>
      <c r="DQ185" s="8"/>
      <c r="DR185" s="8"/>
      <c r="DS185" s="8"/>
      <c r="DT185" s="8"/>
      <c r="DU185" s="8"/>
      <c r="DV185" s="8"/>
      <c r="DW185" s="8"/>
      <c r="DX185" s="8"/>
      <c r="DY185" s="8"/>
      <c r="DZ185" s="8"/>
      <c r="EA185" s="8"/>
      <c r="EB185" s="8"/>
      <c r="EC185" s="8"/>
      <c r="ED185" s="8"/>
      <c r="EE185" s="8"/>
      <c r="EF185" s="8"/>
      <c r="EG185" s="8"/>
      <c r="EH185" s="8"/>
      <c r="EI185" s="8"/>
      <c r="EJ185" s="8"/>
      <c r="EK185" s="8"/>
      <c r="EL185" s="8"/>
      <c r="EM185" s="8"/>
      <c r="EN185" s="8"/>
      <c r="EO185" s="8"/>
      <c r="EP185" s="8"/>
      <c r="EQ185" s="8"/>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c r="GK185" s="8"/>
      <c r="GL185" s="8"/>
      <c r="GM185" s="8"/>
      <c r="GN185" s="8"/>
      <c r="GO185" s="8"/>
      <c r="GP185" s="8"/>
      <c r="GQ185" s="8"/>
      <c r="GR185" s="8"/>
      <c r="GS185" s="8"/>
      <c r="GT185" s="8"/>
      <c r="GU185" s="8"/>
      <c r="GV185" s="8"/>
      <c r="GW185" s="8"/>
      <c r="GX185" s="8"/>
      <c r="GY185" s="8"/>
      <c r="GZ185" s="8"/>
      <c r="HA185" s="8"/>
      <c r="HB185" s="8"/>
      <c r="HC185" s="8"/>
      <c r="HD185" s="8"/>
      <c r="HE185" s="8"/>
      <c r="HF185" s="8"/>
      <c r="HG185" s="8"/>
      <c r="HH185" s="8"/>
      <c r="HI185" s="8"/>
      <c r="HJ185" s="8"/>
      <c r="HK185" s="8"/>
      <c r="HL185" s="8"/>
      <c r="HM185" s="8"/>
      <c r="HN185" s="8"/>
      <c r="HO185" s="8"/>
      <c r="HP185" s="8"/>
      <c r="HQ185" s="8"/>
      <c r="HR185" s="8"/>
      <c r="HS185" s="8"/>
      <c r="HT185" s="8"/>
      <c r="HU185" s="8"/>
      <c r="HV185" s="8"/>
      <c r="HW185" s="8"/>
      <c r="HX185" s="8"/>
      <c r="HY185" s="8"/>
      <c r="HZ185" s="8"/>
      <c r="IA185" s="8"/>
      <c r="IB185" s="8"/>
      <c r="IC185" s="8"/>
      <c r="ID185" s="8"/>
      <c r="IE185" s="8"/>
      <c r="IF185" s="8"/>
      <c r="IG185" s="8"/>
      <c r="IH185" s="8"/>
      <c r="II185" s="8"/>
      <c r="IJ185" s="8"/>
      <c r="IK185" s="8"/>
      <c r="IL185" s="8"/>
      <c r="IM185" s="8"/>
      <c r="IN185" s="8"/>
      <c r="IO185" s="8"/>
      <c r="IP185" s="8"/>
      <c r="IQ185" s="8"/>
      <c r="IR185" s="8"/>
      <c r="IS185" s="8"/>
      <c r="IT185" s="8"/>
      <c r="IU185" s="8"/>
      <c r="IV185" s="8"/>
      <c r="IW185" s="8"/>
      <c r="IX185" s="8"/>
      <c r="IY185" s="8"/>
      <c r="IZ185" s="8"/>
      <c r="JA185" s="8"/>
      <c r="JB185" s="8"/>
      <c r="JC185" s="8"/>
      <c r="JD185" s="8"/>
      <c r="JE185" s="8"/>
      <c r="JF185" s="8"/>
      <c r="JG185" s="8"/>
      <c r="JH185" s="8"/>
      <c r="JI185" s="8"/>
      <c r="JJ185" s="8"/>
      <c r="JK185" s="8"/>
      <c r="JL185" s="8"/>
      <c r="JM185" s="8"/>
      <c r="JN185" s="8"/>
      <c r="JO185" s="8"/>
      <c r="JP185" s="8"/>
      <c r="JQ185" s="8"/>
      <c r="JR185" s="8"/>
      <c r="JS185" s="8"/>
      <c r="JT185" s="8"/>
      <c r="JU185" s="8"/>
      <c r="JV185" s="8"/>
      <c r="JW185" s="8"/>
      <c r="JX185" s="8"/>
      <c r="JY185" s="8"/>
      <c r="JZ185" s="8"/>
      <c r="KA185" s="8"/>
      <c r="KB185" s="8"/>
      <c r="KC185" s="8"/>
      <c r="KD185" s="8"/>
      <c r="KE185" s="8"/>
      <c r="KF185" s="8"/>
      <c r="KG185" s="8"/>
      <c r="KH185" s="8"/>
      <c r="KI185" s="8"/>
      <c r="KJ185" s="8"/>
      <c r="KK185" s="8"/>
      <c r="KL185" s="8"/>
      <c r="KM185" s="8"/>
      <c r="KN185" s="8"/>
      <c r="KO185" s="8"/>
      <c r="KP185" s="8"/>
      <c r="KQ185" s="8"/>
      <c r="KR185" s="8"/>
      <c r="KS185" s="8"/>
      <c r="KT185" s="8"/>
      <c r="KU185" s="8"/>
      <c r="KV185" s="8"/>
      <c r="KW185" s="8"/>
      <c r="KX185" s="8"/>
      <c r="KY185" s="8"/>
      <c r="KZ185" s="8"/>
      <c r="LA185" s="8"/>
      <c r="LB185" s="8"/>
      <c r="LC185" s="8"/>
      <c r="LD185" s="8"/>
      <c r="LE185" s="8"/>
      <c r="LF185" s="8"/>
      <c r="LG185" s="8"/>
      <c r="LH185" s="8"/>
      <c r="LI185" s="8"/>
      <c r="LJ185" s="8"/>
      <c r="LK185" s="8"/>
      <c r="LL185" s="8"/>
      <c r="LM185" s="8"/>
      <c r="LN185" s="8"/>
      <c r="LO185" s="8"/>
      <c r="LP185" s="8"/>
      <c r="LQ185" s="8"/>
      <c r="LR185" s="8"/>
      <c r="LS185" s="8"/>
      <c r="LT185" s="8"/>
      <c r="LU185" s="8"/>
      <c r="LV185" s="8"/>
      <c r="LW185" s="8"/>
      <c r="LX185" s="8"/>
      <c r="LY185" s="8"/>
      <c r="LZ185" s="8"/>
      <c r="MA185" s="8"/>
      <c r="MB185" s="8"/>
      <c r="MC185" s="8"/>
      <c r="MD185" s="8"/>
      <c r="ME185" s="8"/>
      <c r="MF185" s="8"/>
      <c r="MG185" s="8"/>
      <c r="MH185" s="8"/>
      <c r="MI185" s="8"/>
      <c r="MJ185" s="8"/>
      <c r="MK185" s="8"/>
      <c r="ML185" s="8"/>
      <c r="MM185" s="8"/>
      <c r="MN185" s="8"/>
      <c r="MO185" s="8"/>
      <c r="MP185" s="8"/>
      <c r="MQ185" s="8"/>
      <c r="MR185" s="8"/>
      <c r="MS185" s="8"/>
      <c r="MT185" s="8"/>
      <c r="MU185" s="8"/>
      <c r="MV185" s="8"/>
      <c r="MW185" s="8"/>
      <c r="MX185" s="8"/>
      <c r="MY185" s="8"/>
      <c r="MZ185" s="8"/>
      <c r="NA185" s="8"/>
      <c r="NB185" s="8"/>
      <c r="NC185" s="8"/>
      <c r="ND185" s="8"/>
      <c r="NE185" s="8"/>
      <c r="NF185" s="8"/>
      <c r="NG185" s="8"/>
      <c r="NH185" s="8"/>
      <c r="NI185" s="8"/>
      <c r="NJ185" s="8"/>
      <c r="NK185" s="8"/>
      <c r="NL185" s="8"/>
      <c r="NM185" s="8"/>
      <c r="NN185" s="8"/>
      <c r="NO185" s="8"/>
      <c r="NP185" s="8"/>
      <c r="NQ185" s="8"/>
      <c r="NR185" s="8"/>
      <c r="NS185" s="8"/>
      <c r="NT185" s="8"/>
      <c r="NU185" s="8"/>
      <c r="NV185" s="8"/>
      <c r="NW185" s="8"/>
      <c r="NX185" s="8"/>
      <c r="NY185" s="8"/>
      <c r="NZ185" s="8"/>
      <c r="OA185" s="8"/>
      <c r="OB185" s="8"/>
      <c r="OC185" s="8"/>
      <c r="OD185" s="8"/>
      <c r="OE185" s="8"/>
      <c r="OF185" s="8"/>
      <c r="OG185" s="8"/>
      <c r="OH185" s="8"/>
      <c r="OI185" s="8"/>
      <c r="OJ185" s="8"/>
      <c r="OK185" s="8"/>
      <c r="OL185" s="8"/>
      <c r="OM185" s="8"/>
      <c r="ON185" s="8"/>
      <c r="OO185" s="8"/>
      <c r="OP185" s="8"/>
      <c r="OQ185" s="8"/>
      <c r="OR185" s="8"/>
      <c r="OS185" s="8"/>
      <c r="OT185" s="8"/>
      <c r="OU185" s="8"/>
      <c r="OV185" s="8"/>
      <c r="OW185" s="8"/>
      <c r="OX185" s="8"/>
      <c r="OY185" s="8"/>
      <c r="OZ185" s="8"/>
      <c r="PA185" s="8"/>
      <c r="PB185" s="8"/>
      <c r="PC185" s="8"/>
      <c r="PD185" s="8"/>
      <c r="PE185" s="8"/>
      <c r="PF185" s="8"/>
      <c r="PG185" s="8"/>
      <c r="PH185" s="8"/>
      <c r="PI185" s="8"/>
      <c r="PJ185" s="8"/>
      <c r="PK185" s="8"/>
      <c r="PL185" s="8"/>
      <c r="PM185" s="8"/>
      <c r="PN185" s="8"/>
      <c r="PO185" s="8"/>
      <c r="PP185" s="8"/>
      <c r="PQ185" s="8"/>
      <c r="PR185" s="8"/>
      <c r="PS185" s="8"/>
      <c r="PT185" s="8"/>
      <c r="PU185" s="8"/>
      <c r="PV185" s="8"/>
      <c r="PW185" s="8"/>
      <c r="PX185" s="8"/>
      <c r="PY185" s="8"/>
      <c r="PZ185" s="8"/>
      <c r="QA185" s="8"/>
      <c r="QB185" s="8"/>
      <c r="QC185" s="8"/>
      <c r="QD185" s="8"/>
      <c r="QE185" s="8"/>
      <c r="QF185" s="8"/>
      <c r="QG185" s="8"/>
      <c r="QH185" s="8"/>
      <c r="QI185" s="8"/>
      <c r="QJ185" s="8"/>
      <c r="QK185" s="8"/>
      <c r="QL185" s="8"/>
      <c r="QM185" s="8"/>
      <c r="QN185" s="8"/>
      <c r="QO185" s="8"/>
      <c r="QP185" s="8"/>
      <c r="QQ185" s="8"/>
      <c r="QR185" s="8"/>
      <c r="QS185" s="8"/>
      <c r="QT185" s="8"/>
      <c r="QU185" s="8"/>
      <c r="QV185" s="8"/>
      <c r="QW185" s="8"/>
      <c r="QX185" s="8"/>
      <c r="QY185" s="8"/>
      <c r="QZ185" s="8"/>
      <c r="RA185" s="8"/>
      <c r="RB185" s="8"/>
      <c r="RC185" s="8"/>
      <c r="RD185" s="8"/>
      <c r="RE185" s="8"/>
      <c r="RF185" s="8"/>
      <c r="RG185" s="8"/>
      <c r="RH185" s="8"/>
      <c r="RI185" s="8"/>
      <c r="RJ185" s="8"/>
      <c r="RK185" s="8"/>
      <c r="RL185" s="8"/>
      <c r="RM185" s="8"/>
      <c r="RN185" s="8"/>
      <c r="RO185" s="8"/>
      <c r="RP185" s="8"/>
      <c r="RQ185" s="8"/>
      <c r="RR185" s="8"/>
      <c r="RS185" s="8"/>
      <c r="RT185" s="8"/>
      <c r="RU185" s="8"/>
      <c r="RV185" s="8"/>
      <c r="RW185" s="8"/>
      <c r="RX185" s="8"/>
      <c r="RY185" s="8"/>
      <c r="RZ185" s="8"/>
      <c r="SA185" s="8"/>
      <c r="SB185" s="8"/>
      <c r="SC185" s="8"/>
      <c r="SD185" s="8"/>
      <c r="SE185" s="8"/>
      <c r="SF185" s="8"/>
      <c r="SG185" s="8"/>
      <c r="SH185" s="8"/>
      <c r="SI185" s="8"/>
      <c r="SJ185" s="8"/>
      <c r="SK185" s="8"/>
      <c r="SL185" s="8"/>
      <c r="SM185" s="8"/>
      <c r="SN185" s="8"/>
      <c r="SO185" s="8"/>
      <c r="SP185" s="8"/>
      <c r="SQ185" s="8"/>
      <c r="SR185" s="8"/>
      <c r="SS185" s="8"/>
      <c r="ST185" s="8"/>
      <c r="SU185" s="8"/>
      <c r="SV185" s="8"/>
      <c r="SW185" s="8"/>
      <c r="SX185" s="8"/>
      <c r="SY185" s="8"/>
      <c r="SZ185" s="8"/>
      <c r="TA185" s="8"/>
      <c r="TB185" s="8"/>
      <c r="TC185" s="8"/>
      <c r="TD185" s="8"/>
      <c r="TE185" s="8"/>
      <c r="TF185" s="8"/>
      <c r="TG185" s="8"/>
      <c r="TH185" s="8"/>
      <c r="TI185" s="8"/>
      <c r="TJ185" s="8"/>
      <c r="TK185" s="8"/>
      <c r="TL185" s="8"/>
      <c r="TM185" s="8"/>
      <c r="TN185" s="8"/>
      <c r="TO185" s="8"/>
      <c r="TP185" s="8"/>
      <c r="TQ185" s="8"/>
      <c r="TR185" s="8"/>
      <c r="TS185" s="8"/>
      <c r="TT185" s="8"/>
      <c r="TU185" s="8"/>
      <c r="TV185" s="8"/>
      <c r="TW185" s="8"/>
      <c r="TX185" s="8"/>
      <c r="TY185" s="8"/>
      <c r="TZ185" s="8"/>
      <c r="UA185" s="8"/>
      <c r="UB185" s="8"/>
      <c r="UC185" s="8"/>
      <c r="UD185" s="8"/>
      <c r="UE185" s="8"/>
      <c r="UF185" s="8"/>
      <c r="UG185" s="8"/>
      <c r="UH185" s="8"/>
      <c r="UI185" s="8"/>
      <c r="UJ185" s="8"/>
      <c r="UK185" s="8"/>
      <c r="UL185" s="8"/>
      <c r="UM185" s="8"/>
      <c r="UN185" s="8"/>
      <c r="UO185" s="8"/>
      <c r="UP185" s="8"/>
      <c r="UQ185" s="8"/>
      <c r="UR185" s="8"/>
      <c r="US185" s="8"/>
      <c r="UT185" s="8"/>
      <c r="UU185" s="8"/>
      <c r="UV185" s="8"/>
      <c r="UW185" s="8"/>
      <c r="UX185" s="8"/>
      <c r="UY185" s="8"/>
      <c r="UZ185" s="8"/>
      <c r="VA185" s="8"/>
      <c r="VB185" s="8"/>
      <c r="VC185" s="8"/>
      <c r="VD185" s="8"/>
      <c r="VE185" s="8"/>
      <c r="VF185" s="8"/>
      <c r="VG185" s="8"/>
      <c r="VH185" s="8"/>
      <c r="VI185" s="8"/>
      <c r="VJ185" s="8"/>
      <c r="VK185" s="8"/>
      <c r="VL185" s="8"/>
      <c r="VM185" s="8"/>
      <c r="VN185" s="8"/>
      <c r="VO185" s="8"/>
      <c r="VP185" s="8"/>
      <c r="VQ185" s="8"/>
      <c r="VR185" s="8"/>
      <c r="VS185" s="8"/>
      <c r="VT185" s="8"/>
      <c r="VU185" s="8"/>
      <c r="VV185" s="8"/>
      <c r="VW185" s="8"/>
      <c r="VX185" s="8"/>
      <c r="VY185" s="8"/>
      <c r="VZ185" s="8"/>
      <c r="WA185" s="8"/>
      <c r="WB185" s="8"/>
      <c r="WC185" s="8"/>
      <c r="WD185" s="8"/>
      <c r="WE185" s="8"/>
      <c r="WF185" s="8"/>
      <c r="WG185" s="8"/>
      <c r="WH185" s="8"/>
      <c r="WI185" s="8"/>
      <c r="WJ185" s="8"/>
      <c r="WK185" s="8"/>
      <c r="WL185" s="8"/>
      <c r="WM185" s="8"/>
      <c r="WN185" s="8"/>
      <c r="WO185" s="8"/>
      <c r="WP185" s="8"/>
      <c r="WQ185" s="8"/>
      <c r="WR185" s="8"/>
      <c r="WS185" s="8"/>
      <c r="WT185" s="8"/>
      <c r="WU185" s="8"/>
      <c r="WV185" s="8"/>
      <c r="WW185" s="8"/>
      <c r="WX185" s="8"/>
      <c r="WY185" s="8"/>
      <c r="WZ185" s="8"/>
      <c r="XA185" s="8"/>
      <c r="XB185" s="8"/>
      <c r="XC185" s="8"/>
      <c r="XD185" s="8"/>
      <c r="XE185" s="8"/>
      <c r="XF185" s="8"/>
      <c r="XG185" s="8"/>
      <c r="XH185" s="8"/>
      <c r="XI185" s="8"/>
      <c r="XJ185" s="8"/>
      <c r="XK185" s="8"/>
      <c r="XL185" s="8"/>
      <c r="XM185" s="8"/>
      <c r="XN185" s="8"/>
      <c r="XO185" s="8"/>
      <c r="XP185" s="8"/>
      <c r="XQ185" s="8"/>
      <c r="XR185" s="8"/>
      <c r="XS185" s="8"/>
      <c r="XT185" s="8"/>
      <c r="XU185" s="8"/>
      <c r="XV185" s="8"/>
      <c r="XW185" s="8"/>
      <c r="XX185" s="8"/>
      <c r="XY185" s="8"/>
      <c r="XZ185" s="8"/>
      <c r="YA185" s="8"/>
      <c r="YB185" s="8"/>
      <c r="YC185" s="8"/>
      <c r="YD185" s="8"/>
      <c r="YE185" s="8"/>
      <c r="YF185" s="8"/>
      <c r="YG185" s="8"/>
      <c r="YH185" s="8"/>
      <c r="YI185" s="8"/>
      <c r="YJ185" s="8"/>
      <c r="YK185" s="8"/>
      <c r="YL185" s="8"/>
      <c r="YM185" s="8"/>
      <c r="YN185" s="8"/>
      <c r="YO185" s="8"/>
      <c r="YP185" s="8"/>
      <c r="YQ185" s="8"/>
      <c r="YR185" s="8"/>
      <c r="YS185" s="8"/>
      <c r="YT185" s="8"/>
      <c r="YU185" s="8"/>
      <c r="YV185" s="8"/>
      <c r="YW185" s="8"/>
      <c r="YX185" s="8"/>
      <c r="YY185" s="8"/>
      <c r="YZ185" s="8"/>
      <c r="ZA185" s="8"/>
      <c r="ZB185" s="8"/>
      <c r="ZC185" s="8"/>
      <c r="ZD185" s="8"/>
      <c r="ZE185" s="8"/>
      <c r="ZF185" s="8"/>
      <c r="ZG185" s="8"/>
      <c r="ZH185" s="8"/>
      <c r="ZI185" s="8"/>
      <c r="ZJ185" s="8"/>
      <c r="ZK185" s="8"/>
      <c r="ZL185" s="8"/>
      <c r="ZM185" s="8"/>
      <c r="ZN185" s="8"/>
      <c r="ZO185" s="8"/>
      <c r="ZP185" s="8"/>
      <c r="ZQ185" s="8"/>
      <c r="ZR185" s="8"/>
      <c r="ZS185" s="8"/>
      <c r="ZT185" s="8"/>
      <c r="ZU185" s="8"/>
      <c r="ZV185" s="8"/>
      <c r="ZW185" s="8"/>
      <c r="ZX185" s="8"/>
      <c r="ZY185" s="8"/>
      <c r="ZZ185" s="8"/>
      <c r="AAA185" s="8"/>
      <c r="AAB185" s="8"/>
      <c r="AAC185" s="8"/>
      <c r="AAD185" s="8"/>
      <c r="AAE185" s="8"/>
      <c r="AAF185" s="8"/>
      <c r="AAG185" s="8"/>
      <c r="AAH185" s="8"/>
      <c r="AAI185" s="8"/>
      <c r="AAJ185" s="8"/>
      <c r="AAK185" s="8"/>
      <c r="AAL185" s="8"/>
      <c r="AAM185" s="8"/>
      <c r="AAN185" s="8"/>
      <c r="AAO185" s="8"/>
      <c r="AAP185" s="8"/>
      <c r="AAQ185" s="8"/>
      <c r="AAR185" s="8"/>
      <c r="AAS185" s="8"/>
      <c r="AAT185" s="8"/>
      <c r="AAU185" s="8"/>
      <c r="AAV185" s="8"/>
      <c r="AAW185" s="8"/>
      <c r="AAX185" s="8"/>
      <c r="AAY185" s="8"/>
      <c r="AAZ185" s="8"/>
      <c r="ABA185" s="8"/>
      <c r="ABB185" s="8"/>
      <c r="ABC185" s="8"/>
      <c r="ABD185" s="8"/>
      <c r="ABE185" s="8"/>
      <c r="ABF185" s="8"/>
      <c r="ABG185" s="8"/>
      <c r="ABH185" s="8"/>
      <c r="ABI185" s="8"/>
      <c r="ABJ185" s="8"/>
      <c r="ABK185" s="8"/>
      <c r="ABL185" s="8"/>
      <c r="ABM185" s="8"/>
      <c r="ABN185" s="8"/>
      <c r="ABO185" s="8"/>
      <c r="ABP185" s="8"/>
      <c r="ABQ185" s="8"/>
      <c r="ABR185" s="8"/>
      <c r="ABS185" s="8"/>
      <c r="ABT185" s="8"/>
      <c r="ABU185" s="8"/>
      <c r="ABV185" s="8"/>
      <c r="ABW185" s="8"/>
      <c r="ABX185" s="8"/>
      <c r="ABY185" s="8"/>
      <c r="ABZ185" s="8"/>
      <c r="ACA185" s="8"/>
      <c r="ACB185" s="8"/>
      <c r="ACC185" s="8"/>
      <c r="ACD185" s="8"/>
      <c r="ACE185" s="8"/>
      <c r="ACF185" s="8"/>
      <c r="ACG185" s="8"/>
      <c r="ACH185" s="8"/>
      <c r="ACI185" s="8"/>
      <c r="ACJ185" s="8"/>
      <c r="ACK185" s="8"/>
      <c r="ACL185" s="8"/>
      <c r="ACM185" s="8"/>
      <c r="ACN185" s="8"/>
      <c r="ACO185" s="8"/>
      <c r="ACP185" s="8"/>
      <c r="ACQ185" s="8"/>
      <c r="ACR185" s="8"/>
      <c r="ACS185" s="8"/>
      <c r="ACT185" s="8"/>
      <c r="ACU185" s="8"/>
      <c r="ACV185" s="8"/>
      <c r="ACW185" s="8"/>
      <c r="ACX185" s="8"/>
      <c r="ACY185" s="8"/>
      <c r="ACZ185" s="8"/>
      <c r="ADA185" s="8"/>
      <c r="ADB185" s="8"/>
      <c r="ADC185" s="8"/>
      <c r="ADD185" s="8"/>
      <c r="ADE185" s="8"/>
      <c r="ADF185" s="8"/>
      <c r="ADG185" s="8"/>
      <c r="ADH185" s="8"/>
      <c r="ADI185" s="8"/>
      <c r="ADJ185" s="8"/>
      <c r="ADK185" s="8"/>
      <c r="ADL185" s="8"/>
      <c r="ADM185" s="8"/>
      <c r="ADN185" s="8"/>
      <c r="ADO185" s="8"/>
      <c r="ADP185" s="8"/>
      <c r="ADQ185" s="8"/>
      <c r="ADR185" s="8"/>
      <c r="ADS185" s="8"/>
      <c r="ADT185" s="8"/>
      <c r="ADU185" s="8"/>
      <c r="ADV185" s="8"/>
      <c r="ADW185" s="8"/>
      <c r="ADX185" s="8"/>
      <c r="ADY185" s="8"/>
      <c r="ADZ185" s="8"/>
      <c r="AEA185" s="8"/>
      <c r="AEB185" s="8"/>
      <c r="AEC185" s="8"/>
      <c r="AED185" s="8"/>
      <c r="AEE185" s="8"/>
      <c r="AEF185" s="8"/>
      <c r="AEG185" s="8"/>
      <c r="AEH185" s="8"/>
      <c r="AEI185" s="8"/>
      <c r="AEJ185" s="8"/>
      <c r="AEK185" s="8"/>
      <c r="AEL185" s="8"/>
      <c r="AEM185" s="8"/>
      <c r="AEN185" s="8"/>
      <c r="AEO185" s="8"/>
      <c r="AEP185" s="8"/>
      <c r="AEQ185" s="8"/>
      <c r="AER185" s="8"/>
      <c r="AES185" s="8"/>
      <c r="AET185" s="8"/>
      <c r="AEU185" s="8"/>
      <c r="AEV185" s="8"/>
      <c r="AEW185" s="8"/>
      <c r="AEX185" s="8"/>
      <c r="AEY185" s="8"/>
      <c r="AEZ185" s="8"/>
      <c r="AFA185" s="8"/>
      <c r="AFB185" s="8"/>
      <c r="AFC185" s="8"/>
      <c r="AFD185" s="8"/>
      <c r="AFE185" s="8"/>
      <c r="AFF185" s="8"/>
      <c r="AFG185" s="8"/>
      <c r="AFH185" s="8"/>
      <c r="AFI185" s="8"/>
      <c r="AFJ185" s="8"/>
      <c r="AFK185" s="8"/>
      <c r="AFL185" s="8"/>
      <c r="AFM185" s="8"/>
      <c r="AFN185" s="8"/>
      <c r="AFO185" s="8"/>
      <c r="AFP185" s="8"/>
      <c r="AFQ185" s="8"/>
      <c r="AFR185" s="8"/>
      <c r="AFS185" s="8"/>
      <c r="AFT185" s="8"/>
      <c r="AFU185" s="8"/>
      <c r="AFV185" s="8"/>
      <c r="AFW185" s="8"/>
      <c r="AFX185" s="8"/>
      <c r="AFY185" s="8"/>
      <c r="AFZ185" s="8"/>
      <c r="AGA185" s="8"/>
      <c r="AGB185" s="8"/>
      <c r="AGC185" s="8"/>
      <c r="AGD185" s="8"/>
      <c r="AGE185" s="8"/>
      <c r="AGF185" s="8"/>
      <c r="AGG185" s="8"/>
      <c r="AGH185" s="8"/>
      <c r="AGI185" s="8"/>
      <c r="AGJ185" s="8"/>
      <c r="AGK185" s="8"/>
      <c r="AGL185" s="8"/>
      <c r="AGM185" s="8"/>
      <c r="AGN185" s="8"/>
      <c r="AGO185" s="8"/>
      <c r="AGP185" s="8"/>
      <c r="AGQ185" s="8"/>
      <c r="AGR185" s="8"/>
      <c r="AGS185" s="8"/>
      <c r="AGT185" s="8"/>
      <c r="AGU185" s="8"/>
      <c r="AGV185" s="8"/>
      <c r="AGW185" s="8"/>
      <c r="AGX185" s="8"/>
      <c r="AGY185" s="8"/>
      <c r="AGZ185" s="8"/>
      <c r="AHA185" s="8"/>
      <c r="AHB185" s="8"/>
      <c r="AHC185" s="8"/>
      <c r="AHD185" s="8"/>
      <c r="AHE185" s="8"/>
      <c r="AHF185" s="8"/>
      <c r="AHG185" s="8"/>
      <c r="AHH185" s="8"/>
      <c r="AHI185" s="8"/>
      <c r="AHJ185" s="8"/>
      <c r="AHK185" s="8"/>
      <c r="AHL185" s="8"/>
      <c r="AHM185" s="8"/>
      <c r="AHN185" s="8"/>
      <c r="AHO185" s="8"/>
      <c r="AHP185" s="8"/>
      <c r="AHQ185" s="8"/>
      <c r="AHR185" s="8"/>
      <c r="AHS185" s="8"/>
      <c r="AHT185" s="8"/>
      <c r="AHU185" s="8"/>
      <c r="AHV185" s="8"/>
      <c r="AHW185" s="8"/>
      <c r="AHX185" s="8"/>
      <c r="AHY185" s="8"/>
      <c r="AHZ185" s="8"/>
      <c r="AIA185" s="8"/>
      <c r="AIB185" s="8"/>
      <c r="AIC185" s="8"/>
      <c r="AID185" s="8"/>
      <c r="AIE185" s="8"/>
      <c r="AIF185" s="8"/>
      <c r="AIG185" s="8"/>
      <c r="AIH185" s="8"/>
      <c r="AII185" s="8"/>
      <c r="AIJ185" s="8"/>
      <c r="AIK185" s="8"/>
      <c r="AIL185" s="8"/>
      <c r="AIM185" s="8"/>
      <c r="AIN185" s="8"/>
      <c r="AIO185" s="8"/>
      <c r="AIP185" s="8"/>
      <c r="AIQ185" s="8"/>
      <c r="AIR185" s="8"/>
      <c r="AIS185" s="8"/>
      <c r="AIT185" s="8"/>
      <c r="AIU185" s="8"/>
      <c r="AIV185" s="8"/>
      <c r="AIW185" s="8"/>
      <c r="AIX185" s="8"/>
      <c r="AIY185" s="8"/>
      <c r="AIZ185" s="8"/>
      <c r="AJA185" s="8"/>
      <c r="AJB185" s="8"/>
      <c r="AJC185" s="8"/>
      <c r="AJD185" s="8"/>
      <c r="AJE185" s="8"/>
      <c r="AJF185" s="8"/>
      <c r="AJG185" s="8"/>
      <c r="AJH185" s="8"/>
      <c r="AJI185" s="8"/>
      <c r="AJJ185" s="8"/>
      <c r="AJK185" s="8"/>
      <c r="AJL185" s="8"/>
      <c r="AJM185" s="8"/>
      <c r="AJN185" s="8"/>
      <c r="AJO185" s="8"/>
      <c r="AJP185" s="8"/>
      <c r="AJQ185" s="8"/>
      <c r="AJR185" s="8"/>
      <c r="AJS185" s="8"/>
      <c r="AJT185" s="8"/>
      <c r="AJU185" s="8"/>
      <c r="AJV185" s="8"/>
      <c r="AJW185" s="8"/>
      <c r="AJX185" s="8"/>
      <c r="AJY185" s="8"/>
      <c r="AJZ185" s="8"/>
      <c r="AKA185" s="8"/>
      <c r="AKB185" s="8"/>
      <c r="AKC185" s="8"/>
      <c r="AKD185" s="8"/>
      <c r="AKE185" s="8"/>
      <c r="AKF185" s="8"/>
      <c r="AKG185" s="8"/>
      <c r="AKH185" s="8"/>
      <c r="AKI185" s="8"/>
      <c r="AKJ185" s="8"/>
      <c r="AKK185" s="8"/>
      <c r="AKL185" s="8"/>
      <c r="AKM185" s="8"/>
      <c r="AKN185" s="8"/>
      <c r="AKO185" s="8"/>
      <c r="AKP185" s="8"/>
      <c r="AKQ185" s="8"/>
      <c r="AKR185" s="8"/>
      <c r="AKS185" s="8"/>
      <c r="AKT185" s="8"/>
      <c r="AKU185" s="8"/>
      <c r="AKV185" s="8"/>
      <c r="AKW185" s="8"/>
      <c r="AKX185" s="8"/>
      <c r="AKY185" s="8"/>
      <c r="AKZ185" s="8"/>
      <c r="ALA185" s="8"/>
      <c r="ALB185" s="8"/>
      <c r="ALC185" s="8"/>
      <c r="ALD185" s="8"/>
      <c r="ALE185" s="8"/>
      <c r="ALF185" s="8"/>
      <c r="ALG185" s="8"/>
      <c r="ALH185" s="8"/>
      <c r="ALI185" s="8"/>
      <c r="ALJ185" s="8"/>
      <c r="ALK185" s="8"/>
      <c r="ALL185" s="8"/>
      <c r="ALM185" s="8"/>
      <c r="ALN185" s="8"/>
      <c r="ALO185" s="8"/>
      <c r="ALP185" s="8"/>
      <c r="ALQ185" s="8"/>
      <c r="ALR185" s="8"/>
      <c r="ALS185" s="8"/>
      <c r="ALT185" s="8"/>
      <c r="ALU185" s="8"/>
      <c r="ALV185" s="8"/>
      <c r="ALW185" s="8"/>
      <c r="ALX185" s="8"/>
      <c r="ALY185" s="8"/>
      <c r="ALZ185" s="8"/>
      <c r="AMA185" s="8"/>
      <c r="AMB185" s="8"/>
      <c r="AMC185" s="8"/>
      <c r="AMD185" s="8"/>
      <c r="AME185" s="8"/>
      <c r="AMF185" s="8"/>
      <c r="AMG185" s="8"/>
      <c r="AMH185" s="8"/>
      <c r="AMI185" s="8"/>
      <c r="AMJ185" s="8"/>
      <c r="AMK185" s="8"/>
      <c r="AML185" s="8"/>
      <c r="AMM185" s="8"/>
      <c r="AMN185" s="8"/>
      <c r="AMO185" s="8"/>
      <c r="AMP185" s="8"/>
      <c r="AMQ185" s="8"/>
      <c r="AMR185" s="8"/>
      <c r="AMS185" s="8"/>
      <c r="AMT185" s="8"/>
      <c r="AMU185" s="8"/>
      <c r="AMV185" s="8"/>
      <c r="AMW185" s="8"/>
      <c r="AMX185" s="8"/>
      <c r="AMY185" s="8"/>
      <c r="AMZ185" s="8"/>
      <c r="ANA185" s="8"/>
      <c r="ANB185" s="8"/>
      <c r="ANC185" s="8"/>
      <c r="AND185" s="8"/>
      <c r="ANE185" s="8"/>
      <c r="ANF185" s="8"/>
      <c r="ANG185" s="8"/>
      <c r="ANH185" s="8"/>
      <c r="ANI185" s="8"/>
      <c r="ANJ185" s="8"/>
      <c r="ANK185" s="8"/>
      <c r="ANL185" s="8"/>
      <c r="ANM185" s="8"/>
      <c r="ANN185" s="8"/>
      <c r="ANO185" s="8"/>
      <c r="ANP185" s="8"/>
      <c r="ANQ185" s="8"/>
      <c r="ANR185" s="8"/>
      <c r="ANS185" s="8"/>
      <c r="ANT185" s="8"/>
      <c r="ANU185" s="8"/>
      <c r="ANV185" s="8"/>
      <c r="ANW185" s="8"/>
      <c r="ANX185" s="8"/>
      <c r="ANY185" s="8"/>
      <c r="ANZ185" s="8"/>
      <c r="AOA185" s="8"/>
      <c r="AOB185" s="8"/>
      <c r="AOC185" s="8"/>
      <c r="AOD185" s="8"/>
      <c r="AOE185" s="8"/>
      <c r="AOF185" s="8"/>
      <c r="AOG185" s="8"/>
      <c r="AOH185" s="8"/>
      <c r="AOI185" s="8"/>
      <c r="AOJ185" s="8"/>
      <c r="AOK185" s="8"/>
      <c r="AOL185" s="8"/>
      <c r="AOM185" s="8"/>
      <c r="AON185" s="8"/>
      <c r="AOO185" s="8"/>
      <c r="AOP185" s="8"/>
      <c r="AOQ185" s="8"/>
      <c r="AOR185" s="8"/>
      <c r="AOS185" s="8"/>
      <c r="AOT185" s="8"/>
      <c r="AOU185" s="8"/>
      <c r="AOV185" s="8"/>
      <c r="AOW185" s="8"/>
      <c r="AOX185" s="8"/>
      <c r="AOY185" s="8"/>
      <c r="AOZ185" s="8"/>
      <c r="APA185" s="8"/>
      <c r="APB185" s="8"/>
      <c r="APC185" s="8"/>
      <c r="APD185" s="8"/>
      <c r="APE185" s="8"/>
      <c r="APF185" s="8"/>
      <c r="APG185" s="8"/>
      <c r="APH185" s="8"/>
      <c r="API185" s="8"/>
      <c r="APJ185" s="8"/>
      <c r="APK185" s="8"/>
      <c r="APL185" s="8"/>
      <c r="APM185" s="8"/>
      <c r="APN185" s="8"/>
      <c r="APO185" s="8"/>
      <c r="APP185" s="8"/>
      <c r="APQ185" s="8"/>
      <c r="APR185" s="8"/>
      <c r="APS185" s="8"/>
      <c r="APT185" s="8"/>
      <c r="APU185" s="8"/>
      <c r="APV185" s="8"/>
      <c r="APW185" s="8"/>
      <c r="APX185" s="8"/>
      <c r="APY185" s="8"/>
      <c r="APZ185" s="8"/>
      <c r="AQA185" s="8"/>
      <c r="AQB185" s="8"/>
      <c r="AQC185" s="8"/>
      <c r="AQD185" s="8"/>
      <c r="AQE185" s="8"/>
      <c r="AQF185" s="8"/>
      <c r="AQG185" s="8"/>
      <c r="AQH185" s="8"/>
      <c r="AQI185" s="8"/>
      <c r="AQJ185" s="8"/>
      <c r="AQK185" s="8"/>
      <c r="AQL185" s="8"/>
      <c r="AQM185" s="8"/>
      <c r="AQN185" s="8"/>
      <c r="AQO185" s="8"/>
      <c r="AQP185" s="8"/>
      <c r="AQQ185" s="8"/>
      <c r="AQR185" s="8"/>
      <c r="AQS185" s="8"/>
      <c r="AQT185" s="8"/>
      <c r="AQU185" s="8"/>
      <c r="AQV185" s="8"/>
      <c r="AQW185" s="8"/>
      <c r="AQX185" s="8"/>
      <c r="AQY185" s="8"/>
      <c r="AQZ185" s="8"/>
      <c r="ARA185" s="8"/>
      <c r="ARB185" s="8"/>
      <c r="ARC185" s="8"/>
      <c r="ARD185" s="8"/>
      <c r="ARE185" s="8"/>
      <c r="ARF185" s="8"/>
      <c r="ARG185" s="8"/>
      <c r="ARH185" s="8"/>
      <c r="ARI185" s="8"/>
      <c r="ARJ185" s="8"/>
      <c r="ARK185" s="8"/>
      <c r="ARL185" s="8"/>
      <c r="ARM185" s="8"/>
      <c r="ARN185" s="8"/>
      <c r="ARO185" s="8"/>
      <c r="ARP185" s="8"/>
      <c r="ARQ185" s="8"/>
      <c r="ARR185" s="8"/>
      <c r="ARS185" s="8"/>
      <c r="ART185" s="8"/>
      <c r="ARU185" s="8"/>
      <c r="ARV185" s="8"/>
      <c r="ARW185" s="8"/>
      <c r="ARX185" s="8"/>
      <c r="ARY185" s="8"/>
      <c r="ARZ185" s="8"/>
      <c r="ASA185" s="8"/>
      <c r="ASB185" s="8"/>
      <c r="ASC185" s="8"/>
      <c r="ASD185" s="8"/>
      <c r="ASE185" s="8"/>
      <c r="ASF185" s="8"/>
      <c r="ASG185" s="8"/>
      <c r="ASH185" s="8"/>
      <c r="ASI185" s="8"/>
      <c r="ASJ185" s="8"/>
      <c r="ASK185" s="8"/>
      <c r="ASL185" s="8"/>
      <c r="ASM185" s="8"/>
      <c r="ASN185" s="8"/>
      <c r="ASO185" s="8"/>
      <c r="ASP185" s="8"/>
      <c r="ASQ185" s="8"/>
      <c r="ASR185" s="8"/>
      <c r="ASS185" s="8"/>
      <c r="AST185" s="8"/>
      <c r="ASU185" s="8"/>
      <c r="ASV185" s="8"/>
      <c r="ASW185" s="8"/>
      <c r="ASX185" s="8"/>
      <c r="ASY185" s="8"/>
      <c r="ASZ185" s="8"/>
      <c r="ATA185" s="8"/>
      <c r="ATB185" s="8"/>
      <c r="ATC185" s="8"/>
      <c r="ATD185" s="8"/>
      <c r="ATE185" s="8"/>
      <c r="ATF185" s="8"/>
      <c r="ATG185" s="8"/>
      <c r="ATH185" s="8"/>
      <c r="ATI185" s="8"/>
      <c r="ATJ185" s="8"/>
      <c r="ATK185" s="8"/>
      <c r="ATL185" s="8"/>
      <c r="ATM185" s="8"/>
      <c r="ATN185" s="8"/>
      <c r="ATO185" s="8"/>
      <c r="ATP185" s="8"/>
      <c r="ATQ185" s="8"/>
      <c r="ATR185" s="8"/>
      <c r="ATS185" s="8"/>
      <c r="ATT185" s="8"/>
      <c r="ATU185" s="8"/>
      <c r="ATV185" s="8"/>
      <c r="ATW185" s="8"/>
      <c r="ATX185" s="8"/>
      <c r="ATY185" s="8"/>
      <c r="ATZ185" s="8"/>
      <c r="AUA185" s="8"/>
      <c r="AUB185" s="8"/>
      <c r="AUC185" s="8"/>
      <c r="AUD185" s="8"/>
      <c r="AUE185" s="8"/>
      <c r="AUF185" s="8"/>
      <c r="AUG185" s="8"/>
      <c r="AUH185" s="8"/>
      <c r="AUI185" s="8"/>
      <c r="AUJ185" s="8"/>
      <c r="AUK185" s="8"/>
      <c r="AUL185" s="8"/>
      <c r="AUM185" s="8"/>
      <c r="AUN185" s="8"/>
      <c r="AUO185" s="8"/>
      <c r="AUP185" s="8"/>
      <c r="AUQ185" s="8"/>
      <c r="AUR185" s="8"/>
      <c r="AUS185" s="8"/>
      <c r="AUT185" s="8"/>
      <c r="AUU185" s="8"/>
      <c r="AUV185" s="8"/>
      <c r="AUW185" s="8"/>
      <c r="AUX185" s="8"/>
      <c r="AUY185" s="8"/>
      <c r="AUZ185" s="8"/>
      <c r="AVA185" s="8"/>
      <c r="AVB185" s="8"/>
      <c r="AVC185" s="8"/>
      <c r="AVD185" s="8"/>
      <c r="AVE185" s="8"/>
      <c r="AVF185" s="8"/>
      <c r="AVG185" s="8"/>
      <c r="AVH185" s="8"/>
      <c r="AVI185" s="8"/>
      <c r="AVJ185" s="8"/>
      <c r="AVK185" s="8"/>
      <c r="AVL185" s="8"/>
      <c r="AVM185" s="8"/>
      <c r="AVN185" s="8"/>
      <c r="AVO185" s="8"/>
      <c r="AVP185" s="8"/>
      <c r="AVQ185" s="8"/>
      <c r="AVR185" s="8"/>
      <c r="AVS185" s="8"/>
      <c r="AVT185" s="8"/>
      <c r="AVU185" s="8"/>
      <c r="AVV185" s="8"/>
      <c r="AVW185" s="8"/>
      <c r="AVX185" s="8"/>
      <c r="AVY185" s="8"/>
      <c r="AVZ185" s="8"/>
      <c r="AWA185" s="8"/>
      <c r="AWB185" s="8"/>
      <c r="AWC185" s="8"/>
      <c r="AWD185" s="8"/>
      <c r="AWE185" s="8"/>
      <c r="AWF185" s="8"/>
      <c r="AWG185" s="8"/>
      <c r="AWH185" s="8"/>
      <c r="AWI185" s="8"/>
      <c r="AWJ185" s="8"/>
      <c r="AWK185" s="8"/>
      <c r="AWL185" s="8"/>
      <c r="AWM185" s="8"/>
      <c r="AWN185" s="8"/>
      <c r="AWO185" s="8"/>
      <c r="AWP185" s="8"/>
      <c r="AWQ185" s="8"/>
      <c r="AWR185" s="8"/>
      <c r="AWS185" s="8"/>
      <c r="AWT185" s="8"/>
      <c r="AWU185" s="8"/>
      <c r="AWV185" s="8"/>
      <c r="AWW185" s="8"/>
      <c r="AWX185" s="8"/>
      <c r="AWY185" s="8"/>
      <c r="AWZ185" s="8"/>
      <c r="AXA185" s="8"/>
      <c r="AXB185" s="8"/>
      <c r="AXC185" s="8"/>
      <c r="AXD185" s="8"/>
      <c r="AXE185" s="8"/>
      <c r="AXF185" s="8"/>
      <c r="AXG185" s="8"/>
      <c r="AXH185" s="8"/>
      <c r="AXI185" s="8"/>
      <c r="AXJ185" s="8"/>
      <c r="AXK185" s="8"/>
      <c r="AXL185" s="8"/>
      <c r="AXM185" s="8"/>
      <c r="AXN185" s="8"/>
      <c r="AXO185" s="8"/>
      <c r="AXP185" s="8"/>
      <c r="AXQ185" s="8"/>
      <c r="AXR185" s="8"/>
      <c r="AXS185" s="8"/>
      <c r="AXT185" s="8"/>
      <c r="AXU185" s="8"/>
      <c r="AXV185" s="8"/>
      <c r="AXW185" s="8"/>
      <c r="AXX185" s="8"/>
      <c r="AXY185" s="8"/>
      <c r="AXZ185" s="8"/>
      <c r="AYA185" s="8"/>
      <c r="AYB185" s="8"/>
      <c r="AYC185" s="8"/>
      <c r="AYD185" s="8"/>
      <c r="AYE185" s="8"/>
      <c r="AYF185" s="8"/>
      <c r="AYG185" s="8"/>
      <c r="AYH185" s="8"/>
      <c r="AYI185" s="8"/>
      <c r="AYJ185" s="8"/>
      <c r="AYK185" s="8"/>
      <c r="AYL185" s="8"/>
      <c r="AYM185" s="8"/>
      <c r="AYN185" s="8"/>
      <c r="AYO185" s="8"/>
      <c r="AYP185" s="8"/>
      <c r="AYQ185" s="8"/>
      <c r="AYR185" s="8"/>
      <c r="AYS185" s="8"/>
      <c r="AYT185" s="8"/>
      <c r="AYU185" s="8"/>
      <c r="AYV185" s="8"/>
      <c r="AYW185" s="8"/>
      <c r="AYX185" s="8"/>
      <c r="AYY185" s="8"/>
      <c r="AYZ185" s="8"/>
      <c r="AZA185" s="8"/>
      <c r="AZB185" s="8"/>
      <c r="AZC185" s="8"/>
      <c r="AZD185" s="8"/>
      <c r="AZE185" s="8"/>
      <c r="AZF185" s="8"/>
      <c r="AZG185" s="8"/>
      <c r="AZH185" s="8"/>
      <c r="AZI185" s="8"/>
      <c r="AZJ185" s="8"/>
      <c r="AZK185" s="8"/>
      <c r="AZL185" s="8"/>
      <c r="AZM185" s="8"/>
      <c r="AZN185" s="8"/>
      <c r="AZO185" s="8"/>
      <c r="AZP185" s="8"/>
      <c r="AZQ185" s="8"/>
      <c r="AZR185" s="8"/>
      <c r="AZS185" s="8"/>
      <c r="AZT185" s="8"/>
      <c r="AZU185" s="8"/>
      <c r="AZV185" s="8"/>
      <c r="AZW185" s="8"/>
      <c r="AZX185" s="8"/>
      <c r="AZY185" s="8"/>
      <c r="AZZ185" s="8"/>
      <c r="BAA185" s="8"/>
      <c r="BAB185" s="8"/>
      <c r="BAC185" s="8"/>
      <c r="BAD185" s="8"/>
      <c r="BAE185" s="8"/>
      <c r="BAF185" s="8"/>
      <c r="BAG185" s="8"/>
      <c r="BAH185" s="8"/>
      <c r="BAI185" s="8"/>
      <c r="BAJ185" s="8"/>
      <c r="BAK185" s="8"/>
      <c r="BAL185" s="8"/>
      <c r="BAM185" s="8"/>
      <c r="BAN185" s="8"/>
      <c r="BAO185" s="8"/>
      <c r="BAP185" s="8"/>
      <c r="BAQ185" s="8"/>
      <c r="BAR185" s="8"/>
      <c r="BAS185" s="8"/>
      <c r="BAT185" s="8"/>
      <c r="BAU185" s="8"/>
      <c r="BAV185" s="8"/>
      <c r="BAW185" s="8"/>
      <c r="BAX185" s="8"/>
      <c r="BAY185" s="8"/>
      <c r="BAZ185" s="8"/>
      <c r="BBA185" s="8"/>
      <c r="BBB185" s="8"/>
      <c r="BBC185" s="8"/>
      <c r="BBD185" s="8"/>
      <c r="BBE185" s="8"/>
      <c r="BBF185" s="8"/>
      <c r="BBG185" s="8"/>
      <c r="BBH185" s="8"/>
      <c r="BBI185" s="8"/>
      <c r="BBJ185" s="8"/>
      <c r="BBK185" s="8"/>
      <c r="BBL185" s="8"/>
      <c r="BBM185" s="8"/>
      <c r="BBN185" s="8"/>
      <c r="BBO185" s="8"/>
      <c r="BBP185" s="8"/>
      <c r="BBQ185" s="8"/>
      <c r="BBR185" s="8"/>
      <c r="BBS185" s="8"/>
      <c r="BBT185" s="8"/>
      <c r="BBU185" s="8"/>
      <c r="BBV185" s="8"/>
      <c r="BBW185" s="8"/>
      <c r="BBX185" s="8"/>
      <c r="BBY185" s="8"/>
      <c r="BBZ185" s="8"/>
      <c r="BCA185" s="8"/>
      <c r="BCB185" s="8"/>
      <c r="BCC185" s="8"/>
      <c r="BCD185" s="8"/>
      <c r="BCE185" s="8"/>
      <c r="BCF185" s="8"/>
      <c r="BCG185" s="8"/>
      <c r="BCH185" s="8"/>
      <c r="BCI185" s="8"/>
      <c r="BCJ185" s="8"/>
      <c r="BCK185" s="8"/>
      <c r="BCL185" s="8"/>
      <c r="BCM185" s="8"/>
      <c r="BCN185" s="8"/>
      <c r="BCO185" s="8"/>
      <c r="BCP185" s="8"/>
      <c r="BCQ185" s="8"/>
      <c r="BCR185" s="8"/>
      <c r="BCS185" s="8"/>
      <c r="BCT185" s="8"/>
      <c r="BCU185" s="8"/>
      <c r="BCV185" s="8"/>
      <c r="BCW185" s="8"/>
      <c r="BCX185" s="8"/>
      <c r="BCY185" s="8"/>
      <c r="BCZ185" s="8"/>
      <c r="BDA185" s="8"/>
      <c r="BDB185" s="8"/>
      <c r="BDC185" s="8"/>
      <c r="BDD185" s="8"/>
      <c r="BDE185" s="8"/>
      <c r="BDF185" s="8"/>
      <c r="BDG185" s="8"/>
      <c r="BDH185" s="8"/>
      <c r="BDI185" s="8"/>
      <c r="BDJ185" s="8"/>
      <c r="BDK185" s="8"/>
      <c r="BDL185" s="8"/>
      <c r="BDM185" s="8"/>
      <c r="BDN185" s="8"/>
      <c r="BDO185" s="8"/>
      <c r="BDP185" s="8"/>
      <c r="BDQ185" s="8"/>
      <c r="BDR185" s="8"/>
      <c r="BDS185" s="8"/>
      <c r="BDT185" s="8"/>
      <c r="BDU185" s="8"/>
      <c r="BDV185" s="8"/>
      <c r="BDW185" s="8"/>
      <c r="BDX185" s="8"/>
      <c r="BDY185" s="8"/>
      <c r="BDZ185" s="8"/>
      <c r="BEA185" s="8"/>
      <c r="BEB185" s="8"/>
      <c r="BEC185" s="8"/>
      <c r="BED185" s="8"/>
      <c r="BEE185" s="8"/>
      <c r="BEF185" s="8"/>
      <c r="BEG185" s="8"/>
      <c r="BEH185" s="8"/>
      <c r="BEI185" s="8"/>
      <c r="BEJ185" s="8"/>
      <c r="BEK185" s="8"/>
      <c r="BEL185" s="8"/>
      <c r="BEM185" s="8"/>
      <c r="BEN185" s="8"/>
      <c r="BEO185" s="8"/>
      <c r="BEP185" s="8"/>
      <c r="BEQ185" s="8"/>
      <c r="BER185" s="8"/>
      <c r="BES185" s="8"/>
      <c r="BET185" s="8"/>
      <c r="BEU185" s="8"/>
      <c r="BEV185" s="8"/>
      <c r="BEW185" s="8"/>
      <c r="BEX185" s="8"/>
      <c r="BEY185" s="8"/>
      <c r="BEZ185" s="8"/>
      <c r="BFA185" s="8"/>
      <c r="BFB185" s="8"/>
      <c r="BFC185" s="8"/>
      <c r="BFD185" s="8"/>
      <c r="BFE185" s="8"/>
      <c r="BFF185" s="8"/>
      <c r="BFG185" s="8"/>
      <c r="BFH185" s="8"/>
      <c r="BFI185" s="8"/>
      <c r="BFJ185" s="8"/>
      <c r="BFK185" s="8"/>
      <c r="BFL185" s="8"/>
      <c r="BFM185" s="8"/>
      <c r="BFN185" s="8"/>
      <c r="BFO185" s="8"/>
      <c r="BFP185" s="8"/>
      <c r="BFQ185" s="8"/>
      <c r="BFR185" s="8"/>
      <c r="BFS185" s="8"/>
      <c r="BFT185" s="8"/>
      <c r="BFU185" s="8"/>
      <c r="BFV185" s="8"/>
      <c r="BFW185" s="8"/>
      <c r="BFX185" s="8"/>
      <c r="BFY185" s="8"/>
      <c r="BFZ185" s="8"/>
      <c r="BGA185" s="8"/>
      <c r="BGB185" s="8"/>
      <c r="BGC185" s="8"/>
      <c r="BGD185" s="8"/>
      <c r="BGE185" s="8"/>
      <c r="BGF185" s="8"/>
      <c r="BGG185" s="8"/>
      <c r="BGH185" s="8"/>
      <c r="BGI185" s="8"/>
      <c r="BGJ185" s="8"/>
      <c r="BGK185" s="8"/>
      <c r="BGL185" s="8"/>
      <c r="BGM185" s="8"/>
      <c r="BGN185" s="8"/>
      <c r="BGO185" s="8"/>
      <c r="BGP185" s="8"/>
      <c r="BGQ185" s="8"/>
      <c r="BGR185" s="8"/>
      <c r="BGS185" s="8"/>
      <c r="BGT185" s="8"/>
      <c r="BGU185" s="8"/>
      <c r="BGV185" s="8"/>
      <c r="BGW185" s="8"/>
      <c r="BGX185" s="8"/>
      <c r="BGY185" s="8"/>
      <c r="BGZ185" s="8"/>
      <c r="BHA185" s="8"/>
      <c r="BHB185" s="8"/>
      <c r="BHC185" s="8"/>
      <c r="BHD185" s="8"/>
      <c r="BHE185" s="8"/>
      <c r="BHF185" s="8"/>
      <c r="BHG185" s="8"/>
      <c r="BHH185" s="8"/>
      <c r="BHI185" s="8"/>
      <c r="BHJ185" s="8"/>
      <c r="BHK185" s="8"/>
      <c r="BHL185" s="8"/>
      <c r="BHM185" s="8"/>
      <c r="BHN185" s="8"/>
      <c r="BHO185" s="8"/>
      <c r="BHP185" s="8"/>
      <c r="BHQ185" s="8"/>
      <c r="BHR185" s="8"/>
      <c r="BHS185" s="8"/>
      <c r="BHT185" s="8"/>
      <c r="BHU185" s="8"/>
      <c r="BHV185" s="8"/>
      <c r="BHW185" s="8"/>
      <c r="BHX185" s="8"/>
      <c r="BHY185" s="8"/>
      <c r="BHZ185" s="8"/>
      <c r="BIA185" s="8"/>
      <c r="BIB185" s="8"/>
      <c r="BIC185" s="8"/>
      <c r="BID185" s="8"/>
      <c r="BIE185" s="8"/>
      <c r="BIF185" s="8"/>
      <c r="BIG185" s="8"/>
      <c r="BIH185" s="8"/>
      <c r="BII185" s="8"/>
      <c r="BIJ185" s="8"/>
      <c r="BIK185" s="8"/>
      <c r="BIL185" s="8"/>
      <c r="BIM185" s="8"/>
      <c r="BIN185" s="8"/>
      <c r="BIO185" s="8"/>
      <c r="BIP185" s="8"/>
      <c r="BIQ185" s="8"/>
      <c r="BIR185" s="8"/>
      <c r="BIS185" s="8"/>
      <c r="BIT185" s="8"/>
      <c r="BIU185" s="8"/>
      <c r="BIV185" s="8"/>
      <c r="BIW185" s="8"/>
      <c r="BIX185" s="8"/>
      <c r="BIY185" s="8"/>
      <c r="BIZ185" s="8"/>
      <c r="BJA185" s="8"/>
      <c r="BJB185" s="8"/>
      <c r="BJC185" s="8"/>
      <c r="BJD185" s="8"/>
      <c r="BJE185" s="8"/>
      <c r="BJF185" s="8"/>
      <c r="BJG185" s="8"/>
      <c r="BJH185" s="8"/>
      <c r="BJI185" s="8"/>
      <c r="BJJ185" s="8"/>
      <c r="BJK185" s="8"/>
      <c r="BJL185" s="8"/>
      <c r="BJM185" s="8"/>
      <c r="BJN185" s="8"/>
      <c r="BJO185" s="8"/>
      <c r="BJP185" s="8"/>
      <c r="BJQ185" s="8"/>
      <c r="BJR185" s="8"/>
      <c r="BJS185" s="8"/>
      <c r="BJT185" s="8"/>
      <c r="BJU185" s="8"/>
      <c r="BJV185" s="8"/>
      <c r="BJW185" s="8"/>
      <c r="BJX185" s="8"/>
      <c r="BJY185" s="8"/>
      <c r="BJZ185" s="8"/>
      <c r="BKA185" s="8"/>
      <c r="BKB185" s="8"/>
      <c r="BKC185" s="8"/>
      <c r="BKD185" s="8"/>
      <c r="BKE185" s="8"/>
      <c r="BKF185" s="8"/>
      <c r="BKG185" s="8"/>
      <c r="BKH185" s="8"/>
      <c r="BKI185" s="8"/>
      <c r="BKJ185" s="8"/>
      <c r="BKK185" s="8"/>
      <c r="BKL185" s="8"/>
      <c r="BKM185" s="8"/>
      <c r="BKN185" s="8"/>
      <c r="BKO185" s="8"/>
      <c r="BKP185" s="8"/>
      <c r="BKQ185" s="8"/>
      <c r="BKR185" s="8"/>
      <c r="BKS185" s="8"/>
      <c r="BKT185" s="8"/>
      <c r="BKU185" s="8"/>
      <c r="BKV185" s="8"/>
      <c r="BKW185" s="8"/>
      <c r="BKX185" s="8"/>
      <c r="BKY185" s="8"/>
      <c r="BKZ185" s="8"/>
      <c r="BLA185" s="8"/>
      <c r="BLB185" s="8"/>
      <c r="BLC185" s="8"/>
      <c r="BLD185" s="8"/>
      <c r="BLE185" s="8"/>
      <c r="BLF185" s="8"/>
      <c r="BLG185" s="8"/>
      <c r="BLH185" s="8"/>
      <c r="BLI185" s="8"/>
      <c r="BLJ185" s="8"/>
      <c r="BLK185" s="8"/>
      <c r="BLL185" s="8"/>
      <c r="BLM185" s="8"/>
      <c r="BLN185" s="8"/>
      <c r="BLO185" s="8"/>
      <c r="BLP185" s="8"/>
      <c r="BLQ185" s="8"/>
      <c r="BLR185" s="8"/>
      <c r="BLS185" s="8"/>
      <c r="BLT185" s="8"/>
      <c r="BLU185" s="8"/>
      <c r="BLV185" s="8"/>
      <c r="BLW185" s="8"/>
      <c r="BLX185" s="8"/>
      <c r="BLY185" s="8"/>
      <c r="BLZ185" s="8"/>
      <c r="BMA185" s="8"/>
      <c r="BMB185" s="8"/>
      <c r="BMC185" s="8"/>
      <c r="BMD185" s="8"/>
      <c r="BME185" s="8"/>
      <c r="BMF185" s="8"/>
      <c r="BMG185" s="8"/>
      <c r="BMH185" s="8"/>
      <c r="BMI185" s="8"/>
      <c r="BMJ185" s="8"/>
      <c r="BMK185" s="8"/>
      <c r="BML185" s="8"/>
      <c r="BMM185" s="8"/>
      <c r="BMN185" s="8"/>
      <c r="BMO185" s="8"/>
      <c r="BMP185" s="8"/>
      <c r="BMQ185" s="8"/>
      <c r="BMR185" s="8"/>
      <c r="BMS185" s="8"/>
      <c r="BMT185" s="8"/>
      <c r="BMU185" s="8"/>
      <c r="BMV185" s="8"/>
      <c r="BMW185" s="8"/>
      <c r="BMX185" s="8"/>
      <c r="BMY185" s="8"/>
      <c r="BMZ185" s="8"/>
      <c r="BNA185" s="8"/>
      <c r="BNB185" s="8"/>
      <c r="BNC185" s="8"/>
      <c r="BND185" s="8"/>
      <c r="BNE185" s="8"/>
      <c r="BNF185" s="8"/>
      <c r="BNG185" s="8"/>
      <c r="BNH185" s="8"/>
      <c r="BNI185" s="8"/>
      <c r="BNJ185" s="8"/>
      <c r="BNK185" s="8"/>
      <c r="BNL185" s="8"/>
      <c r="BNM185" s="8"/>
      <c r="BNN185" s="8"/>
      <c r="BNO185" s="8"/>
      <c r="BNP185" s="8"/>
      <c r="BNQ185" s="8"/>
      <c r="BNR185" s="8"/>
      <c r="BNS185" s="8"/>
      <c r="BNT185" s="8"/>
      <c r="BNU185" s="8"/>
      <c r="BNV185" s="8"/>
      <c r="BNW185" s="8"/>
      <c r="BNX185" s="8"/>
      <c r="BNY185" s="8"/>
      <c r="BNZ185" s="8"/>
      <c r="BOA185" s="8"/>
      <c r="BOB185" s="8"/>
      <c r="BOC185" s="8"/>
      <c r="BOD185" s="8"/>
      <c r="BOE185" s="8"/>
      <c r="BOF185" s="8"/>
      <c r="BOG185" s="8"/>
      <c r="BOH185" s="8"/>
      <c r="BOI185" s="8"/>
      <c r="BOJ185" s="8"/>
      <c r="BOK185" s="8"/>
      <c r="BOL185" s="8"/>
      <c r="BOM185" s="8"/>
      <c r="BON185" s="8"/>
      <c r="BOO185" s="8"/>
      <c r="BOP185" s="8"/>
      <c r="BOQ185" s="8"/>
      <c r="BOR185" s="8"/>
      <c r="BOS185" s="8"/>
      <c r="BOT185" s="8"/>
      <c r="BOU185" s="8"/>
      <c r="BOV185" s="8"/>
      <c r="BOW185" s="8"/>
      <c r="BOX185" s="8"/>
      <c r="BOY185" s="8"/>
      <c r="BOZ185" s="8"/>
      <c r="BPA185" s="8"/>
      <c r="BPB185" s="8"/>
      <c r="BPC185" s="8"/>
      <c r="BPD185" s="8"/>
      <c r="BPE185" s="8"/>
      <c r="BPF185" s="8"/>
      <c r="BPG185" s="8"/>
      <c r="BPH185" s="8"/>
      <c r="BPI185" s="8"/>
      <c r="BPJ185" s="8"/>
      <c r="BPK185" s="8"/>
      <c r="BPL185" s="8"/>
      <c r="BPM185" s="8"/>
      <c r="BPN185" s="8"/>
      <c r="BPO185" s="8"/>
      <c r="BPP185" s="8"/>
      <c r="BPQ185" s="8"/>
      <c r="BPR185" s="8"/>
      <c r="BPS185" s="8"/>
      <c r="BPT185" s="8"/>
      <c r="BPU185" s="8"/>
      <c r="BPV185" s="8"/>
      <c r="BPW185" s="8"/>
      <c r="BPX185" s="8"/>
      <c r="BPY185" s="8"/>
      <c r="BPZ185" s="8"/>
      <c r="BQA185" s="8"/>
      <c r="BQB185" s="8"/>
      <c r="BQC185" s="8"/>
      <c r="BQD185" s="8"/>
      <c r="BQE185" s="8"/>
      <c r="BQF185" s="8"/>
      <c r="BQG185" s="8"/>
      <c r="BQH185" s="8"/>
      <c r="BQI185" s="8"/>
      <c r="BQJ185" s="8"/>
      <c r="BQK185" s="8"/>
      <c r="BQL185" s="8"/>
      <c r="BQM185" s="8"/>
      <c r="BQN185" s="8"/>
      <c r="BQO185" s="8"/>
      <c r="BQP185" s="8"/>
      <c r="BQQ185" s="8"/>
      <c r="BQR185" s="8"/>
      <c r="BQS185" s="8"/>
      <c r="BQT185" s="8"/>
      <c r="BQU185" s="8"/>
      <c r="BQV185" s="8"/>
      <c r="BQW185" s="8"/>
      <c r="BQX185" s="8"/>
      <c r="BQY185" s="8"/>
      <c r="BQZ185" s="8"/>
      <c r="BRA185" s="8"/>
      <c r="BRB185" s="8"/>
      <c r="BRC185" s="8"/>
      <c r="BRD185" s="8"/>
      <c r="BRE185" s="8"/>
      <c r="BRF185" s="8"/>
      <c r="BRG185" s="8"/>
      <c r="BRH185" s="8"/>
      <c r="BRI185" s="8"/>
      <c r="BRJ185" s="8"/>
      <c r="BRK185" s="8"/>
      <c r="BRL185" s="8"/>
      <c r="BRM185" s="8"/>
      <c r="BRN185" s="8"/>
      <c r="BRO185" s="8"/>
      <c r="BRP185" s="8"/>
      <c r="BRQ185" s="8"/>
      <c r="BRR185" s="8"/>
      <c r="BRS185" s="8"/>
      <c r="BRT185" s="8"/>
      <c r="BRU185" s="8"/>
      <c r="BRV185" s="8"/>
      <c r="BRW185" s="8"/>
      <c r="BRX185" s="8"/>
      <c r="BRY185" s="8"/>
      <c r="BRZ185" s="8"/>
      <c r="BSA185" s="8"/>
      <c r="BSB185" s="8"/>
      <c r="BSC185" s="8"/>
      <c r="BSD185" s="8"/>
      <c r="BSE185" s="8"/>
      <c r="BSF185" s="8"/>
      <c r="BSG185" s="8"/>
      <c r="BSH185" s="8"/>
      <c r="BSI185" s="8"/>
      <c r="BSJ185" s="8"/>
      <c r="BSK185" s="8"/>
      <c r="BSL185" s="8"/>
      <c r="BSM185" s="8"/>
      <c r="BSN185" s="8"/>
      <c r="BSO185" s="8"/>
      <c r="BSP185" s="8"/>
      <c r="BSQ185" s="8"/>
      <c r="BSR185" s="8"/>
      <c r="BSS185" s="8"/>
      <c r="BST185" s="8"/>
      <c r="BSU185" s="8"/>
      <c r="BSV185" s="8"/>
      <c r="BSW185" s="8"/>
      <c r="BSX185" s="8"/>
      <c r="BSY185" s="8"/>
      <c r="BSZ185" s="8"/>
      <c r="BTA185" s="8"/>
      <c r="BTB185" s="8"/>
      <c r="BTC185" s="8"/>
      <c r="BTD185" s="8"/>
      <c r="BTE185" s="8"/>
      <c r="BTF185" s="8"/>
      <c r="BTG185" s="8"/>
      <c r="BTH185" s="8"/>
      <c r="BTI185" s="8"/>
      <c r="BTJ185" s="8"/>
      <c r="BTK185" s="8"/>
      <c r="BTL185" s="8"/>
      <c r="BTM185" s="8"/>
      <c r="BTN185" s="8"/>
      <c r="BTO185" s="8"/>
      <c r="BTP185" s="8"/>
      <c r="BTQ185" s="8"/>
      <c r="BTR185" s="8"/>
      <c r="BTS185" s="8"/>
      <c r="BTT185" s="8"/>
      <c r="BTU185" s="8"/>
      <c r="BTV185" s="8"/>
      <c r="BTW185" s="8"/>
      <c r="BTX185" s="8"/>
      <c r="BTY185" s="8"/>
      <c r="BTZ185" s="8"/>
      <c r="BUA185" s="8"/>
      <c r="BUB185" s="8"/>
      <c r="BUC185" s="8"/>
      <c r="BUD185" s="8"/>
      <c r="BUE185" s="8"/>
      <c r="BUF185" s="8"/>
      <c r="BUG185" s="8"/>
      <c r="BUH185" s="8"/>
      <c r="BUI185" s="8"/>
      <c r="BUJ185" s="8"/>
      <c r="BUK185" s="8"/>
      <c r="BUL185" s="8"/>
      <c r="BUM185" s="8"/>
      <c r="BUN185" s="8"/>
      <c r="BUO185" s="8"/>
      <c r="BUP185" s="8"/>
      <c r="BUQ185" s="8"/>
      <c r="BUR185" s="8"/>
      <c r="BUS185" s="8"/>
      <c r="BUT185" s="8"/>
      <c r="BUU185" s="8"/>
      <c r="BUV185" s="8"/>
      <c r="BUW185" s="8"/>
      <c r="BUX185" s="8"/>
      <c r="BUY185" s="8"/>
      <c r="BUZ185" s="8"/>
      <c r="BVA185" s="8"/>
      <c r="BVB185" s="8"/>
      <c r="BVC185" s="8"/>
      <c r="BVD185" s="8"/>
      <c r="BVE185" s="8"/>
      <c r="BVF185" s="8"/>
      <c r="BVG185" s="8"/>
      <c r="BVH185" s="8"/>
      <c r="BVI185" s="8"/>
      <c r="BVJ185" s="8"/>
      <c r="BVK185" s="8"/>
      <c r="BVL185" s="8"/>
      <c r="BVM185" s="8"/>
      <c r="BVN185" s="8"/>
      <c r="BVO185" s="8"/>
      <c r="BVP185" s="8"/>
      <c r="BVQ185" s="8"/>
      <c r="BVR185" s="8"/>
      <c r="BVS185" s="8"/>
      <c r="BVT185" s="8"/>
      <c r="BVU185" s="8"/>
      <c r="BVV185" s="8"/>
      <c r="BVW185" s="8"/>
      <c r="BVX185" s="8"/>
      <c r="BVY185" s="8"/>
      <c r="BVZ185" s="8"/>
      <c r="BWA185" s="8"/>
      <c r="BWB185" s="8"/>
      <c r="BWC185" s="8"/>
      <c r="BWD185" s="8"/>
      <c r="BWE185" s="8"/>
      <c r="BWF185" s="8"/>
      <c r="BWG185" s="8"/>
      <c r="BWH185" s="8"/>
      <c r="BWI185" s="8"/>
      <c r="BWJ185" s="8"/>
      <c r="BWK185" s="8"/>
      <c r="BWL185" s="8"/>
      <c r="BWM185" s="8"/>
      <c r="BWN185" s="8"/>
      <c r="BWO185" s="8"/>
      <c r="BWP185" s="8"/>
      <c r="BWQ185" s="8"/>
      <c r="BWR185" s="8"/>
      <c r="BWS185" s="8"/>
      <c r="BWT185" s="8"/>
      <c r="BWU185" s="8"/>
      <c r="BWV185" s="8"/>
      <c r="BWW185" s="8"/>
      <c r="BWX185" s="8"/>
      <c r="BWY185" s="8"/>
      <c r="BWZ185" s="8"/>
      <c r="BXA185" s="8"/>
      <c r="BXB185" s="8"/>
      <c r="BXC185" s="8"/>
      <c r="BXD185" s="8"/>
      <c r="BXE185" s="8"/>
      <c r="BXF185" s="8"/>
      <c r="BXG185" s="8"/>
      <c r="BXH185" s="8"/>
      <c r="BXI185" s="8"/>
      <c r="BXJ185" s="8"/>
      <c r="BXK185" s="8"/>
      <c r="BXL185" s="8"/>
      <c r="BXM185" s="8"/>
      <c r="BXN185" s="8"/>
      <c r="BXO185" s="8"/>
      <c r="BXP185" s="8"/>
      <c r="BXQ185" s="8"/>
      <c r="BXR185" s="8"/>
      <c r="BXS185" s="8"/>
      <c r="BXT185" s="8"/>
      <c r="BXU185" s="8"/>
      <c r="BXV185" s="8"/>
      <c r="BXW185" s="8"/>
      <c r="BXX185" s="8"/>
      <c r="BXY185" s="8"/>
      <c r="BXZ185" s="8"/>
      <c r="BYA185" s="8"/>
      <c r="BYB185" s="8"/>
      <c r="BYC185" s="8"/>
      <c r="BYD185" s="8"/>
      <c r="BYE185" s="8"/>
      <c r="BYF185" s="8"/>
      <c r="BYG185" s="8"/>
      <c r="BYH185" s="8"/>
      <c r="BYI185" s="8"/>
      <c r="BYJ185" s="8"/>
      <c r="BYK185" s="8"/>
      <c r="BYL185" s="8"/>
      <c r="BYM185" s="8"/>
      <c r="BYN185" s="8"/>
      <c r="BYO185" s="8"/>
      <c r="BYP185" s="8"/>
      <c r="BYQ185" s="8"/>
      <c r="BYR185" s="8"/>
      <c r="BYS185" s="8"/>
      <c r="BYT185" s="8"/>
      <c r="BYU185" s="8"/>
      <c r="BYV185" s="8"/>
      <c r="BYW185" s="8"/>
      <c r="BYX185" s="8"/>
      <c r="BYY185" s="8"/>
      <c r="BYZ185" s="8"/>
      <c r="BZA185" s="8"/>
      <c r="BZB185" s="8"/>
      <c r="BZC185" s="8"/>
      <c r="BZD185" s="8"/>
      <c r="BZE185" s="8"/>
      <c r="BZF185" s="8"/>
      <c r="BZG185" s="8"/>
      <c r="BZH185" s="8"/>
      <c r="BZI185" s="8"/>
      <c r="BZJ185" s="8"/>
      <c r="BZK185" s="8"/>
      <c r="BZL185" s="8"/>
      <c r="BZM185" s="8"/>
      <c r="BZN185" s="8"/>
      <c r="BZO185" s="8"/>
      <c r="BZP185" s="8"/>
      <c r="BZQ185" s="8"/>
      <c r="BZR185" s="8"/>
      <c r="BZS185" s="8"/>
      <c r="BZT185" s="8"/>
      <c r="BZU185" s="8"/>
      <c r="BZV185" s="8"/>
      <c r="BZW185" s="8"/>
      <c r="BZX185" s="8"/>
      <c r="BZY185" s="8"/>
      <c r="BZZ185" s="8"/>
      <c r="CAA185" s="8"/>
      <c r="CAB185" s="8"/>
      <c r="CAC185" s="8"/>
      <c r="CAD185" s="8"/>
      <c r="CAE185" s="8"/>
      <c r="CAF185" s="8"/>
      <c r="CAG185" s="8"/>
      <c r="CAH185" s="8"/>
      <c r="CAI185" s="8"/>
      <c r="CAJ185" s="8"/>
      <c r="CAK185" s="8"/>
      <c r="CAL185" s="8"/>
      <c r="CAM185" s="8"/>
      <c r="CAN185" s="8"/>
      <c r="CAO185" s="8"/>
      <c r="CAP185" s="8"/>
      <c r="CAQ185" s="8"/>
      <c r="CAR185" s="8"/>
      <c r="CAS185" s="8"/>
      <c r="CAT185" s="8"/>
      <c r="CAU185" s="8"/>
      <c r="CAV185" s="8"/>
      <c r="CAW185" s="8"/>
      <c r="CAX185" s="8"/>
      <c r="CAY185" s="8"/>
      <c r="CAZ185" s="8"/>
      <c r="CBA185" s="8"/>
      <c r="CBB185" s="8"/>
      <c r="CBC185" s="8"/>
      <c r="CBD185" s="8"/>
      <c r="CBE185" s="8"/>
      <c r="CBF185" s="8"/>
      <c r="CBG185" s="8"/>
      <c r="CBH185" s="8"/>
      <c r="CBI185" s="8"/>
      <c r="CBJ185" s="8"/>
      <c r="CBK185" s="8"/>
      <c r="CBL185" s="8"/>
      <c r="CBM185" s="8"/>
      <c r="CBN185" s="8"/>
      <c r="CBO185" s="8"/>
      <c r="CBP185" s="8"/>
      <c r="CBQ185" s="8"/>
      <c r="CBR185" s="8"/>
      <c r="CBS185" s="8"/>
      <c r="CBT185" s="8"/>
      <c r="CBU185" s="8"/>
      <c r="CBV185" s="8"/>
      <c r="CBW185" s="8"/>
      <c r="CBX185" s="8"/>
      <c r="CBY185" s="8"/>
      <c r="CBZ185" s="8"/>
      <c r="CCA185" s="8"/>
      <c r="CCB185" s="8"/>
      <c r="CCC185" s="8"/>
      <c r="CCD185" s="8"/>
      <c r="CCE185" s="8"/>
      <c r="CCF185" s="8"/>
      <c r="CCG185" s="8"/>
      <c r="CCH185" s="8"/>
      <c r="CCI185" s="8"/>
      <c r="CCJ185" s="8"/>
      <c r="CCK185" s="8"/>
      <c r="CCL185" s="8"/>
      <c r="CCM185" s="8"/>
      <c r="CCN185" s="8"/>
      <c r="CCO185" s="8"/>
      <c r="CCP185" s="8"/>
      <c r="CCQ185" s="8"/>
      <c r="CCR185" s="8"/>
      <c r="CCS185" s="8"/>
      <c r="CCT185" s="8"/>
      <c r="CCU185" s="8"/>
      <c r="CCV185" s="8"/>
      <c r="CCW185" s="8"/>
      <c r="CCX185" s="8"/>
      <c r="CCY185" s="8"/>
      <c r="CCZ185" s="8"/>
      <c r="CDA185" s="8"/>
      <c r="CDB185" s="8"/>
      <c r="CDC185" s="8"/>
      <c r="CDD185" s="8"/>
      <c r="CDE185" s="8"/>
      <c r="CDF185" s="8"/>
      <c r="CDG185" s="8"/>
      <c r="CDH185" s="8"/>
      <c r="CDI185" s="8"/>
      <c r="CDJ185" s="8"/>
      <c r="CDK185" s="8"/>
      <c r="CDL185" s="8"/>
      <c r="CDM185" s="8"/>
      <c r="CDN185" s="8"/>
      <c r="CDO185" s="8"/>
      <c r="CDP185" s="8"/>
      <c r="CDQ185" s="8"/>
      <c r="CDR185" s="8"/>
      <c r="CDS185" s="8"/>
      <c r="CDT185" s="8"/>
      <c r="CDU185" s="8"/>
      <c r="CDV185" s="8"/>
      <c r="CDW185" s="8"/>
      <c r="CDX185" s="8"/>
      <c r="CDY185" s="8"/>
      <c r="CDZ185" s="8"/>
      <c r="CEA185" s="8"/>
      <c r="CEB185" s="8"/>
      <c r="CEC185" s="8"/>
      <c r="CED185" s="8"/>
      <c r="CEE185" s="8"/>
      <c r="CEF185" s="8"/>
      <c r="CEG185" s="8"/>
      <c r="CEH185" s="8"/>
      <c r="CEI185" s="8"/>
      <c r="CEJ185" s="8"/>
      <c r="CEK185" s="8"/>
      <c r="CEL185" s="8"/>
      <c r="CEM185" s="8"/>
      <c r="CEN185" s="8"/>
      <c r="CEO185" s="8"/>
      <c r="CEP185" s="8"/>
      <c r="CEQ185" s="8"/>
      <c r="CER185" s="8"/>
      <c r="CES185" s="8"/>
      <c r="CET185" s="8"/>
      <c r="CEU185" s="8"/>
      <c r="CEV185" s="8"/>
      <c r="CEW185" s="8"/>
      <c r="CEX185" s="8"/>
      <c r="CEY185" s="8"/>
      <c r="CEZ185" s="8"/>
      <c r="CFA185" s="8"/>
      <c r="CFB185" s="8"/>
      <c r="CFC185" s="8"/>
      <c r="CFD185" s="8"/>
      <c r="CFE185" s="8"/>
      <c r="CFF185" s="8"/>
      <c r="CFG185" s="8"/>
      <c r="CFH185" s="8"/>
      <c r="CFI185" s="8"/>
      <c r="CFJ185" s="8"/>
      <c r="CFK185" s="8"/>
      <c r="CFL185" s="8"/>
      <c r="CFM185" s="8"/>
      <c r="CFN185" s="8"/>
      <c r="CFO185" s="8"/>
      <c r="CFP185" s="8"/>
      <c r="CFQ185" s="8"/>
      <c r="CFR185" s="8"/>
      <c r="CFS185" s="8"/>
      <c r="CFT185" s="8"/>
      <c r="CFU185" s="8"/>
      <c r="CFV185" s="8"/>
      <c r="CFW185" s="8"/>
      <c r="CFX185" s="8"/>
      <c r="CFY185" s="8"/>
      <c r="CFZ185" s="8"/>
      <c r="CGA185" s="8"/>
      <c r="CGB185" s="8"/>
      <c r="CGC185" s="8"/>
      <c r="CGD185" s="8"/>
      <c r="CGE185" s="8"/>
      <c r="CGF185" s="8"/>
      <c r="CGG185" s="8"/>
      <c r="CGH185" s="8"/>
      <c r="CGI185" s="8"/>
      <c r="CGJ185" s="8"/>
      <c r="CGK185" s="8"/>
      <c r="CGL185" s="8"/>
      <c r="CGM185" s="8"/>
      <c r="CGN185" s="8"/>
      <c r="CGO185" s="8"/>
      <c r="CGP185" s="8"/>
      <c r="CGQ185" s="8"/>
      <c r="CGR185" s="8"/>
      <c r="CGS185" s="8"/>
      <c r="CGT185" s="8"/>
      <c r="CGU185" s="8"/>
      <c r="CGV185" s="8"/>
      <c r="CGW185" s="8"/>
      <c r="CGX185" s="8"/>
      <c r="CGY185" s="8"/>
      <c r="CGZ185" s="8"/>
      <c r="CHA185" s="8"/>
      <c r="CHB185" s="8"/>
      <c r="CHC185" s="8"/>
      <c r="CHD185" s="8"/>
      <c r="CHE185" s="8"/>
      <c r="CHF185" s="8"/>
      <c r="CHG185" s="8"/>
      <c r="CHH185" s="8"/>
      <c r="CHI185" s="8"/>
      <c r="CHJ185" s="8"/>
      <c r="CHK185" s="8"/>
      <c r="CHL185" s="8"/>
      <c r="CHM185" s="8"/>
      <c r="CHN185" s="8"/>
      <c r="CHO185" s="8"/>
      <c r="CHP185" s="8"/>
      <c r="CHQ185" s="8"/>
      <c r="CHR185" s="8"/>
      <c r="CHS185" s="8"/>
      <c r="CHT185" s="8"/>
      <c r="CHU185" s="8"/>
      <c r="CHV185" s="8"/>
      <c r="CHW185" s="8"/>
      <c r="CHX185" s="8"/>
      <c r="CHY185" s="8"/>
      <c r="CHZ185" s="8"/>
      <c r="CIA185" s="8"/>
      <c r="CIB185" s="8"/>
      <c r="CIC185" s="8"/>
      <c r="CID185" s="8"/>
      <c r="CIE185" s="8"/>
      <c r="CIF185" s="8"/>
      <c r="CIG185" s="8"/>
      <c r="CIH185" s="8"/>
      <c r="CII185" s="8"/>
      <c r="CIJ185" s="8"/>
      <c r="CIK185" s="8"/>
      <c r="CIL185" s="8"/>
      <c r="CIM185" s="8"/>
      <c r="CIN185" s="8"/>
      <c r="CIO185" s="8"/>
      <c r="CIP185" s="8"/>
      <c r="CIQ185" s="8"/>
      <c r="CIR185" s="8"/>
      <c r="CIS185" s="8"/>
      <c r="CIT185" s="8"/>
      <c r="CIU185" s="8"/>
      <c r="CIV185" s="8"/>
      <c r="CIW185" s="8"/>
      <c r="CIX185" s="8"/>
      <c r="CIY185" s="8"/>
      <c r="CIZ185" s="8"/>
      <c r="CJA185" s="8"/>
      <c r="CJB185" s="8"/>
      <c r="CJC185" s="8"/>
      <c r="CJD185" s="8"/>
      <c r="CJE185" s="8"/>
      <c r="CJF185" s="8"/>
      <c r="CJG185" s="8"/>
      <c r="CJH185" s="8"/>
      <c r="CJI185" s="8"/>
      <c r="CJJ185" s="8"/>
      <c r="CJK185" s="8"/>
      <c r="CJL185" s="8"/>
      <c r="CJM185" s="8"/>
      <c r="CJN185" s="8"/>
      <c r="CJO185" s="8"/>
      <c r="CJP185" s="8"/>
      <c r="CJQ185" s="8"/>
      <c r="CJR185" s="8"/>
      <c r="CJS185" s="8"/>
      <c r="CJT185" s="8"/>
      <c r="CJU185" s="8"/>
      <c r="CJV185" s="8"/>
      <c r="CJW185" s="8"/>
      <c r="CJX185" s="8"/>
      <c r="CJY185" s="8"/>
      <c r="CJZ185" s="8"/>
      <c r="CKA185" s="8"/>
      <c r="CKB185" s="8"/>
      <c r="CKC185" s="8"/>
      <c r="CKD185" s="8"/>
      <c r="CKE185" s="8"/>
      <c r="CKF185" s="8"/>
      <c r="CKG185" s="8"/>
      <c r="CKH185" s="8"/>
      <c r="CKI185" s="8"/>
      <c r="CKJ185" s="8"/>
      <c r="CKK185" s="8"/>
      <c r="CKL185" s="8"/>
      <c r="CKM185" s="8"/>
      <c r="CKN185" s="8"/>
      <c r="CKO185" s="8"/>
      <c r="CKP185" s="8"/>
      <c r="CKQ185" s="8"/>
      <c r="CKR185" s="8"/>
      <c r="CKS185" s="8"/>
      <c r="CKT185" s="8"/>
      <c r="CKU185" s="8"/>
      <c r="CKV185" s="8"/>
      <c r="CKW185" s="8"/>
      <c r="CKX185" s="8"/>
      <c r="CKY185" s="8"/>
      <c r="CKZ185" s="8"/>
      <c r="CLA185" s="8"/>
      <c r="CLB185" s="8"/>
      <c r="CLC185" s="8"/>
      <c r="CLD185" s="8"/>
      <c r="CLE185" s="8"/>
      <c r="CLF185" s="8"/>
      <c r="CLG185" s="8"/>
      <c r="CLH185" s="8"/>
      <c r="CLI185" s="8"/>
      <c r="CLJ185" s="8"/>
      <c r="CLK185" s="8"/>
      <c r="CLL185" s="8"/>
      <c r="CLM185" s="8"/>
      <c r="CLN185" s="8"/>
      <c r="CLO185" s="8"/>
      <c r="CLP185" s="8"/>
      <c r="CLQ185" s="8"/>
      <c r="CLR185" s="8"/>
      <c r="CLS185" s="8"/>
      <c r="CLT185" s="8"/>
      <c r="CLU185" s="8"/>
      <c r="CLV185" s="8"/>
      <c r="CLW185" s="8"/>
      <c r="CLX185" s="8"/>
      <c r="CLY185" s="8"/>
      <c r="CLZ185" s="8"/>
      <c r="CMA185" s="8"/>
      <c r="CMB185" s="8"/>
      <c r="CMC185" s="8"/>
      <c r="CMD185" s="8"/>
      <c r="CME185" s="8"/>
      <c r="CMF185" s="8"/>
      <c r="CMG185" s="8"/>
      <c r="CMH185" s="8"/>
      <c r="CMI185" s="8"/>
      <c r="CMJ185" s="8"/>
      <c r="CMK185" s="8"/>
      <c r="CML185" s="8"/>
      <c r="CMM185" s="8"/>
      <c r="CMN185" s="8"/>
      <c r="CMO185" s="8"/>
      <c r="CMP185" s="8"/>
      <c r="CMQ185" s="8"/>
      <c r="CMR185" s="8"/>
      <c r="CMS185" s="8"/>
      <c r="CMT185" s="8"/>
      <c r="CMU185" s="8"/>
      <c r="CMV185" s="8"/>
      <c r="CMW185" s="8"/>
      <c r="CMX185" s="8"/>
      <c r="CMY185" s="8"/>
      <c r="CMZ185" s="8"/>
      <c r="CNA185" s="8"/>
      <c r="CNB185" s="8"/>
      <c r="CNC185" s="8"/>
      <c r="CND185" s="8"/>
      <c r="CNE185" s="8"/>
      <c r="CNF185" s="8"/>
      <c r="CNG185" s="8"/>
      <c r="CNH185" s="8"/>
      <c r="CNI185" s="8"/>
      <c r="CNJ185" s="8"/>
      <c r="CNK185" s="8"/>
      <c r="CNL185" s="8"/>
      <c r="CNM185" s="8"/>
      <c r="CNN185" s="8"/>
      <c r="CNO185" s="8"/>
      <c r="CNP185" s="8"/>
      <c r="CNQ185" s="8"/>
      <c r="CNR185" s="8"/>
      <c r="CNS185" s="8"/>
      <c r="CNT185" s="8"/>
      <c r="CNU185" s="8"/>
      <c r="CNV185" s="8"/>
      <c r="CNW185" s="8"/>
      <c r="CNX185" s="8"/>
      <c r="CNY185" s="8"/>
      <c r="CNZ185" s="8"/>
      <c r="COA185" s="8"/>
      <c r="COB185" s="8"/>
      <c r="COC185" s="8"/>
      <c r="COD185" s="8"/>
      <c r="COE185" s="8"/>
      <c r="COF185" s="8"/>
      <c r="COG185" s="8"/>
      <c r="COH185" s="8"/>
      <c r="COI185" s="8"/>
      <c r="COJ185" s="8"/>
      <c r="COK185" s="8"/>
      <c r="COL185" s="8"/>
      <c r="COM185" s="8"/>
      <c r="CON185" s="8"/>
      <c r="COO185" s="8"/>
      <c r="COP185" s="8"/>
      <c r="COQ185" s="8"/>
      <c r="COR185" s="8"/>
      <c r="COS185" s="8"/>
      <c r="COT185" s="8"/>
      <c r="COU185" s="8"/>
      <c r="COV185" s="8"/>
      <c r="COW185" s="8"/>
      <c r="COX185" s="8"/>
      <c r="COY185" s="8"/>
      <c r="COZ185" s="8"/>
      <c r="CPA185" s="8"/>
      <c r="CPB185" s="8"/>
      <c r="CPC185" s="8"/>
      <c r="CPD185" s="8"/>
      <c r="CPE185" s="8"/>
      <c r="CPF185" s="8"/>
      <c r="CPG185" s="8"/>
      <c r="CPH185" s="8"/>
      <c r="CPI185" s="8"/>
      <c r="CPJ185" s="8"/>
      <c r="CPK185" s="8"/>
      <c r="CPL185" s="8"/>
      <c r="CPM185" s="8"/>
      <c r="CPN185" s="8"/>
      <c r="CPO185" s="8"/>
      <c r="CPP185" s="8"/>
      <c r="CPQ185" s="8"/>
      <c r="CPR185" s="8"/>
      <c r="CPS185" s="8"/>
      <c r="CPT185" s="8"/>
      <c r="CPU185" s="8"/>
      <c r="CPV185" s="8"/>
      <c r="CPW185" s="8"/>
      <c r="CPX185" s="8"/>
      <c r="CPY185" s="8"/>
      <c r="CPZ185" s="8"/>
      <c r="CQA185" s="8"/>
      <c r="CQB185" s="8"/>
      <c r="CQC185" s="8"/>
      <c r="CQD185" s="8"/>
      <c r="CQE185" s="8"/>
      <c r="CQF185" s="8"/>
      <c r="CQG185" s="8"/>
      <c r="CQH185" s="8"/>
      <c r="CQI185" s="8"/>
      <c r="CQJ185" s="8"/>
      <c r="CQK185" s="8"/>
      <c r="CQL185" s="8"/>
      <c r="CQM185" s="8"/>
      <c r="CQN185" s="8"/>
      <c r="CQO185" s="8"/>
      <c r="CQP185" s="8"/>
      <c r="CQQ185" s="8"/>
      <c r="CQR185" s="8"/>
      <c r="CQS185" s="8"/>
      <c r="CQT185" s="8"/>
      <c r="CQU185" s="8"/>
      <c r="CQV185" s="8"/>
      <c r="CQW185" s="8"/>
      <c r="CQX185" s="8"/>
      <c r="CQY185" s="8"/>
      <c r="CQZ185" s="8"/>
      <c r="CRA185" s="8"/>
      <c r="CRB185" s="8"/>
      <c r="CRC185" s="8"/>
      <c r="CRD185" s="8"/>
      <c r="CRE185" s="8"/>
      <c r="CRF185" s="8"/>
      <c r="CRG185" s="8"/>
      <c r="CRH185" s="8"/>
      <c r="CRI185" s="8"/>
      <c r="CRJ185" s="8"/>
      <c r="CRK185" s="8"/>
      <c r="CRL185" s="8"/>
      <c r="CRM185" s="8"/>
      <c r="CRN185" s="8"/>
      <c r="CRO185" s="8"/>
      <c r="CRP185" s="8"/>
      <c r="CRQ185" s="8"/>
      <c r="CRR185" s="8"/>
      <c r="CRS185" s="8"/>
      <c r="CRT185" s="8"/>
      <c r="CRU185" s="8"/>
      <c r="CRV185" s="8"/>
      <c r="CRW185" s="8"/>
      <c r="CRX185" s="8"/>
      <c r="CRY185" s="8"/>
      <c r="CRZ185" s="8"/>
      <c r="CSA185" s="8"/>
      <c r="CSB185" s="8"/>
      <c r="CSC185" s="8"/>
      <c r="CSD185" s="8"/>
      <c r="CSE185" s="8"/>
      <c r="CSF185" s="8"/>
      <c r="CSG185" s="8"/>
      <c r="CSH185" s="8"/>
      <c r="CSI185" s="8"/>
      <c r="CSJ185" s="8"/>
      <c r="CSK185" s="8"/>
      <c r="CSL185" s="8"/>
      <c r="CSM185" s="8"/>
      <c r="CSN185" s="8"/>
      <c r="CSO185" s="8"/>
      <c r="CSP185" s="8"/>
      <c r="CSQ185" s="8"/>
      <c r="CSR185" s="8"/>
      <c r="CSS185" s="8"/>
      <c r="CST185" s="8"/>
      <c r="CSU185" s="8"/>
      <c r="CSV185" s="8"/>
      <c r="CSW185" s="8"/>
      <c r="CSX185" s="8"/>
      <c r="CSY185" s="8"/>
      <c r="CSZ185" s="8"/>
      <c r="CTA185" s="8"/>
      <c r="CTB185" s="8"/>
      <c r="CTC185" s="8"/>
      <c r="CTD185" s="8"/>
      <c r="CTE185" s="8"/>
      <c r="CTF185" s="8"/>
      <c r="CTG185" s="8"/>
      <c r="CTH185" s="8"/>
      <c r="CTI185" s="8"/>
      <c r="CTJ185" s="8"/>
      <c r="CTK185" s="8"/>
      <c r="CTL185" s="8"/>
      <c r="CTM185" s="8"/>
      <c r="CTN185" s="8"/>
      <c r="CTO185" s="8"/>
      <c r="CTP185" s="8"/>
      <c r="CTQ185" s="8"/>
      <c r="CTR185" s="8"/>
      <c r="CTS185" s="8"/>
      <c r="CTT185" s="8"/>
      <c r="CTU185" s="8"/>
      <c r="CTV185" s="8"/>
      <c r="CTW185" s="8"/>
      <c r="CTX185" s="8"/>
      <c r="CTY185" s="8"/>
      <c r="CTZ185" s="8"/>
      <c r="CUA185" s="8"/>
      <c r="CUB185" s="8"/>
      <c r="CUC185" s="8"/>
      <c r="CUD185" s="8"/>
      <c r="CUE185" s="8"/>
      <c r="CUF185" s="8"/>
      <c r="CUG185" s="8"/>
      <c r="CUH185" s="8"/>
      <c r="CUI185" s="8"/>
      <c r="CUJ185" s="8"/>
      <c r="CUK185" s="8"/>
      <c r="CUL185" s="8"/>
      <c r="CUM185" s="8"/>
      <c r="CUN185" s="8"/>
      <c r="CUO185" s="8"/>
      <c r="CUP185" s="8"/>
      <c r="CUQ185" s="8"/>
      <c r="CUR185" s="8"/>
      <c r="CUS185" s="8"/>
      <c r="CUT185" s="8"/>
      <c r="CUU185" s="8"/>
      <c r="CUV185" s="8"/>
      <c r="CUW185" s="8"/>
      <c r="CUX185" s="8"/>
      <c r="CUY185" s="8"/>
      <c r="CUZ185" s="8"/>
      <c r="CVA185" s="8"/>
      <c r="CVB185" s="8"/>
      <c r="CVC185" s="8"/>
      <c r="CVD185" s="8"/>
      <c r="CVE185" s="8"/>
      <c r="CVF185" s="8"/>
      <c r="CVG185" s="8"/>
      <c r="CVH185" s="8"/>
      <c r="CVI185" s="8"/>
      <c r="CVJ185" s="8"/>
      <c r="CVK185" s="8"/>
      <c r="CVL185" s="8"/>
      <c r="CVM185" s="8"/>
      <c r="CVN185" s="8"/>
      <c r="CVO185" s="8"/>
      <c r="CVP185" s="8"/>
      <c r="CVQ185" s="8"/>
      <c r="CVR185" s="8"/>
      <c r="CVS185" s="8"/>
      <c r="CVT185" s="8"/>
      <c r="CVU185" s="8"/>
      <c r="CVV185" s="8"/>
      <c r="CVW185" s="8"/>
      <c r="CVX185" s="8"/>
      <c r="CVY185" s="8"/>
      <c r="CVZ185" s="8"/>
      <c r="CWA185" s="8"/>
      <c r="CWB185" s="8"/>
      <c r="CWC185" s="8"/>
      <c r="CWD185" s="8"/>
      <c r="CWE185" s="8"/>
      <c r="CWF185" s="8"/>
      <c r="CWG185" s="8"/>
      <c r="CWH185" s="8"/>
      <c r="CWI185" s="8"/>
      <c r="CWJ185" s="8"/>
      <c r="CWK185" s="8"/>
      <c r="CWL185" s="8"/>
      <c r="CWM185" s="8"/>
      <c r="CWN185" s="8"/>
      <c r="CWO185" s="8"/>
      <c r="CWP185" s="8"/>
      <c r="CWQ185" s="8"/>
      <c r="CWR185" s="8"/>
      <c r="CWS185" s="8"/>
      <c r="CWT185" s="8"/>
      <c r="CWU185" s="8"/>
      <c r="CWV185" s="8"/>
      <c r="CWW185" s="8"/>
      <c r="CWX185" s="8"/>
      <c r="CWY185" s="8"/>
      <c r="CWZ185" s="8"/>
      <c r="CXA185" s="8"/>
      <c r="CXB185" s="8"/>
      <c r="CXC185" s="8"/>
      <c r="CXD185" s="8"/>
      <c r="CXE185" s="8"/>
      <c r="CXF185" s="8"/>
      <c r="CXG185" s="8"/>
      <c r="CXH185" s="8"/>
      <c r="CXI185" s="8"/>
      <c r="CXJ185" s="8"/>
      <c r="CXK185" s="8"/>
      <c r="CXL185" s="8"/>
      <c r="CXM185" s="8"/>
      <c r="CXN185" s="8"/>
      <c r="CXO185" s="8"/>
      <c r="CXP185" s="8"/>
      <c r="CXQ185" s="8"/>
      <c r="CXR185" s="8"/>
      <c r="CXS185" s="8"/>
      <c r="CXT185" s="8"/>
      <c r="CXU185" s="8"/>
      <c r="CXV185" s="8"/>
      <c r="CXW185" s="8"/>
      <c r="CXX185" s="8"/>
      <c r="CXY185" s="8"/>
      <c r="CXZ185" s="8"/>
      <c r="CYA185" s="8"/>
      <c r="CYB185" s="8"/>
      <c r="CYC185" s="8"/>
      <c r="CYD185" s="8"/>
      <c r="CYE185" s="8"/>
      <c r="CYF185" s="8"/>
      <c r="CYG185" s="8"/>
      <c r="CYH185" s="8"/>
      <c r="CYI185" s="8"/>
      <c r="CYJ185" s="8"/>
      <c r="CYK185" s="8"/>
      <c r="CYL185" s="8"/>
      <c r="CYM185" s="8"/>
      <c r="CYN185" s="8"/>
      <c r="CYO185" s="8"/>
      <c r="CYP185" s="8"/>
      <c r="CYQ185" s="8"/>
      <c r="CYR185" s="8"/>
      <c r="CYS185" s="8"/>
      <c r="CYT185" s="8"/>
      <c r="CYU185" s="8"/>
      <c r="CYV185" s="8"/>
      <c r="CYW185" s="8"/>
      <c r="CYX185" s="8"/>
      <c r="CYY185" s="8"/>
      <c r="CYZ185" s="8"/>
      <c r="CZA185" s="8"/>
      <c r="CZB185" s="8"/>
      <c r="CZC185" s="8"/>
      <c r="CZD185" s="8"/>
      <c r="CZE185" s="8"/>
      <c r="CZF185" s="8"/>
      <c r="CZG185" s="8"/>
      <c r="CZH185" s="8"/>
      <c r="CZI185" s="8"/>
      <c r="CZJ185" s="8"/>
      <c r="CZK185" s="8"/>
      <c r="CZL185" s="8"/>
      <c r="CZM185" s="8"/>
      <c r="CZN185" s="8"/>
      <c r="CZO185" s="8"/>
      <c r="CZP185" s="8"/>
      <c r="CZQ185" s="8"/>
      <c r="CZR185" s="8"/>
      <c r="CZS185" s="8"/>
      <c r="CZT185" s="8"/>
      <c r="CZU185" s="8"/>
      <c r="CZV185" s="8"/>
      <c r="CZW185" s="8"/>
      <c r="CZX185" s="8"/>
      <c r="CZY185" s="8"/>
      <c r="CZZ185" s="8"/>
      <c r="DAA185" s="8"/>
      <c r="DAB185" s="8"/>
      <c r="DAC185" s="8"/>
      <c r="DAD185" s="8"/>
      <c r="DAE185" s="8"/>
      <c r="DAF185" s="8"/>
      <c r="DAG185" s="8"/>
      <c r="DAH185" s="8"/>
      <c r="DAI185" s="8"/>
      <c r="DAJ185" s="8"/>
      <c r="DAK185" s="8"/>
      <c r="DAL185" s="8"/>
      <c r="DAM185" s="8"/>
      <c r="DAN185" s="8"/>
      <c r="DAO185" s="8"/>
      <c r="DAP185" s="8"/>
      <c r="DAQ185" s="8"/>
      <c r="DAR185" s="8"/>
      <c r="DAS185" s="8"/>
      <c r="DAT185" s="8"/>
      <c r="DAU185" s="8"/>
      <c r="DAV185" s="8"/>
      <c r="DAW185" s="8"/>
      <c r="DAX185" s="8"/>
      <c r="DAY185" s="8"/>
      <c r="DAZ185" s="8"/>
      <c r="DBA185" s="8"/>
      <c r="DBB185" s="8"/>
      <c r="DBC185" s="8"/>
      <c r="DBD185" s="8"/>
      <c r="DBE185" s="8"/>
      <c r="DBF185" s="8"/>
      <c r="DBG185" s="8"/>
      <c r="DBH185" s="8"/>
      <c r="DBI185" s="8"/>
      <c r="DBJ185" s="8"/>
      <c r="DBK185" s="8"/>
      <c r="DBL185" s="8"/>
      <c r="DBM185" s="8"/>
      <c r="DBN185" s="8"/>
      <c r="DBO185" s="8"/>
      <c r="DBP185" s="8"/>
      <c r="DBQ185" s="8"/>
      <c r="DBR185" s="8"/>
      <c r="DBS185" s="8"/>
      <c r="DBT185" s="8"/>
      <c r="DBU185" s="8"/>
      <c r="DBV185" s="8"/>
      <c r="DBW185" s="8"/>
      <c r="DBX185" s="8"/>
      <c r="DBY185" s="8"/>
      <c r="DBZ185" s="8"/>
      <c r="DCA185" s="8"/>
      <c r="DCB185" s="8"/>
      <c r="DCC185" s="8"/>
      <c r="DCD185" s="8"/>
      <c r="DCE185" s="8"/>
      <c r="DCF185" s="8"/>
      <c r="DCG185" s="8"/>
      <c r="DCH185" s="8"/>
      <c r="DCI185" s="8"/>
      <c r="DCJ185" s="8"/>
      <c r="DCK185" s="8"/>
      <c r="DCL185" s="8"/>
      <c r="DCM185" s="8"/>
      <c r="DCN185" s="8"/>
      <c r="DCO185" s="8"/>
      <c r="DCP185" s="8"/>
      <c r="DCQ185" s="8"/>
      <c r="DCR185" s="8"/>
      <c r="DCS185" s="8"/>
      <c r="DCT185" s="8"/>
      <c r="DCU185" s="8"/>
      <c r="DCV185" s="8"/>
      <c r="DCW185" s="8"/>
      <c r="DCX185" s="8"/>
      <c r="DCY185" s="8"/>
      <c r="DCZ185" s="8"/>
      <c r="DDA185" s="8"/>
      <c r="DDB185" s="8"/>
      <c r="DDC185" s="8"/>
      <c r="DDD185" s="8"/>
      <c r="DDE185" s="8"/>
      <c r="DDF185" s="8"/>
      <c r="DDG185" s="8"/>
      <c r="DDH185" s="8"/>
      <c r="DDI185" s="8"/>
      <c r="DDJ185" s="8"/>
      <c r="DDK185" s="8"/>
      <c r="DDL185" s="8"/>
      <c r="DDM185" s="8"/>
      <c r="DDN185" s="8"/>
      <c r="DDO185" s="8"/>
      <c r="DDP185" s="8"/>
      <c r="DDQ185" s="8"/>
      <c r="DDR185" s="8"/>
      <c r="DDS185" s="8"/>
      <c r="DDT185" s="8"/>
      <c r="DDU185" s="8"/>
      <c r="DDV185" s="8"/>
      <c r="DDW185" s="8"/>
      <c r="DDX185" s="8"/>
      <c r="DDY185" s="8"/>
      <c r="DDZ185" s="8"/>
      <c r="DEA185" s="8"/>
      <c r="DEB185" s="8"/>
      <c r="DEC185" s="8"/>
      <c r="DED185" s="8"/>
      <c r="DEE185" s="8"/>
      <c r="DEF185" s="8"/>
      <c r="DEG185" s="8"/>
      <c r="DEH185" s="8"/>
      <c r="DEI185" s="8"/>
      <c r="DEJ185" s="8"/>
      <c r="DEK185" s="8"/>
      <c r="DEL185" s="8"/>
      <c r="DEM185" s="8"/>
      <c r="DEN185" s="8"/>
      <c r="DEO185" s="8"/>
      <c r="DEP185" s="8"/>
      <c r="DEQ185" s="8"/>
      <c r="DER185" s="8"/>
      <c r="DES185" s="8"/>
      <c r="DET185" s="8"/>
      <c r="DEU185" s="8"/>
      <c r="DEV185" s="8"/>
      <c r="DEW185" s="8"/>
      <c r="DEX185" s="8"/>
      <c r="DEY185" s="8"/>
      <c r="DEZ185" s="8"/>
      <c r="DFA185" s="8"/>
      <c r="DFB185" s="8"/>
      <c r="DFC185" s="8"/>
      <c r="DFD185" s="8"/>
      <c r="DFE185" s="8"/>
      <c r="DFF185" s="8"/>
      <c r="DFG185" s="8"/>
      <c r="DFH185" s="8"/>
      <c r="DFI185" s="8"/>
      <c r="DFJ185" s="8"/>
      <c r="DFK185" s="8"/>
      <c r="DFL185" s="8"/>
      <c r="DFM185" s="8"/>
      <c r="DFN185" s="8"/>
      <c r="DFO185" s="8"/>
      <c r="DFP185" s="8"/>
      <c r="DFQ185" s="8"/>
      <c r="DFR185" s="8"/>
      <c r="DFS185" s="8"/>
      <c r="DFT185" s="8"/>
      <c r="DFU185" s="8"/>
      <c r="DFV185" s="8"/>
      <c r="DFW185" s="8"/>
      <c r="DFX185" s="8"/>
      <c r="DFY185" s="8"/>
      <c r="DFZ185" s="8"/>
      <c r="DGA185" s="8"/>
      <c r="DGB185" s="8"/>
      <c r="DGC185" s="8"/>
      <c r="DGD185" s="8"/>
      <c r="DGE185" s="8"/>
      <c r="DGF185" s="8"/>
      <c r="DGG185" s="8"/>
      <c r="DGH185" s="8"/>
      <c r="DGI185" s="8"/>
      <c r="DGJ185" s="8"/>
      <c r="DGK185" s="8"/>
      <c r="DGL185" s="8"/>
      <c r="DGM185" s="8"/>
      <c r="DGN185" s="8"/>
      <c r="DGO185" s="8"/>
      <c r="DGP185" s="8"/>
      <c r="DGQ185" s="8"/>
      <c r="DGR185" s="8"/>
      <c r="DGS185" s="8"/>
      <c r="DGT185" s="8"/>
      <c r="DGU185" s="8"/>
      <c r="DGV185" s="8"/>
      <c r="DGW185" s="8"/>
      <c r="DGX185" s="8"/>
      <c r="DGY185" s="8"/>
      <c r="DGZ185" s="8"/>
      <c r="DHA185" s="8"/>
      <c r="DHB185" s="8"/>
      <c r="DHC185" s="8"/>
      <c r="DHD185" s="8"/>
      <c r="DHE185" s="8"/>
      <c r="DHF185" s="8"/>
      <c r="DHG185" s="8"/>
      <c r="DHH185" s="8"/>
      <c r="DHI185" s="8"/>
      <c r="DHJ185" s="8"/>
      <c r="DHK185" s="8"/>
      <c r="DHL185" s="8"/>
      <c r="DHM185" s="8"/>
      <c r="DHN185" s="8"/>
      <c r="DHO185" s="8"/>
      <c r="DHP185" s="8"/>
      <c r="DHQ185" s="8"/>
      <c r="DHR185" s="8"/>
      <c r="DHS185" s="8"/>
      <c r="DHT185" s="8"/>
      <c r="DHU185" s="8"/>
      <c r="DHV185" s="8"/>
      <c r="DHW185" s="8"/>
      <c r="DHX185" s="8"/>
      <c r="DHY185" s="8"/>
      <c r="DHZ185" s="8"/>
      <c r="DIA185" s="8"/>
      <c r="DIB185" s="8"/>
      <c r="DIC185" s="8"/>
      <c r="DID185" s="8"/>
      <c r="DIE185" s="8"/>
      <c r="DIF185" s="8"/>
      <c r="DIG185" s="8"/>
      <c r="DIH185" s="8"/>
      <c r="DII185" s="8"/>
      <c r="DIJ185" s="8"/>
      <c r="DIK185" s="8"/>
      <c r="DIL185" s="8"/>
      <c r="DIM185" s="8"/>
      <c r="DIN185" s="8"/>
      <c r="DIO185" s="8"/>
      <c r="DIP185" s="8"/>
      <c r="DIQ185" s="8"/>
      <c r="DIR185" s="8"/>
      <c r="DIS185" s="8"/>
      <c r="DIT185" s="8"/>
      <c r="DIU185" s="8"/>
      <c r="DIV185" s="8"/>
      <c r="DIW185" s="8"/>
      <c r="DIX185" s="8"/>
      <c r="DIY185" s="8"/>
      <c r="DIZ185" s="8"/>
      <c r="DJA185" s="8"/>
      <c r="DJB185" s="8"/>
      <c r="DJC185" s="8"/>
      <c r="DJD185" s="8"/>
      <c r="DJE185" s="8"/>
      <c r="DJF185" s="8"/>
      <c r="DJG185" s="8"/>
      <c r="DJH185" s="8"/>
      <c r="DJI185" s="8"/>
      <c r="DJJ185" s="8"/>
      <c r="DJK185" s="8"/>
      <c r="DJL185" s="8"/>
      <c r="DJM185" s="8"/>
      <c r="DJN185" s="8"/>
      <c r="DJO185" s="8"/>
      <c r="DJP185" s="8"/>
      <c r="DJQ185" s="8"/>
      <c r="DJR185" s="8"/>
      <c r="DJS185" s="8"/>
      <c r="DJT185" s="8"/>
      <c r="DJU185" s="8"/>
      <c r="DJV185" s="8"/>
      <c r="DJW185" s="8"/>
      <c r="DJX185" s="8"/>
      <c r="DJY185" s="8"/>
      <c r="DJZ185" s="8"/>
      <c r="DKA185" s="8"/>
      <c r="DKB185" s="8"/>
      <c r="DKC185" s="8"/>
      <c r="DKD185" s="8"/>
      <c r="DKE185" s="8"/>
      <c r="DKF185" s="8"/>
      <c r="DKG185" s="8"/>
      <c r="DKH185" s="8"/>
      <c r="DKI185" s="8"/>
      <c r="DKJ185" s="8"/>
      <c r="DKK185" s="8"/>
      <c r="DKL185" s="8"/>
      <c r="DKM185" s="8"/>
      <c r="DKN185" s="8"/>
      <c r="DKO185" s="8"/>
      <c r="DKP185" s="8"/>
      <c r="DKQ185" s="8"/>
      <c r="DKR185" s="8"/>
      <c r="DKS185" s="8"/>
      <c r="DKT185" s="8"/>
      <c r="DKU185" s="8"/>
      <c r="DKV185" s="8"/>
      <c r="DKW185" s="8"/>
      <c r="DKX185" s="8"/>
      <c r="DKY185" s="8"/>
      <c r="DKZ185" s="8"/>
      <c r="DLA185" s="8"/>
      <c r="DLB185" s="8"/>
      <c r="DLC185" s="8"/>
      <c r="DLD185" s="8"/>
      <c r="DLE185" s="8"/>
      <c r="DLF185" s="8"/>
      <c r="DLG185" s="8"/>
      <c r="DLH185" s="8"/>
      <c r="DLI185" s="8"/>
      <c r="DLJ185" s="8"/>
      <c r="DLK185" s="8"/>
      <c r="DLL185" s="8"/>
      <c r="DLM185" s="8"/>
      <c r="DLN185" s="8"/>
      <c r="DLO185" s="8"/>
      <c r="DLP185" s="8"/>
      <c r="DLQ185" s="8"/>
      <c r="DLR185" s="8"/>
      <c r="DLS185" s="8"/>
      <c r="DLT185" s="8"/>
      <c r="DLU185" s="8"/>
      <c r="DLV185" s="8"/>
      <c r="DLW185" s="8"/>
      <c r="DLX185" s="8"/>
      <c r="DLY185" s="8"/>
      <c r="DLZ185" s="8"/>
      <c r="DMA185" s="8"/>
      <c r="DMB185" s="8"/>
      <c r="DMC185" s="8"/>
      <c r="DMD185" s="8"/>
      <c r="DME185" s="8"/>
      <c r="DMF185" s="8"/>
      <c r="DMG185" s="8"/>
      <c r="DMH185" s="8"/>
      <c r="DMI185" s="8"/>
      <c r="DMJ185" s="8"/>
      <c r="DMK185" s="8"/>
      <c r="DML185" s="8"/>
      <c r="DMM185" s="8"/>
      <c r="DMN185" s="8"/>
      <c r="DMO185" s="8"/>
      <c r="DMP185" s="8"/>
      <c r="DMQ185" s="8"/>
      <c r="DMR185" s="8"/>
      <c r="DMS185" s="8"/>
      <c r="DMT185" s="8"/>
      <c r="DMU185" s="8"/>
      <c r="DMV185" s="8"/>
      <c r="DMW185" s="8"/>
      <c r="DMX185" s="8"/>
      <c r="DMY185" s="8"/>
      <c r="DMZ185" s="8"/>
      <c r="DNA185" s="8"/>
      <c r="DNB185" s="8"/>
      <c r="DNC185" s="8"/>
      <c r="DND185" s="8"/>
      <c r="DNE185" s="8"/>
      <c r="DNF185" s="8"/>
      <c r="DNG185" s="8"/>
      <c r="DNH185" s="8"/>
      <c r="DNI185" s="8"/>
      <c r="DNJ185" s="8"/>
      <c r="DNK185" s="8"/>
      <c r="DNL185" s="8"/>
      <c r="DNM185" s="8"/>
      <c r="DNN185" s="8"/>
      <c r="DNO185" s="8"/>
      <c r="DNP185" s="8"/>
      <c r="DNQ185" s="8"/>
      <c r="DNR185" s="8"/>
      <c r="DNS185" s="8"/>
      <c r="DNT185" s="8"/>
      <c r="DNU185" s="8"/>
      <c r="DNV185" s="8"/>
      <c r="DNW185" s="8"/>
      <c r="DNX185" s="8"/>
      <c r="DNY185" s="8"/>
      <c r="DNZ185" s="8"/>
      <c r="DOA185" s="8"/>
      <c r="DOB185" s="8"/>
      <c r="DOC185" s="8"/>
      <c r="DOD185" s="8"/>
      <c r="DOE185" s="8"/>
      <c r="DOF185" s="8"/>
      <c r="DOG185" s="8"/>
      <c r="DOH185" s="8"/>
      <c r="DOI185" s="8"/>
      <c r="DOJ185" s="8"/>
      <c r="DOK185" s="8"/>
      <c r="DOL185" s="8"/>
      <c r="DOM185" s="8"/>
      <c r="DON185" s="8"/>
      <c r="DOO185" s="8"/>
      <c r="DOP185" s="8"/>
      <c r="DOQ185" s="8"/>
      <c r="DOR185" s="8"/>
      <c r="DOS185" s="8"/>
      <c r="DOT185" s="8"/>
      <c r="DOU185" s="8"/>
      <c r="DOV185" s="8"/>
      <c r="DOW185" s="8"/>
      <c r="DOX185" s="8"/>
      <c r="DOY185" s="8"/>
      <c r="DOZ185" s="8"/>
      <c r="DPA185" s="8"/>
      <c r="DPB185" s="8"/>
      <c r="DPC185" s="8"/>
      <c r="DPD185" s="8"/>
      <c r="DPE185" s="8"/>
      <c r="DPF185" s="8"/>
      <c r="DPG185" s="8"/>
      <c r="DPH185" s="8"/>
      <c r="DPI185" s="8"/>
      <c r="DPJ185" s="8"/>
      <c r="DPK185" s="8"/>
      <c r="DPL185" s="8"/>
      <c r="DPM185" s="8"/>
      <c r="DPN185" s="8"/>
      <c r="DPO185" s="8"/>
      <c r="DPP185" s="8"/>
      <c r="DPQ185" s="8"/>
      <c r="DPR185" s="8"/>
      <c r="DPS185" s="8"/>
      <c r="DPT185" s="8"/>
      <c r="DPU185" s="8"/>
      <c r="DPV185" s="8"/>
      <c r="DPW185" s="8"/>
      <c r="DPX185" s="8"/>
      <c r="DPY185" s="8"/>
      <c r="DPZ185" s="8"/>
      <c r="DQA185" s="8"/>
      <c r="DQB185" s="8"/>
      <c r="DQC185" s="8"/>
      <c r="DQD185" s="8"/>
      <c r="DQE185" s="8"/>
      <c r="DQF185" s="8"/>
      <c r="DQG185" s="8"/>
      <c r="DQH185" s="8"/>
      <c r="DQI185" s="8"/>
      <c r="DQJ185" s="8"/>
      <c r="DQK185" s="8"/>
      <c r="DQL185" s="8"/>
      <c r="DQM185" s="8"/>
      <c r="DQN185" s="8"/>
      <c r="DQO185" s="8"/>
      <c r="DQP185" s="8"/>
      <c r="DQQ185" s="8"/>
      <c r="DQR185" s="8"/>
      <c r="DQS185" s="8"/>
      <c r="DQT185" s="8"/>
      <c r="DQU185" s="8"/>
      <c r="DQV185" s="8"/>
      <c r="DQW185" s="8"/>
      <c r="DQX185" s="8"/>
      <c r="DQY185" s="8"/>
      <c r="DQZ185" s="8"/>
      <c r="DRA185" s="8"/>
      <c r="DRB185" s="8"/>
      <c r="DRC185" s="8"/>
      <c r="DRD185" s="8"/>
      <c r="DRE185" s="8"/>
      <c r="DRF185" s="8"/>
      <c r="DRG185" s="8"/>
      <c r="DRH185" s="8"/>
      <c r="DRI185" s="8"/>
      <c r="DRJ185" s="8"/>
      <c r="DRK185" s="8"/>
      <c r="DRL185" s="8"/>
      <c r="DRM185" s="8"/>
      <c r="DRN185" s="8"/>
      <c r="DRO185" s="8"/>
      <c r="DRP185" s="8"/>
      <c r="DRQ185" s="8"/>
      <c r="DRR185" s="8"/>
      <c r="DRS185" s="8"/>
      <c r="DRT185" s="8"/>
      <c r="DRU185" s="8"/>
      <c r="DRV185" s="8"/>
      <c r="DRW185" s="8"/>
      <c r="DRX185" s="8"/>
      <c r="DRY185" s="8"/>
      <c r="DRZ185" s="8"/>
      <c r="DSA185" s="8"/>
      <c r="DSB185" s="8"/>
      <c r="DSC185" s="8"/>
      <c r="DSD185" s="8"/>
      <c r="DSE185" s="8"/>
      <c r="DSF185" s="8"/>
      <c r="DSG185" s="8"/>
      <c r="DSH185" s="8"/>
      <c r="DSI185" s="8"/>
      <c r="DSJ185" s="8"/>
      <c r="DSK185" s="8"/>
      <c r="DSL185" s="8"/>
      <c r="DSM185" s="8"/>
      <c r="DSN185" s="8"/>
      <c r="DSO185" s="8"/>
      <c r="DSP185" s="8"/>
      <c r="DSQ185" s="8"/>
      <c r="DSR185" s="8"/>
      <c r="DSS185" s="8"/>
      <c r="DST185" s="8"/>
      <c r="DSU185" s="8"/>
      <c r="DSV185" s="8"/>
      <c r="DSW185" s="8"/>
      <c r="DSX185" s="8"/>
      <c r="DSY185" s="8"/>
      <c r="DSZ185" s="8"/>
      <c r="DTA185" s="8"/>
      <c r="DTB185" s="8"/>
      <c r="DTC185" s="8"/>
      <c r="DTD185" s="8"/>
      <c r="DTE185" s="8"/>
      <c r="DTF185" s="8"/>
      <c r="DTG185" s="8"/>
      <c r="DTH185" s="8"/>
      <c r="DTI185" s="8"/>
      <c r="DTJ185" s="8"/>
      <c r="DTK185" s="8"/>
      <c r="DTL185" s="8"/>
      <c r="DTM185" s="8"/>
      <c r="DTN185" s="8"/>
      <c r="DTO185" s="8"/>
      <c r="DTP185" s="8"/>
      <c r="DTQ185" s="8"/>
      <c r="DTR185" s="8"/>
      <c r="DTS185" s="8"/>
      <c r="DTT185" s="8"/>
      <c r="DTU185" s="8"/>
      <c r="DTV185" s="8"/>
      <c r="DTW185" s="8"/>
      <c r="DTX185" s="8"/>
      <c r="DTY185" s="8"/>
      <c r="DTZ185" s="8"/>
      <c r="DUA185" s="8"/>
      <c r="DUB185" s="8"/>
      <c r="DUC185" s="8"/>
      <c r="DUD185" s="8"/>
      <c r="DUE185" s="8"/>
      <c r="DUF185" s="8"/>
      <c r="DUG185" s="8"/>
      <c r="DUH185" s="8"/>
      <c r="DUI185" s="8"/>
      <c r="DUJ185" s="8"/>
      <c r="DUK185" s="8"/>
      <c r="DUL185" s="8"/>
      <c r="DUM185" s="8"/>
      <c r="DUN185" s="8"/>
      <c r="DUO185" s="8"/>
      <c r="DUP185" s="8"/>
      <c r="DUQ185" s="8"/>
      <c r="DUR185" s="8"/>
      <c r="DUS185" s="8"/>
      <c r="DUT185" s="8"/>
      <c r="DUU185" s="8"/>
      <c r="DUV185" s="8"/>
      <c r="DUW185" s="8"/>
      <c r="DUX185" s="8"/>
      <c r="DUY185" s="8"/>
      <c r="DUZ185" s="8"/>
      <c r="DVA185" s="8"/>
      <c r="DVB185" s="8"/>
      <c r="DVC185" s="8"/>
      <c r="DVD185" s="8"/>
      <c r="DVE185" s="8"/>
      <c r="DVF185" s="8"/>
      <c r="DVG185" s="8"/>
      <c r="DVH185" s="8"/>
      <c r="DVI185" s="8"/>
      <c r="DVJ185" s="8"/>
      <c r="DVK185" s="8"/>
      <c r="DVL185" s="8"/>
      <c r="DVM185" s="8"/>
      <c r="DVN185" s="8"/>
      <c r="DVO185" s="8"/>
      <c r="DVP185" s="8"/>
      <c r="DVQ185" s="8"/>
      <c r="DVR185" s="8"/>
      <c r="DVS185" s="8"/>
      <c r="DVT185" s="8"/>
      <c r="DVU185" s="8"/>
      <c r="DVV185" s="8"/>
      <c r="DVW185" s="8"/>
      <c r="DVX185" s="8"/>
      <c r="DVY185" s="8"/>
      <c r="DVZ185" s="8"/>
      <c r="DWA185" s="8"/>
      <c r="DWB185" s="8"/>
      <c r="DWC185" s="8"/>
      <c r="DWD185" s="8"/>
      <c r="DWE185" s="8"/>
      <c r="DWF185" s="8"/>
      <c r="DWG185" s="8"/>
      <c r="DWH185" s="8"/>
      <c r="DWI185" s="8"/>
      <c r="DWJ185" s="8"/>
      <c r="DWK185" s="8"/>
      <c r="DWL185" s="8"/>
      <c r="DWM185" s="8"/>
      <c r="DWN185" s="8"/>
      <c r="DWO185" s="8"/>
      <c r="DWP185" s="8"/>
      <c r="DWQ185" s="8"/>
      <c r="DWR185" s="8"/>
      <c r="DWS185" s="8"/>
      <c r="DWT185" s="8"/>
      <c r="DWU185" s="8"/>
      <c r="DWV185" s="8"/>
      <c r="DWW185" s="8"/>
      <c r="DWX185" s="8"/>
      <c r="DWY185" s="8"/>
      <c r="DWZ185" s="8"/>
      <c r="DXA185" s="8"/>
      <c r="DXB185" s="8"/>
      <c r="DXC185" s="8"/>
      <c r="DXD185" s="8"/>
      <c r="DXE185" s="8"/>
      <c r="DXF185" s="8"/>
      <c r="DXG185" s="8"/>
      <c r="DXH185" s="8"/>
      <c r="DXI185" s="8"/>
      <c r="DXJ185" s="8"/>
      <c r="DXK185" s="8"/>
      <c r="DXL185" s="8"/>
      <c r="DXM185" s="8"/>
      <c r="DXN185" s="8"/>
      <c r="DXO185" s="8"/>
      <c r="DXP185" s="8"/>
      <c r="DXQ185" s="8"/>
      <c r="DXR185" s="8"/>
      <c r="DXS185" s="8"/>
      <c r="DXT185" s="8"/>
      <c r="DXU185" s="8"/>
      <c r="DXV185" s="8"/>
      <c r="DXW185" s="8"/>
      <c r="DXX185" s="8"/>
      <c r="DXY185" s="8"/>
      <c r="DXZ185" s="8"/>
      <c r="DYA185" s="8"/>
      <c r="DYB185" s="8"/>
      <c r="DYC185" s="8"/>
      <c r="DYD185" s="8"/>
      <c r="DYE185" s="8"/>
      <c r="DYF185" s="8"/>
      <c r="DYG185" s="8"/>
      <c r="DYH185" s="8"/>
      <c r="DYI185" s="8"/>
      <c r="DYJ185" s="8"/>
      <c r="DYK185" s="8"/>
      <c r="DYL185" s="8"/>
      <c r="DYM185" s="8"/>
      <c r="DYN185" s="8"/>
      <c r="DYO185" s="8"/>
      <c r="DYP185" s="8"/>
      <c r="DYQ185" s="8"/>
      <c r="DYR185" s="8"/>
      <c r="DYS185" s="8"/>
      <c r="DYT185" s="8"/>
      <c r="DYU185" s="8"/>
      <c r="DYV185" s="8"/>
      <c r="DYW185" s="8"/>
      <c r="DYX185" s="8"/>
      <c r="DYY185" s="8"/>
      <c r="DYZ185" s="8"/>
      <c r="DZA185" s="8"/>
      <c r="DZB185" s="8"/>
      <c r="DZC185" s="8"/>
      <c r="DZD185" s="8"/>
      <c r="DZE185" s="8"/>
      <c r="DZF185" s="8"/>
      <c r="DZG185" s="8"/>
      <c r="DZH185" s="8"/>
      <c r="DZI185" s="8"/>
      <c r="DZJ185" s="8"/>
      <c r="DZK185" s="8"/>
      <c r="DZL185" s="8"/>
      <c r="DZM185" s="8"/>
      <c r="DZN185" s="8"/>
      <c r="DZO185" s="8"/>
      <c r="DZP185" s="8"/>
      <c r="DZQ185" s="8"/>
      <c r="DZR185" s="8"/>
      <c r="DZS185" s="8"/>
      <c r="DZT185" s="8"/>
      <c r="DZU185" s="8"/>
      <c r="DZV185" s="8"/>
      <c r="DZW185" s="8"/>
      <c r="DZX185" s="8"/>
      <c r="DZY185" s="8"/>
      <c r="DZZ185" s="8"/>
      <c r="EAA185" s="8"/>
      <c r="EAB185" s="8"/>
      <c r="EAC185" s="8"/>
      <c r="EAD185" s="8"/>
      <c r="EAE185" s="8"/>
      <c r="EAF185" s="8"/>
      <c r="EAG185" s="8"/>
      <c r="EAH185" s="8"/>
      <c r="EAI185" s="8"/>
      <c r="EAJ185" s="8"/>
      <c r="EAK185" s="8"/>
      <c r="EAL185" s="8"/>
      <c r="EAM185" s="8"/>
      <c r="EAN185" s="8"/>
      <c r="EAO185" s="8"/>
      <c r="EAP185" s="8"/>
      <c r="EAQ185" s="8"/>
      <c r="EAR185" s="8"/>
      <c r="EAS185" s="8"/>
      <c r="EAT185" s="8"/>
      <c r="EAU185" s="8"/>
      <c r="EAV185" s="8"/>
      <c r="EAW185" s="8"/>
      <c r="EAX185" s="8"/>
      <c r="EAY185" s="8"/>
      <c r="EAZ185" s="8"/>
      <c r="EBA185" s="8"/>
      <c r="EBB185" s="8"/>
      <c r="EBC185" s="8"/>
      <c r="EBD185" s="8"/>
      <c r="EBE185" s="8"/>
      <c r="EBF185" s="8"/>
      <c r="EBG185" s="8"/>
      <c r="EBH185" s="8"/>
      <c r="EBI185" s="8"/>
      <c r="EBJ185" s="8"/>
      <c r="EBK185" s="8"/>
      <c r="EBL185" s="8"/>
      <c r="EBM185" s="8"/>
      <c r="EBN185" s="8"/>
      <c r="EBO185" s="8"/>
      <c r="EBP185" s="8"/>
      <c r="EBQ185" s="8"/>
      <c r="EBR185" s="8"/>
      <c r="EBS185" s="8"/>
      <c r="EBT185" s="8"/>
      <c r="EBU185" s="8"/>
      <c r="EBV185" s="8"/>
      <c r="EBW185" s="8"/>
      <c r="EBX185" s="8"/>
      <c r="EBY185" s="8"/>
      <c r="EBZ185" s="8"/>
      <c r="ECA185" s="8"/>
      <c r="ECB185" s="8"/>
      <c r="ECC185" s="8"/>
      <c r="ECD185" s="8"/>
      <c r="ECE185" s="8"/>
      <c r="ECF185" s="8"/>
      <c r="ECG185" s="8"/>
      <c r="ECH185" s="8"/>
      <c r="ECI185" s="8"/>
      <c r="ECJ185" s="8"/>
      <c r="ECK185" s="8"/>
      <c r="ECL185" s="8"/>
      <c r="ECM185" s="8"/>
      <c r="ECN185" s="8"/>
      <c r="ECO185" s="8"/>
      <c r="ECP185" s="8"/>
      <c r="ECQ185" s="8"/>
      <c r="ECR185" s="8"/>
      <c r="ECS185" s="8"/>
      <c r="ECT185" s="8"/>
      <c r="ECU185" s="8"/>
      <c r="ECV185" s="8"/>
      <c r="ECW185" s="8"/>
      <c r="ECX185" s="8"/>
      <c r="ECY185" s="8"/>
      <c r="ECZ185" s="8"/>
      <c r="EDA185" s="8"/>
      <c r="EDB185" s="8"/>
      <c r="EDC185" s="8"/>
      <c r="EDD185" s="8"/>
      <c r="EDE185" s="8"/>
      <c r="EDF185" s="8"/>
      <c r="EDG185" s="8"/>
      <c r="EDH185" s="8"/>
      <c r="EDI185" s="8"/>
      <c r="EDJ185" s="8"/>
      <c r="EDK185" s="8"/>
      <c r="EDL185" s="8"/>
      <c r="EDM185" s="8"/>
      <c r="EDN185" s="8"/>
      <c r="EDO185" s="8"/>
      <c r="EDP185" s="8"/>
      <c r="EDQ185" s="8"/>
      <c r="EDR185" s="8"/>
      <c r="EDS185" s="8"/>
      <c r="EDT185" s="8"/>
      <c r="EDU185" s="8"/>
      <c r="EDV185" s="8"/>
      <c r="EDW185" s="8"/>
      <c r="EDX185" s="8"/>
      <c r="EDY185" s="8"/>
      <c r="EDZ185" s="8"/>
      <c r="EEA185" s="8"/>
      <c r="EEB185" s="8"/>
      <c r="EEC185" s="8"/>
      <c r="EED185" s="8"/>
      <c r="EEE185" s="8"/>
      <c r="EEF185" s="8"/>
      <c r="EEG185" s="8"/>
      <c r="EEH185" s="8"/>
      <c r="EEI185" s="8"/>
      <c r="EEJ185" s="8"/>
      <c r="EEK185" s="8"/>
      <c r="EEL185" s="8"/>
      <c r="EEM185" s="8"/>
      <c r="EEN185" s="8"/>
      <c r="EEO185" s="8"/>
      <c r="EEP185" s="8"/>
      <c r="EEQ185" s="8"/>
      <c r="EER185" s="8"/>
      <c r="EES185" s="8"/>
      <c r="EET185" s="8"/>
      <c r="EEU185" s="8"/>
      <c r="EEV185" s="8"/>
      <c r="EEW185" s="8"/>
      <c r="EEX185" s="8"/>
      <c r="EEY185" s="8"/>
      <c r="EEZ185" s="8"/>
      <c r="EFA185" s="8"/>
      <c r="EFB185" s="8"/>
      <c r="EFC185" s="8"/>
      <c r="EFD185" s="8"/>
      <c r="EFE185" s="8"/>
      <c r="EFF185" s="8"/>
      <c r="EFG185" s="8"/>
      <c r="EFH185" s="8"/>
      <c r="EFI185" s="8"/>
      <c r="EFJ185" s="8"/>
      <c r="EFK185" s="8"/>
      <c r="EFL185" s="8"/>
      <c r="EFM185" s="8"/>
      <c r="EFN185" s="8"/>
      <c r="EFO185" s="8"/>
      <c r="EFP185" s="8"/>
      <c r="EFQ185" s="8"/>
      <c r="EFR185" s="8"/>
      <c r="EFS185" s="8"/>
      <c r="EFT185" s="8"/>
      <c r="EFU185" s="8"/>
      <c r="EFV185" s="8"/>
      <c r="EFW185" s="8"/>
      <c r="EFX185" s="8"/>
      <c r="EFY185" s="8"/>
      <c r="EFZ185" s="8"/>
      <c r="EGA185" s="8"/>
      <c r="EGB185" s="8"/>
      <c r="EGC185" s="8"/>
      <c r="EGD185" s="8"/>
      <c r="EGE185" s="8"/>
      <c r="EGF185" s="8"/>
      <c r="EGG185" s="8"/>
      <c r="EGH185" s="8"/>
      <c r="EGI185" s="8"/>
      <c r="EGJ185" s="8"/>
      <c r="EGK185" s="8"/>
      <c r="EGL185" s="8"/>
      <c r="EGM185" s="8"/>
      <c r="EGN185" s="8"/>
      <c r="EGO185" s="8"/>
      <c r="EGP185" s="8"/>
      <c r="EGQ185" s="8"/>
      <c r="EGR185" s="8"/>
      <c r="EGS185" s="8"/>
      <c r="EGT185" s="8"/>
      <c r="EGU185" s="8"/>
      <c r="EGV185" s="8"/>
      <c r="EGW185" s="8"/>
      <c r="EGX185" s="8"/>
      <c r="EGY185" s="8"/>
      <c r="EGZ185" s="8"/>
      <c r="EHA185" s="8"/>
      <c r="EHB185" s="8"/>
      <c r="EHC185" s="8"/>
      <c r="EHD185" s="8"/>
      <c r="EHE185" s="8"/>
      <c r="EHF185" s="8"/>
      <c r="EHG185" s="8"/>
      <c r="EHH185" s="8"/>
      <c r="EHI185" s="8"/>
      <c r="EHJ185" s="8"/>
      <c r="EHK185" s="8"/>
      <c r="EHL185" s="8"/>
      <c r="EHM185" s="8"/>
      <c r="EHN185" s="8"/>
      <c r="EHO185" s="8"/>
      <c r="EHP185" s="8"/>
      <c r="EHQ185" s="8"/>
      <c r="EHR185" s="8"/>
      <c r="EHS185" s="8"/>
      <c r="EHT185" s="8"/>
      <c r="EHU185" s="8"/>
      <c r="EHV185" s="8"/>
      <c r="EHW185" s="8"/>
      <c r="EHX185" s="8"/>
      <c r="EHY185" s="8"/>
      <c r="EHZ185" s="8"/>
      <c r="EIA185" s="8"/>
      <c r="EIB185" s="8"/>
      <c r="EIC185" s="8"/>
      <c r="EID185" s="8"/>
      <c r="EIE185" s="8"/>
      <c r="EIF185" s="8"/>
      <c r="EIG185" s="8"/>
      <c r="EIH185" s="8"/>
      <c r="EII185" s="8"/>
      <c r="EIJ185" s="8"/>
      <c r="EIK185" s="8"/>
      <c r="EIL185" s="8"/>
      <c r="EIM185" s="8"/>
      <c r="EIN185" s="8"/>
      <c r="EIO185" s="8"/>
      <c r="EIP185" s="8"/>
      <c r="EIQ185" s="8"/>
      <c r="EIR185" s="8"/>
      <c r="EIS185" s="8"/>
      <c r="EIT185" s="8"/>
      <c r="EIU185" s="8"/>
      <c r="EIV185" s="8"/>
      <c r="EIW185" s="8"/>
      <c r="EIX185" s="8"/>
      <c r="EIY185" s="8"/>
      <c r="EIZ185" s="8"/>
      <c r="EJA185" s="8"/>
      <c r="EJB185" s="8"/>
      <c r="EJC185" s="8"/>
      <c r="EJD185" s="8"/>
      <c r="EJE185" s="8"/>
      <c r="EJF185" s="8"/>
      <c r="EJG185" s="8"/>
      <c r="EJH185" s="8"/>
      <c r="EJI185" s="8"/>
      <c r="EJJ185" s="8"/>
      <c r="EJK185" s="8"/>
      <c r="EJL185" s="8"/>
      <c r="EJM185" s="8"/>
      <c r="EJN185" s="8"/>
      <c r="EJO185" s="8"/>
      <c r="EJP185" s="8"/>
      <c r="EJQ185" s="8"/>
      <c r="EJR185" s="8"/>
      <c r="EJS185" s="8"/>
      <c r="EJT185" s="8"/>
      <c r="EJU185" s="8"/>
      <c r="EJV185" s="8"/>
      <c r="EJW185" s="8"/>
      <c r="EJX185" s="8"/>
      <c r="EJY185" s="8"/>
      <c r="EJZ185" s="8"/>
      <c r="EKA185" s="8"/>
      <c r="EKB185" s="8"/>
      <c r="EKC185" s="8"/>
      <c r="EKD185" s="8"/>
      <c r="EKE185" s="8"/>
      <c r="EKF185" s="8"/>
      <c r="EKG185" s="8"/>
      <c r="EKH185" s="8"/>
      <c r="EKI185" s="8"/>
      <c r="EKJ185" s="8"/>
      <c r="EKK185" s="8"/>
      <c r="EKL185" s="8"/>
      <c r="EKM185" s="8"/>
      <c r="EKN185" s="8"/>
      <c r="EKO185" s="8"/>
      <c r="EKP185" s="8"/>
      <c r="EKQ185" s="8"/>
      <c r="EKR185" s="8"/>
      <c r="EKS185" s="8"/>
      <c r="EKT185" s="8"/>
      <c r="EKU185" s="8"/>
      <c r="EKV185" s="8"/>
      <c r="EKW185" s="8"/>
      <c r="EKX185" s="8"/>
      <c r="EKY185" s="8"/>
      <c r="EKZ185" s="8"/>
      <c r="ELA185" s="8"/>
      <c r="ELB185" s="8"/>
      <c r="ELC185" s="8"/>
      <c r="ELD185" s="8"/>
      <c r="ELE185" s="8"/>
      <c r="ELF185" s="8"/>
      <c r="ELG185" s="8"/>
      <c r="ELH185" s="8"/>
      <c r="ELI185" s="8"/>
      <c r="ELJ185" s="8"/>
      <c r="ELK185" s="8"/>
      <c r="ELL185" s="8"/>
      <c r="ELM185" s="8"/>
      <c r="ELN185" s="8"/>
      <c r="ELO185" s="8"/>
      <c r="ELP185" s="8"/>
      <c r="ELQ185" s="8"/>
      <c r="ELR185" s="8"/>
      <c r="ELS185" s="8"/>
      <c r="ELT185" s="8"/>
      <c r="ELU185" s="8"/>
      <c r="ELV185" s="8"/>
      <c r="ELW185" s="8"/>
      <c r="ELX185" s="8"/>
      <c r="ELY185" s="8"/>
      <c r="ELZ185" s="8"/>
      <c r="EMA185" s="8"/>
      <c r="EMB185" s="8"/>
      <c r="EMC185" s="8"/>
      <c r="EMD185" s="8"/>
      <c r="EME185" s="8"/>
      <c r="EMF185" s="8"/>
      <c r="EMG185" s="8"/>
      <c r="EMH185" s="8"/>
      <c r="EMI185" s="8"/>
      <c r="EMJ185" s="8"/>
      <c r="EMK185" s="8"/>
      <c r="EML185" s="8"/>
      <c r="EMM185" s="8"/>
      <c r="EMN185" s="8"/>
      <c r="EMO185" s="8"/>
      <c r="EMP185" s="8"/>
      <c r="EMQ185" s="8"/>
      <c r="EMR185" s="8"/>
      <c r="EMS185" s="8"/>
      <c r="EMT185" s="8"/>
      <c r="EMU185" s="8"/>
      <c r="EMV185" s="8"/>
      <c r="EMW185" s="8"/>
      <c r="EMX185" s="8"/>
      <c r="EMY185" s="8"/>
      <c r="EMZ185" s="8"/>
      <c r="ENA185" s="8"/>
      <c r="ENB185" s="8"/>
      <c r="ENC185" s="8"/>
      <c r="END185" s="8"/>
      <c r="ENE185" s="8"/>
      <c r="ENF185" s="8"/>
      <c r="ENG185" s="8"/>
      <c r="ENH185" s="8"/>
      <c r="ENI185" s="8"/>
      <c r="ENJ185" s="8"/>
      <c r="ENK185" s="8"/>
      <c r="ENL185" s="8"/>
      <c r="ENM185" s="8"/>
      <c r="ENN185" s="8"/>
      <c r="ENO185" s="8"/>
      <c r="ENP185" s="8"/>
      <c r="ENQ185" s="8"/>
      <c r="ENR185" s="8"/>
      <c r="ENS185" s="8"/>
      <c r="ENT185" s="8"/>
      <c r="ENU185" s="8"/>
      <c r="ENV185" s="8"/>
      <c r="ENW185" s="8"/>
      <c r="ENX185" s="8"/>
      <c r="ENY185" s="8"/>
      <c r="ENZ185" s="8"/>
      <c r="EOA185" s="8"/>
      <c r="EOB185" s="8"/>
      <c r="EOC185" s="8"/>
      <c r="EOD185" s="8"/>
      <c r="EOE185" s="8"/>
      <c r="EOF185" s="8"/>
      <c r="EOG185" s="8"/>
      <c r="EOH185" s="8"/>
      <c r="EOI185" s="8"/>
      <c r="EOJ185" s="8"/>
      <c r="EOK185" s="8"/>
      <c r="EOL185" s="8"/>
      <c r="EOM185" s="8"/>
      <c r="EON185" s="8"/>
      <c r="EOO185" s="8"/>
      <c r="EOP185" s="8"/>
      <c r="EOQ185" s="8"/>
      <c r="EOR185" s="8"/>
      <c r="EOS185" s="8"/>
      <c r="EOT185" s="8"/>
      <c r="EOU185" s="8"/>
      <c r="EOV185" s="8"/>
      <c r="EOW185" s="8"/>
      <c r="EOX185" s="8"/>
      <c r="EOY185" s="8"/>
      <c r="EOZ185" s="8"/>
      <c r="EPA185" s="8"/>
      <c r="EPB185" s="8"/>
      <c r="EPC185" s="8"/>
      <c r="EPD185" s="8"/>
      <c r="EPE185" s="8"/>
      <c r="EPF185" s="8"/>
      <c r="EPG185" s="8"/>
      <c r="EPH185" s="8"/>
      <c r="EPI185" s="8"/>
      <c r="EPJ185" s="8"/>
      <c r="EPK185" s="8"/>
      <c r="EPL185" s="8"/>
      <c r="EPM185" s="8"/>
      <c r="EPN185" s="8"/>
      <c r="EPO185" s="8"/>
      <c r="EPP185" s="8"/>
      <c r="EPQ185" s="8"/>
      <c r="EPR185" s="8"/>
      <c r="EPS185" s="8"/>
      <c r="EPT185" s="8"/>
      <c r="EPU185" s="8"/>
      <c r="EPV185" s="8"/>
      <c r="EPW185" s="8"/>
      <c r="EPX185" s="8"/>
      <c r="EPY185" s="8"/>
      <c r="EPZ185" s="8"/>
      <c r="EQA185" s="8"/>
      <c r="EQB185" s="8"/>
      <c r="EQC185" s="8"/>
      <c r="EQD185" s="8"/>
      <c r="EQE185" s="8"/>
      <c r="EQF185" s="8"/>
      <c r="EQG185" s="8"/>
      <c r="EQH185" s="8"/>
      <c r="EQI185" s="8"/>
      <c r="EQJ185" s="8"/>
      <c r="EQK185" s="8"/>
      <c r="EQL185" s="8"/>
      <c r="EQM185" s="8"/>
      <c r="EQN185" s="8"/>
      <c r="EQO185" s="8"/>
      <c r="EQP185" s="8"/>
      <c r="EQQ185" s="8"/>
      <c r="EQR185" s="8"/>
      <c r="EQS185" s="8"/>
      <c r="EQT185" s="8"/>
      <c r="EQU185" s="8"/>
      <c r="EQV185" s="8"/>
      <c r="EQW185" s="8"/>
      <c r="EQX185" s="8"/>
      <c r="EQY185" s="8"/>
      <c r="EQZ185" s="8"/>
      <c r="ERA185" s="8"/>
      <c r="ERB185" s="8"/>
      <c r="ERC185" s="8"/>
      <c r="ERD185" s="8"/>
      <c r="ERE185" s="8"/>
      <c r="ERF185" s="8"/>
      <c r="ERG185" s="8"/>
      <c r="ERH185" s="8"/>
      <c r="ERI185" s="8"/>
      <c r="ERJ185" s="8"/>
      <c r="ERK185" s="8"/>
      <c r="ERL185" s="8"/>
      <c r="ERM185" s="8"/>
      <c r="ERN185" s="8"/>
      <c r="ERO185" s="8"/>
      <c r="ERP185" s="8"/>
      <c r="ERQ185" s="8"/>
      <c r="ERR185" s="8"/>
      <c r="ERS185" s="8"/>
      <c r="ERT185" s="8"/>
      <c r="ERU185" s="8"/>
      <c r="ERV185" s="8"/>
      <c r="ERW185" s="8"/>
      <c r="ERX185" s="8"/>
      <c r="ERY185" s="8"/>
      <c r="ERZ185" s="8"/>
      <c r="ESA185" s="8"/>
      <c r="ESB185" s="8"/>
      <c r="ESC185" s="8"/>
      <c r="ESD185" s="8"/>
      <c r="ESE185" s="8"/>
      <c r="ESF185" s="8"/>
      <c r="ESG185" s="8"/>
      <c r="ESH185" s="8"/>
      <c r="ESI185" s="8"/>
      <c r="ESJ185" s="8"/>
      <c r="ESK185" s="8"/>
      <c r="ESL185" s="8"/>
      <c r="ESM185" s="8"/>
      <c r="ESN185" s="8"/>
      <c r="ESO185" s="8"/>
      <c r="ESP185" s="8"/>
      <c r="ESQ185" s="8"/>
      <c r="ESR185" s="8"/>
      <c r="ESS185" s="8"/>
      <c r="EST185" s="8"/>
      <c r="ESU185" s="8"/>
      <c r="ESV185" s="8"/>
      <c r="ESW185" s="8"/>
      <c r="ESX185" s="8"/>
      <c r="ESY185" s="8"/>
      <c r="ESZ185" s="8"/>
      <c r="ETA185" s="8"/>
      <c r="ETB185" s="8"/>
      <c r="ETC185" s="8"/>
      <c r="ETD185" s="8"/>
      <c r="ETE185" s="8"/>
      <c r="ETF185" s="8"/>
      <c r="ETG185" s="8"/>
      <c r="ETH185" s="8"/>
      <c r="ETI185" s="8"/>
      <c r="ETJ185" s="8"/>
      <c r="ETK185" s="8"/>
      <c r="ETL185" s="8"/>
      <c r="ETM185" s="8"/>
      <c r="ETN185" s="8"/>
      <c r="ETO185" s="8"/>
      <c r="ETP185" s="8"/>
      <c r="ETQ185" s="8"/>
      <c r="ETR185" s="8"/>
      <c r="ETS185" s="8"/>
      <c r="ETT185" s="8"/>
      <c r="ETU185" s="8"/>
      <c r="ETV185" s="8"/>
      <c r="ETW185" s="8"/>
      <c r="ETX185" s="8"/>
      <c r="ETY185" s="8"/>
      <c r="ETZ185" s="8"/>
      <c r="EUA185" s="8"/>
      <c r="EUB185" s="8"/>
      <c r="EUC185" s="8"/>
      <c r="EUD185" s="8"/>
      <c r="EUE185" s="8"/>
      <c r="EUF185" s="8"/>
      <c r="EUG185" s="8"/>
      <c r="EUH185" s="8"/>
      <c r="EUI185" s="8"/>
      <c r="EUJ185" s="8"/>
      <c r="EUK185" s="8"/>
      <c r="EUL185" s="8"/>
      <c r="EUM185" s="8"/>
      <c r="EUN185" s="8"/>
      <c r="EUO185" s="8"/>
      <c r="EUP185" s="8"/>
      <c r="EUQ185" s="8"/>
      <c r="EUR185" s="8"/>
      <c r="EUS185" s="8"/>
      <c r="EUT185" s="8"/>
      <c r="EUU185" s="8"/>
      <c r="EUV185" s="8"/>
      <c r="EUW185" s="8"/>
      <c r="EUX185" s="8"/>
      <c r="EUY185" s="8"/>
      <c r="EUZ185" s="8"/>
      <c r="EVA185" s="8"/>
      <c r="EVB185" s="8"/>
      <c r="EVC185" s="8"/>
      <c r="EVD185" s="8"/>
      <c r="EVE185" s="8"/>
      <c r="EVF185" s="8"/>
      <c r="EVG185" s="8"/>
      <c r="EVH185" s="8"/>
      <c r="EVI185" s="8"/>
      <c r="EVJ185" s="8"/>
      <c r="EVK185" s="8"/>
      <c r="EVL185" s="8"/>
      <c r="EVM185" s="8"/>
      <c r="EVN185" s="8"/>
      <c r="EVO185" s="8"/>
      <c r="EVP185" s="8"/>
      <c r="EVQ185" s="8"/>
      <c r="EVR185" s="8"/>
      <c r="EVS185" s="8"/>
      <c r="EVT185" s="8"/>
      <c r="EVU185" s="8"/>
      <c r="EVV185" s="8"/>
      <c r="EVW185" s="8"/>
      <c r="EVX185" s="8"/>
      <c r="EVY185" s="8"/>
      <c r="EVZ185" s="8"/>
      <c r="EWA185" s="8"/>
      <c r="EWB185" s="8"/>
      <c r="EWC185" s="8"/>
      <c r="EWD185" s="8"/>
      <c r="EWE185" s="8"/>
      <c r="EWF185" s="8"/>
      <c r="EWG185" s="8"/>
      <c r="EWH185" s="8"/>
      <c r="EWI185" s="8"/>
      <c r="EWJ185" s="8"/>
      <c r="EWK185" s="8"/>
      <c r="EWL185" s="8"/>
      <c r="EWM185" s="8"/>
      <c r="EWN185" s="8"/>
      <c r="EWO185" s="8"/>
      <c r="EWP185" s="8"/>
      <c r="EWQ185" s="8"/>
      <c r="EWR185" s="8"/>
      <c r="EWS185" s="8"/>
      <c r="EWT185" s="8"/>
      <c r="EWU185" s="8"/>
      <c r="EWV185" s="8"/>
      <c r="EWW185" s="8"/>
      <c r="EWX185" s="8"/>
      <c r="EWY185" s="8"/>
      <c r="EWZ185" s="8"/>
      <c r="EXA185" s="8"/>
      <c r="EXB185" s="8"/>
      <c r="EXC185" s="8"/>
      <c r="EXD185" s="8"/>
      <c r="EXE185" s="8"/>
      <c r="EXF185" s="8"/>
      <c r="EXG185" s="8"/>
      <c r="EXH185" s="8"/>
      <c r="EXI185" s="8"/>
      <c r="EXJ185" s="8"/>
      <c r="EXK185" s="8"/>
      <c r="EXL185" s="8"/>
      <c r="EXM185" s="8"/>
      <c r="EXN185" s="8"/>
      <c r="EXO185" s="8"/>
      <c r="EXP185" s="8"/>
      <c r="EXQ185" s="8"/>
      <c r="EXR185" s="8"/>
      <c r="EXS185" s="8"/>
      <c r="EXT185" s="8"/>
      <c r="EXU185" s="8"/>
      <c r="EXV185" s="8"/>
      <c r="EXW185" s="8"/>
      <c r="EXX185" s="8"/>
      <c r="EXY185" s="8"/>
      <c r="EXZ185" s="8"/>
      <c r="EYA185" s="8"/>
      <c r="EYB185" s="8"/>
      <c r="EYC185" s="8"/>
      <c r="EYD185" s="8"/>
      <c r="EYE185" s="8"/>
      <c r="EYF185" s="8"/>
      <c r="EYG185" s="8"/>
      <c r="EYH185" s="8"/>
      <c r="EYI185" s="8"/>
      <c r="EYJ185" s="8"/>
      <c r="EYK185" s="8"/>
      <c r="EYL185" s="8"/>
      <c r="EYM185" s="8"/>
      <c r="EYN185" s="8"/>
      <c r="EYO185" s="8"/>
      <c r="EYP185" s="8"/>
      <c r="EYQ185" s="8"/>
      <c r="EYR185" s="8"/>
      <c r="EYS185" s="8"/>
      <c r="EYT185" s="8"/>
      <c r="EYU185" s="8"/>
      <c r="EYV185" s="8"/>
      <c r="EYW185" s="8"/>
      <c r="EYX185" s="8"/>
      <c r="EYY185" s="8"/>
      <c r="EYZ185" s="8"/>
      <c r="EZA185" s="8"/>
      <c r="EZB185" s="8"/>
      <c r="EZC185" s="8"/>
      <c r="EZD185" s="8"/>
      <c r="EZE185" s="8"/>
      <c r="EZF185" s="8"/>
      <c r="EZG185" s="8"/>
      <c r="EZH185" s="8"/>
      <c r="EZI185" s="8"/>
      <c r="EZJ185" s="8"/>
      <c r="EZK185" s="8"/>
      <c r="EZL185" s="8"/>
      <c r="EZM185" s="8"/>
      <c r="EZN185" s="8"/>
      <c r="EZO185" s="8"/>
      <c r="EZP185" s="8"/>
      <c r="EZQ185" s="8"/>
      <c r="EZR185" s="8"/>
      <c r="EZS185" s="8"/>
      <c r="EZT185" s="8"/>
      <c r="EZU185" s="8"/>
      <c r="EZV185" s="8"/>
      <c r="EZW185" s="8"/>
      <c r="EZX185" s="8"/>
      <c r="EZY185" s="8"/>
      <c r="EZZ185" s="8"/>
      <c r="FAA185" s="8"/>
      <c r="FAB185" s="8"/>
      <c r="FAC185" s="8"/>
      <c r="FAD185" s="8"/>
      <c r="FAE185" s="8"/>
      <c r="FAF185" s="8"/>
      <c r="FAG185" s="8"/>
      <c r="FAH185" s="8"/>
      <c r="FAI185" s="8"/>
      <c r="FAJ185" s="8"/>
      <c r="FAK185" s="8"/>
      <c r="FAL185" s="8"/>
      <c r="FAM185" s="8"/>
      <c r="FAN185" s="8"/>
      <c r="FAO185" s="8"/>
      <c r="FAP185" s="8"/>
      <c r="FAQ185" s="8"/>
      <c r="FAR185" s="8"/>
      <c r="FAS185" s="8"/>
      <c r="FAT185" s="8"/>
      <c r="FAU185" s="8"/>
      <c r="FAV185" s="8"/>
      <c r="FAW185" s="8"/>
      <c r="FAX185" s="8"/>
      <c r="FAY185" s="8"/>
      <c r="FAZ185" s="8"/>
      <c r="FBA185" s="8"/>
      <c r="FBB185" s="8"/>
      <c r="FBC185" s="8"/>
      <c r="FBD185" s="8"/>
      <c r="FBE185" s="8"/>
      <c r="FBF185" s="8"/>
      <c r="FBG185" s="8"/>
      <c r="FBH185" s="8"/>
      <c r="FBI185" s="8"/>
      <c r="FBJ185" s="8"/>
      <c r="FBK185" s="8"/>
      <c r="FBL185" s="8"/>
      <c r="FBM185" s="8"/>
      <c r="FBN185" s="8"/>
      <c r="FBO185" s="8"/>
      <c r="FBP185" s="8"/>
      <c r="FBQ185" s="8"/>
      <c r="FBR185" s="8"/>
      <c r="FBS185" s="8"/>
      <c r="FBT185" s="8"/>
      <c r="FBU185" s="8"/>
      <c r="FBV185" s="8"/>
      <c r="FBW185" s="8"/>
      <c r="FBX185" s="8"/>
      <c r="FBY185" s="8"/>
      <c r="FBZ185" s="8"/>
      <c r="FCA185" s="8"/>
      <c r="FCB185" s="8"/>
      <c r="FCC185" s="8"/>
      <c r="FCD185" s="8"/>
      <c r="FCE185" s="8"/>
      <c r="FCF185" s="8"/>
      <c r="FCG185" s="8"/>
      <c r="FCH185" s="8"/>
      <c r="FCI185" s="8"/>
      <c r="FCJ185" s="8"/>
      <c r="FCK185" s="8"/>
      <c r="FCL185" s="8"/>
      <c r="FCM185" s="8"/>
      <c r="FCN185" s="8"/>
      <c r="FCO185" s="8"/>
      <c r="FCP185" s="8"/>
      <c r="FCQ185" s="8"/>
      <c r="FCR185" s="8"/>
      <c r="FCS185" s="8"/>
      <c r="FCT185" s="8"/>
      <c r="FCU185" s="8"/>
      <c r="FCV185" s="8"/>
      <c r="FCW185" s="8"/>
      <c r="FCX185" s="8"/>
      <c r="FCY185" s="8"/>
      <c r="FCZ185" s="8"/>
      <c r="FDA185" s="8"/>
      <c r="FDB185" s="8"/>
      <c r="FDC185" s="8"/>
      <c r="FDD185" s="8"/>
      <c r="FDE185" s="8"/>
      <c r="FDF185" s="8"/>
      <c r="FDG185" s="8"/>
      <c r="FDH185" s="8"/>
      <c r="FDI185" s="8"/>
      <c r="FDJ185" s="8"/>
      <c r="FDK185" s="8"/>
      <c r="FDL185" s="8"/>
      <c r="FDM185" s="8"/>
      <c r="FDN185" s="8"/>
      <c r="FDO185" s="8"/>
      <c r="FDP185" s="8"/>
      <c r="FDQ185" s="8"/>
      <c r="FDR185" s="8"/>
      <c r="FDS185" s="8"/>
      <c r="FDT185" s="8"/>
      <c r="FDU185" s="8"/>
      <c r="FDV185" s="8"/>
      <c r="FDW185" s="8"/>
      <c r="FDX185" s="8"/>
      <c r="FDY185" s="8"/>
      <c r="FDZ185" s="8"/>
      <c r="FEA185" s="8"/>
      <c r="FEB185" s="8"/>
      <c r="FEC185" s="8"/>
      <c r="FED185" s="8"/>
      <c r="FEE185" s="8"/>
      <c r="FEF185" s="8"/>
      <c r="FEG185" s="8"/>
      <c r="FEH185" s="8"/>
      <c r="FEI185" s="8"/>
      <c r="FEJ185" s="8"/>
      <c r="FEK185" s="8"/>
      <c r="FEL185" s="8"/>
      <c r="FEM185" s="8"/>
      <c r="FEN185" s="8"/>
      <c r="FEO185" s="8"/>
      <c r="FEP185" s="8"/>
      <c r="FEQ185" s="8"/>
      <c r="FER185" s="8"/>
      <c r="FES185" s="8"/>
      <c r="FET185" s="8"/>
      <c r="FEU185" s="8"/>
      <c r="FEV185" s="8"/>
      <c r="FEW185" s="8"/>
      <c r="FEX185" s="8"/>
      <c r="FEY185" s="8"/>
      <c r="FEZ185" s="8"/>
      <c r="FFA185" s="8"/>
      <c r="FFB185" s="8"/>
      <c r="FFC185" s="8"/>
      <c r="FFD185" s="8"/>
      <c r="FFE185" s="8"/>
      <c r="FFF185" s="8"/>
      <c r="FFG185" s="8"/>
      <c r="FFH185" s="8"/>
      <c r="FFI185" s="8"/>
      <c r="FFJ185" s="8"/>
      <c r="FFK185" s="8"/>
      <c r="FFL185" s="8"/>
      <c r="FFM185" s="8"/>
      <c r="FFN185" s="8"/>
      <c r="FFO185" s="8"/>
      <c r="FFP185" s="8"/>
      <c r="FFQ185" s="8"/>
      <c r="FFR185" s="8"/>
      <c r="FFS185" s="8"/>
      <c r="FFT185" s="8"/>
      <c r="FFU185" s="8"/>
      <c r="FFV185" s="8"/>
      <c r="FFW185" s="8"/>
      <c r="FFX185" s="8"/>
      <c r="FFY185" s="8"/>
      <c r="FFZ185" s="8"/>
      <c r="FGA185" s="8"/>
      <c r="FGB185" s="8"/>
      <c r="FGC185" s="8"/>
      <c r="FGD185" s="8"/>
      <c r="FGE185" s="8"/>
      <c r="FGF185" s="8"/>
      <c r="FGG185" s="8"/>
      <c r="FGH185" s="8"/>
      <c r="FGI185" s="8"/>
      <c r="FGJ185" s="8"/>
      <c r="FGK185" s="8"/>
      <c r="FGL185" s="8"/>
      <c r="FGM185" s="8"/>
      <c r="FGN185" s="8"/>
      <c r="FGO185" s="8"/>
      <c r="FGP185" s="8"/>
      <c r="FGQ185" s="8"/>
      <c r="FGR185" s="8"/>
      <c r="FGS185" s="8"/>
      <c r="FGT185" s="8"/>
      <c r="FGU185" s="8"/>
      <c r="FGV185" s="8"/>
      <c r="FGW185" s="8"/>
      <c r="FGX185" s="8"/>
      <c r="FGY185" s="8"/>
      <c r="FGZ185" s="8"/>
      <c r="FHA185" s="8"/>
      <c r="FHB185" s="8"/>
      <c r="FHC185" s="8"/>
      <c r="FHD185" s="8"/>
      <c r="FHE185" s="8"/>
      <c r="FHF185" s="8"/>
      <c r="FHG185" s="8"/>
      <c r="FHH185" s="8"/>
      <c r="FHI185" s="8"/>
      <c r="FHJ185" s="8"/>
      <c r="FHK185" s="8"/>
      <c r="FHL185" s="8"/>
      <c r="FHM185" s="8"/>
      <c r="FHN185" s="8"/>
      <c r="FHO185" s="8"/>
      <c r="FHP185" s="8"/>
      <c r="FHQ185" s="8"/>
      <c r="FHR185" s="8"/>
      <c r="FHS185" s="8"/>
      <c r="FHT185" s="8"/>
      <c r="FHU185" s="8"/>
      <c r="FHV185" s="8"/>
      <c r="FHW185" s="8"/>
      <c r="FHX185" s="8"/>
      <c r="FHY185" s="8"/>
      <c r="FHZ185" s="8"/>
      <c r="FIA185" s="8"/>
      <c r="FIB185" s="8"/>
      <c r="FIC185" s="8"/>
      <c r="FID185" s="8"/>
      <c r="FIE185" s="8"/>
      <c r="FIF185" s="8"/>
      <c r="FIG185" s="8"/>
      <c r="FIH185" s="8"/>
      <c r="FII185" s="8"/>
      <c r="FIJ185" s="8"/>
      <c r="FIK185" s="8"/>
      <c r="FIL185" s="8"/>
      <c r="FIM185" s="8"/>
      <c r="FIN185" s="8"/>
      <c r="FIO185" s="8"/>
      <c r="FIP185" s="8"/>
      <c r="FIQ185" s="8"/>
      <c r="FIR185" s="8"/>
      <c r="FIS185" s="8"/>
      <c r="FIT185" s="8"/>
      <c r="FIU185" s="8"/>
      <c r="FIV185" s="8"/>
      <c r="FIW185" s="8"/>
      <c r="FIX185" s="8"/>
      <c r="FIY185" s="8"/>
      <c r="FIZ185" s="8"/>
      <c r="FJA185" s="8"/>
      <c r="FJB185" s="8"/>
      <c r="FJC185" s="8"/>
      <c r="FJD185" s="8"/>
      <c r="FJE185" s="8"/>
      <c r="FJF185" s="8"/>
      <c r="FJG185" s="8"/>
      <c r="FJH185" s="8"/>
      <c r="FJI185" s="8"/>
      <c r="FJJ185" s="8"/>
      <c r="FJK185" s="8"/>
      <c r="FJL185" s="8"/>
      <c r="FJM185" s="8"/>
      <c r="FJN185" s="8"/>
      <c r="FJO185" s="8"/>
      <c r="FJP185" s="8"/>
      <c r="FJQ185" s="8"/>
      <c r="FJR185" s="8"/>
      <c r="FJS185" s="8"/>
      <c r="FJT185" s="8"/>
      <c r="FJU185" s="8"/>
      <c r="FJV185" s="8"/>
      <c r="FJW185" s="8"/>
      <c r="FJX185" s="8"/>
      <c r="FJY185" s="8"/>
      <c r="FJZ185" s="8"/>
      <c r="FKA185" s="8"/>
      <c r="FKB185" s="8"/>
      <c r="FKC185" s="8"/>
      <c r="FKD185" s="8"/>
      <c r="FKE185" s="8"/>
      <c r="FKF185" s="8"/>
      <c r="FKG185" s="8"/>
      <c r="FKH185" s="8"/>
      <c r="FKI185" s="8"/>
      <c r="FKJ185" s="8"/>
      <c r="FKK185" s="8"/>
      <c r="FKL185" s="8"/>
      <c r="FKM185" s="8"/>
      <c r="FKN185" s="8"/>
      <c r="FKO185" s="8"/>
      <c r="FKP185" s="8"/>
      <c r="FKQ185" s="8"/>
      <c r="FKR185" s="8"/>
      <c r="FKS185" s="8"/>
      <c r="FKT185" s="8"/>
      <c r="FKU185" s="8"/>
      <c r="FKV185" s="8"/>
      <c r="FKW185" s="8"/>
      <c r="FKX185" s="8"/>
      <c r="FKY185" s="8"/>
      <c r="FKZ185" s="8"/>
      <c r="FLA185" s="8"/>
      <c r="FLB185" s="8"/>
      <c r="FLC185" s="8"/>
      <c r="FLD185" s="8"/>
      <c r="FLE185" s="8"/>
      <c r="FLF185" s="8"/>
      <c r="FLG185" s="8"/>
      <c r="FLH185" s="8"/>
      <c r="FLI185" s="8"/>
      <c r="FLJ185" s="8"/>
      <c r="FLK185" s="8"/>
      <c r="FLL185" s="8"/>
      <c r="FLM185" s="8"/>
      <c r="FLN185" s="8"/>
      <c r="FLO185" s="8"/>
      <c r="FLP185" s="8"/>
      <c r="FLQ185" s="8"/>
      <c r="FLR185" s="8"/>
      <c r="FLS185" s="8"/>
      <c r="FLT185" s="8"/>
      <c r="FLU185" s="8"/>
      <c r="FLV185" s="8"/>
      <c r="FLW185" s="8"/>
      <c r="FLX185" s="8"/>
      <c r="FLY185" s="8"/>
      <c r="FLZ185" s="8"/>
      <c r="FMA185" s="8"/>
      <c r="FMB185" s="8"/>
      <c r="FMC185" s="8"/>
      <c r="FMD185" s="8"/>
      <c r="FME185" s="8"/>
      <c r="FMF185" s="8"/>
      <c r="FMG185" s="8"/>
      <c r="FMH185" s="8"/>
      <c r="FMI185" s="8"/>
      <c r="FMJ185" s="8"/>
      <c r="FMK185" s="8"/>
      <c r="FML185" s="8"/>
      <c r="FMM185" s="8"/>
      <c r="FMN185" s="8"/>
      <c r="FMO185" s="8"/>
      <c r="FMP185" s="8"/>
      <c r="FMQ185" s="8"/>
      <c r="FMR185" s="8"/>
      <c r="FMS185" s="8"/>
      <c r="FMT185" s="8"/>
      <c r="FMU185" s="8"/>
      <c r="FMV185" s="8"/>
      <c r="FMW185" s="8"/>
      <c r="FMX185" s="8"/>
      <c r="FMY185" s="8"/>
      <c r="FMZ185" s="8"/>
      <c r="FNA185" s="8"/>
      <c r="FNB185" s="8"/>
      <c r="FNC185" s="8"/>
      <c r="FND185" s="8"/>
      <c r="FNE185" s="8"/>
      <c r="FNF185" s="8"/>
      <c r="FNG185" s="8"/>
      <c r="FNH185" s="8"/>
      <c r="FNI185" s="8"/>
      <c r="FNJ185" s="8"/>
      <c r="FNK185" s="8"/>
      <c r="FNL185" s="8"/>
      <c r="FNM185" s="8"/>
      <c r="FNN185" s="8"/>
      <c r="FNO185" s="8"/>
      <c r="FNP185" s="8"/>
      <c r="FNQ185" s="8"/>
      <c r="FNR185" s="8"/>
      <c r="FNS185" s="8"/>
      <c r="FNT185" s="8"/>
      <c r="FNU185" s="8"/>
      <c r="FNV185" s="8"/>
      <c r="FNW185" s="8"/>
      <c r="FNX185" s="8"/>
      <c r="FNY185" s="8"/>
      <c r="FNZ185" s="8"/>
      <c r="FOA185" s="8"/>
      <c r="FOB185" s="8"/>
      <c r="FOC185" s="8"/>
      <c r="FOD185" s="8"/>
      <c r="FOE185" s="8"/>
      <c r="FOF185" s="8"/>
      <c r="FOG185" s="8"/>
      <c r="FOH185" s="8"/>
      <c r="FOI185" s="8"/>
      <c r="FOJ185" s="8"/>
      <c r="FOK185" s="8"/>
      <c r="FOL185" s="8"/>
      <c r="FOM185" s="8"/>
      <c r="FON185" s="8"/>
      <c r="FOO185" s="8"/>
      <c r="FOP185" s="8"/>
      <c r="FOQ185" s="8"/>
      <c r="FOR185" s="8"/>
      <c r="FOS185" s="8"/>
      <c r="FOT185" s="8"/>
      <c r="FOU185" s="8"/>
      <c r="FOV185" s="8"/>
      <c r="FOW185" s="8"/>
      <c r="FOX185" s="8"/>
      <c r="FOY185" s="8"/>
      <c r="FOZ185" s="8"/>
      <c r="FPA185" s="8"/>
      <c r="FPB185" s="8"/>
      <c r="FPC185" s="8"/>
      <c r="FPD185" s="8"/>
      <c r="FPE185" s="8"/>
      <c r="FPF185" s="8"/>
      <c r="FPG185" s="8"/>
      <c r="FPH185" s="8"/>
      <c r="FPI185" s="8"/>
      <c r="FPJ185" s="8"/>
      <c r="FPK185" s="8"/>
      <c r="FPL185" s="8"/>
      <c r="FPM185" s="8"/>
      <c r="FPN185" s="8"/>
      <c r="FPO185" s="8"/>
      <c r="FPP185" s="8"/>
      <c r="FPQ185" s="8"/>
      <c r="FPR185" s="8"/>
      <c r="FPS185" s="8"/>
      <c r="FPT185" s="8"/>
      <c r="FPU185" s="8"/>
      <c r="FPV185" s="8"/>
      <c r="FPW185" s="8"/>
      <c r="FPX185" s="8"/>
      <c r="FPY185" s="8"/>
      <c r="FPZ185" s="8"/>
      <c r="FQA185" s="8"/>
      <c r="FQB185" s="8"/>
      <c r="FQC185" s="8"/>
      <c r="FQD185" s="8"/>
      <c r="FQE185" s="8"/>
      <c r="FQF185" s="8"/>
      <c r="FQG185" s="8"/>
      <c r="FQH185" s="8"/>
      <c r="FQI185" s="8"/>
      <c r="FQJ185" s="8"/>
      <c r="FQK185" s="8"/>
      <c r="FQL185" s="8"/>
      <c r="FQM185" s="8"/>
      <c r="FQN185" s="8"/>
      <c r="FQO185" s="8"/>
      <c r="FQP185" s="8"/>
      <c r="FQQ185" s="8"/>
      <c r="FQR185" s="8"/>
      <c r="FQS185" s="8"/>
      <c r="FQT185" s="8"/>
      <c r="FQU185" s="8"/>
      <c r="FQV185" s="8"/>
      <c r="FQW185" s="8"/>
      <c r="FQX185" s="8"/>
      <c r="FQY185" s="8"/>
      <c r="FQZ185" s="8"/>
      <c r="FRA185" s="8"/>
      <c r="FRB185" s="8"/>
      <c r="FRC185" s="8"/>
      <c r="FRD185" s="8"/>
      <c r="FRE185" s="8"/>
      <c r="FRF185" s="8"/>
      <c r="FRG185" s="8"/>
      <c r="FRH185" s="8"/>
      <c r="FRI185" s="8"/>
      <c r="FRJ185" s="8"/>
      <c r="FRK185" s="8"/>
      <c r="FRL185" s="8"/>
      <c r="FRM185" s="8"/>
      <c r="FRN185" s="8"/>
      <c r="FRO185" s="8"/>
      <c r="FRP185" s="8"/>
      <c r="FRQ185" s="8"/>
      <c r="FRR185" s="8"/>
      <c r="FRS185" s="8"/>
      <c r="FRT185" s="8"/>
      <c r="FRU185" s="8"/>
      <c r="FRV185" s="8"/>
      <c r="FRW185" s="8"/>
      <c r="FRX185" s="8"/>
      <c r="FRY185" s="8"/>
      <c r="FRZ185" s="8"/>
      <c r="FSA185" s="8"/>
      <c r="FSB185" s="8"/>
      <c r="FSC185" s="8"/>
      <c r="FSD185" s="8"/>
      <c r="FSE185" s="8"/>
      <c r="FSF185" s="8"/>
      <c r="FSG185" s="8"/>
      <c r="FSH185" s="8"/>
      <c r="FSI185" s="8"/>
      <c r="FSJ185" s="8"/>
      <c r="FSK185" s="8"/>
      <c r="FSL185" s="8"/>
      <c r="FSM185" s="8"/>
      <c r="FSN185" s="8"/>
      <c r="FSO185" s="8"/>
      <c r="FSP185" s="8"/>
      <c r="FSQ185" s="8"/>
      <c r="FSR185" s="8"/>
      <c r="FSS185" s="8"/>
      <c r="FST185" s="8"/>
      <c r="FSU185" s="8"/>
      <c r="FSV185" s="8"/>
      <c r="FSW185" s="8"/>
      <c r="FSX185" s="8"/>
      <c r="FSY185" s="8"/>
      <c r="FSZ185" s="8"/>
      <c r="FTA185" s="8"/>
      <c r="FTB185" s="8"/>
      <c r="FTC185" s="8"/>
      <c r="FTD185" s="8"/>
      <c r="FTE185" s="8"/>
      <c r="FTF185" s="8"/>
      <c r="FTG185" s="8"/>
      <c r="FTH185" s="8"/>
      <c r="FTI185" s="8"/>
      <c r="FTJ185" s="8"/>
      <c r="FTK185" s="8"/>
      <c r="FTL185" s="8"/>
      <c r="FTM185" s="8"/>
      <c r="FTN185" s="8"/>
      <c r="FTO185" s="8"/>
      <c r="FTP185" s="8"/>
      <c r="FTQ185" s="8"/>
      <c r="FTR185" s="8"/>
      <c r="FTS185" s="8"/>
      <c r="FTT185" s="8"/>
      <c r="FTU185" s="8"/>
      <c r="FTV185" s="8"/>
      <c r="FTW185" s="8"/>
      <c r="FTX185" s="8"/>
      <c r="FTY185" s="8"/>
      <c r="FTZ185" s="8"/>
      <c r="FUA185" s="8"/>
      <c r="FUB185" s="8"/>
      <c r="FUC185" s="8"/>
      <c r="FUD185" s="8"/>
      <c r="FUE185" s="8"/>
      <c r="FUF185" s="8"/>
      <c r="FUG185" s="8"/>
      <c r="FUH185" s="8"/>
      <c r="FUI185" s="8"/>
      <c r="FUJ185" s="8"/>
      <c r="FUK185" s="8"/>
      <c r="FUL185" s="8"/>
      <c r="FUM185" s="8"/>
      <c r="FUN185" s="8"/>
      <c r="FUO185" s="8"/>
      <c r="FUP185" s="8"/>
      <c r="FUQ185" s="8"/>
      <c r="FUR185" s="8"/>
      <c r="FUS185" s="8"/>
      <c r="FUT185" s="8"/>
      <c r="FUU185" s="8"/>
      <c r="FUV185" s="8"/>
      <c r="FUW185" s="8"/>
      <c r="FUX185" s="8"/>
      <c r="FUY185" s="8"/>
      <c r="FUZ185" s="8"/>
      <c r="FVA185" s="8"/>
      <c r="FVB185" s="8"/>
      <c r="FVC185" s="8"/>
      <c r="FVD185" s="8"/>
      <c r="FVE185" s="8"/>
      <c r="FVF185" s="8"/>
      <c r="FVG185" s="8"/>
      <c r="FVH185" s="8"/>
      <c r="FVI185" s="8"/>
      <c r="FVJ185" s="8"/>
      <c r="FVK185" s="8"/>
      <c r="FVL185" s="8"/>
      <c r="FVM185" s="8"/>
      <c r="FVN185" s="8"/>
      <c r="FVO185" s="8"/>
      <c r="FVP185" s="8"/>
      <c r="FVQ185" s="8"/>
      <c r="FVR185" s="8"/>
      <c r="FVS185" s="8"/>
      <c r="FVT185" s="8"/>
      <c r="FVU185" s="8"/>
      <c r="FVV185" s="8"/>
      <c r="FVW185" s="8"/>
      <c r="FVX185" s="8"/>
      <c r="FVY185" s="8"/>
      <c r="FVZ185" s="8"/>
      <c r="FWA185" s="8"/>
      <c r="FWB185" s="8"/>
      <c r="FWC185" s="8"/>
      <c r="FWD185" s="8"/>
      <c r="FWE185" s="8"/>
      <c r="FWF185" s="8"/>
      <c r="FWG185" s="8"/>
      <c r="FWH185" s="8"/>
      <c r="FWI185" s="8"/>
      <c r="FWJ185" s="8"/>
      <c r="FWK185" s="8"/>
      <c r="FWL185" s="8"/>
      <c r="FWM185" s="8"/>
      <c r="FWN185" s="8"/>
      <c r="FWO185" s="8"/>
      <c r="FWP185" s="8"/>
      <c r="FWQ185" s="8"/>
      <c r="FWR185" s="8"/>
      <c r="FWS185" s="8"/>
      <c r="FWT185" s="8"/>
      <c r="FWU185" s="8"/>
      <c r="FWV185" s="8"/>
      <c r="FWW185" s="8"/>
      <c r="FWX185" s="8"/>
      <c r="FWY185" s="8"/>
      <c r="FWZ185" s="8"/>
      <c r="FXA185" s="8"/>
      <c r="FXB185" s="8"/>
      <c r="FXC185" s="8"/>
      <c r="FXD185" s="8"/>
      <c r="FXE185" s="8"/>
      <c r="FXF185" s="8"/>
      <c r="FXG185" s="8"/>
      <c r="FXH185" s="8"/>
      <c r="FXI185" s="8"/>
      <c r="FXJ185" s="8"/>
      <c r="FXK185" s="8"/>
      <c r="FXL185" s="8"/>
      <c r="FXM185" s="8"/>
      <c r="FXN185" s="8"/>
      <c r="FXO185" s="8"/>
      <c r="FXP185" s="8"/>
      <c r="FXQ185" s="8"/>
      <c r="FXR185" s="8"/>
      <c r="FXS185" s="8"/>
      <c r="FXT185" s="8"/>
      <c r="FXU185" s="8"/>
      <c r="FXV185" s="8"/>
      <c r="FXW185" s="8"/>
      <c r="FXX185" s="8"/>
      <c r="FXY185" s="8"/>
      <c r="FXZ185" s="8"/>
      <c r="FYA185" s="8"/>
      <c r="FYB185" s="8"/>
      <c r="FYC185" s="8"/>
      <c r="FYD185" s="8"/>
      <c r="FYE185" s="8"/>
      <c r="FYF185" s="8"/>
      <c r="FYG185" s="8"/>
      <c r="FYH185" s="8"/>
      <c r="FYI185" s="8"/>
      <c r="FYJ185" s="8"/>
      <c r="FYK185" s="8"/>
      <c r="FYL185" s="8"/>
      <c r="FYM185" s="8"/>
      <c r="FYN185" s="8"/>
      <c r="FYO185" s="8"/>
      <c r="FYP185" s="8"/>
      <c r="FYQ185" s="8"/>
      <c r="FYR185" s="8"/>
      <c r="FYS185" s="8"/>
      <c r="FYT185" s="8"/>
      <c r="FYU185" s="8"/>
      <c r="FYV185" s="8"/>
      <c r="FYW185" s="8"/>
      <c r="FYX185" s="8"/>
      <c r="FYY185" s="8"/>
      <c r="FYZ185" s="8"/>
      <c r="FZA185" s="8"/>
      <c r="FZB185" s="8"/>
      <c r="FZC185" s="8"/>
      <c r="FZD185" s="8"/>
      <c r="FZE185" s="8"/>
      <c r="FZF185" s="8"/>
      <c r="FZG185" s="8"/>
      <c r="FZH185" s="8"/>
      <c r="FZI185" s="8"/>
      <c r="FZJ185" s="8"/>
      <c r="FZK185" s="8"/>
      <c r="FZL185" s="8"/>
      <c r="FZM185" s="8"/>
      <c r="FZN185" s="8"/>
      <c r="FZO185" s="8"/>
      <c r="FZP185" s="8"/>
      <c r="FZQ185" s="8"/>
      <c r="FZR185" s="8"/>
      <c r="FZS185" s="8"/>
      <c r="FZT185" s="8"/>
      <c r="FZU185" s="8"/>
      <c r="FZV185" s="8"/>
      <c r="FZW185" s="8"/>
      <c r="FZX185" s="8"/>
      <c r="FZY185" s="8"/>
      <c r="FZZ185" s="8"/>
      <c r="GAA185" s="8"/>
      <c r="GAB185" s="8"/>
      <c r="GAC185" s="8"/>
      <c r="GAD185" s="8"/>
      <c r="GAE185" s="8"/>
      <c r="GAF185" s="8"/>
      <c r="GAG185" s="8"/>
      <c r="GAH185" s="8"/>
      <c r="GAI185" s="8"/>
      <c r="GAJ185" s="8"/>
      <c r="GAK185" s="8"/>
      <c r="GAL185" s="8"/>
      <c r="GAM185" s="8"/>
      <c r="GAN185" s="8"/>
      <c r="GAO185" s="8"/>
      <c r="GAP185" s="8"/>
      <c r="GAQ185" s="8"/>
      <c r="GAR185" s="8"/>
      <c r="GAS185" s="8"/>
      <c r="GAT185" s="8"/>
      <c r="GAU185" s="8"/>
      <c r="GAV185" s="8"/>
      <c r="GAW185" s="8"/>
      <c r="GAX185" s="8"/>
      <c r="GAY185" s="8"/>
      <c r="GAZ185" s="8"/>
      <c r="GBA185" s="8"/>
      <c r="GBB185" s="8"/>
      <c r="GBC185" s="8"/>
      <c r="GBD185" s="8"/>
      <c r="GBE185" s="8"/>
      <c r="GBF185" s="8"/>
      <c r="GBG185" s="8"/>
      <c r="GBH185" s="8"/>
      <c r="GBI185" s="8"/>
      <c r="GBJ185" s="8"/>
      <c r="GBK185" s="8"/>
      <c r="GBL185" s="8"/>
      <c r="GBM185" s="8"/>
      <c r="GBN185" s="8"/>
      <c r="GBO185" s="8"/>
      <c r="GBP185" s="8"/>
      <c r="GBQ185" s="8"/>
      <c r="GBR185" s="8"/>
      <c r="GBS185" s="8"/>
      <c r="GBT185" s="8"/>
      <c r="GBU185" s="8"/>
      <c r="GBV185" s="8"/>
      <c r="GBW185" s="8"/>
      <c r="GBX185" s="8"/>
      <c r="GBY185" s="8"/>
      <c r="GBZ185" s="8"/>
      <c r="GCA185" s="8"/>
      <c r="GCB185" s="8"/>
      <c r="GCC185" s="8"/>
      <c r="GCD185" s="8"/>
      <c r="GCE185" s="8"/>
      <c r="GCF185" s="8"/>
      <c r="GCG185" s="8"/>
      <c r="GCH185" s="8"/>
      <c r="GCI185" s="8"/>
      <c r="GCJ185" s="8"/>
      <c r="GCK185" s="8"/>
      <c r="GCL185" s="8"/>
      <c r="GCM185" s="8"/>
      <c r="GCN185" s="8"/>
      <c r="GCO185" s="8"/>
      <c r="GCP185" s="8"/>
      <c r="GCQ185" s="8"/>
      <c r="GCR185" s="8"/>
      <c r="GCS185" s="8"/>
      <c r="GCT185" s="8"/>
      <c r="GCU185" s="8"/>
      <c r="GCV185" s="8"/>
      <c r="GCW185" s="8"/>
      <c r="GCX185" s="8"/>
      <c r="GCY185" s="8"/>
      <c r="GCZ185" s="8"/>
      <c r="GDA185" s="8"/>
      <c r="GDB185" s="8"/>
      <c r="GDC185" s="8"/>
      <c r="GDD185" s="8"/>
      <c r="GDE185" s="8"/>
      <c r="GDF185" s="8"/>
      <c r="GDG185" s="8"/>
      <c r="GDH185" s="8"/>
      <c r="GDI185" s="8"/>
      <c r="GDJ185" s="8"/>
      <c r="GDK185" s="8"/>
      <c r="GDL185" s="8"/>
      <c r="GDM185" s="8"/>
      <c r="GDN185" s="8"/>
      <c r="GDO185" s="8"/>
      <c r="GDP185" s="8"/>
      <c r="GDQ185" s="8"/>
      <c r="GDR185" s="8"/>
      <c r="GDS185" s="8"/>
      <c r="GDT185" s="8"/>
      <c r="GDU185" s="8"/>
      <c r="GDV185" s="8"/>
      <c r="GDW185" s="8"/>
      <c r="GDX185" s="8"/>
      <c r="GDY185" s="8"/>
      <c r="GDZ185" s="8"/>
      <c r="GEA185" s="8"/>
      <c r="GEB185" s="8"/>
      <c r="GEC185" s="8"/>
      <c r="GED185" s="8"/>
      <c r="GEE185" s="8"/>
      <c r="GEF185" s="8"/>
      <c r="GEG185" s="8"/>
      <c r="GEH185" s="8"/>
      <c r="GEI185" s="8"/>
      <c r="GEJ185" s="8"/>
      <c r="GEK185" s="8"/>
      <c r="GEL185" s="8"/>
      <c r="GEM185" s="8"/>
      <c r="GEN185" s="8"/>
      <c r="GEO185" s="8"/>
      <c r="GEP185" s="8"/>
      <c r="GEQ185" s="8"/>
      <c r="GER185" s="8"/>
      <c r="GES185" s="8"/>
      <c r="GET185" s="8"/>
      <c r="GEU185" s="8"/>
      <c r="GEV185" s="8"/>
      <c r="GEW185" s="8"/>
      <c r="GEX185" s="8"/>
      <c r="GEY185" s="8"/>
      <c r="GEZ185" s="8"/>
      <c r="GFA185" s="8"/>
      <c r="GFB185" s="8"/>
      <c r="GFC185" s="8"/>
      <c r="GFD185" s="8"/>
      <c r="GFE185" s="8"/>
      <c r="GFF185" s="8"/>
      <c r="GFG185" s="8"/>
      <c r="GFH185" s="8"/>
      <c r="GFI185" s="8"/>
      <c r="GFJ185" s="8"/>
      <c r="GFK185" s="8"/>
      <c r="GFL185" s="8"/>
      <c r="GFM185" s="8"/>
      <c r="GFN185" s="8"/>
      <c r="GFO185" s="8"/>
      <c r="GFP185" s="8"/>
      <c r="GFQ185" s="8"/>
      <c r="GFR185" s="8"/>
      <c r="GFS185" s="8"/>
      <c r="GFT185" s="8"/>
      <c r="GFU185" s="8"/>
      <c r="GFV185" s="8"/>
      <c r="GFW185" s="8"/>
      <c r="GFX185" s="8"/>
      <c r="GFY185" s="8"/>
      <c r="GFZ185" s="8"/>
      <c r="GGA185" s="8"/>
      <c r="GGB185" s="8"/>
      <c r="GGC185" s="8"/>
      <c r="GGD185" s="8"/>
      <c r="GGE185" s="8"/>
      <c r="GGF185" s="8"/>
      <c r="GGG185" s="8"/>
      <c r="GGH185" s="8"/>
      <c r="GGI185" s="8"/>
      <c r="GGJ185" s="8"/>
      <c r="GGK185" s="8"/>
      <c r="GGL185" s="8"/>
      <c r="GGM185" s="8"/>
      <c r="GGN185" s="8"/>
      <c r="GGO185" s="8"/>
      <c r="GGP185" s="8"/>
      <c r="GGQ185" s="8"/>
      <c r="GGR185" s="8"/>
      <c r="GGS185" s="8"/>
      <c r="GGT185" s="8"/>
      <c r="GGU185" s="8"/>
      <c r="GGV185" s="8"/>
      <c r="GGW185" s="8"/>
      <c r="GGX185" s="8"/>
      <c r="GGY185" s="8"/>
      <c r="GGZ185" s="8"/>
      <c r="GHA185" s="8"/>
      <c r="GHB185" s="8"/>
      <c r="GHC185" s="8"/>
      <c r="GHD185" s="8"/>
      <c r="GHE185" s="8"/>
      <c r="GHF185" s="8"/>
      <c r="GHG185" s="8"/>
      <c r="GHH185" s="8"/>
      <c r="GHI185" s="8"/>
      <c r="GHJ185" s="8"/>
      <c r="GHK185" s="8"/>
      <c r="GHL185" s="8"/>
      <c r="GHM185" s="8"/>
      <c r="GHN185" s="8"/>
      <c r="GHO185" s="8"/>
      <c r="GHP185" s="8"/>
      <c r="GHQ185" s="8"/>
      <c r="GHR185" s="8"/>
      <c r="GHS185" s="8"/>
      <c r="GHT185" s="8"/>
      <c r="GHU185" s="8"/>
      <c r="GHV185" s="8"/>
      <c r="GHW185" s="8"/>
      <c r="GHX185" s="8"/>
      <c r="GHY185" s="8"/>
      <c r="GHZ185" s="8"/>
      <c r="GIA185" s="8"/>
      <c r="GIB185" s="8"/>
      <c r="GIC185" s="8"/>
      <c r="GID185" s="8"/>
      <c r="GIE185" s="8"/>
      <c r="GIF185" s="8"/>
      <c r="GIG185" s="8"/>
      <c r="GIH185" s="8"/>
      <c r="GII185" s="8"/>
      <c r="GIJ185" s="8"/>
      <c r="GIK185" s="8"/>
      <c r="GIL185" s="8"/>
      <c r="GIM185" s="8"/>
      <c r="GIN185" s="8"/>
      <c r="GIO185" s="8"/>
      <c r="GIP185" s="8"/>
      <c r="GIQ185" s="8"/>
      <c r="GIR185" s="8"/>
      <c r="GIS185" s="8"/>
      <c r="GIT185" s="8"/>
      <c r="GIU185" s="8"/>
      <c r="GIV185" s="8"/>
      <c r="GIW185" s="8"/>
      <c r="GIX185" s="8"/>
      <c r="GIY185" s="8"/>
      <c r="GIZ185" s="8"/>
      <c r="GJA185" s="8"/>
      <c r="GJB185" s="8"/>
      <c r="GJC185" s="8"/>
      <c r="GJD185" s="8"/>
      <c r="GJE185" s="8"/>
      <c r="GJF185" s="8"/>
      <c r="GJG185" s="8"/>
      <c r="GJH185" s="8"/>
      <c r="GJI185" s="8"/>
      <c r="GJJ185" s="8"/>
      <c r="GJK185" s="8"/>
      <c r="GJL185" s="8"/>
      <c r="GJM185" s="8"/>
      <c r="GJN185" s="8"/>
      <c r="GJO185" s="8"/>
      <c r="GJP185" s="8"/>
      <c r="GJQ185" s="8"/>
      <c r="GJR185" s="8"/>
      <c r="GJS185" s="8"/>
      <c r="GJT185" s="8"/>
      <c r="GJU185" s="8"/>
      <c r="GJV185" s="8"/>
      <c r="GJW185" s="8"/>
      <c r="GJX185" s="8"/>
      <c r="GJY185" s="8"/>
      <c r="GJZ185" s="8"/>
      <c r="GKA185" s="8"/>
      <c r="GKB185" s="8"/>
      <c r="GKC185" s="8"/>
      <c r="GKD185" s="8"/>
      <c r="GKE185" s="8"/>
      <c r="GKF185" s="8"/>
      <c r="GKG185" s="8"/>
      <c r="GKH185" s="8"/>
      <c r="GKI185" s="8"/>
      <c r="GKJ185" s="8"/>
      <c r="GKK185" s="8"/>
      <c r="GKL185" s="8"/>
      <c r="GKM185" s="8"/>
      <c r="GKN185" s="8"/>
      <c r="GKO185" s="8"/>
      <c r="GKP185" s="8"/>
      <c r="GKQ185" s="8"/>
      <c r="GKR185" s="8"/>
      <c r="GKS185" s="8"/>
      <c r="GKT185" s="8"/>
      <c r="GKU185" s="8"/>
      <c r="GKV185" s="8"/>
      <c r="GKW185" s="8"/>
      <c r="GKX185" s="8"/>
      <c r="GKY185" s="8"/>
      <c r="GKZ185" s="8"/>
      <c r="GLA185" s="8"/>
      <c r="GLB185" s="8"/>
      <c r="GLC185" s="8"/>
      <c r="GLD185" s="8"/>
      <c r="GLE185" s="8"/>
      <c r="GLF185" s="8"/>
      <c r="GLG185" s="8"/>
      <c r="GLH185" s="8"/>
      <c r="GLI185" s="8"/>
      <c r="GLJ185" s="8"/>
      <c r="GLK185" s="8"/>
      <c r="GLL185" s="8"/>
      <c r="GLM185" s="8"/>
      <c r="GLN185" s="8"/>
      <c r="GLO185" s="8"/>
      <c r="GLP185" s="8"/>
      <c r="GLQ185" s="8"/>
      <c r="GLR185" s="8"/>
      <c r="GLS185" s="8"/>
      <c r="GLT185" s="8"/>
      <c r="GLU185" s="8"/>
      <c r="GLV185" s="8"/>
      <c r="GLW185" s="8"/>
      <c r="GLX185" s="8"/>
      <c r="GLY185" s="8"/>
      <c r="GLZ185" s="8"/>
      <c r="GMA185" s="8"/>
      <c r="GMB185" s="8"/>
      <c r="GMC185" s="8"/>
      <c r="GMD185" s="8"/>
      <c r="GME185" s="8"/>
      <c r="GMF185" s="8"/>
      <c r="GMG185" s="8"/>
      <c r="GMH185" s="8"/>
      <c r="GMI185" s="8"/>
      <c r="GMJ185" s="8"/>
      <c r="GMK185" s="8"/>
      <c r="GML185" s="8"/>
      <c r="GMM185" s="8"/>
      <c r="GMN185" s="8"/>
      <c r="GMO185" s="8"/>
      <c r="GMP185" s="8"/>
      <c r="GMQ185" s="8"/>
      <c r="GMR185" s="8"/>
      <c r="GMS185" s="8"/>
      <c r="GMT185" s="8"/>
      <c r="GMU185" s="8"/>
      <c r="GMV185" s="8"/>
      <c r="GMW185" s="8"/>
      <c r="GMX185" s="8"/>
      <c r="GMY185" s="8"/>
      <c r="GMZ185" s="8"/>
      <c r="GNA185" s="8"/>
      <c r="GNB185" s="8"/>
      <c r="GNC185" s="8"/>
      <c r="GND185" s="8"/>
      <c r="GNE185" s="8"/>
      <c r="GNF185" s="8"/>
      <c r="GNG185" s="8"/>
      <c r="GNH185" s="8"/>
      <c r="GNI185" s="8"/>
      <c r="GNJ185" s="8"/>
      <c r="GNK185" s="8"/>
      <c r="GNL185" s="8"/>
      <c r="GNM185" s="8"/>
      <c r="GNN185" s="8"/>
      <c r="GNO185" s="8"/>
      <c r="GNP185" s="8"/>
      <c r="GNQ185" s="8"/>
      <c r="GNR185" s="8"/>
      <c r="GNS185" s="8"/>
      <c r="GNT185" s="8"/>
      <c r="GNU185" s="8"/>
      <c r="GNV185" s="8"/>
      <c r="GNW185" s="8"/>
      <c r="GNX185" s="8"/>
      <c r="GNY185" s="8"/>
      <c r="GNZ185" s="8"/>
      <c r="GOA185" s="8"/>
      <c r="GOB185" s="8"/>
      <c r="GOC185" s="8"/>
      <c r="GOD185" s="8"/>
      <c r="GOE185" s="8"/>
      <c r="GOF185" s="8"/>
      <c r="GOG185" s="8"/>
      <c r="GOH185" s="8"/>
      <c r="GOI185" s="8"/>
      <c r="GOJ185" s="8"/>
      <c r="GOK185" s="8"/>
      <c r="GOL185" s="8"/>
      <c r="GOM185" s="8"/>
      <c r="GON185" s="8"/>
      <c r="GOO185" s="8"/>
      <c r="GOP185" s="8"/>
      <c r="GOQ185" s="8"/>
      <c r="GOR185" s="8"/>
      <c r="GOS185" s="8"/>
      <c r="GOT185" s="8"/>
      <c r="GOU185" s="8"/>
      <c r="GOV185" s="8"/>
      <c r="GOW185" s="8"/>
      <c r="GOX185" s="8"/>
      <c r="GOY185" s="8"/>
      <c r="GOZ185" s="8"/>
      <c r="GPA185" s="8"/>
      <c r="GPB185" s="8"/>
      <c r="GPC185" s="8"/>
      <c r="GPD185" s="8"/>
      <c r="GPE185" s="8"/>
      <c r="GPF185" s="8"/>
      <c r="GPG185" s="8"/>
      <c r="GPH185" s="8"/>
      <c r="GPI185" s="8"/>
      <c r="GPJ185" s="8"/>
      <c r="GPK185" s="8"/>
      <c r="GPL185" s="8"/>
      <c r="GPM185" s="8"/>
      <c r="GPN185" s="8"/>
      <c r="GPO185" s="8"/>
      <c r="GPP185" s="8"/>
      <c r="GPQ185" s="8"/>
      <c r="GPR185" s="8"/>
      <c r="GPS185" s="8"/>
      <c r="GPT185" s="8"/>
      <c r="GPU185" s="8"/>
      <c r="GPV185" s="8"/>
      <c r="GPW185" s="8"/>
      <c r="GPX185" s="8"/>
      <c r="GPY185" s="8"/>
      <c r="GPZ185" s="8"/>
      <c r="GQA185" s="8"/>
      <c r="GQB185" s="8"/>
      <c r="GQC185" s="8"/>
      <c r="GQD185" s="8"/>
      <c r="GQE185" s="8"/>
      <c r="GQF185" s="8"/>
      <c r="GQG185" s="8"/>
      <c r="GQH185" s="8"/>
      <c r="GQI185" s="8"/>
      <c r="GQJ185" s="8"/>
      <c r="GQK185" s="8"/>
      <c r="GQL185" s="8"/>
      <c r="GQM185" s="8"/>
      <c r="GQN185" s="8"/>
      <c r="GQO185" s="8"/>
      <c r="GQP185" s="8"/>
      <c r="GQQ185" s="8"/>
      <c r="GQR185" s="8"/>
      <c r="GQS185" s="8"/>
      <c r="GQT185" s="8"/>
      <c r="GQU185" s="8"/>
      <c r="GQV185" s="8"/>
      <c r="GQW185" s="8"/>
      <c r="GQX185" s="8"/>
      <c r="GQY185" s="8"/>
      <c r="GQZ185" s="8"/>
      <c r="GRA185" s="8"/>
      <c r="GRB185" s="8"/>
      <c r="GRC185" s="8"/>
      <c r="GRD185" s="8"/>
      <c r="GRE185" s="8"/>
      <c r="GRF185" s="8"/>
      <c r="GRG185" s="8"/>
      <c r="GRH185" s="8"/>
      <c r="GRI185" s="8"/>
      <c r="GRJ185" s="8"/>
      <c r="GRK185" s="8"/>
      <c r="GRL185" s="8"/>
      <c r="GRM185" s="8"/>
      <c r="GRN185" s="8"/>
      <c r="GRO185" s="8"/>
      <c r="GRP185" s="8"/>
      <c r="GRQ185" s="8"/>
      <c r="GRR185" s="8"/>
      <c r="GRS185" s="8"/>
      <c r="GRT185" s="8"/>
      <c r="GRU185" s="8"/>
      <c r="GRV185" s="8"/>
      <c r="GRW185" s="8"/>
      <c r="GRX185" s="8"/>
      <c r="GRY185" s="8"/>
      <c r="GRZ185" s="8"/>
      <c r="GSA185" s="8"/>
      <c r="GSB185" s="8"/>
      <c r="GSC185" s="8"/>
      <c r="GSD185" s="8"/>
      <c r="GSE185" s="8"/>
      <c r="GSF185" s="8"/>
      <c r="GSG185" s="8"/>
      <c r="GSH185" s="8"/>
      <c r="GSI185" s="8"/>
      <c r="GSJ185" s="8"/>
      <c r="GSK185" s="8"/>
      <c r="GSL185" s="8"/>
      <c r="GSM185" s="8"/>
      <c r="GSN185" s="8"/>
      <c r="GSO185" s="8"/>
      <c r="GSP185" s="8"/>
      <c r="GSQ185" s="8"/>
      <c r="GSR185" s="8"/>
      <c r="GSS185" s="8"/>
      <c r="GST185" s="8"/>
      <c r="GSU185" s="8"/>
      <c r="GSV185" s="8"/>
      <c r="GSW185" s="8"/>
      <c r="GSX185" s="8"/>
      <c r="GSY185" s="8"/>
      <c r="GSZ185" s="8"/>
      <c r="GTA185" s="8"/>
      <c r="GTB185" s="8"/>
      <c r="GTC185" s="8"/>
      <c r="GTD185" s="8"/>
      <c r="GTE185" s="8"/>
      <c r="GTF185" s="8"/>
      <c r="GTG185" s="8"/>
      <c r="GTH185" s="8"/>
      <c r="GTI185" s="8"/>
      <c r="GTJ185" s="8"/>
      <c r="GTK185" s="8"/>
      <c r="GTL185" s="8"/>
      <c r="GTM185" s="8"/>
      <c r="GTN185" s="8"/>
      <c r="GTO185" s="8"/>
      <c r="GTP185" s="8"/>
      <c r="GTQ185" s="8"/>
      <c r="GTR185" s="8"/>
      <c r="GTS185" s="8"/>
      <c r="GTT185" s="8"/>
      <c r="GTU185" s="8"/>
      <c r="GTV185" s="8"/>
      <c r="GTW185" s="8"/>
      <c r="GTX185" s="8"/>
      <c r="GTY185" s="8"/>
      <c r="GTZ185" s="8"/>
      <c r="GUA185" s="8"/>
      <c r="GUB185" s="8"/>
      <c r="GUC185" s="8"/>
      <c r="GUD185" s="8"/>
      <c r="GUE185" s="8"/>
      <c r="GUF185" s="8"/>
      <c r="GUG185" s="8"/>
      <c r="GUH185" s="8"/>
      <c r="GUI185" s="8"/>
      <c r="GUJ185" s="8"/>
      <c r="GUK185" s="8"/>
      <c r="GUL185" s="8"/>
      <c r="GUM185" s="8"/>
      <c r="GUN185" s="8"/>
      <c r="GUO185" s="8"/>
      <c r="GUP185" s="8"/>
      <c r="GUQ185" s="8"/>
      <c r="GUR185" s="8"/>
      <c r="GUS185" s="8"/>
      <c r="GUT185" s="8"/>
      <c r="GUU185" s="8"/>
      <c r="GUV185" s="8"/>
      <c r="GUW185" s="8"/>
      <c r="GUX185" s="8"/>
      <c r="GUY185" s="8"/>
      <c r="GUZ185" s="8"/>
      <c r="GVA185" s="8"/>
      <c r="GVB185" s="8"/>
      <c r="GVC185" s="8"/>
      <c r="GVD185" s="8"/>
      <c r="GVE185" s="8"/>
      <c r="GVF185" s="8"/>
      <c r="GVG185" s="8"/>
      <c r="GVH185" s="8"/>
      <c r="GVI185" s="8"/>
      <c r="GVJ185" s="8"/>
      <c r="GVK185" s="8"/>
      <c r="GVL185" s="8"/>
      <c r="GVM185" s="8"/>
      <c r="GVN185" s="8"/>
      <c r="GVO185" s="8"/>
      <c r="GVP185" s="8"/>
      <c r="GVQ185" s="8"/>
      <c r="GVR185" s="8"/>
      <c r="GVS185" s="8"/>
      <c r="GVT185" s="8"/>
      <c r="GVU185" s="8"/>
      <c r="GVV185" s="8"/>
      <c r="GVW185" s="8"/>
      <c r="GVX185" s="8"/>
      <c r="GVY185" s="8"/>
      <c r="GVZ185" s="8"/>
      <c r="GWA185" s="8"/>
      <c r="GWB185" s="8"/>
      <c r="GWC185" s="8"/>
      <c r="GWD185" s="8"/>
      <c r="GWE185" s="8"/>
      <c r="GWF185" s="8"/>
      <c r="GWG185" s="8"/>
      <c r="GWH185" s="8"/>
      <c r="GWI185" s="8"/>
      <c r="GWJ185" s="8"/>
      <c r="GWK185" s="8"/>
      <c r="GWL185" s="8"/>
      <c r="GWM185" s="8"/>
      <c r="GWN185" s="8"/>
      <c r="GWO185" s="8"/>
      <c r="GWP185" s="8"/>
      <c r="GWQ185" s="8"/>
      <c r="GWR185" s="8"/>
      <c r="GWS185" s="8"/>
      <c r="GWT185" s="8"/>
      <c r="GWU185" s="8"/>
      <c r="GWV185" s="8"/>
      <c r="GWW185" s="8"/>
      <c r="GWX185" s="8"/>
      <c r="GWY185" s="8"/>
      <c r="GWZ185" s="8"/>
      <c r="GXA185" s="8"/>
      <c r="GXB185" s="8"/>
      <c r="GXC185" s="8"/>
      <c r="GXD185" s="8"/>
      <c r="GXE185" s="8"/>
      <c r="GXF185" s="8"/>
      <c r="GXG185" s="8"/>
      <c r="GXH185" s="8"/>
      <c r="GXI185" s="8"/>
      <c r="GXJ185" s="8"/>
      <c r="GXK185" s="8"/>
      <c r="GXL185" s="8"/>
      <c r="GXM185" s="8"/>
      <c r="GXN185" s="8"/>
      <c r="GXO185" s="8"/>
      <c r="GXP185" s="8"/>
      <c r="GXQ185" s="8"/>
      <c r="GXR185" s="8"/>
      <c r="GXS185" s="8"/>
      <c r="GXT185" s="8"/>
      <c r="GXU185" s="8"/>
      <c r="GXV185" s="8"/>
      <c r="GXW185" s="8"/>
      <c r="GXX185" s="8"/>
      <c r="GXY185" s="8"/>
      <c r="GXZ185" s="8"/>
      <c r="GYA185" s="8"/>
      <c r="GYB185" s="8"/>
      <c r="GYC185" s="8"/>
      <c r="GYD185" s="8"/>
      <c r="GYE185" s="8"/>
      <c r="GYF185" s="8"/>
      <c r="GYG185" s="8"/>
      <c r="GYH185" s="8"/>
      <c r="GYI185" s="8"/>
      <c r="GYJ185" s="8"/>
      <c r="GYK185" s="8"/>
      <c r="GYL185" s="8"/>
      <c r="GYM185" s="8"/>
      <c r="GYN185" s="8"/>
      <c r="GYO185" s="8"/>
      <c r="GYP185" s="8"/>
      <c r="GYQ185" s="8"/>
      <c r="GYR185" s="8"/>
      <c r="GYS185" s="8"/>
      <c r="GYT185" s="8"/>
      <c r="GYU185" s="8"/>
      <c r="GYV185" s="8"/>
      <c r="GYW185" s="8"/>
      <c r="GYX185" s="8"/>
      <c r="GYY185" s="8"/>
      <c r="GYZ185" s="8"/>
      <c r="GZA185" s="8"/>
      <c r="GZB185" s="8"/>
      <c r="GZC185" s="8"/>
      <c r="GZD185" s="8"/>
      <c r="GZE185" s="8"/>
      <c r="GZF185" s="8"/>
      <c r="GZG185" s="8"/>
      <c r="GZH185" s="8"/>
      <c r="GZI185" s="8"/>
      <c r="GZJ185" s="8"/>
      <c r="GZK185" s="8"/>
      <c r="GZL185" s="8"/>
      <c r="GZM185" s="8"/>
      <c r="GZN185" s="8"/>
      <c r="GZO185" s="8"/>
      <c r="GZP185" s="8"/>
      <c r="GZQ185" s="8"/>
      <c r="GZR185" s="8"/>
      <c r="GZS185" s="8"/>
      <c r="GZT185" s="8"/>
      <c r="GZU185" s="8"/>
      <c r="GZV185" s="8"/>
      <c r="GZW185" s="8"/>
      <c r="GZX185" s="8"/>
      <c r="GZY185" s="8"/>
      <c r="GZZ185" s="8"/>
      <c r="HAA185" s="8"/>
      <c r="HAB185" s="8"/>
      <c r="HAC185" s="8"/>
      <c r="HAD185" s="8"/>
      <c r="HAE185" s="8"/>
      <c r="HAF185" s="8"/>
      <c r="HAG185" s="8"/>
      <c r="HAH185" s="8"/>
      <c r="HAI185" s="8"/>
      <c r="HAJ185" s="8"/>
      <c r="HAK185" s="8"/>
      <c r="HAL185" s="8"/>
      <c r="HAM185" s="8"/>
      <c r="HAN185" s="8"/>
      <c r="HAO185" s="8"/>
      <c r="HAP185" s="8"/>
      <c r="HAQ185" s="8"/>
      <c r="HAR185" s="8"/>
      <c r="HAS185" s="8"/>
      <c r="HAT185" s="8"/>
      <c r="HAU185" s="8"/>
      <c r="HAV185" s="8"/>
      <c r="HAW185" s="8"/>
      <c r="HAX185" s="8"/>
      <c r="HAY185" s="8"/>
      <c r="HAZ185" s="8"/>
      <c r="HBA185" s="8"/>
      <c r="HBB185" s="8"/>
      <c r="HBC185" s="8"/>
      <c r="HBD185" s="8"/>
      <c r="HBE185" s="8"/>
      <c r="HBF185" s="8"/>
      <c r="HBG185" s="8"/>
      <c r="HBH185" s="8"/>
      <c r="HBI185" s="8"/>
      <c r="HBJ185" s="8"/>
      <c r="HBK185" s="8"/>
      <c r="HBL185" s="8"/>
      <c r="HBM185" s="8"/>
      <c r="HBN185" s="8"/>
      <c r="HBO185" s="8"/>
      <c r="HBP185" s="8"/>
      <c r="HBQ185" s="8"/>
      <c r="HBR185" s="8"/>
      <c r="HBS185" s="8"/>
      <c r="HBT185" s="8"/>
      <c r="HBU185" s="8"/>
      <c r="HBV185" s="8"/>
      <c r="HBW185" s="8"/>
      <c r="HBX185" s="8"/>
      <c r="HBY185" s="8"/>
      <c r="HBZ185" s="8"/>
      <c r="HCA185" s="8"/>
      <c r="HCB185" s="8"/>
      <c r="HCC185" s="8"/>
      <c r="HCD185" s="8"/>
      <c r="HCE185" s="8"/>
      <c r="HCF185" s="8"/>
      <c r="HCG185" s="8"/>
      <c r="HCH185" s="8"/>
      <c r="HCI185" s="8"/>
      <c r="HCJ185" s="8"/>
      <c r="HCK185" s="8"/>
      <c r="HCL185" s="8"/>
      <c r="HCM185" s="8"/>
      <c r="HCN185" s="8"/>
      <c r="HCO185" s="8"/>
      <c r="HCP185" s="8"/>
      <c r="HCQ185" s="8"/>
      <c r="HCR185" s="8"/>
      <c r="HCS185" s="8"/>
      <c r="HCT185" s="8"/>
      <c r="HCU185" s="8"/>
      <c r="HCV185" s="8"/>
      <c r="HCW185" s="8"/>
      <c r="HCX185" s="8"/>
      <c r="HCY185" s="8"/>
      <c r="HCZ185" s="8"/>
      <c r="HDA185" s="8"/>
      <c r="HDB185" s="8"/>
      <c r="HDC185" s="8"/>
      <c r="HDD185" s="8"/>
      <c r="HDE185" s="8"/>
      <c r="HDF185" s="8"/>
      <c r="HDG185" s="8"/>
      <c r="HDH185" s="8"/>
      <c r="HDI185" s="8"/>
      <c r="HDJ185" s="8"/>
      <c r="HDK185" s="8"/>
      <c r="HDL185" s="8"/>
      <c r="HDM185" s="8"/>
      <c r="HDN185" s="8"/>
      <c r="HDO185" s="8"/>
      <c r="HDP185" s="8"/>
      <c r="HDQ185" s="8"/>
      <c r="HDR185" s="8"/>
      <c r="HDS185" s="8"/>
      <c r="HDT185" s="8"/>
      <c r="HDU185" s="8"/>
      <c r="HDV185" s="8"/>
      <c r="HDW185" s="8"/>
      <c r="HDX185" s="8"/>
      <c r="HDY185" s="8"/>
      <c r="HDZ185" s="8"/>
      <c r="HEA185" s="8"/>
      <c r="HEB185" s="8"/>
      <c r="HEC185" s="8"/>
      <c r="HED185" s="8"/>
      <c r="HEE185" s="8"/>
      <c r="HEF185" s="8"/>
      <c r="HEG185" s="8"/>
      <c r="HEH185" s="8"/>
      <c r="HEI185" s="8"/>
      <c r="HEJ185" s="8"/>
      <c r="HEK185" s="8"/>
      <c r="HEL185" s="8"/>
      <c r="HEM185" s="8"/>
      <c r="HEN185" s="8"/>
      <c r="HEO185" s="8"/>
      <c r="HEP185" s="8"/>
      <c r="HEQ185" s="8"/>
      <c r="HER185" s="8"/>
      <c r="HES185" s="8"/>
      <c r="HET185" s="8"/>
      <c r="HEU185" s="8"/>
      <c r="HEV185" s="8"/>
      <c r="HEW185" s="8"/>
      <c r="HEX185" s="8"/>
      <c r="HEY185" s="8"/>
      <c r="HEZ185" s="8"/>
      <c r="HFA185" s="8"/>
      <c r="HFB185" s="8"/>
      <c r="HFC185" s="8"/>
      <c r="HFD185" s="8"/>
      <c r="HFE185" s="8"/>
      <c r="HFF185" s="8"/>
      <c r="HFG185" s="8"/>
      <c r="HFH185" s="8"/>
      <c r="HFI185" s="8"/>
      <c r="HFJ185" s="8"/>
      <c r="HFK185" s="8"/>
      <c r="HFL185" s="8"/>
      <c r="HFM185" s="8"/>
      <c r="HFN185" s="8"/>
      <c r="HFO185" s="8"/>
      <c r="HFP185" s="8"/>
      <c r="HFQ185" s="8"/>
      <c r="HFR185" s="8"/>
      <c r="HFS185" s="8"/>
      <c r="HFT185" s="8"/>
      <c r="HFU185" s="8"/>
      <c r="HFV185" s="8"/>
      <c r="HFW185" s="8"/>
      <c r="HFX185" s="8"/>
      <c r="HFY185" s="8"/>
      <c r="HFZ185" s="8"/>
      <c r="HGA185" s="8"/>
      <c r="HGB185" s="8"/>
      <c r="HGC185" s="8"/>
      <c r="HGD185" s="8"/>
      <c r="HGE185" s="8"/>
      <c r="HGF185" s="8"/>
      <c r="HGG185" s="8"/>
      <c r="HGH185" s="8"/>
      <c r="HGI185" s="8"/>
      <c r="HGJ185" s="8"/>
      <c r="HGK185" s="8"/>
      <c r="HGL185" s="8"/>
      <c r="HGM185" s="8"/>
      <c r="HGN185" s="8"/>
      <c r="HGO185" s="8"/>
      <c r="HGP185" s="8"/>
      <c r="HGQ185" s="8"/>
      <c r="HGR185" s="8"/>
      <c r="HGS185" s="8"/>
      <c r="HGT185" s="8"/>
      <c r="HGU185" s="8"/>
      <c r="HGV185" s="8"/>
      <c r="HGW185" s="8"/>
      <c r="HGX185" s="8"/>
      <c r="HGY185" s="8"/>
      <c r="HGZ185" s="8"/>
      <c r="HHA185" s="8"/>
      <c r="HHB185" s="8"/>
      <c r="HHC185" s="8"/>
      <c r="HHD185" s="8"/>
      <c r="HHE185" s="8"/>
      <c r="HHF185" s="8"/>
      <c r="HHG185" s="8"/>
      <c r="HHH185" s="8"/>
      <c r="HHI185" s="8"/>
      <c r="HHJ185" s="8"/>
      <c r="HHK185" s="8"/>
      <c r="HHL185" s="8"/>
      <c r="HHM185" s="8"/>
      <c r="HHN185" s="8"/>
      <c r="HHO185" s="8"/>
      <c r="HHP185" s="8"/>
      <c r="HHQ185" s="8"/>
      <c r="HHR185" s="8"/>
      <c r="HHS185" s="8"/>
      <c r="HHT185" s="8"/>
      <c r="HHU185" s="8"/>
      <c r="HHV185" s="8"/>
      <c r="HHW185" s="8"/>
      <c r="HHX185" s="8"/>
      <c r="HHY185" s="8"/>
      <c r="HHZ185" s="8"/>
      <c r="HIA185" s="8"/>
      <c r="HIB185" s="8"/>
      <c r="HIC185" s="8"/>
      <c r="HID185" s="8"/>
      <c r="HIE185" s="8"/>
      <c r="HIF185" s="8"/>
      <c r="HIG185" s="8"/>
      <c r="HIH185" s="8"/>
      <c r="HII185" s="8"/>
      <c r="HIJ185" s="8"/>
      <c r="HIK185" s="8"/>
      <c r="HIL185" s="8"/>
      <c r="HIM185" s="8"/>
      <c r="HIN185" s="8"/>
      <c r="HIO185" s="8"/>
      <c r="HIP185" s="8"/>
      <c r="HIQ185" s="8"/>
      <c r="HIR185" s="8"/>
      <c r="HIS185" s="8"/>
      <c r="HIT185" s="8"/>
      <c r="HIU185" s="8"/>
      <c r="HIV185" s="8"/>
      <c r="HIW185" s="8"/>
      <c r="HIX185" s="8"/>
      <c r="HIY185" s="8"/>
      <c r="HIZ185" s="8"/>
      <c r="HJA185" s="8"/>
      <c r="HJB185" s="8"/>
      <c r="HJC185" s="8"/>
      <c r="HJD185" s="8"/>
      <c r="HJE185" s="8"/>
      <c r="HJF185" s="8"/>
      <c r="HJG185" s="8"/>
      <c r="HJH185" s="8"/>
      <c r="HJI185" s="8"/>
      <c r="HJJ185" s="8"/>
      <c r="HJK185" s="8"/>
      <c r="HJL185" s="8"/>
      <c r="HJM185" s="8"/>
      <c r="HJN185" s="8"/>
      <c r="HJO185" s="8"/>
      <c r="HJP185" s="8"/>
      <c r="HJQ185" s="8"/>
      <c r="HJR185" s="8"/>
      <c r="HJS185" s="8"/>
      <c r="HJT185" s="8"/>
      <c r="HJU185" s="8"/>
      <c r="HJV185" s="8"/>
      <c r="HJW185" s="8"/>
      <c r="HJX185" s="8"/>
      <c r="HJY185" s="8"/>
      <c r="HJZ185" s="8"/>
      <c r="HKA185" s="8"/>
      <c r="HKB185" s="8"/>
      <c r="HKC185" s="8"/>
      <c r="HKD185" s="8"/>
      <c r="HKE185" s="8"/>
      <c r="HKF185" s="8"/>
      <c r="HKG185" s="8"/>
      <c r="HKH185" s="8"/>
      <c r="HKI185" s="8"/>
      <c r="HKJ185" s="8"/>
      <c r="HKK185" s="8"/>
      <c r="HKL185" s="8"/>
      <c r="HKM185" s="8"/>
      <c r="HKN185" s="8"/>
      <c r="HKO185" s="8"/>
      <c r="HKP185" s="8"/>
      <c r="HKQ185" s="8"/>
      <c r="HKR185" s="8"/>
      <c r="HKS185" s="8"/>
      <c r="HKT185" s="8"/>
      <c r="HKU185" s="8"/>
      <c r="HKV185" s="8"/>
      <c r="HKW185" s="8"/>
      <c r="HKX185" s="8"/>
      <c r="HKY185" s="8"/>
      <c r="HKZ185" s="8"/>
      <c r="HLA185" s="8"/>
      <c r="HLB185" s="8"/>
      <c r="HLC185" s="8"/>
      <c r="HLD185" s="8"/>
      <c r="HLE185" s="8"/>
      <c r="HLF185" s="8"/>
      <c r="HLG185" s="8"/>
      <c r="HLH185" s="8"/>
      <c r="HLI185" s="8"/>
      <c r="HLJ185" s="8"/>
      <c r="HLK185" s="8"/>
      <c r="HLL185" s="8"/>
      <c r="HLM185" s="8"/>
      <c r="HLN185" s="8"/>
      <c r="HLO185" s="8"/>
      <c r="HLP185" s="8"/>
      <c r="HLQ185" s="8"/>
      <c r="HLR185" s="8"/>
      <c r="HLS185" s="8"/>
      <c r="HLT185" s="8"/>
      <c r="HLU185" s="8"/>
      <c r="HLV185" s="8"/>
      <c r="HLW185" s="8"/>
      <c r="HLX185" s="8"/>
      <c r="HLY185" s="8"/>
      <c r="HLZ185" s="8"/>
      <c r="HMA185" s="8"/>
      <c r="HMB185" s="8"/>
      <c r="HMC185" s="8"/>
      <c r="HMD185" s="8"/>
      <c r="HME185" s="8"/>
      <c r="HMF185" s="8"/>
      <c r="HMG185" s="8"/>
      <c r="HMH185" s="8"/>
      <c r="HMI185" s="8"/>
      <c r="HMJ185" s="8"/>
      <c r="HMK185" s="8"/>
      <c r="HML185" s="8"/>
      <c r="HMM185" s="8"/>
      <c r="HMN185" s="8"/>
      <c r="HMO185" s="8"/>
      <c r="HMP185" s="8"/>
      <c r="HMQ185" s="8"/>
      <c r="HMR185" s="8"/>
      <c r="HMS185" s="8"/>
      <c r="HMT185" s="8"/>
      <c r="HMU185" s="8"/>
      <c r="HMV185" s="8"/>
      <c r="HMW185" s="8"/>
      <c r="HMX185" s="8"/>
      <c r="HMY185" s="8"/>
      <c r="HMZ185" s="8"/>
      <c r="HNA185" s="8"/>
      <c r="HNB185" s="8"/>
      <c r="HNC185" s="8"/>
      <c r="HND185" s="8"/>
      <c r="HNE185" s="8"/>
      <c r="HNF185" s="8"/>
      <c r="HNG185" s="8"/>
      <c r="HNH185" s="8"/>
      <c r="HNI185" s="8"/>
      <c r="HNJ185" s="8"/>
      <c r="HNK185" s="8"/>
      <c r="HNL185" s="8"/>
      <c r="HNM185" s="8"/>
      <c r="HNN185" s="8"/>
      <c r="HNO185" s="8"/>
      <c r="HNP185" s="8"/>
      <c r="HNQ185" s="8"/>
      <c r="HNR185" s="8"/>
      <c r="HNS185" s="8"/>
      <c r="HNT185" s="8"/>
      <c r="HNU185" s="8"/>
      <c r="HNV185" s="8"/>
      <c r="HNW185" s="8"/>
      <c r="HNX185" s="8"/>
      <c r="HNY185" s="8"/>
      <c r="HNZ185" s="8"/>
      <c r="HOA185" s="8"/>
      <c r="HOB185" s="8"/>
      <c r="HOC185" s="8"/>
      <c r="HOD185" s="8"/>
      <c r="HOE185" s="8"/>
      <c r="HOF185" s="8"/>
      <c r="HOG185" s="8"/>
      <c r="HOH185" s="8"/>
      <c r="HOI185" s="8"/>
      <c r="HOJ185" s="8"/>
      <c r="HOK185" s="8"/>
      <c r="HOL185" s="8"/>
      <c r="HOM185" s="8"/>
      <c r="HON185" s="8"/>
      <c r="HOO185" s="8"/>
      <c r="HOP185" s="8"/>
      <c r="HOQ185" s="8"/>
      <c r="HOR185" s="8"/>
      <c r="HOS185" s="8"/>
      <c r="HOT185" s="8"/>
      <c r="HOU185" s="8"/>
      <c r="HOV185" s="8"/>
      <c r="HOW185" s="8"/>
      <c r="HOX185" s="8"/>
      <c r="HOY185" s="8"/>
      <c r="HOZ185" s="8"/>
      <c r="HPA185" s="8"/>
      <c r="HPB185" s="8"/>
      <c r="HPC185" s="8"/>
      <c r="HPD185" s="8"/>
      <c r="HPE185" s="8"/>
      <c r="HPF185" s="8"/>
      <c r="HPG185" s="8"/>
      <c r="HPH185" s="8"/>
      <c r="HPI185" s="8"/>
      <c r="HPJ185" s="8"/>
      <c r="HPK185" s="8"/>
      <c r="HPL185" s="8"/>
      <c r="HPM185" s="8"/>
      <c r="HPN185" s="8"/>
      <c r="HPO185" s="8"/>
      <c r="HPP185" s="8"/>
      <c r="HPQ185" s="8"/>
      <c r="HPR185" s="8"/>
      <c r="HPS185" s="8"/>
      <c r="HPT185" s="8"/>
      <c r="HPU185" s="8"/>
      <c r="HPV185" s="8"/>
      <c r="HPW185" s="8"/>
      <c r="HPX185" s="8"/>
      <c r="HPY185" s="8"/>
      <c r="HPZ185" s="8"/>
      <c r="HQA185" s="8"/>
      <c r="HQB185" s="8"/>
      <c r="HQC185" s="8"/>
      <c r="HQD185" s="8"/>
      <c r="HQE185" s="8"/>
      <c r="HQF185" s="8"/>
      <c r="HQG185" s="8"/>
      <c r="HQH185" s="8"/>
      <c r="HQI185" s="8"/>
      <c r="HQJ185" s="8"/>
      <c r="HQK185" s="8"/>
      <c r="HQL185" s="8"/>
      <c r="HQM185" s="8"/>
      <c r="HQN185" s="8"/>
      <c r="HQO185" s="8"/>
      <c r="HQP185" s="8"/>
      <c r="HQQ185" s="8"/>
      <c r="HQR185" s="8"/>
      <c r="HQS185" s="8"/>
      <c r="HQT185" s="8"/>
      <c r="HQU185" s="8"/>
      <c r="HQV185" s="8"/>
      <c r="HQW185" s="8"/>
      <c r="HQX185" s="8"/>
      <c r="HQY185" s="8"/>
      <c r="HQZ185" s="8"/>
      <c r="HRA185" s="8"/>
      <c r="HRB185" s="8"/>
      <c r="HRC185" s="8"/>
      <c r="HRD185" s="8"/>
      <c r="HRE185" s="8"/>
      <c r="HRF185" s="8"/>
      <c r="HRG185" s="8"/>
      <c r="HRH185" s="8"/>
      <c r="HRI185" s="8"/>
      <c r="HRJ185" s="8"/>
      <c r="HRK185" s="8"/>
      <c r="HRL185" s="8"/>
      <c r="HRM185" s="8"/>
      <c r="HRN185" s="8"/>
      <c r="HRO185" s="8"/>
      <c r="HRP185" s="8"/>
      <c r="HRQ185" s="8"/>
      <c r="HRR185" s="8"/>
      <c r="HRS185" s="8"/>
      <c r="HRT185" s="8"/>
      <c r="HRU185" s="8"/>
      <c r="HRV185" s="8"/>
      <c r="HRW185" s="8"/>
      <c r="HRX185" s="8"/>
      <c r="HRY185" s="8"/>
      <c r="HRZ185" s="8"/>
      <c r="HSA185" s="8"/>
      <c r="HSB185" s="8"/>
      <c r="HSC185" s="8"/>
      <c r="HSD185" s="8"/>
      <c r="HSE185" s="8"/>
      <c r="HSF185" s="8"/>
      <c r="HSG185" s="8"/>
      <c r="HSH185" s="8"/>
      <c r="HSI185" s="8"/>
      <c r="HSJ185" s="8"/>
      <c r="HSK185" s="8"/>
      <c r="HSL185" s="8"/>
      <c r="HSM185" s="8"/>
      <c r="HSN185" s="8"/>
      <c r="HSO185" s="8"/>
      <c r="HSP185" s="8"/>
      <c r="HSQ185" s="8"/>
      <c r="HSR185" s="8"/>
      <c r="HSS185" s="8"/>
      <c r="HST185" s="8"/>
      <c r="HSU185" s="8"/>
      <c r="HSV185" s="8"/>
      <c r="HSW185" s="8"/>
      <c r="HSX185" s="8"/>
      <c r="HSY185" s="8"/>
      <c r="HSZ185" s="8"/>
      <c r="HTA185" s="8"/>
      <c r="HTB185" s="8"/>
      <c r="HTC185" s="8"/>
      <c r="HTD185" s="8"/>
      <c r="HTE185" s="8"/>
      <c r="HTF185" s="8"/>
      <c r="HTG185" s="8"/>
      <c r="HTH185" s="8"/>
      <c r="HTI185" s="8"/>
      <c r="HTJ185" s="8"/>
      <c r="HTK185" s="8"/>
      <c r="HTL185" s="8"/>
      <c r="HTM185" s="8"/>
      <c r="HTN185" s="8"/>
      <c r="HTO185" s="8"/>
      <c r="HTP185" s="8"/>
      <c r="HTQ185" s="8"/>
      <c r="HTR185" s="8"/>
      <c r="HTS185" s="8"/>
      <c r="HTT185" s="8"/>
      <c r="HTU185" s="8"/>
      <c r="HTV185" s="8"/>
      <c r="HTW185" s="8"/>
      <c r="HTX185" s="8"/>
      <c r="HTY185" s="8"/>
      <c r="HTZ185" s="8"/>
      <c r="HUA185" s="8"/>
      <c r="HUB185" s="8"/>
      <c r="HUC185" s="8"/>
      <c r="HUD185" s="8"/>
      <c r="HUE185" s="8"/>
      <c r="HUF185" s="8"/>
      <c r="HUG185" s="8"/>
      <c r="HUH185" s="8"/>
      <c r="HUI185" s="8"/>
      <c r="HUJ185" s="8"/>
      <c r="HUK185" s="8"/>
      <c r="HUL185" s="8"/>
      <c r="HUM185" s="8"/>
      <c r="HUN185" s="8"/>
      <c r="HUO185" s="8"/>
      <c r="HUP185" s="8"/>
      <c r="HUQ185" s="8"/>
      <c r="HUR185" s="8"/>
      <c r="HUS185" s="8"/>
      <c r="HUT185" s="8"/>
      <c r="HUU185" s="8"/>
      <c r="HUV185" s="8"/>
      <c r="HUW185" s="8"/>
      <c r="HUX185" s="8"/>
      <c r="HUY185" s="8"/>
      <c r="HUZ185" s="8"/>
      <c r="HVA185" s="8"/>
      <c r="HVB185" s="8"/>
      <c r="HVC185" s="8"/>
      <c r="HVD185" s="8"/>
      <c r="HVE185" s="8"/>
      <c r="HVF185" s="8"/>
      <c r="HVG185" s="8"/>
      <c r="HVH185" s="8"/>
      <c r="HVI185" s="8"/>
      <c r="HVJ185" s="8"/>
      <c r="HVK185" s="8"/>
      <c r="HVL185" s="8"/>
      <c r="HVM185" s="8"/>
      <c r="HVN185" s="8"/>
      <c r="HVO185" s="8"/>
      <c r="HVP185" s="8"/>
      <c r="HVQ185" s="8"/>
      <c r="HVR185" s="8"/>
      <c r="HVS185" s="8"/>
      <c r="HVT185" s="8"/>
      <c r="HVU185" s="8"/>
      <c r="HVV185" s="8"/>
      <c r="HVW185" s="8"/>
      <c r="HVX185" s="8"/>
      <c r="HVY185" s="8"/>
      <c r="HVZ185" s="8"/>
      <c r="HWA185" s="8"/>
      <c r="HWB185" s="8"/>
      <c r="HWC185" s="8"/>
      <c r="HWD185" s="8"/>
      <c r="HWE185" s="8"/>
      <c r="HWF185" s="8"/>
      <c r="HWG185" s="8"/>
      <c r="HWH185" s="8"/>
      <c r="HWI185" s="8"/>
      <c r="HWJ185" s="8"/>
      <c r="HWK185" s="8"/>
      <c r="HWL185" s="8"/>
      <c r="HWM185" s="8"/>
      <c r="HWN185" s="8"/>
      <c r="HWO185" s="8"/>
      <c r="HWP185" s="8"/>
      <c r="HWQ185" s="8"/>
      <c r="HWR185" s="8"/>
      <c r="HWS185" s="8"/>
      <c r="HWT185" s="8"/>
      <c r="HWU185" s="8"/>
      <c r="HWV185" s="8"/>
      <c r="HWW185" s="8"/>
      <c r="HWX185" s="8"/>
      <c r="HWY185" s="8"/>
      <c r="HWZ185" s="8"/>
      <c r="HXA185" s="8"/>
      <c r="HXB185" s="8"/>
      <c r="HXC185" s="8"/>
      <c r="HXD185" s="8"/>
      <c r="HXE185" s="8"/>
      <c r="HXF185" s="8"/>
      <c r="HXG185" s="8"/>
      <c r="HXH185" s="8"/>
      <c r="HXI185" s="8"/>
      <c r="HXJ185" s="8"/>
      <c r="HXK185" s="8"/>
      <c r="HXL185" s="8"/>
      <c r="HXM185" s="8"/>
      <c r="HXN185" s="8"/>
      <c r="HXO185" s="8"/>
      <c r="HXP185" s="8"/>
      <c r="HXQ185" s="8"/>
      <c r="HXR185" s="8"/>
      <c r="HXS185" s="8"/>
      <c r="HXT185" s="8"/>
      <c r="HXU185" s="8"/>
      <c r="HXV185" s="8"/>
      <c r="HXW185" s="8"/>
      <c r="HXX185" s="8"/>
      <c r="HXY185" s="8"/>
      <c r="HXZ185" s="8"/>
      <c r="HYA185" s="8"/>
      <c r="HYB185" s="8"/>
      <c r="HYC185" s="8"/>
      <c r="HYD185" s="8"/>
      <c r="HYE185" s="8"/>
      <c r="HYF185" s="8"/>
      <c r="HYG185" s="8"/>
      <c r="HYH185" s="8"/>
      <c r="HYI185" s="8"/>
      <c r="HYJ185" s="8"/>
      <c r="HYK185" s="8"/>
      <c r="HYL185" s="8"/>
      <c r="HYM185" s="8"/>
      <c r="HYN185" s="8"/>
      <c r="HYO185" s="8"/>
      <c r="HYP185" s="8"/>
      <c r="HYQ185" s="8"/>
      <c r="HYR185" s="8"/>
      <c r="HYS185" s="8"/>
      <c r="HYT185" s="8"/>
      <c r="HYU185" s="8"/>
      <c r="HYV185" s="8"/>
      <c r="HYW185" s="8"/>
      <c r="HYX185" s="8"/>
      <c r="HYY185" s="8"/>
      <c r="HYZ185" s="8"/>
      <c r="HZA185" s="8"/>
      <c r="HZB185" s="8"/>
      <c r="HZC185" s="8"/>
      <c r="HZD185" s="8"/>
      <c r="HZE185" s="8"/>
      <c r="HZF185" s="8"/>
      <c r="HZG185" s="8"/>
      <c r="HZH185" s="8"/>
      <c r="HZI185" s="8"/>
      <c r="HZJ185" s="8"/>
      <c r="HZK185" s="8"/>
      <c r="HZL185" s="8"/>
      <c r="HZM185" s="8"/>
      <c r="HZN185" s="8"/>
      <c r="HZO185" s="8"/>
      <c r="HZP185" s="8"/>
      <c r="HZQ185" s="8"/>
      <c r="HZR185" s="8"/>
      <c r="HZS185" s="8"/>
      <c r="HZT185" s="8"/>
      <c r="HZU185" s="8"/>
      <c r="HZV185" s="8"/>
      <c r="HZW185" s="8"/>
      <c r="HZX185" s="8"/>
      <c r="HZY185" s="8"/>
      <c r="HZZ185" s="8"/>
      <c r="IAA185" s="8"/>
      <c r="IAB185" s="8"/>
      <c r="IAC185" s="8"/>
      <c r="IAD185" s="8"/>
      <c r="IAE185" s="8"/>
      <c r="IAF185" s="8"/>
      <c r="IAG185" s="8"/>
      <c r="IAH185" s="8"/>
      <c r="IAI185" s="8"/>
      <c r="IAJ185" s="8"/>
      <c r="IAK185" s="8"/>
      <c r="IAL185" s="8"/>
      <c r="IAM185" s="8"/>
      <c r="IAN185" s="8"/>
      <c r="IAO185" s="8"/>
      <c r="IAP185" s="8"/>
      <c r="IAQ185" s="8"/>
      <c r="IAR185" s="8"/>
      <c r="IAS185" s="8"/>
      <c r="IAT185" s="8"/>
      <c r="IAU185" s="8"/>
      <c r="IAV185" s="8"/>
      <c r="IAW185" s="8"/>
      <c r="IAX185" s="8"/>
      <c r="IAY185" s="8"/>
      <c r="IAZ185" s="8"/>
      <c r="IBA185" s="8"/>
      <c r="IBB185" s="8"/>
      <c r="IBC185" s="8"/>
      <c r="IBD185" s="8"/>
      <c r="IBE185" s="8"/>
      <c r="IBF185" s="8"/>
      <c r="IBG185" s="8"/>
      <c r="IBH185" s="8"/>
      <c r="IBI185" s="8"/>
      <c r="IBJ185" s="8"/>
      <c r="IBK185" s="8"/>
      <c r="IBL185" s="8"/>
      <c r="IBM185" s="8"/>
      <c r="IBN185" s="8"/>
      <c r="IBO185" s="8"/>
      <c r="IBP185" s="8"/>
      <c r="IBQ185" s="8"/>
      <c r="IBR185" s="8"/>
      <c r="IBS185" s="8"/>
      <c r="IBT185" s="8"/>
      <c r="IBU185" s="8"/>
      <c r="IBV185" s="8"/>
      <c r="IBW185" s="8"/>
      <c r="IBX185" s="8"/>
      <c r="IBY185" s="8"/>
      <c r="IBZ185" s="8"/>
      <c r="ICA185" s="8"/>
      <c r="ICB185" s="8"/>
      <c r="ICC185" s="8"/>
      <c r="ICD185" s="8"/>
      <c r="ICE185" s="8"/>
      <c r="ICF185" s="8"/>
      <c r="ICG185" s="8"/>
      <c r="ICH185" s="8"/>
      <c r="ICI185" s="8"/>
      <c r="ICJ185" s="8"/>
      <c r="ICK185" s="8"/>
      <c r="ICL185" s="8"/>
      <c r="ICM185" s="8"/>
      <c r="ICN185" s="8"/>
      <c r="ICO185" s="8"/>
      <c r="ICP185" s="8"/>
      <c r="ICQ185" s="8"/>
      <c r="ICR185" s="8"/>
      <c r="ICS185" s="8"/>
      <c r="ICT185" s="8"/>
      <c r="ICU185" s="8"/>
      <c r="ICV185" s="8"/>
      <c r="ICW185" s="8"/>
      <c r="ICX185" s="8"/>
      <c r="ICY185" s="8"/>
      <c r="ICZ185" s="8"/>
      <c r="IDA185" s="8"/>
      <c r="IDB185" s="8"/>
      <c r="IDC185" s="8"/>
      <c r="IDD185" s="8"/>
      <c r="IDE185" s="8"/>
      <c r="IDF185" s="8"/>
      <c r="IDG185" s="8"/>
      <c r="IDH185" s="8"/>
      <c r="IDI185" s="8"/>
      <c r="IDJ185" s="8"/>
      <c r="IDK185" s="8"/>
      <c r="IDL185" s="8"/>
      <c r="IDM185" s="8"/>
      <c r="IDN185" s="8"/>
      <c r="IDO185" s="8"/>
      <c r="IDP185" s="8"/>
      <c r="IDQ185" s="8"/>
      <c r="IDR185" s="8"/>
      <c r="IDS185" s="8"/>
      <c r="IDT185" s="8"/>
      <c r="IDU185" s="8"/>
      <c r="IDV185" s="8"/>
      <c r="IDW185" s="8"/>
      <c r="IDX185" s="8"/>
      <c r="IDY185" s="8"/>
      <c r="IDZ185" s="8"/>
      <c r="IEA185" s="8"/>
      <c r="IEB185" s="8"/>
      <c r="IEC185" s="8"/>
      <c r="IED185" s="8"/>
      <c r="IEE185" s="8"/>
      <c r="IEF185" s="8"/>
      <c r="IEG185" s="8"/>
      <c r="IEH185" s="8"/>
      <c r="IEI185" s="8"/>
      <c r="IEJ185" s="8"/>
      <c r="IEK185" s="8"/>
      <c r="IEL185" s="8"/>
      <c r="IEM185" s="8"/>
      <c r="IEN185" s="8"/>
      <c r="IEO185" s="8"/>
      <c r="IEP185" s="8"/>
      <c r="IEQ185" s="8"/>
      <c r="IER185" s="8"/>
      <c r="IES185" s="8"/>
      <c r="IET185" s="8"/>
      <c r="IEU185" s="8"/>
      <c r="IEV185" s="8"/>
      <c r="IEW185" s="8"/>
      <c r="IEX185" s="8"/>
      <c r="IEY185" s="8"/>
      <c r="IEZ185" s="8"/>
      <c r="IFA185" s="8"/>
      <c r="IFB185" s="8"/>
      <c r="IFC185" s="8"/>
      <c r="IFD185" s="8"/>
      <c r="IFE185" s="8"/>
      <c r="IFF185" s="8"/>
      <c r="IFG185" s="8"/>
      <c r="IFH185" s="8"/>
      <c r="IFI185" s="8"/>
      <c r="IFJ185" s="8"/>
      <c r="IFK185" s="8"/>
      <c r="IFL185" s="8"/>
      <c r="IFM185" s="8"/>
      <c r="IFN185" s="8"/>
      <c r="IFO185" s="8"/>
      <c r="IFP185" s="8"/>
      <c r="IFQ185" s="8"/>
      <c r="IFR185" s="8"/>
      <c r="IFS185" s="8"/>
      <c r="IFT185" s="8"/>
      <c r="IFU185" s="8"/>
      <c r="IFV185" s="8"/>
      <c r="IFW185" s="8"/>
      <c r="IFX185" s="8"/>
      <c r="IFY185" s="8"/>
      <c r="IFZ185" s="8"/>
      <c r="IGA185" s="8"/>
      <c r="IGB185" s="8"/>
      <c r="IGC185" s="8"/>
      <c r="IGD185" s="8"/>
      <c r="IGE185" s="8"/>
      <c r="IGF185" s="8"/>
      <c r="IGG185" s="8"/>
      <c r="IGH185" s="8"/>
      <c r="IGI185" s="8"/>
      <c r="IGJ185" s="8"/>
      <c r="IGK185" s="8"/>
      <c r="IGL185" s="8"/>
      <c r="IGM185" s="8"/>
      <c r="IGN185" s="8"/>
      <c r="IGO185" s="8"/>
      <c r="IGP185" s="8"/>
      <c r="IGQ185" s="8"/>
      <c r="IGR185" s="8"/>
      <c r="IGS185" s="8"/>
      <c r="IGT185" s="8"/>
      <c r="IGU185" s="8"/>
      <c r="IGV185" s="8"/>
      <c r="IGW185" s="8"/>
      <c r="IGX185" s="8"/>
      <c r="IGY185" s="8"/>
      <c r="IGZ185" s="8"/>
      <c r="IHA185" s="8"/>
      <c r="IHB185" s="8"/>
      <c r="IHC185" s="8"/>
      <c r="IHD185" s="8"/>
      <c r="IHE185" s="8"/>
      <c r="IHF185" s="8"/>
      <c r="IHG185" s="8"/>
      <c r="IHH185" s="8"/>
      <c r="IHI185" s="8"/>
      <c r="IHJ185" s="8"/>
      <c r="IHK185" s="8"/>
      <c r="IHL185" s="8"/>
      <c r="IHM185" s="8"/>
      <c r="IHN185" s="8"/>
      <c r="IHO185" s="8"/>
      <c r="IHP185" s="8"/>
      <c r="IHQ185" s="8"/>
      <c r="IHR185" s="8"/>
      <c r="IHS185" s="8"/>
      <c r="IHT185" s="8"/>
      <c r="IHU185" s="8"/>
      <c r="IHV185" s="8"/>
      <c r="IHW185" s="8"/>
      <c r="IHX185" s="8"/>
      <c r="IHY185" s="8"/>
      <c r="IHZ185" s="8"/>
      <c r="IIA185" s="8"/>
      <c r="IIB185" s="8"/>
      <c r="IIC185" s="8"/>
      <c r="IID185" s="8"/>
      <c r="IIE185" s="8"/>
      <c r="IIF185" s="8"/>
      <c r="IIG185" s="8"/>
      <c r="IIH185" s="8"/>
      <c r="III185" s="8"/>
      <c r="IIJ185" s="8"/>
      <c r="IIK185" s="8"/>
      <c r="IIL185" s="8"/>
      <c r="IIM185" s="8"/>
      <c r="IIN185" s="8"/>
      <c r="IIO185" s="8"/>
      <c r="IIP185" s="8"/>
      <c r="IIQ185" s="8"/>
      <c r="IIR185" s="8"/>
      <c r="IIS185" s="8"/>
      <c r="IIT185" s="8"/>
      <c r="IIU185" s="8"/>
      <c r="IIV185" s="8"/>
      <c r="IIW185" s="8"/>
      <c r="IIX185" s="8"/>
      <c r="IIY185" s="8"/>
      <c r="IIZ185" s="8"/>
      <c r="IJA185" s="8"/>
      <c r="IJB185" s="8"/>
      <c r="IJC185" s="8"/>
      <c r="IJD185" s="8"/>
      <c r="IJE185" s="8"/>
      <c r="IJF185" s="8"/>
      <c r="IJG185" s="8"/>
      <c r="IJH185" s="8"/>
      <c r="IJI185" s="8"/>
      <c r="IJJ185" s="8"/>
      <c r="IJK185" s="8"/>
      <c r="IJL185" s="8"/>
      <c r="IJM185" s="8"/>
      <c r="IJN185" s="8"/>
      <c r="IJO185" s="8"/>
      <c r="IJP185" s="8"/>
      <c r="IJQ185" s="8"/>
      <c r="IJR185" s="8"/>
      <c r="IJS185" s="8"/>
      <c r="IJT185" s="8"/>
      <c r="IJU185" s="8"/>
      <c r="IJV185" s="8"/>
      <c r="IJW185" s="8"/>
      <c r="IJX185" s="8"/>
      <c r="IJY185" s="8"/>
      <c r="IJZ185" s="8"/>
      <c r="IKA185" s="8"/>
      <c r="IKB185" s="8"/>
      <c r="IKC185" s="8"/>
      <c r="IKD185" s="8"/>
      <c r="IKE185" s="8"/>
      <c r="IKF185" s="8"/>
      <c r="IKG185" s="8"/>
      <c r="IKH185" s="8"/>
      <c r="IKI185" s="8"/>
      <c r="IKJ185" s="8"/>
      <c r="IKK185" s="8"/>
      <c r="IKL185" s="8"/>
      <c r="IKM185" s="8"/>
      <c r="IKN185" s="8"/>
      <c r="IKO185" s="8"/>
      <c r="IKP185" s="8"/>
      <c r="IKQ185" s="8"/>
      <c r="IKR185" s="8"/>
      <c r="IKS185" s="8"/>
      <c r="IKT185" s="8"/>
      <c r="IKU185" s="8"/>
      <c r="IKV185" s="8"/>
      <c r="IKW185" s="8"/>
      <c r="IKX185" s="8"/>
      <c r="IKY185" s="8"/>
      <c r="IKZ185" s="8"/>
      <c r="ILA185" s="8"/>
      <c r="ILB185" s="8"/>
      <c r="ILC185" s="8"/>
      <c r="ILD185" s="8"/>
      <c r="ILE185" s="8"/>
      <c r="ILF185" s="8"/>
      <c r="ILG185" s="8"/>
      <c r="ILH185" s="8"/>
      <c r="ILI185" s="8"/>
      <c r="ILJ185" s="8"/>
      <c r="ILK185" s="8"/>
      <c r="ILL185" s="8"/>
      <c r="ILM185" s="8"/>
      <c r="ILN185" s="8"/>
      <c r="ILO185" s="8"/>
      <c r="ILP185" s="8"/>
      <c r="ILQ185" s="8"/>
      <c r="ILR185" s="8"/>
      <c r="ILS185" s="8"/>
      <c r="ILT185" s="8"/>
      <c r="ILU185" s="8"/>
      <c r="ILV185" s="8"/>
      <c r="ILW185" s="8"/>
      <c r="ILX185" s="8"/>
      <c r="ILY185" s="8"/>
      <c r="ILZ185" s="8"/>
      <c r="IMA185" s="8"/>
      <c r="IMB185" s="8"/>
      <c r="IMC185" s="8"/>
      <c r="IMD185" s="8"/>
      <c r="IME185" s="8"/>
      <c r="IMF185" s="8"/>
      <c r="IMG185" s="8"/>
      <c r="IMH185" s="8"/>
      <c r="IMI185" s="8"/>
      <c r="IMJ185" s="8"/>
      <c r="IMK185" s="8"/>
      <c r="IML185" s="8"/>
      <c r="IMM185" s="8"/>
      <c r="IMN185" s="8"/>
      <c r="IMO185" s="8"/>
      <c r="IMP185" s="8"/>
      <c r="IMQ185" s="8"/>
      <c r="IMR185" s="8"/>
      <c r="IMS185" s="8"/>
      <c r="IMT185" s="8"/>
      <c r="IMU185" s="8"/>
      <c r="IMV185" s="8"/>
      <c r="IMW185" s="8"/>
      <c r="IMX185" s="8"/>
      <c r="IMY185" s="8"/>
      <c r="IMZ185" s="8"/>
      <c r="INA185" s="8"/>
      <c r="INB185" s="8"/>
      <c r="INC185" s="8"/>
      <c r="IND185" s="8"/>
      <c r="INE185" s="8"/>
      <c r="INF185" s="8"/>
      <c r="ING185" s="8"/>
      <c r="INH185" s="8"/>
      <c r="INI185" s="8"/>
      <c r="INJ185" s="8"/>
      <c r="INK185" s="8"/>
      <c r="INL185" s="8"/>
      <c r="INM185" s="8"/>
      <c r="INN185" s="8"/>
      <c r="INO185" s="8"/>
      <c r="INP185" s="8"/>
      <c r="INQ185" s="8"/>
      <c r="INR185" s="8"/>
      <c r="INS185" s="8"/>
      <c r="INT185" s="8"/>
      <c r="INU185" s="8"/>
      <c r="INV185" s="8"/>
      <c r="INW185" s="8"/>
      <c r="INX185" s="8"/>
      <c r="INY185" s="8"/>
      <c r="INZ185" s="8"/>
      <c r="IOA185" s="8"/>
      <c r="IOB185" s="8"/>
      <c r="IOC185" s="8"/>
      <c r="IOD185" s="8"/>
      <c r="IOE185" s="8"/>
      <c r="IOF185" s="8"/>
      <c r="IOG185" s="8"/>
      <c r="IOH185" s="8"/>
      <c r="IOI185" s="8"/>
      <c r="IOJ185" s="8"/>
      <c r="IOK185" s="8"/>
      <c r="IOL185" s="8"/>
      <c r="IOM185" s="8"/>
      <c r="ION185" s="8"/>
      <c r="IOO185" s="8"/>
      <c r="IOP185" s="8"/>
      <c r="IOQ185" s="8"/>
      <c r="IOR185" s="8"/>
      <c r="IOS185" s="8"/>
      <c r="IOT185" s="8"/>
      <c r="IOU185" s="8"/>
      <c r="IOV185" s="8"/>
      <c r="IOW185" s="8"/>
      <c r="IOX185" s="8"/>
      <c r="IOY185" s="8"/>
      <c r="IOZ185" s="8"/>
      <c r="IPA185" s="8"/>
      <c r="IPB185" s="8"/>
      <c r="IPC185" s="8"/>
      <c r="IPD185" s="8"/>
      <c r="IPE185" s="8"/>
      <c r="IPF185" s="8"/>
      <c r="IPG185" s="8"/>
      <c r="IPH185" s="8"/>
      <c r="IPI185" s="8"/>
      <c r="IPJ185" s="8"/>
      <c r="IPK185" s="8"/>
      <c r="IPL185" s="8"/>
      <c r="IPM185" s="8"/>
      <c r="IPN185" s="8"/>
      <c r="IPO185" s="8"/>
      <c r="IPP185" s="8"/>
      <c r="IPQ185" s="8"/>
      <c r="IPR185" s="8"/>
      <c r="IPS185" s="8"/>
      <c r="IPT185" s="8"/>
      <c r="IPU185" s="8"/>
      <c r="IPV185" s="8"/>
      <c r="IPW185" s="8"/>
      <c r="IPX185" s="8"/>
      <c r="IPY185" s="8"/>
      <c r="IPZ185" s="8"/>
      <c r="IQA185" s="8"/>
      <c r="IQB185" s="8"/>
      <c r="IQC185" s="8"/>
      <c r="IQD185" s="8"/>
      <c r="IQE185" s="8"/>
      <c r="IQF185" s="8"/>
      <c r="IQG185" s="8"/>
      <c r="IQH185" s="8"/>
      <c r="IQI185" s="8"/>
      <c r="IQJ185" s="8"/>
      <c r="IQK185" s="8"/>
      <c r="IQL185" s="8"/>
      <c r="IQM185" s="8"/>
      <c r="IQN185" s="8"/>
      <c r="IQO185" s="8"/>
      <c r="IQP185" s="8"/>
      <c r="IQQ185" s="8"/>
      <c r="IQR185" s="8"/>
      <c r="IQS185" s="8"/>
      <c r="IQT185" s="8"/>
      <c r="IQU185" s="8"/>
      <c r="IQV185" s="8"/>
      <c r="IQW185" s="8"/>
      <c r="IQX185" s="8"/>
      <c r="IQY185" s="8"/>
      <c r="IQZ185" s="8"/>
      <c r="IRA185" s="8"/>
      <c r="IRB185" s="8"/>
      <c r="IRC185" s="8"/>
      <c r="IRD185" s="8"/>
      <c r="IRE185" s="8"/>
      <c r="IRF185" s="8"/>
      <c r="IRG185" s="8"/>
      <c r="IRH185" s="8"/>
      <c r="IRI185" s="8"/>
      <c r="IRJ185" s="8"/>
      <c r="IRK185" s="8"/>
      <c r="IRL185" s="8"/>
      <c r="IRM185" s="8"/>
      <c r="IRN185" s="8"/>
      <c r="IRO185" s="8"/>
      <c r="IRP185" s="8"/>
      <c r="IRQ185" s="8"/>
      <c r="IRR185" s="8"/>
      <c r="IRS185" s="8"/>
      <c r="IRT185" s="8"/>
      <c r="IRU185" s="8"/>
      <c r="IRV185" s="8"/>
      <c r="IRW185" s="8"/>
      <c r="IRX185" s="8"/>
      <c r="IRY185" s="8"/>
      <c r="IRZ185" s="8"/>
      <c r="ISA185" s="8"/>
      <c r="ISB185" s="8"/>
      <c r="ISC185" s="8"/>
      <c r="ISD185" s="8"/>
      <c r="ISE185" s="8"/>
      <c r="ISF185" s="8"/>
      <c r="ISG185" s="8"/>
      <c r="ISH185" s="8"/>
      <c r="ISI185" s="8"/>
      <c r="ISJ185" s="8"/>
      <c r="ISK185" s="8"/>
      <c r="ISL185" s="8"/>
      <c r="ISM185" s="8"/>
      <c r="ISN185" s="8"/>
      <c r="ISO185" s="8"/>
      <c r="ISP185" s="8"/>
      <c r="ISQ185" s="8"/>
      <c r="ISR185" s="8"/>
      <c r="ISS185" s="8"/>
      <c r="IST185" s="8"/>
      <c r="ISU185" s="8"/>
      <c r="ISV185" s="8"/>
      <c r="ISW185" s="8"/>
      <c r="ISX185" s="8"/>
      <c r="ISY185" s="8"/>
      <c r="ISZ185" s="8"/>
      <c r="ITA185" s="8"/>
      <c r="ITB185" s="8"/>
      <c r="ITC185" s="8"/>
      <c r="ITD185" s="8"/>
      <c r="ITE185" s="8"/>
      <c r="ITF185" s="8"/>
      <c r="ITG185" s="8"/>
      <c r="ITH185" s="8"/>
      <c r="ITI185" s="8"/>
      <c r="ITJ185" s="8"/>
      <c r="ITK185" s="8"/>
      <c r="ITL185" s="8"/>
      <c r="ITM185" s="8"/>
      <c r="ITN185" s="8"/>
      <c r="ITO185" s="8"/>
      <c r="ITP185" s="8"/>
      <c r="ITQ185" s="8"/>
      <c r="ITR185" s="8"/>
      <c r="ITS185" s="8"/>
      <c r="ITT185" s="8"/>
      <c r="ITU185" s="8"/>
      <c r="ITV185" s="8"/>
      <c r="ITW185" s="8"/>
      <c r="ITX185" s="8"/>
      <c r="ITY185" s="8"/>
      <c r="ITZ185" s="8"/>
      <c r="IUA185" s="8"/>
      <c r="IUB185" s="8"/>
      <c r="IUC185" s="8"/>
      <c r="IUD185" s="8"/>
      <c r="IUE185" s="8"/>
      <c r="IUF185" s="8"/>
      <c r="IUG185" s="8"/>
      <c r="IUH185" s="8"/>
      <c r="IUI185" s="8"/>
      <c r="IUJ185" s="8"/>
      <c r="IUK185" s="8"/>
      <c r="IUL185" s="8"/>
      <c r="IUM185" s="8"/>
      <c r="IUN185" s="8"/>
      <c r="IUO185" s="8"/>
      <c r="IUP185" s="8"/>
      <c r="IUQ185" s="8"/>
      <c r="IUR185" s="8"/>
      <c r="IUS185" s="8"/>
      <c r="IUT185" s="8"/>
      <c r="IUU185" s="8"/>
      <c r="IUV185" s="8"/>
      <c r="IUW185" s="8"/>
      <c r="IUX185" s="8"/>
      <c r="IUY185" s="8"/>
      <c r="IUZ185" s="8"/>
      <c r="IVA185" s="8"/>
      <c r="IVB185" s="8"/>
      <c r="IVC185" s="8"/>
      <c r="IVD185" s="8"/>
      <c r="IVE185" s="8"/>
      <c r="IVF185" s="8"/>
      <c r="IVG185" s="8"/>
      <c r="IVH185" s="8"/>
      <c r="IVI185" s="8"/>
      <c r="IVJ185" s="8"/>
      <c r="IVK185" s="8"/>
      <c r="IVL185" s="8"/>
      <c r="IVM185" s="8"/>
      <c r="IVN185" s="8"/>
      <c r="IVO185" s="8"/>
      <c r="IVP185" s="8"/>
      <c r="IVQ185" s="8"/>
      <c r="IVR185" s="8"/>
      <c r="IVS185" s="8"/>
      <c r="IVT185" s="8"/>
      <c r="IVU185" s="8"/>
      <c r="IVV185" s="8"/>
      <c r="IVW185" s="8"/>
      <c r="IVX185" s="8"/>
      <c r="IVY185" s="8"/>
      <c r="IVZ185" s="8"/>
      <c r="IWA185" s="8"/>
      <c r="IWB185" s="8"/>
      <c r="IWC185" s="8"/>
      <c r="IWD185" s="8"/>
      <c r="IWE185" s="8"/>
      <c r="IWF185" s="8"/>
      <c r="IWG185" s="8"/>
      <c r="IWH185" s="8"/>
      <c r="IWI185" s="8"/>
      <c r="IWJ185" s="8"/>
      <c r="IWK185" s="8"/>
      <c r="IWL185" s="8"/>
      <c r="IWM185" s="8"/>
      <c r="IWN185" s="8"/>
      <c r="IWO185" s="8"/>
      <c r="IWP185" s="8"/>
      <c r="IWQ185" s="8"/>
      <c r="IWR185" s="8"/>
      <c r="IWS185" s="8"/>
      <c r="IWT185" s="8"/>
      <c r="IWU185" s="8"/>
      <c r="IWV185" s="8"/>
      <c r="IWW185" s="8"/>
      <c r="IWX185" s="8"/>
      <c r="IWY185" s="8"/>
      <c r="IWZ185" s="8"/>
      <c r="IXA185" s="8"/>
      <c r="IXB185" s="8"/>
      <c r="IXC185" s="8"/>
      <c r="IXD185" s="8"/>
      <c r="IXE185" s="8"/>
      <c r="IXF185" s="8"/>
      <c r="IXG185" s="8"/>
      <c r="IXH185" s="8"/>
      <c r="IXI185" s="8"/>
      <c r="IXJ185" s="8"/>
      <c r="IXK185" s="8"/>
      <c r="IXL185" s="8"/>
      <c r="IXM185" s="8"/>
      <c r="IXN185" s="8"/>
      <c r="IXO185" s="8"/>
      <c r="IXP185" s="8"/>
      <c r="IXQ185" s="8"/>
      <c r="IXR185" s="8"/>
      <c r="IXS185" s="8"/>
      <c r="IXT185" s="8"/>
      <c r="IXU185" s="8"/>
      <c r="IXV185" s="8"/>
      <c r="IXW185" s="8"/>
      <c r="IXX185" s="8"/>
      <c r="IXY185" s="8"/>
      <c r="IXZ185" s="8"/>
      <c r="IYA185" s="8"/>
      <c r="IYB185" s="8"/>
      <c r="IYC185" s="8"/>
      <c r="IYD185" s="8"/>
      <c r="IYE185" s="8"/>
      <c r="IYF185" s="8"/>
      <c r="IYG185" s="8"/>
      <c r="IYH185" s="8"/>
      <c r="IYI185" s="8"/>
      <c r="IYJ185" s="8"/>
      <c r="IYK185" s="8"/>
      <c r="IYL185" s="8"/>
      <c r="IYM185" s="8"/>
      <c r="IYN185" s="8"/>
      <c r="IYO185" s="8"/>
      <c r="IYP185" s="8"/>
      <c r="IYQ185" s="8"/>
      <c r="IYR185" s="8"/>
      <c r="IYS185" s="8"/>
      <c r="IYT185" s="8"/>
      <c r="IYU185" s="8"/>
      <c r="IYV185" s="8"/>
      <c r="IYW185" s="8"/>
      <c r="IYX185" s="8"/>
      <c r="IYY185" s="8"/>
      <c r="IYZ185" s="8"/>
      <c r="IZA185" s="8"/>
      <c r="IZB185" s="8"/>
      <c r="IZC185" s="8"/>
      <c r="IZD185" s="8"/>
      <c r="IZE185" s="8"/>
      <c r="IZF185" s="8"/>
      <c r="IZG185" s="8"/>
      <c r="IZH185" s="8"/>
      <c r="IZI185" s="8"/>
      <c r="IZJ185" s="8"/>
      <c r="IZK185" s="8"/>
      <c r="IZL185" s="8"/>
      <c r="IZM185" s="8"/>
      <c r="IZN185" s="8"/>
      <c r="IZO185" s="8"/>
      <c r="IZP185" s="8"/>
      <c r="IZQ185" s="8"/>
      <c r="IZR185" s="8"/>
      <c r="IZS185" s="8"/>
      <c r="IZT185" s="8"/>
      <c r="IZU185" s="8"/>
      <c r="IZV185" s="8"/>
      <c r="IZW185" s="8"/>
      <c r="IZX185" s="8"/>
      <c r="IZY185" s="8"/>
      <c r="IZZ185" s="8"/>
      <c r="JAA185" s="8"/>
      <c r="JAB185" s="8"/>
      <c r="JAC185" s="8"/>
      <c r="JAD185" s="8"/>
      <c r="JAE185" s="8"/>
      <c r="JAF185" s="8"/>
      <c r="JAG185" s="8"/>
      <c r="JAH185" s="8"/>
      <c r="JAI185" s="8"/>
      <c r="JAJ185" s="8"/>
      <c r="JAK185" s="8"/>
      <c r="JAL185" s="8"/>
      <c r="JAM185" s="8"/>
      <c r="JAN185" s="8"/>
      <c r="JAO185" s="8"/>
      <c r="JAP185" s="8"/>
      <c r="JAQ185" s="8"/>
      <c r="JAR185" s="8"/>
      <c r="JAS185" s="8"/>
      <c r="JAT185" s="8"/>
      <c r="JAU185" s="8"/>
      <c r="JAV185" s="8"/>
      <c r="JAW185" s="8"/>
      <c r="JAX185" s="8"/>
      <c r="JAY185" s="8"/>
      <c r="JAZ185" s="8"/>
      <c r="JBA185" s="8"/>
      <c r="JBB185" s="8"/>
      <c r="JBC185" s="8"/>
      <c r="JBD185" s="8"/>
      <c r="JBE185" s="8"/>
      <c r="JBF185" s="8"/>
      <c r="JBG185" s="8"/>
      <c r="JBH185" s="8"/>
      <c r="JBI185" s="8"/>
      <c r="JBJ185" s="8"/>
      <c r="JBK185" s="8"/>
      <c r="JBL185" s="8"/>
      <c r="JBM185" s="8"/>
      <c r="JBN185" s="8"/>
      <c r="JBO185" s="8"/>
      <c r="JBP185" s="8"/>
      <c r="JBQ185" s="8"/>
      <c r="JBR185" s="8"/>
      <c r="JBS185" s="8"/>
      <c r="JBT185" s="8"/>
      <c r="JBU185" s="8"/>
      <c r="JBV185" s="8"/>
      <c r="JBW185" s="8"/>
      <c r="JBX185" s="8"/>
      <c r="JBY185" s="8"/>
      <c r="JBZ185" s="8"/>
      <c r="JCA185" s="8"/>
      <c r="JCB185" s="8"/>
      <c r="JCC185" s="8"/>
      <c r="JCD185" s="8"/>
      <c r="JCE185" s="8"/>
      <c r="JCF185" s="8"/>
      <c r="JCG185" s="8"/>
      <c r="JCH185" s="8"/>
      <c r="JCI185" s="8"/>
      <c r="JCJ185" s="8"/>
      <c r="JCK185" s="8"/>
      <c r="JCL185" s="8"/>
      <c r="JCM185" s="8"/>
      <c r="JCN185" s="8"/>
      <c r="JCO185" s="8"/>
      <c r="JCP185" s="8"/>
      <c r="JCQ185" s="8"/>
      <c r="JCR185" s="8"/>
      <c r="JCS185" s="8"/>
      <c r="JCT185" s="8"/>
      <c r="JCU185" s="8"/>
      <c r="JCV185" s="8"/>
      <c r="JCW185" s="8"/>
      <c r="JCX185" s="8"/>
      <c r="JCY185" s="8"/>
      <c r="JCZ185" s="8"/>
      <c r="JDA185" s="8"/>
      <c r="JDB185" s="8"/>
      <c r="JDC185" s="8"/>
      <c r="JDD185" s="8"/>
      <c r="JDE185" s="8"/>
      <c r="JDF185" s="8"/>
      <c r="JDG185" s="8"/>
      <c r="JDH185" s="8"/>
      <c r="JDI185" s="8"/>
      <c r="JDJ185" s="8"/>
      <c r="JDK185" s="8"/>
      <c r="JDL185" s="8"/>
      <c r="JDM185" s="8"/>
      <c r="JDN185" s="8"/>
      <c r="JDO185" s="8"/>
      <c r="JDP185" s="8"/>
      <c r="JDQ185" s="8"/>
      <c r="JDR185" s="8"/>
      <c r="JDS185" s="8"/>
      <c r="JDT185" s="8"/>
      <c r="JDU185" s="8"/>
      <c r="JDV185" s="8"/>
      <c r="JDW185" s="8"/>
      <c r="JDX185" s="8"/>
      <c r="JDY185" s="8"/>
      <c r="JDZ185" s="8"/>
      <c r="JEA185" s="8"/>
      <c r="JEB185" s="8"/>
      <c r="JEC185" s="8"/>
      <c r="JED185" s="8"/>
      <c r="JEE185" s="8"/>
      <c r="JEF185" s="8"/>
      <c r="JEG185" s="8"/>
      <c r="JEH185" s="8"/>
      <c r="JEI185" s="8"/>
      <c r="JEJ185" s="8"/>
      <c r="JEK185" s="8"/>
      <c r="JEL185" s="8"/>
      <c r="JEM185" s="8"/>
      <c r="JEN185" s="8"/>
      <c r="JEO185" s="8"/>
      <c r="JEP185" s="8"/>
      <c r="JEQ185" s="8"/>
      <c r="JER185" s="8"/>
      <c r="JES185" s="8"/>
      <c r="JET185" s="8"/>
      <c r="JEU185" s="8"/>
      <c r="JEV185" s="8"/>
      <c r="JEW185" s="8"/>
      <c r="JEX185" s="8"/>
      <c r="JEY185" s="8"/>
      <c r="JEZ185" s="8"/>
      <c r="JFA185" s="8"/>
      <c r="JFB185" s="8"/>
      <c r="JFC185" s="8"/>
      <c r="JFD185" s="8"/>
      <c r="JFE185" s="8"/>
      <c r="JFF185" s="8"/>
      <c r="JFG185" s="8"/>
      <c r="JFH185" s="8"/>
      <c r="JFI185" s="8"/>
      <c r="JFJ185" s="8"/>
      <c r="JFK185" s="8"/>
      <c r="JFL185" s="8"/>
      <c r="JFM185" s="8"/>
      <c r="JFN185" s="8"/>
      <c r="JFO185" s="8"/>
      <c r="JFP185" s="8"/>
      <c r="JFQ185" s="8"/>
      <c r="JFR185" s="8"/>
      <c r="JFS185" s="8"/>
      <c r="JFT185" s="8"/>
      <c r="JFU185" s="8"/>
      <c r="JFV185" s="8"/>
      <c r="JFW185" s="8"/>
      <c r="JFX185" s="8"/>
      <c r="JFY185" s="8"/>
      <c r="JFZ185" s="8"/>
      <c r="JGA185" s="8"/>
      <c r="JGB185" s="8"/>
      <c r="JGC185" s="8"/>
      <c r="JGD185" s="8"/>
      <c r="JGE185" s="8"/>
      <c r="JGF185" s="8"/>
      <c r="JGG185" s="8"/>
      <c r="JGH185" s="8"/>
      <c r="JGI185" s="8"/>
      <c r="JGJ185" s="8"/>
      <c r="JGK185" s="8"/>
      <c r="JGL185" s="8"/>
      <c r="JGM185" s="8"/>
      <c r="JGN185" s="8"/>
      <c r="JGO185" s="8"/>
      <c r="JGP185" s="8"/>
      <c r="JGQ185" s="8"/>
      <c r="JGR185" s="8"/>
      <c r="JGS185" s="8"/>
      <c r="JGT185" s="8"/>
      <c r="JGU185" s="8"/>
      <c r="JGV185" s="8"/>
      <c r="JGW185" s="8"/>
      <c r="JGX185" s="8"/>
      <c r="JGY185" s="8"/>
      <c r="JGZ185" s="8"/>
      <c r="JHA185" s="8"/>
      <c r="JHB185" s="8"/>
      <c r="JHC185" s="8"/>
      <c r="JHD185" s="8"/>
      <c r="JHE185" s="8"/>
      <c r="JHF185" s="8"/>
      <c r="JHG185" s="8"/>
      <c r="JHH185" s="8"/>
      <c r="JHI185" s="8"/>
      <c r="JHJ185" s="8"/>
      <c r="JHK185" s="8"/>
      <c r="JHL185" s="8"/>
      <c r="JHM185" s="8"/>
      <c r="JHN185" s="8"/>
      <c r="JHO185" s="8"/>
      <c r="JHP185" s="8"/>
      <c r="JHQ185" s="8"/>
      <c r="JHR185" s="8"/>
      <c r="JHS185" s="8"/>
      <c r="JHT185" s="8"/>
      <c r="JHU185" s="8"/>
      <c r="JHV185" s="8"/>
      <c r="JHW185" s="8"/>
      <c r="JHX185" s="8"/>
      <c r="JHY185" s="8"/>
      <c r="JHZ185" s="8"/>
      <c r="JIA185" s="8"/>
      <c r="JIB185" s="8"/>
      <c r="JIC185" s="8"/>
      <c r="JID185" s="8"/>
      <c r="JIE185" s="8"/>
      <c r="JIF185" s="8"/>
      <c r="JIG185" s="8"/>
      <c r="JIH185" s="8"/>
      <c r="JII185" s="8"/>
      <c r="JIJ185" s="8"/>
      <c r="JIK185" s="8"/>
      <c r="JIL185" s="8"/>
      <c r="JIM185" s="8"/>
      <c r="JIN185" s="8"/>
      <c r="JIO185" s="8"/>
      <c r="JIP185" s="8"/>
      <c r="JIQ185" s="8"/>
      <c r="JIR185" s="8"/>
      <c r="JIS185" s="8"/>
      <c r="JIT185" s="8"/>
      <c r="JIU185" s="8"/>
      <c r="JIV185" s="8"/>
      <c r="JIW185" s="8"/>
      <c r="JIX185" s="8"/>
      <c r="JIY185" s="8"/>
      <c r="JIZ185" s="8"/>
      <c r="JJA185" s="8"/>
      <c r="JJB185" s="8"/>
      <c r="JJC185" s="8"/>
      <c r="JJD185" s="8"/>
      <c r="JJE185" s="8"/>
      <c r="JJF185" s="8"/>
      <c r="JJG185" s="8"/>
      <c r="JJH185" s="8"/>
      <c r="JJI185" s="8"/>
      <c r="JJJ185" s="8"/>
      <c r="JJK185" s="8"/>
      <c r="JJL185" s="8"/>
      <c r="JJM185" s="8"/>
      <c r="JJN185" s="8"/>
      <c r="JJO185" s="8"/>
      <c r="JJP185" s="8"/>
      <c r="JJQ185" s="8"/>
      <c r="JJR185" s="8"/>
      <c r="JJS185" s="8"/>
      <c r="JJT185" s="8"/>
      <c r="JJU185" s="8"/>
      <c r="JJV185" s="8"/>
      <c r="JJW185" s="8"/>
      <c r="JJX185" s="8"/>
      <c r="JJY185" s="8"/>
      <c r="JJZ185" s="8"/>
    </row>
    <row r="186" spans="1:7046" s="10" customFormat="1" x14ac:dyDescent="0.2">
      <c r="A186" s="12"/>
      <c r="B186" s="8"/>
      <c r="C186" s="8"/>
      <c r="D186" s="8"/>
      <c r="E186" s="8"/>
      <c r="F186" s="8"/>
      <c r="G186" s="8"/>
      <c r="H186" s="11"/>
      <c r="I186" s="11"/>
      <c r="J186" s="11"/>
      <c r="K186" s="74"/>
      <c r="L186" s="11"/>
      <c r="M186" s="11"/>
      <c r="R186" s="9"/>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8"/>
      <c r="DE186" s="8"/>
      <c r="DF186" s="8"/>
      <c r="DG186" s="8"/>
      <c r="DH186" s="8"/>
      <c r="DI186" s="8"/>
      <c r="DJ186" s="8"/>
      <c r="DK186" s="8"/>
      <c r="DL186" s="8"/>
      <c r="DM186" s="8"/>
      <c r="DN186" s="8"/>
      <c r="DO186" s="8"/>
      <c r="DP186" s="8"/>
      <c r="DQ186" s="8"/>
      <c r="DR186" s="8"/>
      <c r="DS186" s="8"/>
      <c r="DT186" s="8"/>
      <c r="DU186" s="8"/>
      <c r="DV186" s="8"/>
      <c r="DW186" s="8"/>
      <c r="DX186" s="8"/>
      <c r="DY186" s="8"/>
      <c r="DZ186" s="8"/>
      <c r="EA186" s="8"/>
      <c r="EB186" s="8"/>
      <c r="EC186" s="8"/>
      <c r="ED186" s="8"/>
      <c r="EE186" s="8"/>
      <c r="EF186" s="8"/>
      <c r="EG186" s="8"/>
      <c r="EH186" s="8"/>
      <c r="EI186" s="8"/>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A186" s="8"/>
      <c r="JB186" s="8"/>
      <c r="JC186" s="8"/>
      <c r="JD186" s="8"/>
      <c r="JE186" s="8"/>
      <c r="JF186" s="8"/>
      <c r="JG186" s="8"/>
      <c r="JH186" s="8"/>
      <c r="JI186" s="8"/>
      <c r="JJ186" s="8"/>
      <c r="JK186" s="8"/>
      <c r="JL186" s="8"/>
      <c r="JM186" s="8"/>
      <c r="JN186" s="8"/>
      <c r="JO186" s="8"/>
      <c r="JP186" s="8"/>
      <c r="JQ186" s="8"/>
      <c r="JR186" s="8"/>
      <c r="JS186" s="8"/>
      <c r="JT186" s="8"/>
      <c r="JU186" s="8"/>
      <c r="JV186" s="8"/>
      <c r="JW186" s="8"/>
      <c r="JX186" s="8"/>
      <c r="JY186" s="8"/>
      <c r="JZ186" s="8"/>
      <c r="KA186" s="8"/>
      <c r="KB186" s="8"/>
      <c r="KC186" s="8"/>
      <c r="KD186" s="8"/>
      <c r="KE186" s="8"/>
      <c r="KF186" s="8"/>
      <c r="KG186" s="8"/>
      <c r="KH186" s="8"/>
      <c r="KI186" s="8"/>
      <c r="KJ186" s="8"/>
      <c r="KK186" s="8"/>
      <c r="KL186" s="8"/>
      <c r="KM186" s="8"/>
      <c r="KN186" s="8"/>
      <c r="KO186" s="8"/>
      <c r="KP186" s="8"/>
      <c r="KQ186" s="8"/>
      <c r="KR186" s="8"/>
      <c r="KS186" s="8"/>
      <c r="KT186" s="8"/>
      <c r="KU186" s="8"/>
      <c r="KV186" s="8"/>
      <c r="KW186" s="8"/>
      <c r="KX186" s="8"/>
      <c r="KY186" s="8"/>
      <c r="KZ186" s="8"/>
      <c r="LA186" s="8"/>
      <c r="LB186" s="8"/>
      <c r="LC186" s="8"/>
      <c r="LD186" s="8"/>
      <c r="LE186" s="8"/>
      <c r="LF186" s="8"/>
      <c r="LG186" s="8"/>
      <c r="LH186" s="8"/>
      <c r="LI186" s="8"/>
      <c r="LJ186" s="8"/>
      <c r="LK186" s="8"/>
      <c r="LL186" s="8"/>
      <c r="LM186" s="8"/>
      <c r="LN186" s="8"/>
      <c r="LO186" s="8"/>
      <c r="LP186" s="8"/>
      <c r="LQ186" s="8"/>
      <c r="LR186" s="8"/>
      <c r="LS186" s="8"/>
      <c r="LT186" s="8"/>
      <c r="LU186" s="8"/>
      <c r="LV186" s="8"/>
      <c r="LW186" s="8"/>
      <c r="LX186" s="8"/>
      <c r="LY186" s="8"/>
      <c r="LZ186" s="8"/>
      <c r="MA186" s="8"/>
      <c r="MB186" s="8"/>
      <c r="MC186" s="8"/>
      <c r="MD186" s="8"/>
      <c r="ME186" s="8"/>
      <c r="MF186" s="8"/>
      <c r="MG186" s="8"/>
      <c r="MH186" s="8"/>
      <c r="MI186" s="8"/>
      <c r="MJ186" s="8"/>
      <c r="MK186" s="8"/>
      <c r="ML186" s="8"/>
      <c r="MM186" s="8"/>
      <c r="MN186" s="8"/>
      <c r="MO186" s="8"/>
      <c r="MP186" s="8"/>
      <c r="MQ186" s="8"/>
      <c r="MR186" s="8"/>
      <c r="MS186" s="8"/>
      <c r="MT186" s="8"/>
      <c r="MU186" s="8"/>
      <c r="MV186" s="8"/>
      <c r="MW186" s="8"/>
      <c r="MX186" s="8"/>
      <c r="MY186" s="8"/>
      <c r="MZ186" s="8"/>
      <c r="NA186" s="8"/>
      <c r="NB186" s="8"/>
      <c r="NC186" s="8"/>
      <c r="ND186" s="8"/>
      <c r="NE186" s="8"/>
      <c r="NF186" s="8"/>
      <c r="NG186" s="8"/>
      <c r="NH186" s="8"/>
      <c r="NI186" s="8"/>
      <c r="NJ186" s="8"/>
      <c r="NK186" s="8"/>
      <c r="NL186" s="8"/>
      <c r="NM186" s="8"/>
      <c r="NN186" s="8"/>
      <c r="NO186" s="8"/>
      <c r="NP186" s="8"/>
      <c r="NQ186" s="8"/>
      <c r="NR186" s="8"/>
      <c r="NS186" s="8"/>
      <c r="NT186" s="8"/>
      <c r="NU186" s="8"/>
      <c r="NV186" s="8"/>
      <c r="NW186" s="8"/>
      <c r="NX186" s="8"/>
      <c r="NY186" s="8"/>
      <c r="NZ186" s="8"/>
      <c r="OA186" s="8"/>
      <c r="OB186" s="8"/>
      <c r="OC186" s="8"/>
      <c r="OD186" s="8"/>
      <c r="OE186" s="8"/>
      <c r="OF186" s="8"/>
      <c r="OG186" s="8"/>
      <c r="OH186" s="8"/>
      <c r="OI186" s="8"/>
      <c r="OJ186" s="8"/>
      <c r="OK186" s="8"/>
      <c r="OL186" s="8"/>
      <c r="OM186" s="8"/>
      <c r="ON186" s="8"/>
      <c r="OO186" s="8"/>
      <c r="OP186" s="8"/>
      <c r="OQ186" s="8"/>
      <c r="OR186" s="8"/>
      <c r="OS186" s="8"/>
      <c r="OT186" s="8"/>
      <c r="OU186" s="8"/>
      <c r="OV186" s="8"/>
      <c r="OW186" s="8"/>
      <c r="OX186" s="8"/>
      <c r="OY186" s="8"/>
      <c r="OZ186" s="8"/>
      <c r="PA186" s="8"/>
      <c r="PB186" s="8"/>
      <c r="PC186" s="8"/>
      <c r="PD186" s="8"/>
      <c r="PE186" s="8"/>
      <c r="PF186" s="8"/>
      <c r="PG186" s="8"/>
      <c r="PH186" s="8"/>
      <c r="PI186" s="8"/>
      <c r="PJ186" s="8"/>
      <c r="PK186" s="8"/>
      <c r="PL186" s="8"/>
      <c r="PM186" s="8"/>
      <c r="PN186" s="8"/>
      <c r="PO186" s="8"/>
      <c r="PP186" s="8"/>
      <c r="PQ186" s="8"/>
      <c r="PR186" s="8"/>
      <c r="PS186" s="8"/>
      <c r="PT186" s="8"/>
      <c r="PU186" s="8"/>
      <c r="PV186" s="8"/>
      <c r="PW186" s="8"/>
      <c r="PX186" s="8"/>
      <c r="PY186" s="8"/>
      <c r="PZ186" s="8"/>
      <c r="QA186" s="8"/>
      <c r="QB186" s="8"/>
      <c r="QC186" s="8"/>
      <c r="QD186" s="8"/>
      <c r="QE186" s="8"/>
      <c r="QF186" s="8"/>
      <c r="QG186" s="8"/>
      <c r="QH186" s="8"/>
      <c r="QI186" s="8"/>
      <c r="QJ186" s="8"/>
      <c r="QK186" s="8"/>
      <c r="QL186" s="8"/>
      <c r="QM186" s="8"/>
      <c r="QN186" s="8"/>
      <c r="QO186" s="8"/>
      <c r="QP186" s="8"/>
      <c r="QQ186" s="8"/>
      <c r="QR186" s="8"/>
      <c r="QS186" s="8"/>
      <c r="QT186" s="8"/>
      <c r="QU186" s="8"/>
      <c r="QV186" s="8"/>
      <c r="QW186" s="8"/>
      <c r="QX186" s="8"/>
      <c r="QY186" s="8"/>
      <c r="QZ186" s="8"/>
      <c r="RA186" s="8"/>
      <c r="RB186" s="8"/>
      <c r="RC186" s="8"/>
      <c r="RD186" s="8"/>
      <c r="RE186" s="8"/>
      <c r="RF186" s="8"/>
      <c r="RG186" s="8"/>
      <c r="RH186" s="8"/>
      <c r="RI186" s="8"/>
      <c r="RJ186" s="8"/>
      <c r="RK186" s="8"/>
      <c r="RL186" s="8"/>
      <c r="RM186" s="8"/>
      <c r="RN186" s="8"/>
      <c r="RO186" s="8"/>
      <c r="RP186" s="8"/>
      <c r="RQ186" s="8"/>
      <c r="RR186" s="8"/>
      <c r="RS186" s="8"/>
      <c r="RT186" s="8"/>
      <c r="RU186" s="8"/>
      <c r="RV186" s="8"/>
      <c r="RW186" s="8"/>
      <c r="RX186" s="8"/>
      <c r="RY186" s="8"/>
      <c r="RZ186" s="8"/>
      <c r="SA186" s="8"/>
      <c r="SB186" s="8"/>
      <c r="SC186" s="8"/>
      <c r="SD186" s="8"/>
      <c r="SE186" s="8"/>
      <c r="SF186" s="8"/>
      <c r="SG186" s="8"/>
      <c r="SH186" s="8"/>
      <c r="SI186" s="8"/>
      <c r="SJ186" s="8"/>
      <c r="SK186" s="8"/>
      <c r="SL186" s="8"/>
      <c r="SM186" s="8"/>
      <c r="SN186" s="8"/>
      <c r="SO186" s="8"/>
      <c r="SP186" s="8"/>
      <c r="SQ186" s="8"/>
      <c r="SR186" s="8"/>
      <c r="SS186" s="8"/>
      <c r="ST186" s="8"/>
      <c r="SU186" s="8"/>
      <c r="SV186" s="8"/>
      <c r="SW186" s="8"/>
      <c r="SX186" s="8"/>
      <c r="SY186" s="8"/>
      <c r="SZ186" s="8"/>
      <c r="TA186" s="8"/>
      <c r="TB186" s="8"/>
      <c r="TC186" s="8"/>
      <c r="TD186" s="8"/>
      <c r="TE186" s="8"/>
      <c r="TF186" s="8"/>
      <c r="TG186" s="8"/>
      <c r="TH186" s="8"/>
      <c r="TI186" s="8"/>
      <c r="TJ186" s="8"/>
      <c r="TK186" s="8"/>
      <c r="TL186" s="8"/>
      <c r="TM186" s="8"/>
      <c r="TN186" s="8"/>
      <c r="TO186" s="8"/>
      <c r="TP186" s="8"/>
      <c r="TQ186" s="8"/>
      <c r="TR186" s="8"/>
      <c r="TS186" s="8"/>
      <c r="TT186" s="8"/>
      <c r="TU186" s="8"/>
      <c r="TV186" s="8"/>
      <c r="TW186" s="8"/>
      <c r="TX186" s="8"/>
      <c r="TY186" s="8"/>
      <c r="TZ186" s="8"/>
      <c r="UA186" s="8"/>
      <c r="UB186" s="8"/>
      <c r="UC186" s="8"/>
      <c r="UD186" s="8"/>
      <c r="UE186" s="8"/>
      <c r="UF186" s="8"/>
      <c r="UG186" s="8"/>
      <c r="UH186" s="8"/>
      <c r="UI186" s="8"/>
      <c r="UJ186" s="8"/>
      <c r="UK186" s="8"/>
      <c r="UL186" s="8"/>
      <c r="UM186" s="8"/>
      <c r="UN186" s="8"/>
      <c r="UO186" s="8"/>
      <c r="UP186" s="8"/>
      <c r="UQ186" s="8"/>
      <c r="UR186" s="8"/>
      <c r="US186" s="8"/>
      <c r="UT186" s="8"/>
      <c r="UU186" s="8"/>
      <c r="UV186" s="8"/>
      <c r="UW186" s="8"/>
      <c r="UX186" s="8"/>
      <c r="UY186" s="8"/>
      <c r="UZ186" s="8"/>
      <c r="VA186" s="8"/>
      <c r="VB186" s="8"/>
      <c r="VC186" s="8"/>
      <c r="VD186" s="8"/>
      <c r="VE186" s="8"/>
      <c r="VF186" s="8"/>
      <c r="VG186" s="8"/>
      <c r="VH186" s="8"/>
      <c r="VI186" s="8"/>
      <c r="VJ186" s="8"/>
      <c r="VK186" s="8"/>
      <c r="VL186" s="8"/>
      <c r="VM186" s="8"/>
      <c r="VN186" s="8"/>
      <c r="VO186" s="8"/>
      <c r="VP186" s="8"/>
      <c r="VQ186" s="8"/>
      <c r="VR186" s="8"/>
      <c r="VS186" s="8"/>
      <c r="VT186" s="8"/>
      <c r="VU186" s="8"/>
      <c r="VV186" s="8"/>
      <c r="VW186" s="8"/>
      <c r="VX186" s="8"/>
      <c r="VY186" s="8"/>
      <c r="VZ186" s="8"/>
      <c r="WA186" s="8"/>
      <c r="WB186" s="8"/>
      <c r="WC186" s="8"/>
      <c r="WD186" s="8"/>
      <c r="WE186" s="8"/>
      <c r="WF186" s="8"/>
      <c r="WG186" s="8"/>
      <c r="WH186" s="8"/>
      <c r="WI186" s="8"/>
      <c r="WJ186" s="8"/>
      <c r="WK186" s="8"/>
      <c r="WL186" s="8"/>
      <c r="WM186" s="8"/>
      <c r="WN186" s="8"/>
      <c r="WO186" s="8"/>
      <c r="WP186" s="8"/>
      <c r="WQ186" s="8"/>
      <c r="WR186" s="8"/>
      <c r="WS186" s="8"/>
      <c r="WT186" s="8"/>
      <c r="WU186" s="8"/>
      <c r="WV186" s="8"/>
      <c r="WW186" s="8"/>
      <c r="WX186" s="8"/>
      <c r="WY186" s="8"/>
      <c r="WZ186" s="8"/>
      <c r="XA186" s="8"/>
      <c r="XB186" s="8"/>
      <c r="XC186" s="8"/>
      <c r="XD186" s="8"/>
      <c r="XE186" s="8"/>
      <c r="XF186" s="8"/>
      <c r="XG186" s="8"/>
      <c r="XH186" s="8"/>
      <c r="XI186" s="8"/>
      <c r="XJ186" s="8"/>
      <c r="XK186" s="8"/>
      <c r="XL186" s="8"/>
      <c r="XM186" s="8"/>
      <c r="XN186" s="8"/>
      <c r="XO186" s="8"/>
      <c r="XP186" s="8"/>
      <c r="XQ186" s="8"/>
      <c r="XR186" s="8"/>
      <c r="XS186" s="8"/>
      <c r="XT186" s="8"/>
      <c r="XU186" s="8"/>
      <c r="XV186" s="8"/>
      <c r="XW186" s="8"/>
      <c r="XX186" s="8"/>
      <c r="XY186" s="8"/>
      <c r="XZ186" s="8"/>
      <c r="YA186" s="8"/>
      <c r="YB186" s="8"/>
      <c r="YC186" s="8"/>
      <c r="YD186" s="8"/>
      <c r="YE186" s="8"/>
      <c r="YF186" s="8"/>
      <c r="YG186" s="8"/>
      <c r="YH186" s="8"/>
      <c r="YI186" s="8"/>
      <c r="YJ186" s="8"/>
      <c r="YK186" s="8"/>
      <c r="YL186" s="8"/>
      <c r="YM186" s="8"/>
      <c r="YN186" s="8"/>
      <c r="YO186" s="8"/>
      <c r="YP186" s="8"/>
      <c r="YQ186" s="8"/>
      <c r="YR186" s="8"/>
      <c r="YS186" s="8"/>
      <c r="YT186" s="8"/>
      <c r="YU186" s="8"/>
      <c r="YV186" s="8"/>
      <c r="YW186" s="8"/>
      <c r="YX186" s="8"/>
      <c r="YY186" s="8"/>
      <c r="YZ186" s="8"/>
      <c r="ZA186" s="8"/>
      <c r="ZB186" s="8"/>
      <c r="ZC186" s="8"/>
      <c r="ZD186" s="8"/>
      <c r="ZE186" s="8"/>
      <c r="ZF186" s="8"/>
      <c r="ZG186" s="8"/>
      <c r="ZH186" s="8"/>
      <c r="ZI186" s="8"/>
      <c r="ZJ186" s="8"/>
      <c r="ZK186" s="8"/>
      <c r="ZL186" s="8"/>
      <c r="ZM186" s="8"/>
      <c r="ZN186" s="8"/>
      <c r="ZO186" s="8"/>
      <c r="ZP186" s="8"/>
      <c r="ZQ186" s="8"/>
      <c r="ZR186" s="8"/>
      <c r="ZS186" s="8"/>
      <c r="ZT186" s="8"/>
      <c r="ZU186" s="8"/>
      <c r="ZV186" s="8"/>
      <c r="ZW186" s="8"/>
      <c r="ZX186" s="8"/>
      <c r="ZY186" s="8"/>
      <c r="ZZ186" s="8"/>
      <c r="AAA186" s="8"/>
      <c r="AAB186" s="8"/>
      <c r="AAC186" s="8"/>
      <c r="AAD186" s="8"/>
      <c r="AAE186" s="8"/>
      <c r="AAF186" s="8"/>
      <c r="AAG186" s="8"/>
      <c r="AAH186" s="8"/>
      <c r="AAI186" s="8"/>
      <c r="AAJ186" s="8"/>
      <c r="AAK186" s="8"/>
      <c r="AAL186" s="8"/>
      <c r="AAM186" s="8"/>
      <c r="AAN186" s="8"/>
      <c r="AAO186" s="8"/>
      <c r="AAP186" s="8"/>
      <c r="AAQ186" s="8"/>
      <c r="AAR186" s="8"/>
      <c r="AAS186" s="8"/>
      <c r="AAT186" s="8"/>
      <c r="AAU186" s="8"/>
      <c r="AAV186" s="8"/>
      <c r="AAW186" s="8"/>
      <c r="AAX186" s="8"/>
      <c r="AAY186" s="8"/>
      <c r="AAZ186" s="8"/>
      <c r="ABA186" s="8"/>
      <c r="ABB186" s="8"/>
      <c r="ABC186" s="8"/>
      <c r="ABD186" s="8"/>
      <c r="ABE186" s="8"/>
      <c r="ABF186" s="8"/>
      <c r="ABG186" s="8"/>
      <c r="ABH186" s="8"/>
      <c r="ABI186" s="8"/>
      <c r="ABJ186" s="8"/>
      <c r="ABK186" s="8"/>
      <c r="ABL186" s="8"/>
      <c r="ABM186" s="8"/>
      <c r="ABN186" s="8"/>
      <c r="ABO186" s="8"/>
      <c r="ABP186" s="8"/>
      <c r="ABQ186" s="8"/>
      <c r="ABR186" s="8"/>
      <c r="ABS186" s="8"/>
      <c r="ABT186" s="8"/>
      <c r="ABU186" s="8"/>
      <c r="ABV186" s="8"/>
      <c r="ABW186" s="8"/>
      <c r="ABX186" s="8"/>
      <c r="ABY186" s="8"/>
      <c r="ABZ186" s="8"/>
      <c r="ACA186" s="8"/>
      <c r="ACB186" s="8"/>
      <c r="ACC186" s="8"/>
      <c r="ACD186" s="8"/>
      <c r="ACE186" s="8"/>
      <c r="ACF186" s="8"/>
      <c r="ACG186" s="8"/>
      <c r="ACH186" s="8"/>
      <c r="ACI186" s="8"/>
      <c r="ACJ186" s="8"/>
      <c r="ACK186" s="8"/>
      <c r="ACL186" s="8"/>
      <c r="ACM186" s="8"/>
      <c r="ACN186" s="8"/>
      <c r="ACO186" s="8"/>
      <c r="ACP186" s="8"/>
      <c r="ACQ186" s="8"/>
      <c r="ACR186" s="8"/>
      <c r="ACS186" s="8"/>
      <c r="ACT186" s="8"/>
      <c r="ACU186" s="8"/>
      <c r="ACV186" s="8"/>
      <c r="ACW186" s="8"/>
      <c r="ACX186" s="8"/>
      <c r="ACY186" s="8"/>
      <c r="ACZ186" s="8"/>
      <c r="ADA186" s="8"/>
      <c r="ADB186" s="8"/>
      <c r="ADC186" s="8"/>
      <c r="ADD186" s="8"/>
      <c r="ADE186" s="8"/>
      <c r="ADF186" s="8"/>
      <c r="ADG186" s="8"/>
      <c r="ADH186" s="8"/>
      <c r="ADI186" s="8"/>
      <c r="ADJ186" s="8"/>
      <c r="ADK186" s="8"/>
      <c r="ADL186" s="8"/>
      <c r="ADM186" s="8"/>
      <c r="ADN186" s="8"/>
      <c r="ADO186" s="8"/>
      <c r="ADP186" s="8"/>
      <c r="ADQ186" s="8"/>
      <c r="ADR186" s="8"/>
      <c r="ADS186" s="8"/>
      <c r="ADT186" s="8"/>
      <c r="ADU186" s="8"/>
      <c r="ADV186" s="8"/>
      <c r="ADW186" s="8"/>
      <c r="ADX186" s="8"/>
      <c r="ADY186" s="8"/>
      <c r="ADZ186" s="8"/>
      <c r="AEA186" s="8"/>
      <c r="AEB186" s="8"/>
      <c r="AEC186" s="8"/>
      <c r="AED186" s="8"/>
      <c r="AEE186" s="8"/>
      <c r="AEF186" s="8"/>
      <c r="AEG186" s="8"/>
      <c r="AEH186" s="8"/>
      <c r="AEI186" s="8"/>
      <c r="AEJ186" s="8"/>
      <c r="AEK186" s="8"/>
      <c r="AEL186" s="8"/>
      <c r="AEM186" s="8"/>
      <c r="AEN186" s="8"/>
      <c r="AEO186" s="8"/>
      <c r="AEP186" s="8"/>
      <c r="AEQ186" s="8"/>
      <c r="AER186" s="8"/>
      <c r="AES186" s="8"/>
      <c r="AET186" s="8"/>
      <c r="AEU186" s="8"/>
      <c r="AEV186" s="8"/>
      <c r="AEW186" s="8"/>
      <c r="AEX186" s="8"/>
      <c r="AEY186" s="8"/>
      <c r="AEZ186" s="8"/>
      <c r="AFA186" s="8"/>
      <c r="AFB186" s="8"/>
      <c r="AFC186" s="8"/>
      <c r="AFD186" s="8"/>
      <c r="AFE186" s="8"/>
      <c r="AFF186" s="8"/>
      <c r="AFG186" s="8"/>
      <c r="AFH186" s="8"/>
      <c r="AFI186" s="8"/>
      <c r="AFJ186" s="8"/>
      <c r="AFK186" s="8"/>
      <c r="AFL186" s="8"/>
      <c r="AFM186" s="8"/>
      <c r="AFN186" s="8"/>
      <c r="AFO186" s="8"/>
      <c r="AFP186" s="8"/>
      <c r="AFQ186" s="8"/>
      <c r="AFR186" s="8"/>
      <c r="AFS186" s="8"/>
      <c r="AFT186" s="8"/>
      <c r="AFU186" s="8"/>
      <c r="AFV186" s="8"/>
      <c r="AFW186" s="8"/>
      <c r="AFX186" s="8"/>
      <c r="AFY186" s="8"/>
      <c r="AFZ186" s="8"/>
      <c r="AGA186" s="8"/>
      <c r="AGB186" s="8"/>
      <c r="AGC186" s="8"/>
      <c r="AGD186" s="8"/>
      <c r="AGE186" s="8"/>
      <c r="AGF186" s="8"/>
      <c r="AGG186" s="8"/>
      <c r="AGH186" s="8"/>
      <c r="AGI186" s="8"/>
      <c r="AGJ186" s="8"/>
      <c r="AGK186" s="8"/>
      <c r="AGL186" s="8"/>
      <c r="AGM186" s="8"/>
      <c r="AGN186" s="8"/>
      <c r="AGO186" s="8"/>
      <c r="AGP186" s="8"/>
      <c r="AGQ186" s="8"/>
      <c r="AGR186" s="8"/>
      <c r="AGS186" s="8"/>
      <c r="AGT186" s="8"/>
      <c r="AGU186" s="8"/>
      <c r="AGV186" s="8"/>
      <c r="AGW186" s="8"/>
      <c r="AGX186" s="8"/>
      <c r="AGY186" s="8"/>
      <c r="AGZ186" s="8"/>
      <c r="AHA186" s="8"/>
      <c r="AHB186" s="8"/>
      <c r="AHC186" s="8"/>
      <c r="AHD186" s="8"/>
      <c r="AHE186" s="8"/>
      <c r="AHF186" s="8"/>
      <c r="AHG186" s="8"/>
      <c r="AHH186" s="8"/>
      <c r="AHI186" s="8"/>
      <c r="AHJ186" s="8"/>
      <c r="AHK186" s="8"/>
      <c r="AHL186" s="8"/>
      <c r="AHM186" s="8"/>
      <c r="AHN186" s="8"/>
      <c r="AHO186" s="8"/>
      <c r="AHP186" s="8"/>
      <c r="AHQ186" s="8"/>
      <c r="AHR186" s="8"/>
      <c r="AHS186" s="8"/>
      <c r="AHT186" s="8"/>
      <c r="AHU186" s="8"/>
      <c r="AHV186" s="8"/>
      <c r="AHW186" s="8"/>
      <c r="AHX186" s="8"/>
      <c r="AHY186" s="8"/>
      <c r="AHZ186" s="8"/>
      <c r="AIA186" s="8"/>
      <c r="AIB186" s="8"/>
      <c r="AIC186" s="8"/>
      <c r="AID186" s="8"/>
      <c r="AIE186" s="8"/>
      <c r="AIF186" s="8"/>
      <c r="AIG186" s="8"/>
      <c r="AIH186" s="8"/>
      <c r="AII186" s="8"/>
      <c r="AIJ186" s="8"/>
      <c r="AIK186" s="8"/>
      <c r="AIL186" s="8"/>
      <c r="AIM186" s="8"/>
      <c r="AIN186" s="8"/>
      <c r="AIO186" s="8"/>
      <c r="AIP186" s="8"/>
      <c r="AIQ186" s="8"/>
      <c r="AIR186" s="8"/>
      <c r="AIS186" s="8"/>
      <c r="AIT186" s="8"/>
      <c r="AIU186" s="8"/>
      <c r="AIV186" s="8"/>
      <c r="AIW186" s="8"/>
      <c r="AIX186" s="8"/>
      <c r="AIY186" s="8"/>
      <c r="AIZ186" s="8"/>
      <c r="AJA186" s="8"/>
      <c r="AJB186" s="8"/>
      <c r="AJC186" s="8"/>
      <c r="AJD186" s="8"/>
      <c r="AJE186" s="8"/>
      <c r="AJF186" s="8"/>
      <c r="AJG186" s="8"/>
      <c r="AJH186" s="8"/>
      <c r="AJI186" s="8"/>
      <c r="AJJ186" s="8"/>
      <c r="AJK186" s="8"/>
      <c r="AJL186" s="8"/>
      <c r="AJM186" s="8"/>
      <c r="AJN186" s="8"/>
      <c r="AJO186" s="8"/>
      <c r="AJP186" s="8"/>
      <c r="AJQ186" s="8"/>
      <c r="AJR186" s="8"/>
      <c r="AJS186" s="8"/>
      <c r="AJT186" s="8"/>
      <c r="AJU186" s="8"/>
      <c r="AJV186" s="8"/>
      <c r="AJW186" s="8"/>
      <c r="AJX186" s="8"/>
      <c r="AJY186" s="8"/>
      <c r="AJZ186" s="8"/>
      <c r="AKA186" s="8"/>
      <c r="AKB186" s="8"/>
      <c r="AKC186" s="8"/>
      <c r="AKD186" s="8"/>
      <c r="AKE186" s="8"/>
      <c r="AKF186" s="8"/>
      <c r="AKG186" s="8"/>
      <c r="AKH186" s="8"/>
      <c r="AKI186" s="8"/>
      <c r="AKJ186" s="8"/>
      <c r="AKK186" s="8"/>
      <c r="AKL186" s="8"/>
      <c r="AKM186" s="8"/>
      <c r="AKN186" s="8"/>
      <c r="AKO186" s="8"/>
      <c r="AKP186" s="8"/>
      <c r="AKQ186" s="8"/>
      <c r="AKR186" s="8"/>
      <c r="AKS186" s="8"/>
      <c r="AKT186" s="8"/>
      <c r="AKU186" s="8"/>
      <c r="AKV186" s="8"/>
      <c r="AKW186" s="8"/>
      <c r="AKX186" s="8"/>
      <c r="AKY186" s="8"/>
      <c r="AKZ186" s="8"/>
      <c r="ALA186" s="8"/>
      <c r="ALB186" s="8"/>
      <c r="ALC186" s="8"/>
      <c r="ALD186" s="8"/>
      <c r="ALE186" s="8"/>
      <c r="ALF186" s="8"/>
      <c r="ALG186" s="8"/>
      <c r="ALH186" s="8"/>
      <c r="ALI186" s="8"/>
      <c r="ALJ186" s="8"/>
      <c r="ALK186" s="8"/>
      <c r="ALL186" s="8"/>
      <c r="ALM186" s="8"/>
      <c r="ALN186" s="8"/>
      <c r="ALO186" s="8"/>
      <c r="ALP186" s="8"/>
      <c r="ALQ186" s="8"/>
      <c r="ALR186" s="8"/>
      <c r="ALS186" s="8"/>
      <c r="ALT186" s="8"/>
      <c r="ALU186" s="8"/>
      <c r="ALV186" s="8"/>
      <c r="ALW186" s="8"/>
      <c r="ALX186" s="8"/>
      <c r="ALY186" s="8"/>
      <c r="ALZ186" s="8"/>
      <c r="AMA186" s="8"/>
      <c r="AMB186" s="8"/>
      <c r="AMC186" s="8"/>
      <c r="AMD186" s="8"/>
      <c r="AME186" s="8"/>
      <c r="AMF186" s="8"/>
      <c r="AMG186" s="8"/>
      <c r="AMH186" s="8"/>
      <c r="AMI186" s="8"/>
      <c r="AMJ186" s="8"/>
      <c r="AMK186" s="8"/>
      <c r="AML186" s="8"/>
      <c r="AMM186" s="8"/>
      <c r="AMN186" s="8"/>
      <c r="AMO186" s="8"/>
      <c r="AMP186" s="8"/>
      <c r="AMQ186" s="8"/>
      <c r="AMR186" s="8"/>
      <c r="AMS186" s="8"/>
      <c r="AMT186" s="8"/>
      <c r="AMU186" s="8"/>
      <c r="AMV186" s="8"/>
      <c r="AMW186" s="8"/>
      <c r="AMX186" s="8"/>
      <c r="AMY186" s="8"/>
      <c r="AMZ186" s="8"/>
      <c r="ANA186" s="8"/>
      <c r="ANB186" s="8"/>
      <c r="ANC186" s="8"/>
      <c r="AND186" s="8"/>
      <c r="ANE186" s="8"/>
      <c r="ANF186" s="8"/>
      <c r="ANG186" s="8"/>
      <c r="ANH186" s="8"/>
      <c r="ANI186" s="8"/>
      <c r="ANJ186" s="8"/>
      <c r="ANK186" s="8"/>
      <c r="ANL186" s="8"/>
      <c r="ANM186" s="8"/>
      <c r="ANN186" s="8"/>
      <c r="ANO186" s="8"/>
      <c r="ANP186" s="8"/>
      <c r="ANQ186" s="8"/>
      <c r="ANR186" s="8"/>
      <c r="ANS186" s="8"/>
      <c r="ANT186" s="8"/>
      <c r="ANU186" s="8"/>
      <c r="ANV186" s="8"/>
      <c r="ANW186" s="8"/>
      <c r="ANX186" s="8"/>
      <c r="ANY186" s="8"/>
      <c r="ANZ186" s="8"/>
      <c r="AOA186" s="8"/>
      <c r="AOB186" s="8"/>
      <c r="AOC186" s="8"/>
      <c r="AOD186" s="8"/>
      <c r="AOE186" s="8"/>
      <c r="AOF186" s="8"/>
      <c r="AOG186" s="8"/>
      <c r="AOH186" s="8"/>
      <c r="AOI186" s="8"/>
      <c r="AOJ186" s="8"/>
      <c r="AOK186" s="8"/>
      <c r="AOL186" s="8"/>
      <c r="AOM186" s="8"/>
      <c r="AON186" s="8"/>
      <c r="AOO186" s="8"/>
      <c r="AOP186" s="8"/>
      <c r="AOQ186" s="8"/>
      <c r="AOR186" s="8"/>
      <c r="AOS186" s="8"/>
      <c r="AOT186" s="8"/>
      <c r="AOU186" s="8"/>
      <c r="AOV186" s="8"/>
      <c r="AOW186" s="8"/>
      <c r="AOX186" s="8"/>
      <c r="AOY186" s="8"/>
      <c r="AOZ186" s="8"/>
      <c r="APA186" s="8"/>
      <c r="APB186" s="8"/>
      <c r="APC186" s="8"/>
      <c r="APD186" s="8"/>
      <c r="APE186" s="8"/>
      <c r="APF186" s="8"/>
      <c r="APG186" s="8"/>
      <c r="APH186" s="8"/>
      <c r="API186" s="8"/>
      <c r="APJ186" s="8"/>
      <c r="APK186" s="8"/>
      <c r="APL186" s="8"/>
      <c r="APM186" s="8"/>
      <c r="APN186" s="8"/>
      <c r="APO186" s="8"/>
      <c r="APP186" s="8"/>
      <c r="APQ186" s="8"/>
      <c r="APR186" s="8"/>
      <c r="APS186" s="8"/>
      <c r="APT186" s="8"/>
      <c r="APU186" s="8"/>
      <c r="APV186" s="8"/>
      <c r="APW186" s="8"/>
      <c r="APX186" s="8"/>
      <c r="APY186" s="8"/>
      <c r="APZ186" s="8"/>
      <c r="AQA186" s="8"/>
      <c r="AQB186" s="8"/>
      <c r="AQC186" s="8"/>
      <c r="AQD186" s="8"/>
      <c r="AQE186" s="8"/>
      <c r="AQF186" s="8"/>
      <c r="AQG186" s="8"/>
      <c r="AQH186" s="8"/>
      <c r="AQI186" s="8"/>
      <c r="AQJ186" s="8"/>
      <c r="AQK186" s="8"/>
      <c r="AQL186" s="8"/>
      <c r="AQM186" s="8"/>
      <c r="AQN186" s="8"/>
      <c r="AQO186" s="8"/>
      <c r="AQP186" s="8"/>
      <c r="AQQ186" s="8"/>
      <c r="AQR186" s="8"/>
      <c r="AQS186" s="8"/>
      <c r="AQT186" s="8"/>
      <c r="AQU186" s="8"/>
      <c r="AQV186" s="8"/>
      <c r="AQW186" s="8"/>
      <c r="AQX186" s="8"/>
      <c r="AQY186" s="8"/>
      <c r="AQZ186" s="8"/>
      <c r="ARA186" s="8"/>
      <c r="ARB186" s="8"/>
      <c r="ARC186" s="8"/>
      <c r="ARD186" s="8"/>
      <c r="ARE186" s="8"/>
      <c r="ARF186" s="8"/>
      <c r="ARG186" s="8"/>
      <c r="ARH186" s="8"/>
      <c r="ARI186" s="8"/>
      <c r="ARJ186" s="8"/>
      <c r="ARK186" s="8"/>
      <c r="ARL186" s="8"/>
      <c r="ARM186" s="8"/>
      <c r="ARN186" s="8"/>
      <c r="ARO186" s="8"/>
      <c r="ARP186" s="8"/>
      <c r="ARQ186" s="8"/>
      <c r="ARR186" s="8"/>
      <c r="ARS186" s="8"/>
      <c r="ART186" s="8"/>
      <c r="ARU186" s="8"/>
      <c r="ARV186" s="8"/>
      <c r="ARW186" s="8"/>
      <c r="ARX186" s="8"/>
      <c r="ARY186" s="8"/>
      <c r="ARZ186" s="8"/>
      <c r="ASA186" s="8"/>
      <c r="ASB186" s="8"/>
      <c r="ASC186" s="8"/>
      <c r="ASD186" s="8"/>
      <c r="ASE186" s="8"/>
      <c r="ASF186" s="8"/>
      <c r="ASG186" s="8"/>
      <c r="ASH186" s="8"/>
      <c r="ASI186" s="8"/>
      <c r="ASJ186" s="8"/>
      <c r="ASK186" s="8"/>
      <c r="ASL186" s="8"/>
      <c r="ASM186" s="8"/>
      <c r="ASN186" s="8"/>
      <c r="ASO186" s="8"/>
      <c r="ASP186" s="8"/>
      <c r="ASQ186" s="8"/>
      <c r="ASR186" s="8"/>
      <c r="ASS186" s="8"/>
      <c r="AST186" s="8"/>
      <c r="ASU186" s="8"/>
      <c r="ASV186" s="8"/>
      <c r="ASW186" s="8"/>
      <c r="ASX186" s="8"/>
      <c r="ASY186" s="8"/>
      <c r="ASZ186" s="8"/>
      <c r="ATA186" s="8"/>
      <c r="ATB186" s="8"/>
      <c r="ATC186" s="8"/>
      <c r="ATD186" s="8"/>
      <c r="ATE186" s="8"/>
      <c r="ATF186" s="8"/>
      <c r="ATG186" s="8"/>
      <c r="ATH186" s="8"/>
      <c r="ATI186" s="8"/>
      <c r="ATJ186" s="8"/>
      <c r="ATK186" s="8"/>
      <c r="ATL186" s="8"/>
      <c r="ATM186" s="8"/>
      <c r="ATN186" s="8"/>
      <c r="ATO186" s="8"/>
      <c r="ATP186" s="8"/>
      <c r="ATQ186" s="8"/>
      <c r="ATR186" s="8"/>
      <c r="ATS186" s="8"/>
      <c r="ATT186" s="8"/>
      <c r="ATU186" s="8"/>
      <c r="ATV186" s="8"/>
      <c r="ATW186" s="8"/>
      <c r="ATX186" s="8"/>
      <c r="ATY186" s="8"/>
      <c r="ATZ186" s="8"/>
      <c r="AUA186" s="8"/>
      <c r="AUB186" s="8"/>
      <c r="AUC186" s="8"/>
      <c r="AUD186" s="8"/>
      <c r="AUE186" s="8"/>
      <c r="AUF186" s="8"/>
      <c r="AUG186" s="8"/>
      <c r="AUH186" s="8"/>
      <c r="AUI186" s="8"/>
      <c r="AUJ186" s="8"/>
      <c r="AUK186" s="8"/>
      <c r="AUL186" s="8"/>
      <c r="AUM186" s="8"/>
      <c r="AUN186" s="8"/>
      <c r="AUO186" s="8"/>
      <c r="AUP186" s="8"/>
      <c r="AUQ186" s="8"/>
      <c r="AUR186" s="8"/>
      <c r="AUS186" s="8"/>
      <c r="AUT186" s="8"/>
      <c r="AUU186" s="8"/>
      <c r="AUV186" s="8"/>
      <c r="AUW186" s="8"/>
      <c r="AUX186" s="8"/>
      <c r="AUY186" s="8"/>
      <c r="AUZ186" s="8"/>
      <c r="AVA186" s="8"/>
      <c r="AVB186" s="8"/>
      <c r="AVC186" s="8"/>
      <c r="AVD186" s="8"/>
      <c r="AVE186" s="8"/>
      <c r="AVF186" s="8"/>
      <c r="AVG186" s="8"/>
      <c r="AVH186" s="8"/>
      <c r="AVI186" s="8"/>
      <c r="AVJ186" s="8"/>
      <c r="AVK186" s="8"/>
      <c r="AVL186" s="8"/>
      <c r="AVM186" s="8"/>
      <c r="AVN186" s="8"/>
      <c r="AVO186" s="8"/>
      <c r="AVP186" s="8"/>
      <c r="AVQ186" s="8"/>
      <c r="AVR186" s="8"/>
      <c r="AVS186" s="8"/>
      <c r="AVT186" s="8"/>
      <c r="AVU186" s="8"/>
      <c r="AVV186" s="8"/>
      <c r="AVW186" s="8"/>
      <c r="AVX186" s="8"/>
      <c r="AVY186" s="8"/>
      <c r="AVZ186" s="8"/>
      <c r="AWA186" s="8"/>
      <c r="AWB186" s="8"/>
      <c r="AWC186" s="8"/>
      <c r="AWD186" s="8"/>
      <c r="AWE186" s="8"/>
      <c r="AWF186" s="8"/>
      <c r="AWG186" s="8"/>
      <c r="AWH186" s="8"/>
      <c r="AWI186" s="8"/>
      <c r="AWJ186" s="8"/>
      <c r="AWK186" s="8"/>
      <c r="AWL186" s="8"/>
      <c r="AWM186" s="8"/>
      <c r="AWN186" s="8"/>
      <c r="AWO186" s="8"/>
      <c r="AWP186" s="8"/>
      <c r="AWQ186" s="8"/>
      <c r="AWR186" s="8"/>
      <c r="AWS186" s="8"/>
      <c r="AWT186" s="8"/>
      <c r="AWU186" s="8"/>
      <c r="AWV186" s="8"/>
      <c r="AWW186" s="8"/>
      <c r="AWX186" s="8"/>
      <c r="AWY186" s="8"/>
      <c r="AWZ186" s="8"/>
      <c r="AXA186" s="8"/>
      <c r="AXB186" s="8"/>
      <c r="AXC186" s="8"/>
      <c r="AXD186" s="8"/>
      <c r="AXE186" s="8"/>
      <c r="AXF186" s="8"/>
      <c r="AXG186" s="8"/>
      <c r="AXH186" s="8"/>
      <c r="AXI186" s="8"/>
      <c r="AXJ186" s="8"/>
      <c r="AXK186" s="8"/>
      <c r="AXL186" s="8"/>
      <c r="AXM186" s="8"/>
      <c r="AXN186" s="8"/>
      <c r="AXO186" s="8"/>
      <c r="AXP186" s="8"/>
      <c r="AXQ186" s="8"/>
      <c r="AXR186" s="8"/>
      <c r="AXS186" s="8"/>
      <c r="AXT186" s="8"/>
      <c r="AXU186" s="8"/>
      <c r="AXV186" s="8"/>
      <c r="AXW186" s="8"/>
      <c r="AXX186" s="8"/>
      <c r="AXY186" s="8"/>
      <c r="AXZ186" s="8"/>
      <c r="AYA186" s="8"/>
      <c r="AYB186" s="8"/>
      <c r="AYC186" s="8"/>
      <c r="AYD186" s="8"/>
      <c r="AYE186" s="8"/>
      <c r="AYF186" s="8"/>
      <c r="AYG186" s="8"/>
      <c r="AYH186" s="8"/>
      <c r="AYI186" s="8"/>
      <c r="AYJ186" s="8"/>
      <c r="AYK186" s="8"/>
      <c r="AYL186" s="8"/>
      <c r="AYM186" s="8"/>
      <c r="AYN186" s="8"/>
      <c r="AYO186" s="8"/>
      <c r="AYP186" s="8"/>
      <c r="AYQ186" s="8"/>
      <c r="AYR186" s="8"/>
      <c r="AYS186" s="8"/>
      <c r="AYT186" s="8"/>
      <c r="AYU186" s="8"/>
      <c r="AYV186" s="8"/>
      <c r="AYW186" s="8"/>
      <c r="AYX186" s="8"/>
      <c r="AYY186" s="8"/>
      <c r="AYZ186" s="8"/>
      <c r="AZA186" s="8"/>
      <c r="AZB186" s="8"/>
      <c r="AZC186" s="8"/>
      <c r="AZD186" s="8"/>
      <c r="AZE186" s="8"/>
      <c r="AZF186" s="8"/>
      <c r="AZG186" s="8"/>
      <c r="AZH186" s="8"/>
      <c r="AZI186" s="8"/>
      <c r="AZJ186" s="8"/>
      <c r="AZK186" s="8"/>
      <c r="AZL186" s="8"/>
      <c r="AZM186" s="8"/>
      <c r="AZN186" s="8"/>
      <c r="AZO186" s="8"/>
      <c r="AZP186" s="8"/>
      <c r="AZQ186" s="8"/>
      <c r="AZR186" s="8"/>
      <c r="AZS186" s="8"/>
      <c r="AZT186" s="8"/>
      <c r="AZU186" s="8"/>
      <c r="AZV186" s="8"/>
      <c r="AZW186" s="8"/>
      <c r="AZX186" s="8"/>
      <c r="AZY186" s="8"/>
      <c r="AZZ186" s="8"/>
      <c r="BAA186" s="8"/>
      <c r="BAB186" s="8"/>
      <c r="BAC186" s="8"/>
      <c r="BAD186" s="8"/>
      <c r="BAE186" s="8"/>
      <c r="BAF186" s="8"/>
      <c r="BAG186" s="8"/>
      <c r="BAH186" s="8"/>
      <c r="BAI186" s="8"/>
      <c r="BAJ186" s="8"/>
      <c r="BAK186" s="8"/>
      <c r="BAL186" s="8"/>
      <c r="BAM186" s="8"/>
      <c r="BAN186" s="8"/>
      <c r="BAO186" s="8"/>
      <c r="BAP186" s="8"/>
      <c r="BAQ186" s="8"/>
      <c r="BAR186" s="8"/>
      <c r="BAS186" s="8"/>
      <c r="BAT186" s="8"/>
      <c r="BAU186" s="8"/>
      <c r="BAV186" s="8"/>
      <c r="BAW186" s="8"/>
      <c r="BAX186" s="8"/>
      <c r="BAY186" s="8"/>
      <c r="BAZ186" s="8"/>
      <c r="BBA186" s="8"/>
      <c r="BBB186" s="8"/>
      <c r="BBC186" s="8"/>
      <c r="BBD186" s="8"/>
      <c r="BBE186" s="8"/>
      <c r="BBF186" s="8"/>
      <c r="BBG186" s="8"/>
      <c r="BBH186" s="8"/>
      <c r="BBI186" s="8"/>
      <c r="BBJ186" s="8"/>
      <c r="BBK186" s="8"/>
      <c r="BBL186" s="8"/>
      <c r="BBM186" s="8"/>
      <c r="BBN186" s="8"/>
      <c r="BBO186" s="8"/>
      <c r="BBP186" s="8"/>
      <c r="BBQ186" s="8"/>
      <c r="BBR186" s="8"/>
      <c r="BBS186" s="8"/>
      <c r="BBT186" s="8"/>
      <c r="BBU186" s="8"/>
      <c r="BBV186" s="8"/>
      <c r="BBW186" s="8"/>
      <c r="BBX186" s="8"/>
      <c r="BBY186" s="8"/>
      <c r="BBZ186" s="8"/>
      <c r="BCA186" s="8"/>
      <c r="BCB186" s="8"/>
      <c r="BCC186" s="8"/>
      <c r="BCD186" s="8"/>
      <c r="BCE186" s="8"/>
      <c r="BCF186" s="8"/>
      <c r="BCG186" s="8"/>
      <c r="BCH186" s="8"/>
      <c r="BCI186" s="8"/>
      <c r="BCJ186" s="8"/>
      <c r="BCK186" s="8"/>
      <c r="BCL186" s="8"/>
      <c r="BCM186" s="8"/>
      <c r="BCN186" s="8"/>
      <c r="BCO186" s="8"/>
      <c r="BCP186" s="8"/>
      <c r="BCQ186" s="8"/>
      <c r="BCR186" s="8"/>
      <c r="BCS186" s="8"/>
      <c r="BCT186" s="8"/>
      <c r="BCU186" s="8"/>
      <c r="BCV186" s="8"/>
      <c r="BCW186" s="8"/>
      <c r="BCX186" s="8"/>
      <c r="BCY186" s="8"/>
      <c r="BCZ186" s="8"/>
      <c r="BDA186" s="8"/>
      <c r="BDB186" s="8"/>
      <c r="BDC186" s="8"/>
      <c r="BDD186" s="8"/>
      <c r="BDE186" s="8"/>
      <c r="BDF186" s="8"/>
      <c r="BDG186" s="8"/>
      <c r="BDH186" s="8"/>
      <c r="BDI186" s="8"/>
      <c r="BDJ186" s="8"/>
      <c r="BDK186" s="8"/>
      <c r="BDL186" s="8"/>
      <c r="BDM186" s="8"/>
      <c r="BDN186" s="8"/>
      <c r="BDO186" s="8"/>
      <c r="BDP186" s="8"/>
      <c r="BDQ186" s="8"/>
      <c r="BDR186" s="8"/>
      <c r="BDS186" s="8"/>
      <c r="BDT186" s="8"/>
      <c r="BDU186" s="8"/>
      <c r="BDV186" s="8"/>
      <c r="BDW186" s="8"/>
      <c r="BDX186" s="8"/>
      <c r="BDY186" s="8"/>
      <c r="BDZ186" s="8"/>
      <c r="BEA186" s="8"/>
      <c r="BEB186" s="8"/>
      <c r="BEC186" s="8"/>
      <c r="BED186" s="8"/>
      <c r="BEE186" s="8"/>
      <c r="BEF186" s="8"/>
      <c r="BEG186" s="8"/>
      <c r="BEH186" s="8"/>
      <c r="BEI186" s="8"/>
      <c r="BEJ186" s="8"/>
      <c r="BEK186" s="8"/>
      <c r="BEL186" s="8"/>
      <c r="BEM186" s="8"/>
      <c r="BEN186" s="8"/>
      <c r="BEO186" s="8"/>
      <c r="BEP186" s="8"/>
      <c r="BEQ186" s="8"/>
      <c r="BER186" s="8"/>
      <c r="BES186" s="8"/>
      <c r="BET186" s="8"/>
      <c r="BEU186" s="8"/>
      <c r="BEV186" s="8"/>
      <c r="BEW186" s="8"/>
      <c r="BEX186" s="8"/>
      <c r="BEY186" s="8"/>
      <c r="BEZ186" s="8"/>
      <c r="BFA186" s="8"/>
      <c r="BFB186" s="8"/>
      <c r="BFC186" s="8"/>
      <c r="BFD186" s="8"/>
      <c r="BFE186" s="8"/>
      <c r="BFF186" s="8"/>
      <c r="BFG186" s="8"/>
      <c r="BFH186" s="8"/>
      <c r="BFI186" s="8"/>
      <c r="BFJ186" s="8"/>
      <c r="BFK186" s="8"/>
      <c r="BFL186" s="8"/>
      <c r="BFM186" s="8"/>
      <c r="BFN186" s="8"/>
      <c r="BFO186" s="8"/>
      <c r="BFP186" s="8"/>
      <c r="BFQ186" s="8"/>
      <c r="BFR186" s="8"/>
      <c r="BFS186" s="8"/>
      <c r="BFT186" s="8"/>
      <c r="BFU186" s="8"/>
      <c r="BFV186" s="8"/>
      <c r="BFW186" s="8"/>
      <c r="BFX186" s="8"/>
      <c r="BFY186" s="8"/>
      <c r="BFZ186" s="8"/>
      <c r="BGA186" s="8"/>
      <c r="BGB186" s="8"/>
      <c r="BGC186" s="8"/>
      <c r="BGD186" s="8"/>
      <c r="BGE186" s="8"/>
      <c r="BGF186" s="8"/>
      <c r="BGG186" s="8"/>
      <c r="BGH186" s="8"/>
      <c r="BGI186" s="8"/>
      <c r="BGJ186" s="8"/>
      <c r="BGK186" s="8"/>
      <c r="BGL186" s="8"/>
      <c r="BGM186" s="8"/>
      <c r="BGN186" s="8"/>
      <c r="BGO186" s="8"/>
      <c r="BGP186" s="8"/>
      <c r="BGQ186" s="8"/>
      <c r="BGR186" s="8"/>
      <c r="BGS186" s="8"/>
      <c r="BGT186" s="8"/>
      <c r="BGU186" s="8"/>
      <c r="BGV186" s="8"/>
      <c r="BGW186" s="8"/>
      <c r="BGX186" s="8"/>
      <c r="BGY186" s="8"/>
      <c r="BGZ186" s="8"/>
      <c r="BHA186" s="8"/>
      <c r="BHB186" s="8"/>
      <c r="BHC186" s="8"/>
      <c r="BHD186" s="8"/>
      <c r="BHE186" s="8"/>
      <c r="BHF186" s="8"/>
      <c r="BHG186" s="8"/>
      <c r="BHH186" s="8"/>
      <c r="BHI186" s="8"/>
      <c r="BHJ186" s="8"/>
      <c r="BHK186" s="8"/>
      <c r="BHL186" s="8"/>
      <c r="BHM186" s="8"/>
      <c r="BHN186" s="8"/>
      <c r="BHO186" s="8"/>
      <c r="BHP186" s="8"/>
      <c r="BHQ186" s="8"/>
      <c r="BHR186" s="8"/>
      <c r="BHS186" s="8"/>
      <c r="BHT186" s="8"/>
      <c r="BHU186" s="8"/>
      <c r="BHV186" s="8"/>
      <c r="BHW186" s="8"/>
      <c r="BHX186" s="8"/>
      <c r="BHY186" s="8"/>
      <c r="BHZ186" s="8"/>
      <c r="BIA186" s="8"/>
      <c r="BIB186" s="8"/>
      <c r="BIC186" s="8"/>
      <c r="BID186" s="8"/>
      <c r="BIE186" s="8"/>
      <c r="BIF186" s="8"/>
      <c r="BIG186" s="8"/>
      <c r="BIH186" s="8"/>
      <c r="BII186" s="8"/>
      <c r="BIJ186" s="8"/>
      <c r="BIK186" s="8"/>
      <c r="BIL186" s="8"/>
      <c r="BIM186" s="8"/>
      <c r="BIN186" s="8"/>
      <c r="BIO186" s="8"/>
      <c r="BIP186" s="8"/>
      <c r="BIQ186" s="8"/>
      <c r="BIR186" s="8"/>
      <c r="BIS186" s="8"/>
      <c r="BIT186" s="8"/>
      <c r="BIU186" s="8"/>
      <c r="BIV186" s="8"/>
      <c r="BIW186" s="8"/>
      <c r="BIX186" s="8"/>
      <c r="BIY186" s="8"/>
      <c r="BIZ186" s="8"/>
      <c r="BJA186" s="8"/>
      <c r="BJB186" s="8"/>
      <c r="BJC186" s="8"/>
      <c r="BJD186" s="8"/>
      <c r="BJE186" s="8"/>
      <c r="BJF186" s="8"/>
      <c r="BJG186" s="8"/>
      <c r="BJH186" s="8"/>
      <c r="BJI186" s="8"/>
      <c r="BJJ186" s="8"/>
      <c r="BJK186" s="8"/>
      <c r="BJL186" s="8"/>
      <c r="BJM186" s="8"/>
      <c r="BJN186" s="8"/>
      <c r="BJO186" s="8"/>
      <c r="BJP186" s="8"/>
      <c r="BJQ186" s="8"/>
      <c r="BJR186" s="8"/>
      <c r="BJS186" s="8"/>
      <c r="BJT186" s="8"/>
      <c r="BJU186" s="8"/>
      <c r="BJV186" s="8"/>
      <c r="BJW186" s="8"/>
      <c r="BJX186" s="8"/>
      <c r="BJY186" s="8"/>
      <c r="BJZ186" s="8"/>
      <c r="BKA186" s="8"/>
      <c r="BKB186" s="8"/>
      <c r="BKC186" s="8"/>
      <c r="BKD186" s="8"/>
      <c r="BKE186" s="8"/>
      <c r="BKF186" s="8"/>
      <c r="BKG186" s="8"/>
      <c r="BKH186" s="8"/>
      <c r="BKI186" s="8"/>
      <c r="BKJ186" s="8"/>
      <c r="BKK186" s="8"/>
      <c r="BKL186" s="8"/>
      <c r="BKM186" s="8"/>
      <c r="BKN186" s="8"/>
      <c r="BKO186" s="8"/>
      <c r="BKP186" s="8"/>
      <c r="BKQ186" s="8"/>
      <c r="BKR186" s="8"/>
      <c r="BKS186" s="8"/>
      <c r="BKT186" s="8"/>
      <c r="BKU186" s="8"/>
      <c r="BKV186" s="8"/>
      <c r="BKW186" s="8"/>
      <c r="BKX186" s="8"/>
      <c r="BKY186" s="8"/>
      <c r="BKZ186" s="8"/>
      <c r="BLA186" s="8"/>
      <c r="BLB186" s="8"/>
      <c r="BLC186" s="8"/>
      <c r="BLD186" s="8"/>
      <c r="BLE186" s="8"/>
      <c r="BLF186" s="8"/>
      <c r="BLG186" s="8"/>
      <c r="BLH186" s="8"/>
      <c r="BLI186" s="8"/>
      <c r="BLJ186" s="8"/>
      <c r="BLK186" s="8"/>
      <c r="BLL186" s="8"/>
      <c r="BLM186" s="8"/>
      <c r="BLN186" s="8"/>
      <c r="BLO186" s="8"/>
      <c r="BLP186" s="8"/>
      <c r="BLQ186" s="8"/>
      <c r="BLR186" s="8"/>
      <c r="BLS186" s="8"/>
      <c r="BLT186" s="8"/>
      <c r="BLU186" s="8"/>
      <c r="BLV186" s="8"/>
      <c r="BLW186" s="8"/>
      <c r="BLX186" s="8"/>
      <c r="BLY186" s="8"/>
      <c r="BLZ186" s="8"/>
      <c r="BMA186" s="8"/>
      <c r="BMB186" s="8"/>
      <c r="BMC186" s="8"/>
      <c r="BMD186" s="8"/>
      <c r="BME186" s="8"/>
      <c r="BMF186" s="8"/>
      <c r="BMG186" s="8"/>
      <c r="BMH186" s="8"/>
      <c r="BMI186" s="8"/>
      <c r="BMJ186" s="8"/>
      <c r="BMK186" s="8"/>
      <c r="BML186" s="8"/>
      <c r="BMM186" s="8"/>
      <c r="BMN186" s="8"/>
      <c r="BMO186" s="8"/>
      <c r="BMP186" s="8"/>
      <c r="BMQ186" s="8"/>
      <c r="BMR186" s="8"/>
      <c r="BMS186" s="8"/>
      <c r="BMT186" s="8"/>
      <c r="BMU186" s="8"/>
      <c r="BMV186" s="8"/>
      <c r="BMW186" s="8"/>
      <c r="BMX186" s="8"/>
      <c r="BMY186" s="8"/>
      <c r="BMZ186" s="8"/>
      <c r="BNA186" s="8"/>
      <c r="BNB186" s="8"/>
      <c r="BNC186" s="8"/>
      <c r="BND186" s="8"/>
      <c r="BNE186" s="8"/>
      <c r="BNF186" s="8"/>
      <c r="BNG186" s="8"/>
      <c r="BNH186" s="8"/>
      <c r="BNI186" s="8"/>
      <c r="BNJ186" s="8"/>
      <c r="BNK186" s="8"/>
      <c r="BNL186" s="8"/>
      <c r="BNM186" s="8"/>
      <c r="BNN186" s="8"/>
      <c r="BNO186" s="8"/>
      <c r="BNP186" s="8"/>
      <c r="BNQ186" s="8"/>
      <c r="BNR186" s="8"/>
      <c r="BNS186" s="8"/>
      <c r="BNT186" s="8"/>
      <c r="BNU186" s="8"/>
      <c r="BNV186" s="8"/>
      <c r="BNW186" s="8"/>
      <c r="BNX186" s="8"/>
      <c r="BNY186" s="8"/>
      <c r="BNZ186" s="8"/>
      <c r="BOA186" s="8"/>
      <c r="BOB186" s="8"/>
      <c r="BOC186" s="8"/>
      <c r="BOD186" s="8"/>
      <c r="BOE186" s="8"/>
      <c r="BOF186" s="8"/>
      <c r="BOG186" s="8"/>
      <c r="BOH186" s="8"/>
      <c r="BOI186" s="8"/>
      <c r="BOJ186" s="8"/>
      <c r="BOK186" s="8"/>
      <c r="BOL186" s="8"/>
      <c r="BOM186" s="8"/>
      <c r="BON186" s="8"/>
      <c r="BOO186" s="8"/>
      <c r="BOP186" s="8"/>
      <c r="BOQ186" s="8"/>
      <c r="BOR186" s="8"/>
      <c r="BOS186" s="8"/>
      <c r="BOT186" s="8"/>
      <c r="BOU186" s="8"/>
      <c r="BOV186" s="8"/>
      <c r="BOW186" s="8"/>
      <c r="BOX186" s="8"/>
      <c r="BOY186" s="8"/>
      <c r="BOZ186" s="8"/>
      <c r="BPA186" s="8"/>
      <c r="BPB186" s="8"/>
      <c r="BPC186" s="8"/>
      <c r="BPD186" s="8"/>
      <c r="BPE186" s="8"/>
      <c r="BPF186" s="8"/>
      <c r="BPG186" s="8"/>
      <c r="BPH186" s="8"/>
      <c r="BPI186" s="8"/>
      <c r="BPJ186" s="8"/>
      <c r="BPK186" s="8"/>
      <c r="BPL186" s="8"/>
      <c r="BPM186" s="8"/>
      <c r="BPN186" s="8"/>
      <c r="BPO186" s="8"/>
      <c r="BPP186" s="8"/>
      <c r="BPQ186" s="8"/>
      <c r="BPR186" s="8"/>
      <c r="BPS186" s="8"/>
      <c r="BPT186" s="8"/>
      <c r="BPU186" s="8"/>
      <c r="BPV186" s="8"/>
      <c r="BPW186" s="8"/>
      <c r="BPX186" s="8"/>
      <c r="BPY186" s="8"/>
      <c r="BPZ186" s="8"/>
      <c r="BQA186" s="8"/>
      <c r="BQB186" s="8"/>
      <c r="BQC186" s="8"/>
      <c r="BQD186" s="8"/>
      <c r="BQE186" s="8"/>
      <c r="BQF186" s="8"/>
      <c r="BQG186" s="8"/>
      <c r="BQH186" s="8"/>
      <c r="BQI186" s="8"/>
      <c r="BQJ186" s="8"/>
      <c r="BQK186" s="8"/>
      <c r="BQL186" s="8"/>
      <c r="BQM186" s="8"/>
      <c r="BQN186" s="8"/>
      <c r="BQO186" s="8"/>
      <c r="BQP186" s="8"/>
      <c r="BQQ186" s="8"/>
      <c r="BQR186" s="8"/>
      <c r="BQS186" s="8"/>
      <c r="BQT186" s="8"/>
      <c r="BQU186" s="8"/>
      <c r="BQV186" s="8"/>
      <c r="BQW186" s="8"/>
      <c r="BQX186" s="8"/>
      <c r="BQY186" s="8"/>
      <c r="BQZ186" s="8"/>
      <c r="BRA186" s="8"/>
      <c r="BRB186" s="8"/>
      <c r="BRC186" s="8"/>
      <c r="BRD186" s="8"/>
      <c r="BRE186" s="8"/>
      <c r="BRF186" s="8"/>
      <c r="BRG186" s="8"/>
      <c r="BRH186" s="8"/>
      <c r="BRI186" s="8"/>
      <c r="BRJ186" s="8"/>
      <c r="BRK186" s="8"/>
      <c r="BRL186" s="8"/>
      <c r="BRM186" s="8"/>
      <c r="BRN186" s="8"/>
      <c r="BRO186" s="8"/>
      <c r="BRP186" s="8"/>
      <c r="BRQ186" s="8"/>
      <c r="BRR186" s="8"/>
      <c r="BRS186" s="8"/>
      <c r="BRT186" s="8"/>
      <c r="BRU186" s="8"/>
      <c r="BRV186" s="8"/>
      <c r="BRW186" s="8"/>
      <c r="BRX186" s="8"/>
      <c r="BRY186" s="8"/>
      <c r="BRZ186" s="8"/>
      <c r="BSA186" s="8"/>
      <c r="BSB186" s="8"/>
      <c r="BSC186" s="8"/>
      <c r="BSD186" s="8"/>
      <c r="BSE186" s="8"/>
      <c r="BSF186" s="8"/>
      <c r="BSG186" s="8"/>
      <c r="BSH186" s="8"/>
      <c r="BSI186" s="8"/>
      <c r="BSJ186" s="8"/>
      <c r="BSK186" s="8"/>
      <c r="BSL186" s="8"/>
      <c r="BSM186" s="8"/>
      <c r="BSN186" s="8"/>
      <c r="BSO186" s="8"/>
      <c r="BSP186" s="8"/>
      <c r="BSQ186" s="8"/>
      <c r="BSR186" s="8"/>
      <c r="BSS186" s="8"/>
      <c r="BST186" s="8"/>
      <c r="BSU186" s="8"/>
      <c r="BSV186" s="8"/>
      <c r="BSW186" s="8"/>
      <c r="BSX186" s="8"/>
      <c r="BSY186" s="8"/>
      <c r="BSZ186" s="8"/>
      <c r="BTA186" s="8"/>
      <c r="BTB186" s="8"/>
      <c r="BTC186" s="8"/>
      <c r="BTD186" s="8"/>
      <c r="BTE186" s="8"/>
      <c r="BTF186" s="8"/>
      <c r="BTG186" s="8"/>
      <c r="BTH186" s="8"/>
      <c r="BTI186" s="8"/>
      <c r="BTJ186" s="8"/>
      <c r="BTK186" s="8"/>
      <c r="BTL186" s="8"/>
      <c r="BTM186" s="8"/>
      <c r="BTN186" s="8"/>
      <c r="BTO186" s="8"/>
      <c r="BTP186" s="8"/>
      <c r="BTQ186" s="8"/>
      <c r="BTR186" s="8"/>
      <c r="BTS186" s="8"/>
      <c r="BTT186" s="8"/>
      <c r="BTU186" s="8"/>
      <c r="BTV186" s="8"/>
      <c r="BTW186" s="8"/>
      <c r="BTX186" s="8"/>
      <c r="BTY186" s="8"/>
      <c r="BTZ186" s="8"/>
      <c r="BUA186" s="8"/>
      <c r="BUB186" s="8"/>
      <c r="BUC186" s="8"/>
      <c r="BUD186" s="8"/>
      <c r="BUE186" s="8"/>
      <c r="BUF186" s="8"/>
      <c r="BUG186" s="8"/>
      <c r="BUH186" s="8"/>
      <c r="BUI186" s="8"/>
      <c r="BUJ186" s="8"/>
      <c r="BUK186" s="8"/>
      <c r="BUL186" s="8"/>
      <c r="BUM186" s="8"/>
      <c r="BUN186" s="8"/>
      <c r="BUO186" s="8"/>
      <c r="BUP186" s="8"/>
      <c r="BUQ186" s="8"/>
      <c r="BUR186" s="8"/>
      <c r="BUS186" s="8"/>
      <c r="BUT186" s="8"/>
      <c r="BUU186" s="8"/>
      <c r="BUV186" s="8"/>
      <c r="BUW186" s="8"/>
      <c r="BUX186" s="8"/>
      <c r="BUY186" s="8"/>
      <c r="BUZ186" s="8"/>
      <c r="BVA186" s="8"/>
      <c r="BVB186" s="8"/>
      <c r="BVC186" s="8"/>
      <c r="BVD186" s="8"/>
      <c r="BVE186" s="8"/>
      <c r="BVF186" s="8"/>
      <c r="BVG186" s="8"/>
      <c r="BVH186" s="8"/>
      <c r="BVI186" s="8"/>
      <c r="BVJ186" s="8"/>
      <c r="BVK186" s="8"/>
      <c r="BVL186" s="8"/>
      <c r="BVM186" s="8"/>
      <c r="BVN186" s="8"/>
      <c r="BVO186" s="8"/>
      <c r="BVP186" s="8"/>
      <c r="BVQ186" s="8"/>
      <c r="BVR186" s="8"/>
      <c r="BVS186" s="8"/>
      <c r="BVT186" s="8"/>
      <c r="BVU186" s="8"/>
      <c r="BVV186" s="8"/>
      <c r="BVW186" s="8"/>
      <c r="BVX186" s="8"/>
      <c r="BVY186" s="8"/>
      <c r="BVZ186" s="8"/>
      <c r="BWA186" s="8"/>
      <c r="BWB186" s="8"/>
      <c r="BWC186" s="8"/>
      <c r="BWD186" s="8"/>
      <c r="BWE186" s="8"/>
      <c r="BWF186" s="8"/>
      <c r="BWG186" s="8"/>
      <c r="BWH186" s="8"/>
      <c r="BWI186" s="8"/>
      <c r="BWJ186" s="8"/>
      <c r="BWK186" s="8"/>
      <c r="BWL186" s="8"/>
      <c r="BWM186" s="8"/>
      <c r="BWN186" s="8"/>
      <c r="BWO186" s="8"/>
      <c r="BWP186" s="8"/>
      <c r="BWQ186" s="8"/>
      <c r="BWR186" s="8"/>
      <c r="BWS186" s="8"/>
      <c r="BWT186" s="8"/>
      <c r="BWU186" s="8"/>
      <c r="BWV186" s="8"/>
      <c r="BWW186" s="8"/>
      <c r="BWX186" s="8"/>
      <c r="BWY186" s="8"/>
      <c r="BWZ186" s="8"/>
      <c r="BXA186" s="8"/>
      <c r="BXB186" s="8"/>
      <c r="BXC186" s="8"/>
      <c r="BXD186" s="8"/>
      <c r="BXE186" s="8"/>
      <c r="BXF186" s="8"/>
      <c r="BXG186" s="8"/>
      <c r="BXH186" s="8"/>
      <c r="BXI186" s="8"/>
      <c r="BXJ186" s="8"/>
      <c r="BXK186" s="8"/>
      <c r="BXL186" s="8"/>
      <c r="BXM186" s="8"/>
      <c r="BXN186" s="8"/>
      <c r="BXO186" s="8"/>
      <c r="BXP186" s="8"/>
      <c r="BXQ186" s="8"/>
      <c r="BXR186" s="8"/>
      <c r="BXS186" s="8"/>
      <c r="BXT186" s="8"/>
      <c r="BXU186" s="8"/>
      <c r="BXV186" s="8"/>
      <c r="BXW186" s="8"/>
      <c r="BXX186" s="8"/>
      <c r="BXY186" s="8"/>
      <c r="BXZ186" s="8"/>
      <c r="BYA186" s="8"/>
      <c r="BYB186" s="8"/>
      <c r="BYC186" s="8"/>
      <c r="BYD186" s="8"/>
      <c r="BYE186" s="8"/>
      <c r="BYF186" s="8"/>
      <c r="BYG186" s="8"/>
      <c r="BYH186" s="8"/>
      <c r="BYI186" s="8"/>
      <c r="BYJ186" s="8"/>
      <c r="BYK186" s="8"/>
      <c r="BYL186" s="8"/>
      <c r="BYM186" s="8"/>
      <c r="BYN186" s="8"/>
      <c r="BYO186" s="8"/>
      <c r="BYP186" s="8"/>
      <c r="BYQ186" s="8"/>
      <c r="BYR186" s="8"/>
      <c r="BYS186" s="8"/>
      <c r="BYT186" s="8"/>
      <c r="BYU186" s="8"/>
      <c r="BYV186" s="8"/>
      <c r="BYW186" s="8"/>
      <c r="BYX186" s="8"/>
      <c r="BYY186" s="8"/>
      <c r="BYZ186" s="8"/>
      <c r="BZA186" s="8"/>
      <c r="BZB186" s="8"/>
      <c r="BZC186" s="8"/>
      <c r="BZD186" s="8"/>
      <c r="BZE186" s="8"/>
      <c r="BZF186" s="8"/>
      <c r="BZG186" s="8"/>
      <c r="BZH186" s="8"/>
      <c r="BZI186" s="8"/>
      <c r="BZJ186" s="8"/>
      <c r="BZK186" s="8"/>
      <c r="BZL186" s="8"/>
      <c r="BZM186" s="8"/>
      <c r="BZN186" s="8"/>
      <c r="BZO186" s="8"/>
      <c r="BZP186" s="8"/>
      <c r="BZQ186" s="8"/>
      <c r="BZR186" s="8"/>
      <c r="BZS186" s="8"/>
      <c r="BZT186" s="8"/>
      <c r="BZU186" s="8"/>
      <c r="BZV186" s="8"/>
      <c r="BZW186" s="8"/>
      <c r="BZX186" s="8"/>
      <c r="BZY186" s="8"/>
      <c r="BZZ186" s="8"/>
      <c r="CAA186" s="8"/>
      <c r="CAB186" s="8"/>
      <c r="CAC186" s="8"/>
      <c r="CAD186" s="8"/>
      <c r="CAE186" s="8"/>
      <c r="CAF186" s="8"/>
      <c r="CAG186" s="8"/>
      <c r="CAH186" s="8"/>
      <c r="CAI186" s="8"/>
      <c r="CAJ186" s="8"/>
      <c r="CAK186" s="8"/>
      <c r="CAL186" s="8"/>
      <c r="CAM186" s="8"/>
      <c r="CAN186" s="8"/>
      <c r="CAO186" s="8"/>
      <c r="CAP186" s="8"/>
      <c r="CAQ186" s="8"/>
      <c r="CAR186" s="8"/>
      <c r="CAS186" s="8"/>
      <c r="CAT186" s="8"/>
      <c r="CAU186" s="8"/>
      <c r="CAV186" s="8"/>
      <c r="CAW186" s="8"/>
      <c r="CAX186" s="8"/>
      <c r="CAY186" s="8"/>
      <c r="CAZ186" s="8"/>
      <c r="CBA186" s="8"/>
      <c r="CBB186" s="8"/>
      <c r="CBC186" s="8"/>
      <c r="CBD186" s="8"/>
      <c r="CBE186" s="8"/>
      <c r="CBF186" s="8"/>
      <c r="CBG186" s="8"/>
      <c r="CBH186" s="8"/>
      <c r="CBI186" s="8"/>
      <c r="CBJ186" s="8"/>
      <c r="CBK186" s="8"/>
      <c r="CBL186" s="8"/>
      <c r="CBM186" s="8"/>
      <c r="CBN186" s="8"/>
      <c r="CBO186" s="8"/>
      <c r="CBP186" s="8"/>
      <c r="CBQ186" s="8"/>
      <c r="CBR186" s="8"/>
      <c r="CBS186" s="8"/>
      <c r="CBT186" s="8"/>
      <c r="CBU186" s="8"/>
      <c r="CBV186" s="8"/>
      <c r="CBW186" s="8"/>
      <c r="CBX186" s="8"/>
      <c r="CBY186" s="8"/>
      <c r="CBZ186" s="8"/>
      <c r="CCA186" s="8"/>
      <c r="CCB186" s="8"/>
      <c r="CCC186" s="8"/>
      <c r="CCD186" s="8"/>
      <c r="CCE186" s="8"/>
      <c r="CCF186" s="8"/>
      <c r="CCG186" s="8"/>
      <c r="CCH186" s="8"/>
      <c r="CCI186" s="8"/>
      <c r="CCJ186" s="8"/>
      <c r="CCK186" s="8"/>
      <c r="CCL186" s="8"/>
      <c r="CCM186" s="8"/>
      <c r="CCN186" s="8"/>
      <c r="CCO186" s="8"/>
      <c r="CCP186" s="8"/>
      <c r="CCQ186" s="8"/>
      <c r="CCR186" s="8"/>
      <c r="CCS186" s="8"/>
      <c r="CCT186" s="8"/>
      <c r="CCU186" s="8"/>
      <c r="CCV186" s="8"/>
      <c r="CCW186" s="8"/>
      <c r="CCX186" s="8"/>
      <c r="CCY186" s="8"/>
      <c r="CCZ186" s="8"/>
      <c r="CDA186" s="8"/>
      <c r="CDB186" s="8"/>
      <c r="CDC186" s="8"/>
      <c r="CDD186" s="8"/>
      <c r="CDE186" s="8"/>
      <c r="CDF186" s="8"/>
      <c r="CDG186" s="8"/>
      <c r="CDH186" s="8"/>
      <c r="CDI186" s="8"/>
      <c r="CDJ186" s="8"/>
      <c r="CDK186" s="8"/>
      <c r="CDL186" s="8"/>
      <c r="CDM186" s="8"/>
      <c r="CDN186" s="8"/>
      <c r="CDO186" s="8"/>
      <c r="CDP186" s="8"/>
      <c r="CDQ186" s="8"/>
      <c r="CDR186" s="8"/>
      <c r="CDS186" s="8"/>
      <c r="CDT186" s="8"/>
      <c r="CDU186" s="8"/>
      <c r="CDV186" s="8"/>
      <c r="CDW186" s="8"/>
      <c r="CDX186" s="8"/>
      <c r="CDY186" s="8"/>
      <c r="CDZ186" s="8"/>
      <c r="CEA186" s="8"/>
      <c r="CEB186" s="8"/>
      <c r="CEC186" s="8"/>
      <c r="CED186" s="8"/>
      <c r="CEE186" s="8"/>
      <c r="CEF186" s="8"/>
      <c r="CEG186" s="8"/>
      <c r="CEH186" s="8"/>
      <c r="CEI186" s="8"/>
      <c r="CEJ186" s="8"/>
      <c r="CEK186" s="8"/>
      <c r="CEL186" s="8"/>
      <c r="CEM186" s="8"/>
      <c r="CEN186" s="8"/>
      <c r="CEO186" s="8"/>
      <c r="CEP186" s="8"/>
      <c r="CEQ186" s="8"/>
      <c r="CER186" s="8"/>
      <c r="CES186" s="8"/>
      <c r="CET186" s="8"/>
      <c r="CEU186" s="8"/>
      <c r="CEV186" s="8"/>
      <c r="CEW186" s="8"/>
      <c r="CEX186" s="8"/>
      <c r="CEY186" s="8"/>
      <c r="CEZ186" s="8"/>
      <c r="CFA186" s="8"/>
      <c r="CFB186" s="8"/>
      <c r="CFC186" s="8"/>
      <c r="CFD186" s="8"/>
      <c r="CFE186" s="8"/>
      <c r="CFF186" s="8"/>
      <c r="CFG186" s="8"/>
      <c r="CFH186" s="8"/>
      <c r="CFI186" s="8"/>
      <c r="CFJ186" s="8"/>
      <c r="CFK186" s="8"/>
      <c r="CFL186" s="8"/>
      <c r="CFM186" s="8"/>
      <c r="CFN186" s="8"/>
      <c r="CFO186" s="8"/>
      <c r="CFP186" s="8"/>
      <c r="CFQ186" s="8"/>
      <c r="CFR186" s="8"/>
      <c r="CFS186" s="8"/>
      <c r="CFT186" s="8"/>
      <c r="CFU186" s="8"/>
      <c r="CFV186" s="8"/>
      <c r="CFW186" s="8"/>
      <c r="CFX186" s="8"/>
      <c r="CFY186" s="8"/>
      <c r="CFZ186" s="8"/>
      <c r="CGA186" s="8"/>
      <c r="CGB186" s="8"/>
      <c r="CGC186" s="8"/>
      <c r="CGD186" s="8"/>
      <c r="CGE186" s="8"/>
      <c r="CGF186" s="8"/>
      <c r="CGG186" s="8"/>
      <c r="CGH186" s="8"/>
      <c r="CGI186" s="8"/>
      <c r="CGJ186" s="8"/>
      <c r="CGK186" s="8"/>
      <c r="CGL186" s="8"/>
      <c r="CGM186" s="8"/>
      <c r="CGN186" s="8"/>
      <c r="CGO186" s="8"/>
      <c r="CGP186" s="8"/>
      <c r="CGQ186" s="8"/>
      <c r="CGR186" s="8"/>
      <c r="CGS186" s="8"/>
      <c r="CGT186" s="8"/>
      <c r="CGU186" s="8"/>
      <c r="CGV186" s="8"/>
      <c r="CGW186" s="8"/>
      <c r="CGX186" s="8"/>
      <c r="CGY186" s="8"/>
      <c r="CGZ186" s="8"/>
      <c r="CHA186" s="8"/>
      <c r="CHB186" s="8"/>
      <c r="CHC186" s="8"/>
      <c r="CHD186" s="8"/>
      <c r="CHE186" s="8"/>
      <c r="CHF186" s="8"/>
      <c r="CHG186" s="8"/>
      <c r="CHH186" s="8"/>
      <c r="CHI186" s="8"/>
      <c r="CHJ186" s="8"/>
      <c r="CHK186" s="8"/>
      <c r="CHL186" s="8"/>
      <c r="CHM186" s="8"/>
      <c r="CHN186" s="8"/>
      <c r="CHO186" s="8"/>
      <c r="CHP186" s="8"/>
      <c r="CHQ186" s="8"/>
      <c r="CHR186" s="8"/>
      <c r="CHS186" s="8"/>
      <c r="CHT186" s="8"/>
      <c r="CHU186" s="8"/>
      <c r="CHV186" s="8"/>
      <c r="CHW186" s="8"/>
      <c r="CHX186" s="8"/>
      <c r="CHY186" s="8"/>
      <c r="CHZ186" s="8"/>
      <c r="CIA186" s="8"/>
      <c r="CIB186" s="8"/>
      <c r="CIC186" s="8"/>
      <c r="CID186" s="8"/>
      <c r="CIE186" s="8"/>
      <c r="CIF186" s="8"/>
      <c r="CIG186" s="8"/>
      <c r="CIH186" s="8"/>
      <c r="CII186" s="8"/>
      <c r="CIJ186" s="8"/>
      <c r="CIK186" s="8"/>
      <c r="CIL186" s="8"/>
      <c r="CIM186" s="8"/>
      <c r="CIN186" s="8"/>
      <c r="CIO186" s="8"/>
      <c r="CIP186" s="8"/>
      <c r="CIQ186" s="8"/>
      <c r="CIR186" s="8"/>
      <c r="CIS186" s="8"/>
      <c r="CIT186" s="8"/>
      <c r="CIU186" s="8"/>
      <c r="CIV186" s="8"/>
      <c r="CIW186" s="8"/>
      <c r="CIX186" s="8"/>
      <c r="CIY186" s="8"/>
      <c r="CIZ186" s="8"/>
      <c r="CJA186" s="8"/>
      <c r="CJB186" s="8"/>
      <c r="CJC186" s="8"/>
      <c r="CJD186" s="8"/>
      <c r="CJE186" s="8"/>
      <c r="CJF186" s="8"/>
      <c r="CJG186" s="8"/>
      <c r="CJH186" s="8"/>
      <c r="CJI186" s="8"/>
      <c r="CJJ186" s="8"/>
      <c r="CJK186" s="8"/>
      <c r="CJL186" s="8"/>
      <c r="CJM186" s="8"/>
      <c r="CJN186" s="8"/>
      <c r="CJO186" s="8"/>
      <c r="CJP186" s="8"/>
      <c r="CJQ186" s="8"/>
      <c r="CJR186" s="8"/>
      <c r="CJS186" s="8"/>
      <c r="CJT186" s="8"/>
      <c r="CJU186" s="8"/>
      <c r="CJV186" s="8"/>
      <c r="CJW186" s="8"/>
      <c r="CJX186" s="8"/>
      <c r="CJY186" s="8"/>
      <c r="CJZ186" s="8"/>
      <c r="CKA186" s="8"/>
      <c r="CKB186" s="8"/>
      <c r="CKC186" s="8"/>
      <c r="CKD186" s="8"/>
      <c r="CKE186" s="8"/>
      <c r="CKF186" s="8"/>
      <c r="CKG186" s="8"/>
      <c r="CKH186" s="8"/>
      <c r="CKI186" s="8"/>
      <c r="CKJ186" s="8"/>
      <c r="CKK186" s="8"/>
      <c r="CKL186" s="8"/>
      <c r="CKM186" s="8"/>
      <c r="CKN186" s="8"/>
      <c r="CKO186" s="8"/>
      <c r="CKP186" s="8"/>
      <c r="CKQ186" s="8"/>
      <c r="CKR186" s="8"/>
      <c r="CKS186" s="8"/>
      <c r="CKT186" s="8"/>
      <c r="CKU186" s="8"/>
      <c r="CKV186" s="8"/>
      <c r="CKW186" s="8"/>
      <c r="CKX186" s="8"/>
      <c r="CKY186" s="8"/>
      <c r="CKZ186" s="8"/>
      <c r="CLA186" s="8"/>
      <c r="CLB186" s="8"/>
      <c r="CLC186" s="8"/>
      <c r="CLD186" s="8"/>
      <c r="CLE186" s="8"/>
      <c r="CLF186" s="8"/>
      <c r="CLG186" s="8"/>
      <c r="CLH186" s="8"/>
      <c r="CLI186" s="8"/>
      <c r="CLJ186" s="8"/>
      <c r="CLK186" s="8"/>
      <c r="CLL186" s="8"/>
      <c r="CLM186" s="8"/>
      <c r="CLN186" s="8"/>
      <c r="CLO186" s="8"/>
      <c r="CLP186" s="8"/>
      <c r="CLQ186" s="8"/>
      <c r="CLR186" s="8"/>
      <c r="CLS186" s="8"/>
      <c r="CLT186" s="8"/>
      <c r="CLU186" s="8"/>
      <c r="CLV186" s="8"/>
      <c r="CLW186" s="8"/>
      <c r="CLX186" s="8"/>
      <c r="CLY186" s="8"/>
      <c r="CLZ186" s="8"/>
      <c r="CMA186" s="8"/>
      <c r="CMB186" s="8"/>
      <c r="CMC186" s="8"/>
      <c r="CMD186" s="8"/>
      <c r="CME186" s="8"/>
      <c r="CMF186" s="8"/>
      <c r="CMG186" s="8"/>
      <c r="CMH186" s="8"/>
      <c r="CMI186" s="8"/>
      <c r="CMJ186" s="8"/>
      <c r="CMK186" s="8"/>
      <c r="CML186" s="8"/>
      <c r="CMM186" s="8"/>
      <c r="CMN186" s="8"/>
      <c r="CMO186" s="8"/>
      <c r="CMP186" s="8"/>
      <c r="CMQ186" s="8"/>
      <c r="CMR186" s="8"/>
      <c r="CMS186" s="8"/>
      <c r="CMT186" s="8"/>
      <c r="CMU186" s="8"/>
      <c r="CMV186" s="8"/>
      <c r="CMW186" s="8"/>
      <c r="CMX186" s="8"/>
      <c r="CMY186" s="8"/>
      <c r="CMZ186" s="8"/>
      <c r="CNA186" s="8"/>
      <c r="CNB186" s="8"/>
      <c r="CNC186" s="8"/>
      <c r="CND186" s="8"/>
      <c r="CNE186" s="8"/>
      <c r="CNF186" s="8"/>
      <c r="CNG186" s="8"/>
      <c r="CNH186" s="8"/>
      <c r="CNI186" s="8"/>
      <c r="CNJ186" s="8"/>
      <c r="CNK186" s="8"/>
      <c r="CNL186" s="8"/>
      <c r="CNM186" s="8"/>
      <c r="CNN186" s="8"/>
      <c r="CNO186" s="8"/>
      <c r="CNP186" s="8"/>
      <c r="CNQ186" s="8"/>
      <c r="CNR186" s="8"/>
      <c r="CNS186" s="8"/>
      <c r="CNT186" s="8"/>
      <c r="CNU186" s="8"/>
      <c r="CNV186" s="8"/>
      <c r="CNW186" s="8"/>
      <c r="CNX186" s="8"/>
      <c r="CNY186" s="8"/>
      <c r="CNZ186" s="8"/>
      <c r="COA186" s="8"/>
      <c r="COB186" s="8"/>
      <c r="COC186" s="8"/>
      <c r="COD186" s="8"/>
      <c r="COE186" s="8"/>
      <c r="COF186" s="8"/>
      <c r="COG186" s="8"/>
      <c r="COH186" s="8"/>
      <c r="COI186" s="8"/>
      <c r="COJ186" s="8"/>
      <c r="COK186" s="8"/>
      <c r="COL186" s="8"/>
      <c r="COM186" s="8"/>
      <c r="CON186" s="8"/>
      <c r="COO186" s="8"/>
      <c r="COP186" s="8"/>
      <c r="COQ186" s="8"/>
      <c r="COR186" s="8"/>
      <c r="COS186" s="8"/>
      <c r="COT186" s="8"/>
      <c r="COU186" s="8"/>
      <c r="COV186" s="8"/>
      <c r="COW186" s="8"/>
      <c r="COX186" s="8"/>
      <c r="COY186" s="8"/>
      <c r="COZ186" s="8"/>
      <c r="CPA186" s="8"/>
      <c r="CPB186" s="8"/>
      <c r="CPC186" s="8"/>
      <c r="CPD186" s="8"/>
      <c r="CPE186" s="8"/>
      <c r="CPF186" s="8"/>
      <c r="CPG186" s="8"/>
      <c r="CPH186" s="8"/>
      <c r="CPI186" s="8"/>
      <c r="CPJ186" s="8"/>
      <c r="CPK186" s="8"/>
      <c r="CPL186" s="8"/>
      <c r="CPM186" s="8"/>
      <c r="CPN186" s="8"/>
      <c r="CPO186" s="8"/>
      <c r="CPP186" s="8"/>
      <c r="CPQ186" s="8"/>
      <c r="CPR186" s="8"/>
      <c r="CPS186" s="8"/>
      <c r="CPT186" s="8"/>
      <c r="CPU186" s="8"/>
      <c r="CPV186" s="8"/>
      <c r="CPW186" s="8"/>
      <c r="CPX186" s="8"/>
      <c r="CPY186" s="8"/>
      <c r="CPZ186" s="8"/>
      <c r="CQA186" s="8"/>
      <c r="CQB186" s="8"/>
      <c r="CQC186" s="8"/>
      <c r="CQD186" s="8"/>
      <c r="CQE186" s="8"/>
      <c r="CQF186" s="8"/>
      <c r="CQG186" s="8"/>
      <c r="CQH186" s="8"/>
      <c r="CQI186" s="8"/>
      <c r="CQJ186" s="8"/>
      <c r="CQK186" s="8"/>
      <c r="CQL186" s="8"/>
      <c r="CQM186" s="8"/>
      <c r="CQN186" s="8"/>
      <c r="CQO186" s="8"/>
      <c r="CQP186" s="8"/>
      <c r="CQQ186" s="8"/>
      <c r="CQR186" s="8"/>
      <c r="CQS186" s="8"/>
      <c r="CQT186" s="8"/>
      <c r="CQU186" s="8"/>
      <c r="CQV186" s="8"/>
      <c r="CQW186" s="8"/>
      <c r="CQX186" s="8"/>
      <c r="CQY186" s="8"/>
      <c r="CQZ186" s="8"/>
      <c r="CRA186" s="8"/>
      <c r="CRB186" s="8"/>
      <c r="CRC186" s="8"/>
      <c r="CRD186" s="8"/>
      <c r="CRE186" s="8"/>
      <c r="CRF186" s="8"/>
      <c r="CRG186" s="8"/>
      <c r="CRH186" s="8"/>
      <c r="CRI186" s="8"/>
      <c r="CRJ186" s="8"/>
      <c r="CRK186" s="8"/>
      <c r="CRL186" s="8"/>
      <c r="CRM186" s="8"/>
      <c r="CRN186" s="8"/>
      <c r="CRO186" s="8"/>
      <c r="CRP186" s="8"/>
      <c r="CRQ186" s="8"/>
      <c r="CRR186" s="8"/>
      <c r="CRS186" s="8"/>
      <c r="CRT186" s="8"/>
      <c r="CRU186" s="8"/>
      <c r="CRV186" s="8"/>
      <c r="CRW186" s="8"/>
      <c r="CRX186" s="8"/>
      <c r="CRY186" s="8"/>
      <c r="CRZ186" s="8"/>
      <c r="CSA186" s="8"/>
      <c r="CSB186" s="8"/>
      <c r="CSC186" s="8"/>
      <c r="CSD186" s="8"/>
      <c r="CSE186" s="8"/>
      <c r="CSF186" s="8"/>
      <c r="CSG186" s="8"/>
      <c r="CSH186" s="8"/>
      <c r="CSI186" s="8"/>
      <c r="CSJ186" s="8"/>
      <c r="CSK186" s="8"/>
      <c r="CSL186" s="8"/>
      <c r="CSM186" s="8"/>
      <c r="CSN186" s="8"/>
      <c r="CSO186" s="8"/>
      <c r="CSP186" s="8"/>
      <c r="CSQ186" s="8"/>
      <c r="CSR186" s="8"/>
      <c r="CSS186" s="8"/>
      <c r="CST186" s="8"/>
      <c r="CSU186" s="8"/>
      <c r="CSV186" s="8"/>
      <c r="CSW186" s="8"/>
      <c r="CSX186" s="8"/>
      <c r="CSY186" s="8"/>
      <c r="CSZ186" s="8"/>
      <c r="CTA186" s="8"/>
      <c r="CTB186" s="8"/>
      <c r="CTC186" s="8"/>
      <c r="CTD186" s="8"/>
      <c r="CTE186" s="8"/>
      <c r="CTF186" s="8"/>
      <c r="CTG186" s="8"/>
      <c r="CTH186" s="8"/>
      <c r="CTI186" s="8"/>
      <c r="CTJ186" s="8"/>
      <c r="CTK186" s="8"/>
      <c r="CTL186" s="8"/>
      <c r="CTM186" s="8"/>
      <c r="CTN186" s="8"/>
      <c r="CTO186" s="8"/>
      <c r="CTP186" s="8"/>
      <c r="CTQ186" s="8"/>
      <c r="CTR186" s="8"/>
      <c r="CTS186" s="8"/>
      <c r="CTT186" s="8"/>
      <c r="CTU186" s="8"/>
      <c r="CTV186" s="8"/>
      <c r="CTW186" s="8"/>
      <c r="CTX186" s="8"/>
      <c r="CTY186" s="8"/>
      <c r="CTZ186" s="8"/>
      <c r="CUA186" s="8"/>
      <c r="CUB186" s="8"/>
      <c r="CUC186" s="8"/>
      <c r="CUD186" s="8"/>
      <c r="CUE186" s="8"/>
      <c r="CUF186" s="8"/>
      <c r="CUG186" s="8"/>
      <c r="CUH186" s="8"/>
      <c r="CUI186" s="8"/>
      <c r="CUJ186" s="8"/>
      <c r="CUK186" s="8"/>
      <c r="CUL186" s="8"/>
      <c r="CUM186" s="8"/>
      <c r="CUN186" s="8"/>
      <c r="CUO186" s="8"/>
      <c r="CUP186" s="8"/>
      <c r="CUQ186" s="8"/>
      <c r="CUR186" s="8"/>
      <c r="CUS186" s="8"/>
      <c r="CUT186" s="8"/>
      <c r="CUU186" s="8"/>
      <c r="CUV186" s="8"/>
      <c r="CUW186" s="8"/>
      <c r="CUX186" s="8"/>
      <c r="CUY186" s="8"/>
      <c r="CUZ186" s="8"/>
      <c r="CVA186" s="8"/>
      <c r="CVB186" s="8"/>
      <c r="CVC186" s="8"/>
      <c r="CVD186" s="8"/>
      <c r="CVE186" s="8"/>
      <c r="CVF186" s="8"/>
      <c r="CVG186" s="8"/>
      <c r="CVH186" s="8"/>
      <c r="CVI186" s="8"/>
      <c r="CVJ186" s="8"/>
      <c r="CVK186" s="8"/>
      <c r="CVL186" s="8"/>
      <c r="CVM186" s="8"/>
      <c r="CVN186" s="8"/>
      <c r="CVO186" s="8"/>
      <c r="CVP186" s="8"/>
      <c r="CVQ186" s="8"/>
      <c r="CVR186" s="8"/>
      <c r="CVS186" s="8"/>
      <c r="CVT186" s="8"/>
      <c r="CVU186" s="8"/>
      <c r="CVV186" s="8"/>
      <c r="CVW186" s="8"/>
      <c r="CVX186" s="8"/>
      <c r="CVY186" s="8"/>
      <c r="CVZ186" s="8"/>
      <c r="CWA186" s="8"/>
      <c r="CWB186" s="8"/>
      <c r="CWC186" s="8"/>
      <c r="CWD186" s="8"/>
      <c r="CWE186" s="8"/>
      <c r="CWF186" s="8"/>
      <c r="CWG186" s="8"/>
      <c r="CWH186" s="8"/>
      <c r="CWI186" s="8"/>
      <c r="CWJ186" s="8"/>
      <c r="CWK186" s="8"/>
      <c r="CWL186" s="8"/>
      <c r="CWM186" s="8"/>
      <c r="CWN186" s="8"/>
      <c r="CWO186" s="8"/>
      <c r="CWP186" s="8"/>
      <c r="CWQ186" s="8"/>
      <c r="CWR186" s="8"/>
      <c r="CWS186" s="8"/>
      <c r="CWT186" s="8"/>
      <c r="CWU186" s="8"/>
      <c r="CWV186" s="8"/>
      <c r="CWW186" s="8"/>
      <c r="CWX186" s="8"/>
      <c r="CWY186" s="8"/>
      <c r="CWZ186" s="8"/>
      <c r="CXA186" s="8"/>
      <c r="CXB186" s="8"/>
      <c r="CXC186" s="8"/>
      <c r="CXD186" s="8"/>
      <c r="CXE186" s="8"/>
      <c r="CXF186" s="8"/>
      <c r="CXG186" s="8"/>
      <c r="CXH186" s="8"/>
      <c r="CXI186" s="8"/>
      <c r="CXJ186" s="8"/>
      <c r="CXK186" s="8"/>
      <c r="CXL186" s="8"/>
      <c r="CXM186" s="8"/>
      <c r="CXN186" s="8"/>
      <c r="CXO186" s="8"/>
      <c r="CXP186" s="8"/>
      <c r="CXQ186" s="8"/>
      <c r="CXR186" s="8"/>
      <c r="CXS186" s="8"/>
      <c r="CXT186" s="8"/>
      <c r="CXU186" s="8"/>
      <c r="CXV186" s="8"/>
      <c r="CXW186" s="8"/>
      <c r="CXX186" s="8"/>
      <c r="CXY186" s="8"/>
      <c r="CXZ186" s="8"/>
      <c r="CYA186" s="8"/>
      <c r="CYB186" s="8"/>
      <c r="CYC186" s="8"/>
      <c r="CYD186" s="8"/>
      <c r="CYE186" s="8"/>
      <c r="CYF186" s="8"/>
      <c r="CYG186" s="8"/>
      <c r="CYH186" s="8"/>
      <c r="CYI186" s="8"/>
      <c r="CYJ186" s="8"/>
      <c r="CYK186" s="8"/>
      <c r="CYL186" s="8"/>
      <c r="CYM186" s="8"/>
      <c r="CYN186" s="8"/>
      <c r="CYO186" s="8"/>
      <c r="CYP186" s="8"/>
      <c r="CYQ186" s="8"/>
      <c r="CYR186" s="8"/>
      <c r="CYS186" s="8"/>
      <c r="CYT186" s="8"/>
      <c r="CYU186" s="8"/>
      <c r="CYV186" s="8"/>
      <c r="CYW186" s="8"/>
      <c r="CYX186" s="8"/>
      <c r="CYY186" s="8"/>
      <c r="CYZ186" s="8"/>
      <c r="CZA186" s="8"/>
      <c r="CZB186" s="8"/>
      <c r="CZC186" s="8"/>
      <c r="CZD186" s="8"/>
      <c r="CZE186" s="8"/>
      <c r="CZF186" s="8"/>
      <c r="CZG186" s="8"/>
      <c r="CZH186" s="8"/>
      <c r="CZI186" s="8"/>
      <c r="CZJ186" s="8"/>
      <c r="CZK186" s="8"/>
      <c r="CZL186" s="8"/>
      <c r="CZM186" s="8"/>
      <c r="CZN186" s="8"/>
      <c r="CZO186" s="8"/>
      <c r="CZP186" s="8"/>
      <c r="CZQ186" s="8"/>
      <c r="CZR186" s="8"/>
      <c r="CZS186" s="8"/>
      <c r="CZT186" s="8"/>
      <c r="CZU186" s="8"/>
      <c r="CZV186" s="8"/>
      <c r="CZW186" s="8"/>
      <c r="CZX186" s="8"/>
      <c r="CZY186" s="8"/>
      <c r="CZZ186" s="8"/>
      <c r="DAA186" s="8"/>
      <c r="DAB186" s="8"/>
      <c r="DAC186" s="8"/>
      <c r="DAD186" s="8"/>
      <c r="DAE186" s="8"/>
      <c r="DAF186" s="8"/>
      <c r="DAG186" s="8"/>
      <c r="DAH186" s="8"/>
      <c r="DAI186" s="8"/>
      <c r="DAJ186" s="8"/>
      <c r="DAK186" s="8"/>
      <c r="DAL186" s="8"/>
      <c r="DAM186" s="8"/>
      <c r="DAN186" s="8"/>
      <c r="DAO186" s="8"/>
      <c r="DAP186" s="8"/>
      <c r="DAQ186" s="8"/>
      <c r="DAR186" s="8"/>
      <c r="DAS186" s="8"/>
      <c r="DAT186" s="8"/>
      <c r="DAU186" s="8"/>
      <c r="DAV186" s="8"/>
      <c r="DAW186" s="8"/>
      <c r="DAX186" s="8"/>
      <c r="DAY186" s="8"/>
      <c r="DAZ186" s="8"/>
      <c r="DBA186" s="8"/>
      <c r="DBB186" s="8"/>
      <c r="DBC186" s="8"/>
      <c r="DBD186" s="8"/>
      <c r="DBE186" s="8"/>
      <c r="DBF186" s="8"/>
      <c r="DBG186" s="8"/>
      <c r="DBH186" s="8"/>
      <c r="DBI186" s="8"/>
      <c r="DBJ186" s="8"/>
      <c r="DBK186" s="8"/>
      <c r="DBL186" s="8"/>
      <c r="DBM186" s="8"/>
      <c r="DBN186" s="8"/>
      <c r="DBO186" s="8"/>
      <c r="DBP186" s="8"/>
      <c r="DBQ186" s="8"/>
      <c r="DBR186" s="8"/>
      <c r="DBS186" s="8"/>
      <c r="DBT186" s="8"/>
      <c r="DBU186" s="8"/>
      <c r="DBV186" s="8"/>
      <c r="DBW186" s="8"/>
      <c r="DBX186" s="8"/>
      <c r="DBY186" s="8"/>
      <c r="DBZ186" s="8"/>
      <c r="DCA186" s="8"/>
      <c r="DCB186" s="8"/>
      <c r="DCC186" s="8"/>
      <c r="DCD186" s="8"/>
      <c r="DCE186" s="8"/>
      <c r="DCF186" s="8"/>
      <c r="DCG186" s="8"/>
      <c r="DCH186" s="8"/>
      <c r="DCI186" s="8"/>
      <c r="DCJ186" s="8"/>
      <c r="DCK186" s="8"/>
      <c r="DCL186" s="8"/>
      <c r="DCM186" s="8"/>
      <c r="DCN186" s="8"/>
      <c r="DCO186" s="8"/>
      <c r="DCP186" s="8"/>
      <c r="DCQ186" s="8"/>
      <c r="DCR186" s="8"/>
      <c r="DCS186" s="8"/>
      <c r="DCT186" s="8"/>
      <c r="DCU186" s="8"/>
      <c r="DCV186" s="8"/>
      <c r="DCW186" s="8"/>
      <c r="DCX186" s="8"/>
      <c r="DCY186" s="8"/>
      <c r="DCZ186" s="8"/>
      <c r="DDA186" s="8"/>
      <c r="DDB186" s="8"/>
      <c r="DDC186" s="8"/>
      <c r="DDD186" s="8"/>
      <c r="DDE186" s="8"/>
      <c r="DDF186" s="8"/>
      <c r="DDG186" s="8"/>
      <c r="DDH186" s="8"/>
      <c r="DDI186" s="8"/>
      <c r="DDJ186" s="8"/>
      <c r="DDK186" s="8"/>
      <c r="DDL186" s="8"/>
      <c r="DDM186" s="8"/>
      <c r="DDN186" s="8"/>
      <c r="DDO186" s="8"/>
      <c r="DDP186" s="8"/>
      <c r="DDQ186" s="8"/>
      <c r="DDR186" s="8"/>
      <c r="DDS186" s="8"/>
      <c r="DDT186" s="8"/>
      <c r="DDU186" s="8"/>
      <c r="DDV186" s="8"/>
      <c r="DDW186" s="8"/>
      <c r="DDX186" s="8"/>
      <c r="DDY186" s="8"/>
      <c r="DDZ186" s="8"/>
      <c r="DEA186" s="8"/>
      <c r="DEB186" s="8"/>
      <c r="DEC186" s="8"/>
      <c r="DED186" s="8"/>
      <c r="DEE186" s="8"/>
      <c r="DEF186" s="8"/>
      <c r="DEG186" s="8"/>
      <c r="DEH186" s="8"/>
      <c r="DEI186" s="8"/>
      <c r="DEJ186" s="8"/>
      <c r="DEK186" s="8"/>
      <c r="DEL186" s="8"/>
      <c r="DEM186" s="8"/>
      <c r="DEN186" s="8"/>
      <c r="DEO186" s="8"/>
      <c r="DEP186" s="8"/>
      <c r="DEQ186" s="8"/>
      <c r="DER186" s="8"/>
      <c r="DES186" s="8"/>
      <c r="DET186" s="8"/>
      <c r="DEU186" s="8"/>
      <c r="DEV186" s="8"/>
      <c r="DEW186" s="8"/>
      <c r="DEX186" s="8"/>
      <c r="DEY186" s="8"/>
      <c r="DEZ186" s="8"/>
      <c r="DFA186" s="8"/>
      <c r="DFB186" s="8"/>
      <c r="DFC186" s="8"/>
      <c r="DFD186" s="8"/>
      <c r="DFE186" s="8"/>
      <c r="DFF186" s="8"/>
      <c r="DFG186" s="8"/>
      <c r="DFH186" s="8"/>
      <c r="DFI186" s="8"/>
      <c r="DFJ186" s="8"/>
      <c r="DFK186" s="8"/>
      <c r="DFL186" s="8"/>
      <c r="DFM186" s="8"/>
      <c r="DFN186" s="8"/>
      <c r="DFO186" s="8"/>
      <c r="DFP186" s="8"/>
      <c r="DFQ186" s="8"/>
      <c r="DFR186" s="8"/>
      <c r="DFS186" s="8"/>
      <c r="DFT186" s="8"/>
      <c r="DFU186" s="8"/>
      <c r="DFV186" s="8"/>
      <c r="DFW186" s="8"/>
      <c r="DFX186" s="8"/>
      <c r="DFY186" s="8"/>
      <c r="DFZ186" s="8"/>
      <c r="DGA186" s="8"/>
      <c r="DGB186" s="8"/>
      <c r="DGC186" s="8"/>
      <c r="DGD186" s="8"/>
      <c r="DGE186" s="8"/>
      <c r="DGF186" s="8"/>
      <c r="DGG186" s="8"/>
      <c r="DGH186" s="8"/>
      <c r="DGI186" s="8"/>
      <c r="DGJ186" s="8"/>
      <c r="DGK186" s="8"/>
      <c r="DGL186" s="8"/>
      <c r="DGM186" s="8"/>
      <c r="DGN186" s="8"/>
      <c r="DGO186" s="8"/>
      <c r="DGP186" s="8"/>
      <c r="DGQ186" s="8"/>
      <c r="DGR186" s="8"/>
      <c r="DGS186" s="8"/>
      <c r="DGT186" s="8"/>
      <c r="DGU186" s="8"/>
      <c r="DGV186" s="8"/>
      <c r="DGW186" s="8"/>
      <c r="DGX186" s="8"/>
      <c r="DGY186" s="8"/>
      <c r="DGZ186" s="8"/>
      <c r="DHA186" s="8"/>
      <c r="DHB186" s="8"/>
      <c r="DHC186" s="8"/>
      <c r="DHD186" s="8"/>
      <c r="DHE186" s="8"/>
      <c r="DHF186" s="8"/>
      <c r="DHG186" s="8"/>
      <c r="DHH186" s="8"/>
      <c r="DHI186" s="8"/>
      <c r="DHJ186" s="8"/>
      <c r="DHK186" s="8"/>
      <c r="DHL186" s="8"/>
      <c r="DHM186" s="8"/>
      <c r="DHN186" s="8"/>
      <c r="DHO186" s="8"/>
      <c r="DHP186" s="8"/>
      <c r="DHQ186" s="8"/>
      <c r="DHR186" s="8"/>
      <c r="DHS186" s="8"/>
      <c r="DHT186" s="8"/>
      <c r="DHU186" s="8"/>
      <c r="DHV186" s="8"/>
      <c r="DHW186" s="8"/>
      <c r="DHX186" s="8"/>
      <c r="DHY186" s="8"/>
      <c r="DHZ186" s="8"/>
      <c r="DIA186" s="8"/>
      <c r="DIB186" s="8"/>
      <c r="DIC186" s="8"/>
      <c r="DID186" s="8"/>
      <c r="DIE186" s="8"/>
      <c r="DIF186" s="8"/>
      <c r="DIG186" s="8"/>
      <c r="DIH186" s="8"/>
      <c r="DII186" s="8"/>
      <c r="DIJ186" s="8"/>
      <c r="DIK186" s="8"/>
      <c r="DIL186" s="8"/>
      <c r="DIM186" s="8"/>
      <c r="DIN186" s="8"/>
      <c r="DIO186" s="8"/>
      <c r="DIP186" s="8"/>
      <c r="DIQ186" s="8"/>
      <c r="DIR186" s="8"/>
      <c r="DIS186" s="8"/>
      <c r="DIT186" s="8"/>
      <c r="DIU186" s="8"/>
      <c r="DIV186" s="8"/>
      <c r="DIW186" s="8"/>
      <c r="DIX186" s="8"/>
      <c r="DIY186" s="8"/>
      <c r="DIZ186" s="8"/>
      <c r="DJA186" s="8"/>
      <c r="DJB186" s="8"/>
      <c r="DJC186" s="8"/>
      <c r="DJD186" s="8"/>
      <c r="DJE186" s="8"/>
      <c r="DJF186" s="8"/>
      <c r="DJG186" s="8"/>
      <c r="DJH186" s="8"/>
      <c r="DJI186" s="8"/>
      <c r="DJJ186" s="8"/>
      <c r="DJK186" s="8"/>
      <c r="DJL186" s="8"/>
      <c r="DJM186" s="8"/>
      <c r="DJN186" s="8"/>
      <c r="DJO186" s="8"/>
      <c r="DJP186" s="8"/>
      <c r="DJQ186" s="8"/>
      <c r="DJR186" s="8"/>
      <c r="DJS186" s="8"/>
      <c r="DJT186" s="8"/>
      <c r="DJU186" s="8"/>
      <c r="DJV186" s="8"/>
      <c r="DJW186" s="8"/>
      <c r="DJX186" s="8"/>
      <c r="DJY186" s="8"/>
      <c r="DJZ186" s="8"/>
      <c r="DKA186" s="8"/>
      <c r="DKB186" s="8"/>
      <c r="DKC186" s="8"/>
      <c r="DKD186" s="8"/>
      <c r="DKE186" s="8"/>
      <c r="DKF186" s="8"/>
      <c r="DKG186" s="8"/>
      <c r="DKH186" s="8"/>
      <c r="DKI186" s="8"/>
      <c r="DKJ186" s="8"/>
      <c r="DKK186" s="8"/>
      <c r="DKL186" s="8"/>
      <c r="DKM186" s="8"/>
      <c r="DKN186" s="8"/>
      <c r="DKO186" s="8"/>
      <c r="DKP186" s="8"/>
      <c r="DKQ186" s="8"/>
      <c r="DKR186" s="8"/>
      <c r="DKS186" s="8"/>
      <c r="DKT186" s="8"/>
      <c r="DKU186" s="8"/>
      <c r="DKV186" s="8"/>
      <c r="DKW186" s="8"/>
      <c r="DKX186" s="8"/>
      <c r="DKY186" s="8"/>
      <c r="DKZ186" s="8"/>
      <c r="DLA186" s="8"/>
      <c r="DLB186" s="8"/>
      <c r="DLC186" s="8"/>
      <c r="DLD186" s="8"/>
      <c r="DLE186" s="8"/>
      <c r="DLF186" s="8"/>
      <c r="DLG186" s="8"/>
      <c r="DLH186" s="8"/>
      <c r="DLI186" s="8"/>
      <c r="DLJ186" s="8"/>
      <c r="DLK186" s="8"/>
      <c r="DLL186" s="8"/>
      <c r="DLM186" s="8"/>
      <c r="DLN186" s="8"/>
      <c r="DLO186" s="8"/>
      <c r="DLP186" s="8"/>
      <c r="DLQ186" s="8"/>
      <c r="DLR186" s="8"/>
      <c r="DLS186" s="8"/>
      <c r="DLT186" s="8"/>
      <c r="DLU186" s="8"/>
      <c r="DLV186" s="8"/>
      <c r="DLW186" s="8"/>
      <c r="DLX186" s="8"/>
      <c r="DLY186" s="8"/>
      <c r="DLZ186" s="8"/>
      <c r="DMA186" s="8"/>
      <c r="DMB186" s="8"/>
      <c r="DMC186" s="8"/>
      <c r="DMD186" s="8"/>
      <c r="DME186" s="8"/>
      <c r="DMF186" s="8"/>
      <c r="DMG186" s="8"/>
      <c r="DMH186" s="8"/>
      <c r="DMI186" s="8"/>
      <c r="DMJ186" s="8"/>
      <c r="DMK186" s="8"/>
      <c r="DML186" s="8"/>
      <c r="DMM186" s="8"/>
      <c r="DMN186" s="8"/>
      <c r="DMO186" s="8"/>
      <c r="DMP186" s="8"/>
      <c r="DMQ186" s="8"/>
      <c r="DMR186" s="8"/>
      <c r="DMS186" s="8"/>
      <c r="DMT186" s="8"/>
      <c r="DMU186" s="8"/>
      <c r="DMV186" s="8"/>
      <c r="DMW186" s="8"/>
      <c r="DMX186" s="8"/>
      <c r="DMY186" s="8"/>
      <c r="DMZ186" s="8"/>
      <c r="DNA186" s="8"/>
      <c r="DNB186" s="8"/>
      <c r="DNC186" s="8"/>
      <c r="DND186" s="8"/>
      <c r="DNE186" s="8"/>
      <c r="DNF186" s="8"/>
      <c r="DNG186" s="8"/>
      <c r="DNH186" s="8"/>
      <c r="DNI186" s="8"/>
      <c r="DNJ186" s="8"/>
      <c r="DNK186" s="8"/>
      <c r="DNL186" s="8"/>
      <c r="DNM186" s="8"/>
      <c r="DNN186" s="8"/>
      <c r="DNO186" s="8"/>
      <c r="DNP186" s="8"/>
      <c r="DNQ186" s="8"/>
      <c r="DNR186" s="8"/>
      <c r="DNS186" s="8"/>
      <c r="DNT186" s="8"/>
      <c r="DNU186" s="8"/>
      <c r="DNV186" s="8"/>
      <c r="DNW186" s="8"/>
      <c r="DNX186" s="8"/>
      <c r="DNY186" s="8"/>
      <c r="DNZ186" s="8"/>
      <c r="DOA186" s="8"/>
      <c r="DOB186" s="8"/>
      <c r="DOC186" s="8"/>
      <c r="DOD186" s="8"/>
      <c r="DOE186" s="8"/>
      <c r="DOF186" s="8"/>
      <c r="DOG186" s="8"/>
      <c r="DOH186" s="8"/>
      <c r="DOI186" s="8"/>
      <c r="DOJ186" s="8"/>
      <c r="DOK186" s="8"/>
      <c r="DOL186" s="8"/>
      <c r="DOM186" s="8"/>
      <c r="DON186" s="8"/>
      <c r="DOO186" s="8"/>
      <c r="DOP186" s="8"/>
      <c r="DOQ186" s="8"/>
      <c r="DOR186" s="8"/>
      <c r="DOS186" s="8"/>
      <c r="DOT186" s="8"/>
      <c r="DOU186" s="8"/>
      <c r="DOV186" s="8"/>
      <c r="DOW186" s="8"/>
      <c r="DOX186" s="8"/>
      <c r="DOY186" s="8"/>
      <c r="DOZ186" s="8"/>
      <c r="DPA186" s="8"/>
      <c r="DPB186" s="8"/>
      <c r="DPC186" s="8"/>
      <c r="DPD186" s="8"/>
      <c r="DPE186" s="8"/>
      <c r="DPF186" s="8"/>
      <c r="DPG186" s="8"/>
      <c r="DPH186" s="8"/>
      <c r="DPI186" s="8"/>
      <c r="DPJ186" s="8"/>
      <c r="DPK186" s="8"/>
      <c r="DPL186" s="8"/>
      <c r="DPM186" s="8"/>
      <c r="DPN186" s="8"/>
      <c r="DPO186" s="8"/>
      <c r="DPP186" s="8"/>
      <c r="DPQ186" s="8"/>
      <c r="DPR186" s="8"/>
      <c r="DPS186" s="8"/>
      <c r="DPT186" s="8"/>
      <c r="DPU186" s="8"/>
      <c r="DPV186" s="8"/>
      <c r="DPW186" s="8"/>
      <c r="DPX186" s="8"/>
      <c r="DPY186" s="8"/>
      <c r="DPZ186" s="8"/>
      <c r="DQA186" s="8"/>
      <c r="DQB186" s="8"/>
      <c r="DQC186" s="8"/>
      <c r="DQD186" s="8"/>
      <c r="DQE186" s="8"/>
      <c r="DQF186" s="8"/>
      <c r="DQG186" s="8"/>
      <c r="DQH186" s="8"/>
      <c r="DQI186" s="8"/>
      <c r="DQJ186" s="8"/>
      <c r="DQK186" s="8"/>
      <c r="DQL186" s="8"/>
      <c r="DQM186" s="8"/>
      <c r="DQN186" s="8"/>
      <c r="DQO186" s="8"/>
      <c r="DQP186" s="8"/>
      <c r="DQQ186" s="8"/>
      <c r="DQR186" s="8"/>
      <c r="DQS186" s="8"/>
      <c r="DQT186" s="8"/>
      <c r="DQU186" s="8"/>
      <c r="DQV186" s="8"/>
      <c r="DQW186" s="8"/>
      <c r="DQX186" s="8"/>
      <c r="DQY186" s="8"/>
      <c r="DQZ186" s="8"/>
      <c r="DRA186" s="8"/>
      <c r="DRB186" s="8"/>
      <c r="DRC186" s="8"/>
      <c r="DRD186" s="8"/>
      <c r="DRE186" s="8"/>
      <c r="DRF186" s="8"/>
      <c r="DRG186" s="8"/>
      <c r="DRH186" s="8"/>
      <c r="DRI186" s="8"/>
      <c r="DRJ186" s="8"/>
      <c r="DRK186" s="8"/>
      <c r="DRL186" s="8"/>
      <c r="DRM186" s="8"/>
      <c r="DRN186" s="8"/>
      <c r="DRO186" s="8"/>
      <c r="DRP186" s="8"/>
      <c r="DRQ186" s="8"/>
      <c r="DRR186" s="8"/>
      <c r="DRS186" s="8"/>
      <c r="DRT186" s="8"/>
      <c r="DRU186" s="8"/>
      <c r="DRV186" s="8"/>
      <c r="DRW186" s="8"/>
      <c r="DRX186" s="8"/>
      <c r="DRY186" s="8"/>
      <c r="DRZ186" s="8"/>
      <c r="DSA186" s="8"/>
      <c r="DSB186" s="8"/>
      <c r="DSC186" s="8"/>
      <c r="DSD186" s="8"/>
      <c r="DSE186" s="8"/>
      <c r="DSF186" s="8"/>
      <c r="DSG186" s="8"/>
      <c r="DSH186" s="8"/>
      <c r="DSI186" s="8"/>
      <c r="DSJ186" s="8"/>
      <c r="DSK186" s="8"/>
      <c r="DSL186" s="8"/>
      <c r="DSM186" s="8"/>
      <c r="DSN186" s="8"/>
      <c r="DSO186" s="8"/>
      <c r="DSP186" s="8"/>
      <c r="DSQ186" s="8"/>
      <c r="DSR186" s="8"/>
      <c r="DSS186" s="8"/>
      <c r="DST186" s="8"/>
      <c r="DSU186" s="8"/>
      <c r="DSV186" s="8"/>
      <c r="DSW186" s="8"/>
      <c r="DSX186" s="8"/>
      <c r="DSY186" s="8"/>
      <c r="DSZ186" s="8"/>
      <c r="DTA186" s="8"/>
      <c r="DTB186" s="8"/>
      <c r="DTC186" s="8"/>
      <c r="DTD186" s="8"/>
      <c r="DTE186" s="8"/>
      <c r="DTF186" s="8"/>
      <c r="DTG186" s="8"/>
      <c r="DTH186" s="8"/>
      <c r="DTI186" s="8"/>
      <c r="DTJ186" s="8"/>
      <c r="DTK186" s="8"/>
      <c r="DTL186" s="8"/>
      <c r="DTM186" s="8"/>
      <c r="DTN186" s="8"/>
      <c r="DTO186" s="8"/>
      <c r="DTP186" s="8"/>
      <c r="DTQ186" s="8"/>
      <c r="DTR186" s="8"/>
      <c r="DTS186" s="8"/>
      <c r="DTT186" s="8"/>
      <c r="DTU186" s="8"/>
      <c r="DTV186" s="8"/>
      <c r="DTW186" s="8"/>
      <c r="DTX186" s="8"/>
      <c r="DTY186" s="8"/>
      <c r="DTZ186" s="8"/>
      <c r="DUA186" s="8"/>
      <c r="DUB186" s="8"/>
      <c r="DUC186" s="8"/>
      <c r="DUD186" s="8"/>
      <c r="DUE186" s="8"/>
      <c r="DUF186" s="8"/>
      <c r="DUG186" s="8"/>
      <c r="DUH186" s="8"/>
      <c r="DUI186" s="8"/>
      <c r="DUJ186" s="8"/>
      <c r="DUK186" s="8"/>
      <c r="DUL186" s="8"/>
      <c r="DUM186" s="8"/>
      <c r="DUN186" s="8"/>
      <c r="DUO186" s="8"/>
      <c r="DUP186" s="8"/>
      <c r="DUQ186" s="8"/>
      <c r="DUR186" s="8"/>
      <c r="DUS186" s="8"/>
      <c r="DUT186" s="8"/>
      <c r="DUU186" s="8"/>
      <c r="DUV186" s="8"/>
      <c r="DUW186" s="8"/>
      <c r="DUX186" s="8"/>
      <c r="DUY186" s="8"/>
      <c r="DUZ186" s="8"/>
      <c r="DVA186" s="8"/>
      <c r="DVB186" s="8"/>
      <c r="DVC186" s="8"/>
      <c r="DVD186" s="8"/>
      <c r="DVE186" s="8"/>
      <c r="DVF186" s="8"/>
      <c r="DVG186" s="8"/>
      <c r="DVH186" s="8"/>
      <c r="DVI186" s="8"/>
      <c r="DVJ186" s="8"/>
      <c r="DVK186" s="8"/>
      <c r="DVL186" s="8"/>
      <c r="DVM186" s="8"/>
      <c r="DVN186" s="8"/>
      <c r="DVO186" s="8"/>
      <c r="DVP186" s="8"/>
      <c r="DVQ186" s="8"/>
      <c r="DVR186" s="8"/>
      <c r="DVS186" s="8"/>
      <c r="DVT186" s="8"/>
      <c r="DVU186" s="8"/>
      <c r="DVV186" s="8"/>
      <c r="DVW186" s="8"/>
      <c r="DVX186" s="8"/>
      <c r="DVY186" s="8"/>
      <c r="DVZ186" s="8"/>
      <c r="DWA186" s="8"/>
      <c r="DWB186" s="8"/>
      <c r="DWC186" s="8"/>
      <c r="DWD186" s="8"/>
      <c r="DWE186" s="8"/>
      <c r="DWF186" s="8"/>
      <c r="DWG186" s="8"/>
      <c r="DWH186" s="8"/>
      <c r="DWI186" s="8"/>
      <c r="DWJ186" s="8"/>
      <c r="DWK186" s="8"/>
      <c r="DWL186" s="8"/>
      <c r="DWM186" s="8"/>
      <c r="DWN186" s="8"/>
      <c r="DWO186" s="8"/>
      <c r="DWP186" s="8"/>
      <c r="DWQ186" s="8"/>
      <c r="DWR186" s="8"/>
      <c r="DWS186" s="8"/>
      <c r="DWT186" s="8"/>
      <c r="DWU186" s="8"/>
      <c r="DWV186" s="8"/>
      <c r="DWW186" s="8"/>
      <c r="DWX186" s="8"/>
      <c r="DWY186" s="8"/>
      <c r="DWZ186" s="8"/>
      <c r="DXA186" s="8"/>
      <c r="DXB186" s="8"/>
      <c r="DXC186" s="8"/>
      <c r="DXD186" s="8"/>
      <c r="DXE186" s="8"/>
      <c r="DXF186" s="8"/>
      <c r="DXG186" s="8"/>
      <c r="DXH186" s="8"/>
      <c r="DXI186" s="8"/>
      <c r="DXJ186" s="8"/>
      <c r="DXK186" s="8"/>
      <c r="DXL186" s="8"/>
      <c r="DXM186" s="8"/>
      <c r="DXN186" s="8"/>
      <c r="DXO186" s="8"/>
      <c r="DXP186" s="8"/>
      <c r="DXQ186" s="8"/>
      <c r="DXR186" s="8"/>
      <c r="DXS186" s="8"/>
      <c r="DXT186" s="8"/>
      <c r="DXU186" s="8"/>
      <c r="DXV186" s="8"/>
      <c r="DXW186" s="8"/>
      <c r="DXX186" s="8"/>
      <c r="DXY186" s="8"/>
      <c r="DXZ186" s="8"/>
      <c r="DYA186" s="8"/>
      <c r="DYB186" s="8"/>
      <c r="DYC186" s="8"/>
      <c r="DYD186" s="8"/>
      <c r="DYE186" s="8"/>
      <c r="DYF186" s="8"/>
      <c r="DYG186" s="8"/>
      <c r="DYH186" s="8"/>
      <c r="DYI186" s="8"/>
      <c r="DYJ186" s="8"/>
      <c r="DYK186" s="8"/>
      <c r="DYL186" s="8"/>
      <c r="DYM186" s="8"/>
      <c r="DYN186" s="8"/>
      <c r="DYO186" s="8"/>
      <c r="DYP186" s="8"/>
      <c r="DYQ186" s="8"/>
      <c r="DYR186" s="8"/>
      <c r="DYS186" s="8"/>
      <c r="DYT186" s="8"/>
      <c r="DYU186" s="8"/>
      <c r="DYV186" s="8"/>
      <c r="DYW186" s="8"/>
      <c r="DYX186" s="8"/>
      <c r="DYY186" s="8"/>
      <c r="DYZ186" s="8"/>
      <c r="DZA186" s="8"/>
      <c r="DZB186" s="8"/>
      <c r="DZC186" s="8"/>
      <c r="DZD186" s="8"/>
      <c r="DZE186" s="8"/>
      <c r="DZF186" s="8"/>
      <c r="DZG186" s="8"/>
      <c r="DZH186" s="8"/>
      <c r="DZI186" s="8"/>
      <c r="DZJ186" s="8"/>
      <c r="DZK186" s="8"/>
      <c r="DZL186" s="8"/>
      <c r="DZM186" s="8"/>
      <c r="DZN186" s="8"/>
      <c r="DZO186" s="8"/>
      <c r="DZP186" s="8"/>
      <c r="DZQ186" s="8"/>
      <c r="DZR186" s="8"/>
      <c r="DZS186" s="8"/>
      <c r="DZT186" s="8"/>
      <c r="DZU186" s="8"/>
      <c r="DZV186" s="8"/>
      <c r="DZW186" s="8"/>
      <c r="DZX186" s="8"/>
      <c r="DZY186" s="8"/>
      <c r="DZZ186" s="8"/>
      <c r="EAA186" s="8"/>
      <c r="EAB186" s="8"/>
      <c r="EAC186" s="8"/>
      <c r="EAD186" s="8"/>
      <c r="EAE186" s="8"/>
      <c r="EAF186" s="8"/>
      <c r="EAG186" s="8"/>
      <c r="EAH186" s="8"/>
      <c r="EAI186" s="8"/>
      <c r="EAJ186" s="8"/>
      <c r="EAK186" s="8"/>
      <c r="EAL186" s="8"/>
      <c r="EAM186" s="8"/>
      <c r="EAN186" s="8"/>
      <c r="EAO186" s="8"/>
      <c r="EAP186" s="8"/>
      <c r="EAQ186" s="8"/>
      <c r="EAR186" s="8"/>
      <c r="EAS186" s="8"/>
      <c r="EAT186" s="8"/>
      <c r="EAU186" s="8"/>
      <c r="EAV186" s="8"/>
      <c r="EAW186" s="8"/>
      <c r="EAX186" s="8"/>
      <c r="EAY186" s="8"/>
      <c r="EAZ186" s="8"/>
      <c r="EBA186" s="8"/>
      <c r="EBB186" s="8"/>
      <c r="EBC186" s="8"/>
      <c r="EBD186" s="8"/>
      <c r="EBE186" s="8"/>
      <c r="EBF186" s="8"/>
      <c r="EBG186" s="8"/>
      <c r="EBH186" s="8"/>
      <c r="EBI186" s="8"/>
      <c r="EBJ186" s="8"/>
      <c r="EBK186" s="8"/>
      <c r="EBL186" s="8"/>
      <c r="EBM186" s="8"/>
      <c r="EBN186" s="8"/>
      <c r="EBO186" s="8"/>
      <c r="EBP186" s="8"/>
      <c r="EBQ186" s="8"/>
      <c r="EBR186" s="8"/>
      <c r="EBS186" s="8"/>
      <c r="EBT186" s="8"/>
      <c r="EBU186" s="8"/>
      <c r="EBV186" s="8"/>
      <c r="EBW186" s="8"/>
      <c r="EBX186" s="8"/>
      <c r="EBY186" s="8"/>
      <c r="EBZ186" s="8"/>
      <c r="ECA186" s="8"/>
      <c r="ECB186" s="8"/>
      <c r="ECC186" s="8"/>
      <c r="ECD186" s="8"/>
      <c r="ECE186" s="8"/>
      <c r="ECF186" s="8"/>
      <c r="ECG186" s="8"/>
      <c r="ECH186" s="8"/>
      <c r="ECI186" s="8"/>
      <c r="ECJ186" s="8"/>
      <c r="ECK186" s="8"/>
      <c r="ECL186" s="8"/>
      <c r="ECM186" s="8"/>
      <c r="ECN186" s="8"/>
      <c r="ECO186" s="8"/>
      <c r="ECP186" s="8"/>
      <c r="ECQ186" s="8"/>
      <c r="ECR186" s="8"/>
      <c r="ECS186" s="8"/>
      <c r="ECT186" s="8"/>
      <c r="ECU186" s="8"/>
      <c r="ECV186" s="8"/>
      <c r="ECW186" s="8"/>
      <c r="ECX186" s="8"/>
      <c r="ECY186" s="8"/>
      <c r="ECZ186" s="8"/>
      <c r="EDA186" s="8"/>
      <c r="EDB186" s="8"/>
      <c r="EDC186" s="8"/>
      <c r="EDD186" s="8"/>
      <c r="EDE186" s="8"/>
      <c r="EDF186" s="8"/>
      <c r="EDG186" s="8"/>
      <c r="EDH186" s="8"/>
      <c r="EDI186" s="8"/>
      <c r="EDJ186" s="8"/>
      <c r="EDK186" s="8"/>
      <c r="EDL186" s="8"/>
      <c r="EDM186" s="8"/>
      <c r="EDN186" s="8"/>
      <c r="EDO186" s="8"/>
      <c r="EDP186" s="8"/>
      <c r="EDQ186" s="8"/>
      <c r="EDR186" s="8"/>
      <c r="EDS186" s="8"/>
      <c r="EDT186" s="8"/>
      <c r="EDU186" s="8"/>
      <c r="EDV186" s="8"/>
      <c r="EDW186" s="8"/>
      <c r="EDX186" s="8"/>
      <c r="EDY186" s="8"/>
      <c r="EDZ186" s="8"/>
      <c r="EEA186" s="8"/>
      <c r="EEB186" s="8"/>
      <c r="EEC186" s="8"/>
      <c r="EED186" s="8"/>
      <c r="EEE186" s="8"/>
      <c r="EEF186" s="8"/>
      <c r="EEG186" s="8"/>
      <c r="EEH186" s="8"/>
      <c r="EEI186" s="8"/>
      <c r="EEJ186" s="8"/>
      <c r="EEK186" s="8"/>
      <c r="EEL186" s="8"/>
      <c r="EEM186" s="8"/>
      <c r="EEN186" s="8"/>
      <c r="EEO186" s="8"/>
      <c r="EEP186" s="8"/>
      <c r="EEQ186" s="8"/>
      <c r="EER186" s="8"/>
      <c r="EES186" s="8"/>
      <c r="EET186" s="8"/>
      <c r="EEU186" s="8"/>
      <c r="EEV186" s="8"/>
      <c r="EEW186" s="8"/>
      <c r="EEX186" s="8"/>
      <c r="EEY186" s="8"/>
      <c r="EEZ186" s="8"/>
      <c r="EFA186" s="8"/>
      <c r="EFB186" s="8"/>
      <c r="EFC186" s="8"/>
      <c r="EFD186" s="8"/>
      <c r="EFE186" s="8"/>
      <c r="EFF186" s="8"/>
      <c r="EFG186" s="8"/>
      <c r="EFH186" s="8"/>
      <c r="EFI186" s="8"/>
      <c r="EFJ186" s="8"/>
      <c r="EFK186" s="8"/>
      <c r="EFL186" s="8"/>
      <c r="EFM186" s="8"/>
      <c r="EFN186" s="8"/>
      <c r="EFO186" s="8"/>
      <c r="EFP186" s="8"/>
      <c r="EFQ186" s="8"/>
      <c r="EFR186" s="8"/>
      <c r="EFS186" s="8"/>
      <c r="EFT186" s="8"/>
      <c r="EFU186" s="8"/>
      <c r="EFV186" s="8"/>
      <c r="EFW186" s="8"/>
      <c r="EFX186" s="8"/>
      <c r="EFY186" s="8"/>
      <c r="EFZ186" s="8"/>
      <c r="EGA186" s="8"/>
      <c r="EGB186" s="8"/>
      <c r="EGC186" s="8"/>
      <c r="EGD186" s="8"/>
      <c r="EGE186" s="8"/>
      <c r="EGF186" s="8"/>
      <c r="EGG186" s="8"/>
      <c r="EGH186" s="8"/>
      <c r="EGI186" s="8"/>
      <c r="EGJ186" s="8"/>
      <c r="EGK186" s="8"/>
      <c r="EGL186" s="8"/>
      <c r="EGM186" s="8"/>
      <c r="EGN186" s="8"/>
      <c r="EGO186" s="8"/>
      <c r="EGP186" s="8"/>
      <c r="EGQ186" s="8"/>
      <c r="EGR186" s="8"/>
      <c r="EGS186" s="8"/>
      <c r="EGT186" s="8"/>
      <c r="EGU186" s="8"/>
      <c r="EGV186" s="8"/>
      <c r="EGW186" s="8"/>
      <c r="EGX186" s="8"/>
      <c r="EGY186" s="8"/>
      <c r="EGZ186" s="8"/>
      <c r="EHA186" s="8"/>
      <c r="EHB186" s="8"/>
      <c r="EHC186" s="8"/>
      <c r="EHD186" s="8"/>
      <c r="EHE186" s="8"/>
      <c r="EHF186" s="8"/>
      <c r="EHG186" s="8"/>
      <c r="EHH186" s="8"/>
      <c r="EHI186" s="8"/>
      <c r="EHJ186" s="8"/>
      <c r="EHK186" s="8"/>
      <c r="EHL186" s="8"/>
      <c r="EHM186" s="8"/>
      <c r="EHN186" s="8"/>
      <c r="EHO186" s="8"/>
      <c r="EHP186" s="8"/>
      <c r="EHQ186" s="8"/>
      <c r="EHR186" s="8"/>
      <c r="EHS186" s="8"/>
      <c r="EHT186" s="8"/>
      <c r="EHU186" s="8"/>
      <c r="EHV186" s="8"/>
      <c r="EHW186" s="8"/>
      <c r="EHX186" s="8"/>
      <c r="EHY186" s="8"/>
      <c r="EHZ186" s="8"/>
      <c r="EIA186" s="8"/>
      <c r="EIB186" s="8"/>
      <c r="EIC186" s="8"/>
      <c r="EID186" s="8"/>
      <c r="EIE186" s="8"/>
      <c r="EIF186" s="8"/>
      <c r="EIG186" s="8"/>
      <c r="EIH186" s="8"/>
      <c r="EII186" s="8"/>
      <c r="EIJ186" s="8"/>
      <c r="EIK186" s="8"/>
      <c r="EIL186" s="8"/>
      <c r="EIM186" s="8"/>
      <c r="EIN186" s="8"/>
      <c r="EIO186" s="8"/>
      <c r="EIP186" s="8"/>
      <c r="EIQ186" s="8"/>
      <c r="EIR186" s="8"/>
      <c r="EIS186" s="8"/>
      <c r="EIT186" s="8"/>
      <c r="EIU186" s="8"/>
      <c r="EIV186" s="8"/>
      <c r="EIW186" s="8"/>
      <c r="EIX186" s="8"/>
      <c r="EIY186" s="8"/>
      <c r="EIZ186" s="8"/>
      <c r="EJA186" s="8"/>
      <c r="EJB186" s="8"/>
      <c r="EJC186" s="8"/>
      <c r="EJD186" s="8"/>
      <c r="EJE186" s="8"/>
      <c r="EJF186" s="8"/>
      <c r="EJG186" s="8"/>
      <c r="EJH186" s="8"/>
      <c r="EJI186" s="8"/>
      <c r="EJJ186" s="8"/>
      <c r="EJK186" s="8"/>
      <c r="EJL186" s="8"/>
      <c r="EJM186" s="8"/>
      <c r="EJN186" s="8"/>
      <c r="EJO186" s="8"/>
      <c r="EJP186" s="8"/>
      <c r="EJQ186" s="8"/>
      <c r="EJR186" s="8"/>
      <c r="EJS186" s="8"/>
      <c r="EJT186" s="8"/>
      <c r="EJU186" s="8"/>
      <c r="EJV186" s="8"/>
      <c r="EJW186" s="8"/>
      <c r="EJX186" s="8"/>
      <c r="EJY186" s="8"/>
      <c r="EJZ186" s="8"/>
      <c r="EKA186" s="8"/>
      <c r="EKB186" s="8"/>
      <c r="EKC186" s="8"/>
      <c r="EKD186" s="8"/>
      <c r="EKE186" s="8"/>
      <c r="EKF186" s="8"/>
      <c r="EKG186" s="8"/>
      <c r="EKH186" s="8"/>
      <c r="EKI186" s="8"/>
      <c r="EKJ186" s="8"/>
      <c r="EKK186" s="8"/>
      <c r="EKL186" s="8"/>
      <c r="EKM186" s="8"/>
      <c r="EKN186" s="8"/>
      <c r="EKO186" s="8"/>
      <c r="EKP186" s="8"/>
      <c r="EKQ186" s="8"/>
      <c r="EKR186" s="8"/>
      <c r="EKS186" s="8"/>
      <c r="EKT186" s="8"/>
      <c r="EKU186" s="8"/>
      <c r="EKV186" s="8"/>
      <c r="EKW186" s="8"/>
      <c r="EKX186" s="8"/>
      <c r="EKY186" s="8"/>
      <c r="EKZ186" s="8"/>
      <c r="ELA186" s="8"/>
      <c r="ELB186" s="8"/>
      <c r="ELC186" s="8"/>
      <c r="ELD186" s="8"/>
      <c r="ELE186" s="8"/>
      <c r="ELF186" s="8"/>
      <c r="ELG186" s="8"/>
      <c r="ELH186" s="8"/>
      <c r="ELI186" s="8"/>
      <c r="ELJ186" s="8"/>
      <c r="ELK186" s="8"/>
      <c r="ELL186" s="8"/>
      <c r="ELM186" s="8"/>
      <c r="ELN186" s="8"/>
      <c r="ELO186" s="8"/>
      <c r="ELP186" s="8"/>
      <c r="ELQ186" s="8"/>
      <c r="ELR186" s="8"/>
      <c r="ELS186" s="8"/>
      <c r="ELT186" s="8"/>
      <c r="ELU186" s="8"/>
      <c r="ELV186" s="8"/>
      <c r="ELW186" s="8"/>
      <c r="ELX186" s="8"/>
      <c r="ELY186" s="8"/>
      <c r="ELZ186" s="8"/>
      <c r="EMA186" s="8"/>
      <c r="EMB186" s="8"/>
      <c r="EMC186" s="8"/>
      <c r="EMD186" s="8"/>
      <c r="EME186" s="8"/>
      <c r="EMF186" s="8"/>
      <c r="EMG186" s="8"/>
      <c r="EMH186" s="8"/>
      <c r="EMI186" s="8"/>
      <c r="EMJ186" s="8"/>
      <c r="EMK186" s="8"/>
      <c r="EML186" s="8"/>
      <c r="EMM186" s="8"/>
      <c r="EMN186" s="8"/>
      <c r="EMO186" s="8"/>
      <c r="EMP186" s="8"/>
      <c r="EMQ186" s="8"/>
      <c r="EMR186" s="8"/>
      <c r="EMS186" s="8"/>
      <c r="EMT186" s="8"/>
      <c r="EMU186" s="8"/>
      <c r="EMV186" s="8"/>
      <c r="EMW186" s="8"/>
      <c r="EMX186" s="8"/>
      <c r="EMY186" s="8"/>
      <c r="EMZ186" s="8"/>
      <c r="ENA186" s="8"/>
      <c r="ENB186" s="8"/>
      <c r="ENC186" s="8"/>
      <c r="END186" s="8"/>
      <c r="ENE186" s="8"/>
      <c r="ENF186" s="8"/>
      <c r="ENG186" s="8"/>
      <c r="ENH186" s="8"/>
      <c r="ENI186" s="8"/>
      <c r="ENJ186" s="8"/>
      <c r="ENK186" s="8"/>
      <c r="ENL186" s="8"/>
      <c r="ENM186" s="8"/>
      <c r="ENN186" s="8"/>
      <c r="ENO186" s="8"/>
      <c r="ENP186" s="8"/>
      <c r="ENQ186" s="8"/>
      <c r="ENR186" s="8"/>
      <c r="ENS186" s="8"/>
      <c r="ENT186" s="8"/>
      <c r="ENU186" s="8"/>
      <c r="ENV186" s="8"/>
      <c r="ENW186" s="8"/>
      <c r="ENX186" s="8"/>
      <c r="ENY186" s="8"/>
      <c r="ENZ186" s="8"/>
      <c r="EOA186" s="8"/>
      <c r="EOB186" s="8"/>
      <c r="EOC186" s="8"/>
      <c r="EOD186" s="8"/>
      <c r="EOE186" s="8"/>
      <c r="EOF186" s="8"/>
      <c r="EOG186" s="8"/>
      <c r="EOH186" s="8"/>
      <c r="EOI186" s="8"/>
      <c r="EOJ186" s="8"/>
      <c r="EOK186" s="8"/>
      <c r="EOL186" s="8"/>
      <c r="EOM186" s="8"/>
      <c r="EON186" s="8"/>
      <c r="EOO186" s="8"/>
      <c r="EOP186" s="8"/>
      <c r="EOQ186" s="8"/>
      <c r="EOR186" s="8"/>
      <c r="EOS186" s="8"/>
      <c r="EOT186" s="8"/>
      <c r="EOU186" s="8"/>
      <c r="EOV186" s="8"/>
      <c r="EOW186" s="8"/>
      <c r="EOX186" s="8"/>
      <c r="EOY186" s="8"/>
      <c r="EOZ186" s="8"/>
      <c r="EPA186" s="8"/>
      <c r="EPB186" s="8"/>
      <c r="EPC186" s="8"/>
      <c r="EPD186" s="8"/>
      <c r="EPE186" s="8"/>
      <c r="EPF186" s="8"/>
      <c r="EPG186" s="8"/>
      <c r="EPH186" s="8"/>
      <c r="EPI186" s="8"/>
      <c r="EPJ186" s="8"/>
      <c r="EPK186" s="8"/>
      <c r="EPL186" s="8"/>
      <c r="EPM186" s="8"/>
      <c r="EPN186" s="8"/>
      <c r="EPO186" s="8"/>
      <c r="EPP186" s="8"/>
      <c r="EPQ186" s="8"/>
      <c r="EPR186" s="8"/>
      <c r="EPS186" s="8"/>
      <c r="EPT186" s="8"/>
      <c r="EPU186" s="8"/>
      <c r="EPV186" s="8"/>
      <c r="EPW186" s="8"/>
      <c r="EPX186" s="8"/>
      <c r="EPY186" s="8"/>
      <c r="EPZ186" s="8"/>
      <c r="EQA186" s="8"/>
      <c r="EQB186" s="8"/>
      <c r="EQC186" s="8"/>
      <c r="EQD186" s="8"/>
      <c r="EQE186" s="8"/>
      <c r="EQF186" s="8"/>
      <c r="EQG186" s="8"/>
      <c r="EQH186" s="8"/>
      <c r="EQI186" s="8"/>
      <c r="EQJ186" s="8"/>
      <c r="EQK186" s="8"/>
      <c r="EQL186" s="8"/>
      <c r="EQM186" s="8"/>
      <c r="EQN186" s="8"/>
      <c r="EQO186" s="8"/>
      <c r="EQP186" s="8"/>
      <c r="EQQ186" s="8"/>
      <c r="EQR186" s="8"/>
      <c r="EQS186" s="8"/>
      <c r="EQT186" s="8"/>
      <c r="EQU186" s="8"/>
      <c r="EQV186" s="8"/>
      <c r="EQW186" s="8"/>
      <c r="EQX186" s="8"/>
      <c r="EQY186" s="8"/>
      <c r="EQZ186" s="8"/>
      <c r="ERA186" s="8"/>
      <c r="ERB186" s="8"/>
      <c r="ERC186" s="8"/>
      <c r="ERD186" s="8"/>
      <c r="ERE186" s="8"/>
      <c r="ERF186" s="8"/>
      <c r="ERG186" s="8"/>
      <c r="ERH186" s="8"/>
      <c r="ERI186" s="8"/>
      <c r="ERJ186" s="8"/>
      <c r="ERK186" s="8"/>
      <c r="ERL186" s="8"/>
      <c r="ERM186" s="8"/>
      <c r="ERN186" s="8"/>
      <c r="ERO186" s="8"/>
      <c r="ERP186" s="8"/>
      <c r="ERQ186" s="8"/>
      <c r="ERR186" s="8"/>
      <c r="ERS186" s="8"/>
      <c r="ERT186" s="8"/>
      <c r="ERU186" s="8"/>
      <c r="ERV186" s="8"/>
      <c r="ERW186" s="8"/>
      <c r="ERX186" s="8"/>
      <c r="ERY186" s="8"/>
      <c r="ERZ186" s="8"/>
      <c r="ESA186" s="8"/>
      <c r="ESB186" s="8"/>
      <c r="ESC186" s="8"/>
      <c r="ESD186" s="8"/>
      <c r="ESE186" s="8"/>
      <c r="ESF186" s="8"/>
      <c r="ESG186" s="8"/>
      <c r="ESH186" s="8"/>
      <c r="ESI186" s="8"/>
      <c r="ESJ186" s="8"/>
      <c r="ESK186" s="8"/>
      <c r="ESL186" s="8"/>
      <c r="ESM186" s="8"/>
      <c r="ESN186" s="8"/>
      <c r="ESO186" s="8"/>
      <c r="ESP186" s="8"/>
      <c r="ESQ186" s="8"/>
      <c r="ESR186" s="8"/>
      <c r="ESS186" s="8"/>
      <c r="EST186" s="8"/>
      <c r="ESU186" s="8"/>
      <c r="ESV186" s="8"/>
      <c r="ESW186" s="8"/>
      <c r="ESX186" s="8"/>
      <c r="ESY186" s="8"/>
      <c r="ESZ186" s="8"/>
      <c r="ETA186" s="8"/>
      <c r="ETB186" s="8"/>
      <c r="ETC186" s="8"/>
      <c r="ETD186" s="8"/>
      <c r="ETE186" s="8"/>
      <c r="ETF186" s="8"/>
      <c r="ETG186" s="8"/>
      <c r="ETH186" s="8"/>
      <c r="ETI186" s="8"/>
      <c r="ETJ186" s="8"/>
      <c r="ETK186" s="8"/>
      <c r="ETL186" s="8"/>
      <c r="ETM186" s="8"/>
      <c r="ETN186" s="8"/>
      <c r="ETO186" s="8"/>
      <c r="ETP186" s="8"/>
      <c r="ETQ186" s="8"/>
      <c r="ETR186" s="8"/>
      <c r="ETS186" s="8"/>
      <c r="ETT186" s="8"/>
      <c r="ETU186" s="8"/>
      <c r="ETV186" s="8"/>
      <c r="ETW186" s="8"/>
      <c r="ETX186" s="8"/>
      <c r="ETY186" s="8"/>
      <c r="ETZ186" s="8"/>
      <c r="EUA186" s="8"/>
      <c r="EUB186" s="8"/>
      <c r="EUC186" s="8"/>
      <c r="EUD186" s="8"/>
      <c r="EUE186" s="8"/>
      <c r="EUF186" s="8"/>
      <c r="EUG186" s="8"/>
      <c r="EUH186" s="8"/>
      <c r="EUI186" s="8"/>
      <c r="EUJ186" s="8"/>
      <c r="EUK186" s="8"/>
      <c r="EUL186" s="8"/>
      <c r="EUM186" s="8"/>
      <c r="EUN186" s="8"/>
      <c r="EUO186" s="8"/>
      <c r="EUP186" s="8"/>
      <c r="EUQ186" s="8"/>
      <c r="EUR186" s="8"/>
      <c r="EUS186" s="8"/>
      <c r="EUT186" s="8"/>
      <c r="EUU186" s="8"/>
      <c r="EUV186" s="8"/>
      <c r="EUW186" s="8"/>
      <c r="EUX186" s="8"/>
      <c r="EUY186" s="8"/>
      <c r="EUZ186" s="8"/>
      <c r="EVA186" s="8"/>
      <c r="EVB186" s="8"/>
      <c r="EVC186" s="8"/>
      <c r="EVD186" s="8"/>
      <c r="EVE186" s="8"/>
      <c r="EVF186" s="8"/>
      <c r="EVG186" s="8"/>
      <c r="EVH186" s="8"/>
      <c r="EVI186" s="8"/>
      <c r="EVJ186" s="8"/>
      <c r="EVK186" s="8"/>
      <c r="EVL186" s="8"/>
      <c r="EVM186" s="8"/>
      <c r="EVN186" s="8"/>
      <c r="EVO186" s="8"/>
      <c r="EVP186" s="8"/>
      <c r="EVQ186" s="8"/>
      <c r="EVR186" s="8"/>
      <c r="EVS186" s="8"/>
      <c r="EVT186" s="8"/>
      <c r="EVU186" s="8"/>
      <c r="EVV186" s="8"/>
      <c r="EVW186" s="8"/>
      <c r="EVX186" s="8"/>
      <c r="EVY186" s="8"/>
      <c r="EVZ186" s="8"/>
      <c r="EWA186" s="8"/>
      <c r="EWB186" s="8"/>
      <c r="EWC186" s="8"/>
      <c r="EWD186" s="8"/>
      <c r="EWE186" s="8"/>
      <c r="EWF186" s="8"/>
      <c r="EWG186" s="8"/>
      <c r="EWH186" s="8"/>
      <c r="EWI186" s="8"/>
      <c r="EWJ186" s="8"/>
      <c r="EWK186" s="8"/>
      <c r="EWL186" s="8"/>
      <c r="EWM186" s="8"/>
      <c r="EWN186" s="8"/>
      <c r="EWO186" s="8"/>
      <c r="EWP186" s="8"/>
      <c r="EWQ186" s="8"/>
      <c r="EWR186" s="8"/>
      <c r="EWS186" s="8"/>
      <c r="EWT186" s="8"/>
      <c r="EWU186" s="8"/>
      <c r="EWV186" s="8"/>
      <c r="EWW186" s="8"/>
      <c r="EWX186" s="8"/>
      <c r="EWY186" s="8"/>
      <c r="EWZ186" s="8"/>
      <c r="EXA186" s="8"/>
      <c r="EXB186" s="8"/>
      <c r="EXC186" s="8"/>
      <c r="EXD186" s="8"/>
      <c r="EXE186" s="8"/>
      <c r="EXF186" s="8"/>
      <c r="EXG186" s="8"/>
      <c r="EXH186" s="8"/>
      <c r="EXI186" s="8"/>
      <c r="EXJ186" s="8"/>
      <c r="EXK186" s="8"/>
      <c r="EXL186" s="8"/>
      <c r="EXM186" s="8"/>
      <c r="EXN186" s="8"/>
      <c r="EXO186" s="8"/>
      <c r="EXP186" s="8"/>
      <c r="EXQ186" s="8"/>
      <c r="EXR186" s="8"/>
      <c r="EXS186" s="8"/>
      <c r="EXT186" s="8"/>
      <c r="EXU186" s="8"/>
      <c r="EXV186" s="8"/>
      <c r="EXW186" s="8"/>
      <c r="EXX186" s="8"/>
      <c r="EXY186" s="8"/>
      <c r="EXZ186" s="8"/>
      <c r="EYA186" s="8"/>
      <c r="EYB186" s="8"/>
      <c r="EYC186" s="8"/>
      <c r="EYD186" s="8"/>
      <c r="EYE186" s="8"/>
      <c r="EYF186" s="8"/>
      <c r="EYG186" s="8"/>
      <c r="EYH186" s="8"/>
      <c r="EYI186" s="8"/>
      <c r="EYJ186" s="8"/>
      <c r="EYK186" s="8"/>
      <c r="EYL186" s="8"/>
      <c r="EYM186" s="8"/>
      <c r="EYN186" s="8"/>
      <c r="EYO186" s="8"/>
      <c r="EYP186" s="8"/>
      <c r="EYQ186" s="8"/>
      <c r="EYR186" s="8"/>
      <c r="EYS186" s="8"/>
      <c r="EYT186" s="8"/>
      <c r="EYU186" s="8"/>
      <c r="EYV186" s="8"/>
      <c r="EYW186" s="8"/>
      <c r="EYX186" s="8"/>
      <c r="EYY186" s="8"/>
      <c r="EYZ186" s="8"/>
      <c r="EZA186" s="8"/>
      <c r="EZB186" s="8"/>
      <c r="EZC186" s="8"/>
      <c r="EZD186" s="8"/>
      <c r="EZE186" s="8"/>
      <c r="EZF186" s="8"/>
      <c r="EZG186" s="8"/>
      <c r="EZH186" s="8"/>
      <c r="EZI186" s="8"/>
      <c r="EZJ186" s="8"/>
      <c r="EZK186" s="8"/>
      <c r="EZL186" s="8"/>
      <c r="EZM186" s="8"/>
      <c r="EZN186" s="8"/>
      <c r="EZO186" s="8"/>
      <c r="EZP186" s="8"/>
      <c r="EZQ186" s="8"/>
      <c r="EZR186" s="8"/>
      <c r="EZS186" s="8"/>
      <c r="EZT186" s="8"/>
      <c r="EZU186" s="8"/>
      <c r="EZV186" s="8"/>
      <c r="EZW186" s="8"/>
      <c r="EZX186" s="8"/>
      <c r="EZY186" s="8"/>
      <c r="EZZ186" s="8"/>
      <c r="FAA186" s="8"/>
      <c r="FAB186" s="8"/>
      <c r="FAC186" s="8"/>
      <c r="FAD186" s="8"/>
      <c r="FAE186" s="8"/>
      <c r="FAF186" s="8"/>
      <c r="FAG186" s="8"/>
      <c r="FAH186" s="8"/>
      <c r="FAI186" s="8"/>
      <c r="FAJ186" s="8"/>
      <c r="FAK186" s="8"/>
      <c r="FAL186" s="8"/>
      <c r="FAM186" s="8"/>
      <c r="FAN186" s="8"/>
      <c r="FAO186" s="8"/>
      <c r="FAP186" s="8"/>
      <c r="FAQ186" s="8"/>
      <c r="FAR186" s="8"/>
      <c r="FAS186" s="8"/>
      <c r="FAT186" s="8"/>
      <c r="FAU186" s="8"/>
      <c r="FAV186" s="8"/>
      <c r="FAW186" s="8"/>
      <c r="FAX186" s="8"/>
      <c r="FAY186" s="8"/>
      <c r="FAZ186" s="8"/>
      <c r="FBA186" s="8"/>
      <c r="FBB186" s="8"/>
      <c r="FBC186" s="8"/>
      <c r="FBD186" s="8"/>
      <c r="FBE186" s="8"/>
      <c r="FBF186" s="8"/>
      <c r="FBG186" s="8"/>
      <c r="FBH186" s="8"/>
      <c r="FBI186" s="8"/>
      <c r="FBJ186" s="8"/>
      <c r="FBK186" s="8"/>
      <c r="FBL186" s="8"/>
      <c r="FBM186" s="8"/>
      <c r="FBN186" s="8"/>
      <c r="FBO186" s="8"/>
      <c r="FBP186" s="8"/>
      <c r="FBQ186" s="8"/>
      <c r="FBR186" s="8"/>
      <c r="FBS186" s="8"/>
      <c r="FBT186" s="8"/>
      <c r="FBU186" s="8"/>
      <c r="FBV186" s="8"/>
      <c r="FBW186" s="8"/>
      <c r="FBX186" s="8"/>
      <c r="FBY186" s="8"/>
      <c r="FBZ186" s="8"/>
      <c r="FCA186" s="8"/>
      <c r="FCB186" s="8"/>
      <c r="FCC186" s="8"/>
      <c r="FCD186" s="8"/>
      <c r="FCE186" s="8"/>
      <c r="FCF186" s="8"/>
      <c r="FCG186" s="8"/>
      <c r="FCH186" s="8"/>
      <c r="FCI186" s="8"/>
      <c r="FCJ186" s="8"/>
      <c r="FCK186" s="8"/>
      <c r="FCL186" s="8"/>
      <c r="FCM186" s="8"/>
      <c r="FCN186" s="8"/>
      <c r="FCO186" s="8"/>
      <c r="FCP186" s="8"/>
      <c r="FCQ186" s="8"/>
      <c r="FCR186" s="8"/>
      <c r="FCS186" s="8"/>
      <c r="FCT186" s="8"/>
      <c r="FCU186" s="8"/>
      <c r="FCV186" s="8"/>
      <c r="FCW186" s="8"/>
      <c r="FCX186" s="8"/>
      <c r="FCY186" s="8"/>
      <c r="FCZ186" s="8"/>
      <c r="FDA186" s="8"/>
      <c r="FDB186" s="8"/>
      <c r="FDC186" s="8"/>
      <c r="FDD186" s="8"/>
      <c r="FDE186" s="8"/>
      <c r="FDF186" s="8"/>
      <c r="FDG186" s="8"/>
      <c r="FDH186" s="8"/>
      <c r="FDI186" s="8"/>
      <c r="FDJ186" s="8"/>
      <c r="FDK186" s="8"/>
      <c r="FDL186" s="8"/>
      <c r="FDM186" s="8"/>
      <c r="FDN186" s="8"/>
      <c r="FDO186" s="8"/>
      <c r="FDP186" s="8"/>
      <c r="FDQ186" s="8"/>
      <c r="FDR186" s="8"/>
      <c r="FDS186" s="8"/>
      <c r="FDT186" s="8"/>
      <c r="FDU186" s="8"/>
      <c r="FDV186" s="8"/>
      <c r="FDW186" s="8"/>
      <c r="FDX186" s="8"/>
      <c r="FDY186" s="8"/>
      <c r="FDZ186" s="8"/>
      <c r="FEA186" s="8"/>
      <c r="FEB186" s="8"/>
      <c r="FEC186" s="8"/>
      <c r="FED186" s="8"/>
      <c r="FEE186" s="8"/>
      <c r="FEF186" s="8"/>
      <c r="FEG186" s="8"/>
      <c r="FEH186" s="8"/>
      <c r="FEI186" s="8"/>
      <c r="FEJ186" s="8"/>
      <c r="FEK186" s="8"/>
      <c r="FEL186" s="8"/>
      <c r="FEM186" s="8"/>
      <c r="FEN186" s="8"/>
      <c r="FEO186" s="8"/>
      <c r="FEP186" s="8"/>
      <c r="FEQ186" s="8"/>
      <c r="FER186" s="8"/>
      <c r="FES186" s="8"/>
      <c r="FET186" s="8"/>
      <c r="FEU186" s="8"/>
      <c r="FEV186" s="8"/>
      <c r="FEW186" s="8"/>
      <c r="FEX186" s="8"/>
      <c r="FEY186" s="8"/>
      <c r="FEZ186" s="8"/>
      <c r="FFA186" s="8"/>
      <c r="FFB186" s="8"/>
      <c r="FFC186" s="8"/>
      <c r="FFD186" s="8"/>
      <c r="FFE186" s="8"/>
      <c r="FFF186" s="8"/>
      <c r="FFG186" s="8"/>
      <c r="FFH186" s="8"/>
      <c r="FFI186" s="8"/>
      <c r="FFJ186" s="8"/>
      <c r="FFK186" s="8"/>
      <c r="FFL186" s="8"/>
      <c r="FFM186" s="8"/>
      <c r="FFN186" s="8"/>
      <c r="FFO186" s="8"/>
      <c r="FFP186" s="8"/>
      <c r="FFQ186" s="8"/>
      <c r="FFR186" s="8"/>
      <c r="FFS186" s="8"/>
      <c r="FFT186" s="8"/>
      <c r="FFU186" s="8"/>
      <c r="FFV186" s="8"/>
      <c r="FFW186" s="8"/>
      <c r="FFX186" s="8"/>
      <c r="FFY186" s="8"/>
      <c r="FFZ186" s="8"/>
      <c r="FGA186" s="8"/>
      <c r="FGB186" s="8"/>
      <c r="FGC186" s="8"/>
      <c r="FGD186" s="8"/>
      <c r="FGE186" s="8"/>
      <c r="FGF186" s="8"/>
      <c r="FGG186" s="8"/>
      <c r="FGH186" s="8"/>
      <c r="FGI186" s="8"/>
      <c r="FGJ186" s="8"/>
      <c r="FGK186" s="8"/>
      <c r="FGL186" s="8"/>
      <c r="FGM186" s="8"/>
      <c r="FGN186" s="8"/>
      <c r="FGO186" s="8"/>
      <c r="FGP186" s="8"/>
      <c r="FGQ186" s="8"/>
      <c r="FGR186" s="8"/>
      <c r="FGS186" s="8"/>
      <c r="FGT186" s="8"/>
      <c r="FGU186" s="8"/>
      <c r="FGV186" s="8"/>
      <c r="FGW186" s="8"/>
      <c r="FGX186" s="8"/>
      <c r="FGY186" s="8"/>
      <c r="FGZ186" s="8"/>
      <c r="FHA186" s="8"/>
      <c r="FHB186" s="8"/>
      <c r="FHC186" s="8"/>
      <c r="FHD186" s="8"/>
      <c r="FHE186" s="8"/>
      <c r="FHF186" s="8"/>
      <c r="FHG186" s="8"/>
      <c r="FHH186" s="8"/>
      <c r="FHI186" s="8"/>
      <c r="FHJ186" s="8"/>
      <c r="FHK186" s="8"/>
      <c r="FHL186" s="8"/>
      <c r="FHM186" s="8"/>
      <c r="FHN186" s="8"/>
      <c r="FHO186" s="8"/>
      <c r="FHP186" s="8"/>
      <c r="FHQ186" s="8"/>
      <c r="FHR186" s="8"/>
      <c r="FHS186" s="8"/>
      <c r="FHT186" s="8"/>
      <c r="FHU186" s="8"/>
      <c r="FHV186" s="8"/>
      <c r="FHW186" s="8"/>
      <c r="FHX186" s="8"/>
      <c r="FHY186" s="8"/>
      <c r="FHZ186" s="8"/>
      <c r="FIA186" s="8"/>
      <c r="FIB186" s="8"/>
      <c r="FIC186" s="8"/>
      <c r="FID186" s="8"/>
      <c r="FIE186" s="8"/>
      <c r="FIF186" s="8"/>
      <c r="FIG186" s="8"/>
      <c r="FIH186" s="8"/>
      <c r="FII186" s="8"/>
      <c r="FIJ186" s="8"/>
      <c r="FIK186" s="8"/>
      <c r="FIL186" s="8"/>
      <c r="FIM186" s="8"/>
      <c r="FIN186" s="8"/>
      <c r="FIO186" s="8"/>
      <c r="FIP186" s="8"/>
      <c r="FIQ186" s="8"/>
      <c r="FIR186" s="8"/>
      <c r="FIS186" s="8"/>
      <c r="FIT186" s="8"/>
      <c r="FIU186" s="8"/>
      <c r="FIV186" s="8"/>
      <c r="FIW186" s="8"/>
      <c r="FIX186" s="8"/>
      <c r="FIY186" s="8"/>
      <c r="FIZ186" s="8"/>
      <c r="FJA186" s="8"/>
      <c r="FJB186" s="8"/>
      <c r="FJC186" s="8"/>
      <c r="FJD186" s="8"/>
      <c r="FJE186" s="8"/>
      <c r="FJF186" s="8"/>
      <c r="FJG186" s="8"/>
      <c r="FJH186" s="8"/>
      <c r="FJI186" s="8"/>
      <c r="FJJ186" s="8"/>
      <c r="FJK186" s="8"/>
      <c r="FJL186" s="8"/>
      <c r="FJM186" s="8"/>
      <c r="FJN186" s="8"/>
      <c r="FJO186" s="8"/>
      <c r="FJP186" s="8"/>
      <c r="FJQ186" s="8"/>
      <c r="FJR186" s="8"/>
      <c r="FJS186" s="8"/>
      <c r="FJT186" s="8"/>
      <c r="FJU186" s="8"/>
      <c r="FJV186" s="8"/>
      <c r="FJW186" s="8"/>
      <c r="FJX186" s="8"/>
      <c r="FJY186" s="8"/>
      <c r="FJZ186" s="8"/>
      <c r="FKA186" s="8"/>
      <c r="FKB186" s="8"/>
      <c r="FKC186" s="8"/>
      <c r="FKD186" s="8"/>
      <c r="FKE186" s="8"/>
      <c r="FKF186" s="8"/>
      <c r="FKG186" s="8"/>
      <c r="FKH186" s="8"/>
      <c r="FKI186" s="8"/>
      <c r="FKJ186" s="8"/>
      <c r="FKK186" s="8"/>
      <c r="FKL186" s="8"/>
      <c r="FKM186" s="8"/>
      <c r="FKN186" s="8"/>
      <c r="FKO186" s="8"/>
      <c r="FKP186" s="8"/>
      <c r="FKQ186" s="8"/>
      <c r="FKR186" s="8"/>
      <c r="FKS186" s="8"/>
      <c r="FKT186" s="8"/>
      <c r="FKU186" s="8"/>
      <c r="FKV186" s="8"/>
      <c r="FKW186" s="8"/>
      <c r="FKX186" s="8"/>
      <c r="FKY186" s="8"/>
      <c r="FKZ186" s="8"/>
      <c r="FLA186" s="8"/>
      <c r="FLB186" s="8"/>
      <c r="FLC186" s="8"/>
      <c r="FLD186" s="8"/>
      <c r="FLE186" s="8"/>
      <c r="FLF186" s="8"/>
      <c r="FLG186" s="8"/>
      <c r="FLH186" s="8"/>
      <c r="FLI186" s="8"/>
      <c r="FLJ186" s="8"/>
      <c r="FLK186" s="8"/>
      <c r="FLL186" s="8"/>
      <c r="FLM186" s="8"/>
      <c r="FLN186" s="8"/>
      <c r="FLO186" s="8"/>
      <c r="FLP186" s="8"/>
      <c r="FLQ186" s="8"/>
      <c r="FLR186" s="8"/>
      <c r="FLS186" s="8"/>
      <c r="FLT186" s="8"/>
      <c r="FLU186" s="8"/>
      <c r="FLV186" s="8"/>
      <c r="FLW186" s="8"/>
      <c r="FLX186" s="8"/>
      <c r="FLY186" s="8"/>
      <c r="FLZ186" s="8"/>
      <c r="FMA186" s="8"/>
      <c r="FMB186" s="8"/>
      <c r="FMC186" s="8"/>
      <c r="FMD186" s="8"/>
      <c r="FME186" s="8"/>
      <c r="FMF186" s="8"/>
      <c r="FMG186" s="8"/>
      <c r="FMH186" s="8"/>
      <c r="FMI186" s="8"/>
      <c r="FMJ186" s="8"/>
      <c r="FMK186" s="8"/>
      <c r="FML186" s="8"/>
      <c r="FMM186" s="8"/>
      <c r="FMN186" s="8"/>
      <c r="FMO186" s="8"/>
      <c r="FMP186" s="8"/>
      <c r="FMQ186" s="8"/>
      <c r="FMR186" s="8"/>
      <c r="FMS186" s="8"/>
      <c r="FMT186" s="8"/>
      <c r="FMU186" s="8"/>
      <c r="FMV186" s="8"/>
      <c r="FMW186" s="8"/>
      <c r="FMX186" s="8"/>
      <c r="FMY186" s="8"/>
      <c r="FMZ186" s="8"/>
      <c r="FNA186" s="8"/>
      <c r="FNB186" s="8"/>
      <c r="FNC186" s="8"/>
      <c r="FND186" s="8"/>
      <c r="FNE186" s="8"/>
      <c r="FNF186" s="8"/>
      <c r="FNG186" s="8"/>
      <c r="FNH186" s="8"/>
      <c r="FNI186" s="8"/>
      <c r="FNJ186" s="8"/>
      <c r="FNK186" s="8"/>
      <c r="FNL186" s="8"/>
      <c r="FNM186" s="8"/>
      <c r="FNN186" s="8"/>
      <c r="FNO186" s="8"/>
      <c r="FNP186" s="8"/>
      <c r="FNQ186" s="8"/>
      <c r="FNR186" s="8"/>
      <c r="FNS186" s="8"/>
      <c r="FNT186" s="8"/>
      <c r="FNU186" s="8"/>
      <c r="FNV186" s="8"/>
      <c r="FNW186" s="8"/>
      <c r="FNX186" s="8"/>
      <c r="FNY186" s="8"/>
      <c r="FNZ186" s="8"/>
      <c r="FOA186" s="8"/>
      <c r="FOB186" s="8"/>
      <c r="FOC186" s="8"/>
      <c r="FOD186" s="8"/>
      <c r="FOE186" s="8"/>
      <c r="FOF186" s="8"/>
      <c r="FOG186" s="8"/>
      <c r="FOH186" s="8"/>
      <c r="FOI186" s="8"/>
      <c r="FOJ186" s="8"/>
      <c r="FOK186" s="8"/>
      <c r="FOL186" s="8"/>
      <c r="FOM186" s="8"/>
      <c r="FON186" s="8"/>
      <c r="FOO186" s="8"/>
      <c r="FOP186" s="8"/>
      <c r="FOQ186" s="8"/>
      <c r="FOR186" s="8"/>
      <c r="FOS186" s="8"/>
      <c r="FOT186" s="8"/>
      <c r="FOU186" s="8"/>
      <c r="FOV186" s="8"/>
      <c r="FOW186" s="8"/>
      <c r="FOX186" s="8"/>
      <c r="FOY186" s="8"/>
      <c r="FOZ186" s="8"/>
      <c r="FPA186" s="8"/>
      <c r="FPB186" s="8"/>
      <c r="FPC186" s="8"/>
      <c r="FPD186" s="8"/>
      <c r="FPE186" s="8"/>
      <c r="FPF186" s="8"/>
      <c r="FPG186" s="8"/>
      <c r="FPH186" s="8"/>
      <c r="FPI186" s="8"/>
      <c r="FPJ186" s="8"/>
      <c r="FPK186" s="8"/>
      <c r="FPL186" s="8"/>
      <c r="FPM186" s="8"/>
      <c r="FPN186" s="8"/>
      <c r="FPO186" s="8"/>
      <c r="FPP186" s="8"/>
      <c r="FPQ186" s="8"/>
      <c r="FPR186" s="8"/>
      <c r="FPS186" s="8"/>
      <c r="FPT186" s="8"/>
      <c r="FPU186" s="8"/>
      <c r="FPV186" s="8"/>
      <c r="FPW186" s="8"/>
      <c r="FPX186" s="8"/>
      <c r="FPY186" s="8"/>
      <c r="FPZ186" s="8"/>
      <c r="FQA186" s="8"/>
      <c r="FQB186" s="8"/>
      <c r="FQC186" s="8"/>
      <c r="FQD186" s="8"/>
      <c r="FQE186" s="8"/>
      <c r="FQF186" s="8"/>
      <c r="FQG186" s="8"/>
      <c r="FQH186" s="8"/>
      <c r="FQI186" s="8"/>
      <c r="FQJ186" s="8"/>
      <c r="FQK186" s="8"/>
      <c r="FQL186" s="8"/>
      <c r="FQM186" s="8"/>
      <c r="FQN186" s="8"/>
      <c r="FQO186" s="8"/>
      <c r="FQP186" s="8"/>
      <c r="FQQ186" s="8"/>
      <c r="FQR186" s="8"/>
      <c r="FQS186" s="8"/>
      <c r="FQT186" s="8"/>
      <c r="FQU186" s="8"/>
      <c r="FQV186" s="8"/>
      <c r="FQW186" s="8"/>
      <c r="FQX186" s="8"/>
      <c r="FQY186" s="8"/>
      <c r="FQZ186" s="8"/>
      <c r="FRA186" s="8"/>
      <c r="FRB186" s="8"/>
      <c r="FRC186" s="8"/>
      <c r="FRD186" s="8"/>
      <c r="FRE186" s="8"/>
      <c r="FRF186" s="8"/>
      <c r="FRG186" s="8"/>
      <c r="FRH186" s="8"/>
      <c r="FRI186" s="8"/>
      <c r="FRJ186" s="8"/>
      <c r="FRK186" s="8"/>
      <c r="FRL186" s="8"/>
      <c r="FRM186" s="8"/>
      <c r="FRN186" s="8"/>
      <c r="FRO186" s="8"/>
      <c r="FRP186" s="8"/>
      <c r="FRQ186" s="8"/>
      <c r="FRR186" s="8"/>
      <c r="FRS186" s="8"/>
      <c r="FRT186" s="8"/>
      <c r="FRU186" s="8"/>
      <c r="FRV186" s="8"/>
      <c r="FRW186" s="8"/>
      <c r="FRX186" s="8"/>
      <c r="FRY186" s="8"/>
      <c r="FRZ186" s="8"/>
      <c r="FSA186" s="8"/>
      <c r="FSB186" s="8"/>
      <c r="FSC186" s="8"/>
      <c r="FSD186" s="8"/>
      <c r="FSE186" s="8"/>
      <c r="FSF186" s="8"/>
      <c r="FSG186" s="8"/>
      <c r="FSH186" s="8"/>
      <c r="FSI186" s="8"/>
      <c r="FSJ186" s="8"/>
      <c r="FSK186" s="8"/>
      <c r="FSL186" s="8"/>
      <c r="FSM186" s="8"/>
      <c r="FSN186" s="8"/>
      <c r="FSO186" s="8"/>
      <c r="FSP186" s="8"/>
      <c r="FSQ186" s="8"/>
      <c r="FSR186" s="8"/>
      <c r="FSS186" s="8"/>
      <c r="FST186" s="8"/>
      <c r="FSU186" s="8"/>
      <c r="FSV186" s="8"/>
      <c r="FSW186" s="8"/>
      <c r="FSX186" s="8"/>
      <c r="FSY186" s="8"/>
      <c r="FSZ186" s="8"/>
      <c r="FTA186" s="8"/>
      <c r="FTB186" s="8"/>
      <c r="FTC186" s="8"/>
      <c r="FTD186" s="8"/>
      <c r="FTE186" s="8"/>
      <c r="FTF186" s="8"/>
      <c r="FTG186" s="8"/>
      <c r="FTH186" s="8"/>
      <c r="FTI186" s="8"/>
      <c r="FTJ186" s="8"/>
      <c r="FTK186" s="8"/>
      <c r="FTL186" s="8"/>
      <c r="FTM186" s="8"/>
      <c r="FTN186" s="8"/>
      <c r="FTO186" s="8"/>
      <c r="FTP186" s="8"/>
      <c r="FTQ186" s="8"/>
      <c r="FTR186" s="8"/>
      <c r="FTS186" s="8"/>
      <c r="FTT186" s="8"/>
      <c r="FTU186" s="8"/>
      <c r="FTV186" s="8"/>
      <c r="FTW186" s="8"/>
      <c r="FTX186" s="8"/>
      <c r="FTY186" s="8"/>
      <c r="FTZ186" s="8"/>
      <c r="FUA186" s="8"/>
      <c r="FUB186" s="8"/>
      <c r="FUC186" s="8"/>
      <c r="FUD186" s="8"/>
      <c r="FUE186" s="8"/>
      <c r="FUF186" s="8"/>
      <c r="FUG186" s="8"/>
      <c r="FUH186" s="8"/>
      <c r="FUI186" s="8"/>
      <c r="FUJ186" s="8"/>
      <c r="FUK186" s="8"/>
      <c r="FUL186" s="8"/>
      <c r="FUM186" s="8"/>
      <c r="FUN186" s="8"/>
      <c r="FUO186" s="8"/>
      <c r="FUP186" s="8"/>
      <c r="FUQ186" s="8"/>
      <c r="FUR186" s="8"/>
      <c r="FUS186" s="8"/>
      <c r="FUT186" s="8"/>
      <c r="FUU186" s="8"/>
      <c r="FUV186" s="8"/>
      <c r="FUW186" s="8"/>
      <c r="FUX186" s="8"/>
      <c r="FUY186" s="8"/>
      <c r="FUZ186" s="8"/>
      <c r="FVA186" s="8"/>
      <c r="FVB186" s="8"/>
      <c r="FVC186" s="8"/>
      <c r="FVD186" s="8"/>
      <c r="FVE186" s="8"/>
      <c r="FVF186" s="8"/>
      <c r="FVG186" s="8"/>
      <c r="FVH186" s="8"/>
      <c r="FVI186" s="8"/>
      <c r="FVJ186" s="8"/>
      <c r="FVK186" s="8"/>
      <c r="FVL186" s="8"/>
      <c r="FVM186" s="8"/>
      <c r="FVN186" s="8"/>
      <c r="FVO186" s="8"/>
      <c r="FVP186" s="8"/>
      <c r="FVQ186" s="8"/>
      <c r="FVR186" s="8"/>
      <c r="FVS186" s="8"/>
      <c r="FVT186" s="8"/>
      <c r="FVU186" s="8"/>
      <c r="FVV186" s="8"/>
      <c r="FVW186" s="8"/>
      <c r="FVX186" s="8"/>
      <c r="FVY186" s="8"/>
      <c r="FVZ186" s="8"/>
      <c r="FWA186" s="8"/>
      <c r="FWB186" s="8"/>
      <c r="FWC186" s="8"/>
      <c r="FWD186" s="8"/>
      <c r="FWE186" s="8"/>
      <c r="FWF186" s="8"/>
      <c r="FWG186" s="8"/>
      <c r="FWH186" s="8"/>
      <c r="FWI186" s="8"/>
      <c r="FWJ186" s="8"/>
      <c r="FWK186" s="8"/>
      <c r="FWL186" s="8"/>
      <c r="FWM186" s="8"/>
      <c r="FWN186" s="8"/>
      <c r="FWO186" s="8"/>
      <c r="FWP186" s="8"/>
      <c r="FWQ186" s="8"/>
      <c r="FWR186" s="8"/>
      <c r="FWS186" s="8"/>
      <c r="FWT186" s="8"/>
      <c r="FWU186" s="8"/>
      <c r="FWV186" s="8"/>
      <c r="FWW186" s="8"/>
      <c r="FWX186" s="8"/>
      <c r="FWY186" s="8"/>
      <c r="FWZ186" s="8"/>
      <c r="FXA186" s="8"/>
      <c r="FXB186" s="8"/>
      <c r="FXC186" s="8"/>
      <c r="FXD186" s="8"/>
      <c r="FXE186" s="8"/>
      <c r="FXF186" s="8"/>
      <c r="FXG186" s="8"/>
      <c r="FXH186" s="8"/>
      <c r="FXI186" s="8"/>
      <c r="FXJ186" s="8"/>
      <c r="FXK186" s="8"/>
      <c r="FXL186" s="8"/>
      <c r="FXM186" s="8"/>
      <c r="FXN186" s="8"/>
      <c r="FXO186" s="8"/>
      <c r="FXP186" s="8"/>
      <c r="FXQ186" s="8"/>
      <c r="FXR186" s="8"/>
      <c r="FXS186" s="8"/>
      <c r="FXT186" s="8"/>
      <c r="FXU186" s="8"/>
      <c r="FXV186" s="8"/>
      <c r="FXW186" s="8"/>
      <c r="FXX186" s="8"/>
      <c r="FXY186" s="8"/>
      <c r="FXZ186" s="8"/>
      <c r="FYA186" s="8"/>
      <c r="FYB186" s="8"/>
      <c r="FYC186" s="8"/>
      <c r="FYD186" s="8"/>
      <c r="FYE186" s="8"/>
      <c r="FYF186" s="8"/>
      <c r="FYG186" s="8"/>
      <c r="FYH186" s="8"/>
      <c r="FYI186" s="8"/>
      <c r="FYJ186" s="8"/>
      <c r="FYK186" s="8"/>
      <c r="FYL186" s="8"/>
      <c r="FYM186" s="8"/>
      <c r="FYN186" s="8"/>
      <c r="FYO186" s="8"/>
      <c r="FYP186" s="8"/>
      <c r="FYQ186" s="8"/>
      <c r="FYR186" s="8"/>
      <c r="FYS186" s="8"/>
      <c r="FYT186" s="8"/>
      <c r="FYU186" s="8"/>
      <c r="FYV186" s="8"/>
      <c r="FYW186" s="8"/>
      <c r="FYX186" s="8"/>
      <c r="FYY186" s="8"/>
      <c r="FYZ186" s="8"/>
      <c r="FZA186" s="8"/>
      <c r="FZB186" s="8"/>
      <c r="FZC186" s="8"/>
      <c r="FZD186" s="8"/>
      <c r="FZE186" s="8"/>
      <c r="FZF186" s="8"/>
      <c r="FZG186" s="8"/>
      <c r="FZH186" s="8"/>
      <c r="FZI186" s="8"/>
      <c r="FZJ186" s="8"/>
      <c r="FZK186" s="8"/>
      <c r="FZL186" s="8"/>
      <c r="FZM186" s="8"/>
      <c r="FZN186" s="8"/>
      <c r="FZO186" s="8"/>
      <c r="FZP186" s="8"/>
      <c r="FZQ186" s="8"/>
      <c r="FZR186" s="8"/>
      <c r="FZS186" s="8"/>
      <c r="FZT186" s="8"/>
      <c r="FZU186" s="8"/>
      <c r="FZV186" s="8"/>
      <c r="FZW186" s="8"/>
      <c r="FZX186" s="8"/>
      <c r="FZY186" s="8"/>
      <c r="FZZ186" s="8"/>
      <c r="GAA186" s="8"/>
      <c r="GAB186" s="8"/>
      <c r="GAC186" s="8"/>
      <c r="GAD186" s="8"/>
      <c r="GAE186" s="8"/>
      <c r="GAF186" s="8"/>
      <c r="GAG186" s="8"/>
      <c r="GAH186" s="8"/>
      <c r="GAI186" s="8"/>
      <c r="GAJ186" s="8"/>
      <c r="GAK186" s="8"/>
      <c r="GAL186" s="8"/>
      <c r="GAM186" s="8"/>
      <c r="GAN186" s="8"/>
      <c r="GAO186" s="8"/>
      <c r="GAP186" s="8"/>
      <c r="GAQ186" s="8"/>
      <c r="GAR186" s="8"/>
      <c r="GAS186" s="8"/>
      <c r="GAT186" s="8"/>
      <c r="GAU186" s="8"/>
      <c r="GAV186" s="8"/>
      <c r="GAW186" s="8"/>
      <c r="GAX186" s="8"/>
      <c r="GAY186" s="8"/>
      <c r="GAZ186" s="8"/>
      <c r="GBA186" s="8"/>
      <c r="GBB186" s="8"/>
      <c r="GBC186" s="8"/>
      <c r="GBD186" s="8"/>
      <c r="GBE186" s="8"/>
      <c r="GBF186" s="8"/>
      <c r="GBG186" s="8"/>
      <c r="GBH186" s="8"/>
      <c r="GBI186" s="8"/>
      <c r="GBJ186" s="8"/>
      <c r="GBK186" s="8"/>
      <c r="GBL186" s="8"/>
      <c r="GBM186" s="8"/>
      <c r="GBN186" s="8"/>
      <c r="GBO186" s="8"/>
      <c r="GBP186" s="8"/>
      <c r="GBQ186" s="8"/>
      <c r="GBR186" s="8"/>
      <c r="GBS186" s="8"/>
      <c r="GBT186" s="8"/>
      <c r="GBU186" s="8"/>
      <c r="GBV186" s="8"/>
      <c r="GBW186" s="8"/>
      <c r="GBX186" s="8"/>
      <c r="GBY186" s="8"/>
      <c r="GBZ186" s="8"/>
      <c r="GCA186" s="8"/>
      <c r="GCB186" s="8"/>
      <c r="GCC186" s="8"/>
      <c r="GCD186" s="8"/>
      <c r="GCE186" s="8"/>
      <c r="GCF186" s="8"/>
      <c r="GCG186" s="8"/>
      <c r="GCH186" s="8"/>
      <c r="GCI186" s="8"/>
      <c r="GCJ186" s="8"/>
      <c r="GCK186" s="8"/>
      <c r="GCL186" s="8"/>
      <c r="GCM186" s="8"/>
      <c r="GCN186" s="8"/>
      <c r="GCO186" s="8"/>
      <c r="GCP186" s="8"/>
      <c r="GCQ186" s="8"/>
      <c r="GCR186" s="8"/>
      <c r="GCS186" s="8"/>
      <c r="GCT186" s="8"/>
      <c r="GCU186" s="8"/>
      <c r="GCV186" s="8"/>
      <c r="GCW186" s="8"/>
      <c r="GCX186" s="8"/>
      <c r="GCY186" s="8"/>
      <c r="GCZ186" s="8"/>
      <c r="GDA186" s="8"/>
      <c r="GDB186" s="8"/>
      <c r="GDC186" s="8"/>
      <c r="GDD186" s="8"/>
      <c r="GDE186" s="8"/>
      <c r="GDF186" s="8"/>
      <c r="GDG186" s="8"/>
      <c r="GDH186" s="8"/>
      <c r="GDI186" s="8"/>
      <c r="GDJ186" s="8"/>
      <c r="GDK186" s="8"/>
      <c r="GDL186" s="8"/>
      <c r="GDM186" s="8"/>
      <c r="GDN186" s="8"/>
      <c r="GDO186" s="8"/>
      <c r="GDP186" s="8"/>
      <c r="GDQ186" s="8"/>
      <c r="GDR186" s="8"/>
      <c r="GDS186" s="8"/>
      <c r="GDT186" s="8"/>
      <c r="GDU186" s="8"/>
      <c r="GDV186" s="8"/>
      <c r="GDW186" s="8"/>
      <c r="GDX186" s="8"/>
      <c r="GDY186" s="8"/>
      <c r="GDZ186" s="8"/>
      <c r="GEA186" s="8"/>
      <c r="GEB186" s="8"/>
      <c r="GEC186" s="8"/>
      <c r="GED186" s="8"/>
      <c r="GEE186" s="8"/>
      <c r="GEF186" s="8"/>
      <c r="GEG186" s="8"/>
      <c r="GEH186" s="8"/>
      <c r="GEI186" s="8"/>
      <c r="GEJ186" s="8"/>
      <c r="GEK186" s="8"/>
      <c r="GEL186" s="8"/>
      <c r="GEM186" s="8"/>
      <c r="GEN186" s="8"/>
      <c r="GEO186" s="8"/>
      <c r="GEP186" s="8"/>
      <c r="GEQ186" s="8"/>
      <c r="GER186" s="8"/>
      <c r="GES186" s="8"/>
      <c r="GET186" s="8"/>
      <c r="GEU186" s="8"/>
      <c r="GEV186" s="8"/>
      <c r="GEW186" s="8"/>
      <c r="GEX186" s="8"/>
      <c r="GEY186" s="8"/>
      <c r="GEZ186" s="8"/>
      <c r="GFA186" s="8"/>
      <c r="GFB186" s="8"/>
      <c r="GFC186" s="8"/>
      <c r="GFD186" s="8"/>
      <c r="GFE186" s="8"/>
      <c r="GFF186" s="8"/>
      <c r="GFG186" s="8"/>
      <c r="GFH186" s="8"/>
      <c r="GFI186" s="8"/>
      <c r="GFJ186" s="8"/>
      <c r="GFK186" s="8"/>
      <c r="GFL186" s="8"/>
      <c r="GFM186" s="8"/>
      <c r="GFN186" s="8"/>
      <c r="GFO186" s="8"/>
      <c r="GFP186" s="8"/>
      <c r="GFQ186" s="8"/>
      <c r="GFR186" s="8"/>
      <c r="GFS186" s="8"/>
      <c r="GFT186" s="8"/>
      <c r="GFU186" s="8"/>
      <c r="GFV186" s="8"/>
      <c r="GFW186" s="8"/>
      <c r="GFX186" s="8"/>
      <c r="GFY186" s="8"/>
      <c r="GFZ186" s="8"/>
      <c r="GGA186" s="8"/>
      <c r="GGB186" s="8"/>
      <c r="GGC186" s="8"/>
      <c r="GGD186" s="8"/>
      <c r="GGE186" s="8"/>
      <c r="GGF186" s="8"/>
      <c r="GGG186" s="8"/>
      <c r="GGH186" s="8"/>
      <c r="GGI186" s="8"/>
      <c r="GGJ186" s="8"/>
      <c r="GGK186" s="8"/>
      <c r="GGL186" s="8"/>
      <c r="GGM186" s="8"/>
      <c r="GGN186" s="8"/>
      <c r="GGO186" s="8"/>
      <c r="GGP186" s="8"/>
      <c r="GGQ186" s="8"/>
      <c r="GGR186" s="8"/>
      <c r="GGS186" s="8"/>
      <c r="GGT186" s="8"/>
      <c r="GGU186" s="8"/>
      <c r="GGV186" s="8"/>
      <c r="GGW186" s="8"/>
      <c r="GGX186" s="8"/>
      <c r="GGY186" s="8"/>
      <c r="GGZ186" s="8"/>
      <c r="GHA186" s="8"/>
      <c r="GHB186" s="8"/>
      <c r="GHC186" s="8"/>
      <c r="GHD186" s="8"/>
      <c r="GHE186" s="8"/>
      <c r="GHF186" s="8"/>
      <c r="GHG186" s="8"/>
      <c r="GHH186" s="8"/>
      <c r="GHI186" s="8"/>
      <c r="GHJ186" s="8"/>
      <c r="GHK186" s="8"/>
      <c r="GHL186" s="8"/>
      <c r="GHM186" s="8"/>
      <c r="GHN186" s="8"/>
      <c r="GHO186" s="8"/>
      <c r="GHP186" s="8"/>
      <c r="GHQ186" s="8"/>
      <c r="GHR186" s="8"/>
      <c r="GHS186" s="8"/>
      <c r="GHT186" s="8"/>
      <c r="GHU186" s="8"/>
      <c r="GHV186" s="8"/>
      <c r="GHW186" s="8"/>
      <c r="GHX186" s="8"/>
      <c r="GHY186" s="8"/>
      <c r="GHZ186" s="8"/>
      <c r="GIA186" s="8"/>
      <c r="GIB186" s="8"/>
      <c r="GIC186" s="8"/>
      <c r="GID186" s="8"/>
      <c r="GIE186" s="8"/>
      <c r="GIF186" s="8"/>
      <c r="GIG186" s="8"/>
      <c r="GIH186" s="8"/>
      <c r="GII186" s="8"/>
      <c r="GIJ186" s="8"/>
      <c r="GIK186" s="8"/>
      <c r="GIL186" s="8"/>
      <c r="GIM186" s="8"/>
      <c r="GIN186" s="8"/>
      <c r="GIO186" s="8"/>
      <c r="GIP186" s="8"/>
      <c r="GIQ186" s="8"/>
      <c r="GIR186" s="8"/>
      <c r="GIS186" s="8"/>
      <c r="GIT186" s="8"/>
      <c r="GIU186" s="8"/>
      <c r="GIV186" s="8"/>
      <c r="GIW186" s="8"/>
      <c r="GIX186" s="8"/>
      <c r="GIY186" s="8"/>
      <c r="GIZ186" s="8"/>
      <c r="GJA186" s="8"/>
      <c r="GJB186" s="8"/>
      <c r="GJC186" s="8"/>
      <c r="GJD186" s="8"/>
      <c r="GJE186" s="8"/>
      <c r="GJF186" s="8"/>
      <c r="GJG186" s="8"/>
      <c r="GJH186" s="8"/>
      <c r="GJI186" s="8"/>
      <c r="GJJ186" s="8"/>
      <c r="GJK186" s="8"/>
      <c r="GJL186" s="8"/>
      <c r="GJM186" s="8"/>
      <c r="GJN186" s="8"/>
      <c r="GJO186" s="8"/>
      <c r="GJP186" s="8"/>
      <c r="GJQ186" s="8"/>
      <c r="GJR186" s="8"/>
      <c r="GJS186" s="8"/>
      <c r="GJT186" s="8"/>
      <c r="GJU186" s="8"/>
      <c r="GJV186" s="8"/>
      <c r="GJW186" s="8"/>
      <c r="GJX186" s="8"/>
      <c r="GJY186" s="8"/>
      <c r="GJZ186" s="8"/>
      <c r="GKA186" s="8"/>
      <c r="GKB186" s="8"/>
      <c r="GKC186" s="8"/>
      <c r="GKD186" s="8"/>
      <c r="GKE186" s="8"/>
      <c r="GKF186" s="8"/>
      <c r="GKG186" s="8"/>
      <c r="GKH186" s="8"/>
      <c r="GKI186" s="8"/>
      <c r="GKJ186" s="8"/>
      <c r="GKK186" s="8"/>
      <c r="GKL186" s="8"/>
      <c r="GKM186" s="8"/>
      <c r="GKN186" s="8"/>
      <c r="GKO186" s="8"/>
      <c r="GKP186" s="8"/>
      <c r="GKQ186" s="8"/>
      <c r="GKR186" s="8"/>
      <c r="GKS186" s="8"/>
      <c r="GKT186" s="8"/>
      <c r="GKU186" s="8"/>
      <c r="GKV186" s="8"/>
      <c r="GKW186" s="8"/>
      <c r="GKX186" s="8"/>
      <c r="GKY186" s="8"/>
      <c r="GKZ186" s="8"/>
      <c r="GLA186" s="8"/>
      <c r="GLB186" s="8"/>
      <c r="GLC186" s="8"/>
      <c r="GLD186" s="8"/>
      <c r="GLE186" s="8"/>
      <c r="GLF186" s="8"/>
      <c r="GLG186" s="8"/>
      <c r="GLH186" s="8"/>
      <c r="GLI186" s="8"/>
      <c r="GLJ186" s="8"/>
      <c r="GLK186" s="8"/>
      <c r="GLL186" s="8"/>
      <c r="GLM186" s="8"/>
      <c r="GLN186" s="8"/>
      <c r="GLO186" s="8"/>
      <c r="GLP186" s="8"/>
      <c r="GLQ186" s="8"/>
      <c r="GLR186" s="8"/>
      <c r="GLS186" s="8"/>
      <c r="GLT186" s="8"/>
      <c r="GLU186" s="8"/>
      <c r="GLV186" s="8"/>
      <c r="GLW186" s="8"/>
      <c r="GLX186" s="8"/>
      <c r="GLY186" s="8"/>
      <c r="GLZ186" s="8"/>
      <c r="GMA186" s="8"/>
      <c r="GMB186" s="8"/>
      <c r="GMC186" s="8"/>
      <c r="GMD186" s="8"/>
      <c r="GME186" s="8"/>
      <c r="GMF186" s="8"/>
      <c r="GMG186" s="8"/>
      <c r="GMH186" s="8"/>
      <c r="GMI186" s="8"/>
      <c r="GMJ186" s="8"/>
      <c r="GMK186" s="8"/>
      <c r="GML186" s="8"/>
      <c r="GMM186" s="8"/>
      <c r="GMN186" s="8"/>
      <c r="GMO186" s="8"/>
      <c r="GMP186" s="8"/>
      <c r="GMQ186" s="8"/>
      <c r="GMR186" s="8"/>
      <c r="GMS186" s="8"/>
      <c r="GMT186" s="8"/>
      <c r="GMU186" s="8"/>
      <c r="GMV186" s="8"/>
      <c r="GMW186" s="8"/>
      <c r="GMX186" s="8"/>
      <c r="GMY186" s="8"/>
      <c r="GMZ186" s="8"/>
      <c r="GNA186" s="8"/>
      <c r="GNB186" s="8"/>
      <c r="GNC186" s="8"/>
      <c r="GND186" s="8"/>
      <c r="GNE186" s="8"/>
      <c r="GNF186" s="8"/>
      <c r="GNG186" s="8"/>
      <c r="GNH186" s="8"/>
      <c r="GNI186" s="8"/>
      <c r="GNJ186" s="8"/>
      <c r="GNK186" s="8"/>
      <c r="GNL186" s="8"/>
      <c r="GNM186" s="8"/>
      <c r="GNN186" s="8"/>
      <c r="GNO186" s="8"/>
      <c r="GNP186" s="8"/>
      <c r="GNQ186" s="8"/>
      <c r="GNR186" s="8"/>
      <c r="GNS186" s="8"/>
      <c r="GNT186" s="8"/>
      <c r="GNU186" s="8"/>
      <c r="GNV186" s="8"/>
      <c r="GNW186" s="8"/>
      <c r="GNX186" s="8"/>
      <c r="GNY186" s="8"/>
      <c r="GNZ186" s="8"/>
      <c r="GOA186" s="8"/>
      <c r="GOB186" s="8"/>
      <c r="GOC186" s="8"/>
      <c r="GOD186" s="8"/>
      <c r="GOE186" s="8"/>
      <c r="GOF186" s="8"/>
      <c r="GOG186" s="8"/>
      <c r="GOH186" s="8"/>
      <c r="GOI186" s="8"/>
      <c r="GOJ186" s="8"/>
      <c r="GOK186" s="8"/>
      <c r="GOL186" s="8"/>
      <c r="GOM186" s="8"/>
      <c r="GON186" s="8"/>
      <c r="GOO186" s="8"/>
      <c r="GOP186" s="8"/>
      <c r="GOQ186" s="8"/>
      <c r="GOR186" s="8"/>
      <c r="GOS186" s="8"/>
      <c r="GOT186" s="8"/>
      <c r="GOU186" s="8"/>
      <c r="GOV186" s="8"/>
      <c r="GOW186" s="8"/>
      <c r="GOX186" s="8"/>
      <c r="GOY186" s="8"/>
      <c r="GOZ186" s="8"/>
      <c r="GPA186" s="8"/>
      <c r="GPB186" s="8"/>
      <c r="GPC186" s="8"/>
      <c r="GPD186" s="8"/>
      <c r="GPE186" s="8"/>
      <c r="GPF186" s="8"/>
      <c r="GPG186" s="8"/>
      <c r="GPH186" s="8"/>
      <c r="GPI186" s="8"/>
      <c r="GPJ186" s="8"/>
      <c r="GPK186" s="8"/>
      <c r="GPL186" s="8"/>
      <c r="GPM186" s="8"/>
      <c r="GPN186" s="8"/>
      <c r="GPO186" s="8"/>
      <c r="GPP186" s="8"/>
      <c r="GPQ186" s="8"/>
      <c r="GPR186" s="8"/>
      <c r="GPS186" s="8"/>
      <c r="GPT186" s="8"/>
      <c r="GPU186" s="8"/>
      <c r="GPV186" s="8"/>
      <c r="GPW186" s="8"/>
      <c r="GPX186" s="8"/>
      <c r="GPY186" s="8"/>
      <c r="GPZ186" s="8"/>
      <c r="GQA186" s="8"/>
      <c r="GQB186" s="8"/>
      <c r="GQC186" s="8"/>
      <c r="GQD186" s="8"/>
      <c r="GQE186" s="8"/>
      <c r="GQF186" s="8"/>
      <c r="GQG186" s="8"/>
      <c r="GQH186" s="8"/>
      <c r="GQI186" s="8"/>
      <c r="GQJ186" s="8"/>
      <c r="GQK186" s="8"/>
      <c r="GQL186" s="8"/>
      <c r="GQM186" s="8"/>
      <c r="GQN186" s="8"/>
      <c r="GQO186" s="8"/>
      <c r="GQP186" s="8"/>
      <c r="GQQ186" s="8"/>
      <c r="GQR186" s="8"/>
      <c r="GQS186" s="8"/>
      <c r="GQT186" s="8"/>
      <c r="GQU186" s="8"/>
      <c r="GQV186" s="8"/>
      <c r="GQW186" s="8"/>
      <c r="GQX186" s="8"/>
      <c r="GQY186" s="8"/>
      <c r="GQZ186" s="8"/>
      <c r="GRA186" s="8"/>
      <c r="GRB186" s="8"/>
      <c r="GRC186" s="8"/>
      <c r="GRD186" s="8"/>
      <c r="GRE186" s="8"/>
      <c r="GRF186" s="8"/>
      <c r="GRG186" s="8"/>
      <c r="GRH186" s="8"/>
      <c r="GRI186" s="8"/>
      <c r="GRJ186" s="8"/>
      <c r="GRK186" s="8"/>
      <c r="GRL186" s="8"/>
      <c r="GRM186" s="8"/>
      <c r="GRN186" s="8"/>
      <c r="GRO186" s="8"/>
      <c r="GRP186" s="8"/>
      <c r="GRQ186" s="8"/>
      <c r="GRR186" s="8"/>
      <c r="GRS186" s="8"/>
      <c r="GRT186" s="8"/>
      <c r="GRU186" s="8"/>
      <c r="GRV186" s="8"/>
      <c r="GRW186" s="8"/>
      <c r="GRX186" s="8"/>
      <c r="GRY186" s="8"/>
      <c r="GRZ186" s="8"/>
      <c r="GSA186" s="8"/>
      <c r="GSB186" s="8"/>
      <c r="GSC186" s="8"/>
      <c r="GSD186" s="8"/>
      <c r="GSE186" s="8"/>
      <c r="GSF186" s="8"/>
      <c r="GSG186" s="8"/>
      <c r="GSH186" s="8"/>
      <c r="GSI186" s="8"/>
      <c r="GSJ186" s="8"/>
      <c r="GSK186" s="8"/>
      <c r="GSL186" s="8"/>
      <c r="GSM186" s="8"/>
      <c r="GSN186" s="8"/>
      <c r="GSO186" s="8"/>
      <c r="GSP186" s="8"/>
      <c r="GSQ186" s="8"/>
      <c r="GSR186" s="8"/>
      <c r="GSS186" s="8"/>
      <c r="GST186" s="8"/>
      <c r="GSU186" s="8"/>
      <c r="GSV186" s="8"/>
      <c r="GSW186" s="8"/>
      <c r="GSX186" s="8"/>
      <c r="GSY186" s="8"/>
      <c r="GSZ186" s="8"/>
      <c r="GTA186" s="8"/>
      <c r="GTB186" s="8"/>
      <c r="GTC186" s="8"/>
      <c r="GTD186" s="8"/>
      <c r="GTE186" s="8"/>
      <c r="GTF186" s="8"/>
      <c r="GTG186" s="8"/>
      <c r="GTH186" s="8"/>
      <c r="GTI186" s="8"/>
      <c r="GTJ186" s="8"/>
      <c r="GTK186" s="8"/>
      <c r="GTL186" s="8"/>
      <c r="GTM186" s="8"/>
      <c r="GTN186" s="8"/>
      <c r="GTO186" s="8"/>
      <c r="GTP186" s="8"/>
      <c r="GTQ186" s="8"/>
      <c r="GTR186" s="8"/>
      <c r="GTS186" s="8"/>
      <c r="GTT186" s="8"/>
      <c r="GTU186" s="8"/>
      <c r="GTV186" s="8"/>
      <c r="GTW186" s="8"/>
      <c r="GTX186" s="8"/>
      <c r="GTY186" s="8"/>
      <c r="GTZ186" s="8"/>
      <c r="GUA186" s="8"/>
      <c r="GUB186" s="8"/>
      <c r="GUC186" s="8"/>
      <c r="GUD186" s="8"/>
      <c r="GUE186" s="8"/>
      <c r="GUF186" s="8"/>
      <c r="GUG186" s="8"/>
      <c r="GUH186" s="8"/>
      <c r="GUI186" s="8"/>
      <c r="GUJ186" s="8"/>
      <c r="GUK186" s="8"/>
      <c r="GUL186" s="8"/>
      <c r="GUM186" s="8"/>
      <c r="GUN186" s="8"/>
      <c r="GUO186" s="8"/>
      <c r="GUP186" s="8"/>
      <c r="GUQ186" s="8"/>
      <c r="GUR186" s="8"/>
      <c r="GUS186" s="8"/>
      <c r="GUT186" s="8"/>
      <c r="GUU186" s="8"/>
      <c r="GUV186" s="8"/>
      <c r="GUW186" s="8"/>
      <c r="GUX186" s="8"/>
      <c r="GUY186" s="8"/>
      <c r="GUZ186" s="8"/>
      <c r="GVA186" s="8"/>
      <c r="GVB186" s="8"/>
      <c r="GVC186" s="8"/>
      <c r="GVD186" s="8"/>
      <c r="GVE186" s="8"/>
      <c r="GVF186" s="8"/>
      <c r="GVG186" s="8"/>
      <c r="GVH186" s="8"/>
      <c r="GVI186" s="8"/>
      <c r="GVJ186" s="8"/>
      <c r="GVK186" s="8"/>
      <c r="GVL186" s="8"/>
      <c r="GVM186" s="8"/>
      <c r="GVN186" s="8"/>
      <c r="GVO186" s="8"/>
      <c r="GVP186" s="8"/>
      <c r="GVQ186" s="8"/>
      <c r="GVR186" s="8"/>
      <c r="GVS186" s="8"/>
      <c r="GVT186" s="8"/>
      <c r="GVU186" s="8"/>
      <c r="GVV186" s="8"/>
      <c r="GVW186" s="8"/>
      <c r="GVX186" s="8"/>
      <c r="GVY186" s="8"/>
      <c r="GVZ186" s="8"/>
      <c r="GWA186" s="8"/>
      <c r="GWB186" s="8"/>
      <c r="GWC186" s="8"/>
      <c r="GWD186" s="8"/>
      <c r="GWE186" s="8"/>
      <c r="GWF186" s="8"/>
      <c r="GWG186" s="8"/>
      <c r="GWH186" s="8"/>
      <c r="GWI186" s="8"/>
      <c r="GWJ186" s="8"/>
      <c r="GWK186" s="8"/>
      <c r="GWL186" s="8"/>
      <c r="GWM186" s="8"/>
      <c r="GWN186" s="8"/>
      <c r="GWO186" s="8"/>
      <c r="GWP186" s="8"/>
      <c r="GWQ186" s="8"/>
      <c r="GWR186" s="8"/>
      <c r="GWS186" s="8"/>
      <c r="GWT186" s="8"/>
      <c r="GWU186" s="8"/>
      <c r="GWV186" s="8"/>
      <c r="GWW186" s="8"/>
      <c r="GWX186" s="8"/>
      <c r="GWY186" s="8"/>
      <c r="GWZ186" s="8"/>
      <c r="GXA186" s="8"/>
      <c r="GXB186" s="8"/>
      <c r="GXC186" s="8"/>
      <c r="GXD186" s="8"/>
      <c r="GXE186" s="8"/>
      <c r="GXF186" s="8"/>
      <c r="GXG186" s="8"/>
      <c r="GXH186" s="8"/>
      <c r="GXI186" s="8"/>
      <c r="GXJ186" s="8"/>
      <c r="GXK186" s="8"/>
      <c r="GXL186" s="8"/>
      <c r="GXM186" s="8"/>
      <c r="GXN186" s="8"/>
      <c r="GXO186" s="8"/>
      <c r="GXP186" s="8"/>
      <c r="GXQ186" s="8"/>
      <c r="GXR186" s="8"/>
      <c r="GXS186" s="8"/>
      <c r="GXT186" s="8"/>
      <c r="GXU186" s="8"/>
      <c r="GXV186" s="8"/>
      <c r="GXW186" s="8"/>
      <c r="GXX186" s="8"/>
      <c r="GXY186" s="8"/>
      <c r="GXZ186" s="8"/>
      <c r="GYA186" s="8"/>
      <c r="GYB186" s="8"/>
      <c r="GYC186" s="8"/>
      <c r="GYD186" s="8"/>
      <c r="GYE186" s="8"/>
      <c r="GYF186" s="8"/>
      <c r="GYG186" s="8"/>
      <c r="GYH186" s="8"/>
      <c r="GYI186" s="8"/>
      <c r="GYJ186" s="8"/>
      <c r="GYK186" s="8"/>
      <c r="GYL186" s="8"/>
      <c r="GYM186" s="8"/>
      <c r="GYN186" s="8"/>
      <c r="GYO186" s="8"/>
      <c r="GYP186" s="8"/>
      <c r="GYQ186" s="8"/>
      <c r="GYR186" s="8"/>
      <c r="GYS186" s="8"/>
      <c r="GYT186" s="8"/>
      <c r="GYU186" s="8"/>
      <c r="GYV186" s="8"/>
      <c r="GYW186" s="8"/>
      <c r="GYX186" s="8"/>
      <c r="GYY186" s="8"/>
      <c r="GYZ186" s="8"/>
      <c r="GZA186" s="8"/>
      <c r="GZB186" s="8"/>
      <c r="GZC186" s="8"/>
      <c r="GZD186" s="8"/>
      <c r="GZE186" s="8"/>
      <c r="GZF186" s="8"/>
      <c r="GZG186" s="8"/>
      <c r="GZH186" s="8"/>
      <c r="GZI186" s="8"/>
      <c r="GZJ186" s="8"/>
      <c r="GZK186" s="8"/>
      <c r="GZL186" s="8"/>
      <c r="GZM186" s="8"/>
      <c r="GZN186" s="8"/>
      <c r="GZO186" s="8"/>
      <c r="GZP186" s="8"/>
      <c r="GZQ186" s="8"/>
      <c r="GZR186" s="8"/>
      <c r="GZS186" s="8"/>
      <c r="GZT186" s="8"/>
      <c r="GZU186" s="8"/>
      <c r="GZV186" s="8"/>
      <c r="GZW186" s="8"/>
      <c r="GZX186" s="8"/>
      <c r="GZY186" s="8"/>
      <c r="GZZ186" s="8"/>
      <c r="HAA186" s="8"/>
      <c r="HAB186" s="8"/>
      <c r="HAC186" s="8"/>
      <c r="HAD186" s="8"/>
      <c r="HAE186" s="8"/>
      <c r="HAF186" s="8"/>
      <c r="HAG186" s="8"/>
      <c r="HAH186" s="8"/>
      <c r="HAI186" s="8"/>
      <c r="HAJ186" s="8"/>
      <c r="HAK186" s="8"/>
      <c r="HAL186" s="8"/>
      <c r="HAM186" s="8"/>
      <c r="HAN186" s="8"/>
      <c r="HAO186" s="8"/>
      <c r="HAP186" s="8"/>
      <c r="HAQ186" s="8"/>
      <c r="HAR186" s="8"/>
      <c r="HAS186" s="8"/>
      <c r="HAT186" s="8"/>
      <c r="HAU186" s="8"/>
      <c r="HAV186" s="8"/>
      <c r="HAW186" s="8"/>
      <c r="HAX186" s="8"/>
      <c r="HAY186" s="8"/>
      <c r="HAZ186" s="8"/>
      <c r="HBA186" s="8"/>
      <c r="HBB186" s="8"/>
      <c r="HBC186" s="8"/>
      <c r="HBD186" s="8"/>
      <c r="HBE186" s="8"/>
      <c r="HBF186" s="8"/>
      <c r="HBG186" s="8"/>
      <c r="HBH186" s="8"/>
      <c r="HBI186" s="8"/>
      <c r="HBJ186" s="8"/>
      <c r="HBK186" s="8"/>
      <c r="HBL186" s="8"/>
      <c r="HBM186" s="8"/>
      <c r="HBN186" s="8"/>
      <c r="HBO186" s="8"/>
      <c r="HBP186" s="8"/>
      <c r="HBQ186" s="8"/>
      <c r="HBR186" s="8"/>
      <c r="HBS186" s="8"/>
      <c r="HBT186" s="8"/>
      <c r="HBU186" s="8"/>
      <c r="HBV186" s="8"/>
      <c r="HBW186" s="8"/>
      <c r="HBX186" s="8"/>
      <c r="HBY186" s="8"/>
      <c r="HBZ186" s="8"/>
      <c r="HCA186" s="8"/>
      <c r="HCB186" s="8"/>
      <c r="HCC186" s="8"/>
      <c r="HCD186" s="8"/>
      <c r="HCE186" s="8"/>
      <c r="HCF186" s="8"/>
      <c r="HCG186" s="8"/>
      <c r="HCH186" s="8"/>
      <c r="HCI186" s="8"/>
      <c r="HCJ186" s="8"/>
      <c r="HCK186" s="8"/>
      <c r="HCL186" s="8"/>
      <c r="HCM186" s="8"/>
      <c r="HCN186" s="8"/>
      <c r="HCO186" s="8"/>
      <c r="HCP186" s="8"/>
      <c r="HCQ186" s="8"/>
      <c r="HCR186" s="8"/>
      <c r="HCS186" s="8"/>
      <c r="HCT186" s="8"/>
      <c r="HCU186" s="8"/>
      <c r="HCV186" s="8"/>
      <c r="HCW186" s="8"/>
      <c r="HCX186" s="8"/>
      <c r="HCY186" s="8"/>
      <c r="HCZ186" s="8"/>
      <c r="HDA186" s="8"/>
      <c r="HDB186" s="8"/>
      <c r="HDC186" s="8"/>
      <c r="HDD186" s="8"/>
      <c r="HDE186" s="8"/>
      <c r="HDF186" s="8"/>
      <c r="HDG186" s="8"/>
      <c r="HDH186" s="8"/>
      <c r="HDI186" s="8"/>
      <c r="HDJ186" s="8"/>
      <c r="HDK186" s="8"/>
      <c r="HDL186" s="8"/>
      <c r="HDM186" s="8"/>
      <c r="HDN186" s="8"/>
      <c r="HDO186" s="8"/>
      <c r="HDP186" s="8"/>
      <c r="HDQ186" s="8"/>
      <c r="HDR186" s="8"/>
      <c r="HDS186" s="8"/>
      <c r="HDT186" s="8"/>
      <c r="HDU186" s="8"/>
      <c r="HDV186" s="8"/>
      <c r="HDW186" s="8"/>
      <c r="HDX186" s="8"/>
      <c r="HDY186" s="8"/>
      <c r="HDZ186" s="8"/>
      <c r="HEA186" s="8"/>
      <c r="HEB186" s="8"/>
      <c r="HEC186" s="8"/>
      <c r="HED186" s="8"/>
      <c r="HEE186" s="8"/>
      <c r="HEF186" s="8"/>
      <c r="HEG186" s="8"/>
      <c r="HEH186" s="8"/>
      <c r="HEI186" s="8"/>
      <c r="HEJ186" s="8"/>
      <c r="HEK186" s="8"/>
      <c r="HEL186" s="8"/>
      <c r="HEM186" s="8"/>
      <c r="HEN186" s="8"/>
      <c r="HEO186" s="8"/>
      <c r="HEP186" s="8"/>
      <c r="HEQ186" s="8"/>
      <c r="HER186" s="8"/>
      <c r="HES186" s="8"/>
      <c r="HET186" s="8"/>
      <c r="HEU186" s="8"/>
      <c r="HEV186" s="8"/>
      <c r="HEW186" s="8"/>
      <c r="HEX186" s="8"/>
      <c r="HEY186" s="8"/>
      <c r="HEZ186" s="8"/>
      <c r="HFA186" s="8"/>
      <c r="HFB186" s="8"/>
      <c r="HFC186" s="8"/>
      <c r="HFD186" s="8"/>
      <c r="HFE186" s="8"/>
      <c r="HFF186" s="8"/>
      <c r="HFG186" s="8"/>
      <c r="HFH186" s="8"/>
      <c r="HFI186" s="8"/>
      <c r="HFJ186" s="8"/>
      <c r="HFK186" s="8"/>
      <c r="HFL186" s="8"/>
      <c r="HFM186" s="8"/>
      <c r="HFN186" s="8"/>
      <c r="HFO186" s="8"/>
      <c r="HFP186" s="8"/>
      <c r="HFQ186" s="8"/>
      <c r="HFR186" s="8"/>
      <c r="HFS186" s="8"/>
      <c r="HFT186" s="8"/>
      <c r="HFU186" s="8"/>
      <c r="HFV186" s="8"/>
      <c r="HFW186" s="8"/>
      <c r="HFX186" s="8"/>
      <c r="HFY186" s="8"/>
      <c r="HFZ186" s="8"/>
      <c r="HGA186" s="8"/>
      <c r="HGB186" s="8"/>
      <c r="HGC186" s="8"/>
      <c r="HGD186" s="8"/>
      <c r="HGE186" s="8"/>
      <c r="HGF186" s="8"/>
      <c r="HGG186" s="8"/>
      <c r="HGH186" s="8"/>
      <c r="HGI186" s="8"/>
      <c r="HGJ186" s="8"/>
      <c r="HGK186" s="8"/>
      <c r="HGL186" s="8"/>
      <c r="HGM186" s="8"/>
      <c r="HGN186" s="8"/>
      <c r="HGO186" s="8"/>
      <c r="HGP186" s="8"/>
      <c r="HGQ186" s="8"/>
      <c r="HGR186" s="8"/>
      <c r="HGS186" s="8"/>
      <c r="HGT186" s="8"/>
      <c r="HGU186" s="8"/>
      <c r="HGV186" s="8"/>
      <c r="HGW186" s="8"/>
      <c r="HGX186" s="8"/>
      <c r="HGY186" s="8"/>
      <c r="HGZ186" s="8"/>
      <c r="HHA186" s="8"/>
      <c r="HHB186" s="8"/>
      <c r="HHC186" s="8"/>
      <c r="HHD186" s="8"/>
      <c r="HHE186" s="8"/>
      <c r="HHF186" s="8"/>
      <c r="HHG186" s="8"/>
      <c r="HHH186" s="8"/>
      <c r="HHI186" s="8"/>
      <c r="HHJ186" s="8"/>
      <c r="HHK186" s="8"/>
      <c r="HHL186" s="8"/>
      <c r="HHM186" s="8"/>
      <c r="HHN186" s="8"/>
      <c r="HHO186" s="8"/>
      <c r="HHP186" s="8"/>
      <c r="HHQ186" s="8"/>
      <c r="HHR186" s="8"/>
      <c r="HHS186" s="8"/>
      <c r="HHT186" s="8"/>
      <c r="HHU186" s="8"/>
      <c r="HHV186" s="8"/>
      <c r="HHW186" s="8"/>
      <c r="HHX186" s="8"/>
      <c r="HHY186" s="8"/>
      <c r="HHZ186" s="8"/>
      <c r="HIA186" s="8"/>
      <c r="HIB186" s="8"/>
      <c r="HIC186" s="8"/>
      <c r="HID186" s="8"/>
      <c r="HIE186" s="8"/>
      <c r="HIF186" s="8"/>
      <c r="HIG186" s="8"/>
      <c r="HIH186" s="8"/>
      <c r="HII186" s="8"/>
      <c r="HIJ186" s="8"/>
      <c r="HIK186" s="8"/>
      <c r="HIL186" s="8"/>
      <c r="HIM186" s="8"/>
      <c r="HIN186" s="8"/>
      <c r="HIO186" s="8"/>
      <c r="HIP186" s="8"/>
      <c r="HIQ186" s="8"/>
      <c r="HIR186" s="8"/>
      <c r="HIS186" s="8"/>
      <c r="HIT186" s="8"/>
      <c r="HIU186" s="8"/>
      <c r="HIV186" s="8"/>
      <c r="HIW186" s="8"/>
      <c r="HIX186" s="8"/>
      <c r="HIY186" s="8"/>
      <c r="HIZ186" s="8"/>
      <c r="HJA186" s="8"/>
      <c r="HJB186" s="8"/>
      <c r="HJC186" s="8"/>
      <c r="HJD186" s="8"/>
      <c r="HJE186" s="8"/>
      <c r="HJF186" s="8"/>
      <c r="HJG186" s="8"/>
      <c r="HJH186" s="8"/>
      <c r="HJI186" s="8"/>
      <c r="HJJ186" s="8"/>
      <c r="HJK186" s="8"/>
      <c r="HJL186" s="8"/>
      <c r="HJM186" s="8"/>
      <c r="HJN186" s="8"/>
      <c r="HJO186" s="8"/>
      <c r="HJP186" s="8"/>
      <c r="HJQ186" s="8"/>
      <c r="HJR186" s="8"/>
      <c r="HJS186" s="8"/>
      <c r="HJT186" s="8"/>
      <c r="HJU186" s="8"/>
      <c r="HJV186" s="8"/>
      <c r="HJW186" s="8"/>
      <c r="HJX186" s="8"/>
      <c r="HJY186" s="8"/>
      <c r="HJZ186" s="8"/>
      <c r="HKA186" s="8"/>
      <c r="HKB186" s="8"/>
      <c r="HKC186" s="8"/>
      <c r="HKD186" s="8"/>
      <c r="HKE186" s="8"/>
      <c r="HKF186" s="8"/>
      <c r="HKG186" s="8"/>
      <c r="HKH186" s="8"/>
      <c r="HKI186" s="8"/>
      <c r="HKJ186" s="8"/>
      <c r="HKK186" s="8"/>
      <c r="HKL186" s="8"/>
      <c r="HKM186" s="8"/>
      <c r="HKN186" s="8"/>
      <c r="HKO186" s="8"/>
      <c r="HKP186" s="8"/>
      <c r="HKQ186" s="8"/>
      <c r="HKR186" s="8"/>
      <c r="HKS186" s="8"/>
      <c r="HKT186" s="8"/>
      <c r="HKU186" s="8"/>
      <c r="HKV186" s="8"/>
      <c r="HKW186" s="8"/>
      <c r="HKX186" s="8"/>
      <c r="HKY186" s="8"/>
      <c r="HKZ186" s="8"/>
      <c r="HLA186" s="8"/>
      <c r="HLB186" s="8"/>
      <c r="HLC186" s="8"/>
      <c r="HLD186" s="8"/>
      <c r="HLE186" s="8"/>
      <c r="HLF186" s="8"/>
      <c r="HLG186" s="8"/>
      <c r="HLH186" s="8"/>
      <c r="HLI186" s="8"/>
      <c r="HLJ186" s="8"/>
      <c r="HLK186" s="8"/>
      <c r="HLL186" s="8"/>
      <c r="HLM186" s="8"/>
      <c r="HLN186" s="8"/>
      <c r="HLO186" s="8"/>
      <c r="HLP186" s="8"/>
      <c r="HLQ186" s="8"/>
      <c r="HLR186" s="8"/>
      <c r="HLS186" s="8"/>
      <c r="HLT186" s="8"/>
      <c r="HLU186" s="8"/>
      <c r="HLV186" s="8"/>
      <c r="HLW186" s="8"/>
      <c r="HLX186" s="8"/>
      <c r="HLY186" s="8"/>
      <c r="HLZ186" s="8"/>
      <c r="HMA186" s="8"/>
      <c r="HMB186" s="8"/>
      <c r="HMC186" s="8"/>
      <c r="HMD186" s="8"/>
      <c r="HME186" s="8"/>
      <c r="HMF186" s="8"/>
      <c r="HMG186" s="8"/>
      <c r="HMH186" s="8"/>
      <c r="HMI186" s="8"/>
      <c r="HMJ186" s="8"/>
      <c r="HMK186" s="8"/>
      <c r="HML186" s="8"/>
      <c r="HMM186" s="8"/>
      <c r="HMN186" s="8"/>
      <c r="HMO186" s="8"/>
      <c r="HMP186" s="8"/>
      <c r="HMQ186" s="8"/>
      <c r="HMR186" s="8"/>
      <c r="HMS186" s="8"/>
      <c r="HMT186" s="8"/>
      <c r="HMU186" s="8"/>
      <c r="HMV186" s="8"/>
      <c r="HMW186" s="8"/>
      <c r="HMX186" s="8"/>
      <c r="HMY186" s="8"/>
      <c r="HMZ186" s="8"/>
      <c r="HNA186" s="8"/>
      <c r="HNB186" s="8"/>
      <c r="HNC186" s="8"/>
      <c r="HND186" s="8"/>
      <c r="HNE186" s="8"/>
      <c r="HNF186" s="8"/>
      <c r="HNG186" s="8"/>
      <c r="HNH186" s="8"/>
      <c r="HNI186" s="8"/>
      <c r="HNJ186" s="8"/>
      <c r="HNK186" s="8"/>
      <c r="HNL186" s="8"/>
      <c r="HNM186" s="8"/>
      <c r="HNN186" s="8"/>
      <c r="HNO186" s="8"/>
      <c r="HNP186" s="8"/>
      <c r="HNQ186" s="8"/>
      <c r="HNR186" s="8"/>
      <c r="HNS186" s="8"/>
      <c r="HNT186" s="8"/>
      <c r="HNU186" s="8"/>
      <c r="HNV186" s="8"/>
      <c r="HNW186" s="8"/>
      <c r="HNX186" s="8"/>
      <c r="HNY186" s="8"/>
      <c r="HNZ186" s="8"/>
      <c r="HOA186" s="8"/>
      <c r="HOB186" s="8"/>
      <c r="HOC186" s="8"/>
      <c r="HOD186" s="8"/>
      <c r="HOE186" s="8"/>
      <c r="HOF186" s="8"/>
      <c r="HOG186" s="8"/>
      <c r="HOH186" s="8"/>
      <c r="HOI186" s="8"/>
      <c r="HOJ186" s="8"/>
      <c r="HOK186" s="8"/>
      <c r="HOL186" s="8"/>
      <c r="HOM186" s="8"/>
      <c r="HON186" s="8"/>
      <c r="HOO186" s="8"/>
      <c r="HOP186" s="8"/>
      <c r="HOQ186" s="8"/>
      <c r="HOR186" s="8"/>
      <c r="HOS186" s="8"/>
      <c r="HOT186" s="8"/>
      <c r="HOU186" s="8"/>
      <c r="HOV186" s="8"/>
      <c r="HOW186" s="8"/>
      <c r="HOX186" s="8"/>
      <c r="HOY186" s="8"/>
      <c r="HOZ186" s="8"/>
      <c r="HPA186" s="8"/>
      <c r="HPB186" s="8"/>
      <c r="HPC186" s="8"/>
      <c r="HPD186" s="8"/>
      <c r="HPE186" s="8"/>
      <c r="HPF186" s="8"/>
      <c r="HPG186" s="8"/>
      <c r="HPH186" s="8"/>
      <c r="HPI186" s="8"/>
      <c r="HPJ186" s="8"/>
      <c r="HPK186" s="8"/>
      <c r="HPL186" s="8"/>
      <c r="HPM186" s="8"/>
      <c r="HPN186" s="8"/>
      <c r="HPO186" s="8"/>
      <c r="HPP186" s="8"/>
      <c r="HPQ186" s="8"/>
      <c r="HPR186" s="8"/>
      <c r="HPS186" s="8"/>
      <c r="HPT186" s="8"/>
      <c r="HPU186" s="8"/>
      <c r="HPV186" s="8"/>
      <c r="HPW186" s="8"/>
      <c r="HPX186" s="8"/>
      <c r="HPY186" s="8"/>
      <c r="HPZ186" s="8"/>
      <c r="HQA186" s="8"/>
      <c r="HQB186" s="8"/>
      <c r="HQC186" s="8"/>
      <c r="HQD186" s="8"/>
      <c r="HQE186" s="8"/>
      <c r="HQF186" s="8"/>
      <c r="HQG186" s="8"/>
      <c r="HQH186" s="8"/>
      <c r="HQI186" s="8"/>
      <c r="HQJ186" s="8"/>
      <c r="HQK186" s="8"/>
      <c r="HQL186" s="8"/>
      <c r="HQM186" s="8"/>
      <c r="HQN186" s="8"/>
      <c r="HQO186" s="8"/>
      <c r="HQP186" s="8"/>
      <c r="HQQ186" s="8"/>
      <c r="HQR186" s="8"/>
      <c r="HQS186" s="8"/>
      <c r="HQT186" s="8"/>
      <c r="HQU186" s="8"/>
      <c r="HQV186" s="8"/>
      <c r="HQW186" s="8"/>
      <c r="HQX186" s="8"/>
      <c r="HQY186" s="8"/>
      <c r="HQZ186" s="8"/>
      <c r="HRA186" s="8"/>
      <c r="HRB186" s="8"/>
      <c r="HRC186" s="8"/>
      <c r="HRD186" s="8"/>
      <c r="HRE186" s="8"/>
      <c r="HRF186" s="8"/>
      <c r="HRG186" s="8"/>
      <c r="HRH186" s="8"/>
      <c r="HRI186" s="8"/>
      <c r="HRJ186" s="8"/>
      <c r="HRK186" s="8"/>
      <c r="HRL186" s="8"/>
      <c r="HRM186" s="8"/>
      <c r="HRN186" s="8"/>
      <c r="HRO186" s="8"/>
      <c r="HRP186" s="8"/>
      <c r="HRQ186" s="8"/>
      <c r="HRR186" s="8"/>
      <c r="HRS186" s="8"/>
      <c r="HRT186" s="8"/>
      <c r="HRU186" s="8"/>
      <c r="HRV186" s="8"/>
      <c r="HRW186" s="8"/>
      <c r="HRX186" s="8"/>
      <c r="HRY186" s="8"/>
      <c r="HRZ186" s="8"/>
      <c r="HSA186" s="8"/>
      <c r="HSB186" s="8"/>
      <c r="HSC186" s="8"/>
      <c r="HSD186" s="8"/>
      <c r="HSE186" s="8"/>
      <c r="HSF186" s="8"/>
      <c r="HSG186" s="8"/>
      <c r="HSH186" s="8"/>
      <c r="HSI186" s="8"/>
      <c r="HSJ186" s="8"/>
      <c r="HSK186" s="8"/>
      <c r="HSL186" s="8"/>
      <c r="HSM186" s="8"/>
      <c r="HSN186" s="8"/>
      <c r="HSO186" s="8"/>
      <c r="HSP186" s="8"/>
      <c r="HSQ186" s="8"/>
      <c r="HSR186" s="8"/>
      <c r="HSS186" s="8"/>
      <c r="HST186" s="8"/>
      <c r="HSU186" s="8"/>
      <c r="HSV186" s="8"/>
      <c r="HSW186" s="8"/>
      <c r="HSX186" s="8"/>
      <c r="HSY186" s="8"/>
      <c r="HSZ186" s="8"/>
      <c r="HTA186" s="8"/>
      <c r="HTB186" s="8"/>
      <c r="HTC186" s="8"/>
      <c r="HTD186" s="8"/>
      <c r="HTE186" s="8"/>
      <c r="HTF186" s="8"/>
      <c r="HTG186" s="8"/>
      <c r="HTH186" s="8"/>
      <c r="HTI186" s="8"/>
      <c r="HTJ186" s="8"/>
      <c r="HTK186" s="8"/>
      <c r="HTL186" s="8"/>
      <c r="HTM186" s="8"/>
      <c r="HTN186" s="8"/>
      <c r="HTO186" s="8"/>
      <c r="HTP186" s="8"/>
      <c r="HTQ186" s="8"/>
      <c r="HTR186" s="8"/>
      <c r="HTS186" s="8"/>
      <c r="HTT186" s="8"/>
      <c r="HTU186" s="8"/>
      <c r="HTV186" s="8"/>
      <c r="HTW186" s="8"/>
      <c r="HTX186" s="8"/>
      <c r="HTY186" s="8"/>
      <c r="HTZ186" s="8"/>
      <c r="HUA186" s="8"/>
      <c r="HUB186" s="8"/>
      <c r="HUC186" s="8"/>
      <c r="HUD186" s="8"/>
      <c r="HUE186" s="8"/>
      <c r="HUF186" s="8"/>
      <c r="HUG186" s="8"/>
      <c r="HUH186" s="8"/>
      <c r="HUI186" s="8"/>
      <c r="HUJ186" s="8"/>
      <c r="HUK186" s="8"/>
      <c r="HUL186" s="8"/>
      <c r="HUM186" s="8"/>
      <c r="HUN186" s="8"/>
      <c r="HUO186" s="8"/>
      <c r="HUP186" s="8"/>
      <c r="HUQ186" s="8"/>
      <c r="HUR186" s="8"/>
      <c r="HUS186" s="8"/>
      <c r="HUT186" s="8"/>
      <c r="HUU186" s="8"/>
      <c r="HUV186" s="8"/>
      <c r="HUW186" s="8"/>
      <c r="HUX186" s="8"/>
      <c r="HUY186" s="8"/>
      <c r="HUZ186" s="8"/>
      <c r="HVA186" s="8"/>
      <c r="HVB186" s="8"/>
      <c r="HVC186" s="8"/>
      <c r="HVD186" s="8"/>
      <c r="HVE186" s="8"/>
      <c r="HVF186" s="8"/>
      <c r="HVG186" s="8"/>
      <c r="HVH186" s="8"/>
      <c r="HVI186" s="8"/>
      <c r="HVJ186" s="8"/>
      <c r="HVK186" s="8"/>
      <c r="HVL186" s="8"/>
      <c r="HVM186" s="8"/>
      <c r="HVN186" s="8"/>
      <c r="HVO186" s="8"/>
      <c r="HVP186" s="8"/>
      <c r="HVQ186" s="8"/>
      <c r="HVR186" s="8"/>
      <c r="HVS186" s="8"/>
      <c r="HVT186" s="8"/>
      <c r="HVU186" s="8"/>
      <c r="HVV186" s="8"/>
      <c r="HVW186" s="8"/>
      <c r="HVX186" s="8"/>
      <c r="HVY186" s="8"/>
      <c r="HVZ186" s="8"/>
      <c r="HWA186" s="8"/>
      <c r="HWB186" s="8"/>
      <c r="HWC186" s="8"/>
      <c r="HWD186" s="8"/>
      <c r="HWE186" s="8"/>
      <c r="HWF186" s="8"/>
      <c r="HWG186" s="8"/>
      <c r="HWH186" s="8"/>
      <c r="HWI186" s="8"/>
      <c r="HWJ186" s="8"/>
      <c r="HWK186" s="8"/>
      <c r="HWL186" s="8"/>
      <c r="HWM186" s="8"/>
      <c r="HWN186" s="8"/>
      <c r="HWO186" s="8"/>
      <c r="HWP186" s="8"/>
      <c r="HWQ186" s="8"/>
      <c r="HWR186" s="8"/>
      <c r="HWS186" s="8"/>
      <c r="HWT186" s="8"/>
      <c r="HWU186" s="8"/>
      <c r="HWV186" s="8"/>
      <c r="HWW186" s="8"/>
      <c r="HWX186" s="8"/>
      <c r="HWY186" s="8"/>
      <c r="HWZ186" s="8"/>
      <c r="HXA186" s="8"/>
      <c r="HXB186" s="8"/>
      <c r="HXC186" s="8"/>
      <c r="HXD186" s="8"/>
      <c r="HXE186" s="8"/>
      <c r="HXF186" s="8"/>
      <c r="HXG186" s="8"/>
      <c r="HXH186" s="8"/>
      <c r="HXI186" s="8"/>
      <c r="HXJ186" s="8"/>
      <c r="HXK186" s="8"/>
      <c r="HXL186" s="8"/>
      <c r="HXM186" s="8"/>
      <c r="HXN186" s="8"/>
      <c r="HXO186" s="8"/>
      <c r="HXP186" s="8"/>
      <c r="HXQ186" s="8"/>
      <c r="HXR186" s="8"/>
      <c r="HXS186" s="8"/>
      <c r="HXT186" s="8"/>
      <c r="HXU186" s="8"/>
      <c r="HXV186" s="8"/>
      <c r="HXW186" s="8"/>
      <c r="HXX186" s="8"/>
      <c r="HXY186" s="8"/>
      <c r="HXZ186" s="8"/>
      <c r="HYA186" s="8"/>
      <c r="HYB186" s="8"/>
      <c r="HYC186" s="8"/>
      <c r="HYD186" s="8"/>
      <c r="HYE186" s="8"/>
      <c r="HYF186" s="8"/>
      <c r="HYG186" s="8"/>
      <c r="HYH186" s="8"/>
      <c r="HYI186" s="8"/>
      <c r="HYJ186" s="8"/>
      <c r="HYK186" s="8"/>
      <c r="HYL186" s="8"/>
      <c r="HYM186" s="8"/>
      <c r="HYN186" s="8"/>
      <c r="HYO186" s="8"/>
      <c r="HYP186" s="8"/>
      <c r="HYQ186" s="8"/>
      <c r="HYR186" s="8"/>
      <c r="HYS186" s="8"/>
      <c r="HYT186" s="8"/>
      <c r="HYU186" s="8"/>
      <c r="HYV186" s="8"/>
      <c r="HYW186" s="8"/>
      <c r="HYX186" s="8"/>
      <c r="HYY186" s="8"/>
      <c r="HYZ186" s="8"/>
      <c r="HZA186" s="8"/>
      <c r="HZB186" s="8"/>
      <c r="HZC186" s="8"/>
      <c r="HZD186" s="8"/>
      <c r="HZE186" s="8"/>
      <c r="HZF186" s="8"/>
      <c r="HZG186" s="8"/>
      <c r="HZH186" s="8"/>
      <c r="HZI186" s="8"/>
      <c r="HZJ186" s="8"/>
      <c r="HZK186" s="8"/>
      <c r="HZL186" s="8"/>
      <c r="HZM186" s="8"/>
      <c r="HZN186" s="8"/>
      <c r="HZO186" s="8"/>
      <c r="HZP186" s="8"/>
      <c r="HZQ186" s="8"/>
      <c r="HZR186" s="8"/>
      <c r="HZS186" s="8"/>
      <c r="HZT186" s="8"/>
      <c r="HZU186" s="8"/>
      <c r="HZV186" s="8"/>
      <c r="HZW186" s="8"/>
      <c r="HZX186" s="8"/>
      <c r="HZY186" s="8"/>
      <c r="HZZ186" s="8"/>
      <c r="IAA186" s="8"/>
      <c r="IAB186" s="8"/>
      <c r="IAC186" s="8"/>
      <c r="IAD186" s="8"/>
      <c r="IAE186" s="8"/>
      <c r="IAF186" s="8"/>
      <c r="IAG186" s="8"/>
      <c r="IAH186" s="8"/>
      <c r="IAI186" s="8"/>
      <c r="IAJ186" s="8"/>
      <c r="IAK186" s="8"/>
      <c r="IAL186" s="8"/>
      <c r="IAM186" s="8"/>
      <c r="IAN186" s="8"/>
      <c r="IAO186" s="8"/>
      <c r="IAP186" s="8"/>
      <c r="IAQ186" s="8"/>
      <c r="IAR186" s="8"/>
      <c r="IAS186" s="8"/>
      <c r="IAT186" s="8"/>
      <c r="IAU186" s="8"/>
      <c r="IAV186" s="8"/>
      <c r="IAW186" s="8"/>
      <c r="IAX186" s="8"/>
      <c r="IAY186" s="8"/>
      <c r="IAZ186" s="8"/>
      <c r="IBA186" s="8"/>
      <c r="IBB186" s="8"/>
      <c r="IBC186" s="8"/>
      <c r="IBD186" s="8"/>
      <c r="IBE186" s="8"/>
      <c r="IBF186" s="8"/>
      <c r="IBG186" s="8"/>
      <c r="IBH186" s="8"/>
      <c r="IBI186" s="8"/>
      <c r="IBJ186" s="8"/>
      <c r="IBK186" s="8"/>
      <c r="IBL186" s="8"/>
      <c r="IBM186" s="8"/>
      <c r="IBN186" s="8"/>
      <c r="IBO186" s="8"/>
      <c r="IBP186" s="8"/>
      <c r="IBQ186" s="8"/>
      <c r="IBR186" s="8"/>
      <c r="IBS186" s="8"/>
      <c r="IBT186" s="8"/>
      <c r="IBU186" s="8"/>
      <c r="IBV186" s="8"/>
      <c r="IBW186" s="8"/>
      <c r="IBX186" s="8"/>
      <c r="IBY186" s="8"/>
      <c r="IBZ186" s="8"/>
      <c r="ICA186" s="8"/>
      <c r="ICB186" s="8"/>
      <c r="ICC186" s="8"/>
      <c r="ICD186" s="8"/>
      <c r="ICE186" s="8"/>
      <c r="ICF186" s="8"/>
      <c r="ICG186" s="8"/>
      <c r="ICH186" s="8"/>
      <c r="ICI186" s="8"/>
      <c r="ICJ186" s="8"/>
      <c r="ICK186" s="8"/>
      <c r="ICL186" s="8"/>
      <c r="ICM186" s="8"/>
      <c r="ICN186" s="8"/>
      <c r="ICO186" s="8"/>
      <c r="ICP186" s="8"/>
      <c r="ICQ186" s="8"/>
      <c r="ICR186" s="8"/>
      <c r="ICS186" s="8"/>
      <c r="ICT186" s="8"/>
      <c r="ICU186" s="8"/>
      <c r="ICV186" s="8"/>
      <c r="ICW186" s="8"/>
      <c r="ICX186" s="8"/>
      <c r="ICY186" s="8"/>
      <c r="ICZ186" s="8"/>
      <c r="IDA186" s="8"/>
      <c r="IDB186" s="8"/>
      <c r="IDC186" s="8"/>
      <c r="IDD186" s="8"/>
      <c r="IDE186" s="8"/>
      <c r="IDF186" s="8"/>
      <c r="IDG186" s="8"/>
      <c r="IDH186" s="8"/>
      <c r="IDI186" s="8"/>
      <c r="IDJ186" s="8"/>
      <c r="IDK186" s="8"/>
      <c r="IDL186" s="8"/>
      <c r="IDM186" s="8"/>
      <c r="IDN186" s="8"/>
      <c r="IDO186" s="8"/>
      <c r="IDP186" s="8"/>
      <c r="IDQ186" s="8"/>
      <c r="IDR186" s="8"/>
      <c r="IDS186" s="8"/>
      <c r="IDT186" s="8"/>
      <c r="IDU186" s="8"/>
      <c r="IDV186" s="8"/>
      <c r="IDW186" s="8"/>
      <c r="IDX186" s="8"/>
      <c r="IDY186" s="8"/>
      <c r="IDZ186" s="8"/>
      <c r="IEA186" s="8"/>
      <c r="IEB186" s="8"/>
      <c r="IEC186" s="8"/>
      <c r="IED186" s="8"/>
      <c r="IEE186" s="8"/>
      <c r="IEF186" s="8"/>
      <c r="IEG186" s="8"/>
      <c r="IEH186" s="8"/>
      <c r="IEI186" s="8"/>
      <c r="IEJ186" s="8"/>
      <c r="IEK186" s="8"/>
      <c r="IEL186" s="8"/>
      <c r="IEM186" s="8"/>
      <c r="IEN186" s="8"/>
      <c r="IEO186" s="8"/>
      <c r="IEP186" s="8"/>
      <c r="IEQ186" s="8"/>
      <c r="IER186" s="8"/>
      <c r="IES186" s="8"/>
      <c r="IET186" s="8"/>
      <c r="IEU186" s="8"/>
      <c r="IEV186" s="8"/>
      <c r="IEW186" s="8"/>
      <c r="IEX186" s="8"/>
      <c r="IEY186" s="8"/>
      <c r="IEZ186" s="8"/>
      <c r="IFA186" s="8"/>
      <c r="IFB186" s="8"/>
      <c r="IFC186" s="8"/>
      <c r="IFD186" s="8"/>
      <c r="IFE186" s="8"/>
      <c r="IFF186" s="8"/>
      <c r="IFG186" s="8"/>
      <c r="IFH186" s="8"/>
      <c r="IFI186" s="8"/>
      <c r="IFJ186" s="8"/>
      <c r="IFK186" s="8"/>
      <c r="IFL186" s="8"/>
      <c r="IFM186" s="8"/>
      <c r="IFN186" s="8"/>
      <c r="IFO186" s="8"/>
      <c r="IFP186" s="8"/>
      <c r="IFQ186" s="8"/>
      <c r="IFR186" s="8"/>
      <c r="IFS186" s="8"/>
      <c r="IFT186" s="8"/>
      <c r="IFU186" s="8"/>
      <c r="IFV186" s="8"/>
      <c r="IFW186" s="8"/>
      <c r="IFX186" s="8"/>
      <c r="IFY186" s="8"/>
      <c r="IFZ186" s="8"/>
      <c r="IGA186" s="8"/>
      <c r="IGB186" s="8"/>
      <c r="IGC186" s="8"/>
      <c r="IGD186" s="8"/>
      <c r="IGE186" s="8"/>
      <c r="IGF186" s="8"/>
      <c r="IGG186" s="8"/>
      <c r="IGH186" s="8"/>
      <c r="IGI186" s="8"/>
      <c r="IGJ186" s="8"/>
      <c r="IGK186" s="8"/>
      <c r="IGL186" s="8"/>
      <c r="IGM186" s="8"/>
      <c r="IGN186" s="8"/>
      <c r="IGO186" s="8"/>
      <c r="IGP186" s="8"/>
      <c r="IGQ186" s="8"/>
      <c r="IGR186" s="8"/>
      <c r="IGS186" s="8"/>
      <c r="IGT186" s="8"/>
      <c r="IGU186" s="8"/>
      <c r="IGV186" s="8"/>
      <c r="IGW186" s="8"/>
      <c r="IGX186" s="8"/>
      <c r="IGY186" s="8"/>
      <c r="IGZ186" s="8"/>
      <c r="IHA186" s="8"/>
      <c r="IHB186" s="8"/>
      <c r="IHC186" s="8"/>
      <c r="IHD186" s="8"/>
      <c r="IHE186" s="8"/>
      <c r="IHF186" s="8"/>
      <c r="IHG186" s="8"/>
      <c r="IHH186" s="8"/>
      <c r="IHI186" s="8"/>
      <c r="IHJ186" s="8"/>
      <c r="IHK186" s="8"/>
      <c r="IHL186" s="8"/>
      <c r="IHM186" s="8"/>
      <c r="IHN186" s="8"/>
      <c r="IHO186" s="8"/>
      <c r="IHP186" s="8"/>
      <c r="IHQ186" s="8"/>
      <c r="IHR186" s="8"/>
      <c r="IHS186" s="8"/>
      <c r="IHT186" s="8"/>
      <c r="IHU186" s="8"/>
      <c r="IHV186" s="8"/>
      <c r="IHW186" s="8"/>
      <c r="IHX186" s="8"/>
      <c r="IHY186" s="8"/>
      <c r="IHZ186" s="8"/>
      <c r="IIA186" s="8"/>
      <c r="IIB186" s="8"/>
      <c r="IIC186" s="8"/>
      <c r="IID186" s="8"/>
      <c r="IIE186" s="8"/>
      <c r="IIF186" s="8"/>
      <c r="IIG186" s="8"/>
      <c r="IIH186" s="8"/>
      <c r="III186" s="8"/>
      <c r="IIJ186" s="8"/>
      <c r="IIK186" s="8"/>
      <c r="IIL186" s="8"/>
      <c r="IIM186" s="8"/>
      <c r="IIN186" s="8"/>
      <c r="IIO186" s="8"/>
      <c r="IIP186" s="8"/>
      <c r="IIQ186" s="8"/>
      <c r="IIR186" s="8"/>
      <c r="IIS186" s="8"/>
      <c r="IIT186" s="8"/>
      <c r="IIU186" s="8"/>
      <c r="IIV186" s="8"/>
      <c r="IIW186" s="8"/>
      <c r="IIX186" s="8"/>
      <c r="IIY186" s="8"/>
      <c r="IIZ186" s="8"/>
      <c r="IJA186" s="8"/>
      <c r="IJB186" s="8"/>
      <c r="IJC186" s="8"/>
      <c r="IJD186" s="8"/>
      <c r="IJE186" s="8"/>
      <c r="IJF186" s="8"/>
      <c r="IJG186" s="8"/>
      <c r="IJH186" s="8"/>
      <c r="IJI186" s="8"/>
      <c r="IJJ186" s="8"/>
      <c r="IJK186" s="8"/>
      <c r="IJL186" s="8"/>
      <c r="IJM186" s="8"/>
      <c r="IJN186" s="8"/>
      <c r="IJO186" s="8"/>
      <c r="IJP186" s="8"/>
      <c r="IJQ186" s="8"/>
      <c r="IJR186" s="8"/>
      <c r="IJS186" s="8"/>
      <c r="IJT186" s="8"/>
      <c r="IJU186" s="8"/>
      <c r="IJV186" s="8"/>
      <c r="IJW186" s="8"/>
      <c r="IJX186" s="8"/>
      <c r="IJY186" s="8"/>
      <c r="IJZ186" s="8"/>
      <c r="IKA186" s="8"/>
      <c r="IKB186" s="8"/>
      <c r="IKC186" s="8"/>
      <c r="IKD186" s="8"/>
      <c r="IKE186" s="8"/>
      <c r="IKF186" s="8"/>
      <c r="IKG186" s="8"/>
      <c r="IKH186" s="8"/>
      <c r="IKI186" s="8"/>
      <c r="IKJ186" s="8"/>
      <c r="IKK186" s="8"/>
      <c r="IKL186" s="8"/>
      <c r="IKM186" s="8"/>
      <c r="IKN186" s="8"/>
      <c r="IKO186" s="8"/>
      <c r="IKP186" s="8"/>
      <c r="IKQ186" s="8"/>
      <c r="IKR186" s="8"/>
      <c r="IKS186" s="8"/>
      <c r="IKT186" s="8"/>
      <c r="IKU186" s="8"/>
      <c r="IKV186" s="8"/>
      <c r="IKW186" s="8"/>
      <c r="IKX186" s="8"/>
      <c r="IKY186" s="8"/>
      <c r="IKZ186" s="8"/>
      <c r="ILA186" s="8"/>
      <c r="ILB186" s="8"/>
      <c r="ILC186" s="8"/>
      <c r="ILD186" s="8"/>
      <c r="ILE186" s="8"/>
      <c r="ILF186" s="8"/>
      <c r="ILG186" s="8"/>
      <c r="ILH186" s="8"/>
      <c r="ILI186" s="8"/>
      <c r="ILJ186" s="8"/>
      <c r="ILK186" s="8"/>
      <c r="ILL186" s="8"/>
      <c r="ILM186" s="8"/>
      <c r="ILN186" s="8"/>
      <c r="ILO186" s="8"/>
      <c r="ILP186" s="8"/>
      <c r="ILQ186" s="8"/>
      <c r="ILR186" s="8"/>
      <c r="ILS186" s="8"/>
      <c r="ILT186" s="8"/>
      <c r="ILU186" s="8"/>
      <c r="ILV186" s="8"/>
      <c r="ILW186" s="8"/>
      <c r="ILX186" s="8"/>
      <c r="ILY186" s="8"/>
      <c r="ILZ186" s="8"/>
      <c r="IMA186" s="8"/>
      <c r="IMB186" s="8"/>
      <c r="IMC186" s="8"/>
      <c r="IMD186" s="8"/>
      <c r="IME186" s="8"/>
      <c r="IMF186" s="8"/>
      <c r="IMG186" s="8"/>
      <c r="IMH186" s="8"/>
      <c r="IMI186" s="8"/>
      <c r="IMJ186" s="8"/>
      <c r="IMK186" s="8"/>
      <c r="IML186" s="8"/>
      <c r="IMM186" s="8"/>
      <c r="IMN186" s="8"/>
      <c r="IMO186" s="8"/>
      <c r="IMP186" s="8"/>
      <c r="IMQ186" s="8"/>
      <c r="IMR186" s="8"/>
      <c r="IMS186" s="8"/>
      <c r="IMT186" s="8"/>
      <c r="IMU186" s="8"/>
      <c r="IMV186" s="8"/>
      <c r="IMW186" s="8"/>
      <c r="IMX186" s="8"/>
      <c r="IMY186" s="8"/>
      <c r="IMZ186" s="8"/>
      <c r="INA186" s="8"/>
      <c r="INB186" s="8"/>
      <c r="INC186" s="8"/>
      <c r="IND186" s="8"/>
      <c r="INE186" s="8"/>
      <c r="INF186" s="8"/>
      <c r="ING186" s="8"/>
      <c r="INH186" s="8"/>
      <c r="INI186" s="8"/>
      <c r="INJ186" s="8"/>
      <c r="INK186" s="8"/>
      <c r="INL186" s="8"/>
      <c r="INM186" s="8"/>
      <c r="INN186" s="8"/>
      <c r="INO186" s="8"/>
      <c r="INP186" s="8"/>
      <c r="INQ186" s="8"/>
      <c r="INR186" s="8"/>
      <c r="INS186" s="8"/>
      <c r="INT186" s="8"/>
      <c r="INU186" s="8"/>
      <c r="INV186" s="8"/>
      <c r="INW186" s="8"/>
      <c r="INX186" s="8"/>
      <c r="INY186" s="8"/>
      <c r="INZ186" s="8"/>
      <c r="IOA186" s="8"/>
      <c r="IOB186" s="8"/>
      <c r="IOC186" s="8"/>
      <c r="IOD186" s="8"/>
      <c r="IOE186" s="8"/>
      <c r="IOF186" s="8"/>
      <c r="IOG186" s="8"/>
      <c r="IOH186" s="8"/>
      <c r="IOI186" s="8"/>
      <c r="IOJ186" s="8"/>
      <c r="IOK186" s="8"/>
      <c r="IOL186" s="8"/>
      <c r="IOM186" s="8"/>
      <c r="ION186" s="8"/>
      <c r="IOO186" s="8"/>
      <c r="IOP186" s="8"/>
      <c r="IOQ186" s="8"/>
      <c r="IOR186" s="8"/>
      <c r="IOS186" s="8"/>
      <c r="IOT186" s="8"/>
      <c r="IOU186" s="8"/>
      <c r="IOV186" s="8"/>
      <c r="IOW186" s="8"/>
      <c r="IOX186" s="8"/>
      <c r="IOY186" s="8"/>
      <c r="IOZ186" s="8"/>
      <c r="IPA186" s="8"/>
      <c r="IPB186" s="8"/>
      <c r="IPC186" s="8"/>
      <c r="IPD186" s="8"/>
      <c r="IPE186" s="8"/>
      <c r="IPF186" s="8"/>
      <c r="IPG186" s="8"/>
      <c r="IPH186" s="8"/>
      <c r="IPI186" s="8"/>
      <c r="IPJ186" s="8"/>
      <c r="IPK186" s="8"/>
      <c r="IPL186" s="8"/>
      <c r="IPM186" s="8"/>
      <c r="IPN186" s="8"/>
      <c r="IPO186" s="8"/>
      <c r="IPP186" s="8"/>
      <c r="IPQ186" s="8"/>
      <c r="IPR186" s="8"/>
      <c r="IPS186" s="8"/>
      <c r="IPT186" s="8"/>
      <c r="IPU186" s="8"/>
      <c r="IPV186" s="8"/>
      <c r="IPW186" s="8"/>
      <c r="IPX186" s="8"/>
      <c r="IPY186" s="8"/>
      <c r="IPZ186" s="8"/>
      <c r="IQA186" s="8"/>
      <c r="IQB186" s="8"/>
      <c r="IQC186" s="8"/>
      <c r="IQD186" s="8"/>
      <c r="IQE186" s="8"/>
      <c r="IQF186" s="8"/>
      <c r="IQG186" s="8"/>
      <c r="IQH186" s="8"/>
      <c r="IQI186" s="8"/>
      <c r="IQJ186" s="8"/>
      <c r="IQK186" s="8"/>
      <c r="IQL186" s="8"/>
      <c r="IQM186" s="8"/>
      <c r="IQN186" s="8"/>
      <c r="IQO186" s="8"/>
      <c r="IQP186" s="8"/>
      <c r="IQQ186" s="8"/>
      <c r="IQR186" s="8"/>
      <c r="IQS186" s="8"/>
      <c r="IQT186" s="8"/>
      <c r="IQU186" s="8"/>
      <c r="IQV186" s="8"/>
      <c r="IQW186" s="8"/>
      <c r="IQX186" s="8"/>
      <c r="IQY186" s="8"/>
      <c r="IQZ186" s="8"/>
      <c r="IRA186" s="8"/>
      <c r="IRB186" s="8"/>
      <c r="IRC186" s="8"/>
      <c r="IRD186" s="8"/>
      <c r="IRE186" s="8"/>
      <c r="IRF186" s="8"/>
      <c r="IRG186" s="8"/>
      <c r="IRH186" s="8"/>
      <c r="IRI186" s="8"/>
      <c r="IRJ186" s="8"/>
      <c r="IRK186" s="8"/>
      <c r="IRL186" s="8"/>
      <c r="IRM186" s="8"/>
      <c r="IRN186" s="8"/>
      <c r="IRO186" s="8"/>
      <c r="IRP186" s="8"/>
      <c r="IRQ186" s="8"/>
      <c r="IRR186" s="8"/>
      <c r="IRS186" s="8"/>
      <c r="IRT186" s="8"/>
      <c r="IRU186" s="8"/>
      <c r="IRV186" s="8"/>
      <c r="IRW186" s="8"/>
      <c r="IRX186" s="8"/>
      <c r="IRY186" s="8"/>
      <c r="IRZ186" s="8"/>
      <c r="ISA186" s="8"/>
      <c r="ISB186" s="8"/>
      <c r="ISC186" s="8"/>
      <c r="ISD186" s="8"/>
      <c r="ISE186" s="8"/>
      <c r="ISF186" s="8"/>
      <c r="ISG186" s="8"/>
      <c r="ISH186" s="8"/>
      <c r="ISI186" s="8"/>
      <c r="ISJ186" s="8"/>
      <c r="ISK186" s="8"/>
      <c r="ISL186" s="8"/>
      <c r="ISM186" s="8"/>
      <c r="ISN186" s="8"/>
      <c r="ISO186" s="8"/>
      <c r="ISP186" s="8"/>
      <c r="ISQ186" s="8"/>
      <c r="ISR186" s="8"/>
      <c r="ISS186" s="8"/>
      <c r="IST186" s="8"/>
      <c r="ISU186" s="8"/>
      <c r="ISV186" s="8"/>
      <c r="ISW186" s="8"/>
      <c r="ISX186" s="8"/>
      <c r="ISY186" s="8"/>
      <c r="ISZ186" s="8"/>
      <c r="ITA186" s="8"/>
      <c r="ITB186" s="8"/>
      <c r="ITC186" s="8"/>
      <c r="ITD186" s="8"/>
      <c r="ITE186" s="8"/>
      <c r="ITF186" s="8"/>
      <c r="ITG186" s="8"/>
      <c r="ITH186" s="8"/>
      <c r="ITI186" s="8"/>
      <c r="ITJ186" s="8"/>
      <c r="ITK186" s="8"/>
      <c r="ITL186" s="8"/>
      <c r="ITM186" s="8"/>
      <c r="ITN186" s="8"/>
      <c r="ITO186" s="8"/>
      <c r="ITP186" s="8"/>
      <c r="ITQ186" s="8"/>
      <c r="ITR186" s="8"/>
      <c r="ITS186" s="8"/>
      <c r="ITT186" s="8"/>
      <c r="ITU186" s="8"/>
      <c r="ITV186" s="8"/>
      <c r="ITW186" s="8"/>
      <c r="ITX186" s="8"/>
      <c r="ITY186" s="8"/>
      <c r="ITZ186" s="8"/>
      <c r="IUA186" s="8"/>
      <c r="IUB186" s="8"/>
      <c r="IUC186" s="8"/>
      <c r="IUD186" s="8"/>
      <c r="IUE186" s="8"/>
      <c r="IUF186" s="8"/>
      <c r="IUG186" s="8"/>
      <c r="IUH186" s="8"/>
      <c r="IUI186" s="8"/>
      <c r="IUJ186" s="8"/>
      <c r="IUK186" s="8"/>
      <c r="IUL186" s="8"/>
      <c r="IUM186" s="8"/>
      <c r="IUN186" s="8"/>
      <c r="IUO186" s="8"/>
      <c r="IUP186" s="8"/>
      <c r="IUQ186" s="8"/>
      <c r="IUR186" s="8"/>
      <c r="IUS186" s="8"/>
      <c r="IUT186" s="8"/>
      <c r="IUU186" s="8"/>
      <c r="IUV186" s="8"/>
      <c r="IUW186" s="8"/>
      <c r="IUX186" s="8"/>
      <c r="IUY186" s="8"/>
      <c r="IUZ186" s="8"/>
      <c r="IVA186" s="8"/>
      <c r="IVB186" s="8"/>
      <c r="IVC186" s="8"/>
      <c r="IVD186" s="8"/>
      <c r="IVE186" s="8"/>
      <c r="IVF186" s="8"/>
      <c r="IVG186" s="8"/>
      <c r="IVH186" s="8"/>
      <c r="IVI186" s="8"/>
      <c r="IVJ186" s="8"/>
      <c r="IVK186" s="8"/>
      <c r="IVL186" s="8"/>
      <c r="IVM186" s="8"/>
      <c r="IVN186" s="8"/>
      <c r="IVO186" s="8"/>
      <c r="IVP186" s="8"/>
      <c r="IVQ186" s="8"/>
      <c r="IVR186" s="8"/>
      <c r="IVS186" s="8"/>
      <c r="IVT186" s="8"/>
      <c r="IVU186" s="8"/>
      <c r="IVV186" s="8"/>
      <c r="IVW186" s="8"/>
      <c r="IVX186" s="8"/>
      <c r="IVY186" s="8"/>
      <c r="IVZ186" s="8"/>
      <c r="IWA186" s="8"/>
      <c r="IWB186" s="8"/>
      <c r="IWC186" s="8"/>
      <c r="IWD186" s="8"/>
      <c r="IWE186" s="8"/>
      <c r="IWF186" s="8"/>
      <c r="IWG186" s="8"/>
      <c r="IWH186" s="8"/>
      <c r="IWI186" s="8"/>
      <c r="IWJ186" s="8"/>
      <c r="IWK186" s="8"/>
      <c r="IWL186" s="8"/>
      <c r="IWM186" s="8"/>
      <c r="IWN186" s="8"/>
      <c r="IWO186" s="8"/>
      <c r="IWP186" s="8"/>
      <c r="IWQ186" s="8"/>
      <c r="IWR186" s="8"/>
      <c r="IWS186" s="8"/>
      <c r="IWT186" s="8"/>
      <c r="IWU186" s="8"/>
      <c r="IWV186" s="8"/>
      <c r="IWW186" s="8"/>
      <c r="IWX186" s="8"/>
      <c r="IWY186" s="8"/>
      <c r="IWZ186" s="8"/>
      <c r="IXA186" s="8"/>
      <c r="IXB186" s="8"/>
      <c r="IXC186" s="8"/>
      <c r="IXD186" s="8"/>
      <c r="IXE186" s="8"/>
      <c r="IXF186" s="8"/>
      <c r="IXG186" s="8"/>
      <c r="IXH186" s="8"/>
      <c r="IXI186" s="8"/>
      <c r="IXJ186" s="8"/>
      <c r="IXK186" s="8"/>
      <c r="IXL186" s="8"/>
      <c r="IXM186" s="8"/>
      <c r="IXN186" s="8"/>
      <c r="IXO186" s="8"/>
      <c r="IXP186" s="8"/>
      <c r="IXQ186" s="8"/>
      <c r="IXR186" s="8"/>
      <c r="IXS186" s="8"/>
      <c r="IXT186" s="8"/>
      <c r="IXU186" s="8"/>
      <c r="IXV186" s="8"/>
      <c r="IXW186" s="8"/>
      <c r="IXX186" s="8"/>
      <c r="IXY186" s="8"/>
      <c r="IXZ186" s="8"/>
      <c r="IYA186" s="8"/>
      <c r="IYB186" s="8"/>
      <c r="IYC186" s="8"/>
      <c r="IYD186" s="8"/>
      <c r="IYE186" s="8"/>
      <c r="IYF186" s="8"/>
      <c r="IYG186" s="8"/>
      <c r="IYH186" s="8"/>
      <c r="IYI186" s="8"/>
      <c r="IYJ186" s="8"/>
      <c r="IYK186" s="8"/>
      <c r="IYL186" s="8"/>
      <c r="IYM186" s="8"/>
      <c r="IYN186" s="8"/>
      <c r="IYO186" s="8"/>
      <c r="IYP186" s="8"/>
      <c r="IYQ186" s="8"/>
      <c r="IYR186" s="8"/>
      <c r="IYS186" s="8"/>
      <c r="IYT186" s="8"/>
      <c r="IYU186" s="8"/>
      <c r="IYV186" s="8"/>
      <c r="IYW186" s="8"/>
      <c r="IYX186" s="8"/>
      <c r="IYY186" s="8"/>
      <c r="IYZ186" s="8"/>
      <c r="IZA186" s="8"/>
      <c r="IZB186" s="8"/>
      <c r="IZC186" s="8"/>
      <c r="IZD186" s="8"/>
      <c r="IZE186" s="8"/>
      <c r="IZF186" s="8"/>
      <c r="IZG186" s="8"/>
      <c r="IZH186" s="8"/>
      <c r="IZI186" s="8"/>
      <c r="IZJ186" s="8"/>
      <c r="IZK186" s="8"/>
      <c r="IZL186" s="8"/>
      <c r="IZM186" s="8"/>
      <c r="IZN186" s="8"/>
      <c r="IZO186" s="8"/>
      <c r="IZP186" s="8"/>
      <c r="IZQ186" s="8"/>
      <c r="IZR186" s="8"/>
      <c r="IZS186" s="8"/>
      <c r="IZT186" s="8"/>
      <c r="IZU186" s="8"/>
      <c r="IZV186" s="8"/>
      <c r="IZW186" s="8"/>
      <c r="IZX186" s="8"/>
      <c r="IZY186" s="8"/>
      <c r="IZZ186" s="8"/>
      <c r="JAA186" s="8"/>
      <c r="JAB186" s="8"/>
      <c r="JAC186" s="8"/>
      <c r="JAD186" s="8"/>
      <c r="JAE186" s="8"/>
      <c r="JAF186" s="8"/>
      <c r="JAG186" s="8"/>
      <c r="JAH186" s="8"/>
      <c r="JAI186" s="8"/>
      <c r="JAJ186" s="8"/>
      <c r="JAK186" s="8"/>
      <c r="JAL186" s="8"/>
      <c r="JAM186" s="8"/>
      <c r="JAN186" s="8"/>
      <c r="JAO186" s="8"/>
      <c r="JAP186" s="8"/>
      <c r="JAQ186" s="8"/>
      <c r="JAR186" s="8"/>
      <c r="JAS186" s="8"/>
      <c r="JAT186" s="8"/>
      <c r="JAU186" s="8"/>
      <c r="JAV186" s="8"/>
      <c r="JAW186" s="8"/>
      <c r="JAX186" s="8"/>
      <c r="JAY186" s="8"/>
      <c r="JAZ186" s="8"/>
      <c r="JBA186" s="8"/>
      <c r="JBB186" s="8"/>
      <c r="JBC186" s="8"/>
      <c r="JBD186" s="8"/>
      <c r="JBE186" s="8"/>
      <c r="JBF186" s="8"/>
      <c r="JBG186" s="8"/>
      <c r="JBH186" s="8"/>
      <c r="JBI186" s="8"/>
      <c r="JBJ186" s="8"/>
      <c r="JBK186" s="8"/>
      <c r="JBL186" s="8"/>
      <c r="JBM186" s="8"/>
      <c r="JBN186" s="8"/>
      <c r="JBO186" s="8"/>
      <c r="JBP186" s="8"/>
      <c r="JBQ186" s="8"/>
      <c r="JBR186" s="8"/>
      <c r="JBS186" s="8"/>
      <c r="JBT186" s="8"/>
      <c r="JBU186" s="8"/>
      <c r="JBV186" s="8"/>
      <c r="JBW186" s="8"/>
      <c r="JBX186" s="8"/>
      <c r="JBY186" s="8"/>
      <c r="JBZ186" s="8"/>
      <c r="JCA186" s="8"/>
      <c r="JCB186" s="8"/>
      <c r="JCC186" s="8"/>
      <c r="JCD186" s="8"/>
      <c r="JCE186" s="8"/>
      <c r="JCF186" s="8"/>
      <c r="JCG186" s="8"/>
      <c r="JCH186" s="8"/>
      <c r="JCI186" s="8"/>
      <c r="JCJ186" s="8"/>
      <c r="JCK186" s="8"/>
      <c r="JCL186" s="8"/>
      <c r="JCM186" s="8"/>
      <c r="JCN186" s="8"/>
      <c r="JCO186" s="8"/>
      <c r="JCP186" s="8"/>
      <c r="JCQ186" s="8"/>
      <c r="JCR186" s="8"/>
      <c r="JCS186" s="8"/>
      <c r="JCT186" s="8"/>
      <c r="JCU186" s="8"/>
      <c r="JCV186" s="8"/>
      <c r="JCW186" s="8"/>
      <c r="JCX186" s="8"/>
      <c r="JCY186" s="8"/>
      <c r="JCZ186" s="8"/>
      <c r="JDA186" s="8"/>
      <c r="JDB186" s="8"/>
      <c r="JDC186" s="8"/>
      <c r="JDD186" s="8"/>
      <c r="JDE186" s="8"/>
      <c r="JDF186" s="8"/>
      <c r="JDG186" s="8"/>
      <c r="JDH186" s="8"/>
      <c r="JDI186" s="8"/>
      <c r="JDJ186" s="8"/>
      <c r="JDK186" s="8"/>
      <c r="JDL186" s="8"/>
      <c r="JDM186" s="8"/>
      <c r="JDN186" s="8"/>
      <c r="JDO186" s="8"/>
      <c r="JDP186" s="8"/>
      <c r="JDQ186" s="8"/>
      <c r="JDR186" s="8"/>
      <c r="JDS186" s="8"/>
      <c r="JDT186" s="8"/>
      <c r="JDU186" s="8"/>
      <c r="JDV186" s="8"/>
      <c r="JDW186" s="8"/>
      <c r="JDX186" s="8"/>
      <c r="JDY186" s="8"/>
      <c r="JDZ186" s="8"/>
      <c r="JEA186" s="8"/>
      <c r="JEB186" s="8"/>
      <c r="JEC186" s="8"/>
      <c r="JED186" s="8"/>
      <c r="JEE186" s="8"/>
      <c r="JEF186" s="8"/>
      <c r="JEG186" s="8"/>
      <c r="JEH186" s="8"/>
      <c r="JEI186" s="8"/>
      <c r="JEJ186" s="8"/>
      <c r="JEK186" s="8"/>
      <c r="JEL186" s="8"/>
      <c r="JEM186" s="8"/>
      <c r="JEN186" s="8"/>
      <c r="JEO186" s="8"/>
      <c r="JEP186" s="8"/>
      <c r="JEQ186" s="8"/>
      <c r="JER186" s="8"/>
      <c r="JES186" s="8"/>
      <c r="JET186" s="8"/>
      <c r="JEU186" s="8"/>
      <c r="JEV186" s="8"/>
      <c r="JEW186" s="8"/>
      <c r="JEX186" s="8"/>
      <c r="JEY186" s="8"/>
      <c r="JEZ186" s="8"/>
      <c r="JFA186" s="8"/>
      <c r="JFB186" s="8"/>
      <c r="JFC186" s="8"/>
      <c r="JFD186" s="8"/>
      <c r="JFE186" s="8"/>
      <c r="JFF186" s="8"/>
      <c r="JFG186" s="8"/>
      <c r="JFH186" s="8"/>
      <c r="JFI186" s="8"/>
      <c r="JFJ186" s="8"/>
      <c r="JFK186" s="8"/>
      <c r="JFL186" s="8"/>
      <c r="JFM186" s="8"/>
      <c r="JFN186" s="8"/>
      <c r="JFO186" s="8"/>
      <c r="JFP186" s="8"/>
      <c r="JFQ186" s="8"/>
      <c r="JFR186" s="8"/>
      <c r="JFS186" s="8"/>
      <c r="JFT186" s="8"/>
      <c r="JFU186" s="8"/>
      <c r="JFV186" s="8"/>
      <c r="JFW186" s="8"/>
      <c r="JFX186" s="8"/>
      <c r="JFY186" s="8"/>
      <c r="JFZ186" s="8"/>
      <c r="JGA186" s="8"/>
      <c r="JGB186" s="8"/>
      <c r="JGC186" s="8"/>
      <c r="JGD186" s="8"/>
      <c r="JGE186" s="8"/>
      <c r="JGF186" s="8"/>
      <c r="JGG186" s="8"/>
      <c r="JGH186" s="8"/>
      <c r="JGI186" s="8"/>
      <c r="JGJ186" s="8"/>
      <c r="JGK186" s="8"/>
      <c r="JGL186" s="8"/>
      <c r="JGM186" s="8"/>
      <c r="JGN186" s="8"/>
      <c r="JGO186" s="8"/>
      <c r="JGP186" s="8"/>
      <c r="JGQ186" s="8"/>
      <c r="JGR186" s="8"/>
      <c r="JGS186" s="8"/>
      <c r="JGT186" s="8"/>
      <c r="JGU186" s="8"/>
      <c r="JGV186" s="8"/>
      <c r="JGW186" s="8"/>
      <c r="JGX186" s="8"/>
      <c r="JGY186" s="8"/>
      <c r="JGZ186" s="8"/>
      <c r="JHA186" s="8"/>
      <c r="JHB186" s="8"/>
      <c r="JHC186" s="8"/>
      <c r="JHD186" s="8"/>
      <c r="JHE186" s="8"/>
      <c r="JHF186" s="8"/>
      <c r="JHG186" s="8"/>
      <c r="JHH186" s="8"/>
      <c r="JHI186" s="8"/>
      <c r="JHJ186" s="8"/>
      <c r="JHK186" s="8"/>
      <c r="JHL186" s="8"/>
      <c r="JHM186" s="8"/>
      <c r="JHN186" s="8"/>
      <c r="JHO186" s="8"/>
      <c r="JHP186" s="8"/>
      <c r="JHQ186" s="8"/>
      <c r="JHR186" s="8"/>
      <c r="JHS186" s="8"/>
      <c r="JHT186" s="8"/>
      <c r="JHU186" s="8"/>
      <c r="JHV186" s="8"/>
      <c r="JHW186" s="8"/>
      <c r="JHX186" s="8"/>
      <c r="JHY186" s="8"/>
      <c r="JHZ186" s="8"/>
      <c r="JIA186" s="8"/>
      <c r="JIB186" s="8"/>
      <c r="JIC186" s="8"/>
      <c r="JID186" s="8"/>
      <c r="JIE186" s="8"/>
      <c r="JIF186" s="8"/>
      <c r="JIG186" s="8"/>
      <c r="JIH186" s="8"/>
      <c r="JII186" s="8"/>
      <c r="JIJ186" s="8"/>
      <c r="JIK186" s="8"/>
      <c r="JIL186" s="8"/>
      <c r="JIM186" s="8"/>
      <c r="JIN186" s="8"/>
      <c r="JIO186" s="8"/>
      <c r="JIP186" s="8"/>
      <c r="JIQ186" s="8"/>
      <c r="JIR186" s="8"/>
      <c r="JIS186" s="8"/>
      <c r="JIT186" s="8"/>
      <c r="JIU186" s="8"/>
      <c r="JIV186" s="8"/>
      <c r="JIW186" s="8"/>
      <c r="JIX186" s="8"/>
      <c r="JIY186" s="8"/>
      <c r="JIZ186" s="8"/>
      <c r="JJA186" s="8"/>
      <c r="JJB186" s="8"/>
      <c r="JJC186" s="8"/>
      <c r="JJD186" s="8"/>
      <c r="JJE186" s="8"/>
      <c r="JJF186" s="8"/>
      <c r="JJG186" s="8"/>
      <c r="JJH186" s="8"/>
      <c r="JJI186" s="8"/>
      <c r="JJJ186" s="8"/>
      <c r="JJK186" s="8"/>
      <c r="JJL186" s="8"/>
      <c r="JJM186" s="8"/>
      <c r="JJN186" s="8"/>
      <c r="JJO186" s="8"/>
      <c r="JJP186" s="8"/>
      <c r="JJQ186" s="8"/>
      <c r="JJR186" s="8"/>
      <c r="JJS186" s="8"/>
      <c r="JJT186" s="8"/>
      <c r="JJU186" s="8"/>
      <c r="JJV186" s="8"/>
      <c r="JJW186" s="8"/>
      <c r="JJX186" s="8"/>
      <c r="JJY186" s="8"/>
      <c r="JJZ186" s="8"/>
    </row>
    <row r="187" spans="1:7046" s="10" customFormat="1" x14ac:dyDescent="0.2">
      <c r="A187" s="8"/>
      <c r="B187" s="8"/>
      <c r="C187" s="8"/>
      <c r="D187" s="8"/>
      <c r="E187" s="8"/>
      <c r="F187" s="8"/>
      <c r="G187" s="8"/>
      <c r="H187" s="11"/>
      <c r="I187" s="11"/>
      <c r="J187" s="11"/>
      <c r="K187" s="74"/>
      <c r="L187" s="11"/>
      <c r="M187" s="11"/>
      <c r="R187" s="9"/>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8"/>
      <c r="DB187" s="8"/>
      <c r="DC187" s="8"/>
      <c r="DD187" s="8"/>
      <c r="DE187" s="8"/>
      <c r="DF187" s="8"/>
      <c r="DG187" s="8"/>
      <c r="DH187" s="8"/>
      <c r="DI187" s="8"/>
      <c r="DJ187" s="8"/>
      <c r="DK187" s="8"/>
      <c r="DL187" s="8"/>
      <c r="DM187" s="8"/>
      <c r="DN187" s="8"/>
      <c r="DO187" s="8"/>
      <c r="DP187" s="8"/>
      <c r="DQ187" s="8"/>
      <c r="DR187" s="8"/>
      <c r="DS187" s="8"/>
      <c r="DT187" s="8"/>
      <c r="DU187" s="8"/>
      <c r="DV187" s="8"/>
      <c r="DW187" s="8"/>
      <c r="DX187" s="8"/>
      <c r="DY187" s="8"/>
      <c r="DZ187" s="8"/>
      <c r="EA187" s="8"/>
      <c r="EB187" s="8"/>
      <c r="EC187" s="8"/>
      <c r="ED187" s="8"/>
      <c r="EE187" s="8"/>
      <c r="EF187" s="8"/>
      <c r="EG187" s="8"/>
      <c r="EH187" s="8"/>
      <c r="EI187" s="8"/>
      <c r="EJ187" s="8"/>
      <c r="EK187" s="8"/>
      <c r="EL187" s="8"/>
      <c r="EM187" s="8"/>
      <c r="EN187" s="8"/>
      <c r="EO187" s="8"/>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8"/>
      <c r="HM187" s="8"/>
      <c r="HN187" s="8"/>
      <c r="HO187" s="8"/>
      <c r="HP187" s="8"/>
      <c r="HQ187" s="8"/>
      <c r="HR187" s="8"/>
      <c r="HS187" s="8"/>
      <c r="HT187" s="8"/>
      <c r="HU187" s="8"/>
      <c r="HV187" s="8"/>
      <c r="HW187" s="8"/>
      <c r="HX187" s="8"/>
      <c r="HY187" s="8"/>
      <c r="HZ187" s="8"/>
      <c r="IA187" s="8"/>
      <c r="IB187" s="8"/>
      <c r="IC187" s="8"/>
      <c r="ID187" s="8"/>
      <c r="IE187" s="8"/>
      <c r="IF187" s="8"/>
      <c r="IG187" s="8"/>
      <c r="IH187" s="8"/>
      <c r="II187" s="8"/>
      <c r="IJ187" s="8"/>
      <c r="IK187" s="8"/>
      <c r="IL187" s="8"/>
      <c r="IM187" s="8"/>
      <c r="IN187" s="8"/>
      <c r="IO187" s="8"/>
      <c r="IP187" s="8"/>
      <c r="IQ187" s="8"/>
      <c r="IR187" s="8"/>
      <c r="IS187" s="8"/>
      <c r="IT187" s="8"/>
      <c r="IU187" s="8"/>
      <c r="IV187" s="8"/>
      <c r="IW187" s="8"/>
      <c r="IX187" s="8"/>
      <c r="IY187" s="8"/>
      <c r="IZ187" s="8"/>
      <c r="JA187" s="8"/>
      <c r="JB187" s="8"/>
      <c r="JC187" s="8"/>
      <c r="JD187" s="8"/>
      <c r="JE187" s="8"/>
      <c r="JF187" s="8"/>
      <c r="JG187" s="8"/>
      <c r="JH187" s="8"/>
      <c r="JI187" s="8"/>
      <c r="JJ187" s="8"/>
      <c r="JK187" s="8"/>
      <c r="JL187" s="8"/>
      <c r="JM187" s="8"/>
      <c r="JN187" s="8"/>
      <c r="JO187" s="8"/>
      <c r="JP187" s="8"/>
      <c r="JQ187" s="8"/>
      <c r="JR187" s="8"/>
      <c r="JS187" s="8"/>
      <c r="JT187" s="8"/>
      <c r="JU187" s="8"/>
      <c r="JV187" s="8"/>
      <c r="JW187" s="8"/>
      <c r="JX187" s="8"/>
      <c r="JY187" s="8"/>
      <c r="JZ187" s="8"/>
      <c r="KA187" s="8"/>
      <c r="KB187" s="8"/>
      <c r="KC187" s="8"/>
      <c r="KD187" s="8"/>
      <c r="KE187" s="8"/>
      <c r="KF187" s="8"/>
      <c r="KG187" s="8"/>
      <c r="KH187" s="8"/>
      <c r="KI187" s="8"/>
      <c r="KJ187" s="8"/>
      <c r="KK187" s="8"/>
      <c r="KL187" s="8"/>
      <c r="KM187" s="8"/>
      <c r="KN187" s="8"/>
      <c r="KO187" s="8"/>
      <c r="KP187" s="8"/>
      <c r="KQ187" s="8"/>
      <c r="KR187" s="8"/>
      <c r="KS187" s="8"/>
      <c r="KT187" s="8"/>
      <c r="KU187" s="8"/>
      <c r="KV187" s="8"/>
      <c r="KW187" s="8"/>
      <c r="KX187" s="8"/>
      <c r="KY187" s="8"/>
      <c r="KZ187" s="8"/>
      <c r="LA187" s="8"/>
      <c r="LB187" s="8"/>
      <c r="LC187" s="8"/>
      <c r="LD187" s="8"/>
      <c r="LE187" s="8"/>
      <c r="LF187" s="8"/>
      <c r="LG187" s="8"/>
      <c r="LH187" s="8"/>
      <c r="LI187" s="8"/>
      <c r="LJ187" s="8"/>
      <c r="LK187" s="8"/>
      <c r="LL187" s="8"/>
      <c r="LM187" s="8"/>
      <c r="LN187" s="8"/>
      <c r="LO187" s="8"/>
      <c r="LP187" s="8"/>
      <c r="LQ187" s="8"/>
      <c r="LR187" s="8"/>
      <c r="LS187" s="8"/>
      <c r="LT187" s="8"/>
      <c r="LU187" s="8"/>
      <c r="LV187" s="8"/>
      <c r="LW187" s="8"/>
      <c r="LX187" s="8"/>
      <c r="LY187" s="8"/>
      <c r="LZ187" s="8"/>
      <c r="MA187" s="8"/>
      <c r="MB187" s="8"/>
      <c r="MC187" s="8"/>
      <c r="MD187" s="8"/>
      <c r="ME187" s="8"/>
      <c r="MF187" s="8"/>
      <c r="MG187" s="8"/>
      <c r="MH187" s="8"/>
      <c r="MI187" s="8"/>
      <c r="MJ187" s="8"/>
      <c r="MK187" s="8"/>
      <c r="ML187" s="8"/>
      <c r="MM187" s="8"/>
      <c r="MN187" s="8"/>
      <c r="MO187" s="8"/>
      <c r="MP187" s="8"/>
      <c r="MQ187" s="8"/>
      <c r="MR187" s="8"/>
      <c r="MS187" s="8"/>
      <c r="MT187" s="8"/>
      <c r="MU187" s="8"/>
      <c r="MV187" s="8"/>
      <c r="MW187" s="8"/>
      <c r="MX187" s="8"/>
      <c r="MY187" s="8"/>
      <c r="MZ187" s="8"/>
      <c r="NA187" s="8"/>
      <c r="NB187" s="8"/>
      <c r="NC187" s="8"/>
      <c r="ND187" s="8"/>
      <c r="NE187" s="8"/>
      <c r="NF187" s="8"/>
      <c r="NG187" s="8"/>
      <c r="NH187" s="8"/>
      <c r="NI187" s="8"/>
      <c r="NJ187" s="8"/>
      <c r="NK187" s="8"/>
      <c r="NL187" s="8"/>
      <c r="NM187" s="8"/>
      <c r="NN187" s="8"/>
      <c r="NO187" s="8"/>
      <c r="NP187" s="8"/>
      <c r="NQ187" s="8"/>
      <c r="NR187" s="8"/>
      <c r="NS187" s="8"/>
      <c r="NT187" s="8"/>
      <c r="NU187" s="8"/>
      <c r="NV187" s="8"/>
      <c r="NW187" s="8"/>
      <c r="NX187" s="8"/>
      <c r="NY187" s="8"/>
      <c r="NZ187" s="8"/>
      <c r="OA187" s="8"/>
      <c r="OB187" s="8"/>
      <c r="OC187" s="8"/>
      <c r="OD187" s="8"/>
      <c r="OE187" s="8"/>
      <c r="OF187" s="8"/>
      <c r="OG187" s="8"/>
      <c r="OH187" s="8"/>
      <c r="OI187" s="8"/>
      <c r="OJ187" s="8"/>
      <c r="OK187" s="8"/>
      <c r="OL187" s="8"/>
      <c r="OM187" s="8"/>
      <c r="ON187" s="8"/>
      <c r="OO187" s="8"/>
      <c r="OP187" s="8"/>
      <c r="OQ187" s="8"/>
      <c r="OR187" s="8"/>
      <c r="OS187" s="8"/>
      <c r="OT187" s="8"/>
      <c r="OU187" s="8"/>
      <c r="OV187" s="8"/>
      <c r="OW187" s="8"/>
      <c r="OX187" s="8"/>
      <c r="OY187" s="8"/>
      <c r="OZ187" s="8"/>
      <c r="PA187" s="8"/>
      <c r="PB187" s="8"/>
      <c r="PC187" s="8"/>
      <c r="PD187" s="8"/>
      <c r="PE187" s="8"/>
      <c r="PF187" s="8"/>
      <c r="PG187" s="8"/>
      <c r="PH187" s="8"/>
      <c r="PI187" s="8"/>
      <c r="PJ187" s="8"/>
      <c r="PK187" s="8"/>
      <c r="PL187" s="8"/>
      <c r="PM187" s="8"/>
      <c r="PN187" s="8"/>
      <c r="PO187" s="8"/>
      <c r="PP187" s="8"/>
      <c r="PQ187" s="8"/>
      <c r="PR187" s="8"/>
      <c r="PS187" s="8"/>
      <c r="PT187" s="8"/>
      <c r="PU187" s="8"/>
      <c r="PV187" s="8"/>
      <c r="PW187" s="8"/>
      <c r="PX187" s="8"/>
      <c r="PY187" s="8"/>
      <c r="PZ187" s="8"/>
      <c r="QA187" s="8"/>
      <c r="QB187" s="8"/>
      <c r="QC187" s="8"/>
      <c r="QD187" s="8"/>
      <c r="QE187" s="8"/>
      <c r="QF187" s="8"/>
      <c r="QG187" s="8"/>
      <c r="QH187" s="8"/>
      <c r="QI187" s="8"/>
      <c r="QJ187" s="8"/>
      <c r="QK187" s="8"/>
      <c r="QL187" s="8"/>
      <c r="QM187" s="8"/>
      <c r="QN187" s="8"/>
      <c r="QO187" s="8"/>
      <c r="QP187" s="8"/>
      <c r="QQ187" s="8"/>
      <c r="QR187" s="8"/>
      <c r="QS187" s="8"/>
      <c r="QT187" s="8"/>
      <c r="QU187" s="8"/>
      <c r="QV187" s="8"/>
      <c r="QW187" s="8"/>
      <c r="QX187" s="8"/>
      <c r="QY187" s="8"/>
      <c r="QZ187" s="8"/>
      <c r="RA187" s="8"/>
      <c r="RB187" s="8"/>
      <c r="RC187" s="8"/>
      <c r="RD187" s="8"/>
      <c r="RE187" s="8"/>
      <c r="RF187" s="8"/>
      <c r="RG187" s="8"/>
      <c r="RH187" s="8"/>
      <c r="RI187" s="8"/>
      <c r="RJ187" s="8"/>
      <c r="RK187" s="8"/>
      <c r="RL187" s="8"/>
      <c r="RM187" s="8"/>
      <c r="RN187" s="8"/>
      <c r="RO187" s="8"/>
      <c r="RP187" s="8"/>
      <c r="RQ187" s="8"/>
      <c r="RR187" s="8"/>
      <c r="RS187" s="8"/>
      <c r="RT187" s="8"/>
      <c r="RU187" s="8"/>
      <c r="RV187" s="8"/>
      <c r="RW187" s="8"/>
      <c r="RX187" s="8"/>
      <c r="RY187" s="8"/>
      <c r="RZ187" s="8"/>
      <c r="SA187" s="8"/>
      <c r="SB187" s="8"/>
      <c r="SC187" s="8"/>
      <c r="SD187" s="8"/>
      <c r="SE187" s="8"/>
      <c r="SF187" s="8"/>
      <c r="SG187" s="8"/>
      <c r="SH187" s="8"/>
      <c r="SI187" s="8"/>
      <c r="SJ187" s="8"/>
      <c r="SK187" s="8"/>
      <c r="SL187" s="8"/>
      <c r="SM187" s="8"/>
      <c r="SN187" s="8"/>
      <c r="SO187" s="8"/>
      <c r="SP187" s="8"/>
      <c r="SQ187" s="8"/>
      <c r="SR187" s="8"/>
      <c r="SS187" s="8"/>
      <c r="ST187" s="8"/>
      <c r="SU187" s="8"/>
      <c r="SV187" s="8"/>
      <c r="SW187" s="8"/>
      <c r="SX187" s="8"/>
      <c r="SY187" s="8"/>
      <c r="SZ187" s="8"/>
      <c r="TA187" s="8"/>
      <c r="TB187" s="8"/>
      <c r="TC187" s="8"/>
      <c r="TD187" s="8"/>
      <c r="TE187" s="8"/>
      <c r="TF187" s="8"/>
      <c r="TG187" s="8"/>
      <c r="TH187" s="8"/>
      <c r="TI187" s="8"/>
      <c r="TJ187" s="8"/>
      <c r="TK187" s="8"/>
      <c r="TL187" s="8"/>
      <c r="TM187" s="8"/>
      <c r="TN187" s="8"/>
      <c r="TO187" s="8"/>
      <c r="TP187" s="8"/>
      <c r="TQ187" s="8"/>
      <c r="TR187" s="8"/>
      <c r="TS187" s="8"/>
      <c r="TT187" s="8"/>
      <c r="TU187" s="8"/>
      <c r="TV187" s="8"/>
      <c r="TW187" s="8"/>
      <c r="TX187" s="8"/>
      <c r="TY187" s="8"/>
      <c r="TZ187" s="8"/>
      <c r="UA187" s="8"/>
      <c r="UB187" s="8"/>
      <c r="UC187" s="8"/>
      <c r="UD187" s="8"/>
      <c r="UE187" s="8"/>
      <c r="UF187" s="8"/>
      <c r="UG187" s="8"/>
      <c r="UH187" s="8"/>
      <c r="UI187" s="8"/>
      <c r="UJ187" s="8"/>
      <c r="UK187" s="8"/>
      <c r="UL187" s="8"/>
      <c r="UM187" s="8"/>
      <c r="UN187" s="8"/>
      <c r="UO187" s="8"/>
      <c r="UP187" s="8"/>
      <c r="UQ187" s="8"/>
      <c r="UR187" s="8"/>
      <c r="US187" s="8"/>
      <c r="UT187" s="8"/>
      <c r="UU187" s="8"/>
      <c r="UV187" s="8"/>
      <c r="UW187" s="8"/>
      <c r="UX187" s="8"/>
      <c r="UY187" s="8"/>
      <c r="UZ187" s="8"/>
      <c r="VA187" s="8"/>
      <c r="VB187" s="8"/>
      <c r="VC187" s="8"/>
      <c r="VD187" s="8"/>
      <c r="VE187" s="8"/>
      <c r="VF187" s="8"/>
      <c r="VG187" s="8"/>
      <c r="VH187" s="8"/>
      <c r="VI187" s="8"/>
      <c r="VJ187" s="8"/>
      <c r="VK187" s="8"/>
      <c r="VL187" s="8"/>
      <c r="VM187" s="8"/>
      <c r="VN187" s="8"/>
      <c r="VO187" s="8"/>
      <c r="VP187" s="8"/>
      <c r="VQ187" s="8"/>
      <c r="VR187" s="8"/>
      <c r="VS187" s="8"/>
      <c r="VT187" s="8"/>
      <c r="VU187" s="8"/>
      <c r="VV187" s="8"/>
      <c r="VW187" s="8"/>
      <c r="VX187" s="8"/>
      <c r="VY187" s="8"/>
      <c r="VZ187" s="8"/>
      <c r="WA187" s="8"/>
      <c r="WB187" s="8"/>
      <c r="WC187" s="8"/>
      <c r="WD187" s="8"/>
      <c r="WE187" s="8"/>
      <c r="WF187" s="8"/>
      <c r="WG187" s="8"/>
      <c r="WH187" s="8"/>
      <c r="WI187" s="8"/>
      <c r="WJ187" s="8"/>
      <c r="WK187" s="8"/>
      <c r="WL187" s="8"/>
      <c r="WM187" s="8"/>
      <c r="WN187" s="8"/>
      <c r="WO187" s="8"/>
      <c r="WP187" s="8"/>
      <c r="WQ187" s="8"/>
      <c r="WR187" s="8"/>
      <c r="WS187" s="8"/>
      <c r="WT187" s="8"/>
      <c r="WU187" s="8"/>
      <c r="WV187" s="8"/>
      <c r="WW187" s="8"/>
      <c r="WX187" s="8"/>
      <c r="WY187" s="8"/>
      <c r="WZ187" s="8"/>
      <c r="XA187" s="8"/>
      <c r="XB187" s="8"/>
      <c r="XC187" s="8"/>
      <c r="XD187" s="8"/>
      <c r="XE187" s="8"/>
      <c r="XF187" s="8"/>
      <c r="XG187" s="8"/>
      <c r="XH187" s="8"/>
      <c r="XI187" s="8"/>
      <c r="XJ187" s="8"/>
      <c r="XK187" s="8"/>
      <c r="XL187" s="8"/>
      <c r="XM187" s="8"/>
      <c r="XN187" s="8"/>
      <c r="XO187" s="8"/>
      <c r="XP187" s="8"/>
      <c r="XQ187" s="8"/>
      <c r="XR187" s="8"/>
      <c r="XS187" s="8"/>
      <c r="XT187" s="8"/>
      <c r="XU187" s="8"/>
      <c r="XV187" s="8"/>
      <c r="XW187" s="8"/>
      <c r="XX187" s="8"/>
      <c r="XY187" s="8"/>
      <c r="XZ187" s="8"/>
      <c r="YA187" s="8"/>
      <c r="YB187" s="8"/>
      <c r="YC187" s="8"/>
      <c r="YD187" s="8"/>
      <c r="YE187" s="8"/>
      <c r="YF187" s="8"/>
      <c r="YG187" s="8"/>
      <c r="YH187" s="8"/>
      <c r="YI187" s="8"/>
      <c r="YJ187" s="8"/>
      <c r="YK187" s="8"/>
      <c r="YL187" s="8"/>
      <c r="YM187" s="8"/>
      <c r="YN187" s="8"/>
      <c r="YO187" s="8"/>
      <c r="YP187" s="8"/>
      <c r="YQ187" s="8"/>
      <c r="YR187" s="8"/>
      <c r="YS187" s="8"/>
      <c r="YT187" s="8"/>
      <c r="YU187" s="8"/>
      <c r="YV187" s="8"/>
      <c r="YW187" s="8"/>
      <c r="YX187" s="8"/>
      <c r="YY187" s="8"/>
      <c r="YZ187" s="8"/>
      <c r="ZA187" s="8"/>
      <c r="ZB187" s="8"/>
      <c r="ZC187" s="8"/>
      <c r="ZD187" s="8"/>
      <c r="ZE187" s="8"/>
      <c r="ZF187" s="8"/>
      <c r="ZG187" s="8"/>
      <c r="ZH187" s="8"/>
      <c r="ZI187" s="8"/>
      <c r="ZJ187" s="8"/>
      <c r="ZK187" s="8"/>
      <c r="ZL187" s="8"/>
      <c r="ZM187" s="8"/>
      <c r="ZN187" s="8"/>
      <c r="ZO187" s="8"/>
      <c r="ZP187" s="8"/>
      <c r="ZQ187" s="8"/>
      <c r="ZR187" s="8"/>
      <c r="ZS187" s="8"/>
      <c r="ZT187" s="8"/>
      <c r="ZU187" s="8"/>
      <c r="ZV187" s="8"/>
      <c r="ZW187" s="8"/>
      <c r="ZX187" s="8"/>
      <c r="ZY187" s="8"/>
      <c r="ZZ187" s="8"/>
      <c r="AAA187" s="8"/>
      <c r="AAB187" s="8"/>
      <c r="AAC187" s="8"/>
      <c r="AAD187" s="8"/>
      <c r="AAE187" s="8"/>
      <c r="AAF187" s="8"/>
      <c r="AAG187" s="8"/>
      <c r="AAH187" s="8"/>
      <c r="AAI187" s="8"/>
      <c r="AAJ187" s="8"/>
      <c r="AAK187" s="8"/>
      <c r="AAL187" s="8"/>
      <c r="AAM187" s="8"/>
      <c r="AAN187" s="8"/>
      <c r="AAO187" s="8"/>
      <c r="AAP187" s="8"/>
      <c r="AAQ187" s="8"/>
      <c r="AAR187" s="8"/>
      <c r="AAS187" s="8"/>
      <c r="AAT187" s="8"/>
      <c r="AAU187" s="8"/>
      <c r="AAV187" s="8"/>
      <c r="AAW187" s="8"/>
      <c r="AAX187" s="8"/>
      <c r="AAY187" s="8"/>
      <c r="AAZ187" s="8"/>
      <c r="ABA187" s="8"/>
      <c r="ABB187" s="8"/>
      <c r="ABC187" s="8"/>
      <c r="ABD187" s="8"/>
      <c r="ABE187" s="8"/>
      <c r="ABF187" s="8"/>
      <c r="ABG187" s="8"/>
      <c r="ABH187" s="8"/>
      <c r="ABI187" s="8"/>
      <c r="ABJ187" s="8"/>
      <c r="ABK187" s="8"/>
      <c r="ABL187" s="8"/>
      <c r="ABM187" s="8"/>
      <c r="ABN187" s="8"/>
      <c r="ABO187" s="8"/>
      <c r="ABP187" s="8"/>
      <c r="ABQ187" s="8"/>
      <c r="ABR187" s="8"/>
      <c r="ABS187" s="8"/>
      <c r="ABT187" s="8"/>
      <c r="ABU187" s="8"/>
      <c r="ABV187" s="8"/>
      <c r="ABW187" s="8"/>
      <c r="ABX187" s="8"/>
      <c r="ABY187" s="8"/>
      <c r="ABZ187" s="8"/>
      <c r="ACA187" s="8"/>
      <c r="ACB187" s="8"/>
      <c r="ACC187" s="8"/>
      <c r="ACD187" s="8"/>
      <c r="ACE187" s="8"/>
      <c r="ACF187" s="8"/>
      <c r="ACG187" s="8"/>
      <c r="ACH187" s="8"/>
      <c r="ACI187" s="8"/>
      <c r="ACJ187" s="8"/>
      <c r="ACK187" s="8"/>
      <c r="ACL187" s="8"/>
      <c r="ACM187" s="8"/>
      <c r="ACN187" s="8"/>
      <c r="ACO187" s="8"/>
      <c r="ACP187" s="8"/>
      <c r="ACQ187" s="8"/>
      <c r="ACR187" s="8"/>
      <c r="ACS187" s="8"/>
      <c r="ACT187" s="8"/>
      <c r="ACU187" s="8"/>
      <c r="ACV187" s="8"/>
      <c r="ACW187" s="8"/>
      <c r="ACX187" s="8"/>
      <c r="ACY187" s="8"/>
      <c r="ACZ187" s="8"/>
      <c r="ADA187" s="8"/>
      <c r="ADB187" s="8"/>
      <c r="ADC187" s="8"/>
      <c r="ADD187" s="8"/>
      <c r="ADE187" s="8"/>
      <c r="ADF187" s="8"/>
      <c r="ADG187" s="8"/>
      <c r="ADH187" s="8"/>
      <c r="ADI187" s="8"/>
      <c r="ADJ187" s="8"/>
      <c r="ADK187" s="8"/>
      <c r="ADL187" s="8"/>
      <c r="ADM187" s="8"/>
      <c r="ADN187" s="8"/>
      <c r="ADO187" s="8"/>
      <c r="ADP187" s="8"/>
      <c r="ADQ187" s="8"/>
      <c r="ADR187" s="8"/>
      <c r="ADS187" s="8"/>
      <c r="ADT187" s="8"/>
      <c r="ADU187" s="8"/>
      <c r="ADV187" s="8"/>
      <c r="ADW187" s="8"/>
      <c r="ADX187" s="8"/>
      <c r="ADY187" s="8"/>
      <c r="ADZ187" s="8"/>
      <c r="AEA187" s="8"/>
      <c r="AEB187" s="8"/>
      <c r="AEC187" s="8"/>
      <c r="AED187" s="8"/>
      <c r="AEE187" s="8"/>
      <c r="AEF187" s="8"/>
      <c r="AEG187" s="8"/>
      <c r="AEH187" s="8"/>
      <c r="AEI187" s="8"/>
      <c r="AEJ187" s="8"/>
      <c r="AEK187" s="8"/>
      <c r="AEL187" s="8"/>
      <c r="AEM187" s="8"/>
      <c r="AEN187" s="8"/>
      <c r="AEO187" s="8"/>
      <c r="AEP187" s="8"/>
      <c r="AEQ187" s="8"/>
      <c r="AER187" s="8"/>
      <c r="AES187" s="8"/>
      <c r="AET187" s="8"/>
      <c r="AEU187" s="8"/>
      <c r="AEV187" s="8"/>
      <c r="AEW187" s="8"/>
      <c r="AEX187" s="8"/>
      <c r="AEY187" s="8"/>
      <c r="AEZ187" s="8"/>
      <c r="AFA187" s="8"/>
      <c r="AFB187" s="8"/>
      <c r="AFC187" s="8"/>
      <c r="AFD187" s="8"/>
      <c r="AFE187" s="8"/>
      <c r="AFF187" s="8"/>
      <c r="AFG187" s="8"/>
      <c r="AFH187" s="8"/>
      <c r="AFI187" s="8"/>
      <c r="AFJ187" s="8"/>
      <c r="AFK187" s="8"/>
      <c r="AFL187" s="8"/>
      <c r="AFM187" s="8"/>
      <c r="AFN187" s="8"/>
      <c r="AFO187" s="8"/>
      <c r="AFP187" s="8"/>
      <c r="AFQ187" s="8"/>
      <c r="AFR187" s="8"/>
      <c r="AFS187" s="8"/>
      <c r="AFT187" s="8"/>
      <c r="AFU187" s="8"/>
      <c r="AFV187" s="8"/>
      <c r="AFW187" s="8"/>
      <c r="AFX187" s="8"/>
      <c r="AFY187" s="8"/>
      <c r="AFZ187" s="8"/>
      <c r="AGA187" s="8"/>
      <c r="AGB187" s="8"/>
      <c r="AGC187" s="8"/>
      <c r="AGD187" s="8"/>
      <c r="AGE187" s="8"/>
      <c r="AGF187" s="8"/>
      <c r="AGG187" s="8"/>
      <c r="AGH187" s="8"/>
      <c r="AGI187" s="8"/>
      <c r="AGJ187" s="8"/>
      <c r="AGK187" s="8"/>
      <c r="AGL187" s="8"/>
      <c r="AGM187" s="8"/>
      <c r="AGN187" s="8"/>
      <c r="AGO187" s="8"/>
      <c r="AGP187" s="8"/>
      <c r="AGQ187" s="8"/>
      <c r="AGR187" s="8"/>
      <c r="AGS187" s="8"/>
      <c r="AGT187" s="8"/>
      <c r="AGU187" s="8"/>
      <c r="AGV187" s="8"/>
      <c r="AGW187" s="8"/>
      <c r="AGX187" s="8"/>
      <c r="AGY187" s="8"/>
      <c r="AGZ187" s="8"/>
      <c r="AHA187" s="8"/>
      <c r="AHB187" s="8"/>
      <c r="AHC187" s="8"/>
      <c r="AHD187" s="8"/>
      <c r="AHE187" s="8"/>
      <c r="AHF187" s="8"/>
      <c r="AHG187" s="8"/>
      <c r="AHH187" s="8"/>
      <c r="AHI187" s="8"/>
      <c r="AHJ187" s="8"/>
      <c r="AHK187" s="8"/>
      <c r="AHL187" s="8"/>
      <c r="AHM187" s="8"/>
      <c r="AHN187" s="8"/>
      <c r="AHO187" s="8"/>
      <c r="AHP187" s="8"/>
      <c r="AHQ187" s="8"/>
      <c r="AHR187" s="8"/>
      <c r="AHS187" s="8"/>
      <c r="AHT187" s="8"/>
      <c r="AHU187" s="8"/>
      <c r="AHV187" s="8"/>
      <c r="AHW187" s="8"/>
      <c r="AHX187" s="8"/>
      <c r="AHY187" s="8"/>
      <c r="AHZ187" s="8"/>
      <c r="AIA187" s="8"/>
      <c r="AIB187" s="8"/>
      <c r="AIC187" s="8"/>
      <c r="AID187" s="8"/>
      <c r="AIE187" s="8"/>
      <c r="AIF187" s="8"/>
      <c r="AIG187" s="8"/>
      <c r="AIH187" s="8"/>
      <c r="AII187" s="8"/>
      <c r="AIJ187" s="8"/>
      <c r="AIK187" s="8"/>
      <c r="AIL187" s="8"/>
      <c r="AIM187" s="8"/>
      <c r="AIN187" s="8"/>
      <c r="AIO187" s="8"/>
      <c r="AIP187" s="8"/>
      <c r="AIQ187" s="8"/>
      <c r="AIR187" s="8"/>
      <c r="AIS187" s="8"/>
      <c r="AIT187" s="8"/>
      <c r="AIU187" s="8"/>
      <c r="AIV187" s="8"/>
      <c r="AIW187" s="8"/>
      <c r="AIX187" s="8"/>
      <c r="AIY187" s="8"/>
      <c r="AIZ187" s="8"/>
      <c r="AJA187" s="8"/>
      <c r="AJB187" s="8"/>
      <c r="AJC187" s="8"/>
      <c r="AJD187" s="8"/>
      <c r="AJE187" s="8"/>
      <c r="AJF187" s="8"/>
      <c r="AJG187" s="8"/>
      <c r="AJH187" s="8"/>
      <c r="AJI187" s="8"/>
      <c r="AJJ187" s="8"/>
      <c r="AJK187" s="8"/>
      <c r="AJL187" s="8"/>
      <c r="AJM187" s="8"/>
      <c r="AJN187" s="8"/>
      <c r="AJO187" s="8"/>
      <c r="AJP187" s="8"/>
      <c r="AJQ187" s="8"/>
      <c r="AJR187" s="8"/>
      <c r="AJS187" s="8"/>
      <c r="AJT187" s="8"/>
      <c r="AJU187" s="8"/>
      <c r="AJV187" s="8"/>
      <c r="AJW187" s="8"/>
      <c r="AJX187" s="8"/>
      <c r="AJY187" s="8"/>
      <c r="AJZ187" s="8"/>
      <c r="AKA187" s="8"/>
      <c r="AKB187" s="8"/>
      <c r="AKC187" s="8"/>
      <c r="AKD187" s="8"/>
      <c r="AKE187" s="8"/>
      <c r="AKF187" s="8"/>
      <c r="AKG187" s="8"/>
      <c r="AKH187" s="8"/>
      <c r="AKI187" s="8"/>
      <c r="AKJ187" s="8"/>
      <c r="AKK187" s="8"/>
      <c r="AKL187" s="8"/>
      <c r="AKM187" s="8"/>
      <c r="AKN187" s="8"/>
      <c r="AKO187" s="8"/>
      <c r="AKP187" s="8"/>
      <c r="AKQ187" s="8"/>
      <c r="AKR187" s="8"/>
      <c r="AKS187" s="8"/>
      <c r="AKT187" s="8"/>
      <c r="AKU187" s="8"/>
      <c r="AKV187" s="8"/>
      <c r="AKW187" s="8"/>
      <c r="AKX187" s="8"/>
      <c r="AKY187" s="8"/>
      <c r="AKZ187" s="8"/>
      <c r="ALA187" s="8"/>
      <c r="ALB187" s="8"/>
      <c r="ALC187" s="8"/>
      <c r="ALD187" s="8"/>
      <c r="ALE187" s="8"/>
      <c r="ALF187" s="8"/>
      <c r="ALG187" s="8"/>
      <c r="ALH187" s="8"/>
      <c r="ALI187" s="8"/>
      <c r="ALJ187" s="8"/>
      <c r="ALK187" s="8"/>
      <c r="ALL187" s="8"/>
      <c r="ALM187" s="8"/>
      <c r="ALN187" s="8"/>
      <c r="ALO187" s="8"/>
      <c r="ALP187" s="8"/>
      <c r="ALQ187" s="8"/>
      <c r="ALR187" s="8"/>
      <c r="ALS187" s="8"/>
      <c r="ALT187" s="8"/>
      <c r="ALU187" s="8"/>
      <c r="ALV187" s="8"/>
      <c r="ALW187" s="8"/>
      <c r="ALX187" s="8"/>
      <c r="ALY187" s="8"/>
      <c r="ALZ187" s="8"/>
      <c r="AMA187" s="8"/>
      <c r="AMB187" s="8"/>
      <c r="AMC187" s="8"/>
      <c r="AMD187" s="8"/>
      <c r="AME187" s="8"/>
      <c r="AMF187" s="8"/>
      <c r="AMG187" s="8"/>
      <c r="AMH187" s="8"/>
      <c r="AMI187" s="8"/>
      <c r="AMJ187" s="8"/>
      <c r="AMK187" s="8"/>
      <c r="AML187" s="8"/>
      <c r="AMM187" s="8"/>
      <c r="AMN187" s="8"/>
      <c r="AMO187" s="8"/>
      <c r="AMP187" s="8"/>
      <c r="AMQ187" s="8"/>
      <c r="AMR187" s="8"/>
      <c r="AMS187" s="8"/>
      <c r="AMT187" s="8"/>
      <c r="AMU187" s="8"/>
      <c r="AMV187" s="8"/>
      <c r="AMW187" s="8"/>
      <c r="AMX187" s="8"/>
      <c r="AMY187" s="8"/>
      <c r="AMZ187" s="8"/>
      <c r="ANA187" s="8"/>
      <c r="ANB187" s="8"/>
      <c r="ANC187" s="8"/>
      <c r="AND187" s="8"/>
      <c r="ANE187" s="8"/>
      <c r="ANF187" s="8"/>
      <c r="ANG187" s="8"/>
      <c r="ANH187" s="8"/>
      <c r="ANI187" s="8"/>
      <c r="ANJ187" s="8"/>
      <c r="ANK187" s="8"/>
      <c r="ANL187" s="8"/>
      <c r="ANM187" s="8"/>
      <c r="ANN187" s="8"/>
      <c r="ANO187" s="8"/>
      <c r="ANP187" s="8"/>
      <c r="ANQ187" s="8"/>
      <c r="ANR187" s="8"/>
      <c r="ANS187" s="8"/>
      <c r="ANT187" s="8"/>
      <c r="ANU187" s="8"/>
      <c r="ANV187" s="8"/>
      <c r="ANW187" s="8"/>
      <c r="ANX187" s="8"/>
      <c r="ANY187" s="8"/>
      <c r="ANZ187" s="8"/>
      <c r="AOA187" s="8"/>
      <c r="AOB187" s="8"/>
      <c r="AOC187" s="8"/>
      <c r="AOD187" s="8"/>
      <c r="AOE187" s="8"/>
      <c r="AOF187" s="8"/>
      <c r="AOG187" s="8"/>
      <c r="AOH187" s="8"/>
      <c r="AOI187" s="8"/>
      <c r="AOJ187" s="8"/>
      <c r="AOK187" s="8"/>
      <c r="AOL187" s="8"/>
      <c r="AOM187" s="8"/>
      <c r="AON187" s="8"/>
      <c r="AOO187" s="8"/>
      <c r="AOP187" s="8"/>
      <c r="AOQ187" s="8"/>
      <c r="AOR187" s="8"/>
      <c r="AOS187" s="8"/>
      <c r="AOT187" s="8"/>
      <c r="AOU187" s="8"/>
      <c r="AOV187" s="8"/>
      <c r="AOW187" s="8"/>
      <c r="AOX187" s="8"/>
      <c r="AOY187" s="8"/>
      <c r="AOZ187" s="8"/>
      <c r="APA187" s="8"/>
      <c r="APB187" s="8"/>
      <c r="APC187" s="8"/>
      <c r="APD187" s="8"/>
      <c r="APE187" s="8"/>
      <c r="APF187" s="8"/>
      <c r="APG187" s="8"/>
      <c r="APH187" s="8"/>
      <c r="API187" s="8"/>
      <c r="APJ187" s="8"/>
      <c r="APK187" s="8"/>
      <c r="APL187" s="8"/>
      <c r="APM187" s="8"/>
      <c r="APN187" s="8"/>
      <c r="APO187" s="8"/>
      <c r="APP187" s="8"/>
      <c r="APQ187" s="8"/>
      <c r="APR187" s="8"/>
      <c r="APS187" s="8"/>
      <c r="APT187" s="8"/>
      <c r="APU187" s="8"/>
      <c r="APV187" s="8"/>
      <c r="APW187" s="8"/>
      <c r="APX187" s="8"/>
      <c r="APY187" s="8"/>
      <c r="APZ187" s="8"/>
      <c r="AQA187" s="8"/>
      <c r="AQB187" s="8"/>
      <c r="AQC187" s="8"/>
      <c r="AQD187" s="8"/>
      <c r="AQE187" s="8"/>
      <c r="AQF187" s="8"/>
      <c r="AQG187" s="8"/>
      <c r="AQH187" s="8"/>
      <c r="AQI187" s="8"/>
      <c r="AQJ187" s="8"/>
      <c r="AQK187" s="8"/>
      <c r="AQL187" s="8"/>
      <c r="AQM187" s="8"/>
      <c r="AQN187" s="8"/>
      <c r="AQO187" s="8"/>
      <c r="AQP187" s="8"/>
      <c r="AQQ187" s="8"/>
      <c r="AQR187" s="8"/>
      <c r="AQS187" s="8"/>
      <c r="AQT187" s="8"/>
      <c r="AQU187" s="8"/>
      <c r="AQV187" s="8"/>
      <c r="AQW187" s="8"/>
      <c r="AQX187" s="8"/>
      <c r="AQY187" s="8"/>
      <c r="AQZ187" s="8"/>
      <c r="ARA187" s="8"/>
      <c r="ARB187" s="8"/>
      <c r="ARC187" s="8"/>
      <c r="ARD187" s="8"/>
      <c r="ARE187" s="8"/>
      <c r="ARF187" s="8"/>
      <c r="ARG187" s="8"/>
      <c r="ARH187" s="8"/>
      <c r="ARI187" s="8"/>
      <c r="ARJ187" s="8"/>
      <c r="ARK187" s="8"/>
      <c r="ARL187" s="8"/>
      <c r="ARM187" s="8"/>
      <c r="ARN187" s="8"/>
      <c r="ARO187" s="8"/>
      <c r="ARP187" s="8"/>
      <c r="ARQ187" s="8"/>
      <c r="ARR187" s="8"/>
      <c r="ARS187" s="8"/>
      <c r="ART187" s="8"/>
      <c r="ARU187" s="8"/>
      <c r="ARV187" s="8"/>
      <c r="ARW187" s="8"/>
      <c r="ARX187" s="8"/>
      <c r="ARY187" s="8"/>
      <c r="ARZ187" s="8"/>
      <c r="ASA187" s="8"/>
      <c r="ASB187" s="8"/>
      <c r="ASC187" s="8"/>
      <c r="ASD187" s="8"/>
      <c r="ASE187" s="8"/>
      <c r="ASF187" s="8"/>
      <c r="ASG187" s="8"/>
      <c r="ASH187" s="8"/>
      <c r="ASI187" s="8"/>
      <c r="ASJ187" s="8"/>
      <c r="ASK187" s="8"/>
      <c r="ASL187" s="8"/>
      <c r="ASM187" s="8"/>
      <c r="ASN187" s="8"/>
      <c r="ASO187" s="8"/>
      <c r="ASP187" s="8"/>
      <c r="ASQ187" s="8"/>
      <c r="ASR187" s="8"/>
      <c r="ASS187" s="8"/>
      <c r="AST187" s="8"/>
      <c r="ASU187" s="8"/>
      <c r="ASV187" s="8"/>
      <c r="ASW187" s="8"/>
      <c r="ASX187" s="8"/>
      <c r="ASY187" s="8"/>
      <c r="ASZ187" s="8"/>
      <c r="ATA187" s="8"/>
      <c r="ATB187" s="8"/>
      <c r="ATC187" s="8"/>
      <c r="ATD187" s="8"/>
      <c r="ATE187" s="8"/>
      <c r="ATF187" s="8"/>
      <c r="ATG187" s="8"/>
      <c r="ATH187" s="8"/>
      <c r="ATI187" s="8"/>
      <c r="ATJ187" s="8"/>
      <c r="ATK187" s="8"/>
      <c r="ATL187" s="8"/>
      <c r="ATM187" s="8"/>
      <c r="ATN187" s="8"/>
      <c r="ATO187" s="8"/>
      <c r="ATP187" s="8"/>
      <c r="ATQ187" s="8"/>
      <c r="ATR187" s="8"/>
      <c r="ATS187" s="8"/>
      <c r="ATT187" s="8"/>
      <c r="ATU187" s="8"/>
      <c r="ATV187" s="8"/>
      <c r="ATW187" s="8"/>
      <c r="ATX187" s="8"/>
      <c r="ATY187" s="8"/>
      <c r="ATZ187" s="8"/>
      <c r="AUA187" s="8"/>
      <c r="AUB187" s="8"/>
      <c r="AUC187" s="8"/>
      <c r="AUD187" s="8"/>
      <c r="AUE187" s="8"/>
      <c r="AUF187" s="8"/>
      <c r="AUG187" s="8"/>
      <c r="AUH187" s="8"/>
      <c r="AUI187" s="8"/>
      <c r="AUJ187" s="8"/>
      <c r="AUK187" s="8"/>
      <c r="AUL187" s="8"/>
      <c r="AUM187" s="8"/>
      <c r="AUN187" s="8"/>
      <c r="AUO187" s="8"/>
      <c r="AUP187" s="8"/>
      <c r="AUQ187" s="8"/>
      <c r="AUR187" s="8"/>
      <c r="AUS187" s="8"/>
      <c r="AUT187" s="8"/>
      <c r="AUU187" s="8"/>
      <c r="AUV187" s="8"/>
      <c r="AUW187" s="8"/>
      <c r="AUX187" s="8"/>
      <c r="AUY187" s="8"/>
      <c r="AUZ187" s="8"/>
      <c r="AVA187" s="8"/>
      <c r="AVB187" s="8"/>
      <c r="AVC187" s="8"/>
      <c r="AVD187" s="8"/>
      <c r="AVE187" s="8"/>
      <c r="AVF187" s="8"/>
      <c r="AVG187" s="8"/>
      <c r="AVH187" s="8"/>
      <c r="AVI187" s="8"/>
      <c r="AVJ187" s="8"/>
      <c r="AVK187" s="8"/>
      <c r="AVL187" s="8"/>
      <c r="AVM187" s="8"/>
      <c r="AVN187" s="8"/>
      <c r="AVO187" s="8"/>
      <c r="AVP187" s="8"/>
      <c r="AVQ187" s="8"/>
      <c r="AVR187" s="8"/>
      <c r="AVS187" s="8"/>
      <c r="AVT187" s="8"/>
      <c r="AVU187" s="8"/>
      <c r="AVV187" s="8"/>
      <c r="AVW187" s="8"/>
      <c r="AVX187" s="8"/>
      <c r="AVY187" s="8"/>
      <c r="AVZ187" s="8"/>
      <c r="AWA187" s="8"/>
      <c r="AWB187" s="8"/>
      <c r="AWC187" s="8"/>
      <c r="AWD187" s="8"/>
      <c r="AWE187" s="8"/>
      <c r="AWF187" s="8"/>
      <c r="AWG187" s="8"/>
      <c r="AWH187" s="8"/>
      <c r="AWI187" s="8"/>
      <c r="AWJ187" s="8"/>
      <c r="AWK187" s="8"/>
      <c r="AWL187" s="8"/>
      <c r="AWM187" s="8"/>
      <c r="AWN187" s="8"/>
      <c r="AWO187" s="8"/>
      <c r="AWP187" s="8"/>
      <c r="AWQ187" s="8"/>
      <c r="AWR187" s="8"/>
      <c r="AWS187" s="8"/>
      <c r="AWT187" s="8"/>
      <c r="AWU187" s="8"/>
      <c r="AWV187" s="8"/>
      <c r="AWW187" s="8"/>
      <c r="AWX187" s="8"/>
      <c r="AWY187" s="8"/>
      <c r="AWZ187" s="8"/>
      <c r="AXA187" s="8"/>
      <c r="AXB187" s="8"/>
      <c r="AXC187" s="8"/>
      <c r="AXD187" s="8"/>
      <c r="AXE187" s="8"/>
      <c r="AXF187" s="8"/>
      <c r="AXG187" s="8"/>
      <c r="AXH187" s="8"/>
      <c r="AXI187" s="8"/>
      <c r="AXJ187" s="8"/>
      <c r="AXK187" s="8"/>
      <c r="AXL187" s="8"/>
      <c r="AXM187" s="8"/>
      <c r="AXN187" s="8"/>
      <c r="AXO187" s="8"/>
      <c r="AXP187" s="8"/>
      <c r="AXQ187" s="8"/>
      <c r="AXR187" s="8"/>
      <c r="AXS187" s="8"/>
      <c r="AXT187" s="8"/>
      <c r="AXU187" s="8"/>
      <c r="AXV187" s="8"/>
      <c r="AXW187" s="8"/>
      <c r="AXX187" s="8"/>
      <c r="AXY187" s="8"/>
      <c r="AXZ187" s="8"/>
      <c r="AYA187" s="8"/>
      <c r="AYB187" s="8"/>
      <c r="AYC187" s="8"/>
      <c r="AYD187" s="8"/>
      <c r="AYE187" s="8"/>
      <c r="AYF187" s="8"/>
      <c r="AYG187" s="8"/>
      <c r="AYH187" s="8"/>
      <c r="AYI187" s="8"/>
      <c r="AYJ187" s="8"/>
      <c r="AYK187" s="8"/>
      <c r="AYL187" s="8"/>
      <c r="AYM187" s="8"/>
      <c r="AYN187" s="8"/>
      <c r="AYO187" s="8"/>
      <c r="AYP187" s="8"/>
      <c r="AYQ187" s="8"/>
      <c r="AYR187" s="8"/>
      <c r="AYS187" s="8"/>
      <c r="AYT187" s="8"/>
      <c r="AYU187" s="8"/>
      <c r="AYV187" s="8"/>
      <c r="AYW187" s="8"/>
      <c r="AYX187" s="8"/>
      <c r="AYY187" s="8"/>
      <c r="AYZ187" s="8"/>
      <c r="AZA187" s="8"/>
      <c r="AZB187" s="8"/>
      <c r="AZC187" s="8"/>
      <c r="AZD187" s="8"/>
      <c r="AZE187" s="8"/>
      <c r="AZF187" s="8"/>
      <c r="AZG187" s="8"/>
      <c r="AZH187" s="8"/>
      <c r="AZI187" s="8"/>
      <c r="AZJ187" s="8"/>
      <c r="AZK187" s="8"/>
      <c r="AZL187" s="8"/>
      <c r="AZM187" s="8"/>
      <c r="AZN187" s="8"/>
      <c r="AZO187" s="8"/>
      <c r="AZP187" s="8"/>
      <c r="AZQ187" s="8"/>
      <c r="AZR187" s="8"/>
      <c r="AZS187" s="8"/>
      <c r="AZT187" s="8"/>
      <c r="AZU187" s="8"/>
      <c r="AZV187" s="8"/>
      <c r="AZW187" s="8"/>
      <c r="AZX187" s="8"/>
      <c r="AZY187" s="8"/>
      <c r="AZZ187" s="8"/>
      <c r="BAA187" s="8"/>
      <c r="BAB187" s="8"/>
      <c r="BAC187" s="8"/>
      <c r="BAD187" s="8"/>
      <c r="BAE187" s="8"/>
      <c r="BAF187" s="8"/>
      <c r="BAG187" s="8"/>
      <c r="BAH187" s="8"/>
      <c r="BAI187" s="8"/>
      <c r="BAJ187" s="8"/>
      <c r="BAK187" s="8"/>
      <c r="BAL187" s="8"/>
      <c r="BAM187" s="8"/>
      <c r="BAN187" s="8"/>
      <c r="BAO187" s="8"/>
      <c r="BAP187" s="8"/>
      <c r="BAQ187" s="8"/>
      <c r="BAR187" s="8"/>
      <c r="BAS187" s="8"/>
      <c r="BAT187" s="8"/>
      <c r="BAU187" s="8"/>
      <c r="BAV187" s="8"/>
      <c r="BAW187" s="8"/>
      <c r="BAX187" s="8"/>
      <c r="BAY187" s="8"/>
      <c r="BAZ187" s="8"/>
      <c r="BBA187" s="8"/>
      <c r="BBB187" s="8"/>
      <c r="BBC187" s="8"/>
      <c r="BBD187" s="8"/>
      <c r="BBE187" s="8"/>
      <c r="BBF187" s="8"/>
      <c r="BBG187" s="8"/>
      <c r="BBH187" s="8"/>
      <c r="BBI187" s="8"/>
      <c r="BBJ187" s="8"/>
      <c r="BBK187" s="8"/>
      <c r="BBL187" s="8"/>
      <c r="BBM187" s="8"/>
      <c r="BBN187" s="8"/>
      <c r="BBO187" s="8"/>
      <c r="BBP187" s="8"/>
      <c r="BBQ187" s="8"/>
      <c r="BBR187" s="8"/>
      <c r="BBS187" s="8"/>
      <c r="BBT187" s="8"/>
      <c r="BBU187" s="8"/>
      <c r="BBV187" s="8"/>
      <c r="BBW187" s="8"/>
      <c r="BBX187" s="8"/>
      <c r="BBY187" s="8"/>
      <c r="BBZ187" s="8"/>
      <c r="BCA187" s="8"/>
      <c r="BCB187" s="8"/>
      <c r="BCC187" s="8"/>
      <c r="BCD187" s="8"/>
      <c r="BCE187" s="8"/>
      <c r="BCF187" s="8"/>
      <c r="BCG187" s="8"/>
      <c r="BCH187" s="8"/>
      <c r="BCI187" s="8"/>
      <c r="BCJ187" s="8"/>
      <c r="BCK187" s="8"/>
      <c r="BCL187" s="8"/>
      <c r="BCM187" s="8"/>
      <c r="BCN187" s="8"/>
      <c r="BCO187" s="8"/>
      <c r="BCP187" s="8"/>
      <c r="BCQ187" s="8"/>
      <c r="BCR187" s="8"/>
      <c r="BCS187" s="8"/>
      <c r="BCT187" s="8"/>
      <c r="BCU187" s="8"/>
      <c r="BCV187" s="8"/>
      <c r="BCW187" s="8"/>
      <c r="BCX187" s="8"/>
      <c r="BCY187" s="8"/>
      <c r="BCZ187" s="8"/>
      <c r="BDA187" s="8"/>
      <c r="BDB187" s="8"/>
      <c r="BDC187" s="8"/>
      <c r="BDD187" s="8"/>
      <c r="BDE187" s="8"/>
      <c r="BDF187" s="8"/>
      <c r="BDG187" s="8"/>
      <c r="BDH187" s="8"/>
      <c r="BDI187" s="8"/>
      <c r="BDJ187" s="8"/>
      <c r="BDK187" s="8"/>
      <c r="BDL187" s="8"/>
      <c r="BDM187" s="8"/>
      <c r="BDN187" s="8"/>
      <c r="BDO187" s="8"/>
      <c r="BDP187" s="8"/>
      <c r="BDQ187" s="8"/>
      <c r="BDR187" s="8"/>
      <c r="BDS187" s="8"/>
      <c r="BDT187" s="8"/>
      <c r="BDU187" s="8"/>
      <c r="BDV187" s="8"/>
      <c r="BDW187" s="8"/>
      <c r="BDX187" s="8"/>
      <c r="BDY187" s="8"/>
      <c r="BDZ187" s="8"/>
      <c r="BEA187" s="8"/>
      <c r="BEB187" s="8"/>
      <c r="BEC187" s="8"/>
      <c r="BED187" s="8"/>
      <c r="BEE187" s="8"/>
      <c r="BEF187" s="8"/>
      <c r="BEG187" s="8"/>
      <c r="BEH187" s="8"/>
      <c r="BEI187" s="8"/>
      <c r="BEJ187" s="8"/>
      <c r="BEK187" s="8"/>
      <c r="BEL187" s="8"/>
      <c r="BEM187" s="8"/>
      <c r="BEN187" s="8"/>
      <c r="BEO187" s="8"/>
      <c r="BEP187" s="8"/>
      <c r="BEQ187" s="8"/>
      <c r="BER187" s="8"/>
      <c r="BES187" s="8"/>
      <c r="BET187" s="8"/>
      <c r="BEU187" s="8"/>
      <c r="BEV187" s="8"/>
      <c r="BEW187" s="8"/>
      <c r="BEX187" s="8"/>
      <c r="BEY187" s="8"/>
      <c r="BEZ187" s="8"/>
      <c r="BFA187" s="8"/>
      <c r="BFB187" s="8"/>
      <c r="BFC187" s="8"/>
      <c r="BFD187" s="8"/>
      <c r="BFE187" s="8"/>
      <c r="BFF187" s="8"/>
      <c r="BFG187" s="8"/>
      <c r="BFH187" s="8"/>
      <c r="BFI187" s="8"/>
      <c r="BFJ187" s="8"/>
      <c r="BFK187" s="8"/>
      <c r="BFL187" s="8"/>
      <c r="BFM187" s="8"/>
      <c r="BFN187" s="8"/>
      <c r="BFO187" s="8"/>
      <c r="BFP187" s="8"/>
      <c r="BFQ187" s="8"/>
      <c r="BFR187" s="8"/>
      <c r="BFS187" s="8"/>
      <c r="BFT187" s="8"/>
      <c r="BFU187" s="8"/>
      <c r="BFV187" s="8"/>
      <c r="BFW187" s="8"/>
      <c r="BFX187" s="8"/>
      <c r="BFY187" s="8"/>
      <c r="BFZ187" s="8"/>
      <c r="BGA187" s="8"/>
      <c r="BGB187" s="8"/>
      <c r="BGC187" s="8"/>
      <c r="BGD187" s="8"/>
      <c r="BGE187" s="8"/>
      <c r="BGF187" s="8"/>
      <c r="BGG187" s="8"/>
      <c r="BGH187" s="8"/>
      <c r="BGI187" s="8"/>
      <c r="BGJ187" s="8"/>
      <c r="BGK187" s="8"/>
      <c r="BGL187" s="8"/>
      <c r="BGM187" s="8"/>
      <c r="BGN187" s="8"/>
      <c r="BGO187" s="8"/>
      <c r="BGP187" s="8"/>
      <c r="BGQ187" s="8"/>
      <c r="BGR187" s="8"/>
      <c r="BGS187" s="8"/>
      <c r="BGT187" s="8"/>
      <c r="BGU187" s="8"/>
      <c r="BGV187" s="8"/>
      <c r="BGW187" s="8"/>
      <c r="BGX187" s="8"/>
      <c r="BGY187" s="8"/>
      <c r="BGZ187" s="8"/>
      <c r="BHA187" s="8"/>
      <c r="BHB187" s="8"/>
      <c r="BHC187" s="8"/>
      <c r="BHD187" s="8"/>
      <c r="BHE187" s="8"/>
      <c r="BHF187" s="8"/>
      <c r="BHG187" s="8"/>
      <c r="BHH187" s="8"/>
      <c r="BHI187" s="8"/>
      <c r="BHJ187" s="8"/>
      <c r="BHK187" s="8"/>
      <c r="BHL187" s="8"/>
      <c r="BHM187" s="8"/>
      <c r="BHN187" s="8"/>
      <c r="BHO187" s="8"/>
      <c r="BHP187" s="8"/>
      <c r="BHQ187" s="8"/>
      <c r="BHR187" s="8"/>
      <c r="BHS187" s="8"/>
      <c r="BHT187" s="8"/>
      <c r="BHU187" s="8"/>
      <c r="BHV187" s="8"/>
      <c r="BHW187" s="8"/>
      <c r="BHX187" s="8"/>
      <c r="BHY187" s="8"/>
      <c r="BHZ187" s="8"/>
      <c r="BIA187" s="8"/>
      <c r="BIB187" s="8"/>
      <c r="BIC187" s="8"/>
      <c r="BID187" s="8"/>
      <c r="BIE187" s="8"/>
      <c r="BIF187" s="8"/>
      <c r="BIG187" s="8"/>
      <c r="BIH187" s="8"/>
      <c r="BII187" s="8"/>
      <c r="BIJ187" s="8"/>
      <c r="BIK187" s="8"/>
      <c r="BIL187" s="8"/>
      <c r="BIM187" s="8"/>
      <c r="BIN187" s="8"/>
      <c r="BIO187" s="8"/>
      <c r="BIP187" s="8"/>
      <c r="BIQ187" s="8"/>
      <c r="BIR187" s="8"/>
      <c r="BIS187" s="8"/>
      <c r="BIT187" s="8"/>
      <c r="BIU187" s="8"/>
      <c r="BIV187" s="8"/>
      <c r="BIW187" s="8"/>
      <c r="BIX187" s="8"/>
      <c r="BIY187" s="8"/>
      <c r="BIZ187" s="8"/>
      <c r="BJA187" s="8"/>
      <c r="BJB187" s="8"/>
      <c r="BJC187" s="8"/>
      <c r="BJD187" s="8"/>
      <c r="BJE187" s="8"/>
      <c r="BJF187" s="8"/>
      <c r="BJG187" s="8"/>
      <c r="BJH187" s="8"/>
      <c r="BJI187" s="8"/>
      <c r="BJJ187" s="8"/>
      <c r="BJK187" s="8"/>
      <c r="BJL187" s="8"/>
      <c r="BJM187" s="8"/>
      <c r="BJN187" s="8"/>
      <c r="BJO187" s="8"/>
      <c r="BJP187" s="8"/>
      <c r="BJQ187" s="8"/>
      <c r="BJR187" s="8"/>
      <c r="BJS187" s="8"/>
      <c r="BJT187" s="8"/>
      <c r="BJU187" s="8"/>
      <c r="BJV187" s="8"/>
      <c r="BJW187" s="8"/>
      <c r="BJX187" s="8"/>
      <c r="BJY187" s="8"/>
      <c r="BJZ187" s="8"/>
      <c r="BKA187" s="8"/>
      <c r="BKB187" s="8"/>
      <c r="BKC187" s="8"/>
      <c r="BKD187" s="8"/>
      <c r="BKE187" s="8"/>
      <c r="BKF187" s="8"/>
      <c r="BKG187" s="8"/>
      <c r="BKH187" s="8"/>
      <c r="BKI187" s="8"/>
      <c r="BKJ187" s="8"/>
      <c r="BKK187" s="8"/>
      <c r="BKL187" s="8"/>
      <c r="BKM187" s="8"/>
      <c r="BKN187" s="8"/>
      <c r="BKO187" s="8"/>
      <c r="BKP187" s="8"/>
      <c r="BKQ187" s="8"/>
      <c r="BKR187" s="8"/>
      <c r="BKS187" s="8"/>
      <c r="BKT187" s="8"/>
      <c r="BKU187" s="8"/>
      <c r="BKV187" s="8"/>
      <c r="BKW187" s="8"/>
      <c r="BKX187" s="8"/>
      <c r="BKY187" s="8"/>
      <c r="BKZ187" s="8"/>
      <c r="BLA187" s="8"/>
      <c r="BLB187" s="8"/>
      <c r="BLC187" s="8"/>
      <c r="BLD187" s="8"/>
      <c r="BLE187" s="8"/>
      <c r="BLF187" s="8"/>
      <c r="BLG187" s="8"/>
      <c r="BLH187" s="8"/>
      <c r="BLI187" s="8"/>
      <c r="BLJ187" s="8"/>
      <c r="BLK187" s="8"/>
      <c r="BLL187" s="8"/>
      <c r="BLM187" s="8"/>
      <c r="BLN187" s="8"/>
      <c r="BLO187" s="8"/>
      <c r="BLP187" s="8"/>
      <c r="BLQ187" s="8"/>
      <c r="BLR187" s="8"/>
      <c r="BLS187" s="8"/>
      <c r="BLT187" s="8"/>
      <c r="BLU187" s="8"/>
      <c r="BLV187" s="8"/>
      <c r="BLW187" s="8"/>
      <c r="BLX187" s="8"/>
      <c r="BLY187" s="8"/>
      <c r="BLZ187" s="8"/>
      <c r="BMA187" s="8"/>
      <c r="BMB187" s="8"/>
      <c r="BMC187" s="8"/>
      <c r="BMD187" s="8"/>
      <c r="BME187" s="8"/>
      <c r="BMF187" s="8"/>
      <c r="BMG187" s="8"/>
      <c r="BMH187" s="8"/>
      <c r="BMI187" s="8"/>
      <c r="BMJ187" s="8"/>
      <c r="BMK187" s="8"/>
      <c r="BML187" s="8"/>
      <c r="BMM187" s="8"/>
      <c r="BMN187" s="8"/>
      <c r="BMO187" s="8"/>
      <c r="BMP187" s="8"/>
      <c r="BMQ187" s="8"/>
      <c r="BMR187" s="8"/>
      <c r="BMS187" s="8"/>
      <c r="BMT187" s="8"/>
      <c r="BMU187" s="8"/>
      <c r="BMV187" s="8"/>
      <c r="BMW187" s="8"/>
      <c r="BMX187" s="8"/>
      <c r="BMY187" s="8"/>
      <c r="BMZ187" s="8"/>
      <c r="BNA187" s="8"/>
      <c r="BNB187" s="8"/>
      <c r="BNC187" s="8"/>
      <c r="BND187" s="8"/>
      <c r="BNE187" s="8"/>
      <c r="BNF187" s="8"/>
      <c r="BNG187" s="8"/>
      <c r="BNH187" s="8"/>
      <c r="BNI187" s="8"/>
      <c r="BNJ187" s="8"/>
      <c r="BNK187" s="8"/>
      <c r="BNL187" s="8"/>
      <c r="BNM187" s="8"/>
      <c r="BNN187" s="8"/>
      <c r="BNO187" s="8"/>
      <c r="BNP187" s="8"/>
      <c r="BNQ187" s="8"/>
      <c r="BNR187" s="8"/>
      <c r="BNS187" s="8"/>
      <c r="BNT187" s="8"/>
      <c r="BNU187" s="8"/>
      <c r="BNV187" s="8"/>
      <c r="BNW187" s="8"/>
      <c r="BNX187" s="8"/>
      <c r="BNY187" s="8"/>
      <c r="BNZ187" s="8"/>
      <c r="BOA187" s="8"/>
      <c r="BOB187" s="8"/>
      <c r="BOC187" s="8"/>
      <c r="BOD187" s="8"/>
      <c r="BOE187" s="8"/>
      <c r="BOF187" s="8"/>
      <c r="BOG187" s="8"/>
      <c r="BOH187" s="8"/>
      <c r="BOI187" s="8"/>
      <c r="BOJ187" s="8"/>
      <c r="BOK187" s="8"/>
      <c r="BOL187" s="8"/>
      <c r="BOM187" s="8"/>
      <c r="BON187" s="8"/>
      <c r="BOO187" s="8"/>
      <c r="BOP187" s="8"/>
      <c r="BOQ187" s="8"/>
      <c r="BOR187" s="8"/>
      <c r="BOS187" s="8"/>
      <c r="BOT187" s="8"/>
      <c r="BOU187" s="8"/>
      <c r="BOV187" s="8"/>
      <c r="BOW187" s="8"/>
      <c r="BOX187" s="8"/>
      <c r="BOY187" s="8"/>
      <c r="BOZ187" s="8"/>
      <c r="BPA187" s="8"/>
      <c r="BPB187" s="8"/>
      <c r="BPC187" s="8"/>
      <c r="BPD187" s="8"/>
      <c r="BPE187" s="8"/>
      <c r="BPF187" s="8"/>
      <c r="BPG187" s="8"/>
      <c r="BPH187" s="8"/>
      <c r="BPI187" s="8"/>
      <c r="BPJ187" s="8"/>
      <c r="BPK187" s="8"/>
      <c r="BPL187" s="8"/>
      <c r="BPM187" s="8"/>
      <c r="BPN187" s="8"/>
      <c r="BPO187" s="8"/>
      <c r="BPP187" s="8"/>
      <c r="BPQ187" s="8"/>
      <c r="BPR187" s="8"/>
      <c r="BPS187" s="8"/>
      <c r="BPT187" s="8"/>
      <c r="BPU187" s="8"/>
      <c r="BPV187" s="8"/>
      <c r="BPW187" s="8"/>
      <c r="BPX187" s="8"/>
      <c r="BPY187" s="8"/>
      <c r="BPZ187" s="8"/>
      <c r="BQA187" s="8"/>
      <c r="BQB187" s="8"/>
      <c r="BQC187" s="8"/>
      <c r="BQD187" s="8"/>
      <c r="BQE187" s="8"/>
      <c r="BQF187" s="8"/>
      <c r="BQG187" s="8"/>
      <c r="BQH187" s="8"/>
      <c r="BQI187" s="8"/>
      <c r="BQJ187" s="8"/>
      <c r="BQK187" s="8"/>
      <c r="BQL187" s="8"/>
      <c r="BQM187" s="8"/>
      <c r="BQN187" s="8"/>
      <c r="BQO187" s="8"/>
      <c r="BQP187" s="8"/>
      <c r="BQQ187" s="8"/>
      <c r="BQR187" s="8"/>
      <c r="BQS187" s="8"/>
      <c r="BQT187" s="8"/>
      <c r="BQU187" s="8"/>
      <c r="BQV187" s="8"/>
      <c r="BQW187" s="8"/>
      <c r="BQX187" s="8"/>
      <c r="BQY187" s="8"/>
      <c r="BQZ187" s="8"/>
      <c r="BRA187" s="8"/>
      <c r="BRB187" s="8"/>
      <c r="BRC187" s="8"/>
      <c r="BRD187" s="8"/>
      <c r="BRE187" s="8"/>
      <c r="BRF187" s="8"/>
      <c r="BRG187" s="8"/>
      <c r="BRH187" s="8"/>
      <c r="BRI187" s="8"/>
      <c r="BRJ187" s="8"/>
      <c r="BRK187" s="8"/>
      <c r="BRL187" s="8"/>
      <c r="BRM187" s="8"/>
      <c r="BRN187" s="8"/>
      <c r="BRO187" s="8"/>
      <c r="BRP187" s="8"/>
      <c r="BRQ187" s="8"/>
      <c r="BRR187" s="8"/>
      <c r="BRS187" s="8"/>
      <c r="BRT187" s="8"/>
      <c r="BRU187" s="8"/>
      <c r="BRV187" s="8"/>
      <c r="BRW187" s="8"/>
      <c r="BRX187" s="8"/>
      <c r="BRY187" s="8"/>
      <c r="BRZ187" s="8"/>
      <c r="BSA187" s="8"/>
      <c r="BSB187" s="8"/>
      <c r="BSC187" s="8"/>
      <c r="BSD187" s="8"/>
      <c r="BSE187" s="8"/>
      <c r="BSF187" s="8"/>
      <c r="BSG187" s="8"/>
      <c r="BSH187" s="8"/>
      <c r="BSI187" s="8"/>
      <c r="BSJ187" s="8"/>
      <c r="BSK187" s="8"/>
      <c r="BSL187" s="8"/>
      <c r="BSM187" s="8"/>
      <c r="BSN187" s="8"/>
      <c r="BSO187" s="8"/>
      <c r="BSP187" s="8"/>
      <c r="BSQ187" s="8"/>
      <c r="BSR187" s="8"/>
      <c r="BSS187" s="8"/>
      <c r="BST187" s="8"/>
      <c r="BSU187" s="8"/>
      <c r="BSV187" s="8"/>
      <c r="BSW187" s="8"/>
      <c r="BSX187" s="8"/>
      <c r="BSY187" s="8"/>
      <c r="BSZ187" s="8"/>
      <c r="BTA187" s="8"/>
      <c r="BTB187" s="8"/>
      <c r="BTC187" s="8"/>
      <c r="BTD187" s="8"/>
      <c r="BTE187" s="8"/>
      <c r="BTF187" s="8"/>
      <c r="BTG187" s="8"/>
      <c r="BTH187" s="8"/>
      <c r="BTI187" s="8"/>
      <c r="BTJ187" s="8"/>
      <c r="BTK187" s="8"/>
      <c r="BTL187" s="8"/>
      <c r="BTM187" s="8"/>
      <c r="BTN187" s="8"/>
      <c r="BTO187" s="8"/>
      <c r="BTP187" s="8"/>
      <c r="BTQ187" s="8"/>
      <c r="BTR187" s="8"/>
      <c r="BTS187" s="8"/>
      <c r="BTT187" s="8"/>
      <c r="BTU187" s="8"/>
      <c r="BTV187" s="8"/>
      <c r="BTW187" s="8"/>
      <c r="BTX187" s="8"/>
      <c r="BTY187" s="8"/>
      <c r="BTZ187" s="8"/>
      <c r="BUA187" s="8"/>
      <c r="BUB187" s="8"/>
      <c r="BUC187" s="8"/>
      <c r="BUD187" s="8"/>
      <c r="BUE187" s="8"/>
      <c r="BUF187" s="8"/>
      <c r="BUG187" s="8"/>
      <c r="BUH187" s="8"/>
      <c r="BUI187" s="8"/>
      <c r="BUJ187" s="8"/>
      <c r="BUK187" s="8"/>
      <c r="BUL187" s="8"/>
      <c r="BUM187" s="8"/>
      <c r="BUN187" s="8"/>
      <c r="BUO187" s="8"/>
      <c r="BUP187" s="8"/>
      <c r="BUQ187" s="8"/>
      <c r="BUR187" s="8"/>
      <c r="BUS187" s="8"/>
      <c r="BUT187" s="8"/>
      <c r="BUU187" s="8"/>
      <c r="BUV187" s="8"/>
      <c r="BUW187" s="8"/>
      <c r="BUX187" s="8"/>
      <c r="BUY187" s="8"/>
      <c r="BUZ187" s="8"/>
      <c r="BVA187" s="8"/>
      <c r="BVB187" s="8"/>
      <c r="BVC187" s="8"/>
      <c r="BVD187" s="8"/>
      <c r="BVE187" s="8"/>
      <c r="BVF187" s="8"/>
      <c r="BVG187" s="8"/>
      <c r="BVH187" s="8"/>
      <c r="BVI187" s="8"/>
      <c r="BVJ187" s="8"/>
      <c r="BVK187" s="8"/>
      <c r="BVL187" s="8"/>
      <c r="BVM187" s="8"/>
      <c r="BVN187" s="8"/>
      <c r="BVO187" s="8"/>
      <c r="BVP187" s="8"/>
      <c r="BVQ187" s="8"/>
      <c r="BVR187" s="8"/>
      <c r="BVS187" s="8"/>
      <c r="BVT187" s="8"/>
      <c r="BVU187" s="8"/>
      <c r="BVV187" s="8"/>
      <c r="BVW187" s="8"/>
      <c r="BVX187" s="8"/>
      <c r="BVY187" s="8"/>
      <c r="BVZ187" s="8"/>
      <c r="BWA187" s="8"/>
      <c r="BWB187" s="8"/>
      <c r="BWC187" s="8"/>
      <c r="BWD187" s="8"/>
      <c r="BWE187" s="8"/>
      <c r="BWF187" s="8"/>
      <c r="BWG187" s="8"/>
      <c r="BWH187" s="8"/>
      <c r="BWI187" s="8"/>
      <c r="BWJ187" s="8"/>
      <c r="BWK187" s="8"/>
      <c r="BWL187" s="8"/>
      <c r="BWM187" s="8"/>
      <c r="BWN187" s="8"/>
      <c r="BWO187" s="8"/>
      <c r="BWP187" s="8"/>
      <c r="BWQ187" s="8"/>
      <c r="BWR187" s="8"/>
      <c r="BWS187" s="8"/>
      <c r="BWT187" s="8"/>
      <c r="BWU187" s="8"/>
      <c r="BWV187" s="8"/>
      <c r="BWW187" s="8"/>
      <c r="BWX187" s="8"/>
      <c r="BWY187" s="8"/>
      <c r="BWZ187" s="8"/>
      <c r="BXA187" s="8"/>
      <c r="BXB187" s="8"/>
      <c r="BXC187" s="8"/>
      <c r="BXD187" s="8"/>
      <c r="BXE187" s="8"/>
      <c r="BXF187" s="8"/>
      <c r="BXG187" s="8"/>
      <c r="BXH187" s="8"/>
      <c r="BXI187" s="8"/>
      <c r="BXJ187" s="8"/>
      <c r="BXK187" s="8"/>
      <c r="BXL187" s="8"/>
      <c r="BXM187" s="8"/>
      <c r="BXN187" s="8"/>
      <c r="BXO187" s="8"/>
      <c r="BXP187" s="8"/>
      <c r="BXQ187" s="8"/>
      <c r="BXR187" s="8"/>
      <c r="BXS187" s="8"/>
      <c r="BXT187" s="8"/>
      <c r="BXU187" s="8"/>
      <c r="BXV187" s="8"/>
      <c r="BXW187" s="8"/>
      <c r="BXX187" s="8"/>
      <c r="BXY187" s="8"/>
      <c r="BXZ187" s="8"/>
      <c r="BYA187" s="8"/>
      <c r="BYB187" s="8"/>
      <c r="BYC187" s="8"/>
      <c r="BYD187" s="8"/>
      <c r="BYE187" s="8"/>
      <c r="BYF187" s="8"/>
      <c r="BYG187" s="8"/>
      <c r="BYH187" s="8"/>
      <c r="BYI187" s="8"/>
      <c r="BYJ187" s="8"/>
      <c r="BYK187" s="8"/>
      <c r="BYL187" s="8"/>
      <c r="BYM187" s="8"/>
      <c r="BYN187" s="8"/>
      <c r="BYO187" s="8"/>
      <c r="BYP187" s="8"/>
      <c r="BYQ187" s="8"/>
      <c r="BYR187" s="8"/>
      <c r="BYS187" s="8"/>
      <c r="BYT187" s="8"/>
      <c r="BYU187" s="8"/>
      <c r="BYV187" s="8"/>
      <c r="BYW187" s="8"/>
      <c r="BYX187" s="8"/>
      <c r="BYY187" s="8"/>
      <c r="BYZ187" s="8"/>
      <c r="BZA187" s="8"/>
      <c r="BZB187" s="8"/>
      <c r="BZC187" s="8"/>
      <c r="BZD187" s="8"/>
      <c r="BZE187" s="8"/>
      <c r="BZF187" s="8"/>
      <c r="BZG187" s="8"/>
      <c r="BZH187" s="8"/>
      <c r="BZI187" s="8"/>
      <c r="BZJ187" s="8"/>
      <c r="BZK187" s="8"/>
      <c r="BZL187" s="8"/>
      <c r="BZM187" s="8"/>
      <c r="BZN187" s="8"/>
      <c r="BZO187" s="8"/>
      <c r="BZP187" s="8"/>
      <c r="BZQ187" s="8"/>
      <c r="BZR187" s="8"/>
      <c r="BZS187" s="8"/>
      <c r="BZT187" s="8"/>
      <c r="BZU187" s="8"/>
      <c r="BZV187" s="8"/>
      <c r="BZW187" s="8"/>
      <c r="BZX187" s="8"/>
      <c r="BZY187" s="8"/>
      <c r="BZZ187" s="8"/>
      <c r="CAA187" s="8"/>
      <c r="CAB187" s="8"/>
      <c r="CAC187" s="8"/>
      <c r="CAD187" s="8"/>
      <c r="CAE187" s="8"/>
      <c r="CAF187" s="8"/>
      <c r="CAG187" s="8"/>
      <c r="CAH187" s="8"/>
      <c r="CAI187" s="8"/>
      <c r="CAJ187" s="8"/>
      <c r="CAK187" s="8"/>
      <c r="CAL187" s="8"/>
      <c r="CAM187" s="8"/>
      <c r="CAN187" s="8"/>
      <c r="CAO187" s="8"/>
      <c r="CAP187" s="8"/>
      <c r="CAQ187" s="8"/>
      <c r="CAR187" s="8"/>
      <c r="CAS187" s="8"/>
      <c r="CAT187" s="8"/>
      <c r="CAU187" s="8"/>
      <c r="CAV187" s="8"/>
      <c r="CAW187" s="8"/>
      <c r="CAX187" s="8"/>
      <c r="CAY187" s="8"/>
      <c r="CAZ187" s="8"/>
      <c r="CBA187" s="8"/>
      <c r="CBB187" s="8"/>
      <c r="CBC187" s="8"/>
      <c r="CBD187" s="8"/>
      <c r="CBE187" s="8"/>
      <c r="CBF187" s="8"/>
      <c r="CBG187" s="8"/>
      <c r="CBH187" s="8"/>
      <c r="CBI187" s="8"/>
      <c r="CBJ187" s="8"/>
      <c r="CBK187" s="8"/>
      <c r="CBL187" s="8"/>
      <c r="CBM187" s="8"/>
      <c r="CBN187" s="8"/>
      <c r="CBO187" s="8"/>
      <c r="CBP187" s="8"/>
      <c r="CBQ187" s="8"/>
      <c r="CBR187" s="8"/>
      <c r="CBS187" s="8"/>
      <c r="CBT187" s="8"/>
      <c r="CBU187" s="8"/>
      <c r="CBV187" s="8"/>
      <c r="CBW187" s="8"/>
      <c r="CBX187" s="8"/>
      <c r="CBY187" s="8"/>
      <c r="CBZ187" s="8"/>
      <c r="CCA187" s="8"/>
      <c r="CCB187" s="8"/>
      <c r="CCC187" s="8"/>
      <c r="CCD187" s="8"/>
      <c r="CCE187" s="8"/>
      <c r="CCF187" s="8"/>
      <c r="CCG187" s="8"/>
      <c r="CCH187" s="8"/>
      <c r="CCI187" s="8"/>
      <c r="CCJ187" s="8"/>
      <c r="CCK187" s="8"/>
      <c r="CCL187" s="8"/>
      <c r="CCM187" s="8"/>
      <c r="CCN187" s="8"/>
      <c r="CCO187" s="8"/>
      <c r="CCP187" s="8"/>
      <c r="CCQ187" s="8"/>
      <c r="CCR187" s="8"/>
      <c r="CCS187" s="8"/>
      <c r="CCT187" s="8"/>
      <c r="CCU187" s="8"/>
      <c r="CCV187" s="8"/>
      <c r="CCW187" s="8"/>
      <c r="CCX187" s="8"/>
      <c r="CCY187" s="8"/>
      <c r="CCZ187" s="8"/>
      <c r="CDA187" s="8"/>
      <c r="CDB187" s="8"/>
      <c r="CDC187" s="8"/>
      <c r="CDD187" s="8"/>
      <c r="CDE187" s="8"/>
      <c r="CDF187" s="8"/>
      <c r="CDG187" s="8"/>
      <c r="CDH187" s="8"/>
      <c r="CDI187" s="8"/>
      <c r="CDJ187" s="8"/>
      <c r="CDK187" s="8"/>
      <c r="CDL187" s="8"/>
      <c r="CDM187" s="8"/>
      <c r="CDN187" s="8"/>
      <c r="CDO187" s="8"/>
      <c r="CDP187" s="8"/>
      <c r="CDQ187" s="8"/>
      <c r="CDR187" s="8"/>
      <c r="CDS187" s="8"/>
      <c r="CDT187" s="8"/>
      <c r="CDU187" s="8"/>
      <c r="CDV187" s="8"/>
      <c r="CDW187" s="8"/>
      <c r="CDX187" s="8"/>
      <c r="CDY187" s="8"/>
      <c r="CDZ187" s="8"/>
      <c r="CEA187" s="8"/>
      <c r="CEB187" s="8"/>
      <c r="CEC187" s="8"/>
      <c r="CED187" s="8"/>
      <c r="CEE187" s="8"/>
      <c r="CEF187" s="8"/>
      <c r="CEG187" s="8"/>
      <c r="CEH187" s="8"/>
      <c r="CEI187" s="8"/>
      <c r="CEJ187" s="8"/>
      <c r="CEK187" s="8"/>
      <c r="CEL187" s="8"/>
      <c r="CEM187" s="8"/>
      <c r="CEN187" s="8"/>
      <c r="CEO187" s="8"/>
      <c r="CEP187" s="8"/>
      <c r="CEQ187" s="8"/>
      <c r="CER187" s="8"/>
      <c r="CES187" s="8"/>
      <c r="CET187" s="8"/>
      <c r="CEU187" s="8"/>
      <c r="CEV187" s="8"/>
      <c r="CEW187" s="8"/>
      <c r="CEX187" s="8"/>
      <c r="CEY187" s="8"/>
      <c r="CEZ187" s="8"/>
      <c r="CFA187" s="8"/>
      <c r="CFB187" s="8"/>
      <c r="CFC187" s="8"/>
      <c r="CFD187" s="8"/>
      <c r="CFE187" s="8"/>
      <c r="CFF187" s="8"/>
      <c r="CFG187" s="8"/>
      <c r="CFH187" s="8"/>
      <c r="CFI187" s="8"/>
      <c r="CFJ187" s="8"/>
      <c r="CFK187" s="8"/>
      <c r="CFL187" s="8"/>
      <c r="CFM187" s="8"/>
      <c r="CFN187" s="8"/>
      <c r="CFO187" s="8"/>
      <c r="CFP187" s="8"/>
      <c r="CFQ187" s="8"/>
      <c r="CFR187" s="8"/>
      <c r="CFS187" s="8"/>
      <c r="CFT187" s="8"/>
      <c r="CFU187" s="8"/>
      <c r="CFV187" s="8"/>
      <c r="CFW187" s="8"/>
      <c r="CFX187" s="8"/>
      <c r="CFY187" s="8"/>
      <c r="CFZ187" s="8"/>
      <c r="CGA187" s="8"/>
      <c r="CGB187" s="8"/>
      <c r="CGC187" s="8"/>
      <c r="CGD187" s="8"/>
      <c r="CGE187" s="8"/>
      <c r="CGF187" s="8"/>
      <c r="CGG187" s="8"/>
      <c r="CGH187" s="8"/>
      <c r="CGI187" s="8"/>
      <c r="CGJ187" s="8"/>
      <c r="CGK187" s="8"/>
      <c r="CGL187" s="8"/>
      <c r="CGM187" s="8"/>
      <c r="CGN187" s="8"/>
      <c r="CGO187" s="8"/>
      <c r="CGP187" s="8"/>
      <c r="CGQ187" s="8"/>
      <c r="CGR187" s="8"/>
      <c r="CGS187" s="8"/>
      <c r="CGT187" s="8"/>
      <c r="CGU187" s="8"/>
      <c r="CGV187" s="8"/>
      <c r="CGW187" s="8"/>
      <c r="CGX187" s="8"/>
      <c r="CGY187" s="8"/>
      <c r="CGZ187" s="8"/>
      <c r="CHA187" s="8"/>
      <c r="CHB187" s="8"/>
      <c r="CHC187" s="8"/>
      <c r="CHD187" s="8"/>
      <c r="CHE187" s="8"/>
      <c r="CHF187" s="8"/>
      <c r="CHG187" s="8"/>
      <c r="CHH187" s="8"/>
      <c r="CHI187" s="8"/>
      <c r="CHJ187" s="8"/>
      <c r="CHK187" s="8"/>
      <c r="CHL187" s="8"/>
      <c r="CHM187" s="8"/>
      <c r="CHN187" s="8"/>
      <c r="CHO187" s="8"/>
      <c r="CHP187" s="8"/>
      <c r="CHQ187" s="8"/>
      <c r="CHR187" s="8"/>
      <c r="CHS187" s="8"/>
      <c r="CHT187" s="8"/>
      <c r="CHU187" s="8"/>
      <c r="CHV187" s="8"/>
      <c r="CHW187" s="8"/>
      <c r="CHX187" s="8"/>
      <c r="CHY187" s="8"/>
      <c r="CHZ187" s="8"/>
      <c r="CIA187" s="8"/>
      <c r="CIB187" s="8"/>
      <c r="CIC187" s="8"/>
      <c r="CID187" s="8"/>
      <c r="CIE187" s="8"/>
      <c r="CIF187" s="8"/>
      <c r="CIG187" s="8"/>
      <c r="CIH187" s="8"/>
      <c r="CII187" s="8"/>
      <c r="CIJ187" s="8"/>
      <c r="CIK187" s="8"/>
      <c r="CIL187" s="8"/>
      <c r="CIM187" s="8"/>
      <c r="CIN187" s="8"/>
      <c r="CIO187" s="8"/>
      <c r="CIP187" s="8"/>
      <c r="CIQ187" s="8"/>
      <c r="CIR187" s="8"/>
      <c r="CIS187" s="8"/>
      <c r="CIT187" s="8"/>
      <c r="CIU187" s="8"/>
      <c r="CIV187" s="8"/>
      <c r="CIW187" s="8"/>
      <c r="CIX187" s="8"/>
      <c r="CIY187" s="8"/>
      <c r="CIZ187" s="8"/>
      <c r="CJA187" s="8"/>
      <c r="CJB187" s="8"/>
      <c r="CJC187" s="8"/>
      <c r="CJD187" s="8"/>
      <c r="CJE187" s="8"/>
      <c r="CJF187" s="8"/>
      <c r="CJG187" s="8"/>
      <c r="CJH187" s="8"/>
      <c r="CJI187" s="8"/>
      <c r="CJJ187" s="8"/>
      <c r="CJK187" s="8"/>
      <c r="CJL187" s="8"/>
      <c r="CJM187" s="8"/>
      <c r="CJN187" s="8"/>
      <c r="CJO187" s="8"/>
      <c r="CJP187" s="8"/>
      <c r="CJQ187" s="8"/>
      <c r="CJR187" s="8"/>
      <c r="CJS187" s="8"/>
      <c r="CJT187" s="8"/>
      <c r="CJU187" s="8"/>
      <c r="CJV187" s="8"/>
      <c r="CJW187" s="8"/>
      <c r="CJX187" s="8"/>
      <c r="CJY187" s="8"/>
      <c r="CJZ187" s="8"/>
      <c r="CKA187" s="8"/>
      <c r="CKB187" s="8"/>
      <c r="CKC187" s="8"/>
      <c r="CKD187" s="8"/>
      <c r="CKE187" s="8"/>
      <c r="CKF187" s="8"/>
      <c r="CKG187" s="8"/>
      <c r="CKH187" s="8"/>
      <c r="CKI187" s="8"/>
      <c r="CKJ187" s="8"/>
      <c r="CKK187" s="8"/>
      <c r="CKL187" s="8"/>
      <c r="CKM187" s="8"/>
      <c r="CKN187" s="8"/>
      <c r="CKO187" s="8"/>
      <c r="CKP187" s="8"/>
      <c r="CKQ187" s="8"/>
      <c r="CKR187" s="8"/>
      <c r="CKS187" s="8"/>
      <c r="CKT187" s="8"/>
      <c r="CKU187" s="8"/>
      <c r="CKV187" s="8"/>
      <c r="CKW187" s="8"/>
      <c r="CKX187" s="8"/>
      <c r="CKY187" s="8"/>
      <c r="CKZ187" s="8"/>
      <c r="CLA187" s="8"/>
      <c r="CLB187" s="8"/>
      <c r="CLC187" s="8"/>
      <c r="CLD187" s="8"/>
      <c r="CLE187" s="8"/>
      <c r="CLF187" s="8"/>
      <c r="CLG187" s="8"/>
      <c r="CLH187" s="8"/>
      <c r="CLI187" s="8"/>
      <c r="CLJ187" s="8"/>
      <c r="CLK187" s="8"/>
      <c r="CLL187" s="8"/>
      <c r="CLM187" s="8"/>
      <c r="CLN187" s="8"/>
      <c r="CLO187" s="8"/>
      <c r="CLP187" s="8"/>
      <c r="CLQ187" s="8"/>
      <c r="CLR187" s="8"/>
      <c r="CLS187" s="8"/>
      <c r="CLT187" s="8"/>
      <c r="CLU187" s="8"/>
      <c r="CLV187" s="8"/>
      <c r="CLW187" s="8"/>
      <c r="CLX187" s="8"/>
      <c r="CLY187" s="8"/>
      <c r="CLZ187" s="8"/>
      <c r="CMA187" s="8"/>
      <c r="CMB187" s="8"/>
      <c r="CMC187" s="8"/>
      <c r="CMD187" s="8"/>
      <c r="CME187" s="8"/>
      <c r="CMF187" s="8"/>
      <c r="CMG187" s="8"/>
      <c r="CMH187" s="8"/>
      <c r="CMI187" s="8"/>
      <c r="CMJ187" s="8"/>
      <c r="CMK187" s="8"/>
      <c r="CML187" s="8"/>
      <c r="CMM187" s="8"/>
      <c r="CMN187" s="8"/>
      <c r="CMO187" s="8"/>
      <c r="CMP187" s="8"/>
      <c r="CMQ187" s="8"/>
      <c r="CMR187" s="8"/>
      <c r="CMS187" s="8"/>
      <c r="CMT187" s="8"/>
      <c r="CMU187" s="8"/>
      <c r="CMV187" s="8"/>
      <c r="CMW187" s="8"/>
      <c r="CMX187" s="8"/>
      <c r="CMY187" s="8"/>
      <c r="CMZ187" s="8"/>
      <c r="CNA187" s="8"/>
      <c r="CNB187" s="8"/>
      <c r="CNC187" s="8"/>
      <c r="CND187" s="8"/>
      <c r="CNE187" s="8"/>
      <c r="CNF187" s="8"/>
      <c r="CNG187" s="8"/>
      <c r="CNH187" s="8"/>
      <c r="CNI187" s="8"/>
      <c r="CNJ187" s="8"/>
      <c r="CNK187" s="8"/>
      <c r="CNL187" s="8"/>
      <c r="CNM187" s="8"/>
      <c r="CNN187" s="8"/>
      <c r="CNO187" s="8"/>
      <c r="CNP187" s="8"/>
      <c r="CNQ187" s="8"/>
      <c r="CNR187" s="8"/>
      <c r="CNS187" s="8"/>
      <c r="CNT187" s="8"/>
      <c r="CNU187" s="8"/>
      <c r="CNV187" s="8"/>
      <c r="CNW187" s="8"/>
      <c r="CNX187" s="8"/>
      <c r="CNY187" s="8"/>
      <c r="CNZ187" s="8"/>
      <c r="COA187" s="8"/>
      <c r="COB187" s="8"/>
      <c r="COC187" s="8"/>
      <c r="COD187" s="8"/>
      <c r="COE187" s="8"/>
      <c r="COF187" s="8"/>
      <c r="COG187" s="8"/>
      <c r="COH187" s="8"/>
      <c r="COI187" s="8"/>
      <c r="COJ187" s="8"/>
      <c r="COK187" s="8"/>
      <c r="COL187" s="8"/>
      <c r="COM187" s="8"/>
      <c r="CON187" s="8"/>
      <c r="COO187" s="8"/>
      <c r="COP187" s="8"/>
      <c r="COQ187" s="8"/>
      <c r="COR187" s="8"/>
      <c r="COS187" s="8"/>
      <c r="COT187" s="8"/>
      <c r="COU187" s="8"/>
      <c r="COV187" s="8"/>
      <c r="COW187" s="8"/>
      <c r="COX187" s="8"/>
      <c r="COY187" s="8"/>
      <c r="COZ187" s="8"/>
      <c r="CPA187" s="8"/>
      <c r="CPB187" s="8"/>
      <c r="CPC187" s="8"/>
      <c r="CPD187" s="8"/>
      <c r="CPE187" s="8"/>
      <c r="CPF187" s="8"/>
      <c r="CPG187" s="8"/>
      <c r="CPH187" s="8"/>
      <c r="CPI187" s="8"/>
      <c r="CPJ187" s="8"/>
      <c r="CPK187" s="8"/>
      <c r="CPL187" s="8"/>
      <c r="CPM187" s="8"/>
      <c r="CPN187" s="8"/>
      <c r="CPO187" s="8"/>
      <c r="CPP187" s="8"/>
      <c r="CPQ187" s="8"/>
      <c r="CPR187" s="8"/>
      <c r="CPS187" s="8"/>
      <c r="CPT187" s="8"/>
      <c r="CPU187" s="8"/>
      <c r="CPV187" s="8"/>
      <c r="CPW187" s="8"/>
      <c r="CPX187" s="8"/>
      <c r="CPY187" s="8"/>
      <c r="CPZ187" s="8"/>
      <c r="CQA187" s="8"/>
      <c r="CQB187" s="8"/>
      <c r="CQC187" s="8"/>
      <c r="CQD187" s="8"/>
      <c r="CQE187" s="8"/>
      <c r="CQF187" s="8"/>
      <c r="CQG187" s="8"/>
      <c r="CQH187" s="8"/>
      <c r="CQI187" s="8"/>
      <c r="CQJ187" s="8"/>
      <c r="CQK187" s="8"/>
      <c r="CQL187" s="8"/>
      <c r="CQM187" s="8"/>
      <c r="CQN187" s="8"/>
      <c r="CQO187" s="8"/>
      <c r="CQP187" s="8"/>
      <c r="CQQ187" s="8"/>
      <c r="CQR187" s="8"/>
      <c r="CQS187" s="8"/>
      <c r="CQT187" s="8"/>
      <c r="CQU187" s="8"/>
      <c r="CQV187" s="8"/>
      <c r="CQW187" s="8"/>
      <c r="CQX187" s="8"/>
      <c r="CQY187" s="8"/>
      <c r="CQZ187" s="8"/>
      <c r="CRA187" s="8"/>
      <c r="CRB187" s="8"/>
      <c r="CRC187" s="8"/>
      <c r="CRD187" s="8"/>
      <c r="CRE187" s="8"/>
      <c r="CRF187" s="8"/>
      <c r="CRG187" s="8"/>
      <c r="CRH187" s="8"/>
      <c r="CRI187" s="8"/>
      <c r="CRJ187" s="8"/>
      <c r="CRK187" s="8"/>
      <c r="CRL187" s="8"/>
      <c r="CRM187" s="8"/>
      <c r="CRN187" s="8"/>
      <c r="CRO187" s="8"/>
      <c r="CRP187" s="8"/>
      <c r="CRQ187" s="8"/>
      <c r="CRR187" s="8"/>
      <c r="CRS187" s="8"/>
      <c r="CRT187" s="8"/>
      <c r="CRU187" s="8"/>
      <c r="CRV187" s="8"/>
      <c r="CRW187" s="8"/>
      <c r="CRX187" s="8"/>
      <c r="CRY187" s="8"/>
      <c r="CRZ187" s="8"/>
      <c r="CSA187" s="8"/>
      <c r="CSB187" s="8"/>
      <c r="CSC187" s="8"/>
      <c r="CSD187" s="8"/>
      <c r="CSE187" s="8"/>
      <c r="CSF187" s="8"/>
      <c r="CSG187" s="8"/>
      <c r="CSH187" s="8"/>
      <c r="CSI187" s="8"/>
      <c r="CSJ187" s="8"/>
      <c r="CSK187" s="8"/>
      <c r="CSL187" s="8"/>
      <c r="CSM187" s="8"/>
      <c r="CSN187" s="8"/>
      <c r="CSO187" s="8"/>
      <c r="CSP187" s="8"/>
      <c r="CSQ187" s="8"/>
      <c r="CSR187" s="8"/>
      <c r="CSS187" s="8"/>
      <c r="CST187" s="8"/>
      <c r="CSU187" s="8"/>
      <c r="CSV187" s="8"/>
      <c r="CSW187" s="8"/>
      <c r="CSX187" s="8"/>
      <c r="CSY187" s="8"/>
      <c r="CSZ187" s="8"/>
      <c r="CTA187" s="8"/>
      <c r="CTB187" s="8"/>
      <c r="CTC187" s="8"/>
      <c r="CTD187" s="8"/>
      <c r="CTE187" s="8"/>
      <c r="CTF187" s="8"/>
      <c r="CTG187" s="8"/>
      <c r="CTH187" s="8"/>
      <c r="CTI187" s="8"/>
      <c r="CTJ187" s="8"/>
      <c r="CTK187" s="8"/>
      <c r="CTL187" s="8"/>
      <c r="CTM187" s="8"/>
      <c r="CTN187" s="8"/>
      <c r="CTO187" s="8"/>
      <c r="CTP187" s="8"/>
      <c r="CTQ187" s="8"/>
      <c r="CTR187" s="8"/>
      <c r="CTS187" s="8"/>
      <c r="CTT187" s="8"/>
      <c r="CTU187" s="8"/>
      <c r="CTV187" s="8"/>
      <c r="CTW187" s="8"/>
      <c r="CTX187" s="8"/>
      <c r="CTY187" s="8"/>
      <c r="CTZ187" s="8"/>
      <c r="CUA187" s="8"/>
      <c r="CUB187" s="8"/>
      <c r="CUC187" s="8"/>
      <c r="CUD187" s="8"/>
      <c r="CUE187" s="8"/>
      <c r="CUF187" s="8"/>
      <c r="CUG187" s="8"/>
      <c r="CUH187" s="8"/>
      <c r="CUI187" s="8"/>
      <c r="CUJ187" s="8"/>
      <c r="CUK187" s="8"/>
      <c r="CUL187" s="8"/>
      <c r="CUM187" s="8"/>
      <c r="CUN187" s="8"/>
      <c r="CUO187" s="8"/>
      <c r="CUP187" s="8"/>
      <c r="CUQ187" s="8"/>
      <c r="CUR187" s="8"/>
      <c r="CUS187" s="8"/>
      <c r="CUT187" s="8"/>
      <c r="CUU187" s="8"/>
      <c r="CUV187" s="8"/>
      <c r="CUW187" s="8"/>
      <c r="CUX187" s="8"/>
      <c r="CUY187" s="8"/>
      <c r="CUZ187" s="8"/>
      <c r="CVA187" s="8"/>
      <c r="CVB187" s="8"/>
      <c r="CVC187" s="8"/>
      <c r="CVD187" s="8"/>
      <c r="CVE187" s="8"/>
      <c r="CVF187" s="8"/>
      <c r="CVG187" s="8"/>
      <c r="CVH187" s="8"/>
      <c r="CVI187" s="8"/>
      <c r="CVJ187" s="8"/>
      <c r="CVK187" s="8"/>
      <c r="CVL187" s="8"/>
      <c r="CVM187" s="8"/>
      <c r="CVN187" s="8"/>
      <c r="CVO187" s="8"/>
      <c r="CVP187" s="8"/>
      <c r="CVQ187" s="8"/>
      <c r="CVR187" s="8"/>
      <c r="CVS187" s="8"/>
      <c r="CVT187" s="8"/>
      <c r="CVU187" s="8"/>
      <c r="CVV187" s="8"/>
      <c r="CVW187" s="8"/>
      <c r="CVX187" s="8"/>
      <c r="CVY187" s="8"/>
      <c r="CVZ187" s="8"/>
      <c r="CWA187" s="8"/>
      <c r="CWB187" s="8"/>
      <c r="CWC187" s="8"/>
      <c r="CWD187" s="8"/>
      <c r="CWE187" s="8"/>
      <c r="CWF187" s="8"/>
      <c r="CWG187" s="8"/>
      <c r="CWH187" s="8"/>
      <c r="CWI187" s="8"/>
      <c r="CWJ187" s="8"/>
      <c r="CWK187" s="8"/>
      <c r="CWL187" s="8"/>
      <c r="CWM187" s="8"/>
      <c r="CWN187" s="8"/>
      <c r="CWO187" s="8"/>
      <c r="CWP187" s="8"/>
      <c r="CWQ187" s="8"/>
      <c r="CWR187" s="8"/>
      <c r="CWS187" s="8"/>
      <c r="CWT187" s="8"/>
      <c r="CWU187" s="8"/>
      <c r="CWV187" s="8"/>
      <c r="CWW187" s="8"/>
      <c r="CWX187" s="8"/>
      <c r="CWY187" s="8"/>
      <c r="CWZ187" s="8"/>
      <c r="CXA187" s="8"/>
      <c r="CXB187" s="8"/>
      <c r="CXC187" s="8"/>
      <c r="CXD187" s="8"/>
      <c r="CXE187" s="8"/>
      <c r="CXF187" s="8"/>
      <c r="CXG187" s="8"/>
      <c r="CXH187" s="8"/>
      <c r="CXI187" s="8"/>
      <c r="CXJ187" s="8"/>
      <c r="CXK187" s="8"/>
      <c r="CXL187" s="8"/>
      <c r="CXM187" s="8"/>
      <c r="CXN187" s="8"/>
      <c r="CXO187" s="8"/>
      <c r="CXP187" s="8"/>
      <c r="CXQ187" s="8"/>
      <c r="CXR187" s="8"/>
      <c r="CXS187" s="8"/>
      <c r="CXT187" s="8"/>
      <c r="CXU187" s="8"/>
      <c r="CXV187" s="8"/>
      <c r="CXW187" s="8"/>
      <c r="CXX187" s="8"/>
      <c r="CXY187" s="8"/>
      <c r="CXZ187" s="8"/>
      <c r="CYA187" s="8"/>
      <c r="CYB187" s="8"/>
      <c r="CYC187" s="8"/>
      <c r="CYD187" s="8"/>
      <c r="CYE187" s="8"/>
      <c r="CYF187" s="8"/>
      <c r="CYG187" s="8"/>
      <c r="CYH187" s="8"/>
      <c r="CYI187" s="8"/>
      <c r="CYJ187" s="8"/>
      <c r="CYK187" s="8"/>
      <c r="CYL187" s="8"/>
      <c r="CYM187" s="8"/>
      <c r="CYN187" s="8"/>
      <c r="CYO187" s="8"/>
      <c r="CYP187" s="8"/>
      <c r="CYQ187" s="8"/>
      <c r="CYR187" s="8"/>
      <c r="CYS187" s="8"/>
      <c r="CYT187" s="8"/>
      <c r="CYU187" s="8"/>
      <c r="CYV187" s="8"/>
      <c r="CYW187" s="8"/>
      <c r="CYX187" s="8"/>
      <c r="CYY187" s="8"/>
      <c r="CYZ187" s="8"/>
      <c r="CZA187" s="8"/>
      <c r="CZB187" s="8"/>
      <c r="CZC187" s="8"/>
      <c r="CZD187" s="8"/>
      <c r="CZE187" s="8"/>
      <c r="CZF187" s="8"/>
      <c r="CZG187" s="8"/>
      <c r="CZH187" s="8"/>
      <c r="CZI187" s="8"/>
      <c r="CZJ187" s="8"/>
      <c r="CZK187" s="8"/>
      <c r="CZL187" s="8"/>
      <c r="CZM187" s="8"/>
      <c r="CZN187" s="8"/>
      <c r="CZO187" s="8"/>
      <c r="CZP187" s="8"/>
      <c r="CZQ187" s="8"/>
      <c r="CZR187" s="8"/>
      <c r="CZS187" s="8"/>
      <c r="CZT187" s="8"/>
      <c r="CZU187" s="8"/>
      <c r="CZV187" s="8"/>
      <c r="CZW187" s="8"/>
      <c r="CZX187" s="8"/>
      <c r="CZY187" s="8"/>
      <c r="CZZ187" s="8"/>
      <c r="DAA187" s="8"/>
      <c r="DAB187" s="8"/>
      <c r="DAC187" s="8"/>
      <c r="DAD187" s="8"/>
      <c r="DAE187" s="8"/>
      <c r="DAF187" s="8"/>
      <c r="DAG187" s="8"/>
      <c r="DAH187" s="8"/>
      <c r="DAI187" s="8"/>
      <c r="DAJ187" s="8"/>
      <c r="DAK187" s="8"/>
      <c r="DAL187" s="8"/>
      <c r="DAM187" s="8"/>
      <c r="DAN187" s="8"/>
      <c r="DAO187" s="8"/>
      <c r="DAP187" s="8"/>
      <c r="DAQ187" s="8"/>
      <c r="DAR187" s="8"/>
      <c r="DAS187" s="8"/>
      <c r="DAT187" s="8"/>
      <c r="DAU187" s="8"/>
      <c r="DAV187" s="8"/>
      <c r="DAW187" s="8"/>
      <c r="DAX187" s="8"/>
      <c r="DAY187" s="8"/>
      <c r="DAZ187" s="8"/>
      <c r="DBA187" s="8"/>
      <c r="DBB187" s="8"/>
      <c r="DBC187" s="8"/>
      <c r="DBD187" s="8"/>
      <c r="DBE187" s="8"/>
      <c r="DBF187" s="8"/>
      <c r="DBG187" s="8"/>
      <c r="DBH187" s="8"/>
      <c r="DBI187" s="8"/>
      <c r="DBJ187" s="8"/>
      <c r="DBK187" s="8"/>
      <c r="DBL187" s="8"/>
      <c r="DBM187" s="8"/>
      <c r="DBN187" s="8"/>
      <c r="DBO187" s="8"/>
      <c r="DBP187" s="8"/>
      <c r="DBQ187" s="8"/>
      <c r="DBR187" s="8"/>
      <c r="DBS187" s="8"/>
      <c r="DBT187" s="8"/>
      <c r="DBU187" s="8"/>
      <c r="DBV187" s="8"/>
      <c r="DBW187" s="8"/>
      <c r="DBX187" s="8"/>
      <c r="DBY187" s="8"/>
      <c r="DBZ187" s="8"/>
      <c r="DCA187" s="8"/>
      <c r="DCB187" s="8"/>
      <c r="DCC187" s="8"/>
      <c r="DCD187" s="8"/>
      <c r="DCE187" s="8"/>
      <c r="DCF187" s="8"/>
      <c r="DCG187" s="8"/>
      <c r="DCH187" s="8"/>
      <c r="DCI187" s="8"/>
      <c r="DCJ187" s="8"/>
      <c r="DCK187" s="8"/>
      <c r="DCL187" s="8"/>
      <c r="DCM187" s="8"/>
      <c r="DCN187" s="8"/>
      <c r="DCO187" s="8"/>
      <c r="DCP187" s="8"/>
      <c r="DCQ187" s="8"/>
      <c r="DCR187" s="8"/>
      <c r="DCS187" s="8"/>
      <c r="DCT187" s="8"/>
      <c r="DCU187" s="8"/>
      <c r="DCV187" s="8"/>
      <c r="DCW187" s="8"/>
      <c r="DCX187" s="8"/>
      <c r="DCY187" s="8"/>
      <c r="DCZ187" s="8"/>
      <c r="DDA187" s="8"/>
      <c r="DDB187" s="8"/>
      <c r="DDC187" s="8"/>
      <c r="DDD187" s="8"/>
      <c r="DDE187" s="8"/>
      <c r="DDF187" s="8"/>
      <c r="DDG187" s="8"/>
      <c r="DDH187" s="8"/>
      <c r="DDI187" s="8"/>
      <c r="DDJ187" s="8"/>
      <c r="DDK187" s="8"/>
      <c r="DDL187" s="8"/>
      <c r="DDM187" s="8"/>
      <c r="DDN187" s="8"/>
      <c r="DDO187" s="8"/>
      <c r="DDP187" s="8"/>
      <c r="DDQ187" s="8"/>
      <c r="DDR187" s="8"/>
      <c r="DDS187" s="8"/>
      <c r="DDT187" s="8"/>
      <c r="DDU187" s="8"/>
      <c r="DDV187" s="8"/>
      <c r="DDW187" s="8"/>
      <c r="DDX187" s="8"/>
      <c r="DDY187" s="8"/>
      <c r="DDZ187" s="8"/>
      <c r="DEA187" s="8"/>
      <c r="DEB187" s="8"/>
      <c r="DEC187" s="8"/>
      <c r="DED187" s="8"/>
      <c r="DEE187" s="8"/>
      <c r="DEF187" s="8"/>
      <c r="DEG187" s="8"/>
      <c r="DEH187" s="8"/>
      <c r="DEI187" s="8"/>
      <c r="DEJ187" s="8"/>
      <c r="DEK187" s="8"/>
      <c r="DEL187" s="8"/>
      <c r="DEM187" s="8"/>
      <c r="DEN187" s="8"/>
      <c r="DEO187" s="8"/>
      <c r="DEP187" s="8"/>
      <c r="DEQ187" s="8"/>
      <c r="DER187" s="8"/>
      <c r="DES187" s="8"/>
      <c r="DET187" s="8"/>
      <c r="DEU187" s="8"/>
      <c r="DEV187" s="8"/>
      <c r="DEW187" s="8"/>
      <c r="DEX187" s="8"/>
      <c r="DEY187" s="8"/>
      <c r="DEZ187" s="8"/>
      <c r="DFA187" s="8"/>
      <c r="DFB187" s="8"/>
      <c r="DFC187" s="8"/>
      <c r="DFD187" s="8"/>
      <c r="DFE187" s="8"/>
      <c r="DFF187" s="8"/>
      <c r="DFG187" s="8"/>
      <c r="DFH187" s="8"/>
      <c r="DFI187" s="8"/>
      <c r="DFJ187" s="8"/>
      <c r="DFK187" s="8"/>
      <c r="DFL187" s="8"/>
      <c r="DFM187" s="8"/>
      <c r="DFN187" s="8"/>
      <c r="DFO187" s="8"/>
      <c r="DFP187" s="8"/>
      <c r="DFQ187" s="8"/>
      <c r="DFR187" s="8"/>
      <c r="DFS187" s="8"/>
      <c r="DFT187" s="8"/>
      <c r="DFU187" s="8"/>
      <c r="DFV187" s="8"/>
      <c r="DFW187" s="8"/>
      <c r="DFX187" s="8"/>
      <c r="DFY187" s="8"/>
      <c r="DFZ187" s="8"/>
      <c r="DGA187" s="8"/>
      <c r="DGB187" s="8"/>
      <c r="DGC187" s="8"/>
      <c r="DGD187" s="8"/>
      <c r="DGE187" s="8"/>
      <c r="DGF187" s="8"/>
      <c r="DGG187" s="8"/>
      <c r="DGH187" s="8"/>
      <c r="DGI187" s="8"/>
      <c r="DGJ187" s="8"/>
      <c r="DGK187" s="8"/>
      <c r="DGL187" s="8"/>
      <c r="DGM187" s="8"/>
      <c r="DGN187" s="8"/>
      <c r="DGO187" s="8"/>
      <c r="DGP187" s="8"/>
      <c r="DGQ187" s="8"/>
      <c r="DGR187" s="8"/>
      <c r="DGS187" s="8"/>
      <c r="DGT187" s="8"/>
      <c r="DGU187" s="8"/>
      <c r="DGV187" s="8"/>
      <c r="DGW187" s="8"/>
      <c r="DGX187" s="8"/>
      <c r="DGY187" s="8"/>
      <c r="DGZ187" s="8"/>
      <c r="DHA187" s="8"/>
      <c r="DHB187" s="8"/>
      <c r="DHC187" s="8"/>
      <c r="DHD187" s="8"/>
      <c r="DHE187" s="8"/>
      <c r="DHF187" s="8"/>
      <c r="DHG187" s="8"/>
      <c r="DHH187" s="8"/>
      <c r="DHI187" s="8"/>
      <c r="DHJ187" s="8"/>
      <c r="DHK187" s="8"/>
      <c r="DHL187" s="8"/>
      <c r="DHM187" s="8"/>
      <c r="DHN187" s="8"/>
      <c r="DHO187" s="8"/>
      <c r="DHP187" s="8"/>
      <c r="DHQ187" s="8"/>
      <c r="DHR187" s="8"/>
      <c r="DHS187" s="8"/>
      <c r="DHT187" s="8"/>
      <c r="DHU187" s="8"/>
      <c r="DHV187" s="8"/>
      <c r="DHW187" s="8"/>
      <c r="DHX187" s="8"/>
      <c r="DHY187" s="8"/>
      <c r="DHZ187" s="8"/>
      <c r="DIA187" s="8"/>
      <c r="DIB187" s="8"/>
      <c r="DIC187" s="8"/>
      <c r="DID187" s="8"/>
      <c r="DIE187" s="8"/>
      <c r="DIF187" s="8"/>
      <c r="DIG187" s="8"/>
      <c r="DIH187" s="8"/>
      <c r="DII187" s="8"/>
      <c r="DIJ187" s="8"/>
      <c r="DIK187" s="8"/>
      <c r="DIL187" s="8"/>
      <c r="DIM187" s="8"/>
      <c r="DIN187" s="8"/>
      <c r="DIO187" s="8"/>
      <c r="DIP187" s="8"/>
      <c r="DIQ187" s="8"/>
      <c r="DIR187" s="8"/>
      <c r="DIS187" s="8"/>
      <c r="DIT187" s="8"/>
      <c r="DIU187" s="8"/>
      <c r="DIV187" s="8"/>
      <c r="DIW187" s="8"/>
      <c r="DIX187" s="8"/>
      <c r="DIY187" s="8"/>
      <c r="DIZ187" s="8"/>
      <c r="DJA187" s="8"/>
      <c r="DJB187" s="8"/>
      <c r="DJC187" s="8"/>
      <c r="DJD187" s="8"/>
      <c r="DJE187" s="8"/>
      <c r="DJF187" s="8"/>
      <c r="DJG187" s="8"/>
      <c r="DJH187" s="8"/>
      <c r="DJI187" s="8"/>
      <c r="DJJ187" s="8"/>
      <c r="DJK187" s="8"/>
      <c r="DJL187" s="8"/>
      <c r="DJM187" s="8"/>
      <c r="DJN187" s="8"/>
      <c r="DJO187" s="8"/>
      <c r="DJP187" s="8"/>
      <c r="DJQ187" s="8"/>
      <c r="DJR187" s="8"/>
      <c r="DJS187" s="8"/>
      <c r="DJT187" s="8"/>
      <c r="DJU187" s="8"/>
      <c r="DJV187" s="8"/>
      <c r="DJW187" s="8"/>
      <c r="DJX187" s="8"/>
      <c r="DJY187" s="8"/>
      <c r="DJZ187" s="8"/>
      <c r="DKA187" s="8"/>
      <c r="DKB187" s="8"/>
      <c r="DKC187" s="8"/>
      <c r="DKD187" s="8"/>
      <c r="DKE187" s="8"/>
      <c r="DKF187" s="8"/>
      <c r="DKG187" s="8"/>
      <c r="DKH187" s="8"/>
      <c r="DKI187" s="8"/>
      <c r="DKJ187" s="8"/>
      <c r="DKK187" s="8"/>
      <c r="DKL187" s="8"/>
      <c r="DKM187" s="8"/>
      <c r="DKN187" s="8"/>
      <c r="DKO187" s="8"/>
      <c r="DKP187" s="8"/>
      <c r="DKQ187" s="8"/>
      <c r="DKR187" s="8"/>
      <c r="DKS187" s="8"/>
      <c r="DKT187" s="8"/>
      <c r="DKU187" s="8"/>
      <c r="DKV187" s="8"/>
      <c r="DKW187" s="8"/>
      <c r="DKX187" s="8"/>
      <c r="DKY187" s="8"/>
      <c r="DKZ187" s="8"/>
      <c r="DLA187" s="8"/>
      <c r="DLB187" s="8"/>
      <c r="DLC187" s="8"/>
      <c r="DLD187" s="8"/>
      <c r="DLE187" s="8"/>
      <c r="DLF187" s="8"/>
      <c r="DLG187" s="8"/>
      <c r="DLH187" s="8"/>
      <c r="DLI187" s="8"/>
      <c r="DLJ187" s="8"/>
      <c r="DLK187" s="8"/>
      <c r="DLL187" s="8"/>
      <c r="DLM187" s="8"/>
      <c r="DLN187" s="8"/>
      <c r="DLO187" s="8"/>
      <c r="DLP187" s="8"/>
      <c r="DLQ187" s="8"/>
      <c r="DLR187" s="8"/>
      <c r="DLS187" s="8"/>
      <c r="DLT187" s="8"/>
      <c r="DLU187" s="8"/>
      <c r="DLV187" s="8"/>
      <c r="DLW187" s="8"/>
      <c r="DLX187" s="8"/>
      <c r="DLY187" s="8"/>
      <c r="DLZ187" s="8"/>
      <c r="DMA187" s="8"/>
      <c r="DMB187" s="8"/>
      <c r="DMC187" s="8"/>
      <c r="DMD187" s="8"/>
      <c r="DME187" s="8"/>
      <c r="DMF187" s="8"/>
      <c r="DMG187" s="8"/>
      <c r="DMH187" s="8"/>
      <c r="DMI187" s="8"/>
      <c r="DMJ187" s="8"/>
      <c r="DMK187" s="8"/>
      <c r="DML187" s="8"/>
      <c r="DMM187" s="8"/>
      <c r="DMN187" s="8"/>
      <c r="DMO187" s="8"/>
      <c r="DMP187" s="8"/>
      <c r="DMQ187" s="8"/>
      <c r="DMR187" s="8"/>
      <c r="DMS187" s="8"/>
      <c r="DMT187" s="8"/>
      <c r="DMU187" s="8"/>
      <c r="DMV187" s="8"/>
      <c r="DMW187" s="8"/>
      <c r="DMX187" s="8"/>
      <c r="DMY187" s="8"/>
      <c r="DMZ187" s="8"/>
      <c r="DNA187" s="8"/>
      <c r="DNB187" s="8"/>
      <c r="DNC187" s="8"/>
      <c r="DND187" s="8"/>
      <c r="DNE187" s="8"/>
      <c r="DNF187" s="8"/>
      <c r="DNG187" s="8"/>
      <c r="DNH187" s="8"/>
      <c r="DNI187" s="8"/>
      <c r="DNJ187" s="8"/>
      <c r="DNK187" s="8"/>
      <c r="DNL187" s="8"/>
      <c r="DNM187" s="8"/>
      <c r="DNN187" s="8"/>
      <c r="DNO187" s="8"/>
      <c r="DNP187" s="8"/>
      <c r="DNQ187" s="8"/>
      <c r="DNR187" s="8"/>
      <c r="DNS187" s="8"/>
      <c r="DNT187" s="8"/>
      <c r="DNU187" s="8"/>
      <c r="DNV187" s="8"/>
      <c r="DNW187" s="8"/>
      <c r="DNX187" s="8"/>
      <c r="DNY187" s="8"/>
      <c r="DNZ187" s="8"/>
      <c r="DOA187" s="8"/>
      <c r="DOB187" s="8"/>
      <c r="DOC187" s="8"/>
      <c r="DOD187" s="8"/>
      <c r="DOE187" s="8"/>
      <c r="DOF187" s="8"/>
      <c r="DOG187" s="8"/>
      <c r="DOH187" s="8"/>
      <c r="DOI187" s="8"/>
      <c r="DOJ187" s="8"/>
      <c r="DOK187" s="8"/>
      <c r="DOL187" s="8"/>
      <c r="DOM187" s="8"/>
      <c r="DON187" s="8"/>
      <c r="DOO187" s="8"/>
      <c r="DOP187" s="8"/>
      <c r="DOQ187" s="8"/>
      <c r="DOR187" s="8"/>
      <c r="DOS187" s="8"/>
      <c r="DOT187" s="8"/>
      <c r="DOU187" s="8"/>
      <c r="DOV187" s="8"/>
      <c r="DOW187" s="8"/>
      <c r="DOX187" s="8"/>
      <c r="DOY187" s="8"/>
      <c r="DOZ187" s="8"/>
      <c r="DPA187" s="8"/>
      <c r="DPB187" s="8"/>
      <c r="DPC187" s="8"/>
      <c r="DPD187" s="8"/>
      <c r="DPE187" s="8"/>
      <c r="DPF187" s="8"/>
      <c r="DPG187" s="8"/>
      <c r="DPH187" s="8"/>
      <c r="DPI187" s="8"/>
      <c r="DPJ187" s="8"/>
      <c r="DPK187" s="8"/>
      <c r="DPL187" s="8"/>
      <c r="DPM187" s="8"/>
      <c r="DPN187" s="8"/>
      <c r="DPO187" s="8"/>
      <c r="DPP187" s="8"/>
      <c r="DPQ187" s="8"/>
      <c r="DPR187" s="8"/>
      <c r="DPS187" s="8"/>
      <c r="DPT187" s="8"/>
      <c r="DPU187" s="8"/>
      <c r="DPV187" s="8"/>
      <c r="DPW187" s="8"/>
      <c r="DPX187" s="8"/>
      <c r="DPY187" s="8"/>
      <c r="DPZ187" s="8"/>
      <c r="DQA187" s="8"/>
      <c r="DQB187" s="8"/>
      <c r="DQC187" s="8"/>
      <c r="DQD187" s="8"/>
      <c r="DQE187" s="8"/>
      <c r="DQF187" s="8"/>
      <c r="DQG187" s="8"/>
      <c r="DQH187" s="8"/>
      <c r="DQI187" s="8"/>
      <c r="DQJ187" s="8"/>
      <c r="DQK187" s="8"/>
      <c r="DQL187" s="8"/>
      <c r="DQM187" s="8"/>
      <c r="DQN187" s="8"/>
      <c r="DQO187" s="8"/>
      <c r="DQP187" s="8"/>
      <c r="DQQ187" s="8"/>
      <c r="DQR187" s="8"/>
      <c r="DQS187" s="8"/>
      <c r="DQT187" s="8"/>
      <c r="DQU187" s="8"/>
      <c r="DQV187" s="8"/>
      <c r="DQW187" s="8"/>
      <c r="DQX187" s="8"/>
      <c r="DQY187" s="8"/>
      <c r="DQZ187" s="8"/>
      <c r="DRA187" s="8"/>
      <c r="DRB187" s="8"/>
      <c r="DRC187" s="8"/>
      <c r="DRD187" s="8"/>
      <c r="DRE187" s="8"/>
      <c r="DRF187" s="8"/>
      <c r="DRG187" s="8"/>
      <c r="DRH187" s="8"/>
      <c r="DRI187" s="8"/>
      <c r="DRJ187" s="8"/>
      <c r="DRK187" s="8"/>
      <c r="DRL187" s="8"/>
      <c r="DRM187" s="8"/>
      <c r="DRN187" s="8"/>
      <c r="DRO187" s="8"/>
      <c r="DRP187" s="8"/>
      <c r="DRQ187" s="8"/>
      <c r="DRR187" s="8"/>
      <c r="DRS187" s="8"/>
      <c r="DRT187" s="8"/>
      <c r="DRU187" s="8"/>
      <c r="DRV187" s="8"/>
      <c r="DRW187" s="8"/>
      <c r="DRX187" s="8"/>
      <c r="DRY187" s="8"/>
      <c r="DRZ187" s="8"/>
      <c r="DSA187" s="8"/>
      <c r="DSB187" s="8"/>
      <c r="DSC187" s="8"/>
      <c r="DSD187" s="8"/>
      <c r="DSE187" s="8"/>
      <c r="DSF187" s="8"/>
      <c r="DSG187" s="8"/>
      <c r="DSH187" s="8"/>
      <c r="DSI187" s="8"/>
      <c r="DSJ187" s="8"/>
      <c r="DSK187" s="8"/>
      <c r="DSL187" s="8"/>
      <c r="DSM187" s="8"/>
      <c r="DSN187" s="8"/>
      <c r="DSO187" s="8"/>
      <c r="DSP187" s="8"/>
      <c r="DSQ187" s="8"/>
      <c r="DSR187" s="8"/>
      <c r="DSS187" s="8"/>
      <c r="DST187" s="8"/>
      <c r="DSU187" s="8"/>
      <c r="DSV187" s="8"/>
      <c r="DSW187" s="8"/>
      <c r="DSX187" s="8"/>
      <c r="DSY187" s="8"/>
      <c r="DSZ187" s="8"/>
      <c r="DTA187" s="8"/>
      <c r="DTB187" s="8"/>
      <c r="DTC187" s="8"/>
      <c r="DTD187" s="8"/>
      <c r="DTE187" s="8"/>
      <c r="DTF187" s="8"/>
      <c r="DTG187" s="8"/>
      <c r="DTH187" s="8"/>
      <c r="DTI187" s="8"/>
      <c r="DTJ187" s="8"/>
      <c r="DTK187" s="8"/>
      <c r="DTL187" s="8"/>
      <c r="DTM187" s="8"/>
      <c r="DTN187" s="8"/>
      <c r="DTO187" s="8"/>
      <c r="DTP187" s="8"/>
      <c r="DTQ187" s="8"/>
      <c r="DTR187" s="8"/>
      <c r="DTS187" s="8"/>
      <c r="DTT187" s="8"/>
      <c r="DTU187" s="8"/>
      <c r="DTV187" s="8"/>
      <c r="DTW187" s="8"/>
      <c r="DTX187" s="8"/>
      <c r="DTY187" s="8"/>
      <c r="DTZ187" s="8"/>
      <c r="DUA187" s="8"/>
      <c r="DUB187" s="8"/>
      <c r="DUC187" s="8"/>
      <c r="DUD187" s="8"/>
      <c r="DUE187" s="8"/>
      <c r="DUF187" s="8"/>
      <c r="DUG187" s="8"/>
      <c r="DUH187" s="8"/>
      <c r="DUI187" s="8"/>
      <c r="DUJ187" s="8"/>
      <c r="DUK187" s="8"/>
      <c r="DUL187" s="8"/>
      <c r="DUM187" s="8"/>
      <c r="DUN187" s="8"/>
      <c r="DUO187" s="8"/>
      <c r="DUP187" s="8"/>
      <c r="DUQ187" s="8"/>
      <c r="DUR187" s="8"/>
      <c r="DUS187" s="8"/>
      <c r="DUT187" s="8"/>
      <c r="DUU187" s="8"/>
      <c r="DUV187" s="8"/>
      <c r="DUW187" s="8"/>
      <c r="DUX187" s="8"/>
      <c r="DUY187" s="8"/>
      <c r="DUZ187" s="8"/>
      <c r="DVA187" s="8"/>
      <c r="DVB187" s="8"/>
      <c r="DVC187" s="8"/>
      <c r="DVD187" s="8"/>
      <c r="DVE187" s="8"/>
      <c r="DVF187" s="8"/>
      <c r="DVG187" s="8"/>
      <c r="DVH187" s="8"/>
      <c r="DVI187" s="8"/>
      <c r="DVJ187" s="8"/>
      <c r="DVK187" s="8"/>
      <c r="DVL187" s="8"/>
      <c r="DVM187" s="8"/>
      <c r="DVN187" s="8"/>
      <c r="DVO187" s="8"/>
      <c r="DVP187" s="8"/>
      <c r="DVQ187" s="8"/>
      <c r="DVR187" s="8"/>
      <c r="DVS187" s="8"/>
      <c r="DVT187" s="8"/>
      <c r="DVU187" s="8"/>
      <c r="DVV187" s="8"/>
      <c r="DVW187" s="8"/>
      <c r="DVX187" s="8"/>
      <c r="DVY187" s="8"/>
      <c r="DVZ187" s="8"/>
      <c r="DWA187" s="8"/>
      <c r="DWB187" s="8"/>
      <c r="DWC187" s="8"/>
      <c r="DWD187" s="8"/>
      <c r="DWE187" s="8"/>
      <c r="DWF187" s="8"/>
      <c r="DWG187" s="8"/>
      <c r="DWH187" s="8"/>
      <c r="DWI187" s="8"/>
      <c r="DWJ187" s="8"/>
      <c r="DWK187" s="8"/>
      <c r="DWL187" s="8"/>
      <c r="DWM187" s="8"/>
      <c r="DWN187" s="8"/>
      <c r="DWO187" s="8"/>
      <c r="DWP187" s="8"/>
      <c r="DWQ187" s="8"/>
      <c r="DWR187" s="8"/>
      <c r="DWS187" s="8"/>
      <c r="DWT187" s="8"/>
      <c r="DWU187" s="8"/>
      <c r="DWV187" s="8"/>
      <c r="DWW187" s="8"/>
      <c r="DWX187" s="8"/>
      <c r="DWY187" s="8"/>
      <c r="DWZ187" s="8"/>
      <c r="DXA187" s="8"/>
      <c r="DXB187" s="8"/>
      <c r="DXC187" s="8"/>
      <c r="DXD187" s="8"/>
      <c r="DXE187" s="8"/>
      <c r="DXF187" s="8"/>
      <c r="DXG187" s="8"/>
      <c r="DXH187" s="8"/>
      <c r="DXI187" s="8"/>
      <c r="DXJ187" s="8"/>
      <c r="DXK187" s="8"/>
      <c r="DXL187" s="8"/>
      <c r="DXM187" s="8"/>
      <c r="DXN187" s="8"/>
      <c r="DXO187" s="8"/>
      <c r="DXP187" s="8"/>
      <c r="DXQ187" s="8"/>
      <c r="DXR187" s="8"/>
      <c r="DXS187" s="8"/>
      <c r="DXT187" s="8"/>
      <c r="DXU187" s="8"/>
      <c r="DXV187" s="8"/>
      <c r="DXW187" s="8"/>
      <c r="DXX187" s="8"/>
      <c r="DXY187" s="8"/>
      <c r="DXZ187" s="8"/>
      <c r="DYA187" s="8"/>
      <c r="DYB187" s="8"/>
      <c r="DYC187" s="8"/>
      <c r="DYD187" s="8"/>
      <c r="DYE187" s="8"/>
      <c r="DYF187" s="8"/>
      <c r="DYG187" s="8"/>
      <c r="DYH187" s="8"/>
      <c r="DYI187" s="8"/>
      <c r="DYJ187" s="8"/>
      <c r="DYK187" s="8"/>
      <c r="DYL187" s="8"/>
      <c r="DYM187" s="8"/>
      <c r="DYN187" s="8"/>
      <c r="DYO187" s="8"/>
      <c r="DYP187" s="8"/>
      <c r="DYQ187" s="8"/>
      <c r="DYR187" s="8"/>
      <c r="DYS187" s="8"/>
      <c r="DYT187" s="8"/>
      <c r="DYU187" s="8"/>
      <c r="DYV187" s="8"/>
      <c r="DYW187" s="8"/>
      <c r="DYX187" s="8"/>
      <c r="DYY187" s="8"/>
      <c r="DYZ187" s="8"/>
      <c r="DZA187" s="8"/>
      <c r="DZB187" s="8"/>
      <c r="DZC187" s="8"/>
      <c r="DZD187" s="8"/>
      <c r="DZE187" s="8"/>
      <c r="DZF187" s="8"/>
      <c r="DZG187" s="8"/>
      <c r="DZH187" s="8"/>
      <c r="DZI187" s="8"/>
      <c r="DZJ187" s="8"/>
      <c r="DZK187" s="8"/>
      <c r="DZL187" s="8"/>
      <c r="DZM187" s="8"/>
      <c r="DZN187" s="8"/>
      <c r="DZO187" s="8"/>
      <c r="DZP187" s="8"/>
      <c r="DZQ187" s="8"/>
      <c r="DZR187" s="8"/>
      <c r="DZS187" s="8"/>
      <c r="DZT187" s="8"/>
      <c r="DZU187" s="8"/>
      <c r="DZV187" s="8"/>
      <c r="DZW187" s="8"/>
      <c r="DZX187" s="8"/>
      <c r="DZY187" s="8"/>
      <c r="DZZ187" s="8"/>
      <c r="EAA187" s="8"/>
      <c r="EAB187" s="8"/>
      <c r="EAC187" s="8"/>
      <c r="EAD187" s="8"/>
      <c r="EAE187" s="8"/>
      <c r="EAF187" s="8"/>
      <c r="EAG187" s="8"/>
      <c r="EAH187" s="8"/>
      <c r="EAI187" s="8"/>
      <c r="EAJ187" s="8"/>
      <c r="EAK187" s="8"/>
      <c r="EAL187" s="8"/>
      <c r="EAM187" s="8"/>
      <c r="EAN187" s="8"/>
      <c r="EAO187" s="8"/>
      <c r="EAP187" s="8"/>
      <c r="EAQ187" s="8"/>
      <c r="EAR187" s="8"/>
      <c r="EAS187" s="8"/>
      <c r="EAT187" s="8"/>
      <c r="EAU187" s="8"/>
      <c r="EAV187" s="8"/>
      <c r="EAW187" s="8"/>
      <c r="EAX187" s="8"/>
      <c r="EAY187" s="8"/>
      <c r="EAZ187" s="8"/>
      <c r="EBA187" s="8"/>
      <c r="EBB187" s="8"/>
      <c r="EBC187" s="8"/>
      <c r="EBD187" s="8"/>
      <c r="EBE187" s="8"/>
      <c r="EBF187" s="8"/>
      <c r="EBG187" s="8"/>
      <c r="EBH187" s="8"/>
      <c r="EBI187" s="8"/>
      <c r="EBJ187" s="8"/>
      <c r="EBK187" s="8"/>
      <c r="EBL187" s="8"/>
      <c r="EBM187" s="8"/>
      <c r="EBN187" s="8"/>
      <c r="EBO187" s="8"/>
      <c r="EBP187" s="8"/>
      <c r="EBQ187" s="8"/>
      <c r="EBR187" s="8"/>
      <c r="EBS187" s="8"/>
      <c r="EBT187" s="8"/>
      <c r="EBU187" s="8"/>
      <c r="EBV187" s="8"/>
      <c r="EBW187" s="8"/>
      <c r="EBX187" s="8"/>
      <c r="EBY187" s="8"/>
      <c r="EBZ187" s="8"/>
      <c r="ECA187" s="8"/>
      <c r="ECB187" s="8"/>
      <c r="ECC187" s="8"/>
      <c r="ECD187" s="8"/>
      <c r="ECE187" s="8"/>
      <c r="ECF187" s="8"/>
      <c r="ECG187" s="8"/>
      <c r="ECH187" s="8"/>
      <c r="ECI187" s="8"/>
      <c r="ECJ187" s="8"/>
      <c r="ECK187" s="8"/>
      <c r="ECL187" s="8"/>
      <c r="ECM187" s="8"/>
      <c r="ECN187" s="8"/>
      <c r="ECO187" s="8"/>
      <c r="ECP187" s="8"/>
      <c r="ECQ187" s="8"/>
      <c r="ECR187" s="8"/>
      <c r="ECS187" s="8"/>
      <c r="ECT187" s="8"/>
      <c r="ECU187" s="8"/>
      <c r="ECV187" s="8"/>
      <c r="ECW187" s="8"/>
      <c r="ECX187" s="8"/>
      <c r="ECY187" s="8"/>
      <c r="ECZ187" s="8"/>
      <c r="EDA187" s="8"/>
      <c r="EDB187" s="8"/>
      <c r="EDC187" s="8"/>
      <c r="EDD187" s="8"/>
      <c r="EDE187" s="8"/>
      <c r="EDF187" s="8"/>
      <c r="EDG187" s="8"/>
      <c r="EDH187" s="8"/>
      <c r="EDI187" s="8"/>
      <c r="EDJ187" s="8"/>
      <c r="EDK187" s="8"/>
      <c r="EDL187" s="8"/>
      <c r="EDM187" s="8"/>
      <c r="EDN187" s="8"/>
      <c r="EDO187" s="8"/>
      <c r="EDP187" s="8"/>
      <c r="EDQ187" s="8"/>
      <c r="EDR187" s="8"/>
      <c r="EDS187" s="8"/>
      <c r="EDT187" s="8"/>
      <c r="EDU187" s="8"/>
      <c r="EDV187" s="8"/>
      <c r="EDW187" s="8"/>
      <c r="EDX187" s="8"/>
      <c r="EDY187" s="8"/>
      <c r="EDZ187" s="8"/>
      <c r="EEA187" s="8"/>
      <c r="EEB187" s="8"/>
      <c r="EEC187" s="8"/>
      <c r="EED187" s="8"/>
      <c r="EEE187" s="8"/>
      <c r="EEF187" s="8"/>
      <c r="EEG187" s="8"/>
      <c r="EEH187" s="8"/>
      <c r="EEI187" s="8"/>
      <c r="EEJ187" s="8"/>
      <c r="EEK187" s="8"/>
      <c r="EEL187" s="8"/>
      <c r="EEM187" s="8"/>
      <c r="EEN187" s="8"/>
      <c r="EEO187" s="8"/>
      <c r="EEP187" s="8"/>
      <c r="EEQ187" s="8"/>
      <c r="EER187" s="8"/>
      <c r="EES187" s="8"/>
      <c r="EET187" s="8"/>
      <c r="EEU187" s="8"/>
      <c r="EEV187" s="8"/>
      <c r="EEW187" s="8"/>
      <c r="EEX187" s="8"/>
      <c r="EEY187" s="8"/>
      <c r="EEZ187" s="8"/>
      <c r="EFA187" s="8"/>
      <c r="EFB187" s="8"/>
      <c r="EFC187" s="8"/>
      <c r="EFD187" s="8"/>
      <c r="EFE187" s="8"/>
      <c r="EFF187" s="8"/>
      <c r="EFG187" s="8"/>
      <c r="EFH187" s="8"/>
      <c r="EFI187" s="8"/>
      <c r="EFJ187" s="8"/>
      <c r="EFK187" s="8"/>
      <c r="EFL187" s="8"/>
      <c r="EFM187" s="8"/>
      <c r="EFN187" s="8"/>
      <c r="EFO187" s="8"/>
      <c r="EFP187" s="8"/>
      <c r="EFQ187" s="8"/>
      <c r="EFR187" s="8"/>
      <c r="EFS187" s="8"/>
      <c r="EFT187" s="8"/>
      <c r="EFU187" s="8"/>
      <c r="EFV187" s="8"/>
      <c r="EFW187" s="8"/>
      <c r="EFX187" s="8"/>
      <c r="EFY187" s="8"/>
      <c r="EFZ187" s="8"/>
      <c r="EGA187" s="8"/>
      <c r="EGB187" s="8"/>
      <c r="EGC187" s="8"/>
      <c r="EGD187" s="8"/>
      <c r="EGE187" s="8"/>
      <c r="EGF187" s="8"/>
      <c r="EGG187" s="8"/>
      <c r="EGH187" s="8"/>
      <c r="EGI187" s="8"/>
      <c r="EGJ187" s="8"/>
      <c r="EGK187" s="8"/>
      <c r="EGL187" s="8"/>
      <c r="EGM187" s="8"/>
      <c r="EGN187" s="8"/>
      <c r="EGO187" s="8"/>
      <c r="EGP187" s="8"/>
      <c r="EGQ187" s="8"/>
      <c r="EGR187" s="8"/>
      <c r="EGS187" s="8"/>
      <c r="EGT187" s="8"/>
      <c r="EGU187" s="8"/>
      <c r="EGV187" s="8"/>
      <c r="EGW187" s="8"/>
      <c r="EGX187" s="8"/>
      <c r="EGY187" s="8"/>
      <c r="EGZ187" s="8"/>
      <c r="EHA187" s="8"/>
      <c r="EHB187" s="8"/>
      <c r="EHC187" s="8"/>
      <c r="EHD187" s="8"/>
      <c r="EHE187" s="8"/>
      <c r="EHF187" s="8"/>
      <c r="EHG187" s="8"/>
      <c r="EHH187" s="8"/>
      <c r="EHI187" s="8"/>
      <c r="EHJ187" s="8"/>
      <c r="EHK187" s="8"/>
      <c r="EHL187" s="8"/>
      <c r="EHM187" s="8"/>
      <c r="EHN187" s="8"/>
      <c r="EHO187" s="8"/>
      <c r="EHP187" s="8"/>
      <c r="EHQ187" s="8"/>
      <c r="EHR187" s="8"/>
      <c r="EHS187" s="8"/>
      <c r="EHT187" s="8"/>
      <c r="EHU187" s="8"/>
      <c r="EHV187" s="8"/>
      <c r="EHW187" s="8"/>
      <c r="EHX187" s="8"/>
      <c r="EHY187" s="8"/>
      <c r="EHZ187" s="8"/>
      <c r="EIA187" s="8"/>
      <c r="EIB187" s="8"/>
      <c r="EIC187" s="8"/>
      <c r="EID187" s="8"/>
      <c r="EIE187" s="8"/>
      <c r="EIF187" s="8"/>
      <c r="EIG187" s="8"/>
      <c r="EIH187" s="8"/>
      <c r="EII187" s="8"/>
      <c r="EIJ187" s="8"/>
      <c r="EIK187" s="8"/>
      <c r="EIL187" s="8"/>
      <c r="EIM187" s="8"/>
      <c r="EIN187" s="8"/>
      <c r="EIO187" s="8"/>
      <c r="EIP187" s="8"/>
      <c r="EIQ187" s="8"/>
      <c r="EIR187" s="8"/>
      <c r="EIS187" s="8"/>
      <c r="EIT187" s="8"/>
      <c r="EIU187" s="8"/>
      <c r="EIV187" s="8"/>
      <c r="EIW187" s="8"/>
      <c r="EIX187" s="8"/>
      <c r="EIY187" s="8"/>
      <c r="EIZ187" s="8"/>
      <c r="EJA187" s="8"/>
      <c r="EJB187" s="8"/>
      <c r="EJC187" s="8"/>
      <c r="EJD187" s="8"/>
      <c r="EJE187" s="8"/>
      <c r="EJF187" s="8"/>
      <c r="EJG187" s="8"/>
      <c r="EJH187" s="8"/>
      <c r="EJI187" s="8"/>
      <c r="EJJ187" s="8"/>
      <c r="EJK187" s="8"/>
      <c r="EJL187" s="8"/>
      <c r="EJM187" s="8"/>
      <c r="EJN187" s="8"/>
      <c r="EJO187" s="8"/>
      <c r="EJP187" s="8"/>
      <c r="EJQ187" s="8"/>
      <c r="EJR187" s="8"/>
      <c r="EJS187" s="8"/>
      <c r="EJT187" s="8"/>
      <c r="EJU187" s="8"/>
      <c r="EJV187" s="8"/>
      <c r="EJW187" s="8"/>
      <c r="EJX187" s="8"/>
      <c r="EJY187" s="8"/>
      <c r="EJZ187" s="8"/>
      <c r="EKA187" s="8"/>
      <c r="EKB187" s="8"/>
      <c r="EKC187" s="8"/>
      <c r="EKD187" s="8"/>
      <c r="EKE187" s="8"/>
      <c r="EKF187" s="8"/>
      <c r="EKG187" s="8"/>
      <c r="EKH187" s="8"/>
      <c r="EKI187" s="8"/>
      <c r="EKJ187" s="8"/>
      <c r="EKK187" s="8"/>
      <c r="EKL187" s="8"/>
      <c r="EKM187" s="8"/>
      <c r="EKN187" s="8"/>
      <c r="EKO187" s="8"/>
      <c r="EKP187" s="8"/>
      <c r="EKQ187" s="8"/>
      <c r="EKR187" s="8"/>
      <c r="EKS187" s="8"/>
      <c r="EKT187" s="8"/>
      <c r="EKU187" s="8"/>
      <c r="EKV187" s="8"/>
      <c r="EKW187" s="8"/>
      <c r="EKX187" s="8"/>
      <c r="EKY187" s="8"/>
      <c r="EKZ187" s="8"/>
      <c r="ELA187" s="8"/>
      <c r="ELB187" s="8"/>
      <c r="ELC187" s="8"/>
      <c r="ELD187" s="8"/>
      <c r="ELE187" s="8"/>
      <c r="ELF187" s="8"/>
      <c r="ELG187" s="8"/>
      <c r="ELH187" s="8"/>
      <c r="ELI187" s="8"/>
      <c r="ELJ187" s="8"/>
      <c r="ELK187" s="8"/>
      <c r="ELL187" s="8"/>
      <c r="ELM187" s="8"/>
      <c r="ELN187" s="8"/>
      <c r="ELO187" s="8"/>
      <c r="ELP187" s="8"/>
      <c r="ELQ187" s="8"/>
      <c r="ELR187" s="8"/>
      <c r="ELS187" s="8"/>
      <c r="ELT187" s="8"/>
      <c r="ELU187" s="8"/>
      <c r="ELV187" s="8"/>
      <c r="ELW187" s="8"/>
      <c r="ELX187" s="8"/>
      <c r="ELY187" s="8"/>
      <c r="ELZ187" s="8"/>
      <c r="EMA187" s="8"/>
      <c r="EMB187" s="8"/>
      <c r="EMC187" s="8"/>
      <c r="EMD187" s="8"/>
      <c r="EME187" s="8"/>
      <c r="EMF187" s="8"/>
      <c r="EMG187" s="8"/>
      <c r="EMH187" s="8"/>
      <c r="EMI187" s="8"/>
      <c r="EMJ187" s="8"/>
      <c r="EMK187" s="8"/>
      <c r="EML187" s="8"/>
      <c r="EMM187" s="8"/>
      <c r="EMN187" s="8"/>
      <c r="EMO187" s="8"/>
      <c r="EMP187" s="8"/>
      <c r="EMQ187" s="8"/>
      <c r="EMR187" s="8"/>
      <c r="EMS187" s="8"/>
      <c r="EMT187" s="8"/>
      <c r="EMU187" s="8"/>
      <c r="EMV187" s="8"/>
      <c r="EMW187" s="8"/>
      <c r="EMX187" s="8"/>
      <c r="EMY187" s="8"/>
      <c r="EMZ187" s="8"/>
      <c r="ENA187" s="8"/>
      <c r="ENB187" s="8"/>
      <c r="ENC187" s="8"/>
      <c r="END187" s="8"/>
      <c r="ENE187" s="8"/>
      <c r="ENF187" s="8"/>
      <c r="ENG187" s="8"/>
      <c r="ENH187" s="8"/>
      <c r="ENI187" s="8"/>
      <c r="ENJ187" s="8"/>
      <c r="ENK187" s="8"/>
      <c r="ENL187" s="8"/>
      <c r="ENM187" s="8"/>
      <c r="ENN187" s="8"/>
      <c r="ENO187" s="8"/>
      <c r="ENP187" s="8"/>
      <c r="ENQ187" s="8"/>
      <c r="ENR187" s="8"/>
      <c r="ENS187" s="8"/>
      <c r="ENT187" s="8"/>
      <c r="ENU187" s="8"/>
      <c r="ENV187" s="8"/>
      <c r="ENW187" s="8"/>
      <c r="ENX187" s="8"/>
      <c r="ENY187" s="8"/>
      <c r="ENZ187" s="8"/>
      <c r="EOA187" s="8"/>
      <c r="EOB187" s="8"/>
      <c r="EOC187" s="8"/>
      <c r="EOD187" s="8"/>
      <c r="EOE187" s="8"/>
      <c r="EOF187" s="8"/>
      <c r="EOG187" s="8"/>
      <c r="EOH187" s="8"/>
      <c r="EOI187" s="8"/>
      <c r="EOJ187" s="8"/>
      <c r="EOK187" s="8"/>
      <c r="EOL187" s="8"/>
      <c r="EOM187" s="8"/>
      <c r="EON187" s="8"/>
      <c r="EOO187" s="8"/>
      <c r="EOP187" s="8"/>
      <c r="EOQ187" s="8"/>
      <c r="EOR187" s="8"/>
      <c r="EOS187" s="8"/>
      <c r="EOT187" s="8"/>
      <c r="EOU187" s="8"/>
      <c r="EOV187" s="8"/>
      <c r="EOW187" s="8"/>
      <c r="EOX187" s="8"/>
      <c r="EOY187" s="8"/>
      <c r="EOZ187" s="8"/>
      <c r="EPA187" s="8"/>
      <c r="EPB187" s="8"/>
      <c r="EPC187" s="8"/>
      <c r="EPD187" s="8"/>
      <c r="EPE187" s="8"/>
      <c r="EPF187" s="8"/>
      <c r="EPG187" s="8"/>
      <c r="EPH187" s="8"/>
      <c r="EPI187" s="8"/>
      <c r="EPJ187" s="8"/>
      <c r="EPK187" s="8"/>
      <c r="EPL187" s="8"/>
      <c r="EPM187" s="8"/>
      <c r="EPN187" s="8"/>
      <c r="EPO187" s="8"/>
      <c r="EPP187" s="8"/>
      <c r="EPQ187" s="8"/>
      <c r="EPR187" s="8"/>
      <c r="EPS187" s="8"/>
      <c r="EPT187" s="8"/>
      <c r="EPU187" s="8"/>
      <c r="EPV187" s="8"/>
      <c r="EPW187" s="8"/>
      <c r="EPX187" s="8"/>
      <c r="EPY187" s="8"/>
      <c r="EPZ187" s="8"/>
      <c r="EQA187" s="8"/>
      <c r="EQB187" s="8"/>
      <c r="EQC187" s="8"/>
      <c r="EQD187" s="8"/>
      <c r="EQE187" s="8"/>
      <c r="EQF187" s="8"/>
      <c r="EQG187" s="8"/>
      <c r="EQH187" s="8"/>
      <c r="EQI187" s="8"/>
      <c r="EQJ187" s="8"/>
      <c r="EQK187" s="8"/>
      <c r="EQL187" s="8"/>
      <c r="EQM187" s="8"/>
      <c r="EQN187" s="8"/>
      <c r="EQO187" s="8"/>
      <c r="EQP187" s="8"/>
      <c r="EQQ187" s="8"/>
      <c r="EQR187" s="8"/>
      <c r="EQS187" s="8"/>
      <c r="EQT187" s="8"/>
      <c r="EQU187" s="8"/>
      <c r="EQV187" s="8"/>
      <c r="EQW187" s="8"/>
      <c r="EQX187" s="8"/>
      <c r="EQY187" s="8"/>
      <c r="EQZ187" s="8"/>
      <c r="ERA187" s="8"/>
      <c r="ERB187" s="8"/>
      <c r="ERC187" s="8"/>
      <c r="ERD187" s="8"/>
      <c r="ERE187" s="8"/>
      <c r="ERF187" s="8"/>
      <c r="ERG187" s="8"/>
      <c r="ERH187" s="8"/>
      <c r="ERI187" s="8"/>
      <c r="ERJ187" s="8"/>
      <c r="ERK187" s="8"/>
      <c r="ERL187" s="8"/>
      <c r="ERM187" s="8"/>
      <c r="ERN187" s="8"/>
      <c r="ERO187" s="8"/>
      <c r="ERP187" s="8"/>
      <c r="ERQ187" s="8"/>
      <c r="ERR187" s="8"/>
      <c r="ERS187" s="8"/>
      <c r="ERT187" s="8"/>
      <c r="ERU187" s="8"/>
      <c r="ERV187" s="8"/>
      <c r="ERW187" s="8"/>
      <c r="ERX187" s="8"/>
      <c r="ERY187" s="8"/>
      <c r="ERZ187" s="8"/>
      <c r="ESA187" s="8"/>
      <c r="ESB187" s="8"/>
      <c r="ESC187" s="8"/>
      <c r="ESD187" s="8"/>
      <c r="ESE187" s="8"/>
      <c r="ESF187" s="8"/>
      <c r="ESG187" s="8"/>
      <c r="ESH187" s="8"/>
      <c r="ESI187" s="8"/>
      <c r="ESJ187" s="8"/>
      <c r="ESK187" s="8"/>
      <c r="ESL187" s="8"/>
      <c r="ESM187" s="8"/>
      <c r="ESN187" s="8"/>
      <c r="ESO187" s="8"/>
      <c r="ESP187" s="8"/>
      <c r="ESQ187" s="8"/>
      <c r="ESR187" s="8"/>
      <c r="ESS187" s="8"/>
      <c r="EST187" s="8"/>
      <c r="ESU187" s="8"/>
      <c r="ESV187" s="8"/>
      <c r="ESW187" s="8"/>
      <c r="ESX187" s="8"/>
      <c r="ESY187" s="8"/>
      <c r="ESZ187" s="8"/>
      <c r="ETA187" s="8"/>
      <c r="ETB187" s="8"/>
      <c r="ETC187" s="8"/>
      <c r="ETD187" s="8"/>
      <c r="ETE187" s="8"/>
      <c r="ETF187" s="8"/>
      <c r="ETG187" s="8"/>
      <c r="ETH187" s="8"/>
      <c r="ETI187" s="8"/>
      <c r="ETJ187" s="8"/>
      <c r="ETK187" s="8"/>
      <c r="ETL187" s="8"/>
      <c r="ETM187" s="8"/>
      <c r="ETN187" s="8"/>
      <c r="ETO187" s="8"/>
      <c r="ETP187" s="8"/>
      <c r="ETQ187" s="8"/>
      <c r="ETR187" s="8"/>
      <c r="ETS187" s="8"/>
      <c r="ETT187" s="8"/>
      <c r="ETU187" s="8"/>
      <c r="ETV187" s="8"/>
      <c r="ETW187" s="8"/>
      <c r="ETX187" s="8"/>
      <c r="ETY187" s="8"/>
      <c r="ETZ187" s="8"/>
      <c r="EUA187" s="8"/>
      <c r="EUB187" s="8"/>
      <c r="EUC187" s="8"/>
      <c r="EUD187" s="8"/>
      <c r="EUE187" s="8"/>
      <c r="EUF187" s="8"/>
      <c r="EUG187" s="8"/>
      <c r="EUH187" s="8"/>
      <c r="EUI187" s="8"/>
      <c r="EUJ187" s="8"/>
      <c r="EUK187" s="8"/>
      <c r="EUL187" s="8"/>
      <c r="EUM187" s="8"/>
      <c r="EUN187" s="8"/>
      <c r="EUO187" s="8"/>
      <c r="EUP187" s="8"/>
      <c r="EUQ187" s="8"/>
      <c r="EUR187" s="8"/>
      <c r="EUS187" s="8"/>
      <c r="EUT187" s="8"/>
      <c r="EUU187" s="8"/>
      <c r="EUV187" s="8"/>
      <c r="EUW187" s="8"/>
      <c r="EUX187" s="8"/>
      <c r="EUY187" s="8"/>
      <c r="EUZ187" s="8"/>
      <c r="EVA187" s="8"/>
      <c r="EVB187" s="8"/>
      <c r="EVC187" s="8"/>
      <c r="EVD187" s="8"/>
      <c r="EVE187" s="8"/>
      <c r="EVF187" s="8"/>
      <c r="EVG187" s="8"/>
      <c r="EVH187" s="8"/>
      <c r="EVI187" s="8"/>
      <c r="EVJ187" s="8"/>
      <c r="EVK187" s="8"/>
      <c r="EVL187" s="8"/>
      <c r="EVM187" s="8"/>
      <c r="EVN187" s="8"/>
      <c r="EVO187" s="8"/>
      <c r="EVP187" s="8"/>
      <c r="EVQ187" s="8"/>
      <c r="EVR187" s="8"/>
      <c r="EVS187" s="8"/>
      <c r="EVT187" s="8"/>
      <c r="EVU187" s="8"/>
      <c r="EVV187" s="8"/>
      <c r="EVW187" s="8"/>
      <c r="EVX187" s="8"/>
      <c r="EVY187" s="8"/>
      <c r="EVZ187" s="8"/>
      <c r="EWA187" s="8"/>
      <c r="EWB187" s="8"/>
      <c r="EWC187" s="8"/>
      <c r="EWD187" s="8"/>
      <c r="EWE187" s="8"/>
      <c r="EWF187" s="8"/>
      <c r="EWG187" s="8"/>
      <c r="EWH187" s="8"/>
      <c r="EWI187" s="8"/>
      <c r="EWJ187" s="8"/>
      <c r="EWK187" s="8"/>
      <c r="EWL187" s="8"/>
      <c r="EWM187" s="8"/>
      <c r="EWN187" s="8"/>
      <c r="EWO187" s="8"/>
      <c r="EWP187" s="8"/>
      <c r="EWQ187" s="8"/>
      <c r="EWR187" s="8"/>
      <c r="EWS187" s="8"/>
      <c r="EWT187" s="8"/>
      <c r="EWU187" s="8"/>
      <c r="EWV187" s="8"/>
      <c r="EWW187" s="8"/>
      <c r="EWX187" s="8"/>
      <c r="EWY187" s="8"/>
      <c r="EWZ187" s="8"/>
      <c r="EXA187" s="8"/>
      <c r="EXB187" s="8"/>
      <c r="EXC187" s="8"/>
      <c r="EXD187" s="8"/>
      <c r="EXE187" s="8"/>
      <c r="EXF187" s="8"/>
      <c r="EXG187" s="8"/>
      <c r="EXH187" s="8"/>
      <c r="EXI187" s="8"/>
      <c r="EXJ187" s="8"/>
      <c r="EXK187" s="8"/>
      <c r="EXL187" s="8"/>
      <c r="EXM187" s="8"/>
      <c r="EXN187" s="8"/>
      <c r="EXO187" s="8"/>
      <c r="EXP187" s="8"/>
      <c r="EXQ187" s="8"/>
      <c r="EXR187" s="8"/>
      <c r="EXS187" s="8"/>
      <c r="EXT187" s="8"/>
      <c r="EXU187" s="8"/>
      <c r="EXV187" s="8"/>
      <c r="EXW187" s="8"/>
      <c r="EXX187" s="8"/>
      <c r="EXY187" s="8"/>
      <c r="EXZ187" s="8"/>
      <c r="EYA187" s="8"/>
      <c r="EYB187" s="8"/>
      <c r="EYC187" s="8"/>
      <c r="EYD187" s="8"/>
      <c r="EYE187" s="8"/>
      <c r="EYF187" s="8"/>
      <c r="EYG187" s="8"/>
      <c r="EYH187" s="8"/>
      <c r="EYI187" s="8"/>
      <c r="EYJ187" s="8"/>
      <c r="EYK187" s="8"/>
      <c r="EYL187" s="8"/>
      <c r="EYM187" s="8"/>
      <c r="EYN187" s="8"/>
      <c r="EYO187" s="8"/>
      <c r="EYP187" s="8"/>
      <c r="EYQ187" s="8"/>
      <c r="EYR187" s="8"/>
      <c r="EYS187" s="8"/>
      <c r="EYT187" s="8"/>
      <c r="EYU187" s="8"/>
      <c r="EYV187" s="8"/>
      <c r="EYW187" s="8"/>
      <c r="EYX187" s="8"/>
      <c r="EYY187" s="8"/>
      <c r="EYZ187" s="8"/>
      <c r="EZA187" s="8"/>
      <c r="EZB187" s="8"/>
      <c r="EZC187" s="8"/>
      <c r="EZD187" s="8"/>
      <c r="EZE187" s="8"/>
      <c r="EZF187" s="8"/>
      <c r="EZG187" s="8"/>
      <c r="EZH187" s="8"/>
      <c r="EZI187" s="8"/>
      <c r="EZJ187" s="8"/>
      <c r="EZK187" s="8"/>
      <c r="EZL187" s="8"/>
      <c r="EZM187" s="8"/>
      <c r="EZN187" s="8"/>
      <c r="EZO187" s="8"/>
      <c r="EZP187" s="8"/>
      <c r="EZQ187" s="8"/>
      <c r="EZR187" s="8"/>
      <c r="EZS187" s="8"/>
      <c r="EZT187" s="8"/>
      <c r="EZU187" s="8"/>
      <c r="EZV187" s="8"/>
      <c r="EZW187" s="8"/>
      <c r="EZX187" s="8"/>
      <c r="EZY187" s="8"/>
      <c r="EZZ187" s="8"/>
      <c r="FAA187" s="8"/>
      <c r="FAB187" s="8"/>
      <c r="FAC187" s="8"/>
      <c r="FAD187" s="8"/>
      <c r="FAE187" s="8"/>
      <c r="FAF187" s="8"/>
      <c r="FAG187" s="8"/>
      <c r="FAH187" s="8"/>
      <c r="FAI187" s="8"/>
      <c r="FAJ187" s="8"/>
      <c r="FAK187" s="8"/>
      <c r="FAL187" s="8"/>
      <c r="FAM187" s="8"/>
      <c r="FAN187" s="8"/>
      <c r="FAO187" s="8"/>
      <c r="FAP187" s="8"/>
      <c r="FAQ187" s="8"/>
      <c r="FAR187" s="8"/>
      <c r="FAS187" s="8"/>
      <c r="FAT187" s="8"/>
      <c r="FAU187" s="8"/>
      <c r="FAV187" s="8"/>
      <c r="FAW187" s="8"/>
      <c r="FAX187" s="8"/>
      <c r="FAY187" s="8"/>
      <c r="FAZ187" s="8"/>
      <c r="FBA187" s="8"/>
      <c r="FBB187" s="8"/>
      <c r="FBC187" s="8"/>
      <c r="FBD187" s="8"/>
      <c r="FBE187" s="8"/>
      <c r="FBF187" s="8"/>
      <c r="FBG187" s="8"/>
      <c r="FBH187" s="8"/>
      <c r="FBI187" s="8"/>
      <c r="FBJ187" s="8"/>
      <c r="FBK187" s="8"/>
      <c r="FBL187" s="8"/>
      <c r="FBM187" s="8"/>
      <c r="FBN187" s="8"/>
      <c r="FBO187" s="8"/>
      <c r="FBP187" s="8"/>
      <c r="FBQ187" s="8"/>
      <c r="FBR187" s="8"/>
      <c r="FBS187" s="8"/>
      <c r="FBT187" s="8"/>
      <c r="FBU187" s="8"/>
      <c r="FBV187" s="8"/>
      <c r="FBW187" s="8"/>
      <c r="FBX187" s="8"/>
      <c r="FBY187" s="8"/>
      <c r="FBZ187" s="8"/>
      <c r="FCA187" s="8"/>
      <c r="FCB187" s="8"/>
      <c r="FCC187" s="8"/>
      <c r="FCD187" s="8"/>
      <c r="FCE187" s="8"/>
      <c r="FCF187" s="8"/>
      <c r="FCG187" s="8"/>
      <c r="FCH187" s="8"/>
      <c r="FCI187" s="8"/>
      <c r="FCJ187" s="8"/>
      <c r="FCK187" s="8"/>
      <c r="FCL187" s="8"/>
      <c r="FCM187" s="8"/>
      <c r="FCN187" s="8"/>
      <c r="FCO187" s="8"/>
      <c r="FCP187" s="8"/>
      <c r="FCQ187" s="8"/>
      <c r="FCR187" s="8"/>
      <c r="FCS187" s="8"/>
      <c r="FCT187" s="8"/>
      <c r="FCU187" s="8"/>
      <c r="FCV187" s="8"/>
      <c r="FCW187" s="8"/>
      <c r="FCX187" s="8"/>
      <c r="FCY187" s="8"/>
      <c r="FCZ187" s="8"/>
      <c r="FDA187" s="8"/>
      <c r="FDB187" s="8"/>
      <c r="FDC187" s="8"/>
      <c r="FDD187" s="8"/>
      <c r="FDE187" s="8"/>
      <c r="FDF187" s="8"/>
      <c r="FDG187" s="8"/>
      <c r="FDH187" s="8"/>
      <c r="FDI187" s="8"/>
      <c r="FDJ187" s="8"/>
      <c r="FDK187" s="8"/>
      <c r="FDL187" s="8"/>
      <c r="FDM187" s="8"/>
      <c r="FDN187" s="8"/>
      <c r="FDO187" s="8"/>
      <c r="FDP187" s="8"/>
      <c r="FDQ187" s="8"/>
      <c r="FDR187" s="8"/>
      <c r="FDS187" s="8"/>
      <c r="FDT187" s="8"/>
      <c r="FDU187" s="8"/>
      <c r="FDV187" s="8"/>
      <c r="FDW187" s="8"/>
      <c r="FDX187" s="8"/>
      <c r="FDY187" s="8"/>
      <c r="FDZ187" s="8"/>
      <c r="FEA187" s="8"/>
      <c r="FEB187" s="8"/>
      <c r="FEC187" s="8"/>
      <c r="FED187" s="8"/>
      <c r="FEE187" s="8"/>
      <c r="FEF187" s="8"/>
      <c r="FEG187" s="8"/>
      <c r="FEH187" s="8"/>
      <c r="FEI187" s="8"/>
      <c r="FEJ187" s="8"/>
      <c r="FEK187" s="8"/>
      <c r="FEL187" s="8"/>
      <c r="FEM187" s="8"/>
      <c r="FEN187" s="8"/>
      <c r="FEO187" s="8"/>
      <c r="FEP187" s="8"/>
      <c r="FEQ187" s="8"/>
      <c r="FER187" s="8"/>
      <c r="FES187" s="8"/>
      <c r="FET187" s="8"/>
      <c r="FEU187" s="8"/>
      <c r="FEV187" s="8"/>
      <c r="FEW187" s="8"/>
      <c r="FEX187" s="8"/>
      <c r="FEY187" s="8"/>
      <c r="FEZ187" s="8"/>
      <c r="FFA187" s="8"/>
      <c r="FFB187" s="8"/>
      <c r="FFC187" s="8"/>
      <c r="FFD187" s="8"/>
      <c r="FFE187" s="8"/>
      <c r="FFF187" s="8"/>
      <c r="FFG187" s="8"/>
      <c r="FFH187" s="8"/>
      <c r="FFI187" s="8"/>
      <c r="FFJ187" s="8"/>
      <c r="FFK187" s="8"/>
      <c r="FFL187" s="8"/>
      <c r="FFM187" s="8"/>
      <c r="FFN187" s="8"/>
      <c r="FFO187" s="8"/>
      <c r="FFP187" s="8"/>
      <c r="FFQ187" s="8"/>
      <c r="FFR187" s="8"/>
      <c r="FFS187" s="8"/>
      <c r="FFT187" s="8"/>
      <c r="FFU187" s="8"/>
      <c r="FFV187" s="8"/>
      <c r="FFW187" s="8"/>
      <c r="FFX187" s="8"/>
      <c r="FFY187" s="8"/>
      <c r="FFZ187" s="8"/>
      <c r="FGA187" s="8"/>
      <c r="FGB187" s="8"/>
      <c r="FGC187" s="8"/>
      <c r="FGD187" s="8"/>
      <c r="FGE187" s="8"/>
      <c r="FGF187" s="8"/>
      <c r="FGG187" s="8"/>
      <c r="FGH187" s="8"/>
      <c r="FGI187" s="8"/>
      <c r="FGJ187" s="8"/>
      <c r="FGK187" s="8"/>
      <c r="FGL187" s="8"/>
      <c r="FGM187" s="8"/>
      <c r="FGN187" s="8"/>
      <c r="FGO187" s="8"/>
      <c r="FGP187" s="8"/>
      <c r="FGQ187" s="8"/>
      <c r="FGR187" s="8"/>
      <c r="FGS187" s="8"/>
      <c r="FGT187" s="8"/>
      <c r="FGU187" s="8"/>
      <c r="FGV187" s="8"/>
      <c r="FGW187" s="8"/>
      <c r="FGX187" s="8"/>
      <c r="FGY187" s="8"/>
      <c r="FGZ187" s="8"/>
      <c r="FHA187" s="8"/>
      <c r="FHB187" s="8"/>
      <c r="FHC187" s="8"/>
      <c r="FHD187" s="8"/>
      <c r="FHE187" s="8"/>
      <c r="FHF187" s="8"/>
      <c r="FHG187" s="8"/>
      <c r="FHH187" s="8"/>
      <c r="FHI187" s="8"/>
      <c r="FHJ187" s="8"/>
      <c r="FHK187" s="8"/>
      <c r="FHL187" s="8"/>
      <c r="FHM187" s="8"/>
      <c r="FHN187" s="8"/>
      <c r="FHO187" s="8"/>
      <c r="FHP187" s="8"/>
      <c r="FHQ187" s="8"/>
      <c r="FHR187" s="8"/>
      <c r="FHS187" s="8"/>
      <c r="FHT187" s="8"/>
      <c r="FHU187" s="8"/>
      <c r="FHV187" s="8"/>
      <c r="FHW187" s="8"/>
      <c r="FHX187" s="8"/>
      <c r="FHY187" s="8"/>
      <c r="FHZ187" s="8"/>
      <c r="FIA187" s="8"/>
      <c r="FIB187" s="8"/>
      <c r="FIC187" s="8"/>
      <c r="FID187" s="8"/>
      <c r="FIE187" s="8"/>
      <c r="FIF187" s="8"/>
      <c r="FIG187" s="8"/>
      <c r="FIH187" s="8"/>
      <c r="FII187" s="8"/>
      <c r="FIJ187" s="8"/>
      <c r="FIK187" s="8"/>
      <c r="FIL187" s="8"/>
      <c r="FIM187" s="8"/>
      <c r="FIN187" s="8"/>
      <c r="FIO187" s="8"/>
      <c r="FIP187" s="8"/>
      <c r="FIQ187" s="8"/>
      <c r="FIR187" s="8"/>
      <c r="FIS187" s="8"/>
      <c r="FIT187" s="8"/>
      <c r="FIU187" s="8"/>
      <c r="FIV187" s="8"/>
      <c r="FIW187" s="8"/>
      <c r="FIX187" s="8"/>
      <c r="FIY187" s="8"/>
      <c r="FIZ187" s="8"/>
      <c r="FJA187" s="8"/>
      <c r="FJB187" s="8"/>
      <c r="FJC187" s="8"/>
      <c r="FJD187" s="8"/>
      <c r="FJE187" s="8"/>
      <c r="FJF187" s="8"/>
      <c r="FJG187" s="8"/>
      <c r="FJH187" s="8"/>
      <c r="FJI187" s="8"/>
      <c r="FJJ187" s="8"/>
      <c r="FJK187" s="8"/>
      <c r="FJL187" s="8"/>
      <c r="FJM187" s="8"/>
      <c r="FJN187" s="8"/>
      <c r="FJO187" s="8"/>
      <c r="FJP187" s="8"/>
      <c r="FJQ187" s="8"/>
      <c r="FJR187" s="8"/>
      <c r="FJS187" s="8"/>
      <c r="FJT187" s="8"/>
      <c r="FJU187" s="8"/>
      <c r="FJV187" s="8"/>
      <c r="FJW187" s="8"/>
      <c r="FJX187" s="8"/>
      <c r="FJY187" s="8"/>
      <c r="FJZ187" s="8"/>
      <c r="FKA187" s="8"/>
      <c r="FKB187" s="8"/>
      <c r="FKC187" s="8"/>
      <c r="FKD187" s="8"/>
      <c r="FKE187" s="8"/>
      <c r="FKF187" s="8"/>
      <c r="FKG187" s="8"/>
      <c r="FKH187" s="8"/>
      <c r="FKI187" s="8"/>
      <c r="FKJ187" s="8"/>
      <c r="FKK187" s="8"/>
      <c r="FKL187" s="8"/>
      <c r="FKM187" s="8"/>
      <c r="FKN187" s="8"/>
      <c r="FKO187" s="8"/>
      <c r="FKP187" s="8"/>
      <c r="FKQ187" s="8"/>
      <c r="FKR187" s="8"/>
      <c r="FKS187" s="8"/>
      <c r="FKT187" s="8"/>
      <c r="FKU187" s="8"/>
      <c r="FKV187" s="8"/>
      <c r="FKW187" s="8"/>
      <c r="FKX187" s="8"/>
      <c r="FKY187" s="8"/>
      <c r="FKZ187" s="8"/>
      <c r="FLA187" s="8"/>
      <c r="FLB187" s="8"/>
      <c r="FLC187" s="8"/>
      <c r="FLD187" s="8"/>
      <c r="FLE187" s="8"/>
      <c r="FLF187" s="8"/>
      <c r="FLG187" s="8"/>
      <c r="FLH187" s="8"/>
      <c r="FLI187" s="8"/>
      <c r="FLJ187" s="8"/>
      <c r="FLK187" s="8"/>
      <c r="FLL187" s="8"/>
      <c r="FLM187" s="8"/>
      <c r="FLN187" s="8"/>
      <c r="FLO187" s="8"/>
      <c r="FLP187" s="8"/>
      <c r="FLQ187" s="8"/>
      <c r="FLR187" s="8"/>
      <c r="FLS187" s="8"/>
      <c r="FLT187" s="8"/>
      <c r="FLU187" s="8"/>
      <c r="FLV187" s="8"/>
      <c r="FLW187" s="8"/>
      <c r="FLX187" s="8"/>
      <c r="FLY187" s="8"/>
      <c r="FLZ187" s="8"/>
      <c r="FMA187" s="8"/>
      <c r="FMB187" s="8"/>
      <c r="FMC187" s="8"/>
      <c r="FMD187" s="8"/>
      <c r="FME187" s="8"/>
      <c r="FMF187" s="8"/>
      <c r="FMG187" s="8"/>
      <c r="FMH187" s="8"/>
      <c r="FMI187" s="8"/>
      <c r="FMJ187" s="8"/>
      <c r="FMK187" s="8"/>
      <c r="FML187" s="8"/>
      <c r="FMM187" s="8"/>
      <c r="FMN187" s="8"/>
      <c r="FMO187" s="8"/>
      <c r="FMP187" s="8"/>
      <c r="FMQ187" s="8"/>
      <c r="FMR187" s="8"/>
      <c r="FMS187" s="8"/>
      <c r="FMT187" s="8"/>
      <c r="FMU187" s="8"/>
      <c r="FMV187" s="8"/>
      <c r="FMW187" s="8"/>
      <c r="FMX187" s="8"/>
      <c r="FMY187" s="8"/>
      <c r="FMZ187" s="8"/>
      <c r="FNA187" s="8"/>
      <c r="FNB187" s="8"/>
      <c r="FNC187" s="8"/>
      <c r="FND187" s="8"/>
      <c r="FNE187" s="8"/>
      <c r="FNF187" s="8"/>
      <c r="FNG187" s="8"/>
      <c r="FNH187" s="8"/>
      <c r="FNI187" s="8"/>
      <c r="FNJ187" s="8"/>
      <c r="FNK187" s="8"/>
      <c r="FNL187" s="8"/>
      <c r="FNM187" s="8"/>
      <c r="FNN187" s="8"/>
      <c r="FNO187" s="8"/>
      <c r="FNP187" s="8"/>
      <c r="FNQ187" s="8"/>
      <c r="FNR187" s="8"/>
      <c r="FNS187" s="8"/>
      <c r="FNT187" s="8"/>
      <c r="FNU187" s="8"/>
      <c r="FNV187" s="8"/>
      <c r="FNW187" s="8"/>
      <c r="FNX187" s="8"/>
      <c r="FNY187" s="8"/>
      <c r="FNZ187" s="8"/>
      <c r="FOA187" s="8"/>
      <c r="FOB187" s="8"/>
      <c r="FOC187" s="8"/>
      <c r="FOD187" s="8"/>
      <c r="FOE187" s="8"/>
      <c r="FOF187" s="8"/>
      <c r="FOG187" s="8"/>
      <c r="FOH187" s="8"/>
      <c r="FOI187" s="8"/>
      <c r="FOJ187" s="8"/>
      <c r="FOK187" s="8"/>
      <c r="FOL187" s="8"/>
      <c r="FOM187" s="8"/>
      <c r="FON187" s="8"/>
      <c r="FOO187" s="8"/>
      <c r="FOP187" s="8"/>
      <c r="FOQ187" s="8"/>
      <c r="FOR187" s="8"/>
      <c r="FOS187" s="8"/>
      <c r="FOT187" s="8"/>
      <c r="FOU187" s="8"/>
      <c r="FOV187" s="8"/>
      <c r="FOW187" s="8"/>
      <c r="FOX187" s="8"/>
      <c r="FOY187" s="8"/>
      <c r="FOZ187" s="8"/>
      <c r="FPA187" s="8"/>
      <c r="FPB187" s="8"/>
      <c r="FPC187" s="8"/>
      <c r="FPD187" s="8"/>
      <c r="FPE187" s="8"/>
      <c r="FPF187" s="8"/>
      <c r="FPG187" s="8"/>
      <c r="FPH187" s="8"/>
      <c r="FPI187" s="8"/>
      <c r="FPJ187" s="8"/>
      <c r="FPK187" s="8"/>
      <c r="FPL187" s="8"/>
      <c r="FPM187" s="8"/>
      <c r="FPN187" s="8"/>
      <c r="FPO187" s="8"/>
      <c r="FPP187" s="8"/>
      <c r="FPQ187" s="8"/>
      <c r="FPR187" s="8"/>
      <c r="FPS187" s="8"/>
      <c r="FPT187" s="8"/>
      <c r="FPU187" s="8"/>
      <c r="FPV187" s="8"/>
      <c r="FPW187" s="8"/>
      <c r="FPX187" s="8"/>
      <c r="FPY187" s="8"/>
      <c r="FPZ187" s="8"/>
      <c r="FQA187" s="8"/>
      <c r="FQB187" s="8"/>
      <c r="FQC187" s="8"/>
      <c r="FQD187" s="8"/>
      <c r="FQE187" s="8"/>
      <c r="FQF187" s="8"/>
      <c r="FQG187" s="8"/>
      <c r="FQH187" s="8"/>
      <c r="FQI187" s="8"/>
      <c r="FQJ187" s="8"/>
      <c r="FQK187" s="8"/>
      <c r="FQL187" s="8"/>
      <c r="FQM187" s="8"/>
      <c r="FQN187" s="8"/>
      <c r="FQO187" s="8"/>
      <c r="FQP187" s="8"/>
      <c r="FQQ187" s="8"/>
      <c r="FQR187" s="8"/>
      <c r="FQS187" s="8"/>
      <c r="FQT187" s="8"/>
      <c r="FQU187" s="8"/>
      <c r="FQV187" s="8"/>
      <c r="FQW187" s="8"/>
      <c r="FQX187" s="8"/>
      <c r="FQY187" s="8"/>
      <c r="FQZ187" s="8"/>
      <c r="FRA187" s="8"/>
      <c r="FRB187" s="8"/>
      <c r="FRC187" s="8"/>
      <c r="FRD187" s="8"/>
      <c r="FRE187" s="8"/>
      <c r="FRF187" s="8"/>
      <c r="FRG187" s="8"/>
      <c r="FRH187" s="8"/>
      <c r="FRI187" s="8"/>
      <c r="FRJ187" s="8"/>
      <c r="FRK187" s="8"/>
      <c r="FRL187" s="8"/>
      <c r="FRM187" s="8"/>
      <c r="FRN187" s="8"/>
      <c r="FRO187" s="8"/>
      <c r="FRP187" s="8"/>
      <c r="FRQ187" s="8"/>
      <c r="FRR187" s="8"/>
      <c r="FRS187" s="8"/>
      <c r="FRT187" s="8"/>
      <c r="FRU187" s="8"/>
      <c r="FRV187" s="8"/>
      <c r="FRW187" s="8"/>
      <c r="FRX187" s="8"/>
      <c r="FRY187" s="8"/>
      <c r="FRZ187" s="8"/>
      <c r="FSA187" s="8"/>
      <c r="FSB187" s="8"/>
      <c r="FSC187" s="8"/>
      <c r="FSD187" s="8"/>
      <c r="FSE187" s="8"/>
      <c r="FSF187" s="8"/>
      <c r="FSG187" s="8"/>
      <c r="FSH187" s="8"/>
      <c r="FSI187" s="8"/>
      <c r="FSJ187" s="8"/>
      <c r="FSK187" s="8"/>
      <c r="FSL187" s="8"/>
      <c r="FSM187" s="8"/>
      <c r="FSN187" s="8"/>
      <c r="FSO187" s="8"/>
      <c r="FSP187" s="8"/>
      <c r="FSQ187" s="8"/>
      <c r="FSR187" s="8"/>
      <c r="FSS187" s="8"/>
      <c r="FST187" s="8"/>
      <c r="FSU187" s="8"/>
      <c r="FSV187" s="8"/>
      <c r="FSW187" s="8"/>
      <c r="FSX187" s="8"/>
      <c r="FSY187" s="8"/>
      <c r="FSZ187" s="8"/>
      <c r="FTA187" s="8"/>
      <c r="FTB187" s="8"/>
      <c r="FTC187" s="8"/>
      <c r="FTD187" s="8"/>
      <c r="FTE187" s="8"/>
      <c r="FTF187" s="8"/>
      <c r="FTG187" s="8"/>
      <c r="FTH187" s="8"/>
      <c r="FTI187" s="8"/>
      <c r="FTJ187" s="8"/>
      <c r="FTK187" s="8"/>
      <c r="FTL187" s="8"/>
      <c r="FTM187" s="8"/>
      <c r="FTN187" s="8"/>
      <c r="FTO187" s="8"/>
      <c r="FTP187" s="8"/>
      <c r="FTQ187" s="8"/>
      <c r="FTR187" s="8"/>
      <c r="FTS187" s="8"/>
      <c r="FTT187" s="8"/>
      <c r="FTU187" s="8"/>
      <c r="FTV187" s="8"/>
      <c r="FTW187" s="8"/>
      <c r="FTX187" s="8"/>
      <c r="FTY187" s="8"/>
      <c r="FTZ187" s="8"/>
      <c r="FUA187" s="8"/>
      <c r="FUB187" s="8"/>
      <c r="FUC187" s="8"/>
      <c r="FUD187" s="8"/>
      <c r="FUE187" s="8"/>
      <c r="FUF187" s="8"/>
      <c r="FUG187" s="8"/>
      <c r="FUH187" s="8"/>
      <c r="FUI187" s="8"/>
      <c r="FUJ187" s="8"/>
      <c r="FUK187" s="8"/>
      <c r="FUL187" s="8"/>
      <c r="FUM187" s="8"/>
      <c r="FUN187" s="8"/>
      <c r="FUO187" s="8"/>
      <c r="FUP187" s="8"/>
      <c r="FUQ187" s="8"/>
      <c r="FUR187" s="8"/>
      <c r="FUS187" s="8"/>
      <c r="FUT187" s="8"/>
      <c r="FUU187" s="8"/>
      <c r="FUV187" s="8"/>
      <c r="FUW187" s="8"/>
      <c r="FUX187" s="8"/>
      <c r="FUY187" s="8"/>
      <c r="FUZ187" s="8"/>
      <c r="FVA187" s="8"/>
      <c r="FVB187" s="8"/>
      <c r="FVC187" s="8"/>
      <c r="FVD187" s="8"/>
      <c r="FVE187" s="8"/>
      <c r="FVF187" s="8"/>
      <c r="FVG187" s="8"/>
      <c r="FVH187" s="8"/>
      <c r="FVI187" s="8"/>
      <c r="FVJ187" s="8"/>
      <c r="FVK187" s="8"/>
      <c r="FVL187" s="8"/>
      <c r="FVM187" s="8"/>
      <c r="FVN187" s="8"/>
      <c r="FVO187" s="8"/>
      <c r="FVP187" s="8"/>
      <c r="FVQ187" s="8"/>
      <c r="FVR187" s="8"/>
      <c r="FVS187" s="8"/>
      <c r="FVT187" s="8"/>
      <c r="FVU187" s="8"/>
      <c r="FVV187" s="8"/>
      <c r="FVW187" s="8"/>
      <c r="FVX187" s="8"/>
      <c r="FVY187" s="8"/>
      <c r="FVZ187" s="8"/>
      <c r="FWA187" s="8"/>
      <c r="FWB187" s="8"/>
      <c r="FWC187" s="8"/>
      <c r="FWD187" s="8"/>
      <c r="FWE187" s="8"/>
      <c r="FWF187" s="8"/>
      <c r="FWG187" s="8"/>
      <c r="FWH187" s="8"/>
      <c r="FWI187" s="8"/>
      <c r="FWJ187" s="8"/>
      <c r="FWK187" s="8"/>
      <c r="FWL187" s="8"/>
      <c r="FWM187" s="8"/>
      <c r="FWN187" s="8"/>
      <c r="FWO187" s="8"/>
      <c r="FWP187" s="8"/>
      <c r="FWQ187" s="8"/>
      <c r="FWR187" s="8"/>
      <c r="FWS187" s="8"/>
      <c r="FWT187" s="8"/>
      <c r="FWU187" s="8"/>
      <c r="FWV187" s="8"/>
      <c r="FWW187" s="8"/>
      <c r="FWX187" s="8"/>
      <c r="FWY187" s="8"/>
      <c r="FWZ187" s="8"/>
      <c r="FXA187" s="8"/>
      <c r="FXB187" s="8"/>
      <c r="FXC187" s="8"/>
      <c r="FXD187" s="8"/>
      <c r="FXE187" s="8"/>
      <c r="FXF187" s="8"/>
      <c r="FXG187" s="8"/>
      <c r="FXH187" s="8"/>
      <c r="FXI187" s="8"/>
      <c r="FXJ187" s="8"/>
      <c r="FXK187" s="8"/>
      <c r="FXL187" s="8"/>
      <c r="FXM187" s="8"/>
      <c r="FXN187" s="8"/>
      <c r="FXO187" s="8"/>
      <c r="FXP187" s="8"/>
      <c r="FXQ187" s="8"/>
      <c r="FXR187" s="8"/>
      <c r="FXS187" s="8"/>
      <c r="FXT187" s="8"/>
      <c r="FXU187" s="8"/>
      <c r="FXV187" s="8"/>
      <c r="FXW187" s="8"/>
      <c r="FXX187" s="8"/>
      <c r="FXY187" s="8"/>
      <c r="FXZ187" s="8"/>
      <c r="FYA187" s="8"/>
      <c r="FYB187" s="8"/>
      <c r="FYC187" s="8"/>
      <c r="FYD187" s="8"/>
      <c r="FYE187" s="8"/>
      <c r="FYF187" s="8"/>
      <c r="FYG187" s="8"/>
      <c r="FYH187" s="8"/>
      <c r="FYI187" s="8"/>
      <c r="FYJ187" s="8"/>
      <c r="FYK187" s="8"/>
      <c r="FYL187" s="8"/>
      <c r="FYM187" s="8"/>
      <c r="FYN187" s="8"/>
      <c r="FYO187" s="8"/>
      <c r="FYP187" s="8"/>
      <c r="FYQ187" s="8"/>
      <c r="FYR187" s="8"/>
      <c r="FYS187" s="8"/>
      <c r="FYT187" s="8"/>
      <c r="FYU187" s="8"/>
      <c r="FYV187" s="8"/>
      <c r="FYW187" s="8"/>
      <c r="FYX187" s="8"/>
      <c r="FYY187" s="8"/>
      <c r="FYZ187" s="8"/>
      <c r="FZA187" s="8"/>
      <c r="FZB187" s="8"/>
      <c r="FZC187" s="8"/>
      <c r="FZD187" s="8"/>
      <c r="FZE187" s="8"/>
      <c r="FZF187" s="8"/>
      <c r="FZG187" s="8"/>
      <c r="FZH187" s="8"/>
      <c r="FZI187" s="8"/>
      <c r="FZJ187" s="8"/>
      <c r="FZK187" s="8"/>
      <c r="FZL187" s="8"/>
      <c r="FZM187" s="8"/>
      <c r="FZN187" s="8"/>
      <c r="FZO187" s="8"/>
      <c r="FZP187" s="8"/>
      <c r="FZQ187" s="8"/>
      <c r="FZR187" s="8"/>
      <c r="FZS187" s="8"/>
      <c r="FZT187" s="8"/>
      <c r="FZU187" s="8"/>
      <c r="FZV187" s="8"/>
      <c r="FZW187" s="8"/>
      <c r="FZX187" s="8"/>
      <c r="FZY187" s="8"/>
      <c r="FZZ187" s="8"/>
      <c r="GAA187" s="8"/>
      <c r="GAB187" s="8"/>
      <c r="GAC187" s="8"/>
      <c r="GAD187" s="8"/>
      <c r="GAE187" s="8"/>
      <c r="GAF187" s="8"/>
      <c r="GAG187" s="8"/>
      <c r="GAH187" s="8"/>
      <c r="GAI187" s="8"/>
      <c r="GAJ187" s="8"/>
      <c r="GAK187" s="8"/>
      <c r="GAL187" s="8"/>
      <c r="GAM187" s="8"/>
      <c r="GAN187" s="8"/>
      <c r="GAO187" s="8"/>
      <c r="GAP187" s="8"/>
      <c r="GAQ187" s="8"/>
      <c r="GAR187" s="8"/>
      <c r="GAS187" s="8"/>
      <c r="GAT187" s="8"/>
      <c r="GAU187" s="8"/>
      <c r="GAV187" s="8"/>
      <c r="GAW187" s="8"/>
      <c r="GAX187" s="8"/>
      <c r="GAY187" s="8"/>
      <c r="GAZ187" s="8"/>
      <c r="GBA187" s="8"/>
      <c r="GBB187" s="8"/>
      <c r="GBC187" s="8"/>
      <c r="GBD187" s="8"/>
      <c r="GBE187" s="8"/>
      <c r="GBF187" s="8"/>
      <c r="GBG187" s="8"/>
      <c r="GBH187" s="8"/>
      <c r="GBI187" s="8"/>
      <c r="GBJ187" s="8"/>
      <c r="GBK187" s="8"/>
      <c r="GBL187" s="8"/>
      <c r="GBM187" s="8"/>
      <c r="GBN187" s="8"/>
      <c r="GBO187" s="8"/>
      <c r="GBP187" s="8"/>
      <c r="GBQ187" s="8"/>
      <c r="GBR187" s="8"/>
      <c r="GBS187" s="8"/>
      <c r="GBT187" s="8"/>
      <c r="GBU187" s="8"/>
      <c r="GBV187" s="8"/>
      <c r="GBW187" s="8"/>
      <c r="GBX187" s="8"/>
      <c r="GBY187" s="8"/>
      <c r="GBZ187" s="8"/>
      <c r="GCA187" s="8"/>
      <c r="GCB187" s="8"/>
      <c r="GCC187" s="8"/>
      <c r="GCD187" s="8"/>
      <c r="GCE187" s="8"/>
      <c r="GCF187" s="8"/>
      <c r="GCG187" s="8"/>
      <c r="GCH187" s="8"/>
      <c r="GCI187" s="8"/>
      <c r="GCJ187" s="8"/>
      <c r="GCK187" s="8"/>
      <c r="GCL187" s="8"/>
      <c r="GCM187" s="8"/>
      <c r="GCN187" s="8"/>
      <c r="GCO187" s="8"/>
      <c r="GCP187" s="8"/>
      <c r="GCQ187" s="8"/>
      <c r="GCR187" s="8"/>
      <c r="GCS187" s="8"/>
      <c r="GCT187" s="8"/>
      <c r="GCU187" s="8"/>
      <c r="GCV187" s="8"/>
      <c r="GCW187" s="8"/>
      <c r="GCX187" s="8"/>
      <c r="GCY187" s="8"/>
      <c r="GCZ187" s="8"/>
      <c r="GDA187" s="8"/>
      <c r="GDB187" s="8"/>
      <c r="GDC187" s="8"/>
      <c r="GDD187" s="8"/>
      <c r="GDE187" s="8"/>
      <c r="GDF187" s="8"/>
      <c r="GDG187" s="8"/>
      <c r="GDH187" s="8"/>
      <c r="GDI187" s="8"/>
      <c r="GDJ187" s="8"/>
      <c r="GDK187" s="8"/>
      <c r="GDL187" s="8"/>
      <c r="GDM187" s="8"/>
      <c r="GDN187" s="8"/>
      <c r="GDO187" s="8"/>
      <c r="GDP187" s="8"/>
      <c r="GDQ187" s="8"/>
      <c r="GDR187" s="8"/>
      <c r="GDS187" s="8"/>
      <c r="GDT187" s="8"/>
      <c r="GDU187" s="8"/>
      <c r="GDV187" s="8"/>
      <c r="GDW187" s="8"/>
      <c r="GDX187" s="8"/>
      <c r="GDY187" s="8"/>
      <c r="GDZ187" s="8"/>
      <c r="GEA187" s="8"/>
      <c r="GEB187" s="8"/>
      <c r="GEC187" s="8"/>
      <c r="GED187" s="8"/>
      <c r="GEE187" s="8"/>
      <c r="GEF187" s="8"/>
      <c r="GEG187" s="8"/>
      <c r="GEH187" s="8"/>
      <c r="GEI187" s="8"/>
      <c r="GEJ187" s="8"/>
      <c r="GEK187" s="8"/>
      <c r="GEL187" s="8"/>
      <c r="GEM187" s="8"/>
      <c r="GEN187" s="8"/>
      <c r="GEO187" s="8"/>
      <c r="GEP187" s="8"/>
      <c r="GEQ187" s="8"/>
      <c r="GER187" s="8"/>
      <c r="GES187" s="8"/>
      <c r="GET187" s="8"/>
      <c r="GEU187" s="8"/>
      <c r="GEV187" s="8"/>
      <c r="GEW187" s="8"/>
      <c r="GEX187" s="8"/>
      <c r="GEY187" s="8"/>
      <c r="GEZ187" s="8"/>
      <c r="GFA187" s="8"/>
      <c r="GFB187" s="8"/>
      <c r="GFC187" s="8"/>
      <c r="GFD187" s="8"/>
      <c r="GFE187" s="8"/>
      <c r="GFF187" s="8"/>
      <c r="GFG187" s="8"/>
      <c r="GFH187" s="8"/>
      <c r="GFI187" s="8"/>
      <c r="GFJ187" s="8"/>
      <c r="GFK187" s="8"/>
      <c r="GFL187" s="8"/>
      <c r="GFM187" s="8"/>
      <c r="GFN187" s="8"/>
      <c r="GFO187" s="8"/>
      <c r="GFP187" s="8"/>
      <c r="GFQ187" s="8"/>
      <c r="GFR187" s="8"/>
      <c r="GFS187" s="8"/>
      <c r="GFT187" s="8"/>
      <c r="GFU187" s="8"/>
      <c r="GFV187" s="8"/>
      <c r="GFW187" s="8"/>
      <c r="GFX187" s="8"/>
      <c r="GFY187" s="8"/>
      <c r="GFZ187" s="8"/>
      <c r="GGA187" s="8"/>
      <c r="GGB187" s="8"/>
      <c r="GGC187" s="8"/>
      <c r="GGD187" s="8"/>
      <c r="GGE187" s="8"/>
      <c r="GGF187" s="8"/>
      <c r="GGG187" s="8"/>
      <c r="GGH187" s="8"/>
      <c r="GGI187" s="8"/>
      <c r="GGJ187" s="8"/>
      <c r="GGK187" s="8"/>
      <c r="GGL187" s="8"/>
      <c r="GGM187" s="8"/>
      <c r="GGN187" s="8"/>
      <c r="GGO187" s="8"/>
      <c r="GGP187" s="8"/>
      <c r="GGQ187" s="8"/>
      <c r="GGR187" s="8"/>
      <c r="GGS187" s="8"/>
      <c r="GGT187" s="8"/>
      <c r="GGU187" s="8"/>
      <c r="GGV187" s="8"/>
      <c r="GGW187" s="8"/>
      <c r="GGX187" s="8"/>
      <c r="GGY187" s="8"/>
      <c r="GGZ187" s="8"/>
      <c r="GHA187" s="8"/>
      <c r="GHB187" s="8"/>
      <c r="GHC187" s="8"/>
      <c r="GHD187" s="8"/>
      <c r="GHE187" s="8"/>
      <c r="GHF187" s="8"/>
      <c r="GHG187" s="8"/>
      <c r="GHH187" s="8"/>
      <c r="GHI187" s="8"/>
      <c r="GHJ187" s="8"/>
      <c r="GHK187" s="8"/>
      <c r="GHL187" s="8"/>
      <c r="GHM187" s="8"/>
      <c r="GHN187" s="8"/>
      <c r="GHO187" s="8"/>
      <c r="GHP187" s="8"/>
      <c r="GHQ187" s="8"/>
      <c r="GHR187" s="8"/>
      <c r="GHS187" s="8"/>
      <c r="GHT187" s="8"/>
      <c r="GHU187" s="8"/>
      <c r="GHV187" s="8"/>
      <c r="GHW187" s="8"/>
      <c r="GHX187" s="8"/>
      <c r="GHY187" s="8"/>
      <c r="GHZ187" s="8"/>
      <c r="GIA187" s="8"/>
      <c r="GIB187" s="8"/>
      <c r="GIC187" s="8"/>
      <c r="GID187" s="8"/>
      <c r="GIE187" s="8"/>
      <c r="GIF187" s="8"/>
      <c r="GIG187" s="8"/>
      <c r="GIH187" s="8"/>
      <c r="GII187" s="8"/>
      <c r="GIJ187" s="8"/>
      <c r="GIK187" s="8"/>
      <c r="GIL187" s="8"/>
      <c r="GIM187" s="8"/>
      <c r="GIN187" s="8"/>
      <c r="GIO187" s="8"/>
      <c r="GIP187" s="8"/>
      <c r="GIQ187" s="8"/>
      <c r="GIR187" s="8"/>
      <c r="GIS187" s="8"/>
      <c r="GIT187" s="8"/>
      <c r="GIU187" s="8"/>
      <c r="GIV187" s="8"/>
      <c r="GIW187" s="8"/>
      <c r="GIX187" s="8"/>
      <c r="GIY187" s="8"/>
      <c r="GIZ187" s="8"/>
      <c r="GJA187" s="8"/>
      <c r="GJB187" s="8"/>
      <c r="GJC187" s="8"/>
      <c r="GJD187" s="8"/>
      <c r="GJE187" s="8"/>
      <c r="GJF187" s="8"/>
      <c r="GJG187" s="8"/>
      <c r="GJH187" s="8"/>
      <c r="GJI187" s="8"/>
      <c r="GJJ187" s="8"/>
      <c r="GJK187" s="8"/>
      <c r="GJL187" s="8"/>
      <c r="GJM187" s="8"/>
      <c r="GJN187" s="8"/>
      <c r="GJO187" s="8"/>
      <c r="GJP187" s="8"/>
      <c r="GJQ187" s="8"/>
      <c r="GJR187" s="8"/>
      <c r="GJS187" s="8"/>
      <c r="GJT187" s="8"/>
      <c r="GJU187" s="8"/>
      <c r="GJV187" s="8"/>
      <c r="GJW187" s="8"/>
      <c r="GJX187" s="8"/>
      <c r="GJY187" s="8"/>
      <c r="GJZ187" s="8"/>
      <c r="GKA187" s="8"/>
      <c r="GKB187" s="8"/>
      <c r="GKC187" s="8"/>
      <c r="GKD187" s="8"/>
      <c r="GKE187" s="8"/>
      <c r="GKF187" s="8"/>
      <c r="GKG187" s="8"/>
      <c r="GKH187" s="8"/>
      <c r="GKI187" s="8"/>
      <c r="GKJ187" s="8"/>
      <c r="GKK187" s="8"/>
      <c r="GKL187" s="8"/>
      <c r="GKM187" s="8"/>
      <c r="GKN187" s="8"/>
      <c r="GKO187" s="8"/>
      <c r="GKP187" s="8"/>
      <c r="GKQ187" s="8"/>
      <c r="GKR187" s="8"/>
      <c r="GKS187" s="8"/>
      <c r="GKT187" s="8"/>
      <c r="GKU187" s="8"/>
      <c r="GKV187" s="8"/>
      <c r="GKW187" s="8"/>
      <c r="GKX187" s="8"/>
      <c r="GKY187" s="8"/>
      <c r="GKZ187" s="8"/>
      <c r="GLA187" s="8"/>
      <c r="GLB187" s="8"/>
      <c r="GLC187" s="8"/>
      <c r="GLD187" s="8"/>
      <c r="GLE187" s="8"/>
      <c r="GLF187" s="8"/>
      <c r="GLG187" s="8"/>
      <c r="GLH187" s="8"/>
      <c r="GLI187" s="8"/>
      <c r="GLJ187" s="8"/>
      <c r="GLK187" s="8"/>
      <c r="GLL187" s="8"/>
      <c r="GLM187" s="8"/>
      <c r="GLN187" s="8"/>
      <c r="GLO187" s="8"/>
      <c r="GLP187" s="8"/>
      <c r="GLQ187" s="8"/>
      <c r="GLR187" s="8"/>
      <c r="GLS187" s="8"/>
      <c r="GLT187" s="8"/>
      <c r="GLU187" s="8"/>
      <c r="GLV187" s="8"/>
      <c r="GLW187" s="8"/>
      <c r="GLX187" s="8"/>
      <c r="GLY187" s="8"/>
      <c r="GLZ187" s="8"/>
      <c r="GMA187" s="8"/>
      <c r="GMB187" s="8"/>
      <c r="GMC187" s="8"/>
      <c r="GMD187" s="8"/>
      <c r="GME187" s="8"/>
      <c r="GMF187" s="8"/>
      <c r="GMG187" s="8"/>
      <c r="GMH187" s="8"/>
      <c r="GMI187" s="8"/>
      <c r="GMJ187" s="8"/>
      <c r="GMK187" s="8"/>
      <c r="GML187" s="8"/>
      <c r="GMM187" s="8"/>
      <c r="GMN187" s="8"/>
      <c r="GMO187" s="8"/>
      <c r="GMP187" s="8"/>
      <c r="GMQ187" s="8"/>
      <c r="GMR187" s="8"/>
      <c r="GMS187" s="8"/>
      <c r="GMT187" s="8"/>
      <c r="GMU187" s="8"/>
      <c r="GMV187" s="8"/>
      <c r="GMW187" s="8"/>
      <c r="GMX187" s="8"/>
      <c r="GMY187" s="8"/>
      <c r="GMZ187" s="8"/>
      <c r="GNA187" s="8"/>
      <c r="GNB187" s="8"/>
      <c r="GNC187" s="8"/>
      <c r="GND187" s="8"/>
      <c r="GNE187" s="8"/>
      <c r="GNF187" s="8"/>
      <c r="GNG187" s="8"/>
      <c r="GNH187" s="8"/>
      <c r="GNI187" s="8"/>
      <c r="GNJ187" s="8"/>
      <c r="GNK187" s="8"/>
      <c r="GNL187" s="8"/>
      <c r="GNM187" s="8"/>
      <c r="GNN187" s="8"/>
      <c r="GNO187" s="8"/>
      <c r="GNP187" s="8"/>
      <c r="GNQ187" s="8"/>
      <c r="GNR187" s="8"/>
      <c r="GNS187" s="8"/>
      <c r="GNT187" s="8"/>
      <c r="GNU187" s="8"/>
      <c r="GNV187" s="8"/>
      <c r="GNW187" s="8"/>
      <c r="GNX187" s="8"/>
      <c r="GNY187" s="8"/>
      <c r="GNZ187" s="8"/>
      <c r="GOA187" s="8"/>
      <c r="GOB187" s="8"/>
      <c r="GOC187" s="8"/>
      <c r="GOD187" s="8"/>
      <c r="GOE187" s="8"/>
      <c r="GOF187" s="8"/>
      <c r="GOG187" s="8"/>
      <c r="GOH187" s="8"/>
      <c r="GOI187" s="8"/>
      <c r="GOJ187" s="8"/>
      <c r="GOK187" s="8"/>
      <c r="GOL187" s="8"/>
      <c r="GOM187" s="8"/>
      <c r="GON187" s="8"/>
      <c r="GOO187" s="8"/>
      <c r="GOP187" s="8"/>
      <c r="GOQ187" s="8"/>
      <c r="GOR187" s="8"/>
      <c r="GOS187" s="8"/>
      <c r="GOT187" s="8"/>
      <c r="GOU187" s="8"/>
      <c r="GOV187" s="8"/>
      <c r="GOW187" s="8"/>
      <c r="GOX187" s="8"/>
      <c r="GOY187" s="8"/>
      <c r="GOZ187" s="8"/>
      <c r="GPA187" s="8"/>
      <c r="GPB187" s="8"/>
      <c r="GPC187" s="8"/>
      <c r="GPD187" s="8"/>
      <c r="GPE187" s="8"/>
      <c r="GPF187" s="8"/>
      <c r="GPG187" s="8"/>
      <c r="GPH187" s="8"/>
      <c r="GPI187" s="8"/>
      <c r="GPJ187" s="8"/>
      <c r="GPK187" s="8"/>
      <c r="GPL187" s="8"/>
      <c r="GPM187" s="8"/>
      <c r="GPN187" s="8"/>
      <c r="GPO187" s="8"/>
      <c r="GPP187" s="8"/>
      <c r="GPQ187" s="8"/>
      <c r="GPR187" s="8"/>
      <c r="GPS187" s="8"/>
      <c r="GPT187" s="8"/>
      <c r="GPU187" s="8"/>
      <c r="GPV187" s="8"/>
      <c r="GPW187" s="8"/>
      <c r="GPX187" s="8"/>
      <c r="GPY187" s="8"/>
      <c r="GPZ187" s="8"/>
      <c r="GQA187" s="8"/>
      <c r="GQB187" s="8"/>
      <c r="GQC187" s="8"/>
      <c r="GQD187" s="8"/>
      <c r="GQE187" s="8"/>
      <c r="GQF187" s="8"/>
      <c r="GQG187" s="8"/>
      <c r="GQH187" s="8"/>
      <c r="GQI187" s="8"/>
      <c r="GQJ187" s="8"/>
      <c r="GQK187" s="8"/>
      <c r="GQL187" s="8"/>
      <c r="GQM187" s="8"/>
      <c r="GQN187" s="8"/>
      <c r="GQO187" s="8"/>
      <c r="GQP187" s="8"/>
      <c r="GQQ187" s="8"/>
      <c r="GQR187" s="8"/>
      <c r="GQS187" s="8"/>
      <c r="GQT187" s="8"/>
      <c r="GQU187" s="8"/>
      <c r="GQV187" s="8"/>
      <c r="GQW187" s="8"/>
      <c r="GQX187" s="8"/>
      <c r="GQY187" s="8"/>
      <c r="GQZ187" s="8"/>
      <c r="GRA187" s="8"/>
      <c r="GRB187" s="8"/>
      <c r="GRC187" s="8"/>
      <c r="GRD187" s="8"/>
      <c r="GRE187" s="8"/>
      <c r="GRF187" s="8"/>
      <c r="GRG187" s="8"/>
      <c r="GRH187" s="8"/>
      <c r="GRI187" s="8"/>
      <c r="GRJ187" s="8"/>
      <c r="GRK187" s="8"/>
      <c r="GRL187" s="8"/>
      <c r="GRM187" s="8"/>
      <c r="GRN187" s="8"/>
      <c r="GRO187" s="8"/>
      <c r="GRP187" s="8"/>
      <c r="GRQ187" s="8"/>
      <c r="GRR187" s="8"/>
      <c r="GRS187" s="8"/>
      <c r="GRT187" s="8"/>
      <c r="GRU187" s="8"/>
      <c r="GRV187" s="8"/>
      <c r="GRW187" s="8"/>
      <c r="GRX187" s="8"/>
      <c r="GRY187" s="8"/>
      <c r="GRZ187" s="8"/>
      <c r="GSA187" s="8"/>
      <c r="GSB187" s="8"/>
      <c r="GSC187" s="8"/>
      <c r="GSD187" s="8"/>
      <c r="GSE187" s="8"/>
      <c r="GSF187" s="8"/>
      <c r="GSG187" s="8"/>
      <c r="GSH187" s="8"/>
      <c r="GSI187" s="8"/>
      <c r="GSJ187" s="8"/>
      <c r="GSK187" s="8"/>
      <c r="GSL187" s="8"/>
      <c r="GSM187" s="8"/>
      <c r="GSN187" s="8"/>
      <c r="GSO187" s="8"/>
      <c r="GSP187" s="8"/>
      <c r="GSQ187" s="8"/>
      <c r="GSR187" s="8"/>
      <c r="GSS187" s="8"/>
      <c r="GST187" s="8"/>
      <c r="GSU187" s="8"/>
      <c r="GSV187" s="8"/>
      <c r="GSW187" s="8"/>
      <c r="GSX187" s="8"/>
      <c r="GSY187" s="8"/>
      <c r="GSZ187" s="8"/>
      <c r="GTA187" s="8"/>
      <c r="GTB187" s="8"/>
      <c r="GTC187" s="8"/>
      <c r="GTD187" s="8"/>
      <c r="GTE187" s="8"/>
      <c r="GTF187" s="8"/>
      <c r="GTG187" s="8"/>
      <c r="GTH187" s="8"/>
      <c r="GTI187" s="8"/>
      <c r="GTJ187" s="8"/>
      <c r="GTK187" s="8"/>
      <c r="GTL187" s="8"/>
      <c r="GTM187" s="8"/>
      <c r="GTN187" s="8"/>
      <c r="GTO187" s="8"/>
      <c r="GTP187" s="8"/>
      <c r="GTQ187" s="8"/>
      <c r="GTR187" s="8"/>
      <c r="GTS187" s="8"/>
      <c r="GTT187" s="8"/>
      <c r="GTU187" s="8"/>
      <c r="GTV187" s="8"/>
      <c r="GTW187" s="8"/>
      <c r="GTX187" s="8"/>
      <c r="GTY187" s="8"/>
      <c r="GTZ187" s="8"/>
      <c r="GUA187" s="8"/>
      <c r="GUB187" s="8"/>
      <c r="GUC187" s="8"/>
      <c r="GUD187" s="8"/>
      <c r="GUE187" s="8"/>
      <c r="GUF187" s="8"/>
      <c r="GUG187" s="8"/>
      <c r="GUH187" s="8"/>
      <c r="GUI187" s="8"/>
      <c r="GUJ187" s="8"/>
      <c r="GUK187" s="8"/>
      <c r="GUL187" s="8"/>
      <c r="GUM187" s="8"/>
      <c r="GUN187" s="8"/>
      <c r="GUO187" s="8"/>
      <c r="GUP187" s="8"/>
      <c r="GUQ187" s="8"/>
      <c r="GUR187" s="8"/>
      <c r="GUS187" s="8"/>
      <c r="GUT187" s="8"/>
      <c r="GUU187" s="8"/>
      <c r="GUV187" s="8"/>
      <c r="GUW187" s="8"/>
      <c r="GUX187" s="8"/>
      <c r="GUY187" s="8"/>
      <c r="GUZ187" s="8"/>
      <c r="GVA187" s="8"/>
      <c r="GVB187" s="8"/>
      <c r="GVC187" s="8"/>
      <c r="GVD187" s="8"/>
      <c r="GVE187" s="8"/>
      <c r="GVF187" s="8"/>
      <c r="GVG187" s="8"/>
      <c r="GVH187" s="8"/>
      <c r="GVI187" s="8"/>
      <c r="GVJ187" s="8"/>
      <c r="GVK187" s="8"/>
      <c r="GVL187" s="8"/>
      <c r="GVM187" s="8"/>
      <c r="GVN187" s="8"/>
      <c r="GVO187" s="8"/>
      <c r="GVP187" s="8"/>
      <c r="GVQ187" s="8"/>
      <c r="GVR187" s="8"/>
      <c r="GVS187" s="8"/>
      <c r="GVT187" s="8"/>
      <c r="GVU187" s="8"/>
      <c r="GVV187" s="8"/>
      <c r="GVW187" s="8"/>
      <c r="GVX187" s="8"/>
      <c r="GVY187" s="8"/>
      <c r="GVZ187" s="8"/>
      <c r="GWA187" s="8"/>
      <c r="GWB187" s="8"/>
      <c r="GWC187" s="8"/>
      <c r="GWD187" s="8"/>
      <c r="GWE187" s="8"/>
      <c r="GWF187" s="8"/>
      <c r="GWG187" s="8"/>
      <c r="GWH187" s="8"/>
      <c r="GWI187" s="8"/>
      <c r="GWJ187" s="8"/>
      <c r="GWK187" s="8"/>
      <c r="GWL187" s="8"/>
      <c r="GWM187" s="8"/>
      <c r="GWN187" s="8"/>
      <c r="GWO187" s="8"/>
      <c r="GWP187" s="8"/>
      <c r="GWQ187" s="8"/>
      <c r="GWR187" s="8"/>
      <c r="GWS187" s="8"/>
      <c r="GWT187" s="8"/>
      <c r="GWU187" s="8"/>
      <c r="GWV187" s="8"/>
      <c r="GWW187" s="8"/>
      <c r="GWX187" s="8"/>
      <c r="GWY187" s="8"/>
      <c r="GWZ187" s="8"/>
      <c r="GXA187" s="8"/>
      <c r="GXB187" s="8"/>
      <c r="GXC187" s="8"/>
      <c r="GXD187" s="8"/>
      <c r="GXE187" s="8"/>
      <c r="GXF187" s="8"/>
      <c r="GXG187" s="8"/>
      <c r="GXH187" s="8"/>
      <c r="GXI187" s="8"/>
      <c r="GXJ187" s="8"/>
      <c r="GXK187" s="8"/>
      <c r="GXL187" s="8"/>
      <c r="GXM187" s="8"/>
      <c r="GXN187" s="8"/>
      <c r="GXO187" s="8"/>
      <c r="GXP187" s="8"/>
      <c r="GXQ187" s="8"/>
      <c r="GXR187" s="8"/>
      <c r="GXS187" s="8"/>
      <c r="GXT187" s="8"/>
      <c r="GXU187" s="8"/>
      <c r="GXV187" s="8"/>
      <c r="GXW187" s="8"/>
      <c r="GXX187" s="8"/>
      <c r="GXY187" s="8"/>
      <c r="GXZ187" s="8"/>
      <c r="GYA187" s="8"/>
      <c r="GYB187" s="8"/>
      <c r="GYC187" s="8"/>
      <c r="GYD187" s="8"/>
      <c r="GYE187" s="8"/>
      <c r="GYF187" s="8"/>
      <c r="GYG187" s="8"/>
      <c r="GYH187" s="8"/>
      <c r="GYI187" s="8"/>
      <c r="GYJ187" s="8"/>
      <c r="GYK187" s="8"/>
      <c r="GYL187" s="8"/>
      <c r="GYM187" s="8"/>
      <c r="GYN187" s="8"/>
      <c r="GYO187" s="8"/>
      <c r="GYP187" s="8"/>
      <c r="GYQ187" s="8"/>
      <c r="GYR187" s="8"/>
      <c r="GYS187" s="8"/>
      <c r="GYT187" s="8"/>
      <c r="GYU187" s="8"/>
      <c r="GYV187" s="8"/>
      <c r="GYW187" s="8"/>
      <c r="GYX187" s="8"/>
      <c r="GYY187" s="8"/>
      <c r="GYZ187" s="8"/>
      <c r="GZA187" s="8"/>
      <c r="GZB187" s="8"/>
      <c r="GZC187" s="8"/>
      <c r="GZD187" s="8"/>
      <c r="GZE187" s="8"/>
      <c r="GZF187" s="8"/>
      <c r="GZG187" s="8"/>
      <c r="GZH187" s="8"/>
      <c r="GZI187" s="8"/>
      <c r="GZJ187" s="8"/>
      <c r="GZK187" s="8"/>
      <c r="GZL187" s="8"/>
      <c r="GZM187" s="8"/>
      <c r="GZN187" s="8"/>
      <c r="GZO187" s="8"/>
      <c r="GZP187" s="8"/>
      <c r="GZQ187" s="8"/>
      <c r="GZR187" s="8"/>
      <c r="GZS187" s="8"/>
      <c r="GZT187" s="8"/>
      <c r="GZU187" s="8"/>
      <c r="GZV187" s="8"/>
      <c r="GZW187" s="8"/>
      <c r="GZX187" s="8"/>
      <c r="GZY187" s="8"/>
      <c r="GZZ187" s="8"/>
      <c r="HAA187" s="8"/>
      <c r="HAB187" s="8"/>
      <c r="HAC187" s="8"/>
      <c r="HAD187" s="8"/>
      <c r="HAE187" s="8"/>
      <c r="HAF187" s="8"/>
      <c r="HAG187" s="8"/>
      <c r="HAH187" s="8"/>
      <c r="HAI187" s="8"/>
      <c r="HAJ187" s="8"/>
      <c r="HAK187" s="8"/>
      <c r="HAL187" s="8"/>
      <c r="HAM187" s="8"/>
      <c r="HAN187" s="8"/>
      <c r="HAO187" s="8"/>
      <c r="HAP187" s="8"/>
      <c r="HAQ187" s="8"/>
      <c r="HAR187" s="8"/>
      <c r="HAS187" s="8"/>
      <c r="HAT187" s="8"/>
      <c r="HAU187" s="8"/>
      <c r="HAV187" s="8"/>
      <c r="HAW187" s="8"/>
      <c r="HAX187" s="8"/>
      <c r="HAY187" s="8"/>
      <c r="HAZ187" s="8"/>
      <c r="HBA187" s="8"/>
      <c r="HBB187" s="8"/>
      <c r="HBC187" s="8"/>
      <c r="HBD187" s="8"/>
      <c r="HBE187" s="8"/>
      <c r="HBF187" s="8"/>
      <c r="HBG187" s="8"/>
      <c r="HBH187" s="8"/>
      <c r="HBI187" s="8"/>
      <c r="HBJ187" s="8"/>
      <c r="HBK187" s="8"/>
      <c r="HBL187" s="8"/>
      <c r="HBM187" s="8"/>
      <c r="HBN187" s="8"/>
      <c r="HBO187" s="8"/>
      <c r="HBP187" s="8"/>
      <c r="HBQ187" s="8"/>
      <c r="HBR187" s="8"/>
      <c r="HBS187" s="8"/>
      <c r="HBT187" s="8"/>
      <c r="HBU187" s="8"/>
      <c r="HBV187" s="8"/>
      <c r="HBW187" s="8"/>
      <c r="HBX187" s="8"/>
      <c r="HBY187" s="8"/>
      <c r="HBZ187" s="8"/>
      <c r="HCA187" s="8"/>
      <c r="HCB187" s="8"/>
      <c r="HCC187" s="8"/>
      <c r="HCD187" s="8"/>
      <c r="HCE187" s="8"/>
      <c r="HCF187" s="8"/>
      <c r="HCG187" s="8"/>
      <c r="HCH187" s="8"/>
      <c r="HCI187" s="8"/>
      <c r="HCJ187" s="8"/>
      <c r="HCK187" s="8"/>
      <c r="HCL187" s="8"/>
      <c r="HCM187" s="8"/>
      <c r="HCN187" s="8"/>
      <c r="HCO187" s="8"/>
      <c r="HCP187" s="8"/>
      <c r="HCQ187" s="8"/>
      <c r="HCR187" s="8"/>
      <c r="HCS187" s="8"/>
      <c r="HCT187" s="8"/>
      <c r="HCU187" s="8"/>
      <c r="HCV187" s="8"/>
      <c r="HCW187" s="8"/>
      <c r="HCX187" s="8"/>
      <c r="HCY187" s="8"/>
      <c r="HCZ187" s="8"/>
      <c r="HDA187" s="8"/>
      <c r="HDB187" s="8"/>
      <c r="HDC187" s="8"/>
      <c r="HDD187" s="8"/>
      <c r="HDE187" s="8"/>
      <c r="HDF187" s="8"/>
      <c r="HDG187" s="8"/>
      <c r="HDH187" s="8"/>
      <c r="HDI187" s="8"/>
      <c r="HDJ187" s="8"/>
      <c r="HDK187" s="8"/>
      <c r="HDL187" s="8"/>
      <c r="HDM187" s="8"/>
      <c r="HDN187" s="8"/>
      <c r="HDO187" s="8"/>
      <c r="HDP187" s="8"/>
      <c r="HDQ187" s="8"/>
      <c r="HDR187" s="8"/>
      <c r="HDS187" s="8"/>
      <c r="HDT187" s="8"/>
      <c r="HDU187" s="8"/>
      <c r="HDV187" s="8"/>
      <c r="HDW187" s="8"/>
      <c r="HDX187" s="8"/>
      <c r="HDY187" s="8"/>
      <c r="HDZ187" s="8"/>
      <c r="HEA187" s="8"/>
      <c r="HEB187" s="8"/>
      <c r="HEC187" s="8"/>
      <c r="HED187" s="8"/>
      <c r="HEE187" s="8"/>
      <c r="HEF187" s="8"/>
      <c r="HEG187" s="8"/>
      <c r="HEH187" s="8"/>
      <c r="HEI187" s="8"/>
      <c r="HEJ187" s="8"/>
      <c r="HEK187" s="8"/>
      <c r="HEL187" s="8"/>
      <c r="HEM187" s="8"/>
      <c r="HEN187" s="8"/>
      <c r="HEO187" s="8"/>
      <c r="HEP187" s="8"/>
      <c r="HEQ187" s="8"/>
      <c r="HER187" s="8"/>
      <c r="HES187" s="8"/>
      <c r="HET187" s="8"/>
      <c r="HEU187" s="8"/>
      <c r="HEV187" s="8"/>
      <c r="HEW187" s="8"/>
      <c r="HEX187" s="8"/>
      <c r="HEY187" s="8"/>
      <c r="HEZ187" s="8"/>
      <c r="HFA187" s="8"/>
      <c r="HFB187" s="8"/>
      <c r="HFC187" s="8"/>
      <c r="HFD187" s="8"/>
      <c r="HFE187" s="8"/>
      <c r="HFF187" s="8"/>
      <c r="HFG187" s="8"/>
      <c r="HFH187" s="8"/>
      <c r="HFI187" s="8"/>
      <c r="HFJ187" s="8"/>
      <c r="HFK187" s="8"/>
      <c r="HFL187" s="8"/>
      <c r="HFM187" s="8"/>
      <c r="HFN187" s="8"/>
      <c r="HFO187" s="8"/>
      <c r="HFP187" s="8"/>
      <c r="HFQ187" s="8"/>
      <c r="HFR187" s="8"/>
      <c r="HFS187" s="8"/>
      <c r="HFT187" s="8"/>
      <c r="HFU187" s="8"/>
      <c r="HFV187" s="8"/>
      <c r="HFW187" s="8"/>
      <c r="HFX187" s="8"/>
      <c r="HFY187" s="8"/>
      <c r="HFZ187" s="8"/>
      <c r="HGA187" s="8"/>
      <c r="HGB187" s="8"/>
      <c r="HGC187" s="8"/>
      <c r="HGD187" s="8"/>
      <c r="HGE187" s="8"/>
      <c r="HGF187" s="8"/>
      <c r="HGG187" s="8"/>
      <c r="HGH187" s="8"/>
      <c r="HGI187" s="8"/>
      <c r="HGJ187" s="8"/>
      <c r="HGK187" s="8"/>
      <c r="HGL187" s="8"/>
      <c r="HGM187" s="8"/>
      <c r="HGN187" s="8"/>
      <c r="HGO187" s="8"/>
      <c r="HGP187" s="8"/>
      <c r="HGQ187" s="8"/>
      <c r="HGR187" s="8"/>
      <c r="HGS187" s="8"/>
      <c r="HGT187" s="8"/>
      <c r="HGU187" s="8"/>
      <c r="HGV187" s="8"/>
      <c r="HGW187" s="8"/>
      <c r="HGX187" s="8"/>
      <c r="HGY187" s="8"/>
      <c r="HGZ187" s="8"/>
      <c r="HHA187" s="8"/>
      <c r="HHB187" s="8"/>
      <c r="HHC187" s="8"/>
      <c r="HHD187" s="8"/>
      <c r="HHE187" s="8"/>
      <c r="HHF187" s="8"/>
      <c r="HHG187" s="8"/>
      <c r="HHH187" s="8"/>
      <c r="HHI187" s="8"/>
      <c r="HHJ187" s="8"/>
      <c r="HHK187" s="8"/>
      <c r="HHL187" s="8"/>
      <c r="HHM187" s="8"/>
      <c r="HHN187" s="8"/>
      <c r="HHO187" s="8"/>
      <c r="HHP187" s="8"/>
      <c r="HHQ187" s="8"/>
      <c r="HHR187" s="8"/>
      <c r="HHS187" s="8"/>
      <c r="HHT187" s="8"/>
      <c r="HHU187" s="8"/>
      <c r="HHV187" s="8"/>
      <c r="HHW187" s="8"/>
      <c r="HHX187" s="8"/>
      <c r="HHY187" s="8"/>
      <c r="HHZ187" s="8"/>
      <c r="HIA187" s="8"/>
      <c r="HIB187" s="8"/>
      <c r="HIC187" s="8"/>
      <c r="HID187" s="8"/>
      <c r="HIE187" s="8"/>
      <c r="HIF187" s="8"/>
      <c r="HIG187" s="8"/>
      <c r="HIH187" s="8"/>
      <c r="HII187" s="8"/>
      <c r="HIJ187" s="8"/>
      <c r="HIK187" s="8"/>
      <c r="HIL187" s="8"/>
      <c r="HIM187" s="8"/>
      <c r="HIN187" s="8"/>
      <c r="HIO187" s="8"/>
      <c r="HIP187" s="8"/>
      <c r="HIQ187" s="8"/>
      <c r="HIR187" s="8"/>
      <c r="HIS187" s="8"/>
      <c r="HIT187" s="8"/>
      <c r="HIU187" s="8"/>
      <c r="HIV187" s="8"/>
      <c r="HIW187" s="8"/>
      <c r="HIX187" s="8"/>
      <c r="HIY187" s="8"/>
      <c r="HIZ187" s="8"/>
      <c r="HJA187" s="8"/>
      <c r="HJB187" s="8"/>
      <c r="HJC187" s="8"/>
      <c r="HJD187" s="8"/>
      <c r="HJE187" s="8"/>
      <c r="HJF187" s="8"/>
      <c r="HJG187" s="8"/>
      <c r="HJH187" s="8"/>
      <c r="HJI187" s="8"/>
      <c r="HJJ187" s="8"/>
      <c r="HJK187" s="8"/>
      <c r="HJL187" s="8"/>
      <c r="HJM187" s="8"/>
      <c r="HJN187" s="8"/>
      <c r="HJO187" s="8"/>
      <c r="HJP187" s="8"/>
      <c r="HJQ187" s="8"/>
      <c r="HJR187" s="8"/>
      <c r="HJS187" s="8"/>
      <c r="HJT187" s="8"/>
      <c r="HJU187" s="8"/>
      <c r="HJV187" s="8"/>
      <c r="HJW187" s="8"/>
      <c r="HJX187" s="8"/>
      <c r="HJY187" s="8"/>
      <c r="HJZ187" s="8"/>
      <c r="HKA187" s="8"/>
      <c r="HKB187" s="8"/>
      <c r="HKC187" s="8"/>
      <c r="HKD187" s="8"/>
      <c r="HKE187" s="8"/>
      <c r="HKF187" s="8"/>
      <c r="HKG187" s="8"/>
      <c r="HKH187" s="8"/>
      <c r="HKI187" s="8"/>
      <c r="HKJ187" s="8"/>
      <c r="HKK187" s="8"/>
      <c r="HKL187" s="8"/>
      <c r="HKM187" s="8"/>
      <c r="HKN187" s="8"/>
      <c r="HKO187" s="8"/>
      <c r="HKP187" s="8"/>
      <c r="HKQ187" s="8"/>
      <c r="HKR187" s="8"/>
      <c r="HKS187" s="8"/>
      <c r="HKT187" s="8"/>
      <c r="HKU187" s="8"/>
      <c r="HKV187" s="8"/>
      <c r="HKW187" s="8"/>
      <c r="HKX187" s="8"/>
      <c r="HKY187" s="8"/>
      <c r="HKZ187" s="8"/>
      <c r="HLA187" s="8"/>
      <c r="HLB187" s="8"/>
      <c r="HLC187" s="8"/>
      <c r="HLD187" s="8"/>
      <c r="HLE187" s="8"/>
      <c r="HLF187" s="8"/>
      <c r="HLG187" s="8"/>
      <c r="HLH187" s="8"/>
      <c r="HLI187" s="8"/>
      <c r="HLJ187" s="8"/>
      <c r="HLK187" s="8"/>
      <c r="HLL187" s="8"/>
      <c r="HLM187" s="8"/>
      <c r="HLN187" s="8"/>
      <c r="HLO187" s="8"/>
      <c r="HLP187" s="8"/>
      <c r="HLQ187" s="8"/>
      <c r="HLR187" s="8"/>
      <c r="HLS187" s="8"/>
      <c r="HLT187" s="8"/>
      <c r="HLU187" s="8"/>
      <c r="HLV187" s="8"/>
      <c r="HLW187" s="8"/>
      <c r="HLX187" s="8"/>
      <c r="HLY187" s="8"/>
      <c r="HLZ187" s="8"/>
      <c r="HMA187" s="8"/>
      <c r="HMB187" s="8"/>
      <c r="HMC187" s="8"/>
      <c r="HMD187" s="8"/>
      <c r="HME187" s="8"/>
      <c r="HMF187" s="8"/>
      <c r="HMG187" s="8"/>
      <c r="HMH187" s="8"/>
      <c r="HMI187" s="8"/>
      <c r="HMJ187" s="8"/>
      <c r="HMK187" s="8"/>
      <c r="HML187" s="8"/>
      <c r="HMM187" s="8"/>
      <c r="HMN187" s="8"/>
      <c r="HMO187" s="8"/>
      <c r="HMP187" s="8"/>
      <c r="HMQ187" s="8"/>
      <c r="HMR187" s="8"/>
      <c r="HMS187" s="8"/>
      <c r="HMT187" s="8"/>
      <c r="HMU187" s="8"/>
      <c r="HMV187" s="8"/>
      <c r="HMW187" s="8"/>
      <c r="HMX187" s="8"/>
      <c r="HMY187" s="8"/>
      <c r="HMZ187" s="8"/>
      <c r="HNA187" s="8"/>
      <c r="HNB187" s="8"/>
      <c r="HNC187" s="8"/>
      <c r="HND187" s="8"/>
      <c r="HNE187" s="8"/>
      <c r="HNF187" s="8"/>
      <c r="HNG187" s="8"/>
      <c r="HNH187" s="8"/>
      <c r="HNI187" s="8"/>
      <c r="HNJ187" s="8"/>
      <c r="HNK187" s="8"/>
      <c r="HNL187" s="8"/>
      <c r="HNM187" s="8"/>
      <c r="HNN187" s="8"/>
      <c r="HNO187" s="8"/>
      <c r="HNP187" s="8"/>
      <c r="HNQ187" s="8"/>
      <c r="HNR187" s="8"/>
      <c r="HNS187" s="8"/>
      <c r="HNT187" s="8"/>
      <c r="HNU187" s="8"/>
      <c r="HNV187" s="8"/>
      <c r="HNW187" s="8"/>
      <c r="HNX187" s="8"/>
      <c r="HNY187" s="8"/>
      <c r="HNZ187" s="8"/>
      <c r="HOA187" s="8"/>
      <c r="HOB187" s="8"/>
      <c r="HOC187" s="8"/>
      <c r="HOD187" s="8"/>
      <c r="HOE187" s="8"/>
      <c r="HOF187" s="8"/>
      <c r="HOG187" s="8"/>
      <c r="HOH187" s="8"/>
      <c r="HOI187" s="8"/>
      <c r="HOJ187" s="8"/>
      <c r="HOK187" s="8"/>
      <c r="HOL187" s="8"/>
      <c r="HOM187" s="8"/>
      <c r="HON187" s="8"/>
      <c r="HOO187" s="8"/>
      <c r="HOP187" s="8"/>
      <c r="HOQ187" s="8"/>
      <c r="HOR187" s="8"/>
      <c r="HOS187" s="8"/>
      <c r="HOT187" s="8"/>
      <c r="HOU187" s="8"/>
      <c r="HOV187" s="8"/>
      <c r="HOW187" s="8"/>
      <c r="HOX187" s="8"/>
      <c r="HOY187" s="8"/>
      <c r="HOZ187" s="8"/>
      <c r="HPA187" s="8"/>
      <c r="HPB187" s="8"/>
      <c r="HPC187" s="8"/>
      <c r="HPD187" s="8"/>
      <c r="HPE187" s="8"/>
      <c r="HPF187" s="8"/>
      <c r="HPG187" s="8"/>
      <c r="HPH187" s="8"/>
      <c r="HPI187" s="8"/>
      <c r="HPJ187" s="8"/>
      <c r="HPK187" s="8"/>
      <c r="HPL187" s="8"/>
      <c r="HPM187" s="8"/>
      <c r="HPN187" s="8"/>
      <c r="HPO187" s="8"/>
      <c r="HPP187" s="8"/>
      <c r="HPQ187" s="8"/>
      <c r="HPR187" s="8"/>
      <c r="HPS187" s="8"/>
      <c r="HPT187" s="8"/>
      <c r="HPU187" s="8"/>
      <c r="HPV187" s="8"/>
      <c r="HPW187" s="8"/>
      <c r="HPX187" s="8"/>
      <c r="HPY187" s="8"/>
      <c r="HPZ187" s="8"/>
      <c r="HQA187" s="8"/>
      <c r="HQB187" s="8"/>
      <c r="HQC187" s="8"/>
      <c r="HQD187" s="8"/>
      <c r="HQE187" s="8"/>
      <c r="HQF187" s="8"/>
      <c r="HQG187" s="8"/>
      <c r="HQH187" s="8"/>
      <c r="HQI187" s="8"/>
      <c r="HQJ187" s="8"/>
      <c r="HQK187" s="8"/>
      <c r="HQL187" s="8"/>
      <c r="HQM187" s="8"/>
      <c r="HQN187" s="8"/>
      <c r="HQO187" s="8"/>
      <c r="HQP187" s="8"/>
      <c r="HQQ187" s="8"/>
      <c r="HQR187" s="8"/>
      <c r="HQS187" s="8"/>
      <c r="HQT187" s="8"/>
      <c r="HQU187" s="8"/>
      <c r="HQV187" s="8"/>
      <c r="HQW187" s="8"/>
      <c r="HQX187" s="8"/>
      <c r="HQY187" s="8"/>
      <c r="HQZ187" s="8"/>
      <c r="HRA187" s="8"/>
      <c r="HRB187" s="8"/>
      <c r="HRC187" s="8"/>
      <c r="HRD187" s="8"/>
      <c r="HRE187" s="8"/>
      <c r="HRF187" s="8"/>
      <c r="HRG187" s="8"/>
      <c r="HRH187" s="8"/>
      <c r="HRI187" s="8"/>
      <c r="HRJ187" s="8"/>
      <c r="HRK187" s="8"/>
      <c r="HRL187" s="8"/>
      <c r="HRM187" s="8"/>
      <c r="HRN187" s="8"/>
      <c r="HRO187" s="8"/>
      <c r="HRP187" s="8"/>
      <c r="HRQ187" s="8"/>
      <c r="HRR187" s="8"/>
      <c r="HRS187" s="8"/>
      <c r="HRT187" s="8"/>
      <c r="HRU187" s="8"/>
      <c r="HRV187" s="8"/>
      <c r="HRW187" s="8"/>
      <c r="HRX187" s="8"/>
      <c r="HRY187" s="8"/>
      <c r="HRZ187" s="8"/>
      <c r="HSA187" s="8"/>
      <c r="HSB187" s="8"/>
      <c r="HSC187" s="8"/>
      <c r="HSD187" s="8"/>
      <c r="HSE187" s="8"/>
      <c r="HSF187" s="8"/>
      <c r="HSG187" s="8"/>
      <c r="HSH187" s="8"/>
      <c r="HSI187" s="8"/>
      <c r="HSJ187" s="8"/>
      <c r="HSK187" s="8"/>
      <c r="HSL187" s="8"/>
      <c r="HSM187" s="8"/>
      <c r="HSN187" s="8"/>
      <c r="HSO187" s="8"/>
      <c r="HSP187" s="8"/>
      <c r="HSQ187" s="8"/>
      <c r="HSR187" s="8"/>
      <c r="HSS187" s="8"/>
      <c r="HST187" s="8"/>
      <c r="HSU187" s="8"/>
      <c r="HSV187" s="8"/>
      <c r="HSW187" s="8"/>
      <c r="HSX187" s="8"/>
      <c r="HSY187" s="8"/>
      <c r="HSZ187" s="8"/>
      <c r="HTA187" s="8"/>
      <c r="HTB187" s="8"/>
      <c r="HTC187" s="8"/>
      <c r="HTD187" s="8"/>
      <c r="HTE187" s="8"/>
      <c r="HTF187" s="8"/>
      <c r="HTG187" s="8"/>
      <c r="HTH187" s="8"/>
      <c r="HTI187" s="8"/>
      <c r="HTJ187" s="8"/>
      <c r="HTK187" s="8"/>
      <c r="HTL187" s="8"/>
      <c r="HTM187" s="8"/>
      <c r="HTN187" s="8"/>
      <c r="HTO187" s="8"/>
      <c r="HTP187" s="8"/>
      <c r="HTQ187" s="8"/>
      <c r="HTR187" s="8"/>
      <c r="HTS187" s="8"/>
      <c r="HTT187" s="8"/>
      <c r="HTU187" s="8"/>
      <c r="HTV187" s="8"/>
      <c r="HTW187" s="8"/>
      <c r="HTX187" s="8"/>
      <c r="HTY187" s="8"/>
      <c r="HTZ187" s="8"/>
      <c r="HUA187" s="8"/>
      <c r="HUB187" s="8"/>
      <c r="HUC187" s="8"/>
      <c r="HUD187" s="8"/>
      <c r="HUE187" s="8"/>
      <c r="HUF187" s="8"/>
      <c r="HUG187" s="8"/>
      <c r="HUH187" s="8"/>
      <c r="HUI187" s="8"/>
      <c r="HUJ187" s="8"/>
      <c r="HUK187" s="8"/>
      <c r="HUL187" s="8"/>
      <c r="HUM187" s="8"/>
      <c r="HUN187" s="8"/>
      <c r="HUO187" s="8"/>
      <c r="HUP187" s="8"/>
      <c r="HUQ187" s="8"/>
      <c r="HUR187" s="8"/>
      <c r="HUS187" s="8"/>
      <c r="HUT187" s="8"/>
      <c r="HUU187" s="8"/>
      <c r="HUV187" s="8"/>
      <c r="HUW187" s="8"/>
      <c r="HUX187" s="8"/>
      <c r="HUY187" s="8"/>
      <c r="HUZ187" s="8"/>
      <c r="HVA187" s="8"/>
      <c r="HVB187" s="8"/>
      <c r="HVC187" s="8"/>
      <c r="HVD187" s="8"/>
      <c r="HVE187" s="8"/>
      <c r="HVF187" s="8"/>
      <c r="HVG187" s="8"/>
      <c r="HVH187" s="8"/>
      <c r="HVI187" s="8"/>
      <c r="HVJ187" s="8"/>
      <c r="HVK187" s="8"/>
      <c r="HVL187" s="8"/>
      <c r="HVM187" s="8"/>
      <c r="HVN187" s="8"/>
      <c r="HVO187" s="8"/>
      <c r="HVP187" s="8"/>
      <c r="HVQ187" s="8"/>
      <c r="HVR187" s="8"/>
      <c r="HVS187" s="8"/>
      <c r="HVT187" s="8"/>
      <c r="HVU187" s="8"/>
      <c r="HVV187" s="8"/>
      <c r="HVW187" s="8"/>
      <c r="HVX187" s="8"/>
      <c r="HVY187" s="8"/>
      <c r="HVZ187" s="8"/>
      <c r="HWA187" s="8"/>
      <c r="HWB187" s="8"/>
      <c r="HWC187" s="8"/>
      <c r="HWD187" s="8"/>
      <c r="HWE187" s="8"/>
      <c r="HWF187" s="8"/>
      <c r="HWG187" s="8"/>
      <c r="HWH187" s="8"/>
      <c r="HWI187" s="8"/>
      <c r="HWJ187" s="8"/>
      <c r="HWK187" s="8"/>
      <c r="HWL187" s="8"/>
      <c r="HWM187" s="8"/>
      <c r="HWN187" s="8"/>
      <c r="HWO187" s="8"/>
      <c r="HWP187" s="8"/>
      <c r="HWQ187" s="8"/>
      <c r="HWR187" s="8"/>
      <c r="HWS187" s="8"/>
      <c r="HWT187" s="8"/>
      <c r="HWU187" s="8"/>
      <c r="HWV187" s="8"/>
      <c r="HWW187" s="8"/>
      <c r="HWX187" s="8"/>
      <c r="HWY187" s="8"/>
      <c r="HWZ187" s="8"/>
      <c r="HXA187" s="8"/>
      <c r="HXB187" s="8"/>
      <c r="HXC187" s="8"/>
      <c r="HXD187" s="8"/>
      <c r="HXE187" s="8"/>
      <c r="HXF187" s="8"/>
      <c r="HXG187" s="8"/>
      <c r="HXH187" s="8"/>
      <c r="HXI187" s="8"/>
      <c r="HXJ187" s="8"/>
      <c r="HXK187" s="8"/>
      <c r="HXL187" s="8"/>
      <c r="HXM187" s="8"/>
      <c r="HXN187" s="8"/>
      <c r="HXO187" s="8"/>
      <c r="HXP187" s="8"/>
      <c r="HXQ187" s="8"/>
      <c r="HXR187" s="8"/>
      <c r="HXS187" s="8"/>
      <c r="HXT187" s="8"/>
      <c r="HXU187" s="8"/>
      <c r="HXV187" s="8"/>
      <c r="HXW187" s="8"/>
      <c r="HXX187" s="8"/>
      <c r="HXY187" s="8"/>
      <c r="HXZ187" s="8"/>
      <c r="HYA187" s="8"/>
      <c r="HYB187" s="8"/>
      <c r="HYC187" s="8"/>
      <c r="HYD187" s="8"/>
      <c r="HYE187" s="8"/>
      <c r="HYF187" s="8"/>
      <c r="HYG187" s="8"/>
      <c r="HYH187" s="8"/>
      <c r="HYI187" s="8"/>
      <c r="HYJ187" s="8"/>
      <c r="HYK187" s="8"/>
      <c r="HYL187" s="8"/>
      <c r="HYM187" s="8"/>
      <c r="HYN187" s="8"/>
      <c r="HYO187" s="8"/>
      <c r="HYP187" s="8"/>
      <c r="HYQ187" s="8"/>
      <c r="HYR187" s="8"/>
      <c r="HYS187" s="8"/>
      <c r="HYT187" s="8"/>
      <c r="HYU187" s="8"/>
      <c r="HYV187" s="8"/>
      <c r="HYW187" s="8"/>
      <c r="HYX187" s="8"/>
      <c r="HYY187" s="8"/>
      <c r="HYZ187" s="8"/>
      <c r="HZA187" s="8"/>
      <c r="HZB187" s="8"/>
      <c r="HZC187" s="8"/>
      <c r="HZD187" s="8"/>
      <c r="HZE187" s="8"/>
      <c r="HZF187" s="8"/>
      <c r="HZG187" s="8"/>
      <c r="HZH187" s="8"/>
      <c r="HZI187" s="8"/>
      <c r="HZJ187" s="8"/>
      <c r="HZK187" s="8"/>
      <c r="HZL187" s="8"/>
      <c r="HZM187" s="8"/>
      <c r="HZN187" s="8"/>
      <c r="HZO187" s="8"/>
      <c r="HZP187" s="8"/>
      <c r="HZQ187" s="8"/>
      <c r="HZR187" s="8"/>
      <c r="HZS187" s="8"/>
      <c r="HZT187" s="8"/>
      <c r="HZU187" s="8"/>
      <c r="HZV187" s="8"/>
      <c r="HZW187" s="8"/>
      <c r="HZX187" s="8"/>
      <c r="HZY187" s="8"/>
      <c r="HZZ187" s="8"/>
      <c r="IAA187" s="8"/>
      <c r="IAB187" s="8"/>
      <c r="IAC187" s="8"/>
      <c r="IAD187" s="8"/>
      <c r="IAE187" s="8"/>
      <c r="IAF187" s="8"/>
      <c r="IAG187" s="8"/>
      <c r="IAH187" s="8"/>
      <c r="IAI187" s="8"/>
      <c r="IAJ187" s="8"/>
      <c r="IAK187" s="8"/>
      <c r="IAL187" s="8"/>
      <c r="IAM187" s="8"/>
      <c r="IAN187" s="8"/>
      <c r="IAO187" s="8"/>
      <c r="IAP187" s="8"/>
      <c r="IAQ187" s="8"/>
      <c r="IAR187" s="8"/>
      <c r="IAS187" s="8"/>
      <c r="IAT187" s="8"/>
      <c r="IAU187" s="8"/>
      <c r="IAV187" s="8"/>
      <c r="IAW187" s="8"/>
      <c r="IAX187" s="8"/>
      <c r="IAY187" s="8"/>
      <c r="IAZ187" s="8"/>
      <c r="IBA187" s="8"/>
      <c r="IBB187" s="8"/>
      <c r="IBC187" s="8"/>
      <c r="IBD187" s="8"/>
      <c r="IBE187" s="8"/>
      <c r="IBF187" s="8"/>
      <c r="IBG187" s="8"/>
      <c r="IBH187" s="8"/>
      <c r="IBI187" s="8"/>
      <c r="IBJ187" s="8"/>
      <c r="IBK187" s="8"/>
      <c r="IBL187" s="8"/>
      <c r="IBM187" s="8"/>
      <c r="IBN187" s="8"/>
      <c r="IBO187" s="8"/>
      <c r="IBP187" s="8"/>
      <c r="IBQ187" s="8"/>
      <c r="IBR187" s="8"/>
      <c r="IBS187" s="8"/>
      <c r="IBT187" s="8"/>
      <c r="IBU187" s="8"/>
      <c r="IBV187" s="8"/>
      <c r="IBW187" s="8"/>
      <c r="IBX187" s="8"/>
      <c r="IBY187" s="8"/>
      <c r="IBZ187" s="8"/>
      <c r="ICA187" s="8"/>
      <c r="ICB187" s="8"/>
      <c r="ICC187" s="8"/>
      <c r="ICD187" s="8"/>
      <c r="ICE187" s="8"/>
      <c r="ICF187" s="8"/>
      <c r="ICG187" s="8"/>
      <c r="ICH187" s="8"/>
      <c r="ICI187" s="8"/>
      <c r="ICJ187" s="8"/>
      <c r="ICK187" s="8"/>
      <c r="ICL187" s="8"/>
      <c r="ICM187" s="8"/>
      <c r="ICN187" s="8"/>
      <c r="ICO187" s="8"/>
      <c r="ICP187" s="8"/>
      <c r="ICQ187" s="8"/>
      <c r="ICR187" s="8"/>
      <c r="ICS187" s="8"/>
      <c r="ICT187" s="8"/>
      <c r="ICU187" s="8"/>
      <c r="ICV187" s="8"/>
      <c r="ICW187" s="8"/>
      <c r="ICX187" s="8"/>
      <c r="ICY187" s="8"/>
      <c r="ICZ187" s="8"/>
      <c r="IDA187" s="8"/>
      <c r="IDB187" s="8"/>
      <c r="IDC187" s="8"/>
      <c r="IDD187" s="8"/>
      <c r="IDE187" s="8"/>
      <c r="IDF187" s="8"/>
      <c r="IDG187" s="8"/>
      <c r="IDH187" s="8"/>
      <c r="IDI187" s="8"/>
      <c r="IDJ187" s="8"/>
      <c r="IDK187" s="8"/>
      <c r="IDL187" s="8"/>
      <c r="IDM187" s="8"/>
      <c r="IDN187" s="8"/>
      <c r="IDO187" s="8"/>
      <c r="IDP187" s="8"/>
      <c r="IDQ187" s="8"/>
      <c r="IDR187" s="8"/>
      <c r="IDS187" s="8"/>
      <c r="IDT187" s="8"/>
      <c r="IDU187" s="8"/>
      <c r="IDV187" s="8"/>
      <c r="IDW187" s="8"/>
      <c r="IDX187" s="8"/>
      <c r="IDY187" s="8"/>
      <c r="IDZ187" s="8"/>
      <c r="IEA187" s="8"/>
      <c r="IEB187" s="8"/>
      <c r="IEC187" s="8"/>
      <c r="IED187" s="8"/>
      <c r="IEE187" s="8"/>
      <c r="IEF187" s="8"/>
      <c r="IEG187" s="8"/>
      <c r="IEH187" s="8"/>
      <c r="IEI187" s="8"/>
      <c r="IEJ187" s="8"/>
      <c r="IEK187" s="8"/>
      <c r="IEL187" s="8"/>
      <c r="IEM187" s="8"/>
      <c r="IEN187" s="8"/>
      <c r="IEO187" s="8"/>
      <c r="IEP187" s="8"/>
      <c r="IEQ187" s="8"/>
      <c r="IER187" s="8"/>
      <c r="IES187" s="8"/>
      <c r="IET187" s="8"/>
      <c r="IEU187" s="8"/>
      <c r="IEV187" s="8"/>
      <c r="IEW187" s="8"/>
      <c r="IEX187" s="8"/>
      <c r="IEY187" s="8"/>
      <c r="IEZ187" s="8"/>
      <c r="IFA187" s="8"/>
      <c r="IFB187" s="8"/>
      <c r="IFC187" s="8"/>
      <c r="IFD187" s="8"/>
      <c r="IFE187" s="8"/>
      <c r="IFF187" s="8"/>
      <c r="IFG187" s="8"/>
      <c r="IFH187" s="8"/>
      <c r="IFI187" s="8"/>
      <c r="IFJ187" s="8"/>
      <c r="IFK187" s="8"/>
      <c r="IFL187" s="8"/>
      <c r="IFM187" s="8"/>
      <c r="IFN187" s="8"/>
      <c r="IFO187" s="8"/>
      <c r="IFP187" s="8"/>
      <c r="IFQ187" s="8"/>
      <c r="IFR187" s="8"/>
      <c r="IFS187" s="8"/>
      <c r="IFT187" s="8"/>
      <c r="IFU187" s="8"/>
      <c r="IFV187" s="8"/>
      <c r="IFW187" s="8"/>
      <c r="IFX187" s="8"/>
      <c r="IFY187" s="8"/>
      <c r="IFZ187" s="8"/>
      <c r="IGA187" s="8"/>
      <c r="IGB187" s="8"/>
      <c r="IGC187" s="8"/>
      <c r="IGD187" s="8"/>
      <c r="IGE187" s="8"/>
      <c r="IGF187" s="8"/>
      <c r="IGG187" s="8"/>
      <c r="IGH187" s="8"/>
      <c r="IGI187" s="8"/>
      <c r="IGJ187" s="8"/>
      <c r="IGK187" s="8"/>
      <c r="IGL187" s="8"/>
      <c r="IGM187" s="8"/>
      <c r="IGN187" s="8"/>
      <c r="IGO187" s="8"/>
      <c r="IGP187" s="8"/>
      <c r="IGQ187" s="8"/>
      <c r="IGR187" s="8"/>
      <c r="IGS187" s="8"/>
      <c r="IGT187" s="8"/>
      <c r="IGU187" s="8"/>
      <c r="IGV187" s="8"/>
      <c r="IGW187" s="8"/>
      <c r="IGX187" s="8"/>
      <c r="IGY187" s="8"/>
      <c r="IGZ187" s="8"/>
      <c r="IHA187" s="8"/>
      <c r="IHB187" s="8"/>
      <c r="IHC187" s="8"/>
      <c r="IHD187" s="8"/>
      <c r="IHE187" s="8"/>
      <c r="IHF187" s="8"/>
      <c r="IHG187" s="8"/>
      <c r="IHH187" s="8"/>
      <c r="IHI187" s="8"/>
      <c r="IHJ187" s="8"/>
      <c r="IHK187" s="8"/>
      <c r="IHL187" s="8"/>
      <c r="IHM187" s="8"/>
      <c r="IHN187" s="8"/>
      <c r="IHO187" s="8"/>
      <c r="IHP187" s="8"/>
      <c r="IHQ187" s="8"/>
      <c r="IHR187" s="8"/>
      <c r="IHS187" s="8"/>
      <c r="IHT187" s="8"/>
      <c r="IHU187" s="8"/>
      <c r="IHV187" s="8"/>
      <c r="IHW187" s="8"/>
      <c r="IHX187" s="8"/>
      <c r="IHY187" s="8"/>
      <c r="IHZ187" s="8"/>
      <c r="IIA187" s="8"/>
      <c r="IIB187" s="8"/>
      <c r="IIC187" s="8"/>
      <c r="IID187" s="8"/>
      <c r="IIE187" s="8"/>
      <c r="IIF187" s="8"/>
      <c r="IIG187" s="8"/>
      <c r="IIH187" s="8"/>
      <c r="III187" s="8"/>
      <c r="IIJ187" s="8"/>
      <c r="IIK187" s="8"/>
      <c r="IIL187" s="8"/>
      <c r="IIM187" s="8"/>
      <c r="IIN187" s="8"/>
      <c r="IIO187" s="8"/>
      <c r="IIP187" s="8"/>
      <c r="IIQ187" s="8"/>
      <c r="IIR187" s="8"/>
      <c r="IIS187" s="8"/>
      <c r="IIT187" s="8"/>
      <c r="IIU187" s="8"/>
      <c r="IIV187" s="8"/>
      <c r="IIW187" s="8"/>
      <c r="IIX187" s="8"/>
      <c r="IIY187" s="8"/>
      <c r="IIZ187" s="8"/>
      <c r="IJA187" s="8"/>
      <c r="IJB187" s="8"/>
      <c r="IJC187" s="8"/>
      <c r="IJD187" s="8"/>
      <c r="IJE187" s="8"/>
      <c r="IJF187" s="8"/>
      <c r="IJG187" s="8"/>
      <c r="IJH187" s="8"/>
      <c r="IJI187" s="8"/>
      <c r="IJJ187" s="8"/>
      <c r="IJK187" s="8"/>
      <c r="IJL187" s="8"/>
      <c r="IJM187" s="8"/>
      <c r="IJN187" s="8"/>
      <c r="IJO187" s="8"/>
      <c r="IJP187" s="8"/>
      <c r="IJQ187" s="8"/>
      <c r="IJR187" s="8"/>
      <c r="IJS187" s="8"/>
      <c r="IJT187" s="8"/>
      <c r="IJU187" s="8"/>
      <c r="IJV187" s="8"/>
      <c r="IJW187" s="8"/>
      <c r="IJX187" s="8"/>
      <c r="IJY187" s="8"/>
      <c r="IJZ187" s="8"/>
      <c r="IKA187" s="8"/>
      <c r="IKB187" s="8"/>
      <c r="IKC187" s="8"/>
      <c r="IKD187" s="8"/>
      <c r="IKE187" s="8"/>
      <c r="IKF187" s="8"/>
      <c r="IKG187" s="8"/>
      <c r="IKH187" s="8"/>
      <c r="IKI187" s="8"/>
      <c r="IKJ187" s="8"/>
      <c r="IKK187" s="8"/>
      <c r="IKL187" s="8"/>
      <c r="IKM187" s="8"/>
      <c r="IKN187" s="8"/>
      <c r="IKO187" s="8"/>
      <c r="IKP187" s="8"/>
      <c r="IKQ187" s="8"/>
      <c r="IKR187" s="8"/>
      <c r="IKS187" s="8"/>
      <c r="IKT187" s="8"/>
      <c r="IKU187" s="8"/>
      <c r="IKV187" s="8"/>
      <c r="IKW187" s="8"/>
      <c r="IKX187" s="8"/>
      <c r="IKY187" s="8"/>
      <c r="IKZ187" s="8"/>
      <c r="ILA187" s="8"/>
      <c r="ILB187" s="8"/>
      <c r="ILC187" s="8"/>
      <c r="ILD187" s="8"/>
      <c r="ILE187" s="8"/>
      <c r="ILF187" s="8"/>
      <c r="ILG187" s="8"/>
      <c r="ILH187" s="8"/>
      <c r="ILI187" s="8"/>
      <c r="ILJ187" s="8"/>
      <c r="ILK187" s="8"/>
      <c r="ILL187" s="8"/>
      <c r="ILM187" s="8"/>
      <c r="ILN187" s="8"/>
      <c r="ILO187" s="8"/>
      <c r="ILP187" s="8"/>
      <c r="ILQ187" s="8"/>
      <c r="ILR187" s="8"/>
      <c r="ILS187" s="8"/>
      <c r="ILT187" s="8"/>
      <c r="ILU187" s="8"/>
      <c r="ILV187" s="8"/>
      <c r="ILW187" s="8"/>
      <c r="ILX187" s="8"/>
      <c r="ILY187" s="8"/>
      <c r="ILZ187" s="8"/>
      <c r="IMA187" s="8"/>
      <c r="IMB187" s="8"/>
      <c r="IMC187" s="8"/>
      <c r="IMD187" s="8"/>
      <c r="IME187" s="8"/>
      <c r="IMF187" s="8"/>
      <c r="IMG187" s="8"/>
      <c r="IMH187" s="8"/>
      <c r="IMI187" s="8"/>
      <c r="IMJ187" s="8"/>
      <c r="IMK187" s="8"/>
      <c r="IML187" s="8"/>
      <c r="IMM187" s="8"/>
      <c r="IMN187" s="8"/>
      <c r="IMO187" s="8"/>
      <c r="IMP187" s="8"/>
      <c r="IMQ187" s="8"/>
      <c r="IMR187" s="8"/>
      <c r="IMS187" s="8"/>
      <c r="IMT187" s="8"/>
      <c r="IMU187" s="8"/>
      <c r="IMV187" s="8"/>
      <c r="IMW187" s="8"/>
      <c r="IMX187" s="8"/>
      <c r="IMY187" s="8"/>
      <c r="IMZ187" s="8"/>
      <c r="INA187" s="8"/>
      <c r="INB187" s="8"/>
      <c r="INC187" s="8"/>
      <c r="IND187" s="8"/>
      <c r="INE187" s="8"/>
      <c r="INF187" s="8"/>
      <c r="ING187" s="8"/>
      <c r="INH187" s="8"/>
      <c r="INI187" s="8"/>
      <c r="INJ187" s="8"/>
      <c r="INK187" s="8"/>
      <c r="INL187" s="8"/>
      <c r="INM187" s="8"/>
      <c r="INN187" s="8"/>
      <c r="INO187" s="8"/>
      <c r="INP187" s="8"/>
      <c r="INQ187" s="8"/>
      <c r="INR187" s="8"/>
      <c r="INS187" s="8"/>
      <c r="INT187" s="8"/>
      <c r="INU187" s="8"/>
      <c r="INV187" s="8"/>
      <c r="INW187" s="8"/>
      <c r="INX187" s="8"/>
      <c r="INY187" s="8"/>
      <c r="INZ187" s="8"/>
      <c r="IOA187" s="8"/>
      <c r="IOB187" s="8"/>
      <c r="IOC187" s="8"/>
      <c r="IOD187" s="8"/>
      <c r="IOE187" s="8"/>
      <c r="IOF187" s="8"/>
      <c r="IOG187" s="8"/>
      <c r="IOH187" s="8"/>
      <c r="IOI187" s="8"/>
      <c r="IOJ187" s="8"/>
      <c r="IOK187" s="8"/>
      <c r="IOL187" s="8"/>
      <c r="IOM187" s="8"/>
      <c r="ION187" s="8"/>
      <c r="IOO187" s="8"/>
      <c r="IOP187" s="8"/>
      <c r="IOQ187" s="8"/>
      <c r="IOR187" s="8"/>
      <c r="IOS187" s="8"/>
      <c r="IOT187" s="8"/>
      <c r="IOU187" s="8"/>
      <c r="IOV187" s="8"/>
      <c r="IOW187" s="8"/>
      <c r="IOX187" s="8"/>
      <c r="IOY187" s="8"/>
      <c r="IOZ187" s="8"/>
      <c r="IPA187" s="8"/>
      <c r="IPB187" s="8"/>
      <c r="IPC187" s="8"/>
      <c r="IPD187" s="8"/>
      <c r="IPE187" s="8"/>
      <c r="IPF187" s="8"/>
      <c r="IPG187" s="8"/>
      <c r="IPH187" s="8"/>
      <c r="IPI187" s="8"/>
      <c r="IPJ187" s="8"/>
      <c r="IPK187" s="8"/>
      <c r="IPL187" s="8"/>
      <c r="IPM187" s="8"/>
      <c r="IPN187" s="8"/>
      <c r="IPO187" s="8"/>
      <c r="IPP187" s="8"/>
      <c r="IPQ187" s="8"/>
      <c r="IPR187" s="8"/>
      <c r="IPS187" s="8"/>
      <c r="IPT187" s="8"/>
      <c r="IPU187" s="8"/>
      <c r="IPV187" s="8"/>
      <c r="IPW187" s="8"/>
      <c r="IPX187" s="8"/>
      <c r="IPY187" s="8"/>
      <c r="IPZ187" s="8"/>
      <c r="IQA187" s="8"/>
      <c r="IQB187" s="8"/>
      <c r="IQC187" s="8"/>
      <c r="IQD187" s="8"/>
      <c r="IQE187" s="8"/>
      <c r="IQF187" s="8"/>
      <c r="IQG187" s="8"/>
      <c r="IQH187" s="8"/>
      <c r="IQI187" s="8"/>
      <c r="IQJ187" s="8"/>
      <c r="IQK187" s="8"/>
      <c r="IQL187" s="8"/>
      <c r="IQM187" s="8"/>
      <c r="IQN187" s="8"/>
      <c r="IQO187" s="8"/>
      <c r="IQP187" s="8"/>
      <c r="IQQ187" s="8"/>
      <c r="IQR187" s="8"/>
      <c r="IQS187" s="8"/>
      <c r="IQT187" s="8"/>
      <c r="IQU187" s="8"/>
      <c r="IQV187" s="8"/>
      <c r="IQW187" s="8"/>
      <c r="IQX187" s="8"/>
      <c r="IQY187" s="8"/>
      <c r="IQZ187" s="8"/>
      <c r="IRA187" s="8"/>
      <c r="IRB187" s="8"/>
      <c r="IRC187" s="8"/>
      <c r="IRD187" s="8"/>
      <c r="IRE187" s="8"/>
      <c r="IRF187" s="8"/>
      <c r="IRG187" s="8"/>
      <c r="IRH187" s="8"/>
      <c r="IRI187" s="8"/>
      <c r="IRJ187" s="8"/>
      <c r="IRK187" s="8"/>
      <c r="IRL187" s="8"/>
      <c r="IRM187" s="8"/>
      <c r="IRN187" s="8"/>
      <c r="IRO187" s="8"/>
      <c r="IRP187" s="8"/>
      <c r="IRQ187" s="8"/>
      <c r="IRR187" s="8"/>
      <c r="IRS187" s="8"/>
      <c r="IRT187" s="8"/>
      <c r="IRU187" s="8"/>
      <c r="IRV187" s="8"/>
      <c r="IRW187" s="8"/>
      <c r="IRX187" s="8"/>
      <c r="IRY187" s="8"/>
      <c r="IRZ187" s="8"/>
      <c r="ISA187" s="8"/>
      <c r="ISB187" s="8"/>
      <c r="ISC187" s="8"/>
      <c r="ISD187" s="8"/>
      <c r="ISE187" s="8"/>
      <c r="ISF187" s="8"/>
      <c r="ISG187" s="8"/>
      <c r="ISH187" s="8"/>
      <c r="ISI187" s="8"/>
      <c r="ISJ187" s="8"/>
      <c r="ISK187" s="8"/>
      <c r="ISL187" s="8"/>
      <c r="ISM187" s="8"/>
      <c r="ISN187" s="8"/>
      <c r="ISO187" s="8"/>
      <c r="ISP187" s="8"/>
      <c r="ISQ187" s="8"/>
      <c r="ISR187" s="8"/>
      <c r="ISS187" s="8"/>
      <c r="IST187" s="8"/>
      <c r="ISU187" s="8"/>
      <c r="ISV187" s="8"/>
      <c r="ISW187" s="8"/>
      <c r="ISX187" s="8"/>
      <c r="ISY187" s="8"/>
      <c r="ISZ187" s="8"/>
      <c r="ITA187" s="8"/>
      <c r="ITB187" s="8"/>
      <c r="ITC187" s="8"/>
      <c r="ITD187" s="8"/>
      <c r="ITE187" s="8"/>
      <c r="ITF187" s="8"/>
      <c r="ITG187" s="8"/>
      <c r="ITH187" s="8"/>
      <c r="ITI187" s="8"/>
      <c r="ITJ187" s="8"/>
      <c r="ITK187" s="8"/>
      <c r="ITL187" s="8"/>
      <c r="ITM187" s="8"/>
      <c r="ITN187" s="8"/>
      <c r="ITO187" s="8"/>
      <c r="ITP187" s="8"/>
      <c r="ITQ187" s="8"/>
      <c r="ITR187" s="8"/>
      <c r="ITS187" s="8"/>
      <c r="ITT187" s="8"/>
      <c r="ITU187" s="8"/>
      <c r="ITV187" s="8"/>
      <c r="ITW187" s="8"/>
      <c r="ITX187" s="8"/>
      <c r="ITY187" s="8"/>
      <c r="ITZ187" s="8"/>
      <c r="IUA187" s="8"/>
      <c r="IUB187" s="8"/>
      <c r="IUC187" s="8"/>
      <c r="IUD187" s="8"/>
      <c r="IUE187" s="8"/>
      <c r="IUF187" s="8"/>
      <c r="IUG187" s="8"/>
      <c r="IUH187" s="8"/>
      <c r="IUI187" s="8"/>
      <c r="IUJ187" s="8"/>
      <c r="IUK187" s="8"/>
      <c r="IUL187" s="8"/>
      <c r="IUM187" s="8"/>
      <c r="IUN187" s="8"/>
      <c r="IUO187" s="8"/>
      <c r="IUP187" s="8"/>
      <c r="IUQ187" s="8"/>
      <c r="IUR187" s="8"/>
      <c r="IUS187" s="8"/>
      <c r="IUT187" s="8"/>
      <c r="IUU187" s="8"/>
      <c r="IUV187" s="8"/>
      <c r="IUW187" s="8"/>
      <c r="IUX187" s="8"/>
      <c r="IUY187" s="8"/>
      <c r="IUZ187" s="8"/>
      <c r="IVA187" s="8"/>
      <c r="IVB187" s="8"/>
      <c r="IVC187" s="8"/>
      <c r="IVD187" s="8"/>
      <c r="IVE187" s="8"/>
      <c r="IVF187" s="8"/>
      <c r="IVG187" s="8"/>
      <c r="IVH187" s="8"/>
      <c r="IVI187" s="8"/>
      <c r="IVJ187" s="8"/>
      <c r="IVK187" s="8"/>
      <c r="IVL187" s="8"/>
      <c r="IVM187" s="8"/>
      <c r="IVN187" s="8"/>
      <c r="IVO187" s="8"/>
      <c r="IVP187" s="8"/>
      <c r="IVQ187" s="8"/>
      <c r="IVR187" s="8"/>
      <c r="IVS187" s="8"/>
      <c r="IVT187" s="8"/>
      <c r="IVU187" s="8"/>
      <c r="IVV187" s="8"/>
      <c r="IVW187" s="8"/>
      <c r="IVX187" s="8"/>
      <c r="IVY187" s="8"/>
      <c r="IVZ187" s="8"/>
      <c r="IWA187" s="8"/>
      <c r="IWB187" s="8"/>
      <c r="IWC187" s="8"/>
      <c r="IWD187" s="8"/>
      <c r="IWE187" s="8"/>
      <c r="IWF187" s="8"/>
      <c r="IWG187" s="8"/>
      <c r="IWH187" s="8"/>
      <c r="IWI187" s="8"/>
      <c r="IWJ187" s="8"/>
      <c r="IWK187" s="8"/>
      <c r="IWL187" s="8"/>
      <c r="IWM187" s="8"/>
      <c r="IWN187" s="8"/>
      <c r="IWO187" s="8"/>
      <c r="IWP187" s="8"/>
      <c r="IWQ187" s="8"/>
      <c r="IWR187" s="8"/>
      <c r="IWS187" s="8"/>
      <c r="IWT187" s="8"/>
      <c r="IWU187" s="8"/>
      <c r="IWV187" s="8"/>
      <c r="IWW187" s="8"/>
      <c r="IWX187" s="8"/>
      <c r="IWY187" s="8"/>
      <c r="IWZ187" s="8"/>
      <c r="IXA187" s="8"/>
      <c r="IXB187" s="8"/>
      <c r="IXC187" s="8"/>
      <c r="IXD187" s="8"/>
      <c r="IXE187" s="8"/>
      <c r="IXF187" s="8"/>
      <c r="IXG187" s="8"/>
      <c r="IXH187" s="8"/>
      <c r="IXI187" s="8"/>
      <c r="IXJ187" s="8"/>
      <c r="IXK187" s="8"/>
      <c r="IXL187" s="8"/>
      <c r="IXM187" s="8"/>
      <c r="IXN187" s="8"/>
      <c r="IXO187" s="8"/>
      <c r="IXP187" s="8"/>
      <c r="IXQ187" s="8"/>
      <c r="IXR187" s="8"/>
      <c r="IXS187" s="8"/>
      <c r="IXT187" s="8"/>
      <c r="IXU187" s="8"/>
      <c r="IXV187" s="8"/>
      <c r="IXW187" s="8"/>
      <c r="IXX187" s="8"/>
      <c r="IXY187" s="8"/>
      <c r="IXZ187" s="8"/>
      <c r="IYA187" s="8"/>
      <c r="IYB187" s="8"/>
      <c r="IYC187" s="8"/>
      <c r="IYD187" s="8"/>
      <c r="IYE187" s="8"/>
      <c r="IYF187" s="8"/>
      <c r="IYG187" s="8"/>
      <c r="IYH187" s="8"/>
      <c r="IYI187" s="8"/>
      <c r="IYJ187" s="8"/>
      <c r="IYK187" s="8"/>
      <c r="IYL187" s="8"/>
      <c r="IYM187" s="8"/>
      <c r="IYN187" s="8"/>
      <c r="IYO187" s="8"/>
      <c r="IYP187" s="8"/>
      <c r="IYQ187" s="8"/>
      <c r="IYR187" s="8"/>
      <c r="IYS187" s="8"/>
      <c r="IYT187" s="8"/>
      <c r="IYU187" s="8"/>
      <c r="IYV187" s="8"/>
      <c r="IYW187" s="8"/>
      <c r="IYX187" s="8"/>
      <c r="IYY187" s="8"/>
      <c r="IYZ187" s="8"/>
      <c r="IZA187" s="8"/>
      <c r="IZB187" s="8"/>
      <c r="IZC187" s="8"/>
      <c r="IZD187" s="8"/>
      <c r="IZE187" s="8"/>
      <c r="IZF187" s="8"/>
      <c r="IZG187" s="8"/>
      <c r="IZH187" s="8"/>
      <c r="IZI187" s="8"/>
      <c r="IZJ187" s="8"/>
      <c r="IZK187" s="8"/>
      <c r="IZL187" s="8"/>
      <c r="IZM187" s="8"/>
      <c r="IZN187" s="8"/>
      <c r="IZO187" s="8"/>
      <c r="IZP187" s="8"/>
      <c r="IZQ187" s="8"/>
      <c r="IZR187" s="8"/>
      <c r="IZS187" s="8"/>
      <c r="IZT187" s="8"/>
      <c r="IZU187" s="8"/>
      <c r="IZV187" s="8"/>
      <c r="IZW187" s="8"/>
      <c r="IZX187" s="8"/>
      <c r="IZY187" s="8"/>
      <c r="IZZ187" s="8"/>
      <c r="JAA187" s="8"/>
      <c r="JAB187" s="8"/>
      <c r="JAC187" s="8"/>
      <c r="JAD187" s="8"/>
      <c r="JAE187" s="8"/>
      <c r="JAF187" s="8"/>
      <c r="JAG187" s="8"/>
      <c r="JAH187" s="8"/>
      <c r="JAI187" s="8"/>
      <c r="JAJ187" s="8"/>
      <c r="JAK187" s="8"/>
      <c r="JAL187" s="8"/>
      <c r="JAM187" s="8"/>
      <c r="JAN187" s="8"/>
      <c r="JAO187" s="8"/>
      <c r="JAP187" s="8"/>
      <c r="JAQ187" s="8"/>
      <c r="JAR187" s="8"/>
      <c r="JAS187" s="8"/>
      <c r="JAT187" s="8"/>
      <c r="JAU187" s="8"/>
      <c r="JAV187" s="8"/>
      <c r="JAW187" s="8"/>
      <c r="JAX187" s="8"/>
      <c r="JAY187" s="8"/>
      <c r="JAZ187" s="8"/>
      <c r="JBA187" s="8"/>
      <c r="JBB187" s="8"/>
      <c r="JBC187" s="8"/>
      <c r="JBD187" s="8"/>
      <c r="JBE187" s="8"/>
      <c r="JBF187" s="8"/>
      <c r="JBG187" s="8"/>
      <c r="JBH187" s="8"/>
      <c r="JBI187" s="8"/>
      <c r="JBJ187" s="8"/>
      <c r="JBK187" s="8"/>
      <c r="JBL187" s="8"/>
      <c r="JBM187" s="8"/>
      <c r="JBN187" s="8"/>
      <c r="JBO187" s="8"/>
      <c r="JBP187" s="8"/>
      <c r="JBQ187" s="8"/>
      <c r="JBR187" s="8"/>
      <c r="JBS187" s="8"/>
      <c r="JBT187" s="8"/>
      <c r="JBU187" s="8"/>
      <c r="JBV187" s="8"/>
      <c r="JBW187" s="8"/>
      <c r="JBX187" s="8"/>
      <c r="JBY187" s="8"/>
      <c r="JBZ187" s="8"/>
      <c r="JCA187" s="8"/>
      <c r="JCB187" s="8"/>
      <c r="JCC187" s="8"/>
      <c r="JCD187" s="8"/>
      <c r="JCE187" s="8"/>
      <c r="JCF187" s="8"/>
      <c r="JCG187" s="8"/>
      <c r="JCH187" s="8"/>
      <c r="JCI187" s="8"/>
      <c r="JCJ187" s="8"/>
      <c r="JCK187" s="8"/>
      <c r="JCL187" s="8"/>
      <c r="JCM187" s="8"/>
      <c r="JCN187" s="8"/>
      <c r="JCO187" s="8"/>
      <c r="JCP187" s="8"/>
      <c r="JCQ187" s="8"/>
      <c r="JCR187" s="8"/>
      <c r="JCS187" s="8"/>
      <c r="JCT187" s="8"/>
      <c r="JCU187" s="8"/>
      <c r="JCV187" s="8"/>
      <c r="JCW187" s="8"/>
      <c r="JCX187" s="8"/>
      <c r="JCY187" s="8"/>
      <c r="JCZ187" s="8"/>
      <c r="JDA187" s="8"/>
      <c r="JDB187" s="8"/>
      <c r="JDC187" s="8"/>
      <c r="JDD187" s="8"/>
      <c r="JDE187" s="8"/>
      <c r="JDF187" s="8"/>
      <c r="JDG187" s="8"/>
      <c r="JDH187" s="8"/>
      <c r="JDI187" s="8"/>
      <c r="JDJ187" s="8"/>
      <c r="JDK187" s="8"/>
      <c r="JDL187" s="8"/>
      <c r="JDM187" s="8"/>
      <c r="JDN187" s="8"/>
      <c r="JDO187" s="8"/>
      <c r="JDP187" s="8"/>
      <c r="JDQ187" s="8"/>
      <c r="JDR187" s="8"/>
      <c r="JDS187" s="8"/>
      <c r="JDT187" s="8"/>
      <c r="JDU187" s="8"/>
      <c r="JDV187" s="8"/>
      <c r="JDW187" s="8"/>
      <c r="JDX187" s="8"/>
      <c r="JDY187" s="8"/>
      <c r="JDZ187" s="8"/>
      <c r="JEA187" s="8"/>
      <c r="JEB187" s="8"/>
      <c r="JEC187" s="8"/>
      <c r="JED187" s="8"/>
      <c r="JEE187" s="8"/>
      <c r="JEF187" s="8"/>
      <c r="JEG187" s="8"/>
      <c r="JEH187" s="8"/>
      <c r="JEI187" s="8"/>
      <c r="JEJ187" s="8"/>
      <c r="JEK187" s="8"/>
      <c r="JEL187" s="8"/>
      <c r="JEM187" s="8"/>
      <c r="JEN187" s="8"/>
      <c r="JEO187" s="8"/>
      <c r="JEP187" s="8"/>
      <c r="JEQ187" s="8"/>
      <c r="JER187" s="8"/>
      <c r="JES187" s="8"/>
      <c r="JET187" s="8"/>
      <c r="JEU187" s="8"/>
      <c r="JEV187" s="8"/>
      <c r="JEW187" s="8"/>
      <c r="JEX187" s="8"/>
      <c r="JEY187" s="8"/>
      <c r="JEZ187" s="8"/>
      <c r="JFA187" s="8"/>
      <c r="JFB187" s="8"/>
      <c r="JFC187" s="8"/>
      <c r="JFD187" s="8"/>
      <c r="JFE187" s="8"/>
      <c r="JFF187" s="8"/>
      <c r="JFG187" s="8"/>
      <c r="JFH187" s="8"/>
      <c r="JFI187" s="8"/>
      <c r="JFJ187" s="8"/>
      <c r="JFK187" s="8"/>
      <c r="JFL187" s="8"/>
      <c r="JFM187" s="8"/>
      <c r="JFN187" s="8"/>
      <c r="JFO187" s="8"/>
      <c r="JFP187" s="8"/>
      <c r="JFQ187" s="8"/>
      <c r="JFR187" s="8"/>
      <c r="JFS187" s="8"/>
      <c r="JFT187" s="8"/>
      <c r="JFU187" s="8"/>
      <c r="JFV187" s="8"/>
      <c r="JFW187" s="8"/>
      <c r="JFX187" s="8"/>
      <c r="JFY187" s="8"/>
      <c r="JFZ187" s="8"/>
      <c r="JGA187" s="8"/>
      <c r="JGB187" s="8"/>
      <c r="JGC187" s="8"/>
      <c r="JGD187" s="8"/>
      <c r="JGE187" s="8"/>
      <c r="JGF187" s="8"/>
      <c r="JGG187" s="8"/>
      <c r="JGH187" s="8"/>
      <c r="JGI187" s="8"/>
      <c r="JGJ187" s="8"/>
      <c r="JGK187" s="8"/>
      <c r="JGL187" s="8"/>
      <c r="JGM187" s="8"/>
      <c r="JGN187" s="8"/>
      <c r="JGO187" s="8"/>
      <c r="JGP187" s="8"/>
      <c r="JGQ187" s="8"/>
      <c r="JGR187" s="8"/>
      <c r="JGS187" s="8"/>
      <c r="JGT187" s="8"/>
      <c r="JGU187" s="8"/>
      <c r="JGV187" s="8"/>
      <c r="JGW187" s="8"/>
      <c r="JGX187" s="8"/>
      <c r="JGY187" s="8"/>
      <c r="JGZ187" s="8"/>
      <c r="JHA187" s="8"/>
      <c r="JHB187" s="8"/>
      <c r="JHC187" s="8"/>
      <c r="JHD187" s="8"/>
      <c r="JHE187" s="8"/>
      <c r="JHF187" s="8"/>
      <c r="JHG187" s="8"/>
      <c r="JHH187" s="8"/>
      <c r="JHI187" s="8"/>
      <c r="JHJ187" s="8"/>
      <c r="JHK187" s="8"/>
      <c r="JHL187" s="8"/>
      <c r="JHM187" s="8"/>
      <c r="JHN187" s="8"/>
      <c r="JHO187" s="8"/>
      <c r="JHP187" s="8"/>
      <c r="JHQ187" s="8"/>
      <c r="JHR187" s="8"/>
      <c r="JHS187" s="8"/>
      <c r="JHT187" s="8"/>
      <c r="JHU187" s="8"/>
      <c r="JHV187" s="8"/>
      <c r="JHW187" s="8"/>
      <c r="JHX187" s="8"/>
      <c r="JHY187" s="8"/>
      <c r="JHZ187" s="8"/>
      <c r="JIA187" s="8"/>
      <c r="JIB187" s="8"/>
      <c r="JIC187" s="8"/>
      <c r="JID187" s="8"/>
      <c r="JIE187" s="8"/>
      <c r="JIF187" s="8"/>
      <c r="JIG187" s="8"/>
      <c r="JIH187" s="8"/>
      <c r="JII187" s="8"/>
      <c r="JIJ187" s="8"/>
      <c r="JIK187" s="8"/>
      <c r="JIL187" s="8"/>
      <c r="JIM187" s="8"/>
      <c r="JIN187" s="8"/>
      <c r="JIO187" s="8"/>
      <c r="JIP187" s="8"/>
      <c r="JIQ187" s="8"/>
      <c r="JIR187" s="8"/>
      <c r="JIS187" s="8"/>
      <c r="JIT187" s="8"/>
      <c r="JIU187" s="8"/>
      <c r="JIV187" s="8"/>
      <c r="JIW187" s="8"/>
      <c r="JIX187" s="8"/>
      <c r="JIY187" s="8"/>
      <c r="JIZ187" s="8"/>
      <c r="JJA187" s="8"/>
      <c r="JJB187" s="8"/>
      <c r="JJC187" s="8"/>
      <c r="JJD187" s="8"/>
      <c r="JJE187" s="8"/>
      <c r="JJF187" s="8"/>
      <c r="JJG187" s="8"/>
      <c r="JJH187" s="8"/>
      <c r="JJI187" s="8"/>
      <c r="JJJ187" s="8"/>
      <c r="JJK187" s="8"/>
      <c r="JJL187" s="8"/>
      <c r="JJM187" s="8"/>
      <c r="JJN187" s="8"/>
      <c r="JJO187" s="8"/>
      <c r="JJP187" s="8"/>
      <c r="JJQ187" s="8"/>
      <c r="JJR187" s="8"/>
      <c r="JJS187" s="8"/>
      <c r="JJT187" s="8"/>
      <c r="JJU187" s="8"/>
      <c r="JJV187" s="8"/>
      <c r="JJW187" s="8"/>
      <c r="JJX187" s="8"/>
      <c r="JJY187" s="8"/>
      <c r="JJZ187" s="8"/>
    </row>
    <row r="188" spans="1:7046" s="10" customFormat="1" x14ac:dyDescent="0.2">
      <c r="A188" s="8"/>
      <c r="B188" s="8"/>
      <c r="C188" s="8"/>
      <c r="D188" s="8"/>
      <c r="E188" s="8"/>
      <c r="F188" s="8"/>
      <c r="G188" s="8"/>
      <c r="H188" s="11"/>
      <c r="I188" s="11"/>
      <c r="J188" s="11"/>
      <c r="K188" s="74"/>
      <c r="L188" s="11"/>
      <c r="M188" s="11"/>
      <c r="R188" s="9"/>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8"/>
      <c r="JE188" s="8"/>
      <c r="JF188" s="8"/>
      <c r="JG188" s="8"/>
      <c r="JH188" s="8"/>
      <c r="JI188" s="8"/>
      <c r="JJ188" s="8"/>
      <c r="JK188" s="8"/>
      <c r="JL188" s="8"/>
      <c r="JM188" s="8"/>
      <c r="JN188" s="8"/>
      <c r="JO188" s="8"/>
      <c r="JP188" s="8"/>
      <c r="JQ188" s="8"/>
      <c r="JR188" s="8"/>
      <c r="JS188" s="8"/>
      <c r="JT188" s="8"/>
      <c r="JU188" s="8"/>
      <c r="JV188" s="8"/>
      <c r="JW188" s="8"/>
      <c r="JX188" s="8"/>
      <c r="JY188" s="8"/>
      <c r="JZ188" s="8"/>
      <c r="KA188" s="8"/>
      <c r="KB188" s="8"/>
      <c r="KC188" s="8"/>
      <c r="KD188" s="8"/>
      <c r="KE188" s="8"/>
      <c r="KF188" s="8"/>
      <c r="KG188" s="8"/>
      <c r="KH188" s="8"/>
      <c r="KI188" s="8"/>
      <c r="KJ188" s="8"/>
      <c r="KK188" s="8"/>
      <c r="KL188" s="8"/>
      <c r="KM188" s="8"/>
      <c r="KN188" s="8"/>
      <c r="KO188" s="8"/>
      <c r="KP188" s="8"/>
      <c r="KQ188" s="8"/>
      <c r="KR188" s="8"/>
      <c r="KS188" s="8"/>
      <c r="KT188" s="8"/>
      <c r="KU188" s="8"/>
      <c r="KV188" s="8"/>
      <c r="KW188" s="8"/>
      <c r="KX188" s="8"/>
      <c r="KY188" s="8"/>
      <c r="KZ188" s="8"/>
      <c r="LA188" s="8"/>
      <c r="LB188" s="8"/>
      <c r="LC188" s="8"/>
      <c r="LD188" s="8"/>
      <c r="LE188" s="8"/>
      <c r="LF188" s="8"/>
      <c r="LG188" s="8"/>
      <c r="LH188" s="8"/>
      <c r="LI188" s="8"/>
      <c r="LJ188" s="8"/>
      <c r="LK188" s="8"/>
      <c r="LL188" s="8"/>
      <c r="LM188" s="8"/>
      <c r="LN188" s="8"/>
      <c r="LO188" s="8"/>
      <c r="LP188" s="8"/>
      <c r="LQ188" s="8"/>
      <c r="LR188" s="8"/>
      <c r="LS188" s="8"/>
      <c r="LT188" s="8"/>
      <c r="LU188" s="8"/>
      <c r="LV188" s="8"/>
      <c r="LW188" s="8"/>
      <c r="LX188" s="8"/>
      <c r="LY188" s="8"/>
      <c r="LZ188" s="8"/>
      <c r="MA188" s="8"/>
      <c r="MB188" s="8"/>
      <c r="MC188" s="8"/>
      <c r="MD188" s="8"/>
      <c r="ME188" s="8"/>
      <c r="MF188" s="8"/>
      <c r="MG188" s="8"/>
      <c r="MH188" s="8"/>
      <c r="MI188" s="8"/>
      <c r="MJ188" s="8"/>
      <c r="MK188" s="8"/>
      <c r="ML188" s="8"/>
      <c r="MM188" s="8"/>
      <c r="MN188" s="8"/>
      <c r="MO188" s="8"/>
      <c r="MP188" s="8"/>
      <c r="MQ188" s="8"/>
      <c r="MR188" s="8"/>
      <c r="MS188" s="8"/>
      <c r="MT188" s="8"/>
      <c r="MU188" s="8"/>
      <c r="MV188" s="8"/>
      <c r="MW188" s="8"/>
      <c r="MX188" s="8"/>
      <c r="MY188" s="8"/>
      <c r="MZ188" s="8"/>
      <c r="NA188" s="8"/>
      <c r="NB188" s="8"/>
      <c r="NC188" s="8"/>
      <c r="ND188" s="8"/>
      <c r="NE188" s="8"/>
      <c r="NF188" s="8"/>
      <c r="NG188" s="8"/>
      <c r="NH188" s="8"/>
      <c r="NI188" s="8"/>
      <c r="NJ188" s="8"/>
      <c r="NK188" s="8"/>
      <c r="NL188" s="8"/>
      <c r="NM188" s="8"/>
      <c r="NN188" s="8"/>
      <c r="NO188" s="8"/>
      <c r="NP188" s="8"/>
      <c r="NQ188" s="8"/>
      <c r="NR188" s="8"/>
      <c r="NS188" s="8"/>
      <c r="NT188" s="8"/>
      <c r="NU188" s="8"/>
      <c r="NV188" s="8"/>
      <c r="NW188" s="8"/>
      <c r="NX188" s="8"/>
      <c r="NY188" s="8"/>
      <c r="NZ188" s="8"/>
      <c r="OA188" s="8"/>
      <c r="OB188" s="8"/>
      <c r="OC188" s="8"/>
      <c r="OD188" s="8"/>
      <c r="OE188" s="8"/>
      <c r="OF188" s="8"/>
      <c r="OG188" s="8"/>
      <c r="OH188" s="8"/>
      <c r="OI188" s="8"/>
      <c r="OJ188" s="8"/>
      <c r="OK188" s="8"/>
      <c r="OL188" s="8"/>
      <c r="OM188" s="8"/>
      <c r="ON188" s="8"/>
      <c r="OO188" s="8"/>
      <c r="OP188" s="8"/>
      <c r="OQ188" s="8"/>
      <c r="OR188" s="8"/>
      <c r="OS188" s="8"/>
      <c r="OT188" s="8"/>
      <c r="OU188" s="8"/>
      <c r="OV188" s="8"/>
      <c r="OW188" s="8"/>
      <c r="OX188" s="8"/>
      <c r="OY188" s="8"/>
      <c r="OZ188" s="8"/>
      <c r="PA188" s="8"/>
      <c r="PB188" s="8"/>
      <c r="PC188" s="8"/>
      <c r="PD188" s="8"/>
      <c r="PE188" s="8"/>
      <c r="PF188" s="8"/>
      <c r="PG188" s="8"/>
      <c r="PH188" s="8"/>
      <c r="PI188" s="8"/>
      <c r="PJ188" s="8"/>
      <c r="PK188" s="8"/>
      <c r="PL188" s="8"/>
      <c r="PM188" s="8"/>
      <c r="PN188" s="8"/>
      <c r="PO188" s="8"/>
      <c r="PP188" s="8"/>
      <c r="PQ188" s="8"/>
      <c r="PR188" s="8"/>
      <c r="PS188" s="8"/>
      <c r="PT188" s="8"/>
      <c r="PU188" s="8"/>
      <c r="PV188" s="8"/>
      <c r="PW188" s="8"/>
      <c r="PX188" s="8"/>
      <c r="PY188" s="8"/>
      <c r="PZ188" s="8"/>
      <c r="QA188" s="8"/>
      <c r="QB188" s="8"/>
      <c r="QC188" s="8"/>
      <c r="QD188" s="8"/>
      <c r="QE188" s="8"/>
      <c r="QF188" s="8"/>
      <c r="QG188" s="8"/>
      <c r="QH188" s="8"/>
      <c r="QI188" s="8"/>
      <c r="QJ188" s="8"/>
      <c r="QK188" s="8"/>
      <c r="QL188" s="8"/>
      <c r="QM188" s="8"/>
      <c r="QN188" s="8"/>
      <c r="QO188" s="8"/>
      <c r="QP188" s="8"/>
      <c r="QQ188" s="8"/>
      <c r="QR188" s="8"/>
      <c r="QS188" s="8"/>
      <c r="QT188" s="8"/>
      <c r="QU188" s="8"/>
      <c r="QV188" s="8"/>
      <c r="QW188" s="8"/>
      <c r="QX188" s="8"/>
      <c r="QY188" s="8"/>
      <c r="QZ188" s="8"/>
      <c r="RA188" s="8"/>
      <c r="RB188" s="8"/>
      <c r="RC188" s="8"/>
      <c r="RD188" s="8"/>
      <c r="RE188" s="8"/>
      <c r="RF188" s="8"/>
      <c r="RG188" s="8"/>
      <c r="RH188" s="8"/>
      <c r="RI188" s="8"/>
      <c r="RJ188" s="8"/>
      <c r="RK188" s="8"/>
      <c r="RL188" s="8"/>
      <c r="RM188" s="8"/>
      <c r="RN188" s="8"/>
      <c r="RO188" s="8"/>
      <c r="RP188" s="8"/>
      <c r="RQ188" s="8"/>
      <c r="RR188" s="8"/>
      <c r="RS188" s="8"/>
      <c r="RT188" s="8"/>
      <c r="RU188" s="8"/>
      <c r="RV188" s="8"/>
      <c r="RW188" s="8"/>
      <c r="RX188" s="8"/>
      <c r="RY188" s="8"/>
      <c r="RZ188" s="8"/>
      <c r="SA188" s="8"/>
      <c r="SB188" s="8"/>
      <c r="SC188" s="8"/>
      <c r="SD188" s="8"/>
      <c r="SE188" s="8"/>
      <c r="SF188" s="8"/>
      <c r="SG188" s="8"/>
      <c r="SH188" s="8"/>
      <c r="SI188" s="8"/>
      <c r="SJ188" s="8"/>
      <c r="SK188" s="8"/>
      <c r="SL188" s="8"/>
      <c r="SM188" s="8"/>
      <c r="SN188" s="8"/>
      <c r="SO188" s="8"/>
      <c r="SP188" s="8"/>
      <c r="SQ188" s="8"/>
      <c r="SR188" s="8"/>
      <c r="SS188" s="8"/>
      <c r="ST188" s="8"/>
      <c r="SU188" s="8"/>
      <c r="SV188" s="8"/>
      <c r="SW188" s="8"/>
      <c r="SX188" s="8"/>
      <c r="SY188" s="8"/>
      <c r="SZ188" s="8"/>
      <c r="TA188" s="8"/>
      <c r="TB188" s="8"/>
      <c r="TC188" s="8"/>
      <c r="TD188" s="8"/>
      <c r="TE188" s="8"/>
      <c r="TF188" s="8"/>
      <c r="TG188" s="8"/>
      <c r="TH188" s="8"/>
      <c r="TI188" s="8"/>
      <c r="TJ188" s="8"/>
      <c r="TK188" s="8"/>
      <c r="TL188" s="8"/>
      <c r="TM188" s="8"/>
      <c r="TN188" s="8"/>
      <c r="TO188" s="8"/>
      <c r="TP188" s="8"/>
      <c r="TQ188" s="8"/>
      <c r="TR188" s="8"/>
      <c r="TS188" s="8"/>
      <c r="TT188" s="8"/>
      <c r="TU188" s="8"/>
      <c r="TV188" s="8"/>
      <c r="TW188" s="8"/>
      <c r="TX188" s="8"/>
      <c r="TY188" s="8"/>
      <c r="TZ188" s="8"/>
      <c r="UA188" s="8"/>
      <c r="UB188" s="8"/>
      <c r="UC188" s="8"/>
      <c r="UD188" s="8"/>
      <c r="UE188" s="8"/>
      <c r="UF188" s="8"/>
      <c r="UG188" s="8"/>
      <c r="UH188" s="8"/>
      <c r="UI188" s="8"/>
      <c r="UJ188" s="8"/>
      <c r="UK188" s="8"/>
      <c r="UL188" s="8"/>
      <c r="UM188" s="8"/>
      <c r="UN188" s="8"/>
      <c r="UO188" s="8"/>
      <c r="UP188" s="8"/>
      <c r="UQ188" s="8"/>
      <c r="UR188" s="8"/>
      <c r="US188" s="8"/>
      <c r="UT188" s="8"/>
      <c r="UU188" s="8"/>
      <c r="UV188" s="8"/>
      <c r="UW188" s="8"/>
      <c r="UX188" s="8"/>
      <c r="UY188" s="8"/>
      <c r="UZ188" s="8"/>
      <c r="VA188" s="8"/>
      <c r="VB188" s="8"/>
      <c r="VC188" s="8"/>
      <c r="VD188" s="8"/>
      <c r="VE188" s="8"/>
      <c r="VF188" s="8"/>
      <c r="VG188" s="8"/>
      <c r="VH188" s="8"/>
      <c r="VI188" s="8"/>
      <c r="VJ188" s="8"/>
      <c r="VK188" s="8"/>
      <c r="VL188" s="8"/>
      <c r="VM188" s="8"/>
      <c r="VN188" s="8"/>
      <c r="VO188" s="8"/>
      <c r="VP188" s="8"/>
      <c r="VQ188" s="8"/>
      <c r="VR188" s="8"/>
      <c r="VS188" s="8"/>
      <c r="VT188" s="8"/>
      <c r="VU188" s="8"/>
      <c r="VV188" s="8"/>
      <c r="VW188" s="8"/>
      <c r="VX188" s="8"/>
      <c r="VY188" s="8"/>
      <c r="VZ188" s="8"/>
      <c r="WA188" s="8"/>
      <c r="WB188" s="8"/>
      <c r="WC188" s="8"/>
      <c r="WD188" s="8"/>
      <c r="WE188" s="8"/>
      <c r="WF188" s="8"/>
      <c r="WG188" s="8"/>
      <c r="WH188" s="8"/>
      <c r="WI188" s="8"/>
      <c r="WJ188" s="8"/>
      <c r="WK188" s="8"/>
      <c r="WL188" s="8"/>
      <c r="WM188" s="8"/>
      <c r="WN188" s="8"/>
      <c r="WO188" s="8"/>
      <c r="WP188" s="8"/>
      <c r="WQ188" s="8"/>
      <c r="WR188" s="8"/>
      <c r="WS188" s="8"/>
      <c r="WT188" s="8"/>
      <c r="WU188" s="8"/>
      <c r="WV188" s="8"/>
      <c r="WW188" s="8"/>
      <c r="WX188" s="8"/>
      <c r="WY188" s="8"/>
      <c r="WZ188" s="8"/>
      <c r="XA188" s="8"/>
      <c r="XB188" s="8"/>
      <c r="XC188" s="8"/>
      <c r="XD188" s="8"/>
      <c r="XE188" s="8"/>
      <c r="XF188" s="8"/>
      <c r="XG188" s="8"/>
      <c r="XH188" s="8"/>
      <c r="XI188" s="8"/>
      <c r="XJ188" s="8"/>
      <c r="XK188" s="8"/>
      <c r="XL188" s="8"/>
      <c r="XM188" s="8"/>
      <c r="XN188" s="8"/>
      <c r="XO188" s="8"/>
      <c r="XP188" s="8"/>
      <c r="XQ188" s="8"/>
      <c r="XR188" s="8"/>
      <c r="XS188" s="8"/>
      <c r="XT188" s="8"/>
      <c r="XU188" s="8"/>
      <c r="XV188" s="8"/>
      <c r="XW188" s="8"/>
      <c r="XX188" s="8"/>
      <c r="XY188" s="8"/>
      <c r="XZ188" s="8"/>
      <c r="YA188" s="8"/>
      <c r="YB188" s="8"/>
      <c r="YC188" s="8"/>
      <c r="YD188" s="8"/>
      <c r="YE188" s="8"/>
      <c r="YF188" s="8"/>
      <c r="YG188" s="8"/>
      <c r="YH188" s="8"/>
      <c r="YI188" s="8"/>
      <c r="YJ188" s="8"/>
      <c r="YK188" s="8"/>
      <c r="YL188" s="8"/>
      <c r="YM188" s="8"/>
      <c r="YN188" s="8"/>
      <c r="YO188" s="8"/>
      <c r="YP188" s="8"/>
      <c r="YQ188" s="8"/>
      <c r="YR188" s="8"/>
      <c r="YS188" s="8"/>
      <c r="YT188" s="8"/>
      <c r="YU188" s="8"/>
      <c r="YV188" s="8"/>
      <c r="YW188" s="8"/>
      <c r="YX188" s="8"/>
      <c r="YY188" s="8"/>
      <c r="YZ188" s="8"/>
      <c r="ZA188" s="8"/>
      <c r="ZB188" s="8"/>
      <c r="ZC188" s="8"/>
      <c r="ZD188" s="8"/>
      <c r="ZE188" s="8"/>
      <c r="ZF188" s="8"/>
      <c r="ZG188" s="8"/>
      <c r="ZH188" s="8"/>
      <c r="ZI188" s="8"/>
      <c r="ZJ188" s="8"/>
      <c r="ZK188" s="8"/>
      <c r="ZL188" s="8"/>
      <c r="ZM188" s="8"/>
      <c r="ZN188" s="8"/>
      <c r="ZO188" s="8"/>
      <c r="ZP188" s="8"/>
      <c r="ZQ188" s="8"/>
      <c r="ZR188" s="8"/>
      <c r="ZS188" s="8"/>
      <c r="ZT188" s="8"/>
      <c r="ZU188" s="8"/>
      <c r="ZV188" s="8"/>
      <c r="ZW188" s="8"/>
      <c r="ZX188" s="8"/>
      <c r="ZY188" s="8"/>
      <c r="ZZ188" s="8"/>
      <c r="AAA188" s="8"/>
      <c r="AAB188" s="8"/>
      <c r="AAC188" s="8"/>
      <c r="AAD188" s="8"/>
      <c r="AAE188" s="8"/>
      <c r="AAF188" s="8"/>
      <c r="AAG188" s="8"/>
      <c r="AAH188" s="8"/>
      <c r="AAI188" s="8"/>
      <c r="AAJ188" s="8"/>
      <c r="AAK188" s="8"/>
      <c r="AAL188" s="8"/>
      <c r="AAM188" s="8"/>
      <c r="AAN188" s="8"/>
      <c r="AAO188" s="8"/>
      <c r="AAP188" s="8"/>
      <c r="AAQ188" s="8"/>
      <c r="AAR188" s="8"/>
      <c r="AAS188" s="8"/>
      <c r="AAT188" s="8"/>
      <c r="AAU188" s="8"/>
      <c r="AAV188" s="8"/>
      <c r="AAW188" s="8"/>
      <c r="AAX188" s="8"/>
      <c r="AAY188" s="8"/>
      <c r="AAZ188" s="8"/>
      <c r="ABA188" s="8"/>
      <c r="ABB188" s="8"/>
      <c r="ABC188" s="8"/>
      <c r="ABD188" s="8"/>
      <c r="ABE188" s="8"/>
      <c r="ABF188" s="8"/>
      <c r="ABG188" s="8"/>
      <c r="ABH188" s="8"/>
      <c r="ABI188" s="8"/>
      <c r="ABJ188" s="8"/>
      <c r="ABK188" s="8"/>
      <c r="ABL188" s="8"/>
      <c r="ABM188" s="8"/>
      <c r="ABN188" s="8"/>
      <c r="ABO188" s="8"/>
      <c r="ABP188" s="8"/>
      <c r="ABQ188" s="8"/>
      <c r="ABR188" s="8"/>
      <c r="ABS188" s="8"/>
      <c r="ABT188" s="8"/>
      <c r="ABU188" s="8"/>
      <c r="ABV188" s="8"/>
      <c r="ABW188" s="8"/>
      <c r="ABX188" s="8"/>
      <c r="ABY188" s="8"/>
      <c r="ABZ188" s="8"/>
      <c r="ACA188" s="8"/>
      <c r="ACB188" s="8"/>
      <c r="ACC188" s="8"/>
      <c r="ACD188" s="8"/>
      <c r="ACE188" s="8"/>
      <c r="ACF188" s="8"/>
      <c r="ACG188" s="8"/>
      <c r="ACH188" s="8"/>
      <c r="ACI188" s="8"/>
      <c r="ACJ188" s="8"/>
      <c r="ACK188" s="8"/>
      <c r="ACL188" s="8"/>
      <c r="ACM188" s="8"/>
      <c r="ACN188" s="8"/>
      <c r="ACO188" s="8"/>
      <c r="ACP188" s="8"/>
      <c r="ACQ188" s="8"/>
      <c r="ACR188" s="8"/>
      <c r="ACS188" s="8"/>
      <c r="ACT188" s="8"/>
      <c r="ACU188" s="8"/>
      <c r="ACV188" s="8"/>
      <c r="ACW188" s="8"/>
      <c r="ACX188" s="8"/>
      <c r="ACY188" s="8"/>
      <c r="ACZ188" s="8"/>
      <c r="ADA188" s="8"/>
      <c r="ADB188" s="8"/>
      <c r="ADC188" s="8"/>
      <c r="ADD188" s="8"/>
      <c r="ADE188" s="8"/>
      <c r="ADF188" s="8"/>
      <c r="ADG188" s="8"/>
      <c r="ADH188" s="8"/>
      <c r="ADI188" s="8"/>
      <c r="ADJ188" s="8"/>
      <c r="ADK188" s="8"/>
      <c r="ADL188" s="8"/>
      <c r="ADM188" s="8"/>
      <c r="ADN188" s="8"/>
      <c r="ADO188" s="8"/>
      <c r="ADP188" s="8"/>
      <c r="ADQ188" s="8"/>
      <c r="ADR188" s="8"/>
      <c r="ADS188" s="8"/>
      <c r="ADT188" s="8"/>
      <c r="ADU188" s="8"/>
      <c r="ADV188" s="8"/>
      <c r="ADW188" s="8"/>
      <c r="ADX188" s="8"/>
      <c r="ADY188" s="8"/>
      <c r="ADZ188" s="8"/>
      <c r="AEA188" s="8"/>
      <c r="AEB188" s="8"/>
      <c r="AEC188" s="8"/>
      <c r="AED188" s="8"/>
      <c r="AEE188" s="8"/>
      <c r="AEF188" s="8"/>
      <c r="AEG188" s="8"/>
      <c r="AEH188" s="8"/>
      <c r="AEI188" s="8"/>
      <c r="AEJ188" s="8"/>
      <c r="AEK188" s="8"/>
      <c r="AEL188" s="8"/>
      <c r="AEM188" s="8"/>
      <c r="AEN188" s="8"/>
      <c r="AEO188" s="8"/>
      <c r="AEP188" s="8"/>
      <c r="AEQ188" s="8"/>
      <c r="AER188" s="8"/>
      <c r="AES188" s="8"/>
      <c r="AET188" s="8"/>
      <c r="AEU188" s="8"/>
      <c r="AEV188" s="8"/>
      <c r="AEW188" s="8"/>
      <c r="AEX188" s="8"/>
      <c r="AEY188" s="8"/>
      <c r="AEZ188" s="8"/>
      <c r="AFA188" s="8"/>
      <c r="AFB188" s="8"/>
      <c r="AFC188" s="8"/>
      <c r="AFD188" s="8"/>
      <c r="AFE188" s="8"/>
      <c r="AFF188" s="8"/>
      <c r="AFG188" s="8"/>
      <c r="AFH188" s="8"/>
      <c r="AFI188" s="8"/>
      <c r="AFJ188" s="8"/>
      <c r="AFK188" s="8"/>
      <c r="AFL188" s="8"/>
      <c r="AFM188" s="8"/>
      <c r="AFN188" s="8"/>
      <c r="AFO188" s="8"/>
      <c r="AFP188" s="8"/>
      <c r="AFQ188" s="8"/>
      <c r="AFR188" s="8"/>
      <c r="AFS188" s="8"/>
      <c r="AFT188" s="8"/>
      <c r="AFU188" s="8"/>
      <c r="AFV188" s="8"/>
      <c r="AFW188" s="8"/>
      <c r="AFX188" s="8"/>
      <c r="AFY188" s="8"/>
      <c r="AFZ188" s="8"/>
      <c r="AGA188" s="8"/>
      <c r="AGB188" s="8"/>
      <c r="AGC188" s="8"/>
      <c r="AGD188" s="8"/>
      <c r="AGE188" s="8"/>
      <c r="AGF188" s="8"/>
      <c r="AGG188" s="8"/>
      <c r="AGH188" s="8"/>
      <c r="AGI188" s="8"/>
      <c r="AGJ188" s="8"/>
      <c r="AGK188" s="8"/>
      <c r="AGL188" s="8"/>
      <c r="AGM188" s="8"/>
      <c r="AGN188" s="8"/>
      <c r="AGO188" s="8"/>
      <c r="AGP188" s="8"/>
      <c r="AGQ188" s="8"/>
      <c r="AGR188" s="8"/>
      <c r="AGS188" s="8"/>
      <c r="AGT188" s="8"/>
      <c r="AGU188" s="8"/>
      <c r="AGV188" s="8"/>
      <c r="AGW188" s="8"/>
      <c r="AGX188" s="8"/>
      <c r="AGY188" s="8"/>
      <c r="AGZ188" s="8"/>
      <c r="AHA188" s="8"/>
      <c r="AHB188" s="8"/>
      <c r="AHC188" s="8"/>
      <c r="AHD188" s="8"/>
      <c r="AHE188" s="8"/>
      <c r="AHF188" s="8"/>
      <c r="AHG188" s="8"/>
      <c r="AHH188" s="8"/>
      <c r="AHI188" s="8"/>
      <c r="AHJ188" s="8"/>
      <c r="AHK188" s="8"/>
      <c r="AHL188" s="8"/>
      <c r="AHM188" s="8"/>
      <c r="AHN188" s="8"/>
      <c r="AHO188" s="8"/>
      <c r="AHP188" s="8"/>
      <c r="AHQ188" s="8"/>
      <c r="AHR188" s="8"/>
      <c r="AHS188" s="8"/>
      <c r="AHT188" s="8"/>
      <c r="AHU188" s="8"/>
      <c r="AHV188" s="8"/>
      <c r="AHW188" s="8"/>
      <c r="AHX188" s="8"/>
      <c r="AHY188" s="8"/>
      <c r="AHZ188" s="8"/>
      <c r="AIA188" s="8"/>
      <c r="AIB188" s="8"/>
      <c r="AIC188" s="8"/>
      <c r="AID188" s="8"/>
      <c r="AIE188" s="8"/>
      <c r="AIF188" s="8"/>
      <c r="AIG188" s="8"/>
      <c r="AIH188" s="8"/>
      <c r="AII188" s="8"/>
      <c r="AIJ188" s="8"/>
      <c r="AIK188" s="8"/>
      <c r="AIL188" s="8"/>
      <c r="AIM188" s="8"/>
      <c r="AIN188" s="8"/>
      <c r="AIO188" s="8"/>
      <c r="AIP188" s="8"/>
      <c r="AIQ188" s="8"/>
      <c r="AIR188" s="8"/>
      <c r="AIS188" s="8"/>
      <c r="AIT188" s="8"/>
      <c r="AIU188" s="8"/>
      <c r="AIV188" s="8"/>
      <c r="AIW188" s="8"/>
      <c r="AIX188" s="8"/>
      <c r="AIY188" s="8"/>
      <c r="AIZ188" s="8"/>
      <c r="AJA188" s="8"/>
      <c r="AJB188" s="8"/>
      <c r="AJC188" s="8"/>
      <c r="AJD188" s="8"/>
      <c r="AJE188" s="8"/>
      <c r="AJF188" s="8"/>
      <c r="AJG188" s="8"/>
      <c r="AJH188" s="8"/>
      <c r="AJI188" s="8"/>
      <c r="AJJ188" s="8"/>
      <c r="AJK188" s="8"/>
      <c r="AJL188" s="8"/>
      <c r="AJM188" s="8"/>
      <c r="AJN188" s="8"/>
      <c r="AJO188" s="8"/>
      <c r="AJP188" s="8"/>
      <c r="AJQ188" s="8"/>
      <c r="AJR188" s="8"/>
      <c r="AJS188" s="8"/>
      <c r="AJT188" s="8"/>
      <c r="AJU188" s="8"/>
      <c r="AJV188" s="8"/>
      <c r="AJW188" s="8"/>
      <c r="AJX188" s="8"/>
      <c r="AJY188" s="8"/>
      <c r="AJZ188" s="8"/>
      <c r="AKA188" s="8"/>
      <c r="AKB188" s="8"/>
      <c r="AKC188" s="8"/>
      <c r="AKD188" s="8"/>
      <c r="AKE188" s="8"/>
      <c r="AKF188" s="8"/>
      <c r="AKG188" s="8"/>
      <c r="AKH188" s="8"/>
      <c r="AKI188" s="8"/>
      <c r="AKJ188" s="8"/>
      <c r="AKK188" s="8"/>
      <c r="AKL188" s="8"/>
      <c r="AKM188" s="8"/>
      <c r="AKN188" s="8"/>
      <c r="AKO188" s="8"/>
      <c r="AKP188" s="8"/>
      <c r="AKQ188" s="8"/>
      <c r="AKR188" s="8"/>
      <c r="AKS188" s="8"/>
      <c r="AKT188" s="8"/>
      <c r="AKU188" s="8"/>
      <c r="AKV188" s="8"/>
      <c r="AKW188" s="8"/>
      <c r="AKX188" s="8"/>
      <c r="AKY188" s="8"/>
      <c r="AKZ188" s="8"/>
      <c r="ALA188" s="8"/>
      <c r="ALB188" s="8"/>
      <c r="ALC188" s="8"/>
      <c r="ALD188" s="8"/>
      <c r="ALE188" s="8"/>
      <c r="ALF188" s="8"/>
      <c r="ALG188" s="8"/>
      <c r="ALH188" s="8"/>
      <c r="ALI188" s="8"/>
      <c r="ALJ188" s="8"/>
      <c r="ALK188" s="8"/>
      <c r="ALL188" s="8"/>
      <c r="ALM188" s="8"/>
      <c r="ALN188" s="8"/>
      <c r="ALO188" s="8"/>
      <c r="ALP188" s="8"/>
      <c r="ALQ188" s="8"/>
      <c r="ALR188" s="8"/>
      <c r="ALS188" s="8"/>
      <c r="ALT188" s="8"/>
      <c r="ALU188" s="8"/>
      <c r="ALV188" s="8"/>
      <c r="ALW188" s="8"/>
      <c r="ALX188" s="8"/>
      <c r="ALY188" s="8"/>
      <c r="ALZ188" s="8"/>
      <c r="AMA188" s="8"/>
      <c r="AMB188" s="8"/>
      <c r="AMC188" s="8"/>
      <c r="AMD188" s="8"/>
      <c r="AME188" s="8"/>
      <c r="AMF188" s="8"/>
      <c r="AMG188" s="8"/>
      <c r="AMH188" s="8"/>
      <c r="AMI188" s="8"/>
      <c r="AMJ188" s="8"/>
      <c r="AMK188" s="8"/>
      <c r="AML188" s="8"/>
      <c r="AMM188" s="8"/>
      <c r="AMN188" s="8"/>
      <c r="AMO188" s="8"/>
      <c r="AMP188" s="8"/>
      <c r="AMQ188" s="8"/>
      <c r="AMR188" s="8"/>
      <c r="AMS188" s="8"/>
      <c r="AMT188" s="8"/>
      <c r="AMU188" s="8"/>
      <c r="AMV188" s="8"/>
      <c r="AMW188" s="8"/>
      <c r="AMX188" s="8"/>
      <c r="AMY188" s="8"/>
      <c r="AMZ188" s="8"/>
      <c r="ANA188" s="8"/>
      <c r="ANB188" s="8"/>
      <c r="ANC188" s="8"/>
      <c r="AND188" s="8"/>
      <c r="ANE188" s="8"/>
      <c r="ANF188" s="8"/>
      <c r="ANG188" s="8"/>
      <c r="ANH188" s="8"/>
      <c r="ANI188" s="8"/>
      <c r="ANJ188" s="8"/>
      <c r="ANK188" s="8"/>
      <c r="ANL188" s="8"/>
      <c r="ANM188" s="8"/>
      <c r="ANN188" s="8"/>
      <c r="ANO188" s="8"/>
      <c r="ANP188" s="8"/>
      <c r="ANQ188" s="8"/>
      <c r="ANR188" s="8"/>
      <c r="ANS188" s="8"/>
      <c r="ANT188" s="8"/>
      <c r="ANU188" s="8"/>
      <c r="ANV188" s="8"/>
      <c r="ANW188" s="8"/>
      <c r="ANX188" s="8"/>
      <c r="ANY188" s="8"/>
      <c r="ANZ188" s="8"/>
      <c r="AOA188" s="8"/>
      <c r="AOB188" s="8"/>
      <c r="AOC188" s="8"/>
      <c r="AOD188" s="8"/>
      <c r="AOE188" s="8"/>
      <c r="AOF188" s="8"/>
      <c r="AOG188" s="8"/>
      <c r="AOH188" s="8"/>
      <c r="AOI188" s="8"/>
      <c r="AOJ188" s="8"/>
      <c r="AOK188" s="8"/>
      <c r="AOL188" s="8"/>
      <c r="AOM188" s="8"/>
      <c r="AON188" s="8"/>
      <c r="AOO188" s="8"/>
      <c r="AOP188" s="8"/>
      <c r="AOQ188" s="8"/>
      <c r="AOR188" s="8"/>
      <c r="AOS188" s="8"/>
      <c r="AOT188" s="8"/>
      <c r="AOU188" s="8"/>
      <c r="AOV188" s="8"/>
      <c r="AOW188" s="8"/>
      <c r="AOX188" s="8"/>
      <c r="AOY188" s="8"/>
      <c r="AOZ188" s="8"/>
      <c r="APA188" s="8"/>
      <c r="APB188" s="8"/>
      <c r="APC188" s="8"/>
      <c r="APD188" s="8"/>
      <c r="APE188" s="8"/>
      <c r="APF188" s="8"/>
      <c r="APG188" s="8"/>
      <c r="APH188" s="8"/>
      <c r="API188" s="8"/>
      <c r="APJ188" s="8"/>
      <c r="APK188" s="8"/>
      <c r="APL188" s="8"/>
      <c r="APM188" s="8"/>
      <c r="APN188" s="8"/>
      <c r="APO188" s="8"/>
      <c r="APP188" s="8"/>
      <c r="APQ188" s="8"/>
      <c r="APR188" s="8"/>
      <c r="APS188" s="8"/>
      <c r="APT188" s="8"/>
      <c r="APU188" s="8"/>
      <c r="APV188" s="8"/>
      <c r="APW188" s="8"/>
      <c r="APX188" s="8"/>
      <c r="APY188" s="8"/>
      <c r="APZ188" s="8"/>
      <c r="AQA188" s="8"/>
      <c r="AQB188" s="8"/>
      <c r="AQC188" s="8"/>
      <c r="AQD188" s="8"/>
      <c r="AQE188" s="8"/>
      <c r="AQF188" s="8"/>
      <c r="AQG188" s="8"/>
      <c r="AQH188" s="8"/>
      <c r="AQI188" s="8"/>
      <c r="AQJ188" s="8"/>
      <c r="AQK188" s="8"/>
      <c r="AQL188" s="8"/>
      <c r="AQM188" s="8"/>
      <c r="AQN188" s="8"/>
      <c r="AQO188" s="8"/>
      <c r="AQP188" s="8"/>
      <c r="AQQ188" s="8"/>
      <c r="AQR188" s="8"/>
      <c r="AQS188" s="8"/>
      <c r="AQT188" s="8"/>
      <c r="AQU188" s="8"/>
      <c r="AQV188" s="8"/>
      <c r="AQW188" s="8"/>
      <c r="AQX188" s="8"/>
      <c r="AQY188" s="8"/>
      <c r="AQZ188" s="8"/>
      <c r="ARA188" s="8"/>
      <c r="ARB188" s="8"/>
      <c r="ARC188" s="8"/>
      <c r="ARD188" s="8"/>
      <c r="ARE188" s="8"/>
      <c r="ARF188" s="8"/>
      <c r="ARG188" s="8"/>
      <c r="ARH188" s="8"/>
      <c r="ARI188" s="8"/>
      <c r="ARJ188" s="8"/>
      <c r="ARK188" s="8"/>
      <c r="ARL188" s="8"/>
      <c r="ARM188" s="8"/>
      <c r="ARN188" s="8"/>
      <c r="ARO188" s="8"/>
      <c r="ARP188" s="8"/>
      <c r="ARQ188" s="8"/>
      <c r="ARR188" s="8"/>
      <c r="ARS188" s="8"/>
      <c r="ART188" s="8"/>
      <c r="ARU188" s="8"/>
      <c r="ARV188" s="8"/>
      <c r="ARW188" s="8"/>
      <c r="ARX188" s="8"/>
      <c r="ARY188" s="8"/>
      <c r="ARZ188" s="8"/>
      <c r="ASA188" s="8"/>
      <c r="ASB188" s="8"/>
      <c r="ASC188" s="8"/>
      <c r="ASD188" s="8"/>
      <c r="ASE188" s="8"/>
      <c r="ASF188" s="8"/>
      <c r="ASG188" s="8"/>
      <c r="ASH188" s="8"/>
      <c r="ASI188" s="8"/>
      <c r="ASJ188" s="8"/>
      <c r="ASK188" s="8"/>
      <c r="ASL188" s="8"/>
      <c r="ASM188" s="8"/>
      <c r="ASN188" s="8"/>
      <c r="ASO188" s="8"/>
      <c r="ASP188" s="8"/>
      <c r="ASQ188" s="8"/>
      <c r="ASR188" s="8"/>
      <c r="ASS188" s="8"/>
      <c r="AST188" s="8"/>
      <c r="ASU188" s="8"/>
      <c r="ASV188" s="8"/>
      <c r="ASW188" s="8"/>
      <c r="ASX188" s="8"/>
      <c r="ASY188" s="8"/>
      <c r="ASZ188" s="8"/>
      <c r="ATA188" s="8"/>
      <c r="ATB188" s="8"/>
      <c r="ATC188" s="8"/>
      <c r="ATD188" s="8"/>
      <c r="ATE188" s="8"/>
      <c r="ATF188" s="8"/>
      <c r="ATG188" s="8"/>
      <c r="ATH188" s="8"/>
      <c r="ATI188" s="8"/>
      <c r="ATJ188" s="8"/>
      <c r="ATK188" s="8"/>
      <c r="ATL188" s="8"/>
      <c r="ATM188" s="8"/>
      <c r="ATN188" s="8"/>
      <c r="ATO188" s="8"/>
      <c r="ATP188" s="8"/>
      <c r="ATQ188" s="8"/>
      <c r="ATR188" s="8"/>
      <c r="ATS188" s="8"/>
      <c r="ATT188" s="8"/>
      <c r="ATU188" s="8"/>
      <c r="ATV188" s="8"/>
      <c r="ATW188" s="8"/>
      <c r="ATX188" s="8"/>
      <c r="ATY188" s="8"/>
      <c r="ATZ188" s="8"/>
      <c r="AUA188" s="8"/>
      <c r="AUB188" s="8"/>
      <c r="AUC188" s="8"/>
      <c r="AUD188" s="8"/>
      <c r="AUE188" s="8"/>
      <c r="AUF188" s="8"/>
      <c r="AUG188" s="8"/>
      <c r="AUH188" s="8"/>
      <c r="AUI188" s="8"/>
      <c r="AUJ188" s="8"/>
      <c r="AUK188" s="8"/>
      <c r="AUL188" s="8"/>
      <c r="AUM188" s="8"/>
      <c r="AUN188" s="8"/>
      <c r="AUO188" s="8"/>
      <c r="AUP188" s="8"/>
      <c r="AUQ188" s="8"/>
      <c r="AUR188" s="8"/>
      <c r="AUS188" s="8"/>
      <c r="AUT188" s="8"/>
      <c r="AUU188" s="8"/>
      <c r="AUV188" s="8"/>
      <c r="AUW188" s="8"/>
      <c r="AUX188" s="8"/>
      <c r="AUY188" s="8"/>
      <c r="AUZ188" s="8"/>
      <c r="AVA188" s="8"/>
      <c r="AVB188" s="8"/>
      <c r="AVC188" s="8"/>
      <c r="AVD188" s="8"/>
      <c r="AVE188" s="8"/>
      <c r="AVF188" s="8"/>
      <c r="AVG188" s="8"/>
      <c r="AVH188" s="8"/>
      <c r="AVI188" s="8"/>
      <c r="AVJ188" s="8"/>
      <c r="AVK188" s="8"/>
      <c r="AVL188" s="8"/>
      <c r="AVM188" s="8"/>
      <c r="AVN188" s="8"/>
      <c r="AVO188" s="8"/>
      <c r="AVP188" s="8"/>
      <c r="AVQ188" s="8"/>
      <c r="AVR188" s="8"/>
      <c r="AVS188" s="8"/>
      <c r="AVT188" s="8"/>
      <c r="AVU188" s="8"/>
      <c r="AVV188" s="8"/>
      <c r="AVW188" s="8"/>
      <c r="AVX188" s="8"/>
      <c r="AVY188" s="8"/>
      <c r="AVZ188" s="8"/>
      <c r="AWA188" s="8"/>
      <c r="AWB188" s="8"/>
      <c r="AWC188" s="8"/>
      <c r="AWD188" s="8"/>
      <c r="AWE188" s="8"/>
      <c r="AWF188" s="8"/>
      <c r="AWG188" s="8"/>
      <c r="AWH188" s="8"/>
      <c r="AWI188" s="8"/>
      <c r="AWJ188" s="8"/>
      <c r="AWK188" s="8"/>
      <c r="AWL188" s="8"/>
      <c r="AWM188" s="8"/>
      <c r="AWN188" s="8"/>
      <c r="AWO188" s="8"/>
      <c r="AWP188" s="8"/>
      <c r="AWQ188" s="8"/>
      <c r="AWR188" s="8"/>
      <c r="AWS188" s="8"/>
      <c r="AWT188" s="8"/>
      <c r="AWU188" s="8"/>
      <c r="AWV188" s="8"/>
      <c r="AWW188" s="8"/>
      <c r="AWX188" s="8"/>
      <c r="AWY188" s="8"/>
      <c r="AWZ188" s="8"/>
      <c r="AXA188" s="8"/>
      <c r="AXB188" s="8"/>
      <c r="AXC188" s="8"/>
      <c r="AXD188" s="8"/>
      <c r="AXE188" s="8"/>
      <c r="AXF188" s="8"/>
      <c r="AXG188" s="8"/>
      <c r="AXH188" s="8"/>
      <c r="AXI188" s="8"/>
      <c r="AXJ188" s="8"/>
      <c r="AXK188" s="8"/>
      <c r="AXL188" s="8"/>
      <c r="AXM188" s="8"/>
      <c r="AXN188" s="8"/>
      <c r="AXO188" s="8"/>
      <c r="AXP188" s="8"/>
      <c r="AXQ188" s="8"/>
      <c r="AXR188" s="8"/>
      <c r="AXS188" s="8"/>
      <c r="AXT188" s="8"/>
      <c r="AXU188" s="8"/>
      <c r="AXV188" s="8"/>
      <c r="AXW188" s="8"/>
      <c r="AXX188" s="8"/>
      <c r="AXY188" s="8"/>
      <c r="AXZ188" s="8"/>
      <c r="AYA188" s="8"/>
      <c r="AYB188" s="8"/>
      <c r="AYC188" s="8"/>
      <c r="AYD188" s="8"/>
      <c r="AYE188" s="8"/>
      <c r="AYF188" s="8"/>
      <c r="AYG188" s="8"/>
      <c r="AYH188" s="8"/>
      <c r="AYI188" s="8"/>
      <c r="AYJ188" s="8"/>
      <c r="AYK188" s="8"/>
      <c r="AYL188" s="8"/>
      <c r="AYM188" s="8"/>
      <c r="AYN188" s="8"/>
      <c r="AYO188" s="8"/>
      <c r="AYP188" s="8"/>
      <c r="AYQ188" s="8"/>
      <c r="AYR188" s="8"/>
      <c r="AYS188" s="8"/>
      <c r="AYT188" s="8"/>
      <c r="AYU188" s="8"/>
      <c r="AYV188" s="8"/>
      <c r="AYW188" s="8"/>
      <c r="AYX188" s="8"/>
      <c r="AYY188" s="8"/>
      <c r="AYZ188" s="8"/>
      <c r="AZA188" s="8"/>
      <c r="AZB188" s="8"/>
      <c r="AZC188" s="8"/>
      <c r="AZD188" s="8"/>
      <c r="AZE188" s="8"/>
      <c r="AZF188" s="8"/>
      <c r="AZG188" s="8"/>
      <c r="AZH188" s="8"/>
      <c r="AZI188" s="8"/>
      <c r="AZJ188" s="8"/>
      <c r="AZK188" s="8"/>
      <c r="AZL188" s="8"/>
      <c r="AZM188" s="8"/>
      <c r="AZN188" s="8"/>
      <c r="AZO188" s="8"/>
      <c r="AZP188" s="8"/>
      <c r="AZQ188" s="8"/>
      <c r="AZR188" s="8"/>
      <c r="AZS188" s="8"/>
      <c r="AZT188" s="8"/>
      <c r="AZU188" s="8"/>
      <c r="AZV188" s="8"/>
      <c r="AZW188" s="8"/>
      <c r="AZX188" s="8"/>
      <c r="AZY188" s="8"/>
      <c r="AZZ188" s="8"/>
      <c r="BAA188" s="8"/>
      <c r="BAB188" s="8"/>
      <c r="BAC188" s="8"/>
      <c r="BAD188" s="8"/>
      <c r="BAE188" s="8"/>
      <c r="BAF188" s="8"/>
      <c r="BAG188" s="8"/>
      <c r="BAH188" s="8"/>
      <c r="BAI188" s="8"/>
      <c r="BAJ188" s="8"/>
      <c r="BAK188" s="8"/>
      <c r="BAL188" s="8"/>
      <c r="BAM188" s="8"/>
      <c r="BAN188" s="8"/>
      <c r="BAO188" s="8"/>
      <c r="BAP188" s="8"/>
      <c r="BAQ188" s="8"/>
      <c r="BAR188" s="8"/>
      <c r="BAS188" s="8"/>
      <c r="BAT188" s="8"/>
      <c r="BAU188" s="8"/>
      <c r="BAV188" s="8"/>
      <c r="BAW188" s="8"/>
      <c r="BAX188" s="8"/>
      <c r="BAY188" s="8"/>
      <c r="BAZ188" s="8"/>
      <c r="BBA188" s="8"/>
      <c r="BBB188" s="8"/>
      <c r="BBC188" s="8"/>
      <c r="BBD188" s="8"/>
      <c r="BBE188" s="8"/>
      <c r="BBF188" s="8"/>
      <c r="BBG188" s="8"/>
      <c r="BBH188" s="8"/>
      <c r="BBI188" s="8"/>
      <c r="BBJ188" s="8"/>
      <c r="BBK188" s="8"/>
      <c r="BBL188" s="8"/>
      <c r="BBM188" s="8"/>
      <c r="BBN188" s="8"/>
      <c r="BBO188" s="8"/>
      <c r="BBP188" s="8"/>
      <c r="BBQ188" s="8"/>
      <c r="BBR188" s="8"/>
      <c r="BBS188" s="8"/>
      <c r="BBT188" s="8"/>
      <c r="BBU188" s="8"/>
      <c r="BBV188" s="8"/>
      <c r="BBW188" s="8"/>
      <c r="BBX188" s="8"/>
      <c r="BBY188" s="8"/>
      <c r="BBZ188" s="8"/>
      <c r="BCA188" s="8"/>
      <c r="BCB188" s="8"/>
      <c r="BCC188" s="8"/>
      <c r="BCD188" s="8"/>
      <c r="BCE188" s="8"/>
      <c r="BCF188" s="8"/>
      <c r="BCG188" s="8"/>
      <c r="BCH188" s="8"/>
      <c r="BCI188" s="8"/>
      <c r="BCJ188" s="8"/>
      <c r="BCK188" s="8"/>
      <c r="BCL188" s="8"/>
      <c r="BCM188" s="8"/>
      <c r="BCN188" s="8"/>
      <c r="BCO188" s="8"/>
      <c r="BCP188" s="8"/>
      <c r="BCQ188" s="8"/>
      <c r="BCR188" s="8"/>
      <c r="BCS188" s="8"/>
      <c r="BCT188" s="8"/>
      <c r="BCU188" s="8"/>
      <c r="BCV188" s="8"/>
      <c r="BCW188" s="8"/>
      <c r="BCX188" s="8"/>
      <c r="BCY188" s="8"/>
      <c r="BCZ188" s="8"/>
      <c r="BDA188" s="8"/>
      <c r="BDB188" s="8"/>
      <c r="BDC188" s="8"/>
      <c r="BDD188" s="8"/>
      <c r="BDE188" s="8"/>
      <c r="BDF188" s="8"/>
      <c r="BDG188" s="8"/>
      <c r="BDH188" s="8"/>
      <c r="BDI188" s="8"/>
      <c r="BDJ188" s="8"/>
      <c r="BDK188" s="8"/>
      <c r="BDL188" s="8"/>
      <c r="BDM188" s="8"/>
      <c r="BDN188" s="8"/>
      <c r="BDO188" s="8"/>
      <c r="BDP188" s="8"/>
      <c r="BDQ188" s="8"/>
      <c r="BDR188" s="8"/>
      <c r="BDS188" s="8"/>
      <c r="BDT188" s="8"/>
      <c r="BDU188" s="8"/>
      <c r="BDV188" s="8"/>
      <c r="BDW188" s="8"/>
      <c r="BDX188" s="8"/>
      <c r="BDY188" s="8"/>
      <c r="BDZ188" s="8"/>
      <c r="BEA188" s="8"/>
      <c r="BEB188" s="8"/>
      <c r="BEC188" s="8"/>
      <c r="BED188" s="8"/>
      <c r="BEE188" s="8"/>
      <c r="BEF188" s="8"/>
      <c r="BEG188" s="8"/>
      <c r="BEH188" s="8"/>
      <c r="BEI188" s="8"/>
      <c r="BEJ188" s="8"/>
      <c r="BEK188" s="8"/>
      <c r="BEL188" s="8"/>
      <c r="BEM188" s="8"/>
      <c r="BEN188" s="8"/>
      <c r="BEO188" s="8"/>
      <c r="BEP188" s="8"/>
      <c r="BEQ188" s="8"/>
      <c r="BER188" s="8"/>
      <c r="BES188" s="8"/>
      <c r="BET188" s="8"/>
      <c r="BEU188" s="8"/>
      <c r="BEV188" s="8"/>
      <c r="BEW188" s="8"/>
      <c r="BEX188" s="8"/>
      <c r="BEY188" s="8"/>
      <c r="BEZ188" s="8"/>
      <c r="BFA188" s="8"/>
      <c r="BFB188" s="8"/>
      <c r="BFC188" s="8"/>
      <c r="BFD188" s="8"/>
      <c r="BFE188" s="8"/>
      <c r="BFF188" s="8"/>
      <c r="BFG188" s="8"/>
      <c r="BFH188" s="8"/>
      <c r="BFI188" s="8"/>
      <c r="BFJ188" s="8"/>
      <c r="BFK188" s="8"/>
      <c r="BFL188" s="8"/>
      <c r="BFM188" s="8"/>
      <c r="BFN188" s="8"/>
      <c r="BFO188" s="8"/>
      <c r="BFP188" s="8"/>
      <c r="BFQ188" s="8"/>
      <c r="BFR188" s="8"/>
      <c r="BFS188" s="8"/>
      <c r="BFT188" s="8"/>
      <c r="BFU188" s="8"/>
      <c r="BFV188" s="8"/>
      <c r="BFW188" s="8"/>
      <c r="BFX188" s="8"/>
      <c r="BFY188" s="8"/>
      <c r="BFZ188" s="8"/>
      <c r="BGA188" s="8"/>
      <c r="BGB188" s="8"/>
      <c r="BGC188" s="8"/>
      <c r="BGD188" s="8"/>
      <c r="BGE188" s="8"/>
      <c r="BGF188" s="8"/>
      <c r="BGG188" s="8"/>
      <c r="BGH188" s="8"/>
      <c r="BGI188" s="8"/>
      <c r="BGJ188" s="8"/>
      <c r="BGK188" s="8"/>
      <c r="BGL188" s="8"/>
      <c r="BGM188" s="8"/>
      <c r="BGN188" s="8"/>
      <c r="BGO188" s="8"/>
      <c r="BGP188" s="8"/>
      <c r="BGQ188" s="8"/>
      <c r="BGR188" s="8"/>
      <c r="BGS188" s="8"/>
      <c r="BGT188" s="8"/>
      <c r="BGU188" s="8"/>
      <c r="BGV188" s="8"/>
      <c r="BGW188" s="8"/>
      <c r="BGX188" s="8"/>
      <c r="BGY188" s="8"/>
      <c r="BGZ188" s="8"/>
      <c r="BHA188" s="8"/>
      <c r="BHB188" s="8"/>
      <c r="BHC188" s="8"/>
      <c r="BHD188" s="8"/>
      <c r="BHE188" s="8"/>
      <c r="BHF188" s="8"/>
      <c r="BHG188" s="8"/>
      <c r="BHH188" s="8"/>
      <c r="BHI188" s="8"/>
      <c r="BHJ188" s="8"/>
      <c r="BHK188" s="8"/>
      <c r="BHL188" s="8"/>
      <c r="BHM188" s="8"/>
      <c r="BHN188" s="8"/>
      <c r="BHO188" s="8"/>
      <c r="BHP188" s="8"/>
      <c r="BHQ188" s="8"/>
      <c r="BHR188" s="8"/>
      <c r="BHS188" s="8"/>
      <c r="BHT188" s="8"/>
      <c r="BHU188" s="8"/>
      <c r="BHV188" s="8"/>
      <c r="BHW188" s="8"/>
      <c r="BHX188" s="8"/>
      <c r="BHY188" s="8"/>
      <c r="BHZ188" s="8"/>
      <c r="BIA188" s="8"/>
      <c r="BIB188" s="8"/>
      <c r="BIC188" s="8"/>
      <c r="BID188" s="8"/>
      <c r="BIE188" s="8"/>
      <c r="BIF188" s="8"/>
      <c r="BIG188" s="8"/>
      <c r="BIH188" s="8"/>
      <c r="BII188" s="8"/>
      <c r="BIJ188" s="8"/>
      <c r="BIK188" s="8"/>
      <c r="BIL188" s="8"/>
      <c r="BIM188" s="8"/>
      <c r="BIN188" s="8"/>
      <c r="BIO188" s="8"/>
      <c r="BIP188" s="8"/>
      <c r="BIQ188" s="8"/>
      <c r="BIR188" s="8"/>
      <c r="BIS188" s="8"/>
      <c r="BIT188" s="8"/>
      <c r="BIU188" s="8"/>
      <c r="BIV188" s="8"/>
      <c r="BIW188" s="8"/>
      <c r="BIX188" s="8"/>
      <c r="BIY188" s="8"/>
      <c r="BIZ188" s="8"/>
      <c r="BJA188" s="8"/>
      <c r="BJB188" s="8"/>
      <c r="BJC188" s="8"/>
      <c r="BJD188" s="8"/>
      <c r="BJE188" s="8"/>
      <c r="BJF188" s="8"/>
      <c r="BJG188" s="8"/>
      <c r="BJH188" s="8"/>
      <c r="BJI188" s="8"/>
      <c r="BJJ188" s="8"/>
      <c r="BJK188" s="8"/>
      <c r="BJL188" s="8"/>
      <c r="BJM188" s="8"/>
      <c r="BJN188" s="8"/>
      <c r="BJO188" s="8"/>
      <c r="BJP188" s="8"/>
      <c r="BJQ188" s="8"/>
      <c r="BJR188" s="8"/>
      <c r="BJS188" s="8"/>
      <c r="BJT188" s="8"/>
      <c r="BJU188" s="8"/>
      <c r="BJV188" s="8"/>
      <c r="BJW188" s="8"/>
      <c r="BJX188" s="8"/>
      <c r="BJY188" s="8"/>
      <c r="BJZ188" s="8"/>
      <c r="BKA188" s="8"/>
      <c r="BKB188" s="8"/>
      <c r="BKC188" s="8"/>
      <c r="BKD188" s="8"/>
      <c r="BKE188" s="8"/>
      <c r="BKF188" s="8"/>
      <c r="BKG188" s="8"/>
      <c r="BKH188" s="8"/>
      <c r="BKI188" s="8"/>
      <c r="BKJ188" s="8"/>
      <c r="BKK188" s="8"/>
      <c r="BKL188" s="8"/>
      <c r="BKM188" s="8"/>
      <c r="BKN188" s="8"/>
      <c r="BKO188" s="8"/>
      <c r="BKP188" s="8"/>
      <c r="BKQ188" s="8"/>
      <c r="BKR188" s="8"/>
      <c r="BKS188" s="8"/>
      <c r="BKT188" s="8"/>
      <c r="BKU188" s="8"/>
      <c r="BKV188" s="8"/>
      <c r="BKW188" s="8"/>
      <c r="BKX188" s="8"/>
      <c r="BKY188" s="8"/>
      <c r="BKZ188" s="8"/>
      <c r="BLA188" s="8"/>
      <c r="BLB188" s="8"/>
      <c r="BLC188" s="8"/>
      <c r="BLD188" s="8"/>
      <c r="BLE188" s="8"/>
      <c r="BLF188" s="8"/>
      <c r="BLG188" s="8"/>
      <c r="BLH188" s="8"/>
      <c r="BLI188" s="8"/>
      <c r="BLJ188" s="8"/>
      <c r="BLK188" s="8"/>
      <c r="BLL188" s="8"/>
      <c r="BLM188" s="8"/>
      <c r="BLN188" s="8"/>
      <c r="BLO188" s="8"/>
      <c r="BLP188" s="8"/>
      <c r="BLQ188" s="8"/>
      <c r="BLR188" s="8"/>
      <c r="BLS188" s="8"/>
      <c r="BLT188" s="8"/>
      <c r="BLU188" s="8"/>
      <c r="BLV188" s="8"/>
      <c r="BLW188" s="8"/>
      <c r="BLX188" s="8"/>
      <c r="BLY188" s="8"/>
      <c r="BLZ188" s="8"/>
      <c r="BMA188" s="8"/>
      <c r="BMB188" s="8"/>
      <c r="BMC188" s="8"/>
      <c r="BMD188" s="8"/>
      <c r="BME188" s="8"/>
      <c r="BMF188" s="8"/>
      <c r="BMG188" s="8"/>
      <c r="BMH188" s="8"/>
      <c r="BMI188" s="8"/>
      <c r="BMJ188" s="8"/>
      <c r="BMK188" s="8"/>
      <c r="BML188" s="8"/>
      <c r="BMM188" s="8"/>
      <c r="BMN188" s="8"/>
      <c r="BMO188" s="8"/>
      <c r="BMP188" s="8"/>
      <c r="BMQ188" s="8"/>
      <c r="BMR188" s="8"/>
      <c r="BMS188" s="8"/>
      <c r="BMT188" s="8"/>
      <c r="BMU188" s="8"/>
      <c r="BMV188" s="8"/>
      <c r="BMW188" s="8"/>
      <c r="BMX188" s="8"/>
      <c r="BMY188" s="8"/>
      <c r="BMZ188" s="8"/>
      <c r="BNA188" s="8"/>
      <c r="BNB188" s="8"/>
      <c r="BNC188" s="8"/>
      <c r="BND188" s="8"/>
      <c r="BNE188" s="8"/>
      <c r="BNF188" s="8"/>
      <c r="BNG188" s="8"/>
      <c r="BNH188" s="8"/>
      <c r="BNI188" s="8"/>
      <c r="BNJ188" s="8"/>
      <c r="BNK188" s="8"/>
      <c r="BNL188" s="8"/>
      <c r="BNM188" s="8"/>
      <c r="BNN188" s="8"/>
      <c r="BNO188" s="8"/>
      <c r="BNP188" s="8"/>
      <c r="BNQ188" s="8"/>
      <c r="BNR188" s="8"/>
      <c r="BNS188" s="8"/>
      <c r="BNT188" s="8"/>
      <c r="BNU188" s="8"/>
      <c r="BNV188" s="8"/>
      <c r="BNW188" s="8"/>
      <c r="BNX188" s="8"/>
      <c r="BNY188" s="8"/>
      <c r="BNZ188" s="8"/>
      <c r="BOA188" s="8"/>
      <c r="BOB188" s="8"/>
      <c r="BOC188" s="8"/>
      <c r="BOD188" s="8"/>
      <c r="BOE188" s="8"/>
      <c r="BOF188" s="8"/>
      <c r="BOG188" s="8"/>
      <c r="BOH188" s="8"/>
      <c r="BOI188" s="8"/>
      <c r="BOJ188" s="8"/>
      <c r="BOK188" s="8"/>
      <c r="BOL188" s="8"/>
      <c r="BOM188" s="8"/>
      <c r="BON188" s="8"/>
      <c r="BOO188" s="8"/>
      <c r="BOP188" s="8"/>
      <c r="BOQ188" s="8"/>
      <c r="BOR188" s="8"/>
      <c r="BOS188" s="8"/>
      <c r="BOT188" s="8"/>
      <c r="BOU188" s="8"/>
      <c r="BOV188" s="8"/>
      <c r="BOW188" s="8"/>
      <c r="BOX188" s="8"/>
      <c r="BOY188" s="8"/>
      <c r="BOZ188" s="8"/>
      <c r="BPA188" s="8"/>
      <c r="BPB188" s="8"/>
      <c r="BPC188" s="8"/>
      <c r="BPD188" s="8"/>
      <c r="BPE188" s="8"/>
      <c r="BPF188" s="8"/>
      <c r="BPG188" s="8"/>
      <c r="BPH188" s="8"/>
      <c r="BPI188" s="8"/>
      <c r="BPJ188" s="8"/>
      <c r="BPK188" s="8"/>
      <c r="BPL188" s="8"/>
      <c r="BPM188" s="8"/>
      <c r="BPN188" s="8"/>
      <c r="BPO188" s="8"/>
      <c r="BPP188" s="8"/>
      <c r="BPQ188" s="8"/>
      <c r="BPR188" s="8"/>
      <c r="BPS188" s="8"/>
      <c r="BPT188" s="8"/>
      <c r="BPU188" s="8"/>
      <c r="BPV188" s="8"/>
      <c r="BPW188" s="8"/>
      <c r="BPX188" s="8"/>
      <c r="BPY188" s="8"/>
      <c r="BPZ188" s="8"/>
      <c r="BQA188" s="8"/>
      <c r="BQB188" s="8"/>
      <c r="BQC188" s="8"/>
      <c r="BQD188" s="8"/>
      <c r="BQE188" s="8"/>
      <c r="BQF188" s="8"/>
      <c r="BQG188" s="8"/>
      <c r="BQH188" s="8"/>
      <c r="BQI188" s="8"/>
      <c r="BQJ188" s="8"/>
      <c r="BQK188" s="8"/>
      <c r="BQL188" s="8"/>
      <c r="BQM188" s="8"/>
      <c r="BQN188" s="8"/>
      <c r="BQO188" s="8"/>
      <c r="BQP188" s="8"/>
      <c r="BQQ188" s="8"/>
      <c r="BQR188" s="8"/>
      <c r="BQS188" s="8"/>
      <c r="BQT188" s="8"/>
      <c r="BQU188" s="8"/>
      <c r="BQV188" s="8"/>
      <c r="BQW188" s="8"/>
      <c r="BQX188" s="8"/>
      <c r="BQY188" s="8"/>
      <c r="BQZ188" s="8"/>
      <c r="BRA188" s="8"/>
      <c r="BRB188" s="8"/>
      <c r="BRC188" s="8"/>
      <c r="BRD188" s="8"/>
      <c r="BRE188" s="8"/>
      <c r="BRF188" s="8"/>
      <c r="BRG188" s="8"/>
      <c r="BRH188" s="8"/>
      <c r="BRI188" s="8"/>
      <c r="BRJ188" s="8"/>
      <c r="BRK188" s="8"/>
      <c r="BRL188" s="8"/>
      <c r="BRM188" s="8"/>
      <c r="BRN188" s="8"/>
      <c r="BRO188" s="8"/>
      <c r="BRP188" s="8"/>
      <c r="BRQ188" s="8"/>
      <c r="BRR188" s="8"/>
      <c r="BRS188" s="8"/>
      <c r="BRT188" s="8"/>
      <c r="BRU188" s="8"/>
      <c r="BRV188" s="8"/>
      <c r="BRW188" s="8"/>
      <c r="BRX188" s="8"/>
      <c r="BRY188" s="8"/>
      <c r="BRZ188" s="8"/>
      <c r="BSA188" s="8"/>
      <c r="BSB188" s="8"/>
      <c r="BSC188" s="8"/>
      <c r="BSD188" s="8"/>
      <c r="BSE188" s="8"/>
      <c r="BSF188" s="8"/>
      <c r="BSG188" s="8"/>
      <c r="BSH188" s="8"/>
      <c r="BSI188" s="8"/>
      <c r="BSJ188" s="8"/>
      <c r="BSK188" s="8"/>
      <c r="BSL188" s="8"/>
      <c r="BSM188" s="8"/>
      <c r="BSN188" s="8"/>
      <c r="BSO188" s="8"/>
      <c r="BSP188" s="8"/>
      <c r="BSQ188" s="8"/>
      <c r="BSR188" s="8"/>
      <c r="BSS188" s="8"/>
      <c r="BST188" s="8"/>
      <c r="BSU188" s="8"/>
      <c r="BSV188" s="8"/>
      <c r="BSW188" s="8"/>
      <c r="BSX188" s="8"/>
      <c r="BSY188" s="8"/>
      <c r="BSZ188" s="8"/>
      <c r="BTA188" s="8"/>
      <c r="BTB188" s="8"/>
      <c r="BTC188" s="8"/>
      <c r="BTD188" s="8"/>
      <c r="BTE188" s="8"/>
      <c r="BTF188" s="8"/>
      <c r="BTG188" s="8"/>
      <c r="BTH188" s="8"/>
      <c r="BTI188" s="8"/>
      <c r="BTJ188" s="8"/>
      <c r="BTK188" s="8"/>
      <c r="BTL188" s="8"/>
      <c r="BTM188" s="8"/>
      <c r="BTN188" s="8"/>
      <c r="BTO188" s="8"/>
      <c r="BTP188" s="8"/>
      <c r="BTQ188" s="8"/>
      <c r="BTR188" s="8"/>
      <c r="BTS188" s="8"/>
      <c r="BTT188" s="8"/>
      <c r="BTU188" s="8"/>
      <c r="BTV188" s="8"/>
      <c r="BTW188" s="8"/>
      <c r="BTX188" s="8"/>
      <c r="BTY188" s="8"/>
      <c r="BTZ188" s="8"/>
      <c r="BUA188" s="8"/>
      <c r="BUB188" s="8"/>
      <c r="BUC188" s="8"/>
      <c r="BUD188" s="8"/>
      <c r="BUE188" s="8"/>
      <c r="BUF188" s="8"/>
      <c r="BUG188" s="8"/>
      <c r="BUH188" s="8"/>
      <c r="BUI188" s="8"/>
      <c r="BUJ188" s="8"/>
      <c r="BUK188" s="8"/>
      <c r="BUL188" s="8"/>
      <c r="BUM188" s="8"/>
      <c r="BUN188" s="8"/>
      <c r="BUO188" s="8"/>
      <c r="BUP188" s="8"/>
      <c r="BUQ188" s="8"/>
      <c r="BUR188" s="8"/>
      <c r="BUS188" s="8"/>
      <c r="BUT188" s="8"/>
      <c r="BUU188" s="8"/>
      <c r="BUV188" s="8"/>
      <c r="BUW188" s="8"/>
      <c r="BUX188" s="8"/>
      <c r="BUY188" s="8"/>
      <c r="BUZ188" s="8"/>
      <c r="BVA188" s="8"/>
      <c r="BVB188" s="8"/>
      <c r="BVC188" s="8"/>
      <c r="BVD188" s="8"/>
      <c r="BVE188" s="8"/>
      <c r="BVF188" s="8"/>
      <c r="BVG188" s="8"/>
      <c r="BVH188" s="8"/>
      <c r="BVI188" s="8"/>
      <c r="BVJ188" s="8"/>
      <c r="BVK188" s="8"/>
      <c r="BVL188" s="8"/>
      <c r="BVM188" s="8"/>
      <c r="BVN188" s="8"/>
      <c r="BVO188" s="8"/>
      <c r="BVP188" s="8"/>
      <c r="BVQ188" s="8"/>
      <c r="BVR188" s="8"/>
      <c r="BVS188" s="8"/>
      <c r="BVT188" s="8"/>
      <c r="BVU188" s="8"/>
      <c r="BVV188" s="8"/>
      <c r="BVW188" s="8"/>
      <c r="BVX188" s="8"/>
      <c r="BVY188" s="8"/>
      <c r="BVZ188" s="8"/>
      <c r="BWA188" s="8"/>
      <c r="BWB188" s="8"/>
      <c r="BWC188" s="8"/>
      <c r="BWD188" s="8"/>
      <c r="BWE188" s="8"/>
      <c r="BWF188" s="8"/>
      <c r="BWG188" s="8"/>
      <c r="BWH188" s="8"/>
      <c r="BWI188" s="8"/>
      <c r="BWJ188" s="8"/>
      <c r="BWK188" s="8"/>
      <c r="BWL188" s="8"/>
      <c r="BWM188" s="8"/>
      <c r="BWN188" s="8"/>
      <c r="BWO188" s="8"/>
      <c r="BWP188" s="8"/>
      <c r="BWQ188" s="8"/>
      <c r="BWR188" s="8"/>
      <c r="BWS188" s="8"/>
      <c r="BWT188" s="8"/>
      <c r="BWU188" s="8"/>
      <c r="BWV188" s="8"/>
      <c r="BWW188" s="8"/>
      <c r="BWX188" s="8"/>
      <c r="BWY188" s="8"/>
      <c r="BWZ188" s="8"/>
      <c r="BXA188" s="8"/>
      <c r="BXB188" s="8"/>
      <c r="BXC188" s="8"/>
      <c r="BXD188" s="8"/>
      <c r="BXE188" s="8"/>
      <c r="BXF188" s="8"/>
      <c r="BXG188" s="8"/>
      <c r="BXH188" s="8"/>
      <c r="BXI188" s="8"/>
      <c r="BXJ188" s="8"/>
      <c r="BXK188" s="8"/>
      <c r="BXL188" s="8"/>
      <c r="BXM188" s="8"/>
      <c r="BXN188" s="8"/>
      <c r="BXO188" s="8"/>
      <c r="BXP188" s="8"/>
      <c r="BXQ188" s="8"/>
      <c r="BXR188" s="8"/>
      <c r="BXS188" s="8"/>
      <c r="BXT188" s="8"/>
      <c r="BXU188" s="8"/>
      <c r="BXV188" s="8"/>
      <c r="BXW188" s="8"/>
      <c r="BXX188" s="8"/>
      <c r="BXY188" s="8"/>
      <c r="BXZ188" s="8"/>
      <c r="BYA188" s="8"/>
      <c r="BYB188" s="8"/>
      <c r="BYC188" s="8"/>
      <c r="BYD188" s="8"/>
      <c r="BYE188" s="8"/>
      <c r="BYF188" s="8"/>
      <c r="BYG188" s="8"/>
      <c r="BYH188" s="8"/>
      <c r="BYI188" s="8"/>
      <c r="BYJ188" s="8"/>
      <c r="BYK188" s="8"/>
      <c r="BYL188" s="8"/>
      <c r="BYM188" s="8"/>
      <c r="BYN188" s="8"/>
      <c r="BYO188" s="8"/>
      <c r="BYP188" s="8"/>
      <c r="BYQ188" s="8"/>
      <c r="BYR188" s="8"/>
      <c r="BYS188" s="8"/>
      <c r="BYT188" s="8"/>
      <c r="BYU188" s="8"/>
      <c r="BYV188" s="8"/>
      <c r="BYW188" s="8"/>
      <c r="BYX188" s="8"/>
      <c r="BYY188" s="8"/>
      <c r="BYZ188" s="8"/>
      <c r="BZA188" s="8"/>
      <c r="BZB188" s="8"/>
      <c r="BZC188" s="8"/>
      <c r="BZD188" s="8"/>
      <c r="BZE188" s="8"/>
      <c r="BZF188" s="8"/>
      <c r="BZG188" s="8"/>
      <c r="BZH188" s="8"/>
      <c r="BZI188" s="8"/>
      <c r="BZJ188" s="8"/>
      <c r="BZK188" s="8"/>
      <c r="BZL188" s="8"/>
      <c r="BZM188" s="8"/>
      <c r="BZN188" s="8"/>
      <c r="BZO188" s="8"/>
      <c r="BZP188" s="8"/>
      <c r="BZQ188" s="8"/>
      <c r="BZR188" s="8"/>
      <c r="BZS188" s="8"/>
      <c r="BZT188" s="8"/>
      <c r="BZU188" s="8"/>
      <c r="BZV188" s="8"/>
      <c r="BZW188" s="8"/>
      <c r="BZX188" s="8"/>
      <c r="BZY188" s="8"/>
      <c r="BZZ188" s="8"/>
      <c r="CAA188" s="8"/>
      <c r="CAB188" s="8"/>
      <c r="CAC188" s="8"/>
      <c r="CAD188" s="8"/>
      <c r="CAE188" s="8"/>
      <c r="CAF188" s="8"/>
      <c r="CAG188" s="8"/>
      <c r="CAH188" s="8"/>
      <c r="CAI188" s="8"/>
      <c r="CAJ188" s="8"/>
      <c r="CAK188" s="8"/>
      <c r="CAL188" s="8"/>
      <c r="CAM188" s="8"/>
      <c r="CAN188" s="8"/>
      <c r="CAO188" s="8"/>
      <c r="CAP188" s="8"/>
      <c r="CAQ188" s="8"/>
      <c r="CAR188" s="8"/>
      <c r="CAS188" s="8"/>
      <c r="CAT188" s="8"/>
      <c r="CAU188" s="8"/>
      <c r="CAV188" s="8"/>
      <c r="CAW188" s="8"/>
      <c r="CAX188" s="8"/>
      <c r="CAY188" s="8"/>
      <c r="CAZ188" s="8"/>
      <c r="CBA188" s="8"/>
      <c r="CBB188" s="8"/>
      <c r="CBC188" s="8"/>
      <c r="CBD188" s="8"/>
      <c r="CBE188" s="8"/>
      <c r="CBF188" s="8"/>
      <c r="CBG188" s="8"/>
      <c r="CBH188" s="8"/>
      <c r="CBI188" s="8"/>
      <c r="CBJ188" s="8"/>
      <c r="CBK188" s="8"/>
      <c r="CBL188" s="8"/>
      <c r="CBM188" s="8"/>
      <c r="CBN188" s="8"/>
      <c r="CBO188" s="8"/>
      <c r="CBP188" s="8"/>
      <c r="CBQ188" s="8"/>
      <c r="CBR188" s="8"/>
      <c r="CBS188" s="8"/>
      <c r="CBT188" s="8"/>
      <c r="CBU188" s="8"/>
      <c r="CBV188" s="8"/>
      <c r="CBW188" s="8"/>
      <c r="CBX188" s="8"/>
      <c r="CBY188" s="8"/>
      <c r="CBZ188" s="8"/>
      <c r="CCA188" s="8"/>
      <c r="CCB188" s="8"/>
      <c r="CCC188" s="8"/>
      <c r="CCD188" s="8"/>
      <c r="CCE188" s="8"/>
      <c r="CCF188" s="8"/>
      <c r="CCG188" s="8"/>
      <c r="CCH188" s="8"/>
      <c r="CCI188" s="8"/>
      <c r="CCJ188" s="8"/>
      <c r="CCK188" s="8"/>
      <c r="CCL188" s="8"/>
      <c r="CCM188" s="8"/>
      <c r="CCN188" s="8"/>
      <c r="CCO188" s="8"/>
      <c r="CCP188" s="8"/>
      <c r="CCQ188" s="8"/>
      <c r="CCR188" s="8"/>
      <c r="CCS188" s="8"/>
      <c r="CCT188" s="8"/>
      <c r="CCU188" s="8"/>
      <c r="CCV188" s="8"/>
      <c r="CCW188" s="8"/>
      <c r="CCX188" s="8"/>
      <c r="CCY188" s="8"/>
      <c r="CCZ188" s="8"/>
      <c r="CDA188" s="8"/>
      <c r="CDB188" s="8"/>
      <c r="CDC188" s="8"/>
      <c r="CDD188" s="8"/>
      <c r="CDE188" s="8"/>
      <c r="CDF188" s="8"/>
      <c r="CDG188" s="8"/>
      <c r="CDH188" s="8"/>
      <c r="CDI188" s="8"/>
      <c r="CDJ188" s="8"/>
      <c r="CDK188" s="8"/>
      <c r="CDL188" s="8"/>
      <c r="CDM188" s="8"/>
      <c r="CDN188" s="8"/>
      <c r="CDO188" s="8"/>
      <c r="CDP188" s="8"/>
      <c r="CDQ188" s="8"/>
      <c r="CDR188" s="8"/>
      <c r="CDS188" s="8"/>
      <c r="CDT188" s="8"/>
      <c r="CDU188" s="8"/>
      <c r="CDV188" s="8"/>
      <c r="CDW188" s="8"/>
      <c r="CDX188" s="8"/>
      <c r="CDY188" s="8"/>
      <c r="CDZ188" s="8"/>
      <c r="CEA188" s="8"/>
      <c r="CEB188" s="8"/>
      <c r="CEC188" s="8"/>
      <c r="CED188" s="8"/>
      <c r="CEE188" s="8"/>
      <c r="CEF188" s="8"/>
      <c r="CEG188" s="8"/>
      <c r="CEH188" s="8"/>
      <c r="CEI188" s="8"/>
      <c r="CEJ188" s="8"/>
      <c r="CEK188" s="8"/>
      <c r="CEL188" s="8"/>
      <c r="CEM188" s="8"/>
      <c r="CEN188" s="8"/>
      <c r="CEO188" s="8"/>
      <c r="CEP188" s="8"/>
      <c r="CEQ188" s="8"/>
      <c r="CER188" s="8"/>
      <c r="CES188" s="8"/>
      <c r="CET188" s="8"/>
      <c r="CEU188" s="8"/>
      <c r="CEV188" s="8"/>
      <c r="CEW188" s="8"/>
      <c r="CEX188" s="8"/>
      <c r="CEY188" s="8"/>
      <c r="CEZ188" s="8"/>
      <c r="CFA188" s="8"/>
      <c r="CFB188" s="8"/>
      <c r="CFC188" s="8"/>
      <c r="CFD188" s="8"/>
      <c r="CFE188" s="8"/>
      <c r="CFF188" s="8"/>
      <c r="CFG188" s="8"/>
      <c r="CFH188" s="8"/>
      <c r="CFI188" s="8"/>
      <c r="CFJ188" s="8"/>
      <c r="CFK188" s="8"/>
      <c r="CFL188" s="8"/>
      <c r="CFM188" s="8"/>
      <c r="CFN188" s="8"/>
      <c r="CFO188" s="8"/>
      <c r="CFP188" s="8"/>
      <c r="CFQ188" s="8"/>
      <c r="CFR188" s="8"/>
      <c r="CFS188" s="8"/>
      <c r="CFT188" s="8"/>
      <c r="CFU188" s="8"/>
      <c r="CFV188" s="8"/>
      <c r="CFW188" s="8"/>
      <c r="CFX188" s="8"/>
      <c r="CFY188" s="8"/>
      <c r="CFZ188" s="8"/>
      <c r="CGA188" s="8"/>
      <c r="CGB188" s="8"/>
      <c r="CGC188" s="8"/>
      <c r="CGD188" s="8"/>
      <c r="CGE188" s="8"/>
      <c r="CGF188" s="8"/>
      <c r="CGG188" s="8"/>
      <c r="CGH188" s="8"/>
      <c r="CGI188" s="8"/>
      <c r="CGJ188" s="8"/>
      <c r="CGK188" s="8"/>
      <c r="CGL188" s="8"/>
      <c r="CGM188" s="8"/>
      <c r="CGN188" s="8"/>
      <c r="CGO188" s="8"/>
      <c r="CGP188" s="8"/>
      <c r="CGQ188" s="8"/>
      <c r="CGR188" s="8"/>
      <c r="CGS188" s="8"/>
      <c r="CGT188" s="8"/>
      <c r="CGU188" s="8"/>
      <c r="CGV188" s="8"/>
      <c r="CGW188" s="8"/>
      <c r="CGX188" s="8"/>
      <c r="CGY188" s="8"/>
      <c r="CGZ188" s="8"/>
      <c r="CHA188" s="8"/>
      <c r="CHB188" s="8"/>
      <c r="CHC188" s="8"/>
      <c r="CHD188" s="8"/>
      <c r="CHE188" s="8"/>
      <c r="CHF188" s="8"/>
      <c r="CHG188" s="8"/>
      <c r="CHH188" s="8"/>
      <c r="CHI188" s="8"/>
      <c r="CHJ188" s="8"/>
      <c r="CHK188" s="8"/>
      <c r="CHL188" s="8"/>
      <c r="CHM188" s="8"/>
      <c r="CHN188" s="8"/>
      <c r="CHO188" s="8"/>
      <c r="CHP188" s="8"/>
      <c r="CHQ188" s="8"/>
      <c r="CHR188" s="8"/>
      <c r="CHS188" s="8"/>
      <c r="CHT188" s="8"/>
      <c r="CHU188" s="8"/>
      <c r="CHV188" s="8"/>
      <c r="CHW188" s="8"/>
      <c r="CHX188" s="8"/>
      <c r="CHY188" s="8"/>
      <c r="CHZ188" s="8"/>
      <c r="CIA188" s="8"/>
      <c r="CIB188" s="8"/>
      <c r="CIC188" s="8"/>
      <c r="CID188" s="8"/>
      <c r="CIE188" s="8"/>
      <c r="CIF188" s="8"/>
      <c r="CIG188" s="8"/>
      <c r="CIH188" s="8"/>
      <c r="CII188" s="8"/>
      <c r="CIJ188" s="8"/>
      <c r="CIK188" s="8"/>
      <c r="CIL188" s="8"/>
      <c r="CIM188" s="8"/>
      <c r="CIN188" s="8"/>
      <c r="CIO188" s="8"/>
      <c r="CIP188" s="8"/>
      <c r="CIQ188" s="8"/>
      <c r="CIR188" s="8"/>
      <c r="CIS188" s="8"/>
      <c r="CIT188" s="8"/>
      <c r="CIU188" s="8"/>
      <c r="CIV188" s="8"/>
      <c r="CIW188" s="8"/>
      <c r="CIX188" s="8"/>
      <c r="CIY188" s="8"/>
      <c r="CIZ188" s="8"/>
      <c r="CJA188" s="8"/>
      <c r="CJB188" s="8"/>
      <c r="CJC188" s="8"/>
      <c r="CJD188" s="8"/>
      <c r="CJE188" s="8"/>
      <c r="CJF188" s="8"/>
      <c r="CJG188" s="8"/>
      <c r="CJH188" s="8"/>
      <c r="CJI188" s="8"/>
      <c r="CJJ188" s="8"/>
      <c r="CJK188" s="8"/>
      <c r="CJL188" s="8"/>
      <c r="CJM188" s="8"/>
      <c r="CJN188" s="8"/>
      <c r="CJO188" s="8"/>
      <c r="CJP188" s="8"/>
      <c r="CJQ188" s="8"/>
      <c r="CJR188" s="8"/>
      <c r="CJS188" s="8"/>
      <c r="CJT188" s="8"/>
      <c r="CJU188" s="8"/>
      <c r="CJV188" s="8"/>
      <c r="CJW188" s="8"/>
      <c r="CJX188" s="8"/>
      <c r="CJY188" s="8"/>
      <c r="CJZ188" s="8"/>
      <c r="CKA188" s="8"/>
      <c r="CKB188" s="8"/>
      <c r="CKC188" s="8"/>
      <c r="CKD188" s="8"/>
      <c r="CKE188" s="8"/>
      <c r="CKF188" s="8"/>
      <c r="CKG188" s="8"/>
      <c r="CKH188" s="8"/>
      <c r="CKI188" s="8"/>
      <c r="CKJ188" s="8"/>
      <c r="CKK188" s="8"/>
      <c r="CKL188" s="8"/>
      <c r="CKM188" s="8"/>
      <c r="CKN188" s="8"/>
      <c r="CKO188" s="8"/>
      <c r="CKP188" s="8"/>
      <c r="CKQ188" s="8"/>
      <c r="CKR188" s="8"/>
      <c r="CKS188" s="8"/>
      <c r="CKT188" s="8"/>
      <c r="CKU188" s="8"/>
      <c r="CKV188" s="8"/>
      <c r="CKW188" s="8"/>
      <c r="CKX188" s="8"/>
      <c r="CKY188" s="8"/>
      <c r="CKZ188" s="8"/>
      <c r="CLA188" s="8"/>
      <c r="CLB188" s="8"/>
      <c r="CLC188" s="8"/>
      <c r="CLD188" s="8"/>
      <c r="CLE188" s="8"/>
      <c r="CLF188" s="8"/>
      <c r="CLG188" s="8"/>
      <c r="CLH188" s="8"/>
      <c r="CLI188" s="8"/>
      <c r="CLJ188" s="8"/>
      <c r="CLK188" s="8"/>
      <c r="CLL188" s="8"/>
      <c r="CLM188" s="8"/>
      <c r="CLN188" s="8"/>
      <c r="CLO188" s="8"/>
      <c r="CLP188" s="8"/>
      <c r="CLQ188" s="8"/>
      <c r="CLR188" s="8"/>
      <c r="CLS188" s="8"/>
      <c r="CLT188" s="8"/>
      <c r="CLU188" s="8"/>
      <c r="CLV188" s="8"/>
      <c r="CLW188" s="8"/>
      <c r="CLX188" s="8"/>
      <c r="CLY188" s="8"/>
      <c r="CLZ188" s="8"/>
      <c r="CMA188" s="8"/>
      <c r="CMB188" s="8"/>
      <c r="CMC188" s="8"/>
      <c r="CMD188" s="8"/>
      <c r="CME188" s="8"/>
      <c r="CMF188" s="8"/>
      <c r="CMG188" s="8"/>
      <c r="CMH188" s="8"/>
      <c r="CMI188" s="8"/>
      <c r="CMJ188" s="8"/>
      <c r="CMK188" s="8"/>
      <c r="CML188" s="8"/>
      <c r="CMM188" s="8"/>
      <c r="CMN188" s="8"/>
      <c r="CMO188" s="8"/>
      <c r="CMP188" s="8"/>
      <c r="CMQ188" s="8"/>
      <c r="CMR188" s="8"/>
      <c r="CMS188" s="8"/>
      <c r="CMT188" s="8"/>
      <c r="CMU188" s="8"/>
      <c r="CMV188" s="8"/>
      <c r="CMW188" s="8"/>
      <c r="CMX188" s="8"/>
      <c r="CMY188" s="8"/>
      <c r="CMZ188" s="8"/>
      <c r="CNA188" s="8"/>
      <c r="CNB188" s="8"/>
      <c r="CNC188" s="8"/>
      <c r="CND188" s="8"/>
      <c r="CNE188" s="8"/>
      <c r="CNF188" s="8"/>
      <c r="CNG188" s="8"/>
      <c r="CNH188" s="8"/>
      <c r="CNI188" s="8"/>
      <c r="CNJ188" s="8"/>
      <c r="CNK188" s="8"/>
      <c r="CNL188" s="8"/>
      <c r="CNM188" s="8"/>
      <c r="CNN188" s="8"/>
      <c r="CNO188" s="8"/>
      <c r="CNP188" s="8"/>
      <c r="CNQ188" s="8"/>
      <c r="CNR188" s="8"/>
      <c r="CNS188" s="8"/>
      <c r="CNT188" s="8"/>
      <c r="CNU188" s="8"/>
      <c r="CNV188" s="8"/>
      <c r="CNW188" s="8"/>
      <c r="CNX188" s="8"/>
      <c r="CNY188" s="8"/>
      <c r="CNZ188" s="8"/>
      <c r="COA188" s="8"/>
      <c r="COB188" s="8"/>
      <c r="COC188" s="8"/>
      <c r="COD188" s="8"/>
      <c r="COE188" s="8"/>
      <c r="COF188" s="8"/>
      <c r="COG188" s="8"/>
      <c r="COH188" s="8"/>
      <c r="COI188" s="8"/>
      <c r="COJ188" s="8"/>
      <c r="COK188" s="8"/>
      <c r="COL188" s="8"/>
      <c r="COM188" s="8"/>
      <c r="CON188" s="8"/>
      <c r="COO188" s="8"/>
      <c r="COP188" s="8"/>
      <c r="COQ188" s="8"/>
      <c r="COR188" s="8"/>
      <c r="COS188" s="8"/>
      <c r="COT188" s="8"/>
      <c r="COU188" s="8"/>
      <c r="COV188" s="8"/>
      <c r="COW188" s="8"/>
      <c r="COX188" s="8"/>
      <c r="COY188" s="8"/>
      <c r="COZ188" s="8"/>
      <c r="CPA188" s="8"/>
      <c r="CPB188" s="8"/>
      <c r="CPC188" s="8"/>
      <c r="CPD188" s="8"/>
      <c r="CPE188" s="8"/>
      <c r="CPF188" s="8"/>
      <c r="CPG188" s="8"/>
      <c r="CPH188" s="8"/>
      <c r="CPI188" s="8"/>
      <c r="CPJ188" s="8"/>
      <c r="CPK188" s="8"/>
      <c r="CPL188" s="8"/>
      <c r="CPM188" s="8"/>
      <c r="CPN188" s="8"/>
      <c r="CPO188" s="8"/>
      <c r="CPP188" s="8"/>
      <c r="CPQ188" s="8"/>
      <c r="CPR188" s="8"/>
      <c r="CPS188" s="8"/>
      <c r="CPT188" s="8"/>
      <c r="CPU188" s="8"/>
      <c r="CPV188" s="8"/>
      <c r="CPW188" s="8"/>
      <c r="CPX188" s="8"/>
      <c r="CPY188" s="8"/>
      <c r="CPZ188" s="8"/>
      <c r="CQA188" s="8"/>
      <c r="CQB188" s="8"/>
      <c r="CQC188" s="8"/>
      <c r="CQD188" s="8"/>
      <c r="CQE188" s="8"/>
      <c r="CQF188" s="8"/>
      <c r="CQG188" s="8"/>
      <c r="CQH188" s="8"/>
      <c r="CQI188" s="8"/>
      <c r="CQJ188" s="8"/>
      <c r="CQK188" s="8"/>
      <c r="CQL188" s="8"/>
      <c r="CQM188" s="8"/>
      <c r="CQN188" s="8"/>
      <c r="CQO188" s="8"/>
      <c r="CQP188" s="8"/>
      <c r="CQQ188" s="8"/>
      <c r="CQR188" s="8"/>
      <c r="CQS188" s="8"/>
      <c r="CQT188" s="8"/>
      <c r="CQU188" s="8"/>
      <c r="CQV188" s="8"/>
      <c r="CQW188" s="8"/>
      <c r="CQX188" s="8"/>
      <c r="CQY188" s="8"/>
      <c r="CQZ188" s="8"/>
      <c r="CRA188" s="8"/>
      <c r="CRB188" s="8"/>
      <c r="CRC188" s="8"/>
      <c r="CRD188" s="8"/>
      <c r="CRE188" s="8"/>
      <c r="CRF188" s="8"/>
      <c r="CRG188" s="8"/>
      <c r="CRH188" s="8"/>
      <c r="CRI188" s="8"/>
      <c r="CRJ188" s="8"/>
      <c r="CRK188" s="8"/>
      <c r="CRL188" s="8"/>
      <c r="CRM188" s="8"/>
      <c r="CRN188" s="8"/>
      <c r="CRO188" s="8"/>
      <c r="CRP188" s="8"/>
      <c r="CRQ188" s="8"/>
      <c r="CRR188" s="8"/>
      <c r="CRS188" s="8"/>
      <c r="CRT188" s="8"/>
      <c r="CRU188" s="8"/>
      <c r="CRV188" s="8"/>
      <c r="CRW188" s="8"/>
      <c r="CRX188" s="8"/>
      <c r="CRY188" s="8"/>
      <c r="CRZ188" s="8"/>
      <c r="CSA188" s="8"/>
      <c r="CSB188" s="8"/>
      <c r="CSC188" s="8"/>
      <c r="CSD188" s="8"/>
      <c r="CSE188" s="8"/>
      <c r="CSF188" s="8"/>
      <c r="CSG188" s="8"/>
      <c r="CSH188" s="8"/>
      <c r="CSI188" s="8"/>
      <c r="CSJ188" s="8"/>
      <c r="CSK188" s="8"/>
      <c r="CSL188" s="8"/>
      <c r="CSM188" s="8"/>
      <c r="CSN188" s="8"/>
      <c r="CSO188" s="8"/>
      <c r="CSP188" s="8"/>
      <c r="CSQ188" s="8"/>
      <c r="CSR188" s="8"/>
      <c r="CSS188" s="8"/>
      <c r="CST188" s="8"/>
      <c r="CSU188" s="8"/>
      <c r="CSV188" s="8"/>
      <c r="CSW188" s="8"/>
      <c r="CSX188" s="8"/>
      <c r="CSY188" s="8"/>
      <c r="CSZ188" s="8"/>
      <c r="CTA188" s="8"/>
      <c r="CTB188" s="8"/>
      <c r="CTC188" s="8"/>
      <c r="CTD188" s="8"/>
      <c r="CTE188" s="8"/>
      <c r="CTF188" s="8"/>
      <c r="CTG188" s="8"/>
      <c r="CTH188" s="8"/>
      <c r="CTI188" s="8"/>
      <c r="CTJ188" s="8"/>
      <c r="CTK188" s="8"/>
      <c r="CTL188" s="8"/>
      <c r="CTM188" s="8"/>
      <c r="CTN188" s="8"/>
      <c r="CTO188" s="8"/>
      <c r="CTP188" s="8"/>
      <c r="CTQ188" s="8"/>
      <c r="CTR188" s="8"/>
      <c r="CTS188" s="8"/>
      <c r="CTT188" s="8"/>
      <c r="CTU188" s="8"/>
      <c r="CTV188" s="8"/>
      <c r="CTW188" s="8"/>
      <c r="CTX188" s="8"/>
      <c r="CTY188" s="8"/>
      <c r="CTZ188" s="8"/>
      <c r="CUA188" s="8"/>
      <c r="CUB188" s="8"/>
      <c r="CUC188" s="8"/>
      <c r="CUD188" s="8"/>
      <c r="CUE188" s="8"/>
      <c r="CUF188" s="8"/>
      <c r="CUG188" s="8"/>
      <c r="CUH188" s="8"/>
      <c r="CUI188" s="8"/>
      <c r="CUJ188" s="8"/>
      <c r="CUK188" s="8"/>
      <c r="CUL188" s="8"/>
      <c r="CUM188" s="8"/>
      <c r="CUN188" s="8"/>
      <c r="CUO188" s="8"/>
      <c r="CUP188" s="8"/>
      <c r="CUQ188" s="8"/>
      <c r="CUR188" s="8"/>
      <c r="CUS188" s="8"/>
      <c r="CUT188" s="8"/>
      <c r="CUU188" s="8"/>
      <c r="CUV188" s="8"/>
      <c r="CUW188" s="8"/>
      <c r="CUX188" s="8"/>
      <c r="CUY188" s="8"/>
      <c r="CUZ188" s="8"/>
      <c r="CVA188" s="8"/>
      <c r="CVB188" s="8"/>
      <c r="CVC188" s="8"/>
      <c r="CVD188" s="8"/>
      <c r="CVE188" s="8"/>
      <c r="CVF188" s="8"/>
      <c r="CVG188" s="8"/>
      <c r="CVH188" s="8"/>
      <c r="CVI188" s="8"/>
      <c r="CVJ188" s="8"/>
      <c r="CVK188" s="8"/>
      <c r="CVL188" s="8"/>
      <c r="CVM188" s="8"/>
      <c r="CVN188" s="8"/>
      <c r="CVO188" s="8"/>
      <c r="CVP188" s="8"/>
      <c r="CVQ188" s="8"/>
      <c r="CVR188" s="8"/>
      <c r="CVS188" s="8"/>
      <c r="CVT188" s="8"/>
      <c r="CVU188" s="8"/>
      <c r="CVV188" s="8"/>
      <c r="CVW188" s="8"/>
      <c r="CVX188" s="8"/>
      <c r="CVY188" s="8"/>
      <c r="CVZ188" s="8"/>
      <c r="CWA188" s="8"/>
      <c r="CWB188" s="8"/>
      <c r="CWC188" s="8"/>
      <c r="CWD188" s="8"/>
      <c r="CWE188" s="8"/>
      <c r="CWF188" s="8"/>
      <c r="CWG188" s="8"/>
      <c r="CWH188" s="8"/>
      <c r="CWI188" s="8"/>
      <c r="CWJ188" s="8"/>
      <c r="CWK188" s="8"/>
      <c r="CWL188" s="8"/>
      <c r="CWM188" s="8"/>
      <c r="CWN188" s="8"/>
      <c r="CWO188" s="8"/>
      <c r="CWP188" s="8"/>
      <c r="CWQ188" s="8"/>
      <c r="CWR188" s="8"/>
      <c r="CWS188" s="8"/>
      <c r="CWT188" s="8"/>
      <c r="CWU188" s="8"/>
      <c r="CWV188" s="8"/>
      <c r="CWW188" s="8"/>
      <c r="CWX188" s="8"/>
      <c r="CWY188" s="8"/>
      <c r="CWZ188" s="8"/>
      <c r="CXA188" s="8"/>
      <c r="CXB188" s="8"/>
      <c r="CXC188" s="8"/>
      <c r="CXD188" s="8"/>
      <c r="CXE188" s="8"/>
      <c r="CXF188" s="8"/>
      <c r="CXG188" s="8"/>
      <c r="CXH188" s="8"/>
      <c r="CXI188" s="8"/>
      <c r="CXJ188" s="8"/>
      <c r="CXK188" s="8"/>
      <c r="CXL188" s="8"/>
      <c r="CXM188" s="8"/>
      <c r="CXN188" s="8"/>
      <c r="CXO188" s="8"/>
      <c r="CXP188" s="8"/>
      <c r="CXQ188" s="8"/>
      <c r="CXR188" s="8"/>
      <c r="CXS188" s="8"/>
      <c r="CXT188" s="8"/>
      <c r="CXU188" s="8"/>
      <c r="CXV188" s="8"/>
      <c r="CXW188" s="8"/>
      <c r="CXX188" s="8"/>
      <c r="CXY188" s="8"/>
      <c r="CXZ188" s="8"/>
      <c r="CYA188" s="8"/>
      <c r="CYB188" s="8"/>
      <c r="CYC188" s="8"/>
      <c r="CYD188" s="8"/>
      <c r="CYE188" s="8"/>
      <c r="CYF188" s="8"/>
      <c r="CYG188" s="8"/>
      <c r="CYH188" s="8"/>
      <c r="CYI188" s="8"/>
      <c r="CYJ188" s="8"/>
      <c r="CYK188" s="8"/>
      <c r="CYL188" s="8"/>
      <c r="CYM188" s="8"/>
      <c r="CYN188" s="8"/>
      <c r="CYO188" s="8"/>
      <c r="CYP188" s="8"/>
      <c r="CYQ188" s="8"/>
      <c r="CYR188" s="8"/>
      <c r="CYS188" s="8"/>
      <c r="CYT188" s="8"/>
      <c r="CYU188" s="8"/>
      <c r="CYV188" s="8"/>
      <c r="CYW188" s="8"/>
      <c r="CYX188" s="8"/>
      <c r="CYY188" s="8"/>
      <c r="CYZ188" s="8"/>
      <c r="CZA188" s="8"/>
      <c r="CZB188" s="8"/>
      <c r="CZC188" s="8"/>
      <c r="CZD188" s="8"/>
      <c r="CZE188" s="8"/>
      <c r="CZF188" s="8"/>
      <c r="CZG188" s="8"/>
      <c r="CZH188" s="8"/>
      <c r="CZI188" s="8"/>
      <c r="CZJ188" s="8"/>
      <c r="CZK188" s="8"/>
      <c r="CZL188" s="8"/>
      <c r="CZM188" s="8"/>
      <c r="CZN188" s="8"/>
      <c r="CZO188" s="8"/>
      <c r="CZP188" s="8"/>
      <c r="CZQ188" s="8"/>
      <c r="CZR188" s="8"/>
      <c r="CZS188" s="8"/>
      <c r="CZT188" s="8"/>
      <c r="CZU188" s="8"/>
      <c r="CZV188" s="8"/>
      <c r="CZW188" s="8"/>
      <c r="CZX188" s="8"/>
      <c r="CZY188" s="8"/>
      <c r="CZZ188" s="8"/>
      <c r="DAA188" s="8"/>
      <c r="DAB188" s="8"/>
      <c r="DAC188" s="8"/>
      <c r="DAD188" s="8"/>
      <c r="DAE188" s="8"/>
      <c r="DAF188" s="8"/>
      <c r="DAG188" s="8"/>
      <c r="DAH188" s="8"/>
      <c r="DAI188" s="8"/>
      <c r="DAJ188" s="8"/>
      <c r="DAK188" s="8"/>
      <c r="DAL188" s="8"/>
      <c r="DAM188" s="8"/>
      <c r="DAN188" s="8"/>
      <c r="DAO188" s="8"/>
      <c r="DAP188" s="8"/>
      <c r="DAQ188" s="8"/>
      <c r="DAR188" s="8"/>
      <c r="DAS188" s="8"/>
      <c r="DAT188" s="8"/>
      <c r="DAU188" s="8"/>
      <c r="DAV188" s="8"/>
      <c r="DAW188" s="8"/>
      <c r="DAX188" s="8"/>
      <c r="DAY188" s="8"/>
      <c r="DAZ188" s="8"/>
      <c r="DBA188" s="8"/>
      <c r="DBB188" s="8"/>
      <c r="DBC188" s="8"/>
      <c r="DBD188" s="8"/>
      <c r="DBE188" s="8"/>
      <c r="DBF188" s="8"/>
      <c r="DBG188" s="8"/>
      <c r="DBH188" s="8"/>
      <c r="DBI188" s="8"/>
      <c r="DBJ188" s="8"/>
      <c r="DBK188" s="8"/>
      <c r="DBL188" s="8"/>
      <c r="DBM188" s="8"/>
      <c r="DBN188" s="8"/>
      <c r="DBO188" s="8"/>
      <c r="DBP188" s="8"/>
      <c r="DBQ188" s="8"/>
      <c r="DBR188" s="8"/>
      <c r="DBS188" s="8"/>
      <c r="DBT188" s="8"/>
      <c r="DBU188" s="8"/>
      <c r="DBV188" s="8"/>
      <c r="DBW188" s="8"/>
      <c r="DBX188" s="8"/>
      <c r="DBY188" s="8"/>
      <c r="DBZ188" s="8"/>
      <c r="DCA188" s="8"/>
      <c r="DCB188" s="8"/>
      <c r="DCC188" s="8"/>
      <c r="DCD188" s="8"/>
      <c r="DCE188" s="8"/>
      <c r="DCF188" s="8"/>
      <c r="DCG188" s="8"/>
      <c r="DCH188" s="8"/>
      <c r="DCI188" s="8"/>
      <c r="DCJ188" s="8"/>
      <c r="DCK188" s="8"/>
      <c r="DCL188" s="8"/>
      <c r="DCM188" s="8"/>
      <c r="DCN188" s="8"/>
      <c r="DCO188" s="8"/>
      <c r="DCP188" s="8"/>
      <c r="DCQ188" s="8"/>
      <c r="DCR188" s="8"/>
      <c r="DCS188" s="8"/>
      <c r="DCT188" s="8"/>
      <c r="DCU188" s="8"/>
      <c r="DCV188" s="8"/>
      <c r="DCW188" s="8"/>
      <c r="DCX188" s="8"/>
      <c r="DCY188" s="8"/>
      <c r="DCZ188" s="8"/>
      <c r="DDA188" s="8"/>
      <c r="DDB188" s="8"/>
      <c r="DDC188" s="8"/>
      <c r="DDD188" s="8"/>
      <c r="DDE188" s="8"/>
      <c r="DDF188" s="8"/>
      <c r="DDG188" s="8"/>
      <c r="DDH188" s="8"/>
      <c r="DDI188" s="8"/>
      <c r="DDJ188" s="8"/>
      <c r="DDK188" s="8"/>
      <c r="DDL188" s="8"/>
      <c r="DDM188" s="8"/>
      <c r="DDN188" s="8"/>
      <c r="DDO188" s="8"/>
      <c r="DDP188" s="8"/>
      <c r="DDQ188" s="8"/>
      <c r="DDR188" s="8"/>
      <c r="DDS188" s="8"/>
      <c r="DDT188" s="8"/>
      <c r="DDU188" s="8"/>
      <c r="DDV188" s="8"/>
      <c r="DDW188" s="8"/>
      <c r="DDX188" s="8"/>
      <c r="DDY188" s="8"/>
      <c r="DDZ188" s="8"/>
      <c r="DEA188" s="8"/>
      <c r="DEB188" s="8"/>
      <c r="DEC188" s="8"/>
      <c r="DED188" s="8"/>
      <c r="DEE188" s="8"/>
      <c r="DEF188" s="8"/>
      <c r="DEG188" s="8"/>
      <c r="DEH188" s="8"/>
      <c r="DEI188" s="8"/>
      <c r="DEJ188" s="8"/>
      <c r="DEK188" s="8"/>
      <c r="DEL188" s="8"/>
      <c r="DEM188" s="8"/>
      <c r="DEN188" s="8"/>
      <c r="DEO188" s="8"/>
      <c r="DEP188" s="8"/>
      <c r="DEQ188" s="8"/>
      <c r="DER188" s="8"/>
      <c r="DES188" s="8"/>
      <c r="DET188" s="8"/>
      <c r="DEU188" s="8"/>
      <c r="DEV188" s="8"/>
      <c r="DEW188" s="8"/>
      <c r="DEX188" s="8"/>
      <c r="DEY188" s="8"/>
      <c r="DEZ188" s="8"/>
      <c r="DFA188" s="8"/>
      <c r="DFB188" s="8"/>
      <c r="DFC188" s="8"/>
      <c r="DFD188" s="8"/>
      <c r="DFE188" s="8"/>
      <c r="DFF188" s="8"/>
      <c r="DFG188" s="8"/>
      <c r="DFH188" s="8"/>
      <c r="DFI188" s="8"/>
      <c r="DFJ188" s="8"/>
      <c r="DFK188" s="8"/>
      <c r="DFL188" s="8"/>
      <c r="DFM188" s="8"/>
      <c r="DFN188" s="8"/>
      <c r="DFO188" s="8"/>
      <c r="DFP188" s="8"/>
      <c r="DFQ188" s="8"/>
      <c r="DFR188" s="8"/>
      <c r="DFS188" s="8"/>
      <c r="DFT188" s="8"/>
      <c r="DFU188" s="8"/>
      <c r="DFV188" s="8"/>
      <c r="DFW188" s="8"/>
      <c r="DFX188" s="8"/>
      <c r="DFY188" s="8"/>
      <c r="DFZ188" s="8"/>
      <c r="DGA188" s="8"/>
      <c r="DGB188" s="8"/>
      <c r="DGC188" s="8"/>
      <c r="DGD188" s="8"/>
      <c r="DGE188" s="8"/>
      <c r="DGF188" s="8"/>
      <c r="DGG188" s="8"/>
      <c r="DGH188" s="8"/>
      <c r="DGI188" s="8"/>
      <c r="DGJ188" s="8"/>
      <c r="DGK188" s="8"/>
      <c r="DGL188" s="8"/>
      <c r="DGM188" s="8"/>
      <c r="DGN188" s="8"/>
      <c r="DGO188" s="8"/>
      <c r="DGP188" s="8"/>
      <c r="DGQ188" s="8"/>
      <c r="DGR188" s="8"/>
      <c r="DGS188" s="8"/>
      <c r="DGT188" s="8"/>
      <c r="DGU188" s="8"/>
      <c r="DGV188" s="8"/>
      <c r="DGW188" s="8"/>
      <c r="DGX188" s="8"/>
      <c r="DGY188" s="8"/>
      <c r="DGZ188" s="8"/>
      <c r="DHA188" s="8"/>
      <c r="DHB188" s="8"/>
      <c r="DHC188" s="8"/>
      <c r="DHD188" s="8"/>
      <c r="DHE188" s="8"/>
      <c r="DHF188" s="8"/>
      <c r="DHG188" s="8"/>
      <c r="DHH188" s="8"/>
      <c r="DHI188" s="8"/>
      <c r="DHJ188" s="8"/>
      <c r="DHK188" s="8"/>
      <c r="DHL188" s="8"/>
      <c r="DHM188" s="8"/>
      <c r="DHN188" s="8"/>
      <c r="DHO188" s="8"/>
      <c r="DHP188" s="8"/>
      <c r="DHQ188" s="8"/>
      <c r="DHR188" s="8"/>
      <c r="DHS188" s="8"/>
      <c r="DHT188" s="8"/>
      <c r="DHU188" s="8"/>
      <c r="DHV188" s="8"/>
      <c r="DHW188" s="8"/>
      <c r="DHX188" s="8"/>
      <c r="DHY188" s="8"/>
      <c r="DHZ188" s="8"/>
      <c r="DIA188" s="8"/>
      <c r="DIB188" s="8"/>
      <c r="DIC188" s="8"/>
      <c r="DID188" s="8"/>
      <c r="DIE188" s="8"/>
      <c r="DIF188" s="8"/>
      <c r="DIG188" s="8"/>
      <c r="DIH188" s="8"/>
      <c r="DII188" s="8"/>
      <c r="DIJ188" s="8"/>
      <c r="DIK188" s="8"/>
      <c r="DIL188" s="8"/>
      <c r="DIM188" s="8"/>
      <c r="DIN188" s="8"/>
      <c r="DIO188" s="8"/>
      <c r="DIP188" s="8"/>
      <c r="DIQ188" s="8"/>
      <c r="DIR188" s="8"/>
      <c r="DIS188" s="8"/>
      <c r="DIT188" s="8"/>
      <c r="DIU188" s="8"/>
      <c r="DIV188" s="8"/>
      <c r="DIW188" s="8"/>
      <c r="DIX188" s="8"/>
      <c r="DIY188" s="8"/>
      <c r="DIZ188" s="8"/>
      <c r="DJA188" s="8"/>
      <c r="DJB188" s="8"/>
      <c r="DJC188" s="8"/>
      <c r="DJD188" s="8"/>
      <c r="DJE188" s="8"/>
      <c r="DJF188" s="8"/>
      <c r="DJG188" s="8"/>
      <c r="DJH188" s="8"/>
      <c r="DJI188" s="8"/>
      <c r="DJJ188" s="8"/>
      <c r="DJK188" s="8"/>
      <c r="DJL188" s="8"/>
      <c r="DJM188" s="8"/>
      <c r="DJN188" s="8"/>
      <c r="DJO188" s="8"/>
      <c r="DJP188" s="8"/>
      <c r="DJQ188" s="8"/>
      <c r="DJR188" s="8"/>
      <c r="DJS188" s="8"/>
      <c r="DJT188" s="8"/>
      <c r="DJU188" s="8"/>
      <c r="DJV188" s="8"/>
      <c r="DJW188" s="8"/>
      <c r="DJX188" s="8"/>
      <c r="DJY188" s="8"/>
      <c r="DJZ188" s="8"/>
      <c r="DKA188" s="8"/>
      <c r="DKB188" s="8"/>
      <c r="DKC188" s="8"/>
      <c r="DKD188" s="8"/>
      <c r="DKE188" s="8"/>
      <c r="DKF188" s="8"/>
      <c r="DKG188" s="8"/>
      <c r="DKH188" s="8"/>
      <c r="DKI188" s="8"/>
      <c r="DKJ188" s="8"/>
      <c r="DKK188" s="8"/>
      <c r="DKL188" s="8"/>
      <c r="DKM188" s="8"/>
      <c r="DKN188" s="8"/>
      <c r="DKO188" s="8"/>
      <c r="DKP188" s="8"/>
      <c r="DKQ188" s="8"/>
      <c r="DKR188" s="8"/>
      <c r="DKS188" s="8"/>
      <c r="DKT188" s="8"/>
      <c r="DKU188" s="8"/>
      <c r="DKV188" s="8"/>
      <c r="DKW188" s="8"/>
      <c r="DKX188" s="8"/>
      <c r="DKY188" s="8"/>
      <c r="DKZ188" s="8"/>
      <c r="DLA188" s="8"/>
      <c r="DLB188" s="8"/>
      <c r="DLC188" s="8"/>
      <c r="DLD188" s="8"/>
      <c r="DLE188" s="8"/>
      <c r="DLF188" s="8"/>
      <c r="DLG188" s="8"/>
      <c r="DLH188" s="8"/>
      <c r="DLI188" s="8"/>
      <c r="DLJ188" s="8"/>
      <c r="DLK188" s="8"/>
      <c r="DLL188" s="8"/>
      <c r="DLM188" s="8"/>
      <c r="DLN188" s="8"/>
      <c r="DLO188" s="8"/>
      <c r="DLP188" s="8"/>
      <c r="DLQ188" s="8"/>
      <c r="DLR188" s="8"/>
      <c r="DLS188" s="8"/>
      <c r="DLT188" s="8"/>
      <c r="DLU188" s="8"/>
      <c r="DLV188" s="8"/>
      <c r="DLW188" s="8"/>
      <c r="DLX188" s="8"/>
      <c r="DLY188" s="8"/>
      <c r="DLZ188" s="8"/>
      <c r="DMA188" s="8"/>
      <c r="DMB188" s="8"/>
      <c r="DMC188" s="8"/>
      <c r="DMD188" s="8"/>
      <c r="DME188" s="8"/>
      <c r="DMF188" s="8"/>
      <c r="DMG188" s="8"/>
      <c r="DMH188" s="8"/>
      <c r="DMI188" s="8"/>
      <c r="DMJ188" s="8"/>
      <c r="DMK188" s="8"/>
      <c r="DML188" s="8"/>
      <c r="DMM188" s="8"/>
      <c r="DMN188" s="8"/>
      <c r="DMO188" s="8"/>
      <c r="DMP188" s="8"/>
      <c r="DMQ188" s="8"/>
      <c r="DMR188" s="8"/>
      <c r="DMS188" s="8"/>
      <c r="DMT188" s="8"/>
      <c r="DMU188" s="8"/>
      <c r="DMV188" s="8"/>
      <c r="DMW188" s="8"/>
      <c r="DMX188" s="8"/>
      <c r="DMY188" s="8"/>
      <c r="DMZ188" s="8"/>
      <c r="DNA188" s="8"/>
      <c r="DNB188" s="8"/>
      <c r="DNC188" s="8"/>
      <c r="DND188" s="8"/>
      <c r="DNE188" s="8"/>
      <c r="DNF188" s="8"/>
      <c r="DNG188" s="8"/>
      <c r="DNH188" s="8"/>
      <c r="DNI188" s="8"/>
      <c r="DNJ188" s="8"/>
      <c r="DNK188" s="8"/>
      <c r="DNL188" s="8"/>
      <c r="DNM188" s="8"/>
      <c r="DNN188" s="8"/>
      <c r="DNO188" s="8"/>
      <c r="DNP188" s="8"/>
      <c r="DNQ188" s="8"/>
      <c r="DNR188" s="8"/>
      <c r="DNS188" s="8"/>
      <c r="DNT188" s="8"/>
      <c r="DNU188" s="8"/>
      <c r="DNV188" s="8"/>
      <c r="DNW188" s="8"/>
      <c r="DNX188" s="8"/>
      <c r="DNY188" s="8"/>
      <c r="DNZ188" s="8"/>
      <c r="DOA188" s="8"/>
      <c r="DOB188" s="8"/>
      <c r="DOC188" s="8"/>
      <c r="DOD188" s="8"/>
      <c r="DOE188" s="8"/>
      <c r="DOF188" s="8"/>
      <c r="DOG188" s="8"/>
      <c r="DOH188" s="8"/>
      <c r="DOI188" s="8"/>
      <c r="DOJ188" s="8"/>
      <c r="DOK188" s="8"/>
      <c r="DOL188" s="8"/>
      <c r="DOM188" s="8"/>
      <c r="DON188" s="8"/>
      <c r="DOO188" s="8"/>
      <c r="DOP188" s="8"/>
      <c r="DOQ188" s="8"/>
      <c r="DOR188" s="8"/>
      <c r="DOS188" s="8"/>
      <c r="DOT188" s="8"/>
      <c r="DOU188" s="8"/>
      <c r="DOV188" s="8"/>
      <c r="DOW188" s="8"/>
      <c r="DOX188" s="8"/>
      <c r="DOY188" s="8"/>
      <c r="DOZ188" s="8"/>
      <c r="DPA188" s="8"/>
      <c r="DPB188" s="8"/>
      <c r="DPC188" s="8"/>
      <c r="DPD188" s="8"/>
      <c r="DPE188" s="8"/>
      <c r="DPF188" s="8"/>
      <c r="DPG188" s="8"/>
      <c r="DPH188" s="8"/>
      <c r="DPI188" s="8"/>
      <c r="DPJ188" s="8"/>
      <c r="DPK188" s="8"/>
      <c r="DPL188" s="8"/>
      <c r="DPM188" s="8"/>
      <c r="DPN188" s="8"/>
      <c r="DPO188" s="8"/>
      <c r="DPP188" s="8"/>
      <c r="DPQ188" s="8"/>
      <c r="DPR188" s="8"/>
      <c r="DPS188" s="8"/>
      <c r="DPT188" s="8"/>
      <c r="DPU188" s="8"/>
      <c r="DPV188" s="8"/>
      <c r="DPW188" s="8"/>
      <c r="DPX188" s="8"/>
      <c r="DPY188" s="8"/>
      <c r="DPZ188" s="8"/>
      <c r="DQA188" s="8"/>
      <c r="DQB188" s="8"/>
      <c r="DQC188" s="8"/>
      <c r="DQD188" s="8"/>
      <c r="DQE188" s="8"/>
      <c r="DQF188" s="8"/>
      <c r="DQG188" s="8"/>
      <c r="DQH188" s="8"/>
      <c r="DQI188" s="8"/>
      <c r="DQJ188" s="8"/>
      <c r="DQK188" s="8"/>
      <c r="DQL188" s="8"/>
      <c r="DQM188" s="8"/>
      <c r="DQN188" s="8"/>
      <c r="DQO188" s="8"/>
      <c r="DQP188" s="8"/>
      <c r="DQQ188" s="8"/>
      <c r="DQR188" s="8"/>
      <c r="DQS188" s="8"/>
      <c r="DQT188" s="8"/>
      <c r="DQU188" s="8"/>
      <c r="DQV188" s="8"/>
      <c r="DQW188" s="8"/>
      <c r="DQX188" s="8"/>
      <c r="DQY188" s="8"/>
      <c r="DQZ188" s="8"/>
      <c r="DRA188" s="8"/>
      <c r="DRB188" s="8"/>
      <c r="DRC188" s="8"/>
      <c r="DRD188" s="8"/>
      <c r="DRE188" s="8"/>
      <c r="DRF188" s="8"/>
      <c r="DRG188" s="8"/>
      <c r="DRH188" s="8"/>
      <c r="DRI188" s="8"/>
      <c r="DRJ188" s="8"/>
      <c r="DRK188" s="8"/>
      <c r="DRL188" s="8"/>
      <c r="DRM188" s="8"/>
      <c r="DRN188" s="8"/>
      <c r="DRO188" s="8"/>
      <c r="DRP188" s="8"/>
      <c r="DRQ188" s="8"/>
      <c r="DRR188" s="8"/>
      <c r="DRS188" s="8"/>
      <c r="DRT188" s="8"/>
      <c r="DRU188" s="8"/>
      <c r="DRV188" s="8"/>
      <c r="DRW188" s="8"/>
      <c r="DRX188" s="8"/>
      <c r="DRY188" s="8"/>
      <c r="DRZ188" s="8"/>
      <c r="DSA188" s="8"/>
      <c r="DSB188" s="8"/>
      <c r="DSC188" s="8"/>
      <c r="DSD188" s="8"/>
      <c r="DSE188" s="8"/>
      <c r="DSF188" s="8"/>
      <c r="DSG188" s="8"/>
      <c r="DSH188" s="8"/>
      <c r="DSI188" s="8"/>
      <c r="DSJ188" s="8"/>
      <c r="DSK188" s="8"/>
      <c r="DSL188" s="8"/>
      <c r="DSM188" s="8"/>
      <c r="DSN188" s="8"/>
      <c r="DSO188" s="8"/>
      <c r="DSP188" s="8"/>
      <c r="DSQ188" s="8"/>
      <c r="DSR188" s="8"/>
      <c r="DSS188" s="8"/>
      <c r="DST188" s="8"/>
      <c r="DSU188" s="8"/>
      <c r="DSV188" s="8"/>
      <c r="DSW188" s="8"/>
      <c r="DSX188" s="8"/>
      <c r="DSY188" s="8"/>
      <c r="DSZ188" s="8"/>
      <c r="DTA188" s="8"/>
      <c r="DTB188" s="8"/>
      <c r="DTC188" s="8"/>
      <c r="DTD188" s="8"/>
      <c r="DTE188" s="8"/>
      <c r="DTF188" s="8"/>
      <c r="DTG188" s="8"/>
      <c r="DTH188" s="8"/>
      <c r="DTI188" s="8"/>
      <c r="DTJ188" s="8"/>
      <c r="DTK188" s="8"/>
      <c r="DTL188" s="8"/>
      <c r="DTM188" s="8"/>
      <c r="DTN188" s="8"/>
      <c r="DTO188" s="8"/>
      <c r="DTP188" s="8"/>
      <c r="DTQ188" s="8"/>
      <c r="DTR188" s="8"/>
      <c r="DTS188" s="8"/>
      <c r="DTT188" s="8"/>
      <c r="DTU188" s="8"/>
      <c r="DTV188" s="8"/>
      <c r="DTW188" s="8"/>
      <c r="DTX188" s="8"/>
      <c r="DTY188" s="8"/>
      <c r="DTZ188" s="8"/>
      <c r="DUA188" s="8"/>
      <c r="DUB188" s="8"/>
      <c r="DUC188" s="8"/>
      <c r="DUD188" s="8"/>
      <c r="DUE188" s="8"/>
      <c r="DUF188" s="8"/>
      <c r="DUG188" s="8"/>
      <c r="DUH188" s="8"/>
      <c r="DUI188" s="8"/>
      <c r="DUJ188" s="8"/>
      <c r="DUK188" s="8"/>
      <c r="DUL188" s="8"/>
      <c r="DUM188" s="8"/>
      <c r="DUN188" s="8"/>
      <c r="DUO188" s="8"/>
      <c r="DUP188" s="8"/>
      <c r="DUQ188" s="8"/>
      <c r="DUR188" s="8"/>
      <c r="DUS188" s="8"/>
      <c r="DUT188" s="8"/>
      <c r="DUU188" s="8"/>
      <c r="DUV188" s="8"/>
      <c r="DUW188" s="8"/>
      <c r="DUX188" s="8"/>
      <c r="DUY188" s="8"/>
      <c r="DUZ188" s="8"/>
      <c r="DVA188" s="8"/>
      <c r="DVB188" s="8"/>
      <c r="DVC188" s="8"/>
      <c r="DVD188" s="8"/>
      <c r="DVE188" s="8"/>
      <c r="DVF188" s="8"/>
      <c r="DVG188" s="8"/>
      <c r="DVH188" s="8"/>
      <c r="DVI188" s="8"/>
      <c r="DVJ188" s="8"/>
      <c r="DVK188" s="8"/>
      <c r="DVL188" s="8"/>
      <c r="DVM188" s="8"/>
      <c r="DVN188" s="8"/>
      <c r="DVO188" s="8"/>
      <c r="DVP188" s="8"/>
      <c r="DVQ188" s="8"/>
      <c r="DVR188" s="8"/>
      <c r="DVS188" s="8"/>
      <c r="DVT188" s="8"/>
      <c r="DVU188" s="8"/>
      <c r="DVV188" s="8"/>
      <c r="DVW188" s="8"/>
      <c r="DVX188" s="8"/>
      <c r="DVY188" s="8"/>
      <c r="DVZ188" s="8"/>
      <c r="DWA188" s="8"/>
      <c r="DWB188" s="8"/>
      <c r="DWC188" s="8"/>
      <c r="DWD188" s="8"/>
      <c r="DWE188" s="8"/>
      <c r="DWF188" s="8"/>
      <c r="DWG188" s="8"/>
      <c r="DWH188" s="8"/>
      <c r="DWI188" s="8"/>
      <c r="DWJ188" s="8"/>
      <c r="DWK188" s="8"/>
      <c r="DWL188" s="8"/>
      <c r="DWM188" s="8"/>
      <c r="DWN188" s="8"/>
      <c r="DWO188" s="8"/>
      <c r="DWP188" s="8"/>
      <c r="DWQ188" s="8"/>
      <c r="DWR188" s="8"/>
      <c r="DWS188" s="8"/>
      <c r="DWT188" s="8"/>
      <c r="DWU188" s="8"/>
      <c r="DWV188" s="8"/>
      <c r="DWW188" s="8"/>
      <c r="DWX188" s="8"/>
      <c r="DWY188" s="8"/>
      <c r="DWZ188" s="8"/>
      <c r="DXA188" s="8"/>
      <c r="DXB188" s="8"/>
      <c r="DXC188" s="8"/>
      <c r="DXD188" s="8"/>
      <c r="DXE188" s="8"/>
      <c r="DXF188" s="8"/>
      <c r="DXG188" s="8"/>
      <c r="DXH188" s="8"/>
      <c r="DXI188" s="8"/>
      <c r="DXJ188" s="8"/>
      <c r="DXK188" s="8"/>
      <c r="DXL188" s="8"/>
      <c r="DXM188" s="8"/>
      <c r="DXN188" s="8"/>
      <c r="DXO188" s="8"/>
      <c r="DXP188" s="8"/>
      <c r="DXQ188" s="8"/>
      <c r="DXR188" s="8"/>
      <c r="DXS188" s="8"/>
      <c r="DXT188" s="8"/>
      <c r="DXU188" s="8"/>
      <c r="DXV188" s="8"/>
      <c r="DXW188" s="8"/>
      <c r="DXX188" s="8"/>
      <c r="DXY188" s="8"/>
      <c r="DXZ188" s="8"/>
      <c r="DYA188" s="8"/>
      <c r="DYB188" s="8"/>
      <c r="DYC188" s="8"/>
      <c r="DYD188" s="8"/>
      <c r="DYE188" s="8"/>
      <c r="DYF188" s="8"/>
      <c r="DYG188" s="8"/>
      <c r="DYH188" s="8"/>
      <c r="DYI188" s="8"/>
      <c r="DYJ188" s="8"/>
      <c r="DYK188" s="8"/>
      <c r="DYL188" s="8"/>
      <c r="DYM188" s="8"/>
      <c r="DYN188" s="8"/>
      <c r="DYO188" s="8"/>
      <c r="DYP188" s="8"/>
      <c r="DYQ188" s="8"/>
      <c r="DYR188" s="8"/>
      <c r="DYS188" s="8"/>
      <c r="DYT188" s="8"/>
      <c r="DYU188" s="8"/>
      <c r="DYV188" s="8"/>
      <c r="DYW188" s="8"/>
      <c r="DYX188" s="8"/>
      <c r="DYY188" s="8"/>
      <c r="DYZ188" s="8"/>
      <c r="DZA188" s="8"/>
      <c r="DZB188" s="8"/>
      <c r="DZC188" s="8"/>
      <c r="DZD188" s="8"/>
      <c r="DZE188" s="8"/>
      <c r="DZF188" s="8"/>
      <c r="DZG188" s="8"/>
      <c r="DZH188" s="8"/>
      <c r="DZI188" s="8"/>
      <c r="DZJ188" s="8"/>
      <c r="DZK188" s="8"/>
      <c r="DZL188" s="8"/>
      <c r="DZM188" s="8"/>
      <c r="DZN188" s="8"/>
      <c r="DZO188" s="8"/>
      <c r="DZP188" s="8"/>
      <c r="DZQ188" s="8"/>
      <c r="DZR188" s="8"/>
      <c r="DZS188" s="8"/>
      <c r="DZT188" s="8"/>
      <c r="DZU188" s="8"/>
      <c r="DZV188" s="8"/>
      <c r="DZW188" s="8"/>
      <c r="DZX188" s="8"/>
      <c r="DZY188" s="8"/>
      <c r="DZZ188" s="8"/>
      <c r="EAA188" s="8"/>
      <c r="EAB188" s="8"/>
      <c r="EAC188" s="8"/>
      <c r="EAD188" s="8"/>
      <c r="EAE188" s="8"/>
      <c r="EAF188" s="8"/>
      <c r="EAG188" s="8"/>
      <c r="EAH188" s="8"/>
      <c r="EAI188" s="8"/>
      <c r="EAJ188" s="8"/>
      <c r="EAK188" s="8"/>
      <c r="EAL188" s="8"/>
      <c r="EAM188" s="8"/>
      <c r="EAN188" s="8"/>
      <c r="EAO188" s="8"/>
      <c r="EAP188" s="8"/>
      <c r="EAQ188" s="8"/>
      <c r="EAR188" s="8"/>
      <c r="EAS188" s="8"/>
      <c r="EAT188" s="8"/>
      <c r="EAU188" s="8"/>
      <c r="EAV188" s="8"/>
      <c r="EAW188" s="8"/>
      <c r="EAX188" s="8"/>
      <c r="EAY188" s="8"/>
      <c r="EAZ188" s="8"/>
      <c r="EBA188" s="8"/>
      <c r="EBB188" s="8"/>
      <c r="EBC188" s="8"/>
      <c r="EBD188" s="8"/>
      <c r="EBE188" s="8"/>
      <c r="EBF188" s="8"/>
      <c r="EBG188" s="8"/>
      <c r="EBH188" s="8"/>
      <c r="EBI188" s="8"/>
      <c r="EBJ188" s="8"/>
      <c r="EBK188" s="8"/>
      <c r="EBL188" s="8"/>
      <c r="EBM188" s="8"/>
      <c r="EBN188" s="8"/>
      <c r="EBO188" s="8"/>
      <c r="EBP188" s="8"/>
      <c r="EBQ188" s="8"/>
      <c r="EBR188" s="8"/>
      <c r="EBS188" s="8"/>
      <c r="EBT188" s="8"/>
      <c r="EBU188" s="8"/>
      <c r="EBV188" s="8"/>
      <c r="EBW188" s="8"/>
      <c r="EBX188" s="8"/>
      <c r="EBY188" s="8"/>
      <c r="EBZ188" s="8"/>
      <c r="ECA188" s="8"/>
      <c r="ECB188" s="8"/>
      <c r="ECC188" s="8"/>
      <c r="ECD188" s="8"/>
      <c r="ECE188" s="8"/>
      <c r="ECF188" s="8"/>
      <c r="ECG188" s="8"/>
      <c r="ECH188" s="8"/>
      <c r="ECI188" s="8"/>
      <c r="ECJ188" s="8"/>
      <c r="ECK188" s="8"/>
      <c r="ECL188" s="8"/>
      <c r="ECM188" s="8"/>
      <c r="ECN188" s="8"/>
      <c r="ECO188" s="8"/>
      <c r="ECP188" s="8"/>
      <c r="ECQ188" s="8"/>
      <c r="ECR188" s="8"/>
      <c r="ECS188" s="8"/>
      <c r="ECT188" s="8"/>
      <c r="ECU188" s="8"/>
      <c r="ECV188" s="8"/>
      <c r="ECW188" s="8"/>
      <c r="ECX188" s="8"/>
      <c r="ECY188" s="8"/>
      <c r="ECZ188" s="8"/>
      <c r="EDA188" s="8"/>
      <c r="EDB188" s="8"/>
      <c r="EDC188" s="8"/>
      <c r="EDD188" s="8"/>
      <c r="EDE188" s="8"/>
      <c r="EDF188" s="8"/>
      <c r="EDG188" s="8"/>
      <c r="EDH188" s="8"/>
      <c r="EDI188" s="8"/>
      <c r="EDJ188" s="8"/>
      <c r="EDK188" s="8"/>
      <c r="EDL188" s="8"/>
      <c r="EDM188" s="8"/>
      <c r="EDN188" s="8"/>
      <c r="EDO188" s="8"/>
      <c r="EDP188" s="8"/>
      <c r="EDQ188" s="8"/>
      <c r="EDR188" s="8"/>
      <c r="EDS188" s="8"/>
      <c r="EDT188" s="8"/>
      <c r="EDU188" s="8"/>
      <c r="EDV188" s="8"/>
      <c r="EDW188" s="8"/>
      <c r="EDX188" s="8"/>
      <c r="EDY188" s="8"/>
      <c r="EDZ188" s="8"/>
      <c r="EEA188" s="8"/>
      <c r="EEB188" s="8"/>
      <c r="EEC188" s="8"/>
      <c r="EED188" s="8"/>
      <c r="EEE188" s="8"/>
      <c r="EEF188" s="8"/>
      <c r="EEG188" s="8"/>
      <c r="EEH188" s="8"/>
      <c r="EEI188" s="8"/>
      <c r="EEJ188" s="8"/>
      <c r="EEK188" s="8"/>
      <c r="EEL188" s="8"/>
      <c r="EEM188" s="8"/>
      <c r="EEN188" s="8"/>
      <c r="EEO188" s="8"/>
      <c r="EEP188" s="8"/>
      <c r="EEQ188" s="8"/>
      <c r="EER188" s="8"/>
      <c r="EES188" s="8"/>
      <c r="EET188" s="8"/>
      <c r="EEU188" s="8"/>
      <c r="EEV188" s="8"/>
      <c r="EEW188" s="8"/>
      <c r="EEX188" s="8"/>
      <c r="EEY188" s="8"/>
      <c r="EEZ188" s="8"/>
      <c r="EFA188" s="8"/>
      <c r="EFB188" s="8"/>
      <c r="EFC188" s="8"/>
      <c r="EFD188" s="8"/>
      <c r="EFE188" s="8"/>
      <c r="EFF188" s="8"/>
      <c r="EFG188" s="8"/>
      <c r="EFH188" s="8"/>
      <c r="EFI188" s="8"/>
      <c r="EFJ188" s="8"/>
      <c r="EFK188" s="8"/>
      <c r="EFL188" s="8"/>
      <c r="EFM188" s="8"/>
      <c r="EFN188" s="8"/>
      <c r="EFO188" s="8"/>
      <c r="EFP188" s="8"/>
      <c r="EFQ188" s="8"/>
      <c r="EFR188" s="8"/>
      <c r="EFS188" s="8"/>
      <c r="EFT188" s="8"/>
      <c r="EFU188" s="8"/>
      <c r="EFV188" s="8"/>
      <c r="EFW188" s="8"/>
      <c r="EFX188" s="8"/>
      <c r="EFY188" s="8"/>
      <c r="EFZ188" s="8"/>
      <c r="EGA188" s="8"/>
      <c r="EGB188" s="8"/>
      <c r="EGC188" s="8"/>
      <c r="EGD188" s="8"/>
      <c r="EGE188" s="8"/>
      <c r="EGF188" s="8"/>
      <c r="EGG188" s="8"/>
      <c r="EGH188" s="8"/>
      <c r="EGI188" s="8"/>
      <c r="EGJ188" s="8"/>
      <c r="EGK188" s="8"/>
      <c r="EGL188" s="8"/>
      <c r="EGM188" s="8"/>
      <c r="EGN188" s="8"/>
      <c r="EGO188" s="8"/>
      <c r="EGP188" s="8"/>
      <c r="EGQ188" s="8"/>
      <c r="EGR188" s="8"/>
      <c r="EGS188" s="8"/>
      <c r="EGT188" s="8"/>
      <c r="EGU188" s="8"/>
      <c r="EGV188" s="8"/>
      <c r="EGW188" s="8"/>
      <c r="EGX188" s="8"/>
      <c r="EGY188" s="8"/>
      <c r="EGZ188" s="8"/>
      <c r="EHA188" s="8"/>
      <c r="EHB188" s="8"/>
      <c r="EHC188" s="8"/>
      <c r="EHD188" s="8"/>
      <c r="EHE188" s="8"/>
      <c r="EHF188" s="8"/>
      <c r="EHG188" s="8"/>
      <c r="EHH188" s="8"/>
      <c r="EHI188" s="8"/>
      <c r="EHJ188" s="8"/>
      <c r="EHK188" s="8"/>
      <c r="EHL188" s="8"/>
      <c r="EHM188" s="8"/>
      <c r="EHN188" s="8"/>
      <c r="EHO188" s="8"/>
      <c r="EHP188" s="8"/>
      <c r="EHQ188" s="8"/>
      <c r="EHR188" s="8"/>
      <c r="EHS188" s="8"/>
      <c r="EHT188" s="8"/>
      <c r="EHU188" s="8"/>
      <c r="EHV188" s="8"/>
      <c r="EHW188" s="8"/>
      <c r="EHX188" s="8"/>
      <c r="EHY188" s="8"/>
      <c r="EHZ188" s="8"/>
      <c r="EIA188" s="8"/>
      <c r="EIB188" s="8"/>
      <c r="EIC188" s="8"/>
      <c r="EID188" s="8"/>
      <c r="EIE188" s="8"/>
      <c r="EIF188" s="8"/>
      <c r="EIG188" s="8"/>
      <c r="EIH188" s="8"/>
      <c r="EII188" s="8"/>
      <c r="EIJ188" s="8"/>
      <c r="EIK188" s="8"/>
      <c r="EIL188" s="8"/>
      <c r="EIM188" s="8"/>
      <c r="EIN188" s="8"/>
      <c r="EIO188" s="8"/>
      <c r="EIP188" s="8"/>
      <c r="EIQ188" s="8"/>
      <c r="EIR188" s="8"/>
      <c r="EIS188" s="8"/>
      <c r="EIT188" s="8"/>
      <c r="EIU188" s="8"/>
      <c r="EIV188" s="8"/>
      <c r="EIW188" s="8"/>
      <c r="EIX188" s="8"/>
      <c r="EIY188" s="8"/>
      <c r="EIZ188" s="8"/>
      <c r="EJA188" s="8"/>
      <c r="EJB188" s="8"/>
      <c r="EJC188" s="8"/>
      <c r="EJD188" s="8"/>
      <c r="EJE188" s="8"/>
      <c r="EJF188" s="8"/>
      <c r="EJG188" s="8"/>
      <c r="EJH188" s="8"/>
      <c r="EJI188" s="8"/>
      <c r="EJJ188" s="8"/>
      <c r="EJK188" s="8"/>
      <c r="EJL188" s="8"/>
      <c r="EJM188" s="8"/>
      <c r="EJN188" s="8"/>
      <c r="EJO188" s="8"/>
      <c r="EJP188" s="8"/>
      <c r="EJQ188" s="8"/>
      <c r="EJR188" s="8"/>
      <c r="EJS188" s="8"/>
      <c r="EJT188" s="8"/>
      <c r="EJU188" s="8"/>
      <c r="EJV188" s="8"/>
      <c r="EJW188" s="8"/>
      <c r="EJX188" s="8"/>
      <c r="EJY188" s="8"/>
      <c r="EJZ188" s="8"/>
      <c r="EKA188" s="8"/>
      <c r="EKB188" s="8"/>
      <c r="EKC188" s="8"/>
      <c r="EKD188" s="8"/>
      <c r="EKE188" s="8"/>
      <c r="EKF188" s="8"/>
      <c r="EKG188" s="8"/>
      <c r="EKH188" s="8"/>
      <c r="EKI188" s="8"/>
      <c r="EKJ188" s="8"/>
      <c r="EKK188" s="8"/>
      <c r="EKL188" s="8"/>
      <c r="EKM188" s="8"/>
      <c r="EKN188" s="8"/>
      <c r="EKO188" s="8"/>
      <c r="EKP188" s="8"/>
      <c r="EKQ188" s="8"/>
      <c r="EKR188" s="8"/>
      <c r="EKS188" s="8"/>
      <c r="EKT188" s="8"/>
      <c r="EKU188" s="8"/>
      <c r="EKV188" s="8"/>
      <c r="EKW188" s="8"/>
      <c r="EKX188" s="8"/>
      <c r="EKY188" s="8"/>
      <c r="EKZ188" s="8"/>
      <c r="ELA188" s="8"/>
      <c r="ELB188" s="8"/>
      <c r="ELC188" s="8"/>
      <c r="ELD188" s="8"/>
      <c r="ELE188" s="8"/>
      <c r="ELF188" s="8"/>
      <c r="ELG188" s="8"/>
      <c r="ELH188" s="8"/>
      <c r="ELI188" s="8"/>
      <c r="ELJ188" s="8"/>
      <c r="ELK188" s="8"/>
      <c r="ELL188" s="8"/>
      <c r="ELM188" s="8"/>
      <c r="ELN188" s="8"/>
      <c r="ELO188" s="8"/>
      <c r="ELP188" s="8"/>
      <c r="ELQ188" s="8"/>
      <c r="ELR188" s="8"/>
      <c r="ELS188" s="8"/>
      <c r="ELT188" s="8"/>
      <c r="ELU188" s="8"/>
      <c r="ELV188" s="8"/>
      <c r="ELW188" s="8"/>
      <c r="ELX188" s="8"/>
      <c r="ELY188" s="8"/>
      <c r="ELZ188" s="8"/>
      <c r="EMA188" s="8"/>
      <c r="EMB188" s="8"/>
      <c r="EMC188" s="8"/>
      <c r="EMD188" s="8"/>
      <c r="EME188" s="8"/>
      <c r="EMF188" s="8"/>
      <c r="EMG188" s="8"/>
      <c r="EMH188" s="8"/>
      <c r="EMI188" s="8"/>
      <c r="EMJ188" s="8"/>
      <c r="EMK188" s="8"/>
      <c r="EML188" s="8"/>
      <c r="EMM188" s="8"/>
      <c r="EMN188" s="8"/>
      <c r="EMO188" s="8"/>
      <c r="EMP188" s="8"/>
      <c r="EMQ188" s="8"/>
      <c r="EMR188" s="8"/>
      <c r="EMS188" s="8"/>
      <c r="EMT188" s="8"/>
      <c r="EMU188" s="8"/>
      <c r="EMV188" s="8"/>
      <c r="EMW188" s="8"/>
      <c r="EMX188" s="8"/>
      <c r="EMY188" s="8"/>
      <c r="EMZ188" s="8"/>
      <c r="ENA188" s="8"/>
      <c r="ENB188" s="8"/>
      <c r="ENC188" s="8"/>
      <c r="END188" s="8"/>
      <c r="ENE188" s="8"/>
      <c r="ENF188" s="8"/>
      <c r="ENG188" s="8"/>
      <c r="ENH188" s="8"/>
      <c r="ENI188" s="8"/>
      <c r="ENJ188" s="8"/>
      <c r="ENK188" s="8"/>
      <c r="ENL188" s="8"/>
      <c r="ENM188" s="8"/>
      <c r="ENN188" s="8"/>
      <c r="ENO188" s="8"/>
      <c r="ENP188" s="8"/>
      <c r="ENQ188" s="8"/>
      <c r="ENR188" s="8"/>
      <c r="ENS188" s="8"/>
      <c r="ENT188" s="8"/>
      <c r="ENU188" s="8"/>
      <c r="ENV188" s="8"/>
      <c r="ENW188" s="8"/>
      <c r="ENX188" s="8"/>
      <c r="ENY188" s="8"/>
      <c r="ENZ188" s="8"/>
      <c r="EOA188" s="8"/>
      <c r="EOB188" s="8"/>
      <c r="EOC188" s="8"/>
      <c r="EOD188" s="8"/>
      <c r="EOE188" s="8"/>
      <c r="EOF188" s="8"/>
      <c r="EOG188" s="8"/>
      <c r="EOH188" s="8"/>
      <c r="EOI188" s="8"/>
      <c r="EOJ188" s="8"/>
      <c r="EOK188" s="8"/>
      <c r="EOL188" s="8"/>
      <c r="EOM188" s="8"/>
      <c r="EON188" s="8"/>
      <c r="EOO188" s="8"/>
      <c r="EOP188" s="8"/>
      <c r="EOQ188" s="8"/>
      <c r="EOR188" s="8"/>
      <c r="EOS188" s="8"/>
      <c r="EOT188" s="8"/>
      <c r="EOU188" s="8"/>
      <c r="EOV188" s="8"/>
      <c r="EOW188" s="8"/>
      <c r="EOX188" s="8"/>
      <c r="EOY188" s="8"/>
      <c r="EOZ188" s="8"/>
      <c r="EPA188" s="8"/>
      <c r="EPB188" s="8"/>
      <c r="EPC188" s="8"/>
      <c r="EPD188" s="8"/>
      <c r="EPE188" s="8"/>
      <c r="EPF188" s="8"/>
      <c r="EPG188" s="8"/>
      <c r="EPH188" s="8"/>
      <c r="EPI188" s="8"/>
      <c r="EPJ188" s="8"/>
      <c r="EPK188" s="8"/>
      <c r="EPL188" s="8"/>
      <c r="EPM188" s="8"/>
      <c r="EPN188" s="8"/>
      <c r="EPO188" s="8"/>
      <c r="EPP188" s="8"/>
      <c r="EPQ188" s="8"/>
      <c r="EPR188" s="8"/>
      <c r="EPS188" s="8"/>
      <c r="EPT188" s="8"/>
      <c r="EPU188" s="8"/>
      <c r="EPV188" s="8"/>
      <c r="EPW188" s="8"/>
      <c r="EPX188" s="8"/>
      <c r="EPY188" s="8"/>
      <c r="EPZ188" s="8"/>
      <c r="EQA188" s="8"/>
      <c r="EQB188" s="8"/>
      <c r="EQC188" s="8"/>
      <c r="EQD188" s="8"/>
      <c r="EQE188" s="8"/>
      <c r="EQF188" s="8"/>
      <c r="EQG188" s="8"/>
      <c r="EQH188" s="8"/>
      <c r="EQI188" s="8"/>
      <c r="EQJ188" s="8"/>
      <c r="EQK188" s="8"/>
      <c r="EQL188" s="8"/>
      <c r="EQM188" s="8"/>
      <c r="EQN188" s="8"/>
      <c r="EQO188" s="8"/>
      <c r="EQP188" s="8"/>
      <c r="EQQ188" s="8"/>
      <c r="EQR188" s="8"/>
      <c r="EQS188" s="8"/>
      <c r="EQT188" s="8"/>
      <c r="EQU188" s="8"/>
      <c r="EQV188" s="8"/>
      <c r="EQW188" s="8"/>
      <c r="EQX188" s="8"/>
      <c r="EQY188" s="8"/>
      <c r="EQZ188" s="8"/>
      <c r="ERA188" s="8"/>
      <c r="ERB188" s="8"/>
      <c r="ERC188" s="8"/>
      <c r="ERD188" s="8"/>
      <c r="ERE188" s="8"/>
      <c r="ERF188" s="8"/>
      <c r="ERG188" s="8"/>
      <c r="ERH188" s="8"/>
      <c r="ERI188" s="8"/>
      <c r="ERJ188" s="8"/>
      <c r="ERK188" s="8"/>
      <c r="ERL188" s="8"/>
      <c r="ERM188" s="8"/>
      <c r="ERN188" s="8"/>
      <c r="ERO188" s="8"/>
      <c r="ERP188" s="8"/>
      <c r="ERQ188" s="8"/>
      <c r="ERR188" s="8"/>
      <c r="ERS188" s="8"/>
      <c r="ERT188" s="8"/>
      <c r="ERU188" s="8"/>
      <c r="ERV188" s="8"/>
      <c r="ERW188" s="8"/>
      <c r="ERX188" s="8"/>
      <c r="ERY188" s="8"/>
      <c r="ERZ188" s="8"/>
      <c r="ESA188" s="8"/>
      <c r="ESB188" s="8"/>
      <c r="ESC188" s="8"/>
      <c r="ESD188" s="8"/>
      <c r="ESE188" s="8"/>
      <c r="ESF188" s="8"/>
      <c r="ESG188" s="8"/>
      <c r="ESH188" s="8"/>
      <c r="ESI188" s="8"/>
      <c r="ESJ188" s="8"/>
      <c r="ESK188" s="8"/>
      <c r="ESL188" s="8"/>
      <c r="ESM188" s="8"/>
      <c r="ESN188" s="8"/>
      <c r="ESO188" s="8"/>
      <c r="ESP188" s="8"/>
      <c r="ESQ188" s="8"/>
      <c r="ESR188" s="8"/>
      <c r="ESS188" s="8"/>
      <c r="EST188" s="8"/>
      <c r="ESU188" s="8"/>
      <c r="ESV188" s="8"/>
      <c r="ESW188" s="8"/>
      <c r="ESX188" s="8"/>
      <c r="ESY188" s="8"/>
      <c r="ESZ188" s="8"/>
      <c r="ETA188" s="8"/>
      <c r="ETB188" s="8"/>
      <c r="ETC188" s="8"/>
      <c r="ETD188" s="8"/>
      <c r="ETE188" s="8"/>
      <c r="ETF188" s="8"/>
      <c r="ETG188" s="8"/>
      <c r="ETH188" s="8"/>
      <c r="ETI188" s="8"/>
      <c r="ETJ188" s="8"/>
      <c r="ETK188" s="8"/>
      <c r="ETL188" s="8"/>
      <c r="ETM188" s="8"/>
      <c r="ETN188" s="8"/>
      <c r="ETO188" s="8"/>
      <c r="ETP188" s="8"/>
      <c r="ETQ188" s="8"/>
      <c r="ETR188" s="8"/>
      <c r="ETS188" s="8"/>
      <c r="ETT188" s="8"/>
      <c r="ETU188" s="8"/>
      <c r="ETV188" s="8"/>
      <c r="ETW188" s="8"/>
      <c r="ETX188" s="8"/>
      <c r="ETY188" s="8"/>
      <c r="ETZ188" s="8"/>
      <c r="EUA188" s="8"/>
      <c r="EUB188" s="8"/>
      <c r="EUC188" s="8"/>
      <c r="EUD188" s="8"/>
      <c r="EUE188" s="8"/>
      <c r="EUF188" s="8"/>
      <c r="EUG188" s="8"/>
      <c r="EUH188" s="8"/>
      <c r="EUI188" s="8"/>
      <c r="EUJ188" s="8"/>
      <c r="EUK188" s="8"/>
      <c r="EUL188" s="8"/>
      <c r="EUM188" s="8"/>
      <c r="EUN188" s="8"/>
      <c r="EUO188" s="8"/>
      <c r="EUP188" s="8"/>
      <c r="EUQ188" s="8"/>
      <c r="EUR188" s="8"/>
      <c r="EUS188" s="8"/>
      <c r="EUT188" s="8"/>
      <c r="EUU188" s="8"/>
      <c r="EUV188" s="8"/>
      <c r="EUW188" s="8"/>
      <c r="EUX188" s="8"/>
      <c r="EUY188" s="8"/>
      <c r="EUZ188" s="8"/>
      <c r="EVA188" s="8"/>
      <c r="EVB188" s="8"/>
      <c r="EVC188" s="8"/>
      <c r="EVD188" s="8"/>
      <c r="EVE188" s="8"/>
      <c r="EVF188" s="8"/>
      <c r="EVG188" s="8"/>
      <c r="EVH188" s="8"/>
      <c r="EVI188" s="8"/>
      <c r="EVJ188" s="8"/>
      <c r="EVK188" s="8"/>
      <c r="EVL188" s="8"/>
      <c r="EVM188" s="8"/>
      <c r="EVN188" s="8"/>
      <c r="EVO188" s="8"/>
      <c r="EVP188" s="8"/>
      <c r="EVQ188" s="8"/>
      <c r="EVR188" s="8"/>
      <c r="EVS188" s="8"/>
      <c r="EVT188" s="8"/>
      <c r="EVU188" s="8"/>
      <c r="EVV188" s="8"/>
      <c r="EVW188" s="8"/>
      <c r="EVX188" s="8"/>
      <c r="EVY188" s="8"/>
      <c r="EVZ188" s="8"/>
      <c r="EWA188" s="8"/>
      <c r="EWB188" s="8"/>
      <c r="EWC188" s="8"/>
      <c r="EWD188" s="8"/>
      <c r="EWE188" s="8"/>
      <c r="EWF188" s="8"/>
      <c r="EWG188" s="8"/>
      <c r="EWH188" s="8"/>
      <c r="EWI188" s="8"/>
      <c r="EWJ188" s="8"/>
      <c r="EWK188" s="8"/>
      <c r="EWL188" s="8"/>
      <c r="EWM188" s="8"/>
      <c r="EWN188" s="8"/>
      <c r="EWO188" s="8"/>
      <c r="EWP188" s="8"/>
      <c r="EWQ188" s="8"/>
      <c r="EWR188" s="8"/>
      <c r="EWS188" s="8"/>
      <c r="EWT188" s="8"/>
      <c r="EWU188" s="8"/>
      <c r="EWV188" s="8"/>
      <c r="EWW188" s="8"/>
      <c r="EWX188" s="8"/>
      <c r="EWY188" s="8"/>
      <c r="EWZ188" s="8"/>
      <c r="EXA188" s="8"/>
      <c r="EXB188" s="8"/>
      <c r="EXC188" s="8"/>
      <c r="EXD188" s="8"/>
      <c r="EXE188" s="8"/>
      <c r="EXF188" s="8"/>
      <c r="EXG188" s="8"/>
      <c r="EXH188" s="8"/>
      <c r="EXI188" s="8"/>
      <c r="EXJ188" s="8"/>
      <c r="EXK188" s="8"/>
      <c r="EXL188" s="8"/>
      <c r="EXM188" s="8"/>
      <c r="EXN188" s="8"/>
      <c r="EXO188" s="8"/>
      <c r="EXP188" s="8"/>
      <c r="EXQ188" s="8"/>
      <c r="EXR188" s="8"/>
      <c r="EXS188" s="8"/>
      <c r="EXT188" s="8"/>
      <c r="EXU188" s="8"/>
      <c r="EXV188" s="8"/>
      <c r="EXW188" s="8"/>
      <c r="EXX188" s="8"/>
      <c r="EXY188" s="8"/>
      <c r="EXZ188" s="8"/>
      <c r="EYA188" s="8"/>
      <c r="EYB188" s="8"/>
      <c r="EYC188" s="8"/>
      <c r="EYD188" s="8"/>
      <c r="EYE188" s="8"/>
      <c r="EYF188" s="8"/>
      <c r="EYG188" s="8"/>
      <c r="EYH188" s="8"/>
      <c r="EYI188" s="8"/>
      <c r="EYJ188" s="8"/>
      <c r="EYK188" s="8"/>
      <c r="EYL188" s="8"/>
      <c r="EYM188" s="8"/>
      <c r="EYN188" s="8"/>
      <c r="EYO188" s="8"/>
      <c r="EYP188" s="8"/>
      <c r="EYQ188" s="8"/>
      <c r="EYR188" s="8"/>
      <c r="EYS188" s="8"/>
      <c r="EYT188" s="8"/>
      <c r="EYU188" s="8"/>
      <c r="EYV188" s="8"/>
      <c r="EYW188" s="8"/>
      <c r="EYX188" s="8"/>
      <c r="EYY188" s="8"/>
      <c r="EYZ188" s="8"/>
      <c r="EZA188" s="8"/>
      <c r="EZB188" s="8"/>
      <c r="EZC188" s="8"/>
      <c r="EZD188" s="8"/>
      <c r="EZE188" s="8"/>
      <c r="EZF188" s="8"/>
      <c r="EZG188" s="8"/>
      <c r="EZH188" s="8"/>
      <c r="EZI188" s="8"/>
      <c r="EZJ188" s="8"/>
      <c r="EZK188" s="8"/>
      <c r="EZL188" s="8"/>
      <c r="EZM188" s="8"/>
      <c r="EZN188" s="8"/>
      <c r="EZO188" s="8"/>
      <c r="EZP188" s="8"/>
      <c r="EZQ188" s="8"/>
      <c r="EZR188" s="8"/>
      <c r="EZS188" s="8"/>
      <c r="EZT188" s="8"/>
      <c r="EZU188" s="8"/>
      <c r="EZV188" s="8"/>
      <c r="EZW188" s="8"/>
      <c r="EZX188" s="8"/>
      <c r="EZY188" s="8"/>
      <c r="EZZ188" s="8"/>
      <c r="FAA188" s="8"/>
      <c r="FAB188" s="8"/>
      <c r="FAC188" s="8"/>
      <c r="FAD188" s="8"/>
      <c r="FAE188" s="8"/>
      <c r="FAF188" s="8"/>
      <c r="FAG188" s="8"/>
      <c r="FAH188" s="8"/>
      <c r="FAI188" s="8"/>
      <c r="FAJ188" s="8"/>
      <c r="FAK188" s="8"/>
      <c r="FAL188" s="8"/>
      <c r="FAM188" s="8"/>
      <c r="FAN188" s="8"/>
      <c r="FAO188" s="8"/>
      <c r="FAP188" s="8"/>
      <c r="FAQ188" s="8"/>
      <c r="FAR188" s="8"/>
      <c r="FAS188" s="8"/>
      <c r="FAT188" s="8"/>
      <c r="FAU188" s="8"/>
      <c r="FAV188" s="8"/>
      <c r="FAW188" s="8"/>
      <c r="FAX188" s="8"/>
      <c r="FAY188" s="8"/>
      <c r="FAZ188" s="8"/>
      <c r="FBA188" s="8"/>
      <c r="FBB188" s="8"/>
      <c r="FBC188" s="8"/>
      <c r="FBD188" s="8"/>
      <c r="FBE188" s="8"/>
      <c r="FBF188" s="8"/>
      <c r="FBG188" s="8"/>
      <c r="FBH188" s="8"/>
      <c r="FBI188" s="8"/>
      <c r="FBJ188" s="8"/>
      <c r="FBK188" s="8"/>
      <c r="FBL188" s="8"/>
      <c r="FBM188" s="8"/>
      <c r="FBN188" s="8"/>
      <c r="FBO188" s="8"/>
      <c r="FBP188" s="8"/>
      <c r="FBQ188" s="8"/>
      <c r="FBR188" s="8"/>
      <c r="FBS188" s="8"/>
      <c r="FBT188" s="8"/>
      <c r="FBU188" s="8"/>
      <c r="FBV188" s="8"/>
      <c r="FBW188" s="8"/>
      <c r="FBX188" s="8"/>
      <c r="FBY188" s="8"/>
      <c r="FBZ188" s="8"/>
      <c r="FCA188" s="8"/>
      <c r="FCB188" s="8"/>
      <c r="FCC188" s="8"/>
      <c r="FCD188" s="8"/>
      <c r="FCE188" s="8"/>
      <c r="FCF188" s="8"/>
      <c r="FCG188" s="8"/>
      <c r="FCH188" s="8"/>
      <c r="FCI188" s="8"/>
      <c r="FCJ188" s="8"/>
      <c r="FCK188" s="8"/>
      <c r="FCL188" s="8"/>
      <c r="FCM188" s="8"/>
      <c r="FCN188" s="8"/>
      <c r="FCO188" s="8"/>
      <c r="FCP188" s="8"/>
      <c r="FCQ188" s="8"/>
      <c r="FCR188" s="8"/>
      <c r="FCS188" s="8"/>
      <c r="FCT188" s="8"/>
      <c r="FCU188" s="8"/>
      <c r="FCV188" s="8"/>
      <c r="FCW188" s="8"/>
      <c r="FCX188" s="8"/>
      <c r="FCY188" s="8"/>
      <c r="FCZ188" s="8"/>
      <c r="FDA188" s="8"/>
      <c r="FDB188" s="8"/>
      <c r="FDC188" s="8"/>
      <c r="FDD188" s="8"/>
      <c r="FDE188" s="8"/>
      <c r="FDF188" s="8"/>
      <c r="FDG188" s="8"/>
      <c r="FDH188" s="8"/>
      <c r="FDI188" s="8"/>
      <c r="FDJ188" s="8"/>
      <c r="FDK188" s="8"/>
      <c r="FDL188" s="8"/>
      <c r="FDM188" s="8"/>
      <c r="FDN188" s="8"/>
      <c r="FDO188" s="8"/>
      <c r="FDP188" s="8"/>
      <c r="FDQ188" s="8"/>
      <c r="FDR188" s="8"/>
      <c r="FDS188" s="8"/>
      <c r="FDT188" s="8"/>
      <c r="FDU188" s="8"/>
      <c r="FDV188" s="8"/>
      <c r="FDW188" s="8"/>
      <c r="FDX188" s="8"/>
      <c r="FDY188" s="8"/>
      <c r="FDZ188" s="8"/>
      <c r="FEA188" s="8"/>
      <c r="FEB188" s="8"/>
      <c r="FEC188" s="8"/>
      <c r="FED188" s="8"/>
      <c r="FEE188" s="8"/>
      <c r="FEF188" s="8"/>
      <c r="FEG188" s="8"/>
      <c r="FEH188" s="8"/>
      <c r="FEI188" s="8"/>
      <c r="FEJ188" s="8"/>
      <c r="FEK188" s="8"/>
      <c r="FEL188" s="8"/>
      <c r="FEM188" s="8"/>
      <c r="FEN188" s="8"/>
      <c r="FEO188" s="8"/>
      <c r="FEP188" s="8"/>
      <c r="FEQ188" s="8"/>
      <c r="FER188" s="8"/>
      <c r="FES188" s="8"/>
      <c r="FET188" s="8"/>
      <c r="FEU188" s="8"/>
      <c r="FEV188" s="8"/>
      <c r="FEW188" s="8"/>
      <c r="FEX188" s="8"/>
      <c r="FEY188" s="8"/>
      <c r="FEZ188" s="8"/>
      <c r="FFA188" s="8"/>
      <c r="FFB188" s="8"/>
      <c r="FFC188" s="8"/>
      <c r="FFD188" s="8"/>
      <c r="FFE188" s="8"/>
      <c r="FFF188" s="8"/>
      <c r="FFG188" s="8"/>
      <c r="FFH188" s="8"/>
      <c r="FFI188" s="8"/>
      <c r="FFJ188" s="8"/>
      <c r="FFK188" s="8"/>
      <c r="FFL188" s="8"/>
      <c r="FFM188" s="8"/>
      <c r="FFN188" s="8"/>
      <c r="FFO188" s="8"/>
      <c r="FFP188" s="8"/>
      <c r="FFQ188" s="8"/>
      <c r="FFR188" s="8"/>
      <c r="FFS188" s="8"/>
      <c r="FFT188" s="8"/>
      <c r="FFU188" s="8"/>
      <c r="FFV188" s="8"/>
      <c r="FFW188" s="8"/>
      <c r="FFX188" s="8"/>
      <c r="FFY188" s="8"/>
      <c r="FFZ188" s="8"/>
      <c r="FGA188" s="8"/>
      <c r="FGB188" s="8"/>
      <c r="FGC188" s="8"/>
      <c r="FGD188" s="8"/>
      <c r="FGE188" s="8"/>
      <c r="FGF188" s="8"/>
      <c r="FGG188" s="8"/>
      <c r="FGH188" s="8"/>
      <c r="FGI188" s="8"/>
      <c r="FGJ188" s="8"/>
      <c r="FGK188" s="8"/>
      <c r="FGL188" s="8"/>
      <c r="FGM188" s="8"/>
      <c r="FGN188" s="8"/>
      <c r="FGO188" s="8"/>
      <c r="FGP188" s="8"/>
      <c r="FGQ188" s="8"/>
      <c r="FGR188" s="8"/>
      <c r="FGS188" s="8"/>
      <c r="FGT188" s="8"/>
      <c r="FGU188" s="8"/>
      <c r="FGV188" s="8"/>
      <c r="FGW188" s="8"/>
      <c r="FGX188" s="8"/>
      <c r="FGY188" s="8"/>
      <c r="FGZ188" s="8"/>
      <c r="FHA188" s="8"/>
      <c r="FHB188" s="8"/>
      <c r="FHC188" s="8"/>
      <c r="FHD188" s="8"/>
      <c r="FHE188" s="8"/>
      <c r="FHF188" s="8"/>
      <c r="FHG188" s="8"/>
      <c r="FHH188" s="8"/>
      <c r="FHI188" s="8"/>
      <c r="FHJ188" s="8"/>
      <c r="FHK188" s="8"/>
      <c r="FHL188" s="8"/>
      <c r="FHM188" s="8"/>
      <c r="FHN188" s="8"/>
      <c r="FHO188" s="8"/>
      <c r="FHP188" s="8"/>
      <c r="FHQ188" s="8"/>
      <c r="FHR188" s="8"/>
      <c r="FHS188" s="8"/>
      <c r="FHT188" s="8"/>
      <c r="FHU188" s="8"/>
      <c r="FHV188" s="8"/>
      <c r="FHW188" s="8"/>
      <c r="FHX188" s="8"/>
      <c r="FHY188" s="8"/>
      <c r="FHZ188" s="8"/>
      <c r="FIA188" s="8"/>
      <c r="FIB188" s="8"/>
      <c r="FIC188" s="8"/>
      <c r="FID188" s="8"/>
      <c r="FIE188" s="8"/>
      <c r="FIF188" s="8"/>
      <c r="FIG188" s="8"/>
      <c r="FIH188" s="8"/>
      <c r="FII188" s="8"/>
      <c r="FIJ188" s="8"/>
      <c r="FIK188" s="8"/>
      <c r="FIL188" s="8"/>
      <c r="FIM188" s="8"/>
      <c r="FIN188" s="8"/>
      <c r="FIO188" s="8"/>
      <c r="FIP188" s="8"/>
      <c r="FIQ188" s="8"/>
      <c r="FIR188" s="8"/>
      <c r="FIS188" s="8"/>
      <c r="FIT188" s="8"/>
      <c r="FIU188" s="8"/>
      <c r="FIV188" s="8"/>
      <c r="FIW188" s="8"/>
      <c r="FIX188" s="8"/>
      <c r="FIY188" s="8"/>
      <c r="FIZ188" s="8"/>
      <c r="FJA188" s="8"/>
      <c r="FJB188" s="8"/>
      <c r="FJC188" s="8"/>
      <c r="FJD188" s="8"/>
      <c r="FJE188" s="8"/>
      <c r="FJF188" s="8"/>
      <c r="FJG188" s="8"/>
      <c r="FJH188" s="8"/>
      <c r="FJI188" s="8"/>
      <c r="FJJ188" s="8"/>
      <c r="FJK188" s="8"/>
      <c r="FJL188" s="8"/>
      <c r="FJM188" s="8"/>
      <c r="FJN188" s="8"/>
      <c r="FJO188" s="8"/>
      <c r="FJP188" s="8"/>
      <c r="FJQ188" s="8"/>
      <c r="FJR188" s="8"/>
      <c r="FJS188" s="8"/>
      <c r="FJT188" s="8"/>
      <c r="FJU188" s="8"/>
      <c r="FJV188" s="8"/>
      <c r="FJW188" s="8"/>
      <c r="FJX188" s="8"/>
      <c r="FJY188" s="8"/>
      <c r="FJZ188" s="8"/>
      <c r="FKA188" s="8"/>
      <c r="FKB188" s="8"/>
      <c r="FKC188" s="8"/>
      <c r="FKD188" s="8"/>
      <c r="FKE188" s="8"/>
      <c r="FKF188" s="8"/>
      <c r="FKG188" s="8"/>
      <c r="FKH188" s="8"/>
      <c r="FKI188" s="8"/>
      <c r="FKJ188" s="8"/>
      <c r="FKK188" s="8"/>
      <c r="FKL188" s="8"/>
      <c r="FKM188" s="8"/>
      <c r="FKN188" s="8"/>
      <c r="FKO188" s="8"/>
      <c r="FKP188" s="8"/>
      <c r="FKQ188" s="8"/>
      <c r="FKR188" s="8"/>
      <c r="FKS188" s="8"/>
      <c r="FKT188" s="8"/>
      <c r="FKU188" s="8"/>
      <c r="FKV188" s="8"/>
      <c r="FKW188" s="8"/>
      <c r="FKX188" s="8"/>
      <c r="FKY188" s="8"/>
      <c r="FKZ188" s="8"/>
      <c r="FLA188" s="8"/>
      <c r="FLB188" s="8"/>
      <c r="FLC188" s="8"/>
      <c r="FLD188" s="8"/>
      <c r="FLE188" s="8"/>
      <c r="FLF188" s="8"/>
      <c r="FLG188" s="8"/>
      <c r="FLH188" s="8"/>
      <c r="FLI188" s="8"/>
      <c r="FLJ188" s="8"/>
      <c r="FLK188" s="8"/>
      <c r="FLL188" s="8"/>
      <c r="FLM188" s="8"/>
      <c r="FLN188" s="8"/>
      <c r="FLO188" s="8"/>
      <c r="FLP188" s="8"/>
      <c r="FLQ188" s="8"/>
      <c r="FLR188" s="8"/>
      <c r="FLS188" s="8"/>
      <c r="FLT188" s="8"/>
      <c r="FLU188" s="8"/>
      <c r="FLV188" s="8"/>
      <c r="FLW188" s="8"/>
      <c r="FLX188" s="8"/>
      <c r="FLY188" s="8"/>
      <c r="FLZ188" s="8"/>
      <c r="FMA188" s="8"/>
      <c r="FMB188" s="8"/>
      <c r="FMC188" s="8"/>
      <c r="FMD188" s="8"/>
      <c r="FME188" s="8"/>
      <c r="FMF188" s="8"/>
      <c r="FMG188" s="8"/>
      <c r="FMH188" s="8"/>
      <c r="FMI188" s="8"/>
      <c r="FMJ188" s="8"/>
      <c r="FMK188" s="8"/>
      <c r="FML188" s="8"/>
      <c r="FMM188" s="8"/>
      <c r="FMN188" s="8"/>
      <c r="FMO188" s="8"/>
      <c r="FMP188" s="8"/>
      <c r="FMQ188" s="8"/>
      <c r="FMR188" s="8"/>
      <c r="FMS188" s="8"/>
      <c r="FMT188" s="8"/>
      <c r="FMU188" s="8"/>
      <c r="FMV188" s="8"/>
      <c r="FMW188" s="8"/>
      <c r="FMX188" s="8"/>
      <c r="FMY188" s="8"/>
      <c r="FMZ188" s="8"/>
      <c r="FNA188" s="8"/>
      <c r="FNB188" s="8"/>
      <c r="FNC188" s="8"/>
      <c r="FND188" s="8"/>
      <c r="FNE188" s="8"/>
      <c r="FNF188" s="8"/>
      <c r="FNG188" s="8"/>
      <c r="FNH188" s="8"/>
      <c r="FNI188" s="8"/>
      <c r="FNJ188" s="8"/>
      <c r="FNK188" s="8"/>
      <c r="FNL188" s="8"/>
      <c r="FNM188" s="8"/>
      <c r="FNN188" s="8"/>
      <c r="FNO188" s="8"/>
      <c r="FNP188" s="8"/>
      <c r="FNQ188" s="8"/>
      <c r="FNR188" s="8"/>
      <c r="FNS188" s="8"/>
      <c r="FNT188" s="8"/>
      <c r="FNU188" s="8"/>
      <c r="FNV188" s="8"/>
      <c r="FNW188" s="8"/>
      <c r="FNX188" s="8"/>
      <c r="FNY188" s="8"/>
      <c r="FNZ188" s="8"/>
      <c r="FOA188" s="8"/>
      <c r="FOB188" s="8"/>
      <c r="FOC188" s="8"/>
      <c r="FOD188" s="8"/>
      <c r="FOE188" s="8"/>
      <c r="FOF188" s="8"/>
      <c r="FOG188" s="8"/>
      <c r="FOH188" s="8"/>
      <c r="FOI188" s="8"/>
      <c r="FOJ188" s="8"/>
      <c r="FOK188" s="8"/>
      <c r="FOL188" s="8"/>
      <c r="FOM188" s="8"/>
      <c r="FON188" s="8"/>
      <c r="FOO188" s="8"/>
      <c r="FOP188" s="8"/>
      <c r="FOQ188" s="8"/>
      <c r="FOR188" s="8"/>
      <c r="FOS188" s="8"/>
      <c r="FOT188" s="8"/>
      <c r="FOU188" s="8"/>
      <c r="FOV188" s="8"/>
      <c r="FOW188" s="8"/>
      <c r="FOX188" s="8"/>
      <c r="FOY188" s="8"/>
      <c r="FOZ188" s="8"/>
      <c r="FPA188" s="8"/>
      <c r="FPB188" s="8"/>
      <c r="FPC188" s="8"/>
      <c r="FPD188" s="8"/>
      <c r="FPE188" s="8"/>
      <c r="FPF188" s="8"/>
      <c r="FPG188" s="8"/>
      <c r="FPH188" s="8"/>
      <c r="FPI188" s="8"/>
      <c r="FPJ188" s="8"/>
      <c r="FPK188" s="8"/>
      <c r="FPL188" s="8"/>
      <c r="FPM188" s="8"/>
      <c r="FPN188" s="8"/>
      <c r="FPO188" s="8"/>
      <c r="FPP188" s="8"/>
      <c r="FPQ188" s="8"/>
      <c r="FPR188" s="8"/>
      <c r="FPS188" s="8"/>
      <c r="FPT188" s="8"/>
      <c r="FPU188" s="8"/>
      <c r="FPV188" s="8"/>
      <c r="FPW188" s="8"/>
      <c r="FPX188" s="8"/>
      <c r="FPY188" s="8"/>
      <c r="FPZ188" s="8"/>
      <c r="FQA188" s="8"/>
      <c r="FQB188" s="8"/>
      <c r="FQC188" s="8"/>
      <c r="FQD188" s="8"/>
      <c r="FQE188" s="8"/>
      <c r="FQF188" s="8"/>
      <c r="FQG188" s="8"/>
      <c r="FQH188" s="8"/>
      <c r="FQI188" s="8"/>
      <c r="FQJ188" s="8"/>
      <c r="FQK188" s="8"/>
      <c r="FQL188" s="8"/>
      <c r="FQM188" s="8"/>
      <c r="FQN188" s="8"/>
      <c r="FQO188" s="8"/>
      <c r="FQP188" s="8"/>
      <c r="FQQ188" s="8"/>
      <c r="FQR188" s="8"/>
      <c r="FQS188" s="8"/>
      <c r="FQT188" s="8"/>
      <c r="FQU188" s="8"/>
      <c r="FQV188" s="8"/>
      <c r="FQW188" s="8"/>
      <c r="FQX188" s="8"/>
      <c r="FQY188" s="8"/>
      <c r="FQZ188" s="8"/>
      <c r="FRA188" s="8"/>
      <c r="FRB188" s="8"/>
      <c r="FRC188" s="8"/>
      <c r="FRD188" s="8"/>
      <c r="FRE188" s="8"/>
      <c r="FRF188" s="8"/>
      <c r="FRG188" s="8"/>
      <c r="FRH188" s="8"/>
      <c r="FRI188" s="8"/>
      <c r="FRJ188" s="8"/>
      <c r="FRK188" s="8"/>
      <c r="FRL188" s="8"/>
      <c r="FRM188" s="8"/>
      <c r="FRN188" s="8"/>
      <c r="FRO188" s="8"/>
      <c r="FRP188" s="8"/>
      <c r="FRQ188" s="8"/>
      <c r="FRR188" s="8"/>
      <c r="FRS188" s="8"/>
      <c r="FRT188" s="8"/>
      <c r="FRU188" s="8"/>
      <c r="FRV188" s="8"/>
      <c r="FRW188" s="8"/>
      <c r="FRX188" s="8"/>
      <c r="FRY188" s="8"/>
      <c r="FRZ188" s="8"/>
      <c r="FSA188" s="8"/>
      <c r="FSB188" s="8"/>
      <c r="FSC188" s="8"/>
      <c r="FSD188" s="8"/>
      <c r="FSE188" s="8"/>
      <c r="FSF188" s="8"/>
      <c r="FSG188" s="8"/>
      <c r="FSH188" s="8"/>
      <c r="FSI188" s="8"/>
      <c r="FSJ188" s="8"/>
      <c r="FSK188" s="8"/>
      <c r="FSL188" s="8"/>
      <c r="FSM188" s="8"/>
      <c r="FSN188" s="8"/>
      <c r="FSO188" s="8"/>
      <c r="FSP188" s="8"/>
      <c r="FSQ188" s="8"/>
      <c r="FSR188" s="8"/>
      <c r="FSS188" s="8"/>
      <c r="FST188" s="8"/>
      <c r="FSU188" s="8"/>
      <c r="FSV188" s="8"/>
      <c r="FSW188" s="8"/>
      <c r="FSX188" s="8"/>
      <c r="FSY188" s="8"/>
      <c r="FSZ188" s="8"/>
      <c r="FTA188" s="8"/>
      <c r="FTB188" s="8"/>
      <c r="FTC188" s="8"/>
      <c r="FTD188" s="8"/>
      <c r="FTE188" s="8"/>
      <c r="FTF188" s="8"/>
      <c r="FTG188" s="8"/>
      <c r="FTH188" s="8"/>
      <c r="FTI188" s="8"/>
      <c r="FTJ188" s="8"/>
      <c r="FTK188" s="8"/>
      <c r="FTL188" s="8"/>
      <c r="FTM188" s="8"/>
      <c r="FTN188" s="8"/>
      <c r="FTO188" s="8"/>
      <c r="FTP188" s="8"/>
      <c r="FTQ188" s="8"/>
      <c r="FTR188" s="8"/>
      <c r="FTS188" s="8"/>
      <c r="FTT188" s="8"/>
      <c r="FTU188" s="8"/>
      <c r="FTV188" s="8"/>
      <c r="FTW188" s="8"/>
      <c r="FTX188" s="8"/>
      <c r="FTY188" s="8"/>
      <c r="FTZ188" s="8"/>
      <c r="FUA188" s="8"/>
      <c r="FUB188" s="8"/>
      <c r="FUC188" s="8"/>
      <c r="FUD188" s="8"/>
      <c r="FUE188" s="8"/>
      <c r="FUF188" s="8"/>
      <c r="FUG188" s="8"/>
      <c r="FUH188" s="8"/>
      <c r="FUI188" s="8"/>
      <c r="FUJ188" s="8"/>
      <c r="FUK188" s="8"/>
      <c r="FUL188" s="8"/>
      <c r="FUM188" s="8"/>
      <c r="FUN188" s="8"/>
      <c r="FUO188" s="8"/>
      <c r="FUP188" s="8"/>
      <c r="FUQ188" s="8"/>
      <c r="FUR188" s="8"/>
      <c r="FUS188" s="8"/>
      <c r="FUT188" s="8"/>
      <c r="FUU188" s="8"/>
      <c r="FUV188" s="8"/>
      <c r="FUW188" s="8"/>
      <c r="FUX188" s="8"/>
      <c r="FUY188" s="8"/>
      <c r="FUZ188" s="8"/>
      <c r="FVA188" s="8"/>
      <c r="FVB188" s="8"/>
      <c r="FVC188" s="8"/>
      <c r="FVD188" s="8"/>
      <c r="FVE188" s="8"/>
      <c r="FVF188" s="8"/>
      <c r="FVG188" s="8"/>
      <c r="FVH188" s="8"/>
      <c r="FVI188" s="8"/>
      <c r="FVJ188" s="8"/>
      <c r="FVK188" s="8"/>
      <c r="FVL188" s="8"/>
      <c r="FVM188" s="8"/>
      <c r="FVN188" s="8"/>
      <c r="FVO188" s="8"/>
      <c r="FVP188" s="8"/>
      <c r="FVQ188" s="8"/>
      <c r="FVR188" s="8"/>
      <c r="FVS188" s="8"/>
      <c r="FVT188" s="8"/>
      <c r="FVU188" s="8"/>
      <c r="FVV188" s="8"/>
      <c r="FVW188" s="8"/>
      <c r="FVX188" s="8"/>
      <c r="FVY188" s="8"/>
      <c r="FVZ188" s="8"/>
      <c r="FWA188" s="8"/>
      <c r="FWB188" s="8"/>
      <c r="FWC188" s="8"/>
      <c r="FWD188" s="8"/>
      <c r="FWE188" s="8"/>
      <c r="FWF188" s="8"/>
      <c r="FWG188" s="8"/>
      <c r="FWH188" s="8"/>
      <c r="FWI188" s="8"/>
      <c r="FWJ188" s="8"/>
      <c r="FWK188" s="8"/>
      <c r="FWL188" s="8"/>
      <c r="FWM188" s="8"/>
      <c r="FWN188" s="8"/>
      <c r="FWO188" s="8"/>
      <c r="FWP188" s="8"/>
      <c r="FWQ188" s="8"/>
      <c r="FWR188" s="8"/>
      <c r="FWS188" s="8"/>
      <c r="FWT188" s="8"/>
      <c r="FWU188" s="8"/>
      <c r="FWV188" s="8"/>
      <c r="FWW188" s="8"/>
      <c r="FWX188" s="8"/>
      <c r="FWY188" s="8"/>
      <c r="FWZ188" s="8"/>
      <c r="FXA188" s="8"/>
      <c r="FXB188" s="8"/>
      <c r="FXC188" s="8"/>
      <c r="FXD188" s="8"/>
      <c r="FXE188" s="8"/>
      <c r="FXF188" s="8"/>
      <c r="FXG188" s="8"/>
      <c r="FXH188" s="8"/>
      <c r="FXI188" s="8"/>
      <c r="FXJ188" s="8"/>
      <c r="FXK188" s="8"/>
      <c r="FXL188" s="8"/>
      <c r="FXM188" s="8"/>
      <c r="FXN188" s="8"/>
      <c r="FXO188" s="8"/>
      <c r="FXP188" s="8"/>
      <c r="FXQ188" s="8"/>
      <c r="FXR188" s="8"/>
      <c r="FXS188" s="8"/>
      <c r="FXT188" s="8"/>
      <c r="FXU188" s="8"/>
      <c r="FXV188" s="8"/>
      <c r="FXW188" s="8"/>
      <c r="FXX188" s="8"/>
      <c r="FXY188" s="8"/>
      <c r="FXZ188" s="8"/>
      <c r="FYA188" s="8"/>
      <c r="FYB188" s="8"/>
      <c r="FYC188" s="8"/>
      <c r="FYD188" s="8"/>
      <c r="FYE188" s="8"/>
      <c r="FYF188" s="8"/>
      <c r="FYG188" s="8"/>
      <c r="FYH188" s="8"/>
      <c r="FYI188" s="8"/>
      <c r="FYJ188" s="8"/>
      <c r="FYK188" s="8"/>
      <c r="FYL188" s="8"/>
      <c r="FYM188" s="8"/>
      <c r="FYN188" s="8"/>
      <c r="FYO188" s="8"/>
      <c r="FYP188" s="8"/>
      <c r="FYQ188" s="8"/>
      <c r="FYR188" s="8"/>
      <c r="FYS188" s="8"/>
      <c r="FYT188" s="8"/>
      <c r="FYU188" s="8"/>
      <c r="FYV188" s="8"/>
      <c r="FYW188" s="8"/>
      <c r="FYX188" s="8"/>
      <c r="FYY188" s="8"/>
      <c r="FYZ188" s="8"/>
      <c r="FZA188" s="8"/>
      <c r="FZB188" s="8"/>
      <c r="FZC188" s="8"/>
      <c r="FZD188" s="8"/>
      <c r="FZE188" s="8"/>
      <c r="FZF188" s="8"/>
      <c r="FZG188" s="8"/>
      <c r="FZH188" s="8"/>
      <c r="FZI188" s="8"/>
      <c r="FZJ188" s="8"/>
      <c r="FZK188" s="8"/>
      <c r="FZL188" s="8"/>
      <c r="FZM188" s="8"/>
      <c r="FZN188" s="8"/>
      <c r="FZO188" s="8"/>
      <c r="FZP188" s="8"/>
      <c r="FZQ188" s="8"/>
      <c r="FZR188" s="8"/>
      <c r="FZS188" s="8"/>
      <c r="FZT188" s="8"/>
      <c r="FZU188" s="8"/>
      <c r="FZV188" s="8"/>
      <c r="FZW188" s="8"/>
      <c r="FZX188" s="8"/>
      <c r="FZY188" s="8"/>
      <c r="FZZ188" s="8"/>
      <c r="GAA188" s="8"/>
      <c r="GAB188" s="8"/>
      <c r="GAC188" s="8"/>
      <c r="GAD188" s="8"/>
      <c r="GAE188" s="8"/>
      <c r="GAF188" s="8"/>
      <c r="GAG188" s="8"/>
      <c r="GAH188" s="8"/>
      <c r="GAI188" s="8"/>
      <c r="GAJ188" s="8"/>
      <c r="GAK188" s="8"/>
      <c r="GAL188" s="8"/>
      <c r="GAM188" s="8"/>
      <c r="GAN188" s="8"/>
      <c r="GAO188" s="8"/>
      <c r="GAP188" s="8"/>
      <c r="GAQ188" s="8"/>
      <c r="GAR188" s="8"/>
      <c r="GAS188" s="8"/>
      <c r="GAT188" s="8"/>
      <c r="GAU188" s="8"/>
      <c r="GAV188" s="8"/>
      <c r="GAW188" s="8"/>
      <c r="GAX188" s="8"/>
      <c r="GAY188" s="8"/>
      <c r="GAZ188" s="8"/>
      <c r="GBA188" s="8"/>
      <c r="GBB188" s="8"/>
      <c r="GBC188" s="8"/>
      <c r="GBD188" s="8"/>
      <c r="GBE188" s="8"/>
      <c r="GBF188" s="8"/>
      <c r="GBG188" s="8"/>
      <c r="GBH188" s="8"/>
      <c r="GBI188" s="8"/>
      <c r="GBJ188" s="8"/>
      <c r="GBK188" s="8"/>
      <c r="GBL188" s="8"/>
      <c r="GBM188" s="8"/>
      <c r="GBN188" s="8"/>
      <c r="GBO188" s="8"/>
      <c r="GBP188" s="8"/>
      <c r="GBQ188" s="8"/>
      <c r="GBR188" s="8"/>
      <c r="GBS188" s="8"/>
      <c r="GBT188" s="8"/>
      <c r="GBU188" s="8"/>
      <c r="GBV188" s="8"/>
      <c r="GBW188" s="8"/>
      <c r="GBX188" s="8"/>
      <c r="GBY188" s="8"/>
      <c r="GBZ188" s="8"/>
      <c r="GCA188" s="8"/>
      <c r="GCB188" s="8"/>
      <c r="GCC188" s="8"/>
      <c r="GCD188" s="8"/>
      <c r="GCE188" s="8"/>
      <c r="GCF188" s="8"/>
      <c r="GCG188" s="8"/>
      <c r="GCH188" s="8"/>
      <c r="GCI188" s="8"/>
      <c r="GCJ188" s="8"/>
      <c r="GCK188" s="8"/>
      <c r="GCL188" s="8"/>
      <c r="GCM188" s="8"/>
      <c r="GCN188" s="8"/>
      <c r="GCO188" s="8"/>
      <c r="GCP188" s="8"/>
      <c r="GCQ188" s="8"/>
      <c r="GCR188" s="8"/>
      <c r="GCS188" s="8"/>
      <c r="GCT188" s="8"/>
      <c r="GCU188" s="8"/>
      <c r="GCV188" s="8"/>
      <c r="GCW188" s="8"/>
      <c r="GCX188" s="8"/>
      <c r="GCY188" s="8"/>
      <c r="GCZ188" s="8"/>
      <c r="GDA188" s="8"/>
      <c r="GDB188" s="8"/>
      <c r="GDC188" s="8"/>
      <c r="GDD188" s="8"/>
      <c r="GDE188" s="8"/>
      <c r="GDF188" s="8"/>
      <c r="GDG188" s="8"/>
      <c r="GDH188" s="8"/>
      <c r="GDI188" s="8"/>
      <c r="GDJ188" s="8"/>
      <c r="GDK188" s="8"/>
      <c r="GDL188" s="8"/>
      <c r="GDM188" s="8"/>
      <c r="GDN188" s="8"/>
      <c r="GDO188" s="8"/>
      <c r="GDP188" s="8"/>
      <c r="GDQ188" s="8"/>
      <c r="GDR188" s="8"/>
      <c r="GDS188" s="8"/>
      <c r="GDT188" s="8"/>
      <c r="GDU188" s="8"/>
      <c r="GDV188" s="8"/>
      <c r="GDW188" s="8"/>
      <c r="GDX188" s="8"/>
      <c r="GDY188" s="8"/>
      <c r="GDZ188" s="8"/>
      <c r="GEA188" s="8"/>
      <c r="GEB188" s="8"/>
      <c r="GEC188" s="8"/>
      <c r="GED188" s="8"/>
      <c r="GEE188" s="8"/>
      <c r="GEF188" s="8"/>
      <c r="GEG188" s="8"/>
      <c r="GEH188" s="8"/>
      <c r="GEI188" s="8"/>
      <c r="GEJ188" s="8"/>
      <c r="GEK188" s="8"/>
      <c r="GEL188" s="8"/>
      <c r="GEM188" s="8"/>
      <c r="GEN188" s="8"/>
      <c r="GEO188" s="8"/>
      <c r="GEP188" s="8"/>
      <c r="GEQ188" s="8"/>
      <c r="GER188" s="8"/>
      <c r="GES188" s="8"/>
      <c r="GET188" s="8"/>
      <c r="GEU188" s="8"/>
      <c r="GEV188" s="8"/>
      <c r="GEW188" s="8"/>
      <c r="GEX188" s="8"/>
      <c r="GEY188" s="8"/>
      <c r="GEZ188" s="8"/>
      <c r="GFA188" s="8"/>
      <c r="GFB188" s="8"/>
      <c r="GFC188" s="8"/>
      <c r="GFD188" s="8"/>
      <c r="GFE188" s="8"/>
      <c r="GFF188" s="8"/>
      <c r="GFG188" s="8"/>
      <c r="GFH188" s="8"/>
      <c r="GFI188" s="8"/>
      <c r="GFJ188" s="8"/>
      <c r="GFK188" s="8"/>
      <c r="GFL188" s="8"/>
      <c r="GFM188" s="8"/>
      <c r="GFN188" s="8"/>
      <c r="GFO188" s="8"/>
      <c r="GFP188" s="8"/>
      <c r="GFQ188" s="8"/>
      <c r="GFR188" s="8"/>
      <c r="GFS188" s="8"/>
      <c r="GFT188" s="8"/>
      <c r="GFU188" s="8"/>
      <c r="GFV188" s="8"/>
      <c r="GFW188" s="8"/>
      <c r="GFX188" s="8"/>
      <c r="GFY188" s="8"/>
      <c r="GFZ188" s="8"/>
      <c r="GGA188" s="8"/>
      <c r="GGB188" s="8"/>
      <c r="GGC188" s="8"/>
      <c r="GGD188" s="8"/>
      <c r="GGE188" s="8"/>
      <c r="GGF188" s="8"/>
      <c r="GGG188" s="8"/>
      <c r="GGH188" s="8"/>
      <c r="GGI188" s="8"/>
      <c r="GGJ188" s="8"/>
      <c r="GGK188" s="8"/>
      <c r="GGL188" s="8"/>
      <c r="GGM188" s="8"/>
      <c r="GGN188" s="8"/>
      <c r="GGO188" s="8"/>
      <c r="GGP188" s="8"/>
      <c r="GGQ188" s="8"/>
      <c r="GGR188" s="8"/>
      <c r="GGS188" s="8"/>
      <c r="GGT188" s="8"/>
      <c r="GGU188" s="8"/>
      <c r="GGV188" s="8"/>
      <c r="GGW188" s="8"/>
      <c r="GGX188" s="8"/>
      <c r="GGY188" s="8"/>
      <c r="GGZ188" s="8"/>
      <c r="GHA188" s="8"/>
      <c r="GHB188" s="8"/>
      <c r="GHC188" s="8"/>
      <c r="GHD188" s="8"/>
      <c r="GHE188" s="8"/>
      <c r="GHF188" s="8"/>
      <c r="GHG188" s="8"/>
      <c r="GHH188" s="8"/>
      <c r="GHI188" s="8"/>
      <c r="GHJ188" s="8"/>
      <c r="GHK188" s="8"/>
      <c r="GHL188" s="8"/>
      <c r="GHM188" s="8"/>
      <c r="GHN188" s="8"/>
      <c r="GHO188" s="8"/>
      <c r="GHP188" s="8"/>
      <c r="GHQ188" s="8"/>
      <c r="GHR188" s="8"/>
      <c r="GHS188" s="8"/>
      <c r="GHT188" s="8"/>
      <c r="GHU188" s="8"/>
      <c r="GHV188" s="8"/>
      <c r="GHW188" s="8"/>
      <c r="GHX188" s="8"/>
      <c r="GHY188" s="8"/>
      <c r="GHZ188" s="8"/>
      <c r="GIA188" s="8"/>
      <c r="GIB188" s="8"/>
      <c r="GIC188" s="8"/>
      <c r="GID188" s="8"/>
      <c r="GIE188" s="8"/>
      <c r="GIF188" s="8"/>
      <c r="GIG188" s="8"/>
      <c r="GIH188" s="8"/>
      <c r="GII188" s="8"/>
      <c r="GIJ188" s="8"/>
      <c r="GIK188" s="8"/>
      <c r="GIL188" s="8"/>
      <c r="GIM188" s="8"/>
      <c r="GIN188" s="8"/>
      <c r="GIO188" s="8"/>
      <c r="GIP188" s="8"/>
      <c r="GIQ188" s="8"/>
      <c r="GIR188" s="8"/>
      <c r="GIS188" s="8"/>
      <c r="GIT188" s="8"/>
      <c r="GIU188" s="8"/>
      <c r="GIV188" s="8"/>
      <c r="GIW188" s="8"/>
      <c r="GIX188" s="8"/>
      <c r="GIY188" s="8"/>
      <c r="GIZ188" s="8"/>
      <c r="GJA188" s="8"/>
      <c r="GJB188" s="8"/>
      <c r="GJC188" s="8"/>
      <c r="GJD188" s="8"/>
      <c r="GJE188" s="8"/>
      <c r="GJF188" s="8"/>
      <c r="GJG188" s="8"/>
      <c r="GJH188" s="8"/>
      <c r="GJI188" s="8"/>
      <c r="GJJ188" s="8"/>
      <c r="GJK188" s="8"/>
      <c r="GJL188" s="8"/>
      <c r="GJM188" s="8"/>
      <c r="GJN188" s="8"/>
      <c r="GJO188" s="8"/>
      <c r="GJP188" s="8"/>
      <c r="GJQ188" s="8"/>
      <c r="GJR188" s="8"/>
      <c r="GJS188" s="8"/>
      <c r="GJT188" s="8"/>
      <c r="GJU188" s="8"/>
      <c r="GJV188" s="8"/>
      <c r="GJW188" s="8"/>
      <c r="GJX188" s="8"/>
      <c r="GJY188" s="8"/>
      <c r="GJZ188" s="8"/>
      <c r="GKA188" s="8"/>
      <c r="GKB188" s="8"/>
      <c r="GKC188" s="8"/>
      <c r="GKD188" s="8"/>
      <c r="GKE188" s="8"/>
      <c r="GKF188" s="8"/>
      <c r="GKG188" s="8"/>
      <c r="GKH188" s="8"/>
      <c r="GKI188" s="8"/>
      <c r="GKJ188" s="8"/>
      <c r="GKK188" s="8"/>
      <c r="GKL188" s="8"/>
      <c r="GKM188" s="8"/>
      <c r="GKN188" s="8"/>
      <c r="GKO188" s="8"/>
      <c r="GKP188" s="8"/>
      <c r="GKQ188" s="8"/>
      <c r="GKR188" s="8"/>
      <c r="GKS188" s="8"/>
      <c r="GKT188" s="8"/>
      <c r="GKU188" s="8"/>
      <c r="GKV188" s="8"/>
      <c r="GKW188" s="8"/>
      <c r="GKX188" s="8"/>
      <c r="GKY188" s="8"/>
      <c r="GKZ188" s="8"/>
      <c r="GLA188" s="8"/>
      <c r="GLB188" s="8"/>
      <c r="GLC188" s="8"/>
      <c r="GLD188" s="8"/>
      <c r="GLE188" s="8"/>
      <c r="GLF188" s="8"/>
      <c r="GLG188" s="8"/>
      <c r="GLH188" s="8"/>
      <c r="GLI188" s="8"/>
      <c r="GLJ188" s="8"/>
      <c r="GLK188" s="8"/>
      <c r="GLL188" s="8"/>
      <c r="GLM188" s="8"/>
      <c r="GLN188" s="8"/>
      <c r="GLO188" s="8"/>
      <c r="GLP188" s="8"/>
      <c r="GLQ188" s="8"/>
      <c r="GLR188" s="8"/>
      <c r="GLS188" s="8"/>
      <c r="GLT188" s="8"/>
      <c r="GLU188" s="8"/>
      <c r="GLV188" s="8"/>
      <c r="GLW188" s="8"/>
      <c r="GLX188" s="8"/>
      <c r="GLY188" s="8"/>
      <c r="GLZ188" s="8"/>
      <c r="GMA188" s="8"/>
      <c r="GMB188" s="8"/>
      <c r="GMC188" s="8"/>
      <c r="GMD188" s="8"/>
      <c r="GME188" s="8"/>
      <c r="GMF188" s="8"/>
      <c r="GMG188" s="8"/>
      <c r="GMH188" s="8"/>
      <c r="GMI188" s="8"/>
      <c r="GMJ188" s="8"/>
      <c r="GMK188" s="8"/>
      <c r="GML188" s="8"/>
      <c r="GMM188" s="8"/>
      <c r="GMN188" s="8"/>
      <c r="GMO188" s="8"/>
      <c r="GMP188" s="8"/>
      <c r="GMQ188" s="8"/>
      <c r="GMR188" s="8"/>
      <c r="GMS188" s="8"/>
      <c r="GMT188" s="8"/>
      <c r="GMU188" s="8"/>
      <c r="GMV188" s="8"/>
      <c r="GMW188" s="8"/>
      <c r="GMX188" s="8"/>
      <c r="GMY188" s="8"/>
      <c r="GMZ188" s="8"/>
      <c r="GNA188" s="8"/>
      <c r="GNB188" s="8"/>
      <c r="GNC188" s="8"/>
      <c r="GND188" s="8"/>
      <c r="GNE188" s="8"/>
      <c r="GNF188" s="8"/>
      <c r="GNG188" s="8"/>
      <c r="GNH188" s="8"/>
      <c r="GNI188" s="8"/>
      <c r="GNJ188" s="8"/>
      <c r="GNK188" s="8"/>
      <c r="GNL188" s="8"/>
      <c r="GNM188" s="8"/>
      <c r="GNN188" s="8"/>
      <c r="GNO188" s="8"/>
      <c r="GNP188" s="8"/>
      <c r="GNQ188" s="8"/>
      <c r="GNR188" s="8"/>
      <c r="GNS188" s="8"/>
      <c r="GNT188" s="8"/>
      <c r="GNU188" s="8"/>
      <c r="GNV188" s="8"/>
      <c r="GNW188" s="8"/>
      <c r="GNX188" s="8"/>
      <c r="GNY188" s="8"/>
      <c r="GNZ188" s="8"/>
      <c r="GOA188" s="8"/>
      <c r="GOB188" s="8"/>
      <c r="GOC188" s="8"/>
      <c r="GOD188" s="8"/>
      <c r="GOE188" s="8"/>
      <c r="GOF188" s="8"/>
      <c r="GOG188" s="8"/>
      <c r="GOH188" s="8"/>
      <c r="GOI188" s="8"/>
      <c r="GOJ188" s="8"/>
      <c r="GOK188" s="8"/>
      <c r="GOL188" s="8"/>
      <c r="GOM188" s="8"/>
      <c r="GON188" s="8"/>
      <c r="GOO188" s="8"/>
      <c r="GOP188" s="8"/>
      <c r="GOQ188" s="8"/>
      <c r="GOR188" s="8"/>
      <c r="GOS188" s="8"/>
      <c r="GOT188" s="8"/>
      <c r="GOU188" s="8"/>
      <c r="GOV188" s="8"/>
      <c r="GOW188" s="8"/>
      <c r="GOX188" s="8"/>
      <c r="GOY188" s="8"/>
      <c r="GOZ188" s="8"/>
      <c r="GPA188" s="8"/>
      <c r="GPB188" s="8"/>
      <c r="GPC188" s="8"/>
      <c r="GPD188" s="8"/>
      <c r="GPE188" s="8"/>
      <c r="GPF188" s="8"/>
      <c r="GPG188" s="8"/>
      <c r="GPH188" s="8"/>
      <c r="GPI188" s="8"/>
      <c r="GPJ188" s="8"/>
      <c r="GPK188" s="8"/>
      <c r="GPL188" s="8"/>
      <c r="GPM188" s="8"/>
      <c r="GPN188" s="8"/>
      <c r="GPO188" s="8"/>
      <c r="GPP188" s="8"/>
      <c r="GPQ188" s="8"/>
      <c r="GPR188" s="8"/>
      <c r="GPS188" s="8"/>
      <c r="GPT188" s="8"/>
      <c r="GPU188" s="8"/>
      <c r="GPV188" s="8"/>
      <c r="GPW188" s="8"/>
      <c r="GPX188" s="8"/>
      <c r="GPY188" s="8"/>
      <c r="GPZ188" s="8"/>
      <c r="GQA188" s="8"/>
      <c r="GQB188" s="8"/>
      <c r="GQC188" s="8"/>
      <c r="GQD188" s="8"/>
      <c r="GQE188" s="8"/>
      <c r="GQF188" s="8"/>
      <c r="GQG188" s="8"/>
      <c r="GQH188" s="8"/>
      <c r="GQI188" s="8"/>
      <c r="GQJ188" s="8"/>
      <c r="GQK188" s="8"/>
      <c r="GQL188" s="8"/>
      <c r="GQM188" s="8"/>
      <c r="GQN188" s="8"/>
      <c r="GQO188" s="8"/>
      <c r="GQP188" s="8"/>
      <c r="GQQ188" s="8"/>
      <c r="GQR188" s="8"/>
      <c r="GQS188" s="8"/>
      <c r="GQT188" s="8"/>
      <c r="GQU188" s="8"/>
      <c r="GQV188" s="8"/>
      <c r="GQW188" s="8"/>
      <c r="GQX188" s="8"/>
      <c r="GQY188" s="8"/>
      <c r="GQZ188" s="8"/>
      <c r="GRA188" s="8"/>
      <c r="GRB188" s="8"/>
      <c r="GRC188" s="8"/>
      <c r="GRD188" s="8"/>
      <c r="GRE188" s="8"/>
      <c r="GRF188" s="8"/>
      <c r="GRG188" s="8"/>
      <c r="GRH188" s="8"/>
      <c r="GRI188" s="8"/>
      <c r="GRJ188" s="8"/>
      <c r="GRK188" s="8"/>
      <c r="GRL188" s="8"/>
      <c r="GRM188" s="8"/>
      <c r="GRN188" s="8"/>
      <c r="GRO188" s="8"/>
      <c r="GRP188" s="8"/>
      <c r="GRQ188" s="8"/>
      <c r="GRR188" s="8"/>
      <c r="GRS188" s="8"/>
      <c r="GRT188" s="8"/>
      <c r="GRU188" s="8"/>
      <c r="GRV188" s="8"/>
      <c r="GRW188" s="8"/>
      <c r="GRX188" s="8"/>
      <c r="GRY188" s="8"/>
      <c r="GRZ188" s="8"/>
      <c r="GSA188" s="8"/>
      <c r="GSB188" s="8"/>
      <c r="GSC188" s="8"/>
      <c r="GSD188" s="8"/>
      <c r="GSE188" s="8"/>
      <c r="GSF188" s="8"/>
      <c r="GSG188" s="8"/>
      <c r="GSH188" s="8"/>
      <c r="GSI188" s="8"/>
      <c r="GSJ188" s="8"/>
      <c r="GSK188" s="8"/>
      <c r="GSL188" s="8"/>
      <c r="GSM188" s="8"/>
      <c r="GSN188" s="8"/>
      <c r="GSO188" s="8"/>
      <c r="GSP188" s="8"/>
      <c r="GSQ188" s="8"/>
      <c r="GSR188" s="8"/>
      <c r="GSS188" s="8"/>
      <c r="GST188" s="8"/>
      <c r="GSU188" s="8"/>
      <c r="GSV188" s="8"/>
      <c r="GSW188" s="8"/>
      <c r="GSX188" s="8"/>
      <c r="GSY188" s="8"/>
      <c r="GSZ188" s="8"/>
      <c r="GTA188" s="8"/>
      <c r="GTB188" s="8"/>
      <c r="GTC188" s="8"/>
      <c r="GTD188" s="8"/>
      <c r="GTE188" s="8"/>
      <c r="GTF188" s="8"/>
      <c r="GTG188" s="8"/>
      <c r="GTH188" s="8"/>
      <c r="GTI188" s="8"/>
      <c r="GTJ188" s="8"/>
      <c r="GTK188" s="8"/>
      <c r="GTL188" s="8"/>
      <c r="GTM188" s="8"/>
      <c r="GTN188" s="8"/>
      <c r="GTO188" s="8"/>
      <c r="GTP188" s="8"/>
      <c r="GTQ188" s="8"/>
      <c r="GTR188" s="8"/>
      <c r="GTS188" s="8"/>
      <c r="GTT188" s="8"/>
      <c r="GTU188" s="8"/>
      <c r="GTV188" s="8"/>
      <c r="GTW188" s="8"/>
      <c r="GTX188" s="8"/>
      <c r="GTY188" s="8"/>
      <c r="GTZ188" s="8"/>
      <c r="GUA188" s="8"/>
      <c r="GUB188" s="8"/>
      <c r="GUC188" s="8"/>
      <c r="GUD188" s="8"/>
      <c r="GUE188" s="8"/>
      <c r="GUF188" s="8"/>
      <c r="GUG188" s="8"/>
      <c r="GUH188" s="8"/>
      <c r="GUI188" s="8"/>
      <c r="GUJ188" s="8"/>
      <c r="GUK188" s="8"/>
      <c r="GUL188" s="8"/>
      <c r="GUM188" s="8"/>
      <c r="GUN188" s="8"/>
      <c r="GUO188" s="8"/>
      <c r="GUP188" s="8"/>
      <c r="GUQ188" s="8"/>
      <c r="GUR188" s="8"/>
      <c r="GUS188" s="8"/>
      <c r="GUT188" s="8"/>
      <c r="GUU188" s="8"/>
      <c r="GUV188" s="8"/>
      <c r="GUW188" s="8"/>
      <c r="GUX188" s="8"/>
      <c r="GUY188" s="8"/>
      <c r="GUZ188" s="8"/>
      <c r="GVA188" s="8"/>
      <c r="GVB188" s="8"/>
      <c r="GVC188" s="8"/>
      <c r="GVD188" s="8"/>
      <c r="GVE188" s="8"/>
      <c r="GVF188" s="8"/>
      <c r="GVG188" s="8"/>
      <c r="GVH188" s="8"/>
      <c r="GVI188" s="8"/>
      <c r="GVJ188" s="8"/>
      <c r="GVK188" s="8"/>
      <c r="GVL188" s="8"/>
      <c r="GVM188" s="8"/>
      <c r="GVN188" s="8"/>
      <c r="GVO188" s="8"/>
      <c r="GVP188" s="8"/>
      <c r="GVQ188" s="8"/>
      <c r="GVR188" s="8"/>
      <c r="GVS188" s="8"/>
      <c r="GVT188" s="8"/>
      <c r="GVU188" s="8"/>
      <c r="GVV188" s="8"/>
      <c r="GVW188" s="8"/>
      <c r="GVX188" s="8"/>
      <c r="GVY188" s="8"/>
      <c r="GVZ188" s="8"/>
      <c r="GWA188" s="8"/>
      <c r="GWB188" s="8"/>
      <c r="GWC188" s="8"/>
      <c r="GWD188" s="8"/>
      <c r="GWE188" s="8"/>
      <c r="GWF188" s="8"/>
      <c r="GWG188" s="8"/>
      <c r="GWH188" s="8"/>
      <c r="GWI188" s="8"/>
      <c r="GWJ188" s="8"/>
      <c r="GWK188" s="8"/>
      <c r="GWL188" s="8"/>
      <c r="GWM188" s="8"/>
      <c r="GWN188" s="8"/>
      <c r="GWO188" s="8"/>
      <c r="GWP188" s="8"/>
      <c r="GWQ188" s="8"/>
      <c r="GWR188" s="8"/>
      <c r="GWS188" s="8"/>
      <c r="GWT188" s="8"/>
      <c r="GWU188" s="8"/>
      <c r="GWV188" s="8"/>
      <c r="GWW188" s="8"/>
      <c r="GWX188" s="8"/>
      <c r="GWY188" s="8"/>
      <c r="GWZ188" s="8"/>
      <c r="GXA188" s="8"/>
      <c r="GXB188" s="8"/>
      <c r="GXC188" s="8"/>
      <c r="GXD188" s="8"/>
      <c r="GXE188" s="8"/>
      <c r="GXF188" s="8"/>
      <c r="GXG188" s="8"/>
      <c r="GXH188" s="8"/>
      <c r="GXI188" s="8"/>
      <c r="GXJ188" s="8"/>
      <c r="GXK188" s="8"/>
      <c r="GXL188" s="8"/>
      <c r="GXM188" s="8"/>
      <c r="GXN188" s="8"/>
      <c r="GXO188" s="8"/>
      <c r="GXP188" s="8"/>
      <c r="GXQ188" s="8"/>
      <c r="GXR188" s="8"/>
      <c r="GXS188" s="8"/>
      <c r="GXT188" s="8"/>
      <c r="GXU188" s="8"/>
      <c r="GXV188" s="8"/>
      <c r="GXW188" s="8"/>
      <c r="GXX188" s="8"/>
      <c r="GXY188" s="8"/>
      <c r="GXZ188" s="8"/>
      <c r="GYA188" s="8"/>
      <c r="GYB188" s="8"/>
      <c r="GYC188" s="8"/>
      <c r="GYD188" s="8"/>
      <c r="GYE188" s="8"/>
      <c r="GYF188" s="8"/>
      <c r="GYG188" s="8"/>
      <c r="GYH188" s="8"/>
      <c r="GYI188" s="8"/>
      <c r="GYJ188" s="8"/>
      <c r="GYK188" s="8"/>
      <c r="GYL188" s="8"/>
      <c r="GYM188" s="8"/>
      <c r="GYN188" s="8"/>
      <c r="GYO188" s="8"/>
      <c r="GYP188" s="8"/>
      <c r="GYQ188" s="8"/>
      <c r="GYR188" s="8"/>
      <c r="GYS188" s="8"/>
      <c r="GYT188" s="8"/>
      <c r="GYU188" s="8"/>
      <c r="GYV188" s="8"/>
      <c r="GYW188" s="8"/>
      <c r="GYX188" s="8"/>
      <c r="GYY188" s="8"/>
      <c r="GYZ188" s="8"/>
      <c r="GZA188" s="8"/>
      <c r="GZB188" s="8"/>
      <c r="GZC188" s="8"/>
      <c r="GZD188" s="8"/>
      <c r="GZE188" s="8"/>
      <c r="GZF188" s="8"/>
      <c r="GZG188" s="8"/>
      <c r="GZH188" s="8"/>
      <c r="GZI188" s="8"/>
      <c r="GZJ188" s="8"/>
      <c r="GZK188" s="8"/>
      <c r="GZL188" s="8"/>
      <c r="GZM188" s="8"/>
      <c r="GZN188" s="8"/>
      <c r="GZO188" s="8"/>
      <c r="GZP188" s="8"/>
      <c r="GZQ188" s="8"/>
      <c r="GZR188" s="8"/>
      <c r="GZS188" s="8"/>
      <c r="GZT188" s="8"/>
      <c r="GZU188" s="8"/>
      <c r="GZV188" s="8"/>
      <c r="GZW188" s="8"/>
      <c r="GZX188" s="8"/>
      <c r="GZY188" s="8"/>
      <c r="GZZ188" s="8"/>
      <c r="HAA188" s="8"/>
      <c r="HAB188" s="8"/>
      <c r="HAC188" s="8"/>
      <c r="HAD188" s="8"/>
      <c r="HAE188" s="8"/>
      <c r="HAF188" s="8"/>
      <c r="HAG188" s="8"/>
      <c r="HAH188" s="8"/>
      <c r="HAI188" s="8"/>
      <c r="HAJ188" s="8"/>
      <c r="HAK188" s="8"/>
      <c r="HAL188" s="8"/>
      <c r="HAM188" s="8"/>
      <c r="HAN188" s="8"/>
      <c r="HAO188" s="8"/>
      <c r="HAP188" s="8"/>
      <c r="HAQ188" s="8"/>
      <c r="HAR188" s="8"/>
      <c r="HAS188" s="8"/>
      <c r="HAT188" s="8"/>
      <c r="HAU188" s="8"/>
      <c r="HAV188" s="8"/>
      <c r="HAW188" s="8"/>
      <c r="HAX188" s="8"/>
      <c r="HAY188" s="8"/>
      <c r="HAZ188" s="8"/>
      <c r="HBA188" s="8"/>
      <c r="HBB188" s="8"/>
      <c r="HBC188" s="8"/>
      <c r="HBD188" s="8"/>
      <c r="HBE188" s="8"/>
      <c r="HBF188" s="8"/>
      <c r="HBG188" s="8"/>
      <c r="HBH188" s="8"/>
      <c r="HBI188" s="8"/>
      <c r="HBJ188" s="8"/>
      <c r="HBK188" s="8"/>
      <c r="HBL188" s="8"/>
      <c r="HBM188" s="8"/>
      <c r="HBN188" s="8"/>
      <c r="HBO188" s="8"/>
      <c r="HBP188" s="8"/>
      <c r="HBQ188" s="8"/>
      <c r="HBR188" s="8"/>
      <c r="HBS188" s="8"/>
      <c r="HBT188" s="8"/>
      <c r="HBU188" s="8"/>
      <c r="HBV188" s="8"/>
      <c r="HBW188" s="8"/>
      <c r="HBX188" s="8"/>
      <c r="HBY188" s="8"/>
      <c r="HBZ188" s="8"/>
      <c r="HCA188" s="8"/>
      <c r="HCB188" s="8"/>
      <c r="HCC188" s="8"/>
      <c r="HCD188" s="8"/>
      <c r="HCE188" s="8"/>
      <c r="HCF188" s="8"/>
      <c r="HCG188" s="8"/>
      <c r="HCH188" s="8"/>
      <c r="HCI188" s="8"/>
      <c r="HCJ188" s="8"/>
      <c r="HCK188" s="8"/>
      <c r="HCL188" s="8"/>
      <c r="HCM188" s="8"/>
      <c r="HCN188" s="8"/>
      <c r="HCO188" s="8"/>
      <c r="HCP188" s="8"/>
      <c r="HCQ188" s="8"/>
      <c r="HCR188" s="8"/>
      <c r="HCS188" s="8"/>
      <c r="HCT188" s="8"/>
      <c r="HCU188" s="8"/>
      <c r="HCV188" s="8"/>
      <c r="HCW188" s="8"/>
      <c r="HCX188" s="8"/>
      <c r="HCY188" s="8"/>
      <c r="HCZ188" s="8"/>
      <c r="HDA188" s="8"/>
      <c r="HDB188" s="8"/>
      <c r="HDC188" s="8"/>
      <c r="HDD188" s="8"/>
      <c r="HDE188" s="8"/>
      <c r="HDF188" s="8"/>
      <c r="HDG188" s="8"/>
      <c r="HDH188" s="8"/>
      <c r="HDI188" s="8"/>
      <c r="HDJ188" s="8"/>
      <c r="HDK188" s="8"/>
      <c r="HDL188" s="8"/>
      <c r="HDM188" s="8"/>
      <c r="HDN188" s="8"/>
      <c r="HDO188" s="8"/>
      <c r="HDP188" s="8"/>
      <c r="HDQ188" s="8"/>
      <c r="HDR188" s="8"/>
      <c r="HDS188" s="8"/>
      <c r="HDT188" s="8"/>
      <c r="HDU188" s="8"/>
      <c r="HDV188" s="8"/>
      <c r="HDW188" s="8"/>
      <c r="HDX188" s="8"/>
      <c r="HDY188" s="8"/>
      <c r="HDZ188" s="8"/>
      <c r="HEA188" s="8"/>
      <c r="HEB188" s="8"/>
      <c r="HEC188" s="8"/>
      <c r="HED188" s="8"/>
      <c r="HEE188" s="8"/>
      <c r="HEF188" s="8"/>
      <c r="HEG188" s="8"/>
      <c r="HEH188" s="8"/>
      <c r="HEI188" s="8"/>
      <c r="HEJ188" s="8"/>
      <c r="HEK188" s="8"/>
      <c r="HEL188" s="8"/>
      <c r="HEM188" s="8"/>
      <c r="HEN188" s="8"/>
      <c r="HEO188" s="8"/>
      <c r="HEP188" s="8"/>
      <c r="HEQ188" s="8"/>
      <c r="HER188" s="8"/>
      <c r="HES188" s="8"/>
      <c r="HET188" s="8"/>
      <c r="HEU188" s="8"/>
      <c r="HEV188" s="8"/>
      <c r="HEW188" s="8"/>
      <c r="HEX188" s="8"/>
      <c r="HEY188" s="8"/>
      <c r="HEZ188" s="8"/>
      <c r="HFA188" s="8"/>
      <c r="HFB188" s="8"/>
      <c r="HFC188" s="8"/>
      <c r="HFD188" s="8"/>
      <c r="HFE188" s="8"/>
      <c r="HFF188" s="8"/>
      <c r="HFG188" s="8"/>
      <c r="HFH188" s="8"/>
      <c r="HFI188" s="8"/>
      <c r="HFJ188" s="8"/>
      <c r="HFK188" s="8"/>
      <c r="HFL188" s="8"/>
      <c r="HFM188" s="8"/>
      <c r="HFN188" s="8"/>
      <c r="HFO188" s="8"/>
      <c r="HFP188" s="8"/>
      <c r="HFQ188" s="8"/>
      <c r="HFR188" s="8"/>
      <c r="HFS188" s="8"/>
      <c r="HFT188" s="8"/>
      <c r="HFU188" s="8"/>
      <c r="HFV188" s="8"/>
      <c r="HFW188" s="8"/>
      <c r="HFX188" s="8"/>
      <c r="HFY188" s="8"/>
      <c r="HFZ188" s="8"/>
      <c r="HGA188" s="8"/>
      <c r="HGB188" s="8"/>
      <c r="HGC188" s="8"/>
      <c r="HGD188" s="8"/>
      <c r="HGE188" s="8"/>
      <c r="HGF188" s="8"/>
      <c r="HGG188" s="8"/>
      <c r="HGH188" s="8"/>
      <c r="HGI188" s="8"/>
      <c r="HGJ188" s="8"/>
      <c r="HGK188" s="8"/>
      <c r="HGL188" s="8"/>
      <c r="HGM188" s="8"/>
      <c r="HGN188" s="8"/>
      <c r="HGO188" s="8"/>
      <c r="HGP188" s="8"/>
      <c r="HGQ188" s="8"/>
      <c r="HGR188" s="8"/>
      <c r="HGS188" s="8"/>
      <c r="HGT188" s="8"/>
      <c r="HGU188" s="8"/>
      <c r="HGV188" s="8"/>
      <c r="HGW188" s="8"/>
      <c r="HGX188" s="8"/>
      <c r="HGY188" s="8"/>
      <c r="HGZ188" s="8"/>
      <c r="HHA188" s="8"/>
      <c r="HHB188" s="8"/>
      <c r="HHC188" s="8"/>
      <c r="HHD188" s="8"/>
      <c r="HHE188" s="8"/>
      <c r="HHF188" s="8"/>
      <c r="HHG188" s="8"/>
      <c r="HHH188" s="8"/>
      <c r="HHI188" s="8"/>
      <c r="HHJ188" s="8"/>
      <c r="HHK188" s="8"/>
      <c r="HHL188" s="8"/>
      <c r="HHM188" s="8"/>
      <c r="HHN188" s="8"/>
      <c r="HHO188" s="8"/>
      <c r="HHP188" s="8"/>
      <c r="HHQ188" s="8"/>
      <c r="HHR188" s="8"/>
      <c r="HHS188" s="8"/>
      <c r="HHT188" s="8"/>
      <c r="HHU188" s="8"/>
      <c r="HHV188" s="8"/>
      <c r="HHW188" s="8"/>
      <c r="HHX188" s="8"/>
      <c r="HHY188" s="8"/>
      <c r="HHZ188" s="8"/>
      <c r="HIA188" s="8"/>
      <c r="HIB188" s="8"/>
      <c r="HIC188" s="8"/>
      <c r="HID188" s="8"/>
      <c r="HIE188" s="8"/>
      <c r="HIF188" s="8"/>
      <c r="HIG188" s="8"/>
      <c r="HIH188" s="8"/>
      <c r="HII188" s="8"/>
      <c r="HIJ188" s="8"/>
      <c r="HIK188" s="8"/>
      <c r="HIL188" s="8"/>
      <c r="HIM188" s="8"/>
      <c r="HIN188" s="8"/>
      <c r="HIO188" s="8"/>
      <c r="HIP188" s="8"/>
      <c r="HIQ188" s="8"/>
      <c r="HIR188" s="8"/>
      <c r="HIS188" s="8"/>
      <c r="HIT188" s="8"/>
      <c r="HIU188" s="8"/>
      <c r="HIV188" s="8"/>
      <c r="HIW188" s="8"/>
      <c r="HIX188" s="8"/>
      <c r="HIY188" s="8"/>
      <c r="HIZ188" s="8"/>
      <c r="HJA188" s="8"/>
      <c r="HJB188" s="8"/>
      <c r="HJC188" s="8"/>
      <c r="HJD188" s="8"/>
      <c r="HJE188" s="8"/>
      <c r="HJF188" s="8"/>
      <c r="HJG188" s="8"/>
      <c r="HJH188" s="8"/>
      <c r="HJI188" s="8"/>
      <c r="HJJ188" s="8"/>
      <c r="HJK188" s="8"/>
      <c r="HJL188" s="8"/>
      <c r="HJM188" s="8"/>
      <c r="HJN188" s="8"/>
      <c r="HJO188" s="8"/>
      <c r="HJP188" s="8"/>
      <c r="HJQ188" s="8"/>
      <c r="HJR188" s="8"/>
      <c r="HJS188" s="8"/>
      <c r="HJT188" s="8"/>
      <c r="HJU188" s="8"/>
      <c r="HJV188" s="8"/>
      <c r="HJW188" s="8"/>
      <c r="HJX188" s="8"/>
      <c r="HJY188" s="8"/>
      <c r="HJZ188" s="8"/>
      <c r="HKA188" s="8"/>
      <c r="HKB188" s="8"/>
      <c r="HKC188" s="8"/>
      <c r="HKD188" s="8"/>
      <c r="HKE188" s="8"/>
      <c r="HKF188" s="8"/>
      <c r="HKG188" s="8"/>
      <c r="HKH188" s="8"/>
      <c r="HKI188" s="8"/>
      <c r="HKJ188" s="8"/>
      <c r="HKK188" s="8"/>
      <c r="HKL188" s="8"/>
      <c r="HKM188" s="8"/>
      <c r="HKN188" s="8"/>
      <c r="HKO188" s="8"/>
      <c r="HKP188" s="8"/>
      <c r="HKQ188" s="8"/>
      <c r="HKR188" s="8"/>
      <c r="HKS188" s="8"/>
      <c r="HKT188" s="8"/>
      <c r="HKU188" s="8"/>
      <c r="HKV188" s="8"/>
      <c r="HKW188" s="8"/>
      <c r="HKX188" s="8"/>
      <c r="HKY188" s="8"/>
      <c r="HKZ188" s="8"/>
      <c r="HLA188" s="8"/>
      <c r="HLB188" s="8"/>
      <c r="HLC188" s="8"/>
      <c r="HLD188" s="8"/>
      <c r="HLE188" s="8"/>
      <c r="HLF188" s="8"/>
      <c r="HLG188" s="8"/>
      <c r="HLH188" s="8"/>
      <c r="HLI188" s="8"/>
      <c r="HLJ188" s="8"/>
      <c r="HLK188" s="8"/>
      <c r="HLL188" s="8"/>
      <c r="HLM188" s="8"/>
      <c r="HLN188" s="8"/>
      <c r="HLO188" s="8"/>
      <c r="HLP188" s="8"/>
      <c r="HLQ188" s="8"/>
      <c r="HLR188" s="8"/>
      <c r="HLS188" s="8"/>
      <c r="HLT188" s="8"/>
      <c r="HLU188" s="8"/>
      <c r="HLV188" s="8"/>
      <c r="HLW188" s="8"/>
      <c r="HLX188" s="8"/>
      <c r="HLY188" s="8"/>
      <c r="HLZ188" s="8"/>
      <c r="HMA188" s="8"/>
      <c r="HMB188" s="8"/>
      <c r="HMC188" s="8"/>
      <c r="HMD188" s="8"/>
      <c r="HME188" s="8"/>
      <c r="HMF188" s="8"/>
      <c r="HMG188" s="8"/>
      <c r="HMH188" s="8"/>
      <c r="HMI188" s="8"/>
      <c r="HMJ188" s="8"/>
      <c r="HMK188" s="8"/>
      <c r="HML188" s="8"/>
      <c r="HMM188" s="8"/>
      <c r="HMN188" s="8"/>
      <c r="HMO188" s="8"/>
      <c r="HMP188" s="8"/>
      <c r="HMQ188" s="8"/>
      <c r="HMR188" s="8"/>
      <c r="HMS188" s="8"/>
      <c r="HMT188" s="8"/>
      <c r="HMU188" s="8"/>
      <c r="HMV188" s="8"/>
      <c r="HMW188" s="8"/>
      <c r="HMX188" s="8"/>
      <c r="HMY188" s="8"/>
      <c r="HMZ188" s="8"/>
      <c r="HNA188" s="8"/>
      <c r="HNB188" s="8"/>
      <c r="HNC188" s="8"/>
      <c r="HND188" s="8"/>
      <c r="HNE188" s="8"/>
      <c r="HNF188" s="8"/>
      <c r="HNG188" s="8"/>
      <c r="HNH188" s="8"/>
      <c r="HNI188" s="8"/>
      <c r="HNJ188" s="8"/>
      <c r="HNK188" s="8"/>
      <c r="HNL188" s="8"/>
      <c r="HNM188" s="8"/>
      <c r="HNN188" s="8"/>
      <c r="HNO188" s="8"/>
      <c r="HNP188" s="8"/>
      <c r="HNQ188" s="8"/>
      <c r="HNR188" s="8"/>
      <c r="HNS188" s="8"/>
      <c r="HNT188" s="8"/>
      <c r="HNU188" s="8"/>
      <c r="HNV188" s="8"/>
      <c r="HNW188" s="8"/>
      <c r="HNX188" s="8"/>
      <c r="HNY188" s="8"/>
      <c r="HNZ188" s="8"/>
      <c r="HOA188" s="8"/>
      <c r="HOB188" s="8"/>
      <c r="HOC188" s="8"/>
      <c r="HOD188" s="8"/>
      <c r="HOE188" s="8"/>
      <c r="HOF188" s="8"/>
      <c r="HOG188" s="8"/>
      <c r="HOH188" s="8"/>
      <c r="HOI188" s="8"/>
      <c r="HOJ188" s="8"/>
      <c r="HOK188" s="8"/>
      <c r="HOL188" s="8"/>
      <c r="HOM188" s="8"/>
      <c r="HON188" s="8"/>
      <c r="HOO188" s="8"/>
      <c r="HOP188" s="8"/>
      <c r="HOQ188" s="8"/>
      <c r="HOR188" s="8"/>
      <c r="HOS188" s="8"/>
      <c r="HOT188" s="8"/>
      <c r="HOU188" s="8"/>
      <c r="HOV188" s="8"/>
      <c r="HOW188" s="8"/>
      <c r="HOX188" s="8"/>
      <c r="HOY188" s="8"/>
      <c r="HOZ188" s="8"/>
      <c r="HPA188" s="8"/>
      <c r="HPB188" s="8"/>
      <c r="HPC188" s="8"/>
      <c r="HPD188" s="8"/>
      <c r="HPE188" s="8"/>
      <c r="HPF188" s="8"/>
      <c r="HPG188" s="8"/>
      <c r="HPH188" s="8"/>
      <c r="HPI188" s="8"/>
      <c r="HPJ188" s="8"/>
      <c r="HPK188" s="8"/>
      <c r="HPL188" s="8"/>
      <c r="HPM188" s="8"/>
      <c r="HPN188" s="8"/>
      <c r="HPO188" s="8"/>
      <c r="HPP188" s="8"/>
      <c r="HPQ188" s="8"/>
      <c r="HPR188" s="8"/>
      <c r="HPS188" s="8"/>
      <c r="HPT188" s="8"/>
      <c r="HPU188" s="8"/>
      <c r="HPV188" s="8"/>
      <c r="HPW188" s="8"/>
      <c r="HPX188" s="8"/>
      <c r="HPY188" s="8"/>
      <c r="HPZ188" s="8"/>
      <c r="HQA188" s="8"/>
      <c r="HQB188" s="8"/>
      <c r="HQC188" s="8"/>
      <c r="HQD188" s="8"/>
      <c r="HQE188" s="8"/>
      <c r="HQF188" s="8"/>
      <c r="HQG188" s="8"/>
      <c r="HQH188" s="8"/>
      <c r="HQI188" s="8"/>
      <c r="HQJ188" s="8"/>
      <c r="HQK188" s="8"/>
      <c r="HQL188" s="8"/>
      <c r="HQM188" s="8"/>
      <c r="HQN188" s="8"/>
      <c r="HQO188" s="8"/>
      <c r="HQP188" s="8"/>
      <c r="HQQ188" s="8"/>
      <c r="HQR188" s="8"/>
      <c r="HQS188" s="8"/>
      <c r="HQT188" s="8"/>
      <c r="HQU188" s="8"/>
      <c r="HQV188" s="8"/>
      <c r="HQW188" s="8"/>
      <c r="HQX188" s="8"/>
      <c r="HQY188" s="8"/>
      <c r="HQZ188" s="8"/>
      <c r="HRA188" s="8"/>
      <c r="HRB188" s="8"/>
      <c r="HRC188" s="8"/>
      <c r="HRD188" s="8"/>
      <c r="HRE188" s="8"/>
      <c r="HRF188" s="8"/>
      <c r="HRG188" s="8"/>
      <c r="HRH188" s="8"/>
      <c r="HRI188" s="8"/>
      <c r="HRJ188" s="8"/>
      <c r="HRK188" s="8"/>
      <c r="HRL188" s="8"/>
      <c r="HRM188" s="8"/>
      <c r="HRN188" s="8"/>
      <c r="HRO188" s="8"/>
      <c r="HRP188" s="8"/>
      <c r="HRQ188" s="8"/>
      <c r="HRR188" s="8"/>
      <c r="HRS188" s="8"/>
      <c r="HRT188" s="8"/>
      <c r="HRU188" s="8"/>
      <c r="HRV188" s="8"/>
      <c r="HRW188" s="8"/>
      <c r="HRX188" s="8"/>
      <c r="HRY188" s="8"/>
      <c r="HRZ188" s="8"/>
      <c r="HSA188" s="8"/>
      <c r="HSB188" s="8"/>
      <c r="HSC188" s="8"/>
      <c r="HSD188" s="8"/>
      <c r="HSE188" s="8"/>
      <c r="HSF188" s="8"/>
      <c r="HSG188" s="8"/>
      <c r="HSH188" s="8"/>
      <c r="HSI188" s="8"/>
      <c r="HSJ188" s="8"/>
      <c r="HSK188" s="8"/>
      <c r="HSL188" s="8"/>
      <c r="HSM188" s="8"/>
      <c r="HSN188" s="8"/>
      <c r="HSO188" s="8"/>
      <c r="HSP188" s="8"/>
      <c r="HSQ188" s="8"/>
      <c r="HSR188" s="8"/>
      <c r="HSS188" s="8"/>
      <c r="HST188" s="8"/>
      <c r="HSU188" s="8"/>
      <c r="HSV188" s="8"/>
      <c r="HSW188" s="8"/>
      <c r="HSX188" s="8"/>
      <c r="HSY188" s="8"/>
      <c r="HSZ188" s="8"/>
      <c r="HTA188" s="8"/>
      <c r="HTB188" s="8"/>
      <c r="HTC188" s="8"/>
      <c r="HTD188" s="8"/>
      <c r="HTE188" s="8"/>
      <c r="HTF188" s="8"/>
      <c r="HTG188" s="8"/>
      <c r="HTH188" s="8"/>
      <c r="HTI188" s="8"/>
      <c r="HTJ188" s="8"/>
      <c r="HTK188" s="8"/>
      <c r="HTL188" s="8"/>
      <c r="HTM188" s="8"/>
      <c r="HTN188" s="8"/>
      <c r="HTO188" s="8"/>
      <c r="HTP188" s="8"/>
      <c r="HTQ188" s="8"/>
      <c r="HTR188" s="8"/>
      <c r="HTS188" s="8"/>
      <c r="HTT188" s="8"/>
      <c r="HTU188" s="8"/>
      <c r="HTV188" s="8"/>
      <c r="HTW188" s="8"/>
      <c r="HTX188" s="8"/>
      <c r="HTY188" s="8"/>
      <c r="HTZ188" s="8"/>
      <c r="HUA188" s="8"/>
      <c r="HUB188" s="8"/>
      <c r="HUC188" s="8"/>
      <c r="HUD188" s="8"/>
      <c r="HUE188" s="8"/>
      <c r="HUF188" s="8"/>
      <c r="HUG188" s="8"/>
      <c r="HUH188" s="8"/>
      <c r="HUI188" s="8"/>
      <c r="HUJ188" s="8"/>
      <c r="HUK188" s="8"/>
      <c r="HUL188" s="8"/>
      <c r="HUM188" s="8"/>
      <c r="HUN188" s="8"/>
      <c r="HUO188" s="8"/>
      <c r="HUP188" s="8"/>
      <c r="HUQ188" s="8"/>
      <c r="HUR188" s="8"/>
      <c r="HUS188" s="8"/>
      <c r="HUT188" s="8"/>
      <c r="HUU188" s="8"/>
      <c r="HUV188" s="8"/>
      <c r="HUW188" s="8"/>
      <c r="HUX188" s="8"/>
      <c r="HUY188" s="8"/>
      <c r="HUZ188" s="8"/>
      <c r="HVA188" s="8"/>
      <c r="HVB188" s="8"/>
      <c r="HVC188" s="8"/>
      <c r="HVD188" s="8"/>
      <c r="HVE188" s="8"/>
      <c r="HVF188" s="8"/>
      <c r="HVG188" s="8"/>
      <c r="HVH188" s="8"/>
      <c r="HVI188" s="8"/>
      <c r="HVJ188" s="8"/>
      <c r="HVK188" s="8"/>
      <c r="HVL188" s="8"/>
      <c r="HVM188" s="8"/>
      <c r="HVN188" s="8"/>
      <c r="HVO188" s="8"/>
      <c r="HVP188" s="8"/>
      <c r="HVQ188" s="8"/>
      <c r="HVR188" s="8"/>
      <c r="HVS188" s="8"/>
      <c r="HVT188" s="8"/>
      <c r="HVU188" s="8"/>
      <c r="HVV188" s="8"/>
      <c r="HVW188" s="8"/>
      <c r="HVX188" s="8"/>
      <c r="HVY188" s="8"/>
      <c r="HVZ188" s="8"/>
      <c r="HWA188" s="8"/>
      <c r="HWB188" s="8"/>
      <c r="HWC188" s="8"/>
      <c r="HWD188" s="8"/>
      <c r="HWE188" s="8"/>
      <c r="HWF188" s="8"/>
      <c r="HWG188" s="8"/>
      <c r="HWH188" s="8"/>
      <c r="HWI188" s="8"/>
      <c r="HWJ188" s="8"/>
      <c r="HWK188" s="8"/>
      <c r="HWL188" s="8"/>
      <c r="HWM188" s="8"/>
      <c r="HWN188" s="8"/>
      <c r="HWO188" s="8"/>
      <c r="HWP188" s="8"/>
      <c r="HWQ188" s="8"/>
      <c r="HWR188" s="8"/>
      <c r="HWS188" s="8"/>
      <c r="HWT188" s="8"/>
      <c r="HWU188" s="8"/>
      <c r="HWV188" s="8"/>
      <c r="HWW188" s="8"/>
      <c r="HWX188" s="8"/>
      <c r="HWY188" s="8"/>
      <c r="HWZ188" s="8"/>
      <c r="HXA188" s="8"/>
      <c r="HXB188" s="8"/>
      <c r="HXC188" s="8"/>
      <c r="HXD188" s="8"/>
      <c r="HXE188" s="8"/>
      <c r="HXF188" s="8"/>
      <c r="HXG188" s="8"/>
      <c r="HXH188" s="8"/>
      <c r="HXI188" s="8"/>
      <c r="HXJ188" s="8"/>
      <c r="HXK188" s="8"/>
      <c r="HXL188" s="8"/>
      <c r="HXM188" s="8"/>
      <c r="HXN188" s="8"/>
      <c r="HXO188" s="8"/>
      <c r="HXP188" s="8"/>
      <c r="HXQ188" s="8"/>
      <c r="HXR188" s="8"/>
      <c r="HXS188" s="8"/>
      <c r="HXT188" s="8"/>
      <c r="HXU188" s="8"/>
      <c r="HXV188" s="8"/>
      <c r="HXW188" s="8"/>
      <c r="HXX188" s="8"/>
      <c r="HXY188" s="8"/>
      <c r="HXZ188" s="8"/>
      <c r="HYA188" s="8"/>
      <c r="HYB188" s="8"/>
      <c r="HYC188" s="8"/>
      <c r="HYD188" s="8"/>
      <c r="HYE188" s="8"/>
      <c r="HYF188" s="8"/>
      <c r="HYG188" s="8"/>
      <c r="HYH188" s="8"/>
      <c r="HYI188" s="8"/>
      <c r="HYJ188" s="8"/>
      <c r="HYK188" s="8"/>
      <c r="HYL188" s="8"/>
      <c r="HYM188" s="8"/>
      <c r="HYN188" s="8"/>
      <c r="HYO188" s="8"/>
      <c r="HYP188" s="8"/>
      <c r="HYQ188" s="8"/>
      <c r="HYR188" s="8"/>
      <c r="HYS188" s="8"/>
      <c r="HYT188" s="8"/>
      <c r="HYU188" s="8"/>
      <c r="HYV188" s="8"/>
      <c r="HYW188" s="8"/>
      <c r="HYX188" s="8"/>
      <c r="HYY188" s="8"/>
      <c r="HYZ188" s="8"/>
      <c r="HZA188" s="8"/>
      <c r="HZB188" s="8"/>
      <c r="HZC188" s="8"/>
      <c r="HZD188" s="8"/>
      <c r="HZE188" s="8"/>
      <c r="HZF188" s="8"/>
      <c r="HZG188" s="8"/>
      <c r="HZH188" s="8"/>
      <c r="HZI188" s="8"/>
      <c r="HZJ188" s="8"/>
      <c r="HZK188" s="8"/>
      <c r="HZL188" s="8"/>
      <c r="HZM188" s="8"/>
      <c r="HZN188" s="8"/>
      <c r="HZO188" s="8"/>
      <c r="HZP188" s="8"/>
      <c r="HZQ188" s="8"/>
      <c r="HZR188" s="8"/>
      <c r="HZS188" s="8"/>
      <c r="HZT188" s="8"/>
      <c r="HZU188" s="8"/>
      <c r="HZV188" s="8"/>
      <c r="HZW188" s="8"/>
      <c r="HZX188" s="8"/>
      <c r="HZY188" s="8"/>
      <c r="HZZ188" s="8"/>
      <c r="IAA188" s="8"/>
      <c r="IAB188" s="8"/>
      <c r="IAC188" s="8"/>
      <c r="IAD188" s="8"/>
      <c r="IAE188" s="8"/>
      <c r="IAF188" s="8"/>
      <c r="IAG188" s="8"/>
      <c r="IAH188" s="8"/>
      <c r="IAI188" s="8"/>
      <c r="IAJ188" s="8"/>
      <c r="IAK188" s="8"/>
      <c r="IAL188" s="8"/>
      <c r="IAM188" s="8"/>
      <c r="IAN188" s="8"/>
      <c r="IAO188" s="8"/>
      <c r="IAP188" s="8"/>
      <c r="IAQ188" s="8"/>
      <c r="IAR188" s="8"/>
      <c r="IAS188" s="8"/>
      <c r="IAT188" s="8"/>
      <c r="IAU188" s="8"/>
      <c r="IAV188" s="8"/>
      <c r="IAW188" s="8"/>
      <c r="IAX188" s="8"/>
      <c r="IAY188" s="8"/>
      <c r="IAZ188" s="8"/>
      <c r="IBA188" s="8"/>
      <c r="IBB188" s="8"/>
      <c r="IBC188" s="8"/>
      <c r="IBD188" s="8"/>
      <c r="IBE188" s="8"/>
      <c r="IBF188" s="8"/>
      <c r="IBG188" s="8"/>
      <c r="IBH188" s="8"/>
      <c r="IBI188" s="8"/>
      <c r="IBJ188" s="8"/>
      <c r="IBK188" s="8"/>
      <c r="IBL188" s="8"/>
      <c r="IBM188" s="8"/>
      <c r="IBN188" s="8"/>
      <c r="IBO188" s="8"/>
      <c r="IBP188" s="8"/>
      <c r="IBQ188" s="8"/>
      <c r="IBR188" s="8"/>
      <c r="IBS188" s="8"/>
      <c r="IBT188" s="8"/>
      <c r="IBU188" s="8"/>
      <c r="IBV188" s="8"/>
      <c r="IBW188" s="8"/>
      <c r="IBX188" s="8"/>
      <c r="IBY188" s="8"/>
      <c r="IBZ188" s="8"/>
      <c r="ICA188" s="8"/>
      <c r="ICB188" s="8"/>
      <c r="ICC188" s="8"/>
      <c r="ICD188" s="8"/>
      <c r="ICE188" s="8"/>
      <c r="ICF188" s="8"/>
      <c r="ICG188" s="8"/>
      <c r="ICH188" s="8"/>
      <c r="ICI188" s="8"/>
      <c r="ICJ188" s="8"/>
      <c r="ICK188" s="8"/>
      <c r="ICL188" s="8"/>
      <c r="ICM188" s="8"/>
      <c r="ICN188" s="8"/>
      <c r="ICO188" s="8"/>
      <c r="ICP188" s="8"/>
      <c r="ICQ188" s="8"/>
      <c r="ICR188" s="8"/>
      <c r="ICS188" s="8"/>
      <c r="ICT188" s="8"/>
      <c r="ICU188" s="8"/>
      <c r="ICV188" s="8"/>
      <c r="ICW188" s="8"/>
      <c r="ICX188" s="8"/>
      <c r="ICY188" s="8"/>
      <c r="ICZ188" s="8"/>
      <c r="IDA188" s="8"/>
      <c r="IDB188" s="8"/>
      <c r="IDC188" s="8"/>
      <c r="IDD188" s="8"/>
      <c r="IDE188" s="8"/>
      <c r="IDF188" s="8"/>
      <c r="IDG188" s="8"/>
      <c r="IDH188" s="8"/>
      <c r="IDI188" s="8"/>
      <c r="IDJ188" s="8"/>
      <c r="IDK188" s="8"/>
      <c r="IDL188" s="8"/>
      <c r="IDM188" s="8"/>
      <c r="IDN188" s="8"/>
      <c r="IDO188" s="8"/>
      <c r="IDP188" s="8"/>
      <c r="IDQ188" s="8"/>
      <c r="IDR188" s="8"/>
      <c r="IDS188" s="8"/>
      <c r="IDT188" s="8"/>
      <c r="IDU188" s="8"/>
      <c r="IDV188" s="8"/>
      <c r="IDW188" s="8"/>
      <c r="IDX188" s="8"/>
      <c r="IDY188" s="8"/>
      <c r="IDZ188" s="8"/>
      <c r="IEA188" s="8"/>
      <c r="IEB188" s="8"/>
      <c r="IEC188" s="8"/>
      <c r="IED188" s="8"/>
      <c r="IEE188" s="8"/>
      <c r="IEF188" s="8"/>
      <c r="IEG188" s="8"/>
      <c r="IEH188" s="8"/>
      <c r="IEI188" s="8"/>
      <c r="IEJ188" s="8"/>
      <c r="IEK188" s="8"/>
      <c r="IEL188" s="8"/>
      <c r="IEM188" s="8"/>
      <c r="IEN188" s="8"/>
      <c r="IEO188" s="8"/>
      <c r="IEP188" s="8"/>
      <c r="IEQ188" s="8"/>
      <c r="IER188" s="8"/>
      <c r="IES188" s="8"/>
      <c r="IET188" s="8"/>
      <c r="IEU188" s="8"/>
      <c r="IEV188" s="8"/>
      <c r="IEW188" s="8"/>
      <c r="IEX188" s="8"/>
      <c r="IEY188" s="8"/>
      <c r="IEZ188" s="8"/>
      <c r="IFA188" s="8"/>
      <c r="IFB188" s="8"/>
      <c r="IFC188" s="8"/>
      <c r="IFD188" s="8"/>
      <c r="IFE188" s="8"/>
      <c r="IFF188" s="8"/>
      <c r="IFG188" s="8"/>
      <c r="IFH188" s="8"/>
      <c r="IFI188" s="8"/>
      <c r="IFJ188" s="8"/>
      <c r="IFK188" s="8"/>
      <c r="IFL188" s="8"/>
      <c r="IFM188" s="8"/>
      <c r="IFN188" s="8"/>
      <c r="IFO188" s="8"/>
      <c r="IFP188" s="8"/>
      <c r="IFQ188" s="8"/>
      <c r="IFR188" s="8"/>
      <c r="IFS188" s="8"/>
      <c r="IFT188" s="8"/>
      <c r="IFU188" s="8"/>
      <c r="IFV188" s="8"/>
      <c r="IFW188" s="8"/>
      <c r="IFX188" s="8"/>
      <c r="IFY188" s="8"/>
      <c r="IFZ188" s="8"/>
      <c r="IGA188" s="8"/>
      <c r="IGB188" s="8"/>
      <c r="IGC188" s="8"/>
      <c r="IGD188" s="8"/>
      <c r="IGE188" s="8"/>
      <c r="IGF188" s="8"/>
      <c r="IGG188" s="8"/>
      <c r="IGH188" s="8"/>
      <c r="IGI188" s="8"/>
      <c r="IGJ188" s="8"/>
      <c r="IGK188" s="8"/>
      <c r="IGL188" s="8"/>
      <c r="IGM188" s="8"/>
      <c r="IGN188" s="8"/>
      <c r="IGO188" s="8"/>
      <c r="IGP188" s="8"/>
      <c r="IGQ188" s="8"/>
      <c r="IGR188" s="8"/>
      <c r="IGS188" s="8"/>
      <c r="IGT188" s="8"/>
      <c r="IGU188" s="8"/>
      <c r="IGV188" s="8"/>
      <c r="IGW188" s="8"/>
      <c r="IGX188" s="8"/>
      <c r="IGY188" s="8"/>
      <c r="IGZ188" s="8"/>
      <c r="IHA188" s="8"/>
      <c r="IHB188" s="8"/>
      <c r="IHC188" s="8"/>
      <c r="IHD188" s="8"/>
      <c r="IHE188" s="8"/>
      <c r="IHF188" s="8"/>
      <c r="IHG188" s="8"/>
      <c r="IHH188" s="8"/>
      <c r="IHI188" s="8"/>
      <c r="IHJ188" s="8"/>
      <c r="IHK188" s="8"/>
      <c r="IHL188" s="8"/>
      <c r="IHM188" s="8"/>
      <c r="IHN188" s="8"/>
      <c r="IHO188" s="8"/>
      <c r="IHP188" s="8"/>
      <c r="IHQ188" s="8"/>
      <c r="IHR188" s="8"/>
      <c r="IHS188" s="8"/>
      <c r="IHT188" s="8"/>
      <c r="IHU188" s="8"/>
      <c r="IHV188" s="8"/>
      <c r="IHW188" s="8"/>
      <c r="IHX188" s="8"/>
      <c r="IHY188" s="8"/>
      <c r="IHZ188" s="8"/>
      <c r="IIA188" s="8"/>
      <c r="IIB188" s="8"/>
      <c r="IIC188" s="8"/>
      <c r="IID188" s="8"/>
      <c r="IIE188" s="8"/>
      <c r="IIF188" s="8"/>
      <c r="IIG188" s="8"/>
      <c r="IIH188" s="8"/>
      <c r="III188" s="8"/>
      <c r="IIJ188" s="8"/>
      <c r="IIK188" s="8"/>
      <c r="IIL188" s="8"/>
      <c r="IIM188" s="8"/>
      <c r="IIN188" s="8"/>
      <c r="IIO188" s="8"/>
      <c r="IIP188" s="8"/>
      <c r="IIQ188" s="8"/>
      <c r="IIR188" s="8"/>
      <c r="IIS188" s="8"/>
      <c r="IIT188" s="8"/>
      <c r="IIU188" s="8"/>
      <c r="IIV188" s="8"/>
      <c r="IIW188" s="8"/>
      <c r="IIX188" s="8"/>
      <c r="IIY188" s="8"/>
      <c r="IIZ188" s="8"/>
      <c r="IJA188" s="8"/>
      <c r="IJB188" s="8"/>
      <c r="IJC188" s="8"/>
      <c r="IJD188" s="8"/>
      <c r="IJE188" s="8"/>
      <c r="IJF188" s="8"/>
      <c r="IJG188" s="8"/>
      <c r="IJH188" s="8"/>
      <c r="IJI188" s="8"/>
      <c r="IJJ188" s="8"/>
      <c r="IJK188" s="8"/>
      <c r="IJL188" s="8"/>
      <c r="IJM188" s="8"/>
      <c r="IJN188" s="8"/>
      <c r="IJO188" s="8"/>
      <c r="IJP188" s="8"/>
      <c r="IJQ188" s="8"/>
      <c r="IJR188" s="8"/>
      <c r="IJS188" s="8"/>
      <c r="IJT188" s="8"/>
      <c r="IJU188" s="8"/>
      <c r="IJV188" s="8"/>
      <c r="IJW188" s="8"/>
      <c r="IJX188" s="8"/>
      <c r="IJY188" s="8"/>
      <c r="IJZ188" s="8"/>
      <c r="IKA188" s="8"/>
      <c r="IKB188" s="8"/>
      <c r="IKC188" s="8"/>
      <c r="IKD188" s="8"/>
      <c r="IKE188" s="8"/>
      <c r="IKF188" s="8"/>
      <c r="IKG188" s="8"/>
      <c r="IKH188" s="8"/>
      <c r="IKI188" s="8"/>
      <c r="IKJ188" s="8"/>
      <c r="IKK188" s="8"/>
      <c r="IKL188" s="8"/>
      <c r="IKM188" s="8"/>
      <c r="IKN188" s="8"/>
      <c r="IKO188" s="8"/>
      <c r="IKP188" s="8"/>
      <c r="IKQ188" s="8"/>
      <c r="IKR188" s="8"/>
      <c r="IKS188" s="8"/>
      <c r="IKT188" s="8"/>
      <c r="IKU188" s="8"/>
      <c r="IKV188" s="8"/>
      <c r="IKW188" s="8"/>
      <c r="IKX188" s="8"/>
      <c r="IKY188" s="8"/>
      <c r="IKZ188" s="8"/>
      <c r="ILA188" s="8"/>
      <c r="ILB188" s="8"/>
      <c r="ILC188" s="8"/>
      <c r="ILD188" s="8"/>
      <c r="ILE188" s="8"/>
      <c r="ILF188" s="8"/>
      <c r="ILG188" s="8"/>
      <c r="ILH188" s="8"/>
      <c r="ILI188" s="8"/>
      <c r="ILJ188" s="8"/>
      <c r="ILK188" s="8"/>
      <c r="ILL188" s="8"/>
      <c r="ILM188" s="8"/>
      <c r="ILN188" s="8"/>
      <c r="ILO188" s="8"/>
      <c r="ILP188" s="8"/>
      <c r="ILQ188" s="8"/>
      <c r="ILR188" s="8"/>
      <c r="ILS188" s="8"/>
      <c r="ILT188" s="8"/>
      <c r="ILU188" s="8"/>
      <c r="ILV188" s="8"/>
      <c r="ILW188" s="8"/>
      <c r="ILX188" s="8"/>
      <c r="ILY188" s="8"/>
      <c r="ILZ188" s="8"/>
      <c r="IMA188" s="8"/>
      <c r="IMB188" s="8"/>
      <c r="IMC188" s="8"/>
      <c r="IMD188" s="8"/>
      <c r="IME188" s="8"/>
      <c r="IMF188" s="8"/>
      <c r="IMG188" s="8"/>
      <c r="IMH188" s="8"/>
      <c r="IMI188" s="8"/>
      <c r="IMJ188" s="8"/>
      <c r="IMK188" s="8"/>
      <c r="IML188" s="8"/>
      <c r="IMM188" s="8"/>
      <c r="IMN188" s="8"/>
      <c r="IMO188" s="8"/>
      <c r="IMP188" s="8"/>
      <c r="IMQ188" s="8"/>
      <c r="IMR188" s="8"/>
      <c r="IMS188" s="8"/>
      <c r="IMT188" s="8"/>
      <c r="IMU188" s="8"/>
      <c r="IMV188" s="8"/>
      <c r="IMW188" s="8"/>
      <c r="IMX188" s="8"/>
      <c r="IMY188" s="8"/>
      <c r="IMZ188" s="8"/>
      <c r="INA188" s="8"/>
      <c r="INB188" s="8"/>
      <c r="INC188" s="8"/>
      <c r="IND188" s="8"/>
      <c r="INE188" s="8"/>
      <c r="INF188" s="8"/>
      <c r="ING188" s="8"/>
      <c r="INH188" s="8"/>
      <c r="INI188" s="8"/>
      <c r="INJ188" s="8"/>
      <c r="INK188" s="8"/>
      <c r="INL188" s="8"/>
      <c r="INM188" s="8"/>
      <c r="INN188" s="8"/>
      <c r="INO188" s="8"/>
      <c r="INP188" s="8"/>
      <c r="INQ188" s="8"/>
      <c r="INR188" s="8"/>
      <c r="INS188" s="8"/>
      <c r="INT188" s="8"/>
      <c r="INU188" s="8"/>
      <c r="INV188" s="8"/>
      <c r="INW188" s="8"/>
      <c r="INX188" s="8"/>
      <c r="INY188" s="8"/>
      <c r="INZ188" s="8"/>
      <c r="IOA188" s="8"/>
      <c r="IOB188" s="8"/>
      <c r="IOC188" s="8"/>
      <c r="IOD188" s="8"/>
      <c r="IOE188" s="8"/>
      <c r="IOF188" s="8"/>
      <c r="IOG188" s="8"/>
      <c r="IOH188" s="8"/>
      <c r="IOI188" s="8"/>
      <c r="IOJ188" s="8"/>
      <c r="IOK188" s="8"/>
      <c r="IOL188" s="8"/>
      <c r="IOM188" s="8"/>
      <c r="ION188" s="8"/>
      <c r="IOO188" s="8"/>
      <c r="IOP188" s="8"/>
      <c r="IOQ188" s="8"/>
      <c r="IOR188" s="8"/>
      <c r="IOS188" s="8"/>
      <c r="IOT188" s="8"/>
      <c r="IOU188" s="8"/>
      <c r="IOV188" s="8"/>
      <c r="IOW188" s="8"/>
      <c r="IOX188" s="8"/>
      <c r="IOY188" s="8"/>
      <c r="IOZ188" s="8"/>
      <c r="IPA188" s="8"/>
      <c r="IPB188" s="8"/>
      <c r="IPC188" s="8"/>
      <c r="IPD188" s="8"/>
      <c r="IPE188" s="8"/>
      <c r="IPF188" s="8"/>
      <c r="IPG188" s="8"/>
      <c r="IPH188" s="8"/>
      <c r="IPI188" s="8"/>
      <c r="IPJ188" s="8"/>
      <c r="IPK188" s="8"/>
      <c r="IPL188" s="8"/>
      <c r="IPM188" s="8"/>
      <c r="IPN188" s="8"/>
      <c r="IPO188" s="8"/>
      <c r="IPP188" s="8"/>
      <c r="IPQ188" s="8"/>
      <c r="IPR188" s="8"/>
      <c r="IPS188" s="8"/>
      <c r="IPT188" s="8"/>
      <c r="IPU188" s="8"/>
      <c r="IPV188" s="8"/>
      <c r="IPW188" s="8"/>
      <c r="IPX188" s="8"/>
      <c r="IPY188" s="8"/>
      <c r="IPZ188" s="8"/>
      <c r="IQA188" s="8"/>
      <c r="IQB188" s="8"/>
      <c r="IQC188" s="8"/>
      <c r="IQD188" s="8"/>
      <c r="IQE188" s="8"/>
      <c r="IQF188" s="8"/>
      <c r="IQG188" s="8"/>
      <c r="IQH188" s="8"/>
      <c r="IQI188" s="8"/>
      <c r="IQJ188" s="8"/>
      <c r="IQK188" s="8"/>
      <c r="IQL188" s="8"/>
      <c r="IQM188" s="8"/>
      <c r="IQN188" s="8"/>
      <c r="IQO188" s="8"/>
      <c r="IQP188" s="8"/>
      <c r="IQQ188" s="8"/>
      <c r="IQR188" s="8"/>
      <c r="IQS188" s="8"/>
      <c r="IQT188" s="8"/>
      <c r="IQU188" s="8"/>
      <c r="IQV188" s="8"/>
      <c r="IQW188" s="8"/>
      <c r="IQX188" s="8"/>
      <c r="IQY188" s="8"/>
      <c r="IQZ188" s="8"/>
      <c r="IRA188" s="8"/>
      <c r="IRB188" s="8"/>
      <c r="IRC188" s="8"/>
      <c r="IRD188" s="8"/>
      <c r="IRE188" s="8"/>
      <c r="IRF188" s="8"/>
      <c r="IRG188" s="8"/>
      <c r="IRH188" s="8"/>
      <c r="IRI188" s="8"/>
      <c r="IRJ188" s="8"/>
      <c r="IRK188" s="8"/>
      <c r="IRL188" s="8"/>
      <c r="IRM188" s="8"/>
      <c r="IRN188" s="8"/>
      <c r="IRO188" s="8"/>
      <c r="IRP188" s="8"/>
      <c r="IRQ188" s="8"/>
      <c r="IRR188" s="8"/>
      <c r="IRS188" s="8"/>
      <c r="IRT188" s="8"/>
      <c r="IRU188" s="8"/>
      <c r="IRV188" s="8"/>
      <c r="IRW188" s="8"/>
      <c r="IRX188" s="8"/>
      <c r="IRY188" s="8"/>
      <c r="IRZ188" s="8"/>
      <c r="ISA188" s="8"/>
      <c r="ISB188" s="8"/>
      <c r="ISC188" s="8"/>
      <c r="ISD188" s="8"/>
      <c r="ISE188" s="8"/>
      <c r="ISF188" s="8"/>
      <c r="ISG188" s="8"/>
      <c r="ISH188" s="8"/>
      <c r="ISI188" s="8"/>
      <c r="ISJ188" s="8"/>
      <c r="ISK188" s="8"/>
      <c r="ISL188" s="8"/>
      <c r="ISM188" s="8"/>
      <c r="ISN188" s="8"/>
      <c r="ISO188" s="8"/>
      <c r="ISP188" s="8"/>
      <c r="ISQ188" s="8"/>
      <c r="ISR188" s="8"/>
      <c r="ISS188" s="8"/>
      <c r="IST188" s="8"/>
      <c r="ISU188" s="8"/>
      <c r="ISV188" s="8"/>
      <c r="ISW188" s="8"/>
      <c r="ISX188" s="8"/>
      <c r="ISY188" s="8"/>
      <c r="ISZ188" s="8"/>
      <c r="ITA188" s="8"/>
      <c r="ITB188" s="8"/>
      <c r="ITC188" s="8"/>
      <c r="ITD188" s="8"/>
      <c r="ITE188" s="8"/>
      <c r="ITF188" s="8"/>
      <c r="ITG188" s="8"/>
      <c r="ITH188" s="8"/>
      <c r="ITI188" s="8"/>
      <c r="ITJ188" s="8"/>
      <c r="ITK188" s="8"/>
      <c r="ITL188" s="8"/>
      <c r="ITM188" s="8"/>
      <c r="ITN188" s="8"/>
      <c r="ITO188" s="8"/>
      <c r="ITP188" s="8"/>
      <c r="ITQ188" s="8"/>
      <c r="ITR188" s="8"/>
      <c r="ITS188" s="8"/>
      <c r="ITT188" s="8"/>
      <c r="ITU188" s="8"/>
      <c r="ITV188" s="8"/>
      <c r="ITW188" s="8"/>
      <c r="ITX188" s="8"/>
      <c r="ITY188" s="8"/>
      <c r="ITZ188" s="8"/>
      <c r="IUA188" s="8"/>
      <c r="IUB188" s="8"/>
      <c r="IUC188" s="8"/>
      <c r="IUD188" s="8"/>
      <c r="IUE188" s="8"/>
      <c r="IUF188" s="8"/>
      <c r="IUG188" s="8"/>
      <c r="IUH188" s="8"/>
      <c r="IUI188" s="8"/>
      <c r="IUJ188" s="8"/>
      <c r="IUK188" s="8"/>
      <c r="IUL188" s="8"/>
      <c r="IUM188" s="8"/>
      <c r="IUN188" s="8"/>
      <c r="IUO188" s="8"/>
      <c r="IUP188" s="8"/>
      <c r="IUQ188" s="8"/>
      <c r="IUR188" s="8"/>
      <c r="IUS188" s="8"/>
      <c r="IUT188" s="8"/>
      <c r="IUU188" s="8"/>
      <c r="IUV188" s="8"/>
      <c r="IUW188" s="8"/>
      <c r="IUX188" s="8"/>
      <c r="IUY188" s="8"/>
      <c r="IUZ188" s="8"/>
      <c r="IVA188" s="8"/>
      <c r="IVB188" s="8"/>
      <c r="IVC188" s="8"/>
      <c r="IVD188" s="8"/>
      <c r="IVE188" s="8"/>
      <c r="IVF188" s="8"/>
      <c r="IVG188" s="8"/>
      <c r="IVH188" s="8"/>
      <c r="IVI188" s="8"/>
      <c r="IVJ188" s="8"/>
      <c r="IVK188" s="8"/>
      <c r="IVL188" s="8"/>
      <c r="IVM188" s="8"/>
      <c r="IVN188" s="8"/>
      <c r="IVO188" s="8"/>
      <c r="IVP188" s="8"/>
      <c r="IVQ188" s="8"/>
      <c r="IVR188" s="8"/>
      <c r="IVS188" s="8"/>
      <c r="IVT188" s="8"/>
      <c r="IVU188" s="8"/>
      <c r="IVV188" s="8"/>
      <c r="IVW188" s="8"/>
      <c r="IVX188" s="8"/>
      <c r="IVY188" s="8"/>
      <c r="IVZ188" s="8"/>
      <c r="IWA188" s="8"/>
      <c r="IWB188" s="8"/>
      <c r="IWC188" s="8"/>
      <c r="IWD188" s="8"/>
      <c r="IWE188" s="8"/>
      <c r="IWF188" s="8"/>
      <c r="IWG188" s="8"/>
      <c r="IWH188" s="8"/>
      <c r="IWI188" s="8"/>
      <c r="IWJ188" s="8"/>
      <c r="IWK188" s="8"/>
      <c r="IWL188" s="8"/>
      <c r="IWM188" s="8"/>
      <c r="IWN188" s="8"/>
      <c r="IWO188" s="8"/>
      <c r="IWP188" s="8"/>
      <c r="IWQ188" s="8"/>
      <c r="IWR188" s="8"/>
      <c r="IWS188" s="8"/>
      <c r="IWT188" s="8"/>
      <c r="IWU188" s="8"/>
      <c r="IWV188" s="8"/>
      <c r="IWW188" s="8"/>
      <c r="IWX188" s="8"/>
      <c r="IWY188" s="8"/>
      <c r="IWZ188" s="8"/>
      <c r="IXA188" s="8"/>
      <c r="IXB188" s="8"/>
      <c r="IXC188" s="8"/>
      <c r="IXD188" s="8"/>
      <c r="IXE188" s="8"/>
      <c r="IXF188" s="8"/>
      <c r="IXG188" s="8"/>
      <c r="IXH188" s="8"/>
      <c r="IXI188" s="8"/>
      <c r="IXJ188" s="8"/>
      <c r="IXK188" s="8"/>
      <c r="IXL188" s="8"/>
      <c r="IXM188" s="8"/>
      <c r="IXN188" s="8"/>
      <c r="IXO188" s="8"/>
      <c r="IXP188" s="8"/>
      <c r="IXQ188" s="8"/>
      <c r="IXR188" s="8"/>
      <c r="IXS188" s="8"/>
      <c r="IXT188" s="8"/>
      <c r="IXU188" s="8"/>
      <c r="IXV188" s="8"/>
      <c r="IXW188" s="8"/>
      <c r="IXX188" s="8"/>
      <c r="IXY188" s="8"/>
      <c r="IXZ188" s="8"/>
      <c r="IYA188" s="8"/>
      <c r="IYB188" s="8"/>
      <c r="IYC188" s="8"/>
      <c r="IYD188" s="8"/>
      <c r="IYE188" s="8"/>
      <c r="IYF188" s="8"/>
      <c r="IYG188" s="8"/>
      <c r="IYH188" s="8"/>
      <c r="IYI188" s="8"/>
      <c r="IYJ188" s="8"/>
      <c r="IYK188" s="8"/>
      <c r="IYL188" s="8"/>
      <c r="IYM188" s="8"/>
      <c r="IYN188" s="8"/>
      <c r="IYO188" s="8"/>
      <c r="IYP188" s="8"/>
      <c r="IYQ188" s="8"/>
      <c r="IYR188" s="8"/>
      <c r="IYS188" s="8"/>
      <c r="IYT188" s="8"/>
      <c r="IYU188" s="8"/>
      <c r="IYV188" s="8"/>
      <c r="IYW188" s="8"/>
      <c r="IYX188" s="8"/>
      <c r="IYY188" s="8"/>
      <c r="IYZ188" s="8"/>
      <c r="IZA188" s="8"/>
      <c r="IZB188" s="8"/>
      <c r="IZC188" s="8"/>
      <c r="IZD188" s="8"/>
      <c r="IZE188" s="8"/>
      <c r="IZF188" s="8"/>
      <c r="IZG188" s="8"/>
      <c r="IZH188" s="8"/>
      <c r="IZI188" s="8"/>
      <c r="IZJ188" s="8"/>
      <c r="IZK188" s="8"/>
      <c r="IZL188" s="8"/>
      <c r="IZM188" s="8"/>
      <c r="IZN188" s="8"/>
      <c r="IZO188" s="8"/>
      <c r="IZP188" s="8"/>
      <c r="IZQ188" s="8"/>
      <c r="IZR188" s="8"/>
      <c r="IZS188" s="8"/>
      <c r="IZT188" s="8"/>
      <c r="IZU188" s="8"/>
      <c r="IZV188" s="8"/>
      <c r="IZW188" s="8"/>
      <c r="IZX188" s="8"/>
      <c r="IZY188" s="8"/>
      <c r="IZZ188" s="8"/>
      <c r="JAA188" s="8"/>
      <c r="JAB188" s="8"/>
      <c r="JAC188" s="8"/>
      <c r="JAD188" s="8"/>
      <c r="JAE188" s="8"/>
      <c r="JAF188" s="8"/>
      <c r="JAG188" s="8"/>
      <c r="JAH188" s="8"/>
      <c r="JAI188" s="8"/>
      <c r="JAJ188" s="8"/>
      <c r="JAK188" s="8"/>
      <c r="JAL188" s="8"/>
      <c r="JAM188" s="8"/>
      <c r="JAN188" s="8"/>
      <c r="JAO188" s="8"/>
      <c r="JAP188" s="8"/>
      <c r="JAQ188" s="8"/>
      <c r="JAR188" s="8"/>
      <c r="JAS188" s="8"/>
      <c r="JAT188" s="8"/>
      <c r="JAU188" s="8"/>
      <c r="JAV188" s="8"/>
      <c r="JAW188" s="8"/>
      <c r="JAX188" s="8"/>
      <c r="JAY188" s="8"/>
      <c r="JAZ188" s="8"/>
      <c r="JBA188" s="8"/>
      <c r="JBB188" s="8"/>
      <c r="JBC188" s="8"/>
      <c r="JBD188" s="8"/>
      <c r="JBE188" s="8"/>
      <c r="JBF188" s="8"/>
      <c r="JBG188" s="8"/>
      <c r="JBH188" s="8"/>
      <c r="JBI188" s="8"/>
      <c r="JBJ188" s="8"/>
      <c r="JBK188" s="8"/>
      <c r="JBL188" s="8"/>
      <c r="JBM188" s="8"/>
      <c r="JBN188" s="8"/>
      <c r="JBO188" s="8"/>
      <c r="JBP188" s="8"/>
      <c r="JBQ188" s="8"/>
      <c r="JBR188" s="8"/>
      <c r="JBS188" s="8"/>
      <c r="JBT188" s="8"/>
      <c r="JBU188" s="8"/>
      <c r="JBV188" s="8"/>
      <c r="JBW188" s="8"/>
      <c r="JBX188" s="8"/>
      <c r="JBY188" s="8"/>
      <c r="JBZ188" s="8"/>
      <c r="JCA188" s="8"/>
      <c r="JCB188" s="8"/>
      <c r="JCC188" s="8"/>
      <c r="JCD188" s="8"/>
      <c r="JCE188" s="8"/>
      <c r="JCF188" s="8"/>
      <c r="JCG188" s="8"/>
      <c r="JCH188" s="8"/>
      <c r="JCI188" s="8"/>
      <c r="JCJ188" s="8"/>
      <c r="JCK188" s="8"/>
      <c r="JCL188" s="8"/>
      <c r="JCM188" s="8"/>
      <c r="JCN188" s="8"/>
      <c r="JCO188" s="8"/>
      <c r="JCP188" s="8"/>
      <c r="JCQ188" s="8"/>
      <c r="JCR188" s="8"/>
      <c r="JCS188" s="8"/>
      <c r="JCT188" s="8"/>
      <c r="JCU188" s="8"/>
      <c r="JCV188" s="8"/>
      <c r="JCW188" s="8"/>
      <c r="JCX188" s="8"/>
      <c r="JCY188" s="8"/>
      <c r="JCZ188" s="8"/>
      <c r="JDA188" s="8"/>
      <c r="JDB188" s="8"/>
      <c r="JDC188" s="8"/>
      <c r="JDD188" s="8"/>
      <c r="JDE188" s="8"/>
      <c r="JDF188" s="8"/>
      <c r="JDG188" s="8"/>
      <c r="JDH188" s="8"/>
      <c r="JDI188" s="8"/>
      <c r="JDJ188" s="8"/>
      <c r="JDK188" s="8"/>
      <c r="JDL188" s="8"/>
      <c r="JDM188" s="8"/>
      <c r="JDN188" s="8"/>
      <c r="JDO188" s="8"/>
      <c r="JDP188" s="8"/>
      <c r="JDQ188" s="8"/>
      <c r="JDR188" s="8"/>
      <c r="JDS188" s="8"/>
      <c r="JDT188" s="8"/>
      <c r="JDU188" s="8"/>
      <c r="JDV188" s="8"/>
      <c r="JDW188" s="8"/>
      <c r="JDX188" s="8"/>
      <c r="JDY188" s="8"/>
      <c r="JDZ188" s="8"/>
      <c r="JEA188" s="8"/>
      <c r="JEB188" s="8"/>
      <c r="JEC188" s="8"/>
      <c r="JED188" s="8"/>
      <c r="JEE188" s="8"/>
      <c r="JEF188" s="8"/>
      <c r="JEG188" s="8"/>
      <c r="JEH188" s="8"/>
      <c r="JEI188" s="8"/>
      <c r="JEJ188" s="8"/>
      <c r="JEK188" s="8"/>
      <c r="JEL188" s="8"/>
      <c r="JEM188" s="8"/>
      <c r="JEN188" s="8"/>
      <c r="JEO188" s="8"/>
      <c r="JEP188" s="8"/>
      <c r="JEQ188" s="8"/>
      <c r="JER188" s="8"/>
      <c r="JES188" s="8"/>
      <c r="JET188" s="8"/>
      <c r="JEU188" s="8"/>
      <c r="JEV188" s="8"/>
      <c r="JEW188" s="8"/>
      <c r="JEX188" s="8"/>
      <c r="JEY188" s="8"/>
      <c r="JEZ188" s="8"/>
      <c r="JFA188" s="8"/>
      <c r="JFB188" s="8"/>
      <c r="JFC188" s="8"/>
      <c r="JFD188" s="8"/>
      <c r="JFE188" s="8"/>
      <c r="JFF188" s="8"/>
      <c r="JFG188" s="8"/>
      <c r="JFH188" s="8"/>
      <c r="JFI188" s="8"/>
      <c r="JFJ188" s="8"/>
      <c r="JFK188" s="8"/>
      <c r="JFL188" s="8"/>
      <c r="JFM188" s="8"/>
      <c r="JFN188" s="8"/>
      <c r="JFO188" s="8"/>
      <c r="JFP188" s="8"/>
      <c r="JFQ188" s="8"/>
      <c r="JFR188" s="8"/>
      <c r="JFS188" s="8"/>
      <c r="JFT188" s="8"/>
      <c r="JFU188" s="8"/>
      <c r="JFV188" s="8"/>
      <c r="JFW188" s="8"/>
      <c r="JFX188" s="8"/>
      <c r="JFY188" s="8"/>
      <c r="JFZ188" s="8"/>
      <c r="JGA188" s="8"/>
      <c r="JGB188" s="8"/>
      <c r="JGC188" s="8"/>
      <c r="JGD188" s="8"/>
      <c r="JGE188" s="8"/>
      <c r="JGF188" s="8"/>
      <c r="JGG188" s="8"/>
      <c r="JGH188" s="8"/>
      <c r="JGI188" s="8"/>
      <c r="JGJ188" s="8"/>
      <c r="JGK188" s="8"/>
      <c r="JGL188" s="8"/>
      <c r="JGM188" s="8"/>
      <c r="JGN188" s="8"/>
      <c r="JGO188" s="8"/>
      <c r="JGP188" s="8"/>
      <c r="JGQ188" s="8"/>
      <c r="JGR188" s="8"/>
      <c r="JGS188" s="8"/>
      <c r="JGT188" s="8"/>
      <c r="JGU188" s="8"/>
      <c r="JGV188" s="8"/>
      <c r="JGW188" s="8"/>
      <c r="JGX188" s="8"/>
      <c r="JGY188" s="8"/>
      <c r="JGZ188" s="8"/>
      <c r="JHA188" s="8"/>
      <c r="JHB188" s="8"/>
      <c r="JHC188" s="8"/>
      <c r="JHD188" s="8"/>
      <c r="JHE188" s="8"/>
      <c r="JHF188" s="8"/>
      <c r="JHG188" s="8"/>
      <c r="JHH188" s="8"/>
      <c r="JHI188" s="8"/>
      <c r="JHJ188" s="8"/>
      <c r="JHK188" s="8"/>
      <c r="JHL188" s="8"/>
      <c r="JHM188" s="8"/>
      <c r="JHN188" s="8"/>
      <c r="JHO188" s="8"/>
      <c r="JHP188" s="8"/>
      <c r="JHQ188" s="8"/>
      <c r="JHR188" s="8"/>
      <c r="JHS188" s="8"/>
      <c r="JHT188" s="8"/>
      <c r="JHU188" s="8"/>
      <c r="JHV188" s="8"/>
      <c r="JHW188" s="8"/>
      <c r="JHX188" s="8"/>
      <c r="JHY188" s="8"/>
      <c r="JHZ188" s="8"/>
      <c r="JIA188" s="8"/>
      <c r="JIB188" s="8"/>
      <c r="JIC188" s="8"/>
      <c r="JID188" s="8"/>
      <c r="JIE188" s="8"/>
      <c r="JIF188" s="8"/>
      <c r="JIG188" s="8"/>
      <c r="JIH188" s="8"/>
      <c r="JII188" s="8"/>
      <c r="JIJ188" s="8"/>
      <c r="JIK188" s="8"/>
      <c r="JIL188" s="8"/>
      <c r="JIM188" s="8"/>
      <c r="JIN188" s="8"/>
      <c r="JIO188" s="8"/>
      <c r="JIP188" s="8"/>
      <c r="JIQ188" s="8"/>
      <c r="JIR188" s="8"/>
      <c r="JIS188" s="8"/>
      <c r="JIT188" s="8"/>
      <c r="JIU188" s="8"/>
      <c r="JIV188" s="8"/>
      <c r="JIW188" s="8"/>
      <c r="JIX188" s="8"/>
      <c r="JIY188" s="8"/>
      <c r="JIZ188" s="8"/>
      <c r="JJA188" s="8"/>
      <c r="JJB188" s="8"/>
      <c r="JJC188" s="8"/>
      <c r="JJD188" s="8"/>
      <c r="JJE188" s="8"/>
      <c r="JJF188" s="8"/>
      <c r="JJG188" s="8"/>
      <c r="JJH188" s="8"/>
      <c r="JJI188" s="8"/>
      <c r="JJJ188" s="8"/>
      <c r="JJK188" s="8"/>
      <c r="JJL188" s="8"/>
      <c r="JJM188" s="8"/>
      <c r="JJN188" s="8"/>
      <c r="JJO188" s="8"/>
      <c r="JJP188" s="8"/>
      <c r="JJQ188" s="8"/>
      <c r="JJR188" s="8"/>
      <c r="JJS188" s="8"/>
      <c r="JJT188" s="8"/>
      <c r="JJU188" s="8"/>
      <c r="JJV188" s="8"/>
      <c r="JJW188" s="8"/>
      <c r="JJX188" s="8"/>
      <c r="JJY188" s="8"/>
      <c r="JJZ188" s="8"/>
    </row>
    <row r="189" spans="1:7046" s="10" customFormat="1" x14ac:dyDescent="0.2">
      <c r="A189" s="8"/>
      <c r="B189" s="8"/>
      <c r="C189" s="8"/>
      <c r="D189" s="8"/>
      <c r="E189" s="8"/>
      <c r="F189" s="8"/>
      <c r="G189" s="8"/>
      <c r="H189" s="11"/>
      <c r="I189" s="11"/>
      <c r="J189" s="11"/>
      <c r="K189" s="74"/>
      <c r="L189" s="11"/>
      <c r="M189" s="11"/>
      <c r="R189" s="9"/>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8"/>
      <c r="DE189" s="8"/>
      <c r="DF189" s="8"/>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A189" s="8"/>
      <c r="JB189" s="8"/>
      <c r="JC189" s="8"/>
      <c r="JD189" s="8"/>
      <c r="JE189" s="8"/>
      <c r="JF189" s="8"/>
      <c r="JG189" s="8"/>
      <c r="JH189" s="8"/>
      <c r="JI189" s="8"/>
      <c r="JJ189" s="8"/>
      <c r="JK189" s="8"/>
      <c r="JL189" s="8"/>
      <c r="JM189" s="8"/>
      <c r="JN189" s="8"/>
      <c r="JO189" s="8"/>
      <c r="JP189" s="8"/>
      <c r="JQ189" s="8"/>
      <c r="JR189" s="8"/>
      <c r="JS189" s="8"/>
      <c r="JT189" s="8"/>
      <c r="JU189" s="8"/>
      <c r="JV189" s="8"/>
      <c r="JW189" s="8"/>
      <c r="JX189" s="8"/>
      <c r="JY189" s="8"/>
      <c r="JZ189" s="8"/>
      <c r="KA189" s="8"/>
      <c r="KB189" s="8"/>
      <c r="KC189" s="8"/>
      <c r="KD189" s="8"/>
      <c r="KE189" s="8"/>
      <c r="KF189" s="8"/>
      <c r="KG189" s="8"/>
      <c r="KH189" s="8"/>
      <c r="KI189" s="8"/>
      <c r="KJ189" s="8"/>
      <c r="KK189" s="8"/>
      <c r="KL189" s="8"/>
      <c r="KM189" s="8"/>
      <c r="KN189" s="8"/>
      <c r="KO189" s="8"/>
      <c r="KP189" s="8"/>
      <c r="KQ189" s="8"/>
      <c r="KR189" s="8"/>
      <c r="KS189" s="8"/>
      <c r="KT189" s="8"/>
      <c r="KU189" s="8"/>
      <c r="KV189" s="8"/>
      <c r="KW189" s="8"/>
      <c r="KX189" s="8"/>
      <c r="KY189" s="8"/>
      <c r="KZ189" s="8"/>
      <c r="LA189" s="8"/>
      <c r="LB189" s="8"/>
      <c r="LC189" s="8"/>
      <c r="LD189" s="8"/>
      <c r="LE189" s="8"/>
      <c r="LF189" s="8"/>
      <c r="LG189" s="8"/>
      <c r="LH189" s="8"/>
      <c r="LI189" s="8"/>
      <c r="LJ189" s="8"/>
      <c r="LK189" s="8"/>
      <c r="LL189" s="8"/>
      <c r="LM189" s="8"/>
      <c r="LN189" s="8"/>
      <c r="LO189" s="8"/>
      <c r="LP189" s="8"/>
      <c r="LQ189" s="8"/>
      <c r="LR189" s="8"/>
      <c r="LS189" s="8"/>
      <c r="LT189" s="8"/>
      <c r="LU189" s="8"/>
      <c r="LV189" s="8"/>
      <c r="LW189" s="8"/>
      <c r="LX189" s="8"/>
      <c r="LY189" s="8"/>
      <c r="LZ189" s="8"/>
      <c r="MA189" s="8"/>
      <c r="MB189" s="8"/>
      <c r="MC189" s="8"/>
      <c r="MD189" s="8"/>
      <c r="ME189" s="8"/>
      <c r="MF189" s="8"/>
      <c r="MG189" s="8"/>
      <c r="MH189" s="8"/>
      <c r="MI189" s="8"/>
      <c r="MJ189" s="8"/>
      <c r="MK189" s="8"/>
      <c r="ML189" s="8"/>
      <c r="MM189" s="8"/>
      <c r="MN189" s="8"/>
      <c r="MO189" s="8"/>
      <c r="MP189" s="8"/>
      <c r="MQ189" s="8"/>
      <c r="MR189" s="8"/>
      <c r="MS189" s="8"/>
      <c r="MT189" s="8"/>
      <c r="MU189" s="8"/>
      <c r="MV189" s="8"/>
      <c r="MW189" s="8"/>
      <c r="MX189" s="8"/>
      <c r="MY189" s="8"/>
      <c r="MZ189" s="8"/>
      <c r="NA189" s="8"/>
      <c r="NB189" s="8"/>
      <c r="NC189" s="8"/>
      <c r="ND189" s="8"/>
      <c r="NE189" s="8"/>
      <c r="NF189" s="8"/>
      <c r="NG189" s="8"/>
      <c r="NH189" s="8"/>
      <c r="NI189" s="8"/>
      <c r="NJ189" s="8"/>
      <c r="NK189" s="8"/>
      <c r="NL189" s="8"/>
      <c r="NM189" s="8"/>
      <c r="NN189" s="8"/>
      <c r="NO189" s="8"/>
      <c r="NP189" s="8"/>
      <c r="NQ189" s="8"/>
      <c r="NR189" s="8"/>
      <c r="NS189" s="8"/>
      <c r="NT189" s="8"/>
      <c r="NU189" s="8"/>
      <c r="NV189" s="8"/>
      <c r="NW189" s="8"/>
      <c r="NX189" s="8"/>
      <c r="NY189" s="8"/>
      <c r="NZ189" s="8"/>
      <c r="OA189" s="8"/>
      <c r="OB189" s="8"/>
      <c r="OC189" s="8"/>
      <c r="OD189" s="8"/>
      <c r="OE189" s="8"/>
      <c r="OF189" s="8"/>
      <c r="OG189" s="8"/>
      <c r="OH189" s="8"/>
      <c r="OI189" s="8"/>
      <c r="OJ189" s="8"/>
      <c r="OK189" s="8"/>
      <c r="OL189" s="8"/>
      <c r="OM189" s="8"/>
      <c r="ON189" s="8"/>
      <c r="OO189" s="8"/>
      <c r="OP189" s="8"/>
      <c r="OQ189" s="8"/>
      <c r="OR189" s="8"/>
      <c r="OS189" s="8"/>
      <c r="OT189" s="8"/>
      <c r="OU189" s="8"/>
      <c r="OV189" s="8"/>
      <c r="OW189" s="8"/>
      <c r="OX189" s="8"/>
      <c r="OY189" s="8"/>
      <c r="OZ189" s="8"/>
      <c r="PA189" s="8"/>
      <c r="PB189" s="8"/>
      <c r="PC189" s="8"/>
      <c r="PD189" s="8"/>
      <c r="PE189" s="8"/>
      <c r="PF189" s="8"/>
      <c r="PG189" s="8"/>
      <c r="PH189" s="8"/>
      <c r="PI189" s="8"/>
      <c r="PJ189" s="8"/>
      <c r="PK189" s="8"/>
      <c r="PL189" s="8"/>
      <c r="PM189" s="8"/>
      <c r="PN189" s="8"/>
      <c r="PO189" s="8"/>
      <c r="PP189" s="8"/>
      <c r="PQ189" s="8"/>
      <c r="PR189" s="8"/>
      <c r="PS189" s="8"/>
      <c r="PT189" s="8"/>
      <c r="PU189" s="8"/>
      <c r="PV189" s="8"/>
      <c r="PW189" s="8"/>
      <c r="PX189" s="8"/>
      <c r="PY189" s="8"/>
      <c r="PZ189" s="8"/>
      <c r="QA189" s="8"/>
      <c r="QB189" s="8"/>
      <c r="QC189" s="8"/>
      <c r="QD189" s="8"/>
      <c r="QE189" s="8"/>
      <c r="QF189" s="8"/>
      <c r="QG189" s="8"/>
      <c r="QH189" s="8"/>
      <c r="QI189" s="8"/>
      <c r="QJ189" s="8"/>
      <c r="QK189" s="8"/>
      <c r="QL189" s="8"/>
      <c r="QM189" s="8"/>
      <c r="QN189" s="8"/>
      <c r="QO189" s="8"/>
      <c r="QP189" s="8"/>
      <c r="QQ189" s="8"/>
      <c r="QR189" s="8"/>
      <c r="QS189" s="8"/>
      <c r="QT189" s="8"/>
      <c r="QU189" s="8"/>
      <c r="QV189" s="8"/>
      <c r="QW189" s="8"/>
      <c r="QX189" s="8"/>
      <c r="QY189" s="8"/>
      <c r="QZ189" s="8"/>
      <c r="RA189" s="8"/>
      <c r="RB189" s="8"/>
      <c r="RC189" s="8"/>
      <c r="RD189" s="8"/>
      <c r="RE189" s="8"/>
      <c r="RF189" s="8"/>
      <c r="RG189" s="8"/>
      <c r="RH189" s="8"/>
      <c r="RI189" s="8"/>
      <c r="RJ189" s="8"/>
      <c r="RK189" s="8"/>
      <c r="RL189" s="8"/>
      <c r="RM189" s="8"/>
      <c r="RN189" s="8"/>
      <c r="RO189" s="8"/>
      <c r="RP189" s="8"/>
      <c r="RQ189" s="8"/>
      <c r="RR189" s="8"/>
      <c r="RS189" s="8"/>
      <c r="RT189" s="8"/>
      <c r="RU189" s="8"/>
      <c r="RV189" s="8"/>
      <c r="RW189" s="8"/>
      <c r="RX189" s="8"/>
      <c r="RY189" s="8"/>
      <c r="RZ189" s="8"/>
      <c r="SA189" s="8"/>
      <c r="SB189" s="8"/>
      <c r="SC189" s="8"/>
      <c r="SD189" s="8"/>
      <c r="SE189" s="8"/>
      <c r="SF189" s="8"/>
      <c r="SG189" s="8"/>
      <c r="SH189" s="8"/>
      <c r="SI189" s="8"/>
      <c r="SJ189" s="8"/>
      <c r="SK189" s="8"/>
      <c r="SL189" s="8"/>
      <c r="SM189" s="8"/>
      <c r="SN189" s="8"/>
      <c r="SO189" s="8"/>
      <c r="SP189" s="8"/>
      <c r="SQ189" s="8"/>
      <c r="SR189" s="8"/>
      <c r="SS189" s="8"/>
      <c r="ST189" s="8"/>
      <c r="SU189" s="8"/>
      <c r="SV189" s="8"/>
      <c r="SW189" s="8"/>
      <c r="SX189" s="8"/>
      <c r="SY189" s="8"/>
      <c r="SZ189" s="8"/>
      <c r="TA189" s="8"/>
      <c r="TB189" s="8"/>
      <c r="TC189" s="8"/>
      <c r="TD189" s="8"/>
      <c r="TE189" s="8"/>
      <c r="TF189" s="8"/>
      <c r="TG189" s="8"/>
      <c r="TH189" s="8"/>
      <c r="TI189" s="8"/>
      <c r="TJ189" s="8"/>
      <c r="TK189" s="8"/>
      <c r="TL189" s="8"/>
      <c r="TM189" s="8"/>
      <c r="TN189" s="8"/>
      <c r="TO189" s="8"/>
      <c r="TP189" s="8"/>
      <c r="TQ189" s="8"/>
      <c r="TR189" s="8"/>
      <c r="TS189" s="8"/>
      <c r="TT189" s="8"/>
      <c r="TU189" s="8"/>
      <c r="TV189" s="8"/>
      <c r="TW189" s="8"/>
      <c r="TX189" s="8"/>
      <c r="TY189" s="8"/>
      <c r="TZ189" s="8"/>
      <c r="UA189" s="8"/>
      <c r="UB189" s="8"/>
      <c r="UC189" s="8"/>
      <c r="UD189" s="8"/>
      <c r="UE189" s="8"/>
      <c r="UF189" s="8"/>
      <c r="UG189" s="8"/>
      <c r="UH189" s="8"/>
      <c r="UI189" s="8"/>
      <c r="UJ189" s="8"/>
      <c r="UK189" s="8"/>
      <c r="UL189" s="8"/>
      <c r="UM189" s="8"/>
      <c r="UN189" s="8"/>
      <c r="UO189" s="8"/>
      <c r="UP189" s="8"/>
      <c r="UQ189" s="8"/>
      <c r="UR189" s="8"/>
      <c r="US189" s="8"/>
      <c r="UT189" s="8"/>
      <c r="UU189" s="8"/>
      <c r="UV189" s="8"/>
      <c r="UW189" s="8"/>
      <c r="UX189" s="8"/>
      <c r="UY189" s="8"/>
      <c r="UZ189" s="8"/>
      <c r="VA189" s="8"/>
      <c r="VB189" s="8"/>
      <c r="VC189" s="8"/>
      <c r="VD189" s="8"/>
      <c r="VE189" s="8"/>
      <c r="VF189" s="8"/>
      <c r="VG189" s="8"/>
      <c r="VH189" s="8"/>
      <c r="VI189" s="8"/>
      <c r="VJ189" s="8"/>
      <c r="VK189" s="8"/>
      <c r="VL189" s="8"/>
      <c r="VM189" s="8"/>
      <c r="VN189" s="8"/>
      <c r="VO189" s="8"/>
      <c r="VP189" s="8"/>
      <c r="VQ189" s="8"/>
      <c r="VR189" s="8"/>
      <c r="VS189" s="8"/>
      <c r="VT189" s="8"/>
      <c r="VU189" s="8"/>
      <c r="VV189" s="8"/>
      <c r="VW189" s="8"/>
      <c r="VX189" s="8"/>
      <c r="VY189" s="8"/>
      <c r="VZ189" s="8"/>
      <c r="WA189" s="8"/>
      <c r="WB189" s="8"/>
      <c r="WC189" s="8"/>
      <c r="WD189" s="8"/>
      <c r="WE189" s="8"/>
      <c r="WF189" s="8"/>
      <c r="WG189" s="8"/>
      <c r="WH189" s="8"/>
      <c r="WI189" s="8"/>
      <c r="WJ189" s="8"/>
      <c r="WK189" s="8"/>
      <c r="WL189" s="8"/>
      <c r="WM189" s="8"/>
      <c r="WN189" s="8"/>
      <c r="WO189" s="8"/>
      <c r="WP189" s="8"/>
      <c r="WQ189" s="8"/>
      <c r="WR189" s="8"/>
      <c r="WS189" s="8"/>
      <c r="WT189" s="8"/>
      <c r="WU189" s="8"/>
      <c r="WV189" s="8"/>
      <c r="WW189" s="8"/>
      <c r="WX189" s="8"/>
      <c r="WY189" s="8"/>
      <c r="WZ189" s="8"/>
      <c r="XA189" s="8"/>
      <c r="XB189" s="8"/>
      <c r="XC189" s="8"/>
      <c r="XD189" s="8"/>
      <c r="XE189" s="8"/>
      <c r="XF189" s="8"/>
      <c r="XG189" s="8"/>
      <c r="XH189" s="8"/>
      <c r="XI189" s="8"/>
      <c r="XJ189" s="8"/>
      <c r="XK189" s="8"/>
      <c r="XL189" s="8"/>
      <c r="XM189" s="8"/>
      <c r="XN189" s="8"/>
      <c r="XO189" s="8"/>
      <c r="XP189" s="8"/>
      <c r="XQ189" s="8"/>
      <c r="XR189" s="8"/>
      <c r="XS189" s="8"/>
      <c r="XT189" s="8"/>
      <c r="XU189" s="8"/>
      <c r="XV189" s="8"/>
      <c r="XW189" s="8"/>
      <c r="XX189" s="8"/>
      <c r="XY189" s="8"/>
      <c r="XZ189" s="8"/>
      <c r="YA189" s="8"/>
      <c r="YB189" s="8"/>
      <c r="YC189" s="8"/>
      <c r="YD189" s="8"/>
      <c r="YE189" s="8"/>
      <c r="YF189" s="8"/>
      <c r="YG189" s="8"/>
      <c r="YH189" s="8"/>
      <c r="YI189" s="8"/>
      <c r="YJ189" s="8"/>
      <c r="YK189" s="8"/>
      <c r="YL189" s="8"/>
      <c r="YM189" s="8"/>
      <c r="YN189" s="8"/>
      <c r="YO189" s="8"/>
      <c r="YP189" s="8"/>
      <c r="YQ189" s="8"/>
      <c r="YR189" s="8"/>
      <c r="YS189" s="8"/>
      <c r="YT189" s="8"/>
      <c r="YU189" s="8"/>
      <c r="YV189" s="8"/>
      <c r="YW189" s="8"/>
      <c r="YX189" s="8"/>
      <c r="YY189" s="8"/>
      <c r="YZ189" s="8"/>
      <c r="ZA189" s="8"/>
      <c r="ZB189" s="8"/>
      <c r="ZC189" s="8"/>
      <c r="ZD189" s="8"/>
      <c r="ZE189" s="8"/>
      <c r="ZF189" s="8"/>
      <c r="ZG189" s="8"/>
      <c r="ZH189" s="8"/>
      <c r="ZI189" s="8"/>
      <c r="ZJ189" s="8"/>
      <c r="ZK189" s="8"/>
      <c r="ZL189" s="8"/>
      <c r="ZM189" s="8"/>
      <c r="ZN189" s="8"/>
      <c r="ZO189" s="8"/>
      <c r="ZP189" s="8"/>
      <c r="ZQ189" s="8"/>
      <c r="ZR189" s="8"/>
      <c r="ZS189" s="8"/>
      <c r="ZT189" s="8"/>
      <c r="ZU189" s="8"/>
      <c r="ZV189" s="8"/>
      <c r="ZW189" s="8"/>
      <c r="ZX189" s="8"/>
      <c r="ZY189" s="8"/>
      <c r="ZZ189" s="8"/>
      <c r="AAA189" s="8"/>
      <c r="AAB189" s="8"/>
      <c r="AAC189" s="8"/>
      <c r="AAD189" s="8"/>
      <c r="AAE189" s="8"/>
      <c r="AAF189" s="8"/>
      <c r="AAG189" s="8"/>
      <c r="AAH189" s="8"/>
      <c r="AAI189" s="8"/>
      <c r="AAJ189" s="8"/>
      <c r="AAK189" s="8"/>
      <c r="AAL189" s="8"/>
      <c r="AAM189" s="8"/>
      <c r="AAN189" s="8"/>
      <c r="AAO189" s="8"/>
      <c r="AAP189" s="8"/>
      <c r="AAQ189" s="8"/>
      <c r="AAR189" s="8"/>
      <c r="AAS189" s="8"/>
      <c r="AAT189" s="8"/>
      <c r="AAU189" s="8"/>
      <c r="AAV189" s="8"/>
      <c r="AAW189" s="8"/>
      <c r="AAX189" s="8"/>
      <c r="AAY189" s="8"/>
      <c r="AAZ189" s="8"/>
      <c r="ABA189" s="8"/>
      <c r="ABB189" s="8"/>
      <c r="ABC189" s="8"/>
      <c r="ABD189" s="8"/>
      <c r="ABE189" s="8"/>
      <c r="ABF189" s="8"/>
      <c r="ABG189" s="8"/>
      <c r="ABH189" s="8"/>
      <c r="ABI189" s="8"/>
      <c r="ABJ189" s="8"/>
      <c r="ABK189" s="8"/>
      <c r="ABL189" s="8"/>
      <c r="ABM189" s="8"/>
      <c r="ABN189" s="8"/>
      <c r="ABO189" s="8"/>
      <c r="ABP189" s="8"/>
      <c r="ABQ189" s="8"/>
      <c r="ABR189" s="8"/>
      <c r="ABS189" s="8"/>
      <c r="ABT189" s="8"/>
      <c r="ABU189" s="8"/>
      <c r="ABV189" s="8"/>
      <c r="ABW189" s="8"/>
      <c r="ABX189" s="8"/>
      <c r="ABY189" s="8"/>
      <c r="ABZ189" s="8"/>
      <c r="ACA189" s="8"/>
      <c r="ACB189" s="8"/>
      <c r="ACC189" s="8"/>
      <c r="ACD189" s="8"/>
      <c r="ACE189" s="8"/>
      <c r="ACF189" s="8"/>
      <c r="ACG189" s="8"/>
      <c r="ACH189" s="8"/>
      <c r="ACI189" s="8"/>
      <c r="ACJ189" s="8"/>
      <c r="ACK189" s="8"/>
      <c r="ACL189" s="8"/>
      <c r="ACM189" s="8"/>
      <c r="ACN189" s="8"/>
      <c r="ACO189" s="8"/>
      <c r="ACP189" s="8"/>
      <c r="ACQ189" s="8"/>
      <c r="ACR189" s="8"/>
      <c r="ACS189" s="8"/>
      <c r="ACT189" s="8"/>
      <c r="ACU189" s="8"/>
      <c r="ACV189" s="8"/>
      <c r="ACW189" s="8"/>
      <c r="ACX189" s="8"/>
      <c r="ACY189" s="8"/>
      <c r="ACZ189" s="8"/>
      <c r="ADA189" s="8"/>
      <c r="ADB189" s="8"/>
      <c r="ADC189" s="8"/>
      <c r="ADD189" s="8"/>
      <c r="ADE189" s="8"/>
      <c r="ADF189" s="8"/>
      <c r="ADG189" s="8"/>
      <c r="ADH189" s="8"/>
      <c r="ADI189" s="8"/>
      <c r="ADJ189" s="8"/>
      <c r="ADK189" s="8"/>
      <c r="ADL189" s="8"/>
      <c r="ADM189" s="8"/>
      <c r="ADN189" s="8"/>
      <c r="ADO189" s="8"/>
      <c r="ADP189" s="8"/>
      <c r="ADQ189" s="8"/>
      <c r="ADR189" s="8"/>
      <c r="ADS189" s="8"/>
      <c r="ADT189" s="8"/>
      <c r="ADU189" s="8"/>
      <c r="ADV189" s="8"/>
      <c r="ADW189" s="8"/>
      <c r="ADX189" s="8"/>
      <c r="ADY189" s="8"/>
      <c r="ADZ189" s="8"/>
      <c r="AEA189" s="8"/>
      <c r="AEB189" s="8"/>
      <c r="AEC189" s="8"/>
      <c r="AED189" s="8"/>
      <c r="AEE189" s="8"/>
      <c r="AEF189" s="8"/>
      <c r="AEG189" s="8"/>
      <c r="AEH189" s="8"/>
      <c r="AEI189" s="8"/>
      <c r="AEJ189" s="8"/>
      <c r="AEK189" s="8"/>
      <c r="AEL189" s="8"/>
      <c r="AEM189" s="8"/>
      <c r="AEN189" s="8"/>
      <c r="AEO189" s="8"/>
      <c r="AEP189" s="8"/>
      <c r="AEQ189" s="8"/>
      <c r="AER189" s="8"/>
      <c r="AES189" s="8"/>
      <c r="AET189" s="8"/>
      <c r="AEU189" s="8"/>
      <c r="AEV189" s="8"/>
      <c r="AEW189" s="8"/>
      <c r="AEX189" s="8"/>
      <c r="AEY189" s="8"/>
      <c r="AEZ189" s="8"/>
      <c r="AFA189" s="8"/>
      <c r="AFB189" s="8"/>
      <c r="AFC189" s="8"/>
      <c r="AFD189" s="8"/>
      <c r="AFE189" s="8"/>
      <c r="AFF189" s="8"/>
      <c r="AFG189" s="8"/>
      <c r="AFH189" s="8"/>
      <c r="AFI189" s="8"/>
      <c r="AFJ189" s="8"/>
      <c r="AFK189" s="8"/>
      <c r="AFL189" s="8"/>
      <c r="AFM189" s="8"/>
      <c r="AFN189" s="8"/>
      <c r="AFO189" s="8"/>
      <c r="AFP189" s="8"/>
      <c r="AFQ189" s="8"/>
      <c r="AFR189" s="8"/>
      <c r="AFS189" s="8"/>
      <c r="AFT189" s="8"/>
      <c r="AFU189" s="8"/>
      <c r="AFV189" s="8"/>
      <c r="AFW189" s="8"/>
      <c r="AFX189" s="8"/>
      <c r="AFY189" s="8"/>
      <c r="AFZ189" s="8"/>
      <c r="AGA189" s="8"/>
      <c r="AGB189" s="8"/>
      <c r="AGC189" s="8"/>
      <c r="AGD189" s="8"/>
      <c r="AGE189" s="8"/>
      <c r="AGF189" s="8"/>
      <c r="AGG189" s="8"/>
      <c r="AGH189" s="8"/>
      <c r="AGI189" s="8"/>
      <c r="AGJ189" s="8"/>
      <c r="AGK189" s="8"/>
      <c r="AGL189" s="8"/>
      <c r="AGM189" s="8"/>
      <c r="AGN189" s="8"/>
      <c r="AGO189" s="8"/>
      <c r="AGP189" s="8"/>
      <c r="AGQ189" s="8"/>
      <c r="AGR189" s="8"/>
      <c r="AGS189" s="8"/>
      <c r="AGT189" s="8"/>
      <c r="AGU189" s="8"/>
      <c r="AGV189" s="8"/>
      <c r="AGW189" s="8"/>
      <c r="AGX189" s="8"/>
      <c r="AGY189" s="8"/>
      <c r="AGZ189" s="8"/>
      <c r="AHA189" s="8"/>
      <c r="AHB189" s="8"/>
      <c r="AHC189" s="8"/>
      <c r="AHD189" s="8"/>
      <c r="AHE189" s="8"/>
      <c r="AHF189" s="8"/>
      <c r="AHG189" s="8"/>
      <c r="AHH189" s="8"/>
      <c r="AHI189" s="8"/>
      <c r="AHJ189" s="8"/>
      <c r="AHK189" s="8"/>
      <c r="AHL189" s="8"/>
      <c r="AHM189" s="8"/>
      <c r="AHN189" s="8"/>
      <c r="AHO189" s="8"/>
      <c r="AHP189" s="8"/>
      <c r="AHQ189" s="8"/>
      <c r="AHR189" s="8"/>
      <c r="AHS189" s="8"/>
      <c r="AHT189" s="8"/>
      <c r="AHU189" s="8"/>
      <c r="AHV189" s="8"/>
      <c r="AHW189" s="8"/>
      <c r="AHX189" s="8"/>
      <c r="AHY189" s="8"/>
      <c r="AHZ189" s="8"/>
      <c r="AIA189" s="8"/>
      <c r="AIB189" s="8"/>
      <c r="AIC189" s="8"/>
      <c r="AID189" s="8"/>
      <c r="AIE189" s="8"/>
      <c r="AIF189" s="8"/>
      <c r="AIG189" s="8"/>
      <c r="AIH189" s="8"/>
      <c r="AII189" s="8"/>
      <c r="AIJ189" s="8"/>
      <c r="AIK189" s="8"/>
      <c r="AIL189" s="8"/>
      <c r="AIM189" s="8"/>
      <c r="AIN189" s="8"/>
      <c r="AIO189" s="8"/>
      <c r="AIP189" s="8"/>
      <c r="AIQ189" s="8"/>
      <c r="AIR189" s="8"/>
      <c r="AIS189" s="8"/>
      <c r="AIT189" s="8"/>
      <c r="AIU189" s="8"/>
      <c r="AIV189" s="8"/>
      <c r="AIW189" s="8"/>
      <c r="AIX189" s="8"/>
      <c r="AIY189" s="8"/>
      <c r="AIZ189" s="8"/>
      <c r="AJA189" s="8"/>
      <c r="AJB189" s="8"/>
      <c r="AJC189" s="8"/>
      <c r="AJD189" s="8"/>
      <c r="AJE189" s="8"/>
      <c r="AJF189" s="8"/>
      <c r="AJG189" s="8"/>
      <c r="AJH189" s="8"/>
      <c r="AJI189" s="8"/>
      <c r="AJJ189" s="8"/>
      <c r="AJK189" s="8"/>
      <c r="AJL189" s="8"/>
      <c r="AJM189" s="8"/>
      <c r="AJN189" s="8"/>
      <c r="AJO189" s="8"/>
      <c r="AJP189" s="8"/>
      <c r="AJQ189" s="8"/>
      <c r="AJR189" s="8"/>
      <c r="AJS189" s="8"/>
      <c r="AJT189" s="8"/>
      <c r="AJU189" s="8"/>
      <c r="AJV189" s="8"/>
      <c r="AJW189" s="8"/>
      <c r="AJX189" s="8"/>
      <c r="AJY189" s="8"/>
      <c r="AJZ189" s="8"/>
      <c r="AKA189" s="8"/>
      <c r="AKB189" s="8"/>
      <c r="AKC189" s="8"/>
      <c r="AKD189" s="8"/>
      <c r="AKE189" s="8"/>
      <c r="AKF189" s="8"/>
      <c r="AKG189" s="8"/>
      <c r="AKH189" s="8"/>
      <c r="AKI189" s="8"/>
      <c r="AKJ189" s="8"/>
      <c r="AKK189" s="8"/>
      <c r="AKL189" s="8"/>
      <c r="AKM189" s="8"/>
      <c r="AKN189" s="8"/>
      <c r="AKO189" s="8"/>
      <c r="AKP189" s="8"/>
      <c r="AKQ189" s="8"/>
      <c r="AKR189" s="8"/>
      <c r="AKS189" s="8"/>
      <c r="AKT189" s="8"/>
      <c r="AKU189" s="8"/>
      <c r="AKV189" s="8"/>
      <c r="AKW189" s="8"/>
      <c r="AKX189" s="8"/>
      <c r="AKY189" s="8"/>
      <c r="AKZ189" s="8"/>
      <c r="ALA189" s="8"/>
      <c r="ALB189" s="8"/>
      <c r="ALC189" s="8"/>
      <c r="ALD189" s="8"/>
      <c r="ALE189" s="8"/>
      <c r="ALF189" s="8"/>
      <c r="ALG189" s="8"/>
      <c r="ALH189" s="8"/>
      <c r="ALI189" s="8"/>
      <c r="ALJ189" s="8"/>
      <c r="ALK189" s="8"/>
      <c r="ALL189" s="8"/>
      <c r="ALM189" s="8"/>
      <c r="ALN189" s="8"/>
      <c r="ALO189" s="8"/>
      <c r="ALP189" s="8"/>
      <c r="ALQ189" s="8"/>
      <c r="ALR189" s="8"/>
      <c r="ALS189" s="8"/>
      <c r="ALT189" s="8"/>
      <c r="ALU189" s="8"/>
      <c r="ALV189" s="8"/>
      <c r="ALW189" s="8"/>
      <c r="ALX189" s="8"/>
      <c r="ALY189" s="8"/>
      <c r="ALZ189" s="8"/>
      <c r="AMA189" s="8"/>
      <c r="AMB189" s="8"/>
      <c r="AMC189" s="8"/>
      <c r="AMD189" s="8"/>
      <c r="AME189" s="8"/>
      <c r="AMF189" s="8"/>
      <c r="AMG189" s="8"/>
      <c r="AMH189" s="8"/>
      <c r="AMI189" s="8"/>
      <c r="AMJ189" s="8"/>
      <c r="AMK189" s="8"/>
      <c r="AML189" s="8"/>
      <c r="AMM189" s="8"/>
      <c r="AMN189" s="8"/>
      <c r="AMO189" s="8"/>
      <c r="AMP189" s="8"/>
      <c r="AMQ189" s="8"/>
      <c r="AMR189" s="8"/>
      <c r="AMS189" s="8"/>
      <c r="AMT189" s="8"/>
      <c r="AMU189" s="8"/>
      <c r="AMV189" s="8"/>
      <c r="AMW189" s="8"/>
      <c r="AMX189" s="8"/>
      <c r="AMY189" s="8"/>
      <c r="AMZ189" s="8"/>
      <c r="ANA189" s="8"/>
      <c r="ANB189" s="8"/>
      <c r="ANC189" s="8"/>
      <c r="AND189" s="8"/>
      <c r="ANE189" s="8"/>
      <c r="ANF189" s="8"/>
      <c r="ANG189" s="8"/>
      <c r="ANH189" s="8"/>
      <c r="ANI189" s="8"/>
      <c r="ANJ189" s="8"/>
      <c r="ANK189" s="8"/>
      <c r="ANL189" s="8"/>
      <c r="ANM189" s="8"/>
      <c r="ANN189" s="8"/>
      <c r="ANO189" s="8"/>
      <c r="ANP189" s="8"/>
      <c r="ANQ189" s="8"/>
      <c r="ANR189" s="8"/>
      <c r="ANS189" s="8"/>
      <c r="ANT189" s="8"/>
      <c r="ANU189" s="8"/>
      <c r="ANV189" s="8"/>
      <c r="ANW189" s="8"/>
      <c r="ANX189" s="8"/>
      <c r="ANY189" s="8"/>
      <c r="ANZ189" s="8"/>
      <c r="AOA189" s="8"/>
      <c r="AOB189" s="8"/>
      <c r="AOC189" s="8"/>
      <c r="AOD189" s="8"/>
      <c r="AOE189" s="8"/>
      <c r="AOF189" s="8"/>
      <c r="AOG189" s="8"/>
      <c r="AOH189" s="8"/>
      <c r="AOI189" s="8"/>
      <c r="AOJ189" s="8"/>
      <c r="AOK189" s="8"/>
      <c r="AOL189" s="8"/>
      <c r="AOM189" s="8"/>
      <c r="AON189" s="8"/>
      <c r="AOO189" s="8"/>
      <c r="AOP189" s="8"/>
      <c r="AOQ189" s="8"/>
      <c r="AOR189" s="8"/>
      <c r="AOS189" s="8"/>
      <c r="AOT189" s="8"/>
      <c r="AOU189" s="8"/>
      <c r="AOV189" s="8"/>
      <c r="AOW189" s="8"/>
      <c r="AOX189" s="8"/>
      <c r="AOY189" s="8"/>
      <c r="AOZ189" s="8"/>
      <c r="APA189" s="8"/>
      <c r="APB189" s="8"/>
      <c r="APC189" s="8"/>
      <c r="APD189" s="8"/>
      <c r="APE189" s="8"/>
      <c r="APF189" s="8"/>
      <c r="APG189" s="8"/>
      <c r="APH189" s="8"/>
      <c r="API189" s="8"/>
      <c r="APJ189" s="8"/>
      <c r="APK189" s="8"/>
      <c r="APL189" s="8"/>
      <c r="APM189" s="8"/>
      <c r="APN189" s="8"/>
      <c r="APO189" s="8"/>
      <c r="APP189" s="8"/>
      <c r="APQ189" s="8"/>
      <c r="APR189" s="8"/>
      <c r="APS189" s="8"/>
      <c r="APT189" s="8"/>
      <c r="APU189" s="8"/>
      <c r="APV189" s="8"/>
      <c r="APW189" s="8"/>
      <c r="APX189" s="8"/>
      <c r="APY189" s="8"/>
      <c r="APZ189" s="8"/>
      <c r="AQA189" s="8"/>
      <c r="AQB189" s="8"/>
      <c r="AQC189" s="8"/>
      <c r="AQD189" s="8"/>
      <c r="AQE189" s="8"/>
      <c r="AQF189" s="8"/>
      <c r="AQG189" s="8"/>
      <c r="AQH189" s="8"/>
      <c r="AQI189" s="8"/>
      <c r="AQJ189" s="8"/>
      <c r="AQK189" s="8"/>
      <c r="AQL189" s="8"/>
      <c r="AQM189" s="8"/>
      <c r="AQN189" s="8"/>
      <c r="AQO189" s="8"/>
      <c r="AQP189" s="8"/>
      <c r="AQQ189" s="8"/>
      <c r="AQR189" s="8"/>
      <c r="AQS189" s="8"/>
      <c r="AQT189" s="8"/>
      <c r="AQU189" s="8"/>
      <c r="AQV189" s="8"/>
      <c r="AQW189" s="8"/>
      <c r="AQX189" s="8"/>
      <c r="AQY189" s="8"/>
      <c r="AQZ189" s="8"/>
      <c r="ARA189" s="8"/>
      <c r="ARB189" s="8"/>
      <c r="ARC189" s="8"/>
      <c r="ARD189" s="8"/>
      <c r="ARE189" s="8"/>
      <c r="ARF189" s="8"/>
      <c r="ARG189" s="8"/>
      <c r="ARH189" s="8"/>
      <c r="ARI189" s="8"/>
      <c r="ARJ189" s="8"/>
      <c r="ARK189" s="8"/>
      <c r="ARL189" s="8"/>
      <c r="ARM189" s="8"/>
      <c r="ARN189" s="8"/>
      <c r="ARO189" s="8"/>
      <c r="ARP189" s="8"/>
      <c r="ARQ189" s="8"/>
      <c r="ARR189" s="8"/>
      <c r="ARS189" s="8"/>
      <c r="ART189" s="8"/>
      <c r="ARU189" s="8"/>
      <c r="ARV189" s="8"/>
      <c r="ARW189" s="8"/>
      <c r="ARX189" s="8"/>
      <c r="ARY189" s="8"/>
      <c r="ARZ189" s="8"/>
      <c r="ASA189" s="8"/>
      <c r="ASB189" s="8"/>
      <c r="ASC189" s="8"/>
      <c r="ASD189" s="8"/>
      <c r="ASE189" s="8"/>
      <c r="ASF189" s="8"/>
      <c r="ASG189" s="8"/>
      <c r="ASH189" s="8"/>
      <c r="ASI189" s="8"/>
      <c r="ASJ189" s="8"/>
      <c r="ASK189" s="8"/>
      <c r="ASL189" s="8"/>
      <c r="ASM189" s="8"/>
      <c r="ASN189" s="8"/>
      <c r="ASO189" s="8"/>
      <c r="ASP189" s="8"/>
      <c r="ASQ189" s="8"/>
      <c r="ASR189" s="8"/>
      <c r="ASS189" s="8"/>
      <c r="AST189" s="8"/>
      <c r="ASU189" s="8"/>
      <c r="ASV189" s="8"/>
      <c r="ASW189" s="8"/>
      <c r="ASX189" s="8"/>
      <c r="ASY189" s="8"/>
      <c r="ASZ189" s="8"/>
      <c r="ATA189" s="8"/>
      <c r="ATB189" s="8"/>
      <c r="ATC189" s="8"/>
      <c r="ATD189" s="8"/>
      <c r="ATE189" s="8"/>
      <c r="ATF189" s="8"/>
      <c r="ATG189" s="8"/>
      <c r="ATH189" s="8"/>
      <c r="ATI189" s="8"/>
      <c r="ATJ189" s="8"/>
      <c r="ATK189" s="8"/>
      <c r="ATL189" s="8"/>
      <c r="ATM189" s="8"/>
      <c r="ATN189" s="8"/>
      <c r="ATO189" s="8"/>
      <c r="ATP189" s="8"/>
      <c r="ATQ189" s="8"/>
      <c r="ATR189" s="8"/>
      <c r="ATS189" s="8"/>
      <c r="ATT189" s="8"/>
      <c r="ATU189" s="8"/>
      <c r="ATV189" s="8"/>
      <c r="ATW189" s="8"/>
      <c r="ATX189" s="8"/>
      <c r="ATY189" s="8"/>
      <c r="ATZ189" s="8"/>
      <c r="AUA189" s="8"/>
      <c r="AUB189" s="8"/>
      <c r="AUC189" s="8"/>
      <c r="AUD189" s="8"/>
      <c r="AUE189" s="8"/>
      <c r="AUF189" s="8"/>
      <c r="AUG189" s="8"/>
      <c r="AUH189" s="8"/>
      <c r="AUI189" s="8"/>
      <c r="AUJ189" s="8"/>
      <c r="AUK189" s="8"/>
      <c r="AUL189" s="8"/>
      <c r="AUM189" s="8"/>
      <c r="AUN189" s="8"/>
      <c r="AUO189" s="8"/>
      <c r="AUP189" s="8"/>
      <c r="AUQ189" s="8"/>
      <c r="AUR189" s="8"/>
      <c r="AUS189" s="8"/>
      <c r="AUT189" s="8"/>
      <c r="AUU189" s="8"/>
      <c r="AUV189" s="8"/>
      <c r="AUW189" s="8"/>
      <c r="AUX189" s="8"/>
      <c r="AUY189" s="8"/>
      <c r="AUZ189" s="8"/>
      <c r="AVA189" s="8"/>
      <c r="AVB189" s="8"/>
      <c r="AVC189" s="8"/>
      <c r="AVD189" s="8"/>
      <c r="AVE189" s="8"/>
      <c r="AVF189" s="8"/>
      <c r="AVG189" s="8"/>
      <c r="AVH189" s="8"/>
      <c r="AVI189" s="8"/>
      <c r="AVJ189" s="8"/>
      <c r="AVK189" s="8"/>
      <c r="AVL189" s="8"/>
      <c r="AVM189" s="8"/>
      <c r="AVN189" s="8"/>
      <c r="AVO189" s="8"/>
      <c r="AVP189" s="8"/>
      <c r="AVQ189" s="8"/>
      <c r="AVR189" s="8"/>
      <c r="AVS189" s="8"/>
      <c r="AVT189" s="8"/>
      <c r="AVU189" s="8"/>
      <c r="AVV189" s="8"/>
      <c r="AVW189" s="8"/>
      <c r="AVX189" s="8"/>
      <c r="AVY189" s="8"/>
      <c r="AVZ189" s="8"/>
      <c r="AWA189" s="8"/>
      <c r="AWB189" s="8"/>
      <c r="AWC189" s="8"/>
      <c r="AWD189" s="8"/>
      <c r="AWE189" s="8"/>
      <c r="AWF189" s="8"/>
      <c r="AWG189" s="8"/>
      <c r="AWH189" s="8"/>
      <c r="AWI189" s="8"/>
      <c r="AWJ189" s="8"/>
      <c r="AWK189" s="8"/>
      <c r="AWL189" s="8"/>
      <c r="AWM189" s="8"/>
      <c r="AWN189" s="8"/>
      <c r="AWO189" s="8"/>
      <c r="AWP189" s="8"/>
      <c r="AWQ189" s="8"/>
      <c r="AWR189" s="8"/>
      <c r="AWS189" s="8"/>
      <c r="AWT189" s="8"/>
      <c r="AWU189" s="8"/>
      <c r="AWV189" s="8"/>
      <c r="AWW189" s="8"/>
      <c r="AWX189" s="8"/>
      <c r="AWY189" s="8"/>
      <c r="AWZ189" s="8"/>
      <c r="AXA189" s="8"/>
      <c r="AXB189" s="8"/>
      <c r="AXC189" s="8"/>
      <c r="AXD189" s="8"/>
      <c r="AXE189" s="8"/>
      <c r="AXF189" s="8"/>
      <c r="AXG189" s="8"/>
      <c r="AXH189" s="8"/>
      <c r="AXI189" s="8"/>
      <c r="AXJ189" s="8"/>
      <c r="AXK189" s="8"/>
      <c r="AXL189" s="8"/>
      <c r="AXM189" s="8"/>
      <c r="AXN189" s="8"/>
      <c r="AXO189" s="8"/>
      <c r="AXP189" s="8"/>
      <c r="AXQ189" s="8"/>
      <c r="AXR189" s="8"/>
      <c r="AXS189" s="8"/>
      <c r="AXT189" s="8"/>
      <c r="AXU189" s="8"/>
      <c r="AXV189" s="8"/>
      <c r="AXW189" s="8"/>
      <c r="AXX189" s="8"/>
      <c r="AXY189" s="8"/>
      <c r="AXZ189" s="8"/>
      <c r="AYA189" s="8"/>
      <c r="AYB189" s="8"/>
      <c r="AYC189" s="8"/>
      <c r="AYD189" s="8"/>
      <c r="AYE189" s="8"/>
      <c r="AYF189" s="8"/>
      <c r="AYG189" s="8"/>
      <c r="AYH189" s="8"/>
      <c r="AYI189" s="8"/>
      <c r="AYJ189" s="8"/>
      <c r="AYK189" s="8"/>
      <c r="AYL189" s="8"/>
      <c r="AYM189" s="8"/>
      <c r="AYN189" s="8"/>
      <c r="AYO189" s="8"/>
      <c r="AYP189" s="8"/>
      <c r="AYQ189" s="8"/>
      <c r="AYR189" s="8"/>
      <c r="AYS189" s="8"/>
      <c r="AYT189" s="8"/>
      <c r="AYU189" s="8"/>
      <c r="AYV189" s="8"/>
      <c r="AYW189" s="8"/>
      <c r="AYX189" s="8"/>
      <c r="AYY189" s="8"/>
      <c r="AYZ189" s="8"/>
      <c r="AZA189" s="8"/>
      <c r="AZB189" s="8"/>
      <c r="AZC189" s="8"/>
      <c r="AZD189" s="8"/>
      <c r="AZE189" s="8"/>
      <c r="AZF189" s="8"/>
      <c r="AZG189" s="8"/>
      <c r="AZH189" s="8"/>
      <c r="AZI189" s="8"/>
      <c r="AZJ189" s="8"/>
      <c r="AZK189" s="8"/>
      <c r="AZL189" s="8"/>
      <c r="AZM189" s="8"/>
      <c r="AZN189" s="8"/>
      <c r="AZO189" s="8"/>
      <c r="AZP189" s="8"/>
      <c r="AZQ189" s="8"/>
      <c r="AZR189" s="8"/>
      <c r="AZS189" s="8"/>
      <c r="AZT189" s="8"/>
      <c r="AZU189" s="8"/>
      <c r="AZV189" s="8"/>
      <c r="AZW189" s="8"/>
      <c r="AZX189" s="8"/>
      <c r="AZY189" s="8"/>
      <c r="AZZ189" s="8"/>
      <c r="BAA189" s="8"/>
      <c r="BAB189" s="8"/>
      <c r="BAC189" s="8"/>
      <c r="BAD189" s="8"/>
      <c r="BAE189" s="8"/>
      <c r="BAF189" s="8"/>
      <c r="BAG189" s="8"/>
      <c r="BAH189" s="8"/>
      <c r="BAI189" s="8"/>
      <c r="BAJ189" s="8"/>
      <c r="BAK189" s="8"/>
      <c r="BAL189" s="8"/>
      <c r="BAM189" s="8"/>
      <c r="BAN189" s="8"/>
      <c r="BAO189" s="8"/>
      <c r="BAP189" s="8"/>
      <c r="BAQ189" s="8"/>
      <c r="BAR189" s="8"/>
      <c r="BAS189" s="8"/>
      <c r="BAT189" s="8"/>
      <c r="BAU189" s="8"/>
      <c r="BAV189" s="8"/>
      <c r="BAW189" s="8"/>
      <c r="BAX189" s="8"/>
      <c r="BAY189" s="8"/>
      <c r="BAZ189" s="8"/>
      <c r="BBA189" s="8"/>
      <c r="BBB189" s="8"/>
      <c r="BBC189" s="8"/>
      <c r="BBD189" s="8"/>
      <c r="BBE189" s="8"/>
      <c r="BBF189" s="8"/>
      <c r="BBG189" s="8"/>
      <c r="BBH189" s="8"/>
      <c r="BBI189" s="8"/>
      <c r="BBJ189" s="8"/>
      <c r="BBK189" s="8"/>
      <c r="BBL189" s="8"/>
      <c r="BBM189" s="8"/>
      <c r="BBN189" s="8"/>
      <c r="BBO189" s="8"/>
      <c r="BBP189" s="8"/>
      <c r="BBQ189" s="8"/>
      <c r="BBR189" s="8"/>
      <c r="BBS189" s="8"/>
      <c r="BBT189" s="8"/>
      <c r="BBU189" s="8"/>
      <c r="BBV189" s="8"/>
      <c r="BBW189" s="8"/>
      <c r="BBX189" s="8"/>
      <c r="BBY189" s="8"/>
      <c r="BBZ189" s="8"/>
      <c r="BCA189" s="8"/>
      <c r="BCB189" s="8"/>
      <c r="BCC189" s="8"/>
      <c r="BCD189" s="8"/>
      <c r="BCE189" s="8"/>
      <c r="BCF189" s="8"/>
      <c r="BCG189" s="8"/>
      <c r="BCH189" s="8"/>
      <c r="BCI189" s="8"/>
      <c r="BCJ189" s="8"/>
      <c r="BCK189" s="8"/>
      <c r="BCL189" s="8"/>
      <c r="BCM189" s="8"/>
      <c r="BCN189" s="8"/>
      <c r="BCO189" s="8"/>
      <c r="BCP189" s="8"/>
      <c r="BCQ189" s="8"/>
      <c r="BCR189" s="8"/>
      <c r="BCS189" s="8"/>
      <c r="BCT189" s="8"/>
      <c r="BCU189" s="8"/>
      <c r="BCV189" s="8"/>
      <c r="BCW189" s="8"/>
      <c r="BCX189" s="8"/>
      <c r="BCY189" s="8"/>
      <c r="BCZ189" s="8"/>
      <c r="BDA189" s="8"/>
      <c r="BDB189" s="8"/>
      <c r="BDC189" s="8"/>
      <c r="BDD189" s="8"/>
      <c r="BDE189" s="8"/>
      <c r="BDF189" s="8"/>
      <c r="BDG189" s="8"/>
      <c r="BDH189" s="8"/>
      <c r="BDI189" s="8"/>
      <c r="BDJ189" s="8"/>
      <c r="BDK189" s="8"/>
      <c r="BDL189" s="8"/>
      <c r="BDM189" s="8"/>
      <c r="BDN189" s="8"/>
      <c r="BDO189" s="8"/>
      <c r="BDP189" s="8"/>
      <c r="BDQ189" s="8"/>
      <c r="BDR189" s="8"/>
      <c r="BDS189" s="8"/>
      <c r="BDT189" s="8"/>
      <c r="BDU189" s="8"/>
      <c r="BDV189" s="8"/>
      <c r="BDW189" s="8"/>
      <c r="BDX189" s="8"/>
      <c r="BDY189" s="8"/>
      <c r="BDZ189" s="8"/>
      <c r="BEA189" s="8"/>
      <c r="BEB189" s="8"/>
      <c r="BEC189" s="8"/>
      <c r="BED189" s="8"/>
      <c r="BEE189" s="8"/>
      <c r="BEF189" s="8"/>
      <c r="BEG189" s="8"/>
      <c r="BEH189" s="8"/>
      <c r="BEI189" s="8"/>
      <c r="BEJ189" s="8"/>
      <c r="BEK189" s="8"/>
      <c r="BEL189" s="8"/>
      <c r="BEM189" s="8"/>
      <c r="BEN189" s="8"/>
      <c r="BEO189" s="8"/>
      <c r="BEP189" s="8"/>
      <c r="BEQ189" s="8"/>
      <c r="BER189" s="8"/>
      <c r="BES189" s="8"/>
      <c r="BET189" s="8"/>
      <c r="BEU189" s="8"/>
      <c r="BEV189" s="8"/>
      <c r="BEW189" s="8"/>
      <c r="BEX189" s="8"/>
      <c r="BEY189" s="8"/>
      <c r="BEZ189" s="8"/>
      <c r="BFA189" s="8"/>
      <c r="BFB189" s="8"/>
      <c r="BFC189" s="8"/>
      <c r="BFD189" s="8"/>
      <c r="BFE189" s="8"/>
      <c r="BFF189" s="8"/>
      <c r="BFG189" s="8"/>
      <c r="BFH189" s="8"/>
      <c r="BFI189" s="8"/>
      <c r="BFJ189" s="8"/>
      <c r="BFK189" s="8"/>
      <c r="BFL189" s="8"/>
      <c r="BFM189" s="8"/>
      <c r="BFN189" s="8"/>
      <c r="BFO189" s="8"/>
      <c r="BFP189" s="8"/>
      <c r="BFQ189" s="8"/>
      <c r="BFR189" s="8"/>
      <c r="BFS189" s="8"/>
      <c r="BFT189" s="8"/>
      <c r="BFU189" s="8"/>
      <c r="BFV189" s="8"/>
      <c r="BFW189" s="8"/>
      <c r="BFX189" s="8"/>
      <c r="BFY189" s="8"/>
      <c r="BFZ189" s="8"/>
      <c r="BGA189" s="8"/>
      <c r="BGB189" s="8"/>
      <c r="BGC189" s="8"/>
      <c r="BGD189" s="8"/>
      <c r="BGE189" s="8"/>
      <c r="BGF189" s="8"/>
      <c r="BGG189" s="8"/>
      <c r="BGH189" s="8"/>
      <c r="BGI189" s="8"/>
      <c r="BGJ189" s="8"/>
      <c r="BGK189" s="8"/>
      <c r="BGL189" s="8"/>
      <c r="BGM189" s="8"/>
      <c r="BGN189" s="8"/>
      <c r="BGO189" s="8"/>
      <c r="BGP189" s="8"/>
      <c r="BGQ189" s="8"/>
      <c r="BGR189" s="8"/>
      <c r="BGS189" s="8"/>
      <c r="BGT189" s="8"/>
      <c r="BGU189" s="8"/>
      <c r="BGV189" s="8"/>
      <c r="BGW189" s="8"/>
      <c r="BGX189" s="8"/>
      <c r="BGY189" s="8"/>
      <c r="BGZ189" s="8"/>
      <c r="BHA189" s="8"/>
      <c r="BHB189" s="8"/>
      <c r="BHC189" s="8"/>
      <c r="BHD189" s="8"/>
      <c r="BHE189" s="8"/>
      <c r="BHF189" s="8"/>
      <c r="BHG189" s="8"/>
      <c r="BHH189" s="8"/>
      <c r="BHI189" s="8"/>
      <c r="BHJ189" s="8"/>
      <c r="BHK189" s="8"/>
      <c r="BHL189" s="8"/>
      <c r="BHM189" s="8"/>
      <c r="BHN189" s="8"/>
      <c r="BHO189" s="8"/>
      <c r="BHP189" s="8"/>
      <c r="BHQ189" s="8"/>
      <c r="BHR189" s="8"/>
      <c r="BHS189" s="8"/>
      <c r="BHT189" s="8"/>
      <c r="BHU189" s="8"/>
      <c r="BHV189" s="8"/>
      <c r="BHW189" s="8"/>
      <c r="BHX189" s="8"/>
      <c r="BHY189" s="8"/>
      <c r="BHZ189" s="8"/>
      <c r="BIA189" s="8"/>
      <c r="BIB189" s="8"/>
      <c r="BIC189" s="8"/>
      <c r="BID189" s="8"/>
      <c r="BIE189" s="8"/>
      <c r="BIF189" s="8"/>
      <c r="BIG189" s="8"/>
      <c r="BIH189" s="8"/>
      <c r="BII189" s="8"/>
      <c r="BIJ189" s="8"/>
      <c r="BIK189" s="8"/>
      <c r="BIL189" s="8"/>
      <c r="BIM189" s="8"/>
      <c r="BIN189" s="8"/>
      <c r="BIO189" s="8"/>
      <c r="BIP189" s="8"/>
      <c r="BIQ189" s="8"/>
      <c r="BIR189" s="8"/>
      <c r="BIS189" s="8"/>
      <c r="BIT189" s="8"/>
      <c r="BIU189" s="8"/>
      <c r="BIV189" s="8"/>
      <c r="BIW189" s="8"/>
      <c r="BIX189" s="8"/>
      <c r="BIY189" s="8"/>
      <c r="BIZ189" s="8"/>
      <c r="BJA189" s="8"/>
      <c r="BJB189" s="8"/>
      <c r="BJC189" s="8"/>
      <c r="BJD189" s="8"/>
      <c r="BJE189" s="8"/>
      <c r="BJF189" s="8"/>
      <c r="BJG189" s="8"/>
      <c r="BJH189" s="8"/>
      <c r="BJI189" s="8"/>
      <c r="BJJ189" s="8"/>
      <c r="BJK189" s="8"/>
      <c r="BJL189" s="8"/>
      <c r="BJM189" s="8"/>
      <c r="BJN189" s="8"/>
      <c r="BJO189" s="8"/>
      <c r="BJP189" s="8"/>
      <c r="BJQ189" s="8"/>
      <c r="BJR189" s="8"/>
      <c r="BJS189" s="8"/>
      <c r="BJT189" s="8"/>
      <c r="BJU189" s="8"/>
      <c r="BJV189" s="8"/>
      <c r="BJW189" s="8"/>
      <c r="BJX189" s="8"/>
      <c r="BJY189" s="8"/>
      <c r="BJZ189" s="8"/>
      <c r="BKA189" s="8"/>
      <c r="BKB189" s="8"/>
      <c r="BKC189" s="8"/>
      <c r="BKD189" s="8"/>
      <c r="BKE189" s="8"/>
      <c r="BKF189" s="8"/>
      <c r="BKG189" s="8"/>
      <c r="BKH189" s="8"/>
      <c r="BKI189" s="8"/>
      <c r="BKJ189" s="8"/>
      <c r="BKK189" s="8"/>
      <c r="BKL189" s="8"/>
      <c r="BKM189" s="8"/>
      <c r="BKN189" s="8"/>
      <c r="BKO189" s="8"/>
      <c r="BKP189" s="8"/>
      <c r="BKQ189" s="8"/>
      <c r="BKR189" s="8"/>
      <c r="BKS189" s="8"/>
      <c r="BKT189" s="8"/>
      <c r="BKU189" s="8"/>
      <c r="BKV189" s="8"/>
      <c r="BKW189" s="8"/>
      <c r="BKX189" s="8"/>
      <c r="BKY189" s="8"/>
      <c r="BKZ189" s="8"/>
      <c r="BLA189" s="8"/>
      <c r="BLB189" s="8"/>
      <c r="BLC189" s="8"/>
      <c r="BLD189" s="8"/>
      <c r="BLE189" s="8"/>
      <c r="BLF189" s="8"/>
      <c r="BLG189" s="8"/>
      <c r="BLH189" s="8"/>
      <c r="BLI189" s="8"/>
      <c r="BLJ189" s="8"/>
      <c r="BLK189" s="8"/>
      <c r="BLL189" s="8"/>
      <c r="BLM189" s="8"/>
      <c r="BLN189" s="8"/>
      <c r="BLO189" s="8"/>
      <c r="BLP189" s="8"/>
      <c r="BLQ189" s="8"/>
      <c r="BLR189" s="8"/>
      <c r="BLS189" s="8"/>
      <c r="BLT189" s="8"/>
      <c r="BLU189" s="8"/>
      <c r="BLV189" s="8"/>
      <c r="BLW189" s="8"/>
      <c r="BLX189" s="8"/>
      <c r="BLY189" s="8"/>
      <c r="BLZ189" s="8"/>
      <c r="BMA189" s="8"/>
      <c r="BMB189" s="8"/>
      <c r="BMC189" s="8"/>
      <c r="BMD189" s="8"/>
      <c r="BME189" s="8"/>
      <c r="BMF189" s="8"/>
      <c r="BMG189" s="8"/>
      <c r="BMH189" s="8"/>
      <c r="BMI189" s="8"/>
      <c r="BMJ189" s="8"/>
      <c r="BMK189" s="8"/>
      <c r="BML189" s="8"/>
      <c r="BMM189" s="8"/>
      <c r="BMN189" s="8"/>
      <c r="BMO189" s="8"/>
      <c r="BMP189" s="8"/>
      <c r="BMQ189" s="8"/>
      <c r="BMR189" s="8"/>
      <c r="BMS189" s="8"/>
      <c r="BMT189" s="8"/>
      <c r="BMU189" s="8"/>
      <c r="BMV189" s="8"/>
      <c r="BMW189" s="8"/>
      <c r="BMX189" s="8"/>
      <c r="BMY189" s="8"/>
      <c r="BMZ189" s="8"/>
      <c r="BNA189" s="8"/>
      <c r="BNB189" s="8"/>
      <c r="BNC189" s="8"/>
      <c r="BND189" s="8"/>
      <c r="BNE189" s="8"/>
      <c r="BNF189" s="8"/>
      <c r="BNG189" s="8"/>
      <c r="BNH189" s="8"/>
      <c r="BNI189" s="8"/>
      <c r="BNJ189" s="8"/>
      <c r="BNK189" s="8"/>
      <c r="BNL189" s="8"/>
      <c r="BNM189" s="8"/>
      <c r="BNN189" s="8"/>
      <c r="BNO189" s="8"/>
      <c r="BNP189" s="8"/>
      <c r="BNQ189" s="8"/>
      <c r="BNR189" s="8"/>
      <c r="BNS189" s="8"/>
      <c r="BNT189" s="8"/>
      <c r="BNU189" s="8"/>
      <c r="BNV189" s="8"/>
      <c r="BNW189" s="8"/>
      <c r="BNX189" s="8"/>
      <c r="BNY189" s="8"/>
      <c r="BNZ189" s="8"/>
      <c r="BOA189" s="8"/>
      <c r="BOB189" s="8"/>
      <c r="BOC189" s="8"/>
      <c r="BOD189" s="8"/>
      <c r="BOE189" s="8"/>
      <c r="BOF189" s="8"/>
      <c r="BOG189" s="8"/>
      <c r="BOH189" s="8"/>
      <c r="BOI189" s="8"/>
      <c r="BOJ189" s="8"/>
      <c r="BOK189" s="8"/>
      <c r="BOL189" s="8"/>
      <c r="BOM189" s="8"/>
      <c r="BON189" s="8"/>
      <c r="BOO189" s="8"/>
      <c r="BOP189" s="8"/>
      <c r="BOQ189" s="8"/>
      <c r="BOR189" s="8"/>
      <c r="BOS189" s="8"/>
      <c r="BOT189" s="8"/>
      <c r="BOU189" s="8"/>
      <c r="BOV189" s="8"/>
      <c r="BOW189" s="8"/>
      <c r="BOX189" s="8"/>
      <c r="BOY189" s="8"/>
      <c r="BOZ189" s="8"/>
      <c r="BPA189" s="8"/>
      <c r="BPB189" s="8"/>
      <c r="BPC189" s="8"/>
      <c r="BPD189" s="8"/>
      <c r="BPE189" s="8"/>
      <c r="BPF189" s="8"/>
      <c r="BPG189" s="8"/>
      <c r="BPH189" s="8"/>
      <c r="BPI189" s="8"/>
      <c r="BPJ189" s="8"/>
      <c r="BPK189" s="8"/>
      <c r="BPL189" s="8"/>
      <c r="BPM189" s="8"/>
      <c r="BPN189" s="8"/>
      <c r="BPO189" s="8"/>
      <c r="BPP189" s="8"/>
      <c r="BPQ189" s="8"/>
      <c r="BPR189" s="8"/>
      <c r="BPS189" s="8"/>
      <c r="BPT189" s="8"/>
      <c r="BPU189" s="8"/>
      <c r="BPV189" s="8"/>
      <c r="BPW189" s="8"/>
      <c r="BPX189" s="8"/>
      <c r="BPY189" s="8"/>
      <c r="BPZ189" s="8"/>
      <c r="BQA189" s="8"/>
      <c r="BQB189" s="8"/>
      <c r="BQC189" s="8"/>
      <c r="BQD189" s="8"/>
      <c r="BQE189" s="8"/>
      <c r="BQF189" s="8"/>
      <c r="BQG189" s="8"/>
      <c r="BQH189" s="8"/>
      <c r="BQI189" s="8"/>
      <c r="BQJ189" s="8"/>
      <c r="BQK189" s="8"/>
      <c r="BQL189" s="8"/>
      <c r="BQM189" s="8"/>
      <c r="BQN189" s="8"/>
      <c r="BQO189" s="8"/>
      <c r="BQP189" s="8"/>
      <c r="BQQ189" s="8"/>
      <c r="BQR189" s="8"/>
      <c r="BQS189" s="8"/>
      <c r="BQT189" s="8"/>
      <c r="BQU189" s="8"/>
      <c r="BQV189" s="8"/>
      <c r="BQW189" s="8"/>
      <c r="BQX189" s="8"/>
      <c r="BQY189" s="8"/>
      <c r="BQZ189" s="8"/>
      <c r="BRA189" s="8"/>
      <c r="BRB189" s="8"/>
      <c r="BRC189" s="8"/>
      <c r="BRD189" s="8"/>
      <c r="BRE189" s="8"/>
      <c r="BRF189" s="8"/>
      <c r="BRG189" s="8"/>
      <c r="BRH189" s="8"/>
      <c r="BRI189" s="8"/>
      <c r="BRJ189" s="8"/>
      <c r="BRK189" s="8"/>
      <c r="BRL189" s="8"/>
      <c r="BRM189" s="8"/>
      <c r="BRN189" s="8"/>
      <c r="BRO189" s="8"/>
      <c r="BRP189" s="8"/>
      <c r="BRQ189" s="8"/>
      <c r="BRR189" s="8"/>
      <c r="BRS189" s="8"/>
      <c r="BRT189" s="8"/>
      <c r="BRU189" s="8"/>
      <c r="BRV189" s="8"/>
      <c r="BRW189" s="8"/>
      <c r="BRX189" s="8"/>
      <c r="BRY189" s="8"/>
      <c r="BRZ189" s="8"/>
      <c r="BSA189" s="8"/>
      <c r="BSB189" s="8"/>
      <c r="BSC189" s="8"/>
      <c r="BSD189" s="8"/>
      <c r="BSE189" s="8"/>
      <c r="BSF189" s="8"/>
      <c r="BSG189" s="8"/>
      <c r="BSH189" s="8"/>
      <c r="BSI189" s="8"/>
      <c r="BSJ189" s="8"/>
      <c r="BSK189" s="8"/>
      <c r="BSL189" s="8"/>
      <c r="BSM189" s="8"/>
      <c r="BSN189" s="8"/>
      <c r="BSO189" s="8"/>
      <c r="BSP189" s="8"/>
      <c r="BSQ189" s="8"/>
      <c r="BSR189" s="8"/>
      <c r="BSS189" s="8"/>
      <c r="BST189" s="8"/>
      <c r="BSU189" s="8"/>
      <c r="BSV189" s="8"/>
      <c r="BSW189" s="8"/>
      <c r="BSX189" s="8"/>
      <c r="BSY189" s="8"/>
      <c r="BSZ189" s="8"/>
      <c r="BTA189" s="8"/>
      <c r="BTB189" s="8"/>
      <c r="BTC189" s="8"/>
      <c r="BTD189" s="8"/>
      <c r="BTE189" s="8"/>
      <c r="BTF189" s="8"/>
      <c r="BTG189" s="8"/>
      <c r="BTH189" s="8"/>
      <c r="BTI189" s="8"/>
      <c r="BTJ189" s="8"/>
      <c r="BTK189" s="8"/>
      <c r="BTL189" s="8"/>
      <c r="BTM189" s="8"/>
      <c r="BTN189" s="8"/>
      <c r="BTO189" s="8"/>
      <c r="BTP189" s="8"/>
      <c r="BTQ189" s="8"/>
      <c r="BTR189" s="8"/>
      <c r="BTS189" s="8"/>
      <c r="BTT189" s="8"/>
      <c r="BTU189" s="8"/>
      <c r="BTV189" s="8"/>
      <c r="BTW189" s="8"/>
      <c r="BTX189" s="8"/>
      <c r="BTY189" s="8"/>
      <c r="BTZ189" s="8"/>
      <c r="BUA189" s="8"/>
      <c r="BUB189" s="8"/>
      <c r="BUC189" s="8"/>
      <c r="BUD189" s="8"/>
      <c r="BUE189" s="8"/>
      <c r="BUF189" s="8"/>
      <c r="BUG189" s="8"/>
      <c r="BUH189" s="8"/>
      <c r="BUI189" s="8"/>
      <c r="BUJ189" s="8"/>
      <c r="BUK189" s="8"/>
      <c r="BUL189" s="8"/>
      <c r="BUM189" s="8"/>
      <c r="BUN189" s="8"/>
      <c r="BUO189" s="8"/>
      <c r="BUP189" s="8"/>
      <c r="BUQ189" s="8"/>
      <c r="BUR189" s="8"/>
      <c r="BUS189" s="8"/>
      <c r="BUT189" s="8"/>
      <c r="BUU189" s="8"/>
      <c r="BUV189" s="8"/>
      <c r="BUW189" s="8"/>
      <c r="BUX189" s="8"/>
      <c r="BUY189" s="8"/>
      <c r="BUZ189" s="8"/>
      <c r="BVA189" s="8"/>
      <c r="BVB189" s="8"/>
      <c r="BVC189" s="8"/>
      <c r="BVD189" s="8"/>
      <c r="BVE189" s="8"/>
      <c r="BVF189" s="8"/>
      <c r="BVG189" s="8"/>
      <c r="BVH189" s="8"/>
      <c r="BVI189" s="8"/>
      <c r="BVJ189" s="8"/>
      <c r="BVK189" s="8"/>
      <c r="BVL189" s="8"/>
      <c r="BVM189" s="8"/>
      <c r="BVN189" s="8"/>
      <c r="BVO189" s="8"/>
      <c r="BVP189" s="8"/>
      <c r="BVQ189" s="8"/>
      <c r="BVR189" s="8"/>
      <c r="BVS189" s="8"/>
      <c r="BVT189" s="8"/>
      <c r="BVU189" s="8"/>
      <c r="BVV189" s="8"/>
      <c r="BVW189" s="8"/>
      <c r="BVX189" s="8"/>
      <c r="BVY189" s="8"/>
      <c r="BVZ189" s="8"/>
      <c r="BWA189" s="8"/>
      <c r="BWB189" s="8"/>
      <c r="BWC189" s="8"/>
      <c r="BWD189" s="8"/>
      <c r="BWE189" s="8"/>
      <c r="BWF189" s="8"/>
      <c r="BWG189" s="8"/>
      <c r="BWH189" s="8"/>
      <c r="BWI189" s="8"/>
      <c r="BWJ189" s="8"/>
      <c r="BWK189" s="8"/>
      <c r="BWL189" s="8"/>
      <c r="BWM189" s="8"/>
      <c r="BWN189" s="8"/>
      <c r="BWO189" s="8"/>
      <c r="BWP189" s="8"/>
      <c r="BWQ189" s="8"/>
      <c r="BWR189" s="8"/>
      <c r="BWS189" s="8"/>
      <c r="BWT189" s="8"/>
      <c r="BWU189" s="8"/>
      <c r="BWV189" s="8"/>
      <c r="BWW189" s="8"/>
      <c r="BWX189" s="8"/>
      <c r="BWY189" s="8"/>
      <c r="BWZ189" s="8"/>
      <c r="BXA189" s="8"/>
      <c r="BXB189" s="8"/>
      <c r="BXC189" s="8"/>
      <c r="BXD189" s="8"/>
      <c r="BXE189" s="8"/>
      <c r="BXF189" s="8"/>
      <c r="BXG189" s="8"/>
      <c r="BXH189" s="8"/>
      <c r="BXI189" s="8"/>
      <c r="BXJ189" s="8"/>
      <c r="BXK189" s="8"/>
      <c r="BXL189" s="8"/>
      <c r="BXM189" s="8"/>
      <c r="BXN189" s="8"/>
      <c r="BXO189" s="8"/>
      <c r="BXP189" s="8"/>
      <c r="BXQ189" s="8"/>
      <c r="BXR189" s="8"/>
      <c r="BXS189" s="8"/>
      <c r="BXT189" s="8"/>
      <c r="BXU189" s="8"/>
      <c r="BXV189" s="8"/>
      <c r="BXW189" s="8"/>
      <c r="BXX189" s="8"/>
      <c r="BXY189" s="8"/>
      <c r="BXZ189" s="8"/>
      <c r="BYA189" s="8"/>
      <c r="BYB189" s="8"/>
      <c r="BYC189" s="8"/>
      <c r="BYD189" s="8"/>
      <c r="BYE189" s="8"/>
      <c r="BYF189" s="8"/>
      <c r="BYG189" s="8"/>
      <c r="BYH189" s="8"/>
      <c r="BYI189" s="8"/>
      <c r="BYJ189" s="8"/>
      <c r="BYK189" s="8"/>
      <c r="BYL189" s="8"/>
      <c r="BYM189" s="8"/>
      <c r="BYN189" s="8"/>
      <c r="BYO189" s="8"/>
      <c r="BYP189" s="8"/>
      <c r="BYQ189" s="8"/>
      <c r="BYR189" s="8"/>
      <c r="BYS189" s="8"/>
      <c r="BYT189" s="8"/>
      <c r="BYU189" s="8"/>
      <c r="BYV189" s="8"/>
      <c r="BYW189" s="8"/>
      <c r="BYX189" s="8"/>
      <c r="BYY189" s="8"/>
      <c r="BYZ189" s="8"/>
      <c r="BZA189" s="8"/>
      <c r="BZB189" s="8"/>
      <c r="BZC189" s="8"/>
      <c r="BZD189" s="8"/>
      <c r="BZE189" s="8"/>
      <c r="BZF189" s="8"/>
      <c r="BZG189" s="8"/>
      <c r="BZH189" s="8"/>
      <c r="BZI189" s="8"/>
      <c r="BZJ189" s="8"/>
      <c r="BZK189" s="8"/>
      <c r="BZL189" s="8"/>
      <c r="BZM189" s="8"/>
      <c r="BZN189" s="8"/>
      <c r="BZO189" s="8"/>
      <c r="BZP189" s="8"/>
      <c r="BZQ189" s="8"/>
      <c r="BZR189" s="8"/>
      <c r="BZS189" s="8"/>
      <c r="BZT189" s="8"/>
      <c r="BZU189" s="8"/>
      <c r="BZV189" s="8"/>
      <c r="BZW189" s="8"/>
      <c r="BZX189" s="8"/>
      <c r="BZY189" s="8"/>
      <c r="BZZ189" s="8"/>
      <c r="CAA189" s="8"/>
      <c r="CAB189" s="8"/>
      <c r="CAC189" s="8"/>
      <c r="CAD189" s="8"/>
      <c r="CAE189" s="8"/>
      <c r="CAF189" s="8"/>
      <c r="CAG189" s="8"/>
      <c r="CAH189" s="8"/>
      <c r="CAI189" s="8"/>
      <c r="CAJ189" s="8"/>
      <c r="CAK189" s="8"/>
      <c r="CAL189" s="8"/>
      <c r="CAM189" s="8"/>
      <c r="CAN189" s="8"/>
      <c r="CAO189" s="8"/>
      <c r="CAP189" s="8"/>
      <c r="CAQ189" s="8"/>
      <c r="CAR189" s="8"/>
      <c r="CAS189" s="8"/>
      <c r="CAT189" s="8"/>
      <c r="CAU189" s="8"/>
      <c r="CAV189" s="8"/>
      <c r="CAW189" s="8"/>
      <c r="CAX189" s="8"/>
      <c r="CAY189" s="8"/>
      <c r="CAZ189" s="8"/>
      <c r="CBA189" s="8"/>
      <c r="CBB189" s="8"/>
      <c r="CBC189" s="8"/>
      <c r="CBD189" s="8"/>
      <c r="CBE189" s="8"/>
      <c r="CBF189" s="8"/>
      <c r="CBG189" s="8"/>
      <c r="CBH189" s="8"/>
      <c r="CBI189" s="8"/>
      <c r="CBJ189" s="8"/>
      <c r="CBK189" s="8"/>
      <c r="CBL189" s="8"/>
      <c r="CBM189" s="8"/>
      <c r="CBN189" s="8"/>
      <c r="CBO189" s="8"/>
      <c r="CBP189" s="8"/>
      <c r="CBQ189" s="8"/>
      <c r="CBR189" s="8"/>
      <c r="CBS189" s="8"/>
      <c r="CBT189" s="8"/>
      <c r="CBU189" s="8"/>
      <c r="CBV189" s="8"/>
      <c r="CBW189" s="8"/>
      <c r="CBX189" s="8"/>
      <c r="CBY189" s="8"/>
      <c r="CBZ189" s="8"/>
      <c r="CCA189" s="8"/>
      <c r="CCB189" s="8"/>
      <c r="CCC189" s="8"/>
      <c r="CCD189" s="8"/>
      <c r="CCE189" s="8"/>
      <c r="CCF189" s="8"/>
      <c r="CCG189" s="8"/>
      <c r="CCH189" s="8"/>
      <c r="CCI189" s="8"/>
      <c r="CCJ189" s="8"/>
      <c r="CCK189" s="8"/>
      <c r="CCL189" s="8"/>
      <c r="CCM189" s="8"/>
      <c r="CCN189" s="8"/>
      <c r="CCO189" s="8"/>
      <c r="CCP189" s="8"/>
      <c r="CCQ189" s="8"/>
      <c r="CCR189" s="8"/>
      <c r="CCS189" s="8"/>
      <c r="CCT189" s="8"/>
      <c r="CCU189" s="8"/>
      <c r="CCV189" s="8"/>
      <c r="CCW189" s="8"/>
      <c r="CCX189" s="8"/>
      <c r="CCY189" s="8"/>
      <c r="CCZ189" s="8"/>
      <c r="CDA189" s="8"/>
      <c r="CDB189" s="8"/>
      <c r="CDC189" s="8"/>
      <c r="CDD189" s="8"/>
      <c r="CDE189" s="8"/>
      <c r="CDF189" s="8"/>
      <c r="CDG189" s="8"/>
      <c r="CDH189" s="8"/>
      <c r="CDI189" s="8"/>
      <c r="CDJ189" s="8"/>
      <c r="CDK189" s="8"/>
      <c r="CDL189" s="8"/>
      <c r="CDM189" s="8"/>
      <c r="CDN189" s="8"/>
      <c r="CDO189" s="8"/>
      <c r="CDP189" s="8"/>
      <c r="CDQ189" s="8"/>
      <c r="CDR189" s="8"/>
      <c r="CDS189" s="8"/>
      <c r="CDT189" s="8"/>
      <c r="CDU189" s="8"/>
      <c r="CDV189" s="8"/>
      <c r="CDW189" s="8"/>
      <c r="CDX189" s="8"/>
      <c r="CDY189" s="8"/>
      <c r="CDZ189" s="8"/>
      <c r="CEA189" s="8"/>
      <c r="CEB189" s="8"/>
      <c r="CEC189" s="8"/>
      <c r="CED189" s="8"/>
      <c r="CEE189" s="8"/>
      <c r="CEF189" s="8"/>
      <c r="CEG189" s="8"/>
      <c r="CEH189" s="8"/>
      <c r="CEI189" s="8"/>
      <c r="CEJ189" s="8"/>
      <c r="CEK189" s="8"/>
      <c r="CEL189" s="8"/>
      <c r="CEM189" s="8"/>
      <c r="CEN189" s="8"/>
      <c r="CEO189" s="8"/>
      <c r="CEP189" s="8"/>
      <c r="CEQ189" s="8"/>
      <c r="CER189" s="8"/>
      <c r="CES189" s="8"/>
      <c r="CET189" s="8"/>
      <c r="CEU189" s="8"/>
      <c r="CEV189" s="8"/>
      <c r="CEW189" s="8"/>
      <c r="CEX189" s="8"/>
      <c r="CEY189" s="8"/>
      <c r="CEZ189" s="8"/>
      <c r="CFA189" s="8"/>
      <c r="CFB189" s="8"/>
      <c r="CFC189" s="8"/>
      <c r="CFD189" s="8"/>
      <c r="CFE189" s="8"/>
      <c r="CFF189" s="8"/>
      <c r="CFG189" s="8"/>
      <c r="CFH189" s="8"/>
      <c r="CFI189" s="8"/>
      <c r="CFJ189" s="8"/>
      <c r="CFK189" s="8"/>
      <c r="CFL189" s="8"/>
      <c r="CFM189" s="8"/>
      <c r="CFN189" s="8"/>
      <c r="CFO189" s="8"/>
      <c r="CFP189" s="8"/>
      <c r="CFQ189" s="8"/>
      <c r="CFR189" s="8"/>
      <c r="CFS189" s="8"/>
      <c r="CFT189" s="8"/>
      <c r="CFU189" s="8"/>
      <c r="CFV189" s="8"/>
      <c r="CFW189" s="8"/>
      <c r="CFX189" s="8"/>
      <c r="CFY189" s="8"/>
      <c r="CFZ189" s="8"/>
      <c r="CGA189" s="8"/>
      <c r="CGB189" s="8"/>
      <c r="CGC189" s="8"/>
      <c r="CGD189" s="8"/>
      <c r="CGE189" s="8"/>
      <c r="CGF189" s="8"/>
      <c r="CGG189" s="8"/>
      <c r="CGH189" s="8"/>
      <c r="CGI189" s="8"/>
      <c r="CGJ189" s="8"/>
      <c r="CGK189" s="8"/>
      <c r="CGL189" s="8"/>
      <c r="CGM189" s="8"/>
      <c r="CGN189" s="8"/>
      <c r="CGO189" s="8"/>
      <c r="CGP189" s="8"/>
      <c r="CGQ189" s="8"/>
      <c r="CGR189" s="8"/>
      <c r="CGS189" s="8"/>
      <c r="CGT189" s="8"/>
      <c r="CGU189" s="8"/>
      <c r="CGV189" s="8"/>
      <c r="CGW189" s="8"/>
      <c r="CGX189" s="8"/>
      <c r="CGY189" s="8"/>
      <c r="CGZ189" s="8"/>
      <c r="CHA189" s="8"/>
      <c r="CHB189" s="8"/>
      <c r="CHC189" s="8"/>
      <c r="CHD189" s="8"/>
      <c r="CHE189" s="8"/>
      <c r="CHF189" s="8"/>
      <c r="CHG189" s="8"/>
      <c r="CHH189" s="8"/>
      <c r="CHI189" s="8"/>
      <c r="CHJ189" s="8"/>
      <c r="CHK189" s="8"/>
      <c r="CHL189" s="8"/>
      <c r="CHM189" s="8"/>
      <c r="CHN189" s="8"/>
      <c r="CHO189" s="8"/>
      <c r="CHP189" s="8"/>
      <c r="CHQ189" s="8"/>
      <c r="CHR189" s="8"/>
      <c r="CHS189" s="8"/>
      <c r="CHT189" s="8"/>
      <c r="CHU189" s="8"/>
      <c r="CHV189" s="8"/>
      <c r="CHW189" s="8"/>
      <c r="CHX189" s="8"/>
      <c r="CHY189" s="8"/>
      <c r="CHZ189" s="8"/>
      <c r="CIA189" s="8"/>
      <c r="CIB189" s="8"/>
      <c r="CIC189" s="8"/>
      <c r="CID189" s="8"/>
      <c r="CIE189" s="8"/>
      <c r="CIF189" s="8"/>
      <c r="CIG189" s="8"/>
      <c r="CIH189" s="8"/>
      <c r="CII189" s="8"/>
      <c r="CIJ189" s="8"/>
      <c r="CIK189" s="8"/>
      <c r="CIL189" s="8"/>
      <c r="CIM189" s="8"/>
      <c r="CIN189" s="8"/>
      <c r="CIO189" s="8"/>
      <c r="CIP189" s="8"/>
      <c r="CIQ189" s="8"/>
      <c r="CIR189" s="8"/>
      <c r="CIS189" s="8"/>
      <c r="CIT189" s="8"/>
      <c r="CIU189" s="8"/>
      <c r="CIV189" s="8"/>
      <c r="CIW189" s="8"/>
      <c r="CIX189" s="8"/>
      <c r="CIY189" s="8"/>
      <c r="CIZ189" s="8"/>
      <c r="CJA189" s="8"/>
      <c r="CJB189" s="8"/>
      <c r="CJC189" s="8"/>
      <c r="CJD189" s="8"/>
      <c r="CJE189" s="8"/>
      <c r="CJF189" s="8"/>
      <c r="CJG189" s="8"/>
      <c r="CJH189" s="8"/>
      <c r="CJI189" s="8"/>
      <c r="CJJ189" s="8"/>
      <c r="CJK189" s="8"/>
      <c r="CJL189" s="8"/>
      <c r="CJM189" s="8"/>
      <c r="CJN189" s="8"/>
      <c r="CJO189" s="8"/>
      <c r="CJP189" s="8"/>
      <c r="CJQ189" s="8"/>
      <c r="CJR189" s="8"/>
      <c r="CJS189" s="8"/>
      <c r="CJT189" s="8"/>
      <c r="CJU189" s="8"/>
      <c r="CJV189" s="8"/>
      <c r="CJW189" s="8"/>
      <c r="CJX189" s="8"/>
      <c r="CJY189" s="8"/>
      <c r="CJZ189" s="8"/>
      <c r="CKA189" s="8"/>
      <c r="CKB189" s="8"/>
      <c r="CKC189" s="8"/>
      <c r="CKD189" s="8"/>
      <c r="CKE189" s="8"/>
      <c r="CKF189" s="8"/>
      <c r="CKG189" s="8"/>
      <c r="CKH189" s="8"/>
      <c r="CKI189" s="8"/>
      <c r="CKJ189" s="8"/>
      <c r="CKK189" s="8"/>
      <c r="CKL189" s="8"/>
      <c r="CKM189" s="8"/>
      <c r="CKN189" s="8"/>
      <c r="CKO189" s="8"/>
      <c r="CKP189" s="8"/>
      <c r="CKQ189" s="8"/>
      <c r="CKR189" s="8"/>
      <c r="CKS189" s="8"/>
      <c r="CKT189" s="8"/>
      <c r="CKU189" s="8"/>
      <c r="CKV189" s="8"/>
      <c r="CKW189" s="8"/>
      <c r="CKX189" s="8"/>
      <c r="CKY189" s="8"/>
      <c r="CKZ189" s="8"/>
      <c r="CLA189" s="8"/>
      <c r="CLB189" s="8"/>
      <c r="CLC189" s="8"/>
      <c r="CLD189" s="8"/>
      <c r="CLE189" s="8"/>
      <c r="CLF189" s="8"/>
      <c r="CLG189" s="8"/>
      <c r="CLH189" s="8"/>
      <c r="CLI189" s="8"/>
      <c r="CLJ189" s="8"/>
      <c r="CLK189" s="8"/>
      <c r="CLL189" s="8"/>
      <c r="CLM189" s="8"/>
      <c r="CLN189" s="8"/>
      <c r="CLO189" s="8"/>
      <c r="CLP189" s="8"/>
      <c r="CLQ189" s="8"/>
      <c r="CLR189" s="8"/>
      <c r="CLS189" s="8"/>
      <c r="CLT189" s="8"/>
      <c r="CLU189" s="8"/>
      <c r="CLV189" s="8"/>
      <c r="CLW189" s="8"/>
      <c r="CLX189" s="8"/>
      <c r="CLY189" s="8"/>
      <c r="CLZ189" s="8"/>
      <c r="CMA189" s="8"/>
      <c r="CMB189" s="8"/>
      <c r="CMC189" s="8"/>
      <c r="CMD189" s="8"/>
      <c r="CME189" s="8"/>
      <c r="CMF189" s="8"/>
      <c r="CMG189" s="8"/>
      <c r="CMH189" s="8"/>
      <c r="CMI189" s="8"/>
      <c r="CMJ189" s="8"/>
      <c r="CMK189" s="8"/>
      <c r="CML189" s="8"/>
      <c r="CMM189" s="8"/>
      <c r="CMN189" s="8"/>
      <c r="CMO189" s="8"/>
      <c r="CMP189" s="8"/>
      <c r="CMQ189" s="8"/>
      <c r="CMR189" s="8"/>
      <c r="CMS189" s="8"/>
      <c r="CMT189" s="8"/>
      <c r="CMU189" s="8"/>
      <c r="CMV189" s="8"/>
      <c r="CMW189" s="8"/>
      <c r="CMX189" s="8"/>
      <c r="CMY189" s="8"/>
      <c r="CMZ189" s="8"/>
      <c r="CNA189" s="8"/>
      <c r="CNB189" s="8"/>
      <c r="CNC189" s="8"/>
      <c r="CND189" s="8"/>
      <c r="CNE189" s="8"/>
      <c r="CNF189" s="8"/>
      <c r="CNG189" s="8"/>
      <c r="CNH189" s="8"/>
      <c r="CNI189" s="8"/>
      <c r="CNJ189" s="8"/>
      <c r="CNK189" s="8"/>
      <c r="CNL189" s="8"/>
      <c r="CNM189" s="8"/>
      <c r="CNN189" s="8"/>
      <c r="CNO189" s="8"/>
      <c r="CNP189" s="8"/>
      <c r="CNQ189" s="8"/>
      <c r="CNR189" s="8"/>
      <c r="CNS189" s="8"/>
      <c r="CNT189" s="8"/>
      <c r="CNU189" s="8"/>
      <c r="CNV189" s="8"/>
      <c r="CNW189" s="8"/>
      <c r="CNX189" s="8"/>
      <c r="CNY189" s="8"/>
      <c r="CNZ189" s="8"/>
      <c r="COA189" s="8"/>
      <c r="COB189" s="8"/>
      <c r="COC189" s="8"/>
      <c r="COD189" s="8"/>
      <c r="COE189" s="8"/>
      <c r="COF189" s="8"/>
      <c r="COG189" s="8"/>
      <c r="COH189" s="8"/>
      <c r="COI189" s="8"/>
      <c r="COJ189" s="8"/>
      <c r="COK189" s="8"/>
      <c r="COL189" s="8"/>
      <c r="COM189" s="8"/>
      <c r="CON189" s="8"/>
      <c r="COO189" s="8"/>
      <c r="COP189" s="8"/>
      <c r="COQ189" s="8"/>
      <c r="COR189" s="8"/>
      <c r="COS189" s="8"/>
      <c r="COT189" s="8"/>
      <c r="COU189" s="8"/>
      <c r="COV189" s="8"/>
      <c r="COW189" s="8"/>
      <c r="COX189" s="8"/>
      <c r="COY189" s="8"/>
      <c r="COZ189" s="8"/>
      <c r="CPA189" s="8"/>
      <c r="CPB189" s="8"/>
      <c r="CPC189" s="8"/>
      <c r="CPD189" s="8"/>
      <c r="CPE189" s="8"/>
      <c r="CPF189" s="8"/>
      <c r="CPG189" s="8"/>
      <c r="CPH189" s="8"/>
      <c r="CPI189" s="8"/>
      <c r="CPJ189" s="8"/>
      <c r="CPK189" s="8"/>
      <c r="CPL189" s="8"/>
      <c r="CPM189" s="8"/>
      <c r="CPN189" s="8"/>
      <c r="CPO189" s="8"/>
      <c r="CPP189" s="8"/>
      <c r="CPQ189" s="8"/>
      <c r="CPR189" s="8"/>
      <c r="CPS189" s="8"/>
      <c r="CPT189" s="8"/>
      <c r="CPU189" s="8"/>
      <c r="CPV189" s="8"/>
      <c r="CPW189" s="8"/>
      <c r="CPX189" s="8"/>
      <c r="CPY189" s="8"/>
      <c r="CPZ189" s="8"/>
      <c r="CQA189" s="8"/>
      <c r="CQB189" s="8"/>
      <c r="CQC189" s="8"/>
      <c r="CQD189" s="8"/>
      <c r="CQE189" s="8"/>
      <c r="CQF189" s="8"/>
      <c r="CQG189" s="8"/>
      <c r="CQH189" s="8"/>
      <c r="CQI189" s="8"/>
      <c r="CQJ189" s="8"/>
      <c r="CQK189" s="8"/>
      <c r="CQL189" s="8"/>
      <c r="CQM189" s="8"/>
      <c r="CQN189" s="8"/>
      <c r="CQO189" s="8"/>
      <c r="CQP189" s="8"/>
      <c r="CQQ189" s="8"/>
      <c r="CQR189" s="8"/>
      <c r="CQS189" s="8"/>
      <c r="CQT189" s="8"/>
      <c r="CQU189" s="8"/>
      <c r="CQV189" s="8"/>
      <c r="CQW189" s="8"/>
      <c r="CQX189" s="8"/>
      <c r="CQY189" s="8"/>
      <c r="CQZ189" s="8"/>
      <c r="CRA189" s="8"/>
      <c r="CRB189" s="8"/>
      <c r="CRC189" s="8"/>
      <c r="CRD189" s="8"/>
      <c r="CRE189" s="8"/>
      <c r="CRF189" s="8"/>
      <c r="CRG189" s="8"/>
      <c r="CRH189" s="8"/>
      <c r="CRI189" s="8"/>
      <c r="CRJ189" s="8"/>
      <c r="CRK189" s="8"/>
      <c r="CRL189" s="8"/>
      <c r="CRM189" s="8"/>
      <c r="CRN189" s="8"/>
      <c r="CRO189" s="8"/>
      <c r="CRP189" s="8"/>
      <c r="CRQ189" s="8"/>
      <c r="CRR189" s="8"/>
      <c r="CRS189" s="8"/>
      <c r="CRT189" s="8"/>
      <c r="CRU189" s="8"/>
      <c r="CRV189" s="8"/>
      <c r="CRW189" s="8"/>
      <c r="CRX189" s="8"/>
      <c r="CRY189" s="8"/>
      <c r="CRZ189" s="8"/>
      <c r="CSA189" s="8"/>
      <c r="CSB189" s="8"/>
      <c r="CSC189" s="8"/>
      <c r="CSD189" s="8"/>
      <c r="CSE189" s="8"/>
      <c r="CSF189" s="8"/>
      <c r="CSG189" s="8"/>
      <c r="CSH189" s="8"/>
      <c r="CSI189" s="8"/>
      <c r="CSJ189" s="8"/>
      <c r="CSK189" s="8"/>
      <c r="CSL189" s="8"/>
      <c r="CSM189" s="8"/>
      <c r="CSN189" s="8"/>
      <c r="CSO189" s="8"/>
      <c r="CSP189" s="8"/>
      <c r="CSQ189" s="8"/>
      <c r="CSR189" s="8"/>
      <c r="CSS189" s="8"/>
      <c r="CST189" s="8"/>
      <c r="CSU189" s="8"/>
      <c r="CSV189" s="8"/>
      <c r="CSW189" s="8"/>
      <c r="CSX189" s="8"/>
      <c r="CSY189" s="8"/>
      <c r="CSZ189" s="8"/>
      <c r="CTA189" s="8"/>
      <c r="CTB189" s="8"/>
      <c r="CTC189" s="8"/>
      <c r="CTD189" s="8"/>
      <c r="CTE189" s="8"/>
      <c r="CTF189" s="8"/>
      <c r="CTG189" s="8"/>
      <c r="CTH189" s="8"/>
      <c r="CTI189" s="8"/>
      <c r="CTJ189" s="8"/>
      <c r="CTK189" s="8"/>
      <c r="CTL189" s="8"/>
      <c r="CTM189" s="8"/>
      <c r="CTN189" s="8"/>
      <c r="CTO189" s="8"/>
      <c r="CTP189" s="8"/>
      <c r="CTQ189" s="8"/>
      <c r="CTR189" s="8"/>
      <c r="CTS189" s="8"/>
      <c r="CTT189" s="8"/>
      <c r="CTU189" s="8"/>
      <c r="CTV189" s="8"/>
      <c r="CTW189" s="8"/>
      <c r="CTX189" s="8"/>
      <c r="CTY189" s="8"/>
      <c r="CTZ189" s="8"/>
      <c r="CUA189" s="8"/>
      <c r="CUB189" s="8"/>
      <c r="CUC189" s="8"/>
      <c r="CUD189" s="8"/>
      <c r="CUE189" s="8"/>
      <c r="CUF189" s="8"/>
      <c r="CUG189" s="8"/>
      <c r="CUH189" s="8"/>
      <c r="CUI189" s="8"/>
      <c r="CUJ189" s="8"/>
      <c r="CUK189" s="8"/>
      <c r="CUL189" s="8"/>
      <c r="CUM189" s="8"/>
      <c r="CUN189" s="8"/>
      <c r="CUO189" s="8"/>
      <c r="CUP189" s="8"/>
      <c r="CUQ189" s="8"/>
      <c r="CUR189" s="8"/>
      <c r="CUS189" s="8"/>
      <c r="CUT189" s="8"/>
      <c r="CUU189" s="8"/>
      <c r="CUV189" s="8"/>
      <c r="CUW189" s="8"/>
      <c r="CUX189" s="8"/>
      <c r="CUY189" s="8"/>
      <c r="CUZ189" s="8"/>
      <c r="CVA189" s="8"/>
      <c r="CVB189" s="8"/>
      <c r="CVC189" s="8"/>
      <c r="CVD189" s="8"/>
      <c r="CVE189" s="8"/>
      <c r="CVF189" s="8"/>
      <c r="CVG189" s="8"/>
      <c r="CVH189" s="8"/>
      <c r="CVI189" s="8"/>
      <c r="CVJ189" s="8"/>
      <c r="CVK189" s="8"/>
      <c r="CVL189" s="8"/>
      <c r="CVM189" s="8"/>
      <c r="CVN189" s="8"/>
      <c r="CVO189" s="8"/>
      <c r="CVP189" s="8"/>
      <c r="CVQ189" s="8"/>
      <c r="CVR189" s="8"/>
      <c r="CVS189" s="8"/>
      <c r="CVT189" s="8"/>
      <c r="CVU189" s="8"/>
      <c r="CVV189" s="8"/>
      <c r="CVW189" s="8"/>
      <c r="CVX189" s="8"/>
      <c r="CVY189" s="8"/>
      <c r="CVZ189" s="8"/>
      <c r="CWA189" s="8"/>
      <c r="CWB189" s="8"/>
      <c r="CWC189" s="8"/>
      <c r="CWD189" s="8"/>
      <c r="CWE189" s="8"/>
      <c r="CWF189" s="8"/>
      <c r="CWG189" s="8"/>
      <c r="CWH189" s="8"/>
      <c r="CWI189" s="8"/>
      <c r="CWJ189" s="8"/>
      <c r="CWK189" s="8"/>
      <c r="CWL189" s="8"/>
      <c r="CWM189" s="8"/>
      <c r="CWN189" s="8"/>
      <c r="CWO189" s="8"/>
      <c r="CWP189" s="8"/>
      <c r="CWQ189" s="8"/>
      <c r="CWR189" s="8"/>
      <c r="CWS189" s="8"/>
      <c r="CWT189" s="8"/>
      <c r="CWU189" s="8"/>
      <c r="CWV189" s="8"/>
      <c r="CWW189" s="8"/>
      <c r="CWX189" s="8"/>
      <c r="CWY189" s="8"/>
      <c r="CWZ189" s="8"/>
      <c r="CXA189" s="8"/>
      <c r="CXB189" s="8"/>
      <c r="CXC189" s="8"/>
      <c r="CXD189" s="8"/>
      <c r="CXE189" s="8"/>
      <c r="CXF189" s="8"/>
      <c r="CXG189" s="8"/>
      <c r="CXH189" s="8"/>
      <c r="CXI189" s="8"/>
      <c r="CXJ189" s="8"/>
      <c r="CXK189" s="8"/>
      <c r="CXL189" s="8"/>
      <c r="CXM189" s="8"/>
      <c r="CXN189" s="8"/>
      <c r="CXO189" s="8"/>
      <c r="CXP189" s="8"/>
      <c r="CXQ189" s="8"/>
      <c r="CXR189" s="8"/>
      <c r="CXS189" s="8"/>
      <c r="CXT189" s="8"/>
      <c r="CXU189" s="8"/>
      <c r="CXV189" s="8"/>
      <c r="CXW189" s="8"/>
      <c r="CXX189" s="8"/>
      <c r="CXY189" s="8"/>
      <c r="CXZ189" s="8"/>
      <c r="CYA189" s="8"/>
      <c r="CYB189" s="8"/>
      <c r="CYC189" s="8"/>
      <c r="CYD189" s="8"/>
      <c r="CYE189" s="8"/>
      <c r="CYF189" s="8"/>
      <c r="CYG189" s="8"/>
      <c r="CYH189" s="8"/>
      <c r="CYI189" s="8"/>
      <c r="CYJ189" s="8"/>
      <c r="CYK189" s="8"/>
      <c r="CYL189" s="8"/>
      <c r="CYM189" s="8"/>
      <c r="CYN189" s="8"/>
      <c r="CYO189" s="8"/>
      <c r="CYP189" s="8"/>
      <c r="CYQ189" s="8"/>
      <c r="CYR189" s="8"/>
      <c r="CYS189" s="8"/>
      <c r="CYT189" s="8"/>
      <c r="CYU189" s="8"/>
      <c r="CYV189" s="8"/>
      <c r="CYW189" s="8"/>
      <c r="CYX189" s="8"/>
      <c r="CYY189" s="8"/>
      <c r="CYZ189" s="8"/>
      <c r="CZA189" s="8"/>
      <c r="CZB189" s="8"/>
      <c r="CZC189" s="8"/>
      <c r="CZD189" s="8"/>
      <c r="CZE189" s="8"/>
      <c r="CZF189" s="8"/>
      <c r="CZG189" s="8"/>
      <c r="CZH189" s="8"/>
      <c r="CZI189" s="8"/>
      <c r="CZJ189" s="8"/>
      <c r="CZK189" s="8"/>
      <c r="CZL189" s="8"/>
      <c r="CZM189" s="8"/>
      <c r="CZN189" s="8"/>
      <c r="CZO189" s="8"/>
      <c r="CZP189" s="8"/>
      <c r="CZQ189" s="8"/>
      <c r="CZR189" s="8"/>
      <c r="CZS189" s="8"/>
      <c r="CZT189" s="8"/>
      <c r="CZU189" s="8"/>
      <c r="CZV189" s="8"/>
      <c r="CZW189" s="8"/>
      <c r="CZX189" s="8"/>
      <c r="CZY189" s="8"/>
      <c r="CZZ189" s="8"/>
      <c r="DAA189" s="8"/>
      <c r="DAB189" s="8"/>
      <c r="DAC189" s="8"/>
      <c r="DAD189" s="8"/>
      <c r="DAE189" s="8"/>
      <c r="DAF189" s="8"/>
      <c r="DAG189" s="8"/>
      <c r="DAH189" s="8"/>
      <c r="DAI189" s="8"/>
      <c r="DAJ189" s="8"/>
      <c r="DAK189" s="8"/>
      <c r="DAL189" s="8"/>
      <c r="DAM189" s="8"/>
      <c r="DAN189" s="8"/>
      <c r="DAO189" s="8"/>
      <c r="DAP189" s="8"/>
      <c r="DAQ189" s="8"/>
      <c r="DAR189" s="8"/>
      <c r="DAS189" s="8"/>
      <c r="DAT189" s="8"/>
      <c r="DAU189" s="8"/>
      <c r="DAV189" s="8"/>
      <c r="DAW189" s="8"/>
      <c r="DAX189" s="8"/>
      <c r="DAY189" s="8"/>
      <c r="DAZ189" s="8"/>
      <c r="DBA189" s="8"/>
      <c r="DBB189" s="8"/>
      <c r="DBC189" s="8"/>
      <c r="DBD189" s="8"/>
      <c r="DBE189" s="8"/>
      <c r="DBF189" s="8"/>
      <c r="DBG189" s="8"/>
      <c r="DBH189" s="8"/>
      <c r="DBI189" s="8"/>
      <c r="DBJ189" s="8"/>
      <c r="DBK189" s="8"/>
      <c r="DBL189" s="8"/>
      <c r="DBM189" s="8"/>
      <c r="DBN189" s="8"/>
      <c r="DBO189" s="8"/>
      <c r="DBP189" s="8"/>
      <c r="DBQ189" s="8"/>
      <c r="DBR189" s="8"/>
      <c r="DBS189" s="8"/>
      <c r="DBT189" s="8"/>
      <c r="DBU189" s="8"/>
      <c r="DBV189" s="8"/>
      <c r="DBW189" s="8"/>
      <c r="DBX189" s="8"/>
      <c r="DBY189" s="8"/>
      <c r="DBZ189" s="8"/>
      <c r="DCA189" s="8"/>
      <c r="DCB189" s="8"/>
      <c r="DCC189" s="8"/>
      <c r="DCD189" s="8"/>
      <c r="DCE189" s="8"/>
      <c r="DCF189" s="8"/>
      <c r="DCG189" s="8"/>
      <c r="DCH189" s="8"/>
      <c r="DCI189" s="8"/>
      <c r="DCJ189" s="8"/>
      <c r="DCK189" s="8"/>
      <c r="DCL189" s="8"/>
      <c r="DCM189" s="8"/>
      <c r="DCN189" s="8"/>
      <c r="DCO189" s="8"/>
      <c r="DCP189" s="8"/>
      <c r="DCQ189" s="8"/>
      <c r="DCR189" s="8"/>
      <c r="DCS189" s="8"/>
      <c r="DCT189" s="8"/>
      <c r="DCU189" s="8"/>
      <c r="DCV189" s="8"/>
      <c r="DCW189" s="8"/>
      <c r="DCX189" s="8"/>
      <c r="DCY189" s="8"/>
      <c r="DCZ189" s="8"/>
      <c r="DDA189" s="8"/>
      <c r="DDB189" s="8"/>
      <c r="DDC189" s="8"/>
      <c r="DDD189" s="8"/>
      <c r="DDE189" s="8"/>
      <c r="DDF189" s="8"/>
      <c r="DDG189" s="8"/>
      <c r="DDH189" s="8"/>
      <c r="DDI189" s="8"/>
      <c r="DDJ189" s="8"/>
      <c r="DDK189" s="8"/>
      <c r="DDL189" s="8"/>
      <c r="DDM189" s="8"/>
      <c r="DDN189" s="8"/>
      <c r="DDO189" s="8"/>
      <c r="DDP189" s="8"/>
      <c r="DDQ189" s="8"/>
      <c r="DDR189" s="8"/>
      <c r="DDS189" s="8"/>
      <c r="DDT189" s="8"/>
      <c r="DDU189" s="8"/>
      <c r="DDV189" s="8"/>
      <c r="DDW189" s="8"/>
      <c r="DDX189" s="8"/>
      <c r="DDY189" s="8"/>
      <c r="DDZ189" s="8"/>
      <c r="DEA189" s="8"/>
      <c r="DEB189" s="8"/>
      <c r="DEC189" s="8"/>
      <c r="DED189" s="8"/>
      <c r="DEE189" s="8"/>
      <c r="DEF189" s="8"/>
      <c r="DEG189" s="8"/>
      <c r="DEH189" s="8"/>
      <c r="DEI189" s="8"/>
      <c r="DEJ189" s="8"/>
      <c r="DEK189" s="8"/>
      <c r="DEL189" s="8"/>
      <c r="DEM189" s="8"/>
      <c r="DEN189" s="8"/>
      <c r="DEO189" s="8"/>
      <c r="DEP189" s="8"/>
      <c r="DEQ189" s="8"/>
      <c r="DER189" s="8"/>
      <c r="DES189" s="8"/>
      <c r="DET189" s="8"/>
      <c r="DEU189" s="8"/>
      <c r="DEV189" s="8"/>
      <c r="DEW189" s="8"/>
      <c r="DEX189" s="8"/>
      <c r="DEY189" s="8"/>
      <c r="DEZ189" s="8"/>
      <c r="DFA189" s="8"/>
      <c r="DFB189" s="8"/>
      <c r="DFC189" s="8"/>
      <c r="DFD189" s="8"/>
      <c r="DFE189" s="8"/>
      <c r="DFF189" s="8"/>
      <c r="DFG189" s="8"/>
      <c r="DFH189" s="8"/>
      <c r="DFI189" s="8"/>
      <c r="DFJ189" s="8"/>
      <c r="DFK189" s="8"/>
      <c r="DFL189" s="8"/>
      <c r="DFM189" s="8"/>
      <c r="DFN189" s="8"/>
      <c r="DFO189" s="8"/>
      <c r="DFP189" s="8"/>
      <c r="DFQ189" s="8"/>
      <c r="DFR189" s="8"/>
      <c r="DFS189" s="8"/>
      <c r="DFT189" s="8"/>
      <c r="DFU189" s="8"/>
      <c r="DFV189" s="8"/>
      <c r="DFW189" s="8"/>
      <c r="DFX189" s="8"/>
      <c r="DFY189" s="8"/>
      <c r="DFZ189" s="8"/>
      <c r="DGA189" s="8"/>
      <c r="DGB189" s="8"/>
      <c r="DGC189" s="8"/>
      <c r="DGD189" s="8"/>
      <c r="DGE189" s="8"/>
      <c r="DGF189" s="8"/>
      <c r="DGG189" s="8"/>
      <c r="DGH189" s="8"/>
      <c r="DGI189" s="8"/>
      <c r="DGJ189" s="8"/>
      <c r="DGK189" s="8"/>
      <c r="DGL189" s="8"/>
      <c r="DGM189" s="8"/>
      <c r="DGN189" s="8"/>
      <c r="DGO189" s="8"/>
      <c r="DGP189" s="8"/>
      <c r="DGQ189" s="8"/>
      <c r="DGR189" s="8"/>
      <c r="DGS189" s="8"/>
      <c r="DGT189" s="8"/>
      <c r="DGU189" s="8"/>
      <c r="DGV189" s="8"/>
      <c r="DGW189" s="8"/>
      <c r="DGX189" s="8"/>
      <c r="DGY189" s="8"/>
      <c r="DGZ189" s="8"/>
      <c r="DHA189" s="8"/>
      <c r="DHB189" s="8"/>
      <c r="DHC189" s="8"/>
      <c r="DHD189" s="8"/>
      <c r="DHE189" s="8"/>
      <c r="DHF189" s="8"/>
      <c r="DHG189" s="8"/>
      <c r="DHH189" s="8"/>
      <c r="DHI189" s="8"/>
      <c r="DHJ189" s="8"/>
      <c r="DHK189" s="8"/>
      <c r="DHL189" s="8"/>
      <c r="DHM189" s="8"/>
      <c r="DHN189" s="8"/>
      <c r="DHO189" s="8"/>
      <c r="DHP189" s="8"/>
      <c r="DHQ189" s="8"/>
      <c r="DHR189" s="8"/>
      <c r="DHS189" s="8"/>
      <c r="DHT189" s="8"/>
      <c r="DHU189" s="8"/>
      <c r="DHV189" s="8"/>
      <c r="DHW189" s="8"/>
      <c r="DHX189" s="8"/>
      <c r="DHY189" s="8"/>
      <c r="DHZ189" s="8"/>
      <c r="DIA189" s="8"/>
      <c r="DIB189" s="8"/>
      <c r="DIC189" s="8"/>
      <c r="DID189" s="8"/>
      <c r="DIE189" s="8"/>
      <c r="DIF189" s="8"/>
      <c r="DIG189" s="8"/>
      <c r="DIH189" s="8"/>
      <c r="DII189" s="8"/>
      <c r="DIJ189" s="8"/>
      <c r="DIK189" s="8"/>
      <c r="DIL189" s="8"/>
      <c r="DIM189" s="8"/>
      <c r="DIN189" s="8"/>
      <c r="DIO189" s="8"/>
      <c r="DIP189" s="8"/>
      <c r="DIQ189" s="8"/>
      <c r="DIR189" s="8"/>
      <c r="DIS189" s="8"/>
      <c r="DIT189" s="8"/>
      <c r="DIU189" s="8"/>
      <c r="DIV189" s="8"/>
      <c r="DIW189" s="8"/>
      <c r="DIX189" s="8"/>
      <c r="DIY189" s="8"/>
      <c r="DIZ189" s="8"/>
      <c r="DJA189" s="8"/>
      <c r="DJB189" s="8"/>
      <c r="DJC189" s="8"/>
      <c r="DJD189" s="8"/>
      <c r="DJE189" s="8"/>
      <c r="DJF189" s="8"/>
      <c r="DJG189" s="8"/>
      <c r="DJH189" s="8"/>
      <c r="DJI189" s="8"/>
      <c r="DJJ189" s="8"/>
      <c r="DJK189" s="8"/>
      <c r="DJL189" s="8"/>
      <c r="DJM189" s="8"/>
      <c r="DJN189" s="8"/>
      <c r="DJO189" s="8"/>
      <c r="DJP189" s="8"/>
      <c r="DJQ189" s="8"/>
      <c r="DJR189" s="8"/>
      <c r="DJS189" s="8"/>
      <c r="DJT189" s="8"/>
      <c r="DJU189" s="8"/>
      <c r="DJV189" s="8"/>
      <c r="DJW189" s="8"/>
      <c r="DJX189" s="8"/>
      <c r="DJY189" s="8"/>
      <c r="DJZ189" s="8"/>
      <c r="DKA189" s="8"/>
      <c r="DKB189" s="8"/>
      <c r="DKC189" s="8"/>
      <c r="DKD189" s="8"/>
      <c r="DKE189" s="8"/>
      <c r="DKF189" s="8"/>
      <c r="DKG189" s="8"/>
      <c r="DKH189" s="8"/>
      <c r="DKI189" s="8"/>
      <c r="DKJ189" s="8"/>
      <c r="DKK189" s="8"/>
      <c r="DKL189" s="8"/>
      <c r="DKM189" s="8"/>
      <c r="DKN189" s="8"/>
      <c r="DKO189" s="8"/>
      <c r="DKP189" s="8"/>
      <c r="DKQ189" s="8"/>
      <c r="DKR189" s="8"/>
      <c r="DKS189" s="8"/>
      <c r="DKT189" s="8"/>
      <c r="DKU189" s="8"/>
      <c r="DKV189" s="8"/>
      <c r="DKW189" s="8"/>
      <c r="DKX189" s="8"/>
      <c r="DKY189" s="8"/>
      <c r="DKZ189" s="8"/>
      <c r="DLA189" s="8"/>
      <c r="DLB189" s="8"/>
      <c r="DLC189" s="8"/>
      <c r="DLD189" s="8"/>
      <c r="DLE189" s="8"/>
      <c r="DLF189" s="8"/>
      <c r="DLG189" s="8"/>
      <c r="DLH189" s="8"/>
      <c r="DLI189" s="8"/>
      <c r="DLJ189" s="8"/>
      <c r="DLK189" s="8"/>
      <c r="DLL189" s="8"/>
      <c r="DLM189" s="8"/>
      <c r="DLN189" s="8"/>
      <c r="DLO189" s="8"/>
      <c r="DLP189" s="8"/>
      <c r="DLQ189" s="8"/>
      <c r="DLR189" s="8"/>
      <c r="DLS189" s="8"/>
      <c r="DLT189" s="8"/>
      <c r="DLU189" s="8"/>
      <c r="DLV189" s="8"/>
      <c r="DLW189" s="8"/>
      <c r="DLX189" s="8"/>
      <c r="DLY189" s="8"/>
      <c r="DLZ189" s="8"/>
      <c r="DMA189" s="8"/>
      <c r="DMB189" s="8"/>
      <c r="DMC189" s="8"/>
      <c r="DMD189" s="8"/>
      <c r="DME189" s="8"/>
      <c r="DMF189" s="8"/>
      <c r="DMG189" s="8"/>
      <c r="DMH189" s="8"/>
      <c r="DMI189" s="8"/>
      <c r="DMJ189" s="8"/>
      <c r="DMK189" s="8"/>
      <c r="DML189" s="8"/>
      <c r="DMM189" s="8"/>
      <c r="DMN189" s="8"/>
      <c r="DMO189" s="8"/>
      <c r="DMP189" s="8"/>
      <c r="DMQ189" s="8"/>
      <c r="DMR189" s="8"/>
      <c r="DMS189" s="8"/>
      <c r="DMT189" s="8"/>
      <c r="DMU189" s="8"/>
      <c r="DMV189" s="8"/>
      <c r="DMW189" s="8"/>
      <c r="DMX189" s="8"/>
      <c r="DMY189" s="8"/>
      <c r="DMZ189" s="8"/>
      <c r="DNA189" s="8"/>
      <c r="DNB189" s="8"/>
      <c r="DNC189" s="8"/>
      <c r="DND189" s="8"/>
      <c r="DNE189" s="8"/>
      <c r="DNF189" s="8"/>
      <c r="DNG189" s="8"/>
      <c r="DNH189" s="8"/>
      <c r="DNI189" s="8"/>
      <c r="DNJ189" s="8"/>
      <c r="DNK189" s="8"/>
      <c r="DNL189" s="8"/>
      <c r="DNM189" s="8"/>
      <c r="DNN189" s="8"/>
      <c r="DNO189" s="8"/>
      <c r="DNP189" s="8"/>
      <c r="DNQ189" s="8"/>
      <c r="DNR189" s="8"/>
      <c r="DNS189" s="8"/>
      <c r="DNT189" s="8"/>
      <c r="DNU189" s="8"/>
      <c r="DNV189" s="8"/>
      <c r="DNW189" s="8"/>
      <c r="DNX189" s="8"/>
      <c r="DNY189" s="8"/>
      <c r="DNZ189" s="8"/>
      <c r="DOA189" s="8"/>
      <c r="DOB189" s="8"/>
      <c r="DOC189" s="8"/>
      <c r="DOD189" s="8"/>
      <c r="DOE189" s="8"/>
      <c r="DOF189" s="8"/>
      <c r="DOG189" s="8"/>
      <c r="DOH189" s="8"/>
      <c r="DOI189" s="8"/>
      <c r="DOJ189" s="8"/>
      <c r="DOK189" s="8"/>
      <c r="DOL189" s="8"/>
      <c r="DOM189" s="8"/>
      <c r="DON189" s="8"/>
      <c r="DOO189" s="8"/>
      <c r="DOP189" s="8"/>
      <c r="DOQ189" s="8"/>
      <c r="DOR189" s="8"/>
      <c r="DOS189" s="8"/>
      <c r="DOT189" s="8"/>
      <c r="DOU189" s="8"/>
      <c r="DOV189" s="8"/>
      <c r="DOW189" s="8"/>
      <c r="DOX189" s="8"/>
      <c r="DOY189" s="8"/>
      <c r="DOZ189" s="8"/>
      <c r="DPA189" s="8"/>
      <c r="DPB189" s="8"/>
      <c r="DPC189" s="8"/>
      <c r="DPD189" s="8"/>
      <c r="DPE189" s="8"/>
      <c r="DPF189" s="8"/>
      <c r="DPG189" s="8"/>
      <c r="DPH189" s="8"/>
      <c r="DPI189" s="8"/>
      <c r="DPJ189" s="8"/>
      <c r="DPK189" s="8"/>
      <c r="DPL189" s="8"/>
      <c r="DPM189" s="8"/>
      <c r="DPN189" s="8"/>
      <c r="DPO189" s="8"/>
      <c r="DPP189" s="8"/>
      <c r="DPQ189" s="8"/>
      <c r="DPR189" s="8"/>
      <c r="DPS189" s="8"/>
      <c r="DPT189" s="8"/>
      <c r="DPU189" s="8"/>
      <c r="DPV189" s="8"/>
      <c r="DPW189" s="8"/>
      <c r="DPX189" s="8"/>
      <c r="DPY189" s="8"/>
      <c r="DPZ189" s="8"/>
      <c r="DQA189" s="8"/>
      <c r="DQB189" s="8"/>
      <c r="DQC189" s="8"/>
      <c r="DQD189" s="8"/>
      <c r="DQE189" s="8"/>
      <c r="DQF189" s="8"/>
      <c r="DQG189" s="8"/>
      <c r="DQH189" s="8"/>
      <c r="DQI189" s="8"/>
      <c r="DQJ189" s="8"/>
      <c r="DQK189" s="8"/>
      <c r="DQL189" s="8"/>
      <c r="DQM189" s="8"/>
      <c r="DQN189" s="8"/>
      <c r="DQO189" s="8"/>
      <c r="DQP189" s="8"/>
      <c r="DQQ189" s="8"/>
      <c r="DQR189" s="8"/>
      <c r="DQS189" s="8"/>
      <c r="DQT189" s="8"/>
      <c r="DQU189" s="8"/>
      <c r="DQV189" s="8"/>
      <c r="DQW189" s="8"/>
      <c r="DQX189" s="8"/>
      <c r="DQY189" s="8"/>
      <c r="DQZ189" s="8"/>
      <c r="DRA189" s="8"/>
      <c r="DRB189" s="8"/>
      <c r="DRC189" s="8"/>
      <c r="DRD189" s="8"/>
      <c r="DRE189" s="8"/>
      <c r="DRF189" s="8"/>
      <c r="DRG189" s="8"/>
      <c r="DRH189" s="8"/>
      <c r="DRI189" s="8"/>
      <c r="DRJ189" s="8"/>
      <c r="DRK189" s="8"/>
      <c r="DRL189" s="8"/>
      <c r="DRM189" s="8"/>
      <c r="DRN189" s="8"/>
      <c r="DRO189" s="8"/>
      <c r="DRP189" s="8"/>
      <c r="DRQ189" s="8"/>
      <c r="DRR189" s="8"/>
      <c r="DRS189" s="8"/>
      <c r="DRT189" s="8"/>
      <c r="DRU189" s="8"/>
      <c r="DRV189" s="8"/>
      <c r="DRW189" s="8"/>
      <c r="DRX189" s="8"/>
      <c r="DRY189" s="8"/>
      <c r="DRZ189" s="8"/>
      <c r="DSA189" s="8"/>
      <c r="DSB189" s="8"/>
      <c r="DSC189" s="8"/>
      <c r="DSD189" s="8"/>
      <c r="DSE189" s="8"/>
      <c r="DSF189" s="8"/>
      <c r="DSG189" s="8"/>
      <c r="DSH189" s="8"/>
      <c r="DSI189" s="8"/>
      <c r="DSJ189" s="8"/>
      <c r="DSK189" s="8"/>
      <c r="DSL189" s="8"/>
      <c r="DSM189" s="8"/>
      <c r="DSN189" s="8"/>
      <c r="DSO189" s="8"/>
      <c r="DSP189" s="8"/>
      <c r="DSQ189" s="8"/>
      <c r="DSR189" s="8"/>
      <c r="DSS189" s="8"/>
      <c r="DST189" s="8"/>
      <c r="DSU189" s="8"/>
      <c r="DSV189" s="8"/>
      <c r="DSW189" s="8"/>
      <c r="DSX189" s="8"/>
      <c r="DSY189" s="8"/>
      <c r="DSZ189" s="8"/>
      <c r="DTA189" s="8"/>
      <c r="DTB189" s="8"/>
      <c r="DTC189" s="8"/>
      <c r="DTD189" s="8"/>
      <c r="DTE189" s="8"/>
      <c r="DTF189" s="8"/>
      <c r="DTG189" s="8"/>
      <c r="DTH189" s="8"/>
      <c r="DTI189" s="8"/>
      <c r="DTJ189" s="8"/>
      <c r="DTK189" s="8"/>
      <c r="DTL189" s="8"/>
      <c r="DTM189" s="8"/>
      <c r="DTN189" s="8"/>
      <c r="DTO189" s="8"/>
      <c r="DTP189" s="8"/>
      <c r="DTQ189" s="8"/>
      <c r="DTR189" s="8"/>
      <c r="DTS189" s="8"/>
      <c r="DTT189" s="8"/>
      <c r="DTU189" s="8"/>
      <c r="DTV189" s="8"/>
      <c r="DTW189" s="8"/>
      <c r="DTX189" s="8"/>
      <c r="DTY189" s="8"/>
      <c r="DTZ189" s="8"/>
      <c r="DUA189" s="8"/>
      <c r="DUB189" s="8"/>
      <c r="DUC189" s="8"/>
      <c r="DUD189" s="8"/>
      <c r="DUE189" s="8"/>
      <c r="DUF189" s="8"/>
      <c r="DUG189" s="8"/>
      <c r="DUH189" s="8"/>
      <c r="DUI189" s="8"/>
      <c r="DUJ189" s="8"/>
      <c r="DUK189" s="8"/>
      <c r="DUL189" s="8"/>
      <c r="DUM189" s="8"/>
      <c r="DUN189" s="8"/>
      <c r="DUO189" s="8"/>
      <c r="DUP189" s="8"/>
      <c r="DUQ189" s="8"/>
      <c r="DUR189" s="8"/>
      <c r="DUS189" s="8"/>
      <c r="DUT189" s="8"/>
      <c r="DUU189" s="8"/>
      <c r="DUV189" s="8"/>
      <c r="DUW189" s="8"/>
      <c r="DUX189" s="8"/>
      <c r="DUY189" s="8"/>
      <c r="DUZ189" s="8"/>
      <c r="DVA189" s="8"/>
      <c r="DVB189" s="8"/>
      <c r="DVC189" s="8"/>
      <c r="DVD189" s="8"/>
      <c r="DVE189" s="8"/>
      <c r="DVF189" s="8"/>
      <c r="DVG189" s="8"/>
      <c r="DVH189" s="8"/>
      <c r="DVI189" s="8"/>
      <c r="DVJ189" s="8"/>
      <c r="DVK189" s="8"/>
      <c r="DVL189" s="8"/>
      <c r="DVM189" s="8"/>
      <c r="DVN189" s="8"/>
      <c r="DVO189" s="8"/>
      <c r="DVP189" s="8"/>
      <c r="DVQ189" s="8"/>
      <c r="DVR189" s="8"/>
      <c r="DVS189" s="8"/>
      <c r="DVT189" s="8"/>
      <c r="DVU189" s="8"/>
      <c r="DVV189" s="8"/>
      <c r="DVW189" s="8"/>
      <c r="DVX189" s="8"/>
      <c r="DVY189" s="8"/>
      <c r="DVZ189" s="8"/>
      <c r="DWA189" s="8"/>
      <c r="DWB189" s="8"/>
      <c r="DWC189" s="8"/>
      <c r="DWD189" s="8"/>
      <c r="DWE189" s="8"/>
      <c r="DWF189" s="8"/>
      <c r="DWG189" s="8"/>
      <c r="DWH189" s="8"/>
      <c r="DWI189" s="8"/>
      <c r="DWJ189" s="8"/>
      <c r="DWK189" s="8"/>
      <c r="DWL189" s="8"/>
      <c r="DWM189" s="8"/>
      <c r="DWN189" s="8"/>
      <c r="DWO189" s="8"/>
      <c r="DWP189" s="8"/>
      <c r="DWQ189" s="8"/>
      <c r="DWR189" s="8"/>
      <c r="DWS189" s="8"/>
      <c r="DWT189" s="8"/>
      <c r="DWU189" s="8"/>
      <c r="DWV189" s="8"/>
      <c r="DWW189" s="8"/>
      <c r="DWX189" s="8"/>
      <c r="DWY189" s="8"/>
      <c r="DWZ189" s="8"/>
      <c r="DXA189" s="8"/>
      <c r="DXB189" s="8"/>
      <c r="DXC189" s="8"/>
      <c r="DXD189" s="8"/>
      <c r="DXE189" s="8"/>
      <c r="DXF189" s="8"/>
      <c r="DXG189" s="8"/>
      <c r="DXH189" s="8"/>
      <c r="DXI189" s="8"/>
      <c r="DXJ189" s="8"/>
      <c r="DXK189" s="8"/>
      <c r="DXL189" s="8"/>
      <c r="DXM189" s="8"/>
      <c r="DXN189" s="8"/>
      <c r="DXO189" s="8"/>
      <c r="DXP189" s="8"/>
      <c r="DXQ189" s="8"/>
      <c r="DXR189" s="8"/>
      <c r="DXS189" s="8"/>
      <c r="DXT189" s="8"/>
      <c r="DXU189" s="8"/>
      <c r="DXV189" s="8"/>
      <c r="DXW189" s="8"/>
      <c r="DXX189" s="8"/>
      <c r="DXY189" s="8"/>
      <c r="DXZ189" s="8"/>
      <c r="DYA189" s="8"/>
      <c r="DYB189" s="8"/>
      <c r="DYC189" s="8"/>
      <c r="DYD189" s="8"/>
      <c r="DYE189" s="8"/>
      <c r="DYF189" s="8"/>
      <c r="DYG189" s="8"/>
      <c r="DYH189" s="8"/>
      <c r="DYI189" s="8"/>
      <c r="DYJ189" s="8"/>
      <c r="DYK189" s="8"/>
      <c r="DYL189" s="8"/>
      <c r="DYM189" s="8"/>
      <c r="DYN189" s="8"/>
      <c r="DYO189" s="8"/>
      <c r="DYP189" s="8"/>
      <c r="DYQ189" s="8"/>
      <c r="DYR189" s="8"/>
      <c r="DYS189" s="8"/>
      <c r="DYT189" s="8"/>
      <c r="DYU189" s="8"/>
      <c r="DYV189" s="8"/>
      <c r="DYW189" s="8"/>
      <c r="DYX189" s="8"/>
      <c r="DYY189" s="8"/>
      <c r="DYZ189" s="8"/>
      <c r="DZA189" s="8"/>
      <c r="DZB189" s="8"/>
      <c r="DZC189" s="8"/>
      <c r="DZD189" s="8"/>
      <c r="DZE189" s="8"/>
      <c r="DZF189" s="8"/>
      <c r="DZG189" s="8"/>
      <c r="DZH189" s="8"/>
      <c r="DZI189" s="8"/>
      <c r="DZJ189" s="8"/>
      <c r="DZK189" s="8"/>
      <c r="DZL189" s="8"/>
      <c r="DZM189" s="8"/>
      <c r="DZN189" s="8"/>
      <c r="DZO189" s="8"/>
      <c r="DZP189" s="8"/>
      <c r="DZQ189" s="8"/>
      <c r="DZR189" s="8"/>
      <c r="DZS189" s="8"/>
      <c r="DZT189" s="8"/>
      <c r="DZU189" s="8"/>
      <c r="DZV189" s="8"/>
      <c r="DZW189" s="8"/>
      <c r="DZX189" s="8"/>
      <c r="DZY189" s="8"/>
      <c r="DZZ189" s="8"/>
      <c r="EAA189" s="8"/>
      <c r="EAB189" s="8"/>
      <c r="EAC189" s="8"/>
      <c r="EAD189" s="8"/>
      <c r="EAE189" s="8"/>
      <c r="EAF189" s="8"/>
      <c r="EAG189" s="8"/>
      <c r="EAH189" s="8"/>
      <c r="EAI189" s="8"/>
      <c r="EAJ189" s="8"/>
      <c r="EAK189" s="8"/>
      <c r="EAL189" s="8"/>
      <c r="EAM189" s="8"/>
      <c r="EAN189" s="8"/>
      <c r="EAO189" s="8"/>
      <c r="EAP189" s="8"/>
      <c r="EAQ189" s="8"/>
      <c r="EAR189" s="8"/>
      <c r="EAS189" s="8"/>
      <c r="EAT189" s="8"/>
      <c r="EAU189" s="8"/>
      <c r="EAV189" s="8"/>
      <c r="EAW189" s="8"/>
      <c r="EAX189" s="8"/>
      <c r="EAY189" s="8"/>
      <c r="EAZ189" s="8"/>
      <c r="EBA189" s="8"/>
      <c r="EBB189" s="8"/>
      <c r="EBC189" s="8"/>
      <c r="EBD189" s="8"/>
      <c r="EBE189" s="8"/>
      <c r="EBF189" s="8"/>
      <c r="EBG189" s="8"/>
      <c r="EBH189" s="8"/>
      <c r="EBI189" s="8"/>
      <c r="EBJ189" s="8"/>
      <c r="EBK189" s="8"/>
      <c r="EBL189" s="8"/>
      <c r="EBM189" s="8"/>
      <c r="EBN189" s="8"/>
      <c r="EBO189" s="8"/>
      <c r="EBP189" s="8"/>
      <c r="EBQ189" s="8"/>
      <c r="EBR189" s="8"/>
      <c r="EBS189" s="8"/>
      <c r="EBT189" s="8"/>
      <c r="EBU189" s="8"/>
      <c r="EBV189" s="8"/>
      <c r="EBW189" s="8"/>
      <c r="EBX189" s="8"/>
      <c r="EBY189" s="8"/>
      <c r="EBZ189" s="8"/>
      <c r="ECA189" s="8"/>
      <c r="ECB189" s="8"/>
      <c r="ECC189" s="8"/>
      <c r="ECD189" s="8"/>
      <c r="ECE189" s="8"/>
      <c r="ECF189" s="8"/>
      <c r="ECG189" s="8"/>
      <c r="ECH189" s="8"/>
      <c r="ECI189" s="8"/>
      <c r="ECJ189" s="8"/>
      <c r="ECK189" s="8"/>
      <c r="ECL189" s="8"/>
      <c r="ECM189" s="8"/>
      <c r="ECN189" s="8"/>
      <c r="ECO189" s="8"/>
      <c r="ECP189" s="8"/>
      <c r="ECQ189" s="8"/>
      <c r="ECR189" s="8"/>
      <c r="ECS189" s="8"/>
      <c r="ECT189" s="8"/>
      <c r="ECU189" s="8"/>
      <c r="ECV189" s="8"/>
      <c r="ECW189" s="8"/>
      <c r="ECX189" s="8"/>
      <c r="ECY189" s="8"/>
      <c r="ECZ189" s="8"/>
      <c r="EDA189" s="8"/>
      <c r="EDB189" s="8"/>
      <c r="EDC189" s="8"/>
      <c r="EDD189" s="8"/>
      <c r="EDE189" s="8"/>
      <c r="EDF189" s="8"/>
      <c r="EDG189" s="8"/>
      <c r="EDH189" s="8"/>
      <c r="EDI189" s="8"/>
      <c r="EDJ189" s="8"/>
      <c r="EDK189" s="8"/>
      <c r="EDL189" s="8"/>
      <c r="EDM189" s="8"/>
      <c r="EDN189" s="8"/>
      <c r="EDO189" s="8"/>
      <c r="EDP189" s="8"/>
      <c r="EDQ189" s="8"/>
      <c r="EDR189" s="8"/>
      <c r="EDS189" s="8"/>
      <c r="EDT189" s="8"/>
      <c r="EDU189" s="8"/>
      <c r="EDV189" s="8"/>
      <c r="EDW189" s="8"/>
      <c r="EDX189" s="8"/>
      <c r="EDY189" s="8"/>
      <c r="EDZ189" s="8"/>
      <c r="EEA189" s="8"/>
      <c r="EEB189" s="8"/>
      <c r="EEC189" s="8"/>
      <c r="EED189" s="8"/>
      <c r="EEE189" s="8"/>
      <c r="EEF189" s="8"/>
      <c r="EEG189" s="8"/>
      <c r="EEH189" s="8"/>
      <c r="EEI189" s="8"/>
      <c r="EEJ189" s="8"/>
      <c r="EEK189" s="8"/>
      <c r="EEL189" s="8"/>
      <c r="EEM189" s="8"/>
      <c r="EEN189" s="8"/>
      <c r="EEO189" s="8"/>
      <c r="EEP189" s="8"/>
      <c r="EEQ189" s="8"/>
      <c r="EER189" s="8"/>
      <c r="EES189" s="8"/>
      <c r="EET189" s="8"/>
      <c r="EEU189" s="8"/>
      <c r="EEV189" s="8"/>
      <c r="EEW189" s="8"/>
      <c r="EEX189" s="8"/>
      <c r="EEY189" s="8"/>
      <c r="EEZ189" s="8"/>
      <c r="EFA189" s="8"/>
      <c r="EFB189" s="8"/>
      <c r="EFC189" s="8"/>
      <c r="EFD189" s="8"/>
      <c r="EFE189" s="8"/>
      <c r="EFF189" s="8"/>
      <c r="EFG189" s="8"/>
      <c r="EFH189" s="8"/>
      <c r="EFI189" s="8"/>
      <c r="EFJ189" s="8"/>
      <c r="EFK189" s="8"/>
      <c r="EFL189" s="8"/>
      <c r="EFM189" s="8"/>
      <c r="EFN189" s="8"/>
      <c r="EFO189" s="8"/>
      <c r="EFP189" s="8"/>
      <c r="EFQ189" s="8"/>
      <c r="EFR189" s="8"/>
      <c r="EFS189" s="8"/>
      <c r="EFT189" s="8"/>
      <c r="EFU189" s="8"/>
      <c r="EFV189" s="8"/>
      <c r="EFW189" s="8"/>
      <c r="EFX189" s="8"/>
      <c r="EFY189" s="8"/>
      <c r="EFZ189" s="8"/>
      <c r="EGA189" s="8"/>
      <c r="EGB189" s="8"/>
      <c r="EGC189" s="8"/>
      <c r="EGD189" s="8"/>
      <c r="EGE189" s="8"/>
      <c r="EGF189" s="8"/>
      <c r="EGG189" s="8"/>
      <c r="EGH189" s="8"/>
      <c r="EGI189" s="8"/>
      <c r="EGJ189" s="8"/>
      <c r="EGK189" s="8"/>
      <c r="EGL189" s="8"/>
      <c r="EGM189" s="8"/>
      <c r="EGN189" s="8"/>
      <c r="EGO189" s="8"/>
      <c r="EGP189" s="8"/>
      <c r="EGQ189" s="8"/>
      <c r="EGR189" s="8"/>
      <c r="EGS189" s="8"/>
      <c r="EGT189" s="8"/>
      <c r="EGU189" s="8"/>
      <c r="EGV189" s="8"/>
      <c r="EGW189" s="8"/>
      <c r="EGX189" s="8"/>
      <c r="EGY189" s="8"/>
      <c r="EGZ189" s="8"/>
      <c r="EHA189" s="8"/>
      <c r="EHB189" s="8"/>
      <c r="EHC189" s="8"/>
      <c r="EHD189" s="8"/>
      <c r="EHE189" s="8"/>
      <c r="EHF189" s="8"/>
      <c r="EHG189" s="8"/>
      <c r="EHH189" s="8"/>
      <c r="EHI189" s="8"/>
      <c r="EHJ189" s="8"/>
      <c r="EHK189" s="8"/>
      <c r="EHL189" s="8"/>
      <c r="EHM189" s="8"/>
      <c r="EHN189" s="8"/>
      <c r="EHO189" s="8"/>
      <c r="EHP189" s="8"/>
      <c r="EHQ189" s="8"/>
      <c r="EHR189" s="8"/>
      <c r="EHS189" s="8"/>
      <c r="EHT189" s="8"/>
      <c r="EHU189" s="8"/>
      <c r="EHV189" s="8"/>
      <c r="EHW189" s="8"/>
      <c r="EHX189" s="8"/>
      <c r="EHY189" s="8"/>
      <c r="EHZ189" s="8"/>
      <c r="EIA189" s="8"/>
      <c r="EIB189" s="8"/>
      <c r="EIC189" s="8"/>
      <c r="EID189" s="8"/>
      <c r="EIE189" s="8"/>
      <c r="EIF189" s="8"/>
      <c r="EIG189" s="8"/>
      <c r="EIH189" s="8"/>
      <c r="EII189" s="8"/>
      <c r="EIJ189" s="8"/>
      <c r="EIK189" s="8"/>
      <c r="EIL189" s="8"/>
      <c r="EIM189" s="8"/>
      <c r="EIN189" s="8"/>
      <c r="EIO189" s="8"/>
      <c r="EIP189" s="8"/>
      <c r="EIQ189" s="8"/>
      <c r="EIR189" s="8"/>
      <c r="EIS189" s="8"/>
      <c r="EIT189" s="8"/>
      <c r="EIU189" s="8"/>
      <c r="EIV189" s="8"/>
      <c r="EIW189" s="8"/>
      <c r="EIX189" s="8"/>
      <c r="EIY189" s="8"/>
      <c r="EIZ189" s="8"/>
      <c r="EJA189" s="8"/>
      <c r="EJB189" s="8"/>
      <c r="EJC189" s="8"/>
      <c r="EJD189" s="8"/>
      <c r="EJE189" s="8"/>
      <c r="EJF189" s="8"/>
      <c r="EJG189" s="8"/>
      <c r="EJH189" s="8"/>
      <c r="EJI189" s="8"/>
      <c r="EJJ189" s="8"/>
      <c r="EJK189" s="8"/>
      <c r="EJL189" s="8"/>
      <c r="EJM189" s="8"/>
      <c r="EJN189" s="8"/>
      <c r="EJO189" s="8"/>
      <c r="EJP189" s="8"/>
      <c r="EJQ189" s="8"/>
      <c r="EJR189" s="8"/>
      <c r="EJS189" s="8"/>
      <c r="EJT189" s="8"/>
      <c r="EJU189" s="8"/>
      <c r="EJV189" s="8"/>
      <c r="EJW189" s="8"/>
      <c r="EJX189" s="8"/>
      <c r="EJY189" s="8"/>
      <c r="EJZ189" s="8"/>
      <c r="EKA189" s="8"/>
      <c r="EKB189" s="8"/>
      <c r="EKC189" s="8"/>
      <c r="EKD189" s="8"/>
      <c r="EKE189" s="8"/>
      <c r="EKF189" s="8"/>
      <c r="EKG189" s="8"/>
      <c r="EKH189" s="8"/>
      <c r="EKI189" s="8"/>
      <c r="EKJ189" s="8"/>
      <c r="EKK189" s="8"/>
      <c r="EKL189" s="8"/>
      <c r="EKM189" s="8"/>
      <c r="EKN189" s="8"/>
      <c r="EKO189" s="8"/>
      <c r="EKP189" s="8"/>
      <c r="EKQ189" s="8"/>
      <c r="EKR189" s="8"/>
      <c r="EKS189" s="8"/>
      <c r="EKT189" s="8"/>
      <c r="EKU189" s="8"/>
      <c r="EKV189" s="8"/>
      <c r="EKW189" s="8"/>
      <c r="EKX189" s="8"/>
      <c r="EKY189" s="8"/>
      <c r="EKZ189" s="8"/>
      <c r="ELA189" s="8"/>
      <c r="ELB189" s="8"/>
      <c r="ELC189" s="8"/>
      <c r="ELD189" s="8"/>
      <c r="ELE189" s="8"/>
      <c r="ELF189" s="8"/>
      <c r="ELG189" s="8"/>
      <c r="ELH189" s="8"/>
      <c r="ELI189" s="8"/>
      <c r="ELJ189" s="8"/>
      <c r="ELK189" s="8"/>
      <c r="ELL189" s="8"/>
      <c r="ELM189" s="8"/>
      <c r="ELN189" s="8"/>
      <c r="ELO189" s="8"/>
      <c r="ELP189" s="8"/>
      <c r="ELQ189" s="8"/>
      <c r="ELR189" s="8"/>
      <c r="ELS189" s="8"/>
      <c r="ELT189" s="8"/>
      <c r="ELU189" s="8"/>
      <c r="ELV189" s="8"/>
      <c r="ELW189" s="8"/>
      <c r="ELX189" s="8"/>
      <c r="ELY189" s="8"/>
      <c r="ELZ189" s="8"/>
      <c r="EMA189" s="8"/>
      <c r="EMB189" s="8"/>
      <c r="EMC189" s="8"/>
      <c r="EMD189" s="8"/>
      <c r="EME189" s="8"/>
      <c r="EMF189" s="8"/>
      <c r="EMG189" s="8"/>
      <c r="EMH189" s="8"/>
      <c r="EMI189" s="8"/>
      <c r="EMJ189" s="8"/>
      <c r="EMK189" s="8"/>
      <c r="EML189" s="8"/>
      <c r="EMM189" s="8"/>
      <c r="EMN189" s="8"/>
      <c r="EMO189" s="8"/>
      <c r="EMP189" s="8"/>
      <c r="EMQ189" s="8"/>
      <c r="EMR189" s="8"/>
      <c r="EMS189" s="8"/>
      <c r="EMT189" s="8"/>
      <c r="EMU189" s="8"/>
      <c r="EMV189" s="8"/>
      <c r="EMW189" s="8"/>
      <c r="EMX189" s="8"/>
      <c r="EMY189" s="8"/>
      <c r="EMZ189" s="8"/>
      <c r="ENA189" s="8"/>
      <c r="ENB189" s="8"/>
      <c r="ENC189" s="8"/>
      <c r="END189" s="8"/>
      <c r="ENE189" s="8"/>
      <c r="ENF189" s="8"/>
      <c r="ENG189" s="8"/>
      <c r="ENH189" s="8"/>
      <c r="ENI189" s="8"/>
      <c r="ENJ189" s="8"/>
      <c r="ENK189" s="8"/>
      <c r="ENL189" s="8"/>
      <c r="ENM189" s="8"/>
      <c r="ENN189" s="8"/>
      <c r="ENO189" s="8"/>
      <c r="ENP189" s="8"/>
      <c r="ENQ189" s="8"/>
      <c r="ENR189" s="8"/>
      <c r="ENS189" s="8"/>
      <c r="ENT189" s="8"/>
      <c r="ENU189" s="8"/>
      <c r="ENV189" s="8"/>
      <c r="ENW189" s="8"/>
      <c r="ENX189" s="8"/>
      <c r="ENY189" s="8"/>
      <c r="ENZ189" s="8"/>
      <c r="EOA189" s="8"/>
      <c r="EOB189" s="8"/>
      <c r="EOC189" s="8"/>
      <c r="EOD189" s="8"/>
      <c r="EOE189" s="8"/>
      <c r="EOF189" s="8"/>
      <c r="EOG189" s="8"/>
      <c r="EOH189" s="8"/>
      <c r="EOI189" s="8"/>
      <c r="EOJ189" s="8"/>
      <c r="EOK189" s="8"/>
      <c r="EOL189" s="8"/>
      <c r="EOM189" s="8"/>
      <c r="EON189" s="8"/>
      <c r="EOO189" s="8"/>
      <c r="EOP189" s="8"/>
      <c r="EOQ189" s="8"/>
      <c r="EOR189" s="8"/>
      <c r="EOS189" s="8"/>
      <c r="EOT189" s="8"/>
      <c r="EOU189" s="8"/>
      <c r="EOV189" s="8"/>
      <c r="EOW189" s="8"/>
      <c r="EOX189" s="8"/>
      <c r="EOY189" s="8"/>
      <c r="EOZ189" s="8"/>
      <c r="EPA189" s="8"/>
      <c r="EPB189" s="8"/>
      <c r="EPC189" s="8"/>
      <c r="EPD189" s="8"/>
      <c r="EPE189" s="8"/>
      <c r="EPF189" s="8"/>
      <c r="EPG189" s="8"/>
      <c r="EPH189" s="8"/>
      <c r="EPI189" s="8"/>
      <c r="EPJ189" s="8"/>
      <c r="EPK189" s="8"/>
      <c r="EPL189" s="8"/>
      <c r="EPM189" s="8"/>
      <c r="EPN189" s="8"/>
      <c r="EPO189" s="8"/>
      <c r="EPP189" s="8"/>
      <c r="EPQ189" s="8"/>
      <c r="EPR189" s="8"/>
      <c r="EPS189" s="8"/>
      <c r="EPT189" s="8"/>
      <c r="EPU189" s="8"/>
      <c r="EPV189" s="8"/>
      <c r="EPW189" s="8"/>
      <c r="EPX189" s="8"/>
      <c r="EPY189" s="8"/>
      <c r="EPZ189" s="8"/>
      <c r="EQA189" s="8"/>
      <c r="EQB189" s="8"/>
      <c r="EQC189" s="8"/>
      <c r="EQD189" s="8"/>
      <c r="EQE189" s="8"/>
      <c r="EQF189" s="8"/>
      <c r="EQG189" s="8"/>
      <c r="EQH189" s="8"/>
      <c r="EQI189" s="8"/>
      <c r="EQJ189" s="8"/>
      <c r="EQK189" s="8"/>
      <c r="EQL189" s="8"/>
      <c r="EQM189" s="8"/>
      <c r="EQN189" s="8"/>
      <c r="EQO189" s="8"/>
      <c r="EQP189" s="8"/>
      <c r="EQQ189" s="8"/>
      <c r="EQR189" s="8"/>
      <c r="EQS189" s="8"/>
      <c r="EQT189" s="8"/>
      <c r="EQU189" s="8"/>
      <c r="EQV189" s="8"/>
      <c r="EQW189" s="8"/>
      <c r="EQX189" s="8"/>
      <c r="EQY189" s="8"/>
      <c r="EQZ189" s="8"/>
      <c r="ERA189" s="8"/>
      <c r="ERB189" s="8"/>
      <c r="ERC189" s="8"/>
      <c r="ERD189" s="8"/>
      <c r="ERE189" s="8"/>
      <c r="ERF189" s="8"/>
      <c r="ERG189" s="8"/>
      <c r="ERH189" s="8"/>
      <c r="ERI189" s="8"/>
      <c r="ERJ189" s="8"/>
      <c r="ERK189" s="8"/>
      <c r="ERL189" s="8"/>
      <c r="ERM189" s="8"/>
      <c r="ERN189" s="8"/>
      <c r="ERO189" s="8"/>
      <c r="ERP189" s="8"/>
      <c r="ERQ189" s="8"/>
      <c r="ERR189" s="8"/>
      <c r="ERS189" s="8"/>
      <c r="ERT189" s="8"/>
      <c r="ERU189" s="8"/>
      <c r="ERV189" s="8"/>
      <c r="ERW189" s="8"/>
      <c r="ERX189" s="8"/>
      <c r="ERY189" s="8"/>
      <c r="ERZ189" s="8"/>
      <c r="ESA189" s="8"/>
      <c r="ESB189" s="8"/>
      <c r="ESC189" s="8"/>
      <c r="ESD189" s="8"/>
      <c r="ESE189" s="8"/>
      <c r="ESF189" s="8"/>
      <c r="ESG189" s="8"/>
      <c r="ESH189" s="8"/>
      <c r="ESI189" s="8"/>
      <c r="ESJ189" s="8"/>
      <c r="ESK189" s="8"/>
      <c r="ESL189" s="8"/>
      <c r="ESM189" s="8"/>
      <c r="ESN189" s="8"/>
      <c r="ESO189" s="8"/>
      <c r="ESP189" s="8"/>
      <c r="ESQ189" s="8"/>
      <c r="ESR189" s="8"/>
      <c r="ESS189" s="8"/>
      <c r="EST189" s="8"/>
      <c r="ESU189" s="8"/>
      <c r="ESV189" s="8"/>
      <c r="ESW189" s="8"/>
      <c r="ESX189" s="8"/>
      <c r="ESY189" s="8"/>
      <c r="ESZ189" s="8"/>
      <c r="ETA189" s="8"/>
      <c r="ETB189" s="8"/>
      <c r="ETC189" s="8"/>
      <c r="ETD189" s="8"/>
      <c r="ETE189" s="8"/>
      <c r="ETF189" s="8"/>
      <c r="ETG189" s="8"/>
      <c r="ETH189" s="8"/>
      <c r="ETI189" s="8"/>
      <c r="ETJ189" s="8"/>
      <c r="ETK189" s="8"/>
      <c r="ETL189" s="8"/>
      <c r="ETM189" s="8"/>
      <c r="ETN189" s="8"/>
      <c r="ETO189" s="8"/>
      <c r="ETP189" s="8"/>
      <c r="ETQ189" s="8"/>
      <c r="ETR189" s="8"/>
      <c r="ETS189" s="8"/>
      <c r="ETT189" s="8"/>
      <c r="ETU189" s="8"/>
      <c r="ETV189" s="8"/>
      <c r="ETW189" s="8"/>
      <c r="ETX189" s="8"/>
      <c r="ETY189" s="8"/>
      <c r="ETZ189" s="8"/>
      <c r="EUA189" s="8"/>
      <c r="EUB189" s="8"/>
      <c r="EUC189" s="8"/>
      <c r="EUD189" s="8"/>
      <c r="EUE189" s="8"/>
      <c r="EUF189" s="8"/>
      <c r="EUG189" s="8"/>
      <c r="EUH189" s="8"/>
      <c r="EUI189" s="8"/>
      <c r="EUJ189" s="8"/>
      <c r="EUK189" s="8"/>
      <c r="EUL189" s="8"/>
      <c r="EUM189" s="8"/>
      <c r="EUN189" s="8"/>
      <c r="EUO189" s="8"/>
      <c r="EUP189" s="8"/>
      <c r="EUQ189" s="8"/>
      <c r="EUR189" s="8"/>
      <c r="EUS189" s="8"/>
      <c r="EUT189" s="8"/>
      <c r="EUU189" s="8"/>
      <c r="EUV189" s="8"/>
      <c r="EUW189" s="8"/>
      <c r="EUX189" s="8"/>
      <c r="EUY189" s="8"/>
      <c r="EUZ189" s="8"/>
      <c r="EVA189" s="8"/>
      <c r="EVB189" s="8"/>
      <c r="EVC189" s="8"/>
      <c r="EVD189" s="8"/>
      <c r="EVE189" s="8"/>
      <c r="EVF189" s="8"/>
      <c r="EVG189" s="8"/>
      <c r="EVH189" s="8"/>
      <c r="EVI189" s="8"/>
      <c r="EVJ189" s="8"/>
      <c r="EVK189" s="8"/>
      <c r="EVL189" s="8"/>
      <c r="EVM189" s="8"/>
      <c r="EVN189" s="8"/>
      <c r="EVO189" s="8"/>
      <c r="EVP189" s="8"/>
      <c r="EVQ189" s="8"/>
      <c r="EVR189" s="8"/>
      <c r="EVS189" s="8"/>
      <c r="EVT189" s="8"/>
      <c r="EVU189" s="8"/>
      <c r="EVV189" s="8"/>
      <c r="EVW189" s="8"/>
      <c r="EVX189" s="8"/>
      <c r="EVY189" s="8"/>
      <c r="EVZ189" s="8"/>
      <c r="EWA189" s="8"/>
      <c r="EWB189" s="8"/>
      <c r="EWC189" s="8"/>
      <c r="EWD189" s="8"/>
      <c r="EWE189" s="8"/>
      <c r="EWF189" s="8"/>
      <c r="EWG189" s="8"/>
      <c r="EWH189" s="8"/>
      <c r="EWI189" s="8"/>
      <c r="EWJ189" s="8"/>
      <c r="EWK189" s="8"/>
      <c r="EWL189" s="8"/>
      <c r="EWM189" s="8"/>
      <c r="EWN189" s="8"/>
      <c r="EWO189" s="8"/>
      <c r="EWP189" s="8"/>
      <c r="EWQ189" s="8"/>
      <c r="EWR189" s="8"/>
      <c r="EWS189" s="8"/>
      <c r="EWT189" s="8"/>
      <c r="EWU189" s="8"/>
      <c r="EWV189" s="8"/>
      <c r="EWW189" s="8"/>
      <c r="EWX189" s="8"/>
      <c r="EWY189" s="8"/>
      <c r="EWZ189" s="8"/>
      <c r="EXA189" s="8"/>
      <c r="EXB189" s="8"/>
      <c r="EXC189" s="8"/>
      <c r="EXD189" s="8"/>
      <c r="EXE189" s="8"/>
      <c r="EXF189" s="8"/>
      <c r="EXG189" s="8"/>
      <c r="EXH189" s="8"/>
      <c r="EXI189" s="8"/>
      <c r="EXJ189" s="8"/>
      <c r="EXK189" s="8"/>
      <c r="EXL189" s="8"/>
      <c r="EXM189" s="8"/>
      <c r="EXN189" s="8"/>
      <c r="EXO189" s="8"/>
      <c r="EXP189" s="8"/>
      <c r="EXQ189" s="8"/>
      <c r="EXR189" s="8"/>
      <c r="EXS189" s="8"/>
      <c r="EXT189" s="8"/>
      <c r="EXU189" s="8"/>
      <c r="EXV189" s="8"/>
      <c r="EXW189" s="8"/>
      <c r="EXX189" s="8"/>
      <c r="EXY189" s="8"/>
      <c r="EXZ189" s="8"/>
      <c r="EYA189" s="8"/>
      <c r="EYB189" s="8"/>
      <c r="EYC189" s="8"/>
      <c r="EYD189" s="8"/>
      <c r="EYE189" s="8"/>
      <c r="EYF189" s="8"/>
      <c r="EYG189" s="8"/>
      <c r="EYH189" s="8"/>
      <c r="EYI189" s="8"/>
      <c r="EYJ189" s="8"/>
      <c r="EYK189" s="8"/>
      <c r="EYL189" s="8"/>
      <c r="EYM189" s="8"/>
      <c r="EYN189" s="8"/>
      <c r="EYO189" s="8"/>
      <c r="EYP189" s="8"/>
      <c r="EYQ189" s="8"/>
      <c r="EYR189" s="8"/>
      <c r="EYS189" s="8"/>
      <c r="EYT189" s="8"/>
      <c r="EYU189" s="8"/>
      <c r="EYV189" s="8"/>
      <c r="EYW189" s="8"/>
      <c r="EYX189" s="8"/>
      <c r="EYY189" s="8"/>
      <c r="EYZ189" s="8"/>
      <c r="EZA189" s="8"/>
      <c r="EZB189" s="8"/>
      <c r="EZC189" s="8"/>
      <c r="EZD189" s="8"/>
      <c r="EZE189" s="8"/>
      <c r="EZF189" s="8"/>
      <c r="EZG189" s="8"/>
      <c r="EZH189" s="8"/>
      <c r="EZI189" s="8"/>
      <c r="EZJ189" s="8"/>
      <c r="EZK189" s="8"/>
      <c r="EZL189" s="8"/>
      <c r="EZM189" s="8"/>
      <c r="EZN189" s="8"/>
      <c r="EZO189" s="8"/>
      <c r="EZP189" s="8"/>
      <c r="EZQ189" s="8"/>
      <c r="EZR189" s="8"/>
      <c r="EZS189" s="8"/>
      <c r="EZT189" s="8"/>
      <c r="EZU189" s="8"/>
      <c r="EZV189" s="8"/>
      <c r="EZW189" s="8"/>
      <c r="EZX189" s="8"/>
      <c r="EZY189" s="8"/>
      <c r="EZZ189" s="8"/>
      <c r="FAA189" s="8"/>
      <c r="FAB189" s="8"/>
      <c r="FAC189" s="8"/>
      <c r="FAD189" s="8"/>
      <c r="FAE189" s="8"/>
      <c r="FAF189" s="8"/>
      <c r="FAG189" s="8"/>
      <c r="FAH189" s="8"/>
      <c r="FAI189" s="8"/>
      <c r="FAJ189" s="8"/>
      <c r="FAK189" s="8"/>
      <c r="FAL189" s="8"/>
      <c r="FAM189" s="8"/>
      <c r="FAN189" s="8"/>
      <c r="FAO189" s="8"/>
      <c r="FAP189" s="8"/>
      <c r="FAQ189" s="8"/>
      <c r="FAR189" s="8"/>
      <c r="FAS189" s="8"/>
      <c r="FAT189" s="8"/>
      <c r="FAU189" s="8"/>
      <c r="FAV189" s="8"/>
      <c r="FAW189" s="8"/>
      <c r="FAX189" s="8"/>
      <c r="FAY189" s="8"/>
      <c r="FAZ189" s="8"/>
      <c r="FBA189" s="8"/>
      <c r="FBB189" s="8"/>
      <c r="FBC189" s="8"/>
      <c r="FBD189" s="8"/>
      <c r="FBE189" s="8"/>
      <c r="FBF189" s="8"/>
      <c r="FBG189" s="8"/>
      <c r="FBH189" s="8"/>
      <c r="FBI189" s="8"/>
      <c r="FBJ189" s="8"/>
      <c r="FBK189" s="8"/>
      <c r="FBL189" s="8"/>
      <c r="FBM189" s="8"/>
      <c r="FBN189" s="8"/>
      <c r="FBO189" s="8"/>
      <c r="FBP189" s="8"/>
      <c r="FBQ189" s="8"/>
      <c r="FBR189" s="8"/>
      <c r="FBS189" s="8"/>
      <c r="FBT189" s="8"/>
      <c r="FBU189" s="8"/>
      <c r="FBV189" s="8"/>
      <c r="FBW189" s="8"/>
      <c r="FBX189" s="8"/>
      <c r="FBY189" s="8"/>
      <c r="FBZ189" s="8"/>
      <c r="FCA189" s="8"/>
      <c r="FCB189" s="8"/>
      <c r="FCC189" s="8"/>
      <c r="FCD189" s="8"/>
      <c r="FCE189" s="8"/>
      <c r="FCF189" s="8"/>
      <c r="FCG189" s="8"/>
      <c r="FCH189" s="8"/>
      <c r="FCI189" s="8"/>
      <c r="FCJ189" s="8"/>
      <c r="FCK189" s="8"/>
      <c r="FCL189" s="8"/>
      <c r="FCM189" s="8"/>
      <c r="FCN189" s="8"/>
      <c r="FCO189" s="8"/>
      <c r="FCP189" s="8"/>
      <c r="FCQ189" s="8"/>
      <c r="FCR189" s="8"/>
      <c r="FCS189" s="8"/>
      <c r="FCT189" s="8"/>
      <c r="FCU189" s="8"/>
      <c r="FCV189" s="8"/>
      <c r="FCW189" s="8"/>
      <c r="FCX189" s="8"/>
      <c r="FCY189" s="8"/>
      <c r="FCZ189" s="8"/>
      <c r="FDA189" s="8"/>
      <c r="FDB189" s="8"/>
      <c r="FDC189" s="8"/>
      <c r="FDD189" s="8"/>
      <c r="FDE189" s="8"/>
      <c r="FDF189" s="8"/>
      <c r="FDG189" s="8"/>
      <c r="FDH189" s="8"/>
      <c r="FDI189" s="8"/>
      <c r="FDJ189" s="8"/>
      <c r="FDK189" s="8"/>
      <c r="FDL189" s="8"/>
      <c r="FDM189" s="8"/>
      <c r="FDN189" s="8"/>
      <c r="FDO189" s="8"/>
      <c r="FDP189" s="8"/>
      <c r="FDQ189" s="8"/>
      <c r="FDR189" s="8"/>
      <c r="FDS189" s="8"/>
      <c r="FDT189" s="8"/>
      <c r="FDU189" s="8"/>
      <c r="FDV189" s="8"/>
      <c r="FDW189" s="8"/>
      <c r="FDX189" s="8"/>
      <c r="FDY189" s="8"/>
      <c r="FDZ189" s="8"/>
      <c r="FEA189" s="8"/>
      <c r="FEB189" s="8"/>
      <c r="FEC189" s="8"/>
      <c r="FED189" s="8"/>
      <c r="FEE189" s="8"/>
      <c r="FEF189" s="8"/>
      <c r="FEG189" s="8"/>
      <c r="FEH189" s="8"/>
      <c r="FEI189" s="8"/>
      <c r="FEJ189" s="8"/>
      <c r="FEK189" s="8"/>
      <c r="FEL189" s="8"/>
      <c r="FEM189" s="8"/>
      <c r="FEN189" s="8"/>
      <c r="FEO189" s="8"/>
      <c r="FEP189" s="8"/>
      <c r="FEQ189" s="8"/>
      <c r="FER189" s="8"/>
      <c r="FES189" s="8"/>
      <c r="FET189" s="8"/>
      <c r="FEU189" s="8"/>
      <c r="FEV189" s="8"/>
      <c r="FEW189" s="8"/>
      <c r="FEX189" s="8"/>
      <c r="FEY189" s="8"/>
      <c r="FEZ189" s="8"/>
      <c r="FFA189" s="8"/>
      <c r="FFB189" s="8"/>
      <c r="FFC189" s="8"/>
      <c r="FFD189" s="8"/>
      <c r="FFE189" s="8"/>
      <c r="FFF189" s="8"/>
      <c r="FFG189" s="8"/>
      <c r="FFH189" s="8"/>
      <c r="FFI189" s="8"/>
      <c r="FFJ189" s="8"/>
      <c r="FFK189" s="8"/>
      <c r="FFL189" s="8"/>
      <c r="FFM189" s="8"/>
      <c r="FFN189" s="8"/>
      <c r="FFO189" s="8"/>
      <c r="FFP189" s="8"/>
      <c r="FFQ189" s="8"/>
      <c r="FFR189" s="8"/>
      <c r="FFS189" s="8"/>
      <c r="FFT189" s="8"/>
      <c r="FFU189" s="8"/>
      <c r="FFV189" s="8"/>
      <c r="FFW189" s="8"/>
      <c r="FFX189" s="8"/>
      <c r="FFY189" s="8"/>
      <c r="FFZ189" s="8"/>
      <c r="FGA189" s="8"/>
      <c r="FGB189" s="8"/>
      <c r="FGC189" s="8"/>
      <c r="FGD189" s="8"/>
      <c r="FGE189" s="8"/>
      <c r="FGF189" s="8"/>
      <c r="FGG189" s="8"/>
      <c r="FGH189" s="8"/>
      <c r="FGI189" s="8"/>
      <c r="FGJ189" s="8"/>
      <c r="FGK189" s="8"/>
      <c r="FGL189" s="8"/>
      <c r="FGM189" s="8"/>
      <c r="FGN189" s="8"/>
      <c r="FGO189" s="8"/>
      <c r="FGP189" s="8"/>
      <c r="FGQ189" s="8"/>
      <c r="FGR189" s="8"/>
      <c r="FGS189" s="8"/>
      <c r="FGT189" s="8"/>
      <c r="FGU189" s="8"/>
      <c r="FGV189" s="8"/>
      <c r="FGW189" s="8"/>
      <c r="FGX189" s="8"/>
      <c r="FGY189" s="8"/>
      <c r="FGZ189" s="8"/>
      <c r="FHA189" s="8"/>
      <c r="FHB189" s="8"/>
      <c r="FHC189" s="8"/>
      <c r="FHD189" s="8"/>
      <c r="FHE189" s="8"/>
      <c r="FHF189" s="8"/>
      <c r="FHG189" s="8"/>
      <c r="FHH189" s="8"/>
      <c r="FHI189" s="8"/>
      <c r="FHJ189" s="8"/>
      <c r="FHK189" s="8"/>
      <c r="FHL189" s="8"/>
      <c r="FHM189" s="8"/>
      <c r="FHN189" s="8"/>
      <c r="FHO189" s="8"/>
      <c r="FHP189" s="8"/>
      <c r="FHQ189" s="8"/>
      <c r="FHR189" s="8"/>
      <c r="FHS189" s="8"/>
      <c r="FHT189" s="8"/>
      <c r="FHU189" s="8"/>
      <c r="FHV189" s="8"/>
      <c r="FHW189" s="8"/>
      <c r="FHX189" s="8"/>
      <c r="FHY189" s="8"/>
      <c r="FHZ189" s="8"/>
      <c r="FIA189" s="8"/>
      <c r="FIB189" s="8"/>
      <c r="FIC189" s="8"/>
      <c r="FID189" s="8"/>
      <c r="FIE189" s="8"/>
      <c r="FIF189" s="8"/>
      <c r="FIG189" s="8"/>
      <c r="FIH189" s="8"/>
      <c r="FII189" s="8"/>
      <c r="FIJ189" s="8"/>
      <c r="FIK189" s="8"/>
      <c r="FIL189" s="8"/>
      <c r="FIM189" s="8"/>
      <c r="FIN189" s="8"/>
      <c r="FIO189" s="8"/>
      <c r="FIP189" s="8"/>
      <c r="FIQ189" s="8"/>
      <c r="FIR189" s="8"/>
      <c r="FIS189" s="8"/>
      <c r="FIT189" s="8"/>
      <c r="FIU189" s="8"/>
      <c r="FIV189" s="8"/>
      <c r="FIW189" s="8"/>
      <c r="FIX189" s="8"/>
      <c r="FIY189" s="8"/>
      <c r="FIZ189" s="8"/>
      <c r="FJA189" s="8"/>
      <c r="FJB189" s="8"/>
      <c r="FJC189" s="8"/>
      <c r="FJD189" s="8"/>
      <c r="FJE189" s="8"/>
      <c r="FJF189" s="8"/>
      <c r="FJG189" s="8"/>
      <c r="FJH189" s="8"/>
      <c r="FJI189" s="8"/>
      <c r="FJJ189" s="8"/>
      <c r="FJK189" s="8"/>
      <c r="FJL189" s="8"/>
      <c r="FJM189" s="8"/>
      <c r="FJN189" s="8"/>
      <c r="FJO189" s="8"/>
      <c r="FJP189" s="8"/>
      <c r="FJQ189" s="8"/>
      <c r="FJR189" s="8"/>
      <c r="FJS189" s="8"/>
      <c r="FJT189" s="8"/>
      <c r="FJU189" s="8"/>
      <c r="FJV189" s="8"/>
      <c r="FJW189" s="8"/>
      <c r="FJX189" s="8"/>
      <c r="FJY189" s="8"/>
      <c r="FJZ189" s="8"/>
      <c r="FKA189" s="8"/>
      <c r="FKB189" s="8"/>
      <c r="FKC189" s="8"/>
      <c r="FKD189" s="8"/>
      <c r="FKE189" s="8"/>
      <c r="FKF189" s="8"/>
      <c r="FKG189" s="8"/>
      <c r="FKH189" s="8"/>
      <c r="FKI189" s="8"/>
      <c r="FKJ189" s="8"/>
      <c r="FKK189" s="8"/>
      <c r="FKL189" s="8"/>
      <c r="FKM189" s="8"/>
      <c r="FKN189" s="8"/>
      <c r="FKO189" s="8"/>
      <c r="FKP189" s="8"/>
      <c r="FKQ189" s="8"/>
      <c r="FKR189" s="8"/>
      <c r="FKS189" s="8"/>
      <c r="FKT189" s="8"/>
      <c r="FKU189" s="8"/>
      <c r="FKV189" s="8"/>
      <c r="FKW189" s="8"/>
      <c r="FKX189" s="8"/>
      <c r="FKY189" s="8"/>
      <c r="FKZ189" s="8"/>
      <c r="FLA189" s="8"/>
      <c r="FLB189" s="8"/>
      <c r="FLC189" s="8"/>
      <c r="FLD189" s="8"/>
      <c r="FLE189" s="8"/>
      <c r="FLF189" s="8"/>
      <c r="FLG189" s="8"/>
      <c r="FLH189" s="8"/>
      <c r="FLI189" s="8"/>
      <c r="FLJ189" s="8"/>
      <c r="FLK189" s="8"/>
      <c r="FLL189" s="8"/>
      <c r="FLM189" s="8"/>
      <c r="FLN189" s="8"/>
      <c r="FLO189" s="8"/>
      <c r="FLP189" s="8"/>
      <c r="FLQ189" s="8"/>
      <c r="FLR189" s="8"/>
      <c r="FLS189" s="8"/>
      <c r="FLT189" s="8"/>
      <c r="FLU189" s="8"/>
      <c r="FLV189" s="8"/>
      <c r="FLW189" s="8"/>
      <c r="FLX189" s="8"/>
      <c r="FLY189" s="8"/>
      <c r="FLZ189" s="8"/>
      <c r="FMA189" s="8"/>
      <c r="FMB189" s="8"/>
      <c r="FMC189" s="8"/>
      <c r="FMD189" s="8"/>
      <c r="FME189" s="8"/>
      <c r="FMF189" s="8"/>
      <c r="FMG189" s="8"/>
      <c r="FMH189" s="8"/>
      <c r="FMI189" s="8"/>
      <c r="FMJ189" s="8"/>
      <c r="FMK189" s="8"/>
      <c r="FML189" s="8"/>
      <c r="FMM189" s="8"/>
      <c r="FMN189" s="8"/>
      <c r="FMO189" s="8"/>
      <c r="FMP189" s="8"/>
      <c r="FMQ189" s="8"/>
      <c r="FMR189" s="8"/>
      <c r="FMS189" s="8"/>
      <c r="FMT189" s="8"/>
      <c r="FMU189" s="8"/>
      <c r="FMV189" s="8"/>
      <c r="FMW189" s="8"/>
      <c r="FMX189" s="8"/>
      <c r="FMY189" s="8"/>
      <c r="FMZ189" s="8"/>
      <c r="FNA189" s="8"/>
      <c r="FNB189" s="8"/>
      <c r="FNC189" s="8"/>
      <c r="FND189" s="8"/>
      <c r="FNE189" s="8"/>
      <c r="FNF189" s="8"/>
      <c r="FNG189" s="8"/>
      <c r="FNH189" s="8"/>
      <c r="FNI189" s="8"/>
      <c r="FNJ189" s="8"/>
      <c r="FNK189" s="8"/>
      <c r="FNL189" s="8"/>
      <c r="FNM189" s="8"/>
      <c r="FNN189" s="8"/>
      <c r="FNO189" s="8"/>
      <c r="FNP189" s="8"/>
      <c r="FNQ189" s="8"/>
      <c r="FNR189" s="8"/>
      <c r="FNS189" s="8"/>
      <c r="FNT189" s="8"/>
      <c r="FNU189" s="8"/>
      <c r="FNV189" s="8"/>
      <c r="FNW189" s="8"/>
      <c r="FNX189" s="8"/>
      <c r="FNY189" s="8"/>
      <c r="FNZ189" s="8"/>
      <c r="FOA189" s="8"/>
      <c r="FOB189" s="8"/>
      <c r="FOC189" s="8"/>
      <c r="FOD189" s="8"/>
      <c r="FOE189" s="8"/>
      <c r="FOF189" s="8"/>
      <c r="FOG189" s="8"/>
      <c r="FOH189" s="8"/>
      <c r="FOI189" s="8"/>
      <c r="FOJ189" s="8"/>
      <c r="FOK189" s="8"/>
      <c r="FOL189" s="8"/>
      <c r="FOM189" s="8"/>
      <c r="FON189" s="8"/>
      <c r="FOO189" s="8"/>
      <c r="FOP189" s="8"/>
      <c r="FOQ189" s="8"/>
      <c r="FOR189" s="8"/>
      <c r="FOS189" s="8"/>
      <c r="FOT189" s="8"/>
      <c r="FOU189" s="8"/>
      <c r="FOV189" s="8"/>
      <c r="FOW189" s="8"/>
      <c r="FOX189" s="8"/>
      <c r="FOY189" s="8"/>
      <c r="FOZ189" s="8"/>
      <c r="FPA189" s="8"/>
      <c r="FPB189" s="8"/>
      <c r="FPC189" s="8"/>
      <c r="FPD189" s="8"/>
      <c r="FPE189" s="8"/>
      <c r="FPF189" s="8"/>
      <c r="FPG189" s="8"/>
      <c r="FPH189" s="8"/>
      <c r="FPI189" s="8"/>
      <c r="FPJ189" s="8"/>
      <c r="FPK189" s="8"/>
      <c r="FPL189" s="8"/>
      <c r="FPM189" s="8"/>
      <c r="FPN189" s="8"/>
      <c r="FPO189" s="8"/>
      <c r="FPP189" s="8"/>
      <c r="FPQ189" s="8"/>
      <c r="FPR189" s="8"/>
      <c r="FPS189" s="8"/>
      <c r="FPT189" s="8"/>
      <c r="FPU189" s="8"/>
      <c r="FPV189" s="8"/>
      <c r="FPW189" s="8"/>
      <c r="FPX189" s="8"/>
      <c r="FPY189" s="8"/>
      <c r="FPZ189" s="8"/>
      <c r="FQA189" s="8"/>
      <c r="FQB189" s="8"/>
      <c r="FQC189" s="8"/>
      <c r="FQD189" s="8"/>
      <c r="FQE189" s="8"/>
      <c r="FQF189" s="8"/>
      <c r="FQG189" s="8"/>
      <c r="FQH189" s="8"/>
      <c r="FQI189" s="8"/>
      <c r="FQJ189" s="8"/>
      <c r="FQK189" s="8"/>
      <c r="FQL189" s="8"/>
      <c r="FQM189" s="8"/>
      <c r="FQN189" s="8"/>
      <c r="FQO189" s="8"/>
      <c r="FQP189" s="8"/>
      <c r="FQQ189" s="8"/>
      <c r="FQR189" s="8"/>
      <c r="FQS189" s="8"/>
      <c r="FQT189" s="8"/>
      <c r="FQU189" s="8"/>
      <c r="FQV189" s="8"/>
      <c r="FQW189" s="8"/>
      <c r="FQX189" s="8"/>
      <c r="FQY189" s="8"/>
      <c r="FQZ189" s="8"/>
      <c r="FRA189" s="8"/>
      <c r="FRB189" s="8"/>
      <c r="FRC189" s="8"/>
      <c r="FRD189" s="8"/>
      <c r="FRE189" s="8"/>
      <c r="FRF189" s="8"/>
      <c r="FRG189" s="8"/>
      <c r="FRH189" s="8"/>
      <c r="FRI189" s="8"/>
      <c r="FRJ189" s="8"/>
      <c r="FRK189" s="8"/>
      <c r="FRL189" s="8"/>
      <c r="FRM189" s="8"/>
      <c r="FRN189" s="8"/>
      <c r="FRO189" s="8"/>
      <c r="FRP189" s="8"/>
      <c r="FRQ189" s="8"/>
      <c r="FRR189" s="8"/>
      <c r="FRS189" s="8"/>
      <c r="FRT189" s="8"/>
      <c r="FRU189" s="8"/>
      <c r="FRV189" s="8"/>
      <c r="FRW189" s="8"/>
      <c r="FRX189" s="8"/>
      <c r="FRY189" s="8"/>
      <c r="FRZ189" s="8"/>
      <c r="FSA189" s="8"/>
      <c r="FSB189" s="8"/>
      <c r="FSC189" s="8"/>
      <c r="FSD189" s="8"/>
      <c r="FSE189" s="8"/>
      <c r="FSF189" s="8"/>
      <c r="FSG189" s="8"/>
      <c r="FSH189" s="8"/>
      <c r="FSI189" s="8"/>
      <c r="FSJ189" s="8"/>
      <c r="FSK189" s="8"/>
      <c r="FSL189" s="8"/>
      <c r="FSM189" s="8"/>
      <c r="FSN189" s="8"/>
      <c r="FSO189" s="8"/>
      <c r="FSP189" s="8"/>
      <c r="FSQ189" s="8"/>
      <c r="FSR189" s="8"/>
      <c r="FSS189" s="8"/>
      <c r="FST189" s="8"/>
      <c r="FSU189" s="8"/>
      <c r="FSV189" s="8"/>
      <c r="FSW189" s="8"/>
      <c r="FSX189" s="8"/>
      <c r="FSY189" s="8"/>
      <c r="FSZ189" s="8"/>
      <c r="FTA189" s="8"/>
      <c r="FTB189" s="8"/>
      <c r="FTC189" s="8"/>
      <c r="FTD189" s="8"/>
      <c r="FTE189" s="8"/>
      <c r="FTF189" s="8"/>
      <c r="FTG189" s="8"/>
      <c r="FTH189" s="8"/>
      <c r="FTI189" s="8"/>
      <c r="FTJ189" s="8"/>
      <c r="FTK189" s="8"/>
      <c r="FTL189" s="8"/>
      <c r="FTM189" s="8"/>
      <c r="FTN189" s="8"/>
      <c r="FTO189" s="8"/>
      <c r="FTP189" s="8"/>
      <c r="FTQ189" s="8"/>
      <c r="FTR189" s="8"/>
      <c r="FTS189" s="8"/>
      <c r="FTT189" s="8"/>
      <c r="FTU189" s="8"/>
      <c r="FTV189" s="8"/>
      <c r="FTW189" s="8"/>
      <c r="FTX189" s="8"/>
      <c r="FTY189" s="8"/>
      <c r="FTZ189" s="8"/>
      <c r="FUA189" s="8"/>
      <c r="FUB189" s="8"/>
      <c r="FUC189" s="8"/>
      <c r="FUD189" s="8"/>
      <c r="FUE189" s="8"/>
      <c r="FUF189" s="8"/>
      <c r="FUG189" s="8"/>
      <c r="FUH189" s="8"/>
      <c r="FUI189" s="8"/>
      <c r="FUJ189" s="8"/>
      <c r="FUK189" s="8"/>
      <c r="FUL189" s="8"/>
      <c r="FUM189" s="8"/>
      <c r="FUN189" s="8"/>
      <c r="FUO189" s="8"/>
      <c r="FUP189" s="8"/>
      <c r="FUQ189" s="8"/>
      <c r="FUR189" s="8"/>
      <c r="FUS189" s="8"/>
      <c r="FUT189" s="8"/>
      <c r="FUU189" s="8"/>
      <c r="FUV189" s="8"/>
      <c r="FUW189" s="8"/>
      <c r="FUX189" s="8"/>
      <c r="FUY189" s="8"/>
      <c r="FUZ189" s="8"/>
      <c r="FVA189" s="8"/>
      <c r="FVB189" s="8"/>
      <c r="FVC189" s="8"/>
      <c r="FVD189" s="8"/>
      <c r="FVE189" s="8"/>
      <c r="FVF189" s="8"/>
      <c r="FVG189" s="8"/>
      <c r="FVH189" s="8"/>
      <c r="FVI189" s="8"/>
      <c r="FVJ189" s="8"/>
      <c r="FVK189" s="8"/>
      <c r="FVL189" s="8"/>
      <c r="FVM189" s="8"/>
      <c r="FVN189" s="8"/>
      <c r="FVO189" s="8"/>
      <c r="FVP189" s="8"/>
      <c r="FVQ189" s="8"/>
      <c r="FVR189" s="8"/>
      <c r="FVS189" s="8"/>
      <c r="FVT189" s="8"/>
      <c r="FVU189" s="8"/>
      <c r="FVV189" s="8"/>
      <c r="FVW189" s="8"/>
      <c r="FVX189" s="8"/>
      <c r="FVY189" s="8"/>
      <c r="FVZ189" s="8"/>
      <c r="FWA189" s="8"/>
      <c r="FWB189" s="8"/>
      <c r="FWC189" s="8"/>
      <c r="FWD189" s="8"/>
      <c r="FWE189" s="8"/>
      <c r="FWF189" s="8"/>
      <c r="FWG189" s="8"/>
      <c r="FWH189" s="8"/>
      <c r="FWI189" s="8"/>
      <c r="FWJ189" s="8"/>
      <c r="FWK189" s="8"/>
      <c r="FWL189" s="8"/>
      <c r="FWM189" s="8"/>
      <c r="FWN189" s="8"/>
      <c r="FWO189" s="8"/>
      <c r="FWP189" s="8"/>
      <c r="FWQ189" s="8"/>
      <c r="FWR189" s="8"/>
      <c r="FWS189" s="8"/>
      <c r="FWT189" s="8"/>
      <c r="FWU189" s="8"/>
      <c r="FWV189" s="8"/>
      <c r="FWW189" s="8"/>
      <c r="FWX189" s="8"/>
      <c r="FWY189" s="8"/>
      <c r="FWZ189" s="8"/>
      <c r="FXA189" s="8"/>
      <c r="FXB189" s="8"/>
      <c r="FXC189" s="8"/>
      <c r="FXD189" s="8"/>
      <c r="FXE189" s="8"/>
      <c r="FXF189" s="8"/>
      <c r="FXG189" s="8"/>
      <c r="FXH189" s="8"/>
      <c r="FXI189" s="8"/>
      <c r="FXJ189" s="8"/>
      <c r="FXK189" s="8"/>
      <c r="FXL189" s="8"/>
      <c r="FXM189" s="8"/>
      <c r="FXN189" s="8"/>
      <c r="FXO189" s="8"/>
      <c r="FXP189" s="8"/>
      <c r="FXQ189" s="8"/>
      <c r="FXR189" s="8"/>
      <c r="FXS189" s="8"/>
      <c r="FXT189" s="8"/>
      <c r="FXU189" s="8"/>
      <c r="FXV189" s="8"/>
      <c r="FXW189" s="8"/>
      <c r="FXX189" s="8"/>
      <c r="FXY189" s="8"/>
      <c r="FXZ189" s="8"/>
      <c r="FYA189" s="8"/>
      <c r="FYB189" s="8"/>
      <c r="FYC189" s="8"/>
      <c r="FYD189" s="8"/>
      <c r="FYE189" s="8"/>
      <c r="FYF189" s="8"/>
      <c r="FYG189" s="8"/>
      <c r="FYH189" s="8"/>
      <c r="FYI189" s="8"/>
      <c r="FYJ189" s="8"/>
      <c r="FYK189" s="8"/>
      <c r="FYL189" s="8"/>
      <c r="FYM189" s="8"/>
      <c r="FYN189" s="8"/>
      <c r="FYO189" s="8"/>
      <c r="FYP189" s="8"/>
      <c r="FYQ189" s="8"/>
      <c r="FYR189" s="8"/>
      <c r="FYS189" s="8"/>
      <c r="FYT189" s="8"/>
      <c r="FYU189" s="8"/>
      <c r="FYV189" s="8"/>
      <c r="FYW189" s="8"/>
      <c r="FYX189" s="8"/>
      <c r="FYY189" s="8"/>
      <c r="FYZ189" s="8"/>
      <c r="FZA189" s="8"/>
      <c r="FZB189" s="8"/>
      <c r="FZC189" s="8"/>
      <c r="FZD189" s="8"/>
      <c r="FZE189" s="8"/>
      <c r="FZF189" s="8"/>
      <c r="FZG189" s="8"/>
      <c r="FZH189" s="8"/>
      <c r="FZI189" s="8"/>
      <c r="FZJ189" s="8"/>
      <c r="FZK189" s="8"/>
      <c r="FZL189" s="8"/>
      <c r="FZM189" s="8"/>
      <c r="FZN189" s="8"/>
      <c r="FZO189" s="8"/>
      <c r="FZP189" s="8"/>
      <c r="FZQ189" s="8"/>
      <c r="FZR189" s="8"/>
      <c r="FZS189" s="8"/>
      <c r="FZT189" s="8"/>
      <c r="FZU189" s="8"/>
      <c r="FZV189" s="8"/>
      <c r="FZW189" s="8"/>
      <c r="FZX189" s="8"/>
      <c r="FZY189" s="8"/>
      <c r="FZZ189" s="8"/>
      <c r="GAA189" s="8"/>
      <c r="GAB189" s="8"/>
      <c r="GAC189" s="8"/>
      <c r="GAD189" s="8"/>
      <c r="GAE189" s="8"/>
      <c r="GAF189" s="8"/>
      <c r="GAG189" s="8"/>
      <c r="GAH189" s="8"/>
      <c r="GAI189" s="8"/>
      <c r="GAJ189" s="8"/>
      <c r="GAK189" s="8"/>
      <c r="GAL189" s="8"/>
      <c r="GAM189" s="8"/>
      <c r="GAN189" s="8"/>
      <c r="GAO189" s="8"/>
      <c r="GAP189" s="8"/>
      <c r="GAQ189" s="8"/>
      <c r="GAR189" s="8"/>
      <c r="GAS189" s="8"/>
      <c r="GAT189" s="8"/>
      <c r="GAU189" s="8"/>
      <c r="GAV189" s="8"/>
      <c r="GAW189" s="8"/>
      <c r="GAX189" s="8"/>
      <c r="GAY189" s="8"/>
      <c r="GAZ189" s="8"/>
      <c r="GBA189" s="8"/>
      <c r="GBB189" s="8"/>
      <c r="GBC189" s="8"/>
      <c r="GBD189" s="8"/>
      <c r="GBE189" s="8"/>
      <c r="GBF189" s="8"/>
      <c r="GBG189" s="8"/>
      <c r="GBH189" s="8"/>
      <c r="GBI189" s="8"/>
      <c r="GBJ189" s="8"/>
      <c r="GBK189" s="8"/>
      <c r="GBL189" s="8"/>
      <c r="GBM189" s="8"/>
      <c r="GBN189" s="8"/>
      <c r="GBO189" s="8"/>
      <c r="GBP189" s="8"/>
      <c r="GBQ189" s="8"/>
      <c r="GBR189" s="8"/>
      <c r="GBS189" s="8"/>
      <c r="GBT189" s="8"/>
      <c r="GBU189" s="8"/>
      <c r="GBV189" s="8"/>
      <c r="GBW189" s="8"/>
      <c r="GBX189" s="8"/>
      <c r="GBY189" s="8"/>
      <c r="GBZ189" s="8"/>
      <c r="GCA189" s="8"/>
      <c r="GCB189" s="8"/>
      <c r="GCC189" s="8"/>
      <c r="GCD189" s="8"/>
      <c r="GCE189" s="8"/>
      <c r="GCF189" s="8"/>
      <c r="GCG189" s="8"/>
      <c r="GCH189" s="8"/>
      <c r="GCI189" s="8"/>
      <c r="GCJ189" s="8"/>
      <c r="GCK189" s="8"/>
      <c r="GCL189" s="8"/>
      <c r="GCM189" s="8"/>
      <c r="GCN189" s="8"/>
      <c r="GCO189" s="8"/>
      <c r="GCP189" s="8"/>
      <c r="GCQ189" s="8"/>
      <c r="GCR189" s="8"/>
      <c r="GCS189" s="8"/>
      <c r="GCT189" s="8"/>
      <c r="GCU189" s="8"/>
      <c r="GCV189" s="8"/>
      <c r="GCW189" s="8"/>
      <c r="GCX189" s="8"/>
      <c r="GCY189" s="8"/>
      <c r="GCZ189" s="8"/>
      <c r="GDA189" s="8"/>
      <c r="GDB189" s="8"/>
      <c r="GDC189" s="8"/>
      <c r="GDD189" s="8"/>
      <c r="GDE189" s="8"/>
      <c r="GDF189" s="8"/>
      <c r="GDG189" s="8"/>
      <c r="GDH189" s="8"/>
      <c r="GDI189" s="8"/>
      <c r="GDJ189" s="8"/>
      <c r="GDK189" s="8"/>
      <c r="GDL189" s="8"/>
      <c r="GDM189" s="8"/>
      <c r="GDN189" s="8"/>
      <c r="GDO189" s="8"/>
      <c r="GDP189" s="8"/>
      <c r="GDQ189" s="8"/>
      <c r="GDR189" s="8"/>
      <c r="GDS189" s="8"/>
      <c r="GDT189" s="8"/>
      <c r="GDU189" s="8"/>
      <c r="GDV189" s="8"/>
      <c r="GDW189" s="8"/>
      <c r="GDX189" s="8"/>
      <c r="GDY189" s="8"/>
      <c r="GDZ189" s="8"/>
      <c r="GEA189" s="8"/>
      <c r="GEB189" s="8"/>
      <c r="GEC189" s="8"/>
      <c r="GED189" s="8"/>
      <c r="GEE189" s="8"/>
      <c r="GEF189" s="8"/>
      <c r="GEG189" s="8"/>
      <c r="GEH189" s="8"/>
      <c r="GEI189" s="8"/>
      <c r="GEJ189" s="8"/>
      <c r="GEK189" s="8"/>
      <c r="GEL189" s="8"/>
      <c r="GEM189" s="8"/>
      <c r="GEN189" s="8"/>
      <c r="GEO189" s="8"/>
      <c r="GEP189" s="8"/>
      <c r="GEQ189" s="8"/>
      <c r="GER189" s="8"/>
      <c r="GES189" s="8"/>
      <c r="GET189" s="8"/>
      <c r="GEU189" s="8"/>
      <c r="GEV189" s="8"/>
      <c r="GEW189" s="8"/>
      <c r="GEX189" s="8"/>
      <c r="GEY189" s="8"/>
      <c r="GEZ189" s="8"/>
      <c r="GFA189" s="8"/>
      <c r="GFB189" s="8"/>
      <c r="GFC189" s="8"/>
      <c r="GFD189" s="8"/>
      <c r="GFE189" s="8"/>
      <c r="GFF189" s="8"/>
      <c r="GFG189" s="8"/>
      <c r="GFH189" s="8"/>
      <c r="GFI189" s="8"/>
      <c r="GFJ189" s="8"/>
      <c r="GFK189" s="8"/>
      <c r="GFL189" s="8"/>
      <c r="GFM189" s="8"/>
      <c r="GFN189" s="8"/>
      <c r="GFO189" s="8"/>
      <c r="GFP189" s="8"/>
      <c r="GFQ189" s="8"/>
      <c r="GFR189" s="8"/>
      <c r="GFS189" s="8"/>
      <c r="GFT189" s="8"/>
      <c r="GFU189" s="8"/>
      <c r="GFV189" s="8"/>
      <c r="GFW189" s="8"/>
      <c r="GFX189" s="8"/>
      <c r="GFY189" s="8"/>
      <c r="GFZ189" s="8"/>
      <c r="GGA189" s="8"/>
      <c r="GGB189" s="8"/>
      <c r="GGC189" s="8"/>
      <c r="GGD189" s="8"/>
      <c r="GGE189" s="8"/>
      <c r="GGF189" s="8"/>
      <c r="GGG189" s="8"/>
      <c r="GGH189" s="8"/>
      <c r="GGI189" s="8"/>
      <c r="GGJ189" s="8"/>
      <c r="GGK189" s="8"/>
      <c r="GGL189" s="8"/>
      <c r="GGM189" s="8"/>
      <c r="GGN189" s="8"/>
      <c r="GGO189" s="8"/>
      <c r="GGP189" s="8"/>
      <c r="GGQ189" s="8"/>
      <c r="GGR189" s="8"/>
      <c r="GGS189" s="8"/>
      <c r="GGT189" s="8"/>
      <c r="GGU189" s="8"/>
      <c r="GGV189" s="8"/>
      <c r="GGW189" s="8"/>
      <c r="GGX189" s="8"/>
      <c r="GGY189" s="8"/>
      <c r="GGZ189" s="8"/>
      <c r="GHA189" s="8"/>
      <c r="GHB189" s="8"/>
      <c r="GHC189" s="8"/>
      <c r="GHD189" s="8"/>
      <c r="GHE189" s="8"/>
      <c r="GHF189" s="8"/>
      <c r="GHG189" s="8"/>
      <c r="GHH189" s="8"/>
      <c r="GHI189" s="8"/>
      <c r="GHJ189" s="8"/>
      <c r="GHK189" s="8"/>
      <c r="GHL189" s="8"/>
      <c r="GHM189" s="8"/>
      <c r="GHN189" s="8"/>
      <c r="GHO189" s="8"/>
      <c r="GHP189" s="8"/>
      <c r="GHQ189" s="8"/>
      <c r="GHR189" s="8"/>
      <c r="GHS189" s="8"/>
      <c r="GHT189" s="8"/>
      <c r="GHU189" s="8"/>
      <c r="GHV189" s="8"/>
      <c r="GHW189" s="8"/>
      <c r="GHX189" s="8"/>
      <c r="GHY189" s="8"/>
      <c r="GHZ189" s="8"/>
      <c r="GIA189" s="8"/>
      <c r="GIB189" s="8"/>
      <c r="GIC189" s="8"/>
      <c r="GID189" s="8"/>
      <c r="GIE189" s="8"/>
      <c r="GIF189" s="8"/>
      <c r="GIG189" s="8"/>
      <c r="GIH189" s="8"/>
      <c r="GII189" s="8"/>
      <c r="GIJ189" s="8"/>
      <c r="GIK189" s="8"/>
      <c r="GIL189" s="8"/>
      <c r="GIM189" s="8"/>
      <c r="GIN189" s="8"/>
      <c r="GIO189" s="8"/>
      <c r="GIP189" s="8"/>
      <c r="GIQ189" s="8"/>
      <c r="GIR189" s="8"/>
      <c r="GIS189" s="8"/>
      <c r="GIT189" s="8"/>
      <c r="GIU189" s="8"/>
      <c r="GIV189" s="8"/>
      <c r="GIW189" s="8"/>
      <c r="GIX189" s="8"/>
      <c r="GIY189" s="8"/>
      <c r="GIZ189" s="8"/>
      <c r="GJA189" s="8"/>
      <c r="GJB189" s="8"/>
      <c r="GJC189" s="8"/>
      <c r="GJD189" s="8"/>
      <c r="GJE189" s="8"/>
      <c r="GJF189" s="8"/>
      <c r="GJG189" s="8"/>
      <c r="GJH189" s="8"/>
      <c r="GJI189" s="8"/>
      <c r="GJJ189" s="8"/>
      <c r="GJK189" s="8"/>
      <c r="GJL189" s="8"/>
      <c r="GJM189" s="8"/>
      <c r="GJN189" s="8"/>
      <c r="GJO189" s="8"/>
      <c r="GJP189" s="8"/>
      <c r="GJQ189" s="8"/>
      <c r="GJR189" s="8"/>
      <c r="GJS189" s="8"/>
      <c r="GJT189" s="8"/>
      <c r="GJU189" s="8"/>
      <c r="GJV189" s="8"/>
      <c r="GJW189" s="8"/>
      <c r="GJX189" s="8"/>
      <c r="GJY189" s="8"/>
      <c r="GJZ189" s="8"/>
      <c r="GKA189" s="8"/>
      <c r="GKB189" s="8"/>
      <c r="GKC189" s="8"/>
      <c r="GKD189" s="8"/>
      <c r="GKE189" s="8"/>
      <c r="GKF189" s="8"/>
      <c r="GKG189" s="8"/>
      <c r="GKH189" s="8"/>
      <c r="GKI189" s="8"/>
      <c r="GKJ189" s="8"/>
      <c r="GKK189" s="8"/>
      <c r="GKL189" s="8"/>
      <c r="GKM189" s="8"/>
      <c r="GKN189" s="8"/>
      <c r="GKO189" s="8"/>
      <c r="GKP189" s="8"/>
      <c r="GKQ189" s="8"/>
      <c r="GKR189" s="8"/>
      <c r="GKS189" s="8"/>
      <c r="GKT189" s="8"/>
      <c r="GKU189" s="8"/>
      <c r="GKV189" s="8"/>
      <c r="GKW189" s="8"/>
      <c r="GKX189" s="8"/>
      <c r="GKY189" s="8"/>
      <c r="GKZ189" s="8"/>
      <c r="GLA189" s="8"/>
      <c r="GLB189" s="8"/>
      <c r="GLC189" s="8"/>
      <c r="GLD189" s="8"/>
      <c r="GLE189" s="8"/>
      <c r="GLF189" s="8"/>
      <c r="GLG189" s="8"/>
      <c r="GLH189" s="8"/>
      <c r="GLI189" s="8"/>
      <c r="GLJ189" s="8"/>
      <c r="GLK189" s="8"/>
      <c r="GLL189" s="8"/>
      <c r="GLM189" s="8"/>
      <c r="GLN189" s="8"/>
      <c r="GLO189" s="8"/>
      <c r="GLP189" s="8"/>
      <c r="GLQ189" s="8"/>
      <c r="GLR189" s="8"/>
      <c r="GLS189" s="8"/>
      <c r="GLT189" s="8"/>
      <c r="GLU189" s="8"/>
      <c r="GLV189" s="8"/>
      <c r="GLW189" s="8"/>
      <c r="GLX189" s="8"/>
      <c r="GLY189" s="8"/>
      <c r="GLZ189" s="8"/>
      <c r="GMA189" s="8"/>
      <c r="GMB189" s="8"/>
      <c r="GMC189" s="8"/>
      <c r="GMD189" s="8"/>
      <c r="GME189" s="8"/>
      <c r="GMF189" s="8"/>
      <c r="GMG189" s="8"/>
      <c r="GMH189" s="8"/>
      <c r="GMI189" s="8"/>
      <c r="GMJ189" s="8"/>
      <c r="GMK189" s="8"/>
      <c r="GML189" s="8"/>
      <c r="GMM189" s="8"/>
      <c r="GMN189" s="8"/>
      <c r="GMO189" s="8"/>
      <c r="GMP189" s="8"/>
      <c r="GMQ189" s="8"/>
      <c r="GMR189" s="8"/>
      <c r="GMS189" s="8"/>
      <c r="GMT189" s="8"/>
      <c r="GMU189" s="8"/>
      <c r="GMV189" s="8"/>
      <c r="GMW189" s="8"/>
      <c r="GMX189" s="8"/>
      <c r="GMY189" s="8"/>
      <c r="GMZ189" s="8"/>
      <c r="GNA189" s="8"/>
      <c r="GNB189" s="8"/>
      <c r="GNC189" s="8"/>
      <c r="GND189" s="8"/>
      <c r="GNE189" s="8"/>
      <c r="GNF189" s="8"/>
      <c r="GNG189" s="8"/>
      <c r="GNH189" s="8"/>
      <c r="GNI189" s="8"/>
      <c r="GNJ189" s="8"/>
      <c r="GNK189" s="8"/>
      <c r="GNL189" s="8"/>
      <c r="GNM189" s="8"/>
      <c r="GNN189" s="8"/>
      <c r="GNO189" s="8"/>
      <c r="GNP189" s="8"/>
      <c r="GNQ189" s="8"/>
      <c r="GNR189" s="8"/>
      <c r="GNS189" s="8"/>
      <c r="GNT189" s="8"/>
      <c r="GNU189" s="8"/>
      <c r="GNV189" s="8"/>
      <c r="GNW189" s="8"/>
      <c r="GNX189" s="8"/>
      <c r="GNY189" s="8"/>
      <c r="GNZ189" s="8"/>
      <c r="GOA189" s="8"/>
      <c r="GOB189" s="8"/>
      <c r="GOC189" s="8"/>
      <c r="GOD189" s="8"/>
      <c r="GOE189" s="8"/>
      <c r="GOF189" s="8"/>
      <c r="GOG189" s="8"/>
      <c r="GOH189" s="8"/>
      <c r="GOI189" s="8"/>
      <c r="GOJ189" s="8"/>
      <c r="GOK189" s="8"/>
      <c r="GOL189" s="8"/>
      <c r="GOM189" s="8"/>
      <c r="GON189" s="8"/>
      <c r="GOO189" s="8"/>
      <c r="GOP189" s="8"/>
      <c r="GOQ189" s="8"/>
      <c r="GOR189" s="8"/>
      <c r="GOS189" s="8"/>
      <c r="GOT189" s="8"/>
      <c r="GOU189" s="8"/>
      <c r="GOV189" s="8"/>
      <c r="GOW189" s="8"/>
      <c r="GOX189" s="8"/>
      <c r="GOY189" s="8"/>
      <c r="GOZ189" s="8"/>
      <c r="GPA189" s="8"/>
      <c r="GPB189" s="8"/>
      <c r="GPC189" s="8"/>
      <c r="GPD189" s="8"/>
      <c r="GPE189" s="8"/>
      <c r="GPF189" s="8"/>
      <c r="GPG189" s="8"/>
      <c r="GPH189" s="8"/>
      <c r="GPI189" s="8"/>
      <c r="GPJ189" s="8"/>
      <c r="GPK189" s="8"/>
      <c r="GPL189" s="8"/>
      <c r="GPM189" s="8"/>
      <c r="GPN189" s="8"/>
      <c r="GPO189" s="8"/>
      <c r="GPP189" s="8"/>
      <c r="GPQ189" s="8"/>
      <c r="GPR189" s="8"/>
      <c r="GPS189" s="8"/>
      <c r="GPT189" s="8"/>
      <c r="GPU189" s="8"/>
      <c r="GPV189" s="8"/>
      <c r="GPW189" s="8"/>
      <c r="GPX189" s="8"/>
      <c r="GPY189" s="8"/>
      <c r="GPZ189" s="8"/>
      <c r="GQA189" s="8"/>
      <c r="GQB189" s="8"/>
      <c r="GQC189" s="8"/>
      <c r="GQD189" s="8"/>
      <c r="GQE189" s="8"/>
      <c r="GQF189" s="8"/>
      <c r="GQG189" s="8"/>
      <c r="GQH189" s="8"/>
      <c r="GQI189" s="8"/>
      <c r="GQJ189" s="8"/>
      <c r="GQK189" s="8"/>
      <c r="GQL189" s="8"/>
      <c r="GQM189" s="8"/>
      <c r="GQN189" s="8"/>
      <c r="GQO189" s="8"/>
      <c r="GQP189" s="8"/>
      <c r="GQQ189" s="8"/>
      <c r="GQR189" s="8"/>
      <c r="GQS189" s="8"/>
      <c r="GQT189" s="8"/>
      <c r="GQU189" s="8"/>
      <c r="GQV189" s="8"/>
      <c r="GQW189" s="8"/>
      <c r="GQX189" s="8"/>
      <c r="GQY189" s="8"/>
      <c r="GQZ189" s="8"/>
      <c r="GRA189" s="8"/>
      <c r="GRB189" s="8"/>
      <c r="GRC189" s="8"/>
      <c r="GRD189" s="8"/>
      <c r="GRE189" s="8"/>
      <c r="GRF189" s="8"/>
      <c r="GRG189" s="8"/>
      <c r="GRH189" s="8"/>
      <c r="GRI189" s="8"/>
      <c r="GRJ189" s="8"/>
      <c r="GRK189" s="8"/>
      <c r="GRL189" s="8"/>
      <c r="GRM189" s="8"/>
      <c r="GRN189" s="8"/>
      <c r="GRO189" s="8"/>
      <c r="GRP189" s="8"/>
      <c r="GRQ189" s="8"/>
      <c r="GRR189" s="8"/>
      <c r="GRS189" s="8"/>
      <c r="GRT189" s="8"/>
      <c r="GRU189" s="8"/>
      <c r="GRV189" s="8"/>
      <c r="GRW189" s="8"/>
      <c r="GRX189" s="8"/>
      <c r="GRY189" s="8"/>
      <c r="GRZ189" s="8"/>
      <c r="GSA189" s="8"/>
      <c r="GSB189" s="8"/>
      <c r="GSC189" s="8"/>
      <c r="GSD189" s="8"/>
      <c r="GSE189" s="8"/>
      <c r="GSF189" s="8"/>
      <c r="GSG189" s="8"/>
      <c r="GSH189" s="8"/>
      <c r="GSI189" s="8"/>
      <c r="GSJ189" s="8"/>
      <c r="GSK189" s="8"/>
      <c r="GSL189" s="8"/>
      <c r="GSM189" s="8"/>
      <c r="GSN189" s="8"/>
      <c r="GSO189" s="8"/>
      <c r="GSP189" s="8"/>
      <c r="GSQ189" s="8"/>
      <c r="GSR189" s="8"/>
      <c r="GSS189" s="8"/>
      <c r="GST189" s="8"/>
      <c r="GSU189" s="8"/>
      <c r="GSV189" s="8"/>
      <c r="GSW189" s="8"/>
      <c r="GSX189" s="8"/>
      <c r="GSY189" s="8"/>
      <c r="GSZ189" s="8"/>
      <c r="GTA189" s="8"/>
      <c r="GTB189" s="8"/>
      <c r="GTC189" s="8"/>
      <c r="GTD189" s="8"/>
      <c r="GTE189" s="8"/>
      <c r="GTF189" s="8"/>
      <c r="GTG189" s="8"/>
      <c r="GTH189" s="8"/>
      <c r="GTI189" s="8"/>
      <c r="GTJ189" s="8"/>
      <c r="GTK189" s="8"/>
      <c r="GTL189" s="8"/>
      <c r="GTM189" s="8"/>
      <c r="GTN189" s="8"/>
      <c r="GTO189" s="8"/>
      <c r="GTP189" s="8"/>
      <c r="GTQ189" s="8"/>
      <c r="GTR189" s="8"/>
      <c r="GTS189" s="8"/>
      <c r="GTT189" s="8"/>
      <c r="GTU189" s="8"/>
      <c r="GTV189" s="8"/>
      <c r="GTW189" s="8"/>
      <c r="GTX189" s="8"/>
      <c r="GTY189" s="8"/>
      <c r="GTZ189" s="8"/>
      <c r="GUA189" s="8"/>
      <c r="GUB189" s="8"/>
      <c r="GUC189" s="8"/>
      <c r="GUD189" s="8"/>
      <c r="GUE189" s="8"/>
      <c r="GUF189" s="8"/>
      <c r="GUG189" s="8"/>
      <c r="GUH189" s="8"/>
      <c r="GUI189" s="8"/>
      <c r="GUJ189" s="8"/>
      <c r="GUK189" s="8"/>
      <c r="GUL189" s="8"/>
      <c r="GUM189" s="8"/>
      <c r="GUN189" s="8"/>
      <c r="GUO189" s="8"/>
      <c r="GUP189" s="8"/>
      <c r="GUQ189" s="8"/>
      <c r="GUR189" s="8"/>
      <c r="GUS189" s="8"/>
      <c r="GUT189" s="8"/>
      <c r="GUU189" s="8"/>
      <c r="GUV189" s="8"/>
      <c r="GUW189" s="8"/>
      <c r="GUX189" s="8"/>
      <c r="GUY189" s="8"/>
      <c r="GUZ189" s="8"/>
      <c r="GVA189" s="8"/>
      <c r="GVB189" s="8"/>
      <c r="GVC189" s="8"/>
      <c r="GVD189" s="8"/>
      <c r="GVE189" s="8"/>
      <c r="GVF189" s="8"/>
      <c r="GVG189" s="8"/>
      <c r="GVH189" s="8"/>
      <c r="GVI189" s="8"/>
      <c r="GVJ189" s="8"/>
      <c r="GVK189" s="8"/>
      <c r="GVL189" s="8"/>
      <c r="GVM189" s="8"/>
      <c r="GVN189" s="8"/>
      <c r="GVO189" s="8"/>
      <c r="GVP189" s="8"/>
      <c r="GVQ189" s="8"/>
      <c r="GVR189" s="8"/>
      <c r="GVS189" s="8"/>
      <c r="GVT189" s="8"/>
      <c r="GVU189" s="8"/>
      <c r="GVV189" s="8"/>
      <c r="GVW189" s="8"/>
      <c r="GVX189" s="8"/>
      <c r="GVY189" s="8"/>
      <c r="GVZ189" s="8"/>
      <c r="GWA189" s="8"/>
      <c r="GWB189" s="8"/>
      <c r="GWC189" s="8"/>
      <c r="GWD189" s="8"/>
      <c r="GWE189" s="8"/>
      <c r="GWF189" s="8"/>
      <c r="GWG189" s="8"/>
      <c r="GWH189" s="8"/>
      <c r="GWI189" s="8"/>
      <c r="GWJ189" s="8"/>
      <c r="GWK189" s="8"/>
      <c r="GWL189" s="8"/>
      <c r="GWM189" s="8"/>
      <c r="GWN189" s="8"/>
      <c r="GWO189" s="8"/>
      <c r="GWP189" s="8"/>
      <c r="GWQ189" s="8"/>
      <c r="GWR189" s="8"/>
      <c r="GWS189" s="8"/>
      <c r="GWT189" s="8"/>
      <c r="GWU189" s="8"/>
      <c r="GWV189" s="8"/>
      <c r="GWW189" s="8"/>
      <c r="GWX189" s="8"/>
      <c r="GWY189" s="8"/>
      <c r="GWZ189" s="8"/>
      <c r="GXA189" s="8"/>
      <c r="GXB189" s="8"/>
      <c r="GXC189" s="8"/>
      <c r="GXD189" s="8"/>
      <c r="GXE189" s="8"/>
      <c r="GXF189" s="8"/>
      <c r="GXG189" s="8"/>
      <c r="GXH189" s="8"/>
      <c r="GXI189" s="8"/>
      <c r="GXJ189" s="8"/>
      <c r="GXK189" s="8"/>
      <c r="GXL189" s="8"/>
      <c r="GXM189" s="8"/>
      <c r="GXN189" s="8"/>
      <c r="GXO189" s="8"/>
      <c r="GXP189" s="8"/>
      <c r="GXQ189" s="8"/>
      <c r="GXR189" s="8"/>
      <c r="GXS189" s="8"/>
      <c r="GXT189" s="8"/>
      <c r="GXU189" s="8"/>
      <c r="GXV189" s="8"/>
      <c r="GXW189" s="8"/>
      <c r="GXX189" s="8"/>
      <c r="GXY189" s="8"/>
      <c r="GXZ189" s="8"/>
      <c r="GYA189" s="8"/>
      <c r="GYB189" s="8"/>
      <c r="GYC189" s="8"/>
      <c r="GYD189" s="8"/>
      <c r="GYE189" s="8"/>
      <c r="GYF189" s="8"/>
      <c r="GYG189" s="8"/>
      <c r="GYH189" s="8"/>
      <c r="GYI189" s="8"/>
      <c r="GYJ189" s="8"/>
      <c r="GYK189" s="8"/>
      <c r="GYL189" s="8"/>
      <c r="GYM189" s="8"/>
      <c r="GYN189" s="8"/>
      <c r="GYO189" s="8"/>
      <c r="GYP189" s="8"/>
      <c r="GYQ189" s="8"/>
      <c r="GYR189" s="8"/>
      <c r="GYS189" s="8"/>
      <c r="GYT189" s="8"/>
      <c r="GYU189" s="8"/>
      <c r="GYV189" s="8"/>
      <c r="GYW189" s="8"/>
      <c r="GYX189" s="8"/>
      <c r="GYY189" s="8"/>
      <c r="GYZ189" s="8"/>
      <c r="GZA189" s="8"/>
      <c r="GZB189" s="8"/>
      <c r="GZC189" s="8"/>
      <c r="GZD189" s="8"/>
      <c r="GZE189" s="8"/>
      <c r="GZF189" s="8"/>
      <c r="GZG189" s="8"/>
      <c r="GZH189" s="8"/>
      <c r="GZI189" s="8"/>
      <c r="GZJ189" s="8"/>
      <c r="GZK189" s="8"/>
      <c r="GZL189" s="8"/>
      <c r="GZM189" s="8"/>
      <c r="GZN189" s="8"/>
      <c r="GZO189" s="8"/>
      <c r="GZP189" s="8"/>
      <c r="GZQ189" s="8"/>
      <c r="GZR189" s="8"/>
      <c r="GZS189" s="8"/>
      <c r="GZT189" s="8"/>
      <c r="GZU189" s="8"/>
      <c r="GZV189" s="8"/>
      <c r="GZW189" s="8"/>
      <c r="GZX189" s="8"/>
      <c r="GZY189" s="8"/>
      <c r="GZZ189" s="8"/>
      <c r="HAA189" s="8"/>
      <c r="HAB189" s="8"/>
      <c r="HAC189" s="8"/>
      <c r="HAD189" s="8"/>
      <c r="HAE189" s="8"/>
      <c r="HAF189" s="8"/>
      <c r="HAG189" s="8"/>
      <c r="HAH189" s="8"/>
      <c r="HAI189" s="8"/>
      <c r="HAJ189" s="8"/>
      <c r="HAK189" s="8"/>
      <c r="HAL189" s="8"/>
      <c r="HAM189" s="8"/>
      <c r="HAN189" s="8"/>
      <c r="HAO189" s="8"/>
      <c r="HAP189" s="8"/>
      <c r="HAQ189" s="8"/>
      <c r="HAR189" s="8"/>
      <c r="HAS189" s="8"/>
      <c r="HAT189" s="8"/>
      <c r="HAU189" s="8"/>
      <c r="HAV189" s="8"/>
      <c r="HAW189" s="8"/>
      <c r="HAX189" s="8"/>
      <c r="HAY189" s="8"/>
      <c r="HAZ189" s="8"/>
      <c r="HBA189" s="8"/>
      <c r="HBB189" s="8"/>
      <c r="HBC189" s="8"/>
      <c r="HBD189" s="8"/>
      <c r="HBE189" s="8"/>
      <c r="HBF189" s="8"/>
      <c r="HBG189" s="8"/>
      <c r="HBH189" s="8"/>
      <c r="HBI189" s="8"/>
      <c r="HBJ189" s="8"/>
      <c r="HBK189" s="8"/>
      <c r="HBL189" s="8"/>
      <c r="HBM189" s="8"/>
      <c r="HBN189" s="8"/>
      <c r="HBO189" s="8"/>
      <c r="HBP189" s="8"/>
      <c r="HBQ189" s="8"/>
      <c r="HBR189" s="8"/>
      <c r="HBS189" s="8"/>
      <c r="HBT189" s="8"/>
      <c r="HBU189" s="8"/>
      <c r="HBV189" s="8"/>
      <c r="HBW189" s="8"/>
      <c r="HBX189" s="8"/>
      <c r="HBY189" s="8"/>
      <c r="HBZ189" s="8"/>
      <c r="HCA189" s="8"/>
      <c r="HCB189" s="8"/>
      <c r="HCC189" s="8"/>
      <c r="HCD189" s="8"/>
      <c r="HCE189" s="8"/>
      <c r="HCF189" s="8"/>
      <c r="HCG189" s="8"/>
      <c r="HCH189" s="8"/>
      <c r="HCI189" s="8"/>
      <c r="HCJ189" s="8"/>
      <c r="HCK189" s="8"/>
      <c r="HCL189" s="8"/>
      <c r="HCM189" s="8"/>
      <c r="HCN189" s="8"/>
      <c r="HCO189" s="8"/>
      <c r="HCP189" s="8"/>
      <c r="HCQ189" s="8"/>
      <c r="HCR189" s="8"/>
      <c r="HCS189" s="8"/>
      <c r="HCT189" s="8"/>
      <c r="HCU189" s="8"/>
      <c r="HCV189" s="8"/>
      <c r="HCW189" s="8"/>
      <c r="HCX189" s="8"/>
      <c r="HCY189" s="8"/>
      <c r="HCZ189" s="8"/>
      <c r="HDA189" s="8"/>
      <c r="HDB189" s="8"/>
      <c r="HDC189" s="8"/>
      <c r="HDD189" s="8"/>
      <c r="HDE189" s="8"/>
      <c r="HDF189" s="8"/>
      <c r="HDG189" s="8"/>
      <c r="HDH189" s="8"/>
      <c r="HDI189" s="8"/>
      <c r="HDJ189" s="8"/>
      <c r="HDK189" s="8"/>
      <c r="HDL189" s="8"/>
      <c r="HDM189" s="8"/>
      <c r="HDN189" s="8"/>
      <c r="HDO189" s="8"/>
      <c r="HDP189" s="8"/>
      <c r="HDQ189" s="8"/>
      <c r="HDR189" s="8"/>
      <c r="HDS189" s="8"/>
      <c r="HDT189" s="8"/>
      <c r="HDU189" s="8"/>
      <c r="HDV189" s="8"/>
      <c r="HDW189" s="8"/>
      <c r="HDX189" s="8"/>
      <c r="HDY189" s="8"/>
      <c r="HDZ189" s="8"/>
      <c r="HEA189" s="8"/>
      <c r="HEB189" s="8"/>
      <c r="HEC189" s="8"/>
      <c r="HED189" s="8"/>
      <c r="HEE189" s="8"/>
      <c r="HEF189" s="8"/>
      <c r="HEG189" s="8"/>
      <c r="HEH189" s="8"/>
      <c r="HEI189" s="8"/>
      <c r="HEJ189" s="8"/>
      <c r="HEK189" s="8"/>
      <c r="HEL189" s="8"/>
      <c r="HEM189" s="8"/>
      <c r="HEN189" s="8"/>
      <c r="HEO189" s="8"/>
      <c r="HEP189" s="8"/>
      <c r="HEQ189" s="8"/>
      <c r="HER189" s="8"/>
      <c r="HES189" s="8"/>
      <c r="HET189" s="8"/>
      <c r="HEU189" s="8"/>
      <c r="HEV189" s="8"/>
      <c r="HEW189" s="8"/>
      <c r="HEX189" s="8"/>
      <c r="HEY189" s="8"/>
      <c r="HEZ189" s="8"/>
      <c r="HFA189" s="8"/>
      <c r="HFB189" s="8"/>
      <c r="HFC189" s="8"/>
      <c r="HFD189" s="8"/>
      <c r="HFE189" s="8"/>
      <c r="HFF189" s="8"/>
      <c r="HFG189" s="8"/>
      <c r="HFH189" s="8"/>
      <c r="HFI189" s="8"/>
      <c r="HFJ189" s="8"/>
      <c r="HFK189" s="8"/>
      <c r="HFL189" s="8"/>
      <c r="HFM189" s="8"/>
      <c r="HFN189" s="8"/>
      <c r="HFO189" s="8"/>
      <c r="HFP189" s="8"/>
      <c r="HFQ189" s="8"/>
      <c r="HFR189" s="8"/>
      <c r="HFS189" s="8"/>
      <c r="HFT189" s="8"/>
      <c r="HFU189" s="8"/>
      <c r="HFV189" s="8"/>
      <c r="HFW189" s="8"/>
      <c r="HFX189" s="8"/>
      <c r="HFY189" s="8"/>
      <c r="HFZ189" s="8"/>
      <c r="HGA189" s="8"/>
      <c r="HGB189" s="8"/>
      <c r="HGC189" s="8"/>
      <c r="HGD189" s="8"/>
      <c r="HGE189" s="8"/>
      <c r="HGF189" s="8"/>
      <c r="HGG189" s="8"/>
      <c r="HGH189" s="8"/>
      <c r="HGI189" s="8"/>
      <c r="HGJ189" s="8"/>
      <c r="HGK189" s="8"/>
      <c r="HGL189" s="8"/>
      <c r="HGM189" s="8"/>
      <c r="HGN189" s="8"/>
      <c r="HGO189" s="8"/>
      <c r="HGP189" s="8"/>
      <c r="HGQ189" s="8"/>
      <c r="HGR189" s="8"/>
      <c r="HGS189" s="8"/>
      <c r="HGT189" s="8"/>
      <c r="HGU189" s="8"/>
      <c r="HGV189" s="8"/>
      <c r="HGW189" s="8"/>
      <c r="HGX189" s="8"/>
      <c r="HGY189" s="8"/>
      <c r="HGZ189" s="8"/>
      <c r="HHA189" s="8"/>
      <c r="HHB189" s="8"/>
      <c r="HHC189" s="8"/>
      <c r="HHD189" s="8"/>
      <c r="HHE189" s="8"/>
      <c r="HHF189" s="8"/>
      <c r="HHG189" s="8"/>
      <c r="HHH189" s="8"/>
      <c r="HHI189" s="8"/>
      <c r="HHJ189" s="8"/>
      <c r="HHK189" s="8"/>
      <c r="HHL189" s="8"/>
      <c r="HHM189" s="8"/>
      <c r="HHN189" s="8"/>
      <c r="HHO189" s="8"/>
      <c r="HHP189" s="8"/>
      <c r="HHQ189" s="8"/>
      <c r="HHR189" s="8"/>
      <c r="HHS189" s="8"/>
      <c r="HHT189" s="8"/>
      <c r="HHU189" s="8"/>
      <c r="HHV189" s="8"/>
      <c r="HHW189" s="8"/>
      <c r="HHX189" s="8"/>
      <c r="HHY189" s="8"/>
      <c r="HHZ189" s="8"/>
      <c r="HIA189" s="8"/>
      <c r="HIB189" s="8"/>
      <c r="HIC189" s="8"/>
      <c r="HID189" s="8"/>
      <c r="HIE189" s="8"/>
      <c r="HIF189" s="8"/>
      <c r="HIG189" s="8"/>
      <c r="HIH189" s="8"/>
      <c r="HII189" s="8"/>
      <c r="HIJ189" s="8"/>
      <c r="HIK189" s="8"/>
      <c r="HIL189" s="8"/>
      <c r="HIM189" s="8"/>
      <c r="HIN189" s="8"/>
      <c r="HIO189" s="8"/>
      <c r="HIP189" s="8"/>
      <c r="HIQ189" s="8"/>
      <c r="HIR189" s="8"/>
      <c r="HIS189" s="8"/>
      <c r="HIT189" s="8"/>
      <c r="HIU189" s="8"/>
      <c r="HIV189" s="8"/>
      <c r="HIW189" s="8"/>
      <c r="HIX189" s="8"/>
      <c r="HIY189" s="8"/>
      <c r="HIZ189" s="8"/>
      <c r="HJA189" s="8"/>
      <c r="HJB189" s="8"/>
      <c r="HJC189" s="8"/>
      <c r="HJD189" s="8"/>
      <c r="HJE189" s="8"/>
      <c r="HJF189" s="8"/>
      <c r="HJG189" s="8"/>
      <c r="HJH189" s="8"/>
      <c r="HJI189" s="8"/>
      <c r="HJJ189" s="8"/>
      <c r="HJK189" s="8"/>
      <c r="HJL189" s="8"/>
      <c r="HJM189" s="8"/>
      <c r="HJN189" s="8"/>
      <c r="HJO189" s="8"/>
      <c r="HJP189" s="8"/>
      <c r="HJQ189" s="8"/>
      <c r="HJR189" s="8"/>
      <c r="HJS189" s="8"/>
      <c r="HJT189" s="8"/>
      <c r="HJU189" s="8"/>
      <c r="HJV189" s="8"/>
      <c r="HJW189" s="8"/>
      <c r="HJX189" s="8"/>
      <c r="HJY189" s="8"/>
      <c r="HJZ189" s="8"/>
      <c r="HKA189" s="8"/>
      <c r="HKB189" s="8"/>
      <c r="HKC189" s="8"/>
      <c r="HKD189" s="8"/>
      <c r="HKE189" s="8"/>
      <c r="HKF189" s="8"/>
      <c r="HKG189" s="8"/>
      <c r="HKH189" s="8"/>
      <c r="HKI189" s="8"/>
      <c r="HKJ189" s="8"/>
      <c r="HKK189" s="8"/>
      <c r="HKL189" s="8"/>
      <c r="HKM189" s="8"/>
      <c r="HKN189" s="8"/>
      <c r="HKO189" s="8"/>
      <c r="HKP189" s="8"/>
      <c r="HKQ189" s="8"/>
      <c r="HKR189" s="8"/>
      <c r="HKS189" s="8"/>
      <c r="HKT189" s="8"/>
      <c r="HKU189" s="8"/>
      <c r="HKV189" s="8"/>
      <c r="HKW189" s="8"/>
      <c r="HKX189" s="8"/>
      <c r="HKY189" s="8"/>
      <c r="HKZ189" s="8"/>
      <c r="HLA189" s="8"/>
      <c r="HLB189" s="8"/>
      <c r="HLC189" s="8"/>
      <c r="HLD189" s="8"/>
      <c r="HLE189" s="8"/>
      <c r="HLF189" s="8"/>
      <c r="HLG189" s="8"/>
      <c r="HLH189" s="8"/>
      <c r="HLI189" s="8"/>
      <c r="HLJ189" s="8"/>
      <c r="HLK189" s="8"/>
      <c r="HLL189" s="8"/>
      <c r="HLM189" s="8"/>
      <c r="HLN189" s="8"/>
      <c r="HLO189" s="8"/>
      <c r="HLP189" s="8"/>
      <c r="HLQ189" s="8"/>
      <c r="HLR189" s="8"/>
      <c r="HLS189" s="8"/>
      <c r="HLT189" s="8"/>
      <c r="HLU189" s="8"/>
      <c r="HLV189" s="8"/>
      <c r="HLW189" s="8"/>
      <c r="HLX189" s="8"/>
      <c r="HLY189" s="8"/>
      <c r="HLZ189" s="8"/>
      <c r="HMA189" s="8"/>
      <c r="HMB189" s="8"/>
      <c r="HMC189" s="8"/>
      <c r="HMD189" s="8"/>
      <c r="HME189" s="8"/>
      <c r="HMF189" s="8"/>
      <c r="HMG189" s="8"/>
      <c r="HMH189" s="8"/>
      <c r="HMI189" s="8"/>
      <c r="HMJ189" s="8"/>
      <c r="HMK189" s="8"/>
      <c r="HML189" s="8"/>
      <c r="HMM189" s="8"/>
      <c r="HMN189" s="8"/>
      <c r="HMO189" s="8"/>
      <c r="HMP189" s="8"/>
      <c r="HMQ189" s="8"/>
      <c r="HMR189" s="8"/>
      <c r="HMS189" s="8"/>
      <c r="HMT189" s="8"/>
      <c r="HMU189" s="8"/>
      <c r="HMV189" s="8"/>
      <c r="HMW189" s="8"/>
      <c r="HMX189" s="8"/>
      <c r="HMY189" s="8"/>
      <c r="HMZ189" s="8"/>
      <c r="HNA189" s="8"/>
      <c r="HNB189" s="8"/>
      <c r="HNC189" s="8"/>
      <c r="HND189" s="8"/>
      <c r="HNE189" s="8"/>
      <c r="HNF189" s="8"/>
      <c r="HNG189" s="8"/>
      <c r="HNH189" s="8"/>
      <c r="HNI189" s="8"/>
      <c r="HNJ189" s="8"/>
      <c r="HNK189" s="8"/>
      <c r="HNL189" s="8"/>
      <c r="HNM189" s="8"/>
      <c r="HNN189" s="8"/>
      <c r="HNO189" s="8"/>
      <c r="HNP189" s="8"/>
      <c r="HNQ189" s="8"/>
      <c r="HNR189" s="8"/>
      <c r="HNS189" s="8"/>
      <c r="HNT189" s="8"/>
      <c r="HNU189" s="8"/>
      <c r="HNV189" s="8"/>
      <c r="HNW189" s="8"/>
      <c r="HNX189" s="8"/>
      <c r="HNY189" s="8"/>
      <c r="HNZ189" s="8"/>
      <c r="HOA189" s="8"/>
      <c r="HOB189" s="8"/>
      <c r="HOC189" s="8"/>
      <c r="HOD189" s="8"/>
      <c r="HOE189" s="8"/>
      <c r="HOF189" s="8"/>
      <c r="HOG189" s="8"/>
      <c r="HOH189" s="8"/>
      <c r="HOI189" s="8"/>
      <c r="HOJ189" s="8"/>
      <c r="HOK189" s="8"/>
      <c r="HOL189" s="8"/>
      <c r="HOM189" s="8"/>
      <c r="HON189" s="8"/>
      <c r="HOO189" s="8"/>
      <c r="HOP189" s="8"/>
      <c r="HOQ189" s="8"/>
      <c r="HOR189" s="8"/>
      <c r="HOS189" s="8"/>
      <c r="HOT189" s="8"/>
      <c r="HOU189" s="8"/>
      <c r="HOV189" s="8"/>
      <c r="HOW189" s="8"/>
      <c r="HOX189" s="8"/>
      <c r="HOY189" s="8"/>
      <c r="HOZ189" s="8"/>
      <c r="HPA189" s="8"/>
      <c r="HPB189" s="8"/>
      <c r="HPC189" s="8"/>
      <c r="HPD189" s="8"/>
      <c r="HPE189" s="8"/>
      <c r="HPF189" s="8"/>
      <c r="HPG189" s="8"/>
      <c r="HPH189" s="8"/>
      <c r="HPI189" s="8"/>
      <c r="HPJ189" s="8"/>
      <c r="HPK189" s="8"/>
      <c r="HPL189" s="8"/>
      <c r="HPM189" s="8"/>
      <c r="HPN189" s="8"/>
      <c r="HPO189" s="8"/>
      <c r="HPP189" s="8"/>
      <c r="HPQ189" s="8"/>
      <c r="HPR189" s="8"/>
      <c r="HPS189" s="8"/>
      <c r="HPT189" s="8"/>
      <c r="HPU189" s="8"/>
      <c r="HPV189" s="8"/>
      <c r="HPW189" s="8"/>
      <c r="HPX189" s="8"/>
      <c r="HPY189" s="8"/>
      <c r="HPZ189" s="8"/>
      <c r="HQA189" s="8"/>
      <c r="HQB189" s="8"/>
      <c r="HQC189" s="8"/>
      <c r="HQD189" s="8"/>
      <c r="HQE189" s="8"/>
      <c r="HQF189" s="8"/>
      <c r="HQG189" s="8"/>
      <c r="HQH189" s="8"/>
      <c r="HQI189" s="8"/>
      <c r="HQJ189" s="8"/>
      <c r="HQK189" s="8"/>
      <c r="HQL189" s="8"/>
      <c r="HQM189" s="8"/>
      <c r="HQN189" s="8"/>
      <c r="HQO189" s="8"/>
      <c r="HQP189" s="8"/>
      <c r="HQQ189" s="8"/>
      <c r="HQR189" s="8"/>
      <c r="HQS189" s="8"/>
      <c r="HQT189" s="8"/>
      <c r="HQU189" s="8"/>
      <c r="HQV189" s="8"/>
      <c r="HQW189" s="8"/>
      <c r="HQX189" s="8"/>
      <c r="HQY189" s="8"/>
      <c r="HQZ189" s="8"/>
      <c r="HRA189" s="8"/>
      <c r="HRB189" s="8"/>
      <c r="HRC189" s="8"/>
      <c r="HRD189" s="8"/>
      <c r="HRE189" s="8"/>
      <c r="HRF189" s="8"/>
      <c r="HRG189" s="8"/>
      <c r="HRH189" s="8"/>
      <c r="HRI189" s="8"/>
      <c r="HRJ189" s="8"/>
      <c r="HRK189" s="8"/>
      <c r="HRL189" s="8"/>
      <c r="HRM189" s="8"/>
      <c r="HRN189" s="8"/>
      <c r="HRO189" s="8"/>
      <c r="HRP189" s="8"/>
      <c r="HRQ189" s="8"/>
      <c r="HRR189" s="8"/>
      <c r="HRS189" s="8"/>
      <c r="HRT189" s="8"/>
      <c r="HRU189" s="8"/>
      <c r="HRV189" s="8"/>
      <c r="HRW189" s="8"/>
      <c r="HRX189" s="8"/>
      <c r="HRY189" s="8"/>
      <c r="HRZ189" s="8"/>
      <c r="HSA189" s="8"/>
      <c r="HSB189" s="8"/>
      <c r="HSC189" s="8"/>
      <c r="HSD189" s="8"/>
      <c r="HSE189" s="8"/>
      <c r="HSF189" s="8"/>
      <c r="HSG189" s="8"/>
      <c r="HSH189" s="8"/>
      <c r="HSI189" s="8"/>
      <c r="HSJ189" s="8"/>
      <c r="HSK189" s="8"/>
      <c r="HSL189" s="8"/>
      <c r="HSM189" s="8"/>
      <c r="HSN189" s="8"/>
      <c r="HSO189" s="8"/>
      <c r="HSP189" s="8"/>
      <c r="HSQ189" s="8"/>
      <c r="HSR189" s="8"/>
      <c r="HSS189" s="8"/>
      <c r="HST189" s="8"/>
      <c r="HSU189" s="8"/>
      <c r="HSV189" s="8"/>
      <c r="HSW189" s="8"/>
      <c r="HSX189" s="8"/>
      <c r="HSY189" s="8"/>
      <c r="HSZ189" s="8"/>
      <c r="HTA189" s="8"/>
      <c r="HTB189" s="8"/>
      <c r="HTC189" s="8"/>
      <c r="HTD189" s="8"/>
      <c r="HTE189" s="8"/>
      <c r="HTF189" s="8"/>
      <c r="HTG189" s="8"/>
      <c r="HTH189" s="8"/>
      <c r="HTI189" s="8"/>
      <c r="HTJ189" s="8"/>
      <c r="HTK189" s="8"/>
      <c r="HTL189" s="8"/>
      <c r="HTM189" s="8"/>
      <c r="HTN189" s="8"/>
      <c r="HTO189" s="8"/>
      <c r="HTP189" s="8"/>
      <c r="HTQ189" s="8"/>
      <c r="HTR189" s="8"/>
      <c r="HTS189" s="8"/>
      <c r="HTT189" s="8"/>
      <c r="HTU189" s="8"/>
      <c r="HTV189" s="8"/>
      <c r="HTW189" s="8"/>
      <c r="HTX189" s="8"/>
      <c r="HTY189" s="8"/>
      <c r="HTZ189" s="8"/>
      <c r="HUA189" s="8"/>
      <c r="HUB189" s="8"/>
      <c r="HUC189" s="8"/>
      <c r="HUD189" s="8"/>
      <c r="HUE189" s="8"/>
      <c r="HUF189" s="8"/>
      <c r="HUG189" s="8"/>
      <c r="HUH189" s="8"/>
      <c r="HUI189" s="8"/>
      <c r="HUJ189" s="8"/>
      <c r="HUK189" s="8"/>
      <c r="HUL189" s="8"/>
      <c r="HUM189" s="8"/>
      <c r="HUN189" s="8"/>
      <c r="HUO189" s="8"/>
      <c r="HUP189" s="8"/>
      <c r="HUQ189" s="8"/>
      <c r="HUR189" s="8"/>
      <c r="HUS189" s="8"/>
      <c r="HUT189" s="8"/>
      <c r="HUU189" s="8"/>
      <c r="HUV189" s="8"/>
      <c r="HUW189" s="8"/>
      <c r="HUX189" s="8"/>
      <c r="HUY189" s="8"/>
      <c r="HUZ189" s="8"/>
      <c r="HVA189" s="8"/>
      <c r="HVB189" s="8"/>
      <c r="HVC189" s="8"/>
      <c r="HVD189" s="8"/>
      <c r="HVE189" s="8"/>
      <c r="HVF189" s="8"/>
      <c r="HVG189" s="8"/>
      <c r="HVH189" s="8"/>
      <c r="HVI189" s="8"/>
      <c r="HVJ189" s="8"/>
      <c r="HVK189" s="8"/>
      <c r="HVL189" s="8"/>
      <c r="HVM189" s="8"/>
      <c r="HVN189" s="8"/>
      <c r="HVO189" s="8"/>
      <c r="HVP189" s="8"/>
      <c r="HVQ189" s="8"/>
      <c r="HVR189" s="8"/>
      <c r="HVS189" s="8"/>
      <c r="HVT189" s="8"/>
      <c r="HVU189" s="8"/>
      <c r="HVV189" s="8"/>
      <c r="HVW189" s="8"/>
      <c r="HVX189" s="8"/>
      <c r="HVY189" s="8"/>
      <c r="HVZ189" s="8"/>
      <c r="HWA189" s="8"/>
      <c r="HWB189" s="8"/>
      <c r="HWC189" s="8"/>
      <c r="HWD189" s="8"/>
      <c r="HWE189" s="8"/>
      <c r="HWF189" s="8"/>
      <c r="HWG189" s="8"/>
      <c r="HWH189" s="8"/>
      <c r="HWI189" s="8"/>
      <c r="HWJ189" s="8"/>
      <c r="HWK189" s="8"/>
      <c r="HWL189" s="8"/>
      <c r="HWM189" s="8"/>
      <c r="HWN189" s="8"/>
      <c r="HWO189" s="8"/>
      <c r="HWP189" s="8"/>
      <c r="HWQ189" s="8"/>
      <c r="HWR189" s="8"/>
      <c r="HWS189" s="8"/>
      <c r="HWT189" s="8"/>
      <c r="HWU189" s="8"/>
      <c r="HWV189" s="8"/>
      <c r="HWW189" s="8"/>
      <c r="HWX189" s="8"/>
      <c r="HWY189" s="8"/>
      <c r="HWZ189" s="8"/>
      <c r="HXA189" s="8"/>
      <c r="HXB189" s="8"/>
      <c r="HXC189" s="8"/>
      <c r="HXD189" s="8"/>
      <c r="HXE189" s="8"/>
      <c r="HXF189" s="8"/>
      <c r="HXG189" s="8"/>
      <c r="HXH189" s="8"/>
      <c r="HXI189" s="8"/>
      <c r="HXJ189" s="8"/>
      <c r="HXK189" s="8"/>
      <c r="HXL189" s="8"/>
      <c r="HXM189" s="8"/>
      <c r="HXN189" s="8"/>
      <c r="HXO189" s="8"/>
      <c r="HXP189" s="8"/>
      <c r="HXQ189" s="8"/>
      <c r="HXR189" s="8"/>
      <c r="HXS189" s="8"/>
      <c r="HXT189" s="8"/>
      <c r="HXU189" s="8"/>
      <c r="HXV189" s="8"/>
      <c r="HXW189" s="8"/>
      <c r="HXX189" s="8"/>
      <c r="HXY189" s="8"/>
      <c r="HXZ189" s="8"/>
      <c r="HYA189" s="8"/>
      <c r="HYB189" s="8"/>
      <c r="HYC189" s="8"/>
      <c r="HYD189" s="8"/>
      <c r="HYE189" s="8"/>
      <c r="HYF189" s="8"/>
      <c r="HYG189" s="8"/>
      <c r="HYH189" s="8"/>
      <c r="HYI189" s="8"/>
      <c r="HYJ189" s="8"/>
      <c r="HYK189" s="8"/>
      <c r="HYL189" s="8"/>
      <c r="HYM189" s="8"/>
      <c r="HYN189" s="8"/>
      <c r="HYO189" s="8"/>
      <c r="HYP189" s="8"/>
      <c r="HYQ189" s="8"/>
      <c r="HYR189" s="8"/>
      <c r="HYS189" s="8"/>
      <c r="HYT189" s="8"/>
      <c r="HYU189" s="8"/>
      <c r="HYV189" s="8"/>
      <c r="HYW189" s="8"/>
      <c r="HYX189" s="8"/>
      <c r="HYY189" s="8"/>
      <c r="HYZ189" s="8"/>
      <c r="HZA189" s="8"/>
      <c r="HZB189" s="8"/>
      <c r="HZC189" s="8"/>
      <c r="HZD189" s="8"/>
      <c r="HZE189" s="8"/>
      <c r="HZF189" s="8"/>
      <c r="HZG189" s="8"/>
      <c r="HZH189" s="8"/>
      <c r="HZI189" s="8"/>
      <c r="HZJ189" s="8"/>
      <c r="HZK189" s="8"/>
      <c r="HZL189" s="8"/>
      <c r="HZM189" s="8"/>
      <c r="HZN189" s="8"/>
      <c r="HZO189" s="8"/>
      <c r="HZP189" s="8"/>
      <c r="HZQ189" s="8"/>
      <c r="HZR189" s="8"/>
      <c r="HZS189" s="8"/>
      <c r="HZT189" s="8"/>
      <c r="HZU189" s="8"/>
      <c r="HZV189" s="8"/>
      <c r="HZW189" s="8"/>
      <c r="HZX189" s="8"/>
      <c r="HZY189" s="8"/>
      <c r="HZZ189" s="8"/>
      <c r="IAA189" s="8"/>
      <c r="IAB189" s="8"/>
      <c r="IAC189" s="8"/>
      <c r="IAD189" s="8"/>
      <c r="IAE189" s="8"/>
      <c r="IAF189" s="8"/>
      <c r="IAG189" s="8"/>
      <c r="IAH189" s="8"/>
      <c r="IAI189" s="8"/>
      <c r="IAJ189" s="8"/>
      <c r="IAK189" s="8"/>
      <c r="IAL189" s="8"/>
      <c r="IAM189" s="8"/>
      <c r="IAN189" s="8"/>
      <c r="IAO189" s="8"/>
      <c r="IAP189" s="8"/>
      <c r="IAQ189" s="8"/>
      <c r="IAR189" s="8"/>
      <c r="IAS189" s="8"/>
      <c r="IAT189" s="8"/>
      <c r="IAU189" s="8"/>
      <c r="IAV189" s="8"/>
      <c r="IAW189" s="8"/>
      <c r="IAX189" s="8"/>
      <c r="IAY189" s="8"/>
      <c r="IAZ189" s="8"/>
      <c r="IBA189" s="8"/>
      <c r="IBB189" s="8"/>
      <c r="IBC189" s="8"/>
      <c r="IBD189" s="8"/>
      <c r="IBE189" s="8"/>
      <c r="IBF189" s="8"/>
      <c r="IBG189" s="8"/>
      <c r="IBH189" s="8"/>
      <c r="IBI189" s="8"/>
      <c r="IBJ189" s="8"/>
      <c r="IBK189" s="8"/>
      <c r="IBL189" s="8"/>
      <c r="IBM189" s="8"/>
      <c r="IBN189" s="8"/>
      <c r="IBO189" s="8"/>
      <c r="IBP189" s="8"/>
      <c r="IBQ189" s="8"/>
      <c r="IBR189" s="8"/>
      <c r="IBS189" s="8"/>
      <c r="IBT189" s="8"/>
      <c r="IBU189" s="8"/>
      <c r="IBV189" s="8"/>
      <c r="IBW189" s="8"/>
      <c r="IBX189" s="8"/>
      <c r="IBY189" s="8"/>
      <c r="IBZ189" s="8"/>
      <c r="ICA189" s="8"/>
      <c r="ICB189" s="8"/>
      <c r="ICC189" s="8"/>
      <c r="ICD189" s="8"/>
      <c r="ICE189" s="8"/>
      <c r="ICF189" s="8"/>
      <c r="ICG189" s="8"/>
      <c r="ICH189" s="8"/>
      <c r="ICI189" s="8"/>
      <c r="ICJ189" s="8"/>
      <c r="ICK189" s="8"/>
      <c r="ICL189" s="8"/>
      <c r="ICM189" s="8"/>
      <c r="ICN189" s="8"/>
      <c r="ICO189" s="8"/>
      <c r="ICP189" s="8"/>
      <c r="ICQ189" s="8"/>
      <c r="ICR189" s="8"/>
      <c r="ICS189" s="8"/>
      <c r="ICT189" s="8"/>
      <c r="ICU189" s="8"/>
      <c r="ICV189" s="8"/>
      <c r="ICW189" s="8"/>
      <c r="ICX189" s="8"/>
      <c r="ICY189" s="8"/>
      <c r="ICZ189" s="8"/>
      <c r="IDA189" s="8"/>
      <c r="IDB189" s="8"/>
      <c r="IDC189" s="8"/>
      <c r="IDD189" s="8"/>
      <c r="IDE189" s="8"/>
      <c r="IDF189" s="8"/>
      <c r="IDG189" s="8"/>
      <c r="IDH189" s="8"/>
      <c r="IDI189" s="8"/>
      <c r="IDJ189" s="8"/>
      <c r="IDK189" s="8"/>
      <c r="IDL189" s="8"/>
      <c r="IDM189" s="8"/>
      <c r="IDN189" s="8"/>
      <c r="IDO189" s="8"/>
      <c r="IDP189" s="8"/>
      <c r="IDQ189" s="8"/>
      <c r="IDR189" s="8"/>
      <c r="IDS189" s="8"/>
      <c r="IDT189" s="8"/>
      <c r="IDU189" s="8"/>
      <c r="IDV189" s="8"/>
      <c r="IDW189" s="8"/>
      <c r="IDX189" s="8"/>
      <c r="IDY189" s="8"/>
      <c r="IDZ189" s="8"/>
      <c r="IEA189" s="8"/>
      <c r="IEB189" s="8"/>
      <c r="IEC189" s="8"/>
      <c r="IED189" s="8"/>
      <c r="IEE189" s="8"/>
      <c r="IEF189" s="8"/>
      <c r="IEG189" s="8"/>
      <c r="IEH189" s="8"/>
      <c r="IEI189" s="8"/>
      <c r="IEJ189" s="8"/>
      <c r="IEK189" s="8"/>
      <c r="IEL189" s="8"/>
      <c r="IEM189" s="8"/>
      <c r="IEN189" s="8"/>
      <c r="IEO189" s="8"/>
      <c r="IEP189" s="8"/>
      <c r="IEQ189" s="8"/>
      <c r="IER189" s="8"/>
      <c r="IES189" s="8"/>
      <c r="IET189" s="8"/>
      <c r="IEU189" s="8"/>
      <c r="IEV189" s="8"/>
      <c r="IEW189" s="8"/>
      <c r="IEX189" s="8"/>
      <c r="IEY189" s="8"/>
      <c r="IEZ189" s="8"/>
      <c r="IFA189" s="8"/>
      <c r="IFB189" s="8"/>
      <c r="IFC189" s="8"/>
      <c r="IFD189" s="8"/>
      <c r="IFE189" s="8"/>
      <c r="IFF189" s="8"/>
      <c r="IFG189" s="8"/>
      <c r="IFH189" s="8"/>
      <c r="IFI189" s="8"/>
      <c r="IFJ189" s="8"/>
      <c r="IFK189" s="8"/>
      <c r="IFL189" s="8"/>
      <c r="IFM189" s="8"/>
      <c r="IFN189" s="8"/>
      <c r="IFO189" s="8"/>
      <c r="IFP189" s="8"/>
      <c r="IFQ189" s="8"/>
      <c r="IFR189" s="8"/>
      <c r="IFS189" s="8"/>
      <c r="IFT189" s="8"/>
      <c r="IFU189" s="8"/>
      <c r="IFV189" s="8"/>
      <c r="IFW189" s="8"/>
      <c r="IFX189" s="8"/>
      <c r="IFY189" s="8"/>
      <c r="IFZ189" s="8"/>
      <c r="IGA189" s="8"/>
      <c r="IGB189" s="8"/>
      <c r="IGC189" s="8"/>
      <c r="IGD189" s="8"/>
      <c r="IGE189" s="8"/>
      <c r="IGF189" s="8"/>
      <c r="IGG189" s="8"/>
      <c r="IGH189" s="8"/>
      <c r="IGI189" s="8"/>
      <c r="IGJ189" s="8"/>
      <c r="IGK189" s="8"/>
      <c r="IGL189" s="8"/>
      <c r="IGM189" s="8"/>
      <c r="IGN189" s="8"/>
      <c r="IGO189" s="8"/>
      <c r="IGP189" s="8"/>
      <c r="IGQ189" s="8"/>
      <c r="IGR189" s="8"/>
      <c r="IGS189" s="8"/>
      <c r="IGT189" s="8"/>
      <c r="IGU189" s="8"/>
      <c r="IGV189" s="8"/>
      <c r="IGW189" s="8"/>
      <c r="IGX189" s="8"/>
      <c r="IGY189" s="8"/>
      <c r="IGZ189" s="8"/>
      <c r="IHA189" s="8"/>
      <c r="IHB189" s="8"/>
      <c r="IHC189" s="8"/>
      <c r="IHD189" s="8"/>
      <c r="IHE189" s="8"/>
      <c r="IHF189" s="8"/>
      <c r="IHG189" s="8"/>
      <c r="IHH189" s="8"/>
      <c r="IHI189" s="8"/>
      <c r="IHJ189" s="8"/>
      <c r="IHK189" s="8"/>
      <c r="IHL189" s="8"/>
      <c r="IHM189" s="8"/>
      <c r="IHN189" s="8"/>
      <c r="IHO189" s="8"/>
      <c r="IHP189" s="8"/>
      <c r="IHQ189" s="8"/>
      <c r="IHR189" s="8"/>
      <c r="IHS189" s="8"/>
      <c r="IHT189" s="8"/>
      <c r="IHU189" s="8"/>
      <c r="IHV189" s="8"/>
      <c r="IHW189" s="8"/>
      <c r="IHX189" s="8"/>
      <c r="IHY189" s="8"/>
      <c r="IHZ189" s="8"/>
      <c r="IIA189" s="8"/>
      <c r="IIB189" s="8"/>
      <c r="IIC189" s="8"/>
      <c r="IID189" s="8"/>
      <c r="IIE189" s="8"/>
      <c r="IIF189" s="8"/>
      <c r="IIG189" s="8"/>
      <c r="IIH189" s="8"/>
      <c r="III189" s="8"/>
      <c r="IIJ189" s="8"/>
      <c r="IIK189" s="8"/>
      <c r="IIL189" s="8"/>
      <c r="IIM189" s="8"/>
      <c r="IIN189" s="8"/>
      <c r="IIO189" s="8"/>
      <c r="IIP189" s="8"/>
      <c r="IIQ189" s="8"/>
      <c r="IIR189" s="8"/>
      <c r="IIS189" s="8"/>
      <c r="IIT189" s="8"/>
      <c r="IIU189" s="8"/>
      <c r="IIV189" s="8"/>
      <c r="IIW189" s="8"/>
      <c r="IIX189" s="8"/>
      <c r="IIY189" s="8"/>
      <c r="IIZ189" s="8"/>
      <c r="IJA189" s="8"/>
      <c r="IJB189" s="8"/>
      <c r="IJC189" s="8"/>
      <c r="IJD189" s="8"/>
      <c r="IJE189" s="8"/>
      <c r="IJF189" s="8"/>
      <c r="IJG189" s="8"/>
      <c r="IJH189" s="8"/>
      <c r="IJI189" s="8"/>
      <c r="IJJ189" s="8"/>
      <c r="IJK189" s="8"/>
      <c r="IJL189" s="8"/>
      <c r="IJM189" s="8"/>
      <c r="IJN189" s="8"/>
      <c r="IJO189" s="8"/>
      <c r="IJP189" s="8"/>
      <c r="IJQ189" s="8"/>
      <c r="IJR189" s="8"/>
      <c r="IJS189" s="8"/>
      <c r="IJT189" s="8"/>
      <c r="IJU189" s="8"/>
      <c r="IJV189" s="8"/>
      <c r="IJW189" s="8"/>
      <c r="IJX189" s="8"/>
      <c r="IJY189" s="8"/>
      <c r="IJZ189" s="8"/>
      <c r="IKA189" s="8"/>
      <c r="IKB189" s="8"/>
      <c r="IKC189" s="8"/>
      <c r="IKD189" s="8"/>
      <c r="IKE189" s="8"/>
      <c r="IKF189" s="8"/>
      <c r="IKG189" s="8"/>
      <c r="IKH189" s="8"/>
      <c r="IKI189" s="8"/>
      <c r="IKJ189" s="8"/>
      <c r="IKK189" s="8"/>
      <c r="IKL189" s="8"/>
      <c r="IKM189" s="8"/>
      <c r="IKN189" s="8"/>
      <c r="IKO189" s="8"/>
      <c r="IKP189" s="8"/>
      <c r="IKQ189" s="8"/>
      <c r="IKR189" s="8"/>
      <c r="IKS189" s="8"/>
      <c r="IKT189" s="8"/>
      <c r="IKU189" s="8"/>
      <c r="IKV189" s="8"/>
      <c r="IKW189" s="8"/>
      <c r="IKX189" s="8"/>
      <c r="IKY189" s="8"/>
      <c r="IKZ189" s="8"/>
      <c r="ILA189" s="8"/>
      <c r="ILB189" s="8"/>
      <c r="ILC189" s="8"/>
      <c r="ILD189" s="8"/>
      <c r="ILE189" s="8"/>
      <c r="ILF189" s="8"/>
      <c r="ILG189" s="8"/>
      <c r="ILH189" s="8"/>
      <c r="ILI189" s="8"/>
      <c r="ILJ189" s="8"/>
      <c r="ILK189" s="8"/>
      <c r="ILL189" s="8"/>
      <c r="ILM189" s="8"/>
      <c r="ILN189" s="8"/>
      <c r="ILO189" s="8"/>
      <c r="ILP189" s="8"/>
      <c r="ILQ189" s="8"/>
      <c r="ILR189" s="8"/>
      <c r="ILS189" s="8"/>
      <c r="ILT189" s="8"/>
      <c r="ILU189" s="8"/>
      <c r="ILV189" s="8"/>
      <c r="ILW189" s="8"/>
      <c r="ILX189" s="8"/>
      <c r="ILY189" s="8"/>
      <c r="ILZ189" s="8"/>
      <c r="IMA189" s="8"/>
      <c r="IMB189" s="8"/>
      <c r="IMC189" s="8"/>
      <c r="IMD189" s="8"/>
      <c r="IME189" s="8"/>
      <c r="IMF189" s="8"/>
      <c r="IMG189" s="8"/>
      <c r="IMH189" s="8"/>
      <c r="IMI189" s="8"/>
      <c r="IMJ189" s="8"/>
      <c r="IMK189" s="8"/>
      <c r="IML189" s="8"/>
      <c r="IMM189" s="8"/>
      <c r="IMN189" s="8"/>
      <c r="IMO189" s="8"/>
      <c r="IMP189" s="8"/>
      <c r="IMQ189" s="8"/>
      <c r="IMR189" s="8"/>
      <c r="IMS189" s="8"/>
      <c r="IMT189" s="8"/>
      <c r="IMU189" s="8"/>
      <c r="IMV189" s="8"/>
      <c r="IMW189" s="8"/>
      <c r="IMX189" s="8"/>
      <c r="IMY189" s="8"/>
      <c r="IMZ189" s="8"/>
      <c r="INA189" s="8"/>
      <c r="INB189" s="8"/>
      <c r="INC189" s="8"/>
      <c r="IND189" s="8"/>
      <c r="INE189" s="8"/>
      <c r="INF189" s="8"/>
      <c r="ING189" s="8"/>
      <c r="INH189" s="8"/>
      <c r="INI189" s="8"/>
      <c r="INJ189" s="8"/>
      <c r="INK189" s="8"/>
      <c r="INL189" s="8"/>
      <c r="INM189" s="8"/>
      <c r="INN189" s="8"/>
      <c r="INO189" s="8"/>
      <c r="INP189" s="8"/>
      <c r="INQ189" s="8"/>
      <c r="INR189" s="8"/>
      <c r="INS189" s="8"/>
      <c r="INT189" s="8"/>
      <c r="INU189" s="8"/>
      <c r="INV189" s="8"/>
      <c r="INW189" s="8"/>
      <c r="INX189" s="8"/>
      <c r="INY189" s="8"/>
      <c r="INZ189" s="8"/>
      <c r="IOA189" s="8"/>
      <c r="IOB189" s="8"/>
      <c r="IOC189" s="8"/>
      <c r="IOD189" s="8"/>
      <c r="IOE189" s="8"/>
      <c r="IOF189" s="8"/>
      <c r="IOG189" s="8"/>
      <c r="IOH189" s="8"/>
      <c r="IOI189" s="8"/>
      <c r="IOJ189" s="8"/>
      <c r="IOK189" s="8"/>
      <c r="IOL189" s="8"/>
      <c r="IOM189" s="8"/>
      <c r="ION189" s="8"/>
      <c r="IOO189" s="8"/>
      <c r="IOP189" s="8"/>
      <c r="IOQ189" s="8"/>
      <c r="IOR189" s="8"/>
      <c r="IOS189" s="8"/>
      <c r="IOT189" s="8"/>
      <c r="IOU189" s="8"/>
      <c r="IOV189" s="8"/>
      <c r="IOW189" s="8"/>
      <c r="IOX189" s="8"/>
      <c r="IOY189" s="8"/>
      <c r="IOZ189" s="8"/>
      <c r="IPA189" s="8"/>
      <c r="IPB189" s="8"/>
      <c r="IPC189" s="8"/>
      <c r="IPD189" s="8"/>
      <c r="IPE189" s="8"/>
      <c r="IPF189" s="8"/>
      <c r="IPG189" s="8"/>
      <c r="IPH189" s="8"/>
      <c r="IPI189" s="8"/>
      <c r="IPJ189" s="8"/>
      <c r="IPK189" s="8"/>
      <c r="IPL189" s="8"/>
      <c r="IPM189" s="8"/>
      <c r="IPN189" s="8"/>
      <c r="IPO189" s="8"/>
      <c r="IPP189" s="8"/>
      <c r="IPQ189" s="8"/>
      <c r="IPR189" s="8"/>
      <c r="IPS189" s="8"/>
      <c r="IPT189" s="8"/>
      <c r="IPU189" s="8"/>
      <c r="IPV189" s="8"/>
      <c r="IPW189" s="8"/>
      <c r="IPX189" s="8"/>
      <c r="IPY189" s="8"/>
      <c r="IPZ189" s="8"/>
      <c r="IQA189" s="8"/>
      <c r="IQB189" s="8"/>
      <c r="IQC189" s="8"/>
      <c r="IQD189" s="8"/>
      <c r="IQE189" s="8"/>
      <c r="IQF189" s="8"/>
      <c r="IQG189" s="8"/>
      <c r="IQH189" s="8"/>
      <c r="IQI189" s="8"/>
      <c r="IQJ189" s="8"/>
      <c r="IQK189" s="8"/>
      <c r="IQL189" s="8"/>
      <c r="IQM189" s="8"/>
      <c r="IQN189" s="8"/>
      <c r="IQO189" s="8"/>
      <c r="IQP189" s="8"/>
      <c r="IQQ189" s="8"/>
      <c r="IQR189" s="8"/>
      <c r="IQS189" s="8"/>
      <c r="IQT189" s="8"/>
      <c r="IQU189" s="8"/>
      <c r="IQV189" s="8"/>
      <c r="IQW189" s="8"/>
      <c r="IQX189" s="8"/>
      <c r="IQY189" s="8"/>
      <c r="IQZ189" s="8"/>
      <c r="IRA189" s="8"/>
      <c r="IRB189" s="8"/>
      <c r="IRC189" s="8"/>
      <c r="IRD189" s="8"/>
      <c r="IRE189" s="8"/>
      <c r="IRF189" s="8"/>
      <c r="IRG189" s="8"/>
      <c r="IRH189" s="8"/>
      <c r="IRI189" s="8"/>
      <c r="IRJ189" s="8"/>
      <c r="IRK189" s="8"/>
      <c r="IRL189" s="8"/>
      <c r="IRM189" s="8"/>
      <c r="IRN189" s="8"/>
      <c r="IRO189" s="8"/>
      <c r="IRP189" s="8"/>
      <c r="IRQ189" s="8"/>
      <c r="IRR189" s="8"/>
      <c r="IRS189" s="8"/>
      <c r="IRT189" s="8"/>
      <c r="IRU189" s="8"/>
      <c r="IRV189" s="8"/>
      <c r="IRW189" s="8"/>
      <c r="IRX189" s="8"/>
      <c r="IRY189" s="8"/>
      <c r="IRZ189" s="8"/>
      <c r="ISA189" s="8"/>
      <c r="ISB189" s="8"/>
      <c r="ISC189" s="8"/>
      <c r="ISD189" s="8"/>
      <c r="ISE189" s="8"/>
      <c r="ISF189" s="8"/>
      <c r="ISG189" s="8"/>
      <c r="ISH189" s="8"/>
      <c r="ISI189" s="8"/>
      <c r="ISJ189" s="8"/>
      <c r="ISK189" s="8"/>
      <c r="ISL189" s="8"/>
      <c r="ISM189" s="8"/>
      <c r="ISN189" s="8"/>
      <c r="ISO189" s="8"/>
      <c r="ISP189" s="8"/>
      <c r="ISQ189" s="8"/>
      <c r="ISR189" s="8"/>
      <c r="ISS189" s="8"/>
      <c r="IST189" s="8"/>
      <c r="ISU189" s="8"/>
      <c r="ISV189" s="8"/>
      <c r="ISW189" s="8"/>
      <c r="ISX189" s="8"/>
      <c r="ISY189" s="8"/>
      <c r="ISZ189" s="8"/>
      <c r="ITA189" s="8"/>
      <c r="ITB189" s="8"/>
      <c r="ITC189" s="8"/>
      <c r="ITD189" s="8"/>
      <c r="ITE189" s="8"/>
      <c r="ITF189" s="8"/>
      <c r="ITG189" s="8"/>
      <c r="ITH189" s="8"/>
      <c r="ITI189" s="8"/>
      <c r="ITJ189" s="8"/>
      <c r="ITK189" s="8"/>
      <c r="ITL189" s="8"/>
      <c r="ITM189" s="8"/>
      <c r="ITN189" s="8"/>
      <c r="ITO189" s="8"/>
      <c r="ITP189" s="8"/>
      <c r="ITQ189" s="8"/>
      <c r="ITR189" s="8"/>
      <c r="ITS189" s="8"/>
      <c r="ITT189" s="8"/>
      <c r="ITU189" s="8"/>
      <c r="ITV189" s="8"/>
      <c r="ITW189" s="8"/>
      <c r="ITX189" s="8"/>
      <c r="ITY189" s="8"/>
      <c r="ITZ189" s="8"/>
      <c r="IUA189" s="8"/>
      <c r="IUB189" s="8"/>
      <c r="IUC189" s="8"/>
      <c r="IUD189" s="8"/>
      <c r="IUE189" s="8"/>
      <c r="IUF189" s="8"/>
      <c r="IUG189" s="8"/>
      <c r="IUH189" s="8"/>
      <c r="IUI189" s="8"/>
      <c r="IUJ189" s="8"/>
      <c r="IUK189" s="8"/>
      <c r="IUL189" s="8"/>
      <c r="IUM189" s="8"/>
      <c r="IUN189" s="8"/>
      <c r="IUO189" s="8"/>
      <c r="IUP189" s="8"/>
      <c r="IUQ189" s="8"/>
      <c r="IUR189" s="8"/>
      <c r="IUS189" s="8"/>
      <c r="IUT189" s="8"/>
      <c r="IUU189" s="8"/>
      <c r="IUV189" s="8"/>
      <c r="IUW189" s="8"/>
      <c r="IUX189" s="8"/>
      <c r="IUY189" s="8"/>
      <c r="IUZ189" s="8"/>
      <c r="IVA189" s="8"/>
      <c r="IVB189" s="8"/>
      <c r="IVC189" s="8"/>
      <c r="IVD189" s="8"/>
      <c r="IVE189" s="8"/>
      <c r="IVF189" s="8"/>
      <c r="IVG189" s="8"/>
      <c r="IVH189" s="8"/>
      <c r="IVI189" s="8"/>
      <c r="IVJ189" s="8"/>
      <c r="IVK189" s="8"/>
      <c r="IVL189" s="8"/>
      <c r="IVM189" s="8"/>
      <c r="IVN189" s="8"/>
      <c r="IVO189" s="8"/>
      <c r="IVP189" s="8"/>
      <c r="IVQ189" s="8"/>
      <c r="IVR189" s="8"/>
      <c r="IVS189" s="8"/>
      <c r="IVT189" s="8"/>
      <c r="IVU189" s="8"/>
      <c r="IVV189" s="8"/>
      <c r="IVW189" s="8"/>
      <c r="IVX189" s="8"/>
      <c r="IVY189" s="8"/>
      <c r="IVZ189" s="8"/>
      <c r="IWA189" s="8"/>
      <c r="IWB189" s="8"/>
      <c r="IWC189" s="8"/>
      <c r="IWD189" s="8"/>
      <c r="IWE189" s="8"/>
      <c r="IWF189" s="8"/>
      <c r="IWG189" s="8"/>
      <c r="IWH189" s="8"/>
      <c r="IWI189" s="8"/>
      <c r="IWJ189" s="8"/>
      <c r="IWK189" s="8"/>
      <c r="IWL189" s="8"/>
      <c r="IWM189" s="8"/>
      <c r="IWN189" s="8"/>
      <c r="IWO189" s="8"/>
      <c r="IWP189" s="8"/>
      <c r="IWQ189" s="8"/>
      <c r="IWR189" s="8"/>
      <c r="IWS189" s="8"/>
      <c r="IWT189" s="8"/>
      <c r="IWU189" s="8"/>
      <c r="IWV189" s="8"/>
      <c r="IWW189" s="8"/>
      <c r="IWX189" s="8"/>
      <c r="IWY189" s="8"/>
      <c r="IWZ189" s="8"/>
      <c r="IXA189" s="8"/>
      <c r="IXB189" s="8"/>
      <c r="IXC189" s="8"/>
      <c r="IXD189" s="8"/>
      <c r="IXE189" s="8"/>
      <c r="IXF189" s="8"/>
      <c r="IXG189" s="8"/>
      <c r="IXH189" s="8"/>
      <c r="IXI189" s="8"/>
      <c r="IXJ189" s="8"/>
      <c r="IXK189" s="8"/>
      <c r="IXL189" s="8"/>
      <c r="IXM189" s="8"/>
      <c r="IXN189" s="8"/>
      <c r="IXO189" s="8"/>
      <c r="IXP189" s="8"/>
      <c r="IXQ189" s="8"/>
      <c r="IXR189" s="8"/>
      <c r="IXS189" s="8"/>
      <c r="IXT189" s="8"/>
      <c r="IXU189" s="8"/>
      <c r="IXV189" s="8"/>
      <c r="IXW189" s="8"/>
      <c r="IXX189" s="8"/>
      <c r="IXY189" s="8"/>
      <c r="IXZ189" s="8"/>
      <c r="IYA189" s="8"/>
      <c r="IYB189" s="8"/>
      <c r="IYC189" s="8"/>
      <c r="IYD189" s="8"/>
      <c r="IYE189" s="8"/>
      <c r="IYF189" s="8"/>
      <c r="IYG189" s="8"/>
      <c r="IYH189" s="8"/>
      <c r="IYI189" s="8"/>
      <c r="IYJ189" s="8"/>
      <c r="IYK189" s="8"/>
      <c r="IYL189" s="8"/>
      <c r="IYM189" s="8"/>
      <c r="IYN189" s="8"/>
      <c r="IYO189" s="8"/>
      <c r="IYP189" s="8"/>
      <c r="IYQ189" s="8"/>
      <c r="IYR189" s="8"/>
      <c r="IYS189" s="8"/>
      <c r="IYT189" s="8"/>
      <c r="IYU189" s="8"/>
      <c r="IYV189" s="8"/>
      <c r="IYW189" s="8"/>
      <c r="IYX189" s="8"/>
      <c r="IYY189" s="8"/>
      <c r="IYZ189" s="8"/>
      <c r="IZA189" s="8"/>
      <c r="IZB189" s="8"/>
      <c r="IZC189" s="8"/>
      <c r="IZD189" s="8"/>
      <c r="IZE189" s="8"/>
      <c r="IZF189" s="8"/>
      <c r="IZG189" s="8"/>
      <c r="IZH189" s="8"/>
      <c r="IZI189" s="8"/>
      <c r="IZJ189" s="8"/>
      <c r="IZK189" s="8"/>
      <c r="IZL189" s="8"/>
      <c r="IZM189" s="8"/>
      <c r="IZN189" s="8"/>
      <c r="IZO189" s="8"/>
      <c r="IZP189" s="8"/>
      <c r="IZQ189" s="8"/>
      <c r="IZR189" s="8"/>
      <c r="IZS189" s="8"/>
      <c r="IZT189" s="8"/>
      <c r="IZU189" s="8"/>
      <c r="IZV189" s="8"/>
      <c r="IZW189" s="8"/>
      <c r="IZX189" s="8"/>
      <c r="IZY189" s="8"/>
      <c r="IZZ189" s="8"/>
      <c r="JAA189" s="8"/>
      <c r="JAB189" s="8"/>
      <c r="JAC189" s="8"/>
      <c r="JAD189" s="8"/>
      <c r="JAE189" s="8"/>
      <c r="JAF189" s="8"/>
      <c r="JAG189" s="8"/>
      <c r="JAH189" s="8"/>
      <c r="JAI189" s="8"/>
      <c r="JAJ189" s="8"/>
      <c r="JAK189" s="8"/>
      <c r="JAL189" s="8"/>
      <c r="JAM189" s="8"/>
      <c r="JAN189" s="8"/>
      <c r="JAO189" s="8"/>
      <c r="JAP189" s="8"/>
      <c r="JAQ189" s="8"/>
      <c r="JAR189" s="8"/>
      <c r="JAS189" s="8"/>
      <c r="JAT189" s="8"/>
      <c r="JAU189" s="8"/>
      <c r="JAV189" s="8"/>
      <c r="JAW189" s="8"/>
      <c r="JAX189" s="8"/>
      <c r="JAY189" s="8"/>
      <c r="JAZ189" s="8"/>
      <c r="JBA189" s="8"/>
      <c r="JBB189" s="8"/>
      <c r="JBC189" s="8"/>
      <c r="JBD189" s="8"/>
      <c r="JBE189" s="8"/>
      <c r="JBF189" s="8"/>
      <c r="JBG189" s="8"/>
      <c r="JBH189" s="8"/>
      <c r="JBI189" s="8"/>
      <c r="JBJ189" s="8"/>
      <c r="JBK189" s="8"/>
      <c r="JBL189" s="8"/>
      <c r="JBM189" s="8"/>
      <c r="JBN189" s="8"/>
      <c r="JBO189" s="8"/>
      <c r="JBP189" s="8"/>
      <c r="JBQ189" s="8"/>
      <c r="JBR189" s="8"/>
      <c r="JBS189" s="8"/>
      <c r="JBT189" s="8"/>
      <c r="JBU189" s="8"/>
      <c r="JBV189" s="8"/>
      <c r="JBW189" s="8"/>
      <c r="JBX189" s="8"/>
      <c r="JBY189" s="8"/>
      <c r="JBZ189" s="8"/>
      <c r="JCA189" s="8"/>
      <c r="JCB189" s="8"/>
      <c r="JCC189" s="8"/>
      <c r="JCD189" s="8"/>
      <c r="JCE189" s="8"/>
      <c r="JCF189" s="8"/>
      <c r="JCG189" s="8"/>
      <c r="JCH189" s="8"/>
      <c r="JCI189" s="8"/>
      <c r="JCJ189" s="8"/>
      <c r="JCK189" s="8"/>
      <c r="JCL189" s="8"/>
      <c r="JCM189" s="8"/>
      <c r="JCN189" s="8"/>
      <c r="JCO189" s="8"/>
      <c r="JCP189" s="8"/>
      <c r="JCQ189" s="8"/>
      <c r="JCR189" s="8"/>
      <c r="JCS189" s="8"/>
      <c r="JCT189" s="8"/>
      <c r="JCU189" s="8"/>
      <c r="JCV189" s="8"/>
      <c r="JCW189" s="8"/>
      <c r="JCX189" s="8"/>
      <c r="JCY189" s="8"/>
      <c r="JCZ189" s="8"/>
      <c r="JDA189" s="8"/>
      <c r="JDB189" s="8"/>
      <c r="JDC189" s="8"/>
      <c r="JDD189" s="8"/>
      <c r="JDE189" s="8"/>
      <c r="JDF189" s="8"/>
      <c r="JDG189" s="8"/>
      <c r="JDH189" s="8"/>
      <c r="JDI189" s="8"/>
      <c r="JDJ189" s="8"/>
      <c r="JDK189" s="8"/>
      <c r="JDL189" s="8"/>
      <c r="JDM189" s="8"/>
      <c r="JDN189" s="8"/>
      <c r="JDO189" s="8"/>
      <c r="JDP189" s="8"/>
      <c r="JDQ189" s="8"/>
      <c r="JDR189" s="8"/>
      <c r="JDS189" s="8"/>
      <c r="JDT189" s="8"/>
      <c r="JDU189" s="8"/>
      <c r="JDV189" s="8"/>
      <c r="JDW189" s="8"/>
      <c r="JDX189" s="8"/>
      <c r="JDY189" s="8"/>
      <c r="JDZ189" s="8"/>
      <c r="JEA189" s="8"/>
      <c r="JEB189" s="8"/>
      <c r="JEC189" s="8"/>
      <c r="JED189" s="8"/>
      <c r="JEE189" s="8"/>
      <c r="JEF189" s="8"/>
      <c r="JEG189" s="8"/>
      <c r="JEH189" s="8"/>
      <c r="JEI189" s="8"/>
      <c r="JEJ189" s="8"/>
      <c r="JEK189" s="8"/>
      <c r="JEL189" s="8"/>
      <c r="JEM189" s="8"/>
      <c r="JEN189" s="8"/>
      <c r="JEO189" s="8"/>
      <c r="JEP189" s="8"/>
      <c r="JEQ189" s="8"/>
      <c r="JER189" s="8"/>
      <c r="JES189" s="8"/>
      <c r="JET189" s="8"/>
      <c r="JEU189" s="8"/>
      <c r="JEV189" s="8"/>
      <c r="JEW189" s="8"/>
      <c r="JEX189" s="8"/>
      <c r="JEY189" s="8"/>
      <c r="JEZ189" s="8"/>
      <c r="JFA189" s="8"/>
      <c r="JFB189" s="8"/>
      <c r="JFC189" s="8"/>
      <c r="JFD189" s="8"/>
      <c r="JFE189" s="8"/>
      <c r="JFF189" s="8"/>
      <c r="JFG189" s="8"/>
      <c r="JFH189" s="8"/>
      <c r="JFI189" s="8"/>
      <c r="JFJ189" s="8"/>
      <c r="JFK189" s="8"/>
      <c r="JFL189" s="8"/>
      <c r="JFM189" s="8"/>
      <c r="JFN189" s="8"/>
      <c r="JFO189" s="8"/>
      <c r="JFP189" s="8"/>
      <c r="JFQ189" s="8"/>
      <c r="JFR189" s="8"/>
      <c r="JFS189" s="8"/>
      <c r="JFT189" s="8"/>
      <c r="JFU189" s="8"/>
      <c r="JFV189" s="8"/>
      <c r="JFW189" s="8"/>
      <c r="JFX189" s="8"/>
      <c r="JFY189" s="8"/>
      <c r="JFZ189" s="8"/>
      <c r="JGA189" s="8"/>
      <c r="JGB189" s="8"/>
      <c r="JGC189" s="8"/>
      <c r="JGD189" s="8"/>
      <c r="JGE189" s="8"/>
      <c r="JGF189" s="8"/>
      <c r="JGG189" s="8"/>
      <c r="JGH189" s="8"/>
      <c r="JGI189" s="8"/>
      <c r="JGJ189" s="8"/>
      <c r="JGK189" s="8"/>
      <c r="JGL189" s="8"/>
      <c r="JGM189" s="8"/>
      <c r="JGN189" s="8"/>
      <c r="JGO189" s="8"/>
      <c r="JGP189" s="8"/>
      <c r="JGQ189" s="8"/>
      <c r="JGR189" s="8"/>
      <c r="JGS189" s="8"/>
      <c r="JGT189" s="8"/>
      <c r="JGU189" s="8"/>
      <c r="JGV189" s="8"/>
      <c r="JGW189" s="8"/>
      <c r="JGX189" s="8"/>
      <c r="JGY189" s="8"/>
      <c r="JGZ189" s="8"/>
      <c r="JHA189" s="8"/>
      <c r="JHB189" s="8"/>
      <c r="JHC189" s="8"/>
      <c r="JHD189" s="8"/>
      <c r="JHE189" s="8"/>
      <c r="JHF189" s="8"/>
      <c r="JHG189" s="8"/>
      <c r="JHH189" s="8"/>
      <c r="JHI189" s="8"/>
      <c r="JHJ189" s="8"/>
      <c r="JHK189" s="8"/>
      <c r="JHL189" s="8"/>
      <c r="JHM189" s="8"/>
      <c r="JHN189" s="8"/>
      <c r="JHO189" s="8"/>
      <c r="JHP189" s="8"/>
      <c r="JHQ189" s="8"/>
      <c r="JHR189" s="8"/>
      <c r="JHS189" s="8"/>
      <c r="JHT189" s="8"/>
      <c r="JHU189" s="8"/>
      <c r="JHV189" s="8"/>
      <c r="JHW189" s="8"/>
      <c r="JHX189" s="8"/>
      <c r="JHY189" s="8"/>
      <c r="JHZ189" s="8"/>
      <c r="JIA189" s="8"/>
      <c r="JIB189" s="8"/>
      <c r="JIC189" s="8"/>
      <c r="JID189" s="8"/>
      <c r="JIE189" s="8"/>
      <c r="JIF189" s="8"/>
      <c r="JIG189" s="8"/>
      <c r="JIH189" s="8"/>
      <c r="JII189" s="8"/>
      <c r="JIJ189" s="8"/>
      <c r="JIK189" s="8"/>
      <c r="JIL189" s="8"/>
      <c r="JIM189" s="8"/>
      <c r="JIN189" s="8"/>
      <c r="JIO189" s="8"/>
      <c r="JIP189" s="8"/>
      <c r="JIQ189" s="8"/>
      <c r="JIR189" s="8"/>
      <c r="JIS189" s="8"/>
      <c r="JIT189" s="8"/>
      <c r="JIU189" s="8"/>
      <c r="JIV189" s="8"/>
      <c r="JIW189" s="8"/>
      <c r="JIX189" s="8"/>
      <c r="JIY189" s="8"/>
      <c r="JIZ189" s="8"/>
      <c r="JJA189" s="8"/>
      <c r="JJB189" s="8"/>
      <c r="JJC189" s="8"/>
      <c r="JJD189" s="8"/>
      <c r="JJE189" s="8"/>
      <c r="JJF189" s="8"/>
      <c r="JJG189" s="8"/>
      <c r="JJH189" s="8"/>
      <c r="JJI189" s="8"/>
      <c r="JJJ189" s="8"/>
      <c r="JJK189" s="8"/>
      <c r="JJL189" s="8"/>
      <c r="JJM189" s="8"/>
      <c r="JJN189" s="8"/>
      <c r="JJO189" s="8"/>
      <c r="JJP189" s="8"/>
      <c r="JJQ189" s="8"/>
      <c r="JJR189" s="8"/>
      <c r="JJS189" s="8"/>
      <c r="JJT189" s="8"/>
      <c r="JJU189" s="8"/>
      <c r="JJV189" s="8"/>
      <c r="JJW189" s="8"/>
      <c r="JJX189" s="8"/>
      <c r="JJY189" s="8"/>
      <c r="JJZ189" s="8"/>
    </row>
  </sheetData>
  <sheetProtection algorithmName="SHA-512" hashValue="efT+yOEcFtCPM5s8nRFsLQ69sVCyOwphPWYCVVFF1ljPTCAP3gaNvMZvCaOsLswmuH8UrGbJo4ErsvPDgyTgzQ==" saltValue="nnOix3sAjgIwsqv1mNEbHw==" spinCount="100000" sheet="1" objects="1" scenarios="1"/>
  <mergeCells count="2">
    <mergeCell ref="A5:G5"/>
    <mergeCell ref="A6:G6"/>
  </mergeCells>
  <pageMargins left="0.7" right="0.7" top="0.75" bottom="0.75" header="0.3" footer="0.3"/>
  <pageSetup orientation="portrait" horizontalDpi="4294967292" verticalDpi="4294967292"/>
  <ignoredErrors>
    <ignoredError sqref="F146:J146" formula="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16B6E-125B-A84A-8828-ED2A1F7E217A}">
  <sheetPr>
    <tabColor theme="5"/>
  </sheetPr>
  <dimension ref="A1:AC5004"/>
  <sheetViews>
    <sheetView showGridLines="0" topLeftCell="J1" zoomScale="70" zoomScaleNormal="70" workbookViewId="0">
      <pane ySplit="4" topLeftCell="A4970" activePane="bottomLeft" state="frozen"/>
      <selection activeCell="Y4" sqref="Y4"/>
      <selection pane="bottomLeft" activeCell="A4" sqref="A4:Y5004"/>
    </sheetView>
  </sheetViews>
  <sheetFormatPr baseColWidth="10" defaultColWidth="11" defaultRowHeight="16" x14ac:dyDescent="0.2"/>
  <cols>
    <col min="1" max="1" width="13.5" customWidth="1"/>
    <col min="2" max="2" width="9.5" bestFit="1" customWidth="1"/>
    <col min="3" max="3" width="16" bestFit="1" customWidth="1"/>
    <col min="4" max="4" width="11" style="56" bestFit="1" customWidth="1"/>
    <col min="5" max="5" width="12.5" style="56" bestFit="1" customWidth="1"/>
    <col min="6" max="6" width="14.5" bestFit="1" customWidth="1"/>
    <col min="7" max="7" width="17.83203125" style="76" customWidth="1"/>
    <col min="8" max="8" width="13.83203125" style="56" bestFit="1" customWidth="1"/>
    <col min="9" max="9" width="18.6640625" style="76" bestFit="1" customWidth="1"/>
    <col min="10" max="10" width="21.5" style="76" bestFit="1" customWidth="1"/>
    <col min="11" max="11" width="16" style="76" bestFit="1" customWidth="1"/>
    <col min="12" max="12" width="17.6640625" style="76" bestFit="1" customWidth="1"/>
    <col min="13" max="13" width="21" style="76" bestFit="1" customWidth="1"/>
    <col min="14" max="14" width="17" style="56" bestFit="1" customWidth="1"/>
    <col min="15" max="15" width="21.83203125" style="56" customWidth="1"/>
    <col min="16" max="16" width="14" style="46" customWidth="1"/>
    <col min="17" max="17" width="19.33203125" style="76" bestFit="1" customWidth="1"/>
    <col min="18" max="18" width="21.1640625" style="84" bestFit="1" customWidth="1"/>
    <col min="19" max="19" width="10.5" style="82" customWidth="1"/>
    <col min="20" max="20" width="16.5" style="46" bestFit="1" customWidth="1"/>
    <col min="21" max="21" width="12.6640625" style="56" bestFit="1" customWidth="1"/>
    <col min="22" max="22" width="19.6640625" style="46" bestFit="1" customWidth="1"/>
    <col min="23" max="23" width="15.5" style="46" bestFit="1" customWidth="1"/>
    <col min="24" max="24" width="17.5" bestFit="1" customWidth="1"/>
    <col min="25" max="25" width="12" customWidth="1"/>
    <col min="26" max="26" width="22.5" customWidth="1"/>
  </cols>
  <sheetData>
    <row r="1" spans="1:29" x14ac:dyDescent="0.2">
      <c r="A1" t="s">
        <v>394</v>
      </c>
    </row>
    <row r="2" spans="1:29" x14ac:dyDescent="0.2">
      <c r="A2" s="149" t="s">
        <v>36</v>
      </c>
      <c r="B2" s="56"/>
      <c r="C2" s="46"/>
      <c r="F2" s="250"/>
      <c r="U2" s="347"/>
      <c r="X2" s="262"/>
      <c r="Y2" s="56"/>
      <c r="Z2" s="262"/>
      <c r="AA2" s="56"/>
      <c r="AB2" s="56"/>
      <c r="AC2" s="56"/>
    </row>
    <row r="3" spans="1:29" ht="17" thickBot="1" x14ac:dyDescent="0.25">
      <c r="B3" s="56"/>
      <c r="C3" s="46"/>
      <c r="F3" s="250"/>
      <c r="T3" s="348"/>
      <c r="X3" s="262"/>
      <c r="Y3" s="56"/>
      <c r="Z3" s="262"/>
      <c r="AA3" s="56"/>
    </row>
    <row r="4" spans="1:29" ht="140" x14ac:dyDescent="0.2">
      <c r="A4" s="465" t="s">
        <v>395</v>
      </c>
      <c r="B4" s="466" t="s">
        <v>49</v>
      </c>
      <c r="C4" s="466" t="s">
        <v>51</v>
      </c>
      <c r="D4" s="467" t="s">
        <v>396</v>
      </c>
      <c r="E4" s="467" t="s">
        <v>151</v>
      </c>
      <c r="F4" s="466" t="s">
        <v>397</v>
      </c>
      <c r="G4" s="468" t="s">
        <v>398</v>
      </c>
      <c r="H4" s="469" t="s">
        <v>399</v>
      </c>
      <c r="I4" s="470" t="s">
        <v>400</v>
      </c>
      <c r="J4" s="471" t="s">
        <v>401</v>
      </c>
      <c r="K4" s="470" t="s">
        <v>402</v>
      </c>
      <c r="L4" s="470" t="s">
        <v>403</v>
      </c>
      <c r="M4" s="470" t="s">
        <v>404</v>
      </c>
      <c r="N4" s="470" t="s">
        <v>405</v>
      </c>
      <c r="O4" s="470" t="s">
        <v>87</v>
      </c>
      <c r="P4" s="470" t="s">
        <v>406</v>
      </c>
      <c r="Q4" s="470" t="s">
        <v>407</v>
      </c>
      <c r="R4" s="470" t="s">
        <v>408</v>
      </c>
      <c r="S4" s="467" t="s">
        <v>409</v>
      </c>
      <c r="T4" s="467" t="s">
        <v>410</v>
      </c>
      <c r="U4" s="469" t="s">
        <v>411</v>
      </c>
      <c r="V4" s="470" t="s">
        <v>412</v>
      </c>
      <c r="W4" s="472" t="s">
        <v>413</v>
      </c>
      <c r="X4" s="473" t="s">
        <v>414</v>
      </c>
      <c r="Y4" s="474" t="s">
        <v>415</v>
      </c>
    </row>
    <row r="5" spans="1:29" x14ac:dyDescent="0.2">
      <c r="A5" s="475">
        <v>1</v>
      </c>
      <c r="B5" s="462" cm="1">
        <f t="array" aca="1" ref="B5:F5" ca="1">TRANSPOSE('Monte Carlo Single Simulation'!J12:J16)</f>
        <v>0.58582423385687621</v>
      </c>
      <c r="C5" s="461">
        <f ca="1"/>
        <v>4756.3976880634782</v>
      </c>
      <c r="D5" s="462">
        <f ca="1"/>
        <v>0.65307463121945408</v>
      </c>
      <c r="E5" s="462">
        <f ca="1"/>
        <v>0.64422568601161412</v>
      </c>
      <c r="F5" s="516">
        <f ca="1"/>
        <v>2026</v>
      </c>
      <c r="G5" s="464">
        <f ca="1">'Monte Carlo Single Simulation'!J140</f>
        <v>206316807300.20337</v>
      </c>
      <c r="H5" s="461">
        <f ca="1">'Monte Carlo Single Simulation'!J62</f>
        <v>14393516.807205696</v>
      </c>
      <c r="I5" s="464">
        <f ca="1">'Monte Carlo Single Simulation'!J68</f>
        <v>449462588816.85895</v>
      </c>
      <c r="J5" s="462">
        <f ca="1">'Monte Carlo Single Simulation'!J74</f>
        <v>0.4181371052445948</v>
      </c>
      <c r="K5" s="464">
        <f ca="1">'Monte Carlo Single Simulation'!J108</f>
        <v>49912695289.735405</v>
      </c>
      <c r="L5" s="464">
        <f ca="1">'Monte Carlo Single Simulation'!J136*'Monte Carlo Single Simulation'!J122*'Monte Carlo Single Simulation'!J123</f>
        <v>136227926219.0307</v>
      </c>
      <c r="M5" s="464">
        <f ca="1">'Monte Carlo Single Simulation'!I136*('Monte Carlo Single Simulation'!I131*('Monte Carlo Single Simulation'!I126*'Monte Carlo Single Simulation'!I133+'Monte Carlo Single Simulation'!I132*(1-'Monte Carlo Single Simulation'!I126)))</f>
        <v>39983544819.519142</v>
      </c>
      <c r="N5" s="464">
        <f ca="1">'Monte Carlo Single Simulation'!J145</f>
        <v>16446514789.012262</v>
      </c>
      <c r="O5" s="464">
        <f ca="1">'Monte Carlo Single Simulation'!J149</f>
        <v>24078.840668336074</v>
      </c>
      <c r="P5" s="461">
        <f ca="1">SUM('Monte Carlo Single Simulation'!B143:J143)</f>
        <v>148233.36922173447</v>
      </c>
      <c r="Q5" s="461">
        <f ca="1">'Monte Carlo Single Simulation'!J143</f>
        <v>61783.779964847214</v>
      </c>
      <c r="R5" s="464">
        <f ca="1">'Monte Carlo Single Simulation'!J151</f>
        <v>852619309614.89844</v>
      </c>
      <c r="S5" s="462">
        <f ca="1">'Monte Carlo Single Simulation'!J159</f>
        <v>0.56619145981201824</v>
      </c>
      <c r="T5" s="462">
        <f ca="1">'Monte Carlo Single Simulation'!J160</f>
        <v>0.44325140047222744</v>
      </c>
      <c r="U5" s="461">
        <f ca="1">'Monte Carlo Single Simulation'!J165/'Monte Carlo Single Simulation'!J153</f>
        <v>16.105732053007696</v>
      </c>
      <c r="V5" s="464">
        <f ca="1">'Monte Carlo Single Simulation'!J166</f>
        <v>6691015527705.9121</v>
      </c>
      <c r="W5" s="460">
        <f ca="1">'Monte Carlo Single Simulation'!J168</f>
        <v>2108.0011652212747</v>
      </c>
      <c r="X5" s="463">
        <f ca="1">'Monte Carlo Single Simulation'!J169</f>
        <v>4.5330022735413367E-2</v>
      </c>
      <c r="Y5" s="476">
        <v>2.0000000000000001E-4</v>
      </c>
    </row>
    <row r="6" spans="1:29" x14ac:dyDescent="0.2">
      <c r="A6" s="475">
        <f>A5+1</f>
        <v>2</v>
      </c>
      <c r="B6" s="462">
        <f t="dataTable" ref="B6:Y5004" dt2D="0" dtr="0" r1="Y2" ca="1"/>
        <v>0.40257553685464476</v>
      </c>
      <c r="C6" s="461">
        <v>4823.2213369827705</v>
      </c>
      <c r="D6" s="462">
        <v>1.0281504879139249</v>
      </c>
      <c r="E6" s="462">
        <v>0.53672142230292441</v>
      </c>
      <c r="F6" s="516">
        <v>2025.3</v>
      </c>
      <c r="G6" s="464">
        <v>247535657407.78439</v>
      </c>
      <c r="H6" s="461">
        <v>32563775.136925336</v>
      </c>
      <c r="I6" s="464">
        <v>680032145349.26355</v>
      </c>
      <c r="J6" s="462">
        <v>0.31303144509411651</v>
      </c>
      <c r="K6" s="464">
        <v>26891905298.326485</v>
      </c>
      <c r="L6" s="464">
        <v>7374185251.7670031</v>
      </c>
      <c r="M6" s="464">
        <v>154963189989.61032</v>
      </c>
      <c r="N6" s="464">
        <v>21968914835.458275</v>
      </c>
      <c r="O6" s="464">
        <v>37890.364194005437</v>
      </c>
      <c r="P6" s="461">
        <v>198397.74840699614</v>
      </c>
      <c r="Q6" s="461">
        <v>91965.368818149276</v>
      </c>
      <c r="R6" s="464">
        <v>1143290050545.125</v>
      </c>
      <c r="S6" s="462">
        <v>0.49254814340614583</v>
      </c>
      <c r="T6" s="462">
        <v>0.34654613196660766</v>
      </c>
      <c r="U6" s="461">
        <v>16.646921063068898</v>
      </c>
      <c r="V6" s="464">
        <v>7114772018423.8975</v>
      </c>
      <c r="W6" s="460">
        <v>2244.4321328768874</v>
      </c>
      <c r="X6" s="463">
        <v>4.4620802881081056E-2</v>
      </c>
      <c r="Y6" s="476">
        <v>2.0000000000000001E-4</v>
      </c>
    </row>
    <row r="7" spans="1:29" x14ac:dyDescent="0.2">
      <c r="A7" s="475">
        <f t="shared" ref="A7:A70" si="0">A6+1</f>
        <v>3</v>
      </c>
      <c r="B7" s="462">
        <v>0.58854021544899682</v>
      </c>
      <c r="C7" s="461">
        <v>7012.6723797332761</v>
      </c>
      <c r="D7" s="462">
        <v>0.74024789512715894</v>
      </c>
      <c r="E7" s="462">
        <v>0.68607519242270387</v>
      </c>
      <c r="F7" s="516">
        <v>2023.75</v>
      </c>
      <c r="G7" s="464">
        <v>402277330511.21472</v>
      </c>
      <c r="H7" s="461">
        <v>17416666.865524467</v>
      </c>
      <c r="I7" s="464">
        <v>473962052737.92706</v>
      </c>
      <c r="J7" s="462">
        <v>0.32584951991618571</v>
      </c>
      <c r="K7" s="464">
        <v>19471051788.603748</v>
      </c>
      <c r="L7" s="464">
        <v>0</v>
      </c>
      <c r="M7" s="464">
        <v>300700653207.18506</v>
      </c>
      <c r="N7" s="464">
        <v>68135621503.798576</v>
      </c>
      <c r="O7" s="464">
        <v>31118.396005905764</v>
      </c>
      <c r="P7" s="461">
        <v>400755.39646933239</v>
      </c>
      <c r="Q7" s="461">
        <v>247249.91170774982</v>
      </c>
      <c r="R7" s="464">
        <v>1219075692194.9175</v>
      </c>
      <c r="S7" s="462">
        <v>0.57978079451054632</v>
      </c>
      <c r="T7" s="462">
        <v>0.44128916217251418</v>
      </c>
      <c r="U7" s="461">
        <v>17.427530393357195</v>
      </c>
      <c r="V7" s="464">
        <v>10499848609103.77</v>
      </c>
      <c r="W7" s="460">
        <v>3314.4021631183468</v>
      </c>
      <c r="X7" s="463">
        <v>4.0837680087532122E-2</v>
      </c>
      <c r="Y7" s="476">
        <v>2.0000000000000001E-4</v>
      </c>
    </row>
    <row r="8" spans="1:29" x14ac:dyDescent="0.2">
      <c r="A8" s="475">
        <f t="shared" si="0"/>
        <v>4</v>
      </c>
      <c r="B8" s="462">
        <v>0.59443219790882673</v>
      </c>
      <c r="C8" s="461">
        <v>4294.2324171060818</v>
      </c>
      <c r="D8" s="462">
        <v>0.65127487475297507</v>
      </c>
      <c r="E8" s="462">
        <v>0.65557074314869412</v>
      </c>
      <c r="F8" s="516">
        <v>2026.05</v>
      </c>
      <c r="G8" s="464">
        <v>138041616424.68011</v>
      </c>
      <c r="H8" s="461">
        <v>14268279.43374557</v>
      </c>
      <c r="I8" s="464">
        <v>465429240009.77344</v>
      </c>
      <c r="J8" s="462">
        <v>0.50727107200913091</v>
      </c>
      <c r="K8" s="464">
        <v>42529797177.735535</v>
      </c>
      <c r="L8" s="464">
        <v>98170879220.315979</v>
      </c>
      <c r="M8" s="464">
        <v>43665478983.9757</v>
      </c>
      <c r="N8" s="464">
        <v>63964708049.831917</v>
      </c>
      <c r="O8" s="464">
        <v>18264.826517534089</v>
      </c>
      <c r="P8" s="461">
        <v>441537.73973294662</v>
      </c>
      <c r="Q8" s="461">
        <v>281912.59194350702</v>
      </c>
      <c r="R8" s="464">
        <v>803353231749.62952</v>
      </c>
      <c r="S8" s="462">
        <v>0.57351246624609131</v>
      </c>
      <c r="T8" s="462">
        <v>0.4638944779423555</v>
      </c>
      <c r="U8" s="461">
        <v>15.025877396496476</v>
      </c>
      <c r="V8" s="464">
        <v>6341888125705.127</v>
      </c>
      <c r="W8" s="460">
        <v>2002.6337000610627</v>
      </c>
      <c r="X8" s="463">
        <v>4.7312974360123917E-2</v>
      </c>
      <c r="Y8" s="476">
        <v>2.0000000000000001E-4</v>
      </c>
    </row>
    <row r="9" spans="1:29" x14ac:dyDescent="0.2">
      <c r="A9" s="475">
        <f t="shared" si="0"/>
        <v>5</v>
      </c>
      <c r="B9" s="462">
        <v>0.41544831232568097</v>
      </c>
      <c r="C9" s="461">
        <v>3154.8196454770514</v>
      </c>
      <c r="D9" s="462">
        <v>1.1860541598209648</v>
      </c>
      <c r="E9" s="462">
        <v>0.61521579994510933</v>
      </c>
      <c r="F9" s="516">
        <v>2023.98</v>
      </c>
      <c r="G9" s="464">
        <v>325155525168.72791</v>
      </c>
      <c r="H9" s="461">
        <v>44109138.07861498</v>
      </c>
      <c r="I9" s="464">
        <v>827540907609.53296</v>
      </c>
      <c r="J9" s="462">
        <v>0.13246280909097352</v>
      </c>
      <c r="K9" s="464">
        <v>23571732015.889904</v>
      </c>
      <c r="L9" s="464">
        <v>0</v>
      </c>
      <c r="M9" s="464">
        <v>391385170353.57324</v>
      </c>
      <c r="N9" s="464">
        <v>74620522849.88385</v>
      </c>
      <c r="O9" s="464">
        <v>27983.938328263474</v>
      </c>
      <c r="P9" s="461">
        <v>428821.65205603244</v>
      </c>
      <c r="Q9" s="461">
        <v>257159.55063649965</v>
      </c>
      <c r="R9" s="464">
        <v>1799486842553.2742</v>
      </c>
      <c r="S9" s="462">
        <v>0.46587021528639205</v>
      </c>
      <c r="T9" s="462">
        <v>0.21456849117453788</v>
      </c>
      <c r="U9" s="461">
        <v>17.974707877352024</v>
      </c>
      <c r="V9" s="464">
        <v>7543295547597.5117</v>
      </c>
      <c r="W9" s="460">
        <v>2381.7771988779637</v>
      </c>
      <c r="X9" s="463">
        <v>4.1154947863022616E-2</v>
      </c>
      <c r="Y9" s="476">
        <v>2.0000000000000001E-4</v>
      </c>
    </row>
    <row r="10" spans="1:29" x14ac:dyDescent="0.2">
      <c r="A10" s="475">
        <f t="shared" si="0"/>
        <v>6</v>
      </c>
      <c r="B10" s="462">
        <v>0.55762536722048084</v>
      </c>
      <c r="C10" s="461">
        <v>3263.0344819017064</v>
      </c>
      <c r="D10" s="462">
        <v>0.80260674682250976</v>
      </c>
      <c r="E10" s="462">
        <v>0.33075715677041861</v>
      </c>
      <c r="F10" s="516">
        <v>2026.13</v>
      </c>
      <c r="G10" s="464">
        <v>117243580918.73909</v>
      </c>
      <c r="H10" s="461">
        <v>21077225.256830316</v>
      </c>
      <c r="I10" s="464">
        <v>601231373361.56677</v>
      </c>
      <c r="J10" s="462">
        <v>0.40742557358647802</v>
      </c>
      <c r="K10" s="464">
        <v>52616381258.25338</v>
      </c>
      <c r="L10" s="464">
        <v>97916786087.373306</v>
      </c>
      <c r="M10" s="464">
        <v>52889732563.860886</v>
      </c>
      <c r="N10" s="464">
        <v>47997725600.706596</v>
      </c>
      <c r="O10" s="464">
        <v>28138.068000420688</v>
      </c>
      <c r="P10" s="461">
        <v>316389.17088966456</v>
      </c>
      <c r="Q10" s="461">
        <v>180787.63100121412</v>
      </c>
      <c r="R10" s="464">
        <v>948675795030.26184</v>
      </c>
      <c r="S10" s="462">
        <v>0.49922501935165292</v>
      </c>
      <c r="T10" s="462">
        <v>0.36559324758474926</v>
      </c>
      <c r="U10" s="461">
        <v>14.867568761791832</v>
      </c>
      <c r="V10" s="464">
        <v>5838069975477.5703</v>
      </c>
      <c r="W10" s="460">
        <v>1842.2561951011444</v>
      </c>
      <c r="X10" s="463">
        <v>4.7760323628992768E-2</v>
      </c>
      <c r="Y10" s="476">
        <v>2.0000000000000001E-4</v>
      </c>
    </row>
    <row r="11" spans="1:29" x14ac:dyDescent="0.2">
      <c r="A11" s="475">
        <f t="shared" si="0"/>
        <v>7</v>
      </c>
      <c r="B11" s="462">
        <v>0.55985507992287653</v>
      </c>
      <c r="C11" s="461">
        <v>5412.6517698383559</v>
      </c>
      <c r="D11" s="462">
        <v>0.85179982583777103</v>
      </c>
      <c r="E11" s="462">
        <v>0.335723220586016</v>
      </c>
      <c r="F11" s="516">
        <v>2023.75</v>
      </c>
      <c r="G11" s="464">
        <v>290151515754.06226</v>
      </c>
      <c r="H11" s="461">
        <v>22082222.433991406</v>
      </c>
      <c r="I11" s="464">
        <v>392948907353.45587</v>
      </c>
      <c r="J11" s="462">
        <v>5.7734504214822402E-2</v>
      </c>
      <c r="K11" s="464">
        <v>7132544459.9170351</v>
      </c>
      <c r="L11" s="464">
        <v>0</v>
      </c>
      <c r="M11" s="464">
        <v>351078957104.41724</v>
      </c>
      <c r="N11" s="464">
        <v>81579597142.933823</v>
      </c>
      <c r="O11" s="464">
        <v>32857.429804700514</v>
      </c>
      <c r="P11" s="461">
        <v>488599.6149523675</v>
      </c>
      <c r="Q11" s="461">
        <v>313046.78531862225</v>
      </c>
      <c r="R11" s="464">
        <v>1204448754846.248</v>
      </c>
      <c r="S11" s="462">
        <v>0.51806067981381365</v>
      </c>
      <c r="T11" s="462">
        <v>0.2365318579813627</v>
      </c>
      <c r="U11" s="461">
        <v>19.701320792076238</v>
      </c>
      <c r="V11" s="464">
        <v>6072811315658.9609</v>
      </c>
      <c r="W11" s="460">
        <v>1914.1961668898673</v>
      </c>
      <c r="X11" s="463">
        <v>3.777456065962894E-2</v>
      </c>
      <c r="Y11" s="476">
        <v>2.0000000000000001E-4</v>
      </c>
    </row>
    <row r="12" spans="1:29" x14ac:dyDescent="0.2">
      <c r="A12" s="475">
        <f t="shared" si="0"/>
        <v>8</v>
      </c>
      <c r="B12" s="462">
        <v>0.4877270750427059</v>
      </c>
      <c r="C12" s="461">
        <v>3973.0203962021023</v>
      </c>
      <c r="D12" s="462">
        <v>0.79230492204711345</v>
      </c>
      <c r="E12" s="462">
        <v>0.68139647579194673</v>
      </c>
      <c r="F12" s="516">
        <v>2025.48</v>
      </c>
      <c r="G12" s="464">
        <v>70594952450.270508</v>
      </c>
      <c r="H12" s="461">
        <v>19827026.174105477</v>
      </c>
      <c r="I12" s="464">
        <v>371777651525.22028</v>
      </c>
      <c r="J12" s="462">
        <v>0.14586054789092118</v>
      </c>
      <c r="K12" s="464">
        <v>15172835529.84042</v>
      </c>
      <c r="L12" s="464">
        <v>4644745703.6453905</v>
      </c>
      <c r="M12" s="464">
        <v>72506348249.876755</v>
      </c>
      <c r="N12" s="464">
        <v>72003240485.710159</v>
      </c>
      <c r="O12" s="464">
        <v>15356.474253590033</v>
      </c>
      <c r="P12" s="461">
        <v>463261.64291663904</v>
      </c>
      <c r="Q12" s="461">
        <v>294816.10880914069</v>
      </c>
      <c r="R12" s="464">
        <v>684079828589.82556</v>
      </c>
      <c r="S12" s="462">
        <v>0.37975742687519992</v>
      </c>
      <c r="T12" s="462">
        <v>0.13820919170178561</v>
      </c>
      <c r="U12" s="461">
        <v>17.292162597548828</v>
      </c>
      <c r="V12" s="464">
        <v>1813828370653.7737</v>
      </c>
      <c r="W12" s="460">
        <v>572.90148949524848</v>
      </c>
      <c r="X12" s="463">
        <v>4.295435158266904E-2</v>
      </c>
      <c r="Y12" s="476">
        <v>2.0000000000000001E-4</v>
      </c>
    </row>
    <row r="13" spans="1:29" x14ac:dyDescent="0.2">
      <c r="A13" s="475">
        <f t="shared" si="0"/>
        <v>9</v>
      </c>
      <c r="B13" s="462">
        <v>0.45683553303770735</v>
      </c>
      <c r="C13" s="461">
        <v>5245.1567103689576</v>
      </c>
      <c r="D13" s="462">
        <v>0.86903165546719108</v>
      </c>
      <c r="E13" s="462">
        <v>0.47666477870848822</v>
      </c>
      <c r="F13" s="516">
        <v>2023.75</v>
      </c>
      <c r="G13" s="464">
        <v>267925333505.26456</v>
      </c>
      <c r="H13" s="461">
        <v>23455114.577936511</v>
      </c>
      <c r="I13" s="464">
        <v>463144309093.92279</v>
      </c>
      <c r="J13" s="462">
        <v>0.1976491085951344</v>
      </c>
      <c r="K13" s="464">
        <v>4459037085.4176159</v>
      </c>
      <c r="L13" s="464">
        <v>0</v>
      </c>
      <c r="M13" s="464">
        <v>253770319146.85562</v>
      </c>
      <c r="N13" s="464">
        <v>97268703688.834915</v>
      </c>
      <c r="O13" s="464">
        <v>33880.855866233032</v>
      </c>
      <c r="P13" s="461">
        <v>589202.72383133438</v>
      </c>
      <c r="Q13" s="461">
        <v>392806.21014238242</v>
      </c>
      <c r="R13" s="464">
        <v>1073008250523.6515</v>
      </c>
      <c r="S13" s="462">
        <v>0.48758448735997251</v>
      </c>
      <c r="T13" s="462">
        <v>0.29637306667277907</v>
      </c>
      <c r="U13" s="461">
        <v>18.034125382061287</v>
      </c>
      <c r="V13" s="464">
        <v>6284818076882.3994</v>
      </c>
      <c r="W13" s="460">
        <v>1983.4451036329954</v>
      </c>
      <c r="X13" s="463">
        <v>4.0996199713725472E-2</v>
      </c>
      <c r="Y13" s="476">
        <v>2.0000000000000001E-4</v>
      </c>
    </row>
    <row r="14" spans="1:29" x14ac:dyDescent="0.2">
      <c r="A14" s="475">
        <f t="shared" si="0"/>
        <v>10</v>
      </c>
      <c r="B14" s="462">
        <v>0.68367296163589597</v>
      </c>
      <c r="C14" s="461">
        <v>6002.9641755440698</v>
      </c>
      <c r="D14" s="462">
        <v>0.95734814046879924</v>
      </c>
      <c r="E14" s="462">
        <v>0.62308024019792263</v>
      </c>
      <c r="F14" s="516">
        <v>2024.32</v>
      </c>
      <c r="G14" s="464">
        <v>157344363337.94083</v>
      </c>
      <c r="H14" s="461">
        <v>27635991.239941426</v>
      </c>
      <c r="I14" s="464">
        <v>745924479022.82922</v>
      </c>
      <c r="J14" s="462">
        <v>0.44023166722921492</v>
      </c>
      <c r="K14" s="464">
        <v>13643506399.775801</v>
      </c>
      <c r="L14" s="464">
        <v>0</v>
      </c>
      <c r="M14" s="464">
        <v>123145868172.22775</v>
      </c>
      <c r="N14" s="464">
        <v>17004768583.656389</v>
      </c>
      <c r="O14" s="464">
        <v>29853.306810211139</v>
      </c>
      <c r="P14" s="461">
        <v>164058.42189696344</v>
      </c>
      <c r="Q14" s="461">
        <v>70236.608548710225</v>
      </c>
      <c r="R14" s="464">
        <v>1113359517273.6382</v>
      </c>
      <c r="S14" s="462">
        <v>0.54596882556733284</v>
      </c>
      <c r="T14" s="462">
        <v>0.37555048745920394</v>
      </c>
      <c r="U14" s="461">
        <v>15.217730622379058</v>
      </c>
      <c r="V14" s="464">
        <v>7056362772975.9619</v>
      </c>
      <c r="W14" s="460">
        <v>2226.4102963872142</v>
      </c>
      <c r="X14" s="463">
        <v>4.7410617609160724E-2</v>
      </c>
      <c r="Y14" s="476">
        <v>2.0000000000000001E-4</v>
      </c>
    </row>
    <row r="15" spans="1:29" x14ac:dyDescent="0.2">
      <c r="A15" s="475">
        <f t="shared" si="0"/>
        <v>11</v>
      </c>
      <c r="B15" s="462">
        <v>0.51816041761048237</v>
      </c>
      <c r="C15" s="461">
        <v>7527.5623948057219</v>
      </c>
      <c r="D15" s="462">
        <v>0.71669632213922474</v>
      </c>
      <c r="E15" s="462">
        <v>0.37230578717221186</v>
      </c>
      <c r="F15" s="516">
        <v>2024.48</v>
      </c>
      <c r="G15" s="464">
        <v>177730268426.06494</v>
      </c>
      <c r="H15" s="461">
        <v>16145978.498467354</v>
      </c>
      <c r="I15" s="464">
        <v>473420437091.4458</v>
      </c>
      <c r="J15" s="462">
        <v>0.43597400094783056</v>
      </c>
      <c r="K15" s="464">
        <v>5004887140.5346069</v>
      </c>
      <c r="L15" s="464">
        <v>0</v>
      </c>
      <c r="M15" s="464">
        <v>208856674606.57858</v>
      </c>
      <c r="N15" s="464">
        <v>91239140815.223221</v>
      </c>
      <c r="O15" s="464">
        <v>30298.316027961508</v>
      </c>
      <c r="P15" s="461">
        <v>574139.19112905359</v>
      </c>
      <c r="Q15" s="461">
        <v>385949.81058039161</v>
      </c>
      <c r="R15" s="464">
        <v>1075549221559.4249</v>
      </c>
      <c r="S15" s="462">
        <v>0.58689863047678148</v>
      </c>
      <c r="T15" s="462">
        <v>0.3310394335584057</v>
      </c>
      <c r="U15" s="461">
        <v>15.976124923119848</v>
      </c>
      <c r="V15" s="464">
        <v>6286144503018.8594</v>
      </c>
      <c r="W15" s="460">
        <v>1982.9208180566577</v>
      </c>
      <c r="X15" s="463">
        <v>4.5716600306937444E-2</v>
      </c>
      <c r="Y15" s="476">
        <v>2.0000000000000001E-4</v>
      </c>
    </row>
    <row r="16" spans="1:29" x14ac:dyDescent="0.2">
      <c r="A16" s="475">
        <f t="shared" si="0"/>
        <v>12</v>
      </c>
      <c r="B16" s="462">
        <v>0.47529190984726433</v>
      </c>
      <c r="C16" s="461">
        <v>5609.5030581308802</v>
      </c>
      <c r="D16" s="462">
        <v>0.40424681305195415</v>
      </c>
      <c r="E16" s="462">
        <v>0.51161673949966846</v>
      </c>
      <c r="F16" s="516">
        <v>2025.45</v>
      </c>
      <c r="G16" s="464">
        <v>73328943174.521378</v>
      </c>
      <c r="H16" s="461">
        <v>7401007.8137244536</v>
      </c>
      <c r="I16" s="464">
        <v>324258372932.74084</v>
      </c>
      <c r="J16" s="462">
        <v>0.47529190984726433</v>
      </c>
      <c r="K16" s="464">
        <v>28428877050.361351</v>
      </c>
      <c r="L16" s="464">
        <v>28778562797.078682</v>
      </c>
      <c r="M16" s="464">
        <v>77477733186.355591</v>
      </c>
      <c r="N16" s="464">
        <v>37913997854.795311</v>
      </c>
      <c r="O16" s="464">
        <v>17655.208779396773</v>
      </c>
      <c r="P16" s="461">
        <v>297514.91058074578</v>
      </c>
      <c r="Q16" s="461">
        <v>142896.4050853478</v>
      </c>
      <c r="R16" s="464">
        <v>564779702387.8363</v>
      </c>
      <c r="S16" s="462">
        <v>0.55709412838426153</v>
      </c>
      <c r="T16" s="462">
        <v>0.38092342186568839</v>
      </c>
      <c r="U16" s="461">
        <v>14.865980986511451</v>
      </c>
      <c r="V16" s="464">
        <v>3674491152313.4077</v>
      </c>
      <c r="W16" s="460">
        <v>1159.7426934663404</v>
      </c>
      <c r="X16" s="463">
        <v>4.7176744768717048E-2</v>
      </c>
      <c r="Y16" s="476">
        <v>2.0000000000000001E-4</v>
      </c>
    </row>
    <row r="17" spans="1:25" x14ac:dyDescent="0.2">
      <c r="A17" s="475">
        <f t="shared" si="0"/>
        <v>13</v>
      </c>
      <c r="B17" s="462">
        <v>0.50056203141802968</v>
      </c>
      <c r="C17" s="461">
        <v>4404.5595441416399</v>
      </c>
      <c r="D17" s="462">
        <v>0.46985557540047596</v>
      </c>
      <c r="E17" s="462">
        <v>0.64786678822656851</v>
      </c>
      <c r="F17" s="516">
        <v>2023.93</v>
      </c>
      <c r="G17" s="464">
        <v>295135391676.39966</v>
      </c>
      <c r="H17" s="461">
        <v>8862399.9172594585</v>
      </c>
      <c r="I17" s="464">
        <v>312655294419.5462</v>
      </c>
      <c r="J17" s="462">
        <v>0.48523940091112738</v>
      </c>
      <c r="K17" s="464">
        <v>5213327397.4936495</v>
      </c>
      <c r="L17" s="464">
        <v>0</v>
      </c>
      <c r="M17" s="464">
        <v>347413936679.66754</v>
      </c>
      <c r="N17" s="464">
        <v>88886227335.041672</v>
      </c>
      <c r="O17" s="464">
        <v>24327.888759295725</v>
      </c>
      <c r="P17" s="461">
        <v>548281.81732556794</v>
      </c>
      <c r="Q17" s="461">
        <v>373971.3395739125</v>
      </c>
      <c r="R17" s="464">
        <v>1041675276542.7701</v>
      </c>
      <c r="S17" s="462">
        <v>0.65336982170766456</v>
      </c>
      <c r="T17" s="462">
        <v>0.41087021288202413</v>
      </c>
      <c r="U17" s="461">
        <v>17.122696747368213</v>
      </c>
      <c r="V17" s="464">
        <v>8074334791085.6738</v>
      </c>
      <c r="W17" s="460">
        <v>2549.1578345874582</v>
      </c>
      <c r="X17" s="463">
        <v>4.2401974526777471E-2</v>
      </c>
      <c r="Y17" s="476">
        <v>2.0000000000000001E-4</v>
      </c>
    </row>
    <row r="18" spans="1:25" x14ac:dyDescent="0.2">
      <c r="A18" s="475">
        <f t="shared" si="0"/>
        <v>14</v>
      </c>
      <c r="B18" s="462">
        <v>0.50031749689907046</v>
      </c>
      <c r="C18" s="461">
        <v>3331.7729593990261</v>
      </c>
      <c r="D18" s="462">
        <v>0.52153250430915954</v>
      </c>
      <c r="E18" s="462">
        <v>0.54880851686124865</v>
      </c>
      <c r="F18" s="516">
        <v>2027.4</v>
      </c>
      <c r="G18" s="464">
        <v>98680048402.22522</v>
      </c>
      <c r="H18" s="461">
        <v>10133953.702576112</v>
      </c>
      <c r="I18" s="464">
        <v>373346323936.16248</v>
      </c>
      <c r="J18" s="462">
        <v>0.50031749689907046</v>
      </c>
      <c r="K18" s="464">
        <v>53042215584.94532</v>
      </c>
      <c r="L18" s="464">
        <v>141585221991.54608</v>
      </c>
      <c r="M18" s="464">
        <v>0</v>
      </c>
      <c r="N18" s="464">
        <v>31973546467.132214</v>
      </c>
      <c r="O18" s="464">
        <v>35646.513598988211</v>
      </c>
      <c r="P18" s="461">
        <v>246114.4158978909</v>
      </c>
      <c r="Q18" s="461">
        <v>134307.81721700742</v>
      </c>
      <c r="R18" s="464">
        <v>674126570645.04968</v>
      </c>
      <c r="S18" s="462">
        <v>0.58232340577030006</v>
      </c>
      <c r="T18" s="462">
        <v>0.41241289180281565</v>
      </c>
      <c r="U18" s="461">
        <v>14.852369409006926</v>
      </c>
      <c r="V18" s="464">
        <v>4689047378923.5967</v>
      </c>
      <c r="W18" s="460">
        <v>1480.2110757277242</v>
      </c>
      <c r="X18" s="463">
        <v>4.7523293377363489E-2</v>
      </c>
      <c r="Y18" s="476">
        <v>2.0000000000000001E-4</v>
      </c>
    </row>
    <row r="19" spans="1:25" x14ac:dyDescent="0.2">
      <c r="A19" s="475">
        <f t="shared" si="0"/>
        <v>15</v>
      </c>
      <c r="B19" s="462">
        <v>0.42989368964546576</v>
      </c>
      <c r="C19" s="461">
        <v>7933.650103914897</v>
      </c>
      <c r="D19" s="462">
        <v>0.68621101902305415</v>
      </c>
      <c r="E19" s="462">
        <v>0.49024749872466966</v>
      </c>
      <c r="F19" s="516">
        <v>2024.08</v>
      </c>
      <c r="G19" s="464">
        <v>206393932751.1044</v>
      </c>
      <c r="H19" s="461">
        <v>14613109.72690044</v>
      </c>
      <c r="I19" s="464">
        <v>466482797829.66461</v>
      </c>
      <c r="J19" s="462">
        <v>0.4298936896454657</v>
      </c>
      <c r="K19" s="464">
        <v>12569097368.319204</v>
      </c>
      <c r="L19" s="464">
        <v>0</v>
      </c>
      <c r="M19" s="464">
        <v>270042004733.87424</v>
      </c>
      <c r="N19" s="464">
        <v>17312168265.055351</v>
      </c>
      <c r="O19" s="464">
        <v>34502.87469549349</v>
      </c>
      <c r="P19" s="461">
        <v>170258.24777265263</v>
      </c>
      <c r="Q19" s="461">
        <v>76384.75399858474</v>
      </c>
      <c r="R19" s="464">
        <v>1145111848180.0989</v>
      </c>
      <c r="S19" s="462">
        <v>0.63602830014648559</v>
      </c>
      <c r="T19" s="462">
        <v>0.31537879428358384</v>
      </c>
      <c r="U19" s="461">
        <v>16.396623077092723</v>
      </c>
      <c r="V19" s="464">
        <v>6441987373380.7383</v>
      </c>
      <c r="W19" s="460">
        <v>2034.3920481168077</v>
      </c>
      <c r="X19" s="463">
        <v>4.4784584149304585E-2</v>
      </c>
      <c r="Y19" s="476">
        <v>2.0000000000000001E-4</v>
      </c>
    </row>
    <row r="20" spans="1:25" x14ac:dyDescent="0.2">
      <c r="A20" s="475">
        <f t="shared" si="0"/>
        <v>16</v>
      </c>
      <c r="B20" s="462">
        <v>0.3801340796994761</v>
      </c>
      <c r="C20" s="461">
        <v>5635.2572303393572</v>
      </c>
      <c r="D20" s="462">
        <v>0.79872009163647961</v>
      </c>
      <c r="E20" s="462">
        <v>0.3627434383109992</v>
      </c>
      <c r="F20" s="516">
        <v>2026.53</v>
      </c>
      <c r="G20" s="464">
        <v>107167431846.58238</v>
      </c>
      <c r="H20" s="461">
        <v>19160659.991946053</v>
      </c>
      <c r="I20" s="464">
        <v>483186576001.50085</v>
      </c>
      <c r="J20" s="462">
        <v>0.3801340796994761</v>
      </c>
      <c r="K20" s="464">
        <v>24239475379.128799</v>
      </c>
      <c r="L20" s="464">
        <v>31938617056.953884</v>
      </c>
      <c r="M20" s="464">
        <v>33129280633.888763</v>
      </c>
      <c r="N20" s="464">
        <v>25963010682.950996</v>
      </c>
      <c r="O20" s="464">
        <v>32207.822478240319</v>
      </c>
      <c r="P20" s="461">
        <v>237095.54167406604</v>
      </c>
      <c r="Q20" s="461">
        <v>121985.51885165666</v>
      </c>
      <c r="R20" s="464">
        <v>742314178506.47729</v>
      </c>
      <c r="S20" s="462">
        <v>0.49708960081052422</v>
      </c>
      <c r="T20" s="462">
        <v>0.34268297243259199</v>
      </c>
      <c r="U20" s="461">
        <v>15.385331035436126</v>
      </c>
      <c r="V20" s="464">
        <v>4264787766349.5688</v>
      </c>
      <c r="W20" s="460">
        <v>1346.5161104242663</v>
      </c>
      <c r="X20" s="463">
        <v>4.82223681954927E-2</v>
      </c>
      <c r="Y20" s="476">
        <v>2.0000000000000001E-4</v>
      </c>
    </row>
    <row r="21" spans="1:25" x14ac:dyDescent="0.2">
      <c r="A21" s="475">
        <f t="shared" si="0"/>
        <v>17</v>
      </c>
      <c r="B21" s="462">
        <v>0.50124468877935402</v>
      </c>
      <c r="C21" s="461">
        <v>2788.1814749182136</v>
      </c>
      <c r="D21" s="462">
        <v>0.32052571309621908</v>
      </c>
      <c r="E21" s="462">
        <v>0.43077108320321839</v>
      </c>
      <c r="F21" s="516">
        <v>2024.89</v>
      </c>
      <c r="G21" s="464">
        <v>205545310526.93091</v>
      </c>
      <c r="H21" s="461">
        <v>5088099.4951829277</v>
      </c>
      <c r="I21" s="464">
        <v>238388958312.98203</v>
      </c>
      <c r="J21" s="462">
        <v>0.50124468877935402</v>
      </c>
      <c r="K21" s="464">
        <v>3170755871.1283388</v>
      </c>
      <c r="L21" s="464">
        <v>0</v>
      </c>
      <c r="M21" s="464">
        <v>173637090894.62494</v>
      </c>
      <c r="N21" s="464">
        <v>27249900735.523808</v>
      </c>
      <c r="O21" s="464">
        <v>37552.538579604763</v>
      </c>
      <c r="P21" s="461">
        <v>244633.87049092702</v>
      </c>
      <c r="Q21" s="461">
        <v>111062.14607319137</v>
      </c>
      <c r="R21" s="464">
        <v>689061898794.51257</v>
      </c>
      <c r="S21" s="462">
        <v>0.67270040065539205</v>
      </c>
      <c r="T21" s="462">
        <v>0.44128695291615722</v>
      </c>
      <c r="U21" s="461">
        <v>17.037196795374168</v>
      </c>
      <c r="V21" s="464">
        <v>5767690096673.2383</v>
      </c>
      <c r="W21" s="460">
        <v>1820.0917437086557</v>
      </c>
      <c r="X21" s="463">
        <v>4.2289007534977163E-2</v>
      </c>
      <c r="Y21" s="476">
        <v>2.0000000000000001E-4</v>
      </c>
    </row>
    <row r="22" spans="1:25" x14ac:dyDescent="0.2">
      <c r="A22" s="475">
        <f t="shared" si="0"/>
        <v>18</v>
      </c>
      <c r="B22" s="462">
        <v>0.46942986865966063</v>
      </c>
      <c r="C22" s="461">
        <v>5344.9877646255345</v>
      </c>
      <c r="D22" s="462">
        <v>0.69108988452645481</v>
      </c>
      <c r="E22" s="462">
        <v>0.28763685852859944</v>
      </c>
      <c r="F22" s="516">
        <v>2024.96</v>
      </c>
      <c r="G22" s="464">
        <v>319877106073.79285</v>
      </c>
      <c r="H22" s="461">
        <v>15406569.815248765</v>
      </c>
      <c r="I22" s="464">
        <v>386298805964.63275</v>
      </c>
      <c r="J22" s="462">
        <v>0.20951393230173421</v>
      </c>
      <c r="K22" s="464">
        <v>18864368195.301369</v>
      </c>
      <c r="L22" s="464">
        <v>28025012635.967571</v>
      </c>
      <c r="M22" s="464">
        <v>255312046621.3757</v>
      </c>
      <c r="N22" s="464">
        <v>81584808206.620102</v>
      </c>
      <c r="O22" s="464">
        <v>14443.10619070386</v>
      </c>
      <c r="P22" s="461">
        <v>431239.09964904963</v>
      </c>
      <c r="Q22" s="461">
        <v>272573.72919193475</v>
      </c>
      <c r="R22" s="464">
        <v>1106685370283.6079</v>
      </c>
      <c r="S22" s="462">
        <v>0.54599731386218919</v>
      </c>
      <c r="T22" s="462">
        <v>0.34465242737974444</v>
      </c>
      <c r="U22" s="461">
        <v>17.953619698634611</v>
      </c>
      <c r="V22" s="464">
        <v>7488698448636.6631</v>
      </c>
      <c r="W22" s="460">
        <v>2360.9630842559986</v>
      </c>
      <c r="X22" s="463">
        <v>4.0925573656093076E-2</v>
      </c>
      <c r="Y22" s="476">
        <v>2.0000000000000001E-4</v>
      </c>
    </row>
    <row r="23" spans="1:25" x14ac:dyDescent="0.2">
      <c r="A23" s="475">
        <f t="shared" si="0"/>
        <v>19</v>
      </c>
      <c r="B23" s="462">
        <v>0.49032608200881223</v>
      </c>
      <c r="C23" s="461">
        <v>5378.5230328246371</v>
      </c>
      <c r="D23" s="462">
        <v>0.72314172855352787</v>
      </c>
      <c r="E23" s="462">
        <v>0.7</v>
      </c>
      <c r="F23" s="516">
        <v>2025.06</v>
      </c>
      <c r="G23" s="464">
        <v>252966185300.33548</v>
      </c>
      <c r="H23" s="461">
        <v>16437208.010600602</v>
      </c>
      <c r="I23" s="464">
        <v>359120701439.78931</v>
      </c>
      <c r="J23" s="462">
        <v>0.1499305776816986</v>
      </c>
      <c r="K23" s="464">
        <v>22147794360.713871</v>
      </c>
      <c r="L23" s="464">
        <v>59000463944.22406</v>
      </c>
      <c r="M23" s="464">
        <v>149333884123.09714</v>
      </c>
      <c r="N23" s="464">
        <v>35960939343.179504</v>
      </c>
      <c r="O23" s="464">
        <v>42453.989726867498</v>
      </c>
      <c r="P23" s="461">
        <v>244740.44189664786</v>
      </c>
      <c r="Q23" s="461">
        <v>129058.75947614167</v>
      </c>
      <c r="R23" s="464">
        <v>881925375168.71509</v>
      </c>
      <c r="S23" s="462">
        <v>0.50069996907541181</v>
      </c>
      <c r="T23" s="462">
        <v>0.31835493813260574</v>
      </c>
      <c r="U23" s="461">
        <v>18.327483671146112</v>
      </c>
      <c r="V23" s="464">
        <v>5653021971025.5566</v>
      </c>
      <c r="W23" s="460">
        <v>1783.8094261320052</v>
      </c>
      <c r="X23" s="463">
        <v>4.0060622818790304E-2</v>
      </c>
      <c r="Y23" s="476">
        <v>2.0000000000000001E-4</v>
      </c>
    </row>
    <row r="24" spans="1:25" x14ac:dyDescent="0.2">
      <c r="A24" s="475">
        <f t="shared" si="0"/>
        <v>20</v>
      </c>
      <c r="B24" s="462">
        <v>0.43219982645984995</v>
      </c>
      <c r="C24" s="461">
        <v>1955.931234768741</v>
      </c>
      <c r="D24" s="462">
        <v>0.4184843648753433</v>
      </c>
      <c r="E24" s="462">
        <v>0.21457273083982015</v>
      </c>
      <c r="F24" s="516">
        <v>2023.75</v>
      </c>
      <c r="G24" s="464">
        <v>198666927811.24249</v>
      </c>
      <c r="H24" s="461">
        <v>7615474.4627971612</v>
      </c>
      <c r="I24" s="464">
        <v>282449409361.82458</v>
      </c>
      <c r="J24" s="462">
        <v>0.43219982645984989</v>
      </c>
      <c r="K24" s="464">
        <v>8994572159.4287338</v>
      </c>
      <c r="L24" s="464">
        <v>0</v>
      </c>
      <c r="M24" s="464">
        <v>175261729259.58029</v>
      </c>
      <c r="N24" s="464">
        <v>26024745621.803539</v>
      </c>
      <c r="O24" s="464">
        <v>30217.081132570223</v>
      </c>
      <c r="P24" s="461">
        <v>226316.93559895986</v>
      </c>
      <c r="Q24" s="461">
        <v>98047.088845526814</v>
      </c>
      <c r="R24" s="464">
        <v>658404721643.22302</v>
      </c>
      <c r="S24" s="462">
        <v>0.61633163238812005</v>
      </c>
      <c r="T24" s="462">
        <v>0.44198790845580327</v>
      </c>
      <c r="U24" s="461">
        <v>17.034533013270362</v>
      </c>
      <c r="V24" s="464">
        <v>5632533213438.1191</v>
      </c>
      <c r="W24" s="460">
        <v>1776.213092173251</v>
      </c>
      <c r="X24" s="463">
        <v>4.1429844020916692E-2</v>
      </c>
      <c r="Y24" s="476">
        <v>2.0000000000000001E-4</v>
      </c>
    </row>
    <row r="25" spans="1:25" x14ac:dyDescent="0.2">
      <c r="A25" s="475">
        <f t="shared" si="0"/>
        <v>21</v>
      </c>
      <c r="B25" s="462">
        <v>0.60606062466257637</v>
      </c>
      <c r="C25" s="461">
        <v>4957.1335632230912</v>
      </c>
      <c r="D25" s="462">
        <v>0.46649505618647746</v>
      </c>
      <c r="E25" s="462">
        <v>0.51514092517749555</v>
      </c>
      <c r="F25" s="516">
        <v>2024.67</v>
      </c>
      <c r="G25" s="464">
        <v>173146618417.25162</v>
      </c>
      <c r="H25" s="461">
        <v>9046976.1370315161</v>
      </c>
      <c r="I25" s="464">
        <v>360002865239.10065</v>
      </c>
      <c r="J25" s="462">
        <v>0.52144451847361595</v>
      </c>
      <c r="K25" s="464">
        <v>8929648319.8675003</v>
      </c>
      <c r="L25" s="464">
        <v>0</v>
      </c>
      <c r="M25" s="464">
        <v>152576422251.81778</v>
      </c>
      <c r="N25" s="464">
        <v>26677673731.226128</v>
      </c>
      <c r="O25" s="464">
        <v>28180.959946720795</v>
      </c>
      <c r="P25" s="461">
        <v>203063.15000542629</v>
      </c>
      <c r="Q25" s="461">
        <v>103637.95052070156</v>
      </c>
      <c r="R25" s="464">
        <v>777720150252.13721</v>
      </c>
      <c r="S25" s="462">
        <v>0.64619957362885083</v>
      </c>
      <c r="T25" s="462">
        <v>0.42991200907625626</v>
      </c>
      <c r="U25" s="461">
        <v>16.077577465675379</v>
      </c>
      <c r="V25" s="464">
        <v>6073106324888.124</v>
      </c>
      <c r="W25" s="460">
        <v>1916.1092718076764</v>
      </c>
      <c r="X25" s="463">
        <v>4.4273438568696095E-2</v>
      </c>
      <c r="Y25" s="476">
        <v>2.0000000000000001E-4</v>
      </c>
    </row>
    <row r="26" spans="1:25" x14ac:dyDescent="0.2">
      <c r="A26" s="475">
        <f t="shared" si="0"/>
        <v>22</v>
      </c>
      <c r="B26" s="462">
        <v>0.45316225353300493</v>
      </c>
      <c r="C26" s="461">
        <v>3159.9232803502305</v>
      </c>
      <c r="D26" s="462">
        <v>0.92368488876435351</v>
      </c>
      <c r="E26" s="462">
        <v>0.48442262306467593</v>
      </c>
      <c r="F26" s="516">
        <v>2023.75</v>
      </c>
      <c r="G26" s="464">
        <v>265178992352.48169</v>
      </c>
      <c r="H26" s="461">
        <v>26623698.628837749</v>
      </c>
      <c r="I26" s="464">
        <v>573688858588.26086</v>
      </c>
      <c r="J26" s="462">
        <v>0.32531605684064213</v>
      </c>
      <c r="K26" s="464">
        <v>10705520783.277721</v>
      </c>
      <c r="L26" s="464">
        <v>0</v>
      </c>
      <c r="M26" s="464">
        <v>402278158213.21484</v>
      </c>
      <c r="N26" s="464">
        <v>48568241696.747078</v>
      </c>
      <c r="O26" s="464">
        <v>24133.987247444602</v>
      </c>
      <c r="P26" s="461">
        <v>354853.14844842878</v>
      </c>
      <c r="Q26" s="461">
        <v>207099.79458796707</v>
      </c>
      <c r="R26" s="464">
        <v>1462983652236.5718</v>
      </c>
      <c r="S26" s="462">
        <v>0.59170530291753232</v>
      </c>
      <c r="T26" s="462">
        <v>0.29275943814502325</v>
      </c>
      <c r="U26" s="461">
        <v>16.688805985374323</v>
      </c>
      <c r="V26" s="464">
        <v>7874682385219.8047</v>
      </c>
      <c r="W26" s="460">
        <v>2486.1762316552831</v>
      </c>
      <c r="X26" s="463">
        <v>4.3718920742901499E-2</v>
      </c>
      <c r="Y26" s="476">
        <v>2.0000000000000001E-4</v>
      </c>
    </row>
    <row r="27" spans="1:25" x14ac:dyDescent="0.2">
      <c r="A27" s="475">
        <f t="shared" si="0"/>
        <v>23</v>
      </c>
      <c r="B27" s="462">
        <v>0.68542075498072141</v>
      </c>
      <c r="C27" s="461">
        <v>1500</v>
      </c>
      <c r="D27" s="462">
        <v>0.49677879242674367</v>
      </c>
      <c r="E27" s="462">
        <v>0.51014336113720038</v>
      </c>
      <c r="F27" s="516">
        <v>2023.75</v>
      </c>
      <c r="G27" s="464">
        <v>129462650577.03912</v>
      </c>
      <c r="H27" s="461">
        <v>9911223.3534267247</v>
      </c>
      <c r="I27" s="464">
        <v>356685860233.32837</v>
      </c>
      <c r="J27" s="462">
        <v>0.47739516038074892</v>
      </c>
      <c r="K27" s="464">
        <v>6402122846.4293385</v>
      </c>
      <c r="L27" s="464">
        <v>0</v>
      </c>
      <c r="M27" s="464">
        <v>125819299914.83838</v>
      </c>
      <c r="N27" s="464">
        <v>42503966621.850037</v>
      </c>
      <c r="O27" s="464">
        <v>35641.095072718956</v>
      </c>
      <c r="P27" s="461">
        <v>329976.98409248784</v>
      </c>
      <c r="Q27" s="461">
        <v>161796.17291665863</v>
      </c>
      <c r="R27" s="464">
        <v>665234946373.57715</v>
      </c>
      <c r="S27" s="462">
        <v>0.58480927077817968</v>
      </c>
      <c r="T27" s="462">
        <v>0.42349880239318061</v>
      </c>
      <c r="U27" s="461">
        <v>15.72814740522532</v>
      </c>
      <c r="V27" s="464">
        <v>5063485131093.8027</v>
      </c>
      <c r="W27" s="460">
        <v>1598.077678629337</v>
      </c>
      <c r="X27" s="463">
        <v>4.4636577509458486E-2</v>
      </c>
      <c r="Y27" s="476">
        <v>2.0000000000000001E-4</v>
      </c>
    </row>
    <row r="28" spans="1:25" x14ac:dyDescent="0.2">
      <c r="A28" s="475">
        <f t="shared" si="0"/>
        <v>24</v>
      </c>
      <c r="B28" s="462">
        <v>0.62848934295873837</v>
      </c>
      <c r="C28" s="461">
        <v>1500</v>
      </c>
      <c r="D28" s="462">
        <v>0.98831349893693599</v>
      </c>
      <c r="E28" s="462">
        <v>0.17672874839812847</v>
      </c>
      <c r="F28" s="516">
        <v>2025.75</v>
      </c>
      <c r="G28" s="464">
        <v>393858435545.14746</v>
      </c>
      <c r="H28" s="461">
        <v>31609424.102813665</v>
      </c>
      <c r="I28" s="464">
        <v>678148276727.10571</v>
      </c>
      <c r="J28" s="462">
        <v>0.25719755193253935</v>
      </c>
      <c r="K28" s="464">
        <v>32938251677.922237</v>
      </c>
      <c r="L28" s="464">
        <v>19578149321.75095</v>
      </c>
      <c r="M28" s="464">
        <v>203405620244.80457</v>
      </c>
      <c r="N28" s="464">
        <v>56569592100.935432</v>
      </c>
      <c r="O28" s="464">
        <v>26057.657617547127</v>
      </c>
      <c r="P28" s="461">
        <v>358528.05670010677</v>
      </c>
      <c r="Q28" s="461">
        <v>208342.89337223311</v>
      </c>
      <c r="R28" s="464">
        <v>1493782300871.3523</v>
      </c>
      <c r="S28" s="462">
        <v>0.52401060061591553</v>
      </c>
      <c r="T28" s="462">
        <v>0.34233087572965692</v>
      </c>
      <c r="U28" s="461">
        <v>17.529763156576454</v>
      </c>
      <c r="V28" s="464">
        <v>9778903800352.6816</v>
      </c>
      <c r="W28" s="460">
        <v>3079.398737782305</v>
      </c>
      <c r="X28" s="463">
        <v>4.1921758295335385E-2</v>
      </c>
      <c r="Y28" s="476">
        <v>2.0000000000000001E-4</v>
      </c>
    </row>
    <row r="29" spans="1:25" x14ac:dyDescent="0.2">
      <c r="A29" s="475">
        <f t="shared" si="0"/>
        <v>25</v>
      </c>
      <c r="B29" s="462">
        <v>0.34336169413547962</v>
      </c>
      <c r="C29" s="461">
        <v>5350.3134145077729</v>
      </c>
      <c r="D29" s="462">
        <v>0.78415546838873462</v>
      </c>
      <c r="E29" s="462">
        <v>0.7</v>
      </c>
      <c r="F29" s="516">
        <v>2023.99</v>
      </c>
      <c r="G29" s="464">
        <v>310644754188.76837</v>
      </c>
      <c r="H29" s="461">
        <v>19657711.954684544</v>
      </c>
      <c r="I29" s="464">
        <v>436693204898.48163</v>
      </c>
      <c r="J29" s="462">
        <v>0.25158731291995584</v>
      </c>
      <c r="K29" s="464">
        <v>7511139779.7147255</v>
      </c>
      <c r="L29" s="464">
        <v>0</v>
      </c>
      <c r="M29" s="464">
        <v>336404367734.23969</v>
      </c>
      <c r="N29" s="464">
        <v>22364589358.203171</v>
      </c>
      <c r="O29" s="464">
        <v>27951.811065590435</v>
      </c>
      <c r="P29" s="461">
        <v>189517.51474758689</v>
      </c>
      <c r="Q29" s="461">
        <v>88238.11282175628</v>
      </c>
      <c r="R29" s="464">
        <v>1105808149557.7319</v>
      </c>
      <c r="S29" s="462">
        <v>0.56939177195379054</v>
      </c>
      <c r="T29" s="462">
        <v>0.3334698862643129</v>
      </c>
      <c r="U29" s="461">
        <v>18.027516642808511</v>
      </c>
      <c r="V29" s="464">
        <v>7296912988179.5293</v>
      </c>
      <c r="W29" s="460">
        <v>2304.1106961192131</v>
      </c>
      <c r="X29" s="463">
        <v>4.0166895560422751E-2</v>
      </c>
      <c r="Y29" s="476">
        <v>2.0000000000000001E-4</v>
      </c>
    </row>
    <row r="30" spans="1:25" x14ac:dyDescent="0.2">
      <c r="A30" s="475">
        <f t="shared" si="0"/>
        <v>26</v>
      </c>
      <c r="B30" s="462">
        <v>0.69089374186129526</v>
      </c>
      <c r="C30" s="461">
        <v>4707.9263649657441</v>
      </c>
      <c r="D30" s="462">
        <v>0.64737224180860209</v>
      </c>
      <c r="E30" s="462">
        <v>0.46037500442912321</v>
      </c>
      <c r="F30" s="516">
        <v>2024.84</v>
      </c>
      <c r="G30" s="464">
        <v>670161384602.94971</v>
      </c>
      <c r="H30" s="461">
        <v>14031796.842051465</v>
      </c>
      <c r="I30" s="464">
        <v>452011567087.41882</v>
      </c>
      <c r="J30" s="462">
        <v>0.40432804861275973</v>
      </c>
      <c r="K30" s="464">
        <v>18430728243.354801</v>
      </c>
      <c r="L30" s="464">
        <v>0</v>
      </c>
      <c r="M30" s="464">
        <v>355864850823.94623</v>
      </c>
      <c r="N30" s="464">
        <v>73029383845.279999</v>
      </c>
      <c r="O30" s="464">
        <v>27971.437165904234</v>
      </c>
      <c r="P30" s="461">
        <v>410971.76227486134</v>
      </c>
      <c r="Q30" s="461">
        <v>257903.90890526411</v>
      </c>
      <c r="R30" s="464">
        <v>1390026247672.9712</v>
      </c>
      <c r="S30" s="462">
        <v>0.63495750181048805</v>
      </c>
      <c r="T30" s="462">
        <v>0.61167097336031928</v>
      </c>
      <c r="U30" s="461">
        <v>17.711233437494403</v>
      </c>
      <c r="V30" s="464">
        <v>16284201913965.154</v>
      </c>
      <c r="W30" s="460">
        <v>5137.5495954387334</v>
      </c>
      <c r="X30" s="463">
        <v>4.1833089140460702E-2</v>
      </c>
      <c r="Y30" s="476">
        <v>2.0000000000000001E-4</v>
      </c>
    </row>
    <row r="31" spans="1:25" x14ac:dyDescent="0.2">
      <c r="A31" s="475">
        <f t="shared" si="0"/>
        <v>27</v>
      </c>
      <c r="B31" s="462">
        <v>0.37121448829660475</v>
      </c>
      <c r="C31" s="461">
        <v>7629.6109306783237</v>
      </c>
      <c r="D31" s="462">
        <v>0.8870001671361829</v>
      </c>
      <c r="E31" s="462">
        <v>0.42334115868833899</v>
      </c>
      <c r="F31" s="516">
        <v>2026.99</v>
      </c>
      <c r="G31" s="464">
        <v>169696693752.35794</v>
      </c>
      <c r="H31" s="461">
        <v>23328542.842941999</v>
      </c>
      <c r="I31" s="464">
        <v>521830403355.56042</v>
      </c>
      <c r="J31" s="462">
        <v>0.21768214132576835</v>
      </c>
      <c r="K31" s="464">
        <v>42787815942.387299</v>
      </c>
      <c r="L31" s="464">
        <v>162359285675.64908</v>
      </c>
      <c r="M31" s="464">
        <v>734210398.20400035</v>
      </c>
      <c r="N31" s="464">
        <v>35554486219.022125</v>
      </c>
      <c r="O31" s="464">
        <v>28682.705912445588</v>
      </c>
      <c r="P31" s="461">
        <v>250325.1693067993</v>
      </c>
      <c r="Q31" s="461">
        <v>129907.76091645703</v>
      </c>
      <c r="R31" s="464">
        <v>933985409135.60388</v>
      </c>
      <c r="S31" s="462">
        <v>0.43431454928303004</v>
      </c>
      <c r="T31" s="462">
        <v>0.26500942288225021</v>
      </c>
      <c r="U31" s="461">
        <v>16.903594272776047</v>
      </c>
      <c r="V31" s="464">
        <v>4471335456667.958</v>
      </c>
      <c r="W31" s="460">
        <v>1412.3162269252794</v>
      </c>
      <c r="X31" s="463">
        <v>4.4478774765440904E-2</v>
      </c>
      <c r="Y31" s="476">
        <v>2.0000000000000001E-4</v>
      </c>
    </row>
    <row r="32" spans="1:25" x14ac:dyDescent="0.2">
      <c r="A32" s="475">
        <f t="shared" si="0"/>
        <v>28</v>
      </c>
      <c r="B32" s="462">
        <v>0.38559252852762177</v>
      </c>
      <c r="C32" s="461">
        <v>8445.8328517679711</v>
      </c>
      <c r="D32" s="462">
        <v>0.99940668812905298</v>
      </c>
      <c r="E32" s="462">
        <v>0.7</v>
      </c>
      <c r="F32" s="516">
        <v>2024.9</v>
      </c>
      <c r="G32" s="464">
        <v>191838679459.30054</v>
      </c>
      <c r="H32" s="461">
        <v>18187540.378529739</v>
      </c>
      <c r="I32" s="464">
        <v>416034857120.69409</v>
      </c>
      <c r="J32" s="462">
        <v>0.12492016764495784</v>
      </c>
      <c r="K32" s="464">
        <v>9716662977.364399</v>
      </c>
      <c r="L32" s="464">
        <v>17344629431.256859</v>
      </c>
      <c r="M32" s="464">
        <v>97602468412.566315</v>
      </c>
      <c r="N32" s="464">
        <v>2019373715.4558523</v>
      </c>
      <c r="O32" s="464">
        <v>44472.395180537998</v>
      </c>
      <c r="P32" s="461">
        <v>47911</v>
      </c>
      <c r="Q32" s="461">
        <v>6541</v>
      </c>
      <c r="R32" s="464">
        <v>732501779190.93994</v>
      </c>
      <c r="S32" s="462">
        <v>0.41186801203514373</v>
      </c>
      <c r="T32" s="462">
        <v>0.31129349878977092</v>
      </c>
      <c r="U32" s="461">
        <v>17.975893602726948</v>
      </c>
      <c r="V32" s="464">
        <v>4415548934906.6602</v>
      </c>
      <c r="W32" s="460">
        <v>1394.6345015692139</v>
      </c>
      <c r="X32" s="463">
        <v>4.2087102375031132E-2</v>
      </c>
      <c r="Y32" s="476">
        <v>2.0000000000000001E-4</v>
      </c>
    </row>
    <row r="33" spans="1:25" x14ac:dyDescent="0.2">
      <c r="A33" s="475">
        <f t="shared" si="0"/>
        <v>29</v>
      </c>
      <c r="B33" s="462">
        <v>0.47592507023800162</v>
      </c>
      <c r="C33" s="461">
        <v>5396.5735509460719</v>
      </c>
      <c r="D33" s="462">
        <v>0.75970131450351996</v>
      </c>
      <c r="E33" s="462">
        <v>0.45856775890586987</v>
      </c>
      <c r="F33" s="516">
        <v>2024.2</v>
      </c>
      <c r="G33" s="464">
        <v>556207000548.43604</v>
      </c>
      <c r="H33" s="461">
        <v>17418507.765738513</v>
      </c>
      <c r="I33" s="464">
        <v>374057535515.8924</v>
      </c>
      <c r="J33" s="462">
        <v>0.19265053873268678</v>
      </c>
      <c r="K33" s="464">
        <v>8941535549.322361</v>
      </c>
      <c r="L33" s="464">
        <v>0</v>
      </c>
      <c r="M33" s="464">
        <v>279587121060.30219</v>
      </c>
      <c r="N33" s="464">
        <v>43083961521.28685</v>
      </c>
      <c r="O33" s="464">
        <v>35178.074468489285</v>
      </c>
      <c r="P33" s="461">
        <v>296839.64605709561</v>
      </c>
      <c r="Q33" s="461">
        <v>167028.80989221841</v>
      </c>
      <c r="R33" s="464">
        <v>1121341783272.0466</v>
      </c>
      <c r="S33" s="462">
        <v>0.57463310817591862</v>
      </c>
      <c r="T33" s="462">
        <v>0.52916199908754935</v>
      </c>
      <c r="U33" s="461">
        <v>18.597724437831957</v>
      </c>
      <c r="V33" s="464">
        <v>11853042597138.529</v>
      </c>
      <c r="W33" s="460">
        <v>3740.7474248424664</v>
      </c>
      <c r="X33" s="463">
        <v>4.0267723240429189E-2</v>
      </c>
      <c r="Y33" s="476">
        <v>2.0000000000000001E-4</v>
      </c>
    </row>
    <row r="34" spans="1:25" x14ac:dyDescent="0.2">
      <c r="A34" s="475">
        <f t="shared" si="0"/>
        <v>30</v>
      </c>
      <c r="B34" s="462">
        <v>0.346976569641682</v>
      </c>
      <c r="C34" s="461">
        <v>3979.8192677781676</v>
      </c>
      <c r="D34" s="462">
        <v>0.45066516906203813</v>
      </c>
      <c r="E34" s="462">
        <v>0.58179990857165831</v>
      </c>
      <c r="F34" s="516">
        <v>2024.63</v>
      </c>
      <c r="G34" s="464">
        <v>307401587424.0351</v>
      </c>
      <c r="H34" s="461">
        <v>8286542.5079802619</v>
      </c>
      <c r="I34" s="464">
        <v>328819894755.80994</v>
      </c>
      <c r="J34" s="462">
        <v>0.346976569641682</v>
      </c>
      <c r="K34" s="464">
        <v>4292369756.523232</v>
      </c>
      <c r="L34" s="464">
        <v>0</v>
      </c>
      <c r="M34" s="464">
        <v>234011158271.41745</v>
      </c>
      <c r="N34" s="464">
        <v>15458805723.596533</v>
      </c>
      <c r="O34" s="464">
        <v>34978.948670795304</v>
      </c>
      <c r="P34" s="461">
        <v>145691.18539088537</v>
      </c>
      <c r="Q34" s="461">
        <v>63070.158420330976</v>
      </c>
      <c r="R34" s="464">
        <v>873301598546.27991</v>
      </c>
      <c r="S34" s="462">
        <v>0.61743495099905354</v>
      </c>
      <c r="T34" s="462">
        <v>0.43419668480050044</v>
      </c>
      <c r="U34" s="461">
        <v>17.848131850293456</v>
      </c>
      <c r="V34" s="464">
        <v>7394734609795.4092</v>
      </c>
      <c r="W34" s="460">
        <v>2333.6317021136842</v>
      </c>
      <c r="X34" s="463">
        <v>4.1189348165084412E-2</v>
      </c>
      <c r="Y34" s="476">
        <v>2.0000000000000001E-4</v>
      </c>
    </row>
    <row r="35" spans="1:25" x14ac:dyDescent="0.2">
      <c r="A35" s="475">
        <f t="shared" si="0"/>
        <v>31</v>
      </c>
      <c r="B35" s="462">
        <v>0.66686967751199178</v>
      </c>
      <c r="C35" s="461">
        <v>1500</v>
      </c>
      <c r="D35" s="462">
        <v>0.51623530519008343</v>
      </c>
      <c r="E35" s="462">
        <v>0.52639619560522433</v>
      </c>
      <c r="F35" s="516">
        <v>2025.59</v>
      </c>
      <c r="G35" s="464">
        <v>165092701606.91345</v>
      </c>
      <c r="H35" s="461">
        <v>10631035.513385987</v>
      </c>
      <c r="I35" s="464">
        <v>401252927729.32953</v>
      </c>
      <c r="J35" s="462">
        <v>0.53250793788141348</v>
      </c>
      <c r="K35" s="464">
        <v>23217639150.103745</v>
      </c>
      <c r="L35" s="464">
        <v>31320601991.344185</v>
      </c>
      <c r="M35" s="464">
        <v>103725419048.41815</v>
      </c>
      <c r="N35" s="464">
        <v>200871548154.70157</v>
      </c>
      <c r="O35" s="464">
        <v>19666.66380797435</v>
      </c>
      <c r="P35" s="461">
        <v>1235754.1632927433</v>
      </c>
      <c r="Q35" s="461">
        <v>826303.06026454479</v>
      </c>
      <c r="R35" s="464">
        <v>882976858124.65295</v>
      </c>
      <c r="S35" s="462">
        <v>0.53983803747468184</v>
      </c>
      <c r="T35" s="462">
        <v>0.42771108516952649</v>
      </c>
      <c r="U35" s="461">
        <v>15.538895906051382</v>
      </c>
      <c r="V35" s="464">
        <v>6605493066489.1182</v>
      </c>
      <c r="W35" s="460">
        <v>2083.4358182939227</v>
      </c>
      <c r="X35" s="463">
        <v>4.5789999787075181E-2</v>
      </c>
      <c r="Y35" s="476">
        <v>2.0000000000000001E-4</v>
      </c>
    </row>
    <row r="36" spans="1:25" x14ac:dyDescent="0.2">
      <c r="A36" s="475">
        <f t="shared" si="0"/>
        <v>32</v>
      </c>
      <c r="B36" s="462">
        <v>0.62119449930281057</v>
      </c>
      <c r="C36" s="461">
        <v>1500</v>
      </c>
      <c r="D36" s="462">
        <v>0.97378834287095151</v>
      </c>
      <c r="E36" s="462">
        <v>0.64568488594759943</v>
      </c>
      <c r="F36" s="516">
        <v>2024.38</v>
      </c>
      <c r="G36" s="464">
        <v>291437659995.64581</v>
      </c>
      <c r="H36" s="461">
        <v>31367247.902908783</v>
      </c>
      <c r="I36" s="464">
        <v>696454334323.70422</v>
      </c>
      <c r="J36" s="462">
        <v>0.2887946503766512</v>
      </c>
      <c r="K36" s="464">
        <v>22799424457.678772</v>
      </c>
      <c r="L36" s="464">
        <v>0</v>
      </c>
      <c r="M36" s="464">
        <v>247020387322.2854</v>
      </c>
      <c r="N36" s="464">
        <v>68446017841.800926</v>
      </c>
      <c r="O36" s="464">
        <v>21751.595142001348</v>
      </c>
      <c r="P36" s="461">
        <v>418311.42564006138</v>
      </c>
      <c r="Q36" s="461">
        <v>254550.93553509196</v>
      </c>
      <c r="R36" s="464">
        <v>1412451435041.6135</v>
      </c>
      <c r="S36" s="462">
        <v>0.51445838803766386</v>
      </c>
      <c r="T36" s="462">
        <v>0.29032440864913855</v>
      </c>
      <c r="U36" s="461">
        <v>17.194320651513443</v>
      </c>
      <c r="V36" s="464">
        <v>7760766826755.5928</v>
      </c>
      <c r="W36" s="460">
        <v>2448.8086906999865</v>
      </c>
      <c r="X36" s="463">
        <v>4.2397400073544679E-2</v>
      </c>
      <c r="Y36" s="476">
        <v>2.0000000000000001E-4</v>
      </c>
    </row>
    <row r="37" spans="1:25" x14ac:dyDescent="0.2">
      <c r="A37" s="475">
        <f t="shared" si="0"/>
        <v>33</v>
      </c>
      <c r="B37" s="462">
        <v>0.46019064141986615</v>
      </c>
      <c r="C37" s="461">
        <v>4242.0425042773877</v>
      </c>
      <c r="D37" s="462">
        <v>1.0137976218907885</v>
      </c>
      <c r="E37" s="462">
        <v>0.3991043423365877</v>
      </c>
      <c r="F37" s="516">
        <v>2025.66</v>
      </c>
      <c r="G37" s="464">
        <v>222602286520.70987</v>
      </c>
      <c r="H37" s="461">
        <v>32474727.725074984</v>
      </c>
      <c r="I37" s="464">
        <v>600703064287.79468</v>
      </c>
      <c r="J37" s="462">
        <v>0.20555337023709785</v>
      </c>
      <c r="K37" s="464">
        <v>22880645878.262375</v>
      </c>
      <c r="L37" s="464">
        <v>48262300724.766365</v>
      </c>
      <c r="M37" s="464">
        <v>168533778625.99976</v>
      </c>
      <c r="N37" s="464">
        <v>21792145653.630234</v>
      </c>
      <c r="O37" s="464">
        <v>27158.370307088662</v>
      </c>
      <c r="P37" s="461">
        <v>192931.25277696352</v>
      </c>
      <c r="Q37" s="461">
        <v>88458.43974834407</v>
      </c>
      <c r="R37" s="464">
        <v>1118931132162.28</v>
      </c>
      <c r="S37" s="462">
        <v>0.46075895775497128</v>
      </c>
      <c r="T37" s="462">
        <v>0.28246610498472241</v>
      </c>
      <c r="U37" s="461">
        <v>17.148927115274443</v>
      </c>
      <c r="V37" s="464">
        <v>5908499095073.9961</v>
      </c>
      <c r="W37" s="460">
        <v>1865.2557312252611</v>
      </c>
      <c r="X37" s="463">
        <v>4.317665357358768E-2</v>
      </c>
      <c r="Y37" s="476">
        <v>2.0000000000000001E-4</v>
      </c>
    </row>
    <row r="38" spans="1:25" x14ac:dyDescent="0.2">
      <c r="A38" s="475">
        <f t="shared" si="0"/>
        <v>34</v>
      </c>
      <c r="B38" s="462">
        <v>0.44203842188025377</v>
      </c>
      <c r="C38" s="461">
        <v>8292.8191640804271</v>
      </c>
      <c r="D38" s="462">
        <v>0.83720465987000559</v>
      </c>
      <c r="E38" s="462">
        <v>0.4299114317134618</v>
      </c>
      <c r="F38" s="516">
        <v>2023.89</v>
      </c>
      <c r="G38" s="464">
        <v>147774788975.63184</v>
      </c>
      <c r="H38" s="461">
        <v>20770496.289742284</v>
      </c>
      <c r="I38" s="464">
        <v>513584522932.80548</v>
      </c>
      <c r="J38" s="462">
        <v>0.28038165227522904</v>
      </c>
      <c r="K38" s="464">
        <v>15075324645.269869</v>
      </c>
      <c r="L38" s="464">
        <v>0</v>
      </c>
      <c r="M38" s="464">
        <v>338985270908.59454</v>
      </c>
      <c r="N38" s="464">
        <v>50293305964.449928</v>
      </c>
      <c r="O38" s="464">
        <v>21296.779947898642</v>
      </c>
      <c r="P38" s="461">
        <v>322951.03010206937</v>
      </c>
      <c r="Q38" s="461">
        <v>184943.3362279209</v>
      </c>
      <c r="R38" s="464">
        <v>1256969523242.0034</v>
      </c>
      <c r="S38" s="462">
        <v>0.56108035555188451</v>
      </c>
      <c r="T38" s="462">
        <v>0.21067417809656133</v>
      </c>
      <c r="U38" s="461">
        <v>16.262930629220623</v>
      </c>
      <c r="V38" s="464">
        <v>4700651552148.377</v>
      </c>
      <c r="W38" s="460">
        <v>1483.543282040386</v>
      </c>
      <c r="X38" s="463">
        <v>4.5292114443341927E-2</v>
      </c>
      <c r="Y38" s="476">
        <v>2.0000000000000001E-4</v>
      </c>
    </row>
    <row r="39" spans="1:25" x14ac:dyDescent="0.2">
      <c r="A39" s="475">
        <f t="shared" si="0"/>
        <v>35</v>
      </c>
      <c r="B39" s="462">
        <v>0.55971078459491885</v>
      </c>
      <c r="C39" s="461">
        <v>5228.3948870781287</v>
      </c>
      <c r="D39" s="462">
        <v>0.51346411975971251</v>
      </c>
      <c r="E39" s="462">
        <v>0.30762448381793961</v>
      </c>
      <c r="F39" s="516">
        <v>2023.75</v>
      </c>
      <c r="G39" s="464">
        <v>155281735648.17923</v>
      </c>
      <c r="H39" s="461">
        <v>9879342.1924566384</v>
      </c>
      <c r="I39" s="464">
        <v>347382307656.92017</v>
      </c>
      <c r="J39" s="462">
        <v>0.41361831026970353</v>
      </c>
      <c r="K39" s="464">
        <v>17978023024.173931</v>
      </c>
      <c r="L39" s="464">
        <v>0</v>
      </c>
      <c r="M39" s="464">
        <v>397306439922.63446</v>
      </c>
      <c r="N39" s="464">
        <v>53070369634.520798</v>
      </c>
      <c r="O39" s="464">
        <v>35558.739982571227</v>
      </c>
      <c r="P39" s="461">
        <v>309208.44040357939</v>
      </c>
      <c r="Q39" s="461">
        <v>182365.9795701729</v>
      </c>
      <c r="R39" s="464">
        <v>1083700706354.0192</v>
      </c>
      <c r="S39" s="462">
        <v>0.64003155871584694</v>
      </c>
      <c r="T39" s="462">
        <v>0.24021289430297393</v>
      </c>
      <c r="U39" s="461">
        <v>16.508157538849265</v>
      </c>
      <c r="V39" s="464">
        <v>4815845450655.5996</v>
      </c>
      <c r="W39" s="460">
        <v>1519.2430068477051</v>
      </c>
      <c r="X39" s="463">
        <v>4.3454992041043791E-2</v>
      </c>
      <c r="Y39" s="476">
        <v>2.0000000000000001E-4</v>
      </c>
    </row>
    <row r="40" spans="1:25" x14ac:dyDescent="0.2">
      <c r="A40" s="475">
        <f t="shared" si="0"/>
        <v>36</v>
      </c>
      <c r="B40" s="462">
        <v>0.48713701688640093</v>
      </c>
      <c r="C40" s="461">
        <v>1895.0922367119133</v>
      </c>
      <c r="D40" s="462">
        <v>1.1689828622579692</v>
      </c>
      <c r="E40" s="462">
        <v>0.34677866049479278</v>
      </c>
      <c r="F40" s="516">
        <v>2026.62</v>
      </c>
      <c r="G40" s="464">
        <v>158531372516.40466</v>
      </c>
      <c r="H40" s="461">
        <v>44491739.58700861</v>
      </c>
      <c r="I40" s="464">
        <v>742035387257.2843</v>
      </c>
      <c r="J40" s="462">
        <v>5.9628634449576001E-2</v>
      </c>
      <c r="K40" s="464">
        <v>26734733630.444622</v>
      </c>
      <c r="L40" s="464">
        <v>61591550610.037903</v>
      </c>
      <c r="M40" s="464">
        <v>30517617946.753548</v>
      </c>
      <c r="N40" s="464">
        <v>25220104549.745422</v>
      </c>
      <c r="O40" s="464">
        <v>25835.54878221573</v>
      </c>
      <c r="P40" s="461">
        <v>194006.35585086554</v>
      </c>
      <c r="Q40" s="461">
        <v>89146.82832973091</v>
      </c>
      <c r="R40" s="464">
        <v>1121082016692.8408</v>
      </c>
      <c r="S40" s="462">
        <v>0.2908204736549993</v>
      </c>
      <c r="T40" s="462">
        <v>0.10384198262265473</v>
      </c>
      <c r="U40" s="461">
        <v>28.192341739118593</v>
      </c>
      <c r="V40" s="464">
        <v>3572799491647.1934</v>
      </c>
      <c r="W40" s="460">
        <v>1127.343379902703</v>
      </c>
      <c r="X40" s="463">
        <v>2.6591789227410879E-2</v>
      </c>
      <c r="Y40" s="476">
        <v>2.0000000000000001E-4</v>
      </c>
    </row>
    <row r="41" spans="1:25" x14ac:dyDescent="0.2">
      <c r="A41" s="475">
        <f t="shared" si="0"/>
        <v>37</v>
      </c>
      <c r="B41" s="462">
        <v>0.50282542958474719</v>
      </c>
      <c r="C41" s="461">
        <v>4008.7772956292438</v>
      </c>
      <c r="D41" s="462">
        <v>0.71804169605437529</v>
      </c>
      <c r="E41" s="462">
        <v>0.40537499289881423</v>
      </c>
      <c r="F41" s="516">
        <v>2027.82</v>
      </c>
      <c r="G41" s="464">
        <v>88754623169.573441</v>
      </c>
      <c r="H41" s="461">
        <v>16331918.397186754</v>
      </c>
      <c r="I41" s="464">
        <v>526214481714.16516</v>
      </c>
      <c r="J41" s="462">
        <v>0.50282542958474719</v>
      </c>
      <c r="K41" s="464">
        <v>66225301152.277573</v>
      </c>
      <c r="L41" s="464">
        <v>153320414283.13647</v>
      </c>
      <c r="M41" s="464">
        <v>0</v>
      </c>
      <c r="N41" s="464">
        <v>31935400475.754021</v>
      </c>
      <c r="O41" s="464">
        <v>30379.972437940625</v>
      </c>
      <c r="P41" s="461">
        <v>259554.86062582588</v>
      </c>
      <c r="Q41" s="461">
        <v>140094.20793144734</v>
      </c>
      <c r="R41" s="464">
        <v>791409161320.61267</v>
      </c>
      <c r="S41" s="462">
        <v>0.56412754367843521</v>
      </c>
      <c r="T41" s="462">
        <v>0.44248901477805525</v>
      </c>
      <c r="U41" s="461">
        <v>14.172958926424583</v>
      </c>
      <c r="V41" s="464">
        <v>5547643392385.4717</v>
      </c>
      <c r="W41" s="460">
        <v>1750.8677295404939</v>
      </c>
      <c r="X41" s="463">
        <v>5.0656900303536964E-2</v>
      </c>
      <c r="Y41" s="476">
        <v>2.0000000000000001E-4</v>
      </c>
    </row>
    <row r="42" spans="1:25" x14ac:dyDescent="0.2">
      <c r="A42" s="475">
        <f t="shared" si="0"/>
        <v>38</v>
      </c>
      <c r="B42" s="462">
        <v>0.55834973805043064</v>
      </c>
      <c r="C42" s="461">
        <v>3686.081718104635</v>
      </c>
      <c r="D42" s="462">
        <v>1.065835038558786</v>
      </c>
      <c r="E42" s="462">
        <v>0.22298926199993874</v>
      </c>
      <c r="F42" s="516">
        <v>2023.75</v>
      </c>
      <c r="G42" s="464">
        <v>346951867986.69714</v>
      </c>
      <c r="H42" s="461">
        <v>34612604.096938238</v>
      </c>
      <c r="I42" s="464">
        <v>655431179399.50024</v>
      </c>
      <c r="J42" s="462">
        <v>-2.3850573778632089E-3</v>
      </c>
      <c r="K42" s="464">
        <v>12784373718.787981</v>
      </c>
      <c r="L42" s="464">
        <v>0</v>
      </c>
      <c r="M42" s="464">
        <v>396607199123.51648</v>
      </c>
      <c r="N42" s="464">
        <v>188367525519.36841</v>
      </c>
      <c r="O42" s="464">
        <v>33188.79313370907</v>
      </c>
      <c r="P42" s="461">
        <v>827437.38411256205</v>
      </c>
      <c r="Q42" s="461">
        <v>579353.88207674772</v>
      </c>
      <c r="R42" s="464">
        <v>1689672222465.8054</v>
      </c>
      <c r="S42" s="462">
        <v>0.42288473730570686</v>
      </c>
      <c r="T42" s="462">
        <v>0.20020125982142428</v>
      </c>
      <c r="U42" s="461">
        <v>22.063640575178155</v>
      </c>
      <c r="V42" s="464">
        <v>7920311984167.1865</v>
      </c>
      <c r="W42" s="460">
        <v>2498.4572148252396</v>
      </c>
      <c r="X42" s="463">
        <v>3.4528929571294921E-2</v>
      </c>
      <c r="Y42" s="476">
        <v>2.0000000000000001E-4</v>
      </c>
    </row>
    <row r="43" spans="1:25" x14ac:dyDescent="0.2">
      <c r="A43" s="475">
        <f t="shared" si="0"/>
        <v>39</v>
      </c>
      <c r="B43" s="462">
        <v>0.49946583375169262</v>
      </c>
      <c r="C43" s="461">
        <v>1500</v>
      </c>
      <c r="D43" s="462">
        <v>0.83928120691374575</v>
      </c>
      <c r="E43" s="462">
        <v>0.56177973073821186</v>
      </c>
      <c r="F43" s="516">
        <v>2023.75</v>
      </c>
      <c r="G43" s="464">
        <v>269183739687.96539</v>
      </c>
      <c r="H43" s="461">
        <v>23796697.531788476</v>
      </c>
      <c r="I43" s="464">
        <v>506069267179.24115</v>
      </c>
      <c r="J43" s="462">
        <v>0.34123293230615781</v>
      </c>
      <c r="K43" s="464">
        <v>4947028333.1178675</v>
      </c>
      <c r="L43" s="464">
        <v>0</v>
      </c>
      <c r="M43" s="464">
        <v>289749108366.46722</v>
      </c>
      <c r="N43" s="464">
        <v>32611984463.244518</v>
      </c>
      <c r="O43" s="464">
        <v>19165.451551836719</v>
      </c>
      <c r="P43" s="461">
        <v>271080.62525641831</v>
      </c>
      <c r="Q43" s="461">
        <v>146090.92041705511</v>
      </c>
      <c r="R43" s="464">
        <v>1135757370999.7549</v>
      </c>
      <c r="S43" s="462">
        <v>0.57671472332373708</v>
      </c>
      <c r="T43" s="462">
        <v>0.35060048557772161</v>
      </c>
      <c r="U43" s="461">
        <v>17.039790528240545</v>
      </c>
      <c r="V43" s="464">
        <v>7562321717049.6562</v>
      </c>
      <c r="W43" s="460">
        <v>2387.2524285763266</v>
      </c>
      <c r="X43" s="463">
        <v>4.2210172777578173E-2</v>
      </c>
      <c r="Y43" s="476">
        <v>2.0000000000000001E-4</v>
      </c>
    </row>
    <row r="44" spans="1:25" x14ac:dyDescent="0.2">
      <c r="A44" s="475">
        <f t="shared" si="0"/>
        <v>40</v>
      </c>
      <c r="B44" s="462">
        <v>0.30716273671507549</v>
      </c>
      <c r="C44" s="461">
        <v>2321.7786638276239</v>
      </c>
      <c r="D44" s="462">
        <v>0.87035377287721372</v>
      </c>
      <c r="E44" s="462">
        <v>0.45395222057434781</v>
      </c>
      <c r="F44" s="516">
        <v>2025.39</v>
      </c>
      <c r="G44" s="464">
        <v>235591951726.3046</v>
      </c>
      <c r="H44" s="461">
        <v>24425492.68504177</v>
      </c>
      <c r="I44" s="464">
        <v>492086012980.52155</v>
      </c>
      <c r="J44" s="462">
        <v>0.24247455334994361</v>
      </c>
      <c r="K44" s="464">
        <v>19206933372.424545</v>
      </c>
      <c r="L44" s="464">
        <v>29023163110.010708</v>
      </c>
      <c r="M44" s="464">
        <v>122144656781.90451</v>
      </c>
      <c r="N44" s="464">
        <v>19745477454.368004</v>
      </c>
      <c r="O44" s="464">
        <v>19434.800255418693</v>
      </c>
      <c r="P44" s="461">
        <v>180487.73041202905</v>
      </c>
      <c r="Q44" s="461">
        <v>80584.637321734364</v>
      </c>
      <c r="R44" s="464">
        <v>946671202961.83191</v>
      </c>
      <c r="S44" s="462">
        <v>0.4932933723681372</v>
      </c>
      <c r="T44" s="462">
        <v>0.33337876018898238</v>
      </c>
      <c r="U44" s="461">
        <v>17.382127535675046</v>
      </c>
      <c r="V44" s="464">
        <v>5930645136403.8047</v>
      </c>
      <c r="W44" s="460">
        <v>1869.8746635765065</v>
      </c>
      <c r="X44" s="463">
        <v>4.2613349522570412E-2</v>
      </c>
      <c r="Y44" s="476">
        <v>2.0000000000000001E-4</v>
      </c>
    </row>
    <row r="45" spans="1:25" x14ac:dyDescent="0.2">
      <c r="A45" s="475">
        <f t="shared" si="0"/>
        <v>41</v>
      </c>
      <c r="B45" s="462">
        <v>0.39441029526018634</v>
      </c>
      <c r="C45" s="461">
        <v>5194.3204988017869</v>
      </c>
      <c r="D45" s="462">
        <v>0.76347163933839146</v>
      </c>
      <c r="E45" s="462">
        <v>0.7</v>
      </c>
      <c r="F45" s="516">
        <v>2023.89</v>
      </c>
      <c r="G45" s="464">
        <v>320041391958.32507</v>
      </c>
      <c r="H45" s="461">
        <v>17717667.708452661</v>
      </c>
      <c r="I45" s="464">
        <v>467270587447.92682</v>
      </c>
      <c r="J45" s="462">
        <v>0.33990058469663964</v>
      </c>
      <c r="K45" s="464">
        <v>10233695906.320328</v>
      </c>
      <c r="L45" s="464">
        <v>130063715.17315695</v>
      </c>
      <c r="M45" s="464">
        <v>277343635959.35352</v>
      </c>
      <c r="N45" s="464">
        <v>56771599523.249016</v>
      </c>
      <c r="O45" s="464">
        <v>31236.491591464914</v>
      </c>
      <c r="P45" s="461">
        <v>363655.96701015986</v>
      </c>
      <c r="Q45" s="461">
        <v>217851.34477509512</v>
      </c>
      <c r="R45" s="464">
        <v>1076530076540.8214</v>
      </c>
      <c r="S45" s="462">
        <v>0.56886670220870261</v>
      </c>
      <c r="T45" s="462">
        <v>0.4335644789776476</v>
      </c>
      <c r="U45" s="461">
        <v>17.080708876643346</v>
      </c>
      <c r="V45" s="464">
        <v>8865716858368.5508</v>
      </c>
      <c r="W45" s="460">
        <v>2798.6321708405762</v>
      </c>
      <c r="X45" s="463">
        <v>4.2266561737828723E-2</v>
      </c>
      <c r="Y45" s="476">
        <v>2.0000000000000001E-4</v>
      </c>
    </row>
    <row r="46" spans="1:25" x14ac:dyDescent="0.2">
      <c r="A46" s="475">
        <f t="shared" si="0"/>
        <v>42</v>
      </c>
      <c r="B46" s="462">
        <v>0.45185590747408838</v>
      </c>
      <c r="C46" s="461">
        <v>2260.4126792403617</v>
      </c>
      <c r="D46" s="462">
        <v>0.63685681906221758</v>
      </c>
      <c r="E46" s="462">
        <v>0.7</v>
      </c>
      <c r="F46" s="516">
        <v>2024.59</v>
      </c>
      <c r="G46" s="464">
        <v>213615708052.64258</v>
      </c>
      <c r="H46" s="461">
        <v>14033818.451692002</v>
      </c>
      <c r="I46" s="464">
        <v>297594767387.50177</v>
      </c>
      <c r="J46" s="462">
        <v>0.21159841716681782</v>
      </c>
      <c r="K46" s="464">
        <v>3583210353.6732473</v>
      </c>
      <c r="L46" s="464">
        <v>0</v>
      </c>
      <c r="M46" s="464">
        <v>198874564806.2124</v>
      </c>
      <c r="N46" s="464">
        <v>27191917550.898682</v>
      </c>
      <c r="O46" s="464">
        <v>28977.042566482127</v>
      </c>
      <c r="P46" s="461">
        <v>219926.36258316966</v>
      </c>
      <c r="Q46" s="461">
        <v>112615.54349858168</v>
      </c>
      <c r="R46" s="464">
        <v>791724638324.63562</v>
      </c>
      <c r="S46" s="462">
        <v>0.55640567279626307</v>
      </c>
      <c r="T46" s="462">
        <v>0.31602717479731052</v>
      </c>
      <c r="U46" s="461">
        <v>18.098904526242713</v>
      </c>
      <c r="V46" s="464">
        <v>4931268729455.1045</v>
      </c>
      <c r="W46" s="460">
        <v>1555.937538370332</v>
      </c>
      <c r="X46" s="463">
        <v>4.0845874361751397E-2</v>
      </c>
      <c r="Y46" s="476">
        <v>2.0000000000000001E-4</v>
      </c>
    </row>
    <row r="47" spans="1:25" x14ac:dyDescent="0.2">
      <c r="A47" s="475">
        <f t="shared" si="0"/>
        <v>43</v>
      </c>
      <c r="B47" s="462">
        <v>0.59437263425833142</v>
      </c>
      <c r="C47" s="461">
        <v>2295.4839333797213</v>
      </c>
      <c r="D47" s="462">
        <v>1.0883112666475858</v>
      </c>
      <c r="E47" s="462">
        <v>0.29246857181027386</v>
      </c>
      <c r="F47" s="516">
        <v>2023.75</v>
      </c>
      <c r="G47" s="464">
        <v>793494582969.95935</v>
      </c>
      <c r="H47" s="461">
        <v>37686986.642913304</v>
      </c>
      <c r="I47" s="464">
        <v>842143967010.62708</v>
      </c>
      <c r="J47" s="462">
        <v>0.29227545352224116</v>
      </c>
      <c r="K47" s="464">
        <v>26499372543.320843</v>
      </c>
      <c r="L47" s="464">
        <v>0</v>
      </c>
      <c r="M47" s="464">
        <v>692615241672.04822</v>
      </c>
      <c r="N47" s="464">
        <v>105910375702.91757</v>
      </c>
      <c r="O47" s="464">
        <v>12870.973837543439</v>
      </c>
      <c r="P47" s="461">
        <v>586281.6186935897</v>
      </c>
      <c r="Q47" s="461">
        <v>383244.47017856041</v>
      </c>
      <c r="R47" s="464">
        <v>2444131109742.0161</v>
      </c>
      <c r="S47" s="462">
        <v>0.59525319556558554</v>
      </c>
      <c r="T47" s="462">
        <v>0.39787661275714598</v>
      </c>
      <c r="U47" s="461">
        <v>17.856308008055333</v>
      </c>
      <c r="V47" s="464">
        <v>19102441481454.383</v>
      </c>
      <c r="W47" s="460">
        <v>6026.1739741659294</v>
      </c>
      <c r="X47" s="463">
        <v>4.0830752882862691E-2</v>
      </c>
      <c r="Y47" s="476">
        <v>2.0000000000000001E-4</v>
      </c>
    </row>
    <row r="48" spans="1:25" x14ac:dyDescent="0.2">
      <c r="A48" s="475">
        <f t="shared" si="0"/>
        <v>44</v>
      </c>
      <c r="B48" s="462">
        <v>0.44516925730364315</v>
      </c>
      <c r="C48" s="461">
        <v>2116.5273288886046</v>
      </c>
      <c r="D48" s="462">
        <v>0.42861005119239037</v>
      </c>
      <c r="E48" s="462">
        <v>0.41857027371700328</v>
      </c>
      <c r="F48" s="516">
        <v>2026.6</v>
      </c>
      <c r="G48" s="464">
        <v>55977558126.437988</v>
      </c>
      <c r="H48" s="461">
        <v>7956909.2322885031</v>
      </c>
      <c r="I48" s="464">
        <v>260699657813.45844</v>
      </c>
      <c r="J48" s="462">
        <v>0.42285039074383524</v>
      </c>
      <c r="K48" s="464">
        <v>27720678839.317783</v>
      </c>
      <c r="L48" s="464">
        <v>71227953444.544464</v>
      </c>
      <c r="M48" s="464">
        <v>41770454903.507484</v>
      </c>
      <c r="N48" s="464">
        <v>37153628043.383507</v>
      </c>
      <c r="O48" s="464">
        <v>20518.451559384666</v>
      </c>
      <c r="P48" s="461">
        <v>306613.43442011724</v>
      </c>
      <c r="Q48" s="461">
        <v>148218.69691637816</v>
      </c>
      <c r="R48" s="464">
        <v>445718912439.46704</v>
      </c>
      <c r="S48" s="462">
        <v>0.51006612858604927</v>
      </c>
      <c r="T48" s="462">
        <v>0.36619467011242895</v>
      </c>
      <c r="U48" s="461">
        <v>14.833681969928126</v>
      </c>
      <c r="V48" s="464">
        <v>2827858651763.3115</v>
      </c>
      <c r="W48" s="460">
        <v>893.03387164142157</v>
      </c>
      <c r="X48" s="463">
        <v>4.6421642446100024E-2</v>
      </c>
      <c r="Y48" s="476">
        <v>2.0000000000000001E-4</v>
      </c>
    </row>
    <row r="49" spans="1:25" x14ac:dyDescent="0.2">
      <c r="A49" s="475">
        <f t="shared" si="0"/>
        <v>45</v>
      </c>
      <c r="B49" s="462">
        <v>0.47962004854978812</v>
      </c>
      <c r="C49" s="461">
        <v>5369.0673944722184</v>
      </c>
      <c r="D49" s="462">
        <v>0.87346827455329956</v>
      </c>
      <c r="E49" s="462">
        <v>0.42106963207936421</v>
      </c>
      <c r="F49" s="516">
        <v>2024.32</v>
      </c>
      <c r="G49" s="464">
        <v>426168230530.62976</v>
      </c>
      <c r="H49" s="461">
        <v>23690389.336210545</v>
      </c>
      <c r="I49" s="464">
        <v>648199684417.95764</v>
      </c>
      <c r="J49" s="462">
        <v>0.40172137239358996</v>
      </c>
      <c r="K49" s="464">
        <v>12462324274.368235</v>
      </c>
      <c r="L49" s="464">
        <v>0</v>
      </c>
      <c r="M49" s="464">
        <v>222024032516.51895</v>
      </c>
      <c r="N49" s="464">
        <v>56413952386.983383</v>
      </c>
      <c r="O49" s="464">
        <v>30402.204160721962</v>
      </c>
      <c r="P49" s="461">
        <v>368406.1511089633</v>
      </c>
      <c r="Q49" s="461">
        <v>218694.49154136761</v>
      </c>
      <c r="R49" s="464">
        <v>1297491393166.5393</v>
      </c>
      <c r="S49" s="462">
        <v>0.57313466884538988</v>
      </c>
      <c r="T49" s="462">
        <v>0.48780921472266298</v>
      </c>
      <c r="U49" s="461">
        <v>17.010006506880732</v>
      </c>
      <c r="V49" s="464">
        <v>11681398675705.738</v>
      </c>
      <c r="W49" s="460">
        <v>3686.4846858627916</v>
      </c>
      <c r="X49" s="463">
        <v>4.342250449623479E-2</v>
      </c>
      <c r="Y49" s="476">
        <v>2.0000000000000001E-4</v>
      </c>
    </row>
    <row r="50" spans="1:25" x14ac:dyDescent="0.2">
      <c r="A50" s="475">
        <f t="shared" si="0"/>
        <v>46</v>
      </c>
      <c r="B50" s="462">
        <v>0.47439875669619908</v>
      </c>
      <c r="C50" s="461">
        <v>4628.6275967281754</v>
      </c>
      <c r="D50" s="462">
        <v>1.0398875956678664</v>
      </c>
      <c r="E50" s="462">
        <v>0.29512654106452002</v>
      </c>
      <c r="F50" s="516">
        <v>2024.88</v>
      </c>
      <c r="G50" s="464">
        <v>461177185541.00482</v>
      </c>
      <c r="H50" s="461">
        <v>30959878.645195648</v>
      </c>
      <c r="I50" s="464">
        <v>833580283477.47351</v>
      </c>
      <c r="J50" s="462">
        <v>0.45910719840733982</v>
      </c>
      <c r="K50" s="464">
        <v>26593466828.74324</v>
      </c>
      <c r="L50" s="464">
        <v>0</v>
      </c>
      <c r="M50" s="464">
        <v>308536412631.95703</v>
      </c>
      <c r="N50" s="464">
        <v>15318859350.862411</v>
      </c>
      <c r="O50" s="464">
        <v>27599.430922065374</v>
      </c>
      <c r="P50" s="461">
        <v>141520.39682017732</v>
      </c>
      <c r="Q50" s="461">
        <v>63890.291595909111</v>
      </c>
      <c r="R50" s="464">
        <v>1665184227028.3135</v>
      </c>
      <c r="S50" s="462">
        <v>0.61797127125241325</v>
      </c>
      <c r="T50" s="462">
        <v>0.45160880906757228</v>
      </c>
      <c r="U50" s="461">
        <v>16.635692280384927</v>
      </c>
      <c r="V50" s="464">
        <v>13633905427331.617</v>
      </c>
      <c r="W50" s="460">
        <v>4299.6294439125568</v>
      </c>
      <c r="X50" s="463">
        <v>4.4350246447031623E-2</v>
      </c>
      <c r="Y50" s="476">
        <v>2.0000000000000001E-4</v>
      </c>
    </row>
    <row r="51" spans="1:25" x14ac:dyDescent="0.2">
      <c r="A51" s="475">
        <f t="shared" si="0"/>
        <v>47</v>
      </c>
      <c r="B51" s="462">
        <v>0.4636111909879132</v>
      </c>
      <c r="C51" s="461">
        <v>6361.735116734616</v>
      </c>
      <c r="D51" s="462">
        <v>0.2</v>
      </c>
      <c r="E51" s="462">
        <v>0.48061145438382841</v>
      </c>
      <c r="F51" s="516">
        <v>2024.77</v>
      </c>
      <c r="G51" s="464">
        <v>62077423363.596657</v>
      </c>
      <c r="H51" s="461">
        <v>3354483.5826653792</v>
      </c>
      <c r="I51" s="464">
        <v>159472218471.14221</v>
      </c>
      <c r="J51" s="462">
        <v>0.46361119098791326</v>
      </c>
      <c r="K51" s="464">
        <v>5174778727.8223381</v>
      </c>
      <c r="L51" s="464">
        <v>0</v>
      </c>
      <c r="M51" s="464">
        <v>96513404543.07373</v>
      </c>
      <c r="N51" s="464">
        <v>92137661037.187622</v>
      </c>
      <c r="O51" s="464">
        <v>20713.549731148883</v>
      </c>
      <c r="P51" s="461">
        <v>588070.83469903807</v>
      </c>
      <c r="Q51" s="461">
        <v>348435.17554343981</v>
      </c>
      <c r="R51" s="464">
        <v>440085812889.91125</v>
      </c>
      <c r="S51" s="462">
        <v>0.56068345673553022</v>
      </c>
      <c r="T51" s="462">
        <v>0.33594755134056187</v>
      </c>
      <c r="U51" s="461">
        <v>15.44651490424962</v>
      </c>
      <c r="V51" s="464">
        <v>2649261577337.1958</v>
      </c>
      <c r="W51" s="460">
        <v>835.33863650610704</v>
      </c>
      <c r="X51" s="463">
        <v>4.4973707968013428E-2</v>
      </c>
      <c r="Y51" s="476">
        <v>2.0000000000000001E-4</v>
      </c>
    </row>
    <row r="52" spans="1:25" x14ac:dyDescent="0.2">
      <c r="A52" s="475">
        <f t="shared" si="0"/>
        <v>48</v>
      </c>
      <c r="B52" s="462">
        <v>0.37255991778740338</v>
      </c>
      <c r="C52" s="461">
        <v>2636.8342930511544</v>
      </c>
      <c r="D52" s="462">
        <v>0.6444307640088428</v>
      </c>
      <c r="E52" s="462">
        <v>0.3929087439381061</v>
      </c>
      <c r="F52" s="516">
        <v>2025.39</v>
      </c>
      <c r="G52" s="464">
        <v>220845071977.009</v>
      </c>
      <c r="H52" s="461">
        <v>14771574.387269463</v>
      </c>
      <c r="I52" s="464">
        <v>453378384943.13397</v>
      </c>
      <c r="J52" s="462">
        <v>0.37255991778740338</v>
      </c>
      <c r="K52" s="464">
        <v>18116821528.060177</v>
      </c>
      <c r="L52" s="464">
        <v>3167434678.9011021</v>
      </c>
      <c r="M52" s="464">
        <v>122633376034.4071</v>
      </c>
      <c r="N52" s="464">
        <v>27859367741.310387</v>
      </c>
      <c r="O52" s="464">
        <v>28442.954244917652</v>
      </c>
      <c r="P52" s="461">
        <v>215912.76392458574</v>
      </c>
      <c r="Q52" s="461">
        <v>109553.55944836009</v>
      </c>
      <c r="R52" s="464">
        <v>859386316677.7655</v>
      </c>
      <c r="S52" s="462">
        <v>0.5506172106143612</v>
      </c>
      <c r="T52" s="462">
        <v>0.43274715317295803</v>
      </c>
      <c r="U52" s="461">
        <v>16.487822338056464</v>
      </c>
      <c r="V52" s="464">
        <v>6743998526363.584</v>
      </c>
      <c r="W52" s="460">
        <v>2128.7957271633381</v>
      </c>
      <c r="X52" s="463">
        <v>4.4156846054029204E-2</v>
      </c>
      <c r="Y52" s="476">
        <v>2.0000000000000001E-4</v>
      </c>
    </row>
    <row r="53" spans="1:25" x14ac:dyDescent="0.2">
      <c r="A53" s="475">
        <f t="shared" si="0"/>
        <v>49</v>
      </c>
      <c r="B53" s="462">
        <v>0.43569269172999225</v>
      </c>
      <c r="C53" s="461">
        <v>2212.6274015215131</v>
      </c>
      <c r="D53" s="462">
        <v>0.43950399210344976</v>
      </c>
      <c r="E53" s="462">
        <v>0.33223511753381252</v>
      </c>
      <c r="F53" s="516">
        <v>2025.11</v>
      </c>
      <c r="G53" s="464">
        <v>167023298970.62476</v>
      </c>
      <c r="H53" s="461">
        <v>7824912.1194299487</v>
      </c>
      <c r="I53" s="464">
        <v>288174477963.99988</v>
      </c>
      <c r="J53" s="462">
        <v>0.43569269172999225</v>
      </c>
      <c r="K53" s="464">
        <v>11935432941.718641</v>
      </c>
      <c r="L53" s="464">
        <v>2877393607.3179245</v>
      </c>
      <c r="M53" s="464">
        <v>88679958975.029083</v>
      </c>
      <c r="N53" s="464">
        <v>24591607652.793686</v>
      </c>
      <c r="O53" s="464">
        <v>29303.585325497435</v>
      </c>
      <c r="P53" s="461">
        <v>213455.52961473502</v>
      </c>
      <c r="Q53" s="461">
        <v>89937.9252974306</v>
      </c>
      <c r="R53" s="464">
        <v>577755176158.72449</v>
      </c>
      <c r="S53" s="462">
        <v>0.58597228452281502</v>
      </c>
      <c r="T53" s="462">
        <v>0.47590606464017182</v>
      </c>
      <c r="U53" s="461">
        <v>16.588776262732434</v>
      </c>
      <c r="V53" s="464">
        <v>5144018804837.9102</v>
      </c>
      <c r="W53" s="460">
        <v>1623.3459395357249</v>
      </c>
      <c r="X53" s="463">
        <v>4.2951322011510161E-2</v>
      </c>
      <c r="Y53" s="476">
        <v>2.0000000000000001E-4</v>
      </c>
    </row>
    <row r="54" spans="1:25" x14ac:dyDescent="0.2">
      <c r="A54" s="475">
        <f t="shared" si="0"/>
        <v>50</v>
      </c>
      <c r="B54" s="462">
        <v>0.40715302914698781</v>
      </c>
      <c r="C54" s="461">
        <v>3695.0328608217214</v>
      </c>
      <c r="D54" s="462">
        <v>1.2636628826700171</v>
      </c>
      <c r="E54" s="462">
        <v>0.5018997925117219</v>
      </c>
      <c r="F54" s="516">
        <v>2024.72</v>
      </c>
      <c r="G54" s="464">
        <v>274574665418.51505</v>
      </c>
      <c r="H54" s="461">
        <v>49096588.936558984</v>
      </c>
      <c r="I54" s="464">
        <v>726166820090.46008</v>
      </c>
      <c r="J54" s="462">
        <v>7.6645885620600485E-2</v>
      </c>
      <c r="K54" s="464">
        <v>14455171928.636864</v>
      </c>
      <c r="L54" s="464">
        <v>5682980993.9851179</v>
      </c>
      <c r="M54" s="464">
        <v>216692810175.18323</v>
      </c>
      <c r="N54" s="464">
        <v>87408673148.279083</v>
      </c>
      <c r="O54" s="464">
        <v>28530.595565918775</v>
      </c>
      <c r="P54" s="461">
        <v>554613.08501374442</v>
      </c>
      <c r="Q54" s="461">
        <v>352838.23266376927</v>
      </c>
      <c r="R54" s="464">
        <v>1385292974200.4507</v>
      </c>
      <c r="S54" s="462">
        <v>0.37785915690528704</v>
      </c>
      <c r="T54" s="462">
        <v>0.1890646018097876</v>
      </c>
      <c r="U54" s="461">
        <v>20.83776016954408</v>
      </c>
      <c r="V54" s="464">
        <v>5808110608634.0732</v>
      </c>
      <c r="W54" s="460">
        <v>1833.8270593459085</v>
      </c>
      <c r="X54" s="463">
        <v>3.6138748686955512E-2</v>
      </c>
      <c r="Y54" s="476">
        <v>2.0000000000000001E-4</v>
      </c>
    </row>
    <row r="55" spans="1:25" x14ac:dyDescent="0.2">
      <c r="A55" s="475">
        <f t="shared" si="0"/>
        <v>51</v>
      </c>
      <c r="B55" s="462">
        <v>0.45945425069653673</v>
      </c>
      <c r="C55" s="461">
        <v>6083.2539789461352</v>
      </c>
      <c r="D55" s="462">
        <v>0.2</v>
      </c>
      <c r="E55" s="462">
        <v>0.35244134795456616</v>
      </c>
      <c r="F55" s="516">
        <v>2025.66</v>
      </c>
      <c r="G55" s="464">
        <v>57668877172.916725</v>
      </c>
      <c r="H55" s="461">
        <v>3312639.5440673442</v>
      </c>
      <c r="I55" s="464">
        <v>159196309454.22705</v>
      </c>
      <c r="J55" s="462">
        <v>0.45945425069653667</v>
      </c>
      <c r="K55" s="464">
        <v>6576246991.0200348</v>
      </c>
      <c r="L55" s="464">
        <v>6463783040.6047773</v>
      </c>
      <c r="M55" s="464">
        <v>73124868726.965851</v>
      </c>
      <c r="N55" s="464">
        <v>51512651683.943954</v>
      </c>
      <c r="O55" s="464">
        <v>17973.55467505796</v>
      </c>
      <c r="P55" s="461">
        <v>397646.91967381653</v>
      </c>
      <c r="Q55" s="461">
        <v>214630.62607248986</v>
      </c>
      <c r="R55" s="464">
        <v>346854846607.98553</v>
      </c>
      <c r="S55" s="462">
        <v>0.54810379577214363</v>
      </c>
      <c r="T55" s="462">
        <v>0.36431061252653796</v>
      </c>
      <c r="U55" s="461">
        <v>15.678590519386274</v>
      </c>
      <c r="V55" s="464">
        <v>2265378560926.5513</v>
      </c>
      <c r="W55" s="460">
        <v>714.38751618293691</v>
      </c>
      <c r="X55" s="463">
        <v>4.4875769011015143E-2</v>
      </c>
      <c r="Y55" s="476">
        <v>2.0000000000000001E-4</v>
      </c>
    </row>
    <row r="56" spans="1:25" x14ac:dyDescent="0.2">
      <c r="A56" s="475">
        <f t="shared" si="0"/>
        <v>52</v>
      </c>
      <c r="B56" s="462">
        <v>0.33095802822062237</v>
      </c>
      <c r="C56" s="461">
        <v>5413.0379433958751</v>
      </c>
      <c r="D56" s="462">
        <v>0.80819931563163039</v>
      </c>
      <c r="E56" s="462">
        <v>0.61260591448385471</v>
      </c>
      <c r="F56" s="516">
        <v>2024.95</v>
      </c>
      <c r="G56" s="464">
        <v>167692164714.06821</v>
      </c>
      <c r="H56" s="461">
        <v>19583557.98479284</v>
      </c>
      <c r="I56" s="464">
        <v>459365003143.33386</v>
      </c>
      <c r="J56" s="462">
        <v>0.31521448840624466</v>
      </c>
      <c r="K56" s="464">
        <v>5288089607.3453102</v>
      </c>
      <c r="L56" s="464">
        <v>2083879774.9512398</v>
      </c>
      <c r="M56" s="464">
        <v>232154264240.72455</v>
      </c>
      <c r="N56" s="464">
        <v>40440937033.511841</v>
      </c>
      <c r="O56" s="464">
        <v>25873.834299992108</v>
      </c>
      <c r="P56" s="461">
        <v>299117.84972397517</v>
      </c>
      <c r="Q56" s="461">
        <v>167647.19640595891</v>
      </c>
      <c r="R56" s="464">
        <v>1032176506896.3538</v>
      </c>
      <c r="S56" s="462">
        <v>0.56099060945135892</v>
      </c>
      <c r="T56" s="462">
        <v>0.26092082995772975</v>
      </c>
      <c r="U56" s="461">
        <v>16.711517688395407</v>
      </c>
      <c r="V56" s="464">
        <v>4931256856388.2715</v>
      </c>
      <c r="W56" s="460">
        <v>1556.4953044516226</v>
      </c>
      <c r="X56" s="463">
        <v>4.3907751037479278E-2</v>
      </c>
      <c r="Y56" s="476">
        <v>2.0000000000000001E-4</v>
      </c>
    </row>
    <row r="57" spans="1:25" x14ac:dyDescent="0.2">
      <c r="A57" s="475">
        <f t="shared" si="0"/>
        <v>53</v>
      </c>
      <c r="B57" s="462">
        <v>0.51776556411260843</v>
      </c>
      <c r="C57" s="461">
        <v>5175.0450614473193</v>
      </c>
      <c r="D57" s="462">
        <v>1.0046857773975291</v>
      </c>
      <c r="E57" s="462">
        <v>0.7</v>
      </c>
      <c r="F57" s="516">
        <v>2024.32</v>
      </c>
      <c r="G57" s="464">
        <v>669384660749.78357</v>
      </c>
      <c r="H57" s="461">
        <v>31008749.368075952</v>
      </c>
      <c r="I57" s="464">
        <v>562779442256.61426</v>
      </c>
      <c r="J57" s="462">
        <v>8.4798887083570418E-2</v>
      </c>
      <c r="K57" s="464">
        <v>12465174955.916878</v>
      </c>
      <c r="L57" s="464">
        <v>11015397099.699223</v>
      </c>
      <c r="M57" s="464">
        <v>404324401360.39386</v>
      </c>
      <c r="N57" s="464">
        <v>40718901699.729355</v>
      </c>
      <c r="O57" s="464">
        <v>25169.542342322435</v>
      </c>
      <c r="P57" s="461">
        <v>277405.15955755929</v>
      </c>
      <c r="Q57" s="461">
        <v>147379.00639774886</v>
      </c>
      <c r="R57" s="464">
        <v>1714807365850.6531</v>
      </c>
      <c r="S57" s="462">
        <v>0.548556612429006</v>
      </c>
      <c r="T57" s="462">
        <v>0.38255284838908493</v>
      </c>
      <c r="U57" s="461">
        <v>19.726466277164192</v>
      </c>
      <c r="V57" s="464">
        <v>13842232905925.166</v>
      </c>
      <c r="W57" s="460">
        <v>4368.0611936677888</v>
      </c>
      <c r="X57" s="463">
        <v>3.785340672496789E-2</v>
      </c>
      <c r="Y57" s="476">
        <v>2.0000000000000001E-4</v>
      </c>
    </row>
    <row r="58" spans="1:25" x14ac:dyDescent="0.2">
      <c r="A58" s="475">
        <f t="shared" si="0"/>
        <v>54</v>
      </c>
      <c r="B58" s="462">
        <v>0.41140646629908234</v>
      </c>
      <c r="C58" s="461">
        <v>5252.2471688239011</v>
      </c>
      <c r="D58" s="462">
        <v>0.73199007175453179</v>
      </c>
      <c r="E58" s="462">
        <v>0.45208445900717203</v>
      </c>
      <c r="F58" s="516">
        <v>2026.08</v>
      </c>
      <c r="G58" s="464">
        <v>195875224026.76172</v>
      </c>
      <c r="H58" s="461">
        <v>17491302.271488354</v>
      </c>
      <c r="I58" s="464">
        <v>464357118790.39996</v>
      </c>
      <c r="J58" s="462">
        <v>0.30311421743475908</v>
      </c>
      <c r="K58" s="464">
        <v>33929196708.512375</v>
      </c>
      <c r="L58" s="464">
        <v>115403235782.03192</v>
      </c>
      <c r="M58" s="464">
        <v>53316403088.865608</v>
      </c>
      <c r="N58" s="464">
        <v>26079542170.112595</v>
      </c>
      <c r="O58" s="464">
        <v>29490.605748601469</v>
      </c>
      <c r="P58" s="461">
        <v>194237.36665161874</v>
      </c>
      <c r="Q58" s="461">
        <v>92438.023147583692</v>
      </c>
      <c r="R58" s="464">
        <v>877803069316.60095</v>
      </c>
      <c r="S58" s="462">
        <v>0.50230403804097024</v>
      </c>
      <c r="T58" s="462">
        <v>0.37391762613024515</v>
      </c>
      <c r="U58" s="461">
        <v>16.478033652270877</v>
      </c>
      <c r="V58" s="464">
        <v>6015567115046.1709</v>
      </c>
      <c r="W58" s="460">
        <v>1898.872584054227</v>
      </c>
      <c r="X58" s="463">
        <v>4.3532666112781039E-2</v>
      </c>
      <c r="Y58" s="476">
        <v>2.0000000000000001E-4</v>
      </c>
    </row>
    <row r="59" spans="1:25" x14ac:dyDescent="0.2">
      <c r="A59" s="475">
        <f t="shared" si="0"/>
        <v>55</v>
      </c>
      <c r="B59" s="462">
        <v>0.45160204239829776</v>
      </c>
      <c r="C59" s="461">
        <v>8017.1567553688874</v>
      </c>
      <c r="D59" s="462">
        <v>1.1136493767016682</v>
      </c>
      <c r="E59" s="462">
        <v>0.33203067551092724</v>
      </c>
      <c r="F59" s="516">
        <v>2026.53</v>
      </c>
      <c r="G59" s="464">
        <v>156449109923.42261</v>
      </c>
      <c r="H59" s="461">
        <v>25971033.22579601</v>
      </c>
      <c r="I59" s="464">
        <v>663033658080.02222</v>
      </c>
      <c r="J59" s="462">
        <v>0.37680101494350182</v>
      </c>
      <c r="K59" s="464">
        <v>38865069467.045143</v>
      </c>
      <c r="L59" s="464">
        <v>89749418662.1026</v>
      </c>
      <c r="M59" s="464">
        <v>22547426537.692276</v>
      </c>
      <c r="N59" s="464">
        <v>3522106345.1485162</v>
      </c>
      <c r="O59" s="464">
        <v>19156.362002817514</v>
      </c>
      <c r="P59" s="461">
        <v>62908.714181423973</v>
      </c>
      <c r="Q59" s="461">
        <v>14039.857090711987</v>
      </c>
      <c r="R59" s="464">
        <v>972294278391.30762</v>
      </c>
      <c r="S59" s="462">
        <v>0.49858361260382122</v>
      </c>
      <c r="T59" s="462">
        <v>0.3807667494614812</v>
      </c>
      <c r="U59" s="461">
        <v>15.368495186232428</v>
      </c>
      <c r="V59" s="464">
        <v>6173130959252.4717</v>
      </c>
      <c r="W59" s="460">
        <v>1947.1780649657214</v>
      </c>
      <c r="X59" s="463">
        <v>4.8575769050050038E-2</v>
      </c>
      <c r="Y59" s="476">
        <v>2.0000000000000001E-4</v>
      </c>
    </row>
    <row r="60" spans="1:25" x14ac:dyDescent="0.2">
      <c r="A60" s="475">
        <f t="shared" si="0"/>
        <v>56</v>
      </c>
      <c r="B60" s="462">
        <v>0.55624196938034243</v>
      </c>
      <c r="C60" s="461">
        <v>1500</v>
      </c>
      <c r="D60" s="462">
        <v>1.0207742152464137</v>
      </c>
      <c r="E60" s="462">
        <v>0.60956465687018579</v>
      </c>
      <c r="F60" s="516">
        <v>2025.73</v>
      </c>
      <c r="G60" s="464">
        <v>151880793656.39438</v>
      </c>
      <c r="H60" s="461">
        <v>33667214.837359339</v>
      </c>
      <c r="I60" s="464">
        <v>613551297905.82629</v>
      </c>
      <c r="J60" s="462">
        <v>0.16422534654000853</v>
      </c>
      <c r="K60" s="464">
        <v>28890222006.895081</v>
      </c>
      <c r="L60" s="464">
        <v>31181546098.258919</v>
      </c>
      <c r="M60" s="464">
        <v>126880801214.55676</v>
      </c>
      <c r="N60" s="464">
        <v>33565514796.850464</v>
      </c>
      <c r="O60" s="464">
        <v>26376.465091374681</v>
      </c>
      <c r="P60" s="461">
        <v>251247.20652771287</v>
      </c>
      <c r="Q60" s="461">
        <v>128040.83367524468</v>
      </c>
      <c r="R60" s="464">
        <v>1063365053586.504</v>
      </c>
      <c r="S60" s="462">
        <v>0.41524306913496384</v>
      </c>
      <c r="T60" s="462">
        <v>0.20950193328980102</v>
      </c>
      <c r="U60" s="461">
        <v>16.812623526263565</v>
      </c>
      <c r="V60" s="464">
        <v>4252199925511.0181</v>
      </c>
      <c r="W60" s="460">
        <v>1342.0919495839898</v>
      </c>
      <c r="X60" s="463">
        <v>4.2365697993822657E-2</v>
      </c>
      <c r="Y60" s="476">
        <v>2.0000000000000001E-4</v>
      </c>
    </row>
    <row r="61" spans="1:25" x14ac:dyDescent="0.2">
      <c r="A61" s="475">
        <f t="shared" si="0"/>
        <v>57</v>
      </c>
      <c r="B61" s="462">
        <v>0.60656791083188788</v>
      </c>
      <c r="C61" s="461">
        <v>4750.9049248785923</v>
      </c>
      <c r="D61" s="462">
        <v>0.45953718518256648</v>
      </c>
      <c r="E61" s="462">
        <v>0.49110786715268667</v>
      </c>
      <c r="F61" s="516">
        <v>2024.92</v>
      </c>
      <c r="G61" s="464">
        <v>150250756692.00024</v>
      </c>
      <c r="H61" s="461">
        <v>8573533.9949255995</v>
      </c>
      <c r="I61" s="464">
        <v>321564677817.69159</v>
      </c>
      <c r="J61" s="462">
        <v>0.46102898411136473</v>
      </c>
      <c r="K61" s="464">
        <v>8492667614.1800299</v>
      </c>
      <c r="L61" s="464">
        <v>0</v>
      </c>
      <c r="M61" s="464">
        <v>162136531977.26587</v>
      </c>
      <c r="N61" s="464">
        <v>83600781246.731995</v>
      </c>
      <c r="O61" s="464">
        <v>17590.868638285807</v>
      </c>
      <c r="P61" s="461">
        <v>460193.19935794006</v>
      </c>
      <c r="Q61" s="461">
        <v>302977.71176800318</v>
      </c>
      <c r="R61" s="464">
        <v>785091996151.71582</v>
      </c>
      <c r="S61" s="462">
        <v>0.59606199590924624</v>
      </c>
      <c r="T61" s="462">
        <v>0.35682539930637491</v>
      </c>
      <c r="U61" s="461">
        <v>16.191124726544828</v>
      </c>
      <c r="V61" s="464">
        <v>5158220086496.166</v>
      </c>
      <c r="W61" s="460">
        <v>1628.2761577229601</v>
      </c>
      <c r="X61" s="463">
        <v>4.357337419509015E-2</v>
      </c>
      <c r="Y61" s="476">
        <v>2.0000000000000001E-4</v>
      </c>
    </row>
    <row r="62" spans="1:25" x14ac:dyDescent="0.2">
      <c r="A62" s="475">
        <f t="shared" si="0"/>
        <v>58</v>
      </c>
      <c r="B62" s="462">
        <v>0.48223000289278795</v>
      </c>
      <c r="C62" s="461">
        <v>6815.0878831096943</v>
      </c>
      <c r="D62" s="462">
        <v>0.85981546624248295</v>
      </c>
      <c r="E62" s="462">
        <v>0.54054051764757416</v>
      </c>
      <c r="F62" s="516">
        <v>2025.37</v>
      </c>
      <c r="G62" s="464">
        <v>186494878667.88394</v>
      </c>
      <c r="H62" s="461">
        <v>22197524.035610881</v>
      </c>
      <c r="I62" s="464">
        <v>541222999339.33429</v>
      </c>
      <c r="J62" s="462">
        <v>0.3697324229528538</v>
      </c>
      <c r="K62" s="464">
        <v>29271815563.945358</v>
      </c>
      <c r="L62" s="464">
        <v>54546670278.434792</v>
      </c>
      <c r="M62" s="464">
        <v>87001301513.194977</v>
      </c>
      <c r="N62" s="464">
        <v>13241957460.285221</v>
      </c>
      <c r="O62" s="464">
        <v>17416.085224198068</v>
      </c>
      <c r="P62" s="461">
        <v>141792.17133817653</v>
      </c>
      <c r="Q62" s="461">
        <v>56590.811000722126</v>
      </c>
      <c r="R62" s="464">
        <v>983714124259.02283</v>
      </c>
      <c r="S62" s="462">
        <v>0.53984333133590168</v>
      </c>
      <c r="T62" s="462">
        <v>0.32533952524670762</v>
      </c>
      <c r="U62" s="461">
        <v>16.416740055560933</v>
      </c>
      <c r="V62" s="464">
        <v>5707345896454.2217</v>
      </c>
      <c r="W62" s="460">
        <v>1800.9531422280647</v>
      </c>
      <c r="X62" s="463">
        <v>4.4848966451922372E-2</v>
      </c>
      <c r="Y62" s="476">
        <v>2.0000000000000001E-4</v>
      </c>
    </row>
    <row r="63" spans="1:25" x14ac:dyDescent="0.2">
      <c r="A63" s="475">
        <f t="shared" si="0"/>
        <v>59</v>
      </c>
      <c r="B63" s="462">
        <v>0.50454701927921075</v>
      </c>
      <c r="C63" s="461">
        <v>3920.0961271770902</v>
      </c>
      <c r="D63" s="462">
        <v>0.80769197539140025</v>
      </c>
      <c r="E63" s="462">
        <v>0.24846720380644857</v>
      </c>
      <c r="F63" s="516">
        <v>2027.53</v>
      </c>
      <c r="G63" s="464">
        <v>83736771138.857346</v>
      </c>
      <c r="H63" s="461">
        <v>20184311.611080978</v>
      </c>
      <c r="I63" s="464">
        <v>418857626150.45264</v>
      </c>
      <c r="J63" s="462">
        <v>0.18164493943773652</v>
      </c>
      <c r="K63" s="464">
        <v>29048580761.333286</v>
      </c>
      <c r="L63" s="464">
        <v>84168815792.886978</v>
      </c>
      <c r="M63" s="464">
        <v>0</v>
      </c>
      <c r="N63" s="464">
        <v>47793720571.899384</v>
      </c>
      <c r="O63" s="464">
        <v>19434.871486081291</v>
      </c>
      <c r="P63" s="461">
        <v>318178.91842861439</v>
      </c>
      <c r="Q63" s="461">
        <v>182022.65674129076</v>
      </c>
      <c r="R63" s="464">
        <v>614888991645.87598</v>
      </c>
      <c r="S63" s="462">
        <v>0.3226693862061788</v>
      </c>
      <c r="T63" s="462">
        <v>0.25118696874075797</v>
      </c>
      <c r="U63" s="461">
        <v>15.945951931630754</v>
      </c>
      <c r="V63" s="464">
        <v>2733297176693.8198</v>
      </c>
      <c r="W63" s="460">
        <v>861.20813578802097</v>
      </c>
      <c r="X63" s="463">
        <v>4.5465152961913752E-2</v>
      </c>
      <c r="Y63" s="476">
        <v>2.0000000000000001E-4</v>
      </c>
    </row>
    <row r="64" spans="1:25" x14ac:dyDescent="0.2">
      <c r="A64" s="475">
        <f t="shared" si="0"/>
        <v>60</v>
      </c>
      <c r="B64" s="462">
        <v>0.44756259762565964</v>
      </c>
      <c r="C64" s="461">
        <v>4131.7373442632297</v>
      </c>
      <c r="D64" s="462">
        <v>0.47428359979122475</v>
      </c>
      <c r="E64" s="462">
        <v>0.42899615093395654</v>
      </c>
      <c r="F64" s="516">
        <v>2028.46</v>
      </c>
      <c r="G64" s="464">
        <v>38028731826.027344</v>
      </c>
      <c r="H64" s="461">
        <v>9027013.8621185105</v>
      </c>
      <c r="I64" s="464">
        <v>317305683936.61261</v>
      </c>
      <c r="J64" s="462">
        <v>0.44756259762565964</v>
      </c>
      <c r="K64" s="464">
        <v>25418146597.879871</v>
      </c>
      <c r="L64" s="464">
        <v>80505560041.025482</v>
      </c>
      <c r="M64" s="464">
        <v>0</v>
      </c>
      <c r="N64" s="464">
        <v>35387322407.497597</v>
      </c>
      <c r="O64" s="464">
        <v>29948.125067531797</v>
      </c>
      <c r="P64" s="461">
        <v>250491.16462218791</v>
      </c>
      <c r="Q64" s="461">
        <v>138636.96479896465</v>
      </c>
      <c r="R64" s="464">
        <v>458616712983.01562</v>
      </c>
      <c r="S64" s="462">
        <v>0.49398581416437415</v>
      </c>
      <c r="T64" s="462">
        <v>0.37470423684864762</v>
      </c>
      <c r="U64" s="461">
        <v>14.106397372442204</v>
      </c>
      <c r="V64" s="464">
        <v>2827115015800.3916</v>
      </c>
      <c r="W64" s="460">
        <v>892.4568282976154</v>
      </c>
      <c r="X64" s="463">
        <v>4.9101895369794403E-2</v>
      </c>
      <c r="Y64" s="476">
        <v>2.0000000000000001E-4</v>
      </c>
    </row>
    <row r="65" spans="1:25" x14ac:dyDescent="0.2">
      <c r="A65" s="475">
        <f t="shared" si="0"/>
        <v>61</v>
      </c>
      <c r="B65" s="462">
        <v>0.38702550500892541</v>
      </c>
      <c r="C65" s="461">
        <v>2880.2566916520846</v>
      </c>
      <c r="D65" s="462">
        <v>0.96603502231808225</v>
      </c>
      <c r="E65" s="462">
        <v>0.21884189125265935</v>
      </c>
      <c r="F65" s="516">
        <v>2023.75</v>
      </c>
      <c r="G65" s="464">
        <v>109523684818.35521</v>
      </c>
      <c r="H65" s="461">
        <v>29878277.406707939</v>
      </c>
      <c r="I65" s="464">
        <v>535520233803.1889</v>
      </c>
      <c r="J65" s="462">
        <v>0.10809642162363353</v>
      </c>
      <c r="K65" s="464">
        <v>16436460515.586174</v>
      </c>
      <c r="L65" s="464">
        <v>0</v>
      </c>
      <c r="M65" s="464">
        <v>127020542570.48627</v>
      </c>
      <c r="N65" s="464">
        <v>77968409070.092468</v>
      </c>
      <c r="O65" s="464">
        <v>32470.181044870049</v>
      </c>
      <c r="P65" s="461">
        <v>466090.89988381276</v>
      </c>
      <c r="Q65" s="461">
        <v>291961.54675155651</v>
      </c>
      <c r="R65" s="464">
        <v>909225930846.80347</v>
      </c>
      <c r="S65" s="462">
        <v>0.33548109272216076</v>
      </c>
      <c r="T65" s="462">
        <v>9.8628550146970251E-2</v>
      </c>
      <c r="U65" s="461">
        <v>24.652522878766053</v>
      </c>
      <c r="V65" s="464">
        <v>2400865899328.2056</v>
      </c>
      <c r="W65" s="460">
        <v>757.24189574353136</v>
      </c>
      <c r="X65" s="463">
        <v>3.0461606253844503E-2</v>
      </c>
      <c r="Y65" s="476">
        <v>2.0000000000000001E-4</v>
      </c>
    </row>
    <row r="66" spans="1:25" x14ac:dyDescent="0.2">
      <c r="A66" s="475">
        <f t="shared" si="0"/>
        <v>62</v>
      </c>
      <c r="B66" s="462">
        <v>0.33006786835624879</v>
      </c>
      <c r="C66" s="461">
        <v>5376.3907774617319</v>
      </c>
      <c r="D66" s="462">
        <v>1.0610848124613996</v>
      </c>
      <c r="E66" s="462">
        <v>0.52613037320739386</v>
      </c>
      <c r="F66" s="516">
        <v>2023.75</v>
      </c>
      <c r="G66" s="464">
        <v>536400098830.97382</v>
      </c>
      <c r="H66" s="461">
        <v>35023868.013519593</v>
      </c>
      <c r="I66" s="464">
        <v>784411813963.96155</v>
      </c>
      <c r="J66" s="462">
        <v>0.20373645008638708</v>
      </c>
      <c r="K66" s="464">
        <v>28553659072.439484</v>
      </c>
      <c r="L66" s="464">
        <v>0</v>
      </c>
      <c r="M66" s="464">
        <v>337835852413.15546</v>
      </c>
      <c r="N66" s="464">
        <v>93166577590.400223</v>
      </c>
      <c r="O66" s="464">
        <v>25491.823204217322</v>
      </c>
      <c r="P66" s="461">
        <v>488378.39539865358</v>
      </c>
      <c r="Q66" s="461">
        <v>306707.34712061763</v>
      </c>
      <c r="R66" s="464">
        <v>1629484743961.4387</v>
      </c>
      <c r="S66" s="462">
        <v>0.47440782661951419</v>
      </c>
      <c r="T66" s="462">
        <v>0.36962582515425935</v>
      </c>
      <c r="U66" s="461">
        <v>18.274108595060458</v>
      </c>
      <c r="V66" s="464">
        <v>11922362720848.191</v>
      </c>
      <c r="W66" s="460">
        <v>3760.0918383400249</v>
      </c>
      <c r="X66" s="463">
        <v>4.0462931303742115E-2</v>
      </c>
      <c r="Y66" s="476">
        <v>2.0000000000000001E-4</v>
      </c>
    </row>
    <row r="67" spans="1:25" x14ac:dyDescent="0.2">
      <c r="A67" s="475">
        <f t="shared" si="0"/>
        <v>63</v>
      </c>
      <c r="B67" s="462">
        <v>0.50132782468260628</v>
      </c>
      <c r="C67" s="461">
        <v>5406.1738413611574</v>
      </c>
      <c r="D67" s="462">
        <v>0.25262858532157501</v>
      </c>
      <c r="E67" s="462">
        <v>0.2445731744485741</v>
      </c>
      <c r="F67" s="516">
        <v>2023.75</v>
      </c>
      <c r="G67" s="464">
        <v>221752160466.37891</v>
      </c>
      <c r="H67" s="461">
        <v>3977914.2706286507</v>
      </c>
      <c r="I67" s="464">
        <v>198841072762.76572</v>
      </c>
      <c r="J67" s="462">
        <v>0.50132782468260628</v>
      </c>
      <c r="K67" s="464">
        <v>6844455849.9664669</v>
      </c>
      <c r="L67" s="464">
        <v>0</v>
      </c>
      <c r="M67" s="464">
        <v>195721373952.27927</v>
      </c>
      <c r="N67" s="464">
        <v>15619946914.276814</v>
      </c>
      <c r="O67" s="464">
        <v>27298.635878084566</v>
      </c>
      <c r="P67" s="461">
        <v>156666.69107718309</v>
      </c>
      <c r="Q67" s="461">
        <v>59183.485714560331</v>
      </c>
      <c r="R67" s="464">
        <v>593008244314.9137</v>
      </c>
      <c r="S67" s="462">
        <v>0.68194955338698382</v>
      </c>
      <c r="T67" s="462">
        <v>0.52868215293843346</v>
      </c>
      <c r="U67" s="461">
        <v>17.209889783603177</v>
      </c>
      <c r="V67" s="464">
        <v>6044563293891.0811</v>
      </c>
      <c r="W67" s="460">
        <v>1904.8510443129967</v>
      </c>
      <c r="X67" s="463">
        <v>4.157819702182329E-2</v>
      </c>
      <c r="Y67" s="476">
        <v>2.0000000000000001E-4</v>
      </c>
    </row>
    <row r="68" spans="1:25" x14ac:dyDescent="0.2">
      <c r="A68" s="475">
        <f t="shared" si="0"/>
        <v>64</v>
      </c>
      <c r="B68" s="462">
        <v>0.49951776748234361</v>
      </c>
      <c r="C68" s="461">
        <v>3819.5918282542548</v>
      </c>
      <c r="D68" s="462">
        <v>0.64817378829360284</v>
      </c>
      <c r="E68" s="462">
        <v>0.44544574541444659</v>
      </c>
      <c r="F68" s="516">
        <v>2024.57</v>
      </c>
      <c r="G68" s="464">
        <v>234460966432.05701</v>
      </c>
      <c r="H68" s="461">
        <v>14257236.810145196</v>
      </c>
      <c r="I68" s="464">
        <v>366845733164.61395</v>
      </c>
      <c r="J68" s="462">
        <v>0.35151395965182763</v>
      </c>
      <c r="K68" s="464">
        <v>3959645774.2922993</v>
      </c>
      <c r="L68" s="464">
        <v>0</v>
      </c>
      <c r="M68" s="464">
        <v>175564209258.6958</v>
      </c>
      <c r="N68" s="464">
        <v>46061963115.722763</v>
      </c>
      <c r="O68" s="464">
        <v>18647.90669709137</v>
      </c>
      <c r="P68" s="461">
        <v>327033.67004056275</v>
      </c>
      <c r="Q68" s="461">
        <v>192637.00409172804</v>
      </c>
      <c r="R68" s="464">
        <v>845998162457.73218</v>
      </c>
      <c r="S68" s="462">
        <v>0.57319743211368701</v>
      </c>
      <c r="T68" s="462">
        <v>0.37266243161006335</v>
      </c>
      <c r="U68" s="461">
        <v>17.444915197570122</v>
      </c>
      <c r="V68" s="464">
        <v>6049868462672.0117</v>
      </c>
      <c r="W68" s="460">
        <v>1908.3585420589127</v>
      </c>
      <c r="X68" s="463">
        <v>4.1982090545776007E-2</v>
      </c>
      <c r="Y68" s="476">
        <v>2.0000000000000001E-4</v>
      </c>
    </row>
    <row r="69" spans="1:25" x14ac:dyDescent="0.2">
      <c r="A69" s="475">
        <f t="shared" si="0"/>
        <v>65</v>
      </c>
      <c r="B69" s="462">
        <v>0.42759464239792766</v>
      </c>
      <c r="C69" s="461">
        <v>5775.5067515357368</v>
      </c>
      <c r="D69" s="462">
        <v>0.64037390955524576</v>
      </c>
      <c r="E69" s="462">
        <v>0.4939178105684901</v>
      </c>
      <c r="F69" s="516">
        <v>2024.61</v>
      </c>
      <c r="G69" s="464">
        <v>339512820356.63055</v>
      </c>
      <c r="H69" s="461">
        <v>13834709.150037173</v>
      </c>
      <c r="I69" s="464">
        <v>386921641858.42358</v>
      </c>
      <c r="J69" s="462">
        <v>0.30123042383189724</v>
      </c>
      <c r="K69" s="464">
        <v>24274026690.407516</v>
      </c>
      <c r="L69" s="464">
        <v>51585662085.742889</v>
      </c>
      <c r="M69" s="464">
        <v>211226985526.27609</v>
      </c>
      <c r="N69" s="464">
        <v>49496447356.062958</v>
      </c>
      <c r="O69" s="464">
        <v>33907.366080294305</v>
      </c>
      <c r="P69" s="461">
        <v>299540.18156546535</v>
      </c>
      <c r="Q69" s="461">
        <v>171843.65208940243</v>
      </c>
      <c r="R69" s="464">
        <v>1033172590213.6743</v>
      </c>
      <c r="S69" s="462">
        <v>0.57396676648425615</v>
      </c>
      <c r="T69" s="462">
        <v>0.41971393187089923</v>
      </c>
      <c r="U69" s="461">
        <v>17.647574550269194</v>
      </c>
      <c r="V69" s="464">
        <v>8353235773132.3994</v>
      </c>
      <c r="W69" s="460">
        <v>2636.3230489670295</v>
      </c>
      <c r="X69" s="463">
        <v>4.1784136284351417E-2</v>
      </c>
      <c r="Y69" s="476">
        <v>2.0000000000000001E-4</v>
      </c>
    </row>
    <row r="70" spans="1:25" x14ac:dyDescent="0.2">
      <c r="A70" s="475">
        <f t="shared" si="0"/>
        <v>66</v>
      </c>
      <c r="B70" s="462">
        <v>0.5658209843529074</v>
      </c>
      <c r="C70" s="461">
        <v>1500</v>
      </c>
      <c r="D70" s="462">
        <v>0.87448735538614031</v>
      </c>
      <c r="E70" s="462">
        <v>0.54727543477443275</v>
      </c>
      <c r="F70" s="516">
        <v>2024.22</v>
      </c>
      <c r="G70" s="464">
        <v>185965265915.19495</v>
      </c>
      <c r="H70" s="461">
        <v>25784849.938968867</v>
      </c>
      <c r="I70" s="464">
        <v>704092246970.1377</v>
      </c>
      <c r="J70" s="462">
        <v>0.44709004993168766</v>
      </c>
      <c r="K70" s="464">
        <v>17194861164.417591</v>
      </c>
      <c r="L70" s="464">
        <v>0</v>
      </c>
      <c r="M70" s="464">
        <v>157546169919.71783</v>
      </c>
      <c r="N70" s="464">
        <v>26693104952.577171</v>
      </c>
      <c r="O70" s="464">
        <v>21604.108999007432</v>
      </c>
      <c r="P70" s="461">
        <v>219738.39669730252</v>
      </c>
      <c r="Q70" s="461">
        <v>108081.3461699303</v>
      </c>
      <c r="R70" s="464">
        <v>1163639163221.4351</v>
      </c>
      <c r="S70" s="462">
        <v>0.56961026743709886</v>
      </c>
      <c r="T70" s="462">
        <v>0.35548486988398376</v>
      </c>
      <c r="U70" s="461">
        <v>15.62832253964174</v>
      </c>
      <c r="V70" s="464">
        <v>7201717598554.457</v>
      </c>
      <c r="W70" s="460">
        <v>2272.473885964715</v>
      </c>
      <c r="X70" s="463">
        <v>4.5998828734244226E-2</v>
      </c>
      <c r="Y70" s="476">
        <v>2.0000000000000001E-4</v>
      </c>
    </row>
    <row r="71" spans="1:25" x14ac:dyDescent="0.2">
      <c r="A71" s="475">
        <f t="shared" ref="A71:A134" si="1">A70+1</f>
        <v>67</v>
      </c>
      <c r="B71" s="462">
        <v>0.5393648991880684</v>
      </c>
      <c r="C71" s="461">
        <v>1500</v>
      </c>
      <c r="D71" s="462">
        <v>0.62008504523230445</v>
      </c>
      <c r="E71" s="462">
        <v>0.52739320178760019</v>
      </c>
      <c r="F71" s="516">
        <v>2023.97</v>
      </c>
      <c r="G71" s="464">
        <v>567729135163.6488</v>
      </c>
      <c r="H71" s="461">
        <v>14246110.583393853</v>
      </c>
      <c r="I71" s="464">
        <v>465524635516.42767</v>
      </c>
      <c r="J71" s="462">
        <v>0.48863444207559459</v>
      </c>
      <c r="K71" s="464">
        <v>5760138033.7949266</v>
      </c>
      <c r="L71" s="464">
        <v>0</v>
      </c>
      <c r="M71" s="464">
        <v>588458287684.09619</v>
      </c>
      <c r="N71" s="464">
        <v>57957586199.254829</v>
      </c>
      <c r="O71" s="464">
        <v>22198.034559106462</v>
      </c>
      <c r="P71" s="461">
        <v>383481.86655598506</v>
      </c>
      <c r="Q71" s="461">
        <v>237127.27126454914</v>
      </c>
      <c r="R71" s="464">
        <v>1610018634757.1941</v>
      </c>
      <c r="S71" s="462">
        <v>0.68672987041985456</v>
      </c>
      <c r="T71" s="462">
        <v>0.47343506918009637</v>
      </c>
      <c r="U71" s="461">
        <v>17.458985415682044</v>
      </c>
      <c r="V71" s="464">
        <v>14825940266490.066</v>
      </c>
      <c r="W71" s="460">
        <v>4667.0261338178334</v>
      </c>
      <c r="X71" s="463">
        <v>4.1136292525672989E-2</v>
      </c>
      <c r="Y71" s="476">
        <v>2.0000000000000001E-4</v>
      </c>
    </row>
    <row r="72" spans="1:25" x14ac:dyDescent="0.2">
      <c r="A72" s="475">
        <f t="shared" si="1"/>
        <v>68</v>
      </c>
      <c r="B72" s="462">
        <v>0.48982836252524398</v>
      </c>
      <c r="C72" s="461">
        <v>5642.1018423487358</v>
      </c>
      <c r="D72" s="462">
        <v>0.96271554240126156</v>
      </c>
      <c r="E72" s="462">
        <v>0.47781404691158891</v>
      </c>
      <c r="F72" s="516">
        <v>2024.63</v>
      </c>
      <c r="G72" s="464">
        <v>298702093872.00494</v>
      </c>
      <c r="H72" s="461">
        <v>27939908.697129522</v>
      </c>
      <c r="I72" s="464">
        <v>657389836667.71118</v>
      </c>
      <c r="J72" s="462">
        <v>0.29508183564131907</v>
      </c>
      <c r="K72" s="464">
        <v>20467733247.497986</v>
      </c>
      <c r="L72" s="464">
        <v>3849787987.4916372</v>
      </c>
      <c r="M72" s="464">
        <v>295201530946.02118</v>
      </c>
      <c r="N72" s="464">
        <v>60005871933.263222</v>
      </c>
      <c r="O72" s="464">
        <v>32645.315480841989</v>
      </c>
      <c r="P72" s="461">
        <v>376631.62832249573</v>
      </c>
      <c r="Q72" s="461">
        <v>222763.98897280061</v>
      </c>
      <c r="R72" s="464">
        <v>1416717350114.0332</v>
      </c>
      <c r="S72" s="462">
        <v>0.53694123238754254</v>
      </c>
      <c r="T72" s="462">
        <v>0.33162978403930049</v>
      </c>
      <c r="U72" s="461">
        <v>16.739814055670973</v>
      </c>
      <c r="V72" s="464">
        <v>8611369152643.2354</v>
      </c>
      <c r="W72" s="460">
        <v>2717.700892812798</v>
      </c>
      <c r="X72" s="463">
        <v>4.3486662774951237E-2</v>
      </c>
      <c r="Y72" s="476">
        <v>2.0000000000000001E-4</v>
      </c>
    </row>
    <row r="73" spans="1:25" x14ac:dyDescent="0.2">
      <c r="A73" s="475">
        <f t="shared" si="1"/>
        <v>69</v>
      </c>
      <c r="B73" s="462">
        <v>0.53547695228829362</v>
      </c>
      <c r="C73" s="461">
        <v>5460.0624730851623</v>
      </c>
      <c r="D73" s="462">
        <v>0.48280944921835833</v>
      </c>
      <c r="E73" s="462">
        <v>0.44841837139835511</v>
      </c>
      <c r="F73" s="516">
        <v>2024.65</v>
      </c>
      <c r="G73" s="464">
        <v>190973759848.75577</v>
      </c>
      <c r="H73" s="461">
        <v>9098403.9282974843</v>
      </c>
      <c r="I73" s="464">
        <v>291413599074.6723</v>
      </c>
      <c r="J73" s="462">
        <v>0.38244196923295493</v>
      </c>
      <c r="K73" s="464">
        <v>12709274007.03627</v>
      </c>
      <c r="L73" s="464">
        <v>0</v>
      </c>
      <c r="M73" s="464">
        <v>194627886333.974</v>
      </c>
      <c r="N73" s="464">
        <v>42377226449.542572</v>
      </c>
      <c r="O73" s="464">
        <v>31293.436673992135</v>
      </c>
      <c r="P73" s="461">
        <v>275149.65775462514</v>
      </c>
      <c r="Q73" s="461">
        <v>157079.15718397719</v>
      </c>
      <c r="R73" s="464">
        <v>824163156539.37634</v>
      </c>
      <c r="S73" s="462">
        <v>0.61782403032528499</v>
      </c>
      <c r="T73" s="462">
        <v>0.33707505172745994</v>
      </c>
      <c r="U73" s="461">
        <v>17.068666631354599</v>
      </c>
      <c r="V73" s="464">
        <v>5204253534469.8877</v>
      </c>
      <c r="W73" s="460">
        <v>1643.2570625475321</v>
      </c>
      <c r="X73" s="463">
        <v>4.2934212550911031E-2</v>
      </c>
      <c r="Y73" s="476">
        <v>2.0000000000000001E-4</v>
      </c>
    </row>
    <row r="74" spans="1:25" x14ac:dyDescent="0.2">
      <c r="A74" s="475">
        <f t="shared" si="1"/>
        <v>70</v>
      </c>
      <c r="B74" s="462">
        <v>0.50851753571425096</v>
      </c>
      <c r="C74" s="461">
        <v>6762.9965864194892</v>
      </c>
      <c r="D74" s="462">
        <v>0.84792554882817084</v>
      </c>
      <c r="E74" s="462">
        <v>0.25852546189043257</v>
      </c>
      <c r="F74" s="516">
        <v>2025.65</v>
      </c>
      <c r="G74" s="464">
        <v>195045325157.33713</v>
      </c>
      <c r="H74" s="461">
        <v>22024446.116828725</v>
      </c>
      <c r="I74" s="464">
        <v>603120216414.21753</v>
      </c>
      <c r="J74" s="462">
        <v>0.38257690954373169</v>
      </c>
      <c r="K74" s="464">
        <v>19541410843.73975</v>
      </c>
      <c r="L74" s="464">
        <v>29770956749.815872</v>
      </c>
      <c r="M74" s="464">
        <v>131441884708.84729</v>
      </c>
      <c r="N74" s="464">
        <v>33140533401.316833</v>
      </c>
      <c r="O74" s="464">
        <v>26652.258139153535</v>
      </c>
      <c r="P74" s="461">
        <v>244686.52611193439</v>
      </c>
      <c r="Q74" s="461">
        <v>126558.76251926366</v>
      </c>
      <c r="R74" s="464">
        <v>1058081243410.78</v>
      </c>
      <c r="S74" s="462">
        <v>0.53731851860611968</v>
      </c>
      <c r="T74" s="462">
        <v>0.36162688737308007</v>
      </c>
      <c r="U74" s="461">
        <v>15.988995041039942</v>
      </c>
      <c r="V74" s="464">
        <v>6765774667882.2979</v>
      </c>
      <c r="W74" s="460">
        <v>2132.8658458026034</v>
      </c>
      <c r="X74" s="463">
        <v>4.5654024821302333E-2</v>
      </c>
      <c r="Y74" s="476">
        <v>2.0000000000000001E-4</v>
      </c>
    </row>
    <row r="75" spans="1:25" x14ac:dyDescent="0.2">
      <c r="A75" s="475">
        <f t="shared" si="1"/>
        <v>71</v>
      </c>
      <c r="B75" s="462">
        <v>0.3531924271575122</v>
      </c>
      <c r="C75" s="461">
        <v>1500</v>
      </c>
      <c r="D75" s="462">
        <v>0.88747921300995092</v>
      </c>
      <c r="E75" s="462">
        <v>0.32184123512961593</v>
      </c>
      <c r="F75" s="516">
        <v>2026.11</v>
      </c>
      <c r="G75" s="464">
        <v>201836202671.20248</v>
      </c>
      <c r="H75" s="461">
        <v>25721739.091435246</v>
      </c>
      <c r="I75" s="464">
        <v>599016664610.86951</v>
      </c>
      <c r="J75" s="462">
        <v>0.3531924271575122</v>
      </c>
      <c r="K75" s="464">
        <v>36700794786.964447</v>
      </c>
      <c r="L75" s="464">
        <v>96922246556.250504</v>
      </c>
      <c r="M75" s="464">
        <v>59949134643.436493</v>
      </c>
      <c r="N75" s="464">
        <v>7299846668.9713793</v>
      </c>
      <c r="O75" s="464">
        <v>22286.963349715224</v>
      </c>
      <c r="P75" s="461">
        <v>101465.43749999984</v>
      </c>
      <c r="Q75" s="461">
        <v>33113.81249999984</v>
      </c>
      <c r="R75" s="464">
        <v>986113678399.88733</v>
      </c>
      <c r="S75" s="462">
        <v>0.50732572303635393</v>
      </c>
      <c r="T75" s="462">
        <v>0.35796583306442209</v>
      </c>
      <c r="U75" s="461">
        <v>16.324605649692284</v>
      </c>
      <c r="V75" s="464">
        <v>6334927145947.0156</v>
      </c>
      <c r="W75" s="460">
        <v>2000.4465287140292</v>
      </c>
      <c r="X75" s="463">
        <v>4.4716050924106458E-2</v>
      </c>
      <c r="Y75" s="476">
        <v>2.0000000000000001E-4</v>
      </c>
    </row>
    <row r="76" spans="1:25" x14ac:dyDescent="0.2">
      <c r="A76" s="475">
        <f t="shared" si="1"/>
        <v>72</v>
      </c>
      <c r="B76" s="462">
        <v>0.3808636173976257</v>
      </c>
      <c r="C76" s="461">
        <v>3825.004182935093</v>
      </c>
      <c r="D76" s="462">
        <v>0.9946417942514596</v>
      </c>
      <c r="E76" s="462">
        <v>0.7</v>
      </c>
      <c r="F76" s="516">
        <v>2025.83</v>
      </c>
      <c r="G76" s="464">
        <v>243387814522.4216</v>
      </c>
      <c r="H76" s="461">
        <v>30886600.740906224</v>
      </c>
      <c r="I76" s="464">
        <v>745320813541.01294</v>
      </c>
      <c r="J76" s="462">
        <v>0.34726813880622232</v>
      </c>
      <c r="K76" s="464">
        <v>36395819457.372086</v>
      </c>
      <c r="L76" s="464">
        <v>12360761618.795372</v>
      </c>
      <c r="M76" s="464">
        <v>143765682897.70697</v>
      </c>
      <c r="N76" s="464">
        <v>122028819122.39365</v>
      </c>
      <c r="O76" s="464">
        <v>30724.038451614797</v>
      </c>
      <c r="P76" s="461">
        <v>684073.29399840045</v>
      </c>
      <c r="Q76" s="461">
        <v>465035.98497556295</v>
      </c>
      <c r="R76" s="464">
        <v>1417350136247.6138</v>
      </c>
      <c r="S76" s="462">
        <v>0.50681229850426379</v>
      </c>
      <c r="T76" s="462">
        <v>0.31215978104555381</v>
      </c>
      <c r="U76" s="461">
        <v>16.137203827553975</v>
      </c>
      <c r="V76" s="464">
        <v>7841356703563.6406</v>
      </c>
      <c r="W76" s="460">
        <v>2476.0247564575525</v>
      </c>
      <c r="X76" s="463">
        <v>4.5404721283824605E-2</v>
      </c>
      <c r="Y76" s="476">
        <v>2.0000000000000001E-4</v>
      </c>
    </row>
    <row r="77" spans="1:25" x14ac:dyDescent="0.2">
      <c r="A77" s="475">
        <f t="shared" si="1"/>
        <v>73</v>
      </c>
      <c r="B77" s="462">
        <v>0.62901086347787616</v>
      </c>
      <c r="C77" s="461">
        <v>3203.6723016497717</v>
      </c>
      <c r="D77" s="462">
        <v>1.0024380811488673</v>
      </c>
      <c r="E77" s="462">
        <v>0.2730750194776832</v>
      </c>
      <c r="F77" s="516">
        <v>2025.76</v>
      </c>
      <c r="G77" s="464">
        <v>166603605506.09106</v>
      </c>
      <c r="H77" s="461">
        <v>30925098.106115926</v>
      </c>
      <c r="I77" s="464">
        <v>806083377503.56787</v>
      </c>
      <c r="J77" s="462">
        <v>0.31470660297469222</v>
      </c>
      <c r="K77" s="464">
        <v>36685161120.961586</v>
      </c>
      <c r="L77" s="464">
        <v>0</v>
      </c>
      <c r="M77" s="464">
        <v>95297123020.11261</v>
      </c>
      <c r="N77" s="464">
        <v>94319062030.876923</v>
      </c>
      <c r="O77" s="464">
        <v>30112.980076032662</v>
      </c>
      <c r="P77" s="461">
        <v>494423.6429342606</v>
      </c>
      <c r="Q77" s="461">
        <v>313145.45516553125</v>
      </c>
      <c r="R77" s="464">
        <v>1306379097680.4646</v>
      </c>
      <c r="S77" s="462">
        <v>0.45025446775351818</v>
      </c>
      <c r="T77" s="462">
        <v>0.29247913009524079</v>
      </c>
      <c r="U77" s="461">
        <v>15.448739519623935</v>
      </c>
      <c r="V77" s="464">
        <v>6573452196016.8838</v>
      </c>
      <c r="W77" s="460">
        <v>2070.4335664412274</v>
      </c>
      <c r="X77" s="463">
        <v>4.6747579223334418E-2</v>
      </c>
      <c r="Y77" s="476">
        <v>2.0000000000000001E-4</v>
      </c>
    </row>
    <row r="78" spans="1:25" x14ac:dyDescent="0.2">
      <c r="A78" s="475">
        <f t="shared" si="1"/>
        <v>74</v>
      </c>
      <c r="B78" s="462">
        <v>0.28978861360859598</v>
      </c>
      <c r="C78" s="461">
        <v>4377.0638310371405</v>
      </c>
      <c r="D78" s="462">
        <v>0.67963334896542227</v>
      </c>
      <c r="E78" s="462">
        <v>0.17825065334114959</v>
      </c>
      <c r="F78" s="516">
        <v>2023.8</v>
      </c>
      <c r="G78" s="464">
        <v>141125693055.60815</v>
      </c>
      <c r="H78" s="461">
        <v>14931011.663332647</v>
      </c>
      <c r="I78" s="464">
        <v>503601920471.01508</v>
      </c>
      <c r="J78" s="462">
        <v>0.28978861360859598</v>
      </c>
      <c r="K78" s="464">
        <v>16678202777.961302</v>
      </c>
      <c r="L78" s="464">
        <v>6891670214.7508488</v>
      </c>
      <c r="M78" s="464">
        <v>128705777700.57187</v>
      </c>
      <c r="N78" s="464">
        <v>17102056492.617849</v>
      </c>
      <c r="O78" s="464">
        <v>42335.214542905502</v>
      </c>
      <c r="P78" s="461">
        <v>161168.45302095544</v>
      </c>
      <c r="Q78" s="461">
        <v>70211.927054484986</v>
      </c>
      <c r="R78" s="464">
        <v>873708211936.21362</v>
      </c>
      <c r="S78" s="462">
        <v>0.48964877253266181</v>
      </c>
      <c r="T78" s="462">
        <v>0.28141920398236125</v>
      </c>
      <c r="U78" s="461">
        <v>16.327416783555691</v>
      </c>
      <c r="V78" s="464">
        <v>4402347081487.5342</v>
      </c>
      <c r="W78" s="460">
        <v>1390.0861361169989</v>
      </c>
      <c r="X78" s="463">
        <v>4.4643371518049008E-2</v>
      </c>
      <c r="Y78" s="476">
        <v>2.0000000000000001E-4</v>
      </c>
    </row>
    <row r="79" spans="1:25" x14ac:dyDescent="0.2">
      <c r="A79" s="475">
        <f t="shared" si="1"/>
        <v>75</v>
      </c>
      <c r="B79" s="462">
        <v>0.48614637910823832</v>
      </c>
      <c r="C79" s="461">
        <v>4419.8313688011349</v>
      </c>
      <c r="D79" s="462">
        <v>0.8914819100794158</v>
      </c>
      <c r="E79" s="462">
        <v>0.60801010843168934</v>
      </c>
      <c r="F79" s="516">
        <v>2025.41</v>
      </c>
      <c r="G79" s="464">
        <v>241074478217.22827</v>
      </c>
      <c r="H79" s="461">
        <v>24322475.810549572</v>
      </c>
      <c r="I79" s="464">
        <v>497868554745.65686</v>
      </c>
      <c r="J79" s="462">
        <v>0.21290298134547503</v>
      </c>
      <c r="K79" s="464">
        <v>29038980028.045799</v>
      </c>
      <c r="L79" s="464">
        <v>91624497978.597763</v>
      </c>
      <c r="M79" s="464">
        <v>102451374946.47108</v>
      </c>
      <c r="N79" s="464">
        <v>91002946452.681351</v>
      </c>
      <c r="O79" s="464">
        <v>27659.03019701449</v>
      </c>
      <c r="P79" s="461">
        <v>544507.07861403772</v>
      </c>
      <c r="Q79" s="461">
        <v>356239.25281658274</v>
      </c>
      <c r="R79" s="464">
        <v>1033171548406.7115</v>
      </c>
      <c r="S79" s="462">
        <v>0.45880692385262972</v>
      </c>
      <c r="T79" s="462">
        <v>0.33626088266513282</v>
      </c>
      <c r="U79" s="461">
        <v>17.036404338058148</v>
      </c>
      <c r="V79" s="464">
        <v>6440882368796.6172</v>
      </c>
      <c r="W79" s="460">
        <v>2030.6655203567304</v>
      </c>
      <c r="X79" s="463">
        <v>4.3012663917608038E-2</v>
      </c>
      <c r="Y79" s="476">
        <v>2.0000000000000001E-4</v>
      </c>
    </row>
    <row r="80" spans="1:25" x14ac:dyDescent="0.2">
      <c r="A80" s="475">
        <f t="shared" si="1"/>
        <v>76</v>
      </c>
      <c r="B80" s="462">
        <v>0.59983626047194727</v>
      </c>
      <c r="C80" s="461">
        <v>2658.8922784429196</v>
      </c>
      <c r="D80" s="462">
        <v>0.74168660331306147</v>
      </c>
      <c r="E80" s="462">
        <v>0.6745340195302858</v>
      </c>
      <c r="F80" s="516">
        <v>2026.41</v>
      </c>
      <c r="G80" s="464">
        <v>166599627639.09299</v>
      </c>
      <c r="H80" s="461">
        <v>17894241.152457044</v>
      </c>
      <c r="I80" s="464">
        <v>409185329740.24152</v>
      </c>
      <c r="J80" s="462">
        <v>0.28806428757045111</v>
      </c>
      <c r="K80" s="464">
        <v>42441021002.871704</v>
      </c>
      <c r="L80" s="464">
        <v>150016293883.62964</v>
      </c>
      <c r="M80" s="464">
        <v>46930744630.025597</v>
      </c>
      <c r="N80" s="464">
        <v>119663305846.90843</v>
      </c>
      <c r="O80" s="464">
        <v>26328.632063304398</v>
      </c>
      <c r="P80" s="461">
        <v>701017.18480914983</v>
      </c>
      <c r="Q80" s="461">
        <v>488447.95259861293</v>
      </c>
      <c r="R80" s="464">
        <v>918387173776.49426</v>
      </c>
      <c r="S80" s="462">
        <v>0.48498147458477581</v>
      </c>
      <c r="T80" s="462">
        <v>0.27576126542168733</v>
      </c>
      <c r="U80" s="461">
        <v>16.714504301596186</v>
      </c>
      <c r="V80" s="464">
        <v>4705578388927.6572</v>
      </c>
      <c r="W80" s="460">
        <v>1483.9979090757374</v>
      </c>
      <c r="X80" s="463">
        <v>4.3459006253434643E-2</v>
      </c>
      <c r="Y80" s="476">
        <v>2.0000000000000001E-4</v>
      </c>
    </row>
    <row r="81" spans="1:25" x14ac:dyDescent="0.2">
      <c r="A81" s="475">
        <f t="shared" si="1"/>
        <v>77</v>
      </c>
      <c r="B81" s="462">
        <v>0.49711156814589186</v>
      </c>
      <c r="C81" s="461">
        <v>2531.2612345180496</v>
      </c>
      <c r="D81" s="462">
        <v>0.2362039366516272</v>
      </c>
      <c r="E81" s="462">
        <v>0.49424858281990003</v>
      </c>
      <c r="F81" s="516">
        <v>2025.1</v>
      </c>
      <c r="G81" s="464">
        <v>95232508107.813629</v>
      </c>
      <c r="H81" s="461">
        <v>3824516.6682820898</v>
      </c>
      <c r="I81" s="464">
        <v>131632475076.72334</v>
      </c>
      <c r="J81" s="462">
        <v>0.31521997729795881</v>
      </c>
      <c r="K81" s="464">
        <v>10104167002.768549</v>
      </c>
      <c r="L81" s="464">
        <v>24453440761.643929</v>
      </c>
      <c r="M81" s="464">
        <v>72910091712.265015</v>
      </c>
      <c r="N81" s="464">
        <v>85186031366.263397</v>
      </c>
      <c r="O81" s="464">
        <v>23097.504164498307</v>
      </c>
      <c r="P81" s="461">
        <v>504238.86802594707</v>
      </c>
      <c r="Q81" s="461">
        <v>287403.78677653585</v>
      </c>
      <c r="R81" s="464">
        <v>375982626435.13611</v>
      </c>
      <c r="S81" s="462">
        <v>0.48564230223811261</v>
      </c>
      <c r="T81" s="462">
        <v>0.37090525900598764</v>
      </c>
      <c r="U81" s="461">
        <v>16.984812106585544</v>
      </c>
      <c r="V81" s="464">
        <v>2717929876025.0605</v>
      </c>
      <c r="W81" s="460">
        <v>857.28904904629871</v>
      </c>
      <c r="X81" s="463">
        <v>4.1318399177235864E-2</v>
      </c>
      <c r="Y81" s="476">
        <v>2.0000000000000001E-4</v>
      </c>
    </row>
    <row r="82" spans="1:25" x14ac:dyDescent="0.2">
      <c r="A82" s="475">
        <f t="shared" si="1"/>
        <v>78</v>
      </c>
      <c r="B82" s="462">
        <v>0.5499168888417546</v>
      </c>
      <c r="C82" s="461">
        <v>6091.0905396987737</v>
      </c>
      <c r="D82" s="462">
        <v>1.1040318256358681</v>
      </c>
      <c r="E82" s="462">
        <v>0.65738207123477044</v>
      </c>
      <c r="F82" s="516">
        <v>2025.74</v>
      </c>
      <c r="G82" s="464">
        <v>382484048344.84692</v>
      </c>
      <c r="H82" s="461">
        <v>36793780.548212126</v>
      </c>
      <c r="I82" s="464">
        <v>766165606321.76782</v>
      </c>
      <c r="J82" s="462">
        <v>0.23253610727786511</v>
      </c>
      <c r="K82" s="464">
        <v>19055006738.876717</v>
      </c>
      <c r="L82" s="464">
        <v>14290517904.408281</v>
      </c>
      <c r="M82" s="464">
        <v>199745446238.6684</v>
      </c>
      <c r="N82" s="464">
        <v>45309359084.693802</v>
      </c>
      <c r="O82" s="464">
        <v>20897.122446666956</v>
      </c>
      <c r="P82" s="461">
        <v>306494.2426273984</v>
      </c>
      <c r="Q82" s="461">
        <v>166767.81355350761</v>
      </c>
      <c r="R82" s="464">
        <v>1461885591450.8225</v>
      </c>
      <c r="S82" s="462">
        <v>0.47970070371478385</v>
      </c>
      <c r="T82" s="462">
        <v>0.36603854050339524</v>
      </c>
      <c r="U82" s="461">
        <v>17.240369828606259</v>
      </c>
      <c r="V82" s="464">
        <v>9971335739315.043</v>
      </c>
      <c r="W82" s="460">
        <v>3138.8512736725015</v>
      </c>
      <c r="X82" s="463">
        <v>4.3063013701770431E-2</v>
      </c>
      <c r="Y82" s="476">
        <v>2.0000000000000001E-4</v>
      </c>
    </row>
    <row r="83" spans="1:25" x14ac:dyDescent="0.2">
      <c r="A83" s="475">
        <f t="shared" si="1"/>
        <v>79</v>
      </c>
      <c r="B83" s="462">
        <v>0.55209285846529998</v>
      </c>
      <c r="C83" s="461">
        <v>7831.3779159806991</v>
      </c>
      <c r="D83" s="462">
        <v>0.92911526745938411</v>
      </c>
      <c r="E83" s="462">
        <v>0.46281750681104389</v>
      </c>
      <c r="F83" s="516">
        <v>2024.13</v>
      </c>
      <c r="G83" s="464">
        <v>376229980985.87225</v>
      </c>
      <c r="H83" s="461">
        <v>25102674.799045339</v>
      </c>
      <c r="I83" s="464">
        <v>664498726657.00549</v>
      </c>
      <c r="J83" s="462">
        <v>0.39039720621019836</v>
      </c>
      <c r="K83" s="464">
        <v>31365810351.537907</v>
      </c>
      <c r="L83" s="464">
        <v>28574061804.803711</v>
      </c>
      <c r="M83" s="464">
        <v>272113186164.29324</v>
      </c>
      <c r="N83" s="464">
        <v>44769644386.534531</v>
      </c>
      <c r="O83" s="464">
        <v>28077.696502581595</v>
      </c>
      <c r="P83" s="461">
        <v>316093.76890480029</v>
      </c>
      <c r="Q83" s="461">
        <v>177678.36327562609</v>
      </c>
      <c r="R83" s="464">
        <v>1415662748261.2837</v>
      </c>
      <c r="S83" s="462">
        <v>0.58321107432024966</v>
      </c>
      <c r="T83" s="462">
        <v>0.44376356779730208</v>
      </c>
      <c r="U83" s="461">
        <v>16.514411273449369</v>
      </c>
      <c r="V83" s="464">
        <v>11247509139287.459</v>
      </c>
      <c r="W83" s="460">
        <v>3551.4360896404314</v>
      </c>
      <c r="X83" s="463">
        <v>4.4740175046310511E-2</v>
      </c>
      <c r="Y83" s="476">
        <v>2.0000000000000001E-4</v>
      </c>
    </row>
    <row r="84" spans="1:25" x14ac:dyDescent="0.2">
      <c r="A84" s="475">
        <f t="shared" si="1"/>
        <v>80</v>
      </c>
      <c r="B84" s="462">
        <v>0.61793399110396341</v>
      </c>
      <c r="C84" s="461">
        <v>4399.4005676744746</v>
      </c>
      <c r="D84" s="462">
        <v>0.68503796888259083</v>
      </c>
      <c r="E84" s="462">
        <v>0.27816437277444617</v>
      </c>
      <c r="F84" s="516">
        <v>2024.19</v>
      </c>
      <c r="G84" s="464">
        <v>306128974950.98871</v>
      </c>
      <c r="H84" s="461">
        <v>15384207.620593917</v>
      </c>
      <c r="I84" s="464">
        <v>382460247646.59174</v>
      </c>
      <c r="J84" s="462">
        <v>0.2461348191959063</v>
      </c>
      <c r="K84" s="464">
        <v>6733807958.201128</v>
      </c>
      <c r="L84" s="464">
        <v>0</v>
      </c>
      <c r="M84" s="464">
        <v>287654967180.82605</v>
      </c>
      <c r="N84" s="464">
        <v>70685900813.202225</v>
      </c>
      <c r="O84" s="464">
        <v>24991.345773757897</v>
      </c>
      <c r="P84" s="461">
        <v>405212.70728396869</v>
      </c>
      <c r="Q84" s="461">
        <v>252292.91487393228</v>
      </c>
      <c r="R84" s="464">
        <v>1180857128702.9331</v>
      </c>
      <c r="S84" s="462">
        <v>0.5816772537058883</v>
      </c>
      <c r="T84" s="462">
        <v>0.32142833494914586</v>
      </c>
      <c r="U84" s="461">
        <v>17.817222583629039</v>
      </c>
      <c r="V84" s="464">
        <v>7495731139281.3633</v>
      </c>
      <c r="W84" s="460">
        <v>2363.2844920543589</v>
      </c>
      <c r="X84" s="463">
        <v>4.0638364597527378E-2</v>
      </c>
      <c r="Y84" s="476">
        <v>2.0000000000000001E-4</v>
      </c>
    </row>
    <row r="85" spans="1:25" x14ac:dyDescent="0.2">
      <c r="A85" s="475">
        <f t="shared" si="1"/>
        <v>81</v>
      </c>
      <c r="B85" s="462">
        <v>0.45519260099936992</v>
      </c>
      <c r="C85" s="461">
        <v>1500</v>
      </c>
      <c r="D85" s="462">
        <v>0.75565313635869658</v>
      </c>
      <c r="E85" s="462">
        <v>0.51954600474596579</v>
      </c>
      <c r="F85" s="516">
        <v>2025.53</v>
      </c>
      <c r="G85" s="464">
        <v>341945736397.12341</v>
      </c>
      <c r="H85" s="461">
        <v>19810124.917172205</v>
      </c>
      <c r="I85" s="464">
        <v>357780676278.40234</v>
      </c>
      <c r="J85" s="462">
        <v>0.15294408794183156</v>
      </c>
      <c r="K85" s="464">
        <v>34642304619.400177</v>
      </c>
      <c r="L85" s="464">
        <v>64231118290.335007</v>
      </c>
      <c r="M85" s="464">
        <v>130723725704.13522</v>
      </c>
      <c r="N85" s="464">
        <v>44569682528.239815</v>
      </c>
      <c r="O85" s="464">
        <v>29981.038287055224</v>
      </c>
      <c r="P85" s="461">
        <v>324937.63349067135</v>
      </c>
      <c r="Q85" s="461">
        <v>188386.42839702594</v>
      </c>
      <c r="R85" s="464">
        <v>936740430717.14001</v>
      </c>
      <c r="S85" s="462">
        <v>0.51634149104627358</v>
      </c>
      <c r="T85" s="462">
        <v>0.40699922436306407</v>
      </c>
      <c r="U85" s="461">
        <v>18.208137857388227</v>
      </c>
      <c r="V85" s="464">
        <v>7548566207218.3809</v>
      </c>
      <c r="W85" s="460">
        <v>2382.3595764538036</v>
      </c>
      <c r="X85" s="463">
        <v>4.0589097670402655E-2</v>
      </c>
      <c r="Y85" s="476">
        <v>2.0000000000000001E-4</v>
      </c>
    </row>
    <row r="86" spans="1:25" x14ac:dyDescent="0.2">
      <c r="A86" s="475">
        <f t="shared" si="1"/>
        <v>82</v>
      </c>
      <c r="B86" s="462">
        <v>0.40824275875430238</v>
      </c>
      <c r="C86" s="461">
        <v>4368.2254639355069</v>
      </c>
      <c r="D86" s="462">
        <v>0.93450517877261952</v>
      </c>
      <c r="E86" s="462">
        <v>0.23187962854543742</v>
      </c>
      <c r="F86" s="516">
        <v>2025.56</v>
      </c>
      <c r="G86" s="464">
        <v>124555618119.06953</v>
      </c>
      <c r="H86" s="461">
        <v>26243363.282695364</v>
      </c>
      <c r="I86" s="464">
        <v>555207339021.87146</v>
      </c>
      <c r="J86" s="462">
        <v>0.23573917438664005</v>
      </c>
      <c r="K86" s="464">
        <v>15742519668.154602</v>
      </c>
      <c r="L86" s="464">
        <v>22716649317.591434</v>
      </c>
      <c r="M86" s="464">
        <v>127565120598.55594</v>
      </c>
      <c r="N86" s="464">
        <v>61239608562.104805</v>
      </c>
      <c r="O86" s="464">
        <v>23540.993008409961</v>
      </c>
      <c r="P86" s="461">
        <v>391819.54655149113</v>
      </c>
      <c r="Q86" s="461">
        <v>235131.02273799788</v>
      </c>
      <c r="R86" s="464">
        <v>1004439364802.2648</v>
      </c>
      <c r="S86" s="462">
        <v>0.44810379185609556</v>
      </c>
      <c r="T86" s="462">
        <v>0.22555865103765138</v>
      </c>
      <c r="U86" s="461">
        <v>16.207124308339708</v>
      </c>
      <c r="V86" s="464">
        <v>4013521150668.7671</v>
      </c>
      <c r="W86" s="460">
        <v>1264.1637874842813</v>
      </c>
      <c r="X86" s="463">
        <v>4.5380703349064529E-2</v>
      </c>
      <c r="Y86" s="476">
        <v>2.0000000000000001E-4</v>
      </c>
    </row>
    <row r="87" spans="1:25" x14ac:dyDescent="0.2">
      <c r="A87" s="475">
        <f t="shared" si="1"/>
        <v>83</v>
      </c>
      <c r="B87" s="462">
        <v>0.45230160229877553</v>
      </c>
      <c r="C87" s="461">
        <v>8559.0654340359779</v>
      </c>
      <c r="D87" s="462">
        <v>0.4409175061494201</v>
      </c>
      <c r="E87" s="462">
        <v>0.47536897248049509</v>
      </c>
      <c r="F87" s="516">
        <v>2023.75</v>
      </c>
      <c r="G87" s="464">
        <v>418850400490.12079</v>
      </c>
      <c r="H87" s="461">
        <v>7972567.9606700633</v>
      </c>
      <c r="I87" s="464">
        <v>281570729420.65765</v>
      </c>
      <c r="J87" s="462">
        <v>0.45230160229877558</v>
      </c>
      <c r="K87" s="464">
        <v>7790913631.2773895</v>
      </c>
      <c r="L87" s="464">
        <v>0</v>
      </c>
      <c r="M87" s="464">
        <v>392296059836.55438</v>
      </c>
      <c r="N87" s="464">
        <v>45214201212.264763</v>
      </c>
      <c r="O87" s="464">
        <v>13210.446654465664</v>
      </c>
      <c r="P87" s="461">
        <v>311171.3899376815</v>
      </c>
      <c r="Q87" s="461">
        <v>185768.47055276978</v>
      </c>
      <c r="R87" s="464">
        <v>981576902781.70374</v>
      </c>
      <c r="S87" s="462">
        <v>0.67053746541165948</v>
      </c>
      <c r="T87" s="462">
        <v>0.53545936068222155</v>
      </c>
      <c r="U87" s="461">
        <v>17.762912288732672</v>
      </c>
      <c r="V87" s="464">
        <v>10500087316732.988</v>
      </c>
      <c r="W87" s="460">
        <v>3313.1618590199982</v>
      </c>
      <c r="X87" s="463">
        <v>4.0143630761052776E-2</v>
      </c>
      <c r="Y87" s="476">
        <v>2.0000000000000001E-4</v>
      </c>
    </row>
    <row r="88" spans="1:25" x14ac:dyDescent="0.2">
      <c r="A88" s="475">
        <f t="shared" si="1"/>
        <v>84</v>
      </c>
      <c r="B88" s="462">
        <v>0.40472890651271098</v>
      </c>
      <c r="C88" s="461">
        <v>4251.4989367344897</v>
      </c>
      <c r="D88" s="462">
        <v>1.1853472284435849</v>
      </c>
      <c r="E88" s="462">
        <v>0.52839062502673806</v>
      </c>
      <c r="F88" s="516">
        <v>2023.75</v>
      </c>
      <c r="G88" s="464">
        <v>693570733071.95081</v>
      </c>
      <c r="H88" s="461">
        <v>40746874.986674435</v>
      </c>
      <c r="I88" s="464">
        <v>854672067525.63135</v>
      </c>
      <c r="J88" s="462">
        <v>0.35857444065911181</v>
      </c>
      <c r="K88" s="464">
        <v>9813772548.5654831</v>
      </c>
      <c r="L88" s="464">
        <v>0</v>
      </c>
      <c r="M88" s="464">
        <v>542610072811.56427</v>
      </c>
      <c r="N88" s="464">
        <v>40410519575.792839</v>
      </c>
      <c r="O88" s="464">
        <v>28887.4230360732</v>
      </c>
      <c r="P88" s="461">
        <v>272730.42764551204</v>
      </c>
      <c r="Q88" s="461">
        <v>172708.17589360496</v>
      </c>
      <c r="R88" s="464">
        <v>2202644415668.189</v>
      </c>
      <c r="S88" s="462">
        <v>0.6156945290718413</v>
      </c>
      <c r="T88" s="462">
        <v>0.41959885034390382</v>
      </c>
      <c r="U88" s="461">
        <v>17.492972501433705</v>
      </c>
      <c r="V88" s="464">
        <v>17398029052062.088</v>
      </c>
      <c r="W88" s="460">
        <v>5494.2426833291493</v>
      </c>
      <c r="X88" s="463">
        <v>4.2686562955843228E-2</v>
      </c>
      <c r="Y88" s="476">
        <v>2.0000000000000001E-4</v>
      </c>
    </row>
    <row r="89" spans="1:25" x14ac:dyDescent="0.2">
      <c r="A89" s="475">
        <f t="shared" si="1"/>
        <v>85</v>
      </c>
      <c r="B89" s="462">
        <v>0.2356485465383068</v>
      </c>
      <c r="C89" s="461">
        <v>6573.2969881293684</v>
      </c>
      <c r="D89" s="462">
        <v>0.93756933485907179</v>
      </c>
      <c r="E89" s="462">
        <v>0.59236246604949017</v>
      </c>
      <c r="F89" s="516">
        <v>2026.49</v>
      </c>
      <c r="G89" s="464">
        <v>175129944525.39081</v>
      </c>
      <c r="H89" s="461">
        <v>15228402.829756927</v>
      </c>
      <c r="I89" s="464">
        <v>492894337321.034</v>
      </c>
      <c r="J89" s="462">
        <v>0.2356485465383068</v>
      </c>
      <c r="K89" s="464">
        <v>30332593371.558632</v>
      </c>
      <c r="L89" s="464">
        <v>55944230390.217659</v>
      </c>
      <c r="M89" s="464">
        <v>54616152237.949837</v>
      </c>
      <c r="N89" s="464">
        <v>3935236674.534514</v>
      </c>
      <c r="O89" s="464">
        <v>15832.491238867946</v>
      </c>
      <c r="P89" s="461">
        <v>72441.564077252842</v>
      </c>
      <c r="Q89" s="461">
        <v>12673.641019313211</v>
      </c>
      <c r="R89" s="464">
        <v>831673790358.1875</v>
      </c>
      <c r="S89" s="462">
        <v>0.44699562154135641</v>
      </c>
      <c r="T89" s="462">
        <v>0.31154357640598435</v>
      </c>
      <c r="U89" s="461">
        <v>16.927938081472252</v>
      </c>
      <c r="V89" s="464">
        <v>4780203384324.6113</v>
      </c>
      <c r="W89" s="460">
        <v>1509.1085347045507</v>
      </c>
      <c r="X89" s="463">
        <v>4.3822158438124023E-2</v>
      </c>
      <c r="Y89" s="476">
        <v>2.0000000000000001E-4</v>
      </c>
    </row>
    <row r="90" spans="1:25" x14ac:dyDescent="0.2">
      <c r="A90" s="475">
        <f t="shared" si="1"/>
        <v>86</v>
      </c>
      <c r="B90" s="462">
        <v>0.38268723850019082</v>
      </c>
      <c r="C90" s="461">
        <v>1500</v>
      </c>
      <c r="D90" s="462">
        <v>0.50279200858628403</v>
      </c>
      <c r="E90" s="462">
        <v>0.26791507493610156</v>
      </c>
      <c r="F90" s="516">
        <v>2025.04</v>
      </c>
      <c r="G90" s="464">
        <v>184786601460.21545</v>
      </c>
      <c r="H90" s="461">
        <v>10280526.597260756</v>
      </c>
      <c r="I90" s="464">
        <v>355750864671.90997</v>
      </c>
      <c r="J90" s="462">
        <v>0.38268723850019082</v>
      </c>
      <c r="K90" s="464">
        <v>21311013902.507473</v>
      </c>
      <c r="L90" s="464">
        <v>39432535620.892265</v>
      </c>
      <c r="M90" s="464">
        <v>94851559075.388031</v>
      </c>
      <c r="N90" s="464">
        <v>17051465020.802931</v>
      </c>
      <c r="O90" s="464">
        <v>31547.867337933785</v>
      </c>
      <c r="P90" s="461">
        <v>195169.51514409698</v>
      </c>
      <c r="Q90" s="461">
        <v>78189.199384886248</v>
      </c>
      <c r="R90" s="464">
        <v>726983583729.78992</v>
      </c>
      <c r="S90" s="462">
        <v>0.56836484266365717</v>
      </c>
      <c r="T90" s="462">
        <v>0.38432483671048451</v>
      </c>
      <c r="U90" s="461">
        <v>16.902029852106132</v>
      </c>
      <c r="V90" s="464">
        <v>5185887688458.6807</v>
      </c>
      <c r="W90" s="460">
        <v>1637.0585494747143</v>
      </c>
      <c r="X90" s="463">
        <v>4.3272182015605377E-2</v>
      </c>
      <c r="Y90" s="476">
        <v>2.0000000000000001E-4</v>
      </c>
    </row>
    <row r="91" spans="1:25" x14ac:dyDescent="0.2">
      <c r="A91" s="475">
        <f t="shared" si="1"/>
        <v>87</v>
      </c>
      <c r="B91" s="462">
        <v>0.56577986818858717</v>
      </c>
      <c r="C91" s="461">
        <v>4489.4871256670795</v>
      </c>
      <c r="D91" s="462">
        <v>0.70216744938733522</v>
      </c>
      <c r="E91" s="462">
        <v>0.35827245945877434</v>
      </c>
      <c r="F91" s="516">
        <v>2024.25</v>
      </c>
      <c r="G91" s="464">
        <v>232608746628.569</v>
      </c>
      <c r="H91" s="461">
        <v>16015482.988192506</v>
      </c>
      <c r="I91" s="464">
        <v>511495383768.08862</v>
      </c>
      <c r="J91" s="462">
        <v>0.4289269450025327</v>
      </c>
      <c r="K91" s="464">
        <v>16671517297.12463</v>
      </c>
      <c r="L91" s="464">
        <v>21870317349.349739</v>
      </c>
      <c r="M91" s="464">
        <v>214979444288.98553</v>
      </c>
      <c r="N91" s="464">
        <v>77249034405.780655</v>
      </c>
      <c r="O91" s="464">
        <v>18474.305577234612</v>
      </c>
      <c r="P91" s="461">
        <v>445042.38556978322</v>
      </c>
      <c r="Q91" s="461">
        <v>283137.66517609655</v>
      </c>
      <c r="R91" s="464">
        <v>1205877143754.7285</v>
      </c>
      <c r="S91" s="462">
        <v>0.60352818438635769</v>
      </c>
      <c r="T91" s="462">
        <v>0.35629225303558576</v>
      </c>
      <c r="U91" s="461">
        <v>16.179947099612367</v>
      </c>
      <c r="V91" s="464">
        <v>7611959945743.2773</v>
      </c>
      <c r="W91" s="460">
        <v>2401.5023786366528</v>
      </c>
      <c r="X91" s="463">
        <v>4.5327624692307486E-2</v>
      </c>
      <c r="Y91" s="476">
        <v>2.0000000000000001E-4</v>
      </c>
    </row>
    <row r="92" spans="1:25" x14ac:dyDescent="0.2">
      <c r="A92" s="475">
        <f t="shared" si="1"/>
        <v>88</v>
      </c>
      <c r="B92" s="462">
        <v>0.42001675675395828</v>
      </c>
      <c r="C92" s="461">
        <v>5205.4939493760376</v>
      </c>
      <c r="D92" s="462">
        <v>0.39301365766815605</v>
      </c>
      <c r="E92" s="462">
        <v>0.12074829990263825</v>
      </c>
      <c r="F92" s="516">
        <v>2023.75</v>
      </c>
      <c r="G92" s="464">
        <v>160394232674.78223</v>
      </c>
      <c r="H92" s="461">
        <v>7184128.7611499596</v>
      </c>
      <c r="I92" s="464">
        <v>228941162466.42349</v>
      </c>
      <c r="J92" s="462">
        <v>0.39031226916282935</v>
      </c>
      <c r="K92" s="464">
        <v>6756485060.782692</v>
      </c>
      <c r="L92" s="464">
        <v>0</v>
      </c>
      <c r="M92" s="464">
        <v>185368818105.92953</v>
      </c>
      <c r="N92" s="464">
        <v>234610110892.43674</v>
      </c>
      <c r="O92" s="464">
        <v>24717.491176414478</v>
      </c>
      <c r="P92" s="461">
        <v>1411710.3582685636</v>
      </c>
      <c r="Q92" s="461">
        <v>954743.44078525563</v>
      </c>
      <c r="R92" s="464">
        <v>819849405040.90137</v>
      </c>
      <c r="S92" s="462">
        <v>0.51156005848066999</v>
      </c>
      <c r="T92" s="462">
        <v>0.32671207063626939</v>
      </c>
      <c r="U92" s="461">
        <v>16.54773251414181</v>
      </c>
      <c r="V92" s="464">
        <v>4928299484203.8027</v>
      </c>
      <c r="W92" s="460">
        <v>1552.7597843657152</v>
      </c>
      <c r="X92" s="463">
        <v>4.3697175739711033E-2</v>
      </c>
      <c r="Y92" s="476">
        <v>2.0000000000000001E-4</v>
      </c>
    </row>
    <row r="93" spans="1:25" x14ac:dyDescent="0.2">
      <c r="A93" s="475">
        <f t="shared" si="1"/>
        <v>89</v>
      </c>
      <c r="B93" s="462">
        <v>0.38691765094632669</v>
      </c>
      <c r="C93" s="461">
        <v>6214.3515163480752</v>
      </c>
      <c r="D93" s="462">
        <v>0.62027374083211451</v>
      </c>
      <c r="E93" s="462">
        <v>0.58316776852797436</v>
      </c>
      <c r="F93" s="516">
        <v>2026.23</v>
      </c>
      <c r="G93" s="464">
        <v>127109577792.40981</v>
      </c>
      <c r="H93" s="461">
        <v>12719532.222838078</v>
      </c>
      <c r="I93" s="464">
        <v>444828271029.18768</v>
      </c>
      <c r="J93" s="462">
        <v>0.38691765094632669</v>
      </c>
      <c r="K93" s="464">
        <v>60019319093.726585</v>
      </c>
      <c r="L93" s="464">
        <v>176844274172.64859</v>
      </c>
      <c r="M93" s="464">
        <v>45506121368.042465</v>
      </c>
      <c r="N93" s="464">
        <v>70565227530.664536</v>
      </c>
      <c r="O93" s="464">
        <v>20221.320537125433</v>
      </c>
      <c r="P93" s="461">
        <v>411903.13828717277</v>
      </c>
      <c r="Q93" s="461">
        <v>259434.91380191623</v>
      </c>
      <c r="R93" s="464">
        <v>898027488062.573</v>
      </c>
      <c r="S93" s="462">
        <v>0.53018420034420155</v>
      </c>
      <c r="T93" s="462">
        <v>0.32194567049795564</v>
      </c>
      <c r="U93" s="461">
        <v>15.34773776772859</v>
      </c>
      <c r="V93" s="464">
        <v>4886203271238.418</v>
      </c>
      <c r="W93" s="460">
        <v>1542.2288958015019</v>
      </c>
      <c r="X93" s="463">
        <v>4.738750897700076E-2</v>
      </c>
      <c r="Y93" s="476">
        <v>2.0000000000000001E-4</v>
      </c>
    </row>
    <row r="94" spans="1:25" x14ac:dyDescent="0.2">
      <c r="A94" s="475">
        <f t="shared" si="1"/>
        <v>90</v>
      </c>
      <c r="B94" s="462">
        <v>0.46963262998366029</v>
      </c>
      <c r="C94" s="461">
        <v>3874.9405518623889</v>
      </c>
      <c r="D94" s="462">
        <v>0.82657200691686095</v>
      </c>
      <c r="E94" s="462">
        <v>0.2923135832500679</v>
      </c>
      <c r="F94" s="516">
        <v>2025.78</v>
      </c>
      <c r="G94" s="464">
        <v>170959753454.82993</v>
      </c>
      <c r="H94" s="461">
        <v>20929126.574939456</v>
      </c>
      <c r="I94" s="464">
        <v>527145570741.81049</v>
      </c>
      <c r="J94" s="462">
        <v>0.38977674477268143</v>
      </c>
      <c r="K94" s="464">
        <v>21534217059.197544</v>
      </c>
      <c r="L94" s="464">
        <v>5362502284.2726698</v>
      </c>
      <c r="M94" s="464">
        <v>128849583879.71509</v>
      </c>
      <c r="N94" s="464">
        <v>38670724278.718849</v>
      </c>
      <c r="O94" s="464">
        <v>27927.003626345333</v>
      </c>
      <c r="P94" s="461">
        <v>295486.0455929726</v>
      </c>
      <c r="Q94" s="461">
        <v>164516.40105848695</v>
      </c>
      <c r="R94" s="464">
        <v>954856923731.21912</v>
      </c>
      <c r="S94" s="462">
        <v>0.53663135770882331</v>
      </c>
      <c r="T94" s="462">
        <v>0.32781662473715556</v>
      </c>
      <c r="U94" s="461">
        <v>16.226457888611257</v>
      </c>
      <c r="V94" s="464">
        <v>5637594271564.8652</v>
      </c>
      <c r="W94" s="460">
        <v>1778.8991685505716</v>
      </c>
      <c r="X94" s="463">
        <v>4.4853735271191089E-2</v>
      </c>
      <c r="Y94" s="476">
        <v>2.0000000000000001E-4</v>
      </c>
    </row>
    <row r="95" spans="1:25" x14ac:dyDescent="0.2">
      <c r="A95" s="475">
        <f t="shared" si="1"/>
        <v>91</v>
      </c>
      <c r="B95" s="462">
        <v>0.34563038134121893</v>
      </c>
      <c r="C95" s="461">
        <v>4509.465005095587</v>
      </c>
      <c r="D95" s="462">
        <v>1.0532456961020569</v>
      </c>
      <c r="E95" s="462">
        <v>0.44939913182058111</v>
      </c>
      <c r="F95" s="516">
        <v>2025.05</v>
      </c>
      <c r="G95" s="464">
        <v>335682429166.646</v>
      </c>
      <c r="H95" s="461">
        <v>33675605.199517593</v>
      </c>
      <c r="I95" s="464">
        <v>590190380960.65881</v>
      </c>
      <c r="J95" s="462">
        <v>0.17159918614081671</v>
      </c>
      <c r="K95" s="464">
        <v>15744349393.54084</v>
      </c>
      <c r="L95" s="464">
        <v>13085650047.839375</v>
      </c>
      <c r="M95" s="464">
        <v>179844554918.96777</v>
      </c>
      <c r="N95" s="464">
        <v>35443377579.204651</v>
      </c>
      <c r="O95" s="464">
        <v>15317.410431737209</v>
      </c>
      <c r="P95" s="461">
        <v>273374.84713640902</v>
      </c>
      <c r="Q95" s="461">
        <v>145386.64871822309</v>
      </c>
      <c r="R95" s="464">
        <v>1201481655421.7219</v>
      </c>
      <c r="S95" s="462">
        <v>0.47000033660158408</v>
      </c>
      <c r="T95" s="462">
        <v>0.32551457054358546</v>
      </c>
      <c r="U95" s="461">
        <v>18.075173321910814</v>
      </c>
      <c r="V95" s="464">
        <v>7578910408607.1641</v>
      </c>
      <c r="W95" s="460">
        <v>2392.3326603347236</v>
      </c>
      <c r="X95" s="463">
        <v>4.159487620971334E-2</v>
      </c>
      <c r="Y95" s="476">
        <v>2.0000000000000001E-4</v>
      </c>
    </row>
    <row r="96" spans="1:25" x14ac:dyDescent="0.2">
      <c r="A96" s="475">
        <f t="shared" si="1"/>
        <v>92</v>
      </c>
      <c r="B96" s="462">
        <v>0.41928632958826284</v>
      </c>
      <c r="C96" s="461">
        <v>5190.3716391041071</v>
      </c>
      <c r="D96" s="462">
        <v>0.64580375356830844</v>
      </c>
      <c r="E96" s="462">
        <v>0.58960624677867524</v>
      </c>
      <c r="F96" s="516">
        <v>2026.96</v>
      </c>
      <c r="G96" s="464">
        <v>109910971048.37383</v>
      </c>
      <c r="H96" s="461">
        <v>13366555.787518146</v>
      </c>
      <c r="I96" s="464">
        <v>409926330066.54425</v>
      </c>
      <c r="J96" s="462">
        <v>0.41928632958826284</v>
      </c>
      <c r="K96" s="464">
        <v>30604563566.570389</v>
      </c>
      <c r="L96" s="464">
        <v>39079121151.823448</v>
      </c>
      <c r="M96" s="464">
        <v>1771241114.0645776</v>
      </c>
      <c r="N96" s="464">
        <v>72615390886.562836</v>
      </c>
      <c r="O96" s="464">
        <v>32934.668006352411</v>
      </c>
      <c r="P96" s="461">
        <v>452465.7989076596</v>
      </c>
      <c r="Q96" s="461">
        <v>290748.3772034467</v>
      </c>
      <c r="R96" s="464">
        <v>719155830341.66064</v>
      </c>
      <c r="S96" s="462">
        <v>0.5184294874676949</v>
      </c>
      <c r="T96" s="462">
        <v>0.36843888639987804</v>
      </c>
      <c r="U96" s="461">
        <v>15.290540044053028</v>
      </c>
      <c r="V96" s="464">
        <v>4526531023714.2588</v>
      </c>
      <c r="W96" s="460">
        <v>1429.4709009712085</v>
      </c>
      <c r="X96" s="463">
        <v>4.7301404346277984E-2</v>
      </c>
      <c r="Y96" s="476">
        <v>2.0000000000000001E-4</v>
      </c>
    </row>
    <row r="97" spans="1:25" x14ac:dyDescent="0.2">
      <c r="A97" s="475">
        <f t="shared" si="1"/>
        <v>93</v>
      </c>
      <c r="B97" s="462">
        <v>0.47372912188237826</v>
      </c>
      <c r="C97" s="461">
        <v>1882.1154649678751</v>
      </c>
      <c r="D97" s="462">
        <v>0.87474999929535746</v>
      </c>
      <c r="E97" s="462">
        <v>0.55306599237359499</v>
      </c>
      <c r="F97" s="516">
        <v>2025.84</v>
      </c>
      <c r="G97" s="464">
        <v>145584188119.37082</v>
      </c>
      <c r="H97" s="461">
        <v>25095205.246101782</v>
      </c>
      <c r="I97" s="464">
        <v>633939624393.8363</v>
      </c>
      <c r="J97" s="462">
        <v>0.37391097271883256</v>
      </c>
      <c r="K97" s="464">
        <v>19653899614.785202</v>
      </c>
      <c r="L97" s="464">
        <v>8470728806.9152536</v>
      </c>
      <c r="M97" s="464">
        <v>58146625635.842087</v>
      </c>
      <c r="N97" s="464">
        <v>134812646051.13777</v>
      </c>
      <c r="O97" s="464">
        <v>33133.80574592737</v>
      </c>
      <c r="P97" s="461">
        <v>752912.85731893254</v>
      </c>
      <c r="Q97" s="461">
        <v>525764.96658363484</v>
      </c>
      <c r="R97" s="464">
        <v>1041152993311.5289</v>
      </c>
      <c r="S97" s="462">
        <v>0.45407255175102168</v>
      </c>
      <c r="T97" s="462">
        <v>0.32937772160035528</v>
      </c>
      <c r="U97" s="461">
        <v>15.468017208109039</v>
      </c>
      <c r="V97" s="464">
        <v>5996847687851.7197</v>
      </c>
      <c r="W97" s="460">
        <v>1893.1104996054833</v>
      </c>
      <c r="X97" s="463">
        <v>4.6083291539093012E-2</v>
      </c>
      <c r="Y97" s="476">
        <v>2.0000000000000001E-4</v>
      </c>
    </row>
    <row r="98" spans="1:25" x14ac:dyDescent="0.2">
      <c r="A98" s="475">
        <f t="shared" si="1"/>
        <v>94</v>
      </c>
      <c r="B98" s="462">
        <v>0.55917542786689645</v>
      </c>
      <c r="C98" s="461">
        <v>1500</v>
      </c>
      <c r="D98" s="462">
        <v>0.79469563622783324</v>
      </c>
      <c r="E98" s="462">
        <v>0.43369534854448005</v>
      </c>
      <c r="F98" s="516">
        <v>2024.18</v>
      </c>
      <c r="G98" s="464">
        <v>251636334138.45462</v>
      </c>
      <c r="H98" s="461">
        <v>21512241.777745083</v>
      </c>
      <c r="I98" s="464">
        <v>507617256454.65375</v>
      </c>
      <c r="J98" s="462">
        <v>0.27533093811689391</v>
      </c>
      <c r="K98" s="464">
        <v>5647294332.0614119</v>
      </c>
      <c r="L98" s="464">
        <v>0</v>
      </c>
      <c r="M98" s="464">
        <v>228563674972.34818</v>
      </c>
      <c r="N98" s="464">
        <v>15390905363.263651</v>
      </c>
      <c r="O98" s="464">
        <v>33377.996080984238</v>
      </c>
      <c r="P98" s="461">
        <v>141148.61011743586</v>
      </c>
      <c r="Q98" s="461">
        <v>56202.573756536876</v>
      </c>
      <c r="R98" s="464">
        <v>1062210892227.0964</v>
      </c>
      <c r="S98" s="462">
        <v>0.53963412020547774</v>
      </c>
      <c r="T98" s="462">
        <v>0.33654107633577535</v>
      </c>
      <c r="U98" s="461">
        <v>17.19987843904061</v>
      </c>
      <c r="V98" s="464">
        <v>6859460459310.3447</v>
      </c>
      <c r="W98" s="460">
        <v>2164.3703750008681</v>
      </c>
      <c r="X98" s="463">
        <v>4.1814476943164036E-2</v>
      </c>
      <c r="Y98" s="476">
        <v>2.0000000000000001E-4</v>
      </c>
    </row>
    <row r="99" spans="1:25" x14ac:dyDescent="0.2">
      <c r="A99" s="475">
        <f t="shared" si="1"/>
        <v>95</v>
      </c>
      <c r="B99" s="462">
        <v>0.65189046871351675</v>
      </c>
      <c r="C99" s="461">
        <v>1902.9647534676119</v>
      </c>
      <c r="D99" s="462">
        <v>0.60289588761920743</v>
      </c>
      <c r="E99" s="462">
        <v>0.38474164672348266</v>
      </c>
      <c r="F99" s="516">
        <v>2026.62</v>
      </c>
      <c r="G99" s="464">
        <v>155113696558.15176</v>
      </c>
      <c r="H99" s="461">
        <v>13729258.885368986</v>
      </c>
      <c r="I99" s="464">
        <v>418502202662.6441</v>
      </c>
      <c r="J99" s="462">
        <v>0.40349848604430572</v>
      </c>
      <c r="K99" s="464">
        <v>48340656730.096115</v>
      </c>
      <c r="L99" s="464">
        <v>95452335942.985962</v>
      </c>
      <c r="M99" s="464">
        <v>21166109326.521423</v>
      </c>
      <c r="N99" s="464">
        <v>30794083522.06702</v>
      </c>
      <c r="O99" s="464">
        <v>36987.397765860231</v>
      </c>
      <c r="P99" s="461">
        <v>221225.88149251189</v>
      </c>
      <c r="Q99" s="461">
        <v>114225.67897602472</v>
      </c>
      <c r="R99" s="464">
        <v>783767320756.76953</v>
      </c>
      <c r="S99" s="462">
        <v>0.54762018942184709</v>
      </c>
      <c r="T99" s="462">
        <v>0.4135339583033944</v>
      </c>
      <c r="U99" s="461">
        <v>15.64749032644608</v>
      </c>
      <c r="V99" s="464">
        <v>5744237040832.7939</v>
      </c>
      <c r="W99" s="460">
        <v>1813.1828030155943</v>
      </c>
      <c r="X99" s="463">
        <v>4.5348716706417269E-2</v>
      </c>
      <c r="Y99" s="476">
        <v>2.0000000000000001E-4</v>
      </c>
    </row>
    <row r="100" spans="1:25" x14ac:dyDescent="0.2">
      <c r="A100" s="475">
        <f t="shared" si="1"/>
        <v>96</v>
      </c>
      <c r="B100" s="462">
        <v>0.51666828052822267</v>
      </c>
      <c r="C100" s="461">
        <v>1500</v>
      </c>
      <c r="D100" s="462">
        <v>0.8242433874316506</v>
      </c>
      <c r="E100" s="462">
        <v>0.42892091732458965</v>
      </c>
      <c r="F100" s="516">
        <v>2024.34</v>
      </c>
      <c r="G100" s="464">
        <v>268814168284.48203</v>
      </c>
      <c r="H100" s="461">
        <v>22951109.045295265</v>
      </c>
      <c r="I100" s="464">
        <v>733070525900.38818</v>
      </c>
      <c r="J100" s="462">
        <v>0.51625731075909176</v>
      </c>
      <c r="K100" s="464">
        <v>40344512548.54705</v>
      </c>
      <c r="L100" s="464">
        <v>22208708093.958183</v>
      </c>
      <c r="M100" s="464">
        <v>171810045110.24051</v>
      </c>
      <c r="N100" s="464">
        <v>31853932973.894505</v>
      </c>
      <c r="O100" s="464">
        <v>14383.265250113025</v>
      </c>
      <c r="P100" s="461">
        <v>247202.91405565757</v>
      </c>
      <c r="Q100" s="461">
        <v>128853.10034595698</v>
      </c>
      <c r="R100" s="464">
        <v>1255269892636.5642</v>
      </c>
      <c r="S100" s="462">
        <v>0.60792493734383657</v>
      </c>
      <c r="T100" s="462">
        <v>0.47278103626530904</v>
      </c>
      <c r="U100" s="461">
        <v>15.632633961129358</v>
      </c>
      <c r="V100" s="464">
        <v>10365372007602.428</v>
      </c>
      <c r="W100" s="460">
        <v>3272.4022390814443</v>
      </c>
      <c r="X100" s="463">
        <v>4.5823501417303243E-2</v>
      </c>
      <c r="Y100" s="476">
        <v>2.0000000000000001E-4</v>
      </c>
    </row>
    <row r="101" spans="1:25" x14ac:dyDescent="0.2">
      <c r="A101" s="475">
        <f t="shared" si="1"/>
        <v>97</v>
      </c>
      <c r="B101" s="462">
        <v>0.63629256240413534</v>
      </c>
      <c r="C101" s="461">
        <v>4098.2197656678591</v>
      </c>
      <c r="D101" s="462">
        <v>0.66090181438245144</v>
      </c>
      <c r="E101" s="462">
        <v>0.36155799585529197</v>
      </c>
      <c r="F101" s="516">
        <v>2025</v>
      </c>
      <c r="G101" s="464">
        <v>114077922747.90794</v>
      </c>
      <c r="H101" s="461">
        <v>15058377.908849953</v>
      </c>
      <c r="I101" s="464">
        <v>394360142791.57861</v>
      </c>
      <c r="J101" s="462">
        <v>0.33119164142758029</v>
      </c>
      <c r="K101" s="464">
        <v>11509455923.730938</v>
      </c>
      <c r="L101" s="464">
        <v>19712017332.325363</v>
      </c>
      <c r="M101" s="464">
        <v>107418880604.37576</v>
      </c>
      <c r="N101" s="464">
        <v>79324310835.599991</v>
      </c>
      <c r="O101" s="464">
        <v>19495.123492764033</v>
      </c>
      <c r="P101" s="461">
        <v>474887.64901574928</v>
      </c>
      <c r="Q101" s="461">
        <v>308111.96777048253</v>
      </c>
      <c r="R101" s="464">
        <v>798449486501.28113</v>
      </c>
      <c r="S101" s="462">
        <v>0.51033556919255085</v>
      </c>
      <c r="T101" s="462">
        <v>0.26953248927498968</v>
      </c>
      <c r="U101" s="461">
        <v>16.103557951067973</v>
      </c>
      <c r="V101" s="464">
        <v>3907158565200.1499</v>
      </c>
      <c r="W101" s="460">
        <v>1230.2941634900592</v>
      </c>
      <c r="X101" s="463">
        <v>4.4556070078116544E-2</v>
      </c>
      <c r="Y101" s="476">
        <v>2.0000000000000001E-4</v>
      </c>
    </row>
    <row r="102" spans="1:25" x14ac:dyDescent="0.2">
      <c r="A102" s="475">
        <f t="shared" si="1"/>
        <v>98</v>
      </c>
      <c r="B102" s="462">
        <v>0.3791300633962702</v>
      </c>
      <c r="C102" s="461">
        <v>3628.6622631491282</v>
      </c>
      <c r="D102" s="462">
        <v>0.84578608502801933</v>
      </c>
      <c r="E102" s="462">
        <v>0.7</v>
      </c>
      <c r="F102" s="516">
        <v>2023.75</v>
      </c>
      <c r="G102" s="464">
        <v>331227836193.67389</v>
      </c>
      <c r="H102" s="461">
        <v>22299705.960009988</v>
      </c>
      <c r="I102" s="464">
        <v>542177006036.97852</v>
      </c>
      <c r="J102" s="462">
        <v>0.33124716435212653</v>
      </c>
      <c r="K102" s="464">
        <v>8027128263.5107956</v>
      </c>
      <c r="L102" s="464">
        <v>0</v>
      </c>
      <c r="M102" s="464">
        <v>472760742454.29034</v>
      </c>
      <c r="N102" s="464">
        <v>18257525186.401134</v>
      </c>
      <c r="O102" s="464">
        <v>30594.50275409608</v>
      </c>
      <c r="P102" s="461">
        <v>166001.8541563949</v>
      </c>
      <c r="Q102" s="461">
        <v>71445.782311638293</v>
      </c>
      <c r="R102" s="464">
        <v>1485442306972.0271</v>
      </c>
      <c r="S102" s="462">
        <v>0.62037874486618794</v>
      </c>
      <c r="T102" s="462">
        <v>0.31598071925231508</v>
      </c>
      <c r="U102" s="461">
        <v>17.206882418393093</v>
      </c>
      <c r="V102" s="464">
        <v>8974083308642.1406</v>
      </c>
      <c r="W102" s="460">
        <v>2834.177003650952</v>
      </c>
      <c r="X102" s="463">
        <v>4.2084395600739455E-2</v>
      </c>
      <c r="Y102" s="476">
        <v>2.0000000000000001E-4</v>
      </c>
    </row>
    <row r="103" spans="1:25" x14ac:dyDescent="0.2">
      <c r="A103" s="475">
        <f t="shared" si="1"/>
        <v>99</v>
      </c>
      <c r="B103" s="462">
        <v>0.61138138479486415</v>
      </c>
      <c r="C103" s="461">
        <v>1500</v>
      </c>
      <c r="D103" s="462">
        <v>0.78950938592059405</v>
      </c>
      <c r="E103" s="462">
        <v>0.25770244298959827</v>
      </c>
      <c r="F103" s="516">
        <v>2024.07</v>
      </c>
      <c r="G103" s="464">
        <v>257826253659.1846</v>
      </c>
      <c r="H103" s="461">
        <v>21683555.339850754</v>
      </c>
      <c r="I103" s="464">
        <v>527362389114.43787</v>
      </c>
      <c r="J103" s="462">
        <v>0.32439276770331926</v>
      </c>
      <c r="K103" s="464">
        <v>17809722716.051258</v>
      </c>
      <c r="L103" s="464">
        <v>0</v>
      </c>
      <c r="M103" s="464">
        <v>185933513225.54544</v>
      </c>
      <c r="N103" s="464">
        <v>34324172395.642513</v>
      </c>
      <c r="O103" s="464">
        <v>45000</v>
      </c>
      <c r="P103" s="461">
        <v>249104.09491746401</v>
      </c>
      <c r="Q103" s="461">
        <v>130929.83672391396</v>
      </c>
      <c r="R103" s="464">
        <v>1065389227647.1433</v>
      </c>
      <c r="S103" s="462">
        <v>0.53699339216813013</v>
      </c>
      <c r="T103" s="462">
        <v>0.37826371545068288</v>
      </c>
      <c r="U103" s="461">
        <v>16.795228780095204</v>
      </c>
      <c r="V103" s="464">
        <v>7511415080712.3398</v>
      </c>
      <c r="W103" s="460">
        <v>2369.1815930215325</v>
      </c>
      <c r="X103" s="463">
        <v>4.2854925746964562E-2</v>
      </c>
      <c r="Y103" s="476">
        <v>2.0000000000000001E-4</v>
      </c>
    </row>
    <row r="104" spans="1:25" x14ac:dyDescent="0.2">
      <c r="A104" s="475">
        <f t="shared" si="1"/>
        <v>100</v>
      </c>
      <c r="B104" s="462">
        <v>0.44411071180803707</v>
      </c>
      <c r="C104" s="461">
        <v>2686.6475449380468</v>
      </c>
      <c r="D104" s="462">
        <v>0.59368210277596156</v>
      </c>
      <c r="E104" s="462">
        <v>0.30871109325471646</v>
      </c>
      <c r="F104" s="516">
        <v>2023.75</v>
      </c>
      <c r="G104" s="464">
        <v>314834335726.59015</v>
      </c>
      <c r="H104" s="461">
        <v>13110943.643130589</v>
      </c>
      <c r="I104" s="464">
        <v>449804707932.46289</v>
      </c>
      <c r="J104" s="462">
        <v>0.44411071180803707</v>
      </c>
      <c r="K104" s="464">
        <v>9776721916.0130711</v>
      </c>
      <c r="L104" s="464">
        <v>0</v>
      </c>
      <c r="M104" s="464">
        <v>329071258588.84845</v>
      </c>
      <c r="N104" s="464">
        <v>96495612086.689651</v>
      </c>
      <c r="O104" s="464">
        <v>12749.307167881077</v>
      </c>
      <c r="P104" s="461">
        <v>614412.08430476114</v>
      </c>
      <c r="Q104" s="461">
        <v>423264.91795396822</v>
      </c>
      <c r="R104" s="464">
        <v>1141594063900.0542</v>
      </c>
      <c r="S104" s="462">
        <v>0.61010376173039527</v>
      </c>
      <c r="T104" s="462">
        <v>0.42165117933219637</v>
      </c>
      <c r="U104" s="461">
        <v>16.892948765034241</v>
      </c>
      <c r="V104" s="464">
        <v>9110468995095.8828</v>
      </c>
      <c r="W104" s="460">
        <v>2873.5729948169333</v>
      </c>
      <c r="X104" s="463">
        <v>4.2399064279922079E-2</v>
      </c>
      <c r="Y104" s="476">
        <v>2.0000000000000001E-4</v>
      </c>
    </row>
    <row r="105" spans="1:25" x14ac:dyDescent="0.2">
      <c r="A105" s="475">
        <f t="shared" si="1"/>
        <v>101</v>
      </c>
      <c r="B105" s="462">
        <v>0.58295240837831785</v>
      </c>
      <c r="C105" s="461">
        <v>7079.1201725567462</v>
      </c>
      <c r="D105" s="462">
        <v>0.42417364478933517</v>
      </c>
      <c r="E105" s="462">
        <v>0.47922982299646649</v>
      </c>
      <c r="F105" s="516">
        <v>2024.19</v>
      </c>
      <c r="G105" s="464">
        <v>273564473323.14157</v>
      </c>
      <c r="H105" s="461">
        <v>7547319.2034992734</v>
      </c>
      <c r="I105" s="464">
        <v>265658064008.02469</v>
      </c>
      <c r="J105" s="462">
        <v>0.42646622141500079</v>
      </c>
      <c r="K105" s="464">
        <v>13170672164.110022</v>
      </c>
      <c r="L105" s="464">
        <v>0</v>
      </c>
      <c r="M105" s="464">
        <v>247386251108.88333</v>
      </c>
      <c r="N105" s="464">
        <v>36097218901.113594</v>
      </c>
      <c r="O105" s="464">
        <v>25214.174408800398</v>
      </c>
      <c r="P105" s="461">
        <v>245978.98715394456</v>
      </c>
      <c r="Q105" s="461">
        <v>136379.07955871016</v>
      </c>
      <c r="R105" s="464">
        <v>915690679495.74072</v>
      </c>
      <c r="S105" s="462">
        <v>0.66660450123358717</v>
      </c>
      <c r="T105" s="462">
        <v>0.40975514432189364</v>
      </c>
      <c r="U105" s="461">
        <v>17.327641408115895</v>
      </c>
      <c r="V105" s="464">
        <v>7102060306753.3945</v>
      </c>
      <c r="W105" s="460">
        <v>2242.6150179148954</v>
      </c>
      <c r="X105" s="463">
        <v>4.2297364875061604E-2</v>
      </c>
      <c r="Y105" s="476">
        <v>2.0000000000000001E-4</v>
      </c>
    </row>
    <row r="106" spans="1:25" x14ac:dyDescent="0.2">
      <c r="A106" s="475">
        <f t="shared" si="1"/>
        <v>102</v>
      </c>
      <c r="B106" s="462">
        <v>0.49833159482858685</v>
      </c>
      <c r="C106" s="461">
        <v>3031.8270773654167</v>
      </c>
      <c r="D106" s="462">
        <v>1.0100780426024327</v>
      </c>
      <c r="E106" s="462">
        <v>0.63982002866386711</v>
      </c>
      <c r="F106" s="516">
        <v>2025.7</v>
      </c>
      <c r="G106" s="464">
        <v>120599806527.39078</v>
      </c>
      <c r="H106" s="461">
        <v>30919400.581302684</v>
      </c>
      <c r="I106" s="464">
        <v>638484703814.00818</v>
      </c>
      <c r="J106" s="462">
        <v>0.28876114632522742</v>
      </c>
      <c r="K106" s="464">
        <v>15828053014.377007</v>
      </c>
      <c r="L106" s="464">
        <v>17582601803.536613</v>
      </c>
      <c r="M106" s="464">
        <v>48163872479.405296</v>
      </c>
      <c r="N106" s="464">
        <v>51455783312.770813</v>
      </c>
      <c r="O106" s="464">
        <v>16494.296347818439</v>
      </c>
      <c r="P106" s="461">
        <v>361876.03596582636</v>
      </c>
      <c r="Q106" s="461">
        <v>210366.43389545451</v>
      </c>
      <c r="R106" s="464">
        <v>933208956279.4563</v>
      </c>
      <c r="S106" s="462">
        <v>0.41103654232203085</v>
      </c>
      <c r="T106" s="462">
        <v>0.25487740314021134</v>
      </c>
      <c r="U106" s="461">
        <v>15.95134471786572</v>
      </c>
      <c r="V106" s="464">
        <v>4255755382924.1167</v>
      </c>
      <c r="W106" s="460">
        <v>1343.0623689648125</v>
      </c>
      <c r="X106" s="463">
        <v>4.5007911970149639E-2</v>
      </c>
      <c r="Y106" s="476">
        <v>2.0000000000000001E-4</v>
      </c>
    </row>
    <row r="107" spans="1:25" x14ac:dyDescent="0.2">
      <c r="A107" s="475">
        <f t="shared" si="1"/>
        <v>103</v>
      </c>
      <c r="B107" s="462">
        <v>0.48396729887075407</v>
      </c>
      <c r="C107" s="461">
        <v>6638.1173240895969</v>
      </c>
      <c r="D107" s="462">
        <v>0.7723606864070629</v>
      </c>
      <c r="E107" s="462">
        <v>0.36202682042686302</v>
      </c>
      <c r="F107" s="516">
        <v>2025.41</v>
      </c>
      <c r="G107" s="464">
        <v>267239070291.15237</v>
      </c>
      <c r="H107" s="461">
        <v>18311336.703307178</v>
      </c>
      <c r="I107" s="464">
        <v>525714675936.86853</v>
      </c>
      <c r="J107" s="462">
        <v>0.36941384363997642</v>
      </c>
      <c r="K107" s="464">
        <v>25615686274.533024</v>
      </c>
      <c r="L107" s="464">
        <v>56006335814.987167</v>
      </c>
      <c r="M107" s="464">
        <v>121536144494.32657</v>
      </c>
      <c r="N107" s="464">
        <v>42565774132.778008</v>
      </c>
      <c r="O107" s="464">
        <v>32834.908456634927</v>
      </c>
      <c r="P107" s="461">
        <v>281810.90596673259</v>
      </c>
      <c r="Q107" s="461">
        <v>155484.78808958881</v>
      </c>
      <c r="R107" s="464">
        <v>1039536478174.6392</v>
      </c>
      <c r="S107" s="462">
        <v>0.55069041582072087</v>
      </c>
      <c r="T107" s="462">
        <v>0.41176625398372418</v>
      </c>
      <c r="U107" s="461">
        <v>16.650692801946448</v>
      </c>
      <c r="V107" s="464">
        <v>7828638812702.1855</v>
      </c>
      <c r="W107" s="460">
        <v>2471.6082739557542</v>
      </c>
      <c r="X107" s="463">
        <v>4.4121883970983947E-2</v>
      </c>
      <c r="Y107" s="476">
        <v>2.0000000000000001E-4</v>
      </c>
    </row>
    <row r="108" spans="1:25" x14ac:dyDescent="0.2">
      <c r="A108" s="475">
        <f t="shared" si="1"/>
        <v>104</v>
      </c>
      <c r="B108" s="462">
        <v>0.43051204750224464</v>
      </c>
      <c r="C108" s="461">
        <v>5355.7475714007096</v>
      </c>
      <c r="D108" s="462">
        <v>0.7017188158899762</v>
      </c>
      <c r="E108" s="462">
        <v>0.52753757524357969</v>
      </c>
      <c r="F108" s="516">
        <v>2024.76</v>
      </c>
      <c r="G108" s="464">
        <v>320033779707.06122</v>
      </c>
      <c r="H108" s="461">
        <v>16235002.718927884</v>
      </c>
      <c r="I108" s="464">
        <v>413574175293.5705</v>
      </c>
      <c r="J108" s="462">
        <v>0.34007527810423754</v>
      </c>
      <c r="K108" s="464">
        <v>6304923977.5109682</v>
      </c>
      <c r="L108" s="464">
        <v>0</v>
      </c>
      <c r="M108" s="464">
        <v>224976163618.23175</v>
      </c>
      <c r="N108" s="464">
        <v>35448072069.333298</v>
      </c>
      <c r="O108" s="464">
        <v>33259.091617797523</v>
      </c>
      <c r="P108" s="461">
        <v>264159.50450157473</v>
      </c>
      <c r="Q108" s="461">
        <v>143858.8303869387</v>
      </c>
      <c r="R108" s="464">
        <v>975086608291.17969</v>
      </c>
      <c r="S108" s="462">
        <v>0.58014244620489774</v>
      </c>
      <c r="T108" s="462">
        <v>0.45008555213958162</v>
      </c>
      <c r="U108" s="461">
        <v>17.36462066045021</v>
      </c>
      <c r="V108" s="464">
        <v>8408092330800.417</v>
      </c>
      <c r="W108" s="460">
        <v>2652.4925958857693</v>
      </c>
      <c r="X108" s="463">
        <v>4.1715348282752689E-2</v>
      </c>
      <c r="Y108" s="476">
        <v>2.0000000000000001E-4</v>
      </c>
    </row>
    <row r="109" spans="1:25" x14ac:dyDescent="0.2">
      <c r="A109" s="475">
        <f t="shared" si="1"/>
        <v>105</v>
      </c>
      <c r="B109" s="462">
        <v>0.54399385432560188</v>
      </c>
      <c r="C109" s="461">
        <v>5885.0675962091482</v>
      </c>
      <c r="D109" s="462">
        <v>1.0138258189116809</v>
      </c>
      <c r="E109" s="462">
        <v>0.61387768767887596</v>
      </c>
      <c r="F109" s="516">
        <v>2025.65</v>
      </c>
      <c r="G109" s="464">
        <v>133445416266.60745</v>
      </c>
      <c r="H109" s="461">
        <v>27975161.924188759</v>
      </c>
      <c r="I109" s="464">
        <v>517495994494.18121</v>
      </c>
      <c r="J109" s="462">
        <v>0.18080204891067664</v>
      </c>
      <c r="K109" s="464">
        <v>36767879909.506538</v>
      </c>
      <c r="L109" s="464">
        <v>104634955085.65604</v>
      </c>
      <c r="M109" s="464">
        <v>87961973458.910461</v>
      </c>
      <c r="N109" s="464">
        <v>17922486417.543446</v>
      </c>
      <c r="O109" s="464">
        <v>15672.166434911889</v>
      </c>
      <c r="P109" s="461">
        <v>212450.9732422432</v>
      </c>
      <c r="Q109" s="461">
        <v>73235.989151289134</v>
      </c>
      <c r="R109" s="464">
        <v>936736550174.17456</v>
      </c>
      <c r="S109" s="462">
        <v>0.4390338296494512</v>
      </c>
      <c r="T109" s="462">
        <v>0.22825507066976877</v>
      </c>
      <c r="U109" s="461">
        <v>16.442673985973144</v>
      </c>
      <c r="V109" s="464">
        <v>3786015977080.0132</v>
      </c>
      <c r="W109" s="460">
        <v>1194.0462895570674</v>
      </c>
      <c r="X109" s="463">
        <v>4.5535286196472999E-2</v>
      </c>
      <c r="Y109" s="476">
        <v>2.0000000000000001E-4</v>
      </c>
    </row>
    <row r="110" spans="1:25" x14ac:dyDescent="0.2">
      <c r="A110" s="475">
        <f t="shared" si="1"/>
        <v>106</v>
      </c>
      <c r="B110" s="462">
        <v>0.55171021034800205</v>
      </c>
      <c r="C110" s="461">
        <v>6256.9598109829931</v>
      </c>
      <c r="D110" s="462">
        <v>0.92294674339255278</v>
      </c>
      <c r="E110" s="462">
        <v>0.47443596577462505</v>
      </c>
      <c r="F110" s="516">
        <v>2025.08</v>
      </c>
      <c r="G110" s="464">
        <v>190855992613.2937</v>
      </c>
      <c r="H110" s="461">
        <v>25951966.207538199</v>
      </c>
      <c r="I110" s="464">
        <v>661440492020.5199</v>
      </c>
      <c r="J110" s="462">
        <v>0.29557825973163876</v>
      </c>
      <c r="K110" s="464">
        <v>25395697138.936092</v>
      </c>
      <c r="L110" s="464">
        <v>23807639125.097404</v>
      </c>
      <c r="M110" s="464">
        <v>131811526814.4725</v>
      </c>
      <c r="N110" s="464">
        <v>9817202858.6272793</v>
      </c>
      <c r="O110" s="464">
        <v>21930.814478535453</v>
      </c>
      <c r="P110" s="461">
        <v>102755.54633702573</v>
      </c>
      <c r="Q110" s="461">
        <v>33833.273420408783</v>
      </c>
      <c r="R110" s="464">
        <v>1095428263240.5024</v>
      </c>
      <c r="S110" s="462">
        <v>0.48084491219902536</v>
      </c>
      <c r="T110" s="462">
        <v>0.31193935915261839</v>
      </c>
      <c r="U110" s="461">
        <v>16.261507005609747</v>
      </c>
      <c r="V110" s="464">
        <v>6121684967978.9453</v>
      </c>
      <c r="W110" s="460">
        <v>1929.0458347919757</v>
      </c>
      <c r="X110" s="463">
        <v>4.4689883730522878E-2</v>
      </c>
      <c r="Y110" s="476">
        <v>2.0000000000000001E-4</v>
      </c>
    </row>
    <row r="111" spans="1:25" x14ac:dyDescent="0.2">
      <c r="A111" s="475">
        <f t="shared" si="1"/>
        <v>107</v>
      </c>
      <c r="B111" s="462">
        <v>0.42389145396172512</v>
      </c>
      <c r="C111" s="461">
        <v>3696.2605177049636</v>
      </c>
      <c r="D111" s="462">
        <v>0.70598678174616725</v>
      </c>
      <c r="E111" s="462">
        <v>0.45122233343124951</v>
      </c>
      <c r="F111" s="516">
        <v>2024.49</v>
      </c>
      <c r="G111" s="464">
        <v>321844231378.58051</v>
      </c>
      <c r="H111" s="461">
        <v>16594014.028255356</v>
      </c>
      <c r="I111" s="464">
        <v>442850954196.14905</v>
      </c>
      <c r="J111" s="462">
        <v>0.33287077760719419</v>
      </c>
      <c r="K111" s="464">
        <v>5830902674.823844</v>
      </c>
      <c r="L111" s="464">
        <v>0</v>
      </c>
      <c r="M111" s="464">
        <v>211474790962.11472</v>
      </c>
      <c r="N111" s="464">
        <v>85968348574.267822</v>
      </c>
      <c r="O111" s="464">
        <v>14367.514475984401</v>
      </c>
      <c r="P111" s="461">
        <v>491888.43396850955</v>
      </c>
      <c r="Q111" s="461">
        <v>320224.25832224399</v>
      </c>
      <c r="R111" s="464">
        <v>1063040379563.9056</v>
      </c>
      <c r="S111" s="462">
        <v>0.5588020381987574</v>
      </c>
      <c r="T111" s="462">
        <v>0.41856389156547147</v>
      </c>
      <c r="U111" s="461">
        <v>17.32353200524129</v>
      </c>
      <c r="V111" s="464">
        <v>8489910749324.8652</v>
      </c>
      <c r="W111" s="460">
        <v>2678.1243130095154</v>
      </c>
      <c r="X111" s="463">
        <v>4.1926686728766073E-2</v>
      </c>
      <c r="Y111" s="476">
        <v>2.0000000000000001E-4</v>
      </c>
    </row>
    <row r="112" spans="1:25" x14ac:dyDescent="0.2">
      <c r="A112" s="475">
        <f t="shared" si="1"/>
        <v>108</v>
      </c>
      <c r="B112" s="462">
        <v>0.52337121911250772</v>
      </c>
      <c r="C112" s="461">
        <v>4445.6520826503784</v>
      </c>
      <c r="D112" s="462">
        <v>0.39522529664930689</v>
      </c>
      <c r="E112" s="462">
        <v>0.41330081471307001</v>
      </c>
      <c r="F112" s="516">
        <v>2024.58</v>
      </c>
      <c r="G112" s="464">
        <v>206318373839.33994</v>
      </c>
      <c r="H112" s="461">
        <v>7140288.7014237177</v>
      </c>
      <c r="I112" s="464">
        <v>262888406515.7868</v>
      </c>
      <c r="J112" s="462">
        <v>0.46048755421633858</v>
      </c>
      <c r="K112" s="464">
        <v>15122244094.354584</v>
      </c>
      <c r="L112" s="464">
        <v>8232031512.8137531</v>
      </c>
      <c r="M112" s="464">
        <v>180001464258.56949</v>
      </c>
      <c r="N112" s="464">
        <v>259874533632.53241</v>
      </c>
      <c r="O112" s="464">
        <v>27623.934675038938</v>
      </c>
      <c r="P112" s="461">
        <v>1504334.9712886265</v>
      </c>
      <c r="Q112" s="461">
        <v>1026201.2753357606</v>
      </c>
      <c r="R112" s="464">
        <v>973868569872.82031</v>
      </c>
      <c r="S112" s="462">
        <v>0.53164263375848964</v>
      </c>
      <c r="T112" s="462">
        <v>0.35056873166494379</v>
      </c>
      <c r="U112" s="461">
        <v>16.564274467853561</v>
      </c>
      <c r="V112" s="464">
        <v>6245238400933.1689</v>
      </c>
      <c r="W112" s="460">
        <v>1971.3555128435717</v>
      </c>
      <c r="X112" s="463">
        <v>4.3890760535610487E-2</v>
      </c>
      <c r="Y112" s="476">
        <v>2.0000000000000001E-4</v>
      </c>
    </row>
    <row r="113" spans="1:25" x14ac:dyDescent="0.2">
      <c r="A113" s="475">
        <f t="shared" si="1"/>
        <v>109</v>
      </c>
      <c r="B113" s="462">
        <v>0.48692244058097123</v>
      </c>
      <c r="C113" s="461">
        <v>4595.4759377980672</v>
      </c>
      <c r="D113" s="462">
        <v>0.22424847470399889</v>
      </c>
      <c r="E113" s="462">
        <v>0.53655829057556503</v>
      </c>
      <c r="F113" s="516">
        <v>2025.05</v>
      </c>
      <c r="G113" s="464">
        <v>42652128333.820793</v>
      </c>
      <c r="H113" s="461">
        <v>3629775.0238814126</v>
      </c>
      <c r="I113" s="464">
        <v>173466120530.63467</v>
      </c>
      <c r="J113" s="462">
        <v>0.48692244058097123</v>
      </c>
      <c r="K113" s="464">
        <v>17769788685.076946</v>
      </c>
      <c r="L113" s="464">
        <v>23616616548.667549</v>
      </c>
      <c r="M113" s="464">
        <v>55871664349.753098</v>
      </c>
      <c r="N113" s="464">
        <v>17910608043.323586</v>
      </c>
      <c r="O113" s="464">
        <v>33383.888584360524</v>
      </c>
      <c r="P113" s="461">
        <v>186867.16148098282</v>
      </c>
      <c r="Q113" s="461">
        <v>77289.523053062614</v>
      </c>
      <c r="R113" s="464">
        <v>332853168748.40314</v>
      </c>
      <c r="S113" s="462">
        <v>0.58853015804263953</v>
      </c>
      <c r="T113" s="462">
        <v>0.36589924012716751</v>
      </c>
      <c r="U113" s="461">
        <v>14.908336236022793</v>
      </c>
      <c r="V113" s="464">
        <v>2169312210287.481</v>
      </c>
      <c r="W113" s="460">
        <v>684.58205295857999</v>
      </c>
      <c r="X113" s="463">
        <v>4.5289010515727098E-2</v>
      </c>
      <c r="Y113" s="476">
        <v>2.0000000000000001E-4</v>
      </c>
    </row>
    <row r="114" spans="1:25" x14ac:dyDescent="0.2">
      <c r="A114" s="475">
        <f t="shared" si="1"/>
        <v>110</v>
      </c>
      <c r="B114" s="462">
        <v>0.54155192500685523</v>
      </c>
      <c r="C114" s="461">
        <v>7174.8828651516578</v>
      </c>
      <c r="D114" s="462">
        <v>0.99664560172267813</v>
      </c>
      <c r="E114" s="462">
        <v>0.15110786732305054</v>
      </c>
      <c r="F114" s="516">
        <v>2027.19</v>
      </c>
      <c r="G114" s="464">
        <v>113585002128.81863</v>
      </c>
      <c r="H114" s="461">
        <v>29612425.700424898</v>
      </c>
      <c r="I114" s="464">
        <v>710089391716.78101</v>
      </c>
      <c r="J114" s="462">
        <v>0.35222591961060279</v>
      </c>
      <c r="K114" s="464">
        <v>58375951554.348267</v>
      </c>
      <c r="L114" s="464">
        <v>72946674596.801453</v>
      </c>
      <c r="M114" s="464">
        <v>0</v>
      </c>
      <c r="N114" s="464">
        <v>42078508267.166611</v>
      </c>
      <c r="O114" s="464">
        <v>29747.113435836131</v>
      </c>
      <c r="P114" s="461">
        <v>304439.95494124526</v>
      </c>
      <c r="Q114" s="461">
        <v>167503.30405923462</v>
      </c>
      <c r="R114" s="464">
        <v>1022121994489.7336</v>
      </c>
      <c r="S114" s="462">
        <v>0.43932326506019487</v>
      </c>
      <c r="T114" s="462">
        <v>0.33868953452326878</v>
      </c>
      <c r="U114" s="461">
        <v>14.796245691150212</v>
      </c>
      <c r="V114" s="464">
        <v>5547910136853.2549</v>
      </c>
      <c r="W114" s="460">
        <v>1749.4446181704941</v>
      </c>
      <c r="X114" s="463">
        <v>4.981950207958586E-2</v>
      </c>
      <c r="Y114" s="476">
        <v>2.0000000000000001E-4</v>
      </c>
    </row>
    <row r="115" spans="1:25" x14ac:dyDescent="0.2">
      <c r="A115" s="475">
        <f t="shared" si="1"/>
        <v>111</v>
      </c>
      <c r="B115" s="462">
        <v>0.44045809196898034</v>
      </c>
      <c r="C115" s="461">
        <v>7527.2529835893984</v>
      </c>
      <c r="D115" s="462">
        <v>0.8589531979846613</v>
      </c>
      <c r="E115" s="462">
        <v>0.36352948595020051</v>
      </c>
      <c r="F115" s="516">
        <v>2026.39</v>
      </c>
      <c r="G115" s="464">
        <v>133653540912.84384</v>
      </c>
      <c r="H115" s="461">
        <v>12827254.420310844</v>
      </c>
      <c r="I115" s="464">
        <v>311782457384.45587</v>
      </c>
      <c r="J115" s="462">
        <v>0.17510558305705182</v>
      </c>
      <c r="K115" s="464">
        <v>28766386313.670906</v>
      </c>
      <c r="L115" s="464">
        <v>82106915209.780777</v>
      </c>
      <c r="M115" s="464">
        <v>46982353617.363853</v>
      </c>
      <c r="N115" s="464">
        <v>3352210598.1127067</v>
      </c>
      <c r="O115" s="464">
        <v>34628.826172943096</v>
      </c>
      <c r="P115" s="461">
        <v>67368.940365060174</v>
      </c>
      <c r="Q115" s="461">
        <v>11405.485091265047</v>
      </c>
      <c r="R115" s="464">
        <v>598544492188.9491</v>
      </c>
      <c r="S115" s="462">
        <v>0.46226522278858645</v>
      </c>
      <c r="T115" s="462">
        <v>0.29624706045300303</v>
      </c>
      <c r="U115" s="461">
        <v>17.224798619718435</v>
      </c>
      <c r="V115" s="464">
        <v>3295504739395.7271</v>
      </c>
      <c r="W115" s="460">
        <v>1040.8629480294708</v>
      </c>
      <c r="X115" s="463">
        <v>4.3786925159271683E-2</v>
      </c>
      <c r="Y115" s="476">
        <v>2.0000000000000001E-4</v>
      </c>
    </row>
    <row r="116" spans="1:25" x14ac:dyDescent="0.2">
      <c r="A116" s="475">
        <f t="shared" si="1"/>
        <v>112</v>
      </c>
      <c r="B116" s="462">
        <v>0.6756488342928717</v>
      </c>
      <c r="C116" s="461">
        <v>2965.9629280712843</v>
      </c>
      <c r="D116" s="462">
        <v>0.5094111105043988</v>
      </c>
      <c r="E116" s="462">
        <v>0.14563791615778993</v>
      </c>
      <c r="F116" s="516">
        <v>2026.28</v>
      </c>
      <c r="G116" s="464">
        <v>87985708778.058548</v>
      </c>
      <c r="H116" s="461">
        <v>10482615.060483789</v>
      </c>
      <c r="I116" s="464">
        <v>362941240566.88611</v>
      </c>
      <c r="J116" s="462">
        <v>0.40316303254188568</v>
      </c>
      <c r="K116" s="464">
        <v>18887303349.093437</v>
      </c>
      <c r="L116" s="464">
        <v>40917142605.938408</v>
      </c>
      <c r="M116" s="464">
        <v>53752116792.484779</v>
      </c>
      <c r="N116" s="464">
        <v>86214815161.06459</v>
      </c>
      <c r="O116" s="464">
        <v>26428.99431250308</v>
      </c>
      <c r="P116" s="461">
        <v>442630.28996059467</v>
      </c>
      <c r="Q116" s="461">
        <v>287249.32346657023</v>
      </c>
      <c r="R116" s="464">
        <v>684722623345.26025</v>
      </c>
      <c r="S116" s="462">
        <v>0.51312731859076244</v>
      </c>
      <c r="T116" s="462">
        <v>0.31029965949062233</v>
      </c>
      <c r="U116" s="461">
        <v>15.318418195836545</v>
      </c>
      <c r="V116" s="464">
        <v>3692176936362.9126</v>
      </c>
      <c r="W116" s="460">
        <v>1165.6109409964645</v>
      </c>
      <c r="X116" s="463">
        <v>4.6394074194522239E-2</v>
      </c>
      <c r="Y116" s="476">
        <v>2.0000000000000001E-4</v>
      </c>
    </row>
    <row r="117" spans="1:25" x14ac:dyDescent="0.2">
      <c r="A117" s="475">
        <f t="shared" si="1"/>
        <v>113</v>
      </c>
      <c r="B117" s="462">
        <v>0.59135507377105634</v>
      </c>
      <c r="C117" s="461">
        <v>6074.634834987397</v>
      </c>
      <c r="D117" s="462">
        <v>0.52079257732873896</v>
      </c>
      <c r="E117" s="462">
        <v>0.7</v>
      </c>
      <c r="F117" s="516">
        <v>2026.16</v>
      </c>
      <c r="G117" s="464">
        <v>177926306176.7634</v>
      </c>
      <c r="H117" s="461">
        <v>10120169.853143722</v>
      </c>
      <c r="I117" s="464">
        <v>345774899443.10181</v>
      </c>
      <c r="J117" s="462">
        <v>0.42393180535572572</v>
      </c>
      <c r="K117" s="464">
        <v>40755649518.929298</v>
      </c>
      <c r="L117" s="464">
        <v>124144059344.41243</v>
      </c>
      <c r="M117" s="464">
        <v>55340920546.872269</v>
      </c>
      <c r="N117" s="464">
        <v>34046080591.529564</v>
      </c>
      <c r="O117" s="464">
        <v>23591.749171023181</v>
      </c>
      <c r="P117" s="461">
        <v>232863.99985445951</v>
      </c>
      <c r="Q117" s="461">
        <v>124463.48437832393</v>
      </c>
      <c r="R117" s="464">
        <v>724554474472.0155</v>
      </c>
      <c r="S117" s="462">
        <v>0.58434323401269217</v>
      </c>
      <c r="T117" s="462">
        <v>0.43601862570831101</v>
      </c>
      <c r="U117" s="461">
        <v>16.136652878247375</v>
      </c>
      <c r="V117" s="464">
        <v>5609567117115.0342</v>
      </c>
      <c r="W117" s="460">
        <v>1767.5053462204376</v>
      </c>
      <c r="X117" s="463">
        <v>4.5232123687638834E-2</v>
      </c>
      <c r="Y117" s="476">
        <v>2.0000000000000001E-4</v>
      </c>
    </row>
    <row r="118" spans="1:25" x14ac:dyDescent="0.2">
      <c r="A118" s="475">
        <f t="shared" si="1"/>
        <v>114</v>
      </c>
      <c r="B118" s="462">
        <v>0.49013401800451084</v>
      </c>
      <c r="C118" s="461">
        <v>7704.0308453978587</v>
      </c>
      <c r="D118" s="462">
        <v>0.50391010675146486</v>
      </c>
      <c r="E118" s="462">
        <v>0.38519070969083002</v>
      </c>
      <c r="F118" s="516">
        <v>2024.63</v>
      </c>
      <c r="G118" s="464">
        <v>159866070511.61346</v>
      </c>
      <c r="H118" s="461">
        <v>9233405.7650979105</v>
      </c>
      <c r="I118" s="464">
        <v>306816494742.87207</v>
      </c>
      <c r="J118" s="462">
        <v>0.38400603538247413</v>
      </c>
      <c r="K118" s="464">
        <v>8080828072.6125956</v>
      </c>
      <c r="L118" s="464">
        <v>0</v>
      </c>
      <c r="M118" s="464">
        <v>124734925748.13972</v>
      </c>
      <c r="N118" s="464">
        <v>12368808601.326836</v>
      </c>
      <c r="O118" s="464">
        <v>35588.279750335707</v>
      </c>
      <c r="P118" s="461">
        <v>118632.06064827781</v>
      </c>
      <c r="Q118" s="461">
        <v>44088.502040830863</v>
      </c>
      <c r="R118" s="464">
        <v>602245097816.53943</v>
      </c>
      <c r="S118" s="462">
        <v>0.57080904424206891</v>
      </c>
      <c r="T118" s="462">
        <v>0.41836633396227135</v>
      </c>
      <c r="U118" s="461">
        <v>16.766887961598012</v>
      </c>
      <c r="V118" s="464">
        <v>4733330532045.6641</v>
      </c>
      <c r="W118" s="460">
        <v>1493.4458800919754</v>
      </c>
      <c r="X118" s="463">
        <v>4.2957450711935886E-2</v>
      </c>
      <c r="Y118" s="476">
        <v>2.0000000000000001E-4</v>
      </c>
    </row>
    <row r="119" spans="1:25" x14ac:dyDescent="0.2">
      <c r="A119" s="475">
        <f t="shared" si="1"/>
        <v>115</v>
      </c>
      <c r="B119" s="462">
        <v>0.51812455235593036</v>
      </c>
      <c r="C119" s="461">
        <v>8882.625921676934</v>
      </c>
      <c r="D119" s="462">
        <v>0.78307241897505664</v>
      </c>
      <c r="E119" s="462">
        <v>4.9407832798268936E-2</v>
      </c>
      <c r="F119" s="516">
        <v>2025.02</v>
      </c>
      <c r="G119" s="464">
        <v>157039868551.75256</v>
      </c>
      <c r="H119" s="461">
        <v>18812335.966794901</v>
      </c>
      <c r="I119" s="464">
        <v>476754917319.70563</v>
      </c>
      <c r="J119" s="462">
        <v>0.26307018239816127</v>
      </c>
      <c r="K119" s="464">
        <v>13406697535.031494</v>
      </c>
      <c r="L119" s="464">
        <v>2146160807.869844</v>
      </c>
      <c r="M119" s="464">
        <v>159881339457.61038</v>
      </c>
      <c r="N119" s="464">
        <v>59666091920.470306</v>
      </c>
      <c r="O119" s="464">
        <v>27349.43345585416</v>
      </c>
      <c r="P119" s="461">
        <v>355304.13238210231</v>
      </c>
      <c r="Q119" s="461">
        <v>210923.70361299976</v>
      </c>
      <c r="R119" s="464">
        <v>945359160369.13416</v>
      </c>
      <c r="S119" s="462">
        <v>0.48578121792616052</v>
      </c>
      <c r="T119" s="462">
        <v>0.2612930145004671</v>
      </c>
      <c r="U119" s="461">
        <v>16.760410925195909</v>
      </c>
      <c r="V119" s="464">
        <v>4508581221361.9805</v>
      </c>
      <c r="W119" s="460">
        <v>1422.5529258488971</v>
      </c>
      <c r="X119" s="463">
        <v>4.4402175490138397E-2</v>
      </c>
      <c r="Y119" s="476">
        <v>2.0000000000000001E-4</v>
      </c>
    </row>
    <row r="120" spans="1:25" x14ac:dyDescent="0.2">
      <c r="A120" s="475">
        <f t="shared" si="1"/>
        <v>116</v>
      </c>
      <c r="B120" s="462">
        <v>0.59968211351822542</v>
      </c>
      <c r="C120" s="461">
        <v>4911.3879919995697</v>
      </c>
      <c r="D120" s="462">
        <v>0.76696323162155711</v>
      </c>
      <c r="E120" s="462">
        <v>0.44275140626505338</v>
      </c>
      <c r="F120" s="516">
        <v>2026.09</v>
      </c>
      <c r="G120" s="464">
        <v>143872195768.52588</v>
      </c>
      <c r="H120" s="461">
        <v>18135440.144570652</v>
      </c>
      <c r="I120" s="464">
        <v>459631616166.68304</v>
      </c>
      <c r="J120" s="462">
        <v>0.32221344933563534</v>
      </c>
      <c r="K120" s="464">
        <v>24007187564.066475</v>
      </c>
      <c r="L120" s="464">
        <v>63460026686.451485</v>
      </c>
      <c r="M120" s="464">
        <v>50265140608.61731</v>
      </c>
      <c r="N120" s="464">
        <v>54218444926.79084</v>
      </c>
      <c r="O120" s="464">
        <v>23632.313674920264</v>
      </c>
      <c r="P120" s="461">
        <v>353169.97393508418</v>
      </c>
      <c r="Q120" s="461">
        <v>209693.4175350958</v>
      </c>
      <c r="R120" s="464">
        <v>772341920865.37073</v>
      </c>
      <c r="S120" s="462">
        <v>0.46814036749578181</v>
      </c>
      <c r="T120" s="462">
        <v>0.36892124029042039</v>
      </c>
      <c r="U120" s="461">
        <v>15.908105406073055</v>
      </c>
      <c r="V120" s="464">
        <v>5031984468396.4443</v>
      </c>
      <c r="W120" s="460">
        <v>1587.5032794684414</v>
      </c>
      <c r="X120" s="463">
        <v>4.571031886215892E-2</v>
      </c>
      <c r="Y120" s="476">
        <v>2.0000000000000001E-4</v>
      </c>
    </row>
    <row r="121" spans="1:25" x14ac:dyDescent="0.2">
      <c r="A121" s="475">
        <f t="shared" si="1"/>
        <v>117</v>
      </c>
      <c r="B121" s="462">
        <v>0.55750322650922424</v>
      </c>
      <c r="C121" s="461">
        <v>5926.1453223787012</v>
      </c>
      <c r="D121" s="462">
        <v>0.56714786865875377</v>
      </c>
      <c r="E121" s="462">
        <v>0.530685413672076</v>
      </c>
      <c r="F121" s="516">
        <v>2025.58</v>
      </c>
      <c r="G121" s="464">
        <v>100187287161.67545</v>
      </c>
      <c r="H121" s="461">
        <v>11286286.357821384</v>
      </c>
      <c r="I121" s="464">
        <v>400000392534.53241</v>
      </c>
      <c r="J121" s="462">
        <v>0.46287849970830286</v>
      </c>
      <c r="K121" s="464">
        <v>22930642369.715919</v>
      </c>
      <c r="L121" s="464">
        <v>41642306439.088661</v>
      </c>
      <c r="M121" s="464">
        <v>90728654057.078827</v>
      </c>
      <c r="N121" s="464">
        <v>12687258596.800278</v>
      </c>
      <c r="O121" s="464">
        <v>35578.933103268952</v>
      </c>
      <c r="P121" s="461">
        <v>125094.37995062725</v>
      </c>
      <c r="Q121" s="461">
        <v>47510.255007072374</v>
      </c>
      <c r="R121" s="464">
        <v>672549090615.08984</v>
      </c>
      <c r="S121" s="462">
        <v>0.58139452216183618</v>
      </c>
      <c r="T121" s="462">
        <v>0.40352487365521872</v>
      </c>
      <c r="U121" s="461">
        <v>15.067739111909448</v>
      </c>
      <c r="V121" s="464">
        <v>4599011499132.4414</v>
      </c>
      <c r="W121" s="460">
        <v>1451.5151279002644</v>
      </c>
      <c r="X121" s="463">
        <v>4.746140503334733E-2</v>
      </c>
      <c r="Y121" s="476">
        <v>2.0000000000000001E-4</v>
      </c>
    </row>
    <row r="122" spans="1:25" x14ac:dyDescent="0.2">
      <c r="A122" s="475">
        <f t="shared" si="1"/>
        <v>118</v>
      </c>
      <c r="B122" s="462">
        <v>0.60392770935196527</v>
      </c>
      <c r="C122" s="461">
        <v>6057.152019075681</v>
      </c>
      <c r="D122" s="462">
        <v>0.60394106159916006</v>
      </c>
      <c r="E122" s="462">
        <v>0.62992136816581812</v>
      </c>
      <c r="F122" s="516">
        <v>2025.75</v>
      </c>
      <c r="G122" s="464">
        <v>169834284472.88376</v>
      </c>
      <c r="H122" s="461">
        <v>12696737.969028473</v>
      </c>
      <c r="I122" s="464">
        <v>414333832495.38562</v>
      </c>
      <c r="J122" s="462">
        <v>0.48918440885306258</v>
      </c>
      <c r="K122" s="464">
        <v>44701872720.702927</v>
      </c>
      <c r="L122" s="464">
        <v>82279718414.529282</v>
      </c>
      <c r="M122" s="464">
        <v>111433432619.49442</v>
      </c>
      <c r="N122" s="464">
        <v>24067168052.074677</v>
      </c>
      <c r="O122" s="464">
        <v>27226.981388681528</v>
      </c>
      <c r="P122" s="461">
        <v>208409.28738808702</v>
      </c>
      <c r="Q122" s="461">
        <v>104882.99380975935</v>
      </c>
      <c r="R122" s="464">
        <v>833293312618.00732</v>
      </c>
      <c r="S122" s="462">
        <v>0.60200152452052658</v>
      </c>
      <c r="T122" s="462">
        <v>0.42090662294356873</v>
      </c>
      <c r="U122" s="461">
        <v>15.789048237121067</v>
      </c>
      <c r="V122" s="464">
        <v>6233152740321.1309</v>
      </c>
      <c r="W122" s="460">
        <v>1963.243349933731</v>
      </c>
      <c r="X122" s="463">
        <v>4.5284887471131095E-2</v>
      </c>
      <c r="Y122" s="476">
        <v>2.0000000000000001E-4</v>
      </c>
    </row>
    <row r="123" spans="1:25" x14ac:dyDescent="0.2">
      <c r="A123" s="475">
        <f t="shared" si="1"/>
        <v>119</v>
      </c>
      <c r="B123" s="462">
        <v>0.24109358091459365</v>
      </c>
      <c r="C123" s="461">
        <v>3302.3587349493873</v>
      </c>
      <c r="D123" s="462">
        <v>0.74060665147941596</v>
      </c>
      <c r="E123" s="462">
        <v>0.49903267257910172</v>
      </c>
      <c r="F123" s="516">
        <v>2025.18</v>
      </c>
      <c r="G123" s="464">
        <v>216108062381.42493</v>
      </c>
      <c r="H123" s="461">
        <v>18054250.005383242</v>
      </c>
      <c r="I123" s="464">
        <v>564942247582.8407</v>
      </c>
      <c r="J123" s="462">
        <v>0.24109358091459365</v>
      </c>
      <c r="K123" s="464">
        <v>19472461044.923416</v>
      </c>
      <c r="L123" s="464">
        <v>0</v>
      </c>
      <c r="M123" s="464">
        <v>94505121664.317047</v>
      </c>
      <c r="N123" s="464">
        <v>26086128779.629917</v>
      </c>
      <c r="O123" s="464">
        <v>25444.418794413061</v>
      </c>
      <c r="P123" s="461">
        <v>202660.47771234525</v>
      </c>
      <c r="Q123" s="461">
        <v>98267.911274055805</v>
      </c>
      <c r="R123" s="464">
        <v>967340226985.54944</v>
      </c>
      <c r="S123" s="462">
        <v>0.45217138181293892</v>
      </c>
      <c r="T123" s="462">
        <v>0.30049615755879161</v>
      </c>
      <c r="U123" s="461">
        <v>17.357497135138669</v>
      </c>
      <c r="V123" s="464">
        <v>5458261885201.6836</v>
      </c>
      <c r="W123" s="460">
        <v>1722.2271508567942</v>
      </c>
      <c r="X123" s="463">
        <v>4.2945781232051762E-2</v>
      </c>
      <c r="Y123" s="476">
        <v>2.0000000000000001E-4</v>
      </c>
    </row>
    <row r="124" spans="1:25" x14ac:dyDescent="0.2">
      <c r="A124" s="475">
        <f t="shared" si="1"/>
        <v>120</v>
      </c>
      <c r="B124" s="462">
        <v>0.55076160353206127</v>
      </c>
      <c r="C124" s="461">
        <v>6150.7794568706113</v>
      </c>
      <c r="D124" s="462">
        <v>0.98547013980151377</v>
      </c>
      <c r="E124" s="462">
        <v>0.7</v>
      </c>
      <c r="F124" s="516">
        <v>2025.49</v>
      </c>
      <c r="G124" s="464">
        <v>272302501497.89999</v>
      </c>
      <c r="H124" s="461">
        <v>28934458.58637657</v>
      </c>
      <c r="I124" s="464">
        <v>615589492796.91833</v>
      </c>
      <c r="J124" s="462">
        <v>0.2191974671105007</v>
      </c>
      <c r="K124" s="464">
        <v>34746610773.824829</v>
      </c>
      <c r="L124" s="464">
        <v>14187992693.932795</v>
      </c>
      <c r="M124" s="464">
        <v>151949916980.60278</v>
      </c>
      <c r="N124" s="464">
        <v>86401325043.670944</v>
      </c>
      <c r="O124" s="464">
        <v>33115.044161694481</v>
      </c>
      <c r="P124" s="461">
        <v>501834.30162410799</v>
      </c>
      <c r="Q124" s="461">
        <v>319480.21754946356</v>
      </c>
      <c r="R124" s="464">
        <v>1232098774796.7876</v>
      </c>
      <c r="S124" s="462">
        <v>0.46361349347187431</v>
      </c>
      <c r="T124" s="462">
        <v>0.30253319544015495</v>
      </c>
      <c r="U124" s="461">
        <v>17.226469803016805</v>
      </c>
      <c r="V124" s="464">
        <v>6926590094048.9492</v>
      </c>
      <c r="W124" s="460">
        <v>2183.9615810083365</v>
      </c>
      <c r="X124" s="463">
        <v>4.3108345355645644E-2</v>
      </c>
      <c r="Y124" s="476">
        <v>2.0000000000000001E-4</v>
      </c>
    </row>
    <row r="125" spans="1:25" x14ac:dyDescent="0.2">
      <c r="A125" s="475">
        <f t="shared" si="1"/>
        <v>121</v>
      </c>
      <c r="B125" s="462">
        <v>0.4176472976457597</v>
      </c>
      <c r="C125" s="461">
        <v>8197.0496503152608</v>
      </c>
      <c r="D125" s="462">
        <v>0.58951737327955767</v>
      </c>
      <c r="E125" s="462">
        <v>0.53954002957048541</v>
      </c>
      <c r="F125" s="516">
        <v>2025.97</v>
      </c>
      <c r="G125" s="464">
        <v>170785596907.2699</v>
      </c>
      <c r="H125" s="461">
        <v>11534129.353287833</v>
      </c>
      <c r="I125" s="464">
        <v>375697026198.47528</v>
      </c>
      <c r="J125" s="462">
        <v>0.4176472976457597</v>
      </c>
      <c r="K125" s="464">
        <v>8873269881.3640823</v>
      </c>
      <c r="L125" s="464">
        <v>11313244679.280428</v>
      </c>
      <c r="M125" s="464">
        <v>104956115759.01753</v>
      </c>
      <c r="N125" s="464">
        <v>21416459517.076309</v>
      </c>
      <c r="O125" s="464">
        <v>24977.666362464461</v>
      </c>
      <c r="P125" s="461">
        <v>194216.01754437672</v>
      </c>
      <c r="Q125" s="461">
        <v>94924.363900066979</v>
      </c>
      <c r="R125" s="464">
        <v>680729729236.95007</v>
      </c>
      <c r="S125" s="462">
        <v>0.56784964806818194</v>
      </c>
      <c r="T125" s="462">
        <v>0.43242590960617394</v>
      </c>
      <c r="U125" s="461">
        <v>16.435369139614846</v>
      </c>
      <c r="V125" s="464">
        <v>5367766106136.2158</v>
      </c>
      <c r="W125" s="460">
        <v>1695.0847499473989</v>
      </c>
      <c r="X125" s="463">
        <v>4.4001372034571599E-2</v>
      </c>
      <c r="Y125" s="476">
        <v>2.0000000000000001E-4</v>
      </c>
    </row>
    <row r="126" spans="1:25" x14ac:dyDescent="0.2">
      <c r="A126" s="475">
        <f t="shared" si="1"/>
        <v>122</v>
      </c>
      <c r="B126" s="462">
        <v>0.42962594764483558</v>
      </c>
      <c r="C126" s="461">
        <v>1500</v>
      </c>
      <c r="D126" s="462">
        <v>0.7727738292457359</v>
      </c>
      <c r="E126" s="462">
        <v>0.61827591277800509</v>
      </c>
      <c r="F126" s="516">
        <v>2024.19</v>
      </c>
      <c r="G126" s="464">
        <v>298178201726.36725</v>
      </c>
      <c r="H126" s="461">
        <v>20187305.006469216</v>
      </c>
      <c r="I126" s="464">
        <v>473695146899.68427</v>
      </c>
      <c r="J126" s="462">
        <v>0.36711988367233572</v>
      </c>
      <c r="K126" s="464">
        <v>10838975612.812777</v>
      </c>
      <c r="L126" s="464">
        <v>0</v>
      </c>
      <c r="M126" s="464">
        <v>201562806920.00174</v>
      </c>
      <c r="N126" s="464">
        <v>9625445534.7701302</v>
      </c>
      <c r="O126" s="464">
        <v>24267.370471735438</v>
      </c>
      <c r="P126" s="461">
        <v>117021.99753836467</v>
      </c>
      <c r="Q126" s="461">
        <v>41944.262718288781</v>
      </c>
      <c r="R126" s="464">
        <v>1004171277396.2393</v>
      </c>
      <c r="S126" s="462">
        <v>0.58787717616740454</v>
      </c>
      <c r="T126" s="462">
        <v>0.4315545066015809</v>
      </c>
      <c r="U126" s="461">
        <v>17.087964035658675</v>
      </c>
      <c r="V126" s="464">
        <v>8129230153378.1699</v>
      </c>
      <c r="W126" s="460">
        <v>2566.6171812485636</v>
      </c>
      <c r="X126" s="463">
        <v>4.2800282301330698E-2</v>
      </c>
      <c r="Y126" s="476">
        <v>2.0000000000000001E-4</v>
      </c>
    </row>
    <row r="127" spans="1:25" x14ac:dyDescent="0.2">
      <c r="A127" s="475">
        <f t="shared" si="1"/>
        <v>123</v>
      </c>
      <c r="B127" s="462">
        <v>0.51978104944476022</v>
      </c>
      <c r="C127" s="461">
        <v>6206.6896953897085</v>
      </c>
      <c r="D127" s="462">
        <v>0.84014914320406475</v>
      </c>
      <c r="E127" s="462">
        <v>0.24329355047625512</v>
      </c>
      <c r="F127" s="516">
        <v>2024.48</v>
      </c>
      <c r="G127" s="464">
        <v>486052895589.4436</v>
      </c>
      <c r="H127" s="461">
        <v>22127656.59763252</v>
      </c>
      <c r="I127" s="464">
        <v>511713236131.42975</v>
      </c>
      <c r="J127" s="462">
        <v>0.29241927101344767</v>
      </c>
      <c r="K127" s="464">
        <v>1086062397.420495</v>
      </c>
      <c r="L127" s="464">
        <v>0</v>
      </c>
      <c r="M127" s="464">
        <v>303047834478.85278</v>
      </c>
      <c r="N127" s="464">
        <v>52712953735.653282</v>
      </c>
      <c r="O127" s="464">
        <v>27667.272555207284</v>
      </c>
      <c r="P127" s="461">
        <v>353445.97162949963</v>
      </c>
      <c r="Q127" s="461">
        <v>208069.73505742275</v>
      </c>
      <c r="R127" s="464">
        <v>1323923296415.0203</v>
      </c>
      <c r="S127" s="462">
        <v>0.57944942782148179</v>
      </c>
      <c r="T127" s="462">
        <v>0.43819624611300378</v>
      </c>
      <c r="U127" s="461">
        <v>18.024406530118817</v>
      </c>
      <c r="V127" s="464">
        <v>11344052634243.596</v>
      </c>
      <c r="W127" s="460">
        <v>3580.7534735258573</v>
      </c>
      <c r="X127" s="463">
        <v>4.1063800826891789E-2</v>
      </c>
      <c r="Y127" s="476">
        <v>2.0000000000000001E-4</v>
      </c>
    </row>
    <row r="128" spans="1:25" x14ac:dyDescent="0.2">
      <c r="A128" s="475">
        <f t="shared" si="1"/>
        <v>124</v>
      </c>
      <c r="B128" s="462">
        <v>0.49487129074357361</v>
      </c>
      <c r="C128" s="461">
        <v>4378.2953606557676</v>
      </c>
      <c r="D128" s="462">
        <v>1.0622527499359025</v>
      </c>
      <c r="E128" s="462">
        <v>0.7</v>
      </c>
      <c r="F128" s="516">
        <v>2023.75</v>
      </c>
      <c r="G128" s="464">
        <v>918835868830.83984</v>
      </c>
      <c r="H128" s="461">
        <v>34769361.897854917</v>
      </c>
      <c r="I128" s="464">
        <v>738938686837.19592</v>
      </c>
      <c r="J128" s="462">
        <v>0.2629281918814983</v>
      </c>
      <c r="K128" s="464">
        <v>18361710446.697155</v>
      </c>
      <c r="L128" s="464">
        <v>0</v>
      </c>
      <c r="M128" s="464">
        <v>951892752478.92004</v>
      </c>
      <c r="N128" s="464">
        <v>65027476623.235207</v>
      </c>
      <c r="O128" s="464">
        <v>27100.744084029673</v>
      </c>
      <c r="P128" s="461">
        <v>408127.74856816523</v>
      </c>
      <c r="Q128" s="461">
        <v>244407.55537810165</v>
      </c>
      <c r="R128" s="464">
        <v>3016608777218.2876</v>
      </c>
      <c r="S128" s="462">
        <v>0.65488713014910549</v>
      </c>
      <c r="T128" s="462">
        <v>0.3501585439104567</v>
      </c>
      <c r="U128" s="461">
        <v>18.187479540596147</v>
      </c>
      <c r="V128" s="464">
        <v>20754893072537.832</v>
      </c>
      <c r="W128" s="460">
        <v>6552.5174828050449</v>
      </c>
      <c r="X128" s="463">
        <v>4.071894424600573E-2</v>
      </c>
      <c r="Y128" s="476">
        <v>2.0000000000000001E-4</v>
      </c>
    </row>
    <row r="129" spans="1:25" x14ac:dyDescent="0.2">
      <c r="A129" s="475">
        <f t="shared" si="1"/>
        <v>125</v>
      </c>
      <c r="B129" s="462">
        <v>0.44053711547247731</v>
      </c>
      <c r="C129" s="461">
        <v>5845.4979100829996</v>
      </c>
      <c r="D129" s="462">
        <v>0.25599185006743091</v>
      </c>
      <c r="E129" s="462">
        <v>0.63169172951680885</v>
      </c>
      <c r="F129" s="516">
        <v>2023.75</v>
      </c>
      <c r="G129" s="464">
        <v>291557122406.23608</v>
      </c>
      <c r="H129" s="461">
        <v>4117047.8392819064</v>
      </c>
      <c r="I129" s="464">
        <v>206913450975.21552</v>
      </c>
      <c r="J129" s="462">
        <v>0.44053711547247731</v>
      </c>
      <c r="K129" s="464">
        <v>3411661155.341598</v>
      </c>
      <c r="L129" s="464">
        <v>0</v>
      </c>
      <c r="M129" s="464">
        <v>369625804898.8233</v>
      </c>
      <c r="N129" s="464">
        <v>38974331428.225662</v>
      </c>
      <c r="O129" s="464">
        <v>33744.470544990829</v>
      </c>
      <c r="P129" s="461">
        <v>269348.77890947508</v>
      </c>
      <c r="Q129" s="461">
        <v>127981.2285439312</v>
      </c>
      <c r="R129" s="464">
        <v>847215514483.44373</v>
      </c>
      <c r="S129" s="462">
        <v>0.68549638624462117</v>
      </c>
      <c r="T129" s="462">
        <v>0.43693661484068835</v>
      </c>
      <c r="U129" s="461">
        <v>17.714113916845616</v>
      </c>
      <c r="V129" s="464">
        <v>7305810572370.3418</v>
      </c>
      <c r="W129" s="460">
        <v>2303.0701043835625</v>
      </c>
      <c r="X129" s="463">
        <v>4.0621528754287213E-2</v>
      </c>
      <c r="Y129" s="476">
        <v>2.0000000000000001E-4</v>
      </c>
    </row>
    <row r="130" spans="1:25" x14ac:dyDescent="0.2">
      <c r="A130" s="475">
        <f t="shared" si="1"/>
        <v>126</v>
      </c>
      <c r="B130" s="462">
        <v>0.61155183514909361</v>
      </c>
      <c r="C130" s="461">
        <v>3253.0543163871635</v>
      </c>
      <c r="D130" s="462">
        <v>0.96945685170364171</v>
      </c>
      <c r="E130" s="462">
        <v>0.4557142040973361</v>
      </c>
      <c r="F130" s="516">
        <v>2026.49</v>
      </c>
      <c r="G130" s="464">
        <v>149819808212.37848</v>
      </c>
      <c r="H130" s="461">
        <v>30203927.810218703</v>
      </c>
      <c r="I130" s="464">
        <v>723870576934.06592</v>
      </c>
      <c r="J130" s="462">
        <v>0.29355447661122158</v>
      </c>
      <c r="K130" s="464">
        <v>37918453949.462868</v>
      </c>
      <c r="L130" s="464">
        <v>61795231362.967117</v>
      </c>
      <c r="M130" s="464">
        <v>22236563363.390545</v>
      </c>
      <c r="N130" s="464">
        <v>96304700622.966568</v>
      </c>
      <c r="O130" s="464">
        <v>31911.520978375138</v>
      </c>
      <c r="P130" s="461">
        <v>526066.7444328079</v>
      </c>
      <c r="Q130" s="461">
        <v>339117.87259404652</v>
      </c>
      <c r="R130" s="464">
        <v>1111098037366.4431</v>
      </c>
      <c r="S130" s="462">
        <v>0.40962889585800472</v>
      </c>
      <c r="T130" s="462">
        <v>0.31666749211824269</v>
      </c>
      <c r="U130" s="461">
        <v>15.396499806692349</v>
      </c>
      <c r="V130" s="464">
        <v>6077611283261.3828</v>
      </c>
      <c r="W130" s="460">
        <v>1918.6337976993088</v>
      </c>
      <c r="X130" s="463">
        <v>4.6510612837933757E-2</v>
      </c>
      <c r="Y130" s="476">
        <v>2.0000000000000001E-4</v>
      </c>
    </row>
    <row r="131" spans="1:25" x14ac:dyDescent="0.2">
      <c r="A131" s="475">
        <f t="shared" si="1"/>
        <v>127</v>
      </c>
      <c r="B131" s="462">
        <v>0.5648059131174954</v>
      </c>
      <c r="C131" s="461">
        <v>5833.8296048507655</v>
      </c>
      <c r="D131" s="462">
        <v>0.7490852623976374</v>
      </c>
      <c r="E131" s="462">
        <v>0.60750538608392002</v>
      </c>
      <c r="F131" s="516">
        <v>2026.88</v>
      </c>
      <c r="G131" s="464">
        <v>116120473708.20818</v>
      </c>
      <c r="H131" s="461">
        <v>17619716.738395471</v>
      </c>
      <c r="I131" s="464">
        <v>486681445335.53198</v>
      </c>
      <c r="J131" s="462">
        <v>0.34577705671968206</v>
      </c>
      <c r="K131" s="464">
        <v>35858230379.728699</v>
      </c>
      <c r="L131" s="464">
        <v>81363942380.5616</v>
      </c>
      <c r="M131" s="464">
        <v>3707578662.0996213</v>
      </c>
      <c r="N131" s="464">
        <v>70569556494.143982</v>
      </c>
      <c r="O131" s="464">
        <v>29980.973217647799</v>
      </c>
      <c r="P131" s="461">
        <v>416257.06677913928</v>
      </c>
      <c r="Q131" s="461">
        <v>259116.74950245034</v>
      </c>
      <c r="R131" s="464">
        <v>798775432220.92017</v>
      </c>
      <c r="S131" s="462">
        <v>0.45447544114018285</v>
      </c>
      <c r="T131" s="462">
        <v>0.33813897973394669</v>
      </c>
      <c r="U131" s="461">
        <v>15.40265547436605</v>
      </c>
      <c r="V131" s="464">
        <v>4647887024202.1836</v>
      </c>
      <c r="W131" s="460">
        <v>1466.3193512103701</v>
      </c>
      <c r="X131" s="463">
        <v>4.7027317719325765E-2</v>
      </c>
      <c r="Y131" s="476">
        <v>2.0000000000000001E-4</v>
      </c>
    </row>
    <row r="132" spans="1:25" x14ac:dyDescent="0.2">
      <c r="A132" s="475">
        <f t="shared" si="1"/>
        <v>128</v>
      </c>
      <c r="B132" s="462">
        <v>0.39743197042522177</v>
      </c>
      <c r="C132" s="461">
        <v>8792.0194925528449</v>
      </c>
      <c r="D132" s="462">
        <v>0.75669326388805191</v>
      </c>
      <c r="E132" s="462">
        <v>0.44853897531666875</v>
      </c>
      <c r="F132" s="516">
        <v>2025.32</v>
      </c>
      <c r="G132" s="464">
        <v>211598775554.06934</v>
      </c>
      <c r="H132" s="461">
        <v>17594171.03951849</v>
      </c>
      <c r="I132" s="464">
        <v>432836832726.3728</v>
      </c>
      <c r="J132" s="462">
        <v>0.20824640021476093</v>
      </c>
      <c r="K132" s="464">
        <v>19938217031.324436</v>
      </c>
      <c r="L132" s="464">
        <v>29358753094.730064</v>
      </c>
      <c r="M132" s="464">
        <v>123896877729.19243</v>
      </c>
      <c r="N132" s="464">
        <v>41353629525.23597</v>
      </c>
      <c r="O132" s="464">
        <v>20451.923353740487</v>
      </c>
      <c r="P132" s="461">
        <v>261018.62284563767</v>
      </c>
      <c r="Q132" s="461">
        <v>140369.15226334543</v>
      </c>
      <c r="R132" s="464">
        <v>892619182939.25598</v>
      </c>
      <c r="S132" s="462">
        <v>0.4834802753979463</v>
      </c>
      <c r="T132" s="462">
        <v>0.32862427628037028</v>
      </c>
      <c r="U132" s="461">
        <v>17.200005129485447</v>
      </c>
      <c r="V132" s="464">
        <v>5486959825645.4834</v>
      </c>
      <c r="W132" s="460">
        <v>1731.7937000160266</v>
      </c>
      <c r="X132" s="463">
        <v>4.338329430623563E-2</v>
      </c>
      <c r="Y132" s="476">
        <v>2.0000000000000001E-4</v>
      </c>
    </row>
    <row r="133" spans="1:25" x14ac:dyDescent="0.2">
      <c r="A133" s="475">
        <f t="shared" si="1"/>
        <v>129</v>
      </c>
      <c r="B133" s="462">
        <v>0.42500060929494038</v>
      </c>
      <c r="C133" s="461">
        <v>6975.6647296041274</v>
      </c>
      <c r="D133" s="462">
        <v>0.42429822417141383</v>
      </c>
      <c r="E133" s="462">
        <v>0.51163891313401832</v>
      </c>
      <c r="F133" s="516">
        <v>2025.62</v>
      </c>
      <c r="G133" s="464">
        <v>102916032668.56</v>
      </c>
      <c r="H133" s="461">
        <v>7724516.1972245509</v>
      </c>
      <c r="I133" s="464">
        <v>285439620103.42975</v>
      </c>
      <c r="J133" s="462">
        <v>0.42500060929494032</v>
      </c>
      <c r="K133" s="464">
        <v>15504606845.70834</v>
      </c>
      <c r="L133" s="464">
        <v>19026523728.253281</v>
      </c>
      <c r="M133" s="464">
        <v>57856172975.692726</v>
      </c>
      <c r="N133" s="464">
        <v>81101581331.8172</v>
      </c>
      <c r="O133" s="464">
        <v>10531.432344341374</v>
      </c>
      <c r="P133" s="461">
        <v>461117.6949415073</v>
      </c>
      <c r="Q133" s="461">
        <v>304927.24829045153</v>
      </c>
      <c r="R133" s="464">
        <v>551710520404.1803</v>
      </c>
      <c r="S133" s="462">
        <v>0.5180206729698158</v>
      </c>
      <c r="T133" s="462">
        <v>0.39193284986305965</v>
      </c>
      <c r="U133" s="461">
        <v>15.746844053186479</v>
      </c>
      <c r="V133" s="464">
        <v>3881893736213.3018</v>
      </c>
      <c r="W133" s="460">
        <v>1225.6611498245802</v>
      </c>
      <c r="X133" s="463">
        <v>4.4945118584771605E-2</v>
      </c>
      <c r="Y133" s="476">
        <v>2.0000000000000001E-4</v>
      </c>
    </row>
    <row r="134" spans="1:25" x14ac:dyDescent="0.2">
      <c r="A134" s="475">
        <f t="shared" si="1"/>
        <v>130</v>
      </c>
      <c r="B134" s="462">
        <v>0.47882519604418772</v>
      </c>
      <c r="C134" s="461">
        <v>8606.7993167118802</v>
      </c>
      <c r="D134" s="462">
        <v>0.77491496957272643</v>
      </c>
      <c r="E134" s="462">
        <v>0.31467081539618269</v>
      </c>
      <c r="F134" s="516">
        <v>2024.75</v>
      </c>
      <c r="G134" s="464">
        <v>179776657906.0639</v>
      </c>
      <c r="H134" s="461">
        <v>18771407.736845274</v>
      </c>
      <c r="I134" s="464">
        <v>463041188797.67145</v>
      </c>
      <c r="J134" s="462">
        <v>0.28105624724110922</v>
      </c>
      <c r="K134" s="464">
        <v>6093689527.6866503</v>
      </c>
      <c r="L134" s="464">
        <v>0</v>
      </c>
      <c r="M134" s="464">
        <v>197488207656.15524</v>
      </c>
      <c r="N134" s="464">
        <v>38535257926.559067</v>
      </c>
      <c r="O134" s="464">
        <v>29472.26018943065</v>
      </c>
      <c r="P134" s="461">
        <v>267362.9628147739</v>
      </c>
      <c r="Q134" s="461">
        <v>144684.26497282472</v>
      </c>
      <c r="R134" s="464">
        <v>1057663732876.5658</v>
      </c>
      <c r="S134" s="462">
        <v>0.547329140352392</v>
      </c>
      <c r="T134" s="462">
        <v>0.25941693361180235</v>
      </c>
      <c r="U134" s="461">
        <v>16.905507340397239</v>
      </c>
      <c r="V134" s="464">
        <v>5075175255595.2764</v>
      </c>
      <c r="W134" s="460">
        <v>1601.7952188184361</v>
      </c>
      <c r="X134" s="463">
        <v>4.3461880718229054E-2</v>
      </c>
      <c r="Y134" s="476">
        <v>2.0000000000000001E-4</v>
      </c>
    </row>
    <row r="135" spans="1:25" x14ac:dyDescent="0.2">
      <c r="A135" s="475">
        <f t="shared" ref="A135:A198" si="2">A134+1</f>
        <v>131</v>
      </c>
      <c r="B135" s="462">
        <v>0.44008649597648641</v>
      </c>
      <c r="C135" s="461">
        <v>4870.6467204304254</v>
      </c>
      <c r="D135" s="462">
        <v>0.98534223753667993</v>
      </c>
      <c r="E135" s="462">
        <v>0.27451612527299574</v>
      </c>
      <c r="F135" s="516">
        <v>2024.81</v>
      </c>
      <c r="G135" s="464">
        <v>229893300479.47528</v>
      </c>
      <c r="H135" s="461">
        <v>29366574.252378885</v>
      </c>
      <c r="I135" s="464">
        <v>490663865989.48499</v>
      </c>
      <c r="J135" s="462">
        <v>4.2376995465311262E-2</v>
      </c>
      <c r="K135" s="464">
        <v>15105815894.600916</v>
      </c>
      <c r="L135" s="464">
        <v>0</v>
      </c>
      <c r="M135" s="464">
        <v>195541004672.66101</v>
      </c>
      <c r="N135" s="464">
        <v>124458475103.71265</v>
      </c>
      <c r="O135" s="464">
        <v>20521.211354121151</v>
      </c>
      <c r="P135" s="461">
        <v>695136.19608817878</v>
      </c>
      <c r="Q135" s="461">
        <v>474351.41109653446</v>
      </c>
      <c r="R135" s="464">
        <v>1106678337120.1016</v>
      </c>
      <c r="S135" s="462">
        <v>0.39744912207730976</v>
      </c>
      <c r="T135" s="462">
        <v>0.17644250504174191</v>
      </c>
      <c r="U135" s="461">
        <v>21.702481344991103</v>
      </c>
      <c r="V135" s="464">
        <v>4565889554666.4873</v>
      </c>
      <c r="W135" s="460">
        <v>1438.8892062198956</v>
      </c>
      <c r="X135" s="463">
        <v>3.3787588235392282E-2</v>
      </c>
      <c r="Y135" s="476">
        <v>2.0000000000000001E-4</v>
      </c>
    </row>
    <row r="136" spans="1:25" x14ac:dyDescent="0.2">
      <c r="A136" s="475">
        <f t="shared" si="2"/>
        <v>132</v>
      </c>
      <c r="B136" s="462">
        <v>0.38815967018808839</v>
      </c>
      <c r="C136" s="461">
        <v>6917.0651308002707</v>
      </c>
      <c r="D136" s="462">
        <v>1.0486724328250214</v>
      </c>
      <c r="E136" s="462">
        <v>0.52514379296111535</v>
      </c>
      <c r="F136" s="516">
        <v>2025.5</v>
      </c>
      <c r="G136" s="464">
        <v>256284812336.06116</v>
      </c>
      <c r="H136" s="461">
        <v>33218706.08463487</v>
      </c>
      <c r="I136" s="464">
        <v>822327345030.55859</v>
      </c>
      <c r="J136" s="462">
        <v>0.27767202259486234</v>
      </c>
      <c r="K136" s="464">
        <v>26074108903.289795</v>
      </c>
      <c r="L136" s="464">
        <v>27978977128.245922</v>
      </c>
      <c r="M136" s="464">
        <v>119533886674.15327</v>
      </c>
      <c r="N136" s="464">
        <v>93753331361.403076</v>
      </c>
      <c r="O136" s="464">
        <v>33612.728272526336</v>
      </c>
      <c r="P136" s="461">
        <v>496309.38463155931</v>
      </c>
      <c r="Q136" s="461">
        <v>313282.42257850134</v>
      </c>
      <c r="R136" s="464">
        <v>1300790398783.2832</v>
      </c>
      <c r="S136" s="462">
        <v>0.42334917557908802</v>
      </c>
      <c r="T136" s="462">
        <v>0.32882215907546586</v>
      </c>
      <c r="U136" s="461">
        <v>16.478898612637174</v>
      </c>
      <c r="V136" s="464">
        <v>7681089345315.8535</v>
      </c>
      <c r="W136" s="460">
        <v>2424.3590485672012</v>
      </c>
      <c r="X136" s="463">
        <v>4.4956129831261737E-2</v>
      </c>
      <c r="Y136" s="476">
        <v>2.0000000000000001E-4</v>
      </c>
    </row>
    <row r="137" spans="1:25" x14ac:dyDescent="0.2">
      <c r="A137" s="475">
        <f t="shared" si="2"/>
        <v>133</v>
      </c>
      <c r="B137" s="462">
        <v>0.60096828711917094</v>
      </c>
      <c r="C137" s="461">
        <v>2965.7158437058633</v>
      </c>
      <c r="D137" s="462">
        <v>1.0596852619351966</v>
      </c>
      <c r="E137" s="462">
        <v>0.44226497387494768</v>
      </c>
      <c r="F137" s="516">
        <v>2025.03</v>
      </c>
      <c r="G137" s="464">
        <v>381494755993.44543</v>
      </c>
      <c r="H137" s="461">
        <v>36345421.46587763</v>
      </c>
      <c r="I137" s="464">
        <v>710834808072.05042</v>
      </c>
      <c r="J137" s="462">
        <v>0.36532640653133752</v>
      </c>
      <c r="K137" s="464">
        <v>22752454527.641472</v>
      </c>
      <c r="L137" s="464">
        <v>1489143932.102613</v>
      </c>
      <c r="M137" s="464">
        <v>201543929601.19971</v>
      </c>
      <c r="N137" s="464">
        <v>13124789276.619425</v>
      </c>
      <c r="O137" s="464">
        <v>29286.538581290737</v>
      </c>
      <c r="P137" s="461">
        <v>149753.06620610575</v>
      </c>
      <c r="Q137" s="461">
        <v>61423.359731083052</v>
      </c>
      <c r="R137" s="464">
        <v>1405869245531.1113</v>
      </c>
      <c r="S137" s="462">
        <v>0.56585192776347237</v>
      </c>
      <c r="T137" s="462">
        <v>0.395165379251395</v>
      </c>
      <c r="U137" s="461">
        <v>17.088952661895007</v>
      </c>
      <c r="V137" s="464">
        <v>10335177400895.93</v>
      </c>
      <c r="W137" s="460">
        <v>3259.6727374101183</v>
      </c>
      <c r="X137" s="463">
        <v>4.2988749875612763E-2</v>
      </c>
      <c r="Y137" s="476">
        <v>2.0000000000000001E-4</v>
      </c>
    </row>
    <row r="138" spans="1:25" x14ac:dyDescent="0.2">
      <c r="A138" s="475">
        <f t="shared" si="2"/>
        <v>134</v>
      </c>
      <c r="B138" s="462">
        <v>0.46024676496641814</v>
      </c>
      <c r="C138" s="461">
        <v>5033.3263207923319</v>
      </c>
      <c r="D138" s="462">
        <v>0.8685107783436804</v>
      </c>
      <c r="E138" s="462">
        <v>0.30365651044407183</v>
      </c>
      <c r="F138" s="516">
        <v>2023.75</v>
      </c>
      <c r="G138" s="464">
        <v>157643278838.69904</v>
      </c>
      <c r="H138" s="461">
        <v>22786730.729671784</v>
      </c>
      <c r="I138" s="464">
        <v>420749745491.51044</v>
      </c>
      <c r="J138" s="462">
        <v>8.6306858785005547E-2</v>
      </c>
      <c r="K138" s="464">
        <v>4388238012.0803375</v>
      </c>
      <c r="L138" s="464">
        <v>0</v>
      </c>
      <c r="M138" s="464">
        <v>256355994532.3913</v>
      </c>
      <c r="N138" s="464">
        <v>48220298904.222534</v>
      </c>
      <c r="O138" s="464">
        <v>24828.713558214251</v>
      </c>
      <c r="P138" s="461">
        <v>320016.57895687281</v>
      </c>
      <c r="Q138" s="461">
        <v>182001.67563343848</v>
      </c>
      <c r="R138" s="464">
        <v>1024118606232.641</v>
      </c>
      <c r="S138" s="462">
        <v>0.47832512813751205</v>
      </c>
      <c r="T138" s="462">
        <v>0.12585330622299834</v>
      </c>
      <c r="U138" s="461">
        <v>23.832365158313557</v>
      </c>
      <c r="V138" s="464">
        <v>3274303210190.8042</v>
      </c>
      <c r="W138" s="460">
        <v>1033.2024396090858</v>
      </c>
      <c r="X138" s="463">
        <v>3.1268294313776007E-2</v>
      </c>
      <c r="Y138" s="476">
        <v>2.0000000000000001E-4</v>
      </c>
    </row>
    <row r="139" spans="1:25" x14ac:dyDescent="0.2">
      <c r="A139" s="475">
        <f t="shared" si="2"/>
        <v>135</v>
      </c>
      <c r="B139" s="462">
        <v>0.53379015165111965</v>
      </c>
      <c r="C139" s="461">
        <v>1500</v>
      </c>
      <c r="D139" s="462">
        <v>0.50959880735885776</v>
      </c>
      <c r="E139" s="462">
        <v>0.3941060695795009</v>
      </c>
      <c r="F139" s="516">
        <v>2025.65</v>
      </c>
      <c r="G139" s="464">
        <v>112919079267.05266</v>
      </c>
      <c r="H139" s="461">
        <v>10153449.856473884</v>
      </c>
      <c r="I139" s="464">
        <v>366867742783.3197</v>
      </c>
      <c r="J139" s="462">
        <v>0.43553028419612216</v>
      </c>
      <c r="K139" s="464">
        <v>18345820909.614109</v>
      </c>
      <c r="L139" s="464">
        <v>34480944470.214272</v>
      </c>
      <c r="M139" s="464">
        <v>101494273376.26662</v>
      </c>
      <c r="N139" s="464">
        <v>14684573866.921944</v>
      </c>
      <c r="O139" s="464">
        <v>26513.105759056478</v>
      </c>
      <c r="P139" s="461">
        <v>144595.15624999983</v>
      </c>
      <c r="Q139" s="461">
        <v>49670.71874999984</v>
      </c>
      <c r="R139" s="464">
        <v>692975749088.01746</v>
      </c>
      <c r="S139" s="462">
        <v>0.59013171536763642</v>
      </c>
      <c r="T139" s="462">
        <v>0.35038797832103363</v>
      </c>
      <c r="U139" s="461">
        <v>15.653933241746019</v>
      </c>
      <c r="V139" s="464">
        <v>4317616522961.6289</v>
      </c>
      <c r="W139" s="460">
        <v>1363.3983581495445</v>
      </c>
      <c r="X139" s="463">
        <v>4.5185445682446763E-2</v>
      </c>
      <c r="Y139" s="476">
        <v>2.0000000000000001E-4</v>
      </c>
    </row>
    <row r="140" spans="1:25" x14ac:dyDescent="0.2">
      <c r="A140" s="475">
        <f t="shared" si="2"/>
        <v>136</v>
      </c>
      <c r="B140" s="462">
        <v>0.57974882123952531</v>
      </c>
      <c r="C140" s="461">
        <v>5381.3807689209179</v>
      </c>
      <c r="D140" s="462">
        <v>1.1262211668602835</v>
      </c>
      <c r="E140" s="462">
        <v>0.40193425089095336</v>
      </c>
      <c r="F140" s="516">
        <v>2024.9</v>
      </c>
      <c r="G140" s="464">
        <v>428083550983.70746</v>
      </c>
      <c r="H140" s="461">
        <v>39027496.430431955</v>
      </c>
      <c r="I140" s="464">
        <v>743641208450.45947</v>
      </c>
      <c r="J140" s="462">
        <v>0.20181655370813967</v>
      </c>
      <c r="K140" s="464">
        <v>14653627150.08338</v>
      </c>
      <c r="L140" s="464">
        <v>0</v>
      </c>
      <c r="M140" s="464">
        <v>165666283810.50302</v>
      </c>
      <c r="N140" s="464">
        <v>52310426352.969368</v>
      </c>
      <c r="O140" s="464">
        <v>30568.33437091497</v>
      </c>
      <c r="P140" s="461">
        <v>351144.13659773249</v>
      </c>
      <c r="Q140" s="461">
        <v>199567.99962220306</v>
      </c>
      <c r="R140" s="464">
        <v>1423423959456.4988</v>
      </c>
      <c r="S140" s="462">
        <v>0.46432554163099615</v>
      </c>
      <c r="T140" s="462">
        <v>0.37457366609549431</v>
      </c>
      <c r="U140" s="461">
        <v>17.77329927404114</v>
      </c>
      <c r="V140" s="464">
        <v>10286014482542.727</v>
      </c>
      <c r="W140" s="460">
        <v>3243.0102260459257</v>
      </c>
      <c r="X140" s="463">
        <v>4.1397159950166997E-2</v>
      </c>
      <c r="Y140" s="476">
        <v>2.0000000000000001E-4</v>
      </c>
    </row>
    <row r="141" spans="1:25" x14ac:dyDescent="0.2">
      <c r="A141" s="475">
        <f t="shared" si="2"/>
        <v>137</v>
      </c>
      <c r="B141" s="462">
        <v>0.63601476887218988</v>
      </c>
      <c r="C141" s="461">
        <v>4771.9390368285503</v>
      </c>
      <c r="D141" s="462">
        <v>0.59593983429898378</v>
      </c>
      <c r="E141" s="462">
        <v>0.7</v>
      </c>
      <c r="F141" s="516">
        <v>2025.41</v>
      </c>
      <c r="G141" s="464">
        <v>67831696970.001137</v>
      </c>
      <c r="H141" s="461">
        <v>12593642.502915917</v>
      </c>
      <c r="I141" s="464">
        <v>364569026754.86121</v>
      </c>
      <c r="J141" s="462">
        <v>0.35456258185228728</v>
      </c>
      <c r="K141" s="464">
        <v>14738197332.402143</v>
      </c>
      <c r="L141" s="464">
        <v>7552893466.9144878</v>
      </c>
      <c r="M141" s="464">
        <v>69258978792.016388</v>
      </c>
      <c r="N141" s="464">
        <v>61659700686.220009</v>
      </c>
      <c r="O141" s="464">
        <v>35554.265364949089</v>
      </c>
      <c r="P141" s="461">
        <v>373533.0360236374</v>
      </c>
      <c r="Q141" s="461">
        <v>230030.80229870003</v>
      </c>
      <c r="R141" s="464">
        <v>626210536928.98376</v>
      </c>
      <c r="S141" s="462">
        <v>0.46954995541196398</v>
      </c>
      <c r="T141" s="462">
        <v>0.27313765560819564</v>
      </c>
      <c r="U141" s="461">
        <v>15.281033395428947</v>
      </c>
      <c r="V141" s="464">
        <v>2953809194403.1084</v>
      </c>
      <c r="W141" s="460">
        <v>932.58954520337124</v>
      </c>
      <c r="X141" s="463">
        <v>4.6939147360139384E-2</v>
      </c>
      <c r="Y141" s="476">
        <v>2.0000000000000001E-4</v>
      </c>
    </row>
    <row r="142" spans="1:25" x14ac:dyDescent="0.2">
      <c r="A142" s="475">
        <f t="shared" si="2"/>
        <v>138</v>
      </c>
      <c r="B142" s="462">
        <v>0.56708002231676224</v>
      </c>
      <c r="C142" s="461">
        <v>4039.6608848341175</v>
      </c>
      <c r="D142" s="462">
        <v>0.57542263040221309</v>
      </c>
      <c r="E142" s="462">
        <v>0.64649789797063206</v>
      </c>
      <c r="F142" s="516">
        <v>2026.66</v>
      </c>
      <c r="G142" s="464">
        <v>124132398769.44102</v>
      </c>
      <c r="H142" s="461">
        <v>11584336.916813355</v>
      </c>
      <c r="I142" s="464">
        <v>403422663476.31836</v>
      </c>
      <c r="J142" s="462">
        <v>0.461774480049708</v>
      </c>
      <c r="K142" s="464">
        <v>39681332258.851295</v>
      </c>
      <c r="L142" s="464">
        <v>57220455655.803215</v>
      </c>
      <c r="M142" s="464">
        <v>34706837075.804787</v>
      </c>
      <c r="N142" s="464">
        <v>116433693692.89821</v>
      </c>
      <c r="O142" s="464">
        <v>34150.745564768418</v>
      </c>
      <c r="P142" s="461">
        <v>636173.05074310151</v>
      </c>
      <c r="Q142" s="461">
        <v>441819.9903666327</v>
      </c>
      <c r="R142" s="464">
        <v>805752900371.4292</v>
      </c>
      <c r="S142" s="462">
        <v>0.52751650678412454</v>
      </c>
      <c r="T142" s="462">
        <v>0.3851757345533201</v>
      </c>
      <c r="U142" s="461">
        <v>15.234732143483349</v>
      </c>
      <c r="V142" s="464">
        <v>5230138492609.7236</v>
      </c>
      <c r="W142" s="460">
        <v>1651.6911718582467</v>
      </c>
      <c r="X142" s="463">
        <v>4.7601978329455973E-2</v>
      </c>
      <c r="Y142" s="476">
        <v>2.0000000000000001E-4</v>
      </c>
    </row>
    <row r="143" spans="1:25" x14ac:dyDescent="0.2">
      <c r="A143" s="475">
        <f t="shared" si="2"/>
        <v>139</v>
      </c>
      <c r="B143" s="462">
        <v>0.69157452782840823</v>
      </c>
      <c r="C143" s="461">
        <v>9661.0658569394473</v>
      </c>
      <c r="D143" s="462">
        <v>0.89461573039518461</v>
      </c>
      <c r="E143" s="462">
        <v>0.6786515180493673</v>
      </c>
      <c r="F143" s="516">
        <v>2024.49</v>
      </c>
      <c r="G143" s="464">
        <v>270481765352.28302</v>
      </c>
      <c r="H143" s="461">
        <v>22465198.46352037</v>
      </c>
      <c r="I143" s="464">
        <v>585640541578.89648</v>
      </c>
      <c r="J143" s="462">
        <v>0.37297428007286526</v>
      </c>
      <c r="K143" s="464">
        <v>14625504067.337801</v>
      </c>
      <c r="L143" s="464">
        <v>12106880555.561457</v>
      </c>
      <c r="M143" s="464">
        <v>166843825464.84698</v>
      </c>
      <c r="N143" s="464">
        <v>16385739014.593248</v>
      </c>
      <c r="O143" s="464">
        <v>33248.124583706085</v>
      </c>
      <c r="P143" s="461">
        <v>141356.13611889584</v>
      </c>
      <c r="Q143" s="461">
        <v>66184.565125866633</v>
      </c>
      <c r="R143" s="464">
        <v>1114879517798.3845</v>
      </c>
      <c r="S143" s="462">
        <v>0.56501798131695469</v>
      </c>
      <c r="T143" s="462">
        <v>0.40479376662443201</v>
      </c>
      <c r="U143" s="461">
        <v>16.540460989873466</v>
      </c>
      <c r="V143" s="464">
        <v>8055971503947.8984</v>
      </c>
      <c r="W143" s="460">
        <v>2540.8509486751191</v>
      </c>
      <c r="X143" s="463">
        <v>4.5111022115463965E-2</v>
      </c>
      <c r="Y143" s="476">
        <v>2.0000000000000001E-4</v>
      </c>
    </row>
    <row r="144" spans="1:25" x14ac:dyDescent="0.2">
      <c r="A144" s="475">
        <f t="shared" si="2"/>
        <v>140</v>
      </c>
      <c r="B144" s="462">
        <v>0.52573948046742314</v>
      </c>
      <c r="C144" s="461">
        <v>2919.6717773351616</v>
      </c>
      <c r="D144" s="462">
        <v>1.0080356595211954</v>
      </c>
      <c r="E144" s="462">
        <v>0.44632535196564227</v>
      </c>
      <c r="F144" s="516">
        <v>2024.14</v>
      </c>
      <c r="G144" s="464">
        <v>268596520738.38358</v>
      </c>
      <c r="H144" s="461">
        <v>30779552.750809826</v>
      </c>
      <c r="I144" s="464">
        <v>674809377717.94409</v>
      </c>
      <c r="J144" s="462">
        <v>0.24782361913498108</v>
      </c>
      <c r="K144" s="464">
        <v>10017869841.132067</v>
      </c>
      <c r="L144" s="464">
        <v>9357442208.9831676</v>
      </c>
      <c r="M144" s="464">
        <v>214213782309.06296</v>
      </c>
      <c r="N144" s="464">
        <v>155569795945.37122</v>
      </c>
      <c r="O144" s="464">
        <v>24214.776838602498</v>
      </c>
      <c r="P144" s="461">
        <v>804895.21446735086</v>
      </c>
      <c r="Q144" s="461">
        <v>563144.31354780158</v>
      </c>
      <c r="R144" s="464">
        <v>1401409098806.7495</v>
      </c>
      <c r="S144" s="462">
        <v>0.46211159803882262</v>
      </c>
      <c r="T144" s="462">
        <v>0.28539473019571843</v>
      </c>
      <c r="U144" s="461">
        <v>16.988000800601874</v>
      </c>
      <c r="V144" s="464">
        <v>7412708447717.0098</v>
      </c>
      <c r="W144" s="460">
        <v>2339.993782055315</v>
      </c>
      <c r="X144" s="463">
        <v>4.2969889040512035E-2</v>
      </c>
      <c r="Y144" s="476">
        <v>2.0000000000000001E-4</v>
      </c>
    </row>
    <row r="145" spans="1:25" x14ac:dyDescent="0.2">
      <c r="A145" s="475">
        <f t="shared" si="2"/>
        <v>141</v>
      </c>
      <c r="B145" s="462">
        <v>0.44300570965408731</v>
      </c>
      <c r="C145" s="461">
        <v>4641.806126994642</v>
      </c>
      <c r="D145" s="462">
        <v>0.30161887526533698</v>
      </c>
      <c r="E145" s="462">
        <v>0.64545648533790556</v>
      </c>
      <c r="F145" s="516">
        <v>2024.62</v>
      </c>
      <c r="G145" s="464">
        <v>145416453058.84195</v>
      </c>
      <c r="H145" s="461">
        <v>5117011.8720358238</v>
      </c>
      <c r="I145" s="464">
        <v>241312731354.13739</v>
      </c>
      <c r="J145" s="462">
        <v>0.44300570965408737</v>
      </c>
      <c r="K145" s="464">
        <v>5264745725.1375685</v>
      </c>
      <c r="L145" s="464">
        <v>0</v>
      </c>
      <c r="M145" s="464">
        <v>118748602123.32123</v>
      </c>
      <c r="N145" s="464">
        <v>237968005269.06747</v>
      </c>
      <c r="O145" s="464">
        <v>20588.326426797761</v>
      </c>
      <c r="P145" s="461">
        <v>1440642.348391992</v>
      </c>
      <c r="Q145" s="461">
        <v>984338.61124102783</v>
      </c>
      <c r="R145" s="464">
        <v>754819261680.01697</v>
      </c>
      <c r="S145" s="462">
        <v>0.49702558770759298</v>
      </c>
      <c r="T145" s="462">
        <v>0.36278353642872191</v>
      </c>
      <c r="U145" s="461">
        <v>16.160613609201015</v>
      </c>
      <c r="V145" s="464">
        <v>4914294245714.5176</v>
      </c>
      <c r="W145" s="460">
        <v>1549.9082695580289</v>
      </c>
      <c r="X145" s="463">
        <v>4.4775449371426565E-2</v>
      </c>
      <c r="Y145" s="476">
        <v>2.0000000000000001E-4</v>
      </c>
    </row>
    <row r="146" spans="1:25" x14ac:dyDescent="0.2">
      <c r="A146" s="475">
        <f t="shared" si="2"/>
        <v>142</v>
      </c>
      <c r="B146" s="462">
        <v>0.60031802689595826</v>
      </c>
      <c r="C146" s="461">
        <v>2971.5889071479987</v>
      </c>
      <c r="D146" s="462">
        <v>0.56703779227048079</v>
      </c>
      <c r="E146" s="462">
        <v>0.19221143883708619</v>
      </c>
      <c r="F146" s="516">
        <v>2024.26</v>
      </c>
      <c r="G146" s="464">
        <v>175241095912.18112</v>
      </c>
      <c r="H146" s="461">
        <v>11612441.176124513</v>
      </c>
      <c r="I146" s="464">
        <v>261527044994.51904</v>
      </c>
      <c r="J146" s="462">
        <v>0.28308772632001244</v>
      </c>
      <c r="K146" s="464">
        <v>8805218645.6455383</v>
      </c>
      <c r="L146" s="464">
        <v>7459150420.0587015</v>
      </c>
      <c r="M146" s="464">
        <v>148526691549.47791</v>
      </c>
      <c r="N146" s="464">
        <v>67814370240.981895</v>
      </c>
      <c r="O146" s="464">
        <v>10877.714660378944</v>
      </c>
      <c r="P146" s="461">
        <v>473265.35654969374</v>
      </c>
      <c r="Q146" s="461">
        <v>309867.71175671124</v>
      </c>
      <c r="R146" s="464">
        <v>707693060481.37476</v>
      </c>
      <c r="S146" s="462">
        <v>0.54434497206773025</v>
      </c>
      <c r="T146" s="462">
        <v>0.34462652825258816</v>
      </c>
      <c r="U146" s="461">
        <v>17.280839449317934</v>
      </c>
      <c r="V146" s="464">
        <v>4667233020137.0361</v>
      </c>
      <c r="W146" s="460">
        <v>1472.5258339188929</v>
      </c>
      <c r="X146" s="463">
        <v>4.1701493822488625E-2</v>
      </c>
      <c r="Y146" s="476">
        <v>2.0000000000000001E-4</v>
      </c>
    </row>
    <row r="147" spans="1:25" x14ac:dyDescent="0.2">
      <c r="A147" s="475">
        <f t="shared" si="2"/>
        <v>143</v>
      </c>
      <c r="B147" s="462">
        <v>0.505682803827746</v>
      </c>
      <c r="C147" s="461">
        <v>5818.1311284613539</v>
      </c>
      <c r="D147" s="462">
        <v>0.55763990044555323</v>
      </c>
      <c r="E147" s="462">
        <v>0.39623736863871828</v>
      </c>
      <c r="F147" s="516">
        <v>2024.6</v>
      </c>
      <c r="G147" s="464">
        <v>103993357216.78218</v>
      </c>
      <c r="H147" s="461">
        <v>10776503.675383123</v>
      </c>
      <c r="I147" s="464">
        <v>351659448698.646</v>
      </c>
      <c r="J147" s="462">
        <v>0.46776964349846606</v>
      </c>
      <c r="K147" s="464">
        <v>13998602333.283821</v>
      </c>
      <c r="L147" s="464">
        <v>5307037925.5435114</v>
      </c>
      <c r="M147" s="464">
        <v>101951259269.86832</v>
      </c>
      <c r="N147" s="464">
        <v>65747772949.173973</v>
      </c>
      <c r="O147" s="464">
        <v>20233.727804107228</v>
      </c>
      <c r="P147" s="461">
        <v>440430.44874501321</v>
      </c>
      <c r="Q147" s="461">
        <v>283949.6241013367</v>
      </c>
      <c r="R147" s="464">
        <v>689430306976.49829</v>
      </c>
      <c r="S147" s="462">
        <v>0.56833942366359069</v>
      </c>
      <c r="T147" s="462">
        <v>0.36918527173608034</v>
      </c>
      <c r="U147" s="461">
        <v>15.360807499836907</v>
      </c>
      <c r="V147" s="464">
        <v>4457942196655.7246</v>
      </c>
      <c r="W147" s="460">
        <v>1407.4975471542623</v>
      </c>
      <c r="X147" s="463">
        <v>4.5545705074902743E-2</v>
      </c>
      <c r="Y147" s="476">
        <v>2.0000000000000001E-4</v>
      </c>
    </row>
    <row r="148" spans="1:25" x14ac:dyDescent="0.2">
      <c r="A148" s="475">
        <f t="shared" si="2"/>
        <v>144</v>
      </c>
      <c r="B148" s="462">
        <v>0.44036112335706362</v>
      </c>
      <c r="C148" s="461">
        <v>7714.4247619846637</v>
      </c>
      <c r="D148" s="462">
        <v>0.82295972109563853</v>
      </c>
      <c r="E148" s="462">
        <v>0.44470889654618911</v>
      </c>
      <c r="F148" s="516">
        <v>2026.52</v>
      </c>
      <c r="G148" s="464">
        <v>115433485544.1803</v>
      </c>
      <c r="H148" s="461">
        <v>20608107.976961359</v>
      </c>
      <c r="I148" s="464">
        <v>486287819988.85657</v>
      </c>
      <c r="J148" s="462">
        <v>0.2202857615916205</v>
      </c>
      <c r="K148" s="464">
        <v>18181273643.484768</v>
      </c>
      <c r="L148" s="464">
        <v>47553683838.819138</v>
      </c>
      <c r="M148" s="464">
        <v>19653522980.31908</v>
      </c>
      <c r="N148" s="464">
        <v>17110350366.579048</v>
      </c>
      <c r="O148" s="464">
        <v>13203.180279263837</v>
      </c>
      <c r="P148" s="461">
        <v>180316.78886402532</v>
      </c>
      <c r="Q148" s="461">
        <v>59954.169746999127</v>
      </c>
      <c r="R148" s="464">
        <v>744153355340.6499</v>
      </c>
      <c r="S148" s="462">
        <v>0.39934724608818295</v>
      </c>
      <c r="T148" s="462">
        <v>0.23678366127041772</v>
      </c>
      <c r="U148" s="461">
        <v>16.793776046776856</v>
      </c>
      <c r="V148" s="464">
        <v>3203053069568.7446</v>
      </c>
      <c r="W148" s="460">
        <v>1011.3742861196432</v>
      </c>
      <c r="X148" s="463">
        <v>4.4830169449274544E-2</v>
      </c>
      <c r="Y148" s="476">
        <v>2.0000000000000001E-4</v>
      </c>
    </row>
    <row r="149" spans="1:25" x14ac:dyDescent="0.2">
      <c r="A149" s="475">
        <f t="shared" si="2"/>
        <v>145</v>
      </c>
      <c r="B149" s="462">
        <v>0.66078611130504328</v>
      </c>
      <c r="C149" s="461">
        <v>1500</v>
      </c>
      <c r="D149" s="462">
        <v>0.38994805669781757</v>
      </c>
      <c r="E149" s="462">
        <v>0.50622412317657184</v>
      </c>
      <c r="F149" s="516">
        <v>2024.49</v>
      </c>
      <c r="G149" s="464">
        <v>200255453418.539</v>
      </c>
      <c r="H149" s="461">
        <v>6918361.5330443811</v>
      </c>
      <c r="I149" s="464">
        <v>236204585870.96692</v>
      </c>
      <c r="J149" s="462">
        <v>0.33751535382085907</v>
      </c>
      <c r="K149" s="464">
        <v>7169202302.1535759</v>
      </c>
      <c r="L149" s="464">
        <v>0</v>
      </c>
      <c r="M149" s="464">
        <v>168878150595.42834</v>
      </c>
      <c r="N149" s="464">
        <v>33775177294.384903</v>
      </c>
      <c r="O149" s="464">
        <v>31742.984456869624</v>
      </c>
      <c r="P149" s="461">
        <v>238537.32768316596</v>
      </c>
      <c r="Q149" s="461">
        <v>106022.68080632931</v>
      </c>
      <c r="R149" s="464">
        <v>694451819868.83081</v>
      </c>
      <c r="S149" s="462">
        <v>0.60859367100995054</v>
      </c>
      <c r="T149" s="462">
        <v>0.36321622381624585</v>
      </c>
      <c r="U149" s="461">
        <v>17.734751975415481</v>
      </c>
      <c r="V149" s="464">
        <v>4911891389721.4053</v>
      </c>
      <c r="W149" s="460">
        <v>1549.7112807205995</v>
      </c>
      <c r="X149" s="463">
        <v>4.1240525041837672E-2</v>
      </c>
      <c r="Y149" s="476">
        <v>2.0000000000000001E-4</v>
      </c>
    </row>
    <row r="150" spans="1:25" x14ac:dyDescent="0.2">
      <c r="A150" s="475">
        <f t="shared" si="2"/>
        <v>146</v>
      </c>
      <c r="B150" s="462">
        <v>0.4673870507286455</v>
      </c>
      <c r="C150" s="461">
        <v>2805.3962734357779</v>
      </c>
      <c r="D150" s="462">
        <v>0.87825522001258016</v>
      </c>
      <c r="E150" s="462">
        <v>0.38215839654719858</v>
      </c>
      <c r="F150" s="516">
        <v>2024.82</v>
      </c>
      <c r="G150" s="464">
        <v>349772056605.07239</v>
      </c>
      <c r="H150" s="461">
        <v>25008709.894881643</v>
      </c>
      <c r="I150" s="464">
        <v>571661600120.49194</v>
      </c>
      <c r="J150" s="462">
        <v>0.30779607131504128</v>
      </c>
      <c r="K150" s="464">
        <v>19967598047.135418</v>
      </c>
      <c r="L150" s="464">
        <v>0</v>
      </c>
      <c r="M150" s="464">
        <v>286723993692.67834</v>
      </c>
      <c r="N150" s="464">
        <v>22464203398.936855</v>
      </c>
      <c r="O150" s="464">
        <v>19209.937643501689</v>
      </c>
      <c r="P150" s="461">
        <v>191131.56219552076</v>
      </c>
      <c r="Q150" s="461">
        <v>87836.302014327404</v>
      </c>
      <c r="R150" s="464">
        <v>1350680461800.9346</v>
      </c>
      <c r="S150" s="462">
        <v>0.57905358101855209</v>
      </c>
      <c r="T150" s="462">
        <v>0.34391503478614915</v>
      </c>
      <c r="U150" s="461">
        <v>17.450168761850158</v>
      </c>
      <c r="V150" s="464">
        <v>8956139641944.1113</v>
      </c>
      <c r="W150" s="460">
        <v>2822.8336015126361</v>
      </c>
      <c r="X150" s="463">
        <v>4.1712565138082733E-2</v>
      </c>
      <c r="Y150" s="476">
        <v>2.0000000000000001E-4</v>
      </c>
    </row>
    <row r="151" spans="1:25" x14ac:dyDescent="0.2">
      <c r="A151" s="475">
        <f t="shared" si="2"/>
        <v>147</v>
      </c>
      <c r="B151" s="462">
        <v>0.49501822997248329</v>
      </c>
      <c r="C151" s="461">
        <v>5331.3999410985289</v>
      </c>
      <c r="D151" s="462">
        <v>0.831041499648286</v>
      </c>
      <c r="E151" s="462">
        <v>0.28461959690111949</v>
      </c>
      <c r="F151" s="516">
        <v>2025.44</v>
      </c>
      <c r="G151" s="464">
        <v>204386429662.37863</v>
      </c>
      <c r="H151" s="461">
        <v>21156079.888272204</v>
      </c>
      <c r="I151" s="464">
        <v>518126653083.04681</v>
      </c>
      <c r="J151" s="462">
        <v>0.31050242819885554</v>
      </c>
      <c r="K151" s="464">
        <v>33856607255.228832</v>
      </c>
      <c r="L151" s="464">
        <v>41801157828.314888</v>
      </c>
      <c r="M151" s="464">
        <v>116098261366.9483</v>
      </c>
      <c r="N151" s="464">
        <v>86147341474.643066</v>
      </c>
      <c r="O151" s="464">
        <v>31351.407619389673</v>
      </c>
      <c r="P151" s="461">
        <v>509765.67180687567</v>
      </c>
      <c r="Q151" s="461">
        <v>330484.17438083515</v>
      </c>
      <c r="R151" s="464">
        <v>1045822093361.5575</v>
      </c>
      <c r="S151" s="462">
        <v>0.49718106526812123</v>
      </c>
      <c r="T151" s="462">
        <v>0.33899372141622752</v>
      </c>
      <c r="U151" s="461">
        <v>16.35225062737258</v>
      </c>
      <c r="V151" s="464">
        <v>6411333189071.2891</v>
      </c>
      <c r="W151" s="460">
        <v>2023.6430026317175</v>
      </c>
      <c r="X151" s="463">
        <v>4.4606813312182379E-2</v>
      </c>
      <c r="Y151" s="476">
        <v>2.0000000000000001E-4</v>
      </c>
    </row>
    <row r="152" spans="1:25" x14ac:dyDescent="0.2">
      <c r="A152" s="475">
        <f t="shared" si="2"/>
        <v>148</v>
      </c>
      <c r="B152" s="462">
        <v>0.48136852693685767</v>
      </c>
      <c r="C152" s="461">
        <v>2187.1689401550293</v>
      </c>
      <c r="D152" s="462">
        <v>0.88662236126892258</v>
      </c>
      <c r="E152" s="462">
        <v>0.3729934876464997</v>
      </c>
      <c r="F152" s="516">
        <v>2026.03</v>
      </c>
      <c r="G152" s="464">
        <v>101675068655.22751</v>
      </c>
      <c r="H152" s="461">
        <v>26102068.236937147</v>
      </c>
      <c r="I152" s="464">
        <v>481343289566.36224</v>
      </c>
      <c r="J152" s="462">
        <v>0.20094677394223404</v>
      </c>
      <c r="K152" s="464">
        <v>25110145176.700012</v>
      </c>
      <c r="L152" s="464">
        <v>35229218233.211906</v>
      </c>
      <c r="M152" s="464">
        <v>60664026726.728226</v>
      </c>
      <c r="N152" s="464">
        <v>36962757041.518799</v>
      </c>
      <c r="O152" s="464">
        <v>24700.466499541242</v>
      </c>
      <c r="P152" s="461">
        <v>283390.60183799954</v>
      </c>
      <c r="Q152" s="461">
        <v>154212.17306604079</v>
      </c>
      <c r="R152" s="464">
        <v>759699889726.46436</v>
      </c>
      <c r="S152" s="462">
        <v>0.37808157613472815</v>
      </c>
      <c r="T152" s="462">
        <v>0.23477514802756899</v>
      </c>
      <c r="U152" s="461">
        <v>16.276184931833079</v>
      </c>
      <c r="V152" s="464">
        <v>3286471230741.0991</v>
      </c>
      <c r="W152" s="460">
        <v>1037.7373417943475</v>
      </c>
      <c r="X152" s="463">
        <v>4.4003531833539486E-2</v>
      </c>
      <c r="Y152" s="476">
        <v>2.0000000000000001E-4</v>
      </c>
    </row>
    <row r="153" spans="1:25" x14ac:dyDescent="0.2">
      <c r="A153" s="475">
        <f t="shared" si="2"/>
        <v>149</v>
      </c>
      <c r="B153" s="462">
        <v>0.65041548997270904</v>
      </c>
      <c r="C153" s="461">
        <v>4951.2628378754498</v>
      </c>
      <c r="D153" s="462">
        <v>0.96547887759941842</v>
      </c>
      <c r="E153" s="462">
        <v>0.50586961062721369</v>
      </c>
      <c r="F153" s="516">
        <v>2024.36</v>
      </c>
      <c r="G153" s="464">
        <v>178808326142.34354</v>
      </c>
      <c r="H153" s="461">
        <v>28242755.786605947</v>
      </c>
      <c r="I153" s="464">
        <v>726519376060.0282</v>
      </c>
      <c r="J153" s="462">
        <v>0.35638759471917325</v>
      </c>
      <c r="K153" s="464">
        <v>16688803657.438343</v>
      </c>
      <c r="L153" s="464">
        <v>1196660356.1202261</v>
      </c>
      <c r="M153" s="464">
        <v>183919822509.63623</v>
      </c>
      <c r="N153" s="464">
        <v>8967854144.7800407</v>
      </c>
      <c r="O153" s="464">
        <v>31577.582543996959</v>
      </c>
      <c r="P153" s="461">
        <v>101465.43749999817</v>
      </c>
      <c r="Q153" s="461">
        <v>33113.81249999861</v>
      </c>
      <c r="R153" s="464">
        <v>1190933313200.6287</v>
      </c>
      <c r="S153" s="462">
        <v>0.52049171668328231</v>
      </c>
      <c r="T153" s="462">
        <v>0.32773641374462192</v>
      </c>
      <c r="U153" s="461">
        <v>15.688589557288198</v>
      </c>
      <c r="V153" s="464">
        <v>6731666513082.2451</v>
      </c>
      <c r="W153" s="460">
        <v>2124.3004335846854</v>
      </c>
      <c r="X153" s="463">
        <v>4.6450879007328624E-2</v>
      </c>
      <c r="Y153" s="476">
        <v>2.0000000000000001E-4</v>
      </c>
    </row>
    <row r="154" spans="1:25" x14ac:dyDescent="0.2">
      <c r="A154" s="475">
        <f t="shared" si="2"/>
        <v>150</v>
      </c>
      <c r="B154" s="462">
        <v>0.64221894336698715</v>
      </c>
      <c r="C154" s="461">
        <v>7294.0103629152263</v>
      </c>
      <c r="D154" s="462">
        <v>0.59107327245062247</v>
      </c>
      <c r="E154" s="462">
        <v>0.7</v>
      </c>
      <c r="F154" s="516">
        <v>2025.67</v>
      </c>
      <c r="G154" s="464">
        <v>119303295644.42192</v>
      </c>
      <c r="H154" s="461">
        <v>11428951.810735261</v>
      </c>
      <c r="I154" s="464">
        <v>306215073134.8222</v>
      </c>
      <c r="J154" s="462">
        <v>0.26663479268985923</v>
      </c>
      <c r="K154" s="464">
        <v>21110245453.870422</v>
      </c>
      <c r="L154" s="464">
        <v>40229251052.23362</v>
      </c>
      <c r="M154" s="464">
        <v>80322681918.022415</v>
      </c>
      <c r="N154" s="464">
        <v>53642875287.588379</v>
      </c>
      <c r="O154" s="464">
        <v>36213.121267757982</v>
      </c>
      <c r="P154" s="461">
        <v>328019.58503781655</v>
      </c>
      <c r="Q154" s="461">
        <v>194850.35324438408</v>
      </c>
      <c r="R154" s="464">
        <v>610977782037.68958</v>
      </c>
      <c r="S154" s="462">
        <v>0.46731392185560305</v>
      </c>
      <c r="T154" s="462">
        <v>0.309338498110933</v>
      </c>
      <c r="U154" s="461">
        <v>16.67200117856413</v>
      </c>
      <c r="V154" s="464">
        <v>3543832130221.248</v>
      </c>
      <c r="W154" s="460">
        <v>1118.3648681051693</v>
      </c>
      <c r="X154" s="463">
        <v>4.2358804473211123E-2</v>
      </c>
      <c r="Y154" s="476">
        <v>2.0000000000000001E-4</v>
      </c>
    </row>
    <row r="155" spans="1:25" x14ac:dyDescent="0.2">
      <c r="A155" s="475">
        <f t="shared" si="2"/>
        <v>151</v>
      </c>
      <c r="B155" s="462">
        <v>0.54755310919099909</v>
      </c>
      <c r="C155" s="461">
        <v>1862.6134960177424</v>
      </c>
      <c r="D155" s="462">
        <v>1.1329393811233373</v>
      </c>
      <c r="E155" s="462">
        <v>0.50772580801389178</v>
      </c>
      <c r="F155" s="516">
        <v>2024.11</v>
      </c>
      <c r="G155" s="464">
        <v>388328967183.70935</v>
      </c>
      <c r="H155" s="461">
        <v>40838045.374622516</v>
      </c>
      <c r="I155" s="464">
        <v>860631698056.88196</v>
      </c>
      <c r="J155" s="462">
        <v>0.21369491714778488</v>
      </c>
      <c r="K155" s="464">
        <v>29159727800.355865</v>
      </c>
      <c r="L155" s="464">
        <v>0</v>
      </c>
      <c r="M155" s="464">
        <v>299667785303.87244</v>
      </c>
      <c r="N155" s="464">
        <v>78544716278.004669</v>
      </c>
      <c r="O155" s="464">
        <v>20036.718321064625</v>
      </c>
      <c r="P155" s="461">
        <v>439858.14943596546</v>
      </c>
      <c r="Q155" s="461">
        <v>267017.07438898447</v>
      </c>
      <c r="R155" s="464">
        <v>1752463954919.9641</v>
      </c>
      <c r="S155" s="462">
        <v>0.48210454401239028</v>
      </c>
      <c r="T155" s="462">
        <v>0.28628311580935201</v>
      </c>
      <c r="U155" s="461">
        <v>17.547658283779505</v>
      </c>
      <c r="V155" s="464">
        <v>9693345416330.5449</v>
      </c>
      <c r="W155" s="460">
        <v>3059.5484526100595</v>
      </c>
      <c r="X155" s="463">
        <v>4.1491753834033078E-2</v>
      </c>
      <c r="Y155" s="476">
        <v>2.0000000000000001E-4</v>
      </c>
    </row>
    <row r="156" spans="1:25" x14ac:dyDescent="0.2">
      <c r="A156" s="475">
        <f t="shared" si="2"/>
        <v>152</v>
      </c>
      <c r="B156" s="462">
        <v>0.54245795916812856</v>
      </c>
      <c r="C156" s="461">
        <v>4451.3339880034546</v>
      </c>
      <c r="D156" s="462">
        <v>0.65183046549031243</v>
      </c>
      <c r="E156" s="462">
        <v>0.52383198496434846</v>
      </c>
      <c r="F156" s="516">
        <v>2024.74</v>
      </c>
      <c r="G156" s="464">
        <v>278593240853.99231</v>
      </c>
      <c r="H156" s="461">
        <v>14016449.921236988</v>
      </c>
      <c r="I156" s="464">
        <v>420731505557.23853</v>
      </c>
      <c r="J156" s="462">
        <v>0.49793460558398384</v>
      </c>
      <c r="K156" s="464">
        <v>2000885367.5272291</v>
      </c>
      <c r="L156" s="464">
        <v>0</v>
      </c>
      <c r="M156" s="464">
        <v>189760206042.3952</v>
      </c>
      <c r="N156" s="464">
        <v>24274275867.594387</v>
      </c>
      <c r="O156" s="464">
        <v>25909.756347520739</v>
      </c>
      <c r="P156" s="461">
        <v>226479.62891304845</v>
      </c>
      <c r="Q156" s="461">
        <v>117102.07907935523</v>
      </c>
      <c r="R156" s="464">
        <v>905192169644.25708</v>
      </c>
      <c r="S156" s="462">
        <v>0.6439124683308417</v>
      </c>
      <c r="T156" s="462">
        <v>0.48191655733582628</v>
      </c>
      <c r="U156" s="461">
        <v>16.827420391179562</v>
      </c>
      <c r="V156" s="464">
        <v>8049400153735.7852</v>
      </c>
      <c r="W156" s="460">
        <v>2539.8298539530401</v>
      </c>
      <c r="X156" s="463">
        <v>4.3418159587392618E-2</v>
      </c>
      <c r="Y156" s="476">
        <v>2.0000000000000001E-4</v>
      </c>
    </row>
    <row r="157" spans="1:25" x14ac:dyDescent="0.2">
      <c r="A157" s="475">
        <f t="shared" si="2"/>
        <v>153</v>
      </c>
      <c r="B157" s="462">
        <v>0.48372329334156483</v>
      </c>
      <c r="C157" s="461">
        <v>1748.856263824724</v>
      </c>
      <c r="D157" s="462">
        <v>0.69066374723246327</v>
      </c>
      <c r="E157" s="462">
        <v>0.59378594126711581</v>
      </c>
      <c r="F157" s="516">
        <v>2024.26</v>
      </c>
      <c r="G157" s="464">
        <v>408417001085.96234</v>
      </c>
      <c r="H157" s="461">
        <v>16966256.433697399</v>
      </c>
      <c r="I157" s="464">
        <v>449745050303.03888</v>
      </c>
      <c r="J157" s="462">
        <v>0.35276104499384797</v>
      </c>
      <c r="K157" s="464">
        <v>10707589481.709528</v>
      </c>
      <c r="L157" s="464">
        <v>0</v>
      </c>
      <c r="M157" s="464">
        <v>257779974920.3804</v>
      </c>
      <c r="N157" s="464">
        <v>30890527561.270653</v>
      </c>
      <c r="O157" s="464">
        <v>25882.873716717841</v>
      </c>
      <c r="P157" s="461">
        <v>228581.13820067927</v>
      </c>
      <c r="Q157" s="461">
        <v>117876.546102673</v>
      </c>
      <c r="R157" s="464">
        <v>1142919130263.4089</v>
      </c>
      <c r="S157" s="462">
        <v>0.60480767839200433</v>
      </c>
      <c r="T157" s="462">
        <v>0.46441904393253264</v>
      </c>
      <c r="U157" s="461">
        <v>17.589938555276273</v>
      </c>
      <c r="V157" s="464">
        <v>10223706320750.42</v>
      </c>
      <c r="W157" s="460">
        <v>3227.3180342794622</v>
      </c>
      <c r="X157" s="463">
        <v>4.1619606032844314E-2</v>
      </c>
      <c r="Y157" s="476">
        <v>2.0000000000000001E-4</v>
      </c>
    </row>
    <row r="158" spans="1:25" x14ac:dyDescent="0.2">
      <c r="A158" s="475">
        <f t="shared" si="2"/>
        <v>154</v>
      </c>
      <c r="B158" s="462">
        <v>0.5544218213049531</v>
      </c>
      <c r="C158" s="461">
        <v>2655.0846452601118</v>
      </c>
      <c r="D158" s="462">
        <v>0.91068928870109034</v>
      </c>
      <c r="E158" s="462">
        <v>0.40365100130782228</v>
      </c>
      <c r="F158" s="516">
        <v>2023.75</v>
      </c>
      <c r="G158" s="464">
        <v>239927947488.33908</v>
      </c>
      <c r="H158" s="461">
        <v>26361836.180638283</v>
      </c>
      <c r="I158" s="464">
        <v>541848633360.06165</v>
      </c>
      <c r="J158" s="462">
        <v>0.22930901358027755</v>
      </c>
      <c r="K158" s="464">
        <v>22474106063.862488</v>
      </c>
      <c r="L158" s="464">
        <v>0</v>
      </c>
      <c r="M158" s="464">
        <v>222646119883.8136</v>
      </c>
      <c r="N158" s="464">
        <v>62359796556.092728</v>
      </c>
      <c r="O158" s="464">
        <v>31103.623293698751</v>
      </c>
      <c r="P158" s="461">
        <v>399144.24564301828</v>
      </c>
      <c r="Q158" s="461">
        <v>241396.63816641117</v>
      </c>
      <c r="R158" s="464">
        <v>1130359797162.8562</v>
      </c>
      <c r="S158" s="462">
        <v>0.48942661669500592</v>
      </c>
      <c r="T158" s="462">
        <v>0.27761345440363233</v>
      </c>
      <c r="U158" s="461">
        <v>17.483443614915188</v>
      </c>
      <c r="V158" s="464">
        <v>6031452301208.0088</v>
      </c>
      <c r="W158" s="460">
        <v>1901.2275128070694</v>
      </c>
      <c r="X158" s="463">
        <v>4.2006311080427357E-2</v>
      </c>
      <c r="Y158" s="476">
        <v>2.0000000000000001E-4</v>
      </c>
    </row>
    <row r="159" spans="1:25" x14ac:dyDescent="0.2">
      <c r="A159" s="475">
        <f t="shared" si="2"/>
        <v>155</v>
      </c>
      <c r="B159" s="462">
        <v>0.51421194216322075</v>
      </c>
      <c r="C159" s="461">
        <v>3446.8091212860982</v>
      </c>
      <c r="D159" s="462">
        <v>0.75063765633262491</v>
      </c>
      <c r="E159" s="462">
        <v>0.5780598625819765</v>
      </c>
      <c r="F159" s="516">
        <v>2027.54</v>
      </c>
      <c r="G159" s="464">
        <v>133293151804.40417</v>
      </c>
      <c r="H159" s="461">
        <v>17978523.398278665</v>
      </c>
      <c r="I159" s="464">
        <v>513965537916.4433</v>
      </c>
      <c r="J159" s="462">
        <v>0.46223143756016549</v>
      </c>
      <c r="K159" s="464">
        <v>49050148962.794174</v>
      </c>
      <c r="L159" s="464">
        <v>164671267555.54959</v>
      </c>
      <c r="M159" s="464">
        <v>0</v>
      </c>
      <c r="N159" s="464">
        <v>73242350598.442108</v>
      </c>
      <c r="O159" s="464">
        <v>25462.993144806005</v>
      </c>
      <c r="P159" s="461">
        <v>495519.28824104893</v>
      </c>
      <c r="Q159" s="461">
        <v>321690.16114009981</v>
      </c>
      <c r="R159" s="464">
        <v>857841005096.60376</v>
      </c>
      <c r="S159" s="462">
        <v>0.52295267306626492</v>
      </c>
      <c r="T159" s="462">
        <v>0.394619344679559</v>
      </c>
      <c r="U159" s="461">
        <v>15.196621700688961</v>
      </c>
      <c r="V159" s="464">
        <v>5788471124833.2793</v>
      </c>
      <c r="W159" s="460">
        <v>1827.3230506532495</v>
      </c>
      <c r="X159" s="463">
        <v>4.6904754296012728E-2</v>
      </c>
      <c r="Y159" s="476">
        <v>2.0000000000000001E-4</v>
      </c>
    </row>
    <row r="160" spans="1:25" x14ac:dyDescent="0.2">
      <c r="A160" s="475">
        <f t="shared" si="2"/>
        <v>156</v>
      </c>
      <c r="B160" s="462">
        <v>0.38584981821473735</v>
      </c>
      <c r="C160" s="461">
        <v>5368.6110332758726</v>
      </c>
      <c r="D160" s="462">
        <v>0.93902158309542361</v>
      </c>
      <c r="E160" s="462">
        <v>0.652385377512961</v>
      </c>
      <c r="F160" s="516">
        <v>2025.66</v>
      </c>
      <c r="G160" s="464">
        <v>263904690744.67148</v>
      </c>
      <c r="H160" s="461">
        <v>27271257.532118119</v>
      </c>
      <c r="I160" s="464">
        <v>442674490562.43958</v>
      </c>
      <c r="J160" s="462">
        <v>8.275782164126233E-2</v>
      </c>
      <c r="K160" s="464">
        <v>11216198525.576012</v>
      </c>
      <c r="L160" s="464">
        <v>0</v>
      </c>
      <c r="M160" s="464">
        <v>141856211489.87521</v>
      </c>
      <c r="N160" s="464">
        <v>39635521244.815239</v>
      </c>
      <c r="O160" s="464">
        <v>25801.091812213101</v>
      </c>
      <c r="P160" s="461">
        <v>300723.03802073409</v>
      </c>
      <c r="Q160" s="461">
        <v>165973.25340594896</v>
      </c>
      <c r="R160" s="464">
        <v>1071250716683.4233</v>
      </c>
      <c r="S160" s="462">
        <v>0.48010434082580328</v>
      </c>
      <c r="T160" s="462">
        <v>0.24290819566131774</v>
      </c>
      <c r="U160" s="461">
        <v>20.175872999194571</v>
      </c>
      <c r="V160" s="464">
        <v>5576348286811.8096</v>
      </c>
      <c r="W160" s="460">
        <v>1760.7389413080768</v>
      </c>
      <c r="X160" s="463">
        <v>3.7153599604303277E-2</v>
      </c>
      <c r="Y160" s="476">
        <v>2.0000000000000001E-4</v>
      </c>
    </row>
    <row r="161" spans="1:25" x14ac:dyDescent="0.2">
      <c r="A161" s="475">
        <f t="shared" si="2"/>
        <v>157</v>
      </c>
      <c r="B161" s="462">
        <v>0.53163919560225537</v>
      </c>
      <c r="C161" s="461">
        <v>2987.6704373924567</v>
      </c>
      <c r="D161" s="462">
        <v>0.66206169878121046</v>
      </c>
      <c r="E161" s="462">
        <v>0.63933657052032133</v>
      </c>
      <c r="F161" s="516">
        <v>2026.11</v>
      </c>
      <c r="G161" s="464">
        <v>179864923362.05374</v>
      </c>
      <c r="H161" s="461">
        <v>15071782.864366019</v>
      </c>
      <c r="I161" s="464">
        <v>482726700043.65839</v>
      </c>
      <c r="J161" s="462">
        <v>0.47965957381058522</v>
      </c>
      <c r="K161" s="464">
        <v>42224473410.375885</v>
      </c>
      <c r="L161" s="464">
        <v>90541821348.032959</v>
      </c>
      <c r="M161" s="464">
        <v>52872138682.298027</v>
      </c>
      <c r="N161" s="464">
        <v>55726690699.080322</v>
      </c>
      <c r="O161" s="464">
        <v>22755.996178515023</v>
      </c>
      <c r="P161" s="461">
        <v>374560.9949918912</v>
      </c>
      <c r="Q161" s="461">
        <v>228999.34469392034</v>
      </c>
      <c r="R161" s="464">
        <v>894343856074.67981</v>
      </c>
      <c r="S161" s="462">
        <v>0.58113011125512659</v>
      </c>
      <c r="T161" s="462">
        <v>0.44514708553134408</v>
      </c>
      <c r="U161" s="461">
        <v>15.519193389084295</v>
      </c>
      <c r="V161" s="464">
        <v>6882858264871.416</v>
      </c>
      <c r="W161" s="460">
        <v>2170.471411643236</v>
      </c>
      <c r="X161" s="463">
        <v>4.6498138968778469E-2</v>
      </c>
      <c r="Y161" s="476">
        <v>2.0000000000000001E-4</v>
      </c>
    </row>
    <row r="162" spans="1:25" x14ac:dyDescent="0.2">
      <c r="A162" s="475">
        <f t="shared" si="2"/>
        <v>158</v>
      </c>
      <c r="B162" s="462">
        <v>0.57933203064480954</v>
      </c>
      <c r="C162" s="461">
        <v>4003.6573018503013</v>
      </c>
      <c r="D162" s="462">
        <v>0.71987720041637748</v>
      </c>
      <c r="E162" s="462">
        <v>0.47391420712419641</v>
      </c>
      <c r="F162" s="516">
        <v>2023.75</v>
      </c>
      <c r="G162" s="464">
        <v>277026897341.65283</v>
      </c>
      <c r="H162" s="461">
        <v>16722613.19283743</v>
      </c>
      <c r="I162" s="464">
        <v>432671949377.43433</v>
      </c>
      <c r="J162" s="462">
        <v>0.3457575688995268</v>
      </c>
      <c r="K162" s="464">
        <v>11957207114.628206</v>
      </c>
      <c r="L162" s="464">
        <v>0</v>
      </c>
      <c r="M162" s="464">
        <v>269552039028.29681</v>
      </c>
      <c r="N162" s="464">
        <v>60795295991.076859</v>
      </c>
      <c r="O162" s="464">
        <v>24383.754351031537</v>
      </c>
      <c r="P162" s="461">
        <v>392978.71665582206</v>
      </c>
      <c r="Q162" s="461">
        <v>241750.95380505308</v>
      </c>
      <c r="R162" s="464">
        <v>1041293124212.8411</v>
      </c>
      <c r="S162" s="462">
        <v>0.57609930934737308</v>
      </c>
      <c r="T162" s="462">
        <v>0.39714841648235055</v>
      </c>
      <c r="U162" s="461">
        <v>16.963790070488891</v>
      </c>
      <c r="V162" s="464">
        <v>7705198335012.9385</v>
      </c>
      <c r="W162" s="460">
        <v>2430.6870419252541</v>
      </c>
      <c r="X162" s="463">
        <v>4.2990469433340693E-2</v>
      </c>
      <c r="Y162" s="476">
        <v>2.0000000000000001E-4</v>
      </c>
    </row>
    <row r="163" spans="1:25" x14ac:dyDescent="0.2">
      <c r="A163" s="475">
        <f t="shared" si="2"/>
        <v>159</v>
      </c>
      <c r="B163" s="462">
        <v>0.3907326557522145</v>
      </c>
      <c r="C163" s="461">
        <v>2097.7133848646627</v>
      </c>
      <c r="D163" s="462">
        <v>1.1294541737931896</v>
      </c>
      <c r="E163" s="462">
        <v>0.29688628178534837</v>
      </c>
      <c r="F163" s="516">
        <v>2025.26</v>
      </c>
      <c r="G163" s="464">
        <v>207918941992.98093</v>
      </c>
      <c r="H163" s="461">
        <v>40214898.137462363</v>
      </c>
      <c r="I163" s="464">
        <v>712683211518.19055</v>
      </c>
      <c r="J163" s="462">
        <v>0.16733623279474574</v>
      </c>
      <c r="K163" s="464">
        <v>20271199008.375233</v>
      </c>
      <c r="L163" s="464">
        <v>5107477389.8645401</v>
      </c>
      <c r="M163" s="464">
        <v>157831220008.13223</v>
      </c>
      <c r="N163" s="464">
        <v>133384478397.39221</v>
      </c>
      <c r="O163" s="464">
        <v>30539.05921633033</v>
      </c>
      <c r="P163" s="461">
        <v>748095.61889446527</v>
      </c>
      <c r="Q163" s="461">
        <v>512097.77755739976</v>
      </c>
      <c r="R163" s="464">
        <v>1376827094829.2422</v>
      </c>
      <c r="S163" s="462">
        <v>0.41188690042117293</v>
      </c>
      <c r="T163" s="462">
        <v>0.20920791754917561</v>
      </c>
      <c r="U163" s="461">
        <v>17.230801751503016</v>
      </c>
      <c r="V163" s="464">
        <v>5440442494775.1367</v>
      </c>
      <c r="W163" s="460">
        <v>1717.6820679377615</v>
      </c>
      <c r="X163" s="463">
        <v>4.2415584037193338E-2</v>
      </c>
      <c r="Y163" s="476">
        <v>2.0000000000000001E-4</v>
      </c>
    </row>
    <row r="164" spans="1:25" x14ac:dyDescent="0.2">
      <c r="A164" s="475">
        <f t="shared" si="2"/>
        <v>160</v>
      </c>
      <c r="B164" s="462">
        <v>0.5584683823867177</v>
      </c>
      <c r="C164" s="461">
        <v>2012.260473510627</v>
      </c>
      <c r="D164" s="462">
        <v>0.2</v>
      </c>
      <c r="E164" s="462">
        <v>0.26714123005090462</v>
      </c>
      <c r="F164" s="516">
        <v>2026.37</v>
      </c>
      <c r="G164" s="464">
        <v>54621555977.62677</v>
      </c>
      <c r="H164" s="461">
        <v>3340038.72200495</v>
      </c>
      <c r="I164" s="464">
        <v>167210366258.23526</v>
      </c>
      <c r="J164" s="462">
        <v>0.53341925117586919</v>
      </c>
      <c r="K164" s="464">
        <v>15444181722.917339</v>
      </c>
      <c r="L164" s="464">
        <v>17367457697.328491</v>
      </c>
      <c r="M164" s="464">
        <v>23787515272.975777</v>
      </c>
      <c r="N164" s="464">
        <v>248278761273.13113</v>
      </c>
      <c r="O164" s="464">
        <v>41283.92958643131</v>
      </c>
      <c r="P164" s="461">
        <v>1375037.2066203025</v>
      </c>
      <c r="Q164" s="461">
        <v>941694.63998963556</v>
      </c>
      <c r="R164" s="464">
        <v>534733717974.34546</v>
      </c>
      <c r="S164" s="462">
        <v>0.44410848424257199</v>
      </c>
      <c r="T164" s="462">
        <v>0.34028413727608114</v>
      </c>
      <c r="U164" s="461">
        <v>14.697542288565174</v>
      </c>
      <c r="V164" s="464">
        <v>2973794360701.6445</v>
      </c>
      <c r="W164" s="460">
        <v>939.07209622178573</v>
      </c>
      <c r="X164" s="463">
        <v>4.9384884542498488E-2</v>
      </c>
      <c r="Y164" s="476">
        <v>2.0000000000000001E-4</v>
      </c>
    </row>
    <row r="165" spans="1:25" x14ac:dyDescent="0.2">
      <c r="A165" s="475">
        <f t="shared" si="2"/>
        <v>161</v>
      </c>
      <c r="B165" s="462">
        <v>0.4331380443668314</v>
      </c>
      <c r="C165" s="461">
        <v>4006.3637091523469</v>
      </c>
      <c r="D165" s="462">
        <v>0.80585222623841668</v>
      </c>
      <c r="E165" s="462">
        <v>0.67306361878463949</v>
      </c>
      <c r="F165" s="516">
        <v>2024.79</v>
      </c>
      <c r="G165" s="464">
        <v>213522173785.11777</v>
      </c>
      <c r="H165" s="461">
        <v>20203912.087561436</v>
      </c>
      <c r="I165" s="464">
        <v>589763050904.66504</v>
      </c>
      <c r="J165" s="462">
        <v>0.40471773482486251</v>
      </c>
      <c r="K165" s="464">
        <v>10244858666.148428</v>
      </c>
      <c r="L165" s="464">
        <v>0</v>
      </c>
      <c r="M165" s="464">
        <v>179016688828.73071</v>
      </c>
      <c r="N165" s="464">
        <v>23018495876.31263</v>
      </c>
      <c r="O165" s="464">
        <v>39365.238482933251</v>
      </c>
      <c r="P165" s="461">
        <v>185799.67428331584</v>
      </c>
      <c r="Q165" s="461">
        <v>85284.907991584405</v>
      </c>
      <c r="R165" s="464">
        <v>1089287991603.9818</v>
      </c>
      <c r="S165" s="462">
        <v>0.57017498463866367</v>
      </c>
      <c r="T165" s="462">
        <v>0.38834539560428888</v>
      </c>
      <c r="U165" s="461">
        <v>15.992545067437485</v>
      </c>
      <c r="V165" s="464">
        <v>7558096526483.1113</v>
      </c>
      <c r="W165" s="460">
        <v>2381.4869300908385</v>
      </c>
      <c r="X165" s="463">
        <v>4.4794144143560512E-2</v>
      </c>
      <c r="Y165" s="476">
        <v>2.0000000000000001E-4</v>
      </c>
    </row>
    <row r="166" spans="1:25" x14ac:dyDescent="0.2">
      <c r="A166" s="475">
        <f t="shared" si="2"/>
        <v>162</v>
      </c>
      <c r="B166" s="462">
        <v>0.54775530518549131</v>
      </c>
      <c r="C166" s="461">
        <v>6369.9921269283732</v>
      </c>
      <c r="D166" s="462">
        <v>0.77691426883343762</v>
      </c>
      <c r="E166" s="462">
        <v>0.62388781748814992</v>
      </c>
      <c r="F166" s="516">
        <v>2023.75</v>
      </c>
      <c r="G166" s="464">
        <v>390011131672.39545</v>
      </c>
      <c r="H166" s="461">
        <v>18955409.846499503</v>
      </c>
      <c r="I166" s="464">
        <v>497877328165.23462</v>
      </c>
      <c r="J166" s="462">
        <v>0.37383502643785516</v>
      </c>
      <c r="K166" s="464">
        <v>13743895471.345133</v>
      </c>
      <c r="L166" s="464">
        <v>0</v>
      </c>
      <c r="M166" s="464">
        <v>350269877942.80823</v>
      </c>
      <c r="N166" s="464">
        <v>83800527191.717896</v>
      </c>
      <c r="O166" s="464">
        <v>25719.601921651796</v>
      </c>
      <c r="P166" s="461">
        <v>520637.42706214101</v>
      </c>
      <c r="Q166" s="461">
        <v>340886.5194070891</v>
      </c>
      <c r="R166" s="464">
        <v>1295241574687.2495</v>
      </c>
      <c r="S166" s="462">
        <v>0.59773930936465625</v>
      </c>
      <c r="T166" s="462">
        <v>0.42387746011840793</v>
      </c>
      <c r="U166" s="461">
        <v>17.214772001966789</v>
      </c>
      <c r="V166" s="464">
        <v>10273066558338.078</v>
      </c>
      <c r="W166" s="460">
        <v>3243.2206168562975</v>
      </c>
      <c r="X166" s="463">
        <v>4.2806336825449459E-2</v>
      </c>
      <c r="Y166" s="476">
        <v>2.0000000000000001E-4</v>
      </c>
    </row>
    <row r="167" spans="1:25" x14ac:dyDescent="0.2">
      <c r="A167" s="475">
        <f t="shared" si="2"/>
        <v>163</v>
      </c>
      <c r="B167" s="462">
        <v>0.50433950836745756</v>
      </c>
      <c r="C167" s="461">
        <v>4802.8734625820471</v>
      </c>
      <c r="D167" s="462">
        <v>0.21927746876291399</v>
      </c>
      <c r="E167" s="462">
        <v>0.26933056863896043</v>
      </c>
      <c r="F167" s="516">
        <v>2026.04</v>
      </c>
      <c r="G167" s="464">
        <v>104514489422.19446</v>
      </c>
      <c r="H167" s="461">
        <v>3562626.2859223667</v>
      </c>
      <c r="I167" s="464">
        <v>125013262276.7596</v>
      </c>
      <c r="J167" s="462">
        <v>0.39727982171906207</v>
      </c>
      <c r="K167" s="464">
        <v>13991028609.819622</v>
      </c>
      <c r="L167" s="464">
        <v>11540394580.207104</v>
      </c>
      <c r="M167" s="464">
        <v>75678831313.945969</v>
      </c>
      <c r="N167" s="464">
        <v>9623081048.8141041</v>
      </c>
      <c r="O167" s="464">
        <v>32932.763594999087</v>
      </c>
      <c r="P167" s="461">
        <v>122216.39468873404</v>
      </c>
      <c r="Q167" s="461">
        <v>40374.925486089487</v>
      </c>
      <c r="R167" s="464">
        <v>290353839593.37836</v>
      </c>
      <c r="S167" s="462">
        <v>0.58603563337603126</v>
      </c>
      <c r="T167" s="462">
        <v>0.49563917289938425</v>
      </c>
      <c r="U167" s="461">
        <v>17.256104431679802</v>
      </c>
      <c r="V167" s="464">
        <v>2839780616931.0537</v>
      </c>
      <c r="W167" s="460">
        <v>896.30142499682165</v>
      </c>
      <c r="X167" s="463">
        <v>4.0788348591361434E-2</v>
      </c>
      <c r="Y167" s="476">
        <v>2.0000000000000001E-4</v>
      </c>
    </row>
    <row r="168" spans="1:25" x14ac:dyDescent="0.2">
      <c r="A168" s="475">
        <f t="shared" si="2"/>
        <v>164</v>
      </c>
      <c r="B168" s="462">
        <v>0.47784316334852278</v>
      </c>
      <c r="C168" s="461">
        <v>2654.5984394026109</v>
      </c>
      <c r="D168" s="462">
        <v>0.86899572134291814</v>
      </c>
      <c r="E168" s="462">
        <v>0.27482798510347362</v>
      </c>
      <c r="F168" s="516">
        <v>2027.01</v>
      </c>
      <c r="G168" s="464">
        <v>122940610794.85863</v>
      </c>
      <c r="H168" s="461">
        <v>23793604.540332228</v>
      </c>
      <c r="I168" s="464">
        <v>580873532070.52258</v>
      </c>
      <c r="J168" s="462">
        <v>0.30794275002244542</v>
      </c>
      <c r="K168" s="464">
        <v>42618247232.828857</v>
      </c>
      <c r="L168" s="464">
        <v>107661343653.06839</v>
      </c>
      <c r="M168" s="464">
        <v>0</v>
      </c>
      <c r="N168" s="464">
        <v>92071806878.491791</v>
      </c>
      <c r="O168" s="464">
        <v>23648.380780911833</v>
      </c>
      <c r="P168" s="461">
        <v>521678.086114267</v>
      </c>
      <c r="Q168" s="461">
        <v>338763.94149955065</v>
      </c>
      <c r="R168" s="464">
        <v>982254783207.95972</v>
      </c>
      <c r="S168" s="462">
        <v>0.44682184032168132</v>
      </c>
      <c r="T168" s="462">
        <v>0.2921819913427558</v>
      </c>
      <c r="U168" s="461">
        <v>15.317693589430931</v>
      </c>
      <c r="V168" s="464">
        <v>4931129649325.4434</v>
      </c>
      <c r="W168" s="460">
        <v>1557.1780735651839</v>
      </c>
      <c r="X168" s="463">
        <v>4.6786937419588857E-2</v>
      </c>
      <c r="Y168" s="476">
        <v>2.0000000000000001E-4</v>
      </c>
    </row>
    <row r="169" spans="1:25" x14ac:dyDescent="0.2">
      <c r="A169" s="475">
        <f t="shared" si="2"/>
        <v>165</v>
      </c>
      <c r="B169" s="462">
        <v>0.61335720032649788</v>
      </c>
      <c r="C169" s="461">
        <v>6626.8467735778322</v>
      </c>
      <c r="D169" s="462">
        <v>0.43740858878761146</v>
      </c>
      <c r="E169" s="462">
        <v>0.36820882187877074</v>
      </c>
      <c r="F169" s="516">
        <v>2025.89</v>
      </c>
      <c r="G169" s="464">
        <v>166458392975.49216</v>
      </c>
      <c r="H169" s="461">
        <v>8055479.6227837037</v>
      </c>
      <c r="I169" s="464">
        <v>318213321895.64832</v>
      </c>
      <c r="J169" s="462">
        <v>0.4769512820275561</v>
      </c>
      <c r="K169" s="464">
        <v>16705550987.447285</v>
      </c>
      <c r="L169" s="464">
        <v>4014268383.1142778</v>
      </c>
      <c r="M169" s="464">
        <v>120371518311.22246</v>
      </c>
      <c r="N169" s="464">
        <v>45655500836.437111</v>
      </c>
      <c r="O169" s="464">
        <v>28190.405028255918</v>
      </c>
      <c r="P169" s="461">
        <v>282111.55848191923</v>
      </c>
      <c r="Q169" s="461">
        <v>163496.45615601097</v>
      </c>
      <c r="R169" s="464">
        <v>678782385109.10205</v>
      </c>
      <c r="S169" s="462">
        <v>0.60085659062620678</v>
      </c>
      <c r="T169" s="462">
        <v>0.45356499560296298</v>
      </c>
      <c r="U169" s="461">
        <v>16.184464692342335</v>
      </c>
      <c r="V169" s="464">
        <v>5605072178742.5293</v>
      </c>
      <c r="W169" s="460">
        <v>1769.1721672655212</v>
      </c>
      <c r="X169" s="463">
        <v>4.4118411171663187E-2</v>
      </c>
      <c r="Y169" s="476">
        <v>2.0000000000000001E-4</v>
      </c>
    </row>
    <row r="170" spans="1:25" x14ac:dyDescent="0.2">
      <c r="A170" s="475">
        <f t="shared" si="2"/>
        <v>166</v>
      </c>
      <c r="B170" s="462">
        <v>0.58588284138829994</v>
      </c>
      <c r="C170" s="461">
        <v>6287.9966433966274</v>
      </c>
      <c r="D170" s="462">
        <v>0.2178153462776643</v>
      </c>
      <c r="E170" s="462">
        <v>0.29320645013002633</v>
      </c>
      <c r="F170" s="516">
        <v>2023.75</v>
      </c>
      <c r="G170" s="464">
        <v>164316150315.48569</v>
      </c>
      <c r="H170" s="461">
        <v>3576044.7654289613</v>
      </c>
      <c r="I170" s="464">
        <v>181021272503.39951</v>
      </c>
      <c r="J170" s="462">
        <v>0.58517300884304113</v>
      </c>
      <c r="K170" s="464">
        <v>4141230581.9405012</v>
      </c>
      <c r="L170" s="464">
        <v>0</v>
      </c>
      <c r="M170" s="464">
        <v>162478432470.33023</v>
      </c>
      <c r="N170" s="464">
        <v>113320961899.63515</v>
      </c>
      <c r="O170" s="464">
        <v>22053.113916809813</v>
      </c>
      <c r="P170" s="461">
        <v>789197.60813710792</v>
      </c>
      <c r="Q170" s="461">
        <v>494381.85310136143</v>
      </c>
      <c r="R170" s="464">
        <v>592673433735.2926</v>
      </c>
      <c r="S170" s="462">
        <v>0.6282917900372964</v>
      </c>
      <c r="T170" s="462">
        <v>0.47723117468391452</v>
      </c>
      <c r="U170" s="461">
        <v>16.461546918379611</v>
      </c>
      <c r="V170" s="464">
        <v>5283788258815.6914</v>
      </c>
      <c r="W170" s="460">
        <v>1666.1302117569837</v>
      </c>
      <c r="X170" s="463">
        <v>4.2987538547016937E-2</v>
      </c>
      <c r="Y170" s="476">
        <v>2.0000000000000001E-4</v>
      </c>
    </row>
    <row r="171" spans="1:25" x14ac:dyDescent="0.2">
      <c r="A171" s="475">
        <f t="shared" si="2"/>
        <v>167</v>
      </c>
      <c r="B171" s="462">
        <v>0.39095507868824203</v>
      </c>
      <c r="C171" s="461">
        <v>1500</v>
      </c>
      <c r="D171" s="462">
        <v>0.68852671892212158</v>
      </c>
      <c r="E171" s="462">
        <v>0.45110721570847678</v>
      </c>
      <c r="F171" s="516">
        <v>2024.78</v>
      </c>
      <c r="G171" s="464">
        <v>188338743468.58835</v>
      </c>
      <c r="H171" s="461">
        <v>16222133.753391113</v>
      </c>
      <c r="I171" s="464">
        <v>388688233750.41132</v>
      </c>
      <c r="J171" s="462">
        <v>0.30448777482846345</v>
      </c>
      <c r="K171" s="464">
        <v>16935051969.857624</v>
      </c>
      <c r="L171" s="464">
        <v>0</v>
      </c>
      <c r="M171" s="464">
        <v>199357073972.18704</v>
      </c>
      <c r="N171" s="464">
        <v>67565460448.482483</v>
      </c>
      <c r="O171" s="464">
        <v>19833.48725328963</v>
      </c>
      <c r="P171" s="461">
        <v>428433.48402242229</v>
      </c>
      <c r="Q171" s="461">
        <v>270438.50988967327</v>
      </c>
      <c r="R171" s="464">
        <v>924935255126.97119</v>
      </c>
      <c r="S171" s="462">
        <v>0.54121546244629537</v>
      </c>
      <c r="T171" s="462">
        <v>0.29358808310918338</v>
      </c>
      <c r="U171" s="461">
        <v>17.084060513960935</v>
      </c>
      <c r="V171" s="464">
        <v>5187949608486.9893</v>
      </c>
      <c r="W171" s="460">
        <v>1637.530021863073</v>
      </c>
      <c r="X171" s="463">
        <v>4.2059223405827816E-2</v>
      </c>
      <c r="Y171" s="476">
        <v>2.0000000000000001E-4</v>
      </c>
    </row>
    <row r="172" spans="1:25" x14ac:dyDescent="0.2">
      <c r="A172" s="475">
        <f t="shared" si="2"/>
        <v>168</v>
      </c>
      <c r="B172" s="462">
        <v>0.58696781050711744</v>
      </c>
      <c r="C172" s="461">
        <v>3788.271653543316</v>
      </c>
      <c r="D172" s="462">
        <v>1.0131872207006141</v>
      </c>
      <c r="E172" s="462">
        <v>0.21004333066593303</v>
      </c>
      <c r="F172" s="516">
        <v>2024.26</v>
      </c>
      <c r="G172" s="464">
        <v>252327201207.17236</v>
      </c>
      <c r="H172" s="461">
        <v>31642059.163349066</v>
      </c>
      <c r="I172" s="464">
        <v>605348261565.90649</v>
      </c>
      <c r="J172" s="462">
        <v>0.13049090246892658</v>
      </c>
      <c r="K172" s="464">
        <v>13707583887.196718</v>
      </c>
      <c r="L172" s="464">
        <v>0</v>
      </c>
      <c r="M172" s="464">
        <v>238053188808.72717</v>
      </c>
      <c r="N172" s="464">
        <v>154652435465.91064</v>
      </c>
      <c r="O172" s="464">
        <v>45000</v>
      </c>
      <c r="P172" s="461">
        <v>795083.15494830674</v>
      </c>
      <c r="Q172" s="461">
        <v>554886.76229715499</v>
      </c>
      <c r="R172" s="464">
        <v>1375829585704.626</v>
      </c>
      <c r="S172" s="462">
        <v>0.43347071922877112</v>
      </c>
      <c r="T172" s="462">
        <v>0.21762587914239698</v>
      </c>
      <c r="U172" s="461">
        <v>17.9832919246827</v>
      </c>
      <c r="V172" s="464">
        <v>5853474828802.332</v>
      </c>
      <c r="W172" s="460">
        <v>1846.4614311597848</v>
      </c>
      <c r="X172" s="463">
        <v>4.1182449045880337E-2</v>
      </c>
      <c r="Y172" s="476">
        <v>2.0000000000000001E-4</v>
      </c>
    </row>
    <row r="173" spans="1:25" x14ac:dyDescent="0.2">
      <c r="A173" s="475">
        <f t="shared" si="2"/>
        <v>169</v>
      </c>
      <c r="B173" s="462">
        <v>0.55468162271808541</v>
      </c>
      <c r="C173" s="461">
        <v>3111.2451339155609</v>
      </c>
      <c r="D173" s="462">
        <v>0.76154922018861915</v>
      </c>
      <c r="E173" s="462">
        <v>0.36874471360113126</v>
      </c>
      <c r="F173" s="516">
        <v>2025.35</v>
      </c>
      <c r="G173" s="464">
        <v>215946213382.37814</v>
      </c>
      <c r="H173" s="461">
        <v>19069459.890990656</v>
      </c>
      <c r="I173" s="464">
        <v>537758072415.54407</v>
      </c>
      <c r="J173" s="462">
        <v>0.32347156740185645</v>
      </c>
      <c r="K173" s="464">
        <v>32697088814.151878</v>
      </c>
      <c r="L173" s="464">
        <v>39480133006.513161</v>
      </c>
      <c r="M173" s="464">
        <v>211036993009.38336</v>
      </c>
      <c r="N173" s="464">
        <v>64843773814.365479</v>
      </c>
      <c r="O173" s="464">
        <v>25651.3765754696</v>
      </c>
      <c r="P173" s="461">
        <v>360895.09502671228</v>
      </c>
      <c r="Q173" s="461">
        <v>215773.7463128145</v>
      </c>
      <c r="R173" s="464">
        <v>1246717481601.29</v>
      </c>
      <c r="S173" s="462">
        <v>0.55653627577120701</v>
      </c>
      <c r="T173" s="462">
        <v>0.27833939639771477</v>
      </c>
      <c r="U173" s="461">
        <v>16.597585481011116</v>
      </c>
      <c r="V173" s="464">
        <v>6362077110240.9844</v>
      </c>
      <c r="W173" s="460">
        <v>2008.7077498103197</v>
      </c>
      <c r="X173" s="463">
        <v>4.387076488761163E-2</v>
      </c>
      <c r="Y173" s="476">
        <v>2.0000000000000001E-4</v>
      </c>
    </row>
    <row r="174" spans="1:25" x14ac:dyDescent="0.2">
      <c r="A174" s="475">
        <f t="shared" si="2"/>
        <v>170</v>
      </c>
      <c r="B174" s="462">
        <v>0.50047422085923099</v>
      </c>
      <c r="C174" s="461">
        <v>3974.2547906612626</v>
      </c>
      <c r="D174" s="462">
        <v>0.65013081266359485</v>
      </c>
      <c r="E174" s="462">
        <v>0.42023775513725842</v>
      </c>
      <c r="F174" s="516">
        <v>2026.05</v>
      </c>
      <c r="G174" s="464">
        <v>126704660080.82108</v>
      </c>
      <c r="H174" s="461">
        <v>13992386.834902138</v>
      </c>
      <c r="I174" s="464">
        <v>355179737456.03442</v>
      </c>
      <c r="J174" s="462">
        <v>0.30403860739345012</v>
      </c>
      <c r="K174" s="464">
        <v>24204038664.444153</v>
      </c>
      <c r="L174" s="464">
        <v>45634661921.057503</v>
      </c>
      <c r="M174" s="464">
        <v>59854679924.195251</v>
      </c>
      <c r="N174" s="464">
        <v>113887113202.10071</v>
      </c>
      <c r="O174" s="464">
        <v>25323.578836131448</v>
      </c>
      <c r="P174" s="461">
        <v>646707.64260378736</v>
      </c>
      <c r="Q174" s="461">
        <v>447512.07594616408</v>
      </c>
      <c r="R174" s="464">
        <v>712447147555.77161</v>
      </c>
      <c r="S174" s="462">
        <v>0.45522435400066308</v>
      </c>
      <c r="T174" s="462">
        <v>0.30964927442364881</v>
      </c>
      <c r="U174" s="461">
        <v>16.268956193274708</v>
      </c>
      <c r="V174" s="464">
        <v>3998636118220.9722</v>
      </c>
      <c r="W174" s="460">
        <v>1262.1505868557501</v>
      </c>
      <c r="X174" s="463">
        <v>4.453656139941977E-2</v>
      </c>
      <c r="Y174" s="476">
        <v>2.0000000000000001E-4</v>
      </c>
    </row>
    <row r="175" spans="1:25" x14ac:dyDescent="0.2">
      <c r="A175" s="475">
        <f t="shared" si="2"/>
        <v>171</v>
      </c>
      <c r="B175" s="462">
        <v>0.53822986062614409</v>
      </c>
      <c r="C175" s="461">
        <v>4453.8861367537311</v>
      </c>
      <c r="D175" s="462">
        <v>0.85919259443016516</v>
      </c>
      <c r="E175" s="462">
        <v>0.49709358340692744</v>
      </c>
      <c r="F175" s="516">
        <v>2024.78</v>
      </c>
      <c r="G175" s="464">
        <v>223412202763.53671</v>
      </c>
      <c r="H175" s="461">
        <v>23233055.369325224</v>
      </c>
      <c r="I175" s="464">
        <v>581009494164.16528</v>
      </c>
      <c r="J175" s="462">
        <v>0.387491384650681</v>
      </c>
      <c r="K175" s="464">
        <v>12358146907.921452</v>
      </c>
      <c r="L175" s="464">
        <v>1401208704.8286107</v>
      </c>
      <c r="M175" s="464">
        <v>167884466465.556</v>
      </c>
      <c r="N175" s="464">
        <v>7943200888.1422663</v>
      </c>
      <c r="O175" s="464">
        <v>21193.782837574745</v>
      </c>
      <c r="P175" s="461">
        <v>101465.43749999866</v>
      </c>
      <c r="Q175" s="461">
        <v>33113.812499999302</v>
      </c>
      <c r="R175" s="464">
        <v>1006627115242.0691</v>
      </c>
      <c r="S175" s="462">
        <v>0.55285246833096136</v>
      </c>
      <c r="T175" s="462">
        <v>0.40777270520182468</v>
      </c>
      <c r="U175" s="461">
        <v>16.227625486398122</v>
      </c>
      <c r="V175" s="464">
        <v>7328759180978.7109</v>
      </c>
      <c r="W175" s="460">
        <v>2313.0949089688315</v>
      </c>
      <c r="X175" s="463">
        <v>4.497692281240169E-2</v>
      </c>
      <c r="Y175" s="476">
        <v>2.0000000000000001E-4</v>
      </c>
    </row>
    <row r="176" spans="1:25" x14ac:dyDescent="0.2">
      <c r="A176" s="475">
        <f t="shared" si="2"/>
        <v>172</v>
      </c>
      <c r="B176" s="462">
        <v>0.55445906653670096</v>
      </c>
      <c r="C176" s="461">
        <v>3865.1966516979032</v>
      </c>
      <c r="D176" s="462">
        <v>0.70048688621821531</v>
      </c>
      <c r="E176" s="462">
        <v>0.41794520585352196</v>
      </c>
      <c r="F176" s="516">
        <v>2025.72</v>
      </c>
      <c r="G176" s="464">
        <v>165478988398.54587</v>
      </c>
      <c r="H176" s="461">
        <v>16059499.247009559</v>
      </c>
      <c r="I176" s="464">
        <v>430035702048.00848</v>
      </c>
      <c r="J176" s="462">
        <v>0.4622919047678723</v>
      </c>
      <c r="K176" s="464">
        <v>20253353770.17643</v>
      </c>
      <c r="L176" s="464">
        <v>85333413677.207138</v>
      </c>
      <c r="M176" s="464">
        <v>93738398279.193512</v>
      </c>
      <c r="N176" s="464">
        <v>30408270688.63784</v>
      </c>
      <c r="O176" s="464">
        <v>30600.025647715382</v>
      </c>
      <c r="P176" s="461">
        <v>271207.2484199155</v>
      </c>
      <c r="Q176" s="461">
        <v>149136.63579737028</v>
      </c>
      <c r="R176" s="464">
        <v>832548256366.43213</v>
      </c>
      <c r="S176" s="462">
        <v>0.59646260678320751</v>
      </c>
      <c r="T176" s="462">
        <v>0.39526857266766041</v>
      </c>
      <c r="U176" s="461">
        <v>15.931267176496744</v>
      </c>
      <c r="V176" s="464">
        <v>5831459959390.3779</v>
      </c>
      <c r="W176" s="460">
        <v>1840.6550792587691</v>
      </c>
      <c r="X176" s="463">
        <v>4.5292477147770509E-2</v>
      </c>
      <c r="Y176" s="476">
        <v>2.0000000000000001E-4</v>
      </c>
    </row>
    <row r="177" spans="1:25" x14ac:dyDescent="0.2">
      <c r="A177" s="475">
        <f t="shared" si="2"/>
        <v>173</v>
      </c>
      <c r="B177" s="462">
        <v>0.6403276151456947</v>
      </c>
      <c r="C177" s="461">
        <v>7345.2664567473894</v>
      </c>
      <c r="D177" s="462">
        <v>0.23814287063686856</v>
      </c>
      <c r="E177" s="462">
        <v>0.47726676741447566</v>
      </c>
      <c r="F177" s="516">
        <v>2024.38</v>
      </c>
      <c r="G177" s="464">
        <v>147674890843.51004</v>
      </c>
      <c r="H177" s="461">
        <v>3817485.7847282737</v>
      </c>
      <c r="I177" s="464">
        <v>172731755773.18344</v>
      </c>
      <c r="J177" s="462">
        <v>0.50924754313330123</v>
      </c>
      <c r="K177" s="464">
        <v>3220421725.6643372</v>
      </c>
      <c r="L177" s="464">
        <v>0</v>
      </c>
      <c r="M177" s="464">
        <v>122312174881.8409</v>
      </c>
      <c r="N177" s="464">
        <v>26142981451.294495</v>
      </c>
      <c r="O177" s="464">
        <v>32089.256704147763</v>
      </c>
      <c r="P177" s="461">
        <v>224111.37685435935</v>
      </c>
      <c r="Q177" s="461">
        <v>99787.837937298347</v>
      </c>
      <c r="R177" s="464">
        <v>462943210317.89459</v>
      </c>
      <c r="S177" s="462">
        <v>0.65467420228463202</v>
      </c>
      <c r="T177" s="462">
        <v>0.48057684402238654</v>
      </c>
      <c r="U177" s="461">
        <v>16.965498762200728</v>
      </c>
      <c r="V177" s="464">
        <v>4336904691428.7573</v>
      </c>
      <c r="W177" s="460">
        <v>1365.4895096680375</v>
      </c>
      <c r="X177" s="463">
        <v>4.1243616172526872E-2</v>
      </c>
      <c r="Y177" s="476">
        <v>2.0000000000000001E-4</v>
      </c>
    </row>
    <row r="178" spans="1:25" x14ac:dyDescent="0.2">
      <c r="A178" s="475">
        <f t="shared" si="2"/>
        <v>174</v>
      </c>
      <c r="B178" s="462">
        <v>0.58202531431364468</v>
      </c>
      <c r="C178" s="461">
        <v>3414.1153174585397</v>
      </c>
      <c r="D178" s="462">
        <v>0.75662055815819151</v>
      </c>
      <c r="E178" s="462">
        <v>0.38245504273035869</v>
      </c>
      <c r="F178" s="516">
        <v>2023.75</v>
      </c>
      <c r="G178" s="464">
        <v>205834959174.4516</v>
      </c>
      <c r="H178" s="461">
        <v>18817231.016004488</v>
      </c>
      <c r="I178" s="464">
        <v>459051064279.24719</v>
      </c>
      <c r="J178" s="462">
        <v>0.28326817085904044</v>
      </c>
      <c r="K178" s="464">
        <v>8863442231.274437</v>
      </c>
      <c r="L178" s="464">
        <v>0</v>
      </c>
      <c r="M178" s="464">
        <v>201782120072.38568</v>
      </c>
      <c r="N178" s="464">
        <v>31728218741.813686</v>
      </c>
      <c r="O178" s="464">
        <v>29493.296910985868</v>
      </c>
      <c r="P178" s="461">
        <v>229860.26802193653</v>
      </c>
      <c r="Q178" s="461">
        <v>117536.19489270277</v>
      </c>
      <c r="R178" s="464">
        <v>914433481883.74744</v>
      </c>
      <c r="S178" s="462">
        <v>0.51566127586097454</v>
      </c>
      <c r="T178" s="462">
        <v>0.33974397022275193</v>
      </c>
      <c r="U178" s="461">
        <v>16.940491032437578</v>
      </c>
      <c r="V178" s="464">
        <v>5840965043907.916</v>
      </c>
      <c r="W178" s="460">
        <v>1840.2563207617088</v>
      </c>
      <c r="X178" s="463">
        <v>4.2535776166971968E-2</v>
      </c>
      <c r="Y178" s="476">
        <v>2.0000000000000001E-4</v>
      </c>
    </row>
    <row r="179" spans="1:25" x14ac:dyDescent="0.2">
      <c r="A179" s="475">
        <f t="shared" si="2"/>
        <v>175</v>
      </c>
      <c r="B179" s="462">
        <v>0.56534929891813857</v>
      </c>
      <c r="C179" s="461">
        <v>5240.8987287710879</v>
      </c>
      <c r="D179" s="462">
        <v>0.96637272117005601</v>
      </c>
      <c r="E179" s="462">
        <v>0.59788614516704763</v>
      </c>
      <c r="F179" s="516">
        <v>2026.2</v>
      </c>
      <c r="G179" s="464">
        <v>127523705077.87395</v>
      </c>
      <c r="H179" s="461">
        <v>28817346.455033597</v>
      </c>
      <c r="I179" s="464">
        <v>523659028979.44922</v>
      </c>
      <c r="J179" s="462">
        <v>0.16051615654386309</v>
      </c>
      <c r="K179" s="464">
        <v>23949857509.680031</v>
      </c>
      <c r="L179" s="464">
        <v>38136715811.878563</v>
      </c>
      <c r="M179" s="464">
        <v>52372563193.06781</v>
      </c>
      <c r="N179" s="464">
        <v>77385036615.175156</v>
      </c>
      <c r="O179" s="464">
        <v>38681.545517098304</v>
      </c>
      <c r="P179" s="461">
        <v>491824.1819295797</v>
      </c>
      <c r="Q179" s="461">
        <v>312159.0691176508</v>
      </c>
      <c r="R179" s="464">
        <v>829055363535.40503</v>
      </c>
      <c r="S179" s="462">
        <v>0.32918662869151272</v>
      </c>
      <c r="T179" s="462">
        <v>0.25367809104711231</v>
      </c>
      <c r="U179" s="461">
        <v>16.499365499025334</v>
      </c>
      <c r="V179" s="464">
        <v>3867821498295.2549</v>
      </c>
      <c r="W179" s="460">
        <v>1220.5662543386168</v>
      </c>
      <c r="X179" s="463">
        <v>4.2959064212035054E-2</v>
      </c>
      <c r="Y179" s="476">
        <v>2.0000000000000001E-4</v>
      </c>
    </row>
    <row r="180" spans="1:25" x14ac:dyDescent="0.2">
      <c r="A180" s="475">
        <f t="shared" si="2"/>
        <v>176</v>
      </c>
      <c r="B180" s="462">
        <v>0.48573885109317821</v>
      </c>
      <c r="C180" s="461">
        <v>6303.2886577548215</v>
      </c>
      <c r="D180" s="462">
        <v>0.5644505869005616</v>
      </c>
      <c r="E180" s="462">
        <v>0.34547082797127032</v>
      </c>
      <c r="F180" s="516">
        <v>2024.74</v>
      </c>
      <c r="G180" s="464">
        <v>210620100589.82709</v>
      </c>
      <c r="H180" s="461">
        <v>11306370.253372377</v>
      </c>
      <c r="I180" s="464">
        <v>400720776033.43378</v>
      </c>
      <c r="J180" s="462">
        <v>0.48573885109317816</v>
      </c>
      <c r="K180" s="464">
        <v>3637935422.8057518</v>
      </c>
      <c r="L180" s="464">
        <v>0</v>
      </c>
      <c r="M180" s="464">
        <v>171632702183.6124</v>
      </c>
      <c r="N180" s="464">
        <v>15610760988.676474</v>
      </c>
      <c r="O180" s="464">
        <v>22234.796184567218</v>
      </c>
      <c r="P180" s="461">
        <v>147073.68239744325</v>
      </c>
      <c r="Q180" s="461">
        <v>62292.827360903379</v>
      </c>
      <c r="R180" s="464">
        <v>857107051008.29126</v>
      </c>
      <c r="S180" s="462">
        <v>0.64129246511982418</v>
      </c>
      <c r="T180" s="462">
        <v>0.42264731823722029</v>
      </c>
      <c r="U180" s="461">
        <v>16.472639428982529</v>
      </c>
      <c r="V180" s="464">
        <v>6634773897923.6553</v>
      </c>
      <c r="W180" s="460">
        <v>2091.1083990110433</v>
      </c>
      <c r="X180" s="463">
        <v>4.3892830054573263E-2</v>
      </c>
      <c r="Y180" s="476">
        <v>2.0000000000000001E-4</v>
      </c>
    </row>
    <row r="181" spans="1:25" x14ac:dyDescent="0.2">
      <c r="A181" s="475">
        <f t="shared" si="2"/>
        <v>177</v>
      </c>
      <c r="B181" s="462">
        <v>0.63318085082063358</v>
      </c>
      <c r="C181" s="461">
        <v>9842.719850309275</v>
      </c>
      <c r="D181" s="462">
        <v>0.9264127003635696</v>
      </c>
      <c r="E181" s="462">
        <v>0.7</v>
      </c>
      <c r="F181" s="516">
        <v>2024.34</v>
      </c>
      <c r="G181" s="464">
        <v>627808654168.87329</v>
      </c>
      <c r="H181" s="461">
        <v>19495351.844746463</v>
      </c>
      <c r="I181" s="464">
        <v>340995740755.30505</v>
      </c>
      <c r="J181" s="462">
        <v>6.4094178494492282E-2</v>
      </c>
      <c r="K181" s="464">
        <v>7029484761.5435238</v>
      </c>
      <c r="L181" s="464">
        <v>0</v>
      </c>
      <c r="M181" s="464">
        <v>358276022699.77173</v>
      </c>
      <c r="N181" s="464">
        <v>6434492273.7554913</v>
      </c>
      <c r="O181" s="464">
        <v>32194.898107888759</v>
      </c>
      <c r="P181" s="461">
        <v>86395.24193551096</v>
      </c>
      <c r="Q181" s="461">
        <v>26846.245516276173</v>
      </c>
      <c r="R181" s="464">
        <v>1223448479031.1233</v>
      </c>
      <c r="S181" s="462">
        <v>0.58978798762279272</v>
      </c>
      <c r="T181" s="462">
        <v>0.50679974327179067</v>
      </c>
      <c r="U181" s="461">
        <v>19.69637712296382</v>
      </c>
      <c r="V181" s="464">
        <v>12920871628938.217</v>
      </c>
      <c r="W181" s="460">
        <v>4081.1896214710882</v>
      </c>
      <c r="X181" s="463">
        <v>3.8462933246238812E-2</v>
      </c>
      <c r="Y181" s="476">
        <v>2.0000000000000001E-4</v>
      </c>
    </row>
    <row r="182" spans="1:25" x14ac:dyDescent="0.2">
      <c r="A182" s="475">
        <f t="shared" si="2"/>
        <v>178</v>
      </c>
      <c r="B182" s="462">
        <v>0.37015290062559825</v>
      </c>
      <c r="C182" s="461">
        <v>4984.5803930764532</v>
      </c>
      <c r="D182" s="462">
        <v>1.1677565581788178</v>
      </c>
      <c r="E182" s="462">
        <v>0.51356048689055989</v>
      </c>
      <c r="F182" s="516">
        <v>2024.85</v>
      </c>
      <c r="G182" s="464">
        <v>343363816031.49664</v>
      </c>
      <c r="H182" s="461">
        <v>33386380.355222408</v>
      </c>
      <c r="I182" s="464">
        <v>770513884243.14294</v>
      </c>
      <c r="J182" s="462">
        <v>0.32372009127500057</v>
      </c>
      <c r="K182" s="464">
        <v>22379952675.121056</v>
      </c>
      <c r="L182" s="464">
        <v>42549612337.580666</v>
      </c>
      <c r="M182" s="464">
        <v>257119245933.93622</v>
      </c>
      <c r="N182" s="464">
        <v>5004327785.2696524</v>
      </c>
      <c r="O182" s="464">
        <v>25546.658388614098</v>
      </c>
      <c r="P182" s="461">
        <v>74492.76526599974</v>
      </c>
      <c r="Q182" s="461">
        <v>19160.583850634444</v>
      </c>
      <c r="R182" s="464">
        <v>1546218453442.938</v>
      </c>
      <c r="S182" s="462">
        <v>0.55476978985169978</v>
      </c>
      <c r="T182" s="462">
        <v>0.33686467482562504</v>
      </c>
      <c r="U182" s="461">
        <v>16.905206399573842</v>
      </c>
      <c r="V182" s="464">
        <v>9473922387615.2695</v>
      </c>
      <c r="W182" s="460">
        <v>2985.2336460292231</v>
      </c>
      <c r="X182" s="463">
        <v>4.4395658368852238E-2</v>
      </c>
      <c r="Y182" s="476">
        <v>2.0000000000000001E-4</v>
      </c>
    </row>
    <row r="183" spans="1:25" x14ac:dyDescent="0.2">
      <c r="A183" s="475">
        <f t="shared" si="2"/>
        <v>179</v>
      </c>
      <c r="B183" s="462">
        <v>0.57809425591679831</v>
      </c>
      <c r="C183" s="461">
        <v>8405.3516832671394</v>
      </c>
      <c r="D183" s="462">
        <v>1.0087110481075583</v>
      </c>
      <c r="E183" s="462">
        <v>0.48927718540529047</v>
      </c>
      <c r="F183" s="516">
        <v>2024.49</v>
      </c>
      <c r="G183" s="464">
        <v>496625816842.33148</v>
      </c>
      <c r="H183" s="461">
        <v>29772397.800014231</v>
      </c>
      <c r="I183" s="464">
        <v>655002068467.09167</v>
      </c>
      <c r="J183" s="462">
        <v>0.21390493426116308</v>
      </c>
      <c r="K183" s="464">
        <v>19030129273.49987</v>
      </c>
      <c r="L183" s="464">
        <v>0</v>
      </c>
      <c r="M183" s="464">
        <v>321970841568.26868</v>
      </c>
      <c r="N183" s="464">
        <v>51932562764.859642</v>
      </c>
      <c r="O183" s="464">
        <v>22246.149916766204</v>
      </c>
      <c r="P183" s="461">
        <v>328020.73433272552</v>
      </c>
      <c r="Q183" s="461">
        <v>184846.02086455221</v>
      </c>
      <c r="R183" s="464">
        <v>1579270835240.4521</v>
      </c>
      <c r="S183" s="462">
        <v>0.53583867499296189</v>
      </c>
      <c r="T183" s="462">
        <v>0.37629172866564942</v>
      </c>
      <c r="U183" s="461">
        <v>17.958505015762515</v>
      </c>
      <c r="V183" s="464">
        <v>11404330170841.463</v>
      </c>
      <c r="W183" s="460">
        <v>3598.5507873801107</v>
      </c>
      <c r="X183" s="463">
        <v>4.191893752163027E-2</v>
      </c>
      <c r="Y183" s="476">
        <v>2.0000000000000001E-4</v>
      </c>
    </row>
    <row r="184" spans="1:25" x14ac:dyDescent="0.2">
      <c r="A184" s="475">
        <f t="shared" si="2"/>
        <v>180</v>
      </c>
      <c r="B184" s="462">
        <v>0.56437077896304955</v>
      </c>
      <c r="C184" s="461">
        <v>5269.6485067193089</v>
      </c>
      <c r="D184" s="462">
        <v>0.43989646788525971</v>
      </c>
      <c r="E184" s="462">
        <v>0.55939940738945437</v>
      </c>
      <c r="F184" s="516">
        <v>2024.72</v>
      </c>
      <c r="G184" s="464">
        <v>216154478155.82117</v>
      </c>
      <c r="H184" s="461">
        <v>8086984.4136369321</v>
      </c>
      <c r="I184" s="464">
        <v>307061644959.82074</v>
      </c>
      <c r="J184" s="462">
        <v>0.49684643567157805</v>
      </c>
      <c r="K184" s="464">
        <v>3755399155.3941174</v>
      </c>
      <c r="L184" s="464">
        <v>0</v>
      </c>
      <c r="M184" s="464">
        <v>173982874193.51044</v>
      </c>
      <c r="N184" s="464">
        <v>60599788799.453697</v>
      </c>
      <c r="O184" s="464">
        <v>38587.138097340765</v>
      </c>
      <c r="P184" s="461">
        <v>384523.03682952549</v>
      </c>
      <c r="Q184" s="461">
        <v>243230.40500157242</v>
      </c>
      <c r="R184" s="464">
        <v>788799614973.96436</v>
      </c>
      <c r="S184" s="462">
        <v>0.63564418706618897</v>
      </c>
      <c r="T184" s="462">
        <v>0.45428679151895052</v>
      </c>
      <c r="U184" s="461">
        <v>16.606398817859603</v>
      </c>
      <c r="V184" s="464">
        <v>6701335388064.2861</v>
      </c>
      <c r="W184" s="460">
        <v>2114.7842981453846</v>
      </c>
      <c r="X184" s="463">
        <v>4.2868967293890579E-2</v>
      </c>
      <c r="Y184" s="476">
        <v>2.0000000000000001E-4</v>
      </c>
    </row>
    <row r="185" spans="1:25" x14ac:dyDescent="0.2">
      <c r="A185" s="475">
        <f t="shared" si="2"/>
        <v>181</v>
      </c>
      <c r="B185" s="462">
        <v>0.51041383071411328</v>
      </c>
      <c r="C185" s="461">
        <v>3010.4305538369636</v>
      </c>
      <c r="D185" s="462">
        <v>0.82635711731492223</v>
      </c>
      <c r="E185" s="462">
        <v>0.49907929850564375</v>
      </c>
      <c r="F185" s="516">
        <v>2026.58</v>
      </c>
      <c r="G185" s="464">
        <v>85141096860.547195</v>
      </c>
      <c r="H185" s="461">
        <v>22243863.370088067</v>
      </c>
      <c r="I185" s="464">
        <v>581240662903.84033</v>
      </c>
      <c r="J185" s="462">
        <v>0.407535248143438</v>
      </c>
      <c r="K185" s="464">
        <v>31388322835.700104</v>
      </c>
      <c r="L185" s="464">
        <v>61888911249.216499</v>
      </c>
      <c r="M185" s="464">
        <v>25824066453.217525</v>
      </c>
      <c r="N185" s="464">
        <v>34802774760.510567</v>
      </c>
      <c r="O185" s="464">
        <v>17235.613563328327</v>
      </c>
      <c r="P185" s="461">
        <v>266776.02547639434</v>
      </c>
      <c r="Q185" s="461">
        <v>143179.21403011787</v>
      </c>
      <c r="R185" s="464">
        <v>883568657238.28296</v>
      </c>
      <c r="S185" s="462">
        <v>0.50567436548435807</v>
      </c>
      <c r="T185" s="462">
        <v>0.28974010473628331</v>
      </c>
      <c r="U185" s="461">
        <v>14.837341122720231</v>
      </c>
      <c r="V185" s="464">
        <v>4273605577097.0171</v>
      </c>
      <c r="W185" s="460">
        <v>1350.0164204272683</v>
      </c>
      <c r="X185" s="463">
        <v>4.775380792491412E-2</v>
      </c>
      <c r="Y185" s="476">
        <v>2.0000000000000001E-4</v>
      </c>
    </row>
    <row r="186" spans="1:25" x14ac:dyDescent="0.2">
      <c r="A186" s="475">
        <f t="shared" si="2"/>
        <v>182</v>
      </c>
      <c r="B186" s="462">
        <v>0.52323087761988418</v>
      </c>
      <c r="C186" s="461">
        <v>4810.6010115985</v>
      </c>
      <c r="D186" s="462">
        <v>1.0864211888160207</v>
      </c>
      <c r="E186" s="462">
        <v>0.39311119325625571</v>
      </c>
      <c r="F186" s="516">
        <v>2024.05</v>
      </c>
      <c r="G186" s="464">
        <v>535103280617.12018</v>
      </c>
      <c r="H186" s="461">
        <v>34986272.725973003</v>
      </c>
      <c r="I186" s="464">
        <v>512151534236.85266</v>
      </c>
      <c r="J186" s="462">
        <v>0.15016520298571134</v>
      </c>
      <c r="K186" s="464">
        <v>15072658321.336359</v>
      </c>
      <c r="L186" s="464">
        <v>0</v>
      </c>
      <c r="M186" s="464">
        <v>319392789198.31024</v>
      </c>
      <c r="N186" s="464">
        <v>29213590846.403103</v>
      </c>
      <c r="O186" s="464">
        <v>38472.345477421397</v>
      </c>
      <c r="P186" s="461">
        <v>270395.41897255433</v>
      </c>
      <c r="Q186" s="461">
        <v>140665.1384298217</v>
      </c>
      <c r="R186" s="464">
        <v>1385032904614.5085</v>
      </c>
      <c r="S186" s="462">
        <v>0.54335144976363159</v>
      </c>
      <c r="T186" s="462">
        <v>0.41701104808709805</v>
      </c>
      <c r="U186" s="461">
        <v>18.524809470480861</v>
      </c>
      <c r="V186" s="464">
        <v>11463567874814.066</v>
      </c>
      <c r="W186" s="460">
        <v>3616.171554073514</v>
      </c>
      <c r="X186" s="463">
        <v>4.0431502754206858E-2</v>
      </c>
      <c r="Y186" s="476">
        <v>2.0000000000000001E-4</v>
      </c>
    </row>
    <row r="187" spans="1:25" x14ac:dyDescent="0.2">
      <c r="A187" s="475">
        <f t="shared" si="2"/>
        <v>183</v>
      </c>
      <c r="B187" s="462">
        <v>0.38261151193332787</v>
      </c>
      <c r="C187" s="461">
        <v>6694.5963055281882</v>
      </c>
      <c r="D187" s="462">
        <v>0.48914788535884318</v>
      </c>
      <c r="E187" s="462">
        <v>0.46646856450487628</v>
      </c>
      <c r="F187" s="516">
        <v>2023.75</v>
      </c>
      <c r="G187" s="464">
        <v>297506940189.7702</v>
      </c>
      <c r="H187" s="461">
        <v>9281644.816924274</v>
      </c>
      <c r="I187" s="464">
        <v>362307234585.12726</v>
      </c>
      <c r="J187" s="462">
        <v>0.38261151193332787</v>
      </c>
      <c r="K187" s="464">
        <v>10306979577.322271</v>
      </c>
      <c r="L187" s="464">
        <v>0</v>
      </c>
      <c r="M187" s="464">
        <v>279872238413.73755</v>
      </c>
      <c r="N187" s="464">
        <v>15475219131.126493</v>
      </c>
      <c r="O187" s="464">
        <v>25143.718586787549</v>
      </c>
      <c r="P187" s="461">
        <v>143999.55021149758</v>
      </c>
      <c r="Q187" s="461">
        <v>61317.99338396066</v>
      </c>
      <c r="R187" s="464">
        <v>940965669281.81348</v>
      </c>
      <c r="S187" s="462">
        <v>0.62616619764701642</v>
      </c>
      <c r="T187" s="462">
        <v>0.43517392779911318</v>
      </c>
      <c r="U187" s="461">
        <v>17.323892811810179</v>
      </c>
      <c r="V187" s="464">
        <v>7886908571572.6387</v>
      </c>
      <c r="W187" s="460">
        <v>2490.1871149208955</v>
      </c>
      <c r="X187" s="463">
        <v>4.1566184807404878E-2</v>
      </c>
      <c r="Y187" s="476">
        <v>2.0000000000000001E-4</v>
      </c>
    </row>
    <row r="188" spans="1:25" x14ac:dyDescent="0.2">
      <c r="A188" s="475">
        <f t="shared" si="2"/>
        <v>184</v>
      </c>
      <c r="B188" s="462">
        <v>0.5670316618479897</v>
      </c>
      <c r="C188" s="461">
        <v>7057.4619646958035</v>
      </c>
      <c r="D188" s="462">
        <v>0.52914863359390329</v>
      </c>
      <c r="E188" s="462">
        <v>0.33113686283815474</v>
      </c>
      <c r="F188" s="516">
        <v>2023.75</v>
      </c>
      <c r="G188" s="464">
        <v>491957924754.15149</v>
      </c>
      <c r="H188" s="461">
        <v>10476252.965459019</v>
      </c>
      <c r="I188" s="464">
        <v>368053475400.57867</v>
      </c>
      <c r="J188" s="462">
        <v>0.44972622202452261</v>
      </c>
      <c r="K188" s="464">
        <v>11993698877.859987</v>
      </c>
      <c r="L188" s="464">
        <v>0</v>
      </c>
      <c r="M188" s="464">
        <v>565124327175.64526</v>
      </c>
      <c r="N188" s="464">
        <v>29418380052.795246</v>
      </c>
      <c r="O188" s="464">
        <v>22070.746686501632</v>
      </c>
      <c r="P188" s="461">
        <v>213162.71284007191</v>
      </c>
      <c r="Q188" s="461">
        <v>109785.06210958638</v>
      </c>
      <c r="R188" s="464">
        <v>1380344729793.4031</v>
      </c>
      <c r="S188" s="462">
        <v>0.69346770170790062</v>
      </c>
      <c r="T188" s="462">
        <v>0.46741516612643147</v>
      </c>
      <c r="U188" s="461">
        <v>17.535619117678252</v>
      </c>
      <c r="V188" s="464">
        <v>12559804183764.869</v>
      </c>
      <c r="W188" s="460">
        <v>3963.2008345963091</v>
      </c>
      <c r="X188" s="463">
        <v>4.1245487896969829E-2</v>
      </c>
      <c r="Y188" s="476">
        <v>2.0000000000000001E-4</v>
      </c>
    </row>
    <row r="189" spans="1:25" x14ac:dyDescent="0.2">
      <c r="A189" s="475">
        <f t="shared" si="2"/>
        <v>185</v>
      </c>
      <c r="B189" s="462">
        <v>0.45691203964729027</v>
      </c>
      <c r="C189" s="461">
        <v>4798.7672041518163</v>
      </c>
      <c r="D189" s="462">
        <v>0.95519937123253573</v>
      </c>
      <c r="E189" s="462">
        <v>0.50996153185818482</v>
      </c>
      <c r="F189" s="516">
        <v>2024.66</v>
      </c>
      <c r="G189" s="464">
        <v>140307916303.4816</v>
      </c>
      <c r="H189" s="461">
        <v>28006742.329056259</v>
      </c>
      <c r="I189" s="464">
        <v>482847505588.86456</v>
      </c>
      <c r="J189" s="462">
        <v>0.16403422147040236</v>
      </c>
      <c r="K189" s="464">
        <v>21687154798.492126</v>
      </c>
      <c r="L189" s="464">
        <v>4560044471.1676912</v>
      </c>
      <c r="M189" s="464">
        <v>140759456516.75305</v>
      </c>
      <c r="N189" s="464">
        <v>16799582105.129786</v>
      </c>
      <c r="O189" s="464">
        <v>35987.899193106343</v>
      </c>
      <c r="P189" s="461">
        <v>167355.92655852041</v>
      </c>
      <c r="Q189" s="461">
        <v>72289.853960152614</v>
      </c>
      <c r="R189" s="464">
        <v>869317186972.10168</v>
      </c>
      <c r="S189" s="462">
        <v>0.4246557157659025</v>
      </c>
      <c r="T189" s="462">
        <v>0.20145058715999345</v>
      </c>
      <c r="U189" s="461">
        <v>17.67364760093232</v>
      </c>
      <c r="V189" s="464">
        <v>3371949571896.9297</v>
      </c>
      <c r="W189" s="460">
        <v>1063.2023810131909</v>
      </c>
      <c r="X189" s="463">
        <v>4.095180265688015E-2</v>
      </c>
      <c r="Y189" s="476">
        <v>2.0000000000000001E-4</v>
      </c>
    </row>
    <row r="190" spans="1:25" x14ac:dyDescent="0.2">
      <c r="A190" s="475">
        <f t="shared" si="2"/>
        <v>186</v>
      </c>
      <c r="B190" s="462">
        <v>0.41349689184688249</v>
      </c>
      <c r="C190" s="461">
        <v>5850.0622337417453</v>
      </c>
      <c r="D190" s="462">
        <v>1.0487942814612976</v>
      </c>
      <c r="E190" s="462">
        <v>0.30402367165221722</v>
      </c>
      <c r="F190" s="516">
        <v>2024.14</v>
      </c>
      <c r="G190" s="464">
        <v>202690218822.89331</v>
      </c>
      <c r="H190" s="461">
        <v>32632379.860820394</v>
      </c>
      <c r="I190" s="464">
        <v>745792426586.61548</v>
      </c>
      <c r="J190" s="462">
        <v>0.3024900400456545</v>
      </c>
      <c r="K190" s="464">
        <v>18894130576.692677</v>
      </c>
      <c r="L190" s="464">
        <v>4987515902.5247469</v>
      </c>
      <c r="M190" s="464">
        <v>165466306348.3952</v>
      </c>
      <c r="N190" s="464">
        <v>94310858300.113586</v>
      </c>
      <c r="O190" s="464">
        <v>29457.950993633145</v>
      </c>
      <c r="P190" s="461">
        <v>550701.01790023712</v>
      </c>
      <c r="Q190" s="461">
        <v>356202.57742805738</v>
      </c>
      <c r="R190" s="464">
        <v>1312332260020.4395</v>
      </c>
      <c r="S190" s="462">
        <v>0.47353445333900912</v>
      </c>
      <c r="T190" s="462">
        <v>0.305409649910868</v>
      </c>
      <c r="U190" s="461">
        <v>15.955065976345992</v>
      </c>
      <c r="V190" s="464">
        <v>6929536817756.1895</v>
      </c>
      <c r="W190" s="460">
        <v>2187.3498680011771</v>
      </c>
      <c r="X190" s="463">
        <v>4.6230270198847581E-2</v>
      </c>
      <c r="Y190" s="476">
        <v>2.0000000000000001E-4</v>
      </c>
    </row>
    <row r="191" spans="1:25" x14ac:dyDescent="0.2">
      <c r="A191" s="475">
        <f t="shared" si="2"/>
        <v>187</v>
      </c>
      <c r="B191" s="462">
        <v>0.43617919673869648</v>
      </c>
      <c r="C191" s="461">
        <v>4597.6806716617884</v>
      </c>
      <c r="D191" s="462">
        <v>0.32338115550680019</v>
      </c>
      <c r="E191" s="462">
        <v>0.42464619839931933</v>
      </c>
      <c r="F191" s="516">
        <v>2023.78</v>
      </c>
      <c r="G191" s="464">
        <v>79055160283.713196</v>
      </c>
      <c r="H191" s="461">
        <v>5443532.7420555921</v>
      </c>
      <c r="I191" s="464">
        <v>230280903320.08514</v>
      </c>
      <c r="J191" s="462">
        <v>0.43617919673869654</v>
      </c>
      <c r="K191" s="464">
        <v>3423518067.8871055</v>
      </c>
      <c r="L191" s="464">
        <v>0</v>
      </c>
      <c r="M191" s="464">
        <v>149815113094.75934</v>
      </c>
      <c r="N191" s="464">
        <v>100945449301.30406</v>
      </c>
      <c r="O191" s="464">
        <v>28633.528974565968</v>
      </c>
      <c r="P191" s="461">
        <v>663019.96801575599</v>
      </c>
      <c r="Q191" s="461">
        <v>397064.1985859343</v>
      </c>
      <c r="R191" s="464">
        <v>628973456426.32849</v>
      </c>
      <c r="S191" s="462">
        <v>0.57768132391320526</v>
      </c>
      <c r="T191" s="462">
        <v>0.27289157000569203</v>
      </c>
      <c r="U191" s="461">
        <v>15.748468936742091</v>
      </c>
      <c r="V191" s="464">
        <v>3096496995806.3101</v>
      </c>
      <c r="W191" s="460">
        <v>977.2137485194836</v>
      </c>
      <c r="X191" s="463">
        <v>4.4429892435530714E-2</v>
      </c>
      <c r="Y191" s="476">
        <v>2.0000000000000001E-4</v>
      </c>
    </row>
    <row r="192" spans="1:25" x14ac:dyDescent="0.2">
      <c r="A192" s="475">
        <f t="shared" si="2"/>
        <v>188</v>
      </c>
      <c r="B192" s="462">
        <v>0.40474758360815488</v>
      </c>
      <c r="C192" s="461">
        <v>4633.909688019985</v>
      </c>
      <c r="D192" s="462">
        <v>0.78159537235322685</v>
      </c>
      <c r="E192" s="462">
        <v>0.31621466392787184</v>
      </c>
      <c r="F192" s="516">
        <v>2023.75</v>
      </c>
      <c r="G192" s="464">
        <v>270930625465.02994</v>
      </c>
      <c r="H192" s="461">
        <v>18931633.438458167</v>
      </c>
      <c r="I192" s="464">
        <v>407611422259.58905</v>
      </c>
      <c r="J192" s="462">
        <v>0.14534454325986523</v>
      </c>
      <c r="K192" s="464">
        <v>5627385613.4873943</v>
      </c>
      <c r="L192" s="464">
        <v>0</v>
      </c>
      <c r="M192" s="464">
        <v>291799477679.64453</v>
      </c>
      <c r="N192" s="464">
        <v>51307012454.150558</v>
      </c>
      <c r="O192" s="464">
        <v>30791.423855575158</v>
      </c>
      <c r="P192" s="461">
        <v>315504.15946529561</v>
      </c>
      <c r="Q192" s="461">
        <v>180609.22982965829</v>
      </c>
      <c r="R192" s="464">
        <v>1084146450338.1047</v>
      </c>
      <c r="S192" s="462">
        <v>0.5250070874270667</v>
      </c>
      <c r="T192" s="462">
        <v>0.27853245451319275</v>
      </c>
      <c r="U192" s="461">
        <v>18.36455716019325</v>
      </c>
      <c r="V192" s="464">
        <v>6056788100280.0156</v>
      </c>
      <c r="W192" s="460">
        <v>1912.4935496485236</v>
      </c>
      <c r="X192" s="463">
        <v>4.0287839201228005E-2</v>
      </c>
      <c r="Y192" s="476">
        <v>2.0000000000000001E-4</v>
      </c>
    </row>
    <row r="193" spans="1:25" x14ac:dyDescent="0.2">
      <c r="A193" s="475">
        <f t="shared" si="2"/>
        <v>189</v>
      </c>
      <c r="B193" s="462">
        <v>0.44717276042631549</v>
      </c>
      <c r="C193" s="461">
        <v>5171.6120948799035</v>
      </c>
      <c r="D193" s="462">
        <v>0.86572750412777599</v>
      </c>
      <c r="E193" s="462">
        <v>0.42592192981872462</v>
      </c>
      <c r="F193" s="516">
        <v>2023.75</v>
      </c>
      <c r="G193" s="464">
        <v>420469777133.05823</v>
      </c>
      <c r="H193" s="461">
        <v>22968355.508050516</v>
      </c>
      <c r="I193" s="464">
        <v>573021656573.01123</v>
      </c>
      <c r="J193" s="462">
        <v>0.33104247432620371</v>
      </c>
      <c r="K193" s="464">
        <v>11902730137.49325</v>
      </c>
      <c r="L193" s="464">
        <v>0</v>
      </c>
      <c r="M193" s="464">
        <v>420700355677.67432</v>
      </c>
      <c r="N193" s="464">
        <v>31585016354.925709</v>
      </c>
      <c r="O193" s="464">
        <v>28443.348823423526</v>
      </c>
      <c r="P193" s="461">
        <v>236689.55811575137</v>
      </c>
      <c r="Q193" s="461">
        <v>120420.17915363536</v>
      </c>
      <c r="R193" s="464">
        <v>1436049011965.6094</v>
      </c>
      <c r="S193" s="462">
        <v>0.5992559484058857</v>
      </c>
      <c r="T193" s="462">
        <v>0.4131622575968566</v>
      </c>
      <c r="U193" s="461">
        <v>17.212675863840083</v>
      </c>
      <c r="V193" s="464">
        <v>11186877937646.129</v>
      </c>
      <c r="W193" s="460">
        <v>3531.0279282506094</v>
      </c>
      <c r="X193" s="463">
        <v>4.2618038134049865E-2</v>
      </c>
      <c r="Y193" s="476">
        <v>2.0000000000000001E-4</v>
      </c>
    </row>
    <row r="194" spans="1:25" x14ac:dyDescent="0.2">
      <c r="A194" s="475">
        <f t="shared" si="2"/>
        <v>190</v>
      </c>
      <c r="B194" s="462">
        <v>0.53806544475774976</v>
      </c>
      <c r="C194" s="461">
        <v>2589.9346163239702</v>
      </c>
      <c r="D194" s="462">
        <v>0.413872443787555</v>
      </c>
      <c r="E194" s="462">
        <v>0.54822153072725011</v>
      </c>
      <c r="F194" s="516">
        <v>2023.75</v>
      </c>
      <c r="G194" s="464">
        <v>212176060517.41199</v>
      </c>
      <c r="H194" s="461">
        <v>7468820.3837335603</v>
      </c>
      <c r="I194" s="464">
        <v>301833879382.15997</v>
      </c>
      <c r="J194" s="462">
        <v>0.51589236131288296</v>
      </c>
      <c r="K194" s="464">
        <v>9113718854.3834953</v>
      </c>
      <c r="L194" s="464">
        <v>0</v>
      </c>
      <c r="M194" s="464">
        <v>278024132162.35999</v>
      </c>
      <c r="N194" s="464">
        <v>204895805331.16135</v>
      </c>
      <c r="O194" s="464">
        <v>25159.630844006912</v>
      </c>
      <c r="P194" s="461">
        <v>1219107.3937004269</v>
      </c>
      <c r="Q194" s="461">
        <v>805641.16913000727</v>
      </c>
      <c r="R194" s="464">
        <v>1037736886800.4275</v>
      </c>
      <c r="S194" s="462">
        <v>0.59425374805065645</v>
      </c>
      <c r="T194" s="462">
        <v>0.34005179339037367</v>
      </c>
      <c r="U194" s="461">
        <v>16.583503382940989</v>
      </c>
      <c r="V194" s="464">
        <v>6664462130811.8125</v>
      </c>
      <c r="W194" s="460">
        <v>2103.3011252029924</v>
      </c>
      <c r="X194" s="463">
        <v>4.2555298051707512E-2</v>
      </c>
      <c r="Y194" s="476">
        <v>2.0000000000000001E-4</v>
      </c>
    </row>
    <row r="195" spans="1:25" x14ac:dyDescent="0.2">
      <c r="A195" s="475">
        <f t="shared" si="2"/>
        <v>191</v>
      </c>
      <c r="B195" s="462">
        <v>0.54146788178816196</v>
      </c>
      <c r="C195" s="461">
        <v>2357.0840926272772</v>
      </c>
      <c r="D195" s="462">
        <v>0.62824742126943045</v>
      </c>
      <c r="E195" s="462">
        <v>0.33267821624652782</v>
      </c>
      <c r="F195" s="516">
        <v>2024.12</v>
      </c>
      <c r="G195" s="464">
        <v>291950269068.19836</v>
      </c>
      <c r="H195" s="461">
        <v>13728272.73605804</v>
      </c>
      <c r="I195" s="464">
        <v>308521697370.53058</v>
      </c>
      <c r="J195" s="462">
        <v>0.2364759614655253</v>
      </c>
      <c r="K195" s="464">
        <v>9172773351.4876442</v>
      </c>
      <c r="L195" s="464">
        <v>0</v>
      </c>
      <c r="M195" s="464">
        <v>224390235364.5506</v>
      </c>
      <c r="N195" s="464">
        <v>104529587001.35818</v>
      </c>
      <c r="O195" s="464">
        <v>27614.778430032042</v>
      </c>
      <c r="P195" s="461">
        <v>615535.25487580209</v>
      </c>
      <c r="Q195" s="461">
        <v>422853.91275882535</v>
      </c>
      <c r="R195" s="464">
        <v>988713589242.78918</v>
      </c>
      <c r="S195" s="462">
        <v>0.56310435365339739</v>
      </c>
      <c r="T195" s="462">
        <v>0.33765733026097311</v>
      </c>
      <c r="U195" s="461">
        <v>18.210930461672888</v>
      </c>
      <c r="V195" s="464">
        <v>6631105763153.3984</v>
      </c>
      <c r="W195" s="460">
        <v>2092.3894288571919</v>
      </c>
      <c r="X195" s="463">
        <v>4.0322336215399421E-2</v>
      </c>
      <c r="Y195" s="476">
        <v>2.0000000000000001E-4</v>
      </c>
    </row>
    <row r="196" spans="1:25" x14ac:dyDescent="0.2">
      <c r="A196" s="475">
        <f t="shared" si="2"/>
        <v>192</v>
      </c>
      <c r="B196" s="462">
        <v>0.58104692245854361</v>
      </c>
      <c r="C196" s="461">
        <v>3879.3177579140201</v>
      </c>
      <c r="D196" s="462">
        <v>0.6721219724036176</v>
      </c>
      <c r="E196" s="462">
        <v>0.32904781260111066</v>
      </c>
      <c r="F196" s="516">
        <v>2026.03</v>
      </c>
      <c r="G196" s="464">
        <v>54473656714.039864</v>
      </c>
      <c r="H196" s="461">
        <v>15038495.723327221</v>
      </c>
      <c r="I196" s="464">
        <v>414936625751.8844</v>
      </c>
      <c r="J196" s="462">
        <v>0.43088310469316693</v>
      </c>
      <c r="K196" s="464">
        <v>20645262155.903301</v>
      </c>
      <c r="L196" s="464">
        <v>11414007164.152721</v>
      </c>
      <c r="M196" s="464">
        <v>39075898192.424446</v>
      </c>
      <c r="N196" s="464">
        <v>30856744919.43906</v>
      </c>
      <c r="O196" s="464">
        <v>43170.074111888069</v>
      </c>
      <c r="P196" s="461">
        <v>255372.20986791619</v>
      </c>
      <c r="Q196" s="461">
        <v>137961.293338869</v>
      </c>
      <c r="R196" s="464">
        <v>591348068953.67004</v>
      </c>
      <c r="S196" s="462">
        <v>0.49767146595333178</v>
      </c>
      <c r="T196" s="462">
        <v>0.3125390814798229</v>
      </c>
      <c r="U196" s="461">
        <v>14.64074267382337</v>
      </c>
      <c r="V196" s="464">
        <v>3049859778363.8003</v>
      </c>
      <c r="W196" s="460">
        <v>962.01736029861058</v>
      </c>
      <c r="X196" s="463">
        <v>4.893663918367204E-2</v>
      </c>
      <c r="Y196" s="476">
        <v>2.0000000000000001E-4</v>
      </c>
    </row>
    <row r="197" spans="1:25" x14ac:dyDescent="0.2">
      <c r="A197" s="475">
        <f t="shared" si="2"/>
        <v>193</v>
      </c>
      <c r="B197" s="462">
        <v>0.53429218270485945</v>
      </c>
      <c r="C197" s="461">
        <v>4443.2054212917492</v>
      </c>
      <c r="D197" s="462">
        <v>0.75213265098357818</v>
      </c>
      <c r="E197" s="462">
        <v>0.53740541826520849</v>
      </c>
      <c r="F197" s="516">
        <v>2024.09</v>
      </c>
      <c r="G197" s="464">
        <v>304015814642.72919</v>
      </c>
      <c r="H197" s="461">
        <v>18557570.227408398</v>
      </c>
      <c r="I197" s="464">
        <v>415561007733.24286</v>
      </c>
      <c r="J197" s="462">
        <v>0.19798758630206892</v>
      </c>
      <c r="K197" s="464">
        <v>7285749761.8832016</v>
      </c>
      <c r="L197" s="464">
        <v>0</v>
      </c>
      <c r="M197" s="464">
        <v>272922019323.12787</v>
      </c>
      <c r="N197" s="464">
        <v>30631652572.398373</v>
      </c>
      <c r="O197" s="464">
        <v>38523.923975818761</v>
      </c>
      <c r="P197" s="461">
        <v>220452.23599212128</v>
      </c>
      <c r="Q197" s="461">
        <v>110813.33542741751</v>
      </c>
      <c r="R197" s="464">
        <v>1120461390139.3113</v>
      </c>
      <c r="S197" s="462">
        <v>0.55713431714921036</v>
      </c>
      <c r="T197" s="462">
        <v>0.32113294725637187</v>
      </c>
      <c r="U197" s="461">
        <v>18.049430772125881</v>
      </c>
      <c r="V197" s="464">
        <v>7039738756344.2686</v>
      </c>
      <c r="W197" s="460">
        <v>2222.1353380635892</v>
      </c>
      <c r="X197" s="463">
        <v>4.1218208823994462E-2</v>
      </c>
      <c r="Y197" s="476">
        <v>2.0000000000000001E-4</v>
      </c>
    </row>
    <row r="198" spans="1:25" x14ac:dyDescent="0.2">
      <c r="A198" s="475">
        <f t="shared" si="2"/>
        <v>194</v>
      </c>
      <c r="B198" s="462">
        <v>0.4314209265140253</v>
      </c>
      <c r="C198" s="461">
        <v>2901.8664945075625</v>
      </c>
      <c r="D198" s="462">
        <v>0.81424735036429507</v>
      </c>
      <c r="E198" s="462">
        <v>0.45045759399055385</v>
      </c>
      <c r="F198" s="516">
        <v>2023.75</v>
      </c>
      <c r="G198" s="464">
        <v>419050810652.34833</v>
      </c>
      <c r="H198" s="461">
        <v>21138169.656754486</v>
      </c>
      <c r="I198" s="464">
        <v>506410824363.79651</v>
      </c>
      <c r="J198" s="462">
        <v>0.26482708843485858</v>
      </c>
      <c r="K198" s="464">
        <v>13235554636.160709</v>
      </c>
      <c r="L198" s="464">
        <v>0</v>
      </c>
      <c r="M198" s="464">
        <v>459097530518.95667</v>
      </c>
      <c r="N198" s="464">
        <v>9571041504.9392776</v>
      </c>
      <c r="O198" s="464">
        <v>19481.691459990954</v>
      </c>
      <c r="P198" s="461">
        <v>103598.55602195318</v>
      </c>
      <c r="Q198" s="461">
        <v>34304.740317081174</v>
      </c>
      <c r="R198" s="464">
        <v>1409781429143.5945</v>
      </c>
      <c r="S198" s="462">
        <v>0.59998283709861633</v>
      </c>
      <c r="T198" s="462">
        <v>0.35058743614801013</v>
      </c>
      <c r="U198" s="461">
        <v>18.056119852730095</v>
      </c>
      <c r="V198" s="464">
        <v>9755340834469.3203</v>
      </c>
      <c r="W198" s="460">
        <v>3079.5350379440197</v>
      </c>
      <c r="X198" s="463">
        <v>4.0735500566637099E-2</v>
      </c>
      <c r="Y198" s="476">
        <v>2.0000000000000001E-4</v>
      </c>
    </row>
    <row r="199" spans="1:25" x14ac:dyDescent="0.2">
      <c r="A199" s="475">
        <f t="shared" ref="A199:A262" si="3">A198+1</f>
        <v>195</v>
      </c>
      <c r="B199" s="462">
        <v>0.46836478712469271</v>
      </c>
      <c r="C199" s="461">
        <v>4907.7393419247219</v>
      </c>
      <c r="D199" s="462">
        <v>0.81305965582831119</v>
      </c>
      <c r="E199" s="462">
        <v>0.55606296456047533</v>
      </c>
      <c r="F199" s="516">
        <v>2025.57</v>
      </c>
      <c r="G199" s="464">
        <v>205097008855.93613</v>
      </c>
      <c r="H199" s="461">
        <v>20806644.68969157</v>
      </c>
      <c r="I199" s="464">
        <v>507410182885.73914</v>
      </c>
      <c r="J199" s="462">
        <v>0.26104224287644806</v>
      </c>
      <c r="K199" s="464">
        <v>25053093288.148499</v>
      </c>
      <c r="L199" s="464">
        <v>13311633508.943981</v>
      </c>
      <c r="M199" s="464">
        <v>113986002943.51213</v>
      </c>
      <c r="N199" s="464">
        <v>143305344035.16397</v>
      </c>
      <c r="O199" s="464">
        <v>17583.009488569493</v>
      </c>
      <c r="P199" s="461">
        <v>728853.18382307177</v>
      </c>
      <c r="Q199" s="461">
        <v>508464.19507612905</v>
      </c>
      <c r="R199" s="464">
        <v>1058276948075.014</v>
      </c>
      <c r="S199" s="462">
        <v>0.46024114357182483</v>
      </c>
      <c r="T199" s="462">
        <v>0.32253196960260883</v>
      </c>
      <c r="U199" s="461">
        <v>16.494981108031777</v>
      </c>
      <c r="V199" s="464">
        <v>6201083731769.0264</v>
      </c>
      <c r="W199" s="460">
        <v>1958.3194739069709</v>
      </c>
      <c r="X199" s="463">
        <v>4.4480458013251928E-2</v>
      </c>
      <c r="Y199" s="476">
        <v>2.0000000000000001E-4</v>
      </c>
    </row>
    <row r="200" spans="1:25" x14ac:dyDescent="0.2">
      <c r="A200" s="475">
        <f t="shared" si="3"/>
        <v>196</v>
      </c>
      <c r="B200" s="462">
        <v>0.54070701985322678</v>
      </c>
      <c r="C200" s="461">
        <v>6135.445101917765</v>
      </c>
      <c r="D200" s="462">
        <v>0.89745624416947234</v>
      </c>
      <c r="E200" s="462">
        <v>0.39489310907256797</v>
      </c>
      <c r="F200" s="516">
        <v>2025.51</v>
      </c>
      <c r="G200" s="464">
        <v>87420353157.78334</v>
      </c>
      <c r="H200" s="461">
        <v>23714624.341609851</v>
      </c>
      <c r="I200" s="464">
        <v>571234578491.19556</v>
      </c>
      <c r="J200" s="462">
        <v>0.23831449147814354</v>
      </c>
      <c r="K200" s="464">
        <v>24093046809.494869</v>
      </c>
      <c r="L200" s="464">
        <v>7363741813.1950684</v>
      </c>
      <c r="M200" s="464">
        <v>67395148090.382141</v>
      </c>
      <c r="N200" s="464">
        <v>73753353498.934982</v>
      </c>
      <c r="O200" s="464">
        <v>38392.879082240135</v>
      </c>
      <c r="P200" s="461">
        <v>413685.98709498759</v>
      </c>
      <c r="Q200" s="461">
        <v>253006.06489175159</v>
      </c>
      <c r="R200" s="464">
        <v>909148120233.20715</v>
      </c>
      <c r="S200" s="462">
        <v>0.39125336899882196</v>
      </c>
      <c r="T200" s="462">
        <v>0.2096611810085941</v>
      </c>
      <c r="U200" s="461">
        <v>15.594670795231444</v>
      </c>
      <c r="V200" s="464">
        <v>3260657361443.6753</v>
      </c>
      <c r="W200" s="460">
        <v>1029.0069276917543</v>
      </c>
      <c r="X200" s="463">
        <v>4.7613593178661727E-2</v>
      </c>
      <c r="Y200" s="476">
        <v>2.0000000000000001E-4</v>
      </c>
    </row>
    <row r="201" spans="1:25" x14ac:dyDescent="0.2">
      <c r="A201" s="475">
        <f t="shared" si="3"/>
        <v>197</v>
      </c>
      <c r="B201" s="462">
        <v>0.67512606116858076</v>
      </c>
      <c r="C201" s="461">
        <v>1500</v>
      </c>
      <c r="D201" s="462">
        <v>0.52328152167397213</v>
      </c>
      <c r="E201" s="462">
        <v>0.62207513176557017</v>
      </c>
      <c r="F201" s="516">
        <v>2025</v>
      </c>
      <c r="G201" s="464">
        <v>108797791867.16553</v>
      </c>
      <c r="H201" s="461">
        <v>10691060.935856741</v>
      </c>
      <c r="I201" s="464">
        <v>356486340763.95911</v>
      </c>
      <c r="J201" s="462">
        <v>0.39863684632586238</v>
      </c>
      <c r="K201" s="464">
        <v>20209742161.15192</v>
      </c>
      <c r="L201" s="464">
        <v>26516211451.976803</v>
      </c>
      <c r="M201" s="464">
        <v>68120430719.054489</v>
      </c>
      <c r="N201" s="464">
        <v>72261351591.288956</v>
      </c>
      <c r="O201" s="464">
        <v>16343.475935849263</v>
      </c>
      <c r="P201" s="461">
        <v>460657.62968926632</v>
      </c>
      <c r="Q201" s="461">
        <v>247895.41767208694</v>
      </c>
      <c r="R201" s="464">
        <v>632226415950.65833</v>
      </c>
      <c r="S201" s="462">
        <v>0.49733301843353805</v>
      </c>
      <c r="T201" s="462">
        <v>0.34769111680231057</v>
      </c>
      <c r="U201" s="461">
        <v>15.801223731508317</v>
      </c>
      <c r="V201" s="464">
        <v>4016410328975.3096</v>
      </c>
      <c r="W201" s="460">
        <v>1267.0835066293735</v>
      </c>
      <c r="X201" s="463">
        <v>4.3903771252153632E-2</v>
      </c>
      <c r="Y201" s="476">
        <v>2.0000000000000001E-4</v>
      </c>
    </row>
    <row r="202" spans="1:25" x14ac:dyDescent="0.2">
      <c r="A202" s="475">
        <f t="shared" si="3"/>
        <v>198</v>
      </c>
      <c r="B202" s="462">
        <v>0.49859792599662273</v>
      </c>
      <c r="C202" s="461">
        <v>5775.9348270620794</v>
      </c>
      <c r="D202" s="462">
        <v>0.62352828215260581</v>
      </c>
      <c r="E202" s="462">
        <v>0.55150075824044953</v>
      </c>
      <c r="F202" s="516">
        <v>2026.08</v>
      </c>
      <c r="G202" s="464">
        <v>208208592350.95917</v>
      </c>
      <c r="H202" s="461">
        <v>13334801.900362523</v>
      </c>
      <c r="I202" s="464">
        <v>325373631232.44</v>
      </c>
      <c r="J202" s="462">
        <v>0.22159399556243231</v>
      </c>
      <c r="K202" s="464">
        <v>35547080010.042892</v>
      </c>
      <c r="L202" s="464">
        <v>124533478870.40697</v>
      </c>
      <c r="M202" s="464">
        <v>40109454795.175934</v>
      </c>
      <c r="N202" s="464">
        <v>32063927966.816265</v>
      </c>
      <c r="O202" s="464">
        <v>24380.611404103107</v>
      </c>
      <c r="P202" s="461">
        <v>224409.74598702026</v>
      </c>
      <c r="Q202" s="461">
        <v>116146.32294415445</v>
      </c>
      <c r="R202" s="464">
        <v>672954270545.18774</v>
      </c>
      <c r="S202" s="462">
        <v>0.48178033140505461</v>
      </c>
      <c r="T202" s="462">
        <v>0.38599796904850292</v>
      </c>
      <c r="U202" s="461">
        <v>17.579691022588062</v>
      </c>
      <c r="V202" s="464">
        <v>4949523398404.335</v>
      </c>
      <c r="W202" s="460">
        <v>1562.5134605071598</v>
      </c>
      <c r="X202" s="463">
        <v>4.2394796932491242E-2</v>
      </c>
      <c r="Y202" s="476">
        <v>2.0000000000000001E-4</v>
      </c>
    </row>
    <row r="203" spans="1:25" x14ac:dyDescent="0.2">
      <c r="A203" s="475">
        <f t="shared" si="3"/>
        <v>199</v>
      </c>
      <c r="B203" s="462">
        <v>0.61032337298142847</v>
      </c>
      <c r="C203" s="461">
        <v>7583.8602974259993</v>
      </c>
      <c r="D203" s="462">
        <v>0.36259628908521419</v>
      </c>
      <c r="E203" s="462">
        <v>0.24424912396535101</v>
      </c>
      <c r="F203" s="516">
        <v>2025.21</v>
      </c>
      <c r="G203" s="464">
        <v>102225092127.65344</v>
      </c>
      <c r="H203" s="461">
        <v>6362725.2532909736</v>
      </c>
      <c r="I203" s="464">
        <v>246086367161.93921</v>
      </c>
      <c r="J203" s="462">
        <v>0.44954779352816476</v>
      </c>
      <c r="K203" s="464">
        <v>10073444746.403641</v>
      </c>
      <c r="L203" s="464">
        <v>11123788707.76552</v>
      </c>
      <c r="M203" s="464">
        <v>101162602643.68883</v>
      </c>
      <c r="N203" s="464">
        <v>36467551814.596123</v>
      </c>
      <c r="O203" s="464">
        <v>32315.834042634491</v>
      </c>
      <c r="P203" s="461">
        <v>278415.28723125183</v>
      </c>
      <c r="Q203" s="461">
        <v>131557.90163171227</v>
      </c>
      <c r="R203" s="464">
        <v>498416688803.69305</v>
      </c>
      <c r="S203" s="462">
        <v>0.58070763135036552</v>
      </c>
      <c r="T203" s="462">
        <v>0.40215263977994181</v>
      </c>
      <c r="U203" s="461">
        <v>15.96554758541</v>
      </c>
      <c r="V203" s="464">
        <v>3635581881322.4907</v>
      </c>
      <c r="W203" s="460">
        <v>1147.2163485800847</v>
      </c>
      <c r="X203" s="463">
        <v>4.4396764553503519E-2</v>
      </c>
      <c r="Y203" s="476">
        <v>2.0000000000000001E-4</v>
      </c>
    </row>
    <row r="204" spans="1:25" x14ac:dyDescent="0.2">
      <c r="A204" s="475">
        <f t="shared" si="3"/>
        <v>200</v>
      </c>
      <c r="B204" s="462">
        <v>0.67657099774970431</v>
      </c>
      <c r="C204" s="461">
        <v>6575.5575603612378</v>
      </c>
      <c r="D204" s="462">
        <v>0.78013654082689765</v>
      </c>
      <c r="E204" s="462">
        <v>0.57625487095200456</v>
      </c>
      <c r="F204" s="516">
        <v>2023.75</v>
      </c>
      <c r="G204" s="464">
        <v>219739490551.58652</v>
      </c>
      <c r="H204" s="461">
        <v>19266402.488872293</v>
      </c>
      <c r="I204" s="464">
        <v>423996414999.62451</v>
      </c>
      <c r="J204" s="462">
        <v>0.12850368643842547</v>
      </c>
      <c r="K204" s="464">
        <v>8104118571.1553478</v>
      </c>
      <c r="L204" s="464">
        <v>0</v>
      </c>
      <c r="M204" s="464">
        <v>311137561114.17767</v>
      </c>
      <c r="N204" s="464">
        <v>41305537538.772316</v>
      </c>
      <c r="O204" s="464">
        <v>28160.131184455669</v>
      </c>
      <c r="P204" s="461">
        <v>259592.32050500947</v>
      </c>
      <c r="Q204" s="461">
        <v>138830.68928977376</v>
      </c>
      <c r="R204" s="464">
        <v>1071816456904.5519</v>
      </c>
      <c r="S204" s="462">
        <v>0.50778791667550804</v>
      </c>
      <c r="T204" s="462">
        <v>0.21981484160537082</v>
      </c>
      <c r="U204" s="461">
        <v>18.691087374799679</v>
      </c>
      <c r="V204" s="464">
        <v>4794297197734.7812</v>
      </c>
      <c r="W204" s="460">
        <v>1512.0315961957194</v>
      </c>
      <c r="X204" s="463">
        <v>3.9868637330345069E-2</v>
      </c>
      <c r="Y204" s="476">
        <v>2.0000000000000001E-4</v>
      </c>
    </row>
    <row r="205" spans="1:25" x14ac:dyDescent="0.2">
      <c r="A205" s="475">
        <f t="shared" si="3"/>
        <v>201</v>
      </c>
      <c r="B205" s="462">
        <v>0.23585889365017126</v>
      </c>
      <c r="C205" s="461">
        <v>9857.9421105032125</v>
      </c>
      <c r="D205" s="462">
        <v>0.44514720216622816</v>
      </c>
      <c r="E205" s="462">
        <v>0.28943356338237808</v>
      </c>
      <c r="F205" s="516">
        <v>2024.36</v>
      </c>
      <c r="G205" s="464">
        <v>280155219302.02081</v>
      </c>
      <c r="H205" s="461">
        <v>8027520.1442737971</v>
      </c>
      <c r="I205" s="464">
        <v>310584454637.12274</v>
      </c>
      <c r="J205" s="462">
        <v>0.23585889365017132</v>
      </c>
      <c r="K205" s="464">
        <v>11335656937.272717</v>
      </c>
      <c r="L205" s="464">
        <v>976070280.60154641</v>
      </c>
      <c r="M205" s="464">
        <v>201633220607.99319</v>
      </c>
      <c r="N205" s="464">
        <v>60155172961.971703</v>
      </c>
      <c r="O205" s="464">
        <v>20797.660397877728</v>
      </c>
      <c r="P205" s="461">
        <v>354865.64397947828</v>
      </c>
      <c r="Q205" s="461">
        <v>219703.80495756224</v>
      </c>
      <c r="R205" s="464">
        <v>801257215579.04907</v>
      </c>
      <c r="S205" s="462">
        <v>0.53576829733942599</v>
      </c>
      <c r="T205" s="462">
        <v>0.414450152481323</v>
      </c>
      <c r="U205" s="461">
        <v>18.006540401724134</v>
      </c>
      <c r="V205" s="464">
        <v>6480858625419.4805</v>
      </c>
      <c r="W205" s="460">
        <v>2044.3457258550079</v>
      </c>
      <c r="X205" s="463">
        <v>4.1260435603290437E-2</v>
      </c>
      <c r="Y205" s="476">
        <v>2.0000000000000001E-4</v>
      </c>
    </row>
    <row r="206" spans="1:25" x14ac:dyDescent="0.2">
      <c r="A206" s="475">
        <f t="shared" si="3"/>
        <v>202</v>
      </c>
      <c r="B206" s="462">
        <v>0.38277092065005686</v>
      </c>
      <c r="C206" s="461">
        <v>1500</v>
      </c>
      <c r="D206" s="462">
        <v>0.44632898748055888</v>
      </c>
      <c r="E206" s="462">
        <v>0.49565524258598914</v>
      </c>
      <c r="F206" s="516">
        <v>2024.84</v>
      </c>
      <c r="G206" s="464">
        <v>187901201017.68881</v>
      </c>
      <c r="H206" s="461">
        <v>8386161.9748119852</v>
      </c>
      <c r="I206" s="464">
        <v>290653891271.56329</v>
      </c>
      <c r="J206" s="462">
        <v>0.38277092065005691</v>
      </c>
      <c r="K206" s="464">
        <v>12108331871.922039</v>
      </c>
      <c r="L206" s="464">
        <v>0</v>
      </c>
      <c r="M206" s="464">
        <v>141096790221.66779</v>
      </c>
      <c r="N206" s="464">
        <v>231558523403.08484</v>
      </c>
      <c r="O206" s="464">
        <v>29550.204923338297</v>
      </c>
      <c r="P206" s="461">
        <v>1523637.6192660027</v>
      </c>
      <c r="Q206" s="461">
        <v>1037092.8894691081</v>
      </c>
      <c r="R206" s="464">
        <v>880687074005.00281</v>
      </c>
      <c r="S206" s="462">
        <v>0.50489658459536813</v>
      </c>
      <c r="T206" s="462">
        <v>0.36186927734431101</v>
      </c>
      <c r="U206" s="461">
        <v>16.484608509379655</v>
      </c>
      <c r="V206" s="464">
        <v>5804403384548.877</v>
      </c>
      <c r="W206" s="460">
        <v>1833.0684122203804</v>
      </c>
      <c r="X206" s="463">
        <v>4.3919769253375353E-2</v>
      </c>
      <c r="Y206" s="476">
        <v>2.0000000000000001E-4</v>
      </c>
    </row>
    <row r="207" spans="1:25" x14ac:dyDescent="0.2">
      <c r="A207" s="475">
        <f t="shared" si="3"/>
        <v>203</v>
      </c>
      <c r="B207" s="462">
        <v>0.54032580696857013</v>
      </c>
      <c r="C207" s="461">
        <v>4816.8609365465427</v>
      </c>
      <c r="D207" s="462">
        <v>0.44296248454814419</v>
      </c>
      <c r="E207" s="462">
        <v>0.52008916399243521</v>
      </c>
      <c r="F207" s="516">
        <v>2025.62</v>
      </c>
      <c r="G207" s="464">
        <v>213660194212.59418</v>
      </c>
      <c r="H207" s="461">
        <v>8494742.358636057</v>
      </c>
      <c r="I207" s="464">
        <v>301363625436.2088</v>
      </c>
      <c r="J207" s="462">
        <v>0.40675524674905705</v>
      </c>
      <c r="K207" s="464">
        <v>18603534681.20013</v>
      </c>
      <c r="L207" s="464">
        <v>32178185225.325153</v>
      </c>
      <c r="M207" s="464">
        <v>132307815599.51065</v>
      </c>
      <c r="N207" s="464">
        <v>50042161978.090019</v>
      </c>
      <c r="O207" s="464">
        <v>29179.506254572247</v>
      </c>
      <c r="P207" s="461">
        <v>291478.50535807747</v>
      </c>
      <c r="Q207" s="461">
        <v>170536.46846527403</v>
      </c>
      <c r="R207" s="464">
        <v>815793337714.66235</v>
      </c>
      <c r="S207" s="462">
        <v>0.60713976806467895</v>
      </c>
      <c r="T207" s="462">
        <v>0.38876950726006348</v>
      </c>
      <c r="U207" s="461">
        <v>17.001219749747953</v>
      </c>
      <c r="V207" s="464">
        <v>5977878440255.0879</v>
      </c>
      <c r="W207" s="460">
        <v>1886.899835455074</v>
      </c>
      <c r="X207" s="463">
        <v>4.2588303554059591E-2</v>
      </c>
      <c r="Y207" s="476">
        <v>2.0000000000000001E-4</v>
      </c>
    </row>
    <row r="208" spans="1:25" x14ac:dyDescent="0.2">
      <c r="A208" s="475">
        <f t="shared" si="3"/>
        <v>204</v>
      </c>
      <c r="B208" s="462">
        <v>0.61582518702733158</v>
      </c>
      <c r="C208" s="461">
        <v>7188.5507134578165</v>
      </c>
      <c r="D208" s="462">
        <v>0.98048164909417057</v>
      </c>
      <c r="E208" s="462">
        <v>0.31128069233698941</v>
      </c>
      <c r="F208" s="516">
        <v>2026.42</v>
      </c>
      <c r="G208" s="464">
        <v>173363148992.20789</v>
      </c>
      <c r="H208" s="461">
        <v>25517212.570495673</v>
      </c>
      <c r="I208" s="464">
        <v>689018021583.77295</v>
      </c>
      <c r="J208" s="462">
        <v>0.38701282364323919</v>
      </c>
      <c r="K208" s="464">
        <v>33310891504.609791</v>
      </c>
      <c r="L208" s="464">
        <v>28007902709.538643</v>
      </c>
      <c r="M208" s="464">
        <v>41652170480.596352</v>
      </c>
      <c r="N208" s="464">
        <v>19177711240.727951</v>
      </c>
      <c r="O208" s="464">
        <v>27338.757650271204</v>
      </c>
      <c r="P208" s="461">
        <v>151701.91538597626</v>
      </c>
      <c r="Q208" s="461">
        <v>73243.354859452767</v>
      </c>
      <c r="R208" s="464">
        <v>1046074820847.76</v>
      </c>
      <c r="S208" s="462">
        <v>0.50852949311438611</v>
      </c>
      <c r="T208" s="462">
        <v>0.37734053786483202</v>
      </c>
      <c r="U208" s="461">
        <v>15.499374008388651</v>
      </c>
      <c r="V208" s="464">
        <v>6637290847368.5693</v>
      </c>
      <c r="W208" s="460">
        <v>2095.3836346648391</v>
      </c>
      <c r="X208" s="463">
        <v>4.8155661642706904E-2</v>
      </c>
      <c r="Y208" s="476">
        <v>2.0000000000000001E-4</v>
      </c>
    </row>
    <row r="209" spans="1:25" x14ac:dyDescent="0.2">
      <c r="A209" s="475">
        <f t="shared" si="3"/>
        <v>205</v>
      </c>
      <c r="B209" s="462">
        <v>0.38937968243788917</v>
      </c>
      <c r="C209" s="461">
        <v>4237.8408452654203</v>
      </c>
      <c r="D209" s="462">
        <v>1.3173842234902891</v>
      </c>
      <c r="E209" s="462">
        <v>0.384648954230632</v>
      </c>
      <c r="F209" s="516">
        <v>2024.64</v>
      </c>
      <c r="G209" s="464">
        <v>714950973342.50745</v>
      </c>
      <c r="H209" s="461">
        <v>55349388.45239535</v>
      </c>
      <c r="I209" s="464">
        <v>880613155446.82971</v>
      </c>
      <c r="J209" s="462">
        <v>-2.1962041273830835E-3</v>
      </c>
      <c r="K209" s="464">
        <v>24739851808.567574</v>
      </c>
      <c r="L209" s="464">
        <v>0</v>
      </c>
      <c r="M209" s="464">
        <v>447250238013.07428</v>
      </c>
      <c r="N209" s="464">
        <v>70256456615.850372</v>
      </c>
      <c r="O209" s="464">
        <v>37848.974199107099</v>
      </c>
      <c r="P209" s="461">
        <v>410149.45907241676</v>
      </c>
      <c r="Q209" s="461">
        <v>239700.03140171326</v>
      </c>
      <c r="R209" s="464">
        <v>2246395924172.8818</v>
      </c>
      <c r="S209" s="462">
        <v>0.46215320321334791</v>
      </c>
      <c r="T209" s="462">
        <v>0.30288789109101444</v>
      </c>
      <c r="U209" s="461">
        <v>20.924305567803913</v>
      </c>
      <c r="V209" s="464">
        <v>15098189324560.607</v>
      </c>
      <c r="W209" s="460">
        <v>4763.9120000958428</v>
      </c>
      <c r="X209" s="463">
        <v>3.6178691027412148E-2</v>
      </c>
      <c r="Y209" s="476">
        <v>2.0000000000000001E-4</v>
      </c>
    </row>
    <row r="210" spans="1:25" x14ac:dyDescent="0.2">
      <c r="A210" s="475">
        <f t="shared" si="3"/>
        <v>206</v>
      </c>
      <c r="B210" s="462">
        <v>0.5324956691514523</v>
      </c>
      <c r="C210" s="461">
        <v>1500</v>
      </c>
      <c r="D210" s="462">
        <v>0.85277280474670658</v>
      </c>
      <c r="E210" s="462">
        <v>0.31751440075151682</v>
      </c>
      <c r="F210" s="516">
        <v>2024.34</v>
      </c>
      <c r="G210" s="464">
        <v>336220291479.54852</v>
      </c>
      <c r="H210" s="461">
        <v>23936383.761083871</v>
      </c>
      <c r="I210" s="464">
        <v>589143788499.82349</v>
      </c>
      <c r="J210" s="462">
        <v>0.44510903991530937</v>
      </c>
      <c r="K210" s="464">
        <v>27704039523.63509</v>
      </c>
      <c r="L210" s="464">
        <v>0</v>
      </c>
      <c r="M210" s="464">
        <v>211662345690.64969</v>
      </c>
      <c r="N210" s="464">
        <v>28205134902.490723</v>
      </c>
      <c r="O210" s="464">
        <v>24864.18406274806</v>
      </c>
      <c r="P210" s="461">
        <v>249673.4138218083</v>
      </c>
      <c r="Q210" s="461">
        <v>130098.01800127786</v>
      </c>
      <c r="R210" s="464">
        <v>1210566626870.3108</v>
      </c>
      <c r="S210" s="462">
        <v>0.60827136407960636</v>
      </c>
      <c r="T210" s="462">
        <v>0.46065757106348559</v>
      </c>
      <c r="U210" s="461">
        <v>16.534749928614687</v>
      </c>
      <c r="V210" s="464">
        <v>10109956958217.146</v>
      </c>
      <c r="W210" s="460">
        <v>3193.2203405435644</v>
      </c>
      <c r="X210" s="463">
        <v>4.414542091865354E-2</v>
      </c>
      <c r="Y210" s="476">
        <v>2.0000000000000001E-4</v>
      </c>
    </row>
    <row r="211" spans="1:25" x14ac:dyDescent="0.2">
      <c r="A211" s="475">
        <f t="shared" si="3"/>
        <v>207</v>
      </c>
      <c r="B211" s="462">
        <v>0.41690733644539452</v>
      </c>
      <c r="C211" s="461">
        <v>5722.4460600846032</v>
      </c>
      <c r="D211" s="462">
        <v>0.53458427068465841</v>
      </c>
      <c r="E211" s="462">
        <v>0.41315409756511068</v>
      </c>
      <c r="F211" s="516">
        <v>2025.38</v>
      </c>
      <c r="G211" s="464">
        <v>181398808224.01196</v>
      </c>
      <c r="H211" s="461">
        <v>10446066.926817734</v>
      </c>
      <c r="I211" s="464">
        <v>314693178365.7085</v>
      </c>
      <c r="J211" s="462">
        <v>0.3292080983746607</v>
      </c>
      <c r="K211" s="464">
        <v>2287839617.4904928</v>
      </c>
      <c r="L211" s="464">
        <v>2407254491.1819377</v>
      </c>
      <c r="M211" s="464">
        <v>94860420334.074844</v>
      </c>
      <c r="N211" s="464">
        <v>48429295212.899689</v>
      </c>
      <c r="O211" s="464">
        <v>32818.23172745746</v>
      </c>
      <c r="P211" s="461">
        <v>293307.0866432364</v>
      </c>
      <c r="Q211" s="461">
        <v>169654.2983254476</v>
      </c>
      <c r="R211" s="464">
        <v>663248808905.09192</v>
      </c>
      <c r="S211" s="462">
        <v>0.53447696388542854</v>
      </c>
      <c r="T211" s="462">
        <v>0.39278224515518123</v>
      </c>
      <c r="U211" s="461">
        <v>17.163911922199514</v>
      </c>
      <c r="V211" s="464">
        <v>4918121330250.9932</v>
      </c>
      <c r="W211" s="460">
        <v>1551.6550820211273</v>
      </c>
      <c r="X211" s="463">
        <v>4.2680143322080519E-2</v>
      </c>
      <c r="Y211" s="476">
        <v>2.0000000000000001E-4</v>
      </c>
    </row>
    <row r="212" spans="1:25" x14ac:dyDescent="0.2">
      <c r="A212" s="475">
        <f t="shared" si="3"/>
        <v>208</v>
      </c>
      <c r="B212" s="462">
        <v>0.41754204950659735</v>
      </c>
      <c r="C212" s="461">
        <v>5964.3352041245926</v>
      </c>
      <c r="D212" s="462">
        <v>0.77512962241163885</v>
      </c>
      <c r="E212" s="462">
        <v>0.57798518844054003</v>
      </c>
      <c r="F212" s="516">
        <v>2024.75</v>
      </c>
      <c r="G212" s="464">
        <v>260993204757.92783</v>
      </c>
      <c r="H212" s="461">
        <v>18805878.966510121</v>
      </c>
      <c r="I212" s="464">
        <v>459651377782.28204</v>
      </c>
      <c r="J212" s="462">
        <v>0.35618801661670441</v>
      </c>
      <c r="K212" s="464">
        <v>20871791417.773819</v>
      </c>
      <c r="L212" s="464">
        <v>0</v>
      </c>
      <c r="M212" s="464">
        <v>205443964419.27875</v>
      </c>
      <c r="N212" s="464">
        <v>44550231257.740471</v>
      </c>
      <c r="O212" s="464">
        <v>34199.495448239628</v>
      </c>
      <c r="P212" s="461">
        <v>329109.66014852742</v>
      </c>
      <c r="Q212" s="461">
        <v>191091.73894106166</v>
      </c>
      <c r="R212" s="464">
        <v>1048017019285.8575</v>
      </c>
      <c r="S212" s="462">
        <v>0.57417269263995618</v>
      </c>
      <c r="T212" s="462">
        <v>0.36450971422276185</v>
      </c>
      <c r="U212" s="461">
        <v>17.018522139748789</v>
      </c>
      <c r="V212" s="464">
        <v>7058588528596.5273</v>
      </c>
      <c r="W212" s="460">
        <v>2228.0012705915838</v>
      </c>
      <c r="X212" s="463">
        <v>4.3541060735241249E-2</v>
      </c>
      <c r="Y212" s="476">
        <v>2.0000000000000001E-4</v>
      </c>
    </row>
    <row r="213" spans="1:25" x14ac:dyDescent="0.2">
      <c r="A213" s="475">
        <f t="shared" si="3"/>
        <v>209</v>
      </c>
      <c r="B213" s="462">
        <v>0.37902411582552542</v>
      </c>
      <c r="C213" s="461">
        <v>8004.5075668762493</v>
      </c>
      <c r="D213" s="462">
        <v>0.85192897130828538</v>
      </c>
      <c r="E213" s="462">
        <v>0.57228174778140062</v>
      </c>
      <c r="F213" s="516">
        <v>2026.06</v>
      </c>
      <c r="G213" s="464">
        <v>149108528713.76694</v>
      </c>
      <c r="H213" s="461">
        <v>22377587.051168744</v>
      </c>
      <c r="I213" s="464">
        <v>591233742045.92578</v>
      </c>
      <c r="J213" s="462">
        <v>0.37160407805774553</v>
      </c>
      <c r="K213" s="464">
        <v>30041993643.99189</v>
      </c>
      <c r="L213" s="464">
        <v>52655650680.662994</v>
      </c>
      <c r="M213" s="464">
        <v>58171933348.163643</v>
      </c>
      <c r="N213" s="464">
        <v>73996499469.223007</v>
      </c>
      <c r="O213" s="464">
        <v>27730.448104131152</v>
      </c>
      <c r="P213" s="461">
        <v>459040.42347689072</v>
      </c>
      <c r="Q213" s="461">
        <v>289722.19795553095</v>
      </c>
      <c r="R213" s="464">
        <v>1007728146125.8627</v>
      </c>
      <c r="S213" s="462">
        <v>0.49149147779457059</v>
      </c>
      <c r="T213" s="462">
        <v>0.347394501871371</v>
      </c>
      <c r="U213" s="461">
        <v>15.488377753003416</v>
      </c>
      <c r="V213" s="464">
        <v>5923585429159.7988</v>
      </c>
      <c r="W213" s="460">
        <v>1868.9926918047156</v>
      </c>
      <c r="X213" s="463">
        <v>4.7635151670145551E-2</v>
      </c>
      <c r="Y213" s="476">
        <v>2.0000000000000001E-4</v>
      </c>
    </row>
    <row r="214" spans="1:25" x14ac:dyDescent="0.2">
      <c r="A214" s="475">
        <f t="shared" si="3"/>
        <v>210</v>
      </c>
      <c r="B214" s="462">
        <v>0.37072024249174784</v>
      </c>
      <c r="C214" s="461">
        <v>3624.7652684788445</v>
      </c>
      <c r="D214" s="462">
        <v>0.72533447249400074</v>
      </c>
      <c r="E214" s="462">
        <v>0.38706071916725493</v>
      </c>
      <c r="F214" s="516">
        <v>2025.05</v>
      </c>
      <c r="G214" s="464">
        <v>158214811567.83026</v>
      </c>
      <c r="H214" s="461">
        <v>17668767.272426985</v>
      </c>
      <c r="I214" s="464">
        <v>467439690464.96167</v>
      </c>
      <c r="J214" s="462">
        <v>0.36992549702276967</v>
      </c>
      <c r="K214" s="464">
        <v>34279498667.97538</v>
      </c>
      <c r="L214" s="464">
        <v>27903112693.063862</v>
      </c>
      <c r="M214" s="464">
        <v>119418139779.68201</v>
      </c>
      <c r="N214" s="464">
        <v>101919581795.05493</v>
      </c>
      <c r="O214" s="464">
        <v>21897.683336703496</v>
      </c>
      <c r="P214" s="461">
        <v>599342.95907510153</v>
      </c>
      <c r="Q214" s="461">
        <v>406056.06761869369</v>
      </c>
      <c r="R214" s="464">
        <v>935362860473.94031</v>
      </c>
      <c r="S214" s="462">
        <v>0.51055152783731284</v>
      </c>
      <c r="T214" s="462">
        <v>0.34745936337636035</v>
      </c>
      <c r="U214" s="461">
        <v>15.742036503706831</v>
      </c>
      <c r="V214" s="464">
        <v>5642423035874.3613</v>
      </c>
      <c r="W214" s="460">
        <v>1780.2768310783192</v>
      </c>
      <c r="X214" s="463">
        <v>4.6129176127710468E-2</v>
      </c>
      <c r="Y214" s="476">
        <v>2.0000000000000001E-4</v>
      </c>
    </row>
    <row r="215" spans="1:25" x14ac:dyDescent="0.2">
      <c r="A215" s="475">
        <f t="shared" si="3"/>
        <v>211</v>
      </c>
      <c r="B215" s="462">
        <v>0.68919108756820835</v>
      </c>
      <c r="C215" s="461">
        <v>6479.4659463918751</v>
      </c>
      <c r="D215" s="462">
        <v>0.38000358928269112</v>
      </c>
      <c r="E215" s="462">
        <v>0.55103892232159835</v>
      </c>
      <c r="F215" s="516">
        <v>2025.59</v>
      </c>
      <c r="G215" s="464">
        <v>106355073812.61935</v>
      </c>
      <c r="H215" s="461">
        <v>6634914.319854809</v>
      </c>
      <c r="I215" s="464">
        <v>289630752778.9057</v>
      </c>
      <c r="J215" s="462">
        <v>0.54684708800872084</v>
      </c>
      <c r="K215" s="464">
        <v>10812985565.726841</v>
      </c>
      <c r="L215" s="464">
        <v>4553377784.3081112</v>
      </c>
      <c r="M215" s="464">
        <v>76918217323.559402</v>
      </c>
      <c r="N215" s="464">
        <v>81901057595.828751</v>
      </c>
      <c r="O215" s="464">
        <v>30027.722063525853</v>
      </c>
      <c r="P215" s="461">
        <v>572039.67989799066</v>
      </c>
      <c r="Q215" s="461">
        <v>329838.64053362911</v>
      </c>
      <c r="R215" s="464">
        <v>563621516233.14539</v>
      </c>
      <c r="S215" s="462">
        <v>0.58064744781223399</v>
      </c>
      <c r="T215" s="462">
        <v>0.48070510778260706</v>
      </c>
      <c r="U215" s="461">
        <v>15.307086567221347</v>
      </c>
      <c r="V215" s="464">
        <v>4815454212842.1104</v>
      </c>
      <c r="W215" s="460">
        <v>1520.0690374775236</v>
      </c>
      <c r="X215" s="463">
        <v>4.5202216523318781E-2</v>
      </c>
      <c r="Y215" s="476">
        <v>2.0000000000000001E-4</v>
      </c>
    </row>
    <row r="216" spans="1:25" x14ac:dyDescent="0.2">
      <c r="A216" s="475">
        <f t="shared" si="3"/>
        <v>212</v>
      </c>
      <c r="B216" s="462">
        <v>0.50470442774453139</v>
      </c>
      <c r="C216" s="461">
        <v>1619.4804293834827</v>
      </c>
      <c r="D216" s="462">
        <v>0.72599453716116169</v>
      </c>
      <c r="E216" s="462">
        <v>0.15055706833819188</v>
      </c>
      <c r="F216" s="516">
        <v>2025.45</v>
      </c>
      <c r="G216" s="464">
        <v>97048728889.227982</v>
      </c>
      <c r="H216" s="461">
        <v>17898155.579295319</v>
      </c>
      <c r="I216" s="464">
        <v>524184852166.23553</v>
      </c>
      <c r="J216" s="462">
        <v>0.45454528132134875</v>
      </c>
      <c r="K216" s="464">
        <v>25165619136.347157</v>
      </c>
      <c r="L216" s="464">
        <v>50187057360.154091</v>
      </c>
      <c r="M216" s="464">
        <v>56015824484.130707</v>
      </c>
      <c r="N216" s="464">
        <v>50556867409.452232</v>
      </c>
      <c r="O216" s="464">
        <v>17779.260813956767</v>
      </c>
      <c r="P216" s="461">
        <v>350010.47123140248</v>
      </c>
      <c r="Q216" s="461">
        <v>208309.44820087744</v>
      </c>
      <c r="R216" s="464">
        <v>775333842806.81287</v>
      </c>
      <c r="S216" s="462">
        <v>0.5174704979943926</v>
      </c>
      <c r="T216" s="462">
        <v>0.37045180430764485</v>
      </c>
      <c r="U216" s="461">
        <v>14.929504289732135</v>
      </c>
      <c r="V216" s="464">
        <v>4830036925064.2002</v>
      </c>
      <c r="W216" s="460">
        <v>1522.5215009770982</v>
      </c>
      <c r="X216" s="463">
        <v>4.7744355377170311E-2</v>
      </c>
      <c r="Y216" s="476">
        <v>2.0000000000000001E-4</v>
      </c>
    </row>
    <row r="217" spans="1:25" x14ac:dyDescent="0.2">
      <c r="A217" s="475">
        <f t="shared" si="3"/>
        <v>213</v>
      </c>
      <c r="B217" s="462">
        <v>0.5837375698949957</v>
      </c>
      <c r="C217" s="461">
        <v>4926.3108873261253</v>
      </c>
      <c r="D217" s="462">
        <v>1.1621944857019459</v>
      </c>
      <c r="E217" s="462">
        <v>0.33498338048188936</v>
      </c>
      <c r="F217" s="516">
        <v>2024.3</v>
      </c>
      <c r="G217" s="464">
        <v>202711744549.14502</v>
      </c>
      <c r="H217" s="461">
        <v>41311300.412586376</v>
      </c>
      <c r="I217" s="464">
        <v>614250485296.453</v>
      </c>
      <c r="J217" s="462">
        <v>1.1228064537096238E-2</v>
      </c>
      <c r="K217" s="464">
        <v>10423836943.869598</v>
      </c>
      <c r="L217" s="464">
        <v>14281694244.802517</v>
      </c>
      <c r="M217" s="464">
        <v>178361084441.97263</v>
      </c>
      <c r="N217" s="464">
        <v>26894979180.808071</v>
      </c>
      <c r="O217" s="464">
        <v>27071.902877975634</v>
      </c>
      <c r="P217" s="461">
        <v>248870.29135089097</v>
      </c>
      <c r="Q217" s="461">
        <v>104866.10178680101</v>
      </c>
      <c r="R217" s="464">
        <v>1109673527508.1387</v>
      </c>
      <c r="S217" s="462">
        <v>0.34625514870738855</v>
      </c>
      <c r="T217" s="462">
        <v>0.16069801752324764</v>
      </c>
      <c r="U217" s="461">
        <v>23.243979937492071</v>
      </c>
      <c r="V217" s="464">
        <v>4419781511492.501</v>
      </c>
      <c r="W217" s="460">
        <v>1395.1313645360199</v>
      </c>
      <c r="X217" s="463">
        <v>3.2951669942379892E-2</v>
      </c>
      <c r="Y217" s="476">
        <v>2.0000000000000001E-4</v>
      </c>
    </row>
    <row r="218" spans="1:25" x14ac:dyDescent="0.2">
      <c r="A218" s="475">
        <f t="shared" si="3"/>
        <v>214</v>
      </c>
      <c r="B218" s="462">
        <v>0.39531218800603618</v>
      </c>
      <c r="C218" s="461">
        <v>3420.5322844626498</v>
      </c>
      <c r="D218" s="462">
        <v>0.99466517805944177</v>
      </c>
      <c r="E218" s="462">
        <v>0.33951256426736615</v>
      </c>
      <c r="F218" s="516">
        <v>2025.51</v>
      </c>
      <c r="G218" s="464">
        <v>276832310216.034</v>
      </c>
      <c r="H218" s="461">
        <v>31648073.569677088</v>
      </c>
      <c r="I218" s="464">
        <v>672597617020.84778</v>
      </c>
      <c r="J218" s="462">
        <v>0.24611218926107759</v>
      </c>
      <c r="K218" s="464">
        <v>22880582945.119862</v>
      </c>
      <c r="L218" s="464">
        <v>19681105654.092823</v>
      </c>
      <c r="M218" s="464">
        <v>190299346239.81552</v>
      </c>
      <c r="N218" s="464">
        <v>38074781286.759026</v>
      </c>
      <c r="O218" s="464">
        <v>26566.558026263017</v>
      </c>
      <c r="P218" s="461">
        <v>268392.06360708631</v>
      </c>
      <c r="Q218" s="461">
        <v>140983.29486557603</v>
      </c>
      <c r="R218" s="464">
        <v>1295083012340.1721</v>
      </c>
      <c r="S218" s="462">
        <v>0.49241474441281435</v>
      </c>
      <c r="T218" s="462">
        <v>0.29566945169849262</v>
      </c>
      <c r="U218" s="461">
        <v>17.228985047502544</v>
      </c>
      <c r="V218" s="464">
        <v>7181811331995.6465</v>
      </c>
      <c r="W218" s="460">
        <v>2268.4123995360364</v>
      </c>
      <c r="X218" s="463">
        <v>4.2995979539222677E-2</v>
      </c>
      <c r="Y218" s="476">
        <v>2.0000000000000001E-4</v>
      </c>
    </row>
    <row r="219" spans="1:25" x14ac:dyDescent="0.2">
      <c r="A219" s="475">
        <f t="shared" si="3"/>
        <v>215</v>
      </c>
      <c r="B219" s="462">
        <v>0.5412376438826566</v>
      </c>
      <c r="C219" s="461">
        <v>4257.2471891798368</v>
      </c>
      <c r="D219" s="462">
        <v>0.53764852673436636</v>
      </c>
      <c r="E219" s="462">
        <v>0.36774107239807174</v>
      </c>
      <c r="F219" s="516">
        <v>2026.8</v>
      </c>
      <c r="G219" s="464">
        <v>35940766889.751266</v>
      </c>
      <c r="H219" s="461">
        <v>10657457.713824935</v>
      </c>
      <c r="I219" s="464">
        <v>352714339653.10419</v>
      </c>
      <c r="J219" s="462">
        <v>0.45385198940094407</v>
      </c>
      <c r="K219" s="464">
        <v>24948194386.076721</v>
      </c>
      <c r="L219" s="464">
        <v>42294418000.226074</v>
      </c>
      <c r="M219" s="464">
        <v>33568939908.044884</v>
      </c>
      <c r="N219" s="464">
        <v>40633132383.478683</v>
      </c>
      <c r="O219" s="464">
        <v>28069.914445414714</v>
      </c>
      <c r="P219" s="461">
        <v>285962.61914443638</v>
      </c>
      <c r="Q219" s="461">
        <v>163984.37219069726</v>
      </c>
      <c r="R219" s="464">
        <v>509389661031.48547</v>
      </c>
      <c r="S219" s="462">
        <v>0.50517880147049277</v>
      </c>
      <c r="T219" s="462">
        <v>0.332258521116437</v>
      </c>
      <c r="U219" s="461">
        <v>14.014860818117246</v>
      </c>
      <c r="V219" s="464">
        <v>2832112552273.5723</v>
      </c>
      <c r="W219" s="460">
        <v>893.52117557173608</v>
      </c>
      <c r="X219" s="463">
        <v>4.7950978531391207E-2</v>
      </c>
      <c r="Y219" s="476">
        <v>2.0000000000000001E-4</v>
      </c>
    </row>
    <row r="220" spans="1:25" x14ac:dyDescent="0.2">
      <c r="A220" s="475">
        <f t="shared" si="3"/>
        <v>216</v>
      </c>
      <c r="B220" s="462">
        <v>0.54154934143321665</v>
      </c>
      <c r="C220" s="461">
        <v>2104.3965366673438</v>
      </c>
      <c r="D220" s="462">
        <v>0.81287314184879012</v>
      </c>
      <c r="E220" s="462">
        <v>0.38424600663335368</v>
      </c>
      <c r="F220" s="516">
        <v>2024.69</v>
      </c>
      <c r="G220" s="464">
        <v>328696041327.34772</v>
      </c>
      <c r="H220" s="461">
        <v>22180102.598686919</v>
      </c>
      <c r="I220" s="464">
        <v>369045160620.99005</v>
      </c>
      <c r="J220" s="462">
        <v>-4.3714389550938204E-2</v>
      </c>
      <c r="K220" s="464">
        <v>12064423048.153851</v>
      </c>
      <c r="L220" s="464">
        <v>1362384387.4864805</v>
      </c>
      <c r="M220" s="464">
        <v>251682819482.11237</v>
      </c>
      <c r="N220" s="464">
        <v>97943485418.291443</v>
      </c>
      <c r="O220" s="464">
        <v>29034.04227989036</v>
      </c>
      <c r="P220" s="461">
        <v>535615.92661414691</v>
      </c>
      <c r="Q220" s="461">
        <v>351688.85556171869</v>
      </c>
      <c r="R220" s="464">
        <v>1074941021305.8025</v>
      </c>
      <c r="S220" s="462">
        <v>0.45139454963864095</v>
      </c>
      <c r="T220" s="462">
        <v>0.27728598188080811</v>
      </c>
      <c r="U220" s="461">
        <v>22.375514636577314</v>
      </c>
      <c r="V220" s="464">
        <v>7141636254736.5996</v>
      </c>
      <c r="W220" s="460">
        <v>2253.044074913189</v>
      </c>
      <c r="X220" s="463">
        <v>3.3306172783142712E-2</v>
      </c>
      <c r="Y220" s="476">
        <v>2.0000000000000001E-4</v>
      </c>
    </row>
    <row r="221" spans="1:25" x14ac:dyDescent="0.2">
      <c r="A221" s="475">
        <f t="shared" si="3"/>
        <v>217</v>
      </c>
      <c r="B221" s="462">
        <v>0.34484910889584308</v>
      </c>
      <c r="C221" s="461">
        <v>1992.1216632330174</v>
      </c>
      <c r="D221" s="462">
        <v>0.42341960583635857</v>
      </c>
      <c r="E221" s="462">
        <v>0.36309178946802745</v>
      </c>
      <c r="F221" s="516">
        <v>2025.28</v>
      </c>
      <c r="G221" s="464">
        <v>125063675840.04201</v>
      </c>
      <c r="H221" s="461">
        <v>7596913.3992835945</v>
      </c>
      <c r="I221" s="464">
        <v>272907833224.44458</v>
      </c>
      <c r="J221" s="462">
        <v>0.34484910889584308</v>
      </c>
      <c r="K221" s="464">
        <v>25229690773.556934</v>
      </c>
      <c r="L221" s="464">
        <v>57514989510.043854</v>
      </c>
      <c r="M221" s="464">
        <v>72903984608.862915</v>
      </c>
      <c r="N221" s="464">
        <v>119748672051.15387</v>
      </c>
      <c r="O221" s="464">
        <v>22495.164122616345</v>
      </c>
      <c r="P221" s="461">
        <v>722708.47414049972</v>
      </c>
      <c r="Q221" s="461">
        <v>435748.12551783817</v>
      </c>
      <c r="R221" s="464">
        <v>697438500325.91504</v>
      </c>
      <c r="S221" s="462">
        <v>0.50810622959765206</v>
      </c>
      <c r="T221" s="462">
        <v>0.31436071273740418</v>
      </c>
      <c r="U221" s="461">
        <v>16.31031297167987</v>
      </c>
      <c r="V221" s="464">
        <v>3973313424992.6133</v>
      </c>
      <c r="W221" s="460">
        <v>1254.3303470467463</v>
      </c>
      <c r="X221" s="463">
        <v>4.4119032310146807E-2</v>
      </c>
      <c r="Y221" s="476">
        <v>2.0000000000000001E-4</v>
      </c>
    </row>
    <row r="222" spans="1:25" x14ac:dyDescent="0.2">
      <c r="A222" s="475">
        <f t="shared" si="3"/>
        <v>218</v>
      </c>
      <c r="B222" s="462">
        <v>0.50216341275957088</v>
      </c>
      <c r="C222" s="461">
        <v>2851.6400410188794</v>
      </c>
      <c r="D222" s="462">
        <v>1.1577481724344363</v>
      </c>
      <c r="E222" s="462">
        <v>0.49982044201855608</v>
      </c>
      <c r="F222" s="516">
        <v>2024.15</v>
      </c>
      <c r="G222" s="464">
        <v>419054044478.41077</v>
      </c>
      <c r="H222" s="461">
        <v>42902788.599959761</v>
      </c>
      <c r="I222" s="464">
        <v>909153381080.35681</v>
      </c>
      <c r="J222" s="462">
        <v>0.33714164484332976</v>
      </c>
      <c r="K222" s="464">
        <v>22631951154.318615</v>
      </c>
      <c r="L222" s="464">
        <v>0</v>
      </c>
      <c r="M222" s="464">
        <v>287333597480.97247</v>
      </c>
      <c r="N222" s="464">
        <v>8394556168.441864</v>
      </c>
      <c r="O222" s="464">
        <v>31398.568942550599</v>
      </c>
      <c r="P222" s="461">
        <v>102142.85437765971</v>
      </c>
      <c r="Q222" s="461">
        <v>33491.278597207573</v>
      </c>
      <c r="R222" s="464">
        <v>1692744192567.3503</v>
      </c>
      <c r="S222" s="462">
        <v>0.54422004647734723</v>
      </c>
      <c r="T222" s="462">
        <v>0.40483077813771529</v>
      </c>
      <c r="U222" s="461">
        <v>16.622467650520385</v>
      </c>
      <c r="V222" s="464">
        <v>12385347315039.535</v>
      </c>
      <c r="W222" s="460">
        <v>3910.0625786815413</v>
      </c>
      <c r="X222" s="463">
        <v>4.4129506863849026E-2</v>
      </c>
      <c r="Y222" s="476">
        <v>2.0000000000000001E-4</v>
      </c>
    </row>
    <row r="223" spans="1:25" x14ac:dyDescent="0.2">
      <c r="A223" s="475">
        <f t="shared" si="3"/>
        <v>219</v>
      </c>
      <c r="B223" s="462">
        <v>0.43573890648830726</v>
      </c>
      <c r="C223" s="461">
        <v>4334.5287471437723</v>
      </c>
      <c r="D223" s="462">
        <v>1.0892421266861505</v>
      </c>
      <c r="E223" s="462">
        <v>0.45197953842237759</v>
      </c>
      <c r="F223" s="516">
        <v>2024.53</v>
      </c>
      <c r="G223" s="464">
        <v>259161338739.20593</v>
      </c>
      <c r="H223" s="461">
        <v>36670047.143308833</v>
      </c>
      <c r="I223" s="464">
        <v>799099464662.97131</v>
      </c>
      <c r="J223" s="462">
        <v>0.23439441457813837</v>
      </c>
      <c r="K223" s="464">
        <v>3967676170.5563488</v>
      </c>
      <c r="L223" s="464">
        <v>0</v>
      </c>
      <c r="M223" s="464">
        <v>205749551940.13699</v>
      </c>
      <c r="N223" s="464">
        <v>9507212404.0713234</v>
      </c>
      <c r="O223" s="464">
        <v>20420.249348040579</v>
      </c>
      <c r="P223" s="461">
        <v>101465.43749999908</v>
      </c>
      <c r="Q223" s="461">
        <v>33113.812499999563</v>
      </c>
      <c r="R223" s="464">
        <v>1373243509979.9836</v>
      </c>
      <c r="S223" s="462">
        <v>0.46498023190640003</v>
      </c>
      <c r="T223" s="462">
        <v>0.29896138990009841</v>
      </c>
      <c r="U223" s="461">
        <v>16.78086402273799</v>
      </c>
      <c r="V223" s="464">
        <v>7584465640982.6143</v>
      </c>
      <c r="W223" s="460">
        <v>2392.7125249831511</v>
      </c>
      <c r="X223" s="463">
        <v>4.3379021928504888E-2</v>
      </c>
      <c r="Y223" s="476">
        <v>2.0000000000000001E-4</v>
      </c>
    </row>
    <row r="224" spans="1:25" x14ac:dyDescent="0.2">
      <c r="A224" s="475">
        <f t="shared" si="3"/>
        <v>220</v>
      </c>
      <c r="B224" s="462">
        <v>0.35947884549514342</v>
      </c>
      <c r="C224" s="461">
        <v>6964.3498260749166</v>
      </c>
      <c r="D224" s="462">
        <v>1.077128333711654</v>
      </c>
      <c r="E224" s="462">
        <v>0.51018700650245352</v>
      </c>
      <c r="F224" s="516">
        <v>2023.8</v>
      </c>
      <c r="G224" s="464">
        <v>363276090909.91333</v>
      </c>
      <c r="H224" s="461">
        <v>34355369.221531637</v>
      </c>
      <c r="I224" s="464">
        <v>734840689893.04431</v>
      </c>
      <c r="J224" s="462">
        <v>0.22992335282126874</v>
      </c>
      <c r="K224" s="464">
        <v>24001974666.289196</v>
      </c>
      <c r="L224" s="464">
        <v>0</v>
      </c>
      <c r="M224" s="464">
        <v>290356236898.68896</v>
      </c>
      <c r="N224" s="464">
        <v>47427006279.803383</v>
      </c>
      <c r="O224" s="464">
        <v>17804.950661858511</v>
      </c>
      <c r="P224" s="461">
        <v>313010.75451789616</v>
      </c>
      <c r="Q224" s="461">
        <v>172157.64673437295</v>
      </c>
      <c r="R224" s="464">
        <v>1497180336205.9575</v>
      </c>
      <c r="S224" s="462">
        <v>0.49464153270346634</v>
      </c>
      <c r="T224" s="462">
        <v>0.30700871733322366</v>
      </c>
      <c r="U224" s="461">
        <v>17.695957639965215</v>
      </c>
      <c r="V224" s="464">
        <v>8788309669682.8174</v>
      </c>
      <c r="W224" s="460">
        <v>2773.0717664929894</v>
      </c>
      <c r="X224" s="463">
        <v>4.187738581422052E-2</v>
      </c>
      <c r="Y224" s="476">
        <v>2.0000000000000001E-4</v>
      </c>
    </row>
    <row r="225" spans="1:25" x14ac:dyDescent="0.2">
      <c r="A225" s="475">
        <f t="shared" si="3"/>
        <v>221</v>
      </c>
      <c r="B225" s="462">
        <v>0.5073538479162687</v>
      </c>
      <c r="C225" s="461">
        <v>4872.9151099171695</v>
      </c>
      <c r="D225" s="462">
        <v>0.67548576464629573</v>
      </c>
      <c r="E225" s="462">
        <v>0.41542219822406001</v>
      </c>
      <c r="F225" s="516">
        <v>2025.27</v>
      </c>
      <c r="G225" s="464">
        <v>157093711595.79346</v>
      </c>
      <c r="H225" s="461">
        <v>15142799.961136041</v>
      </c>
      <c r="I225" s="464">
        <v>458760369089.38672</v>
      </c>
      <c r="J225" s="462">
        <v>0.41001750450096364</v>
      </c>
      <c r="K225" s="464">
        <v>43631456667.045815</v>
      </c>
      <c r="L225" s="464">
        <v>63246479594.1632</v>
      </c>
      <c r="M225" s="464">
        <v>94201394074.947067</v>
      </c>
      <c r="N225" s="464">
        <v>44852819311.677078</v>
      </c>
      <c r="O225" s="464">
        <v>23917.212795316605</v>
      </c>
      <c r="P225" s="461">
        <v>299069.33596476458</v>
      </c>
      <c r="Q225" s="461">
        <v>170655.70934127676</v>
      </c>
      <c r="R225" s="464">
        <v>853222360021.72534</v>
      </c>
      <c r="S225" s="462">
        <v>0.54802320555290862</v>
      </c>
      <c r="T225" s="462">
        <v>0.38839450526115521</v>
      </c>
      <c r="U225" s="461">
        <v>15.61655203476227</v>
      </c>
      <c r="V225" s="464">
        <v>5777049568989.7705</v>
      </c>
      <c r="W225" s="460">
        <v>1822.1760067636744</v>
      </c>
      <c r="X225" s="463">
        <v>4.5779977916261996E-2</v>
      </c>
      <c r="Y225" s="476">
        <v>2.0000000000000001E-4</v>
      </c>
    </row>
    <row r="226" spans="1:25" x14ac:dyDescent="0.2">
      <c r="A226" s="475">
        <f t="shared" si="3"/>
        <v>222</v>
      </c>
      <c r="B226" s="462">
        <v>0.68118753911315988</v>
      </c>
      <c r="C226" s="461">
        <v>4897.5314081545475</v>
      </c>
      <c r="D226" s="462">
        <v>0.55938076921145119</v>
      </c>
      <c r="E226" s="462">
        <v>6.9151106680477914E-2</v>
      </c>
      <c r="F226" s="516">
        <v>2024.12</v>
      </c>
      <c r="G226" s="464">
        <v>231985915492.62286</v>
      </c>
      <c r="H226" s="461">
        <v>11161995.873371927</v>
      </c>
      <c r="I226" s="464">
        <v>308325605820.06299</v>
      </c>
      <c r="J226" s="462">
        <v>0.35154081837585016</v>
      </c>
      <c r="K226" s="464">
        <v>13685794432.055702</v>
      </c>
      <c r="L226" s="464">
        <v>0</v>
      </c>
      <c r="M226" s="464">
        <v>169617132855.43716</v>
      </c>
      <c r="N226" s="464">
        <v>19463542384.795261</v>
      </c>
      <c r="O226" s="464">
        <v>29779.578866566389</v>
      </c>
      <c r="P226" s="461">
        <v>170994.46165114467</v>
      </c>
      <c r="Q226" s="461">
        <v>78956.498308958238</v>
      </c>
      <c r="R226" s="464">
        <v>732076433297.56921</v>
      </c>
      <c r="S226" s="462">
        <v>0.5889860822408266</v>
      </c>
      <c r="T226" s="462">
        <v>0.42765137087010208</v>
      </c>
      <c r="U226" s="461">
        <v>17.386758660883224</v>
      </c>
      <c r="V226" s="464">
        <v>5954954792549.4482</v>
      </c>
      <c r="W226" s="460">
        <v>1878.0457220385517</v>
      </c>
      <c r="X226" s="463">
        <v>4.2139080052722253E-2</v>
      </c>
      <c r="Y226" s="476">
        <v>2.0000000000000001E-4</v>
      </c>
    </row>
    <row r="227" spans="1:25" x14ac:dyDescent="0.2">
      <c r="A227" s="475">
        <f t="shared" si="3"/>
        <v>223</v>
      </c>
      <c r="B227" s="462">
        <v>0.53385233549221456</v>
      </c>
      <c r="C227" s="461">
        <v>8754.4328250344188</v>
      </c>
      <c r="D227" s="462">
        <v>0.90348003094768736</v>
      </c>
      <c r="E227" s="462">
        <v>0.7</v>
      </c>
      <c r="F227" s="516">
        <v>2025.44</v>
      </c>
      <c r="G227" s="464">
        <v>366262126513.75189</v>
      </c>
      <c r="H227" s="461">
        <v>22697919.653668858</v>
      </c>
      <c r="I227" s="464">
        <v>544579396499.72308</v>
      </c>
      <c r="J227" s="462">
        <v>0.32107563715729637</v>
      </c>
      <c r="K227" s="464">
        <v>35035004178.835258</v>
      </c>
      <c r="L227" s="464">
        <v>71566568618.963821</v>
      </c>
      <c r="M227" s="464">
        <v>207280458703.18411</v>
      </c>
      <c r="N227" s="464">
        <v>7865851584.6519089</v>
      </c>
      <c r="O227" s="464">
        <v>22805.3738912142</v>
      </c>
      <c r="P227" s="461">
        <v>109829.97841909618</v>
      </c>
      <c r="Q227" s="461">
        <v>31590.826327119292</v>
      </c>
      <c r="R227" s="464">
        <v>1301146256129.5696</v>
      </c>
      <c r="S227" s="462">
        <v>0.5834621334623471</v>
      </c>
      <c r="T227" s="462">
        <v>0.38636981231262452</v>
      </c>
      <c r="U227" s="461">
        <v>17.301952291710432</v>
      </c>
      <c r="V227" s="464">
        <v>9393724852824.7051</v>
      </c>
      <c r="W227" s="460">
        <v>2964.2198699728897</v>
      </c>
      <c r="X227" s="463">
        <v>4.3233963131981683E-2</v>
      </c>
      <c r="Y227" s="476">
        <v>2.0000000000000001E-4</v>
      </c>
    </row>
    <row r="228" spans="1:25" x14ac:dyDescent="0.2">
      <c r="A228" s="475">
        <f t="shared" si="3"/>
        <v>224</v>
      </c>
      <c r="B228" s="462">
        <v>0.5743692452485748</v>
      </c>
      <c r="C228" s="461">
        <v>3553.1410437736654</v>
      </c>
      <c r="D228" s="462">
        <v>0.97139371258840479</v>
      </c>
      <c r="E228" s="462">
        <v>0.38569224378946632</v>
      </c>
      <c r="F228" s="516">
        <v>2023.77</v>
      </c>
      <c r="G228" s="464">
        <v>236070740106.57272</v>
      </c>
      <c r="H228" s="461">
        <v>29743708.941426799</v>
      </c>
      <c r="I228" s="464">
        <v>690813475957.59851</v>
      </c>
      <c r="J228" s="462">
        <v>0.40841333463130258</v>
      </c>
      <c r="K228" s="464">
        <v>16063993343.186352</v>
      </c>
      <c r="L228" s="464">
        <v>0</v>
      </c>
      <c r="M228" s="464">
        <v>289715618121.17914</v>
      </c>
      <c r="N228" s="464">
        <v>7479910196.5868168</v>
      </c>
      <c r="O228" s="464">
        <v>38324.980288553677</v>
      </c>
      <c r="P228" s="461">
        <v>101465.43749999945</v>
      </c>
      <c r="Q228" s="461">
        <v>33113.812499999483</v>
      </c>
      <c r="R228" s="464">
        <v>1309551041848.3918</v>
      </c>
      <c r="S228" s="462">
        <v>0.58461111381519115</v>
      </c>
      <c r="T228" s="462">
        <v>0.33418979278704658</v>
      </c>
      <c r="U228" s="461">
        <v>16.196486676376292</v>
      </c>
      <c r="V228" s="464">
        <v>7835288701143.2129</v>
      </c>
      <c r="W228" s="460">
        <v>2473.9688220657722</v>
      </c>
      <c r="X228" s="463">
        <v>4.4965933541471222E-2</v>
      </c>
      <c r="Y228" s="476">
        <v>2.0000000000000001E-4</v>
      </c>
    </row>
    <row r="229" spans="1:25" x14ac:dyDescent="0.2">
      <c r="A229" s="475">
        <f t="shared" si="3"/>
        <v>225</v>
      </c>
      <c r="B229" s="462">
        <v>0.48165658232238429</v>
      </c>
      <c r="C229" s="461">
        <v>6588.5979922958386</v>
      </c>
      <c r="D229" s="462">
        <v>0.58041656288387022</v>
      </c>
      <c r="E229" s="462">
        <v>0.55883431396195027</v>
      </c>
      <c r="F229" s="516">
        <v>2024.33</v>
      </c>
      <c r="G229" s="464">
        <v>252835786243.99203</v>
      </c>
      <c r="H229" s="461">
        <v>11535748.971064674</v>
      </c>
      <c r="I229" s="464">
        <v>403253430412.51849</v>
      </c>
      <c r="J229" s="462">
        <v>0.40223047236587672</v>
      </c>
      <c r="K229" s="464">
        <v>14922524846.297413</v>
      </c>
      <c r="L229" s="464">
        <v>23002775247.726307</v>
      </c>
      <c r="M229" s="464">
        <v>166931732042.51547</v>
      </c>
      <c r="N229" s="464">
        <v>46979184016.427361</v>
      </c>
      <c r="O229" s="464">
        <v>41443.040732728754</v>
      </c>
      <c r="P229" s="461">
        <v>275813.24833978724</v>
      </c>
      <c r="Q229" s="461">
        <v>155286.64209418351</v>
      </c>
      <c r="R229" s="464">
        <v>920124571646.39905</v>
      </c>
      <c r="S229" s="462">
        <v>0.59562498848090895</v>
      </c>
      <c r="T229" s="462">
        <v>0.42120947444067453</v>
      </c>
      <c r="U229" s="461">
        <v>16.840465577062492</v>
      </c>
      <c r="V229" s="464">
        <v>7315090084312.7451</v>
      </c>
      <c r="W229" s="460">
        <v>2307.5861391175063</v>
      </c>
      <c r="X229" s="463">
        <v>4.2572959757322705E-2</v>
      </c>
      <c r="Y229" s="476">
        <v>2.0000000000000001E-4</v>
      </c>
    </row>
    <row r="230" spans="1:25" x14ac:dyDescent="0.2">
      <c r="A230" s="475">
        <f t="shared" si="3"/>
        <v>226</v>
      </c>
      <c r="B230" s="462">
        <v>0.56794401511046644</v>
      </c>
      <c r="C230" s="461">
        <v>3138.5112621813887</v>
      </c>
      <c r="D230" s="462">
        <v>1.2062713254420443</v>
      </c>
      <c r="E230" s="462">
        <v>0.53151282817866263</v>
      </c>
      <c r="F230" s="516">
        <v>2025.69</v>
      </c>
      <c r="G230" s="464">
        <v>172655612605.81619</v>
      </c>
      <c r="H230" s="461">
        <v>46263296.587503098</v>
      </c>
      <c r="I230" s="464">
        <v>812503362161.43396</v>
      </c>
      <c r="J230" s="462">
        <v>0.11849744742043178</v>
      </c>
      <c r="K230" s="464">
        <v>40341047088.936592</v>
      </c>
      <c r="L230" s="464">
        <v>2940063539.2811437</v>
      </c>
      <c r="M230" s="464">
        <v>117831953374.6235</v>
      </c>
      <c r="N230" s="464">
        <v>67470575146.979584</v>
      </c>
      <c r="O230" s="464">
        <v>17993.793329719523</v>
      </c>
      <c r="P230" s="461">
        <v>409720.75830886082</v>
      </c>
      <c r="Q230" s="461">
        <v>242044.37105957017</v>
      </c>
      <c r="R230" s="464">
        <v>1311468638851.3137</v>
      </c>
      <c r="S230" s="462">
        <v>0.33492246413089893</v>
      </c>
      <c r="T230" s="462">
        <v>0.14782693519804724</v>
      </c>
      <c r="U230" s="461">
        <v>18.802679252411647</v>
      </c>
      <c r="V230" s="464">
        <v>3935775458729.5112</v>
      </c>
      <c r="W230" s="460">
        <v>1240.8455523116588</v>
      </c>
      <c r="X230" s="463">
        <v>4.0156134271207455E-2</v>
      </c>
      <c r="Y230" s="476">
        <v>2.0000000000000001E-4</v>
      </c>
    </row>
    <row r="231" spans="1:25" x14ac:dyDescent="0.2">
      <c r="A231" s="475">
        <f t="shared" si="3"/>
        <v>227</v>
      </c>
      <c r="B231" s="462">
        <v>0.50794663199297929</v>
      </c>
      <c r="C231" s="461">
        <v>1500</v>
      </c>
      <c r="D231" s="462">
        <v>0.2</v>
      </c>
      <c r="E231" s="462">
        <v>0.64478000580325867</v>
      </c>
      <c r="F231" s="516">
        <v>2024.99</v>
      </c>
      <c r="G231" s="464">
        <v>124069947472.48489</v>
      </c>
      <c r="H231" s="461">
        <v>3282517.5142319421</v>
      </c>
      <c r="I231" s="464">
        <v>164258947366.25162</v>
      </c>
      <c r="J231" s="462">
        <v>0.50794663199297929</v>
      </c>
      <c r="K231" s="464">
        <v>1756643377.3289125</v>
      </c>
      <c r="L231" s="464">
        <v>0</v>
      </c>
      <c r="M231" s="464">
        <v>126414221279.29457</v>
      </c>
      <c r="N231" s="464">
        <v>269844991410.53772</v>
      </c>
      <c r="O231" s="464">
        <v>33891.26232949832</v>
      </c>
      <c r="P231" s="461">
        <v>1676129.4250000021</v>
      </c>
      <c r="Q231" s="461">
        <v>1177870.5750000016</v>
      </c>
      <c r="R231" s="464">
        <v>679074185364.49316</v>
      </c>
      <c r="S231" s="462">
        <v>0.51913532670840212</v>
      </c>
      <c r="T231" s="462">
        <v>0.36897368813129494</v>
      </c>
      <c r="U231" s="461">
        <v>15.957340086069777</v>
      </c>
      <c r="V231" s="464">
        <v>4511848883189.7764</v>
      </c>
      <c r="W231" s="460">
        <v>1422.9585780385246</v>
      </c>
      <c r="X231" s="463">
        <v>4.4609938410278785E-2</v>
      </c>
      <c r="Y231" s="476">
        <v>2.0000000000000001E-4</v>
      </c>
    </row>
    <row r="232" spans="1:25" x14ac:dyDescent="0.2">
      <c r="A232" s="475">
        <f t="shared" si="3"/>
        <v>228</v>
      </c>
      <c r="B232" s="462">
        <v>0.42520133032128438</v>
      </c>
      <c r="C232" s="461">
        <v>6196.353790179186</v>
      </c>
      <c r="D232" s="462">
        <v>0.81497249667935867</v>
      </c>
      <c r="E232" s="462">
        <v>0.48201065654106684</v>
      </c>
      <c r="F232" s="516">
        <v>2024.13</v>
      </c>
      <c r="G232" s="464">
        <v>188853190267.68161</v>
      </c>
      <c r="H232" s="461">
        <v>20028395.071770918</v>
      </c>
      <c r="I232" s="464">
        <v>598907591534.40503</v>
      </c>
      <c r="J232" s="462">
        <v>0.38783793869348582</v>
      </c>
      <c r="K232" s="464">
        <v>24591001156.393745</v>
      </c>
      <c r="L232" s="464">
        <v>11536461643.716499</v>
      </c>
      <c r="M232" s="464">
        <v>161444759106.67096</v>
      </c>
      <c r="N232" s="464">
        <v>56513817667.187538</v>
      </c>
      <c r="O232" s="464">
        <v>30511.779213995571</v>
      </c>
      <c r="P232" s="461">
        <v>342123.37681521697</v>
      </c>
      <c r="Q232" s="461">
        <v>200040.96279582908</v>
      </c>
      <c r="R232" s="464">
        <v>1066219117648.1335</v>
      </c>
      <c r="S232" s="462">
        <v>0.53005213693305808</v>
      </c>
      <c r="T232" s="462">
        <v>0.37722215077096904</v>
      </c>
      <c r="U232" s="461">
        <v>15.755207719984179</v>
      </c>
      <c r="V232" s="464">
        <v>6949238207114.5596</v>
      </c>
      <c r="W232" s="460">
        <v>2192.7230805918525</v>
      </c>
      <c r="X232" s="463">
        <v>4.6747133473379228E-2</v>
      </c>
      <c r="Y232" s="476">
        <v>2.0000000000000001E-4</v>
      </c>
    </row>
    <row r="233" spans="1:25" x14ac:dyDescent="0.2">
      <c r="A233" s="475">
        <f t="shared" si="3"/>
        <v>229</v>
      </c>
      <c r="B233" s="462">
        <v>0.71363920123085633</v>
      </c>
      <c r="C233" s="461">
        <v>9017.9140662482096</v>
      </c>
      <c r="D233" s="462">
        <v>1.2181436496527138</v>
      </c>
      <c r="E233" s="462">
        <v>0.50056487252954573</v>
      </c>
      <c r="F233" s="516">
        <v>2025.8</v>
      </c>
      <c r="G233" s="464">
        <v>199960721039.7977</v>
      </c>
      <c r="H233" s="461">
        <v>29536931.486605205</v>
      </c>
      <c r="I233" s="464">
        <v>549460716845.25555</v>
      </c>
      <c r="J233" s="462">
        <v>0.11335496377368759</v>
      </c>
      <c r="K233" s="464">
        <v>40813488658.104164</v>
      </c>
      <c r="L233" s="464">
        <v>76594276795.093063</v>
      </c>
      <c r="M233" s="464">
        <v>63360297607.064964</v>
      </c>
      <c r="N233" s="464">
        <v>10601439406.48061</v>
      </c>
      <c r="O233" s="464">
        <v>25108.141654961168</v>
      </c>
      <c r="P233" s="461">
        <v>154136.9393957475</v>
      </c>
      <c r="Q233" s="461">
        <v>39293.687261122977</v>
      </c>
      <c r="R233" s="464">
        <v>965648588542.48853</v>
      </c>
      <c r="S233" s="462">
        <v>0.38090348681375025</v>
      </c>
      <c r="T233" s="462">
        <v>0.24421142478957378</v>
      </c>
      <c r="U233" s="461">
        <v>18.102325579846578</v>
      </c>
      <c r="V233" s="464">
        <v>4462045367023.3984</v>
      </c>
      <c r="W233" s="460">
        <v>1405.9051986623037</v>
      </c>
      <c r="X233" s="463">
        <v>4.2929958018435736E-2</v>
      </c>
      <c r="Y233" s="476">
        <v>2.0000000000000001E-4</v>
      </c>
    </row>
    <row r="234" spans="1:25" x14ac:dyDescent="0.2">
      <c r="A234" s="475">
        <f t="shared" si="3"/>
        <v>230</v>
      </c>
      <c r="B234" s="462">
        <v>0.46969142474069397</v>
      </c>
      <c r="C234" s="461">
        <v>2186.0349932969239</v>
      </c>
      <c r="D234" s="462">
        <v>0.80382804685257936</v>
      </c>
      <c r="E234" s="462">
        <v>0.47168588614951046</v>
      </c>
      <c r="F234" s="516">
        <v>2025.06</v>
      </c>
      <c r="G234" s="464">
        <v>193500108980.72333</v>
      </c>
      <c r="H234" s="461">
        <v>21282524.343331166</v>
      </c>
      <c r="I234" s="464">
        <v>450679866821.8244</v>
      </c>
      <c r="J234" s="462">
        <v>0.229993420889399</v>
      </c>
      <c r="K234" s="464">
        <v>16207494907.780367</v>
      </c>
      <c r="L234" s="464">
        <v>46715053740.309921</v>
      </c>
      <c r="M234" s="464">
        <v>125244553907.92635</v>
      </c>
      <c r="N234" s="464">
        <v>60233826797.691765</v>
      </c>
      <c r="O234" s="464">
        <v>17796.589004683439</v>
      </c>
      <c r="P234" s="461">
        <v>386532.94350668963</v>
      </c>
      <c r="Q234" s="461">
        <v>234465.59738408317</v>
      </c>
      <c r="R234" s="464">
        <v>1022555855090.4824</v>
      </c>
      <c r="S234" s="462">
        <v>0.50858364096739517</v>
      </c>
      <c r="T234" s="462">
        <v>0.26650690192107362</v>
      </c>
      <c r="U234" s="461">
        <v>17.172804394250235</v>
      </c>
      <c r="V234" s="464">
        <v>5148477793012.6641</v>
      </c>
      <c r="W234" s="460">
        <v>1624.2747515081821</v>
      </c>
      <c r="X234" s="463">
        <v>4.2599361505906042E-2</v>
      </c>
      <c r="Y234" s="476">
        <v>2.0000000000000001E-4</v>
      </c>
    </row>
    <row r="235" spans="1:25" x14ac:dyDescent="0.2">
      <c r="A235" s="475">
        <f t="shared" si="3"/>
        <v>231</v>
      </c>
      <c r="B235" s="462">
        <v>0.41163226299574529</v>
      </c>
      <c r="C235" s="461">
        <v>1500</v>
      </c>
      <c r="D235" s="462">
        <v>0.62823802807534224</v>
      </c>
      <c r="E235" s="462">
        <v>0.63909753750953568</v>
      </c>
      <c r="F235" s="516">
        <v>2024.94</v>
      </c>
      <c r="G235" s="464">
        <v>137034117524.65814</v>
      </c>
      <c r="H235" s="461">
        <v>14532667.997730359</v>
      </c>
      <c r="I235" s="464">
        <v>484438271457.36035</v>
      </c>
      <c r="J235" s="462">
        <v>0.41163226299574529</v>
      </c>
      <c r="K235" s="464">
        <v>22185121757.134514</v>
      </c>
      <c r="L235" s="464">
        <v>12045496979.370848</v>
      </c>
      <c r="M235" s="464">
        <v>135473674391.96317</v>
      </c>
      <c r="N235" s="464">
        <v>16685831335.480253</v>
      </c>
      <c r="O235" s="464">
        <v>22613.587987165702</v>
      </c>
      <c r="P235" s="461">
        <v>153074.77147496134</v>
      </c>
      <c r="Q235" s="461">
        <v>65441.305475482484</v>
      </c>
      <c r="R235" s="464">
        <v>832572951763.38989</v>
      </c>
      <c r="S235" s="462">
        <v>0.55035201630253183</v>
      </c>
      <c r="T235" s="462">
        <v>0.33634214412951302</v>
      </c>
      <c r="U235" s="461">
        <v>15.852271198466545</v>
      </c>
      <c r="V235" s="464">
        <v>5019870169712.2441</v>
      </c>
      <c r="W235" s="460">
        <v>1584.4436857412388</v>
      </c>
      <c r="X235" s="463">
        <v>4.4837063908466611E-2</v>
      </c>
      <c r="Y235" s="476">
        <v>2.0000000000000001E-4</v>
      </c>
    </row>
    <row r="236" spans="1:25" x14ac:dyDescent="0.2">
      <c r="A236" s="475">
        <f t="shared" si="3"/>
        <v>232</v>
      </c>
      <c r="B236" s="462">
        <v>0.47293779975702632</v>
      </c>
      <c r="C236" s="461">
        <v>5722.8662549847695</v>
      </c>
      <c r="D236" s="462">
        <v>0.56439236377302948</v>
      </c>
      <c r="E236" s="462">
        <v>0.45812270721103765</v>
      </c>
      <c r="F236" s="516">
        <v>2025.18</v>
      </c>
      <c r="G236" s="464">
        <v>142578496044.86133</v>
      </c>
      <c r="H236" s="461">
        <v>10911953.286576539</v>
      </c>
      <c r="I236" s="464">
        <v>313622733111.54285</v>
      </c>
      <c r="J236" s="462">
        <v>0.37706742021582029</v>
      </c>
      <c r="K236" s="464">
        <v>10492935785.05838</v>
      </c>
      <c r="L236" s="464">
        <v>10481533813.940498</v>
      </c>
      <c r="M236" s="464">
        <v>104957483938.65508</v>
      </c>
      <c r="N236" s="464">
        <v>17819042766.799622</v>
      </c>
      <c r="O236" s="464">
        <v>33624.560065027872</v>
      </c>
      <c r="P236" s="461">
        <v>163143.33167720039</v>
      </c>
      <c r="Q236" s="461">
        <v>73379.024953435073</v>
      </c>
      <c r="R236" s="464">
        <v>618667900490.96094</v>
      </c>
      <c r="S236" s="462">
        <v>0.5631906927243292</v>
      </c>
      <c r="T236" s="462">
        <v>0.39569192839593426</v>
      </c>
      <c r="U236" s="461">
        <v>16.425550286364583</v>
      </c>
      <c r="V236" s="464">
        <v>4483248336283.5244</v>
      </c>
      <c r="W236" s="460">
        <v>1415.2781660378646</v>
      </c>
      <c r="X236" s="463">
        <v>4.4083013438743178E-2</v>
      </c>
      <c r="Y236" s="476">
        <v>2.0000000000000001E-4</v>
      </c>
    </row>
    <row r="237" spans="1:25" x14ac:dyDescent="0.2">
      <c r="A237" s="475">
        <f t="shared" si="3"/>
        <v>233</v>
      </c>
      <c r="B237" s="462">
        <v>0.58775970811732692</v>
      </c>
      <c r="C237" s="461">
        <v>3051.002438312797</v>
      </c>
      <c r="D237" s="462">
        <v>0.7130479859722646</v>
      </c>
      <c r="E237" s="462">
        <v>0.49615899380780581</v>
      </c>
      <c r="F237" s="516">
        <v>2024.34</v>
      </c>
      <c r="G237" s="464">
        <v>342407322746.39362</v>
      </c>
      <c r="H237" s="461">
        <v>17134302.173785027</v>
      </c>
      <c r="I237" s="464">
        <v>595345485650.93787</v>
      </c>
      <c r="J237" s="462">
        <v>0.36392567029074829</v>
      </c>
      <c r="K237" s="464">
        <v>11439898627.487349</v>
      </c>
      <c r="L237" s="464">
        <v>0</v>
      </c>
      <c r="M237" s="464">
        <v>250989177794.56979</v>
      </c>
      <c r="N237" s="464">
        <v>108214469453.07927</v>
      </c>
      <c r="O237" s="464">
        <v>20457.704949806626</v>
      </c>
      <c r="P237" s="461">
        <v>475133.75796598301</v>
      </c>
      <c r="Q237" s="461">
        <v>306655.85849026393</v>
      </c>
      <c r="R237" s="464">
        <v>1359309822783.9348</v>
      </c>
      <c r="S237" s="462">
        <v>0.56557633572514043</v>
      </c>
      <c r="T237" s="462">
        <v>0.40050905373066442</v>
      </c>
      <c r="U237" s="461">
        <v>16.750228116482891</v>
      </c>
      <c r="V237" s="464">
        <v>10020948670903.316</v>
      </c>
      <c r="W237" s="460">
        <v>3164.5896079113536</v>
      </c>
      <c r="X237" s="463">
        <v>4.3643998809730487E-2</v>
      </c>
      <c r="Y237" s="476">
        <v>2.0000000000000001E-4</v>
      </c>
    </row>
    <row r="238" spans="1:25" x14ac:dyDescent="0.2">
      <c r="A238" s="475">
        <f t="shared" si="3"/>
        <v>234</v>
      </c>
      <c r="B238" s="462">
        <v>0.4484405775680157</v>
      </c>
      <c r="C238" s="461">
        <v>6863.1683511482261</v>
      </c>
      <c r="D238" s="462">
        <v>1.155844332018261</v>
      </c>
      <c r="E238" s="462">
        <v>0.64037149382139025</v>
      </c>
      <c r="F238" s="516">
        <v>2026.36</v>
      </c>
      <c r="G238" s="464">
        <v>100767813120.27151</v>
      </c>
      <c r="H238" s="461">
        <v>39037658.895357102</v>
      </c>
      <c r="I238" s="464">
        <v>739739068986.92102</v>
      </c>
      <c r="J238" s="462">
        <v>0.11960802639129275</v>
      </c>
      <c r="K238" s="464">
        <v>23812641848.483387</v>
      </c>
      <c r="L238" s="464">
        <v>29859465283.16922</v>
      </c>
      <c r="M238" s="464">
        <v>61073338009.9132</v>
      </c>
      <c r="N238" s="464">
        <v>115680725516.15633</v>
      </c>
      <c r="O238" s="464">
        <v>25825.83118918915</v>
      </c>
      <c r="P238" s="461">
        <v>617860.73152800603</v>
      </c>
      <c r="Q238" s="461">
        <v>406260.57306092035</v>
      </c>
      <c r="R238" s="464">
        <v>1217543258746.2422</v>
      </c>
      <c r="S238" s="462">
        <v>0.32619280294458131</v>
      </c>
      <c r="T238" s="462">
        <v>0.1467836392461925</v>
      </c>
      <c r="U238" s="461">
        <v>16.170560097761548</v>
      </c>
      <c r="V238" s="464">
        <v>3059317456984.1567</v>
      </c>
      <c r="W238" s="460">
        <v>964.47810901572188</v>
      </c>
      <c r="X238" s="463">
        <v>4.4918716702123343E-2</v>
      </c>
      <c r="Y238" s="476">
        <v>2.0000000000000001E-4</v>
      </c>
    </row>
    <row r="239" spans="1:25" x14ac:dyDescent="0.2">
      <c r="A239" s="475">
        <f t="shared" si="3"/>
        <v>235</v>
      </c>
      <c r="B239" s="462">
        <v>0.45710004947713601</v>
      </c>
      <c r="C239" s="461">
        <v>5808.4960823808988</v>
      </c>
      <c r="D239" s="462">
        <v>0.6277903449949519</v>
      </c>
      <c r="E239" s="462">
        <v>0.52059727109177922</v>
      </c>
      <c r="F239" s="516">
        <v>2023.75</v>
      </c>
      <c r="G239" s="464">
        <v>341946431742.71057</v>
      </c>
      <c r="H239" s="461">
        <v>13475714.938913109</v>
      </c>
      <c r="I239" s="464">
        <v>417600773775.75812</v>
      </c>
      <c r="J239" s="462">
        <v>0.44797036548633007</v>
      </c>
      <c r="K239" s="464">
        <v>9012234930.8612442</v>
      </c>
      <c r="L239" s="464">
        <v>0</v>
      </c>
      <c r="M239" s="464">
        <v>327687956152.92261</v>
      </c>
      <c r="N239" s="464">
        <v>43575619891.202339</v>
      </c>
      <c r="O239" s="464">
        <v>27693.89465842674</v>
      </c>
      <c r="P239" s="461">
        <v>311052.00312531402</v>
      </c>
      <c r="Q239" s="461">
        <v>180913.63247425694</v>
      </c>
      <c r="R239" s="464">
        <v>1149771775302.7256</v>
      </c>
      <c r="S239" s="462">
        <v>0.6480391196048082</v>
      </c>
      <c r="T239" s="462">
        <v>0.42789097356250388</v>
      </c>
      <c r="U239" s="461">
        <v>17.143586412512111</v>
      </c>
      <c r="V239" s="464">
        <v>9220527433052.3633</v>
      </c>
      <c r="W239" s="460">
        <v>2909.6100062463483</v>
      </c>
      <c r="X239" s="463">
        <v>4.2810953031639135E-2</v>
      </c>
      <c r="Y239" s="476">
        <v>2.0000000000000001E-4</v>
      </c>
    </row>
    <row r="240" spans="1:25" x14ac:dyDescent="0.2">
      <c r="A240" s="475">
        <f t="shared" si="3"/>
        <v>236</v>
      </c>
      <c r="B240" s="462">
        <v>0.46334389296800399</v>
      </c>
      <c r="C240" s="461">
        <v>3567.8089363322897</v>
      </c>
      <c r="D240" s="462">
        <v>0.91655847392819367</v>
      </c>
      <c r="E240" s="462">
        <v>0.55903982299741317</v>
      </c>
      <c r="F240" s="516">
        <v>2026.7</v>
      </c>
      <c r="G240" s="464">
        <v>96888889534.971283</v>
      </c>
      <c r="H240" s="461">
        <v>26575206.697317407</v>
      </c>
      <c r="I240" s="464">
        <v>461049384143.35498</v>
      </c>
      <c r="J240" s="462">
        <v>5.6040113071170627E-2</v>
      </c>
      <c r="K240" s="464">
        <v>28399414561.730026</v>
      </c>
      <c r="L240" s="464">
        <v>46909495715.910019</v>
      </c>
      <c r="M240" s="464">
        <v>58528415748.593666</v>
      </c>
      <c r="N240" s="464">
        <v>45535126665.340347</v>
      </c>
      <c r="O240" s="464">
        <v>26021.252254027127</v>
      </c>
      <c r="P240" s="461">
        <v>306070.67001942301</v>
      </c>
      <c r="Q240" s="461">
        <v>170451.4038834376</v>
      </c>
      <c r="R240" s="464">
        <v>687858646131.04565</v>
      </c>
      <c r="S240" s="462">
        <v>0.25331016858590033</v>
      </c>
      <c r="T240" s="462">
        <v>0.15719142163857464</v>
      </c>
      <c r="U240" s="461">
        <v>19.50930053676657</v>
      </c>
      <c r="V240" s="464">
        <v>2410483362598.3584</v>
      </c>
      <c r="W240" s="460">
        <v>761.10023676391734</v>
      </c>
      <c r="X240" s="463">
        <v>3.6626860504836559E-2</v>
      </c>
      <c r="Y240" s="476">
        <v>2.0000000000000001E-4</v>
      </c>
    </row>
    <row r="241" spans="1:25" x14ac:dyDescent="0.2">
      <c r="A241" s="475">
        <f t="shared" si="3"/>
        <v>237</v>
      </c>
      <c r="B241" s="462">
        <v>0.38848043122853326</v>
      </c>
      <c r="C241" s="461">
        <v>3443.9638199250171</v>
      </c>
      <c r="D241" s="462">
        <v>0.61291414229306584</v>
      </c>
      <c r="E241" s="462">
        <v>0.56997202345914189</v>
      </c>
      <c r="F241" s="516">
        <v>2025.06</v>
      </c>
      <c r="G241" s="464">
        <v>138587773107.76028</v>
      </c>
      <c r="H241" s="461">
        <v>13439797.029790048</v>
      </c>
      <c r="I241" s="464">
        <v>349349096229.32904</v>
      </c>
      <c r="J241" s="462">
        <v>0.35035070901442855</v>
      </c>
      <c r="K241" s="464">
        <v>18547810395.770966</v>
      </c>
      <c r="L241" s="464">
        <v>62795591950.333427</v>
      </c>
      <c r="M241" s="464">
        <v>54452546079.911491</v>
      </c>
      <c r="N241" s="464">
        <v>69239476859.173035</v>
      </c>
      <c r="O241" s="464">
        <v>18331.279750444657</v>
      </c>
      <c r="P241" s="461">
        <v>447397.1041490928</v>
      </c>
      <c r="Q241" s="461">
        <v>287749.42218642333</v>
      </c>
      <c r="R241" s="464">
        <v>699733169243.76709</v>
      </c>
      <c r="S241" s="462">
        <v>0.50266678550669341</v>
      </c>
      <c r="T241" s="462">
        <v>0.34861391113653911</v>
      </c>
      <c r="U241" s="461">
        <v>16.342387280542102</v>
      </c>
      <c r="V241" s="464">
        <v>4453392772138.5547</v>
      </c>
      <c r="W241" s="460">
        <v>1406.1290373084171</v>
      </c>
      <c r="X241" s="463">
        <v>4.3957079360225075E-2</v>
      </c>
      <c r="Y241" s="476">
        <v>2.0000000000000001E-4</v>
      </c>
    </row>
    <row r="242" spans="1:25" x14ac:dyDescent="0.2">
      <c r="A242" s="475">
        <f t="shared" si="3"/>
        <v>238</v>
      </c>
      <c r="B242" s="462">
        <v>0.37799549064597165</v>
      </c>
      <c r="C242" s="461">
        <v>1500</v>
      </c>
      <c r="D242" s="462">
        <v>1.3374393175171462</v>
      </c>
      <c r="E242" s="462">
        <v>0.3098555081370305</v>
      </c>
      <c r="F242" s="516">
        <v>2023.75</v>
      </c>
      <c r="G242" s="464">
        <v>636334406487.33728</v>
      </c>
      <c r="H242" s="461">
        <v>61100447.362783901</v>
      </c>
      <c r="I242" s="464">
        <v>790251040546.39392</v>
      </c>
      <c r="J242" s="462">
        <v>-0.20561458935347487</v>
      </c>
      <c r="K242" s="464">
        <v>14038846878.526405</v>
      </c>
      <c r="L242" s="464">
        <v>0</v>
      </c>
      <c r="M242" s="464">
        <v>574894318865.71094</v>
      </c>
      <c r="N242" s="464">
        <v>143613008306.06412</v>
      </c>
      <c r="O242" s="464">
        <v>37688.218824697309</v>
      </c>
      <c r="P242" s="461">
        <v>723401.24352809205</v>
      </c>
      <c r="Q242" s="461">
        <v>484803.20869849506</v>
      </c>
      <c r="R242" s="464">
        <v>2279182846936.2998</v>
      </c>
      <c r="S242" s="462">
        <v>0.41600706701142187</v>
      </c>
      <c r="T242" s="462">
        <v>0.18924055468505713</v>
      </c>
      <c r="U242" s="461">
        <v>29.850561200625396</v>
      </c>
      <c r="V242" s="464">
        <v>13621761839842.297</v>
      </c>
      <c r="W242" s="460">
        <v>4292.0651892441529</v>
      </c>
      <c r="X242" s="463">
        <v>2.5497983830639614E-2</v>
      </c>
      <c r="Y242" s="476">
        <v>2.0000000000000001E-4</v>
      </c>
    </row>
    <row r="243" spans="1:25" x14ac:dyDescent="0.2">
      <c r="A243" s="475">
        <f t="shared" si="3"/>
        <v>239</v>
      </c>
      <c r="B243" s="462">
        <v>0.35162370300712054</v>
      </c>
      <c r="C243" s="461">
        <v>4262.6384046441472</v>
      </c>
      <c r="D243" s="462">
        <v>0.87627384270862119</v>
      </c>
      <c r="E243" s="462">
        <v>0.58274506396242731</v>
      </c>
      <c r="F243" s="516">
        <v>2024.75</v>
      </c>
      <c r="G243" s="464">
        <v>323012263276.50464</v>
      </c>
      <c r="H243" s="461">
        <v>23572126.330681309</v>
      </c>
      <c r="I243" s="464">
        <v>636187128548.81982</v>
      </c>
      <c r="J243" s="462">
        <v>0.35162370300712054</v>
      </c>
      <c r="K243" s="464">
        <v>11056194306.37219</v>
      </c>
      <c r="L243" s="464">
        <v>0</v>
      </c>
      <c r="M243" s="464">
        <v>207107377452.86371</v>
      </c>
      <c r="N243" s="464">
        <v>90139869140.953003</v>
      </c>
      <c r="O243" s="464">
        <v>34400.59311415055</v>
      </c>
      <c r="P243" s="461">
        <v>555095.07241925749</v>
      </c>
      <c r="Q243" s="461">
        <v>365194.58007897175</v>
      </c>
      <c r="R243" s="464">
        <v>1257485707683.5483</v>
      </c>
      <c r="S243" s="462">
        <v>0.53204526982008982</v>
      </c>
      <c r="T243" s="462">
        <v>0.41935352239335255</v>
      </c>
      <c r="U243" s="461">
        <v>16.647853312401796</v>
      </c>
      <c r="V243" s="464">
        <v>9518984076714.1895</v>
      </c>
      <c r="W243" s="460">
        <v>3005.1760307492509</v>
      </c>
      <c r="X243" s="463">
        <v>4.4613653561991679E-2</v>
      </c>
      <c r="Y243" s="476">
        <v>2.0000000000000001E-4</v>
      </c>
    </row>
    <row r="244" spans="1:25" x14ac:dyDescent="0.2">
      <c r="A244" s="475">
        <f t="shared" si="3"/>
        <v>240</v>
      </c>
      <c r="B244" s="462">
        <v>0.64430256147020692</v>
      </c>
      <c r="C244" s="461">
        <v>6116.9426802344351</v>
      </c>
      <c r="D244" s="462">
        <v>0.56418510819107748</v>
      </c>
      <c r="E244" s="462">
        <v>0.57469196364151842</v>
      </c>
      <c r="F244" s="516">
        <v>2025.21</v>
      </c>
      <c r="G244" s="464">
        <v>105522081860.25713</v>
      </c>
      <c r="H244" s="461">
        <v>11202147.792174643</v>
      </c>
      <c r="I244" s="464">
        <v>361440409072.6842</v>
      </c>
      <c r="J244" s="462">
        <v>0.45446737424510464</v>
      </c>
      <c r="K244" s="464">
        <v>23200027238.514297</v>
      </c>
      <c r="L244" s="464">
        <v>35923119171.9338</v>
      </c>
      <c r="M244" s="464">
        <v>77226257495.121704</v>
      </c>
      <c r="N244" s="464">
        <v>29178378205.068768</v>
      </c>
      <c r="O244" s="464">
        <v>25073.476876164917</v>
      </c>
      <c r="P244" s="461">
        <v>230929.11166956159</v>
      </c>
      <c r="Q244" s="461">
        <v>122129.21779294356</v>
      </c>
      <c r="R244" s="464">
        <v>620289643439.71729</v>
      </c>
      <c r="S244" s="462">
        <v>0.56693612867344556</v>
      </c>
      <c r="T244" s="462">
        <v>0.41754952971998471</v>
      </c>
      <c r="U244" s="461">
        <v>15.273620005677783</v>
      </c>
      <c r="V244" s="464">
        <v>4478398207153.3174</v>
      </c>
      <c r="W244" s="460">
        <v>1412.3906815000339</v>
      </c>
      <c r="X244" s="463">
        <v>4.6449243379491544E-2</v>
      </c>
      <c r="Y244" s="476">
        <v>2.0000000000000001E-4</v>
      </c>
    </row>
    <row r="245" spans="1:25" x14ac:dyDescent="0.2">
      <c r="A245" s="475">
        <f t="shared" si="3"/>
        <v>241</v>
      </c>
      <c r="B245" s="462">
        <v>0.35906789323387067</v>
      </c>
      <c r="C245" s="461">
        <v>6763.5531706935963</v>
      </c>
      <c r="D245" s="462">
        <v>0.57384116331475743</v>
      </c>
      <c r="E245" s="462">
        <v>0.47408394829424605</v>
      </c>
      <c r="F245" s="516">
        <v>2024.86</v>
      </c>
      <c r="G245" s="464">
        <v>184486212517.75818</v>
      </c>
      <c r="H245" s="461">
        <v>11248752.399808597</v>
      </c>
      <c r="I245" s="464">
        <v>256148570916.63416</v>
      </c>
      <c r="J245" s="462">
        <v>0.20948319621574973</v>
      </c>
      <c r="K245" s="464">
        <v>6643121532.9832258</v>
      </c>
      <c r="L245" s="464">
        <v>0</v>
      </c>
      <c r="M245" s="464">
        <v>199791521461.92914</v>
      </c>
      <c r="N245" s="464">
        <v>14900482464.964132</v>
      </c>
      <c r="O245" s="464">
        <v>38191.710128764324</v>
      </c>
      <c r="P245" s="461">
        <v>145007.65352372808</v>
      </c>
      <c r="Q245" s="461">
        <v>60746.952453344333</v>
      </c>
      <c r="R245" s="464">
        <v>737583141417.01257</v>
      </c>
      <c r="S245" s="462">
        <v>0.57887093096701925</v>
      </c>
      <c r="T245" s="462">
        <v>0.29099207068889077</v>
      </c>
      <c r="U245" s="461">
        <v>18.120850232373236</v>
      </c>
      <c r="V245" s="464">
        <v>4202701260811.9849</v>
      </c>
      <c r="W245" s="460">
        <v>1326.4456281830041</v>
      </c>
      <c r="X245" s="463">
        <v>4.1030771712019465E-2</v>
      </c>
      <c r="Y245" s="476">
        <v>2.0000000000000001E-4</v>
      </c>
    </row>
    <row r="246" spans="1:25" x14ac:dyDescent="0.2">
      <c r="A246" s="475">
        <f t="shared" si="3"/>
        <v>242</v>
      </c>
      <c r="B246" s="462">
        <v>0.77375501572281702</v>
      </c>
      <c r="C246" s="461">
        <v>5245.3030013221178</v>
      </c>
      <c r="D246" s="462">
        <v>0.64944233506104365</v>
      </c>
      <c r="E246" s="462">
        <v>0.26105996218099503</v>
      </c>
      <c r="F246" s="516">
        <v>2025.1</v>
      </c>
      <c r="G246" s="464">
        <v>140019194685.23468</v>
      </c>
      <c r="H246" s="461">
        <v>14429920.236802362</v>
      </c>
      <c r="I246" s="464">
        <v>407143185678.37134</v>
      </c>
      <c r="J246" s="462">
        <v>0.37068161734996885</v>
      </c>
      <c r="K246" s="464">
        <v>17835270684.917557</v>
      </c>
      <c r="L246" s="464">
        <v>50136754682.474556</v>
      </c>
      <c r="M246" s="464">
        <v>77925801645.97403</v>
      </c>
      <c r="N246" s="464">
        <v>37807891372.097366</v>
      </c>
      <c r="O246" s="464">
        <v>29816.887026889894</v>
      </c>
      <c r="P246" s="461">
        <v>266282.03769366653</v>
      </c>
      <c r="Q246" s="461">
        <v>146574.29255144123</v>
      </c>
      <c r="R246" s="464">
        <v>779335898405.58496</v>
      </c>
      <c r="S246" s="462">
        <v>0.54041919387627124</v>
      </c>
      <c r="T246" s="462">
        <v>0.32749101413416942</v>
      </c>
      <c r="U246" s="461">
        <v>16.183795630752357</v>
      </c>
      <c r="V246" s="464">
        <v>4554374781086.8174</v>
      </c>
      <c r="W246" s="460">
        <v>1436.2443469376358</v>
      </c>
      <c r="X246" s="463">
        <v>4.5220958133852129E-2</v>
      </c>
      <c r="Y246" s="476">
        <v>2.0000000000000001E-4</v>
      </c>
    </row>
    <row r="247" spans="1:25" x14ac:dyDescent="0.2">
      <c r="A247" s="475">
        <f t="shared" si="3"/>
        <v>243</v>
      </c>
      <c r="B247" s="462">
        <v>0.41744342893829617</v>
      </c>
      <c r="C247" s="461">
        <v>8756.0502120913989</v>
      </c>
      <c r="D247" s="462">
        <v>0.66148932878336653</v>
      </c>
      <c r="E247" s="462">
        <v>0.7</v>
      </c>
      <c r="F247" s="516">
        <v>2025.12</v>
      </c>
      <c r="G247" s="464">
        <v>167700480481.37482</v>
      </c>
      <c r="H247" s="461">
        <v>14355821.613945751</v>
      </c>
      <c r="I247" s="464">
        <v>436424704105.14532</v>
      </c>
      <c r="J247" s="462">
        <v>0.3734423572097153</v>
      </c>
      <c r="K247" s="464">
        <v>21461397339.755486</v>
      </c>
      <c r="L247" s="464">
        <v>26802692519.067062</v>
      </c>
      <c r="M247" s="464">
        <v>95200580491.679916</v>
      </c>
      <c r="N247" s="464">
        <v>28748018222.749668</v>
      </c>
      <c r="O247" s="464">
        <v>27571.180594924739</v>
      </c>
      <c r="P247" s="461">
        <v>208542.00459135574</v>
      </c>
      <c r="Q247" s="461">
        <v>103905.19404138903</v>
      </c>
      <c r="R247" s="464">
        <v>802323451276.76562</v>
      </c>
      <c r="S247" s="462">
        <v>0.533329257546586</v>
      </c>
      <c r="T247" s="462">
        <v>0.38645110031828989</v>
      </c>
      <c r="U247" s="461">
        <v>16.185992013375984</v>
      </c>
      <c r="V247" s="464">
        <v>5536869092672.2246</v>
      </c>
      <c r="W247" s="460">
        <v>1746.8078391866227</v>
      </c>
      <c r="X247" s="463">
        <v>4.5049171887483148E-2</v>
      </c>
      <c r="Y247" s="476">
        <v>2.0000000000000001E-4</v>
      </c>
    </row>
    <row r="248" spans="1:25" x14ac:dyDescent="0.2">
      <c r="A248" s="475">
        <f t="shared" si="3"/>
        <v>244</v>
      </c>
      <c r="B248" s="462">
        <v>0.23174692092003568</v>
      </c>
      <c r="C248" s="461">
        <v>1500</v>
      </c>
      <c r="D248" s="462">
        <v>0.94853000874470172</v>
      </c>
      <c r="E248" s="462">
        <v>0.52120509220262612</v>
      </c>
      <c r="F248" s="516">
        <v>2023.75</v>
      </c>
      <c r="G248" s="464">
        <v>172721882432.95517</v>
      </c>
      <c r="H248" s="461">
        <v>28989276.939150032</v>
      </c>
      <c r="I248" s="464">
        <v>407455355766.13678</v>
      </c>
      <c r="J248" s="462">
        <v>-9.7157065058801839E-2</v>
      </c>
      <c r="K248" s="464">
        <v>13508335445.914616</v>
      </c>
      <c r="L248" s="464">
        <v>0</v>
      </c>
      <c r="M248" s="464">
        <v>233584318488.37476</v>
      </c>
      <c r="N248" s="464">
        <v>38374687237.559433</v>
      </c>
      <c r="O248" s="464">
        <v>28971.234989296849</v>
      </c>
      <c r="P248" s="461">
        <v>277756.49801590742</v>
      </c>
      <c r="Q248" s="461">
        <v>148769.35292220282</v>
      </c>
      <c r="R248" s="464">
        <v>1000368039961.2361</v>
      </c>
      <c r="S248" s="462">
        <v>0.41045538456327968</v>
      </c>
      <c r="T248" s="462">
        <v>0.10253851837716522</v>
      </c>
      <c r="U248" s="461">
        <v>35.157598081033008</v>
      </c>
      <c r="V248" s="464">
        <v>3840797931503.0254</v>
      </c>
      <c r="W248" s="460">
        <v>1212.7804908785097</v>
      </c>
      <c r="X248" s="463">
        <v>2.1676455361557708E-2</v>
      </c>
      <c r="Y248" s="476">
        <v>2.0000000000000001E-4</v>
      </c>
    </row>
    <row r="249" spans="1:25" x14ac:dyDescent="0.2">
      <c r="A249" s="475">
        <f t="shared" si="3"/>
        <v>245</v>
      </c>
      <c r="B249" s="462">
        <v>0.34415914262653435</v>
      </c>
      <c r="C249" s="461">
        <v>2360.3966073894157</v>
      </c>
      <c r="D249" s="462">
        <v>0.75775123091449659</v>
      </c>
      <c r="E249" s="462">
        <v>0.4970397187566008</v>
      </c>
      <c r="F249" s="516">
        <v>2025.5</v>
      </c>
      <c r="G249" s="464">
        <v>196523477115.40982</v>
      </c>
      <c r="H249" s="461">
        <v>18258867.477046017</v>
      </c>
      <c r="I249" s="464">
        <v>514335150374.65021</v>
      </c>
      <c r="J249" s="462">
        <v>0.34415914262653435</v>
      </c>
      <c r="K249" s="464">
        <v>20920756582.125713</v>
      </c>
      <c r="L249" s="464">
        <v>16896175428.750534</v>
      </c>
      <c r="M249" s="464">
        <v>94761392357.702606</v>
      </c>
      <c r="N249" s="464">
        <v>37201065034.708305</v>
      </c>
      <c r="O249" s="464">
        <v>34605.2033633998</v>
      </c>
      <c r="P249" s="461">
        <v>287778.96992693923</v>
      </c>
      <c r="Q249" s="461">
        <v>160269.91742862263</v>
      </c>
      <c r="R249" s="464">
        <v>915312498673.8761</v>
      </c>
      <c r="S249" s="462">
        <v>0.51135363262395461</v>
      </c>
      <c r="T249" s="462">
        <v>0.3707522768154366</v>
      </c>
      <c r="U249" s="461">
        <v>16.400042821712304</v>
      </c>
      <c r="V249" s="464">
        <v>6149230940591.6523</v>
      </c>
      <c r="W249" s="460">
        <v>1940.2390098962676</v>
      </c>
      <c r="X249" s="463">
        <v>4.4241418903446225E-2</v>
      </c>
      <c r="Y249" s="476">
        <v>2.0000000000000001E-4</v>
      </c>
    </row>
    <row r="250" spans="1:25" x14ac:dyDescent="0.2">
      <c r="A250" s="475">
        <f t="shared" si="3"/>
        <v>246</v>
      </c>
      <c r="B250" s="462">
        <v>0.49367012869165283</v>
      </c>
      <c r="C250" s="461">
        <v>5244.6319349446285</v>
      </c>
      <c r="D250" s="462">
        <v>0.65055054185391648</v>
      </c>
      <c r="E250" s="462">
        <v>0.52722808937504606</v>
      </c>
      <c r="F250" s="516">
        <v>2025.44</v>
      </c>
      <c r="G250" s="464">
        <v>197699252980.48947</v>
      </c>
      <c r="H250" s="461">
        <v>14185395.527526787</v>
      </c>
      <c r="I250" s="464">
        <v>415114098109.66791</v>
      </c>
      <c r="J250" s="462">
        <v>0.41472221564127976</v>
      </c>
      <c r="K250" s="464">
        <v>25487917513.278961</v>
      </c>
      <c r="L250" s="464">
        <v>71803499537.757416</v>
      </c>
      <c r="M250" s="464">
        <v>120399824063.65646</v>
      </c>
      <c r="N250" s="464">
        <v>17152105825.62248</v>
      </c>
      <c r="O250" s="464">
        <v>27889.070882717147</v>
      </c>
      <c r="P250" s="461">
        <v>160222.43076787383</v>
      </c>
      <c r="Q250" s="461">
        <v>70005.390856588579</v>
      </c>
      <c r="R250" s="464">
        <v>969677660786.97192</v>
      </c>
      <c r="S250" s="462">
        <v>0.6155512639650158</v>
      </c>
      <c r="T250" s="462">
        <v>0.37333260866243062</v>
      </c>
      <c r="U250" s="461">
        <v>16.188600248324061</v>
      </c>
      <c r="V250" s="464">
        <v>6536871516549.1602</v>
      </c>
      <c r="W250" s="460">
        <v>2059.7884267305526</v>
      </c>
      <c r="X250" s="463">
        <v>4.4369310313387506E-2</v>
      </c>
      <c r="Y250" s="476">
        <v>2.0000000000000001E-4</v>
      </c>
    </row>
    <row r="251" spans="1:25" x14ac:dyDescent="0.2">
      <c r="A251" s="475">
        <f t="shared" si="3"/>
        <v>247</v>
      </c>
      <c r="B251" s="462">
        <v>0.74436950272513247</v>
      </c>
      <c r="C251" s="461">
        <v>5209.4054543362618</v>
      </c>
      <c r="D251" s="462">
        <v>1.511949193768249</v>
      </c>
      <c r="E251" s="462">
        <v>0.33425519773346218</v>
      </c>
      <c r="F251" s="516">
        <v>2024.77</v>
      </c>
      <c r="G251" s="464">
        <v>655347196905.09094</v>
      </c>
      <c r="H251" s="461">
        <v>35584058.131600924</v>
      </c>
      <c r="I251" s="464">
        <v>539982096395.70599</v>
      </c>
      <c r="J251" s="462">
        <v>8.7469220003035142E-2</v>
      </c>
      <c r="K251" s="464">
        <v>23801769089.78669</v>
      </c>
      <c r="L251" s="464">
        <v>0</v>
      </c>
      <c r="M251" s="464">
        <v>352536278394.50531</v>
      </c>
      <c r="N251" s="464">
        <v>4102099335.3658605</v>
      </c>
      <c r="O251" s="464">
        <v>25174.108575594211</v>
      </c>
      <c r="P251" s="461">
        <v>59127.321008708823</v>
      </c>
      <c r="Q251" s="461">
        <v>17757.321008708819</v>
      </c>
      <c r="R251" s="464">
        <v>1454108805932.8271</v>
      </c>
      <c r="S251" s="462">
        <v>0.53162809982313264</v>
      </c>
      <c r="T251" s="462">
        <v>0.45130894189156523</v>
      </c>
      <c r="U251" s="461">
        <v>19.63367278103815</v>
      </c>
      <c r="V251" s="464">
        <v>13747646559207.652</v>
      </c>
      <c r="W251" s="460">
        <v>4338.6796622832599</v>
      </c>
      <c r="X251" s="463">
        <v>3.8483588127433591E-2</v>
      </c>
      <c r="Y251" s="476">
        <v>2.0000000000000001E-4</v>
      </c>
    </row>
    <row r="252" spans="1:25" x14ac:dyDescent="0.2">
      <c r="A252" s="475">
        <f t="shared" si="3"/>
        <v>248</v>
      </c>
      <c r="B252" s="462">
        <v>0.36878987806699598</v>
      </c>
      <c r="C252" s="461">
        <v>3292.537924407703</v>
      </c>
      <c r="D252" s="462">
        <v>1.1150955164381764</v>
      </c>
      <c r="E252" s="462">
        <v>0.46413682813377766</v>
      </c>
      <c r="F252" s="516">
        <v>2024.64</v>
      </c>
      <c r="G252" s="464">
        <v>340137098369.02551</v>
      </c>
      <c r="H252" s="461">
        <v>37206294.981893294</v>
      </c>
      <c r="I252" s="464">
        <v>780394833658.45056</v>
      </c>
      <c r="J252" s="462">
        <v>0.27386088529551744</v>
      </c>
      <c r="K252" s="464">
        <v>27254374463.561829</v>
      </c>
      <c r="L252" s="464">
        <v>0</v>
      </c>
      <c r="M252" s="464">
        <v>279995673314.75671</v>
      </c>
      <c r="N252" s="464">
        <v>22578623123.644447</v>
      </c>
      <c r="O252" s="464">
        <v>34223.850168636243</v>
      </c>
      <c r="P252" s="461">
        <v>169550.1261719045</v>
      </c>
      <c r="Q252" s="461">
        <v>85700.199246461023</v>
      </c>
      <c r="R252" s="464">
        <v>1550707742055.2322</v>
      </c>
      <c r="S252" s="462">
        <v>0.52245210678310239</v>
      </c>
      <c r="T252" s="462">
        <v>0.30183542762116877</v>
      </c>
      <c r="U252" s="461">
        <v>17.264963451427228</v>
      </c>
      <c r="V252" s="464">
        <v>8823482118145.9902</v>
      </c>
      <c r="W252" s="460">
        <v>2786.2956166686017</v>
      </c>
      <c r="X252" s="463">
        <v>4.2815163755338455E-2</v>
      </c>
      <c r="Y252" s="476">
        <v>2.0000000000000001E-4</v>
      </c>
    </row>
    <row r="253" spans="1:25" x14ac:dyDescent="0.2">
      <c r="A253" s="475">
        <f t="shared" si="3"/>
        <v>249</v>
      </c>
      <c r="B253" s="462">
        <v>0.47058693021621911</v>
      </c>
      <c r="C253" s="461">
        <v>5960.7118985232055</v>
      </c>
      <c r="D253" s="462">
        <v>0.5562641644384243</v>
      </c>
      <c r="E253" s="462">
        <v>0.63168694935665703</v>
      </c>
      <c r="F253" s="516">
        <v>2023.91</v>
      </c>
      <c r="G253" s="464">
        <v>476347412735.47003</v>
      </c>
      <c r="H253" s="461">
        <v>10832994.304942153</v>
      </c>
      <c r="I253" s="464">
        <v>353360708806.12781</v>
      </c>
      <c r="J253" s="462">
        <v>0.47058693021621911</v>
      </c>
      <c r="K253" s="464">
        <v>7224666728.1937237</v>
      </c>
      <c r="L253" s="464">
        <v>0</v>
      </c>
      <c r="M253" s="464">
        <v>425197586057.40167</v>
      </c>
      <c r="N253" s="464">
        <v>72517822021.861618</v>
      </c>
      <c r="O253" s="464">
        <v>18372.790747524206</v>
      </c>
      <c r="P253" s="461">
        <v>496237.38715250394</v>
      </c>
      <c r="Q253" s="461">
        <v>328677.98622155451</v>
      </c>
      <c r="R253" s="464">
        <v>1168317334740.9702</v>
      </c>
      <c r="S253" s="462">
        <v>0.66338094582463203</v>
      </c>
      <c r="T253" s="462">
        <v>0.54543487267654378</v>
      </c>
      <c r="U253" s="461">
        <v>17.468744028417017</v>
      </c>
      <c r="V253" s="464">
        <v>12168364435548.918</v>
      </c>
      <c r="W253" s="460">
        <v>3841.3194049751419</v>
      </c>
      <c r="X253" s="463">
        <v>4.1922105987352333E-2</v>
      </c>
      <c r="Y253" s="476">
        <v>2.0000000000000001E-4</v>
      </c>
    </row>
    <row r="254" spans="1:25" x14ac:dyDescent="0.2">
      <c r="A254" s="475">
        <f t="shared" si="3"/>
        <v>250</v>
      </c>
      <c r="B254" s="462">
        <v>0.37955130779344204</v>
      </c>
      <c r="C254" s="461">
        <v>1500</v>
      </c>
      <c r="D254" s="462">
        <v>0.72060337952030906</v>
      </c>
      <c r="E254" s="462">
        <v>0.26675439396948375</v>
      </c>
      <c r="F254" s="516">
        <v>2026.36</v>
      </c>
      <c r="G254" s="464">
        <v>151593696343.79938</v>
      </c>
      <c r="H254" s="461">
        <v>17830534.21639698</v>
      </c>
      <c r="I254" s="464">
        <v>518764902123.13989</v>
      </c>
      <c r="J254" s="462">
        <v>0.37955130779344204</v>
      </c>
      <c r="K254" s="464">
        <v>43510312912.523132</v>
      </c>
      <c r="L254" s="464">
        <v>120805600530.60741</v>
      </c>
      <c r="M254" s="464">
        <v>32373531625.463501</v>
      </c>
      <c r="N254" s="464">
        <v>44324317516.949028</v>
      </c>
      <c r="O254" s="464">
        <v>25381.038140630142</v>
      </c>
      <c r="P254" s="461">
        <v>302580.4025470785</v>
      </c>
      <c r="Q254" s="461">
        <v>172257.04633047472</v>
      </c>
      <c r="R254" s="464">
        <v>911317980795.03955</v>
      </c>
      <c r="S254" s="462">
        <v>0.51741680089141717</v>
      </c>
      <c r="T254" s="462">
        <v>0.35618901503628936</v>
      </c>
      <c r="U254" s="461">
        <v>15.604135671619636</v>
      </c>
      <c r="V254" s="464">
        <v>5584603633973.0293</v>
      </c>
      <c r="W254" s="460">
        <v>1757.96309418586</v>
      </c>
      <c r="X254" s="463">
        <v>4.6700237243562301E-2</v>
      </c>
      <c r="Y254" s="476">
        <v>2.0000000000000001E-4</v>
      </c>
    </row>
    <row r="255" spans="1:25" x14ac:dyDescent="0.2">
      <c r="A255" s="475">
        <f t="shared" si="3"/>
        <v>251</v>
      </c>
      <c r="B255" s="462">
        <v>0.44127894639878507</v>
      </c>
      <c r="C255" s="461">
        <v>4961.7802527780586</v>
      </c>
      <c r="D255" s="462">
        <v>0.93778601552174923</v>
      </c>
      <c r="E255" s="462">
        <v>0.55861410851818105</v>
      </c>
      <c r="F255" s="516">
        <v>2026.66</v>
      </c>
      <c r="G255" s="464">
        <v>119606913692.10956</v>
      </c>
      <c r="H255" s="461">
        <v>26777675.615692377</v>
      </c>
      <c r="I255" s="464">
        <v>616143165147.43347</v>
      </c>
      <c r="J255" s="462">
        <v>0.29696726578272004</v>
      </c>
      <c r="K255" s="464">
        <v>48611655187.968269</v>
      </c>
      <c r="L255" s="464">
        <v>126436401018.17372</v>
      </c>
      <c r="M255" s="464">
        <v>26741415314.990314</v>
      </c>
      <c r="N255" s="464">
        <v>29774858724.553432</v>
      </c>
      <c r="O255" s="464">
        <v>27108.80737497365</v>
      </c>
      <c r="P255" s="461">
        <v>229565.28285580216</v>
      </c>
      <c r="Q255" s="461">
        <v>113975.87156460236</v>
      </c>
      <c r="R255" s="464">
        <v>1040946066928.8173</v>
      </c>
      <c r="S255" s="462">
        <v>0.46990873739502254</v>
      </c>
      <c r="T255" s="462">
        <v>0.27173935630640367</v>
      </c>
      <c r="U255" s="461">
        <v>15.296247000312338</v>
      </c>
      <c r="V255" s="464">
        <v>4794168370753.998</v>
      </c>
      <c r="W255" s="460">
        <v>1511.5408024052131</v>
      </c>
      <c r="X255" s="463">
        <v>4.7693926071168451E-2</v>
      </c>
      <c r="Y255" s="476">
        <v>2.0000000000000001E-4</v>
      </c>
    </row>
    <row r="256" spans="1:25" x14ac:dyDescent="0.2">
      <c r="A256" s="475">
        <f t="shared" si="3"/>
        <v>252</v>
      </c>
      <c r="B256" s="462">
        <v>0.38266328542884692</v>
      </c>
      <c r="C256" s="461">
        <v>3311.2411390717034</v>
      </c>
      <c r="D256" s="462">
        <v>0.83727533037761248</v>
      </c>
      <c r="E256" s="462">
        <v>0.39650705280459231</v>
      </c>
      <c r="F256" s="516">
        <v>2025.73</v>
      </c>
      <c r="G256" s="464">
        <v>161960299112.90317</v>
      </c>
      <c r="H256" s="461">
        <v>22849975.972386826</v>
      </c>
      <c r="I256" s="464">
        <v>523314615639.58105</v>
      </c>
      <c r="J256" s="462">
        <v>0.33422503560658667</v>
      </c>
      <c r="K256" s="464">
        <v>20608466042.436275</v>
      </c>
      <c r="L256" s="464">
        <v>0</v>
      </c>
      <c r="M256" s="464">
        <v>78342316064.398102</v>
      </c>
      <c r="N256" s="464">
        <v>26272208507.518856</v>
      </c>
      <c r="O256" s="464">
        <v>35615.996822045337</v>
      </c>
      <c r="P256" s="461">
        <v>220855.79405493167</v>
      </c>
      <c r="Q256" s="461">
        <v>109546.10554337605</v>
      </c>
      <c r="R256" s="464">
        <v>886594199301.17554</v>
      </c>
      <c r="S256" s="462">
        <v>0.50109530979410766</v>
      </c>
      <c r="T256" s="462">
        <v>0.32472851949136694</v>
      </c>
      <c r="U256" s="461">
        <v>16.267168135548761</v>
      </c>
      <c r="V256" s="464">
        <v>5145293285616.9121</v>
      </c>
      <c r="W256" s="460">
        <v>1624.6787893189858</v>
      </c>
      <c r="X256" s="463">
        <v>4.5197948475773339E-2</v>
      </c>
      <c r="Y256" s="476">
        <v>2.0000000000000001E-4</v>
      </c>
    </row>
    <row r="257" spans="1:25" x14ac:dyDescent="0.2">
      <c r="A257" s="475">
        <f t="shared" si="3"/>
        <v>253</v>
      </c>
      <c r="B257" s="462">
        <v>0.40063726973734765</v>
      </c>
      <c r="C257" s="461">
        <v>2479.9885162865594</v>
      </c>
      <c r="D257" s="462">
        <v>1.0246338521720613</v>
      </c>
      <c r="E257" s="462">
        <v>0.56049471254527095</v>
      </c>
      <c r="F257" s="516">
        <v>2025.17</v>
      </c>
      <c r="G257" s="464">
        <v>299073233072.69861</v>
      </c>
      <c r="H257" s="461">
        <v>32467441.352940481</v>
      </c>
      <c r="I257" s="464">
        <v>535660978310.6358</v>
      </c>
      <c r="J257" s="462">
        <v>0.13720342629088289</v>
      </c>
      <c r="K257" s="464">
        <v>13079316492.262941</v>
      </c>
      <c r="L257" s="464">
        <v>7200537791.6312323</v>
      </c>
      <c r="M257" s="464">
        <v>175732238348.80325</v>
      </c>
      <c r="N257" s="464">
        <v>14903318607.588915</v>
      </c>
      <c r="O257" s="464">
        <v>37920.292094117765</v>
      </c>
      <c r="P257" s="461">
        <v>150719.17652757425</v>
      </c>
      <c r="Q257" s="461">
        <v>62013.48130722448</v>
      </c>
      <c r="R257" s="464">
        <v>1127012389759.1367</v>
      </c>
      <c r="S257" s="462">
        <v>0.47156611791397895</v>
      </c>
      <c r="T257" s="462">
        <v>0.28552583383829078</v>
      </c>
      <c r="U257" s="461">
        <v>18.540346574207572</v>
      </c>
      <c r="V257" s="464">
        <v>6492778397234.7168</v>
      </c>
      <c r="W257" s="460">
        <v>2047.9766567622078</v>
      </c>
      <c r="X257" s="463">
        <v>3.9370906434591374E-2</v>
      </c>
      <c r="Y257" s="476">
        <v>2.0000000000000001E-4</v>
      </c>
    </row>
    <row r="258" spans="1:25" x14ac:dyDescent="0.2">
      <c r="A258" s="475">
        <f t="shared" si="3"/>
        <v>254</v>
      </c>
      <c r="B258" s="462">
        <v>0.47461590322110636</v>
      </c>
      <c r="C258" s="461">
        <v>4675.0325095946419</v>
      </c>
      <c r="D258" s="462">
        <v>0.86032677783601841</v>
      </c>
      <c r="E258" s="462">
        <v>0.4103194802869396</v>
      </c>
      <c r="F258" s="516">
        <v>2026.23</v>
      </c>
      <c r="G258" s="464">
        <v>74272001870.46817</v>
      </c>
      <c r="H258" s="461">
        <v>22830792.989044029</v>
      </c>
      <c r="I258" s="464">
        <v>583899230854.76587</v>
      </c>
      <c r="J258" s="462">
        <v>0.38024519029760884</v>
      </c>
      <c r="K258" s="464">
        <v>19968090845.978722</v>
      </c>
      <c r="L258" s="464">
        <v>37381685895.734802</v>
      </c>
      <c r="M258" s="464">
        <v>35384689286.104828</v>
      </c>
      <c r="N258" s="464">
        <v>29736057600.02845</v>
      </c>
      <c r="O258" s="464">
        <v>16664.216850840879</v>
      </c>
      <c r="P258" s="461">
        <v>236042.40074883672</v>
      </c>
      <c r="Q258" s="461">
        <v>120053.55268340232</v>
      </c>
      <c r="R258" s="464">
        <v>820048824936.00012</v>
      </c>
      <c r="S258" s="462">
        <v>0.47113789978195464</v>
      </c>
      <c r="T258" s="462">
        <v>0.29910678714010475</v>
      </c>
      <c r="U258" s="461">
        <v>14.712042931113254</v>
      </c>
      <c r="V258" s="464">
        <v>4089756388191.0581</v>
      </c>
      <c r="W258" s="460">
        <v>1290.8489402026091</v>
      </c>
      <c r="X258" s="463">
        <v>4.8580415512506463E-2</v>
      </c>
      <c r="Y258" s="476">
        <v>2.0000000000000001E-4</v>
      </c>
    </row>
    <row r="259" spans="1:25" x14ac:dyDescent="0.2">
      <c r="A259" s="475">
        <f t="shared" si="3"/>
        <v>255</v>
      </c>
      <c r="B259" s="462">
        <v>0.66316065703674576</v>
      </c>
      <c r="C259" s="461">
        <v>5373.4280380266773</v>
      </c>
      <c r="D259" s="462">
        <v>0.64598838609697551</v>
      </c>
      <c r="E259" s="462">
        <v>0.46625639729251206</v>
      </c>
      <c r="F259" s="516">
        <v>2025.47</v>
      </c>
      <c r="G259" s="464">
        <v>139074556983.8309</v>
      </c>
      <c r="H259" s="461">
        <v>14189194.355790464</v>
      </c>
      <c r="I259" s="464">
        <v>425478699670.44525</v>
      </c>
      <c r="J259" s="462">
        <v>0.42392772403935253</v>
      </c>
      <c r="K259" s="464">
        <v>20255820331.642914</v>
      </c>
      <c r="L259" s="464">
        <v>53197046116.404572</v>
      </c>
      <c r="M259" s="464">
        <v>101662045548.25943</v>
      </c>
      <c r="N259" s="464">
        <v>38500826737.994774</v>
      </c>
      <c r="O259" s="464">
        <v>27157.606736061571</v>
      </c>
      <c r="P259" s="461">
        <v>278039.19692411437</v>
      </c>
      <c r="Q259" s="461">
        <v>155465.34176939388</v>
      </c>
      <c r="R259" s="464">
        <v>766766568323.7926</v>
      </c>
      <c r="S259" s="462">
        <v>0.55814925401015281</v>
      </c>
      <c r="T259" s="462">
        <v>0.3658673642156981</v>
      </c>
      <c r="U259" s="461">
        <v>15.838997145918803</v>
      </c>
      <c r="V259" s="464">
        <v>4909334841551.0459</v>
      </c>
      <c r="W259" s="460">
        <v>1549.9997855563945</v>
      </c>
      <c r="X259" s="463">
        <v>4.5735646680656793E-2</v>
      </c>
      <c r="Y259" s="476">
        <v>2.0000000000000001E-4</v>
      </c>
    </row>
    <row r="260" spans="1:25" x14ac:dyDescent="0.2">
      <c r="A260" s="475">
        <f t="shared" si="3"/>
        <v>256</v>
      </c>
      <c r="B260" s="462">
        <v>0.46137935054470336</v>
      </c>
      <c r="C260" s="461">
        <v>6029.002134643697</v>
      </c>
      <c r="D260" s="462">
        <v>0.65505542047025533</v>
      </c>
      <c r="E260" s="462">
        <v>0.11650901186388407</v>
      </c>
      <c r="F260" s="516">
        <v>2023.75</v>
      </c>
      <c r="G260" s="464">
        <v>195379862260.72235</v>
      </c>
      <c r="H260" s="461">
        <v>13744123.415590908</v>
      </c>
      <c r="I260" s="464">
        <v>445831566873.19885</v>
      </c>
      <c r="J260" s="462">
        <v>0.44728579444711203</v>
      </c>
      <c r="K260" s="464">
        <v>18180597965.582581</v>
      </c>
      <c r="L260" s="464">
        <v>0</v>
      </c>
      <c r="M260" s="464">
        <v>191228867002.55289</v>
      </c>
      <c r="N260" s="464">
        <v>12134408323.136663</v>
      </c>
      <c r="O260" s="464">
        <v>17173.57730840944</v>
      </c>
      <c r="P260" s="461">
        <v>126369.09572762471</v>
      </c>
      <c r="Q260" s="461">
        <v>47395.470688125075</v>
      </c>
      <c r="R260" s="464">
        <v>862159416024.0061</v>
      </c>
      <c r="S260" s="462">
        <v>0.60103239470163283</v>
      </c>
      <c r="T260" s="462">
        <v>0.42928509675863025</v>
      </c>
      <c r="U260" s="461">
        <v>16.108433584068734</v>
      </c>
      <c r="V260" s="464">
        <v>6578567268743.4805</v>
      </c>
      <c r="W260" s="460">
        <v>2076.4516763886031</v>
      </c>
      <c r="X260" s="463">
        <v>4.533788594141222E-2</v>
      </c>
      <c r="Y260" s="476">
        <v>2.0000000000000001E-4</v>
      </c>
    </row>
    <row r="261" spans="1:25" x14ac:dyDescent="0.2">
      <c r="A261" s="475">
        <f t="shared" si="3"/>
        <v>257</v>
      </c>
      <c r="B261" s="462">
        <v>0.43134003215322614</v>
      </c>
      <c r="C261" s="461">
        <v>10989.459495659048</v>
      </c>
      <c r="D261" s="462">
        <v>0.82663603853121637</v>
      </c>
      <c r="E261" s="462">
        <v>0.42360190225446875</v>
      </c>
      <c r="F261" s="516">
        <v>2025.33</v>
      </c>
      <c r="G261" s="464">
        <v>126780220376.23712</v>
      </c>
      <c r="H261" s="461">
        <v>19640024.868139137</v>
      </c>
      <c r="I261" s="464">
        <v>501591614227.39032</v>
      </c>
      <c r="J261" s="462">
        <v>0.41630904903613442</v>
      </c>
      <c r="K261" s="464">
        <v>23089200048.213821</v>
      </c>
      <c r="L261" s="464">
        <v>22908581139.780582</v>
      </c>
      <c r="M261" s="464">
        <v>97118935313.26236</v>
      </c>
      <c r="N261" s="464">
        <v>6180489878.5519314</v>
      </c>
      <c r="O261" s="464">
        <v>27512.263766911663</v>
      </c>
      <c r="P261" s="461">
        <v>120243.88737889037</v>
      </c>
      <c r="Q261" s="461">
        <v>28849.62035028583</v>
      </c>
      <c r="R261" s="464">
        <v>798320302328.95642</v>
      </c>
      <c r="S261" s="462">
        <v>0.54599076118908951</v>
      </c>
      <c r="T261" s="462">
        <v>0.38138499994471703</v>
      </c>
      <c r="U261" s="461">
        <v>15.381122570045978</v>
      </c>
      <c r="V261" s="464">
        <v>5088377640740.0635</v>
      </c>
      <c r="W261" s="460">
        <v>1605.6020132594856</v>
      </c>
      <c r="X261" s="463">
        <v>4.8302885238134266E-2</v>
      </c>
      <c r="Y261" s="476">
        <v>2.0000000000000001E-4</v>
      </c>
    </row>
    <row r="262" spans="1:25" x14ac:dyDescent="0.2">
      <c r="A262" s="475">
        <f t="shared" si="3"/>
        <v>258</v>
      </c>
      <c r="B262" s="462">
        <v>0.53893903076155492</v>
      </c>
      <c r="C262" s="461">
        <v>1829.0772858080254</v>
      </c>
      <c r="D262" s="462">
        <v>0.74588941744979009</v>
      </c>
      <c r="E262" s="462">
        <v>0.32263586819925288</v>
      </c>
      <c r="F262" s="516">
        <v>2023.75</v>
      </c>
      <c r="G262" s="464">
        <v>478636787710.00421</v>
      </c>
      <c r="H262" s="461">
        <v>19376280.837042306</v>
      </c>
      <c r="I262" s="464">
        <v>350685965859.29614</v>
      </c>
      <c r="J262" s="462">
        <v>0.15122800957156024</v>
      </c>
      <c r="K262" s="464">
        <v>15411847998.280495</v>
      </c>
      <c r="L262" s="464">
        <v>0</v>
      </c>
      <c r="M262" s="464">
        <v>597141506350.76807</v>
      </c>
      <c r="N262" s="464">
        <v>34568400394.353104</v>
      </c>
      <c r="O262" s="464">
        <v>28278.270117581786</v>
      </c>
      <c r="P262" s="461">
        <v>268805.86896714999</v>
      </c>
      <c r="Q262" s="461">
        <v>146369.40143353929</v>
      </c>
      <c r="R262" s="464">
        <v>1594000732456.4048</v>
      </c>
      <c r="S262" s="462">
        <v>0.64156158500031302</v>
      </c>
      <c r="T262" s="462">
        <v>0.31664895003093502</v>
      </c>
      <c r="U262" s="461">
        <v>18.646422471447575</v>
      </c>
      <c r="V262" s="464">
        <v>10358732408901.275</v>
      </c>
      <c r="W262" s="460">
        <v>3268.1712097382056</v>
      </c>
      <c r="X262" s="463">
        <v>3.9075473391226599E-2</v>
      </c>
      <c r="Y262" s="476">
        <v>2.0000000000000001E-4</v>
      </c>
    </row>
    <row r="263" spans="1:25" x14ac:dyDescent="0.2">
      <c r="A263" s="475">
        <f t="shared" ref="A263:A326" si="4">A262+1</f>
        <v>259</v>
      </c>
      <c r="B263" s="462">
        <v>0.26094914889818238</v>
      </c>
      <c r="C263" s="461">
        <v>3352.0252594920757</v>
      </c>
      <c r="D263" s="462">
        <v>0.78706161892173143</v>
      </c>
      <c r="E263" s="462">
        <v>0.52687079977405216</v>
      </c>
      <c r="F263" s="516">
        <v>2024.72</v>
      </c>
      <c r="G263" s="464">
        <v>249746454600.99496</v>
      </c>
      <c r="H263" s="461">
        <v>20057289.133034971</v>
      </c>
      <c r="I263" s="464">
        <v>440890484722.19452</v>
      </c>
      <c r="J263" s="462">
        <v>0.23832865707487094</v>
      </c>
      <c r="K263" s="464">
        <v>13501967928.453825</v>
      </c>
      <c r="L263" s="464">
        <v>0</v>
      </c>
      <c r="M263" s="464">
        <v>251357715971.49921</v>
      </c>
      <c r="N263" s="464">
        <v>18972085551.2397</v>
      </c>
      <c r="O263" s="464">
        <v>21022.331871231047</v>
      </c>
      <c r="P263" s="461">
        <v>167647.09298297766</v>
      </c>
      <c r="Q263" s="461">
        <v>73030.168140362628</v>
      </c>
      <c r="R263" s="464">
        <v>1106987987037.3567</v>
      </c>
      <c r="S263" s="462">
        <v>0.56024246352498186</v>
      </c>
      <c r="T263" s="462">
        <v>0.29700206295521336</v>
      </c>
      <c r="U263" s="461">
        <v>17.52479946664911</v>
      </c>
      <c r="V263" s="464">
        <v>6227098842002.7881</v>
      </c>
      <c r="W263" s="460">
        <v>1965.6746473930605</v>
      </c>
      <c r="X263" s="463">
        <v>4.2545894839329974E-2</v>
      </c>
      <c r="Y263" s="476">
        <v>2.0000000000000001E-4</v>
      </c>
    </row>
    <row r="264" spans="1:25" x14ac:dyDescent="0.2">
      <c r="A264" s="475">
        <f t="shared" si="4"/>
        <v>260</v>
      </c>
      <c r="B264" s="462">
        <v>0.42922305249449261</v>
      </c>
      <c r="C264" s="461">
        <v>5208.9856213527246</v>
      </c>
      <c r="D264" s="462">
        <v>0.70118750784352979</v>
      </c>
      <c r="E264" s="462">
        <v>0.36744472970771686</v>
      </c>
      <c r="F264" s="516">
        <v>2027.43</v>
      </c>
      <c r="G264" s="464">
        <v>23792523620.878712</v>
      </c>
      <c r="H264" s="461">
        <v>15963085.194037478</v>
      </c>
      <c r="I264" s="464">
        <v>349210736186.56085</v>
      </c>
      <c r="J264" s="462">
        <v>6.1544535243763354E-2</v>
      </c>
      <c r="K264" s="464">
        <v>17118995777.482246</v>
      </c>
      <c r="L264" s="464">
        <v>29469910501.336491</v>
      </c>
      <c r="M264" s="464">
        <v>0</v>
      </c>
      <c r="N264" s="464">
        <v>119896026571.95396</v>
      </c>
      <c r="O264" s="464">
        <v>33311.352952670633</v>
      </c>
      <c r="P264" s="461">
        <v>567882.213928696</v>
      </c>
      <c r="Q264" s="461">
        <v>381438.91098584718</v>
      </c>
      <c r="R264" s="464">
        <v>570363627128.3551</v>
      </c>
      <c r="S264" s="462">
        <v>0.21454119106896749</v>
      </c>
      <c r="T264" s="462">
        <v>-1.2285897834764633E-2</v>
      </c>
      <c r="U264" s="461">
        <v>-49.698772376219097</v>
      </c>
      <c r="V264" s="464">
        <v>370983328270.63721</v>
      </c>
      <c r="W264" s="460">
        <v>117.02812876307854</v>
      </c>
      <c r="X264" s="463">
        <v>-1.5292067080374524E-2</v>
      </c>
      <c r="Y264" s="476">
        <v>2.0000000000000001E-4</v>
      </c>
    </row>
    <row r="265" spans="1:25" x14ac:dyDescent="0.2">
      <c r="A265" s="475">
        <f t="shared" si="4"/>
        <v>261</v>
      </c>
      <c r="B265" s="462">
        <v>0.51034586467295595</v>
      </c>
      <c r="C265" s="461">
        <v>2856.5022622328402</v>
      </c>
      <c r="D265" s="462">
        <v>0.53264171609425448</v>
      </c>
      <c r="E265" s="462">
        <v>0.54121653429444505</v>
      </c>
      <c r="F265" s="516">
        <v>2025.04</v>
      </c>
      <c r="G265" s="464">
        <v>175616668504.92578</v>
      </c>
      <c r="H265" s="461">
        <v>10815173.530410532</v>
      </c>
      <c r="I265" s="464">
        <v>351877026258.77515</v>
      </c>
      <c r="J265" s="462">
        <v>0.43846725592004243</v>
      </c>
      <c r="K265" s="464">
        <v>52930793615.548477</v>
      </c>
      <c r="L265" s="464">
        <v>107924127123.57132</v>
      </c>
      <c r="M265" s="464">
        <v>99496788586.515839</v>
      </c>
      <c r="N265" s="464">
        <v>38423936666.669868</v>
      </c>
      <c r="O265" s="464">
        <v>30030.19713275582</v>
      </c>
      <c r="P265" s="461">
        <v>268193.38326879265</v>
      </c>
      <c r="Q265" s="461">
        <v>150638.00698163034</v>
      </c>
      <c r="R265" s="464">
        <v>846510562461.01147</v>
      </c>
      <c r="S265" s="462">
        <v>0.59314419925845774</v>
      </c>
      <c r="T265" s="462">
        <v>0.37338628360798237</v>
      </c>
      <c r="U265" s="461">
        <v>16.165397804464824</v>
      </c>
      <c r="V265" s="464">
        <v>5741999300789.4521</v>
      </c>
      <c r="W265" s="460">
        <v>1810.8519640131688</v>
      </c>
      <c r="X265" s="463">
        <v>4.4074583239682559E-2</v>
      </c>
      <c r="Y265" s="476">
        <v>2.0000000000000001E-4</v>
      </c>
    </row>
    <row r="266" spans="1:25" x14ac:dyDescent="0.2">
      <c r="A266" s="475">
        <f t="shared" si="4"/>
        <v>262</v>
      </c>
      <c r="B266" s="462">
        <v>0.54716565451333199</v>
      </c>
      <c r="C266" s="461">
        <v>9087.408145669664</v>
      </c>
      <c r="D266" s="462">
        <v>1.1184619645558369</v>
      </c>
      <c r="E266" s="462">
        <v>0.4448147196408026</v>
      </c>
      <c r="F266" s="516">
        <v>2023.75</v>
      </c>
      <c r="G266" s="464">
        <v>240598402117.22327</v>
      </c>
      <c r="H266" s="461">
        <v>37469833.443306424</v>
      </c>
      <c r="I266" s="464">
        <v>697360005467.36755</v>
      </c>
      <c r="J266" s="462">
        <v>0.28361419471655192</v>
      </c>
      <c r="K266" s="464">
        <v>18734199573.392662</v>
      </c>
      <c r="L266" s="464">
        <v>0</v>
      </c>
      <c r="M266" s="464">
        <v>222126068748.94763</v>
      </c>
      <c r="N266" s="464">
        <v>59316075560.49704</v>
      </c>
      <c r="O266" s="464">
        <v>31919.756227201757</v>
      </c>
      <c r="P266" s="461">
        <v>440962.82601578976</v>
      </c>
      <c r="Q266" s="461">
        <v>268248.78794899699</v>
      </c>
      <c r="R266" s="464">
        <v>1288163790080.2957</v>
      </c>
      <c r="S266" s="462">
        <v>0.48890380388360288</v>
      </c>
      <c r="T266" s="462">
        <v>0.31507530832167852</v>
      </c>
      <c r="U266" s="461">
        <v>16.502832013364337</v>
      </c>
      <c r="V266" s="464">
        <v>7113615181989.1787</v>
      </c>
      <c r="W266" s="460">
        <v>2247.1983214300722</v>
      </c>
      <c r="X266" s="463">
        <v>4.6256842888796175E-2</v>
      </c>
      <c r="Y266" s="476">
        <v>2.0000000000000001E-4</v>
      </c>
    </row>
    <row r="267" spans="1:25" x14ac:dyDescent="0.2">
      <c r="A267" s="475">
        <f t="shared" si="4"/>
        <v>263</v>
      </c>
      <c r="B267" s="462">
        <v>0.4274795406650776</v>
      </c>
      <c r="C267" s="461">
        <v>6584.936136552793</v>
      </c>
      <c r="D267" s="462">
        <v>0.69167447982377461</v>
      </c>
      <c r="E267" s="462">
        <v>0.49914058089459101</v>
      </c>
      <c r="F267" s="516">
        <v>2027.15</v>
      </c>
      <c r="G267" s="464">
        <v>59256903952.965401</v>
      </c>
      <c r="H267" s="461">
        <v>14897458.6633194</v>
      </c>
      <c r="I267" s="464">
        <v>422249903199.43054</v>
      </c>
      <c r="J267" s="462">
        <v>0.38055267943782434</v>
      </c>
      <c r="K267" s="464">
        <v>26607791365.917336</v>
      </c>
      <c r="L267" s="464">
        <v>59786332542.362526</v>
      </c>
      <c r="M267" s="464">
        <v>0</v>
      </c>
      <c r="N267" s="464">
        <v>11833675337.529615</v>
      </c>
      <c r="O267" s="464">
        <v>34634.896138973374</v>
      </c>
      <c r="P267" s="461">
        <v>125491.22281284528</v>
      </c>
      <c r="Q267" s="461">
        <v>46879.332726872017</v>
      </c>
      <c r="R267" s="464">
        <v>588608571559.24707</v>
      </c>
      <c r="S267" s="462">
        <v>0.476816188905472</v>
      </c>
      <c r="T267" s="462">
        <v>0.32404496100402741</v>
      </c>
      <c r="U267" s="461">
        <v>14.628992703950285</v>
      </c>
      <c r="V267" s="464">
        <v>3122184018420.1147</v>
      </c>
      <c r="W267" s="460">
        <v>985.59527951322286</v>
      </c>
      <c r="X267" s="463">
        <v>4.9573534124129327E-2</v>
      </c>
      <c r="Y267" s="476">
        <v>2.0000000000000001E-4</v>
      </c>
    </row>
    <row r="268" spans="1:25" x14ac:dyDescent="0.2">
      <c r="A268" s="475">
        <f t="shared" si="4"/>
        <v>264</v>
      </c>
      <c r="B268" s="462">
        <v>0.52816550146247843</v>
      </c>
      <c r="C268" s="461">
        <v>9166.15863819882</v>
      </c>
      <c r="D268" s="462">
        <v>0.91385762625728195</v>
      </c>
      <c r="E268" s="462">
        <v>0.44027100718352058</v>
      </c>
      <c r="F268" s="516">
        <v>2025.89</v>
      </c>
      <c r="G268" s="464">
        <v>177114783802.38049</v>
      </c>
      <c r="H268" s="461">
        <v>24439364.810160626</v>
      </c>
      <c r="I268" s="464">
        <v>558754697372.86255</v>
      </c>
      <c r="J268" s="462">
        <v>0.24209462128732695</v>
      </c>
      <c r="K268" s="464">
        <v>24939397452.422569</v>
      </c>
      <c r="L268" s="464">
        <v>54873362289.356544</v>
      </c>
      <c r="M268" s="464">
        <v>115383190145.51067</v>
      </c>
      <c r="N268" s="464">
        <v>8966922991.2476521</v>
      </c>
      <c r="O268" s="464">
        <v>28167.225396520284</v>
      </c>
      <c r="P268" s="461">
        <v>101465.43749999812</v>
      </c>
      <c r="Q268" s="461">
        <v>33113.812499998807</v>
      </c>
      <c r="R268" s="464">
        <v>976093620170.69556</v>
      </c>
      <c r="S268" s="462">
        <v>0.46665734076566651</v>
      </c>
      <c r="T268" s="462">
        <v>0.28430512936422353</v>
      </c>
      <c r="U268" s="461">
        <v>16.705086461976702</v>
      </c>
      <c r="V268" s="464">
        <v>4960771666271.0625</v>
      </c>
      <c r="W268" s="460">
        <v>1566.5885834793608</v>
      </c>
      <c r="X268" s="463">
        <v>4.4351063097431698E-2</v>
      </c>
      <c r="Y268" s="476">
        <v>2.0000000000000001E-4</v>
      </c>
    </row>
    <row r="269" spans="1:25" x14ac:dyDescent="0.2">
      <c r="A269" s="475">
        <f t="shared" si="4"/>
        <v>265</v>
      </c>
      <c r="B269" s="462">
        <v>0.3076228547882226</v>
      </c>
      <c r="C269" s="461">
        <v>5775.6025330100201</v>
      </c>
      <c r="D269" s="462">
        <v>0.52897149628163698</v>
      </c>
      <c r="E269" s="462">
        <v>0.3618406553106423</v>
      </c>
      <c r="F269" s="516">
        <v>2026.07</v>
      </c>
      <c r="G269" s="464">
        <v>74657753246.412399</v>
      </c>
      <c r="H269" s="461">
        <v>10429870.525471235</v>
      </c>
      <c r="I269" s="464">
        <v>317445965533.93738</v>
      </c>
      <c r="J269" s="462">
        <v>0.3076228547882226</v>
      </c>
      <c r="K269" s="464">
        <v>32119829885.038765</v>
      </c>
      <c r="L269" s="464">
        <v>86674435672.306808</v>
      </c>
      <c r="M269" s="464">
        <v>39035367345.402122</v>
      </c>
      <c r="N269" s="464">
        <v>48671448495.526077</v>
      </c>
      <c r="O269" s="464">
        <v>22338.890703236786</v>
      </c>
      <c r="P269" s="461">
        <v>325817.88589160779</v>
      </c>
      <c r="Q269" s="461">
        <v>194769.78576906037</v>
      </c>
      <c r="R269" s="464">
        <v>614779700455.59839</v>
      </c>
      <c r="S269" s="462">
        <v>0.48546421185770561</v>
      </c>
      <c r="T269" s="462">
        <v>0.26091409548548672</v>
      </c>
      <c r="U269" s="461">
        <v>15.48489026195708</v>
      </c>
      <c r="V269" s="464">
        <v>2765870672372.9062</v>
      </c>
      <c r="W269" s="460">
        <v>872.51274175884316</v>
      </c>
      <c r="X269" s="463">
        <v>4.6385367081942672E-2</v>
      </c>
      <c r="Y269" s="476">
        <v>2.0000000000000001E-4</v>
      </c>
    </row>
    <row r="270" spans="1:25" x14ac:dyDescent="0.2">
      <c r="A270" s="475">
        <f t="shared" si="4"/>
        <v>266</v>
      </c>
      <c r="B270" s="462">
        <v>0.40903372539642296</v>
      </c>
      <c r="C270" s="461">
        <v>2158.9410084478845</v>
      </c>
      <c r="D270" s="462">
        <v>0.83604177793796453</v>
      </c>
      <c r="E270" s="462">
        <v>0.24838298060407762</v>
      </c>
      <c r="F270" s="516">
        <v>2023.75</v>
      </c>
      <c r="G270" s="464">
        <v>282687264694.16772</v>
      </c>
      <c r="H270" s="461">
        <v>22775658.89146677</v>
      </c>
      <c r="I270" s="464">
        <v>562616544328.00903</v>
      </c>
      <c r="J270" s="462">
        <v>0.30274241767809407</v>
      </c>
      <c r="K270" s="464">
        <v>12208429296.566689</v>
      </c>
      <c r="L270" s="464">
        <v>0</v>
      </c>
      <c r="M270" s="464">
        <v>190090159741.94754</v>
      </c>
      <c r="N270" s="464">
        <v>60512814790.978493</v>
      </c>
      <c r="O270" s="464">
        <v>21329.903102703975</v>
      </c>
      <c r="P270" s="461">
        <v>366772.82775416475</v>
      </c>
      <c r="Q270" s="461">
        <v>218387.5217124871</v>
      </c>
      <c r="R270" s="464">
        <v>1073079066430.3781</v>
      </c>
      <c r="S270" s="462">
        <v>0.50380764748863005</v>
      </c>
      <c r="T270" s="462">
        <v>0.36748019004137134</v>
      </c>
      <c r="U270" s="461">
        <v>17.270417472316222</v>
      </c>
      <c r="V270" s="464">
        <v>7585041969414.0586</v>
      </c>
      <c r="W270" s="460">
        <v>2394.389993387756</v>
      </c>
      <c r="X270" s="463">
        <v>4.1810419280004799E-2</v>
      </c>
      <c r="Y270" s="476">
        <v>2.0000000000000001E-4</v>
      </c>
    </row>
    <row r="271" spans="1:25" x14ac:dyDescent="0.2">
      <c r="A271" s="475">
        <f t="shared" si="4"/>
        <v>267</v>
      </c>
      <c r="B271" s="462">
        <v>0.48702062783508215</v>
      </c>
      <c r="C271" s="461">
        <v>8850.1497358182805</v>
      </c>
      <c r="D271" s="462">
        <v>0.32318791996413399</v>
      </c>
      <c r="E271" s="462">
        <v>0.4236440802150192</v>
      </c>
      <c r="F271" s="516">
        <v>2023.75</v>
      </c>
      <c r="G271" s="464">
        <v>272750400839.74457</v>
      </c>
      <c r="H271" s="461">
        <v>5415686.4741612235</v>
      </c>
      <c r="I271" s="464">
        <v>255089376518.40952</v>
      </c>
      <c r="J271" s="462">
        <v>0.48702062783508215</v>
      </c>
      <c r="K271" s="464">
        <v>7579305236.1572533</v>
      </c>
      <c r="L271" s="464">
        <v>0</v>
      </c>
      <c r="M271" s="464">
        <v>315738685103.54614</v>
      </c>
      <c r="N271" s="464">
        <v>12869248721.160933</v>
      </c>
      <c r="O271" s="464">
        <v>19177.498972897367</v>
      </c>
      <c r="P271" s="461">
        <v>130499.97349841314</v>
      </c>
      <c r="Q271" s="461">
        <v>43815.796683955872</v>
      </c>
      <c r="R271" s="464">
        <v>808460729652.11841</v>
      </c>
      <c r="S271" s="462">
        <v>0.68759703123940197</v>
      </c>
      <c r="T271" s="462">
        <v>0.4582432604598054</v>
      </c>
      <c r="U271" s="461">
        <v>17.39300078616635</v>
      </c>
      <c r="V271" s="464">
        <v>7097489793643.8926</v>
      </c>
      <c r="W271" s="460">
        <v>2239.5281142080589</v>
      </c>
      <c r="X271" s="463">
        <v>4.1878291637549234E-2</v>
      </c>
      <c r="Y271" s="476">
        <v>2.0000000000000001E-4</v>
      </c>
    </row>
    <row r="272" spans="1:25" x14ac:dyDescent="0.2">
      <c r="A272" s="475">
        <f t="shared" si="4"/>
        <v>268</v>
      </c>
      <c r="B272" s="462">
        <v>0.40238935910920282</v>
      </c>
      <c r="C272" s="461">
        <v>4450.2232268718235</v>
      </c>
      <c r="D272" s="462">
        <v>1.0980890464754118</v>
      </c>
      <c r="E272" s="462">
        <v>0.37889961640299924</v>
      </c>
      <c r="F272" s="516">
        <v>2024.75</v>
      </c>
      <c r="G272" s="464">
        <v>427155948777.71814</v>
      </c>
      <c r="H272" s="461">
        <v>36970201.937016062</v>
      </c>
      <c r="I272" s="464">
        <v>779261122959.78845</v>
      </c>
      <c r="J272" s="462">
        <v>0.20547455569080553</v>
      </c>
      <c r="K272" s="464">
        <v>13573425099.728167</v>
      </c>
      <c r="L272" s="464">
        <v>512254133.59343332</v>
      </c>
      <c r="M272" s="464">
        <v>355448286469.41821</v>
      </c>
      <c r="N272" s="464">
        <v>66174023132.546349</v>
      </c>
      <c r="O272" s="464">
        <v>32322.478836693415</v>
      </c>
      <c r="P272" s="461">
        <v>390167.09806885646</v>
      </c>
      <c r="Q272" s="461">
        <v>229772.01169839717</v>
      </c>
      <c r="R272" s="464">
        <v>1691142947757.0278</v>
      </c>
      <c r="S272" s="462">
        <v>0.49967191216471335</v>
      </c>
      <c r="T272" s="462">
        <v>0.29169989930447815</v>
      </c>
      <c r="U272" s="461">
        <v>18.162741896250886</v>
      </c>
      <c r="V272" s="464">
        <v>9786867018754.6387</v>
      </c>
      <c r="W272" s="460">
        <v>3088.2578004998491</v>
      </c>
      <c r="X272" s="463">
        <v>4.027788507406041E-2</v>
      </c>
      <c r="Y272" s="476">
        <v>2.0000000000000001E-4</v>
      </c>
    </row>
    <row r="273" spans="1:25" x14ac:dyDescent="0.2">
      <c r="A273" s="475">
        <f t="shared" si="4"/>
        <v>269</v>
      </c>
      <c r="B273" s="462">
        <v>0.38701239115153596</v>
      </c>
      <c r="C273" s="461">
        <v>9050.4624530039837</v>
      </c>
      <c r="D273" s="462">
        <v>0.82395040816051524</v>
      </c>
      <c r="E273" s="462">
        <v>0.40120053760776608</v>
      </c>
      <c r="F273" s="516">
        <v>2025.21</v>
      </c>
      <c r="G273" s="464">
        <v>149472967719.9321</v>
      </c>
      <c r="H273" s="461">
        <v>14227263.56112919</v>
      </c>
      <c r="I273" s="464">
        <v>301848392972.89697</v>
      </c>
      <c r="J273" s="462">
        <v>0.19732712985582779</v>
      </c>
      <c r="K273" s="464">
        <v>22241474555.687042</v>
      </c>
      <c r="L273" s="464">
        <v>71438556576.152054</v>
      </c>
      <c r="M273" s="464">
        <v>79579468301.663803</v>
      </c>
      <c r="N273" s="464">
        <v>2850144867.6403632</v>
      </c>
      <c r="O273" s="464">
        <v>31580.916709843539</v>
      </c>
      <c r="P273" s="461">
        <v>69468.83847911231</v>
      </c>
      <c r="Q273" s="461">
        <v>11930.459619778074</v>
      </c>
      <c r="R273" s="464">
        <v>591819813533.21631</v>
      </c>
      <c r="S273" s="462">
        <v>0.47170704604334168</v>
      </c>
      <c r="T273" s="462">
        <v>0.34076072796287515</v>
      </c>
      <c r="U273" s="461">
        <v>17.343730679279155</v>
      </c>
      <c r="V273" s="464">
        <v>3762364297761.2847</v>
      </c>
      <c r="W273" s="460">
        <v>1186.6677184873893</v>
      </c>
      <c r="X273" s="463">
        <v>4.3564419813360393E-2</v>
      </c>
      <c r="Y273" s="476">
        <v>2.0000000000000001E-4</v>
      </c>
    </row>
    <row r="274" spans="1:25" x14ac:dyDescent="0.2">
      <c r="A274" s="475">
        <f t="shared" si="4"/>
        <v>270</v>
      </c>
      <c r="B274" s="462">
        <v>0.52586772698412398</v>
      </c>
      <c r="C274" s="461">
        <v>7127.5384343321348</v>
      </c>
      <c r="D274" s="462">
        <v>0.76019906502867818</v>
      </c>
      <c r="E274" s="462">
        <v>0.65844053716651585</v>
      </c>
      <c r="F274" s="516">
        <v>2024.38</v>
      </c>
      <c r="G274" s="464">
        <v>369430034104.29291</v>
      </c>
      <c r="H274" s="461">
        <v>17153888.297252133</v>
      </c>
      <c r="I274" s="464">
        <v>549313544140.45111</v>
      </c>
      <c r="J274" s="462">
        <v>0.47294994994923178</v>
      </c>
      <c r="K274" s="464">
        <v>20934250556.147907</v>
      </c>
      <c r="L274" s="464">
        <v>0</v>
      </c>
      <c r="M274" s="464">
        <v>205936790816.15662</v>
      </c>
      <c r="N274" s="464">
        <v>38206446638.624809</v>
      </c>
      <c r="O274" s="464">
        <v>30672.405927016101</v>
      </c>
      <c r="P274" s="461">
        <v>281324.60505403421</v>
      </c>
      <c r="Q274" s="461">
        <v>155387.25222755707</v>
      </c>
      <c r="R274" s="464">
        <v>1126324393357.1282</v>
      </c>
      <c r="S274" s="462">
        <v>0.61398810775003998</v>
      </c>
      <c r="T274" s="462">
        <v>0.52748463911632126</v>
      </c>
      <c r="U274" s="461">
        <v>16.679127221365089</v>
      </c>
      <c r="V274" s="464">
        <v>11055189523117.332</v>
      </c>
      <c r="W274" s="460">
        <v>3490.1577109475097</v>
      </c>
      <c r="X274" s="463">
        <v>4.3031375364442362E-2</v>
      </c>
      <c r="Y274" s="476">
        <v>2.0000000000000001E-4</v>
      </c>
    </row>
    <row r="275" spans="1:25" x14ac:dyDescent="0.2">
      <c r="A275" s="475">
        <f t="shared" si="4"/>
        <v>271</v>
      </c>
      <c r="B275" s="462">
        <v>0.52622259941721228</v>
      </c>
      <c r="C275" s="461">
        <v>5877.3485734522365</v>
      </c>
      <c r="D275" s="462">
        <v>0.52553126076997791</v>
      </c>
      <c r="E275" s="462">
        <v>0.66607084819693441</v>
      </c>
      <c r="F275" s="516">
        <v>2025.26</v>
      </c>
      <c r="G275" s="464">
        <v>79730573044.546356</v>
      </c>
      <c r="H275" s="461">
        <v>10027344.346845625</v>
      </c>
      <c r="I275" s="464">
        <v>297509613773.01874</v>
      </c>
      <c r="J275" s="462">
        <v>0.35014217747545451</v>
      </c>
      <c r="K275" s="464">
        <v>10039521138.069395</v>
      </c>
      <c r="L275" s="464">
        <v>7367946977.0930929</v>
      </c>
      <c r="M275" s="464">
        <v>71261449740.066879</v>
      </c>
      <c r="N275" s="464">
        <v>49531130357.733734</v>
      </c>
      <c r="O275" s="464">
        <v>28253.856735460682</v>
      </c>
      <c r="P275" s="461">
        <v>316150.1263645736</v>
      </c>
      <c r="Q275" s="461">
        <v>187399.20249118481</v>
      </c>
      <c r="R275" s="464">
        <v>535684508398.14417</v>
      </c>
      <c r="S275" s="462">
        <v>0.49578705015439667</v>
      </c>
      <c r="T275" s="462">
        <v>0.3340460297939653</v>
      </c>
      <c r="U275" s="461">
        <v>15.577054360915447</v>
      </c>
      <c r="V275" s="464">
        <v>3182173505230.7539</v>
      </c>
      <c r="W275" s="460">
        <v>1004.8938374270617</v>
      </c>
      <c r="X275" s="463">
        <v>4.5206289379336566E-2</v>
      </c>
      <c r="Y275" s="476">
        <v>2.0000000000000001E-4</v>
      </c>
    </row>
    <row r="276" spans="1:25" x14ac:dyDescent="0.2">
      <c r="A276" s="475">
        <f t="shared" si="4"/>
        <v>272</v>
      </c>
      <c r="B276" s="462">
        <v>0.65290487642154693</v>
      </c>
      <c r="C276" s="461">
        <v>4076.1647924130002</v>
      </c>
      <c r="D276" s="462">
        <v>0.90097780563370844</v>
      </c>
      <c r="E276" s="462">
        <v>0.56720665867722231</v>
      </c>
      <c r="F276" s="516">
        <v>2026.37</v>
      </c>
      <c r="G276" s="464">
        <v>145805556828.68817</v>
      </c>
      <c r="H276" s="461">
        <v>24943586.798641853</v>
      </c>
      <c r="I276" s="464">
        <v>382119155477.30139</v>
      </c>
      <c r="J276" s="462">
        <v>-4.7554336789402019E-2</v>
      </c>
      <c r="K276" s="464">
        <v>22108030316.724792</v>
      </c>
      <c r="L276" s="464">
        <v>59345791102.760452</v>
      </c>
      <c r="M276" s="464">
        <v>55464629842.803375</v>
      </c>
      <c r="N276" s="464">
        <v>43793133184.924088</v>
      </c>
      <c r="O276" s="464">
        <v>18514.309719161109</v>
      </c>
      <c r="P276" s="461">
        <v>305851.70699512522</v>
      </c>
      <c r="Q276" s="461">
        <v>170630.49069988547</v>
      </c>
      <c r="R276" s="464">
        <v>773144789347.60522</v>
      </c>
      <c r="S276" s="462">
        <v>0.34337767462858948</v>
      </c>
      <c r="T276" s="462">
        <v>0.14357144738247371</v>
      </c>
      <c r="U276" s="461">
        <v>29.045599857538985</v>
      </c>
      <c r="V276" s="464">
        <v>3371600616033.1094</v>
      </c>
      <c r="W276" s="460">
        <v>1064.4879730270613</v>
      </c>
      <c r="X276" s="463">
        <v>2.6388778780688567E-2</v>
      </c>
      <c r="Y276" s="476">
        <v>2.0000000000000001E-4</v>
      </c>
    </row>
    <row r="277" spans="1:25" x14ac:dyDescent="0.2">
      <c r="A277" s="475">
        <f t="shared" si="4"/>
        <v>273</v>
      </c>
      <c r="B277" s="462">
        <v>0.54263276655575654</v>
      </c>
      <c r="C277" s="461">
        <v>5508.6789095985114</v>
      </c>
      <c r="D277" s="462">
        <v>0.5884721035281868</v>
      </c>
      <c r="E277" s="462">
        <v>0.7</v>
      </c>
      <c r="F277" s="516">
        <v>2025.97</v>
      </c>
      <c r="G277" s="464">
        <v>126523404075.71718</v>
      </c>
      <c r="H277" s="461">
        <v>11758477.100928523</v>
      </c>
      <c r="I277" s="464">
        <v>334038073271.04071</v>
      </c>
      <c r="J277" s="462">
        <v>0.27366046804637811</v>
      </c>
      <c r="K277" s="464">
        <v>9063502912.1962433</v>
      </c>
      <c r="L277" s="464">
        <v>3996560836.9074845</v>
      </c>
      <c r="M277" s="464">
        <v>89602513019.924652</v>
      </c>
      <c r="N277" s="464">
        <v>72949217294.231613</v>
      </c>
      <c r="O277" s="464">
        <v>26262.596306873846</v>
      </c>
      <c r="P277" s="461">
        <v>390299.66907531547</v>
      </c>
      <c r="Q277" s="461">
        <v>243374.13771080706</v>
      </c>
      <c r="R277" s="464">
        <v>628666245496.25305</v>
      </c>
      <c r="S277" s="462">
        <v>0.45415637035480744</v>
      </c>
      <c r="T277" s="462">
        <v>0.33207899689523879</v>
      </c>
      <c r="U277" s="461">
        <v>16.583736594715472</v>
      </c>
      <c r="V277" s="464">
        <v>3848069850461.0166</v>
      </c>
      <c r="W277" s="460">
        <v>1213.6753409518419</v>
      </c>
      <c r="X277" s="463">
        <v>4.3546517574008167E-2</v>
      </c>
      <c r="Y277" s="476">
        <v>2.0000000000000001E-4</v>
      </c>
    </row>
    <row r="278" spans="1:25" x14ac:dyDescent="0.2">
      <c r="A278" s="475">
        <f t="shared" si="4"/>
        <v>274</v>
      </c>
      <c r="B278" s="462">
        <v>0.38319970236122974</v>
      </c>
      <c r="C278" s="461">
        <v>5045.7609252755856</v>
      </c>
      <c r="D278" s="462">
        <v>0.46327986652236464</v>
      </c>
      <c r="E278" s="462">
        <v>0.51635747634783868</v>
      </c>
      <c r="F278" s="516">
        <v>2026.36</v>
      </c>
      <c r="G278" s="464">
        <v>147480955747.74564</v>
      </c>
      <c r="H278" s="461">
        <v>8755800.7036468722</v>
      </c>
      <c r="I278" s="464">
        <v>309324635188.90466</v>
      </c>
      <c r="J278" s="462">
        <v>0.38319970236122969</v>
      </c>
      <c r="K278" s="464">
        <v>51006423215.821625</v>
      </c>
      <c r="L278" s="464">
        <v>116925464568.35982</v>
      </c>
      <c r="M278" s="464">
        <v>35231510427.890297</v>
      </c>
      <c r="N278" s="464">
        <v>42358638581.686165</v>
      </c>
      <c r="O278" s="464">
        <v>20400.202167418294</v>
      </c>
      <c r="P278" s="461">
        <v>298925.03207233758</v>
      </c>
      <c r="Q278" s="461">
        <v>175741.01068420755</v>
      </c>
      <c r="R278" s="464">
        <v>641399079897.61035</v>
      </c>
      <c r="S278" s="462">
        <v>0.52856729918268541</v>
      </c>
      <c r="T278" s="462">
        <v>0.41737087859706901</v>
      </c>
      <c r="U278" s="461">
        <v>16.080483074930179</v>
      </c>
      <c r="V278" s="464">
        <v>4780885628758.0791</v>
      </c>
      <c r="W278" s="460">
        <v>1505.8479258925086</v>
      </c>
      <c r="X278" s="463">
        <v>4.4766382805631277E-2</v>
      </c>
      <c r="Y278" s="476">
        <v>2.0000000000000001E-4</v>
      </c>
    </row>
    <row r="279" spans="1:25" x14ac:dyDescent="0.2">
      <c r="A279" s="475">
        <f t="shared" si="4"/>
        <v>275</v>
      </c>
      <c r="B279" s="462">
        <v>0.53241731405856929</v>
      </c>
      <c r="C279" s="461">
        <v>4310.9892206467639</v>
      </c>
      <c r="D279" s="462">
        <v>0.5976898619062887</v>
      </c>
      <c r="E279" s="462">
        <v>0.34577604104590209</v>
      </c>
      <c r="F279" s="516">
        <v>2025.16</v>
      </c>
      <c r="G279" s="464">
        <v>138157299423.96481</v>
      </c>
      <c r="H279" s="461">
        <v>12436287.178367475</v>
      </c>
      <c r="I279" s="464">
        <v>332886977651.76599</v>
      </c>
      <c r="J279" s="462">
        <v>0.24205931076859666</v>
      </c>
      <c r="K279" s="464">
        <v>14635228642.386913</v>
      </c>
      <c r="L279" s="464">
        <v>13459620668.962637</v>
      </c>
      <c r="M279" s="464">
        <v>124092237223.98082</v>
      </c>
      <c r="N279" s="464">
        <v>58121285808.360428</v>
      </c>
      <c r="O279" s="464">
        <v>15688.1203986127</v>
      </c>
      <c r="P279" s="461">
        <v>327583.80213488435</v>
      </c>
      <c r="Q279" s="461">
        <v>194344.41240772675</v>
      </c>
      <c r="R279" s="464">
        <v>717160361236.32678</v>
      </c>
      <c r="S279" s="462">
        <v>0.48915648080896856</v>
      </c>
      <c r="T279" s="462">
        <v>0.29235493461852974</v>
      </c>
      <c r="U279" s="461">
        <v>16.831030884228316</v>
      </c>
      <c r="V279" s="464">
        <v>3912181282604.0503</v>
      </c>
      <c r="W279" s="460">
        <v>1233.8707491809723</v>
      </c>
      <c r="X279" s="463">
        <v>4.3186698913556171E-2</v>
      </c>
      <c r="Y279" s="476">
        <v>2.0000000000000001E-4</v>
      </c>
    </row>
    <row r="280" spans="1:25" x14ac:dyDescent="0.2">
      <c r="A280" s="475">
        <f t="shared" si="4"/>
        <v>276</v>
      </c>
      <c r="B280" s="462">
        <v>0.5408230085006358</v>
      </c>
      <c r="C280" s="461">
        <v>1767.0087044138222</v>
      </c>
      <c r="D280" s="462">
        <v>0.71423081522763388</v>
      </c>
      <c r="E280" s="462">
        <v>0.61929111678434046</v>
      </c>
      <c r="F280" s="516">
        <v>2024.09</v>
      </c>
      <c r="G280" s="464">
        <v>335810725123.87103</v>
      </c>
      <c r="H280" s="461">
        <v>17638676.944340046</v>
      </c>
      <c r="I280" s="464">
        <v>333605137392.22791</v>
      </c>
      <c r="J280" s="462">
        <v>0.14897939238570679</v>
      </c>
      <c r="K280" s="464">
        <v>19654945552.533596</v>
      </c>
      <c r="L280" s="464">
        <v>39330301591.45665</v>
      </c>
      <c r="M280" s="464">
        <v>246702263606.58566</v>
      </c>
      <c r="N280" s="464">
        <v>116968899972.73473</v>
      </c>
      <c r="O280" s="464">
        <v>26990.775710052432</v>
      </c>
      <c r="P280" s="461">
        <v>690309.23183333536</v>
      </c>
      <c r="Q280" s="461">
        <v>480748.10381306923</v>
      </c>
      <c r="R280" s="464">
        <v>1073776682451.1866</v>
      </c>
      <c r="S280" s="462">
        <v>0.53315032356154957</v>
      </c>
      <c r="T280" s="462">
        <v>0.34237961566380887</v>
      </c>
      <c r="U280" s="461">
        <v>18.413047677232775</v>
      </c>
      <c r="V280" s="464">
        <v>7364120897900.498</v>
      </c>
      <c r="W280" s="460">
        <v>2324.7253671998114</v>
      </c>
      <c r="X280" s="463">
        <v>4.0067040986444022E-2</v>
      </c>
      <c r="Y280" s="476">
        <v>2.0000000000000001E-4</v>
      </c>
    </row>
    <row r="281" spans="1:25" x14ac:dyDescent="0.2">
      <c r="A281" s="475">
        <f t="shared" si="4"/>
        <v>277</v>
      </c>
      <c r="B281" s="462">
        <v>0.73336006986665092</v>
      </c>
      <c r="C281" s="461">
        <v>5918.8940320879883</v>
      </c>
      <c r="D281" s="462">
        <v>0.59545937063069831</v>
      </c>
      <c r="E281" s="462">
        <v>0.38573541343552809</v>
      </c>
      <c r="F281" s="516">
        <v>2024.55</v>
      </c>
      <c r="G281" s="464">
        <v>284898689833.33453</v>
      </c>
      <c r="H281" s="461">
        <v>12184000.357466502</v>
      </c>
      <c r="I281" s="464">
        <v>426968774345.02167</v>
      </c>
      <c r="J281" s="462">
        <v>0.50248612453403507</v>
      </c>
      <c r="K281" s="464">
        <v>32677385951.534313</v>
      </c>
      <c r="L281" s="464">
        <v>32133651101.32745</v>
      </c>
      <c r="M281" s="464">
        <v>256088303258.17889</v>
      </c>
      <c r="N281" s="464">
        <v>32992296611.124775</v>
      </c>
      <c r="O281" s="464">
        <v>21841.469509803683</v>
      </c>
      <c r="P281" s="461">
        <v>251844.41129243298</v>
      </c>
      <c r="Q281" s="461">
        <v>136976.12253978805</v>
      </c>
      <c r="R281" s="464">
        <v>1127705364701.259</v>
      </c>
      <c r="S281" s="462">
        <v>0.66378096674559939</v>
      </c>
      <c r="T281" s="462">
        <v>0.41497626651279779</v>
      </c>
      <c r="U281" s="461">
        <v>16.535097040913399</v>
      </c>
      <c r="V281" s="464">
        <v>8563693687847.5244</v>
      </c>
      <c r="W281" s="460">
        <v>2699.7311725363311</v>
      </c>
      <c r="X281" s="463">
        <v>4.3830811510260283E-2</v>
      </c>
      <c r="Y281" s="476">
        <v>2.0000000000000001E-4</v>
      </c>
    </row>
    <row r="282" spans="1:25" x14ac:dyDescent="0.2">
      <c r="A282" s="475">
        <f t="shared" si="4"/>
        <v>278</v>
      </c>
      <c r="B282" s="462">
        <v>0.5552668799400553</v>
      </c>
      <c r="C282" s="461">
        <v>6493.5280086986659</v>
      </c>
      <c r="D282" s="462">
        <v>0.50141153664062887</v>
      </c>
      <c r="E282" s="462">
        <v>0.40633019103448137</v>
      </c>
      <c r="F282" s="516">
        <v>2023.75</v>
      </c>
      <c r="G282" s="464">
        <v>175532465443.34631</v>
      </c>
      <c r="H282" s="461">
        <v>9175399.1387221925</v>
      </c>
      <c r="I282" s="464">
        <v>325520125147.03979</v>
      </c>
      <c r="J282" s="462">
        <v>0.50062256088133605</v>
      </c>
      <c r="K282" s="464">
        <v>3617541443.8226361</v>
      </c>
      <c r="L282" s="464">
        <v>0</v>
      </c>
      <c r="M282" s="464">
        <v>156421097826.20465</v>
      </c>
      <c r="N282" s="464">
        <v>53217943178.430191</v>
      </c>
      <c r="O282" s="464">
        <v>16211.900699360644</v>
      </c>
      <c r="P282" s="461">
        <v>374510.76202570484</v>
      </c>
      <c r="Q282" s="461">
        <v>233500.28263008181</v>
      </c>
      <c r="R282" s="464">
        <v>695309792968.36536</v>
      </c>
      <c r="S282" s="462">
        <v>0.61742614593345935</v>
      </c>
      <c r="T282" s="462">
        <v>0.45848255688111533</v>
      </c>
      <c r="U282" s="461">
        <v>16.29035974309339</v>
      </c>
      <c r="V282" s="464">
        <v>5873171622805.3379</v>
      </c>
      <c r="W282" s="460">
        <v>1854.1132602958212</v>
      </c>
      <c r="X282" s="463">
        <v>4.3473838924056714E-2</v>
      </c>
      <c r="Y282" s="476">
        <v>2.0000000000000001E-4</v>
      </c>
    </row>
    <row r="283" spans="1:25" x14ac:dyDescent="0.2">
      <c r="A283" s="475">
        <f t="shared" si="4"/>
        <v>279</v>
      </c>
      <c r="B283" s="462">
        <v>0.50193133910570908</v>
      </c>
      <c r="C283" s="461">
        <v>3595.0730390880162</v>
      </c>
      <c r="D283" s="462">
        <v>0.71263057900703142</v>
      </c>
      <c r="E283" s="462">
        <v>0.32899494670990753</v>
      </c>
      <c r="F283" s="516">
        <v>2025.59</v>
      </c>
      <c r="G283" s="464">
        <v>224513124479.49957</v>
      </c>
      <c r="H283" s="461">
        <v>15967044.353522768</v>
      </c>
      <c r="I283" s="464">
        <v>407601791502.44128</v>
      </c>
      <c r="J283" s="462">
        <v>0.26865192273167182</v>
      </c>
      <c r="K283" s="464">
        <v>23623261241.341587</v>
      </c>
      <c r="L283" s="464">
        <v>48359692025.491478</v>
      </c>
      <c r="M283" s="464">
        <v>158863290912.276</v>
      </c>
      <c r="N283" s="464">
        <v>87176466779.335266</v>
      </c>
      <c r="O283" s="464">
        <v>36832.99679049875</v>
      </c>
      <c r="P283" s="461">
        <v>480003.66147683194</v>
      </c>
      <c r="Q283" s="461">
        <v>310542.3170107581</v>
      </c>
      <c r="R283" s="464">
        <v>1060222835242.8188</v>
      </c>
      <c r="S283" s="462">
        <v>0.53541403366696771</v>
      </c>
      <c r="T283" s="462">
        <v>0.28505524933240545</v>
      </c>
      <c r="U283" s="461">
        <v>17.389276062274259</v>
      </c>
      <c r="V283" s="464">
        <v>5737553706821.6582</v>
      </c>
      <c r="W283" s="460">
        <v>1809.8137062742758</v>
      </c>
      <c r="X283" s="463">
        <v>4.2459385591150964E-2</v>
      </c>
      <c r="Y283" s="476">
        <v>2.0000000000000001E-4</v>
      </c>
    </row>
    <row r="284" spans="1:25" x14ac:dyDescent="0.2">
      <c r="A284" s="475">
        <f t="shared" si="4"/>
        <v>280</v>
      </c>
      <c r="B284" s="462">
        <v>0.43773557745445058</v>
      </c>
      <c r="C284" s="461">
        <v>3144.8751547621446</v>
      </c>
      <c r="D284" s="462">
        <v>0.64600523357261219</v>
      </c>
      <c r="E284" s="462">
        <v>0.34659450288226107</v>
      </c>
      <c r="F284" s="516">
        <v>2025.05</v>
      </c>
      <c r="G284" s="464">
        <v>176601553448.91223</v>
      </c>
      <c r="H284" s="461">
        <v>14156091.694511829</v>
      </c>
      <c r="I284" s="464">
        <v>469870140824.40009</v>
      </c>
      <c r="J284" s="462">
        <v>0.43773557745445058</v>
      </c>
      <c r="K284" s="464">
        <v>36223868066.525948</v>
      </c>
      <c r="L284" s="464">
        <v>73651409565.813629</v>
      </c>
      <c r="M284" s="464">
        <v>93829305034.628342</v>
      </c>
      <c r="N284" s="464">
        <v>35821400610.60862</v>
      </c>
      <c r="O284" s="464">
        <v>13715.099084032705</v>
      </c>
      <c r="P284" s="461">
        <v>260281.13047168957</v>
      </c>
      <c r="Q284" s="461">
        <v>142170.27976722666</v>
      </c>
      <c r="R284" s="464">
        <v>899649533265.54541</v>
      </c>
      <c r="S284" s="462">
        <v>0.57113242237750805</v>
      </c>
      <c r="T284" s="462">
        <v>0.39726647309018881</v>
      </c>
      <c r="U284" s="461">
        <v>15.837775675840518</v>
      </c>
      <c r="V284" s="464">
        <v>6331010264690.8955</v>
      </c>
      <c r="W284" s="460">
        <v>1996.1042004602957</v>
      </c>
      <c r="X284" s="463">
        <v>4.5171578206134128E-2</v>
      </c>
      <c r="Y284" s="476">
        <v>2.0000000000000001E-4</v>
      </c>
    </row>
    <row r="285" spans="1:25" x14ac:dyDescent="0.2">
      <c r="A285" s="475">
        <f t="shared" si="4"/>
        <v>281</v>
      </c>
      <c r="B285" s="462">
        <v>0.27268400315960262</v>
      </c>
      <c r="C285" s="461">
        <v>4179.0562064601345</v>
      </c>
      <c r="D285" s="462">
        <v>0.37311613303609054</v>
      </c>
      <c r="E285" s="462">
        <v>0.32878723851160735</v>
      </c>
      <c r="F285" s="516">
        <v>2024.73</v>
      </c>
      <c r="G285" s="464">
        <v>324531007407.17963</v>
      </c>
      <c r="H285" s="461">
        <v>6453403.3514780914</v>
      </c>
      <c r="I285" s="464">
        <v>231958802307.18228</v>
      </c>
      <c r="J285" s="462">
        <v>0.27268400315960262</v>
      </c>
      <c r="K285" s="464">
        <v>8611180739.3361301</v>
      </c>
      <c r="L285" s="464">
        <v>0</v>
      </c>
      <c r="M285" s="464">
        <v>217142531441.61938</v>
      </c>
      <c r="N285" s="464">
        <v>160131057418.36624</v>
      </c>
      <c r="O285" s="464">
        <v>20785.324138335629</v>
      </c>
      <c r="P285" s="461">
        <v>1044995.3377346621</v>
      </c>
      <c r="Q285" s="461">
        <v>676482.03329098411</v>
      </c>
      <c r="R285" s="464">
        <v>913974361902.9762</v>
      </c>
      <c r="S285" s="462">
        <v>0.55728109554327132</v>
      </c>
      <c r="T285" s="462">
        <v>0.41512683379099224</v>
      </c>
      <c r="U285" s="461">
        <v>18.099251238625509</v>
      </c>
      <c r="V285" s="464">
        <v>7406583310901.2012</v>
      </c>
      <c r="W285" s="460">
        <v>2338.4315803395452</v>
      </c>
      <c r="X285" s="463">
        <v>4.1086665663509429E-2</v>
      </c>
      <c r="Y285" s="476">
        <v>2.0000000000000001E-4</v>
      </c>
    </row>
    <row r="286" spans="1:25" x14ac:dyDescent="0.2">
      <c r="A286" s="475">
        <f t="shared" si="4"/>
        <v>282</v>
      </c>
      <c r="B286" s="462">
        <v>0.52024587562378766</v>
      </c>
      <c r="C286" s="461">
        <v>3828.8221254857913</v>
      </c>
      <c r="D286" s="462">
        <v>0.41999149744440689</v>
      </c>
      <c r="E286" s="462">
        <v>0.56465898608952969</v>
      </c>
      <c r="F286" s="516">
        <v>2025.2</v>
      </c>
      <c r="G286" s="464">
        <v>148081185516.51044</v>
      </c>
      <c r="H286" s="461">
        <v>7885326.5143650193</v>
      </c>
      <c r="I286" s="464">
        <v>284095846462.84332</v>
      </c>
      <c r="J286" s="462">
        <v>0.46920290207193538</v>
      </c>
      <c r="K286" s="464">
        <v>9389017928.5055809</v>
      </c>
      <c r="L286" s="464">
        <v>0</v>
      </c>
      <c r="M286" s="464">
        <v>97600167230.17337</v>
      </c>
      <c r="N286" s="464">
        <v>37514650544.060921</v>
      </c>
      <c r="O286" s="464">
        <v>33444.706729742407</v>
      </c>
      <c r="P286" s="461">
        <v>307291.14312464418</v>
      </c>
      <c r="Q286" s="461">
        <v>148841.27236775722</v>
      </c>
      <c r="R286" s="464">
        <v>630593815335.46436</v>
      </c>
      <c r="S286" s="462">
        <v>0.6126218275127715</v>
      </c>
      <c r="T286" s="462">
        <v>0.39764885998432564</v>
      </c>
      <c r="U286" s="461">
        <v>16.480191256569885</v>
      </c>
      <c r="V286" s="464">
        <v>4582548122171.2441</v>
      </c>
      <c r="W286" s="460">
        <v>1446.0054478822844</v>
      </c>
      <c r="X286" s="463">
        <v>4.3844914108051004E-2</v>
      </c>
      <c r="Y286" s="476">
        <v>2.0000000000000001E-4</v>
      </c>
    </row>
    <row r="287" spans="1:25" x14ac:dyDescent="0.2">
      <c r="A287" s="475">
        <f t="shared" si="4"/>
        <v>283</v>
      </c>
      <c r="B287" s="462">
        <v>0.51951745284366813</v>
      </c>
      <c r="C287" s="461">
        <v>1500</v>
      </c>
      <c r="D287" s="462">
        <v>0.90572572245450478</v>
      </c>
      <c r="E287" s="462">
        <v>0.41838043200700603</v>
      </c>
      <c r="F287" s="516">
        <v>2023.75</v>
      </c>
      <c r="G287" s="464">
        <v>198632836129.94241</v>
      </c>
      <c r="H287" s="461">
        <v>26356913.729124863</v>
      </c>
      <c r="I287" s="464">
        <v>539338411586.45856</v>
      </c>
      <c r="J287" s="462">
        <v>0.17353156027141492</v>
      </c>
      <c r="K287" s="464">
        <v>6667883374.638936</v>
      </c>
      <c r="L287" s="464">
        <v>0</v>
      </c>
      <c r="M287" s="464">
        <v>266606573718.55399</v>
      </c>
      <c r="N287" s="464">
        <v>11023633286.003233</v>
      </c>
      <c r="O287" s="464">
        <v>38691.550060412905</v>
      </c>
      <c r="P287" s="461">
        <v>112533.68989354795</v>
      </c>
      <c r="Q287" s="461">
        <v>39363.495363303766</v>
      </c>
      <c r="R287" s="464">
        <v>1101765190149.6326</v>
      </c>
      <c r="S287" s="462">
        <v>0.48648479748576373</v>
      </c>
      <c r="T287" s="462">
        <v>0.23958981310987185</v>
      </c>
      <c r="U287" s="461">
        <v>17.469682483634088</v>
      </c>
      <c r="V287" s="464">
        <v>5209075424503.2559</v>
      </c>
      <c r="W287" s="460">
        <v>1643.0685355989367</v>
      </c>
      <c r="X287" s="463">
        <v>4.0773936987368864E-2</v>
      </c>
      <c r="Y287" s="476">
        <v>2.0000000000000001E-4</v>
      </c>
    </row>
    <row r="288" spans="1:25" x14ac:dyDescent="0.2">
      <c r="A288" s="475">
        <f t="shared" si="4"/>
        <v>284</v>
      </c>
      <c r="B288" s="462">
        <v>0.59528007004811934</v>
      </c>
      <c r="C288" s="461">
        <v>4130.4214597450327</v>
      </c>
      <c r="D288" s="462">
        <v>1.1250199750657859</v>
      </c>
      <c r="E288" s="462">
        <v>0.36223636857393987</v>
      </c>
      <c r="F288" s="516">
        <v>2025.35</v>
      </c>
      <c r="G288" s="464">
        <v>308800258694.4433</v>
      </c>
      <c r="H288" s="461">
        <v>35771257.504598565</v>
      </c>
      <c r="I288" s="464">
        <v>582713632545.56738</v>
      </c>
      <c r="J288" s="462">
        <v>9.3758661965781087E-2</v>
      </c>
      <c r="K288" s="464">
        <v>39345531442.997017</v>
      </c>
      <c r="L288" s="464">
        <v>94644950020.770264</v>
      </c>
      <c r="M288" s="464">
        <v>121798977675.33786</v>
      </c>
      <c r="N288" s="464">
        <v>12041783505.394442</v>
      </c>
      <c r="O288" s="464">
        <v>39185.552422121043</v>
      </c>
      <c r="P288" s="461">
        <v>165336.17239505786</v>
      </c>
      <c r="Q288" s="461">
        <v>47810.552082550668</v>
      </c>
      <c r="R288" s="464">
        <v>1170554076996.0281</v>
      </c>
      <c r="S288" s="462">
        <v>0.43280142097268343</v>
      </c>
      <c r="T288" s="462">
        <v>0.28348635660331067</v>
      </c>
      <c r="U288" s="461">
        <v>19.010382017473912</v>
      </c>
      <c r="V288" s="464">
        <v>6752001617685.8125</v>
      </c>
      <c r="W288" s="460">
        <v>2131.8023258947137</v>
      </c>
      <c r="X288" s="463">
        <v>3.9759152256780741E-2</v>
      </c>
      <c r="Y288" s="476">
        <v>2.0000000000000001E-4</v>
      </c>
    </row>
    <row r="289" spans="1:25" x14ac:dyDescent="0.2">
      <c r="A289" s="475">
        <f t="shared" si="4"/>
        <v>285</v>
      </c>
      <c r="B289" s="462">
        <v>0.49198828199511546</v>
      </c>
      <c r="C289" s="461">
        <v>6802.2092608881439</v>
      </c>
      <c r="D289" s="462">
        <v>1.1191188922685151</v>
      </c>
      <c r="E289" s="462">
        <v>0.51434178957172827</v>
      </c>
      <c r="F289" s="516">
        <v>2024.8</v>
      </c>
      <c r="G289" s="464">
        <v>198625699415.96442</v>
      </c>
      <c r="H289" s="461">
        <v>20249847.615887925</v>
      </c>
      <c r="I289" s="464">
        <v>416440981121.68292</v>
      </c>
      <c r="J289" s="462">
        <v>0.19778051168906585</v>
      </c>
      <c r="K289" s="464">
        <v>13518695557.384571</v>
      </c>
      <c r="L289" s="464">
        <v>40259408185.309265</v>
      </c>
      <c r="M289" s="464">
        <v>104833872557.15224</v>
      </c>
      <c r="N289" s="464">
        <v>3174791209.5074601</v>
      </c>
      <c r="O289" s="464">
        <v>25517.904120757892</v>
      </c>
      <c r="P289" s="461">
        <v>71901.886431601888</v>
      </c>
      <c r="Q289" s="461">
        <v>12538.721607900476</v>
      </c>
      <c r="R289" s="464">
        <v>852439791569.28113</v>
      </c>
      <c r="S289" s="462">
        <v>0.49550781636090574</v>
      </c>
      <c r="T289" s="462">
        <v>0.28076581356940383</v>
      </c>
      <c r="U289" s="461">
        <v>17.931188102326875</v>
      </c>
      <c r="V289" s="464">
        <v>4585580417836.3789</v>
      </c>
      <c r="W289" s="460">
        <v>1447.4408600073568</v>
      </c>
      <c r="X289" s="463">
        <v>4.2381011489203674E-2</v>
      </c>
      <c r="Y289" s="476">
        <v>2.0000000000000001E-4</v>
      </c>
    </row>
    <row r="290" spans="1:25" x14ac:dyDescent="0.2">
      <c r="A290" s="475">
        <f t="shared" si="4"/>
        <v>286</v>
      </c>
      <c r="B290" s="462">
        <v>0.42055580201117992</v>
      </c>
      <c r="C290" s="461">
        <v>4292.9102406907405</v>
      </c>
      <c r="D290" s="462">
        <v>0.53145005119247024</v>
      </c>
      <c r="E290" s="462">
        <v>0.60302072619946379</v>
      </c>
      <c r="F290" s="516">
        <v>2024.97</v>
      </c>
      <c r="G290" s="464">
        <v>157714691179.26791</v>
      </c>
      <c r="H290" s="461">
        <v>10388059.725105494</v>
      </c>
      <c r="I290" s="464">
        <v>340097613863.646</v>
      </c>
      <c r="J290" s="462">
        <v>0.41537609299663003</v>
      </c>
      <c r="K290" s="464">
        <v>6395505521.7172461</v>
      </c>
      <c r="L290" s="464">
        <v>2688401345.5018935</v>
      </c>
      <c r="M290" s="464">
        <v>150331351501.74091</v>
      </c>
      <c r="N290" s="464">
        <v>54181392732.041786</v>
      </c>
      <c r="O290" s="464">
        <v>26453.366063889909</v>
      </c>
      <c r="P290" s="461">
        <v>337153.04091540084</v>
      </c>
      <c r="Q290" s="461">
        <v>203480.91953449906</v>
      </c>
      <c r="R290" s="464">
        <v>726782135481.46313</v>
      </c>
      <c r="S290" s="462">
        <v>0.57355637189643749</v>
      </c>
      <c r="T290" s="462">
        <v>0.39749724593414687</v>
      </c>
      <c r="U290" s="461">
        <v>16.257167617376098</v>
      </c>
      <c r="V290" s="464">
        <v>5284159890670.4971</v>
      </c>
      <c r="W290" s="460">
        <v>1668.7948369611606</v>
      </c>
      <c r="X290" s="463">
        <v>4.402664116757881E-2</v>
      </c>
      <c r="Y290" s="476">
        <v>2.0000000000000001E-4</v>
      </c>
    </row>
    <row r="291" spans="1:25" x14ac:dyDescent="0.2">
      <c r="A291" s="475">
        <f t="shared" si="4"/>
        <v>287</v>
      </c>
      <c r="B291" s="462">
        <v>0.5110384360218112</v>
      </c>
      <c r="C291" s="461">
        <v>2909.9453264763133</v>
      </c>
      <c r="D291" s="462">
        <v>0.918328644503284</v>
      </c>
      <c r="E291" s="462">
        <v>0.46997888250503578</v>
      </c>
      <c r="F291" s="516">
        <v>2023.79</v>
      </c>
      <c r="G291" s="464">
        <v>469160119904.21411</v>
      </c>
      <c r="H291" s="461">
        <v>26091323.832436711</v>
      </c>
      <c r="I291" s="464">
        <v>666552091196.52368</v>
      </c>
      <c r="J291" s="462">
        <v>0.42242838086774737</v>
      </c>
      <c r="K291" s="464">
        <v>10262395540.788841</v>
      </c>
      <c r="L291" s="464">
        <v>0</v>
      </c>
      <c r="M291" s="464">
        <v>385679450726.48108</v>
      </c>
      <c r="N291" s="464">
        <v>9048352559.871315</v>
      </c>
      <c r="O291" s="464">
        <v>30354.236520589813</v>
      </c>
      <c r="P291" s="461">
        <v>110236.43856761593</v>
      </c>
      <c r="Q291" s="461">
        <v>38052.511394037014</v>
      </c>
      <c r="R291" s="464">
        <v>1455747209338.1328</v>
      </c>
      <c r="S291" s="462">
        <v>0.62130568123107788</v>
      </c>
      <c r="T291" s="462">
        <v>0.48364080581372959</v>
      </c>
      <c r="U291" s="461">
        <v>16.976268094907301</v>
      </c>
      <c r="V291" s="464">
        <v>13086585774809.08</v>
      </c>
      <c r="W291" s="460">
        <v>4131.9772950435963</v>
      </c>
      <c r="X291" s="463">
        <v>4.3219527021817097E-2</v>
      </c>
      <c r="Y291" s="476">
        <v>2.0000000000000001E-4</v>
      </c>
    </row>
    <row r="292" spans="1:25" x14ac:dyDescent="0.2">
      <c r="A292" s="475">
        <f t="shared" si="4"/>
        <v>288</v>
      </c>
      <c r="B292" s="462">
        <v>0.38209790740754784</v>
      </c>
      <c r="C292" s="461">
        <v>2855.0481447672296</v>
      </c>
      <c r="D292" s="462">
        <v>0.68725391352962073</v>
      </c>
      <c r="E292" s="462">
        <v>0.67146113660970475</v>
      </c>
      <c r="F292" s="516">
        <v>2025</v>
      </c>
      <c r="G292" s="464">
        <v>166342531365.20721</v>
      </c>
      <c r="H292" s="461">
        <v>15714274.615549536</v>
      </c>
      <c r="I292" s="464">
        <v>462992405603.27759</v>
      </c>
      <c r="J292" s="462">
        <v>0.3820979074075479</v>
      </c>
      <c r="K292" s="464">
        <v>40228788318.88266</v>
      </c>
      <c r="L292" s="464">
        <v>63509232153.177307</v>
      </c>
      <c r="M292" s="464">
        <v>84231180108.106659</v>
      </c>
      <c r="N292" s="464">
        <v>52467363976.935699</v>
      </c>
      <c r="O292" s="464">
        <v>30314.374756622525</v>
      </c>
      <c r="P292" s="461">
        <v>346563.24951824418</v>
      </c>
      <c r="Q292" s="461">
        <v>206651.76153661366</v>
      </c>
      <c r="R292" s="464">
        <v>864115159164.06213</v>
      </c>
      <c r="S292" s="462">
        <v>0.5202603591249817</v>
      </c>
      <c r="T292" s="462">
        <v>0.37667796047688534</v>
      </c>
      <c r="U292" s="461">
        <v>15.95148856393849</v>
      </c>
      <c r="V292" s="464">
        <v>5744810920173.8857</v>
      </c>
      <c r="W292" s="460">
        <v>1812.0983655317971</v>
      </c>
      <c r="X292" s="463">
        <v>4.5621291346351345E-2</v>
      </c>
      <c r="Y292" s="476">
        <v>2.0000000000000001E-4</v>
      </c>
    </row>
    <row r="293" spans="1:25" x14ac:dyDescent="0.2">
      <c r="A293" s="475">
        <f t="shared" si="4"/>
        <v>289</v>
      </c>
      <c r="B293" s="462">
        <v>0.415883102282815</v>
      </c>
      <c r="C293" s="461">
        <v>3990.0651734628336</v>
      </c>
      <c r="D293" s="462">
        <v>0.50612660200040172</v>
      </c>
      <c r="E293" s="462">
        <v>0.47581458335188881</v>
      </c>
      <c r="F293" s="516">
        <v>2025.48</v>
      </c>
      <c r="G293" s="464">
        <v>105149768754.67052</v>
      </c>
      <c r="H293" s="461">
        <v>10078140.210205143</v>
      </c>
      <c r="I293" s="464">
        <v>326704840244.42206</v>
      </c>
      <c r="J293" s="462">
        <v>0.415883102282815</v>
      </c>
      <c r="K293" s="464">
        <v>6647470621.5022774</v>
      </c>
      <c r="L293" s="464">
        <v>8842942040.3033543</v>
      </c>
      <c r="M293" s="464">
        <v>62219580040.137924</v>
      </c>
      <c r="N293" s="464">
        <v>50135249991.243431</v>
      </c>
      <c r="O293" s="464">
        <v>26763.758483805246</v>
      </c>
      <c r="P293" s="461">
        <v>346605.08451859932</v>
      </c>
      <c r="Q293" s="461">
        <v>211521.57013370065</v>
      </c>
      <c r="R293" s="464">
        <v>586423771896.67688</v>
      </c>
      <c r="S293" s="462">
        <v>0.5380347527716971</v>
      </c>
      <c r="T293" s="462">
        <v>0.35932741795967371</v>
      </c>
      <c r="U293" s="461">
        <v>15.953123355749197</v>
      </c>
      <c r="V293" s="464">
        <v>3775351518917.4507</v>
      </c>
      <c r="W293" s="460">
        <v>1191.6573078696033</v>
      </c>
      <c r="X293" s="463">
        <v>4.4920806764398052E-2</v>
      </c>
      <c r="Y293" s="476">
        <v>2.0000000000000001E-4</v>
      </c>
    </row>
    <row r="294" spans="1:25" x14ac:dyDescent="0.2">
      <c r="A294" s="475">
        <f t="shared" si="4"/>
        <v>290</v>
      </c>
      <c r="B294" s="462">
        <v>0.40402461429420961</v>
      </c>
      <c r="C294" s="461">
        <v>7884.0361319303574</v>
      </c>
      <c r="D294" s="462">
        <v>0.60511825680768727</v>
      </c>
      <c r="E294" s="462">
        <v>0.44101851070444165</v>
      </c>
      <c r="F294" s="516">
        <v>2025.46</v>
      </c>
      <c r="G294" s="464">
        <v>183707945384.60056</v>
      </c>
      <c r="H294" s="461">
        <v>12468400.551509256</v>
      </c>
      <c r="I294" s="464">
        <v>327769080488.52234</v>
      </c>
      <c r="J294" s="462">
        <v>0.34389799963376955</v>
      </c>
      <c r="K294" s="464">
        <v>15088389570.928215</v>
      </c>
      <c r="L294" s="464">
        <v>46902632793.824051</v>
      </c>
      <c r="M294" s="464">
        <v>119780528907.33934</v>
      </c>
      <c r="N294" s="464">
        <v>25238693076.58783</v>
      </c>
      <c r="O294" s="464">
        <v>37953.081963030505</v>
      </c>
      <c r="P294" s="461">
        <v>211211.98165941739</v>
      </c>
      <c r="Q294" s="461">
        <v>106891.74658637804</v>
      </c>
      <c r="R294" s="464">
        <v>709662089622.06763</v>
      </c>
      <c r="S294" s="462">
        <v>0.56441711866629785</v>
      </c>
      <c r="T294" s="462">
        <v>0.38855618034330353</v>
      </c>
      <c r="U294" s="461">
        <v>16.89027695648306</v>
      </c>
      <c r="V294" s="464">
        <v>5139817717037.1602</v>
      </c>
      <c r="W294" s="460">
        <v>1620.359325036053</v>
      </c>
      <c r="X294" s="463">
        <v>4.3198955282475381E-2</v>
      </c>
      <c r="Y294" s="476">
        <v>2.0000000000000001E-4</v>
      </c>
    </row>
    <row r="295" spans="1:25" x14ac:dyDescent="0.2">
      <c r="A295" s="475">
        <f t="shared" si="4"/>
        <v>291</v>
      </c>
      <c r="B295" s="462">
        <v>0.51122109165595153</v>
      </c>
      <c r="C295" s="461">
        <v>5043.0851389263453</v>
      </c>
      <c r="D295" s="462">
        <v>0.2</v>
      </c>
      <c r="E295" s="462">
        <v>0.47577338650747952</v>
      </c>
      <c r="F295" s="516">
        <v>2023.75</v>
      </c>
      <c r="G295" s="464">
        <v>180377490805.4003</v>
      </c>
      <c r="H295" s="461">
        <v>3381776.8943276252</v>
      </c>
      <c r="I295" s="464">
        <v>146238174098.27026</v>
      </c>
      <c r="J295" s="462">
        <v>0.47359881090704758</v>
      </c>
      <c r="K295" s="464">
        <v>3668415686.3972178</v>
      </c>
      <c r="L295" s="464">
        <v>0</v>
      </c>
      <c r="M295" s="464">
        <v>188136032687.60294</v>
      </c>
      <c r="N295" s="464">
        <v>22232617730.886551</v>
      </c>
      <c r="O295" s="464">
        <v>25840.230200859874</v>
      </c>
      <c r="P295" s="461">
        <v>194694.28612162496</v>
      </c>
      <c r="Q295" s="461">
        <v>82385.772186743561</v>
      </c>
      <c r="R295" s="464">
        <v>509139322338.98907</v>
      </c>
      <c r="S295" s="462">
        <v>0.68053346362207245</v>
      </c>
      <c r="T295" s="462">
        <v>0.46210414657362603</v>
      </c>
      <c r="U295" s="461">
        <v>17.568708324122646</v>
      </c>
      <c r="V295" s="464">
        <v>4723026758945.4043</v>
      </c>
      <c r="W295" s="460">
        <v>1490.2224360959667</v>
      </c>
      <c r="X295" s="463">
        <v>3.998859743231141E-2</v>
      </c>
      <c r="Y295" s="476">
        <v>2.0000000000000001E-4</v>
      </c>
    </row>
    <row r="296" spans="1:25" x14ac:dyDescent="0.2">
      <c r="A296" s="475">
        <f t="shared" si="4"/>
        <v>292</v>
      </c>
      <c r="B296" s="462">
        <v>0.70482410880486246</v>
      </c>
      <c r="C296" s="461">
        <v>3266.0061278626063</v>
      </c>
      <c r="D296" s="462">
        <v>0.36502784924493265</v>
      </c>
      <c r="E296" s="462">
        <v>0.38523322753185468</v>
      </c>
      <c r="F296" s="516">
        <v>2024.82</v>
      </c>
      <c r="G296" s="464">
        <v>142142583487.78699</v>
      </c>
      <c r="H296" s="461">
        <v>6298614.8026695615</v>
      </c>
      <c r="I296" s="464">
        <v>233200581196.4473</v>
      </c>
      <c r="J296" s="462">
        <v>0.42218675899694513</v>
      </c>
      <c r="K296" s="464">
        <v>5206199851.0530319</v>
      </c>
      <c r="L296" s="464">
        <v>0</v>
      </c>
      <c r="M296" s="464">
        <v>128731333606.91272</v>
      </c>
      <c r="N296" s="464">
        <v>36083187729.956894</v>
      </c>
      <c r="O296" s="464">
        <v>25496.297182652786</v>
      </c>
      <c r="P296" s="461">
        <v>271536.01558154135</v>
      </c>
      <c r="Q296" s="461">
        <v>127138.10037391464</v>
      </c>
      <c r="R296" s="464">
        <v>530938962858.3067</v>
      </c>
      <c r="S296" s="462">
        <v>0.58649289888028999</v>
      </c>
      <c r="T296" s="462">
        <v>0.42108433918152671</v>
      </c>
      <c r="U296" s="461">
        <v>16.788182468668463</v>
      </c>
      <c r="V296" s="464">
        <v>4274392900451.6113</v>
      </c>
      <c r="W296" s="460">
        <v>1348.2789567907532</v>
      </c>
      <c r="X296" s="463">
        <v>4.2081948586589299E-2</v>
      </c>
      <c r="Y296" s="476">
        <v>2.0000000000000001E-4</v>
      </c>
    </row>
    <row r="297" spans="1:25" x14ac:dyDescent="0.2">
      <c r="A297" s="475">
        <f t="shared" si="4"/>
        <v>293</v>
      </c>
      <c r="B297" s="462">
        <v>0.68079721621443123</v>
      </c>
      <c r="C297" s="461">
        <v>1984.2617329395798</v>
      </c>
      <c r="D297" s="462">
        <v>0.47649170123529355</v>
      </c>
      <c r="E297" s="462">
        <v>0.54860823243321266</v>
      </c>
      <c r="F297" s="516">
        <v>2024.36</v>
      </c>
      <c r="G297" s="464">
        <v>175559046276.24332</v>
      </c>
      <c r="H297" s="461">
        <v>9324901.3108501136</v>
      </c>
      <c r="I297" s="464">
        <v>240306634322.84625</v>
      </c>
      <c r="J297" s="462">
        <v>0.22152963397841585</v>
      </c>
      <c r="K297" s="464">
        <v>5261280672.5818653</v>
      </c>
      <c r="L297" s="464">
        <v>0</v>
      </c>
      <c r="M297" s="464">
        <v>200593177939.17288</v>
      </c>
      <c r="N297" s="464">
        <v>219983386340.73892</v>
      </c>
      <c r="O297" s="464">
        <v>15174.578320589899</v>
      </c>
      <c r="P297" s="461">
        <v>1192791.3542044209</v>
      </c>
      <c r="Q297" s="461">
        <v>781545.4888111233</v>
      </c>
      <c r="R297" s="464">
        <v>911805357644.12817</v>
      </c>
      <c r="S297" s="462">
        <v>0.51156561080595764</v>
      </c>
      <c r="T297" s="462">
        <v>0.23984569505482378</v>
      </c>
      <c r="U297" s="461">
        <v>17.780605976894808</v>
      </c>
      <c r="V297" s="464">
        <v>4291256039817.4199</v>
      </c>
      <c r="W297" s="460">
        <v>1354.4560488610259</v>
      </c>
      <c r="X297" s="463">
        <v>4.0982158461259709E-2</v>
      </c>
      <c r="Y297" s="476">
        <v>2.0000000000000001E-4</v>
      </c>
    </row>
    <row r="298" spans="1:25" x14ac:dyDescent="0.2">
      <c r="A298" s="475">
        <f t="shared" si="4"/>
        <v>294</v>
      </c>
      <c r="B298" s="462">
        <v>0.61034162410577331</v>
      </c>
      <c r="C298" s="461">
        <v>7572.7239575459271</v>
      </c>
      <c r="D298" s="462">
        <v>0.60622388533222604</v>
      </c>
      <c r="E298" s="462">
        <v>0.5430677199802546</v>
      </c>
      <c r="F298" s="516">
        <v>2024.31</v>
      </c>
      <c r="G298" s="464">
        <v>325488818003.58765</v>
      </c>
      <c r="H298" s="461">
        <v>12508597.841303056</v>
      </c>
      <c r="I298" s="464">
        <v>463846194511.02954</v>
      </c>
      <c r="J298" s="462">
        <v>0.52774981565156553</v>
      </c>
      <c r="K298" s="464">
        <v>15863195343.466726</v>
      </c>
      <c r="L298" s="464">
        <v>0</v>
      </c>
      <c r="M298" s="464">
        <v>332226305118.87012</v>
      </c>
      <c r="N298" s="464">
        <v>78961036341.820038</v>
      </c>
      <c r="O298" s="464">
        <v>28749.305060408806</v>
      </c>
      <c r="P298" s="461">
        <v>497316.21988755051</v>
      </c>
      <c r="Q298" s="461">
        <v>327850.11509924865</v>
      </c>
      <c r="R298" s="464">
        <v>1369373550031.3718</v>
      </c>
      <c r="S298" s="462">
        <v>0.66912418281947816</v>
      </c>
      <c r="T298" s="462">
        <v>0.40077125108921058</v>
      </c>
      <c r="U298" s="461">
        <v>16.52123525443632</v>
      </c>
      <c r="V298" s="464">
        <v>9982531168619.8633</v>
      </c>
      <c r="W298" s="460">
        <v>3150.9325317947955</v>
      </c>
      <c r="X298" s="463">
        <v>4.4213353721377718E-2</v>
      </c>
      <c r="Y298" s="476">
        <v>2.0000000000000001E-4</v>
      </c>
    </row>
    <row r="299" spans="1:25" x14ac:dyDescent="0.2">
      <c r="A299" s="475">
        <f t="shared" si="4"/>
        <v>295</v>
      </c>
      <c r="B299" s="462">
        <v>0.40035985742140612</v>
      </c>
      <c r="C299" s="461">
        <v>4338.1967492685289</v>
      </c>
      <c r="D299" s="462">
        <v>1.2223735502998152</v>
      </c>
      <c r="E299" s="462">
        <v>0.7</v>
      </c>
      <c r="F299" s="516">
        <v>2025.33</v>
      </c>
      <c r="G299" s="464">
        <v>261019829834.27939</v>
      </c>
      <c r="H299" s="461">
        <v>45565716.284550481</v>
      </c>
      <c r="I299" s="464">
        <v>740816364632.11743</v>
      </c>
      <c r="J299" s="462">
        <v>7.1587873026925042E-2</v>
      </c>
      <c r="K299" s="464">
        <v>15275166195.332485</v>
      </c>
      <c r="L299" s="464">
        <v>9238485168.956995</v>
      </c>
      <c r="M299" s="464">
        <v>147352521079.1698</v>
      </c>
      <c r="N299" s="464">
        <v>18654773719.820042</v>
      </c>
      <c r="O299" s="464">
        <v>35293.817849836603</v>
      </c>
      <c r="P299" s="461">
        <v>162728.89375261479</v>
      </c>
      <c r="Q299" s="461">
        <v>69410.966234103238</v>
      </c>
      <c r="R299" s="464">
        <v>1213687413809.2795</v>
      </c>
      <c r="S299" s="462">
        <v>0.33879714521566839</v>
      </c>
      <c r="T299" s="462">
        <v>0.20371546590218187</v>
      </c>
      <c r="U299" s="461">
        <v>21.402055460592617</v>
      </c>
      <c r="V299" s="464">
        <v>5604034464065.0322</v>
      </c>
      <c r="W299" s="460">
        <v>1767.3985107790363</v>
      </c>
      <c r="X299" s="463">
        <v>3.5154067558771596E-2</v>
      </c>
      <c r="Y299" s="476">
        <v>2.0000000000000001E-4</v>
      </c>
    </row>
    <row r="300" spans="1:25" x14ac:dyDescent="0.2">
      <c r="A300" s="475">
        <f t="shared" si="4"/>
        <v>296</v>
      </c>
      <c r="B300" s="462">
        <v>0.4638761535517591</v>
      </c>
      <c r="C300" s="461">
        <v>3681.8570958567061</v>
      </c>
      <c r="D300" s="462">
        <v>0.58098378957744612</v>
      </c>
      <c r="E300" s="462">
        <v>0.35049630126762932</v>
      </c>
      <c r="F300" s="516">
        <v>2024.31</v>
      </c>
      <c r="G300" s="464">
        <v>216124648450.89566</v>
      </c>
      <c r="H300" s="461">
        <v>12432853.479573011</v>
      </c>
      <c r="I300" s="464">
        <v>407203887747.63153</v>
      </c>
      <c r="J300" s="462">
        <v>0.43369313460118275</v>
      </c>
      <c r="K300" s="464">
        <v>9645274293.8862686</v>
      </c>
      <c r="L300" s="464">
        <v>0</v>
      </c>
      <c r="M300" s="464">
        <v>234430221637.09653</v>
      </c>
      <c r="N300" s="464">
        <v>25748619308.451962</v>
      </c>
      <c r="O300" s="464">
        <v>38611.852038916069</v>
      </c>
      <c r="P300" s="461">
        <v>195842.39061933075</v>
      </c>
      <c r="Q300" s="461">
        <v>96245.969401980983</v>
      </c>
      <c r="R300" s="464">
        <v>993414443728.56494</v>
      </c>
      <c r="S300" s="462">
        <v>0.63308222272624382</v>
      </c>
      <c r="T300" s="462">
        <v>0.35899412494845345</v>
      </c>
      <c r="U300" s="461">
        <v>16.589148224412391</v>
      </c>
      <c r="V300" s="464">
        <v>6630903041921.2393</v>
      </c>
      <c r="W300" s="460">
        <v>2093.0021295574288</v>
      </c>
      <c r="X300" s="463">
        <v>4.3215780365699272E-2</v>
      </c>
      <c r="Y300" s="476">
        <v>2.0000000000000001E-4</v>
      </c>
    </row>
    <row r="301" spans="1:25" x14ac:dyDescent="0.2">
      <c r="A301" s="475">
        <f t="shared" si="4"/>
        <v>297</v>
      </c>
      <c r="B301" s="462">
        <v>0.6206920284730294</v>
      </c>
      <c r="C301" s="461">
        <v>1504.9459104945199</v>
      </c>
      <c r="D301" s="462">
        <v>0.67867399114399019</v>
      </c>
      <c r="E301" s="462">
        <v>0.34739875842136714</v>
      </c>
      <c r="F301" s="516">
        <v>2023.75</v>
      </c>
      <c r="G301" s="464">
        <v>299064349836.79492</v>
      </c>
      <c r="H301" s="461">
        <v>16037862.670315782</v>
      </c>
      <c r="I301" s="464">
        <v>406736067911.58832</v>
      </c>
      <c r="J301" s="462">
        <v>0.33476468447434815</v>
      </c>
      <c r="K301" s="464">
        <v>7712653249.9939699</v>
      </c>
      <c r="L301" s="464">
        <v>0</v>
      </c>
      <c r="M301" s="464">
        <v>296934816005.80634</v>
      </c>
      <c r="N301" s="464">
        <v>25293341010.385502</v>
      </c>
      <c r="O301" s="464">
        <v>23960.035630011542</v>
      </c>
      <c r="P301" s="461">
        <v>203172.19819465466</v>
      </c>
      <c r="Q301" s="461">
        <v>99734.499530668312</v>
      </c>
      <c r="R301" s="464">
        <v>983602999250.27576</v>
      </c>
      <c r="S301" s="462">
        <v>0.59094830038304669</v>
      </c>
      <c r="T301" s="462">
        <v>0.42072073968890944</v>
      </c>
      <c r="U301" s="461">
        <v>17.315601561303655</v>
      </c>
      <c r="V301" s="464">
        <v>7911343552339.1641</v>
      </c>
      <c r="W301" s="460">
        <v>2492.9212795423209</v>
      </c>
      <c r="X301" s="463">
        <v>4.1836753206931698E-2</v>
      </c>
      <c r="Y301" s="476">
        <v>2.0000000000000001E-4</v>
      </c>
    </row>
    <row r="302" spans="1:25" x14ac:dyDescent="0.2">
      <c r="A302" s="475">
        <f t="shared" si="4"/>
        <v>298</v>
      </c>
      <c r="B302" s="462">
        <v>0.59481044844552655</v>
      </c>
      <c r="C302" s="461">
        <v>2058.9904164204418</v>
      </c>
      <c r="D302" s="462">
        <v>1.004650054939688</v>
      </c>
      <c r="E302" s="462">
        <v>0.52968629994086847</v>
      </c>
      <c r="F302" s="516">
        <v>2024.61</v>
      </c>
      <c r="G302" s="464">
        <v>407020171215.72449</v>
      </c>
      <c r="H302" s="461">
        <v>31670851.36020539</v>
      </c>
      <c r="I302" s="464">
        <v>668084207079.49744</v>
      </c>
      <c r="J302" s="462">
        <v>0.31012044981863707</v>
      </c>
      <c r="K302" s="464">
        <v>18985287176.976639</v>
      </c>
      <c r="L302" s="464">
        <v>0</v>
      </c>
      <c r="M302" s="464">
        <v>330530282595.02216</v>
      </c>
      <c r="N302" s="464">
        <v>14766341290.270973</v>
      </c>
      <c r="O302" s="464">
        <v>26558.938091739128</v>
      </c>
      <c r="P302" s="461">
        <v>147582.06042900868</v>
      </c>
      <c r="Q302" s="461">
        <v>60100.093052409822</v>
      </c>
      <c r="R302" s="464">
        <v>1538335301046.7043</v>
      </c>
      <c r="S302" s="462">
        <v>0.57904964024474304</v>
      </c>
      <c r="T302" s="462">
        <v>0.37209961914194623</v>
      </c>
      <c r="U302" s="461">
        <v>17.205458113838642</v>
      </c>
      <c r="V302" s="464">
        <v>10743338568425.703</v>
      </c>
      <c r="W302" s="460">
        <v>3392.9658837747625</v>
      </c>
      <c r="X302" s="463">
        <v>4.2685691614561962E-2</v>
      </c>
      <c r="Y302" s="476">
        <v>2.0000000000000001E-4</v>
      </c>
    </row>
    <row r="303" spans="1:25" x14ac:dyDescent="0.2">
      <c r="A303" s="475">
        <f t="shared" si="4"/>
        <v>299</v>
      </c>
      <c r="B303" s="462">
        <v>0.42886551772275039</v>
      </c>
      <c r="C303" s="461">
        <v>9409.8387635036015</v>
      </c>
      <c r="D303" s="462">
        <v>0.99533105228151153</v>
      </c>
      <c r="E303" s="462">
        <v>0.50347096652720469</v>
      </c>
      <c r="F303" s="516">
        <v>2025.64</v>
      </c>
      <c r="G303" s="464">
        <v>122312870643.77661</v>
      </c>
      <c r="H303" s="461">
        <v>19828279.531040508</v>
      </c>
      <c r="I303" s="464">
        <v>455636107129.22919</v>
      </c>
      <c r="J303" s="462">
        <v>0.33408789901438085</v>
      </c>
      <c r="K303" s="464">
        <v>29345036141.907402</v>
      </c>
      <c r="L303" s="464">
        <v>64276162847.01178</v>
      </c>
      <c r="M303" s="464">
        <v>88593940641.772125</v>
      </c>
      <c r="N303" s="464">
        <v>2385606906.2390018</v>
      </c>
      <c r="O303" s="464">
        <v>30490.742168619443</v>
      </c>
      <c r="P303" s="461">
        <v>63972.630099109025</v>
      </c>
      <c r="Q303" s="461">
        <v>10556.407524777256</v>
      </c>
      <c r="R303" s="464">
        <v>754389032059.16089</v>
      </c>
      <c r="S303" s="462">
        <v>0.51364742618300541</v>
      </c>
      <c r="T303" s="462">
        <v>0.32970530233228401</v>
      </c>
      <c r="U303" s="461">
        <v>15.695849392518285</v>
      </c>
      <c r="V303" s="464">
        <v>4245184804905.731</v>
      </c>
      <c r="W303" s="460">
        <v>1339.8736443207233</v>
      </c>
      <c r="X303" s="463">
        <v>4.7381036611750478E-2</v>
      </c>
      <c r="Y303" s="476">
        <v>2.0000000000000001E-4</v>
      </c>
    </row>
    <row r="304" spans="1:25" x14ac:dyDescent="0.2">
      <c r="A304" s="475">
        <f t="shared" si="4"/>
        <v>300</v>
      </c>
      <c r="B304" s="462">
        <v>0.2</v>
      </c>
      <c r="C304" s="461">
        <v>8574.2346960387731</v>
      </c>
      <c r="D304" s="462">
        <v>0.66198920779397075</v>
      </c>
      <c r="E304" s="462">
        <v>0.7</v>
      </c>
      <c r="F304" s="516">
        <v>2023.87</v>
      </c>
      <c r="G304" s="464">
        <v>272694370563.1236</v>
      </c>
      <c r="H304" s="461">
        <v>13768134.426583942</v>
      </c>
      <c r="I304" s="464">
        <v>440725493048.41766</v>
      </c>
      <c r="J304" s="462">
        <v>0.19999999999999996</v>
      </c>
      <c r="K304" s="464">
        <v>17262094214.414886</v>
      </c>
      <c r="L304" s="464">
        <v>0</v>
      </c>
      <c r="M304" s="464">
        <v>380989919115.677</v>
      </c>
      <c r="N304" s="464">
        <v>115505792466.79066</v>
      </c>
      <c r="O304" s="464">
        <v>37452.651919222357</v>
      </c>
      <c r="P304" s="461">
        <v>669934.63271274825</v>
      </c>
      <c r="Q304" s="461">
        <v>466097.18662572879</v>
      </c>
      <c r="R304" s="464">
        <v>1300996064032.7527</v>
      </c>
      <c r="S304" s="462">
        <v>0.53851966143207786</v>
      </c>
      <c r="T304" s="462">
        <v>0.26182869223711597</v>
      </c>
      <c r="U304" s="461">
        <v>17.761274427346468</v>
      </c>
      <c r="V304" s="464">
        <v>6498727580012.8926</v>
      </c>
      <c r="W304" s="460">
        <v>2050.9231333340435</v>
      </c>
      <c r="X304" s="463">
        <v>4.2161755174559418E-2</v>
      </c>
      <c r="Y304" s="476">
        <v>2.0000000000000001E-4</v>
      </c>
    </row>
    <row r="305" spans="1:25" x14ac:dyDescent="0.2">
      <c r="A305" s="475">
        <f t="shared" si="4"/>
        <v>301</v>
      </c>
      <c r="B305" s="462">
        <v>0.47317143353735708</v>
      </c>
      <c r="C305" s="461">
        <v>3373.0134203001985</v>
      </c>
      <c r="D305" s="462">
        <v>0.80695898174257763</v>
      </c>
      <c r="E305" s="462">
        <v>0.60744232356815531</v>
      </c>
      <c r="F305" s="516">
        <v>2023.75</v>
      </c>
      <c r="G305" s="464">
        <v>328806409358.98206</v>
      </c>
      <c r="H305" s="461">
        <v>21353724.364173926</v>
      </c>
      <c r="I305" s="464">
        <v>364528070549.21753</v>
      </c>
      <c r="J305" s="462">
        <v>0.14861447779183223</v>
      </c>
      <c r="K305" s="464">
        <v>6001447938.8756666</v>
      </c>
      <c r="L305" s="464">
        <v>0</v>
      </c>
      <c r="M305" s="464">
        <v>431741427611.47125</v>
      </c>
      <c r="N305" s="464">
        <v>31609700390.391113</v>
      </c>
      <c r="O305" s="464">
        <v>31111.124853881338</v>
      </c>
      <c r="P305" s="461">
        <v>264033.20364917576</v>
      </c>
      <c r="Q305" s="461">
        <v>141554.92354153632</v>
      </c>
      <c r="R305" s="464">
        <v>1235277269570.7058</v>
      </c>
      <c r="S305" s="462">
        <v>0.59060273545863395</v>
      </c>
      <c r="T305" s="462">
        <v>0.29280853420311609</v>
      </c>
      <c r="U305" s="461">
        <v>18.439569748902677</v>
      </c>
      <c r="V305" s="464">
        <v>7304509089631.7246</v>
      </c>
      <c r="W305" s="460">
        <v>2305.9914518829719</v>
      </c>
      <c r="X305" s="463">
        <v>3.9861430707077969E-2</v>
      </c>
      <c r="Y305" s="476">
        <v>2.0000000000000001E-4</v>
      </c>
    </row>
    <row r="306" spans="1:25" x14ac:dyDescent="0.2">
      <c r="A306" s="475">
        <f t="shared" si="4"/>
        <v>302</v>
      </c>
      <c r="B306" s="462">
        <v>0.39237933922508311</v>
      </c>
      <c r="C306" s="461">
        <v>1500</v>
      </c>
      <c r="D306" s="462">
        <v>0.77490418829071805</v>
      </c>
      <c r="E306" s="462">
        <v>0.55130401811427532</v>
      </c>
      <c r="F306" s="516">
        <v>2025.6</v>
      </c>
      <c r="G306" s="464">
        <v>76060842117.57756</v>
      </c>
      <c r="H306" s="461">
        <v>20468968.903158348</v>
      </c>
      <c r="I306" s="464">
        <v>472004376646.78754</v>
      </c>
      <c r="J306" s="462">
        <v>0.3212878284263162</v>
      </c>
      <c r="K306" s="464">
        <v>16297712313.570566</v>
      </c>
      <c r="L306" s="464">
        <v>19725392091.760799</v>
      </c>
      <c r="M306" s="464">
        <v>57418011196.436531</v>
      </c>
      <c r="N306" s="464">
        <v>109885021284.24706</v>
      </c>
      <c r="O306" s="464">
        <v>39439.004180185031</v>
      </c>
      <c r="P306" s="461">
        <v>657102.40449409909</v>
      </c>
      <c r="Q306" s="461">
        <v>451213.18947608775</v>
      </c>
      <c r="R306" s="464">
        <v>859418902557.63721</v>
      </c>
      <c r="S306" s="462">
        <v>0.45389154031809259</v>
      </c>
      <c r="T306" s="462">
        <v>0.24689503736380011</v>
      </c>
      <c r="U306" s="461">
        <v>15.048511781061903</v>
      </c>
      <c r="V306" s="464">
        <v>3665074271135.7114</v>
      </c>
      <c r="W306" s="460">
        <v>1156.5920520398315</v>
      </c>
      <c r="X306" s="463">
        <v>4.6091400925144618E-2</v>
      </c>
      <c r="Y306" s="476">
        <v>2.0000000000000001E-4</v>
      </c>
    </row>
    <row r="307" spans="1:25" x14ac:dyDescent="0.2">
      <c r="A307" s="475">
        <f t="shared" si="4"/>
        <v>303</v>
      </c>
      <c r="B307" s="462">
        <v>0.72698389878070235</v>
      </c>
      <c r="C307" s="461">
        <v>1500</v>
      </c>
      <c r="D307" s="462">
        <v>0.95087784910897011</v>
      </c>
      <c r="E307" s="462">
        <v>0.5581968603623827</v>
      </c>
      <c r="F307" s="516">
        <v>2025.23</v>
      </c>
      <c r="G307" s="464">
        <v>260250624145.61444</v>
      </c>
      <c r="H307" s="461">
        <v>29937426.538779072</v>
      </c>
      <c r="I307" s="464">
        <v>602918195340.96875</v>
      </c>
      <c r="J307" s="462">
        <v>0.19726365574136773</v>
      </c>
      <c r="K307" s="464">
        <v>12744068702.725546</v>
      </c>
      <c r="L307" s="464">
        <v>0</v>
      </c>
      <c r="M307" s="464">
        <v>131907132578.6571</v>
      </c>
      <c r="N307" s="464">
        <v>73571661594.49469</v>
      </c>
      <c r="O307" s="464">
        <v>28870.741758979504</v>
      </c>
      <c r="P307" s="461">
        <v>436536.4743894951</v>
      </c>
      <c r="Q307" s="461">
        <v>269311.63188900665</v>
      </c>
      <c r="R307" s="464">
        <v>1189896016812.842</v>
      </c>
      <c r="S307" s="462">
        <v>0.45927464547907854</v>
      </c>
      <c r="T307" s="462">
        <v>0.26148920103473705</v>
      </c>
      <c r="U307" s="461">
        <v>17.941723151832591</v>
      </c>
      <c r="V307" s="464">
        <v>6152436829200.6816</v>
      </c>
      <c r="W307" s="460">
        <v>1942.2584262246921</v>
      </c>
      <c r="X307" s="463">
        <v>4.0466849016523816E-2</v>
      </c>
      <c r="Y307" s="476">
        <v>2.0000000000000001E-4</v>
      </c>
    </row>
    <row r="308" spans="1:25" x14ac:dyDescent="0.2">
      <c r="A308" s="475">
        <f t="shared" si="4"/>
        <v>304</v>
      </c>
      <c r="B308" s="462">
        <v>0.5392638171814218</v>
      </c>
      <c r="C308" s="461">
        <v>5647.4104073190556</v>
      </c>
      <c r="D308" s="462">
        <v>0.84681960336980955</v>
      </c>
      <c r="E308" s="462">
        <v>0.33920557226134823</v>
      </c>
      <c r="F308" s="516">
        <v>2024.91</v>
      </c>
      <c r="G308" s="464">
        <v>279214563674.28009</v>
      </c>
      <c r="H308" s="461">
        <v>21656990.616348613</v>
      </c>
      <c r="I308" s="464">
        <v>593498106222.9707</v>
      </c>
      <c r="J308" s="462">
        <v>0.3999189835021999</v>
      </c>
      <c r="K308" s="464">
        <v>14438103921.05327</v>
      </c>
      <c r="L308" s="464">
        <v>0</v>
      </c>
      <c r="M308" s="464">
        <v>182553121578.80106</v>
      </c>
      <c r="N308" s="464">
        <v>62566863558.969658</v>
      </c>
      <c r="O308" s="464">
        <v>16115.726829308727</v>
      </c>
      <c r="P308" s="461">
        <v>403807.16797681875</v>
      </c>
      <c r="Q308" s="461">
        <v>246704.83254733888</v>
      </c>
      <c r="R308" s="464">
        <v>1158388409992.3191</v>
      </c>
      <c r="S308" s="462">
        <v>0.55949044286625604</v>
      </c>
      <c r="T308" s="462">
        <v>0.41666082741878308</v>
      </c>
      <c r="U308" s="461">
        <v>16.435493854328627</v>
      </c>
      <c r="V308" s="464">
        <v>8674483429627.9219</v>
      </c>
      <c r="W308" s="460">
        <v>2738.4137011807416</v>
      </c>
      <c r="X308" s="463">
        <v>4.4720295886107569E-2</v>
      </c>
      <c r="Y308" s="476">
        <v>2.0000000000000001E-4</v>
      </c>
    </row>
    <row r="309" spans="1:25" x14ac:dyDescent="0.2">
      <c r="A309" s="475">
        <f t="shared" si="4"/>
        <v>305</v>
      </c>
      <c r="B309" s="462">
        <v>0.466008914923776</v>
      </c>
      <c r="C309" s="461">
        <v>1500</v>
      </c>
      <c r="D309" s="462">
        <v>1.0209217092133416</v>
      </c>
      <c r="E309" s="462">
        <v>0.37947141703557252</v>
      </c>
      <c r="F309" s="516">
        <v>2025.13</v>
      </c>
      <c r="G309" s="464">
        <v>246448790560.54074</v>
      </c>
      <c r="H309" s="461">
        <v>35146828.925679952</v>
      </c>
      <c r="I309" s="464">
        <v>841220157315.30005</v>
      </c>
      <c r="J309" s="462">
        <v>0.34962190309799113</v>
      </c>
      <c r="K309" s="464">
        <v>40369142211.23999</v>
      </c>
      <c r="L309" s="464">
        <v>57889027850.295097</v>
      </c>
      <c r="M309" s="464">
        <v>120799292613.41267</v>
      </c>
      <c r="N309" s="464">
        <v>30342402047.268768</v>
      </c>
      <c r="O309" s="464">
        <v>29199.177256629795</v>
      </c>
      <c r="P309" s="461">
        <v>228865.14385216421</v>
      </c>
      <c r="Q309" s="461">
        <v>112008.73615852176</v>
      </c>
      <c r="R309" s="464">
        <v>1381011168509.1646</v>
      </c>
      <c r="S309" s="462">
        <v>0.50608764552038532</v>
      </c>
      <c r="T309" s="462">
        <v>0.33643073110709376</v>
      </c>
      <c r="U309" s="461">
        <v>16.033683544069309</v>
      </c>
      <c r="V309" s="464">
        <v>8293011698837.7891</v>
      </c>
      <c r="W309" s="460">
        <v>2617.73707924052</v>
      </c>
      <c r="X309" s="463">
        <v>4.4942395110642006E-2</v>
      </c>
      <c r="Y309" s="476">
        <v>2.0000000000000001E-4</v>
      </c>
    </row>
    <row r="310" spans="1:25" x14ac:dyDescent="0.2">
      <c r="A310" s="475">
        <f t="shared" si="4"/>
        <v>306</v>
      </c>
      <c r="B310" s="462">
        <v>0.6127644374197303</v>
      </c>
      <c r="C310" s="461">
        <v>4321.0983394501754</v>
      </c>
      <c r="D310" s="462">
        <v>0.46546084906580415</v>
      </c>
      <c r="E310" s="462">
        <v>0.28471261708769335</v>
      </c>
      <c r="F310" s="516">
        <v>2024.6</v>
      </c>
      <c r="G310" s="464">
        <v>208989678552.35092</v>
      </c>
      <c r="H310" s="461">
        <v>8731332.4219300803</v>
      </c>
      <c r="I310" s="464">
        <v>271641674570.49792</v>
      </c>
      <c r="J310" s="462">
        <v>0.35599400440332618</v>
      </c>
      <c r="K310" s="464">
        <v>28240061630.286022</v>
      </c>
      <c r="L310" s="464">
        <v>54807298013.280312</v>
      </c>
      <c r="M310" s="464">
        <v>121070352897.91214</v>
      </c>
      <c r="N310" s="464">
        <v>19682948270.614803</v>
      </c>
      <c r="O310" s="464">
        <v>34376.110299734428</v>
      </c>
      <c r="P310" s="461">
        <v>158373.57943964945</v>
      </c>
      <c r="Q310" s="461">
        <v>71652.619526928407</v>
      </c>
      <c r="R310" s="464">
        <v>706069573865.22327</v>
      </c>
      <c r="S310" s="462">
        <v>0.59779829268776374</v>
      </c>
      <c r="T310" s="462">
        <v>0.41913376151960685</v>
      </c>
      <c r="U310" s="461">
        <v>17.114391685088176</v>
      </c>
      <c r="V310" s="464">
        <v>5655678432063.4609</v>
      </c>
      <c r="W310" s="460">
        <v>1785.11751376592</v>
      </c>
      <c r="X310" s="463">
        <v>4.2044626544593094E-2</v>
      </c>
      <c r="Y310" s="476">
        <v>2.0000000000000001E-4</v>
      </c>
    </row>
    <row r="311" spans="1:25" x14ac:dyDescent="0.2">
      <c r="A311" s="475">
        <f t="shared" si="4"/>
        <v>307</v>
      </c>
      <c r="B311" s="462">
        <v>0.35354045050484051</v>
      </c>
      <c r="C311" s="461">
        <v>3435.1105954198347</v>
      </c>
      <c r="D311" s="462">
        <v>0.66017740978610329</v>
      </c>
      <c r="E311" s="462">
        <v>0.15159737979765325</v>
      </c>
      <c r="F311" s="516">
        <v>2024.44</v>
      </c>
      <c r="G311" s="464">
        <v>325420008205.48773</v>
      </c>
      <c r="H311" s="461">
        <v>14419019.332333187</v>
      </c>
      <c r="I311" s="464">
        <v>382397621719.56531</v>
      </c>
      <c r="J311" s="462">
        <v>0.35354045050484051</v>
      </c>
      <c r="K311" s="464">
        <v>14525974586.225422</v>
      </c>
      <c r="L311" s="464">
        <v>7718145499.902401</v>
      </c>
      <c r="M311" s="464">
        <v>257354355890.59119</v>
      </c>
      <c r="N311" s="464">
        <v>15284592699.764723</v>
      </c>
      <c r="O311" s="464">
        <v>41760.63366673977</v>
      </c>
      <c r="P311" s="461">
        <v>149496.80718102393</v>
      </c>
      <c r="Q311" s="461">
        <v>62536.88222594907</v>
      </c>
      <c r="R311" s="464">
        <v>1033336540047.3826</v>
      </c>
      <c r="S311" s="462">
        <v>0.62266914310569077</v>
      </c>
      <c r="T311" s="462">
        <v>0.40276710363254237</v>
      </c>
      <c r="U311" s="461">
        <v>17.637712796848827</v>
      </c>
      <c r="V311" s="464">
        <v>8005480930855.2402</v>
      </c>
      <c r="W311" s="460">
        <v>2526.4395878775672</v>
      </c>
      <c r="X311" s="463">
        <v>4.1745580866935715E-2</v>
      </c>
      <c r="Y311" s="476">
        <v>2.0000000000000001E-4</v>
      </c>
    </row>
    <row r="312" spans="1:25" x14ac:dyDescent="0.2">
      <c r="A312" s="475">
        <f t="shared" si="4"/>
        <v>308</v>
      </c>
      <c r="B312" s="462">
        <v>0.37737843800255422</v>
      </c>
      <c r="C312" s="461">
        <v>6259.2692815433784</v>
      </c>
      <c r="D312" s="462">
        <v>0.86718275300974168</v>
      </c>
      <c r="E312" s="462">
        <v>0.55819496598482443</v>
      </c>
      <c r="F312" s="516">
        <v>2024.15</v>
      </c>
      <c r="G312" s="464">
        <v>242684193222.52078</v>
      </c>
      <c r="H312" s="461">
        <v>23039771.659026939</v>
      </c>
      <c r="I312" s="464">
        <v>530257206013.49725</v>
      </c>
      <c r="J312" s="462">
        <v>0.18948925400524175</v>
      </c>
      <c r="K312" s="464">
        <v>11449079386.785683</v>
      </c>
      <c r="L312" s="464">
        <v>4841732099.5076427</v>
      </c>
      <c r="M312" s="464">
        <v>203785741052.24194</v>
      </c>
      <c r="N312" s="464">
        <v>56161566361.173653</v>
      </c>
      <c r="O312" s="464">
        <v>19820.362116182245</v>
      </c>
      <c r="P312" s="461">
        <v>329512.13781479502</v>
      </c>
      <c r="Q312" s="461">
        <v>189206.89469622605</v>
      </c>
      <c r="R312" s="464">
        <v>1111828422309.0518</v>
      </c>
      <c r="S312" s="462">
        <v>0.479651956510596</v>
      </c>
      <c r="T312" s="462">
        <v>0.26837759853901777</v>
      </c>
      <c r="U312" s="461">
        <v>17.799478386188802</v>
      </c>
      <c r="V312" s="464">
        <v>5724180628454.1172</v>
      </c>
      <c r="W312" s="460">
        <v>1808.5170485165186</v>
      </c>
      <c r="X312" s="463">
        <v>4.1505661647544739E-2</v>
      </c>
      <c r="Y312" s="476">
        <v>2.0000000000000001E-4</v>
      </c>
    </row>
    <row r="313" spans="1:25" x14ac:dyDescent="0.2">
      <c r="A313" s="475">
        <f t="shared" si="4"/>
        <v>309</v>
      </c>
      <c r="B313" s="462">
        <v>0.59211074894206062</v>
      </c>
      <c r="C313" s="461">
        <v>4202.6824562724269</v>
      </c>
      <c r="D313" s="462">
        <v>0.99018521679230198</v>
      </c>
      <c r="E313" s="462">
        <v>0.32478071550374543</v>
      </c>
      <c r="F313" s="516">
        <v>2025.59</v>
      </c>
      <c r="G313" s="464">
        <v>182037333359.85165</v>
      </c>
      <c r="H313" s="461">
        <v>30822985.541580629</v>
      </c>
      <c r="I313" s="464">
        <v>707741686907.15015</v>
      </c>
      <c r="J313" s="462">
        <v>0.41776170696391135</v>
      </c>
      <c r="K313" s="464">
        <v>40165073678.581757</v>
      </c>
      <c r="L313" s="464">
        <v>43737975898.095795</v>
      </c>
      <c r="M313" s="464">
        <v>137459073170.47668</v>
      </c>
      <c r="N313" s="464">
        <v>78720044878.196533</v>
      </c>
      <c r="O313" s="464">
        <v>26921.043363681147</v>
      </c>
      <c r="P313" s="461">
        <v>551061.87268108933</v>
      </c>
      <c r="Q313" s="461">
        <v>358317.45364381082</v>
      </c>
      <c r="R313" s="464">
        <v>1232759871636.3613</v>
      </c>
      <c r="S313" s="462">
        <v>0.53355256938068574</v>
      </c>
      <c r="T313" s="462">
        <v>0.38373188360549276</v>
      </c>
      <c r="U313" s="461">
        <v>15.196281407150675</v>
      </c>
      <c r="V313" s="464">
        <v>7988335557163.6221</v>
      </c>
      <c r="W313" s="460">
        <v>2521.4235174763662</v>
      </c>
      <c r="X313" s="463">
        <v>4.7296909988406251E-2</v>
      </c>
      <c r="Y313" s="476">
        <v>2.0000000000000001E-4</v>
      </c>
    </row>
    <row r="314" spans="1:25" x14ac:dyDescent="0.2">
      <c r="A314" s="475">
        <f t="shared" si="4"/>
        <v>310</v>
      </c>
      <c r="B314" s="462">
        <v>0.5928095833814131</v>
      </c>
      <c r="C314" s="461">
        <v>4404.2938904067523</v>
      </c>
      <c r="D314" s="462">
        <v>1.2173331009888566</v>
      </c>
      <c r="E314" s="462">
        <v>0.44333953525980002</v>
      </c>
      <c r="F314" s="516">
        <v>2023.75</v>
      </c>
      <c r="G314" s="464">
        <v>623838700392.46704</v>
      </c>
      <c r="H314" s="461">
        <v>45748844.238151088</v>
      </c>
      <c r="I314" s="464">
        <v>645511698014.4834</v>
      </c>
      <c r="J314" s="462">
        <v>-3.1652175142493411E-2</v>
      </c>
      <c r="K314" s="464">
        <v>20620499971.492748</v>
      </c>
      <c r="L314" s="464">
        <v>0</v>
      </c>
      <c r="M314" s="464">
        <v>530344970785.72772</v>
      </c>
      <c r="N314" s="464">
        <v>105295020933.22031</v>
      </c>
      <c r="O314" s="464">
        <v>32667.141605644418</v>
      </c>
      <c r="P314" s="461">
        <v>620199.90879080247</v>
      </c>
      <c r="Q314" s="461">
        <v>406157.61099583126</v>
      </c>
      <c r="R314" s="464">
        <v>2042494278925.3611</v>
      </c>
      <c r="S314" s="462">
        <v>0.50538798997205914</v>
      </c>
      <c r="T314" s="462">
        <v>0.29832239209419781</v>
      </c>
      <c r="U314" s="461">
        <v>20.714062985211129</v>
      </c>
      <c r="V314" s="464">
        <v>13440621229910.959</v>
      </c>
      <c r="W314" s="460">
        <v>4243.0811884681416</v>
      </c>
      <c r="X314" s="463">
        <v>3.6453344215298764E-2</v>
      </c>
      <c r="Y314" s="476">
        <v>2.0000000000000001E-4</v>
      </c>
    </row>
    <row r="315" spans="1:25" x14ac:dyDescent="0.2">
      <c r="A315" s="475">
        <f t="shared" si="4"/>
        <v>311</v>
      </c>
      <c r="B315" s="462">
        <v>0.32082086168538337</v>
      </c>
      <c r="C315" s="461">
        <v>5431.3706968700217</v>
      </c>
      <c r="D315" s="462">
        <v>0.22998206704662372</v>
      </c>
      <c r="E315" s="462">
        <v>0.49767282206472863</v>
      </c>
      <c r="F315" s="516">
        <v>2025.66</v>
      </c>
      <c r="G315" s="464">
        <v>112218971702.62547</v>
      </c>
      <c r="H315" s="461">
        <v>3687573.1334055965</v>
      </c>
      <c r="I315" s="464">
        <v>184017609591.40396</v>
      </c>
      <c r="J315" s="462">
        <v>0.32082086168538326</v>
      </c>
      <c r="K315" s="464">
        <v>7594306495.2722139</v>
      </c>
      <c r="L315" s="464">
        <v>1745704969.8869374</v>
      </c>
      <c r="M315" s="464">
        <v>114649502345.11667</v>
      </c>
      <c r="N315" s="464">
        <v>192104796242.30847</v>
      </c>
      <c r="O315" s="464">
        <v>45000</v>
      </c>
      <c r="P315" s="461">
        <v>1048722.7132984842</v>
      </c>
      <c r="Q315" s="461">
        <v>688393.00019340194</v>
      </c>
      <c r="R315" s="464">
        <v>675666286050.29614</v>
      </c>
      <c r="S315" s="462">
        <v>0.50928372128902255</v>
      </c>
      <c r="T315" s="462">
        <v>0.26879236715098509</v>
      </c>
      <c r="U315" s="461">
        <v>16.660916583761903</v>
      </c>
      <c r="V315" s="464">
        <v>3361385535087.4824</v>
      </c>
      <c r="W315" s="460">
        <v>1060.0056649731334</v>
      </c>
      <c r="X315" s="463">
        <v>4.3410627337254773E-2</v>
      </c>
      <c r="Y315" s="476">
        <v>2.0000000000000001E-4</v>
      </c>
    </row>
    <row r="316" spans="1:25" x14ac:dyDescent="0.2">
      <c r="A316" s="475">
        <f t="shared" si="4"/>
        <v>312</v>
      </c>
      <c r="B316" s="462">
        <v>0.49811306609716394</v>
      </c>
      <c r="C316" s="461">
        <v>4123.5966246506114</v>
      </c>
      <c r="D316" s="462">
        <v>0.78799654694509669</v>
      </c>
      <c r="E316" s="462">
        <v>0.51973296841543926</v>
      </c>
      <c r="F316" s="516">
        <v>2024.89</v>
      </c>
      <c r="G316" s="464">
        <v>276141633983.26355</v>
      </c>
      <c r="H316" s="461">
        <v>18689373.872170348</v>
      </c>
      <c r="I316" s="464">
        <v>516717202597.84619</v>
      </c>
      <c r="J316" s="462">
        <v>0.37706691213958465</v>
      </c>
      <c r="K316" s="464">
        <v>13706674381.426271</v>
      </c>
      <c r="L316" s="464">
        <v>0</v>
      </c>
      <c r="M316" s="464">
        <v>244472209655.87323</v>
      </c>
      <c r="N316" s="464">
        <v>30622654767.285965</v>
      </c>
      <c r="O316" s="464">
        <v>29622.465086124936</v>
      </c>
      <c r="P316" s="461">
        <v>229886.17314233934</v>
      </c>
      <c r="Q316" s="461">
        <v>116959.80350176065</v>
      </c>
      <c r="R316" s="464">
        <v>1195320482067.4246</v>
      </c>
      <c r="S316" s="462">
        <v>0.60040460110904259</v>
      </c>
      <c r="T316" s="462">
        <v>0.36497482283665156</v>
      </c>
      <c r="U316" s="461">
        <v>16.742845816343245</v>
      </c>
      <c r="V316" s="464">
        <v>7988652890826.4023</v>
      </c>
      <c r="W316" s="460">
        <v>2520.5659113719871</v>
      </c>
      <c r="X316" s="463">
        <v>4.3899663691919985E-2</v>
      </c>
      <c r="Y316" s="476">
        <v>2.0000000000000001E-4</v>
      </c>
    </row>
    <row r="317" spans="1:25" x14ac:dyDescent="0.2">
      <c r="A317" s="475">
        <f t="shared" si="4"/>
        <v>313</v>
      </c>
      <c r="B317" s="462">
        <v>0.52402282604993289</v>
      </c>
      <c r="C317" s="461">
        <v>7006.1056385817174</v>
      </c>
      <c r="D317" s="462">
        <v>0.61568941451751735</v>
      </c>
      <c r="E317" s="462">
        <v>0.37233610173085002</v>
      </c>
      <c r="F317" s="516">
        <v>2027.32</v>
      </c>
      <c r="G317" s="464">
        <v>58629547994.485275</v>
      </c>
      <c r="H317" s="461">
        <v>12973422.318960253</v>
      </c>
      <c r="I317" s="464">
        <v>416426786389.5777</v>
      </c>
      <c r="J317" s="462">
        <v>0.46150061788282137</v>
      </c>
      <c r="K317" s="464">
        <v>30416100572.895409</v>
      </c>
      <c r="L317" s="464">
        <v>52400236937.703224</v>
      </c>
      <c r="M317" s="464">
        <v>0</v>
      </c>
      <c r="N317" s="464">
        <v>43021465245.411079</v>
      </c>
      <c r="O317" s="464">
        <v>26216.488874294617</v>
      </c>
      <c r="P317" s="461">
        <v>308116.40714951733</v>
      </c>
      <c r="Q317" s="461">
        <v>178969.53515644977</v>
      </c>
      <c r="R317" s="464">
        <v>606193673579.77478</v>
      </c>
      <c r="S317" s="462">
        <v>0.50550680383072177</v>
      </c>
      <c r="T317" s="462">
        <v>0.40624607804329982</v>
      </c>
      <c r="U317" s="461">
        <v>14.299022261462298</v>
      </c>
      <c r="V317" s="464">
        <v>4033333830888.5566</v>
      </c>
      <c r="W317" s="460">
        <v>1272.9369321587687</v>
      </c>
      <c r="X317" s="463">
        <v>4.9182574969788388E-2</v>
      </c>
      <c r="Y317" s="476">
        <v>2.0000000000000001E-4</v>
      </c>
    </row>
    <row r="318" spans="1:25" x14ac:dyDescent="0.2">
      <c r="A318" s="475">
        <f t="shared" si="4"/>
        <v>314</v>
      </c>
      <c r="B318" s="462">
        <v>0.34991737985069571</v>
      </c>
      <c r="C318" s="461">
        <v>6867.1269492946103</v>
      </c>
      <c r="D318" s="462">
        <v>0.59258129144798266</v>
      </c>
      <c r="E318" s="462">
        <v>0.29285666447566749</v>
      </c>
      <c r="F318" s="516">
        <v>2024.26</v>
      </c>
      <c r="G318" s="464">
        <v>168391943804.58807</v>
      </c>
      <c r="H318" s="461">
        <v>11866921.348044371</v>
      </c>
      <c r="I318" s="464">
        <v>385356965698.12378</v>
      </c>
      <c r="J318" s="462">
        <v>0.34991737985069571</v>
      </c>
      <c r="K318" s="464">
        <v>11367367283.785507</v>
      </c>
      <c r="L318" s="464">
        <v>0</v>
      </c>
      <c r="M318" s="464">
        <v>165183956025.46295</v>
      </c>
      <c r="N318" s="464">
        <v>72918767165.453964</v>
      </c>
      <c r="O318" s="464">
        <v>37460.127510794919</v>
      </c>
      <c r="P318" s="461">
        <v>453351.57508287177</v>
      </c>
      <c r="Q318" s="461">
        <v>293129.77406294277</v>
      </c>
      <c r="R318" s="464">
        <v>855651493747.68579</v>
      </c>
      <c r="S318" s="462">
        <v>0.54332772838863974</v>
      </c>
      <c r="T318" s="462">
        <v>0.34190430471648536</v>
      </c>
      <c r="U318" s="461">
        <v>16.398614459844243</v>
      </c>
      <c r="V318" s="464">
        <v>5380035669336.8975</v>
      </c>
      <c r="W318" s="460">
        <v>1697.6711846888559</v>
      </c>
      <c r="X318" s="463">
        <v>4.3670585004608811E-2</v>
      </c>
      <c r="Y318" s="476">
        <v>2.0000000000000001E-4</v>
      </c>
    </row>
    <row r="319" spans="1:25" x14ac:dyDescent="0.2">
      <c r="A319" s="475">
        <f t="shared" si="4"/>
        <v>315</v>
      </c>
      <c r="B319" s="462">
        <v>0.51141766069776262</v>
      </c>
      <c r="C319" s="461">
        <v>5872.5447421284798</v>
      </c>
      <c r="D319" s="462">
        <v>0.57607709966126253</v>
      </c>
      <c r="E319" s="462">
        <v>0.464132841275533</v>
      </c>
      <c r="F319" s="516">
        <v>2027.19</v>
      </c>
      <c r="G319" s="464">
        <v>65382095225.175293</v>
      </c>
      <c r="H319" s="461">
        <v>11948958.461346889</v>
      </c>
      <c r="I319" s="464">
        <v>393720142929.19391</v>
      </c>
      <c r="J319" s="462">
        <v>0.40820890278005517</v>
      </c>
      <c r="K319" s="464">
        <v>17992695451.5005</v>
      </c>
      <c r="L319" s="464">
        <v>55653426103.154068</v>
      </c>
      <c r="M319" s="464">
        <v>0</v>
      </c>
      <c r="N319" s="464">
        <v>75007089319.221878</v>
      </c>
      <c r="O319" s="464">
        <v>31637.263178531502</v>
      </c>
      <c r="P319" s="461">
        <v>421821.22585965984</v>
      </c>
      <c r="Q319" s="461">
        <v>268599.68657693575</v>
      </c>
      <c r="R319" s="464">
        <v>610992636492.49207</v>
      </c>
      <c r="S319" s="462">
        <v>0.46571972831328162</v>
      </c>
      <c r="T319" s="462">
        <v>0.33697132595759405</v>
      </c>
      <c r="U319" s="461">
        <v>14.789450489664864</v>
      </c>
      <c r="V319" s="464">
        <v>3494944149732.3486</v>
      </c>
      <c r="W319" s="460">
        <v>1102.6176650871762</v>
      </c>
      <c r="X319" s="463">
        <v>4.7586252896551905E-2</v>
      </c>
      <c r="Y319" s="476">
        <v>2.0000000000000001E-4</v>
      </c>
    </row>
    <row r="320" spans="1:25" x14ac:dyDescent="0.2">
      <c r="A320" s="475">
        <f t="shared" si="4"/>
        <v>316</v>
      </c>
      <c r="B320" s="462">
        <v>0.61160268181682154</v>
      </c>
      <c r="C320" s="461">
        <v>3243.1800068402263</v>
      </c>
      <c r="D320" s="462">
        <v>0.72122925467691001</v>
      </c>
      <c r="E320" s="462">
        <v>0.7</v>
      </c>
      <c r="F320" s="516">
        <v>2023.75</v>
      </c>
      <c r="G320" s="464">
        <v>343231884707.7757</v>
      </c>
      <c r="H320" s="461">
        <v>17330022.20413978</v>
      </c>
      <c r="I320" s="464">
        <v>437374935090.3772</v>
      </c>
      <c r="J320" s="462">
        <v>0.34708166060420609</v>
      </c>
      <c r="K320" s="464">
        <v>11799965434.270575</v>
      </c>
      <c r="L320" s="464">
        <v>0</v>
      </c>
      <c r="M320" s="464">
        <v>333918970824.19525</v>
      </c>
      <c r="N320" s="464">
        <v>51102915333.557854</v>
      </c>
      <c r="O320" s="464">
        <v>36680.534811534933</v>
      </c>
      <c r="P320" s="461">
        <v>348103.07419023942</v>
      </c>
      <c r="Q320" s="461">
        <v>206964.39756795228</v>
      </c>
      <c r="R320" s="464">
        <v>1106122803280.2695</v>
      </c>
      <c r="S320" s="462">
        <v>0.58897807720816919</v>
      </c>
      <c r="T320" s="462">
        <v>0.42313120057453923</v>
      </c>
      <c r="U320" s="461">
        <v>17.362971626572609</v>
      </c>
      <c r="V320" s="464">
        <v>9001123880747.6621</v>
      </c>
      <c r="W320" s="460">
        <v>2840.0245605773803</v>
      </c>
      <c r="X320" s="463">
        <v>4.1776907545464141E-2</v>
      </c>
      <c r="Y320" s="476">
        <v>2.0000000000000001E-4</v>
      </c>
    </row>
    <row r="321" spans="1:25" x14ac:dyDescent="0.2">
      <c r="A321" s="475">
        <f t="shared" si="4"/>
        <v>317</v>
      </c>
      <c r="B321" s="462">
        <v>0.46219374935327523</v>
      </c>
      <c r="C321" s="461">
        <v>3846.1745682571641</v>
      </c>
      <c r="D321" s="462">
        <v>0.80539916786966192</v>
      </c>
      <c r="E321" s="462">
        <v>0.20372282690962001</v>
      </c>
      <c r="F321" s="516">
        <v>2025.22</v>
      </c>
      <c r="G321" s="464">
        <v>170500814668.28461</v>
      </c>
      <c r="H321" s="461">
        <v>20790868.651602708</v>
      </c>
      <c r="I321" s="464">
        <v>561570706462.72656</v>
      </c>
      <c r="J321" s="462">
        <v>0.41015528198544693</v>
      </c>
      <c r="K321" s="464">
        <v>26676162309.493179</v>
      </c>
      <c r="L321" s="464">
        <v>32235102276.388615</v>
      </c>
      <c r="M321" s="464">
        <v>151368504576.3006</v>
      </c>
      <c r="N321" s="464">
        <v>33420395951.931908</v>
      </c>
      <c r="O321" s="464">
        <v>26347.015189586426</v>
      </c>
      <c r="P321" s="461">
        <v>256296.47526158224</v>
      </c>
      <c r="Q321" s="461">
        <v>135888.97777351536</v>
      </c>
      <c r="R321" s="464">
        <v>1024572628411.8473</v>
      </c>
      <c r="S321" s="462">
        <v>0.56073281598106062</v>
      </c>
      <c r="T321" s="462">
        <v>0.36385824230166242</v>
      </c>
      <c r="U321" s="461">
        <v>15.617761549752295</v>
      </c>
      <c r="V321" s="464">
        <v>6448130076232.7783</v>
      </c>
      <c r="W321" s="460">
        <v>2032.8316483918329</v>
      </c>
      <c r="X321" s="463">
        <v>4.6079672854265695E-2</v>
      </c>
      <c r="Y321" s="476">
        <v>2.0000000000000001E-4</v>
      </c>
    </row>
    <row r="322" spans="1:25" x14ac:dyDescent="0.2">
      <c r="A322" s="475">
        <f t="shared" si="4"/>
        <v>318</v>
      </c>
      <c r="B322" s="462">
        <v>0.47948880445308184</v>
      </c>
      <c r="C322" s="461">
        <v>5107.5577101786339</v>
      </c>
      <c r="D322" s="462">
        <v>0.62149552255059815</v>
      </c>
      <c r="E322" s="462">
        <v>0.49828194927168623</v>
      </c>
      <c r="F322" s="516">
        <v>2025.28</v>
      </c>
      <c r="G322" s="464">
        <v>301418336358.93884</v>
      </c>
      <c r="H322" s="461">
        <v>12755059.704646038</v>
      </c>
      <c r="I322" s="464">
        <v>416760934117.90686</v>
      </c>
      <c r="J322" s="462">
        <v>0.45342495746091194</v>
      </c>
      <c r="K322" s="464">
        <v>23638885849.599262</v>
      </c>
      <c r="L322" s="464">
        <v>77819888702.425659</v>
      </c>
      <c r="M322" s="464">
        <v>104338024900.9257</v>
      </c>
      <c r="N322" s="464">
        <v>49980088706.457878</v>
      </c>
      <c r="O322" s="464">
        <v>31637.667961137005</v>
      </c>
      <c r="P322" s="461">
        <v>334192.8659021465</v>
      </c>
      <c r="Q322" s="461">
        <v>198820.30803137174</v>
      </c>
      <c r="R322" s="464">
        <v>931203841977.62708</v>
      </c>
      <c r="S322" s="462">
        <v>0.6102693196259279</v>
      </c>
      <c r="T322" s="462">
        <v>0.48429126042432469</v>
      </c>
      <c r="U322" s="461">
        <v>16.92129004250377</v>
      </c>
      <c r="V322" s="464">
        <v>8270547320983.459</v>
      </c>
      <c r="W322" s="460">
        <v>2609.664915616373</v>
      </c>
      <c r="X322" s="463">
        <v>4.370883700466105E-2</v>
      </c>
      <c r="Y322" s="476">
        <v>2.0000000000000001E-4</v>
      </c>
    </row>
    <row r="323" spans="1:25" x14ac:dyDescent="0.2">
      <c r="A323" s="475">
        <f t="shared" si="4"/>
        <v>319</v>
      </c>
      <c r="B323" s="462">
        <v>0.40711209313282304</v>
      </c>
      <c r="C323" s="461">
        <v>4853.2719539569189</v>
      </c>
      <c r="D323" s="462">
        <v>0.81198597192045174</v>
      </c>
      <c r="E323" s="462">
        <v>0.30084251096376768</v>
      </c>
      <c r="F323" s="516">
        <v>2023.75</v>
      </c>
      <c r="G323" s="464">
        <v>425638942598.36566</v>
      </c>
      <c r="H323" s="461">
        <v>20751480.124561485</v>
      </c>
      <c r="I323" s="464">
        <v>366906131688.25916</v>
      </c>
      <c r="J323" s="462">
        <v>0.21492700976800749</v>
      </c>
      <c r="K323" s="464">
        <v>10387363630.794655</v>
      </c>
      <c r="L323" s="464">
        <v>0</v>
      </c>
      <c r="M323" s="464">
        <v>356119294347.32751</v>
      </c>
      <c r="N323" s="464">
        <v>10730887782.505514</v>
      </c>
      <c r="O323" s="464">
        <v>27509.620434123615</v>
      </c>
      <c r="P323" s="461">
        <v>133698.03515563189</v>
      </c>
      <c r="Q323" s="461">
        <v>51735.908275595561</v>
      </c>
      <c r="R323" s="464">
        <v>1070171675561.8397</v>
      </c>
      <c r="S323" s="462">
        <v>0.59036000179853587</v>
      </c>
      <c r="T323" s="462">
        <v>0.45074324922245917</v>
      </c>
      <c r="U323" s="461">
        <v>18.263748070485651</v>
      </c>
      <c r="V323" s="464">
        <v>9638750747726.082</v>
      </c>
      <c r="W323" s="460">
        <v>3045.0530908948981</v>
      </c>
      <c r="X323" s="463">
        <v>4.0130869910067229E-2</v>
      </c>
      <c r="Y323" s="476">
        <v>2.0000000000000001E-4</v>
      </c>
    </row>
    <row r="324" spans="1:25" x14ac:dyDescent="0.2">
      <c r="A324" s="475">
        <f t="shared" si="4"/>
        <v>320</v>
      </c>
      <c r="B324" s="462">
        <v>0.36755690981237582</v>
      </c>
      <c r="C324" s="461">
        <v>5302.6321710544598</v>
      </c>
      <c r="D324" s="462">
        <v>0.65307430722283644</v>
      </c>
      <c r="E324" s="462">
        <v>0.44397801048377256</v>
      </c>
      <c r="F324" s="516">
        <v>2025.26</v>
      </c>
      <c r="G324" s="464">
        <v>233741921133.10822</v>
      </c>
      <c r="H324" s="461">
        <v>14335995.215555338</v>
      </c>
      <c r="I324" s="464">
        <v>412145296670.3349</v>
      </c>
      <c r="J324" s="462">
        <v>0.36755690981237588</v>
      </c>
      <c r="K324" s="464">
        <v>34044508894.537437</v>
      </c>
      <c r="L324" s="464">
        <v>93775077339.620331</v>
      </c>
      <c r="M324" s="464">
        <v>115600963443.52069</v>
      </c>
      <c r="N324" s="464">
        <v>52300339713.662666</v>
      </c>
      <c r="O324" s="464">
        <v>15821.768585897216</v>
      </c>
      <c r="P324" s="461">
        <v>346113.89351858705</v>
      </c>
      <c r="Q324" s="461">
        <v>207192.28428020503</v>
      </c>
      <c r="R324" s="464">
        <v>905709111065.3833</v>
      </c>
      <c r="S324" s="462">
        <v>0.55638604752888066</v>
      </c>
      <c r="T324" s="462">
        <v>0.39610369883046981</v>
      </c>
      <c r="U324" s="461">
        <v>16.786546855591052</v>
      </c>
      <c r="V324" s="464">
        <v>6542479158786.2451</v>
      </c>
      <c r="W324" s="460">
        <v>2061.2548350737998</v>
      </c>
      <c r="X324" s="463">
        <v>4.4020922061355071E-2</v>
      </c>
      <c r="Y324" s="476">
        <v>2.0000000000000001E-4</v>
      </c>
    </row>
    <row r="325" spans="1:25" x14ac:dyDescent="0.2">
      <c r="A325" s="475">
        <f t="shared" si="4"/>
        <v>321</v>
      </c>
      <c r="B325" s="462">
        <v>0.4235124669107404</v>
      </c>
      <c r="C325" s="461">
        <v>2990.2404649561695</v>
      </c>
      <c r="D325" s="462">
        <v>0.66952887353417589</v>
      </c>
      <c r="E325" s="462">
        <v>0.66851814277830746</v>
      </c>
      <c r="F325" s="516">
        <v>2023.82</v>
      </c>
      <c r="G325" s="464">
        <v>217289005082.97726</v>
      </c>
      <c r="H325" s="461">
        <v>15182389.127006724</v>
      </c>
      <c r="I325" s="464">
        <v>362548291986.1673</v>
      </c>
      <c r="J325" s="462">
        <v>0.35767584338784508</v>
      </c>
      <c r="K325" s="464">
        <v>4171256812.5984221</v>
      </c>
      <c r="L325" s="464">
        <v>0</v>
      </c>
      <c r="M325" s="464">
        <v>222974357856.13623</v>
      </c>
      <c r="N325" s="464">
        <v>11688165360.343336</v>
      </c>
      <c r="O325" s="464">
        <v>27694.527860582515</v>
      </c>
      <c r="P325" s="461">
        <v>135772.15421184635</v>
      </c>
      <c r="Q325" s="461">
        <v>53206.560683925039</v>
      </c>
      <c r="R325" s="464">
        <v>817437185559.41858</v>
      </c>
      <c r="S325" s="462">
        <v>0.59342372430160395</v>
      </c>
      <c r="T325" s="462">
        <v>0.38761520918779496</v>
      </c>
      <c r="U325" s="461">
        <v>17.102131071179436</v>
      </c>
      <c r="V325" s="464">
        <v>6060754953841.9756</v>
      </c>
      <c r="W325" s="460">
        <v>1910.2415167402082</v>
      </c>
      <c r="X325" s="463">
        <v>4.1704639378412199E-2</v>
      </c>
      <c r="Y325" s="476">
        <v>2.0000000000000001E-4</v>
      </c>
    </row>
    <row r="326" spans="1:25" x14ac:dyDescent="0.2">
      <c r="A326" s="475">
        <f t="shared" si="4"/>
        <v>322</v>
      </c>
      <c r="B326" s="462">
        <v>0.52789799710843777</v>
      </c>
      <c r="C326" s="461">
        <v>6787.2690044024348</v>
      </c>
      <c r="D326" s="462">
        <v>1.2546533850897312</v>
      </c>
      <c r="E326" s="462">
        <v>0.39762252606320425</v>
      </c>
      <c r="F326" s="516">
        <v>2023.79</v>
      </c>
      <c r="G326" s="464">
        <v>593578613830.84497</v>
      </c>
      <c r="H326" s="461">
        <v>33612524.552483134</v>
      </c>
      <c r="I326" s="464">
        <v>790750180221.75037</v>
      </c>
      <c r="J326" s="462">
        <v>0.39399861553294968</v>
      </c>
      <c r="K326" s="464">
        <v>26406630853.072205</v>
      </c>
      <c r="L326" s="464">
        <v>0</v>
      </c>
      <c r="M326" s="464">
        <v>569367213631.94446</v>
      </c>
      <c r="N326" s="464">
        <v>18710335363.137501</v>
      </c>
      <c r="O326" s="464">
        <v>26290.455542647229</v>
      </c>
      <c r="P326" s="461">
        <v>137849.75</v>
      </c>
      <c r="Q326" s="461">
        <v>80127.25</v>
      </c>
      <c r="R326" s="464">
        <v>2141221637876.1882</v>
      </c>
      <c r="S326" s="462">
        <v>0.63969928698139289</v>
      </c>
      <c r="T326" s="462">
        <v>0.38241466654466488</v>
      </c>
      <c r="U326" s="461">
        <v>17.312646750786914</v>
      </c>
      <c r="V326" s="464">
        <v>15255383740549.145</v>
      </c>
      <c r="W326" s="460">
        <v>4809.8363637498487</v>
      </c>
      <c r="X326" s="463">
        <v>4.3257496661191268E-2</v>
      </c>
      <c r="Y326" s="476">
        <v>2.0000000000000001E-4</v>
      </c>
    </row>
    <row r="327" spans="1:25" x14ac:dyDescent="0.2">
      <c r="A327" s="475">
        <f t="shared" ref="A327:A390" si="5">A326+1</f>
        <v>323</v>
      </c>
      <c r="B327" s="462">
        <v>0.40360919573409754</v>
      </c>
      <c r="C327" s="461">
        <v>4551.7925444448974</v>
      </c>
      <c r="D327" s="462">
        <v>0.90123162483943875</v>
      </c>
      <c r="E327" s="462">
        <v>0.30070033487351716</v>
      </c>
      <c r="F327" s="516">
        <v>2024.85</v>
      </c>
      <c r="G327" s="464">
        <v>451351138106.99036</v>
      </c>
      <c r="H327" s="461">
        <v>25075992.205603614</v>
      </c>
      <c r="I327" s="464">
        <v>595222436718.45081</v>
      </c>
      <c r="J327" s="462">
        <v>0.3930937137825995</v>
      </c>
      <c r="K327" s="464">
        <v>15341099774.184174</v>
      </c>
      <c r="L327" s="464">
        <v>0</v>
      </c>
      <c r="M327" s="464">
        <v>307292393827.05426</v>
      </c>
      <c r="N327" s="464">
        <v>28396774332.275311</v>
      </c>
      <c r="O327" s="464">
        <v>29766.363684410997</v>
      </c>
      <c r="P327" s="461">
        <v>244172.88987446442</v>
      </c>
      <c r="Q327" s="461">
        <v>125167.31823056375</v>
      </c>
      <c r="R327" s="464">
        <v>1408610686564.8018</v>
      </c>
      <c r="S327" s="462">
        <v>0.61379059861176821</v>
      </c>
      <c r="T327" s="462">
        <v>0.47396239675399826</v>
      </c>
      <c r="U327" s="461">
        <v>17.02066956078264</v>
      </c>
      <c r="V327" s="464">
        <v>12437965733739.615</v>
      </c>
      <c r="W327" s="460">
        <v>3926.6629852830529</v>
      </c>
      <c r="X327" s="463">
        <v>4.3116978078163469E-2</v>
      </c>
      <c r="Y327" s="476">
        <v>2.0000000000000001E-4</v>
      </c>
    </row>
    <row r="328" spans="1:25" x14ac:dyDescent="0.2">
      <c r="A328" s="475">
        <f t="shared" si="5"/>
        <v>324</v>
      </c>
      <c r="B328" s="462">
        <v>0.38524544496309027</v>
      </c>
      <c r="C328" s="461">
        <v>4522.0191569333156</v>
      </c>
      <c r="D328" s="462">
        <v>0.7333605458520791</v>
      </c>
      <c r="E328" s="462">
        <v>0.41718549828484625</v>
      </c>
      <c r="F328" s="516">
        <v>2024.53</v>
      </c>
      <c r="G328" s="464">
        <v>165888055167.31927</v>
      </c>
      <c r="H328" s="461">
        <v>17094725.268037684</v>
      </c>
      <c r="I328" s="464">
        <v>473856575516.08264</v>
      </c>
      <c r="J328" s="462">
        <v>0.38524544496309021</v>
      </c>
      <c r="K328" s="464">
        <v>6107331177.1557827</v>
      </c>
      <c r="L328" s="464">
        <v>0</v>
      </c>
      <c r="M328" s="464">
        <v>112075647485.44002</v>
      </c>
      <c r="N328" s="464">
        <v>34504181221.431473</v>
      </c>
      <c r="O328" s="464">
        <v>20912.628213279069</v>
      </c>
      <c r="P328" s="461">
        <v>255082.55434968119</v>
      </c>
      <c r="Q328" s="461">
        <v>136466.80063592398</v>
      </c>
      <c r="R328" s="464">
        <v>789115639183.45801</v>
      </c>
      <c r="S328" s="462">
        <v>0.52421454880839125</v>
      </c>
      <c r="T328" s="462">
        <v>0.3996297851450637</v>
      </c>
      <c r="U328" s="461">
        <v>16.123541836219303</v>
      </c>
      <c r="V328" s="464">
        <v>5587936656032.9092</v>
      </c>
      <c r="W328" s="460">
        <v>1764.3521861313986</v>
      </c>
      <c r="X328" s="463">
        <v>4.5528772405566589E-2</v>
      </c>
      <c r="Y328" s="476">
        <v>2.0000000000000001E-4</v>
      </c>
    </row>
    <row r="329" spans="1:25" x14ac:dyDescent="0.2">
      <c r="A329" s="475">
        <f t="shared" si="5"/>
        <v>325</v>
      </c>
      <c r="B329" s="462">
        <v>0.45835535896743407</v>
      </c>
      <c r="C329" s="461">
        <v>7379.5993007978104</v>
      </c>
      <c r="D329" s="462">
        <v>0.5698772104601727</v>
      </c>
      <c r="E329" s="462">
        <v>0.37190589343290092</v>
      </c>
      <c r="F329" s="516">
        <v>2024.04</v>
      </c>
      <c r="G329" s="464">
        <v>187198822264.47614</v>
      </c>
      <c r="H329" s="461">
        <v>11608277.831771117</v>
      </c>
      <c r="I329" s="464">
        <v>432410756111.96344</v>
      </c>
      <c r="J329" s="462">
        <v>0.45835535896743407</v>
      </c>
      <c r="K329" s="464">
        <v>14509880176.087751</v>
      </c>
      <c r="L329" s="464">
        <v>0</v>
      </c>
      <c r="M329" s="464">
        <v>140584659615.28976</v>
      </c>
      <c r="N329" s="464">
        <v>27346001980.830582</v>
      </c>
      <c r="O329" s="464">
        <v>33347.209602607691</v>
      </c>
      <c r="P329" s="461">
        <v>247883.85130975459</v>
      </c>
      <c r="Q329" s="461">
        <v>134577.88380425819</v>
      </c>
      <c r="R329" s="464">
        <v>827692858146.52942</v>
      </c>
      <c r="S329" s="462">
        <v>0.59484000508813806</v>
      </c>
      <c r="T329" s="462">
        <v>0.42174440072453823</v>
      </c>
      <c r="U329" s="461">
        <v>16.172381109067477</v>
      </c>
      <c r="V329" s="464">
        <v>6430907756460.0137</v>
      </c>
      <c r="W329" s="460">
        <v>2028.3318394198411</v>
      </c>
      <c r="X329" s="463">
        <v>4.3701411577237448E-2</v>
      </c>
      <c r="Y329" s="476">
        <v>2.0000000000000001E-4</v>
      </c>
    </row>
    <row r="330" spans="1:25" x14ac:dyDescent="0.2">
      <c r="A330" s="475">
        <f t="shared" si="5"/>
        <v>326</v>
      </c>
      <c r="B330" s="462">
        <v>0.47378006438000753</v>
      </c>
      <c r="C330" s="461">
        <v>6184.5112551992088</v>
      </c>
      <c r="D330" s="462">
        <v>0.27163697656590291</v>
      </c>
      <c r="E330" s="462">
        <v>0.6510262528939571</v>
      </c>
      <c r="F330" s="516">
        <v>2025.72</v>
      </c>
      <c r="G330" s="464">
        <v>94729360184.985107</v>
      </c>
      <c r="H330" s="461">
        <v>4554209.1804526998</v>
      </c>
      <c r="I330" s="464">
        <v>208266409150.37039</v>
      </c>
      <c r="J330" s="462">
        <v>0.47378006438000753</v>
      </c>
      <c r="K330" s="464">
        <v>25580098158.172749</v>
      </c>
      <c r="L330" s="464">
        <v>31034983114.712502</v>
      </c>
      <c r="M330" s="464">
        <v>67920810823.47155</v>
      </c>
      <c r="N330" s="464">
        <v>67985013009.485306</v>
      </c>
      <c r="O330" s="464">
        <v>25680.158733377313</v>
      </c>
      <c r="P330" s="461">
        <v>478969.13071020215</v>
      </c>
      <c r="Q330" s="461">
        <v>268460.37666616653</v>
      </c>
      <c r="R330" s="464">
        <v>506528360014.88995</v>
      </c>
      <c r="S330" s="462">
        <v>0.57888402429636932</v>
      </c>
      <c r="T330" s="462">
        <v>0.40541877976387936</v>
      </c>
      <c r="U330" s="461">
        <v>15.557852127917451</v>
      </c>
      <c r="V330" s="464">
        <v>3654185189339.6201</v>
      </c>
      <c r="W330" s="460">
        <v>1153.3915248763826</v>
      </c>
      <c r="X330" s="463">
        <v>4.5146272736776148E-2</v>
      </c>
      <c r="Y330" s="476">
        <v>2.0000000000000001E-4</v>
      </c>
    </row>
    <row r="331" spans="1:25" x14ac:dyDescent="0.2">
      <c r="A331" s="475">
        <f t="shared" si="5"/>
        <v>327</v>
      </c>
      <c r="B331" s="462">
        <v>0.39749222939782619</v>
      </c>
      <c r="C331" s="461">
        <v>1500</v>
      </c>
      <c r="D331" s="462">
        <v>1.209610154284483</v>
      </c>
      <c r="E331" s="462">
        <v>0.56019443221943699</v>
      </c>
      <c r="F331" s="516">
        <v>2023.75</v>
      </c>
      <c r="G331" s="464">
        <v>956517903471.59729</v>
      </c>
      <c r="H331" s="461">
        <v>49067705.310873576</v>
      </c>
      <c r="I331" s="464">
        <v>745512259093.6709</v>
      </c>
      <c r="J331" s="462">
        <v>0.18966730323827374</v>
      </c>
      <c r="K331" s="464">
        <v>4661813479.1122122</v>
      </c>
      <c r="L331" s="464">
        <v>0</v>
      </c>
      <c r="M331" s="464">
        <v>881810974111.59387</v>
      </c>
      <c r="N331" s="464">
        <v>137513864058.10489</v>
      </c>
      <c r="O331" s="464">
        <v>37389.087711415123</v>
      </c>
      <c r="P331" s="461">
        <v>861998.63674540329</v>
      </c>
      <c r="Q331" s="461">
        <v>602025.69265219488</v>
      </c>
      <c r="R331" s="464">
        <v>3043306130435.6304</v>
      </c>
      <c r="S331" s="462">
        <v>0.62495223138623412</v>
      </c>
      <c r="T331" s="462">
        <v>0.33413663505934993</v>
      </c>
      <c r="U331" s="461">
        <v>18.6378713522754</v>
      </c>
      <c r="V331" s="464">
        <v>20458197811832.996</v>
      </c>
      <c r="W331" s="460">
        <v>6461.9932646927218</v>
      </c>
      <c r="X331" s="463">
        <v>3.9862555952734295E-2</v>
      </c>
      <c r="Y331" s="476">
        <v>2.0000000000000001E-4</v>
      </c>
    </row>
    <row r="332" spans="1:25" x14ac:dyDescent="0.2">
      <c r="A332" s="475">
        <f t="shared" si="5"/>
        <v>328</v>
      </c>
      <c r="B332" s="462">
        <v>0.43681223231703681</v>
      </c>
      <c r="C332" s="461">
        <v>5856.4127355550372</v>
      </c>
      <c r="D332" s="462">
        <v>0.24540854023465519</v>
      </c>
      <c r="E332" s="462">
        <v>0.7</v>
      </c>
      <c r="F332" s="516">
        <v>2025.74</v>
      </c>
      <c r="G332" s="464">
        <v>119502231454.57994</v>
      </c>
      <c r="H332" s="461">
        <v>4007486.9824618972</v>
      </c>
      <c r="I332" s="464">
        <v>183652867451.34348</v>
      </c>
      <c r="J332" s="462">
        <v>0.43681223231703681</v>
      </c>
      <c r="K332" s="464">
        <v>8345645564.9205112</v>
      </c>
      <c r="L332" s="464">
        <v>12642024263.157135</v>
      </c>
      <c r="M332" s="464">
        <v>67215901500.867844</v>
      </c>
      <c r="N332" s="464">
        <v>20285969176.057476</v>
      </c>
      <c r="O332" s="464">
        <v>41108.030969681167</v>
      </c>
      <c r="P332" s="461">
        <v>173665.15205481893</v>
      </c>
      <c r="Q332" s="461">
        <v>69146.100243355206</v>
      </c>
      <c r="R332" s="464">
        <v>394319349010.41638</v>
      </c>
      <c r="S332" s="462">
        <v>0.59437966125192687</v>
      </c>
      <c r="T332" s="462">
        <v>0.48547661923346708</v>
      </c>
      <c r="U332" s="461">
        <v>16.678674432091725</v>
      </c>
      <c r="V332" s="464">
        <v>3727357796083.0259</v>
      </c>
      <c r="W332" s="460">
        <v>1175.9210172424973</v>
      </c>
      <c r="X332" s="463">
        <v>4.1285566921248226E-2</v>
      </c>
      <c r="Y332" s="476">
        <v>2.0000000000000001E-4</v>
      </c>
    </row>
    <row r="333" spans="1:25" x14ac:dyDescent="0.2">
      <c r="A333" s="475">
        <f t="shared" si="5"/>
        <v>329</v>
      </c>
      <c r="B333" s="462">
        <v>0.44501934022122941</v>
      </c>
      <c r="C333" s="461">
        <v>5207.6014678702377</v>
      </c>
      <c r="D333" s="462">
        <v>1.1043360673298839</v>
      </c>
      <c r="E333" s="462">
        <v>0.51367206300754653</v>
      </c>
      <c r="F333" s="516">
        <v>2024.76</v>
      </c>
      <c r="G333" s="464">
        <v>339292749265.45068</v>
      </c>
      <c r="H333" s="461">
        <v>19824301.315738607</v>
      </c>
      <c r="I333" s="464">
        <v>339934877373.54712</v>
      </c>
      <c r="J333" s="462">
        <v>-3.6717809668363355E-2</v>
      </c>
      <c r="K333" s="464">
        <v>7800030315.274394</v>
      </c>
      <c r="L333" s="464">
        <v>0</v>
      </c>
      <c r="M333" s="464">
        <v>308530139386.16022</v>
      </c>
      <c r="N333" s="464">
        <v>3759258505.3663044</v>
      </c>
      <c r="O333" s="464">
        <v>21776.902831473952</v>
      </c>
      <c r="P333" s="461">
        <v>76804.84886561922</v>
      </c>
      <c r="Q333" s="461">
        <v>13764.462216404809</v>
      </c>
      <c r="R333" s="464">
        <v>1140252996289.5552</v>
      </c>
      <c r="S333" s="462">
        <v>0.54565610884198101</v>
      </c>
      <c r="T333" s="462">
        <v>0.26638776900744982</v>
      </c>
      <c r="U333" s="461">
        <v>21.946324811959681</v>
      </c>
      <c r="V333" s="464">
        <v>7093060842468.3457</v>
      </c>
      <c r="W333" s="460">
        <v>2239.4163471971951</v>
      </c>
      <c r="X333" s="463">
        <v>3.458619635197429E-2</v>
      </c>
      <c r="Y333" s="476">
        <v>2.0000000000000001E-4</v>
      </c>
    </row>
    <row r="334" spans="1:25" x14ac:dyDescent="0.2">
      <c r="A334" s="475">
        <f t="shared" si="5"/>
        <v>330</v>
      </c>
      <c r="B334" s="462">
        <v>0.35496969300046161</v>
      </c>
      <c r="C334" s="461">
        <v>7261.5211624967833</v>
      </c>
      <c r="D334" s="462">
        <v>1.1098850073134336</v>
      </c>
      <c r="E334" s="462">
        <v>0.27118505888401834</v>
      </c>
      <c r="F334" s="516">
        <v>2024.98</v>
      </c>
      <c r="G334" s="464">
        <v>269876766780.89471</v>
      </c>
      <c r="H334" s="461">
        <v>23195956.91248234</v>
      </c>
      <c r="I334" s="464">
        <v>532650523097.20819</v>
      </c>
      <c r="J334" s="462">
        <v>0.31389278028083423</v>
      </c>
      <c r="K334" s="464">
        <v>22729802410.083908</v>
      </c>
      <c r="L334" s="464">
        <v>7056237419.6874018</v>
      </c>
      <c r="M334" s="464">
        <v>186370430807.55582</v>
      </c>
      <c r="N334" s="464">
        <v>1587627778.3587797</v>
      </c>
      <c r="O334" s="464">
        <v>24447.449521359908</v>
      </c>
      <c r="P334" s="461">
        <v>47911</v>
      </c>
      <c r="Q334" s="461">
        <v>6541</v>
      </c>
      <c r="R334" s="464">
        <v>1092352585200.6808</v>
      </c>
      <c r="S334" s="462">
        <v>0.55782232965079692</v>
      </c>
      <c r="T334" s="462">
        <v>0.38073427027621415</v>
      </c>
      <c r="U334" s="461">
        <v>16.79642870099994</v>
      </c>
      <c r="V334" s="464">
        <v>7592057196181.4658</v>
      </c>
      <c r="W334" s="460">
        <v>2396.8954499546494</v>
      </c>
      <c r="X334" s="463">
        <v>4.4301047593425368E-2</v>
      </c>
      <c r="Y334" s="476">
        <v>2.0000000000000001E-4</v>
      </c>
    </row>
    <row r="335" spans="1:25" x14ac:dyDescent="0.2">
      <c r="A335" s="475">
        <f t="shared" si="5"/>
        <v>331</v>
      </c>
      <c r="B335" s="462">
        <v>0.33368225094315451</v>
      </c>
      <c r="C335" s="461">
        <v>4301.4478831436145</v>
      </c>
      <c r="D335" s="462">
        <v>0.63043210670244298</v>
      </c>
      <c r="E335" s="462">
        <v>0.35832968762212986</v>
      </c>
      <c r="F335" s="516">
        <v>2024.94</v>
      </c>
      <c r="G335" s="464">
        <v>276170628675.45911</v>
      </c>
      <c r="H335" s="461">
        <v>13606690.260139782</v>
      </c>
      <c r="I335" s="464">
        <v>423523421015.1142</v>
      </c>
      <c r="J335" s="462">
        <v>0.33368225094315451</v>
      </c>
      <c r="K335" s="464">
        <v>7552353642.8666105</v>
      </c>
      <c r="L335" s="464">
        <v>0</v>
      </c>
      <c r="M335" s="464">
        <v>170163787802.02405</v>
      </c>
      <c r="N335" s="464">
        <v>48553584196.536682</v>
      </c>
      <c r="O335" s="464">
        <v>14406.941999170071</v>
      </c>
      <c r="P335" s="461">
        <v>325216.93554243282</v>
      </c>
      <c r="Q335" s="461">
        <v>191690.79296761903</v>
      </c>
      <c r="R335" s="464">
        <v>919657230688.17358</v>
      </c>
      <c r="S335" s="462">
        <v>0.55211235340714759</v>
      </c>
      <c r="T335" s="462">
        <v>0.40986100671596842</v>
      </c>
      <c r="U335" s="461">
        <v>17.373554245445991</v>
      </c>
      <c r="V335" s="464">
        <v>7095128395168.5879</v>
      </c>
      <c r="W335" s="460">
        <v>2238.6320745285666</v>
      </c>
      <c r="X335" s="463">
        <v>4.2748650975357835E-2</v>
      </c>
      <c r="Y335" s="476">
        <v>2.0000000000000001E-4</v>
      </c>
    </row>
    <row r="336" spans="1:25" x14ac:dyDescent="0.2">
      <c r="A336" s="475">
        <f t="shared" si="5"/>
        <v>332</v>
      </c>
      <c r="B336" s="462">
        <v>0.32643742482904803</v>
      </c>
      <c r="C336" s="461">
        <v>5150.1870075162242</v>
      </c>
      <c r="D336" s="462">
        <v>1.2350130156244497</v>
      </c>
      <c r="E336" s="462">
        <v>0.40831225649407854</v>
      </c>
      <c r="F336" s="516">
        <v>2024.32</v>
      </c>
      <c r="G336" s="464">
        <v>326631675895.58252</v>
      </c>
      <c r="H336" s="461">
        <v>43180213.172404513</v>
      </c>
      <c r="I336" s="464">
        <v>955395608258.2218</v>
      </c>
      <c r="J336" s="462">
        <v>0.30748513621629925</v>
      </c>
      <c r="K336" s="464">
        <v>9712486930.8475609</v>
      </c>
      <c r="L336" s="464">
        <v>0</v>
      </c>
      <c r="M336" s="464">
        <v>317969438273.66803</v>
      </c>
      <c r="N336" s="464">
        <v>35716199981.535744</v>
      </c>
      <c r="O336" s="464">
        <v>15204.300722721558</v>
      </c>
      <c r="P336" s="461">
        <v>227874.73963325805</v>
      </c>
      <c r="Q336" s="461">
        <v>132823.68187585595</v>
      </c>
      <c r="R336" s="464">
        <v>1820942569554.4712</v>
      </c>
      <c r="S336" s="462">
        <v>0.52824737116496667</v>
      </c>
      <c r="T336" s="462">
        <v>0.28797483960946291</v>
      </c>
      <c r="U336" s="461">
        <v>16.710065759096857</v>
      </c>
      <c r="V336" s="464">
        <v>9485648870160.2227</v>
      </c>
      <c r="W336" s="460">
        <v>2991.1346336378024</v>
      </c>
      <c r="X336" s="463">
        <v>4.4363171177880863E-2</v>
      </c>
      <c r="Y336" s="476">
        <v>2.0000000000000001E-4</v>
      </c>
    </row>
    <row r="337" spans="1:25" x14ac:dyDescent="0.2">
      <c r="A337" s="475">
        <f t="shared" si="5"/>
        <v>333</v>
      </c>
      <c r="B337" s="462">
        <v>0.42360263262808112</v>
      </c>
      <c r="C337" s="461">
        <v>5822.8354864427738</v>
      </c>
      <c r="D337" s="462">
        <v>0.2</v>
      </c>
      <c r="E337" s="462">
        <v>0.36355467566814736</v>
      </c>
      <c r="F337" s="516">
        <v>2024.09</v>
      </c>
      <c r="G337" s="464">
        <v>58884181502.905922</v>
      </c>
      <c r="H337" s="461">
        <v>3379720.5152063561</v>
      </c>
      <c r="I337" s="464">
        <v>168689175003.60074</v>
      </c>
      <c r="J337" s="462">
        <v>0.42360263262808107</v>
      </c>
      <c r="K337" s="464">
        <v>5519613047.7959261</v>
      </c>
      <c r="L337" s="464">
        <v>1678826897.3306501</v>
      </c>
      <c r="M337" s="464">
        <v>73145663505.826385</v>
      </c>
      <c r="N337" s="464">
        <v>8525582660.5317316</v>
      </c>
      <c r="O337" s="464">
        <v>21743.257269792564</v>
      </c>
      <c r="P337" s="461">
        <v>120679.62499999901</v>
      </c>
      <c r="Q337" s="461">
        <v>39736.574999999517</v>
      </c>
      <c r="R337" s="464">
        <v>303211666657.93445</v>
      </c>
      <c r="S337" s="462">
        <v>0.5693753745310256</v>
      </c>
      <c r="T337" s="462">
        <v>0.40356804872829988</v>
      </c>
      <c r="U337" s="461">
        <v>15.817424040057979</v>
      </c>
      <c r="V337" s="464">
        <v>2300738036345.854</v>
      </c>
      <c r="W337" s="460">
        <v>726.11570714569518</v>
      </c>
      <c r="X337" s="463">
        <v>4.277909799635702E-2</v>
      </c>
      <c r="Y337" s="476">
        <v>2.0000000000000001E-4</v>
      </c>
    </row>
    <row r="338" spans="1:25" x14ac:dyDescent="0.2">
      <c r="A338" s="475">
        <f t="shared" si="5"/>
        <v>334</v>
      </c>
      <c r="B338" s="462">
        <v>0.57560049970574334</v>
      </c>
      <c r="C338" s="461">
        <v>5966.8127501543877</v>
      </c>
      <c r="D338" s="462">
        <v>0.76875165256889733</v>
      </c>
      <c r="E338" s="462">
        <v>0.7</v>
      </c>
      <c r="F338" s="516">
        <v>2024.19</v>
      </c>
      <c r="G338" s="464">
        <v>322400014126.48267</v>
      </c>
      <c r="H338" s="461">
        <v>18935779.142711606</v>
      </c>
      <c r="I338" s="464">
        <v>473610630584.13318</v>
      </c>
      <c r="J338" s="462">
        <v>0.29220422516160838</v>
      </c>
      <c r="K338" s="464">
        <v>9533508177.6598206</v>
      </c>
      <c r="L338" s="464">
        <v>0</v>
      </c>
      <c r="M338" s="464">
        <v>288560450959.22992</v>
      </c>
      <c r="N338" s="464">
        <v>50775243304.348724</v>
      </c>
      <c r="O338" s="464">
        <v>23631.590852423316</v>
      </c>
      <c r="P338" s="461">
        <v>324731.36835585989</v>
      </c>
      <c r="Q338" s="461">
        <v>187914.34333776048</v>
      </c>
      <c r="R338" s="464">
        <v>1227582815466.5266</v>
      </c>
      <c r="S338" s="462">
        <v>0.5770593098268435</v>
      </c>
      <c r="T338" s="462">
        <v>0.34879280292072429</v>
      </c>
      <c r="U338" s="461">
        <v>17.482625814568625</v>
      </c>
      <c r="V338" s="464">
        <v>8183074484790.9014</v>
      </c>
      <c r="W338" s="460">
        <v>2583.6815500477087</v>
      </c>
      <c r="X338" s="463">
        <v>4.2043668490269463E-2</v>
      </c>
      <c r="Y338" s="476">
        <v>2.0000000000000001E-4</v>
      </c>
    </row>
    <row r="339" spans="1:25" x14ac:dyDescent="0.2">
      <c r="A339" s="475">
        <f t="shared" si="5"/>
        <v>335</v>
      </c>
      <c r="B339" s="462">
        <v>0.35919405308386265</v>
      </c>
      <c r="C339" s="461">
        <v>1500</v>
      </c>
      <c r="D339" s="462">
        <v>0.92572999266069667</v>
      </c>
      <c r="E339" s="462">
        <v>0.19087720236983569</v>
      </c>
      <c r="F339" s="516">
        <v>2023.75</v>
      </c>
      <c r="G339" s="464">
        <v>285805119141.91315</v>
      </c>
      <c r="H339" s="461">
        <v>28320440.106884513</v>
      </c>
      <c r="I339" s="464">
        <v>570225145923.87915</v>
      </c>
      <c r="J339" s="462">
        <v>0.17261880510118166</v>
      </c>
      <c r="K339" s="464">
        <v>19772001734.712753</v>
      </c>
      <c r="L339" s="464">
        <v>0</v>
      </c>
      <c r="M339" s="464">
        <v>402672721069.71881</v>
      </c>
      <c r="N339" s="464">
        <v>77004358198.088654</v>
      </c>
      <c r="O339" s="464">
        <v>34740.194201511527</v>
      </c>
      <c r="P339" s="461">
        <v>444082.60672204033</v>
      </c>
      <c r="Q339" s="461">
        <v>275890.30799927015</v>
      </c>
      <c r="R339" s="464">
        <v>1457950464843.6792</v>
      </c>
      <c r="S339" s="462">
        <v>0.51843143868375396</v>
      </c>
      <c r="T339" s="462">
        <v>0.21151314113708111</v>
      </c>
      <c r="U339" s="461">
        <v>18.497479736847829</v>
      </c>
      <c r="V339" s="464">
        <v>6329110235483.9023</v>
      </c>
      <c r="W339" s="460">
        <v>1997.6410199353027</v>
      </c>
      <c r="X339" s="463">
        <v>3.9265957075878981E-2</v>
      </c>
      <c r="Y339" s="476">
        <v>2.0000000000000001E-4</v>
      </c>
    </row>
    <row r="340" spans="1:25" x14ac:dyDescent="0.2">
      <c r="A340" s="475">
        <f t="shared" si="5"/>
        <v>336</v>
      </c>
      <c r="B340" s="462">
        <v>0.74295496623415824</v>
      </c>
      <c r="C340" s="461">
        <v>3730.152829152612</v>
      </c>
      <c r="D340" s="462">
        <v>1.0514088392857208</v>
      </c>
      <c r="E340" s="462">
        <v>0.55666898775792273</v>
      </c>
      <c r="F340" s="516">
        <v>2026.42</v>
      </c>
      <c r="G340" s="464">
        <v>125669090356.03752</v>
      </c>
      <c r="H340" s="461">
        <v>34003937.391320519</v>
      </c>
      <c r="I340" s="464">
        <v>587361501299.68311</v>
      </c>
      <c r="J340" s="462">
        <v>9.2569244169122933E-2</v>
      </c>
      <c r="K340" s="464">
        <v>17904774576.455917</v>
      </c>
      <c r="L340" s="464">
        <v>14236638957.600737</v>
      </c>
      <c r="M340" s="464">
        <v>65508871557.282364</v>
      </c>
      <c r="N340" s="464">
        <v>81509999898.072586</v>
      </c>
      <c r="O340" s="464">
        <v>35578.540338796003</v>
      </c>
      <c r="P340" s="461">
        <v>487882.14579293726</v>
      </c>
      <c r="Q340" s="461">
        <v>306594.79034007294</v>
      </c>
      <c r="R340" s="464">
        <v>972002255251.42627</v>
      </c>
      <c r="S340" s="462">
        <v>0.31527321307069028</v>
      </c>
      <c r="T340" s="462">
        <v>0.11364344323398685</v>
      </c>
      <c r="U340" s="461">
        <v>23.033495377342206</v>
      </c>
      <c r="V340" s="464">
        <v>2706556779901.2539</v>
      </c>
      <c r="W340" s="460">
        <v>854.11737393552085</v>
      </c>
      <c r="X340" s="463">
        <v>3.3246791988281517E-2</v>
      </c>
      <c r="Y340" s="476">
        <v>2.0000000000000001E-4</v>
      </c>
    </row>
    <row r="341" spans="1:25" x14ac:dyDescent="0.2">
      <c r="A341" s="475">
        <f t="shared" si="5"/>
        <v>337</v>
      </c>
      <c r="B341" s="462">
        <v>0.40297133471504332</v>
      </c>
      <c r="C341" s="461">
        <v>3987.2089877030894</v>
      </c>
      <c r="D341" s="462">
        <v>0.8911872357001922</v>
      </c>
      <c r="E341" s="462">
        <v>0.2593892377427226</v>
      </c>
      <c r="F341" s="516">
        <v>2025.58</v>
      </c>
      <c r="G341" s="464">
        <v>156677936115.2767</v>
      </c>
      <c r="H341" s="461">
        <v>24439150.693177864</v>
      </c>
      <c r="I341" s="464">
        <v>563728108906.84241</v>
      </c>
      <c r="J341" s="462">
        <v>0.36662165081725262</v>
      </c>
      <c r="K341" s="464">
        <v>22976848170.04752</v>
      </c>
      <c r="L341" s="464">
        <v>4469000794.0123987</v>
      </c>
      <c r="M341" s="464">
        <v>130056049484.27399</v>
      </c>
      <c r="N341" s="464">
        <v>57133122511.310135</v>
      </c>
      <c r="O341" s="464">
        <v>33701.951638776831</v>
      </c>
      <c r="P341" s="461">
        <v>408148.89437772683</v>
      </c>
      <c r="Q341" s="461">
        <v>248880.23801549018</v>
      </c>
      <c r="R341" s="464">
        <v>1083187607556.7635</v>
      </c>
      <c r="S341" s="462">
        <v>0.54128109653582834</v>
      </c>
      <c r="T341" s="462">
        <v>0.31397584421071639</v>
      </c>
      <c r="U341" s="461">
        <v>15.658471500960115</v>
      </c>
      <c r="V341" s="464">
        <v>5903361300211.4814</v>
      </c>
      <c r="W341" s="460">
        <v>1860.8929332577809</v>
      </c>
      <c r="X341" s="463">
        <v>4.6564644059516082E-2</v>
      </c>
      <c r="Y341" s="476">
        <v>2.0000000000000001E-4</v>
      </c>
    </row>
    <row r="342" spans="1:25" x14ac:dyDescent="0.2">
      <c r="A342" s="475">
        <f t="shared" si="5"/>
        <v>338</v>
      </c>
      <c r="B342" s="462">
        <v>0.45263591923608454</v>
      </c>
      <c r="C342" s="461">
        <v>7318.0903661901884</v>
      </c>
      <c r="D342" s="462">
        <v>0.26257701262320504</v>
      </c>
      <c r="E342" s="462">
        <v>0.50218106437777565</v>
      </c>
      <c r="F342" s="516">
        <v>2024.11</v>
      </c>
      <c r="G342" s="464">
        <v>68216116042.646393</v>
      </c>
      <c r="H342" s="461">
        <v>4285507.1011978593</v>
      </c>
      <c r="I342" s="464">
        <v>213798185323.75717</v>
      </c>
      <c r="J342" s="462">
        <v>0.45263591923608448</v>
      </c>
      <c r="K342" s="464">
        <v>8511292786.807868</v>
      </c>
      <c r="L342" s="464">
        <v>2678347708.7542315</v>
      </c>
      <c r="M342" s="464">
        <v>85628132476.903717</v>
      </c>
      <c r="N342" s="464">
        <v>39925658344.312157</v>
      </c>
      <c r="O342" s="464">
        <v>32520.93212887182</v>
      </c>
      <c r="P342" s="461">
        <v>297970.61696644261</v>
      </c>
      <c r="Q342" s="461">
        <v>146320.56264806882</v>
      </c>
      <c r="R342" s="464">
        <v>421395403308.37842</v>
      </c>
      <c r="S342" s="462">
        <v>0.56370461097655145</v>
      </c>
      <c r="T342" s="462">
        <v>0.37454361388225893</v>
      </c>
      <c r="U342" s="461">
        <v>15.51089468435123</v>
      </c>
      <c r="V342" s="464">
        <v>2816137441910.4678</v>
      </c>
      <c r="W342" s="460">
        <v>889.21758815056774</v>
      </c>
      <c r="X342" s="463">
        <v>4.5052921386456161E-2</v>
      </c>
      <c r="Y342" s="476">
        <v>2.0000000000000001E-4</v>
      </c>
    </row>
    <row r="343" spans="1:25" x14ac:dyDescent="0.2">
      <c r="A343" s="475">
        <f t="shared" si="5"/>
        <v>339</v>
      </c>
      <c r="B343" s="462">
        <v>0.54065090446603059</v>
      </c>
      <c r="C343" s="461">
        <v>1837.7393188304109</v>
      </c>
      <c r="D343" s="462">
        <v>0.23738456273992825</v>
      </c>
      <c r="E343" s="462">
        <v>0.55457944261826231</v>
      </c>
      <c r="F343" s="516">
        <v>2023.75</v>
      </c>
      <c r="G343" s="464">
        <v>117098568002.07463</v>
      </c>
      <c r="H343" s="461">
        <v>3726304.4312283276</v>
      </c>
      <c r="I343" s="464">
        <v>184989332073.58728</v>
      </c>
      <c r="J343" s="462">
        <v>0.54065090446603059</v>
      </c>
      <c r="K343" s="464">
        <v>4526762137.4102001</v>
      </c>
      <c r="L343" s="464">
        <v>0</v>
      </c>
      <c r="M343" s="464">
        <v>142777977501.99924</v>
      </c>
      <c r="N343" s="464">
        <v>48588181938.754219</v>
      </c>
      <c r="O343" s="464">
        <v>26994.673058851109</v>
      </c>
      <c r="P343" s="461">
        <v>381550.46286863677</v>
      </c>
      <c r="Q343" s="461">
        <v>202558.4914729782</v>
      </c>
      <c r="R343" s="464">
        <v>485191355806.75055</v>
      </c>
      <c r="S343" s="462">
        <v>0.64592629341140795</v>
      </c>
      <c r="T343" s="462">
        <v>0.43485638730096571</v>
      </c>
      <c r="U343" s="461">
        <v>16.295329151493704</v>
      </c>
      <c r="V343" s="464">
        <v>3912513483511.9053</v>
      </c>
      <c r="W343" s="460">
        <v>1234.5662075480786</v>
      </c>
      <c r="X343" s="463">
        <v>4.33126731072399E-2</v>
      </c>
      <c r="Y343" s="476">
        <v>2.0000000000000001E-4</v>
      </c>
    </row>
    <row r="344" spans="1:25" x14ac:dyDescent="0.2">
      <c r="A344" s="475">
        <f t="shared" si="5"/>
        <v>340</v>
      </c>
      <c r="B344" s="462">
        <v>0.41617846967255651</v>
      </c>
      <c r="C344" s="461">
        <v>3304.0210845263327</v>
      </c>
      <c r="D344" s="462">
        <v>0.72892036656789649</v>
      </c>
      <c r="E344" s="462">
        <v>0.17556296597961485</v>
      </c>
      <c r="F344" s="516">
        <v>2025.27</v>
      </c>
      <c r="G344" s="464">
        <v>137811676981.72723</v>
      </c>
      <c r="H344" s="461">
        <v>16931732.207977593</v>
      </c>
      <c r="I344" s="464">
        <v>511034817488.08777</v>
      </c>
      <c r="J344" s="462">
        <v>0.41617846967255656</v>
      </c>
      <c r="K344" s="464">
        <v>22170950921.100105</v>
      </c>
      <c r="L344" s="464">
        <v>0</v>
      </c>
      <c r="M344" s="464">
        <v>65799634878.912247</v>
      </c>
      <c r="N344" s="464">
        <v>77235709850.54068</v>
      </c>
      <c r="O344" s="464">
        <v>27310.293093486853</v>
      </c>
      <c r="P344" s="461">
        <v>467210.0367969395</v>
      </c>
      <c r="Q344" s="461">
        <v>299870.50237749849</v>
      </c>
      <c r="R344" s="464">
        <v>848065381619.18835</v>
      </c>
      <c r="S344" s="462">
        <v>0.51041929019146115</v>
      </c>
      <c r="T344" s="462">
        <v>0.40323104673406884</v>
      </c>
      <c r="U344" s="461">
        <v>15.309764925394212</v>
      </c>
      <c r="V344" s="464">
        <v>5872247440135.0156</v>
      </c>
      <c r="W344" s="460">
        <v>1853.2184591640857</v>
      </c>
      <c r="X344" s="463">
        <v>4.6501691397607903E-2</v>
      </c>
      <c r="Y344" s="476">
        <v>2.0000000000000001E-4</v>
      </c>
    </row>
    <row r="345" spans="1:25" x14ac:dyDescent="0.2">
      <c r="A345" s="475">
        <f t="shared" si="5"/>
        <v>341</v>
      </c>
      <c r="B345" s="462">
        <v>0.41690726942283018</v>
      </c>
      <c r="C345" s="461">
        <v>8207.0199052365242</v>
      </c>
      <c r="D345" s="462">
        <v>0.79711076032460026</v>
      </c>
      <c r="E345" s="462">
        <v>0.31786894449111225</v>
      </c>
      <c r="F345" s="516">
        <v>2024.9</v>
      </c>
      <c r="G345" s="464">
        <v>160459906736.97086</v>
      </c>
      <c r="H345" s="461">
        <v>18728486.623494759</v>
      </c>
      <c r="I345" s="464">
        <v>367275553400.04236</v>
      </c>
      <c r="J345" s="462">
        <v>7.3934590216388041E-2</v>
      </c>
      <c r="K345" s="464">
        <v>9936214957.4241562</v>
      </c>
      <c r="L345" s="464">
        <v>12734927847.15642</v>
      </c>
      <c r="M345" s="464">
        <v>110539804984.461</v>
      </c>
      <c r="N345" s="464">
        <v>65956299189.462463</v>
      </c>
      <c r="O345" s="464">
        <v>33990.031212086993</v>
      </c>
      <c r="P345" s="461">
        <v>395936.96138623555</v>
      </c>
      <c r="Q345" s="461">
        <v>241938.10560193029</v>
      </c>
      <c r="R345" s="464">
        <v>794132444328.64404</v>
      </c>
      <c r="S345" s="462">
        <v>0.41542352571333074</v>
      </c>
      <c r="T345" s="462">
        <v>0.1850311189099858</v>
      </c>
      <c r="U345" s="461">
        <v>21.489923924685865</v>
      </c>
      <c r="V345" s="464">
        <v>3356785521548.9585</v>
      </c>
      <c r="W345" s="460">
        <v>1059.4183345088038</v>
      </c>
      <c r="X345" s="463">
        <v>3.4944123969495755E-2</v>
      </c>
      <c r="Y345" s="476">
        <v>2.0000000000000001E-4</v>
      </c>
    </row>
    <row r="346" spans="1:25" x14ac:dyDescent="0.2">
      <c r="A346" s="475">
        <f t="shared" si="5"/>
        <v>342</v>
      </c>
      <c r="B346" s="462">
        <v>0.57186356642465075</v>
      </c>
      <c r="C346" s="461">
        <v>5940.8984998334236</v>
      </c>
      <c r="D346" s="462">
        <v>0.40826628927917147</v>
      </c>
      <c r="E346" s="462">
        <v>0.52810709122675892</v>
      </c>
      <c r="F346" s="516">
        <v>2024.55</v>
      </c>
      <c r="G346" s="464">
        <v>137916897203.21271</v>
      </c>
      <c r="H346" s="461">
        <v>7361258.8482317189</v>
      </c>
      <c r="I346" s="464">
        <v>273906816311.05118</v>
      </c>
      <c r="J346" s="462">
        <v>0.51185903284031298</v>
      </c>
      <c r="K346" s="464">
        <v>15486422900.140026</v>
      </c>
      <c r="L346" s="464">
        <v>14586077089.794859</v>
      </c>
      <c r="M346" s="464">
        <v>111335005518.95958</v>
      </c>
      <c r="N346" s="464">
        <v>36981674851.065712</v>
      </c>
      <c r="O346" s="464">
        <v>15743.104797843322</v>
      </c>
      <c r="P346" s="461">
        <v>301366.56896657782</v>
      </c>
      <c r="Q346" s="461">
        <v>163602.88546020986</v>
      </c>
      <c r="R346" s="464">
        <v>623155725213.47559</v>
      </c>
      <c r="S346" s="462">
        <v>0.63164027046069093</v>
      </c>
      <c r="T346" s="462">
        <v>0.44588542170302881</v>
      </c>
      <c r="U346" s="461">
        <v>15.897388929381695</v>
      </c>
      <c r="V346" s="464">
        <v>5024635385934.5635</v>
      </c>
      <c r="W346" s="460">
        <v>1585.0262204519004</v>
      </c>
      <c r="X346" s="463">
        <v>4.4406235894403581E-2</v>
      </c>
      <c r="Y346" s="476">
        <v>2.0000000000000001E-4</v>
      </c>
    </row>
    <row r="347" spans="1:25" x14ac:dyDescent="0.2">
      <c r="A347" s="475">
        <f t="shared" si="5"/>
        <v>343</v>
      </c>
      <c r="B347" s="462">
        <v>0.48370306486143527</v>
      </c>
      <c r="C347" s="461">
        <v>1500</v>
      </c>
      <c r="D347" s="462">
        <v>0.78379427343603236</v>
      </c>
      <c r="E347" s="462">
        <v>0.42206937715498399</v>
      </c>
      <c r="F347" s="516">
        <v>2025.57</v>
      </c>
      <c r="G347" s="464">
        <v>79524833620.859314</v>
      </c>
      <c r="H347" s="461">
        <v>20808665.297902543</v>
      </c>
      <c r="I347" s="464">
        <v>542544615738.4173</v>
      </c>
      <c r="J347" s="462">
        <v>0.34442701502042872</v>
      </c>
      <c r="K347" s="464">
        <v>19750330030.264809</v>
      </c>
      <c r="L347" s="464">
        <v>34924560973.469528</v>
      </c>
      <c r="M347" s="464">
        <v>90062854099.623566</v>
      </c>
      <c r="N347" s="464">
        <v>25769071880.872658</v>
      </c>
      <c r="O347" s="464">
        <v>29008.91935363552</v>
      </c>
      <c r="P347" s="461">
        <v>198856.7629612945</v>
      </c>
      <c r="Q347" s="461">
        <v>94821.016140552194</v>
      </c>
      <c r="R347" s="464">
        <v>853746749588.34546</v>
      </c>
      <c r="S347" s="462">
        <v>0.48967043750449613</v>
      </c>
      <c r="T347" s="462">
        <v>0.28961831578199615</v>
      </c>
      <c r="U347" s="461">
        <v>14.782573040968149</v>
      </c>
      <c r="V347" s="464">
        <v>4251732468625.5601</v>
      </c>
      <c r="W347" s="460">
        <v>1341.6139741466827</v>
      </c>
      <c r="X347" s="463">
        <v>4.6852413829507729E-2</v>
      </c>
      <c r="Y347" s="476">
        <v>2.0000000000000001E-4</v>
      </c>
    </row>
    <row r="348" spans="1:25" x14ac:dyDescent="0.2">
      <c r="A348" s="475">
        <f t="shared" si="5"/>
        <v>344</v>
      </c>
      <c r="B348" s="462">
        <v>0.49659057965691528</v>
      </c>
      <c r="C348" s="461">
        <v>3601.955978336453</v>
      </c>
      <c r="D348" s="462">
        <v>0.57051094105009492</v>
      </c>
      <c r="E348" s="462">
        <v>0.39373728547868997</v>
      </c>
      <c r="F348" s="516">
        <v>2025.93</v>
      </c>
      <c r="G348" s="464">
        <v>124986055642.08969</v>
      </c>
      <c r="H348" s="461">
        <v>11619364.885398859</v>
      </c>
      <c r="I348" s="464">
        <v>378203486302.09674</v>
      </c>
      <c r="J348" s="462">
        <v>0.44913174243795584</v>
      </c>
      <c r="K348" s="464">
        <v>17029053835.837708</v>
      </c>
      <c r="L348" s="464">
        <v>21311749126.554848</v>
      </c>
      <c r="M348" s="464">
        <v>103131995191.73463</v>
      </c>
      <c r="N348" s="464">
        <v>9394443707.7383118</v>
      </c>
      <c r="O348" s="464">
        <v>30676.384274197833</v>
      </c>
      <c r="P348" s="461">
        <v>109042.67789153042</v>
      </c>
      <c r="Q348" s="461">
        <v>37374.018399007044</v>
      </c>
      <c r="R348" s="464">
        <v>660278308135.22217</v>
      </c>
      <c r="S348" s="462">
        <v>0.58455140736258526</v>
      </c>
      <c r="T348" s="462">
        <v>0.38317385652874331</v>
      </c>
      <c r="U348" s="461">
        <v>15.849472274636879</v>
      </c>
      <c r="V348" s="464">
        <v>4463371624093.9238</v>
      </c>
      <c r="W348" s="460">
        <v>1409.038233410474</v>
      </c>
      <c r="X348" s="463">
        <v>4.5666383018798939E-2</v>
      </c>
      <c r="Y348" s="476">
        <v>2.0000000000000001E-4</v>
      </c>
    </row>
    <row r="349" spans="1:25" x14ac:dyDescent="0.2">
      <c r="A349" s="475">
        <f t="shared" si="5"/>
        <v>345</v>
      </c>
      <c r="B349" s="462">
        <v>0.39013021203388193</v>
      </c>
      <c r="C349" s="461">
        <v>3980.4930028353228</v>
      </c>
      <c r="D349" s="462">
        <v>0.59146294730453164</v>
      </c>
      <c r="E349" s="462">
        <v>0.4480207945795322</v>
      </c>
      <c r="F349" s="516">
        <v>2025.11</v>
      </c>
      <c r="G349" s="464">
        <v>247698556979.46811</v>
      </c>
      <c r="H349" s="461">
        <v>12130027.220257455</v>
      </c>
      <c r="I349" s="464">
        <v>327518011280.51434</v>
      </c>
      <c r="J349" s="462">
        <v>0.32310255963016976</v>
      </c>
      <c r="K349" s="464">
        <v>41682675955.587372</v>
      </c>
      <c r="L349" s="464">
        <v>124168284204.78197</v>
      </c>
      <c r="M349" s="464">
        <v>89848607381.072586</v>
      </c>
      <c r="N349" s="464">
        <v>60286774652.73819</v>
      </c>
      <c r="O349" s="464">
        <v>29153.213024874844</v>
      </c>
      <c r="P349" s="461">
        <v>377253.91290958854</v>
      </c>
      <c r="Q349" s="461">
        <v>233065.29211163448</v>
      </c>
      <c r="R349" s="464">
        <v>860376016639.27258</v>
      </c>
      <c r="S349" s="462">
        <v>0.56717946492953697</v>
      </c>
      <c r="T349" s="462">
        <v>0.42177701912286719</v>
      </c>
      <c r="U349" s="461">
        <v>16.923686577203267</v>
      </c>
      <c r="V349" s="464">
        <v>6729203419907.3838</v>
      </c>
      <c r="W349" s="460">
        <v>2122.1750380159792</v>
      </c>
      <c r="X349" s="463">
        <v>4.328976479444336E-2</v>
      </c>
      <c r="Y349" s="476">
        <v>2.0000000000000001E-4</v>
      </c>
    </row>
    <row r="350" spans="1:25" x14ac:dyDescent="0.2">
      <c r="A350" s="475">
        <f t="shared" si="5"/>
        <v>346</v>
      </c>
      <c r="B350" s="462">
        <v>0.48983093281800849</v>
      </c>
      <c r="C350" s="461">
        <v>4208.6441119783831</v>
      </c>
      <c r="D350" s="462">
        <v>1.0249335700546076</v>
      </c>
      <c r="E350" s="462">
        <v>0.57774170402130642</v>
      </c>
      <c r="F350" s="516">
        <v>2023.75</v>
      </c>
      <c r="G350" s="464">
        <v>497895623904.89996</v>
      </c>
      <c r="H350" s="461">
        <v>32901614.79846302</v>
      </c>
      <c r="I350" s="464">
        <v>586600758358.22473</v>
      </c>
      <c r="J350" s="462">
        <v>0.13083121368677952</v>
      </c>
      <c r="K350" s="464">
        <v>2818937452.4304361</v>
      </c>
      <c r="L350" s="464">
        <v>0</v>
      </c>
      <c r="M350" s="464">
        <v>506000335130.65131</v>
      </c>
      <c r="N350" s="464">
        <v>107752965363.47035</v>
      </c>
      <c r="O350" s="464">
        <v>28614.646491106625</v>
      </c>
      <c r="P350" s="461">
        <v>621344.95799893863</v>
      </c>
      <c r="Q350" s="461">
        <v>413360.16189632477</v>
      </c>
      <c r="R350" s="464">
        <v>1791199692321.7646</v>
      </c>
      <c r="S350" s="462">
        <v>0.54634556916374999</v>
      </c>
      <c r="T350" s="462">
        <v>0.27929205619511688</v>
      </c>
      <c r="U350" s="461">
        <v>19.305136114130125</v>
      </c>
      <c r="V350" s="464">
        <v>10343864298384.555</v>
      </c>
      <c r="W350" s="460">
        <v>3264.6362507876484</v>
      </c>
      <c r="X350" s="463">
        <v>3.8979649372854801E-2</v>
      </c>
      <c r="Y350" s="476">
        <v>2.0000000000000001E-4</v>
      </c>
    </row>
    <row r="351" spans="1:25" x14ac:dyDescent="0.2">
      <c r="A351" s="475">
        <f t="shared" si="5"/>
        <v>347</v>
      </c>
      <c r="B351" s="462">
        <v>0.56794661531418755</v>
      </c>
      <c r="C351" s="461">
        <v>5829.4377220348133</v>
      </c>
      <c r="D351" s="462">
        <v>1.078145302320503</v>
      </c>
      <c r="E351" s="462">
        <v>0.4936732433093472</v>
      </c>
      <c r="F351" s="516">
        <v>2024.86</v>
      </c>
      <c r="G351" s="464">
        <v>427313624589.96918</v>
      </c>
      <c r="H351" s="461">
        <v>33849133.038128465</v>
      </c>
      <c r="I351" s="464">
        <v>781400567338.53174</v>
      </c>
      <c r="J351" s="462">
        <v>0.3001615082256055</v>
      </c>
      <c r="K351" s="464">
        <v>20551189948.108971</v>
      </c>
      <c r="L351" s="464">
        <v>0</v>
      </c>
      <c r="M351" s="464">
        <v>322631410439.61786</v>
      </c>
      <c r="N351" s="464">
        <v>61627514684.810799</v>
      </c>
      <c r="O351" s="464">
        <v>19346.611685951779</v>
      </c>
      <c r="P351" s="461">
        <v>387245.60227511555</v>
      </c>
      <c r="Q351" s="461">
        <v>228030.592402234</v>
      </c>
      <c r="R351" s="464">
        <v>1742985793372.8699</v>
      </c>
      <c r="S351" s="462">
        <v>0.55048529810965796</v>
      </c>
      <c r="T351" s="462">
        <v>0.34746533563589216</v>
      </c>
      <c r="U351" s="461">
        <v>17.193966354203074</v>
      </c>
      <c r="V351" s="464">
        <v>11377088908244.658</v>
      </c>
      <c r="W351" s="460">
        <v>3585.6832667983235</v>
      </c>
      <c r="X351" s="463">
        <v>4.2591675223248394E-2</v>
      </c>
      <c r="Y351" s="476">
        <v>2.0000000000000001E-4</v>
      </c>
    </row>
    <row r="352" spans="1:25" x14ac:dyDescent="0.2">
      <c r="A352" s="475">
        <f t="shared" si="5"/>
        <v>348</v>
      </c>
      <c r="B352" s="462">
        <v>0.50365780287106388</v>
      </c>
      <c r="C352" s="461">
        <v>1500</v>
      </c>
      <c r="D352" s="462">
        <v>1.0169070773585545</v>
      </c>
      <c r="E352" s="462">
        <v>0.58851755766845215</v>
      </c>
      <c r="F352" s="516">
        <v>2025.62</v>
      </c>
      <c r="G352" s="464">
        <v>305601245597.33923</v>
      </c>
      <c r="H352" s="461">
        <v>33772442.237777658</v>
      </c>
      <c r="I352" s="464">
        <v>739247909740.37769</v>
      </c>
      <c r="J352" s="462">
        <v>0.39741797507403409</v>
      </c>
      <c r="K352" s="464">
        <v>18963692338.844051</v>
      </c>
      <c r="L352" s="464">
        <v>1026597146.2100457</v>
      </c>
      <c r="M352" s="464">
        <v>109160964895.61131</v>
      </c>
      <c r="N352" s="464">
        <v>24437373690.894035</v>
      </c>
      <c r="O352" s="464">
        <v>20254.225059910132</v>
      </c>
      <c r="P352" s="461">
        <v>223120.95072278217</v>
      </c>
      <c r="Q352" s="461">
        <v>108021.57144411317</v>
      </c>
      <c r="R352" s="464">
        <v>1278917255420.635</v>
      </c>
      <c r="S352" s="462">
        <v>0.55154786731825312</v>
      </c>
      <c r="T352" s="462">
        <v>0.43289736544086538</v>
      </c>
      <c r="U352" s="461">
        <v>16.266323590142527</v>
      </c>
      <c r="V352" s="464">
        <v>10110245269667.98</v>
      </c>
      <c r="W352" s="460">
        <v>3192.6413285633153</v>
      </c>
      <c r="X352" s="463">
        <v>4.3976007531262455E-2</v>
      </c>
      <c r="Y352" s="476">
        <v>2.0000000000000001E-4</v>
      </c>
    </row>
    <row r="353" spans="1:25" x14ac:dyDescent="0.2">
      <c r="A353" s="475">
        <f t="shared" si="5"/>
        <v>349</v>
      </c>
      <c r="B353" s="462">
        <v>0.45199027967008737</v>
      </c>
      <c r="C353" s="461">
        <v>4611.6195099617507</v>
      </c>
      <c r="D353" s="462">
        <v>1.0384315402072697</v>
      </c>
      <c r="E353" s="462">
        <v>0.42509050499859874</v>
      </c>
      <c r="F353" s="516">
        <v>2025</v>
      </c>
      <c r="G353" s="464">
        <v>128940589913.49248</v>
      </c>
      <c r="H353" s="461">
        <v>33166307.310065072</v>
      </c>
      <c r="I353" s="464">
        <v>598751390766.78308</v>
      </c>
      <c r="J353" s="462">
        <v>1.9349547812623769E-2</v>
      </c>
      <c r="K353" s="464">
        <v>43410992978.70829</v>
      </c>
      <c r="L353" s="464">
        <v>88207875230.263031</v>
      </c>
      <c r="M353" s="464">
        <v>127919061359.72215</v>
      </c>
      <c r="N353" s="464">
        <v>138426945492.33344</v>
      </c>
      <c r="O353" s="464">
        <v>27297.43623331689</v>
      </c>
      <c r="P353" s="461">
        <v>682544.79518999218</v>
      </c>
      <c r="Q353" s="461">
        <v>462229.39134331956</v>
      </c>
      <c r="R353" s="464">
        <v>1242943943405.4993</v>
      </c>
      <c r="S353" s="462">
        <v>0.34506835723584334</v>
      </c>
      <c r="T353" s="462">
        <v>5.8884734120584474E-2</v>
      </c>
      <c r="U353" s="461">
        <v>35.844692672213867</v>
      </c>
      <c r="V353" s="464">
        <v>2710439447684.8169</v>
      </c>
      <c r="W353" s="460">
        <v>855.59429743697581</v>
      </c>
      <c r="X353" s="463">
        <v>2.1138088648073428E-2</v>
      </c>
      <c r="Y353" s="476">
        <v>2.0000000000000001E-4</v>
      </c>
    </row>
    <row r="354" spans="1:25" x14ac:dyDescent="0.2">
      <c r="A354" s="475">
        <f t="shared" si="5"/>
        <v>350</v>
      </c>
      <c r="B354" s="462">
        <v>0.46885787376719751</v>
      </c>
      <c r="C354" s="461">
        <v>3275.3676339453223</v>
      </c>
      <c r="D354" s="462">
        <v>0.6727344535691786</v>
      </c>
      <c r="E354" s="462">
        <v>0.59359883372529909</v>
      </c>
      <c r="F354" s="516">
        <v>2026.68</v>
      </c>
      <c r="G354" s="464">
        <v>119131330522.28746</v>
      </c>
      <c r="H354" s="461">
        <v>15344555.973726651</v>
      </c>
      <c r="I354" s="464">
        <v>399267313710.04071</v>
      </c>
      <c r="J354" s="462">
        <v>0.33463574961245424</v>
      </c>
      <c r="K354" s="464">
        <v>34279181498.705116</v>
      </c>
      <c r="L354" s="464">
        <v>96882799850.991058</v>
      </c>
      <c r="M354" s="464">
        <v>17637068635.715076</v>
      </c>
      <c r="N354" s="464">
        <v>96643531388.441406</v>
      </c>
      <c r="O354" s="464">
        <v>22240.551615139513</v>
      </c>
      <c r="P354" s="461">
        <v>563008.60956611729</v>
      </c>
      <c r="Q354" s="461">
        <v>378505.25251884613</v>
      </c>
      <c r="R354" s="464">
        <v>777323070664.90271</v>
      </c>
      <c r="S354" s="462">
        <v>0.48229906549050905</v>
      </c>
      <c r="T354" s="462">
        <v>0.31367263716037003</v>
      </c>
      <c r="U354" s="461">
        <v>15.683457185677648</v>
      </c>
      <c r="V354" s="464">
        <v>4326039871961.9995</v>
      </c>
      <c r="W354" s="460">
        <v>1366.3080986177831</v>
      </c>
      <c r="X354" s="463">
        <v>4.4964860642020751E-2</v>
      </c>
      <c r="Y354" s="476">
        <v>2.0000000000000001E-4</v>
      </c>
    </row>
    <row r="355" spans="1:25" x14ac:dyDescent="0.2">
      <c r="A355" s="475">
        <f t="shared" si="5"/>
        <v>351</v>
      </c>
      <c r="B355" s="462">
        <v>0.39811833950960096</v>
      </c>
      <c r="C355" s="461">
        <v>4833.5469916879347</v>
      </c>
      <c r="D355" s="462">
        <v>0.34707235074451881</v>
      </c>
      <c r="E355" s="462">
        <v>0.4250373329766951</v>
      </c>
      <c r="F355" s="516">
        <v>2026.1</v>
      </c>
      <c r="G355" s="464">
        <v>81039895161.274429</v>
      </c>
      <c r="H355" s="461">
        <v>5918730.5649104174</v>
      </c>
      <c r="I355" s="464">
        <v>228844360638.98221</v>
      </c>
      <c r="J355" s="462">
        <v>0.39811833950960096</v>
      </c>
      <c r="K355" s="464">
        <v>28344652592.512737</v>
      </c>
      <c r="L355" s="464">
        <v>64861500560.235405</v>
      </c>
      <c r="M355" s="464">
        <v>49477059376.230423</v>
      </c>
      <c r="N355" s="464">
        <v>53751165116.91124</v>
      </c>
      <c r="O355" s="464">
        <v>45000</v>
      </c>
      <c r="P355" s="461">
        <v>355346.32632951479</v>
      </c>
      <c r="Q355" s="461">
        <v>181996.49489215831</v>
      </c>
      <c r="R355" s="464">
        <v>472182021465.82819</v>
      </c>
      <c r="S355" s="462">
        <v>0.52554455436655045</v>
      </c>
      <c r="T355" s="462">
        <v>0.37071263218957912</v>
      </c>
      <c r="U355" s="461">
        <v>15.52524955865019</v>
      </c>
      <c r="V355" s="464">
        <v>3102632655818.5898</v>
      </c>
      <c r="W355" s="460">
        <v>978.5852524983361</v>
      </c>
      <c r="X355" s="463">
        <v>4.5490617394794187E-2</v>
      </c>
      <c r="Y355" s="476">
        <v>2.0000000000000001E-4</v>
      </c>
    </row>
    <row r="356" spans="1:25" x14ac:dyDescent="0.2">
      <c r="A356" s="475">
        <f t="shared" si="5"/>
        <v>352</v>
      </c>
      <c r="B356" s="462">
        <v>0.40148359909648546</v>
      </c>
      <c r="C356" s="461">
        <v>1500</v>
      </c>
      <c r="D356" s="462">
        <v>0.30566272893207724</v>
      </c>
      <c r="E356" s="462">
        <v>0.23841779186816747</v>
      </c>
      <c r="F356" s="516">
        <v>2026.37</v>
      </c>
      <c r="G356" s="464">
        <v>50283945508.87294</v>
      </c>
      <c r="H356" s="461">
        <v>5017165.8543235483</v>
      </c>
      <c r="I356" s="464">
        <v>184672612841.44669</v>
      </c>
      <c r="J356" s="462">
        <v>0.40148359909648546</v>
      </c>
      <c r="K356" s="464">
        <v>12433638950.302029</v>
      </c>
      <c r="L356" s="464">
        <v>14185293520.937803</v>
      </c>
      <c r="M356" s="464">
        <v>22572688765.221626</v>
      </c>
      <c r="N356" s="464">
        <v>120915160536.50157</v>
      </c>
      <c r="O356" s="464">
        <v>40666.258536522779</v>
      </c>
      <c r="P356" s="461">
        <v>764084.04879819322</v>
      </c>
      <c r="Q356" s="461">
        <v>471381.30904523237</v>
      </c>
      <c r="R356" s="464">
        <v>407605303810.04321</v>
      </c>
      <c r="S356" s="462">
        <v>0.4494818600582956</v>
      </c>
      <c r="T356" s="462">
        <v>0.34861593051364814</v>
      </c>
      <c r="U356" s="461">
        <v>14.958108592494332</v>
      </c>
      <c r="V356" s="464">
        <v>2483651065357.6504</v>
      </c>
      <c r="W356" s="460">
        <v>783.98472188313065</v>
      </c>
      <c r="X356" s="463">
        <v>4.6161081296064506E-2</v>
      </c>
      <c r="Y356" s="476">
        <v>2.0000000000000001E-4</v>
      </c>
    </row>
    <row r="357" spans="1:25" x14ac:dyDescent="0.2">
      <c r="A357" s="475">
        <f t="shared" si="5"/>
        <v>353</v>
      </c>
      <c r="B357" s="462">
        <v>0.51082862930609529</v>
      </c>
      <c r="C357" s="461">
        <v>3953.6818557764841</v>
      </c>
      <c r="D357" s="462">
        <v>0.89170332523912244</v>
      </c>
      <c r="E357" s="462">
        <v>0.43889615044805691</v>
      </c>
      <c r="F357" s="516">
        <v>2025.25</v>
      </c>
      <c r="G357" s="464">
        <v>316650004263.9259</v>
      </c>
      <c r="H357" s="461">
        <v>24803113.097161327</v>
      </c>
      <c r="I357" s="464">
        <v>634714468462.22742</v>
      </c>
      <c r="J357" s="462">
        <v>0.39757596984686083</v>
      </c>
      <c r="K357" s="464">
        <v>33206348191.810326</v>
      </c>
      <c r="L357" s="464">
        <v>50976301631.336838</v>
      </c>
      <c r="M357" s="464">
        <v>190645572939.88342</v>
      </c>
      <c r="N357" s="464">
        <v>20862034542.139584</v>
      </c>
      <c r="O357" s="464">
        <v>26929.808043719258</v>
      </c>
      <c r="P357" s="461">
        <v>187303.95189999021</v>
      </c>
      <c r="Q357" s="461">
        <v>84963.504783987679</v>
      </c>
      <c r="R357" s="464">
        <v>1433604934000.1624</v>
      </c>
      <c r="S357" s="462">
        <v>0.60861473737208149</v>
      </c>
      <c r="T357" s="462">
        <v>0.36413304894221915</v>
      </c>
      <c r="U357" s="461">
        <v>16.521906019896992</v>
      </c>
      <c r="V357" s="464">
        <v>9419686934938.7598</v>
      </c>
      <c r="W357" s="460">
        <v>2971.2930601505318</v>
      </c>
      <c r="X357" s="463">
        <v>4.4562404930306783E-2</v>
      </c>
      <c r="Y357" s="476">
        <v>2.0000000000000001E-4</v>
      </c>
    </row>
    <row r="358" spans="1:25" x14ac:dyDescent="0.2">
      <c r="A358" s="475">
        <f t="shared" si="5"/>
        <v>354</v>
      </c>
      <c r="B358" s="462">
        <v>0.56925302021988378</v>
      </c>
      <c r="C358" s="461">
        <v>1500</v>
      </c>
      <c r="D358" s="462">
        <v>0.79531804713877596</v>
      </c>
      <c r="E358" s="462">
        <v>0.25376895532768201</v>
      </c>
      <c r="F358" s="516">
        <v>2023.75</v>
      </c>
      <c r="G358" s="464">
        <v>316713303128.15979</v>
      </c>
      <c r="H358" s="461">
        <v>21766948.37460858</v>
      </c>
      <c r="I358" s="464">
        <v>365467375973.1673</v>
      </c>
      <c r="J358" s="462">
        <v>7.0058505803440752E-2</v>
      </c>
      <c r="K358" s="464">
        <v>11039154691.74585</v>
      </c>
      <c r="L358" s="464">
        <v>0</v>
      </c>
      <c r="M358" s="464">
        <v>263146509384.02975</v>
      </c>
      <c r="N358" s="464">
        <v>23066232185.810566</v>
      </c>
      <c r="O358" s="464">
        <v>30680.394781516163</v>
      </c>
      <c r="P358" s="461">
        <v>196803.08776630304</v>
      </c>
      <c r="Q358" s="461">
        <v>93175.275071028009</v>
      </c>
      <c r="R358" s="464">
        <v>936081075819.1709</v>
      </c>
      <c r="S358" s="462">
        <v>0.4973984068203639</v>
      </c>
      <c r="T358" s="462">
        <v>0.32330329823843029</v>
      </c>
      <c r="U358" s="461">
        <v>20.157163531718552</v>
      </c>
      <c r="V358" s="464">
        <v>6643749539589.665</v>
      </c>
      <c r="W358" s="460">
        <v>2095.7057993226576</v>
      </c>
      <c r="X358" s="463">
        <v>3.6578159776841944E-2</v>
      </c>
      <c r="Y358" s="476">
        <v>2.0000000000000001E-4</v>
      </c>
    </row>
    <row r="359" spans="1:25" x14ac:dyDescent="0.2">
      <c r="A359" s="475">
        <f t="shared" si="5"/>
        <v>355</v>
      </c>
      <c r="B359" s="462">
        <v>0.51799697857285154</v>
      </c>
      <c r="C359" s="461">
        <v>4036.5776024975285</v>
      </c>
      <c r="D359" s="462">
        <v>0.2</v>
      </c>
      <c r="E359" s="462">
        <v>0.23809377814761823</v>
      </c>
      <c r="F359" s="516">
        <v>2024.59</v>
      </c>
      <c r="G359" s="464">
        <v>251865243650.40405</v>
      </c>
      <c r="H359" s="461">
        <v>3242333.732210062</v>
      </c>
      <c r="I359" s="464">
        <v>162488062595.65182</v>
      </c>
      <c r="J359" s="462">
        <v>0.51799697857285154</v>
      </c>
      <c r="K359" s="464">
        <v>4646798495.9963503</v>
      </c>
      <c r="L359" s="464">
        <v>0</v>
      </c>
      <c r="M359" s="464">
        <v>155171782473.49133</v>
      </c>
      <c r="N359" s="464">
        <v>81985939459.502838</v>
      </c>
      <c r="O359" s="464">
        <v>23970.869711018255</v>
      </c>
      <c r="P359" s="461">
        <v>492620.23641797504</v>
      </c>
      <c r="Q359" s="461">
        <v>280558.81759218994</v>
      </c>
      <c r="R359" s="464">
        <v>606370275305.6123</v>
      </c>
      <c r="S359" s="462">
        <v>0.64802416002563468</v>
      </c>
      <c r="T359" s="462">
        <v>0.55247784071058159</v>
      </c>
      <c r="U359" s="461">
        <v>17.489012155765991</v>
      </c>
      <c r="V359" s="464">
        <v>6427963277671.8789</v>
      </c>
      <c r="W359" s="460">
        <v>2027.7206231651976</v>
      </c>
      <c r="X359" s="463">
        <v>4.1774437012673749E-2</v>
      </c>
      <c r="Y359" s="476">
        <v>2.0000000000000001E-4</v>
      </c>
    </row>
    <row r="360" spans="1:25" x14ac:dyDescent="0.2">
      <c r="A360" s="475">
        <f t="shared" si="5"/>
        <v>356</v>
      </c>
      <c r="B360" s="462">
        <v>0.65212453892499112</v>
      </c>
      <c r="C360" s="461">
        <v>2014.6820493948753</v>
      </c>
      <c r="D360" s="462">
        <v>0.88505239668204294</v>
      </c>
      <c r="E360" s="462">
        <v>0.47264631472064622</v>
      </c>
      <c r="F360" s="516">
        <v>2024.08</v>
      </c>
      <c r="G360" s="464">
        <v>197900532750.22299</v>
      </c>
      <c r="H360" s="461">
        <v>25038028.257803753</v>
      </c>
      <c r="I360" s="464">
        <v>612117114513.22998</v>
      </c>
      <c r="J360" s="462">
        <v>0.27471581934215594</v>
      </c>
      <c r="K360" s="464">
        <v>27069734346.091904</v>
      </c>
      <c r="L360" s="464">
        <v>10204457234.328941</v>
      </c>
      <c r="M360" s="464">
        <v>144753543113.21698</v>
      </c>
      <c r="N360" s="464">
        <v>65180843521.322411</v>
      </c>
      <c r="O360" s="464">
        <v>17615.030695836271</v>
      </c>
      <c r="P360" s="461">
        <v>375499.71627615206</v>
      </c>
      <c r="Q360" s="461">
        <v>223845.97845402645</v>
      </c>
      <c r="R360" s="464">
        <v>1090017832187.3938</v>
      </c>
      <c r="S360" s="462">
        <v>0.46382674326219081</v>
      </c>
      <c r="T360" s="462">
        <v>0.29832120518376937</v>
      </c>
      <c r="U360" s="461">
        <v>16.512157100506435</v>
      </c>
      <c r="V360" s="464">
        <v>6052665442806.0371</v>
      </c>
      <c r="W360" s="460">
        <v>1910.0780801184305</v>
      </c>
      <c r="X360" s="463">
        <v>4.299967389545431E-2</v>
      </c>
      <c r="Y360" s="476">
        <v>2.0000000000000001E-4</v>
      </c>
    </row>
    <row r="361" spans="1:25" x14ac:dyDescent="0.2">
      <c r="A361" s="475">
        <f t="shared" si="5"/>
        <v>357</v>
      </c>
      <c r="B361" s="462">
        <v>0.60474882346901737</v>
      </c>
      <c r="C361" s="461">
        <v>1500</v>
      </c>
      <c r="D361" s="462">
        <v>0.78868614681365889</v>
      </c>
      <c r="E361" s="462">
        <v>0.36352899630350344</v>
      </c>
      <c r="F361" s="516">
        <v>2024.28</v>
      </c>
      <c r="G361" s="464">
        <v>157353436748.48727</v>
      </c>
      <c r="H361" s="461">
        <v>21334781.001396038</v>
      </c>
      <c r="I361" s="464">
        <v>512118044835.57581</v>
      </c>
      <c r="J361" s="462">
        <v>0.3773410796750728</v>
      </c>
      <c r="K361" s="464">
        <v>17209934518.333874</v>
      </c>
      <c r="L361" s="464">
        <v>6070261162.9632587</v>
      </c>
      <c r="M361" s="464">
        <v>125598731596.34241</v>
      </c>
      <c r="N361" s="464">
        <v>116971400367.16777</v>
      </c>
      <c r="O361" s="464">
        <v>37152.802191632712</v>
      </c>
      <c r="P361" s="461">
        <v>719347.34164613241</v>
      </c>
      <c r="Q361" s="461">
        <v>501628.75720046827</v>
      </c>
      <c r="R361" s="464">
        <v>983367478848.72791</v>
      </c>
      <c r="S361" s="462">
        <v>0.50956633092569281</v>
      </c>
      <c r="T361" s="462">
        <v>0.30801480305538914</v>
      </c>
      <c r="U361" s="461">
        <v>16.02113739482974</v>
      </c>
      <c r="V361" s="464">
        <v>5501676497186.8652</v>
      </c>
      <c r="W361" s="460">
        <v>1737.7601668756413</v>
      </c>
      <c r="X361" s="463">
        <v>4.43509237242121E-2</v>
      </c>
      <c r="Y361" s="476">
        <v>2.0000000000000001E-4</v>
      </c>
    </row>
    <row r="362" spans="1:25" x14ac:dyDescent="0.2">
      <c r="A362" s="475">
        <f t="shared" si="5"/>
        <v>358</v>
      </c>
      <c r="B362" s="462">
        <v>0.52451193115617789</v>
      </c>
      <c r="C362" s="461">
        <v>2891.4838332478112</v>
      </c>
      <c r="D362" s="462">
        <v>0.6697936774245038</v>
      </c>
      <c r="E362" s="462">
        <v>0.11831138463696644</v>
      </c>
      <c r="F362" s="516">
        <v>2025.89</v>
      </c>
      <c r="G362" s="464">
        <v>158994297014.00937</v>
      </c>
      <c r="H362" s="461">
        <v>15305628.705465423</v>
      </c>
      <c r="I362" s="464">
        <v>413655199412.15613</v>
      </c>
      <c r="J362" s="462">
        <v>0.32969227430434755</v>
      </c>
      <c r="K362" s="464">
        <v>14297856166.719635</v>
      </c>
      <c r="L362" s="464">
        <v>21635422796.657906</v>
      </c>
      <c r="M362" s="464">
        <v>152839477622.05084</v>
      </c>
      <c r="N362" s="464">
        <v>68838721666.134094</v>
      </c>
      <c r="O362" s="464">
        <v>30811.109074310192</v>
      </c>
      <c r="P362" s="461">
        <v>406928.11589068046</v>
      </c>
      <c r="Q362" s="461">
        <v>254075.86093406245</v>
      </c>
      <c r="R362" s="464">
        <v>856145818749.677</v>
      </c>
      <c r="S362" s="462">
        <v>0.52445869085076158</v>
      </c>
      <c r="T362" s="462">
        <v>0.32133834471683476</v>
      </c>
      <c r="U362" s="461">
        <v>16.383210861561651</v>
      </c>
      <c r="V362" s="464">
        <v>4974175635831.7021</v>
      </c>
      <c r="W362" s="460">
        <v>1569.4014799120434</v>
      </c>
      <c r="X362" s="463">
        <v>4.41531969210315E-2</v>
      </c>
      <c r="Y362" s="476">
        <v>2.0000000000000001E-4</v>
      </c>
    </row>
    <row r="363" spans="1:25" x14ac:dyDescent="0.2">
      <c r="A363" s="475">
        <f t="shared" si="5"/>
        <v>359</v>
      </c>
      <c r="B363" s="462">
        <v>0.61975563752268714</v>
      </c>
      <c r="C363" s="461">
        <v>5237.7449179728292</v>
      </c>
      <c r="D363" s="462">
        <v>0.84421617106509361</v>
      </c>
      <c r="E363" s="462">
        <v>0.57240420953746496</v>
      </c>
      <c r="F363" s="516">
        <v>2025.83</v>
      </c>
      <c r="G363" s="464">
        <v>274690430232.53729</v>
      </c>
      <c r="H363" s="461">
        <v>20788706.125872567</v>
      </c>
      <c r="I363" s="464">
        <v>453992356830.45837</v>
      </c>
      <c r="J363" s="462">
        <v>0.18545105690203201</v>
      </c>
      <c r="K363" s="464">
        <v>27900583082.373356</v>
      </c>
      <c r="L363" s="464">
        <v>90196531639.188644</v>
      </c>
      <c r="M363" s="464">
        <v>109182227888.37622</v>
      </c>
      <c r="N363" s="464">
        <v>54728771741.067078</v>
      </c>
      <c r="O363" s="464">
        <v>45000</v>
      </c>
      <c r="P363" s="461">
        <v>341371.36159511009</v>
      </c>
      <c r="Q363" s="461">
        <v>198756.80633578415</v>
      </c>
      <c r="R363" s="464">
        <v>1036012818102.2754</v>
      </c>
      <c r="S363" s="462">
        <v>0.49002041059177465</v>
      </c>
      <c r="T363" s="462">
        <v>0.33118816251023442</v>
      </c>
      <c r="U363" s="461">
        <v>17.685278886846604</v>
      </c>
      <c r="V363" s="464">
        <v>6526831905630.5127</v>
      </c>
      <c r="W363" s="460">
        <v>2057.4669498412086</v>
      </c>
      <c r="X363" s="463">
        <v>4.2517554326583107E-2</v>
      </c>
      <c r="Y363" s="476">
        <v>2.0000000000000001E-4</v>
      </c>
    </row>
    <row r="364" spans="1:25" x14ac:dyDescent="0.2">
      <c r="A364" s="475">
        <f t="shared" si="5"/>
        <v>360</v>
      </c>
      <c r="B364" s="462">
        <v>0.4445716569473106</v>
      </c>
      <c r="C364" s="461">
        <v>7767.321710771761</v>
      </c>
      <c r="D364" s="462">
        <v>0.67570417126151261</v>
      </c>
      <c r="E364" s="462">
        <v>0.51015148130588628</v>
      </c>
      <c r="F364" s="516">
        <v>2025.36</v>
      </c>
      <c r="G364" s="464">
        <v>159168694671.40955</v>
      </c>
      <c r="H364" s="461">
        <v>14946827.344214683</v>
      </c>
      <c r="I364" s="464">
        <v>435186789032.29211</v>
      </c>
      <c r="J364" s="462">
        <v>0.33712147302302264</v>
      </c>
      <c r="K364" s="464">
        <v>19459429279.610489</v>
      </c>
      <c r="L364" s="464">
        <v>27431916224.824745</v>
      </c>
      <c r="M364" s="464">
        <v>103332682208.8273</v>
      </c>
      <c r="N364" s="464">
        <v>95563629232.746048</v>
      </c>
      <c r="O364" s="464">
        <v>28198.410279340147</v>
      </c>
      <c r="P364" s="461">
        <v>510620.67278349504</v>
      </c>
      <c r="Q364" s="461">
        <v>336200.33575340017</v>
      </c>
      <c r="R364" s="464">
        <v>905127044321.18713</v>
      </c>
      <c r="S364" s="462">
        <v>0.50785697421441645</v>
      </c>
      <c r="T364" s="462">
        <v>0.31437277973672401</v>
      </c>
      <c r="U364" s="461">
        <v>16.254245574857158</v>
      </c>
      <c r="V364" s="464">
        <v>5089276916474.6475</v>
      </c>
      <c r="W364" s="460">
        <v>1606.4897017359747</v>
      </c>
      <c r="X364" s="463">
        <v>4.4763729512357443E-2</v>
      </c>
      <c r="Y364" s="476">
        <v>2.0000000000000001E-4</v>
      </c>
    </row>
    <row r="365" spans="1:25" x14ac:dyDescent="0.2">
      <c r="A365" s="475">
        <f t="shared" si="5"/>
        <v>361</v>
      </c>
      <c r="B365" s="462">
        <v>0.44953416121906609</v>
      </c>
      <c r="C365" s="461">
        <v>5035.8844069959523</v>
      </c>
      <c r="D365" s="462">
        <v>0.52934775894579911</v>
      </c>
      <c r="E365" s="462">
        <v>0.38052639565563784</v>
      </c>
      <c r="F365" s="516">
        <v>2024.49</v>
      </c>
      <c r="G365" s="464">
        <v>290879471551.0932</v>
      </c>
      <c r="H365" s="461">
        <v>10405642.90725773</v>
      </c>
      <c r="I365" s="464">
        <v>351589337729.93671</v>
      </c>
      <c r="J365" s="462">
        <v>0.41848800711331202</v>
      </c>
      <c r="K365" s="464">
        <v>6625689670.121213</v>
      </c>
      <c r="L365" s="464">
        <v>5248846028.150589</v>
      </c>
      <c r="M365" s="464">
        <v>197722186064.8707</v>
      </c>
      <c r="N365" s="464">
        <v>54023703095.977913</v>
      </c>
      <c r="O365" s="464">
        <v>31359.051557521925</v>
      </c>
      <c r="P365" s="461">
        <v>327649.32782855665</v>
      </c>
      <c r="Q365" s="461">
        <v>196175.8049713677</v>
      </c>
      <c r="R365" s="464">
        <v>927980548620.21118</v>
      </c>
      <c r="S365" s="462">
        <v>0.61919047191839749</v>
      </c>
      <c r="T365" s="462">
        <v>0.46164457468004338</v>
      </c>
      <c r="U365" s="461">
        <v>17.055653347264396</v>
      </c>
      <c r="V365" s="464">
        <v>8096359793327.9092</v>
      </c>
      <c r="W365" s="460">
        <v>2554.3389576318464</v>
      </c>
      <c r="X365" s="463">
        <v>4.2462509942896916E-2</v>
      </c>
      <c r="Y365" s="476">
        <v>2.0000000000000001E-4</v>
      </c>
    </row>
    <row r="366" spans="1:25" x14ac:dyDescent="0.2">
      <c r="A366" s="475">
        <f t="shared" si="5"/>
        <v>362</v>
      </c>
      <c r="B366" s="462">
        <v>0.49057750962986391</v>
      </c>
      <c r="C366" s="461">
        <v>6369.7842832009064</v>
      </c>
      <c r="D366" s="462">
        <v>0.56556948967251475</v>
      </c>
      <c r="E366" s="462">
        <v>0.29926329533005191</v>
      </c>
      <c r="F366" s="516">
        <v>2023.75</v>
      </c>
      <c r="G366" s="464">
        <v>240693919666.20233</v>
      </c>
      <c r="H366" s="461">
        <v>11145087.546609692</v>
      </c>
      <c r="I366" s="464">
        <v>388600232619.59772</v>
      </c>
      <c r="J366" s="462">
        <v>0.41078973384241013</v>
      </c>
      <c r="K366" s="464">
        <v>9870953379.580492</v>
      </c>
      <c r="L366" s="464">
        <v>0</v>
      </c>
      <c r="M366" s="464">
        <v>295639766743.4198</v>
      </c>
      <c r="N366" s="464">
        <v>30308426424.051624</v>
      </c>
      <c r="O366" s="464">
        <v>29441.434502662934</v>
      </c>
      <c r="P366" s="461">
        <v>204622.63312571921</v>
      </c>
      <c r="Q366" s="461">
        <v>102865.48675762824</v>
      </c>
      <c r="R366" s="464">
        <v>1033838311783.0374</v>
      </c>
      <c r="S366" s="462">
        <v>0.63330489056904238</v>
      </c>
      <c r="T366" s="462">
        <v>0.34912085323657593</v>
      </c>
      <c r="U366" s="461">
        <v>16.954894015060155</v>
      </c>
      <c r="V366" s="464">
        <v>6795292946708.1943</v>
      </c>
      <c r="W366" s="460">
        <v>2145.1796337379456</v>
      </c>
      <c r="X366" s="463">
        <v>4.262830418796628E-2</v>
      </c>
      <c r="Y366" s="476">
        <v>2.0000000000000001E-4</v>
      </c>
    </row>
    <row r="367" spans="1:25" x14ac:dyDescent="0.2">
      <c r="A367" s="475">
        <f t="shared" si="5"/>
        <v>363</v>
      </c>
      <c r="B367" s="462">
        <v>0.56772725896258736</v>
      </c>
      <c r="C367" s="461">
        <v>6579.9818032781641</v>
      </c>
      <c r="D367" s="462">
        <v>0.90870394391608489</v>
      </c>
      <c r="E367" s="462">
        <v>0.23893083114982916</v>
      </c>
      <c r="F367" s="516">
        <v>2026.49</v>
      </c>
      <c r="G367" s="464">
        <v>125316836969.51297</v>
      </c>
      <c r="H367" s="461">
        <v>24944593.260626987</v>
      </c>
      <c r="I367" s="464">
        <v>607884177411.21606</v>
      </c>
      <c r="J367" s="462">
        <v>0.32114400910294816</v>
      </c>
      <c r="K367" s="464">
        <v>35368903086.913101</v>
      </c>
      <c r="L367" s="464">
        <v>38928053564.958817</v>
      </c>
      <c r="M367" s="464">
        <v>25122640423.485657</v>
      </c>
      <c r="N367" s="464">
        <v>35935185156.231087</v>
      </c>
      <c r="O367" s="464">
        <v>29057.179068680722</v>
      </c>
      <c r="P367" s="461">
        <v>261042.79192722423</v>
      </c>
      <c r="Q367" s="461">
        <v>137304.4191608777</v>
      </c>
      <c r="R367" s="464">
        <v>919978878110.42261</v>
      </c>
      <c r="S367" s="462">
        <v>0.45005693546664211</v>
      </c>
      <c r="T367" s="462">
        <v>0.31036866157039844</v>
      </c>
      <c r="U367" s="461">
        <v>15.429066866526865</v>
      </c>
      <c r="V367" s="464">
        <v>4794679318211.2695</v>
      </c>
      <c r="W367" s="460">
        <v>1512.9262868813769</v>
      </c>
      <c r="X367" s="463">
        <v>4.8123765049644177E-2</v>
      </c>
      <c r="Y367" s="476">
        <v>2.0000000000000001E-4</v>
      </c>
    </row>
    <row r="368" spans="1:25" x14ac:dyDescent="0.2">
      <c r="A368" s="475">
        <f t="shared" si="5"/>
        <v>364</v>
      </c>
      <c r="B368" s="462">
        <v>0.66692803753156704</v>
      </c>
      <c r="C368" s="461">
        <v>3433.9911974613096</v>
      </c>
      <c r="D368" s="462">
        <v>0.83097513758236263</v>
      </c>
      <c r="E368" s="462">
        <v>0.37110054631794687</v>
      </c>
      <c r="F368" s="516">
        <v>2025.97</v>
      </c>
      <c r="G368" s="464">
        <v>320844874201.29919</v>
      </c>
      <c r="H368" s="461">
        <v>21962911.439822845</v>
      </c>
      <c r="I368" s="464">
        <v>471939651714.66083</v>
      </c>
      <c r="J368" s="462">
        <v>0.23432642839839957</v>
      </c>
      <c r="K368" s="464">
        <v>37261987400.323441</v>
      </c>
      <c r="L368" s="464">
        <v>105786645234.20363</v>
      </c>
      <c r="M368" s="464">
        <v>166573117051.04636</v>
      </c>
      <c r="N368" s="464">
        <v>67400745218.488037</v>
      </c>
      <c r="O368" s="464">
        <v>32746.153915170758</v>
      </c>
      <c r="P368" s="461">
        <v>421338.35223755962</v>
      </c>
      <c r="Q368" s="461">
        <v>260782.73327349938</v>
      </c>
      <c r="R368" s="464">
        <v>1183849473348.7473</v>
      </c>
      <c r="S368" s="462">
        <v>0.53354875621360975</v>
      </c>
      <c r="T368" s="462">
        <v>0.32975567728496641</v>
      </c>
      <c r="U368" s="461">
        <v>17.785627025118213</v>
      </c>
      <c r="V368" s="464">
        <v>7491210877390.3867</v>
      </c>
      <c r="W368" s="460">
        <v>2362.8758215550388</v>
      </c>
      <c r="X368" s="463">
        <v>4.174850798748618E-2</v>
      </c>
      <c r="Y368" s="476">
        <v>2.0000000000000001E-4</v>
      </c>
    </row>
    <row r="369" spans="1:25" x14ac:dyDescent="0.2">
      <c r="A369" s="475">
        <f t="shared" si="5"/>
        <v>365</v>
      </c>
      <c r="B369" s="462">
        <v>0.59179509952341647</v>
      </c>
      <c r="C369" s="461">
        <v>2572.4958766603904</v>
      </c>
      <c r="D369" s="462">
        <v>0.91746838504983808</v>
      </c>
      <c r="E369" s="462">
        <v>0.46877773206964407</v>
      </c>
      <c r="F369" s="516">
        <v>2027.01</v>
      </c>
      <c r="G369" s="464">
        <v>101426259920.17757</v>
      </c>
      <c r="H369" s="461">
        <v>26917690.501582813</v>
      </c>
      <c r="I369" s="464">
        <v>605625209000.89233</v>
      </c>
      <c r="J369" s="462">
        <v>0.31664714598364452</v>
      </c>
      <c r="K369" s="464">
        <v>31606899631.110558</v>
      </c>
      <c r="L369" s="464">
        <v>56577620149.246529</v>
      </c>
      <c r="M369" s="464">
        <v>0</v>
      </c>
      <c r="N369" s="464">
        <v>32637345183.425407</v>
      </c>
      <c r="O369" s="464">
        <v>38220.467527052722</v>
      </c>
      <c r="P369" s="461">
        <v>250983.44973042415</v>
      </c>
      <c r="Q369" s="461">
        <v>129799.66833438868</v>
      </c>
      <c r="R369" s="464">
        <v>873978808863.91394</v>
      </c>
      <c r="S369" s="462">
        <v>0.43668301983332342</v>
      </c>
      <c r="T369" s="462">
        <v>0.2976615691129838</v>
      </c>
      <c r="U369" s="461">
        <v>15.095948373969399</v>
      </c>
      <c r="V369" s="464">
        <v>4485100780643.4688</v>
      </c>
      <c r="W369" s="460">
        <v>1415.9448388881688</v>
      </c>
      <c r="X369" s="463">
        <v>4.6731161675592825E-2</v>
      </c>
      <c r="Y369" s="476">
        <v>2.0000000000000001E-4</v>
      </c>
    </row>
    <row r="370" spans="1:25" x14ac:dyDescent="0.2">
      <c r="A370" s="475">
        <f t="shared" si="5"/>
        <v>366</v>
      </c>
      <c r="B370" s="462">
        <v>0.59483526278534937</v>
      </c>
      <c r="C370" s="461">
        <v>7645.9589495364153</v>
      </c>
      <c r="D370" s="462">
        <v>0.58374847260008467</v>
      </c>
      <c r="E370" s="462">
        <v>0.57211569978647769</v>
      </c>
      <c r="F370" s="516">
        <v>2024.34</v>
      </c>
      <c r="G370" s="464">
        <v>351280549696.6485</v>
      </c>
      <c r="H370" s="461">
        <v>11843348.690655407</v>
      </c>
      <c r="I370" s="464">
        <v>365137024008.88837</v>
      </c>
      <c r="J370" s="462">
        <v>0.40354853632279564</v>
      </c>
      <c r="K370" s="464">
        <v>10416358748.978924</v>
      </c>
      <c r="L370" s="464">
        <v>8709811348.3885307</v>
      </c>
      <c r="M370" s="464">
        <v>201480686599.31805</v>
      </c>
      <c r="N370" s="464">
        <v>57188688850.304428</v>
      </c>
      <c r="O370" s="464">
        <v>45000</v>
      </c>
      <c r="P370" s="461">
        <v>366607.60174766503</v>
      </c>
      <c r="Q370" s="461">
        <v>224965.10199559794</v>
      </c>
      <c r="R370" s="464">
        <v>961675287542.5769</v>
      </c>
      <c r="S370" s="462">
        <v>0.60815660241199565</v>
      </c>
      <c r="T370" s="462">
        <v>0.49542095748476495</v>
      </c>
      <c r="U370" s="461">
        <v>17.40077997982473</v>
      </c>
      <c r="V370" s="464">
        <v>9091448867429.7246</v>
      </c>
      <c r="W370" s="460">
        <v>2870.1598672185551</v>
      </c>
      <c r="X370" s="463">
        <v>4.1844309812307953E-2</v>
      </c>
      <c r="Y370" s="476">
        <v>2.0000000000000001E-4</v>
      </c>
    </row>
    <row r="371" spans="1:25" x14ac:dyDescent="0.2">
      <c r="A371" s="475">
        <f t="shared" si="5"/>
        <v>367</v>
      </c>
      <c r="B371" s="462">
        <v>0.43725685798175351</v>
      </c>
      <c r="C371" s="461">
        <v>4938.7710630079819</v>
      </c>
      <c r="D371" s="462">
        <v>0.73692098455027266</v>
      </c>
      <c r="E371" s="462">
        <v>0.4566201183957917</v>
      </c>
      <c r="F371" s="516">
        <v>2024.7</v>
      </c>
      <c r="G371" s="464">
        <v>197732231972.26123</v>
      </c>
      <c r="H371" s="461">
        <v>17479224.836725958</v>
      </c>
      <c r="I371" s="464">
        <v>483221449857.28662</v>
      </c>
      <c r="J371" s="462">
        <v>0.42818221055756167</v>
      </c>
      <c r="K371" s="464">
        <v>42880909538.47496</v>
      </c>
      <c r="L371" s="464">
        <v>134562347259.86307</v>
      </c>
      <c r="M371" s="464">
        <v>107724323527.68958</v>
      </c>
      <c r="N371" s="464">
        <v>34351825237.687111</v>
      </c>
      <c r="O371" s="464">
        <v>31712.55903494871</v>
      </c>
      <c r="P371" s="461">
        <v>270488.39862099872</v>
      </c>
      <c r="Q371" s="461">
        <v>147812.50878628137</v>
      </c>
      <c r="R371" s="464">
        <v>972683598106.88147</v>
      </c>
      <c r="S371" s="462">
        <v>0.57416078272769921</v>
      </c>
      <c r="T371" s="462">
        <v>0.40889672905424035</v>
      </c>
      <c r="U371" s="461">
        <v>15.871605918813945</v>
      </c>
      <c r="V371" s="464">
        <v>6974693549590.1338</v>
      </c>
      <c r="W371" s="460">
        <v>2201.4534087303837</v>
      </c>
      <c r="X371" s="463">
        <v>4.5899202616542255E-2</v>
      </c>
      <c r="Y371" s="476">
        <v>2.0000000000000001E-4</v>
      </c>
    </row>
    <row r="372" spans="1:25" x14ac:dyDescent="0.2">
      <c r="A372" s="475">
        <f t="shared" si="5"/>
        <v>368</v>
      </c>
      <c r="B372" s="462">
        <v>0.54035877370571883</v>
      </c>
      <c r="C372" s="461">
        <v>2034.7273292639088</v>
      </c>
      <c r="D372" s="462">
        <v>0.70832606772570594</v>
      </c>
      <c r="E372" s="462">
        <v>0.55098919464400276</v>
      </c>
      <c r="F372" s="516">
        <v>2025.34</v>
      </c>
      <c r="G372" s="464">
        <v>150899633974.50037</v>
      </c>
      <c r="H372" s="461">
        <v>16968020.373992462</v>
      </c>
      <c r="I372" s="464">
        <v>438159449635.23254</v>
      </c>
      <c r="J372" s="462">
        <v>0.30284078849541218</v>
      </c>
      <c r="K372" s="464">
        <v>41028068867.902649</v>
      </c>
      <c r="L372" s="464">
        <v>124360635557.04572</v>
      </c>
      <c r="M372" s="464">
        <v>87818733580.972672</v>
      </c>
      <c r="N372" s="464">
        <v>55821742988.326622</v>
      </c>
      <c r="O372" s="464">
        <v>34886.183320157063</v>
      </c>
      <c r="P372" s="461">
        <v>341532.02749780251</v>
      </c>
      <c r="Q372" s="461">
        <v>202243.50039626576</v>
      </c>
      <c r="R372" s="464">
        <v>888983634319.19946</v>
      </c>
      <c r="S372" s="462">
        <v>0.49534960508136083</v>
      </c>
      <c r="T372" s="462">
        <v>0.30271780071512705</v>
      </c>
      <c r="U372" s="461">
        <v>16.237027000563284</v>
      </c>
      <c r="V372" s="464">
        <v>4930272590282.3047</v>
      </c>
      <c r="W372" s="460">
        <v>1556.6387978503851</v>
      </c>
      <c r="X372" s="463">
        <v>4.3909939280556434E-2</v>
      </c>
      <c r="Y372" s="476">
        <v>2.0000000000000001E-4</v>
      </c>
    </row>
    <row r="373" spans="1:25" x14ac:dyDescent="0.2">
      <c r="A373" s="475">
        <f t="shared" si="5"/>
        <v>369</v>
      </c>
      <c r="B373" s="462">
        <v>0.38760760422655993</v>
      </c>
      <c r="C373" s="461">
        <v>6830.0556142313853</v>
      </c>
      <c r="D373" s="462">
        <v>0.66362883079833679</v>
      </c>
      <c r="E373" s="462">
        <v>0.38225316917814112</v>
      </c>
      <c r="F373" s="516">
        <v>2023.82</v>
      </c>
      <c r="G373" s="464">
        <v>372718981412.90326</v>
      </c>
      <c r="H373" s="461">
        <v>14086434.168052645</v>
      </c>
      <c r="I373" s="464">
        <v>299028012397.90552</v>
      </c>
      <c r="J373" s="462">
        <v>7.8176718160128944E-2</v>
      </c>
      <c r="K373" s="464">
        <v>4621808187.4882374</v>
      </c>
      <c r="L373" s="464">
        <v>0</v>
      </c>
      <c r="M373" s="464">
        <v>224893799407.45233</v>
      </c>
      <c r="N373" s="464">
        <v>32057391575.518677</v>
      </c>
      <c r="O373" s="464">
        <v>27242.042699370297</v>
      </c>
      <c r="P373" s="461">
        <v>219255.10131253127</v>
      </c>
      <c r="Q373" s="461">
        <v>111613.07177437289</v>
      </c>
      <c r="R373" s="464">
        <v>801932774557.52393</v>
      </c>
      <c r="S373" s="462">
        <v>0.50547209679656036</v>
      </c>
      <c r="T373" s="462">
        <v>0.45220593688601002</v>
      </c>
      <c r="U373" s="461">
        <v>19.8251016889757</v>
      </c>
      <c r="V373" s="464">
        <v>7701996530824.7988</v>
      </c>
      <c r="W373" s="460">
        <v>2430.07919890529</v>
      </c>
      <c r="X373" s="463">
        <v>3.7634821621484661E-2</v>
      </c>
      <c r="Y373" s="476">
        <v>2.0000000000000001E-4</v>
      </c>
    </row>
    <row r="374" spans="1:25" x14ac:dyDescent="0.2">
      <c r="A374" s="475">
        <f t="shared" si="5"/>
        <v>370</v>
      </c>
      <c r="B374" s="462">
        <v>0.50772250398370355</v>
      </c>
      <c r="C374" s="461">
        <v>4425.3258258734568</v>
      </c>
      <c r="D374" s="462">
        <v>0.81842190886500144</v>
      </c>
      <c r="E374" s="462">
        <v>0.62565458966192888</v>
      </c>
      <c r="F374" s="516">
        <v>2024.48</v>
      </c>
      <c r="G374" s="464">
        <v>209134538473.8808</v>
      </c>
      <c r="H374" s="461">
        <v>20116691.342137728</v>
      </c>
      <c r="I374" s="464">
        <v>567634082617.25891</v>
      </c>
      <c r="J374" s="462">
        <v>0.39549934739738613</v>
      </c>
      <c r="K374" s="464">
        <v>11420930917.632511</v>
      </c>
      <c r="L374" s="464">
        <v>0</v>
      </c>
      <c r="M374" s="464">
        <v>177542286156.41574</v>
      </c>
      <c r="N374" s="464">
        <v>35683411453.424042</v>
      </c>
      <c r="O374" s="464">
        <v>38612.751413248363</v>
      </c>
      <c r="P374" s="461">
        <v>256886.11707838514</v>
      </c>
      <c r="Q374" s="461">
        <v>136059.38515497313</v>
      </c>
      <c r="R374" s="464">
        <v>1044668285568.7139</v>
      </c>
      <c r="S374" s="462">
        <v>0.55471064212008958</v>
      </c>
      <c r="T374" s="462">
        <v>0.38108967612804695</v>
      </c>
      <c r="U374" s="461">
        <v>16.127413473569383</v>
      </c>
      <c r="V374" s="464">
        <v>7141022652688.8408</v>
      </c>
      <c r="W374" s="460">
        <v>2253.8923322528153</v>
      </c>
      <c r="X374" s="463">
        <v>4.4752444804279652E-2</v>
      </c>
      <c r="Y374" s="476">
        <v>2.0000000000000001E-4</v>
      </c>
    </row>
    <row r="375" spans="1:25" x14ac:dyDescent="0.2">
      <c r="A375" s="475">
        <f t="shared" si="5"/>
        <v>371</v>
      </c>
      <c r="B375" s="462">
        <v>0.3720701545131393</v>
      </c>
      <c r="C375" s="461">
        <v>2953.0074450259553</v>
      </c>
      <c r="D375" s="462">
        <v>0.82659934315919203</v>
      </c>
      <c r="E375" s="462">
        <v>0.33991791505664937</v>
      </c>
      <c r="F375" s="516">
        <v>2024.69</v>
      </c>
      <c r="G375" s="464">
        <v>443157788908.86633</v>
      </c>
      <c r="H375" s="461">
        <v>21787168.619408678</v>
      </c>
      <c r="I375" s="464">
        <v>448013433096.74841</v>
      </c>
      <c r="J375" s="462">
        <v>0.27765157523274564</v>
      </c>
      <c r="K375" s="464">
        <v>10721334519.283144</v>
      </c>
      <c r="L375" s="464">
        <v>0</v>
      </c>
      <c r="M375" s="464">
        <v>318647874972.15796</v>
      </c>
      <c r="N375" s="464">
        <v>60964027318.289688</v>
      </c>
      <c r="O375" s="464">
        <v>21065.295610792597</v>
      </c>
      <c r="P375" s="461">
        <v>426552.56731555227</v>
      </c>
      <c r="Q375" s="461">
        <v>264977.30973499554</v>
      </c>
      <c r="R375" s="464">
        <v>1310268239033.8679</v>
      </c>
      <c r="S375" s="462">
        <v>0.5912018602827992</v>
      </c>
      <c r="T375" s="462">
        <v>0.41540433224689571</v>
      </c>
      <c r="U375" s="461">
        <v>17.855792324027945</v>
      </c>
      <c r="V375" s="464">
        <v>10663388231471.178</v>
      </c>
      <c r="W375" s="460">
        <v>3363.5274147466666</v>
      </c>
      <c r="X375" s="463">
        <v>4.1018783908251838E-2</v>
      </c>
      <c r="Y375" s="476">
        <v>2.0000000000000001E-4</v>
      </c>
    </row>
    <row r="376" spans="1:25" x14ac:dyDescent="0.2">
      <c r="A376" s="475">
        <f t="shared" si="5"/>
        <v>372</v>
      </c>
      <c r="B376" s="462">
        <v>0.39331457477730519</v>
      </c>
      <c r="C376" s="461">
        <v>2361.547484103311</v>
      </c>
      <c r="D376" s="462">
        <v>0.82270867055417207</v>
      </c>
      <c r="E376" s="462">
        <v>0.57112521578818709</v>
      </c>
      <c r="F376" s="516">
        <v>2025.14</v>
      </c>
      <c r="G376" s="464">
        <v>224931604237.11618</v>
      </c>
      <c r="H376" s="461">
        <v>21864440.119821023</v>
      </c>
      <c r="I376" s="464">
        <v>438219333633.64191</v>
      </c>
      <c r="J376" s="462">
        <v>0.20054506740567757</v>
      </c>
      <c r="K376" s="464">
        <v>22303581556.201008</v>
      </c>
      <c r="L376" s="464">
        <v>85492168458.110992</v>
      </c>
      <c r="M376" s="464">
        <v>150112126208.19131</v>
      </c>
      <c r="N376" s="464">
        <v>55695894200.329155</v>
      </c>
      <c r="O376" s="464">
        <v>17256.044751300891</v>
      </c>
      <c r="P376" s="461">
        <v>369028.56466728047</v>
      </c>
      <c r="Q376" s="461">
        <v>220462.03946754383</v>
      </c>
      <c r="R376" s="464">
        <v>1146867075241.4497</v>
      </c>
      <c r="S376" s="462">
        <v>0.53889168234898843</v>
      </c>
      <c r="T376" s="462">
        <v>0.24671864130755017</v>
      </c>
      <c r="U376" s="461">
        <v>17.665968476527258</v>
      </c>
      <c r="V376" s="464">
        <v>5427675919941.2832</v>
      </c>
      <c r="W376" s="460">
        <v>1708.5642204601522</v>
      </c>
      <c r="X376" s="463">
        <v>4.1985464829107817E-2</v>
      </c>
      <c r="Y376" s="476">
        <v>2.0000000000000001E-4</v>
      </c>
    </row>
    <row r="377" spans="1:25" x14ac:dyDescent="0.2">
      <c r="A377" s="475">
        <f t="shared" si="5"/>
        <v>373</v>
      </c>
      <c r="B377" s="462">
        <v>0.42035488693602174</v>
      </c>
      <c r="C377" s="461">
        <v>3404.5531717571212</v>
      </c>
      <c r="D377" s="462">
        <v>0.71616551933323491</v>
      </c>
      <c r="E377" s="462">
        <v>0.33699781367050707</v>
      </c>
      <c r="F377" s="516">
        <v>2024.61</v>
      </c>
      <c r="G377" s="464">
        <v>208306706573.03824</v>
      </c>
      <c r="H377" s="461">
        <v>16901870.416260704</v>
      </c>
      <c r="I377" s="464">
        <v>419345344381.47943</v>
      </c>
      <c r="J377" s="462">
        <v>0.37990341695047003</v>
      </c>
      <c r="K377" s="464">
        <v>11406104217.010126</v>
      </c>
      <c r="L377" s="464">
        <v>0</v>
      </c>
      <c r="M377" s="464">
        <v>207141431514.29175</v>
      </c>
      <c r="N377" s="464">
        <v>23403790238.473385</v>
      </c>
      <c r="O377" s="464">
        <v>23227.02328674047</v>
      </c>
      <c r="P377" s="461">
        <v>209715.52403918447</v>
      </c>
      <c r="Q377" s="461">
        <v>103748.26000991554</v>
      </c>
      <c r="R377" s="464">
        <v>974269822924.28406</v>
      </c>
      <c r="S377" s="462">
        <v>0.60285005866356689</v>
      </c>
      <c r="T377" s="462">
        <v>0.34776629107782087</v>
      </c>
      <c r="U377" s="461">
        <v>16.63600518976007</v>
      </c>
      <c r="V377" s="464">
        <v>6227493594576.8154</v>
      </c>
      <c r="W377" s="460">
        <v>1965.9557855389312</v>
      </c>
      <c r="X377" s="463">
        <v>4.3753209657598616E-2</v>
      </c>
      <c r="Y377" s="476">
        <v>2.0000000000000001E-4</v>
      </c>
    </row>
    <row r="378" spans="1:25" x14ac:dyDescent="0.2">
      <c r="A378" s="475">
        <f t="shared" si="5"/>
        <v>374</v>
      </c>
      <c r="B378" s="462">
        <v>0.43909881209149593</v>
      </c>
      <c r="C378" s="461">
        <v>2726.6782909074032</v>
      </c>
      <c r="D378" s="462">
        <v>0.54269932155888922</v>
      </c>
      <c r="E378" s="462">
        <v>0.26150307757036773</v>
      </c>
      <c r="F378" s="516">
        <v>2024.72</v>
      </c>
      <c r="G378" s="464">
        <v>443433340347.53845</v>
      </c>
      <c r="H378" s="461">
        <v>11169143.339267666</v>
      </c>
      <c r="I378" s="464">
        <v>256475022408.42685</v>
      </c>
      <c r="J378" s="462">
        <v>0.14006737890339604</v>
      </c>
      <c r="K378" s="464">
        <v>11188302003.654539</v>
      </c>
      <c r="L378" s="464">
        <v>0</v>
      </c>
      <c r="M378" s="464">
        <v>351357957472.93091</v>
      </c>
      <c r="N378" s="464">
        <v>39796934394.93811</v>
      </c>
      <c r="O378" s="464">
        <v>36820.668553254945</v>
      </c>
      <c r="P378" s="461">
        <v>253447.73731851089</v>
      </c>
      <c r="Q378" s="461">
        <v>139325.87856550358</v>
      </c>
      <c r="R378" s="464">
        <v>1137759972961.2949</v>
      </c>
      <c r="S378" s="462">
        <v>0.62923461173401052</v>
      </c>
      <c r="T378" s="462">
        <v>0.41085437932209423</v>
      </c>
      <c r="U378" s="461">
        <v>18.647294291117522</v>
      </c>
      <c r="V378" s="464">
        <v>9444418760328.3906</v>
      </c>
      <c r="W378" s="460">
        <v>2979.0667477936868</v>
      </c>
      <c r="X378" s="463">
        <v>3.9662116786231286E-2</v>
      </c>
      <c r="Y378" s="476">
        <v>2.0000000000000001E-4</v>
      </c>
    </row>
    <row r="379" spans="1:25" x14ac:dyDescent="0.2">
      <c r="A379" s="475">
        <f t="shared" si="5"/>
        <v>375</v>
      </c>
      <c r="B379" s="462">
        <v>0.57903898877039062</v>
      </c>
      <c r="C379" s="461">
        <v>5956.4195367550437</v>
      </c>
      <c r="D379" s="462">
        <v>0.9118077241904089</v>
      </c>
      <c r="E379" s="462">
        <v>0.64741072015119849</v>
      </c>
      <c r="F379" s="516">
        <v>2025.72</v>
      </c>
      <c r="G379" s="464">
        <v>128316590213.17683</v>
      </c>
      <c r="H379" s="461">
        <v>24414126.143298332</v>
      </c>
      <c r="I379" s="464">
        <v>612943426786.36353</v>
      </c>
      <c r="J379" s="462">
        <v>0.33550559511216105</v>
      </c>
      <c r="K379" s="464">
        <v>42696779533.764023</v>
      </c>
      <c r="L379" s="464">
        <v>93715648525.994644</v>
      </c>
      <c r="M379" s="464">
        <v>91192714834.810394</v>
      </c>
      <c r="N379" s="464">
        <v>22333301192.51532</v>
      </c>
      <c r="O379" s="464">
        <v>21473.548057437856</v>
      </c>
      <c r="P379" s="461">
        <v>163966.28834637877</v>
      </c>
      <c r="Q379" s="461">
        <v>84669.717462105051</v>
      </c>
      <c r="R379" s="464">
        <v>1001632236740.3069</v>
      </c>
      <c r="S379" s="462">
        <v>0.49053185214363038</v>
      </c>
      <c r="T379" s="462">
        <v>0.302566340906614</v>
      </c>
      <c r="U379" s="461">
        <v>15.330090095234256</v>
      </c>
      <c r="V379" s="464">
        <v>5139221669942.457</v>
      </c>
      <c r="W379" s="460">
        <v>1621.2058429772926</v>
      </c>
      <c r="X379" s="463">
        <v>4.7853790526358554E-2</v>
      </c>
      <c r="Y379" s="476">
        <v>2.0000000000000001E-4</v>
      </c>
    </row>
    <row r="380" spans="1:25" x14ac:dyDescent="0.2">
      <c r="A380" s="475">
        <f t="shared" si="5"/>
        <v>376</v>
      </c>
      <c r="B380" s="462">
        <v>0.57498354047263167</v>
      </c>
      <c r="C380" s="461">
        <v>1500</v>
      </c>
      <c r="D380" s="462">
        <v>0.21495597448805159</v>
      </c>
      <c r="E380" s="462">
        <v>0.57120492659495559</v>
      </c>
      <c r="F380" s="516">
        <v>2023.75</v>
      </c>
      <c r="G380" s="464">
        <v>160648654420.55093</v>
      </c>
      <c r="H380" s="461">
        <v>3477369.1890215892</v>
      </c>
      <c r="I380" s="464">
        <v>174765191494.79834</v>
      </c>
      <c r="J380" s="462">
        <v>0.57498354047263167</v>
      </c>
      <c r="K380" s="464">
        <v>3034552589.1732435</v>
      </c>
      <c r="L380" s="464">
        <v>0</v>
      </c>
      <c r="M380" s="464">
        <v>172850501874.71069</v>
      </c>
      <c r="N380" s="464">
        <v>110348768880.91759</v>
      </c>
      <c r="O380" s="464">
        <v>28231.311683711046</v>
      </c>
      <c r="P380" s="461">
        <v>780045.88746086252</v>
      </c>
      <c r="Q380" s="461">
        <v>487764.00229130982</v>
      </c>
      <c r="R380" s="464">
        <v>588466112358.01636</v>
      </c>
      <c r="S380" s="462">
        <v>0.62364271184106901</v>
      </c>
      <c r="T380" s="462">
        <v>0.45821686323344868</v>
      </c>
      <c r="U380" s="461">
        <v>16.560774297438051</v>
      </c>
      <c r="V380" s="464">
        <v>5032480494594.3809</v>
      </c>
      <c r="W380" s="460">
        <v>1588.3581325659127</v>
      </c>
      <c r="X380" s="463">
        <v>4.3034063020072053E-2</v>
      </c>
      <c r="Y380" s="476">
        <v>2.0000000000000001E-4</v>
      </c>
    </row>
    <row r="381" spans="1:25" x14ac:dyDescent="0.2">
      <c r="A381" s="475">
        <f t="shared" si="5"/>
        <v>377</v>
      </c>
      <c r="B381" s="462">
        <v>0.67220268196162436</v>
      </c>
      <c r="C381" s="461">
        <v>3891.8747219147663</v>
      </c>
      <c r="D381" s="462">
        <v>0.63219113464408816</v>
      </c>
      <c r="E381" s="462">
        <v>0.46216420637634081</v>
      </c>
      <c r="F381" s="516">
        <v>2026.39</v>
      </c>
      <c r="G381" s="464">
        <v>112464395367.03915</v>
      </c>
      <c r="H381" s="461">
        <v>13320326.780033188</v>
      </c>
      <c r="I381" s="464">
        <v>378959141868.30847</v>
      </c>
      <c r="J381" s="462">
        <v>0.42877534202379264</v>
      </c>
      <c r="K381" s="464">
        <v>19170875948.257072</v>
      </c>
      <c r="L381" s="464">
        <v>59251076237.869293</v>
      </c>
      <c r="M381" s="464">
        <v>31681222603.838181</v>
      </c>
      <c r="N381" s="464">
        <v>46206318996.474991</v>
      </c>
      <c r="O381" s="464">
        <v>28756.005884176062</v>
      </c>
      <c r="P381" s="461">
        <v>341626.29348538525</v>
      </c>
      <c r="Q381" s="461">
        <v>204273.93888087102</v>
      </c>
      <c r="R381" s="464">
        <v>670480211345.57361</v>
      </c>
      <c r="S381" s="462">
        <v>0.53465808158971739</v>
      </c>
      <c r="T381" s="462">
        <v>0.36757248584637475</v>
      </c>
      <c r="U381" s="461">
        <v>15.678213459991323</v>
      </c>
      <c r="V381" s="464">
        <v>4284558754539.9204</v>
      </c>
      <c r="W381" s="460">
        <v>1352.0410959871858</v>
      </c>
      <c r="X381" s="463">
        <v>4.6096358793164947E-2</v>
      </c>
      <c r="Y381" s="476">
        <v>2.0000000000000001E-4</v>
      </c>
    </row>
    <row r="382" spans="1:25" x14ac:dyDescent="0.2">
      <c r="A382" s="475">
        <f t="shared" si="5"/>
        <v>378</v>
      </c>
      <c r="B382" s="462">
        <v>0.44337314563281827</v>
      </c>
      <c r="C382" s="461">
        <v>1500</v>
      </c>
      <c r="D382" s="462">
        <v>0.22846068849614642</v>
      </c>
      <c r="E382" s="462">
        <v>0.42751144459018198</v>
      </c>
      <c r="F382" s="516">
        <v>2026.01</v>
      </c>
      <c r="G382" s="464">
        <v>49796641946.039673</v>
      </c>
      <c r="H382" s="461">
        <v>3612145.9517791392</v>
      </c>
      <c r="I382" s="464">
        <v>164938461875.42523</v>
      </c>
      <c r="J382" s="462">
        <v>0.44337314563281827</v>
      </c>
      <c r="K382" s="464">
        <v>22547627400.923889</v>
      </c>
      <c r="L382" s="464">
        <v>50213919375.138046</v>
      </c>
      <c r="M382" s="464">
        <v>28404232815.087082</v>
      </c>
      <c r="N382" s="464">
        <v>139427459909.91302</v>
      </c>
      <c r="O382" s="464">
        <v>20603.86955540031</v>
      </c>
      <c r="P382" s="461">
        <v>766622.94646791718</v>
      </c>
      <c r="Q382" s="461">
        <v>477147.7357258462</v>
      </c>
      <c r="R382" s="464">
        <v>441625858454.92249</v>
      </c>
      <c r="S382" s="462">
        <v>0.45647542064662189</v>
      </c>
      <c r="T382" s="462">
        <v>0.28820763941642391</v>
      </c>
      <c r="U382" s="461">
        <v>15.136338128227335</v>
      </c>
      <c r="V382" s="464">
        <v>2193666903603.0366</v>
      </c>
      <c r="W382" s="460">
        <v>692.24531734246045</v>
      </c>
      <c r="X382" s="463">
        <v>4.6747594515982101E-2</v>
      </c>
      <c r="Y382" s="476">
        <v>2.0000000000000001E-4</v>
      </c>
    </row>
    <row r="383" spans="1:25" x14ac:dyDescent="0.2">
      <c r="A383" s="475">
        <f t="shared" si="5"/>
        <v>379</v>
      </c>
      <c r="B383" s="462">
        <v>0.61071715470854959</v>
      </c>
      <c r="C383" s="461">
        <v>4200.9696409561138</v>
      </c>
      <c r="D383" s="462">
        <v>0.75412815685823964</v>
      </c>
      <c r="E383" s="462">
        <v>0.39523705185924524</v>
      </c>
      <c r="F383" s="516">
        <v>2024.45</v>
      </c>
      <c r="G383" s="464">
        <v>447213901527.59448</v>
      </c>
      <c r="H383" s="461">
        <v>18428475.432635516</v>
      </c>
      <c r="I383" s="464">
        <v>487656617430.63287</v>
      </c>
      <c r="J383" s="462">
        <v>0.3851341222583321</v>
      </c>
      <c r="K383" s="464">
        <v>3528309069.4340572</v>
      </c>
      <c r="L383" s="464">
        <v>0</v>
      </c>
      <c r="M383" s="464">
        <v>291596758472.5119</v>
      </c>
      <c r="N383" s="464">
        <v>34900330481.056534</v>
      </c>
      <c r="O383" s="464">
        <v>16897.827335063506</v>
      </c>
      <c r="P383" s="461">
        <v>263621.80124495714</v>
      </c>
      <c r="Q383" s="461">
        <v>142349.26329013609</v>
      </c>
      <c r="R383" s="464">
        <v>1265154078482.0378</v>
      </c>
      <c r="S383" s="462">
        <v>0.6230249159910769</v>
      </c>
      <c r="T383" s="462">
        <v>0.4764711811627233</v>
      </c>
      <c r="U383" s="461">
        <v>17.441815151717218</v>
      </c>
      <c r="V383" s="464">
        <v>11396347063592.975</v>
      </c>
      <c r="W383" s="460">
        <v>3595.4151179413202</v>
      </c>
      <c r="X383" s="463">
        <v>4.2336446840180633E-2</v>
      </c>
      <c r="Y383" s="476">
        <v>2.0000000000000001E-4</v>
      </c>
    </row>
    <row r="384" spans="1:25" x14ac:dyDescent="0.2">
      <c r="A384" s="475">
        <f t="shared" si="5"/>
        <v>380</v>
      </c>
      <c r="B384" s="462">
        <v>0.43941720909944582</v>
      </c>
      <c r="C384" s="461">
        <v>5426.1280810725293</v>
      </c>
      <c r="D384" s="462">
        <v>1.2385715879041217</v>
      </c>
      <c r="E384" s="462">
        <v>0.7</v>
      </c>
      <c r="F384" s="516">
        <v>2024.61</v>
      </c>
      <c r="G384" s="464">
        <v>204731670069.8981</v>
      </c>
      <c r="H384" s="461">
        <v>35398160.264225081</v>
      </c>
      <c r="I384" s="464">
        <v>570674736845.05945</v>
      </c>
      <c r="J384" s="462">
        <v>9.1680098156853629E-2</v>
      </c>
      <c r="K384" s="464">
        <v>5244804711.0238743</v>
      </c>
      <c r="L384" s="464">
        <v>2635817563.8448853</v>
      </c>
      <c r="M384" s="464">
        <v>178122508777.34128</v>
      </c>
      <c r="N384" s="464">
        <v>4482449472.1531973</v>
      </c>
      <c r="O384" s="464">
        <v>17786.434645546342</v>
      </c>
      <c r="P384" s="461">
        <v>89705.660714892452</v>
      </c>
      <c r="Q384" s="461">
        <v>18039.898646387315</v>
      </c>
      <c r="R384" s="464">
        <v>1012198125560.7604</v>
      </c>
      <c r="S384" s="462">
        <v>0.39526322657063329</v>
      </c>
      <c r="T384" s="462">
        <v>0.18528030315246755</v>
      </c>
      <c r="U384" s="461">
        <v>22.365881041882307</v>
      </c>
      <c r="V384" s="464">
        <v>4420043510012.7158</v>
      </c>
      <c r="W384" s="460">
        <v>1394.6953353565518</v>
      </c>
      <c r="X384" s="463">
        <v>3.3916315271680701E-2</v>
      </c>
      <c r="Y384" s="476">
        <v>2.0000000000000001E-4</v>
      </c>
    </row>
    <row r="385" spans="1:25" x14ac:dyDescent="0.2">
      <c r="A385" s="475">
        <f t="shared" si="5"/>
        <v>381</v>
      </c>
      <c r="B385" s="462">
        <v>0.50202403700516496</v>
      </c>
      <c r="C385" s="461">
        <v>6564.538360749586</v>
      </c>
      <c r="D385" s="462">
        <v>1.0707319385169085</v>
      </c>
      <c r="E385" s="462">
        <v>0.58578727495211236</v>
      </c>
      <c r="F385" s="516">
        <v>2025.9</v>
      </c>
      <c r="G385" s="464">
        <v>148207777418.37402</v>
      </c>
      <c r="H385" s="461">
        <v>34417046.075941578</v>
      </c>
      <c r="I385" s="464">
        <v>749997762436.23132</v>
      </c>
      <c r="J385" s="462">
        <v>0.37188348706197838</v>
      </c>
      <c r="K385" s="464">
        <v>28880743607.887829</v>
      </c>
      <c r="L385" s="464">
        <v>35101225575.794327</v>
      </c>
      <c r="M385" s="464">
        <v>79319855601.380478</v>
      </c>
      <c r="N385" s="464">
        <v>31643096716.191933</v>
      </c>
      <c r="O385" s="464">
        <v>37337.897920660558</v>
      </c>
      <c r="P385" s="461">
        <v>268359.28082848928</v>
      </c>
      <c r="Q385" s="461">
        <v>139486.53374398014</v>
      </c>
      <c r="R385" s="464">
        <v>1099040741534.7966</v>
      </c>
      <c r="S385" s="462">
        <v>0.48415525058385411</v>
      </c>
      <c r="T385" s="462">
        <v>0.3313942335976226</v>
      </c>
      <c r="U385" s="461">
        <v>15.306543227266504</v>
      </c>
      <c r="V385" s="464">
        <v>6099018385883.3984</v>
      </c>
      <c r="W385" s="460">
        <v>1925.0932018214235</v>
      </c>
      <c r="X385" s="463">
        <v>4.7582984030481855E-2</v>
      </c>
      <c r="Y385" s="476">
        <v>2.0000000000000001E-4</v>
      </c>
    </row>
    <row r="386" spans="1:25" x14ac:dyDescent="0.2">
      <c r="A386" s="475">
        <f t="shared" si="5"/>
        <v>382</v>
      </c>
      <c r="B386" s="462">
        <v>0.64038005792273733</v>
      </c>
      <c r="C386" s="461">
        <v>5380.5773665151428</v>
      </c>
      <c r="D386" s="462">
        <v>0.50777197075159453</v>
      </c>
      <c r="E386" s="462">
        <v>0.33758580819714146</v>
      </c>
      <c r="F386" s="516">
        <v>2025.02</v>
      </c>
      <c r="G386" s="464">
        <v>89942883176.930847</v>
      </c>
      <c r="H386" s="461">
        <v>10060078.711124172</v>
      </c>
      <c r="I386" s="464">
        <v>267732708701.10144</v>
      </c>
      <c r="J386" s="462">
        <v>0.26664510714432788</v>
      </c>
      <c r="K386" s="464">
        <v>14560219401.015465</v>
      </c>
      <c r="L386" s="464">
        <v>18640918615.606953</v>
      </c>
      <c r="M386" s="464">
        <v>66297850103.73526</v>
      </c>
      <c r="N386" s="464">
        <v>38887491549.033203</v>
      </c>
      <c r="O386" s="464">
        <v>36026.623154176945</v>
      </c>
      <c r="P386" s="461">
        <v>257627.16449747019</v>
      </c>
      <c r="Q386" s="461">
        <v>143244.92718920304</v>
      </c>
      <c r="R386" s="464">
        <v>501447824334.12787</v>
      </c>
      <c r="S386" s="462">
        <v>0.46729522211370861</v>
      </c>
      <c r="T386" s="462">
        <v>0.31067281398463775</v>
      </c>
      <c r="U386" s="461">
        <v>16.287917301954835</v>
      </c>
      <c r="V386" s="464">
        <v>2887061948560.2598</v>
      </c>
      <c r="W386" s="460">
        <v>910.41125358428633</v>
      </c>
      <c r="X386" s="463">
        <v>4.3610730987547731E-2</v>
      </c>
      <c r="Y386" s="476">
        <v>2.0000000000000001E-4</v>
      </c>
    </row>
    <row r="387" spans="1:25" x14ac:dyDescent="0.2">
      <c r="A387" s="475">
        <f t="shared" si="5"/>
        <v>383</v>
      </c>
      <c r="B387" s="462">
        <v>0.52043058075634663</v>
      </c>
      <c r="C387" s="461">
        <v>5386.0614925041664</v>
      </c>
      <c r="D387" s="462">
        <v>0.78651085788950448</v>
      </c>
      <c r="E387" s="462">
        <v>8.8322519621663265E-2</v>
      </c>
      <c r="F387" s="516">
        <v>2023.75</v>
      </c>
      <c r="G387" s="464">
        <v>192445415222.74026</v>
      </c>
      <c r="H387" s="461">
        <v>19507886.043918066</v>
      </c>
      <c r="I387" s="464">
        <v>523599234424.61847</v>
      </c>
      <c r="J387" s="462">
        <v>0.37598835041737366</v>
      </c>
      <c r="K387" s="464">
        <v>28021972027.678116</v>
      </c>
      <c r="L387" s="464">
        <v>0</v>
      </c>
      <c r="M387" s="464">
        <v>240500147021.3389</v>
      </c>
      <c r="N387" s="464">
        <v>19316875540.168743</v>
      </c>
      <c r="O387" s="464">
        <v>20193.179170194373</v>
      </c>
      <c r="P387" s="461">
        <v>171610.31508562522</v>
      </c>
      <c r="Q387" s="461">
        <v>75759.049813452497</v>
      </c>
      <c r="R387" s="464">
        <v>1053800073600.3722</v>
      </c>
      <c r="S387" s="462">
        <v>0.57073382376364024</v>
      </c>
      <c r="T387" s="462">
        <v>0.33686156048906601</v>
      </c>
      <c r="U387" s="461">
        <v>16.136308981733553</v>
      </c>
      <c r="V387" s="464">
        <v>6342796778637.5078</v>
      </c>
      <c r="W387" s="460">
        <v>2002.0852783116591</v>
      </c>
      <c r="X387" s="463">
        <v>4.5098018738264925E-2</v>
      </c>
      <c r="Y387" s="476">
        <v>2.0000000000000001E-4</v>
      </c>
    </row>
    <row r="388" spans="1:25" x14ac:dyDescent="0.2">
      <c r="A388" s="475">
        <f t="shared" si="5"/>
        <v>384</v>
      </c>
      <c r="B388" s="462">
        <v>0.6195207073398622</v>
      </c>
      <c r="C388" s="461">
        <v>1500</v>
      </c>
      <c r="D388" s="462">
        <v>0.70422422459976486</v>
      </c>
      <c r="E388" s="462">
        <v>0.47043848551315809</v>
      </c>
      <c r="F388" s="516">
        <v>2024.03</v>
      </c>
      <c r="G388" s="464">
        <v>299454699868.2312</v>
      </c>
      <c r="H388" s="461">
        <v>17050107.463311542</v>
      </c>
      <c r="I388" s="464">
        <v>357585145095.01923</v>
      </c>
      <c r="J388" s="462">
        <v>0.30780246026893432</v>
      </c>
      <c r="K388" s="464">
        <v>1108400779.5808754</v>
      </c>
      <c r="L388" s="464">
        <v>3083040649.453753</v>
      </c>
      <c r="M388" s="464">
        <v>218488315548.74182</v>
      </c>
      <c r="N388" s="464">
        <v>59701891700.860649</v>
      </c>
      <c r="O388" s="464">
        <v>24948.99741292006</v>
      </c>
      <c r="P388" s="461">
        <v>440395.87124803767</v>
      </c>
      <c r="Q388" s="461">
        <v>279405.48603995604</v>
      </c>
      <c r="R388" s="464">
        <v>955365164665.58459</v>
      </c>
      <c r="S388" s="462">
        <v>0.57940164602347743</v>
      </c>
      <c r="T388" s="462">
        <v>0.40199790667215318</v>
      </c>
      <c r="U388" s="461">
        <v>17.672274913007072</v>
      </c>
      <c r="V388" s="464">
        <v>7496820775842.0791</v>
      </c>
      <c r="W388" s="460">
        <v>2365.8068617648837</v>
      </c>
      <c r="X388" s="463">
        <v>4.1114717833855195E-2</v>
      </c>
      <c r="Y388" s="476">
        <v>2.0000000000000001E-4</v>
      </c>
    </row>
    <row r="389" spans="1:25" x14ac:dyDescent="0.2">
      <c r="A389" s="475">
        <f t="shared" si="5"/>
        <v>385</v>
      </c>
      <c r="B389" s="462">
        <v>0.42699833763519796</v>
      </c>
      <c r="C389" s="461">
        <v>1500</v>
      </c>
      <c r="D389" s="462">
        <v>0.27751428592244837</v>
      </c>
      <c r="E389" s="462">
        <v>0.53236054410643108</v>
      </c>
      <c r="F389" s="516">
        <v>2023.75</v>
      </c>
      <c r="G389" s="464">
        <v>136234473450.29875</v>
      </c>
      <c r="H389" s="461">
        <v>4394569.6820374075</v>
      </c>
      <c r="I389" s="464">
        <v>214832254397.77478</v>
      </c>
      <c r="J389" s="462">
        <v>0.42699833763519801</v>
      </c>
      <c r="K389" s="464">
        <v>5144581468.0358582</v>
      </c>
      <c r="L389" s="464">
        <v>0</v>
      </c>
      <c r="M389" s="464">
        <v>122370631130.72285</v>
      </c>
      <c r="N389" s="464">
        <v>94705772568.466583</v>
      </c>
      <c r="O389" s="464">
        <v>23541.555802979292</v>
      </c>
      <c r="P389" s="461">
        <v>668038.86157000682</v>
      </c>
      <c r="Q389" s="461">
        <v>402723.49678292417</v>
      </c>
      <c r="R389" s="464">
        <v>535376768444.43933</v>
      </c>
      <c r="S389" s="462">
        <v>0.54268061692984337</v>
      </c>
      <c r="T389" s="462">
        <v>0.42383768536866273</v>
      </c>
      <c r="U389" s="461">
        <v>16.572693123715514</v>
      </c>
      <c r="V389" s="464">
        <v>4292530642763.5103</v>
      </c>
      <c r="W389" s="460">
        <v>1354.3904481632592</v>
      </c>
      <c r="X389" s="463">
        <v>4.2494733331236233E-2</v>
      </c>
      <c r="Y389" s="476">
        <v>2.0000000000000001E-4</v>
      </c>
    </row>
    <row r="390" spans="1:25" x14ac:dyDescent="0.2">
      <c r="A390" s="475">
        <f t="shared" si="5"/>
        <v>386</v>
      </c>
      <c r="B390" s="462">
        <v>0.46004973782849468</v>
      </c>
      <c r="C390" s="461">
        <v>11178.094396415314</v>
      </c>
      <c r="D390" s="462">
        <v>1.3828365849669257</v>
      </c>
      <c r="E390" s="462">
        <v>0.22011333505266822</v>
      </c>
      <c r="F390" s="516">
        <v>2025.63</v>
      </c>
      <c r="G390" s="464">
        <v>179970531398.02838</v>
      </c>
      <c r="H390" s="461">
        <v>15918088.517405994</v>
      </c>
      <c r="I390" s="464">
        <v>523872501983.07538</v>
      </c>
      <c r="J390" s="462">
        <v>0.46004973782849468</v>
      </c>
      <c r="K390" s="464">
        <v>25151806496.133972</v>
      </c>
      <c r="L390" s="464">
        <v>29818591807.509945</v>
      </c>
      <c r="M390" s="464">
        <v>87576067164.353363</v>
      </c>
      <c r="N390" s="464">
        <v>1608964822.7947476</v>
      </c>
      <c r="O390" s="464">
        <v>30451.720319949865</v>
      </c>
      <c r="P390" s="461">
        <v>47911</v>
      </c>
      <c r="Q390" s="461">
        <v>6541</v>
      </c>
      <c r="R390" s="464">
        <v>835615101359.88831</v>
      </c>
      <c r="S390" s="462">
        <v>0.57741905841326313</v>
      </c>
      <c r="T390" s="462">
        <v>0.4567504478326711</v>
      </c>
      <c r="U390" s="461">
        <v>15.726236354571059</v>
      </c>
      <c r="V390" s="464">
        <v>6538063034796.7178</v>
      </c>
      <c r="W390" s="460">
        <v>2062.6989426175642</v>
      </c>
      <c r="X390" s="463">
        <v>4.7264965876624015E-2</v>
      </c>
      <c r="Y390" s="476">
        <v>2.0000000000000001E-4</v>
      </c>
    </row>
    <row r="391" spans="1:25" x14ac:dyDescent="0.2">
      <c r="A391" s="475">
        <f t="shared" ref="A391:A454" si="6">A390+1</f>
        <v>387</v>
      </c>
      <c r="B391" s="462">
        <v>0.61395991218553247</v>
      </c>
      <c r="C391" s="461">
        <v>6543.3596250453656</v>
      </c>
      <c r="D391" s="462">
        <v>0.80839860387766016</v>
      </c>
      <c r="E391" s="462">
        <v>0.40605262961672572</v>
      </c>
      <c r="F391" s="516">
        <v>2024.07</v>
      </c>
      <c r="G391" s="464">
        <v>264209750474.427</v>
      </c>
      <c r="H391" s="461">
        <v>19916285.803086478</v>
      </c>
      <c r="I391" s="464">
        <v>407206191657.57129</v>
      </c>
      <c r="J391" s="462">
        <v>0.2721809834322797</v>
      </c>
      <c r="K391" s="464">
        <v>5450571965.0007706</v>
      </c>
      <c r="L391" s="464">
        <v>0</v>
      </c>
      <c r="M391" s="464">
        <v>212232837553.72931</v>
      </c>
      <c r="N391" s="464">
        <v>63270977568.323654</v>
      </c>
      <c r="O391" s="464">
        <v>17872.551262930239</v>
      </c>
      <c r="P391" s="461">
        <v>455283.18356607511</v>
      </c>
      <c r="Q391" s="461">
        <v>288044.7642464682</v>
      </c>
      <c r="R391" s="464">
        <v>963285256759.68823</v>
      </c>
      <c r="S391" s="462">
        <v>0.53727658248483201</v>
      </c>
      <c r="T391" s="462">
        <v>0.36641223947428092</v>
      </c>
      <c r="U391" s="461">
        <v>17.470899688222293</v>
      </c>
      <c r="V391" s="464">
        <v>6697616586455.3418</v>
      </c>
      <c r="W391" s="460">
        <v>2113.3132083985843</v>
      </c>
      <c r="X391" s="463">
        <v>4.2637949132136588E-2</v>
      </c>
      <c r="Y391" s="476">
        <v>2.0000000000000001E-4</v>
      </c>
    </row>
    <row r="392" spans="1:25" x14ac:dyDescent="0.2">
      <c r="A392" s="475">
        <f t="shared" si="6"/>
        <v>388</v>
      </c>
      <c r="B392" s="462">
        <v>0.73091713862406404</v>
      </c>
      <c r="C392" s="461">
        <v>6690.7314590053538</v>
      </c>
      <c r="D392" s="462">
        <v>0.80485747590913514</v>
      </c>
      <c r="E392" s="462">
        <v>0.44360974836504868</v>
      </c>
      <c r="F392" s="516">
        <v>2025.82</v>
      </c>
      <c r="G392" s="464">
        <v>196062451387.50723</v>
      </c>
      <c r="H392" s="461">
        <v>20345023.881084945</v>
      </c>
      <c r="I392" s="464">
        <v>440476001640.27411</v>
      </c>
      <c r="J392" s="462">
        <v>0.24259133986663184</v>
      </c>
      <c r="K392" s="464">
        <v>23976541592.124451</v>
      </c>
      <c r="L392" s="464">
        <v>52470556847.332108</v>
      </c>
      <c r="M392" s="464">
        <v>136091545767.34697</v>
      </c>
      <c r="N392" s="464">
        <v>39162534239.663109</v>
      </c>
      <c r="O392" s="464">
        <v>27289.384975211706</v>
      </c>
      <c r="P392" s="461">
        <v>285248.03606923908</v>
      </c>
      <c r="Q392" s="461">
        <v>157342.24606343376</v>
      </c>
      <c r="R392" s="464">
        <v>909371914599.11963</v>
      </c>
      <c r="S392" s="462">
        <v>0.49724435176441562</v>
      </c>
      <c r="T392" s="462">
        <v>0.30372880937959218</v>
      </c>
      <c r="U392" s="461">
        <v>17.149790923147183</v>
      </c>
      <c r="V392" s="464">
        <v>5129092641139.8184</v>
      </c>
      <c r="W392" s="460">
        <v>1619.5833753604777</v>
      </c>
      <c r="X392" s="463">
        <v>4.3572560962905155E-2</v>
      </c>
      <c r="Y392" s="476">
        <v>2.0000000000000001E-4</v>
      </c>
    </row>
    <row r="393" spans="1:25" x14ac:dyDescent="0.2">
      <c r="A393" s="475">
        <f t="shared" si="6"/>
        <v>389</v>
      </c>
      <c r="B393" s="462">
        <v>0.48588611496869427</v>
      </c>
      <c r="C393" s="461">
        <v>5552.1725544426708</v>
      </c>
      <c r="D393" s="462">
        <v>0.53098311130919418</v>
      </c>
      <c r="E393" s="462">
        <v>0.62270800541801297</v>
      </c>
      <c r="F393" s="516">
        <v>2023.75</v>
      </c>
      <c r="G393" s="464">
        <v>219906499404.35596</v>
      </c>
      <c r="H393" s="461">
        <v>9919102.1168611664</v>
      </c>
      <c r="I393" s="464">
        <v>305500138999.68903</v>
      </c>
      <c r="J393" s="462">
        <v>0.32613109245626115</v>
      </c>
      <c r="K393" s="464">
        <v>6345193587.6466904</v>
      </c>
      <c r="L393" s="464">
        <v>0</v>
      </c>
      <c r="M393" s="464">
        <v>282351590510.04352</v>
      </c>
      <c r="N393" s="464">
        <v>16378981778.586239</v>
      </c>
      <c r="O393" s="464">
        <v>38640.728951121971</v>
      </c>
      <c r="P393" s="461">
        <v>136976.12382910796</v>
      </c>
      <c r="Q393" s="461">
        <v>55925.957572214633</v>
      </c>
      <c r="R393" s="464">
        <v>895219619981.0481</v>
      </c>
      <c r="S393" s="462">
        <v>0.62573449331768793</v>
      </c>
      <c r="T393" s="462">
        <v>0.3295213851983318</v>
      </c>
      <c r="U393" s="461">
        <v>17.444864650739582</v>
      </c>
      <c r="V393" s="464">
        <v>5721107259370.582</v>
      </c>
      <c r="W393" s="460">
        <v>1803.4867168672624</v>
      </c>
      <c r="X393" s="463">
        <v>4.1480785299574219E-2</v>
      </c>
      <c r="Y393" s="476">
        <v>2.0000000000000001E-4</v>
      </c>
    </row>
    <row r="394" spans="1:25" x14ac:dyDescent="0.2">
      <c r="A394" s="475">
        <f t="shared" si="6"/>
        <v>390</v>
      </c>
      <c r="B394" s="462">
        <v>0.67554135610742316</v>
      </c>
      <c r="C394" s="461">
        <v>3290.3305370379949</v>
      </c>
      <c r="D394" s="462">
        <v>1.0237636177832468</v>
      </c>
      <c r="E394" s="462">
        <v>0.35435341269608589</v>
      </c>
      <c r="F394" s="516">
        <v>2025.24</v>
      </c>
      <c r="G394" s="464">
        <v>311344410839.74701</v>
      </c>
      <c r="H394" s="461">
        <v>33274843.084154487</v>
      </c>
      <c r="I394" s="464">
        <v>690949058619.20728</v>
      </c>
      <c r="J394" s="462">
        <v>0.36989037039669426</v>
      </c>
      <c r="K394" s="464">
        <v>29206540655.801437</v>
      </c>
      <c r="L394" s="464">
        <v>21723339423.059334</v>
      </c>
      <c r="M394" s="464">
        <v>195948301624.42444</v>
      </c>
      <c r="N394" s="464">
        <v>54469807108.515953</v>
      </c>
      <c r="O394" s="464">
        <v>31465.414147180163</v>
      </c>
      <c r="P394" s="461">
        <v>410832.6898790563</v>
      </c>
      <c r="Q394" s="461">
        <v>247472.03319099723</v>
      </c>
      <c r="R394" s="464">
        <v>1521211190101.0215</v>
      </c>
      <c r="S394" s="462">
        <v>0.57670039703705489</v>
      </c>
      <c r="T394" s="462">
        <v>0.34846225446494511</v>
      </c>
      <c r="U394" s="461">
        <v>16.440058019787244</v>
      </c>
      <c r="V394" s="464">
        <v>9432650502491.1152</v>
      </c>
      <c r="W394" s="460">
        <v>2975.9810070553526</v>
      </c>
      <c r="X394" s="463">
        <v>4.5241028864300196E-2</v>
      </c>
      <c r="Y394" s="476">
        <v>2.0000000000000001E-4</v>
      </c>
    </row>
    <row r="395" spans="1:25" x14ac:dyDescent="0.2">
      <c r="A395" s="475">
        <f t="shared" si="6"/>
        <v>391</v>
      </c>
      <c r="B395" s="462">
        <v>0.59048266310442932</v>
      </c>
      <c r="C395" s="461">
        <v>2553.2078366528212</v>
      </c>
      <c r="D395" s="462">
        <v>0.30851765483150734</v>
      </c>
      <c r="E395" s="462">
        <v>0.54120794358188185</v>
      </c>
      <c r="F395" s="516">
        <v>2026.27</v>
      </c>
      <c r="G395" s="464">
        <v>36406906898.756248</v>
      </c>
      <c r="H395" s="461">
        <v>4943089.1007148037</v>
      </c>
      <c r="I395" s="464">
        <v>175181588159.43173</v>
      </c>
      <c r="J395" s="462">
        <v>0.40512781787940233</v>
      </c>
      <c r="K395" s="464">
        <v>12428875282.772213</v>
      </c>
      <c r="L395" s="464">
        <v>16538019840.752026</v>
      </c>
      <c r="M395" s="464">
        <v>22980604831.593891</v>
      </c>
      <c r="N395" s="464">
        <v>70300854737.853333</v>
      </c>
      <c r="O395" s="464">
        <v>44695.850682937613</v>
      </c>
      <c r="P395" s="461">
        <v>486533.19097435882</v>
      </c>
      <c r="Q395" s="461">
        <v>272462.90742129955</v>
      </c>
      <c r="R395" s="464">
        <v>340022889381.51221</v>
      </c>
      <c r="S395" s="462">
        <v>0.47352089812866643</v>
      </c>
      <c r="T395" s="462">
        <v>0.30223569834754987</v>
      </c>
      <c r="U395" s="461">
        <v>14.972164584720382</v>
      </c>
      <c r="V395" s="464">
        <v>1854413439807.4277</v>
      </c>
      <c r="W395" s="460">
        <v>585.47271512267571</v>
      </c>
      <c r="X395" s="463">
        <v>4.4696082017482139E-2</v>
      </c>
      <c r="Y395" s="476">
        <v>2.0000000000000001E-4</v>
      </c>
    </row>
    <row r="396" spans="1:25" x14ac:dyDescent="0.2">
      <c r="A396" s="475">
        <f t="shared" si="6"/>
        <v>392</v>
      </c>
      <c r="B396" s="462">
        <v>0.58947380560724483</v>
      </c>
      <c r="C396" s="461">
        <v>1500</v>
      </c>
      <c r="D396" s="462">
        <v>0.68486164112572334</v>
      </c>
      <c r="E396" s="462">
        <v>0.44192270181280724</v>
      </c>
      <c r="F396" s="516">
        <v>2025.87</v>
      </c>
      <c r="G396" s="464">
        <v>230798830591.44888</v>
      </c>
      <c r="H396" s="461">
        <v>16197820.786581675</v>
      </c>
      <c r="I396" s="464">
        <v>356766564513.9856</v>
      </c>
      <c r="J396" s="462">
        <v>0.23972724663025002</v>
      </c>
      <c r="K396" s="464">
        <v>10303569451.787222</v>
      </c>
      <c r="L396" s="464">
        <v>8350565053.4615898</v>
      </c>
      <c r="M396" s="464">
        <v>148374536750.8905</v>
      </c>
      <c r="N396" s="464">
        <v>47482101240.577583</v>
      </c>
      <c r="O396" s="464">
        <v>31530.908257072264</v>
      </c>
      <c r="P396" s="461">
        <v>323336.02548488067</v>
      </c>
      <c r="Q396" s="461">
        <v>188891.74430362295</v>
      </c>
      <c r="R396" s="464">
        <v>909702755121.07483</v>
      </c>
      <c r="S396" s="462">
        <v>0.5500545936442599</v>
      </c>
      <c r="T396" s="462">
        <v>0.31301276184532889</v>
      </c>
      <c r="U396" s="461">
        <v>17.793482064898544</v>
      </c>
      <c r="V396" s="464">
        <v>5523279766776.0127</v>
      </c>
      <c r="W396" s="460">
        <v>1743.6030556784037</v>
      </c>
      <c r="X396" s="463">
        <v>4.1473420319575745E-2</v>
      </c>
      <c r="Y396" s="476">
        <v>2.0000000000000001E-4</v>
      </c>
    </row>
    <row r="397" spans="1:25" x14ac:dyDescent="0.2">
      <c r="A397" s="475">
        <f t="shared" si="6"/>
        <v>393</v>
      </c>
      <c r="B397" s="462">
        <v>0.47218782161416306</v>
      </c>
      <c r="C397" s="461">
        <v>3201.5573019842645</v>
      </c>
      <c r="D397" s="462">
        <v>1.1108375663239558</v>
      </c>
      <c r="E397" s="462">
        <v>0.32639824574901016</v>
      </c>
      <c r="F397" s="516">
        <v>2024.51</v>
      </c>
      <c r="G397" s="464">
        <v>327814971486.65405</v>
      </c>
      <c r="H397" s="461">
        <v>38939394.934203774</v>
      </c>
      <c r="I397" s="464">
        <v>828458935666.46912</v>
      </c>
      <c r="J397" s="462">
        <v>0.41017482565582064</v>
      </c>
      <c r="K397" s="464">
        <v>43125151470.763359</v>
      </c>
      <c r="L397" s="464">
        <v>52719356438.096748</v>
      </c>
      <c r="M397" s="464">
        <v>185156296240.09625</v>
      </c>
      <c r="N397" s="464">
        <v>38907974583.426598</v>
      </c>
      <c r="O397" s="464">
        <v>44163.145731736891</v>
      </c>
      <c r="P397" s="461">
        <v>322032.0550853727</v>
      </c>
      <c r="Q397" s="461">
        <v>178141.94710211165</v>
      </c>
      <c r="R397" s="464">
        <v>1444839918516.1519</v>
      </c>
      <c r="S397" s="462">
        <v>0.55332629017120438</v>
      </c>
      <c r="T397" s="462">
        <v>0.44036683118325459</v>
      </c>
      <c r="U397" s="461">
        <v>15.975273785899043</v>
      </c>
      <c r="V397" s="464">
        <v>11221552276667.342</v>
      </c>
      <c r="W397" s="460">
        <v>3539.6104865058505</v>
      </c>
      <c r="X397" s="463">
        <v>4.547760320454735E-2</v>
      </c>
      <c r="Y397" s="476">
        <v>2.0000000000000001E-4</v>
      </c>
    </row>
    <row r="398" spans="1:25" x14ac:dyDescent="0.2">
      <c r="A398" s="475">
        <f t="shared" si="6"/>
        <v>394</v>
      </c>
      <c r="B398" s="462">
        <v>0.33366008869252445</v>
      </c>
      <c r="C398" s="461">
        <v>4269.6936903961268</v>
      </c>
      <c r="D398" s="462">
        <v>1.1116517261502874</v>
      </c>
      <c r="E398" s="462">
        <v>0.68255363314921713</v>
      </c>
      <c r="F398" s="516">
        <v>2026.02</v>
      </c>
      <c r="G398" s="464">
        <v>120510959379.22464</v>
      </c>
      <c r="H398" s="461">
        <v>30387072.115500592</v>
      </c>
      <c r="I398" s="464">
        <v>561521032879.31079</v>
      </c>
      <c r="J398" s="462">
        <v>0.20646741466310048</v>
      </c>
      <c r="K398" s="464">
        <v>19820455605.238152</v>
      </c>
      <c r="L398" s="464">
        <v>18449222491.528671</v>
      </c>
      <c r="M398" s="464">
        <v>62521060075.137062</v>
      </c>
      <c r="N398" s="464">
        <v>3327524878.7804255</v>
      </c>
      <c r="O398" s="464">
        <v>21739.290771592452</v>
      </c>
      <c r="P398" s="461">
        <v>76996.25576299621</v>
      </c>
      <c r="Q398" s="461">
        <v>13812.313940749053</v>
      </c>
      <c r="R398" s="464">
        <v>778803576806.54797</v>
      </c>
      <c r="S398" s="462">
        <v>0.35970700466239941</v>
      </c>
      <c r="T398" s="462">
        <v>0.26458843435243373</v>
      </c>
      <c r="U398" s="461">
        <v>16.39230662214149</v>
      </c>
      <c r="V398" s="464">
        <v>3703095734949.9697</v>
      </c>
      <c r="W398" s="460">
        <v>1167.8507249813767</v>
      </c>
      <c r="X398" s="463">
        <v>4.5437706419177361E-2</v>
      </c>
      <c r="Y398" s="476">
        <v>2.0000000000000001E-4</v>
      </c>
    </row>
    <row r="399" spans="1:25" x14ac:dyDescent="0.2">
      <c r="A399" s="475">
        <f t="shared" si="6"/>
        <v>395</v>
      </c>
      <c r="B399" s="462">
        <v>0.47950103382867149</v>
      </c>
      <c r="C399" s="461">
        <v>3804.2219869611372</v>
      </c>
      <c r="D399" s="462">
        <v>0.28164640707311667</v>
      </c>
      <c r="E399" s="462">
        <v>0.57013364080765228</v>
      </c>
      <c r="F399" s="516">
        <v>2024.11</v>
      </c>
      <c r="G399" s="464">
        <v>165734594152.19159</v>
      </c>
      <c r="H399" s="461">
        <v>4609041.2809847202</v>
      </c>
      <c r="I399" s="464">
        <v>208708337070.57339</v>
      </c>
      <c r="J399" s="462">
        <v>0.47950103382867149</v>
      </c>
      <c r="K399" s="464">
        <v>3329298462.3841066</v>
      </c>
      <c r="L399" s="464">
        <v>0</v>
      </c>
      <c r="M399" s="464">
        <v>116672420286.54944</v>
      </c>
      <c r="N399" s="464">
        <v>48515396416.704453</v>
      </c>
      <c r="O399" s="464">
        <v>18884.556885339411</v>
      </c>
      <c r="P399" s="461">
        <v>365180.63009869074</v>
      </c>
      <c r="Q399" s="461">
        <v>190282.46089139712</v>
      </c>
      <c r="R399" s="464">
        <v>493067557244.59747</v>
      </c>
      <c r="S399" s="462">
        <v>0.60247417139063386</v>
      </c>
      <c r="T399" s="462">
        <v>0.52281309416059396</v>
      </c>
      <c r="U399" s="461">
        <v>16.846972862756875</v>
      </c>
      <c r="V399" s="464">
        <v>4857937507116.0283</v>
      </c>
      <c r="W399" s="460">
        <v>1533.4941924032289</v>
      </c>
      <c r="X399" s="463">
        <v>4.2606327908169109E-2</v>
      </c>
      <c r="Y399" s="476">
        <v>2.0000000000000001E-4</v>
      </c>
    </row>
    <row r="400" spans="1:25" x14ac:dyDescent="0.2">
      <c r="A400" s="475">
        <f t="shared" si="6"/>
        <v>396</v>
      </c>
      <c r="B400" s="462">
        <v>0.43394607550603148</v>
      </c>
      <c r="C400" s="461">
        <v>5567.5546062330241</v>
      </c>
      <c r="D400" s="462">
        <v>0.6379969419115139</v>
      </c>
      <c r="E400" s="462">
        <v>0.41381682208649806</v>
      </c>
      <c r="F400" s="516">
        <v>2026.57</v>
      </c>
      <c r="G400" s="464">
        <v>75942456922.160141</v>
      </c>
      <c r="H400" s="461">
        <v>13737357.986673554</v>
      </c>
      <c r="I400" s="464">
        <v>420226444313.12952</v>
      </c>
      <c r="J400" s="462">
        <v>0.3712871326892202</v>
      </c>
      <c r="K400" s="464">
        <v>18068334051.187878</v>
      </c>
      <c r="L400" s="464">
        <v>25231524904.191139</v>
      </c>
      <c r="M400" s="464">
        <v>21461189971.873539</v>
      </c>
      <c r="N400" s="464">
        <v>57644422296.397369</v>
      </c>
      <c r="O400" s="464">
        <v>10736.599068136067</v>
      </c>
      <c r="P400" s="461">
        <v>341672.13031068118</v>
      </c>
      <c r="Q400" s="461">
        <v>204158.02159814883</v>
      </c>
      <c r="R400" s="464">
        <v>638933526286.32227</v>
      </c>
      <c r="S400" s="462">
        <v>0.46296590367099238</v>
      </c>
      <c r="T400" s="462">
        <v>0.36058785138469968</v>
      </c>
      <c r="U400" s="461">
        <v>14.827427805092729</v>
      </c>
      <c r="V400" s="464">
        <v>3804797039882.6611</v>
      </c>
      <c r="W400" s="460">
        <v>1201.2109202118297</v>
      </c>
      <c r="X400" s="463">
        <v>4.851255502201695E-2</v>
      </c>
      <c r="Y400" s="476">
        <v>2.0000000000000001E-4</v>
      </c>
    </row>
    <row r="401" spans="1:25" x14ac:dyDescent="0.2">
      <c r="A401" s="475">
        <f t="shared" si="6"/>
        <v>397</v>
      </c>
      <c r="B401" s="462">
        <v>0.61978266545562977</v>
      </c>
      <c r="C401" s="461">
        <v>1500</v>
      </c>
      <c r="D401" s="462">
        <v>0.84962204448812562</v>
      </c>
      <c r="E401" s="462">
        <v>0.32748890100467815</v>
      </c>
      <c r="F401" s="516">
        <v>2024.22</v>
      </c>
      <c r="G401" s="464">
        <v>182543912129.04675</v>
      </c>
      <c r="H401" s="461">
        <v>23770825.122316193</v>
      </c>
      <c r="I401" s="464">
        <v>407203955772.88159</v>
      </c>
      <c r="J401" s="462">
        <v>4.6290779417472394E-2</v>
      </c>
      <c r="K401" s="464">
        <v>13790664523.941654</v>
      </c>
      <c r="L401" s="464">
        <v>15225362152.302141</v>
      </c>
      <c r="M401" s="464">
        <v>124878279289.15399</v>
      </c>
      <c r="N401" s="464">
        <v>48883478338.792526</v>
      </c>
      <c r="O401" s="464">
        <v>29136.664928794238</v>
      </c>
      <c r="P401" s="461">
        <v>323218.82644875307</v>
      </c>
      <c r="Q401" s="461">
        <v>184856.32328755915</v>
      </c>
      <c r="R401" s="464">
        <v>792121040668.90332</v>
      </c>
      <c r="S401" s="462">
        <v>0.36752449782267832</v>
      </c>
      <c r="T401" s="462">
        <v>0.22617689884778047</v>
      </c>
      <c r="U401" s="461">
        <v>19.834900462586564</v>
      </c>
      <c r="V401" s="464">
        <v>3980293089471.6133</v>
      </c>
      <c r="W401" s="460">
        <v>1255.2202666655157</v>
      </c>
      <c r="X401" s="463">
        <v>3.6211436768109034E-2</v>
      </c>
      <c r="Y401" s="476">
        <v>2.0000000000000001E-4</v>
      </c>
    </row>
    <row r="402" spans="1:25" x14ac:dyDescent="0.2">
      <c r="A402" s="475">
        <f t="shared" si="6"/>
        <v>398</v>
      </c>
      <c r="B402" s="462">
        <v>0.48560267739606006</v>
      </c>
      <c r="C402" s="461">
        <v>3729.0463628833054</v>
      </c>
      <c r="D402" s="462">
        <v>0.63026583942605585</v>
      </c>
      <c r="E402" s="462">
        <v>0.469234067726088</v>
      </c>
      <c r="F402" s="516">
        <v>2025.06</v>
      </c>
      <c r="G402" s="464">
        <v>139122971941.85587</v>
      </c>
      <c r="H402" s="461">
        <v>13421596.923794279</v>
      </c>
      <c r="I402" s="464">
        <v>402535639953.81323</v>
      </c>
      <c r="J402" s="462">
        <v>0.37676615978139016</v>
      </c>
      <c r="K402" s="464">
        <v>19369406472.802624</v>
      </c>
      <c r="L402" s="464">
        <v>6210875321.4969501</v>
      </c>
      <c r="M402" s="464">
        <v>127953053288.68831</v>
      </c>
      <c r="N402" s="464">
        <v>109683612347.15498</v>
      </c>
      <c r="O402" s="464">
        <v>26027.123561132808</v>
      </c>
      <c r="P402" s="461">
        <v>591313.60214551887</v>
      </c>
      <c r="Q402" s="461">
        <v>403023.2542629955</v>
      </c>
      <c r="R402" s="464">
        <v>826119433404.29102</v>
      </c>
      <c r="S402" s="462">
        <v>0.51254181905354368</v>
      </c>
      <c r="T402" s="462">
        <v>0.31476573395213231</v>
      </c>
      <c r="U402" s="461">
        <v>16.102397757909397</v>
      </c>
      <c r="V402" s="464">
        <v>4695951789283.7383</v>
      </c>
      <c r="W402" s="460">
        <v>1482.7394102695221</v>
      </c>
      <c r="X402" s="463">
        <v>4.4622661394932053E-2</v>
      </c>
      <c r="Y402" s="476">
        <v>2.0000000000000001E-4</v>
      </c>
    </row>
    <row r="403" spans="1:25" x14ac:dyDescent="0.2">
      <c r="A403" s="475">
        <f t="shared" si="6"/>
        <v>399</v>
      </c>
      <c r="B403" s="462">
        <v>0.47986401835386444</v>
      </c>
      <c r="C403" s="461">
        <v>3288.7075223045358</v>
      </c>
      <c r="D403" s="462">
        <v>0.73413730009000189</v>
      </c>
      <c r="E403" s="462">
        <v>0.57763341511915811</v>
      </c>
      <c r="F403" s="516">
        <v>2027.53</v>
      </c>
      <c r="G403" s="464">
        <v>65636798153.004829</v>
      </c>
      <c r="H403" s="461">
        <v>17049606.599685587</v>
      </c>
      <c r="I403" s="464">
        <v>516884783275.50519</v>
      </c>
      <c r="J403" s="462">
        <v>0.43980188061330583</v>
      </c>
      <c r="K403" s="464">
        <v>43653658548.11235</v>
      </c>
      <c r="L403" s="464">
        <v>64325694899.572975</v>
      </c>
      <c r="M403" s="464">
        <v>0</v>
      </c>
      <c r="N403" s="464">
        <v>50253850002.975189</v>
      </c>
      <c r="O403" s="464">
        <v>34721.404415339828</v>
      </c>
      <c r="P403" s="461">
        <v>336471.72282626072</v>
      </c>
      <c r="Q403" s="461">
        <v>197716.07047412498</v>
      </c>
      <c r="R403" s="464">
        <v>748166306345.94983</v>
      </c>
      <c r="S403" s="462">
        <v>0.4866916579537594</v>
      </c>
      <c r="T403" s="462">
        <v>0.3413640410736411</v>
      </c>
      <c r="U403" s="461">
        <v>14.348995956866601</v>
      </c>
      <c r="V403" s="464">
        <v>4133892204227.9712</v>
      </c>
      <c r="W403" s="460">
        <v>1303.6649619521886</v>
      </c>
      <c r="X403" s="463">
        <v>4.9890628540565633E-2</v>
      </c>
      <c r="Y403" s="476">
        <v>2.0000000000000001E-4</v>
      </c>
    </row>
    <row r="404" spans="1:25" x14ac:dyDescent="0.2">
      <c r="A404" s="475">
        <f t="shared" si="6"/>
        <v>400</v>
      </c>
      <c r="B404" s="462">
        <v>0.53806148894932126</v>
      </c>
      <c r="C404" s="461">
        <v>4229.992801954797</v>
      </c>
      <c r="D404" s="462">
        <v>0.82079279920744574</v>
      </c>
      <c r="E404" s="462">
        <v>0.45402610510080155</v>
      </c>
      <c r="F404" s="516">
        <v>2026.15</v>
      </c>
      <c r="G404" s="464">
        <v>67979941164.646111</v>
      </c>
      <c r="H404" s="461">
        <v>21182414.30561661</v>
      </c>
      <c r="I404" s="464">
        <v>482287303379.34198</v>
      </c>
      <c r="J404" s="462">
        <v>0.35694712995740652</v>
      </c>
      <c r="K404" s="464">
        <v>20966050313.815304</v>
      </c>
      <c r="L404" s="464">
        <v>18501157614.508438</v>
      </c>
      <c r="M404" s="464">
        <v>45752886019.994324</v>
      </c>
      <c r="N404" s="464">
        <v>41903775657.375313</v>
      </c>
      <c r="O404" s="464">
        <v>21069.656016974117</v>
      </c>
      <c r="P404" s="461">
        <v>326657.31599137315</v>
      </c>
      <c r="Q404" s="461">
        <v>188136.46287017633</v>
      </c>
      <c r="R404" s="464">
        <v>781311085189.59143</v>
      </c>
      <c r="S404" s="462">
        <v>0.48853732714502823</v>
      </c>
      <c r="T404" s="462">
        <v>0.26419810910512576</v>
      </c>
      <c r="U404" s="461">
        <v>14.817770210303784</v>
      </c>
      <c r="V404" s="464">
        <v>3489850114925.8052</v>
      </c>
      <c r="W404" s="460">
        <v>1098.8482315107362</v>
      </c>
      <c r="X404" s="463">
        <v>4.7485192039398334E-2</v>
      </c>
      <c r="Y404" s="476">
        <v>2.0000000000000001E-4</v>
      </c>
    </row>
    <row r="405" spans="1:25" x14ac:dyDescent="0.2">
      <c r="A405" s="475">
        <f t="shared" si="6"/>
        <v>401</v>
      </c>
      <c r="B405" s="462">
        <v>0.28864325228083654</v>
      </c>
      <c r="C405" s="461">
        <v>1743.3856066698258</v>
      </c>
      <c r="D405" s="462">
        <v>0.53724610087894586</v>
      </c>
      <c r="E405" s="462">
        <v>0.45441097960029725</v>
      </c>
      <c r="F405" s="516">
        <v>2025.58</v>
      </c>
      <c r="G405" s="464">
        <v>253441808109.31796</v>
      </c>
      <c r="H405" s="461">
        <v>11579503.768602885</v>
      </c>
      <c r="I405" s="464">
        <v>392035511086.22772</v>
      </c>
      <c r="J405" s="462">
        <v>0.28864325228083654</v>
      </c>
      <c r="K405" s="464">
        <v>29844455073.309547</v>
      </c>
      <c r="L405" s="464">
        <v>72241985954.047852</v>
      </c>
      <c r="M405" s="464">
        <v>117496738248.09846</v>
      </c>
      <c r="N405" s="464">
        <v>46890194917.638359</v>
      </c>
      <c r="O405" s="464">
        <v>26615.387497737745</v>
      </c>
      <c r="P405" s="461">
        <v>313845.8378919267</v>
      </c>
      <c r="Q405" s="461">
        <v>185324.16399343271</v>
      </c>
      <c r="R405" s="464">
        <v>929681258339.2926</v>
      </c>
      <c r="S405" s="462">
        <v>0.55009547846548612</v>
      </c>
      <c r="T405" s="462">
        <v>0.38263877482295006</v>
      </c>
      <c r="U405" s="461">
        <v>17.129292672705304</v>
      </c>
      <c r="V405" s="464">
        <v>6669587990071.8389</v>
      </c>
      <c r="W405" s="460">
        <v>2105.1920250101525</v>
      </c>
      <c r="X405" s="463">
        <v>4.2720422980038385E-2</v>
      </c>
      <c r="Y405" s="476">
        <v>2.0000000000000001E-4</v>
      </c>
    </row>
    <row r="406" spans="1:25" x14ac:dyDescent="0.2">
      <c r="A406" s="475">
        <f t="shared" si="6"/>
        <v>402</v>
      </c>
      <c r="B406" s="462">
        <v>0.52549914942102216</v>
      </c>
      <c r="C406" s="461">
        <v>5076.4847783477826</v>
      </c>
      <c r="D406" s="462">
        <v>0.42202565629689176</v>
      </c>
      <c r="E406" s="462">
        <v>0.15507384235503224</v>
      </c>
      <c r="F406" s="516">
        <v>2026.1</v>
      </c>
      <c r="G406" s="464">
        <v>59242908452.547981</v>
      </c>
      <c r="H406" s="461">
        <v>7499921.1065262919</v>
      </c>
      <c r="I406" s="464">
        <v>219046278088.62967</v>
      </c>
      <c r="J406" s="462">
        <v>0.41321552166516251</v>
      </c>
      <c r="K406" s="464">
        <v>9503914375.7540169</v>
      </c>
      <c r="L406" s="464">
        <v>32656355865.991669</v>
      </c>
      <c r="M406" s="464">
        <v>51786820568.634178</v>
      </c>
      <c r="N406" s="464">
        <v>53515106970.580215</v>
      </c>
      <c r="O406" s="464">
        <v>12136.575673734116</v>
      </c>
      <c r="P406" s="461">
        <v>423222.57305235113</v>
      </c>
      <c r="Q406" s="461">
        <v>257404.81454829543</v>
      </c>
      <c r="R406" s="464">
        <v>420364211547.61292</v>
      </c>
      <c r="S406" s="462">
        <v>0.51321513611532998</v>
      </c>
      <c r="T406" s="462">
        <v>0.35908089205286942</v>
      </c>
      <c r="U406" s="461">
        <v>15.286845235803902</v>
      </c>
      <c r="V406" s="464">
        <v>2669498182586.2427</v>
      </c>
      <c r="W406" s="460">
        <v>841.71154625367967</v>
      </c>
      <c r="X406" s="463">
        <v>4.5158144389673097E-2</v>
      </c>
      <c r="Y406" s="476">
        <v>2.0000000000000001E-4</v>
      </c>
    </row>
    <row r="407" spans="1:25" x14ac:dyDescent="0.2">
      <c r="A407" s="475">
        <f t="shared" si="6"/>
        <v>403</v>
      </c>
      <c r="B407" s="462">
        <v>0.41441698504154645</v>
      </c>
      <c r="C407" s="461">
        <v>5061.9179010264825</v>
      </c>
      <c r="D407" s="462">
        <v>0.71016365313537011</v>
      </c>
      <c r="E407" s="462">
        <v>0.7</v>
      </c>
      <c r="F407" s="516">
        <v>2023.75</v>
      </c>
      <c r="G407" s="464">
        <v>227325614267.28049</v>
      </c>
      <c r="H407" s="461">
        <v>15876491.519813206</v>
      </c>
      <c r="I407" s="464">
        <v>427790068295.90442</v>
      </c>
      <c r="J407" s="462">
        <v>0.41441698504154645</v>
      </c>
      <c r="K407" s="464">
        <v>7610910612.718154</v>
      </c>
      <c r="L407" s="464">
        <v>0</v>
      </c>
      <c r="M407" s="464">
        <v>196291814523.54294</v>
      </c>
      <c r="N407" s="464">
        <v>68039113016.217697</v>
      </c>
      <c r="O407" s="464">
        <v>32674.898787002432</v>
      </c>
      <c r="P407" s="461">
        <v>474354.87265793252</v>
      </c>
      <c r="Q407" s="461">
        <v>306127.20817588543</v>
      </c>
      <c r="R407" s="464">
        <v>929798619955.63086</v>
      </c>
      <c r="S407" s="462">
        <v>0.57795595078295203</v>
      </c>
      <c r="T407" s="462">
        <v>0.39820260356108678</v>
      </c>
      <c r="U407" s="461">
        <v>16.664740928856876</v>
      </c>
      <c r="V407" s="464">
        <v>6765588314598.3555</v>
      </c>
      <c r="W407" s="460">
        <v>2132.0099156698443</v>
      </c>
      <c r="X407" s="463">
        <v>4.4102834397936476E-2</v>
      </c>
      <c r="Y407" s="476">
        <v>2.0000000000000001E-4</v>
      </c>
    </row>
    <row r="408" spans="1:25" x14ac:dyDescent="0.2">
      <c r="A408" s="475">
        <f t="shared" si="6"/>
        <v>404</v>
      </c>
      <c r="B408" s="462">
        <v>0.49068074402277784</v>
      </c>
      <c r="C408" s="461">
        <v>2648.0072836480558</v>
      </c>
      <c r="D408" s="462">
        <v>0.81515978663438937</v>
      </c>
      <c r="E408" s="462">
        <v>0.64974364598395462</v>
      </c>
      <c r="F408" s="516">
        <v>2023.75</v>
      </c>
      <c r="G408" s="464">
        <v>233449484881.73172</v>
      </c>
      <c r="H408" s="461">
        <v>21514532.87536313</v>
      </c>
      <c r="I408" s="464">
        <v>610924559232.06958</v>
      </c>
      <c r="J408" s="462">
        <v>0.42512342281280691</v>
      </c>
      <c r="K408" s="464">
        <v>12631071163.273701</v>
      </c>
      <c r="L408" s="464">
        <v>0</v>
      </c>
      <c r="M408" s="464">
        <v>387789857978.85608</v>
      </c>
      <c r="N408" s="464">
        <v>40711264461.054642</v>
      </c>
      <c r="O408" s="464">
        <v>30736.35832618548</v>
      </c>
      <c r="P408" s="461">
        <v>287168.0817919813</v>
      </c>
      <c r="Q408" s="461">
        <v>158550.70458306064</v>
      </c>
      <c r="R408" s="464">
        <v>1430215916217.9841</v>
      </c>
      <c r="S408" s="462">
        <v>0.61935672387670526</v>
      </c>
      <c r="T408" s="462">
        <v>0.30803137031094519</v>
      </c>
      <c r="U408" s="461">
        <v>16.145447079020229</v>
      </c>
      <c r="V408" s="464">
        <v>7928623368025.6729</v>
      </c>
      <c r="W408" s="460">
        <v>2503.9450181986981</v>
      </c>
      <c r="X408" s="463">
        <v>4.4622587095009526E-2</v>
      </c>
      <c r="Y408" s="476">
        <v>2.0000000000000001E-4</v>
      </c>
    </row>
    <row r="409" spans="1:25" x14ac:dyDescent="0.2">
      <c r="A409" s="475">
        <f t="shared" si="6"/>
        <v>405</v>
      </c>
      <c r="B409" s="462">
        <v>0.46259954016973803</v>
      </c>
      <c r="C409" s="461">
        <v>5606.0693809530221</v>
      </c>
      <c r="D409" s="462">
        <v>0.66251528217010414</v>
      </c>
      <c r="E409" s="462">
        <v>0.22607338585716413</v>
      </c>
      <c r="F409" s="516">
        <v>2025.14</v>
      </c>
      <c r="G409" s="464">
        <v>220887816937.21146</v>
      </c>
      <c r="H409" s="461">
        <v>14213843.347746413</v>
      </c>
      <c r="I409" s="464">
        <v>424535713902.77753</v>
      </c>
      <c r="J409" s="462">
        <v>0.41111757938791316</v>
      </c>
      <c r="K409" s="464">
        <v>14928023658.23008</v>
      </c>
      <c r="L409" s="464">
        <v>23083109502.045418</v>
      </c>
      <c r="M409" s="464">
        <v>129797278042.07077</v>
      </c>
      <c r="N409" s="464">
        <v>49970621765.235641</v>
      </c>
      <c r="O409" s="464">
        <v>32725.815393139466</v>
      </c>
      <c r="P409" s="461">
        <v>334999.2831319861</v>
      </c>
      <c r="Q409" s="461">
        <v>198389.2061750002</v>
      </c>
      <c r="R409" s="464">
        <v>811444443511.96448</v>
      </c>
      <c r="S409" s="462">
        <v>0.55245783823870476</v>
      </c>
      <c r="T409" s="462">
        <v>0.45007610906517348</v>
      </c>
      <c r="U409" s="461">
        <v>16.589775003384926</v>
      </c>
      <c r="V409" s="464">
        <v>6717621024519.1963</v>
      </c>
      <c r="W409" s="460">
        <v>2117.9070991755243</v>
      </c>
      <c r="X409" s="463">
        <v>4.3771018821450042E-2</v>
      </c>
      <c r="Y409" s="476">
        <v>2.0000000000000001E-4</v>
      </c>
    </row>
    <row r="410" spans="1:25" x14ac:dyDescent="0.2">
      <c r="A410" s="475">
        <f t="shared" si="6"/>
        <v>406</v>
      </c>
      <c r="B410" s="462">
        <v>0.66183174877123752</v>
      </c>
      <c r="C410" s="461">
        <v>9342.5890665615661</v>
      </c>
      <c r="D410" s="462">
        <v>0.67306177100462006</v>
      </c>
      <c r="E410" s="462">
        <v>0.44192694639357499</v>
      </c>
      <c r="F410" s="516">
        <v>2025.64</v>
      </c>
      <c r="G410" s="464">
        <v>194145694685.56989</v>
      </c>
      <c r="H410" s="461">
        <v>14316553.095073355</v>
      </c>
      <c r="I410" s="464">
        <v>460644130148.29956</v>
      </c>
      <c r="J410" s="462">
        <v>0.41278729013904125</v>
      </c>
      <c r="K410" s="464">
        <v>13559141937.30249</v>
      </c>
      <c r="L410" s="464">
        <v>17325575437.734386</v>
      </c>
      <c r="M410" s="464">
        <v>99153129174.56131</v>
      </c>
      <c r="N410" s="464">
        <v>30685168790.260174</v>
      </c>
      <c r="O410" s="464">
        <v>28317.828269634676</v>
      </c>
      <c r="P410" s="461">
        <v>221284.60248595159</v>
      </c>
      <c r="Q410" s="461">
        <v>112906.50001108303</v>
      </c>
      <c r="R410" s="464">
        <v>878718657113.71155</v>
      </c>
      <c r="S410" s="462">
        <v>0.57505736426602971</v>
      </c>
      <c r="T410" s="462">
        <v>0.41449510883191737</v>
      </c>
      <c r="U410" s="461">
        <v>16.124743889686414</v>
      </c>
      <c r="V410" s="464">
        <v>6381588308788.9873</v>
      </c>
      <c r="W410" s="460">
        <v>2012.1664882242951</v>
      </c>
      <c r="X410" s="463">
        <v>4.5305291752709038E-2</v>
      </c>
      <c r="Y410" s="476">
        <v>2.0000000000000001E-4</v>
      </c>
    </row>
    <row r="411" spans="1:25" x14ac:dyDescent="0.2">
      <c r="A411" s="475">
        <f t="shared" si="6"/>
        <v>407</v>
      </c>
      <c r="B411" s="462">
        <v>0.65387609476707209</v>
      </c>
      <c r="C411" s="461">
        <v>5886.0644926522091</v>
      </c>
      <c r="D411" s="462">
        <v>0.77858708197326532</v>
      </c>
      <c r="E411" s="462">
        <v>0.28111772926015843</v>
      </c>
      <c r="F411" s="516">
        <v>2023.75</v>
      </c>
      <c r="G411" s="464">
        <v>211154555486.38663</v>
      </c>
      <c r="H411" s="461">
        <v>18778250.631634884</v>
      </c>
      <c r="I411" s="464">
        <v>530791192503.6214</v>
      </c>
      <c r="J411" s="462">
        <v>0.42154367541959437</v>
      </c>
      <c r="K411" s="464">
        <v>22712929635.014065</v>
      </c>
      <c r="L411" s="464">
        <v>0</v>
      </c>
      <c r="M411" s="464">
        <v>185034585129.39368</v>
      </c>
      <c r="N411" s="464">
        <v>121370675175.51959</v>
      </c>
      <c r="O411" s="464">
        <v>29626.189219151387</v>
      </c>
      <c r="P411" s="461">
        <v>715408.6344025227</v>
      </c>
      <c r="Q411" s="461">
        <v>498796.52117414068</v>
      </c>
      <c r="R411" s="464">
        <v>1074315458280.5994</v>
      </c>
      <c r="S411" s="462">
        <v>0.5423610556065851</v>
      </c>
      <c r="T411" s="462">
        <v>0.38287241725942467</v>
      </c>
      <c r="U411" s="461">
        <v>16.012454126912289</v>
      </c>
      <c r="V411" s="464">
        <v>7240751587725.4814</v>
      </c>
      <c r="W411" s="460">
        <v>2279.2976726144752</v>
      </c>
      <c r="X411" s="463">
        <v>4.5835046010950058E-2</v>
      </c>
      <c r="Y411" s="476">
        <v>2.0000000000000001E-4</v>
      </c>
    </row>
    <row r="412" spans="1:25" x14ac:dyDescent="0.2">
      <c r="A412" s="475">
        <f t="shared" si="6"/>
        <v>408</v>
      </c>
      <c r="B412" s="462">
        <v>0.6017716138856064</v>
      </c>
      <c r="C412" s="461">
        <v>1500</v>
      </c>
      <c r="D412" s="462">
        <v>0.37341522155379131</v>
      </c>
      <c r="E412" s="462">
        <v>0.7</v>
      </c>
      <c r="F412" s="516">
        <v>2024.37</v>
      </c>
      <c r="G412" s="464">
        <v>131473898505.55774</v>
      </c>
      <c r="H412" s="461">
        <v>6490568.1755839679</v>
      </c>
      <c r="I412" s="464">
        <v>265541183651.29279</v>
      </c>
      <c r="J412" s="462">
        <v>0.49126778371994495</v>
      </c>
      <c r="K412" s="464">
        <v>12862716995.074715</v>
      </c>
      <c r="L412" s="464">
        <v>7856546780.0890331</v>
      </c>
      <c r="M412" s="464">
        <v>193841818251.85022</v>
      </c>
      <c r="N412" s="464">
        <v>127062614747.05243</v>
      </c>
      <c r="O412" s="464">
        <v>24944.431189602223</v>
      </c>
      <c r="P412" s="461">
        <v>757957.24212879199</v>
      </c>
      <c r="Q412" s="461">
        <v>463627.36373289209</v>
      </c>
      <c r="R412" s="464">
        <v>875290440658.68213</v>
      </c>
      <c r="S412" s="462">
        <v>0.61093495844306223</v>
      </c>
      <c r="T412" s="462">
        <v>0.29902042520771022</v>
      </c>
      <c r="U412" s="461">
        <v>15.973402588220427</v>
      </c>
      <c r="V412" s="464">
        <v>4810337430672.832</v>
      </c>
      <c r="W412" s="460">
        <v>1517.6585774183925</v>
      </c>
      <c r="X412" s="463">
        <v>4.3708957935319821E-2</v>
      </c>
      <c r="Y412" s="476">
        <v>2.0000000000000001E-4</v>
      </c>
    </row>
    <row r="413" spans="1:25" x14ac:dyDescent="0.2">
      <c r="A413" s="475">
        <f t="shared" si="6"/>
        <v>409</v>
      </c>
      <c r="B413" s="462">
        <v>0.41588797060513716</v>
      </c>
      <c r="C413" s="461">
        <v>6629.56716118435</v>
      </c>
      <c r="D413" s="462">
        <v>1.0214160906615573</v>
      </c>
      <c r="E413" s="462">
        <v>0.52137224813251237</v>
      </c>
      <c r="F413" s="516">
        <v>2025.07</v>
      </c>
      <c r="G413" s="464">
        <v>213731431749.2196</v>
      </c>
      <c r="H413" s="461">
        <v>28396955.546236236</v>
      </c>
      <c r="I413" s="464">
        <v>541644967020.38635</v>
      </c>
      <c r="J413" s="462">
        <v>0.19137566265926875</v>
      </c>
      <c r="K413" s="464">
        <v>17199012442.979221</v>
      </c>
      <c r="L413" s="464">
        <v>21058164717.705791</v>
      </c>
      <c r="M413" s="464">
        <v>97981710992.185623</v>
      </c>
      <c r="N413" s="464">
        <v>11509189571.89488</v>
      </c>
      <c r="O413" s="464">
        <v>27388.993898268305</v>
      </c>
      <c r="P413" s="461">
        <v>173800.95046369929</v>
      </c>
      <c r="Q413" s="461">
        <v>46277.289271560629</v>
      </c>
      <c r="R413" s="464">
        <v>914251263461.22009</v>
      </c>
      <c r="S413" s="462">
        <v>0.4228602459863226</v>
      </c>
      <c r="T413" s="462">
        <v>0.32273017146530403</v>
      </c>
      <c r="U413" s="461">
        <v>17.294396318326523</v>
      </c>
      <c r="V413" s="464">
        <v>5510165733754.3545</v>
      </c>
      <c r="W413" s="460">
        <v>1737.5952115790835</v>
      </c>
      <c r="X413" s="463">
        <v>4.3460222896160028E-2</v>
      </c>
      <c r="Y413" s="476">
        <v>2.0000000000000001E-4</v>
      </c>
    </row>
    <row r="414" spans="1:25" x14ac:dyDescent="0.2">
      <c r="A414" s="475">
        <f t="shared" si="6"/>
        <v>410</v>
      </c>
      <c r="B414" s="462">
        <v>0.31976496373673569</v>
      </c>
      <c r="C414" s="461">
        <v>4409.0275226206459</v>
      </c>
      <c r="D414" s="462">
        <v>0.83420372435459811</v>
      </c>
      <c r="E414" s="462">
        <v>0.385372071774648</v>
      </c>
      <c r="F414" s="516">
        <v>2023.75</v>
      </c>
      <c r="G414" s="464">
        <v>467026830079.38318</v>
      </c>
      <c r="H414" s="461">
        <v>22297067.976947211</v>
      </c>
      <c r="I414" s="464">
        <v>647712182126.19885</v>
      </c>
      <c r="J414" s="462">
        <v>0.31976496373673569</v>
      </c>
      <c r="K414" s="464">
        <v>10321583040.227943</v>
      </c>
      <c r="L414" s="464">
        <v>0</v>
      </c>
      <c r="M414" s="464">
        <v>446516133127.0177</v>
      </c>
      <c r="N414" s="464">
        <v>36645185424.506165</v>
      </c>
      <c r="O414" s="464">
        <v>27911.471910974786</v>
      </c>
      <c r="P414" s="461">
        <v>292582.02651198488</v>
      </c>
      <c r="Q414" s="461">
        <v>162177.14946543172</v>
      </c>
      <c r="R414" s="464">
        <v>1603892879694.7749</v>
      </c>
      <c r="S414" s="462">
        <v>0.59215387365343453</v>
      </c>
      <c r="T414" s="462">
        <v>0.37978255331120508</v>
      </c>
      <c r="U414" s="461">
        <v>17.567098590966424</v>
      </c>
      <c r="V414" s="464">
        <v>11730121853916.748</v>
      </c>
      <c r="W414" s="460">
        <v>3699.5156525309903</v>
      </c>
      <c r="X414" s="463">
        <v>4.1608494071766824E-2</v>
      </c>
      <c r="Y414" s="476">
        <v>2.0000000000000001E-4</v>
      </c>
    </row>
    <row r="415" spans="1:25" x14ac:dyDescent="0.2">
      <c r="A415" s="475">
        <f t="shared" si="6"/>
        <v>411</v>
      </c>
      <c r="B415" s="462">
        <v>0.47359146496608839</v>
      </c>
      <c r="C415" s="461">
        <v>7373.3724839579099</v>
      </c>
      <c r="D415" s="462">
        <v>0.30931322427251656</v>
      </c>
      <c r="E415" s="462">
        <v>0.58093491864528013</v>
      </c>
      <c r="F415" s="516">
        <v>2024.23</v>
      </c>
      <c r="G415" s="464">
        <v>225107590149.32147</v>
      </c>
      <c r="H415" s="461">
        <v>5053714.9925376819</v>
      </c>
      <c r="I415" s="464">
        <v>254938009570.01462</v>
      </c>
      <c r="J415" s="462">
        <v>0.47359146496608839</v>
      </c>
      <c r="K415" s="464">
        <v>2718124503.5213861</v>
      </c>
      <c r="L415" s="464">
        <v>0</v>
      </c>
      <c r="M415" s="464">
        <v>216030710149.45694</v>
      </c>
      <c r="N415" s="464">
        <v>26177057206.619995</v>
      </c>
      <c r="O415" s="464">
        <v>33806.911409549975</v>
      </c>
      <c r="P415" s="461">
        <v>226651.54740388429</v>
      </c>
      <c r="Q415" s="461">
        <v>100099.56551325449</v>
      </c>
      <c r="R415" s="464">
        <v>801022071664.3623</v>
      </c>
      <c r="S415" s="462">
        <v>0.67766487447662227</v>
      </c>
      <c r="T415" s="462">
        <v>0.41170867589696702</v>
      </c>
      <c r="U415" s="461">
        <v>17.08086059665894</v>
      </c>
      <c r="V415" s="464">
        <v>6256751946993.6914</v>
      </c>
      <c r="W415" s="460">
        <v>1973.6010093784039</v>
      </c>
      <c r="X415" s="463">
        <v>4.2227122372316794E-2</v>
      </c>
      <c r="Y415" s="476">
        <v>2.0000000000000001E-4</v>
      </c>
    </row>
    <row r="416" spans="1:25" x14ac:dyDescent="0.2">
      <c r="A416" s="475">
        <f t="shared" si="6"/>
        <v>412</v>
      </c>
      <c r="B416" s="462">
        <v>0.64540282139454475</v>
      </c>
      <c r="C416" s="461">
        <v>3100.6187996783829</v>
      </c>
      <c r="D416" s="462">
        <v>0.67005146792497261</v>
      </c>
      <c r="E416" s="462">
        <v>0.25217422190402261</v>
      </c>
      <c r="F416" s="516">
        <v>2025.99</v>
      </c>
      <c r="G416" s="464">
        <v>195794167902.79755</v>
      </c>
      <c r="H416" s="461">
        <v>15147695.491859488</v>
      </c>
      <c r="I416" s="464">
        <v>402433193911.19293</v>
      </c>
      <c r="J416" s="462">
        <v>0.37258791266540348</v>
      </c>
      <c r="K416" s="464">
        <v>13048654416.718464</v>
      </c>
      <c r="L416" s="464">
        <v>6078567290.7543955</v>
      </c>
      <c r="M416" s="464">
        <v>105849899759.09641</v>
      </c>
      <c r="N416" s="464">
        <v>29330871798.862503</v>
      </c>
      <c r="O416" s="464">
        <v>32465.164091952385</v>
      </c>
      <c r="P416" s="461">
        <v>231677.60373384028</v>
      </c>
      <c r="Q416" s="461">
        <v>120542.64878691499</v>
      </c>
      <c r="R416" s="464">
        <v>774084923201.25391</v>
      </c>
      <c r="S416" s="462">
        <v>0.55236273134835789</v>
      </c>
      <c r="T416" s="462">
        <v>0.38744522518035002</v>
      </c>
      <c r="U416" s="461">
        <v>16.833453879091831</v>
      </c>
      <c r="V416" s="464">
        <v>5530415971062.6514</v>
      </c>
      <c r="W416" s="460">
        <v>1745.4508420695231</v>
      </c>
      <c r="X416" s="463">
        <v>4.3670627883870709E-2</v>
      </c>
      <c r="Y416" s="476">
        <v>2.0000000000000001E-4</v>
      </c>
    </row>
    <row r="417" spans="1:25" x14ac:dyDescent="0.2">
      <c r="A417" s="475">
        <f t="shared" si="6"/>
        <v>413</v>
      </c>
      <c r="B417" s="462">
        <v>0.55157805903937285</v>
      </c>
      <c r="C417" s="461">
        <v>5495.5777777677768</v>
      </c>
      <c r="D417" s="462">
        <v>0.73276910794948935</v>
      </c>
      <c r="E417" s="462">
        <v>0.41209812892324565</v>
      </c>
      <c r="F417" s="516">
        <v>2026.02</v>
      </c>
      <c r="G417" s="464">
        <v>60851667533.836914</v>
      </c>
      <c r="H417" s="461">
        <v>16153901.697285077</v>
      </c>
      <c r="I417" s="464">
        <v>406084400325.99182</v>
      </c>
      <c r="J417" s="462">
        <v>0.39438689273243743</v>
      </c>
      <c r="K417" s="464">
        <v>31564262867.817688</v>
      </c>
      <c r="L417" s="464">
        <v>49370605173.731766</v>
      </c>
      <c r="M417" s="464">
        <v>28786309015.571568</v>
      </c>
      <c r="N417" s="464">
        <v>10210610504.387583</v>
      </c>
      <c r="O417" s="464">
        <v>15357.678395300662</v>
      </c>
      <c r="P417" s="461">
        <v>126440.73022908796</v>
      </c>
      <c r="Q417" s="461">
        <v>47437.624198121288</v>
      </c>
      <c r="R417" s="464">
        <v>614506706230.01746</v>
      </c>
      <c r="S417" s="462">
        <v>0.50641870510681308</v>
      </c>
      <c r="T417" s="462">
        <v>0.31398166724525572</v>
      </c>
      <c r="U417" s="461">
        <v>14.653776596723462</v>
      </c>
      <c r="V417" s="464">
        <v>3177951137326.4668</v>
      </c>
      <c r="W417" s="460">
        <v>1002.5110465102747</v>
      </c>
      <c r="X417" s="463">
        <v>4.8626166542489524E-2</v>
      </c>
      <c r="Y417" s="476">
        <v>2.0000000000000001E-4</v>
      </c>
    </row>
    <row r="418" spans="1:25" x14ac:dyDescent="0.2">
      <c r="A418" s="475">
        <f t="shared" si="6"/>
        <v>414</v>
      </c>
      <c r="B418" s="462">
        <v>0.50984428866100229</v>
      </c>
      <c r="C418" s="461">
        <v>8904.7685833142368</v>
      </c>
      <c r="D418" s="462">
        <v>0.57806645552726843</v>
      </c>
      <c r="E418" s="462">
        <v>0.46578463321108954</v>
      </c>
      <c r="F418" s="516">
        <v>2026.76</v>
      </c>
      <c r="G418" s="464">
        <v>117960988426.95941</v>
      </c>
      <c r="H418" s="461">
        <v>11679924.425968794</v>
      </c>
      <c r="I418" s="464">
        <v>391748759478.28107</v>
      </c>
      <c r="J418" s="462">
        <v>0.44647401132350539</v>
      </c>
      <c r="K418" s="464">
        <v>29246762282.482914</v>
      </c>
      <c r="L418" s="464">
        <v>84904899620.953064</v>
      </c>
      <c r="M418" s="464">
        <v>7992915729.2812376</v>
      </c>
      <c r="N418" s="464">
        <v>31015856756.567421</v>
      </c>
      <c r="O418" s="464">
        <v>11371.447600909567</v>
      </c>
      <c r="P418" s="461">
        <v>229673.9510742327</v>
      </c>
      <c r="Q418" s="461">
        <v>120919.82088946698</v>
      </c>
      <c r="R418" s="464">
        <v>647827308333.30676</v>
      </c>
      <c r="S418" s="462">
        <v>0.5449275285471793</v>
      </c>
      <c r="T418" s="462">
        <v>0.43508806388805715</v>
      </c>
      <c r="U418" s="461">
        <v>15.368659948713551</v>
      </c>
      <c r="V418" s="464">
        <v>4856693662034.8809</v>
      </c>
      <c r="W418" s="460">
        <v>1532.1050527346035</v>
      </c>
      <c r="X418" s="463">
        <v>4.630246916738661E-2</v>
      </c>
      <c r="Y418" s="476">
        <v>2.0000000000000001E-4</v>
      </c>
    </row>
    <row r="419" spans="1:25" x14ac:dyDescent="0.2">
      <c r="A419" s="475">
        <f t="shared" si="6"/>
        <v>415</v>
      </c>
      <c r="B419" s="462">
        <v>0.35208086224444074</v>
      </c>
      <c r="C419" s="461">
        <v>2701.7343470986939</v>
      </c>
      <c r="D419" s="462">
        <v>0.69187462811535094</v>
      </c>
      <c r="E419" s="462">
        <v>0.7</v>
      </c>
      <c r="F419" s="516">
        <v>2023.75</v>
      </c>
      <c r="G419" s="464">
        <v>258383448895.28085</v>
      </c>
      <c r="H419" s="461">
        <v>16456735.986660913</v>
      </c>
      <c r="I419" s="464">
        <v>447428751606.10901</v>
      </c>
      <c r="J419" s="462">
        <v>0.34515455813865126</v>
      </c>
      <c r="K419" s="464">
        <v>6399335232.3477573</v>
      </c>
      <c r="L419" s="464">
        <v>0</v>
      </c>
      <c r="M419" s="464">
        <v>289756390507.79883</v>
      </c>
      <c r="N419" s="464">
        <v>35568466975.253769</v>
      </c>
      <c r="O419" s="464">
        <v>21576.364781935928</v>
      </c>
      <c r="P419" s="461">
        <v>247338.46510474282</v>
      </c>
      <c r="Q419" s="461">
        <v>131607.15907556293</v>
      </c>
      <c r="R419" s="464">
        <v>1038449269113.3979</v>
      </c>
      <c r="S419" s="462">
        <v>0.58207588474320771</v>
      </c>
      <c r="T419" s="462">
        <v>0.3764992077652029</v>
      </c>
      <c r="U419" s="461">
        <v>16.940998042009877</v>
      </c>
      <c r="V419" s="464">
        <v>7274989529159.6406</v>
      </c>
      <c r="W419" s="460">
        <v>2294.5597210214637</v>
      </c>
      <c r="X419" s="463">
        <v>4.3119489240907673E-2</v>
      </c>
      <c r="Y419" s="476">
        <v>2.0000000000000001E-4</v>
      </c>
    </row>
    <row r="420" spans="1:25" x14ac:dyDescent="0.2">
      <c r="A420" s="475">
        <f t="shared" si="6"/>
        <v>416</v>
      </c>
      <c r="B420" s="462">
        <v>0.36727074837517426</v>
      </c>
      <c r="C420" s="461">
        <v>4548.6047201954134</v>
      </c>
      <c r="D420" s="462">
        <v>0.89343392564429758</v>
      </c>
      <c r="E420" s="462">
        <v>0.38446262906997974</v>
      </c>
      <c r="F420" s="516">
        <v>2023.75</v>
      </c>
      <c r="G420" s="464">
        <v>582152362818.29211</v>
      </c>
      <c r="H420" s="461">
        <v>24614491.27440023</v>
      </c>
      <c r="I420" s="464">
        <v>530788214288.0697</v>
      </c>
      <c r="J420" s="462">
        <v>0.24044560419639283</v>
      </c>
      <c r="K420" s="464">
        <v>10188851185.445038</v>
      </c>
      <c r="L420" s="464">
        <v>0</v>
      </c>
      <c r="M420" s="464">
        <v>475037510180.90936</v>
      </c>
      <c r="N420" s="464">
        <v>100222765196.08676</v>
      </c>
      <c r="O420" s="464">
        <v>32184.644893665045</v>
      </c>
      <c r="P420" s="461">
        <v>579718.58765037323</v>
      </c>
      <c r="Q420" s="461">
        <v>384358.24850171735</v>
      </c>
      <c r="R420" s="464">
        <v>1586450180023.1885</v>
      </c>
      <c r="S420" s="462">
        <v>0.57143304282729634</v>
      </c>
      <c r="T420" s="462">
        <v>0.42194676012434545</v>
      </c>
      <c r="U420" s="461">
        <v>18.197080101168822</v>
      </c>
      <c r="V420" s="464">
        <v>13127888519827.785</v>
      </c>
      <c r="W420" s="460">
        <v>4142.9720741500341</v>
      </c>
      <c r="X420" s="463">
        <v>4.0976925583910806E-2</v>
      </c>
      <c r="Y420" s="476">
        <v>2.0000000000000001E-4</v>
      </c>
    </row>
    <row r="421" spans="1:25" x14ac:dyDescent="0.2">
      <c r="A421" s="475">
        <f t="shared" si="6"/>
        <v>417</v>
      </c>
      <c r="B421" s="462">
        <v>0.337973598655397</v>
      </c>
      <c r="C421" s="461">
        <v>6866.6597283423243</v>
      </c>
      <c r="D421" s="462">
        <v>0.71479409169932562</v>
      </c>
      <c r="E421" s="462">
        <v>0.40011575800766203</v>
      </c>
      <c r="F421" s="516">
        <v>2024.31</v>
      </c>
      <c r="G421" s="464">
        <v>359386619700.75336</v>
      </c>
      <c r="H421" s="461">
        <v>15797091.488594422</v>
      </c>
      <c r="I421" s="464">
        <v>410803794063.99841</v>
      </c>
      <c r="J421" s="462">
        <v>0.33110480055110825</v>
      </c>
      <c r="K421" s="464">
        <v>17368308376.469273</v>
      </c>
      <c r="L421" s="464">
        <v>0</v>
      </c>
      <c r="M421" s="464">
        <v>250877662555.11334</v>
      </c>
      <c r="N421" s="464">
        <v>11266798089.560959</v>
      </c>
      <c r="O421" s="464">
        <v>24406.834937547705</v>
      </c>
      <c r="P421" s="461">
        <v>121671.01596311384</v>
      </c>
      <c r="Q421" s="461">
        <v>44643.12811402692</v>
      </c>
      <c r="R421" s="464">
        <v>1059802992868.9672</v>
      </c>
      <c r="S421" s="462">
        <v>0.60912021825534524</v>
      </c>
      <c r="T421" s="462">
        <v>0.44360142722946355</v>
      </c>
      <c r="U421" s="461">
        <v>17.520986675176076</v>
      </c>
      <c r="V421" s="464">
        <v>8960925187657.9473</v>
      </c>
      <c r="W421" s="460">
        <v>2827.3433473180889</v>
      </c>
      <c r="X421" s="463">
        <v>4.2234972647366961E-2</v>
      </c>
      <c r="Y421" s="476">
        <v>2.0000000000000001E-4</v>
      </c>
    </row>
    <row r="422" spans="1:25" x14ac:dyDescent="0.2">
      <c r="A422" s="475">
        <f t="shared" si="6"/>
        <v>418</v>
      </c>
      <c r="B422" s="462">
        <v>0.31117284668976508</v>
      </c>
      <c r="C422" s="461">
        <v>2011.8135609237916</v>
      </c>
      <c r="D422" s="462">
        <v>0.5902996391191252</v>
      </c>
      <c r="E422" s="462">
        <v>0.31529666883282137</v>
      </c>
      <c r="F422" s="516">
        <v>2024.71</v>
      </c>
      <c r="G422" s="464">
        <v>299961379821.99292</v>
      </c>
      <c r="H422" s="461">
        <v>13252502.824605092</v>
      </c>
      <c r="I422" s="464">
        <v>391355050985.74176</v>
      </c>
      <c r="J422" s="462">
        <v>0.31117284668976508</v>
      </c>
      <c r="K422" s="464">
        <v>8941685078.2077141</v>
      </c>
      <c r="L422" s="464">
        <v>6464129361.3493099</v>
      </c>
      <c r="M422" s="464">
        <v>212906448945.54736</v>
      </c>
      <c r="N422" s="464">
        <v>31105896275.689968</v>
      </c>
      <c r="O422" s="464">
        <v>35590.592017929957</v>
      </c>
      <c r="P422" s="461">
        <v>237305.48678427254</v>
      </c>
      <c r="Q422" s="461">
        <v>126297.6691789973</v>
      </c>
      <c r="R422" s="464">
        <v>940419262602.90942</v>
      </c>
      <c r="S422" s="462">
        <v>0.57512574782860837</v>
      </c>
      <c r="T422" s="462">
        <v>0.40351400728884318</v>
      </c>
      <c r="U422" s="461">
        <v>17.710814060184415</v>
      </c>
      <c r="V422" s="464">
        <v>7289246348320.3633</v>
      </c>
      <c r="W422" s="460">
        <v>2300.3251557925037</v>
      </c>
      <c r="X422" s="463">
        <v>4.1688831302843614E-2</v>
      </c>
      <c r="Y422" s="476">
        <v>2.0000000000000001E-4</v>
      </c>
    </row>
    <row r="423" spans="1:25" x14ac:dyDescent="0.2">
      <c r="A423" s="475">
        <f t="shared" si="6"/>
        <v>419</v>
      </c>
      <c r="B423" s="462">
        <v>0.40204844105844451</v>
      </c>
      <c r="C423" s="461">
        <v>2172.9791458341247</v>
      </c>
      <c r="D423" s="462">
        <v>0.7164542389318842</v>
      </c>
      <c r="E423" s="462">
        <v>0.53348684645541389</v>
      </c>
      <c r="F423" s="516">
        <v>2024.8</v>
      </c>
      <c r="G423" s="464">
        <v>194493451774.39148</v>
      </c>
      <c r="H423" s="461">
        <v>17311178.28010026</v>
      </c>
      <c r="I423" s="464">
        <v>399364743170.34595</v>
      </c>
      <c r="J423" s="462">
        <v>0.31288265214823197</v>
      </c>
      <c r="K423" s="464">
        <v>16101614287.232986</v>
      </c>
      <c r="L423" s="464">
        <v>33614127653.796619</v>
      </c>
      <c r="M423" s="464">
        <v>118289263937.98181</v>
      </c>
      <c r="N423" s="464">
        <v>41639590794.824165</v>
      </c>
      <c r="O423" s="464">
        <v>30306.660239152523</v>
      </c>
      <c r="P423" s="461">
        <v>306583.33929023333</v>
      </c>
      <c r="Q423" s="461">
        <v>175383.73929065277</v>
      </c>
      <c r="R423" s="464">
        <v>826400437530.29553</v>
      </c>
      <c r="S423" s="462">
        <v>0.52898199038374993</v>
      </c>
      <c r="T423" s="462">
        <v>0.36467852523607219</v>
      </c>
      <c r="U423" s="461">
        <v>16.802131108682229</v>
      </c>
      <c r="V423" s="464">
        <v>5726615763716.5566</v>
      </c>
      <c r="W423" s="460">
        <v>1805.5414028260034</v>
      </c>
      <c r="X423" s="463">
        <v>4.2283066344828618E-2</v>
      </c>
      <c r="Y423" s="476">
        <v>2.0000000000000001E-4</v>
      </c>
    </row>
    <row r="424" spans="1:25" x14ac:dyDescent="0.2">
      <c r="A424" s="475">
        <f t="shared" si="6"/>
        <v>420</v>
      </c>
      <c r="B424" s="462">
        <v>0.40994235662525519</v>
      </c>
      <c r="C424" s="461">
        <v>1500</v>
      </c>
      <c r="D424" s="462">
        <v>0.93247047716962161</v>
      </c>
      <c r="E424" s="462">
        <v>0.43597090344764972</v>
      </c>
      <c r="F424" s="516">
        <v>2025.8</v>
      </c>
      <c r="G424" s="464">
        <v>136617468387.02219</v>
      </c>
      <c r="H424" s="461">
        <v>28235122.756338745</v>
      </c>
      <c r="I424" s="464">
        <v>625658925302.06311</v>
      </c>
      <c r="J424" s="462">
        <v>0.29621852705555574</v>
      </c>
      <c r="K424" s="464">
        <v>14635239600.368259</v>
      </c>
      <c r="L424" s="464">
        <v>17804770459.548485</v>
      </c>
      <c r="M424" s="464">
        <v>75281387337.085403</v>
      </c>
      <c r="N424" s="464">
        <v>12294570074.158152</v>
      </c>
      <c r="O424" s="464">
        <v>28020.370949568154</v>
      </c>
      <c r="P424" s="461">
        <v>126178.50602798385</v>
      </c>
      <c r="Q424" s="461">
        <v>47283.344504636138</v>
      </c>
      <c r="R424" s="464">
        <v>906189895270.69519</v>
      </c>
      <c r="S424" s="462">
        <v>0.43617151247386299</v>
      </c>
      <c r="T424" s="462">
        <v>0.28101446236993111</v>
      </c>
      <c r="U424" s="461">
        <v>16.16962108465566</v>
      </c>
      <c r="V424" s="464">
        <v>4612338930870.3438</v>
      </c>
      <c r="W424" s="460">
        <v>1455.6901373433298</v>
      </c>
      <c r="X424" s="463">
        <v>4.435254248415927E-2</v>
      </c>
      <c r="Y424" s="476">
        <v>2.0000000000000001E-4</v>
      </c>
    </row>
    <row r="425" spans="1:25" x14ac:dyDescent="0.2">
      <c r="A425" s="475">
        <f t="shared" si="6"/>
        <v>421</v>
      </c>
      <c r="B425" s="462">
        <v>0.59481058807261378</v>
      </c>
      <c r="C425" s="461">
        <v>2500.8721023282451</v>
      </c>
      <c r="D425" s="462">
        <v>1.1336107649090472</v>
      </c>
      <c r="E425" s="462">
        <v>0.50176054492271727</v>
      </c>
      <c r="F425" s="516">
        <v>2024.23</v>
      </c>
      <c r="G425" s="464">
        <v>352653244545.15173</v>
      </c>
      <c r="H425" s="461">
        <v>40871369.94652658</v>
      </c>
      <c r="I425" s="464">
        <v>493798911649.42871</v>
      </c>
      <c r="J425" s="462">
        <v>-0.41234503174293979</v>
      </c>
      <c r="K425" s="464">
        <v>13479608805.893286</v>
      </c>
      <c r="L425" s="464">
        <v>0</v>
      </c>
      <c r="M425" s="464">
        <v>277235780424.79681</v>
      </c>
      <c r="N425" s="464">
        <v>61877078214.715225</v>
      </c>
      <c r="O425" s="464">
        <v>25995.133007201272</v>
      </c>
      <c r="P425" s="461">
        <v>358562.63270124421</v>
      </c>
      <c r="Q425" s="461">
        <v>204981.173919889</v>
      </c>
      <c r="R425" s="464">
        <v>1259110702655.9575</v>
      </c>
      <c r="S425" s="462">
        <v>0.29378968631370433</v>
      </c>
      <c r="T425" s="462">
        <v>0.1149514796010174</v>
      </c>
      <c r="U425" s="461">
        <v>49.458072436670868</v>
      </c>
      <c r="V425" s="464">
        <v>7351754355161.0693</v>
      </c>
      <c r="W425" s="460">
        <v>2320.8417909588843</v>
      </c>
      <c r="X425" s="463">
        <v>1.5922470397565523E-2</v>
      </c>
      <c r="Y425" s="476">
        <v>2.0000000000000001E-4</v>
      </c>
    </row>
    <row r="426" spans="1:25" x14ac:dyDescent="0.2">
      <c r="A426" s="475">
        <f t="shared" si="6"/>
        <v>422</v>
      </c>
      <c r="B426" s="462">
        <v>0.36331473167805828</v>
      </c>
      <c r="C426" s="461">
        <v>5613.735963370008</v>
      </c>
      <c r="D426" s="462">
        <v>1.2113681341966906</v>
      </c>
      <c r="E426" s="462">
        <v>0.1673376747039077</v>
      </c>
      <c r="F426" s="516">
        <v>2023.81</v>
      </c>
      <c r="G426" s="464">
        <v>553674979033.2428</v>
      </c>
      <c r="H426" s="461">
        <v>44781091.862917438</v>
      </c>
      <c r="I426" s="464">
        <v>789320373867.34753</v>
      </c>
      <c r="J426" s="462">
        <v>0.15880662941764656</v>
      </c>
      <c r="K426" s="464">
        <v>10496765490.772514</v>
      </c>
      <c r="L426" s="464">
        <v>0</v>
      </c>
      <c r="M426" s="464">
        <v>513325845923.07538</v>
      </c>
      <c r="N426" s="464">
        <v>161787015206.82404</v>
      </c>
      <c r="O426" s="464">
        <v>28620.909012086457</v>
      </c>
      <c r="P426" s="461">
        <v>884196.32833466586</v>
      </c>
      <c r="Q426" s="461">
        <v>620167.96565784118</v>
      </c>
      <c r="R426" s="464">
        <v>2168016742602.7029</v>
      </c>
      <c r="S426" s="462">
        <v>0.52603166279032509</v>
      </c>
      <c r="T426" s="462">
        <v>0.29005622416791771</v>
      </c>
      <c r="U426" s="461">
        <v>18.255712364382685</v>
      </c>
      <c r="V426" s="464">
        <v>12275635760138.447</v>
      </c>
      <c r="W426" s="460">
        <v>3873.2198330205392</v>
      </c>
      <c r="X426" s="463">
        <v>4.1167467165332955E-2</v>
      </c>
      <c r="Y426" s="476">
        <v>2.0000000000000001E-4</v>
      </c>
    </row>
    <row r="427" spans="1:25" x14ac:dyDescent="0.2">
      <c r="A427" s="475">
        <f t="shared" si="6"/>
        <v>423</v>
      </c>
      <c r="B427" s="462">
        <v>0.62733721182274815</v>
      </c>
      <c r="C427" s="461">
        <v>7125.631231888714</v>
      </c>
      <c r="D427" s="462">
        <v>0.93452930869831019</v>
      </c>
      <c r="E427" s="462">
        <v>0.47128231316294422</v>
      </c>
      <c r="F427" s="516">
        <v>2024.46</v>
      </c>
      <c r="G427" s="464">
        <v>236343660930.45953</v>
      </c>
      <c r="H427" s="461">
        <v>24052605.029819012</v>
      </c>
      <c r="I427" s="464">
        <v>552402057831.93945</v>
      </c>
      <c r="J427" s="462">
        <v>0.26464126140764488</v>
      </c>
      <c r="K427" s="464">
        <v>8732463338.6966457</v>
      </c>
      <c r="L427" s="464">
        <v>0</v>
      </c>
      <c r="M427" s="464">
        <v>170304028143.74283</v>
      </c>
      <c r="N427" s="464">
        <v>15372387941.554327</v>
      </c>
      <c r="O427" s="464">
        <v>31583.104270496173</v>
      </c>
      <c r="P427" s="461">
        <v>132363.32585278334</v>
      </c>
      <c r="Q427" s="461">
        <v>58176.667134828924</v>
      </c>
      <c r="R427" s="464">
        <v>1002582135771.2332</v>
      </c>
      <c r="S427" s="462">
        <v>0.49471704512703929</v>
      </c>
      <c r="T427" s="462">
        <v>0.35066837558858799</v>
      </c>
      <c r="U427" s="461">
        <v>16.985896603811533</v>
      </c>
      <c r="V427" s="464">
        <v>6469068177016.4824</v>
      </c>
      <c r="W427" s="460">
        <v>2039.4494133374551</v>
      </c>
      <c r="X427" s="463">
        <v>4.4027447842218743E-2</v>
      </c>
      <c r="Y427" s="476">
        <v>2.0000000000000001E-4</v>
      </c>
    </row>
    <row r="428" spans="1:25" x14ac:dyDescent="0.2">
      <c r="A428" s="475">
        <f t="shared" si="6"/>
        <v>424</v>
      </c>
      <c r="B428" s="462">
        <v>0.53891157300460502</v>
      </c>
      <c r="C428" s="461">
        <v>1500</v>
      </c>
      <c r="D428" s="462">
        <v>0.4213800700483249</v>
      </c>
      <c r="E428" s="462">
        <v>0.46458279675841668</v>
      </c>
      <c r="F428" s="516">
        <v>2025.62</v>
      </c>
      <c r="G428" s="464">
        <v>62120427436.896133</v>
      </c>
      <c r="H428" s="461">
        <v>7403486.7746506948</v>
      </c>
      <c r="I428" s="464">
        <v>300862255522.00317</v>
      </c>
      <c r="J428" s="462">
        <v>0.53705198161458445</v>
      </c>
      <c r="K428" s="464">
        <v>42353657557.166405</v>
      </c>
      <c r="L428" s="464">
        <v>56341859029.458321</v>
      </c>
      <c r="M428" s="464">
        <v>80830095205.398788</v>
      </c>
      <c r="N428" s="464">
        <v>51850448026.093094</v>
      </c>
      <c r="O428" s="464">
        <v>29241.201556096072</v>
      </c>
      <c r="P428" s="461">
        <v>404929.81565558416</v>
      </c>
      <c r="Q428" s="461">
        <v>213143.7732636329</v>
      </c>
      <c r="R428" s="464">
        <v>705668498289.74341</v>
      </c>
      <c r="S428" s="462">
        <v>0.62510468079771542</v>
      </c>
      <c r="T428" s="462">
        <v>0.32532578033549248</v>
      </c>
      <c r="U428" s="461">
        <v>14.379930300876124</v>
      </c>
      <c r="V428" s="464">
        <v>3796303074331.2485</v>
      </c>
      <c r="W428" s="460">
        <v>1196.9277128104725</v>
      </c>
      <c r="X428" s="463">
        <v>4.8587398001277024E-2</v>
      </c>
      <c r="Y428" s="476">
        <v>2.0000000000000001E-4</v>
      </c>
    </row>
    <row r="429" spans="1:25" x14ac:dyDescent="0.2">
      <c r="A429" s="475">
        <f t="shared" si="6"/>
        <v>425</v>
      </c>
      <c r="B429" s="462">
        <v>0.47061090800563199</v>
      </c>
      <c r="C429" s="461">
        <v>3887.1480288209168</v>
      </c>
      <c r="D429" s="462">
        <v>0.35826453939727743</v>
      </c>
      <c r="E429" s="462">
        <v>0.47795676805366427</v>
      </c>
      <c r="F429" s="516">
        <v>2025.36</v>
      </c>
      <c r="G429" s="464">
        <v>158102675860.2225</v>
      </c>
      <c r="H429" s="461">
        <v>6213432.5369089879</v>
      </c>
      <c r="I429" s="464">
        <v>250983791163.12341</v>
      </c>
      <c r="J429" s="462">
        <v>0.47061090800563199</v>
      </c>
      <c r="K429" s="464">
        <v>29304412246.034435</v>
      </c>
      <c r="L429" s="464">
        <v>47720472991.218987</v>
      </c>
      <c r="M429" s="464">
        <v>86253645390.735107</v>
      </c>
      <c r="N429" s="464">
        <v>11198702790.227537</v>
      </c>
      <c r="O429" s="464">
        <v>19345.542012233014</v>
      </c>
      <c r="P429" s="461">
        <v>133296.22679240807</v>
      </c>
      <c r="Q429" s="461">
        <v>44977.317283000237</v>
      </c>
      <c r="R429" s="464">
        <v>568790112154.49658</v>
      </c>
      <c r="S429" s="462">
        <v>0.62036652175245544</v>
      </c>
      <c r="T429" s="462">
        <v>0.45308700633563376</v>
      </c>
      <c r="U429" s="461">
        <v>16.563065536192937</v>
      </c>
      <c r="V429" s="464">
        <v>4736248651384.75</v>
      </c>
      <c r="W429" s="460">
        <v>1492.2773504314637</v>
      </c>
      <c r="X429" s="463">
        <v>4.3718046456240667E-2</v>
      </c>
      <c r="Y429" s="476">
        <v>2.0000000000000001E-4</v>
      </c>
    </row>
    <row r="430" spans="1:25" x14ac:dyDescent="0.2">
      <c r="A430" s="475">
        <f t="shared" si="6"/>
        <v>426</v>
      </c>
      <c r="B430" s="462">
        <v>0.64464979202324979</v>
      </c>
      <c r="C430" s="461">
        <v>1500</v>
      </c>
      <c r="D430" s="462">
        <v>0.68703595148556029</v>
      </c>
      <c r="E430" s="462">
        <v>0.34893850128425763</v>
      </c>
      <c r="F430" s="516">
        <v>2023.75</v>
      </c>
      <c r="G430" s="464">
        <v>368467375191.94678</v>
      </c>
      <c r="H430" s="461">
        <v>16122753.437154673</v>
      </c>
      <c r="I430" s="464">
        <v>505489634491.8894</v>
      </c>
      <c r="J430" s="462">
        <v>0.40771224841052234</v>
      </c>
      <c r="K430" s="464">
        <v>7049421768.9603338</v>
      </c>
      <c r="L430" s="464">
        <v>0</v>
      </c>
      <c r="M430" s="464">
        <v>376511419421.48187</v>
      </c>
      <c r="N430" s="464">
        <v>100229978162.68512</v>
      </c>
      <c r="O430" s="464">
        <v>22136.234420425557</v>
      </c>
      <c r="P430" s="461">
        <v>530878.36668101919</v>
      </c>
      <c r="Q430" s="461">
        <v>352088.16289140854</v>
      </c>
      <c r="R430" s="464">
        <v>1364585013006.0566</v>
      </c>
      <c r="S430" s="462">
        <v>0.61098468116879412</v>
      </c>
      <c r="T430" s="462">
        <v>0.39756229336093474</v>
      </c>
      <c r="U430" s="461">
        <v>17.049706998518424</v>
      </c>
      <c r="V430" s="464">
        <v>10423805435956.973</v>
      </c>
      <c r="W430" s="460">
        <v>3290.8187560601268</v>
      </c>
      <c r="X430" s="463">
        <v>4.1764189022054997E-2</v>
      </c>
      <c r="Y430" s="476">
        <v>2.0000000000000001E-4</v>
      </c>
    </row>
    <row r="431" spans="1:25" x14ac:dyDescent="0.2">
      <c r="A431" s="475">
        <f t="shared" si="6"/>
        <v>427</v>
      </c>
      <c r="B431" s="462">
        <v>0.5432307784913295</v>
      </c>
      <c r="C431" s="461">
        <v>1985.6539998044686</v>
      </c>
      <c r="D431" s="462">
        <v>0.67603111097645563</v>
      </c>
      <c r="E431" s="462">
        <v>0.45704794902782392</v>
      </c>
      <c r="F431" s="516">
        <v>2023.75</v>
      </c>
      <c r="G431" s="464">
        <v>310491191609.24774</v>
      </c>
      <c r="H431" s="461">
        <v>15101077.196959347</v>
      </c>
      <c r="I431" s="464">
        <v>397058814389.13367</v>
      </c>
      <c r="J431" s="462">
        <v>0.31183765866533353</v>
      </c>
      <c r="K431" s="464">
        <v>15916245686.968069</v>
      </c>
      <c r="L431" s="464">
        <v>0</v>
      </c>
      <c r="M431" s="464">
        <v>320816823941.82104</v>
      </c>
      <c r="N431" s="464">
        <v>70998302046.324234</v>
      </c>
      <c r="O431" s="464">
        <v>18576.025901274079</v>
      </c>
      <c r="P431" s="461">
        <v>417453.03527496534</v>
      </c>
      <c r="Q431" s="461">
        <v>262162.54677140078</v>
      </c>
      <c r="R431" s="464">
        <v>1053427016620.5376</v>
      </c>
      <c r="S431" s="462">
        <v>0.57014156597196841</v>
      </c>
      <c r="T431" s="462">
        <v>0.39046581631970745</v>
      </c>
      <c r="U431" s="461">
        <v>17.486136439372878</v>
      </c>
      <c r="V431" s="464">
        <v>7917661068977.4023</v>
      </c>
      <c r="W431" s="460">
        <v>2498.7526187000781</v>
      </c>
      <c r="X431" s="463">
        <v>4.1685040012986924E-2</v>
      </c>
      <c r="Y431" s="476">
        <v>2.0000000000000001E-4</v>
      </c>
    </row>
    <row r="432" spans="1:25" x14ac:dyDescent="0.2">
      <c r="A432" s="475">
        <f t="shared" si="6"/>
        <v>428</v>
      </c>
      <c r="B432" s="462">
        <v>0.47812652784599041</v>
      </c>
      <c r="C432" s="461">
        <v>5068.9261772226173</v>
      </c>
      <c r="D432" s="462">
        <v>1.0476365230415574</v>
      </c>
      <c r="E432" s="462">
        <v>0.44217333883583165</v>
      </c>
      <c r="F432" s="516">
        <v>2023.97</v>
      </c>
      <c r="G432" s="464">
        <v>101580629473.39041</v>
      </c>
      <c r="H432" s="461">
        <v>34011232.348497711</v>
      </c>
      <c r="I432" s="464">
        <v>709164319021.64392</v>
      </c>
      <c r="J432" s="462">
        <v>0.36976207240407855</v>
      </c>
      <c r="K432" s="464">
        <v>10576766606.301325</v>
      </c>
      <c r="L432" s="464">
        <v>1617638419.8355339</v>
      </c>
      <c r="M432" s="464">
        <v>147777701312.72705</v>
      </c>
      <c r="N432" s="464">
        <v>13612799882.56436</v>
      </c>
      <c r="O432" s="464">
        <v>30734.772884653819</v>
      </c>
      <c r="P432" s="461">
        <v>150730.05430965815</v>
      </c>
      <c r="Q432" s="461">
        <v>62020.130069626874</v>
      </c>
      <c r="R432" s="464">
        <v>1058225663656.3712</v>
      </c>
      <c r="S432" s="462">
        <v>0.50124445756682101</v>
      </c>
      <c r="T432" s="462">
        <v>0.26586908898995248</v>
      </c>
      <c r="U432" s="461">
        <v>15.106702229225318</v>
      </c>
      <c r="V432" s="464">
        <v>4639939612341.8242</v>
      </c>
      <c r="W432" s="460">
        <v>1464.6973694321616</v>
      </c>
      <c r="X432" s="463">
        <v>4.8303346093492482E-2</v>
      </c>
      <c r="Y432" s="476">
        <v>2.0000000000000001E-4</v>
      </c>
    </row>
    <row r="433" spans="1:25" x14ac:dyDescent="0.2">
      <c r="A433" s="475">
        <f t="shared" si="6"/>
        <v>429</v>
      </c>
      <c r="B433" s="462">
        <v>0.59950232372125978</v>
      </c>
      <c r="C433" s="461">
        <v>7527.7577651372885</v>
      </c>
      <c r="D433" s="462">
        <v>0.98414011913979682</v>
      </c>
      <c r="E433" s="462">
        <v>0.58585092624915613</v>
      </c>
      <c r="F433" s="516">
        <v>2025.18</v>
      </c>
      <c r="G433" s="464">
        <v>173627937773.58524</v>
      </c>
      <c r="H433" s="461">
        <v>17190823.311702728</v>
      </c>
      <c r="I433" s="464">
        <v>393205168330.02405</v>
      </c>
      <c r="J433" s="462">
        <v>0.24857631876190356</v>
      </c>
      <c r="K433" s="464">
        <v>18086366234.36824</v>
      </c>
      <c r="L433" s="464">
        <v>7010058844.5702848</v>
      </c>
      <c r="M433" s="464">
        <v>134202352554.39284</v>
      </c>
      <c r="N433" s="464">
        <v>3291141346.3119955</v>
      </c>
      <c r="O433" s="464">
        <v>18425.636502045953</v>
      </c>
      <c r="P433" s="461">
        <v>73660.042077173188</v>
      </c>
      <c r="Q433" s="461">
        <v>12978.260519293299</v>
      </c>
      <c r="R433" s="464">
        <v>822949866229.05078</v>
      </c>
      <c r="S433" s="462">
        <v>0.52719028012995217</v>
      </c>
      <c r="T433" s="462">
        <v>0.29267759601016352</v>
      </c>
      <c r="U433" s="461">
        <v>17.216978180006453</v>
      </c>
      <c r="V433" s="464">
        <v>4477820426297.29</v>
      </c>
      <c r="W433" s="460">
        <v>1411.6336486206526</v>
      </c>
      <c r="X433" s="463">
        <v>4.3703586290294319E-2</v>
      </c>
      <c r="Y433" s="476">
        <v>2.0000000000000001E-4</v>
      </c>
    </row>
    <row r="434" spans="1:25" x14ac:dyDescent="0.2">
      <c r="A434" s="475">
        <f t="shared" si="6"/>
        <v>430</v>
      </c>
      <c r="B434" s="462">
        <v>0.40118099730324808</v>
      </c>
      <c r="C434" s="461">
        <v>2900.3315916019378</v>
      </c>
      <c r="D434" s="462">
        <v>0.91237785766263224</v>
      </c>
      <c r="E434" s="462">
        <v>0.7</v>
      </c>
      <c r="F434" s="516">
        <v>2024.78</v>
      </c>
      <c r="G434" s="464">
        <v>505752033191.88788</v>
      </c>
      <c r="H434" s="461">
        <v>26682043.642919719</v>
      </c>
      <c r="I434" s="464">
        <v>559119913935.62524</v>
      </c>
      <c r="J434" s="462">
        <v>0.2765387628666649</v>
      </c>
      <c r="K434" s="464">
        <v>22583379104.148979</v>
      </c>
      <c r="L434" s="464">
        <v>0</v>
      </c>
      <c r="M434" s="464">
        <v>295275193301.53778</v>
      </c>
      <c r="N434" s="464">
        <v>12669913248.857174</v>
      </c>
      <c r="O434" s="464">
        <v>21200.563664941823</v>
      </c>
      <c r="P434" s="461">
        <v>132990.85830428323</v>
      </c>
      <c r="Q434" s="461">
        <v>51314.718366886525</v>
      </c>
      <c r="R434" s="464">
        <v>1371288868120.7986</v>
      </c>
      <c r="S434" s="462">
        <v>0.58029595854890581</v>
      </c>
      <c r="T434" s="462">
        <v>0.45750069160738432</v>
      </c>
      <c r="U434" s="461">
        <v>17.75745113420658</v>
      </c>
      <c r="V434" s="464">
        <v>12129255735576.215</v>
      </c>
      <c r="W434" s="460">
        <v>3828.6657687622142</v>
      </c>
      <c r="X434" s="463">
        <v>4.1461079350712055E-2</v>
      </c>
      <c r="Y434" s="476">
        <v>2.0000000000000001E-4</v>
      </c>
    </row>
    <row r="435" spans="1:25" x14ac:dyDescent="0.2">
      <c r="A435" s="475">
        <f t="shared" si="6"/>
        <v>431</v>
      </c>
      <c r="B435" s="462">
        <v>0.34297887791322046</v>
      </c>
      <c r="C435" s="461">
        <v>9447.437145338532</v>
      </c>
      <c r="D435" s="462">
        <v>0.85065073756740395</v>
      </c>
      <c r="E435" s="462">
        <v>0.58119367683879219</v>
      </c>
      <c r="F435" s="516">
        <v>2023.75</v>
      </c>
      <c r="G435" s="464">
        <v>638135207584.44043</v>
      </c>
      <c r="H435" s="461">
        <v>20663131.016680788</v>
      </c>
      <c r="I435" s="464">
        <v>461480918688.26239</v>
      </c>
      <c r="J435" s="462">
        <v>0.28612888304431106</v>
      </c>
      <c r="K435" s="464">
        <v>7904939294.0822449</v>
      </c>
      <c r="L435" s="464">
        <v>0</v>
      </c>
      <c r="M435" s="464">
        <v>539737207547.43347</v>
      </c>
      <c r="N435" s="464">
        <v>68752646439.55098</v>
      </c>
      <c r="O435" s="464">
        <v>34110.79206029854</v>
      </c>
      <c r="P435" s="461">
        <v>462792.79067046312</v>
      </c>
      <c r="Q435" s="461">
        <v>292712.06555862608</v>
      </c>
      <c r="R435" s="464">
        <v>1617886996404.5918</v>
      </c>
      <c r="S435" s="462">
        <v>0.62615177424086277</v>
      </c>
      <c r="T435" s="462">
        <v>0.47008717343487189</v>
      </c>
      <c r="U435" s="461">
        <v>18.019121742664026</v>
      </c>
      <c r="V435" s="464">
        <v>14709541405335.549</v>
      </c>
      <c r="W435" s="460">
        <v>4644.0862412635734</v>
      </c>
      <c r="X435" s="463">
        <v>4.1555196983784577E-2</v>
      </c>
      <c r="Y435" s="476">
        <v>2.0000000000000001E-4</v>
      </c>
    </row>
    <row r="436" spans="1:25" x14ac:dyDescent="0.2">
      <c r="A436" s="475">
        <f t="shared" si="6"/>
        <v>432</v>
      </c>
      <c r="B436" s="462">
        <v>0.39499187283100118</v>
      </c>
      <c r="C436" s="461">
        <v>9211.8041190887634</v>
      </c>
      <c r="D436" s="462">
        <v>0.92408483271128816</v>
      </c>
      <c r="E436" s="462">
        <v>0.41663914628203574</v>
      </c>
      <c r="F436" s="516">
        <v>2025.08</v>
      </c>
      <c r="G436" s="464">
        <v>342256363711.28748</v>
      </c>
      <c r="H436" s="461">
        <v>24795390.639932282</v>
      </c>
      <c r="I436" s="464">
        <v>524998885348.58942</v>
      </c>
      <c r="J436" s="462">
        <v>0.17436557139052267</v>
      </c>
      <c r="K436" s="464">
        <v>21467921980.190193</v>
      </c>
      <c r="L436" s="464">
        <v>35698670012.652969</v>
      </c>
      <c r="M436" s="464">
        <v>174227268605.43637</v>
      </c>
      <c r="N436" s="464">
        <v>36429801380.769547</v>
      </c>
      <c r="O436" s="464">
        <v>19124.464707769519</v>
      </c>
      <c r="P436" s="461">
        <v>255548.99445519818</v>
      </c>
      <c r="Q436" s="461">
        <v>132993.55785294095</v>
      </c>
      <c r="R436" s="464">
        <v>1194349969056.9705</v>
      </c>
      <c r="S436" s="462">
        <v>0.50079462169068711</v>
      </c>
      <c r="T436" s="462">
        <v>0.33849117744933793</v>
      </c>
      <c r="U436" s="461">
        <v>18.00635088435013</v>
      </c>
      <c r="V436" s="464">
        <v>7742048871703.9199</v>
      </c>
      <c r="W436" s="460">
        <v>2443.2716227853352</v>
      </c>
      <c r="X436" s="463">
        <v>4.1510803934649891E-2</v>
      </c>
      <c r="Y436" s="476">
        <v>2.0000000000000001E-4</v>
      </c>
    </row>
    <row r="437" spans="1:25" x14ac:dyDescent="0.2">
      <c r="A437" s="475">
        <f t="shared" si="6"/>
        <v>433</v>
      </c>
      <c r="B437" s="462">
        <v>0.69217417493741817</v>
      </c>
      <c r="C437" s="461">
        <v>4626.3153367143632</v>
      </c>
      <c r="D437" s="462">
        <v>1.0055725974510126</v>
      </c>
      <c r="E437" s="462">
        <v>0.7</v>
      </c>
      <c r="F437" s="516">
        <v>2024.05</v>
      </c>
      <c r="G437" s="464">
        <v>398834922907.75031</v>
      </c>
      <c r="H437" s="461">
        <v>30306280.627876934</v>
      </c>
      <c r="I437" s="464">
        <v>618142195330.31836</v>
      </c>
      <c r="J437" s="462">
        <v>0.11662905850602567</v>
      </c>
      <c r="K437" s="464">
        <v>19754678646.837379</v>
      </c>
      <c r="L437" s="464">
        <v>4405419717.3046017</v>
      </c>
      <c r="M437" s="464">
        <v>285203612711.14301</v>
      </c>
      <c r="N437" s="464">
        <v>56336615496.241997</v>
      </c>
      <c r="O437" s="464">
        <v>21422.053558520234</v>
      </c>
      <c r="P437" s="461">
        <v>311717.02169921994</v>
      </c>
      <c r="Q437" s="461">
        <v>187376.12508320843</v>
      </c>
      <c r="R437" s="464">
        <v>1374359701818.1116</v>
      </c>
      <c r="S437" s="462">
        <v>0.46599105662480389</v>
      </c>
      <c r="T437" s="462">
        <v>0.31730322411860562</v>
      </c>
      <c r="U437" s="461">
        <v>18.419918023317663</v>
      </c>
      <c r="V437" s="464">
        <v>8702440660126.084</v>
      </c>
      <c r="W437" s="460">
        <v>2746.5358782247522</v>
      </c>
      <c r="X437" s="463">
        <v>4.0507178462673002E-2</v>
      </c>
      <c r="Y437" s="476">
        <v>2.0000000000000001E-4</v>
      </c>
    </row>
    <row r="438" spans="1:25" x14ac:dyDescent="0.2">
      <c r="A438" s="475">
        <f t="shared" si="6"/>
        <v>434</v>
      </c>
      <c r="B438" s="462">
        <v>0.70242321770734018</v>
      </c>
      <c r="C438" s="461">
        <v>2285.9266329862812</v>
      </c>
      <c r="D438" s="462">
        <v>0.76666162791952919</v>
      </c>
      <c r="E438" s="462">
        <v>0.49820876458156826</v>
      </c>
      <c r="F438" s="516">
        <v>2025.07</v>
      </c>
      <c r="G438" s="464">
        <v>210078007599.37421</v>
      </c>
      <c r="H438" s="461">
        <v>18523582.029638208</v>
      </c>
      <c r="I438" s="464">
        <v>493552295841.37341</v>
      </c>
      <c r="J438" s="462">
        <v>0.37671646613591792</v>
      </c>
      <c r="K438" s="464">
        <v>9367208490.3324509</v>
      </c>
      <c r="L438" s="464">
        <v>2364076133.9339275</v>
      </c>
      <c r="M438" s="464">
        <v>81321832677.478058</v>
      </c>
      <c r="N438" s="464">
        <v>70104975358.046249</v>
      </c>
      <c r="O438" s="464">
        <v>16346.694374883289</v>
      </c>
      <c r="P438" s="461">
        <v>438892.32086185575</v>
      </c>
      <c r="Q438" s="461">
        <v>276371.63473671558</v>
      </c>
      <c r="R438" s="464">
        <v>866289710863.14697</v>
      </c>
      <c r="S438" s="462">
        <v>0.51076664909864189</v>
      </c>
      <c r="T438" s="462">
        <v>0.42227037936984929</v>
      </c>
      <c r="U438" s="461">
        <v>16.406245208865741</v>
      </c>
      <c r="V438" s="464">
        <v>6698737690312.4121</v>
      </c>
      <c r="W438" s="460">
        <v>2114.2836613840577</v>
      </c>
      <c r="X438" s="463">
        <v>4.3926855297315492E-2</v>
      </c>
      <c r="Y438" s="476">
        <v>2.0000000000000001E-4</v>
      </c>
    </row>
    <row r="439" spans="1:25" x14ac:dyDescent="0.2">
      <c r="A439" s="475">
        <f t="shared" si="6"/>
        <v>435</v>
      </c>
      <c r="B439" s="462">
        <v>0.44807307775766919</v>
      </c>
      <c r="C439" s="461">
        <v>8898.6706688497652</v>
      </c>
      <c r="D439" s="462">
        <v>0.66584692582535099</v>
      </c>
      <c r="E439" s="462">
        <v>0.35652280439039208</v>
      </c>
      <c r="F439" s="516">
        <v>2026.57</v>
      </c>
      <c r="G439" s="464">
        <v>141025197228.02356</v>
      </c>
      <c r="H439" s="461">
        <v>14546354.927422974</v>
      </c>
      <c r="I439" s="464">
        <v>376272880353.49316</v>
      </c>
      <c r="J439" s="462">
        <v>0.28989421634596757</v>
      </c>
      <c r="K439" s="464">
        <v>25116458694.229187</v>
      </c>
      <c r="L439" s="464">
        <v>63560501762.140938</v>
      </c>
      <c r="M439" s="464">
        <v>37889134272.903961</v>
      </c>
      <c r="N439" s="464">
        <v>57611094723.799164</v>
      </c>
      <c r="O439" s="464">
        <v>18074.477537441038</v>
      </c>
      <c r="P439" s="461">
        <v>360468.90986355685</v>
      </c>
      <c r="Q439" s="461">
        <v>217955.32317813483</v>
      </c>
      <c r="R439" s="464">
        <v>712825470265.99109</v>
      </c>
      <c r="S439" s="462">
        <v>0.47732115125327879</v>
      </c>
      <c r="T439" s="462">
        <v>0.34550145572810781</v>
      </c>
      <c r="U439" s="461">
        <v>16.283447295642681</v>
      </c>
      <c r="V439" s="464">
        <v>4342289703463.4097</v>
      </c>
      <c r="W439" s="460">
        <v>1370.9327074167941</v>
      </c>
      <c r="X439" s="463">
        <v>4.5666172253153094E-2</v>
      </c>
      <c r="Y439" s="476">
        <v>2.0000000000000001E-4</v>
      </c>
    </row>
    <row r="440" spans="1:25" x14ac:dyDescent="0.2">
      <c r="A440" s="475">
        <f t="shared" si="6"/>
        <v>436</v>
      </c>
      <c r="B440" s="462">
        <v>0.47562295014331313</v>
      </c>
      <c r="C440" s="461">
        <v>7248.8634570573031</v>
      </c>
      <c r="D440" s="462">
        <v>0.43434469899139716</v>
      </c>
      <c r="E440" s="462">
        <v>0.57724902683204404</v>
      </c>
      <c r="F440" s="516">
        <v>2026.16</v>
      </c>
      <c r="G440" s="464">
        <v>68873992101.299667</v>
      </c>
      <c r="H440" s="461">
        <v>8046017.6946202526</v>
      </c>
      <c r="I440" s="464">
        <v>269445360317.21695</v>
      </c>
      <c r="J440" s="462">
        <v>0.43243850472382894</v>
      </c>
      <c r="K440" s="464">
        <v>20520719897.654789</v>
      </c>
      <c r="L440" s="464">
        <v>35945495488.503403</v>
      </c>
      <c r="M440" s="464">
        <v>35229261145.431671</v>
      </c>
      <c r="N440" s="464">
        <v>19950952367.122726</v>
      </c>
      <c r="O440" s="464">
        <v>26988.342879297888</v>
      </c>
      <c r="P440" s="461">
        <v>170734.33318879222</v>
      </c>
      <c r="Q440" s="461">
        <v>80910.475589296184</v>
      </c>
      <c r="R440" s="464">
        <v>424849751953.67328</v>
      </c>
      <c r="S440" s="462">
        <v>0.52585406018776526</v>
      </c>
      <c r="T440" s="462">
        <v>0.39730785969720783</v>
      </c>
      <c r="U440" s="461">
        <v>15.274989994527829</v>
      </c>
      <c r="V440" s="464">
        <v>2983981087619.6562</v>
      </c>
      <c r="W440" s="460">
        <v>942.1585694336444</v>
      </c>
      <c r="X440" s="463">
        <v>4.577304885701932E-2</v>
      </c>
      <c r="Y440" s="476">
        <v>2.0000000000000001E-4</v>
      </c>
    </row>
    <row r="441" spans="1:25" x14ac:dyDescent="0.2">
      <c r="A441" s="475">
        <f t="shared" si="6"/>
        <v>437</v>
      </c>
      <c r="B441" s="462">
        <v>0.3271613490019154</v>
      </c>
      <c r="C441" s="461">
        <v>11881.281596709912</v>
      </c>
      <c r="D441" s="462">
        <v>1.0080135461823478</v>
      </c>
      <c r="E441" s="462">
        <v>0.5054863022915479</v>
      </c>
      <c r="F441" s="516">
        <v>2024.57</v>
      </c>
      <c r="G441" s="464">
        <v>189657594970.4903</v>
      </c>
      <c r="H441" s="461">
        <v>20439892.263430458</v>
      </c>
      <c r="I441" s="464">
        <v>477817703565.68549</v>
      </c>
      <c r="J441" s="462">
        <v>0.16348918784350885</v>
      </c>
      <c r="K441" s="464">
        <v>14474436482.069485</v>
      </c>
      <c r="L441" s="464">
        <v>19262718891.236832</v>
      </c>
      <c r="M441" s="464">
        <v>179251973543.46445</v>
      </c>
      <c r="N441" s="464">
        <v>3952143695.0577269</v>
      </c>
      <c r="O441" s="464">
        <v>38271.003256002463</v>
      </c>
      <c r="P441" s="461">
        <v>74284.666422314825</v>
      </c>
      <c r="Q441" s="461">
        <v>13134.416605578705</v>
      </c>
      <c r="R441" s="464">
        <v>930862922857.59155</v>
      </c>
      <c r="S441" s="462">
        <v>0.46572201439638305</v>
      </c>
      <c r="T441" s="462">
        <v>0.2510781697212115</v>
      </c>
      <c r="U441" s="461">
        <v>17.783253654404582</v>
      </c>
      <c r="V441" s="464">
        <v>4438190624231.0166</v>
      </c>
      <c r="W441" s="460">
        <v>1399.9348151697136</v>
      </c>
      <c r="X441" s="463">
        <v>4.2300942758784509E-2</v>
      </c>
      <c r="Y441" s="476">
        <v>2.0000000000000001E-4</v>
      </c>
    </row>
    <row r="442" spans="1:25" x14ac:dyDescent="0.2">
      <c r="A442" s="475">
        <f t="shared" si="6"/>
        <v>438</v>
      </c>
      <c r="B442" s="462">
        <v>0.48739691666005169</v>
      </c>
      <c r="C442" s="461">
        <v>5212.060050668264</v>
      </c>
      <c r="D442" s="462">
        <v>0.64788841540975628</v>
      </c>
      <c r="E442" s="462">
        <v>0.4855858964556834</v>
      </c>
      <c r="F442" s="516">
        <v>2024.45</v>
      </c>
      <c r="G442" s="464">
        <v>368033182982.81085</v>
      </c>
      <c r="H442" s="461">
        <v>13752664.38208808</v>
      </c>
      <c r="I442" s="464">
        <v>349746657992.55249</v>
      </c>
      <c r="J442" s="462">
        <v>0.28812546167594433</v>
      </c>
      <c r="K442" s="464">
        <v>6339557431.8019867</v>
      </c>
      <c r="L442" s="464">
        <v>0</v>
      </c>
      <c r="M442" s="464">
        <v>253502051708.45938</v>
      </c>
      <c r="N442" s="464">
        <v>24454318432.916451</v>
      </c>
      <c r="O442" s="464">
        <v>25443.905977856328</v>
      </c>
      <c r="P442" s="461">
        <v>194048.92929666489</v>
      </c>
      <c r="Q442" s="461">
        <v>93763.888279918508</v>
      </c>
      <c r="R442" s="464">
        <v>960963587899.47302</v>
      </c>
      <c r="S442" s="462">
        <v>0.59705673444797402</v>
      </c>
      <c r="T442" s="462">
        <v>0.46217390058557994</v>
      </c>
      <c r="U442" s="461">
        <v>17.953302748507138</v>
      </c>
      <c r="V442" s="464">
        <v>8881886698853.832</v>
      </c>
      <c r="W442" s="460">
        <v>2803.2284326901608</v>
      </c>
      <c r="X442" s="463">
        <v>3.9987347873929734E-2</v>
      </c>
      <c r="Y442" s="476">
        <v>2.0000000000000001E-4</v>
      </c>
    </row>
    <row r="443" spans="1:25" x14ac:dyDescent="0.2">
      <c r="A443" s="475">
        <f t="shared" si="6"/>
        <v>439</v>
      </c>
      <c r="B443" s="462">
        <v>0.33322226595614979</v>
      </c>
      <c r="C443" s="461">
        <v>2635.1170303374056</v>
      </c>
      <c r="D443" s="462">
        <v>0.31800370719761711</v>
      </c>
      <c r="E443" s="462">
        <v>0.59787409872587982</v>
      </c>
      <c r="F443" s="516">
        <v>2024.54</v>
      </c>
      <c r="G443" s="464">
        <v>261153704450.57336</v>
      </c>
      <c r="H443" s="461">
        <v>5274317.5783254597</v>
      </c>
      <c r="I443" s="464">
        <v>216877228908.90179</v>
      </c>
      <c r="J443" s="462">
        <v>0.33322226595614979</v>
      </c>
      <c r="K443" s="464">
        <v>8402897284.9675169</v>
      </c>
      <c r="L443" s="464">
        <v>0</v>
      </c>
      <c r="M443" s="464">
        <v>211502562389.13882</v>
      </c>
      <c r="N443" s="464">
        <v>21286590251.911961</v>
      </c>
      <c r="O443" s="464">
        <v>39741.680345182642</v>
      </c>
      <c r="P443" s="461">
        <v>210004.75511793268</v>
      </c>
      <c r="Q443" s="461">
        <v>89769.773170453147</v>
      </c>
      <c r="R443" s="464">
        <v>729678978790.34705</v>
      </c>
      <c r="S443" s="462">
        <v>0.64035098619852704</v>
      </c>
      <c r="T443" s="462">
        <v>0.43063884531337199</v>
      </c>
      <c r="U443" s="461">
        <v>17.955674910621358</v>
      </c>
      <c r="V443" s="464">
        <v>6161287710752.3301</v>
      </c>
      <c r="W443" s="460">
        <v>1945.4968390270976</v>
      </c>
      <c r="X443" s="463">
        <v>4.087578676371692E-2</v>
      </c>
      <c r="Y443" s="476">
        <v>2.0000000000000001E-4</v>
      </c>
    </row>
    <row r="444" spans="1:25" x14ac:dyDescent="0.2">
      <c r="A444" s="475">
        <f t="shared" si="6"/>
        <v>440</v>
      </c>
      <c r="B444" s="462">
        <v>0.26529871488100321</v>
      </c>
      <c r="C444" s="461">
        <v>2906.6801140812277</v>
      </c>
      <c r="D444" s="462">
        <v>1.1503907190899874</v>
      </c>
      <c r="E444" s="462">
        <v>0.6865645988345187</v>
      </c>
      <c r="F444" s="516">
        <v>2024.79</v>
      </c>
      <c r="G444" s="464">
        <v>347759744905.78784</v>
      </c>
      <c r="H444" s="461">
        <v>41778908.719959654</v>
      </c>
      <c r="I444" s="464">
        <v>608066761250.68091</v>
      </c>
      <c r="J444" s="462">
        <v>-7.4298945948509942E-2</v>
      </c>
      <c r="K444" s="464">
        <v>9672092871.4149857</v>
      </c>
      <c r="L444" s="464">
        <v>10740041026.702425</v>
      </c>
      <c r="M444" s="464">
        <v>244036859765.81323</v>
      </c>
      <c r="N444" s="464">
        <v>61952411772.818611</v>
      </c>
      <c r="O444" s="464">
        <v>27687.835460130114</v>
      </c>
      <c r="P444" s="461">
        <v>383844.29540511093</v>
      </c>
      <c r="Q444" s="461">
        <v>223704.18469986296</v>
      </c>
      <c r="R444" s="464">
        <v>1304058665578.2866</v>
      </c>
      <c r="S444" s="462">
        <v>0.3607003489157859</v>
      </c>
      <c r="T444" s="462">
        <v>0.18359938916084698</v>
      </c>
      <c r="U444" s="461">
        <v>29.388740564357164</v>
      </c>
      <c r="V444" s="464">
        <v>7352194414434.2734</v>
      </c>
      <c r="W444" s="460">
        <v>2322.0073084635133</v>
      </c>
      <c r="X444" s="463">
        <v>2.6175273738381601E-2</v>
      </c>
      <c r="Y444" s="476">
        <v>2.0000000000000001E-4</v>
      </c>
    </row>
    <row r="445" spans="1:25" x14ac:dyDescent="0.2">
      <c r="A445" s="475">
        <f t="shared" si="6"/>
        <v>441</v>
      </c>
      <c r="B445" s="462">
        <v>0.49162632854092486</v>
      </c>
      <c r="C445" s="461">
        <v>6597.7639326237077</v>
      </c>
      <c r="D445" s="462">
        <v>0.99191733158413098</v>
      </c>
      <c r="E445" s="462">
        <v>0.42792006007250144</v>
      </c>
      <c r="F445" s="516">
        <v>2025.26</v>
      </c>
      <c r="G445" s="464">
        <v>165125944734.42517</v>
      </c>
      <c r="H445" s="461">
        <v>21523800.731250606</v>
      </c>
      <c r="I445" s="464">
        <v>498418840922.6828</v>
      </c>
      <c r="J445" s="462">
        <v>0.13457416314336557</v>
      </c>
      <c r="K445" s="464">
        <v>25547172161.222424</v>
      </c>
      <c r="L445" s="464">
        <v>2786900250.5601444</v>
      </c>
      <c r="M445" s="464">
        <v>123606965447.56436</v>
      </c>
      <c r="N445" s="464">
        <v>4172202631.6190872</v>
      </c>
      <c r="O445" s="464">
        <v>10000</v>
      </c>
      <c r="P445" s="461">
        <v>73863.525063566572</v>
      </c>
      <c r="Q445" s="461">
        <v>13029.131265891643</v>
      </c>
      <c r="R445" s="464">
        <v>941609187549.93042</v>
      </c>
      <c r="S445" s="462">
        <v>0.44165787563569181</v>
      </c>
      <c r="T445" s="462">
        <v>0.2272187947100022</v>
      </c>
      <c r="U445" s="461">
        <v>17.391772136998707</v>
      </c>
      <c r="V445" s="464">
        <v>4008088850750.9634</v>
      </c>
      <c r="W445" s="460">
        <v>1263.5317320627316</v>
      </c>
      <c r="X445" s="463">
        <v>4.340311730434427E-2</v>
      </c>
      <c r="Y445" s="476">
        <v>2.0000000000000001E-4</v>
      </c>
    </row>
    <row r="446" spans="1:25" x14ac:dyDescent="0.2">
      <c r="A446" s="475">
        <f t="shared" si="6"/>
        <v>442</v>
      </c>
      <c r="B446" s="462">
        <v>0.4766368702886406</v>
      </c>
      <c r="C446" s="461">
        <v>1660.7387480546727</v>
      </c>
      <c r="D446" s="462">
        <v>0.68997657354476949</v>
      </c>
      <c r="E446" s="462">
        <v>0.42606909176121505</v>
      </c>
      <c r="F446" s="516">
        <v>2024.07</v>
      </c>
      <c r="G446" s="464">
        <v>335491214104.75653</v>
      </c>
      <c r="H446" s="461">
        <v>16641267.004645994</v>
      </c>
      <c r="I446" s="464">
        <v>468079391621.16119</v>
      </c>
      <c r="J446" s="462">
        <v>0.38845586267309296</v>
      </c>
      <c r="K446" s="464">
        <v>8756099518.2646046</v>
      </c>
      <c r="L446" s="464">
        <v>0</v>
      </c>
      <c r="M446" s="464">
        <v>241138883147.84286</v>
      </c>
      <c r="N446" s="464">
        <v>61968698934.132454</v>
      </c>
      <c r="O446" s="464">
        <v>19698.971526567304</v>
      </c>
      <c r="P446" s="461">
        <v>385888.10667556338</v>
      </c>
      <c r="Q446" s="461">
        <v>237051.84540888914</v>
      </c>
      <c r="R446" s="464">
        <v>1092700425599.1244</v>
      </c>
      <c r="S446" s="462">
        <v>0.59049592703901643</v>
      </c>
      <c r="T446" s="462">
        <v>0.4324262371706139</v>
      </c>
      <c r="U446" s="461">
        <v>17.230188723303655</v>
      </c>
      <c r="V446" s="464">
        <v>9108843564328.7988</v>
      </c>
      <c r="W446" s="460">
        <v>2871.1086114662453</v>
      </c>
      <c r="X446" s="463">
        <v>4.1522381886055726E-2</v>
      </c>
      <c r="Y446" s="476">
        <v>2.0000000000000001E-4</v>
      </c>
    </row>
    <row r="447" spans="1:25" x14ac:dyDescent="0.2">
      <c r="A447" s="475">
        <f t="shared" si="6"/>
        <v>443</v>
      </c>
      <c r="B447" s="462">
        <v>0.4723540095284196</v>
      </c>
      <c r="C447" s="461">
        <v>3309.2798472606873</v>
      </c>
      <c r="D447" s="462">
        <v>0.76657412319865503</v>
      </c>
      <c r="E447" s="462">
        <v>0.55386239957113059</v>
      </c>
      <c r="F447" s="516">
        <v>2025.63</v>
      </c>
      <c r="G447" s="464">
        <v>194663312706.24411</v>
      </c>
      <c r="H447" s="461">
        <v>18729532.972976062</v>
      </c>
      <c r="I447" s="464">
        <v>543234289127.00604</v>
      </c>
      <c r="J447" s="462">
        <v>0.46979823069133353</v>
      </c>
      <c r="K447" s="464">
        <v>30953509013.281311</v>
      </c>
      <c r="L447" s="464">
        <v>62471474859.843575</v>
      </c>
      <c r="M447" s="464">
        <v>98311736507.702286</v>
      </c>
      <c r="N447" s="464">
        <v>97844423781.552841</v>
      </c>
      <c r="O447" s="464">
        <v>28243.603115466438</v>
      </c>
      <c r="P447" s="461">
        <v>625112.25658032543</v>
      </c>
      <c r="Q447" s="461">
        <v>425476.17559576029</v>
      </c>
      <c r="R447" s="464">
        <v>992964353486.39856</v>
      </c>
      <c r="S447" s="462">
        <v>0.54999279946485269</v>
      </c>
      <c r="T447" s="462">
        <v>0.42140718018316914</v>
      </c>
      <c r="U447" s="461">
        <v>15.675340580161739</v>
      </c>
      <c r="V447" s="464">
        <v>7373880418484.9014</v>
      </c>
      <c r="W447" s="460">
        <v>2324.4736472467071</v>
      </c>
      <c r="X447" s="463">
        <v>4.5572899336983531E-2</v>
      </c>
      <c r="Y447" s="476">
        <v>2.0000000000000001E-4</v>
      </c>
    </row>
    <row r="448" spans="1:25" x14ac:dyDescent="0.2">
      <c r="A448" s="475">
        <f t="shared" si="6"/>
        <v>444</v>
      </c>
      <c r="B448" s="462">
        <v>0.63167748897706788</v>
      </c>
      <c r="C448" s="461">
        <v>5174.3714377408096</v>
      </c>
      <c r="D448" s="462">
        <v>0.49780870451397347</v>
      </c>
      <c r="E448" s="462">
        <v>0.25532731757299892</v>
      </c>
      <c r="F448" s="516">
        <v>2024</v>
      </c>
      <c r="G448" s="464">
        <v>255170389064.58215</v>
      </c>
      <c r="H448" s="461">
        <v>9511647.7906990852</v>
      </c>
      <c r="I448" s="464">
        <v>243630504728.62485</v>
      </c>
      <c r="J448" s="462">
        <v>0.21489995376943494</v>
      </c>
      <c r="K448" s="464">
        <v>9499588384.1122131</v>
      </c>
      <c r="L448" s="464">
        <v>0</v>
      </c>
      <c r="M448" s="464">
        <v>188345043132.27982</v>
      </c>
      <c r="N448" s="464">
        <v>71465246756.41066</v>
      </c>
      <c r="O448" s="464">
        <v>33063.220280131798</v>
      </c>
      <c r="P448" s="461">
        <v>403520.13459422422</v>
      </c>
      <c r="Q448" s="461">
        <v>256501.84401439904</v>
      </c>
      <c r="R448" s="464">
        <v>791314221587.42285</v>
      </c>
      <c r="S448" s="462">
        <v>0.5602992177216608</v>
      </c>
      <c r="T448" s="462">
        <v>0.38202458817147789</v>
      </c>
      <c r="U448" s="461">
        <v>18.039135356733134</v>
      </c>
      <c r="V448" s="464">
        <v>5974319097614.4141</v>
      </c>
      <c r="W448" s="460">
        <v>1886.6704552517936</v>
      </c>
      <c r="X448" s="463">
        <v>4.0706230261361644E-2</v>
      </c>
      <c r="Y448" s="476">
        <v>2.0000000000000001E-4</v>
      </c>
    </row>
    <row r="449" spans="1:25" x14ac:dyDescent="0.2">
      <c r="A449" s="475">
        <f t="shared" si="6"/>
        <v>445</v>
      </c>
      <c r="B449" s="462">
        <v>0.47268590361272478</v>
      </c>
      <c r="C449" s="461">
        <v>8324.1086235794592</v>
      </c>
      <c r="D449" s="462">
        <v>1.1907924396766325</v>
      </c>
      <c r="E449" s="462">
        <v>0.20503186102038284</v>
      </c>
      <c r="F449" s="516">
        <v>2024.33</v>
      </c>
      <c r="G449" s="464">
        <v>165957204890.87399</v>
      </c>
      <c r="H449" s="461">
        <v>30117892.540799946</v>
      </c>
      <c r="I449" s="464">
        <v>687599434391.46387</v>
      </c>
      <c r="J449" s="462">
        <v>0.26929597228824731</v>
      </c>
      <c r="K449" s="464">
        <v>19256647698.920235</v>
      </c>
      <c r="L449" s="464">
        <v>8228159904.2022057</v>
      </c>
      <c r="M449" s="464">
        <v>130204421902.98763</v>
      </c>
      <c r="N449" s="464">
        <v>8824474810.7831993</v>
      </c>
      <c r="O449" s="464">
        <v>41034.13961501322</v>
      </c>
      <c r="P449" s="461">
        <v>115652.77735839065</v>
      </c>
      <c r="Q449" s="461">
        <v>32622.915331270509</v>
      </c>
      <c r="R449" s="464">
        <v>1056783339483.5299</v>
      </c>
      <c r="S449" s="462">
        <v>0.44688738029216546</v>
      </c>
      <c r="T449" s="462">
        <v>0.27969897911410962</v>
      </c>
      <c r="U449" s="461">
        <v>16.245144178657522</v>
      </c>
      <c r="V449" s="464">
        <v>5179859336266.5439</v>
      </c>
      <c r="W449" s="460">
        <v>1632.1947840637829</v>
      </c>
      <c r="X449" s="463">
        <v>4.5811797681316858E-2</v>
      </c>
      <c r="Y449" s="476">
        <v>2.0000000000000001E-4</v>
      </c>
    </row>
    <row r="450" spans="1:25" x14ac:dyDescent="0.2">
      <c r="A450" s="475">
        <f t="shared" si="6"/>
        <v>446</v>
      </c>
      <c r="B450" s="462">
        <v>0.4394649147895292</v>
      </c>
      <c r="C450" s="461">
        <v>1817.6941087020909</v>
      </c>
      <c r="D450" s="462">
        <v>0.60236223996988958</v>
      </c>
      <c r="E450" s="462">
        <v>0.35834133567295856</v>
      </c>
      <c r="F450" s="516">
        <v>2026.14</v>
      </c>
      <c r="G450" s="464">
        <v>129708952458.1973</v>
      </c>
      <c r="H450" s="461">
        <v>13408958.994283944</v>
      </c>
      <c r="I450" s="464">
        <v>420626151951.61108</v>
      </c>
      <c r="J450" s="462">
        <v>0.43861566996524615</v>
      </c>
      <c r="K450" s="464">
        <v>52043620671.015472</v>
      </c>
      <c r="L450" s="464">
        <v>98394053596.067322</v>
      </c>
      <c r="M450" s="464">
        <v>54954664765.870651</v>
      </c>
      <c r="N450" s="464">
        <v>66166527724.776474</v>
      </c>
      <c r="O450" s="464">
        <v>28942.388024908403</v>
      </c>
      <c r="P450" s="461">
        <v>409122.12253352266</v>
      </c>
      <c r="Q450" s="461">
        <v>257774.3145182961</v>
      </c>
      <c r="R450" s="464">
        <v>802604000929.1051</v>
      </c>
      <c r="S450" s="462">
        <v>0.52925593363874135</v>
      </c>
      <c r="T450" s="462">
        <v>0.37441490877733002</v>
      </c>
      <c r="U450" s="461">
        <v>15.446957030540016</v>
      </c>
      <c r="V450" s="464">
        <v>5221594578234.957</v>
      </c>
      <c r="W450" s="460">
        <v>1647.634736741956</v>
      </c>
      <c r="X450" s="463">
        <v>4.6196532866099392E-2</v>
      </c>
      <c r="Y450" s="476">
        <v>2.0000000000000001E-4</v>
      </c>
    </row>
    <row r="451" spans="1:25" x14ac:dyDescent="0.2">
      <c r="A451" s="475">
        <f t="shared" si="6"/>
        <v>447</v>
      </c>
      <c r="B451" s="462">
        <v>0.54521828751065393</v>
      </c>
      <c r="C451" s="461">
        <v>10079.930203410269</v>
      </c>
      <c r="D451" s="462">
        <v>0.89924129264334018</v>
      </c>
      <c r="E451" s="462">
        <v>0.39790660297822616</v>
      </c>
      <c r="F451" s="516">
        <v>2026.3</v>
      </c>
      <c r="G451" s="464">
        <v>119399026708.31572</v>
      </c>
      <c r="H451" s="461">
        <v>19749928.426929828</v>
      </c>
      <c r="I451" s="464">
        <v>539152832879.65662</v>
      </c>
      <c r="J451" s="462">
        <v>0.37383069540272207</v>
      </c>
      <c r="K451" s="464">
        <v>38445931382.608818</v>
      </c>
      <c r="L451" s="464">
        <v>128645290863.52982</v>
      </c>
      <c r="M451" s="464">
        <v>53102604127.351601</v>
      </c>
      <c r="N451" s="464">
        <v>8495533715.1057587</v>
      </c>
      <c r="O451" s="464">
        <v>33127.894224604723</v>
      </c>
      <c r="P451" s="461">
        <v>112987.32951223888</v>
      </c>
      <c r="Q451" s="461">
        <v>33197.227460939372</v>
      </c>
      <c r="R451" s="464">
        <v>912539171667.58813</v>
      </c>
      <c r="S451" s="462">
        <v>0.53021508236389037</v>
      </c>
      <c r="T451" s="462">
        <v>0.30860185208540547</v>
      </c>
      <c r="U451" s="461">
        <v>15.342612459468929</v>
      </c>
      <c r="V451" s="464">
        <v>4678287374516.5752</v>
      </c>
      <c r="W451" s="460">
        <v>1476.9874295838597</v>
      </c>
      <c r="X451" s="463">
        <v>4.8853767785656449E-2</v>
      </c>
      <c r="Y451" s="476">
        <v>2.0000000000000001E-4</v>
      </c>
    </row>
    <row r="452" spans="1:25" x14ac:dyDescent="0.2">
      <c r="A452" s="475">
        <f t="shared" si="6"/>
        <v>448</v>
      </c>
      <c r="B452" s="462">
        <v>0.24622985603131781</v>
      </c>
      <c r="C452" s="461">
        <v>8059.9490047011241</v>
      </c>
      <c r="D452" s="462">
        <v>0.64141632391316927</v>
      </c>
      <c r="E452" s="462">
        <v>0.36793131941177737</v>
      </c>
      <c r="F452" s="516">
        <v>2025.86</v>
      </c>
      <c r="G452" s="464">
        <v>127068679100.4248</v>
      </c>
      <c r="H452" s="461">
        <v>12100815.278866418</v>
      </c>
      <c r="I452" s="464">
        <v>406049857601.21069</v>
      </c>
      <c r="J452" s="462">
        <v>0.24622985603131786</v>
      </c>
      <c r="K452" s="464">
        <v>21116946126.687881</v>
      </c>
      <c r="L452" s="464">
        <v>27612502126.349979</v>
      </c>
      <c r="M452" s="464">
        <v>104751981862.71092</v>
      </c>
      <c r="N452" s="464">
        <v>3559108255.2347183</v>
      </c>
      <c r="O452" s="464">
        <v>23628.667496185662</v>
      </c>
      <c r="P452" s="461">
        <v>75710.25</v>
      </c>
      <c r="Q452" s="461">
        <v>14717.25</v>
      </c>
      <c r="R452" s="464">
        <v>698695350822.97095</v>
      </c>
      <c r="S452" s="462">
        <v>0.46059153360852501</v>
      </c>
      <c r="T452" s="462">
        <v>0.29072144260634808</v>
      </c>
      <c r="U452" s="461">
        <v>16.656971709389094</v>
      </c>
      <c r="V452" s="464">
        <v>3710283174064.5972</v>
      </c>
      <c r="W452" s="460">
        <v>1170.4014926629573</v>
      </c>
      <c r="X452" s="463">
        <v>4.4414053768469242E-2</v>
      </c>
      <c r="Y452" s="476">
        <v>2.0000000000000001E-4</v>
      </c>
    </row>
    <row r="453" spans="1:25" x14ac:dyDescent="0.2">
      <c r="A453" s="475">
        <f t="shared" si="6"/>
        <v>449</v>
      </c>
      <c r="B453" s="462">
        <v>0.47316461709169239</v>
      </c>
      <c r="C453" s="461">
        <v>1500</v>
      </c>
      <c r="D453" s="462">
        <v>0.93506153903933553</v>
      </c>
      <c r="E453" s="462">
        <v>0.48716938531043952</v>
      </c>
      <c r="F453" s="516">
        <v>2028.45</v>
      </c>
      <c r="G453" s="464">
        <v>30102205726.348389</v>
      </c>
      <c r="H453" s="461">
        <v>27454545.190616485</v>
      </c>
      <c r="I453" s="464">
        <v>582857605123.01892</v>
      </c>
      <c r="J453" s="462">
        <v>0.19422049774235906</v>
      </c>
      <c r="K453" s="464">
        <v>29570956533.080421</v>
      </c>
      <c r="L453" s="464">
        <v>87904601713.314865</v>
      </c>
      <c r="M453" s="464">
        <v>0</v>
      </c>
      <c r="N453" s="464">
        <v>154287145265.89618</v>
      </c>
      <c r="O453" s="464">
        <v>31939.85542236505</v>
      </c>
      <c r="P453" s="461">
        <v>776434.78753880132</v>
      </c>
      <c r="Q453" s="461">
        <v>542679.0589639598</v>
      </c>
      <c r="R453" s="464">
        <v>854620308635.3103</v>
      </c>
      <c r="S453" s="462">
        <v>0.28066147265188079</v>
      </c>
      <c r="T453" s="462">
        <v>0.11754641629843182</v>
      </c>
      <c r="U453" s="461">
        <v>14.354495595650182</v>
      </c>
      <c r="V453" s="464">
        <v>1698631920350.521</v>
      </c>
      <c r="W453" s="460">
        <v>536.28013600951726</v>
      </c>
      <c r="X453" s="463">
        <v>4.7840382034068769E-2</v>
      </c>
      <c r="Y453" s="476">
        <v>2.0000000000000001E-4</v>
      </c>
    </row>
    <row r="454" spans="1:25" x14ac:dyDescent="0.2">
      <c r="A454" s="475">
        <f t="shared" si="6"/>
        <v>450</v>
      </c>
      <c r="B454" s="462">
        <v>0.46512976433757491</v>
      </c>
      <c r="C454" s="461">
        <v>6519.808008706993</v>
      </c>
      <c r="D454" s="462">
        <v>0.88434612256021183</v>
      </c>
      <c r="E454" s="462">
        <v>0.50920805469609431</v>
      </c>
      <c r="F454" s="516">
        <v>2024.5</v>
      </c>
      <c r="G454" s="464">
        <v>376547606182.81464</v>
      </c>
      <c r="H454" s="461">
        <v>23018786.148491062</v>
      </c>
      <c r="I454" s="464">
        <v>492550151185.47034</v>
      </c>
      <c r="J454" s="462">
        <v>0.21414239694962045</v>
      </c>
      <c r="K454" s="464">
        <v>13647871095.09697</v>
      </c>
      <c r="L454" s="464">
        <v>13323250764.168928</v>
      </c>
      <c r="M454" s="464">
        <v>309671952428.76227</v>
      </c>
      <c r="N454" s="464">
        <v>18760326440.8536</v>
      </c>
      <c r="O454" s="464">
        <v>24658.307573352486</v>
      </c>
      <c r="P454" s="461">
        <v>166264.83696779702</v>
      </c>
      <c r="Q454" s="461">
        <v>71609.613292512833</v>
      </c>
      <c r="R454" s="464">
        <v>1314630054471.6855</v>
      </c>
      <c r="S454" s="462">
        <v>0.56894407446334527</v>
      </c>
      <c r="T454" s="462">
        <v>0.33904272988679746</v>
      </c>
      <c r="U454" s="461">
        <v>18.029362944100718</v>
      </c>
      <c r="V454" s="464">
        <v>8617137513544.8535</v>
      </c>
      <c r="W454" s="460">
        <v>2712.5666778179657</v>
      </c>
      <c r="X454" s="463">
        <v>4.1514216173255798E-2</v>
      </c>
      <c r="Y454" s="476">
        <v>2.0000000000000001E-4</v>
      </c>
    </row>
    <row r="455" spans="1:25" x14ac:dyDescent="0.2">
      <c r="A455" s="475">
        <f t="shared" ref="A455:A518" si="7">A454+1</f>
        <v>451</v>
      </c>
      <c r="B455" s="462">
        <v>0.4198519561846859</v>
      </c>
      <c r="C455" s="461">
        <v>5155.309271977213</v>
      </c>
      <c r="D455" s="462">
        <v>0.23907143666038921</v>
      </c>
      <c r="E455" s="462">
        <v>0.7</v>
      </c>
      <c r="F455" s="516">
        <v>2024.45</v>
      </c>
      <c r="G455" s="464">
        <v>58518624916.049362</v>
      </c>
      <c r="H455" s="461">
        <v>3975938.8426649831</v>
      </c>
      <c r="I455" s="464">
        <v>191196636224.54169</v>
      </c>
      <c r="J455" s="462">
        <v>0.41985195618468585</v>
      </c>
      <c r="K455" s="464">
        <v>10066630040.462528</v>
      </c>
      <c r="L455" s="464">
        <v>7043695358.6345158</v>
      </c>
      <c r="M455" s="464">
        <v>59013211219.441597</v>
      </c>
      <c r="N455" s="464">
        <v>84138288212.632339</v>
      </c>
      <c r="O455" s="464">
        <v>23696.81275859382</v>
      </c>
      <c r="P455" s="461">
        <v>594647.52459619241</v>
      </c>
      <c r="Q455" s="461">
        <v>351508.2592348344</v>
      </c>
      <c r="R455" s="464">
        <v>392034329816.84991</v>
      </c>
      <c r="S455" s="462">
        <v>0.48444682239273151</v>
      </c>
      <c r="T455" s="462">
        <v>0.3294755416868711</v>
      </c>
      <c r="U455" s="461">
        <v>15.585870561635911</v>
      </c>
      <c r="V455" s="464">
        <v>2308427892313.6885</v>
      </c>
      <c r="W455" s="460">
        <v>728.15660217817742</v>
      </c>
      <c r="X455" s="463">
        <v>4.5136084621213851E-2</v>
      </c>
      <c r="Y455" s="476">
        <v>2.0000000000000001E-4</v>
      </c>
    </row>
    <row r="456" spans="1:25" x14ac:dyDescent="0.2">
      <c r="A456" s="475">
        <f t="shared" si="7"/>
        <v>452</v>
      </c>
      <c r="B456" s="462">
        <v>0.48068566645902033</v>
      </c>
      <c r="C456" s="461">
        <v>5608.0575862218448</v>
      </c>
      <c r="D456" s="462">
        <v>0.78389646476722286</v>
      </c>
      <c r="E456" s="462">
        <v>0.54086530411387812</v>
      </c>
      <c r="F456" s="516">
        <v>2023.9</v>
      </c>
      <c r="G456" s="464">
        <v>291267464259.81067</v>
      </c>
      <c r="H456" s="461">
        <v>19464603.484867752</v>
      </c>
      <c r="I456" s="464">
        <v>555628315790.99426</v>
      </c>
      <c r="J456" s="462">
        <v>0.42251124553884345</v>
      </c>
      <c r="K456" s="464">
        <v>12639233886.462626</v>
      </c>
      <c r="L456" s="464">
        <v>0</v>
      </c>
      <c r="M456" s="464">
        <v>204683832438.49496</v>
      </c>
      <c r="N456" s="464">
        <v>57722870600.609489</v>
      </c>
      <c r="O456" s="464">
        <v>26240.388618852947</v>
      </c>
      <c r="P456" s="461">
        <v>381872.955927025</v>
      </c>
      <c r="Q456" s="461">
        <v>231387.69153093852</v>
      </c>
      <c r="R456" s="464">
        <v>1153133345519.7373</v>
      </c>
      <c r="S456" s="462">
        <v>0.58736267597429104</v>
      </c>
      <c r="T456" s="462">
        <v>0.41208437490523997</v>
      </c>
      <c r="U456" s="461">
        <v>16.633603091152544</v>
      </c>
      <c r="V456" s="464">
        <v>8702479214143.3115</v>
      </c>
      <c r="W456" s="460">
        <v>2741.8634656696386</v>
      </c>
      <c r="X456" s="463">
        <v>4.3553136787297574E-2</v>
      </c>
      <c r="Y456" s="476">
        <v>2.0000000000000001E-4</v>
      </c>
    </row>
    <row r="457" spans="1:25" x14ac:dyDescent="0.2">
      <c r="A457" s="475">
        <f t="shared" si="7"/>
        <v>453</v>
      </c>
      <c r="B457" s="462">
        <v>0.47892778092470673</v>
      </c>
      <c r="C457" s="461">
        <v>1500</v>
      </c>
      <c r="D457" s="462">
        <v>0.69262603020797464</v>
      </c>
      <c r="E457" s="462">
        <v>0.38001632959834153</v>
      </c>
      <c r="F457" s="516">
        <v>2025.67</v>
      </c>
      <c r="G457" s="464">
        <v>129621153164.98515</v>
      </c>
      <c r="H457" s="461">
        <v>16124942.957039151</v>
      </c>
      <c r="I457" s="464">
        <v>361934111062.06207</v>
      </c>
      <c r="J457" s="462">
        <v>0.22297677478038258</v>
      </c>
      <c r="K457" s="464">
        <v>19069451954.943302</v>
      </c>
      <c r="L457" s="464">
        <v>36729142733.124054</v>
      </c>
      <c r="M457" s="464">
        <v>102847327023.07616</v>
      </c>
      <c r="N457" s="464">
        <v>67086977425.96032</v>
      </c>
      <c r="O457" s="464">
        <v>10000</v>
      </c>
      <c r="P457" s="461">
        <v>408059.63019840326</v>
      </c>
      <c r="Q457" s="461">
        <v>254306.88891412213</v>
      </c>
      <c r="R457" s="464">
        <v>718807130766.89709</v>
      </c>
      <c r="S457" s="462">
        <v>0.44565227500574223</v>
      </c>
      <c r="T457" s="462">
        <v>0.27275875122088433</v>
      </c>
      <c r="U457" s="461">
        <v>16.868321364019447</v>
      </c>
      <c r="V457" s="464">
        <v>3682295984565.6211</v>
      </c>
      <c r="W457" s="460">
        <v>1162.5602752692694</v>
      </c>
      <c r="X457" s="463">
        <v>4.2930086532109869E-2</v>
      </c>
      <c r="Y457" s="476">
        <v>2.0000000000000001E-4</v>
      </c>
    </row>
    <row r="458" spans="1:25" x14ac:dyDescent="0.2">
      <c r="A458" s="475">
        <f t="shared" si="7"/>
        <v>454</v>
      </c>
      <c r="B458" s="462">
        <v>0.52350758943732612</v>
      </c>
      <c r="C458" s="461">
        <v>7562.9596764137168</v>
      </c>
      <c r="D458" s="462">
        <v>0.50901726305653905</v>
      </c>
      <c r="E458" s="462">
        <v>0.24399229482830681</v>
      </c>
      <c r="F458" s="516">
        <v>2023.75</v>
      </c>
      <c r="G458" s="464">
        <v>146212027207.21991</v>
      </c>
      <c r="H458" s="461">
        <v>9631940.7493187282</v>
      </c>
      <c r="I458" s="464">
        <v>342641375320.53552</v>
      </c>
      <c r="J458" s="462">
        <v>0.46249828730052611</v>
      </c>
      <c r="K458" s="464">
        <v>11213173624.737347</v>
      </c>
      <c r="L458" s="464">
        <v>0</v>
      </c>
      <c r="M458" s="464">
        <v>147922736650.67398</v>
      </c>
      <c r="N458" s="464">
        <v>35934293119.240852</v>
      </c>
      <c r="O458" s="464">
        <v>27404.187515570124</v>
      </c>
      <c r="P458" s="461">
        <v>252919.88562516402</v>
      </c>
      <c r="Q458" s="461">
        <v>139679.95070807743</v>
      </c>
      <c r="R458" s="464">
        <v>676134482335.04919</v>
      </c>
      <c r="S458" s="462">
        <v>0.58917656967569221</v>
      </c>
      <c r="T458" s="462">
        <v>0.41149784799557987</v>
      </c>
      <c r="U458" s="461">
        <v>16.121928132338699</v>
      </c>
      <c r="V458" s="464">
        <v>5102482202896.9258</v>
      </c>
      <c r="W458" s="460">
        <v>1607.8462141413036</v>
      </c>
      <c r="X458" s="463">
        <v>4.3704346013441857E-2</v>
      </c>
      <c r="Y458" s="476">
        <v>2.0000000000000001E-4</v>
      </c>
    </row>
    <row r="459" spans="1:25" x14ac:dyDescent="0.2">
      <c r="A459" s="475">
        <f t="shared" si="7"/>
        <v>455</v>
      </c>
      <c r="B459" s="462">
        <v>0.62363289886041207</v>
      </c>
      <c r="C459" s="461">
        <v>3521.1029872594654</v>
      </c>
      <c r="D459" s="462">
        <v>0.35923967061725437</v>
      </c>
      <c r="E459" s="462">
        <v>0.37343242651405784</v>
      </c>
      <c r="F459" s="516">
        <v>2025.99</v>
      </c>
      <c r="G459" s="464">
        <v>117182165858.28033</v>
      </c>
      <c r="H459" s="461">
        <v>6324825.0391702959</v>
      </c>
      <c r="I459" s="464">
        <v>227406900122.34534</v>
      </c>
      <c r="J459" s="462">
        <v>0.49580696274606351</v>
      </c>
      <c r="K459" s="464">
        <v>9773966159.5391388</v>
      </c>
      <c r="L459" s="464">
        <v>13373760356.426697</v>
      </c>
      <c r="M459" s="464">
        <v>123333891444.47612</v>
      </c>
      <c r="N459" s="464">
        <v>64873888536.456589</v>
      </c>
      <c r="O459" s="464">
        <v>19030.280208583281</v>
      </c>
      <c r="P459" s="461">
        <v>524044.56856707309</v>
      </c>
      <c r="Q459" s="461">
        <v>296869.86871575017</v>
      </c>
      <c r="R459" s="464">
        <v>537184841337.36786</v>
      </c>
      <c r="S459" s="462">
        <v>0.59360727524629853</v>
      </c>
      <c r="T459" s="462">
        <v>0.40534374967937087</v>
      </c>
      <c r="U459" s="461">
        <v>16.171448256793564</v>
      </c>
      <c r="V459" s="464">
        <v>4063307147272.0352</v>
      </c>
      <c r="W459" s="460">
        <v>1281.6067953038689</v>
      </c>
      <c r="X459" s="463">
        <v>4.3049453089413055E-2</v>
      </c>
      <c r="Y459" s="476">
        <v>2.0000000000000001E-4</v>
      </c>
    </row>
    <row r="460" spans="1:25" x14ac:dyDescent="0.2">
      <c r="A460" s="475">
        <f t="shared" si="7"/>
        <v>456</v>
      </c>
      <c r="B460" s="462">
        <v>0.55001097109655672</v>
      </c>
      <c r="C460" s="461">
        <v>3573.7685856966041</v>
      </c>
      <c r="D460" s="462">
        <v>0.60818698092524381</v>
      </c>
      <c r="E460" s="462">
        <v>0.35450935167346947</v>
      </c>
      <c r="F460" s="516">
        <v>2025.64</v>
      </c>
      <c r="G460" s="464">
        <v>248398225006.20462</v>
      </c>
      <c r="H460" s="461">
        <v>13237169.198957341</v>
      </c>
      <c r="I460" s="464">
        <v>350313447582.61639</v>
      </c>
      <c r="J460" s="462">
        <v>0.35422381228934474</v>
      </c>
      <c r="K460" s="464">
        <v>22350041008.08535</v>
      </c>
      <c r="L460" s="464">
        <v>55011643236.334488</v>
      </c>
      <c r="M460" s="464">
        <v>107333598065.71385</v>
      </c>
      <c r="N460" s="464">
        <v>39726667264.568069</v>
      </c>
      <c r="O460" s="464">
        <v>17137.013476892931</v>
      </c>
      <c r="P460" s="461">
        <v>286973.21386512206</v>
      </c>
      <c r="Q460" s="461">
        <v>163076.41982089577</v>
      </c>
      <c r="R460" s="464">
        <v>753618274253.8468</v>
      </c>
      <c r="S460" s="462">
        <v>0.55666314607988021</v>
      </c>
      <c r="T460" s="462">
        <v>0.46546321371174465</v>
      </c>
      <c r="U460" s="461">
        <v>17.128396058197033</v>
      </c>
      <c r="V460" s="464">
        <v>6684560474321.3926</v>
      </c>
      <c r="W460" s="460">
        <v>2108.7036450294349</v>
      </c>
      <c r="X460" s="463">
        <v>4.2116262368902459E-2</v>
      </c>
      <c r="Y460" s="476">
        <v>2.0000000000000001E-4</v>
      </c>
    </row>
    <row r="461" spans="1:25" x14ac:dyDescent="0.2">
      <c r="A461" s="475">
        <f t="shared" si="7"/>
        <v>457</v>
      </c>
      <c r="B461" s="462">
        <v>0.56533494797693939</v>
      </c>
      <c r="C461" s="461">
        <v>6628.3620165246411</v>
      </c>
      <c r="D461" s="462">
        <v>0.76472097587965782</v>
      </c>
      <c r="E461" s="462">
        <v>0.49156809362136172</v>
      </c>
      <c r="F461" s="516">
        <v>2023.75</v>
      </c>
      <c r="G461" s="464">
        <v>683500282779.64319</v>
      </c>
      <c r="H461" s="461">
        <v>18649714.876963627</v>
      </c>
      <c r="I461" s="464">
        <v>504467813700.3949</v>
      </c>
      <c r="J461" s="462">
        <v>0.3657684747167782</v>
      </c>
      <c r="K461" s="464">
        <v>9927477827.8411751</v>
      </c>
      <c r="L461" s="464">
        <v>0</v>
      </c>
      <c r="M461" s="464">
        <v>574833198549.02112</v>
      </c>
      <c r="N461" s="464">
        <v>65111897376.299942</v>
      </c>
      <c r="O461" s="464">
        <v>25687.915489555449</v>
      </c>
      <c r="P461" s="461">
        <v>408028.09559451498</v>
      </c>
      <c r="Q461" s="461">
        <v>252243.03436606686</v>
      </c>
      <c r="R461" s="464">
        <v>1663209563579.3809</v>
      </c>
      <c r="S461" s="462">
        <v>0.64109672963996145</v>
      </c>
      <c r="T461" s="462">
        <v>0.51441473894547063</v>
      </c>
      <c r="U461" s="461">
        <v>17.779939190223146</v>
      </c>
      <c r="V461" s="464">
        <v>16614579451664.904</v>
      </c>
      <c r="W461" s="460">
        <v>5244.9204666006208</v>
      </c>
      <c r="X461" s="463">
        <v>4.1372747599198942E-2</v>
      </c>
      <c r="Y461" s="476">
        <v>2.0000000000000001E-4</v>
      </c>
    </row>
    <row r="462" spans="1:25" x14ac:dyDescent="0.2">
      <c r="A462" s="475">
        <f t="shared" si="7"/>
        <v>458</v>
      </c>
      <c r="B462" s="462">
        <v>0.45218143350456336</v>
      </c>
      <c r="C462" s="461">
        <v>1500</v>
      </c>
      <c r="D462" s="462">
        <v>0.84334260233223279</v>
      </c>
      <c r="E462" s="462">
        <v>0.37824493578728774</v>
      </c>
      <c r="F462" s="516">
        <v>2024.42</v>
      </c>
      <c r="G462" s="464">
        <v>258515008103.25662</v>
      </c>
      <c r="H462" s="461">
        <v>23372406.984813306</v>
      </c>
      <c r="I462" s="464">
        <v>626239029587.55908</v>
      </c>
      <c r="J462" s="462">
        <v>0.37573423062929523</v>
      </c>
      <c r="K462" s="464">
        <v>22242553318.370689</v>
      </c>
      <c r="L462" s="464">
        <v>0</v>
      </c>
      <c r="M462" s="464">
        <v>215662021978.08432</v>
      </c>
      <c r="N462" s="464">
        <v>12573294025.48057</v>
      </c>
      <c r="O462" s="464">
        <v>21788.172342932034</v>
      </c>
      <c r="P462" s="461">
        <v>124704.60217965874</v>
      </c>
      <c r="Q462" s="461">
        <v>46417.555565321774</v>
      </c>
      <c r="R462" s="464">
        <v>1141772052551.946</v>
      </c>
      <c r="S462" s="462">
        <v>0.55333237510664568</v>
      </c>
      <c r="T462" s="462">
        <v>0.3738046591501577</v>
      </c>
      <c r="U462" s="461">
        <v>16.567793004477164</v>
      </c>
      <c r="V462" s="464">
        <v>7851469732315.7412</v>
      </c>
      <c r="W462" s="460">
        <v>2475.5221396280685</v>
      </c>
      <c r="X462" s="463">
        <v>4.3483764115460601E-2</v>
      </c>
      <c r="Y462" s="476">
        <v>2.0000000000000001E-4</v>
      </c>
    </row>
    <row r="463" spans="1:25" x14ac:dyDescent="0.2">
      <c r="A463" s="475">
        <f t="shared" si="7"/>
        <v>459</v>
      </c>
      <c r="B463" s="462">
        <v>0.55538020479709416</v>
      </c>
      <c r="C463" s="461">
        <v>3124.7440685484808</v>
      </c>
      <c r="D463" s="462">
        <v>0.82747928806612425</v>
      </c>
      <c r="E463" s="462">
        <v>0.45421758072663226</v>
      </c>
      <c r="F463" s="516">
        <v>2026.39</v>
      </c>
      <c r="G463" s="464">
        <v>121935143537.04015</v>
      </c>
      <c r="H463" s="461">
        <v>20690594.23671231</v>
      </c>
      <c r="I463" s="464">
        <v>440589771934.60321</v>
      </c>
      <c r="J463" s="462">
        <v>0.2652251939078738</v>
      </c>
      <c r="K463" s="464">
        <v>12731998309.476709</v>
      </c>
      <c r="L463" s="464">
        <v>18673650971.300869</v>
      </c>
      <c r="M463" s="464">
        <v>52465051863.783714</v>
      </c>
      <c r="N463" s="464">
        <v>47654920937.763588</v>
      </c>
      <c r="O463" s="464">
        <v>25241.315539321487</v>
      </c>
      <c r="P463" s="461">
        <v>340355.43465650058</v>
      </c>
      <c r="Q463" s="461">
        <v>198388.45944822635</v>
      </c>
      <c r="R463" s="464">
        <v>828951956041.85864</v>
      </c>
      <c r="S463" s="462">
        <v>0.47726773108113113</v>
      </c>
      <c r="T463" s="462">
        <v>0.25234123417001275</v>
      </c>
      <c r="U463" s="461">
        <v>16.41456186340746</v>
      </c>
      <c r="V463" s="464">
        <v>3821952911558.9658</v>
      </c>
      <c r="W463" s="460">
        <v>1205.3447266713831</v>
      </c>
      <c r="X463" s="463">
        <v>4.3877156743318255E-2</v>
      </c>
      <c r="Y463" s="476">
        <v>2.0000000000000001E-4</v>
      </c>
    </row>
    <row r="464" spans="1:25" x14ac:dyDescent="0.2">
      <c r="A464" s="475">
        <f t="shared" si="7"/>
        <v>460</v>
      </c>
      <c r="B464" s="462">
        <v>0.49989827194490244</v>
      </c>
      <c r="C464" s="461">
        <v>6934.7994241513461</v>
      </c>
      <c r="D464" s="462">
        <v>1.0264402227718725</v>
      </c>
      <c r="E464" s="462">
        <v>0.24473396767062078</v>
      </c>
      <c r="F464" s="516">
        <v>2024.48</v>
      </c>
      <c r="G464" s="464">
        <v>474632563155.50989</v>
      </c>
      <c r="H464" s="461">
        <v>22520921.855725013</v>
      </c>
      <c r="I464" s="464">
        <v>406555739232.27728</v>
      </c>
      <c r="J464" s="462">
        <v>7.2926787802459869E-2</v>
      </c>
      <c r="K464" s="464">
        <v>16790805708.713757</v>
      </c>
      <c r="L464" s="464">
        <v>0</v>
      </c>
      <c r="M464" s="464">
        <v>364877790048.41864</v>
      </c>
      <c r="N464" s="464">
        <v>6941734549.9437551</v>
      </c>
      <c r="O464" s="464">
        <v>34825.726700258834</v>
      </c>
      <c r="P464" s="461">
        <v>88421.407073416834</v>
      </c>
      <c r="Q464" s="461">
        <v>26909.570581964224</v>
      </c>
      <c r="R464" s="464">
        <v>1280770915499.0393</v>
      </c>
      <c r="S464" s="462">
        <v>0.56165774749488007</v>
      </c>
      <c r="T464" s="462">
        <v>0.37135509324426813</v>
      </c>
      <c r="U464" s="461">
        <v>19.591195844639287</v>
      </c>
      <c r="V464" s="464">
        <v>10010503883721.529</v>
      </c>
      <c r="W464" s="460">
        <v>3158.9261723668287</v>
      </c>
      <c r="X464" s="463">
        <v>3.8368662407175486E-2</v>
      </c>
      <c r="Y464" s="476">
        <v>2.0000000000000001E-4</v>
      </c>
    </row>
    <row r="465" spans="1:25" x14ac:dyDescent="0.2">
      <c r="A465" s="475">
        <f t="shared" si="7"/>
        <v>461</v>
      </c>
      <c r="B465" s="462">
        <v>0.5763587947647506</v>
      </c>
      <c r="C465" s="461">
        <v>3468.9123503526853</v>
      </c>
      <c r="D465" s="462">
        <v>0.50071112673513629</v>
      </c>
      <c r="E465" s="462">
        <v>0.41425084269511686</v>
      </c>
      <c r="F465" s="516">
        <v>2027.6</v>
      </c>
      <c r="G465" s="464">
        <v>38767747080.120506</v>
      </c>
      <c r="H465" s="461">
        <v>9939665.2476349194</v>
      </c>
      <c r="I465" s="464">
        <v>391193648151.54242</v>
      </c>
      <c r="J465" s="462">
        <v>0.53197669702975325</v>
      </c>
      <c r="K465" s="464">
        <v>26992192825.555294</v>
      </c>
      <c r="L465" s="464">
        <v>37416022815.997452</v>
      </c>
      <c r="M465" s="464">
        <v>0</v>
      </c>
      <c r="N465" s="464">
        <v>27683673468.97731</v>
      </c>
      <c r="O465" s="464">
        <v>31604.388838907103</v>
      </c>
      <c r="P465" s="461">
        <v>212171.20692575115</v>
      </c>
      <c r="Q465" s="461">
        <v>109623.21580225896</v>
      </c>
      <c r="R465" s="464">
        <v>529869750625.784</v>
      </c>
      <c r="S465" s="462">
        <v>0.55354344128267363</v>
      </c>
      <c r="T465" s="462">
        <v>0.41203379111198368</v>
      </c>
      <c r="U465" s="461">
        <v>13.8976362377184</v>
      </c>
      <c r="V465" s="464">
        <v>3570549631144.48</v>
      </c>
      <c r="W465" s="460">
        <v>1126.963427486593</v>
      </c>
      <c r="X465" s="463">
        <v>4.9284130852032003E-2</v>
      </c>
      <c r="Y465" s="476">
        <v>2.0000000000000001E-4</v>
      </c>
    </row>
    <row r="466" spans="1:25" x14ac:dyDescent="0.2">
      <c r="A466" s="475">
        <f t="shared" si="7"/>
        <v>462</v>
      </c>
      <c r="B466" s="462">
        <v>0.62670210693717787</v>
      </c>
      <c r="C466" s="461">
        <v>3384.9287919084354</v>
      </c>
      <c r="D466" s="462">
        <v>0.76118852662119096</v>
      </c>
      <c r="E466" s="462">
        <v>0.41655995346502828</v>
      </c>
      <c r="F466" s="516">
        <v>2023.93</v>
      </c>
      <c r="G466" s="464">
        <v>320512373332.19067</v>
      </c>
      <c r="H466" s="461">
        <v>18800927.745434545</v>
      </c>
      <c r="I466" s="464">
        <v>485365677543.13153</v>
      </c>
      <c r="J466" s="462">
        <v>0.30696077996663185</v>
      </c>
      <c r="K466" s="464">
        <v>6888639341.685112</v>
      </c>
      <c r="L466" s="464">
        <v>0</v>
      </c>
      <c r="M466" s="464">
        <v>407446286055.82037</v>
      </c>
      <c r="N466" s="464">
        <v>71535868519.157745</v>
      </c>
      <c r="O466" s="464">
        <v>23814.388933924431</v>
      </c>
      <c r="P466" s="461">
        <v>415665.92424140783</v>
      </c>
      <c r="Q466" s="461">
        <v>258310.73491691332</v>
      </c>
      <c r="R466" s="464">
        <v>1315565141404.5127</v>
      </c>
      <c r="S466" s="462">
        <v>0.58568400387339092</v>
      </c>
      <c r="T466" s="462">
        <v>0.31684868282303402</v>
      </c>
      <c r="U466" s="461">
        <v>17.589408557718617</v>
      </c>
      <c r="V466" s="464">
        <v>8185865635469.7949</v>
      </c>
      <c r="W466" s="460">
        <v>2585.0104681805919</v>
      </c>
      <c r="X466" s="463">
        <v>4.0941605693175377E-2</v>
      </c>
      <c r="Y466" s="476">
        <v>2.0000000000000001E-4</v>
      </c>
    </row>
    <row r="467" spans="1:25" x14ac:dyDescent="0.2">
      <c r="A467" s="475">
        <f t="shared" si="7"/>
        <v>463</v>
      </c>
      <c r="B467" s="462">
        <v>0.44177466353900979</v>
      </c>
      <c r="C467" s="461">
        <v>6995.2703637691229</v>
      </c>
      <c r="D467" s="462">
        <v>0.94235880156378493</v>
      </c>
      <c r="E467" s="462">
        <v>0.58080706591919229</v>
      </c>
      <c r="F467" s="516">
        <v>2023.75</v>
      </c>
      <c r="G467" s="464">
        <v>337739056451.84198</v>
      </c>
      <c r="H467" s="461">
        <v>25835419.383100156</v>
      </c>
      <c r="I467" s="464">
        <v>481257432657.42859</v>
      </c>
      <c r="J467" s="462">
        <v>0.1012072940359191</v>
      </c>
      <c r="K467" s="464">
        <v>12690241112.186325</v>
      </c>
      <c r="L467" s="464">
        <v>0</v>
      </c>
      <c r="M467" s="464">
        <v>398699555720.38959</v>
      </c>
      <c r="N467" s="464">
        <v>11855022364.590443</v>
      </c>
      <c r="O467" s="464">
        <v>18274.351765591557</v>
      </c>
      <c r="P467" s="461">
        <v>104329.29798668827</v>
      </c>
      <c r="Q467" s="461">
        <v>44467.391223601124</v>
      </c>
      <c r="R467" s="464">
        <v>1281422371772.2712</v>
      </c>
      <c r="S467" s="462">
        <v>0.52850914340229849</v>
      </c>
      <c r="T467" s="462">
        <v>0.27355938622626469</v>
      </c>
      <c r="U467" s="461">
        <v>19.18379575659457</v>
      </c>
      <c r="V467" s="464">
        <v>7202931122889.4512</v>
      </c>
      <c r="W467" s="460">
        <v>2273.4988289926328</v>
      </c>
      <c r="X467" s="463">
        <v>3.949580380000485E-2</v>
      </c>
      <c r="Y467" s="476">
        <v>2.0000000000000001E-4</v>
      </c>
    </row>
    <row r="468" spans="1:25" x14ac:dyDescent="0.2">
      <c r="A468" s="475">
        <f t="shared" si="7"/>
        <v>464</v>
      </c>
      <c r="B468" s="462">
        <v>0.61410941241798456</v>
      </c>
      <c r="C468" s="461">
        <v>2680.1861616240403</v>
      </c>
      <c r="D468" s="462">
        <v>0.87387732735673695</v>
      </c>
      <c r="E468" s="462">
        <v>0.49602993766178061</v>
      </c>
      <c r="F468" s="516">
        <v>2023.75</v>
      </c>
      <c r="G468" s="464">
        <v>443641453593.85297</v>
      </c>
      <c r="H468" s="461">
        <v>24632808.798290487</v>
      </c>
      <c r="I468" s="464">
        <v>512333169874.52167</v>
      </c>
      <c r="J468" s="462">
        <v>0.17404331828618091</v>
      </c>
      <c r="K468" s="464">
        <v>9262485040.2272491</v>
      </c>
      <c r="L468" s="464">
        <v>0</v>
      </c>
      <c r="M468" s="464">
        <v>313993816012.05634</v>
      </c>
      <c r="N468" s="464">
        <v>99964391063.467972</v>
      </c>
      <c r="O468" s="464">
        <v>26791.228382586443</v>
      </c>
      <c r="P468" s="461">
        <v>546264.1672338756</v>
      </c>
      <c r="Q468" s="461">
        <v>358212.05651609338</v>
      </c>
      <c r="R468" s="464">
        <v>1315285080713.6658</v>
      </c>
      <c r="S468" s="462">
        <v>0.51178129618792279</v>
      </c>
      <c r="T468" s="462">
        <v>0.38737688610408832</v>
      </c>
      <c r="U468" s="461">
        <v>18.190639306702359</v>
      </c>
      <c r="V468" s="464">
        <v>10071308981985.584</v>
      </c>
      <c r="W468" s="460">
        <v>3179.1666386634924</v>
      </c>
      <c r="X468" s="463">
        <v>4.0459299289709566E-2</v>
      </c>
      <c r="Y468" s="476">
        <v>2.0000000000000001E-4</v>
      </c>
    </row>
    <row r="469" spans="1:25" x14ac:dyDescent="0.2">
      <c r="A469" s="475">
        <f t="shared" si="7"/>
        <v>465</v>
      </c>
      <c r="B469" s="462">
        <v>0.42663212903740316</v>
      </c>
      <c r="C469" s="461">
        <v>3050.3822475143179</v>
      </c>
      <c r="D469" s="462">
        <v>0.68322519053529662</v>
      </c>
      <c r="E469" s="462">
        <v>0.33224938773058493</v>
      </c>
      <c r="F469" s="516">
        <v>2024.88</v>
      </c>
      <c r="G469" s="464">
        <v>202033676762.73816</v>
      </c>
      <c r="H469" s="461">
        <v>15669639.210502164</v>
      </c>
      <c r="I469" s="464">
        <v>414937427912.86542</v>
      </c>
      <c r="J469" s="462">
        <v>0.42361653302588054</v>
      </c>
      <c r="K469" s="464">
        <v>19189394769.295441</v>
      </c>
      <c r="L469" s="464">
        <v>15773385168.631006</v>
      </c>
      <c r="M469" s="464">
        <v>158290843473.78134</v>
      </c>
      <c r="N469" s="464">
        <v>15254909201.802204</v>
      </c>
      <c r="O469" s="464">
        <v>35260.822471105101</v>
      </c>
      <c r="P469" s="461">
        <v>160056.96143712389</v>
      </c>
      <c r="Q469" s="461">
        <v>69394.786449337902</v>
      </c>
      <c r="R469" s="464">
        <v>888815046971.54956</v>
      </c>
      <c r="S469" s="462">
        <v>0.60584671760931741</v>
      </c>
      <c r="T469" s="462">
        <v>0.38811538913336963</v>
      </c>
      <c r="U469" s="461">
        <v>16.445554447547188</v>
      </c>
      <c r="V469" s="464">
        <v>6239541193058.417</v>
      </c>
      <c r="W469" s="460">
        <v>1970.3358631738247</v>
      </c>
      <c r="X469" s="463">
        <v>4.4492251709580773E-2</v>
      </c>
      <c r="Y469" s="476">
        <v>2.0000000000000001E-4</v>
      </c>
    </row>
    <row r="470" spans="1:25" x14ac:dyDescent="0.2">
      <c r="A470" s="475">
        <f t="shared" si="7"/>
        <v>466</v>
      </c>
      <c r="B470" s="462">
        <v>0.40577941465019834</v>
      </c>
      <c r="C470" s="461">
        <v>2795.1919484477303</v>
      </c>
      <c r="D470" s="462">
        <v>0.5225193428844177</v>
      </c>
      <c r="E470" s="462">
        <v>0.41784412423180461</v>
      </c>
      <c r="F470" s="516">
        <v>2025.32</v>
      </c>
      <c r="G470" s="464">
        <v>180306766411.28705</v>
      </c>
      <c r="H470" s="461">
        <v>10371166.979851836</v>
      </c>
      <c r="I470" s="464">
        <v>348087682505.82721</v>
      </c>
      <c r="J470" s="462">
        <v>0.40577941465019829</v>
      </c>
      <c r="K470" s="464">
        <v>12699263148.619701</v>
      </c>
      <c r="L470" s="464">
        <v>11564078581.517847</v>
      </c>
      <c r="M470" s="464">
        <v>109421479765.90794</v>
      </c>
      <c r="N470" s="464">
        <v>101631862176.98436</v>
      </c>
      <c r="O470" s="464">
        <v>25048.555980117679</v>
      </c>
      <c r="P470" s="461">
        <v>606533.52188003715</v>
      </c>
      <c r="Q470" s="461">
        <v>419591.13012724119</v>
      </c>
      <c r="R470" s="464">
        <v>734944921790.14478</v>
      </c>
      <c r="S470" s="462">
        <v>0.52463779130583799</v>
      </c>
      <c r="T470" s="462">
        <v>0.41402185103210365</v>
      </c>
      <c r="U470" s="461">
        <v>16.524226652680998</v>
      </c>
      <c r="V470" s="464">
        <v>5555749716217.5107</v>
      </c>
      <c r="W470" s="460">
        <v>1753.8294619431397</v>
      </c>
      <c r="X470" s="463">
        <v>4.3974880940421839E-2</v>
      </c>
      <c r="Y470" s="476">
        <v>2.0000000000000001E-4</v>
      </c>
    </row>
    <row r="471" spans="1:25" x14ac:dyDescent="0.2">
      <c r="A471" s="475">
        <f t="shared" si="7"/>
        <v>467</v>
      </c>
      <c r="B471" s="462">
        <v>0.35107412022723428</v>
      </c>
      <c r="C471" s="461">
        <v>2531.3262435904317</v>
      </c>
      <c r="D471" s="462">
        <v>0.7614115076353658</v>
      </c>
      <c r="E471" s="462">
        <v>0.16277493210621252</v>
      </c>
      <c r="F471" s="516">
        <v>2024.78</v>
      </c>
      <c r="G471" s="464">
        <v>204052062787.82477</v>
      </c>
      <c r="H471" s="461">
        <v>19641028.498772997</v>
      </c>
      <c r="I471" s="464">
        <v>503823051356.466</v>
      </c>
      <c r="J471" s="462">
        <v>0.35107412022723428</v>
      </c>
      <c r="K471" s="464">
        <v>16636806063.506996</v>
      </c>
      <c r="L471" s="464">
        <v>20339603558.105804</v>
      </c>
      <c r="M471" s="464">
        <v>124186492907.21855</v>
      </c>
      <c r="N471" s="464">
        <v>65209566207.630241</v>
      </c>
      <c r="O471" s="464">
        <v>31525.752384464984</v>
      </c>
      <c r="P471" s="461">
        <v>416223.00845363981</v>
      </c>
      <c r="Q471" s="461">
        <v>258740.2388267667</v>
      </c>
      <c r="R471" s="464">
        <v>910315504810.90723</v>
      </c>
      <c r="S471" s="462">
        <v>0.50028364623448573</v>
      </c>
      <c r="T471" s="462">
        <v>0.36188341579378247</v>
      </c>
      <c r="U471" s="461">
        <v>16.650206902462784</v>
      </c>
      <c r="V471" s="464">
        <v>6043919507496.459</v>
      </c>
      <c r="W471" s="460">
        <v>1907.6660278680738</v>
      </c>
      <c r="X471" s="463">
        <v>4.375132395423028E-2</v>
      </c>
      <c r="Y471" s="476">
        <v>2.0000000000000001E-4</v>
      </c>
    </row>
    <row r="472" spans="1:25" x14ac:dyDescent="0.2">
      <c r="A472" s="475">
        <f t="shared" si="7"/>
        <v>468</v>
      </c>
      <c r="B472" s="462">
        <v>0.67626179815850973</v>
      </c>
      <c r="C472" s="461">
        <v>5582.0761959111642</v>
      </c>
      <c r="D472" s="462">
        <v>0.95855862522934376</v>
      </c>
      <c r="E472" s="462">
        <v>0.61669668048303861</v>
      </c>
      <c r="F472" s="516">
        <v>2024.09</v>
      </c>
      <c r="G472" s="464">
        <v>275027855498.93243</v>
      </c>
      <c r="H472" s="461">
        <v>20287117.992495369</v>
      </c>
      <c r="I472" s="464">
        <v>344527587012.27319</v>
      </c>
      <c r="J472" s="462">
        <v>-0.14356683582109109</v>
      </c>
      <c r="K472" s="464">
        <v>9186671714.2650604</v>
      </c>
      <c r="L472" s="464">
        <v>0</v>
      </c>
      <c r="M472" s="464">
        <v>200204474302.03882</v>
      </c>
      <c r="N472" s="464">
        <v>3919773079.7044778</v>
      </c>
      <c r="O472" s="464">
        <v>41931.886924962979</v>
      </c>
      <c r="P472" s="461">
        <v>72990.72787050085</v>
      </c>
      <c r="Q472" s="461">
        <v>12810.931967625213</v>
      </c>
      <c r="R472" s="464">
        <v>860392897128.43384</v>
      </c>
      <c r="S472" s="462">
        <v>0.41543752030221825</v>
      </c>
      <c r="T472" s="462">
        <v>0.22098626798831164</v>
      </c>
      <c r="U472" s="461">
        <v>28.755746832911701</v>
      </c>
      <c r="V472" s="464">
        <v>5735289270977.7744</v>
      </c>
      <c r="W472" s="460">
        <v>1808.8613274133872</v>
      </c>
      <c r="X472" s="463">
        <v>2.6804681362798437E-2</v>
      </c>
      <c r="Y472" s="476">
        <v>2.0000000000000001E-4</v>
      </c>
    </row>
    <row r="473" spans="1:25" x14ac:dyDescent="0.2">
      <c r="A473" s="475">
        <f t="shared" si="7"/>
        <v>469</v>
      </c>
      <c r="B473" s="462">
        <v>0.32047875628944278</v>
      </c>
      <c r="C473" s="461">
        <v>2281.7993495339679</v>
      </c>
      <c r="D473" s="462">
        <v>0.89437752864746489</v>
      </c>
      <c r="E473" s="462">
        <v>0.4574760705556688</v>
      </c>
      <c r="F473" s="516">
        <v>2023.79</v>
      </c>
      <c r="G473" s="464">
        <v>193186417101.22522</v>
      </c>
      <c r="H473" s="461">
        <v>25397006.616026696</v>
      </c>
      <c r="I473" s="464">
        <v>397299638437.45483</v>
      </c>
      <c r="J473" s="462">
        <v>-2.1666255799823064E-2</v>
      </c>
      <c r="K473" s="464">
        <v>10579096594.196785</v>
      </c>
      <c r="L473" s="464">
        <v>0</v>
      </c>
      <c r="M473" s="464">
        <v>166966894934.49265</v>
      </c>
      <c r="N473" s="464">
        <v>123847694777.13188</v>
      </c>
      <c r="O473" s="464">
        <v>34556.031241094926</v>
      </c>
      <c r="P473" s="461">
        <v>695902.37812912138</v>
      </c>
      <c r="Q473" s="461">
        <v>478349.83112211124</v>
      </c>
      <c r="R473" s="464">
        <v>908514337567.31348</v>
      </c>
      <c r="S473" s="462">
        <v>0.3574889358844508</v>
      </c>
      <c r="T473" s="462">
        <v>0.21417797715914555</v>
      </c>
      <c r="U473" s="461">
        <v>21.731716498946216</v>
      </c>
      <c r="V473" s="464">
        <v>4580440151997.5391</v>
      </c>
      <c r="W473" s="460">
        <v>1446.0983554197653</v>
      </c>
      <c r="X473" s="463">
        <v>3.4188937757155202E-2</v>
      </c>
      <c r="Y473" s="476">
        <v>2.0000000000000001E-4</v>
      </c>
    </row>
    <row r="474" spans="1:25" x14ac:dyDescent="0.2">
      <c r="A474" s="475">
        <f t="shared" si="7"/>
        <v>470</v>
      </c>
      <c r="B474" s="462">
        <v>0.33108467932130953</v>
      </c>
      <c r="C474" s="461">
        <v>7599.5950648554808</v>
      </c>
      <c r="D474" s="462">
        <v>0.8699758199799642</v>
      </c>
      <c r="E474" s="462">
        <v>0.47748263579134903</v>
      </c>
      <c r="F474" s="516">
        <v>2023.75</v>
      </c>
      <c r="G474" s="464">
        <v>219057272310.5004</v>
      </c>
      <c r="H474" s="461">
        <v>20616416.479000449</v>
      </c>
      <c r="I474" s="464">
        <v>465217032002.49713</v>
      </c>
      <c r="J474" s="462">
        <v>0.15965603495277891</v>
      </c>
      <c r="K474" s="464">
        <v>2807311558.9487352</v>
      </c>
      <c r="L474" s="464">
        <v>0</v>
      </c>
      <c r="M474" s="464">
        <v>196650185931.62262</v>
      </c>
      <c r="N474" s="464">
        <v>14451237455.397367</v>
      </c>
      <c r="O474" s="464">
        <v>26872.060432520637</v>
      </c>
      <c r="P474" s="461">
        <v>119903.93765469413</v>
      </c>
      <c r="Q474" s="461">
        <v>49169.982370700956</v>
      </c>
      <c r="R474" s="464">
        <v>902315627422.72034</v>
      </c>
      <c r="S474" s="462">
        <v>0.45931706601898986</v>
      </c>
      <c r="T474" s="462">
        <v>0.27489753716531834</v>
      </c>
      <c r="U474" s="461">
        <v>18.284556564651755</v>
      </c>
      <c r="V474" s="464">
        <v>4930409916531.2168</v>
      </c>
      <c r="W474" s="460">
        <v>1554.0476189471403</v>
      </c>
      <c r="X474" s="463">
        <v>4.0913855518308853E-2</v>
      </c>
      <c r="Y474" s="476">
        <v>2.0000000000000001E-4</v>
      </c>
    </row>
    <row r="475" spans="1:25" x14ac:dyDescent="0.2">
      <c r="A475" s="475">
        <f t="shared" si="7"/>
        <v>471</v>
      </c>
      <c r="B475" s="462">
        <v>0.64941991337629279</v>
      </c>
      <c r="C475" s="461">
        <v>7097.4885757864286</v>
      </c>
      <c r="D475" s="462">
        <v>0.82298665019949313</v>
      </c>
      <c r="E475" s="462">
        <v>0.546007243424945</v>
      </c>
      <c r="F475" s="516">
        <v>2023.75</v>
      </c>
      <c r="G475" s="464">
        <v>201597765242.26138</v>
      </c>
      <c r="H475" s="461">
        <v>20024407.179107811</v>
      </c>
      <c r="I475" s="464">
        <v>528898232589.67053</v>
      </c>
      <c r="J475" s="462">
        <v>0.32213917744896259</v>
      </c>
      <c r="K475" s="464">
        <v>7707849411.7176619</v>
      </c>
      <c r="L475" s="464">
        <v>0</v>
      </c>
      <c r="M475" s="464">
        <v>226458708317.3428</v>
      </c>
      <c r="N475" s="464">
        <v>71204770997.764069</v>
      </c>
      <c r="O475" s="464">
        <v>21415.682021534703</v>
      </c>
      <c r="P475" s="461">
        <v>420649.71566788852</v>
      </c>
      <c r="Q475" s="461">
        <v>260468.1374458434</v>
      </c>
      <c r="R475" s="464">
        <v>1067192756370.6123</v>
      </c>
      <c r="S475" s="462">
        <v>0.52220506770945652</v>
      </c>
      <c r="T475" s="462">
        <v>0.30251745665404439</v>
      </c>
      <c r="U475" s="461">
        <v>16.71832376709477</v>
      </c>
      <c r="V475" s="464">
        <v>5884642451136.8057</v>
      </c>
      <c r="W475" s="460">
        <v>1856.7775690624785</v>
      </c>
      <c r="X475" s="463">
        <v>4.4028995272064247E-2</v>
      </c>
      <c r="Y475" s="476">
        <v>2.0000000000000001E-4</v>
      </c>
    </row>
    <row r="476" spans="1:25" x14ac:dyDescent="0.2">
      <c r="A476" s="475">
        <f t="shared" si="7"/>
        <v>472</v>
      </c>
      <c r="B476" s="462">
        <v>0.55656720350496836</v>
      </c>
      <c r="C476" s="461">
        <v>4501.0449456960196</v>
      </c>
      <c r="D476" s="462">
        <v>0.57964989234795017</v>
      </c>
      <c r="E476" s="462">
        <v>0.3890913865507073</v>
      </c>
      <c r="F476" s="516">
        <v>2024.38</v>
      </c>
      <c r="G476" s="464">
        <v>172874011567.3707</v>
      </c>
      <c r="H476" s="461">
        <v>11754272.153925998</v>
      </c>
      <c r="I476" s="464">
        <v>400675355725.08624</v>
      </c>
      <c r="J476" s="462">
        <v>0.52082899556333606</v>
      </c>
      <c r="K476" s="464">
        <v>11900515290.142183</v>
      </c>
      <c r="L476" s="464">
        <v>4664809849.0767956</v>
      </c>
      <c r="M476" s="464">
        <v>155637665484.27155</v>
      </c>
      <c r="N476" s="464">
        <v>16315014216.450008</v>
      </c>
      <c r="O476" s="464">
        <v>38439.213123715788</v>
      </c>
      <c r="P476" s="461">
        <v>164374.90492398044</v>
      </c>
      <c r="Q476" s="461">
        <v>73991.960975673835</v>
      </c>
      <c r="R476" s="464">
        <v>756855013118.55896</v>
      </c>
      <c r="S476" s="462">
        <v>0.63422284730832457</v>
      </c>
      <c r="T476" s="462">
        <v>0.45091971038524925</v>
      </c>
      <c r="U476" s="461">
        <v>15.989135047824542</v>
      </c>
      <c r="V476" s="464">
        <v>6164087983542.0879</v>
      </c>
      <c r="W476" s="460">
        <v>1945.6557459009423</v>
      </c>
      <c r="X476" s="463">
        <v>4.4550494626700923E-2</v>
      </c>
      <c r="Y476" s="476">
        <v>2.0000000000000001E-4</v>
      </c>
    </row>
    <row r="477" spans="1:25" x14ac:dyDescent="0.2">
      <c r="A477" s="475">
        <f t="shared" si="7"/>
        <v>473</v>
      </c>
      <c r="B477" s="462">
        <v>0.43389441594476796</v>
      </c>
      <c r="C477" s="461">
        <v>7869.4630513747252</v>
      </c>
      <c r="D477" s="462">
        <v>0.57998883627082243</v>
      </c>
      <c r="E477" s="462">
        <v>0.28825244716979526</v>
      </c>
      <c r="F477" s="516">
        <v>2025.7</v>
      </c>
      <c r="G477" s="464">
        <v>102675577360.06429</v>
      </c>
      <c r="H477" s="461">
        <v>11291760.915028805</v>
      </c>
      <c r="I477" s="464">
        <v>360775937189.39832</v>
      </c>
      <c r="J477" s="462">
        <v>0.40911169941580749</v>
      </c>
      <c r="K477" s="464">
        <v>38333418885.20636</v>
      </c>
      <c r="L477" s="464">
        <v>78561745517.10376</v>
      </c>
      <c r="M477" s="464">
        <v>40976049991.183922</v>
      </c>
      <c r="N477" s="464">
        <v>33984806543.151566</v>
      </c>
      <c r="O477" s="464">
        <v>26932.230487774952</v>
      </c>
      <c r="P477" s="461">
        <v>242865.60691859908</v>
      </c>
      <c r="Q477" s="461">
        <v>130631.27862977592</v>
      </c>
      <c r="R477" s="464">
        <v>607759429080.17444</v>
      </c>
      <c r="S477" s="462">
        <v>0.50349887504714175</v>
      </c>
      <c r="T477" s="462">
        <v>0.40007513597436495</v>
      </c>
      <c r="U477" s="461">
        <v>15.379957960911069</v>
      </c>
      <c r="V477" s="464">
        <v>4192999265302.7778</v>
      </c>
      <c r="W477" s="460">
        <v>1323.2451834557462</v>
      </c>
      <c r="X477" s="463">
        <v>4.6500273261108067E-2</v>
      </c>
      <c r="Y477" s="476">
        <v>2.0000000000000001E-4</v>
      </c>
    </row>
    <row r="478" spans="1:25" x14ac:dyDescent="0.2">
      <c r="A478" s="475">
        <f t="shared" si="7"/>
        <v>474</v>
      </c>
      <c r="B478" s="462">
        <v>0.38223923437107143</v>
      </c>
      <c r="C478" s="461">
        <v>10402.75129993978</v>
      </c>
      <c r="D478" s="462">
        <v>0.78825851662755031</v>
      </c>
      <c r="E478" s="462">
        <v>0.5091782416923214</v>
      </c>
      <c r="F478" s="516">
        <v>2025.78</v>
      </c>
      <c r="G478" s="464">
        <v>222919156029.30966</v>
      </c>
      <c r="H478" s="461">
        <v>14250326.852876972</v>
      </c>
      <c r="I478" s="464">
        <v>354114690648.13031</v>
      </c>
      <c r="J478" s="462">
        <v>0.29203786474952909</v>
      </c>
      <c r="K478" s="464">
        <v>29776997246.342201</v>
      </c>
      <c r="L478" s="464">
        <v>59849954926.090881</v>
      </c>
      <c r="M478" s="464">
        <v>141097050902.94614</v>
      </c>
      <c r="N478" s="464">
        <v>2886678316.5425425</v>
      </c>
      <c r="O478" s="464">
        <v>18800.177057257148</v>
      </c>
      <c r="P478" s="461">
        <v>68534.99582904292</v>
      </c>
      <c r="Q478" s="461">
        <v>11696.998957260726</v>
      </c>
      <c r="R478" s="464">
        <v>752201882643.93042</v>
      </c>
      <c r="S478" s="462">
        <v>0.54484963324643243</v>
      </c>
      <c r="T478" s="462">
        <v>0.40602180166688684</v>
      </c>
      <c r="U478" s="461">
        <v>17.247922287778806</v>
      </c>
      <c r="V478" s="464">
        <v>5713640425875.7598</v>
      </c>
      <c r="W478" s="460">
        <v>1804.9399338828534</v>
      </c>
      <c r="X478" s="463">
        <v>4.3315008430939848E-2</v>
      </c>
      <c r="Y478" s="476">
        <v>2.0000000000000001E-4</v>
      </c>
    </row>
    <row r="479" spans="1:25" x14ac:dyDescent="0.2">
      <c r="A479" s="475">
        <f t="shared" si="7"/>
        <v>475</v>
      </c>
      <c r="B479" s="462">
        <v>0.53151688535905628</v>
      </c>
      <c r="C479" s="461">
        <v>3003.7441602743979</v>
      </c>
      <c r="D479" s="462">
        <v>0.72483981663507013</v>
      </c>
      <c r="E479" s="462">
        <v>0.33007290402052053</v>
      </c>
      <c r="F479" s="516">
        <v>2025.18</v>
      </c>
      <c r="G479" s="464">
        <v>107807281489.7626</v>
      </c>
      <c r="H479" s="461">
        <v>17237424.823535953</v>
      </c>
      <c r="I479" s="464">
        <v>370713956828.92059</v>
      </c>
      <c r="J479" s="462">
        <v>0.15367458743862161</v>
      </c>
      <c r="K479" s="464">
        <v>14860278847.224573</v>
      </c>
      <c r="L479" s="464">
        <v>22536561847.665112</v>
      </c>
      <c r="M479" s="464">
        <v>110294763194.54848</v>
      </c>
      <c r="N479" s="464">
        <v>32315292689.052444</v>
      </c>
      <c r="O479" s="464">
        <v>34489.508392644049</v>
      </c>
      <c r="P479" s="461">
        <v>226754.76009394642</v>
      </c>
      <c r="Q479" s="461">
        <v>115888.61141580998</v>
      </c>
      <c r="R479" s="464">
        <v>733576556962.21655</v>
      </c>
      <c r="S479" s="462">
        <v>0.44237634800223463</v>
      </c>
      <c r="T479" s="462">
        <v>0.18199021686181291</v>
      </c>
      <c r="U479" s="461">
        <v>17.687493193091886</v>
      </c>
      <c r="V479" s="464">
        <v>2602289633374.1182</v>
      </c>
      <c r="W479" s="460">
        <v>820.96272840035579</v>
      </c>
      <c r="X479" s="463">
        <v>4.1132228725195438E-2</v>
      </c>
      <c r="Y479" s="476">
        <v>2.0000000000000001E-4</v>
      </c>
    </row>
    <row r="480" spans="1:25" x14ac:dyDescent="0.2">
      <c r="A480" s="475">
        <f t="shared" si="7"/>
        <v>476</v>
      </c>
      <c r="B480" s="462">
        <v>0.49547987136132104</v>
      </c>
      <c r="C480" s="461">
        <v>7805.3534003759596</v>
      </c>
      <c r="D480" s="462">
        <v>0.27837862442455946</v>
      </c>
      <c r="E480" s="462">
        <v>0.15607897311064506</v>
      </c>
      <c r="F480" s="516">
        <v>2023.83</v>
      </c>
      <c r="G480" s="464">
        <v>91284316879.194061</v>
      </c>
      <c r="H480" s="461">
        <v>4518555.0084463675</v>
      </c>
      <c r="I480" s="464">
        <v>162774701608.06418</v>
      </c>
      <c r="J480" s="462">
        <v>0.39934079867644645</v>
      </c>
      <c r="K480" s="464">
        <v>6109048893.5971327</v>
      </c>
      <c r="L480" s="464">
        <v>0</v>
      </c>
      <c r="M480" s="464">
        <v>141371349005.31381</v>
      </c>
      <c r="N480" s="464">
        <v>83393746446.481384</v>
      </c>
      <c r="O480" s="464">
        <v>30173.083343262148</v>
      </c>
      <c r="P480" s="461">
        <v>556183.19898033561</v>
      </c>
      <c r="Q480" s="461">
        <v>322497.94920610799</v>
      </c>
      <c r="R480" s="464">
        <v>513969618605.6452</v>
      </c>
      <c r="S480" s="462">
        <v>0.57192540364634925</v>
      </c>
      <c r="T480" s="462">
        <v>0.29386560614314639</v>
      </c>
      <c r="U480" s="461">
        <v>16.583942649541108</v>
      </c>
      <c r="V480" s="464">
        <v>2886095195253.4067</v>
      </c>
      <c r="W480" s="460">
        <v>910.88154422675041</v>
      </c>
      <c r="X480" s="463">
        <v>4.2176146050013269E-2</v>
      </c>
      <c r="Y480" s="476">
        <v>2.0000000000000001E-4</v>
      </c>
    </row>
    <row r="481" spans="1:25" x14ac:dyDescent="0.2">
      <c r="A481" s="475">
        <f t="shared" si="7"/>
        <v>477</v>
      </c>
      <c r="B481" s="462">
        <v>0.55257895457402406</v>
      </c>
      <c r="C481" s="461">
        <v>8366.6772450817625</v>
      </c>
      <c r="D481" s="462">
        <v>1.0529107427775075</v>
      </c>
      <c r="E481" s="462">
        <v>0.42452804989526999</v>
      </c>
      <c r="F481" s="516">
        <v>2024.02</v>
      </c>
      <c r="G481" s="464">
        <v>269134712744.97031</v>
      </c>
      <c r="H481" s="461">
        <v>33707232.004576281</v>
      </c>
      <c r="I481" s="464">
        <v>690153736557.72644</v>
      </c>
      <c r="J481" s="462">
        <v>0.18487569280213256</v>
      </c>
      <c r="K481" s="464">
        <v>25292803981.723145</v>
      </c>
      <c r="L481" s="464">
        <v>1418992107.7106082</v>
      </c>
      <c r="M481" s="464">
        <v>180703251975.65402</v>
      </c>
      <c r="N481" s="464">
        <v>54276203549.591026</v>
      </c>
      <c r="O481" s="464">
        <v>36291.957191592002</v>
      </c>
      <c r="P481" s="461">
        <v>344008.34486080176</v>
      </c>
      <c r="Q481" s="461">
        <v>195861.78468474519</v>
      </c>
      <c r="R481" s="464">
        <v>1241058423521.6726</v>
      </c>
      <c r="S481" s="462">
        <v>0.42441382040975523</v>
      </c>
      <c r="T481" s="462">
        <v>0.31077366188316297</v>
      </c>
      <c r="U481" s="461">
        <v>17.112852414484625</v>
      </c>
      <c r="V481" s="464">
        <v>7084401541475.5859</v>
      </c>
      <c r="W481" s="460">
        <v>2236.6661487160932</v>
      </c>
      <c r="X481" s="463">
        <v>4.4141640280350419E-2</v>
      </c>
      <c r="Y481" s="476">
        <v>2.0000000000000001E-4</v>
      </c>
    </row>
    <row r="482" spans="1:25" x14ac:dyDescent="0.2">
      <c r="A482" s="475">
        <f t="shared" si="7"/>
        <v>478</v>
      </c>
      <c r="B482" s="462">
        <v>0.70248875799644073</v>
      </c>
      <c r="C482" s="461">
        <v>3415.1082137894773</v>
      </c>
      <c r="D482" s="462">
        <v>0.70432751335060373</v>
      </c>
      <c r="E482" s="462">
        <v>0.45007984029420006</v>
      </c>
      <c r="F482" s="516">
        <v>2026.52</v>
      </c>
      <c r="G482" s="464">
        <v>185599961605.7449</v>
      </c>
      <c r="H482" s="461">
        <v>16727779.178775217</v>
      </c>
      <c r="I482" s="464">
        <v>525912752750.41272</v>
      </c>
      <c r="J482" s="462">
        <v>0.47191975923346752</v>
      </c>
      <c r="K482" s="464">
        <v>16458932096.035278</v>
      </c>
      <c r="L482" s="464">
        <v>41243957541.835526</v>
      </c>
      <c r="M482" s="464">
        <v>43720930241.741798</v>
      </c>
      <c r="N482" s="464">
        <v>90876761986.991714</v>
      </c>
      <c r="O482" s="464">
        <v>30455.300554542635</v>
      </c>
      <c r="P482" s="461">
        <v>551711.39673622558</v>
      </c>
      <c r="Q482" s="461">
        <v>368271.88780751725</v>
      </c>
      <c r="R482" s="464">
        <v>888886971713.81824</v>
      </c>
      <c r="S482" s="462">
        <v>0.54548739306300631</v>
      </c>
      <c r="T482" s="462">
        <v>0.48549217266810757</v>
      </c>
      <c r="U482" s="461">
        <v>15.518645311094403</v>
      </c>
      <c r="V482" s="464">
        <v>7470774080802.8916</v>
      </c>
      <c r="W482" s="460">
        <v>2358.2543800000317</v>
      </c>
      <c r="X482" s="463">
        <v>4.6368430256805239E-2</v>
      </c>
      <c r="Y482" s="476">
        <v>2.0000000000000001E-4</v>
      </c>
    </row>
    <row r="483" spans="1:25" x14ac:dyDescent="0.2">
      <c r="A483" s="475">
        <f t="shared" si="7"/>
        <v>479</v>
      </c>
      <c r="B483" s="462">
        <v>0.5517792531402218</v>
      </c>
      <c r="C483" s="461">
        <v>5905.4316091749997</v>
      </c>
      <c r="D483" s="462">
        <v>0.46188715351852522</v>
      </c>
      <c r="E483" s="462">
        <v>0.3413032778677848</v>
      </c>
      <c r="F483" s="516">
        <v>2025.79</v>
      </c>
      <c r="G483" s="464">
        <v>50517455120.610214</v>
      </c>
      <c r="H483" s="461">
        <v>8413539.3777820803</v>
      </c>
      <c r="I483" s="464">
        <v>258586411504.61191</v>
      </c>
      <c r="J483" s="462">
        <v>0.32859888288262951</v>
      </c>
      <c r="K483" s="464">
        <v>15399792928.020111</v>
      </c>
      <c r="L483" s="464">
        <v>11273968901.08223</v>
      </c>
      <c r="M483" s="464">
        <v>65948732253.925896</v>
      </c>
      <c r="N483" s="464">
        <v>22558909103.263359</v>
      </c>
      <c r="O483" s="464">
        <v>45000</v>
      </c>
      <c r="P483" s="461">
        <v>170366.99671335483</v>
      </c>
      <c r="Q483" s="461">
        <v>80169.13224392182</v>
      </c>
      <c r="R483" s="464">
        <v>438277379411.78461</v>
      </c>
      <c r="S483" s="462">
        <v>0.47541559454114257</v>
      </c>
      <c r="T483" s="462">
        <v>0.26753349443443708</v>
      </c>
      <c r="U483" s="461">
        <v>15.456768056782183</v>
      </c>
      <c r="V483" s="464">
        <v>2086714578192.3389</v>
      </c>
      <c r="W483" s="460">
        <v>658.43308040830686</v>
      </c>
      <c r="X483" s="463">
        <v>4.5647505023293726E-2</v>
      </c>
      <c r="Y483" s="476">
        <v>2.0000000000000001E-4</v>
      </c>
    </row>
    <row r="484" spans="1:25" x14ac:dyDescent="0.2">
      <c r="A484" s="475">
        <f t="shared" si="7"/>
        <v>480</v>
      </c>
      <c r="B484" s="462">
        <v>0.69664428133320522</v>
      </c>
      <c r="C484" s="461">
        <v>5185.6505836862889</v>
      </c>
      <c r="D484" s="462">
        <v>0.70190276044537303</v>
      </c>
      <c r="E484" s="462">
        <v>0.51166240285292885</v>
      </c>
      <c r="F484" s="516">
        <v>2025.93</v>
      </c>
      <c r="G484" s="464">
        <v>215358648948.94547</v>
      </c>
      <c r="H484" s="461">
        <v>16362600.719328538</v>
      </c>
      <c r="I484" s="464">
        <v>453999633740.30426</v>
      </c>
      <c r="J484" s="462">
        <v>0.40375181141138128</v>
      </c>
      <c r="K484" s="464">
        <v>14654949864.868765</v>
      </c>
      <c r="L484" s="464">
        <v>4182499725.8644314</v>
      </c>
      <c r="M484" s="464">
        <v>108232062548.30193</v>
      </c>
      <c r="N484" s="464">
        <v>8037981614.1763821</v>
      </c>
      <c r="O484" s="464">
        <v>24540.084353782695</v>
      </c>
      <c r="P484" s="461">
        <v>101465.4375</v>
      </c>
      <c r="Q484" s="461">
        <v>33113.8125</v>
      </c>
      <c r="R484" s="464">
        <v>890694768529.8562</v>
      </c>
      <c r="S484" s="462">
        <v>0.58377602823562036</v>
      </c>
      <c r="T484" s="462">
        <v>0.41179326932378507</v>
      </c>
      <c r="U484" s="461">
        <v>16.493190505066828</v>
      </c>
      <c r="V484" s="464">
        <v>6752567305349.6338</v>
      </c>
      <c r="W484" s="460">
        <v>2131.2767415795188</v>
      </c>
      <c r="X484" s="463">
        <v>4.338452842022221E-2</v>
      </c>
      <c r="Y484" s="476">
        <v>2.0000000000000001E-4</v>
      </c>
    </row>
    <row r="485" spans="1:25" x14ac:dyDescent="0.2">
      <c r="A485" s="475">
        <f t="shared" si="7"/>
        <v>481</v>
      </c>
      <c r="B485" s="462">
        <v>0.4142744923712039</v>
      </c>
      <c r="C485" s="461">
        <v>1500</v>
      </c>
      <c r="D485" s="462">
        <v>1.0122502533289541</v>
      </c>
      <c r="E485" s="462">
        <v>0.41614580415031016</v>
      </c>
      <c r="F485" s="516">
        <v>2025.9</v>
      </c>
      <c r="G485" s="464">
        <v>260601602654.2225</v>
      </c>
      <c r="H485" s="461">
        <v>34372736.802763931</v>
      </c>
      <c r="I485" s="464">
        <v>677227623705.22339</v>
      </c>
      <c r="J485" s="462">
        <v>0.25046881632594153</v>
      </c>
      <c r="K485" s="464">
        <v>25694732364.000801</v>
      </c>
      <c r="L485" s="464">
        <v>38677120759.19796</v>
      </c>
      <c r="M485" s="464">
        <v>126556188228.62976</v>
      </c>
      <c r="N485" s="464">
        <v>60794103701.403145</v>
      </c>
      <c r="O485" s="464">
        <v>30899.59796771489</v>
      </c>
      <c r="P485" s="461">
        <v>398253.52940461593</v>
      </c>
      <c r="Q485" s="461">
        <v>238093.09236008671</v>
      </c>
      <c r="R485" s="464">
        <v>1216693030053.8105</v>
      </c>
      <c r="S485" s="462">
        <v>0.45718824800385388</v>
      </c>
      <c r="T485" s="462">
        <v>0.28863865472913613</v>
      </c>
      <c r="U485" s="461">
        <v>17.363004557398039</v>
      </c>
      <c r="V485" s="464">
        <v>6691332463864.7549</v>
      </c>
      <c r="W485" s="460">
        <v>2112.0239667395504</v>
      </c>
      <c r="X485" s="463">
        <v>4.2085177329705029E-2</v>
      </c>
      <c r="Y485" s="476">
        <v>2.0000000000000001E-4</v>
      </c>
    </row>
    <row r="486" spans="1:25" x14ac:dyDescent="0.2">
      <c r="A486" s="475">
        <f t="shared" si="7"/>
        <v>482</v>
      </c>
      <c r="B486" s="462">
        <v>0.48908376285627225</v>
      </c>
      <c r="C486" s="461">
        <v>6252.2302221613545</v>
      </c>
      <c r="D486" s="462">
        <v>0.53765554535582227</v>
      </c>
      <c r="E486" s="462">
        <v>0.46117005030962371</v>
      </c>
      <c r="F486" s="516">
        <v>2024.14</v>
      </c>
      <c r="G486" s="464">
        <v>289844785513.37366</v>
      </c>
      <c r="H486" s="461">
        <v>10129199.703038802</v>
      </c>
      <c r="I486" s="464">
        <v>363488697300.50134</v>
      </c>
      <c r="J486" s="462">
        <v>0.48908376285627231</v>
      </c>
      <c r="K486" s="464">
        <v>6163819252.6044149</v>
      </c>
      <c r="L486" s="464">
        <v>0</v>
      </c>
      <c r="M486" s="464">
        <v>185578637934.31259</v>
      </c>
      <c r="N486" s="464">
        <v>41064043571.837997</v>
      </c>
      <c r="O486" s="464">
        <v>31078.059934190816</v>
      </c>
      <c r="P486" s="461">
        <v>324991.26365733822</v>
      </c>
      <c r="Q486" s="461">
        <v>193903.19253771153</v>
      </c>
      <c r="R486" s="464">
        <v>872601986477.6355</v>
      </c>
      <c r="S486" s="462">
        <v>0.64095564062340615</v>
      </c>
      <c r="T486" s="462">
        <v>0.50358485850684609</v>
      </c>
      <c r="U486" s="461">
        <v>16.933750715122262</v>
      </c>
      <c r="V486" s="464">
        <v>8195850186299.6934</v>
      </c>
      <c r="W486" s="460">
        <v>2586.722393827768</v>
      </c>
      <c r="X486" s="463">
        <v>4.2997342225089233E-2</v>
      </c>
      <c r="Y486" s="476">
        <v>2.0000000000000001E-4</v>
      </c>
    </row>
    <row r="487" spans="1:25" x14ac:dyDescent="0.2">
      <c r="A487" s="475">
        <f t="shared" si="7"/>
        <v>483</v>
      </c>
      <c r="B487" s="462">
        <v>0.52265917774700132</v>
      </c>
      <c r="C487" s="461">
        <v>2701.3157948078988</v>
      </c>
      <c r="D487" s="462">
        <v>0.74097787857408337</v>
      </c>
      <c r="E487" s="462">
        <v>0.37555451275254237</v>
      </c>
      <c r="F487" s="516">
        <v>2025.65</v>
      </c>
      <c r="G487" s="464">
        <v>135694059318.9389</v>
      </c>
      <c r="H487" s="461">
        <v>17968140.900564354</v>
      </c>
      <c r="I487" s="464">
        <v>562740685741.71448</v>
      </c>
      <c r="J487" s="462">
        <v>0.52265917774700132</v>
      </c>
      <c r="K487" s="464">
        <v>25843191215.006241</v>
      </c>
      <c r="L487" s="464">
        <v>39541916039.802528</v>
      </c>
      <c r="M487" s="464">
        <v>103024940783.65623</v>
      </c>
      <c r="N487" s="464">
        <v>58768187923.385918</v>
      </c>
      <c r="O487" s="464">
        <v>19388.618617501812</v>
      </c>
      <c r="P487" s="461">
        <v>428171.90390318807</v>
      </c>
      <c r="Q487" s="461">
        <v>268694.11264939175</v>
      </c>
      <c r="R487" s="464">
        <v>955944002124.72876</v>
      </c>
      <c r="S487" s="462">
        <v>0.59452654716621156</v>
      </c>
      <c r="T487" s="462">
        <v>0.41284996293727705</v>
      </c>
      <c r="U487" s="461">
        <v>14.951346818474848</v>
      </c>
      <c r="V487" s="464">
        <v>6574758837566.6055</v>
      </c>
      <c r="W487" s="460">
        <v>2075.5088097059052</v>
      </c>
      <c r="X487" s="463">
        <v>4.8084616236363988E-2</v>
      </c>
      <c r="Y487" s="476">
        <v>2.0000000000000001E-4</v>
      </c>
    </row>
    <row r="488" spans="1:25" x14ac:dyDescent="0.2">
      <c r="A488" s="475">
        <f t="shared" si="7"/>
        <v>484</v>
      </c>
      <c r="B488" s="462">
        <v>0.52258983401762138</v>
      </c>
      <c r="C488" s="461">
        <v>6982.5589637284775</v>
      </c>
      <c r="D488" s="462">
        <v>1.0103476168891359</v>
      </c>
      <c r="E488" s="462">
        <v>0.4774670718241128</v>
      </c>
      <c r="F488" s="516">
        <v>2026.13</v>
      </c>
      <c r="G488" s="464">
        <v>136176779721.96791</v>
      </c>
      <c r="H488" s="461">
        <v>24335643.175934806</v>
      </c>
      <c r="I488" s="464">
        <v>669840949672.41504</v>
      </c>
      <c r="J488" s="462">
        <v>0.43379512312854263</v>
      </c>
      <c r="K488" s="464">
        <v>41718895171.420097</v>
      </c>
      <c r="L488" s="464">
        <v>102135742937.51889</v>
      </c>
      <c r="M488" s="464">
        <v>26546323946.881172</v>
      </c>
      <c r="N488" s="464">
        <v>16176130603.837574</v>
      </c>
      <c r="O488" s="464">
        <v>38923.717004031998</v>
      </c>
      <c r="P488" s="461">
        <v>145001.46142948134</v>
      </c>
      <c r="Q488" s="461">
        <v>67223.498757413996</v>
      </c>
      <c r="R488" s="464">
        <v>945636945127.58679</v>
      </c>
      <c r="S488" s="462">
        <v>0.52690460047722043</v>
      </c>
      <c r="T488" s="462">
        <v>0.40029753811065294</v>
      </c>
      <c r="U488" s="461">
        <v>14.91838909683746</v>
      </c>
      <c r="V488" s="464">
        <v>6222962534136.0811</v>
      </c>
      <c r="W488" s="460">
        <v>1964.3533779822251</v>
      </c>
      <c r="X488" s="463">
        <v>4.9234582286592408E-2</v>
      </c>
      <c r="Y488" s="476">
        <v>2.0000000000000001E-4</v>
      </c>
    </row>
    <row r="489" spans="1:25" x14ac:dyDescent="0.2">
      <c r="A489" s="475">
        <f t="shared" si="7"/>
        <v>485</v>
      </c>
      <c r="B489" s="462">
        <v>0.49215379070149307</v>
      </c>
      <c r="C489" s="461">
        <v>2155.0773243521271</v>
      </c>
      <c r="D489" s="462">
        <v>0.71311360093135823</v>
      </c>
      <c r="E489" s="462">
        <v>0.49256291509584949</v>
      </c>
      <c r="F489" s="516">
        <v>2024.81</v>
      </c>
      <c r="G489" s="464">
        <v>224821255191.54562</v>
      </c>
      <c r="H489" s="461">
        <v>16894827.008560937</v>
      </c>
      <c r="I489" s="464">
        <v>434359122957.75745</v>
      </c>
      <c r="J489" s="462">
        <v>0.38267891432902479</v>
      </c>
      <c r="K489" s="464">
        <v>12153298109.000341</v>
      </c>
      <c r="L489" s="464">
        <v>0</v>
      </c>
      <c r="M489" s="464">
        <v>145707152436.97845</v>
      </c>
      <c r="N489" s="464">
        <v>47680672159.761612</v>
      </c>
      <c r="O489" s="464">
        <v>34326.829113947533</v>
      </c>
      <c r="P489" s="461">
        <v>341471.24586530717</v>
      </c>
      <c r="Q489" s="461">
        <v>202075.55409336824</v>
      </c>
      <c r="R489" s="464">
        <v>868541529434.83154</v>
      </c>
      <c r="S489" s="462">
        <v>0.55723034583095166</v>
      </c>
      <c r="T489" s="462">
        <v>0.4263060169537789</v>
      </c>
      <c r="U489" s="461">
        <v>16.577640446306095</v>
      </c>
      <c r="V489" s="464">
        <v>6895615013785.707</v>
      </c>
      <c r="W489" s="460">
        <v>2175.8180494945682</v>
      </c>
      <c r="X489" s="463">
        <v>4.3066933211080564E-2</v>
      </c>
      <c r="Y489" s="476">
        <v>2.0000000000000001E-4</v>
      </c>
    </row>
    <row r="490" spans="1:25" x14ac:dyDescent="0.2">
      <c r="A490" s="475">
        <f t="shared" si="7"/>
        <v>486</v>
      </c>
      <c r="B490" s="462">
        <v>0.45933135530329522</v>
      </c>
      <c r="C490" s="461">
        <v>2420.9194481008121</v>
      </c>
      <c r="D490" s="462">
        <v>0.72734024634735162</v>
      </c>
      <c r="E490" s="462">
        <v>0.50939005981037855</v>
      </c>
      <c r="F490" s="516">
        <v>2024.14</v>
      </c>
      <c r="G490" s="464">
        <v>106399426410.25002</v>
      </c>
      <c r="H490" s="461">
        <v>17769723.024377353</v>
      </c>
      <c r="I490" s="464">
        <v>426437259683.81195</v>
      </c>
      <c r="J490" s="462">
        <v>0.23693378482390237</v>
      </c>
      <c r="K490" s="464">
        <v>11503256541.970387</v>
      </c>
      <c r="L490" s="464">
        <v>10069931559.327049</v>
      </c>
      <c r="M490" s="464">
        <v>205451331982.24789</v>
      </c>
      <c r="N490" s="464">
        <v>14935691241.550457</v>
      </c>
      <c r="O490" s="464">
        <v>34092.220645227455</v>
      </c>
      <c r="P490" s="461">
        <v>135081.34512073931</v>
      </c>
      <c r="Q490" s="461">
        <v>52561.217300561271</v>
      </c>
      <c r="R490" s="464">
        <v>933633372549.87793</v>
      </c>
      <c r="S490" s="462">
        <v>0.5318736031266259</v>
      </c>
      <c r="T490" s="462">
        <v>0.17999484702754359</v>
      </c>
      <c r="U490" s="461">
        <v>16.659785716647406</v>
      </c>
      <c r="V490" s="464">
        <v>3160228189512.2778</v>
      </c>
      <c r="W490" s="460">
        <v>997.90442432545967</v>
      </c>
      <c r="X490" s="463">
        <v>4.3044437411167362E-2</v>
      </c>
      <c r="Y490" s="476">
        <v>2.0000000000000001E-4</v>
      </c>
    </row>
    <row r="491" spans="1:25" x14ac:dyDescent="0.2">
      <c r="A491" s="475">
        <f t="shared" si="7"/>
        <v>487</v>
      </c>
      <c r="B491" s="462">
        <v>0.41825098114509529</v>
      </c>
      <c r="C491" s="461">
        <v>4303.2453811953083</v>
      </c>
      <c r="D491" s="462">
        <v>0.95454090277548809</v>
      </c>
      <c r="E491" s="462">
        <v>0.45777249741832149</v>
      </c>
      <c r="F491" s="516">
        <v>2024.33</v>
      </c>
      <c r="G491" s="464">
        <v>239380412307.76154</v>
      </c>
      <c r="H491" s="461">
        <v>27635008.284157943</v>
      </c>
      <c r="I491" s="464">
        <v>498628054349.85333</v>
      </c>
      <c r="J491" s="462">
        <v>0.16084387784102405</v>
      </c>
      <c r="K491" s="464">
        <v>11473647620.479937</v>
      </c>
      <c r="L491" s="464">
        <v>0</v>
      </c>
      <c r="M491" s="464">
        <v>169591094102.94174</v>
      </c>
      <c r="N491" s="464">
        <v>122244192503.58105</v>
      </c>
      <c r="O491" s="464">
        <v>26828.418805373509</v>
      </c>
      <c r="P491" s="461">
        <v>725166.12123956159</v>
      </c>
      <c r="Q491" s="461">
        <v>499947.91108299239</v>
      </c>
      <c r="R491" s="464">
        <v>1081199091648.9722</v>
      </c>
      <c r="S491" s="462">
        <v>0.43639720196712251</v>
      </c>
      <c r="T491" s="462">
        <v>0.27753818858423163</v>
      </c>
      <c r="U491" s="461">
        <v>17.750306520557579</v>
      </c>
      <c r="V491" s="464">
        <v>5744275814810.9287</v>
      </c>
      <c r="W491" s="460">
        <v>1812.8570145151893</v>
      </c>
      <c r="X491" s="463">
        <v>4.1711955616232754E-2</v>
      </c>
      <c r="Y491" s="476">
        <v>2.0000000000000001E-4</v>
      </c>
    </row>
    <row r="492" spans="1:25" x14ac:dyDescent="0.2">
      <c r="A492" s="475">
        <f t="shared" si="7"/>
        <v>488</v>
      </c>
      <c r="B492" s="462">
        <v>0.40940871026387748</v>
      </c>
      <c r="C492" s="461">
        <v>2785.7004185522846</v>
      </c>
      <c r="D492" s="462">
        <v>0.57756400159142995</v>
      </c>
      <c r="E492" s="462">
        <v>0.48645546077966501</v>
      </c>
      <c r="F492" s="516">
        <v>2026.12</v>
      </c>
      <c r="G492" s="464">
        <v>120756859195.8035</v>
      </c>
      <c r="H492" s="461">
        <v>12232251.128901485</v>
      </c>
      <c r="I492" s="464">
        <v>381781794831.47626</v>
      </c>
      <c r="J492" s="462">
        <v>0.40940871026387748</v>
      </c>
      <c r="K492" s="464">
        <v>48535300896.518578</v>
      </c>
      <c r="L492" s="464">
        <v>100212351389.21077</v>
      </c>
      <c r="M492" s="464">
        <v>54986177525.228065</v>
      </c>
      <c r="N492" s="464">
        <v>21763961802.763657</v>
      </c>
      <c r="O492" s="464">
        <v>26415.03745230678</v>
      </c>
      <c r="P492" s="461">
        <v>182296.7996331891</v>
      </c>
      <c r="Q492" s="461">
        <v>86633.270439012573</v>
      </c>
      <c r="R492" s="464">
        <v>700491026439.51465</v>
      </c>
      <c r="S492" s="462">
        <v>0.54577088083099445</v>
      </c>
      <c r="T492" s="462">
        <v>0.37374990335107139</v>
      </c>
      <c r="U492" s="461">
        <v>15.499984334362335</v>
      </c>
      <c r="V492" s="464">
        <v>4538401620250.499</v>
      </c>
      <c r="W492" s="460">
        <v>1429.5524502945834</v>
      </c>
      <c r="X492" s="463">
        <v>4.6053127013166717E-2</v>
      </c>
      <c r="Y492" s="476">
        <v>2.0000000000000001E-4</v>
      </c>
    </row>
    <row r="493" spans="1:25" x14ac:dyDescent="0.2">
      <c r="A493" s="475">
        <f t="shared" si="7"/>
        <v>489</v>
      </c>
      <c r="B493" s="462">
        <v>0.33319255897964861</v>
      </c>
      <c r="C493" s="461">
        <v>3706.5551303039501</v>
      </c>
      <c r="D493" s="462">
        <v>0.72176293310827233</v>
      </c>
      <c r="E493" s="462">
        <v>0.53079631429331375</v>
      </c>
      <c r="F493" s="516">
        <v>2026.49</v>
      </c>
      <c r="G493" s="464">
        <v>86615638448.155457</v>
      </c>
      <c r="H493" s="461">
        <v>17498488.817792803</v>
      </c>
      <c r="I493" s="464">
        <v>382178843753.19751</v>
      </c>
      <c r="J493" s="462">
        <v>0.23039836274126169</v>
      </c>
      <c r="K493" s="464">
        <v>26654430507.632065</v>
      </c>
      <c r="L493" s="464">
        <v>19473005946.632614</v>
      </c>
      <c r="M493" s="464">
        <v>33640728660.233612</v>
      </c>
      <c r="N493" s="464">
        <v>25998892219.262627</v>
      </c>
      <c r="O493" s="464">
        <v>27722.93868731771</v>
      </c>
      <c r="P493" s="461">
        <v>208204.68421494693</v>
      </c>
      <c r="Q493" s="461">
        <v>102563.59446815689</v>
      </c>
      <c r="R493" s="464">
        <v>618029346155.13892</v>
      </c>
      <c r="S493" s="462">
        <v>0.41105730434216331</v>
      </c>
      <c r="T493" s="462">
        <v>0.24335689406810945</v>
      </c>
      <c r="U493" s="461">
        <v>16.192382331612002</v>
      </c>
      <c r="V493" s="464">
        <v>2732069029818.4897</v>
      </c>
      <c r="W493" s="460">
        <v>862.43611180263883</v>
      </c>
      <c r="X493" s="463">
        <v>4.4445392941366416E-2</v>
      </c>
      <c r="Y493" s="476">
        <v>2.0000000000000001E-4</v>
      </c>
    </row>
    <row r="494" spans="1:25" x14ac:dyDescent="0.2">
      <c r="A494" s="475">
        <f t="shared" si="7"/>
        <v>490</v>
      </c>
      <c r="B494" s="462">
        <v>0.58068705919843844</v>
      </c>
      <c r="C494" s="461">
        <v>6132.7965786541035</v>
      </c>
      <c r="D494" s="462">
        <v>0.7917481012058416</v>
      </c>
      <c r="E494" s="462">
        <v>0.5100544988473954</v>
      </c>
      <c r="F494" s="516">
        <v>2025.33</v>
      </c>
      <c r="G494" s="464">
        <v>83421673079.669922</v>
      </c>
      <c r="H494" s="461">
        <v>18500579.747251216</v>
      </c>
      <c r="I494" s="464">
        <v>455999305857.43036</v>
      </c>
      <c r="J494" s="462">
        <v>0.27722559450190198</v>
      </c>
      <c r="K494" s="464">
        <v>6284610991.2442217</v>
      </c>
      <c r="L494" s="464">
        <v>0</v>
      </c>
      <c r="M494" s="464">
        <v>106435598118.14473</v>
      </c>
      <c r="N494" s="464">
        <v>66796164109.590187</v>
      </c>
      <c r="O494" s="464">
        <v>18149.350127602273</v>
      </c>
      <c r="P494" s="461">
        <v>404307.02276786108</v>
      </c>
      <c r="Q494" s="461">
        <v>248593.13745028147</v>
      </c>
      <c r="R494" s="464">
        <v>923026145983.62109</v>
      </c>
      <c r="S494" s="462">
        <v>0.49835773487806295</v>
      </c>
      <c r="T494" s="462">
        <v>0.18076693497111065</v>
      </c>
      <c r="U494" s="461">
        <v>15.96045485108856</v>
      </c>
      <c r="V494" s="464">
        <v>2933896479912.0742</v>
      </c>
      <c r="W494" s="460">
        <v>925.04760901207499</v>
      </c>
      <c r="X494" s="463">
        <v>4.472727041403677E-2</v>
      </c>
      <c r="Y494" s="476">
        <v>2.0000000000000001E-4</v>
      </c>
    </row>
    <row r="495" spans="1:25" x14ac:dyDescent="0.2">
      <c r="A495" s="475">
        <f t="shared" si="7"/>
        <v>491</v>
      </c>
      <c r="B495" s="462">
        <v>0.63659227609591329</v>
      </c>
      <c r="C495" s="461">
        <v>4338.3294561139664</v>
      </c>
      <c r="D495" s="462">
        <v>0.88183463214323554</v>
      </c>
      <c r="E495" s="462">
        <v>0.40842477613722883</v>
      </c>
      <c r="F495" s="516">
        <v>2023.75</v>
      </c>
      <c r="G495" s="464">
        <v>462184136049.07556</v>
      </c>
      <c r="H495" s="461">
        <v>24475722.646600053</v>
      </c>
      <c r="I495" s="464">
        <v>561544970104.62341</v>
      </c>
      <c r="J495" s="462">
        <v>0.23792577560520445</v>
      </c>
      <c r="K495" s="464">
        <v>18005053574.263828</v>
      </c>
      <c r="L495" s="464">
        <v>0</v>
      </c>
      <c r="M495" s="464">
        <v>454649507075.09839</v>
      </c>
      <c r="N495" s="464">
        <v>45551067122.844299</v>
      </c>
      <c r="O495" s="464">
        <v>23428.890759577545</v>
      </c>
      <c r="P495" s="461">
        <v>293254.73530487216</v>
      </c>
      <c r="Q495" s="461">
        <v>161643.87291328068</v>
      </c>
      <c r="R495" s="464">
        <v>1544184795194.6194</v>
      </c>
      <c r="S495" s="462">
        <v>0.57261160267819777</v>
      </c>
      <c r="T495" s="462">
        <v>0.35441724884107884</v>
      </c>
      <c r="U495" s="461">
        <v>18.031001027823901</v>
      </c>
      <c r="V495" s="464">
        <v>10727155871250.973</v>
      </c>
      <c r="W495" s="460">
        <v>3385.7081570922292</v>
      </c>
      <c r="X495" s="463">
        <v>4.1061323020473481E-2</v>
      </c>
      <c r="Y495" s="476">
        <v>2.0000000000000001E-4</v>
      </c>
    </row>
    <row r="496" spans="1:25" x14ac:dyDescent="0.2">
      <c r="A496" s="475">
        <f t="shared" si="7"/>
        <v>492</v>
      </c>
      <c r="B496" s="462">
        <v>0.60167165318046523</v>
      </c>
      <c r="C496" s="461">
        <v>4771.7778360374659</v>
      </c>
      <c r="D496" s="462">
        <v>0.95110338765293079</v>
      </c>
      <c r="E496" s="462">
        <v>0.64352182481844777</v>
      </c>
      <c r="F496" s="516">
        <v>2024.15</v>
      </c>
      <c r="G496" s="464">
        <v>222943048305.22015</v>
      </c>
      <c r="H496" s="461">
        <v>27541454.242999125</v>
      </c>
      <c r="I496" s="464">
        <v>724546971881.63037</v>
      </c>
      <c r="J496" s="462">
        <v>0.39739820699442086</v>
      </c>
      <c r="K496" s="464">
        <v>22777009432.473328</v>
      </c>
      <c r="L496" s="464">
        <v>30516420179.396702</v>
      </c>
      <c r="M496" s="464">
        <v>184696363900.30176</v>
      </c>
      <c r="N496" s="464">
        <v>98441686307.952682</v>
      </c>
      <c r="O496" s="464">
        <v>20367.514983155368</v>
      </c>
      <c r="P496" s="461">
        <v>580767.79436000111</v>
      </c>
      <c r="Q496" s="461">
        <v>383282.31735821167</v>
      </c>
      <c r="R496" s="464">
        <v>1291366786394.8662</v>
      </c>
      <c r="S496" s="462">
        <v>0.52473835138670255</v>
      </c>
      <c r="T496" s="462">
        <v>0.36294893271443629</v>
      </c>
      <c r="U496" s="461">
        <v>15.773362243920479</v>
      </c>
      <c r="V496" s="464">
        <v>8181511529405.1621</v>
      </c>
      <c r="W496" s="460">
        <v>2581.147245365828</v>
      </c>
      <c r="X496" s="463">
        <v>4.5916521892837375E-2</v>
      </c>
      <c r="Y496" s="476">
        <v>2.0000000000000001E-4</v>
      </c>
    </row>
    <row r="497" spans="1:25" x14ac:dyDescent="0.2">
      <c r="A497" s="475">
        <f t="shared" si="7"/>
        <v>493</v>
      </c>
      <c r="B497" s="462">
        <v>0.59662173261757023</v>
      </c>
      <c r="C497" s="461">
        <v>5641.0653486619067</v>
      </c>
      <c r="D497" s="462">
        <v>0.48910445685578308</v>
      </c>
      <c r="E497" s="462">
        <v>0.25458401312431522</v>
      </c>
      <c r="F497" s="516">
        <v>2024.55</v>
      </c>
      <c r="G497" s="464">
        <v>164797965539.46634</v>
      </c>
      <c r="H497" s="461">
        <v>9050636.6166626867</v>
      </c>
      <c r="I497" s="464">
        <v>290102642578.11023</v>
      </c>
      <c r="J497" s="462">
        <v>0.40341548873890032</v>
      </c>
      <c r="K497" s="464">
        <v>10443323975.832443</v>
      </c>
      <c r="L497" s="464">
        <v>0</v>
      </c>
      <c r="M497" s="464">
        <v>146529977183.82089</v>
      </c>
      <c r="N497" s="464">
        <v>106436969319.24942</v>
      </c>
      <c r="O497" s="464">
        <v>15161.548179592512</v>
      </c>
      <c r="P497" s="461">
        <v>601749.22910792485</v>
      </c>
      <c r="Q497" s="461">
        <v>416989.07850786229</v>
      </c>
      <c r="R497" s="464">
        <v>742373405096.76282</v>
      </c>
      <c r="S497" s="462">
        <v>0.56302772396971645</v>
      </c>
      <c r="T497" s="462">
        <v>0.38029800957265997</v>
      </c>
      <c r="U497" s="461">
        <v>16.441492316857211</v>
      </c>
      <c r="V497" s="464">
        <v>5210288470600.9902</v>
      </c>
      <c r="W497" s="460">
        <v>1643.9836404750347</v>
      </c>
      <c r="X497" s="463">
        <v>4.3430216431712909E-2</v>
      </c>
      <c r="Y497" s="476">
        <v>2.0000000000000001E-4</v>
      </c>
    </row>
    <row r="498" spans="1:25" x14ac:dyDescent="0.2">
      <c r="A498" s="475">
        <f t="shared" si="7"/>
        <v>494</v>
      </c>
      <c r="B498" s="462">
        <v>0.63985416808356221</v>
      </c>
      <c r="C498" s="461">
        <v>1500</v>
      </c>
      <c r="D498" s="462">
        <v>0.77238305150620179</v>
      </c>
      <c r="E498" s="462">
        <v>0.56714033939538078</v>
      </c>
      <c r="F498" s="516">
        <v>2024.79</v>
      </c>
      <c r="G498" s="464">
        <v>465806160854.51837</v>
      </c>
      <c r="H498" s="461">
        <v>20865313.964717817</v>
      </c>
      <c r="I498" s="464">
        <v>481316297443.46906</v>
      </c>
      <c r="J498" s="462">
        <v>0.27331006423946869</v>
      </c>
      <c r="K498" s="464">
        <v>11425761652.071938</v>
      </c>
      <c r="L498" s="464">
        <v>0</v>
      </c>
      <c r="M498" s="464">
        <v>425651844523.67462</v>
      </c>
      <c r="N498" s="464">
        <v>57765466008.231567</v>
      </c>
      <c r="O498" s="464">
        <v>29238.947321386724</v>
      </c>
      <c r="P498" s="461">
        <v>362906.85627937876</v>
      </c>
      <c r="Q498" s="461">
        <v>217043.75112775725</v>
      </c>
      <c r="R498" s="464">
        <v>1586021049040.6587</v>
      </c>
      <c r="S498" s="462">
        <v>0.61698026428496311</v>
      </c>
      <c r="T498" s="462">
        <v>0.3401368885181012</v>
      </c>
      <c r="U498" s="461">
        <v>18.157225548477733</v>
      </c>
      <c r="V498" s="464">
        <v>10600130012260.967</v>
      </c>
      <c r="W498" s="460">
        <v>3336.7878145847089</v>
      </c>
      <c r="X498" s="463">
        <v>4.0850922515776315E-2</v>
      </c>
      <c r="Y498" s="476">
        <v>2.0000000000000001E-4</v>
      </c>
    </row>
    <row r="499" spans="1:25" x14ac:dyDescent="0.2">
      <c r="A499" s="475">
        <f t="shared" si="7"/>
        <v>495</v>
      </c>
      <c r="B499" s="462">
        <v>0.48625548215572156</v>
      </c>
      <c r="C499" s="461">
        <v>4419.4543125480686</v>
      </c>
      <c r="D499" s="462">
        <v>1.06350518321079</v>
      </c>
      <c r="E499" s="462">
        <v>0.46315797340605341</v>
      </c>
      <c r="F499" s="516">
        <v>2024.03</v>
      </c>
      <c r="G499" s="464">
        <v>402283624402.80756</v>
      </c>
      <c r="H499" s="461">
        <v>35712250.189639255</v>
      </c>
      <c r="I499" s="464">
        <v>808397127869.85681</v>
      </c>
      <c r="J499" s="462">
        <v>0.37121462669500205</v>
      </c>
      <c r="K499" s="464">
        <v>27616009217.369648</v>
      </c>
      <c r="L499" s="464">
        <v>0</v>
      </c>
      <c r="M499" s="464">
        <v>274414369443.40244</v>
      </c>
      <c r="N499" s="464">
        <v>30358114677.501907</v>
      </c>
      <c r="O499" s="464">
        <v>29047.871219444169</v>
      </c>
      <c r="P499" s="461">
        <v>248358.45971896366</v>
      </c>
      <c r="Q499" s="461">
        <v>125176.46698732389</v>
      </c>
      <c r="R499" s="464">
        <v>1528274717543.2571</v>
      </c>
      <c r="S499" s="462">
        <v>0.55605518591382919</v>
      </c>
      <c r="T499" s="462">
        <v>0.40360955247518537</v>
      </c>
      <c r="U499" s="461">
        <v>16.848560210708811</v>
      </c>
      <c r="V499" s="464">
        <v>11364523014547.287</v>
      </c>
      <c r="W499" s="460">
        <v>3586.515015821532</v>
      </c>
      <c r="X499" s="463">
        <v>4.3572576636256348E-2</v>
      </c>
      <c r="Y499" s="476">
        <v>2.0000000000000001E-4</v>
      </c>
    </row>
    <row r="500" spans="1:25" x14ac:dyDescent="0.2">
      <c r="A500" s="475">
        <f t="shared" si="7"/>
        <v>496</v>
      </c>
      <c r="B500" s="462">
        <v>0.65564413951072797</v>
      </c>
      <c r="C500" s="461">
        <v>2751.8506347433622</v>
      </c>
      <c r="D500" s="462">
        <v>0.2730639605854871</v>
      </c>
      <c r="E500" s="462">
        <v>0.45757775690668984</v>
      </c>
      <c r="F500" s="516">
        <v>2023.75</v>
      </c>
      <c r="G500" s="464">
        <v>159040696306.61957</v>
      </c>
      <c r="H500" s="461">
        <v>4466896.5079025207</v>
      </c>
      <c r="I500" s="464">
        <v>181595496253.28506</v>
      </c>
      <c r="J500" s="462">
        <v>0.46996838014109088</v>
      </c>
      <c r="K500" s="464">
        <v>1595775075.0146332</v>
      </c>
      <c r="L500" s="464">
        <v>0</v>
      </c>
      <c r="M500" s="464">
        <v>252147026884.13422</v>
      </c>
      <c r="N500" s="464">
        <v>64879836461.762589</v>
      </c>
      <c r="O500" s="464">
        <v>28971.391084920328</v>
      </c>
      <c r="P500" s="461">
        <v>447498.53440049366</v>
      </c>
      <c r="Q500" s="461">
        <v>246588.04540213192</v>
      </c>
      <c r="R500" s="464">
        <v>725933000953.83777</v>
      </c>
      <c r="S500" s="462">
        <v>0.66502932727536646</v>
      </c>
      <c r="T500" s="462">
        <v>0.33118151403860724</v>
      </c>
      <c r="U500" s="461">
        <v>16.958942969757107</v>
      </c>
      <c r="V500" s="464">
        <v>4600594417915.7363</v>
      </c>
      <c r="W500" s="460">
        <v>1451.2696678125506</v>
      </c>
      <c r="X500" s="463">
        <v>4.1922653063247786E-2</v>
      </c>
      <c r="Y500" s="476">
        <v>2.0000000000000001E-4</v>
      </c>
    </row>
    <row r="501" spans="1:25" x14ac:dyDescent="0.2">
      <c r="A501" s="475">
        <f t="shared" si="7"/>
        <v>497</v>
      </c>
      <c r="B501" s="462">
        <v>0.48867670732367496</v>
      </c>
      <c r="C501" s="461">
        <v>4771.5195578275998</v>
      </c>
      <c r="D501" s="462">
        <v>0.98716189835984403</v>
      </c>
      <c r="E501" s="462">
        <v>0.29911262863412347</v>
      </c>
      <c r="F501" s="516">
        <v>2025.43</v>
      </c>
      <c r="G501" s="464">
        <v>281110669356.64978</v>
      </c>
      <c r="H501" s="461">
        <v>29376766.636354532</v>
      </c>
      <c r="I501" s="464">
        <v>516974662061.57184</v>
      </c>
      <c r="J501" s="462">
        <v>2.527693584559787E-2</v>
      </c>
      <c r="K501" s="464">
        <v>26424904795.426048</v>
      </c>
      <c r="L501" s="464">
        <v>22554262517.561619</v>
      </c>
      <c r="M501" s="464">
        <v>171623258455.4942</v>
      </c>
      <c r="N501" s="464">
        <v>45043044365.969269</v>
      </c>
      <c r="O501" s="464">
        <v>25336.007483767742</v>
      </c>
      <c r="P501" s="461">
        <v>292541.53452426282</v>
      </c>
      <c r="Q501" s="461">
        <v>158882.26920966757</v>
      </c>
      <c r="R501" s="464">
        <v>1018317731220.5725</v>
      </c>
      <c r="S501" s="462">
        <v>0.37111257087266525</v>
      </c>
      <c r="T501" s="462">
        <v>0.25620406767505305</v>
      </c>
      <c r="U501" s="461">
        <v>21.333303106532256</v>
      </c>
      <c r="V501" s="464">
        <v>5965525551246.7676</v>
      </c>
      <c r="W501" s="460">
        <v>1883.231887836967</v>
      </c>
      <c r="X501" s="463">
        <v>3.508362740192917E-2</v>
      </c>
      <c r="Y501" s="476">
        <v>2.0000000000000001E-4</v>
      </c>
    </row>
    <row r="502" spans="1:25" x14ac:dyDescent="0.2">
      <c r="A502" s="475">
        <f t="shared" si="7"/>
        <v>498</v>
      </c>
      <c r="B502" s="462">
        <v>0.56628956145697207</v>
      </c>
      <c r="C502" s="461">
        <v>7486.3465491881561</v>
      </c>
      <c r="D502" s="462">
        <v>0.93953585960561636</v>
      </c>
      <c r="E502" s="462">
        <v>0.45774311564790943</v>
      </c>
      <c r="F502" s="516">
        <v>2024.66</v>
      </c>
      <c r="G502" s="464">
        <v>313151783270.39526</v>
      </c>
      <c r="H502" s="461">
        <v>25968707.215980966</v>
      </c>
      <c r="I502" s="464">
        <v>705773007236.77808</v>
      </c>
      <c r="J502" s="462">
        <v>0.3395576844140753</v>
      </c>
      <c r="K502" s="464">
        <v>35548335026.243042</v>
      </c>
      <c r="L502" s="464">
        <v>50989955286.376831</v>
      </c>
      <c r="M502" s="464">
        <v>215336548883.39667</v>
      </c>
      <c r="N502" s="464">
        <v>50274995495.032745</v>
      </c>
      <c r="O502" s="464">
        <v>15116.439347563432</v>
      </c>
      <c r="P502" s="461">
        <v>312699.22130028304</v>
      </c>
      <c r="Q502" s="461">
        <v>174903.32894593163</v>
      </c>
      <c r="R502" s="464">
        <v>1426413182091.6313</v>
      </c>
      <c r="S502" s="462">
        <v>0.54040416041257433</v>
      </c>
      <c r="T502" s="462">
        <v>0.3622760899771521</v>
      </c>
      <c r="U502" s="461">
        <v>16.55764227223688</v>
      </c>
      <c r="V502" s="464">
        <v>9287377159320.6543</v>
      </c>
      <c r="W502" s="460">
        <v>2928.1304835456899</v>
      </c>
      <c r="X502" s="463">
        <v>4.4295005281872461E-2</v>
      </c>
      <c r="Y502" s="476">
        <v>2.0000000000000001E-4</v>
      </c>
    </row>
    <row r="503" spans="1:25" x14ac:dyDescent="0.2">
      <c r="A503" s="475">
        <f t="shared" si="7"/>
        <v>499</v>
      </c>
      <c r="B503" s="462">
        <v>0.38336015039481841</v>
      </c>
      <c r="C503" s="461">
        <v>2333.4865908500765</v>
      </c>
      <c r="D503" s="462">
        <v>0.75956967242282547</v>
      </c>
      <c r="E503" s="462">
        <v>0.6262605128109795</v>
      </c>
      <c r="F503" s="516">
        <v>2026.83</v>
      </c>
      <c r="G503" s="464">
        <v>102553765741.49178</v>
      </c>
      <c r="H503" s="461">
        <v>19354109.894848481</v>
      </c>
      <c r="I503" s="464">
        <v>505596321569.50507</v>
      </c>
      <c r="J503" s="462">
        <v>0.37568558097118454</v>
      </c>
      <c r="K503" s="464">
        <v>34847289923.405388</v>
      </c>
      <c r="L503" s="464">
        <v>48366766622.864395</v>
      </c>
      <c r="M503" s="464">
        <v>6719490880.7258472</v>
      </c>
      <c r="N503" s="464">
        <v>124009878632.9203</v>
      </c>
      <c r="O503" s="464">
        <v>20969.749288902269</v>
      </c>
      <c r="P503" s="461">
        <v>707991.70917880931</v>
      </c>
      <c r="Q503" s="461">
        <v>493463.17662124021</v>
      </c>
      <c r="R503" s="464">
        <v>879386329531.37915</v>
      </c>
      <c r="S503" s="462">
        <v>0.46428989730908615</v>
      </c>
      <c r="T503" s="462">
        <v>0.32082602940002602</v>
      </c>
      <c r="U503" s="461">
        <v>14.973007384673405</v>
      </c>
      <c r="V503" s="464">
        <v>4706100085919.8896</v>
      </c>
      <c r="W503" s="460">
        <v>1484.3195270808521</v>
      </c>
      <c r="X503" s="463">
        <v>4.816042253625525E-2</v>
      </c>
      <c r="Y503" s="476">
        <v>2.0000000000000001E-4</v>
      </c>
    </row>
    <row r="504" spans="1:25" x14ac:dyDescent="0.2">
      <c r="A504" s="475">
        <f t="shared" si="7"/>
        <v>500</v>
      </c>
      <c r="B504" s="462">
        <v>0.62008727269598352</v>
      </c>
      <c r="C504" s="461">
        <v>1861.6123333532587</v>
      </c>
      <c r="D504" s="462">
        <v>0.86849606316409944</v>
      </c>
      <c r="E504" s="462">
        <v>0.40895757558850782</v>
      </c>
      <c r="F504" s="516">
        <v>2025.35</v>
      </c>
      <c r="G504" s="464">
        <v>355863159925.77924</v>
      </c>
      <c r="H504" s="461">
        <v>24144648.83764695</v>
      </c>
      <c r="I504" s="464">
        <v>580444485180.35254</v>
      </c>
      <c r="J504" s="462">
        <v>0.24353926058918751</v>
      </c>
      <c r="K504" s="464">
        <v>31418250135.317017</v>
      </c>
      <c r="L504" s="464">
        <v>50825066838.834427</v>
      </c>
      <c r="M504" s="464">
        <v>153399738243.07571</v>
      </c>
      <c r="N504" s="464">
        <v>25311551414.074127</v>
      </c>
      <c r="O504" s="464">
        <v>25210.210965302456</v>
      </c>
      <c r="P504" s="461">
        <v>186723.25563372328</v>
      </c>
      <c r="Q504" s="461">
        <v>84926.996336009979</v>
      </c>
      <c r="R504" s="464">
        <v>1127600608862.2041</v>
      </c>
      <c r="S504" s="462">
        <v>0.48777938121099385</v>
      </c>
      <c r="T504" s="462">
        <v>0.39646513881967843</v>
      </c>
      <c r="U504" s="461">
        <v>17.696415664434475</v>
      </c>
      <c r="V504" s="464">
        <v>8685429368035.1631</v>
      </c>
      <c r="W504" s="460">
        <v>2740.4395201595962</v>
      </c>
      <c r="X504" s="463">
        <v>4.1368783829516545E-2</v>
      </c>
      <c r="Y504" s="476">
        <v>2.0000000000000001E-4</v>
      </c>
    </row>
    <row r="505" spans="1:25" x14ac:dyDescent="0.2">
      <c r="A505" s="475">
        <f t="shared" si="7"/>
        <v>501</v>
      </c>
      <c r="B505" s="462">
        <v>0.53168886783759184</v>
      </c>
      <c r="C505" s="461">
        <v>4959.2524076632099</v>
      </c>
      <c r="D505" s="462">
        <v>1.2126885139569756</v>
      </c>
      <c r="E505" s="462">
        <v>0.43248232074667059</v>
      </c>
      <c r="F505" s="516">
        <v>2025.42</v>
      </c>
      <c r="G505" s="464">
        <v>132479766504.83029</v>
      </c>
      <c r="H505" s="461">
        <v>31727647.785773512</v>
      </c>
      <c r="I505" s="464">
        <v>627752587454.95435</v>
      </c>
      <c r="J505" s="462">
        <v>0.27185656957923565</v>
      </c>
      <c r="K505" s="464">
        <v>36022414301.63176</v>
      </c>
      <c r="L505" s="464">
        <v>7331881596.0353889</v>
      </c>
      <c r="M505" s="464">
        <v>77625135536.604691</v>
      </c>
      <c r="N505" s="464">
        <v>1561818207.5851669</v>
      </c>
      <c r="O505" s="464">
        <v>24745.020663044113</v>
      </c>
      <c r="P505" s="461">
        <v>47911</v>
      </c>
      <c r="Q505" s="461">
        <v>6541</v>
      </c>
      <c r="R505" s="464">
        <v>947758675473.11658</v>
      </c>
      <c r="S505" s="462">
        <v>0.43426800860198328</v>
      </c>
      <c r="T505" s="462">
        <v>0.27894924493284806</v>
      </c>
      <c r="U505" s="461">
        <v>15.841651410531417</v>
      </c>
      <c r="V505" s="464">
        <v>4602738696658.3438</v>
      </c>
      <c r="W505" s="460">
        <v>1451.8760621495219</v>
      </c>
      <c r="X505" s="463">
        <v>4.6743837211794058E-2</v>
      </c>
      <c r="Y505" s="476">
        <v>2.0000000000000001E-4</v>
      </c>
    </row>
    <row r="506" spans="1:25" x14ac:dyDescent="0.2">
      <c r="A506" s="475">
        <f t="shared" si="7"/>
        <v>502</v>
      </c>
      <c r="B506" s="462">
        <v>0.65388382756821795</v>
      </c>
      <c r="C506" s="461">
        <v>7311.6293945285743</v>
      </c>
      <c r="D506" s="462">
        <v>0.60717656878195558</v>
      </c>
      <c r="E506" s="462">
        <v>0.48392638266631177</v>
      </c>
      <c r="F506" s="516">
        <v>2024.4</v>
      </c>
      <c r="G506" s="464">
        <v>239454756659.71252</v>
      </c>
      <c r="H506" s="461">
        <v>12181334.495933581</v>
      </c>
      <c r="I506" s="464">
        <v>389286090059.85248</v>
      </c>
      <c r="J506" s="462">
        <v>0.4198454335914058</v>
      </c>
      <c r="K506" s="464">
        <v>9121969273.1674995</v>
      </c>
      <c r="L506" s="464">
        <v>0</v>
      </c>
      <c r="M506" s="464">
        <v>181042643713.33377</v>
      </c>
      <c r="N506" s="464">
        <v>49722344551.201927</v>
      </c>
      <c r="O506" s="464">
        <v>41086.899175764411</v>
      </c>
      <c r="P506" s="461">
        <v>325525.64689353399</v>
      </c>
      <c r="Q506" s="461">
        <v>192518.28863115792</v>
      </c>
      <c r="R506" s="464">
        <v>928560636615.50232</v>
      </c>
      <c r="S506" s="462">
        <v>0.60524475140999989</v>
      </c>
      <c r="T506" s="462">
        <v>0.38760509304756435</v>
      </c>
      <c r="U506" s="461">
        <v>16.955225663062375</v>
      </c>
      <c r="V506" s="464">
        <v>6725042297458.458</v>
      </c>
      <c r="W506" s="460">
        <v>2123.6215421664433</v>
      </c>
      <c r="X506" s="463">
        <v>4.3085133709692865E-2</v>
      </c>
      <c r="Y506" s="476">
        <v>2.0000000000000001E-4</v>
      </c>
    </row>
    <row r="507" spans="1:25" x14ac:dyDescent="0.2">
      <c r="A507" s="475">
        <f t="shared" si="7"/>
        <v>503</v>
      </c>
      <c r="B507" s="462">
        <v>0.53298170378375798</v>
      </c>
      <c r="C507" s="461">
        <v>3114.5669517318124</v>
      </c>
      <c r="D507" s="462">
        <v>0.36694275210486316</v>
      </c>
      <c r="E507" s="462">
        <v>0.64277549647071774</v>
      </c>
      <c r="F507" s="516">
        <v>2026.03</v>
      </c>
      <c r="G507" s="464">
        <v>163680716718.80554</v>
      </c>
      <c r="H507" s="461">
        <v>6395172.4346093042</v>
      </c>
      <c r="I507" s="464">
        <v>280204818138.16425</v>
      </c>
      <c r="J507" s="462">
        <v>0.53298170378375809</v>
      </c>
      <c r="K507" s="464">
        <v>43459003237.581108</v>
      </c>
      <c r="L507" s="464">
        <v>103846092806.3353</v>
      </c>
      <c r="M507" s="464">
        <v>41279786603.07621</v>
      </c>
      <c r="N507" s="464">
        <v>27103835658.323574</v>
      </c>
      <c r="O507" s="464">
        <v>32589.004317519186</v>
      </c>
      <c r="P507" s="461">
        <v>247017.35934953997</v>
      </c>
      <c r="Q507" s="461">
        <v>111692.39145704264</v>
      </c>
      <c r="R507" s="464">
        <v>582963133588.36987</v>
      </c>
      <c r="S507" s="462">
        <v>0.62358104720131635</v>
      </c>
      <c r="T507" s="462">
        <v>0.51527928118683852</v>
      </c>
      <c r="U507" s="461">
        <v>16.057444788470288</v>
      </c>
      <c r="V507" s="464">
        <v>5371666730323.8789</v>
      </c>
      <c r="W507" s="460">
        <v>1693.2019104807298</v>
      </c>
      <c r="X507" s="463">
        <v>4.4913860557759033E-2</v>
      </c>
      <c r="Y507" s="476">
        <v>2.0000000000000001E-4</v>
      </c>
    </row>
    <row r="508" spans="1:25" x14ac:dyDescent="0.2">
      <c r="A508" s="475">
        <f t="shared" si="7"/>
        <v>504</v>
      </c>
      <c r="B508" s="462">
        <v>0.51025903802771455</v>
      </c>
      <c r="C508" s="461">
        <v>9335.6988645259007</v>
      </c>
      <c r="D508" s="462">
        <v>0.98285865062448496</v>
      </c>
      <c r="E508" s="462">
        <v>0.35591870269902559</v>
      </c>
      <c r="F508" s="516">
        <v>2024.72</v>
      </c>
      <c r="G508" s="464">
        <v>295365008099.53021</v>
      </c>
      <c r="H508" s="461">
        <v>24280901.250269391</v>
      </c>
      <c r="I508" s="464">
        <v>543959069751.35736</v>
      </c>
      <c r="J508" s="462">
        <v>0.41032122288751693</v>
      </c>
      <c r="K508" s="464">
        <v>9258257042.6697655</v>
      </c>
      <c r="L508" s="464">
        <v>0</v>
      </c>
      <c r="M508" s="464">
        <v>309242701789.32983</v>
      </c>
      <c r="N508" s="464">
        <v>2522319666.9200125</v>
      </c>
      <c r="O508" s="464">
        <v>25626.225112472002</v>
      </c>
      <c r="P508" s="461">
        <v>73044.944770161208</v>
      </c>
      <c r="Q508" s="461">
        <v>12824.4861925403</v>
      </c>
      <c r="R508" s="464">
        <v>1324184304283.5068</v>
      </c>
      <c r="S508" s="462">
        <v>0.63610006825177789</v>
      </c>
      <c r="T508" s="462">
        <v>0.36842132099190789</v>
      </c>
      <c r="U508" s="461">
        <v>16.609590278824331</v>
      </c>
      <c r="V508" s="464">
        <v>8739045637489.1279</v>
      </c>
      <c r="W508" s="460">
        <v>2756.563943682655</v>
      </c>
      <c r="X508" s="463">
        <v>4.5150691829545384E-2</v>
      </c>
      <c r="Y508" s="476">
        <v>2.0000000000000001E-4</v>
      </c>
    </row>
    <row r="509" spans="1:25" x14ac:dyDescent="0.2">
      <c r="A509" s="475">
        <f t="shared" si="7"/>
        <v>505</v>
      </c>
      <c r="B509" s="462">
        <v>0.36552304238734989</v>
      </c>
      <c r="C509" s="461">
        <v>3554.4690454582214</v>
      </c>
      <c r="D509" s="462">
        <v>0.92980642517890399</v>
      </c>
      <c r="E509" s="462">
        <v>0.47729309620414578</v>
      </c>
      <c r="F509" s="516">
        <v>2025.69</v>
      </c>
      <c r="G509" s="464">
        <v>249672277656.77072</v>
      </c>
      <c r="H509" s="461">
        <v>26801169.5587827</v>
      </c>
      <c r="I509" s="464">
        <v>395767503776.97949</v>
      </c>
      <c r="J509" s="462">
        <v>-0.12742048987535992</v>
      </c>
      <c r="K509" s="464">
        <v>17213924935.825752</v>
      </c>
      <c r="L509" s="464">
        <v>57171260053.964218</v>
      </c>
      <c r="M509" s="464">
        <v>104029835085.98955</v>
      </c>
      <c r="N509" s="464">
        <v>74338919343.317474</v>
      </c>
      <c r="O509" s="464">
        <v>30231.763541601358</v>
      </c>
      <c r="P509" s="461">
        <v>441087.09081713494</v>
      </c>
      <c r="Q509" s="461">
        <v>273439.06442865555</v>
      </c>
      <c r="R509" s="464">
        <v>960958695209.12634</v>
      </c>
      <c r="S509" s="462">
        <v>0.37025572703420068</v>
      </c>
      <c r="T509" s="462">
        <v>0.20550405432940236</v>
      </c>
      <c r="U509" s="461">
        <v>26.62674616294337</v>
      </c>
      <c r="V509" s="464">
        <v>5508075830395.8584</v>
      </c>
      <c r="W509" s="460">
        <v>1736.8307066966404</v>
      </c>
      <c r="X509" s="463">
        <v>2.8928854248931043E-2</v>
      </c>
      <c r="Y509" s="476">
        <v>2.0000000000000001E-4</v>
      </c>
    </row>
    <row r="510" spans="1:25" x14ac:dyDescent="0.2">
      <c r="A510" s="475">
        <f t="shared" si="7"/>
        <v>506</v>
      </c>
      <c r="B510" s="462">
        <v>0.56667451777132349</v>
      </c>
      <c r="C510" s="461">
        <v>5902.4151029935401</v>
      </c>
      <c r="D510" s="462">
        <v>0.90157192403214126</v>
      </c>
      <c r="E510" s="462">
        <v>0.40023507620202198</v>
      </c>
      <c r="F510" s="516">
        <v>2024.47</v>
      </c>
      <c r="G510" s="464">
        <v>253284839860.0098</v>
      </c>
      <c r="H510" s="461">
        <v>24604258.661890075</v>
      </c>
      <c r="I510" s="464">
        <v>703176740466.75269</v>
      </c>
      <c r="J510" s="462">
        <v>0.42905568591093524</v>
      </c>
      <c r="K510" s="464">
        <v>23356661376.677204</v>
      </c>
      <c r="L510" s="464">
        <v>20582057477.667034</v>
      </c>
      <c r="M510" s="464">
        <v>171350508901.79037</v>
      </c>
      <c r="N510" s="464">
        <v>58754366636.576813</v>
      </c>
      <c r="O510" s="464">
        <v>33648.484935217472</v>
      </c>
      <c r="P510" s="461">
        <v>381518.56765268021</v>
      </c>
      <c r="Q510" s="461">
        <v>228050.53261139547</v>
      </c>
      <c r="R510" s="464">
        <v>1233470990286.1277</v>
      </c>
      <c r="S510" s="462">
        <v>0.55422397088835218</v>
      </c>
      <c r="T510" s="462">
        <v>0.41903631598298524</v>
      </c>
      <c r="U510" s="461">
        <v>15.893036229665375</v>
      </c>
      <c r="V510" s="464">
        <v>9076546598061.2832</v>
      </c>
      <c r="W510" s="460">
        <v>2865.9416839730734</v>
      </c>
      <c r="X510" s="463">
        <v>4.580163489249587E-2</v>
      </c>
      <c r="Y510" s="476">
        <v>2.0000000000000001E-4</v>
      </c>
    </row>
    <row r="511" spans="1:25" x14ac:dyDescent="0.2">
      <c r="A511" s="475">
        <f t="shared" si="7"/>
        <v>507</v>
      </c>
      <c r="B511" s="462">
        <v>0.45779214185375527</v>
      </c>
      <c r="C511" s="461">
        <v>8649.9447486162189</v>
      </c>
      <c r="D511" s="462">
        <v>1.1346204102948187</v>
      </c>
      <c r="E511" s="462">
        <v>0.33014254711519803</v>
      </c>
      <c r="F511" s="516">
        <v>2025.1</v>
      </c>
      <c r="G511" s="464">
        <v>148835467765.45184</v>
      </c>
      <c r="H511" s="461">
        <v>19335695.022587821</v>
      </c>
      <c r="I511" s="464">
        <v>461976678853.58148</v>
      </c>
      <c r="J511" s="462">
        <v>0.20659385097033767</v>
      </c>
      <c r="K511" s="464">
        <v>20504731774.343414</v>
      </c>
      <c r="L511" s="464">
        <v>6090651698.8063717</v>
      </c>
      <c r="M511" s="464">
        <v>94386957061.669846</v>
      </c>
      <c r="N511" s="464">
        <v>1902974655.5696485</v>
      </c>
      <c r="O511" s="464">
        <v>16064.109157610239</v>
      </c>
      <c r="P511" s="461">
        <v>47911</v>
      </c>
      <c r="Q511" s="461">
        <v>6541</v>
      </c>
      <c r="R511" s="464">
        <v>739538170557.9425</v>
      </c>
      <c r="S511" s="462">
        <v>0.42196997187585811</v>
      </c>
      <c r="T511" s="462">
        <v>0.31726292199801553</v>
      </c>
      <c r="U511" s="461">
        <v>16.651380077473288</v>
      </c>
      <c r="V511" s="464">
        <v>4270546125268.1704</v>
      </c>
      <c r="W511" s="460">
        <v>1347.2125219460002</v>
      </c>
      <c r="X511" s="463">
        <v>4.4792849641763437E-2</v>
      </c>
      <c r="Y511" s="476">
        <v>2.0000000000000001E-4</v>
      </c>
    </row>
    <row r="512" spans="1:25" x14ac:dyDescent="0.2">
      <c r="A512" s="475">
        <f t="shared" si="7"/>
        <v>508</v>
      </c>
      <c r="B512" s="462">
        <v>0.55801764128387654</v>
      </c>
      <c r="C512" s="461">
        <v>1500</v>
      </c>
      <c r="D512" s="462">
        <v>0.45233462000761948</v>
      </c>
      <c r="E512" s="462">
        <v>0.44752914839648794</v>
      </c>
      <c r="F512" s="516">
        <v>2024.02</v>
      </c>
      <c r="G512" s="464">
        <v>190055402854.79419</v>
      </c>
      <c r="H512" s="461">
        <v>8668839.6089641862</v>
      </c>
      <c r="I512" s="464">
        <v>283025094106.73328</v>
      </c>
      <c r="J512" s="462">
        <v>0.41152895643658827</v>
      </c>
      <c r="K512" s="464">
        <v>7688620721.3524446</v>
      </c>
      <c r="L512" s="464">
        <v>0</v>
      </c>
      <c r="M512" s="464">
        <v>160587858145.40536</v>
      </c>
      <c r="N512" s="464">
        <v>56771466164.020103</v>
      </c>
      <c r="O512" s="464">
        <v>29065.361657460748</v>
      </c>
      <c r="P512" s="461">
        <v>410869.1025679906</v>
      </c>
      <c r="Q512" s="461">
        <v>216282.71267357838</v>
      </c>
      <c r="R512" s="464">
        <v>717941602683.00977</v>
      </c>
      <c r="S512" s="462">
        <v>0.59840383684818876</v>
      </c>
      <c r="T512" s="462">
        <v>0.38415978447839233</v>
      </c>
      <c r="U512" s="461">
        <v>17.098088630937117</v>
      </c>
      <c r="V512" s="464">
        <v>5253050472142.3496</v>
      </c>
      <c r="W512" s="460">
        <v>1658.061768853378</v>
      </c>
      <c r="X512" s="463">
        <v>4.2118717996161133E-2</v>
      </c>
      <c r="Y512" s="476">
        <v>2.0000000000000001E-4</v>
      </c>
    </row>
    <row r="513" spans="1:25" x14ac:dyDescent="0.2">
      <c r="A513" s="475">
        <f t="shared" si="7"/>
        <v>509</v>
      </c>
      <c r="B513" s="462">
        <v>0.41596973029988898</v>
      </c>
      <c r="C513" s="461">
        <v>1500</v>
      </c>
      <c r="D513" s="462">
        <v>0.70604436128371462</v>
      </c>
      <c r="E513" s="462">
        <v>0.52376307749152351</v>
      </c>
      <c r="F513" s="516">
        <v>2023.75</v>
      </c>
      <c r="G513" s="464">
        <v>278972143830.59766</v>
      </c>
      <c r="H513" s="461">
        <v>17317291.203928355</v>
      </c>
      <c r="I513" s="464">
        <v>535080408732.40729</v>
      </c>
      <c r="J513" s="462">
        <v>0.41596973029988904</v>
      </c>
      <c r="K513" s="464">
        <v>11156397203.464834</v>
      </c>
      <c r="L513" s="464">
        <v>0</v>
      </c>
      <c r="M513" s="464">
        <v>315406489757.44318</v>
      </c>
      <c r="N513" s="464">
        <v>46315138172.060272</v>
      </c>
      <c r="O513" s="464">
        <v>43871.265342720733</v>
      </c>
      <c r="P513" s="461">
        <v>348400.29980797111</v>
      </c>
      <c r="Q513" s="461">
        <v>207582.33117060852</v>
      </c>
      <c r="R513" s="464">
        <v>1197892754013.7544</v>
      </c>
      <c r="S513" s="462">
        <v>0.60352814870766003</v>
      </c>
      <c r="T513" s="462">
        <v>0.3617669047544384</v>
      </c>
      <c r="U513" s="461">
        <v>16.826917447975362</v>
      </c>
      <c r="V513" s="464">
        <v>8075449686801.5713</v>
      </c>
      <c r="W513" s="460">
        <v>2547.7375728071947</v>
      </c>
      <c r="X513" s="463">
        <v>4.3101623983197113E-2</v>
      </c>
      <c r="Y513" s="476">
        <v>2.0000000000000001E-4</v>
      </c>
    </row>
    <row r="514" spans="1:25" x14ac:dyDescent="0.2">
      <c r="A514" s="475">
        <f t="shared" si="7"/>
        <v>510</v>
      </c>
      <c r="B514" s="462">
        <v>0.27084062405316167</v>
      </c>
      <c r="C514" s="461">
        <v>2753.8402167478325</v>
      </c>
      <c r="D514" s="462">
        <v>0.78631123164662953</v>
      </c>
      <c r="E514" s="462">
        <v>0.58513586719829846</v>
      </c>
      <c r="F514" s="516">
        <v>2024.95</v>
      </c>
      <c r="G514" s="464">
        <v>279814482127.54224</v>
      </c>
      <c r="H514" s="461">
        <v>20105818.935338397</v>
      </c>
      <c r="I514" s="464">
        <v>563857823846.13269</v>
      </c>
      <c r="J514" s="462">
        <v>0.27084062405316167</v>
      </c>
      <c r="K514" s="464">
        <v>2286174865.9720035</v>
      </c>
      <c r="L514" s="464">
        <v>0</v>
      </c>
      <c r="M514" s="464">
        <v>245809804880.89774</v>
      </c>
      <c r="N514" s="464">
        <v>103587692020.70969</v>
      </c>
      <c r="O514" s="464">
        <v>21272.355381673733</v>
      </c>
      <c r="P514" s="461">
        <v>567911.15244626231</v>
      </c>
      <c r="Q514" s="461">
        <v>378498.66377398634</v>
      </c>
      <c r="R514" s="464">
        <v>1263016563916.5127</v>
      </c>
      <c r="S514" s="462">
        <v>0.51482125955876634</v>
      </c>
      <c r="T514" s="462">
        <v>0.32440706630204813</v>
      </c>
      <c r="U514" s="461">
        <v>17.087454773040207</v>
      </c>
      <c r="V514" s="464">
        <v>7591711353727.5605</v>
      </c>
      <c r="W514" s="460">
        <v>2395.7693897020549</v>
      </c>
      <c r="X514" s="463">
        <v>4.3401768217322709E-2</v>
      </c>
      <c r="Y514" s="476">
        <v>2.0000000000000001E-4</v>
      </c>
    </row>
    <row r="515" spans="1:25" x14ac:dyDescent="0.2">
      <c r="A515" s="475">
        <f t="shared" si="7"/>
        <v>511</v>
      </c>
      <c r="B515" s="462">
        <v>0.54327898605854774</v>
      </c>
      <c r="C515" s="461">
        <v>7888.0211920126312</v>
      </c>
      <c r="D515" s="462">
        <v>1.1567291883732858</v>
      </c>
      <c r="E515" s="462">
        <v>0.57083038354124871</v>
      </c>
      <c r="F515" s="516">
        <v>2025.85</v>
      </c>
      <c r="G515" s="464">
        <v>203736187379.63535</v>
      </c>
      <c r="H515" s="461">
        <v>29550504.879707765</v>
      </c>
      <c r="I515" s="464">
        <v>775852965903.01562</v>
      </c>
      <c r="J515" s="462">
        <v>0.44195877091585145</v>
      </c>
      <c r="K515" s="464">
        <v>35875504005.914368</v>
      </c>
      <c r="L515" s="464">
        <v>40186012452.491547</v>
      </c>
      <c r="M515" s="464">
        <v>126195978526.23071</v>
      </c>
      <c r="N515" s="464">
        <v>3862577416.0161839</v>
      </c>
      <c r="O515" s="464">
        <v>23216.607056720179</v>
      </c>
      <c r="P515" s="461">
        <v>61848.847132752075</v>
      </c>
      <c r="Q515" s="461">
        <v>16599.730260406883</v>
      </c>
      <c r="R515" s="464">
        <v>1230927787493.0906</v>
      </c>
      <c r="S515" s="462">
        <v>0.5632051298171542</v>
      </c>
      <c r="T515" s="462">
        <v>0.38812424975568804</v>
      </c>
      <c r="U515" s="461">
        <v>15.450839434019739</v>
      </c>
      <c r="V515" s="464">
        <v>8054373981822.2207</v>
      </c>
      <c r="W515" s="460">
        <v>2542.8940521317677</v>
      </c>
      <c r="X515" s="463">
        <v>4.8011707421908328E-2</v>
      </c>
      <c r="Y515" s="476">
        <v>2.0000000000000001E-4</v>
      </c>
    </row>
    <row r="516" spans="1:25" x14ac:dyDescent="0.2">
      <c r="A516" s="475">
        <f t="shared" si="7"/>
        <v>512</v>
      </c>
      <c r="B516" s="462">
        <v>0.42710361836230304</v>
      </c>
      <c r="C516" s="461">
        <v>3221.9544691997553</v>
      </c>
      <c r="D516" s="462">
        <v>0.84222095505596783</v>
      </c>
      <c r="E516" s="462">
        <v>0.43068438363796757</v>
      </c>
      <c r="F516" s="516">
        <v>2025.51</v>
      </c>
      <c r="G516" s="464">
        <v>285090461619.75214</v>
      </c>
      <c r="H516" s="461">
        <v>22331516.205273639</v>
      </c>
      <c r="I516" s="464">
        <v>620299685097.26282</v>
      </c>
      <c r="J516" s="462">
        <v>0.39761120963582486</v>
      </c>
      <c r="K516" s="464">
        <v>20165530543.989769</v>
      </c>
      <c r="L516" s="464">
        <v>29436013355.811302</v>
      </c>
      <c r="M516" s="464">
        <v>168292987542.64099</v>
      </c>
      <c r="N516" s="464">
        <v>38967797560.101151</v>
      </c>
      <c r="O516" s="464">
        <v>20865.491570668881</v>
      </c>
      <c r="P516" s="461">
        <v>272509.0927293899</v>
      </c>
      <c r="Q516" s="461">
        <v>147085.78111331238</v>
      </c>
      <c r="R516" s="464">
        <v>1220858305805.123</v>
      </c>
      <c r="S516" s="462">
        <v>0.57047971238611161</v>
      </c>
      <c r="T516" s="462">
        <v>0.40664696135648126</v>
      </c>
      <c r="U516" s="461">
        <v>16.394613946188912</v>
      </c>
      <c r="V516" s="464">
        <v>9054549124603.8066</v>
      </c>
      <c r="W516" s="460">
        <v>2851.9533661439159</v>
      </c>
      <c r="X516" s="463">
        <v>4.3891634705584395E-2</v>
      </c>
      <c r="Y516" s="476">
        <v>2.0000000000000001E-4</v>
      </c>
    </row>
    <row r="517" spans="1:25" x14ac:dyDescent="0.2">
      <c r="A517" s="475">
        <f t="shared" si="7"/>
        <v>513</v>
      </c>
      <c r="B517" s="462">
        <v>0.48651867128109816</v>
      </c>
      <c r="C517" s="461">
        <v>1578.292578807338</v>
      </c>
      <c r="D517" s="462">
        <v>0.85426227906574803</v>
      </c>
      <c r="E517" s="462">
        <v>0.27958617196676483</v>
      </c>
      <c r="F517" s="516">
        <v>2024.16</v>
      </c>
      <c r="G517" s="464">
        <v>429090480013.58936</v>
      </c>
      <c r="H517" s="461">
        <v>23975635.168548942</v>
      </c>
      <c r="I517" s="464">
        <v>735820163644.10083</v>
      </c>
      <c r="J517" s="462">
        <v>0.48170859720191339</v>
      </c>
      <c r="K517" s="464">
        <v>22338492317.891449</v>
      </c>
      <c r="L517" s="464">
        <v>8752731124.5820408</v>
      </c>
      <c r="M517" s="464">
        <v>266891569304.48788</v>
      </c>
      <c r="N517" s="464">
        <v>92028443248.481903</v>
      </c>
      <c r="O517" s="464">
        <v>10000</v>
      </c>
      <c r="P517" s="461">
        <v>545272.49414232688</v>
      </c>
      <c r="Q517" s="461">
        <v>358058.33183555264</v>
      </c>
      <c r="R517" s="464">
        <v>1465168772880.2773</v>
      </c>
      <c r="S517" s="462">
        <v>0.59792376980582551</v>
      </c>
      <c r="T517" s="462">
        <v>0.51404263247692594</v>
      </c>
      <c r="U517" s="461">
        <v>16.376553040463858</v>
      </c>
      <c r="V517" s="464">
        <v>13648834785182.336</v>
      </c>
      <c r="W517" s="460">
        <v>4306.9135207238551</v>
      </c>
      <c r="X517" s="463">
        <v>4.4214338028421757E-2</v>
      </c>
      <c r="Y517" s="476">
        <v>2.0000000000000001E-4</v>
      </c>
    </row>
    <row r="518" spans="1:25" x14ac:dyDescent="0.2">
      <c r="A518" s="475">
        <f t="shared" si="7"/>
        <v>514</v>
      </c>
      <c r="B518" s="462">
        <v>0.58891094850097236</v>
      </c>
      <c r="C518" s="461">
        <v>2361.3363073055552</v>
      </c>
      <c r="D518" s="462">
        <v>0.53897860241696427</v>
      </c>
      <c r="E518" s="462">
        <v>0.31316546131796574</v>
      </c>
      <c r="F518" s="516">
        <v>2025.19</v>
      </c>
      <c r="G518" s="464">
        <v>168993373208.10703</v>
      </c>
      <c r="H518" s="461">
        <v>11344151.071355902</v>
      </c>
      <c r="I518" s="464">
        <v>357628854327.95752</v>
      </c>
      <c r="J518" s="462">
        <v>0.4742060513258568</v>
      </c>
      <c r="K518" s="464">
        <v>16458912152.440876</v>
      </c>
      <c r="L518" s="464">
        <v>30375240151.484482</v>
      </c>
      <c r="M518" s="464">
        <v>80307245783.215958</v>
      </c>
      <c r="N518" s="464">
        <v>25618561427.630497</v>
      </c>
      <c r="O518" s="464">
        <v>19041.50164328191</v>
      </c>
      <c r="P518" s="461">
        <v>217029.83854978555</v>
      </c>
      <c r="Q518" s="461">
        <v>112420.68274580555</v>
      </c>
      <c r="R518" s="464">
        <v>623027994934.15125</v>
      </c>
      <c r="S518" s="462">
        <v>0.57898626111060003</v>
      </c>
      <c r="T518" s="462">
        <v>0.48561208682167201</v>
      </c>
      <c r="U518" s="461">
        <v>16.265761662314542</v>
      </c>
      <c r="V518" s="464">
        <v>5531842855585.3896</v>
      </c>
      <c r="W518" s="460">
        <v>1745.3471292194058</v>
      </c>
      <c r="X518" s="463">
        <v>4.395817936453273E-2</v>
      </c>
      <c r="Y518" s="476">
        <v>2.0000000000000001E-4</v>
      </c>
    </row>
    <row r="519" spans="1:25" x14ac:dyDescent="0.2">
      <c r="A519" s="475">
        <f t="shared" ref="A519:A582" si="8">A518+1</f>
        <v>515</v>
      </c>
      <c r="B519" s="462">
        <v>0.42058406422762845</v>
      </c>
      <c r="C519" s="461">
        <v>5948.8887507870804</v>
      </c>
      <c r="D519" s="462">
        <v>0.42307112565791277</v>
      </c>
      <c r="E519" s="462">
        <v>0.50148677455926971</v>
      </c>
      <c r="F519" s="516">
        <v>2023.8</v>
      </c>
      <c r="G519" s="464">
        <v>140974643458.55026</v>
      </c>
      <c r="H519" s="461">
        <v>7641773.6491342373</v>
      </c>
      <c r="I519" s="464">
        <v>255151971110.63635</v>
      </c>
      <c r="J519" s="462">
        <v>0.4205840642276284</v>
      </c>
      <c r="K519" s="464">
        <v>6195624997.6942577</v>
      </c>
      <c r="L519" s="464">
        <v>0</v>
      </c>
      <c r="M519" s="464">
        <v>166903430298.00146</v>
      </c>
      <c r="N519" s="464">
        <v>46353002428.66172</v>
      </c>
      <c r="O519" s="464">
        <v>32134.261535843161</v>
      </c>
      <c r="P519" s="461">
        <v>322202.64209025173</v>
      </c>
      <c r="Q519" s="461">
        <v>194805.72393364861</v>
      </c>
      <c r="R519" s="464">
        <v>685146923894.26306</v>
      </c>
      <c r="S519" s="462">
        <v>0.61777213160858624</v>
      </c>
      <c r="T519" s="462">
        <v>0.34129879855613188</v>
      </c>
      <c r="U519" s="461">
        <v>16.575801821658715</v>
      </c>
      <c r="V519" s="464">
        <v>4304150237201.313</v>
      </c>
      <c r="W519" s="460">
        <v>1358.4171005983017</v>
      </c>
      <c r="X519" s="463">
        <v>4.3659108432552635E-2</v>
      </c>
      <c r="Y519" s="476">
        <v>2.0000000000000001E-4</v>
      </c>
    </row>
    <row r="520" spans="1:25" x14ac:dyDescent="0.2">
      <c r="A520" s="475">
        <f t="shared" si="8"/>
        <v>516</v>
      </c>
      <c r="B520" s="462">
        <v>0.41696103178809307</v>
      </c>
      <c r="C520" s="461">
        <v>2559.9044933104615</v>
      </c>
      <c r="D520" s="462">
        <v>0.5507385977949113</v>
      </c>
      <c r="E520" s="462">
        <v>0.7</v>
      </c>
      <c r="F520" s="516">
        <v>2024.66</v>
      </c>
      <c r="G520" s="464">
        <v>250214919690.38205</v>
      </c>
      <c r="H520" s="461">
        <v>11602839.633691156</v>
      </c>
      <c r="I520" s="464">
        <v>422840159335.3656</v>
      </c>
      <c r="J520" s="462">
        <v>0.41696103178809307</v>
      </c>
      <c r="K520" s="464">
        <v>11810867529.303507</v>
      </c>
      <c r="L520" s="464">
        <v>0</v>
      </c>
      <c r="M520" s="464">
        <v>308673901250.315</v>
      </c>
      <c r="N520" s="464">
        <v>9470743174.3079376</v>
      </c>
      <c r="O520" s="464">
        <v>27387.242908179483</v>
      </c>
      <c r="P520" s="461">
        <v>101465.43749999999</v>
      </c>
      <c r="Q520" s="461">
        <v>33113.812499999985</v>
      </c>
      <c r="R520" s="464">
        <v>1148692658909.4937</v>
      </c>
      <c r="S520" s="462">
        <v>0.65267288207499286</v>
      </c>
      <c r="T520" s="462">
        <v>0.35552936414880743</v>
      </c>
      <c r="U520" s="461">
        <v>16.620726221964148</v>
      </c>
      <c r="V520" s="464">
        <v>7514814312135.3936</v>
      </c>
      <c r="W520" s="460">
        <v>2372.414129578603</v>
      </c>
      <c r="X520" s="463">
        <v>4.3513589038009982E-2</v>
      </c>
      <c r="Y520" s="476">
        <v>2.0000000000000001E-4</v>
      </c>
    </row>
    <row r="521" spans="1:25" x14ac:dyDescent="0.2">
      <c r="A521" s="475">
        <f t="shared" si="8"/>
        <v>517</v>
      </c>
      <c r="B521" s="462">
        <v>0.45209931130543962</v>
      </c>
      <c r="C521" s="461">
        <v>1547.6607843717261</v>
      </c>
      <c r="D521" s="462">
        <v>0.40219092572997733</v>
      </c>
      <c r="E521" s="462">
        <v>0.46698383478024247</v>
      </c>
      <c r="F521" s="516">
        <v>2024.73</v>
      </c>
      <c r="G521" s="464">
        <v>130977155185.91187</v>
      </c>
      <c r="H521" s="461">
        <v>7260557.1076004207</v>
      </c>
      <c r="I521" s="464">
        <v>218480630264.09872</v>
      </c>
      <c r="J521" s="462">
        <v>0.37569055399084683</v>
      </c>
      <c r="K521" s="464">
        <v>6023087046.3397732</v>
      </c>
      <c r="L521" s="464">
        <v>0</v>
      </c>
      <c r="M521" s="464">
        <v>121866321330.91373</v>
      </c>
      <c r="N521" s="464">
        <v>89436660872.078094</v>
      </c>
      <c r="O521" s="464">
        <v>45000</v>
      </c>
      <c r="P521" s="461">
        <v>632985.532239486</v>
      </c>
      <c r="Q521" s="461">
        <v>372219.40938055748</v>
      </c>
      <c r="R521" s="464">
        <v>561539672536.0022</v>
      </c>
      <c r="S521" s="462">
        <v>0.54234852166772518</v>
      </c>
      <c r="T521" s="462">
        <v>0.38621611845179227</v>
      </c>
      <c r="U521" s="461">
        <v>16.58192721836258</v>
      </c>
      <c r="V521" s="464">
        <v>4018290439321.3286</v>
      </c>
      <c r="W521" s="460">
        <v>1268.6661585196227</v>
      </c>
      <c r="X521" s="463">
        <v>4.3280549168682292E-2</v>
      </c>
      <c r="Y521" s="476">
        <v>2.0000000000000001E-4</v>
      </c>
    </row>
    <row r="522" spans="1:25" x14ac:dyDescent="0.2">
      <c r="A522" s="475">
        <f t="shared" si="8"/>
        <v>518</v>
      </c>
      <c r="B522" s="462">
        <v>0.46656936971875212</v>
      </c>
      <c r="C522" s="461">
        <v>1707.0337016753406</v>
      </c>
      <c r="D522" s="462">
        <v>0.58130137404023863</v>
      </c>
      <c r="E522" s="462">
        <v>0.39892575970025951</v>
      </c>
      <c r="F522" s="516">
        <v>2025.23</v>
      </c>
      <c r="G522" s="464">
        <v>333724345737.63373</v>
      </c>
      <c r="H522" s="461">
        <v>13064480.035517218</v>
      </c>
      <c r="I522" s="464">
        <v>382794175620.06775</v>
      </c>
      <c r="J522" s="462">
        <v>0.39521327288984287</v>
      </c>
      <c r="K522" s="464">
        <v>36250085746.777191</v>
      </c>
      <c r="L522" s="464">
        <v>95384043114.872025</v>
      </c>
      <c r="M522" s="464">
        <v>154684920340.47552</v>
      </c>
      <c r="N522" s="464">
        <v>11822429734.470539</v>
      </c>
      <c r="O522" s="464">
        <v>37543.572962049737</v>
      </c>
      <c r="P522" s="461">
        <v>122551.25537021854</v>
      </c>
      <c r="Q522" s="461">
        <v>45659.597488478947</v>
      </c>
      <c r="R522" s="464">
        <v>948876318360.76587</v>
      </c>
      <c r="S522" s="462">
        <v>0.61971740145047727</v>
      </c>
      <c r="T522" s="462">
        <v>0.49634426260161019</v>
      </c>
      <c r="U522" s="461">
        <v>17.125934651324428</v>
      </c>
      <c r="V522" s="464">
        <v>8862148054258.6934</v>
      </c>
      <c r="W522" s="460">
        <v>2795.8896452889453</v>
      </c>
      <c r="X522" s="463">
        <v>4.2533670872686204E-2</v>
      </c>
      <c r="Y522" s="476">
        <v>2.0000000000000001E-4</v>
      </c>
    </row>
    <row r="523" spans="1:25" x14ac:dyDescent="0.2">
      <c r="A523" s="475">
        <f t="shared" si="8"/>
        <v>519</v>
      </c>
      <c r="B523" s="462">
        <v>0.59864503051840579</v>
      </c>
      <c r="C523" s="461">
        <v>3157.9385830939009</v>
      </c>
      <c r="D523" s="462">
        <v>1.0042942277480416</v>
      </c>
      <c r="E523" s="462">
        <v>0.60933226968716503</v>
      </c>
      <c r="F523" s="516">
        <v>2025.58</v>
      </c>
      <c r="G523" s="464">
        <v>255783357850.58978</v>
      </c>
      <c r="H523" s="461">
        <v>31512769.380834006</v>
      </c>
      <c r="I523" s="464">
        <v>631109603328.27747</v>
      </c>
      <c r="J523" s="462">
        <v>0.24619721173908715</v>
      </c>
      <c r="K523" s="464">
        <v>18792311840.762413</v>
      </c>
      <c r="L523" s="464">
        <v>16978364622.072138</v>
      </c>
      <c r="M523" s="464">
        <v>184564263834.1712</v>
      </c>
      <c r="N523" s="464">
        <v>38870765297.440575</v>
      </c>
      <c r="O523" s="464">
        <v>38928.936123155952</v>
      </c>
      <c r="P523" s="461">
        <v>285783.55058099551</v>
      </c>
      <c r="Q523" s="461">
        <v>153542.53086680302</v>
      </c>
      <c r="R523" s="464">
        <v>1230753983242.894</v>
      </c>
      <c r="S523" s="462">
        <v>0.49232713249553944</v>
      </c>
      <c r="T523" s="462">
        <v>0.30119383333206018</v>
      </c>
      <c r="U523" s="461">
        <v>17.065815507712532</v>
      </c>
      <c r="V523" s="464">
        <v>6919329025391.6787</v>
      </c>
      <c r="W523" s="460">
        <v>2181.1418464677035</v>
      </c>
      <c r="X523" s="463">
        <v>4.300221698570876E-2</v>
      </c>
      <c r="Y523" s="476">
        <v>2.0000000000000001E-4</v>
      </c>
    </row>
    <row r="524" spans="1:25" x14ac:dyDescent="0.2">
      <c r="A524" s="475">
        <f t="shared" si="8"/>
        <v>520</v>
      </c>
      <c r="B524" s="462">
        <v>0.6284637822595508</v>
      </c>
      <c r="C524" s="461">
        <v>2567.4569220033986</v>
      </c>
      <c r="D524" s="462">
        <v>1.0275971253633025</v>
      </c>
      <c r="E524" s="462">
        <v>0.3828001391824154</v>
      </c>
      <c r="F524" s="516">
        <v>2023.77</v>
      </c>
      <c r="G524" s="464">
        <v>595164112765.62549</v>
      </c>
      <c r="H524" s="461">
        <v>33055091.900923222</v>
      </c>
      <c r="I524" s="464">
        <v>662386571063.49133</v>
      </c>
      <c r="J524" s="462">
        <v>0.12070455582471584</v>
      </c>
      <c r="K524" s="464">
        <v>21974152779.552685</v>
      </c>
      <c r="L524" s="464">
        <v>0</v>
      </c>
      <c r="M524" s="464">
        <v>452452158502.56409</v>
      </c>
      <c r="N524" s="464">
        <v>122506545381.82425</v>
      </c>
      <c r="O524" s="464">
        <v>42295.876319202915</v>
      </c>
      <c r="P524" s="461">
        <v>613575.68144246086</v>
      </c>
      <c r="Q524" s="461">
        <v>407036.36820343719</v>
      </c>
      <c r="R524" s="464">
        <v>1694610581320.6138</v>
      </c>
      <c r="S524" s="462">
        <v>0.48785767766181798</v>
      </c>
      <c r="T524" s="462">
        <v>0.3547863396611694</v>
      </c>
      <c r="U524" s="461">
        <v>19.171488680675765</v>
      </c>
      <c r="V524" s="464">
        <v>12569069783134.998</v>
      </c>
      <c r="W524" s="460">
        <v>3967.4782360796289</v>
      </c>
      <c r="X524" s="463">
        <v>3.8416068012043628E-2</v>
      </c>
      <c r="Y524" s="476">
        <v>2.0000000000000001E-4</v>
      </c>
    </row>
    <row r="525" spans="1:25" x14ac:dyDescent="0.2">
      <c r="A525" s="475">
        <f t="shared" si="8"/>
        <v>521</v>
      </c>
      <c r="B525" s="462">
        <v>0.46380495737400895</v>
      </c>
      <c r="C525" s="461">
        <v>1500</v>
      </c>
      <c r="D525" s="462">
        <v>0.76032334174601224</v>
      </c>
      <c r="E525" s="462">
        <v>0.58281611023624347</v>
      </c>
      <c r="F525" s="516">
        <v>2024.16</v>
      </c>
      <c r="G525" s="464">
        <v>257557781937.00177</v>
      </c>
      <c r="H525" s="461">
        <v>19142969.393423337</v>
      </c>
      <c r="I525" s="464">
        <v>443459974886.94757</v>
      </c>
      <c r="J525" s="462">
        <v>0.32041628100765518</v>
      </c>
      <c r="K525" s="464">
        <v>9395196966.9145641</v>
      </c>
      <c r="L525" s="464">
        <v>0</v>
      </c>
      <c r="M525" s="464">
        <v>258419424254.23859</v>
      </c>
      <c r="N525" s="464">
        <v>42470534551.20816</v>
      </c>
      <c r="O525" s="464">
        <v>27109.478502292372</v>
      </c>
      <c r="P525" s="461">
        <v>308121.72481426504</v>
      </c>
      <c r="Q525" s="461">
        <v>175521.7113352938</v>
      </c>
      <c r="R525" s="464">
        <v>1151312213119.2234</v>
      </c>
      <c r="S525" s="462">
        <v>0.59336695289865082</v>
      </c>
      <c r="T525" s="462">
        <v>0.3217115420452028</v>
      </c>
      <c r="U525" s="461">
        <v>17.133339941411087</v>
      </c>
      <c r="V525" s="464">
        <v>7045445228864.8037</v>
      </c>
      <c r="W525" s="460">
        <v>2224.6594900419313</v>
      </c>
      <c r="X525" s="463">
        <v>4.2136125326486418E-2</v>
      </c>
      <c r="Y525" s="476">
        <v>2.0000000000000001E-4</v>
      </c>
    </row>
    <row r="526" spans="1:25" x14ac:dyDescent="0.2">
      <c r="A526" s="475">
        <f t="shared" si="8"/>
        <v>522</v>
      </c>
      <c r="B526" s="462">
        <v>0.49046564584518243</v>
      </c>
      <c r="C526" s="461">
        <v>4094.8226567302709</v>
      </c>
      <c r="D526" s="462">
        <v>0.56612781010541624</v>
      </c>
      <c r="E526" s="462">
        <v>0.59541466575878754</v>
      </c>
      <c r="F526" s="516">
        <v>2026.82</v>
      </c>
      <c r="G526" s="464">
        <v>122082597641.07599</v>
      </c>
      <c r="H526" s="461">
        <v>11752908.524946505</v>
      </c>
      <c r="I526" s="464">
        <v>301449648051.99152</v>
      </c>
      <c r="J526" s="462">
        <v>0.31198827201015122</v>
      </c>
      <c r="K526" s="464">
        <v>19994967770.365829</v>
      </c>
      <c r="L526" s="464">
        <v>42997616293.617653</v>
      </c>
      <c r="M526" s="464">
        <v>18516853400.422245</v>
      </c>
      <c r="N526" s="464">
        <v>19004090145.002678</v>
      </c>
      <c r="O526" s="464">
        <v>24110.473760333272</v>
      </c>
      <c r="P526" s="461">
        <v>168484.28588405676</v>
      </c>
      <c r="Q526" s="461">
        <v>77082.795302823579</v>
      </c>
      <c r="R526" s="464">
        <v>581898343127.10718</v>
      </c>
      <c r="S526" s="462">
        <v>0.51624111732804856</v>
      </c>
      <c r="T526" s="462">
        <v>0.34257468670852054</v>
      </c>
      <c r="U526" s="461">
        <v>16.544994262927659</v>
      </c>
      <c r="V526" s="464">
        <v>3703365856576.6587</v>
      </c>
      <c r="W526" s="460">
        <v>1169.3494833703562</v>
      </c>
      <c r="X526" s="463">
        <v>4.2990868615763518E-2</v>
      </c>
      <c r="Y526" s="476">
        <v>2.0000000000000001E-4</v>
      </c>
    </row>
    <row r="527" spans="1:25" x14ac:dyDescent="0.2">
      <c r="A527" s="475">
        <f t="shared" si="8"/>
        <v>523</v>
      </c>
      <c r="B527" s="462">
        <v>0.57140864395835766</v>
      </c>
      <c r="C527" s="461">
        <v>4238.1774022908467</v>
      </c>
      <c r="D527" s="462">
        <v>0.99188500455296147</v>
      </c>
      <c r="E527" s="462">
        <v>0.47924918519814491</v>
      </c>
      <c r="F527" s="516">
        <v>2024.99</v>
      </c>
      <c r="G527" s="464">
        <v>272480046795.33725</v>
      </c>
      <c r="H527" s="461">
        <v>28467408.038688168</v>
      </c>
      <c r="I527" s="464">
        <v>709339455497.52527</v>
      </c>
      <c r="J527" s="462">
        <v>0.32676952062554099</v>
      </c>
      <c r="K527" s="464">
        <v>25209682723.415939</v>
      </c>
      <c r="L527" s="464">
        <v>0</v>
      </c>
      <c r="M527" s="464">
        <v>245262609659.73489</v>
      </c>
      <c r="N527" s="464">
        <v>11331663858.400669</v>
      </c>
      <c r="O527" s="464">
        <v>26818.270551894533</v>
      </c>
      <c r="P527" s="461">
        <v>109248.49557357936</v>
      </c>
      <c r="Q527" s="461">
        <v>41092.604448459089</v>
      </c>
      <c r="R527" s="464">
        <v>1398486216494.3982</v>
      </c>
      <c r="S527" s="462">
        <v>0.54681943573935299</v>
      </c>
      <c r="T527" s="462">
        <v>0.30465873233482416</v>
      </c>
      <c r="U527" s="461">
        <v>16.780662553030531</v>
      </c>
      <c r="V527" s="464">
        <v>7767723057885.2295</v>
      </c>
      <c r="W527" s="460">
        <v>2452.6848483841345</v>
      </c>
      <c r="X527" s="463">
        <v>4.4284916942379474E-2</v>
      </c>
      <c r="Y527" s="476">
        <v>2.0000000000000001E-4</v>
      </c>
    </row>
    <row r="528" spans="1:25" x14ac:dyDescent="0.2">
      <c r="A528" s="475">
        <f t="shared" si="8"/>
        <v>524</v>
      </c>
      <c r="B528" s="462">
        <v>0.29552021272531021</v>
      </c>
      <c r="C528" s="461">
        <v>6435.2582033706976</v>
      </c>
      <c r="D528" s="462">
        <v>0.2</v>
      </c>
      <c r="E528" s="462">
        <v>0.19416581532889804</v>
      </c>
      <c r="F528" s="516">
        <v>2024.44</v>
      </c>
      <c r="G528" s="464">
        <v>161542825595.77441</v>
      </c>
      <c r="H528" s="461">
        <v>3317924.4542034487</v>
      </c>
      <c r="I528" s="464">
        <v>167261724594.86987</v>
      </c>
      <c r="J528" s="462">
        <v>0.29552021272531026</v>
      </c>
      <c r="K528" s="464">
        <v>5060623427.0660563</v>
      </c>
      <c r="L528" s="464">
        <v>0</v>
      </c>
      <c r="M528" s="464">
        <v>144465242625.62936</v>
      </c>
      <c r="N528" s="464">
        <v>132977732212.79796</v>
      </c>
      <c r="O528" s="464">
        <v>24279.484408202759</v>
      </c>
      <c r="P528" s="461">
        <v>770667.27689014154</v>
      </c>
      <c r="Q528" s="461">
        <v>481620.04302642471</v>
      </c>
      <c r="R528" s="464">
        <v>580461223836.61877</v>
      </c>
      <c r="S528" s="462">
        <v>0.52775574948386916</v>
      </c>
      <c r="T528" s="462">
        <v>0.39451612000060748</v>
      </c>
      <c r="U528" s="461">
        <v>17.208048751261988</v>
      </c>
      <c r="V528" s="464">
        <v>4347862851968.835</v>
      </c>
      <c r="W528" s="460">
        <v>1371.0137106024135</v>
      </c>
      <c r="X528" s="463">
        <v>4.2359448602834679E-2</v>
      </c>
      <c r="Y528" s="476">
        <v>2.0000000000000001E-4</v>
      </c>
    </row>
    <row r="529" spans="1:25" x14ac:dyDescent="0.2">
      <c r="A529" s="475">
        <f t="shared" si="8"/>
        <v>525</v>
      </c>
      <c r="B529" s="462">
        <v>0.60961948492407925</v>
      </c>
      <c r="C529" s="461">
        <v>2674.1014928951536</v>
      </c>
      <c r="D529" s="462">
        <v>0.85046130452468405</v>
      </c>
      <c r="E529" s="462">
        <v>0.28161482704754903</v>
      </c>
      <c r="F529" s="516">
        <v>2023.98</v>
      </c>
      <c r="G529" s="464">
        <v>751933458442.15723</v>
      </c>
      <c r="H529" s="461">
        <v>22937705.304379612</v>
      </c>
      <c r="I529" s="464">
        <v>367489248233.62274</v>
      </c>
      <c r="J529" s="462">
        <v>-5.4493732997063837E-2</v>
      </c>
      <c r="K529" s="464">
        <v>7624460173.4962482</v>
      </c>
      <c r="L529" s="464">
        <v>0</v>
      </c>
      <c r="M529" s="464">
        <v>593199981743.08716</v>
      </c>
      <c r="N529" s="464">
        <v>20128276997.473263</v>
      </c>
      <c r="O529" s="464">
        <v>41505.973585725835</v>
      </c>
      <c r="P529" s="461">
        <v>170838.31980499456</v>
      </c>
      <c r="Q529" s="461">
        <v>74466.504751882894</v>
      </c>
      <c r="R529" s="464">
        <v>1570950568862.604</v>
      </c>
      <c r="S529" s="462">
        <v>0.59059737683311253</v>
      </c>
      <c r="T529" s="462">
        <v>0.4520950337338685</v>
      </c>
      <c r="U529" s="461">
        <v>20.426269243859274</v>
      </c>
      <c r="V529" s="464">
        <v>15682415696238.865</v>
      </c>
      <c r="W529" s="460">
        <v>4950.8270739132113</v>
      </c>
      <c r="X529" s="463">
        <v>3.6360929939975327E-2</v>
      </c>
      <c r="Y529" s="476">
        <v>2.0000000000000001E-4</v>
      </c>
    </row>
    <row r="530" spans="1:25" x14ac:dyDescent="0.2">
      <c r="A530" s="475">
        <f t="shared" si="8"/>
        <v>526</v>
      </c>
      <c r="B530" s="462">
        <v>0.40409266496852114</v>
      </c>
      <c r="C530" s="461">
        <v>6080.6697528225131</v>
      </c>
      <c r="D530" s="462">
        <v>0.49692906424279271</v>
      </c>
      <c r="E530" s="462">
        <v>0.57766267701064433</v>
      </c>
      <c r="F530" s="516">
        <v>2024.78</v>
      </c>
      <c r="G530" s="464">
        <v>60512845333.674133</v>
      </c>
      <c r="H530" s="461">
        <v>9205478.7975133713</v>
      </c>
      <c r="I530" s="464">
        <v>301828717569.92548</v>
      </c>
      <c r="J530" s="462">
        <v>0.37614277931754436</v>
      </c>
      <c r="K530" s="464">
        <v>7289679389.8652477</v>
      </c>
      <c r="L530" s="464">
        <v>0</v>
      </c>
      <c r="M530" s="464">
        <v>136606219915.57118</v>
      </c>
      <c r="N530" s="464">
        <v>31882446626.502472</v>
      </c>
      <c r="O530" s="464">
        <v>34765.151682534612</v>
      </c>
      <c r="P530" s="461">
        <v>216593.01634550578</v>
      </c>
      <c r="Q530" s="461">
        <v>112944.15729904141</v>
      </c>
      <c r="R530" s="464">
        <v>643565070254.66382</v>
      </c>
      <c r="S530" s="462">
        <v>0.57068053072989711</v>
      </c>
      <c r="T530" s="462">
        <v>0.21908430481625349</v>
      </c>
      <c r="U530" s="461">
        <v>15.480619683844695</v>
      </c>
      <c r="V530" s="464">
        <v>2452576621865.5576</v>
      </c>
      <c r="W530" s="460">
        <v>774.38278740722296</v>
      </c>
      <c r="X530" s="463">
        <v>4.6651315335003565E-2</v>
      </c>
      <c r="Y530" s="476">
        <v>2.0000000000000001E-4</v>
      </c>
    </row>
    <row r="531" spans="1:25" x14ac:dyDescent="0.2">
      <c r="A531" s="475">
        <f t="shared" si="8"/>
        <v>527</v>
      </c>
      <c r="B531" s="462">
        <v>0.51563997459434086</v>
      </c>
      <c r="C531" s="461">
        <v>1500</v>
      </c>
      <c r="D531" s="462">
        <v>0.57758276348948101</v>
      </c>
      <c r="E531" s="462">
        <v>0.52701742914755112</v>
      </c>
      <c r="F531" s="516">
        <v>2025.3</v>
      </c>
      <c r="G531" s="464">
        <v>200344639974.3786</v>
      </c>
      <c r="H531" s="461">
        <v>12708330.315071637</v>
      </c>
      <c r="I531" s="464">
        <v>401421083422.69989</v>
      </c>
      <c r="J531" s="462">
        <v>0.40964994465346694</v>
      </c>
      <c r="K531" s="464">
        <v>32985558046.429787</v>
      </c>
      <c r="L531" s="464">
        <v>73281090489.95813</v>
      </c>
      <c r="M531" s="464">
        <v>117010733749.88002</v>
      </c>
      <c r="N531" s="464">
        <v>50799479111.405251</v>
      </c>
      <c r="O531" s="464">
        <v>16079.324146119228</v>
      </c>
      <c r="P531" s="461">
        <v>314716.24096257903</v>
      </c>
      <c r="Q531" s="461">
        <v>184967.82629543467</v>
      </c>
      <c r="R531" s="464">
        <v>809012251090.77185</v>
      </c>
      <c r="S531" s="462">
        <v>0.5508254323324846</v>
      </c>
      <c r="T531" s="462">
        <v>0.42936075406180579</v>
      </c>
      <c r="U531" s="461">
        <v>16.357395908154778</v>
      </c>
      <c r="V531" s="464">
        <v>6434159852852.4492</v>
      </c>
      <c r="W531" s="460">
        <v>2030.9191615509383</v>
      </c>
      <c r="X531" s="463">
        <v>4.3273211450071229E-2</v>
      </c>
      <c r="Y531" s="476">
        <v>2.0000000000000001E-4</v>
      </c>
    </row>
    <row r="532" spans="1:25" x14ac:dyDescent="0.2">
      <c r="A532" s="475">
        <f t="shared" si="8"/>
        <v>528</v>
      </c>
      <c r="B532" s="462">
        <v>0.55384586536406077</v>
      </c>
      <c r="C532" s="461">
        <v>4619.8837107500685</v>
      </c>
      <c r="D532" s="462">
        <v>0.88846674500562006</v>
      </c>
      <c r="E532" s="462">
        <v>0.30112620191114359</v>
      </c>
      <c r="F532" s="516">
        <v>2025.18</v>
      </c>
      <c r="G532" s="464">
        <v>203548631306.01611</v>
      </c>
      <c r="H532" s="461">
        <v>24045772.974736758</v>
      </c>
      <c r="I532" s="464">
        <v>538480564893.79108</v>
      </c>
      <c r="J532" s="462">
        <v>0.20885997122041788</v>
      </c>
      <c r="K532" s="464">
        <v>26916505656.536324</v>
      </c>
      <c r="L532" s="464">
        <v>17709396058.774796</v>
      </c>
      <c r="M532" s="464">
        <v>137847162149.71631</v>
      </c>
      <c r="N532" s="464">
        <v>105507013164.10623</v>
      </c>
      <c r="O532" s="464">
        <v>29708.874274543112</v>
      </c>
      <c r="P532" s="461">
        <v>564257.82578625379</v>
      </c>
      <c r="Q532" s="461">
        <v>372127.91575461568</v>
      </c>
      <c r="R532" s="464">
        <v>1072450221915.5469</v>
      </c>
      <c r="S532" s="462">
        <v>0.43225551353315717</v>
      </c>
      <c r="T532" s="462">
        <v>0.27171870010809734</v>
      </c>
      <c r="U532" s="461">
        <v>17.0885589605621</v>
      </c>
      <c r="V532" s="464">
        <v>5447079264189.4326</v>
      </c>
      <c r="W532" s="460">
        <v>1718.2548157315473</v>
      </c>
      <c r="X532" s="463">
        <v>4.3296127866322046E-2</v>
      </c>
      <c r="Y532" s="476">
        <v>2.0000000000000001E-4</v>
      </c>
    </row>
    <row r="533" spans="1:25" x14ac:dyDescent="0.2">
      <c r="A533" s="475">
        <f t="shared" si="8"/>
        <v>529</v>
      </c>
      <c r="B533" s="462">
        <v>0.47258533324588498</v>
      </c>
      <c r="C533" s="461">
        <v>6983.4399406337579</v>
      </c>
      <c r="D533" s="462">
        <v>0.59494819136108246</v>
      </c>
      <c r="E533" s="462">
        <v>0.48421717995802788</v>
      </c>
      <c r="F533" s="516">
        <v>2023.75</v>
      </c>
      <c r="G533" s="464">
        <v>468440156445.22394</v>
      </c>
      <c r="H533" s="461">
        <v>11752161.666184064</v>
      </c>
      <c r="I533" s="464">
        <v>329414065767.80743</v>
      </c>
      <c r="J533" s="462">
        <v>0.32175379159721107</v>
      </c>
      <c r="K533" s="464">
        <v>4769604837.365036</v>
      </c>
      <c r="L533" s="464">
        <v>0</v>
      </c>
      <c r="M533" s="464">
        <v>434855021096.77368</v>
      </c>
      <c r="N533" s="464">
        <v>23035812438.547558</v>
      </c>
      <c r="O533" s="464">
        <v>24136.548873237647</v>
      </c>
      <c r="P533" s="461">
        <v>182535.65552356964</v>
      </c>
      <c r="Q533" s="461">
        <v>86502.374384547598</v>
      </c>
      <c r="R533" s="464">
        <v>1138064568977.6189</v>
      </c>
      <c r="S533" s="462">
        <v>0.64807625429078752</v>
      </c>
      <c r="T533" s="462">
        <v>0.47500334373674102</v>
      </c>
      <c r="U533" s="461">
        <v>18.188096346893666</v>
      </c>
      <c r="V533" s="464">
        <v>10702014554784.963</v>
      </c>
      <c r="W533" s="460">
        <v>3377.2596881209925</v>
      </c>
      <c r="X533" s="463">
        <v>4.0531722921476929E-2</v>
      </c>
      <c r="Y533" s="476">
        <v>2.0000000000000001E-4</v>
      </c>
    </row>
    <row r="534" spans="1:25" x14ac:dyDescent="0.2">
      <c r="A534" s="475">
        <f t="shared" si="8"/>
        <v>530</v>
      </c>
      <c r="B534" s="462">
        <v>0.69683762864466248</v>
      </c>
      <c r="C534" s="461">
        <v>1500</v>
      </c>
      <c r="D534" s="462">
        <v>0.99646093535982327</v>
      </c>
      <c r="E534" s="462">
        <v>0.23391766845462086</v>
      </c>
      <c r="F534" s="516">
        <v>2023.75</v>
      </c>
      <c r="G534" s="464">
        <v>316182934776.54413</v>
      </c>
      <c r="H534" s="461">
        <v>31941242.212917831</v>
      </c>
      <c r="I534" s="464">
        <v>680630824023.07544</v>
      </c>
      <c r="J534" s="462">
        <v>0.28879723985543648</v>
      </c>
      <c r="K534" s="464">
        <v>18164965193.869072</v>
      </c>
      <c r="L534" s="464">
        <v>0</v>
      </c>
      <c r="M534" s="464">
        <v>375797670703.92926</v>
      </c>
      <c r="N534" s="464">
        <v>25317864070.403461</v>
      </c>
      <c r="O534" s="464">
        <v>27855.157101102624</v>
      </c>
      <c r="P534" s="461">
        <v>207865.71869130779</v>
      </c>
      <c r="Q534" s="461">
        <v>98077.716047987022</v>
      </c>
      <c r="R534" s="464">
        <v>1516423287483.6558</v>
      </c>
      <c r="S534" s="462">
        <v>0.56016013030034562</v>
      </c>
      <c r="T534" s="462">
        <v>0.28904915326470082</v>
      </c>
      <c r="U534" s="461">
        <v>17.242453467327639</v>
      </c>
      <c r="V534" s="464">
        <v>8313479390085.9209</v>
      </c>
      <c r="W534" s="460">
        <v>2622.4311505247197</v>
      </c>
      <c r="X534" s="463">
        <v>4.2286948577676398E-2</v>
      </c>
      <c r="Y534" s="476">
        <v>2.0000000000000001E-4</v>
      </c>
    </row>
    <row r="535" spans="1:25" x14ac:dyDescent="0.2">
      <c r="A535" s="475">
        <f t="shared" si="8"/>
        <v>531</v>
      </c>
      <c r="B535" s="462">
        <v>0.59025665371422242</v>
      </c>
      <c r="C535" s="461">
        <v>1886.78398182618</v>
      </c>
      <c r="D535" s="462">
        <v>0.56552926003324799</v>
      </c>
      <c r="E535" s="462">
        <v>0.47013232738053323</v>
      </c>
      <c r="F535" s="516">
        <v>2025.62</v>
      </c>
      <c r="G535" s="464">
        <v>103485245051.51805</v>
      </c>
      <c r="H535" s="461">
        <v>11801085.273907308</v>
      </c>
      <c r="I535" s="464">
        <v>464417045910.7229</v>
      </c>
      <c r="J535" s="462">
        <v>0.52264094473896849</v>
      </c>
      <c r="K535" s="464">
        <v>15966093368.635397</v>
      </c>
      <c r="L535" s="464">
        <v>11458869638.929256</v>
      </c>
      <c r="M535" s="464">
        <v>81458495814.860474</v>
      </c>
      <c r="N535" s="464">
        <v>32810985982.679375</v>
      </c>
      <c r="O535" s="464">
        <v>41822.456243434135</v>
      </c>
      <c r="P535" s="461">
        <v>229359.68199811276</v>
      </c>
      <c r="Q535" s="461">
        <v>120944.4611161174</v>
      </c>
      <c r="R535" s="464">
        <v>757149603374.69348</v>
      </c>
      <c r="S535" s="462">
        <v>0.59662510277564162</v>
      </c>
      <c r="T535" s="462">
        <v>0.38126047246361866</v>
      </c>
      <c r="U535" s="461">
        <v>15.093718167565418</v>
      </c>
      <c r="V535" s="464">
        <v>4973961267580.8691</v>
      </c>
      <c r="W535" s="460">
        <v>1569.9323845640115</v>
      </c>
      <c r="X535" s="463">
        <v>4.6574723969365447E-2</v>
      </c>
      <c r="Y535" s="476">
        <v>2.0000000000000001E-4</v>
      </c>
    </row>
    <row r="536" spans="1:25" x14ac:dyDescent="0.2">
      <c r="A536" s="475">
        <f t="shared" si="8"/>
        <v>532</v>
      </c>
      <c r="B536" s="462">
        <v>0.45610994349652245</v>
      </c>
      <c r="C536" s="461">
        <v>4785.1138865671937</v>
      </c>
      <c r="D536" s="462">
        <v>0.24570798144630246</v>
      </c>
      <c r="E536" s="462">
        <v>0.61531443380716855</v>
      </c>
      <c r="F536" s="516">
        <v>2025.72</v>
      </c>
      <c r="G536" s="464">
        <v>129083811707.31757</v>
      </c>
      <c r="H536" s="461">
        <v>3930170.5938809407</v>
      </c>
      <c r="I536" s="464">
        <v>190640747050.39294</v>
      </c>
      <c r="J536" s="462">
        <v>0.45610994349652245</v>
      </c>
      <c r="K536" s="464">
        <v>10122332719.063726</v>
      </c>
      <c r="L536" s="464">
        <v>14744232557.784903</v>
      </c>
      <c r="M536" s="464">
        <v>85195304989.146469</v>
      </c>
      <c r="N536" s="464">
        <v>39295796117.35125</v>
      </c>
      <c r="O536" s="464">
        <v>32911.823825605577</v>
      </c>
      <c r="P536" s="461">
        <v>302620.11859393731</v>
      </c>
      <c r="Q536" s="461">
        <v>149745.80196349026</v>
      </c>
      <c r="R536" s="464">
        <v>458031102956.61774</v>
      </c>
      <c r="S536" s="462">
        <v>0.59852077767222212</v>
      </c>
      <c r="T536" s="462">
        <v>0.476695352950325</v>
      </c>
      <c r="U536" s="461">
        <v>16.490800973947398</v>
      </c>
      <c r="V536" s="464">
        <v>4107385329340.9692</v>
      </c>
      <c r="W536" s="460">
        <v>1295.4031826789108</v>
      </c>
      <c r="X536" s="463">
        <v>4.2636845965043906E-2</v>
      </c>
      <c r="Y536" s="476">
        <v>2.0000000000000001E-4</v>
      </c>
    </row>
    <row r="537" spans="1:25" x14ac:dyDescent="0.2">
      <c r="A537" s="475">
        <f t="shared" si="8"/>
        <v>533</v>
      </c>
      <c r="B537" s="462">
        <v>0.41219231552333707</v>
      </c>
      <c r="C537" s="461">
        <v>6221.4641553209112</v>
      </c>
      <c r="D537" s="462">
        <v>0.463637709755361</v>
      </c>
      <c r="E537" s="462">
        <v>0.42937740661215451</v>
      </c>
      <c r="F537" s="516">
        <v>2024.62</v>
      </c>
      <c r="G537" s="464">
        <v>263584570466.49329</v>
      </c>
      <c r="H537" s="461">
        <v>8536597.704033047</v>
      </c>
      <c r="I537" s="464">
        <v>310971611311.4057</v>
      </c>
      <c r="J537" s="462">
        <v>0.41219231552333713</v>
      </c>
      <c r="K537" s="464">
        <v>13119292248.538177</v>
      </c>
      <c r="L537" s="464">
        <v>0</v>
      </c>
      <c r="M537" s="464">
        <v>213003127694.10922</v>
      </c>
      <c r="N537" s="464">
        <v>43931889984.463341</v>
      </c>
      <c r="O537" s="464">
        <v>22794.456732704115</v>
      </c>
      <c r="P537" s="461">
        <v>269017.83009138121</v>
      </c>
      <c r="Q537" s="461">
        <v>152879.11382314691</v>
      </c>
      <c r="R537" s="464">
        <v>914052110144.11646</v>
      </c>
      <c r="S537" s="462">
        <v>0.63665778675718065</v>
      </c>
      <c r="T537" s="462">
        <v>0.41386758127863932</v>
      </c>
      <c r="U537" s="461">
        <v>17.134783696234653</v>
      </c>
      <c r="V537" s="464">
        <v>7179180722594.541</v>
      </c>
      <c r="W537" s="460">
        <v>2265.9951640681738</v>
      </c>
      <c r="X537" s="463">
        <v>4.2367886738844299E-2</v>
      </c>
      <c r="Y537" s="476">
        <v>2.0000000000000001E-4</v>
      </c>
    </row>
    <row r="538" spans="1:25" x14ac:dyDescent="0.2">
      <c r="A538" s="475">
        <f t="shared" si="8"/>
        <v>534</v>
      </c>
      <c r="B538" s="462">
        <v>0.46954157518831674</v>
      </c>
      <c r="C538" s="461">
        <v>2218.3836547269934</v>
      </c>
      <c r="D538" s="462">
        <v>1.1904837667001713</v>
      </c>
      <c r="E538" s="462">
        <v>0.37226857121613066</v>
      </c>
      <c r="F538" s="516">
        <v>2023.75</v>
      </c>
      <c r="G538" s="464">
        <v>639669054978.33582</v>
      </c>
      <c r="H538" s="461">
        <v>45688718.709679656</v>
      </c>
      <c r="I538" s="464">
        <v>861148876035.245</v>
      </c>
      <c r="J538" s="462">
        <v>0.24445586861823831</v>
      </c>
      <c r="K538" s="464">
        <v>30073435882.022285</v>
      </c>
      <c r="L538" s="464">
        <v>0</v>
      </c>
      <c r="M538" s="464">
        <v>570713902008.79346</v>
      </c>
      <c r="N538" s="464">
        <v>25510383816.626938</v>
      </c>
      <c r="O538" s="464">
        <v>32636.407680644737</v>
      </c>
      <c r="P538" s="461">
        <v>209074.13292819145</v>
      </c>
      <c r="Q538" s="461">
        <v>98861.212692706773</v>
      </c>
      <c r="R538" s="464">
        <v>2177027931375.4534</v>
      </c>
      <c r="S538" s="462">
        <v>0.56739982916928655</v>
      </c>
      <c r="T538" s="462">
        <v>0.34996960484998896</v>
      </c>
      <c r="U538" s="461">
        <v>17.997235411123565</v>
      </c>
      <c r="V538" s="464">
        <v>14931462933198.316</v>
      </c>
      <c r="W538" s="460">
        <v>4713.1778645456488</v>
      </c>
      <c r="X538" s="463">
        <v>4.0963628870881806E-2</v>
      </c>
      <c r="Y538" s="476">
        <v>2.0000000000000001E-4</v>
      </c>
    </row>
    <row r="539" spans="1:25" x14ac:dyDescent="0.2">
      <c r="A539" s="475">
        <f t="shared" si="8"/>
        <v>535</v>
      </c>
      <c r="B539" s="462">
        <v>0.42263901141335342</v>
      </c>
      <c r="C539" s="461">
        <v>2404.9293346798217</v>
      </c>
      <c r="D539" s="462">
        <v>0.87261078048128071</v>
      </c>
      <c r="E539" s="462">
        <v>0.47314313939362929</v>
      </c>
      <c r="F539" s="516">
        <v>2024.05</v>
      </c>
      <c r="G539" s="464">
        <v>451841963309.35406</v>
      </c>
      <c r="H539" s="461">
        <v>23295522.860292349</v>
      </c>
      <c r="I539" s="464">
        <v>362061390645.78925</v>
      </c>
      <c r="J539" s="462">
        <v>-7.5825137028315392E-2</v>
      </c>
      <c r="K539" s="464">
        <v>5107117039.0229216</v>
      </c>
      <c r="L539" s="464">
        <v>0</v>
      </c>
      <c r="M539" s="464">
        <v>410003285206.53351</v>
      </c>
      <c r="N539" s="464">
        <v>49254236918.586006</v>
      </c>
      <c r="O539" s="464">
        <v>21774.184325452898</v>
      </c>
      <c r="P539" s="461">
        <v>322859.99987120129</v>
      </c>
      <c r="Q539" s="461">
        <v>184052.47412220496</v>
      </c>
      <c r="R539" s="464">
        <v>1446628225925.2258</v>
      </c>
      <c r="S539" s="462">
        <v>0.56059690449952404</v>
      </c>
      <c r="T539" s="462">
        <v>0.28126813564840203</v>
      </c>
      <c r="U539" s="461">
        <v>21.871403492189284</v>
      </c>
      <c r="V539" s="464">
        <v>9489076521768.7754</v>
      </c>
      <c r="W539" s="460">
        <v>2994.4143171618121</v>
      </c>
      <c r="X539" s="463">
        <v>3.4514137833613838E-2</v>
      </c>
      <c r="Y539" s="476">
        <v>2.0000000000000001E-4</v>
      </c>
    </row>
    <row r="540" spans="1:25" x14ac:dyDescent="0.2">
      <c r="A540" s="475">
        <f t="shared" si="8"/>
        <v>536</v>
      </c>
      <c r="B540" s="462">
        <v>0.4543135903870576</v>
      </c>
      <c r="C540" s="461">
        <v>6303.3804854404443</v>
      </c>
      <c r="D540" s="462">
        <v>1.1221317433268354</v>
      </c>
      <c r="E540" s="462">
        <v>0.55280370495324227</v>
      </c>
      <c r="F540" s="516">
        <v>2024.26</v>
      </c>
      <c r="G540" s="464">
        <v>326018744306.48163</v>
      </c>
      <c r="H540" s="461">
        <v>38072338.272102311</v>
      </c>
      <c r="I540" s="464">
        <v>632369988030.83997</v>
      </c>
      <c r="J540" s="462">
        <v>9.2431983807654272E-2</v>
      </c>
      <c r="K540" s="464">
        <v>23803444002.384117</v>
      </c>
      <c r="L540" s="464">
        <v>10066581063.4709</v>
      </c>
      <c r="M540" s="464">
        <v>208378777493.32733</v>
      </c>
      <c r="N540" s="464">
        <v>49980977291.956696</v>
      </c>
      <c r="O540" s="464">
        <v>27526.640002119417</v>
      </c>
      <c r="P540" s="461">
        <v>344335.87525310577</v>
      </c>
      <c r="Q540" s="461">
        <v>194549.57130196967</v>
      </c>
      <c r="R540" s="464">
        <v>1229492771972.4253</v>
      </c>
      <c r="S540" s="462">
        <v>0.40375882693724674</v>
      </c>
      <c r="T540" s="462">
        <v>0.26438431933106871</v>
      </c>
      <c r="U540" s="461">
        <v>20.148963504488453</v>
      </c>
      <c r="V540" s="464">
        <v>6941714976497.5869</v>
      </c>
      <c r="W540" s="460">
        <v>2188.1157989883445</v>
      </c>
      <c r="X540" s="463">
        <v>3.7555574961168299E-2</v>
      </c>
      <c r="Y540" s="476">
        <v>2.0000000000000001E-4</v>
      </c>
    </row>
    <row r="541" spans="1:25" x14ac:dyDescent="0.2">
      <c r="A541" s="475">
        <f t="shared" si="8"/>
        <v>537</v>
      </c>
      <c r="B541" s="462">
        <v>0.50685745476710198</v>
      </c>
      <c r="C541" s="461">
        <v>3082.1351272782363</v>
      </c>
      <c r="D541" s="462">
        <v>0.86179768670416712</v>
      </c>
      <c r="E541" s="462">
        <v>0.44170644128508396</v>
      </c>
      <c r="F541" s="516">
        <v>2023.75</v>
      </c>
      <c r="G541" s="464">
        <v>177601165248.39304</v>
      </c>
      <c r="H541" s="461">
        <v>23101402.830686331</v>
      </c>
      <c r="I541" s="464">
        <v>522631569905.60614</v>
      </c>
      <c r="J541" s="462">
        <v>0.26905676117712019</v>
      </c>
      <c r="K541" s="464">
        <v>14448957828.143068</v>
      </c>
      <c r="L541" s="464">
        <v>0</v>
      </c>
      <c r="M541" s="464">
        <v>232179677277.27332</v>
      </c>
      <c r="N541" s="464">
        <v>104115234780.31699</v>
      </c>
      <c r="O541" s="464">
        <v>37155.309887183568</v>
      </c>
      <c r="P541" s="461">
        <v>593925.76636020816</v>
      </c>
      <c r="Q541" s="461">
        <v>396856.85821492411</v>
      </c>
      <c r="R541" s="464">
        <v>1144871396799.1855</v>
      </c>
      <c r="S541" s="462">
        <v>0.49832896948129335</v>
      </c>
      <c r="T541" s="462">
        <v>0.26230476864156888</v>
      </c>
      <c r="U541" s="461">
        <v>16.509141638028414</v>
      </c>
      <c r="V541" s="464">
        <v>5523437834286.8984</v>
      </c>
      <c r="W541" s="460">
        <v>1743.2243031123035</v>
      </c>
      <c r="X541" s="463">
        <v>4.3877312069960907E-2</v>
      </c>
      <c r="Y541" s="476">
        <v>2.0000000000000001E-4</v>
      </c>
    </row>
    <row r="542" spans="1:25" x14ac:dyDescent="0.2">
      <c r="A542" s="475">
        <f t="shared" si="8"/>
        <v>538</v>
      </c>
      <c r="B542" s="462">
        <v>0.39791347705949059</v>
      </c>
      <c r="C542" s="461">
        <v>5455.5334095015414</v>
      </c>
      <c r="D542" s="462">
        <v>0.41810519307524302</v>
      </c>
      <c r="E542" s="462">
        <v>0.52462971104616862</v>
      </c>
      <c r="F542" s="516">
        <v>2025.04</v>
      </c>
      <c r="G542" s="464">
        <v>119724931468.89313</v>
      </c>
      <c r="H542" s="461">
        <v>7750568.0315550929</v>
      </c>
      <c r="I542" s="464">
        <v>282030715603.84644</v>
      </c>
      <c r="J542" s="462">
        <v>0.39791347705949054</v>
      </c>
      <c r="K542" s="464">
        <v>22729126029.833748</v>
      </c>
      <c r="L542" s="464">
        <v>47636322599.562798</v>
      </c>
      <c r="M542" s="464">
        <v>102981718185.01256</v>
      </c>
      <c r="N542" s="464">
        <v>32158863610.934498</v>
      </c>
      <c r="O542" s="464">
        <v>25921.526177003518</v>
      </c>
      <c r="P542" s="461">
        <v>216032.58603165275</v>
      </c>
      <c r="Q542" s="461">
        <v>109178.93954772517</v>
      </c>
      <c r="R542" s="464">
        <v>623142036733.03235</v>
      </c>
      <c r="S542" s="462">
        <v>0.57916176087464166</v>
      </c>
      <c r="T542" s="462">
        <v>0.36332291451409987</v>
      </c>
      <c r="U542" s="461">
        <v>16.016831145812617</v>
      </c>
      <c r="V542" s="464">
        <v>4141581179616.0767</v>
      </c>
      <c r="W542" s="460">
        <v>1307.3518980759025</v>
      </c>
      <c r="X542" s="463">
        <v>4.3814710375944428E-2</v>
      </c>
      <c r="Y542" s="476">
        <v>2.0000000000000001E-4</v>
      </c>
    </row>
    <row r="543" spans="1:25" x14ac:dyDescent="0.2">
      <c r="A543" s="475">
        <f t="shared" si="8"/>
        <v>539</v>
      </c>
      <c r="B543" s="462">
        <v>0.63968907823009635</v>
      </c>
      <c r="C543" s="461">
        <v>1500</v>
      </c>
      <c r="D543" s="462">
        <v>0.6049016952030577</v>
      </c>
      <c r="E543" s="462">
        <v>0.59907850272032648</v>
      </c>
      <c r="F543" s="516">
        <v>2023.75</v>
      </c>
      <c r="G543" s="464">
        <v>240918872589.64816</v>
      </c>
      <c r="H543" s="461">
        <v>13642213.926728258</v>
      </c>
      <c r="I543" s="464">
        <v>446267417644.35126</v>
      </c>
      <c r="J543" s="462">
        <v>0.43456332740702841</v>
      </c>
      <c r="K543" s="464">
        <v>9304810795.7058563</v>
      </c>
      <c r="L543" s="464">
        <v>0</v>
      </c>
      <c r="M543" s="464">
        <v>253168465653.1033</v>
      </c>
      <c r="N543" s="464">
        <v>47453196748.618042</v>
      </c>
      <c r="O543" s="464">
        <v>36221.152639043496</v>
      </c>
      <c r="P543" s="461">
        <v>299118.47660632856</v>
      </c>
      <c r="Q543" s="461">
        <v>172373.78463869734</v>
      </c>
      <c r="R543" s="464">
        <v>984289421103.25549</v>
      </c>
      <c r="S543" s="462">
        <v>0.60618377087765585</v>
      </c>
      <c r="T543" s="462">
        <v>0.40404897088815972</v>
      </c>
      <c r="U543" s="461">
        <v>16.593129530633281</v>
      </c>
      <c r="V543" s="464">
        <v>7441091586834.5166</v>
      </c>
      <c r="W543" s="460">
        <v>2345.9386496795773</v>
      </c>
      <c r="X543" s="463">
        <v>4.2821919159658363E-2</v>
      </c>
      <c r="Y543" s="476">
        <v>2.0000000000000001E-4</v>
      </c>
    </row>
    <row r="544" spans="1:25" x14ac:dyDescent="0.2">
      <c r="A544" s="475">
        <f t="shared" si="8"/>
        <v>540</v>
      </c>
      <c r="B544" s="462">
        <v>0.52340698168873401</v>
      </c>
      <c r="C544" s="461">
        <v>4821.1154203430833</v>
      </c>
      <c r="D544" s="462">
        <v>0.90935198858765831</v>
      </c>
      <c r="E544" s="462">
        <v>0.37417336996410933</v>
      </c>
      <c r="F544" s="516">
        <v>2024.56</v>
      </c>
      <c r="G544" s="464">
        <v>412504647090.34735</v>
      </c>
      <c r="H544" s="461">
        <v>25505886.307742942</v>
      </c>
      <c r="I544" s="464">
        <v>595611167771.22827</v>
      </c>
      <c r="J544" s="462">
        <v>0.32056873327298385</v>
      </c>
      <c r="K544" s="464">
        <v>21632256087.047966</v>
      </c>
      <c r="L544" s="464">
        <v>20216602192.307205</v>
      </c>
      <c r="M544" s="464">
        <v>275172441975.30951</v>
      </c>
      <c r="N544" s="464">
        <v>46638008299.277351</v>
      </c>
      <c r="O544" s="464">
        <v>27357.521654860491</v>
      </c>
      <c r="P544" s="461">
        <v>323901.10908207612</v>
      </c>
      <c r="Q544" s="461">
        <v>183993.76059571089</v>
      </c>
      <c r="R544" s="464">
        <v>1381771552730.9775</v>
      </c>
      <c r="S544" s="462">
        <v>0.56863585561817975</v>
      </c>
      <c r="T544" s="462">
        <v>0.40367173919610944</v>
      </c>
      <c r="U544" s="461">
        <v>17.380868828546966</v>
      </c>
      <c r="V544" s="464">
        <v>10464481927613.928</v>
      </c>
      <c r="W544" s="460">
        <v>3303.3693467082244</v>
      </c>
      <c r="X544" s="463">
        <v>4.272938368562279E-2</v>
      </c>
      <c r="Y544" s="476">
        <v>2.0000000000000001E-4</v>
      </c>
    </row>
    <row r="545" spans="1:25" x14ac:dyDescent="0.2">
      <c r="A545" s="475">
        <f t="shared" si="8"/>
        <v>541</v>
      </c>
      <c r="B545" s="462">
        <v>0.55462575826851424</v>
      </c>
      <c r="C545" s="461">
        <v>3339.0323042970176</v>
      </c>
      <c r="D545" s="462">
        <v>0.60646273052375932</v>
      </c>
      <c r="E545" s="462">
        <v>0.37179830270888359</v>
      </c>
      <c r="F545" s="516">
        <v>2026.9</v>
      </c>
      <c r="G545" s="464">
        <v>53676062356.649994</v>
      </c>
      <c r="H545" s="461">
        <v>13310949.087543363</v>
      </c>
      <c r="I545" s="464">
        <v>438691512760.33734</v>
      </c>
      <c r="J545" s="462">
        <v>0.49202237294494156</v>
      </c>
      <c r="K545" s="464">
        <v>33174098999.150902</v>
      </c>
      <c r="L545" s="464">
        <v>22348372982.309669</v>
      </c>
      <c r="M545" s="464">
        <v>63569533076.528809</v>
      </c>
      <c r="N545" s="464">
        <v>37997631729.504753</v>
      </c>
      <c r="O545" s="464">
        <v>33215.154355320672</v>
      </c>
      <c r="P545" s="461">
        <v>282602.22508466011</v>
      </c>
      <c r="Q545" s="461">
        <v>159810.73960718716</v>
      </c>
      <c r="R545" s="464">
        <v>627430840492.73682</v>
      </c>
      <c r="S545" s="462">
        <v>0.52620700735183112</v>
      </c>
      <c r="T545" s="462">
        <v>0.37593624762742883</v>
      </c>
      <c r="U545" s="461">
        <v>14.218965894654783</v>
      </c>
      <c r="V545" s="464">
        <v>3870051819225.145</v>
      </c>
      <c r="W545" s="460">
        <v>1220.4978124628553</v>
      </c>
      <c r="X545" s="463">
        <v>4.9098263210844872E-2</v>
      </c>
      <c r="Y545" s="476">
        <v>2.0000000000000001E-4</v>
      </c>
    </row>
    <row r="546" spans="1:25" x14ac:dyDescent="0.2">
      <c r="A546" s="475">
        <f t="shared" si="8"/>
        <v>542</v>
      </c>
      <c r="B546" s="462">
        <v>0.52585925104230802</v>
      </c>
      <c r="C546" s="461">
        <v>5093.2284984357966</v>
      </c>
      <c r="D546" s="462">
        <v>0.70902674504803087</v>
      </c>
      <c r="E546" s="462">
        <v>0.5958231600497792</v>
      </c>
      <c r="F546" s="516">
        <v>2025.57</v>
      </c>
      <c r="G546" s="464">
        <v>261222843527.07138</v>
      </c>
      <c r="H546" s="461">
        <v>15661917.784322241</v>
      </c>
      <c r="I546" s="464">
        <v>515826350259.66364</v>
      </c>
      <c r="J546" s="462">
        <v>0.45437230086833069</v>
      </c>
      <c r="K546" s="464">
        <v>42567864713.69931</v>
      </c>
      <c r="L546" s="464">
        <v>96757740182.785538</v>
      </c>
      <c r="M546" s="464">
        <v>158364288805.06628</v>
      </c>
      <c r="N546" s="464">
        <v>15924259331.72834</v>
      </c>
      <c r="O546" s="464">
        <v>19506.477039228845</v>
      </c>
      <c r="P546" s="461">
        <v>146849.38629823033</v>
      </c>
      <c r="Q546" s="461">
        <v>60055.322676748547</v>
      </c>
      <c r="R546" s="464">
        <v>1076043917542.135</v>
      </c>
      <c r="S546" s="462">
        <v>0.61731361739041779</v>
      </c>
      <c r="T546" s="462">
        <v>0.44472362282510691</v>
      </c>
      <c r="U546" s="461">
        <v>16.11997342255804</v>
      </c>
      <c r="V546" s="464">
        <v>8647385985422.7988</v>
      </c>
      <c r="W546" s="460">
        <v>2726.793476061021</v>
      </c>
      <c r="X546" s="463">
        <v>4.4480581841275672E-2</v>
      </c>
      <c r="Y546" s="476">
        <v>2.0000000000000001E-4</v>
      </c>
    </row>
    <row r="547" spans="1:25" x14ac:dyDescent="0.2">
      <c r="A547" s="475">
        <f t="shared" si="8"/>
        <v>543</v>
      </c>
      <c r="B547" s="462">
        <v>0.68604720161988086</v>
      </c>
      <c r="C547" s="461">
        <v>3248.1585891060704</v>
      </c>
      <c r="D547" s="462">
        <v>0.77653806979543649</v>
      </c>
      <c r="E547" s="462">
        <v>0.45869846352531424</v>
      </c>
      <c r="F547" s="516">
        <v>2023.9</v>
      </c>
      <c r="G547" s="464">
        <v>314578649830.66669</v>
      </c>
      <c r="H547" s="461">
        <v>19811596.261921581</v>
      </c>
      <c r="I547" s="464">
        <v>514855625023.86267</v>
      </c>
      <c r="J547" s="462">
        <v>0.37424024953976764</v>
      </c>
      <c r="K547" s="464">
        <v>17063076396.110672</v>
      </c>
      <c r="L547" s="464">
        <v>0</v>
      </c>
      <c r="M547" s="464">
        <v>241232154174.98248</v>
      </c>
      <c r="N547" s="464">
        <v>45013325166.011185</v>
      </c>
      <c r="O547" s="464">
        <v>27550.075113387549</v>
      </c>
      <c r="P547" s="461">
        <v>314141.23064642394</v>
      </c>
      <c r="Q547" s="461">
        <v>179696.09345794804</v>
      </c>
      <c r="R547" s="464">
        <v>1210418666327.3845</v>
      </c>
      <c r="S547" s="462">
        <v>0.59421833884344832</v>
      </c>
      <c r="T547" s="462">
        <v>0.40105228906027596</v>
      </c>
      <c r="U547" s="461">
        <v>16.825623580393493</v>
      </c>
      <c r="V547" s="464">
        <v>9030890380013.9219</v>
      </c>
      <c r="W547" s="460">
        <v>2849.2940861249076</v>
      </c>
      <c r="X547" s="463">
        <v>4.3127017628451614E-2</v>
      </c>
      <c r="Y547" s="476">
        <v>2.0000000000000001E-4</v>
      </c>
    </row>
    <row r="548" spans="1:25" x14ac:dyDescent="0.2">
      <c r="A548" s="475">
        <f t="shared" si="8"/>
        <v>544</v>
      </c>
      <c r="B548" s="462">
        <v>0.64622221377976574</v>
      </c>
      <c r="C548" s="461">
        <v>6631.313590724867</v>
      </c>
      <c r="D548" s="462">
        <v>0.98870255917742489</v>
      </c>
      <c r="E548" s="462">
        <v>0.40320308779340464</v>
      </c>
      <c r="F548" s="516">
        <v>2023.75</v>
      </c>
      <c r="G548" s="464">
        <v>218192349077.55832</v>
      </c>
      <c r="H548" s="461">
        <v>29456028.635431711</v>
      </c>
      <c r="I548" s="464">
        <v>670847231457.43152</v>
      </c>
      <c r="J548" s="462">
        <v>0.17627222598700265</v>
      </c>
      <c r="K548" s="464">
        <v>18590499151.982418</v>
      </c>
      <c r="L548" s="464">
        <v>0</v>
      </c>
      <c r="M548" s="464">
        <v>271698422231.42593</v>
      </c>
      <c r="N548" s="464">
        <v>131019666505.08469</v>
      </c>
      <c r="O548" s="464">
        <v>29851.889600403665</v>
      </c>
      <c r="P548" s="461">
        <v>632151.01781464845</v>
      </c>
      <c r="Q548" s="461">
        <v>423282.63174221618</v>
      </c>
      <c r="R548" s="464">
        <v>1438842326879.9954</v>
      </c>
      <c r="S548" s="462">
        <v>0.453050432067307</v>
      </c>
      <c r="T548" s="462">
        <v>0.18134657292025722</v>
      </c>
      <c r="U548" s="461">
        <v>17.931367028578375</v>
      </c>
      <c r="V548" s="464">
        <v>5022555965402.2295</v>
      </c>
      <c r="W548" s="460">
        <v>1581.0375461469669</v>
      </c>
      <c r="X548" s="463">
        <v>4.1832746562080012E-2</v>
      </c>
      <c r="Y548" s="476">
        <v>2.0000000000000001E-4</v>
      </c>
    </row>
    <row r="549" spans="1:25" x14ac:dyDescent="0.2">
      <c r="A549" s="475">
        <f t="shared" si="8"/>
        <v>545</v>
      </c>
      <c r="B549" s="462">
        <v>0.59988139476586499</v>
      </c>
      <c r="C549" s="461">
        <v>3441.0003832424936</v>
      </c>
      <c r="D549" s="462">
        <v>0.82054416706960187</v>
      </c>
      <c r="E549" s="462">
        <v>0.49816970974026037</v>
      </c>
      <c r="F549" s="516">
        <v>2025.42</v>
      </c>
      <c r="G549" s="464">
        <v>206983752127.67648</v>
      </c>
      <c r="H549" s="461">
        <v>21372838.239332575</v>
      </c>
      <c r="I549" s="464">
        <v>509178097454.71222</v>
      </c>
      <c r="J549" s="462">
        <v>0.33858087490605993</v>
      </c>
      <c r="K549" s="464">
        <v>27194804457.735119</v>
      </c>
      <c r="L549" s="464">
        <v>71806438860.626511</v>
      </c>
      <c r="M549" s="464">
        <v>126499829417.16373</v>
      </c>
      <c r="N549" s="464">
        <v>69247285811.253098</v>
      </c>
      <c r="O549" s="464">
        <v>31160.655364164129</v>
      </c>
      <c r="P549" s="461">
        <v>449938.12525173242</v>
      </c>
      <c r="Q549" s="461">
        <v>283482.26990759664</v>
      </c>
      <c r="R549" s="464">
        <v>1014540093029.729</v>
      </c>
      <c r="S549" s="462">
        <v>0.52347377658266303</v>
      </c>
      <c r="T549" s="462">
        <v>0.3652299037533584</v>
      </c>
      <c r="U549" s="461">
        <v>16.226825398713398</v>
      </c>
      <c r="V549" s="464">
        <v>6749091486829.0801</v>
      </c>
      <c r="W549" s="460">
        <v>2128.8526045375952</v>
      </c>
      <c r="X549" s="463">
        <v>4.3954301119061907E-2</v>
      </c>
      <c r="Y549" s="476">
        <v>2.0000000000000001E-4</v>
      </c>
    </row>
    <row r="550" spans="1:25" x14ac:dyDescent="0.2">
      <c r="A550" s="475">
        <f t="shared" si="8"/>
        <v>546</v>
      </c>
      <c r="B550" s="462">
        <v>0.76550790018411941</v>
      </c>
      <c r="C550" s="461">
        <v>7166.8038551208883</v>
      </c>
      <c r="D550" s="462">
        <v>1.058988455899617</v>
      </c>
      <c r="E550" s="462">
        <v>0.27189097884393421</v>
      </c>
      <c r="F550" s="516">
        <v>2023.75</v>
      </c>
      <c r="G550" s="464">
        <v>540830382672.30695</v>
      </c>
      <c r="H550" s="461">
        <v>28453683.016208407</v>
      </c>
      <c r="I550" s="464">
        <v>419610166293.56543</v>
      </c>
      <c r="J550" s="462">
        <v>-0.11798309167878052</v>
      </c>
      <c r="K550" s="464">
        <v>4669604142.2133636</v>
      </c>
      <c r="L550" s="464">
        <v>0</v>
      </c>
      <c r="M550" s="464">
        <v>470472590735.65405</v>
      </c>
      <c r="N550" s="464">
        <v>10773938875.668407</v>
      </c>
      <c r="O550" s="464">
        <v>22072.660152174776</v>
      </c>
      <c r="P550" s="461">
        <v>102811.60915800187</v>
      </c>
      <c r="Q550" s="461">
        <v>40661.078687883695</v>
      </c>
      <c r="R550" s="464">
        <v>1397330877407.6372</v>
      </c>
      <c r="S550" s="462">
        <v>0.517978564336252</v>
      </c>
      <c r="T550" s="462">
        <v>0.31879399376676437</v>
      </c>
      <c r="U550" s="461">
        <v>23.845336679102036</v>
      </c>
      <c r="V550" s="464">
        <v>11175389740095.033</v>
      </c>
      <c r="W550" s="460">
        <v>3526.0251619396649</v>
      </c>
      <c r="X550" s="463">
        <v>3.1992658390803883E-2</v>
      </c>
      <c r="Y550" s="476">
        <v>2.0000000000000001E-4</v>
      </c>
    </row>
    <row r="551" spans="1:25" x14ac:dyDescent="0.2">
      <c r="A551" s="475">
        <f t="shared" si="8"/>
        <v>547</v>
      </c>
      <c r="B551" s="462">
        <v>0.48212770545525185</v>
      </c>
      <c r="C551" s="461">
        <v>3679.5283633996228</v>
      </c>
      <c r="D551" s="462">
        <v>0.89784439420438245</v>
      </c>
      <c r="E551" s="462">
        <v>0.4944932396561178</v>
      </c>
      <c r="F551" s="516">
        <v>2024.64</v>
      </c>
      <c r="G551" s="464">
        <v>384484783772.15991</v>
      </c>
      <c r="H551" s="461">
        <v>25843305.393389933</v>
      </c>
      <c r="I551" s="464">
        <v>650039000662.16882</v>
      </c>
      <c r="J551" s="462">
        <v>0.33417888977169752</v>
      </c>
      <c r="K551" s="464">
        <v>11925032911.019926</v>
      </c>
      <c r="L551" s="464">
        <v>4629046356.4522285</v>
      </c>
      <c r="M551" s="464">
        <v>336329078444.26343</v>
      </c>
      <c r="N551" s="464">
        <v>86035265333.818985</v>
      </c>
      <c r="O551" s="464">
        <v>34295.7960660186</v>
      </c>
      <c r="P551" s="461">
        <v>494316.33653125877</v>
      </c>
      <c r="Q551" s="461">
        <v>316170.95920146303</v>
      </c>
      <c r="R551" s="464">
        <v>1532338394284.9514</v>
      </c>
      <c r="S551" s="462">
        <v>0.56646100256529253</v>
      </c>
      <c r="T551" s="462">
        <v>0.3583686175145035</v>
      </c>
      <c r="U551" s="461">
        <v>17.17465515640356</v>
      </c>
      <c r="V551" s="464">
        <v>10404163889797.529</v>
      </c>
      <c r="W551" s="460">
        <v>3283.122235122677</v>
      </c>
      <c r="X551" s="463">
        <v>4.2344962289201385E-2</v>
      </c>
      <c r="Y551" s="476">
        <v>2.0000000000000001E-4</v>
      </c>
    </row>
    <row r="552" spans="1:25" x14ac:dyDescent="0.2">
      <c r="A552" s="475">
        <f t="shared" si="8"/>
        <v>548</v>
      </c>
      <c r="B552" s="462">
        <v>0.36710729260323893</v>
      </c>
      <c r="C552" s="461">
        <v>6957.465123968479</v>
      </c>
      <c r="D552" s="462">
        <v>0.60357986816417508</v>
      </c>
      <c r="E552" s="462">
        <v>0.18194436304170608</v>
      </c>
      <c r="F552" s="516">
        <v>2024.06</v>
      </c>
      <c r="G552" s="464">
        <v>206131254651.58539</v>
      </c>
      <c r="H552" s="461">
        <v>12392812.738589901</v>
      </c>
      <c r="I552" s="464">
        <v>300516141153.86444</v>
      </c>
      <c r="J552" s="462">
        <v>0.22391814141079558</v>
      </c>
      <c r="K552" s="464">
        <v>10954804181.692642</v>
      </c>
      <c r="L552" s="464">
        <v>4574263782.36903</v>
      </c>
      <c r="M552" s="464">
        <v>156250020278.36496</v>
      </c>
      <c r="N552" s="464">
        <v>56372637307.194252</v>
      </c>
      <c r="O552" s="464">
        <v>21069.501861095578</v>
      </c>
      <c r="P552" s="461">
        <v>350245.24030048307</v>
      </c>
      <c r="Q552" s="461">
        <v>211697.34821845926</v>
      </c>
      <c r="R552" s="464">
        <v>780350206813.66077</v>
      </c>
      <c r="S552" s="462">
        <v>0.53574784652206708</v>
      </c>
      <c r="T552" s="462">
        <v>0.30954899222401805</v>
      </c>
      <c r="U552" s="461">
        <v>18.054122250474816</v>
      </c>
      <c r="V552" s="464">
        <v>4734525063272.2393</v>
      </c>
      <c r="W552" s="460">
        <v>1494.557184247735</v>
      </c>
      <c r="X552" s="463">
        <v>4.1268151716508272E-2</v>
      </c>
      <c r="Y552" s="476">
        <v>2.0000000000000001E-4</v>
      </c>
    </row>
    <row r="553" spans="1:25" x14ac:dyDescent="0.2">
      <c r="A553" s="475">
        <f t="shared" si="8"/>
        <v>549</v>
      </c>
      <c r="B553" s="462">
        <v>0.40103153251431706</v>
      </c>
      <c r="C553" s="461">
        <v>5858.8427204847903</v>
      </c>
      <c r="D553" s="462">
        <v>0.62741365324387488</v>
      </c>
      <c r="E553" s="462">
        <v>0.39046231434464912</v>
      </c>
      <c r="F553" s="516">
        <v>2025.36</v>
      </c>
      <c r="G553" s="464">
        <v>145786816009.81924</v>
      </c>
      <c r="H553" s="461">
        <v>13132348.446072916</v>
      </c>
      <c r="I553" s="464">
        <v>335138476987.87708</v>
      </c>
      <c r="J553" s="462">
        <v>0.33887615747349209</v>
      </c>
      <c r="K553" s="464">
        <v>21558947443.028587</v>
      </c>
      <c r="L553" s="464">
        <v>42213608714.493599</v>
      </c>
      <c r="M553" s="464">
        <v>63840425193.670601</v>
      </c>
      <c r="N553" s="464">
        <v>14846048080.271076</v>
      </c>
      <c r="O553" s="464">
        <v>30133.942228026841</v>
      </c>
      <c r="P553" s="461">
        <v>149869.6237234686</v>
      </c>
      <c r="Q553" s="461">
        <v>63267.879440734978</v>
      </c>
      <c r="R553" s="464">
        <v>633752640241.84338</v>
      </c>
      <c r="S553" s="462">
        <v>0.53179399400877048</v>
      </c>
      <c r="T553" s="462">
        <v>0.40210633467159285</v>
      </c>
      <c r="U553" s="461">
        <v>16.313082206739047</v>
      </c>
      <c r="V553" s="464">
        <v>4644601522143.4062</v>
      </c>
      <c r="W553" s="460">
        <v>1466.3925508889404</v>
      </c>
      <c r="X553" s="463">
        <v>4.4327823699511437E-2</v>
      </c>
      <c r="Y553" s="476">
        <v>2.0000000000000001E-4</v>
      </c>
    </row>
    <row r="554" spans="1:25" x14ac:dyDescent="0.2">
      <c r="A554" s="475">
        <f t="shared" si="8"/>
        <v>550</v>
      </c>
      <c r="B554" s="462">
        <v>0.49478335615993002</v>
      </c>
      <c r="C554" s="461">
        <v>7809.5073524671652</v>
      </c>
      <c r="D554" s="462">
        <v>0.83768141279862884</v>
      </c>
      <c r="E554" s="462">
        <v>0.23933146262761495</v>
      </c>
      <c r="F554" s="516">
        <v>2025.12</v>
      </c>
      <c r="G554" s="464">
        <v>74025988354.330429</v>
      </c>
      <c r="H554" s="461">
        <v>20693722.488010321</v>
      </c>
      <c r="I554" s="464">
        <v>399278669353.70007</v>
      </c>
      <c r="J554" s="462">
        <v>0.1825047873937885</v>
      </c>
      <c r="K554" s="464">
        <v>11166882372.672222</v>
      </c>
      <c r="L554" s="464">
        <v>4835354447.9508305</v>
      </c>
      <c r="M554" s="464">
        <v>106400733496.77841</v>
      </c>
      <c r="N554" s="464">
        <v>34158414250.419506</v>
      </c>
      <c r="O554" s="464">
        <v>23779.720923799345</v>
      </c>
      <c r="P554" s="461">
        <v>269639.71142094245</v>
      </c>
      <c r="Q554" s="461">
        <v>145059.54305776491</v>
      </c>
      <c r="R554" s="464">
        <v>814733907748.44397</v>
      </c>
      <c r="S554" s="462">
        <v>0.46400181515868</v>
      </c>
      <c r="T554" s="462">
        <v>0.14977808278184659</v>
      </c>
      <c r="U554" s="461">
        <v>16.560195987846789</v>
      </c>
      <c r="V554" s="464">
        <v>2148170028932.6086</v>
      </c>
      <c r="W554" s="460">
        <v>677.66149871157415</v>
      </c>
      <c r="X554" s="463">
        <v>4.4603506811200934E-2</v>
      </c>
      <c r="Y554" s="476">
        <v>2.0000000000000001E-4</v>
      </c>
    </row>
    <row r="555" spans="1:25" x14ac:dyDescent="0.2">
      <c r="A555" s="475">
        <f t="shared" si="8"/>
        <v>551</v>
      </c>
      <c r="B555" s="462">
        <v>0.54907014292346712</v>
      </c>
      <c r="C555" s="461">
        <v>3132.0165056776673</v>
      </c>
      <c r="D555" s="462">
        <v>0.98180353348373162</v>
      </c>
      <c r="E555" s="462">
        <v>0.35365368315770357</v>
      </c>
      <c r="F555" s="516">
        <v>2024.09</v>
      </c>
      <c r="G555" s="464">
        <v>309792796279.922</v>
      </c>
      <c r="H555" s="461">
        <v>29249997.057493888</v>
      </c>
      <c r="I555" s="464">
        <v>654137714274.9856</v>
      </c>
      <c r="J555" s="462">
        <v>0.33544102952206012</v>
      </c>
      <c r="K555" s="464">
        <v>24879891803.828232</v>
      </c>
      <c r="L555" s="464">
        <v>0</v>
      </c>
      <c r="M555" s="464">
        <v>218284923960.50867</v>
      </c>
      <c r="N555" s="464">
        <v>83562760511.990097</v>
      </c>
      <c r="O555" s="464">
        <v>41504.839281278015</v>
      </c>
      <c r="P555" s="461">
        <v>530404.01329375571</v>
      </c>
      <c r="Q555" s="461">
        <v>342175.67168041936</v>
      </c>
      <c r="R555" s="464">
        <v>1288875177673.6816</v>
      </c>
      <c r="S555" s="462">
        <v>0.52269745929116151</v>
      </c>
      <c r="T555" s="462">
        <v>0.3881511802571978</v>
      </c>
      <c r="U555" s="461">
        <v>16.62357402125437</v>
      </c>
      <c r="V555" s="464">
        <v>9094816666623.8848</v>
      </c>
      <c r="W555" s="460">
        <v>2869.6326011588408</v>
      </c>
      <c r="X555" s="463">
        <v>4.4327034654364501E-2</v>
      </c>
      <c r="Y555" s="476">
        <v>2.0000000000000001E-4</v>
      </c>
    </row>
    <row r="556" spans="1:25" x14ac:dyDescent="0.2">
      <c r="A556" s="475">
        <f t="shared" si="8"/>
        <v>552</v>
      </c>
      <c r="B556" s="462">
        <v>0.4016919715234637</v>
      </c>
      <c r="C556" s="461">
        <v>5544.248731280758</v>
      </c>
      <c r="D556" s="462">
        <v>1.1591274525574571</v>
      </c>
      <c r="E556" s="462">
        <v>0.4211298149656848</v>
      </c>
      <c r="F556" s="516">
        <v>2023.75</v>
      </c>
      <c r="G556" s="464">
        <v>514594507437.68793</v>
      </c>
      <c r="H556" s="461">
        <v>42228149.733614765</v>
      </c>
      <c r="I556" s="464">
        <v>839820896273.36768</v>
      </c>
      <c r="J556" s="462">
        <v>0.25577038760729531</v>
      </c>
      <c r="K556" s="464">
        <v>13086295412.790106</v>
      </c>
      <c r="L556" s="464">
        <v>0</v>
      </c>
      <c r="M556" s="464">
        <v>426459209273.14008</v>
      </c>
      <c r="N556" s="464">
        <v>82612586555.039612</v>
      </c>
      <c r="O556" s="464">
        <v>32270.20345870874</v>
      </c>
      <c r="P556" s="461">
        <v>508056.52843084349</v>
      </c>
      <c r="Q556" s="461">
        <v>319324.69140884455</v>
      </c>
      <c r="R556" s="464">
        <v>1851660113138.4927</v>
      </c>
      <c r="S556" s="462">
        <v>0.52569810213689849</v>
      </c>
      <c r="T556" s="462">
        <v>0.36798124832354273</v>
      </c>
      <c r="U556" s="461">
        <v>17.495298310640958</v>
      </c>
      <c r="V556" s="464">
        <v>12823614831896.828</v>
      </c>
      <c r="W556" s="460">
        <v>4045.5158655203977</v>
      </c>
      <c r="X556" s="463">
        <v>4.2503857861377975E-2</v>
      </c>
      <c r="Y556" s="476">
        <v>2.0000000000000001E-4</v>
      </c>
    </row>
    <row r="557" spans="1:25" x14ac:dyDescent="0.2">
      <c r="A557" s="475">
        <f t="shared" si="8"/>
        <v>553</v>
      </c>
      <c r="B557" s="462">
        <v>0.3415543868118367</v>
      </c>
      <c r="C557" s="461">
        <v>5386.4427963538437</v>
      </c>
      <c r="D557" s="462">
        <v>0.66341414550444677</v>
      </c>
      <c r="E557" s="462">
        <v>0.45660231465190243</v>
      </c>
      <c r="F557" s="516">
        <v>2025.17</v>
      </c>
      <c r="G557" s="464">
        <v>191387702019.45364</v>
      </c>
      <c r="H557" s="461">
        <v>14011469.787067689</v>
      </c>
      <c r="I557" s="464">
        <v>407446867823.7616</v>
      </c>
      <c r="J557" s="462">
        <v>0.3415543868118367</v>
      </c>
      <c r="K557" s="464">
        <v>24731378969.034966</v>
      </c>
      <c r="L557" s="464">
        <v>37564111380.645218</v>
      </c>
      <c r="M557" s="464">
        <v>118936870194.84296</v>
      </c>
      <c r="N557" s="464">
        <v>39302356357.319031</v>
      </c>
      <c r="O557" s="464">
        <v>30916.458144903649</v>
      </c>
      <c r="P557" s="461">
        <v>266491.58506686758</v>
      </c>
      <c r="Q557" s="461">
        <v>146424.9618552686</v>
      </c>
      <c r="R557" s="464">
        <v>853258786977.87988</v>
      </c>
      <c r="S557" s="462">
        <v>0.54312311015974757</v>
      </c>
      <c r="T557" s="462">
        <v>0.35256236701712562</v>
      </c>
      <c r="U557" s="461">
        <v>16.709779881636376</v>
      </c>
      <c r="V557" s="464">
        <v>5464380397495.9375</v>
      </c>
      <c r="W557" s="460">
        <v>1724.5367876559646</v>
      </c>
      <c r="X557" s="463">
        <v>4.4396904867064005E-2</v>
      </c>
      <c r="Y557" s="476">
        <v>2.0000000000000001E-4</v>
      </c>
    </row>
    <row r="558" spans="1:25" x14ac:dyDescent="0.2">
      <c r="A558" s="475">
        <f t="shared" si="8"/>
        <v>554</v>
      </c>
      <c r="B558" s="462">
        <v>0.51888326481630243</v>
      </c>
      <c r="C558" s="461">
        <v>5312.5797666090839</v>
      </c>
      <c r="D558" s="462">
        <v>0.20910779405586311</v>
      </c>
      <c r="E558" s="462">
        <v>0.48241340313963688</v>
      </c>
      <c r="F558" s="516">
        <v>2023.9</v>
      </c>
      <c r="G558" s="464">
        <v>47501655995.754028</v>
      </c>
      <c r="H558" s="461">
        <v>3471514.2027557679</v>
      </c>
      <c r="I558" s="464">
        <v>158828149199.70178</v>
      </c>
      <c r="J558" s="462">
        <v>0.48145994705359529</v>
      </c>
      <c r="K558" s="464">
        <v>1745559028.504164</v>
      </c>
      <c r="L558" s="464">
        <v>0</v>
      </c>
      <c r="M558" s="464">
        <v>51984899336.203094</v>
      </c>
      <c r="N558" s="464">
        <v>15990555024.933273</v>
      </c>
      <c r="O558" s="464">
        <v>19222.048816419887</v>
      </c>
      <c r="P558" s="461">
        <v>147525.01425578099</v>
      </c>
      <c r="Q558" s="461">
        <v>54504.841635110046</v>
      </c>
      <c r="R558" s="464">
        <v>269156617051.25854</v>
      </c>
      <c r="S558" s="462">
        <v>0.5764387576678428</v>
      </c>
      <c r="T558" s="462">
        <v>0.41340336029653707</v>
      </c>
      <c r="U558" s="461">
        <v>15.543106830659973</v>
      </c>
      <c r="V558" s="464">
        <v>2072114465697.8184</v>
      </c>
      <c r="W558" s="460">
        <v>654.18830116218646</v>
      </c>
      <c r="X558" s="463">
        <v>4.3202392399566213E-2</v>
      </c>
      <c r="Y558" s="476">
        <v>2.0000000000000001E-4</v>
      </c>
    </row>
    <row r="559" spans="1:25" x14ac:dyDescent="0.2">
      <c r="A559" s="475">
        <f t="shared" si="8"/>
        <v>555</v>
      </c>
      <c r="B559" s="462">
        <v>0.5641657386257376</v>
      </c>
      <c r="C559" s="461">
        <v>9055.5176705750455</v>
      </c>
      <c r="D559" s="462">
        <v>0.89359808978260702</v>
      </c>
      <c r="E559" s="462">
        <v>0.58529540497764265</v>
      </c>
      <c r="F559" s="516">
        <v>2026.99</v>
      </c>
      <c r="G559" s="464">
        <v>123084827614.32291</v>
      </c>
      <c r="H559" s="461">
        <v>23694065.877422094</v>
      </c>
      <c r="I559" s="464">
        <v>666258951426.22144</v>
      </c>
      <c r="J559" s="462">
        <v>0.44516625400143606</v>
      </c>
      <c r="K559" s="464">
        <v>44974544030.423111</v>
      </c>
      <c r="L559" s="464">
        <v>63838224144.557785</v>
      </c>
      <c r="M559" s="464">
        <v>525559622.60183167</v>
      </c>
      <c r="N559" s="464">
        <v>21198947312.091293</v>
      </c>
      <c r="O559" s="464">
        <v>24460.829341262423</v>
      </c>
      <c r="P559" s="461">
        <v>193034.31277063384</v>
      </c>
      <c r="Q559" s="461">
        <v>88915.421378506042</v>
      </c>
      <c r="R559" s="464">
        <v>963881439962.9917</v>
      </c>
      <c r="S559" s="462">
        <v>0.52534221519085444</v>
      </c>
      <c r="T559" s="462">
        <v>0.39436274080594136</v>
      </c>
      <c r="U559" s="461">
        <v>14.794816058053426</v>
      </c>
      <c r="V559" s="464">
        <v>6164909474729.1309</v>
      </c>
      <c r="W559" s="460">
        <v>1944.0940237345558</v>
      </c>
      <c r="X559" s="463">
        <v>4.9135673173496416E-2</v>
      </c>
      <c r="Y559" s="476">
        <v>2.0000000000000001E-4</v>
      </c>
    </row>
    <row r="560" spans="1:25" x14ac:dyDescent="0.2">
      <c r="A560" s="475">
        <f t="shared" si="8"/>
        <v>556</v>
      </c>
      <c r="B560" s="462">
        <v>0.51904294563720255</v>
      </c>
      <c r="C560" s="461">
        <v>1651.2804487737062</v>
      </c>
      <c r="D560" s="462">
        <v>0.45740758615738469</v>
      </c>
      <c r="E560" s="462">
        <v>0.47044753552676932</v>
      </c>
      <c r="F560" s="516">
        <v>2027.96</v>
      </c>
      <c r="G560" s="464">
        <v>64851383501.169601</v>
      </c>
      <c r="H560" s="461">
        <v>8690325.3493685015</v>
      </c>
      <c r="I560" s="464">
        <v>234536743786.08401</v>
      </c>
      <c r="J560" s="462">
        <v>0.29710073860285657</v>
      </c>
      <c r="K560" s="464">
        <v>35780624791.511078</v>
      </c>
      <c r="L560" s="464">
        <v>138396941535.09091</v>
      </c>
      <c r="M560" s="464">
        <v>0</v>
      </c>
      <c r="N560" s="464">
        <v>168548955060.53418</v>
      </c>
      <c r="O560" s="464">
        <v>21301.771022517292</v>
      </c>
      <c r="P560" s="461">
        <v>1028882.7335042425</v>
      </c>
      <c r="Q560" s="461">
        <v>659391.43152359931</v>
      </c>
      <c r="R560" s="464">
        <v>580502295677.11609</v>
      </c>
      <c r="S560" s="462">
        <v>0.42193015113162285</v>
      </c>
      <c r="T560" s="462">
        <v>0.24958239252736703</v>
      </c>
      <c r="U560" s="461">
        <v>15.202848733412182</v>
      </c>
      <c r="V560" s="464">
        <v>2532825807398.2988</v>
      </c>
      <c r="W560" s="460">
        <v>798.40207587486452</v>
      </c>
      <c r="X560" s="463">
        <v>4.6200432001353514E-2</v>
      </c>
      <c r="Y560" s="476">
        <v>2.0000000000000001E-4</v>
      </c>
    </row>
    <row r="561" spans="1:25" x14ac:dyDescent="0.2">
      <c r="A561" s="475">
        <f t="shared" si="8"/>
        <v>557</v>
      </c>
      <c r="B561" s="462">
        <v>0.46664177641053878</v>
      </c>
      <c r="C561" s="461">
        <v>1500</v>
      </c>
      <c r="D561" s="462">
        <v>0.84868781157308071</v>
      </c>
      <c r="E561" s="462">
        <v>0.53502155341617941</v>
      </c>
      <c r="F561" s="516">
        <v>2026.11</v>
      </c>
      <c r="G561" s="464">
        <v>67026808032.025063</v>
      </c>
      <c r="H561" s="461">
        <v>23606200.974919643</v>
      </c>
      <c r="I561" s="464">
        <v>645835817551.49475</v>
      </c>
      <c r="J561" s="462">
        <v>0.41372895508443919</v>
      </c>
      <c r="K561" s="464">
        <v>27212182328.173382</v>
      </c>
      <c r="L561" s="464">
        <v>22253261660.10207</v>
      </c>
      <c r="M561" s="464">
        <v>35427979998.46682</v>
      </c>
      <c r="N561" s="464">
        <v>18254535329.114326</v>
      </c>
      <c r="O561" s="464">
        <v>32911.731899083243</v>
      </c>
      <c r="P561" s="461">
        <v>164531.29293938715</v>
      </c>
      <c r="Q561" s="461">
        <v>70530.572173687571</v>
      </c>
      <c r="R561" s="464">
        <v>873028550211.14771</v>
      </c>
      <c r="S561" s="462">
        <v>0.49853178464824499</v>
      </c>
      <c r="T561" s="462">
        <v>0.32859301690302756</v>
      </c>
      <c r="U561" s="461">
        <v>14.205375899391218</v>
      </c>
      <c r="V561" s="464">
        <v>4721403064603.3418</v>
      </c>
      <c r="W561" s="460">
        <v>1491.5216607669977</v>
      </c>
      <c r="X561" s="463">
        <v>4.8677855783670426E-2</v>
      </c>
      <c r="Y561" s="476">
        <v>2.0000000000000001E-4</v>
      </c>
    </row>
    <row r="562" spans="1:25" x14ac:dyDescent="0.2">
      <c r="A562" s="475">
        <f t="shared" si="8"/>
        <v>558</v>
      </c>
      <c r="B562" s="462">
        <v>0.474524680546417</v>
      </c>
      <c r="C562" s="461">
        <v>6335.1532589544549</v>
      </c>
      <c r="D562" s="462">
        <v>0.99302085709667742</v>
      </c>
      <c r="E562" s="462">
        <v>0.46717117319886636</v>
      </c>
      <c r="F562" s="516">
        <v>2023.75</v>
      </c>
      <c r="G562" s="464">
        <v>320575736641.46118</v>
      </c>
      <c r="H562" s="461">
        <v>30039130.361003082</v>
      </c>
      <c r="I562" s="464">
        <v>780618618596.24817</v>
      </c>
      <c r="J562" s="462">
        <v>0.4172098729251551</v>
      </c>
      <c r="K562" s="464">
        <v>16430980716.734894</v>
      </c>
      <c r="L562" s="464">
        <v>0</v>
      </c>
      <c r="M562" s="464">
        <v>266598798193.47205</v>
      </c>
      <c r="N562" s="464">
        <v>16943337910.92733</v>
      </c>
      <c r="O562" s="464">
        <v>28363.757815057295</v>
      </c>
      <c r="P562" s="461">
        <v>161496.60621680971</v>
      </c>
      <c r="Q562" s="461">
        <v>68646.865112347325</v>
      </c>
      <c r="R562" s="464">
        <v>1376468106128.1812</v>
      </c>
      <c r="S562" s="462">
        <v>0.57237665997303555</v>
      </c>
      <c r="T562" s="462">
        <v>0.41375419949907993</v>
      </c>
      <c r="U562" s="461">
        <v>16.332654746979728</v>
      </c>
      <c r="V562" s="464">
        <v>10177268928168.818</v>
      </c>
      <c r="W562" s="460">
        <v>3210.1316849262744</v>
      </c>
      <c r="X562" s="463">
        <v>4.4861329442482091E-2</v>
      </c>
      <c r="Y562" s="476">
        <v>2.0000000000000001E-4</v>
      </c>
    </row>
    <row r="563" spans="1:25" x14ac:dyDescent="0.2">
      <c r="A563" s="475">
        <f t="shared" si="8"/>
        <v>559</v>
      </c>
      <c r="B563" s="462">
        <v>0.6578686942101738</v>
      </c>
      <c r="C563" s="461">
        <v>9563.3899161659356</v>
      </c>
      <c r="D563" s="462">
        <v>0.54147706144503549</v>
      </c>
      <c r="E563" s="462">
        <v>0.67630947495146987</v>
      </c>
      <c r="F563" s="516">
        <v>2027.13</v>
      </c>
      <c r="G563" s="464">
        <v>82403735960.438965</v>
      </c>
      <c r="H563" s="461">
        <v>10245988.32351115</v>
      </c>
      <c r="I563" s="464">
        <v>289584338407.40826</v>
      </c>
      <c r="J563" s="462">
        <v>0.30884869861835373</v>
      </c>
      <c r="K563" s="464">
        <v>39206328186.726768</v>
      </c>
      <c r="L563" s="464">
        <v>135214169290.23683</v>
      </c>
      <c r="M563" s="464">
        <v>0</v>
      </c>
      <c r="N563" s="464">
        <v>23158494874.878532</v>
      </c>
      <c r="O563" s="464">
        <v>27986.28979228048</v>
      </c>
      <c r="P563" s="461">
        <v>182185.97166890214</v>
      </c>
      <c r="Q563" s="461">
        <v>87184.243978917424</v>
      </c>
      <c r="R563" s="464">
        <v>530199523095.47638</v>
      </c>
      <c r="S563" s="462">
        <v>0.47771723653883841</v>
      </c>
      <c r="T563" s="462">
        <v>0.30501698455715764</v>
      </c>
      <c r="U563" s="461">
        <v>15.742570106493648</v>
      </c>
      <c r="V563" s="464">
        <v>2840098923081.6685</v>
      </c>
      <c r="W563" s="460">
        <v>895.61749728148254</v>
      </c>
      <c r="X563" s="463">
        <v>4.6319217178949171E-2</v>
      </c>
      <c r="Y563" s="476">
        <v>2.0000000000000001E-4</v>
      </c>
    </row>
    <row r="564" spans="1:25" x14ac:dyDescent="0.2">
      <c r="A564" s="475">
        <f t="shared" si="8"/>
        <v>560</v>
      </c>
      <c r="B564" s="462">
        <v>0.52193654532943745</v>
      </c>
      <c r="C564" s="461">
        <v>8207.2810978582129</v>
      </c>
      <c r="D564" s="462">
        <v>0.5826025665887945</v>
      </c>
      <c r="E564" s="462">
        <v>0.34175073830137981</v>
      </c>
      <c r="F564" s="516">
        <v>2024.53</v>
      </c>
      <c r="G564" s="464">
        <v>232167692267.23877</v>
      </c>
      <c r="H564" s="461">
        <v>11769621.090114089</v>
      </c>
      <c r="I564" s="464">
        <v>341142229973.88898</v>
      </c>
      <c r="J564" s="462">
        <v>0.38012854663369089</v>
      </c>
      <c r="K564" s="464">
        <v>7720346146.804409</v>
      </c>
      <c r="L564" s="464">
        <v>0</v>
      </c>
      <c r="M564" s="464">
        <v>212744515432.9194</v>
      </c>
      <c r="N564" s="464">
        <v>17085936931.752865</v>
      </c>
      <c r="O564" s="464">
        <v>33355.484042110038</v>
      </c>
      <c r="P564" s="461">
        <v>157823.40077077926</v>
      </c>
      <c r="Q564" s="461">
        <v>69399.935256436365</v>
      </c>
      <c r="R564" s="464">
        <v>853396405341.974</v>
      </c>
      <c r="S564" s="462">
        <v>0.61829258361345973</v>
      </c>
      <c r="T564" s="462">
        <v>0.41311345035825253</v>
      </c>
      <c r="U564" s="461">
        <v>16.909840927211444</v>
      </c>
      <c r="V564" s="464">
        <v>6564734773760.4688</v>
      </c>
      <c r="W564" s="460">
        <v>2068.4530702748389</v>
      </c>
      <c r="X564" s="463">
        <v>4.3271351373198132E-2</v>
      </c>
      <c r="Y564" s="476">
        <v>2.0000000000000001E-4</v>
      </c>
    </row>
    <row r="565" spans="1:25" x14ac:dyDescent="0.2">
      <c r="A565" s="475">
        <f t="shared" si="8"/>
        <v>561</v>
      </c>
      <c r="B565" s="462">
        <v>0.54015419461907832</v>
      </c>
      <c r="C565" s="461">
        <v>2748.6285425688138</v>
      </c>
      <c r="D565" s="462">
        <v>0.88601161223489078</v>
      </c>
      <c r="E565" s="462">
        <v>0.66303643662962142</v>
      </c>
      <c r="F565" s="516">
        <v>2027.39</v>
      </c>
      <c r="G565" s="464">
        <v>125997371243.48029</v>
      </c>
      <c r="H565" s="461">
        <v>24898128.720348973</v>
      </c>
      <c r="I565" s="464">
        <v>531516236426.20563</v>
      </c>
      <c r="J565" s="462">
        <v>0.28801690399311985</v>
      </c>
      <c r="K565" s="464">
        <v>46925879185.272881</v>
      </c>
      <c r="L565" s="464">
        <v>115576767381.63881</v>
      </c>
      <c r="M565" s="464">
        <v>0</v>
      </c>
      <c r="N565" s="464">
        <v>54374976630.203735</v>
      </c>
      <c r="O565" s="464">
        <v>30604.259835371096</v>
      </c>
      <c r="P565" s="461">
        <v>374666.47754541499</v>
      </c>
      <c r="Q565" s="461">
        <v>223181.7300040003</v>
      </c>
      <c r="R565" s="464">
        <v>828270755427.51318</v>
      </c>
      <c r="S565" s="462">
        <v>0.40935175745152452</v>
      </c>
      <c r="T565" s="462">
        <v>0.2930932491490757</v>
      </c>
      <c r="U565" s="461">
        <v>15.872636131192992</v>
      </c>
      <c r="V565" s="464">
        <v>4274000412708.1519</v>
      </c>
      <c r="W565" s="460">
        <v>1349.0391221829091</v>
      </c>
      <c r="X565" s="463">
        <v>4.5966432872794359E-2</v>
      </c>
      <c r="Y565" s="476">
        <v>2.0000000000000001E-4</v>
      </c>
    </row>
    <row r="566" spans="1:25" x14ac:dyDescent="0.2">
      <c r="A566" s="475">
        <f t="shared" si="8"/>
        <v>562</v>
      </c>
      <c r="B566" s="462">
        <v>0.62789761600080141</v>
      </c>
      <c r="C566" s="461">
        <v>4702.4231127819448</v>
      </c>
      <c r="D566" s="462">
        <v>0.88072082319157752</v>
      </c>
      <c r="E566" s="462">
        <v>0.37384011298503339</v>
      </c>
      <c r="F566" s="516">
        <v>2025.78</v>
      </c>
      <c r="G566" s="464">
        <v>113823588482.75151</v>
      </c>
      <c r="H566" s="461">
        <v>23907255.500666767</v>
      </c>
      <c r="I566" s="464">
        <v>610996972228.98962</v>
      </c>
      <c r="J566" s="462">
        <v>0.35451683177434645</v>
      </c>
      <c r="K566" s="464">
        <v>13287108006.156357</v>
      </c>
      <c r="L566" s="464">
        <v>16350526132.557505</v>
      </c>
      <c r="M566" s="464">
        <v>106077366434.62579</v>
      </c>
      <c r="N566" s="464">
        <v>137729600994.40195</v>
      </c>
      <c r="O566" s="464">
        <v>21818.251410340552</v>
      </c>
      <c r="P566" s="461">
        <v>755241.52118058177</v>
      </c>
      <c r="Q566" s="461">
        <v>527439.45653027145</v>
      </c>
      <c r="R566" s="464">
        <v>1194256988646.8376</v>
      </c>
      <c r="S566" s="462">
        <v>0.50806060422751842</v>
      </c>
      <c r="T566" s="462">
        <v>0.24088909635561001</v>
      </c>
      <c r="U566" s="461">
        <v>15.316667649576974</v>
      </c>
      <c r="V566" s="464">
        <v>4928252285653.1436</v>
      </c>
      <c r="W566" s="460">
        <v>1554.2859289977641</v>
      </c>
      <c r="X566" s="463">
        <v>4.7317653996326224E-2</v>
      </c>
      <c r="Y566" s="476">
        <v>2.0000000000000001E-4</v>
      </c>
    </row>
    <row r="567" spans="1:25" x14ac:dyDescent="0.2">
      <c r="A567" s="475">
        <f t="shared" si="8"/>
        <v>563</v>
      </c>
      <c r="B567" s="462">
        <v>0.51178122137365745</v>
      </c>
      <c r="C567" s="461">
        <v>2562.2543076638494</v>
      </c>
      <c r="D567" s="462">
        <v>0.46794709947176982</v>
      </c>
      <c r="E567" s="462">
        <v>0.41327749383385942</v>
      </c>
      <c r="F567" s="516">
        <v>2026.94</v>
      </c>
      <c r="G567" s="464">
        <v>96447714545.295197</v>
      </c>
      <c r="H567" s="461">
        <v>9259254.4396923687</v>
      </c>
      <c r="I567" s="464">
        <v>279768163338.75525</v>
      </c>
      <c r="J567" s="462">
        <v>0.40329786314980309</v>
      </c>
      <c r="K567" s="464">
        <v>41498971029.015305</v>
      </c>
      <c r="L567" s="464">
        <v>70842902493.728989</v>
      </c>
      <c r="M567" s="464">
        <v>4240018636.1804919</v>
      </c>
      <c r="N567" s="464">
        <v>120229623601.93417</v>
      </c>
      <c r="O567" s="464">
        <v>24360.992688302038</v>
      </c>
      <c r="P567" s="461">
        <v>794478.68690808443</v>
      </c>
      <c r="Q567" s="461">
        <v>498374.63676425407</v>
      </c>
      <c r="R567" s="464">
        <v>642393149208.29736</v>
      </c>
      <c r="S567" s="462">
        <v>0.49966937252055427</v>
      </c>
      <c r="T567" s="462">
        <v>0.34521516557048121</v>
      </c>
      <c r="U567" s="461">
        <v>15.326003547204758</v>
      </c>
      <c r="V567" s="464">
        <v>3807109343823.1548</v>
      </c>
      <c r="W567" s="460">
        <v>1200.2223602307311</v>
      </c>
      <c r="X567" s="463">
        <v>4.6678977449951052E-2</v>
      </c>
      <c r="Y567" s="476">
        <v>2.0000000000000001E-4</v>
      </c>
    </row>
    <row r="568" spans="1:25" x14ac:dyDescent="0.2">
      <c r="A568" s="475">
        <f t="shared" si="8"/>
        <v>564</v>
      </c>
      <c r="B568" s="462">
        <v>0.32219702559956404</v>
      </c>
      <c r="C568" s="461">
        <v>5327.3935343624726</v>
      </c>
      <c r="D568" s="462">
        <v>0.2</v>
      </c>
      <c r="E568" s="462">
        <v>0.58205008115240942</v>
      </c>
      <c r="F568" s="516">
        <v>2025.77</v>
      </c>
      <c r="G568" s="464">
        <v>69403766259.338455</v>
      </c>
      <c r="H568" s="461">
        <v>3383356.8889947846</v>
      </c>
      <c r="I568" s="464">
        <v>170741404833.85397</v>
      </c>
      <c r="J568" s="462">
        <v>0.32219702559956409</v>
      </c>
      <c r="K568" s="464">
        <v>10771107051.424889</v>
      </c>
      <c r="L568" s="464">
        <v>14075574525.605417</v>
      </c>
      <c r="M568" s="464">
        <v>62227864782.383797</v>
      </c>
      <c r="N568" s="464">
        <v>199451183321.53848</v>
      </c>
      <c r="O568" s="464">
        <v>30762.002072644769</v>
      </c>
      <c r="P568" s="461">
        <v>1101820.1719034258</v>
      </c>
      <c r="Q568" s="461">
        <v>730885.85975160252</v>
      </c>
      <c r="R568" s="464">
        <v>523745758378.37573</v>
      </c>
      <c r="S568" s="462">
        <v>0.42336252222456577</v>
      </c>
      <c r="T568" s="462">
        <v>0.26364836207990999</v>
      </c>
      <c r="U568" s="461">
        <v>15.895042485149794</v>
      </c>
      <c r="V568" s="464">
        <v>2510783930152.8662</v>
      </c>
      <c r="W568" s="460">
        <v>792.85895195354601</v>
      </c>
      <c r="X568" s="463">
        <v>4.4425672582924715E-2</v>
      </c>
      <c r="Y568" s="476">
        <v>2.0000000000000001E-4</v>
      </c>
    </row>
    <row r="569" spans="1:25" x14ac:dyDescent="0.2">
      <c r="A569" s="475">
        <f t="shared" si="8"/>
        <v>565</v>
      </c>
      <c r="B569" s="462">
        <v>0.53802593772839691</v>
      </c>
      <c r="C569" s="461">
        <v>2105.4857061660687</v>
      </c>
      <c r="D569" s="462">
        <v>0.49944309825237959</v>
      </c>
      <c r="E569" s="462">
        <v>0.17725669066098598</v>
      </c>
      <c r="F569" s="516">
        <v>2027.62</v>
      </c>
      <c r="G569" s="464">
        <v>59286988700.606232</v>
      </c>
      <c r="H569" s="461">
        <v>10246525.921331467</v>
      </c>
      <c r="I569" s="464">
        <v>377801747155.79938</v>
      </c>
      <c r="J569" s="462">
        <v>0.48691288983250347</v>
      </c>
      <c r="K569" s="464">
        <v>29949254300.853104</v>
      </c>
      <c r="L569" s="464">
        <v>74826726855.079575</v>
      </c>
      <c r="M569" s="464">
        <v>0</v>
      </c>
      <c r="N569" s="464">
        <v>102430136753.46062</v>
      </c>
      <c r="O569" s="464">
        <v>33066.583452133287</v>
      </c>
      <c r="P569" s="461">
        <v>601532.98317589751</v>
      </c>
      <c r="Q569" s="461">
        <v>386260.80077043007</v>
      </c>
      <c r="R569" s="464">
        <v>606566980800.41663</v>
      </c>
      <c r="S569" s="462">
        <v>0.49405823242509439</v>
      </c>
      <c r="T569" s="462">
        <v>0.35240979417928026</v>
      </c>
      <c r="U569" s="461">
        <v>14.458809157263442</v>
      </c>
      <c r="V569" s="464">
        <v>3508824905075.7603</v>
      </c>
      <c r="W569" s="460">
        <v>1107.6068234534168</v>
      </c>
      <c r="X569" s="463">
        <v>4.8915804872639836E-2</v>
      </c>
      <c r="Y569" s="476">
        <v>2.0000000000000001E-4</v>
      </c>
    </row>
    <row r="570" spans="1:25" x14ac:dyDescent="0.2">
      <c r="A570" s="475">
        <f t="shared" si="8"/>
        <v>566</v>
      </c>
      <c r="B570" s="462">
        <v>0.39337156129683426</v>
      </c>
      <c r="C570" s="461">
        <v>9944.6573363416883</v>
      </c>
      <c r="D570" s="462">
        <v>0.56042998908398334</v>
      </c>
      <c r="E570" s="462">
        <v>0.36066713676224121</v>
      </c>
      <c r="F570" s="516">
        <v>2026.4</v>
      </c>
      <c r="G570" s="464">
        <v>126160562103.48225</v>
      </c>
      <c r="H570" s="461">
        <v>10851963.408043558</v>
      </c>
      <c r="I570" s="464">
        <v>251948427155.52292</v>
      </c>
      <c r="J570" s="462">
        <v>0.112022334666524</v>
      </c>
      <c r="K570" s="464">
        <v>20253628481.971123</v>
      </c>
      <c r="L570" s="464">
        <v>68767057903.912628</v>
      </c>
      <c r="M570" s="464">
        <v>67454437299.99514</v>
      </c>
      <c r="N570" s="464">
        <v>44079003522.86908</v>
      </c>
      <c r="O570" s="464">
        <v>37267.901418375797</v>
      </c>
      <c r="P570" s="461">
        <v>293806.62772925082</v>
      </c>
      <c r="Q570" s="461">
        <v>152383.0933276969</v>
      </c>
      <c r="R570" s="464">
        <v>559794936546.34314</v>
      </c>
      <c r="S570" s="462">
        <v>0.43848675989806357</v>
      </c>
      <c r="T570" s="462">
        <v>0.26339460860683372</v>
      </c>
      <c r="U570" s="461">
        <v>18.156533623270732</v>
      </c>
      <c r="V570" s="464">
        <v>2879711368266.3042</v>
      </c>
      <c r="W570" s="460">
        <v>907.69454811920411</v>
      </c>
      <c r="X570" s="463">
        <v>4.1362680179955966E-2</v>
      </c>
      <c r="Y570" s="476">
        <v>2.0000000000000001E-4</v>
      </c>
    </row>
    <row r="571" spans="1:25" x14ac:dyDescent="0.2">
      <c r="A571" s="475">
        <f t="shared" si="8"/>
        <v>567</v>
      </c>
      <c r="B571" s="462">
        <v>0.43951172843447073</v>
      </c>
      <c r="C571" s="461">
        <v>3152.9999677727837</v>
      </c>
      <c r="D571" s="462">
        <v>1.0037318544934362</v>
      </c>
      <c r="E571" s="462">
        <v>0.40399388141085213</v>
      </c>
      <c r="F571" s="516">
        <v>2024.67</v>
      </c>
      <c r="G571" s="464">
        <v>435516985658.70337</v>
      </c>
      <c r="H571" s="461">
        <v>31461437.592780937</v>
      </c>
      <c r="I571" s="464">
        <v>739053415600.22607</v>
      </c>
      <c r="J571" s="462">
        <v>0.27084199725570646</v>
      </c>
      <c r="K571" s="464">
        <v>28446149715.432812</v>
      </c>
      <c r="L571" s="464">
        <v>10504964506.84445</v>
      </c>
      <c r="M571" s="464">
        <v>272234564446.03436</v>
      </c>
      <c r="N571" s="464">
        <v>83094288759.894379</v>
      </c>
      <c r="O571" s="464">
        <v>43395.349090737611</v>
      </c>
      <c r="P571" s="461">
        <v>461671.50020317722</v>
      </c>
      <c r="Q571" s="461">
        <v>287441.72032626328</v>
      </c>
      <c r="R571" s="464">
        <v>1523889532735.1216</v>
      </c>
      <c r="S571" s="462">
        <v>0.5047969263918034</v>
      </c>
      <c r="T571" s="462">
        <v>0.38216318281772282</v>
      </c>
      <c r="U571" s="461">
        <v>17.42340211635868</v>
      </c>
      <c r="V571" s="464">
        <v>11027781207176.465</v>
      </c>
      <c r="W571" s="460">
        <v>3483.9390841096347</v>
      </c>
      <c r="X571" s="463">
        <v>4.2354458393179951E-2</v>
      </c>
      <c r="Y571" s="476">
        <v>2.0000000000000001E-4</v>
      </c>
    </row>
    <row r="572" spans="1:25" x14ac:dyDescent="0.2">
      <c r="A572" s="475">
        <f t="shared" si="8"/>
        <v>568</v>
      </c>
      <c r="B572" s="462">
        <v>0.56613034283692421</v>
      </c>
      <c r="C572" s="461">
        <v>2164.6729981576023</v>
      </c>
      <c r="D572" s="462">
        <v>0.66869489501024093</v>
      </c>
      <c r="E572" s="462">
        <v>0.58822793229439196</v>
      </c>
      <c r="F572" s="516">
        <v>2024.04</v>
      </c>
      <c r="G572" s="464">
        <v>171647563980.6597</v>
      </c>
      <c r="H572" s="461">
        <v>15855059.203812392</v>
      </c>
      <c r="I572" s="464">
        <v>424475954651.21912</v>
      </c>
      <c r="J572" s="462">
        <v>0.42126462911173945</v>
      </c>
      <c r="K572" s="464">
        <v>7767084189.2961159</v>
      </c>
      <c r="L572" s="464">
        <v>0</v>
      </c>
      <c r="M572" s="464">
        <v>177183093227.70108</v>
      </c>
      <c r="N572" s="464">
        <v>32056803393.348537</v>
      </c>
      <c r="O572" s="464">
        <v>22622.442425049252</v>
      </c>
      <c r="P572" s="461">
        <v>259700.25639392325</v>
      </c>
      <c r="Q572" s="461">
        <v>141249.34173961775</v>
      </c>
      <c r="R572" s="464">
        <v>895874217617.37732</v>
      </c>
      <c r="S572" s="462">
        <v>0.59752009936654904</v>
      </c>
      <c r="T572" s="462">
        <v>0.36273959981448262</v>
      </c>
      <c r="U572" s="461">
        <v>16.12791325435683</v>
      </c>
      <c r="V572" s="464">
        <v>5907202861051.2949</v>
      </c>
      <c r="W572" s="460">
        <v>1864.3238444774338</v>
      </c>
      <c r="X572" s="463">
        <v>4.4235373728414906E-2</v>
      </c>
      <c r="Y572" s="476">
        <v>2.0000000000000001E-4</v>
      </c>
    </row>
    <row r="573" spans="1:25" x14ac:dyDescent="0.2">
      <c r="A573" s="475">
        <f t="shared" si="8"/>
        <v>569</v>
      </c>
      <c r="B573" s="462">
        <v>0.38505466457278953</v>
      </c>
      <c r="C573" s="461">
        <v>1500</v>
      </c>
      <c r="D573" s="462">
        <v>0.91699094420335769</v>
      </c>
      <c r="E573" s="462">
        <v>0.33483894502305767</v>
      </c>
      <c r="F573" s="516">
        <v>2023.75</v>
      </c>
      <c r="G573" s="464">
        <v>420477476187.44159</v>
      </c>
      <c r="H573" s="461">
        <v>27177858.034604676</v>
      </c>
      <c r="I573" s="464">
        <v>652219052811.97668</v>
      </c>
      <c r="J573" s="462">
        <v>0.38505466457278947</v>
      </c>
      <c r="K573" s="464">
        <v>16346204631.961206</v>
      </c>
      <c r="L573" s="464">
        <v>0</v>
      </c>
      <c r="M573" s="464">
        <v>322841750969.15894</v>
      </c>
      <c r="N573" s="464">
        <v>81185567842.180222</v>
      </c>
      <c r="O573" s="464">
        <v>31394.993931395875</v>
      </c>
      <c r="P573" s="461">
        <v>550276.33648970828</v>
      </c>
      <c r="Q573" s="461">
        <v>360021.48854359402</v>
      </c>
      <c r="R573" s="464">
        <v>1416589736223.991</v>
      </c>
      <c r="S573" s="462">
        <v>0.57108802894912669</v>
      </c>
      <c r="T573" s="462">
        <v>0.44204833371300345</v>
      </c>
      <c r="U573" s="461">
        <v>16.991190230896191</v>
      </c>
      <c r="V573" s="464">
        <v>11626605649353.096</v>
      </c>
      <c r="W573" s="460">
        <v>3667.2736672275651</v>
      </c>
      <c r="X573" s="463">
        <v>4.3191673071804146E-2</v>
      </c>
      <c r="Y573" s="476">
        <v>2.0000000000000001E-4</v>
      </c>
    </row>
    <row r="574" spans="1:25" x14ac:dyDescent="0.2">
      <c r="A574" s="475">
        <f t="shared" si="8"/>
        <v>570</v>
      </c>
      <c r="B574" s="462">
        <v>0.53772062169996515</v>
      </c>
      <c r="C574" s="461">
        <v>5657.2050593640834</v>
      </c>
      <c r="D574" s="462">
        <v>0.57806294518008006</v>
      </c>
      <c r="E574" s="462">
        <v>0.18407835327663524</v>
      </c>
      <c r="F574" s="516">
        <v>2023.75</v>
      </c>
      <c r="G574" s="464">
        <v>182762926270.51379</v>
      </c>
      <c r="H574" s="461">
        <v>11815355.720217777</v>
      </c>
      <c r="I574" s="464">
        <v>314731572027.68457</v>
      </c>
      <c r="J574" s="462">
        <v>0.33607475041399881</v>
      </c>
      <c r="K574" s="464">
        <v>12653529245.127625</v>
      </c>
      <c r="L574" s="464">
        <v>0</v>
      </c>
      <c r="M574" s="464">
        <v>233744112854.36398</v>
      </c>
      <c r="N574" s="464">
        <v>26190113539.605736</v>
      </c>
      <c r="O574" s="464">
        <v>30836.225713684016</v>
      </c>
      <c r="P574" s="461">
        <v>210755.68443271617</v>
      </c>
      <c r="Q574" s="461">
        <v>107077.64181120032</v>
      </c>
      <c r="R574" s="464">
        <v>856975301043.875</v>
      </c>
      <c r="S574" s="462">
        <v>0.60508026115697433</v>
      </c>
      <c r="T574" s="462">
        <v>0.32602391457364743</v>
      </c>
      <c r="U574" s="461">
        <v>16.872629131338851</v>
      </c>
      <c r="V574" s="464">
        <v>5250522004678.6758</v>
      </c>
      <c r="W574" s="460">
        <v>1652.7983925815793</v>
      </c>
      <c r="X574" s="463">
        <v>4.2628850905691074E-2</v>
      </c>
      <c r="Y574" s="476">
        <v>2.0000000000000001E-4</v>
      </c>
    </row>
    <row r="575" spans="1:25" x14ac:dyDescent="0.2">
      <c r="A575" s="475">
        <f t="shared" si="8"/>
        <v>571</v>
      </c>
      <c r="B575" s="462">
        <v>0.52338548507410254</v>
      </c>
      <c r="C575" s="461">
        <v>5047.7535740148023</v>
      </c>
      <c r="D575" s="462">
        <v>0.29111111423491581</v>
      </c>
      <c r="E575" s="462">
        <v>8.7008811889976612E-2</v>
      </c>
      <c r="F575" s="516">
        <v>2024.55</v>
      </c>
      <c r="G575" s="464">
        <v>90322840003.934784</v>
      </c>
      <c r="H575" s="461">
        <v>4780338.1329304948</v>
      </c>
      <c r="I575" s="464">
        <v>209329338941.68478</v>
      </c>
      <c r="J575" s="462">
        <v>0.48171720638278304</v>
      </c>
      <c r="K575" s="464">
        <v>4837643278.914156</v>
      </c>
      <c r="L575" s="464">
        <v>0</v>
      </c>
      <c r="M575" s="464">
        <v>111117767899.37469</v>
      </c>
      <c r="N575" s="464">
        <v>43521189904.246544</v>
      </c>
      <c r="O575" s="464">
        <v>31953.518229000725</v>
      </c>
      <c r="P575" s="461">
        <v>304225.87182362663</v>
      </c>
      <c r="Q575" s="461">
        <v>149736.85035327839</v>
      </c>
      <c r="R575" s="464">
        <v>477618120312.79913</v>
      </c>
      <c r="S575" s="462">
        <v>0.60217150103902339</v>
      </c>
      <c r="T575" s="462">
        <v>0.36939072314552307</v>
      </c>
      <c r="U575" s="461">
        <v>16.042817846251044</v>
      </c>
      <c r="V575" s="464">
        <v>3296572744703.4263</v>
      </c>
      <c r="W575" s="460">
        <v>1040.977804912917</v>
      </c>
      <c r="X575" s="463">
        <v>4.3108382915293258E-2</v>
      </c>
      <c r="Y575" s="476">
        <v>2.0000000000000001E-4</v>
      </c>
    </row>
    <row r="576" spans="1:25" x14ac:dyDescent="0.2">
      <c r="A576" s="475">
        <f t="shared" si="8"/>
        <v>572</v>
      </c>
      <c r="B576" s="462">
        <v>0.40920143201484388</v>
      </c>
      <c r="C576" s="461">
        <v>4523.1857313526671</v>
      </c>
      <c r="D576" s="462">
        <v>0.87990300193868176</v>
      </c>
      <c r="E576" s="462">
        <v>0.28822090546069096</v>
      </c>
      <c r="F576" s="516">
        <v>2024.35</v>
      </c>
      <c r="G576" s="464">
        <v>169483974676.68637</v>
      </c>
      <c r="H576" s="461">
        <v>23303277.036195759</v>
      </c>
      <c r="I576" s="464">
        <v>648166450993.65161</v>
      </c>
      <c r="J576" s="462">
        <v>0.39987631286676872</v>
      </c>
      <c r="K576" s="464">
        <v>9594082312.3925591</v>
      </c>
      <c r="L576" s="464">
        <v>9807545576.6827621</v>
      </c>
      <c r="M576" s="464">
        <v>160904352679.71756</v>
      </c>
      <c r="N576" s="464">
        <v>138562156324.8912</v>
      </c>
      <c r="O576" s="464">
        <v>27706.69082509086</v>
      </c>
      <c r="P576" s="461">
        <v>754922.56506495946</v>
      </c>
      <c r="Q576" s="461">
        <v>527210.10234230827</v>
      </c>
      <c r="R576" s="464">
        <v>1201670101289.2107</v>
      </c>
      <c r="S576" s="462">
        <v>0.5136029157758325</v>
      </c>
      <c r="T576" s="462">
        <v>0.30983286605317228</v>
      </c>
      <c r="U576" s="461">
        <v>15.710572628417951</v>
      </c>
      <c r="V576" s="464">
        <v>6439277940135.6152</v>
      </c>
      <c r="W576" s="460">
        <v>2031.3949476788289</v>
      </c>
      <c r="X576" s="463">
        <v>4.6275957683930245E-2</v>
      </c>
      <c r="Y576" s="476">
        <v>2.0000000000000001E-4</v>
      </c>
    </row>
    <row r="577" spans="1:25" x14ac:dyDescent="0.2">
      <c r="A577" s="475">
        <f t="shared" si="8"/>
        <v>573</v>
      </c>
      <c r="B577" s="462">
        <v>0.44583511505203655</v>
      </c>
      <c r="C577" s="461">
        <v>3881.5780988019906</v>
      </c>
      <c r="D577" s="462">
        <v>1.0055991977897136</v>
      </c>
      <c r="E577" s="462">
        <v>0.5493285990729454</v>
      </c>
      <c r="F577" s="516">
        <v>2026.23</v>
      </c>
      <c r="G577" s="464">
        <v>165195432906.00925</v>
      </c>
      <c r="H577" s="461">
        <v>31118013.009097531</v>
      </c>
      <c r="I577" s="464">
        <v>536246353814.23853</v>
      </c>
      <c r="J577" s="462">
        <v>0.23646474128646511</v>
      </c>
      <c r="K577" s="464">
        <v>21901444508.760166</v>
      </c>
      <c r="L577" s="464">
        <v>51458322936.208076</v>
      </c>
      <c r="M577" s="464">
        <v>63481313699.42997</v>
      </c>
      <c r="N577" s="464">
        <v>54342238060.508774</v>
      </c>
      <c r="O577" s="464">
        <v>23873.829499483971</v>
      </c>
      <c r="P577" s="461">
        <v>414616.31934335828</v>
      </c>
      <c r="Q577" s="461">
        <v>250859.72150270699</v>
      </c>
      <c r="R577" s="464">
        <v>924522311932.98511</v>
      </c>
      <c r="S577" s="462">
        <v>0.42876951450011908</v>
      </c>
      <c r="T577" s="462">
        <v>0.24455053459049583</v>
      </c>
      <c r="U577" s="461">
        <v>17.260637080417975</v>
      </c>
      <c r="V577" s="464">
        <v>4276816499571.4692</v>
      </c>
      <c r="W577" s="460">
        <v>1349.4925533786131</v>
      </c>
      <c r="X577" s="463">
        <v>4.2497967804146171E-2</v>
      </c>
      <c r="Y577" s="476">
        <v>2.0000000000000001E-4</v>
      </c>
    </row>
    <row r="578" spans="1:25" x14ac:dyDescent="0.2">
      <c r="A578" s="475">
        <f t="shared" si="8"/>
        <v>574</v>
      </c>
      <c r="B578" s="462">
        <v>0.33844075900476933</v>
      </c>
      <c r="C578" s="461">
        <v>5033.4572831626574</v>
      </c>
      <c r="D578" s="462">
        <v>1.1453237179062805</v>
      </c>
      <c r="E578" s="462">
        <v>0.40927865419560389</v>
      </c>
      <c r="F578" s="516">
        <v>2023.95</v>
      </c>
      <c r="G578" s="464">
        <v>507497606485.87201</v>
      </c>
      <c r="H578" s="461">
        <v>38471249.914105661</v>
      </c>
      <c r="I578" s="464">
        <v>824638340971.54712</v>
      </c>
      <c r="J578" s="462">
        <v>0.20640349203487096</v>
      </c>
      <c r="K578" s="464">
        <v>25289134125.985184</v>
      </c>
      <c r="L578" s="464">
        <v>0</v>
      </c>
      <c r="M578" s="464">
        <v>524766549593.22675</v>
      </c>
      <c r="N578" s="464">
        <v>15056076365.192213</v>
      </c>
      <c r="O578" s="464">
        <v>29175.229135475813</v>
      </c>
      <c r="P578" s="461">
        <v>124806.23939817448</v>
      </c>
      <c r="Q578" s="461">
        <v>51265.108610790849</v>
      </c>
      <c r="R578" s="464">
        <v>1982948297545.1689</v>
      </c>
      <c r="S578" s="462">
        <v>0.54361641148356599</v>
      </c>
      <c r="T578" s="462">
        <v>0.32516188706285754</v>
      </c>
      <c r="U578" s="461">
        <v>17.675163842471836</v>
      </c>
      <c r="V578" s="464">
        <v>12410028417968.012</v>
      </c>
      <c r="W578" s="460">
        <v>3918.404733024975</v>
      </c>
      <c r="X578" s="463">
        <v>4.1774943315672011E-2</v>
      </c>
      <c r="Y578" s="476">
        <v>2.0000000000000001E-4</v>
      </c>
    </row>
    <row r="579" spans="1:25" x14ac:dyDescent="0.2">
      <c r="A579" s="475">
        <f t="shared" si="8"/>
        <v>575</v>
      </c>
      <c r="B579" s="462">
        <v>0.70055447529930226</v>
      </c>
      <c r="C579" s="461">
        <v>1500</v>
      </c>
      <c r="D579" s="462">
        <v>0.72321835375074572</v>
      </c>
      <c r="E579" s="462">
        <v>0.58895069313881054</v>
      </c>
      <c r="F579" s="516">
        <v>2025.88</v>
      </c>
      <c r="G579" s="464">
        <v>212714315836.83789</v>
      </c>
      <c r="H579" s="461">
        <v>18644717.897541735</v>
      </c>
      <c r="I579" s="464">
        <v>571742112501.23218</v>
      </c>
      <c r="J579" s="462">
        <v>0.43156729551679163</v>
      </c>
      <c r="K579" s="464">
        <v>11296782201.268173</v>
      </c>
      <c r="L579" s="464">
        <v>3588150770.8905196</v>
      </c>
      <c r="M579" s="464">
        <v>115863113486.33012</v>
      </c>
      <c r="N579" s="464">
        <v>61177409244.072639</v>
      </c>
      <c r="O579" s="464">
        <v>34838.347015284111</v>
      </c>
      <c r="P579" s="461">
        <v>370969.04804002203</v>
      </c>
      <c r="Q579" s="461">
        <v>224559.00449701096</v>
      </c>
      <c r="R579" s="464">
        <v>1084025560204.7705</v>
      </c>
      <c r="S579" s="462">
        <v>0.56653490530916273</v>
      </c>
      <c r="T579" s="462">
        <v>0.39216195559443029</v>
      </c>
      <c r="U579" s="461">
        <v>15.967259572386745</v>
      </c>
      <c r="V579" s="464">
        <v>7505727487758.6885</v>
      </c>
      <c r="W579" s="460">
        <v>2368.7760958767649</v>
      </c>
      <c r="X579" s="463">
        <v>4.5349152097168888E-2</v>
      </c>
      <c r="Y579" s="476">
        <v>2.0000000000000001E-4</v>
      </c>
    </row>
    <row r="580" spans="1:25" x14ac:dyDescent="0.2">
      <c r="A580" s="475">
        <f t="shared" si="8"/>
        <v>576</v>
      </c>
      <c r="B580" s="462">
        <v>0.47855100976452036</v>
      </c>
      <c r="C580" s="461">
        <v>9150.68430586451</v>
      </c>
      <c r="D580" s="462">
        <v>0.64910472443510581</v>
      </c>
      <c r="E580" s="462">
        <v>0.41550816023634729</v>
      </c>
      <c r="F580" s="516">
        <v>2025.08</v>
      </c>
      <c r="G580" s="464">
        <v>205335225469.44617</v>
      </c>
      <c r="H580" s="461">
        <v>13648468.639721861</v>
      </c>
      <c r="I580" s="464">
        <v>416674344555.92529</v>
      </c>
      <c r="J580" s="462">
        <v>0.2978309184217981</v>
      </c>
      <c r="K580" s="464">
        <v>43445299312.710617</v>
      </c>
      <c r="L580" s="464">
        <v>126264427202.46419</v>
      </c>
      <c r="M580" s="464">
        <v>73700107986.015182</v>
      </c>
      <c r="N580" s="464">
        <v>31530155243.69669</v>
      </c>
      <c r="O580" s="464">
        <v>20710.160041902709</v>
      </c>
      <c r="P580" s="461">
        <v>201171.3717872831</v>
      </c>
      <c r="Q580" s="461">
        <v>98834.033850593391</v>
      </c>
      <c r="R580" s="464">
        <v>810857613699.13562</v>
      </c>
      <c r="S580" s="462">
        <v>0.51093400173893277</v>
      </c>
      <c r="T580" s="462">
        <v>0.40986427893247579</v>
      </c>
      <c r="U580" s="461">
        <v>16.45493773785612</v>
      </c>
      <c r="V580" s="464">
        <v>5991031433182.4316</v>
      </c>
      <c r="W580" s="460">
        <v>1889.5398287419835</v>
      </c>
      <c r="X580" s="463">
        <v>4.4453396695089319E-2</v>
      </c>
      <c r="Y580" s="476">
        <v>2.0000000000000001E-4</v>
      </c>
    </row>
    <row r="581" spans="1:25" x14ac:dyDescent="0.2">
      <c r="A581" s="475">
        <f t="shared" si="8"/>
        <v>577</v>
      </c>
      <c r="B581" s="462">
        <v>0.31825180255168295</v>
      </c>
      <c r="C581" s="461">
        <v>5310.8156743276186</v>
      </c>
      <c r="D581" s="462">
        <v>0.79450621115486963</v>
      </c>
      <c r="E581" s="462">
        <v>0.35480093363512372</v>
      </c>
      <c r="F581" s="516">
        <v>2024.38</v>
      </c>
      <c r="G581" s="464">
        <v>238689276727.97174</v>
      </c>
      <c r="H581" s="461">
        <v>19636723.420251891</v>
      </c>
      <c r="I581" s="464">
        <v>538992681324.85602</v>
      </c>
      <c r="J581" s="462">
        <v>0.31825180255168295</v>
      </c>
      <c r="K581" s="464">
        <v>11559022517.072062</v>
      </c>
      <c r="L581" s="464">
        <v>2233399286.5779376</v>
      </c>
      <c r="M581" s="464">
        <v>168447571589.61938</v>
      </c>
      <c r="N581" s="464">
        <v>39474828156.695358</v>
      </c>
      <c r="O581" s="464">
        <v>31428.494702449472</v>
      </c>
      <c r="P581" s="461">
        <v>266734.20994746184</v>
      </c>
      <c r="Q581" s="461">
        <v>143808.65796562569</v>
      </c>
      <c r="R581" s="464">
        <v>999552648492.81921</v>
      </c>
      <c r="S581" s="462">
        <v>0.5152205908624099</v>
      </c>
      <c r="T581" s="462">
        <v>0.36562338170434278</v>
      </c>
      <c r="U581" s="461">
        <v>16.8624449669996</v>
      </c>
      <c r="V581" s="464">
        <v>6780032442745.0957</v>
      </c>
      <c r="W581" s="460">
        <v>2139.7159273884663</v>
      </c>
      <c r="X581" s="463">
        <v>4.3517313373841446E-2</v>
      </c>
      <c r="Y581" s="476">
        <v>2.0000000000000001E-4</v>
      </c>
    </row>
    <row r="582" spans="1:25" x14ac:dyDescent="0.2">
      <c r="A582" s="475">
        <f t="shared" si="8"/>
        <v>578</v>
      </c>
      <c r="B582" s="462">
        <v>0.41012211459718956</v>
      </c>
      <c r="C582" s="461">
        <v>6735.5563726521705</v>
      </c>
      <c r="D582" s="462">
        <v>0.52177766600945352</v>
      </c>
      <c r="E582" s="462">
        <v>0.55752960465751167</v>
      </c>
      <c r="F582" s="516">
        <v>2023.9</v>
      </c>
      <c r="G582" s="464">
        <v>353914147041.68555</v>
      </c>
      <c r="H582" s="461">
        <v>10013760.61482656</v>
      </c>
      <c r="I582" s="464">
        <v>364554864901.98413</v>
      </c>
      <c r="J582" s="462">
        <v>0.41012211459718961</v>
      </c>
      <c r="K582" s="464">
        <v>10383343995.182411</v>
      </c>
      <c r="L582" s="464">
        <v>0</v>
      </c>
      <c r="M582" s="464">
        <v>200342613223.50558</v>
      </c>
      <c r="N582" s="464">
        <v>57176856965.21489</v>
      </c>
      <c r="O582" s="464">
        <v>21530.674659944005</v>
      </c>
      <c r="P582" s="461">
        <v>345610.47254120401</v>
      </c>
      <c r="Q582" s="461">
        <v>210315.56348668216</v>
      </c>
      <c r="R582" s="464">
        <v>938341976268.45728</v>
      </c>
      <c r="S582" s="462">
        <v>0.60961618331625189</v>
      </c>
      <c r="T582" s="462">
        <v>0.49446415247859199</v>
      </c>
      <c r="U582" s="461">
        <v>17.550204465743867</v>
      </c>
      <c r="V582" s="464">
        <v>8920838859073.4355</v>
      </c>
      <c r="W582" s="460">
        <v>2816.5598074229906</v>
      </c>
      <c r="X582" s="463">
        <v>4.1725972053512979E-2</v>
      </c>
      <c r="Y582" s="476">
        <v>2.0000000000000001E-4</v>
      </c>
    </row>
    <row r="583" spans="1:25" x14ac:dyDescent="0.2">
      <c r="A583" s="475">
        <f t="shared" ref="A583:A646" si="9">A582+1</f>
        <v>579</v>
      </c>
      <c r="B583" s="462">
        <v>0.55127090275749246</v>
      </c>
      <c r="C583" s="461">
        <v>2760.2856281606491</v>
      </c>
      <c r="D583" s="462">
        <v>1.0815552889411002</v>
      </c>
      <c r="E583" s="462">
        <v>0.51161835703739533</v>
      </c>
      <c r="F583" s="516">
        <v>2026.76</v>
      </c>
      <c r="G583" s="464">
        <v>159634411143.0632</v>
      </c>
      <c r="H583" s="461">
        <v>37298238.116725013</v>
      </c>
      <c r="I583" s="464">
        <v>714010943816.27527</v>
      </c>
      <c r="J583" s="462">
        <v>0.14728997778813158</v>
      </c>
      <c r="K583" s="464">
        <v>31067418781.766918</v>
      </c>
      <c r="L583" s="464">
        <v>27049023467.069504</v>
      </c>
      <c r="M583" s="464">
        <v>22853779699.215252</v>
      </c>
      <c r="N583" s="464">
        <v>91139043020.053421</v>
      </c>
      <c r="O583" s="464">
        <v>29779.852832219862</v>
      </c>
      <c r="P583" s="461">
        <v>507199.60040532303</v>
      </c>
      <c r="Q583" s="461">
        <v>320881.02920399024</v>
      </c>
      <c r="R583" s="464">
        <v>1138308472493.3704</v>
      </c>
      <c r="S583" s="462">
        <v>0.34199389936457064</v>
      </c>
      <c r="T583" s="462">
        <v>0.20661251504096501</v>
      </c>
      <c r="U583" s="461">
        <v>16.817816055217857</v>
      </c>
      <c r="V583" s="464">
        <v>4361103122259.895</v>
      </c>
      <c r="W583" s="460">
        <v>1376.8661247426785</v>
      </c>
      <c r="X583" s="463">
        <v>4.3276923760742325E-2</v>
      </c>
      <c r="Y583" s="476">
        <v>2.0000000000000001E-4</v>
      </c>
    </row>
    <row r="584" spans="1:25" x14ac:dyDescent="0.2">
      <c r="A584" s="475">
        <f t="shared" si="9"/>
        <v>580</v>
      </c>
      <c r="B584" s="462">
        <v>0.52078021452513934</v>
      </c>
      <c r="C584" s="461">
        <v>5025.9272563448503</v>
      </c>
      <c r="D584" s="462">
        <v>0.8624542506301095</v>
      </c>
      <c r="E584" s="462">
        <v>0.4901724612169423</v>
      </c>
      <c r="F584" s="516">
        <v>2024.1</v>
      </c>
      <c r="G584" s="464">
        <v>231326260645.12228</v>
      </c>
      <c r="H584" s="461">
        <v>23070742.931079373</v>
      </c>
      <c r="I584" s="464">
        <v>452105290744.76898</v>
      </c>
      <c r="J584" s="462">
        <v>0.17368798477520564</v>
      </c>
      <c r="K584" s="464">
        <v>21255899930.764935</v>
      </c>
      <c r="L584" s="464">
        <v>19093304777.405834</v>
      </c>
      <c r="M584" s="464">
        <v>194843700139.55197</v>
      </c>
      <c r="N584" s="464">
        <v>132338242131.6377</v>
      </c>
      <c r="O584" s="464">
        <v>23110.293732490652</v>
      </c>
      <c r="P584" s="461">
        <v>748117.42773227033</v>
      </c>
      <c r="Q584" s="461">
        <v>522316.6807382988</v>
      </c>
      <c r="R584" s="464">
        <v>1122448710219.9832</v>
      </c>
      <c r="S584" s="462">
        <v>0.47665007932787606</v>
      </c>
      <c r="T584" s="462">
        <v>0.2464320242629833</v>
      </c>
      <c r="U584" s="461">
        <v>17.866670079445765</v>
      </c>
      <c r="V584" s="464">
        <v>5405836905058.3408</v>
      </c>
      <c r="W584" s="460">
        <v>1705.8414926166072</v>
      </c>
      <c r="X584" s="463">
        <v>4.0631748108292398E-2</v>
      </c>
      <c r="Y584" s="476">
        <v>2.0000000000000001E-4</v>
      </c>
    </row>
    <row r="585" spans="1:25" x14ac:dyDescent="0.2">
      <c r="A585" s="475">
        <f t="shared" si="9"/>
        <v>581</v>
      </c>
      <c r="B585" s="462">
        <v>0.54715045856657862</v>
      </c>
      <c r="C585" s="461">
        <v>6973.6385909271557</v>
      </c>
      <c r="D585" s="462">
        <v>0.37220627727881606</v>
      </c>
      <c r="E585" s="462">
        <v>0.33957672563628466</v>
      </c>
      <c r="F585" s="516">
        <v>2023.75</v>
      </c>
      <c r="G585" s="464">
        <v>338189842030.20343</v>
      </c>
      <c r="H585" s="461">
        <v>6620083.612726883</v>
      </c>
      <c r="I585" s="464">
        <v>263131877544.92346</v>
      </c>
      <c r="J585" s="462">
        <v>0.48266532228296932</v>
      </c>
      <c r="K585" s="464">
        <v>10202861767.697554</v>
      </c>
      <c r="L585" s="464">
        <v>0</v>
      </c>
      <c r="M585" s="464">
        <v>440888505000.93176</v>
      </c>
      <c r="N585" s="464">
        <v>23504819022.162952</v>
      </c>
      <c r="O585" s="464">
        <v>30796.47649949693</v>
      </c>
      <c r="P585" s="461">
        <v>209034.39536746877</v>
      </c>
      <c r="Q585" s="461">
        <v>88322.741784405123</v>
      </c>
      <c r="R585" s="464">
        <v>1002368010565.6902</v>
      </c>
      <c r="S585" s="462">
        <v>0.69758278434438192</v>
      </c>
      <c r="T585" s="462">
        <v>0.44633246782485114</v>
      </c>
      <c r="U585" s="461">
        <v>17.516487825884635</v>
      </c>
      <c r="V585" s="464">
        <v>8867189401577.457</v>
      </c>
      <c r="W585" s="460">
        <v>2797.7225113937575</v>
      </c>
      <c r="X585" s="463">
        <v>4.0483018541858616E-2</v>
      </c>
      <c r="Y585" s="476">
        <v>2.0000000000000001E-4</v>
      </c>
    </row>
    <row r="586" spans="1:25" x14ac:dyDescent="0.2">
      <c r="A586" s="475">
        <f t="shared" si="9"/>
        <v>582</v>
      </c>
      <c r="B586" s="462">
        <v>0.45155253542399804</v>
      </c>
      <c r="C586" s="461">
        <v>6963.2959296870331</v>
      </c>
      <c r="D586" s="462">
        <v>0.73729829363064725</v>
      </c>
      <c r="E586" s="462">
        <v>0.60843282804304666</v>
      </c>
      <c r="F586" s="516">
        <v>2024.05</v>
      </c>
      <c r="G586" s="464">
        <v>337823277842.02258</v>
      </c>
      <c r="H586" s="461">
        <v>16616104.343667904</v>
      </c>
      <c r="I586" s="464">
        <v>486353386457.09814</v>
      </c>
      <c r="J586" s="462">
        <v>0.39454248586882079</v>
      </c>
      <c r="K586" s="464">
        <v>19701171958.353794</v>
      </c>
      <c r="L586" s="464">
        <v>0</v>
      </c>
      <c r="M586" s="464">
        <v>215717241449.63528</v>
      </c>
      <c r="N586" s="464">
        <v>66560951182.977005</v>
      </c>
      <c r="O586" s="464">
        <v>27344.487770661686</v>
      </c>
      <c r="P586" s="461">
        <v>411396.29561090062</v>
      </c>
      <c r="Q586" s="461">
        <v>255646.91903671468</v>
      </c>
      <c r="R586" s="464">
        <v>1155380429071.2166</v>
      </c>
      <c r="S586" s="462">
        <v>0.58681521152127902</v>
      </c>
      <c r="T586" s="462">
        <v>0.42833216523531314</v>
      </c>
      <c r="U586" s="461">
        <v>17.060061475079355</v>
      </c>
      <c r="V586" s="464">
        <v>9253221501130.0137</v>
      </c>
      <c r="W586" s="460">
        <v>2922.3722883401374</v>
      </c>
      <c r="X586" s="463">
        <v>4.3016017524493855E-2</v>
      </c>
      <c r="Y586" s="476">
        <v>2.0000000000000001E-4</v>
      </c>
    </row>
    <row r="587" spans="1:25" x14ac:dyDescent="0.2">
      <c r="A587" s="475">
        <f t="shared" si="9"/>
        <v>583</v>
      </c>
      <c r="B587" s="462">
        <v>0.73698981874005165</v>
      </c>
      <c r="C587" s="461">
        <v>6224.5562339511289</v>
      </c>
      <c r="D587" s="462">
        <v>0.96409524302708283</v>
      </c>
      <c r="E587" s="462">
        <v>0.46487881810363468</v>
      </c>
      <c r="F587" s="516">
        <v>2025.54</v>
      </c>
      <c r="G587" s="464">
        <v>213547509953.80307</v>
      </c>
      <c r="H587" s="461">
        <v>27724568.822230037</v>
      </c>
      <c r="I587" s="464">
        <v>694486879692.22266</v>
      </c>
      <c r="J587" s="462">
        <v>0.31548795421869935</v>
      </c>
      <c r="K587" s="464">
        <v>43368841858.220543</v>
      </c>
      <c r="L587" s="464">
        <v>55608950372.971519</v>
      </c>
      <c r="M587" s="464">
        <v>103405705836.34326</v>
      </c>
      <c r="N587" s="464">
        <v>22167406843.817871</v>
      </c>
      <c r="O587" s="464">
        <v>36381.076559374415</v>
      </c>
      <c r="P587" s="461">
        <v>179089.02386525599</v>
      </c>
      <c r="Q587" s="461">
        <v>79656.081573349627</v>
      </c>
      <c r="R587" s="464">
        <v>1183803340489.3123</v>
      </c>
      <c r="S587" s="462">
        <v>0.49942499641587973</v>
      </c>
      <c r="T587" s="462">
        <v>0.34641770216356604</v>
      </c>
      <c r="U587" s="461">
        <v>15.915092208812695</v>
      </c>
      <c r="V587" s="464">
        <v>7158659552764.8955</v>
      </c>
      <c r="W587" s="460">
        <v>2259.8407829074813</v>
      </c>
      <c r="X587" s="463">
        <v>4.5985268145719078E-2</v>
      </c>
      <c r="Y587" s="476">
        <v>2.0000000000000001E-4</v>
      </c>
    </row>
    <row r="588" spans="1:25" x14ac:dyDescent="0.2">
      <c r="A588" s="475">
        <f t="shared" si="9"/>
        <v>584</v>
      </c>
      <c r="B588" s="462">
        <v>0.54904394565768244</v>
      </c>
      <c r="C588" s="461">
        <v>6991.7202710955526</v>
      </c>
      <c r="D588" s="462">
        <v>0.8004784422382607</v>
      </c>
      <c r="E588" s="462">
        <v>0.41250719000096048</v>
      </c>
      <c r="F588" s="516">
        <v>2024.79</v>
      </c>
      <c r="G588" s="464">
        <v>178583698065.48526</v>
      </c>
      <c r="H588" s="461">
        <v>19761535.134879518</v>
      </c>
      <c r="I588" s="464">
        <v>528589770952.82025</v>
      </c>
      <c r="J588" s="462">
        <v>0.35319994284959844</v>
      </c>
      <c r="K588" s="464">
        <v>22139369955.144947</v>
      </c>
      <c r="L588" s="464">
        <v>0</v>
      </c>
      <c r="M588" s="464">
        <v>204479632279.20813</v>
      </c>
      <c r="N588" s="464">
        <v>26239667460.108688</v>
      </c>
      <c r="O588" s="464">
        <v>25818.140926127529</v>
      </c>
      <c r="P588" s="461">
        <v>206211.7747035347</v>
      </c>
      <c r="Q588" s="461">
        <v>99747.551021409934</v>
      </c>
      <c r="R588" s="464">
        <v>1114589882076.3203</v>
      </c>
      <c r="S588" s="462">
        <v>0.57082291801269347</v>
      </c>
      <c r="T588" s="462">
        <v>0.28781207663162867</v>
      </c>
      <c r="U588" s="461">
        <v>16.228104139385035</v>
      </c>
      <c r="V588" s="464">
        <v>5719370446416.0957</v>
      </c>
      <c r="W588" s="460">
        <v>1805.0122509657326</v>
      </c>
      <c r="X588" s="463">
        <v>4.5314941077717892E-2</v>
      </c>
      <c r="Y588" s="476">
        <v>2.0000000000000001E-4</v>
      </c>
    </row>
    <row r="589" spans="1:25" x14ac:dyDescent="0.2">
      <c r="A589" s="475">
        <f t="shared" si="9"/>
        <v>585</v>
      </c>
      <c r="B589" s="462">
        <v>0.48416917581277252</v>
      </c>
      <c r="C589" s="461">
        <v>5527.876623578818</v>
      </c>
      <c r="D589" s="462">
        <v>1.0694241498442614</v>
      </c>
      <c r="E589" s="462">
        <v>0.34874980886822921</v>
      </c>
      <c r="F589" s="516">
        <v>2024.73</v>
      </c>
      <c r="G589" s="464">
        <v>291962819166.01233</v>
      </c>
      <c r="H589" s="461">
        <v>35026082.060725823</v>
      </c>
      <c r="I589" s="464">
        <v>494676963372.48645</v>
      </c>
      <c r="J589" s="462">
        <v>-0.13484469658783116</v>
      </c>
      <c r="K589" s="464">
        <v>11601711055.066517</v>
      </c>
      <c r="L589" s="464">
        <v>4057467263.301528</v>
      </c>
      <c r="M589" s="464">
        <v>262882095931.19684</v>
      </c>
      <c r="N589" s="464">
        <v>52710563196.362999</v>
      </c>
      <c r="O589" s="464">
        <v>10722.864946814399</v>
      </c>
      <c r="P589" s="461">
        <v>342386.07714946463</v>
      </c>
      <c r="Q589" s="461">
        <v>194267.82702152175</v>
      </c>
      <c r="R589" s="464">
        <v>1157034511250.6079</v>
      </c>
      <c r="S589" s="462">
        <v>0.371821179117371</v>
      </c>
      <c r="T589" s="462">
        <v>0.1797074310675536</v>
      </c>
      <c r="U589" s="461">
        <v>29.179045132380971</v>
      </c>
      <c r="V589" s="464">
        <v>6385069050608.3213</v>
      </c>
      <c r="W589" s="460">
        <v>2011.0857237371697</v>
      </c>
      <c r="X589" s="463">
        <v>2.5702144641753397E-2</v>
      </c>
      <c r="Y589" s="476">
        <v>2.0000000000000001E-4</v>
      </c>
    </row>
    <row r="590" spans="1:25" x14ac:dyDescent="0.2">
      <c r="A590" s="475">
        <f t="shared" si="9"/>
        <v>586</v>
      </c>
      <c r="B590" s="462">
        <v>0.47474095380865916</v>
      </c>
      <c r="C590" s="461">
        <v>1500</v>
      </c>
      <c r="D590" s="462">
        <v>0.75981222689762806</v>
      </c>
      <c r="E590" s="462">
        <v>0.59674318579468377</v>
      </c>
      <c r="F590" s="516">
        <v>2024.65</v>
      </c>
      <c r="G590" s="464">
        <v>268951412102.75699</v>
      </c>
      <c r="H590" s="461">
        <v>19508114.533716414</v>
      </c>
      <c r="I590" s="464">
        <v>564240846701.271</v>
      </c>
      <c r="J590" s="462">
        <v>0.46105654329293821</v>
      </c>
      <c r="K590" s="464">
        <v>8809064455.1159325</v>
      </c>
      <c r="L590" s="464">
        <v>0</v>
      </c>
      <c r="M590" s="464">
        <v>182765770139.53082</v>
      </c>
      <c r="N590" s="464">
        <v>27485609668.296715</v>
      </c>
      <c r="O590" s="464">
        <v>25321.139828453892</v>
      </c>
      <c r="P590" s="461">
        <v>225304.72068271996</v>
      </c>
      <c r="Q590" s="461">
        <v>114175.0092700942</v>
      </c>
      <c r="R590" s="464">
        <v>1059982576178.1992</v>
      </c>
      <c r="S590" s="462">
        <v>0.60308935246638318</v>
      </c>
      <c r="T590" s="462">
        <v>0.44000548934278483</v>
      </c>
      <c r="U590" s="461">
        <v>16.426725347079731</v>
      </c>
      <c r="V590" s="464">
        <v>8482697412500.6475</v>
      </c>
      <c r="W590" s="460">
        <v>2677.5976802060286</v>
      </c>
      <c r="X590" s="463">
        <v>4.4018557944095177E-2</v>
      </c>
      <c r="Y590" s="476">
        <v>2.0000000000000001E-4</v>
      </c>
    </row>
    <row r="591" spans="1:25" x14ac:dyDescent="0.2">
      <c r="A591" s="475">
        <f t="shared" si="9"/>
        <v>587</v>
      </c>
      <c r="B591" s="462">
        <v>0.60891552634924284</v>
      </c>
      <c r="C591" s="461">
        <v>4071.3875724948216</v>
      </c>
      <c r="D591" s="462">
        <v>0.55125109846526199</v>
      </c>
      <c r="E591" s="462">
        <v>0.29436842865916762</v>
      </c>
      <c r="F591" s="516">
        <v>2025.9</v>
      </c>
      <c r="G591" s="464">
        <v>121505287089.05266</v>
      </c>
      <c r="H591" s="461">
        <v>11152645.262544608</v>
      </c>
      <c r="I591" s="464">
        <v>381159883313.10767</v>
      </c>
      <c r="J591" s="462">
        <v>0.48883743203802377</v>
      </c>
      <c r="K591" s="464">
        <v>26260989263.177307</v>
      </c>
      <c r="L591" s="464">
        <v>47061640397.374748</v>
      </c>
      <c r="M591" s="464">
        <v>83159615735.215958</v>
      </c>
      <c r="N591" s="464">
        <v>34531371900.013153</v>
      </c>
      <c r="O591" s="464">
        <v>28876.696788126759</v>
      </c>
      <c r="P591" s="461">
        <v>260126.94469709508</v>
      </c>
      <c r="Q591" s="461">
        <v>144142.47972520537</v>
      </c>
      <c r="R591" s="464">
        <v>670407428791.7793</v>
      </c>
      <c r="S591" s="462">
        <v>0.58384338472070896</v>
      </c>
      <c r="T591" s="462">
        <v>0.39792830893901576</v>
      </c>
      <c r="U591" s="461">
        <v>15.560016852057881</v>
      </c>
      <c r="V591" s="464">
        <v>4776469344133.4541</v>
      </c>
      <c r="W591" s="460">
        <v>1507.8243816782094</v>
      </c>
      <c r="X591" s="463">
        <v>4.4781038278449807E-2</v>
      </c>
      <c r="Y591" s="476">
        <v>2.0000000000000001E-4</v>
      </c>
    </row>
    <row r="592" spans="1:25" x14ac:dyDescent="0.2">
      <c r="A592" s="475">
        <f t="shared" si="9"/>
        <v>588</v>
      </c>
      <c r="B592" s="462">
        <v>0.58262832213779492</v>
      </c>
      <c r="C592" s="461">
        <v>6452.9709953373449</v>
      </c>
      <c r="D592" s="462">
        <v>0.96541253659573079</v>
      </c>
      <c r="E592" s="462">
        <v>0.50034391205495554</v>
      </c>
      <c r="F592" s="516">
        <v>2025.84</v>
      </c>
      <c r="G592" s="464">
        <v>223300279318.83347</v>
      </c>
      <c r="H592" s="461">
        <v>28372235.632204738</v>
      </c>
      <c r="I592" s="464">
        <v>628935581573.9408</v>
      </c>
      <c r="J592" s="462">
        <v>0.33471814262917465</v>
      </c>
      <c r="K592" s="464">
        <v>35604259539.146584</v>
      </c>
      <c r="L592" s="464">
        <v>80927177445.410477</v>
      </c>
      <c r="M592" s="464">
        <v>101947255429.36761</v>
      </c>
      <c r="N592" s="464">
        <v>20734798875.942223</v>
      </c>
      <c r="O592" s="464">
        <v>26686.025359789208</v>
      </c>
      <c r="P592" s="461">
        <v>191636.09745966375</v>
      </c>
      <c r="Q592" s="461">
        <v>87630.027087015231</v>
      </c>
      <c r="R592" s="464">
        <v>1039422232541.9673</v>
      </c>
      <c r="S592" s="462">
        <v>0.48910440241969355</v>
      </c>
      <c r="T592" s="462">
        <v>0.36762890609571303</v>
      </c>
      <c r="U592" s="461">
        <v>16.425726364288586</v>
      </c>
      <c r="V592" s="464">
        <v>6782305918187.3926</v>
      </c>
      <c r="W592" s="460">
        <v>2140.6511395076745</v>
      </c>
      <c r="X592" s="463">
        <v>4.5532110456103045E-2</v>
      </c>
      <c r="Y592" s="476">
        <v>2.0000000000000001E-4</v>
      </c>
    </row>
    <row r="593" spans="1:25" x14ac:dyDescent="0.2">
      <c r="A593" s="475">
        <f t="shared" si="9"/>
        <v>589</v>
      </c>
      <c r="B593" s="462">
        <v>0.64646222070399406</v>
      </c>
      <c r="C593" s="461">
        <v>3059.4083916784439</v>
      </c>
      <c r="D593" s="462">
        <v>0.56763158612299214</v>
      </c>
      <c r="E593" s="462">
        <v>0.55860596293798093</v>
      </c>
      <c r="F593" s="516">
        <v>2025.07</v>
      </c>
      <c r="G593" s="464">
        <v>139797861795.21225</v>
      </c>
      <c r="H593" s="461">
        <v>11493054.453479115</v>
      </c>
      <c r="I593" s="464">
        <v>359367289909.74756</v>
      </c>
      <c r="J593" s="462">
        <v>0.40640509109973022</v>
      </c>
      <c r="K593" s="464">
        <v>21545160541.678509</v>
      </c>
      <c r="L593" s="464">
        <v>13148590187.913033</v>
      </c>
      <c r="M593" s="464">
        <v>108351147377.29002</v>
      </c>
      <c r="N593" s="464">
        <v>18452374724.673927</v>
      </c>
      <c r="O593" s="464">
        <v>34750.012220215845</v>
      </c>
      <c r="P593" s="461">
        <v>158499.78998623139</v>
      </c>
      <c r="Q593" s="461">
        <v>70101.834446241148</v>
      </c>
      <c r="R593" s="464">
        <v>679011478558.01636</v>
      </c>
      <c r="S593" s="462">
        <v>0.56438358562904367</v>
      </c>
      <c r="T593" s="462">
        <v>0.38830912571767479</v>
      </c>
      <c r="U593" s="461">
        <v>16.075777708756647</v>
      </c>
      <c r="V593" s="464">
        <v>4796636330690.6758</v>
      </c>
      <c r="W593" s="460">
        <v>1512.6296787307035</v>
      </c>
      <c r="X593" s="463">
        <v>4.4156285431574592E-2</v>
      </c>
      <c r="Y593" s="476">
        <v>2.0000000000000001E-4</v>
      </c>
    </row>
    <row r="594" spans="1:25" x14ac:dyDescent="0.2">
      <c r="A594" s="475">
        <f t="shared" si="9"/>
        <v>590</v>
      </c>
      <c r="B594" s="462">
        <v>0.64627817581135183</v>
      </c>
      <c r="C594" s="461">
        <v>2780.879823281779</v>
      </c>
      <c r="D594" s="462">
        <v>0.78983851895749191</v>
      </c>
      <c r="E594" s="462">
        <v>0.63666642431126896</v>
      </c>
      <c r="F594" s="516">
        <v>2024.45</v>
      </c>
      <c r="G594" s="464">
        <v>134737597586.06723</v>
      </c>
      <c r="H594" s="461">
        <v>20383733.510202412</v>
      </c>
      <c r="I594" s="464">
        <v>649992929835.04675</v>
      </c>
      <c r="J594" s="462">
        <v>0.49346678876650363</v>
      </c>
      <c r="K594" s="464">
        <v>19297149046.425407</v>
      </c>
      <c r="L594" s="464">
        <v>3323889964.4076543</v>
      </c>
      <c r="M594" s="464">
        <v>134437764942.80838</v>
      </c>
      <c r="N594" s="464">
        <v>79560817065.435852</v>
      </c>
      <c r="O594" s="464">
        <v>27293.648691561742</v>
      </c>
      <c r="P594" s="461">
        <v>492191.45483248768</v>
      </c>
      <c r="Q594" s="461">
        <v>317806.60279653885</v>
      </c>
      <c r="R594" s="464">
        <v>1065912952428.5242</v>
      </c>
      <c r="S594" s="462">
        <v>0.56203206766536251</v>
      </c>
      <c r="T594" s="462">
        <v>0.39289082323534719</v>
      </c>
      <c r="U594" s="461">
        <v>14.870347504636186</v>
      </c>
      <c r="V594" s="464">
        <v>7130714569631.6533</v>
      </c>
      <c r="W594" s="460">
        <v>2249.2560703577947</v>
      </c>
      <c r="X594" s="463">
        <v>4.7122544873645221E-2</v>
      </c>
      <c r="Y594" s="476">
        <v>2.0000000000000001E-4</v>
      </c>
    </row>
    <row r="595" spans="1:25" x14ac:dyDescent="0.2">
      <c r="A595" s="475">
        <f t="shared" si="9"/>
        <v>591</v>
      </c>
      <c r="B595" s="462">
        <v>0.44512381451122807</v>
      </c>
      <c r="C595" s="461">
        <v>1500</v>
      </c>
      <c r="D595" s="462">
        <v>0.76353035179765583</v>
      </c>
      <c r="E595" s="462">
        <v>0.36574998366896005</v>
      </c>
      <c r="F595" s="516">
        <v>2024.79</v>
      </c>
      <c r="G595" s="464">
        <v>349744561585.57092</v>
      </c>
      <c r="H595" s="461">
        <v>20451554.548202142</v>
      </c>
      <c r="I595" s="464">
        <v>522185159376.66595</v>
      </c>
      <c r="J595" s="462">
        <v>0.3856995581964362</v>
      </c>
      <c r="K595" s="464">
        <v>9977114996.1268921</v>
      </c>
      <c r="L595" s="464">
        <v>4570679238.4105244</v>
      </c>
      <c r="M595" s="464">
        <v>370275850626.22003</v>
      </c>
      <c r="N595" s="464">
        <v>58942406664.241188</v>
      </c>
      <c r="O595" s="464">
        <v>31179.693044815569</v>
      </c>
      <c r="P595" s="461">
        <v>392513.51935943391</v>
      </c>
      <c r="Q595" s="461">
        <v>240190.08650855927</v>
      </c>
      <c r="R595" s="464">
        <v>1468377884915.1221</v>
      </c>
      <c r="S595" s="462">
        <v>0.62713958644076284</v>
      </c>
      <c r="T595" s="462">
        <v>0.33355589867664298</v>
      </c>
      <c r="U595" s="461">
        <v>17.249860823125207</v>
      </c>
      <c r="V595" s="464">
        <v>9350171647597.5234</v>
      </c>
      <c r="W595" s="460">
        <v>2950.8716755423688</v>
      </c>
      <c r="X595" s="463">
        <v>4.1987128499434048E-2</v>
      </c>
      <c r="Y595" s="476">
        <v>2.0000000000000001E-4</v>
      </c>
    </row>
    <row r="596" spans="1:25" x14ac:dyDescent="0.2">
      <c r="A596" s="475">
        <f t="shared" si="9"/>
        <v>592</v>
      </c>
      <c r="B596" s="462">
        <v>0.66046631044769188</v>
      </c>
      <c r="C596" s="461">
        <v>3658.0077732091977</v>
      </c>
      <c r="D596" s="462">
        <v>0.87851462993362295</v>
      </c>
      <c r="E596" s="462">
        <v>0.24934392775439135</v>
      </c>
      <c r="F596" s="516">
        <v>2024.63</v>
      </c>
      <c r="G596" s="464">
        <v>208091975152.41986</v>
      </c>
      <c r="H596" s="461">
        <v>24591761.646492273</v>
      </c>
      <c r="I596" s="464">
        <v>555139910929.87036</v>
      </c>
      <c r="J596" s="462">
        <v>0.30669275021389086</v>
      </c>
      <c r="K596" s="464">
        <v>14181170495.82682</v>
      </c>
      <c r="L596" s="464">
        <v>0</v>
      </c>
      <c r="M596" s="464">
        <v>219153773264.7063</v>
      </c>
      <c r="N596" s="464">
        <v>37691399846.356125</v>
      </c>
      <c r="O596" s="464">
        <v>26168.705425810891</v>
      </c>
      <c r="P596" s="461">
        <v>278459.23313088174</v>
      </c>
      <c r="Q596" s="461">
        <v>150730.42434227283</v>
      </c>
      <c r="R596" s="464">
        <v>1140326826459.8821</v>
      </c>
      <c r="S596" s="462">
        <v>0.53781329100690567</v>
      </c>
      <c r="T596" s="462">
        <v>0.29136746484421144</v>
      </c>
      <c r="U596" s="461">
        <v>16.680304325690074</v>
      </c>
      <c r="V596" s="464">
        <v>6121826543215.4053</v>
      </c>
      <c r="W596" s="460">
        <v>1931.9962328121787</v>
      </c>
      <c r="X596" s="463">
        <v>4.3473167774601244E-2</v>
      </c>
      <c r="Y596" s="476">
        <v>2.0000000000000001E-4</v>
      </c>
    </row>
    <row r="597" spans="1:25" x14ac:dyDescent="0.2">
      <c r="A597" s="475">
        <f t="shared" si="9"/>
        <v>593</v>
      </c>
      <c r="B597" s="462">
        <v>0.48693987604054417</v>
      </c>
      <c r="C597" s="461">
        <v>5751.3581473945533</v>
      </c>
      <c r="D597" s="462">
        <v>0.54269768172428767</v>
      </c>
      <c r="E597" s="462">
        <v>0.33768952268357244</v>
      </c>
      <c r="F597" s="516">
        <v>2024.13</v>
      </c>
      <c r="G597" s="464">
        <v>153708312297.45239</v>
      </c>
      <c r="H597" s="461">
        <v>10265048.374993119</v>
      </c>
      <c r="I597" s="464">
        <v>368264084667.46039</v>
      </c>
      <c r="J597" s="462">
        <v>0.48693987604054412</v>
      </c>
      <c r="K597" s="464">
        <v>18534975742.832424</v>
      </c>
      <c r="L597" s="464">
        <v>15258893418.792727</v>
      </c>
      <c r="M597" s="464">
        <v>178854047488.71289</v>
      </c>
      <c r="N597" s="464">
        <v>35845194257.888283</v>
      </c>
      <c r="O597" s="464">
        <v>25617.223111890766</v>
      </c>
      <c r="P597" s="461">
        <v>280413.42569850013</v>
      </c>
      <c r="Q597" s="461">
        <v>159649.04027616946</v>
      </c>
      <c r="R597" s="464">
        <v>842135285896.47559</v>
      </c>
      <c r="S597" s="462">
        <v>0.63070800984983078</v>
      </c>
      <c r="T597" s="462">
        <v>0.3515163621672352</v>
      </c>
      <c r="U597" s="461">
        <v>16.0268859068353</v>
      </c>
      <c r="V597" s="464">
        <v>5256411969406.8789</v>
      </c>
      <c r="W597" s="460">
        <v>1657.8851388753383</v>
      </c>
      <c r="X597" s="463">
        <v>4.5392087333273906E-2</v>
      </c>
      <c r="Y597" s="476">
        <v>2.0000000000000001E-4</v>
      </c>
    </row>
    <row r="598" spans="1:25" x14ac:dyDescent="0.2">
      <c r="A598" s="475">
        <f t="shared" si="9"/>
        <v>594</v>
      </c>
      <c r="B598" s="462">
        <v>0.63221807559145105</v>
      </c>
      <c r="C598" s="461">
        <v>4776.0515523460936</v>
      </c>
      <c r="D598" s="462">
        <v>0.46717958365852236</v>
      </c>
      <c r="E598" s="462">
        <v>0.52408211790785408</v>
      </c>
      <c r="F598" s="516">
        <v>2023.75</v>
      </c>
      <c r="G598" s="464">
        <v>262337445014.24295</v>
      </c>
      <c r="H598" s="461">
        <v>8854354.4747603089</v>
      </c>
      <c r="I598" s="464">
        <v>330165961466.5979</v>
      </c>
      <c r="J598" s="462">
        <v>0.46885886131390653</v>
      </c>
      <c r="K598" s="464">
        <v>5281665097.5821342</v>
      </c>
      <c r="L598" s="464">
        <v>0</v>
      </c>
      <c r="M598" s="464">
        <v>288778014551.16327</v>
      </c>
      <c r="N598" s="464">
        <v>57878760584.876999</v>
      </c>
      <c r="O598" s="464">
        <v>27027.187658377436</v>
      </c>
      <c r="P598" s="461">
        <v>348901.67960048025</v>
      </c>
      <c r="Q598" s="461">
        <v>214403.40950637608</v>
      </c>
      <c r="R598" s="464">
        <v>959075163713.83069</v>
      </c>
      <c r="S598" s="462">
        <v>0.64639757826792099</v>
      </c>
      <c r="T598" s="462">
        <v>0.41837902581850317</v>
      </c>
      <c r="U598" s="461">
        <v>16.903735712449304</v>
      </c>
      <c r="V598" s="464">
        <v>7606507582219.124</v>
      </c>
      <c r="W598" s="460">
        <v>2400.4697242306411</v>
      </c>
      <c r="X598" s="463">
        <v>4.2276726343231007E-2</v>
      </c>
      <c r="Y598" s="476">
        <v>2.0000000000000001E-4</v>
      </c>
    </row>
    <row r="599" spans="1:25" x14ac:dyDescent="0.2">
      <c r="A599" s="475">
        <f t="shared" si="9"/>
        <v>595</v>
      </c>
      <c r="B599" s="462">
        <v>0.41951570717517472</v>
      </c>
      <c r="C599" s="461">
        <v>4516.3363839413878</v>
      </c>
      <c r="D599" s="462">
        <v>0.56682100003492164</v>
      </c>
      <c r="E599" s="462">
        <v>0.43107927276846297</v>
      </c>
      <c r="F599" s="516">
        <v>2025.5</v>
      </c>
      <c r="G599" s="464">
        <v>236454251328.23807</v>
      </c>
      <c r="H599" s="461">
        <v>11261245.500569176</v>
      </c>
      <c r="I599" s="464">
        <v>380373348972.57874</v>
      </c>
      <c r="J599" s="462">
        <v>0.40899260030948248</v>
      </c>
      <c r="K599" s="464">
        <v>13976074336.602066</v>
      </c>
      <c r="L599" s="464">
        <v>18959477818.893795</v>
      </c>
      <c r="M599" s="464">
        <v>129317266110.87332</v>
      </c>
      <c r="N599" s="464">
        <v>61390447273.711815</v>
      </c>
      <c r="O599" s="464">
        <v>34247.617201203291</v>
      </c>
      <c r="P599" s="461">
        <v>352927.66290382552</v>
      </c>
      <c r="Q599" s="461">
        <v>214775.338050694</v>
      </c>
      <c r="R599" s="464">
        <v>827830601760.65491</v>
      </c>
      <c r="S599" s="462">
        <v>0.56676039022068669</v>
      </c>
      <c r="T599" s="462">
        <v>0.46457845516430846</v>
      </c>
      <c r="U599" s="461">
        <v>16.656821640670579</v>
      </c>
      <c r="V599" s="464">
        <v>7139868036663.9277</v>
      </c>
      <c r="W599" s="460">
        <v>2250.479077483888</v>
      </c>
      <c r="X599" s="463">
        <v>4.3256738883530731E-2</v>
      </c>
      <c r="Y599" s="476">
        <v>2.0000000000000001E-4</v>
      </c>
    </row>
    <row r="600" spans="1:25" x14ac:dyDescent="0.2">
      <c r="A600" s="475">
        <f t="shared" si="9"/>
        <v>596</v>
      </c>
      <c r="B600" s="462">
        <v>0.31734332109934266</v>
      </c>
      <c r="C600" s="461">
        <v>3135.5440023368851</v>
      </c>
      <c r="D600" s="462">
        <v>0.51104592740360566</v>
      </c>
      <c r="E600" s="462">
        <v>0.56918890260036126</v>
      </c>
      <c r="F600" s="516">
        <v>2023.75</v>
      </c>
      <c r="G600" s="464">
        <v>518047929859.22333</v>
      </c>
      <c r="H600" s="461">
        <v>10219628.160949066</v>
      </c>
      <c r="I600" s="464">
        <v>334982221525.36877</v>
      </c>
      <c r="J600" s="462">
        <v>0.3173433210993426</v>
      </c>
      <c r="K600" s="464">
        <v>8048975665.1539574</v>
      </c>
      <c r="L600" s="464">
        <v>0</v>
      </c>
      <c r="M600" s="464">
        <v>490657706530.76947</v>
      </c>
      <c r="N600" s="464">
        <v>17721021474.329231</v>
      </c>
      <c r="O600" s="464">
        <v>26750.131419606631</v>
      </c>
      <c r="P600" s="461">
        <v>162164.59177043848</v>
      </c>
      <c r="Q600" s="461">
        <v>73560.202316108713</v>
      </c>
      <c r="R600" s="464">
        <v>1189564463686.1895</v>
      </c>
      <c r="S600" s="462">
        <v>0.65236058207406089</v>
      </c>
      <c r="T600" s="462">
        <v>0.49573407825001703</v>
      </c>
      <c r="U600" s="461">
        <v>18.260204043561906</v>
      </c>
      <c r="V600" s="464">
        <v>11798535500817.016</v>
      </c>
      <c r="W600" s="460">
        <v>3724.3101652002833</v>
      </c>
      <c r="X600" s="463">
        <v>4.0087643922957675E-2</v>
      </c>
      <c r="Y600" s="476">
        <v>2.0000000000000001E-4</v>
      </c>
    </row>
    <row r="601" spans="1:25" x14ac:dyDescent="0.2">
      <c r="A601" s="475">
        <f t="shared" si="9"/>
        <v>597</v>
      </c>
      <c r="B601" s="462">
        <v>0.63852052362083833</v>
      </c>
      <c r="C601" s="461">
        <v>6195.5008640643418</v>
      </c>
      <c r="D601" s="462">
        <v>0.59948146637571076</v>
      </c>
      <c r="E601" s="462">
        <v>0.43307910915237208</v>
      </c>
      <c r="F601" s="516">
        <v>2024.16</v>
      </c>
      <c r="G601" s="464">
        <v>235746009280.51553</v>
      </c>
      <c r="H601" s="461">
        <v>12328411.173603794</v>
      </c>
      <c r="I601" s="464">
        <v>274282801450.33582</v>
      </c>
      <c r="J601" s="462">
        <v>0.14159603080623995</v>
      </c>
      <c r="K601" s="464">
        <v>9940914539.4236851</v>
      </c>
      <c r="L601" s="464">
        <v>0</v>
      </c>
      <c r="M601" s="464">
        <v>221629147920.62314</v>
      </c>
      <c r="N601" s="464">
        <v>60367683969.515007</v>
      </c>
      <c r="O601" s="464">
        <v>43572.941069199253</v>
      </c>
      <c r="P601" s="461">
        <v>363487.01006585814</v>
      </c>
      <c r="Q601" s="461">
        <v>222097.48310266325</v>
      </c>
      <c r="R601" s="464">
        <v>881941310565.40576</v>
      </c>
      <c r="S601" s="462">
        <v>0.55054365880874678</v>
      </c>
      <c r="T601" s="462">
        <v>0.28643945531718412</v>
      </c>
      <c r="U601" s="461">
        <v>18.555974933423897</v>
      </c>
      <c r="V601" s="464">
        <v>5080705572215.9365</v>
      </c>
      <c r="W601" s="460">
        <v>1603.2840695440821</v>
      </c>
      <c r="X601" s="463">
        <v>4.0198024439779538E-2</v>
      </c>
      <c r="Y601" s="476">
        <v>2.0000000000000001E-4</v>
      </c>
    </row>
    <row r="602" spans="1:25" x14ac:dyDescent="0.2">
      <c r="A602" s="475">
        <f t="shared" si="9"/>
        <v>598</v>
      </c>
      <c r="B602" s="462">
        <v>0.47021971994972567</v>
      </c>
      <c r="C602" s="461">
        <v>2459.9592010883234</v>
      </c>
      <c r="D602" s="462">
        <v>0.69427506136689998</v>
      </c>
      <c r="E602" s="462">
        <v>0.38372725255337692</v>
      </c>
      <c r="F602" s="516">
        <v>2023.92</v>
      </c>
      <c r="G602" s="464">
        <v>245417244417.16302</v>
      </c>
      <c r="H602" s="461">
        <v>16302349.558272595</v>
      </c>
      <c r="I602" s="464">
        <v>376964181972.20477</v>
      </c>
      <c r="J602" s="462">
        <v>0.33371295991779693</v>
      </c>
      <c r="K602" s="464">
        <v>10153380102.493551</v>
      </c>
      <c r="L602" s="464">
        <v>0</v>
      </c>
      <c r="M602" s="464">
        <v>230485378514.87085</v>
      </c>
      <c r="N602" s="464">
        <v>106819153891.528</v>
      </c>
      <c r="O602" s="464">
        <v>24397.204396467998</v>
      </c>
      <c r="P602" s="461">
        <v>682526.34564289823</v>
      </c>
      <c r="Q602" s="461">
        <v>475151.60493818449</v>
      </c>
      <c r="R602" s="464">
        <v>985253589686.91992</v>
      </c>
      <c r="S602" s="462">
        <v>0.55512581384823001</v>
      </c>
      <c r="T602" s="462">
        <v>0.3560307058895496</v>
      </c>
      <c r="U602" s="461">
        <v>17.150351186471632</v>
      </c>
      <c r="V602" s="464">
        <v>6666100852372.6553</v>
      </c>
      <c r="W602" s="460">
        <v>2104.8277825343521</v>
      </c>
      <c r="X602" s="463">
        <v>4.2259145981006427E-2</v>
      </c>
      <c r="Y602" s="476">
        <v>2.0000000000000001E-4</v>
      </c>
    </row>
    <row r="603" spans="1:25" x14ac:dyDescent="0.2">
      <c r="A603" s="475">
        <f t="shared" si="9"/>
        <v>599</v>
      </c>
      <c r="B603" s="462">
        <v>0.48300260047466675</v>
      </c>
      <c r="C603" s="461">
        <v>1634.1076815684996</v>
      </c>
      <c r="D603" s="462">
        <v>1.0227649857508128</v>
      </c>
      <c r="E603" s="462">
        <v>0.64602549741206838</v>
      </c>
      <c r="F603" s="516">
        <v>2025.45</v>
      </c>
      <c r="G603" s="464">
        <v>332846359430.54932</v>
      </c>
      <c r="H603" s="461">
        <v>34710462.629783921</v>
      </c>
      <c r="I603" s="464">
        <v>455118407726.43176</v>
      </c>
      <c r="J603" s="462">
        <v>-0.11885932798790755</v>
      </c>
      <c r="K603" s="464">
        <v>17309763143.81171</v>
      </c>
      <c r="L603" s="464">
        <v>5622581666.2135563</v>
      </c>
      <c r="M603" s="464">
        <v>183239191057.5629</v>
      </c>
      <c r="N603" s="464">
        <v>42797709675.865295</v>
      </c>
      <c r="O603" s="464">
        <v>41179.341772231019</v>
      </c>
      <c r="P603" s="461">
        <v>306761.76452957792</v>
      </c>
      <c r="Q603" s="461">
        <v>168672.06662906008</v>
      </c>
      <c r="R603" s="464">
        <v>1009720467834.4229</v>
      </c>
      <c r="S603" s="462">
        <v>0.35630859657346309</v>
      </c>
      <c r="T603" s="462">
        <v>0.25006351306958513</v>
      </c>
      <c r="U603" s="461">
        <v>26.453610010101237</v>
      </c>
      <c r="V603" s="464">
        <v>7095536074344.501</v>
      </c>
      <c r="W603" s="460">
        <v>2236.5126279625638</v>
      </c>
      <c r="X603" s="463">
        <v>2.8574107801197016E-2</v>
      </c>
      <c r="Y603" s="476">
        <v>2.0000000000000001E-4</v>
      </c>
    </row>
    <row r="604" spans="1:25" x14ac:dyDescent="0.2">
      <c r="A604" s="475">
        <f t="shared" si="9"/>
        <v>600</v>
      </c>
      <c r="B604" s="462">
        <v>0.54330804844494618</v>
      </c>
      <c r="C604" s="461">
        <v>3877.0703893591426</v>
      </c>
      <c r="D604" s="462">
        <v>0.7776344654803099</v>
      </c>
      <c r="E604" s="462">
        <v>0.3346763141590674</v>
      </c>
      <c r="F604" s="516">
        <v>2025.69</v>
      </c>
      <c r="G604" s="464">
        <v>150249389872.38312</v>
      </c>
      <c r="H604" s="461">
        <v>19241110.390271246</v>
      </c>
      <c r="I604" s="464">
        <v>493432801673.57587</v>
      </c>
      <c r="J604" s="462">
        <v>0.4492682833347601</v>
      </c>
      <c r="K604" s="464">
        <v>27601946079.94017</v>
      </c>
      <c r="L604" s="464">
        <v>24058079816.072384</v>
      </c>
      <c r="M604" s="464">
        <v>103676449517.47646</v>
      </c>
      <c r="N604" s="464">
        <v>32831564053.630772</v>
      </c>
      <c r="O604" s="464">
        <v>42447.119562801425</v>
      </c>
      <c r="P604" s="461">
        <v>284456.75147497997</v>
      </c>
      <c r="Q604" s="461">
        <v>157345.45500726296</v>
      </c>
      <c r="R604" s="464">
        <v>926055873819.20032</v>
      </c>
      <c r="S604" s="462">
        <v>0.58670587709662092</v>
      </c>
      <c r="T604" s="462">
        <v>0.37031219889955996</v>
      </c>
      <c r="U604" s="461">
        <v>15.480990669590042</v>
      </c>
      <c r="V604" s="464">
        <v>5868057610964.3604</v>
      </c>
      <c r="W604" s="460">
        <v>1849.945930847412</v>
      </c>
      <c r="X604" s="463">
        <v>4.6764046970697519E-2</v>
      </c>
      <c r="Y604" s="476">
        <v>2.0000000000000001E-4</v>
      </c>
    </row>
    <row r="605" spans="1:25" x14ac:dyDescent="0.2">
      <c r="A605" s="475">
        <f t="shared" si="9"/>
        <v>601</v>
      </c>
      <c r="B605" s="462">
        <v>0.44934472137581083</v>
      </c>
      <c r="C605" s="461">
        <v>5179.0309786161579</v>
      </c>
      <c r="D605" s="462">
        <v>0.80055229768597624</v>
      </c>
      <c r="E605" s="462">
        <v>0.48391907583706173</v>
      </c>
      <c r="F605" s="516">
        <v>2024.19</v>
      </c>
      <c r="G605" s="464">
        <v>204208220214.28589</v>
      </c>
      <c r="H605" s="461">
        <v>19972885.602087978</v>
      </c>
      <c r="I605" s="464">
        <v>473385521616.79736</v>
      </c>
      <c r="J605" s="462">
        <v>0.35697021611830948</v>
      </c>
      <c r="K605" s="464">
        <v>12164383071.272566</v>
      </c>
      <c r="L605" s="464">
        <v>0</v>
      </c>
      <c r="M605" s="464">
        <v>173731067825.3172</v>
      </c>
      <c r="N605" s="464">
        <v>51364081382.365494</v>
      </c>
      <c r="O605" s="464">
        <v>23274.524764050977</v>
      </c>
      <c r="P605" s="461">
        <v>373735.17325180629</v>
      </c>
      <c r="Q605" s="461">
        <v>224660.63288245411</v>
      </c>
      <c r="R605" s="464">
        <v>951257612391.00757</v>
      </c>
      <c r="S605" s="462">
        <v>0.54604356012461908</v>
      </c>
      <c r="T605" s="462">
        <v>0.36959444724609775</v>
      </c>
      <c r="U605" s="461">
        <v>16.432421272068677</v>
      </c>
      <c r="V605" s="464">
        <v>6436569838826.5967</v>
      </c>
      <c r="W605" s="460">
        <v>2033.2529177685444</v>
      </c>
      <c r="X605" s="463">
        <v>4.398851015646383E-2</v>
      </c>
      <c r="Y605" s="476">
        <v>2.0000000000000001E-4</v>
      </c>
    </row>
    <row r="606" spans="1:25" x14ac:dyDescent="0.2">
      <c r="A606" s="475">
        <f t="shared" si="9"/>
        <v>602</v>
      </c>
      <c r="B606" s="462">
        <v>0.46898200159433401</v>
      </c>
      <c r="C606" s="461">
        <v>4643.8006471022081</v>
      </c>
      <c r="D606" s="462">
        <v>0.85006613609676607</v>
      </c>
      <c r="E606" s="462">
        <v>0.23450314793700028</v>
      </c>
      <c r="F606" s="516">
        <v>2025.01</v>
      </c>
      <c r="G606" s="464">
        <v>237942422306.2085</v>
      </c>
      <c r="H606" s="461">
        <v>22800202.200913776</v>
      </c>
      <c r="I606" s="464">
        <v>483321046511.76019</v>
      </c>
      <c r="J606" s="462">
        <v>0.29667318284825217</v>
      </c>
      <c r="K606" s="464">
        <v>21627394618.243839</v>
      </c>
      <c r="L606" s="464">
        <v>9991696384.8712978</v>
      </c>
      <c r="M606" s="464">
        <v>124113933702.18642</v>
      </c>
      <c r="N606" s="464">
        <v>38009416942.479927</v>
      </c>
      <c r="O606" s="464">
        <v>30761.519692778988</v>
      </c>
      <c r="P606" s="461">
        <v>296190.9674232502</v>
      </c>
      <c r="Q606" s="461">
        <v>164526.25250720512</v>
      </c>
      <c r="R606" s="464">
        <v>932055837867.95996</v>
      </c>
      <c r="S606" s="462">
        <v>0.50677351705488705</v>
      </c>
      <c r="T606" s="462">
        <v>0.35824389061867712</v>
      </c>
      <c r="U606" s="461">
        <v>17.188396326046693</v>
      </c>
      <c r="V606" s="464">
        <v>6210427678171.9912</v>
      </c>
      <c r="W606" s="460">
        <v>1960.7616125486325</v>
      </c>
      <c r="X606" s="463">
        <v>4.333538236654981E-2</v>
      </c>
      <c r="Y606" s="476">
        <v>2.0000000000000001E-4</v>
      </c>
    </row>
    <row r="607" spans="1:25" x14ac:dyDescent="0.2">
      <c r="A607" s="475">
        <f t="shared" si="9"/>
        <v>603</v>
      </c>
      <c r="B607" s="462">
        <v>0.63187881311890148</v>
      </c>
      <c r="C607" s="461">
        <v>6019.5732317032598</v>
      </c>
      <c r="D607" s="462">
        <v>0.73638445004202568</v>
      </c>
      <c r="E607" s="462">
        <v>0.34099794350783225</v>
      </c>
      <c r="F607" s="516">
        <v>2024.63</v>
      </c>
      <c r="G607" s="464">
        <v>260146613222.07291</v>
      </c>
      <c r="H607" s="461">
        <v>16654660.907574579</v>
      </c>
      <c r="I607" s="464">
        <v>542859892577.26697</v>
      </c>
      <c r="J607" s="462">
        <v>0.47199932027958647</v>
      </c>
      <c r="K607" s="464">
        <v>16244886128.431324</v>
      </c>
      <c r="L607" s="464">
        <v>0</v>
      </c>
      <c r="M607" s="464">
        <v>192221652207.29755</v>
      </c>
      <c r="N607" s="464">
        <v>122454145130.31578</v>
      </c>
      <c r="O607" s="464">
        <v>34502.520311537533</v>
      </c>
      <c r="P607" s="461">
        <v>698949.30725560302</v>
      </c>
      <c r="Q607" s="461">
        <v>486960.98823620914</v>
      </c>
      <c r="R607" s="464">
        <v>1167671026677.2175</v>
      </c>
      <c r="S607" s="462">
        <v>0.58376809719586664</v>
      </c>
      <c r="T607" s="462">
        <v>0.44184867984997139</v>
      </c>
      <c r="U607" s="461">
        <v>15.982458073507615</v>
      </c>
      <c r="V607" s="464">
        <v>9076431244834.7559</v>
      </c>
      <c r="W607" s="460">
        <v>2866.8801852947054</v>
      </c>
      <c r="X607" s="463">
        <v>4.5427350987117705E-2</v>
      </c>
      <c r="Y607" s="476">
        <v>2.0000000000000001E-4</v>
      </c>
    </row>
    <row r="608" spans="1:25" x14ac:dyDescent="0.2">
      <c r="A608" s="475">
        <f t="shared" si="9"/>
        <v>604</v>
      </c>
      <c r="B608" s="462">
        <v>0.41430918382224835</v>
      </c>
      <c r="C608" s="461">
        <v>7518.3452008082058</v>
      </c>
      <c r="D608" s="462">
        <v>0.5920208335868532</v>
      </c>
      <c r="E608" s="462">
        <v>0.27744507987369571</v>
      </c>
      <c r="F608" s="516">
        <v>2025.19</v>
      </c>
      <c r="G608" s="464">
        <v>121348033257.03163</v>
      </c>
      <c r="H608" s="461">
        <v>11830041.898632776</v>
      </c>
      <c r="I608" s="464">
        <v>333072782639.30328</v>
      </c>
      <c r="J608" s="462">
        <v>0.32879227158822566</v>
      </c>
      <c r="K608" s="464">
        <v>16444649579.637789</v>
      </c>
      <c r="L608" s="464">
        <v>16359686139.465303</v>
      </c>
      <c r="M608" s="464">
        <v>90866767663.73114</v>
      </c>
      <c r="N608" s="464">
        <v>37600434887.055618</v>
      </c>
      <c r="O608" s="464">
        <v>28479.55342750268</v>
      </c>
      <c r="P608" s="461">
        <v>259031.18331506639</v>
      </c>
      <c r="Q608" s="461">
        <v>142415.2489816873</v>
      </c>
      <c r="R608" s="464">
        <v>650833881959.12598</v>
      </c>
      <c r="S608" s="462">
        <v>0.51919539131627801</v>
      </c>
      <c r="T608" s="462">
        <v>0.3224538129488686</v>
      </c>
      <c r="U608" s="461">
        <v>16.366720944134496</v>
      </c>
      <c r="V608" s="464">
        <v>3824884702929.3408</v>
      </c>
      <c r="W608" s="460">
        <v>1208.2676256621842</v>
      </c>
      <c r="X608" s="463">
        <v>4.4460645732407288E-2</v>
      </c>
      <c r="Y608" s="476">
        <v>2.0000000000000001E-4</v>
      </c>
    </row>
    <row r="609" spans="1:25" x14ac:dyDescent="0.2">
      <c r="A609" s="475">
        <f t="shared" si="9"/>
        <v>605</v>
      </c>
      <c r="B609" s="462">
        <v>0.33267875126132268</v>
      </c>
      <c r="C609" s="461">
        <v>1500</v>
      </c>
      <c r="D609" s="462">
        <v>1.2616795783443162</v>
      </c>
      <c r="E609" s="462">
        <v>0.24439995607009918</v>
      </c>
      <c r="F609" s="516">
        <v>2023.75</v>
      </c>
      <c r="G609" s="464">
        <v>369391128525.70923</v>
      </c>
      <c r="H609" s="461">
        <v>52735576.41425202</v>
      </c>
      <c r="I609" s="464">
        <v>806084892071.0531</v>
      </c>
      <c r="J609" s="462">
        <v>2.0648245438172452E-2</v>
      </c>
      <c r="K609" s="464">
        <v>26066911393.941914</v>
      </c>
      <c r="L609" s="464">
        <v>0</v>
      </c>
      <c r="M609" s="464">
        <v>430006044451.32007</v>
      </c>
      <c r="N609" s="464">
        <v>20668229714.651665</v>
      </c>
      <c r="O609" s="464">
        <v>19572.802142566601</v>
      </c>
      <c r="P609" s="461">
        <v>170219.06070422113</v>
      </c>
      <c r="Q609" s="461">
        <v>74078.829495954356</v>
      </c>
      <c r="R609" s="464">
        <v>1871923810812.8123</v>
      </c>
      <c r="S609" s="462">
        <v>0.45425575686912389</v>
      </c>
      <c r="T609" s="462">
        <v>0.18083894439178075</v>
      </c>
      <c r="U609" s="461">
        <v>21.403368215282992</v>
      </c>
      <c r="V609" s="464">
        <v>7826690862219.8125</v>
      </c>
      <c r="W609" s="460">
        <v>2472.165176221954</v>
      </c>
      <c r="X609" s="463">
        <v>3.4865614711283043E-2</v>
      </c>
      <c r="Y609" s="476">
        <v>2.0000000000000001E-4</v>
      </c>
    </row>
    <row r="610" spans="1:25" x14ac:dyDescent="0.2">
      <c r="A610" s="475">
        <f t="shared" si="9"/>
        <v>606</v>
      </c>
      <c r="B610" s="462">
        <v>0.60997692516322033</v>
      </c>
      <c r="C610" s="461">
        <v>4908.2660117832374</v>
      </c>
      <c r="D610" s="462">
        <v>0.59528282166820701</v>
      </c>
      <c r="E610" s="462">
        <v>0.37939832270288304</v>
      </c>
      <c r="F610" s="516">
        <v>2025.05</v>
      </c>
      <c r="G610" s="464">
        <v>125164975889.37926</v>
      </c>
      <c r="H610" s="461">
        <v>12535392.226078827</v>
      </c>
      <c r="I610" s="464">
        <v>426989625584.52197</v>
      </c>
      <c r="J610" s="462">
        <v>0.4313522494915627</v>
      </c>
      <c r="K610" s="464">
        <v>22078978515.732677</v>
      </c>
      <c r="L610" s="464">
        <v>24260151002.101528</v>
      </c>
      <c r="M610" s="464">
        <v>116680002231.87296</v>
      </c>
      <c r="N610" s="464">
        <v>49832155669.111153</v>
      </c>
      <c r="O610" s="464">
        <v>27057.778206237312</v>
      </c>
      <c r="P610" s="461">
        <v>305259.81967594556</v>
      </c>
      <c r="Q610" s="461">
        <v>177289.52953134547</v>
      </c>
      <c r="R610" s="464">
        <v>808575272056.92273</v>
      </c>
      <c r="S610" s="462">
        <v>0.56357198483645488</v>
      </c>
      <c r="T610" s="462">
        <v>0.3609512322010423</v>
      </c>
      <c r="U610" s="461">
        <v>15.456033471756516</v>
      </c>
      <c r="V610" s="464">
        <v>5104211716609.5898</v>
      </c>
      <c r="W610" s="460">
        <v>1611.041033770088</v>
      </c>
      <c r="X610" s="463">
        <v>4.5761054911763396E-2</v>
      </c>
      <c r="Y610" s="476">
        <v>2.0000000000000001E-4</v>
      </c>
    </row>
    <row r="611" spans="1:25" x14ac:dyDescent="0.2">
      <c r="A611" s="475">
        <f t="shared" si="9"/>
        <v>607</v>
      </c>
      <c r="B611" s="462">
        <v>0.71066063099245536</v>
      </c>
      <c r="C611" s="461">
        <v>1500</v>
      </c>
      <c r="D611" s="462">
        <v>1.2428192502011104</v>
      </c>
      <c r="E611" s="462">
        <v>0.49266493371097098</v>
      </c>
      <c r="F611" s="516">
        <v>2025.36</v>
      </c>
      <c r="G611" s="464">
        <v>206486991658.35251</v>
      </c>
      <c r="H611" s="461">
        <v>52259972.208712593</v>
      </c>
      <c r="I611" s="464">
        <v>806073343891.95776</v>
      </c>
      <c r="J611" s="462">
        <v>0.20550294912285494</v>
      </c>
      <c r="K611" s="464">
        <v>25612581198.510384</v>
      </c>
      <c r="L611" s="464">
        <v>6429690867.4876108</v>
      </c>
      <c r="M611" s="464">
        <v>218126888733.04337</v>
      </c>
      <c r="N611" s="464">
        <v>87136372027.720047</v>
      </c>
      <c r="O611" s="464">
        <v>26772.353477955341</v>
      </c>
      <c r="P611" s="461">
        <v>585026.39247221127</v>
      </c>
      <c r="Q611" s="461">
        <v>377445.76442029263</v>
      </c>
      <c r="R611" s="464">
        <v>1560930436419.6257</v>
      </c>
      <c r="S611" s="462">
        <v>0.45647001612898941</v>
      </c>
      <c r="T611" s="462">
        <v>0.21452367975068887</v>
      </c>
      <c r="U611" s="461">
        <v>16.58738252895197</v>
      </c>
      <c r="V611" s="464">
        <v>6128437630171.96</v>
      </c>
      <c r="W611" s="460">
        <v>1932.7432028866688</v>
      </c>
      <c r="X611" s="463">
        <v>4.4118529881844649E-2</v>
      </c>
      <c r="Y611" s="476">
        <v>2.0000000000000001E-4</v>
      </c>
    </row>
    <row r="612" spans="1:25" x14ac:dyDescent="0.2">
      <c r="A612" s="475">
        <f t="shared" si="9"/>
        <v>608</v>
      </c>
      <c r="B612" s="462">
        <v>0.49226077838790716</v>
      </c>
      <c r="C612" s="461">
        <v>7289.1327469774769</v>
      </c>
      <c r="D612" s="462">
        <v>0.90215949055032818</v>
      </c>
      <c r="E612" s="462">
        <v>0.5242539511099451</v>
      </c>
      <c r="F612" s="516">
        <v>2025.77</v>
      </c>
      <c r="G612" s="464">
        <v>246042316036.78479</v>
      </c>
      <c r="H612" s="461">
        <v>23857836.915655926</v>
      </c>
      <c r="I612" s="464">
        <v>546119687812.92456</v>
      </c>
      <c r="J612" s="462">
        <v>0.21670281831641236</v>
      </c>
      <c r="K612" s="464">
        <v>18068724615.347492</v>
      </c>
      <c r="L612" s="464">
        <v>0</v>
      </c>
      <c r="M612" s="464">
        <v>116620331028.08508</v>
      </c>
      <c r="N612" s="464">
        <v>60969184205.155983</v>
      </c>
      <c r="O612" s="464">
        <v>40440.939778106273</v>
      </c>
      <c r="P612" s="461">
        <v>365537.98397455068</v>
      </c>
      <c r="Q612" s="461">
        <v>215780.61090827553</v>
      </c>
      <c r="R612" s="464">
        <v>1085774518619.8909</v>
      </c>
      <c r="S612" s="462">
        <v>0.47085569669674388</v>
      </c>
      <c r="T612" s="462">
        <v>0.30337517716146284</v>
      </c>
      <c r="U612" s="461">
        <v>17.398097566992138</v>
      </c>
      <c r="V612" s="464">
        <v>6149766884483.9961</v>
      </c>
      <c r="W612" s="460">
        <v>1940.7520278722509</v>
      </c>
      <c r="X612" s="463">
        <v>4.3076382701600247E-2</v>
      </c>
      <c r="Y612" s="476">
        <v>2.0000000000000001E-4</v>
      </c>
    </row>
    <row r="613" spans="1:25" x14ac:dyDescent="0.2">
      <c r="A613" s="475">
        <f t="shared" si="9"/>
        <v>609</v>
      </c>
      <c r="B613" s="462">
        <v>0.52662817027827613</v>
      </c>
      <c r="C613" s="461">
        <v>2088.0085458656031</v>
      </c>
      <c r="D613" s="462">
        <v>0.87801750838689641</v>
      </c>
      <c r="E613" s="462">
        <v>0.56694007482604958</v>
      </c>
      <c r="F613" s="516">
        <v>2024.12</v>
      </c>
      <c r="G613" s="464">
        <v>348547127600.30402</v>
      </c>
      <c r="H613" s="461">
        <v>24443000.282796618</v>
      </c>
      <c r="I613" s="464">
        <v>662239878182.78931</v>
      </c>
      <c r="J613" s="462">
        <v>0.43077207447344668</v>
      </c>
      <c r="K613" s="464">
        <v>38433967537.951416</v>
      </c>
      <c r="L613" s="464">
        <v>65676420422.54126</v>
      </c>
      <c r="M613" s="464">
        <v>296830840084.10199</v>
      </c>
      <c r="N613" s="464">
        <v>55537514966.553101</v>
      </c>
      <c r="O613" s="464">
        <v>10000</v>
      </c>
      <c r="P613" s="461">
        <v>375444.29973485164</v>
      </c>
      <c r="Q613" s="461">
        <v>223982.25505024736</v>
      </c>
      <c r="R613" s="464">
        <v>1564922858849.3931</v>
      </c>
      <c r="S613" s="462">
        <v>0.61119705422345783</v>
      </c>
      <c r="T613" s="462">
        <v>0.37267371474687833</v>
      </c>
      <c r="U613" s="461">
        <v>16.523112591056893</v>
      </c>
      <c r="V613" s="464">
        <v>10615114969727.816</v>
      </c>
      <c r="W613" s="460">
        <v>3349.1501879416628</v>
      </c>
      <c r="X613" s="463">
        <v>4.402877912423233E-2</v>
      </c>
      <c r="Y613" s="476">
        <v>2.0000000000000001E-4</v>
      </c>
    </row>
    <row r="614" spans="1:25" x14ac:dyDescent="0.2">
      <c r="A614" s="475">
        <f t="shared" si="9"/>
        <v>610</v>
      </c>
      <c r="B614" s="462">
        <v>0.49448332625802038</v>
      </c>
      <c r="C614" s="461">
        <v>4662.8123545288054</v>
      </c>
      <c r="D614" s="462">
        <v>0.45700705411742737</v>
      </c>
      <c r="E614" s="462">
        <v>3.187128460147165E-2</v>
      </c>
      <c r="F614" s="516">
        <v>2024.19</v>
      </c>
      <c r="G614" s="464">
        <v>217331094310.96777</v>
      </c>
      <c r="H614" s="461">
        <v>8803955.4537230264</v>
      </c>
      <c r="I614" s="464">
        <v>319282385052.61279</v>
      </c>
      <c r="J614" s="462">
        <v>0.49448332625802038</v>
      </c>
      <c r="K614" s="464">
        <v>1127110953.7335119</v>
      </c>
      <c r="L614" s="464">
        <v>0</v>
      </c>
      <c r="M614" s="464">
        <v>170327791975.68628</v>
      </c>
      <c r="N614" s="464">
        <v>63988103667.215721</v>
      </c>
      <c r="O614" s="464">
        <v>31612.062396646059</v>
      </c>
      <c r="P614" s="461">
        <v>416238.91943446186</v>
      </c>
      <c r="Q614" s="461">
        <v>267880.68172305916</v>
      </c>
      <c r="R614" s="464">
        <v>796028064459.25793</v>
      </c>
      <c r="S614" s="462">
        <v>0.62919959278485038</v>
      </c>
      <c r="T614" s="462">
        <v>0.43698933302302512</v>
      </c>
      <c r="U614" s="461">
        <v>16.743000839462802</v>
      </c>
      <c r="V614" s="464">
        <v>6452709881079.167</v>
      </c>
      <c r="W614" s="460">
        <v>2037.8821726211145</v>
      </c>
      <c r="X614" s="463">
        <v>4.3348362626189026E-2</v>
      </c>
      <c r="Y614" s="476">
        <v>2.0000000000000001E-4</v>
      </c>
    </row>
    <row r="615" spans="1:25" x14ac:dyDescent="0.2">
      <c r="A615" s="475">
        <f t="shared" si="9"/>
        <v>611</v>
      </c>
      <c r="B615" s="462">
        <v>0.45770217397419216</v>
      </c>
      <c r="C615" s="461">
        <v>4810.6569737178597</v>
      </c>
      <c r="D615" s="462">
        <v>0.67850082650286048</v>
      </c>
      <c r="E615" s="462">
        <v>0.42633050414141405</v>
      </c>
      <c r="F615" s="516">
        <v>2023.75</v>
      </c>
      <c r="G615" s="464">
        <v>301965096177.93396</v>
      </c>
      <c r="H615" s="461">
        <v>15263008.256952662</v>
      </c>
      <c r="I615" s="464">
        <v>397627985433.8175</v>
      </c>
      <c r="J615" s="462">
        <v>0.31987694126815724</v>
      </c>
      <c r="K615" s="464">
        <v>10038145964.055548</v>
      </c>
      <c r="L615" s="464">
        <v>0</v>
      </c>
      <c r="M615" s="464">
        <v>271052380892.13763</v>
      </c>
      <c r="N615" s="464">
        <v>38312255013.54467</v>
      </c>
      <c r="O615" s="464">
        <v>27790.868355073275</v>
      </c>
      <c r="P615" s="461">
        <v>267827.35744223185</v>
      </c>
      <c r="Q615" s="461">
        <v>147093.0478088895</v>
      </c>
      <c r="R615" s="464">
        <v>1018669279797.0298</v>
      </c>
      <c r="S615" s="462">
        <v>0.58683326800413438</v>
      </c>
      <c r="T615" s="462">
        <v>0.41262722121246953</v>
      </c>
      <c r="U615" s="461">
        <v>17.277539029171212</v>
      </c>
      <c r="V615" s="464">
        <v>8088185071665.8496</v>
      </c>
      <c r="W615" s="460">
        <v>2553.4817331846757</v>
      </c>
      <c r="X615" s="463">
        <v>4.1423632910899982E-2</v>
      </c>
      <c r="Y615" s="476">
        <v>2.0000000000000001E-4</v>
      </c>
    </row>
    <row r="616" spans="1:25" x14ac:dyDescent="0.2">
      <c r="A616" s="475">
        <f t="shared" si="9"/>
        <v>612</v>
      </c>
      <c r="B616" s="462">
        <v>0.44148854899806839</v>
      </c>
      <c r="C616" s="461">
        <v>3997.3290245663197</v>
      </c>
      <c r="D616" s="462">
        <v>1.0562490618009446</v>
      </c>
      <c r="E616" s="462">
        <v>0.7</v>
      </c>
      <c r="F616" s="516">
        <v>2025.41</v>
      </c>
      <c r="G616" s="464">
        <v>329650290993.98077</v>
      </c>
      <c r="H616" s="461">
        <v>34821948.420395181</v>
      </c>
      <c r="I616" s="464">
        <v>671663855209.25684</v>
      </c>
      <c r="J616" s="462">
        <v>0.16471367905426371</v>
      </c>
      <c r="K616" s="464">
        <v>20685306669.270859</v>
      </c>
      <c r="L616" s="464">
        <v>0</v>
      </c>
      <c r="M616" s="464">
        <v>152709914520.35254</v>
      </c>
      <c r="N616" s="464">
        <v>46645867682.713669</v>
      </c>
      <c r="O616" s="464">
        <v>29027.393206471552</v>
      </c>
      <c r="P616" s="461">
        <v>309021.51195980539</v>
      </c>
      <c r="Q616" s="461">
        <v>169639.45269659866</v>
      </c>
      <c r="R616" s="464">
        <v>1288712218773.6636</v>
      </c>
      <c r="S616" s="462">
        <v>0.44428084873743551</v>
      </c>
      <c r="T616" s="462">
        <v>0.30004128929340229</v>
      </c>
      <c r="U616" s="461">
        <v>18.021402757880086</v>
      </c>
      <c r="V616" s="464">
        <v>7481686811359.1377</v>
      </c>
      <c r="W616" s="460">
        <v>2360.1438470329704</v>
      </c>
      <c r="X616" s="463">
        <v>4.1826136982701399E-2</v>
      </c>
      <c r="Y616" s="476">
        <v>2.0000000000000001E-4</v>
      </c>
    </row>
    <row r="617" spans="1:25" x14ac:dyDescent="0.2">
      <c r="A617" s="475">
        <f t="shared" si="9"/>
        <v>613</v>
      </c>
      <c r="B617" s="462">
        <v>0.2550965857691968</v>
      </c>
      <c r="C617" s="461">
        <v>3716.4152573369333</v>
      </c>
      <c r="D617" s="462">
        <v>0.96890037353546699</v>
      </c>
      <c r="E617" s="462">
        <v>0.30112974581228341</v>
      </c>
      <c r="F617" s="516">
        <v>2023.75</v>
      </c>
      <c r="G617" s="464">
        <v>192178382200.66678</v>
      </c>
      <c r="H617" s="461">
        <v>29184244.710906163</v>
      </c>
      <c r="I617" s="464">
        <v>651223426655.55286</v>
      </c>
      <c r="J617" s="462">
        <v>0.2550965857691968</v>
      </c>
      <c r="K617" s="464">
        <v>15904191198.688492</v>
      </c>
      <c r="L617" s="464">
        <v>0</v>
      </c>
      <c r="M617" s="464">
        <v>200967044427.99634</v>
      </c>
      <c r="N617" s="464">
        <v>64723896236.281776</v>
      </c>
      <c r="O617" s="464">
        <v>21145.445356610751</v>
      </c>
      <c r="P617" s="461">
        <v>408455.79630066315</v>
      </c>
      <c r="Q617" s="461">
        <v>247063.02711399211</v>
      </c>
      <c r="R617" s="464">
        <v>1181999859857.8542</v>
      </c>
      <c r="S617" s="462">
        <v>0.46397940276321259</v>
      </c>
      <c r="T617" s="462">
        <v>0.27939194213735169</v>
      </c>
      <c r="U617" s="461">
        <v>16.418742904236051</v>
      </c>
      <c r="V617" s="464">
        <v>5970693440065.5107</v>
      </c>
      <c r="W617" s="460">
        <v>1883.0384075685092</v>
      </c>
      <c r="X617" s="463">
        <v>4.4341733052269586E-2</v>
      </c>
      <c r="Y617" s="476">
        <v>2.0000000000000001E-4</v>
      </c>
    </row>
    <row r="618" spans="1:25" x14ac:dyDescent="0.2">
      <c r="A618" s="475">
        <f t="shared" si="9"/>
        <v>614</v>
      </c>
      <c r="B618" s="462">
        <v>0.49433482517922706</v>
      </c>
      <c r="C618" s="461">
        <v>5138.0224403203274</v>
      </c>
      <c r="D618" s="462">
        <v>1.3892701832632883</v>
      </c>
      <c r="E618" s="462">
        <v>0.24516740788033953</v>
      </c>
      <c r="F618" s="516">
        <v>2024.07</v>
      </c>
      <c r="G618" s="464">
        <v>445679747617.02924</v>
      </c>
      <c r="H618" s="461">
        <v>50408132.10885454</v>
      </c>
      <c r="I618" s="464">
        <v>952065549232.35779</v>
      </c>
      <c r="J618" s="462">
        <v>0.22463676288989753</v>
      </c>
      <c r="K618" s="464">
        <v>38440591723.111954</v>
      </c>
      <c r="L618" s="464">
        <v>0</v>
      </c>
      <c r="M618" s="464">
        <v>365782427182.46967</v>
      </c>
      <c r="N618" s="464">
        <v>32239748637.685547</v>
      </c>
      <c r="O618" s="464">
        <v>27449.123920045367</v>
      </c>
      <c r="P618" s="461">
        <v>219121.38974591621</v>
      </c>
      <c r="Q618" s="461">
        <v>122384.14931018729</v>
      </c>
      <c r="R618" s="464">
        <v>2067335826044.3108</v>
      </c>
      <c r="S618" s="462">
        <v>0.51945548946470144</v>
      </c>
      <c r="T618" s="462">
        <v>0.30132238399712291</v>
      </c>
      <c r="U618" s="461">
        <v>17.207388106996238</v>
      </c>
      <c r="V618" s="464">
        <v>11500244369828.346</v>
      </c>
      <c r="W618" s="460">
        <v>3628.2987656207429</v>
      </c>
      <c r="X618" s="463">
        <v>4.3541955173629583E-2</v>
      </c>
      <c r="Y618" s="476">
        <v>2.0000000000000001E-4</v>
      </c>
    </row>
    <row r="619" spans="1:25" x14ac:dyDescent="0.2">
      <c r="A619" s="475">
        <f t="shared" si="9"/>
        <v>615</v>
      </c>
      <c r="B619" s="462">
        <v>0.46538555690597289</v>
      </c>
      <c r="C619" s="461">
        <v>3868.4048119088329</v>
      </c>
      <c r="D619" s="462">
        <v>0.43761348645033427</v>
      </c>
      <c r="E619" s="462">
        <v>0.2993145032354696</v>
      </c>
      <c r="F619" s="516">
        <v>2023.8</v>
      </c>
      <c r="G619" s="464">
        <v>226948302366.57458</v>
      </c>
      <c r="H619" s="461">
        <v>7968453.7777459696</v>
      </c>
      <c r="I619" s="464">
        <v>302371972602.58496</v>
      </c>
      <c r="J619" s="462">
        <v>0.43748790329278997</v>
      </c>
      <c r="K619" s="464">
        <v>1185967733.7934256</v>
      </c>
      <c r="L619" s="464">
        <v>0</v>
      </c>
      <c r="M619" s="464">
        <v>208072892887.60223</v>
      </c>
      <c r="N619" s="464">
        <v>98713886000.741211</v>
      </c>
      <c r="O619" s="464">
        <v>32195.68257719083</v>
      </c>
      <c r="P619" s="461">
        <v>551854.37910994096</v>
      </c>
      <c r="Q619" s="461">
        <v>335433.67524738569</v>
      </c>
      <c r="R619" s="464">
        <v>899242463532.30713</v>
      </c>
      <c r="S619" s="462">
        <v>0.61959410216138344</v>
      </c>
      <c r="T619" s="462">
        <v>0.39654056146928429</v>
      </c>
      <c r="U619" s="461">
        <v>16.812447650239218</v>
      </c>
      <c r="V619" s="464">
        <v>6618769911517.9551</v>
      </c>
      <c r="W619" s="460">
        <v>2090.4223083298239</v>
      </c>
      <c r="X619" s="463">
        <v>4.3231258542939861E-2</v>
      </c>
      <c r="Y619" s="476">
        <v>2.0000000000000001E-4</v>
      </c>
    </row>
    <row r="620" spans="1:25" x14ac:dyDescent="0.2">
      <c r="A620" s="475">
        <f t="shared" si="9"/>
        <v>616</v>
      </c>
      <c r="B620" s="462">
        <v>0.39960296412424989</v>
      </c>
      <c r="C620" s="461">
        <v>5976.5783578298897</v>
      </c>
      <c r="D620" s="462">
        <v>0.4821815108054649</v>
      </c>
      <c r="E620" s="462">
        <v>0.52780729573527696</v>
      </c>
      <c r="F620" s="516">
        <v>2024.28</v>
      </c>
      <c r="G620" s="464">
        <v>179091897179.4054</v>
      </c>
      <c r="H620" s="461">
        <v>9076537.7480811216</v>
      </c>
      <c r="I620" s="464">
        <v>225179020820.83389</v>
      </c>
      <c r="J620" s="462">
        <v>0.21098033995632848</v>
      </c>
      <c r="K620" s="464">
        <v>2219890787.3046041</v>
      </c>
      <c r="L620" s="464">
        <v>0</v>
      </c>
      <c r="M620" s="464">
        <v>180162541449.35638</v>
      </c>
      <c r="N620" s="464">
        <v>48047977399.798439</v>
      </c>
      <c r="O620" s="464">
        <v>28219.395563303526</v>
      </c>
      <c r="P620" s="461">
        <v>306884.50227203546</v>
      </c>
      <c r="Q620" s="461">
        <v>181380.91288543478</v>
      </c>
      <c r="R620" s="464">
        <v>704629231976.8877</v>
      </c>
      <c r="S620" s="462">
        <v>0.57108683589205622</v>
      </c>
      <c r="T620" s="462">
        <v>0.30444495023785478</v>
      </c>
      <c r="U620" s="461">
        <v>17.999812424204968</v>
      </c>
      <c r="V620" s="464">
        <v>4206273309674.1611</v>
      </c>
      <c r="W620" s="460">
        <v>1327.5069174932426</v>
      </c>
      <c r="X620" s="463">
        <v>4.1179374424850874E-2</v>
      </c>
      <c r="Y620" s="476">
        <v>2.0000000000000001E-4</v>
      </c>
    </row>
    <row r="621" spans="1:25" x14ac:dyDescent="0.2">
      <c r="A621" s="475">
        <f t="shared" si="9"/>
        <v>617</v>
      </c>
      <c r="B621" s="462">
        <v>0.29659882733749054</v>
      </c>
      <c r="C621" s="461">
        <v>4159.337387633338</v>
      </c>
      <c r="D621" s="462">
        <v>1.0908686004028472</v>
      </c>
      <c r="E621" s="462">
        <v>0.44037640582908527</v>
      </c>
      <c r="F621" s="516">
        <v>2026.29</v>
      </c>
      <c r="G621" s="464">
        <v>181658229940.41891</v>
      </c>
      <c r="H621" s="461">
        <v>34550555.549053028</v>
      </c>
      <c r="I621" s="464">
        <v>750271277743.24573</v>
      </c>
      <c r="J621" s="462">
        <v>0.28306485737294906</v>
      </c>
      <c r="K621" s="464">
        <v>34355086391.392944</v>
      </c>
      <c r="L621" s="464">
        <v>75058145132.575104</v>
      </c>
      <c r="M621" s="464">
        <v>64682338755.560127</v>
      </c>
      <c r="N621" s="464">
        <v>143312467040.54538</v>
      </c>
      <c r="O621" s="464">
        <v>32041.520941286664</v>
      </c>
      <c r="P621" s="461">
        <v>787571.20989076002</v>
      </c>
      <c r="Q621" s="461">
        <v>545715.0021395504</v>
      </c>
      <c r="R621" s="464">
        <v>1270396838821.1772</v>
      </c>
      <c r="S621" s="462">
        <v>0.41485570937955629</v>
      </c>
      <c r="T621" s="462">
        <v>0.28581594186693254</v>
      </c>
      <c r="U621" s="461">
        <v>15.892938100141361</v>
      </c>
      <c r="V621" s="464">
        <v>6222410155443.5684</v>
      </c>
      <c r="W621" s="460">
        <v>1963.3298995904834</v>
      </c>
      <c r="X621" s="463">
        <v>4.6702036300609109E-2</v>
      </c>
      <c r="Y621" s="476">
        <v>2.0000000000000001E-4</v>
      </c>
    </row>
    <row r="622" spans="1:25" x14ac:dyDescent="0.2">
      <c r="A622" s="475">
        <f t="shared" si="9"/>
        <v>618</v>
      </c>
      <c r="B622" s="462">
        <v>0.44870404002196018</v>
      </c>
      <c r="C622" s="461">
        <v>8258.7670706051867</v>
      </c>
      <c r="D622" s="462">
        <v>0.86882557184032527</v>
      </c>
      <c r="E622" s="462">
        <v>0.33904093993767315</v>
      </c>
      <c r="F622" s="516">
        <v>2026</v>
      </c>
      <c r="G622" s="464">
        <v>65423619295.823517</v>
      </c>
      <c r="H622" s="461">
        <v>22274105.408118777</v>
      </c>
      <c r="I622" s="464">
        <v>501534650634.24384</v>
      </c>
      <c r="J622" s="462">
        <v>0.31537695341455174</v>
      </c>
      <c r="K622" s="464">
        <v>17545619355.390564</v>
      </c>
      <c r="L622" s="464">
        <v>57368429566.233269</v>
      </c>
      <c r="M622" s="464">
        <v>41899077156.876831</v>
      </c>
      <c r="N622" s="464">
        <v>23888880711.319485</v>
      </c>
      <c r="O622" s="464">
        <v>18501.373463731343</v>
      </c>
      <c r="P622" s="461">
        <v>212034.38720238482</v>
      </c>
      <c r="Q622" s="461">
        <v>102696.07941977565</v>
      </c>
      <c r="R622" s="464">
        <v>735610802818.64148</v>
      </c>
      <c r="S622" s="462">
        <v>0.44631742830253202</v>
      </c>
      <c r="T622" s="462">
        <v>0.29065723477850558</v>
      </c>
      <c r="U622" s="461">
        <v>14.692082254513272</v>
      </c>
      <c r="V622" s="464">
        <v>3486304844361.3462</v>
      </c>
      <c r="W622" s="460">
        <v>1098.9856552227104</v>
      </c>
      <c r="X622" s="463">
        <v>4.9058069388348731E-2</v>
      </c>
      <c r="Y622" s="476">
        <v>2.0000000000000001E-4</v>
      </c>
    </row>
    <row r="623" spans="1:25" x14ac:dyDescent="0.2">
      <c r="A623" s="475">
        <f t="shared" si="9"/>
        <v>619</v>
      </c>
      <c r="B623" s="462">
        <v>0.47850443617275551</v>
      </c>
      <c r="C623" s="461">
        <v>8117.4646285033723</v>
      </c>
      <c r="D623" s="462">
        <v>0.49163819133401837</v>
      </c>
      <c r="E623" s="462">
        <v>0.38206039965487859</v>
      </c>
      <c r="F623" s="516">
        <v>2025.6</v>
      </c>
      <c r="G623" s="464">
        <v>147532832156.39502</v>
      </c>
      <c r="H623" s="461">
        <v>9026527.0345372595</v>
      </c>
      <c r="I623" s="464">
        <v>249449984326.35382</v>
      </c>
      <c r="J623" s="462">
        <v>0.32499900188778152</v>
      </c>
      <c r="K623" s="464">
        <v>22067333817.117447</v>
      </c>
      <c r="L623" s="464">
        <v>60641982447.950706</v>
      </c>
      <c r="M623" s="464">
        <v>75994769301.323349</v>
      </c>
      <c r="N623" s="464">
        <v>10079943071.325817</v>
      </c>
      <c r="O623" s="464">
        <v>45000</v>
      </c>
      <c r="P623" s="461">
        <v>114216.79736191077</v>
      </c>
      <c r="Q623" s="461">
        <v>41364.280079930337</v>
      </c>
      <c r="R623" s="464">
        <v>520563784784.6507</v>
      </c>
      <c r="S623" s="462">
        <v>0.54843130540813367</v>
      </c>
      <c r="T623" s="462">
        <v>0.42601669604072229</v>
      </c>
      <c r="U623" s="461">
        <v>16.839971111587786</v>
      </c>
      <c r="V623" s="464">
        <v>4119926936781.8193</v>
      </c>
      <c r="W623" s="460">
        <v>1300.6476217910101</v>
      </c>
      <c r="X623" s="463">
        <v>4.3139937395096008E-2</v>
      </c>
      <c r="Y623" s="476">
        <v>2.0000000000000001E-4</v>
      </c>
    </row>
    <row r="624" spans="1:25" x14ac:dyDescent="0.2">
      <c r="A624" s="475">
        <f t="shared" si="9"/>
        <v>620</v>
      </c>
      <c r="B624" s="462">
        <v>0.45276799036944498</v>
      </c>
      <c r="C624" s="461">
        <v>3646.6969740978461</v>
      </c>
      <c r="D624" s="462">
        <v>0.48782575214436197</v>
      </c>
      <c r="E624" s="462">
        <v>0.50364013773565763</v>
      </c>
      <c r="F624" s="516">
        <v>2025.88</v>
      </c>
      <c r="G624" s="464">
        <v>67004833804.761353</v>
      </c>
      <c r="H624" s="461">
        <v>9318076.0722291656</v>
      </c>
      <c r="I624" s="464">
        <v>263963739798.2149</v>
      </c>
      <c r="J624" s="462">
        <v>0.34406879170243521</v>
      </c>
      <c r="K624" s="464">
        <v>14344334366.994362</v>
      </c>
      <c r="L624" s="464">
        <v>39880928248.908966</v>
      </c>
      <c r="M624" s="464">
        <v>83742766215.624298</v>
      </c>
      <c r="N624" s="464">
        <v>18680216263.82198</v>
      </c>
      <c r="O624" s="464">
        <v>37654.877467662576</v>
      </c>
      <c r="P624" s="461">
        <v>162880.54121126793</v>
      </c>
      <c r="Q624" s="461">
        <v>74444.290839563371</v>
      </c>
      <c r="R624" s="464">
        <v>519967243043.39014</v>
      </c>
      <c r="S624" s="462">
        <v>0.54125576996960378</v>
      </c>
      <c r="T624" s="462">
        <v>0.2781561779769236</v>
      </c>
      <c r="U624" s="461">
        <v>15.617220275053139</v>
      </c>
      <c r="V624" s="464">
        <v>2606338760868.689</v>
      </c>
      <c r="W624" s="460">
        <v>821.15674160443473</v>
      </c>
      <c r="X624" s="463">
        <v>4.4881066138151716E-2</v>
      </c>
      <c r="Y624" s="476">
        <v>2.0000000000000001E-4</v>
      </c>
    </row>
    <row r="625" spans="1:25" x14ac:dyDescent="0.2">
      <c r="A625" s="475">
        <f t="shared" si="9"/>
        <v>621</v>
      </c>
      <c r="B625" s="462">
        <v>0.47762919505267926</v>
      </c>
      <c r="C625" s="461">
        <v>4387.2055206677951</v>
      </c>
      <c r="D625" s="462">
        <v>0.94873464620064518</v>
      </c>
      <c r="E625" s="462">
        <v>0.60696758727763001</v>
      </c>
      <c r="F625" s="516">
        <v>2024.62</v>
      </c>
      <c r="G625" s="464">
        <v>171633758332.98993</v>
      </c>
      <c r="H625" s="461">
        <v>27788869.449115712</v>
      </c>
      <c r="I625" s="464">
        <v>720741061007.56006</v>
      </c>
      <c r="J625" s="462">
        <v>0.37545653678674951</v>
      </c>
      <c r="K625" s="464">
        <v>24556724573.839695</v>
      </c>
      <c r="L625" s="464">
        <v>12517434089.185143</v>
      </c>
      <c r="M625" s="464">
        <v>193648439442.99155</v>
      </c>
      <c r="N625" s="464">
        <v>21525151362.189316</v>
      </c>
      <c r="O625" s="464">
        <v>23068.006912530309</v>
      </c>
      <c r="P625" s="461">
        <v>181712.9989091031</v>
      </c>
      <c r="Q625" s="461">
        <v>81315.732320798386</v>
      </c>
      <c r="R625" s="464">
        <v>1284035109501.1216</v>
      </c>
      <c r="S625" s="462">
        <v>0.54525169947921692</v>
      </c>
      <c r="T625" s="462">
        <v>0.31537590917691266</v>
      </c>
      <c r="U625" s="461">
        <v>15.461449575784028</v>
      </c>
      <c r="V625" s="464">
        <v>7056699004152.5166</v>
      </c>
      <c r="W625" s="460">
        <v>2226.4410371365716</v>
      </c>
      <c r="X625" s="463">
        <v>4.6135105095245203E-2</v>
      </c>
      <c r="Y625" s="476">
        <v>2.0000000000000001E-4</v>
      </c>
    </row>
    <row r="626" spans="1:25" x14ac:dyDescent="0.2">
      <c r="A626" s="475">
        <f t="shared" si="9"/>
        <v>622</v>
      </c>
      <c r="B626" s="462">
        <v>0.4797915379043669</v>
      </c>
      <c r="C626" s="461">
        <v>8178.7485175473394</v>
      </c>
      <c r="D626" s="462">
        <v>0.41892129895914088</v>
      </c>
      <c r="E626" s="462">
        <v>0.51101455817228192</v>
      </c>
      <c r="F626" s="516">
        <v>2026.2</v>
      </c>
      <c r="G626" s="464">
        <v>103530506336.92517</v>
      </c>
      <c r="H626" s="461">
        <v>7491139.8321525063</v>
      </c>
      <c r="I626" s="464">
        <v>247526680240.83557</v>
      </c>
      <c r="J626" s="462">
        <v>0.43586172925775712</v>
      </c>
      <c r="K626" s="464">
        <v>48668303294.137573</v>
      </c>
      <c r="L626" s="464">
        <v>123972605486.03751</v>
      </c>
      <c r="M626" s="464">
        <v>43487185708.265503</v>
      </c>
      <c r="N626" s="464">
        <v>34918681372.948929</v>
      </c>
      <c r="O626" s="464">
        <v>31569.033117665229</v>
      </c>
      <c r="P626" s="461">
        <v>263867.4761861781</v>
      </c>
      <c r="Q626" s="461">
        <v>150034.52181350821</v>
      </c>
      <c r="R626" s="464">
        <v>552461418286.32043</v>
      </c>
      <c r="S626" s="462">
        <v>0.58304689235212515</v>
      </c>
      <c r="T626" s="462">
        <v>0.39390170970668315</v>
      </c>
      <c r="U626" s="461">
        <v>15.439888122156749</v>
      </c>
      <c r="V626" s="464">
        <v>3782614558435.7412</v>
      </c>
      <c r="W626" s="460">
        <v>1194.0598934122761</v>
      </c>
      <c r="X626" s="463">
        <v>4.6056358245293874E-2</v>
      </c>
      <c r="Y626" s="476">
        <v>2.0000000000000001E-4</v>
      </c>
    </row>
    <row r="627" spans="1:25" x14ac:dyDescent="0.2">
      <c r="A627" s="475">
        <f t="shared" si="9"/>
        <v>623</v>
      </c>
      <c r="B627" s="462">
        <v>0.43562160082645535</v>
      </c>
      <c r="C627" s="461">
        <v>2780.8892861954801</v>
      </c>
      <c r="D627" s="462">
        <v>1.2542841189615606</v>
      </c>
      <c r="E627" s="462">
        <v>0.31580210308775775</v>
      </c>
      <c r="F627" s="516">
        <v>2024.45</v>
      </c>
      <c r="G627" s="464">
        <v>435312359806.3869</v>
      </c>
      <c r="H627" s="461">
        <v>51828290.352215357</v>
      </c>
      <c r="I627" s="464">
        <v>911349370514.4292</v>
      </c>
      <c r="J627" s="462">
        <v>4.4097049181043069E-2</v>
      </c>
      <c r="K627" s="464">
        <v>21180069884.765175</v>
      </c>
      <c r="L627" s="464">
        <v>0</v>
      </c>
      <c r="M627" s="464">
        <v>325277168644.70123</v>
      </c>
      <c r="N627" s="464">
        <v>194444328619.72839</v>
      </c>
      <c r="O627" s="464">
        <v>33210.704045814236</v>
      </c>
      <c r="P627" s="461">
        <v>900933.86816934578</v>
      </c>
      <c r="Q627" s="461">
        <v>632203.55509871175</v>
      </c>
      <c r="R627" s="464">
        <v>1939319079159.0449</v>
      </c>
      <c r="S627" s="462">
        <v>0.37960503490473513</v>
      </c>
      <c r="T627" s="462">
        <v>0.16379665375104008</v>
      </c>
      <c r="U627" s="461">
        <v>25.830822475297474</v>
      </c>
      <c r="V627" s="464">
        <v>8669825670567.9619</v>
      </c>
      <c r="W627" s="460">
        <v>2737.7196941974817</v>
      </c>
      <c r="X627" s="463">
        <v>2.9015401407431203E-2</v>
      </c>
      <c r="Y627" s="476">
        <v>2.0000000000000001E-4</v>
      </c>
    </row>
    <row r="628" spans="1:25" x14ac:dyDescent="0.2">
      <c r="A628" s="475">
        <f t="shared" si="9"/>
        <v>624</v>
      </c>
      <c r="B628" s="462">
        <v>0.50213430398018133</v>
      </c>
      <c r="C628" s="461">
        <v>2287.9536645532667</v>
      </c>
      <c r="D628" s="462">
        <v>0.76449965895607708</v>
      </c>
      <c r="E628" s="462">
        <v>0.48497414847054171</v>
      </c>
      <c r="F628" s="516">
        <v>2025.06</v>
      </c>
      <c r="G628" s="464">
        <v>275324454192.15753</v>
      </c>
      <c r="H628" s="461">
        <v>19426108.239019934</v>
      </c>
      <c r="I628" s="464">
        <v>533835631191.20172</v>
      </c>
      <c r="J628" s="462">
        <v>0.39974932385737394</v>
      </c>
      <c r="K628" s="464">
        <v>23378269964.757896</v>
      </c>
      <c r="L628" s="464">
        <v>6598734182.1577692</v>
      </c>
      <c r="M628" s="464">
        <v>122151942677.20766</v>
      </c>
      <c r="N628" s="464">
        <v>31739130693.356678</v>
      </c>
      <c r="O628" s="464">
        <v>18288.293129825546</v>
      </c>
      <c r="P628" s="461">
        <v>239258.18702645967</v>
      </c>
      <c r="Q628" s="461">
        <v>124223.65910143925</v>
      </c>
      <c r="R628" s="464">
        <v>1019205475158.8448</v>
      </c>
      <c r="S628" s="462">
        <v>0.56708488131227985</v>
      </c>
      <c r="T628" s="462">
        <v>0.44870379230392249</v>
      </c>
      <c r="U628" s="461">
        <v>16.524155585680862</v>
      </c>
      <c r="V628" s="464">
        <v>8322953056601.9385</v>
      </c>
      <c r="W628" s="460">
        <v>2628.095227355288</v>
      </c>
      <c r="X628" s="463">
        <v>4.4059440435668992E-2</v>
      </c>
      <c r="Y628" s="476">
        <v>2.0000000000000001E-4</v>
      </c>
    </row>
    <row r="629" spans="1:25" x14ac:dyDescent="0.2">
      <c r="A629" s="475">
        <f t="shared" si="9"/>
        <v>625</v>
      </c>
      <c r="B629" s="462">
        <v>0.58019901686843867</v>
      </c>
      <c r="C629" s="461">
        <v>4927.8308340310869</v>
      </c>
      <c r="D629" s="462">
        <v>0.64317677011745056</v>
      </c>
      <c r="E629" s="462">
        <v>0.26152749054498264</v>
      </c>
      <c r="F629" s="516">
        <v>2026.55</v>
      </c>
      <c r="G629" s="464">
        <v>173856330694.33887</v>
      </c>
      <c r="H629" s="461">
        <v>13969141.671336021</v>
      </c>
      <c r="I629" s="464">
        <v>403093058342.9657</v>
      </c>
      <c r="J629" s="462">
        <v>0.36754343871449202</v>
      </c>
      <c r="K629" s="464">
        <v>37902347679.276047</v>
      </c>
      <c r="L629" s="464">
        <v>80812937873.433014</v>
      </c>
      <c r="M629" s="464">
        <v>40611186751.760597</v>
      </c>
      <c r="N629" s="464">
        <v>13933610589.825586</v>
      </c>
      <c r="O629" s="464">
        <v>22739.068977035684</v>
      </c>
      <c r="P629" s="461">
        <v>134073.41871405535</v>
      </c>
      <c r="Q629" s="461">
        <v>52433.704093638975</v>
      </c>
      <c r="R629" s="464">
        <v>812925560992.2002</v>
      </c>
      <c r="S629" s="462">
        <v>0.56264286570994648</v>
      </c>
      <c r="T629" s="462">
        <v>0.38300517157800751</v>
      </c>
      <c r="U629" s="461">
        <v>16.165430732966449</v>
      </c>
      <c r="V629" s="464">
        <v>5550690121872.5361</v>
      </c>
      <c r="W629" s="460">
        <v>1750.6054807672417</v>
      </c>
      <c r="X629" s="463">
        <v>4.5106571793289016E-2</v>
      </c>
      <c r="Y629" s="476">
        <v>2.0000000000000001E-4</v>
      </c>
    </row>
    <row r="630" spans="1:25" x14ac:dyDescent="0.2">
      <c r="A630" s="475">
        <f t="shared" si="9"/>
        <v>626</v>
      </c>
      <c r="B630" s="462">
        <v>0.51129013169771009</v>
      </c>
      <c r="C630" s="461">
        <v>9091.8840949769619</v>
      </c>
      <c r="D630" s="462">
        <v>0.8530194732626768</v>
      </c>
      <c r="E630" s="462">
        <v>0.7</v>
      </c>
      <c r="F630" s="516">
        <v>2024.77</v>
      </c>
      <c r="G630" s="464">
        <v>176543840461.65567</v>
      </c>
      <c r="H630" s="461">
        <v>21970224.719513714</v>
      </c>
      <c r="I630" s="464">
        <v>540936642468.7395</v>
      </c>
      <c r="J630" s="462">
        <v>0.35820023539226054</v>
      </c>
      <c r="K630" s="464">
        <v>15619598337.434866</v>
      </c>
      <c r="L630" s="464">
        <v>4689810463.6878176</v>
      </c>
      <c r="M630" s="464">
        <v>167507061505.34839</v>
      </c>
      <c r="N630" s="464">
        <v>49005977495.500069</v>
      </c>
      <c r="O630" s="464">
        <v>29017.709458355188</v>
      </c>
      <c r="P630" s="461">
        <v>350885.81632754096</v>
      </c>
      <c r="Q630" s="461">
        <v>205796.20416176433</v>
      </c>
      <c r="R630" s="464">
        <v>1046482961547.5424</v>
      </c>
      <c r="S630" s="462">
        <v>0.54220085422349462</v>
      </c>
      <c r="T630" s="462">
        <v>0.32152522154861579</v>
      </c>
      <c r="U630" s="461">
        <v>16.067578976461238</v>
      </c>
      <c r="V630" s="464">
        <v>5884166120951.7773</v>
      </c>
      <c r="W630" s="460">
        <v>1855.0712781229586</v>
      </c>
      <c r="X630" s="463">
        <v>4.5256094256161609E-2</v>
      </c>
      <c r="Y630" s="476">
        <v>2.0000000000000001E-4</v>
      </c>
    </row>
    <row r="631" spans="1:25" x14ac:dyDescent="0.2">
      <c r="A631" s="475">
        <f t="shared" si="9"/>
        <v>627</v>
      </c>
      <c r="B631" s="462">
        <v>0.52657541859882673</v>
      </c>
      <c r="C631" s="461">
        <v>3470.6605582280195</v>
      </c>
      <c r="D631" s="462">
        <v>0.8757771014099498</v>
      </c>
      <c r="E631" s="462">
        <v>0.34555491067983801</v>
      </c>
      <c r="F631" s="516">
        <v>2024.16</v>
      </c>
      <c r="G631" s="464">
        <v>263128928076.68875</v>
      </c>
      <c r="H631" s="461">
        <v>24640746.845643662</v>
      </c>
      <c r="I631" s="464">
        <v>598706743452.00647</v>
      </c>
      <c r="J631" s="462">
        <v>0.40837048967769152</v>
      </c>
      <c r="K631" s="464">
        <v>20406749039.141476</v>
      </c>
      <c r="L631" s="464">
        <v>28929630013.370277</v>
      </c>
      <c r="M631" s="464">
        <v>197989382180.49777</v>
      </c>
      <c r="N631" s="464">
        <v>50502010763.768929</v>
      </c>
      <c r="O631" s="464">
        <v>19678.415930879775</v>
      </c>
      <c r="P631" s="461">
        <v>372559.6366108011</v>
      </c>
      <c r="Q631" s="461">
        <v>221823.42378452857</v>
      </c>
      <c r="R631" s="464">
        <v>1221955639056.4087</v>
      </c>
      <c r="S631" s="462">
        <v>0.5770590479461114</v>
      </c>
      <c r="T631" s="462">
        <v>0.36775713692601214</v>
      </c>
      <c r="U631" s="461">
        <v>16.460291794050367</v>
      </c>
      <c r="V631" s="464">
        <v>8225725328891.6416</v>
      </c>
      <c r="W631" s="460">
        <v>2594.7761784100558</v>
      </c>
      <c r="X631" s="463">
        <v>4.4005903841249E-2</v>
      </c>
      <c r="Y631" s="476">
        <v>2.0000000000000001E-4</v>
      </c>
    </row>
    <row r="632" spans="1:25" x14ac:dyDescent="0.2">
      <c r="A632" s="475">
        <f t="shared" si="9"/>
        <v>628</v>
      </c>
      <c r="B632" s="462">
        <v>0.41495186420352448</v>
      </c>
      <c r="C632" s="461">
        <v>6159.8655111012904</v>
      </c>
      <c r="D632" s="462">
        <v>0.58190882940666699</v>
      </c>
      <c r="E632" s="462">
        <v>0.39802869059301238</v>
      </c>
      <c r="F632" s="516">
        <v>2023.75</v>
      </c>
      <c r="G632" s="464">
        <v>193866455465.59955</v>
      </c>
      <c r="H632" s="461">
        <v>11787504.218125066</v>
      </c>
      <c r="I632" s="464">
        <v>327353064306.06726</v>
      </c>
      <c r="J632" s="462">
        <v>0.34096542490358961</v>
      </c>
      <c r="K632" s="464">
        <v>10423081326.836308</v>
      </c>
      <c r="L632" s="464">
        <v>0</v>
      </c>
      <c r="M632" s="464">
        <v>181512298121.02081</v>
      </c>
      <c r="N632" s="464">
        <v>62190536156.498016</v>
      </c>
      <c r="O632" s="464">
        <v>27158.995954915394</v>
      </c>
      <c r="P632" s="461">
        <v>391241.20342816284</v>
      </c>
      <c r="Q632" s="461">
        <v>244303.94327680868</v>
      </c>
      <c r="R632" s="464">
        <v>793476841952.03284</v>
      </c>
      <c r="S632" s="462">
        <v>0.56127007315818478</v>
      </c>
      <c r="T632" s="462">
        <v>0.36544586335615215</v>
      </c>
      <c r="U632" s="461">
        <v>16.973516313075045</v>
      </c>
      <c r="V632" s="464">
        <v>5405596302146.2959</v>
      </c>
      <c r="W632" s="460">
        <v>1704.535434349179</v>
      </c>
      <c r="X632" s="463">
        <v>4.319584822029434E-2</v>
      </c>
      <c r="Y632" s="476">
        <v>2.0000000000000001E-4</v>
      </c>
    </row>
    <row r="633" spans="1:25" x14ac:dyDescent="0.2">
      <c r="A633" s="475">
        <f t="shared" si="9"/>
        <v>629</v>
      </c>
      <c r="B633" s="462">
        <v>0.46913050500098891</v>
      </c>
      <c r="C633" s="461">
        <v>4690.303669526973</v>
      </c>
      <c r="D633" s="462">
        <v>0.78586883438995891</v>
      </c>
      <c r="E633" s="462">
        <v>0.50963976468241823</v>
      </c>
      <c r="F633" s="516">
        <v>2024.86</v>
      </c>
      <c r="G633" s="464">
        <v>176365217323.87192</v>
      </c>
      <c r="H633" s="461">
        <v>19071408.069322702</v>
      </c>
      <c r="I633" s="464">
        <v>543763666500.80585</v>
      </c>
      <c r="J633" s="462">
        <v>0.40651417274272117</v>
      </c>
      <c r="K633" s="464">
        <v>9735501440.3789291</v>
      </c>
      <c r="L633" s="464">
        <v>0</v>
      </c>
      <c r="M633" s="464">
        <v>165772601445.92731</v>
      </c>
      <c r="N633" s="464">
        <v>27995016922.105988</v>
      </c>
      <c r="O633" s="464">
        <v>15470.752613845341</v>
      </c>
      <c r="P633" s="461">
        <v>218509.03521200758</v>
      </c>
      <c r="Q633" s="461">
        <v>108794.25363845896</v>
      </c>
      <c r="R633" s="464">
        <v>990804356120.7439</v>
      </c>
      <c r="S633" s="462">
        <v>0.56326923148307562</v>
      </c>
      <c r="T633" s="462">
        <v>0.3642453335748948</v>
      </c>
      <c r="U633" s="461">
        <v>15.903192585264092</v>
      </c>
      <c r="V633" s="464">
        <v>6344364459113.6182</v>
      </c>
      <c r="W633" s="460">
        <v>2002.5305241080214</v>
      </c>
      <c r="X633" s="463">
        <v>4.5559964279117501E-2</v>
      </c>
      <c r="Y633" s="476">
        <v>2.0000000000000001E-4</v>
      </c>
    </row>
    <row r="634" spans="1:25" x14ac:dyDescent="0.2">
      <c r="A634" s="475">
        <f t="shared" si="9"/>
        <v>630</v>
      </c>
      <c r="B634" s="462">
        <v>0.66659992106022159</v>
      </c>
      <c r="C634" s="461">
        <v>6764.0537588151346</v>
      </c>
      <c r="D634" s="462">
        <v>0.71088237609889149</v>
      </c>
      <c r="E634" s="462">
        <v>0.46453264880718875</v>
      </c>
      <c r="F634" s="516">
        <v>2024.06</v>
      </c>
      <c r="G634" s="464">
        <v>145553570137.54367</v>
      </c>
      <c r="H634" s="461">
        <v>16059089.079884682</v>
      </c>
      <c r="I634" s="464">
        <v>403713781354.15582</v>
      </c>
      <c r="J634" s="462">
        <v>0.2790516367460989</v>
      </c>
      <c r="K634" s="464">
        <v>11742750078.571104</v>
      </c>
      <c r="L634" s="464">
        <v>0</v>
      </c>
      <c r="M634" s="464">
        <v>133125113690.06306</v>
      </c>
      <c r="N634" s="464">
        <v>21682578239.02298</v>
      </c>
      <c r="O634" s="464">
        <v>32141.7358726485</v>
      </c>
      <c r="P634" s="461">
        <v>177497.48004826391</v>
      </c>
      <c r="Q634" s="461">
        <v>81026.66279585351</v>
      </c>
      <c r="R634" s="464">
        <v>782362887296.46069</v>
      </c>
      <c r="S634" s="462">
        <v>0.50961061875797931</v>
      </c>
      <c r="T634" s="462">
        <v>0.27737136690585007</v>
      </c>
      <c r="U634" s="461">
        <v>16.958484855841117</v>
      </c>
      <c r="V634" s="464">
        <v>4034082477131.3516</v>
      </c>
      <c r="W634" s="460">
        <v>1273.2520568052762</v>
      </c>
      <c r="X634" s="463">
        <v>4.292050983339564E-2</v>
      </c>
      <c r="Y634" s="476">
        <v>2.0000000000000001E-4</v>
      </c>
    </row>
    <row r="635" spans="1:25" x14ac:dyDescent="0.2">
      <c r="A635" s="475">
        <f t="shared" si="9"/>
        <v>631</v>
      </c>
      <c r="B635" s="462">
        <v>0.5592392886481663</v>
      </c>
      <c r="C635" s="461">
        <v>7065.5610579987278</v>
      </c>
      <c r="D635" s="462">
        <v>0.80617039682183766</v>
      </c>
      <c r="E635" s="462">
        <v>0.62846420470895936</v>
      </c>
      <c r="F635" s="516">
        <v>2024.36</v>
      </c>
      <c r="G635" s="464">
        <v>242694525928.31082</v>
      </c>
      <c r="H635" s="461">
        <v>20217673.93140965</v>
      </c>
      <c r="I635" s="464">
        <v>354759964614.28052</v>
      </c>
      <c r="J635" s="462">
        <v>0.10157051191813282</v>
      </c>
      <c r="K635" s="464">
        <v>13658633462.958288</v>
      </c>
      <c r="L635" s="464">
        <v>16202812513.222788</v>
      </c>
      <c r="M635" s="464">
        <v>175778946762.38248</v>
      </c>
      <c r="N635" s="464">
        <v>48914583830.45797</v>
      </c>
      <c r="O635" s="464">
        <v>28564.986149084354</v>
      </c>
      <c r="P635" s="461">
        <v>351037.8016021357</v>
      </c>
      <c r="Q635" s="461">
        <v>207071.67789963278</v>
      </c>
      <c r="R635" s="464">
        <v>858977894975.76294</v>
      </c>
      <c r="S635" s="462">
        <v>0.47511084643663842</v>
      </c>
      <c r="T635" s="462">
        <v>0.3023947839853815</v>
      </c>
      <c r="U635" s="461">
        <v>18.80628095088144</v>
      </c>
      <c r="V635" s="464">
        <v>5277563828937.0957</v>
      </c>
      <c r="W635" s="460">
        <v>1665.8520987367351</v>
      </c>
      <c r="X635" s="463">
        <v>3.9744575231808507E-2</v>
      </c>
      <c r="Y635" s="476">
        <v>2.0000000000000001E-4</v>
      </c>
    </row>
    <row r="636" spans="1:25" x14ac:dyDescent="0.2">
      <c r="A636" s="475">
        <f t="shared" si="9"/>
        <v>632</v>
      </c>
      <c r="B636" s="462">
        <v>0.54323931819272087</v>
      </c>
      <c r="C636" s="461">
        <v>1500</v>
      </c>
      <c r="D636" s="462">
        <v>0.8333807479581653</v>
      </c>
      <c r="E636" s="462">
        <v>0.7</v>
      </c>
      <c r="F636" s="516">
        <v>2023.89</v>
      </c>
      <c r="G636" s="464">
        <v>249785338564.07245</v>
      </c>
      <c r="H636" s="461">
        <v>23171034.311690573</v>
      </c>
      <c r="I636" s="464">
        <v>712884538642.27966</v>
      </c>
      <c r="J636" s="462">
        <v>0.50379639663372799</v>
      </c>
      <c r="K636" s="464">
        <v>28451191154.413013</v>
      </c>
      <c r="L636" s="464">
        <v>0</v>
      </c>
      <c r="M636" s="464">
        <v>373134059066.39294</v>
      </c>
      <c r="N636" s="464">
        <v>30804816258.229218</v>
      </c>
      <c r="O636" s="464">
        <v>32174.564299635284</v>
      </c>
      <c r="P636" s="461">
        <v>243842.34475085224</v>
      </c>
      <c r="Q636" s="461">
        <v>126225.33715668428</v>
      </c>
      <c r="R636" s="464">
        <v>1547919153639.3816</v>
      </c>
      <c r="S636" s="462">
        <v>0.64232933837609874</v>
      </c>
      <c r="T636" s="462">
        <v>0.34731317076494739</v>
      </c>
      <c r="U636" s="461">
        <v>15.745810603567257</v>
      </c>
      <c r="V636" s="464">
        <v>9393479298511.123</v>
      </c>
      <c r="W636" s="460">
        <v>2965.8802884360425</v>
      </c>
      <c r="X636" s="463">
        <v>4.5855518125268557E-2</v>
      </c>
      <c r="Y636" s="476">
        <v>2.0000000000000001E-4</v>
      </c>
    </row>
    <row r="637" spans="1:25" x14ac:dyDescent="0.2">
      <c r="A637" s="475">
        <f t="shared" si="9"/>
        <v>633</v>
      </c>
      <c r="B637" s="462">
        <v>0.306451017976339</v>
      </c>
      <c r="C637" s="461">
        <v>6471.9136219195934</v>
      </c>
      <c r="D637" s="462">
        <v>0.61099407614047019</v>
      </c>
      <c r="E637" s="462">
        <v>0.58693398518206841</v>
      </c>
      <c r="F637" s="516">
        <v>2023.75</v>
      </c>
      <c r="G637" s="464">
        <v>295515903557.55481</v>
      </c>
      <c r="H637" s="461">
        <v>12538355.569151711</v>
      </c>
      <c r="I637" s="464">
        <v>404731364743.40558</v>
      </c>
      <c r="J637" s="462">
        <v>0.306451017976339</v>
      </c>
      <c r="K637" s="464">
        <v>7654377531.3805265</v>
      </c>
      <c r="L637" s="464">
        <v>0</v>
      </c>
      <c r="M637" s="464">
        <v>385942055203.56384</v>
      </c>
      <c r="N637" s="464">
        <v>9545617784.0454216</v>
      </c>
      <c r="O637" s="464">
        <v>19049.772313959002</v>
      </c>
      <c r="P637" s="461">
        <v>116235.39661178083</v>
      </c>
      <c r="Q637" s="461">
        <v>41490.164848066161</v>
      </c>
      <c r="R637" s="464">
        <v>1106472132716.6304</v>
      </c>
      <c r="S637" s="462">
        <v>0.61313465645222132</v>
      </c>
      <c r="T637" s="462">
        <v>0.35312617896036336</v>
      </c>
      <c r="U637" s="461">
        <v>17.501370518410003</v>
      </c>
      <c r="V637" s="464">
        <v>7559735386976.2549</v>
      </c>
      <c r="W637" s="460">
        <v>2385.5261364133662</v>
      </c>
      <c r="X637" s="463">
        <v>4.1370715681092317E-2</v>
      </c>
      <c r="Y637" s="476">
        <v>2.0000000000000001E-4</v>
      </c>
    </row>
    <row r="638" spans="1:25" x14ac:dyDescent="0.2">
      <c r="A638" s="475">
        <f t="shared" si="9"/>
        <v>634</v>
      </c>
      <c r="B638" s="462">
        <v>0.46271715261220864</v>
      </c>
      <c r="C638" s="461">
        <v>3277.1907095821798</v>
      </c>
      <c r="D638" s="462">
        <v>0.98718949148312085</v>
      </c>
      <c r="E638" s="462">
        <v>0.44066357237889464</v>
      </c>
      <c r="F638" s="516">
        <v>2025.85</v>
      </c>
      <c r="G638" s="464">
        <v>280489755820.85547</v>
      </c>
      <c r="H638" s="461">
        <v>29051423.547458205</v>
      </c>
      <c r="I638" s="464">
        <v>649088897740.6145</v>
      </c>
      <c r="J638" s="462">
        <v>0.38842481864557488</v>
      </c>
      <c r="K638" s="464">
        <v>39894771004.527954</v>
      </c>
      <c r="L638" s="464">
        <v>66605309909.253914</v>
      </c>
      <c r="M638" s="464">
        <v>125839040174.82219</v>
      </c>
      <c r="N638" s="464">
        <v>7372058087.5502167</v>
      </c>
      <c r="O638" s="464">
        <v>32945.872970913377</v>
      </c>
      <c r="P638" s="461">
        <v>101465.43749999956</v>
      </c>
      <c r="Q638" s="461">
        <v>33113.812499999789</v>
      </c>
      <c r="R638" s="464">
        <v>1210798295111.1216</v>
      </c>
      <c r="S638" s="462">
        <v>0.56297502188974036</v>
      </c>
      <c r="T638" s="462">
        <v>0.40826964456378795</v>
      </c>
      <c r="U638" s="461">
        <v>16.306546135181058</v>
      </c>
      <c r="V638" s="464">
        <v>8819618658113.2559</v>
      </c>
      <c r="W638" s="460">
        <v>2783.7512711253821</v>
      </c>
      <c r="X638" s="463">
        <v>4.4895055907522262E-2</v>
      </c>
      <c r="Y638" s="476">
        <v>2.0000000000000001E-4</v>
      </c>
    </row>
    <row r="639" spans="1:25" x14ac:dyDescent="0.2">
      <c r="A639" s="475">
        <f t="shared" si="9"/>
        <v>635</v>
      </c>
      <c r="B639" s="462">
        <v>0.56579335973628908</v>
      </c>
      <c r="C639" s="461">
        <v>5300.9932329876146</v>
      </c>
      <c r="D639" s="462">
        <v>0.7062466047083803</v>
      </c>
      <c r="E639" s="462">
        <v>0.48086256539883454</v>
      </c>
      <c r="F639" s="516">
        <v>2023.75</v>
      </c>
      <c r="G639" s="464">
        <v>339612628485.85693</v>
      </c>
      <c r="H639" s="461">
        <v>16205082.255135218</v>
      </c>
      <c r="I639" s="464">
        <v>396217071324.32385</v>
      </c>
      <c r="J639" s="462">
        <v>0.26625200571465124</v>
      </c>
      <c r="K639" s="464">
        <v>8227525162.9116707</v>
      </c>
      <c r="L639" s="464">
        <v>0</v>
      </c>
      <c r="M639" s="464">
        <v>390973676309.31775</v>
      </c>
      <c r="N639" s="464">
        <v>85028969765.831848</v>
      </c>
      <c r="O639" s="464">
        <v>18207.226759621655</v>
      </c>
      <c r="P639" s="461">
        <v>490012.8519569143</v>
      </c>
      <c r="Q639" s="461">
        <v>318719.69125965988</v>
      </c>
      <c r="R639" s="464">
        <v>1194644871590.511</v>
      </c>
      <c r="S639" s="462">
        <v>0.5788082641825264</v>
      </c>
      <c r="T639" s="462">
        <v>0.35374236490964517</v>
      </c>
      <c r="U639" s="461">
        <v>17.796040403033576</v>
      </c>
      <c r="V639" s="464">
        <v>8222814870645.4482</v>
      </c>
      <c r="W639" s="460">
        <v>2592.8760207212631</v>
      </c>
      <c r="X639" s="463">
        <v>4.1393935380549016E-2</v>
      </c>
      <c r="Y639" s="476">
        <v>2.0000000000000001E-4</v>
      </c>
    </row>
    <row r="640" spans="1:25" x14ac:dyDescent="0.2">
      <c r="A640" s="475">
        <f t="shared" si="9"/>
        <v>636</v>
      </c>
      <c r="B640" s="462">
        <v>0.40673750578554546</v>
      </c>
      <c r="C640" s="461">
        <v>4204.4763291691361</v>
      </c>
      <c r="D640" s="462">
        <v>0.91753480456912229</v>
      </c>
      <c r="E640" s="462">
        <v>0.45340707716488921</v>
      </c>
      <c r="F640" s="516">
        <v>2024.51</v>
      </c>
      <c r="G640" s="464">
        <v>363696666062.58234</v>
      </c>
      <c r="H640" s="461">
        <v>26565351.495506141</v>
      </c>
      <c r="I640" s="464">
        <v>715305853246.09924</v>
      </c>
      <c r="J640" s="462">
        <v>0.40673750578554546</v>
      </c>
      <c r="K640" s="464">
        <v>23034832727.893276</v>
      </c>
      <c r="L640" s="464">
        <v>11616495053.693804</v>
      </c>
      <c r="M640" s="464">
        <v>258721154624.30176</v>
      </c>
      <c r="N640" s="464">
        <v>20236418665.878391</v>
      </c>
      <c r="O640" s="464">
        <v>16597.798465618209</v>
      </c>
      <c r="P640" s="461">
        <v>180911.21770853497</v>
      </c>
      <c r="Q640" s="461">
        <v>80808.151321855592</v>
      </c>
      <c r="R640" s="464">
        <v>1422942672355.8152</v>
      </c>
      <c r="S640" s="462">
        <v>0.58880208411825008</v>
      </c>
      <c r="T640" s="462">
        <v>0.44191992342413727</v>
      </c>
      <c r="U640" s="461">
        <v>16.423524702126766</v>
      </c>
      <c r="V640" s="464">
        <v>11320673393610.357</v>
      </c>
      <c r="W640" s="460">
        <v>3572.7220676184547</v>
      </c>
      <c r="X640" s="463">
        <v>4.469110260925567E-2</v>
      </c>
      <c r="Y640" s="476">
        <v>2.0000000000000001E-4</v>
      </c>
    </row>
    <row r="641" spans="1:25" x14ac:dyDescent="0.2">
      <c r="A641" s="475">
        <f t="shared" si="9"/>
        <v>637</v>
      </c>
      <c r="B641" s="462">
        <v>0.46429371722702389</v>
      </c>
      <c r="C641" s="461">
        <v>5849.469357245538</v>
      </c>
      <c r="D641" s="462">
        <v>0.33985877921394148</v>
      </c>
      <c r="E641" s="462">
        <v>0.58438615193747667</v>
      </c>
      <c r="F641" s="516">
        <v>2024.66</v>
      </c>
      <c r="G641" s="464">
        <v>253872710500.21973</v>
      </c>
      <c r="H641" s="461">
        <v>5662768.8565749638</v>
      </c>
      <c r="I641" s="464">
        <v>227762026354.62289</v>
      </c>
      <c r="J641" s="462">
        <v>0.46429371722702384</v>
      </c>
      <c r="K641" s="464">
        <v>3780240613.542994</v>
      </c>
      <c r="L641" s="464">
        <v>0</v>
      </c>
      <c r="M641" s="464">
        <v>158788793019.37137</v>
      </c>
      <c r="N641" s="464">
        <v>31768073910.338745</v>
      </c>
      <c r="O641" s="464">
        <v>27203.130784300207</v>
      </c>
      <c r="P641" s="461">
        <v>299063.04833851068</v>
      </c>
      <c r="Q641" s="461">
        <v>145288.21283957659</v>
      </c>
      <c r="R641" s="464">
        <v>654601610321.85059</v>
      </c>
      <c r="S641" s="462">
        <v>0.65371557389754764</v>
      </c>
      <c r="T641" s="462">
        <v>0.52467212587618306</v>
      </c>
      <c r="U641" s="461">
        <v>17.419018074390312</v>
      </c>
      <c r="V641" s="464">
        <v>6587484247455.1943</v>
      </c>
      <c r="W641" s="460">
        <v>2076.4899727284592</v>
      </c>
      <c r="X641" s="463">
        <v>4.1813288076926136E-2</v>
      </c>
      <c r="Y641" s="476">
        <v>2.0000000000000001E-4</v>
      </c>
    </row>
    <row r="642" spans="1:25" x14ac:dyDescent="0.2">
      <c r="A642" s="475">
        <f t="shared" si="9"/>
        <v>638</v>
      </c>
      <c r="B642" s="462">
        <v>0.43991738494350846</v>
      </c>
      <c r="C642" s="461">
        <v>1500</v>
      </c>
      <c r="D642" s="462">
        <v>0.76667772743949747</v>
      </c>
      <c r="E642" s="462">
        <v>0.23179429295026005</v>
      </c>
      <c r="F642" s="516">
        <v>2024.69</v>
      </c>
      <c r="G642" s="464">
        <v>296000571050.38544</v>
      </c>
      <c r="H642" s="461">
        <v>19768751.782780509</v>
      </c>
      <c r="I642" s="464">
        <v>490390148500.45856</v>
      </c>
      <c r="J642" s="462">
        <v>0.31609421902241186</v>
      </c>
      <c r="K642" s="464">
        <v>11029379316.764919</v>
      </c>
      <c r="L642" s="464">
        <v>11769000436.465849</v>
      </c>
      <c r="M642" s="464">
        <v>235453700137.51294</v>
      </c>
      <c r="N642" s="464">
        <v>47189243912.103195</v>
      </c>
      <c r="O642" s="464">
        <v>26339.890703490091</v>
      </c>
      <c r="P642" s="461">
        <v>310499.80468492134</v>
      </c>
      <c r="Q642" s="461">
        <v>177171.63751864556</v>
      </c>
      <c r="R642" s="464">
        <v>1148455895551.908</v>
      </c>
      <c r="S642" s="462">
        <v>0.56542525506041741</v>
      </c>
      <c r="T642" s="462">
        <v>0.3634618941116094</v>
      </c>
      <c r="U642" s="461">
        <v>17.224433688865226</v>
      </c>
      <c r="V642" s="464">
        <v>7989126821386.6406</v>
      </c>
      <c r="W642" s="460">
        <v>2522.0210221211159</v>
      </c>
      <c r="X642" s="463">
        <v>4.1827847119941718E-2</v>
      </c>
      <c r="Y642" s="476">
        <v>2.0000000000000001E-4</v>
      </c>
    </row>
    <row r="643" spans="1:25" x14ac:dyDescent="0.2">
      <c r="A643" s="475">
        <f t="shared" si="9"/>
        <v>639</v>
      </c>
      <c r="B643" s="462">
        <v>0.57978657152832003</v>
      </c>
      <c r="C643" s="461">
        <v>10725.221557253817</v>
      </c>
      <c r="D643" s="462">
        <v>0.75332570979243951</v>
      </c>
      <c r="E643" s="462">
        <v>0.49410884751623319</v>
      </c>
      <c r="F643" s="516">
        <v>2024.74</v>
      </c>
      <c r="G643" s="464">
        <v>364257043643.54523</v>
      </c>
      <c r="H643" s="461">
        <v>17491076.809216917</v>
      </c>
      <c r="I643" s="464">
        <v>570972546683.61792</v>
      </c>
      <c r="J643" s="462">
        <v>0.51246458700533237</v>
      </c>
      <c r="K643" s="464">
        <v>14187101169.999397</v>
      </c>
      <c r="L643" s="464">
        <v>0</v>
      </c>
      <c r="M643" s="464">
        <v>261078089311.26639</v>
      </c>
      <c r="N643" s="464">
        <v>44572994823.702789</v>
      </c>
      <c r="O643" s="464">
        <v>44881.418959034352</v>
      </c>
      <c r="P643" s="461">
        <v>336817.53155308042</v>
      </c>
      <c r="Q643" s="461">
        <v>197504.70446473974</v>
      </c>
      <c r="R643" s="464">
        <v>1234253211675.6062</v>
      </c>
      <c r="S643" s="462">
        <v>0.64620637889012789</v>
      </c>
      <c r="T643" s="462">
        <v>0.51175740924669588</v>
      </c>
      <c r="U643" s="461">
        <v>16.420132332705812</v>
      </c>
      <c r="V643" s="464">
        <v>11234756349369.145</v>
      </c>
      <c r="W643" s="460">
        <v>3542.375160933319</v>
      </c>
      <c r="X643" s="463">
        <v>4.477948335219311E-2</v>
      </c>
      <c r="Y643" s="476">
        <v>2.0000000000000001E-4</v>
      </c>
    </row>
    <row r="644" spans="1:25" x14ac:dyDescent="0.2">
      <c r="A644" s="475">
        <f t="shared" si="9"/>
        <v>640</v>
      </c>
      <c r="B644" s="462">
        <v>0.55253880901283869</v>
      </c>
      <c r="C644" s="461">
        <v>6672.8117546102294</v>
      </c>
      <c r="D644" s="462">
        <v>1.0803127708345417</v>
      </c>
      <c r="E644" s="462">
        <v>0.18930018564661444</v>
      </c>
      <c r="F644" s="516">
        <v>2025.5</v>
      </c>
      <c r="G644" s="464">
        <v>276745224804.15924</v>
      </c>
      <c r="H644" s="461">
        <v>28887552.379107717</v>
      </c>
      <c r="I644" s="464">
        <v>504904965905.78485</v>
      </c>
      <c r="J644" s="462">
        <v>0.16750742505177918</v>
      </c>
      <c r="K644" s="464">
        <v>18457137740.927078</v>
      </c>
      <c r="L644" s="464">
        <v>26272163870.128056</v>
      </c>
      <c r="M644" s="464">
        <v>177163121356.8367</v>
      </c>
      <c r="N644" s="464">
        <v>10144425123.1166</v>
      </c>
      <c r="O644" s="464">
        <v>10910.917313672526</v>
      </c>
      <c r="P644" s="461">
        <v>165443.13220514837</v>
      </c>
      <c r="Q644" s="461">
        <v>43362.935457039806</v>
      </c>
      <c r="R644" s="464">
        <v>1149913498055.1765</v>
      </c>
      <c r="S644" s="462">
        <v>0.51410984852255714</v>
      </c>
      <c r="T644" s="462">
        <v>0.30330310964621471</v>
      </c>
      <c r="U644" s="461">
        <v>17.668053263214684</v>
      </c>
      <c r="V644" s="464">
        <v>6553084752645.9629</v>
      </c>
      <c r="W644" s="460">
        <v>2067.8852130420637</v>
      </c>
      <c r="X644" s="463">
        <v>4.3054671081936398E-2</v>
      </c>
      <c r="Y644" s="476">
        <v>2.0000000000000001E-4</v>
      </c>
    </row>
    <row r="645" spans="1:25" x14ac:dyDescent="0.2">
      <c r="A645" s="475">
        <f t="shared" si="9"/>
        <v>641</v>
      </c>
      <c r="B645" s="462">
        <v>0.52682678670004279</v>
      </c>
      <c r="C645" s="461">
        <v>3451.148855790892</v>
      </c>
      <c r="D645" s="462">
        <v>0.58513138781510654</v>
      </c>
      <c r="E645" s="462">
        <v>0.2624253015259167</v>
      </c>
      <c r="F645" s="516">
        <v>2024.89</v>
      </c>
      <c r="G645" s="464">
        <v>230664888346.70358</v>
      </c>
      <c r="H645" s="461">
        <v>11651294.136724878</v>
      </c>
      <c r="I645" s="464">
        <v>399861766955.2937</v>
      </c>
      <c r="J645" s="462">
        <v>0.45772251142665132</v>
      </c>
      <c r="K645" s="464">
        <v>13061801479.271505</v>
      </c>
      <c r="L645" s="464">
        <v>1747526397.2852697</v>
      </c>
      <c r="M645" s="464">
        <v>236435054133.29324</v>
      </c>
      <c r="N645" s="464">
        <v>50818517688.401894</v>
      </c>
      <c r="O645" s="464">
        <v>25785.304681184858</v>
      </c>
      <c r="P645" s="461">
        <v>325646.50370111439</v>
      </c>
      <c r="Q645" s="461">
        <v>193176.0614448284</v>
      </c>
      <c r="R645" s="464">
        <v>1078090303851.0251</v>
      </c>
      <c r="S645" s="462">
        <v>0.64426475630834568</v>
      </c>
      <c r="T645" s="462">
        <v>0.36189765699119353</v>
      </c>
      <c r="U645" s="461">
        <v>16.486464775919906</v>
      </c>
      <c r="V645" s="464">
        <v>7084055033143.4756</v>
      </c>
      <c r="W645" s="460">
        <v>2236.9593651275845</v>
      </c>
      <c r="X645" s="463">
        <v>4.4278242012360636E-2</v>
      </c>
      <c r="Y645" s="476">
        <v>2.0000000000000001E-4</v>
      </c>
    </row>
    <row r="646" spans="1:25" x14ac:dyDescent="0.2">
      <c r="A646" s="475">
        <f t="shared" si="9"/>
        <v>642</v>
      </c>
      <c r="B646" s="462">
        <v>0.38896890072309986</v>
      </c>
      <c r="C646" s="461">
        <v>5774.5621376765866</v>
      </c>
      <c r="D646" s="462">
        <v>0.48704753257768185</v>
      </c>
      <c r="E646" s="462">
        <v>0.3944156602937447</v>
      </c>
      <c r="F646" s="516">
        <v>2023.98</v>
      </c>
      <c r="G646" s="464">
        <v>198175110013.62213</v>
      </c>
      <c r="H646" s="461">
        <v>9179939.2550342865</v>
      </c>
      <c r="I646" s="464">
        <v>334500351368.40112</v>
      </c>
      <c r="J646" s="462">
        <v>0.38896890072309986</v>
      </c>
      <c r="K646" s="464">
        <v>9001697645.8978481</v>
      </c>
      <c r="L646" s="464">
        <v>0</v>
      </c>
      <c r="M646" s="464">
        <v>246670362343.69803</v>
      </c>
      <c r="N646" s="464">
        <v>87950842845.928299</v>
      </c>
      <c r="O646" s="464">
        <v>32003.932840797104</v>
      </c>
      <c r="P646" s="461">
        <v>546630.44484460936</v>
      </c>
      <c r="Q646" s="461">
        <v>371977.88209276029</v>
      </c>
      <c r="R646" s="464">
        <v>900849260035.86377</v>
      </c>
      <c r="S646" s="462">
        <v>0.59018382346035991</v>
      </c>
      <c r="T646" s="462">
        <v>0.33747424541223281</v>
      </c>
      <c r="U646" s="461">
        <v>16.866310633910821</v>
      </c>
      <c r="V646" s="464">
        <v>5699955821368.5596</v>
      </c>
      <c r="W646" s="460">
        <v>1798.2480443419518</v>
      </c>
      <c r="X646" s="463">
        <v>4.2765285727253369E-2</v>
      </c>
      <c r="Y646" s="476">
        <v>2.0000000000000001E-4</v>
      </c>
    </row>
    <row r="647" spans="1:25" x14ac:dyDescent="0.2">
      <c r="A647" s="475">
        <f t="shared" ref="A647:A710" si="10">A646+1</f>
        <v>643</v>
      </c>
      <c r="B647" s="462">
        <v>0.61722325224984254</v>
      </c>
      <c r="C647" s="461">
        <v>3008.9268649175165</v>
      </c>
      <c r="D647" s="462">
        <v>0.50688993870895993</v>
      </c>
      <c r="E647" s="462">
        <v>0.53009948173507615</v>
      </c>
      <c r="F647" s="516">
        <v>2026.05</v>
      </c>
      <c r="G647" s="464">
        <v>117849311932.21284</v>
      </c>
      <c r="H647" s="461">
        <v>10090087.535070317</v>
      </c>
      <c r="I647" s="464">
        <v>381325398455.50745</v>
      </c>
      <c r="J647" s="462">
        <v>0.43559743377069826</v>
      </c>
      <c r="K647" s="464">
        <v>48332631805.161003</v>
      </c>
      <c r="L647" s="464">
        <v>102374881071.72261</v>
      </c>
      <c r="M647" s="464">
        <v>46555963547.089149</v>
      </c>
      <c r="N647" s="464">
        <v>60286002718.285667</v>
      </c>
      <c r="O647" s="464">
        <v>26751.466346601566</v>
      </c>
      <c r="P647" s="461">
        <v>323983.25210271956</v>
      </c>
      <c r="Q647" s="461">
        <v>193933.9136174864</v>
      </c>
      <c r="R647" s="464">
        <v>726114036091.34497</v>
      </c>
      <c r="S647" s="462">
        <v>0.5379783207142439</v>
      </c>
      <c r="T647" s="462">
        <v>0.3934136229267039</v>
      </c>
      <c r="U647" s="461">
        <v>15.245403293680859</v>
      </c>
      <c r="V647" s="464">
        <v>4922351907060.1875</v>
      </c>
      <c r="W647" s="460">
        <v>1553.333378082418</v>
      </c>
      <c r="X647" s="463">
        <v>4.6631525556864679E-2</v>
      </c>
      <c r="Y647" s="476">
        <v>2.0000000000000001E-4</v>
      </c>
    </row>
    <row r="648" spans="1:25" x14ac:dyDescent="0.2">
      <c r="A648" s="475">
        <f t="shared" si="10"/>
        <v>644</v>
      </c>
      <c r="B648" s="462">
        <v>0.55112493067154955</v>
      </c>
      <c r="C648" s="461">
        <v>3127.0594931742462</v>
      </c>
      <c r="D648" s="462">
        <v>0.57051999316422353</v>
      </c>
      <c r="E648" s="462">
        <v>0.405165124713527</v>
      </c>
      <c r="F648" s="516">
        <v>2026.28</v>
      </c>
      <c r="G648" s="464">
        <v>172731786803.86951</v>
      </c>
      <c r="H648" s="461">
        <v>11772247.859716855</v>
      </c>
      <c r="I648" s="464">
        <v>326479833577.06293</v>
      </c>
      <c r="J648" s="462">
        <v>0.29725885943914565</v>
      </c>
      <c r="K648" s="464">
        <v>42261765819.826218</v>
      </c>
      <c r="L648" s="464">
        <v>95855967135.227539</v>
      </c>
      <c r="M648" s="464">
        <v>31221299483.613789</v>
      </c>
      <c r="N648" s="464">
        <v>24604888915.282597</v>
      </c>
      <c r="O648" s="464">
        <v>22829.205521764721</v>
      </c>
      <c r="P648" s="461">
        <v>182634.21026109945</v>
      </c>
      <c r="Q648" s="461">
        <v>86995.22314239433</v>
      </c>
      <c r="R648" s="464">
        <v>640656400401.72485</v>
      </c>
      <c r="S648" s="462">
        <v>0.49991347706651384</v>
      </c>
      <c r="T648" s="462">
        <v>0.41385593889889499</v>
      </c>
      <c r="U648" s="461">
        <v>16.693395332453061</v>
      </c>
      <c r="V648" s="464">
        <v>4878795955701.7861</v>
      </c>
      <c r="W648" s="460">
        <v>1539.7111662249035</v>
      </c>
      <c r="X648" s="463">
        <v>4.3700314204464241E-2</v>
      </c>
      <c r="Y648" s="476">
        <v>2.0000000000000001E-4</v>
      </c>
    </row>
    <row r="649" spans="1:25" x14ac:dyDescent="0.2">
      <c r="A649" s="475">
        <f t="shared" si="10"/>
        <v>645</v>
      </c>
      <c r="B649" s="462">
        <v>0.51405479634468421</v>
      </c>
      <c r="C649" s="461">
        <v>4824.2518113902997</v>
      </c>
      <c r="D649" s="462">
        <v>0.56766181096407575</v>
      </c>
      <c r="E649" s="462">
        <v>0.36977154095927878</v>
      </c>
      <c r="F649" s="516">
        <v>2024.91</v>
      </c>
      <c r="G649" s="464">
        <v>215249463401.01114</v>
      </c>
      <c r="H649" s="461">
        <v>11382049.34113466</v>
      </c>
      <c r="I649" s="464">
        <v>365744299053.79266</v>
      </c>
      <c r="J649" s="462">
        <v>0.36826107079342907</v>
      </c>
      <c r="K649" s="464">
        <v>9298242449.3328819</v>
      </c>
      <c r="L649" s="464">
        <v>0</v>
      </c>
      <c r="M649" s="464">
        <v>190454816420.09717</v>
      </c>
      <c r="N649" s="464">
        <v>69217128204.224838</v>
      </c>
      <c r="O649" s="464">
        <v>21223.19970282499</v>
      </c>
      <c r="P649" s="461">
        <v>380244.43791404366</v>
      </c>
      <c r="Q649" s="461">
        <v>236084.99629733327</v>
      </c>
      <c r="R649" s="464">
        <v>918738261887.96399</v>
      </c>
      <c r="S649" s="462">
        <v>0.58326388715588451</v>
      </c>
      <c r="T649" s="462">
        <v>0.35182612676263464</v>
      </c>
      <c r="U649" s="461">
        <v>16.948895424643322</v>
      </c>
      <c r="V649" s="464">
        <v>5996596512891.0762</v>
      </c>
      <c r="W649" s="460">
        <v>1890.9196244811783</v>
      </c>
      <c r="X649" s="463">
        <v>4.3302166351171865E-2</v>
      </c>
      <c r="Y649" s="476">
        <v>2.0000000000000001E-4</v>
      </c>
    </row>
    <row r="650" spans="1:25" x14ac:dyDescent="0.2">
      <c r="A650" s="475">
        <f t="shared" si="10"/>
        <v>646</v>
      </c>
      <c r="B650" s="462">
        <v>0.50589458952040789</v>
      </c>
      <c r="C650" s="461">
        <v>4214.7189958314548</v>
      </c>
      <c r="D650" s="462">
        <v>0.83842700539648218</v>
      </c>
      <c r="E650" s="462">
        <v>0.5670106341007024</v>
      </c>
      <c r="F650" s="516">
        <v>2027.13</v>
      </c>
      <c r="G650" s="464">
        <v>46888460952.324059</v>
      </c>
      <c r="H650" s="461">
        <v>21695009.618745942</v>
      </c>
      <c r="I650" s="464">
        <v>503543907303.4057</v>
      </c>
      <c r="J650" s="462">
        <v>0.27921791312573052</v>
      </c>
      <c r="K650" s="464">
        <v>18229282046.307201</v>
      </c>
      <c r="L650" s="464">
        <v>24118924133.687298</v>
      </c>
      <c r="M650" s="464">
        <v>0</v>
      </c>
      <c r="N650" s="464">
        <v>65587852118.968071</v>
      </c>
      <c r="O650" s="464">
        <v>21783.980535526807</v>
      </c>
      <c r="P650" s="461">
        <v>409079.67268423282</v>
      </c>
      <c r="Q650" s="461">
        <v>251028.26232385696</v>
      </c>
      <c r="R650" s="464">
        <v>687143438601.94568</v>
      </c>
      <c r="S650" s="462">
        <v>0.35617392945867055</v>
      </c>
      <c r="T650" s="462">
        <v>0.2291058759916339</v>
      </c>
      <c r="U650" s="461">
        <v>14.629689804949289</v>
      </c>
      <c r="V650" s="464">
        <v>2603409980785.6758</v>
      </c>
      <c r="W650" s="460">
        <v>821.36379199649116</v>
      </c>
      <c r="X650" s="463">
        <v>4.7879149528245755E-2</v>
      </c>
      <c r="Y650" s="476">
        <v>2.0000000000000001E-4</v>
      </c>
    </row>
    <row r="651" spans="1:25" x14ac:dyDescent="0.2">
      <c r="A651" s="475">
        <f t="shared" si="10"/>
        <v>647</v>
      </c>
      <c r="B651" s="462">
        <v>0.56223402824810387</v>
      </c>
      <c r="C651" s="461">
        <v>4001.087022997669</v>
      </c>
      <c r="D651" s="462">
        <v>0.92042471211280952</v>
      </c>
      <c r="E651" s="462">
        <v>0.2501768543016708</v>
      </c>
      <c r="F651" s="516">
        <v>2023.75</v>
      </c>
      <c r="G651" s="464">
        <v>252861613747.48773</v>
      </c>
      <c r="H651" s="461">
        <v>26954666.978385538</v>
      </c>
      <c r="I651" s="464">
        <v>624537147346.68628</v>
      </c>
      <c r="J651" s="462">
        <v>0.31814541700555343</v>
      </c>
      <c r="K651" s="464">
        <v>13737306446.660759</v>
      </c>
      <c r="L651" s="464">
        <v>0</v>
      </c>
      <c r="M651" s="464">
        <v>280362936889.40027</v>
      </c>
      <c r="N651" s="464">
        <v>74083254688.46846</v>
      </c>
      <c r="O651" s="464">
        <v>29450.85928613841</v>
      </c>
      <c r="P651" s="461">
        <v>460080.61508713441</v>
      </c>
      <c r="Q651" s="461">
        <v>288555.68810149416</v>
      </c>
      <c r="R651" s="464">
        <v>1311547402834.9431</v>
      </c>
      <c r="S651" s="462">
        <v>0.53280829049953549</v>
      </c>
      <c r="T651" s="462">
        <v>0.30664808605068722</v>
      </c>
      <c r="U651" s="461">
        <v>16.734063265046441</v>
      </c>
      <c r="V651" s="464">
        <v>7424894251191.6084</v>
      </c>
      <c r="W651" s="460">
        <v>2342.3401932507172</v>
      </c>
      <c r="X651" s="463">
        <v>4.3303730504259064E-2</v>
      </c>
      <c r="Y651" s="476">
        <v>2.0000000000000001E-4</v>
      </c>
    </row>
    <row r="652" spans="1:25" x14ac:dyDescent="0.2">
      <c r="A652" s="475">
        <f t="shared" si="10"/>
        <v>648</v>
      </c>
      <c r="B652" s="462">
        <v>0.631601531492608</v>
      </c>
      <c r="C652" s="461">
        <v>3045.9563253341867</v>
      </c>
      <c r="D652" s="462">
        <v>0.54104480856198889</v>
      </c>
      <c r="E652" s="462">
        <v>0.46058503643893117</v>
      </c>
      <c r="F652" s="516">
        <v>2024.16</v>
      </c>
      <c r="G652" s="464">
        <v>185892142851.87003</v>
      </c>
      <c r="H652" s="461">
        <v>11257043.197246712</v>
      </c>
      <c r="I652" s="464">
        <v>384155393822.26105</v>
      </c>
      <c r="J652" s="462">
        <v>0.43510680793917722</v>
      </c>
      <c r="K652" s="464">
        <v>5625392610.2591639</v>
      </c>
      <c r="L652" s="464">
        <v>0</v>
      </c>
      <c r="M652" s="464">
        <v>256300682869.77808</v>
      </c>
      <c r="N652" s="464">
        <v>60071084872.404724</v>
      </c>
      <c r="O652" s="464">
        <v>27205.448653942738</v>
      </c>
      <c r="P652" s="461">
        <v>355014.95436810952</v>
      </c>
      <c r="Q652" s="461">
        <v>217110.18179133782</v>
      </c>
      <c r="R652" s="464">
        <v>1031964682633.5063</v>
      </c>
      <c r="S652" s="462">
        <v>0.62597204879262436</v>
      </c>
      <c r="T652" s="462">
        <v>0.316230271135374</v>
      </c>
      <c r="U652" s="461">
        <v>16.399643701664132</v>
      </c>
      <c r="V652" s="464">
        <v>5976157974052.8252</v>
      </c>
      <c r="W652" s="460">
        <v>1887.2202119780163</v>
      </c>
      <c r="X652" s="463">
        <v>4.380712132310511E-2</v>
      </c>
      <c r="Y652" s="476">
        <v>2.0000000000000001E-4</v>
      </c>
    </row>
    <row r="653" spans="1:25" x14ac:dyDescent="0.2">
      <c r="A653" s="475">
        <f t="shared" si="10"/>
        <v>649</v>
      </c>
      <c r="B653" s="462">
        <v>0.6204366636309151</v>
      </c>
      <c r="C653" s="461">
        <v>8046.8421712217314</v>
      </c>
      <c r="D653" s="462">
        <v>0.72820402034444998</v>
      </c>
      <c r="E653" s="462">
        <v>0.29639938176081049</v>
      </c>
      <c r="F653" s="516">
        <v>2023.96</v>
      </c>
      <c r="G653" s="464">
        <v>310546791148.11682</v>
      </c>
      <c r="H653" s="461">
        <v>15845438.816102766</v>
      </c>
      <c r="I653" s="464">
        <v>462798340298.38873</v>
      </c>
      <c r="J653" s="462">
        <v>0.36941241740921837</v>
      </c>
      <c r="K653" s="464">
        <v>10446972595.671946</v>
      </c>
      <c r="L653" s="464">
        <v>0</v>
      </c>
      <c r="M653" s="464">
        <v>317709542167.23163</v>
      </c>
      <c r="N653" s="464">
        <v>68624084098.374229</v>
      </c>
      <c r="O653" s="464">
        <v>26563.100506590148</v>
      </c>
      <c r="P653" s="461">
        <v>410982.76658375189</v>
      </c>
      <c r="Q653" s="461">
        <v>255581.39716231494</v>
      </c>
      <c r="R653" s="464">
        <v>1135873696515.4983</v>
      </c>
      <c r="S653" s="462">
        <v>0.58798768363337073</v>
      </c>
      <c r="T653" s="462">
        <v>0.42203979902626348</v>
      </c>
      <c r="U653" s="461">
        <v>16.849581392553056</v>
      </c>
      <c r="V653" s="464">
        <v>8834354040602.8457</v>
      </c>
      <c r="W653" s="460">
        <v>2789.6045379953457</v>
      </c>
      <c r="X653" s="463">
        <v>4.3626438720942642E-2</v>
      </c>
      <c r="Y653" s="476">
        <v>2.0000000000000001E-4</v>
      </c>
    </row>
    <row r="654" spans="1:25" x14ac:dyDescent="0.2">
      <c r="A654" s="475">
        <f t="shared" si="10"/>
        <v>650</v>
      </c>
      <c r="B654" s="462">
        <v>0.43427331992215917</v>
      </c>
      <c r="C654" s="461">
        <v>7422.2436621985071</v>
      </c>
      <c r="D654" s="462">
        <v>0.53383690582205912</v>
      </c>
      <c r="E654" s="462">
        <v>0.18586208604427112</v>
      </c>
      <c r="F654" s="516">
        <v>2026.51</v>
      </c>
      <c r="G654" s="464">
        <v>51820772096.470779</v>
      </c>
      <c r="H654" s="461">
        <v>10547616.475175329</v>
      </c>
      <c r="I654" s="464">
        <v>291120585682.53186</v>
      </c>
      <c r="J654" s="462">
        <v>0.27429718620891796</v>
      </c>
      <c r="K654" s="464">
        <v>20404564930.873825</v>
      </c>
      <c r="L654" s="464">
        <v>42540852033.770424</v>
      </c>
      <c r="M654" s="464">
        <v>27555398039.431286</v>
      </c>
      <c r="N654" s="464">
        <v>120302092926.81726</v>
      </c>
      <c r="O654" s="464">
        <v>28061.797749926405</v>
      </c>
      <c r="P654" s="461">
        <v>619954.32185855811</v>
      </c>
      <c r="Q654" s="461">
        <v>430157.4662421078</v>
      </c>
      <c r="R654" s="464">
        <v>582339269891.91528</v>
      </c>
      <c r="S654" s="462">
        <v>0.41676238737504251</v>
      </c>
      <c r="T654" s="462">
        <v>0.24534382304693633</v>
      </c>
      <c r="U654" s="461">
        <v>14.907167023302483</v>
      </c>
      <c r="V654" s="464">
        <v>2374028478689.7056</v>
      </c>
      <c r="W654" s="460">
        <v>749.28489725654379</v>
      </c>
      <c r="X654" s="463">
        <v>4.8329040418287353E-2</v>
      </c>
      <c r="Y654" s="476">
        <v>2.0000000000000001E-4</v>
      </c>
    </row>
    <row r="655" spans="1:25" x14ac:dyDescent="0.2">
      <c r="A655" s="475">
        <f t="shared" si="10"/>
        <v>651</v>
      </c>
      <c r="B655" s="462">
        <v>0.40398590168076726</v>
      </c>
      <c r="C655" s="461">
        <v>6338.5785480804261</v>
      </c>
      <c r="D655" s="462">
        <v>0.87460463862575166</v>
      </c>
      <c r="E655" s="462">
        <v>0.64690115374558643</v>
      </c>
      <c r="F655" s="516">
        <v>2025.16</v>
      </c>
      <c r="G655" s="464">
        <v>287901512322.49042</v>
      </c>
      <c r="H655" s="461">
        <v>23088398.346834343</v>
      </c>
      <c r="I655" s="464">
        <v>659926838612.30408</v>
      </c>
      <c r="J655" s="462">
        <v>0.4039859016807672</v>
      </c>
      <c r="K655" s="464">
        <v>44379550852.826035</v>
      </c>
      <c r="L655" s="464">
        <v>41271321188.377762</v>
      </c>
      <c r="M655" s="464">
        <v>152282226935.48267</v>
      </c>
      <c r="N655" s="464">
        <v>14763367968.196924</v>
      </c>
      <c r="O655" s="464">
        <v>28925.416527415182</v>
      </c>
      <c r="P655" s="461">
        <v>143630.06834428856</v>
      </c>
      <c r="Q655" s="461">
        <v>57701.590088778466</v>
      </c>
      <c r="R655" s="464">
        <v>1219283636565.1536</v>
      </c>
      <c r="S655" s="462">
        <v>0.57151800713986289</v>
      </c>
      <c r="T655" s="462">
        <v>0.4280369252427465</v>
      </c>
      <c r="U655" s="461">
        <v>16.157519827145791</v>
      </c>
      <c r="V655" s="464">
        <v>9110390312779.123</v>
      </c>
      <c r="W655" s="460">
        <v>2876.3494932050071</v>
      </c>
      <c r="X655" s="463">
        <v>4.5672087374040764E-2</v>
      </c>
      <c r="Y655" s="476">
        <v>2.0000000000000001E-4</v>
      </c>
    </row>
    <row r="656" spans="1:25" x14ac:dyDescent="0.2">
      <c r="A656" s="475">
        <f t="shared" si="10"/>
        <v>652</v>
      </c>
      <c r="B656" s="462">
        <v>0.62511288898892925</v>
      </c>
      <c r="C656" s="461">
        <v>9974.4174398416599</v>
      </c>
      <c r="D656" s="462">
        <v>0.87348846667608426</v>
      </c>
      <c r="E656" s="462">
        <v>0.49764563033396991</v>
      </c>
      <c r="F656" s="516">
        <v>2025.93</v>
      </c>
      <c r="G656" s="464">
        <v>112557288281.02505</v>
      </c>
      <c r="H656" s="461">
        <v>19039680.195133071</v>
      </c>
      <c r="I656" s="464">
        <v>630858716621.97412</v>
      </c>
      <c r="J656" s="462">
        <v>0.46353866472311478</v>
      </c>
      <c r="K656" s="464">
        <v>47257226422.872009</v>
      </c>
      <c r="L656" s="464">
        <v>57988311523.901672</v>
      </c>
      <c r="M656" s="464">
        <v>98250230594.772003</v>
      </c>
      <c r="N656" s="464">
        <v>29267436330.339352</v>
      </c>
      <c r="O656" s="464">
        <v>37641.619724226432</v>
      </c>
      <c r="P656" s="461">
        <v>193993.98467429983</v>
      </c>
      <c r="Q656" s="461">
        <v>110876.91949988679</v>
      </c>
      <c r="R656" s="464">
        <v>1089767599779.4617</v>
      </c>
      <c r="S656" s="462">
        <v>0.57164339560293709</v>
      </c>
      <c r="T656" s="462">
        <v>0.34427037610988759</v>
      </c>
      <c r="U656" s="461">
        <v>14.657513502411208</v>
      </c>
      <c r="V656" s="464">
        <v>6013973551194.5156</v>
      </c>
      <c r="W656" s="460">
        <v>1896.9957172481361</v>
      </c>
      <c r="X656" s="463">
        <v>5.0529403158249046E-2</v>
      </c>
      <c r="Y656" s="476">
        <v>2.0000000000000001E-4</v>
      </c>
    </row>
    <row r="657" spans="1:25" x14ac:dyDescent="0.2">
      <c r="A657" s="475">
        <f t="shared" si="10"/>
        <v>653</v>
      </c>
      <c r="B657" s="462">
        <v>0.48501350814910676</v>
      </c>
      <c r="C657" s="461">
        <v>3893.4862039696382</v>
      </c>
      <c r="D657" s="462">
        <v>0.77934902255129768</v>
      </c>
      <c r="E657" s="462">
        <v>0.4805839059202785</v>
      </c>
      <c r="F657" s="516">
        <v>2025.24</v>
      </c>
      <c r="G657" s="464">
        <v>163148267423.11511</v>
      </c>
      <c r="H657" s="461">
        <v>19559817.339391641</v>
      </c>
      <c r="I657" s="464">
        <v>490480360258.19055</v>
      </c>
      <c r="J657" s="462">
        <v>0.31381611905858786</v>
      </c>
      <c r="K657" s="464">
        <v>17552768037.925709</v>
      </c>
      <c r="L657" s="464">
        <v>21894316119.672523</v>
      </c>
      <c r="M657" s="464">
        <v>86004149668.312637</v>
      </c>
      <c r="N657" s="464">
        <v>53484222331.105209</v>
      </c>
      <c r="O657" s="464">
        <v>39835.317703382403</v>
      </c>
      <c r="P657" s="461">
        <v>342812.76185527828</v>
      </c>
      <c r="Q657" s="461">
        <v>201444.55393511627</v>
      </c>
      <c r="R657" s="464">
        <v>858471647528.03015</v>
      </c>
      <c r="S657" s="462">
        <v>0.47932791258760754</v>
      </c>
      <c r="T657" s="462">
        <v>0.32988807319441832</v>
      </c>
      <c r="U657" s="461">
        <v>16.36906836860771</v>
      </c>
      <c r="V657" s="464">
        <v>5187783252881.4775</v>
      </c>
      <c r="W657" s="460">
        <v>1638.2984173350744</v>
      </c>
      <c r="X657" s="463">
        <v>4.3565761160626562E-2</v>
      </c>
      <c r="Y657" s="476">
        <v>2.0000000000000001E-4</v>
      </c>
    </row>
    <row r="658" spans="1:25" x14ac:dyDescent="0.2">
      <c r="A658" s="475">
        <f t="shared" si="10"/>
        <v>654</v>
      </c>
      <c r="B658" s="462">
        <v>0.22728620084389628</v>
      </c>
      <c r="C658" s="461">
        <v>4359.9353656284738</v>
      </c>
      <c r="D658" s="462">
        <v>0.8387542195532921</v>
      </c>
      <c r="E658" s="462">
        <v>0.44838297184887937</v>
      </c>
      <c r="F658" s="516">
        <v>2023.75</v>
      </c>
      <c r="G658" s="464">
        <v>366516482905.40558</v>
      </c>
      <c r="H658" s="461">
        <v>22534546.442958057</v>
      </c>
      <c r="I658" s="464">
        <v>454416476824.28772</v>
      </c>
      <c r="J658" s="462">
        <v>0.22728620084389628</v>
      </c>
      <c r="K658" s="464">
        <v>6214737045.9371767</v>
      </c>
      <c r="L658" s="464">
        <v>0</v>
      </c>
      <c r="M658" s="464">
        <v>426253696224.05762</v>
      </c>
      <c r="N658" s="464">
        <v>56250279869.380539</v>
      </c>
      <c r="O658" s="464">
        <v>24231.521890594544</v>
      </c>
      <c r="P658" s="461">
        <v>390075.91354615858</v>
      </c>
      <c r="Q658" s="461">
        <v>236281.27402852103</v>
      </c>
      <c r="R658" s="464">
        <v>1328979452353.7224</v>
      </c>
      <c r="S658" s="462">
        <v>0.57941441420642059</v>
      </c>
      <c r="T658" s="462">
        <v>0.33925087079741129</v>
      </c>
      <c r="U658" s="461">
        <v>17.86148053444364</v>
      </c>
      <c r="V658" s="464">
        <v>8796267679944.3008</v>
      </c>
      <c r="W658" s="460">
        <v>2775.8250442782273</v>
      </c>
      <c r="X658" s="463">
        <v>4.1114013234640007E-2</v>
      </c>
      <c r="Y658" s="476">
        <v>2.0000000000000001E-4</v>
      </c>
    </row>
    <row r="659" spans="1:25" x14ac:dyDescent="0.2">
      <c r="A659" s="475">
        <f t="shared" si="10"/>
        <v>655</v>
      </c>
      <c r="B659" s="462">
        <v>0.53924921057398822</v>
      </c>
      <c r="C659" s="461">
        <v>4685.9209822145503</v>
      </c>
      <c r="D659" s="462">
        <v>0.79582052228245093</v>
      </c>
      <c r="E659" s="462">
        <v>0.56113289650739495</v>
      </c>
      <c r="F659" s="516">
        <v>2024.95</v>
      </c>
      <c r="G659" s="464">
        <v>245509140057.15759</v>
      </c>
      <c r="H659" s="461">
        <v>20087113.572825432</v>
      </c>
      <c r="I659" s="464">
        <v>483888092081.22729</v>
      </c>
      <c r="J659" s="462">
        <v>0.36486158233619925</v>
      </c>
      <c r="K659" s="464">
        <v>19566017380.894485</v>
      </c>
      <c r="L659" s="464">
        <v>1524714730.2174187</v>
      </c>
      <c r="M659" s="464">
        <v>169038775305.11078</v>
      </c>
      <c r="N659" s="464">
        <v>61145237158.929794</v>
      </c>
      <c r="O659" s="464">
        <v>26144.697462721637</v>
      </c>
      <c r="P659" s="461">
        <v>425154.90108467836</v>
      </c>
      <c r="Q659" s="461">
        <v>264753.90775146766</v>
      </c>
      <c r="R659" s="464">
        <v>984689499239.18835</v>
      </c>
      <c r="S659" s="462">
        <v>0.54034402410516369</v>
      </c>
      <c r="T659" s="462">
        <v>0.40961944957419311</v>
      </c>
      <c r="U659" s="461">
        <v>16.612719356108162</v>
      </c>
      <c r="V659" s="464">
        <v>7391706451103.0332</v>
      </c>
      <c r="W659" s="460">
        <v>2332.5465544191129</v>
      </c>
      <c r="X659" s="463">
        <v>4.3929024629995789E-2</v>
      </c>
      <c r="Y659" s="476">
        <v>2.0000000000000001E-4</v>
      </c>
    </row>
    <row r="660" spans="1:25" x14ac:dyDescent="0.2">
      <c r="A660" s="475">
        <f t="shared" si="10"/>
        <v>656</v>
      </c>
      <c r="B660" s="462">
        <v>0.47200686110524309</v>
      </c>
      <c r="C660" s="461">
        <v>6725.3283794818653</v>
      </c>
      <c r="D660" s="462">
        <v>0.46582302772499651</v>
      </c>
      <c r="E660" s="462">
        <v>0.49941639535238885</v>
      </c>
      <c r="F660" s="516">
        <v>2024.15</v>
      </c>
      <c r="G660" s="464">
        <v>225408540574.82043</v>
      </c>
      <c r="H660" s="461">
        <v>8668330.8965122327</v>
      </c>
      <c r="I660" s="464">
        <v>308294602243.76868</v>
      </c>
      <c r="J660" s="462">
        <v>0.47200686110524304</v>
      </c>
      <c r="K660" s="464">
        <v>7451694140.5860128</v>
      </c>
      <c r="L660" s="464">
        <v>0</v>
      </c>
      <c r="M660" s="464">
        <v>167142694463.03653</v>
      </c>
      <c r="N660" s="464">
        <v>30107337688.771458</v>
      </c>
      <c r="O660" s="464">
        <v>25485.738512404965</v>
      </c>
      <c r="P660" s="461">
        <v>237811.18856886658</v>
      </c>
      <c r="Q660" s="461">
        <v>129324.36662731462</v>
      </c>
      <c r="R660" s="464">
        <v>762169484687.92346</v>
      </c>
      <c r="S660" s="462">
        <v>0.64163578645124553</v>
      </c>
      <c r="T660" s="462">
        <v>0.45469608147373058</v>
      </c>
      <c r="U660" s="461">
        <v>16.871654263517897</v>
      </c>
      <c r="V660" s="464">
        <v>6470757993079.2002</v>
      </c>
      <c r="W660" s="460">
        <v>2041.786108039086</v>
      </c>
      <c r="X660" s="463">
        <v>4.2962394583513246E-2</v>
      </c>
      <c r="Y660" s="476">
        <v>2.0000000000000001E-4</v>
      </c>
    </row>
    <row r="661" spans="1:25" x14ac:dyDescent="0.2">
      <c r="A661" s="475">
        <f t="shared" si="10"/>
        <v>657</v>
      </c>
      <c r="B661" s="462">
        <v>0.57680262859138298</v>
      </c>
      <c r="C661" s="461">
        <v>2941.3399780392092</v>
      </c>
      <c r="D661" s="462">
        <v>0.59586231833381409</v>
      </c>
      <c r="E661" s="462">
        <v>0.57308255810497211</v>
      </c>
      <c r="F661" s="516">
        <v>2024.97</v>
      </c>
      <c r="G661" s="464">
        <v>305637000206.59674</v>
      </c>
      <c r="H661" s="461">
        <v>12459685.257719165</v>
      </c>
      <c r="I661" s="464">
        <v>291420908242.61713</v>
      </c>
      <c r="J661" s="462">
        <v>0.30165726822607297</v>
      </c>
      <c r="K661" s="464">
        <v>11643555004.571098</v>
      </c>
      <c r="L661" s="464">
        <v>15856398441.868092</v>
      </c>
      <c r="M661" s="464">
        <v>207557098459.89474</v>
      </c>
      <c r="N661" s="464">
        <v>71172766953.110931</v>
      </c>
      <c r="O661" s="464">
        <v>31773.938091501805</v>
      </c>
      <c r="P661" s="461">
        <v>481819.6430533292</v>
      </c>
      <c r="Q661" s="461">
        <v>315766.91788303416</v>
      </c>
      <c r="R661" s="464">
        <v>945227891153.93298</v>
      </c>
      <c r="S661" s="462">
        <v>0.60104460326819709</v>
      </c>
      <c r="T661" s="462">
        <v>0.40217321730073807</v>
      </c>
      <c r="U661" s="461">
        <v>17.779562560242585</v>
      </c>
      <c r="V661" s="464">
        <v>7321872748745.7041</v>
      </c>
      <c r="W661" s="460">
        <v>2309.6910797634091</v>
      </c>
      <c r="X661" s="463">
        <v>4.144443166838449E-2</v>
      </c>
      <c r="Y661" s="476">
        <v>2.0000000000000001E-4</v>
      </c>
    </row>
    <row r="662" spans="1:25" x14ac:dyDescent="0.2">
      <c r="A662" s="475">
        <f t="shared" si="10"/>
        <v>658</v>
      </c>
      <c r="B662" s="462">
        <v>0.45206092673533216</v>
      </c>
      <c r="C662" s="461">
        <v>2379.7362217724467</v>
      </c>
      <c r="D662" s="462">
        <v>1.145949221419194</v>
      </c>
      <c r="E662" s="462">
        <v>0.29928261731193473</v>
      </c>
      <c r="F662" s="516">
        <v>2026.19</v>
      </c>
      <c r="G662" s="464">
        <v>291196821673.44031</v>
      </c>
      <c r="H662" s="461">
        <v>43171221.143657275</v>
      </c>
      <c r="I662" s="464">
        <v>865944830834.42725</v>
      </c>
      <c r="J662" s="462">
        <v>0.25019471343741062</v>
      </c>
      <c r="K662" s="464">
        <v>24431266262.382473</v>
      </c>
      <c r="L662" s="464">
        <v>67104205180.27771</v>
      </c>
      <c r="M662" s="464">
        <v>79520888508.400391</v>
      </c>
      <c r="N662" s="464">
        <v>45749862045.11525</v>
      </c>
      <c r="O662" s="464">
        <v>24684.28076006244</v>
      </c>
      <c r="P662" s="461">
        <v>311696.44145783002</v>
      </c>
      <c r="Q662" s="461">
        <v>169742.51911374269</v>
      </c>
      <c r="R662" s="464">
        <v>1336671217842.4236</v>
      </c>
      <c r="S662" s="462">
        <v>0.41651189659933413</v>
      </c>
      <c r="T662" s="462">
        <v>0.30351076841784425</v>
      </c>
      <c r="U662" s="461">
        <v>17.238036064751228</v>
      </c>
      <c r="V662" s="464">
        <v>7607046863152.8184</v>
      </c>
      <c r="W662" s="460">
        <v>2395.2218883466303</v>
      </c>
      <c r="X662" s="463">
        <v>4.2870943647197027E-2</v>
      </c>
      <c r="Y662" s="476">
        <v>2.0000000000000001E-4</v>
      </c>
    </row>
    <row r="663" spans="1:25" x14ac:dyDescent="0.2">
      <c r="A663" s="475">
        <f t="shared" si="10"/>
        <v>659</v>
      </c>
      <c r="B663" s="462">
        <v>0.46650777920385095</v>
      </c>
      <c r="C663" s="461">
        <v>4269.755540368189</v>
      </c>
      <c r="D663" s="462">
        <v>0.2</v>
      </c>
      <c r="E663" s="462">
        <v>0.63983177292526616</v>
      </c>
      <c r="F663" s="516">
        <v>2025.24</v>
      </c>
      <c r="G663" s="464">
        <v>68630202150.41967</v>
      </c>
      <c r="H663" s="461">
        <v>3307815.8579376158</v>
      </c>
      <c r="I663" s="464">
        <v>167870085126.75568</v>
      </c>
      <c r="J663" s="462">
        <v>0.466507779203851</v>
      </c>
      <c r="K663" s="464">
        <v>10721891243.558609</v>
      </c>
      <c r="L663" s="464">
        <v>17428409389.697372</v>
      </c>
      <c r="M663" s="464">
        <v>75891240578.088852</v>
      </c>
      <c r="N663" s="464">
        <v>52057965994.049057</v>
      </c>
      <c r="O663" s="464">
        <v>19560.375326578647</v>
      </c>
      <c r="P663" s="461">
        <v>350441.7569764771</v>
      </c>
      <c r="Q663" s="461">
        <v>182619.85635390322</v>
      </c>
      <c r="R663" s="464">
        <v>421900061532.03357</v>
      </c>
      <c r="S663" s="462">
        <v>0.58579394091081005</v>
      </c>
      <c r="T663" s="462">
        <v>0.33354252206453217</v>
      </c>
      <c r="U663" s="461">
        <v>15.809488762743264</v>
      </c>
      <c r="V663" s="464">
        <v>2571143589539.6489</v>
      </c>
      <c r="W663" s="460">
        <v>811.88297919521756</v>
      </c>
      <c r="X663" s="463">
        <v>4.4036661076398601E-2</v>
      </c>
      <c r="Y663" s="476">
        <v>2.0000000000000001E-4</v>
      </c>
    </row>
    <row r="664" spans="1:25" x14ac:dyDescent="0.2">
      <c r="A664" s="475">
        <f t="shared" si="10"/>
        <v>660</v>
      </c>
      <c r="B664" s="462">
        <v>0.72157802152130635</v>
      </c>
      <c r="C664" s="461">
        <v>2418.5579078659839</v>
      </c>
      <c r="D664" s="462">
        <v>0.93507753039358044</v>
      </c>
      <c r="E664" s="462">
        <v>0.55127119644011269</v>
      </c>
      <c r="F664" s="516">
        <v>2025.11</v>
      </c>
      <c r="G664" s="464">
        <v>236996336113.01852</v>
      </c>
      <c r="H664" s="461">
        <v>27648187.246337086</v>
      </c>
      <c r="I664" s="464">
        <v>562339661795.5249</v>
      </c>
      <c r="J664" s="462">
        <v>0.28685658272212022</v>
      </c>
      <c r="K664" s="464">
        <v>20985351012.683674</v>
      </c>
      <c r="L664" s="464">
        <v>2325812273.4276166</v>
      </c>
      <c r="M664" s="464">
        <v>105763401477.75859</v>
      </c>
      <c r="N664" s="464">
        <v>37558726524.3871</v>
      </c>
      <c r="O664" s="464">
        <v>26504.891179889535</v>
      </c>
      <c r="P664" s="461">
        <v>290235.74861468136</v>
      </c>
      <c r="Q664" s="461">
        <v>158265.69612887283</v>
      </c>
      <c r="R664" s="464">
        <v>999713908109.76465</v>
      </c>
      <c r="S664" s="462">
        <v>0.48029313116552014</v>
      </c>
      <c r="T664" s="462">
        <v>0.37422525790341699</v>
      </c>
      <c r="U664" s="461">
        <v>16.748893058696822</v>
      </c>
      <c r="V664" s="464">
        <v>6965395116320.7744</v>
      </c>
      <c r="W664" s="460">
        <v>2198.3112517263125</v>
      </c>
      <c r="X664" s="463">
        <v>4.3294327063558444E-2</v>
      </c>
      <c r="Y664" s="476">
        <v>2.0000000000000001E-4</v>
      </c>
    </row>
    <row r="665" spans="1:25" x14ac:dyDescent="0.2">
      <c r="A665" s="475">
        <f t="shared" si="10"/>
        <v>661</v>
      </c>
      <c r="B665" s="462">
        <v>0.45240885836765904</v>
      </c>
      <c r="C665" s="461">
        <v>3898.4277551392161</v>
      </c>
      <c r="D665" s="462">
        <v>0.93433664864709698</v>
      </c>
      <c r="E665" s="462">
        <v>0.23680479412741029</v>
      </c>
      <c r="F665" s="516">
        <v>2023.75</v>
      </c>
      <c r="G665" s="464">
        <v>330136263709.79443</v>
      </c>
      <c r="H665" s="461">
        <v>27744101.326823793</v>
      </c>
      <c r="I665" s="464">
        <v>687144895790.08777</v>
      </c>
      <c r="J665" s="462">
        <v>0.39529065918085959</v>
      </c>
      <c r="K665" s="464">
        <v>24204892398.222965</v>
      </c>
      <c r="L665" s="464">
        <v>0</v>
      </c>
      <c r="M665" s="464">
        <v>305707738078.18311</v>
      </c>
      <c r="N665" s="464">
        <v>26488937431.601143</v>
      </c>
      <c r="O665" s="464">
        <v>21694.552633420211</v>
      </c>
      <c r="P665" s="461">
        <v>221902.16893612154</v>
      </c>
      <c r="Q665" s="461">
        <v>108568.69853343384</v>
      </c>
      <c r="R665" s="464">
        <v>1367207862563.5662</v>
      </c>
      <c r="S665" s="462">
        <v>0.58323766492374562</v>
      </c>
      <c r="T665" s="462">
        <v>0.38869640469362648</v>
      </c>
      <c r="U665" s="461">
        <v>16.634468765774184</v>
      </c>
      <c r="V665" s="464">
        <v>9723195186942.9961</v>
      </c>
      <c r="W665" s="460">
        <v>3066.3699513386673</v>
      </c>
      <c r="X665" s="463">
        <v>4.4017408533281448E-2</v>
      </c>
      <c r="Y665" s="476">
        <v>2.0000000000000001E-4</v>
      </c>
    </row>
    <row r="666" spans="1:25" x14ac:dyDescent="0.2">
      <c r="A666" s="475">
        <f t="shared" si="10"/>
        <v>662</v>
      </c>
      <c r="B666" s="462">
        <v>0.41257335025484232</v>
      </c>
      <c r="C666" s="461">
        <v>5534.4024233244436</v>
      </c>
      <c r="D666" s="462">
        <v>0.89669295541152461</v>
      </c>
      <c r="E666" s="462">
        <v>0.53779131947739334</v>
      </c>
      <c r="F666" s="516">
        <v>2023.75</v>
      </c>
      <c r="G666" s="464">
        <v>238113958456.50012</v>
      </c>
      <c r="H666" s="461">
        <v>24699048.789438434</v>
      </c>
      <c r="I666" s="464">
        <v>507633644999.59155</v>
      </c>
      <c r="J666" s="462">
        <v>0.11337441117607405</v>
      </c>
      <c r="K666" s="464">
        <v>11702606535.931887</v>
      </c>
      <c r="L666" s="464">
        <v>0</v>
      </c>
      <c r="M666" s="464">
        <v>258622558241.19586</v>
      </c>
      <c r="N666" s="464">
        <v>67287261584.649429</v>
      </c>
      <c r="O666" s="464">
        <v>31805.248509524761</v>
      </c>
      <c r="P666" s="461">
        <v>383116.26321720099</v>
      </c>
      <c r="Q666" s="461">
        <v>229404.07087670811</v>
      </c>
      <c r="R666" s="464">
        <v>1124516430991.137</v>
      </c>
      <c r="S666" s="462">
        <v>0.45351563089105901</v>
      </c>
      <c r="T666" s="462">
        <v>0.24309299615642393</v>
      </c>
      <c r="U666" s="461">
        <v>18.166084903459623</v>
      </c>
      <c r="V666" s="464">
        <v>5388981821710.4883</v>
      </c>
      <c r="W666" s="460">
        <v>1699.0355316611794</v>
      </c>
      <c r="X666" s="463">
        <v>4.1211690449490891E-2</v>
      </c>
      <c r="Y666" s="476">
        <v>2.0000000000000001E-4</v>
      </c>
    </row>
    <row r="667" spans="1:25" x14ac:dyDescent="0.2">
      <c r="A667" s="475">
        <f t="shared" si="10"/>
        <v>663</v>
      </c>
      <c r="B667" s="462">
        <v>0.56088817701401095</v>
      </c>
      <c r="C667" s="461">
        <v>1500</v>
      </c>
      <c r="D667" s="462">
        <v>1.0946432498590766</v>
      </c>
      <c r="E667" s="462">
        <v>0.36925789839878309</v>
      </c>
      <c r="F667" s="516">
        <v>2023.75</v>
      </c>
      <c r="G667" s="464">
        <v>381294379953.41357</v>
      </c>
      <c r="H667" s="461">
        <v>39039715.843484201</v>
      </c>
      <c r="I667" s="464">
        <v>695391925352.48071</v>
      </c>
      <c r="J667" s="462">
        <v>0.21713511752294723</v>
      </c>
      <c r="K667" s="464">
        <v>15929056828.271078</v>
      </c>
      <c r="L667" s="464">
        <v>0</v>
      </c>
      <c r="M667" s="464">
        <v>326593350274.35382</v>
      </c>
      <c r="N667" s="464">
        <v>29430758334.377918</v>
      </c>
      <c r="O667" s="464">
        <v>32242.328259185393</v>
      </c>
      <c r="P667" s="461">
        <v>240258.77962673618</v>
      </c>
      <c r="Q667" s="461">
        <v>119320.64718780881</v>
      </c>
      <c r="R667" s="464">
        <v>1481268098864.2153</v>
      </c>
      <c r="S667" s="462">
        <v>0.51236272599495558</v>
      </c>
      <c r="T667" s="462">
        <v>0.3148228877009841</v>
      </c>
      <c r="U667" s="461">
        <v>17.853400031707036</v>
      </c>
      <c r="V667" s="464">
        <v>9181283394679.2129</v>
      </c>
      <c r="W667" s="460">
        <v>2897.502151899414</v>
      </c>
      <c r="X667" s="463">
        <v>4.0867513975734515E-2</v>
      </c>
      <c r="Y667" s="476">
        <v>2.0000000000000001E-4</v>
      </c>
    </row>
    <row r="668" spans="1:25" x14ac:dyDescent="0.2">
      <c r="A668" s="475">
        <f t="shared" si="10"/>
        <v>664</v>
      </c>
      <c r="B668" s="462">
        <v>0.33682022736465339</v>
      </c>
      <c r="C668" s="461">
        <v>6564.6965602293203</v>
      </c>
      <c r="D668" s="462">
        <v>0.75662209468284958</v>
      </c>
      <c r="E668" s="462">
        <v>0.62067122765889315</v>
      </c>
      <c r="F668" s="516">
        <v>2025.15</v>
      </c>
      <c r="G668" s="464">
        <v>214996201034.39474</v>
      </c>
      <c r="H668" s="461">
        <v>18040627.048057865</v>
      </c>
      <c r="I668" s="464">
        <v>560069881587.29993</v>
      </c>
      <c r="J668" s="462">
        <v>0.33682022736465345</v>
      </c>
      <c r="K668" s="464">
        <v>25703024578.382523</v>
      </c>
      <c r="L668" s="464">
        <v>11740448526.250208</v>
      </c>
      <c r="M668" s="464">
        <v>133934544696.88232</v>
      </c>
      <c r="N668" s="464">
        <v>35466878592.573944</v>
      </c>
      <c r="O668" s="464">
        <v>21238.188871346272</v>
      </c>
      <c r="P668" s="461">
        <v>252095.70552965047</v>
      </c>
      <c r="Q668" s="461">
        <v>133788.47540852617</v>
      </c>
      <c r="R668" s="464">
        <v>1030047115233.7625</v>
      </c>
      <c r="S668" s="462">
        <v>0.5166808618971549</v>
      </c>
      <c r="T668" s="462">
        <v>0.35932243370412115</v>
      </c>
      <c r="U668" s="461">
        <v>16.415018043865818</v>
      </c>
      <c r="V668" s="464">
        <v>6631526972360.1006</v>
      </c>
      <c r="W668" s="460">
        <v>2093.4010044634147</v>
      </c>
      <c r="X668" s="463">
        <v>4.4947160975151522E-2</v>
      </c>
      <c r="Y668" s="476">
        <v>2.0000000000000001E-4</v>
      </c>
    </row>
    <row r="669" spans="1:25" x14ac:dyDescent="0.2">
      <c r="A669" s="475">
        <f t="shared" si="10"/>
        <v>665</v>
      </c>
      <c r="B669" s="462">
        <v>0.40075968682258234</v>
      </c>
      <c r="C669" s="461">
        <v>4806.9867813688779</v>
      </c>
      <c r="D669" s="462">
        <v>0.2</v>
      </c>
      <c r="E669" s="462">
        <v>0.39598984418996491</v>
      </c>
      <c r="F669" s="516">
        <v>2023.75</v>
      </c>
      <c r="G669" s="464">
        <v>251386932504.22003</v>
      </c>
      <c r="H669" s="461">
        <v>3274433.1035639802</v>
      </c>
      <c r="I669" s="464">
        <v>131927212931.30991</v>
      </c>
      <c r="J669" s="462">
        <v>0.40075968682258234</v>
      </c>
      <c r="K669" s="464">
        <v>4744882853.6128616</v>
      </c>
      <c r="L669" s="464">
        <v>0</v>
      </c>
      <c r="M669" s="464">
        <v>223464196263.63763</v>
      </c>
      <c r="N669" s="464">
        <v>106746434137.15311</v>
      </c>
      <c r="O669" s="464">
        <v>22088.236301459692</v>
      </c>
      <c r="P669" s="461">
        <v>700059.60460150288</v>
      </c>
      <c r="Q669" s="461">
        <v>429672.84024244541</v>
      </c>
      <c r="R669" s="464">
        <v>652351859161.63428</v>
      </c>
      <c r="S669" s="462">
        <v>0.62892627142624646</v>
      </c>
      <c r="T669" s="462">
        <v>0.47797660087732147</v>
      </c>
      <c r="U669" s="461">
        <v>17.811777846162343</v>
      </c>
      <c r="V669" s="464">
        <v>6217608858887.25</v>
      </c>
      <c r="W669" s="460">
        <v>1961.9460410920562</v>
      </c>
      <c r="X669" s="463">
        <v>4.0137969166759775E-2</v>
      </c>
      <c r="Y669" s="476">
        <v>2.0000000000000001E-4</v>
      </c>
    </row>
    <row r="670" spans="1:25" x14ac:dyDescent="0.2">
      <c r="A670" s="475">
        <f t="shared" si="10"/>
        <v>666</v>
      </c>
      <c r="B670" s="462">
        <v>0.5091920193695938</v>
      </c>
      <c r="C670" s="461">
        <v>6294.7735907489941</v>
      </c>
      <c r="D670" s="462">
        <v>0.96131170964558832</v>
      </c>
      <c r="E670" s="462">
        <v>0.38190928072496239</v>
      </c>
      <c r="F670" s="516">
        <v>2023.75</v>
      </c>
      <c r="G670" s="464">
        <v>356817141006.87854</v>
      </c>
      <c r="H670" s="461">
        <v>25132633.776918527</v>
      </c>
      <c r="I670" s="464">
        <v>600509146943.52271</v>
      </c>
      <c r="J670" s="462">
        <v>0.28738358850471302</v>
      </c>
      <c r="K670" s="464">
        <v>14366321587.847843</v>
      </c>
      <c r="L670" s="464">
        <v>0</v>
      </c>
      <c r="M670" s="464">
        <v>591724867212.12268</v>
      </c>
      <c r="N670" s="464">
        <v>33469555084.646744</v>
      </c>
      <c r="O670" s="464">
        <v>40318.526262356798</v>
      </c>
      <c r="P670" s="461">
        <v>211067.03619549028</v>
      </c>
      <c r="Q670" s="461">
        <v>123808.306827703</v>
      </c>
      <c r="R670" s="464">
        <v>1811186579774.6038</v>
      </c>
      <c r="S670" s="462">
        <v>0.61765543586323457</v>
      </c>
      <c r="T670" s="462">
        <v>0.26349421465946515</v>
      </c>
      <c r="U670" s="461">
        <v>17.434086791125914</v>
      </c>
      <c r="V670" s="464">
        <v>9052063886051.75</v>
      </c>
      <c r="W670" s="460">
        <v>2857.679274837074</v>
      </c>
      <c r="X670" s="463">
        <v>4.2588313918235039E-2</v>
      </c>
      <c r="Y670" s="476">
        <v>2.0000000000000001E-4</v>
      </c>
    </row>
    <row r="671" spans="1:25" x14ac:dyDescent="0.2">
      <c r="A671" s="475">
        <f t="shared" si="10"/>
        <v>667</v>
      </c>
      <c r="B671" s="462">
        <v>0.46436644615716383</v>
      </c>
      <c r="C671" s="461">
        <v>7008.9940432924705</v>
      </c>
      <c r="D671" s="462">
        <v>1.0889702247270974</v>
      </c>
      <c r="E671" s="462">
        <v>0.7</v>
      </c>
      <c r="F671" s="516">
        <v>2026.08</v>
      </c>
      <c r="G671" s="464">
        <v>185443762813.86603</v>
      </c>
      <c r="H671" s="461">
        <v>12826872.137187153</v>
      </c>
      <c r="I671" s="464">
        <v>282616963736.27502</v>
      </c>
      <c r="J671" s="462">
        <v>0.11179303788953177</v>
      </c>
      <c r="K671" s="464">
        <v>51216408460.669693</v>
      </c>
      <c r="L671" s="464">
        <v>216598984700.59088</v>
      </c>
      <c r="M671" s="464">
        <v>34994113342.017059</v>
      </c>
      <c r="N671" s="464">
        <v>1875839012.5103908</v>
      </c>
      <c r="O671" s="464">
        <v>39271.312212053148</v>
      </c>
      <c r="P671" s="461">
        <v>47911</v>
      </c>
      <c r="Q671" s="461">
        <v>6541</v>
      </c>
      <c r="R671" s="464">
        <v>701843793667.11682</v>
      </c>
      <c r="S671" s="462">
        <v>0.49591078332474475</v>
      </c>
      <c r="T671" s="462">
        <v>0.29273601409131339</v>
      </c>
      <c r="U671" s="461">
        <v>18.976967025860375</v>
      </c>
      <c r="V671" s="464">
        <v>4184867160813.0552</v>
      </c>
      <c r="W671" s="460">
        <v>1318.3772609772768</v>
      </c>
      <c r="X671" s="463">
        <v>3.9806828906403753E-2</v>
      </c>
      <c r="Y671" s="476">
        <v>2.0000000000000001E-4</v>
      </c>
    </row>
    <row r="672" spans="1:25" x14ac:dyDescent="0.2">
      <c r="A672" s="475">
        <f t="shared" si="10"/>
        <v>668</v>
      </c>
      <c r="B672" s="462">
        <v>0.47937266486318608</v>
      </c>
      <c r="C672" s="461">
        <v>2077.6461083133754</v>
      </c>
      <c r="D672" s="462">
        <v>0.74228495252830551</v>
      </c>
      <c r="E672" s="462">
        <v>0.50333295064897543</v>
      </c>
      <c r="F672" s="516">
        <v>2023.75</v>
      </c>
      <c r="G672" s="464">
        <v>177243540893.97021</v>
      </c>
      <c r="H672" s="461">
        <v>18448027.404086661</v>
      </c>
      <c r="I672" s="464">
        <v>397902431725.19342</v>
      </c>
      <c r="J672" s="462">
        <v>0.23375912749535888</v>
      </c>
      <c r="K672" s="464">
        <v>14491793633.600105</v>
      </c>
      <c r="L672" s="464">
        <v>0</v>
      </c>
      <c r="M672" s="464">
        <v>181913187393.58539</v>
      </c>
      <c r="N672" s="464">
        <v>78637431140.461563</v>
      </c>
      <c r="O672" s="464">
        <v>15832.274309944767</v>
      </c>
      <c r="P672" s="461">
        <v>480908.69965591806</v>
      </c>
      <c r="Q672" s="461">
        <v>310329.33595690154</v>
      </c>
      <c r="R672" s="464">
        <v>897413581792.98413</v>
      </c>
      <c r="S672" s="462">
        <v>0.49052464521738642</v>
      </c>
      <c r="T672" s="462">
        <v>0.27978899369807442</v>
      </c>
      <c r="U672" s="461">
        <v>17.188125352272859</v>
      </c>
      <c r="V672" s="464">
        <v>4790308741450.5557</v>
      </c>
      <c r="W672" s="460">
        <v>1512.2528199316871</v>
      </c>
      <c r="X672" s="463">
        <v>4.225490212311267E-2</v>
      </c>
      <c r="Y672" s="476">
        <v>2.0000000000000001E-4</v>
      </c>
    </row>
    <row r="673" spans="1:25" x14ac:dyDescent="0.2">
      <c r="A673" s="475">
        <f t="shared" si="10"/>
        <v>669</v>
      </c>
      <c r="B673" s="462">
        <v>0.5959962382680547</v>
      </c>
      <c r="C673" s="461">
        <v>4762.9023377979329</v>
      </c>
      <c r="D673" s="462">
        <v>0.77416669951099892</v>
      </c>
      <c r="E673" s="462">
        <v>0.62847760211664483</v>
      </c>
      <c r="F673" s="516">
        <v>2025.26</v>
      </c>
      <c r="G673" s="464">
        <v>203321009041.06122</v>
      </c>
      <c r="H673" s="461">
        <v>18513177.068387199</v>
      </c>
      <c r="I673" s="464">
        <v>433179438449.32898</v>
      </c>
      <c r="J673" s="462">
        <v>0.26682301011600251</v>
      </c>
      <c r="K673" s="464">
        <v>40570922080.883453</v>
      </c>
      <c r="L673" s="464">
        <v>60520357269.845245</v>
      </c>
      <c r="M673" s="464">
        <v>95218436570.130966</v>
      </c>
      <c r="N673" s="464">
        <v>37141710354.23819</v>
      </c>
      <c r="O673" s="464">
        <v>22887.439288049878</v>
      </c>
      <c r="P673" s="461">
        <v>265080.13940440491</v>
      </c>
      <c r="Q673" s="461">
        <v>143009.38341793028</v>
      </c>
      <c r="R673" s="464">
        <v>834001110834.6571</v>
      </c>
      <c r="S673" s="462">
        <v>0.47652833030581665</v>
      </c>
      <c r="T673" s="462">
        <v>0.3563862537304277</v>
      </c>
      <c r="U673" s="461">
        <v>16.945943188225101</v>
      </c>
      <c r="V673" s="464">
        <v>5504654848595.2959</v>
      </c>
      <c r="W673" s="460">
        <v>1736.1366980296805</v>
      </c>
      <c r="X673" s="463">
        <v>4.358224513660032E-2</v>
      </c>
      <c r="Y673" s="476">
        <v>2.0000000000000001E-4</v>
      </c>
    </row>
    <row r="674" spans="1:25" x14ac:dyDescent="0.2">
      <c r="A674" s="475">
        <f t="shared" si="10"/>
        <v>670</v>
      </c>
      <c r="B674" s="462">
        <v>0.51252519082238679</v>
      </c>
      <c r="C674" s="461">
        <v>6009.0594131049293</v>
      </c>
      <c r="D674" s="462">
        <v>0.51684204278378565</v>
      </c>
      <c r="E674" s="462">
        <v>0.68431296711884315</v>
      </c>
      <c r="F674" s="516">
        <v>2024.48</v>
      </c>
      <c r="G674" s="464">
        <v>339138430173.42419</v>
      </c>
      <c r="H674" s="461">
        <v>9728987.5461444966</v>
      </c>
      <c r="I674" s="464">
        <v>340945787687.71185</v>
      </c>
      <c r="J674" s="462">
        <v>0.4129692284004961</v>
      </c>
      <c r="K674" s="464">
        <v>22284712899.269604</v>
      </c>
      <c r="L674" s="464">
        <v>38904270753.812759</v>
      </c>
      <c r="M674" s="464">
        <v>237202913972.77457</v>
      </c>
      <c r="N674" s="464">
        <v>68199949494.657547</v>
      </c>
      <c r="O674" s="464">
        <v>26217.417092667492</v>
      </c>
      <c r="P674" s="461">
        <v>379931.92376930476</v>
      </c>
      <c r="Q674" s="461">
        <v>237311.92084237037</v>
      </c>
      <c r="R674" s="464">
        <v>1048770678440.2053</v>
      </c>
      <c r="S674" s="462">
        <v>0.62850945931073743</v>
      </c>
      <c r="T674" s="462">
        <v>0.44187357107730191</v>
      </c>
      <c r="U674" s="461">
        <v>17.318288802082083</v>
      </c>
      <c r="V674" s="464">
        <v>8957335566498.3887</v>
      </c>
      <c r="W674" s="460">
        <v>2826.2548833615087</v>
      </c>
      <c r="X674" s="463">
        <v>4.1579227025036795E-2</v>
      </c>
      <c r="Y674" s="476">
        <v>2.0000000000000001E-4</v>
      </c>
    </row>
    <row r="675" spans="1:25" x14ac:dyDescent="0.2">
      <c r="A675" s="475">
        <f t="shared" si="10"/>
        <v>671</v>
      </c>
      <c r="B675" s="462">
        <v>0.36293493574867508</v>
      </c>
      <c r="C675" s="461">
        <v>4437.6078697728217</v>
      </c>
      <c r="D675" s="462">
        <v>0.40689453025743533</v>
      </c>
      <c r="E675" s="462">
        <v>0.34473321290093017</v>
      </c>
      <c r="F675" s="516">
        <v>2025.13</v>
      </c>
      <c r="G675" s="464">
        <v>108985514876.43733</v>
      </c>
      <c r="H675" s="461">
        <v>7323755.015277301</v>
      </c>
      <c r="I675" s="464">
        <v>270069665545.39749</v>
      </c>
      <c r="J675" s="462">
        <v>0.36293493574867508</v>
      </c>
      <c r="K675" s="464">
        <v>14734512235.278326</v>
      </c>
      <c r="L675" s="464">
        <v>16529772280.822504</v>
      </c>
      <c r="M675" s="464">
        <v>84348922945.530319</v>
      </c>
      <c r="N675" s="464">
        <v>223600936546.30347</v>
      </c>
      <c r="O675" s="464">
        <v>28168.003957335419</v>
      </c>
      <c r="P675" s="461">
        <v>1153915.9940742168</v>
      </c>
      <c r="Q675" s="461">
        <v>756599.41779985372</v>
      </c>
      <c r="R675" s="464">
        <v>725510790792.12219</v>
      </c>
      <c r="S675" s="462">
        <v>0.46081566970725274</v>
      </c>
      <c r="T675" s="462">
        <v>0.31175058675670225</v>
      </c>
      <c r="U675" s="461">
        <v>15.813194528852572</v>
      </c>
      <c r="V675" s="464">
        <v>4010743086170.8271</v>
      </c>
      <c r="W675" s="460">
        <v>1264.1001102188106</v>
      </c>
      <c r="X675" s="463">
        <v>4.5247469904878969E-2</v>
      </c>
      <c r="Y675" s="476">
        <v>2.0000000000000001E-4</v>
      </c>
    </row>
    <row r="676" spans="1:25" x14ac:dyDescent="0.2">
      <c r="A676" s="475">
        <f t="shared" si="10"/>
        <v>672</v>
      </c>
      <c r="B676" s="462">
        <v>0.46811400622735549</v>
      </c>
      <c r="C676" s="461">
        <v>5720.9346306314219</v>
      </c>
      <c r="D676" s="462">
        <v>0.72661223710083411</v>
      </c>
      <c r="E676" s="462">
        <v>4.0896642207945977E-3</v>
      </c>
      <c r="F676" s="516">
        <v>2026.32</v>
      </c>
      <c r="G676" s="464">
        <v>61774013871.351059</v>
      </c>
      <c r="H676" s="461">
        <v>17184563.427677523</v>
      </c>
      <c r="I676" s="464">
        <v>481355362030.80634</v>
      </c>
      <c r="J676" s="462">
        <v>0.31501254161494907</v>
      </c>
      <c r="K676" s="464">
        <v>14175201092.028498</v>
      </c>
      <c r="L676" s="464">
        <v>1429908876.660512</v>
      </c>
      <c r="M676" s="464">
        <v>60642157091.839165</v>
      </c>
      <c r="N676" s="464">
        <v>76599630625.614487</v>
      </c>
      <c r="O676" s="464">
        <v>26031.213551085646</v>
      </c>
      <c r="P676" s="461">
        <v>418496.92723222531</v>
      </c>
      <c r="Q676" s="461">
        <v>261514.91163284381</v>
      </c>
      <c r="R676" s="464">
        <v>746019128926.83521</v>
      </c>
      <c r="S676" s="462">
        <v>0.42030356479536241</v>
      </c>
      <c r="T676" s="462">
        <v>0.25134267542590266</v>
      </c>
      <c r="U676" s="461">
        <v>14.886308346161339</v>
      </c>
      <c r="V676" s="464">
        <v>3141188940288.127</v>
      </c>
      <c r="W676" s="460">
        <v>991.15741604040329</v>
      </c>
      <c r="X676" s="463">
        <v>4.8567643411848854E-2</v>
      </c>
      <c r="Y676" s="476">
        <v>2.0000000000000001E-4</v>
      </c>
    </row>
    <row r="677" spans="1:25" x14ac:dyDescent="0.2">
      <c r="A677" s="475">
        <f t="shared" si="10"/>
        <v>673</v>
      </c>
      <c r="B677" s="462">
        <v>0.40156095336964159</v>
      </c>
      <c r="C677" s="461">
        <v>5529.7774743190757</v>
      </c>
      <c r="D677" s="462">
        <v>1.0963346376746252</v>
      </c>
      <c r="E677" s="462">
        <v>0.43164956593167642</v>
      </c>
      <c r="F677" s="516">
        <v>2024.47</v>
      </c>
      <c r="G677" s="464">
        <v>230290136718.22491</v>
      </c>
      <c r="H677" s="461">
        <v>28809785.799970377</v>
      </c>
      <c r="I677" s="464">
        <v>687722620747.32715</v>
      </c>
      <c r="J677" s="462">
        <v>0.29620833945942238</v>
      </c>
      <c r="K677" s="464">
        <v>35224332930.61908</v>
      </c>
      <c r="L677" s="464">
        <v>17640991519.129219</v>
      </c>
      <c r="M677" s="464">
        <v>198851753361.45929</v>
      </c>
      <c r="N677" s="464">
        <v>32170478607.957321</v>
      </c>
      <c r="O677" s="464">
        <v>45000</v>
      </c>
      <c r="P677" s="461">
        <v>207050.0204708224</v>
      </c>
      <c r="Q677" s="461">
        <v>117704.42800796723</v>
      </c>
      <c r="R677" s="464">
        <v>1255816994743.9536</v>
      </c>
      <c r="S677" s="462">
        <v>0.50453967994476878</v>
      </c>
      <c r="T677" s="462">
        <v>0.31117943168929679</v>
      </c>
      <c r="U677" s="461">
        <v>16.363469890200143</v>
      </c>
      <c r="V677" s="464">
        <v>6975506320007.1514</v>
      </c>
      <c r="W677" s="460">
        <v>2199.5213709094528</v>
      </c>
      <c r="X677" s="463">
        <v>4.5377477448889973E-2</v>
      </c>
      <c r="Y677" s="476">
        <v>2.0000000000000001E-4</v>
      </c>
    </row>
    <row r="678" spans="1:25" x14ac:dyDescent="0.2">
      <c r="A678" s="475">
        <f t="shared" si="10"/>
        <v>674</v>
      </c>
      <c r="B678" s="462">
        <v>0.42140539304270264</v>
      </c>
      <c r="C678" s="461">
        <v>7215.5790988712906</v>
      </c>
      <c r="D678" s="462">
        <v>1.1861943303826765</v>
      </c>
      <c r="E678" s="462">
        <v>0.35690719600173076</v>
      </c>
      <c r="F678" s="516">
        <v>2024.4</v>
      </c>
      <c r="G678" s="464">
        <v>202130806128.41547</v>
      </c>
      <c r="H678" s="461">
        <v>29309967.206567787</v>
      </c>
      <c r="I678" s="464">
        <v>469157099978.36462</v>
      </c>
      <c r="J678" s="462">
        <v>-9.4726384325727331E-3</v>
      </c>
      <c r="K678" s="464">
        <v>17296721515.576557</v>
      </c>
      <c r="L678" s="464">
        <v>11505484830.781469</v>
      </c>
      <c r="M678" s="464">
        <v>171263188773.69272</v>
      </c>
      <c r="N678" s="464">
        <v>13201484971.605425</v>
      </c>
      <c r="O678" s="464">
        <v>30226.087268472649</v>
      </c>
      <c r="P678" s="461">
        <v>185123.79619874107</v>
      </c>
      <c r="Q678" s="461">
        <v>49692.299694569272</v>
      </c>
      <c r="R678" s="464">
        <v>908003915788.29175</v>
      </c>
      <c r="S678" s="462">
        <v>0.36452056271376959</v>
      </c>
      <c r="T678" s="462">
        <v>0.2071202630639942</v>
      </c>
      <c r="U678" s="461">
        <v>22.601006706708702</v>
      </c>
      <c r="V678" s="464">
        <v>4462254201008.7861</v>
      </c>
      <c r="W678" s="460">
        <v>1409.4848707002425</v>
      </c>
      <c r="X678" s="463">
        <v>3.386632307667975E-2</v>
      </c>
      <c r="Y678" s="476">
        <v>2.0000000000000001E-4</v>
      </c>
    </row>
    <row r="679" spans="1:25" x14ac:dyDescent="0.2">
      <c r="A679" s="475">
        <f t="shared" si="10"/>
        <v>675</v>
      </c>
      <c r="B679" s="462">
        <v>0.47269506853891119</v>
      </c>
      <c r="C679" s="461">
        <v>10214.941759598216</v>
      </c>
      <c r="D679" s="462">
        <v>0.9966582620200366</v>
      </c>
      <c r="E679" s="462">
        <v>0.2893361813269042</v>
      </c>
      <c r="F679" s="516">
        <v>2024.35</v>
      </c>
      <c r="G679" s="464">
        <v>345657476280.63855</v>
      </c>
      <c r="H679" s="461">
        <v>28189834.479421619</v>
      </c>
      <c r="I679" s="464">
        <v>666071231448.35266</v>
      </c>
      <c r="J679" s="462">
        <v>0.3112245987583776</v>
      </c>
      <c r="K679" s="464">
        <v>24572503264.705311</v>
      </c>
      <c r="L679" s="464">
        <v>0</v>
      </c>
      <c r="M679" s="464">
        <v>218468842325.35178</v>
      </c>
      <c r="N679" s="464">
        <v>53942279491.348663</v>
      </c>
      <c r="O679" s="464">
        <v>26722.706517302984</v>
      </c>
      <c r="P679" s="461">
        <v>361373.60211695812</v>
      </c>
      <c r="Q679" s="461">
        <v>210305.02511320493</v>
      </c>
      <c r="R679" s="464">
        <v>1277929445521.5312</v>
      </c>
      <c r="S679" s="462">
        <v>0.51212283318477425</v>
      </c>
      <c r="T679" s="462">
        <v>0.41721048577688125</v>
      </c>
      <c r="U679" s="461">
        <v>16.831534566638222</v>
      </c>
      <c r="V679" s="464">
        <v>9606142784687.4121</v>
      </c>
      <c r="W679" s="460">
        <v>3033.3245081094997</v>
      </c>
      <c r="X679" s="463">
        <v>4.4719329153725777E-2</v>
      </c>
      <c r="Y679" s="476">
        <v>2.0000000000000001E-4</v>
      </c>
    </row>
    <row r="680" spans="1:25" x14ac:dyDescent="0.2">
      <c r="A680" s="475">
        <f t="shared" si="10"/>
        <v>676</v>
      </c>
      <c r="B680" s="462">
        <v>0.5296336143798972</v>
      </c>
      <c r="C680" s="461">
        <v>2397.5646720494574</v>
      </c>
      <c r="D680" s="462">
        <v>0.31565498163931194</v>
      </c>
      <c r="E680" s="462">
        <v>0.54417038224670977</v>
      </c>
      <c r="F680" s="516">
        <v>2023.75</v>
      </c>
      <c r="G680" s="464">
        <v>249652543131.9205</v>
      </c>
      <c r="H680" s="461">
        <v>5361620.5497789606</v>
      </c>
      <c r="I680" s="464">
        <v>227202118682.65073</v>
      </c>
      <c r="J680" s="462">
        <v>0.5296336143798972</v>
      </c>
      <c r="K680" s="464">
        <v>5407427837.7598677</v>
      </c>
      <c r="L680" s="464">
        <v>0</v>
      </c>
      <c r="M680" s="464">
        <v>240728041200.28287</v>
      </c>
      <c r="N680" s="464">
        <v>49758994728.922951</v>
      </c>
      <c r="O680" s="464">
        <v>36888.882447649972</v>
      </c>
      <c r="P680" s="461">
        <v>387346.79976417008</v>
      </c>
      <c r="Q680" s="461">
        <v>204247.41033464504</v>
      </c>
      <c r="R680" s="464">
        <v>745886059555.91577</v>
      </c>
      <c r="S680" s="462">
        <v>0.67736050076754462</v>
      </c>
      <c r="T680" s="462">
        <v>0.4811915336098328</v>
      </c>
      <c r="U680" s="461">
        <v>17.159844614877649</v>
      </c>
      <c r="V680" s="464">
        <v>6856597398952.9902</v>
      </c>
      <c r="W680" s="460">
        <v>2163.6819190782162</v>
      </c>
      <c r="X680" s="463">
        <v>4.2012077423167815E-2</v>
      </c>
      <c r="Y680" s="476">
        <v>2.0000000000000001E-4</v>
      </c>
    </row>
    <row r="681" spans="1:25" x14ac:dyDescent="0.2">
      <c r="A681" s="475">
        <f t="shared" si="10"/>
        <v>677</v>
      </c>
      <c r="B681" s="462">
        <v>0.54441397018437676</v>
      </c>
      <c r="C681" s="461">
        <v>1747.7193143951331</v>
      </c>
      <c r="D681" s="462">
        <v>0.53284140113955492</v>
      </c>
      <c r="E681" s="462">
        <v>0.40859599792710832</v>
      </c>
      <c r="F681" s="516">
        <v>2024.7</v>
      </c>
      <c r="G681" s="464">
        <v>173658982826.4469</v>
      </c>
      <c r="H681" s="461">
        <v>11206892.369263824</v>
      </c>
      <c r="I681" s="464">
        <v>259484968971.59647</v>
      </c>
      <c r="J681" s="462">
        <v>0.17784668191425679</v>
      </c>
      <c r="K681" s="464">
        <v>22090042616.727684</v>
      </c>
      <c r="L681" s="464">
        <v>42857038967.992569</v>
      </c>
      <c r="M681" s="464">
        <v>89037466936.967133</v>
      </c>
      <c r="N681" s="464">
        <v>24457353501.125698</v>
      </c>
      <c r="O681" s="464">
        <v>32134.986640350471</v>
      </c>
      <c r="P681" s="461">
        <v>184591.57405947422</v>
      </c>
      <c r="Q681" s="461">
        <v>89053.138388087027</v>
      </c>
      <c r="R681" s="464">
        <v>640645632467.51941</v>
      </c>
      <c r="S681" s="462">
        <v>0.51553698125995262</v>
      </c>
      <c r="T681" s="462">
        <v>0.30672233830252149</v>
      </c>
      <c r="U681" s="461">
        <v>18.138464187344315</v>
      </c>
      <c r="V681" s="464">
        <v>3872613265910.7559</v>
      </c>
      <c r="W681" s="460">
        <v>1222.5077879375867</v>
      </c>
      <c r="X681" s="463">
        <v>4.0827179981989779E-2</v>
      </c>
      <c r="Y681" s="476">
        <v>2.0000000000000001E-4</v>
      </c>
    </row>
    <row r="682" spans="1:25" x14ac:dyDescent="0.2">
      <c r="A682" s="475">
        <f t="shared" si="10"/>
        <v>678</v>
      </c>
      <c r="B682" s="462">
        <v>0.47008546019104425</v>
      </c>
      <c r="C682" s="461">
        <v>8915.4439557966616</v>
      </c>
      <c r="D682" s="462">
        <v>0.80311271636415948</v>
      </c>
      <c r="E682" s="462">
        <v>0.50286839651555815</v>
      </c>
      <c r="F682" s="516">
        <v>2024.58</v>
      </c>
      <c r="G682" s="464">
        <v>364328591911.64258</v>
      </c>
      <c r="H682" s="461">
        <v>19746109.245918576</v>
      </c>
      <c r="I682" s="464">
        <v>523632375906.11792</v>
      </c>
      <c r="J682" s="462">
        <v>0.39296133758099638</v>
      </c>
      <c r="K682" s="464">
        <v>23005774375.028503</v>
      </c>
      <c r="L682" s="464">
        <v>17166596313.7691</v>
      </c>
      <c r="M682" s="464">
        <v>276445228803.05878</v>
      </c>
      <c r="N682" s="464">
        <v>50999098179.7911</v>
      </c>
      <c r="O682" s="464">
        <v>34229.040723281854</v>
      </c>
      <c r="P682" s="461">
        <v>360270.57217899372</v>
      </c>
      <c r="Q682" s="461">
        <v>214229.35879052614</v>
      </c>
      <c r="R682" s="464">
        <v>1246392586138.8313</v>
      </c>
      <c r="S682" s="462">
        <v>0.60255135983724661</v>
      </c>
      <c r="T682" s="462">
        <v>0.45445122848178582</v>
      </c>
      <c r="U682" s="461">
        <v>16.780095437271203</v>
      </c>
      <c r="V682" s="464">
        <v>10413055685173.486</v>
      </c>
      <c r="W682" s="460">
        <v>3287.2564901574065</v>
      </c>
      <c r="X682" s="463">
        <v>4.3883478810861069E-2</v>
      </c>
      <c r="Y682" s="476">
        <v>2.0000000000000001E-4</v>
      </c>
    </row>
    <row r="683" spans="1:25" x14ac:dyDescent="0.2">
      <c r="A683" s="475">
        <f t="shared" si="10"/>
        <v>679</v>
      </c>
      <c r="B683" s="462">
        <v>0.61583683515781806</v>
      </c>
      <c r="C683" s="461">
        <v>2906.8297734392759</v>
      </c>
      <c r="D683" s="462">
        <v>0.81497780130809006</v>
      </c>
      <c r="E683" s="462">
        <v>0.52038893586564039</v>
      </c>
      <c r="F683" s="516">
        <v>2024.39</v>
      </c>
      <c r="G683" s="464">
        <v>342323856738.01007</v>
      </c>
      <c r="H683" s="461">
        <v>21255152.914149307</v>
      </c>
      <c r="I683" s="464">
        <v>525047799023.13641</v>
      </c>
      <c r="J683" s="462">
        <v>0.27374051605027405</v>
      </c>
      <c r="K683" s="464">
        <v>16741194811.873426</v>
      </c>
      <c r="L683" s="464">
        <v>0</v>
      </c>
      <c r="M683" s="464">
        <v>224595858924.84265</v>
      </c>
      <c r="N683" s="464">
        <v>82810930781.553833</v>
      </c>
      <c r="O683" s="464">
        <v>27582.568602701846</v>
      </c>
      <c r="P683" s="461">
        <v>458974.97548477509</v>
      </c>
      <c r="Q683" s="461">
        <v>290758.50163534615</v>
      </c>
      <c r="R683" s="464">
        <v>1188088301159.8301</v>
      </c>
      <c r="S683" s="462">
        <v>0.52214258094011967</v>
      </c>
      <c r="T683" s="462">
        <v>0.37718863942052472</v>
      </c>
      <c r="U683" s="461">
        <v>17.529413071528058</v>
      </c>
      <c r="V683" s="464">
        <v>8679781090262.708</v>
      </c>
      <c r="W683" s="460">
        <v>2739.4017821615134</v>
      </c>
      <c r="X683" s="463">
        <v>4.1309424399534465E-2</v>
      </c>
      <c r="Y683" s="476">
        <v>2.0000000000000001E-4</v>
      </c>
    </row>
    <row r="684" spans="1:25" x14ac:dyDescent="0.2">
      <c r="A684" s="475">
        <f t="shared" si="10"/>
        <v>680</v>
      </c>
      <c r="B684" s="462">
        <v>0.54399288172548677</v>
      </c>
      <c r="C684" s="461">
        <v>4548.9465001979779</v>
      </c>
      <c r="D684" s="462">
        <v>0.927080558099311</v>
      </c>
      <c r="E684" s="462">
        <v>0.3323209604201447</v>
      </c>
      <c r="F684" s="516">
        <v>2025.66</v>
      </c>
      <c r="G684" s="464">
        <v>199305872437.89185</v>
      </c>
      <c r="H684" s="461">
        <v>26771477.116083518</v>
      </c>
      <c r="I684" s="464">
        <v>564330346886.49207</v>
      </c>
      <c r="J684" s="462">
        <v>0.25985669071867712</v>
      </c>
      <c r="K684" s="464">
        <v>7496538388.8178425</v>
      </c>
      <c r="L684" s="464">
        <v>8198269422.3153086</v>
      </c>
      <c r="M684" s="464">
        <v>168472802745.11215</v>
      </c>
      <c r="N684" s="464">
        <v>56407886799.442513</v>
      </c>
      <c r="O684" s="464">
        <v>29564.028742146358</v>
      </c>
      <c r="P684" s="461">
        <v>377157.10597674386</v>
      </c>
      <c r="Q684" s="461">
        <v>224056.22566937763</v>
      </c>
      <c r="R684" s="464">
        <v>1114132677765.1387</v>
      </c>
      <c r="S684" s="462">
        <v>0.49480795740469841</v>
      </c>
      <c r="T684" s="462">
        <v>0.27511172804536882</v>
      </c>
      <c r="U684" s="461">
        <v>16.876885357003321</v>
      </c>
      <c r="V684" s="464">
        <v>5587983600992.8672</v>
      </c>
      <c r="W684" s="460">
        <v>1761.3178625311814</v>
      </c>
      <c r="X684" s="463">
        <v>4.43297334473969E-2</v>
      </c>
      <c r="Y684" s="476">
        <v>2.0000000000000001E-4</v>
      </c>
    </row>
    <row r="685" spans="1:25" x14ac:dyDescent="0.2">
      <c r="A685" s="475">
        <f t="shared" si="10"/>
        <v>681</v>
      </c>
      <c r="B685" s="462">
        <v>0.53868403582493629</v>
      </c>
      <c r="C685" s="461">
        <v>5977.785162471705</v>
      </c>
      <c r="D685" s="462">
        <v>1.0280143811111679</v>
      </c>
      <c r="E685" s="462">
        <v>0.49447985176552345</v>
      </c>
      <c r="F685" s="516">
        <v>2023.75</v>
      </c>
      <c r="G685" s="464">
        <v>1048031080181.5739</v>
      </c>
      <c r="H685" s="461">
        <v>32568281.279721577</v>
      </c>
      <c r="I685" s="464">
        <v>442013100571.43701</v>
      </c>
      <c r="J685" s="462">
        <v>-1.6321851180947089E-3</v>
      </c>
      <c r="K685" s="464">
        <v>9348454001.218256</v>
      </c>
      <c r="L685" s="464">
        <v>0</v>
      </c>
      <c r="M685" s="464">
        <v>726594614858.59509</v>
      </c>
      <c r="N685" s="464">
        <v>14158734516.980511</v>
      </c>
      <c r="O685" s="464">
        <v>35187.319548916224</v>
      </c>
      <c r="P685" s="461">
        <v>152667.21020992615</v>
      </c>
      <c r="Q685" s="461">
        <v>63205.704020078236</v>
      </c>
      <c r="R685" s="464">
        <v>2067982986758.2615</v>
      </c>
      <c r="S685" s="462">
        <v>0.62315169878167542</v>
      </c>
      <c r="T685" s="462">
        <v>0.50194528193854193</v>
      </c>
      <c r="U685" s="461">
        <v>19.54239093516107</v>
      </c>
      <c r="V685" s="464">
        <v>21895817596134.035</v>
      </c>
      <c r="W685" s="460">
        <v>6908.8533046338971</v>
      </c>
      <c r="X685" s="463">
        <v>3.7882388604167476E-2</v>
      </c>
      <c r="Y685" s="476">
        <v>2.0000000000000001E-4</v>
      </c>
    </row>
    <row r="686" spans="1:25" x14ac:dyDescent="0.2">
      <c r="A686" s="475">
        <f t="shared" si="10"/>
        <v>682</v>
      </c>
      <c r="B686" s="462">
        <v>0.37783272244711735</v>
      </c>
      <c r="C686" s="461">
        <v>1500</v>
      </c>
      <c r="D686" s="462">
        <v>0.68146998440355078</v>
      </c>
      <c r="E686" s="462">
        <v>0.48014730767958619</v>
      </c>
      <c r="F686" s="516">
        <v>2023.75</v>
      </c>
      <c r="G686" s="464">
        <v>478218808398.86768</v>
      </c>
      <c r="H686" s="461">
        <v>16624686.021573473</v>
      </c>
      <c r="I686" s="464">
        <v>479107789955.46765</v>
      </c>
      <c r="J686" s="462">
        <v>0.37783272244711741</v>
      </c>
      <c r="K686" s="464">
        <v>11084282487.238503</v>
      </c>
      <c r="L686" s="464">
        <v>0</v>
      </c>
      <c r="M686" s="464">
        <v>392227743885.07684</v>
      </c>
      <c r="N686" s="464">
        <v>106995836191.06314</v>
      </c>
      <c r="O686" s="464">
        <v>25373.714604338289</v>
      </c>
      <c r="P686" s="461">
        <v>596833.93748561223</v>
      </c>
      <c r="Q686" s="461">
        <v>405619.91408267024</v>
      </c>
      <c r="R686" s="464">
        <v>1345043341790.1318</v>
      </c>
      <c r="S686" s="462">
        <v>0.59943854698692101</v>
      </c>
      <c r="T686" s="462">
        <v>0.4774996456099545</v>
      </c>
      <c r="U686" s="461">
        <v>17.446414308002861</v>
      </c>
      <c r="V686" s="464">
        <v>12328071588932.936</v>
      </c>
      <c r="W686" s="460">
        <v>3889.919050984432</v>
      </c>
      <c r="X686" s="463">
        <v>4.1756652862235948E-2</v>
      </c>
      <c r="Y686" s="476">
        <v>2.0000000000000001E-4</v>
      </c>
    </row>
    <row r="687" spans="1:25" x14ac:dyDescent="0.2">
      <c r="A687" s="475">
        <f t="shared" si="10"/>
        <v>683</v>
      </c>
      <c r="B687" s="462">
        <v>0.39736928759277002</v>
      </c>
      <c r="C687" s="461">
        <v>4460.1714539173145</v>
      </c>
      <c r="D687" s="462">
        <v>0.62214666460098678</v>
      </c>
      <c r="E687" s="462">
        <v>0.3784066292431375</v>
      </c>
      <c r="F687" s="516">
        <v>2025.76</v>
      </c>
      <c r="G687" s="464">
        <v>128511515252.35593</v>
      </c>
      <c r="H687" s="461">
        <v>13079644.882340593</v>
      </c>
      <c r="I687" s="464">
        <v>382438020539.47833</v>
      </c>
      <c r="J687" s="462">
        <v>0.39280198280379763</v>
      </c>
      <c r="K687" s="464">
        <v>21780258796.442474</v>
      </c>
      <c r="L687" s="464">
        <v>25786471405.952908</v>
      </c>
      <c r="M687" s="464">
        <v>106284013753.91014</v>
      </c>
      <c r="N687" s="464">
        <v>55378978516.439445</v>
      </c>
      <c r="O687" s="464">
        <v>15340.262266197198</v>
      </c>
      <c r="P687" s="461">
        <v>360456.66197922052</v>
      </c>
      <c r="Q687" s="461">
        <v>219121.47546169814</v>
      </c>
      <c r="R687" s="464">
        <v>726203036437.79236</v>
      </c>
      <c r="S687" s="462">
        <v>0.53117755572719116</v>
      </c>
      <c r="T687" s="462">
        <v>0.34941664630993557</v>
      </c>
      <c r="U687" s="461">
        <v>15.91472848190128</v>
      </c>
      <c r="V687" s="464">
        <v>4453265877551.04</v>
      </c>
      <c r="W687" s="460">
        <v>1406.2563323755458</v>
      </c>
      <c r="X687" s="463">
        <v>4.5575843078015064E-2</v>
      </c>
      <c r="Y687" s="476">
        <v>2.0000000000000001E-4</v>
      </c>
    </row>
    <row r="688" spans="1:25" x14ac:dyDescent="0.2">
      <c r="A688" s="475">
        <f t="shared" si="10"/>
        <v>684</v>
      </c>
      <c r="B688" s="462">
        <v>0.57621682985676792</v>
      </c>
      <c r="C688" s="461">
        <v>1500</v>
      </c>
      <c r="D688" s="462">
        <v>0.96832724687315519</v>
      </c>
      <c r="E688" s="462">
        <v>0.37616834703520119</v>
      </c>
      <c r="F688" s="516">
        <v>2026.88</v>
      </c>
      <c r="G688" s="464">
        <v>133407302176.46329</v>
      </c>
      <c r="H688" s="461">
        <v>30995453.062480353</v>
      </c>
      <c r="I688" s="464">
        <v>531400604075.57318</v>
      </c>
      <c r="J688" s="462">
        <v>-5.0632218557071562E-2</v>
      </c>
      <c r="K688" s="464">
        <v>27301834611.694748</v>
      </c>
      <c r="L688" s="464">
        <v>47708383168.82254</v>
      </c>
      <c r="M688" s="464">
        <v>6704683664.6003523</v>
      </c>
      <c r="N688" s="464">
        <v>52730744027.683189</v>
      </c>
      <c r="O688" s="464">
        <v>40683.112150731329</v>
      </c>
      <c r="P688" s="461">
        <v>308571.89104824048</v>
      </c>
      <c r="Q688" s="461">
        <v>171188.7873645082</v>
      </c>
      <c r="R688" s="464">
        <v>907301223339.55212</v>
      </c>
      <c r="S688" s="462">
        <v>0.25484369799132789</v>
      </c>
      <c r="T688" s="462">
        <v>9.5697698746465221E-2</v>
      </c>
      <c r="U688" s="461">
        <v>33.579311895925905</v>
      </c>
      <c r="V688" s="464">
        <v>3134587400321.8779</v>
      </c>
      <c r="W688" s="460">
        <v>989.03886386028557</v>
      </c>
      <c r="X688" s="463">
        <v>2.246570510364454E-2</v>
      </c>
      <c r="Y688" s="476">
        <v>2.0000000000000001E-4</v>
      </c>
    </row>
    <row r="689" spans="1:25" x14ac:dyDescent="0.2">
      <c r="A689" s="475">
        <f t="shared" si="10"/>
        <v>685</v>
      </c>
      <c r="B689" s="462">
        <v>0.48646947521957595</v>
      </c>
      <c r="C689" s="461">
        <v>6063.660733816555</v>
      </c>
      <c r="D689" s="462">
        <v>0.7424829090364885</v>
      </c>
      <c r="E689" s="462">
        <v>0.54295503499556463</v>
      </c>
      <c r="F689" s="516">
        <v>2024.07</v>
      </c>
      <c r="G689" s="464">
        <v>236552893446.52725</v>
      </c>
      <c r="H689" s="461">
        <v>17427102.242796391</v>
      </c>
      <c r="I689" s="464">
        <v>450301110105.12933</v>
      </c>
      <c r="J689" s="462">
        <v>0.24071965858694666</v>
      </c>
      <c r="K689" s="464">
        <v>12619382029.73951</v>
      </c>
      <c r="L689" s="464">
        <v>0</v>
      </c>
      <c r="M689" s="464">
        <v>181697882375.30862</v>
      </c>
      <c r="N689" s="464">
        <v>21637687340.644745</v>
      </c>
      <c r="O689" s="464">
        <v>19887.429880343465</v>
      </c>
      <c r="P689" s="461">
        <v>164924.23749614495</v>
      </c>
      <c r="Q689" s="461">
        <v>71836.512758747311</v>
      </c>
      <c r="R689" s="464">
        <v>979149421067.31067</v>
      </c>
      <c r="S689" s="462">
        <v>0.5259754903774998</v>
      </c>
      <c r="T689" s="462">
        <v>0.32931350389783576</v>
      </c>
      <c r="U689" s="461">
        <v>17.340831040238907</v>
      </c>
      <c r="V689" s="464">
        <v>6223446461461.9238</v>
      </c>
      <c r="W689" s="460">
        <v>1964.3097685078437</v>
      </c>
      <c r="X689" s="463">
        <v>4.1862273669959718E-2</v>
      </c>
      <c r="Y689" s="476">
        <v>2.0000000000000001E-4</v>
      </c>
    </row>
    <row r="690" spans="1:25" x14ac:dyDescent="0.2">
      <c r="A690" s="475">
        <f t="shared" si="10"/>
        <v>686</v>
      </c>
      <c r="B690" s="462">
        <v>0.6519661943332502</v>
      </c>
      <c r="C690" s="461">
        <v>1500</v>
      </c>
      <c r="D690" s="462">
        <v>0.65128304293344164</v>
      </c>
      <c r="E690" s="462">
        <v>0.35245363874953617</v>
      </c>
      <c r="F690" s="516">
        <v>2025.03</v>
      </c>
      <c r="G690" s="464">
        <v>94127209704.262878</v>
      </c>
      <c r="H690" s="461">
        <v>14887376.151415143</v>
      </c>
      <c r="I690" s="464">
        <v>451344482307.63831</v>
      </c>
      <c r="J690" s="462">
        <v>0.4239210416887641</v>
      </c>
      <c r="K690" s="464">
        <v>11680213867.73711</v>
      </c>
      <c r="L690" s="464">
        <v>8806653918.4793568</v>
      </c>
      <c r="M690" s="464">
        <v>81924460625.060669</v>
      </c>
      <c r="N690" s="464">
        <v>21732457260.841187</v>
      </c>
      <c r="O690" s="464">
        <v>25239.810057674116</v>
      </c>
      <c r="P690" s="461">
        <v>179544.87418369524</v>
      </c>
      <c r="Q690" s="461">
        <v>83437.206769705503</v>
      </c>
      <c r="R690" s="464">
        <v>682689249331.68188</v>
      </c>
      <c r="S690" s="462">
        <v>0.52998098148843775</v>
      </c>
      <c r="T690" s="462">
        <v>0.33745624729768858</v>
      </c>
      <c r="U690" s="461">
        <v>15.349607768054144</v>
      </c>
      <c r="V690" s="464">
        <v>4054227034327.897</v>
      </c>
      <c r="W690" s="460">
        <v>1280.3494396662898</v>
      </c>
      <c r="X690" s="463">
        <v>4.5760298330206978E-2</v>
      </c>
      <c r="Y690" s="476">
        <v>2.0000000000000001E-4</v>
      </c>
    </row>
    <row r="691" spans="1:25" x14ac:dyDescent="0.2">
      <c r="A691" s="475">
        <f t="shared" si="10"/>
        <v>687</v>
      </c>
      <c r="B691" s="462">
        <v>0.45706019656655966</v>
      </c>
      <c r="C691" s="461">
        <v>5676.0231527732649</v>
      </c>
      <c r="D691" s="462">
        <v>0.40752770569698837</v>
      </c>
      <c r="E691" s="462">
        <v>0.7</v>
      </c>
      <c r="F691" s="516">
        <v>2024.62</v>
      </c>
      <c r="G691" s="464">
        <v>268632058683.5831</v>
      </c>
      <c r="H691" s="461">
        <v>7366230.0039556595</v>
      </c>
      <c r="I691" s="464">
        <v>256967994111.1246</v>
      </c>
      <c r="J691" s="462">
        <v>0.42524797882162246</v>
      </c>
      <c r="K691" s="464">
        <v>6028578583.3165541</v>
      </c>
      <c r="L691" s="464">
        <v>0</v>
      </c>
      <c r="M691" s="464">
        <v>222447959540.35117</v>
      </c>
      <c r="N691" s="464">
        <v>122469747087.77147</v>
      </c>
      <c r="O691" s="464">
        <v>40997.043879582438</v>
      </c>
      <c r="P691" s="461">
        <v>711305.07405133708</v>
      </c>
      <c r="Q691" s="461">
        <v>472045.01286439254</v>
      </c>
      <c r="R691" s="464">
        <v>918803715908.17297</v>
      </c>
      <c r="S691" s="462">
        <v>0.61266301245544275</v>
      </c>
      <c r="T691" s="462">
        <v>0.41162779856792026</v>
      </c>
      <c r="U691" s="461">
        <v>17.23155648574199</v>
      </c>
      <c r="V691" s="464">
        <v>7175039939582.623</v>
      </c>
      <c r="W691" s="460">
        <v>2262.6733486523126</v>
      </c>
      <c r="X691" s="463">
        <v>4.2374126613237438E-2</v>
      </c>
      <c r="Y691" s="476">
        <v>2.0000000000000001E-4</v>
      </c>
    </row>
    <row r="692" spans="1:25" x14ac:dyDescent="0.2">
      <c r="A692" s="475">
        <f t="shared" si="10"/>
        <v>688</v>
      </c>
      <c r="B692" s="462">
        <v>0.39661496146859293</v>
      </c>
      <c r="C692" s="461">
        <v>6515.2413361381987</v>
      </c>
      <c r="D692" s="462">
        <v>0.59279200956552835</v>
      </c>
      <c r="E692" s="462">
        <v>0.37199609797568928</v>
      </c>
      <c r="F692" s="516">
        <v>2025.37</v>
      </c>
      <c r="G692" s="464">
        <v>234134333026.71545</v>
      </c>
      <c r="H692" s="461">
        <v>12187272.267214011</v>
      </c>
      <c r="I692" s="464">
        <v>288727363850.34515</v>
      </c>
      <c r="J692" s="462">
        <v>0.24501416674675869</v>
      </c>
      <c r="K692" s="464">
        <v>13993996441.588636</v>
      </c>
      <c r="L692" s="464">
        <v>21926847348.139782</v>
      </c>
      <c r="M692" s="464">
        <v>143391225553.28882</v>
      </c>
      <c r="N692" s="464">
        <v>72273582051.713135</v>
      </c>
      <c r="O692" s="464">
        <v>27656.550024444881</v>
      </c>
      <c r="P692" s="461">
        <v>451034.51888426743</v>
      </c>
      <c r="Q692" s="461">
        <v>291277.58814594639</v>
      </c>
      <c r="R692" s="464">
        <v>889970102266.72485</v>
      </c>
      <c r="S692" s="462">
        <v>0.5679935471875609</v>
      </c>
      <c r="T692" s="462">
        <v>0.32555561631648555</v>
      </c>
      <c r="U692" s="461">
        <v>17.766098133220829</v>
      </c>
      <c r="V692" s="464">
        <v>5599570515546.9365</v>
      </c>
      <c r="W692" s="460">
        <v>1767.5295526854266</v>
      </c>
      <c r="X692" s="463">
        <v>4.1679403456122852E-2</v>
      </c>
      <c r="Y692" s="476">
        <v>2.0000000000000001E-4</v>
      </c>
    </row>
    <row r="693" spans="1:25" x14ac:dyDescent="0.2">
      <c r="A693" s="475">
        <f t="shared" si="10"/>
        <v>689</v>
      </c>
      <c r="B693" s="462">
        <v>0.46539450235991409</v>
      </c>
      <c r="C693" s="461">
        <v>2928.5714190994568</v>
      </c>
      <c r="D693" s="462">
        <v>0.34074730328219488</v>
      </c>
      <c r="E693" s="462">
        <v>0.68697849361394259</v>
      </c>
      <c r="F693" s="516">
        <v>2024.57</v>
      </c>
      <c r="G693" s="464">
        <v>198757100899.61102</v>
      </c>
      <c r="H693" s="461">
        <v>5820333.72114453</v>
      </c>
      <c r="I693" s="464">
        <v>201967934893.7103</v>
      </c>
      <c r="J693" s="462">
        <v>0.3664985868041597</v>
      </c>
      <c r="K693" s="464">
        <v>4567996988.1049805</v>
      </c>
      <c r="L693" s="464">
        <v>0</v>
      </c>
      <c r="M693" s="464">
        <v>136328699353.40593</v>
      </c>
      <c r="N693" s="464">
        <v>49265566952.896133</v>
      </c>
      <c r="O693" s="464">
        <v>28124.557688719666</v>
      </c>
      <c r="P693" s="461">
        <v>335505.0163978631</v>
      </c>
      <c r="Q693" s="461">
        <v>169040.13107776735</v>
      </c>
      <c r="R693" s="464">
        <v>565999808864.15588</v>
      </c>
      <c r="S693" s="462">
        <v>0.59314708383918924</v>
      </c>
      <c r="T693" s="462">
        <v>0.47123891300222548</v>
      </c>
      <c r="U693" s="461">
        <v>17.44037841188036</v>
      </c>
      <c r="V693" s="464">
        <v>5187647618256.5596</v>
      </c>
      <c r="W693" s="460">
        <v>1638.1924589437474</v>
      </c>
      <c r="X693" s="463">
        <v>4.1315369377536208E-2</v>
      </c>
      <c r="Y693" s="476">
        <v>2.0000000000000001E-4</v>
      </c>
    </row>
    <row r="694" spans="1:25" x14ac:dyDescent="0.2">
      <c r="A694" s="475">
        <f t="shared" si="10"/>
        <v>690</v>
      </c>
      <c r="B694" s="462">
        <v>0.45765971886897733</v>
      </c>
      <c r="C694" s="461">
        <v>8473.246144501627</v>
      </c>
      <c r="D694" s="462">
        <v>0.66946436470733195</v>
      </c>
      <c r="E694" s="462">
        <v>0.34045758672043031</v>
      </c>
      <c r="F694" s="516">
        <v>2027.23</v>
      </c>
      <c r="G694" s="464">
        <v>68377737922.149841</v>
      </c>
      <c r="H694" s="461">
        <v>14339398.121857921</v>
      </c>
      <c r="I694" s="464">
        <v>321246791291.4223</v>
      </c>
      <c r="J694" s="462">
        <v>0.17006824596389414</v>
      </c>
      <c r="K694" s="464">
        <v>31995544023.105873</v>
      </c>
      <c r="L694" s="464">
        <v>139297753120.63861</v>
      </c>
      <c r="M694" s="464">
        <v>0</v>
      </c>
      <c r="N694" s="464">
        <v>88759379466.712677</v>
      </c>
      <c r="O694" s="464">
        <v>30584.528601609589</v>
      </c>
      <c r="P694" s="461">
        <v>505974.88076797721</v>
      </c>
      <c r="Q694" s="461">
        <v>332683.24933536333</v>
      </c>
      <c r="R694" s="464">
        <v>617654220392.56531</v>
      </c>
      <c r="S694" s="462">
        <v>0.38289081823726245</v>
      </c>
      <c r="T694" s="462">
        <v>0.20728977842196336</v>
      </c>
      <c r="U694" s="461">
        <v>15.762946274760184</v>
      </c>
      <c r="V694" s="464">
        <v>2225601969376.1777</v>
      </c>
      <c r="W694" s="460">
        <v>702.48706233737823</v>
      </c>
      <c r="X694" s="463">
        <v>4.586264204756553E-2</v>
      </c>
      <c r="Y694" s="476">
        <v>2.0000000000000001E-4</v>
      </c>
    </row>
    <row r="695" spans="1:25" x14ac:dyDescent="0.2">
      <c r="A695" s="475">
        <f t="shared" si="10"/>
        <v>691</v>
      </c>
      <c r="B695" s="462">
        <v>0.73389773596161745</v>
      </c>
      <c r="C695" s="461">
        <v>1500</v>
      </c>
      <c r="D695" s="462">
        <v>0.29628236529213531</v>
      </c>
      <c r="E695" s="462">
        <v>0.51115569540718564</v>
      </c>
      <c r="F695" s="516">
        <v>2025.23</v>
      </c>
      <c r="G695" s="464">
        <v>67758788905.628723</v>
      </c>
      <c r="H695" s="461">
        <v>4703187.6401990084</v>
      </c>
      <c r="I695" s="464">
        <v>190416522513.10608</v>
      </c>
      <c r="J695" s="462">
        <v>0.50203157686150313</v>
      </c>
      <c r="K695" s="464">
        <v>8884787090.6268215</v>
      </c>
      <c r="L695" s="464">
        <v>9079474316.1753845</v>
      </c>
      <c r="M695" s="464">
        <v>61514003762.039558</v>
      </c>
      <c r="N695" s="464">
        <v>10333526595.608961</v>
      </c>
      <c r="O695" s="464">
        <v>43486.102900623766</v>
      </c>
      <c r="P695" s="461">
        <v>128355.10471989203</v>
      </c>
      <c r="Q695" s="461">
        <v>42924.851191339687</v>
      </c>
      <c r="R695" s="464">
        <v>368838040784.35852</v>
      </c>
      <c r="S695" s="462">
        <v>0.62606821206189855</v>
      </c>
      <c r="T695" s="462">
        <v>0.42022127641537632</v>
      </c>
      <c r="U695" s="461">
        <v>15.51539081770464</v>
      </c>
      <c r="V695" s="464">
        <v>2772557418703.3984</v>
      </c>
      <c r="W695" s="460">
        <v>874.66505697918615</v>
      </c>
      <c r="X695" s="463">
        <v>4.4963138835721339E-2</v>
      </c>
      <c r="Y695" s="476">
        <v>2.0000000000000001E-4</v>
      </c>
    </row>
    <row r="696" spans="1:25" x14ac:dyDescent="0.2">
      <c r="A696" s="475">
        <f t="shared" si="10"/>
        <v>692</v>
      </c>
      <c r="B696" s="462">
        <v>0.51993371497011331</v>
      </c>
      <c r="C696" s="461">
        <v>7760.0238660906853</v>
      </c>
      <c r="D696" s="462">
        <v>0.70489716922091861</v>
      </c>
      <c r="E696" s="462">
        <v>0.7</v>
      </c>
      <c r="F696" s="516">
        <v>2023.84</v>
      </c>
      <c r="G696" s="464">
        <v>227298167463.80371</v>
      </c>
      <c r="H696" s="461">
        <v>15795350.568883851</v>
      </c>
      <c r="I696" s="464">
        <v>338483892354.08203</v>
      </c>
      <c r="J696" s="462">
        <v>4.8207175029497451E-2</v>
      </c>
      <c r="K696" s="464">
        <v>3989105799.1445618</v>
      </c>
      <c r="L696" s="464">
        <v>0</v>
      </c>
      <c r="M696" s="464">
        <v>258992944876.13867</v>
      </c>
      <c r="N696" s="464">
        <v>56598429330.309326</v>
      </c>
      <c r="O696" s="464">
        <v>16285.638632951668</v>
      </c>
      <c r="P696" s="461">
        <v>317033.95182714227</v>
      </c>
      <c r="Q696" s="461">
        <v>183595.96178041582</v>
      </c>
      <c r="R696" s="464">
        <v>889143707562.36475</v>
      </c>
      <c r="S696" s="462">
        <v>0.47633063383785473</v>
      </c>
      <c r="T696" s="462">
        <v>0.23931051822206051</v>
      </c>
      <c r="U696" s="461">
        <v>20.481185942945942</v>
      </c>
      <c r="V696" s="464">
        <v>4679630213910.4199</v>
      </c>
      <c r="W696" s="460">
        <v>1476.5137366850788</v>
      </c>
      <c r="X696" s="463">
        <v>3.6429138995709716E-2</v>
      </c>
      <c r="Y696" s="476">
        <v>2.0000000000000001E-4</v>
      </c>
    </row>
    <row r="697" spans="1:25" x14ac:dyDescent="0.2">
      <c r="A697" s="475">
        <f t="shared" si="10"/>
        <v>693</v>
      </c>
      <c r="B697" s="462">
        <v>0.44609564045903743</v>
      </c>
      <c r="C697" s="461">
        <v>3756.8505048701018</v>
      </c>
      <c r="D697" s="462">
        <v>0.25823046915518177</v>
      </c>
      <c r="E697" s="462">
        <v>0.45151183147872576</v>
      </c>
      <c r="F697" s="516">
        <v>2026.54</v>
      </c>
      <c r="G697" s="464">
        <v>39277187675.517708</v>
      </c>
      <c r="H697" s="461">
        <v>4135721.0728161684</v>
      </c>
      <c r="I697" s="464">
        <v>179317851128.10886</v>
      </c>
      <c r="J697" s="462">
        <v>0.44609564045903749</v>
      </c>
      <c r="K697" s="464">
        <v>30063056910.475624</v>
      </c>
      <c r="L697" s="464">
        <v>47705359090.32077</v>
      </c>
      <c r="M697" s="464">
        <v>15807223502.343466</v>
      </c>
      <c r="N697" s="464">
        <v>18656036552.468952</v>
      </c>
      <c r="O697" s="464">
        <v>23196.21067616198</v>
      </c>
      <c r="P697" s="461">
        <v>207831.02719042366</v>
      </c>
      <c r="Q697" s="461">
        <v>89424.238080229377</v>
      </c>
      <c r="R697" s="464">
        <v>337585231902.71753</v>
      </c>
      <c r="S697" s="462">
        <v>0.5486949761022698</v>
      </c>
      <c r="T697" s="462">
        <v>0.35862174354961956</v>
      </c>
      <c r="U697" s="461">
        <v>14.60399776246102</v>
      </c>
      <c r="V697" s="464">
        <v>2078850885635.054</v>
      </c>
      <c r="W697" s="460">
        <v>654.39615320775772</v>
      </c>
      <c r="X697" s="463">
        <v>4.6942792291999581E-2</v>
      </c>
      <c r="Y697" s="476">
        <v>2.0000000000000001E-4</v>
      </c>
    </row>
    <row r="698" spans="1:25" x14ac:dyDescent="0.2">
      <c r="A698" s="475">
        <f t="shared" si="10"/>
        <v>694</v>
      </c>
      <c r="B698" s="462">
        <v>0.48023956608254714</v>
      </c>
      <c r="C698" s="461">
        <v>2958.894461176928</v>
      </c>
      <c r="D698" s="462">
        <v>0.54773149944413557</v>
      </c>
      <c r="E698" s="462">
        <v>0.64562030206924126</v>
      </c>
      <c r="F698" s="516">
        <v>2025.9</v>
      </c>
      <c r="G698" s="464">
        <v>77049661222.127213</v>
      </c>
      <c r="H698" s="461">
        <v>10824200.633410838</v>
      </c>
      <c r="I698" s="464">
        <v>363798041276.04016</v>
      </c>
      <c r="J698" s="462">
        <v>0.4782824887188587</v>
      </c>
      <c r="K698" s="464">
        <v>39443381000.111885</v>
      </c>
      <c r="L698" s="464">
        <v>92517159016.039459</v>
      </c>
      <c r="M698" s="464">
        <v>23425648990.363995</v>
      </c>
      <c r="N698" s="464">
        <v>32050332214.869556</v>
      </c>
      <c r="O698" s="464">
        <v>26112.351366122282</v>
      </c>
      <c r="P698" s="461">
        <v>245780.6440390317</v>
      </c>
      <c r="Q698" s="461">
        <v>133489.10375439667</v>
      </c>
      <c r="R698" s="464">
        <v>616396931988.4259</v>
      </c>
      <c r="S698" s="462">
        <v>0.55349630814627093</v>
      </c>
      <c r="T698" s="462">
        <v>0.37873813134553247</v>
      </c>
      <c r="U698" s="461">
        <v>14.785537029479533</v>
      </c>
      <c r="V698" s="464">
        <v>3952882836048.5459</v>
      </c>
      <c r="W698" s="460">
        <v>1245.8044671599837</v>
      </c>
      <c r="X698" s="463">
        <v>4.7343723860476077E-2</v>
      </c>
      <c r="Y698" s="476">
        <v>2.0000000000000001E-4</v>
      </c>
    </row>
    <row r="699" spans="1:25" x14ac:dyDescent="0.2">
      <c r="A699" s="475">
        <f t="shared" si="10"/>
        <v>695</v>
      </c>
      <c r="B699" s="462">
        <v>0.57363047927414701</v>
      </c>
      <c r="C699" s="461">
        <v>2634.1270298793033</v>
      </c>
      <c r="D699" s="462">
        <v>0.43362494306468075</v>
      </c>
      <c r="E699" s="462">
        <v>0.41815748360973809</v>
      </c>
      <c r="F699" s="516">
        <v>2023.95</v>
      </c>
      <c r="G699" s="464">
        <v>230314298342.56714</v>
      </c>
      <c r="H699" s="461">
        <v>7959661.9053384587</v>
      </c>
      <c r="I699" s="464">
        <v>298336840389.38666</v>
      </c>
      <c r="J699" s="462">
        <v>0.48726013750122799</v>
      </c>
      <c r="K699" s="464">
        <v>7987921504.1954222</v>
      </c>
      <c r="L699" s="464">
        <v>0</v>
      </c>
      <c r="M699" s="464">
        <v>209057053848.35172</v>
      </c>
      <c r="N699" s="464">
        <v>208013651331.57748</v>
      </c>
      <c r="O699" s="464">
        <v>18687.448613357323</v>
      </c>
      <c r="P699" s="461">
        <v>1244230.0132145474</v>
      </c>
      <c r="Q699" s="461">
        <v>823430.34004615783</v>
      </c>
      <c r="R699" s="464">
        <v>893101300963.8479</v>
      </c>
      <c r="S699" s="462">
        <v>0.55537992508026268</v>
      </c>
      <c r="T699" s="462">
        <v>0.43494550437682605</v>
      </c>
      <c r="U699" s="461">
        <v>16.53271377339113</v>
      </c>
      <c r="V699" s="464">
        <v>7274776334078.1289</v>
      </c>
      <c r="W699" s="460">
        <v>2295.976612839584</v>
      </c>
      <c r="X699" s="463">
        <v>4.2782745755025123E-2</v>
      </c>
      <c r="Y699" s="476">
        <v>2.0000000000000001E-4</v>
      </c>
    </row>
    <row r="700" spans="1:25" x14ac:dyDescent="0.2">
      <c r="A700" s="475">
        <f t="shared" si="10"/>
        <v>696</v>
      </c>
      <c r="B700" s="462">
        <v>0.64263440022111218</v>
      </c>
      <c r="C700" s="461">
        <v>1864.6548656439363</v>
      </c>
      <c r="D700" s="462">
        <v>1.3569537444129738</v>
      </c>
      <c r="E700" s="462">
        <v>0.21431411896889616</v>
      </c>
      <c r="F700" s="516">
        <v>2026.26</v>
      </c>
      <c r="G700" s="464">
        <v>160339079863.73358</v>
      </c>
      <c r="H700" s="461">
        <v>24934986.943021353</v>
      </c>
      <c r="I700" s="464">
        <v>450799593935.06726</v>
      </c>
      <c r="J700" s="462">
        <v>0.10545117712320462</v>
      </c>
      <c r="K700" s="464">
        <v>34090319740.242989</v>
      </c>
      <c r="L700" s="464">
        <v>50816109654.895645</v>
      </c>
      <c r="M700" s="464">
        <v>92718449729.266556</v>
      </c>
      <c r="N700" s="464">
        <v>4221557158.9442382</v>
      </c>
      <c r="O700" s="464">
        <v>23900.184280849899</v>
      </c>
      <c r="P700" s="461">
        <v>83414.337768820275</v>
      </c>
      <c r="Q700" s="461">
        <v>15416.834442205067</v>
      </c>
      <c r="R700" s="464">
        <v>894364259124.95728</v>
      </c>
      <c r="S700" s="462">
        <v>0.43992949160547506</v>
      </c>
      <c r="T700" s="462">
        <v>0.18167841114501063</v>
      </c>
      <c r="U700" s="461">
        <v>20.839321525309924</v>
      </c>
      <c r="V700" s="464">
        <v>3591105714612.8193</v>
      </c>
      <c r="W700" s="460">
        <v>1134.0740570503831</v>
      </c>
      <c r="X700" s="463">
        <v>3.6722834299305673E-2</v>
      </c>
      <c r="Y700" s="476">
        <v>2.0000000000000001E-4</v>
      </c>
    </row>
    <row r="701" spans="1:25" x14ac:dyDescent="0.2">
      <c r="A701" s="475">
        <f t="shared" si="10"/>
        <v>697</v>
      </c>
      <c r="B701" s="462">
        <v>0.44857866123530299</v>
      </c>
      <c r="C701" s="461">
        <v>6826.0809430658155</v>
      </c>
      <c r="D701" s="462">
        <v>0.88070074692591704</v>
      </c>
      <c r="E701" s="462">
        <v>0.37789660684376486</v>
      </c>
      <c r="F701" s="516">
        <v>2026.42</v>
      </c>
      <c r="G701" s="464">
        <v>165377444593.54935</v>
      </c>
      <c r="H701" s="461">
        <v>23575738.721727438</v>
      </c>
      <c r="I701" s="464">
        <v>572945964151.64893</v>
      </c>
      <c r="J701" s="462">
        <v>0.34012861284675255</v>
      </c>
      <c r="K701" s="464">
        <v>29571619985.470451</v>
      </c>
      <c r="L701" s="464">
        <v>26310357033.474888</v>
      </c>
      <c r="M701" s="464">
        <v>50886492509.771095</v>
      </c>
      <c r="N701" s="464">
        <v>55754393807.964867</v>
      </c>
      <c r="O701" s="464">
        <v>24601.432078825881</v>
      </c>
      <c r="P701" s="461">
        <v>375105.54578552739</v>
      </c>
      <c r="Q701" s="461">
        <v>223653.74854007823</v>
      </c>
      <c r="R701" s="464">
        <v>911439227380.49146</v>
      </c>
      <c r="S701" s="462">
        <v>0.46607187990983789</v>
      </c>
      <c r="T701" s="462">
        <v>0.36916150136908082</v>
      </c>
      <c r="U701" s="461">
        <v>15.798740621111747</v>
      </c>
      <c r="V701" s="464">
        <v>5884111729522.3623</v>
      </c>
      <c r="W701" s="460">
        <v>1858.5914153122606</v>
      </c>
      <c r="X701" s="463">
        <v>4.5395487495017491E-2</v>
      </c>
      <c r="Y701" s="476">
        <v>2.0000000000000001E-4</v>
      </c>
    </row>
    <row r="702" spans="1:25" x14ac:dyDescent="0.2">
      <c r="A702" s="475">
        <f t="shared" si="10"/>
        <v>698</v>
      </c>
      <c r="B702" s="462">
        <v>0.45242128700321438</v>
      </c>
      <c r="C702" s="461">
        <v>4482.4208905632768</v>
      </c>
      <c r="D702" s="462">
        <v>0.77428491926592002</v>
      </c>
      <c r="E702" s="462">
        <v>0.50506100290558142</v>
      </c>
      <c r="F702" s="516">
        <v>2026.37</v>
      </c>
      <c r="G702" s="464">
        <v>72390792129.507767</v>
      </c>
      <c r="H702" s="461">
        <v>18550724.971374504</v>
      </c>
      <c r="I702" s="464">
        <v>456340906676.8623</v>
      </c>
      <c r="J702" s="462">
        <v>0.33835948466587984</v>
      </c>
      <c r="K702" s="464">
        <v>22328176651.185139</v>
      </c>
      <c r="L702" s="464">
        <v>21336902062.720947</v>
      </c>
      <c r="M702" s="464">
        <v>41264188058.389854</v>
      </c>
      <c r="N702" s="464">
        <v>35818621306.444664</v>
      </c>
      <c r="O702" s="464">
        <v>28863.845301370129</v>
      </c>
      <c r="P702" s="461">
        <v>270121.59532890469</v>
      </c>
      <c r="Q702" s="461">
        <v>146743.16275075782</v>
      </c>
      <c r="R702" s="464">
        <v>704790004707.93396</v>
      </c>
      <c r="S702" s="462">
        <v>0.46590238655083888</v>
      </c>
      <c r="T702" s="462">
        <v>0.27169042859826775</v>
      </c>
      <c r="U702" s="461">
        <v>15.05744705433036</v>
      </c>
      <c r="V702" s="464">
        <v>3199441828816.6074</v>
      </c>
      <c r="W702" s="460">
        <v>1009.7257050353008</v>
      </c>
      <c r="X702" s="463">
        <v>4.7373398579095297E-2</v>
      </c>
      <c r="Y702" s="476">
        <v>2.0000000000000001E-4</v>
      </c>
    </row>
    <row r="703" spans="1:25" x14ac:dyDescent="0.2">
      <c r="A703" s="475">
        <f t="shared" si="10"/>
        <v>699</v>
      </c>
      <c r="B703" s="462">
        <v>0.52096423468653497</v>
      </c>
      <c r="C703" s="461">
        <v>4498.512916188758</v>
      </c>
      <c r="D703" s="462">
        <v>0.7550381887060259</v>
      </c>
      <c r="E703" s="462">
        <v>0.33245821969581146</v>
      </c>
      <c r="F703" s="516">
        <v>2023.75</v>
      </c>
      <c r="G703" s="464">
        <v>779148590268.25769</v>
      </c>
      <c r="H703" s="461">
        <v>18410752.983174335</v>
      </c>
      <c r="I703" s="464">
        <v>486179657160.33551</v>
      </c>
      <c r="J703" s="462">
        <v>0.3976293936175116</v>
      </c>
      <c r="K703" s="464">
        <v>24634708960.153965</v>
      </c>
      <c r="L703" s="464">
        <v>0</v>
      </c>
      <c r="M703" s="464">
        <v>667098024021.09509</v>
      </c>
      <c r="N703" s="464">
        <v>65223948706.652542</v>
      </c>
      <c r="O703" s="464">
        <v>34556.504945044711</v>
      </c>
      <c r="P703" s="461">
        <v>436351.22033929633</v>
      </c>
      <c r="Q703" s="461">
        <v>274713.28937524348</v>
      </c>
      <c r="R703" s="464">
        <v>1895999555203.8035</v>
      </c>
      <c r="S703" s="462">
        <v>0.67297360376573401</v>
      </c>
      <c r="T703" s="462">
        <v>0.50029097635868947</v>
      </c>
      <c r="U703" s="461">
        <v>17.892981929299811</v>
      </c>
      <c r="V703" s="464">
        <v>18602613653193.117</v>
      </c>
      <c r="W703" s="460">
        <v>5871.913093344856</v>
      </c>
      <c r="X703" s="463">
        <v>4.0816171253357868E-2</v>
      </c>
      <c r="Y703" s="476">
        <v>2.0000000000000001E-4</v>
      </c>
    </row>
    <row r="704" spans="1:25" x14ac:dyDescent="0.2">
      <c r="A704" s="475">
        <f t="shared" si="10"/>
        <v>700</v>
      </c>
      <c r="B704" s="462">
        <v>0.31329581313515209</v>
      </c>
      <c r="C704" s="461">
        <v>4391.772286767814</v>
      </c>
      <c r="D704" s="462">
        <v>0.93301699316318842</v>
      </c>
      <c r="E704" s="462">
        <v>0.49047080985830244</v>
      </c>
      <c r="F704" s="516">
        <v>2024.06</v>
      </c>
      <c r="G704" s="464">
        <v>199321974942.37195</v>
      </c>
      <c r="H704" s="461">
        <v>26525469.474002607</v>
      </c>
      <c r="I704" s="464">
        <v>768554224203.52417</v>
      </c>
      <c r="J704" s="462">
        <v>0.31329581313515209</v>
      </c>
      <c r="K704" s="464">
        <v>25032774121.106796</v>
      </c>
      <c r="L704" s="464">
        <v>9436927725.7339916</v>
      </c>
      <c r="M704" s="464">
        <v>168255360834.66678</v>
      </c>
      <c r="N704" s="464">
        <v>115746025012.76851</v>
      </c>
      <c r="O704" s="464">
        <v>35195.351143761436</v>
      </c>
      <c r="P704" s="461">
        <v>595282.94146204938</v>
      </c>
      <c r="Q704" s="461">
        <v>395524.40407302196</v>
      </c>
      <c r="R704" s="464">
        <v>1319990633764.9636</v>
      </c>
      <c r="S704" s="462">
        <v>0.46400895081194093</v>
      </c>
      <c r="T704" s="462">
        <v>0.332073143375817</v>
      </c>
      <c r="U704" s="461">
        <v>15.608858912084029</v>
      </c>
      <c r="V704" s="464">
        <v>7596765735571.0234</v>
      </c>
      <c r="W704" s="460">
        <v>2399.0682840367899</v>
      </c>
      <c r="X704" s="463">
        <v>4.620852227550163E-2</v>
      </c>
      <c r="Y704" s="476">
        <v>2.0000000000000001E-4</v>
      </c>
    </row>
    <row r="705" spans="1:25" x14ac:dyDescent="0.2">
      <c r="A705" s="475">
        <f t="shared" si="10"/>
        <v>701</v>
      </c>
      <c r="B705" s="462">
        <v>0.46014822374257813</v>
      </c>
      <c r="C705" s="461">
        <v>7152.9135182392911</v>
      </c>
      <c r="D705" s="462">
        <v>0.2</v>
      </c>
      <c r="E705" s="462">
        <v>0.62546114416609311</v>
      </c>
      <c r="F705" s="516">
        <v>2023.76</v>
      </c>
      <c r="G705" s="464">
        <v>257594085834.41806</v>
      </c>
      <c r="H705" s="461">
        <v>3268648.7928782669</v>
      </c>
      <c r="I705" s="464">
        <v>165529217392.53409</v>
      </c>
      <c r="J705" s="462">
        <v>0.46014822374257813</v>
      </c>
      <c r="K705" s="464">
        <v>3022210259.8691869</v>
      </c>
      <c r="L705" s="464">
        <v>0</v>
      </c>
      <c r="M705" s="464">
        <v>296729675846.58038</v>
      </c>
      <c r="N705" s="464">
        <v>66328639295.422668</v>
      </c>
      <c r="O705" s="464">
        <v>32970.686187632746</v>
      </c>
      <c r="P705" s="461">
        <v>449224.74901055841</v>
      </c>
      <c r="Q705" s="461">
        <v>250208.4471770573</v>
      </c>
      <c r="R705" s="464">
        <v>710194079258.83936</v>
      </c>
      <c r="S705" s="462">
        <v>0.6683311699176232</v>
      </c>
      <c r="T705" s="462">
        <v>0.45772325659882845</v>
      </c>
      <c r="U705" s="461">
        <v>17.738118091610225</v>
      </c>
      <c r="V705" s="464">
        <v>6466657545165.877</v>
      </c>
      <c r="W705" s="460">
        <v>2038.7318045594438</v>
      </c>
      <c r="X705" s="463">
        <v>4.0356026715505089E-2</v>
      </c>
      <c r="Y705" s="476">
        <v>2.0000000000000001E-4</v>
      </c>
    </row>
    <row r="706" spans="1:25" x14ac:dyDescent="0.2">
      <c r="A706" s="475">
        <f t="shared" si="10"/>
        <v>702</v>
      </c>
      <c r="B706" s="462">
        <v>0.34205540281715263</v>
      </c>
      <c r="C706" s="461">
        <v>3054.1381732191949</v>
      </c>
      <c r="D706" s="462">
        <v>0.98423031580456199</v>
      </c>
      <c r="E706" s="462">
        <v>0.41592430408854664</v>
      </c>
      <c r="F706" s="516">
        <v>2024.69</v>
      </c>
      <c r="G706" s="464">
        <v>472028829436.84619</v>
      </c>
      <c r="H706" s="461">
        <v>30153898.500319775</v>
      </c>
      <c r="I706" s="464">
        <v>455847940149.35266</v>
      </c>
      <c r="J706" s="462">
        <v>-8.5118347001548855E-2</v>
      </c>
      <c r="K706" s="464">
        <v>15515796075.514828</v>
      </c>
      <c r="L706" s="464">
        <v>0</v>
      </c>
      <c r="M706" s="464">
        <v>233916746931.81903</v>
      </c>
      <c r="N706" s="464">
        <v>83958021322.578583</v>
      </c>
      <c r="O706" s="464">
        <v>26311.755500400996</v>
      </c>
      <c r="P706" s="461">
        <v>484780.3583871969</v>
      </c>
      <c r="Q706" s="461">
        <v>306096.73960524925</v>
      </c>
      <c r="R706" s="464">
        <v>1190356136231.988</v>
      </c>
      <c r="S706" s="462">
        <v>0.41480192003327265</v>
      </c>
      <c r="T706" s="462">
        <v>0.35964145966040884</v>
      </c>
      <c r="U706" s="461">
        <v>22.084852594054144</v>
      </c>
      <c r="V706" s="464">
        <v>10009327345568.947</v>
      </c>
      <c r="W706" s="460">
        <v>3158.7478568270126</v>
      </c>
      <c r="X706" s="463">
        <v>3.4190143222985948E-2</v>
      </c>
      <c r="Y706" s="476">
        <v>2.0000000000000001E-4</v>
      </c>
    </row>
    <row r="707" spans="1:25" x14ac:dyDescent="0.2">
      <c r="A707" s="475">
        <f t="shared" si="10"/>
        <v>703</v>
      </c>
      <c r="B707" s="462">
        <v>0.51457896158461425</v>
      </c>
      <c r="C707" s="461">
        <v>6781.9874585733614</v>
      </c>
      <c r="D707" s="462">
        <v>0.92562201892902296</v>
      </c>
      <c r="E707" s="462">
        <v>0.46854402176486393</v>
      </c>
      <c r="F707" s="516">
        <v>2024.5</v>
      </c>
      <c r="G707" s="464">
        <v>199364217909.28748</v>
      </c>
      <c r="H707" s="461">
        <v>25174970.689174611</v>
      </c>
      <c r="I707" s="464">
        <v>616022533111.77075</v>
      </c>
      <c r="J707" s="462">
        <v>0.38456137152251924</v>
      </c>
      <c r="K707" s="464">
        <v>18214980469.068474</v>
      </c>
      <c r="L707" s="464">
        <v>7907580589.4555483</v>
      </c>
      <c r="M707" s="464">
        <v>232877386964.16977</v>
      </c>
      <c r="N707" s="464">
        <v>53571294542.817047</v>
      </c>
      <c r="O707" s="464">
        <v>31353.875232580809</v>
      </c>
      <c r="P707" s="461">
        <v>383058.25313084567</v>
      </c>
      <c r="Q707" s="461">
        <v>228621.41299954322</v>
      </c>
      <c r="R707" s="464">
        <v>1317880986905.2771</v>
      </c>
      <c r="S707" s="462">
        <v>0.57789378421752657</v>
      </c>
      <c r="T707" s="462">
        <v>0.29751766854967021</v>
      </c>
      <c r="U707" s="461">
        <v>15.982221200664506</v>
      </c>
      <c r="V707" s="464">
        <v>6819469722146.5977</v>
      </c>
      <c r="W707" s="460">
        <v>2151.3732322929941</v>
      </c>
      <c r="X707" s="463">
        <v>4.5632553028354304E-2</v>
      </c>
      <c r="Y707" s="476">
        <v>2.0000000000000001E-4</v>
      </c>
    </row>
    <row r="708" spans="1:25" x14ac:dyDescent="0.2">
      <c r="A708" s="475">
        <f t="shared" si="10"/>
        <v>704</v>
      </c>
      <c r="B708" s="462">
        <v>0.50012526866006135</v>
      </c>
      <c r="C708" s="461">
        <v>1680.563961446564</v>
      </c>
      <c r="D708" s="462">
        <v>0.65504168586842626</v>
      </c>
      <c r="E708" s="462">
        <v>0.41942520950582263</v>
      </c>
      <c r="F708" s="516">
        <v>2024.41</v>
      </c>
      <c r="G708" s="464">
        <v>238118911856.53537</v>
      </c>
      <c r="H708" s="461">
        <v>15180308.058994336</v>
      </c>
      <c r="I708" s="464">
        <v>487449237065.66394</v>
      </c>
      <c r="J708" s="462">
        <v>0.47968521556493049</v>
      </c>
      <c r="K708" s="464">
        <v>21110329336.104694</v>
      </c>
      <c r="L708" s="464">
        <v>6504200074.4234266</v>
      </c>
      <c r="M708" s="464">
        <v>201488132917.41495</v>
      </c>
      <c r="N708" s="464">
        <v>55190959921.625511</v>
      </c>
      <c r="O708" s="464">
        <v>29316.413666407625</v>
      </c>
      <c r="P708" s="461">
        <v>367260.11652952561</v>
      </c>
      <c r="Q708" s="461">
        <v>223514.37401993931</v>
      </c>
      <c r="R708" s="464">
        <v>1022463388667.7106</v>
      </c>
      <c r="S708" s="462">
        <v>0.61034881699699151</v>
      </c>
      <c r="T708" s="462">
        <v>0.41712416709628569</v>
      </c>
      <c r="U708" s="461">
        <v>16.265847820415175</v>
      </c>
      <c r="V708" s="464">
        <v>7682305745664.3477</v>
      </c>
      <c r="W708" s="460">
        <v>2425.072366611188</v>
      </c>
      <c r="X708" s="463">
        <v>4.4542995533711119E-2</v>
      </c>
      <c r="Y708" s="476">
        <v>2.0000000000000001E-4</v>
      </c>
    </row>
    <row r="709" spans="1:25" x14ac:dyDescent="0.2">
      <c r="A709" s="475">
        <f t="shared" si="10"/>
        <v>705</v>
      </c>
      <c r="B709" s="462">
        <v>0.61817648105659451</v>
      </c>
      <c r="C709" s="461">
        <v>7150.3618472721137</v>
      </c>
      <c r="D709" s="462">
        <v>0.64872478230267538</v>
      </c>
      <c r="E709" s="462">
        <v>0.51979170677866193</v>
      </c>
      <c r="F709" s="516">
        <v>2026</v>
      </c>
      <c r="G709" s="464">
        <v>121563427236.9501</v>
      </c>
      <c r="H709" s="461">
        <v>13687033.806595691</v>
      </c>
      <c r="I709" s="464">
        <v>443780226038.74353</v>
      </c>
      <c r="J709" s="462">
        <v>0.42356153773502681</v>
      </c>
      <c r="K709" s="464">
        <v>44671428307.140221</v>
      </c>
      <c r="L709" s="464">
        <v>93600924362.91037</v>
      </c>
      <c r="M709" s="464">
        <v>35201132352.355133</v>
      </c>
      <c r="N709" s="464">
        <v>67306052634.216606</v>
      </c>
      <c r="O709" s="464">
        <v>23712.242967940056</v>
      </c>
      <c r="P709" s="461">
        <v>401942.50300503947</v>
      </c>
      <c r="Q709" s="461">
        <v>250771.52305089677</v>
      </c>
      <c r="R709" s="464">
        <v>774911097540.53833</v>
      </c>
      <c r="S709" s="462">
        <v>0.51521616987721253</v>
      </c>
      <c r="T709" s="462">
        <v>0.38409391992512876</v>
      </c>
      <c r="U709" s="461">
        <v>15.224925211302226</v>
      </c>
      <c r="V709" s="464">
        <v>5150917753322.2275</v>
      </c>
      <c r="W709" s="460">
        <v>1626.1522398405141</v>
      </c>
      <c r="X709" s="463">
        <v>4.6626243311227458E-2</v>
      </c>
      <c r="Y709" s="476">
        <v>2.0000000000000001E-4</v>
      </c>
    </row>
    <row r="710" spans="1:25" x14ac:dyDescent="0.2">
      <c r="A710" s="475">
        <f t="shared" si="10"/>
        <v>706</v>
      </c>
      <c r="B710" s="462">
        <v>0.37324265361496384</v>
      </c>
      <c r="C710" s="461">
        <v>2271.1096887365625</v>
      </c>
      <c r="D710" s="462">
        <v>0.58535705569794516</v>
      </c>
      <c r="E710" s="462">
        <v>0.37108003904043607</v>
      </c>
      <c r="F710" s="516">
        <v>2025.16</v>
      </c>
      <c r="G710" s="464">
        <v>158575895307.76172</v>
      </c>
      <c r="H710" s="461">
        <v>12537653.163715301</v>
      </c>
      <c r="I710" s="464">
        <v>276508601521.3941</v>
      </c>
      <c r="J710" s="462">
        <v>0.14426903569271066</v>
      </c>
      <c r="K710" s="464">
        <v>5518205789.9887314</v>
      </c>
      <c r="L710" s="464">
        <v>6762617164.1644335</v>
      </c>
      <c r="M710" s="464">
        <v>95388162226.988953</v>
      </c>
      <c r="N710" s="464">
        <v>57413772921.908241</v>
      </c>
      <c r="O710" s="464">
        <v>34238.055947112836</v>
      </c>
      <c r="P710" s="461">
        <v>345226.91058749135</v>
      </c>
      <c r="Q710" s="461">
        <v>208295.34524281853</v>
      </c>
      <c r="R710" s="464">
        <v>569861378251.55127</v>
      </c>
      <c r="S710" s="462">
        <v>0.41947281429216099</v>
      </c>
      <c r="T710" s="462">
        <v>0.28962875033243218</v>
      </c>
      <c r="U710" s="461">
        <v>18.929605270222403</v>
      </c>
      <c r="V710" s="464">
        <v>3482392820392.4912</v>
      </c>
      <c r="W710" s="460">
        <v>1098.4229954006344</v>
      </c>
      <c r="X710" s="463">
        <v>3.8258401943318004E-2</v>
      </c>
      <c r="Y710" s="476">
        <v>2.0000000000000001E-4</v>
      </c>
    </row>
    <row r="711" spans="1:25" x14ac:dyDescent="0.2">
      <c r="A711" s="475">
        <f t="shared" ref="A711:A774" si="11">A710+1</f>
        <v>707</v>
      </c>
      <c r="B711" s="462">
        <v>0.74524305109198075</v>
      </c>
      <c r="C711" s="461">
        <v>3931.605298828812</v>
      </c>
      <c r="D711" s="462">
        <v>0.2</v>
      </c>
      <c r="E711" s="462">
        <v>0.54078770985939473</v>
      </c>
      <c r="F711" s="516">
        <v>2023.76</v>
      </c>
      <c r="G711" s="464">
        <v>123537321643.19974</v>
      </c>
      <c r="H711" s="461">
        <v>3225439.1753750904</v>
      </c>
      <c r="I711" s="464">
        <v>158697109090.73972</v>
      </c>
      <c r="J711" s="462">
        <v>0.51814756934702388</v>
      </c>
      <c r="K711" s="464">
        <v>4622666293.4957924</v>
      </c>
      <c r="L711" s="464">
        <v>0</v>
      </c>
      <c r="M711" s="464">
        <v>151756948745.54175</v>
      </c>
      <c r="N711" s="464">
        <v>96492323446.179855</v>
      </c>
      <c r="O711" s="464">
        <v>27213.59471037038</v>
      </c>
      <c r="P711" s="461">
        <v>578406.70087079634</v>
      </c>
      <c r="Q711" s="461">
        <v>341500.34200852842</v>
      </c>
      <c r="R711" s="464">
        <v>534747032462.2998</v>
      </c>
      <c r="S711" s="462">
        <v>0.61150996814104408</v>
      </c>
      <c r="T711" s="462">
        <v>0.41033929056576773</v>
      </c>
      <c r="U711" s="461">
        <v>16.360426769523702</v>
      </c>
      <c r="V711" s="464">
        <v>4104718496137.3848</v>
      </c>
      <c r="W711" s="460">
        <v>1292.5082459780008</v>
      </c>
      <c r="X711" s="463">
        <v>4.2954054791624702E-2</v>
      </c>
      <c r="Y711" s="476">
        <v>2.0000000000000001E-4</v>
      </c>
    </row>
    <row r="712" spans="1:25" x14ac:dyDescent="0.2">
      <c r="A712" s="475">
        <f t="shared" si="11"/>
        <v>708</v>
      </c>
      <c r="B712" s="462">
        <v>0.47768727835374741</v>
      </c>
      <c r="C712" s="461">
        <v>1677.1137380833534</v>
      </c>
      <c r="D712" s="462">
        <v>0.40538117499605231</v>
      </c>
      <c r="E712" s="462">
        <v>0.68748436320228956</v>
      </c>
      <c r="F712" s="516">
        <v>2026.94</v>
      </c>
      <c r="G712" s="464">
        <v>71406225432.909134</v>
      </c>
      <c r="H712" s="461">
        <v>7335919.1958191432</v>
      </c>
      <c r="I712" s="464">
        <v>301801041877.20978</v>
      </c>
      <c r="J712" s="462">
        <v>0.47768727835374736</v>
      </c>
      <c r="K712" s="464">
        <v>39428838477.23568</v>
      </c>
      <c r="L712" s="464">
        <v>76039337785.458359</v>
      </c>
      <c r="M712" s="464">
        <v>3093494887.6653461</v>
      </c>
      <c r="N712" s="464">
        <v>27016068162.938759</v>
      </c>
      <c r="O712" s="464">
        <v>20802.529565678404</v>
      </c>
      <c r="P712" s="461">
        <v>251084.96493301855</v>
      </c>
      <c r="Q712" s="461">
        <v>113522.43181814384</v>
      </c>
      <c r="R712" s="464">
        <v>525173582387.8833</v>
      </c>
      <c r="S712" s="462">
        <v>0.56445934385469509</v>
      </c>
      <c r="T712" s="462">
        <v>0.40517815342229285</v>
      </c>
      <c r="U712" s="461">
        <v>14.718445204789994</v>
      </c>
      <c r="V712" s="464">
        <v>3579447336966.0532</v>
      </c>
      <c r="W712" s="460">
        <v>1130.1599360423531</v>
      </c>
      <c r="X712" s="463">
        <v>4.7679149975329287E-2</v>
      </c>
      <c r="Y712" s="476">
        <v>2.0000000000000001E-4</v>
      </c>
    </row>
    <row r="713" spans="1:25" x14ac:dyDescent="0.2">
      <c r="A713" s="475">
        <f t="shared" si="11"/>
        <v>709</v>
      </c>
      <c r="B713" s="462">
        <v>0.43276758347027655</v>
      </c>
      <c r="C713" s="461">
        <v>1500</v>
      </c>
      <c r="D713" s="462">
        <v>1.3434869119976791</v>
      </c>
      <c r="E713" s="462">
        <v>0.55632422797888936</v>
      </c>
      <c r="F713" s="516">
        <v>2024.94</v>
      </c>
      <c r="G713" s="464">
        <v>600495880957.27209</v>
      </c>
      <c r="H713" s="461">
        <v>61419488.960331962</v>
      </c>
      <c r="I713" s="464">
        <v>843706340496.16626</v>
      </c>
      <c r="J713" s="462">
        <v>8.8889342450352293E-3</v>
      </c>
      <c r="K713" s="464">
        <v>15537084148.639414</v>
      </c>
      <c r="L713" s="464">
        <v>0</v>
      </c>
      <c r="M713" s="464">
        <v>472061131115.15289</v>
      </c>
      <c r="N713" s="464">
        <v>75956753648.418747</v>
      </c>
      <c r="O713" s="464">
        <v>26352.246788136981</v>
      </c>
      <c r="P713" s="461">
        <v>476203.90122760949</v>
      </c>
      <c r="Q713" s="461">
        <v>289574.92173275287</v>
      </c>
      <c r="R713" s="464">
        <v>2164069245584.1685</v>
      </c>
      <c r="S713" s="462">
        <v>0.46685504892367063</v>
      </c>
      <c r="T713" s="462">
        <v>0.24834205848046462</v>
      </c>
      <c r="U713" s="461">
        <v>21.35209093801971</v>
      </c>
      <c r="V713" s="464">
        <v>12360276902260.057</v>
      </c>
      <c r="W713" s="460">
        <v>3902.4425385717136</v>
      </c>
      <c r="X713" s="463">
        <v>3.4993973927631108E-2</v>
      </c>
      <c r="Y713" s="476">
        <v>2.0000000000000001E-4</v>
      </c>
    </row>
    <row r="714" spans="1:25" x14ac:dyDescent="0.2">
      <c r="A714" s="475">
        <f t="shared" si="11"/>
        <v>710</v>
      </c>
      <c r="B714" s="462">
        <v>0.55621062267884036</v>
      </c>
      <c r="C714" s="461">
        <v>6449.4395227113291</v>
      </c>
      <c r="D714" s="462">
        <v>0.97328331764881226</v>
      </c>
      <c r="E714" s="462">
        <v>0.40894117412293512</v>
      </c>
      <c r="F714" s="516">
        <v>2025.72</v>
      </c>
      <c r="G714" s="464">
        <v>203091672193.89502</v>
      </c>
      <c r="H714" s="461">
        <v>27760962.170590959</v>
      </c>
      <c r="I714" s="464">
        <v>636648514344.73132</v>
      </c>
      <c r="J714" s="462">
        <v>0.25398309778902894</v>
      </c>
      <c r="K714" s="464">
        <v>18059424923.16087</v>
      </c>
      <c r="L714" s="464">
        <v>43984964314.261826</v>
      </c>
      <c r="M714" s="464">
        <v>145283219350.37167</v>
      </c>
      <c r="N714" s="464">
        <v>67017658908.721436</v>
      </c>
      <c r="O714" s="464">
        <v>23104.664145536022</v>
      </c>
      <c r="P714" s="461">
        <v>402251.5388836991</v>
      </c>
      <c r="Q714" s="461">
        <v>242164.97902669752</v>
      </c>
      <c r="R714" s="464">
        <v>1186037369247.5059</v>
      </c>
      <c r="S714" s="462">
        <v>0.46862796203977031</v>
      </c>
      <c r="T714" s="462">
        <v>0.297894789604291</v>
      </c>
      <c r="U714" s="461">
        <v>16.368677610606863</v>
      </c>
      <c r="V714" s="464">
        <v>6420155612835.959</v>
      </c>
      <c r="W714" s="460">
        <v>2027.1941947175701</v>
      </c>
      <c r="X714" s="463">
        <v>4.3838392033357126E-2</v>
      </c>
      <c r="Y714" s="476">
        <v>2.0000000000000001E-4</v>
      </c>
    </row>
    <row r="715" spans="1:25" x14ac:dyDescent="0.2">
      <c r="A715" s="475">
        <f t="shared" si="11"/>
        <v>711</v>
      </c>
      <c r="B715" s="462">
        <v>0.5677324632828169</v>
      </c>
      <c r="C715" s="461">
        <v>2098.9862456604669</v>
      </c>
      <c r="D715" s="462">
        <v>0.57834154122505799</v>
      </c>
      <c r="E715" s="462">
        <v>0.7</v>
      </c>
      <c r="F715" s="516">
        <v>2024.75</v>
      </c>
      <c r="G715" s="464">
        <v>117688282563.04657</v>
      </c>
      <c r="H715" s="461">
        <v>12232168.71033274</v>
      </c>
      <c r="I715" s="464">
        <v>415602325816.18823</v>
      </c>
      <c r="J715" s="462">
        <v>0.51729638678603729</v>
      </c>
      <c r="K715" s="464">
        <v>12644412099.566477</v>
      </c>
      <c r="L715" s="464">
        <v>0</v>
      </c>
      <c r="M715" s="464">
        <v>135228088548.61139</v>
      </c>
      <c r="N715" s="464">
        <v>59301584964.159271</v>
      </c>
      <c r="O715" s="464">
        <v>22830.751150411546</v>
      </c>
      <c r="P715" s="461">
        <v>411122.44431324094</v>
      </c>
      <c r="Q715" s="461">
        <v>260070.10149698576</v>
      </c>
      <c r="R715" s="464">
        <v>822411899973.38867</v>
      </c>
      <c r="S715" s="462">
        <v>0.60884552785853352</v>
      </c>
      <c r="T715" s="462">
        <v>0.35571898558375764</v>
      </c>
      <c r="U715" s="461">
        <v>15.358192146175929</v>
      </c>
      <c r="V715" s="464">
        <v>5102462126324.375</v>
      </c>
      <c r="W715" s="460">
        <v>1609.5027911455568</v>
      </c>
      <c r="X715" s="463">
        <v>4.6068110159880854E-2</v>
      </c>
      <c r="Y715" s="476">
        <v>2.0000000000000001E-4</v>
      </c>
    </row>
    <row r="716" spans="1:25" x14ac:dyDescent="0.2">
      <c r="A716" s="475">
        <f t="shared" si="11"/>
        <v>712</v>
      </c>
      <c r="B716" s="462">
        <v>0.48816009061068982</v>
      </c>
      <c r="C716" s="461">
        <v>6572.2530441773833</v>
      </c>
      <c r="D716" s="462">
        <v>0.7420295805287539</v>
      </c>
      <c r="E716" s="462">
        <v>0.38139484276944779</v>
      </c>
      <c r="F716" s="516">
        <v>2023.93</v>
      </c>
      <c r="G716" s="464">
        <v>352915149877.39764</v>
      </c>
      <c r="H716" s="461">
        <v>17324115.62916353</v>
      </c>
      <c r="I716" s="464">
        <v>475381769467.13733</v>
      </c>
      <c r="J716" s="462">
        <v>0.43667988016831927</v>
      </c>
      <c r="K716" s="464">
        <v>10371158535.706896</v>
      </c>
      <c r="L716" s="464">
        <v>0</v>
      </c>
      <c r="M716" s="464">
        <v>426060549492.02325</v>
      </c>
      <c r="N716" s="464">
        <v>13218700010.53278</v>
      </c>
      <c r="O716" s="464">
        <v>25594.713548857148</v>
      </c>
      <c r="P716" s="461">
        <v>146152.74324968501</v>
      </c>
      <c r="Q716" s="461">
        <v>59231.071623965552</v>
      </c>
      <c r="R716" s="464">
        <v>1316788264030.0684</v>
      </c>
      <c r="S716" s="462">
        <v>0.66064141581433944</v>
      </c>
      <c r="T716" s="462">
        <v>0.40032445827954621</v>
      </c>
      <c r="U716" s="461">
        <v>16.987889826640473</v>
      </c>
      <c r="V716" s="464">
        <v>10101213748696.332</v>
      </c>
      <c r="W716" s="460">
        <v>3187.9198496504127</v>
      </c>
      <c r="X716" s="463">
        <v>4.179038551901032E-2</v>
      </c>
      <c r="Y716" s="476">
        <v>2.0000000000000001E-4</v>
      </c>
    </row>
    <row r="717" spans="1:25" x14ac:dyDescent="0.2">
      <c r="A717" s="475">
        <f t="shared" si="11"/>
        <v>713</v>
      </c>
      <c r="B717" s="462">
        <v>0.33001170166880561</v>
      </c>
      <c r="C717" s="461">
        <v>5927.9924965209666</v>
      </c>
      <c r="D717" s="462">
        <v>1.1479351629481385</v>
      </c>
      <c r="E717" s="462">
        <v>0.3613795642984432</v>
      </c>
      <c r="F717" s="516">
        <v>2023.75</v>
      </c>
      <c r="G717" s="464">
        <v>423133501255.35638</v>
      </c>
      <c r="H717" s="461">
        <v>40567049.63405665</v>
      </c>
      <c r="I717" s="464">
        <v>967118717991.50708</v>
      </c>
      <c r="J717" s="462">
        <v>0.33001170166880556</v>
      </c>
      <c r="K717" s="464">
        <v>18755721316.53038</v>
      </c>
      <c r="L717" s="464">
        <v>0</v>
      </c>
      <c r="M717" s="464">
        <v>429365213969.41382</v>
      </c>
      <c r="N717" s="464">
        <v>32144470286.50317</v>
      </c>
      <c r="O717" s="464">
        <v>30571.478577574817</v>
      </c>
      <c r="P717" s="461">
        <v>245939.54963439377</v>
      </c>
      <c r="Q717" s="461">
        <v>123093.64468873652</v>
      </c>
      <c r="R717" s="464">
        <v>1930145425192.8606</v>
      </c>
      <c r="S717" s="462">
        <v>0.55076554470824757</v>
      </c>
      <c r="T717" s="462">
        <v>0.33919103018996372</v>
      </c>
      <c r="U717" s="461">
        <v>16.849962307719995</v>
      </c>
      <c r="V717" s="464">
        <v>11903379189545.072</v>
      </c>
      <c r="W717" s="460">
        <v>3755.8414483857423</v>
      </c>
      <c r="X717" s="463">
        <v>4.4083684976037277E-2</v>
      </c>
      <c r="Y717" s="476">
        <v>2.0000000000000001E-4</v>
      </c>
    </row>
    <row r="718" spans="1:25" x14ac:dyDescent="0.2">
      <c r="A718" s="475">
        <f t="shared" si="11"/>
        <v>714</v>
      </c>
      <c r="B718" s="462">
        <v>0.35204310324031457</v>
      </c>
      <c r="C718" s="461">
        <v>3167.2736010098774</v>
      </c>
      <c r="D718" s="462">
        <v>0.7925594782664015</v>
      </c>
      <c r="E718" s="462">
        <v>0.40115244564812524</v>
      </c>
      <c r="F718" s="516">
        <v>2024.79</v>
      </c>
      <c r="G718" s="464">
        <v>275328579974.47656</v>
      </c>
      <c r="H718" s="461">
        <v>20763990.329373039</v>
      </c>
      <c r="I718" s="464">
        <v>545043599072.26575</v>
      </c>
      <c r="J718" s="462">
        <v>0.35031305417369751</v>
      </c>
      <c r="K718" s="464">
        <v>27905624665.571724</v>
      </c>
      <c r="L718" s="464">
        <v>29902195210.830635</v>
      </c>
      <c r="M718" s="464">
        <v>226715135624.14633</v>
      </c>
      <c r="N718" s="464">
        <v>20081934450.290131</v>
      </c>
      <c r="O718" s="464">
        <v>21456.047992565123</v>
      </c>
      <c r="P718" s="461">
        <v>170525.00878957359</v>
      </c>
      <c r="Q718" s="461">
        <v>74920.705633127131</v>
      </c>
      <c r="R718" s="464">
        <v>1165171199845.3479</v>
      </c>
      <c r="S718" s="462">
        <v>0.57186984797764495</v>
      </c>
      <c r="T718" s="462">
        <v>0.35419403737330113</v>
      </c>
      <c r="U718" s="461">
        <v>16.909184446798129</v>
      </c>
      <c r="V718" s="464">
        <v>7661013897341.3672</v>
      </c>
      <c r="W718" s="460">
        <v>2418.1434074189328</v>
      </c>
      <c r="X718" s="463">
        <v>4.3309718850616886E-2</v>
      </c>
      <c r="Y718" s="476">
        <v>2.0000000000000001E-4</v>
      </c>
    </row>
    <row r="719" spans="1:25" x14ac:dyDescent="0.2">
      <c r="A719" s="475">
        <f t="shared" si="11"/>
        <v>715</v>
      </c>
      <c r="B719" s="462">
        <v>0.31194600485956159</v>
      </c>
      <c r="C719" s="461">
        <v>5222.7080092977867</v>
      </c>
      <c r="D719" s="462">
        <v>0.77275485625273022</v>
      </c>
      <c r="E719" s="462">
        <v>0.56461829931520324</v>
      </c>
      <c r="F719" s="516">
        <v>2024.21</v>
      </c>
      <c r="G719" s="464">
        <v>279299576973.20648</v>
      </c>
      <c r="H719" s="461">
        <v>18683294.81344435</v>
      </c>
      <c r="I719" s="464">
        <v>358835837450.48944</v>
      </c>
      <c r="J719" s="462">
        <v>0.13970791550068651</v>
      </c>
      <c r="K719" s="464">
        <v>3721437688.5638275</v>
      </c>
      <c r="L719" s="464">
        <v>0</v>
      </c>
      <c r="M719" s="464">
        <v>278424225988.91943</v>
      </c>
      <c r="N719" s="464">
        <v>60656794233.37085</v>
      </c>
      <c r="O719" s="464">
        <v>28097.58578491681</v>
      </c>
      <c r="P719" s="461">
        <v>398489.22583876492</v>
      </c>
      <c r="Q719" s="461">
        <v>244585.96671565727</v>
      </c>
      <c r="R719" s="464">
        <v>1069209983029.274</v>
      </c>
      <c r="S719" s="462">
        <v>0.54296112945845498</v>
      </c>
      <c r="T719" s="462">
        <v>0.29306698326531266</v>
      </c>
      <c r="U719" s="461">
        <v>18.332435140054837</v>
      </c>
      <c r="V719" s="464">
        <v>6281037484759.9951</v>
      </c>
      <c r="W719" s="460">
        <v>1981.3259046852211</v>
      </c>
      <c r="X719" s="463">
        <v>3.9972037512091933E-2</v>
      </c>
      <c r="Y719" s="476">
        <v>2.0000000000000001E-4</v>
      </c>
    </row>
    <row r="720" spans="1:25" x14ac:dyDescent="0.2">
      <c r="A720" s="475">
        <f t="shared" si="11"/>
        <v>716</v>
      </c>
      <c r="B720" s="462">
        <v>0.5546059662412397</v>
      </c>
      <c r="C720" s="461">
        <v>3232.1105342311403</v>
      </c>
      <c r="D720" s="462">
        <v>0.74170626576941145</v>
      </c>
      <c r="E720" s="462">
        <v>0.3541789746450123</v>
      </c>
      <c r="F720" s="516">
        <v>2025.1</v>
      </c>
      <c r="G720" s="464">
        <v>218859410738.13873</v>
      </c>
      <c r="H720" s="461">
        <v>18462177.554485507</v>
      </c>
      <c r="I720" s="464">
        <v>508937705530.79132</v>
      </c>
      <c r="J720" s="462">
        <v>0.37134560451153598</v>
      </c>
      <c r="K720" s="464">
        <v>28509817773.861488</v>
      </c>
      <c r="L720" s="464">
        <v>35753513475.641457</v>
      </c>
      <c r="M720" s="464">
        <v>166337654645.52832</v>
      </c>
      <c r="N720" s="464">
        <v>106313125345.51759</v>
      </c>
      <c r="O720" s="464">
        <v>29227.606488893227</v>
      </c>
      <c r="P720" s="461">
        <v>592281.51594697626</v>
      </c>
      <c r="Q720" s="461">
        <v>399742.12900829932</v>
      </c>
      <c r="R720" s="464">
        <v>1078788244287.8629</v>
      </c>
      <c r="S720" s="462">
        <v>0.53414421861763595</v>
      </c>
      <c r="T720" s="462">
        <v>0.3602722011987643</v>
      </c>
      <c r="U720" s="461">
        <v>16.24556633042361</v>
      </c>
      <c r="V720" s="464">
        <v>7008786277075.9883</v>
      </c>
      <c r="W720" s="460">
        <v>2211.9404950384055</v>
      </c>
      <c r="X720" s="463">
        <v>4.4378244377420717E-2</v>
      </c>
      <c r="Y720" s="476">
        <v>2.0000000000000001E-4</v>
      </c>
    </row>
    <row r="721" spans="1:25" x14ac:dyDescent="0.2">
      <c r="A721" s="475">
        <f t="shared" si="11"/>
        <v>717</v>
      </c>
      <c r="B721" s="462">
        <v>0.56351950508079551</v>
      </c>
      <c r="C721" s="461">
        <v>7621.7603788093838</v>
      </c>
      <c r="D721" s="462">
        <v>0.97805082731972082</v>
      </c>
      <c r="E721" s="462">
        <v>0.34303100711367474</v>
      </c>
      <c r="F721" s="516">
        <v>2024.05</v>
      </c>
      <c r="G721" s="464">
        <v>232994708988.25876</v>
      </c>
      <c r="H721" s="461">
        <v>28062425.925288592</v>
      </c>
      <c r="I721" s="464">
        <v>411488981477.02014</v>
      </c>
      <c r="J721" s="462">
        <v>-0.33473704772490498</v>
      </c>
      <c r="K721" s="464">
        <v>15203779049.11047</v>
      </c>
      <c r="L721" s="464">
        <v>16283852889.946157</v>
      </c>
      <c r="M721" s="464">
        <v>187704624773.11713</v>
      </c>
      <c r="N721" s="464">
        <v>24274949645.067902</v>
      </c>
      <c r="O721" s="464">
        <v>32646.705109289018</v>
      </c>
      <c r="P721" s="461">
        <v>216620.49663435025</v>
      </c>
      <c r="Q721" s="461">
        <v>75355.212786792865</v>
      </c>
      <c r="R721" s="464">
        <v>908216570010.93542</v>
      </c>
      <c r="S721" s="462">
        <v>0.26567086603081169</v>
      </c>
      <c r="T721" s="462">
        <v>9.1214329392446766E-2</v>
      </c>
      <c r="U721" s="461">
        <v>58.854245239674526</v>
      </c>
      <c r="V721" s="464">
        <v>4909752773687.7129</v>
      </c>
      <c r="W721" s="460">
        <v>1549.0754996130954</v>
      </c>
      <c r="X721" s="463">
        <v>1.344802596084453E-2</v>
      </c>
      <c r="Y721" s="476">
        <v>2.0000000000000001E-4</v>
      </c>
    </row>
    <row r="722" spans="1:25" x14ac:dyDescent="0.2">
      <c r="A722" s="475">
        <f t="shared" si="11"/>
        <v>718</v>
      </c>
      <c r="B722" s="462">
        <v>0.73078536721745935</v>
      </c>
      <c r="C722" s="461">
        <v>5366.339603697792</v>
      </c>
      <c r="D722" s="462">
        <v>1.0289988347679613</v>
      </c>
      <c r="E722" s="462">
        <v>0.36085692569096206</v>
      </c>
      <c r="F722" s="516">
        <v>2025.8</v>
      </c>
      <c r="G722" s="464">
        <v>84072852760.117203</v>
      </c>
      <c r="H722" s="461">
        <v>32995455.637670256</v>
      </c>
      <c r="I722" s="464">
        <v>728092173525.78406</v>
      </c>
      <c r="J722" s="462">
        <v>0.22155934160799751</v>
      </c>
      <c r="K722" s="464">
        <v>40210660232.153305</v>
      </c>
      <c r="L722" s="464">
        <v>41573663515.508057</v>
      </c>
      <c r="M722" s="464">
        <v>60443558972.074615</v>
      </c>
      <c r="N722" s="464">
        <v>41634676796.454758</v>
      </c>
      <c r="O722" s="464">
        <v>20358.419565918004</v>
      </c>
      <c r="P722" s="461">
        <v>273168.01380812179</v>
      </c>
      <c r="Q722" s="461">
        <v>143797.36630810529</v>
      </c>
      <c r="R722" s="464">
        <v>1123396349815.0901</v>
      </c>
      <c r="S722" s="462">
        <v>0.39196101870769096</v>
      </c>
      <c r="T722" s="462">
        <v>0.19551060616604873</v>
      </c>
      <c r="U722" s="461">
        <v>15.052874233158009</v>
      </c>
      <c r="V722" s="464">
        <v>3694561844495.6104</v>
      </c>
      <c r="W722" s="460">
        <v>1165.9625341004189</v>
      </c>
      <c r="X722" s="463">
        <v>4.8552223808573026E-2</v>
      </c>
      <c r="Y722" s="476">
        <v>2.0000000000000001E-4</v>
      </c>
    </row>
    <row r="723" spans="1:25" x14ac:dyDescent="0.2">
      <c r="A723" s="475">
        <f t="shared" si="11"/>
        <v>719</v>
      </c>
      <c r="B723" s="462">
        <v>0.36478756283869052</v>
      </c>
      <c r="C723" s="461">
        <v>5029.4930062158182</v>
      </c>
      <c r="D723" s="462">
        <v>0.83394659073861055</v>
      </c>
      <c r="E723" s="462">
        <v>0.63317124514986656</v>
      </c>
      <c r="F723" s="516">
        <v>2023.75</v>
      </c>
      <c r="G723" s="464">
        <v>409993191326.2666</v>
      </c>
      <c r="H723" s="461">
        <v>20972686.160208326</v>
      </c>
      <c r="I723" s="464">
        <v>471323249255.73578</v>
      </c>
      <c r="J723" s="462">
        <v>0.23357696612526335</v>
      </c>
      <c r="K723" s="464">
        <v>10662253121.585392</v>
      </c>
      <c r="L723" s="464">
        <v>0</v>
      </c>
      <c r="M723" s="464">
        <v>419215292560.0545</v>
      </c>
      <c r="N723" s="464">
        <v>42412876954.450195</v>
      </c>
      <c r="O723" s="464">
        <v>28522.013014798511</v>
      </c>
      <c r="P723" s="461">
        <v>288217.6880019618</v>
      </c>
      <c r="Q723" s="461">
        <v>158925.62105989596</v>
      </c>
      <c r="R723" s="464">
        <v>1318147760657.2786</v>
      </c>
      <c r="S723" s="462">
        <v>0.57651452727868069</v>
      </c>
      <c r="T723" s="462">
        <v>0.36203362115032522</v>
      </c>
      <c r="U723" s="461">
        <v>18.118883541496828</v>
      </c>
      <c r="V723" s="464">
        <v>9353835145389.9219</v>
      </c>
      <c r="W723" s="460">
        <v>2952.2361359937777</v>
      </c>
      <c r="X723" s="463">
        <v>4.1094715669656653E-2</v>
      </c>
      <c r="Y723" s="476">
        <v>2.0000000000000001E-4</v>
      </c>
    </row>
    <row r="724" spans="1:25" x14ac:dyDescent="0.2">
      <c r="A724" s="475">
        <f t="shared" si="11"/>
        <v>720</v>
      </c>
      <c r="B724" s="462">
        <v>0.52777250188484037</v>
      </c>
      <c r="C724" s="461">
        <v>4365.8423960694281</v>
      </c>
      <c r="D724" s="462">
        <v>0.79722046272588476</v>
      </c>
      <c r="E724" s="462">
        <v>0.4403861178071079</v>
      </c>
      <c r="F724" s="516">
        <v>2026.57</v>
      </c>
      <c r="G724" s="464">
        <v>162949334707.85019</v>
      </c>
      <c r="H724" s="461">
        <v>19762008.635673117</v>
      </c>
      <c r="I724" s="464">
        <v>465457464697.80359</v>
      </c>
      <c r="J724" s="462">
        <v>0.3455066551292042</v>
      </c>
      <c r="K724" s="464">
        <v>42313999214.210999</v>
      </c>
      <c r="L724" s="464">
        <v>98980384736.65358</v>
      </c>
      <c r="M724" s="464">
        <v>29290340936.053177</v>
      </c>
      <c r="N724" s="464">
        <v>31906892927.01239</v>
      </c>
      <c r="O724" s="464">
        <v>31145.392606208119</v>
      </c>
      <c r="P724" s="461">
        <v>258032.63528125311</v>
      </c>
      <c r="Q724" s="461">
        <v>137331.82792498346</v>
      </c>
      <c r="R724" s="464">
        <v>854704323221.03516</v>
      </c>
      <c r="S724" s="462">
        <v>0.51456438961377948</v>
      </c>
      <c r="T724" s="462">
        <v>0.35662174085814424</v>
      </c>
      <c r="U724" s="461">
        <v>16.00884639955132</v>
      </c>
      <c r="V724" s="464">
        <v>5388242227588.6748</v>
      </c>
      <c r="W724" s="460">
        <v>1700.2613224583388</v>
      </c>
      <c r="X724" s="463">
        <v>4.5445198985491958E-2</v>
      </c>
      <c r="Y724" s="476">
        <v>2.0000000000000001E-4</v>
      </c>
    </row>
    <row r="725" spans="1:25" x14ac:dyDescent="0.2">
      <c r="A725" s="475">
        <f t="shared" si="11"/>
        <v>721</v>
      </c>
      <c r="B725" s="462">
        <v>0.56380321374094333</v>
      </c>
      <c r="C725" s="461">
        <v>5072.5281432424044</v>
      </c>
      <c r="D725" s="462">
        <v>0.94994391750719887</v>
      </c>
      <c r="E725" s="462">
        <v>0.54778563068916875</v>
      </c>
      <c r="F725" s="516">
        <v>2025.87</v>
      </c>
      <c r="G725" s="464">
        <v>181810357863.69073</v>
      </c>
      <c r="H725" s="461">
        <v>26376458.844240654</v>
      </c>
      <c r="I725" s="464">
        <v>599882552485.57373</v>
      </c>
      <c r="J725" s="462">
        <v>0.4072032961731511</v>
      </c>
      <c r="K725" s="464">
        <v>32563364535.852135</v>
      </c>
      <c r="L725" s="464">
        <v>70459926878.683151</v>
      </c>
      <c r="M725" s="464">
        <v>140696164353.46826</v>
      </c>
      <c r="N725" s="464">
        <v>8602798769.0869141</v>
      </c>
      <c r="O725" s="464">
        <v>24034.478126068134</v>
      </c>
      <c r="P725" s="461">
        <v>114891.54308023462</v>
      </c>
      <c r="Q725" s="461">
        <v>40716.124565544626</v>
      </c>
      <c r="R725" s="464">
        <v>1152429366181.3357</v>
      </c>
      <c r="S725" s="462">
        <v>0.57750796776634561</v>
      </c>
      <c r="T725" s="462">
        <v>0.33377294407246189</v>
      </c>
      <c r="U725" s="461">
        <v>15.75826346784252</v>
      </c>
      <c r="V725" s="464">
        <v>6607961538820.6221</v>
      </c>
      <c r="W725" s="460">
        <v>2085.7830949217414</v>
      </c>
      <c r="X725" s="463">
        <v>4.6976290073761993E-2</v>
      </c>
      <c r="Y725" s="476">
        <v>2.0000000000000001E-4</v>
      </c>
    </row>
    <row r="726" spans="1:25" x14ac:dyDescent="0.2">
      <c r="A726" s="475">
        <f t="shared" si="11"/>
        <v>722</v>
      </c>
      <c r="B726" s="462">
        <v>0.525179933562266</v>
      </c>
      <c r="C726" s="461">
        <v>4812.4773926487642</v>
      </c>
      <c r="D726" s="462">
        <v>0.83989943594806182</v>
      </c>
      <c r="E726" s="462">
        <v>0.29536256596560673</v>
      </c>
      <c r="F726" s="516">
        <v>2025.82</v>
      </c>
      <c r="G726" s="464">
        <v>124283080801.15341</v>
      </c>
      <c r="H726" s="461">
        <v>21946804.902368985</v>
      </c>
      <c r="I726" s="464">
        <v>528974434246.8421</v>
      </c>
      <c r="J726" s="462">
        <v>0.23725725368015937</v>
      </c>
      <c r="K726" s="464">
        <v>10489681416.465363</v>
      </c>
      <c r="L726" s="464">
        <v>15868583458.668346</v>
      </c>
      <c r="M726" s="464">
        <v>89176416434.117737</v>
      </c>
      <c r="N726" s="464">
        <v>40119976038.684372</v>
      </c>
      <c r="O726" s="464">
        <v>14258.610335703394</v>
      </c>
      <c r="P726" s="461">
        <v>259423.06580650207</v>
      </c>
      <c r="Q726" s="461">
        <v>137489.9146638058</v>
      </c>
      <c r="R726" s="464">
        <v>867802083258.23303</v>
      </c>
      <c r="S726" s="462">
        <v>0.42801743767720091</v>
      </c>
      <c r="T726" s="462">
        <v>0.23671307094224955</v>
      </c>
      <c r="U726" s="461">
        <v>16.56447644324443</v>
      </c>
      <c r="V726" s="464">
        <v>3754485034893.2715</v>
      </c>
      <c r="W726" s="460">
        <v>1185.4607433802958</v>
      </c>
      <c r="X726" s="463">
        <v>4.3930092271901054E-2</v>
      </c>
      <c r="Y726" s="476">
        <v>2.0000000000000001E-4</v>
      </c>
    </row>
    <row r="727" spans="1:25" x14ac:dyDescent="0.2">
      <c r="A727" s="475">
        <f t="shared" si="11"/>
        <v>723</v>
      </c>
      <c r="B727" s="462">
        <v>0.41934180783110331</v>
      </c>
      <c r="C727" s="461">
        <v>2486.6717879726734</v>
      </c>
      <c r="D727" s="462">
        <v>0.93265103032832319</v>
      </c>
      <c r="E727" s="462">
        <v>0.36809110014069724</v>
      </c>
      <c r="F727" s="516">
        <v>2024.89</v>
      </c>
      <c r="G727" s="464">
        <v>240809190240.97272</v>
      </c>
      <c r="H727" s="461">
        <v>28499912.726605095</v>
      </c>
      <c r="I727" s="464">
        <v>776967292631.41443</v>
      </c>
      <c r="J727" s="462">
        <v>0.39922885191732838</v>
      </c>
      <c r="K727" s="464">
        <v>42799832724.284576</v>
      </c>
      <c r="L727" s="464">
        <v>38853247157.765663</v>
      </c>
      <c r="M727" s="464">
        <v>141702917950.94504</v>
      </c>
      <c r="N727" s="464">
        <v>77233044670.973846</v>
      </c>
      <c r="O727" s="464">
        <v>21312.991188639702</v>
      </c>
      <c r="P727" s="461">
        <v>453469.25492555939</v>
      </c>
      <c r="Q727" s="461">
        <v>283030.92387896159</v>
      </c>
      <c r="R727" s="464">
        <v>1290044918674.7468</v>
      </c>
      <c r="S727" s="462">
        <v>0.50892677593730262</v>
      </c>
      <c r="T727" s="462">
        <v>0.38160626798857533</v>
      </c>
      <c r="U727" s="461">
        <v>15.836663475298216</v>
      </c>
      <c r="V727" s="464">
        <v>8714132172892.5684</v>
      </c>
      <c r="W727" s="460">
        <v>2749.7285842719293</v>
      </c>
      <c r="X727" s="463">
        <v>4.5281978525274949E-2</v>
      </c>
      <c r="Y727" s="476">
        <v>2.0000000000000001E-4</v>
      </c>
    </row>
    <row r="728" spans="1:25" x14ac:dyDescent="0.2">
      <c r="A728" s="475">
        <f t="shared" si="11"/>
        <v>724</v>
      </c>
      <c r="B728" s="462">
        <v>0.60606276968892669</v>
      </c>
      <c r="C728" s="461">
        <v>4926.4245476816541</v>
      </c>
      <c r="D728" s="462">
        <v>0.89422813203951657</v>
      </c>
      <c r="E728" s="462">
        <v>0.29846145266387514</v>
      </c>
      <c r="F728" s="516">
        <v>2023.75</v>
      </c>
      <c r="G728" s="464">
        <v>224086708108.58701</v>
      </c>
      <c r="H728" s="461">
        <v>24292355.944146488</v>
      </c>
      <c r="I728" s="464">
        <v>484466701329.50293</v>
      </c>
      <c r="J728" s="462">
        <v>0.19839253475754504</v>
      </c>
      <c r="K728" s="464">
        <v>13995919700.368601</v>
      </c>
      <c r="L728" s="464">
        <v>0</v>
      </c>
      <c r="M728" s="464">
        <v>332533700366.50854</v>
      </c>
      <c r="N728" s="464">
        <v>44962271237.771309</v>
      </c>
      <c r="O728" s="464">
        <v>25268.808730946097</v>
      </c>
      <c r="P728" s="461">
        <v>315461.57445317262</v>
      </c>
      <c r="Q728" s="461">
        <v>177987.00786557308</v>
      </c>
      <c r="R728" s="464">
        <v>1248312878846.7483</v>
      </c>
      <c r="S728" s="462">
        <v>0.54155532547560614</v>
      </c>
      <c r="T728" s="462">
        <v>0.24579230383913755</v>
      </c>
      <c r="U728" s="461">
        <v>17.319650304898602</v>
      </c>
      <c r="V728" s="464">
        <v>5764653282662.8027</v>
      </c>
      <c r="W728" s="460">
        <v>1819.4958202985456</v>
      </c>
      <c r="X728" s="463">
        <v>4.2552925460549659E-2</v>
      </c>
      <c r="Y728" s="476">
        <v>2.0000000000000001E-4</v>
      </c>
    </row>
    <row r="729" spans="1:25" x14ac:dyDescent="0.2">
      <c r="A729" s="475">
        <f t="shared" si="11"/>
        <v>725</v>
      </c>
      <c r="B729" s="462">
        <v>0.57350414118774184</v>
      </c>
      <c r="C729" s="461">
        <v>1500</v>
      </c>
      <c r="D729" s="462">
        <v>1.0706891478744376</v>
      </c>
      <c r="E729" s="462">
        <v>0.66952224003699856</v>
      </c>
      <c r="F729" s="516">
        <v>2026.02</v>
      </c>
      <c r="G729" s="464">
        <v>212042242390.79456</v>
      </c>
      <c r="H729" s="461">
        <v>37311425.412253253</v>
      </c>
      <c r="I729" s="464">
        <v>731401039963.18018</v>
      </c>
      <c r="J729" s="462">
        <v>0.21491587923770228</v>
      </c>
      <c r="K729" s="464">
        <v>29571113292.635189</v>
      </c>
      <c r="L729" s="464">
        <v>40274360185.989594</v>
      </c>
      <c r="M729" s="464">
        <v>71591925158.989258</v>
      </c>
      <c r="N729" s="464">
        <v>58615437969.29641</v>
      </c>
      <c r="O729" s="464">
        <v>31947.377098977402</v>
      </c>
      <c r="P729" s="461">
        <v>372716.06843310274</v>
      </c>
      <c r="Q729" s="461">
        <v>217153.12919880915</v>
      </c>
      <c r="R729" s="464">
        <v>1138855651333.5933</v>
      </c>
      <c r="S729" s="462">
        <v>0.38745777813434956</v>
      </c>
      <c r="T729" s="462">
        <v>0.27823907038153806</v>
      </c>
      <c r="U729" s="461">
        <v>16.861950066418437</v>
      </c>
      <c r="V729" s="464">
        <v>5997422097271.7393</v>
      </c>
      <c r="W729" s="460">
        <v>1889.2215964342965</v>
      </c>
      <c r="X729" s="463">
        <v>4.2305500186036293E-2</v>
      </c>
      <c r="Y729" s="476">
        <v>2.0000000000000001E-4</v>
      </c>
    </row>
    <row r="730" spans="1:25" x14ac:dyDescent="0.2">
      <c r="A730" s="475">
        <f t="shared" si="11"/>
        <v>726</v>
      </c>
      <c r="B730" s="462">
        <v>0.69789302111278151</v>
      </c>
      <c r="C730" s="461">
        <v>4618.3241273687736</v>
      </c>
      <c r="D730" s="462">
        <v>0.53222722896639885</v>
      </c>
      <c r="E730" s="462">
        <v>0.32833026701317336</v>
      </c>
      <c r="F730" s="516">
        <v>2026.94</v>
      </c>
      <c r="G730" s="464">
        <v>84848175922.624344</v>
      </c>
      <c r="H730" s="461">
        <v>10581036.83087551</v>
      </c>
      <c r="I730" s="464">
        <v>279857008354.1922</v>
      </c>
      <c r="J730" s="462">
        <v>0.38773641026657757</v>
      </c>
      <c r="K730" s="464">
        <v>25229133917.836498</v>
      </c>
      <c r="L730" s="464">
        <v>78103233840.211533</v>
      </c>
      <c r="M730" s="464">
        <v>3003468691.1140275</v>
      </c>
      <c r="N730" s="464">
        <v>43095478132.699799</v>
      </c>
      <c r="O730" s="464">
        <v>17194.329134935815</v>
      </c>
      <c r="P730" s="461">
        <v>336608.59309986338</v>
      </c>
      <c r="Q730" s="461">
        <v>203037.73565776405</v>
      </c>
      <c r="R730" s="464">
        <v>559540815638.42334</v>
      </c>
      <c r="S730" s="462">
        <v>0.52573406375854781</v>
      </c>
      <c r="T730" s="462">
        <v>0.315967236795554</v>
      </c>
      <c r="U730" s="461">
        <v>15.754243353664339</v>
      </c>
      <c r="V730" s="464">
        <v>3164288182900.4282</v>
      </c>
      <c r="W730" s="460">
        <v>998.35432264969393</v>
      </c>
      <c r="X730" s="463">
        <v>4.5191207001555656E-2</v>
      </c>
      <c r="Y730" s="476">
        <v>2.0000000000000001E-4</v>
      </c>
    </row>
    <row r="731" spans="1:25" x14ac:dyDescent="0.2">
      <c r="A731" s="475">
        <f t="shared" si="11"/>
        <v>727</v>
      </c>
      <c r="B731" s="462">
        <v>0.66536087534846189</v>
      </c>
      <c r="C731" s="461">
        <v>3415.5853070356111</v>
      </c>
      <c r="D731" s="462">
        <v>0.78341379361614039</v>
      </c>
      <c r="E731" s="462">
        <v>0.32917336595865687</v>
      </c>
      <c r="F731" s="516">
        <v>2024.8</v>
      </c>
      <c r="G731" s="464">
        <v>195389521890.61304</v>
      </c>
      <c r="H731" s="461">
        <v>19651266.180539209</v>
      </c>
      <c r="I731" s="464">
        <v>489327864775.17084</v>
      </c>
      <c r="J731" s="462">
        <v>0.33656465261955026</v>
      </c>
      <c r="K731" s="464">
        <v>27104633818.048149</v>
      </c>
      <c r="L731" s="464">
        <v>65969719583.815361</v>
      </c>
      <c r="M731" s="464">
        <v>152866044789.26083</v>
      </c>
      <c r="N731" s="464">
        <v>40416233534.601997</v>
      </c>
      <c r="O731" s="464">
        <v>31575.247305645567</v>
      </c>
      <c r="P731" s="461">
        <v>287014.14134160575</v>
      </c>
      <c r="Q731" s="461">
        <v>159130.08308530861</v>
      </c>
      <c r="R731" s="464">
        <v>1137683215860.1631</v>
      </c>
      <c r="S731" s="462">
        <v>0.57436970605738102</v>
      </c>
      <c r="T731" s="462">
        <v>0.3033065407765369</v>
      </c>
      <c r="U731" s="461">
        <v>16.263413825864333</v>
      </c>
      <c r="V731" s="464">
        <v>6158144993642.6533</v>
      </c>
      <c r="W731" s="460">
        <v>1944.0572695303556</v>
      </c>
      <c r="X731" s="463">
        <v>4.4802173419817765E-2</v>
      </c>
      <c r="Y731" s="476">
        <v>2.0000000000000001E-4</v>
      </c>
    </row>
    <row r="732" spans="1:25" x14ac:dyDescent="0.2">
      <c r="A732" s="475">
        <f t="shared" si="11"/>
        <v>728</v>
      </c>
      <c r="B732" s="462">
        <v>0.53584645253020224</v>
      </c>
      <c r="C732" s="461">
        <v>10033.223738515948</v>
      </c>
      <c r="D732" s="462">
        <v>0.78529217174494015</v>
      </c>
      <c r="E732" s="462">
        <v>0.56363657800398892</v>
      </c>
      <c r="F732" s="516">
        <v>2024.82</v>
      </c>
      <c r="G732" s="464">
        <v>222122173101.88062</v>
      </c>
      <c r="H732" s="461">
        <v>16871436.031256933</v>
      </c>
      <c r="I732" s="464">
        <v>551800295836.6344</v>
      </c>
      <c r="J732" s="462">
        <v>0.47592969863319778</v>
      </c>
      <c r="K732" s="464">
        <v>27372298718.997643</v>
      </c>
      <c r="L732" s="464">
        <v>263547325.12512529</v>
      </c>
      <c r="M732" s="464">
        <v>192110296288.03339</v>
      </c>
      <c r="N732" s="464">
        <v>35241739888.576614</v>
      </c>
      <c r="O732" s="464">
        <v>30517.61130095939</v>
      </c>
      <c r="P732" s="461">
        <v>229024.33069305838</v>
      </c>
      <c r="Q732" s="461">
        <v>143050.55216844863</v>
      </c>
      <c r="R732" s="464">
        <v>1073610021629.6483</v>
      </c>
      <c r="S732" s="462">
        <v>0.60175344821851251</v>
      </c>
      <c r="T732" s="462">
        <v>0.40796094411666339</v>
      </c>
      <c r="U732" s="461">
        <v>15.986303008315179</v>
      </c>
      <c r="V732" s="464">
        <v>7637265674314.0723</v>
      </c>
      <c r="W732" s="460">
        <v>2410.5304700949187</v>
      </c>
      <c r="X732" s="463">
        <v>4.6343340045244485E-2</v>
      </c>
      <c r="Y732" s="476">
        <v>2.0000000000000001E-4</v>
      </c>
    </row>
    <row r="733" spans="1:25" x14ac:dyDescent="0.2">
      <c r="A733" s="475">
        <f t="shared" si="11"/>
        <v>729</v>
      </c>
      <c r="B733" s="462">
        <v>0.52624460260656936</v>
      </c>
      <c r="C733" s="461">
        <v>4367.3488875944631</v>
      </c>
      <c r="D733" s="462">
        <v>0.78338300422529228</v>
      </c>
      <c r="E733" s="462">
        <v>7.393539361069762E-2</v>
      </c>
      <c r="F733" s="516">
        <v>2023.75</v>
      </c>
      <c r="G733" s="464">
        <v>246444361309.41132</v>
      </c>
      <c r="H733" s="461">
        <v>18974672.71470945</v>
      </c>
      <c r="I733" s="464">
        <v>490465891313.62988</v>
      </c>
      <c r="J733" s="462">
        <v>0.3607682425495915</v>
      </c>
      <c r="K733" s="464">
        <v>14613292818.891153</v>
      </c>
      <c r="L733" s="464">
        <v>0</v>
      </c>
      <c r="M733" s="464">
        <v>290258705932.86823</v>
      </c>
      <c r="N733" s="464">
        <v>31245904424.443481</v>
      </c>
      <c r="O733" s="464">
        <v>43737.042986219501</v>
      </c>
      <c r="P733" s="461">
        <v>240841.42286021687</v>
      </c>
      <c r="Q733" s="461">
        <v>125009.88055825296</v>
      </c>
      <c r="R733" s="464">
        <v>1123534658410.8257</v>
      </c>
      <c r="S733" s="462">
        <v>0.58737538860099103</v>
      </c>
      <c r="T733" s="462">
        <v>0.35883928041167773</v>
      </c>
      <c r="U733" s="461">
        <v>16.614122766269634</v>
      </c>
      <c r="V733" s="464">
        <v>7461420821810.7822</v>
      </c>
      <c r="W733" s="460">
        <v>2354.459541632491</v>
      </c>
      <c r="X733" s="463">
        <v>4.3312528890751378E-2</v>
      </c>
      <c r="Y733" s="476">
        <v>2.0000000000000001E-4</v>
      </c>
    </row>
    <row r="734" spans="1:25" x14ac:dyDescent="0.2">
      <c r="A734" s="475">
        <f t="shared" si="11"/>
        <v>730</v>
      </c>
      <c r="B734" s="462">
        <v>0.48729377124458134</v>
      </c>
      <c r="C734" s="461">
        <v>7916.1294442020881</v>
      </c>
      <c r="D734" s="462">
        <v>0.67486086322361505</v>
      </c>
      <c r="E734" s="462">
        <v>0.28776939632174592</v>
      </c>
      <c r="F734" s="516">
        <v>2024.83</v>
      </c>
      <c r="G734" s="464">
        <v>248680379637.52911</v>
      </c>
      <c r="H734" s="461">
        <v>14958651.563085753</v>
      </c>
      <c r="I734" s="464">
        <v>478080453910.42035</v>
      </c>
      <c r="J734" s="462">
        <v>0.4281251015773313</v>
      </c>
      <c r="K734" s="464">
        <v>12934913560.979004</v>
      </c>
      <c r="L734" s="464">
        <v>0</v>
      </c>
      <c r="M734" s="464">
        <v>147254009487.95724</v>
      </c>
      <c r="N734" s="464">
        <v>21199852250.799374</v>
      </c>
      <c r="O734" s="464">
        <v>19405.703645202324</v>
      </c>
      <c r="P734" s="461">
        <v>174847.26439445035</v>
      </c>
      <c r="Q734" s="461">
        <v>79759.587391653287</v>
      </c>
      <c r="R734" s="464">
        <v>892904745763.37964</v>
      </c>
      <c r="S734" s="462">
        <v>0.58294820494197308</v>
      </c>
      <c r="T734" s="462">
        <v>0.4779968478905971</v>
      </c>
      <c r="U734" s="461">
        <v>16.446629741832037</v>
      </c>
      <c r="V734" s="464">
        <v>7771833848722.3027</v>
      </c>
      <c r="W734" s="460">
        <v>2452.8043687932945</v>
      </c>
      <c r="X734" s="463">
        <v>4.424415665767608E-2</v>
      </c>
      <c r="Y734" s="476">
        <v>2.0000000000000001E-4</v>
      </c>
    </row>
    <row r="735" spans="1:25" x14ac:dyDescent="0.2">
      <c r="A735" s="475">
        <f t="shared" si="11"/>
        <v>731</v>
      </c>
      <c r="B735" s="462">
        <v>0.46700771769600563</v>
      </c>
      <c r="C735" s="461">
        <v>3397.2270593412127</v>
      </c>
      <c r="D735" s="462">
        <v>0.94748317840864693</v>
      </c>
      <c r="E735" s="462">
        <v>0.61066697878346377</v>
      </c>
      <c r="F735" s="516">
        <v>2024.89</v>
      </c>
      <c r="G735" s="464">
        <v>232932697808.44467</v>
      </c>
      <c r="H735" s="461">
        <v>26758594.08989504</v>
      </c>
      <c r="I735" s="464">
        <v>561703525879.6853</v>
      </c>
      <c r="J735" s="462">
        <v>0.27982914376323864</v>
      </c>
      <c r="K735" s="464">
        <v>17010423818.62085</v>
      </c>
      <c r="L735" s="464">
        <v>0</v>
      </c>
      <c r="M735" s="464">
        <v>171724375860.91492</v>
      </c>
      <c r="N735" s="464">
        <v>14604192060.274122</v>
      </c>
      <c r="O735" s="464">
        <v>19918.521570854482</v>
      </c>
      <c r="P735" s="461">
        <v>147132.94008616108</v>
      </c>
      <c r="Q735" s="461">
        <v>59826.841417671501</v>
      </c>
      <c r="R735" s="464">
        <v>1064048749293.6926</v>
      </c>
      <c r="S735" s="462">
        <v>0.51445384314632492</v>
      </c>
      <c r="T735" s="462">
        <v>0.318306346915327</v>
      </c>
      <c r="U735" s="461">
        <v>17.035397838376671</v>
      </c>
      <c r="V735" s="464">
        <v>6312091295503.333</v>
      </c>
      <c r="W735" s="460">
        <v>1992.1753629781799</v>
      </c>
      <c r="X735" s="463">
        <v>4.3347007317216871E-2</v>
      </c>
      <c r="Y735" s="476">
        <v>2.0000000000000001E-4</v>
      </c>
    </row>
    <row r="736" spans="1:25" x14ac:dyDescent="0.2">
      <c r="A736" s="475">
        <f t="shared" si="11"/>
        <v>732</v>
      </c>
      <c r="B736" s="462">
        <v>0.40452899220412342</v>
      </c>
      <c r="C736" s="461">
        <v>2866.6404014342229</v>
      </c>
      <c r="D736" s="462">
        <v>0.74987321315872579</v>
      </c>
      <c r="E736" s="462">
        <v>0.52935473540112921</v>
      </c>
      <c r="F736" s="516">
        <v>2025.48</v>
      </c>
      <c r="G736" s="464">
        <v>455858273157.63806</v>
      </c>
      <c r="H736" s="461">
        <v>18599236.305574697</v>
      </c>
      <c r="I736" s="464">
        <v>530830296599.62518</v>
      </c>
      <c r="J736" s="462">
        <v>0.40452899220412342</v>
      </c>
      <c r="K736" s="464">
        <v>34577772116.439018</v>
      </c>
      <c r="L736" s="464">
        <v>58807352995.037643</v>
      </c>
      <c r="M736" s="464">
        <v>178579929088.43408</v>
      </c>
      <c r="N736" s="464">
        <v>27345868485.914574</v>
      </c>
      <c r="O736" s="464">
        <v>27825.798794299211</v>
      </c>
      <c r="P736" s="461">
        <v>222841.06795767409</v>
      </c>
      <c r="Q736" s="461">
        <v>112580.14741021443</v>
      </c>
      <c r="R736" s="464">
        <v>1253105360757.4062</v>
      </c>
      <c r="S736" s="462">
        <v>0.61656822022673252</v>
      </c>
      <c r="T736" s="462">
        <v>0.49843594013269832</v>
      </c>
      <c r="U736" s="461">
        <v>17.265724460313862</v>
      </c>
      <c r="V736" s="464">
        <v>11689653688993.068</v>
      </c>
      <c r="W736" s="460">
        <v>3687.4596955864945</v>
      </c>
      <c r="X736" s="463">
        <v>4.2902599513613755E-2</v>
      </c>
      <c r="Y736" s="476">
        <v>2.0000000000000001E-4</v>
      </c>
    </row>
    <row r="737" spans="1:25" x14ac:dyDescent="0.2">
      <c r="A737" s="475">
        <f t="shared" si="11"/>
        <v>733</v>
      </c>
      <c r="B737" s="462">
        <v>0.37482237789178918</v>
      </c>
      <c r="C737" s="461">
        <v>2553.746809589019</v>
      </c>
      <c r="D737" s="462">
        <v>0.50073926196915952</v>
      </c>
      <c r="E737" s="462">
        <v>0.48019168783832628</v>
      </c>
      <c r="F737" s="516">
        <v>2025.94</v>
      </c>
      <c r="G737" s="464">
        <v>107673738589.77287</v>
      </c>
      <c r="H737" s="461">
        <v>9752941.4105110224</v>
      </c>
      <c r="I737" s="464">
        <v>351241697287.0752</v>
      </c>
      <c r="J737" s="462">
        <v>0.37482237789178918</v>
      </c>
      <c r="K737" s="464">
        <v>18945790329.166534</v>
      </c>
      <c r="L737" s="464">
        <v>14222138557.011608</v>
      </c>
      <c r="M737" s="464">
        <v>77166814719.365311</v>
      </c>
      <c r="N737" s="464">
        <v>91732497246.453918</v>
      </c>
      <c r="O737" s="464">
        <v>28964.05930613527</v>
      </c>
      <c r="P737" s="461">
        <v>461171.93548279779</v>
      </c>
      <c r="Q737" s="461">
        <v>302376.74641179759</v>
      </c>
      <c r="R737" s="464">
        <v>654135936820.58325</v>
      </c>
      <c r="S737" s="462">
        <v>0.49155804564930011</v>
      </c>
      <c r="T737" s="462">
        <v>0.35940839126206425</v>
      </c>
      <c r="U737" s="461">
        <v>15.607362103005107</v>
      </c>
      <c r="V737" s="464">
        <v>4139677325680.6475</v>
      </c>
      <c r="W737" s="460">
        <v>1306.1082188449893</v>
      </c>
      <c r="X737" s="463">
        <v>4.5657011889843342E-2</v>
      </c>
      <c r="Y737" s="476">
        <v>2.0000000000000001E-4</v>
      </c>
    </row>
    <row r="738" spans="1:25" x14ac:dyDescent="0.2">
      <c r="A738" s="475">
        <f t="shared" si="11"/>
        <v>734</v>
      </c>
      <c r="B738" s="462">
        <v>0.50165057269641367</v>
      </c>
      <c r="C738" s="461">
        <v>1500</v>
      </c>
      <c r="D738" s="462">
        <v>0.4381824664406071</v>
      </c>
      <c r="E738" s="462">
        <v>0.29277762392636775</v>
      </c>
      <c r="F738" s="516">
        <v>2025.34</v>
      </c>
      <c r="G738" s="464">
        <v>150170561006.53793</v>
      </c>
      <c r="H738" s="461">
        <v>8116304.4468942843</v>
      </c>
      <c r="I738" s="464">
        <v>297340832181.40356</v>
      </c>
      <c r="J738" s="462">
        <v>0.44957537881864218</v>
      </c>
      <c r="K738" s="464">
        <v>8096692953.4890537</v>
      </c>
      <c r="L738" s="464">
        <v>10253843595.812361</v>
      </c>
      <c r="M738" s="464">
        <v>98347795166.84285</v>
      </c>
      <c r="N738" s="464">
        <v>13235576411.792078</v>
      </c>
      <c r="O738" s="464">
        <v>21456.893290269822</v>
      </c>
      <c r="P738" s="461">
        <v>139667.15906454</v>
      </c>
      <c r="Q738" s="461">
        <v>47623.704534501099</v>
      </c>
      <c r="R738" s="464">
        <v>584140488563.09241</v>
      </c>
      <c r="S738" s="462">
        <v>0.60309330833001651</v>
      </c>
      <c r="T738" s="462">
        <v>0.43579400646136901</v>
      </c>
      <c r="U738" s="461">
        <v>16.502153032197672</v>
      </c>
      <c r="V738" s="464">
        <v>4737706344932.3721</v>
      </c>
      <c r="W738" s="460">
        <v>1491.3704626797364</v>
      </c>
      <c r="X738" s="463">
        <v>4.3149651071563898E-2</v>
      </c>
      <c r="Y738" s="476">
        <v>2.0000000000000001E-4</v>
      </c>
    </row>
    <row r="739" spans="1:25" x14ac:dyDescent="0.2">
      <c r="A739" s="475">
        <f t="shared" si="11"/>
        <v>735</v>
      </c>
      <c r="B739" s="462">
        <v>0.37255513658055883</v>
      </c>
      <c r="C739" s="461">
        <v>6105.2356359358091</v>
      </c>
      <c r="D739" s="462">
        <v>0.45962729760618709</v>
      </c>
      <c r="E739" s="462">
        <v>0.41105610774102586</v>
      </c>
      <c r="F739" s="516">
        <v>2023.75</v>
      </c>
      <c r="G739" s="464">
        <v>161276862968.84268</v>
      </c>
      <c r="H739" s="461">
        <v>8262702.3701248104</v>
      </c>
      <c r="I739" s="464">
        <v>263622083301.53149</v>
      </c>
      <c r="J739" s="462">
        <v>0.37255513658055883</v>
      </c>
      <c r="K739" s="464">
        <v>2689938139.5175662</v>
      </c>
      <c r="L739" s="464">
        <v>0</v>
      </c>
      <c r="M739" s="464">
        <v>185651182028.19989</v>
      </c>
      <c r="N739" s="464">
        <v>53204358947.7556</v>
      </c>
      <c r="O739" s="464">
        <v>45000</v>
      </c>
      <c r="P739" s="461">
        <v>343467.23358991323</v>
      </c>
      <c r="Q739" s="461">
        <v>210368.53171691683</v>
      </c>
      <c r="R739" s="464">
        <v>695505765214.92273</v>
      </c>
      <c r="S739" s="462">
        <v>0.59099258241206098</v>
      </c>
      <c r="T739" s="462">
        <v>0.3403696226877323</v>
      </c>
      <c r="U739" s="461">
        <v>17.073555202881163</v>
      </c>
      <c r="V739" s="464">
        <v>4489908745608.9521</v>
      </c>
      <c r="W739" s="460">
        <v>1415.8420958149823</v>
      </c>
      <c r="X739" s="463">
        <v>4.2495079074021634E-2</v>
      </c>
      <c r="Y739" s="476">
        <v>2.0000000000000001E-4</v>
      </c>
    </row>
    <row r="740" spans="1:25" x14ac:dyDescent="0.2">
      <c r="A740" s="475">
        <f t="shared" si="11"/>
        <v>736</v>
      </c>
      <c r="B740" s="462">
        <v>0.39138320773904378</v>
      </c>
      <c r="C740" s="461">
        <v>1791.561102993418</v>
      </c>
      <c r="D740" s="462">
        <v>0.51359816282511428</v>
      </c>
      <c r="E740" s="462">
        <v>0.37981438807816148</v>
      </c>
      <c r="F740" s="516">
        <v>2023.97</v>
      </c>
      <c r="G740" s="464">
        <v>253172367496.82901</v>
      </c>
      <c r="H740" s="461">
        <v>10424880.516787566</v>
      </c>
      <c r="I740" s="464">
        <v>272627096402.02231</v>
      </c>
      <c r="J740" s="462">
        <v>0.30561048089416543</v>
      </c>
      <c r="K740" s="464">
        <v>5447305574.6664982</v>
      </c>
      <c r="L740" s="464">
        <v>0</v>
      </c>
      <c r="M740" s="464">
        <v>282956271909.41821</v>
      </c>
      <c r="N740" s="464">
        <v>109318365702.05</v>
      </c>
      <c r="O740" s="464">
        <v>24594.570557634401</v>
      </c>
      <c r="P740" s="461">
        <v>673918.40530778805</v>
      </c>
      <c r="Q740" s="461">
        <v>434089.18168790441</v>
      </c>
      <c r="R740" s="464">
        <v>930517735060.00781</v>
      </c>
      <c r="S740" s="462">
        <v>0.58423563621074504</v>
      </c>
      <c r="T740" s="462">
        <v>0.359481045125292</v>
      </c>
      <c r="U740" s="461">
        <v>17.51256413263302</v>
      </c>
      <c r="V740" s="464">
        <v>6540541845990.1484</v>
      </c>
      <c r="W740" s="460">
        <v>2059.3941690194074</v>
      </c>
      <c r="X740" s="463">
        <v>4.1068505843233669E-2</v>
      </c>
      <c r="Y740" s="476">
        <v>2.0000000000000001E-4</v>
      </c>
    </row>
    <row r="741" spans="1:25" x14ac:dyDescent="0.2">
      <c r="A741" s="475">
        <f t="shared" si="11"/>
        <v>737</v>
      </c>
      <c r="B741" s="462">
        <v>0.48437358748594828</v>
      </c>
      <c r="C741" s="461">
        <v>7007.8559763885951</v>
      </c>
      <c r="D741" s="462">
        <v>0.65006424040374322</v>
      </c>
      <c r="E741" s="462">
        <v>0.23965635084252437</v>
      </c>
      <c r="F741" s="516">
        <v>2023.93</v>
      </c>
      <c r="G741" s="464">
        <v>402785721639.45038</v>
      </c>
      <c r="H741" s="461">
        <v>14107851.562757816</v>
      </c>
      <c r="I741" s="464">
        <v>408636998633.2702</v>
      </c>
      <c r="J741" s="462">
        <v>0.3950703153391012</v>
      </c>
      <c r="K741" s="464">
        <v>10044379248.628244</v>
      </c>
      <c r="L741" s="464">
        <v>0</v>
      </c>
      <c r="M741" s="464">
        <v>452642389075.37372</v>
      </c>
      <c r="N741" s="464">
        <v>82853401398.387573</v>
      </c>
      <c r="O741" s="464">
        <v>33668.992250989031</v>
      </c>
      <c r="P741" s="461">
        <v>505927.69445799652</v>
      </c>
      <c r="Q741" s="461">
        <v>333291.90321350063</v>
      </c>
      <c r="R741" s="464">
        <v>1323583753211.0508</v>
      </c>
      <c r="S741" s="462">
        <v>0.63835084188675761</v>
      </c>
      <c r="T741" s="462">
        <v>0.41457197204010604</v>
      </c>
      <c r="U741" s="461">
        <v>17.368352519600297</v>
      </c>
      <c r="V741" s="464">
        <v>10437468645219.328</v>
      </c>
      <c r="W741" s="460">
        <v>3293.4937493892667</v>
      </c>
      <c r="X741" s="463">
        <v>4.2180107588807782E-2</v>
      </c>
      <c r="Y741" s="476">
        <v>2.0000000000000001E-4</v>
      </c>
    </row>
    <row r="742" spans="1:25" x14ac:dyDescent="0.2">
      <c r="A742" s="475">
        <f t="shared" si="11"/>
        <v>738</v>
      </c>
      <c r="B742" s="462">
        <v>0.53613997491067578</v>
      </c>
      <c r="C742" s="461">
        <v>5302.9978118040808</v>
      </c>
      <c r="D742" s="462">
        <v>1.2502503717105413</v>
      </c>
      <c r="E742" s="462">
        <v>0.26676560713752129</v>
      </c>
      <c r="F742" s="516">
        <v>2026.72</v>
      </c>
      <c r="G742" s="464">
        <v>157675657791.18893</v>
      </c>
      <c r="H742" s="461">
        <v>47189573.207605071</v>
      </c>
      <c r="I742" s="464">
        <v>799376850394.97668</v>
      </c>
      <c r="J742" s="462">
        <v>0.13560236613895837</v>
      </c>
      <c r="K742" s="464">
        <v>36949098379.419838</v>
      </c>
      <c r="L742" s="464">
        <v>11354967008.551523</v>
      </c>
      <c r="M742" s="464">
        <v>21833666888.06229</v>
      </c>
      <c r="N742" s="464">
        <v>9695406339.7566147</v>
      </c>
      <c r="O742" s="464">
        <v>21193.98446359835</v>
      </c>
      <c r="P742" s="461">
        <v>128245.49416763852</v>
      </c>
      <c r="Q742" s="461">
        <v>37031.49866302569</v>
      </c>
      <c r="R742" s="464">
        <v>1187371779279.9563</v>
      </c>
      <c r="S742" s="462">
        <v>0.3426117163250052</v>
      </c>
      <c r="T742" s="462">
        <v>0.18800081331362414</v>
      </c>
      <c r="U742" s="461">
        <v>16.926780761751097</v>
      </c>
      <c r="V742" s="464">
        <v>3985157553802.4673</v>
      </c>
      <c r="W742" s="460">
        <v>1258.5766115130946</v>
      </c>
      <c r="X742" s="463">
        <v>4.4990965743085934E-2</v>
      </c>
      <c r="Y742" s="476">
        <v>2.0000000000000001E-4</v>
      </c>
    </row>
    <row r="743" spans="1:25" x14ac:dyDescent="0.2">
      <c r="A743" s="475">
        <f t="shared" si="11"/>
        <v>739</v>
      </c>
      <c r="B743" s="462">
        <v>0.42051535758833619</v>
      </c>
      <c r="C743" s="461">
        <v>2930.275894430406</v>
      </c>
      <c r="D743" s="462">
        <v>1.0461209275451544</v>
      </c>
      <c r="E743" s="462">
        <v>0.56049844883001243</v>
      </c>
      <c r="F743" s="516">
        <v>2024.76</v>
      </c>
      <c r="G743" s="464">
        <v>281086758416.21826</v>
      </c>
      <c r="H743" s="461">
        <v>34207941.185620733</v>
      </c>
      <c r="I743" s="464">
        <v>729698393884.35327</v>
      </c>
      <c r="J743" s="462">
        <v>0.26772425562630442</v>
      </c>
      <c r="K743" s="464">
        <v>33083425225.084698</v>
      </c>
      <c r="L743" s="464">
        <v>0</v>
      </c>
      <c r="M743" s="464">
        <v>206499784280.0394</v>
      </c>
      <c r="N743" s="464">
        <v>53006122527.811829</v>
      </c>
      <c r="O743" s="464">
        <v>26040.182716775958</v>
      </c>
      <c r="P743" s="461">
        <v>347394.02780971036</v>
      </c>
      <c r="Q743" s="461">
        <v>198567.06006390796</v>
      </c>
      <c r="R743" s="464">
        <v>1380513608650.2939</v>
      </c>
      <c r="S743" s="462">
        <v>0.49266503624840019</v>
      </c>
      <c r="T743" s="462">
        <v>0.31394897805725891</v>
      </c>
      <c r="U743" s="461">
        <v>16.755264335290608</v>
      </c>
      <c r="V743" s="464">
        <v>8069579268965.7402</v>
      </c>
      <c r="W743" s="460">
        <v>2546.5552244533837</v>
      </c>
      <c r="X743" s="463">
        <v>4.3203791058476215E-2</v>
      </c>
      <c r="Y743" s="476">
        <v>2.0000000000000001E-4</v>
      </c>
    </row>
    <row r="744" spans="1:25" x14ac:dyDescent="0.2">
      <c r="A744" s="475">
        <f t="shared" si="11"/>
        <v>740</v>
      </c>
      <c r="B744" s="462">
        <v>0.61652150806405703</v>
      </c>
      <c r="C744" s="461">
        <v>4499.2817346869751</v>
      </c>
      <c r="D744" s="462">
        <v>0.58037734655796291</v>
      </c>
      <c r="E744" s="462">
        <v>0.26272736598588126</v>
      </c>
      <c r="F744" s="516">
        <v>2023.75</v>
      </c>
      <c r="G744" s="464">
        <v>456720881284.41907</v>
      </c>
      <c r="H744" s="461">
        <v>12086212.386544675</v>
      </c>
      <c r="I744" s="464">
        <v>347772084801.25464</v>
      </c>
      <c r="J744" s="462">
        <v>0.36710044608789105</v>
      </c>
      <c r="K744" s="464">
        <v>3247772780.2790976</v>
      </c>
      <c r="L744" s="464">
        <v>0</v>
      </c>
      <c r="M744" s="464">
        <v>557402593394.47217</v>
      </c>
      <c r="N744" s="464">
        <v>58817610192.648132</v>
      </c>
      <c r="O744" s="464">
        <v>21385.875075639633</v>
      </c>
      <c r="P744" s="461">
        <v>370904.88669819466</v>
      </c>
      <c r="Q744" s="461">
        <v>228414.41166508041</v>
      </c>
      <c r="R744" s="464">
        <v>1391706989351.7417</v>
      </c>
      <c r="S744" s="462">
        <v>0.66613555349510678</v>
      </c>
      <c r="T744" s="462">
        <v>0.3992264378692888</v>
      </c>
      <c r="U744" s="461">
        <v>17.92418333122685</v>
      </c>
      <c r="V744" s="464">
        <v>11004808609807.906</v>
      </c>
      <c r="W744" s="460">
        <v>3464.1755552592062</v>
      </c>
      <c r="X744" s="463">
        <v>4.049468145001052E-2</v>
      </c>
      <c r="Y744" s="476">
        <v>2.0000000000000001E-4</v>
      </c>
    </row>
    <row r="745" spans="1:25" x14ac:dyDescent="0.2">
      <c r="A745" s="475">
        <f t="shared" si="11"/>
        <v>741</v>
      </c>
      <c r="B745" s="462">
        <v>0.52289819863328257</v>
      </c>
      <c r="C745" s="461">
        <v>5925.160602859165</v>
      </c>
      <c r="D745" s="462">
        <v>0.81413581361240484</v>
      </c>
      <c r="E745" s="462">
        <v>0.39813702396733652</v>
      </c>
      <c r="F745" s="516">
        <v>2026.86</v>
      </c>
      <c r="G745" s="464">
        <v>261047555103.10172</v>
      </c>
      <c r="H745" s="461">
        <v>20486237.618736532</v>
      </c>
      <c r="I745" s="464">
        <v>529383706155.36298</v>
      </c>
      <c r="J745" s="462">
        <v>0.34487371009897005</v>
      </c>
      <c r="K745" s="464">
        <v>50911731616.284195</v>
      </c>
      <c r="L745" s="464">
        <v>161209054968.7673</v>
      </c>
      <c r="M745" s="464">
        <v>10156546769.910254</v>
      </c>
      <c r="N745" s="464">
        <v>42162621832.702866</v>
      </c>
      <c r="O745" s="464">
        <v>30393.830388973543</v>
      </c>
      <c r="P745" s="461">
        <v>292379.24574300752</v>
      </c>
      <c r="Q745" s="461">
        <v>162466.24082554752</v>
      </c>
      <c r="R745" s="464">
        <v>949033991564.97583</v>
      </c>
      <c r="S745" s="462">
        <v>0.51200138375426019</v>
      </c>
      <c r="T745" s="462">
        <v>0.44920998984564092</v>
      </c>
      <c r="U745" s="461">
        <v>16.452113867556154</v>
      </c>
      <c r="V745" s="464">
        <v>7635781620146.7549</v>
      </c>
      <c r="W745" s="460">
        <v>2411.4260540907562</v>
      </c>
      <c r="X745" s="463">
        <v>4.4503239614065541E-2</v>
      </c>
      <c r="Y745" s="476">
        <v>2.0000000000000001E-4</v>
      </c>
    </row>
    <row r="746" spans="1:25" x14ac:dyDescent="0.2">
      <c r="A746" s="475">
        <f t="shared" si="11"/>
        <v>742</v>
      </c>
      <c r="B746" s="462">
        <v>0.51234975072435929</v>
      </c>
      <c r="C746" s="461">
        <v>3415.7313468183552</v>
      </c>
      <c r="D746" s="462">
        <v>0.3093432342633835</v>
      </c>
      <c r="E746" s="462">
        <v>0.3629637612999283</v>
      </c>
      <c r="F746" s="516">
        <v>2023.75</v>
      </c>
      <c r="G746" s="464">
        <v>210409964738.77759</v>
      </c>
      <c r="H746" s="461">
        <v>5042660.4355756305</v>
      </c>
      <c r="I746" s="464">
        <v>213769946567.30313</v>
      </c>
      <c r="J746" s="462">
        <v>0.5073251830444504</v>
      </c>
      <c r="K746" s="464">
        <v>7409857986.3711548</v>
      </c>
      <c r="L746" s="464">
        <v>0</v>
      </c>
      <c r="M746" s="464">
        <v>262065503522.04242</v>
      </c>
      <c r="N746" s="464">
        <v>11274038304.068939</v>
      </c>
      <c r="O746" s="464">
        <v>28053.253927752583</v>
      </c>
      <c r="P746" s="461">
        <v>129867.32469087293</v>
      </c>
      <c r="Q746" s="461">
        <v>43611.695827094212</v>
      </c>
      <c r="R746" s="464">
        <v>740239101809.7196</v>
      </c>
      <c r="S746" s="462">
        <v>0.70312188006770704</v>
      </c>
      <c r="T746" s="462">
        <v>0.40768610561554086</v>
      </c>
      <c r="U746" s="461">
        <v>17.150591147337977</v>
      </c>
      <c r="V746" s="464">
        <v>5771238951228.0244</v>
      </c>
      <c r="W746" s="460">
        <v>1821.4774185120939</v>
      </c>
      <c r="X746" s="463">
        <v>4.1935437649061595E-2</v>
      </c>
      <c r="Y746" s="476">
        <v>2.0000000000000001E-4</v>
      </c>
    </row>
    <row r="747" spans="1:25" x14ac:dyDescent="0.2">
      <c r="A747" s="475">
        <f t="shared" si="11"/>
        <v>743</v>
      </c>
      <c r="B747" s="462">
        <v>0.40421256944645001</v>
      </c>
      <c r="C747" s="461">
        <v>4499.9107202458617</v>
      </c>
      <c r="D747" s="462">
        <v>0.71051401256499047</v>
      </c>
      <c r="E747" s="462">
        <v>0.34811448699532899</v>
      </c>
      <c r="F747" s="516">
        <v>2024.67</v>
      </c>
      <c r="G747" s="464">
        <v>244143392080.24857</v>
      </c>
      <c r="H747" s="461">
        <v>16477002.659354687</v>
      </c>
      <c r="I747" s="464">
        <v>423717796101.46106</v>
      </c>
      <c r="J747" s="462">
        <v>0.35835311002989501</v>
      </c>
      <c r="K747" s="464">
        <v>1250392324.1967926</v>
      </c>
      <c r="L747" s="464">
        <v>3320397522.1150527</v>
      </c>
      <c r="M747" s="464">
        <v>251751374363.40103</v>
      </c>
      <c r="N747" s="464">
        <v>59427443907.794426</v>
      </c>
      <c r="O747" s="464">
        <v>26253.048588426445</v>
      </c>
      <c r="P747" s="461">
        <v>397164.24595228618</v>
      </c>
      <c r="Q747" s="461">
        <v>245276.77605341945</v>
      </c>
      <c r="R747" s="464">
        <v>1036985172054.2307</v>
      </c>
      <c r="S747" s="462">
        <v>0.58612624581945605</v>
      </c>
      <c r="T747" s="462">
        <v>0.3607171279316484</v>
      </c>
      <c r="U747" s="461">
        <v>16.911610179743299</v>
      </c>
      <c r="V747" s="464">
        <v>7027822942510.7812</v>
      </c>
      <c r="W747" s="460">
        <v>2218.0963128912927</v>
      </c>
      <c r="X747" s="463">
        <v>4.2883438706210114E-2</v>
      </c>
      <c r="Y747" s="476">
        <v>2.0000000000000001E-4</v>
      </c>
    </row>
    <row r="748" spans="1:25" x14ac:dyDescent="0.2">
      <c r="A748" s="475">
        <f t="shared" si="11"/>
        <v>744</v>
      </c>
      <c r="B748" s="462">
        <v>0.4567583693588308</v>
      </c>
      <c r="C748" s="461">
        <v>4520.833348703849</v>
      </c>
      <c r="D748" s="462">
        <v>0.58695808363193613</v>
      </c>
      <c r="E748" s="462">
        <v>0.42311589990514076</v>
      </c>
      <c r="F748" s="516">
        <v>2026.09</v>
      </c>
      <c r="G748" s="464">
        <v>87627989004.733276</v>
      </c>
      <c r="H748" s="461">
        <v>12475488.880591722</v>
      </c>
      <c r="I748" s="464">
        <v>345973344591.30243</v>
      </c>
      <c r="J748" s="462">
        <v>0.34435093464516819</v>
      </c>
      <c r="K748" s="464">
        <v>30177364960.225452</v>
      </c>
      <c r="L748" s="464">
        <v>104732439311.41223</v>
      </c>
      <c r="M748" s="464">
        <v>59558387877.571854</v>
      </c>
      <c r="N748" s="464">
        <v>37988524316.496315</v>
      </c>
      <c r="O748" s="464">
        <v>22235.249662372964</v>
      </c>
      <c r="P748" s="461">
        <v>264290.12498544937</v>
      </c>
      <c r="Q748" s="461">
        <v>146466.86195669809</v>
      </c>
      <c r="R748" s="464">
        <v>654585672962.7019</v>
      </c>
      <c r="S748" s="462">
        <v>0.50858042001940018</v>
      </c>
      <c r="T748" s="462">
        <v>0.29764573099463515</v>
      </c>
      <c r="U748" s="461">
        <v>15.505240007133974</v>
      </c>
      <c r="V748" s="464">
        <v>3388200010576.8765</v>
      </c>
      <c r="W748" s="460">
        <v>1069.7983520586465</v>
      </c>
      <c r="X748" s="463">
        <v>4.6446108266120216E-2</v>
      </c>
      <c r="Y748" s="476">
        <v>2.0000000000000001E-4</v>
      </c>
    </row>
    <row r="749" spans="1:25" x14ac:dyDescent="0.2">
      <c r="A749" s="475">
        <f t="shared" si="11"/>
        <v>745</v>
      </c>
      <c r="B749" s="462">
        <v>0.58466630922708029</v>
      </c>
      <c r="C749" s="461">
        <v>5869.9755586616766</v>
      </c>
      <c r="D749" s="462">
        <v>0.75840176042356211</v>
      </c>
      <c r="E749" s="462">
        <v>0.30574792233835646</v>
      </c>
      <c r="F749" s="516">
        <v>2024.57</v>
      </c>
      <c r="G749" s="464">
        <v>441650407946.71722</v>
      </c>
      <c r="H749" s="461">
        <v>17723307.941555128</v>
      </c>
      <c r="I749" s="464">
        <v>501539415830.20886</v>
      </c>
      <c r="J749" s="462">
        <v>0.43707649592535902</v>
      </c>
      <c r="K749" s="464">
        <v>18803414222.101578</v>
      </c>
      <c r="L749" s="464">
        <v>0</v>
      </c>
      <c r="M749" s="464">
        <v>302845433060.11877</v>
      </c>
      <c r="N749" s="464">
        <v>13580190992.489777</v>
      </c>
      <c r="O749" s="464">
        <v>19395.584942443355</v>
      </c>
      <c r="P749" s="461">
        <v>144405.54819857163</v>
      </c>
      <c r="Q749" s="461">
        <v>58171.167855754356</v>
      </c>
      <c r="R749" s="464">
        <v>1288224807369.2246</v>
      </c>
      <c r="S749" s="462">
        <v>0.64644240144139598</v>
      </c>
      <c r="T749" s="462">
        <v>0.46853430114840661</v>
      </c>
      <c r="U749" s="461">
        <v>17.3521397752477</v>
      </c>
      <c r="V749" s="464">
        <v>11314763697103.359</v>
      </c>
      <c r="W749" s="460">
        <v>3570.5393909574632</v>
      </c>
      <c r="X749" s="463">
        <v>4.2908929502660231E-2</v>
      </c>
      <c r="Y749" s="476">
        <v>2.0000000000000001E-4</v>
      </c>
    </row>
    <row r="750" spans="1:25" x14ac:dyDescent="0.2">
      <c r="A750" s="475">
        <f t="shared" si="11"/>
        <v>746</v>
      </c>
      <c r="B750" s="462">
        <v>0.44698570228015044</v>
      </c>
      <c r="C750" s="461">
        <v>7538.4452121834129</v>
      </c>
      <c r="D750" s="462">
        <v>0.93583590528396554</v>
      </c>
      <c r="E750" s="462">
        <v>0.3986274276016562</v>
      </c>
      <c r="F750" s="516">
        <v>2025.36</v>
      </c>
      <c r="G750" s="464">
        <v>207291044789.27081</v>
      </c>
      <c r="H750" s="461">
        <v>25607310.024722956</v>
      </c>
      <c r="I750" s="464">
        <v>563881413663.38574</v>
      </c>
      <c r="J750" s="462">
        <v>0.29497429272075293</v>
      </c>
      <c r="K750" s="464">
        <v>26050318825.949608</v>
      </c>
      <c r="L750" s="464">
        <v>3177288667.6580338</v>
      </c>
      <c r="M750" s="464">
        <v>121733092064.7648</v>
      </c>
      <c r="N750" s="464">
        <v>28968520127.47467</v>
      </c>
      <c r="O750" s="464">
        <v>25318.92914351022</v>
      </c>
      <c r="P750" s="461">
        <v>237037.47320575028</v>
      </c>
      <c r="Q750" s="461">
        <v>119371.70657485782</v>
      </c>
      <c r="R750" s="464">
        <v>1051134062582.8691</v>
      </c>
      <c r="S750" s="462">
        <v>0.5066509037370357</v>
      </c>
      <c r="T750" s="462">
        <v>0.3411630213553174</v>
      </c>
      <c r="U750" s="461">
        <v>16.354423037745072</v>
      </c>
      <c r="V750" s="464">
        <v>6340905888413.2705</v>
      </c>
      <c r="W750" s="460">
        <v>2000.7582536467771</v>
      </c>
      <c r="X750" s="463">
        <v>4.5676950120888848E-2</v>
      </c>
      <c r="Y750" s="476">
        <v>2.0000000000000001E-4</v>
      </c>
    </row>
    <row r="751" spans="1:25" x14ac:dyDescent="0.2">
      <c r="A751" s="475">
        <f t="shared" si="11"/>
        <v>747</v>
      </c>
      <c r="B751" s="462">
        <v>0.36442195480290163</v>
      </c>
      <c r="C751" s="461">
        <v>6923.4781627796783</v>
      </c>
      <c r="D751" s="462">
        <v>0.80133641018730728</v>
      </c>
      <c r="E751" s="462">
        <v>0.3412169942933127</v>
      </c>
      <c r="F751" s="516">
        <v>2026.13</v>
      </c>
      <c r="G751" s="464">
        <v>209344566331.00592</v>
      </c>
      <c r="H751" s="461">
        <v>15979186.235342581</v>
      </c>
      <c r="I751" s="464">
        <v>315964497667.99658</v>
      </c>
      <c r="J751" s="462">
        <v>9.6392303957137715E-2</v>
      </c>
      <c r="K751" s="464">
        <v>37264819603.728462</v>
      </c>
      <c r="L751" s="464">
        <v>203511799161.12354</v>
      </c>
      <c r="M751" s="464">
        <v>75744873822.400497</v>
      </c>
      <c r="N751" s="464">
        <v>8573073149.7891083</v>
      </c>
      <c r="O751" s="464">
        <v>31367.459736991215</v>
      </c>
      <c r="P751" s="461">
        <v>130914.33163527626</v>
      </c>
      <c r="Q751" s="461">
        <v>32461.596725413714</v>
      </c>
      <c r="R751" s="464">
        <v>763930133670.24341</v>
      </c>
      <c r="S751" s="462">
        <v>0.49062935622602483</v>
      </c>
      <c r="T751" s="462">
        <v>0.30840783707384511</v>
      </c>
      <c r="U751" s="461">
        <v>18.502687328786404</v>
      </c>
      <c r="V751" s="464">
        <v>4632738195261.0557</v>
      </c>
      <c r="W751" s="460">
        <v>1460.4925508482131</v>
      </c>
      <c r="X751" s="463">
        <v>4.1206534887976536E-2</v>
      </c>
      <c r="Y751" s="476">
        <v>2.0000000000000001E-4</v>
      </c>
    </row>
    <row r="752" spans="1:25" x14ac:dyDescent="0.2">
      <c r="A752" s="475">
        <f t="shared" si="11"/>
        <v>748</v>
      </c>
      <c r="B752" s="462">
        <v>0.3873151422978105</v>
      </c>
      <c r="C752" s="461">
        <v>7700.3361084937951</v>
      </c>
      <c r="D752" s="462">
        <v>0.43509173298064491</v>
      </c>
      <c r="E752" s="462">
        <v>0.35475793342970957</v>
      </c>
      <c r="F752" s="516">
        <v>2024.4</v>
      </c>
      <c r="G752" s="464">
        <v>217443990700.83319</v>
      </c>
      <c r="H752" s="461">
        <v>7744896.225459219</v>
      </c>
      <c r="I752" s="464">
        <v>267469176063.56442</v>
      </c>
      <c r="J752" s="462">
        <v>0.38300937927641132</v>
      </c>
      <c r="K752" s="464">
        <v>3603898292.4359589</v>
      </c>
      <c r="L752" s="464">
        <v>0</v>
      </c>
      <c r="M752" s="464">
        <v>183630255192.11694</v>
      </c>
      <c r="N752" s="464">
        <v>72719489072.61911</v>
      </c>
      <c r="O752" s="464">
        <v>27780.229942246886</v>
      </c>
      <c r="P752" s="461">
        <v>397159.34329214657</v>
      </c>
      <c r="Q752" s="461">
        <v>253395.58261210856</v>
      </c>
      <c r="R752" s="464">
        <v>732896708106.93823</v>
      </c>
      <c r="S752" s="462">
        <v>0.58689227620840201</v>
      </c>
      <c r="T752" s="462">
        <v>0.42393675543509268</v>
      </c>
      <c r="U752" s="461">
        <v>17.18707323841738</v>
      </c>
      <c r="V752" s="464">
        <v>5911492313185.0869</v>
      </c>
      <c r="W752" s="460">
        <v>1864.2015136267689</v>
      </c>
      <c r="X752" s="463">
        <v>4.2096659712104044E-2</v>
      </c>
      <c r="Y752" s="476">
        <v>2.0000000000000001E-4</v>
      </c>
    </row>
    <row r="753" spans="1:25" x14ac:dyDescent="0.2">
      <c r="A753" s="475">
        <f t="shared" si="11"/>
        <v>749</v>
      </c>
      <c r="B753" s="462">
        <v>0.35829819930676848</v>
      </c>
      <c r="C753" s="461">
        <v>8180.3968315728671</v>
      </c>
      <c r="D753" s="462">
        <v>1.6800981679601574</v>
      </c>
      <c r="E753" s="462">
        <v>0.35513287153102496</v>
      </c>
      <c r="F753" s="516">
        <v>2023.75</v>
      </c>
      <c r="G753" s="464">
        <v>627765802668.83093</v>
      </c>
      <c r="H753" s="461">
        <v>35311053.208450526</v>
      </c>
      <c r="I753" s="464">
        <v>776842735646.53711</v>
      </c>
      <c r="J753" s="462">
        <v>0.27220086098425667</v>
      </c>
      <c r="K753" s="464">
        <v>21924127553.851196</v>
      </c>
      <c r="L753" s="464">
        <v>0</v>
      </c>
      <c r="M753" s="464">
        <v>489380717338.31085</v>
      </c>
      <c r="N753" s="464">
        <v>1730771765.3201933</v>
      </c>
      <c r="O753" s="464">
        <v>20513.932952168976</v>
      </c>
      <c r="P753" s="461">
        <v>47911</v>
      </c>
      <c r="Q753" s="461">
        <v>6541</v>
      </c>
      <c r="R753" s="464">
        <v>1879270516923.4766</v>
      </c>
      <c r="S753" s="462">
        <v>0.57735937308899832</v>
      </c>
      <c r="T753" s="462">
        <v>0.41500340304836986</v>
      </c>
      <c r="U753" s="461">
        <v>17.790626966297101</v>
      </c>
      <c r="V753" s="464">
        <v>14797578379337.934</v>
      </c>
      <c r="W753" s="460">
        <v>4662.5721406432776</v>
      </c>
      <c r="X753" s="463">
        <v>4.2343543809733576E-2</v>
      </c>
      <c r="Y753" s="476">
        <v>2.0000000000000001E-4</v>
      </c>
    </row>
    <row r="754" spans="1:25" x14ac:dyDescent="0.2">
      <c r="A754" s="475">
        <f t="shared" si="11"/>
        <v>750</v>
      </c>
      <c r="B754" s="462">
        <v>0.63743141743384168</v>
      </c>
      <c r="C754" s="461">
        <v>2871.9499085202265</v>
      </c>
      <c r="D754" s="462">
        <v>1.0202817050571482</v>
      </c>
      <c r="E754" s="462">
        <v>0.32245070717819757</v>
      </c>
      <c r="F754" s="516">
        <v>2026.27</v>
      </c>
      <c r="G754" s="464">
        <v>201080909914.3457</v>
      </c>
      <c r="H754" s="461">
        <v>31810452.00510421</v>
      </c>
      <c r="I754" s="464">
        <v>488105593472.60504</v>
      </c>
      <c r="J754" s="462">
        <v>-0.1484088990958754</v>
      </c>
      <c r="K754" s="464">
        <v>16585791314.6222</v>
      </c>
      <c r="L754" s="464">
        <v>46528913689.673111</v>
      </c>
      <c r="M754" s="464">
        <v>69953767931.885513</v>
      </c>
      <c r="N754" s="464">
        <v>76625883450.142685</v>
      </c>
      <c r="O754" s="464">
        <v>25135.932631199383</v>
      </c>
      <c r="P754" s="461">
        <v>422398.00430885295</v>
      </c>
      <c r="Q754" s="461">
        <v>256484.10276593617</v>
      </c>
      <c r="R754" s="464">
        <v>953274066875.06506</v>
      </c>
      <c r="S754" s="462">
        <v>0.25899399376337234</v>
      </c>
      <c r="T754" s="462">
        <v>9.8165955856415715E-2</v>
      </c>
      <c r="U754" s="461">
        <v>45.588098519339688</v>
      </c>
      <c r="V754" s="464">
        <v>4383376319172.0449</v>
      </c>
      <c r="W754" s="460">
        <v>1381.3984906191217</v>
      </c>
      <c r="X754" s="463">
        <v>1.7532174302528947E-2</v>
      </c>
      <c r="Y754" s="476">
        <v>2.0000000000000001E-4</v>
      </c>
    </row>
    <row r="755" spans="1:25" x14ac:dyDescent="0.2">
      <c r="A755" s="475">
        <f t="shared" si="11"/>
        <v>751</v>
      </c>
      <c r="B755" s="462">
        <v>0.37445707152535224</v>
      </c>
      <c r="C755" s="461">
        <v>4866.0526144411469</v>
      </c>
      <c r="D755" s="462">
        <v>0.61187605510502485</v>
      </c>
      <c r="E755" s="462">
        <v>0.25253214302966298</v>
      </c>
      <c r="F755" s="516">
        <v>2024.45</v>
      </c>
      <c r="G755" s="464">
        <v>143119581637.94504</v>
      </c>
      <c r="H755" s="461">
        <v>12680225.133537674</v>
      </c>
      <c r="I755" s="464">
        <v>312679744024.67841</v>
      </c>
      <c r="J755" s="462">
        <v>0.33412148265522368</v>
      </c>
      <c r="K755" s="464">
        <v>10443262267.200863</v>
      </c>
      <c r="L755" s="464">
        <v>0</v>
      </c>
      <c r="M755" s="464">
        <v>158848677208.93637</v>
      </c>
      <c r="N755" s="464">
        <v>7479792038.4761229</v>
      </c>
      <c r="O755" s="464">
        <v>35339.599192692534</v>
      </c>
      <c r="P755" s="461">
        <v>101465.43749999968</v>
      </c>
      <c r="Q755" s="461">
        <v>33113.812499999724</v>
      </c>
      <c r="R755" s="464">
        <v>741012673576.36304</v>
      </c>
      <c r="S755" s="462">
        <v>0.59166627813854789</v>
      </c>
      <c r="T755" s="462">
        <v>0.28251972709288087</v>
      </c>
      <c r="U755" s="461">
        <v>17.03983625731767</v>
      </c>
      <c r="V755" s="464">
        <v>3908771657702.7417</v>
      </c>
      <c r="W755" s="460">
        <v>1233.7907758723418</v>
      </c>
      <c r="X755" s="463">
        <v>4.3144279666382769E-2</v>
      </c>
      <c r="Y755" s="476">
        <v>2.0000000000000001E-4</v>
      </c>
    </row>
    <row r="756" spans="1:25" x14ac:dyDescent="0.2">
      <c r="A756" s="475">
        <f t="shared" si="11"/>
        <v>752</v>
      </c>
      <c r="B756" s="462">
        <v>0.32901097832730708</v>
      </c>
      <c r="C756" s="461">
        <v>1689.0030126656739</v>
      </c>
      <c r="D756" s="462">
        <v>0.79363968160777043</v>
      </c>
      <c r="E756" s="462">
        <v>0.48021891258266802</v>
      </c>
      <c r="F756" s="516">
        <v>2025.09</v>
      </c>
      <c r="G756" s="464">
        <v>247116441938.41434</v>
      </c>
      <c r="H756" s="461">
        <v>20796576.886290856</v>
      </c>
      <c r="I756" s="464">
        <v>483119565802.45068</v>
      </c>
      <c r="J756" s="462">
        <v>0.25747713061972755</v>
      </c>
      <c r="K756" s="464">
        <v>17246762409.862923</v>
      </c>
      <c r="L756" s="464">
        <v>11764839653.151348</v>
      </c>
      <c r="M756" s="464">
        <v>125614682872.12442</v>
      </c>
      <c r="N756" s="464">
        <v>40935772668.322083</v>
      </c>
      <c r="O756" s="464">
        <v>29367.118746697146</v>
      </c>
      <c r="P756" s="461">
        <v>274462.7528447737</v>
      </c>
      <c r="Q756" s="461">
        <v>149555.29498694991</v>
      </c>
      <c r="R756" s="464">
        <v>926762985205.39087</v>
      </c>
      <c r="S756" s="462">
        <v>0.48172269206223767</v>
      </c>
      <c r="T756" s="462">
        <v>0.33768006709660725</v>
      </c>
      <c r="U756" s="461">
        <v>17.682298547314574</v>
      </c>
      <c r="V756" s="464">
        <v>6078929189113.1787</v>
      </c>
      <c r="W756" s="460">
        <v>1916.8141446777536</v>
      </c>
      <c r="X756" s="463">
        <v>4.1311440647935876E-2</v>
      </c>
      <c r="Y756" s="476">
        <v>2.0000000000000001E-4</v>
      </c>
    </row>
    <row r="757" spans="1:25" x14ac:dyDescent="0.2">
      <c r="A757" s="475">
        <f t="shared" si="11"/>
        <v>753</v>
      </c>
      <c r="B757" s="462">
        <v>0.64229563652543142</v>
      </c>
      <c r="C757" s="461">
        <v>6942.8798320522255</v>
      </c>
      <c r="D757" s="462">
        <v>0.7268467207288366</v>
      </c>
      <c r="E757" s="462">
        <v>0.28412454716902591</v>
      </c>
      <c r="F757" s="516">
        <v>2023.75</v>
      </c>
      <c r="G757" s="464">
        <v>340771983428.375</v>
      </c>
      <c r="H757" s="461">
        <v>16524668.130261593</v>
      </c>
      <c r="I757" s="464">
        <v>519092588999.22815</v>
      </c>
      <c r="J757" s="462">
        <v>0.49794268675519693</v>
      </c>
      <c r="K757" s="464">
        <v>19227143153.602776</v>
      </c>
      <c r="L757" s="464">
        <v>0</v>
      </c>
      <c r="M757" s="464">
        <v>260264376439.88239</v>
      </c>
      <c r="N757" s="464">
        <v>31172613907.933437</v>
      </c>
      <c r="O757" s="464">
        <v>10000</v>
      </c>
      <c r="P757" s="461">
        <v>257340.63816033251</v>
      </c>
      <c r="Q757" s="461">
        <v>138270.67220700142</v>
      </c>
      <c r="R757" s="464">
        <v>1117227367672.9446</v>
      </c>
      <c r="S757" s="462">
        <v>0.63667024674858319</v>
      </c>
      <c r="T757" s="462">
        <v>0.51251366299025924</v>
      </c>
      <c r="U757" s="461">
        <v>16.533588436969477</v>
      </c>
      <c r="V757" s="464">
        <v>10353908582352.746</v>
      </c>
      <c r="W757" s="460">
        <v>3267.9128916825653</v>
      </c>
      <c r="X757" s="463">
        <v>4.4471802093118531E-2</v>
      </c>
      <c r="Y757" s="476">
        <v>2.0000000000000001E-4</v>
      </c>
    </row>
    <row r="758" spans="1:25" x14ac:dyDescent="0.2">
      <c r="A758" s="475">
        <f t="shared" si="11"/>
        <v>754</v>
      </c>
      <c r="B758" s="462">
        <v>0.37886898805865099</v>
      </c>
      <c r="C758" s="461">
        <v>3544.9975517078146</v>
      </c>
      <c r="D758" s="462">
        <v>1.0230008176369751</v>
      </c>
      <c r="E758" s="462">
        <v>0.46538420506473249</v>
      </c>
      <c r="F758" s="516">
        <v>2023.86</v>
      </c>
      <c r="G758" s="464">
        <v>343037357654.87103</v>
      </c>
      <c r="H758" s="461">
        <v>31278262.166430928</v>
      </c>
      <c r="I758" s="464">
        <v>729419662800.06873</v>
      </c>
      <c r="J758" s="462">
        <v>0.3530572009602031</v>
      </c>
      <c r="K758" s="464">
        <v>20233286798.191017</v>
      </c>
      <c r="L758" s="464">
        <v>0</v>
      </c>
      <c r="M758" s="464">
        <v>269166295916.21313</v>
      </c>
      <c r="N758" s="464">
        <v>31341162754.47506</v>
      </c>
      <c r="O758" s="464">
        <v>32990.208868902708</v>
      </c>
      <c r="P758" s="461">
        <v>246725.71748325013</v>
      </c>
      <c r="Q758" s="461">
        <v>124742.59923523167</v>
      </c>
      <c r="R758" s="464">
        <v>1364744736645.9546</v>
      </c>
      <c r="S758" s="462">
        <v>0.54554864447671525</v>
      </c>
      <c r="T758" s="462">
        <v>0.39455739048506433</v>
      </c>
      <c r="U758" s="461">
        <v>16.743384200111809</v>
      </c>
      <c r="V758" s="464">
        <v>9909436205794.7969</v>
      </c>
      <c r="W758" s="460">
        <v>3127.2787686919301</v>
      </c>
      <c r="X758" s="463">
        <v>4.36438346212807E-2</v>
      </c>
      <c r="Y758" s="476">
        <v>2.0000000000000001E-4</v>
      </c>
    </row>
    <row r="759" spans="1:25" x14ac:dyDescent="0.2">
      <c r="A759" s="475">
        <f t="shared" si="11"/>
        <v>755</v>
      </c>
      <c r="B759" s="462">
        <v>0.60043178682534337</v>
      </c>
      <c r="C759" s="461">
        <v>7793.9436488984247</v>
      </c>
      <c r="D759" s="462">
        <v>0.62726971337349846</v>
      </c>
      <c r="E759" s="462">
        <v>0.42524671751637394</v>
      </c>
      <c r="F759" s="516">
        <v>2025.41</v>
      </c>
      <c r="G759" s="464">
        <v>214313328160.4949</v>
      </c>
      <c r="H759" s="461">
        <v>13359921.064929221</v>
      </c>
      <c r="I759" s="464">
        <v>407452561695.29364</v>
      </c>
      <c r="J759" s="462">
        <v>0.31914290132348311</v>
      </c>
      <c r="K759" s="464">
        <v>20406702636.051472</v>
      </c>
      <c r="L759" s="464">
        <v>13223835593.594528</v>
      </c>
      <c r="M759" s="464">
        <v>101306177425.50227</v>
      </c>
      <c r="N759" s="464">
        <v>95932381316.747742</v>
      </c>
      <c r="O759" s="464">
        <v>25854.453152841681</v>
      </c>
      <c r="P759" s="461">
        <v>479222.83528064721</v>
      </c>
      <c r="Q759" s="461">
        <v>312657.94773577363</v>
      </c>
      <c r="R759" s="464">
        <v>863512154113.12964</v>
      </c>
      <c r="S759" s="462">
        <v>0.50174131940887956</v>
      </c>
      <c r="T759" s="462">
        <v>0.3738559766793052</v>
      </c>
      <c r="U759" s="461">
        <v>16.900155097094011</v>
      </c>
      <c r="V759" s="464">
        <v>5944584594676.6797</v>
      </c>
      <c r="W759" s="460">
        <v>1875.5787826559406</v>
      </c>
      <c r="X759" s="463">
        <v>4.3728528363759886E-2</v>
      </c>
      <c r="Y759" s="476">
        <v>2.0000000000000001E-4</v>
      </c>
    </row>
    <row r="760" spans="1:25" x14ac:dyDescent="0.2">
      <c r="A760" s="475">
        <f t="shared" si="11"/>
        <v>756</v>
      </c>
      <c r="B760" s="462">
        <v>0.48196348247976289</v>
      </c>
      <c r="C760" s="461">
        <v>3090.4614904766677</v>
      </c>
      <c r="D760" s="462">
        <v>0.91807937565159992</v>
      </c>
      <c r="E760" s="462">
        <v>0.58686202632608808</v>
      </c>
      <c r="F760" s="516">
        <v>2025.3</v>
      </c>
      <c r="G760" s="464">
        <v>247182621661.61304</v>
      </c>
      <c r="H760" s="461">
        <v>27262400.775843866</v>
      </c>
      <c r="I760" s="464">
        <v>602407381326.29199</v>
      </c>
      <c r="J760" s="462">
        <v>0.36717296147356437</v>
      </c>
      <c r="K760" s="464">
        <v>16098562463.94446</v>
      </c>
      <c r="L760" s="464">
        <v>6642067451.4026375</v>
      </c>
      <c r="M760" s="464">
        <v>206611718279.60202</v>
      </c>
      <c r="N760" s="464">
        <v>21268930297.669479</v>
      </c>
      <c r="O760" s="464">
        <v>27506.010210658871</v>
      </c>
      <c r="P760" s="461">
        <v>200559.40838589999</v>
      </c>
      <c r="Q760" s="461">
        <v>93774.446384385315</v>
      </c>
      <c r="R760" s="464">
        <v>1234557521972.1824</v>
      </c>
      <c r="S760" s="462">
        <v>0.57527088558914186</v>
      </c>
      <c r="T760" s="462">
        <v>0.32123882111877877</v>
      </c>
      <c r="U760" s="461">
        <v>16.674925643314005</v>
      </c>
      <c r="V760" s="464">
        <v>7331516168106.2305</v>
      </c>
      <c r="W760" s="460">
        <v>2314.4593294926308</v>
      </c>
      <c r="X760" s="463">
        <v>4.3347036135522869E-2</v>
      </c>
      <c r="Y760" s="476">
        <v>2.0000000000000001E-4</v>
      </c>
    </row>
    <row r="761" spans="1:25" x14ac:dyDescent="0.2">
      <c r="A761" s="475">
        <f t="shared" si="11"/>
        <v>757</v>
      </c>
      <c r="B761" s="462">
        <v>0.58236723864432394</v>
      </c>
      <c r="C761" s="461">
        <v>3704.0704611873343</v>
      </c>
      <c r="D761" s="462">
        <v>0.71901579250467051</v>
      </c>
      <c r="E761" s="462">
        <v>0.34178926756941852</v>
      </c>
      <c r="F761" s="516">
        <v>2024.35</v>
      </c>
      <c r="G761" s="464">
        <v>228507825468.49072</v>
      </c>
      <c r="H761" s="461">
        <v>16575167.955024343</v>
      </c>
      <c r="I761" s="464">
        <v>476558808287.02063</v>
      </c>
      <c r="J761" s="462">
        <v>0.38943359165274671</v>
      </c>
      <c r="K761" s="464">
        <v>8495759295.4466162</v>
      </c>
      <c r="L761" s="464">
        <v>0</v>
      </c>
      <c r="M761" s="464">
        <v>216505717873.21298</v>
      </c>
      <c r="N761" s="464">
        <v>30813477212.369495</v>
      </c>
      <c r="O761" s="464">
        <v>23186.452942879019</v>
      </c>
      <c r="P761" s="461">
        <v>228247.90706027608</v>
      </c>
      <c r="Q761" s="461">
        <v>117085.27033588431</v>
      </c>
      <c r="R761" s="464">
        <v>1037092040596.1289</v>
      </c>
      <c r="S761" s="462">
        <v>0.59095904934530352</v>
      </c>
      <c r="T761" s="462">
        <v>0.34000976591168242</v>
      </c>
      <c r="U761" s="461">
        <v>16.854710968822431</v>
      </c>
      <c r="V761" s="464">
        <v>6535980319355.6172</v>
      </c>
      <c r="W761" s="460">
        <v>2057.6184177527439</v>
      </c>
      <c r="X761" s="463">
        <v>4.3402747485972726E-2</v>
      </c>
      <c r="Y761" s="476">
        <v>2.0000000000000001E-4</v>
      </c>
    </row>
    <row r="762" spans="1:25" x14ac:dyDescent="0.2">
      <c r="A762" s="475">
        <f t="shared" si="11"/>
        <v>758</v>
      </c>
      <c r="B762" s="462">
        <v>0.64188999326774288</v>
      </c>
      <c r="C762" s="461">
        <v>3296.8489596614372</v>
      </c>
      <c r="D762" s="462">
        <v>0.5952787576795866</v>
      </c>
      <c r="E762" s="462">
        <v>0.58647500906104688</v>
      </c>
      <c r="F762" s="516">
        <v>2025.16</v>
      </c>
      <c r="G762" s="464">
        <v>130214265483.01279</v>
      </c>
      <c r="H762" s="461">
        <v>12791301.228631893</v>
      </c>
      <c r="I762" s="464">
        <v>360750691716.80438</v>
      </c>
      <c r="J762" s="462">
        <v>0.41154486388790978</v>
      </c>
      <c r="K762" s="464">
        <v>36068162791.237129</v>
      </c>
      <c r="L762" s="464">
        <v>125387436222.11438</v>
      </c>
      <c r="M762" s="464">
        <v>114797319055.89468</v>
      </c>
      <c r="N762" s="464">
        <v>35727550552.755722</v>
      </c>
      <c r="O762" s="464">
        <v>26091.431782380576</v>
      </c>
      <c r="P762" s="461">
        <v>273894.62871810619</v>
      </c>
      <c r="Q762" s="461">
        <v>153498.84914162417</v>
      </c>
      <c r="R762" s="464">
        <v>837436955987.70508</v>
      </c>
      <c r="S762" s="462">
        <v>0.59289900814170793</v>
      </c>
      <c r="T762" s="462">
        <v>0.30342327019069093</v>
      </c>
      <c r="U762" s="461">
        <v>15.89521634907671</v>
      </c>
      <c r="V762" s="464">
        <v>4561218139947.6924</v>
      </c>
      <c r="W762" s="460">
        <v>1438.8767309182965</v>
      </c>
      <c r="X762" s="463">
        <v>4.4802661144953571E-2</v>
      </c>
      <c r="Y762" s="476">
        <v>2.0000000000000001E-4</v>
      </c>
    </row>
    <row r="763" spans="1:25" x14ac:dyDescent="0.2">
      <c r="A763" s="475">
        <f t="shared" si="11"/>
        <v>759</v>
      </c>
      <c r="B763" s="462">
        <v>0.35432222536760816</v>
      </c>
      <c r="C763" s="461">
        <v>2799.1909874496687</v>
      </c>
      <c r="D763" s="462">
        <v>0.53122449470116184</v>
      </c>
      <c r="E763" s="462">
        <v>0.46934851632305774</v>
      </c>
      <c r="F763" s="516">
        <v>2023.75</v>
      </c>
      <c r="G763" s="464">
        <v>596701265034.59985</v>
      </c>
      <c r="H763" s="461">
        <v>10937232.191389965</v>
      </c>
      <c r="I763" s="464">
        <v>333223775511.25647</v>
      </c>
      <c r="J763" s="462">
        <v>0.35432222536760816</v>
      </c>
      <c r="K763" s="464">
        <v>8594386154.046484</v>
      </c>
      <c r="L763" s="464">
        <v>0</v>
      </c>
      <c r="M763" s="464">
        <v>536425661204.37012</v>
      </c>
      <c r="N763" s="464">
        <v>42032227619.464691</v>
      </c>
      <c r="O763" s="464">
        <v>19639.725660597778</v>
      </c>
      <c r="P763" s="461">
        <v>274659.15123904904</v>
      </c>
      <c r="Q763" s="461">
        <v>155558.89325560161</v>
      </c>
      <c r="R763" s="464">
        <v>1315354791790.5979</v>
      </c>
      <c r="S763" s="462">
        <v>0.66574015432644995</v>
      </c>
      <c r="T763" s="462">
        <v>0.52347368892051693</v>
      </c>
      <c r="U763" s="461">
        <v>18.181314860119226</v>
      </c>
      <c r="V763" s="464">
        <v>13835097560255.957</v>
      </c>
      <c r="W763" s="460">
        <v>4366.1115575846643</v>
      </c>
      <c r="X763" s="463">
        <v>3.9789484502662828E-2</v>
      </c>
      <c r="Y763" s="476">
        <v>2.0000000000000001E-4</v>
      </c>
    </row>
    <row r="764" spans="1:25" x14ac:dyDescent="0.2">
      <c r="A764" s="475">
        <f t="shared" si="11"/>
        <v>760</v>
      </c>
      <c r="B764" s="462">
        <v>0.8</v>
      </c>
      <c r="C764" s="461">
        <v>3010.1203469038278</v>
      </c>
      <c r="D764" s="462">
        <v>0.71384113634443802</v>
      </c>
      <c r="E764" s="462">
        <v>0.26601847684947993</v>
      </c>
      <c r="F764" s="516">
        <v>2025.6</v>
      </c>
      <c r="G764" s="464">
        <v>105951984837.7196</v>
      </c>
      <c r="H764" s="461">
        <v>16663630.097742811</v>
      </c>
      <c r="I764" s="464">
        <v>477957423631.26324</v>
      </c>
      <c r="J764" s="462">
        <v>0.34637549899735476</v>
      </c>
      <c r="K764" s="464">
        <v>15614598685.839832</v>
      </c>
      <c r="L764" s="464">
        <v>24256092319.88728</v>
      </c>
      <c r="M764" s="464">
        <v>85705015107.606216</v>
      </c>
      <c r="N764" s="464">
        <v>9516547990.9014931</v>
      </c>
      <c r="O764" s="464">
        <v>33949.717551882015</v>
      </c>
      <c r="P764" s="461">
        <v>101465.43749999968</v>
      </c>
      <c r="Q764" s="461">
        <v>33113.812499999847</v>
      </c>
      <c r="R764" s="464">
        <v>741163198799.36194</v>
      </c>
      <c r="S764" s="462">
        <v>0.49184402928067367</v>
      </c>
      <c r="T764" s="462">
        <v>0.28910137895183219</v>
      </c>
      <c r="U764" s="461">
        <v>15.870350941487997</v>
      </c>
      <c r="V764" s="464">
        <v>3810176037451.1255</v>
      </c>
      <c r="W764" s="460">
        <v>1201.6071264666623</v>
      </c>
      <c r="X764" s="463">
        <v>4.5287780439648914E-2</v>
      </c>
      <c r="Y764" s="476">
        <v>2.0000000000000001E-4</v>
      </c>
    </row>
    <row r="765" spans="1:25" x14ac:dyDescent="0.2">
      <c r="A765" s="475">
        <f t="shared" si="11"/>
        <v>761</v>
      </c>
      <c r="B765" s="462">
        <v>0.54285226841764922</v>
      </c>
      <c r="C765" s="461">
        <v>2798.5300277126544</v>
      </c>
      <c r="D765" s="462">
        <v>0.74206078832473288</v>
      </c>
      <c r="E765" s="462">
        <v>0.47187008101238798</v>
      </c>
      <c r="F765" s="516">
        <v>2024.06</v>
      </c>
      <c r="G765" s="464">
        <v>217601900477.06693</v>
      </c>
      <c r="H765" s="461">
        <v>17141973.797868606</v>
      </c>
      <c r="I765" s="464">
        <v>449606708996.05792</v>
      </c>
      <c r="J765" s="462">
        <v>0.31912433449641131</v>
      </c>
      <c r="K765" s="464">
        <v>10062626099.610117</v>
      </c>
      <c r="L765" s="464">
        <v>0</v>
      </c>
      <c r="M765" s="464">
        <v>167616533613.50732</v>
      </c>
      <c r="N765" s="464">
        <v>64189835699.55024</v>
      </c>
      <c r="O765" s="464">
        <v>20543.990208269279</v>
      </c>
      <c r="P765" s="461">
        <v>387168.66157005011</v>
      </c>
      <c r="Q765" s="461">
        <v>236619.97814276148</v>
      </c>
      <c r="R765" s="464">
        <v>944721568301.87305</v>
      </c>
      <c r="S765" s="462">
        <v>0.52724474749616823</v>
      </c>
      <c r="T765" s="462">
        <v>0.33786409330692679</v>
      </c>
      <c r="U765" s="461">
        <v>17.037177725049411</v>
      </c>
      <c r="V765" s="464">
        <v>6052496393459.9268</v>
      </c>
      <c r="W765" s="460">
        <v>1910.7201018832886</v>
      </c>
      <c r="X765" s="463">
        <v>4.2479735840340982E-2</v>
      </c>
      <c r="Y765" s="476">
        <v>2.0000000000000001E-4</v>
      </c>
    </row>
    <row r="766" spans="1:25" x14ac:dyDescent="0.2">
      <c r="A766" s="475">
        <f t="shared" si="11"/>
        <v>762</v>
      </c>
      <c r="B766" s="462">
        <v>0.46257022860235397</v>
      </c>
      <c r="C766" s="461">
        <v>8140.4182717745098</v>
      </c>
      <c r="D766" s="462">
        <v>0.97198570412181484</v>
      </c>
      <c r="E766" s="462">
        <v>0.53512792991825942</v>
      </c>
      <c r="F766" s="516">
        <v>2023.82</v>
      </c>
      <c r="G766" s="464">
        <v>227892227661.9455</v>
      </c>
      <c r="H766" s="461">
        <v>27320116.886338193</v>
      </c>
      <c r="I766" s="464">
        <v>601859516390.81885</v>
      </c>
      <c r="J766" s="462">
        <v>0.27066493856812623</v>
      </c>
      <c r="K766" s="464">
        <v>17396919757.198582</v>
      </c>
      <c r="L766" s="464">
        <v>0</v>
      </c>
      <c r="M766" s="464">
        <v>269904616417.04785</v>
      </c>
      <c r="N766" s="464">
        <v>102702214011.87492</v>
      </c>
      <c r="O766" s="464">
        <v>24718.52405859646</v>
      </c>
      <c r="P766" s="461">
        <v>607413.6872670477</v>
      </c>
      <c r="Q766" s="461">
        <v>403954.60338170716</v>
      </c>
      <c r="R766" s="464">
        <v>1295235357757.1985</v>
      </c>
      <c r="S766" s="462">
        <v>0.50435176525017389</v>
      </c>
      <c r="T766" s="462">
        <v>0.2937847756389631</v>
      </c>
      <c r="U766" s="461">
        <v>16.522185406806766</v>
      </c>
      <c r="V766" s="464">
        <v>6749441470436.4189</v>
      </c>
      <c r="W766" s="460">
        <v>2130.0010284645764</v>
      </c>
      <c r="X766" s="463">
        <v>4.494181808392219E-2</v>
      </c>
      <c r="Y766" s="476">
        <v>2.0000000000000001E-4</v>
      </c>
    </row>
    <row r="767" spans="1:25" x14ac:dyDescent="0.2">
      <c r="A767" s="475">
        <f t="shared" si="11"/>
        <v>763</v>
      </c>
      <c r="B767" s="462">
        <v>0.58174159064749642</v>
      </c>
      <c r="C767" s="461">
        <v>7063.9214848455304</v>
      </c>
      <c r="D767" s="462">
        <v>0.79069757467349655</v>
      </c>
      <c r="E767" s="462">
        <v>6.1837962901630017E-2</v>
      </c>
      <c r="F767" s="516">
        <v>2025.7</v>
      </c>
      <c r="G767" s="464">
        <v>107098678353.72505</v>
      </c>
      <c r="H767" s="461">
        <v>19220388.52006555</v>
      </c>
      <c r="I767" s="464">
        <v>478437835319.18945</v>
      </c>
      <c r="J767" s="462">
        <v>0.32877161922669085</v>
      </c>
      <c r="K767" s="464">
        <v>10720044227.83168</v>
      </c>
      <c r="L767" s="464">
        <v>17332024985.309105</v>
      </c>
      <c r="M767" s="464">
        <v>78200460502.731689</v>
      </c>
      <c r="N767" s="464">
        <v>66128394644.038818</v>
      </c>
      <c r="O767" s="464">
        <v>33917.519808599674</v>
      </c>
      <c r="P767" s="461">
        <v>424720.66390969866</v>
      </c>
      <c r="Q767" s="461">
        <v>264559.48045353632</v>
      </c>
      <c r="R767" s="464">
        <v>752250856625.95752</v>
      </c>
      <c r="S767" s="462">
        <v>0.44412449444236191</v>
      </c>
      <c r="T767" s="462">
        <v>0.30376373212098923</v>
      </c>
      <c r="U767" s="461">
        <v>15.74542196407976</v>
      </c>
      <c r="V767" s="464">
        <v>4023378984427.3291</v>
      </c>
      <c r="W767" s="460">
        <v>1268.8096165615314</v>
      </c>
      <c r="X767" s="463">
        <v>4.4783163785560319E-2</v>
      </c>
      <c r="Y767" s="476">
        <v>2.0000000000000001E-4</v>
      </c>
    </row>
    <row r="768" spans="1:25" x14ac:dyDescent="0.2">
      <c r="A768" s="475">
        <f t="shared" si="11"/>
        <v>764</v>
      </c>
      <c r="B768" s="462">
        <v>0.61098217825973611</v>
      </c>
      <c r="C768" s="461">
        <v>3204.7519070835633</v>
      </c>
      <c r="D768" s="462">
        <v>0.45871517868780376</v>
      </c>
      <c r="E768" s="462">
        <v>0.32908227324077638</v>
      </c>
      <c r="F768" s="516">
        <v>2026.62</v>
      </c>
      <c r="G768" s="464">
        <v>54743445806.942711</v>
      </c>
      <c r="H768" s="461">
        <v>8718998.3908131365</v>
      </c>
      <c r="I768" s="464">
        <v>374333268197.7467</v>
      </c>
      <c r="J768" s="462">
        <v>0.56527780973144282</v>
      </c>
      <c r="K768" s="464">
        <v>40606338419.367271</v>
      </c>
      <c r="L768" s="464">
        <v>33660698217.439571</v>
      </c>
      <c r="M768" s="464">
        <v>22516910513.893738</v>
      </c>
      <c r="N768" s="464">
        <v>94478705519.449844</v>
      </c>
      <c r="O768" s="464">
        <v>27718.570328495007</v>
      </c>
      <c r="P768" s="461">
        <v>595313.80220306048</v>
      </c>
      <c r="Q768" s="461">
        <v>380674.16718270897</v>
      </c>
      <c r="R768" s="464">
        <v>652864749976.46423</v>
      </c>
      <c r="S768" s="462">
        <v>0.56917048923969527</v>
      </c>
      <c r="T768" s="462">
        <v>0.42226909889066955</v>
      </c>
      <c r="U768" s="461">
        <v>13.918925125869244</v>
      </c>
      <c r="V768" s="464">
        <v>4401524441260.6113</v>
      </c>
      <c r="W768" s="460">
        <v>1388.1798979263015</v>
      </c>
      <c r="X768" s="463">
        <v>5.0234876595014591E-2</v>
      </c>
      <c r="Y768" s="476">
        <v>2.0000000000000001E-4</v>
      </c>
    </row>
    <row r="769" spans="1:25" x14ac:dyDescent="0.2">
      <c r="A769" s="475">
        <f t="shared" si="11"/>
        <v>765</v>
      </c>
      <c r="B769" s="462">
        <v>0.49483985432244021</v>
      </c>
      <c r="C769" s="461">
        <v>6130.8190559533696</v>
      </c>
      <c r="D769" s="462">
        <v>0.65110065734914657</v>
      </c>
      <c r="E769" s="462">
        <v>0.49736463599526848</v>
      </c>
      <c r="F769" s="516">
        <v>2026.14</v>
      </c>
      <c r="G769" s="464">
        <v>75776590144.699326</v>
      </c>
      <c r="H769" s="461">
        <v>13944104.432236278</v>
      </c>
      <c r="I769" s="464">
        <v>484095834703.68512</v>
      </c>
      <c r="J769" s="462">
        <v>0.4680151986707265</v>
      </c>
      <c r="K769" s="464">
        <v>52975069394.422089</v>
      </c>
      <c r="L769" s="464">
        <v>148978070470.48438</v>
      </c>
      <c r="M769" s="464">
        <v>36037612172.981628</v>
      </c>
      <c r="N769" s="464">
        <v>63317922464.289177</v>
      </c>
      <c r="O769" s="464">
        <v>28972.650608957443</v>
      </c>
      <c r="P769" s="461">
        <v>384785.69352897414</v>
      </c>
      <c r="Q769" s="461">
        <v>237273.63899109879</v>
      </c>
      <c r="R769" s="464">
        <v>908568045621.96887</v>
      </c>
      <c r="S769" s="462">
        <v>0.56752659369348368</v>
      </c>
      <c r="T769" s="462">
        <v>0.31683629328533203</v>
      </c>
      <c r="U769" s="461">
        <v>14.306894776469571</v>
      </c>
      <c r="V769" s="464">
        <v>4635993195976.4434</v>
      </c>
      <c r="W769" s="460">
        <v>1461.4455223916907</v>
      </c>
      <c r="X769" s="463">
        <v>4.9491016833439636E-2</v>
      </c>
      <c r="Y769" s="476">
        <v>2.0000000000000001E-4</v>
      </c>
    </row>
    <row r="770" spans="1:25" x14ac:dyDescent="0.2">
      <c r="A770" s="475">
        <f t="shared" si="11"/>
        <v>766</v>
      </c>
      <c r="B770" s="462">
        <v>0.60791660610680365</v>
      </c>
      <c r="C770" s="461">
        <v>12165.851580862076</v>
      </c>
      <c r="D770" s="462">
        <v>1.1237550336685831</v>
      </c>
      <c r="E770" s="462">
        <v>0.53845895866112925</v>
      </c>
      <c r="F770" s="516">
        <v>2025.67</v>
      </c>
      <c r="G770" s="464">
        <v>181906192072.76505</v>
      </c>
      <c r="H770" s="461">
        <v>14776760.842513846</v>
      </c>
      <c r="I770" s="464">
        <v>355983561474.18695</v>
      </c>
      <c r="J770" s="462">
        <v>0.33228665507231359</v>
      </c>
      <c r="K770" s="464">
        <v>12900190190.781691</v>
      </c>
      <c r="L770" s="464">
        <v>15365047918.467827</v>
      </c>
      <c r="M770" s="464">
        <v>134121628994.49893</v>
      </c>
      <c r="N770" s="464">
        <v>1450298383.5743322</v>
      </c>
      <c r="O770" s="464">
        <v>35739.142554262173</v>
      </c>
      <c r="P770" s="461">
        <v>47911</v>
      </c>
      <c r="Q770" s="461">
        <v>6541</v>
      </c>
      <c r="R770" s="464">
        <v>733826504500.34534</v>
      </c>
      <c r="S770" s="462">
        <v>0.56543558319150222</v>
      </c>
      <c r="T770" s="462">
        <v>0.40074065398522579</v>
      </c>
      <c r="U770" s="461">
        <v>16.655014110975706</v>
      </c>
      <c r="V770" s="464">
        <v>5340258873017.9355</v>
      </c>
      <c r="W770" s="460">
        <v>1686.3527322930354</v>
      </c>
      <c r="X770" s="463">
        <v>4.4701002417965686E-2</v>
      </c>
      <c r="Y770" s="476">
        <v>2.0000000000000001E-4</v>
      </c>
    </row>
    <row r="771" spans="1:25" x14ac:dyDescent="0.2">
      <c r="A771" s="475">
        <f t="shared" si="11"/>
        <v>767</v>
      </c>
      <c r="B771" s="462">
        <v>0.29860605761752762</v>
      </c>
      <c r="C771" s="461">
        <v>4747.1842243362571</v>
      </c>
      <c r="D771" s="462">
        <v>0.4404466618838711</v>
      </c>
      <c r="E771" s="462">
        <v>0.54321944777966102</v>
      </c>
      <c r="F771" s="516">
        <v>2025.46</v>
      </c>
      <c r="G771" s="464">
        <v>192332021125.02789</v>
      </c>
      <c r="H771" s="461">
        <v>8317123.1350798625</v>
      </c>
      <c r="I771" s="464">
        <v>314438625557.742</v>
      </c>
      <c r="J771" s="462">
        <v>0.29860605761752756</v>
      </c>
      <c r="K771" s="464">
        <v>33148987244.456032</v>
      </c>
      <c r="L771" s="464">
        <v>58952620710.065712</v>
      </c>
      <c r="M771" s="464">
        <v>92930574072.709366</v>
      </c>
      <c r="N771" s="464">
        <v>34939482349.043442</v>
      </c>
      <c r="O771" s="464">
        <v>30926.926341553866</v>
      </c>
      <c r="P771" s="461">
        <v>251508.98247949657</v>
      </c>
      <c r="Q771" s="461">
        <v>140173.58465207933</v>
      </c>
      <c r="R771" s="464">
        <v>724729923633.61316</v>
      </c>
      <c r="S771" s="462">
        <v>0.53554361357146174</v>
      </c>
      <c r="T771" s="462">
        <v>0.38808417384956106</v>
      </c>
      <c r="U771" s="461">
        <v>16.975388580730986</v>
      </c>
      <c r="V771" s="464">
        <v>5249251452514.7988</v>
      </c>
      <c r="W771" s="460">
        <v>1654.4875446482017</v>
      </c>
      <c r="X771" s="463">
        <v>4.2940290083593284E-2</v>
      </c>
      <c r="Y771" s="476">
        <v>2.0000000000000001E-4</v>
      </c>
    </row>
    <row r="772" spans="1:25" x14ac:dyDescent="0.2">
      <c r="A772" s="475">
        <f t="shared" si="11"/>
        <v>768</v>
      </c>
      <c r="B772" s="462">
        <v>0.5594403074491332</v>
      </c>
      <c r="C772" s="461">
        <v>2058.6975501978432</v>
      </c>
      <c r="D772" s="462">
        <v>0.55655285561079537</v>
      </c>
      <c r="E772" s="462">
        <v>0.42477520996791551</v>
      </c>
      <c r="F772" s="516">
        <v>2024.22</v>
      </c>
      <c r="G772" s="464">
        <v>203552361627.84653</v>
      </c>
      <c r="H772" s="461">
        <v>11964510.435583994</v>
      </c>
      <c r="I772" s="464">
        <v>425067865246.82672</v>
      </c>
      <c r="J772" s="462">
        <v>0.50871231027457431</v>
      </c>
      <c r="K772" s="464">
        <v>12746372195.399937</v>
      </c>
      <c r="L772" s="464">
        <v>1814875015.2181628</v>
      </c>
      <c r="M772" s="464">
        <v>205593196599.45401</v>
      </c>
      <c r="N772" s="464">
        <v>26781440048.668705</v>
      </c>
      <c r="O772" s="464">
        <v>35198.395387379256</v>
      </c>
      <c r="P772" s="461">
        <v>211649.1085067417</v>
      </c>
      <c r="Q772" s="461">
        <v>108143.38222473982</v>
      </c>
      <c r="R772" s="464">
        <v>920888990508.4375</v>
      </c>
      <c r="S772" s="462">
        <v>0.64196898886942444</v>
      </c>
      <c r="T772" s="462">
        <v>0.41017953872598389</v>
      </c>
      <c r="U772" s="461">
        <v>16.201524448529224</v>
      </c>
      <c r="V772" s="464">
        <v>6907530714673.9824</v>
      </c>
      <c r="W772" s="460">
        <v>2180.1844932744311</v>
      </c>
      <c r="X772" s="463">
        <v>4.3910362625144687E-2</v>
      </c>
      <c r="Y772" s="476">
        <v>2.0000000000000001E-4</v>
      </c>
    </row>
    <row r="773" spans="1:25" x14ac:dyDescent="0.2">
      <c r="A773" s="475">
        <f t="shared" si="11"/>
        <v>769</v>
      </c>
      <c r="B773" s="462">
        <v>0.64991269705993571</v>
      </c>
      <c r="C773" s="461">
        <v>4828.4748958226373</v>
      </c>
      <c r="D773" s="462">
        <v>0.93549734387060912</v>
      </c>
      <c r="E773" s="462">
        <v>0.11990581769839626</v>
      </c>
      <c r="F773" s="516">
        <v>2026.91</v>
      </c>
      <c r="G773" s="464">
        <v>76642204452.442154</v>
      </c>
      <c r="H773" s="461">
        <v>21195045.806875326</v>
      </c>
      <c r="I773" s="464">
        <v>467420270723.99188</v>
      </c>
      <c r="J773" s="462">
        <v>0.25356886957544078</v>
      </c>
      <c r="K773" s="464">
        <v>18929705397.208622</v>
      </c>
      <c r="L773" s="464">
        <v>49279277787.196991</v>
      </c>
      <c r="M773" s="464">
        <v>8954829821.327549</v>
      </c>
      <c r="N773" s="464">
        <v>6834599265.7138186</v>
      </c>
      <c r="O773" s="464">
        <v>31496.953903574657</v>
      </c>
      <c r="P773" s="461">
        <v>113956.64762492891</v>
      </c>
      <c r="Q773" s="461">
        <v>26516.519832890408</v>
      </c>
      <c r="R773" s="464">
        <v>693413743927.52527</v>
      </c>
      <c r="S773" s="462">
        <v>0.4165443171930816</v>
      </c>
      <c r="T773" s="462">
        <v>0.19281546354053641</v>
      </c>
      <c r="U773" s="461">
        <v>16.242414527302916</v>
      </c>
      <c r="V773" s="464">
        <v>2362813342709.1758</v>
      </c>
      <c r="W773" s="460">
        <v>745.30375160935307</v>
      </c>
      <c r="X773" s="463">
        <v>4.6379483532153869E-2</v>
      </c>
      <c r="Y773" s="476">
        <v>2.0000000000000001E-4</v>
      </c>
    </row>
    <row r="774" spans="1:25" x14ac:dyDescent="0.2">
      <c r="A774" s="475">
        <f t="shared" si="11"/>
        <v>770</v>
      </c>
      <c r="B774" s="462">
        <v>0.39180103068580696</v>
      </c>
      <c r="C774" s="461">
        <v>1500</v>
      </c>
      <c r="D774" s="462">
        <v>0.90563415672271275</v>
      </c>
      <c r="E774" s="462">
        <v>0.55275061771248457</v>
      </c>
      <c r="F774" s="516">
        <v>2024.59</v>
      </c>
      <c r="G774" s="464">
        <v>324176362764.53223</v>
      </c>
      <c r="H774" s="461">
        <v>26752742.515355777</v>
      </c>
      <c r="I774" s="464">
        <v>644379812076.42383</v>
      </c>
      <c r="J774" s="462">
        <v>0.36421535407856376</v>
      </c>
      <c r="K774" s="464">
        <v>24542523019.077099</v>
      </c>
      <c r="L774" s="464">
        <v>9274024826.8175831</v>
      </c>
      <c r="M774" s="464">
        <v>196680204824.12775</v>
      </c>
      <c r="N774" s="464">
        <v>17733630830.870392</v>
      </c>
      <c r="O774" s="464">
        <v>24312.296724484837</v>
      </c>
      <c r="P774" s="461">
        <v>164162.97273380507</v>
      </c>
      <c r="Q774" s="461">
        <v>70301.589423049052</v>
      </c>
      <c r="R774" s="464">
        <v>1193284651855.0476</v>
      </c>
      <c r="S774" s="462">
        <v>0.55256071989959954</v>
      </c>
      <c r="T774" s="462">
        <v>0.42900416613253256</v>
      </c>
      <c r="U774" s="461">
        <v>16.709410394038837</v>
      </c>
      <c r="V774" s="464">
        <v>9491183453259.7402</v>
      </c>
      <c r="W774" s="460">
        <v>2996.3071796912814</v>
      </c>
      <c r="X774" s="463">
        <v>4.3163343638073656E-2</v>
      </c>
      <c r="Y774" s="476">
        <v>2.0000000000000001E-4</v>
      </c>
    </row>
    <row r="775" spans="1:25" x14ac:dyDescent="0.2">
      <c r="A775" s="475">
        <f t="shared" ref="A775:A838" si="12">A774+1</f>
        <v>771</v>
      </c>
      <c r="B775" s="462">
        <v>0.31297375055316101</v>
      </c>
      <c r="C775" s="461">
        <v>7021.4055611011418</v>
      </c>
      <c r="D775" s="462">
        <v>1.0837281291898602</v>
      </c>
      <c r="E775" s="462">
        <v>0.5724718680280183</v>
      </c>
      <c r="F775" s="516">
        <v>2023.75</v>
      </c>
      <c r="G775" s="464">
        <v>400048880362.78961</v>
      </c>
      <c r="H775" s="461">
        <v>35435504.945518836</v>
      </c>
      <c r="I775" s="464">
        <v>658326467930.46423</v>
      </c>
      <c r="J775" s="462">
        <v>0.25437783052296981</v>
      </c>
      <c r="K775" s="464">
        <v>9348186491.6004257</v>
      </c>
      <c r="L775" s="464">
        <v>0</v>
      </c>
      <c r="M775" s="464">
        <v>488909702614.99432</v>
      </c>
      <c r="N775" s="464">
        <v>28549854717.267448</v>
      </c>
      <c r="O775" s="464">
        <v>32452.635210621222</v>
      </c>
      <c r="P775" s="461">
        <v>246829.68719994149</v>
      </c>
      <c r="Q775" s="461">
        <v>123714.36669470175</v>
      </c>
      <c r="R775" s="464">
        <v>1722682575903.1099</v>
      </c>
      <c r="S775" s="462">
        <v>0.57962535055835918</v>
      </c>
      <c r="T775" s="462">
        <v>0.29065621090345017</v>
      </c>
      <c r="U775" s="461">
        <v>17.773334354466964</v>
      </c>
      <c r="V775" s="464">
        <v>9457352200164.9199</v>
      </c>
      <c r="W775" s="460">
        <v>2986.6015030400749</v>
      </c>
      <c r="X775" s="463">
        <v>4.2541832687966852E-2</v>
      </c>
      <c r="Y775" s="476">
        <v>2.0000000000000001E-4</v>
      </c>
    </row>
    <row r="776" spans="1:25" x14ac:dyDescent="0.2">
      <c r="A776" s="475">
        <f t="shared" si="12"/>
        <v>772</v>
      </c>
      <c r="B776" s="462">
        <v>0.54617525302472891</v>
      </c>
      <c r="C776" s="461">
        <v>4868.0021936819821</v>
      </c>
      <c r="D776" s="462">
        <v>0.85827030952211614</v>
      </c>
      <c r="E776" s="462">
        <v>0.51329878327572831</v>
      </c>
      <c r="F776" s="516">
        <v>2023.75</v>
      </c>
      <c r="G776" s="464">
        <v>477117230542.90918</v>
      </c>
      <c r="H776" s="461">
        <v>22857244.52200681</v>
      </c>
      <c r="I776" s="464">
        <v>461310050105.52893</v>
      </c>
      <c r="J776" s="462">
        <v>0.21134988615413797</v>
      </c>
      <c r="K776" s="464">
        <v>9846474029.6553173</v>
      </c>
      <c r="L776" s="464">
        <v>0</v>
      </c>
      <c r="M776" s="464">
        <v>308408391918.31885</v>
      </c>
      <c r="N776" s="464">
        <v>85646904488.358276</v>
      </c>
      <c r="O776" s="464">
        <v>24094.793981543924</v>
      </c>
      <c r="P776" s="461">
        <v>528872.36670296802</v>
      </c>
      <c r="Q776" s="461">
        <v>344834.82093298202</v>
      </c>
      <c r="R776" s="464">
        <v>1198146009463.4824</v>
      </c>
      <c r="S776" s="462">
        <v>0.53080199431571939</v>
      </c>
      <c r="T776" s="462">
        <v>0.46661598323553832</v>
      </c>
      <c r="U776" s="461">
        <v>18.088156058405531</v>
      </c>
      <c r="V776" s="464">
        <v>10970394395676.025</v>
      </c>
      <c r="W776" s="460">
        <v>3460.5986384504308</v>
      </c>
      <c r="X776" s="463">
        <v>4.0745870280093216E-2</v>
      </c>
      <c r="Y776" s="476">
        <v>2.0000000000000001E-4</v>
      </c>
    </row>
    <row r="777" spans="1:25" x14ac:dyDescent="0.2">
      <c r="A777" s="475">
        <f t="shared" si="12"/>
        <v>773</v>
      </c>
      <c r="B777" s="462">
        <v>0.48649846962403082</v>
      </c>
      <c r="C777" s="461">
        <v>5771.994784748691</v>
      </c>
      <c r="D777" s="462">
        <v>0.84306922376295734</v>
      </c>
      <c r="E777" s="462">
        <v>0.36834261758901771</v>
      </c>
      <c r="F777" s="516">
        <v>2024.54</v>
      </c>
      <c r="G777" s="464">
        <v>146538830837.09323</v>
      </c>
      <c r="H777" s="461">
        <v>22361485.296334654</v>
      </c>
      <c r="I777" s="464">
        <v>578345373163.22852</v>
      </c>
      <c r="J777" s="462">
        <v>0.40890308771544259</v>
      </c>
      <c r="K777" s="464">
        <v>17410616922.81176</v>
      </c>
      <c r="L777" s="464">
        <v>0</v>
      </c>
      <c r="M777" s="464">
        <v>144633912783.33682</v>
      </c>
      <c r="N777" s="464">
        <v>81330652429.700455</v>
      </c>
      <c r="O777" s="464">
        <v>30496.741101620057</v>
      </c>
      <c r="P777" s="461">
        <v>530194.67787459353</v>
      </c>
      <c r="Q777" s="461">
        <v>346377.27258178784</v>
      </c>
      <c r="R777" s="464">
        <v>1050957909993.6069</v>
      </c>
      <c r="S777" s="462">
        <v>0.5362695325038086</v>
      </c>
      <c r="T777" s="462">
        <v>0.31942979092127066</v>
      </c>
      <c r="U777" s="461">
        <v>15.533083186623079</v>
      </c>
      <c r="V777" s="464">
        <v>5865905888122.0625</v>
      </c>
      <c r="W777" s="460">
        <v>1849.7899279547851</v>
      </c>
      <c r="X777" s="463">
        <v>4.6097466103071111E-2</v>
      </c>
      <c r="Y777" s="476">
        <v>2.0000000000000001E-4</v>
      </c>
    </row>
    <row r="778" spans="1:25" x14ac:dyDescent="0.2">
      <c r="A778" s="475">
        <f t="shared" si="12"/>
        <v>774</v>
      </c>
      <c r="B778" s="462">
        <v>0.73544169947622073</v>
      </c>
      <c r="C778" s="461">
        <v>5539.512289444182</v>
      </c>
      <c r="D778" s="462">
        <v>0.6082706425004325</v>
      </c>
      <c r="E778" s="462">
        <v>0.1929027351924707</v>
      </c>
      <c r="F778" s="516">
        <v>2024.1</v>
      </c>
      <c r="G778" s="464">
        <v>228460604246.40857</v>
      </c>
      <c r="H778" s="461">
        <v>12327038.228124557</v>
      </c>
      <c r="I778" s="464">
        <v>352451599123.79138</v>
      </c>
      <c r="J778" s="462">
        <v>0.36829871726161278</v>
      </c>
      <c r="K778" s="464">
        <v>10771029184.623846</v>
      </c>
      <c r="L778" s="464">
        <v>0</v>
      </c>
      <c r="M778" s="464">
        <v>152470708752.17123</v>
      </c>
      <c r="N778" s="464">
        <v>11980569869.894939</v>
      </c>
      <c r="O778" s="464">
        <v>35314.57883577836</v>
      </c>
      <c r="P778" s="461">
        <v>125578.39802366188</v>
      </c>
      <c r="Q778" s="461">
        <v>47294.138089508735</v>
      </c>
      <c r="R778" s="464">
        <v>740172572022.53687</v>
      </c>
      <c r="S778" s="462">
        <v>0.58095993735627249</v>
      </c>
      <c r="T778" s="462">
        <v>0.44295085107222515</v>
      </c>
      <c r="U778" s="461">
        <v>17.133174707542118</v>
      </c>
      <c r="V778" s="464">
        <v>6151388834364.8555</v>
      </c>
      <c r="W778" s="460">
        <v>1942.6341326589036</v>
      </c>
      <c r="X778" s="463">
        <v>4.2947075578341272E-2</v>
      </c>
      <c r="Y778" s="476">
        <v>2.0000000000000001E-4</v>
      </c>
    </row>
    <row r="779" spans="1:25" x14ac:dyDescent="0.2">
      <c r="A779" s="475">
        <f t="shared" si="12"/>
        <v>775</v>
      </c>
      <c r="B779" s="462">
        <v>0.53874195187253382</v>
      </c>
      <c r="C779" s="461">
        <v>3647.8122364457049</v>
      </c>
      <c r="D779" s="462">
        <v>0.36843232108298679</v>
      </c>
      <c r="E779" s="462">
        <v>0.45109937617012136</v>
      </c>
      <c r="F779" s="516">
        <v>2025.19</v>
      </c>
      <c r="G779" s="464">
        <v>120531316173.26424</v>
      </c>
      <c r="H779" s="461">
        <v>6281767.9127938077</v>
      </c>
      <c r="I779" s="464">
        <v>236664271686.05563</v>
      </c>
      <c r="J779" s="462">
        <v>0.4306814358614649</v>
      </c>
      <c r="K779" s="464">
        <v>14060733689.979515</v>
      </c>
      <c r="L779" s="464">
        <v>13715620282.231169</v>
      </c>
      <c r="M779" s="464">
        <v>108654075442.31772</v>
      </c>
      <c r="N779" s="464">
        <v>145015621274.78894</v>
      </c>
      <c r="O779" s="464">
        <v>31585.635939441545</v>
      </c>
      <c r="P779" s="461">
        <v>831842.16754248319</v>
      </c>
      <c r="Q779" s="461">
        <v>518005.10053333803</v>
      </c>
      <c r="R779" s="464">
        <v>645118445903.95422</v>
      </c>
      <c r="S779" s="462">
        <v>0.52035419654967396</v>
      </c>
      <c r="T779" s="462">
        <v>0.34265140267796634</v>
      </c>
      <c r="U779" s="461">
        <v>16.166926090107282</v>
      </c>
      <c r="V779" s="464">
        <v>3988278763304.2393</v>
      </c>
      <c r="W779" s="460">
        <v>1257.7835647650345</v>
      </c>
      <c r="X779" s="463">
        <v>4.4470389600183208E-2</v>
      </c>
      <c r="Y779" s="476">
        <v>2.0000000000000001E-4</v>
      </c>
    </row>
    <row r="780" spans="1:25" x14ac:dyDescent="0.2">
      <c r="A780" s="475">
        <f t="shared" si="12"/>
        <v>776</v>
      </c>
      <c r="B780" s="462">
        <v>0.51036313532255129</v>
      </c>
      <c r="C780" s="461">
        <v>9998.772155642313</v>
      </c>
      <c r="D780" s="462">
        <v>0.96472214476559714</v>
      </c>
      <c r="E780" s="462">
        <v>0.7</v>
      </c>
      <c r="F780" s="516">
        <v>2025.4</v>
      </c>
      <c r="G780" s="464">
        <v>170554067676.53369</v>
      </c>
      <c r="H780" s="461">
        <v>27897241.665959556</v>
      </c>
      <c r="I780" s="464">
        <v>515718176150.82367</v>
      </c>
      <c r="J780" s="462">
        <v>0.21645217718935061</v>
      </c>
      <c r="K780" s="464">
        <v>33395215689.652924</v>
      </c>
      <c r="L780" s="464">
        <v>50102890997.880783</v>
      </c>
      <c r="M780" s="464">
        <v>96779066213.022827</v>
      </c>
      <c r="N780" s="464">
        <v>55979535748.973175</v>
      </c>
      <c r="O780" s="464">
        <v>37740.883776784787</v>
      </c>
      <c r="P780" s="461">
        <v>409550.55392784253</v>
      </c>
      <c r="Q780" s="461">
        <v>248017.56390943835</v>
      </c>
      <c r="R780" s="464">
        <v>938355806880.17554</v>
      </c>
      <c r="S780" s="462">
        <v>0.43866687280676148</v>
      </c>
      <c r="T780" s="462">
        <v>0.31650746793985252</v>
      </c>
      <c r="U780" s="461">
        <v>16.248891920107862</v>
      </c>
      <c r="V780" s="464">
        <v>5171035559426.207</v>
      </c>
      <c r="W780" s="460">
        <v>1629.0894357738325</v>
      </c>
      <c r="X780" s="463">
        <v>4.5598392413936178E-2</v>
      </c>
      <c r="Y780" s="476">
        <v>2.0000000000000001E-4</v>
      </c>
    </row>
    <row r="781" spans="1:25" x14ac:dyDescent="0.2">
      <c r="A781" s="475">
        <f t="shared" si="12"/>
        <v>777</v>
      </c>
      <c r="B781" s="462">
        <v>0.51704876752792939</v>
      </c>
      <c r="C781" s="461">
        <v>3044.1735085910445</v>
      </c>
      <c r="D781" s="462">
        <v>0.87622204880478982</v>
      </c>
      <c r="E781" s="462">
        <v>0.46387980010475161</v>
      </c>
      <c r="F781" s="516">
        <v>2027.54</v>
      </c>
      <c r="G781" s="464">
        <v>72190808128.413513</v>
      </c>
      <c r="H781" s="461">
        <v>24528842.899838749</v>
      </c>
      <c r="I781" s="464">
        <v>605161999170.01636</v>
      </c>
      <c r="J781" s="462">
        <v>0.33431519773712159</v>
      </c>
      <c r="K781" s="464">
        <v>40003127020.830841</v>
      </c>
      <c r="L781" s="464">
        <v>64996909185.525131</v>
      </c>
      <c r="M781" s="464">
        <v>0</v>
      </c>
      <c r="N781" s="464">
        <v>30129568266.673588</v>
      </c>
      <c r="O781" s="464">
        <v>39956.07433886292</v>
      </c>
      <c r="P781" s="461">
        <v>227754.70755395782</v>
      </c>
      <c r="Q781" s="461">
        <v>113789.23742441587</v>
      </c>
      <c r="R781" s="464">
        <v>821658948837.66199</v>
      </c>
      <c r="S781" s="462">
        <v>0.42136135037768258</v>
      </c>
      <c r="T781" s="462">
        <v>0.26644681898760175</v>
      </c>
      <c r="U781" s="461">
        <v>14.731147336032437</v>
      </c>
      <c r="V781" s="464">
        <v>3725558231699.8643</v>
      </c>
      <c r="W781" s="460">
        <v>1175.245582972907</v>
      </c>
      <c r="X781" s="463">
        <v>4.7221475669426478E-2</v>
      </c>
      <c r="Y781" s="476">
        <v>2.0000000000000001E-4</v>
      </c>
    </row>
    <row r="782" spans="1:25" x14ac:dyDescent="0.2">
      <c r="A782" s="475">
        <f t="shared" si="12"/>
        <v>778</v>
      </c>
      <c r="B782" s="462">
        <v>0.55264672175764984</v>
      </c>
      <c r="C782" s="461">
        <v>4957.1681545389847</v>
      </c>
      <c r="D782" s="462">
        <v>0.38529206915320974</v>
      </c>
      <c r="E782" s="462">
        <v>0.49902839991010373</v>
      </c>
      <c r="F782" s="516">
        <v>2023.8</v>
      </c>
      <c r="G782" s="464">
        <v>157693109011.42139</v>
      </c>
      <c r="H782" s="461">
        <v>6563419.6120981444</v>
      </c>
      <c r="I782" s="464">
        <v>242832059976.70093</v>
      </c>
      <c r="J782" s="462">
        <v>0.40074716655112819</v>
      </c>
      <c r="K782" s="464">
        <v>8167990770.3022823</v>
      </c>
      <c r="L782" s="464">
        <v>3441479792.3163257</v>
      </c>
      <c r="M782" s="464">
        <v>128277617840.83842</v>
      </c>
      <c r="N782" s="464">
        <v>138996845052.95343</v>
      </c>
      <c r="O782" s="464">
        <v>20023.076024353635</v>
      </c>
      <c r="P782" s="461">
        <v>763664.08744021913</v>
      </c>
      <c r="Q782" s="461">
        <v>467225.08311665262</v>
      </c>
      <c r="R782" s="464">
        <v>643821876108.08691</v>
      </c>
      <c r="S782" s="462">
        <v>0.52074187461832799</v>
      </c>
      <c r="T782" s="462">
        <v>0.40943422272736851</v>
      </c>
      <c r="U782" s="461">
        <v>16.544329162013877</v>
      </c>
      <c r="V782" s="464">
        <v>4903786317644.4971</v>
      </c>
      <c r="W782" s="460">
        <v>1546.6433693043905</v>
      </c>
      <c r="X782" s="463">
        <v>4.3183368470536679E-2</v>
      </c>
      <c r="Y782" s="476">
        <v>2.0000000000000001E-4</v>
      </c>
    </row>
    <row r="783" spans="1:25" x14ac:dyDescent="0.2">
      <c r="A783" s="475">
        <f t="shared" si="12"/>
        <v>779</v>
      </c>
      <c r="B783" s="462">
        <v>0.52225041522190441</v>
      </c>
      <c r="C783" s="461">
        <v>1691.2893931913131</v>
      </c>
      <c r="D783" s="462">
        <v>0.936121852029273</v>
      </c>
      <c r="E783" s="462">
        <v>0.7</v>
      </c>
      <c r="F783" s="516">
        <v>2025.45</v>
      </c>
      <c r="G783" s="464">
        <v>254807424982.15497</v>
      </c>
      <c r="H783" s="461">
        <v>28327659.901873529</v>
      </c>
      <c r="I783" s="464">
        <v>526149574252.64911</v>
      </c>
      <c r="J783" s="462">
        <v>0.12835442260920438</v>
      </c>
      <c r="K783" s="464">
        <v>25507538296.610752</v>
      </c>
      <c r="L783" s="464">
        <v>28066686953.697792</v>
      </c>
      <c r="M783" s="464">
        <v>182789968720.21515</v>
      </c>
      <c r="N783" s="464">
        <v>68761226446.861984</v>
      </c>
      <c r="O783" s="464">
        <v>25421.781165476885</v>
      </c>
      <c r="P783" s="461">
        <v>416967.47391151765</v>
      </c>
      <c r="Q783" s="461">
        <v>254512.80870545845</v>
      </c>
      <c r="R783" s="464">
        <v>1159339989840.8962</v>
      </c>
      <c r="S783" s="462">
        <v>0.45666845002348994</v>
      </c>
      <c r="T783" s="462">
        <v>0.24766112537390589</v>
      </c>
      <c r="U783" s="461">
        <v>18.177377694283269</v>
      </c>
      <c r="V783" s="464">
        <v>5794898471082.8975</v>
      </c>
      <c r="W783" s="460">
        <v>1828.2656648676184</v>
      </c>
      <c r="X783" s="463">
        <v>3.9597334502703911E-2</v>
      </c>
      <c r="Y783" s="476">
        <v>2.0000000000000001E-4</v>
      </c>
    </row>
    <row r="784" spans="1:25" x14ac:dyDescent="0.2">
      <c r="A784" s="475">
        <f t="shared" si="12"/>
        <v>780</v>
      </c>
      <c r="B784" s="462">
        <v>0.57492490464265888</v>
      </c>
      <c r="C784" s="461">
        <v>3620.436583979807</v>
      </c>
      <c r="D784" s="462">
        <v>1.0031806359194091</v>
      </c>
      <c r="E784" s="462">
        <v>0.5530844558393756</v>
      </c>
      <c r="F784" s="516">
        <v>2024.09</v>
      </c>
      <c r="G784" s="464">
        <v>215152406220.75919</v>
      </c>
      <c r="H784" s="461">
        <v>31258897.222653791</v>
      </c>
      <c r="I784" s="464">
        <v>721324589537.39661</v>
      </c>
      <c r="J784" s="462">
        <v>0.35712669641846007</v>
      </c>
      <c r="K784" s="464">
        <v>22389419862.193016</v>
      </c>
      <c r="L784" s="464">
        <v>0</v>
      </c>
      <c r="M784" s="464">
        <v>160179768663.14526</v>
      </c>
      <c r="N784" s="464">
        <v>65625675010.010498</v>
      </c>
      <c r="O784" s="464">
        <v>40422.392315906094</v>
      </c>
      <c r="P784" s="461">
        <v>433633.81410381186</v>
      </c>
      <c r="Q784" s="461">
        <v>265636.59656805592</v>
      </c>
      <c r="R784" s="464">
        <v>1233922780038.0974</v>
      </c>
      <c r="S784" s="462">
        <v>0.50540715155202465</v>
      </c>
      <c r="T784" s="462">
        <v>0.34800890813297108</v>
      </c>
      <c r="U784" s="461">
        <v>15.917194908240441</v>
      </c>
      <c r="V784" s="464">
        <v>7554481189124.6357</v>
      </c>
      <c r="W784" s="460">
        <v>2383.537087743267</v>
      </c>
      <c r="X784" s="463">
        <v>4.5714441593584433E-2</v>
      </c>
      <c r="Y784" s="476">
        <v>2.0000000000000001E-4</v>
      </c>
    </row>
    <row r="785" spans="1:25" x14ac:dyDescent="0.2">
      <c r="A785" s="475">
        <f t="shared" si="12"/>
        <v>781</v>
      </c>
      <c r="B785" s="462">
        <v>0.46042877721206821</v>
      </c>
      <c r="C785" s="461">
        <v>1500</v>
      </c>
      <c r="D785" s="462">
        <v>1.0017142553027982</v>
      </c>
      <c r="E785" s="462">
        <v>0.69435102640430424</v>
      </c>
      <c r="F785" s="516">
        <v>2025.19</v>
      </c>
      <c r="G785" s="464">
        <v>166611055274.23553</v>
      </c>
      <c r="H785" s="461">
        <v>33310685.152134202</v>
      </c>
      <c r="I785" s="464">
        <v>724537745324.01648</v>
      </c>
      <c r="J785" s="462">
        <v>0.38356409685416371</v>
      </c>
      <c r="K785" s="464">
        <v>27948524508.25631</v>
      </c>
      <c r="L785" s="464">
        <v>172285709.15886402</v>
      </c>
      <c r="M785" s="464">
        <v>99429322227.076324</v>
      </c>
      <c r="N785" s="464">
        <v>128528019302.47829</v>
      </c>
      <c r="O785" s="464">
        <v>30909.741649565545</v>
      </c>
      <c r="P785" s="461">
        <v>802429.82178216497</v>
      </c>
      <c r="Q785" s="461">
        <v>561371.50497124228</v>
      </c>
      <c r="R785" s="464">
        <v>1310703165383.5569</v>
      </c>
      <c r="S785" s="462">
        <v>0.50844344836371647</v>
      </c>
      <c r="T785" s="462">
        <v>0.31024121273121796</v>
      </c>
      <c r="U785" s="461">
        <v>15.343873266867705</v>
      </c>
      <c r="V785" s="464">
        <v>7016982123511.2217</v>
      </c>
      <c r="W785" s="460">
        <v>2213.6645925828184</v>
      </c>
      <c r="X785" s="463">
        <v>4.6513469989287806E-2</v>
      </c>
      <c r="Y785" s="476">
        <v>2.0000000000000001E-4</v>
      </c>
    </row>
    <row r="786" spans="1:25" x14ac:dyDescent="0.2">
      <c r="A786" s="475">
        <f t="shared" si="12"/>
        <v>782</v>
      </c>
      <c r="B786" s="462">
        <v>0.54425787455546448</v>
      </c>
      <c r="C786" s="461">
        <v>3984.3549330918822</v>
      </c>
      <c r="D786" s="462">
        <v>0.88306890134262339</v>
      </c>
      <c r="E786" s="462">
        <v>0.41972041123117837</v>
      </c>
      <c r="F786" s="516">
        <v>2025.67</v>
      </c>
      <c r="G786" s="464">
        <v>269404633687.28049</v>
      </c>
      <c r="H786" s="461">
        <v>24924252.120935973</v>
      </c>
      <c r="I786" s="464">
        <v>400753723983.73505</v>
      </c>
      <c r="J786" s="462">
        <v>4.7007233601279785E-2</v>
      </c>
      <c r="K786" s="464">
        <v>20423737777.566017</v>
      </c>
      <c r="L786" s="464">
        <v>31835744933.688335</v>
      </c>
      <c r="M786" s="464">
        <v>152222331262.7139</v>
      </c>
      <c r="N786" s="464">
        <v>23090040419.676315</v>
      </c>
      <c r="O786" s="464">
        <v>29938.206186398049</v>
      </c>
      <c r="P786" s="461">
        <v>200648.06787719287</v>
      </c>
      <c r="Q786" s="461">
        <v>94413.774949789935</v>
      </c>
      <c r="R786" s="464">
        <v>957634200230.73352</v>
      </c>
      <c r="S786" s="462">
        <v>0.46566290851211534</v>
      </c>
      <c r="T786" s="462">
        <v>0.27590519013387588</v>
      </c>
      <c r="U786" s="461">
        <v>20.233276744479586</v>
      </c>
      <c r="V786" s="464">
        <v>5713471678445.6279</v>
      </c>
      <c r="W786" s="460">
        <v>1802.3363107333967</v>
      </c>
      <c r="X786" s="463">
        <v>3.7455048514074697E-2</v>
      </c>
      <c r="Y786" s="476">
        <v>2.0000000000000001E-4</v>
      </c>
    </row>
    <row r="787" spans="1:25" x14ac:dyDescent="0.2">
      <c r="A787" s="475">
        <f t="shared" si="12"/>
        <v>783</v>
      </c>
      <c r="B787" s="462">
        <v>0.73266386098457437</v>
      </c>
      <c r="C787" s="461">
        <v>9342.5077052190099</v>
      </c>
      <c r="D787" s="462">
        <v>0.78149532365815821</v>
      </c>
      <c r="E787" s="462">
        <v>0.27815396088929145</v>
      </c>
      <c r="F787" s="516">
        <v>2026.03</v>
      </c>
      <c r="G787" s="464">
        <v>212791628610.65771</v>
      </c>
      <c r="H787" s="461">
        <v>18999229.882169709</v>
      </c>
      <c r="I787" s="464">
        <v>477169683359.88446</v>
      </c>
      <c r="J787" s="462">
        <v>0.23886391693547604</v>
      </c>
      <c r="K787" s="464">
        <v>42423815784.858833</v>
      </c>
      <c r="L787" s="464">
        <v>69208291321.552399</v>
      </c>
      <c r="M787" s="464">
        <v>93306037594.444611</v>
      </c>
      <c r="N787" s="464">
        <v>145442134040.08035</v>
      </c>
      <c r="O787" s="464">
        <v>18296.022115826276</v>
      </c>
      <c r="P787" s="461">
        <v>716542.8693808727</v>
      </c>
      <c r="Q787" s="461">
        <v>499612.1241040657</v>
      </c>
      <c r="R787" s="464">
        <v>1011317206360.6606</v>
      </c>
      <c r="S787" s="462">
        <v>0.44032952170214912</v>
      </c>
      <c r="T787" s="462">
        <v>0.31366945712830752</v>
      </c>
      <c r="U787" s="461">
        <v>16.827888512539822</v>
      </c>
      <c r="V787" s="464">
        <v>5737285730276.9551</v>
      </c>
      <c r="W787" s="460">
        <v>1811.6201560047791</v>
      </c>
      <c r="X787" s="463">
        <v>4.4537286681431129E-2</v>
      </c>
      <c r="Y787" s="476">
        <v>2.0000000000000001E-4</v>
      </c>
    </row>
    <row r="788" spans="1:25" x14ac:dyDescent="0.2">
      <c r="A788" s="475">
        <f t="shared" si="12"/>
        <v>784</v>
      </c>
      <c r="B788" s="462">
        <v>0.34688649663390658</v>
      </c>
      <c r="C788" s="461">
        <v>5306.3350316995775</v>
      </c>
      <c r="D788" s="462">
        <v>1.2802807093308484</v>
      </c>
      <c r="E788" s="462">
        <v>0.38871387503665306</v>
      </c>
      <c r="F788" s="516">
        <v>2026.16</v>
      </c>
      <c r="G788" s="464">
        <v>161613268400.83701</v>
      </c>
      <c r="H788" s="461">
        <v>42071810.97573562</v>
      </c>
      <c r="I788" s="464">
        <v>743885023316.46008</v>
      </c>
      <c r="J788" s="462">
        <v>0.13114256830528159</v>
      </c>
      <c r="K788" s="464">
        <v>42263965049.449181</v>
      </c>
      <c r="L788" s="464">
        <v>40632938316.546638</v>
      </c>
      <c r="M788" s="464">
        <v>85316745778.835373</v>
      </c>
      <c r="N788" s="464">
        <v>4037041466.9761219</v>
      </c>
      <c r="O788" s="464">
        <v>19823.879388940088</v>
      </c>
      <c r="P788" s="461">
        <v>81408.264478932426</v>
      </c>
      <c r="Q788" s="461">
        <v>14915.316119733105</v>
      </c>
      <c r="R788" s="464">
        <v>1169539789012.6621</v>
      </c>
      <c r="S788" s="462">
        <v>0.36203119284196816</v>
      </c>
      <c r="T788" s="462">
        <v>0.19917279662765103</v>
      </c>
      <c r="U788" s="461">
        <v>16.887891621281362</v>
      </c>
      <c r="V788" s="464">
        <v>4222160405845.6821</v>
      </c>
      <c r="W788" s="460">
        <v>1332.186118587744</v>
      </c>
      <c r="X788" s="463">
        <v>4.5037370952369468E-2</v>
      </c>
      <c r="Y788" s="476">
        <v>2.0000000000000001E-4</v>
      </c>
    </row>
    <row r="789" spans="1:25" x14ac:dyDescent="0.2">
      <c r="A789" s="475">
        <f t="shared" si="12"/>
        <v>785</v>
      </c>
      <c r="B789" s="462">
        <v>0.44374655780020972</v>
      </c>
      <c r="C789" s="461">
        <v>6750.4752324786459</v>
      </c>
      <c r="D789" s="462">
        <v>1.1846085095576893</v>
      </c>
      <c r="E789" s="462">
        <v>0.67397685906335314</v>
      </c>
      <c r="F789" s="516">
        <v>2024.49</v>
      </c>
      <c r="G789" s="464">
        <v>792196180587.58655</v>
      </c>
      <c r="H789" s="461">
        <v>41342212.603728339</v>
      </c>
      <c r="I789" s="464">
        <v>812334106460.54749</v>
      </c>
      <c r="J789" s="462">
        <v>0.35361003617982512</v>
      </c>
      <c r="K789" s="464">
        <v>17251198633.58271</v>
      </c>
      <c r="L789" s="464">
        <v>0</v>
      </c>
      <c r="M789" s="464">
        <v>542959453648.31494</v>
      </c>
      <c r="N789" s="464">
        <v>12510334522.930882</v>
      </c>
      <c r="O789" s="464">
        <v>31553.253633031418</v>
      </c>
      <c r="P789" s="461">
        <v>133967.12592717438</v>
      </c>
      <c r="Q789" s="461">
        <v>57405.577214799021</v>
      </c>
      <c r="R789" s="464">
        <v>2319129488402.7129</v>
      </c>
      <c r="S789" s="462">
        <v>0.63781044085841565</v>
      </c>
      <c r="T789" s="462">
        <v>0.42869289482546702</v>
      </c>
      <c r="U789" s="461">
        <v>17.758633929617154</v>
      </c>
      <c r="V789" s="464">
        <v>18937945441716.598</v>
      </c>
      <c r="W789" s="460">
        <v>5978.2427095533476</v>
      </c>
      <c r="X789" s="463">
        <v>4.215288923080146E-2</v>
      </c>
      <c r="Y789" s="476">
        <v>2.0000000000000001E-4</v>
      </c>
    </row>
    <row r="790" spans="1:25" x14ac:dyDescent="0.2">
      <c r="A790" s="475">
        <f t="shared" si="12"/>
        <v>786</v>
      </c>
      <c r="B790" s="462">
        <v>0.70793408091067278</v>
      </c>
      <c r="C790" s="461">
        <v>5298.9338245435465</v>
      </c>
      <c r="D790" s="462">
        <v>0.81514790769573631</v>
      </c>
      <c r="E790" s="462">
        <v>0.38423494347389936</v>
      </c>
      <c r="F790" s="516">
        <v>2025.22</v>
      </c>
      <c r="G790" s="464">
        <v>105028353895.59518</v>
      </c>
      <c r="H790" s="461">
        <v>21097108.912690651</v>
      </c>
      <c r="I790" s="464">
        <v>589559911878.15698</v>
      </c>
      <c r="J790" s="462">
        <v>0.4378282270030357</v>
      </c>
      <c r="K790" s="464">
        <v>21170259096.956856</v>
      </c>
      <c r="L790" s="464">
        <v>0</v>
      </c>
      <c r="M790" s="464">
        <v>94692808654.438339</v>
      </c>
      <c r="N790" s="464">
        <v>66945098461.102135</v>
      </c>
      <c r="O790" s="464">
        <v>23685.322512246312</v>
      </c>
      <c r="P790" s="461">
        <v>443490.06056317955</v>
      </c>
      <c r="Q790" s="461">
        <v>278573.06859634788</v>
      </c>
      <c r="R790" s="464">
        <v>1035662027249.6782</v>
      </c>
      <c r="S790" s="462">
        <v>0.55133866749324012</v>
      </c>
      <c r="T790" s="462">
        <v>0.33077594581203623</v>
      </c>
      <c r="U790" s="461">
        <v>14.740481459695168</v>
      </c>
      <c r="V790" s="464">
        <v>5609054113656.2236</v>
      </c>
      <c r="W790" s="460">
        <v>1770.1322480679337</v>
      </c>
      <c r="X790" s="463">
        <v>4.9126502855096073E-2</v>
      </c>
      <c r="Y790" s="476">
        <v>2.0000000000000001E-4</v>
      </c>
    </row>
    <row r="791" spans="1:25" x14ac:dyDescent="0.2">
      <c r="A791" s="475">
        <f t="shared" si="12"/>
        <v>787</v>
      </c>
      <c r="B791" s="462">
        <v>0.59268509901194688</v>
      </c>
      <c r="C791" s="461">
        <v>7909.4732925375502</v>
      </c>
      <c r="D791" s="462">
        <v>1.0770453621487777</v>
      </c>
      <c r="E791" s="462">
        <v>0.4853426461576727</v>
      </c>
      <c r="F791" s="516">
        <v>2024.39</v>
      </c>
      <c r="G791" s="464">
        <v>364749629894.8996</v>
      </c>
      <c r="H791" s="461">
        <v>33777999.308975391</v>
      </c>
      <c r="I791" s="464">
        <v>766314019830.44238</v>
      </c>
      <c r="J791" s="462">
        <v>0.33861919547387476</v>
      </c>
      <c r="K791" s="464">
        <v>33158236698.357403</v>
      </c>
      <c r="L791" s="464">
        <v>0</v>
      </c>
      <c r="M791" s="464">
        <v>421097453593.58356</v>
      </c>
      <c r="N791" s="464">
        <v>8176948637.1251812</v>
      </c>
      <c r="O791" s="464">
        <v>10000</v>
      </c>
      <c r="P791" s="461">
        <v>101465.4375</v>
      </c>
      <c r="Q791" s="461">
        <v>33113.8125</v>
      </c>
      <c r="R791" s="464">
        <v>1865605292657.8987</v>
      </c>
      <c r="S791" s="462">
        <v>0.6017693219631568</v>
      </c>
      <c r="T791" s="462">
        <v>0.30374250620020599</v>
      </c>
      <c r="U791" s="461">
        <v>16.782178035170272</v>
      </c>
      <c r="V791" s="464">
        <v>10241502192247.459</v>
      </c>
      <c r="W791" s="460">
        <v>3232.7460964168718</v>
      </c>
      <c r="X791" s="463">
        <v>4.4020756589334874E-2</v>
      </c>
      <c r="Y791" s="476">
        <v>2.0000000000000001E-4</v>
      </c>
    </row>
    <row r="792" spans="1:25" x14ac:dyDescent="0.2">
      <c r="A792" s="475">
        <f t="shared" si="12"/>
        <v>788</v>
      </c>
      <c r="B792" s="462">
        <v>0.46272391569984528</v>
      </c>
      <c r="C792" s="461">
        <v>3035.3431313743745</v>
      </c>
      <c r="D792" s="462">
        <v>0.45099514053944656</v>
      </c>
      <c r="E792" s="462">
        <v>0.63989813233048598</v>
      </c>
      <c r="F792" s="516">
        <v>2026.61</v>
      </c>
      <c r="G792" s="464">
        <v>106117590174.61917</v>
      </c>
      <c r="H792" s="461">
        <v>8508791.8413880877</v>
      </c>
      <c r="I792" s="464">
        <v>305464481642.04932</v>
      </c>
      <c r="J792" s="462">
        <v>0.46272391569984528</v>
      </c>
      <c r="K792" s="464">
        <v>38896231076.481384</v>
      </c>
      <c r="L792" s="464">
        <v>71210058867.166275</v>
      </c>
      <c r="M792" s="464">
        <v>34116746817.075932</v>
      </c>
      <c r="N792" s="464">
        <v>64947718159.244392</v>
      </c>
      <c r="O792" s="464">
        <v>32308.277509362648</v>
      </c>
      <c r="P792" s="461">
        <v>501928.64416904101</v>
      </c>
      <c r="Q792" s="461">
        <v>278387.80397664034</v>
      </c>
      <c r="R792" s="464">
        <v>665908659698.30566</v>
      </c>
      <c r="S792" s="462">
        <v>0.55522180357882933</v>
      </c>
      <c r="T792" s="462">
        <v>0.35949666106316025</v>
      </c>
      <c r="U792" s="461">
        <v>15.538250704116303</v>
      </c>
      <c r="V792" s="464">
        <v>4225522320031.0234</v>
      </c>
      <c r="W792" s="460">
        <v>1333.8873997303622</v>
      </c>
      <c r="X792" s="463">
        <v>4.5598426757871478E-2</v>
      </c>
      <c r="Y792" s="476">
        <v>2.0000000000000001E-4</v>
      </c>
    </row>
    <row r="793" spans="1:25" x14ac:dyDescent="0.2">
      <c r="A793" s="475">
        <f t="shared" si="12"/>
        <v>789</v>
      </c>
      <c r="B793" s="462">
        <v>0.57725109562459664</v>
      </c>
      <c r="C793" s="461">
        <v>6208.0933262095023</v>
      </c>
      <c r="D793" s="462">
        <v>1.0098773757800801</v>
      </c>
      <c r="E793" s="462">
        <v>0.52411602741730901</v>
      </c>
      <c r="F793" s="516">
        <v>2024.07</v>
      </c>
      <c r="G793" s="464">
        <v>428772111046.45325</v>
      </c>
      <c r="H793" s="461">
        <v>29915356.695982862</v>
      </c>
      <c r="I793" s="464">
        <v>542334029688.48828</v>
      </c>
      <c r="J793" s="462">
        <v>0.11500176080542601</v>
      </c>
      <c r="K793" s="464">
        <v>8350616449.5920448</v>
      </c>
      <c r="L793" s="464">
        <v>0</v>
      </c>
      <c r="M793" s="464">
        <v>258998210097.39771</v>
      </c>
      <c r="N793" s="464">
        <v>111435150708.76376</v>
      </c>
      <c r="O793" s="464">
        <v>31608.638053897354</v>
      </c>
      <c r="P793" s="461">
        <v>636955.22426838032</v>
      </c>
      <c r="Q793" s="461">
        <v>426424.37522540666</v>
      </c>
      <c r="R793" s="464">
        <v>1401756255324.4316</v>
      </c>
      <c r="S793" s="462">
        <v>0.49221408014910567</v>
      </c>
      <c r="T793" s="462">
        <v>0.32881853507203845</v>
      </c>
      <c r="U793" s="461">
        <v>18.550609062391828</v>
      </c>
      <c r="V793" s="464">
        <v>9115241314626.5137</v>
      </c>
      <c r="W793" s="460">
        <v>2875.525195579467</v>
      </c>
      <c r="X793" s="463">
        <v>4.024243133462025E-2</v>
      </c>
      <c r="Y793" s="476">
        <v>2.0000000000000001E-4</v>
      </c>
    </row>
    <row r="794" spans="1:25" x14ac:dyDescent="0.2">
      <c r="A794" s="475">
        <f t="shared" si="12"/>
        <v>790</v>
      </c>
      <c r="B794" s="462">
        <v>0.50280200951175513</v>
      </c>
      <c r="C794" s="461">
        <v>1500</v>
      </c>
      <c r="D794" s="462">
        <v>0.56026195827269154</v>
      </c>
      <c r="E794" s="462">
        <v>0.19093625759334865</v>
      </c>
      <c r="F794" s="516">
        <v>2025.44</v>
      </c>
      <c r="G794" s="464">
        <v>103926442156.44118</v>
      </c>
      <c r="H794" s="461">
        <v>12323647.150853023</v>
      </c>
      <c r="I794" s="464">
        <v>394091117593.19537</v>
      </c>
      <c r="J794" s="462">
        <v>0.41309646140239786</v>
      </c>
      <c r="K794" s="464">
        <v>6959419410.0214214</v>
      </c>
      <c r="L794" s="464">
        <v>17116418712.421576</v>
      </c>
      <c r="M794" s="464">
        <v>102039222807.61736</v>
      </c>
      <c r="N794" s="464">
        <v>55844117941.5914</v>
      </c>
      <c r="O794" s="464">
        <v>23575.678573178026</v>
      </c>
      <c r="P794" s="461">
        <v>337260.02969688573</v>
      </c>
      <c r="Q794" s="461">
        <v>202793.29403881327</v>
      </c>
      <c r="R794" s="464">
        <v>682373950804.1803</v>
      </c>
      <c r="S794" s="462">
        <v>0.52724499095617816</v>
      </c>
      <c r="T794" s="462">
        <v>0.36813386725340175</v>
      </c>
      <c r="U794" s="461">
        <v>15.442841266414042</v>
      </c>
      <c r="V794" s="464">
        <v>4398872013164.5225</v>
      </c>
      <c r="W794" s="460">
        <v>1387.9703044834862</v>
      </c>
      <c r="X794" s="463">
        <v>4.5901868146737287E-2</v>
      </c>
      <c r="Y794" s="476">
        <v>2.0000000000000001E-4</v>
      </c>
    </row>
    <row r="795" spans="1:25" x14ac:dyDescent="0.2">
      <c r="A795" s="475">
        <f t="shared" si="12"/>
        <v>791</v>
      </c>
      <c r="B795" s="462">
        <v>0.5093058565490588</v>
      </c>
      <c r="C795" s="461">
        <v>4726.6086800006342</v>
      </c>
      <c r="D795" s="462">
        <v>0.72742052538223145</v>
      </c>
      <c r="E795" s="462">
        <v>0.35471068550542428</v>
      </c>
      <c r="F795" s="516">
        <v>2025.89</v>
      </c>
      <c r="G795" s="464">
        <v>157300751871.95197</v>
      </c>
      <c r="H795" s="461">
        <v>17055459.691622827</v>
      </c>
      <c r="I795" s="464">
        <v>485146475490.38049</v>
      </c>
      <c r="J795" s="462">
        <v>0.43152118846821619</v>
      </c>
      <c r="K795" s="464">
        <v>21443586433.9786</v>
      </c>
      <c r="L795" s="464">
        <v>10286776471.278278</v>
      </c>
      <c r="M795" s="464">
        <v>129384654350.38054</v>
      </c>
      <c r="N795" s="464">
        <v>114885364866.47186</v>
      </c>
      <c r="O795" s="464">
        <v>24761.422217826541</v>
      </c>
      <c r="P795" s="461">
        <v>695453.31277031428</v>
      </c>
      <c r="Q795" s="461">
        <v>484447.0970235173</v>
      </c>
      <c r="R795" s="464">
        <v>1005833273028.6328</v>
      </c>
      <c r="S795" s="462">
        <v>0.55846974041013531</v>
      </c>
      <c r="T795" s="462">
        <v>0.3439043402343544</v>
      </c>
      <c r="U795" s="461">
        <v>15.634261245160822</v>
      </c>
      <c r="V795" s="464">
        <v>5961079039119.7119</v>
      </c>
      <c r="W795" s="460">
        <v>1881.7053483608142</v>
      </c>
      <c r="X795" s="463">
        <v>4.6510293543964937E-2</v>
      </c>
      <c r="Y795" s="476">
        <v>2.0000000000000001E-4</v>
      </c>
    </row>
    <row r="796" spans="1:25" x14ac:dyDescent="0.2">
      <c r="A796" s="475">
        <f t="shared" si="12"/>
        <v>792</v>
      </c>
      <c r="B796" s="462">
        <v>0.59000074504965916</v>
      </c>
      <c r="C796" s="461">
        <v>6377.8162196918856</v>
      </c>
      <c r="D796" s="462">
        <v>0.62996503012348459</v>
      </c>
      <c r="E796" s="462">
        <v>0.31297458187904403</v>
      </c>
      <c r="F796" s="516">
        <v>2026.12</v>
      </c>
      <c r="G796" s="464">
        <v>106958676970.18137</v>
      </c>
      <c r="H796" s="461">
        <v>13177332.024744542</v>
      </c>
      <c r="I796" s="464">
        <v>411478363899.96429</v>
      </c>
      <c r="J796" s="462">
        <v>0.39811095739034752</v>
      </c>
      <c r="K796" s="464">
        <v>14974628433.263023</v>
      </c>
      <c r="L796" s="464">
        <v>16779353061.42873</v>
      </c>
      <c r="M796" s="464">
        <v>59006945529.326912</v>
      </c>
      <c r="N796" s="464">
        <v>79136877892.981323</v>
      </c>
      <c r="O796" s="464">
        <v>41555.876805758598</v>
      </c>
      <c r="P796" s="461">
        <v>456414.74763422052</v>
      </c>
      <c r="Q796" s="461">
        <v>294383.66561187466</v>
      </c>
      <c r="R796" s="464">
        <v>679971793183.78149</v>
      </c>
      <c r="S796" s="462">
        <v>0.48099375898527708</v>
      </c>
      <c r="T796" s="462">
        <v>0.3580489594776724</v>
      </c>
      <c r="U796" s="461">
        <v>15.545082609819239</v>
      </c>
      <c r="V796" s="464">
        <v>4267164077947.7329</v>
      </c>
      <c r="W796" s="460">
        <v>1347.4305719450933</v>
      </c>
      <c r="X796" s="463">
        <v>4.5490606749576216E-2</v>
      </c>
      <c r="Y796" s="476">
        <v>2.0000000000000001E-4</v>
      </c>
    </row>
    <row r="797" spans="1:25" x14ac:dyDescent="0.2">
      <c r="A797" s="475">
        <f t="shared" si="12"/>
        <v>793</v>
      </c>
      <c r="B797" s="462">
        <v>0.49135049154507293</v>
      </c>
      <c r="C797" s="461">
        <v>6799.7216246214775</v>
      </c>
      <c r="D797" s="462">
        <v>0.94808546253856285</v>
      </c>
      <c r="E797" s="462">
        <v>0.7</v>
      </c>
      <c r="F797" s="516">
        <v>2023.75</v>
      </c>
      <c r="G797" s="464">
        <v>657067214027.88342</v>
      </c>
      <c r="H797" s="461">
        <v>26617392.381148268</v>
      </c>
      <c r="I797" s="464">
        <v>589771194161.9939</v>
      </c>
      <c r="J797" s="462">
        <v>0.31332416084394443</v>
      </c>
      <c r="K797" s="464">
        <v>12225449313.924179</v>
      </c>
      <c r="L797" s="464">
        <v>0</v>
      </c>
      <c r="M797" s="464">
        <v>454829759722.56506</v>
      </c>
      <c r="N797" s="464">
        <v>37703971035.377632</v>
      </c>
      <c r="O797" s="464">
        <v>26390.908919553724</v>
      </c>
      <c r="P797" s="461">
        <v>288675.27029297885</v>
      </c>
      <c r="Q797" s="461">
        <v>156837.10402979032</v>
      </c>
      <c r="R797" s="464">
        <v>1552574587021.499</v>
      </c>
      <c r="S797" s="462">
        <v>0.5992571528998043</v>
      </c>
      <c r="T797" s="462">
        <v>0.51968107877842495</v>
      </c>
      <c r="U797" s="461">
        <v>17.865163507622146</v>
      </c>
      <c r="V797" s="464">
        <v>15783905614625.555</v>
      </c>
      <c r="W797" s="460">
        <v>4984.1448443288427</v>
      </c>
      <c r="X797" s="463">
        <v>4.0974602289150563E-2</v>
      </c>
      <c r="Y797" s="476">
        <v>2.0000000000000001E-4</v>
      </c>
    </row>
    <row r="798" spans="1:25" x14ac:dyDescent="0.2">
      <c r="A798" s="475">
        <f t="shared" si="12"/>
        <v>794</v>
      </c>
      <c r="B798" s="462">
        <v>0.7016868025033437</v>
      </c>
      <c r="C798" s="461">
        <v>6695.4484018374387</v>
      </c>
      <c r="D798" s="462">
        <v>0.99335185528400705</v>
      </c>
      <c r="E798" s="462">
        <v>0.57355472513612016</v>
      </c>
      <c r="F798" s="516">
        <v>2023.75</v>
      </c>
      <c r="G798" s="464">
        <v>353711597496.74353</v>
      </c>
      <c r="H798" s="461">
        <v>30108045.488855969</v>
      </c>
      <c r="I798" s="464">
        <v>633653093630.25049</v>
      </c>
      <c r="J798" s="462">
        <v>0.29620282874757475</v>
      </c>
      <c r="K798" s="464">
        <v>17617800323.776398</v>
      </c>
      <c r="L798" s="464">
        <v>0</v>
      </c>
      <c r="M798" s="464">
        <v>314977532491.53369</v>
      </c>
      <c r="N798" s="464">
        <v>46713969706.871819</v>
      </c>
      <c r="O798" s="464">
        <v>20260.892063702922</v>
      </c>
      <c r="P798" s="461">
        <v>340107.80580221274</v>
      </c>
      <c r="Q798" s="461">
        <v>194284.62883818377</v>
      </c>
      <c r="R798" s="464">
        <v>1370570478960.6375</v>
      </c>
      <c r="S798" s="462">
        <v>0.54694035169318944</v>
      </c>
      <c r="T798" s="462">
        <v>0.35404543174005904</v>
      </c>
      <c r="U798" s="461">
        <v>17.303934933694432</v>
      </c>
      <c r="V798" s="464">
        <v>9076958056774.8086</v>
      </c>
      <c r="W798" s="460">
        <v>2865.3939378510322</v>
      </c>
      <c r="X798" s="463">
        <v>4.3077761719364151E-2</v>
      </c>
      <c r="Y798" s="476">
        <v>2.0000000000000001E-4</v>
      </c>
    </row>
    <row r="799" spans="1:25" x14ac:dyDescent="0.2">
      <c r="A799" s="475">
        <f t="shared" si="12"/>
        <v>795</v>
      </c>
      <c r="B799" s="462">
        <v>0.36127914795865568</v>
      </c>
      <c r="C799" s="461">
        <v>1500</v>
      </c>
      <c r="D799" s="462">
        <v>0.68202539662150308</v>
      </c>
      <c r="E799" s="462">
        <v>0.48591877762818431</v>
      </c>
      <c r="F799" s="516">
        <v>2025.31</v>
      </c>
      <c r="G799" s="464">
        <v>152738274544.72171</v>
      </c>
      <c r="H799" s="461">
        <v>16342545.94777919</v>
      </c>
      <c r="I799" s="464">
        <v>472720430303.51733</v>
      </c>
      <c r="J799" s="462">
        <v>0.36127914795865568</v>
      </c>
      <c r="K799" s="464">
        <v>20071272330.772301</v>
      </c>
      <c r="L799" s="464">
        <v>568667565.23938799</v>
      </c>
      <c r="M799" s="464">
        <v>115637742337.02411</v>
      </c>
      <c r="N799" s="464">
        <v>69545402116.7397</v>
      </c>
      <c r="O799" s="464">
        <v>29700.701371739658</v>
      </c>
      <c r="P799" s="461">
        <v>423442.32106170687</v>
      </c>
      <c r="Q799" s="461">
        <v>266699.36834906065</v>
      </c>
      <c r="R799" s="464">
        <v>984330491011.32849</v>
      </c>
      <c r="S799" s="462">
        <v>0.54371691969619496</v>
      </c>
      <c r="T799" s="462">
        <v>0.27794430490103972</v>
      </c>
      <c r="U799" s="461">
        <v>16.222138796746822</v>
      </c>
      <c r="V799" s="464">
        <v>4915071860559.8945</v>
      </c>
      <c r="W799" s="460">
        <v>1550.8283239290251</v>
      </c>
      <c r="X799" s="463">
        <v>4.4793701263740979E-2</v>
      </c>
      <c r="Y799" s="476">
        <v>2.0000000000000001E-4</v>
      </c>
    </row>
    <row r="800" spans="1:25" x14ac:dyDescent="0.2">
      <c r="A800" s="475">
        <f t="shared" si="12"/>
        <v>796</v>
      </c>
      <c r="B800" s="462">
        <v>0.34906748088307493</v>
      </c>
      <c r="C800" s="461">
        <v>1500</v>
      </c>
      <c r="D800" s="462">
        <v>0.8032881985563558</v>
      </c>
      <c r="E800" s="462">
        <v>0.55090921169894203</v>
      </c>
      <c r="F800" s="516">
        <v>2026.3</v>
      </c>
      <c r="G800" s="464">
        <v>89437836685.417816</v>
      </c>
      <c r="H800" s="461">
        <v>21736180.325472482</v>
      </c>
      <c r="I800" s="464">
        <v>578880938685.69226</v>
      </c>
      <c r="J800" s="462">
        <v>0.34906748088307482</v>
      </c>
      <c r="K800" s="464">
        <v>22844351284.248047</v>
      </c>
      <c r="L800" s="464">
        <v>10658183162.742254</v>
      </c>
      <c r="M800" s="464">
        <v>49606554585.60495</v>
      </c>
      <c r="N800" s="464">
        <v>44653190136.083488</v>
      </c>
      <c r="O800" s="464">
        <v>34915.444195155804</v>
      </c>
      <c r="P800" s="461">
        <v>308001.97226458706</v>
      </c>
      <c r="Q800" s="461">
        <v>174440.11861913677</v>
      </c>
      <c r="R800" s="464">
        <v>854249906202.28906</v>
      </c>
      <c r="S800" s="462">
        <v>0.45519422137860044</v>
      </c>
      <c r="T800" s="462">
        <v>0.25676499563762445</v>
      </c>
      <c r="U800" s="461">
        <v>15.323336181188203</v>
      </c>
      <c r="V800" s="464">
        <v>3738215367234.1533</v>
      </c>
      <c r="W800" s="460">
        <v>1179.8419091160467</v>
      </c>
      <c r="X800" s="463">
        <v>4.7343132495434349E-2</v>
      </c>
      <c r="Y800" s="476">
        <v>2.0000000000000001E-4</v>
      </c>
    </row>
    <row r="801" spans="1:25" x14ac:dyDescent="0.2">
      <c r="A801" s="475">
        <f t="shared" si="12"/>
        <v>797</v>
      </c>
      <c r="B801" s="462">
        <v>0.52009730544906885</v>
      </c>
      <c r="C801" s="461">
        <v>2482.1598223411365</v>
      </c>
      <c r="D801" s="462">
        <v>0.58508695173105685</v>
      </c>
      <c r="E801" s="462">
        <v>0.46405421676687869</v>
      </c>
      <c r="F801" s="516">
        <v>2025.28</v>
      </c>
      <c r="G801" s="464">
        <v>132388102649.93031</v>
      </c>
      <c r="H801" s="461">
        <v>12345673.087067785</v>
      </c>
      <c r="I801" s="464">
        <v>347016575711.87885</v>
      </c>
      <c r="J801" s="462">
        <v>0.31585219127302178</v>
      </c>
      <c r="K801" s="464">
        <v>19682034457.453323</v>
      </c>
      <c r="L801" s="464">
        <v>24269407633.043343</v>
      </c>
      <c r="M801" s="464">
        <v>92406311117.071075</v>
      </c>
      <c r="N801" s="464">
        <v>57903333215.356224</v>
      </c>
      <c r="O801" s="464">
        <v>25047.041522795487</v>
      </c>
      <c r="P801" s="461">
        <v>342145.90863900247</v>
      </c>
      <c r="Q801" s="461">
        <v>205916.00695160002</v>
      </c>
      <c r="R801" s="464">
        <v>647095722953.36829</v>
      </c>
      <c r="S801" s="462">
        <v>0.47429283804077987</v>
      </c>
      <c r="T801" s="462">
        <v>0.35354306126329016</v>
      </c>
      <c r="U801" s="461">
        <v>16.381652841864312</v>
      </c>
      <c r="V801" s="464">
        <v>4251402122545.3862</v>
      </c>
      <c r="W801" s="460">
        <v>1339.0517910673927</v>
      </c>
      <c r="X801" s="463">
        <v>4.3313002135586649E-2</v>
      </c>
      <c r="Y801" s="476">
        <v>2.0000000000000001E-4</v>
      </c>
    </row>
    <row r="802" spans="1:25" x14ac:dyDescent="0.2">
      <c r="A802" s="475">
        <f t="shared" si="12"/>
        <v>798</v>
      </c>
      <c r="B802" s="462">
        <v>0.44990373987592719</v>
      </c>
      <c r="C802" s="461">
        <v>2383.5382882501808</v>
      </c>
      <c r="D802" s="462">
        <v>0.46023145639520646</v>
      </c>
      <c r="E802" s="462">
        <v>0.31810669754149223</v>
      </c>
      <c r="F802" s="516">
        <v>2025.31</v>
      </c>
      <c r="G802" s="464">
        <v>139392613714.56137</v>
      </c>
      <c r="H802" s="461">
        <v>8722457.9570899438</v>
      </c>
      <c r="I802" s="464">
        <v>272333668235.23871</v>
      </c>
      <c r="J802" s="462">
        <v>0.41764438488261479</v>
      </c>
      <c r="K802" s="464">
        <v>8350046388.2261629</v>
      </c>
      <c r="L802" s="464">
        <v>11231122990.404331</v>
      </c>
      <c r="M802" s="464">
        <v>115620218477.12506</v>
      </c>
      <c r="N802" s="464">
        <v>22120590658.789162</v>
      </c>
      <c r="O802" s="464">
        <v>31081.567347603188</v>
      </c>
      <c r="P802" s="461">
        <v>216657.32492749044</v>
      </c>
      <c r="Q802" s="461">
        <v>91540.820651545364</v>
      </c>
      <c r="R802" s="464">
        <v>629186770528.75317</v>
      </c>
      <c r="S802" s="462">
        <v>0.6102624164865561</v>
      </c>
      <c r="T802" s="462">
        <v>0.38502480391448846</v>
      </c>
      <c r="U802" s="461">
        <v>16.398769918869796</v>
      </c>
      <c r="V802" s="464">
        <v>4468918704425.6533</v>
      </c>
      <c r="W802" s="460">
        <v>1408.2066832536393</v>
      </c>
      <c r="X802" s="463">
        <v>4.3572896025895314E-2</v>
      </c>
      <c r="Y802" s="476">
        <v>2.0000000000000001E-4</v>
      </c>
    </row>
    <row r="803" spans="1:25" x14ac:dyDescent="0.2">
      <c r="A803" s="475">
        <f t="shared" si="12"/>
        <v>799</v>
      </c>
      <c r="B803" s="462">
        <v>0.50617232028716841</v>
      </c>
      <c r="C803" s="461">
        <v>10434.152704468128</v>
      </c>
      <c r="D803" s="462">
        <v>0.7886539165933838</v>
      </c>
      <c r="E803" s="462">
        <v>0.65211007568135615</v>
      </c>
      <c r="F803" s="516">
        <v>2025.3</v>
      </c>
      <c r="G803" s="464">
        <v>87019162207.89502</v>
      </c>
      <c r="H803" s="461">
        <v>13072806.124259241</v>
      </c>
      <c r="I803" s="464">
        <v>320124561336.77905</v>
      </c>
      <c r="J803" s="462">
        <v>0.31705911911443474</v>
      </c>
      <c r="K803" s="464">
        <v>18523941497.997826</v>
      </c>
      <c r="L803" s="464">
        <v>39706891324.610245</v>
      </c>
      <c r="M803" s="464">
        <v>60847094981.272972</v>
      </c>
      <c r="N803" s="464">
        <v>2655611409.4821248</v>
      </c>
      <c r="O803" s="464">
        <v>26255.151628369284</v>
      </c>
      <c r="P803" s="461">
        <v>68545.341073749529</v>
      </c>
      <c r="Q803" s="461">
        <v>11699.585268437382</v>
      </c>
      <c r="R803" s="464">
        <v>530718436951.28339</v>
      </c>
      <c r="S803" s="462">
        <v>0.495596401128446</v>
      </c>
      <c r="T803" s="462">
        <v>0.31146358046253159</v>
      </c>
      <c r="U803" s="461">
        <v>15.98872936846101</v>
      </c>
      <c r="V803" s="464">
        <v>2900531752856.7993</v>
      </c>
      <c r="W803" s="460">
        <v>915.49455085752368</v>
      </c>
      <c r="X803" s="463">
        <v>4.6593221888367897E-2</v>
      </c>
      <c r="Y803" s="476">
        <v>2.0000000000000001E-4</v>
      </c>
    </row>
    <row r="804" spans="1:25" x14ac:dyDescent="0.2">
      <c r="A804" s="475">
        <f t="shared" si="12"/>
        <v>800</v>
      </c>
      <c r="B804" s="462">
        <v>0.39217517190555218</v>
      </c>
      <c r="C804" s="461">
        <v>7265.7440217008543</v>
      </c>
      <c r="D804" s="462">
        <v>1.0627418774081359</v>
      </c>
      <c r="E804" s="462">
        <v>0.30653239876458377</v>
      </c>
      <c r="F804" s="516">
        <v>2023.87</v>
      </c>
      <c r="G804" s="464">
        <v>219157702067.61673</v>
      </c>
      <c r="H804" s="461">
        <v>33657971.425638221</v>
      </c>
      <c r="I804" s="464">
        <v>557058893105.1554</v>
      </c>
      <c r="J804" s="462">
        <v>7.203514076236972E-2</v>
      </c>
      <c r="K804" s="464">
        <v>15482732210.420166</v>
      </c>
      <c r="L804" s="464">
        <v>0</v>
      </c>
      <c r="M804" s="464">
        <v>308716781724.74329</v>
      </c>
      <c r="N804" s="464">
        <v>48494832597.038048</v>
      </c>
      <c r="O804" s="464">
        <v>27720.938276782483</v>
      </c>
      <c r="P804" s="461">
        <v>337413.62498530612</v>
      </c>
      <c r="Q804" s="461">
        <v>190684.22958161117</v>
      </c>
      <c r="R804" s="464">
        <v>1265799183923.1619</v>
      </c>
      <c r="S804" s="462">
        <v>0.45219405550989394</v>
      </c>
      <c r="T804" s="462">
        <v>0.17865579939200424</v>
      </c>
      <c r="U804" s="461">
        <v>19.900275209927589</v>
      </c>
      <c r="V804" s="464">
        <v>4754240443754.1553</v>
      </c>
      <c r="W804" s="460">
        <v>1501.6220710285793</v>
      </c>
      <c r="X804" s="463">
        <v>3.8204133569854345E-2</v>
      </c>
      <c r="Y804" s="476">
        <v>2.0000000000000001E-4</v>
      </c>
    </row>
    <row r="805" spans="1:25" x14ac:dyDescent="0.2">
      <c r="A805" s="475">
        <f t="shared" si="12"/>
        <v>801</v>
      </c>
      <c r="B805" s="462">
        <v>0.43783993821187128</v>
      </c>
      <c r="C805" s="461">
        <v>4554.3653101839272</v>
      </c>
      <c r="D805" s="462">
        <v>0.92297115130004692</v>
      </c>
      <c r="E805" s="462">
        <v>0.21564798016814521</v>
      </c>
      <c r="F805" s="516">
        <v>2027.05</v>
      </c>
      <c r="G805" s="464">
        <v>87437687913.746292</v>
      </c>
      <c r="H805" s="461">
        <v>26206755.041522503</v>
      </c>
      <c r="I805" s="464">
        <v>616795005799.93005</v>
      </c>
      <c r="J805" s="462">
        <v>0.39548420239750159</v>
      </c>
      <c r="K805" s="464">
        <v>42906016330.589424</v>
      </c>
      <c r="L805" s="464">
        <v>108214757844.44492</v>
      </c>
      <c r="M805" s="464">
        <v>0</v>
      </c>
      <c r="N805" s="464">
        <v>121645634756.79367</v>
      </c>
      <c r="O805" s="464">
        <v>17299.325715267099</v>
      </c>
      <c r="P805" s="461">
        <v>771719.4501764559</v>
      </c>
      <c r="Q805" s="461">
        <v>539288.3656405122</v>
      </c>
      <c r="R805" s="464">
        <v>953832605767.1051</v>
      </c>
      <c r="S805" s="462">
        <v>0.45029997871038474</v>
      </c>
      <c r="T805" s="462">
        <v>0.31842367169986047</v>
      </c>
      <c r="U805" s="461">
        <v>14.541051531480445</v>
      </c>
      <c r="V805" s="464">
        <v>4896714672503.583</v>
      </c>
      <c r="W805" s="460">
        <v>1545.1304021774113</v>
      </c>
      <c r="X805" s="463">
        <v>5.028385084408326E-2</v>
      </c>
      <c r="Y805" s="476">
        <v>2.0000000000000001E-4</v>
      </c>
    </row>
    <row r="806" spans="1:25" x14ac:dyDescent="0.2">
      <c r="A806" s="475">
        <f t="shared" si="12"/>
        <v>802</v>
      </c>
      <c r="B806" s="462">
        <v>0.54396388687258102</v>
      </c>
      <c r="C806" s="461">
        <v>2088.7305975789509</v>
      </c>
      <c r="D806" s="462">
        <v>0.84748001808892681</v>
      </c>
      <c r="E806" s="462">
        <v>0.30999522399206558</v>
      </c>
      <c r="F806" s="516">
        <v>2024.06</v>
      </c>
      <c r="G806" s="464">
        <v>295580041324.52252</v>
      </c>
      <c r="H806" s="461">
        <v>23644541.644884966</v>
      </c>
      <c r="I806" s="464">
        <v>595035882960.35962</v>
      </c>
      <c r="J806" s="462">
        <v>0.37872156423047809</v>
      </c>
      <c r="K806" s="464">
        <v>16067597174.132658</v>
      </c>
      <c r="L806" s="464">
        <v>1574118891.5708282</v>
      </c>
      <c r="M806" s="464">
        <v>215562553723.61804</v>
      </c>
      <c r="N806" s="464">
        <v>44951616479.274696</v>
      </c>
      <c r="O806" s="464">
        <v>28484.801667912041</v>
      </c>
      <c r="P806" s="461">
        <v>315961.8069515276</v>
      </c>
      <c r="Q806" s="461">
        <v>179427.14934124419</v>
      </c>
      <c r="R806" s="464">
        <v>1206183683436.6855</v>
      </c>
      <c r="S806" s="462">
        <v>0.56728642614887947</v>
      </c>
      <c r="T806" s="462">
        <v>0.37276985509300381</v>
      </c>
      <c r="U806" s="461">
        <v>16.883843199648318</v>
      </c>
      <c r="V806" s="464">
        <v>8390711870801.5586</v>
      </c>
      <c r="W806" s="460">
        <v>2649.3501422776067</v>
      </c>
      <c r="X806" s="463">
        <v>4.2862001355682362E-2</v>
      </c>
      <c r="Y806" s="476">
        <v>2.0000000000000001E-4</v>
      </c>
    </row>
    <row r="807" spans="1:25" x14ac:dyDescent="0.2">
      <c r="A807" s="475">
        <f t="shared" si="12"/>
        <v>803</v>
      </c>
      <c r="B807" s="462">
        <v>0.36964490745165468</v>
      </c>
      <c r="C807" s="461">
        <v>1500</v>
      </c>
      <c r="D807" s="462">
        <v>0.58987821631999782</v>
      </c>
      <c r="E807" s="462">
        <v>0.39941631791578197</v>
      </c>
      <c r="F807" s="516">
        <v>2023.75</v>
      </c>
      <c r="G807" s="464">
        <v>303790535011.11041</v>
      </c>
      <c r="H807" s="461">
        <v>13509833.789876608</v>
      </c>
      <c r="I807" s="464">
        <v>392141133184.48761</v>
      </c>
      <c r="J807" s="462">
        <v>0.36964490745165468</v>
      </c>
      <c r="K807" s="464">
        <v>6578783751.9360104</v>
      </c>
      <c r="L807" s="464">
        <v>0</v>
      </c>
      <c r="M807" s="464">
        <v>215977573709.79074</v>
      </c>
      <c r="N807" s="464">
        <v>40055899483.157341</v>
      </c>
      <c r="O807" s="464">
        <v>25157.14897299758</v>
      </c>
      <c r="P807" s="461">
        <v>285527.79308406357</v>
      </c>
      <c r="Q807" s="461">
        <v>162411.87631937332</v>
      </c>
      <c r="R807" s="464">
        <v>883494708353.35889</v>
      </c>
      <c r="S807" s="462">
        <v>0.58000157126499607</v>
      </c>
      <c r="T807" s="462">
        <v>0.47076625795575722</v>
      </c>
      <c r="U807" s="461">
        <v>17.360973375712618</v>
      </c>
      <c r="V807" s="464">
        <v>8027428742692.293</v>
      </c>
      <c r="W807" s="460">
        <v>2534.9451002913052</v>
      </c>
      <c r="X807" s="463">
        <v>4.1590221628906895E-2</v>
      </c>
      <c r="Y807" s="476">
        <v>2.0000000000000001E-4</v>
      </c>
    </row>
    <row r="808" spans="1:25" x14ac:dyDescent="0.2">
      <c r="A808" s="475">
        <f t="shared" si="12"/>
        <v>804</v>
      </c>
      <c r="B808" s="462">
        <v>0.47278333764335312</v>
      </c>
      <c r="C808" s="461">
        <v>5736.6961056397677</v>
      </c>
      <c r="D808" s="462">
        <v>0.80126076435524118</v>
      </c>
      <c r="E808" s="462">
        <v>0.53926484792538154</v>
      </c>
      <c r="F808" s="516">
        <v>2026.58</v>
      </c>
      <c r="G808" s="464">
        <v>142370665401.54333</v>
      </c>
      <c r="H808" s="461">
        <v>19339443.374936108</v>
      </c>
      <c r="I808" s="464">
        <v>487309511363.18921</v>
      </c>
      <c r="J808" s="462">
        <v>0.21690383801376234</v>
      </c>
      <c r="K808" s="464">
        <v>22667092039.135185</v>
      </c>
      <c r="L808" s="464">
        <v>19769429610.192318</v>
      </c>
      <c r="M808" s="464">
        <v>48955438160.326889</v>
      </c>
      <c r="N808" s="464">
        <v>107820079910.34044</v>
      </c>
      <c r="O808" s="464">
        <v>22646.102087961292</v>
      </c>
      <c r="P808" s="461">
        <v>533611.36014918378</v>
      </c>
      <c r="Q808" s="461">
        <v>350465.71053153113</v>
      </c>
      <c r="R808" s="464">
        <v>942962320031.64307</v>
      </c>
      <c r="S808" s="462">
        <v>0.42710186543125989</v>
      </c>
      <c r="T808" s="462">
        <v>0.23951506798582989</v>
      </c>
      <c r="U808" s="461">
        <v>16.643433209233155</v>
      </c>
      <c r="V808" s="464">
        <v>4120038955867.1387</v>
      </c>
      <c r="W808" s="460">
        <v>1299.2288761713457</v>
      </c>
      <c r="X808" s="463">
        <v>4.4518771918382827E-2</v>
      </c>
      <c r="Y808" s="476">
        <v>2.0000000000000001E-4</v>
      </c>
    </row>
    <row r="809" spans="1:25" x14ac:dyDescent="0.2">
      <c r="A809" s="475">
        <f t="shared" si="12"/>
        <v>805</v>
      </c>
      <c r="B809" s="462">
        <v>0.67647368799699881</v>
      </c>
      <c r="C809" s="461">
        <v>2185.8853413524575</v>
      </c>
      <c r="D809" s="462">
        <v>0.56381052856144565</v>
      </c>
      <c r="E809" s="462">
        <v>0.264327385383404</v>
      </c>
      <c r="F809" s="516">
        <v>2025.89</v>
      </c>
      <c r="G809" s="464">
        <v>144155406525.18521</v>
      </c>
      <c r="H809" s="461">
        <v>12204383.676340591</v>
      </c>
      <c r="I809" s="464">
        <v>291091123327.57001</v>
      </c>
      <c r="J809" s="462">
        <v>0.2317829396754838</v>
      </c>
      <c r="K809" s="464">
        <v>10865314010.197651</v>
      </c>
      <c r="L809" s="464">
        <v>20358318483.200314</v>
      </c>
      <c r="M809" s="464">
        <v>102585218507.15654</v>
      </c>
      <c r="N809" s="464">
        <v>115723413892.79364</v>
      </c>
      <c r="O809" s="464">
        <v>26318.919074391735</v>
      </c>
      <c r="P809" s="461">
        <v>631644.24828898185</v>
      </c>
      <c r="Q809" s="461">
        <v>438563.43011136417</v>
      </c>
      <c r="R809" s="464">
        <v>664370655474.19165</v>
      </c>
      <c r="S809" s="462">
        <v>0.44124739010185154</v>
      </c>
      <c r="T809" s="462">
        <v>0.2718431843142014</v>
      </c>
      <c r="U809" s="461">
        <v>17.699419062019107</v>
      </c>
      <c r="V809" s="464">
        <v>3502621116277.2407</v>
      </c>
      <c r="W809" s="460">
        <v>1106.0041187192573</v>
      </c>
      <c r="X809" s="463">
        <v>4.1305238580650931E-2</v>
      </c>
      <c r="Y809" s="476">
        <v>2.0000000000000001E-4</v>
      </c>
    </row>
    <row r="810" spans="1:25" x14ac:dyDescent="0.2">
      <c r="A810" s="475">
        <f t="shared" si="12"/>
        <v>806</v>
      </c>
      <c r="B810" s="462">
        <v>0.56687707151677225</v>
      </c>
      <c r="C810" s="461">
        <v>4197.4796260023022</v>
      </c>
      <c r="D810" s="462">
        <v>0.45678361836277437</v>
      </c>
      <c r="E810" s="462">
        <v>0.57772058171723595</v>
      </c>
      <c r="F810" s="516">
        <v>2023.75</v>
      </c>
      <c r="G810" s="464">
        <v>221896209549.53802</v>
      </c>
      <c r="H810" s="461">
        <v>8467669.9835463893</v>
      </c>
      <c r="I810" s="464">
        <v>322580841521.00433</v>
      </c>
      <c r="J810" s="462">
        <v>0.44956469218854866</v>
      </c>
      <c r="K810" s="464">
        <v>10101458192.352295</v>
      </c>
      <c r="L810" s="464">
        <v>0</v>
      </c>
      <c r="M810" s="464">
        <v>252033800954.40555</v>
      </c>
      <c r="N810" s="464">
        <v>21102602156.025158</v>
      </c>
      <c r="O810" s="464">
        <v>31605.022212975447</v>
      </c>
      <c r="P810" s="461">
        <v>159163.48172419664</v>
      </c>
      <c r="Q810" s="461">
        <v>72348.957699538238</v>
      </c>
      <c r="R810" s="464">
        <v>848161127276.33057</v>
      </c>
      <c r="S810" s="462">
        <v>0.64820144535525925</v>
      </c>
      <c r="T810" s="462">
        <v>0.39740561163407595</v>
      </c>
      <c r="U810" s="461">
        <v>16.9047454490475</v>
      </c>
      <c r="V810" s="464">
        <v>6440920100838.9492</v>
      </c>
      <c r="W810" s="460">
        <v>2031.3994593719131</v>
      </c>
      <c r="X810" s="463">
        <v>4.2053322954371003E-2</v>
      </c>
      <c r="Y810" s="476">
        <v>2.0000000000000001E-4</v>
      </c>
    </row>
    <row r="811" spans="1:25" x14ac:dyDescent="0.2">
      <c r="A811" s="475">
        <f t="shared" si="12"/>
        <v>807</v>
      </c>
      <c r="B811" s="462">
        <v>0.54832795569109249</v>
      </c>
      <c r="C811" s="461">
        <v>5413.6388859417057</v>
      </c>
      <c r="D811" s="462">
        <v>0.8477488940955723</v>
      </c>
      <c r="E811" s="462">
        <v>0.32512003508655496</v>
      </c>
      <c r="F811" s="516">
        <v>2026.04</v>
      </c>
      <c r="G811" s="464">
        <v>119984335686.15382</v>
      </c>
      <c r="H811" s="461">
        <v>21778918.120162066</v>
      </c>
      <c r="I811" s="464">
        <v>427603380637.56451</v>
      </c>
      <c r="J811" s="462">
        <v>7.3026207771450191E-2</v>
      </c>
      <c r="K811" s="464">
        <v>26641748240.185123</v>
      </c>
      <c r="L811" s="464">
        <v>31785573866.51569</v>
      </c>
      <c r="M811" s="464">
        <v>61562064517.256355</v>
      </c>
      <c r="N811" s="464">
        <v>51319520623.413147</v>
      </c>
      <c r="O811" s="464">
        <v>20733.921485472456</v>
      </c>
      <c r="P811" s="461">
        <v>315616.28683281178</v>
      </c>
      <c r="Q811" s="461">
        <v>179160.51277882207</v>
      </c>
      <c r="R811" s="464">
        <v>805884915454.17188</v>
      </c>
      <c r="S811" s="462">
        <v>0.36649219042286141</v>
      </c>
      <c r="T811" s="462">
        <v>0.11528863490206662</v>
      </c>
      <c r="U811" s="461">
        <v>26.268908882710814</v>
      </c>
      <c r="V811" s="464">
        <v>2525873007038.5547</v>
      </c>
      <c r="W811" s="460">
        <v>796.46707368515763</v>
      </c>
      <c r="X811" s="463">
        <v>2.8904406261464871E-2</v>
      </c>
      <c r="Y811" s="476">
        <v>2.0000000000000001E-4</v>
      </c>
    </row>
    <row r="812" spans="1:25" x14ac:dyDescent="0.2">
      <c r="A812" s="475">
        <f t="shared" si="12"/>
        <v>808</v>
      </c>
      <c r="B812" s="462">
        <v>0.52283619621733324</v>
      </c>
      <c r="C812" s="461">
        <v>1648.4725215089506</v>
      </c>
      <c r="D812" s="462">
        <v>0.69700108003665184</v>
      </c>
      <c r="E812" s="462">
        <v>0.49535214828415619</v>
      </c>
      <c r="F812" s="516">
        <v>2024.36</v>
      </c>
      <c r="G812" s="464">
        <v>210974589952.68994</v>
      </c>
      <c r="H812" s="461">
        <v>17106677.058982633</v>
      </c>
      <c r="I812" s="464">
        <v>485901974261.22369</v>
      </c>
      <c r="J812" s="462">
        <v>0.42770630821542188</v>
      </c>
      <c r="K812" s="464">
        <v>7508795736.8805914</v>
      </c>
      <c r="L812" s="464">
        <v>0</v>
      </c>
      <c r="M812" s="464">
        <v>196667852553.0376</v>
      </c>
      <c r="N812" s="464">
        <v>18011513907.988037</v>
      </c>
      <c r="O812" s="464">
        <v>22589.822161778833</v>
      </c>
      <c r="P812" s="461">
        <v>165896.85314144258</v>
      </c>
      <c r="Q812" s="461">
        <v>73199.753861843812</v>
      </c>
      <c r="R812" s="464">
        <v>988970042386.85193</v>
      </c>
      <c r="S812" s="462">
        <v>0.60202676010809164</v>
      </c>
      <c r="T812" s="462">
        <v>0.362556688201913</v>
      </c>
      <c r="U812" s="461">
        <v>16.513302993143576</v>
      </c>
      <c r="V812" s="464">
        <v>6617479589227.209</v>
      </c>
      <c r="W812" s="460">
        <v>2087.811312459165</v>
      </c>
      <c r="X812" s="463">
        <v>4.3487059381597866E-2</v>
      </c>
      <c r="Y812" s="476">
        <v>2.0000000000000001E-4</v>
      </c>
    </row>
    <row r="813" spans="1:25" x14ac:dyDescent="0.2">
      <c r="A813" s="475">
        <f t="shared" si="12"/>
        <v>809</v>
      </c>
      <c r="B813" s="462">
        <v>0.34151868134416674</v>
      </c>
      <c r="C813" s="461">
        <v>6894.2195464294982</v>
      </c>
      <c r="D813" s="462">
        <v>0.63461218468184633</v>
      </c>
      <c r="E813" s="462">
        <v>0.5809314653920008</v>
      </c>
      <c r="F813" s="516">
        <v>2026.24</v>
      </c>
      <c r="G813" s="464">
        <v>103563084189.79427</v>
      </c>
      <c r="H813" s="461">
        <v>13697672.381321553</v>
      </c>
      <c r="I813" s="464">
        <v>395961217776.62793</v>
      </c>
      <c r="J813" s="462">
        <v>0.34151868134416663</v>
      </c>
      <c r="K813" s="464">
        <v>35457513861.785385</v>
      </c>
      <c r="L813" s="464">
        <v>101542115367.20619</v>
      </c>
      <c r="M813" s="464">
        <v>32496308784.033409</v>
      </c>
      <c r="N813" s="464">
        <v>87448950298.537506</v>
      </c>
      <c r="O813" s="464">
        <v>31797.112858193155</v>
      </c>
      <c r="P813" s="461">
        <v>490224.22593969246</v>
      </c>
      <c r="Q813" s="461">
        <v>321218.42824087682</v>
      </c>
      <c r="R813" s="464">
        <v>740665754979.13281</v>
      </c>
      <c r="S813" s="462">
        <v>0.47668519693555339</v>
      </c>
      <c r="T813" s="462">
        <v>0.3329204717992536</v>
      </c>
      <c r="U813" s="461">
        <v>15.272168639702738</v>
      </c>
      <c r="V813" s="464">
        <v>4138203834803.1665</v>
      </c>
      <c r="W813" s="460">
        <v>1306.2773876379849</v>
      </c>
      <c r="X813" s="463">
        <v>4.8070044094609569E-2</v>
      </c>
      <c r="Y813" s="476">
        <v>2.0000000000000001E-4</v>
      </c>
    </row>
    <row r="814" spans="1:25" x14ac:dyDescent="0.2">
      <c r="A814" s="475">
        <f t="shared" si="12"/>
        <v>810</v>
      </c>
      <c r="B814" s="462">
        <v>0.44253799119722942</v>
      </c>
      <c r="C814" s="461">
        <v>2738.5129248445019</v>
      </c>
      <c r="D814" s="462">
        <v>1.3621634258138402</v>
      </c>
      <c r="E814" s="462">
        <v>0.3176201806242025</v>
      </c>
      <c r="F814" s="516">
        <v>2025.3</v>
      </c>
      <c r="G814" s="464">
        <v>261340733339.97272</v>
      </c>
      <c r="H814" s="461">
        <v>62873527.12744952</v>
      </c>
      <c r="I814" s="464">
        <v>1119950616413.4475</v>
      </c>
      <c r="J814" s="462">
        <v>0.25941977497517077</v>
      </c>
      <c r="K814" s="464">
        <v>45636387432.029236</v>
      </c>
      <c r="L814" s="464">
        <v>84139504458.389908</v>
      </c>
      <c r="M814" s="464">
        <v>223433777257.81723</v>
      </c>
      <c r="N814" s="464">
        <v>103883564908.12509</v>
      </c>
      <c r="O814" s="464">
        <v>33947.426154961751</v>
      </c>
      <c r="P814" s="461">
        <v>629931.18985772354</v>
      </c>
      <c r="Q814" s="461">
        <v>409356.54852620559</v>
      </c>
      <c r="R814" s="464">
        <v>1960372482200.6934</v>
      </c>
      <c r="S814" s="462">
        <v>0.45116305344397462</v>
      </c>
      <c r="T814" s="462">
        <v>0.22991782798419044</v>
      </c>
      <c r="U814" s="461">
        <v>16.377473042950022</v>
      </c>
      <c r="V814" s="464">
        <v>8100156167309.1533</v>
      </c>
      <c r="W814" s="460">
        <v>2557.7331635598939</v>
      </c>
      <c r="X814" s="463">
        <v>4.4471846294342803E-2</v>
      </c>
      <c r="Y814" s="476">
        <v>2.0000000000000001E-4</v>
      </c>
    </row>
    <row r="815" spans="1:25" x14ac:dyDescent="0.2">
      <c r="A815" s="475">
        <f t="shared" si="12"/>
        <v>811</v>
      </c>
      <c r="B815" s="462">
        <v>0.54700984992775725</v>
      </c>
      <c r="C815" s="461">
        <v>7588.5318378666389</v>
      </c>
      <c r="D815" s="462">
        <v>0.73103619412370568</v>
      </c>
      <c r="E815" s="462">
        <v>0.41282297013271291</v>
      </c>
      <c r="F815" s="516">
        <v>2025.02</v>
      </c>
      <c r="G815" s="464">
        <v>153298723859.21094</v>
      </c>
      <c r="H815" s="461">
        <v>16351010.521665309</v>
      </c>
      <c r="I815" s="464">
        <v>411431979431.41174</v>
      </c>
      <c r="J815" s="462">
        <v>0.33214930988726588</v>
      </c>
      <c r="K815" s="464">
        <v>18855481197.8923</v>
      </c>
      <c r="L815" s="464">
        <v>43896837571.562309</v>
      </c>
      <c r="M815" s="464">
        <v>104787301696.22705</v>
      </c>
      <c r="N815" s="464">
        <v>26820486949.270664</v>
      </c>
      <c r="O815" s="464">
        <v>25405.863286409622</v>
      </c>
      <c r="P815" s="461">
        <v>219845.79499656768</v>
      </c>
      <c r="Q815" s="461">
        <v>110768.22167517914</v>
      </c>
      <c r="R815" s="464">
        <v>884428229833.82556</v>
      </c>
      <c r="S815" s="462">
        <v>0.55514649382610071</v>
      </c>
      <c r="T815" s="462">
        <v>0.29811228391709016</v>
      </c>
      <c r="U815" s="461">
        <v>16.415650875973256</v>
      </c>
      <c r="V815" s="464">
        <v>4745826923334.7188</v>
      </c>
      <c r="W815" s="460">
        <v>1498.1597996823348</v>
      </c>
      <c r="X815" s="463">
        <v>4.5063222310884943E-2</v>
      </c>
      <c r="Y815" s="476">
        <v>2.0000000000000001E-4</v>
      </c>
    </row>
    <row r="816" spans="1:25" x14ac:dyDescent="0.2">
      <c r="A816" s="475">
        <f t="shared" si="12"/>
        <v>812</v>
      </c>
      <c r="B816" s="462">
        <v>0.57327568164771858</v>
      </c>
      <c r="C816" s="461">
        <v>5674.326635329995</v>
      </c>
      <c r="D816" s="462">
        <v>0.79134445728835101</v>
      </c>
      <c r="E816" s="462">
        <v>0.7</v>
      </c>
      <c r="F816" s="516">
        <v>2025.74</v>
      </c>
      <c r="G816" s="464">
        <v>213734572899.33759</v>
      </c>
      <c r="H816" s="461">
        <v>19329346.901628964</v>
      </c>
      <c r="I816" s="464">
        <v>487608978113.25684</v>
      </c>
      <c r="J816" s="462">
        <v>0.32820149531536091</v>
      </c>
      <c r="K816" s="464">
        <v>43334505875.671555</v>
      </c>
      <c r="L816" s="464">
        <v>73688594618.720139</v>
      </c>
      <c r="M816" s="464">
        <v>102466313113.63113</v>
      </c>
      <c r="N816" s="464">
        <v>45144121752.60215</v>
      </c>
      <c r="O816" s="464">
        <v>28813.679546578314</v>
      </c>
      <c r="P816" s="461">
        <v>309341.70933248801</v>
      </c>
      <c r="Q816" s="461">
        <v>175724.87608790927</v>
      </c>
      <c r="R816" s="464">
        <v>914036207214.06201</v>
      </c>
      <c r="S816" s="462">
        <v>0.51087126802971494</v>
      </c>
      <c r="T816" s="462">
        <v>0.40737980609821256</v>
      </c>
      <c r="U816" s="461">
        <v>16.235935032762452</v>
      </c>
      <c r="V816" s="464">
        <v>6729774495982.5459</v>
      </c>
      <c r="W816" s="460">
        <v>2124.0743617982512</v>
      </c>
      <c r="X816" s="463">
        <v>4.4459888365901319E-2</v>
      </c>
      <c r="Y816" s="476">
        <v>2.0000000000000001E-4</v>
      </c>
    </row>
    <row r="817" spans="1:25" x14ac:dyDescent="0.2">
      <c r="A817" s="475">
        <f t="shared" si="12"/>
        <v>813</v>
      </c>
      <c r="B817" s="462">
        <v>0.76506609892588373</v>
      </c>
      <c r="C817" s="461">
        <v>4208.0902071094824</v>
      </c>
      <c r="D817" s="462">
        <v>0.82749345320009349</v>
      </c>
      <c r="E817" s="462">
        <v>0.43487686597679953</v>
      </c>
      <c r="F817" s="516">
        <v>2023.75</v>
      </c>
      <c r="G817" s="464">
        <v>318248107492.8927</v>
      </c>
      <c r="H817" s="461">
        <v>20439570.337425586</v>
      </c>
      <c r="I817" s="464">
        <v>454941413651.03101</v>
      </c>
      <c r="J817" s="462">
        <v>0.27959117507496911</v>
      </c>
      <c r="K817" s="464">
        <v>11931213199.584768</v>
      </c>
      <c r="L817" s="464">
        <v>0</v>
      </c>
      <c r="M817" s="464">
        <v>343664365488.263</v>
      </c>
      <c r="N817" s="464">
        <v>53932851299.559341</v>
      </c>
      <c r="O817" s="464">
        <v>26100.65332905222</v>
      </c>
      <c r="P817" s="461">
        <v>369207.76922092109</v>
      </c>
      <c r="Q817" s="461">
        <v>220477.32256995459</v>
      </c>
      <c r="R817" s="464">
        <v>1183020214956.5073</v>
      </c>
      <c r="S817" s="462">
        <v>0.57138938850451859</v>
      </c>
      <c r="T817" s="462">
        <v>0.34953260069316988</v>
      </c>
      <c r="U817" s="461">
        <v>17.576018511692297</v>
      </c>
      <c r="V817" s="464">
        <v>7953804582235.4951</v>
      </c>
      <c r="W817" s="460">
        <v>2510.6171430183017</v>
      </c>
      <c r="X817" s="463">
        <v>4.1791768963704699E-2</v>
      </c>
      <c r="Y817" s="476">
        <v>2.0000000000000001E-4</v>
      </c>
    </row>
    <row r="818" spans="1:25" x14ac:dyDescent="0.2">
      <c r="A818" s="475">
        <f t="shared" si="12"/>
        <v>814</v>
      </c>
      <c r="B818" s="462">
        <v>0.53240860388405586</v>
      </c>
      <c r="C818" s="461">
        <v>4135.254420378732</v>
      </c>
      <c r="D818" s="462">
        <v>0.54696830758254378</v>
      </c>
      <c r="E818" s="462">
        <v>0.42291442832011694</v>
      </c>
      <c r="F818" s="516">
        <v>2027.25</v>
      </c>
      <c r="G818" s="464">
        <v>79351968005.205154</v>
      </c>
      <c r="H818" s="461">
        <v>10661971.958028477</v>
      </c>
      <c r="I818" s="464">
        <v>246138174043.57153</v>
      </c>
      <c r="J818" s="462">
        <v>0.17708587671988318</v>
      </c>
      <c r="K818" s="464">
        <v>19810579336.084209</v>
      </c>
      <c r="L818" s="464">
        <v>89082923023.46199</v>
      </c>
      <c r="M818" s="464">
        <v>0</v>
      </c>
      <c r="N818" s="464">
        <v>46580432701.985298</v>
      </c>
      <c r="O818" s="464">
        <v>34879.960114878384</v>
      </c>
      <c r="P818" s="461">
        <v>302021.0232158124</v>
      </c>
      <c r="Q818" s="461">
        <v>176007.4792487087</v>
      </c>
      <c r="R818" s="464">
        <v>445795429855.25739</v>
      </c>
      <c r="S818" s="462">
        <v>0.3739175311107158</v>
      </c>
      <c r="T818" s="462">
        <v>0.22309666183445501</v>
      </c>
      <c r="U818" s="461">
        <v>17.534618797500176</v>
      </c>
      <c r="V818" s="464">
        <v>1898774330297.4001</v>
      </c>
      <c r="W818" s="460">
        <v>599.04654513240337</v>
      </c>
      <c r="X818" s="463">
        <v>4.2028261934006016E-2</v>
      </c>
      <c r="Y818" s="476">
        <v>2.0000000000000001E-4</v>
      </c>
    </row>
    <row r="819" spans="1:25" x14ac:dyDescent="0.2">
      <c r="A819" s="475">
        <f t="shared" si="12"/>
        <v>815</v>
      </c>
      <c r="B819" s="462">
        <v>0.56983259215579407</v>
      </c>
      <c r="C819" s="461">
        <v>5564.5864082963108</v>
      </c>
      <c r="D819" s="462">
        <v>0.73158392782319759</v>
      </c>
      <c r="E819" s="462">
        <v>0.2577036721234599</v>
      </c>
      <c r="F819" s="516">
        <v>2026.39</v>
      </c>
      <c r="G819" s="464">
        <v>110391947797.28737</v>
      </c>
      <c r="H819" s="461">
        <v>16946696.438277882</v>
      </c>
      <c r="I819" s="464">
        <v>410945171825.79285</v>
      </c>
      <c r="J819" s="462">
        <v>0.2850185996037442</v>
      </c>
      <c r="K819" s="464">
        <v>33301400928.84552</v>
      </c>
      <c r="L819" s="464">
        <v>109356327243.57484</v>
      </c>
      <c r="M819" s="464">
        <v>34203434180.779678</v>
      </c>
      <c r="N819" s="464">
        <v>42650439634.768066</v>
      </c>
      <c r="O819" s="464">
        <v>24796.45417305993</v>
      </c>
      <c r="P819" s="461">
        <v>294190.64374393743</v>
      </c>
      <c r="Q819" s="461">
        <v>165674.29624591424</v>
      </c>
      <c r="R819" s="464">
        <v>786390037420.80713</v>
      </c>
      <c r="S819" s="462">
        <v>0.4756934582310573</v>
      </c>
      <c r="T819" s="462">
        <v>0.24188587685721641</v>
      </c>
      <c r="U819" s="461">
        <v>16.349161511069127</v>
      </c>
      <c r="V819" s="464">
        <v>3389726276388.2207</v>
      </c>
      <c r="W819" s="460">
        <v>1070.1094331376939</v>
      </c>
      <c r="X819" s="463">
        <v>4.480339500577829E-2</v>
      </c>
      <c r="Y819" s="476">
        <v>2.0000000000000001E-4</v>
      </c>
    </row>
    <row r="820" spans="1:25" x14ac:dyDescent="0.2">
      <c r="A820" s="475">
        <f t="shared" si="12"/>
        <v>816</v>
      </c>
      <c r="B820" s="462">
        <v>0.56632736944757178</v>
      </c>
      <c r="C820" s="461">
        <v>8345.2796043337221</v>
      </c>
      <c r="D820" s="462">
        <v>0.3214840051246256</v>
      </c>
      <c r="E820" s="462">
        <v>0.5460943434432064</v>
      </c>
      <c r="F820" s="516">
        <v>2025.49</v>
      </c>
      <c r="G820" s="464">
        <v>58652683292.550545</v>
      </c>
      <c r="H820" s="461">
        <v>5396144.6823616447</v>
      </c>
      <c r="I820" s="464">
        <v>217833482023.92477</v>
      </c>
      <c r="J820" s="462">
        <v>0.45678167176668327</v>
      </c>
      <c r="K820" s="464">
        <v>14077698546.950214</v>
      </c>
      <c r="L820" s="464">
        <v>18150495921.009644</v>
      </c>
      <c r="M820" s="464">
        <v>55555845246.269936</v>
      </c>
      <c r="N820" s="464">
        <v>231287624361.72348</v>
      </c>
      <c r="O820" s="464">
        <v>38691.17417559032</v>
      </c>
      <c r="P820" s="461">
        <v>1282357.6977592122</v>
      </c>
      <c r="Q820" s="461">
        <v>860517.46416680724</v>
      </c>
      <c r="R820" s="464">
        <v>604998936157.73804</v>
      </c>
      <c r="S820" s="462">
        <v>0.44437928435006291</v>
      </c>
      <c r="T820" s="462">
        <v>0.29159288894933294</v>
      </c>
      <c r="U820" s="461">
        <v>14.869798187081409</v>
      </c>
      <c r="V820" s="464">
        <v>2976320450379.0654</v>
      </c>
      <c r="W820" s="460">
        <v>938.75126564431503</v>
      </c>
      <c r="X820" s="463">
        <v>4.8008024126276416E-2</v>
      </c>
      <c r="Y820" s="476">
        <v>2.0000000000000001E-4</v>
      </c>
    </row>
    <row r="821" spans="1:25" x14ac:dyDescent="0.2">
      <c r="A821" s="475">
        <f t="shared" si="12"/>
        <v>817</v>
      </c>
      <c r="B821" s="462">
        <v>0.54005150671645086</v>
      </c>
      <c r="C821" s="461">
        <v>3392.3289472422857</v>
      </c>
      <c r="D821" s="462">
        <v>0.82486085035764012</v>
      </c>
      <c r="E821" s="462">
        <v>0.39389098897633384</v>
      </c>
      <c r="F821" s="516">
        <v>2026.36</v>
      </c>
      <c r="G821" s="464">
        <v>135116446580.87689</v>
      </c>
      <c r="H821" s="461">
        <v>22030146.22553765</v>
      </c>
      <c r="I821" s="464">
        <v>501614540747.6521</v>
      </c>
      <c r="J821" s="462">
        <v>0.26119328462054814</v>
      </c>
      <c r="K821" s="464">
        <v>22682668585.34396</v>
      </c>
      <c r="L821" s="464">
        <v>16209582334.387424</v>
      </c>
      <c r="M821" s="464">
        <v>65325106030.546303</v>
      </c>
      <c r="N821" s="464">
        <v>88117571185.5755</v>
      </c>
      <c r="O821" s="464">
        <v>31066.505043851725</v>
      </c>
      <c r="P821" s="461">
        <v>511089.92246200133</v>
      </c>
      <c r="Q821" s="461">
        <v>331733.06253170402</v>
      </c>
      <c r="R821" s="464">
        <v>865551870618.12134</v>
      </c>
      <c r="S821" s="462">
        <v>0.41724154112911405</v>
      </c>
      <c r="T821" s="462">
        <v>0.26826069467501645</v>
      </c>
      <c r="U821" s="461">
        <v>16.360296273318308</v>
      </c>
      <c r="V821" s="464">
        <v>4169429664625.7666</v>
      </c>
      <c r="W821" s="460">
        <v>1315.918846072532</v>
      </c>
      <c r="X821" s="463">
        <v>4.4890264047813447E-2</v>
      </c>
      <c r="Y821" s="476">
        <v>2.0000000000000001E-4</v>
      </c>
    </row>
    <row r="822" spans="1:25" x14ac:dyDescent="0.2">
      <c r="A822" s="475">
        <f t="shared" si="12"/>
        <v>818</v>
      </c>
      <c r="B822" s="462">
        <v>0.57671681188020774</v>
      </c>
      <c r="C822" s="461">
        <v>6458.0727114420006</v>
      </c>
      <c r="D822" s="462">
        <v>0.58786462667795902</v>
      </c>
      <c r="E822" s="462">
        <v>0.65702446984823448</v>
      </c>
      <c r="F822" s="516">
        <v>2023.75</v>
      </c>
      <c r="G822" s="464">
        <v>307851921435.12372</v>
      </c>
      <c r="H822" s="461">
        <v>11679459.282494577</v>
      </c>
      <c r="I822" s="464">
        <v>348304295936.68054</v>
      </c>
      <c r="J822" s="462">
        <v>0.34380447342575959</v>
      </c>
      <c r="K822" s="464">
        <v>5785718561.347724</v>
      </c>
      <c r="L822" s="464">
        <v>0</v>
      </c>
      <c r="M822" s="464">
        <v>573290428806.22009</v>
      </c>
      <c r="N822" s="464">
        <v>40563766131.761116</v>
      </c>
      <c r="O822" s="464">
        <v>10000</v>
      </c>
      <c r="P822" s="461">
        <v>263681.51466329262</v>
      </c>
      <c r="Q822" s="461">
        <v>145990.11223957769</v>
      </c>
      <c r="R822" s="464">
        <v>1395362555920.6716</v>
      </c>
      <c r="S822" s="462">
        <v>0.66627121765639041</v>
      </c>
      <c r="T822" s="462">
        <v>0.2865071515573997</v>
      </c>
      <c r="U822" s="461">
        <v>17.606223541434776</v>
      </c>
      <c r="V822" s="464">
        <v>7719887675120.0508</v>
      </c>
      <c r="W822" s="460">
        <v>2434.0782166995691</v>
      </c>
      <c r="X822" s="463">
        <v>4.1341228026403637E-2</v>
      </c>
      <c r="Y822" s="476">
        <v>2.0000000000000001E-4</v>
      </c>
    </row>
    <row r="823" spans="1:25" x14ac:dyDescent="0.2">
      <c r="A823" s="475">
        <f t="shared" si="12"/>
        <v>819</v>
      </c>
      <c r="B823" s="462">
        <v>0.62294205688696569</v>
      </c>
      <c r="C823" s="461">
        <v>5805.4797131979058</v>
      </c>
      <c r="D823" s="462">
        <v>1.4317920710091623</v>
      </c>
      <c r="E823" s="462">
        <v>0.44801552827947355</v>
      </c>
      <c r="F823" s="516">
        <v>2023.75</v>
      </c>
      <c r="G823" s="464">
        <v>743443807971.83447</v>
      </c>
      <c r="H823" s="461">
        <v>65615724.798187748</v>
      </c>
      <c r="I823" s="464">
        <v>1065770552262.1157</v>
      </c>
      <c r="J823" s="462">
        <v>0.21381133816862308</v>
      </c>
      <c r="K823" s="464">
        <v>51132583691.226555</v>
      </c>
      <c r="L823" s="464">
        <v>0</v>
      </c>
      <c r="M823" s="464">
        <v>438744164640.32098</v>
      </c>
      <c r="N823" s="464">
        <v>30421923837.748344</v>
      </c>
      <c r="O823" s="464">
        <v>31132.720367072918</v>
      </c>
      <c r="P823" s="461">
        <v>223334.04025878714</v>
      </c>
      <c r="Q823" s="461">
        <v>125156.19553287383</v>
      </c>
      <c r="R823" s="464">
        <v>2293700427183.729</v>
      </c>
      <c r="S823" s="462">
        <v>0.512874027144679</v>
      </c>
      <c r="T823" s="462">
        <v>0.3993968782341269</v>
      </c>
      <c r="U823" s="461">
        <v>17.789590365206173</v>
      </c>
      <c r="V823" s="464">
        <v>17506819715423.178</v>
      </c>
      <c r="W823" s="460">
        <v>5516.7099341181583</v>
      </c>
      <c r="X823" s="463">
        <v>4.1886482601877793E-2</v>
      </c>
      <c r="Y823" s="476">
        <v>2.0000000000000001E-4</v>
      </c>
    </row>
    <row r="824" spans="1:25" x14ac:dyDescent="0.2">
      <c r="A824" s="475">
        <f t="shared" si="12"/>
        <v>820</v>
      </c>
      <c r="B824" s="462">
        <v>0.51301790189025653</v>
      </c>
      <c r="C824" s="461">
        <v>6995.4424497082227</v>
      </c>
      <c r="D824" s="462">
        <v>0.52950837346490021</v>
      </c>
      <c r="E824" s="462">
        <v>0.49039026187242168</v>
      </c>
      <c r="F824" s="516">
        <v>2027.2</v>
      </c>
      <c r="G824" s="464">
        <v>71759397314.859985</v>
      </c>
      <c r="H824" s="461">
        <v>10326157.945874076</v>
      </c>
      <c r="I824" s="464">
        <v>300917279330.16809</v>
      </c>
      <c r="J824" s="462">
        <v>0.37746246140849293</v>
      </c>
      <c r="K824" s="464">
        <v>42979413852.759422</v>
      </c>
      <c r="L824" s="464">
        <v>101984099767.37802</v>
      </c>
      <c r="M824" s="464">
        <v>0</v>
      </c>
      <c r="N824" s="464">
        <v>24807456091.55608</v>
      </c>
      <c r="O824" s="464">
        <v>39730.975311031063</v>
      </c>
      <c r="P824" s="461">
        <v>202226.12256371032</v>
      </c>
      <c r="Q824" s="461">
        <v>101812.29703494754</v>
      </c>
      <c r="R824" s="464">
        <v>514939901630.01666</v>
      </c>
      <c r="S824" s="462">
        <v>0.4904941435718429</v>
      </c>
      <c r="T824" s="462">
        <v>0.33218744874664463</v>
      </c>
      <c r="U824" s="461">
        <v>15.213744126857812</v>
      </c>
      <c r="V824" s="464">
        <v>2947503584730.7485</v>
      </c>
      <c r="W824" s="460">
        <v>930.21132158210958</v>
      </c>
      <c r="X824" s="463">
        <v>4.6514367206306292E-2</v>
      </c>
      <c r="Y824" s="476">
        <v>2.0000000000000001E-4</v>
      </c>
    </row>
    <row r="825" spans="1:25" x14ac:dyDescent="0.2">
      <c r="A825" s="475">
        <f t="shared" si="12"/>
        <v>821</v>
      </c>
      <c r="B825" s="462">
        <v>0.66121680902076974</v>
      </c>
      <c r="C825" s="461">
        <v>1500</v>
      </c>
      <c r="D825" s="462">
        <v>0.71614729734825144</v>
      </c>
      <c r="E825" s="462">
        <v>0.48458345390862362</v>
      </c>
      <c r="F825" s="516">
        <v>2023.95</v>
      </c>
      <c r="G825" s="464">
        <v>232453705950.43164</v>
      </c>
      <c r="H825" s="461">
        <v>18160928.858387157</v>
      </c>
      <c r="I825" s="464">
        <v>489743997472.63403</v>
      </c>
      <c r="J825" s="462">
        <v>0.38027111810785585</v>
      </c>
      <c r="K825" s="464">
        <v>5198120554.3087416</v>
      </c>
      <c r="L825" s="464">
        <v>0</v>
      </c>
      <c r="M825" s="464">
        <v>167124216616.00787</v>
      </c>
      <c r="N825" s="464">
        <v>21877771836.599243</v>
      </c>
      <c r="O825" s="464">
        <v>22678.760332330763</v>
      </c>
      <c r="P825" s="461">
        <v>182951.10844064504</v>
      </c>
      <c r="Q825" s="461">
        <v>84754.527268685692</v>
      </c>
      <c r="R825" s="464">
        <v>882936653526.84692</v>
      </c>
      <c r="S825" s="462">
        <v>0.55093026371948317</v>
      </c>
      <c r="T825" s="462">
        <v>0.40751397789802957</v>
      </c>
      <c r="U825" s="461">
        <v>16.856876581280638</v>
      </c>
      <c r="V825" s="464">
        <v>6838519992319.3643</v>
      </c>
      <c r="W825" s="460">
        <v>2155.8270479693429</v>
      </c>
      <c r="X825" s="463">
        <v>4.2143377857351054E-2</v>
      </c>
      <c r="Y825" s="476">
        <v>2.0000000000000001E-4</v>
      </c>
    </row>
    <row r="826" spans="1:25" x14ac:dyDescent="0.2">
      <c r="A826" s="475">
        <f t="shared" si="12"/>
        <v>822</v>
      </c>
      <c r="B826" s="462">
        <v>0.44069450699702367</v>
      </c>
      <c r="C826" s="461">
        <v>6220.5351495841351</v>
      </c>
      <c r="D826" s="462">
        <v>0.74951882564564443</v>
      </c>
      <c r="E826" s="462">
        <v>0.44311565167822586</v>
      </c>
      <c r="F826" s="516">
        <v>2023.75</v>
      </c>
      <c r="G826" s="464">
        <v>297235683175.83655</v>
      </c>
      <c r="H826" s="461">
        <v>17172456.821907643</v>
      </c>
      <c r="I826" s="464">
        <v>401606617560.59485</v>
      </c>
      <c r="J826" s="462">
        <v>0.34147124239239246</v>
      </c>
      <c r="K826" s="464">
        <v>7409792615.2249346</v>
      </c>
      <c r="L826" s="464">
        <v>0</v>
      </c>
      <c r="M826" s="464">
        <v>207627360256.72809</v>
      </c>
      <c r="N826" s="464">
        <v>32907948723.108318</v>
      </c>
      <c r="O826" s="464">
        <v>29191.337005675945</v>
      </c>
      <c r="P826" s="461">
        <v>272234.47358979197</v>
      </c>
      <c r="Q826" s="461">
        <v>148841.39597390711</v>
      </c>
      <c r="R826" s="464">
        <v>873883880670.29211</v>
      </c>
      <c r="S826" s="462">
        <v>0.56482163284147335</v>
      </c>
      <c r="T826" s="462">
        <v>0.46701826073509617</v>
      </c>
      <c r="U826" s="461">
        <v>17.343484800508396</v>
      </c>
      <c r="V826" s="464">
        <v>7803264571240.9951</v>
      </c>
      <c r="W826" s="460">
        <v>2462.1688739445785</v>
      </c>
      <c r="X826" s="463">
        <v>4.2186689944945829E-2</v>
      </c>
      <c r="Y826" s="476">
        <v>2.0000000000000001E-4</v>
      </c>
    </row>
    <row r="827" spans="1:25" x14ac:dyDescent="0.2">
      <c r="A827" s="475">
        <f t="shared" si="12"/>
        <v>823</v>
      </c>
      <c r="B827" s="462">
        <v>0.5667871720242551</v>
      </c>
      <c r="C827" s="461">
        <v>4833.573274754146</v>
      </c>
      <c r="D827" s="462">
        <v>0.82430142322035216</v>
      </c>
      <c r="E827" s="462">
        <v>0.2406967917681111</v>
      </c>
      <c r="F827" s="516">
        <v>2023.75</v>
      </c>
      <c r="G827" s="464">
        <v>383884584675.60889</v>
      </c>
      <c r="H827" s="461">
        <v>21088113.270932652</v>
      </c>
      <c r="I827" s="464">
        <v>560415553744.33655</v>
      </c>
      <c r="J827" s="462">
        <v>0.34310674266430108</v>
      </c>
      <c r="K827" s="464">
        <v>20692954864.982613</v>
      </c>
      <c r="L827" s="464">
        <v>0</v>
      </c>
      <c r="M827" s="464">
        <v>441801317522.87244</v>
      </c>
      <c r="N827" s="464">
        <v>83130205552.302673</v>
      </c>
      <c r="O827" s="464">
        <v>32583.58197612287</v>
      </c>
      <c r="P827" s="461">
        <v>478229.56269131141</v>
      </c>
      <c r="Q827" s="461">
        <v>305678.77624205383</v>
      </c>
      <c r="R827" s="464">
        <v>1488767299565.5659</v>
      </c>
      <c r="S827" s="462">
        <v>0.59572838304229103</v>
      </c>
      <c r="T827" s="462">
        <v>0.37639918551720891</v>
      </c>
      <c r="U827" s="461">
        <v>17.047388104501099</v>
      </c>
      <c r="V827" s="464">
        <v>10594294358497.34</v>
      </c>
      <c r="W827" s="460">
        <v>3345.1311824118284</v>
      </c>
      <c r="X827" s="463">
        <v>4.245714488687613E-2</v>
      </c>
      <c r="Y827" s="476">
        <v>2.0000000000000001E-4</v>
      </c>
    </row>
    <row r="828" spans="1:25" x14ac:dyDescent="0.2">
      <c r="A828" s="475">
        <f t="shared" si="12"/>
        <v>824</v>
      </c>
      <c r="B828" s="462">
        <v>0.5203266932542242</v>
      </c>
      <c r="C828" s="461">
        <v>4235.7931828246174</v>
      </c>
      <c r="D828" s="462">
        <v>0.27856163400363632</v>
      </c>
      <c r="E828" s="462">
        <v>0.38837569307955327</v>
      </c>
      <c r="F828" s="516">
        <v>2023.97</v>
      </c>
      <c r="G828" s="464">
        <v>91260523030.007843</v>
      </c>
      <c r="H828" s="461">
        <v>4592984.3960222621</v>
      </c>
      <c r="I828" s="464">
        <v>171242950662.87283</v>
      </c>
      <c r="J828" s="462">
        <v>0.4362581835550271</v>
      </c>
      <c r="K828" s="464">
        <v>5394260746.2394304</v>
      </c>
      <c r="L828" s="464">
        <v>0</v>
      </c>
      <c r="M828" s="464">
        <v>107452061399.41383</v>
      </c>
      <c r="N828" s="464">
        <v>29353564075.700054</v>
      </c>
      <c r="O828" s="464">
        <v>24215.44179548047</v>
      </c>
      <c r="P828" s="461">
        <v>250480.22355523519</v>
      </c>
      <c r="Q828" s="461">
        <v>115531.05099611744</v>
      </c>
      <c r="R828" s="464">
        <v>397216800443.9837</v>
      </c>
      <c r="S828" s="462">
        <v>0.59316731440219628</v>
      </c>
      <c r="T828" s="462">
        <v>0.39203397817441471</v>
      </c>
      <c r="U828" s="461">
        <v>16.488841893812904</v>
      </c>
      <c r="V828" s="464">
        <v>3033262642186.7661</v>
      </c>
      <c r="W828" s="460">
        <v>957.43747353331821</v>
      </c>
      <c r="X828" s="463">
        <v>4.1189120184512006E-2</v>
      </c>
      <c r="Y828" s="476">
        <v>2.0000000000000001E-4</v>
      </c>
    </row>
    <row r="829" spans="1:25" x14ac:dyDescent="0.2">
      <c r="A829" s="475">
        <f t="shared" si="12"/>
        <v>825</v>
      </c>
      <c r="B829" s="462">
        <v>0.32984717292400328</v>
      </c>
      <c r="C829" s="461">
        <v>2689.131783012876</v>
      </c>
      <c r="D829" s="462">
        <v>0.80188965130655476</v>
      </c>
      <c r="E829" s="462">
        <v>0.7</v>
      </c>
      <c r="F829" s="516">
        <v>2024.94</v>
      </c>
      <c r="G829" s="464">
        <v>379223930040.09814</v>
      </c>
      <c r="H829" s="461">
        <v>20212432.606736585</v>
      </c>
      <c r="I829" s="464">
        <v>355142574792.85101</v>
      </c>
      <c r="J829" s="462">
        <v>4.499515142270305E-2</v>
      </c>
      <c r="K829" s="464">
        <v>15430276029.383657</v>
      </c>
      <c r="L829" s="464">
        <v>27952840423.213684</v>
      </c>
      <c r="M829" s="464">
        <v>275699966808.31622</v>
      </c>
      <c r="N829" s="464">
        <v>45780863846.849792</v>
      </c>
      <c r="O829" s="464">
        <v>21847.548353680886</v>
      </c>
      <c r="P829" s="461">
        <v>309160.64225870935</v>
      </c>
      <c r="Q829" s="461">
        <v>175345.6366033029</v>
      </c>
      <c r="R829" s="464">
        <v>1154485887536.7781</v>
      </c>
      <c r="S829" s="462">
        <v>0.54112160215838756</v>
      </c>
      <c r="T829" s="462">
        <v>0.31232356833438052</v>
      </c>
      <c r="U829" s="461">
        <v>20.155514928078631</v>
      </c>
      <c r="V829" s="464">
        <v>7840635641647.3262</v>
      </c>
      <c r="W829" s="460">
        <v>2473.3590110357641</v>
      </c>
      <c r="X829" s="463">
        <v>3.6859725582552204E-2</v>
      </c>
      <c r="Y829" s="476">
        <v>2.0000000000000001E-4</v>
      </c>
    </row>
    <row r="830" spans="1:25" x14ac:dyDescent="0.2">
      <c r="A830" s="475">
        <f t="shared" si="12"/>
        <v>826</v>
      </c>
      <c r="B830" s="462">
        <v>0.43974216606072569</v>
      </c>
      <c r="C830" s="461">
        <v>7579.8123001017457</v>
      </c>
      <c r="D830" s="462">
        <v>0.78168115781573833</v>
      </c>
      <c r="E830" s="462">
        <v>0.59134649700077047</v>
      </c>
      <c r="F830" s="516">
        <v>2026.94</v>
      </c>
      <c r="G830" s="464">
        <v>187862211564.50372</v>
      </c>
      <c r="H830" s="461">
        <v>18705198.750889163</v>
      </c>
      <c r="I830" s="464">
        <v>590173122021.04504</v>
      </c>
      <c r="J830" s="462">
        <v>0.43974216606072569</v>
      </c>
      <c r="K830" s="464">
        <v>52838437567.2108</v>
      </c>
      <c r="L830" s="464">
        <v>130133820195.70677</v>
      </c>
      <c r="M830" s="464">
        <v>2772423932.8216748</v>
      </c>
      <c r="N830" s="464">
        <v>34840436105.5411</v>
      </c>
      <c r="O830" s="464">
        <v>36017.887675614191</v>
      </c>
      <c r="P830" s="461">
        <v>288813.95984797482</v>
      </c>
      <c r="Q830" s="461">
        <v>160514.6748322038</v>
      </c>
      <c r="R830" s="464">
        <v>969538414610.37939</v>
      </c>
      <c r="S830" s="462">
        <v>0.5421199117512383</v>
      </c>
      <c r="T830" s="462">
        <v>0.44892762401282887</v>
      </c>
      <c r="U830" s="461">
        <v>15.416770866611353</v>
      </c>
      <c r="V830" s="464">
        <v>7297663401259.5322</v>
      </c>
      <c r="W830" s="460">
        <v>2303.7426793389022</v>
      </c>
      <c r="X830" s="463">
        <v>4.8163998537948186E-2</v>
      </c>
      <c r="Y830" s="476">
        <v>2.0000000000000001E-4</v>
      </c>
    </row>
    <row r="831" spans="1:25" x14ac:dyDescent="0.2">
      <c r="A831" s="475">
        <f t="shared" si="12"/>
        <v>827</v>
      </c>
      <c r="B831" s="462">
        <v>0.76575873643522829</v>
      </c>
      <c r="C831" s="461">
        <v>3539.0022952242894</v>
      </c>
      <c r="D831" s="462">
        <v>1.3430141534818705</v>
      </c>
      <c r="E831" s="462">
        <v>0.4005831097252528</v>
      </c>
      <c r="F831" s="516">
        <v>2024.41</v>
      </c>
      <c r="G831" s="464">
        <v>440174297067.4751</v>
      </c>
      <c r="H831" s="461">
        <v>60181774.683718897</v>
      </c>
      <c r="I831" s="464">
        <v>1069582862843.5867</v>
      </c>
      <c r="J831" s="462">
        <v>0.23342542363073493</v>
      </c>
      <c r="K831" s="464">
        <v>22294443549.742287</v>
      </c>
      <c r="L831" s="464">
        <v>2655572983.2340689</v>
      </c>
      <c r="M831" s="464">
        <v>257708064831.67273</v>
      </c>
      <c r="N831" s="464">
        <v>128803169819.83202</v>
      </c>
      <c r="O831" s="464">
        <v>21480.94402687356</v>
      </c>
      <c r="P831" s="461">
        <v>741425.96968604764</v>
      </c>
      <c r="Q831" s="461">
        <v>499117.69653332036</v>
      </c>
      <c r="R831" s="464">
        <v>1848359321942.1113</v>
      </c>
      <c r="S831" s="462">
        <v>0.4247629391117127</v>
      </c>
      <c r="T831" s="462">
        <v>0.34907688978524637</v>
      </c>
      <c r="U831" s="461">
        <v>17.054988451684515</v>
      </c>
      <c r="V831" s="464">
        <v>12019398598261.787</v>
      </c>
      <c r="W831" s="460">
        <v>3795.0802083632511</v>
      </c>
      <c r="X831" s="463">
        <v>4.2691285568489445E-2</v>
      </c>
      <c r="Y831" s="476">
        <v>2.0000000000000001E-4</v>
      </c>
    </row>
    <row r="832" spans="1:25" x14ac:dyDescent="0.2">
      <c r="A832" s="475">
        <f t="shared" si="12"/>
        <v>828</v>
      </c>
      <c r="B832" s="462">
        <v>0.5508316020708246</v>
      </c>
      <c r="C832" s="461">
        <v>2385.1206753118613</v>
      </c>
      <c r="D832" s="462">
        <v>0.93563527509282052</v>
      </c>
      <c r="E832" s="462">
        <v>0.61375613743842861</v>
      </c>
      <c r="F832" s="516">
        <v>2024.62</v>
      </c>
      <c r="G832" s="464">
        <v>226669023747.94809</v>
      </c>
      <c r="H832" s="461">
        <v>27567339.407295834</v>
      </c>
      <c r="I832" s="464">
        <v>580741614893.08191</v>
      </c>
      <c r="J832" s="462">
        <v>0.29208960121006888</v>
      </c>
      <c r="K832" s="464">
        <v>19726454499.213116</v>
      </c>
      <c r="L832" s="464">
        <v>0</v>
      </c>
      <c r="M832" s="464">
        <v>184960369708.27875</v>
      </c>
      <c r="N832" s="464">
        <v>34860570831.596741</v>
      </c>
      <c r="O832" s="464">
        <v>25740.240108896458</v>
      </c>
      <c r="P832" s="461">
        <v>268999.53329716023</v>
      </c>
      <c r="Q832" s="461">
        <v>142596.17495908425</v>
      </c>
      <c r="R832" s="464">
        <v>1079357937786.8757</v>
      </c>
      <c r="S832" s="462">
        <v>0.50212785060258414</v>
      </c>
      <c r="T832" s="462">
        <v>0.34520833442674392</v>
      </c>
      <c r="U832" s="461">
        <v>16.575614750259998</v>
      </c>
      <c r="V832" s="464">
        <v>6884886628634.7246</v>
      </c>
      <c r="W832" s="460">
        <v>2172.5841097662742</v>
      </c>
      <c r="X832" s="463">
        <v>4.3330331941240939E-2</v>
      </c>
      <c r="Y832" s="476">
        <v>2.0000000000000001E-4</v>
      </c>
    </row>
    <row r="833" spans="1:25" x14ac:dyDescent="0.2">
      <c r="A833" s="475">
        <f t="shared" si="12"/>
        <v>829</v>
      </c>
      <c r="B833" s="462">
        <v>0.35176822245831374</v>
      </c>
      <c r="C833" s="461">
        <v>3014.3410382797992</v>
      </c>
      <c r="D833" s="462">
        <v>0.56720484129386406</v>
      </c>
      <c r="E833" s="462">
        <v>0.6867648991427393</v>
      </c>
      <c r="F833" s="516">
        <v>2024.72</v>
      </c>
      <c r="G833" s="464">
        <v>182596897783.26187</v>
      </c>
      <c r="H833" s="461">
        <v>11704295.039058527</v>
      </c>
      <c r="I833" s="464">
        <v>405442000063.21124</v>
      </c>
      <c r="J833" s="462">
        <v>0.35176822245831374</v>
      </c>
      <c r="K833" s="464">
        <v>9866284771.6324406</v>
      </c>
      <c r="L833" s="464">
        <v>5299169581.4559183</v>
      </c>
      <c r="M833" s="464">
        <v>198374031086.272</v>
      </c>
      <c r="N833" s="464">
        <v>88129370597.512466</v>
      </c>
      <c r="O833" s="464">
        <v>22002.133600706264</v>
      </c>
      <c r="P833" s="461">
        <v>478443.17721739085</v>
      </c>
      <c r="Q833" s="461">
        <v>314011.95135853463</v>
      </c>
      <c r="R833" s="464">
        <v>949579458853.38232</v>
      </c>
      <c r="S833" s="462">
        <v>0.55206197230418319</v>
      </c>
      <c r="T833" s="462">
        <v>0.30822946543637092</v>
      </c>
      <c r="U833" s="461">
        <v>16.695989165728669</v>
      </c>
      <c r="V833" s="464">
        <v>5511199452842.2773</v>
      </c>
      <c r="W833" s="460">
        <v>1738.6982111068899</v>
      </c>
      <c r="X833" s="463">
        <v>4.2461760439350363E-2</v>
      </c>
      <c r="Y833" s="476">
        <v>2.0000000000000001E-4</v>
      </c>
    </row>
    <row r="834" spans="1:25" x14ac:dyDescent="0.2">
      <c r="A834" s="475">
        <f t="shared" si="12"/>
        <v>830</v>
      </c>
      <c r="B834" s="462">
        <v>0.47243827811943723</v>
      </c>
      <c r="C834" s="461">
        <v>5574.5335886769735</v>
      </c>
      <c r="D834" s="462">
        <v>0.81401722301521029</v>
      </c>
      <c r="E834" s="462">
        <v>0.1935844486047486</v>
      </c>
      <c r="F834" s="516">
        <v>2024.87</v>
      </c>
      <c r="G834" s="464">
        <v>486649782808.63525</v>
      </c>
      <c r="H834" s="461">
        <v>19687205.23109515</v>
      </c>
      <c r="I834" s="464">
        <v>569743177254.54626</v>
      </c>
      <c r="J834" s="462">
        <v>0.46359345856181589</v>
      </c>
      <c r="K834" s="464">
        <v>7060718653.0240145</v>
      </c>
      <c r="L834" s="464">
        <v>0</v>
      </c>
      <c r="M834" s="464">
        <v>299317587488.17108</v>
      </c>
      <c r="N834" s="464">
        <v>7669166203.7454777</v>
      </c>
      <c r="O834" s="464">
        <v>29522.452312082401</v>
      </c>
      <c r="P834" s="461">
        <v>101465.43749999983</v>
      </c>
      <c r="Q834" s="461">
        <v>33113.812499999833</v>
      </c>
      <c r="R834" s="464">
        <v>1324367233739.5356</v>
      </c>
      <c r="S834" s="462">
        <v>0.64921250312341516</v>
      </c>
      <c r="T834" s="462">
        <v>0.51372508250438975</v>
      </c>
      <c r="U834" s="461">
        <v>17.280743283476188</v>
      </c>
      <c r="V834" s="464">
        <v>12775372196767.203</v>
      </c>
      <c r="W834" s="460">
        <v>4033.2818002319414</v>
      </c>
      <c r="X834" s="463">
        <v>4.2668367145479294E-2</v>
      </c>
      <c r="Y834" s="476">
        <v>2.0000000000000001E-4</v>
      </c>
    </row>
    <row r="835" spans="1:25" x14ac:dyDescent="0.2">
      <c r="A835" s="475">
        <f t="shared" si="12"/>
        <v>831</v>
      </c>
      <c r="B835" s="462">
        <v>0.47289424207510022</v>
      </c>
      <c r="C835" s="461">
        <v>3166.6554311354485</v>
      </c>
      <c r="D835" s="462">
        <v>0.91124805022915079</v>
      </c>
      <c r="E835" s="462">
        <v>0.43183151988578988</v>
      </c>
      <c r="F835" s="516">
        <v>2023.75</v>
      </c>
      <c r="G835" s="464">
        <v>373938808277.03925</v>
      </c>
      <c r="H835" s="461">
        <v>26686670.941922307</v>
      </c>
      <c r="I835" s="464">
        <v>706480339914.2417</v>
      </c>
      <c r="J835" s="462">
        <v>0.44669750821215715</v>
      </c>
      <c r="K835" s="464">
        <v>9867497542.5682888</v>
      </c>
      <c r="L835" s="464">
        <v>0</v>
      </c>
      <c r="M835" s="464">
        <v>346723596187.70441</v>
      </c>
      <c r="N835" s="464">
        <v>41677589855.685295</v>
      </c>
      <c r="O835" s="464">
        <v>20867.962487862867</v>
      </c>
      <c r="P835" s="461">
        <v>312888.42479111569</v>
      </c>
      <c r="Q835" s="461">
        <v>175673.38365793819</v>
      </c>
      <c r="R835" s="464">
        <v>1452734989528.1282</v>
      </c>
      <c r="S835" s="462">
        <v>0.6089720727537733</v>
      </c>
      <c r="T835" s="462">
        <v>0.45385100716206417</v>
      </c>
      <c r="U835" s="461">
        <v>16.381325421591054</v>
      </c>
      <c r="V835" s="464">
        <v>11893042681916.766</v>
      </c>
      <c r="W835" s="460">
        <v>3751.5176388207701</v>
      </c>
      <c r="X835" s="463">
        <v>4.4459147936386334E-2</v>
      </c>
      <c r="Y835" s="476">
        <v>2.0000000000000001E-4</v>
      </c>
    </row>
    <row r="836" spans="1:25" x14ac:dyDescent="0.2">
      <c r="A836" s="475">
        <f t="shared" si="12"/>
        <v>832</v>
      </c>
      <c r="B836" s="462">
        <v>0.60973839817365871</v>
      </c>
      <c r="C836" s="461">
        <v>5750.9805053097407</v>
      </c>
      <c r="D836" s="462">
        <v>0.83338524965617322</v>
      </c>
      <c r="E836" s="462">
        <v>0.36593860192370847</v>
      </c>
      <c r="F836" s="516">
        <v>2026.28</v>
      </c>
      <c r="G836" s="464">
        <v>115417965939.01987</v>
      </c>
      <c r="H836" s="461">
        <v>21102316.265107237</v>
      </c>
      <c r="I836" s="464">
        <v>484322997286.78644</v>
      </c>
      <c r="J836" s="462">
        <v>0.2142005801420005</v>
      </c>
      <c r="K836" s="464">
        <v>27382322621.205097</v>
      </c>
      <c r="L836" s="464">
        <v>50609507176.836449</v>
      </c>
      <c r="M836" s="464">
        <v>38932109294.273941</v>
      </c>
      <c r="N836" s="464">
        <v>98714010232.008392</v>
      </c>
      <c r="O836" s="464">
        <v>22522.421129738395</v>
      </c>
      <c r="P836" s="461">
        <v>535987.21264970792</v>
      </c>
      <c r="Q836" s="461">
        <v>351316.32375483424</v>
      </c>
      <c r="R836" s="464">
        <v>796584929395.96277</v>
      </c>
      <c r="S836" s="462">
        <v>0.37040089819610666</v>
      </c>
      <c r="T836" s="462">
        <v>0.27709112799690855</v>
      </c>
      <c r="U836" s="461">
        <v>15.935111060776022</v>
      </c>
      <c r="V836" s="464">
        <v>3836308250464.1094</v>
      </c>
      <c r="W836" s="460">
        <v>1210.4095644203433</v>
      </c>
      <c r="X836" s="463">
        <v>4.6336429473228261E-2</v>
      </c>
      <c r="Y836" s="476">
        <v>2.0000000000000001E-4</v>
      </c>
    </row>
    <row r="837" spans="1:25" x14ac:dyDescent="0.2">
      <c r="A837" s="475">
        <f t="shared" si="12"/>
        <v>833</v>
      </c>
      <c r="B837" s="462">
        <v>0.65374720218585936</v>
      </c>
      <c r="C837" s="461">
        <v>6639.0968397505112</v>
      </c>
      <c r="D837" s="462">
        <v>0.99283975804590974</v>
      </c>
      <c r="E837" s="462">
        <v>0.590536018100149</v>
      </c>
      <c r="F837" s="516">
        <v>2023.75</v>
      </c>
      <c r="G837" s="464">
        <v>337969214227.47668</v>
      </c>
      <c r="H837" s="461">
        <v>29607979.138618302</v>
      </c>
      <c r="I837" s="464">
        <v>677985644410.61414</v>
      </c>
      <c r="J837" s="462">
        <v>0.33730679657714735</v>
      </c>
      <c r="K837" s="464">
        <v>22013703768.722702</v>
      </c>
      <c r="L837" s="464">
        <v>0</v>
      </c>
      <c r="M837" s="464">
        <v>527922423065.27588</v>
      </c>
      <c r="N837" s="464">
        <v>47362511560.225304</v>
      </c>
      <c r="O837" s="464">
        <v>34760.473187418364</v>
      </c>
      <c r="P837" s="461">
        <v>338162.67858160939</v>
      </c>
      <c r="Q837" s="461">
        <v>192829.93552920298</v>
      </c>
      <c r="R837" s="464">
        <v>1879957029798.5247</v>
      </c>
      <c r="S837" s="462">
        <v>0.61565493792786352</v>
      </c>
      <c r="T837" s="462">
        <v>0.28736009719318528</v>
      </c>
      <c r="U837" s="461">
        <v>16.685534812837091</v>
      </c>
      <c r="V837" s="464">
        <v>9764443147266.7695</v>
      </c>
      <c r="W837" s="460">
        <v>3083.472731319488</v>
      </c>
      <c r="X837" s="463">
        <v>4.4600536790940538E-2</v>
      </c>
      <c r="Y837" s="476">
        <v>2.0000000000000001E-4</v>
      </c>
    </row>
    <row r="838" spans="1:25" x14ac:dyDescent="0.2">
      <c r="A838" s="475">
        <f t="shared" si="12"/>
        <v>834</v>
      </c>
      <c r="B838" s="462">
        <v>0.5498274529901902</v>
      </c>
      <c r="C838" s="461">
        <v>3100.4223610242034</v>
      </c>
      <c r="D838" s="462">
        <v>0.81810313855394323</v>
      </c>
      <c r="E838" s="462">
        <v>0.25927815588009318</v>
      </c>
      <c r="F838" s="516">
        <v>2023.75</v>
      </c>
      <c r="G838" s="464">
        <v>376874159071.15833</v>
      </c>
      <c r="H838" s="461">
        <v>21682199.38693795</v>
      </c>
      <c r="I838" s="464">
        <v>561521256156.27087</v>
      </c>
      <c r="J838" s="462">
        <v>0.36071811314256519</v>
      </c>
      <c r="K838" s="464">
        <v>12781450223.107586</v>
      </c>
      <c r="L838" s="464">
        <v>0</v>
      </c>
      <c r="M838" s="464">
        <v>327943423633.47565</v>
      </c>
      <c r="N838" s="464">
        <v>93792211151.584259</v>
      </c>
      <c r="O838" s="464">
        <v>20782.820116999668</v>
      </c>
      <c r="P838" s="461">
        <v>546214.59976151586</v>
      </c>
      <c r="Q838" s="461">
        <v>360001.13962245837</v>
      </c>
      <c r="R838" s="464">
        <v>1355849036281.3682</v>
      </c>
      <c r="S838" s="462">
        <v>0.57754053919617099</v>
      </c>
      <c r="T838" s="462">
        <v>0.39321420091778697</v>
      </c>
      <c r="U838" s="461">
        <v>17.193285808463187</v>
      </c>
      <c r="V838" s="464">
        <v>10166309392268.637</v>
      </c>
      <c r="W838" s="460">
        <v>3207.5202381318127</v>
      </c>
      <c r="X838" s="463">
        <v>4.2168125393966902E-2</v>
      </c>
      <c r="Y838" s="476">
        <v>2.0000000000000001E-4</v>
      </c>
    </row>
    <row r="839" spans="1:25" x14ac:dyDescent="0.2">
      <c r="A839" s="475">
        <f t="shared" ref="A839:A902" si="13">A838+1</f>
        <v>835</v>
      </c>
      <c r="B839" s="462">
        <v>0.44449676466437471</v>
      </c>
      <c r="C839" s="461">
        <v>6173.7145864084123</v>
      </c>
      <c r="D839" s="462">
        <v>0.91550802432120326</v>
      </c>
      <c r="E839" s="462">
        <v>0.36700175100533172</v>
      </c>
      <c r="F839" s="516">
        <v>2023.93</v>
      </c>
      <c r="G839" s="464">
        <v>547316551986.43121</v>
      </c>
      <c r="H839" s="461">
        <v>25271085.302630436</v>
      </c>
      <c r="I839" s="464">
        <v>613612149762.77991</v>
      </c>
      <c r="J839" s="462">
        <v>0.22311707362603983</v>
      </c>
      <c r="K839" s="464">
        <v>14023143597.835337</v>
      </c>
      <c r="L839" s="464">
        <v>0</v>
      </c>
      <c r="M839" s="464">
        <v>512687393189.66132</v>
      </c>
      <c r="N839" s="464">
        <v>99696320348.014145</v>
      </c>
      <c r="O839" s="464">
        <v>10142.387700020616</v>
      </c>
      <c r="P839" s="461">
        <v>508392.25519344618</v>
      </c>
      <c r="Q839" s="461">
        <v>326770.61549197452</v>
      </c>
      <c r="R839" s="464">
        <v>1753895815950.374</v>
      </c>
      <c r="S839" s="462">
        <v>0.56245824155033497</v>
      </c>
      <c r="T839" s="462">
        <v>0.36130339852553955</v>
      </c>
      <c r="U839" s="461">
        <v>18.158918937194269</v>
      </c>
      <c r="V839" s="464">
        <v>12536490073784.818</v>
      </c>
      <c r="W839" s="460">
        <v>3958.9224579178981</v>
      </c>
      <c r="X839" s="463">
        <v>4.0631051046241234E-2</v>
      </c>
      <c r="Y839" s="476">
        <v>2.0000000000000001E-4</v>
      </c>
    </row>
    <row r="840" spans="1:25" x14ac:dyDescent="0.2">
      <c r="A840" s="475">
        <f t="shared" si="13"/>
        <v>836</v>
      </c>
      <c r="B840" s="462">
        <v>0.64099381489803542</v>
      </c>
      <c r="C840" s="461">
        <v>8915.7409816482359</v>
      </c>
      <c r="D840" s="462">
        <v>0.81909252531350452</v>
      </c>
      <c r="E840" s="462">
        <v>0.32878249796860104</v>
      </c>
      <c r="F840" s="516">
        <v>2025.92</v>
      </c>
      <c r="G840" s="464">
        <v>180079235682.72589</v>
      </c>
      <c r="H840" s="461">
        <v>20053859.923140809</v>
      </c>
      <c r="I840" s="464">
        <v>482112217347.06281</v>
      </c>
      <c r="J840" s="462">
        <v>0.27449003379659653</v>
      </c>
      <c r="K840" s="464">
        <v>31025029194.832497</v>
      </c>
      <c r="L840" s="464">
        <v>48564964939.651649</v>
      </c>
      <c r="M840" s="464">
        <v>104976207057.75896</v>
      </c>
      <c r="N840" s="464">
        <v>18299274795.890022</v>
      </c>
      <c r="O840" s="464">
        <v>35071.338943604133</v>
      </c>
      <c r="P840" s="461">
        <v>162939.75639338588</v>
      </c>
      <c r="Q840" s="461">
        <v>69541.826902123648</v>
      </c>
      <c r="R840" s="464">
        <v>862022883797.95837</v>
      </c>
      <c r="S840" s="462">
        <v>0.47908692657869972</v>
      </c>
      <c r="T840" s="462">
        <v>0.32032483794063316</v>
      </c>
      <c r="U840" s="461">
        <v>16.786049335698173</v>
      </c>
      <c r="V840" s="464">
        <v>5049658331460.7422</v>
      </c>
      <c r="W840" s="460">
        <v>1594.5262358941661</v>
      </c>
      <c r="X840" s="463">
        <v>4.3982915267998121E-2</v>
      </c>
      <c r="Y840" s="476">
        <v>2.0000000000000001E-4</v>
      </c>
    </row>
    <row r="841" spans="1:25" x14ac:dyDescent="0.2">
      <c r="A841" s="475">
        <f t="shared" si="13"/>
        <v>837</v>
      </c>
      <c r="B841" s="462">
        <v>0.34492402063490207</v>
      </c>
      <c r="C841" s="461">
        <v>3396.6497152863017</v>
      </c>
      <c r="D841" s="462">
        <v>0.81725305731604314</v>
      </c>
      <c r="E841" s="462">
        <v>0.11054780683751037</v>
      </c>
      <c r="F841" s="516">
        <v>2024.2</v>
      </c>
      <c r="G841" s="464">
        <v>291499951445.52405</v>
      </c>
      <c r="H841" s="461">
        <v>20413864.552229382</v>
      </c>
      <c r="I841" s="464">
        <v>498224263524.65668</v>
      </c>
      <c r="J841" s="462">
        <v>0.25956081081477422</v>
      </c>
      <c r="K841" s="464">
        <v>7051802836.1332664</v>
      </c>
      <c r="L841" s="464">
        <v>0</v>
      </c>
      <c r="M841" s="464">
        <v>243654209443.34973</v>
      </c>
      <c r="N841" s="464">
        <v>73704090172.469772</v>
      </c>
      <c r="O841" s="464">
        <v>40389.860406649706</v>
      </c>
      <c r="P841" s="461">
        <v>420149.70250091923</v>
      </c>
      <c r="Q841" s="461">
        <v>260237.98393034353</v>
      </c>
      <c r="R841" s="464">
        <v>1192864669381.802</v>
      </c>
      <c r="S841" s="462">
        <v>0.5404307716809964</v>
      </c>
      <c r="T841" s="462">
        <v>0.30404320622130382</v>
      </c>
      <c r="U841" s="461">
        <v>17.784046091782869</v>
      </c>
      <c r="V841" s="464">
        <v>7036462843086.5713</v>
      </c>
      <c r="W841" s="460">
        <v>2220.9339503328301</v>
      </c>
      <c r="X841" s="463">
        <v>4.1487024405534298E-2</v>
      </c>
      <c r="Y841" s="476">
        <v>2.0000000000000001E-4</v>
      </c>
    </row>
    <row r="842" spans="1:25" x14ac:dyDescent="0.2">
      <c r="A842" s="475">
        <f t="shared" si="13"/>
        <v>838</v>
      </c>
      <c r="B842" s="462">
        <v>0.4401541507044382</v>
      </c>
      <c r="C842" s="461">
        <v>8999.6705677143345</v>
      </c>
      <c r="D842" s="462">
        <v>0.67576625286023984</v>
      </c>
      <c r="E842" s="462">
        <v>0.58157212943534975</v>
      </c>
      <c r="F842" s="516">
        <v>2025.94</v>
      </c>
      <c r="G842" s="464">
        <v>432324571583.40509</v>
      </c>
      <c r="H842" s="461">
        <v>14015395.64137348</v>
      </c>
      <c r="I842" s="464">
        <v>427518808497.61139</v>
      </c>
      <c r="J842" s="462">
        <v>0.4401541507044382</v>
      </c>
      <c r="K842" s="464">
        <v>47913179095.956917</v>
      </c>
      <c r="L842" s="464">
        <v>142350934930.38034</v>
      </c>
      <c r="M842" s="464">
        <v>131766694028.41808</v>
      </c>
      <c r="N842" s="464">
        <v>42961960009.360115</v>
      </c>
      <c r="O842" s="464">
        <v>21556.92944367458</v>
      </c>
      <c r="P842" s="461">
        <v>319093.46234236145</v>
      </c>
      <c r="Q842" s="461">
        <v>185875.26024820664</v>
      </c>
      <c r="R842" s="464">
        <v>1118961467137.8276</v>
      </c>
      <c r="S842" s="462">
        <v>0.62479612271896789</v>
      </c>
      <c r="T842" s="462">
        <v>0.55150243110165864</v>
      </c>
      <c r="U842" s="461">
        <v>17.092176371137022</v>
      </c>
      <c r="V842" s="464">
        <v>11332148325310.752</v>
      </c>
      <c r="W842" s="460">
        <v>3574.4039855182355</v>
      </c>
      <c r="X842" s="463">
        <v>4.3512010530498246E-2</v>
      </c>
      <c r="Y842" s="476">
        <v>2.0000000000000001E-4</v>
      </c>
    </row>
    <row r="843" spans="1:25" x14ac:dyDescent="0.2">
      <c r="A843" s="475">
        <f t="shared" si="13"/>
        <v>839</v>
      </c>
      <c r="B843" s="462">
        <v>0.55050320306336176</v>
      </c>
      <c r="C843" s="461">
        <v>5566.1030933354559</v>
      </c>
      <c r="D843" s="462">
        <v>0.83030075704315309</v>
      </c>
      <c r="E843" s="462">
        <v>0.7</v>
      </c>
      <c r="F843" s="516">
        <v>2025.63</v>
      </c>
      <c r="G843" s="464">
        <v>261344165337.19196</v>
      </c>
      <c r="H843" s="461">
        <v>21559291.211563181</v>
      </c>
      <c r="I843" s="464">
        <v>556187512509.34094</v>
      </c>
      <c r="J843" s="462">
        <v>0.35590062233496611</v>
      </c>
      <c r="K843" s="464">
        <v>20833573456.679001</v>
      </c>
      <c r="L843" s="464">
        <v>40192256826.626617</v>
      </c>
      <c r="M843" s="464">
        <v>95221631043.559616</v>
      </c>
      <c r="N843" s="464">
        <v>47648617641.188805</v>
      </c>
      <c r="O843" s="464">
        <v>35350.7155150088</v>
      </c>
      <c r="P843" s="461">
        <v>323093.97329507989</v>
      </c>
      <c r="Q843" s="461">
        <v>185212.97690766692</v>
      </c>
      <c r="R843" s="464">
        <v>1027910381978.1652</v>
      </c>
      <c r="S843" s="462">
        <v>0.527006261365913</v>
      </c>
      <c r="T843" s="462">
        <v>0.41735676637278157</v>
      </c>
      <c r="U843" s="461">
        <v>16.572647040633164</v>
      </c>
      <c r="V843" s="464">
        <v>7824630706440.0312</v>
      </c>
      <c r="W843" s="460">
        <v>2470.2932823103333</v>
      </c>
      <c r="X843" s="463">
        <v>4.4144098032052666E-2</v>
      </c>
      <c r="Y843" s="476">
        <v>2.0000000000000001E-4</v>
      </c>
    </row>
    <row r="844" spans="1:25" x14ac:dyDescent="0.2">
      <c r="A844" s="475">
        <f t="shared" si="13"/>
        <v>840</v>
      </c>
      <c r="B844" s="462">
        <v>0.52228604078627194</v>
      </c>
      <c r="C844" s="461">
        <v>6115.2077733092729</v>
      </c>
      <c r="D844" s="462">
        <v>0.30479313073715036</v>
      </c>
      <c r="E844" s="462">
        <v>0.35682682004018712</v>
      </c>
      <c r="F844" s="516">
        <v>2025.94</v>
      </c>
      <c r="G844" s="464">
        <v>52671160055.31469</v>
      </c>
      <c r="H844" s="461">
        <v>5014043.2747880723</v>
      </c>
      <c r="I844" s="464">
        <v>188105874403.93893</v>
      </c>
      <c r="J844" s="462">
        <v>0.4177389828014183</v>
      </c>
      <c r="K844" s="464">
        <v>14032350340.483427</v>
      </c>
      <c r="L844" s="464">
        <v>14896631566.393818</v>
      </c>
      <c r="M844" s="464">
        <v>71960580977.677582</v>
      </c>
      <c r="N844" s="464">
        <v>132953346848.58011</v>
      </c>
      <c r="O844" s="464">
        <v>23122.469015732306</v>
      </c>
      <c r="P844" s="461">
        <v>789197.97795900528</v>
      </c>
      <c r="Q844" s="461">
        <v>489864.64994332939</v>
      </c>
      <c r="R844" s="464">
        <v>489296728015.4364</v>
      </c>
      <c r="S844" s="462">
        <v>0.48837485056342339</v>
      </c>
      <c r="T844" s="462">
        <v>0.30371763245859251</v>
      </c>
      <c r="U844" s="461">
        <v>15.01001738640093</v>
      </c>
      <c r="V844" s="464">
        <v>2614064621782.3613</v>
      </c>
      <c r="W844" s="460">
        <v>824.23271923244261</v>
      </c>
      <c r="X844" s="463">
        <v>4.5880271904363557E-2</v>
      </c>
      <c r="Y844" s="476">
        <v>2.0000000000000001E-4</v>
      </c>
    </row>
    <row r="845" spans="1:25" x14ac:dyDescent="0.2">
      <c r="A845" s="475">
        <f t="shared" si="13"/>
        <v>841</v>
      </c>
      <c r="B845" s="462">
        <v>0.62539879175805324</v>
      </c>
      <c r="C845" s="461">
        <v>4489.8365771986937</v>
      </c>
      <c r="D845" s="462">
        <v>0.62519358923528456</v>
      </c>
      <c r="E845" s="462">
        <v>0.37524859362566576</v>
      </c>
      <c r="F845" s="516">
        <v>2026.34</v>
      </c>
      <c r="G845" s="464">
        <v>98175314619.083176</v>
      </c>
      <c r="H845" s="461">
        <v>13262274.275847835</v>
      </c>
      <c r="I845" s="464">
        <v>436718251127.5069</v>
      </c>
      <c r="J845" s="462">
        <v>0.40903152788393116</v>
      </c>
      <c r="K845" s="464">
        <v>17322799392.224407</v>
      </c>
      <c r="L845" s="464">
        <v>23232863559.076221</v>
      </c>
      <c r="M845" s="464">
        <v>43944822897.847595</v>
      </c>
      <c r="N845" s="464">
        <v>41701292011.981071</v>
      </c>
      <c r="O845" s="464">
        <v>30034.756593662489</v>
      </c>
      <c r="P845" s="461">
        <v>264582.01849439321</v>
      </c>
      <c r="Q845" s="461">
        <v>145836.4691160754</v>
      </c>
      <c r="R845" s="464">
        <v>681924175543.52063</v>
      </c>
      <c r="S845" s="462">
        <v>0.50912038971162599</v>
      </c>
      <c r="T845" s="462">
        <v>0.34684934499896886</v>
      </c>
      <c r="U845" s="461">
        <v>15.371090650426133</v>
      </c>
      <c r="V845" s="464">
        <v>4054177649723.5859</v>
      </c>
      <c r="W845" s="460">
        <v>1279.5070867015088</v>
      </c>
      <c r="X845" s="463">
        <v>4.6644485326364893E-2</v>
      </c>
      <c r="Y845" s="476">
        <v>2.0000000000000001E-4</v>
      </c>
    </row>
    <row r="846" spans="1:25" x14ac:dyDescent="0.2">
      <c r="A846" s="475">
        <f t="shared" si="13"/>
        <v>842</v>
      </c>
      <c r="B846" s="462">
        <v>0.47744733630243691</v>
      </c>
      <c r="C846" s="461">
        <v>1684.5749995088331</v>
      </c>
      <c r="D846" s="462">
        <v>0.78438093893257599</v>
      </c>
      <c r="E846" s="462">
        <v>0.56051389237641747</v>
      </c>
      <c r="F846" s="516">
        <v>2026.59</v>
      </c>
      <c r="G846" s="464">
        <v>55236968199.264946</v>
      </c>
      <c r="H846" s="461">
        <v>20555063.148629542</v>
      </c>
      <c r="I846" s="464">
        <v>522252038392.17175</v>
      </c>
      <c r="J846" s="462">
        <v>0.31762616492003604</v>
      </c>
      <c r="K846" s="464">
        <v>22342753502.41357</v>
      </c>
      <c r="L846" s="464">
        <v>49956632425.710495</v>
      </c>
      <c r="M846" s="464">
        <v>36713267612.210541</v>
      </c>
      <c r="N846" s="464">
        <v>46003941738.412857</v>
      </c>
      <c r="O846" s="464">
        <v>26130.375739988685</v>
      </c>
      <c r="P846" s="461">
        <v>297998.11116634344</v>
      </c>
      <c r="Q846" s="461">
        <v>167341.72441932559</v>
      </c>
      <c r="R846" s="464">
        <v>866783574629.32288</v>
      </c>
      <c r="S846" s="462">
        <v>0.47033719094063986</v>
      </c>
      <c r="T846" s="462">
        <v>0.19815945592929254</v>
      </c>
      <c r="U846" s="461">
        <v>14.765487441764691</v>
      </c>
      <c r="V846" s="464">
        <v>2981729932267.7139</v>
      </c>
      <c r="W846" s="460">
        <v>940.39428973304473</v>
      </c>
      <c r="X846" s="463">
        <v>4.6391693206882266E-2</v>
      </c>
      <c r="Y846" s="476">
        <v>2.0000000000000001E-4</v>
      </c>
    </row>
    <row r="847" spans="1:25" x14ac:dyDescent="0.2">
      <c r="A847" s="475">
        <f t="shared" si="13"/>
        <v>843</v>
      </c>
      <c r="B847" s="462">
        <v>0.43053891237567166</v>
      </c>
      <c r="C847" s="461">
        <v>6338.4772923375385</v>
      </c>
      <c r="D847" s="462">
        <v>1.1492541093888686</v>
      </c>
      <c r="E847" s="462">
        <v>0.46877337951805698</v>
      </c>
      <c r="F847" s="516">
        <v>2024.6</v>
      </c>
      <c r="G847" s="464">
        <v>215046648797.24841</v>
      </c>
      <c r="H847" s="461">
        <v>39545361.787126258</v>
      </c>
      <c r="I847" s="464">
        <v>632252377903.35852</v>
      </c>
      <c r="J847" s="462">
        <v>0.13445171640853848</v>
      </c>
      <c r="K847" s="464">
        <v>12074148693.290442</v>
      </c>
      <c r="L847" s="464">
        <v>0</v>
      </c>
      <c r="M847" s="464">
        <v>135139597221.20981</v>
      </c>
      <c r="N847" s="464">
        <v>30526832357.959259</v>
      </c>
      <c r="O847" s="464">
        <v>33098.992090895925</v>
      </c>
      <c r="P847" s="461">
        <v>254854.96658719183</v>
      </c>
      <c r="Q847" s="461">
        <v>129041.05997748888</v>
      </c>
      <c r="R847" s="464">
        <v>1200033886373.4934</v>
      </c>
      <c r="S847" s="462">
        <v>0.43252023732861877</v>
      </c>
      <c r="T847" s="462">
        <v>0.21347467231778935</v>
      </c>
      <c r="U847" s="461">
        <v>17.956915690904435</v>
      </c>
      <c r="V847" s="464">
        <v>4857449413705.9238</v>
      </c>
      <c r="W847" s="460">
        <v>1533.2089763289644</v>
      </c>
      <c r="X847" s="463">
        <v>4.2362591849609395E-2</v>
      </c>
      <c r="Y847" s="476">
        <v>2.0000000000000001E-4</v>
      </c>
    </row>
    <row r="848" spans="1:25" x14ac:dyDescent="0.2">
      <c r="A848" s="475">
        <f t="shared" si="13"/>
        <v>844</v>
      </c>
      <c r="B848" s="462">
        <v>0.54543498951225777</v>
      </c>
      <c r="C848" s="461">
        <v>2036.5123602068652</v>
      </c>
      <c r="D848" s="462">
        <v>0.7454246140281835</v>
      </c>
      <c r="E848" s="462">
        <v>0.42854978322667386</v>
      </c>
      <c r="F848" s="516">
        <v>2024.8</v>
      </c>
      <c r="G848" s="464">
        <v>178410127136.1232</v>
      </c>
      <c r="H848" s="461">
        <v>18494547.919260409</v>
      </c>
      <c r="I848" s="464">
        <v>429369738581.7937</v>
      </c>
      <c r="J848" s="462">
        <v>0.28791896574666531</v>
      </c>
      <c r="K848" s="464">
        <v>12931616001.797089</v>
      </c>
      <c r="L848" s="464">
        <v>22375466825.108128</v>
      </c>
      <c r="M848" s="464">
        <v>128698489282.3593</v>
      </c>
      <c r="N848" s="464">
        <v>24126712226.282379</v>
      </c>
      <c r="O848" s="464">
        <v>31244.955799776675</v>
      </c>
      <c r="P848" s="461">
        <v>198270.13079458097</v>
      </c>
      <c r="Q848" s="461">
        <v>95063.925821209312</v>
      </c>
      <c r="R848" s="464">
        <v>820270489971.24011</v>
      </c>
      <c r="S848" s="462">
        <v>0.509248491238393</v>
      </c>
      <c r="T848" s="462">
        <v>0.30277439746775248</v>
      </c>
      <c r="U848" s="461">
        <v>17.248164269450989</v>
      </c>
      <c r="V848" s="464">
        <v>4801161631491.3926</v>
      </c>
      <c r="W848" s="460">
        <v>1515.8419901885652</v>
      </c>
      <c r="X848" s="463">
        <v>4.1681162350387012E-2</v>
      </c>
      <c r="Y848" s="476">
        <v>2.0000000000000001E-4</v>
      </c>
    </row>
    <row r="849" spans="1:25" x14ac:dyDescent="0.2">
      <c r="A849" s="475">
        <f t="shared" si="13"/>
        <v>845</v>
      </c>
      <c r="B849" s="462">
        <v>0.49773005311750518</v>
      </c>
      <c r="C849" s="461">
        <v>5438.9331259984638</v>
      </c>
      <c r="D849" s="462">
        <v>0.84899125897581806</v>
      </c>
      <c r="E849" s="462">
        <v>0.40606725177221747</v>
      </c>
      <c r="F849" s="516">
        <v>2024.98</v>
      </c>
      <c r="G849" s="464">
        <v>227806950532.02905</v>
      </c>
      <c r="H849" s="461">
        <v>22310706.918863267</v>
      </c>
      <c r="I849" s="464">
        <v>496498558296.55847</v>
      </c>
      <c r="J849" s="462">
        <v>0.28229081303604886</v>
      </c>
      <c r="K849" s="464">
        <v>7180664871.8790398</v>
      </c>
      <c r="L849" s="464">
        <v>0</v>
      </c>
      <c r="M849" s="464">
        <v>204046338056.51666</v>
      </c>
      <c r="N849" s="464">
        <v>29234713501.974525</v>
      </c>
      <c r="O849" s="464">
        <v>34571.802693015685</v>
      </c>
      <c r="P849" s="461">
        <v>233040.68077574595</v>
      </c>
      <c r="Q849" s="461">
        <v>118096.70165758498</v>
      </c>
      <c r="R849" s="464">
        <v>1037472945713.9297</v>
      </c>
      <c r="S849" s="462">
        <v>0.53346575038508459</v>
      </c>
      <c r="T849" s="462">
        <v>0.31974951382952921</v>
      </c>
      <c r="U849" s="461">
        <v>17.100110694393557</v>
      </c>
      <c r="V849" s="464">
        <v>6219194696201.8213</v>
      </c>
      <c r="W849" s="460">
        <v>1961.3965637118779</v>
      </c>
      <c r="X849" s="463">
        <v>4.2813051948365287E-2</v>
      </c>
      <c r="Y849" s="476">
        <v>2.0000000000000001E-4</v>
      </c>
    </row>
    <row r="850" spans="1:25" x14ac:dyDescent="0.2">
      <c r="A850" s="475">
        <f t="shared" si="13"/>
        <v>846</v>
      </c>
      <c r="B850" s="462">
        <v>0.55611519971433343</v>
      </c>
      <c r="C850" s="461">
        <v>7676.3833753467834</v>
      </c>
      <c r="D850" s="462">
        <v>0.52958975356163185</v>
      </c>
      <c r="E850" s="462">
        <v>0.41732686087221188</v>
      </c>
      <c r="F850" s="516">
        <v>2025.42</v>
      </c>
      <c r="G850" s="464">
        <v>117685449963.35632</v>
      </c>
      <c r="H850" s="461">
        <v>9943493.2463162672</v>
      </c>
      <c r="I850" s="464">
        <v>326400650968.74951</v>
      </c>
      <c r="J850" s="462">
        <v>0.40085982618692961</v>
      </c>
      <c r="K850" s="464">
        <v>25438206044.583176</v>
      </c>
      <c r="L850" s="464">
        <v>32710211981.43367</v>
      </c>
      <c r="M850" s="464">
        <v>76732913564.992676</v>
      </c>
      <c r="N850" s="464">
        <v>38647944315.859497</v>
      </c>
      <c r="O850" s="464">
        <v>14691.373132637873</v>
      </c>
      <c r="P850" s="461">
        <v>258909.40205957674</v>
      </c>
      <c r="Q850" s="461">
        <v>143715.39084476943</v>
      </c>
      <c r="R850" s="464">
        <v>674447299238.65222</v>
      </c>
      <c r="S850" s="462">
        <v>0.55497738296541144</v>
      </c>
      <c r="T850" s="462">
        <v>0.34240204360564991</v>
      </c>
      <c r="U850" s="461">
        <v>15.94908743550905</v>
      </c>
      <c r="V850" s="464">
        <v>4116959061056.5376</v>
      </c>
      <c r="W850" s="460">
        <v>1299.36181970286</v>
      </c>
      <c r="X850" s="463">
        <v>4.5339652862031093E-2</v>
      </c>
      <c r="Y850" s="476">
        <v>2.0000000000000001E-4</v>
      </c>
    </row>
    <row r="851" spans="1:25" x14ac:dyDescent="0.2">
      <c r="A851" s="475">
        <f t="shared" si="13"/>
        <v>847</v>
      </c>
      <c r="B851" s="462">
        <v>0.48821921585515893</v>
      </c>
      <c r="C851" s="461">
        <v>3760.2983078004781</v>
      </c>
      <c r="D851" s="462">
        <v>0.39754374507694906</v>
      </c>
      <c r="E851" s="462">
        <v>0.5840072933435605</v>
      </c>
      <c r="F851" s="516">
        <v>2024.01</v>
      </c>
      <c r="G851" s="464">
        <v>217950302343.8786</v>
      </c>
      <c r="H851" s="461">
        <v>7301705.1100914087</v>
      </c>
      <c r="I851" s="464">
        <v>268228560907.96143</v>
      </c>
      <c r="J851" s="462">
        <v>0.46414757471669477</v>
      </c>
      <c r="K851" s="464">
        <v>5980096028.4004078</v>
      </c>
      <c r="L851" s="464">
        <v>0</v>
      </c>
      <c r="M851" s="464">
        <v>150516377599.90469</v>
      </c>
      <c r="N851" s="464">
        <v>101393607205.67368</v>
      </c>
      <c r="O851" s="464">
        <v>23194.258679798251</v>
      </c>
      <c r="P851" s="461">
        <v>663365.38852442661</v>
      </c>
      <c r="Q851" s="461">
        <v>394137.86300304678</v>
      </c>
      <c r="R851" s="464">
        <v>765158742731.0321</v>
      </c>
      <c r="S851" s="462">
        <v>0.60345701016683195</v>
      </c>
      <c r="T851" s="462">
        <v>0.44294356238246174</v>
      </c>
      <c r="U851" s="461">
        <v>16.830717437759937</v>
      </c>
      <c r="V851" s="464">
        <v>6374768120544.0615</v>
      </c>
      <c r="W851" s="460">
        <v>2010.841547045578</v>
      </c>
      <c r="X851" s="463">
        <v>4.2602526880050395E-2</v>
      </c>
      <c r="Y851" s="476">
        <v>2.0000000000000001E-4</v>
      </c>
    </row>
    <row r="852" spans="1:25" x14ac:dyDescent="0.2">
      <c r="A852" s="475">
        <f t="shared" si="13"/>
        <v>848</v>
      </c>
      <c r="B852" s="462">
        <v>0.5126567953463772</v>
      </c>
      <c r="C852" s="461">
        <v>1500</v>
      </c>
      <c r="D852" s="462">
        <v>0.86409808255238751</v>
      </c>
      <c r="E852" s="462">
        <v>0.19447043067202807</v>
      </c>
      <c r="F852" s="516">
        <v>2025.18</v>
      </c>
      <c r="G852" s="464">
        <v>128173788246.58636</v>
      </c>
      <c r="H852" s="461">
        <v>24447860.895291492</v>
      </c>
      <c r="I852" s="464">
        <v>649804163083.18799</v>
      </c>
      <c r="J852" s="462">
        <v>0.34756880755764108</v>
      </c>
      <c r="K852" s="464">
        <v>15403913665.971609</v>
      </c>
      <c r="L852" s="464">
        <v>5111021038.228116</v>
      </c>
      <c r="M852" s="464">
        <v>105650884478.54291</v>
      </c>
      <c r="N852" s="464">
        <v>80708395644.935318</v>
      </c>
      <c r="O852" s="464">
        <v>39355.163702830614</v>
      </c>
      <c r="P852" s="461">
        <v>452864.37565171561</v>
      </c>
      <c r="Q852" s="461">
        <v>284516.16749088233</v>
      </c>
      <c r="R852" s="464">
        <v>1061779192392.3953</v>
      </c>
      <c r="S852" s="462">
        <v>0.47319102346160158</v>
      </c>
      <c r="T852" s="462">
        <v>0.26094551560362544</v>
      </c>
      <c r="U852" s="461">
        <v>15.691972385777115</v>
      </c>
      <c r="V852" s="464">
        <v>4901659087400.1963</v>
      </c>
      <c r="W852" s="460">
        <v>1546.5784355738822</v>
      </c>
      <c r="X852" s="463">
        <v>4.535735537832692E-2</v>
      </c>
      <c r="Y852" s="476">
        <v>2.0000000000000001E-4</v>
      </c>
    </row>
    <row r="853" spans="1:25" x14ac:dyDescent="0.2">
      <c r="A853" s="475">
        <f t="shared" si="13"/>
        <v>849</v>
      </c>
      <c r="B853" s="462">
        <v>0.24285777781153811</v>
      </c>
      <c r="C853" s="461">
        <v>1942.0923601454324</v>
      </c>
      <c r="D853" s="462">
        <v>0.93643568264647303</v>
      </c>
      <c r="E853" s="462">
        <v>0.48944439748788587</v>
      </c>
      <c r="F853" s="516">
        <v>2024.4</v>
      </c>
      <c r="G853" s="464">
        <v>168560616027.5813</v>
      </c>
      <c r="H853" s="461">
        <v>28283148.209514428</v>
      </c>
      <c r="I853" s="464">
        <v>580912641761.11206</v>
      </c>
      <c r="J853" s="462">
        <v>0.11071439914261072</v>
      </c>
      <c r="K853" s="464">
        <v>15638275846.119263</v>
      </c>
      <c r="L853" s="464">
        <v>1243559154.829668</v>
      </c>
      <c r="M853" s="464">
        <v>116437537069.47562</v>
      </c>
      <c r="N853" s="464">
        <v>13616913180.524323</v>
      </c>
      <c r="O853" s="464">
        <v>29064.206413078486</v>
      </c>
      <c r="P853" s="461">
        <v>121084.15666726338</v>
      </c>
      <c r="Q853" s="461">
        <v>44301.054659100613</v>
      </c>
      <c r="R853" s="464">
        <v>923468397581.68018</v>
      </c>
      <c r="S853" s="462">
        <v>0.35521086525762624</v>
      </c>
      <c r="T853" s="462">
        <v>0.21405578125197891</v>
      </c>
      <c r="U853" s="461">
        <v>17.957553715316354</v>
      </c>
      <c r="V853" s="464">
        <v>3930443555798.2944</v>
      </c>
      <c r="W853" s="460">
        <v>1238.3788782722227</v>
      </c>
      <c r="X853" s="463">
        <v>4.0400278116605404E-2</v>
      </c>
      <c r="Y853" s="476">
        <v>2.0000000000000001E-4</v>
      </c>
    </row>
    <row r="854" spans="1:25" x14ac:dyDescent="0.2">
      <c r="A854" s="475">
        <f t="shared" si="13"/>
        <v>850</v>
      </c>
      <c r="B854" s="462">
        <v>0.69887035041738099</v>
      </c>
      <c r="C854" s="461">
        <v>5102.118449900001</v>
      </c>
      <c r="D854" s="462">
        <v>0.65165436587559522</v>
      </c>
      <c r="E854" s="462">
        <v>0.51165607476006203</v>
      </c>
      <c r="F854" s="516">
        <v>2024.86</v>
      </c>
      <c r="G854" s="464">
        <v>277429259627.96722</v>
      </c>
      <c r="H854" s="461">
        <v>13999648.205301441</v>
      </c>
      <c r="I854" s="464">
        <v>298223296063.41602</v>
      </c>
      <c r="J854" s="462">
        <v>0.1465166289340103</v>
      </c>
      <c r="K854" s="464">
        <v>2834181304.2710872</v>
      </c>
      <c r="L854" s="464">
        <v>0</v>
      </c>
      <c r="M854" s="464">
        <v>211435133776.185</v>
      </c>
      <c r="N854" s="464">
        <v>69537106115.382401</v>
      </c>
      <c r="O854" s="464">
        <v>32926.761797875399</v>
      </c>
      <c r="P854" s="461">
        <v>419534.38857931137</v>
      </c>
      <c r="Q854" s="461">
        <v>264518.53814300941</v>
      </c>
      <c r="R854" s="464">
        <v>889456970493.04822</v>
      </c>
      <c r="S854" s="462">
        <v>0.5372077084039818</v>
      </c>
      <c r="T854" s="462">
        <v>0.33495112425297202</v>
      </c>
      <c r="U854" s="461">
        <v>18.575149800236272</v>
      </c>
      <c r="V854" s="464">
        <v>5990938417865.9629</v>
      </c>
      <c r="W854" s="460">
        <v>1890.2872206098448</v>
      </c>
      <c r="X854" s="463">
        <v>4.0139536310865948E-2</v>
      </c>
      <c r="Y854" s="476">
        <v>2.0000000000000001E-4</v>
      </c>
    </row>
    <row r="855" spans="1:25" x14ac:dyDescent="0.2">
      <c r="A855" s="475">
        <f t="shared" si="13"/>
        <v>851</v>
      </c>
      <c r="B855" s="462">
        <v>0.60929856634091362</v>
      </c>
      <c r="C855" s="461">
        <v>2742.3590567931924</v>
      </c>
      <c r="D855" s="462">
        <v>0.91847663058344287</v>
      </c>
      <c r="E855" s="462">
        <v>0.61683076890441957</v>
      </c>
      <c r="F855" s="516">
        <v>2023.83</v>
      </c>
      <c r="G855" s="464">
        <v>477880658266.95844</v>
      </c>
      <c r="H855" s="461">
        <v>25935454.97677853</v>
      </c>
      <c r="I855" s="464">
        <v>587801263932.0658</v>
      </c>
      <c r="J855" s="462">
        <v>0.33191492326743421</v>
      </c>
      <c r="K855" s="464">
        <v>20184905911.466534</v>
      </c>
      <c r="L855" s="464">
        <v>0</v>
      </c>
      <c r="M855" s="464">
        <v>568995605989.42371</v>
      </c>
      <c r="N855" s="464">
        <v>53532142766.900497</v>
      </c>
      <c r="O855" s="464">
        <v>19551.532824442482</v>
      </c>
      <c r="P855" s="461">
        <v>370414.2128790603</v>
      </c>
      <c r="Q855" s="461">
        <v>219106.19054288545</v>
      </c>
      <c r="R855" s="464">
        <v>1830159195702.6257</v>
      </c>
      <c r="S855" s="462">
        <v>0.62810246095720579</v>
      </c>
      <c r="T855" s="462">
        <v>0.33590689805304608</v>
      </c>
      <c r="U855" s="461">
        <v>17.633914557519518</v>
      </c>
      <c r="V855" s="464">
        <v>11919245952732.172</v>
      </c>
      <c r="W855" s="460">
        <v>3762.4705658478674</v>
      </c>
      <c r="X855" s="463">
        <v>4.1398610815264254E-2</v>
      </c>
      <c r="Y855" s="476">
        <v>2.0000000000000001E-4</v>
      </c>
    </row>
    <row r="856" spans="1:25" x14ac:dyDescent="0.2">
      <c r="A856" s="475">
        <f t="shared" si="13"/>
        <v>852</v>
      </c>
      <c r="B856" s="462">
        <v>0.46103872848701388</v>
      </c>
      <c r="C856" s="461">
        <v>1875.0891008601538</v>
      </c>
      <c r="D856" s="462">
        <v>1.3133649467180879</v>
      </c>
      <c r="E856" s="462">
        <v>0.52974983300042833</v>
      </c>
      <c r="F856" s="516">
        <v>2025.02</v>
      </c>
      <c r="G856" s="464">
        <v>359388570788.00024</v>
      </c>
      <c r="H856" s="461">
        <v>59626670.136619918</v>
      </c>
      <c r="I856" s="464">
        <v>942829740860.72388</v>
      </c>
      <c r="J856" s="462">
        <v>9.1962548638102715E-2</v>
      </c>
      <c r="K856" s="464">
        <v>21344912592.016609</v>
      </c>
      <c r="L856" s="464">
        <v>6130866211.9440956</v>
      </c>
      <c r="M856" s="464">
        <v>211076867827.82611</v>
      </c>
      <c r="N856" s="464">
        <v>39783507167.283478</v>
      </c>
      <c r="O856" s="464">
        <v>26513.568279293948</v>
      </c>
      <c r="P856" s="461">
        <v>279078.74847744021</v>
      </c>
      <c r="Q856" s="461">
        <v>145350.36501072487</v>
      </c>
      <c r="R856" s="464">
        <v>1645132568043.4031</v>
      </c>
      <c r="S856" s="462">
        <v>0.37703829894400709</v>
      </c>
      <c r="T856" s="462">
        <v>0.19415348560237905</v>
      </c>
      <c r="U856" s="461">
        <v>22.077413742788046</v>
      </c>
      <c r="V856" s="464">
        <v>7590280152167.4443</v>
      </c>
      <c r="W856" s="460">
        <v>2393.9180241938384</v>
      </c>
      <c r="X856" s="463">
        <v>3.3492000946346891E-2</v>
      </c>
      <c r="Y856" s="476">
        <v>2.0000000000000001E-4</v>
      </c>
    </row>
    <row r="857" spans="1:25" x14ac:dyDescent="0.2">
      <c r="A857" s="475">
        <f t="shared" si="13"/>
        <v>853</v>
      </c>
      <c r="B857" s="462">
        <v>0.4922348771333423</v>
      </c>
      <c r="C857" s="461">
        <v>7067.9325654769646</v>
      </c>
      <c r="D857" s="462">
        <v>0.7201819018781106</v>
      </c>
      <c r="E857" s="462">
        <v>0.40338730664394878</v>
      </c>
      <c r="F857" s="516">
        <v>2026.7</v>
      </c>
      <c r="G857" s="464">
        <v>114818370427.54424</v>
      </c>
      <c r="H857" s="461">
        <v>15872584.663194727</v>
      </c>
      <c r="I857" s="464">
        <v>314588776809.53674</v>
      </c>
      <c r="J857" s="462">
        <v>0.2004018643722576</v>
      </c>
      <c r="K857" s="464">
        <v>24942017001.241138</v>
      </c>
      <c r="L857" s="464">
        <v>87893700342.072296</v>
      </c>
      <c r="M857" s="464">
        <v>128676624262.19124</v>
      </c>
      <c r="N857" s="464">
        <v>36159230977.190437</v>
      </c>
      <c r="O857" s="464">
        <v>19969.287727827126</v>
      </c>
      <c r="P857" s="461">
        <v>288636.63649477123</v>
      </c>
      <c r="Q857" s="461">
        <v>161755.08069515706</v>
      </c>
      <c r="R857" s="464">
        <v>659897170339.27917</v>
      </c>
      <c r="S857" s="462">
        <v>0.46957201882218819</v>
      </c>
      <c r="T857" s="462">
        <v>0.27641367148515805</v>
      </c>
      <c r="U857" s="461">
        <v>16.580052729172206</v>
      </c>
      <c r="V857" s="464">
        <v>3299041774640.334</v>
      </c>
      <c r="W857" s="460">
        <v>1041.0532187006222</v>
      </c>
      <c r="X857" s="463">
        <v>4.4616737907979161E-2</v>
      </c>
      <c r="Y857" s="476">
        <v>2.0000000000000001E-4</v>
      </c>
    </row>
    <row r="858" spans="1:25" x14ac:dyDescent="0.2">
      <c r="A858" s="475">
        <f t="shared" si="13"/>
        <v>854</v>
      </c>
      <c r="B858" s="462">
        <v>0.51110134679004871</v>
      </c>
      <c r="C858" s="461">
        <v>2920.8263688429297</v>
      </c>
      <c r="D858" s="462">
        <v>0.90583238975217617</v>
      </c>
      <c r="E858" s="462">
        <v>0.58570327589087523</v>
      </c>
      <c r="F858" s="516">
        <v>2024.18</v>
      </c>
      <c r="G858" s="464">
        <v>340999774461.48022</v>
      </c>
      <c r="H858" s="461">
        <v>25544296.350125104</v>
      </c>
      <c r="I858" s="464">
        <v>582496306445.32825</v>
      </c>
      <c r="J858" s="462">
        <v>0.32977486621717944</v>
      </c>
      <c r="K858" s="464">
        <v>16895950417.17815</v>
      </c>
      <c r="L858" s="464">
        <v>0</v>
      </c>
      <c r="M858" s="464">
        <v>184817040708.61905</v>
      </c>
      <c r="N858" s="464">
        <v>8153882973.9459867</v>
      </c>
      <c r="O858" s="464">
        <v>45000</v>
      </c>
      <c r="P858" s="461">
        <v>101465.4375</v>
      </c>
      <c r="Q858" s="461">
        <v>33113.8125</v>
      </c>
      <c r="R858" s="464">
        <v>1051650049129.7723</v>
      </c>
      <c r="S858" s="462">
        <v>0.53074924808850354</v>
      </c>
      <c r="T858" s="462">
        <v>0.48169653030163101</v>
      </c>
      <c r="U858" s="461">
        <v>16.986304292808509</v>
      </c>
      <c r="V858" s="464">
        <v>9531181526815.209</v>
      </c>
      <c r="W858" s="460">
        <v>3007.1947490113093</v>
      </c>
      <c r="X858" s="463">
        <v>4.2571309888999043E-2</v>
      </c>
      <c r="Y858" s="476">
        <v>2.0000000000000001E-4</v>
      </c>
    </row>
    <row r="859" spans="1:25" x14ac:dyDescent="0.2">
      <c r="A859" s="475">
        <f t="shared" si="13"/>
        <v>855</v>
      </c>
      <c r="B859" s="462">
        <v>0.52528513461065562</v>
      </c>
      <c r="C859" s="461">
        <v>3830.2699165738345</v>
      </c>
      <c r="D859" s="462">
        <v>0.90652641107576493</v>
      </c>
      <c r="E859" s="462">
        <v>0.39591190903229756</v>
      </c>
      <c r="F859" s="516">
        <v>2025.16</v>
      </c>
      <c r="G859" s="464">
        <v>69707417586.677551</v>
      </c>
      <c r="H859" s="461">
        <v>26253683.218624491</v>
      </c>
      <c r="I859" s="464">
        <v>547122692220.86139</v>
      </c>
      <c r="J859" s="462">
        <v>0.19414478476367414</v>
      </c>
      <c r="K859" s="464">
        <v>25871845043.744354</v>
      </c>
      <c r="L859" s="464">
        <v>40941741479.177361</v>
      </c>
      <c r="M859" s="464">
        <v>77255556340.783081</v>
      </c>
      <c r="N859" s="464">
        <v>69560999041.712967</v>
      </c>
      <c r="O859" s="464">
        <v>35535.036385109895</v>
      </c>
      <c r="P859" s="461">
        <v>415589.1310436239</v>
      </c>
      <c r="Q859" s="461">
        <v>254238.45247819088</v>
      </c>
      <c r="R859" s="464">
        <v>870524973803.49597</v>
      </c>
      <c r="S859" s="462">
        <v>0.36229715483143105</v>
      </c>
      <c r="T859" s="462">
        <v>0.16589504505234154</v>
      </c>
      <c r="U859" s="461">
        <v>15.638020800932045</v>
      </c>
      <c r="V859" s="464">
        <v>2559897083377.4917</v>
      </c>
      <c r="W859" s="460">
        <v>808.36738385150647</v>
      </c>
      <c r="X859" s="463">
        <v>4.5721113468585317E-2</v>
      </c>
      <c r="Y859" s="476">
        <v>2.0000000000000001E-4</v>
      </c>
    </row>
    <row r="860" spans="1:25" x14ac:dyDescent="0.2">
      <c r="A860" s="475">
        <f t="shared" si="13"/>
        <v>856</v>
      </c>
      <c r="B860" s="462">
        <v>0.62733115496703407</v>
      </c>
      <c r="C860" s="461">
        <v>4186.270518785298</v>
      </c>
      <c r="D860" s="462">
        <v>0.72791754474232184</v>
      </c>
      <c r="E860" s="462">
        <v>0.57712972248504024</v>
      </c>
      <c r="F860" s="516">
        <v>2023.75</v>
      </c>
      <c r="G860" s="464">
        <v>201106308082.96838</v>
      </c>
      <c r="H860" s="461">
        <v>17092080.230785061</v>
      </c>
      <c r="I860" s="464">
        <v>502250756455.29156</v>
      </c>
      <c r="J860" s="462">
        <v>0.48371036739795459</v>
      </c>
      <c r="K860" s="464">
        <v>8777049439.3467789</v>
      </c>
      <c r="L860" s="464">
        <v>0</v>
      </c>
      <c r="M860" s="464">
        <v>221954988090.24539</v>
      </c>
      <c r="N860" s="464">
        <v>28890785112.732517</v>
      </c>
      <c r="O860" s="464">
        <v>31305.095090911767</v>
      </c>
      <c r="P860" s="461">
        <v>247389.33926129481</v>
      </c>
      <c r="Q860" s="461">
        <v>130909.09724997707</v>
      </c>
      <c r="R860" s="464">
        <v>1020730182305.8302</v>
      </c>
      <c r="S860" s="462">
        <v>0.62467752073466676</v>
      </c>
      <c r="T860" s="462">
        <v>0.37140897854614152</v>
      </c>
      <c r="U860" s="461">
        <v>16.147901232552226</v>
      </c>
      <c r="V860" s="464">
        <v>6798107193992.9473</v>
      </c>
      <c r="W860" s="460">
        <v>2143.5376006527031</v>
      </c>
      <c r="X860" s="463">
        <v>4.4730793388952937E-2</v>
      </c>
      <c r="Y860" s="476">
        <v>2.0000000000000001E-4</v>
      </c>
    </row>
    <row r="861" spans="1:25" x14ac:dyDescent="0.2">
      <c r="A861" s="475">
        <f t="shared" si="13"/>
        <v>857</v>
      </c>
      <c r="B861" s="462">
        <v>0.43554264817734523</v>
      </c>
      <c r="C861" s="461">
        <v>2652.4303353788155</v>
      </c>
      <c r="D861" s="462">
        <v>0.94816311887162841</v>
      </c>
      <c r="E861" s="462">
        <v>0.50531629860537775</v>
      </c>
      <c r="F861" s="516">
        <v>2027.22</v>
      </c>
      <c r="G861" s="464">
        <v>67549844153.629997</v>
      </c>
      <c r="H861" s="461">
        <v>28391177.549990281</v>
      </c>
      <c r="I861" s="464">
        <v>607596867641.09314</v>
      </c>
      <c r="J861" s="462">
        <v>0.21158923014702158</v>
      </c>
      <c r="K861" s="464">
        <v>37174158033.815857</v>
      </c>
      <c r="L861" s="464">
        <v>81908838179.988815</v>
      </c>
      <c r="M861" s="464">
        <v>0</v>
      </c>
      <c r="N861" s="464">
        <v>79915383594.569473</v>
      </c>
      <c r="O861" s="464">
        <v>35072.410292751279</v>
      </c>
      <c r="P861" s="461">
        <v>456477.03877911932</v>
      </c>
      <c r="Q861" s="461">
        <v>284944.90886906878</v>
      </c>
      <c r="R861" s="464">
        <v>892954947768.76794</v>
      </c>
      <c r="S861" s="462">
        <v>0.34042834207386929</v>
      </c>
      <c r="T861" s="462">
        <v>0.19025061753528072</v>
      </c>
      <c r="U861" s="461">
        <v>15.001040871312977</v>
      </c>
      <c r="V861" s="464">
        <v>2882351407471.2529</v>
      </c>
      <c r="W861" s="460">
        <v>909.726057836324</v>
      </c>
      <c r="X861" s="463">
        <v>4.7473917537762596E-2</v>
      </c>
      <c r="Y861" s="476">
        <v>2.0000000000000001E-4</v>
      </c>
    </row>
    <row r="862" spans="1:25" x14ac:dyDescent="0.2">
      <c r="A862" s="475">
        <f t="shared" si="13"/>
        <v>858</v>
      </c>
      <c r="B862" s="462">
        <v>0.46877913736668347</v>
      </c>
      <c r="C862" s="461">
        <v>5676.0616161683756</v>
      </c>
      <c r="D862" s="462">
        <v>0.93899101375927707</v>
      </c>
      <c r="E862" s="462">
        <v>0.49723151120004649</v>
      </c>
      <c r="F862" s="516">
        <v>2026.65</v>
      </c>
      <c r="G862" s="464">
        <v>125427295984.04454</v>
      </c>
      <c r="H862" s="461">
        <v>22941461.734065697</v>
      </c>
      <c r="I862" s="464">
        <v>504415877334.56488</v>
      </c>
      <c r="J862" s="462">
        <v>0.23817511178650907</v>
      </c>
      <c r="K862" s="464">
        <v>36348449259.875381</v>
      </c>
      <c r="L862" s="464">
        <v>128524296010.69559</v>
      </c>
      <c r="M862" s="464">
        <v>12962002366.28228</v>
      </c>
      <c r="N862" s="464">
        <v>7173930265.7651014</v>
      </c>
      <c r="O862" s="464">
        <v>32527.296009780286</v>
      </c>
      <c r="P862" s="461">
        <v>115793.62905493815</v>
      </c>
      <c r="Q862" s="461">
        <v>27121.229611312865</v>
      </c>
      <c r="R862" s="464">
        <v>800644514119.73767</v>
      </c>
      <c r="S862" s="462">
        <v>0.42557903944700948</v>
      </c>
      <c r="T862" s="462">
        <v>0.24420918730383903</v>
      </c>
      <c r="U862" s="461">
        <v>16.59397369209524</v>
      </c>
      <c r="V862" s="464">
        <v>3529650702744.2285</v>
      </c>
      <c r="W862" s="460">
        <v>1112.6642066451334</v>
      </c>
      <c r="X862" s="463">
        <v>4.5052519391351277E-2</v>
      </c>
      <c r="Y862" s="476">
        <v>2.0000000000000001E-4</v>
      </c>
    </row>
    <row r="863" spans="1:25" x14ac:dyDescent="0.2">
      <c r="A863" s="475">
        <f t="shared" si="13"/>
        <v>859</v>
      </c>
      <c r="B863" s="462">
        <v>0.58352067637684957</v>
      </c>
      <c r="C863" s="461">
        <v>5376.7459747343164</v>
      </c>
      <c r="D863" s="462">
        <v>1.0983165281286076</v>
      </c>
      <c r="E863" s="462">
        <v>0.3699836518625691</v>
      </c>
      <c r="F863" s="516">
        <v>2023.75</v>
      </c>
      <c r="G863" s="464">
        <v>500301159119.1521</v>
      </c>
      <c r="H863" s="461">
        <v>37713393.476757683</v>
      </c>
      <c r="I863" s="464">
        <v>836229575287.18738</v>
      </c>
      <c r="J863" s="462">
        <v>7.8809711783162872E-2</v>
      </c>
      <c r="K863" s="464">
        <v>25152413942.744316</v>
      </c>
      <c r="L863" s="464">
        <v>0</v>
      </c>
      <c r="M863" s="464">
        <v>438680727587.68646</v>
      </c>
      <c r="N863" s="464">
        <v>136569011105.93843</v>
      </c>
      <c r="O863" s="464">
        <v>36268.641733414712</v>
      </c>
      <c r="P863" s="461">
        <v>591403.63123404398</v>
      </c>
      <c r="Q863" s="461">
        <v>387006.35465404706</v>
      </c>
      <c r="R863" s="464">
        <v>1906991201477.7056</v>
      </c>
      <c r="S863" s="462">
        <v>0.43600520004203158</v>
      </c>
      <c r="T863" s="462">
        <v>0.23431261537370973</v>
      </c>
      <c r="U863" s="461">
        <v>21.422828949463685</v>
      </c>
      <c r="V863" s="464">
        <v>10276300371448.129</v>
      </c>
      <c r="W863" s="460">
        <v>3237.8671697864697</v>
      </c>
      <c r="X863" s="463">
        <v>3.4885269137717265E-2</v>
      </c>
      <c r="Y863" s="476">
        <v>2.0000000000000001E-4</v>
      </c>
    </row>
    <row r="864" spans="1:25" x14ac:dyDescent="0.2">
      <c r="A864" s="475">
        <f t="shared" si="13"/>
        <v>860</v>
      </c>
      <c r="B864" s="462">
        <v>0.34120402783737497</v>
      </c>
      <c r="C864" s="461">
        <v>2613.5955652750235</v>
      </c>
      <c r="D864" s="462">
        <v>0.81310427209620495</v>
      </c>
      <c r="E864" s="462">
        <v>0.44919574249399674</v>
      </c>
      <c r="F864" s="516">
        <v>2025.86</v>
      </c>
      <c r="G864" s="464">
        <v>206967345956.19775</v>
      </c>
      <c r="H864" s="461">
        <v>21259423.530778658</v>
      </c>
      <c r="I864" s="464">
        <v>491053688157.7641</v>
      </c>
      <c r="J864" s="462">
        <v>0.33347569213439654</v>
      </c>
      <c r="K864" s="464">
        <v>32864698625.854958</v>
      </c>
      <c r="L864" s="464">
        <v>82417918583.891571</v>
      </c>
      <c r="M864" s="464">
        <v>106408475645.21577</v>
      </c>
      <c r="N864" s="464">
        <v>54154336348.152359</v>
      </c>
      <c r="O864" s="464">
        <v>21577.591765333858</v>
      </c>
      <c r="P864" s="461">
        <v>376415.62960761227</v>
      </c>
      <c r="Q864" s="461">
        <v>226401.67195110829</v>
      </c>
      <c r="R864" s="464">
        <v>1034639837397.2783</v>
      </c>
      <c r="S864" s="462">
        <v>0.53918577449042138</v>
      </c>
      <c r="T864" s="462">
        <v>0.34766625205781232</v>
      </c>
      <c r="U864" s="461">
        <v>16.31511716574181</v>
      </c>
      <c r="V864" s="464">
        <v>6461934667989.6113</v>
      </c>
      <c r="W864" s="460">
        <v>2039.2283765006659</v>
      </c>
      <c r="X864" s="463">
        <v>4.4839123721991746E-2</v>
      </c>
      <c r="Y864" s="476">
        <v>2.0000000000000001E-4</v>
      </c>
    </row>
    <row r="865" spans="1:25" x14ac:dyDescent="0.2">
      <c r="A865" s="475">
        <f t="shared" si="13"/>
        <v>861</v>
      </c>
      <c r="B865" s="462">
        <v>0.64816078398245558</v>
      </c>
      <c r="C865" s="461">
        <v>6321.6485586478675</v>
      </c>
      <c r="D865" s="462">
        <v>0.73907882925082169</v>
      </c>
      <c r="E865" s="462">
        <v>0.51749036218741196</v>
      </c>
      <c r="F865" s="516">
        <v>2026.06</v>
      </c>
      <c r="G865" s="464">
        <v>145737168384.24121</v>
      </c>
      <c r="H865" s="461">
        <v>16910096.086325932</v>
      </c>
      <c r="I865" s="464">
        <v>441826597367.67822</v>
      </c>
      <c r="J865" s="462">
        <v>0.38916922485127514</v>
      </c>
      <c r="K865" s="464">
        <v>52835575760.950653</v>
      </c>
      <c r="L865" s="464">
        <v>189031921652.75098</v>
      </c>
      <c r="M865" s="464">
        <v>45066958137.866173</v>
      </c>
      <c r="N865" s="464">
        <v>65767178427.838432</v>
      </c>
      <c r="O865" s="464">
        <v>27601.54707607747</v>
      </c>
      <c r="P865" s="461">
        <v>449777.71148556337</v>
      </c>
      <c r="Q865" s="461">
        <v>285767.00363740406</v>
      </c>
      <c r="R865" s="464">
        <v>907308659916.8252</v>
      </c>
      <c r="S865" s="462">
        <v>0.52973232240050128</v>
      </c>
      <c r="T865" s="462">
        <v>0.32116907510620246</v>
      </c>
      <c r="U865" s="461">
        <v>15.83604611130572</v>
      </c>
      <c r="V865" s="464">
        <v>5093663976033.418</v>
      </c>
      <c r="W865" s="460">
        <v>1607.5627458047911</v>
      </c>
      <c r="X865" s="463">
        <v>4.6288071448856459E-2</v>
      </c>
      <c r="Y865" s="476">
        <v>2.0000000000000001E-4</v>
      </c>
    </row>
    <row r="866" spans="1:25" x14ac:dyDescent="0.2">
      <c r="A866" s="475">
        <f t="shared" si="13"/>
        <v>862</v>
      </c>
      <c r="B866" s="462">
        <v>0.51564564929657453</v>
      </c>
      <c r="C866" s="461">
        <v>7241.0167309926701</v>
      </c>
      <c r="D866" s="462">
        <v>0.79068211397192623</v>
      </c>
      <c r="E866" s="462">
        <v>0.25480946176990604</v>
      </c>
      <c r="F866" s="516">
        <v>2023.75</v>
      </c>
      <c r="G866" s="464">
        <v>228034790513.85883</v>
      </c>
      <c r="H866" s="461">
        <v>19195369.670949005</v>
      </c>
      <c r="I866" s="464">
        <v>442911211026.51727</v>
      </c>
      <c r="J866" s="462">
        <v>0.27474767388303001</v>
      </c>
      <c r="K866" s="464">
        <v>17703617656.99482</v>
      </c>
      <c r="L866" s="464">
        <v>0</v>
      </c>
      <c r="M866" s="464">
        <v>271358615852.42648</v>
      </c>
      <c r="N866" s="464">
        <v>35229827450.046478</v>
      </c>
      <c r="O866" s="464">
        <v>26019.354707000504</v>
      </c>
      <c r="P866" s="461">
        <v>262308.1479935947</v>
      </c>
      <c r="Q866" s="461">
        <v>140617.42651396085</v>
      </c>
      <c r="R866" s="464">
        <v>1047990952797.1642</v>
      </c>
      <c r="S866" s="462">
        <v>0.55640061047952938</v>
      </c>
      <c r="T866" s="462">
        <v>0.3153762078146809</v>
      </c>
      <c r="U866" s="461">
        <v>17.029195317929826</v>
      </c>
      <c r="V866" s="464">
        <v>6106600537181.1982</v>
      </c>
      <c r="W866" s="460">
        <v>1925.264524315952</v>
      </c>
      <c r="X866" s="463">
        <v>4.360494663801847E-2</v>
      </c>
      <c r="Y866" s="476">
        <v>2.0000000000000001E-4</v>
      </c>
    </row>
    <row r="867" spans="1:25" x14ac:dyDescent="0.2">
      <c r="A867" s="475">
        <f t="shared" si="13"/>
        <v>863</v>
      </c>
      <c r="B867" s="462">
        <v>0.37489409440397259</v>
      </c>
      <c r="C867" s="461">
        <v>2775.4795690233923</v>
      </c>
      <c r="D867" s="462">
        <v>0.77565404797474413</v>
      </c>
      <c r="E867" s="462">
        <v>0.39753754539078578</v>
      </c>
      <c r="F867" s="516">
        <v>2026.37</v>
      </c>
      <c r="G867" s="464">
        <v>134628612974.28519</v>
      </c>
      <c r="H867" s="461">
        <v>19421632.44952289</v>
      </c>
      <c r="I867" s="464">
        <v>421512693010.50427</v>
      </c>
      <c r="J867" s="462">
        <v>0.25040585166273954</v>
      </c>
      <c r="K867" s="464">
        <v>30844653431.631638</v>
      </c>
      <c r="L867" s="464">
        <v>48717295050.766014</v>
      </c>
      <c r="M867" s="464">
        <v>42185036983.897095</v>
      </c>
      <c r="N867" s="464">
        <v>75793392162.583679</v>
      </c>
      <c r="O867" s="464">
        <v>34125.905143995747</v>
      </c>
      <c r="P867" s="461">
        <v>474117.25739173655</v>
      </c>
      <c r="Q867" s="461">
        <v>303907.18086681288</v>
      </c>
      <c r="R867" s="464">
        <v>768234017162.02222</v>
      </c>
      <c r="S867" s="462">
        <v>0.42715608098269586</v>
      </c>
      <c r="T867" s="462">
        <v>0.30275551608988799</v>
      </c>
      <c r="U867" s="461">
        <v>16.25681019583083</v>
      </c>
      <c r="V867" s="464">
        <v>4211691510686.7368</v>
      </c>
      <c r="W867" s="460">
        <v>1325.7875983968054</v>
      </c>
      <c r="X867" s="463">
        <v>4.4654910022927444E-2</v>
      </c>
      <c r="Y867" s="476">
        <v>2.0000000000000001E-4</v>
      </c>
    </row>
    <row r="868" spans="1:25" x14ac:dyDescent="0.2">
      <c r="A868" s="475">
        <f t="shared" si="13"/>
        <v>864</v>
      </c>
      <c r="B868" s="462">
        <v>0.42098485710013145</v>
      </c>
      <c r="C868" s="461">
        <v>3157.4895374275056</v>
      </c>
      <c r="D868" s="462">
        <v>0.77134328316123824</v>
      </c>
      <c r="E868" s="462">
        <v>0.4044280221091503</v>
      </c>
      <c r="F868" s="516">
        <v>2025.38</v>
      </c>
      <c r="G868" s="464">
        <v>202898719010.21683</v>
      </c>
      <c r="H868" s="461">
        <v>18944017.14608616</v>
      </c>
      <c r="I868" s="464">
        <v>432062849387.89337</v>
      </c>
      <c r="J868" s="462">
        <v>0.26029173027751629</v>
      </c>
      <c r="K868" s="464">
        <v>14915626299.996956</v>
      </c>
      <c r="L868" s="464">
        <v>23956245188.990845</v>
      </c>
      <c r="M868" s="464">
        <v>114918897782.8933</v>
      </c>
      <c r="N868" s="464">
        <v>49499797667.310898</v>
      </c>
      <c r="O868" s="464">
        <v>33674.108429249885</v>
      </c>
      <c r="P868" s="461">
        <v>329518.62999283092</v>
      </c>
      <c r="Q868" s="461">
        <v>191494.71795121234</v>
      </c>
      <c r="R868" s="464">
        <v>950265126072.30933</v>
      </c>
      <c r="S868" s="462">
        <v>0.51864397449123312</v>
      </c>
      <c r="T868" s="462">
        <v>0.29781046580483417</v>
      </c>
      <c r="U868" s="461">
        <v>17.227125853297387</v>
      </c>
      <c r="V868" s="464">
        <v>5365835717584.7744</v>
      </c>
      <c r="W868" s="460">
        <v>1693.6483933206885</v>
      </c>
      <c r="X868" s="463">
        <v>4.2498766688802203E-2</v>
      </c>
      <c r="Y868" s="476">
        <v>2.0000000000000001E-4</v>
      </c>
    </row>
    <row r="869" spans="1:25" x14ac:dyDescent="0.2">
      <c r="A869" s="475">
        <f t="shared" si="13"/>
        <v>865</v>
      </c>
      <c r="B869" s="462">
        <v>0.55334513458812562</v>
      </c>
      <c r="C869" s="461">
        <v>1500</v>
      </c>
      <c r="D869" s="462">
        <v>0.79031121248687863</v>
      </c>
      <c r="E869" s="462">
        <v>0.56132969066394323</v>
      </c>
      <c r="F869" s="516">
        <v>2024</v>
      </c>
      <c r="G869" s="464">
        <v>156231167597.69424</v>
      </c>
      <c r="H869" s="461">
        <v>20601326.252301391</v>
      </c>
      <c r="I869" s="464">
        <v>486963230242.73395</v>
      </c>
      <c r="J869" s="462">
        <v>0.26860505732849504</v>
      </c>
      <c r="K869" s="464">
        <v>10772190159.857809</v>
      </c>
      <c r="L869" s="464">
        <v>0</v>
      </c>
      <c r="M869" s="464">
        <v>149326241928.08618</v>
      </c>
      <c r="N869" s="464">
        <v>58792365551.594322</v>
      </c>
      <c r="O869" s="464">
        <v>22111.685406113102</v>
      </c>
      <c r="P869" s="461">
        <v>360110.28972793254</v>
      </c>
      <c r="Q869" s="461">
        <v>214432.04856897739</v>
      </c>
      <c r="R869" s="464">
        <v>984241488083.48901</v>
      </c>
      <c r="S869" s="462">
        <v>0.49898050340384242</v>
      </c>
      <c r="T869" s="462">
        <v>0.24296525612922867</v>
      </c>
      <c r="U869" s="461">
        <v>16.872714005746634</v>
      </c>
      <c r="V869" s="464">
        <v>4483207355005.5195</v>
      </c>
      <c r="W869" s="460">
        <v>1415.4719205632596</v>
      </c>
      <c r="X869" s="463">
        <v>4.3000707286882073E-2</v>
      </c>
      <c r="Y869" s="476">
        <v>2.0000000000000001E-4</v>
      </c>
    </row>
    <row r="870" spans="1:25" x14ac:dyDescent="0.2">
      <c r="A870" s="475">
        <f t="shared" si="13"/>
        <v>866</v>
      </c>
      <c r="B870" s="462">
        <v>0.49924127983867678</v>
      </c>
      <c r="C870" s="461">
        <v>4655.4765530543673</v>
      </c>
      <c r="D870" s="462">
        <v>0.80800006774896249</v>
      </c>
      <c r="E870" s="462">
        <v>0.58218465693370725</v>
      </c>
      <c r="F870" s="516">
        <v>2024.1</v>
      </c>
      <c r="G870" s="464">
        <v>514284923828.60968</v>
      </c>
      <c r="H870" s="461">
        <v>20479751.536971688</v>
      </c>
      <c r="I870" s="464">
        <v>549354023742.09088</v>
      </c>
      <c r="J870" s="462">
        <v>0.41058121224533362</v>
      </c>
      <c r="K870" s="464">
        <v>39071005239.749039</v>
      </c>
      <c r="L870" s="464">
        <v>44015744706.323044</v>
      </c>
      <c r="M870" s="464">
        <v>291023569737.11322</v>
      </c>
      <c r="N870" s="464">
        <v>86180771001.458649</v>
      </c>
      <c r="O870" s="464">
        <v>22045.647435631479</v>
      </c>
      <c r="P870" s="461">
        <v>542865.38039695565</v>
      </c>
      <c r="Q870" s="461">
        <v>357652.32529164955</v>
      </c>
      <c r="R870" s="464">
        <v>1434144523092.9326</v>
      </c>
      <c r="S870" s="462">
        <v>0.59993713767450896</v>
      </c>
      <c r="T870" s="462">
        <v>0.49054125866943443</v>
      </c>
      <c r="U870" s="461">
        <v>17.338267428905475</v>
      </c>
      <c r="V870" s="464">
        <v>13348001155274.457</v>
      </c>
      <c r="W870" s="460">
        <v>4211.511848884491</v>
      </c>
      <c r="X870" s="463">
        <v>4.2305994469351939E-2</v>
      </c>
      <c r="Y870" s="476">
        <v>2.0000000000000001E-4</v>
      </c>
    </row>
    <row r="871" spans="1:25" x14ac:dyDescent="0.2">
      <c r="A871" s="475">
        <f t="shared" si="13"/>
        <v>867</v>
      </c>
      <c r="B871" s="462">
        <v>0.6085963476564672</v>
      </c>
      <c r="C871" s="461">
        <v>1547.6023948273196</v>
      </c>
      <c r="D871" s="462">
        <v>0.77993748952032727</v>
      </c>
      <c r="E871" s="462">
        <v>0.25898126136766947</v>
      </c>
      <c r="F871" s="516">
        <v>2026.71</v>
      </c>
      <c r="G871" s="464">
        <v>74208529522.009796</v>
      </c>
      <c r="H871" s="461">
        <v>20338755.108002376</v>
      </c>
      <c r="I871" s="464">
        <v>500694178799.47662</v>
      </c>
      <c r="J871" s="462">
        <v>0.23350605610282538</v>
      </c>
      <c r="K871" s="464">
        <v>21033966418.570339</v>
      </c>
      <c r="L871" s="464">
        <v>28620135768.340614</v>
      </c>
      <c r="M871" s="464">
        <v>26119575320.978008</v>
      </c>
      <c r="N871" s="464">
        <v>97184760301.83522</v>
      </c>
      <c r="O871" s="464">
        <v>23564.649131767874</v>
      </c>
      <c r="P871" s="461">
        <v>496001.22754601121</v>
      </c>
      <c r="Q871" s="461">
        <v>321145.92872233281</v>
      </c>
      <c r="R871" s="464">
        <v>834262472343.68005</v>
      </c>
      <c r="S871" s="462">
        <v>0.38650170302788034</v>
      </c>
      <c r="T871" s="462">
        <v>0.17926987546367298</v>
      </c>
      <c r="U871" s="461">
        <v>15.70976356583842</v>
      </c>
      <c r="V871" s="464">
        <v>2676335847553.0464</v>
      </c>
      <c r="W871" s="460">
        <v>844.46220583505453</v>
      </c>
      <c r="X871" s="463">
        <v>4.5284211831121732E-2</v>
      </c>
      <c r="Y871" s="476">
        <v>2.0000000000000001E-4</v>
      </c>
    </row>
    <row r="872" spans="1:25" x14ac:dyDescent="0.2">
      <c r="A872" s="475">
        <f t="shared" si="13"/>
        <v>868</v>
      </c>
      <c r="B872" s="462">
        <v>0.65617575423621821</v>
      </c>
      <c r="C872" s="461">
        <v>1500</v>
      </c>
      <c r="D872" s="462">
        <v>0.55975000483299153</v>
      </c>
      <c r="E872" s="462">
        <v>0.38878359791584266</v>
      </c>
      <c r="F872" s="516">
        <v>2023.75</v>
      </c>
      <c r="G872" s="464">
        <v>163995695773.84149</v>
      </c>
      <c r="H872" s="461">
        <v>12489808.809054125</v>
      </c>
      <c r="I872" s="464">
        <v>345123846994.89301</v>
      </c>
      <c r="J872" s="462">
        <v>0.303046191311792</v>
      </c>
      <c r="K872" s="464">
        <v>8482827365.5331116</v>
      </c>
      <c r="L872" s="464">
        <v>0</v>
      </c>
      <c r="M872" s="464">
        <v>170773137421.74496</v>
      </c>
      <c r="N872" s="464">
        <v>17033118816.991125</v>
      </c>
      <c r="O872" s="464">
        <v>24299.443899429109</v>
      </c>
      <c r="P872" s="461">
        <v>142845.48573551018</v>
      </c>
      <c r="Q872" s="461">
        <v>59483.997736595789</v>
      </c>
      <c r="R872" s="464">
        <v>733968284659.30835</v>
      </c>
      <c r="S872" s="462">
        <v>0.5499149491755877</v>
      </c>
      <c r="T872" s="462">
        <v>0.30331039938910392</v>
      </c>
      <c r="U872" s="461">
        <v>17.355989027772388</v>
      </c>
      <c r="V872" s="464">
        <v>4330661443569.2383</v>
      </c>
      <c r="W872" s="460">
        <v>1366.6073761276514</v>
      </c>
      <c r="X872" s="463">
        <v>4.1304090936947958E-2</v>
      </c>
      <c r="Y872" s="476">
        <v>2.0000000000000001E-4</v>
      </c>
    </row>
    <row r="873" spans="1:25" x14ac:dyDescent="0.2">
      <c r="A873" s="475">
        <f t="shared" si="13"/>
        <v>869</v>
      </c>
      <c r="B873" s="462">
        <v>0.59082133587546659</v>
      </c>
      <c r="C873" s="461">
        <v>6128.2235466067577</v>
      </c>
      <c r="D873" s="462">
        <v>0.57643231107652959</v>
      </c>
      <c r="E873" s="462">
        <v>0.44083816367809142</v>
      </c>
      <c r="F873" s="516">
        <v>2025.8</v>
      </c>
      <c r="G873" s="464">
        <v>112952681511.82959</v>
      </c>
      <c r="H873" s="461">
        <v>11874419.999474701</v>
      </c>
      <c r="I873" s="464">
        <v>396066762149.07886</v>
      </c>
      <c r="J873" s="462">
        <v>0.44834566534109621</v>
      </c>
      <c r="K873" s="464">
        <v>29340079681.320297</v>
      </c>
      <c r="L873" s="464">
        <v>48248365881.713982</v>
      </c>
      <c r="M873" s="464">
        <v>43610642225.754501</v>
      </c>
      <c r="N873" s="464">
        <v>52326498345.561188</v>
      </c>
      <c r="O873" s="464">
        <v>41654.828109747439</v>
      </c>
      <c r="P873" s="461">
        <v>338492.67816761101</v>
      </c>
      <c r="Q873" s="461">
        <v>203318.17449284127</v>
      </c>
      <c r="R873" s="464">
        <v>673680120148.90393</v>
      </c>
      <c r="S873" s="462">
        <v>0.53315332485877076</v>
      </c>
      <c r="T873" s="462">
        <v>0.38957600118494784</v>
      </c>
      <c r="U873" s="461">
        <v>15.407797208442961</v>
      </c>
      <c r="V873" s="464">
        <v>4499616215305.4551</v>
      </c>
      <c r="W873" s="460">
        <v>1421.3585784832867</v>
      </c>
      <c r="X873" s="463">
        <v>4.6739682794729301E-2</v>
      </c>
      <c r="Y873" s="476">
        <v>2.0000000000000001E-4</v>
      </c>
    </row>
    <row r="874" spans="1:25" x14ac:dyDescent="0.2">
      <c r="A874" s="475">
        <f t="shared" si="13"/>
        <v>870</v>
      </c>
      <c r="B874" s="462">
        <v>0.53982328915037903</v>
      </c>
      <c r="C874" s="461">
        <v>2199.2103054344275</v>
      </c>
      <c r="D874" s="462">
        <v>0.63083007077542219</v>
      </c>
      <c r="E874" s="462">
        <v>0.62728519758541901</v>
      </c>
      <c r="F874" s="516">
        <v>2025.43</v>
      </c>
      <c r="G874" s="464">
        <v>267165565756.07413</v>
      </c>
      <c r="H874" s="461">
        <v>14317505.436039789</v>
      </c>
      <c r="I874" s="464">
        <v>471304330940.6192</v>
      </c>
      <c r="J874" s="462">
        <v>0.4355330167121112</v>
      </c>
      <c r="K874" s="464">
        <v>51758142327.57457</v>
      </c>
      <c r="L874" s="464">
        <v>102689803725.33044</v>
      </c>
      <c r="M874" s="464">
        <v>129602339703.8714</v>
      </c>
      <c r="N874" s="464">
        <v>19434628318.182404</v>
      </c>
      <c r="O874" s="464">
        <v>35885.271459899137</v>
      </c>
      <c r="P874" s="461">
        <v>159473.37224327022</v>
      </c>
      <c r="Q874" s="461">
        <v>69792.310958076996</v>
      </c>
      <c r="R874" s="464">
        <v>1034875246203.5231</v>
      </c>
      <c r="S874" s="462">
        <v>0.61224990564143034</v>
      </c>
      <c r="T874" s="462">
        <v>0.44816630958932835</v>
      </c>
      <c r="U874" s="461">
        <v>16.261980480440375</v>
      </c>
      <c r="V874" s="464">
        <v>8378541537777.0049</v>
      </c>
      <c r="W874" s="460">
        <v>2637.4596608634356</v>
      </c>
      <c r="X874" s="463">
        <v>4.4293516959198663E-2</v>
      </c>
      <c r="Y874" s="476">
        <v>2.0000000000000001E-4</v>
      </c>
    </row>
    <row r="875" spans="1:25" x14ac:dyDescent="0.2">
      <c r="A875" s="475">
        <f t="shared" si="13"/>
        <v>871</v>
      </c>
      <c r="B875" s="462">
        <v>0.44893598573255478</v>
      </c>
      <c r="C875" s="461">
        <v>4760.7893033182854</v>
      </c>
      <c r="D875" s="462">
        <v>0.82531725040047599</v>
      </c>
      <c r="E875" s="462">
        <v>0.43839919810541178</v>
      </c>
      <c r="F875" s="516">
        <v>2023.83</v>
      </c>
      <c r="G875" s="464">
        <v>470958885081.82068</v>
      </c>
      <c r="H875" s="461">
        <v>20515082.757229995</v>
      </c>
      <c r="I875" s="464">
        <v>539539382194.25494</v>
      </c>
      <c r="J875" s="462">
        <v>0.35823612087663703</v>
      </c>
      <c r="K875" s="464">
        <v>22863016760.817219</v>
      </c>
      <c r="L875" s="464">
        <v>0</v>
      </c>
      <c r="M875" s="464">
        <v>508129840269.34216</v>
      </c>
      <c r="N875" s="464">
        <v>76852673665.266464</v>
      </c>
      <c r="O875" s="464">
        <v>39621.4628936484</v>
      </c>
      <c r="P875" s="461">
        <v>466740.45511157572</v>
      </c>
      <c r="Q875" s="461">
        <v>296573.55390793981</v>
      </c>
      <c r="R875" s="464">
        <v>1619377239207.8083</v>
      </c>
      <c r="S875" s="462">
        <v>0.62102738571211258</v>
      </c>
      <c r="T875" s="462">
        <v>0.3943935190173401</v>
      </c>
      <c r="U875" s="461">
        <v>17.382569181883497</v>
      </c>
      <c r="V875" s="464">
        <v>12255357402609.049</v>
      </c>
      <c r="W875" s="460">
        <v>3870.084990863993</v>
      </c>
      <c r="X875" s="463">
        <v>4.1922934527184215E-2</v>
      </c>
      <c r="Y875" s="476">
        <v>2.0000000000000001E-4</v>
      </c>
    </row>
    <row r="876" spans="1:25" x14ac:dyDescent="0.2">
      <c r="A876" s="475">
        <f t="shared" si="13"/>
        <v>872</v>
      </c>
      <c r="B876" s="462">
        <v>0.43606913639782913</v>
      </c>
      <c r="C876" s="461">
        <v>2932.1330085253589</v>
      </c>
      <c r="D876" s="462">
        <v>0.82618002100377264</v>
      </c>
      <c r="E876" s="462">
        <v>0.35223610775081265</v>
      </c>
      <c r="F876" s="516">
        <v>2024.45</v>
      </c>
      <c r="G876" s="464">
        <v>263705376775.02609</v>
      </c>
      <c r="H876" s="461">
        <v>21824251.494398959</v>
      </c>
      <c r="I876" s="464">
        <v>618774830714.01685</v>
      </c>
      <c r="J876" s="462">
        <v>0.41123947784190196</v>
      </c>
      <c r="K876" s="464">
        <v>11820544033.98311</v>
      </c>
      <c r="L876" s="464">
        <v>0</v>
      </c>
      <c r="M876" s="464">
        <v>244198247392.22018</v>
      </c>
      <c r="N876" s="464">
        <v>18998182072.97562</v>
      </c>
      <c r="O876" s="464">
        <v>25045.310737282936</v>
      </c>
      <c r="P876" s="461">
        <v>166911.87555726527</v>
      </c>
      <c r="Q876" s="461">
        <v>72012.908734562443</v>
      </c>
      <c r="R876" s="464">
        <v>1202467253358.272</v>
      </c>
      <c r="S876" s="462">
        <v>0.58796192762006905</v>
      </c>
      <c r="T876" s="462">
        <v>0.39650882969973222</v>
      </c>
      <c r="U876" s="461">
        <v>16.286117936122835</v>
      </c>
      <c r="V876" s="464">
        <v>8667385584927.3467</v>
      </c>
      <c r="W876" s="460">
        <v>2729.9129852331525</v>
      </c>
      <c r="X876" s="463">
        <v>4.4166952881547039E-2</v>
      </c>
      <c r="Y876" s="476">
        <v>2.0000000000000001E-4</v>
      </c>
    </row>
    <row r="877" spans="1:25" x14ac:dyDescent="0.2">
      <c r="A877" s="475">
        <f t="shared" si="13"/>
        <v>873</v>
      </c>
      <c r="B877" s="462">
        <v>0.50550254819487683</v>
      </c>
      <c r="C877" s="461">
        <v>3519.3929388435263</v>
      </c>
      <c r="D877" s="462">
        <v>0.9766565958836968</v>
      </c>
      <c r="E877" s="462">
        <v>0.49853134154822565</v>
      </c>
      <c r="F877" s="516">
        <v>2026.3</v>
      </c>
      <c r="G877" s="464">
        <v>64622770664.605087</v>
      </c>
      <c r="H877" s="461">
        <v>28247893.239520356</v>
      </c>
      <c r="I877" s="464">
        <v>622638174907.03662</v>
      </c>
      <c r="J877" s="462">
        <v>0.26735715978347729</v>
      </c>
      <c r="K877" s="464">
        <v>23184750028.135826</v>
      </c>
      <c r="L877" s="464">
        <v>34728268652.95784</v>
      </c>
      <c r="M877" s="464">
        <v>29302864250.279182</v>
      </c>
      <c r="N877" s="464">
        <v>57459381950.163101</v>
      </c>
      <c r="O877" s="464">
        <v>22406.242753526116</v>
      </c>
      <c r="P877" s="461">
        <v>369430.81502744404</v>
      </c>
      <c r="Q877" s="461">
        <v>216920.96470524193</v>
      </c>
      <c r="R877" s="464">
        <v>882018412299.3927</v>
      </c>
      <c r="S877" s="462">
        <v>0.37280409467939024</v>
      </c>
      <c r="T877" s="462">
        <v>0.21367433117823675</v>
      </c>
      <c r="U877" s="461">
        <v>14.949756038347106</v>
      </c>
      <c r="V877" s="464">
        <v>3143160845700.8237</v>
      </c>
      <c r="W877" s="460">
        <v>990.67561186445141</v>
      </c>
      <c r="X877" s="463">
        <v>4.82091925680748E-2</v>
      </c>
      <c r="Y877" s="476">
        <v>2.0000000000000001E-4</v>
      </c>
    </row>
    <row r="878" spans="1:25" x14ac:dyDescent="0.2">
      <c r="A878" s="475">
        <f t="shared" si="13"/>
        <v>874</v>
      </c>
      <c r="B878" s="462">
        <v>0.56063835417512242</v>
      </c>
      <c r="C878" s="461">
        <v>1668.0049230823288</v>
      </c>
      <c r="D878" s="462">
        <v>0.49890737548561914</v>
      </c>
      <c r="E878" s="462">
        <v>0.43332663314460151</v>
      </c>
      <c r="F878" s="516">
        <v>2025.53</v>
      </c>
      <c r="G878" s="464">
        <v>199194184370.66098</v>
      </c>
      <c r="H878" s="461">
        <v>9913504.436886264</v>
      </c>
      <c r="I878" s="464">
        <v>304423758035.78217</v>
      </c>
      <c r="J878" s="462">
        <v>0.36189841150068702</v>
      </c>
      <c r="K878" s="464">
        <v>31291726589.990349</v>
      </c>
      <c r="L878" s="464">
        <v>67210083796.314186</v>
      </c>
      <c r="M878" s="464">
        <v>112099747618.87065</v>
      </c>
      <c r="N878" s="464">
        <v>88348658900.934052</v>
      </c>
      <c r="O878" s="464">
        <v>28550.227648633147</v>
      </c>
      <c r="P878" s="461">
        <v>562729.35741998651</v>
      </c>
      <c r="Q878" s="461">
        <v>318995.79361595795</v>
      </c>
      <c r="R878" s="464">
        <v>858090714553.87854</v>
      </c>
      <c r="S878" s="462">
        <v>0.57208081446175008</v>
      </c>
      <c r="T878" s="462">
        <v>0.34058081794382372</v>
      </c>
      <c r="U878" s="461">
        <v>16.977076111347351</v>
      </c>
      <c r="V878" s="464">
        <v>5556134623591.0166</v>
      </c>
      <c r="W878" s="460">
        <v>1753.5729246530461</v>
      </c>
      <c r="X878" s="463">
        <v>4.2120769160122494E-2</v>
      </c>
      <c r="Y878" s="476">
        <v>2.0000000000000001E-4</v>
      </c>
    </row>
    <row r="879" spans="1:25" x14ac:dyDescent="0.2">
      <c r="A879" s="475">
        <f t="shared" si="13"/>
        <v>875</v>
      </c>
      <c r="B879" s="462">
        <v>0.52526863712356398</v>
      </c>
      <c r="C879" s="461">
        <v>4653.3667034344444</v>
      </c>
      <c r="D879" s="462">
        <v>0.78216658173089237</v>
      </c>
      <c r="E879" s="462">
        <v>0.46839330295882647</v>
      </c>
      <c r="F879" s="516">
        <v>2023.75</v>
      </c>
      <c r="G879" s="464">
        <v>287039393976.39227</v>
      </c>
      <c r="H879" s="461">
        <v>19323321.342085432</v>
      </c>
      <c r="I879" s="464">
        <v>405875535120.4314</v>
      </c>
      <c r="J879" s="462">
        <v>0.21076450865780894</v>
      </c>
      <c r="K879" s="464">
        <v>10125154359.760157</v>
      </c>
      <c r="L879" s="464">
        <v>0</v>
      </c>
      <c r="M879" s="464">
        <v>262529513791.20285</v>
      </c>
      <c r="N879" s="464">
        <v>8358155689.2828102</v>
      </c>
      <c r="O879" s="464">
        <v>26189.371237347561</v>
      </c>
      <c r="P879" s="461">
        <v>101465.43749999805</v>
      </c>
      <c r="Q879" s="461">
        <v>33113.812499999018</v>
      </c>
      <c r="R879" s="464">
        <v>976198239223.99573</v>
      </c>
      <c r="S879" s="462">
        <v>0.54848637638833742</v>
      </c>
      <c r="T879" s="462">
        <v>0.3383982017141382</v>
      </c>
      <c r="U879" s="461">
        <v>18.15566622304998</v>
      </c>
      <c r="V879" s="464">
        <v>6628098813313.2432</v>
      </c>
      <c r="W879" s="460">
        <v>2091.7762670636816</v>
      </c>
      <c r="X879" s="463">
        <v>4.0235766675691655E-2</v>
      </c>
      <c r="Y879" s="476">
        <v>2.0000000000000001E-4</v>
      </c>
    </row>
    <row r="880" spans="1:25" x14ac:dyDescent="0.2">
      <c r="A880" s="475">
        <f t="shared" si="13"/>
        <v>876</v>
      </c>
      <c r="B880" s="462">
        <v>0.50071135604943229</v>
      </c>
      <c r="C880" s="461">
        <v>5486.5164126489808</v>
      </c>
      <c r="D880" s="462">
        <v>0.43888006709508065</v>
      </c>
      <c r="E880" s="462">
        <v>0.41440084448066272</v>
      </c>
      <c r="F880" s="516">
        <v>2024.52</v>
      </c>
      <c r="G880" s="464">
        <v>215343748763.57785</v>
      </c>
      <c r="H880" s="461">
        <v>8136733.3246051427</v>
      </c>
      <c r="I880" s="464">
        <v>274685910131.94159</v>
      </c>
      <c r="J880" s="462">
        <v>0.42266579118248515</v>
      </c>
      <c r="K880" s="464">
        <v>7890823746.0815001</v>
      </c>
      <c r="L880" s="464">
        <v>0</v>
      </c>
      <c r="M880" s="464">
        <v>173022083489.98929</v>
      </c>
      <c r="N880" s="464">
        <v>72226312413.345779</v>
      </c>
      <c r="O880" s="464">
        <v>34943.996854462115</v>
      </c>
      <c r="P880" s="461">
        <v>431997.74005832255</v>
      </c>
      <c r="Q880" s="461">
        <v>281049.98302502494</v>
      </c>
      <c r="R880" s="464">
        <v>737219335413.72913</v>
      </c>
      <c r="S880" s="462">
        <v>0.600404163386834</v>
      </c>
      <c r="T880" s="462">
        <v>0.43348485049946733</v>
      </c>
      <c r="U880" s="461">
        <v>17.012329295078889</v>
      </c>
      <c r="V880" s="464">
        <v>6087549476755.4062</v>
      </c>
      <c r="W880" s="460">
        <v>1916.2841296496802</v>
      </c>
      <c r="X880" s="463">
        <v>4.2162588451111989E-2</v>
      </c>
      <c r="Y880" s="476">
        <v>2.0000000000000001E-4</v>
      </c>
    </row>
    <row r="881" spans="1:25" x14ac:dyDescent="0.2">
      <c r="A881" s="475">
        <f t="shared" si="13"/>
        <v>877</v>
      </c>
      <c r="B881" s="462">
        <v>0.5191618587915543</v>
      </c>
      <c r="C881" s="461">
        <v>7434.5536945942531</v>
      </c>
      <c r="D881" s="462">
        <v>0.40147905223048153</v>
      </c>
      <c r="E881" s="462">
        <v>0.68160851822892576</v>
      </c>
      <c r="F881" s="516">
        <v>2023.98</v>
      </c>
      <c r="G881" s="464">
        <v>258800916439.93417</v>
      </c>
      <c r="H881" s="461">
        <v>7137635.7250279766</v>
      </c>
      <c r="I881" s="464">
        <v>262315139601.13699</v>
      </c>
      <c r="J881" s="462">
        <v>0.48734245751350025</v>
      </c>
      <c r="K881" s="464">
        <v>5475172083.558959</v>
      </c>
      <c r="L881" s="464">
        <v>0</v>
      </c>
      <c r="M881" s="464">
        <v>288212694019.61908</v>
      </c>
      <c r="N881" s="464">
        <v>20133617170.123489</v>
      </c>
      <c r="O881" s="464">
        <v>26799.401633154492</v>
      </c>
      <c r="P881" s="461">
        <v>176444.24536509474</v>
      </c>
      <c r="Q881" s="461">
        <v>85583.024651572967</v>
      </c>
      <c r="R881" s="464">
        <v>808454236040.36194</v>
      </c>
      <c r="S881" s="462">
        <v>0.68134274665785177</v>
      </c>
      <c r="T881" s="462">
        <v>0.44894678917154368</v>
      </c>
      <c r="U881" s="461">
        <v>17.265511040254346</v>
      </c>
      <c r="V881" s="464">
        <v>6981782510338.2881</v>
      </c>
      <c r="W881" s="460">
        <v>2202.6513035591629</v>
      </c>
      <c r="X881" s="463">
        <v>4.1717855841449193E-2</v>
      </c>
      <c r="Y881" s="476">
        <v>2.0000000000000001E-4</v>
      </c>
    </row>
    <row r="882" spans="1:25" x14ac:dyDescent="0.2">
      <c r="A882" s="475">
        <f t="shared" si="13"/>
        <v>878</v>
      </c>
      <c r="B882" s="462">
        <v>0.39681926612202645</v>
      </c>
      <c r="C882" s="461">
        <v>1500</v>
      </c>
      <c r="D882" s="462">
        <v>0.66428954695527875</v>
      </c>
      <c r="E882" s="462">
        <v>0.7</v>
      </c>
      <c r="F882" s="516">
        <v>2024.81</v>
      </c>
      <c r="G882" s="464">
        <v>71805242697.336136</v>
      </c>
      <c r="H882" s="461">
        <v>15305889.173115479</v>
      </c>
      <c r="I882" s="464">
        <v>499316645850.78088</v>
      </c>
      <c r="J882" s="462">
        <v>0.39681926612202645</v>
      </c>
      <c r="K882" s="464">
        <v>16933797502.369139</v>
      </c>
      <c r="L882" s="464">
        <v>2005413971.9414849</v>
      </c>
      <c r="M882" s="464">
        <v>90301280435.075226</v>
      </c>
      <c r="N882" s="464">
        <v>24138438326.68362</v>
      </c>
      <c r="O882" s="464">
        <v>30681.104921017242</v>
      </c>
      <c r="P882" s="461">
        <v>188075.77413740213</v>
      </c>
      <c r="Q882" s="461">
        <v>89235.788492218315</v>
      </c>
      <c r="R882" s="464">
        <v>743549198212.48914</v>
      </c>
      <c r="S882" s="462">
        <v>0.50412453167139015</v>
      </c>
      <c r="T882" s="462">
        <v>0.30651778824190773</v>
      </c>
      <c r="U882" s="461">
        <v>14.770700316623472</v>
      </c>
      <c r="V882" s="464">
        <v>3808403080930.7622</v>
      </c>
      <c r="W882" s="460">
        <v>1200.9779065503087</v>
      </c>
      <c r="X882" s="463">
        <v>4.7925928410671878E-2</v>
      </c>
      <c r="Y882" s="476">
        <v>2.0000000000000001E-4</v>
      </c>
    </row>
    <row r="883" spans="1:25" x14ac:dyDescent="0.2">
      <c r="A883" s="475">
        <f t="shared" si="13"/>
        <v>879</v>
      </c>
      <c r="B883" s="462">
        <v>0.3446041572279081</v>
      </c>
      <c r="C883" s="461">
        <v>1500</v>
      </c>
      <c r="D883" s="462">
        <v>1.2197482908348509</v>
      </c>
      <c r="E883" s="462">
        <v>0.51456962405379658</v>
      </c>
      <c r="F883" s="516">
        <v>2027.29</v>
      </c>
      <c r="G883" s="464">
        <v>107571304259.9444</v>
      </c>
      <c r="H883" s="461">
        <v>50230676.609351672</v>
      </c>
      <c r="I883" s="464">
        <v>768334183366.99231</v>
      </c>
      <c r="J883" s="462">
        <v>-1.2697108363635357E-2</v>
      </c>
      <c r="K883" s="464">
        <v>40634952166.565842</v>
      </c>
      <c r="L883" s="464">
        <v>100478186408.5428</v>
      </c>
      <c r="M883" s="464">
        <v>0</v>
      </c>
      <c r="N883" s="464">
        <v>45439922981.382561</v>
      </c>
      <c r="O883" s="464">
        <v>23152.592496450801</v>
      </c>
      <c r="P883" s="461">
        <v>298851.10239705362</v>
      </c>
      <c r="Q883" s="461">
        <v>158811.31055848906</v>
      </c>
      <c r="R883" s="464">
        <v>1071631145869.1211</v>
      </c>
      <c r="S883" s="462">
        <v>0.17392108128452458</v>
      </c>
      <c r="T883" s="462">
        <v>4.9445601596632235E-2</v>
      </c>
      <c r="U883" s="461">
        <v>46.639447749476929</v>
      </c>
      <c r="V883" s="464">
        <v>2704235784691.8555</v>
      </c>
      <c r="W883" s="460">
        <v>853.36694018931109</v>
      </c>
      <c r="X883" s="463">
        <v>1.5263842718011135E-2</v>
      </c>
      <c r="Y883" s="476">
        <v>2.0000000000000001E-4</v>
      </c>
    </row>
    <row r="884" spans="1:25" x14ac:dyDescent="0.2">
      <c r="A884" s="475">
        <f t="shared" si="13"/>
        <v>880</v>
      </c>
      <c r="B884" s="462">
        <v>0.41258035974632767</v>
      </c>
      <c r="C884" s="461">
        <v>5141.1407236181903</v>
      </c>
      <c r="D884" s="462">
        <v>0.93012804740405575</v>
      </c>
      <c r="E884" s="462">
        <v>0.48504083352665023</v>
      </c>
      <c r="F884" s="516">
        <v>2025.11</v>
      </c>
      <c r="G884" s="464">
        <v>162850524863.00104</v>
      </c>
      <c r="H884" s="461">
        <v>20753585.257625479</v>
      </c>
      <c r="I884" s="464">
        <v>438541467342.9942</v>
      </c>
      <c r="J884" s="462">
        <v>0.14319819108650389</v>
      </c>
      <c r="K884" s="464">
        <v>7565510138.872406</v>
      </c>
      <c r="L884" s="464">
        <v>10406235531.207937</v>
      </c>
      <c r="M884" s="464">
        <v>115788050482.27774</v>
      </c>
      <c r="N884" s="464">
        <v>9764937474.7445316</v>
      </c>
      <c r="O884" s="464">
        <v>27723.770256595053</v>
      </c>
      <c r="P884" s="461">
        <v>137343.71724671227</v>
      </c>
      <c r="Q884" s="461">
        <v>34323.916562880775</v>
      </c>
      <c r="R884" s="464">
        <v>818733807379.52917</v>
      </c>
      <c r="S884" s="462">
        <v>0.43929102854883684</v>
      </c>
      <c r="T884" s="462">
        <v>0.21700706639508777</v>
      </c>
      <c r="U884" s="461">
        <v>18.679988594239777</v>
      </c>
      <c r="V884" s="464">
        <v>3573024868186.3994</v>
      </c>
      <c r="W884" s="460">
        <v>1128.2529139282108</v>
      </c>
      <c r="X884" s="463">
        <v>4.0551784364516105E-2</v>
      </c>
      <c r="Y884" s="476">
        <v>2.0000000000000001E-4</v>
      </c>
    </row>
    <row r="885" spans="1:25" x14ac:dyDescent="0.2">
      <c r="A885" s="475">
        <f t="shared" si="13"/>
        <v>881</v>
      </c>
      <c r="B885" s="462">
        <v>0.63959472450516763</v>
      </c>
      <c r="C885" s="461">
        <v>3662.1996047860989</v>
      </c>
      <c r="D885" s="462">
        <v>0.81649445778463114</v>
      </c>
      <c r="E885" s="462">
        <v>0.53474647090613037</v>
      </c>
      <c r="F885" s="516">
        <v>2023.75</v>
      </c>
      <c r="G885" s="464">
        <v>434071626835.41364</v>
      </c>
      <c r="H885" s="461">
        <v>21190149.189504948</v>
      </c>
      <c r="I885" s="464">
        <v>551594551481.81445</v>
      </c>
      <c r="J885" s="462">
        <v>0.36454316926035746</v>
      </c>
      <c r="K885" s="464">
        <v>8816522569.2847939</v>
      </c>
      <c r="L885" s="464">
        <v>0</v>
      </c>
      <c r="M885" s="464">
        <v>270420633217.44913</v>
      </c>
      <c r="N885" s="464">
        <v>59683947875.30777</v>
      </c>
      <c r="O885" s="464">
        <v>10215.613777755967</v>
      </c>
      <c r="P885" s="461">
        <v>382674.19765134348</v>
      </c>
      <c r="Q885" s="461">
        <v>231145.67296046438</v>
      </c>
      <c r="R885" s="464">
        <v>1194451055111.7139</v>
      </c>
      <c r="S885" s="462">
        <v>0.56399356365614428</v>
      </c>
      <c r="T885" s="462">
        <v>0.49350540525532594</v>
      </c>
      <c r="U885" s="461">
        <v>17.404009720854361</v>
      </c>
      <c r="V885" s="464">
        <v>11330236108717.074</v>
      </c>
      <c r="W885" s="460">
        <v>3566.6160452942217</v>
      </c>
      <c r="X885" s="463">
        <v>4.1689320950757766E-2</v>
      </c>
      <c r="Y885" s="476">
        <v>2.0000000000000001E-4</v>
      </c>
    </row>
    <row r="886" spans="1:25" x14ac:dyDescent="0.2">
      <c r="A886" s="475">
        <f t="shared" si="13"/>
        <v>882</v>
      </c>
      <c r="B886" s="462">
        <v>0.41221412261321277</v>
      </c>
      <c r="C886" s="461">
        <v>1500</v>
      </c>
      <c r="D886" s="462">
        <v>0.99694812791942733</v>
      </c>
      <c r="E886" s="462">
        <v>0.62350197681071895</v>
      </c>
      <c r="F886" s="516">
        <v>2025.6</v>
      </c>
      <c r="G886" s="464">
        <v>136649714315.4718</v>
      </c>
      <c r="H886" s="461">
        <v>33008011.08313961</v>
      </c>
      <c r="I886" s="464">
        <v>757910923483.44287</v>
      </c>
      <c r="J886" s="462">
        <v>0.32899272960029169</v>
      </c>
      <c r="K886" s="464">
        <v>31963488074.709282</v>
      </c>
      <c r="L886" s="464">
        <v>21262466981.429596</v>
      </c>
      <c r="M886" s="464">
        <v>80759616483.148895</v>
      </c>
      <c r="N886" s="464">
        <v>15623245215.171053</v>
      </c>
      <c r="O886" s="464">
        <v>31408.82369459519</v>
      </c>
      <c r="P886" s="461">
        <v>145763.24874345027</v>
      </c>
      <c r="Q886" s="461">
        <v>58994.563107583148</v>
      </c>
      <c r="R886" s="464">
        <v>1095519841342.5817</v>
      </c>
      <c r="S886" s="462">
        <v>0.45804451162889404</v>
      </c>
      <c r="T886" s="462">
        <v>0.27177254598113043</v>
      </c>
      <c r="U886" s="461">
        <v>15.57842997765084</v>
      </c>
      <c r="V886" s="464">
        <v>5200414232495.9678</v>
      </c>
      <c r="W886" s="460">
        <v>1639.3354714554107</v>
      </c>
      <c r="X886" s="463">
        <v>4.5762587470266083E-2</v>
      </c>
      <c r="Y886" s="476">
        <v>2.0000000000000001E-4</v>
      </c>
    </row>
    <row r="887" spans="1:25" x14ac:dyDescent="0.2">
      <c r="A887" s="475">
        <f t="shared" si="13"/>
        <v>883</v>
      </c>
      <c r="B887" s="462">
        <v>0.60275129411962236</v>
      </c>
      <c r="C887" s="461">
        <v>5413.29431653354</v>
      </c>
      <c r="D887" s="462">
        <v>0.89723963054208589</v>
      </c>
      <c r="E887" s="462">
        <v>0.7</v>
      </c>
      <c r="F887" s="516">
        <v>2024.31</v>
      </c>
      <c r="G887" s="464">
        <v>176915625123.08572</v>
      </c>
      <c r="H887" s="461">
        <v>24396965.285616606</v>
      </c>
      <c r="I887" s="464">
        <v>611533612569.427</v>
      </c>
      <c r="J887" s="462">
        <v>0.4039925006903643</v>
      </c>
      <c r="K887" s="464">
        <v>24018785195.145847</v>
      </c>
      <c r="L887" s="464">
        <v>0</v>
      </c>
      <c r="M887" s="464">
        <v>144499289363.01849</v>
      </c>
      <c r="N887" s="464">
        <v>16861143526.416719</v>
      </c>
      <c r="O887" s="464">
        <v>15010.918885094981</v>
      </c>
      <c r="P887" s="461">
        <v>167225.51269730533</v>
      </c>
      <c r="Q887" s="461">
        <v>72208.503213784235</v>
      </c>
      <c r="R887" s="464">
        <v>1025953974625.7805</v>
      </c>
      <c r="S887" s="462">
        <v>0.54864599030534822</v>
      </c>
      <c r="T887" s="462">
        <v>0.3875352295061692</v>
      </c>
      <c r="U887" s="461">
        <v>15.573615220931554</v>
      </c>
      <c r="V887" s="464">
        <v>6832878167823.8691</v>
      </c>
      <c r="W887" s="460">
        <v>2157.9594133567439</v>
      </c>
      <c r="X887" s="463">
        <v>4.70254021462998E-2</v>
      </c>
      <c r="Y887" s="476">
        <v>2.0000000000000001E-4</v>
      </c>
    </row>
    <row r="888" spans="1:25" x14ac:dyDescent="0.2">
      <c r="A888" s="475">
        <f t="shared" si="13"/>
        <v>884</v>
      </c>
      <c r="B888" s="462">
        <v>0.55457861451520507</v>
      </c>
      <c r="C888" s="461">
        <v>7293.3016091311865</v>
      </c>
      <c r="D888" s="462">
        <v>0.99144284179334341</v>
      </c>
      <c r="E888" s="462">
        <v>0.53832364796316989</v>
      </c>
      <c r="F888" s="516">
        <v>2024.09</v>
      </c>
      <c r="G888" s="464">
        <v>320168590450.20038</v>
      </c>
      <c r="H888" s="461">
        <v>28480672.097149804</v>
      </c>
      <c r="I888" s="464">
        <v>601836273494.72778</v>
      </c>
      <c r="J888" s="462">
        <v>0.33939267224349312</v>
      </c>
      <c r="K888" s="464">
        <v>12602874824.469969</v>
      </c>
      <c r="L888" s="464">
        <v>0</v>
      </c>
      <c r="M888" s="464">
        <v>176095989065.93375</v>
      </c>
      <c r="N888" s="464">
        <v>47132235161.347702</v>
      </c>
      <c r="O888" s="464">
        <v>32436.592886893093</v>
      </c>
      <c r="P888" s="461">
        <v>366225.63193378341</v>
      </c>
      <c r="Q888" s="461">
        <v>214120.03950622992</v>
      </c>
      <c r="R888" s="464">
        <v>1136460726777.9082</v>
      </c>
      <c r="S888" s="462">
        <v>0.52953572940415194</v>
      </c>
      <c r="T888" s="462">
        <v>0.43690341436964603</v>
      </c>
      <c r="U888" s="461">
        <v>16.839218523074827</v>
      </c>
      <c r="V888" s="464">
        <v>9050567232814.5684</v>
      </c>
      <c r="W888" s="460">
        <v>2855.5269433822496</v>
      </c>
      <c r="X888" s="463">
        <v>4.4059318063838462E-2</v>
      </c>
      <c r="Y888" s="476">
        <v>2.0000000000000001E-4</v>
      </c>
    </row>
    <row r="889" spans="1:25" x14ac:dyDescent="0.2">
      <c r="A889" s="475">
        <f t="shared" si="13"/>
        <v>885</v>
      </c>
      <c r="B889" s="462">
        <v>0.492629432471614</v>
      </c>
      <c r="C889" s="461">
        <v>5181.8881189115691</v>
      </c>
      <c r="D889" s="462">
        <v>0.21413572926410096</v>
      </c>
      <c r="E889" s="462">
        <v>0.32446883269791349</v>
      </c>
      <c r="F889" s="516">
        <v>2023.75</v>
      </c>
      <c r="G889" s="464">
        <v>172419118791.86041</v>
      </c>
      <c r="H889" s="461">
        <v>3391505.0909209698</v>
      </c>
      <c r="I889" s="464">
        <v>128021233579.26669</v>
      </c>
      <c r="J889" s="462">
        <v>0.38738408562947702</v>
      </c>
      <c r="K889" s="464">
        <v>3920793969.0528741</v>
      </c>
      <c r="L889" s="464">
        <v>0</v>
      </c>
      <c r="M889" s="464">
        <v>216633457626.12244</v>
      </c>
      <c r="N889" s="464">
        <v>157073474531.97055</v>
      </c>
      <c r="O889" s="464">
        <v>38929.039159826076</v>
      </c>
      <c r="P889" s="461">
        <v>924603.86057523207</v>
      </c>
      <c r="Q889" s="461">
        <v>595608.00172541186</v>
      </c>
      <c r="R889" s="464">
        <v>688944640436.151</v>
      </c>
      <c r="S889" s="462">
        <v>0.59067045749880176</v>
      </c>
      <c r="T889" s="462">
        <v>0.33882578259295359</v>
      </c>
      <c r="U889" s="461">
        <v>17.403221663885233</v>
      </c>
      <c r="V889" s="464">
        <v>4536942346237.8604</v>
      </c>
      <c r="W889" s="460">
        <v>1428.1724770251947</v>
      </c>
      <c r="X889" s="463">
        <v>4.1273983900144272E-2</v>
      </c>
      <c r="Y889" s="476">
        <v>2.0000000000000001E-4</v>
      </c>
    </row>
    <row r="890" spans="1:25" x14ac:dyDescent="0.2">
      <c r="A890" s="475">
        <f t="shared" si="13"/>
        <v>886</v>
      </c>
      <c r="B890" s="462">
        <v>0.47763241567918857</v>
      </c>
      <c r="C890" s="461">
        <v>6572.0845893628339</v>
      </c>
      <c r="D890" s="462">
        <v>0.76433170596530853</v>
      </c>
      <c r="E890" s="462">
        <v>0.47143733904716201</v>
      </c>
      <c r="F890" s="516">
        <v>2025.32</v>
      </c>
      <c r="G890" s="464">
        <v>205677270282.22452</v>
      </c>
      <c r="H890" s="461">
        <v>18000061.62193742</v>
      </c>
      <c r="I890" s="464">
        <v>530017081577.18042</v>
      </c>
      <c r="J890" s="462">
        <v>0.44774185487429807</v>
      </c>
      <c r="K890" s="464">
        <v>19859478453.776764</v>
      </c>
      <c r="L890" s="464">
        <v>29767902145.150894</v>
      </c>
      <c r="M890" s="464">
        <v>120962370679.79285</v>
      </c>
      <c r="N890" s="464">
        <v>46020804541.544846</v>
      </c>
      <c r="O890" s="464">
        <v>44309.906174221789</v>
      </c>
      <c r="P890" s="461">
        <v>330887.56557069946</v>
      </c>
      <c r="Q890" s="461">
        <v>192707.96223386849</v>
      </c>
      <c r="R890" s="464">
        <v>1048206026377.3674</v>
      </c>
      <c r="S890" s="462">
        <v>0.59238030420310506</v>
      </c>
      <c r="T890" s="462">
        <v>0.38714522712897537</v>
      </c>
      <c r="U890" s="461">
        <v>15.957283356031779</v>
      </c>
      <c r="V890" s="464">
        <v>7047502813037.8965</v>
      </c>
      <c r="W890" s="460">
        <v>2224.0892252053659</v>
      </c>
      <c r="X890" s="463">
        <v>4.6488976029469845E-2</v>
      </c>
      <c r="Y890" s="476">
        <v>2.0000000000000001E-4</v>
      </c>
    </row>
    <row r="891" spans="1:25" x14ac:dyDescent="0.2">
      <c r="A891" s="475">
        <f t="shared" si="13"/>
        <v>887</v>
      </c>
      <c r="B891" s="462">
        <v>0.384282155300809</v>
      </c>
      <c r="C891" s="461">
        <v>1500</v>
      </c>
      <c r="D891" s="462">
        <v>0.85864408136017678</v>
      </c>
      <c r="E891" s="462">
        <v>0.30388027409743557</v>
      </c>
      <c r="F891" s="516">
        <v>2025.14</v>
      </c>
      <c r="G891" s="464">
        <v>118738328928.87735</v>
      </c>
      <c r="H891" s="461">
        <v>24577293.814760204</v>
      </c>
      <c r="I891" s="464">
        <v>671992682592.7666</v>
      </c>
      <c r="J891" s="462">
        <v>0.384282155300809</v>
      </c>
      <c r="K891" s="464">
        <v>35074686692.884216</v>
      </c>
      <c r="L891" s="464">
        <v>16069522670.405336</v>
      </c>
      <c r="M891" s="464">
        <v>77094503431.722595</v>
      </c>
      <c r="N891" s="464">
        <v>61684563144.648979</v>
      </c>
      <c r="O891" s="464">
        <v>28560.33669710514</v>
      </c>
      <c r="P891" s="461">
        <v>405068.4022173885</v>
      </c>
      <c r="Q891" s="461">
        <v>247364.9080079472</v>
      </c>
      <c r="R891" s="464">
        <v>1004534368916.3386</v>
      </c>
      <c r="S891" s="462">
        <v>0.47188115418748189</v>
      </c>
      <c r="T891" s="462">
        <v>0.29864441322683438</v>
      </c>
      <c r="U891" s="461">
        <v>15.250751674080345</v>
      </c>
      <c r="V891" s="464">
        <v>5163870643587.2432</v>
      </c>
      <c r="W891" s="460">
        <v>1625.6677331507074</v>
      </c>
      <c r="X891" s="463">
        <v>4.6627039488103109E-2</v>
      </c>
      <c r="Y891" s="476">
        <v>2.0000000000000001E-4</v>
      </c>
    </row>
    <row r="892" spans="1:25" x14ac:dyDescent="0.2">
      <c r="A892" s="475">
        <f t="shared" si="13"/>
        <v>888</v>
      </c>
      <c r="B892" s="462">
        <v>0.4241028458602264</v>
      </c>
      <c r="C892" s="461">
        <v>2631.0667019838997</v>
      </c>
      <c r="D892" s="462">
        <v>1.4267200773589179</v>
      </c>
      <c r="E892" s="462">
        <v>0.44518657430623343</v>
      </c>
      <c r="F892" s="516">
        <v>2025.42</v>
      </c>
      <c r="G892" s="464">
        <v>207992298001.39502</v>
      </c>
      <c r="H892" s="461">
        <v>62477354.214981206</v>
      </c>
      <c r="I892" s="464">
        <v>869223543420.9248</v>
      </c>
      <c r="J892" s="462">
        <v>0.12869916014880112</v>
      </c>
      <c r="K892" s="464">
        <v>37582661982.82827</v>
      </c>
      <c r="L892" s="464">
        <v>14948012983.842785</v>
      </c>
      <c r="M892" s="464">
        <v>165897687480.87091</v>
      </c>
      <c r="N892" s="464">
        <v>10995862812.632029</v>
      </c>
      <c r="O892" s="464">
        <v>29225.805785886092</v>
      </c>
      <c r="P892" s="461">
        <v>116255.42718768946</v>
      </c>
      <c r="Q892" s="461">
        <v>46888.899109675185</v>
      </c>
      <c r="R892" s="464">
        <v>1481904727894.7607</v>
      </c>
      <c r="S892" s="462">
        <v>0.39523578613611898</v>
      </c>
      <c r="T892" s="462">
        <v>0.16139858212766625</v>
      </c>
      <c r="U892" s="461">
        <v>18.53975391880881</v>
      </c>
      <c r="V892" s="464">
        <v>4847402615357.6387</v>
      </c>
      <c r="W892" s="460">
        <v>1530.7912033331559</v>
      </c>
      <c r="X892" s="463">
        <v>4.0310867982874719E-2</v>
      </c>
      <c r="Y892" s="476">
        <v>2.0000000000000001E-4</v>
      </c>
    </row>
    <row r="893" spans="1:25" x14ac:dyDescent="0.2">
      <c r="A893" s="475">
        <f t="shared" si="13"/>
        <v>889</v>
      </c>
      <c r="B893" s="462">
        <v>0.56862175385098901</v>
      </c>
      <c r="C893" s="461">
        <v>5575.0161140181845</v>
      </c>
      <c r="D893" s="462">
        <v>0.70845289372115983</v>
      </c>
      <c r="E893" s="462">
        <v>0.24657745914271653</v>
      </c>
      <c r="F893" s="516">
        <v>2025.5</v>
      </c>
      <c r="G893" s="464">
        <v>138788677451.00574</v>
      </c>
      <c r="H893" s="461">
        <v>15784416.31319879</v>
      </c>
      <c r="I893" s="464">
        <v>450688172802.27075</v>
      </c>
      <c r="J893" s="462">
        <v>0.35240037961114135</v>
      </c>
      <c r="K893" s="464">
        <v>14261361270.47541</v>
      </c>
      <c r="L893" s="464">
        <v>21153656463.31797</v>
      </c>
      <c r="M893" s="464">
        <v>102373792433.33589</v>
      </c>
      <c r="N893" s="464">
        <v>74362031991.939804</v>
      </c>
      <c r="O893" s="464">
        <v>31180.283997974111</v>
      </c>
      <c r="P893" s="461">
        <v>430200.26938376424</v>
      </c>
      <c r="Q893" s="461">
        <v>271241.32406347618</v>
      </c>
      <c r="R893" s="464">
        <v>824914294263.70642</v>
      </c>
      <c r="S893" s="462">
        <v>0.49660814154976024</v>
      </c>
      <c r="T893" s="462">
        <v>0.3097683487278684</v>
      </c>
      <c r="U893" s="461">
        <v>16.194425119962592</v>
      </c>
      <c r="V893" s="464">
        <v>4547840275352.5791</v>
      </c>
      <c r="W893" s="460">
        <v>1435.1905004862681</v>
      </c>
      <c r="X893" s="463">
        <v>4.5471845257207565E-2</v>
      </c>
      <c r="Y893" s="476">
        <v>2.0000000000000001E-4</v>
      </c>
    </row>
    <row r="894" spans="1:25" x14ac:dyDescent="0.2">
      <c r="A894" s="475">
        <f t="shared" si="13"/>
        <v>890</v>
      </c>
      <c r="B894" s="462">
        <v>0.47203104399873902</v>
      </c>
      <c r="C894" s="461">
        <v>2896.068320053193</v>
      </c>
      <c r="D894" s="462">
        <v>1.1225501611667497</v>
      </c>
      <c r="E894" s="462">
        <v>0.49501315051000233</v>
      </c>
      <c r="F894" s="516">
        <v>2024.5</v>
      </c>
      <c r="G894" s="464">
        <v>256100585680.35455</v>
      </c>
      <c r="H894" s="461">
        <v>40209220.580320559</v>
      </c>
      <c r="I894" s="464">
        <v>614056862365.05237</v>
      </c>
      <c r="J894" s="462">
        <v>-9.4565583199652803E-2</v>
      </c>
      <c r="K894" s="464">
        <v>12684062821.877747</v>
      </c>
      <c r="L894" s="464">
        <v>5962206144.0551586</v>
      </c>
      <c r="M894" s="464">
        <v>205098289286.11237</v>
      </c>
      <c r="N894" s="464">
        <v>88939071154.429901</v>
      </c>
      <c r="O894" s="464">
        <v>22005.819490289727</v>
      </c>
      <c r="P894" s="461">
        <v>484717.98550497205</v>
      </c>
      <c r="Q894" s="461">
        <v>302113.3919860574</v>
      </c>
      <c r="R894" s="464">
        <v>1213256599243.5059</v>
      </c>
      <c r="S894" s="462">
        <v>0.30088438191589822</v>
      </c>
      <c r="T894" s="462">
        <v>0.14785831962743712</v>
      </c>
      <c r="U894" s="461">
        <v>30.028847033499709</v>
      </c>
      <c r="V894" s="464">
        <v>5747607311554.0645</v>
      </c>
      <c r="W894" s="460">
        <v>1812.4365848413927</v>
      </c>
      <c r="X894" s="463">
        <v>2.5028415589380584E-2</v>
      </c>
      <c r="Y894" s="476">
        <v>2.0000000000000001E-4</v>
      </c>
    </row>
    <row r="895" spans="1:25" x14ac:dyDescent="0.2">
      <c r="A895" s="475">
        <f t="shared" si="13"/>
        <v>891</v>
      </c>
      <c r="B895" s="462">
        <v>0.56257735630320627</v>
      </c>
      <c r="C895" s="461">
        <v>4121.6342514204689</v>
      </c>
      <c r="D895" s="462">
        <v>0.88762582993341765</v>
      </c>
      <c r="E895" s="462">
        <v>0.44238043462391463</v>
      </c>
      <c r="F895" s="516">
        <v>2023.75</v>
      </c>
      <c r="G895" s="464">
        <v>328547815063.76947</v>
      </c>
      <c r="H895" s="461">
        <v>25113874.463713054</v>
      </c>
      <c r="I895" s="464">
        <v>544867041087.25085</v>
      </c>
      <c r="J895" s="462">
        <v>0.26395552785082044</v>
      </c>
      <c r="K895" s="464">
        <v>13759476220.414362</v>
      </c>
      <c r="L895" s="464">
        <v>0</v>
      </c>
      <c r="M895" s="464">
        <v>557490028841.62952</v>
      </c>
      <c r="N895" s="464">
        <v>36841409131.024513</v>
      </c>
      <c r="O895" s="464">
        <v>27648.428992080859</v>
      </c>
      <c r="P895" s="461">
        <v>269270.64612160332</v>
      </c>
      <c r="Q895" s="461">
        <v>143763.23830536479</v>
      </c>
      <c r="R895" s="464">
        <v>1699604585619.4558</v>
      </c>
      <c r="S895" s="462">
        <v>0.61314536533238639</v>
      </c>
      <c r="T895" s="462">
        <v>0.24373659774306738</v>
      </c>
      <c r="U895" s="461">
        <v>17.702717099465051</v>
      </c>
      <c r="V895" s="464">
        <v>8036345847164.8174</v>
      </c>
      <c r="W895" s="460">
        <v>2537.4826635786626</v>
      </c>
      <c r="X895" s="463">
        <v>4.1414426523869986E-2</v>
      </c>
      <c r="Y895" s="476">
        <v>2.0000000000000001E-4</v>
      </c>
    </row>
    <row r="896" spans="1:25" x14ac:dyDescent="0.2">
      <c r="A896" s="475">
        <f t="shared" si="13"/>
        <v>892</v>
      </c>
      <c r="B896" s="462">
        <v>0.49370765279239315</v>
      </c>
      <c r="C896" s="461">
        <v>1500</v>
      </c>
      <c r="D896" s="462">
        <v>0.80726738788767183</v>
      </c>
      <c r="E896" s="462">
        <v>0.36271568478516542</v>
      </c>
      <c r="F896" s="516">
        <v>2025.21</v>
      </c>
      <c r="G896" s="464">
        <v>198380424485.54184</v>
      </c>
      <c r="H896" s="461">
        <v>21152303.9731532</v>
      </c>
      <c r="I896" s="464">
        <v>455360726246.76428</v>
      </c>
      <c r="J896" s="462">
        <v>0.17287363390567601</v>
      </c>
      <c r="K896" s="464">
        <v>31534196684.412842</v>
      </c>
      <c r="L896" s="464">
        <v>88856531337.111969</v>
      </c>
      <c r="M896" s="464">
        <v>115816154847.84648</v>
      </c>
      <c r="N896" s="464">
        <v>59182527092.827827</v>
      </c>
      <c r="O896" s="464">
        <v>23625.553844585513</v>
      </c>
      <c r="P896" s="461">
        <v>352002.24512464437</v>
      </c>
      <c r="Q896" s="461">
        <v>207782.83203494994</v>
      </c>
      <c r="R896" s="464">
        <v>922324779800.05078</v>
      </c>
      <c r="S896" s="462">
        <v>0.44406462043031575</v>
      </c>
      <c r="T896" s="462">
        <v>0.25943127820064976</v>
      </c>
      <c r="U896" s="461">
        <v>17.782876521638343</v>
      </c>
      <c r="V896" s="464">
        <v>4655950554072.9697</v>
      </c>
      <c r="W896" s="460">
        <v>1469.6762122170969</v>
      </c>
      <c r="X896" s="463">
        <v>4.1385869652302544E-2</v>
      </c>
      <c r="Y896" s="476">
        <v>2.0000000000000001E-4</v>
      </c>
    </row>
    <row r="897" spans="1:25" x14ac:dyDescent="0.2">
      <c r="A897" s="475">
        <f t="shared" si="13"/>
        <v>893</v>
      </c>
      <c r="B897" s="462">
        <v>0.44479106763933463</v>
      </c>
      <c r="C897" s="461">
        <v>6031.7934806553012</v>
      </c>
      <c r="D897" s="462">
        <v>0.69853665339545801</v>
      </c>
      <c r="E897" s="462">
        <v>0.59396532297529059</v>
      </c>
      <c r="F897" s="516">
        <v>2023.75</v>
      </c>
      <c r="G897" s="464">
        <v>223647769210.59872</v>
      </c>
      <c r="H897" s="461">
        <v>15221697.180487467</v>
      </c>
      <c r="I897" s="464">
        <v>335721278420.99347</v>
      </c>
      <c r="J897" s="462">
        <v>0.179605189250861</v>
      </c>
      <c r="K897" s="464">
        <v>4464820688.4787331</v>
      </c>
      <c r="L897" s="464">
        <v>0</v>
      </c>
      <c r="M897" s="464">
        <v>213124032715.3205</v>
      </c>
      <c r="N897" s="464">
        <v>82247512404.521347</v>
      </c>
      <c r="O897" s="464">
        <v>30601.758719720485</v>
      </c>
      <c r="P897" s="461">
        <v>481261.37562994723</v>
      </c>
      <c r="Q897" s="461">
        <v>311990.51138972165</v>
      </c>
      <c r="R897" s="464">
        <v>903435247470.45056</v>
      </c>
      <c r="S897" s="462">
        <v>0.51437323652783307</v>
      </c>
      <c r="T897" s="462">
        <v>0.30328848388417756</v>
      </c>
      <c r="U897" s="461">
        <v>17.873318565709798</v>
      </c>
      <c r="V897" s="464">
        <v>5371616149190.3232</v>
      </c>
      <c r="W897" s="460">
        <v>1691.6543924372377</v>
      </c>
      <c r="X897" s="463">
        <v>4.0948411525455697E-2</v>
      </c>
      <c r="Y897" s="476">
        <v>2.0000000000000001E-4</v>
      </c>
    </row>
    <row r="898" spans="1:25" x14ac:dyDescent="0.2">
      <c r="A898" s="475">
        <f t="shared" si="13"/>
        <v>894</v>
      </c>
      <c r="B898" s="462">
        <v>0.53196250539893375</v>
      </c>
      <c r="C898" s="461">
        <v>6919.918831808609</v>
      </c>
      <c r="D898" s="462">
        <v>1.2730128082933336</v>
      </c>
      <c r="E898" s="462">
        <v>0.4420108211371267</v>
      </c>
      <c r="F898" s="516">
        <v>2025.19</v>
      </c>
      <c r="G898" s="464">
        <v>222246799716.00455</v>
      </c>
      <c r="H898" s="461">
        <v>28541455.8914175</v>
      </c>
      <c r="I898" s="464">
        <v>661272303161.15283</v>
      </c>
      <c r="J898" s="462">
        <v>0.42786098924450011</v>
      </c>
      <c r="K898" s="464">
        <v>23975205420.02536</v>
      </c>
      <c r="L898" s="464">
        <v>19186717418.644852</v>
      </c>
      <c r="M898" s="464">
        <v>143978066056.79877</v>
      </c>
      <c r="N898" s="464">
        <v>1362690405.5933328</v>
      </c>
      <c r="O898" s="464">
        <v>24203.483504797357</v>
      </c>
      <c r="P898" s="461">
        <v>47911</v>
      </c>
      <c r="Q898" s="461">
        <v>6541</v>
      </c>
      <c r="R898" s="464">
        <v>1155967011944.585</v>
      </c>
      <c r="S898" s="462">
        <v>0.58027301861897329</v>
      </c>
      <c r="T898" s="462">
        <v>0.38379924894964951</v>
      </c>
      <c r="U898" s="461">
        <v>15.924431978059884</v>
      </c>
      <c r="V898" s="464">
        <v>7674019088919.1846</v>
      </c>
      <c r="W898" s="460">
        <v>2423.1952087259924</v>
      </c>
      <c r="X898" s="463">
        <v>4.6826168466835252E-2</v>
      </c>
      <c r="Y898" s="476">
        <v>2.0000000000000001E-4</v>
      </c>
    </row>
    <row r="899" spans="1:25" x14ac:dyDescent="0.2">
      <c r="A899" s="475">
        <f t="shared" si="13"/>
        <v>895</v>
      </c>
      <c r="B899" s="462">
        <v>0.39402988436898495</v>
      </c>
      <c r="C899" s="461">
        <v>6283.1017486989558</v>
      </c>
      <c r="D899" s="462">
        <v>0.5836373136108719</v>
      </c>
      <c r="E899" s="462">
        <v>0.52030299223643417</v>
      </c>
      <c r="F899" s="516">
        <v>2023.87</v>
      </c>
      <c r="G899" s="464">
        <v>252098073811.83801</v>
      </c>
      <c r="H899" s="461">
        <v>11794459.129954092</v>
      </c>
      <c r="I899" s="464">
        <v>379560873710.44415</v>
      </c>
      <c r="J899" s="462">
        <v>0.3940298843689849</v>
      </c>
      <c r="K899" s="464">
        <v>10737267710.108412</v>
      </c>
      <c r="L899" s="464">
        <v>0</v>
      </c>
      <c r="M899" s="464">
        <v>252820008353.40756</v>
      </c>
      <c r="N899" s="464">
        <v>50012213067.284126</v>
      </c>
      <c r="O899" s="464">
        <v>34952.992075554954</v>
      </c>
      <c r="P899" s="461">
        <v>318712.87480172678</v>
      </c>
      <c r="Q899" s="461">
        <v>187882.54092354953</v>
      </c>
      <c r="R899" s="464">
        <v>968188914051.51855</v>
      </c>
      <c r="S899" s="462">
        <v>0.60572742556801862</v>
      </c>
      <c r="T899" s="462">
        <v>0.39115299569435846</v>
      </c>
      <c r="U899" s="461">
        <v>16.948677915915727</v>
      </c>
      <c r="V899" s="464">
        <v>7026226612467.7412</v>
      </c>
      <c r="W899" s="460">
        <v>2217.468266229424</v>
      </c>
      <c r="X899" s="463">
        <v>4.3178557389873584E-2</v>
      </c>
      <c r="Y899" s="476">
        <v>2.0000000000000001E-4</v>
      </c>
    </row>
    <row r="900" spans="1:25" x14ac:dyDescent="0.2">
      <c r="A900" s="475">
        <f t="shared" si="13"/>
        <v>896</v>
      </c>
      <c r="B900" s="462">
        <v>0.55941014580431647</v>
      </c>
      <c r="C900" s="461">
        <v>1500</v>
      </c>
      <c r="D900" s="462">
        <v>0.60663623708438441</v>
      </c>
      <c r="E900" s="462">
        <v>0.33134210131761577</v>
      </c>
      <c r="F900" s="516">
        <v>2024.12</v>
      </c>
      <c r="G900" s="464">
        <v>165334862821.44275</v>
      </c>
      <c r="H900" s="461">
        <v>13431294.112847179</v>
      </c>
      <c r="I900" s="464">
        <v>444452148089.5719</v>
      </c>
      <c r="J900" s="462">
        <v>0.46270564785561186</v>
      </c>
      <c r="K900" s="464">
        <v>4033893008.7562895</v>
      </c>
      <c r="L900" s="464">
        <v>0</v>
      </c>
      <c r="M900" s="464">
        <v>93953827851.497116</v>
      </c>
      <c r="N900" s="464">
        <v>22860074453.69529</v>
      </c>
      <c r="O900" s="464">
        <v>15168.31775588382</v>
      </c>
      <c r="P900" s="461">
        <v>184347.97961797984</v>
      </c>
      <c r="Q900" s="461">
        <v>87585.846872787661</v>
      </c>
      <c r="R900" s="464">
        <v>691697706361.45349</v>
      </c>
      <c r="S900" s="462">
        <v>0.56143826947252151</v>
      </c>
      <c r="T900" s="462">
        <v>0.48785013812879963</v>
      </c>
      <c r="U900" s="461">
        <v>15.92444887085934</v>
      </c>
      <c r="V900" s="464">
        <v>6299242742990.9414</v>
      </c>
      <c r="W900" s="460">
        <v>1989.1179282568185</v>
      </c>
      <c r="X900" s="463">
        <v>4.2987770358475133E-2</v>
      </c>
      <c r="Y900" s="476">
        <v>2.0000000000000001E-4</v>
      </c>
    </row>
    <row r="901" spans="1:25" x14ac:dyDescent="0.2">
      <c r="A901" s="475">
        <f t="shared" si="13"/>
        <v>897</v>
      </c>
      <c r="B901" s="462">
        <v>0.41407997181668443</v>
      </c>
      <c r="C901" s="461">
        <v>4499.0399267958928</v>
      </c>
      <c r="D901" s="462">
        <v>0.96650151806440388</v>
      </c>
      <c r="E901" s="462">
        <v>0.11659219169385832</v>
      </c>
      <c r="F901" s="516">
        <v>2024.81</v>
      </c>
      <c r="G901" s="464">
        <v>185837639231.98785</v>
      </c>
      <c r="H901" s="461">
        <v>29083766.129778299</v>
      </c>
      <c r="I901" s="464">
        <v>715015473449.7489</v>
      </c>
      <c r="J901" s="462">
        <v>0.41407997181668443</v>
      </c>
      <c r="K901" s="464">
        <v>19449127307.021008</v>
      </c>
      <c r="L901" s="464">
        <v>0</v>
      </c>
      <c r="M901" s="464">
        <v>138508649050.88068</v>
      </c>
      <c r="N901" s="464">
        <v>40671630285.358322</v>
      </c>
      <c r="O901" s="464">
        <v>36556.541141637703</v>
      </c>
      <c r="P901" s="461">
        <v>322502.87663130974</v>
      </c>
      <c r="Q901" s="461">
        <v>181650.38198028397</v>
      </c>
      <c r="R901" s="464">
        <v>1121187108767.7432</v>
      </c>
      <c r="S901" s="462">
        <v>0.52522538670147478</v>
      </c>
      <c r="T901" s="462">
        <v>0.39435378581996083</v>
      </c>
      <c r="U901" s="461">
        <v>15.471450114525423</v>
      </c>
      <c r="V901" s="464">
        <v>7462069221648.3008</v>
      </c>
      <c r="W901" s="460">
        <v>2354.5731019599511</v>
      </c>
      <c r="X901" s="463">
        <v>4.7415141642301144E-2</v>
      </c>
      <c r="Y901" s="476">
        <v>2.0000000000000001E-4</v>
      </c>
    </row>
    <row r="902" spans="1:25" x14ac:dyDescent="0.2">
      <c r="A902" s="475">
        <f t="shared" si="13"/>
        <v>898</v>
      </c>
      <c r="B902" s="462">
        <v>0.47633094649471874</v>
      </c>
      <c r="C902" s="461">
        <v>2242.7531882767898</v>
      </c>
      <c r="D902" s="462">
        <v>1.2057814060953369</v>
      </c>
      <c r="E902" s="462">
        <v>0.7</v>
      </c>
      <c r="F902" s="516">
        <v>2023.75</v>
      </c>
      <c r="G902" s="464">
        <v>790167471776.60498</v>
      </c>
      <c r="H902" s="461">
        <v>48419086.517507374</v>
      </c>
      <c r="I902" s="464">
        <v>810925186178.51587</v>
      </c>
      <c r="J902" s="462">
        <v>0.19799752118563896</v>
      </c>
      <c r="K902" s="464">
        <v>25443119757.5769</v>
      </c>
      <c r="L902" s="464">
        <v>0</v>
      </c>
      <c r="M902" s="464">
        <v>662388091573.03064</v>
      </c>
      <c r="N902" s="464">
        <v>152365871060.90289</v>
      </c>
      <c r="O902" s="464">
        <v>27988.36956131021</v>
      </c>
      <c r="P902" s="461">
        <v>881446.57265505579</v>
      </c>
      <c r="Q902" s="461">
        <v>618132.37248952151</v>
      </c>
      <c r="R902" s="464">
        <v>2581115965915.002</v>
      </c>
      <c r="S902" s="462">
        <v>0.57258514016943995</v>
      </c>
      <c r="T902" s="462">
        <v>0.33119165429364428</v>
      </c>
      <c r="U902" s="461">
        <v>18.513739012994364</v>
      </c>
      <c r="V902" s="464">
        <v>17031339652350.979</v>
      </c>
      <c r="W902" s="460">
        <v>5372.8446331196819</v>
      </c>
      <c r="X902" s="463">
        <v>4.0136549272535252E-2</v>
      </c>
      <c r="Y902" s="476">
        <v>2.0000000000000001E-4</v>
      </c>
    </row>
    <row r="903" spans="1:25" x14ac:dyDescent="0.2">
      <c r="A903" s="475">
        <f t="shared" ref="A903:A966" si="14">A902+1</f>
        <v>899</v>
      </c>
      <c r="B903" s="462">
        <v>0.50827117369623243</v>
      </c>
      <c r="C903" s="461">
        <v>5255.1308192641109</v>
      </c>
      <c r="D903" s="462">
        <v>0.96865992341770901</v>
      </c>
      <c r="E903" s="462">
        <v>0.68236990979414092</v>
      </c>
      <c r="F903" s="516">
        <v>2024.08</v>
      </c>
      <c r="G903" s="464">
        <v>298817962379.80646</v>
      </c>
      <c r="H903" s="461">
        <v>27719163.353395853</v>
      </c>
      <c r="I903" s="464">
        <v>755496356892.83411</v>
      </c>
      <c r="J903" s="462">
        <v>0.36791274979246769</v>
      </c>
      <c r="K903" s="464">
        <v>9066458102.4498959</v>
      </c>
      <c r="L903" s="464">
        <v>0</v>
      </c>
      <c r="M903" s="464">
        <v>244960877851.81424</v>
      </c>
      <c r="N903" s="464">
        <v>47002292862.479889</v>
      </c>
      <c r="O903" s="464">
        <v>28314.785932510091</v>
      </c>
      <c r="P903" s="461">
        <v>303512.37271514884</v>
      </c>
      <c r="Q903" s="461">
        <v>167412.29811764066</v>
      </c>
      <c r="R903" s="464">
        <v>1424937606716.3796</v>
      </c>
      <c r="S903" s="462">
        <v>0.54934239634645887</v>
      </c>
      <c r="T903" s="462">
        <v>0.38087654759661077</v>
      </c>
      <c r="U903" s="461">
        <v>16.282989035992106</v>
      </c>
      <c r="V903" s="464">
        <v>9761280530511.1035</v>
      </c>
      <c r="W903" s="460">
        <v>3081.2305489189339</v>
      </c>
      <c r="X903" s="463">
        <v>4.4437544541617052E-2</v>
      </c>
      <c r="Y903" s="476">
        <v>2.0000000000000001E-4</v>
      </c>
    </row>
    <row r="904" spans="1:25" x14ac:dyDescent="0.2">
      <c r="A904" s="475">
        <f t="shared" si="14"/>
        <v>900</v>
      </c>
      <c r="B904" s="462">
        <v>0.40777523612064315</v>
      </c>
      <c r="C904" s="461">
        <v>1500</v>
      </c>
      <c r="D904" s="462">
        <v>0.2</v>
      </c>
      <c r="E904" s="462">
        <v>0.53198795833352919</v>
      </c>
      <c r="F904" s="516">
        <v>2025.52</v>
      </c>
      <c r="G904" s="464">
        <v>54188236935.137589</v>
      </c>
      <c r="H904" s="461">
        <v>3310625.154958182</v>
      </c>
      <c r="I904" s="464">
        <v>164071967253.91721</v>
      </c>
      <c r="J904" s="462">
        <v>0.40777523612064315</v>
      </c>
      <c r="K904" s="464">
        <v>13902338822.271442</v>
      </c>
      <c r="L904" s="464">
        <v>15969814447.605305</v>
      </c>
      <c r="M904" s="464">
        <v>40507517072.012352</v>
      </c>
      <c r="N904" s="464">
        <v>150583116369.00354</v>
      </c>
      <c r="O904" s="464">
        <v>32944.404114079131</v>
      </c>
      <c r="P904" s="461">
        <v>940372.966682659</v>
      </c>
      <c r="Q904" s="461">
        <v>608339.51291011146</v>
      </c>
      <c r="R904" s="464">
        <v>452111030596.84143</v>
      </c>
      <c r="S904" s="462">
        <v>0.44523633927118594</v>
      </c>
      <c r="T904" s="462">
        <v>0.3033583950387142</v>
      </c>
      <c r="U904" s="461">
        <v>15.287869608410805</v>
      </c>
      <c r="V904" s="464">
        <v>2392780510723.2852</v>
      </c>
      <c r="W904" s="460">
        <v>755.33245767494043</v>
      </c>
      <c r="X904" s="463">
        <v>4.6091961568588989E-2</v>
      </c>
      <c r="Y904" s="476">
        <v>2.0000000000000001E-4</v>
      </c>
    </row>
    <row r="905" spans="1:25" x14ac:dyDescent="0.2">
      <c r="A905" s="475">
        <f t="shared" si="14"/>
        <v>901</v>
      </c>
      <c r="B905" s="462">
        <v>0.43360300435629912</v>
      </c>
      <c r="C905" s="461">
        <v>7196.8864923385227</v>
      </c>
      <c r="D905" s="462">
        <v>0.60451643304350544</v>
      </c>
      <c r="E905" s="462">
        <v>0.45601407527617577</v>
      </c>
      <c r="F905" s="516">
        <v>2026.93</v>
      </c>
      <c r="G905" s="464">
        <v>81367302005.711868</v>
      </c>
      <c r="H905" s="461">
        <v>12312629.505891692</v>
      </c>
      <c r="I905" s="464">
        <v>435316093512.05194</v>
      </c>
      <c r="J905" s="462">
        <v>0.43360300435629906</v>
      </c>
      <c r="K905" s="464">
        <v>27425507683.91655</v>
      </c>
      <c r="L905" s="464">
        <v>41842486918.386223</v>
      </c>
      <c r="M905" s="464">
        <v>5017195416.8261604</v>
      </c>
      <c r="N905" s="464">
        <v>46724832872.292328</v>
      </c>
      <c r="O905" s="464">
        <v>28842.162571429526</v>
      </c>
      <c r="P905" s="461">
        <v>370965.16958285909</v>
      </c>
      <c r="Q905" s="461">
        <v>227786.65802421811</v>
      </c>
      <c r="R905" s="464">
        <v>700079697312.26819</v>
      </c>
      <c r="S905" s="462">
        <v>0.531224855616101</v>
      </c>
      <c r="T905" s="462">
        <v>0.35989497693860611</v>
      </c>
      <c r="U905" s="461">
        <v>14.703787000145315</v>
      </c>
      <c r="V905" s="464">
        <v>4260111291890.2666</v>
      </c>
      <c r="W905" s="460">
        <v>1343.7065747613226</v>
      </c>
      <c r="X905" s="463">
        <v>4.7330632376495117E-2</v>
      </c>
      <c r="Y905" s="476">
        <v>2.0000000000000001E-4</v>
      </c>
    </row>
    <row r="906" spans="1:25" x14ac:dyDescent="0.2">
      <c r="A906" s="475">
        <f t="shared" si="14"/>
        <v>902</v>
      </c>
      <c r="B906" s="462">
        <v>0.40839417086850854</v>
      </c>
      <c r="C906" s="461">
        <v>2989.2102956105919</v>
      </c>
      <c r="D906" s="462">
        <v>1.0729992791163663</v>
      </c>
      <c r="E906" s="462">
        <v>0.30801657322443154</v>
      </c>
      <c r="F906" s="516">
        <v>2026.01</v>
      </c>
      <c r="G906" s="464">
        <v>225023254635.64359</v>
      </c>
      <c r="H906" s="461">
        <v>35148411.399697028</v>
      </c>
      <c r="I906" s="464">
        <v>866408470483.39648</v>
      </c>
      <c r="J906" s="462">
        <v>0.37322273725685018</v>
      </c>
      <c r="K906" s="464">
        <v>40917721485.703918</v>
      </c>
      <c r="L906" s="464">
        <v>91714294513.482086</v>
      </c>
      <c r="M906" s="464">
        <v>68859276470.382294</v>
      </c>
      <c r="N906" s="464">
        <v>42464158365.818977</v>
      </c>
      <c r="O906" s="464">
        <v>23020.027070699114</v>
      </c>
      <c r="P906" s="461">
        <v>255729.13049428718</v>
      </c>
      <c r="Q906" s="461">
        <v>160248.85867315903</v>
      </c>
      <c r="R906" s="464">
        <v>1317285266693.2993</v>
      </c>
      <c r="S906" s="462">
        <v>0.494271932544399</v>
      </c>
      <c r="T906" s="462">
        <v>0.34311998661203286</v>
      </c>
      <c r="U906" s="461">
        <v>15.83241680254285</v>
      </c>
      <c r="V906" s="464">
        <v>7791685831828.9082</v>
      </c>
      <c r="W906" s="460">
        <v>2457.3086807332024</v>
      </c>
      <c r="X906" s="463">
        <v>4.6791426512201029E-2</v>
      </c>
      <c r="Y906" s="476">
        <v>2.0000000000000001E-4</v>
      </c>
    </row>
    <row r="907" spans="1:25" x14ac:dyDescent="0.2">
      <c r="A907" s="475">
        <f t="shared" si="14"/>
        <v>903</v>
      </c>
      <c r="B907" s="462">
        <v>0.65893181831253633</v>
      </c>
      <c r="C907" s="461">
        <v>5565.705287291521</v>
      </c>
      <c r="D907" s="462">
        <v>0.99372503339402285</v>
      </c>
      <c r="E907" s="462">
        <v>0.36863016245792724</v>
      </c>
      <c r="F907" s="516">
        <v>2024.2</v>
      </c>
      <c r="G907" s="464">
        <v>308212624826.65057</v>
      </c>
      <c r="H907" s="461">
        <v>29621950.506715845</v>
      </c>
      <c r="I907" s="464">
        <v>726050978212.95093</v>
      </c>
      <c r="J907" s="462">
        <v>0.36872365061363499</v>
      </c>
      <c r="K907" s="464">
        <v>26446006358.413208</v>
      </c>
      <c r="L907" s="464">
        <v>46293619882.632462</v>
      </c>
      <c r="M907" s="464">
        <v>230307395903.32669</v>
      </c>
      <c r="N907" s="464">
        <v>13357935266.051954</v>
      </c>
      <c r="O907" s="464">
        <v>22553.01291422487</v>
      </c>
      <c r="P907" s="461">
        <v>126789.86339358355</v>
      </c>
      <c r="Q907" s="461">
        <v>52736.310086188067</v>
      </c>
      <c r="R907" s="464">
        <v>1375899797796.8909</v>
      </c>
      <c r="S907" s="462">
        <v>0.5592308919717951</v>
      </c>
      <c r="T907" s="462">
        <v>0.38452164473251349</v>
      </c>
      <c r="U907" s="461">
        <v>16.437886362327855</v>
      </c>
      <c r="V907" s="464">
        <v>9575206100131.4609</v>
      </c>
      <c r="W907" s="460">
        <v>3017.9824630966541</v>
      </c>
      <c r="X907" s="463">
        <v>4.4571528750287741E-2</v>
      </c>
      <c r="Y907" s="476">
        <v>2.0000000000000001E-4</v>
      </c>
    </row>
    <row r="908" spans="1:25" x14ac:dyDescent="0.2">
      <c r="A908" s="475">
        <f t="shared" si="14"/>
        <v>904</v>
      </c>
      <c r="B908" s="462">
        <v>0.44773666800974671</v>
      </c>
      <c r="C908" s="461">
        <v>9140.7766578222399</v>
      </c>
      <c r="D908" s="462">
        <v>0.72684612248760638</v>
      </c>
      <c r="E908" s="462">
        <v>0.58994183617130991</v>
      </c>
      <c r="F908" s="516">
        <v>2025.79</v>
      </c>
      <c r="G908" s="464">
        <v>199937666174.82349</v>
      </c>
      <c r="H908" s="461">
        <v>16051841.129333494</v>
      </c>
      <c r="I908" s="464">
        <v>521116602561.21863</v>
      </c>
      <c r="J908" s="462">
        <v>0.43129819444635542</v>
      </c>
      <c r="K908" s="464">
        <v>34367697758.74263</v>
      </c>
      <c r="L908" s="464">
        <v>72769493640.832794</v>
      </c>
      <c r="M908" s="464">
        <v>121576538443.88734</v>
      </c>
      <c r="N908" s="464">
        <v>46048303695.095062</v>
      </c>
      <c r="O908" s="464">
        <v>23203.483302719393</v>
      </c>
      <c r="P908" s="461">
        <v>300977.06202019961</v>
      </c>
      <c r="Q908" s="461">
        <v>170900.42831199872</v>
      </c>
      <c r="R908" s="464">
        <v>971432934961.40906</v>
      </c>
      <c r="S908" s="462">
        <v>0.56848524692304825</v>
      </c>
      <c r="T908" s="462">
        <v>0.42405769680454508</v>
      </c>
      <c r="U908" s="461">
        <v>15.762213121364351</v>
      </c>
      <c r="V908" s="464">
        <v>7138067937820.5117</v>
      </c>
      <c r="W908" s="460">
        <v>2250.2464317264107</v>
      </c>
      <c r="X908" s="463">
        <v>4.6029749783413648E-2</v>
      </c>
      <c r="Y908" s="476">
        <v>2.0000000000000001E-4</v>
      </c>
    </row>
    <row r="909" spans="1:25" x14ac:dyDescent="0.2">
      <c r="A909" s="475">
        <f t="shared" si="14"/>
        <v>905</v>
      </c>
      <c r="B909" s="462">
        <v>0.60893926687957556</v>
      </c>
      <c r="C909" s="461">
        <v>5454.8659704701622</v>
      </c>
      <c r="D909" s="462">
        <v>0.6042585011082704</v>
      </c>
      <c r="E909" s="462">
        <v>0.3182802368846116</v>
      </c>
      <c r="F909" s="516">
        <v>2025.98</v>
      </c>
      <c r="G909" s="464">
        <v>165740573919.48624</v>
      </c>
      <c r="H909" s="461">
        <v>12304551.257126782</v>
      </c>
      <c r="I909" s="464">
        <v>336490452636.48285</v>
      </c>
      <c r="J909" s="462">
        <v>0.31564859142259327</v>
      </c>
      <c r="K909" s="464">
        <v>14627719805.139174</v>
      </c>
      <c r="L909" s="464">
        <v>4761619069.38311</v>
      </c>
      <c r="M909" s="464">
        <v>142789574082.19662</v>
      </c>
      <c r="N909" s="464">
        <v>25525386025.121914</v>
      </c>
      <c r="O909" s="464">
        <v>23447.369859237933</v>
      </c>
      <c r="P909" s="461">
        <v>196093.24259450502</v>
      </c>
      <c r="Q909" s="461">
        <v>96003.778937880634</v>
      </c>
      <c r="R909" s="464">
        <v>717352413371.45935</v>
      </c>
      <c r="S909" s="462">
        <v>0.54611439257763184</v>
      </c>
      <c r="T909" s="462">
        <v>0.35954397626876744</v>
      </c>
      <c r="U909" s="461">
        <v>16.778033682133991</v>
      </c>
      <c r="V909" s="464">
        <v>4736139073500.7305</v>
      </c>
      <c r="W909" s="460">
        <v>1495.2028318301161</v>
      </c>
      <c r="X909" s="463">
        <v>4.3724883519704459E-2</v>
      </c>
      <c r="Y909" s="476">
        <v>2.0000000000000001E-4</v>
      </c>
    </row>
    <row r="910" spans="1:25" x14ac:dyDescent="0.2">
      <c r="A910" s="475">
        <f t="shared" si="14"/>
        <v>906</v>
      </c>
      <c r="B910" s="462">
        <v>0.57824128682060305</v>
      </c>
      <c r="C910" s="461">
        <v>4116.731918379427</v>
      </c>
      <c r="D910" s="462">
        <v>0.55814716128722131</v>
      </c>
      <c r="E910" s="462">
        <v>0.55196452065233381</v>
      </c>
      <c r="F910" s="516">
        <v>2024.47</v>
      </c>
      <c r="G910" s="464">
        <v>64055339761.513298</v>
      </c>
      <c r="H910" s="461">
        <v>10992935.676831165</v>
      </c>
      <c r="I910" s="464">
        <v>353251720394.58075</v>
      </c>
      <c r="J910" s="462">
        <v>0.4581850340684277</v>
      </c>
      <c r="K910" s="464">
        <v>14382720373.261295</v>
      </c>
      <c r="L910" s="464">
        <v>2482157957.6245694</v>
      </c>
      <c r="M910" s="464">
        <v>74415914649.840271</v>
      </c>
      <c r="N910" s="464">
        <v>20302840019.618065</v>
      </c>
      <c r="O910" s="464">
        <v>23617.3749776734</v>
      </c>
      <c r="P910" s="461">
        <v>180503.89609974451</v>
      </c>
      <c r="Q910" s="461">
        <v>85697.010881657174</v>
      </c>
      <c r="R910" s="464">
        <v>540882755650.65582</v>
      </c>
      <c r="S910" s="462">
        <v>0.54585022464715627</v>
      </c>
      <c r="T910" s="462">
        <v>0.35808731011490258</v>
      </c>
      <c r="U910" s="461">
        <v>14.87776214485768</v>
      </c>
      <c r="V910" s="464">
        <v>3269410568079.2832</v>
      </c>
      <c r="W910" s="460">
        <v>1031.1148823742283</v>
      </c>
      <c r="X910" s="463">
        <v>4.7447522186174144E-2</v>
      </c>
      <c r="Y910" s="476">
        <v>2.0000000000000001E-4</v>
      </c>
    </row>
    <row r="911" spans="1:25" x14ac:dyDescent="0.2">
      <c r="A911" s="475">
        <f t="shared" si="14"/>
        <v>907</v>
      </c>
      <c r="B911" s="462">
        <v>0.58065709795112219</v>
      </c>
      <c r="C911" s="461">
        <v>1500</v>
      </c>
      <c r="D911" s="462">
        <v>0.82217154324252828</v>
      </c>
      <c r="E911" s="462">
        <v>0.1395786321349991</v>
      </c>
      <c r="F911" s="516">
        <v>2025.62</v>
      </c>
      <c r="G911" s="464">
        <v>280295406562.34241</v>
      </c>
      <c r="H911" s="461">
        <v>22321475.047538247</v>
      </c>
      <c r="I911" s="464">
        <v>406679887876.59961</v>
      </c>
      <c r="J911" s="462">
        <v>6.8958653760809008E-2</v>
      </c>
      <c r="K911" s="464">
        <v>11498840262.088905</v>
      </c>
      <c r="L911" s="464">
        <v>4564360248.0390596</v>
      </c>
      <c r="M911" s="464">
        <v>101937551768.55611</v>
      </c>
      <c r="N911" s="464">
        <v>38531447840.581398</v>
      </c>
      <c r="O911" s="464">
        <v>24885.956597726748</v>
      </c>
      <c r="P911" s="461">
        <v>264143.56920092087</v>
      </c>
      <c r="Q911" s="461">
        <v>141323.53539690372</v>
      </c>
      <c r="R911" s="464">
        <v>847101836851.10168</v>
      </c>
      <c r="S911" s="462">
        <v>0.41607508948401378</v>
      </c>
      <c r="T911" s="462">
        <v>0.32602811253594194</v>
      </c>
      <c r="U911" s="461">
        <v>19.634322658327118</v>
      </c>
      <c r="V911" s="464">
        <v>5882258562995.1221</v>
      </c>
      <c r="W911" s="460">
        <v>1857.0295545846343</v>
      </c>
      <c r="X911" s="463">
        <v>3.7775508175131728E-2</v>
      </c>
      <c r="Y911" s="476">
        <v>2.0000000000000001E-4</v>
      </c>
    </row>
    <row r="912" spans="1:25" x14ac:dyDescent="0.2">
      <c r="A912" s="475">
        <f t="shared" si="14"/>
        <v>908</v>
      </c>
      <c r="B912" s="462">
        <v>0.24403489524633254</v>
      </c>
      <c r="C912" s="461">
        <v>3917.0178996542054</v>
      </c>
      <c r="D912" s="462">
        <v>0.91039159348063858</v>
      </c>
      <c r="E912" s="462">
        <v>0.37985933008869782</v>
      </c>
      <c r="F912" s="516">
        <v>2023.75</v>
      </c>
      <c r="G912" s="464">
        <v>325165250629.00592</v>
      </c>
      <c r="H912" s="461">
        <v>25359298.23733842</v>
      </c>
      <c r="I912" s="464">
        <v>514808639387.59308</v>
      </c>
      <c r="J912" s="462">
        <v>0.2017448431930976</v>
      </c>
      <c r="K912" s="464">
        <v>25471976155.991352</v>
      </c>
      <c r="L912" s="464">
        <v>0</v>
      </c>
      <c r="M912" s="464">
        <v>296159979935.91888</v>
      </c>
      <c r="N912" s="464">
        <v>53607985293.774261</v>
      </c>
      <c r="O912" s="464">
        <v>19756.958532542529</v>
      </c>
      <c r="P912" s="461">
        <v>352770.37334395247</v>
      </c>
      <c r="Q912" s="461">
        <v>205835.46501973752</v>
      </c>
      <c r="R912" s="464">
        <v>1232868064050.9556</v>
      </c>
      <c r="S912" s="462">
        <v>0.5194864313663653</v>
      </c>
      <c r="T912" s="462">
        <v>0.3226459841784039</v>
      </c>
      <c r="U912" s="461">
        <v>17.792813233505434</v>
      </c>
      <c r="V912" s="464">
        <v>7685330717436.5479</v>
      </c>
      <c r="W912" s="460">
        <v>2425.1537930356926</v>
      </c>
      <c r="X912" s="463">
        <v>4.1647633002966034E-2</v>
      </c>
      <c r="Y912" s="476">
        <v>2.0000000000000001E-4</v>
      </c>
    </row>
    <row r="913" spans="1:25" x14ac:dyDescent="0.2">
      <c r="A913" s="475">
        <f t="shared" si="14"/>
        <v>909</v>
      </c>
      <c r="B913" s="462">
        <v>0.54293196025974388</v>
      </c>
      <c r="C913" s="461">
        <v>1819.9052061927532</v>
      </c>
      <c r="D913" s="462">
        <v>0.66992867206663276</v>
      </c>
      <c r="E913" s="462">
        <v>0.27503329747729577</v>
      </c>
      <c r="F913" s="516">
        <v>2024.95</v>
      </c>
      <c r="G913" s="464">
        <v>442165380470.42572</v>
      </c>
      <c r="H913" s="461">
        <v>15584376.533728845</v>
      </c>
      <c r="I913" s="464">
        <v>411184216004.57947</v>
      </c>
      <c r="J913" s="462">
        <v>0.34046195795013201</v>
      </c>
      <c r="K913" s="464">
        <v>18679008917.637527</v>
      </c>
      <c r="L913" s="464">
        <v>0</v>
      </c>
      <c r="M913" s="464">
        <v>242275003543.53043</v>
      </c>
      <c r="N913" s="464">
        <v>39927872463.864235</v>
      </c>
      <c r="O913" s="464">
        <v>28156.589190760304</v>
      </c>
      <c r="P913" s="461">
        <v>275440.89752323291</v>
      </c>
      <c r="Q913" s="461">
        <v>152977.12220922124</v>
      </c>
      <c r="R913" s="464">
        <v>1071721092669.6132</v>
      </c>
      <c r="S913" s="462">
        <v>0.59592717543224227</v>
      </c>
      <c r="T913" s="462">
        <v>0.50130222209290853</v>
      </c>
      <c r="U913" s="461">
        <v>17.888585351371013</v>
      </c>
      <c r="V913" s="464">
        <v>10469493875003.805</v>
      </c>
      <c r="W913" s="460">
        <v>3304.2039439797277</v>
      </c>
      <c r="X913" s="463">
        <v>4.1169190902000323E-2</v>
      </c>
      <c r="Y913" s="476">
        <v>2.0000000000000001E-4</v>
      </c>
    </row>
    <row r="914" spans="1:25" x14ac:dyDescent="0.2">
      <c r="A914" s="475">
        <f t="shared" si="14"/>
        <v>910</v>
      </c>
      <c r="B914" s="462">
        <v>0.41024153056558493</v>
      </c>
      <c r="C914" s="461">
        <v>3700.5799520171749</v>
      </c>
      <c r="D914" s="462">
        <v>0.98084895213589851</v>
      </c>
      <c r="E914" s="462">
        <v>0.39161070996038694</v>
      </c>
      <c r="F914" s="516">
        <v>2024.9</v>
      </c>
      <c r="G914" s="464">
        <v>282465328087.99054</v>
      </c>
      <c r="H914" s="461">
        <v>29643441.47591887</v>
      </c>
      <c r="I914" s="464">
        <v>730521723535.21265</v>
      </c>
      <c r="J914" s="462">
        <v>0.33372371201184003</v>
      </c>
      <c r="K914" s="464">
        <v>31881419770.142704</v>
      </c>
      <c r="L914" s="464">
        <v>22436033240.222385</v>
      </c>
      <c r="M914" s="464">
        <v>169230956100.23529</v>
      </c>
      <c r="N914" s="464">
        <v>37382811028.554237</v>
      </c>
      <c r="O914" s="464">
        <v>20766.888557127895</v>
      </c>
      <c r="P914" s="461">
        <v>262586.09614559659</v>
      </c>
      <c r="Q914" s="461">
        <v>137018.7250723241</v>
      </c>
      <c r="R914" s="464">
        <v>1355751438701.3779</v>
      </c>
      <c r="S914" s="462">
        <v>0.52535578110617609</v>
      </c>
      <c r="T914" s="462">
        <v>0.35645309486638566</v>
      </c>
      <c r="U914" s="461">
        <v>16.413585684329334</v>
      </c>
      <c r="V914" s="464">
        <v>8655230000046.6279</v>
      </c>
      <c r="W914" s="460">
        <v>2731.1685949702746</v>
      </c>
      <c r="X914" s="463">
        <v>4.501206460300957E-2</v>
      </c>
      <c r="Y914" s="476">
        <v>2.0000000000000001E-4</v>
      </c>
    </row>
    <row r="915" spans="1:25" x14ac:dyDescent="0.2">
      <c r="A915" s="475">
        <f t="shared" si="14"/>
        <v>911</v>
      </c>
      <c r="B915" s="462">
        <v>0.44339720543265271</v>
      </c>
      <c r="C915" s="461">
        <v>1500</v>
      </c>
      <c r="D915" s="462">
        <v>0.47346962300209766</v>
      </c>
      <c r="E915" s="462">
        <v>0.45474357350372208</v>
      </c>
      <c r="F915" s="516">
        <v>2024.96</v>
      </c>
      <c r="G915" s="464">
        <v>158950460421.39743</v>
      </c>
      <c r="H915" s="461">
        <v>8759171.4879275281</v>
      </c>
      <c r="I915" s="464">
        <v>315443682331.77612</v>
      </c>
      <c r="J915" s="462">
        <v>0.44339720543265271</v>
      </c>
      <c r="K915" s="464">
        <v>2350599976.4264116</v>
      </c>
      <c r="L915" s="464">
        <v>0</v>
      </c>
      <c r="M915" s="464">
        <v>133135894899.09386</v>
      </c>
      <c r="N915" s="464">
        <v>169702484186.58762</v>
      </c>
      <c r="O915" s="464">
        <v>15818.480840052696</v>
      </c>
      <c r="P915" s="461">
        <v>1034246.6441877969</v>
      </c>
      <c r="Q915" s="461">
        <v>662473.35939912475</v>
      </c>
      <c r="R915" s="464">
        <v>787711535184.65247</v>
      </c>
      <c r="S915" s="462">
        <v>0.53663132145029957</v>
      </c>
      <c r="T915" s="462">
        <v>0.39496528500990213</v>
      </c>
      <c r="U915" s="461">
        <v>16.054081014082811</v>
      </c>
      <c r="V915" s="464">
        <v>5620515243909.3604</v>
      </c>
      <c r="W915" s="460">
        <v>1772.570010800785</v>
      </c>
      <c r="X915" s="463">
        <v>4.4477039363588079E-2</v>
      </c>
      <c r="Y915" s="476">
        <v>2.0000000000000001E-4</v>
      </c>
    </row>
    <row r="916" spans="1:25" x14ac:dyDescent="0.2">
      <c r="A916" s="475">
        <f t="shared" si="14"/>
        <v>912</v>
      </c>
      <c r="B916" s="462">
        <v>0.51175138617341975</v>
      </c>
      <c r="C916" s="461">
        <v>1500</v>
      </c>
      <c r="D916" s="462">
        <v>0.70883156942829073</v>
      </c>
      <c r="E916" s="462">
        <v>0.7</v>
      </c>
      <c r="F916" s="516">
        <v>2024.13</v>
      </c>
      <c r="G916" s="464">
        <v>519996900535.12085</v>
      </c>
      <c r="H916" s="461">
        <v>17667520.112160239</v>
      </c>
      <c r="I916" s="464">
        <v>423584861082.24048</v>
      </c>
      <c r="J916" s="462">
        <v>0.32496044815331815</v>
      </c>
      <c r="K916" s="464">
        <v>12598049950.129051</v>
      </c>
      <c r="L916" s="464">
        <v>0</v>
      </c>
      <c r="M916" s="464">
        <v>318343991914.95685</v>
      </c>
      <c r="N916" s="464">
        <v>38586847709.778137</v>
      </c>
      <c r="O916" s="464">
        <v>36173.973423214426</v>
      </c>
      <c r="P916" s="461">
        <v>281384.7740690615</v>
      </c>
      <c r="Q916" s="461">
        <v>156566.22810002457</v>
      </c>
      <c r="R916" s="464">
        <v>1245561958970.6963</v>
      </c>
      <c r="S916" s="462">
        <v>0.61743945758415353</v>
      </c>
      <c r="T916" s="462">
        <v>0.4959664889519958</v>
      </c>
      <c r="U916" s="461">
        <v>18.025461742624358</v>
      </c>
      <c r="V916" s="464">
        <v>12101939630432.844</v>
      </c>
      <c r="W916" s="460">
        <v>3815.922060574133</v>
      </c>
      <c r="X916" s="463">
        <v>4.092332816340815E-2</v>
      </c>
      <c r="Y916" s="476">
        <v>2.0000000000000001E-4</v>
      </c>
    </row>
    <row r="917" spans="1:25" x14ac:dyDescent="0.2">
      <c r="A917" s="475">
        <f t="shared" si="14"/>
        <v>913</v>
      </c>
      <c r="B917" s="462">
        <v>0.68689693419185183</v>
      </c>
      <c r="C917" s="461">
        <v>1711.6377367411233</v>
      </c>
      <c r="D917" s="462">
        <v>0.65221919284189878</v>
      </c>
      <c r="E917" s="462">
        <v>0.19171987181876238</v>
      </c>
      <c r="F917" s="516">
        <v>2026.13</v>
      </c>
      <c r="G917" s="464">
        <v>142610132433.08087</v>
      </c>
      <c r="H917" s="461">
        <v>15433279.09892856</v>
      </c>
      <c r="I917" s="464">
        <v>440796276687.06641</v>
      </c>
      <c r="J917" s="462">
        <v>0.42548902627260143</v>
      </c>
      <c r="K917" s="464">
        <v>19030907108.539185</v>
      </c>
      <c r="L917" s="464">
        <v>23200146715.654991</v>
      </c>
      <c r="M917" s="464">
        <v>86339382414.201752</v>
      </c>
      <c r="N917" s="464">
        <v>9138719806.9096146</v>
      </c>
      <c r="O917" s="464">
        <v>29940.767461436739</v>
      </c>
      <c r="P917" s="461">
        <v>109344.19599549357</v>
      </c>
      <c r="Q917" s="461">
        <v>37545.210354554976</v>
      </c>
      <c r="R917" s="464">
        <v>720541940850.00061</v>
      </c>
      <c r="S917" s="462">
        <v>0.55514046976813058</v>
      </c>
      <c r="T917" s="462">
        <v>0.38349886937103</v>
      </c>
      <c r="U917" s="461">
        <v>15.997961757750373</v>
      </c>
      <c r="V917" s="464">
        <v>4965056116457.6309</v>
      </c>
      <c r="W917" s="460">
        <v>1565.8920111217328</v>
      </c>
      <c r="X917" s="463">
        <v>4.4665319600408225E-2</v>
      </c>
      <c r="Y917" s="476">
        <v>2.0000000000000001E-4</v>
      </c>
    </row>
    <row r="918" spans="1:25" x14ac:dyDescent="0.2">
      <c r="A918" s="475">
        <f t="shared" si="14"/>
        <v>914</v>
      </c>
      <c r="B918" s="462">
        <v>0.61533079006217728</v>
      </c>
      <c r="C918" s="461">
        <v>5640.2951225615943</v>
      </c>
      <c r="D918" s="462">
        <v>0.5081019264933857</v>
      </c>
      <c r="E918" s="462">
        <v>0.27952244987594782</v>
      </c>
      <c r="F918" s="516">
        <v>2025.37</v>
      </c>
      <c r="G918" s="464">
        <v>159683284975.26907</v>
      </c>
      <c r="H918" s="461">
        <v>9655171.5703821611</v>
      </c>
      <c r="I918" s="464">
        <v>356015389801.27399</v>
      </c>
      <c r="J918" s="462">
        <v>0.45141390913777701</v>
      </c>
      <c r="K918" s="464">
        <v>22907233885.980583</v>
      </c>
      <c r="L918" s="464">
        <v>27694490688.786274</v>
      </c>
      <c r="M918" s="464">
        <v>135735434326.30269</v>
      </c>
      <c r="N918" s="464">
        <v>20395824163.683887</v>
      </c>
      <c r="O918" s="464">
        <v>28685.957940367753</v>
      </c>
      <c r="P918" s="461">
        <v>160350.53999553071</v>
      </c>
      <c r="Q918" s="461">
        <v>72339.759016654178</v>
      </c>
      <c r="R918" s="464">
        <v>742921084913.58325</v>
      </c>
      <c r="S918" s="462">
        <v>0.6019122526201881</v>
      </c>
      <c r="T918" s="462">
        <v>0.3805633211773381</v>
      </c>
      <c r="U918" s="461">
        <v>16.316337111689517</v>
      </c>
      <c r="V918" s="464">
        <v>5205651871530.2031</v>
      </c>
      <c r="W918" s="460">
        <v>1642.7620755016751</v>
      </c>
      <c r="X918" s="463">
        <v>4.3442405125846503E-2</v>
      </c>
      <c r="Y918" s="476">
        <v>2.0000000000000001E-4</v>
      </c>
    </row>
    <row r="919" spans="1:25" x14ac:dyDescent="0.2">
      <c r="A919" s="475">
        <f t="shared" si="14"/>
        <v>915</v>
      </c>
      <c r="B919" s="462">
        <v>0.66287068526181803</v>
      </c>
      <c r="C919" s="461">
        <v>5682.0306741329841</v>
      </c>
      <c r="D919" s="462">
        <v>0.68744198225641295</v>
      </c>
      <c r="E919" s="462">
        <v>0.39124493956501144</v>
      </c>
      <c r="F919" s="516">
        <v>2023.99</v>
      </c>
      <c r="G919" s="464">
        <v>189932463390.89743</v>
      </c>
      <c r="H919" s="461">
        <v>15409799.313197332</v>
      </c>
      <c r="I919" s="464">
        <v>318519979182.4021</v>
      </c>
      <c r="J919" s="462">
        <v>0.16785263571490605</v>
      </c>
      <c r="K919" s="464">
        <v>10342433015.496952</v>
      </c>
      <c r="L919" s="464">
        <v>597655202.51896918</v>
      </c>
      <c r="M919" s="464">
        <v>190485364448.97028</v>
      </c>
      <c r="N919" s="464">
        <v>44851884659.463562</v>
      </c>
      <c r="O919" s="464">
        <v>30934.031341135465</v>
      </c>
      <c r="P919" s="461">
        <v>311237.17617077683</v>
      </c>
      <c r="Q919" s="461">
        <v>179605.93582277521</v>
      </c>
      <c r="R919" s="464">
        <v>781361129260.46875</v>
      </c>
      <c r="S919" s="462">
        <v>0.5039834302551448</v>
      </c>
      <c r="T919" s="462">
        <v>0.30641234412963136</v>
      </c>
      <c r="U919" s="461">
        <v>17.695848312740679</v>
      </c>
      <c r="V919" s="464">
        <v>4672756685144.6777</v>
      </c>
      <c r="W919" s="460">
        <v>1472.2539729482921</v>
      </c>
      <c r="X919" s="463">
        <v>4.1386294941042366E-2</v>
      </c>
      <c r="Y919" s="476">
        <v>2.0000000000000001E-4</v>
      </c>
    </row>
    <row r="920" spans="1:25" x14ac:dyDescent="0.2">
      <c r="A920" s="475">
        <f t="shared" si="14"/>
        <v>916</v>
      </c>
      <c r="B920" s="462">
        <v>0.46099129905803538</v>
      </c>
      <c r="C920" s="461">
        <v>6752.2110396277531</v>
      </c>
      <c r="D920" s="462">
        <v>0.69183120193609982</v>
      </c>
      <c r="E920" s="462">
        <v>0.67750884433433411</v>
      </c>
      <c r="F920" s="516">
        <v>2026.4</v>
      </c>
      <c r="G920" s="464">
        <v>106072706455.75299</v>
      </c>
      <c r="H920" s="461">
        <v>15477124.904609274</v>
      </c>
      <c r="I920" s="464">
        <v>457337022943.83875</v>
      </c>
      <c r="J920" s="462">
        <v>0.4415158759742297</v>
      </c>
      <c r="K920" s="464">
        <v>27343953927.749241</v>
      </c>
      <c r="L920" s="464">
        <v>24685810120.499935</v>
      </c>
      <c r="M920" s="464">
        <v>82974909199.457306</v>
      </c>
      <c r="N920" s="464">
        <v>75222629273.159958</v>
      </c>
      <c r="O920" s="464">
        <v>24944.618672309793</v>
      </c>
      <c r="P920" s="461">
        <v>490649.66406741634</v>
      </c>
      <c r="Q920" s="461">
        <v>319691.89633670717</v>
      </c>
      <c r="R920" s="464">
        <v>788810264582.49219</v>
      </c>
      <c r="S920" s="462">
        <v>0.52556478961795994</v>
      </c>
      <c r="T920" s="462">
        <v>0.36734506700580638</v>
      </c>
      <c r="U920" s="461">
        <v>15.05344762166424</v>
      </c>
      <c r="V920" s="464">
        <v>4841240964278.9785</v>
      </c>
      <c r="W920" s="460">
        <v>1527.7049710661017</v>
      </c>
      <c r="X920" s="463">
        <v>4.835749430461074E-2</v>
      </c>
      <c r="Y920" s="476">
        <v>2.0000000000000001E-4</v>
      </c>
    </row>
    <row r="921" spans="1:25" x14ac:dyDescent="0.2">
      <c r="A921" s="475">
        <f t="shared" si="14"/>
        <v>917</v>
      </c>
      <c r="B921" s="462">
        <v>0.43254285379687218</v>
      </c>
      <c r="C921" s="461">
        <v>1500</v>
      </c>
      <c r="D921" s="462">
        <v>0.81720881127609601</v>
      </c>
      <c r="E921" s="462">
        <v>0.37067728682325496</v>
      </c>
      <c r="F921" s="516">
        <v>2024.57</v>
      </c>
      <c r="G921" s="464">
        <v>286980672733.22302</v>
      </c>
      <c r="H921" s="461">
        <v>22574427.186323717</v>
      </c>
      <c r="I921" s="464">
        <v>605646249073.50537</v>
      </c>
      <c r="J921" s="462">
        <v>0.38143766126319956</v>
      </c>
      <c r="K921" s="464">
        <v>21281303278.979019</v>
      </c>
      <c r="L921" s="464">
        <v>21914024.290312417</v>
      </c>
      <c r="M921" s="464">
        <v>303832652640.62891</v>
      </c>
      <c r="N921" s="464">
        <v>53413411681.263565</v>
      </c>
      <c r="O921" s="464">
        <v>40257.484669326455</v>
      </c>
      <c r="P921" s="461">
        <v>342553.49046141934</v>
      </c>
      <c r="Q921" s="461">
        <v>200314.42177236671</v>
      </c>
      <c r="R921" s="464">
        <v>1347970688447.2539</v>
      </c>
      <c r="S921" s="462">
        <v>0.58306063070890957</v>
      </c>
      <c r="T921" s="462">
        <v>0.34384257846970245</v>
      </c>
      <c r="U921" s="461">
        <v>16.656661923141684</v>
      </c>
      <c r="V921" s="464">
        <v>8502398621262.5615</v>
      </c>
      <c r="W921" s="460">
        <v>2685.913856584385</v>
      </c>
      <c r="X921" s="463">
        <v>4.3730923676181269E-2</v>
      </c>
      <c r="Y921" s="476">
        <v>2.0000000000000001E-4</v>
      </c>
    </row>
    <row r="922" spans="1:25" x14ac:dyDescent="0.2">
      <c r="A922" s="475">
        <f t="shared" si="14"/>
        <v>918</v>
      </c>
      <c r="B922" s="462">
        <v>0.5040877467015783</v>
      </c>
      <c r="C922" s="461">
        <v>1500</v>
      </c>
      <c r="D922" s="462">
        <v>0.62194466788302183</v>
      </c>
      <c r="E922" s="462">
        <v>0.40833391704220456</v>
      </c>
      <c r="F922" s="516">
        <v>2024.88</v>
      </c>
      <c r="G922" s="464">
        <v>224719147736.68057</v>
      </c>
      <c r="H922" s="461">
        <v>14270032.744081844</v>
      </c>
      <c r="I922" s="464">
        <v>355523141915.89191</v>
      </c>
      <c r="J922" s="462">
        <v>0.30917525314839955</v>
      </c>
      <c r="K922" s="464">
        <v>3515495224.2844701</v>
      </c>
      <c r="L922" s="464">
        <v>0</v>
      </c>
      <c r="M922" s="464">
        <v>160882338265.17316</v>
      </c>
      <c r="N922" s="464">
        <v>74731188882.863037</v>
      </c>
      <c r="O922" s="464">
        <v>34843.973027835738</v>
      </c>
      <c r="P922" s="461">
        <v>457086.99897590256</v>
      </c>
      <c r="Q922" s="461">
        <v>295172.01881074702</v>
      </c>
      <c r="R922" s="464">
        <v>809859490365.05115</v>
      </c>
      <c r="S922" s="462">
        <v>0.52926768992587536</v>
      </c>
      <c r="T922" s="462">
        <v>0.38213217387847459</v>
      </c>
      <c r="U922" s="461">
        <v>17.337119899166233</v>
      </c>
      <c r="V922" s="464">
        <v>5998686864647.6191</v>
      </c>
      <c r="W922" s="460">
        <v>1891.1899043780854</v>
      </c>
      <c r="X922" s="463">
        <v>4.1335265637241839E-2</v>
      </c>
      <c r="Y922" s="476">
        <v>2.0000000000000001E-4</v>
      </c>
    </row>
    <row r="923" spans="1:25" x14ac:dyDescent="0.2">
      <c r="A923" s="475">
        <f t="shared" si="14"/>
        <v>919</v>
      </c>
      <c r="B923" s="462">
        <v>0.26742540139278848</v>
      </c>
      <c r="C923" s="461">
        <v>4550.6552116715429</v>
      </c>
      <c r="D923" s="462">
        <v>0.65599669080855294</v>
      </c>
      <c r="E923" s="462">
        <v>0.53770581648211968</v>
      </c>
      <c r="F923" s="516">
        <v>2023.86</v>
      </c>
      <c r="G923" s="464">
        <v>198699439908.08325</v>
      </c>
      <c r="H923" s="461">
        <v>14394948.768548863</v>
      </c>
      <c r="I923" s="464">
        <v>419928298683.64154</v>
      </c>
      <c r="J923" s="462">
        <v>0.26742540139278836</v>
      </c>
      <c r="K923" s="464">
        <v>9589536793.4517288</v>
      </c>
      <c r="L923" s="464">
        <v>0</v>
      </c>
      <c r="M923" s="464">
        <v>267552165490.71973</v>
      </c>
      <c r="N923" s="464">
        <v>53376113663.011002</v>
      </c>
      <c r="O923" s="464">
        <v>28391.170375582125</v>
      </c>
      <c r="P923" s="461">
        <v>336362.91485889675</v>
      </c>
      <c r="Q923" s="461">
        <v>199603.91984924139</v>
      </c>
      <c r="R923" s="464">
        <v>1059235678087.9828</v>
      </c>
      <c r="S923" s="462">
        <v>0.55888903639284404</v>
      </c>
      <c r="T923" s="462">
        <v>0.25476856689471405</v>
      </c>
      <c r="U923" s="461">
        <v>17.354144339911333</v>
      </c>
      <c r="V923" s="464">
        <v>5137905382431.3633</v>
      </c>
      <c r="W923" s="460">
        <v>1620.0385843196877</v>
      </c>
      <c r="X923" s="463">
        <v>4.2263863517748732E-2</v>
      </c>
      <c r="Y923" s="476">
        <v>2.0000000000000001E-4</v>
      </c>
    </row>
    <row r="924" spans="1:25" x14ac:dyDescent="0.2">
      <c r="A924" s="475">
        <f t="shared" si="14"/>
        <v>920</v>
      </c>
      <c r="B924" s="462">
        <v>0.65129319727722745</v>
      </c>
      <c r="C924" s="461">
        <v>1500</v>
      </c>
      <c r="D924" s="462">
        <v>0.6129354661456321</v>
      </c>
      <c r="E924" s="462">
        <v>0.59349865208374175</v>
      </c>
      <c r="F924" s="516">
        <v>2024.99</v>
      </c>
      <c r="G924" s="464">
        <v>264439748621.72449</v>
      </c>
      <c r="H924" s="461">
        <v>14211804.496628316</v>
      </c>
      <c r="I924" s="464">
        <v>473606047073.2522</v>
      </c>
      <c r="J924" s="462">
        <v>0.56530196161233404</v>
      </c>
      <c r="K924" s="464">
        <v>13545034661.37072</v>
      </c>
      <c r="L924" s="464">
        <v>0</v>
      </c>
      <c r="M924" s="464">
        <v>208627467756.20703</v>
      </c>
      <c r="N924" s="464">
        <v>38127671865.497536</v>
      </c>
      <c r="O924" s="464">
        <v>30666.794940072472</v>
      </c>
      <c r="P924" s="461">
        <v>318167.75217775285</v>
      </c>
      <c r="Q924" s="461">
        <v>186725.26663206326</v>
      </c>
      <c r="R924" s="464">
        <v>1059085964721.0677</v>
      </c>
      <c r="S924" s="462">
        <v>0.66883284312285973</v>
      </c>
      <c r="T924" s="462">
        <v>0.46854926461335028</v>
      </c>
      <c r="U924" s="461">
        <v>16.164065656298028</v>
      </c>
      <c r="V924" s="464">
        <v>8971447752454.7168</v>
      </c>
      <c r="W924" s="460">
        <v>2828.7042141369579</v>
      </c>
      <c r="X924" s="463">
        <v>4.4383712291904236E-2</v>
      </c>
      <c r="Y924" s="476">
        <v>2.0000000000000001E-4</v>
      </c>
    </row>
    <row r="925" spans="1:25" x14ac:dyDescent="0.2">
      <c r="A925" s="475">
        <f t="shared" si="14"/>
        <v>921</v>
      </c>
      <c r="B925" s="462">
        <v>0.58264910435211748</v>
      </c>
      <c r="C925" s="461">
        <v>8174.2580537784088</v>
      </c>
      <c r="D925" s="462">
        <v>0.75423156371813249</v>
      </c>
      <c r="E925" s="462">
        <v>0.29688933428916231</v>
      </c>
      <c r="F925" s="516">
        <v>2024.44</v>
      </c>
      <c r="G925" s="464">
        <v>218361640204.29813</v>
      </c>
      <c r="H925" s="461">
        <v>17471572.611543439</v>
      </c>
      <c r="I925" s="464">
        <v>507202295348.0144</v>
      </c>
      <c r="J925" s="462">
        <v>0.35951524004608082</v>
      </c>
      <c r="K925" s="464">
        <v>2179576968.0723534</v>
      </c>
      <c r="L925" s="464">
        <v>0</v>
      </c>
      <c r="M925" s="464">
        <v>180947807287.02563</v>
      </c>
      <c r="N925" s="464">
        <v>136623045519.65945</v>
      </c>
      <c r="O925" s="464">
        <v>20245.122831903511</v>
      </c>
      <c r="P925" s="461">
        <v>705909.80874996702</v>
      </c>
      <c r="Q925" s="461">
        <v>491966.12872377067</v>
      </c>
      <c r="R925" s="464">
        <v>1115669913038.0752</v>
      </c>
      <c r="S925" s="462">
        <v>0.5243716866137873</v>
      </c>
      <c r="T925" s="462">
        <v>0.31941545230195328</v>
      </c>
      <c r="U925" s="461">
        <v>16.669382182471232</v>
      </c>
      <c r="V925" s="464">
        <v>6430165891838.4961</v>
      </c>
      <c r="W925" s="460">
        <v>2029.6727856650311</v>
      </c>
      <c r="X925" s="463">
        <v>4.4437258877509024E-2</v>
      </c>
      <c r="Y925" s="476">
        <v>2.0000000000000001E-4</v>
      </c>
    </row>
    <row r="926" spans="1:25" x14ac:dyDescent="0.2">
      <c r="A926" s="475">
        <f t="shared" si="14"/>
        <v>922</v>
      </c>
      <c r="B926" s="462">
        <v>0.51637390917004267</v>
      </c>
      <c r="C926" s="461">
        <v>5092.6588442634074</v>
      </c>
      <c r="D926" s="462">
        <v>0.74493568153702161</v>
      </c>
      <c r="E926" s="462">
        <v>0.22228682788649845</v>
      </c>
      <c r="F926" s="516">
        <v>2026.58</v>
      </c>
      <c r="G926" s="464">
        <v>72667194182.352722</v>
      </c>
      <c r="H926" s="461">
        <v>17332450.572455466</v>
      </c>
      <c r="I926" s="464">
        <v>517616170521.1933</v>
      </c>
      <c r="J926" s="462">
        <v>0.43179214286890866</v>
      </c>
      <c r="K926" s="464">
        <v>18343330595.158928</v>
      </c>
      <c r="L926" s="464">
        <v>10001631496.878374</v>
      </c>
      <c r="M926" s="464">
        <v>19547939088.95575</v>
      </c>
      <c r="N926" s="464">
        <v>10549878708.311586</v>
      </c>
      <c r="O926" s="464">
        <v>40445.306305354512</v>
      </c>
      <c r="P926" s="461">
        <v>116738.23092380638</v>
      </c>
      <c r="Q926" s="461">
        <v>41780.359999779663</v>
      </c>
      <c r="R926" s="464">
        <v>703997485190.52539</v>
      </c>
      <c r="S926" s="462">
        <v>0.51197670859453281</v>
      </c>
      <c r="T926" s="462">
        <v>0.35642707055638939</v>
      </c>
      <c r="U926" s="461">
        <v>14.634424259887338</v>
      </c>
      <c r="V926" s="464">
        <v>4077856011288.5718</v>
      </c>
      <c r="W926" s="460">
        <v>1286.4625571502215</v>
      </c>
      <c r="X926" s="463">
        <v>4.9297046844560911E-2</v>
      </c>
      <c r="Y926" s="476">
        <v>2.0000000000000001E-4</v>
      </c>
    </row>
    <row r="927" spans="1:25" x14ac:dyDescent="0.2">
      <c r="A927" s="475">
        <f t="shared" si="14"/>
        <v>923</v>
      </c>
      <c r="B927" s="462">
        <v>0.55271697130132125</v>
      </c>
      <c r="C927" s="461">
        <v>4851.6191779000274</v>
      </c>
      <c r="D927" s="462">
        <v>1.0266949032368724</v>
      </c>
      <c r="E927" s="462">
        <v>0.31007547815250946</v>
      </c>
      <c r="F927" s="516">
        <v>2024.96</v>
      </c>
      <c r="G927" s="464">
        <v>207732396395.19107</v>
      </c>
      <c r="H927" s="461">
        <v>31651531.356267288</v>
      </c>
      <c r="I927" s="464">
        <v>734371291329.69824</v>
      </c>
      <c r="J927" s="462">
        <v>0.35162248240667215</v>
      </c>
      <c r="K927" s="464">
        <v>15928179727.675013</v>
      </c>
      <c r="L927" s="464">
        <v>0</v>
      </c>
      <c r="M927" s="464">
        <v>242948832962.13852</v>
      </c>
      <c r="N927" s="464">
        <v>54378912944.965218</v>
      </c>
      <c r="O927" s="464">
        <v>26270.374581391134</v>
      </c>
      <c r="P927" s="461">
        <v>372775.5128014501</v>
      </c>
      <c r="Q927" s="461">
        <v>218254.4194053034</v>
      </c>
      <c r="R927" s="464">
        <v>1438535340636.8447</v>
      </c>
      <c r="S927" s="462">
        <v>0.54537250878474797</v>
      </c>
      <c r="T927" s="462">
        <v>0.28251970872166215</v>
      </c>
      <c r="U927" s="461">
        <v>16.017818909511345</v>
      </c>
      <c r="V927" s="464">
        <v>7176474691574.876</v>
      </c>
      <c r="W927" s="460">
        <v>2261.7615231292925</v>
      </c>
      <c r="X927" s="463">
        <v>4.5453490858054765E-2</v>
      </c>
      <c r="Y927" s="476">
        <v>2.0000000000000001E-4</v>
      </c>
    </row>
    <row r="928" spans="1:25" x14ac:dyDescent="0.2">
      <c r="A928" s="475">
        <f t="shared" si="14"/>
        <v>924</v>
      </c>
      <c r="B928" s="462">
        <v>0.58449872630893918</v>
      </c>
      <c r="C928" s="461">
        <v>6523.2543680921899</v>
      </c>
      <c r="D928" s="462">
        <v>0.9860159444773573</v>
      </c>
      <c r="E928" s="462">
        <v>0.62970234516523604</v>
      </c>
      <c r="F928" s="516">
        <v>2025.3</v>
      </c>
      <c r="G928" s="464">
        <v>145523531358.02838</v>
      </c>
      <c r="H928" s="461">
        <v>21683684.817504685</v>
      </c>
      <c r="I928" s="464">
        <v>461920100655.14075</v>
      </c>
      <c r="J928" s="462">
        <v>0.24494518041228575</v>
      </c>
      <c r="K928" s="464">
        <v>21405585600.528793</v>
      </c>
      <c r="L928" s="464">
        <v>23650168710.046024</v>
      </c>
      <c r="M928" s="464">
        <v>102357163985.15446</v>
      </c>
      <c r="N928" s="464">
        <v>2833011645.9204855</v>
      </c>
      <c r="O928" s="464">
        <v>24211.283444343502</v>
      </c>
      <c r="P928" s="461">
        <v>67799.687521115236</v>
      </c>
      <c r="Q928" s="461">
        <v>11513.171880278813</v>
      </c>
      <c r="R928" s="464">
        <v>769001600310.55798</v>
      </c>
      <c r="S928" s="462">
        <v>0.45169725261168431</v>
      </c>
      <c r="T928" s="462">
        <v>0.29586932776117542</v>
      </c>
      <c r="U928" s="461">
        <v>16.741958019655168</v>
      </c>
      <c r="V928" s="464">
        <v>4166973167712.1094</v>
      </c>
      <c r="W928" s="460">
        <v>1315.8519254401197</v>
      </c>
      <c r="X928" s="463">
        <v>4.4481758078294513E-2</v>
      </c>
      <c r="Y928" s="476">
        <v>2.0000000000000001E-4</v>
      </c>
    </row>
    <row r="929" spans="1:25" x14ac:dyDescent="0.2">
      <c r="A929" s="475">
        <f t="shared" si="14"/>
        <v>925</v>
      </c>
      <c r="B929" s="462">
        <v>0.55089742614712556</v>
      </c>
      <c r="C929" s="461">
        <v>1500</v>
      </c>
      <c r="D929" s="462">
        <v>0.77513009971597513</v>
      </c>
      <c r="E929" s="462">
        <v>0.67707100138357446</v>
      </c>
      <c r="F929" s="516">
        <v>2027.47</v>
      </c>
      <c r="G929" s="464">
        <v>96221335886.684448</v>
      </c>
      <c r="H929" s="461">
        <v>20686460.687531069</v>
      </c>
      <c r="I929" s="464">
        <v>588561972983.755</v>
      </c>
      <c r="J929" s="462">
        <v>0.46905991796750612</v>
      </c>
      <c r="K929" s="464">
        <v>76454581486.13501</v>
      </c>
      <c r="L929" s="464">
        <v>156500116436.22034</v>
      </c>
      <c r="M929" s="464">
        <v>0</v>
      </c>
      <c r="N929" s="464">
        <v>68687280284.05957</v>
      </c>
      <c r="O929" s="464">
        <v>29433.888069612451</v>
      </c>
      <c r="P929" s="461">
        <v>459154.47252561239</v>
      </c>
      <c r="Q929" s="461">
        <v>292088.6717587125</v>
      </c>
      <c r="R929" s="464">
        <v>937310296216.90759</v>
      </c>
      <c r="S929" s="462">
        <v>0.51088254058260629</v>
      </c>
      <c r="T929" s="462">
        <v>0.37100846590106246</v>
      </c>
      <c r="U929" s="461">
        <v>14.472736567855783</v>
      </c>
      <c r="V929" s="464">
        <v>5683590460276.2393</v>
      </c>
      <c r="W929" s="460">
        <v>1792.4512916071005</v>
      </c>
      <c r="X929" s="463">
        <v>4.9142528818165956E-2</v>
      </c>
      <c r="Y929" s="476">
        <v>2.0000000000000001E-4</v>
      </c>
    </row>
    <row r="930" spans="1:25" x14ac:dyDescent="0.2">
      <c r="A930" s="475">
        <f t="shared" si="14"/>
        <v>926</v>
      </c>
      <c r="B930" s="462">
        <v>0.50682101672652136</v>
      </c>
      <c r="C930" s="461">
        <v>2225.9074628361018</v>
      </c>
      <c r="D930" s="462">
        <v>0.42176958091794126</v>
      </c>
      <c r="E930" s="462">
        <v>0.42404206914084625</v>
      </c>
      <c r="F930" s="516">
        <v>2024.87</v>
      </c>
      <c r="G930" s="464">
        <v>247961885271.1976</v>
      </c>
      <c r="H930" s="461">
        <v>7758562.5816002386</v>
      </c>
      <c r="I930" s="464">
        <v>256932034224.93097</v>
      </c>
      <c r="J930" s="462">
        <v>0.40710556343570536</v>
      </c>
      <c r="K930" s="464">
        <v>6451257234.369832</v>
      </c>
      <c r="L930" s="464">
        <v>0</v>
      </c>
      <c r="M930" s="464">
        <v>211480364470.94019</v>
      </c>
      <c r="N930" s="464">
        <v>67369084226.341919</v>
      </c>
      <c r="O930" s="464">
        <v>36401.591520995622</v>
      </c>
      <c r="P930" s="461">
        <v>470010.01573143259</v>
      </c>
      <c r="Q930" s="461">
        <v>257347.10990832312</v>
      </c>
      <c r="R930" s="464">
        <v>843221421049.13916</v>
      </c>
      <c r="S930" s="462">
        <v>0.63247896844047102</v>
      </c>
      <c r="T930" s="462">
        <v>0.3996563643785353</v>
      </c>
      <c r="U930" s="461">
        <v>17.396871429169163</v>
      </c>
      <c r="V930" s="464">
        <v>6426736837562.5371</v>
      </c>
      <c r="W930" s="460">
        <v>2028.6579859794574</v>
      </c>
      <c r="X930" s="463">
        <v>4.2026810185273183E-2</v>
      </c>
      <c r="Y930" s="476">
        <v>2.0000000000000001E-4</v>
      </c>
    </row>
    <row r="931" spans="1:25" x14ac:dyDescent="0.2">
      <c r="A931" s="475">
        <f t="shared" si="14"/>
        <v>927</v>
      </c>
      <c r="B931" s="462">
        <v>0.56688497268409366</v>
      </c>
      <c r="C931" s="461">
        <v>7640.4187264820994</v>
      </c>
      <c r="D931" s="462">
        <v>0.32452724909552333</v>
      </c>
      <c r="E931" s="462">
        <v>0.46861078162029451</v>
      </c>
      <c r="F931" s="516">
        <v>2023.94</v>
      </c>
      <c r="G931" s="464">
        <v>134760720820.95149</v>
      </c>
      <c r="H931" s="461">
        <v>5327082.3039006684</v>
      </c>
      <c r="I931" s="464">
        <v>268842073355.06207</v>
      </c>
      <c r="J931" s="462">
        <v>0.56688497268409366</v>
      </c>
      <c r="K931" s="464">
        <v>7691826595.6866627</v>
      </c>
      <c r="L931" s="464">
        <v>0</v>
      </c>
      <c r="M931" s="464">
        <v>144653408880.99115</v>
      </c>
      <c r="N931" s="464">
        <v>92652520229.38324</v>
      </c>
      <c r="O931" s="464">
        <v>35509.391888106627</v>
      </c>
      <c r="P931" s="461">
        <v>583069.37689951947</v>
      </c>
      <c r="Q931" s="461">
        <v>339780.46269772365</v>
      </c>
      <c r="R931" s="464">
        <v>617906490085.97192</v>
      </c>
      <c r="S931" s="462">
        <v>0.60779510797719472</v>
      </c>
      <c r="T931" s="462">
        <v>0.45858289436161853</v>
      </c>
      <c r="U931" s="461">
        <v>15.808941105667204</v>
      </c>
      <c r="V931" s="464">
        <v>5051723635273.752</v>
      </c>
      <c r="W931" s="460">
        <v>1595.1124173983242</v>
      </c>
      <c r="X931" s="463">
        <v>4.5062104745005133E-2</v>
      </c>
      <c r="Y931" s="476">
        <v>2.0000000000000001E-4</v>
      </c>
    </row>
    <row r="932" spans="1:25" x14ac:dyDescent="0.2">
      <c r="A932" s="475">
        <f t="shared" si="14"/>
        <v>928</v>
      </c>
      <c r="B932" s="462">
        <v>0.47919363558654704</v>
      </c>
      <c r="C932" s="461">
        <v>1500</v>
      </c>
      <c r="D932" s="462">
        <v>0.65821848288173035</v>
      </c>
      <c r="E932" s="462">
        <v>0.40389977386829623</v>
      </c>
      <c r="F932" s="516">
        <v>2026.55</v>
      </c>
      <c r="G932" s="464">
        <v>76748434923.846085</v>
      </c>
      <c r="H932" s="461">
        <v>15118157.028229682</v>
      </c>
      <c r="I932" s="464">
        <v>365606292145.14233</v>
      </c>
      <c r="J932" s="462">
        <v>0.23755735433457448</v>
      </c>
      <c r="K932" s="464">
        <v>25278060010.794632</v>
      </c>
      <c r="L932" s="464">
        <v>61422949385.006248</v>
      </c>
      <c r="M932" s="464">
        <v>14892251548.601097</v>
      </c>
      <c r="N932" s="464">
        <v>9260336881.1357079</v>
      </c>
      <c r="O932" s="464">
        <v>30367.644569894488</v>
      </c>
      <c r="P932" s="461">
        <v>101465.43749999929</v>
      </c>
      <c r="Q932" s="461">
        <v>33113.812499999622</v>
      </c>
      <c r="R932" s="464">
        <v>563564599711.18884</v>
      </c>
      <c r="S932" s="462">
        <v>0.40747802363315738</v>
      </c>
      <c r="T932" s="462">
        <v>0.24722031240507736</v>
      </c>
      <c r="U932" s="461">
        <v>16.093848323942055</v>
      </c>
      <c r="V932" s="464">
        <v>2573634032457.0474</v>
      </c>
      <c r="W932" s="460">
        <v>812.30811162149166</v>
      </c>
      <c r="X932" s="463">
        <v>4.3763233972814265E-2</v>
      </c>
      <c r="Y932" s="476">
        <v>2.0000000000000001E-4</v>
      </c>
    </row>
    <row r="933" spans="1:25" x14ac:dyDescent="0.2">
      <c r="A933" s="475">
        <f t="shared" si="14"/>
        <v>929</v>
      </c>
      <c r="B933" s="462">
        <v>0.4683933130608619</v>
      </c>
      <c r="C933" s="461">
        <v>2339.4995800625666</v>
      </c>
      <c r="D933" s="462">
        <v>0.7846446609520763</v>
      </c>
      <c r="E933" s="462">
        <v>0.31563113496178574</v>
      </c>
      <c r="F933" s="516">
        <v>2027.38</v>
      </c>
      <c r="G933" s="464">
        <v>50768116657.690178</v>
      </c>
      <c r="H933" s="461">
        <v>19902732.705523442</v>
      </c>
      <c r="I933" s="464">
        <v>542963758089.41479</v>
      </c>
      <c r="J933" s="462">
        <v>0.42392032574531824</v>
      </c>
      <c r="K933" s="464">
        <v>16057786605.947617</v>
      </c>
      <c r="L933" s="464">
        <v>29922447135.81118</v>
      </c>
      <c r="M933" s="464">
        <v>0</v>
      </c>
      <c r="N933" s="464">
        <v>38140503070.985947</v>
      </c>
      <c r="O933" s="464">
        <v>36820.58869424669</v>
      </c>
      <c r="P933" s="461">
        <v>285181.76462315425</v>
      </c>
      <c r="Q933" s="461">
        <v>157733.61791945086</v>
      </c>
      <c r="R933" s="464">
        <v>697895396658.36328</v>
      </c>
      <c r="S933" s="462">
        <v>0.46770504567024163</v>
      </c>
      <c r="T933" s="462">
        <v>0.3636227381280826</v>
      </c>
      <c r="U933" s="461">
        <v>14.110904942717392</v>
      </c>
      <c r="V933" s="464">
        <v>4147768919287.4438</v>
      </c>
      <c r="W933" s="460">
        <v>1309.4806021141776</v>
      </c>
      <c r="X933" s="463">
        <v>4.8719831411619091E-2</v>
      </c>
      <c r="Y933" s="476">
        <v>2.0000000000000001E-4</v>
      </c>
    </row>
    <row r="934" spans="1:25" x14ac:dyDescent="0.2">
      <c r="A934" s="475">
        <f t="shared" si="14"/>
        <v>930</v>
      </c>
      <c r="B934" s="462">
        <v>0.38959828606370528</v>
      </c>
      <c r="C934" s="461">
        <v>8992.377396055057</v>
      </c>
      <c r="D934" s="462">
        <v>0.6594003375166182</v>
      </c>
      <c r="E934" s="462">
        <v>0.30504272146213107</v>
      </c>
      <c r="F934" s="516">
        <v>2024.67</v>
      </c>
      <c r="G934" s="464">
        <v>308303710861.69336</v>
      </c>
      <c r="H934" s="461">
        <v>13755325.236746976</v>
      </c>
      <c r="I934" s="464">
        <v>380212716847.30499</v>
      </c>
      <c r="J934" s="462">
        <v>0.37058589608440418</v>
      </c>
      <c r="K934" s="464">
        <v>14210686585.771687</v>
      </c>
      <c r="L934" s="464">
        <v>0</v>
      </c>
      <c r="M934" s="464">
        <v>215029216358.89191</v>
      </c>
      <c r="N934" s="464">
        <v>47446108097.074646</v>
      </c>
      <c r="O934" s="464">
        <v>29800.050137698901</v>
      </c>
      <c r="P934" s="461">
        <v>332447.14373597997</v>
      </c>
      <c r="Q934" s="461">
        <v>196507.86792457633</v>
      </c>
      <c r="R934" s="464">
        <v>977056423451.88574</v>
      </c>
      <c r="S934" s="462">
        <v>0.59882235190845501</v>
      </c>
      <c r="T934" s="462">
        <v>0.44075769840975898</v>
      </c>
      <c r="U934" s="461">
        <v>17.253109821569502</v>
      </c>
      <c r="V934" s="464">
        <v>8106787682837.8271</v>
      </c>
      <c r="W934" s="460">
        <v>2558.5469920295586</v>
      </c>
      <c r="X934" s="463">
        <v>4.275824931271275E-2</v>
      </c>
      <c r="Y934" s="476">
        <v>2.0000000000000001E-4</v>
      </c>
    </row>
    <row r="935" spans="1:25" x14ac:dyDescent="0.2">
      <c r="A935" s="475">
        <f t="shared" si="14"/>
        <v>931</v>
      </c>
      <c r="B935" s="462">
        <v>0.40801253517474217</v>
      </c>
      <c r="C935" s="461">
        <v>3314.9653248664436</v>
      </c>
      <c r="D935" s="462">
        <v>1.103827438388179</v>
      </c>
      <c r="E935" s="462">
        <v>0.45793331930945186</v>
      </c>
      <c r="F935" s="516">
        <v>2023.75</v>
      </c>
      <c r="G935" s="464">
        <v>628286772156.8252</v>
      </c>
      <c r="H935" s="461">
        <v>38689678.585230649</v>
      </c>
      <c r="I935" s="464">
        <v>482634757966.50397</v>
      </c>
      <c r="J935" s="462">
        <v>-0.23889582548495758</v>
      </c>
      <c r="K935" s="464">
        <v>9910701341.6203671</v>
      </c>
      <c r="L935" s="464">
        <v>0</v>
      </c>
      <c r="M935" s="464">
        <v>408033780928.9361</v>
      </c>
      <c r="N935" s="464">
        <v>43903623826.705902</v>
      </c>
      <c r="O935" s="464">
        <v>27650.964166897626</v>
      </c>
      <c r="P935" s="461">
        <v>301101.22219555313</v>
      </c>
      <c r="Q935" s="461">
        <v>162792.22914845851</v>
      </c>
      <c r="R935" s="464">
        <v>1453626545436.9817</v>
      </c>
      <c r="S935" s="462">
        <v>0.4351943888024094</v>
      </c>
      <c r="T935" s="462">
        <v>0.34204443054342848</v>
      </c>
      <c r="U935" s="461">
        <v>24.809244161847669</v>
      </c>
      <c r="V935" s="464">
        <v>13003932308266.926</v>
      </c>
      <c r="W935" s="460">
        <v>4102.8991219531399</v>
      </c>
      <c r="X935" s="463">
        <v>3.0594273033815327E-2</v>
      </c>
      <c r="Y935" s="476">
        <v>2.0000000000000001E-4</v>
      </c>
    </row>
    <row r="936" spans="1:25" x14ac:dyDescent="0.2">
      <c r="A936" s="475">
        <f t="shared" si="14"/>
        <v>932</v>
      </c>
      <c r="B936" s="462">
        <v>0.46901916075077282</v>
      </c>
      <c r="C936" s="461">
        <v>6344.1936505489493</v>
      </c>
      <c r="D936" s="462">
        <v>0.77868126218993794</v>
      </c>
      <c r="E936" s="462">
        <v>0.49192311305196057</v>
      </c>
      <c r="F936" s="516">
        <v>2025.52</v>
      </c>
      <c r="G936" s="464">
        <v>295567587069.2984</v>
      </c>
      <c r="H936" s="461">
        <v>18779074.773576412</v>
      </c>
      <c r="I936" s="464">
        <v>534771580912.26624</v>
      </c>
      <c r="J936" s="462">
        <v>0.45155015586247116</v>
      </c>
      <c r="K936" s="464">
        <v>34120262611.70612</v>
      </c>
      <c r="L936" s="464">
        <v>85582995524.849243</v>
      </c>
      <c r="M936" s="464">
        <v>151362231160.17746</v>
      </c>
      <c r="N936" s="464">
        <v>20654960778.615925</v>
      </c>
      <c r="O936" s="464">
        <v>23583.269153451787</v>
      </c>
      <c r="P936" s="461">
        <v>191322.27950470787</v>
      </c>
      <c r="Q936" s="461">
        <v>89595.542933282995</v>
      </c>
      <c r="R936" s="464">
        <v>1187140062895.1438</v>
      </c>
      <c r="S936" s="462">
        <v>0.63027987992760559</v>
      </c>
      <c r="T936" s="462">
        <v>0.43143701509140681</v>
      </c>
      <c r="U936" s="461">
        <v>16.324704990733775</v>
      </c>
      <c r="V936" s="464">
        <v>9144669173312.5254</v>
      </c>
      <c r="W936" s="460">
        <v>2886.7590258633768</v>
      </c>
      <c r="X936" s="463">
        <v>4.5039285410226483E-2</v>
      </c>
      <c r="Y936" s="476">
        <v>2.0000000000000001E-4</v>
      </c>
    </row>
    <row r="937" spans="1:25" x14ac:dyDescent="0.2">
      <c r="A937" s="475">
        <f t="shared" si="14"/>
        <v>933</v>
      </c>
      <c r="B937" s="462">
        <v>0.50229380854190409</v>
      </c>
      <c r="C937" s="461">
        <v>5519.5794944518248</v>
      </c>
      <c r="D937" s="462">
        <v>0.5893822224559836</v>
      </c>
      <c r="E937" s="462">
        <v>0.20936685403329447</v>
      </c>
      <c r="F937" s="516">
        <v>2023.75</v>
      </c>
      <c r="G937" s="464">
        <v>334953830935.96057</v>
      </c>
      <c r="H937" s="461">
        <v>12186362.6640347</v>
      </c>
      <c r="I937" s="464">
        <v>377345144798.40039</v>
      </c>
      <c r="J937" s="462">
        <v>0.43776914615148477</v>
      </c>
      <c r="K937" s="464">
        <v>4033812858.1226077</v>
      </c>
      <c r="L937" s="464">
        <v>0</v>
      </c>
      <c r="M937" s="464">
        <v>404486794366.34369</v>
      </c>
      <c r="N937" s="464">
        <v>38059799283.354385</v>
      </c>
      <c r="O937" s="464">
        <v>30253.241720845617</v>
      </c>
      <c r="P937" s="461">
        <v>279429.7505444233</v>
      </c>
      <c r="Q937" s="461">
        <v>157810.12572460753</v>
      </c>
      <c r="R937" s="464">
        <v>1151942768898.0366</v>
      </c>
      <c r="S937" s="462">
        <v>0.66258747852703759</v>
      </c>
      <c r="T937" s="462">
        <v>0.40856993003014802</v>
      </c>
      <c r="U937" s="461">
        <v>17.255162908569641</v>
      </c>
      <c r="V937" s="464">
        <v>9020054888923.959</v>
      </c>
      <c r="W937" s="460">
        <v>2844.7515775588413</v>
      </c>
      <c r="X937" s="463">
        <v>4.1927414587785296E-2</v>
      </c>
      <c r="Y937" s="476">
        <v>2.0000000000000001E-4</v>
      </c>
    </row>
    <row r="938" spans="1:25" x14ac:dyDescent="0.2">
      <c r="A938" s="475">
        <f t="shared" si="14"/>
        <v>934</v>
      </c>
      <c r="B938" s="462">
        <v>0.45256217848285923</v>
      </c>
      <c r="C938" s="461">
        <v>8485.8974497598429</v>
      </c>
      <c r="D938" s="462">
        <v>0.81972127225829816</v>
      </c>
      <c r="E938" s="462">
        <v>0.33497008034967707</v>
      </c>
      <c r="F938" s="516">
        <v>2024.04</v>
      </c>
      <c r="G938" s="464">
        <v>313405082059.62573</v>
      </c>
      <c r="H938" s="461">
        <v>20219261.032764196</v>
      </c>
      <c r="I938" s="464">
        <v>460073395011.10583</v>
      </c>
      <c r="J938" s="462">
        <v>0.23837538627566457</v>
      </c>
      <c r="K938" s="464">
        <v>26472324695.132469</v>
      </c>
      <c r="L938" s="464">
        <v>27769370227.653053</v>
      </c>
      <c r="M938" s="464">
        <v>241025236585.5206</v>
      </c>
      <c r="N938" s="464">
        <v>68611320982.168541</v>
      </c>
      <c r="O938" s="464">
        <v>32870.296041958565</v>
      </c>
      <c r="P938" s="461">
        <v>422616.70914859721</v>
      </c>
      <c r="Q938" s="461">
        <v>262095.35104363685</v>
      </c>
      <c r="R938" s="464">
        <v>1174940310356.9128</v>
      </c>
      <c r="S938" s="462">
        <v>0.53936369041961185</v>
      </c>
      <c r="T938" s="462">
        <v>0.36125928077759512</v>
      </c>
      <c r="U938" s="461">
        <v>17.335553016128227</v>
      </c>
      <c r="V938" s="464">
        <v>7981839187347.042</v>
      </c>
      <c r="W938" s="460">
        <v>2519.933731859127</v>
      </c>
      <c r="X938" s="463">
        <v>4.3007674462307126E-2</v>
      </c>
      <c r="Y938" s="476">
        <v>2.0000000000000001E-4</v>
      </c>
    </row>
    <row r="939" spans="1:25" x14ac:dyDescent="0.2">
      <c r="A939" s="475">
        <f t="shared" si="14"/>
        <v>935</v>
      </c>
      <c r="B939" s="462">
        <v>0.44966720072575234</v>
      </c>
      <c r="C939" s="461">
        <v>3285.1151559765563</v>
      </c>
      <c r="D939" s="462">
        <v>0.30390297949231265</v>
      </c>
      <c r="E939" s="462">
        <v>0.46361345882929056</v>
      </c>
      <c r="F939" s="516">
        <v>2023.83</v>
      </c>
      <c r="G939" s="464">
        <v>231570148597.53101</v>
      </c>
      <c r="H939" s="461">
        <v>5162066.8439554311</v>
      </c>
      <c r="I939" s="464">
        <v>236403230760.0322</v>
      </c>
      <c r="J939" s="462">
        <v>0.44966720072575228</v>
      </c>
      <c r="K939" s="464">
        <v>6670573080.4763536</v>
      </c>
      <c r="L939" s="464">
        <v>0</v>
      </c>
      <c r="M939" s="464">
        <v>263646606492.64795</v>
      </c>
      <c r="N939" s="464">
        <v>76137212113.98143</v>
      </c>
      <c r="O939" s="464">
        <v>36800.192703021377</v>
      </c>
      <c r="P939" s="461">
        <v>526057.96739443403</v>
      </c>
      <c r="Q939" s="461">
        <v>300268.7030422262</v>
      </c>
      <c r="R939" s="464">
        <v>818074334949.63403</v>
      </c>
      <c r="S939" s="462">
        <v>0.64152975714953164</v>
      </c>
      <c r="T939" s="462">
        <v>0.39489011540731739</v>
      </c>
      <c r="U939" s="461">
        <v>17.27507297603853</v>
      </c>
      <c r="V939" s="464">
        <v>6286058607363.292</v>
      </c>
      <c r="W939" s="460">
        <v>1984.0747395978156</v>
      </c>
      <c r="X939" s="463">
        <v>4.1226098513516933E-2</v>
      </c>
      <c r="Y939" s="476">
        <v>2.0000000000000001E-4</v>
      </c>
    </row>
    <row r="940" spans="1:25" x14ac:dyDescent="0.2">
      <c r="A940" s="475">
        <f t="shared" si="14"/>
        <v>936</v>
      </c>
      <c r="B940" s="462">
        <v>0.4774799260309166</v>
      </c>
      <c r="C940" s="461">
        <v>5016.2749886169313</v>
      </c>
      <c r="D940" s="462">
        <v>0.56580022380965667</v>
      </c>
      <c r="E940" s="462">
        <v>0.7</v>
      </c>
      <c r="F940" s="516">
        <v>2026.16</v>
      </c>
      <c r="G940" s="464">
        <v>91906697959.470474</v>
      </c>
      <c r="H940" s="461">
        <v>11749458.313530494</v>
      </c>
      <c r="I940" s="464">
        <v>267821874702.9574</v>
      </c>
      <c r="J940" s="462">
        <v>0.1695323366070467</v>
      </c>
      <c r="K940" s="464">
        <v>25920310698.386185</v>
      </c>
      <c r="L940" s="464">
        <v>103492741268.59857</v>
      </c>
      <c r="M940" s="464">
        <v>23239793633.510944</v>
      </c>
      <c r="N940" s="464">
        <v>45094322066.846535</v>
      </c>
      <c r="O940" s="464">
        <v>18732.911689373301</v>
      </c>
      <c r="P940" s="461">
        <v>291241.22128092486</v>
      </c>
      <c r="Q940" s="461">
        <v>167322.30408299912</v>
      </c>
      <c r="R940" s="464">
        <v>542563043750.43439</v>
      </c>
      <c r="S940" s="462">
        <v>0.41520055012121748</v>
      </c>
      <c r="T940" s="462">
        <v>0.22574568666265996</v>
      </c>
      <c r="U940" s="461">
        <v>17.340203720972415</v>
      </c>
      <c r="V940" s="464">
        <v>2336480771654.8306</v>
      </c>
      <c r="W940" s="460">
        <v>736.33339792388369</v>
      </c>
      <c r="X940" s="463">
        <v>4.2648319509631653E-2</v>
      </c>
      <c r="Y940" s="476">
        <v>2.0000000000000001E-4</v>
      </c>
    </row>
    <row r="941" spans="1:25" x14ac:dyDescent="0.2">
      <c r="A941" s="475">
        <f t="shared" si="14"/>
        <v>937</v>
      </c>
      <c r="B941" s="462">
        <v>0.47612923080344793</v>
      </c>
      <c r="C941" s="461">
        <v>6406.3343021786422</v>
      </c>
      <c r="D941" s="462">
        <v>0.40494244003904251</v>
      </c>
      <c r="E941" s="462">
        <v>0.58006978404949172</v>
      </c>
      <c r="F941" s="516">
        <v>2027.69</v>
      </c>
      <c r="G941" s="464">
        <v>25986704623.036671</v>
      </c>
      <c r="H941" s="461">
        <v>7128068.0805186583</v>
      </c>
      <c r="I941" s="464">
        <v>230934931361.82693</v>
      </c>
      <c r="J941" s="462">
        <v>0.42631825816813318</v>
      </c>
      <c r="K941" s="464">
        <v>12251166767.612339</v>
      </c>
      <c r="L941" s="464">
        <v>24514892997.320286</v>
      </c>
      <c r="M941" s="464">
        <v>0</v>
      </c>
      <c r="N941" s="464">
        <v>61419955233.133141</v>
      </c>
      <c r="O941" s="464">
        <v>21887.727448612412</v>
      </c>
      <c r="P941" s="461">
        <v>422323.13192096155</v>
      </c>
      <c r="Q941" s="461">
        <v>266986.34028590517</v>
      </c>
      <c r="R941" s="464">
        <v>353326111896.21625</v>
      </c>
      <c r="S941" s="462">
        <v>0.44470559106635971</v>
      </c>
      <c r="T941" s="462">
        <v>0.33089647475345091</v>
      </c>
      <c r="U941" s="461">
        <v>14.196141869190422</v>
      </c>
      <c r="V941" s="464">
        <v>1915564327945.4031</v>
      </c>
      <c r="W941" s="460">
        <v>604.76647490457162</v>
      </c>
      <c r="X941" s="463">
        <v>4.9091972771288732E-2</v>
      </c>
      <c r="Y941" s="476">
        <v>2.0000000000000001E-4</v>
      </c>
    </row>
    <row r="942" spans="1:25" x14ac:dyDescent="0.2">
      <c r="A942" s="475">
        <f t="shared" si="14"/>
        <v>938</v>
      </c>
      <c r="B942" s="462">
        <v>0.32812733025740193</v>
      </c>
      <c r="C942" s="461">
        <v>3489.4752314803995</v>
      </c>
      <c r="D942" s="462">
        <v>0.66203646455079423</v>
      </c>
      <c r="E942" s="462">
        <v>0.44068330645232517</v>
      </c>
      <c r="F942" s="516">
        <v>2025.44</v>
      </c>
      <c r="G942" s="464">
        <v>130432573915.97942</v>
      </c>
      <c r="H942" s="461">
        <v>15251496.701465633</v>
      </c>
      <c r="I942" s="464">
        <v>511046836779.25446</v>
      </c>
      <c r="J942" s="462">
        <v>0.32812733025740193</v>
      </c>
      <c r="K942" s="464">
        <v>38685018424.343803</v>
      </c>
      <c r="L942" s="464">
        <v>86725448740.768402</v>
      </c>
      <c r="M942" s="464">
        <v>68491088698.31118</v>
      </c>
      <c r="N942" s="464">
        <v>15854584068.813408</v>
      </c>
      <c r="O942" s="464">
        <v>37322.369284376742</v>
      </c>
      <c r="P942" s="461">
        <v>146690.2489907807</v>
      </c>
      <c r="Q942" s="461">
        <v>60612.321043750628</v>
      </c>
      <c r="R942" s="464">
        <v>860715509995.7113</v>
      </c>
      <c r="S942" s="462">
        <v>0.49194199941733463</v>
      </c>
      <c r="T942" s="462">
        <v>0.29620686571399907</v>
      </c>
      <c r="U942" s="461">
        <v>15.881254016188636</v>
      </c>
      <c r="V942" s="464">
        <v>4495671608827.4268</v>
      </c>
      <c r="W942" s="460">
        <v>1419.120516787659</v>
      </c>
      <c r="X942" s="463">
        <v>4.5570050863249972E-2</v>
      </c>
      <c r="Y942" s="476">
        <v>2.0000000000000001E-4</v>
      </c>
    </row>
    <row r="943" spans="1:25" x14ac:dyDescent="0.2">
      <c r="A943" s="475">
        <f t="shared" si="14"/>
        <v>939</v>
      </c>
      <c r="B943" s="462">
        <v>0.52510392712397214</v>
      </c>
      <c r="C943" s="461">
        <v>7201.0819707190403</v>
      </c>
      <c r="D943" s="462">
        <v>0.63424620708691992</v>
      </c>
      <c r="E943" s="462">
        <v>0.6037869301305353</v>
      </c>
      <c r="F943" s="516">
        <v>2025.05</v>
      </c>
      <c r="G943" s="464">
        <v>138903841512.58685</v>
      </c>
      <c r="H943" s="461">
        <v>13335483.727355653</v>
      </c>
      <c r="I943" s="464">
        <v>430072144029.13727</v>
      </c>
      <c r="J943" s="462">
        <v>0.40740145775741665</v>
      </c>
      <c r="K943" s="464">
        <v>19033082506.248226</v>
      </c>
      <c r="L943" s="464">
        <v>54500028544.920853</v>
      </c>
      <c r="M943" s="464">
        <v>91555251587.310684</v>
      </c>
      <c r="N943" s="464">
        <v>61194546489.003006</v>
      </c>
      <c r="O943" s="464">
        <v>27478.536253658258</v>
      </c>
      <c r="P943" s="461">
        <v>365018.51567076112</v>
      </c>
      <c r="Q943" s="461">
        <v>222337.57157294499</v>
      </c>
      <c r="R943" s="464">
        <v>815289317424.75659</v>
      </c>
      <c r="S943" s="462">
        <v>0.54294541991819145</v>
      </c>
      <c r="T943" s="462">
        <v>0.37053419096324336</v>
      </c>
      <c r="U943" s="461">
        <v>15.664143443584008</v>
      </c>
      <c r="V943" s="464">
        <v>5277058260665.8389</v>
      </c>
      <c r="W943" s="460">
        <v>1664.1878150906537</v>
      </c>
      <c r="X943" s="463">
        <v>4.5863954058313089E-2</v>
      </c>
      <c r="Y943" s="476">
        <v>2.0000000000000001E-4</v>
      </c>
    </row>
    <row r="944" spans="1:25" x14ac:dyDescent="0.2">
      <c r="A944" s="475">
        <f t="shared" si="14"/>
        <v>940</v>
      </c>
      <c r="B944" s="462">
        <v>0.5157806899208196</v>
      </c>
      <c r="C944" s="461">
        <v>5515.7082520881586</v>
      </c>
      <c r="D944" s="462">
        <v>1.0451834259585628</v>
      </c>
      <c r="E944" s="462">
        <v>0.697055084873621</v>
      </c>
      <c r="F944" s="516">
        <v>2027.31</v>
      </c>
      <c r="G944" s="464">
        <v>77841981781.130157</v>
      </c>
      <c r="H944" s="461">
        <v>33237954.650039073</v>
      </c>
      <c r="I944" s="464">
        <v>698878438522.74341</v>
      </c>
      <c r="J944" s="462">
        <v>0.29831853810931974</v>
      </c>
      <c r="K944" s="464">
        <v>50677317161.33567</v>
      </c>
      <c r="L944" s="464">
        <v>111847594843.79605</v>
      </c>
      <c r="M944" s="464">
        <v>0</v>
      </c>
      <c r="N944" s="464">
        <v>26343296329.619049</v>
      </c>
      <c r="O944" s="464">
        <v>20324.263611963906</v>
      </c>
      <c r="P944" s="461">
        <v>221710.33247647173</v>
      </c>
      <c r="Q944" s="461">
        <v>107097.40036028577</v>
      </c>
      <c r="R944" s="464">
        <v>937908372241.63757</v>
      </c>
      <c r="S944" s="462">
        <v>0.40046492203262579</v>
      </c>
      <c r="T944" s="462">
        <v>0.29860545185406345</v>
      </c>
      <c r="U944" s="461">
        <v>14.31943896848099</v>
      </c>
      <c r="V944" s="464">
        <v>4440222360122.1328</v>
      </c>
      <c r="W944" s="460">
        <v>1399.14110690238</v>
      </c>
      <c r="X944" s="463">
        <v>5.0832290922713283E-2</v>
      </c>
      <c r="Y944" s="476">
        <v>2.0000000000000001E-4</v>
      </c>
    </row>
    <row r="945" spans="1:25" x14ac:dyDescent="0.2">
      <c r="A945" s="475">
        <f t="shared" si="14"/>
        <v>941</v>
      </c>
      <c r="B945" s="462">
        <v>0.46842290775817419</v>
      </c>
      <c r="C945" s="461">
        <v>1500</v>
      </c>
      <c r="D945" s="462">
        <v>0.64725376699609716</v>
      </c>
      <c r="E945" s="462">
        <v>0.40882725001971054</v>
      </c>
      <c r="F945" s="516">
        <v>2024.85</v>
      </c>
      <c r="G945" s="464">
        <v>219730947590.83377</v>
      </c>
      <c r="H945" s="461">
        <v>14696258.849907998</v>
      </c>
      <c r="I945" s="464">
        <v>418308423779.09369</v>
      </c>
      <c r="J945" s="462">
        <v>0.45191153335948375</v>
      </c>
      <c r="K945" s="464">
        <v>12849836094.497732</v>
      </c>
      <c r="L945" s="464">
        <v>0</v>
      </c>
      <c r="M945" s="464">
        <v>191107054295.00168</v>
      </c>
      <c r="N945" s="464">
        <v>39252518201.651039</v>
      </c>
      <c r="O945" s="464">
        <v>43288.657034612195</v>
      </c>
      <c r="P945" s="461">
        <v>303433.33545964852</v>
      </c>
      <c r="Q945" s="461">
        <v>174637.05094528498</v>
      </c>
      <c r="R945" s="464">
        <v>926226298884.40796</v>
      </c>
      <c r="S945" s="462">
        <v>0.61532640008399142</v>
      </c>
      <c r="T945" s="462">
        <v>0.40229716518087189</v>
      </c>
      <c r="U945" s="461">
        <v>16.472697222015132</v>
      </c>
      <c r="V945" s="464">
        <v>6863551855054.0283</v>
      </c>
      <c r="W945" s="460">
        <v>2163.4673825541663</v>
      </c>
      <c r="X945" s="463">
        <v>4.3597858386168066E-2</v>
      </c>
      <c r="Y945" s="476">
        <v>2.0000000000000001E-4</v>
      </c>
    </row>
    <row r="946" spans="1:25" x14ac:dyDescent="0.2">
      <c r="A946" s="475">
        <f t="shared" si="14"/>
        <v>942</v>
      </c>
      <c r="B946" s="462">
        <v>0.47208341820767169</v>
      </c>
      <c r="C946" s="461">
        <v>3299.7306893247442</v>
      </c>
      <c r="D946" s="462">
        <v>0.59556430611756639</v>
      </c>
      <c r="E946" s="462">
        <v>0.45492563309527045</v>
      </c>
      <c r="F946" s="516">
        <v>2025.92</v>
      </c>
      <c r="G946" s="464">
        <v>119783571168.73209</v>
      </c>
      <c r="H946" s="461">
        <v>12733429.426970199</v>
      </c>
      <c r="I946" s="464">
        <v>455191627424.11377</v>
      </c>
      <c r="J946" s="462">
        <v>0.47003450268245961</v>
      </c>
      <c r="K946" s="464">
        <v>20993146260.187035</v>
      </c>
      <c r="L946" s="464">
        <v>22950795120.368774</v>
      </c>
      <c r="M946" s="464">
        <v>104261206943.19551</v>
      </c>
      <c r="N946" s="464">
        <v>98334359707.047974</v>
      </c>
      <c r="O946" s="464">
        <v>31931.473084023324</v>
      </c>
      <c r="P946" s="461">
        <v>532933.21436634741</v>
      </c>
      <c r="Q946" s="461">
        <v>356914.87919438456</v>
      </c>
      <c r="R946" s="464">
        <v>855271774516.6676</v>
      </c>
      <c r="S946" s="462">
        <v>0.5471631950571556</v>
      </c>
      <c r="T946" s="462">
        <v>0.3457977668544106</v>
      </c>
      <c r="U946" s="461">
        <v>15.345367506197801</v>
      </c>
      <c r="V946" s="464">
        <v>5126746872324.8857</v>
      </c>
      <c r="W946" s="460">
        <v>1618.2702923736886</v>
      </c>
      <c r="X946" s="463">
        <v>4.6470590439855616E-2</v>
      </c>
      <c r="Y946" s="476">
        <v>2.0000000000000001E-4</v>
      </c>
    </row>
    <row r="947" spans="1:25" x14ac:dyDescent="0.2">
      <c r="A947" s="475">
        <f t="shared" si="14"/>
        <v>943</v>
      </c>
      <c r="B947" s="462">
        <v>0.5883680382968699</v>
      </c>
      <c r="C947" s="461">
        <v>9219.0822391679158</v>
      </c>
      <c r="D947" s="462">
        <v>0.79123220491045787</v>
      </c>
      <c r="E947" s="462">
        <v>0.49953935009154915</v>
      </c>
      <c r="F947" s="516">
        <v>2023.75</v>
      </c>
      <c r="G947" s="464">
        <v>429778551256.72943</v>
      </c>
      <c r="H947" s="461">
        <v>18978429.559695497</v>
      </c>
      <c r="I947" s="464">
        <v>468549958851.198</v>
      </c>
      <c r="J947" s="462">
        <v>0.32237605101601863</v>
      </c>
      <c r="K947" s="464">
        <v>12446896228.788467</v>
      </c>
      <c r="L947" s="464">
        <v>0</v>
      </c>
      <c r="M947" s="464">
        <v>536431988661.58191</v>
      </c>
      <c r="N947" s="464">
        <v>51340696420.241943</v>
      </c>
      <c r="O947" s="464">
        <v>18805.77804887855</v>
      </c>
      <c r="P947" s="461">
        <v>351683.52577615937</v>
      </c>
      <c r="Q947" s="461">
        <v>207940.19386279231</v>
      </c>
      <c r="R947" s="464">
        <v>1542945552657.8762</v>
      </c>
      <c r="S947" s="462">
        <v>0.63285905543699883</v>
      </c>
      <c r="T947" s="462">
        <v>0.36333983378003465</v>
      </c>
      <c r="U947" s="461">
        <v>17.578976748532231</v>
      </c>
      <c r="V947" s="464">
        <v>10671345634053.752</v>
      </c>
      <c r="W947" s="460">
        <v>3365.6683858300858</v>
      </c>
      <c r="X947" s="463">
        <v>4.2223575937503303E-2</v>
      </c>
      <c r="Y947" s="476">
        <v>2.0000000000000001E-4</v>
      </c>
    </row>
    <row r="948" spans="1:25" x14ac:dyDescent="0.2">
      <c r="A948" s="475">
        <f t="shared" si="14"/>
        <v>944</v>
      </c>
      <c r="B948" s="462">
        <v>0.57638725182259953</v>
      </c>
      <c r="C948" s="461">
        <v>8261.4260681767992</v>
      </c>
      <c r="D948" s="462">
        <v>0.55536005883975759</v>
      </c>
      <c r="E948" s="462">
        <v>0.6403479861586987</v>
      </c>
      <c r="F948" s="516">
        <v>2025.59</v>
      </c>
      <c r="G948" s="464">
        <v>257600392564.14673</v>
      </c>
      <c r="H948" s="461">
        <v>11018303.403532803</v>
      </c>
      <c r="I948" s="464">
        <v>381424586020.53009</v>
      </c>
      <c r="J948" s="462">
        <v>0.50455376184789791</v>
      </c>
      <c r="K948" s="464">
        <v>56599212535.158707</v>
      </c>
      <c r="L948" s="464">
        <v>141425915488.37012</v>
      </c>
      <c r="M948" s="464">
        <v>117853284323.75443</v>
      </c>
      <c r="N948" s="464">
        <v>54010191722.291161</v>
      </c>
      <c r="O948" s="464">
        <v>29649.196950860569</v>
      </c>
      <c r="P948" s="461">
        <v>382588.85906673683</v>
      </c>
      <c r="Q948" s="461">
        <v>238278.77217912956</v>
      </c>
      <c r="R948" s="464">
        <v>965210623076.98633</v>
      </c>
      <c r="S948" s="462">
        <v>0.62913584906144671</v>
      </c>
      <c r="T948" s="462">
        <v>0.47345111749524604</v>
      </c>
      <c r="U948" s="461">
        <v>16.2264893940193</v>
      </c>
      <c r="V948" s="464">
        <v>8119102285158.2314</v>
      </c>
      <c r="W948" s="460">
        <v>2563.0104199459952</v>
      </c>
      <c r="X948" s="463">
        <v>4.5263810419555496E-2</v>
      </c>
      <c r="Y948" s="476">
        <v>2.0000000000000001E-4</v>
      </c>
    </row>
    <row r="949" spans="1:25" x14ac:dyDescent="0.2">
      <c r="A949" s="475">
        <f t="shared" si="14"/>
        <v>945</v>
      </c>
      <c r="B949" s="462">
        <v>0.65309546440516208</v>
      </c>
      <c r="C949" s="461">
        <v>4023.5061047510289</v>
      </c>
      <c r="D949" s="462">
        <v>0.96215718116614335</v>
      </c>
      <c r="E949" s="462">
        <v>0.57550823832178888</v>
      </c>
      <c r="F949" s="516">
        <v>2024.34</v>
      </c>
      <c r="G949" s="464">
        <v>301641278428.20605</v>
      </c>
      <c r="H949" s="461">
        <v>28523426.511020016</v>
      </c>
      <c r="I949" s="464">
        <v>633029877552.09045</v>
      </c>
      <c r="J949" s="462">
        <v>0.36451750646168657</v>
      </c>
      <c r="K949" s="464">
        <v>22937198634.39357</v>
      </c>
      <c r="L949" s="464">
        <v>2840131007.456841</v>
      </c>
      <c r="M949" s="464">
        <v>304510189723.01135</v>
      </c>
      <c r="N949" s="464">
        <v>47241862123.168709</v>
      </c>
      <c r="O949" s="464">
        <v>16242.707362411327</v>
      </c>
      <c r="P949" s="461">
        <v>355091.55562933593</v>
      </c>
      <c r="Q949" s="461">
        <v>206356.95743354672</v>
      </c>
      <c r="R949" s="464">
        <v>1399387402119.0598</v>
      </c>
      <c r="S949" s="462">
        <v>0.57847780410565652</v>
      </c>
      <c r="T949" s="462">
        <v>0.33521636626565976</v>
      </c>
      <c r="U949" s="461">
        <v>16.784998444927584</v>
      </c>
      <c r="V949" s="464">
        <v>8606913732757.4297</v>
      </c>
      <c r="W949" s="460">
        <v>2714.0907063044965</v>
      </c>
      <c r="X949" s="463">
        <v>4.3692854816626402E-2</v>
      </c>
      <c r="Y949" s="476">
        <v>2.0000000000000001E-4</v>
      </c>
    </row>
    <row r="950" spans="1:25" x14ac:dyDescent="0.2">
      <c r="A950" s="475">
        <f t="shared" si="14"/>
        <v>946</v>
      </c>
      <c r="B950" s="462">
        <v>0.58961604097079368</v>
      </c>
      <c r="C950" s="461">
        <v>1954.152458338237</v>
      </c>
      <c r="D950" s="462">
        <v>0.53182114290831806</v>
      </c>
      <c r="E950" s="462">
        <v>0.47022888177723354</v>
      </c>
      <c r="F950" s="516">
        <v>2025.16</v>
      </c>
      <c r="G950" s="464">
        <v>140586211270.50955</v>
      </c>
      <c r="H950" s="461">
        <v>10739956.574299037</v>
      </c>
      <c r="I950" s="464">
        <v>351858098065.00183</v>
      </c>
      <c r="J950" s="462">
        <v>0.45473365729515636</v>
      </c>
      <c r="K950" s="464">
        <v>31620893304.476578</v>
      </c>
      <c r="L950" s="464">
        <v>71533158585.728455</v>
      </c>
      <c r="M950" s="464">
        <v>114166234643.11746</v>
      </c>
      <c r="N950" s="464">
        <v>59154896273.755943</v>
      </c>
      <c r="O950" s="464">
        <v>36373.649381757379</v>
      </c>
      <c r="P950" s="461">
        <v>382619.61803359434</v>
      </c>
      <c r="Q950" s="461">
        <v>238987.44708274642</v>
      </c>
      <c r="R950" s="464">
        <v>776102072144.9093</v>
      </c>
      <c r="S950" s="462">
        <v>0.58761782630915116</v>
      </c>
      <c r="T950" s="462">
        <v>0.38728801788514311</v>
      </c>
      <c r="U950" s="461">
        <v>15.648353553624794</v>
      </c>
      <c r="V950" s="464">
        <v>5295362273616.75</v>
      </c>
      <c r="W950" s="460">
        <v>1671.4630001929183</v>
      </c>
      <c r="X950" s="463">
        <v>4.5532649520560985E-2</v>
      </c>
      <c r="Y950" s="476">
        <v>2.0000000000000001E-4</v>
      </c>
    </row>
    <row r="951" spans="1:25" x14ac:dyDescent="0.2">
      <c r="A951" s="475">
        <f t="shared" si="14"/>
        <v>947</v>
      </c>
      <c r="B951" s="462">
        <v>0.35903409435960032</v>
      </c>
      <c r="C951" s="461">
        <v>4780.0081326621994</v>
      </c>
      <c r="D951" s="462">
        <v>0.84373380726541169</v>
      </c>
      <c r="E951" s="462">
        <v>0.35995992545622174</v>
      </c>
      <c r="F951" s="516">
        <v>2026.91</v>
      </c>
      <c r="G951" s="464">
        <v>122374855980.38947</v>
      </c>
      <c r="H951" s="461">
        <v>22059786.011224464</v>
      </c>
      <c r="I951" s="464">
        <v>624773431518.54114</v>
      </c>
      <c r="J951" s="462">
        <v>0.35903409435960032</v>
      </c>
      <c r="K951" s="464">
        <v>30757557029.558102</v>
      </c>
      <c r="L951" s="464">
        <v>42669626338.800613</v>
      </c>
      <c r="M951" s="464">
        <v>5361862108.1547785</v>
      </c>
      <c r="N951" s="464">
        <v>73185794356.298904</v>
      </c>
      <c r="O951" s="464">
        <v>19632.123658116627</v>
      </c>
      <c r="P951" s="461">
        <v>450731.44134220004</v>
      </c>
      <c r="Q951" s="461">
        <v>283430.98916803417</v>
      </c>
      <c r="R951" s="464">
        <v>952484282429.76855</v>
      </c>
      <c r="S951" s="462">
        <v>0.458378346058398</v>
      </c>
      <c r="T951" s="462">
        <v>0.34516158067038949</v>
      </c>
      <c r="U951" s="461">
        <v>15.094867027368352</v>
      </c>
      <c r="V951" s="464">
        <v>5513913329569.0273</v>
      </c>
      <c r="W951" s="460">
        <v>1739.8372986919417</v>
      </c>
      <c r="X951" s="463">
        <v>4.8107171459779038E-2</v>
      </c>
      <c r="Y951" s="476">
        <v>2.0000000000000001E-4</v>
      </c>
    </row>
    <row r="952" spans="1:25" x14ac:dyDescent="0.2">
      <c r="A952" s="475">
        <f t="shared" si="14"/>
        <v>948</v>
      </c>
      <c r="B952" s="462">
        <v>0.5051366405940374</v>
      </c>
      <c r="C952" s="461">
        <v>1500</v>
      </c>
      <c r="D952" s="462">
        <v>0.45019347583517</v>
      </c>
      <c r="E952" s="462">
        <v>0.30404149548786341</v>
      </c>
      <c r="F952" s="516">
        <v>2025.48</v>
      </c>
      <c r="G952" s="464">
        <v>137138008135.18745</v>
      </c>
      <c r="H952" s="461">
        <v>8184089.5865158103</v>
      </c>
      <c r="I952" s="464">
        <v>301393716768.12793</v>
      </c>
      <c r="J952" s="462">
        <v>0.5051366405940374</v>
      </c>
      <c r="K952" s="464">
        <v>10071374418.681625</v>
      </c>
      <c r="L952" s="464">
        <v>6701750709.3939295</v>
      </c>
      <c r="M952" s="464">
        <v>101685141892.69751</v>
      </c>
      <c r="N952" s="464">
        <v>81827254690.679626</v>
      </c>
      <c r="O952" s="464">
        <v>35111.134514468846</v>
      </c>
      <c r="P952" s="461">
        <v>625512.07671263989</v>
      </c>
      <c r="Q952" s="461">
        <v>364998.67439860717</v>
      </c>
      <c r="R952" s="464">
        <v>681377790254.65259</v>
      </c>
      <c r="S952" s="462">
        <v>0.59818125527241295</v>
      </c>
      <c r="T952" s="462">
        <v>0.41437949697111104</v>
      </c>
      <c r="U952" s="461">
        <v>15.846643670772531</v>
      </c>
      <c r="V952" s="464">
        <v>5122023332554.6025</v>
      </c>
      <c r="W952" s="460">
        <v>1616.092468429676</v>
      </c>
      <c r="X952" s="463">
        <v>4.4254928633770722E-2</v>
      </c>
      <c r="Y952" s="476">
        <v>2.0000000000000001E-4</v>
      </c>
    </row>
    <row r="953" spans="1:25" x14ac:dyDescent="0.2">
      <c r="A953" s="475">
        <f t="shared" si="14"/>
        <v>949</v>
      </c>
      <c r="B953" s="462">
        <v>0.42706577879893043</v>
      </c>
      <c r="C953" s="461">
        <v>4443.5498929653504</v>
      </c>
      <c r="D953" s="462">
        <v>0.66143932080506151</v>
      </c>
      <c r="E953" s="462">
        <v>0.48639467951923232</v>
      </c>
      <c r="F953" s="516">
        <v>2023.75</v>
      </c>
      <c r="G953" s="464">
        <v>333148910829.50293</v>
      </c>
      <c r="H953" s="461">
        <v>14312516.004842583</v>
      </c>
      <c r="I953" s="464">
        <v>431628773362.53705</v>
      </c>
      <c r="J953" s="462">
        <v>0.42706577879893048</v>
      </c>
      <c r="K953" s="464">
        <v>6328486445.2165022</v>
      </c>
      <c r="L953" s="464">
        <v>0</v>
      </c>
      <c r="M953" s="464">
        <v>447553930054.79895</v>
      </c>
      <c r="N953" s="464">
        <v>26978455307.794682</v>
      </c>
      <c r="O953" s="464">
        <v>29608.135545441513</v>
      </c>
      <c r="P953" s="461">
        <v>245228.30117074281</v>
      </c>
      <c r="Q953" s="461">
        <v>130677.03029994713</v>
      </c>
      <c r="R953" s="464">
        <v>1280768374535.8142</v>
      </c>
      <c r="S953" s="462">
        <v>0.65955831368555795</v>
      </c>
      <c r="T953" s="462">
        <v>0.37901325959486065</v>
      </c>
      <c r="U953" s="461">
        <v>17.107811529461014</v>
      </c>
      <c r="V953" s="464">
        <v>9237229445352.9844</v>
      </c>
      <c r="W953" s="460">
        <v>2915.7890312355053</v>
      </c>
      <c r="X953" s="463">
        <v>4.203996048690184E-2</v>
      </c>
      <c r="Y953" s="476">
        <v>2.0000000000000001E-4</v>
      </c>
    </row>
    <row r="954" spans="1:25" x14ac:dyDescent="0.2">
      <c r="A954" s="475">
        <f t="shared" si="14"/>
        <v>950</v>
      </c>
      <c r="B954" s="462">
        <v>0.39883791547883446</v>
      </c>
      <c r="C954" s="461">
        <v>4471.8684373243341</v>
      </c>
      <c r="D954" s="462">
        <v>1.2704913559935673</v>
      </c>
      <c r="E954" s="462">
        <v>0.36376780447002094</v>
      </c>
      <c r="F954" s="516">
        <v>2027.37</v>
      </c>
      <c r="G954" s="464">
        <v>106656596801.22195</v>
      </c>
      <c r="H954" s="461">
        <v>32618306.451550663</v>
      </c>
      <c r="I954" s="464">
        <v>648797003619.1814</v>
      </c>
      <c r="J954" s="462">
        <v>0.11554212595864588</v>
      </c>
      <c r="K954" s="464">
        <v>26678968709.734898</v>
      </c>
      <c r="L954" s="464">
        <v>117295464556.67503</v>
      </c>
      <c r="M954" s="464">
        <v>0</v>
      </c>
      <c r="N954" s="464">
        <v>4432240770.2229691</v>
      </c>
      <c r="O954" s="464">
        <v>35955.556110639052</v>
      </c>
      <c r="P954" s="461">
        <v>81152.135838215952</v>
      </c>
      <c r="Q954" s="461">
        <v>14851.28395955399</v>
      </c>
      <c r="R954" s="464">
        <v>859440406575.00879</v>
      </c>
      <c r="S954" s="462">
        <v>0.27017921984763971</v>
      </c>
      <c r="T954" s="462">
        <v>0.16035180257815695</v>
      </c>
      <c r="U954" s="461">
        <v>17.394967709974242</v>
      </c>
      <c r="V954" s="464">
        <v>2641249577077.5327</v>
      </c>
      <c r="W954" s="460">
        <v>833.43251742573682</v>
      </c>
      <c r="X954" s="463">
        <v>4.3022429925110586E-2</v>
      </c>
      <c r="Y954" s="476">
        <v>2.0000000000000001E-4</v>
      </c>
    </row>
    <row r="955" spans="1:25" x14ac:dyDescent="0.2">
      <c r="A955" s="475">
        <f t="shared" si="14"/>
        <v>951</v>
      </c>
      <c r="B955" s="462">
        <v>0.49629239932017555</v>
      </c>
      <c r="C955" s="461">
        <v>1500</v>
      </c>
      <c r="D955" s="462">
        <v>0.7717559258986888</v>
      </c>
      <c r="E955" s="462">
        <v>0.4129268039731433</v>
      </c>
      <c r="F955" s="516">
        <v>2025.01</v>
      </c>
      <c r="G955" s="464">
        <v>210450595673.38086</v>
      </c>
      <c r="H955" s="461">
        <v>20633932.12314735</v>
      </c>
      <c r="I955" s="464">
        <v>537454220132.61249</v>
      </c>
      <c r="J955" s="462">
        <v>0.3083544624261203</v>
      </c>
      <c r="K955" s="464">
        <v>14709614006.49378</v>
      </c>
      <c r="L955" s="464">
        <v>18192993247.646297</v>
      </c>
      <c r="M955" s="464">
        <v>129559366401.69489</v>
      </c>
      <c r="N955" s="464">
        <v>49919593588.746727</v>
      </c>
      <c r="O955" s="464">
        <v>33590.395543920858</v>
      </c>
      <c r="P955" s="461">
        <v>305239.94471503142</v>
      </c>
      <c r="Q955" s="461">
        <v>173081.35213132374</v>
      </c>
      <c r="R955" s="464">
        <v>1057474695354.4481</v>
      </c>
      <c r="S955" s="462">
        <v>0.52233136135591696</v>
      </c>
      <c r="T955" s="462">
        <v>0.29392850033962659</v>
      </c>
      <c r="U955" s="461">
        <v>16.991248147697593</v>
      </c>
      <c r="V955" s="464">
        <v>5939693704988.9893</v>
      </c>
      <c r="W955" s="460">
        <v>1874.0688634843034</v>
      </c>
      <c r="X955" s="463">
        <v>4.1967354401348772E-2</v>
      </c>
      <c r="Y955" s="476">
        <v>2.0000000000000001E-4</v>
      </c>
    </row>
    <row r="956" spans="1:25" x14ac:dyDescent="0.2">
      <c r="A956" s="475">
        <f t="shared" si="14"/>
        <v>952</v>
      </c>
      <c r="B956" s="462">
        <v>0.51661532657740272</v>
      </c>
      <c r="C956" s="461">
        <v>3840.3704957174723</v>
      </c>
      <c r="D956" s="462">
        <v>0.76051618916552188</v>
      </c>
      <c r="E956" s="462">
        <v>0.33147683946562712</v>
      </c>
      <c r="F956" s="516">
        <v>2024.96</v>
      </c>
      <c r="G956" s="464">
        <v>228182178544.13837</v>
      </c>
      <c r="H956" s="461">
        <v>18079185.32049742</v>
      </c>
      <c r="I956" s="464">
        <v>478426245937.65784</v>
      </c>
      <c r="J956" s="462">
        <v>0.31910429101040716</v>
      </c>
      <c r="K956" s="464">
        <v>17882251780.974285</v>
      </c>
      <c r="L956" s="464">
        <v>19236444209.91795</v>
      </c>
      <c r="M956" s="464">
        <v>193719411879.70392</v>
      </c>
      <c r="N956" s="464">
        <v>43811092382.020386</v>
      </c>
      <c r="O956" s="464">
        <v>31809.961924449461</v>
      </c>
      <c r="P956" s="461">
        <v>285982.04970827512</v>
      </c>
      <c r="Q956" s="461">
        <v>158862.84861235908</v>
      </c>
      <c r="R956" s="464">
        <v>1057910618253.1622</v>
      </c>
      <c r="S956" s="462">
        <v>0.55021418096543551</v>
      </c>
      <c r="T956" s="462">
        <v>0.3384859485180936</v>
      </c>
      <c r="U956" s="461">
        <v>16.771855651845847</v>
      </c>
      <c r="V956" s="464">
        <v>6685024017733.7236</v>
      </c>
      <c r="W956" s="460">
        <v>2110.6886743498294</v>
      </c>
      <c r="X956" s="463">
        <v>4.2924501668744348E-2</v>
      </c>
      <c r="Y956" s="476">
        <v>2.0000000000000001E-4</v>
      </c>
    </row>
    <row r="957" spans="1:25" x14ac:dyDescent="0.2">
      <c r="A957" s="475">
        <f t="shared" si="14"/>
        <v>953</v>
      </c>
      <c r="B957" s="462">
        <v>0.44848913796204132</v>
      </c>
      <c r="C957" s="461">
        <v>3623.3241473832104</v>
      </c>
      <c r="D957" s="462">
        <v>0.86133752299400446</v>
      </c>
      <c r="E957" s="462">
        <v>0.18662142891294309</v>
      </c>
      <c r="F957" s="516">
        <v>2024.66</v>
      </c>
      <c r="G957" s="464">
        <v>261657086428.28848</v>
      </c>
      <c r="H957" s="461">
        <v>23139059.405550234</v>
      </c>
      <c r="I957" s="464">
        <v>493217480571.75</v>
      </c>
      <c r="J957" s="462">
        <v>0.29506142465654972</v>
      </c>
      <c r="K957" s="464">
        <v>8293506059.9712887</v>
      </c>
      <c r="L957" s="464">
        <v>0</v>
      </c>
      <c r="M957" s="464">
        <v>206243370615.76459</v>
      </c>
      <c r="N957" s="464">
        <v>17395154927.087536</v>
      </c>
      <c r="O957" s="464">
        <v>28762.184633251465</v>
      </c>
      <c r="P957" s="461">
        <v>169979.52970363491</v>
      </c>
      <c r="Q957" s="461">
        <v>73928.946039237766</v>
      </c>
      <c r="R957" s="464">
        <v>1063363065327.6161</v>
      </c>
      <c r="S957" s="462">
        <v>0.55414040566772416</v>
      </c>
      <c r="T957" s="462">
        <v>0.338419798664502</v>
      </c>
      <c r="U957" s="461">
        <v>17.326823465344919</v>
      </c>
      <c r="V957" s="464">
        <v>6749665498487.6709</v>
      </c>
      <c r="W957" s="460">
        <v>2130.9460554687548</v>
      </c>
      <c r="X957" s="463">
        <v>4.2935307787865688E-2</v>
      </c>
      <c r="Y957" s="476">
        <v>2.0000000000000001E-4</v>
      </c>
    </row>
    <row r="958" spans="1:25" x14ac:dyDescent="0.2">
      <c r="A958" s="475">
        <f t="shared" si="14"/>
        <v>954</v>
      </c>
      <c r="B958" s="462">
        <v>0.55986438272158867</v>
      </c>
      <c r="C958" s="461">
        <v>5244.3381024444934</v>
      </c>
      <c r="D958" s="462">
        <v>0.52966948727528407</v>
      </c>
      <c r="E958" s="462">
        <v>0.15879418875322721</v>
      </c>
      <c r="F958" s="516">
        <v>2024.8</v>
      </c>
      <c r="G958" s="464">
        <v>131985898450.88986</v>
      </c>
      <c r="H958" s="461">
        <v>10047250.611536376</v>
      </c>
      <c r="I958" s="464">
        <v>344660511749.00708</v>
      </c>
      <c r="J958" s="462">
        <v>0.42095483521362154</v>
      </c>
      <c r="K958" s="464">
        <v>25830573168.019066</v>
      </c>
      <c r="L958" s="464">
        <v>17922721973.796364</v>
      </c>
      <c r="M958" s="464">
        <v>110215139111.76787</v>
      </c>
      <c r="N958" s="464">
        <v>31431300948.00354</v>
      </c>
      <c r="O958" s="464">
        <v>28378.374363077648</v>
      </c>
      <c r="P958" s="461">
        <v>218387.43864318379</v>
      </c>
      <c r="Q958" s="461">
        <v>113602.28472420829</v>
      </c>
      <c r="R958" s="464">
        <v>708490316732.84448</v>
      </c>
      <c r="S958" s="462">
        <v>0.57792469290897175</v>
      </c>
      <c r="T958" s="462">
        <v>0.3533889739712352</v>
      </c>
      <c r="U958" s="461">
        <v>16.023218276176301</v>
      </c>
      <c r="V958" s="464">
        <v>4443826280851.8828</v>
      </c>
      <c r="W958" s="460">
        <v>1403.4991986154168</v>
      </c>
      <c r="X958" s="463">
        <v>4.492294870671517E-2</v>
      </c>
      <c r="Y958" s="476">
        <v>2.0000000000000001E-4</v>
      </c>
    </row>
    <row r="959" spans="1:25" x14ac:dyDescent="0.2">
      <c r="A959" s="475">
        <f t="shared" si="14"/>
        <v>955</v>
      </c>
      <c r="B959" s="462">
        <v>0.29146079410314835</v>
      </c>
      <c r="C959" s="461">
        <v>6735.6906379980919</v>
      </c>
      <c r="D959" s="462">
        <v>0.97670723408662607</v>
      </c>
      <c r="E959" s="462">
        <v>0.52468135159306573</v>
      </c>
      <c r="F959" s="516">
        <v>2025.73</v>
      </c>
      <c r="G959" s="464">
        <v>89887074453.833206</v>
      </c>
      <c r="H959" s="461">
        <v>18850565.288638897</v>
      </c>
      <c r="I959" s="464">
        <v>504486757993.86084</v>
      </c>
      <c r="J959" s="462">
        <v>0.29146079410314851</v>
      </c>
      <c r="K959" s="464">
        <v>16669868837.744862</v>
      </c>
      <c r="L959" s="464">
        <v>45800728075.128242</v>
      </c>
      <c r="M959" s="464">
        <v>54702051308.809608</v>
      </c>
      <c r="N959" s="464">
        <v>3626305489.7478709</v>
      </c>
      <c r="O959" s="464">
        <v>31297.7482632994</v>
      </c>
      <c r="P959" s="461">
        <v>73465.568072642287</v>
      </c>
      <c r="Q959" s="461">
        <v>12929.642018160572</v>
      </c>
      <c r="R959" s="464">
        <v>708656466295.50745</v>
      </c>
      <c r="S959" s="462">
        <v>0.4239912698197626</v>
      </c>
      <c r="T959" s="462">
        <v>0.29379482028334092</v>
      </c>
      <c r="U959" s="461">
        <v>15.511665339789991</v>
      </c>
      <c r="V959" s="464">
        <v>3587859036584.3545</v>
      </c>
      <c r="W959" s="460">
        <v>1130.9573692325396</v>
      </c>
      <c r="X959" s="463">
        <v>4.7244365664294782E-2</v>
      </c>
      <c r="Y959" s="476">
        <v>2.0000000000000001E-4</v>
      </c>
    </row>
    <row r="960" spans="1:25" x14ac:dyDescent="0.2">
      <c r="A960" s="475">
        <f t="shared" si="14"/>
        <v>956</v>
      </c>
      <c r="B960" s="462">
        <v>0.50523540580459203</v>
      </c>
      <c r="C960" s="461">
        <v>5260.6081498509102</v>
      </c>
      <c r="D960" s="462">
        <v>0.4174695504910611</v>
      </c>
      <c r="E960" s="462">
        <v>0.6811801160561427</v>
      </c>
      <c r="F960" s="516">
        <v>2025.98</v>
      </c>
      <c r="G960" s="464">
        <v>105857813474.94203</v>
      </c>
      <c r="H960" s="461">
        <v>7617808.550291257</v>
      </c>
      <c r="I960" s="464">
        <v>283575798523.42609</v>
      </c>
      <c r="J960" s="462">
        <v>0.45452263795080383</v>
      </c>
      <c r="K960" s="464">
        <v>17787851288.0345</v>
      </c>
      <c r="L960" s="464">
        <v>28843943286.825203</v>
      </c>
      <c r="M960" s="464">
        <v>93571985864.663773</v>
      </c>
      <c r="N960" s="464">
        <v>55419499125.293991</v>
      </c>
      <c r="O960" s="464">
        <v>28340.016152733206</v>
      </c>
      <c r="P960" s="461">
        <v>357874.07685987558</v>
      </c>
      <c r="Q960" s="461">
        <v>205004.78436407197</v>
      </c>
      <c r="R960" s="464">
        <v>599778087219.46924</v>
      </c>
      <c r="S960" s="462">
        <v>0.56817318860303423</v>
      </c>
      <c r="T960" s="462">
        <v>0.35840320417333293</v>
      </c>
      <c r="U960" s="461">
        <v>15.860362041605299</v>
      </c>
      <c r="V960" s="464">
        <v>3859869019172.0596</v>
      </c>
      <c r="W960" s="460">
        <v>1217.9597788958497</v>
      </c>
      <c r="X960" s="463">
        <v>4.4865259027769923E-2</v>
      </c>
      <c r="Y960" s="476">
        <v>2.0000000000000001E-4</v>
      </c>
    </row>
    <row r="961" spans="1:25" x14ac:dyDescent="0.2">
      <c r="A961" s="475">
        <f t="shared" si="14"/>
        <v>957</v>
      </c>
      <c r="B961" s="462">
        <v>0.36684503772455579</v>
      </c>
      <c r="C961" s="461">
        <v>3334.3092225130749</v>
      </c>
      <c r="D961" s="462">
        <v>0.96931787085483678</v>
      </c>
      <c r="E961" s="462">
        <v>0.48611873681678036</v>
      </c>
      <c r="F961" s="516">
        <v>2026.36</v>
      </c>
      <c r="G961" s="464">
        <v>159054382005.63492</v>
      </c>
      <c r="H961" s="461">
        <v>24092448.839385845</v>
      </c>
      <c r="I961" s="464">
        <v>383699141875.70093</v>
      </c>
      <c r="J961" s="462">
        <v>0.12729614837691872</v>
      </c>
      <c r="K961" s="464">
        <v>24877163584.119385</v>
      </c>
      <c r="L961" s="464">
        <v>114892950459.64574</v>
      </c>
      <c r="M961" s="464">
        <v>33874136190.776943</v>
      </c>
      <c r="N961" s="464">
        <v>8240183651.0802975</v>
      </c>
      <c r="O961" s="464">
        <v>34294.496288377486</v>
      </c>
      <c r="P961" s="461">
        <v>146675.6587677908</v>
      </c>
      <c r="Q961" s="461">
        <v>37349.116858176414</v>
      </c>
      <c r="R961" s="464">
        <v>764720640889.92847</v>
      </c>
      <c r="S961" s="462">
        <v>0.44001121473885085</v>
      </c>
      <c r="T961" s="462">
        <v>0.21665982459193078</v>
      </c>
      <c r="U961" s="461">
        <v>19.577636115859523</v>
      </c>
      <c r="V961" s="464">
        <v>3489749810725.4585</v>
      </c>
      <c r="W961" s="460">
        <v>1101.3655220210624</v>
      </c>
      <c r="X961" s="463">
        <v>3.8643575992533159E-2</v>
      </c>
      <c r="Y961" s="476">
        <v>2.0000000000000001E-4</v>
      </c>
    </row>
    <row r="962" spans="1:25" x14ac:dyDescent="0.2">
      <c r="A962" s="475">
        <f t="shared" si="14"/>
        <v>958</v>
      </c>
      <c r="B962" s="462">
        <v>0.5665999689697897</v>
      </c>
      <c r="C962" s="461">
        <v>3051.5332220198102</v>
      </c>
      <c r="D962" s="462">
        <v>1.0790184338280913</v>
      </c>
      <c r="E962" s="462">
        <v>0.4990610430204544</v>
      </c>
      <c r="F962" s="516">
        <v>2025.31</v>
      </c>
      <c r="G962" s="464">
        <v>292766417605.61316</v>
      </c>
      <c r="H962" s="461">
        <v>37074083.13442187</v>
      </c>
      <c r="I962" s="464">
        <v>793083948275.65491</v>
      </c>
      <c r="J962" s="462">
        <v>0.40701905139336891</v>
      </c>
      <c r="K962" s="464">
        <v>30860141761.619598</v>
      </c>
      <c r="L962" s="464">
        <v>8381516166.5053501</v>
      </c>
      <c r="M962" s="464">
        <v>204243864193.7583</v>
      </c>
      <c r="N962" s="464">
        <v>18000712379.765907</v>
      </c>
      <c r="O962" s="464">
        <v>27696.019791257415</v>
      </c>
      <c r="P962" s="461">
        <v>183079.09095026617</v>
      </c>
      <c r="Q962" s="461">
        <v>82181.479228508964</v>
      </c>
      <c r="R962" s="464">
        <v>1441827286577.0305</v>
      </c>
      <c r="S962" s="462">
        <v>0.56765864845992742</v>
      </c>
      <c r="T962" s="462">
        <v>0.35202447998795594</v>
      </c>
      <c r="U962" s="461">
        <v>16.390418238810412</v>
      </c>
      <c r="V962" s="464">
        <v>9076725828315.9277</v>
      </c>
      <c r="W962" s="460">
        <v>2863.6110155481151</v>
      </c>
      <c r="X962" s="463">
        <v>4.5076872379551061E-2</v>
      </c>
      <c r="Y962" s="476">
        <v>2.0000000000000001E-4</v>
      </c>
    </row>
    <row r="963" spans="1:25" x14ac:dyDescent="0.2">
      <c r="A963" s="475">
        <f t="shared" si="14"/>
        <v>959</v>
      </c>
      <c r="B963" s="462">
        <v>0.44037146147828132</v>
      </c>
      <c r="C963" s="461">
        <v>6133.847951959352</v>
      </c>
      <c r="D963" s="462">
        <v>0.90084110708361653</v>
      </c>
      <c r="E963" s="462">
        <v>0.2087067599223135</v>
      </c>
      <c r="F963" s="516">
        <v>2023.75</v>
      </c>
      <c r="G963" s="464">
        <v>718303401790.70483</v>
      </c>
      <c r="H963" s="461">
        <v>23866950.342506725</v>
      </c>
      <c r="I963" s="464">
        <v>597710556893.09021</v>
      </c>
      <c r="J963" s="462">
        <v>0.34757128730320708</v>
      </c>
      <c r="K963" s="464">
        <v>20834713681.353573</v>
      </c>
      <c r="L963" s="464">
        <v>0</v>
      </c>
      <c r="M963" s="464">
        <v>522166997730.75543</v>
      </c>
      <c r="N963" s="464">
        <v>36556445169.904602</v>
      </c>
      <c r="O963" s="464">
        <v>34216.079652620137</v>
      </c>
      <c r="P963" s="461">
        <v>268643.70380534849</v>
      </c>
      <c r="Q963" s="461">
        <v>143034.3744739322</v>
      </c>
      <c r="R963" s="464">
        <v>1683134311641.7571</v>
      </c>
      <c r="S963" s="462">
        <v>0.62228485427891722</v>
      </c>
      <c r="T963" s="462">
        <v>0.52446553387860617</v>
      </c>
      <c r="U963" s="461">
        <v>17.850800356397382</v>
      </c>
      <c r="V963" s="464">
        <v>17186877555905.834</v>
      </c>
      <c r="W963" s="460">
        <v>5417.5821848790683</v>
      </c>
      <c r="X963" s="463">
        <v>4.1276331626102877E-2</v>
      </c>
      <c r="Y963" s="476">
        <v>2.0000000000000001E-4</v>
      </c>
    </row>
    <row r="964" spans="1:25" x14ac:dyDescent="0.2">
      <c r="A964" s="475">
        <f t="shared" si="14"/>
        <v>960</v>
      </c>
      <c r="B964" s="462">
        <v>0.52269289663302121</v>
      </c>
      <c r="C964" s="461">
        <v>4871.62036168956</v>
      </c>
      <c r="D964" s="462">
        <v>0.47977466202772989</v>
      </c>
      <c r="E964" s="462">
        <v>0.41233808963869084</v>
      </c>
      <c r="F964" s="516">
        <v>2025.95</v>
      </c>
      <c r="G964" s="464">
        <v>82470279519.738586</v>
      </c>
      <c r="H964" s="461">
        <v>9305639.4037228059</v>
      </c>
      <c r="I964" s="464">
        <v>348626473438.08081</v>
      </c>
      <c r="J964" s="462">
        <v>0.4428332376514762</v>
      </c>
      <c r="K964" s="464">
        <v>23009524864.281502</v>
      </c>
      <c r="L964" s="464">
        <v>45228749046.207588</v>
      </c>
      <c r="M964" s="464">
        <v>68020531079.256927</v>
      </c>
      <c r="N964" s="464">
        <v>53413186678.997459</v>
      </c>
      <c r="O964" s="464">
        <v>34770.224279329137</v>
      </c>
      <c r="P964" s="461">
        <v>306925.54838060582</v>
      </c>
      <c r="Q964" s="461">
        <v>181474.62834531782</v>
      </c>
      <c r="R964" s="464">
        <v>608394293550.22937</v>
      </c>
      <c r="S964" s="462">
        <v>0.53281154002399578</v>
      </c>
      <c r="T964" s="462">
        <v>0.37122760554481787</v>
      </c>
      <c r="U964" s="461">
        <v>15.035181392364379</v>
      </c>
      <c r="V964" s="464">
        <v>3891450950368.8071</v>
      </c>
      <c r="W964" s="460">
        <v>1227.309638470759</v>
      </c>
      <c r="X964" s="463">
        <v>4.6528134739668416E-2</v>
      </c>
      <c r="Y964" s="476">
        <v>2.0000000000000001E-4</v>
      </c>
    </row>
    <row r="965" spans="1:25" x14ac:dyDescent="0.2">
      <c r="A965" s="475">
        <f t="shared" si="14"/>
        <v>961</v>
      </c>
      <c r="B965" s="462">
        <v>0.38381536976924019</v>
      </c>
      <c r="C965" s="461">
        <v>1500</v>
      </c>
      <c r="D965" s="462">
        <v>0.76123591478723984</v>
      </c>
      <c r="E965" s="462">
        <v>0.38233176952168341</v>
      </c>
      <c r="F965" s="516">
        <v>2025.89</v>
      </c>
      <c r="G965" s="464">
        <v>178879303308.85785</v>
      </c>
      <c r="H965" s="461">
        <v>20345328.293745674</v>
      </c>
      <c r="I965" s="464">
        <v>522170154505.53113</v>
      </c>
      <c r="J965" s="462">
        <v>0.38381536976924013</v>
      </c>
      <c r="K965" s="464">
        <v>34599850309.694122</v>
      </c>
      <c r="L965" s="464">
        <v>78182030815.153503</v>
      </c>
      <c r="M965" s="464">
        <v>75205601997.590927</v>
      </c>
      <c r="N965" s="464">
        <v>66115453238.066109</v>
      </c>
      <c r="O965" s="464">
        <v>15142.133815061377</v>
      </c>
      <c r="P965" s="461">
        <v>483378.29811368062</v>
      </c>
      <c r="Q965" s="461">
        <v>311699.03896479821</v>
      </c>
      <c r="R965" s="464">
        <v>930424532034.77661</v>
      </c>
      <c r="S965" s="462">
        <v>0.5092615941961226</v>
      </c>
      <c r="T965" s="462">
        <v>0.37448754032866205</v>
      </c>
      <c r="U965" s="461">
        <v>15.968684520978169</v>
      </c>
      <c r="V965" s="464">
        <v>6241840424754.1602</v>
      </c>
      <c r="W965" s="460">
        <v>1970.7291611114742</v>
      </c>
      <c r="X965" s="463">
        <v>4.46663965600878E-2</v>
      </c>
      <c r="Y965" s="476">
        <v>2.0000000000000001E-4</v>
      </c>
    </row>
    <row r="966" spans="1:25" x14ac:dyDescent="0.2">
      <c r="A966" s="475">
        <f t="shared" si="14"/>
        <v>962</v>
      </c>
      <c r="B966" s="462">
        <v>0.31859560359529682</v>
      </c>
      <c r="C966" s="461">
        <v>4724.4531810691433</v>
      </c>
      <c r="D966" s="462">
        <v>0.57980857355340976</v>
      </c>
      <c r="E966" s="462">
        <v>0.48557789948746249</v>
      </c>
      <c r="F966" s="516">
        <v>2023.75</v>
      </c>
      <c r="G966" s="464">
        <v>356169162383.71179</v>
      </c>
      <c r="H966" s="461">
        <v>12193977.278648892</v>
      </c>
      <c r="I966" s="464">
        <v>365032148788.53955</v>
      </c>
      <c r="J966" s="462">
        <v>0.31859560359529682</v>
      </c>
      <c r="K966" s="464">
        <v>68468670.435439974</v>
      </c>
      <c r="L966" s="464">
        <v>0</v>
      </c>
      <c r="M966" s="464">
        <v>353724008891.22644</v>
      </c>
      <c r="N966" s="464">
        <v>68768955764.770813</v>
      </c>
      <c r="O966" s="464">
        <v>32113.709519231412</v>
      </c>
      <c r="P966" s="461">
        <v>384187.47523050802</v>
      </c>
      <c r="Q966" s="461">
        <v>238827.97162001443</v>
      </c>
      <c r="R966" s="464">
        <v>1075027355306.4834</v>
      </c>
      <c r="S966" s="462">
        <v>0.60037752232381869</v>
      </c>
      <c r="T966" s="462">
        <v>0.42029573508900697</v>
      </c>
      <c r="U966" s="461">
        <v>17.729432960795215</v>
      </c>
      <c r="V966" s="464">
        <v>8798168617700.6875</v>
      </c>
      <c r="W966" s="460">
        <v>2775.937899452646</v>
      </c>
      <c r="X966" s="463">
        <v>4.1281964186401725E-2</v>
      </c>
      <c r="Y966" s="476">
        <v>2.0000000000000001E-4</v>
      </c>
    </row>
    <row r="967" spans="1:25" x14ac:dyDescent="0.2">
      <c r="A967" s="475">
        <f t="shared" ref="A967:A1030" si="15">A966+1</f>
        <v>963</v>
      </c>
      <c r="B967" s="462">
        <v>0.4350855180139318</v>
      </c>
      <c r="C967" s="461">
        <v>3157.2580064208614</v>
      </c>
      <c r="D967" s="462">
        <v>0.84245772608306813</v>
      </c>
      <c r="E967" s="462">
        <v>0.57038799182277977</v>
      </c>
      <c r="F967" s="516">
        <v>2025.97</v>
      </c>
      <c r="G967" s="464">
        <v>266706914866.61267</v>
      </c>
      <c r="H967" s="461">
        <v>22166946.430986717</v>
      </c>
      <c r="I967" s="464">
        <v>498311679616.12988</v>
      </c>
      <c r="J967" s="462">
        <v>0.32011117127451738</v>
      </c>
      <c r="K967" s="464">
        <v>14526246962.256437</v>
      </c>
      <c r="L967" s="464">
        <v>12218387006.264833</v>
      </c>
      <c r="M967" s="464">
        <v>149765115209.40695</v>
      </c>
      <c r="N967" s="464">
        <v>25970984198.901134</v>
      </c>
      <c r="O967" s="464">
        <v>38287.230452191223</v>
      </c>
      <c r="P967" s="461">
        <v>220280.98175689377</v>
      </c>
      <c r="Q967" s="461">
        <v>109041.10120503709</v>
      </c>
      <c r="R967" s="464">
        <v>958631896188.05591</v>
      </c>
      <c r="S967" s="462">
        <v>0.53021991012401903</v>
      </c>
      <c r="T967" s="462">
        <v>0.40644045795007772</v>
      </c>
      <c r="U967" s="461">
        <v>17.045687668466869</v>
      </c>
      <c r="V967" s="464">
        <v>7323931686772.7852</v>
      </c>
      <c r="W967" s="460">
        <v>2311.3018900520219</v>
      </c>
      <c r="X967" s="463">
        <v>4.2379904619266662E-2</v>
      </c>
      <c r="Y967" s="476">
        <v>2.0000000000000001E-4</v>
      </c>
    </row>
    <row r="968" spans="1:25" x14ac:dyDescent="0.2">
      <c r="A968" s="475">
        <f t="shared" si="15"/>
        <v>964</v>
      </c>
      <c r="B968" s="462">
        <v>0.49233684597443877</v>
      </c>
      <c r="C968" s="461">
        <v>5103.8739766233575</v>
      </c>
      <c r="D968" s="462">
        <v>0.53952703158187842</v>
      </c>
      <c r="E968" s="462">
        <v>0.48912251468627183</v>
      </c>
      <c r="F968" s="516">
        <v>2025.41</v>
      </c>
      <c r="G968" s="464">
        <v>183043384774.39847</v>
      </c>
      <c r="H968" s="461">
        <v>10779515.928502535</v>
      </c>
      <c r="I968" s="464">
        <v>359358128614.16705</v>
      </c>
      <c r="J968" s="462">
        <v>0.48014002201645833</v>
      </c>
      <c r="K968" s="464">
        <v>44763312184.610657</v>
      </c>
      <c r="L968" s="464">
        <v>93353854271.557159</v>
      </c>
      <c r="M968" s="464">
        <v>101902138144.52966</v>
      </c>
      <c r="N968" s="464">
        <v>39413979906.774635</v>
      </c>
      <c r="O968" s="464">
        <v>26024.725952986319</v>
      </c>
      <c r="P968" s="461">
        <v>292270.26005370641</v>
      </c>
      <c r="Q968" s="461">
        <v>168742.58980372245</v>
      </c>
      <c r="R968" s="464">
        <v>872319632703.02637</v>
      </c>
      <c r="S968" s="462">
        <v>0.63408994351917158</v>
      </c>
      <c r="T968" s="462">
        <v>0.41238541789958855</v>
      </c>
      <c r="U968" s="461">
        <v>15.809453010634483</v>
      </c>
      <c r="V968" s="464">
        <v>6327611381362.4688</v>
      </c>
      <c r="W968" s="460">
        <v>1997.0630016931466</v>
      </c>
      <c r="X968" s="463">
        <v>4.5651545968450447E-2</v>
      </c>
      <c r="Y968" s="476">
        <v>2.0000000000000001E-4</v>
      </c>
    </row>
    <row r="969" spans="1:25" x14ac:dyDescent="0.2">
      <c r="A969" s="475">
        <f t="shared" si="15"/>
        <v>965</v>
      </c>
      <c r="B969" s="462">
        <v>0.48131538307338639</v>
      </c>
      <c r="C969" s="461">
        <v>7786.5875226496555</v>
      </c>
      <c r="D969" s="462">
        <v>0.99399997996648115</v>
      </c>
      <c r="E969" s="462">
        <v>0.5077293361147196</v>
      </c>
      <c r="F969" s="516">
        <v>2023.75</v>
      </c>
      <c r="G969" s="464">
        <v>249369236472.63721</v>
      </c>
      <c r="H969" s="461">
        <v>26528927.48879271</v>
      </c>
      <c r="I969" s="464">
        <v>577727391860.65112</v>
      </c>
      <c r="J969" s="462">
        <v>6.7366798044878329E-2</v>
      </c>
      <c r="K969" s="464">
        <v>10914437277.501432</v>
      </c>
      <c r="L969" s="464">
        <v>0</v>
      </c>
      <c r="M969" s="464">
        <v>252464261849.78372</v>
      </c>
      <c r="N969" s="464">
        <v>6892350572.1900415</v>
      </c>
      <c r="O969" s="464">
        <v>44680.060977710411</v>
      </c>
      <c r="P969" s="461">
        <v>86624.246940072626</v>
      </c>
      <c r="Q969" s="461">
        <v>20780.050948023847</v>
      </c>
      <c r="R969" s="464">
        <v>1143508248630.8943</v>
      </c>
      <c r="S969" s="462">
        <v>0.42400781402331367</v>
      </c>
      <c r="T969" s="462">
        <v>0.22801949542343455</v>
      </c>
      <c r="U969" s="461">
        <v>19.519806604667913</v>
      </c>
      <c r="V969" s="464">
        <v>5431856289231.0674</v>
      </c>
      <c r="W969" s="460">
        <v>1712.3661105116623</v>
      </c>
      <c r="X969" s="463">
        <v>3.8939682698242079E-2</v>
      </c>
      <c r="Y969" s="476">
        <v>2.0000000000000001E-4</v>
      </c>
    </row>
    <row r="970" spans="1:25" x14ac:dyDescent="0.2">
      <c r="A970" s="475">
        <f t="shared" si="15"/>
        <v>966</v>
      </c>
      <c r="B970" s="462">
        <v>0.58083534537482373</v>
      </c>
      <c r="C970" s="461">
        <v>4674.0648056020527</v>
      </c>
      <c r="D970" s="462">
        <v>0.7540536227389939</v>
      </c>
      <c r="E970" s="462">
        <v>0.48156457323018242</v>
      </c>
      <c r="F970" s="516">
        <v>2024.28</v>
      </c>
      <c r="G970" s="464">
        <v>379763812464.75421</v>
      </c>
      <c r="H970" s="461">
        <v>18098530.507439531</v>
      </c>
      <c r="I970" s="464">
        <v>603799762517.00513</v>
      </c>
      <c r="J970" s="462">
        <v>0.55109760406214292</v>
      </c>
      <c r="K970" s="464">
        <v>20492089421.664944</v>
      </c>
      <c r="L970" s="464">
        <v>0</v>
      </c>
      <c r="M970" s="464">
        <v>213191898292.9989</v>
      </c>
      <c r="N970" s="464">
        <v>25456959158.730122</v>
      </c>
      <c r="O970" s="464">
        <v>44524.04178133313</v>
      </c>
      <c r="P970" s="461">
        <v>227662.82224311348</v>
      </c>
      <c r="Q970" s="461">
        <v>115991.19242663369</v>
      </c>
      <c r="R970" s="464">
        <v>1214620876677.834</v>
      </c>
      <c r="S970" s="462">
        <v>0.65952416992247176</v>
      </c>
      <c r="T970" s="462">
        <v>0.557171393575706</v>
      </c>
      <c r="U970" s="461">
        <v>16.311532140878974</v>
      </c>
      <c r="V970" s="464">
        <v>12179441329306.645</v>
      </c>
      <c r="W970" s="460">
        <v>3836.5354558690415</v>
      </c>
      <c r="X970" s="463">
        <v>4.4414765211807331E-2</v>
      </c>
      <c r="Y970" s="476">
        <v>2.0000000000000001E-4</v>
      </c>
    </row>
    <row r="971" spans="1:25" x14ac:dyDescent="0.2">
      <c r="A971" s="475">
        <f t="shared" si="15"/>
        <v>967</v>
      </c>
      <c r="B971" s="462">
        <v>0.39870948913925858</v>
      </c>
      <c r="C971" s="461">
        <v>3992.7903412454998</v>
      </c>
      <c r="D971" s="462">
        <v>0.88882101569086824</v>
      </c>
      <c r="E971" s="462">
        <v>0.43506723167520944</v>
      </c>
      <c r="F971" s="516">
        <v>2027.28</v>
      </c>
      <c r="G971" s="464">
        <v>100603991309.16</v>
      </c>
      <c r="H971" s="461">
        <v>24076208.016762428</v>
      </c>
      <c r="I971" s="464">
        <v>480569124497.72772</v>
      </c>
      <c r="J971" s="462">
        <v>0.11524794386203385</v>
      </c>
      <c r="K971" s="464">
        <v>38157545362.02121</v>
      </c>
      <c r="L971" s="464">
        <v>163928517726.30676</v>
      </c>
      <c r="M971" s="464">
        <v>0</v>
      </c>
      <c r="N971" s="464">
        <v>26830183188.302082</v>
      </c>
      <c r="O971" s="464">
        <v>25896.643419633507</v>
      </c>
      <c r="P971" s="461">
        <v>200840.14565675263</v>
      </c>
      <c r="Q971" s="461">
        <v>94453.312439802889</v>
      </c>
      <c r="R971" s="464">
        <v>757981846675.78833</v>
      </c>
      <c r="S971" s="462">
        <v>0.33186099203096159</v>
      </c>
      <c r="T971" s="462">
        <v>0.1492941198674777</v>
      </c>
      <c r="U971" s="461">
        <v>20.079854120156327</v>
      </c>
      <c r="V971" s="464">
        <v>2447079624175.0903</v>
      </c>
      <c r="W971" s="460">
        <v>771.255531914524</v>
      </c>
      <c r="X971" s="463">
        <v>3.7017479603251559E-2</v>
      </c>
      <c r="Y971" s="476">
        <v>2.0000000000000001E-4</v>
      </c>
    </row>
    <row r="972" spans="1:25" x14ac:dyDescent="0.2">
      <c r="A972" s="475">
        <f t="shared" si="15"/>
        <v>968</v>
      </c>
      <c r="B972" s="462">
        <v>0.40247487875904114</v>
      </c>
      <c r="C972" s="461">
        <v>6461.3933114554156</v>
      </c>
      <c r="D972" s="462">
        <v>0.33016278170656144</v>
      </c>
      <c r="E972" s="462">
        <v>0.66679102725434247</v>
      </c>
      <c r="F972" s="516">
        <v>2024.53</v>
      </c>
      <c r="G972" s="464">
        <v>187333799895.40991</v>
      </c>
      <c r="H972" s="461">
        <v>5540264.6042560078</v>
      </c>
      <c r="I972" s="464">
        <v>213557373297.48203</v>
      </c>
      <c r="J972" s="462">
        <v>0.40247487875904109</v>
      </c>
      <c r="K972" s="464">
        <v>6804990540.1210594</v>
      </c>
      <c r="L972" s="464">
        <v>5810789238.9386415</v>
      </c>
      <c r="M972" s="464">
        <v>152215042761.77814</v>
      </c>
      <c r="N972" s="464">
        <v>42522386996.773811</v>
      </c>
      <c r="O972" s="464">
        <v>27868.350508680916</v>
      </c>
      <c r="P972" s="461">
        <v>320937.9546438898</v>
      </c>
      <c r="Q972" s="461">
        <v>159734.6808102564</v>
      </c>
      <c r="R972" s="464">
        <v>554946962687.31152</v>
      </c>
      <c r="S972" s="462">
        <v>0.60037914578194274</v>
      </c>
      <c r="T972" s="462">
        <v>0.47928886621818872</v>
      </c>
      <c r="U972" s="461">
        <v>17.188602161813709</v>
      </c>
      <c r="V972" s="464">
        <v>5177381060075.418</v>
      </c>
      <c r="W972" s="460">
        <v>1632.7843242107283</v>
      </c>
      <c r="X972" s="463">
        <v>4.132126283987806E-2</v>
      </c>
      <c r="Y972" s="476">
        <v>2.0000000000000001E-4</v>
      </c>
    </row>
    <row r="973" spans="1:25" x14ac:dyDescent="0.2">
      <c r="A973" s="475">
        <f t="shared" si="15"/>
        <v>969</v>
      </c>
      <c r="B973" s="462">
        <v>0.42010828525358429</v>
      </c>
      <c r="C973" s="461">
        <v>1516.8564572552987</v>
      </c>
      <c r="D973" s="462">
        <v>0.67516997760999864</v>
      </c>
      <c r="E973" s="462">
        <v>0.54531842303820621</v>
      </c>
      <c r="F973" s="516">
        <v>2023.75</v>
      </c>
      <c r="G973" s="464">
        <v>224418417333.81458</v>
      </c>
      <c r="H973" s="461">
        <v>16637513.660716454</v>
      </c>
      <c r="I973" s="464">
        <v>354983620691.04047</v>
      </c>
      <c r="J973" s="462">
        <v>0.2164757129893965</v>
      </c>
      <c r="K973" s="464">
        <v>7114390986.293251</v>
      </c>
      <c r="L973" s="464">
        <v>0</v>
      </c>
      <c r="M973" s="464">
        <v>286133086003.66071</v>
      </c>
      <c r="N973" s="464">
        <v>24944525859.211784</v>
      </c>
      <c r="O973" s="464">
        <v>18324.182415840343</v>
      </c>
      <c r="P973" s="461">
        <v>201075.29576735006</v>
      </c>
      <c r="Q973" s="461">
        <v>98296.454698612666</v>
      </c>
      <c r="R973" s="464">
        <v>961122499747.13513</v>
      </c>
      <c r="S973" s="462">
        <v>0.56666130593119635</v>
      </c>
      <c r="T973" s="462">
        <v>0.27314934154853915</v>
      </c>
      <c r="U973" s="461">
        <v>18.102443838122802</v>
      </c>
      <c r="V973" s="464">
        <v>5257785513541.6602</v>
      </c>
      <c r="W973" s="460">
        <v>1658.868930547331</v>
      </c>
      <c r="X973" s="463">
        <v>4.0091558306982182E-2</v>
      </c>
      <c r="Y973" s="476">
        <v>2.0000000000000001E-4</v>
      </c>
    </row>
    <row r="974" spans="1:25" x14ac:dyDescent="0.2">
      <c r="A974" s="475">
        <f t="shared" si="15"/>
        <v>970</v>
      </c>
      <c r="B974" s="462">
        <v>0.45209069898348964</v>
      </c>
      <c r="C974" s="461">
        <v>4028.1072931118838</v>
      </c>
      <c r="D974" s="462">
        <v>0.49657467764684715</v>
      </c>
      <c r="E974" s="462">
        <v>0.45065959991180066</v>
      </c>
      <c r="F974" s="516">
        <v>2023.76</v>
      </c>
      <c r="G974" s="464">
        <v>426211748688.1142</v>
      </c>
      <c r="H974" s="461">
        <v>9785905.4707866088</v>
      </c>
      <c r="I974" s="464">
        <v>301998592539.91296</v>
      </c>
      <c r="J974" s="462">
        <v>0.37391111249781483</v>
      </c>
      <c r="K974" s="464">
        <v>8241314747.8373947</v>
      </c>
      <c r="L974" s="464">
        <v>0</v>
      </c>
      <c r="M974" s="464">
        <v>391305485981.34802</v>
      </c>
      <c r="N974" s="464">
        <v>29589958691.352345</v>
      </c>
      <c r="O974" s="464">
        <v>21128.260006158238</v>
      </c>
      <c r="P974" s="461">
        <v>212925.89301363763</v>
      </c>
      <c r="Q974" s="461">
        <v>110258.90424872641</v>
      </c>
      <c r="R974" s="464">
        <v>1088690032389.2106</v>
      </c>
      <c r="S974" s="462">
        <v>0.66661428801832057</v>
      </c>
      <c r="T974" s="462">
        <v>0.4752051925891409</v>
      </c>
      <c r="U974" s="461">
        <v>17.910773843049697</v>
      </c>
      <c r="V974" s="464">
        <v>10350549413868.926</v>
      </c>
      <c r="W974" s="460">
        <v>3267.5426493502791</v>
      </c>
      <c r="X974" s="463">
        <v>4.0026458446557243E-2</v>
      </c>
      <c r="Y974" s="476">
        <v>2.0000000000000001E-4</v>
      </c>
    </row>
    <row r="975" spans="1:25" x14ac:dyDescent="0.2">
      <c r="A975" s="475">
        <f t="shared" si="15"/>
        <v>971</v>
      </c>
      <c r="B975" s="462">
        <v>0.33169885105325408</v>
      </c>
      <c r="C975" s="461">
        <v>7599.9791059669478</v>
      </c>
      <c r="D975" s="462">
        <v>0.60987778986094154</v>
      </c>
      <c r="E975" s="462">
        <v>0.54747952627715168</v>
      </c>
      <c r="F975" s="516">
        <v>2024.17</v>
      </c>
      <c r="G975" s="464">
        <v>181091892159.07706</v>
      </c>
      <c r="H975" s="461">
        <v>12465766.624205757</v>
      </c>
      <c r="I975" s="464">
        <v>333095885677.28046</v>
      </c>
      <c r="J975" s="462">
        <v>0.27948031418771735</v>
      </c>
      <c r="K975" s="464">
        <v>7842331562.1038933</v>
      </c>
      <c r="L975" s="464">
        <v>0</v>
      </c>
      <c r="M975" s="464">
        <v>179010228559.62827</v>
      </c>
      <c r="N975" s="464">
        <v>41690196938.898369</v>
      </c>
      <c r="O975" s="464">
        <v>23354.816455377157</v>
      </c>
      <c r="P975" s="461">
        <v>272632.79829082295</v>
      </c>
      <c r="Q975" s="461">
        <v>152217.28482947225</v>
      </c>
      <c r="R975" s="464">
        <v>822314073959.76416</v>
      </c>
      <c r="S975" s="462">
        <v>0.55779747288611115</v>
      </c>
      <c r="T975" s="462">
        <v>0.3157571871775488</v>
      </c>
      <c r="U975" s="461">
        <v>17.136008829677724</v>
      </c>
      <c r="V975" s="464">
        <v>4901512468360.1982</v>
      </c>
      <c r="W975" s="460">
        <v>1545.9177821613878</v>
      </c>
      <c r="X975" s="463">
        <v>4.23964109445489E-2</v>
      </c>
      <c r="Y975" s="476">
        <v>2.0000000000000001E-4</v>
      </c>
    </row>
    <row r="976" spans="1:25" x14ac:dyDescent="0.2">
      <c r="A976" s="475">
        <f t="shared" si="15"/>
        <v>972</v>
      </c>
      <c r="B976" s="462">
        <v>0.40642529487086598</v>
      </c>
      <c r="C976" s="461">
        <v>1500</v>
      </c>
      <c r="D976" s="462">
        <v>0.77538489905180097</v>
      </c>
      <c r="E976" s="462">
        <v>0.3662594525176357</v>
      </c>
      <c r="F976" s="516">
        <v>2025.51</v>
      </c>
      <c r="G976" s="464">
        <v>230928949310.45682</v>
      </c>
      <c r="H976" s="461">
        <v>20427248.549836691</v>
      </c>
      <c r="I976" s="464">
        <v>468516531149.26978</v>
      </c>
      <c r="J976" s="462">
        <v>0.30690176581374562</v>
      </c>
      <c r="K976" s="464">
        <v>30602155942.471497</v>
      </c>
      <c r="L976" s="464">
        <v>98666474714.295868</v>
      </c>
      <c r="M976" s="464">
        <v>112342546022.76201</v>
      </c>
      <c r="N976" s="464">
        <v>43778911382.937904</v>
      </c>
      <c r="O976" s="464">
        <v>30758.645686863165</v>
      </c>
      <c r="P976" s="461">
        <v>309177.32514837361</v>
      </c>
      <c r="Q976" s="461">
        <v>175969.70431502946</v>
      </c>
      <c r="R976" s="464">
        <v>949451010126.77405</v>
      </c>
      <c r="S976" s="462">
        <v>0.52068745725388155</v>
      </c>
      <c r="T976" s="462">
        <v>0.37007252637888399</v>
      </c>
      <c r="U976" s="461">
        <v>16.825552765106888</v>
      </c>
      <c r="V976" s="464">
        <v>6603384161832.9453</v>
      </c>
      <c r="W976" s="460">
        <v>2085.8366611193173</v>
      </c>
      <c r="X976" s="463">
        <v>4.2598244850008495E-2</v>
      </c>
      <c r="Y976" s="476">
        <v>2.0000000000000001E-4</v>
      </c>
    </row>
    <row r="977" spans="1:25" x14ac:dyDescent="0.2">
      <c r="A977" s="475">
        <f t="shared" si="15"/>
        <v>973</v>
      </c>
      <c r="B977" s="462">
        <v>0.55130901016417166</v>
      </c>
      <c r="C977" s="461">
        <v>4487.6933765668391</v>
      </c>
      <c r="D977" s="462">
        <v>1.2594465357670086</v>
      </c>
      <c r="E977" s="462">
        <v>0.31104128001561754</v>
      </c>
      <c r="F977" s="516">
        <v>2023.75</v>
      </c>
      <c r="G977" s="464">
        <v>710005142942.22144</v>
      </c>
      <c r="H977" s="461">
        <v>45401870.015587613</v>
      </c>
      <c r="I977" s="464">
        <v>894333075998.76404</v>
      </c>
      <c r="J977" s="462">
        <v>0.31856196567013984</v>
      </c>
      <c r="K977" s="464">
        <v>19708449453.273895</v>
      </c>
      <c r="L977" s="464">
        <v>0</v>
      </c>
      <c r="M977" s="464">
        <v>739768701182.63831</v>
      </c>
      <c r="N977" s="464">
        <v>21987791901.003326</v>
      </c>
      <c r="O977" s="464">
        <v>35626.594044565092</v>
      </c>
      <c r="P977" s="461">
        <v>180273.12444845715</v>
      </c>
      <c r="Q977" s="461">
        <v>92078.575715192361</v>
      </c>
      <c r="R977" s="464">
        <v>2741621517647.0186</v>
      </c>
      <c r="S977" s="462">
        <v>0.63443999343484248</v>
      </c>
      <c r="T977" s="462">
        <v>0.32827795143154925</v>
      </c>
      <c r="U977" s="461">
        <v>17.716138847825867</v>
      </c>
      <c r="V977" s="464">
        <v>17191389566268.045</v>
      </c>
      <c r="W977" s="460">
        <v>5425.9998181414021</v>
      </c>
      <c r="X977" s="463">
        <v>4.2042576870622794E-2</v>
      </c>
      <c r="Y977" s="476">
        <v>2.0000000000000001E-4</v>
      </c>
    </row>
    <row r="978" spans="1:25" x14ac:dyDescent="0.2">
      <c r="A978" s="475">
        <f t="shared" si="15"/>
        <v>974</v>
      </c>
      <c r="B978" s="462">
        <v>0.57835740761254328</v>
      </c>
      <c r="C978" s="461">
        <v>5597.0743657901257</v>
      </c>
      <c r="D978" s="462">
        <v>0.40857924525842587</v>
      </c>
      <c r="E978" s="462">
        <v>0.45594982828836567</v>
      </c>
      <c r="F978" s="516">
        <v>2023.75</v>
      </c>
      <c r="G978" s="464">
        <v>263669022831.59351</v>
      </c>
      <c r="H978" s="461">
        <v>7594578.2343769865</v>
      </c>
      <c r="I978" s="464">
        <v>205498673515.65479</v>
      </c>
      <c r="J978" s="462">
        <v>0.34327316213010273</v>
      </c>
      <c r="K978" s="464">
        <v>4127231045.1930456</v>
      </c>
      <c r="L978" s="464">
        <v>0</v>
      </c>
      <c r="M978" s="464">
        <v>212328174852.06531</v>
      </c>
      <c r="N978" s="464">
        <v>45744899677.40493</v>
      </c>
      <c r="O978" s="464">
        <v>37075.752712006892</v>
      </c>
      <c r="P978" s="461">
        <v>372327.43817297439</v>
      </c>
      <c r="Q978" s="461">
        <v>207050.81077864976</v>
      </c>
      <c r="R978" s="464">
        <v>683759570450.58228</v>
      </c>
      <c r="S978" s="462">
        <v>0.62032623130248499</v>
      </c>
      <c r="T978" s="462">
        <v>0.48229254116014941</v>
      </c>
      <c r="U978" s="461">
        <v>17.780916555899719</v>
      </c>
      <c r="V978" s="464">
        <v>6416571687568.3008</v>
      </c>
      <c r="W978" s="460">
        <v>2024.9745491136475</v>
      </c>
      <c r="X978" s="463">
        <v>4.1157283390002422E-2</v>
      </c>
      <c r="Y978" s="476">
        <v>2.0000000000000001E-4</v>
      </c>
    </row>
    <row r="979" spans="1:25" x14ac:dyDescent="0.2">
      <c r="A979" s="475">
        <f t="shared" si="15"/>
        <v>975</v>
      </c>
      <c r="B979" s="462">
        <v>0.46786066533912807</v>
      </c>
      <c r="C979" s="461">
        <v>5658.1617593198162</v>
      </c>
      <c r="D979" s="462">
        <v>0.87752350590090022</v>
      </c>
      <c r="E979" s="462">
        <v>0.4476070422061611</v>
      </c>
      <c r="F979" s="516">
        <v>2024.43</v>
      </c>
      <c r="G979" s="464">
        <v>332010487404.18311</v>
      </c>
      <c r="H979" s="461">
        <v>24116254.358277615</v>
      </c>
      <c r="I979" s="464">
        <v>540604434971.45105</v>
      </c>
      <c r="J979" s="462">
        <v>0.28986731180895664</v>
      </c>
      <c r="K979" s="464">
        <v>8241495868.0070839</v>
      </c>
      <c r="L979" s="464">
        <v>15469945684.759289</v>
      </c>
      <c r="M979" s="464">
        <v>213951863172.69998</v>
      </c>
      <c r="N979" s="464">
        <v>108959844019.56703</v>
      </c>
      <c r="O979" s="464">
        <v>11784.551922831843</v>
      </c>
      <c r="P979" s="461">
        <v>641468.23109944619</v>
      </c>
      <c r="Q979" s="461">
        <v>434718.84725726227</v>
      </c>
      <c r="R979" s="464">
        <v>1200635737369.29</v>
      </c>
      <c r="S979" s="462">
        <v>0.51347033776587359</v>
      </c>
      <c r="T979" s="462">
        <v>0.39698123950045611</v>
      </c>
      <c r="U979" s="461">
        <v>17.160873279909293</v>
      </c>
      <c r="V979" s="464">
        <v>8940564026868.0859</v>
      </c>
      <c r="W979" s="460">
        <v>2821.9758884141197</v>
      </c>
      <c r="X979" s="463">
        <v>4.301884640442076E-2</v>
      </c>
      <c r="Y979" s="476">
        <v>2.0000000000000001E-4</v>
      </c>
    </row>
    <row r="980" spans="1:25" x14ac:dyDescent="0.2">
      <c r="A980" s="475">
        <f t="shared" si="15"/>
        <v>976</v>
      </c>
      <c r="B980" s="462">
        <v>0.60707972498899709</v>
      </c>
      <c r="C980" s="461">
        <v>4314.0805504829113</v>
      </c>
      <c r="D980" s="462">
        <v>1.1967345898749704</v>
      </c>
      <c r="E980" s="462">
        <v>0.48596549908462627</v>
      </c>
      <c r="F980" s="516">
        <v>2026.99</v>
      </c>
      <c r="G980" s="464">
        <v>135364365779.7151</v>
      </c>
      <c r="H980" s="461">
        <v>45935131.076178953</v>
      </c>
      <c r="I980" s="464">
        <v>867493055229.6449</v>
      </c>
      <c r="J980" s="462">
        <v>0.21218993951028908</v>
      </c>
      <c r="K980" s="464">
        <v>43305873670.548065</v>
      </c>
      <c r="L980" s="464">
        <v>105257844705.09364</v>
      </c>
      <c r="M980" s="464">
        <v>816639676.32611251</v>
      </c>
      <c r="N980" s="464">
        <v>105612709966.65704</v>
      </c>
      <c r="O980" s="464">
        <v>37773.355691329634</v>
      </c>
      <c r="P980" s="461">
        <v>608033.42916572012</v>
      </c>
      <c r="Q980" s="461">
        <v>397125.49912934634</v>
      </c>
      <c r="R980" s="464">
        <v>1366761628800.9824</v>
      </c>
      <c r="S980" s="462">
        <v>0.37095636925355535</v>
      </c>
      <c r="T980" s="462">
        <v>0.21951762102787115</v>
      </c>
      <c r="U980" s="461">
        <v>15.549321563839811</v>
      </c>
      <c r="V980" s="464">
        <v>5097064356654.8457</v>
      </c>
      <c r="W980" s="460">
        <v>1608.7977456641245</v>
      </c>
      <c r="X980" s="463">
        <v>4.7503923173495007E-2</v>
      </c>
      <c r="Y980" s="476">
        <v>2.0000000000000001E-4</v>
      </c>
    </row>
    <row r="981" spans="1:25" x14ac:dyDescent="0.2">
      <c r="A981" s="475">
        <f t="shared" si="15"/>
        <v>977</v>
      </c>
      <c r="B981" s="462">
        <v>0.65303889152439643</v>
      </c>
      <c r="C981" s="461">
        <v>2214.8726165271023</v>
      </c>
      <c r="D981" s="462">
        <v>0.87231029711142816</v>
      </c>
      <c r="E981" s="462">
        <v>0.46447114207224305</v>
      </c>
      <c r="F981" s="516">
        <v>2025.72</v>
      </c>
      <c r="G981" s="464">
        <v>184962765648.77957</v>
      </c>
      <c r="H981" s="461">
        <v>25084587.122665975</v>
      </c>
      <c r="I981" s="464">
        <v>551989275609.19458</v>
      </c>
      <c r="J981" s="462">
        <v>0.21468654300228862</v>
      </c>
      <c r="K981" s="464">
        <v>28661214684.777405</v>
      </c>
      <c r="L981" s="464">
        <v>74042174003.422653</v>
      </c>
      <c r="M981" s="464">
        <v>137242780718.63503</v>
      </c>
      <c r="N981" s="464">
        <v>110123630663.49339</v>
      </c>
      <c r="O981" s="464">
        <v>22485.621115697901</v>
      </c>
      <c r="P981" s="461">
        <v>584760.61490025418</v>
      </c>
      <c r="Q981" s="461">
        <v>389121.43450450047</v>
      </c>
      <c r="R981" s="464">
        <v>1167061172790.3843</v>
      </c>
      <c r="S981" s="462">
        <v>0.46134412819965415</v>
      </c>
      <c r="T981" s="462">
        <v>0.23220939771927285</v>
      </c>
      <c r="U981" s="461">
        <v>16.91736469207811</v>
      </c>
      <c r="V981" s="464">
        <v>5031327264197.6143</v>
      </c>
      <c r="W981" s="460">
        <v>1583.7986408603967</v>
      </c>
      <c r="X981" s="463">
        <v>4.3257105204171656E-2</v>
      </c>
      <c r="Y981" s="476">
        <v>2.0000000000000001E-4</v>
      </c>
    </row>
    <row r="982" spans="1:25" x14ac:dyDescent="0.2">
      <c r="A982" s="475">
        <f t="shared" si="15"/>
        <v>978</v>
      </c>
      <c r="B982" s="462">
        <v>0.53941858662121489</v>
      </c>
      <c r="C982" s="461">
        <v>3558.7329610899997</v>
      </c>
      <c r="D982" s="462">
        <v>0.95677910455769488</v>
      </c>
      <c r="E982" s="462">
        <v>0.50468725775757151</v>
      </c>
      <c r="F982" s="516">
        <v>2023.75</v>
      </c>
      <c r="G982" s="464">
        <v>437007008542.7951</v>
      </c>
      <c r="H982" s="461">
        <v>28110344.661517356</v>
      </c>
      <c r="I982" s="464">
        <v>682331896056.71997</v>
      </c>
      <c r="J982" s="462">
        <v>0.26629680490121599</v>
      </c>
      <c r="K982" s="464">
        <v>8005493953.4011211</v>
      </c>
      <c r="L982" s="464">
        <v>0</v>
      </c>
      <c r="M982" s="464">
        <v>301280041301.96558</v>
      </c>
      <c r="N982" s="464">
        <v>60802367593.467796</v>
      </c>
      <c r="O982" s="464">
        <v>17843.157563310604</v>
      </c>
      <c r="P982" s="461">
        <v>354312.86980732332</v>
      </c>
      <c r="Q982" s="461">
        <v>205893.88707352441</v>
      </c>
      <c r="R982" s="464">
        <v>1401103800902.887</v>
      </c>
      <c r="S982" s="462">
        <v>0.51429283630559341</v>
      </c>
      <c r="T982" s="462">
        <v>0.41914084854881589</v>
      </c>
      <c r="U982" s="461">
        <v>17.443258588368987</v>
      </c>
      <c r="V982" s="464">
        <v>11330164389866.752</v>
      </c>
      <c r="W982" s="460">
        <v>3575.9033116127039</v>
      </c>
      <c r="X982" s="463">
        <v>4.1689780504307883E-2</v>
      </c>
      <c r="Y982" s="476">
        <v>2.0000000000000001E-4</v>
      </c>
    </row>
    <row r="983" spans="1:25" x14ac:dyDescent="0.2">
      <c r="A983" s="475">
        <f t="shared" si="15"/>
        <v>979</v>
      </c>
      <c r="B983" s="462">
        <v>0.50220047022763714</v>
      </c>
      <c r="C983" s="461">
        <v>4693.237327704257</v>
      </c>
      <c r="D983" s="462">
        <v>0.47776820153984662</v>
      </c>
      <c r="E983" s="462">
        <v>0.57395552440683628</v>
      </c>
      <c r="F983" s="516">
        <v>2025.45</v>
      </c>
      <c r="G983" s="464">
        <v>146377217169.43021</v>
      </c>
      <c r="H983" s="461">
        <v>8988925.2639285289</v>
      </c>
      <c r="I983" s="464">
        <v>275123083329.10693</v>
      </c>
      <c r="J983" s="462">
        <v>0.33997482027946058</v>
      </c>
      <c r="K983" s="464">
        <v>8146813957.4395437</v>
      </c>
      <c r="L983" s="464">
        <v>2126392684.032764</v>
      </c>
      <c r="M983" s="464">
        <v>83403394122.132401</v>
      </c>
      <c r="N983" s="464">
        <v>42701580838.953377</v>
      </c>
      <c r="O983" s="464">
        <v>34915.180786630248</v>
      </c>
      <c r="P983" s="461">
        <v>270121.76430747466</v>
      </c>
      <c r="Q983" s="461">
        <v>153381.1602755666</v>
      </c>
      <c r="R983" s="464">
        <v>569631108185.33789</v>
      </c>
      <c r="S983" s="462">
        <v>0.53271983598644002</v>
      </c>
      <c r="T983" s="462">
        <v>0.37160028253411187</v>
      </c>
      <c r="U983" s="461">
        <v>17.099336933674032</v>
      </c>
      <c r="V983" s="464">
        <v>4037022075360.1172</v>
      </c>
      <c r="W983" s="460">
        <v>1272.829495078437</v>
      </c>
      <c r="X983" s="463">
        <v>4.2189268863585795E-2</v>
      </c>
      <c r="Y983" s="476">
        <v>2.0000000000000001E-4</v>
      </c>
    </row>
    <row r="984" spans="1:25" x14ac:dyDescent="0.2">
      <c r="A984" s="475">
        <f t="shared" si="15"/>
        <v>980</v>
      </c>
      <c r="B984" s="462">
        <v>0.43401637407706223</v>
      </c>
      <c r="C984" s="461">
        <v>6752.6184772065862</v>
      </c>
      <c r="D984" s="462">
        <v>0.47055255367047155</v>
      </c>
      <c r="E984" s="462">
        <v>0.30332133838461517</v>
      </c>
      <c r="F984" s="516">
        <v>2024.4</v>
      </c>
      <c r="G984" s="464">
        <v>130295494793.17348</v>
      </c>
      <c r="H984" s="461">
        <v>8749167.651718203</v>
      </c>
      <c r="I984" s="464">
        <v>285768839511.59967</v>
      </c>
      <c r="J984" s="462">
        <v>0.37256551989768349</v>
      </c>
      <c r="K984" s="464">
        <v>9352366171.8045979</v>
      </c>
      <c r="L984" s="464">
        <v>7004620615.0215502</v>
      </c>
      <c r="M984" s="464">
        <v>100338497445.88342</v>
      </c>
      <c r="N984" s="464">
        <v>9116546309.7938976</v>
      </c>
      <c r="O984" s="464">
        <v>14088.570215807709</v>
      </c>
      <c r="P984" s="461">
        <v>99900.434560162379</v>
      </c>
      <c r="Q984" s="461">
        <v>32463.734355759443</v>
      </c>
      <c r="R984" s="464">
        <v>526944657081.55774</v>
      </c>
      <c r="S984" s="462">
        <v>0.55228687195262527</v>
      </c>
      <c r="T984" s="462">
        <v>0.43337816433775445</v>
      </c>
      <c r="U984" s="461">
        <v>16.370212310981842</v>
      </c>
      <c r="V984" s="464">
        <v>4334495488592.1045</v>
      </c>
      <c r="W984" s="460">
        <v>1367.8815672498313</v>
      </c>
      <c r="X984" s="463">
        <v>4.2477187874950473E-2</v>
      </c>
      <c r="Y984" s="476">
        <v>2.0000000000000001E-4</v>
      </c>
    </row>
    <row r="985" spans="1:25" x14ac:dyDescent="0.2">
      <c r="A985" s="475">
        <f t="shared" si="15"/>
        <v>981</v>
      </c>
      <c r="B985" s="462">
        <v>0.43246212297965109</v>
      </c>
      <c r="C985" s="461">
        <v>8087.9225908528879</v>
      </c>
      <c r="D985" s="462">
        <v>0.71858101271040931</v>
      </c>
      <c r="E985" s="462">
        <v>0.2926146721671421</v>
      </c>
      <c r="F985" s="516">
        <v>2024.56</v>
      </c>
      <c r="G985" s="464">
        <v>150539195892.47687</v>
      </c>
      <c r="H985" s="461">
        <v>15934417.942374326</v>
      </c>
      <c r="I985" s="464">
        <v>487679072548.43933</v>
      </c>
      <c r="J985" s="462">
        <v>0.38303854314845243</v>
      </c>
      <c r="K985" s="464">
        <v>12284650681.234186</v>
      </c>
      <c r="L985" s="464">
        <v>609382957.60559714</v>
      </c>
      <c r="M985" s="464">
        <v>151995284085.32251</v>
      </c>
      <c r="N985" s="464">
        <v>35214406994.604721</v>
      </c>
      <c r="O985" s="464">
        <v>22768.273493514491</v>
      </c>
      <c r="P985" s="461">
        <v>240856.28415279655</v>
      </c>
      <c r="Q985" s="461">
        <v>126300.02468277607</v>
      </c>
      <c r="R985" s="464">
        <v>900325937064.45825</v>
      </c>
      <c r="S985" s="462">
        <v>0.54816110726276468</v>
      </c>
      <c r="T985" s="462">
        <v>0.32757337409436094</v>
      </c>
      <c r="U985" s="461">
        <v>16.00210410557013</v>
      </c>
      <c r="V985" s="464">
        <v>5258405472673.7627</v>
      </c>
      <c r="W985" s="460">
        <v>1659.1140965177208</v>
      </c>
      <c r="X985" s="463">
        <v>4.4817290907853524E-2</v>
      </c>
      <c r="Y985" s="476">
        <v>2.0000000000000001E-4</v>
      </c>
    </row>
    <row r="986" spans="1:25" x14ac:dyDescent="0.2">
      <c r="A986" s="475">
        <f t="shared" si="15"/>
        <v>982</v>
      </c>
      <c r="B986" s="462">
        <v>0.43556894213599967</v>
      </c>
      <c r="C986" s="461">
        <v>3983.4170920415695</v>
      </c>
      <c r="D986" s="462">
        <v>0.8388797710557333</v>
      </c>
      <c r="E986" s="462">
        <v>0.53094109502911113</v>
      </c>
      <c r="F986" s="516">
        <v>2023.75</v>
      </c>
      <c r="G986" s="464">
        <v>349807313398.18634</v>
      </c>
      <c r="H986" s="461">
        <v>20809708.816743232</v>
      </c>
      <c r="I986" s="464">
        <v>483165736640.5614</v>
      </c>
      <c r="J986" s="462">
        <v>0.22674154863742857</v>
      </c>
      <c r="K986" s="464">
        <v>7448167696.0892172</v>
      </c>
      <c r="L986" s="464">
        <v>0</v>
      </c>
      <c r="M986" s="464">
        <v>305491547198.85547</v>
      </c>
      <c r="N986" s="464">
        <v>34376683174.980522</v>
      </c>
      <c r="O986" s="464">
        <v>24729.156652290552</v>
      </c>
      <c r="P986" s="461">
        <v>238594.91070877324</v>
      </c>
      <c r="Q986" s="461">
        <v>122306.74317740693</v>
      </c>
      <c r="R986" s="464">
        <v>1152073332339.0793</v>
      </c>
      <c r="S986" s="462">
        <v>0.54074244637425206</v>
      </c>
      <c r="T986" s="462">
        <v>0.35567883680010298</v>
      </c>
      <c r="U986" s="461">
        <v>18.099994698907729</v>
      </c>
      <c r="V986" s="464">
        <v>8057775882572.5557</v>
      </c>
      <c r="W986" s="460">
        <v>2537.1902035814569</v>
      </c>
      <c r="X986" s="463">
        <v>4.0560458777552745E-2</v>
      </c>
      <c r="Y986" s="476">
        <v>2.0000000000000001E-4</v>
      </c>
    </row>
    <row r="987" spans="1:25" x14ac:dyDescent="0.2">
      <c r="A987" s="475">
        <f t="shared" si="15"/>
        <v>983</v>
      </c>
      <c r="B987" s="462">
        <v>0.52215565829229438</v>
      </c>
      <c r="C987" s="461">
        <v>4347.1490320819566</v>
      </c>
      <c r="D987" s="462">
        <v>1.0549563029760483</v>
      </c>
      <c r="E987" s="462">
        <v>0.41741712295361449</v>
      </c>
      <c r="F987" s="516">
        <v>2024.75</v>
      </c>
      <c r="G987" s="464">
        <v>456503100076.07983</v>
      </c>
      <c r="H987" s="461">
        <v>34465814.403834641</v>
      </c>
      <c r="I987" s="464">
        <v>724785334275.66211</v>
      </c>
      <c r="J987" s="462">
        <v>0.2945500404991207</v>
      </c>
      <c r="K987" s="464">
        <v>14815772717.715878</v>
      </c>
      <c r="L987" s="464">
        <v>6168079639.0418406</v>
      </c>
      <c r="M987" s="464">
        <v>311586122301.95825</v>
      </c>
      <c r="N987" s="464">
        <v>44585723586.563316</v>
      </c>
      <c r="O987" s="464">
        <v>33041.269966014726</v>
      </c>
      <c r="P987" s="461">
        <v>319670.68838160986</v>
      </c>
      <c r="Q987" s="461">
        <v>177586.19056602116</v>
      </c>
      <c r="R987" s="464">
        <v>1592168334805.991</v>
      </c>
      <c r="S987" s="462">
        <v>0.5489112291066478</v>
      </c>
      <c r="T987" s="462">
        <v>0.39568395155694192</v>
      </c>
      <c r="U987" s="461">
        <v>17.326893449055916</v>
      </c>
      <c r="V987" s="464">
        <v>11952256309336.207</v>
      </c>
      <c r="W987" s="460">
        <v>3771.5984617413133</v>
      </c>
      <c r="X987" s="463">
        <v>4.2412621399323426E-2</v>
      </c>
      <c r="Y987" s="476">
        <v>2.0000000000000001E-4</v>
      </c>
    </row>
    <row r="988" spans="1:25" x14ac:dyDescent="0.2">
      <c r="A988" s="475">
        <f t="shared" si="15"/>
        <v>984</v>
      </c>
      <c r="B988" s="462">
        <v>0.59300927738260789</v>
      </c>
      <c r="C988" s="461">
        <v>6274.6235574867324</v>
      </c>
      <c r="D988" s="462">
        <v>0.62288601910519403</v>
      </c>
      <c r="E988" s="462">
        <v>0.39018915525023606</v>
      </c>
      <c r="F988" s="516">
        <v>2023.75</v>
      </c>
      <c r="G988" s="464">
        <v>300398546825.0769</v>
      </c>
      <c r="H988" s="461">
        <v>13182366.030067867</v>
      </c>
      <c r="I988" s="464">
        <v>420487289453.29962</v>
      </c>
      <c r="J988" s="462">
        <v>0.41132213072767354</v>
      </c>
      <c r="K988" s="464">
        <v>6554870962.2262506</v>
      </c>
      <c r="L988" s="464">
        <v>0</v>
      </c>
      <c r="M988" s="464">
        <v>394818495269.60071</v>
      </c>
      <c r="N988" s="464">
        <v>51782109117.0233</v>
      </c>
      <c r="O988" s="464">
        <v>36541.533890567611</v>
      </c>
      <c r="P988" s="461">
        <v>325206.18534396193</v>
      </c>
      <c r="Q988" s="461">
        <v>191873.47799976941</v>
      </c>
      <c r="R988" s="464">
        <v>1194276506209.2151</v>
      </c>
      <c r="S988" s="462">
        <v>0.63568656614235863</v>
      </c>
      <c r="T988" s="462">
        <v>0.38160705174546777</v>
      </c>
      <c r="U988" s="461">
        <v>16.934716212245917</v>
      </c>
      <c r="V988" s="464">
        <v>8468147399740.0391</v>
      </c>
      <c r="W988" s="460">
        <v>2672.4064798783857</v>
      </c>
      <c r="X988" s="463">
        <v>4.315461786129883E-2</v>
      </c>
      <c r="Y988" s="476">
        <v>2.0000000000000001E-4</v>
      </c>
    </row>
    <row r="989" spans="1:25" x14ac:dyDescent="0.2">
      <c r="A989" s="475">
        <f t="shared" si="15"/>
        <v>985</v>
      </c>
      <c r="B989" s="462">
        <v>0.59646732320784424</v>
      </c>
      <c r="C989" s="461">
        <v>7857.0311349967042</v>
      </c>
      <c r="D989" s="462">
        <v>0.68109948369405826</v>
      </c>
      <c r="E989" s="462">
        <v>0.48764652133779846</v>
      </c>
      <c r="F989" s="516">
        <v>2024.7</v>
      </c>
      <c r="G989" s="464">
        <v>124227594465.78586</v>
      </c>
      <c r="H989" s="461">
        <v>15125019.05740137</v>
      </c>
      <c r="I989" s="464">
        <v>457326237919.63177</v>
      </c>
      <c r="J989" s="462">
        <v>0.48843525999390902</v>
      </c>
      <c r="K989" s="464">
        <v>31494211370.384205</v>
      </c>
      <c r="L989" s="464">
        <v>39176252092.464081</v>
      </c>
      <c r="M989" s="464">
        <v>118920645517.19775</v>
      </c>
      <c r="N989" s="464">
        <v>42286372560.652122</v>
      </c>
      <c r="O989" s="464">
        <v>29897.910296038011</v>
      </c>
      <c r="P989" s="461">
        <v>334317.27536717156</v>
      </c>
      <c r="Q989" s="461">
        <v>197394.31877745048</v>
      </c>
      <c r="R989" s="464">
        <v>880141129221.57385</v>
      </c>
      <c r="S989" s="462">
        <v>0.60333887942606879</v>
      </c>
      <c r="T989" s="462">
        <v>0.37225037850084602</v>
      </c>
      <c r="U989" s="461">
        <v>15.090359839451596</v>
      </c>
      <c r="V989" s="464">
        <v>5572361013094.8721</v>
      </c>
      <c r="W989" s="460">
        <v>1758.3795117879249</v>
      </c>
      <c r="X989" s="463">
        <v>4.7117187669168385E-2</v>
      </c>
      <c r="Y989" s="476">
        <v>2.0000000000000001E-4</v>
      </c>
    </row>
    <row r="990" spans="1:25" x14ac:dyDescent="0.2">
      <c r="A990" s="475">
        <f t="shared" si="15"/>
        <v>986</v>
      </c>
      <c r="B990" s="462">
        <v>0.52201335835114415</v>
      </c>
      <c r="C990" s="461">
        <v>2220.0344334711708</v>
      </c>
      <c r="D990" s="462">
        <v>0.52155995342929373</v>
      </c>
      <c r="E990" s="462">
        <v>0.2433899881243978</v>
      </c>
      <c r="F990" s="516">
        <v>2023.91</v>
      </c>
      <c r="G990" s="464">
        <v>124548166651.81818</v>
      </c>
      <c r="H990" s="461">
        <v>10431459.164961487</v>
      </c>
      <c r="I990" s="464">
        <v>337630535769.69708</v>
      </c>
      <c r="J990" s="462">
        <v>0.3525614841935234</v>
      </c>
      <c r="K990" s="464">
        <v>10137481696.874285</v>
      </c>
      <c r="L990" s="464">
        <v>0</v>
      </c>
      <c r="M990" s="464">
        <v>160477233819.97098</v>
      </c>
      <c r="N990" s="464">
        <v>68101285253.577919</v>
      </c>
      <c r="O990" s="464">
        <v>33467.041848096575</v>
      </c>
      <c r="P990" s="461">
        <v>361470.89688720996</v>
      </c>
      <c r="Q990" s="461">
        <v>222696.93007315689</v>
      </c>
      <c r="R990" s="464">
        <v>734772057710.9436</v>
      </c>
      <c r="S990" s="462">
        <v>0.53203216029755396</v>
      </c>
      <c r="T990" s="462">
        <v>0.29964227755236061</v>
      </c>
      <c r="U990" s="461">
        <v>16.339724952245039</v>
      </c>
      <c r="V990" s="464">
        <v>4106836866200.3286</v>
      </c>
      <c r="W990" s="460">
        <v>1295.9154652154168</v>
      </c>
      <c r="X990" s="463">
        <v>4.3176713760830418E-2</v>
      </c>
      <c r="Y990" s="476">
        <v>2.0000000000000001E-4</v>
      </c>
    </row>
    <row r="991" spans="1:25" x14ac:dyDescent="0.2">
      <c r="A991" s="475">
        <f t="shared" si="15"/>
        <v>987</v>
      </c>
      <c r="B991" s="462">
        <v>0.47573903310859178</v>
      </c>
      <c r="C991" s="461">
        <v>1948.7866072721495</v>
      </c>
      <c r="D991" s="462">
        <v>0.52079518460727925</v>
      </c>
      <c r="E991" s="462">
        <v>0.48139839316961536</v>
      </c>
      <c r="F991" s="516">
        <v>2023.75</v>
      </c>
      <c r="G991" s="464">
        <v>173878508998.91724</v>
      </c>
      <c r="H991" s="461">
        <v>10785857.589187654</v>
      </c>
      <c r="I991" s="464">
        <v>263855552208.03363</v>
      </c>
      <c r="J991" s="462">
        <v>0.25223051255278528</v>
      </c>
      <c r="K991" s="464">
        <v>4907289930.1968422</v>
      </c>
      <c r="L991" s="464">
        <v>0</v>
      </c>
      <c r="M991" s="464">
        <v>218208931502.20627</v>
      </c>
      <c r="N991" s="464">
        <v>68760750646.885025</v>
      </c>
      <c r="O991" s="464">
        <v>22339.43261718077</v>
      </c>
      <c r="P991" s="461">
        <v>418068.97442421282</v>
      </c>
      <c r="Q991" s="461">
        <v>267329.49049993488</v>
      </c>
      <c r="R991" s="464">
        <v>740976967929.63806</v>
      </c>
      <c r="S991" s="462">
        <v>0.55203565063461868</v>
      </c>
      <c r="T991" s="462">
        <v>0.29887269636711788</v>
      </c>
      <c r="U991" s="461">
        <v>17.67570316379506</v>
      </c>
      <c r="V991" s="464">
        <v>4337673416197.5308</v>
      </c>
      <c r="W991" s="460">
        <v>1369.0672609287128</v>
      </c>
      <c r="X991" s="463">
        <v>4.1074278671827967E-2</v>
      </c>
      <c r="Y991" s="476">
        <v>2.0000000000000001E-4</v>
      </c>
    </row>
    <row r="992" spans="1:25" x14ac:dyDescent="0.2">
      <c r="A992" s="475">
        <f t="shared" si="15"/>
        <v>988</v>
      </c>
      <c r="B992" s="462">
        <v>0.54321232610841297</v>
      </c>
      <c r="C992" s="461">
        <v>3323.2065117672687</v>
      </c>
      <c r="D992" s="462">
        <v>0.35642114149220055</v>
      </c>
      <c r="E992" s="462">
        <v>0.37887793520450647</v>
      </c>
      <c r="F992" s="516">
        <v>2025.36</v>
      </c>
      <c r="G992" s="464">
        <v>199739872970.21689</v>
      </c>
      <c r="H992" s="461">
        <v>6114150.0725554368</v>
      </c>
      <c r="I992" s="464">
        <v>269090201202.90866</v>
      </c>
      <c r="J992" s="462">
        <v>0.54321232610841297</v>
      </c>
      <c r="K992" s="464">
        <v>29630606669.378532</v>
      </c>
      <c r="L992" s="464">
        <v>47466777099.503319</v>
      </c>
      <c r="M992" s="464">
        <v>100184541411.09554</v>
      </c>
      <c r="N992" s="464">
        <v>69252110244.576492</v>
      </c>
      <c r="O992" s="464">
        <v>19062.49813940949</v>
      </c>
      <c r="P992" s="461">
        <v>532349.79373353883</v>
      </c>
      <c r="Q992" s="461">
        <v>302785.32945007412</v>
      </c>
      <c r="R992" s="464">
        <v>708888053724.7406</v>
      </c>
      <c r="S992" s="462">
        <v>0.63543340253554326</v>
      </c>
      <c r="T992" s="462">
        <v>0.49682292419532714</v>
      </c>
      <c r="U992" s="461">
        <v>16.261640027842486</v>
      </c>
      <c r="V992" s="464">
        <v>6328336890177.9922</v>
      </c>
      <c r="W992" s="460">
        <v>1998.1543221530244</v>
      </c>
      <c r="X992" s="463">
        <v>4.4598829154580646E-2</v>
      </c>
      <c r="Y992" s="476">
        <v>2.0000000000000001E-4</v>
      </c>
    </row>
    <row r="993" spans="1:25" x14ac:dyDescent="0.2">
      <c r="A993" s="475">
        <f t="shared" si="15"/>
        <v>989</v>
      </c>
      <c r="B993" s="462">
        <v>0.40437212316719473</v>
      </c>
      <c r="C993" s="461">
        <v>3519.9104107094249</v>
      </c>
      <c r="D993" s="462">
        <v>1.1346032079227666</v>
      </c>
      <c r="E993" s="462">
        <v>0.47340733495928894</v>
      </c>
      <c r="F993" s="516">
        <v>2025.04</v>
      </c>
      <c r="G993" s="464">
        <v>166789719949.42804</v>
      </c>
      <c r="H993" s="461">
        <v>40266208.881438144</v>
      </c>
      <c r="I993" s="464">
        <v>904667786823.87915</v>
      </c>
      <c r="J993" s="462">
        <v>0.30460602080176047</v>
      </c>
      <c r="K993" s="464">
        <v>13856237115.463812</v>
      </c>
      <c r="L993" s="464">
        <v>0</v>
      </c>
      <c r="M993" s="464">
        <v>105273202968.39482</v>
      </c>
      <c r="N993" s="464">
        <v>144954980567.99432</v>
      </c>
      <c r="O993" s="464">
        <v>16864.737606618888</v>
      </c>
      <c r="P993" s="461">
        <v>769652.33895940171</v>
      </c>
      <c r="Q993" s="461">
        <v>529443.1597126351</v>
      </c>
      <c r="R993" s="464">
        <v>1493427320337.0269</v>
      </c>
      <c r="S993" s="462">
        <v>0.44432614278684407</v>
      </c>
      <c r="T993" s="462">
        <v>0.27026735453287787</v>
      </c>
      <c r="U993" s="461">
        <v>15.421179456206987</v>
      </c>
      <c r="V993" s="464">
        <v>6959785254102.0879</v>
      </c>
      <c r="W993" s="460">
        <v>2197.6157977864514</v>
      </c>
      <c r="X993" s="463">
        <v>4.6163558699830499E-2</v>
      </c>
      <c r="Y993" s="476">
        <v>2.0000000000000001E-4</v>
      </c>
    </row>
    <row r="994" spans="1:25" x14ac:dyDescent="0.2">
      <c r="A994" s="475">
        <f t="shared" si="15"/>
        <v>990</v>
      </c>
      <c r="B994" s="462">
        <v>0.34247958304140813</v>
      </c>
      <c r="C994" s="461">
        <v>3985.2067677240698</v>
      </c>
      <c r="D994" s="462">
        <v>0.53958905272362689</v>
      </c>
      <c r="E994" s="462">
        <v>0.42122931862351637</v>
      </c>
      <c r="F994" s="516">
        <v>2023.75</v>
      </c>
      <c r="G994" s="464">
        <v>105983213363.5385</v>
      </c>
      <c r="H994" s="461">
        <v>10810540.92428254</v>
      </c>
      <c r="I994" s="464">
        <v>305682705641.87256</v>
      </c>
      <c r="J994" s="462">
        <v>0.33605227604906962</v>
      </c>
      <c r="K994" s="464">
        <v>5163854105.851841</v>
      </c>
      <c r="L994" s="464">
        <v>0</v>
      </c>
      <c r="M994" s="464">
        <v>169601549929.32712</v>
      </c>
      <c r="N994" s="464">
        <v>19400044345.023991</v>
      </c>
      <c r="O994" s="464">
        <v>10611.979899888342</v>
      </c>
      <c r="P994" s="461">
        <v>163056.5827164303</v>
      </c>
      <c r="Q994" s="461">
        <v>73718.925914698135</v>
      </c>
      <c r="R994" s="464">
        <v>690902245141.46069</v>
      </c>
      <c r="S994" s="462">
        <v>0.57601363420973561</v>
      </c>
      <c r="T994" s="462">
        <v>0.24375386365257282</v>
      </c>
      <c r="U994" s="461">
        <v>16.729447163653397</v>
      </c>
      <c r="V994" s="464">
        <v>3152307618368.9468</v>
      </c>
      <c r="W994" s="460">
        <v>994.17110437505607</v>
      </c>
      <c r="X994" s="463">
        <v>4.3090526577420706E-2</v>
      </c>
      <c r="Y994" s="476">
        <v>2.0000000000000001E-4</v>
      </c>
    </row>
    <row r="995" spans="1:25" x14ac:dyDescent="0.2">
      <c r="A995" s="475">
        <f t="shared" si="15"/>
        <v>991</v>
      </c>
      <c r="B995" s="462">
        <v>0.57610094770806852</v>
      </c>
      <c r="C995" s="461">
        <v>1500</v>
      </c>
      <c r="D995" s="462">
        <v>0.7589163604788195</v>
      </c>
      <c r="E995" s="462">
        <v>0.52069944496224185</v>
      </c>
      <c r="F995" s="516">
        <v>2024.24</v>
      </c>
      <c r="G995" s="464">
        <v>310768533292.72797</v>
      </c>
      <c r="H995" s="461">
        <v>20238360.346782718</v>
      </c>
      <c r="I995" s="464">
        <v>525665807476.82788</v>
      </c>
      <c r="J995" s="462">
        <v>0.29156122232483239</v>
      </c>
      <c r="K995" s="464">
        <v>21189545428.710556</v>
      </c>
      <c r="L995" s="464">
        <v>11236743141.034288</v>
      </c>
      <c r="M995" s="464">
        <v>219850954130.12775</v>
      </c>
      <c r="N995" s="464">
        <v>19170734927.046558</v>
      </c>
      <c r="O995" s="464">
        <v>23183.397279120589</v>
      </c>
      <c r="P995" s="461">
        <v>155187.2498627271</v>
      </c>
      <c r="Q995" s="461">
        <v>64965.318656468444</v>
      </c>
      <c r="R995" s="464">
        <v>1118004495944.5715</v>
      </c>
      <c r="S995" s="462">
        <v>0.54554299641432957</v>
      </c>
      <c r="T995" s="462">
        <v>0.37700580350693447</v>
      </c>
      <c r="U995" s="461">
        <v>17.346747516246854</v>
      </c>
      <c r="V995" s="464">
        <v>8205502068456.0801</v>
      </c>
      <c r="W995" s="460">
        <v>2591.8518623892382</v>
      </c>
      <c r="X995" s="463">
        <v>4.1078171923400832E-2</v>
      </c>
      <c r="Y995" s="476">
        <v>2.0000000000000001E-4</v>
      </c>
    </row>
    <row r="996" spans="1:25" x14ac:dyDescent="0.2">
      <c r="A996" s="475">
        <f t="shared" si="15"/>
        <v>992</v>
      </c>
      <c r="B996" s="462">
        <v>0.51135876552543835</v>
      </c>
      <c r="C996" s="461">
        <v>5581.5298892994961</v>
      </c>
      <c r="D996" s="462">
        <v>0.38567977160833805</v>
      </c>
      <c r="E996" s="462">
        <v>0.25392048920349819</v>
      </c>
      <c r="F996" s="516">
        <v>2024.89</v>
      </c>
      <c r="G996" s="464">
        <v>114793806749.51791</v>
      </c>
      <c r="H996" s="461">
        <v>6645842.6513486989</v>
      </c>
      <c r="I996" s="464">
        <v>297725359329.37677</v>
      </c>
      <c r="J996" s="462">
        <v>0.51135876552543835</v>
      </c>
      <c r="K996" s="464">
        <v>4914519075.45016</v>
      </c>
      <c r="L996" s="464">
        <v>0</v>
      </c>
      <c r="M996" s="464">
        <v>82322549134.856979</v>
      </c>
      <c r="N996" s="464">
        <v>53627896702.908615</v>
      </c>
      <c r="O996" s="464">
        <v>24910.955250093117</v>
      </c>
      <c r="P996" s="461">
        <v>358163.42857180769</v>
      </c>
      <c r="Q996" s="461">
        <v>182882.04443785205</v>
      </c>
      <c r="R996" s="464">
        <v>552167124154.63708</v>
      </c>
      <c r="S996" s="462">
        <v>0.58985000666063503</v>
      </c>
      <c r="T996" s="462">
        <v>0.48477467464214391</v>
      </c>
      <c r="U996" s="461">
        <v>15.535464766841644</v>
      </c>
      <c r="V996" s="464">
        <v>4646985357084.6973</v>
      </c>
      <c r="W996" s="460">
        <v>1466.2947372106212</v>
      </c>
      <c r="X996" s="463">
        <v>4.6313685781029672E-2</v>
      </c>
      <c r="Y996" s="476">
        <v>2.0000000000000001E-4</v>
      </c>
    </row>
    <row r="997" spans="1:25" x14ac:dyDescent="0.2">
      <c r="A997" s="475">
        <f t="shared" si="15"/>
        <v>993</v>
      </c>
      <c r="B997" s="462">
        <v>0.45542737909866243</v>
      </c>
      <c r="C997" s="461">
        <v>7642.8441740637918</v>
      </c>
      <c r="D997" s="462">
        <v>0.56333851146843195</v>
      </c>
      <c r="E997" s="462">
        <v>0.42892506066013542</v>
      </c>
      <c r="F997" s="516">
        <v>2024.02</v>
      </c>
      <c r="G997" s="464">
        <v>108646397313.02252</v>
      </c>
      <c r="H997" s="461">
        <v>10866504.244331155</v>
      </c>
      <c r="I997" s="464">
        <v>383986267603.22742</v>
      </c>
      <c r="J997" s="462">
        <v>0.42238498006077196</v>
      </c>
      <c r="K997" s="464">
        <v>10298539653.691383</v>
      </c>
      <c r="L997" s="464">
        <v>1278023307.565959</v>
      </c>
      <c r="M997" s="464">
        <v>133686221699.96631</v>
      </c>
      <c r="N997" s="464">
        <v>30721312248.740864</v>
      </c>
      <c r="O997" s="464">
        <v>28229.232092882597</v>
      </c>
      <c r="P997" s="461">
        <v>209643.53108490596</v>
      </c>
      <c r="Q997" s="461">
        <v>106552.15254640947</v>
      </c>
      <c r="R997" s="464">
        <v>706876088115.06091</v>
      </c>
      <c r="S997" s="462">
        <v>0.56729246405715783</v>
      </c>
      <c r="T997" s="462">
        <v>0.35002344250233602</v>
      </c>
      <c r="U997" s="461">
        <v>15.563721706083047</v>
      </c>
      <c r="V997" s="464">
        <v>4333412914863.6494</v>
      </c>
      <c r="W997" s="460">
        <v>1368.1058763285507</v>
      </c>
      <c r="X997" s="463">
        <v>4.5910772477102874E-2</v>
      </c>
      <c r="Y997" s="476">
        <v>2.0000000000000001E-4</v>
      </c>
    </row>
    <row r="998" spans="1:25" x14ac:dyDescent="0.2">
      <c r="A998" s="475">
        <f t="shared" si="15"/>
        <v>994</v>
      </c>
      <c r="B998" s="462">
        <v>0.56266022637156732</v>
      </c>
      <c r="C998" s="461">
        <v>7542.3356807014206</v>
      </c>
      <c r="D998" s="462">
        <v>1.0178932588178542</v>
      </c>
      <c r="E998" s="462">
        <v>0.35020086569170061</v>
      </c>
      <c r="F998" s="516">
        <v>2025.7</v>
      </c>
      <c r="G998" s="464">
        <v>107321752684.55948</v>
      </c>
      <c r="H998" s="461">
        <v>28146327.367154922</v>
      </c>
      <c r="I998" s="464">
        <v>603530898313.9137</v>
      </c>
      <c r="J998" s="462">
        <v>0.26582004306389739</v>
      </c>
      <c r="K998" s="464">
        <v>28387752128.980637</v>
      </c>
      <c r="L998" s="464">
        <v>18119389484.411068</v>
      </c>
      <c r="M998" s="464">
        <v>82716054836.421921</v>
      </c>
      <c r="N998" s="464">
        <v>3330557072.6482401</v>
      </c>
      <c r="O998" s="464">
        <v>19348.537455296384</v>
      </c>
      <c r="P998" s="461">
        <v>74543.159223709139</v>
      </c>
      <c r="Q998" s="461">
        <v>13199.039805927288</v>
      </c>
      <c r="R998" s="464">
        <v>874292560825.77344</v>
      </c>
      <c r="S998" s="462">
        <v>0.41487810666739944</v>
      </c>
      <c r="T998" s="462">
        <v>0.29097583122768539</v>
      </c>
      <c r="U998" s="461">
        <v>15.410774051173616</v>
      </c>
      <c r="V998" s="464">
        <v>4265472499445.7485</v>
      </c>
      <c r="W998" s="460">
        <v>1346.4227327507174</v>
      </c>
      <c r="X998" s="463">
        <v>4.8492449763815469E-2</v>
      </c>
      <c r="Y998" s="476">
        <v>2.0000000000000001E-4</v>
      </c>
    </row>
    <row r="999" spans="1:25" x14ac:dyDescent="0.2">
      <c r="A999" s="475">
        <f t="shared" si="15"/>
        <v>995</v>
      </c>
      <c r="B999" s="462">
        <v>0.69555407607316244</v>
      </c>
      <c r="C999" s="461">
        <v>4800.7945953078843</v>
      </c>
      <c r="D999" s="462">
        <v>0.9958109520277757</v>
      </c>
      <c r="E999" s="462">
        <v>0.23552489002609747</v>
      </c>
      <c r="F999" s="516">
        <v>2023.75</v>
      </c>
      <c r="G999" s="464">
        <v>490894430721.72595</v>
      </c>
      <c r="H999" s="461">
        <v>30087616.03970005</v>
      </c>
      <c r="I999" s="464">
        <v>693069298921.95398</v>
      </c>
      <c r="J999" s="462">
        <v>0.38630741095479293</v>
      </c>
      <c r="K999" s="464">
        <v>13615254193.47456</v>
      </c>
      <c r="L999" s="464">
        <v>0</v>
      </c>
      <c r="M999" s="464">
        <v>511165763703.80426</v>
      </c>
      <c r="N999" s="464">
        <v>10096356888.350796</v>
      </c>
      <c r="O999" s="464">
        <v>42880.939627507025</v>
      </c>
      <c r="P999" s="461">
        <v>120084.68100448779</v>
      </c>
      <c r="Q999" s="461">
        <v>43719.382586424246</v>
      </c>
      <c r="R999" s="464">
        <v>1735589547904.8059</v>
      </c>
      <c r="S999" s="462">
        <v>0.62958669332824202</v>
      </c>
      <c r="T999" s="462">
        <v>0.39184143155614903</v>
      </c>
      <c r="U999" s="461">
        <v>17.296129925521562</v>
      </c>
      <c r="V999" s="464">
        <v>12830553524946.77</v>
      </c>
      <c r="W999" s="460">
        <v>4048.9304835739049</v>
      </c>
      <c r="X999" s="463">
        <v>4.2647128555679988E-2</v>
      </c>
      <c r="Y999" s="476">
        <v>2.0000000000000001E-4</v>
      </c>
    </row>
    <row r="1000" spans="1:25" x14ac:dyDescent="0.2">
      <c r="A1000" s="475">
        <f t="shared" si="15"/>
        <v>996</v>
      </c>
      <c r="B1000" s="462">
        <v>0.5228647685523462</v>
      </c>
      <c r="C1000" s="461">
        <v>4745.450876828796</v>
      </c>
      <c r="D1000" s="462">
        <v>0.63861551909865877</v>
      </c>
      <c r="E1000" s="462">
        <v>0.48259732241143122</v>
      </c>
      <c r="F1000" s="516">
        <v>2023.75</v>
      </c>
      <c r="G1000" s="464">
        <v>458155200114.61871</v>
      </c>
      <c r="H1000" s="461">
        <v>13585153.361015551</v>
      </c>
      <c r="I1000" s="464">
        <v>392942888491.66522</v>
      </c>
      <c r="J1000" s="462">
        <v>0.30689042441692604</v>
      </c>
      <c r="K1000" s="464">
        <v>12762582397.361526</v>
      </c>
      <c r="L1000" s="464">
        <v>0</v>
      </c>
      <c r="M1000" s="464">
        <v>399979620463.88947</v>
      </c>
      <c r="N1000" s="464">
        <v>85350849326.717926</v>
      </c>
      <c r="O1000" s="464">
        <v>24312.427761969706</v>
      </c>
      <c r="P1000" s="461">
        <v>447225.17440046603</v>
      </c>
      <c r="Q1000" s="461">
        <v>286811.63721615542</v>
      </c>
      <c r="R1000" s="464">
        <v>1230473569649.8225</v>
      </c>
      <c r="S1000" s="462">
        <v>0.60137252689014764</v>
      </c>
      <c r="T1000" s="462">
        <v>0.45588056814959321</v>
      </c>
      <c r="U1000" s="461">
        <v>17.857630648132549</v>
      </c>
      <c r="V1000" s="464">
        <v>11109171650150.141</v>
      </c>
      <c r="W1000" s="460">
        <v>3507.9932840286465</v>
      </c>
      <c r="X1000" s="463">
        <v>4.0391501709900739E-2</v>
      </c>
      <c r="Y1000" s="476">
        <v>2.0000000000000001E-4</v>
      </c>
    </row>
    <row r="1001" spans="1:25" x14ac:dyDescent="0.2">
      <c r="A1001" s="475">
        <f t="shared" si="15"/>
        <v>997</v>
      </c>
      <c r="B1001" s="462">
        <v>0.58259764828804528</v>
      </c>
      <c r="C1001" s="461">
        <v>5491.0706911235302</v>
      </c>
      <c r="D1001" s="462">
        <v>0.66426864769018579</v>
      </c>
      <c r="E1001" s="462">
        <v>0.7</v>
      </c>
      <c r="F1001" s="516">
        <v>2024.89</v>
      </c>
      <c r="G1001" s="464">
        <v>354273594891.93433</v>
      </c>
      <c r="H1001" s="461">
        <v>14395222.248681542</v>
      </c>
      <c r="I1001" s="464">
        <v>403356883509.67065</v>
      </c>
      <c r="J1001" s="462">
        <v>0.29978969167888836</v>
      </c>
      <c r="K1001" s="464">
        <v>5777394555.2343769</v>
      </c>
      <c r="L1001" s="464">
        <v>1203579518.1610537</v>
      </c>
      <c r="M1001" s="464">
        <v>333140103088.4848</v>
      </c>
      <c r="N1001" s="464">
        <v>30837446052.836975</v>
      </c>
      <c r="O1001" s="464">
        <v>42778.396807889018</v>
      </c>
      <c r="P1001" s="461">
        <v>211162.667100739</v>
      </c>
      <c r="Q1001" s="461">
        <v>105743.31067028377</v>
      </c>
      <c r="R1001" s="464">
        <v>1239329586462.5483</v>
      </c>
      <c r="S1001" s="462">
        <v>0.62120166986380732</v>
      </c>
      <c r="T1001" s="462">
        <v>0.3613545510562769</v>
      </c>
      <c r="U1001" s="461">
        <v>17.730910575056374</v>
      </c>
      <c r="V1001" s="464">
        <v>8721016599331.5811</v>
      </c>
      <c r="W1001" s="460">
        <v>2750.7171008336568</v>
      </c>
      <c r="X1001" s="463">
        <v>4.1281653851488388E-2</v>
      </c>
      <c r="Y1001" s="476">
        <v>2.0000000000000001E-4</v>
      </c>
    </row>
    <row r="1002" spans="1:25" x14ac:dyDescent="0.2">
      <c r="A1002" s="475">
        <f t="shared" si="15"/>
        <v>998</v>
      </c>
      <c r="B1002" s="462">
        <v>0.61263523275552723</v>
      </c>
      <c r="C1002" s="461">
        <v>2993.7089684843904</v>
      </c>
      <c r="D1002" s="462">
        <v>0.76919666750171856</v>
      </c>
      <c r="E1002" s="462">
        <v>0.43035273615102881</v>
      </c>
      <c r="F1002" s="516">
        <v>2025.14</v>
      </c>
      <c r="G1002" s="464">
        <v>130993632464.49481</v>
      </c>
      <c r="H1002" s="461">
        <v>19052469.786074765</v>
      </c>
      <c r="I1002" s="464">
        <v>518370236424.66705</v>
      </c>
      <c r="J1002" s="462">
        <v>0.34749133841339963</v>
      </c>
      <c r="K1002" s="464">
        <v>51027403671.106972</v>
      </c>
      <c r="L1002" s="464">
        <v>140850035937.41611</v>
      </c>
      <c r="M1002" s="464">
        <v>101037912246.82248</v>
      </c>
      <c r="N1002" s="464">
        <v>40327773699.682961</v>
      </c>
      <c r="O1002" s="464">
        <v>31170.292952408105</v>
      </c>
      <c r="P1002" s="461">
        <v>269349.50916496478</v>
      </c>
      <c r="Q1002" s="461">
        <v>146277.95845143308</v>
      </c>
      <c r="R1002" s="464">
        <v>1071362533560.1918</v>
      </c>
      <c r="S1002" s="462">
        <v>0.5456009786251188</v>
      </c>
      <c r="T1002" s="462">
        <v>0.26279741896631703</v>
      </c>
      <c r="U1002" s="461">
        <v>15.528972342008046</v>
      </c>
      <c r="V1002" s="464">
        <v>4896645567815.3203</v>
      </c>
      <c r="W1002" s="460">
        <v>1546.327663075625</v>
      </c>
      <c r="X1002" s="463">
        <v>4.6333820966464961E-2</v>
      </c>
      <c r="Y1002" s="476">
        <v>2.0000000000000001E-4</v>
      </c>
    </row>
    <row r="1003" spans="1:25" x14ac:dyDescent="0.2">
      <c r="A1003" s="475">
        <f t="shared" si="15"/>
        <v>999</v>
      </c>
      <c r="B1003" s="462">
        <v>0.53357303727567984</v>
      </c>
      <c r="C1003" s="461">
        <v>2725.7402033828484</v>
      </c>
      <c r="D1003" s="462">
        <v>0.45861320073234219</v>
      </c>
      <c r="E1003" s="462">
        <v>0.46555974394886329</v>
      </c>
      <c r="F1003" s="516">
        <v>2023.75</v>
      </c>
      <c r="G1003" s="464">
        <v>517718139945.62189</v>
      </c>
      <c r="H1003" s="461">
        <v>9006294.7413781509</v>
      </c>
      <c r="I1003" s="464">
        <v>302947634798.65875</v>
      </c>
      <c r="J1003" s="462">
        <v>0.48351613485728839</v>
      </c>
      <c r="K1003" s="464">
        <v>8204433439.9930105</v>
      </c>
      <c r="L1003" s="464">
        <v>0</v>
      </c>
      <c r="M1003" s="464">
        <v>508070879799.2113</v>
      </c>
      <c r="N1003" s="464">
        <v>172093815536.42261</v>
      </c>
      <c r="O1003" s="464">
        <v>41857.277408043301</v>
      </c>
      <c r="P1003" s="461">
        <v>1140849.9602008234</v>
      </c>
      <c r="Q1003" s="461">
        <v>770320.46659147646</v>
      </c>
      <c r="R1003" s="464">
        <v>1357091473035.1624</v>
      </c>
      <c r="S1003" s="462">
        <v>0.65150739039029759</v>
      </c>
      <c r="T1003" s="462">
        <v>0.49783471914589783</v>
      </c>
      <c r="U1003" s="461">
        <v>17.583727869578443</v>
      </c>
      <c r="V1003" s="464">
        <v>13087598917814.146</v>
      </c>
      <c r="W1003" s="460">
        <v>4133.3032142562115</v>
      </c>
      <c r="X1003" s="463">
        <v>4.1423154315619971E-2</v>
      </c>
      <c r="Y1003" s="476">
        <v>2.0000000000000001E-4</v>
      </c>
    </row>
    <row r="1004" spans="1:25" x14ac:dyDescent="0.2">
      <c r="A1004" s="475">
        <f t="shared" si="15"/>
        <v>1000</v>
      </c>
      <c r="B1004" s="462">
        <v>0.59481343433743905</v>
      </c>
      <c r="C1004" s="461">
        <v>6189.1767837032285</v>
      </c>
      <c r="D1004" s="462">
        <v>0.60284290355790104</v>
      </c>
      <c r="E1004" s="462">
        <v>0.4495345172234968</v>
      </c>
      <c r="F1004" s="516">
        <v>2023.75</v>
      </c>
      <c r="G1004" s="464">
        <v>354726944215.90314</v>
      </c>
      <c r="H1004" s="461">
        <v>12607336.566171821</v>
      </c>
      <c r="I1004" s="464">
        <v>405459394340.89154</v>
      </c>
      <c r="J1004" s="462">
        <v>0.46653534058144541</v>
      </c>
      <c r="K1004" s="464">
        <v>10392104549.262398</v>
      </c>
      <c r="L1004" s="464">
        <v>0</v>
      </c>
      <c r="M1004" s="464">
        <v>259715818602.03577</v>
      </c>
      <c r="N1004" s="464">
        <v>72426159652.666702</v>
      </c>
      <c r="O1004" s="464">
        <v>19206.258201284349</v>
      </c>
      <c r="P1004" s="461">
        <v>468835.45097523573</v>
      </c>
      <c r="Q1004" s="461">
        <v>305151.87686309015</v>
      </c>
      <c r="R1004" s="464">
        <v>993762271437.04395</v>
      </c>
      <c r="S1004" s="462">
        <v>0.61548325722321218</v>
      </c>
      <c r="T1004" s="462">
        <v>0.50857921485371738</v>
      </c>
      <c r="U1004" s="461">
        <v>17.182274107259211</v>
      </c>
      <c r="V1004" s="464">
        <v>9509485608674.1348</v>
      </c>
      <c r="W1004" s="460">
        <v>3000.1993073696144</v>
      </c>
      <c r="X1004" s="463">
        <v>4.2667983368806887E-2</v>
      </c>
      <c r="Y1004" s="476">
        <v>2.0000000000000001E-4</v>
      </c>
    </row>
    <row r="1005" spans="1:25" x14ac:dyDescent="0.2">
      <c r="A1005" s="475">
        <f t="shared" si="15"/>
        <v>1001</v>
      </c>
      <c r="B1005" s="462">
        <v>0.49970446834936033</v>
      </c>
      <c r="C1005" s="461">
        <v>5702.140102842176</v>
      </c>
      <c r="D1005" s="462">
        <v>0.50298508444073686</v>
      </c>
      <c r="E1005" s="462">
        <v>0.3447689347010463</v>
      </c>
      <c r="F1005" s="516">
        <v>2026.12</v>
      </c>
      <c r="G1005" s="464">
        <v>81118796017.694016</v>
      </c>
      <c r="H1005" s="461">
        <v>9519147.6013829261</v>
      </c>
      <c r="I1005" s="464">
        <v>328760086613.48273</v>
      </c>
      <c r="J1005" s="462">
        <v>0.44321693307693744</v>
      </c>
      <c r="K1005" s="464">
        <v>32344516126.051979</v>
      </c>
      <c r="L1005" s="464">
        <v>73559150570.821671</v>
      </c>
      <c r="M1005" s="464">
        <v>34879511294.33564</v>
      </c>
      <c r="N1005" s="464">
        <v>48040033044.484802</v>
      </c>
      <c r="O1005" s="464">
        <v>25785.289618633629</v>
      </c>
      <c r="P1005" s="461">
        <v>311100.75841804827</v>
      </c>
      <c r="Q1005" s="461">
        <v>184091.65629617844</v>
      </c>
      <c r="R1005" s="464">
        <v>597742141354.15625</v>
      </c>
      <c r="S1005" s="462">
        <v>0.52612886775414891</v>
      </c>
      <c r="T1005" s="462">
        <v>0.35304080770464052</v>
      </c>
      <c r="U1005" s="461">
        <v>15.190453200513568</v>
      </c>
      <c r="V1005" s="464">
        <v>3591125953527.1143</v>
      </c>
      <c r="W1005" s="460">
        <v>1133.0190457211015</v>
      </c>
      <c r="X1005" s="463">
        <v>4.7433936875440043E-2</v>
      </c>
      <c r="Y1005" s="476">
        <v>2.0000000000000001E-4</v>
      </c>
    </row>
    <row r="1006" spans="1:25" x14ac:dyDescent="0.2">
      <c r="A1006" s="475">
        <f t="shared" si="15"/>
        <v>1002</v>
      </c>
      <c r="B1006" s="462">
        <v>0.49299992006253307</v>
      </c>
      <c r="C1006" s="461">
        <v>1500</v>
      </c>
      <c r="D1006" s="462">
        <v>0.60126519856883831</v>
      </c>
      <c r="E1006" s="462">
        <v>0.52628131856830318</v>
      </c>
      <c r="F1006" s="516">
        <v>2026.5</v>
      </c>
      <c r="G1006" s="464">
        <v>100818518282.45895</v>
      </c>
      <c r="H1006" s="461">
        <v>13901050.787287112</v>
      </c>
      <c r="I1006" s="464">
        <v>377782628264.42767</v>
      </c>
      <c r="J1006" s="462">
        <v>0.43004277928116619</v>
      </c>
      <c r="K1006" s="464">
        <v>27523928130.862843</v>
      </c>
      <c r="L1006" s="464">
        <v>39637876495.433311</v>
      </c>
      <c r="M1006" s="464">
        <v>67965046612.109436</v>
      </c>
      <c r="N1006" s="464">
        <v>32906472577.540058</v>
      </c>
      <c r="O1006" s="464">
        <v>34249.197372686715</v>
      </c>
      <c r="P1006" s="461">
        <v>267693.5224451868</v>
      </c>
      <c r="Q1006" s="461">
        <v>148700.4197361347</v>
      </c>
      <c r="R1006" s="464">
        <v>660589052805.6936</v>
      </c>
      <c r="S1006" s="462">
        <v>0.54378114445365033</v>
      </c>
      <c r="T1006" s="462">
        <v>0.38569900344767077</v>
      </c>
      <c r="U1006" s="461">
        <v>15.237888610248099</v>
      </c>
      <c r="V1006" s="464">
        <v>4411962466742.79</v>
      </c>
      <c r="W1006" s="460">
        <v>1390.7643829878327</v>
      </c>
      <c r="X1006" s="463">
        <v>4.6413641745922753E-2</v>
      </c>
      <c r="Y1006" s="476">
        <v>2.0000000000000001E-4</v>
      </c>
    </row>
    <row r="1007" spans="1:25" x14ac:dyDescent="0.2">
      <c r="A1007" s="475">
        <f t="shared" si="15"/>
        <v>1003</v>
      </c>
      <c r="B1007" s="462">
        <v>0.45712350704252736</v>
      </c>
      <c r="C1007" s="461">
        <v>4837.0246997148888</v>
      </c>
      <c r="D1007" s="462">
        <v>0.2</v>
      </c>
      <c r="E1007" s="462">
        <v>0.36343081312072301</v>
      </c>
      <c r="F1007" s="516">
        <v>2024.73</v>
      </c>
      <c r="G1007" s="464">
        <v>149933018078.19626</v>
      </c>
      <c r="H1007" s="461">
        <v>3295470.3972900328</v>
      </c>
      <c r="I1007" s="464">
        <v>118396801400.16844</v>
      </c>
      <c r="J1007" s="462">
        <v>0.3866604253211835</v>
      </c>
      <c r="K1007" s="464">
        <v>4888406470.2149172</v>
      </c>
      <c r="L1007" s="464">
        <v>0</v>
      </c>
      <c r="M1007" s="464">
        <v>146886979978.36569</v>
      </c>
      <c r="N1007" s="464">
        <v>44028923438.229492</v>
      </c>
      <c r="O1007" s="464">
        <v>41393.297523219873</v>
      </c>
      <c r="P1007" s="461">
        <v>342526.51292252028</v>
      </c>
      <c r="Q1007" s="461">
        <v>177310.8805278028</v>
      </c>
      <c r="R1007" s="464">
        <v>435500309010.3587</v>
      </c>
      <c r="S1007" s="462">
        <v>0.62375778013992322</v>
      </c>
      <c r="T1007" s="462">
        <v>0.43658732266164374</v>
      </c>
      <c r="U1007" s="461">
        <v>17.70740755102258</v>
      </c>
      <c r="V1007" s="464">
        <v>3767337354637.1709</v>
      </c>
      <c r="W1007" s="460">
        <v>1187.3107881316662</v>
      </c>
      <c r="X1007" s="463">
        <v>4.0547792706651514E-2</v>
      </c>
      <c r="Y1007" s="476">
        <v>2.0000000000000001E-4</v>
      </c>
    </row>
    <row r="1008" spans="1:25" x14ac:dyDescent="0.2">
      <c r="A1008" s="475">
        <f t="shared" si="15"/>
        <v>1004</v>
      </c>
      <c r="B1008" s="462">
        <v>0.5003643489308901</v>
      </c>
      <c r="C1008" s="461">
        <v>4344.3032117960702</v>
      </c>
      <c r="D1008" s="462">
        <v>0.90394082361400907</v>
      </c>
      <c r="E1008" s="462">
        <v>0.7</v>
      </c>
      <c r="F1008" s="516">
        <v>2025.33</v>
      </c>
      <c r="G1008" s="464">
        <v>184160733160.09012</v>
      </c>
      <c r="H1008" s="461">
        <v>24709484.111797832</v>
      </c>
      <c r="I1008" s="464">
        <v>549444002263.09204</v>
      </c>
      <c r="J1008" s="462">
        <v>0.20136897043305968</v>
      </c>
      <c r="K1008" s="464">
        <v>21144308518.363678</v>
      </c>
      <c r="L1008" s="464">
        <v>5745540335.8995895</v>
      </c>
      <c r="M1008" s="464">
        <v>108742276685.13806</v>
      </c>
      <c r="N1008" s="464">
        <v>62416432969.075821</v>
      </c>
      <c r="O1008" s="464">
        <v>15117.105745791898</v>
      </c>
      <c r="P1008" s="461">
        <v>368371.77835538634</v>
      </c>
      <c r="Q1008" s="461">
        <v>217904.84991820442</v>
      </c>
      <c r="R1008" s="464">
        <v>946480871889.87158</v>
      </c>
      <c r="S1008" s="462">
        <v>0.40730525357526443</v>
      </c>
      <c r="T1008" s="462">
        <v>0.28839546755030154</v>
      </c>
      <c r="U1008" s="461">
        <v>16.950798937974277</v>
      </c>
      <c r="V1008" s="464">
        <v>5047266363079.25</v>
      </c>
      <c r="W1008" s="460">
        <v>1593.0314995795056</v>
      </c>
      <c r="X1008" s="463">
        <v>4.3385869112648801E-2</v>
      </c>
      <c r="Y1008" s="476">
        <v>2.0000000000000001E-4</v>
      </c>
    </row>
    <row r="1009" spans="1:25" x14ac:dyDescent="0.2">
      <c r="A1009" s="475">
        <f t="shared" si="15"/>
        <v>1005</v>
      </c>
      <c r="B1009" s="462">
        <v>0.63396549674348701</v>
      </c>
      <c r="C1009" s="461">
        <v>3896.2257353081</v>
      </c>
      <c r="D1009" s="462">
        <v>0.96102215843638383</v>
      </c>
      <c r="E1009" s="462">
        <v>0.69584036456245857</v>
      </c>
      <c r="F1009" s="516">
        <v>2023.75</v>
      </c>
      <c r="G1009" s="464">
        <v>362135767671.10876</v>
      </c>
      <c r="H1009" s="461">
        <v>27731417.418487154</v>
      </c>
      <c r="I1009" s="464">
        <v>592946112359.82849</v>
      </c>
      <c r="J1009" s="462">
        <v>0.34477354024782514</v>
      </c>
      <c r="K1009" s="464">
        <v>11080026546.900318</v>
      </c>
      <c r="L1009" s="464">
        <v>0</v>
      </c>
      <c r="M1009" s="464">
        <v>345305369846.68512</v>
      </c>
      <c r="N1009" s="464">
        <v>41216728838.510719</v>
      </c>
      <c r="O1009" s="464">
        <v>22515.88623778904</v>
      </c>
      <c r="P1009" s="461">
        <v>323942.53018975689</v>
      </c>
      <c r="Q1009" s="461">
        <v>182853.87508218706</v>
      </c>
      <c r="R1009" s="464">
        <v>1369823584357.2451</v>
      </c>
      <c r="S1009" s="462">
        <v>0.58095684648180812</v>
      </c>
      <c r="T1009" s="462">
        <v>0.36494212975539925</v>
      </c>
      <c r="U1009" s="461">
        <v>17.327584694028371</v>
      </c>
      <c r="V1009" s="464">
        <v>9477826835921.8516</v>
      </c>
      <c r="W1009" s="460">
        <v>2990.3315329592733</v>
      </c>
      <c r="X1009" s="463">
        <v>4.2518993653225624E-2</v>
      </c>
      <c r="Y1009" s="476">
        <v>2.0000000000000001E-4</v>
      </c>
    </row>
    <row r="1010" spans="1:25" x14ac:dyDescent="0.2">
      <c r="A1010" s="475">
        <f t="shared" si="15"/>
        <v>1006</v>
      </c>
      <c r="B1010" s="462">
        <v>0.58444382241880977</v>
      </c>
      <c r="C1010" s="461">
        <v>1503.9978201585841</v>
      </c>
      <c r="D1010" s="462">
        <v>0.76113895387126929</v>
      </c>
      <c r="E1010" s="462">
        <v>0.58168112563670293</v>
      </c>
      <c r="F1010" s="516">
        <v>2024.34</v>
      </c>
      <c r="G1010" s="464">
        <v>301843869791.86853</v>
      </c>
      <c r="H1010" s="461">
        <v>19920466.077736169</v>
      </c>
      <c r="I1010" s="464">
        <v>534392430318.86084</v>
      </c>
      <c r="J1010" s="462">
        <v>0.42110583989125427</v>
      </c>
      <c r="K1010" s="464">
        <v>19429590971.939037</v>
      </c>
      <c r="L1010" s="464">
        <v>6271178414.8958635</v>
      </c>
      <c r="M1010" s="464">
        <v>195792305014.26566</v>
      </c>
      <c r="N1010" s="464">
        <v>41950672470.115028</v>
      </c>
      <c r="O1010" s="464">
        <v>22472.029640235822</v>
      </c>
      <c r="P1010" s="461">
        <v>306179.29694762017</v>
      </c>
      <c r="Q1010" s="461">
        <v>174035.31900264352</v>
      </c>
      <c r="R1010" s="464">
        <v>1059331435794.9374</v>
      </c>
      <c r="S1010" s="462">
        <v>0.5763267070537863</v>
      </c>
      <c r="T1010" s="462">
        <v>0.47291296933605081</v>
      </c>
      <c r="U1010" s="461">
        <v>16.583038358866649</v>
      </c>
      <c r="V1010" s="464">
        <v>9286762983302.1289</v>
      </c>
      <c r="W1010" s="460">
        <v>2931.4554573128103</v>
      </c>
      <c r="X1010" s="463">
        <v>4.3199570168299284E-2</v>
      </c>
      <c r="Y1010" s="476">
        <v>2.0000000000000001E-4</v>
      </c>
    </row>
    <row r="1011" spans="1:25" x14ac:dyDescent="0.2">
      <c r="A1011" s="475">
        <f t="shared" si="15"/>
        <v>1007</v>
      </c>
      <c r="B1011" s="462">
        <v>0.4967529945634897</v>
      </c>
      <c r="C1011" s="461">
        <v>5324.5395376987708</v>
      </c>
      <c r="D1011" s="462">
        <v>0.3062091090983769</v>
      </c>
      <c r="E1011" s="462">
        <v>0.45234381819669967</v>
      </c>
      <c r="F1011" s="516">
        <v>2023.89</v>
      </c>
      <c r="G1011" s="464">
        <v>193190073645.91315</v>
      </c>
      <c r="H1011" s="461">
        <v>5207877.6864331597</v>
      </c>
      <c r="I1011" s="464">
        <v>167436942160.82898</v>
      </c>
      <c r="J1011" s="462">
        <v>0.32931381941387439</v>
      </c>
      <c r="K1011" s="464">
        <v>7771283134.1398125</v>
      </c>
      <c r="L1011" s="464">
        <v>0</v>
      </c>
      <c r="M1011" s="464">
        <v>209372685196.41577</v>
      </c>
      <c r="N1011" s="464">
        <v>28362786133.327118</v>
      </c>
      <c r="O1011" s="464">
        <v>36745.326311168697</v>
      </c>
      <c r="P1011" s="461">
        <v>232606.58579509024</v>
      </c>
      <c r="Q1011" s="461">
        <v>103836.63495138855</v>
      </c>
      <c r="R1011" s="464">
        <v>594815403044.20715</v>
      </c>
      <c r="S1011" s="462">
        <v>0.6364400795724412</v>
      </c>
      <c r="T1011" s="462">
        <v>0.40933338867100338</v>
      </c>
      <c r="U1011" s="461">
        <v>17.722913645554677</v>
      </c>
      <c r="V1011" s="464">
        <v>4787535394309.0986</v>
      </c>
      <c r="W1011" s="460">
        <v>1510.6425574382376</v>
      </c>
      <c r="X1011" s="463">
        <v>4.0751438345121752E-2</v>
      </c>
      <c r="Y1011" s="476">
        <v>2.0000000000000001E-4</v>
      </c>
    </row>
    <row r="1012" spans="1:25" x14ac:dyDescent="0.2">
      <c r="A1012" s="475">
        <f t="shared" si="15"/>
        <v>1008</v>
      </c>
      <c r="B1012" s="462">
        <v>0.45515387329122986</v>
      </c>
      <c r="C1012" s="461">
        <v>1500</v>
      </c>
      <c r="D1012" s="462">
        <v>1.0329529644665418</v>
      </c>
      <c r="E1012" s="462">
        <v>0.36233005352068881</v>
      </c>
      <c r="F1012" s="516">
        <v>2024.1</v>
      </c>
      <c r="G1012" s="464">
        <v>247852222185.0596</v>
      </c>
      <c r="H1012" s="461">
        <v>33968375.508005537</v>
      </c>
      <c r="I1012" s="464">
        <v>771984445911.89307</v>
      </c>
      <c r="J1012" s="462">
        <v>0.42512401924415888</v>
      </c>
      <c r="K1012" s="464">
        <v>26331709273.169548</v>
      </c>
      <c r="L1012" s="464">
        <v>1662760301.4261956</v>
      </c>
      <c r="M1012" s="464">
        <v>220150673098.11005</v>
      </c>
      <c r="N1012" s="464">
        <v>78466786675.122299</v>
      </c>
      <c r="O1012" s="464">
        <v>29360.108664955973</v>
      </c>
      <c r="P1012" s="461">
        <v>543619.77126362268</v>
      </c>
      <c r="Q1012" s="461">
        <v>351076.4739763473</v>
      </c>
      <c r="R1012" s="464">
        <v>1420355187756.9341</v>
      </c>
      <c r="S1012" s="462">
        <v>0.55917686985806569</v>
      </c>
      <c r="T1012" s="462">
        <v>0.35954154308035569</v>
      </c>
      <c r="U1012" s="461">
        <v>15.832014368497518</v>
      </c>
      <c r="V1012" s="464">
        <v>8972861963339.7422</v>
      </c>
      <c r="W1012" s="460">
        <v>2833.8302452796515</v>
      </c>
      <c r="X1012" s="463">
        <v>4.5762861811460616E-2</v>
      </c>
      <c r="Y1012" s="476">
        <v>2.0000000000000001E-4</v>
      </c>
    </row>
    <row r="1013" spans="1:25" x14ac:dyDescent="0.2">
      <c r="A1013" s="475">
        <f t="shared" si="15"/>
        <v>1009</v>
      </c>
      <c r="B1013" s="462">
        <v>0.54195946642367221</v>
      </c>
      <c r="C1013" s="461">
        <v>7474.1632966518318</v>
      </c>
      <c r="D1013" s="462">
        <v>0.72493911646780218</v>
      </c>
      <c r="E1013" s="462">
        <v>0.58269661483299162</v>
      </c>
      <c r="F1013" s="516">
        <v>2023.75</v>
      </c>
      <c r="G1013" s="464">
        <v>639562268650.47998</v>
      </c>
      <c r="H1013" s="461">
        <v>15973913.686778421</v>
      </c>
      <c r="I1013" s="464">
        <v>401421965722.1795</v>
      </c>
      <c r="J1013" s="462">
        <v>0.33420474279518964</v>
      </c>
      <c r="K1013" s="464">
        <v>11306386771.689756</v>
      </c>
      <c r="L1013" s="464">
        <v>0</v>
      </c>
      <c r="M1013" s="464">
        <v>563567994576.427</v>
      </c>
      <c r="N1013" s="464">
        <v>31200066481.374832</v>
      </c>
      <c r="O1013" s="464">
        <v>44793.905585629589</v>
      </c>
      <c r="P1013" s="461">
        <v>246733.36540670932</v>
      </c>
      <c r="Q1013" s="461">
        <v>130487.08242971529</v>
      </c>
      <c r="R1013" s="464">
        <v>1492573597038.0127</v>
      </c>
      <c r="S1013" s="462">
        <v>0.65961849550974572</v>
      </c>
      <c r="T1013" s="462">
        <v>0.50243261073282097</v>
      </c>
      <c r="U1013" s="461">
        <v>18.098453977111667</v>
      </c>
      <c r="V1013" s="464">
        <v>14900186236202.062</v>
      </c>
      <c r="W1013" s="460">
        <v>4701.6413354196966</v>
      </c>
      <c r="X1013" s="463">
        <v>4.0426887504024643E-2</v>
      </c>
      <c r="Y1013" s="476">
        <v>2.0000000000000001E-4</v>
      </c>
    </row>
    <row r="1014" spans="1:25" x14ac:dyDescent="0.2">
      <c r="A1014" s="475">
        <f t="shared" si="15"/>
        <v>1010</v>
      </c>
      <c r="B1014" s="462">
        <v>0.46902114985338123</v>
      </c>
      <c r="C1014" s="461">
        <v>4171.0646509713197</v>
      </c>
      <c r="D1014" s="462">
        <v>0.67132208543397232</v>
      </c>
      <c r="E1014" s="462">
        <v>0.37700815810324817</v>
      </c>
      <c r="F1014" s="516">
        <v>2023.75</v>
      </c>
      <c r="G1014" s="464">
        <v>357340173728.1463</v>
      </c>
      <c r="H1014" s="461">
        <v>15042890.688847756</v>
      </c>
      <c r="I1014" s="464">
        <v>376554371365.86639</v>
      </c>
      <c r="J1014" s="462">
        <v>0.29362294326686467</v>
      </c>
      <c r="K1014" s="464">
        <v>8554630721.2548599</v>
      </c>
      <c r="L1014" s="464">
        <v>0</v>
      </c>
      <c r="M1014" s="464">
        <v>287249135880.50958</v>
      </c>
      <c r="N1014" s="464">
        <v>68774661935.395828</v>
      </c>
      <c r="O1014" s="464">
        <v>30132.465664567899</v>
      </c>
      <c r="P1014" s="461">
        <v>420910.35112200392</v>
      </c>
      <c r="Q1014" s="461">
        <v>265021.28661869507</v>
      </c>
      <c r="R1014" s="464">
        <v>1057279019546.86</v>
      </c>
      <c r="S1014" s="462">
        <v>0.58239051802097286</v>
      </c>
      <c r="T1014" s="462">
        <v>0.40993232108382116</v>
      </c>
      <c r="U1014" s="461">
        <v>17.923910486253988</v>
      </c>
      <c r="V1014" s="464">
        <v>8548950073737.9014</v>
      </c>
      <c r="W1014" s="460">
        <v>2696.7928432308831</v>
      </c>
      <c r="X1014" s="463">
        <v>4.0616262572443926E-2</v>
      </c>
      <c r="Y1014" s="476">
        <v>2.0000000000000001E-4</v>
      </c>
    </row>
    <row r="1015" spans="1:25" x14ac:dyDescent="0.2">
      <c r="A1015" s="475">
        <f t="shared" si="15"/>
        <v>1011</v>
      </c>
      <c r="B1015" s="462">
        <v>0.47285266324638386</v>
      </c>
      <c r="C1015" s="461">
        <v>2230.9113843586456</v>
      </c>
      <c r="D1015" s="462">
        <v>0.66616159701707822</v>
      </c>
      <c r="E1015" s="462">
        <v>0.57509174127109997</v>
      </c>
      <c r="F1015" s="516">
        <v>2024.39</v>
      </c>
      <c r="G1015" s="464">
        <v>395501287780.77783</v>
      </c>
      <c r="H1015" s="461">
        <v>15857241.155643204</v>
      </c>
      <c r="I1015" s="464">
        <v>482793467787.35754</v>
      </c>
      <c r="J1015" s="462">
        <v>0.42652968366444632</v>
      </c>
      <c r="K1015" s="464">
        <v>23856214300.228798</v>
      </c>
      <c r="L1015" s="464">
        <v>15675967992.72649</v>
      </c>
      <c r="M1015" s="464">
        <v>276838145348.06561</v>
      </c>
      <c r="N1015" s="464">
        <v>122364663387.96016</v>
      </c>
      <c r="O1015" s="464">
        <v>32364.1680246986</v>
      </c>
      <c r="P1015" s="461">
        <v>671561.89423803682</v>
      </c>
      <c r="Q1015" s="461">
        <v>467267.31388605159</v>
      </c>
      <c r="R1015" s="464">
        <v>1357998605673.3098</v>
      </c>
      <c r="S1015" s="462">
        <v>0.61217201257438913</v>
      </c>
      <c r="T1015" s="462">
        <v>0.42604086214338727</v>
      </c>
      <c r="U1015" s="461">
        <v>17.023424304654622</v>
      </c>
      <c r="V1015" s="464">
        <v>10769737274260.754</v>
      </c>
      <c r="W1015" s="460">
        <v>3396.247570008155</v>
      </c>
      <c r="X1015" s="463">
        <v>4.3092098948328751E-2</v>
      </c>
      <c r="Y1015" s="476">
        <v>2.0000000000000001E-4</v>
      </c>
    </row>
    <row r="1016" spans="1:25" x14ac:dyDescent="0.2">
      <c r="A1016" s="475">
        <f t="shared" si="15"/>
        <v>1012</v>
      </c>
      <c r="B1016" s="462">
        <v>0.68510996726686357</v>
      </c>
      <c r="C1016" s="461">
        <v>5195.7161871148719</v>
      </c>
      <c r="D1016" s="462">
        <v>0.31188116811301625</v>
      </c>
      <c r="E1016" s="462">
        <v>0.43207198944164799</v>
      </c>
      <c r="F1016" s="516">
        <v>2025.8</v>
      </c>
      <c r="G1016" s="464">
        <v>77145396509.681213</v>
      </c>
      <c r="H1016" s="461">
        <v>5201076.1138180345</v>
      </c>
      <c r="I1016" s="464">
        <v>198312651914.36517</v>
      </c>
      <c r="J1016" s="462">
        <v>0.4647908512443818</v>
      </c>
      <c r="K1016" s="464">
        <v>29598702295.809898</v>
      </c>
      <c r="L1016" s="464">
        <v>62648011854.126457</v>
      </c>
      <c r="M1016" s="464">
        <v>38627537976.626236</v>
      </c>
      <c r="N1016" s="464">
        <v>146160617514.31375</v>
      </c>
      <c r="O1016" s="464">
        <v>29670.245356205418</v>
      </c>
      <c r="P1016" s="461">
        <v>938670.27265512489</v>
      </c>
      <c r="Q1016" s="461">
        <v>600367.66904673318</v>
      </c>
      <c r="R1016" s="464">
        <v>544479013791.76868</v>
      </c>
      <c r="S1016" s="462">
        <v>0.50143895243655801</v>
      </c>
      <c r="T1016" s="462">
        <v>0.34329878347763959</v>
      </c>
      <c r="U1016" s="461">
        <v>15.188432185743874</v>
      </c>
      <c r="V1016" s="464">
        <v>3235323558776.311</v>
      </c>
      <c r="W1016" s="460">
        <v>1020.5476339215209</v>
      </c>
      <c r="X1016" s="463">
        <v>4.6398223478140321E-2</v>
      </c>
      <c r="Y1016" s="476">
        <v>2.0000000000000001E-4</v>
      </c>
    </row>
    <row r="1017" spans="1:25" x14ac:dyDescent="0.2">
      <c r="A1017" s="475">
        <f t="shared" si="15"/>
        <v>1013</v>
      </c>
      <c r="B1017" s="462">
        <v>0.59799531084465529</v>
      </c>
      <c r="C1017" s="461">
        <v>2176.9304355531826</v>
      </c>
      <c r="D1017" s="462">
        <v>1.1169625124464182</v>
      </c>
      <c r="E1017" s="462">
        <v>0.33065282899972093</v>
      </c>
      <c r="F1017" s="516">
        <v>2024.72</v>
      </c>
      <c r="G1017" s="464">
        <v>230288811620.71185</v>
      </c>
      <c r="H1017" s="461">
        <v>38958907.910534754</v>
      </c>
      <c r="I1017" s="464">
        <v>561980241916.17493</v>
      </c>
      <c r="J1017" s="462">
        <v>-8.3802095638888074E-2</v>
      </c>
      <c r="K1017" s="464">
        <v>20534484518.843864</v>
      </c>
      <c r="L1017" s="464">
        <v>0</v>
      </c>
      <c r="M1017" s="464">
        <v>225460583515.09842</v>
      </c>
      <c r="N1017" s="464">
        <v>58571080808.560059</v>
      </c>
      <c r="O1017" s="464">
        <v>27883.700488240011</v>
      </c>
      <c r="P1017" s="461">
        <v>369092.69723057881</v>
      </c>
      <c r="Q1017" s="461">
        <v>213314.30855446082</v>
      </c>
      <c r="R1017" s="464">
        <v>1236250728128.978</v>
      </c>
      <c r="S1017" s="462">
        <v>0.36542043471944557</v>
      </c>
      <c r="T1017" s="462">
        <v>0.12899693430316542</v>
      </c>
      <c r="U1017" s="461">
        <v>30.25710100192148</v>
      </c>
      <c r="V1017" s="464">
        <v>5103931224867.8057</v>
      </c>
      <c r="W1017" s="460">
        <v>1609.0696230326921</v>
      </c>
      <c r="X1017" s="463">
        <v>2.5547061611769527E-2</v>
      </c>
      <c r="Y1017" s="476">
        <v>2.0000000000000001E-4</v>
      </c>
    </row>
    <row r="1018" spans="1:25" x14ac:dyDescent="0.2">
      <c r="A1018" s="475">
        <f t="shared" si="15"/>
        <v>1014</v>
      </c>
      <c r="B1018" s="462">
        <v>0.48713144252571727</v>
      </c>
      <c r="C1018" s="461">
        <v>3609.4295050757637</v>
      </c>
      <c r="D1018" s="462">
        <v>1.1758469835910779</v>
      </c>
      <c r="E1018" s="462">
        <v>0.37997300877432205</v>
      </c>
      <c r="F1018" s="516">
        <v>2025.91</v>
      </c>
      <c r="G1018" s="464">
        <v>307547628389.33478</v>
      </c>
      <c r="H1018" s="461">
        <v>43481799.303660169</v>
      </c>
      <c r="I1018" s="464">
        <v>968040662235.72681</v>
      </c>
      <c r="J1018" s="462">
        <v>0.3926205331216488</v>
      </c>
      <c r="K1018" s="464">
        <v>32978606632.180939</v>
      </c>
      <c r="L1018" s="464">
        <v>44155236100.292686</v>
      </c>
      <c r="M1018" s="464">
        <v>151832603771.11493</v>
      </c>
      <c r="N1018" s="464">
        <v>44953661391.291374</v>
      </c>
      <c r="O1018" s="464">
        <v>30444.579708247322</v>
      </c>
      <c r="P1018" s="461">
        <v>335822.48945614847</v>
      </c>
      <c r="Q1018" s="461">
        <v>187009.02114868548</v>
      </c>
      <c r="R1018" s="464">
        <v>1567979444567.8157</v>
      </c>
      <c r="S1018" s="462">
        <v>0.52607034321109358</v>
      </c>
      <c r="T1018" s="462">
        <v>0.41423374506861033</v>
      </c>
      <c r="U1018" s="461">
        <v>15.764213336906488</v>
      </c>
      <c r="V1018" s="464">
        <v>11135736696499.449</v>
      </c>
      <c r="W1018" s="460">
        <v>3515.3796432656586</v>
      </c>
      <c r="X1018" s="463">
        <v>4.693151059980908E-2</v>
      </c>
      <c r="Y1018" s="476">
        <v>2.0000000000000001E-4</v>
      </c>
    </row>
    <row r="1019" spans="1:25" x14ac:dyDescent="0.2">
      <c r="A1019" s="475">
        <f t="shared" si="15"/>
        <v>1015</v>
      </c>
      <c r="B1019" s="462">
        <v>0.44162027811927673</v>
      </c>
      <c r="C1019" s="461">
        <v>4954.7239463416754</v>
      </c>
      <c r="D1019" s="462">
        <v>1.0238094191586489</v>
      </c>
      <c r="E1019" s="462">
        <v>0.42722064387420988</v>
      </c>
      <c r="F1019" s="516">
        <v>2025.76</v>
      </c>
      <c r="G1019" s="464">
        <v>239491829316.94531</v>
      </c>
      <c r="H1019" s="461">
        <v>27114239.074090198</v>
      </c>
      <c r="I1019" s="464">
        <v>460450344484.97119</v>
      </c>
      <c r="J1019" s="462">
        <v>4.5286489687373144E-2</v>
      </c>
      <c r="K1019" s="464">
        <v>15766881493.385433</v>
      </c>
      <c r="L1019" s="464">
        <v>7101279918.2666597</v>
      </c>
      <c r="M1019" s="464">
        <v>130190808029.10455</v>
      </c>
      <c r="N1019" s="464">
        <v>15418503167.467594</v>
      </c>
      <c r="O1019" s="464">
        <v>15329.349899429648</v>
      </c>
      <c r="P1019" s="461">
        <v>178879.09754602567</v>
      </c>
      <c r="Q1019" s="461">
        <v>58082.794234220753</v>
      </c>
      <c r="R1019" s="464">
        <v>907094737766.28186</v>
      </c>
      <c r="S1019" s="462">
        <v>0.39981299179555196</v>
      </c>
      <c r="T1019" s="462">
        <v>0.23808058846409483</v>
      </c>
      <c r="U1019" s="461">
        <v>22.194234621775468</v>
      </c>
      <c r="V1019" s="464">
        <v>5050746667834.5693</v>
      </c>
      <c r="W1019" s="460">
        <v>1594.2071758479854</v>
      </c>
      <c r="X1019" s="463">
        <v>3.4380436102428573E-2</v>
      </c>
      <c r="Y1019" s="476">
        <v>2.0000000000000001E-4</v>
      </c>
    </row>
    <row r="1020" spans="1:25" x14ac:dyDescent="0.2">
      <c r="A1020" s="475">
        <f t="shared" si="15"/>
        <v>1016</v>
      </c>
      <c r="B1020" s="462">
        <v>0.43228942418576022</v>
      </c>
      <c r="C1020" s="461">
        <v>6000.7617503134443</v>
      </c>
      <c r="D1020" s="462">
        <v>1.0550326131522592</v>
      </c>
      <c r="E1020" s="462">
        <v>0.45790654855955493</v>
      </c>
      <c r="F1020" s="516">
        <v>2026.31</v>
      </c>
      <c r="G1020" s="464">
        <v>161011422896.8605</v>
      </c>
      <c r="H1020" s="461">
        <v>34494252.570003115</v>
      </c>
      <c r="I1020" s="464">
        <v>750711152093.43726</v>
      </c>
      <c r="J1020" s="462">
        <v>0.36136547508347472</v>
      </c>
      <c r="K1020" s="464">
        <v>34026599846.324158</v>
      </c>
      <c r="L1020" s="464">
        <v>68862849214.039719</v>
      </c>
      <c r="M1020" s="464">
        <v>60284719712.668709</v>
      </c>
      <c r="N1020" s="464">
        <v>58839473030.239464</v>
      </c>
      <c r="O1020" s="464">
        <v>10000</v>
      </c>
      <c r="P1020" s="461">
        <v>419375.26777646516</v>
      </c>
      <c r="Q1020" s="461">
        <v>253245.40941723887</v>
      </c>
      <c r="R1020" s="464">
        <v>1175826424334.8701</v>
      </c>
      <c r="S1020" s="462">
        <v>0.48282660216926526</v>
      </c>
      <c r="T1020" s="462">
        <v>0.32415970734480182</v>
      </c>
      <c r="U1020" s="461">
        <v>15.40631599077116</v>
      </c>
      <c r="V1020" s="464">
        <v>6402857175983.5947</v>
      </c>
      <c r="W1020" s="460">
        <v>2015.8396023264875</v>
      </c>
      <c r="X1020" s="463">
        <v>4.7429329676789998E-2</v>
      </c>
      <c r="Y1020" s="476">
        <v>2.0000000000000001E-4</v>
      </c>
    </row>
    <row r="1021" spans="1:25" x14ac:dyDescent="0.2">
      <c r="A1021" s="475">
        <f t="shared" si="15"/>
        <v>1017</v>
      </c>
      <c r="B1021" s="462">
        <v>0.58467102160468631</v>
      </c>
      <c r="C1021" s="461">
        <v>3110.4754239793638</v>
      </c>
      <c r="D1021" s="462">
        <v>0.76240276232659276</v>
      </c>
      <c r="E1021" s="462">
        <v>0.49165245971577842</v>
      </c>
      <c r="F1021" s="516">
        <v>2023.98</v>
      </c>
      <c r="G1021" s="464">
        <v>162925085637.66623</v>
      </c>
      <c r="H1021" s="461">
        <v>19424019.502284441</v>
      </c>
      <c r="I1021" s="464">
        <v>430823078953.56177</v>
      </c>
      <c r="J1021" s="462">
        <v>0.30336899697411102</v>
      </c>
      <c r="K1021" s="464">
        <v>7055137835.5554371</v>
      </c>
      <c r="L1021" s="464">
        <v>0</v>
      </c>
      <c r="M1021" s="464">
        <v>292146897208.44641</v>
      </c>
      <c r="N1021" s="464">
        <v>80855074229.13591</v>
      </c>
      <c r="O1021" s="464">
        <v>20667.433401693848</v>
      </c>
      <c r="P1021" s="461">
        <v>523991.82883848075</v>
      </c>
      <c r="Q1021" s="461">
        <v>344043.67785019579</v>
      </c>
      <c r="R1021" s="464">
        <v>1079899195505.3976</v>
      </c>
      <c r="S1021" s="462">
        <v>0.55866363333314339</v>
      </c>
      <c r="T1021" s="462">
        <v>0.24386395677393813</v>
      </c>
      <c r="U1021" s="461">
        <v>16.667328128435724</v>
      </c>
      <c r="V1021" s="464">
        <v>4889549434634.9629</v>
      </c>
      <c r="W1021" s="460">
        <v>1541.9853046761041</v>
      </c>
      <c r="X1021" s="463">
        <v>4.3179624938511407E-2</v>
      </c>
      <c r="Y1021" s="476">
        <v>2.0000000000000001E-4</v>
      </c>
    </row>
    <row r="1022" spans="1:25" x14ac:dyDescent="0.2">
      <c r="A1022" s="475">
        <f t="shared" si="15"/>
        <v>1018</v>
      </c>
      <c r="B1022" s="462">
        <v>0.46514634137048771</v>
      </c>
      <c r="C1022" s="461">
        <v>3177.6882140172429</v>
      </c>
      <c r="D1022" s="462">
        <v>1.2620638383132607</v>
      </c>
      <c r="E1022" s="462">
        <v>0.48776244072783964</v>
      </c>
      <c r="F1022" s="516">
        <v>2026.08</v>
      </c>
      <c r="G1022" s="464">
        <v>117723920272.5674</v>
      </c>
      <c r="H1022" s="461">
        <v>51355812.576684967</v>
      </c>
      <c r="I1022" s="464">
        <v>985973554591.94202</v>
      </c>
      <c r="J1022" s="462">
        <v>0.28087371315224774</v>
      </c>
      <c r="K1022" s="464">
        <v>34126884429.838356</v>
      </c>
      <c r="L1022" s="464">
        <v>23166002022.673401</v>
      </c>
      <c r="M1022" s="464">
        <v>37401254110.326134</v>
      </c>
      <c r="N1022" s="464">
        <v>103059915757.95078</v>
      </c>
      <c r="O1022" s="464">
        <v>17837.91912371965</v>
      </c>
      <c r="P1022" s="461">
        <v>621115.44327124034</v>
      </c>
      <c r="Q1022" s="461">
        <v>405473.19150172191</v>
      </c>
      <c r="R1022" s="464">
        <v>1325105447175.0469</v>
      </c>
      <c r="S1022" s="462">
        <v>0.35438169331840969</v>
      </c>
      <c r="T1022" s="462">
        <v>0.26121100139340842</v>
      </c>
      <c r="U1022" s="461">
        <v>14.941512208649128</v>
      </c>
      <c r="V1022" s="464">
        <v>5810016240135.3115</v>
      </c>
      <c r="W1022" s="460">
        <v>1828.9201519413859</v>
      </c>
      <c r="X1022" s="463">
        <v>4.7856654514396343E-2</v>
      </c>
      <c r="Y1022" s="476">
        <v>2.0000000000000001E-4</v>
      </c>
    </row>
    <row r="1023" spans="1:25" x14ac:dyDescent="0.2">
      <c r="A1023" s="475">
        <f t="shared" si="15"/>
        <v>1019</v>
      </c>
      <c r="B1023" s="462">
        <v>0.65935407474482544</v>
      </c>
      <c r="C1023" s="461">
        <v>2505.1389768111962</v>
      </c>
      <c r="D1023" s="462">
        <v>0.46794239815732075</v>
      </c>
      <c r="E1023" s="462">
        <v>0.49286473462311625</v>
      </c>
      <c r="F1023" s="516">
        <v>2025.95</v>
      </c>
      <c r="G1023" s="464">
        <v>202888920038.82861</v>
      </c>
      <c r="H1023" s="461">
        <v>8825064.2628737334</v>
      </c>
      <c r="I1023" s="464">
        <v>298865482575.31616</v>
      </c>
      <c r="J1023" s="462">
        <v>0.49900050638228899</v>
      </c>
      <c r="K1023" s="464">
        <v>5407490631.0643044</v>
      </c>
      <c r="L1023" s="464">
        <v>0</v>
      </c>
      <c r="M1023" s="464">
        <v>109915474432.94444</v>
      </c>
      <c r="N1023" s="464">
        <v>160762474639.27457</v>
      </c>
      <c r="O1023" s="464">
        <v>28369.188102106964</v>
      </c>
      <c r="P1023" s="461">
        <v>1113565.1544989923</v>
      </c>
      <c r="Q1023" s="461">
        <v>746499.50847351272</v>
      </c>
      <c r="R1023" s="464">
        <v>814569549634.17944</v>
      </c>
      <c r="S1023" s="462">
        <v>0.56980652667691667</v>
      </c>
      <c r="T1023" s="462">
        <v>0.42543844505858325</v>
      </c>
      <c r="U1023" s="461">
        <v>16.494078459694176</v>
      </c>
      <c r="V1023" s="464">
        <v>6336508547477.71</v>
      </c>
      <c r="W1023" s="460">
        <v>2000.5942857460238</v>
      </c>
      <c r="X1023" s="463">
        <v>4.3941281331878509E-2</v>
      </c>
      <c r="Y1023" s="476">
        <v>2.0000000000000001E-4</v>
      </c>
    </row>
    <row r="1024" spans="1:25" x14ac:dyDescent="0.2">
      <c r="A1024" s="475">
        <f t="shared" si="15"/>
        <v>1020</v>
      </c>
      <c r="B1024" s="462">
        <v>0.39899418875802994</v>
      </c>
      <c r="C1024" s="461">
        <v>2068.3617835597956</v>
      </c>
      <c r="D1024" s="462">
        <v>0.81560977075205077</v>
      </c>
      <c r="E1024" s="462">
        <v>0.45281877461745074</v>
      </c>
      <c r="F1024" s="516">
        <v>2025.48</v>
      </c>
      <c r="G1024" s="464">
        <v>107814175176.49786</v>
      </c>
      <c r="H1024" s="461">
        <v>21436464.262066752</v>
      </c>
      <c r="I1024" s="464">
        <v>508311034624.49835</v>
      </c>
      <c r="J1024" s="462">
        <v>0.29128830222887614</v>
      </c>
      <c r="K1024" s="464">
        <v>21163076222.064896</v>
      </c>
      <c r="L1024" s="464">
        <v>37608433429.750015</v>
      </c>
      <c r="M1024" s="464">
        <v>103676516224.30902</v>
      </c>
      <c r="N1024" s="464">
        <v>37002541618.412567</v>
      </c>
      <c r="O1024" s="464">
        <v>15617.246535920856</v>
      </c>
      <c r="P1024" s="461">
        <v>260717.59943903773</v>
      </c>
      <c r="Q1024" s="461">
        <v>138933.76433301403</v>
      </c>
      <c r="R1024" s="464">
        <v>845549018457.73315</v>
      </c>
      <c r="S1024" s="462">
        <v>0.45568880595637662</v>
      </c>
      <c r="T1024" s="462">
        <v>0.25360927850983006</v>
      </c>
      <c r="U1024" s="461">
        <v>15.927279578373295</v>
      </c>
      <c r="V1024" s="464">
        <v>3865274007629.9722</v>
      </c>
      <c r="W1024" s="460">
        <v>1219.4638776179172</v>
      </c>
      <c r="X1024" s="463">
        <v>4.4613395565849361E-2</v>
      </c>
      <c r="Y1024" s="476">
        <v>2.0000000000000001E-4</v>
      </c>
    </row>
    <row r="1025" spans="1:25" x14ac:dyDescent="0.2">
      <c r="A1025" s="475">
        <f t="shared" si="15"/>
        <v>1021</v>
      </c>
      <c r="B1025" s="462">
        <v>0.56487193377603462</v>
      </c>
      <c r="C1025" s="461">
        <v>7305.2714398649259</v>
      </c>
      <c r="D1025" s="462">
        <v>0.42076364823574469</v>
      </c>
      <c r="E1025" s="462">
        <v>0.60962078690081634</v>
      </c>
      <c r="F1025" s="516">
        <v>2025.76</v>
      </c>
      <c r="G1025" s="464">
        <v>78141514447.032837</v>
      </c>
      <c r="H1025" s="461">
        <v>7518637.599179402</v>
      </c>
      <c r="I1025" s="464">
        <v>307169879635.27838</v>
      </c>
      <c r="J1025" s="462">
        <v>0.55931728879717535</v>
      </c>
      <c r="K1025" s="464">
        <v>22301217276.635925</v>
      </c>
      <c r="L1025" s="464">
        <v>23487693988.630188</v>
      </c>
      <c r="M1025" s="464">
        <v>78941739770.499191</v>
      </c>
      <c r="N1025" s="464">
        <v>43298132529.527344</v>
      </c>
      <c r="O1025" s="464">
        <v>29808.437978717997</v>
      </c>
      <c r="P1025" s="461">
        <v>323056.68788685312</v>
      </c>
      <c r="Q1025" s="461">
        <v>195533.18988323869</v>
      </c>
      <c r="R1025" s="464">
        <v>553538305877.21655</v>
      </c>
      <c r="S1025" s="462">
        <v>0.6125908488457158</v>
      </c>
      <c r="T1025" s="462">
        <v>0.41899593763046133</v>
      </c>
      <c r="U1025" s="461">
        <v>14.868937043140097</v>
      </c>
      <c r="V1025" s="464">
        <v>3970906514952.3579</v>
      </c>
      <c r="W1025" s="460">
        <v>1253.6839287573475</v>
      </c>
      <c r="X1025" s="463">
        <v>4.6716853720949289E-2</v>
      </c>
      <c r="Y1025" s="476">
        <v>2.0000000000000001E-4</v>
      </c>
    </row>
    <row r="1026" spans="1:25" x14ac:dyDescent="0.2">
      <c r="A1026" s="475">
        <f t="shared" si="15"/>
        <v>1022</v>
      </c>
      <c r="B1026" s="462">
        <v>0.5111535570128195</v>
      </c>
      <c r="C1026" s="461">
        <v>1721.547669295026</v>
      </c>
      <c r="D1026" s="462">
        <v>0.2</v>
      </c>
      <c r="E1026" s="462">
        <v>0.57947158108370445</v>
      </c>
      <c r="F1026" s="516">
        <v>2023.75</v>
      </c>
      <c r="G1026" s="464">
        <v>143752290917.51294</v>
      </c>
      <c r="H1026" s="461">
        <v>3386530.0959976846</v>
      </c>
      <c r="I1026" s="464">
        <v>167613697483.5882</v>
      </c>
      <c r="J1026" s="462">
        <v>0.5111535570128195</v>
      </c>
      <c r="K1026" s="464">
        <v>3016048325.941678</v>
      </c>
      <c r="L1026" s="464">
        <v>0</v>
      </c>
      <c r="M1026" s="464">
        <v>154792920060.03171</v>
      </c>
      <c r="N1026" s="464">
        <v>65777898337.365883</v>
      </c>
      <c r="O1026" s="464">
        <v>29220.714251869766</v>
      </c>
      <c r="P1026" s="461">
        <v>520210.22377455584</v>
      </c>
      <c r="Q1026" s="461">
        <v>300030.28371698275</v>
      </c>
      <c r="R1026" s="464">
        <v>494804738046.08746</v>
      </c>
      <c r="S1026" s="462">
        <v>0.62021690077297964</v>
      </c>
      <c r="T1026" s="462">
        <v>0.44567967641499495</v>
      </c>
      <c r="U1026" s="461">
        <v>16.893226456349453</v>
      </c>
      <c r="V1026" s="464">
        <v>4252166507996.7734</v>
      </c>
      <c r="W1026" s="460">
        <v>1342.6799834633703</v>
      </c>
      <c r="X1026" s="463">
        <v>4.1587547134889914E-2</v>
      </c>
      <c r="Y1026" s="476">
        <v>2.0000000000000001E-4</v>
      </c>
    </row>
    <row r="1027" spans="1:25" x14ac:dyDescent="0.2">
      <c r="A1027" s="475">
        <f t="shared" si="15"/>
        <v>1023</v>
      </c>
      <c r="B1027" s="462">
        <v>0.51737881804890773</v>
      </c>
      <c r="C1027" s="461">
        <v>3982.3428799721255</v>
      </c>
      <c r="D1027" s="462">
        <v>1.0785529299093513</v>
      </c>
      <c r="E1027" s="462">
        <v>0.64496202817888137</v>
      </c>
      <c r="F1027" s="516">
        <v>2027.46</v>
      </c>
      <c r="G1027" s="464">
        <v>112264459623.30292</v>
      </c>
      <c r="H1027" s="461">
        <v>35777420.643285997</v>
      </c>
      <c r="I1027" s="464">
        <v>790573089758.79541</v>
      </c>
      <c r="J1027" s="462">
        <v>0.38872338415745877</v>
      </c>
      <c r="K1027" s="464">
        <v>30150348813.153481</v>
      </c>
      <c r="L1027" s="464">
        <v>48093061686.28244</v>
      </c>
      <c r="M1027" s="464">
        <v>0</v>
      </c>
      <c r="N1027" s="464">
        <v>88612419881.094894</v>
      </c>
      <c r="O1027" s="464">
        <v>33145.812417334499</v>
      </c>
      <c r="P1027" s="461">
        <v>589727.07443693629</v>
      </c>
      <c r="Q1027" s="461">
        <v>386301.43785695842</v>
      </c>
      <c r="R1027" s="464">
        <v>1060885256193.7804</v>
      </c>
      <c r="S1027" s="462">
        <v>0.43560171624723243</v>
      </c>
      <c r="T1027" s="462">
        <v>0.35915447690554653</v>
      </c>
      <c r="U1027" s="461">
        <v>14.653287914528303</v>
      </c>
      <c r="V1027" s="464">
        <v>6234439748905.6494</v>
      </c>
      <c r="W1027" s="460">
        <v>1968.1476778194055</v>
      </c>
      <c r="X1027" s="463">
        <v>4.9219063746653774E-2</v>
      </c>
      <c r="Y1027" s="476">
        <v>2.0000000000000001E-4</v>
      </c>
    </row>
    <row r="1028" spans="1:25" x14ac:dyDescent="0.2">
      <c r="A1028" s="475">
        <f t="shared" si="15"/>
        <v>1024</v>
      </c>
      <c r="B1028" s="462">
        <v>0.48949592793824093</v>
      </c>
      <c r="C1028" s="461">
        <v>1500</v>
      </c>
      <c r="D1028" s="462">
        <v>0.53181826135568988</v>
      </c>
      <c r="E1028" s="462">
        <v>0.3686711015166747</v>
      </c>
      <c r="F1028" s="516">
        <v>2025.71</v>
      </c>
      <c r="G1028" s="464">
        <v>113482572046.51816</v>
      </c>
      <c r="H1028" s="461">
        <v>11154633.552267034</v>
      </c>
      <c r="I1028" s="464">
        <v>379738839881.26013</v>
      </c>
      <c r="J1028" s="462">
        <v>0.46770210565531101</v>
      </c>
      <c r="K1028" s="464">
        <v>16126790661.186666</v>
      </c>
      <c r="L1028" s="464">
        <v>15696710027.611544</v>
      </c>
      <c r="M1028" s="464">
        <v>104175140302.98012</v>
      </c>
      <c r="N1028" s="464">
        <v>40368025022.548981</v>
      </c>
      <c r="O1028" s="464">
        <v>34241.412768678689</v>
      </c>
      <c r="P1028" s="461">
        <v>310064.764445971</v>
      </c>
      <c r="Q1028" s="461">
        <v>157164.3829826641</v>
      </c>
      <c r="R1028" s="464">
        <v>684150104175.38416</v>
      </c>
      <c r="S1028" s="462">
        <v>0.57061208874224445</v>
      </c>
      <c r="T1028" s="462">
        <v>0.38706322253338177</v>
      </c>
      <c r="U1028" s="461">
        <v>15.507498626835083</v>
      </c>
      <c r="V1028" s="464">
        <v>4664552022521.1426</v>
      </c>
      <c r="W1028" s="460">
        <v>1471.5682987406417</v>
      </c>
      <c r="X1028" s="463">
        <v>4.5620530785660189E-2</v>
      </c>
      <c r="Y1028" s="476">
        <v>2.0000000000000001E-4</v>
      </c>
    </row>
    <row r="1029" spans="1:25" x14ac:dyDescent="0.2">
      <c r="A1029" s="475">
        <f t="shared" si="15"/>
        <v>1025</v>
      </c>
      <c r="B1029" s="462">
        <v>0.40119523505529464</v>
      </c>
      <c r="C1029" s="461">
        <v>6760.3988174660826</v>
      </c>
      <c r="D1029" s="462">
        <v>0.69822550528460803</v>
      </c>
      <c r="E1029" s="462">
        <v>0.53929613771823148</v>
      </c>
      <c r="F1029" s="516">
        <v>2024.63</v>
      </c>
      <c r="G1029" s="464">
        <v>171816979276.1564</v>
      </c>
      <c r="H1029" s="461">
        <v>15946558.726416413</v>
      </c>
      <c r="I1029" s="464">
        <v>417338399275.69177</v>
      </c>
      <c r="J1029" s="462">
        <v>0.32032392762060602</v>
      </c>
      <c r="K1029" s="464">
        <v>15802932189.666754</v>
      </c>
      <c r="L1029" s="464">
        <v>0</v>
      </c>
      <c r="M1029" s="464">
        <v>180071279273.51895</v>
      </c>
      <c r="N1029" s="464">
        <v>36009082832.312325</v>
      </c>
      <c r="O1029" s="464">
        <v>29710.756759086271</v>
      </c>
      <c r="P1029" s="461">
        <v>255765.39740928067</v>
      </c>
      <c r="Q1029" s="461">
        <v>137703.05993436635</v>
      </c>
      <c r="R1029" s="464">
        <v>910901328626.94324</v>
      </c>
      <c r="S1029" s="462">
        <v>0.55169377098683459</v>
      </c>
      <c r="T1029" s="462">
        <v>0.29163680364762939</v>
      </c>
      <c r="U1029" s="461">
        <v>16.792251541901443</v>
      </c>
      <c r="V1029" s="464">
        <v>4892844059670.585</v>
      </c>
      <c r="W1029" s="460">
        <v>1543.6253912384618</v>
      </c>
      <c r="X1029" s="463">
        <v>4.3411906864160452E-2</v>
      </c>
      <c r="Y1029" s="476">
        <v>2.0000000000000001E-4</v>
      </c>
    </row>
    <row r="1030" spans="1:25" x14ac:dyDescent="0.2">
      <c r="A1030" s="475">
        <f t="shared" si="15"/>
        <v>1026</v>
      </c>
      <c r="B1030" s="462">
        <v>0.59591922021336119</v>
      </c>
      <c r="C1030" s="461">
        <v>7720.088495227461</v>
      </c>
      <c r="D1030" s="462">
        <v>0.43598694948381517</v>
      </c>
      <c r="E1030" s="462">
        <v>0.45662636558260739</v>
      </c>
      <c r="F1030" s="516">
        <v>2025.63</v>
      </c>
      <c r="G1030" s="464">
        <v>104645356361.83563</v>
      </c>
      <c r="H1030" s="461">
        <v>7741047.377119964</v>
      </c>
      <c r="I1030" s="464">
        <v>287712181802.43585</v>
      </c>
      <c r="J1030" s="462">
        <v>0.42447190897811615</v>
      </c>
      <c r="K1030" s="464">
        <v>19736719908.331463</v>
      </c>
      <c r="L1030" s="464">
        <v>14853363408.946842</v>
      </c>
      <c r="M1030" s="464">
        <v>95061540192.374695</v>
      </c>
      <c r="N1030" s="464">
        <v>16627923091.190882</v>
      </c>
      <c r="O1030" s="464">
        <v>34410.703340018306</v>
      </c>
      <c r="P1030" s="461">
        <v>137089.71614791243</v>
      </c>
      <c r="Q1030" s="461">
        <v>57387.385082337642</v>
      </c>
      <c r="R1030" s="464">
        <v>520903057637.21448</v>
      </c>
      <c r="S1030" s="462">
        <v>0.56494128031680946</v>
      </c>
      <c r="T1030" s="462">
        <v>0.41141013936281312</v>
      </c>
      <c r="U1030" s="461">
        <v>15.77768120812738</v>
      </c>
      <c r="V1030" s="464">
        <v>3899038143524.4395</v>
      </c>
      <c r="W1030" s="460">
        <v>1230.0013969540976</v>
      </c>
      <c r="X1030" s="463">
        <v>4.4327033294098789E-2</v>
      </c>
      <c r="Y1030" s="476">
        <v>2.0000000000000001E-4</v>
      </c>
    </row>
    <row r="1031" spans="1:25" x14ac:dyDescent="0.2">
      <c r="A1031" s="475">
        <f t="shared" ref="A1031:A1094" si="16">A1030+1</f>
        <v>1027</v>
      </c>
      <c r="B1031" s="462">
        <v>0.47062370014306099</v>
      </c>
      <c r="C1031" s="461">
        <v>5180.1609351128182</v>
      </c>
      <c r="D1031" s="462">
        <v>0.90787935574453194</v>
      </c>
      <c r="E1031" s="462">
        <v>0.40015108764235763</v>
      </c>
      <c r="F1031" s="516">
        <v>2026.24</v>
      </c>
      <c r="G1031" s="464">
        <v>122598285436.34554</v>
      </c>
      <c r="H1031" s="461">
        <v>25164125.261051636</v>
      </c>
      <c r="I1031" s="464">
        <v>570434309502.97766</v>
      </c>
      <c r="J1031" s="462">
        <v>0.29314936011153114</v>
      </c>
      <c r="K1031" s="464">
        <v>24168930803.43882</v>
      </c>
      <c r="L1031" s="464">
        <v>32247103257.402367</v>
      </c>
      <c r="M1031" s="464">
        <v>48478364870.418411</v>
      </c>
      <c r="N1031" s="464">
        <v>15325521161.763241</v>
      </c>
      <c r="O1031" s="464">
        <v>32116.676954726168</v>
      </c>
      <c r="P1031" s="461">
        <v>147551.3312910159</v>
      </c>
      <c r="Q1031" s="461">
        <v>60081.391527377447</v>
      </c>
      <c r="R1031" s="464">
        <v>852927029980.47498</v>
      </c>
      <c r="S1031" s="462">
        <v>0.44474681479462536</v>
      </c>
      <c r="T1031" s="462">
        <v>0.29812947681688629</v>
      </c>
      <c r="U1031" s="461">
        <v>15.72718882230587</v>
      </c>
      <c r="V1031" s="464">
        <v>4419088786185.6768</v>
      </c>
      <c r="W1031" s="460">
        <v>1395.6677502526748</v>
      </c>
      <c r="X1031" s="463">
        <v>4.6721957608095867E-2</v>
      </c>
      <c r="Y1031" s="476">
        <v>2.0000000000000001E-4</v>
      </c>
    </row>
    <row r="1032" spans="1:25" x14ac:dyDescent="0.2">
      <c r="A1032" s="475">
        <f t="shared" si="16"/>
        <v>1028</v>
      </c>
      <c r="B1032" s="462">
        <v>0.68546237568290858</v>
      </c>
      <c r="C1032" s="461">
        <v>4606.9289026849001</v>
      </c>
      <c r="D1032" s="462">
        <v>0.38823996850537407</v>
      </c>
      <c r="E1032" s="462">
        <v>0.68419578645008938</v>
      </c>
      <c r="F1032" s="516">
        <v>2024.32</v>
      </c>
      <c r="G1032" s="464">
        <v>342819406611.64404</v>
      </c>
      <c r="H1032" s="461">
        <v>7061873.8453883072</v>
      </c>
      <c r="I1032" s="464">
        <v>257383738814.8053</v>
      </c>
      <c r="J1032" s="462">
        <v>0.44858484109075514</v>
      </c>
      <c r="K1032" s="464">
        <v>4267315840.2645745</v>
      </c>
      <c r="L1032" s="464">
        <v>0</v>
      </c>
      <c r="M1032" s="464">
        <v>233626274177.86893</v>
      </c>
      <c r="N1032" s="464">
        <v>152156153267.86411</v>
      </c>
      <c r="O1032" s="464">
        <v>28410.596307991629</v>
      </c>
      <c r="P1032" s="461">
        <v>923044.11863280763</v>
      </c>
      <c r="Q1032" s="461">
        <v>584412.52391771157</v>
      </c>
      <c r="R1032" s="464">
        <v>963848170886.37549</v>
      </c>
      <c r="S1032" s="462">
        <v>0.61481230390703134</v>
      </c>
      <c r="T1032" s="462">
        <v>0.47174787623211306</v>
      </c>
      <c r="U1032" s="461">
        <v>17.507388274199819</v>
      </c>
      <c r="V1032" s="464">
        <v>8689018626774.1533</v>
      </c>
      <c r="W1032" s="460">
        <v>2742.8002576734621</v>
      </c>
      <c r="X1032" s="463">
        <v>4.1937657003528674E-2</v>
      </c>
      <c r="Y1032" s="476">
        <v>2.0000000000000001E-4</v>
      </c>
    </row>
    <row r="1033" spans="1:25" x14ac:dyDescent="0.2">
      <c r="A1033" s="475">
        <f t="shared" si="16"/>
        <v>1029</v>
      </c>
      <c r="B1033" s="462">
        <v>0.5857257488804064</v>
      </c>
      <c r="C1033" s="461">
        <v>1500</v>
      </c>
      <c r="D1033" s="462">
        <v>0.66547067248580516</v>
      </c>
      <c r="E1033" s="462">
        <v>0.37988350603541676</v>
      </c>
      <c r="F1033" s="516">
        <v>2024.58</v>
      </c>
      <c r="G1033" s="464">
        <v>299302784299.22632</v>
      </c>
      <c r="H1033" s="461">
        <v>16056984.229267027</v>
      </c>
      <c r="I1033" s="464">
        <v>516944816459.10187</v>
      </c>
      <c r="J1033" s="462">
        <v>0.53710018077703348</v>
      </c>
      <c r="K1033" s="464">
        <v>9069562662.6155071</v>
      </c>
      <c r="L1033" s="464">
        <v>0</v>
      </c>
      <c r="M1033" s="464">
        <v>284807219191.4115</v>
      </c>
      <c r="N1033" s="464">
        <v>13340482758.50778</v>
      </c>
      <c r="O1033" s="464">
        <v>33615.313968577306</v>
      </c>
      <c r="P1033" s="461">
        <v>147393.47747797449</v>
      </c>
      <c r="Q1033" s="461">
        <v>61037.976242236458</v>
      </c>
      <c r="R1033" s="464">
        <v>1216368012813.4524</v>
      </c>
      <c r="S1033" s="462">
        <v>0.67833771295236556</v>
      </c>
      <c r="T1033" s="462">
        <v>0.41642747146753051</v>
      </c>
      <c r="U1033" s="461">
        <v>16.528394808110257</v>
      </c>
      <c r="V1033" s="464">
        <v>9339480618688.709</v>
      </c>
      <c r="W1033" s="460">
        <v>2948.601148301329</v>
      </c>
      <c r="X1033" s="463">
        <v>4.345494117334428E-2</v>
      </c>
      <c r="Y1033" s="476">
        <v>2.0000000000000001E-4</v>
      </c>
    </row>
    <row r="1034" spans="1:25" x14ac:dyDescent="0.2">
      <c r="A1034" s="475">
        <f t="shared" si="16"/>
        <v>1030</v>
      </c>
      <c r="B1034" s="462">
        <v>0.70051229154132466</v>
      </c>
      <c r="C1034" s="461">
        <v>4980.2940525677923</v>
      </c>
      <c r="D1034" s="462">
        <v>0.88481551469043751</v>
      </c>
      <c r="E1034" s="462">
        <v>0.36151061413225077</v>
      </c>
      <c r="F1034" s="516">
        <v>2026.24</v>
      </c>
      <c r="G1034" s="464">
        <v>152094467860.90131</v>
      </c>
      <c r="H1034" s="461">
        <v>24440886.360868029</v>
      </c>
      <c r="I1034" s="464">
        <v>629706494973.45081</v>
      </c>
      <c r="J1034" s="462">
        <v>0.33916256825246593</v>
      </c>
      <c r="K1034" s="464">
        <v>31035467076.199871</v>
      </c>
      <c r="L1034" s="464">
        <v>62965917597.395538</v>
      </c>
      <c r="M1034" s="464">
        <v>55383361918.639656</v>
      </c>
      <c r="N1034" s="464">
        <v>26848806947.304611</v>
      </c>
      <c r="O1034" s="464">
        <v>22359.936461407277</v>
      </c>
      <c r="P1034" s="461">
        <v>206560.73467041826</v>
      </c>
      <c r="Q1034" s="461">
        <v>98547.49637748595</v>
      </c>
      <c r="R1034" s="464">
        <v>996419117415.55273</v>
      </c>
      <c r="S1034" s="462">
        <v>0.48518292868585855</v>
      </c>
      <c r="T1034" s="462">
        <v>0.34943773863455047</v>
      </c>
      <c r="U1034" s="461">
        <v>15.478566822670656</v>
      </c>
      <c r="V1034" s="464">
        <v>6099643796976.8984</v>
      </c>
      <c r="W1034" s="460">
        <v>1923.6324374491151</v>
      </c>
      <c r="X1034" s="463">
        <v>4.5854543258390681E-2</v>
      </c>
      <c r="Y1034" s="476">
        <v>2.0000000000000001E-4</v>
      </c>
    </row>
    <row r="1035" spans="1:25" x14ac:dyDescent="0.2">
      <c r="A1035" s="475">
        <f t="shared" si="16"/>
        <v>1031</v>
      </c>
      <c r="B1035" s="462">
        <v>0.39828108707010845</v>
      </c>
      <c r="C1035" s="461">
        <v>1811.563694005556</v>
      </c>
      <c r="D1035" s="462">
        <v>0.57046712680462086</v>
      </c>
      <c r="E1035" s="462">
        <v>0.38259890073050723</v>
      </c>
      <c r="F1035" s="516">
        <v>2026.12</v>
      </c>
      <c r="G1035" s="464">
        <v>145153309012.61002</v>
      </c>
      <c r="H1035" s="461">
        <v>12396700.556006765</v>
      </c>
      <c r="I1035" s="464">
        <v>312576033631.909</v>
      </c>
      <c r="J1035" s="462">
        <v>0.36229829039176764</v>
      </c>
      <c r="K1035" s="464">
        <v>31402452462.631516</v>
      </c>
      <c r="L1035" s="464">
        <v>123804326014.72444</v>
      </c>
      <c r="M1035" s="464">
        <v>44195166580.56321</v>
      </c>
      <c r="N1035" s="464">
        <v>80041480510.752441</v>
      </c>
      <c r="O1035" s="464">
        <v>19942.193045576576</v>
      </c>
      <c r="P1035" s="461">
        <v>532345.89187553432</v>
      </c>
      <c r="Q1035" s="461">
        <v>357329.73945113417</v>
      </c>
      <c r="R1035" s="464">
        <v>671733009601.84705</v>
      </c>
      <c r="S1035" s="462">
        <v>0.51725511352692999</v>
      </c>
      <c r="T1035" s="462">
        <v>0.37151407870108977</v>
      </c>
      <c r="U1035" s="461">
        <v>16.284036645742589</v>
      </c>
      <c r="V1035" s="464">
        <v>4550153247468.4756</v>
      </c>
      <c r="W1035" s="460">
        <v>1433.4320843981707</v>
      </c>
      <c r="X1035" s="463">
        <v>4.3994945821097343E-2</v>
      </c>
      <c r="Y1035" s="476">
        <v>2.0000000000000001E-4</v>
      </c>
    </row>
    <row r="1036" spans="1:25" x14ac:dyDescent="0.2">
      <c r="A1036" s="475">
        <f t="shared" si="16"/>
        <v>1032</v>
      </c>
      <c r="B1036" s="462">
        <v>0.5423411229429107</v>
      </c>
      <c r="C1036" s="461">
        <v>5138.0897965527392</v>
      </c>
      <c r="D1036" s="462">
        <v>0.67729170953775375</v>
      </c>
      <c r="E1036" s="462">
        <v>0.41270577070735776</v>
      </c>
      <c r="F1036" s="516">
        <v>2024.93</v>
      </c>
      <c r="G1036" s="464">
        <v>281791093266.29938</v>
      </c>
      <c r="H1036" s="461">
        <v>15296413.712752454</v>
      </c>
      <c r="I1036" s="464">
        <v>320010852568.94427</v>
      </c>
      <c r="J1036" s="462">
        <v>0.12129929037962695</v>
      </c>
      <c r="K1036" s="464">
        <v>4044269762.5213227</v>
      </c>
      <c r="L1036" s="464">
        <v>7819431791.7713194</v>
      </c>
      <c r="M1036" s="464">
        <v>209948512873.99811</v>
      </c>
      <c r="N1036" s="464">
        <v>44235797336.970245</v>
      </c>
      <c r="O1036" s="464">
        <v>26030.239187977804</v>
      </c>
      <c r="P1036" s="461">
        <v>287945.10504130874</v>
      </c>
      <c r="Q1036" s="461">
        <v>162209.62714642019</v>
      </c>
      <c r="R1036" s="464">
        <v>852650855488.52698</v>
      </c>
      <c r="S1036" s="462">
        <v>0.51323657271669487</v>
      </c>
      <c r="T1036" s="462">
        <v>0.33793446514693293</v>
      </c>
      <c r="U1036" s="461">
        <v>19.069713963280304</v>
      </c>
      <c r="V1036" s="464">
        <v>5967076677780.8984</v>
      </c>
      <c r="W1036" s="460">
        <v>1881.7526126810315</v>
      </c>
      <c r="X1036" s="463">
        <v>3.8647594964795036E-2</v>
      </c>
      <c r="Y1036" s="476">
        <v>2.0000000000000001E-4</v>
      </c>
    </row>
    <row r="1037" spans="1:25" x14ac:dyDescent="0.2">
      <c r="A1037" s="475">
        <f t="shared" si="16"/>
        <v>1033</v>
      </c>
      <c r="B1037" s="462">
        <v>0.43898153631145337</v>
      </c>
      <c r="C1037" s="461">
        <v>10795.209224805783</v>
      </c>
      <c r="D1037" s="462">
        <v>0.92224998243149359</v>
      </c>
      <c r="E1037" s="462">
        <v>0.7</v>
      </c>
      <c r="F1037" s="516">
        <v>2023.75</v>
      </c>
      <c r="G1037" s="464">
        <v>812469377286.09167</v>
      </c>
      <c r="H1037" s="461">
        <v>20407432.460604146</v>
      </c>
      <c r="I1037" s="464">
        <v>571407809424.52612</v>
      </c>
      <c r="J1037" s="462">
        <v>0.43616106266959753</v>
      </c>
      <c r="K1037" s="464">
        <v>7104877733.0786362</v>
      </c>
      <c r="L1037" s="464">
        <v>0</v>
      </c>
      <c r="M1037" s="464">
        <v>612941127449.60071</v>
      </c>
      <c r="N1037" s="464">
        <v>7024550754.3276243</v>
      </c>
      <c r="O1037" s="464">
        <v>42987.498028432798</v>
      </c>
      <c r="P1037" s="461">
        <v>79522.191847150403</v>
      </c>
      <c r="Q1037" s="461">
        <v>30555.810352775214</v>
      </c>
      <c r="R1037" s="464">
        <v>1778030456364.5212</v>
      </c>
      <c r="S1037" s="462">
        <v>0.67989261869713258</v>
      </c>
      <c r="T1037" s="462">
        <v>0.55558283963798982</v>
      </c>
      <c r="U1037" s="461">
        <v>17.9214080166876</v>
      </c>
      <c r="V1037" s="464">
        <v>19348910597303.988</v>
      </c>
      <c r="W1037" s="460">
        <v>6102.7816160017492</v>
      </c>
      <c r="X1037" s="463">
        <v>4.1073487039377542E-2</v>
      </c>
      <c r="Y1037" s="476">
        <v>2.0000000000000001E-4</v>
      </c>
    </row>
    <row r="1038" spans="1:25" x14ac:dyDescent="0.2">
      <c r="A1038" s="475">
        <f t="shared" si="16"/>
        <v>1034</v>
      </c>
      <c r="B1038" s="462">
        <v>0.48179593133803894</v>
      </c>
      <c r="C1038" s="461">
        <v>7007.9699243935956</v>
      </c>
      <c r="D1038" s="462">
        <v>0.92080903687569637</v>
      </c>
      <c r="E1038" s="462">
        <v>0.33025226046472095</v>
      </c>
      <c r="F1038" s="516">
        <v>2027.19</v>
      </c>
      <c r="G1038" s="464">
        <v>108699193410.67116</v>
      </c>
      <c r="H1038" s="461">
        <v>20441820.035182927</v>
      </c>
      <c r="I1038" s="464">
        <v>404170032232.65472</v>
      </c>
      <c r="J1038" s="462">
        <v>8.8834151475285728E-2</v>
      </c>
      <c r="K1038" s="464">
        <v>33625120344.298485</v>
      </c>
      <c r="L1038" s="464">
        <v>144336597825.34039</v>
      </c>
      <c r="M1038" s="464">
        <v>0</v>
      </c>
      <c r="N1038" s="464">
        <v>6188732758.9278336</v>
      </c>
      <c r="O1038" s="464">
        <v>21148.662145229675</v>
      </c>
      <c r="P1038" s="461">
        <v>90427.499999997934</v>
      </c>
      <c r="Q1038" s="461">
        <v>22075.874999999163</v>
      </c>
      <c r="R1038" s="464">
        <v>668360945804.42432</v>
      </c>
      <c r="S1038" s="462">
        <v>0.34554770241636557</v>
      </c>
      <c r="T1038" s="462">
        <v>0.18543387381913731</v>
      </c>
      <c r="U1038" s="461">
        <v>19.56307542834697</v>
      </c>
      <c r="V1038" s="464">
        <v>2544754010185.8262</v>
      </c>
      <c r="W1038" s="460">
        <v>803.84990894492262</v>
      </c>
      <c r="X1038" s="463">
        <v>3.974512516283172E-2</v>
      </c>
      <c r="Y1038" s="476">
        <v>2.0000000000000001E-4</v>
      </c>
    </row>
    <row r="1039" spans="1:25" x14ac:dyDescent="0.2">
      <c r="A1039" s="475">
        <f t="shared" si="16"/>
        <v>1035</v>
      </c>
      <c r="B1039" s="462">
        <v>0.48929670990051732</v>
      </c>
      <c r="C1039" s="461">
        <v>2858.6541781009173</v>
      </c>
      <c r="D1039" s="462">
        <v>0.7169901273260344</v>
      </c>
      <c r="E1039" s="462">
        <v>2.451800887255251E-2</v>
      </c>
      <c r="F1039" s="516">
        <v>2025.73</v>
      </c>
      <c r="G1039" s="464">
        <v>110863869845.40311</v>
      </c>
      <c r="H1039" s="461">
        <v>16659913.166556649</v>
      </c>
      <c r="I1039" s="464">
        <v>419482892704.37115</v>
      </c>
      <c r="J1039" s="462">
        <v>0.34578593288734061</v>
      </c>
      <c r="K1039" s="464">
        <v>14236804463.957613</v>
      </c>
      <c r="L1039" s="464">
        <v>426874346.5802505</v>
      </c>
      <c r="M1039" s="464">
        <v>85964007194.906631</v>
      </c>
      <c r="N1039" s="464">
        <v>62252699814.508247</v>
      </c>
      <c r="O1039" s="464">
        <v>31749.417680921273</v>
      </c>
      <c r="P1039" s="461">
        <v>409410.04549370706</v>
      </c>
      <c r="Q1039" s="461">
        <v>254669.04740167287</v>
      </c>
      <c r="R1039" s="464">
        <v>769911726109.78235</v>
      </c>
      <c r="S1039" s="462">
        <v>0.5012722381176532</v>
      </c>
      <c r="T1039" s="462">
        <v>0.30044007416938201</v>
      </c>
      <c r="U1039" s="461">
        <v>15.770324603897285</v>
      </c>
      <c r="V1039" s="464">
        <v>4100484191384.5518</v>
      </c>
      <c r="W1039" s="460">
        <v>1294.5150412772962</v>
      </c>
      <c r="X1039" s="463">
        <v>4.5360059771314166E-2</v>
      </c>
      <c r="Y1039" s="476">
        <v>2.0000000000000001E-4</v>
      </c>
    </row>
    <row r="1040" spans="1:25" x14ac:dyDescent="0.2">
      <c r="A1040" s="475">
        <f t="shared" si="16"/>
        <v>1036</v>
      </c>
      <c r="B1040" s="462">
        <v>0.42158102307453216</v>
      </c>
      <c r="C1040" s="461">
        <v>8081.4601151950774</v>
      </c>
      <c r="D1040" s="462">
        <v>0.84904876129196649</v>
      </c>
      <c r="E1040" s="462">
        <v>0.47523732483989101</v>
      </c>
      <c r="F1040" s="516">
        <v>2025.11</v>
      </c>
      <c r="G1040" s="464">
        <v>247399193977.11047</v>
      </c>
      <c r="H1040" s="461">
        <v>21644090.281888213</v>
      </c>
      <c r="I1040" s="464">
        <v>513045888069.46851</v>
      </c>
      <c r="J1040" s="462">
        <v>0.21832756361998173</v>
      </c>
      <c r="K1040" s="464">
        <v>28835162832.753258</v>
      </c>
      <c r="L1040" s="464">
        <v>84081887093.489594</v>
      </c>
      <c r="M1040" s="464">
        <v>112940712321.74232</v>
      </c>
      <c r="N1040" s="464">
        <v>63783305147.24279</v>
      </c>
      <c r="O1040" s="464">
        <v>25201.590049361988</v>
      </c>
      <c r="P1040" s="461">
        <v>371026.27486090705</v>
      </c>
      <c r="Q1040" s="461">
        <v>221324.87648335111</v>
      </c>
      <c r="R1040" s="464">
        <v>1104559918445.6233</v>
      </c>
      <c r="S1040" s="462">
        <v>0.4876221132403375</v>
      </c>
      <c r="T1040" s="462">
        <v>0.27806216755948093</v>
      </c>
      <c r="U1040" s="461">
        <v>17.699848507361981</v>
      </c>
      <c r="V1040" s="464">
        <v>5864800072154.4053</v>
      </c>
      <c r="W1040" s="460">
        <v>1849.3634600712285</v>
      </c>
      <c r="X1040" s="463">
        <v>4.1904695943242413E-2</v>
      </c>
      <c r="Y1040" s="476">
        <v>2.0000000000000001E-4</v>
      </c>
    </row>
    <row r="1041" spans="1:25" x14ac:dyDescent="0.2">
      <c r="A1041" s="475">
        <f t="shared" si="16"/>
        <v>1037</v>
      </c>
      <c r="B1041" s="462">
        <v>0.58704083132823948</v>
      </c>
      <c r="C1041" s="461">
        <v>5615.5473324265349</v>
      </c>
      <c r="D1041" s="462">
        <v>0.85381056838189262</v>
      </c>
      <c r="E1041" s="462">
        <v>0.68104811597338488</v>
      </c>
      <c r="F1041" s="516">
        <v>2024.61</v>
      </c>
      <c r="G1041" s="464">
        <v>376652041530.0578</v>
      </c>
      <c r="H1041" s="461">
        <v>22576772.079018459</v>
      </c>
      <c r="I1041" s="464">
        <v>578121849386.85315</v>
      </c>
      <c r="J1041" s="462">
        <v>0.33321336622683362</v>
      </c>
      <c r="K1041" s="464">
        <v>8091819172.9895821</v>
      </c>
      <c r="L1041" s="464">
        <v>0</v>
      </c>
      <c r="M1041" s="464">
        <v>312578946739.27606</v>
      </c>
      <c r="N1041" s="464">
        <v>137679058959.42838</v>
      </c>
      <c r="O1041" s="464">
        <v>31243.618703228705</v>
      </c>
      <c r="P1041" s="461">
        <v>739360.887566032</v>
      </c>
      <c r="Q1041" s="461">
        <v>515471.18364845368</v>
      </c>
      <c r="R1041" s="464">
        <v>1511840680315.6895</v>
      </c>
      <c r="S1041" s="462">
        <v>0.56752236104756471</v>
      </c>
      <c r="T1041" s="462">
        <v>0.33512106594746005</v>
      </c>
      <c r="U1041" s="461">
        <v>17.439124025042325</v>
      </c>
      <c r="V1041" s="464">
        <v>9607146231584.9844</v>
      </c>
      <c r="W1041" s="460">
        <v>3033.0635497480298</v>
      </c>
      <c r="X1041" s="463">
        <v>4.2373138315134347E-2</v>
      </c>
      <c r="Y1041" s="476">
        <v>2.0000000000000001E-4</v>
      </c>
    </row>
    <row r="1042" spans="1:25" x14ac:dyDescent="0.2">
      <c r="A1042" s="475">
        <f t="shared" si="16"/>
        <v>1038</v>
      </c>
      <c r="B1042" s="462">
        <v>0.66038699055696726</v>
      </c>
      <c r="C1042" s="461">
        <v>3474.9577926869488</v>
      </c>
      <c r="D1042" s="462">
        <v>0.92535820716408057</v>
      </c>
      <c r="E1042" s="462">
        <v>0.50389957161669141</v>
      </c>
      <c r="F1042" s="516">
        <v>2025.55</v>
      </c>
      <c r="G1042" s="464">
        <v>214916730444.16153</v>
      </c>
      <c r="H1042" s="461">
        <v>26210820.956106141</v>
      </c>
      <c r="I1042" s="464">
        <v>601817278498.79651</v>
      </c>
      <c r="J1042" s="462">
        <v>0.37030730099856457</v>
      </c>
      <c r="K1042" s="464">
        <v>13587313244.31827</v>
      </c>
      <c r="L1042" s="464">
        <v>21408188593.987072</v>
      </c>
      <c r="M1042" s="464">
        <v>115084789144.55299</v>
      </c>
      <c r="N1042" s="464">
        <v>31565424488.002724</v>
      </c>
      <c r="O1042" s="464">
        <v>29469.674139028251</v>
      </c>
      <c r="P1042" s="461">
        <v>260202.29359599735</v>
      </c>
      <c r="Q1042" s="461">
        <v>136362.2657421327</v>
      </c>
      <c r="R1042" s="464">
        <v>1033546329474.1505</v>
      </c>
      <c r="S1042" s="462">
        <v>0.52661208250153246</v>
      </c>
      <c r="T1042" s="462">
        <v>0.38727607697662003</v>
      </c>
      <c r="U1042" s="461">
        <v>16.17772417909292</v>
      </c>
      <c r="V1042" s="464">
        <v>7176843738008.248</v>
      </c>
      <c r="W1042" s="460">
        <v>2264.7988503657766</v>
      </c>
      <c r="X1042" s="463">
        <v>4.4470672184860643E-2</v>
      </c>
      <c r="Y1042" s="476">
        <v>2.0000000000000001E-4</v>
      </c>
    </row>
    <row r="1043" spans="1:25" x14ac:dyDescent="0.2">
      <c r="A1043" s="475">
        <f t="shared" si="16"/>
        <v>1039</v>
      </c>
      <c r="B1043" s="462">
        <v>0.49426675593774116</v>
      </c>
      <c r="C1043" s="461">
        <v>2427.5323630463636</v>
      </c>
      <c r="D1043" s="462">
        <v>0.2</v>
      </c>
      <c r="E1043" s="462">
        <v>0.33208774592669821</v>
      </c>
      <c r="F1043" s="516">
        <v>2024.82</v>
      </c>
      <c r="G1043" s="464">
        <v>71412642041.862167</v>
      </c>
      <c r="H1043" s="461">
        <v>3332009.5915635964</v>
      </c>
      <c r="I1043" s="464">
        <v>165065124852.99011</v>
      </c>
      <c r="J1043" s="462">
        <v>0.49426675593774116</v>
      </c>
      <c r="K1043" s="464">
        <v>3011712977.5969729</v>
      </c>
      <c r="L1043" s="464">
        <v>0</v>
      </c>
      <c r="M1043" s="464">
        <v>90949982205.690018</v>
      </c>
      <c r="N1043" s="464">
        <v>68571621144.033623</v>
      </c>
      <c r="O1043" s="464">
        <v>25087.548327374338</v>
      </c>
      <c r="P1043" s="461">
        <v>510854.25092877966</v>
      </c>
      <c r="Q1043" s="461">
        <v>293412.94860743405</v>
      </c>
      <c r="R1043" s="464">
        <v>407820819538.3468</v>
      </c>
      <c r="S1043" s="462">
        <v>0.56882708989119446</v>
      </c>
      <c r="T1043" s="462">
        <v>0.34459605675496457</v>
      </c>
      <c r="U1043" s="461">
        <v>16.021275931399309</v>
      </c>
      <c r="V1043" s="464">
        <v>2639496479727.4561</v>
      </c>
      <c r="W1043" s="460">
        <v>833.46431871696575</v>
      </c>
      <c r="X1043" s="463">
        <v>4.2818575036737382E-2</v>
      </c>
      <c r="Y1043" s="476">
        <v>2.0000000000000001E-4</v>
      </c>
    </row>
    <row r="1044" spans="1:25" x14ac:dyDescent="0.2">
      <c r="A1044" s="475">
        <f t="shared" si="16"/>
        <v>1040</v>
      </c>
      <c r="B1044" s="462">
        <v>0.53996512952212239</v>
      </c>
      <c r="C1044" s="461">
        <v>5174.3653891959812</v>
      </c>
      <c r="D1044" s="462">
        <v>0.51414823877935079</v>
      </c>
      <c r="E1044" s="462">
        <v>0.3166392738222189</v>
      </c>
      <c r="F1044" s="516">
        <v>2024.39</v>
      </c>
      <c r="G1044" s="464">
        <v>240597884684.11929</v>
      </c>
      <c r="H1044" s="461">
        <v>9839225.1100432463</v>
      </c>
      <c r="I1044" s="464">
        <v>353064804931.66022</v>
      </c>
      <c r="J1044" s="462">
        <v>0.45172419439658495</v>
      </c>
      <c r="K1044" s="464">
        <v>11432680026.250931</v>
      </c>
      <c r="L1044" s="464">
        <v>0</v>
      </c>
      <c r="M1044" s="464">
        <v>191917215267.25378</v>
      </c>
      <c r="N1044" s="464">
        <v>20510273691.771706</v>
      </c>
      <c r="O1044" s="464">
        <v>34016.252044147186</v>
      </c>
      <c r="P1044" s="461">
        <v>164592.98020931025</v>
      </c>
      <c r="Q1044" s="461">
        <v>75210.771471167798</v>
      </c>
      <c r="R1044" s="464">
        <v>884890643501.49243</v>
      </c>
      <c r="S1044" s="462">
        <v>0.64123571471412055</v>
      </c>
      <c r="T1044" s="462">
        <v>0.42109237742216327</v>
      </c>
      <c r="U1044" s="461">
        <v>16.844648277730819</v>
      </c>
      <c r="V1044" s="464">
        <v>6888281835288.1924</v>
      </c>
      <c r="W1044" s="460">
        <v>2173.5629198737033</v>
      </c>
      <c r="X1044" s="463">
        <v>4.3495420465575564E-2</v>
      </c>
      <c r="Y1044" s="476">
        <v>2.0000000000000001E-4</v>
      </c>
    </row>
    <row r="1045" spans="1:25" x14ac:dyDescent="0.2">
      <c r="A1045" s="475">
        <f t="shared" si="16"/>
        <v>1041</v>
      </c>
      <c r="B1045" s="462">
        <v>0.36052245388611548</v>
      </c>
      <c r="C1045" s="461">
        <v>2660.6996539120232</v>
      </c>
      <c r="D1045" s="462">
        <v>0.53093358578437044</v>
      </c>
      <c r="E1045" s="462">
        <v>0.46404816315712116</v>
      </c>
      <c r="F1045" s="516">
        <v>2024.65</v>
      </c>
      <c r="G1045" s="464">
        <v>196180191065.81314</v>
      </c>
      <c r="H1045" s="461">
        <v>10760299.021875257</v>
      </c>
      <c r="I1045" s="464">
        <v>251548297968.61716</v>
      </c>
      <c r="J1045" s="462">
        <v>0.23823530547612826</v>
      </c>
      <c r="K1045" s="464">
        <v>8798389210.2321396</v>
      </c>
      <c r="L1045" s="464">
        <v>6924920580.9804659</v>
      </c>
      <c r="M1045" s="464">
        <v>167385279711.10626</v>
      </c>
      <c r="N1045" s="464">
        <v>44760597930.144272</v>
      </c>
      <c r="O1045" s="464">
        <v>20265.239342509427</v>
      </c>
      <c r="P1045" s="461">
        <v>308880.63790530298</v>
      </c>
      <c r="Q1045" s="461">
        <v>181668.82400804249</v>
      </c>
      <c r="R1045" s="464">
        <v>696739718543.85144</v>
      </c>
      <c r="S1045" s="462">
        <v>0.55703480156761853</v>
      </c>
      <c r="T1045" s="462">
        <v>0.36395382379167229</v>
      </c>
      <c r="U1045" s="461">
        <v>17.59424291310031</v>
      </c>
      <c r="V1045" s="464">
        <v>4931918639145.9131</v>
      </c>
      <c r="W1045" s="460">
        <v>1556.4390412379546</v>
      </c>
      <c r="X1045" s="463">
        <v>4.1341048848113432E-2</v>
      </c>
      <c r="Y1045" s="476">
        <v>2.0000000000000001E-4</v>
      </c>
    </row>
    <row r="1046" spans="1:25" x14ac:dyDescent="0.2">
      <c r="A1046" s="475">
        <f t="shared" si="16"/>
        <v>1042</v>
      </c>
      <c r="B1046" s="462">
        <v>0.68011641075453377</v>
      </c>
      <c r="C1046" s="461">
        <v>1500</v>
      </c>
      <c r="D1046" s="462">
        <v>0.74606550017899165</v>
      </c>
      <c r="E1046" s="462">
        <v>0.67391631912607752</v>
      </c>
      <c r="F1046" s="516">
        <v>2024.39</v>
      </c>
      <c r="G1046" s="464">
        <v>225278595665.50897</v>
      </c>
      <c r="H1046" s="461">
        <v>19067493.479555018</v>
      </c>
      <c r="I1046" s="464">
        <v>507591169200.44617</v>
      </c>
      <c r="J1046" s="462">
        <v>0.48233817825649627</v>
      </c>
      <c r="K1046" s="464">
        <v>17784189770.570641</v>
      </c>
      <c r="L1046" s="464">
        <v>0</v>
      </c>
      <c r="M1046" s="464">
        <v>167500977931.4368</v>
      </c>
      <c r="N1046" s="464">
        <v>67803851595.120087</v>
      </c>
      <c r="O1046" s="464">
        <v>36893.677113825492</v>
      </c>
      <c r="P1046" s="461">
        <v>503737.01149799017</v>
      </c>
      <c r="Q1046" s="461">
        <v>328388.47139645368</v>
      </c>
      <c r="R1046" s="464">
        <v>1043812478470.9771</v>
      </c>
      <c r="S1046" s="462">
        <v>0.60174448144131787</v>
      </c>
      <c r="T1046" s="462">
        <v>0.43639508212960404</v>
      </c>
      <c r="U1046" s="461">
        <v>15.915068599042739</v>
      </c>
      <c r="V1046" s="464">
        <v>8204038762753.2871</v>
      </c>
      <c r="W1046" s="460">
        <v>2585.6432618516374</v>
      </c>
      <c r="X1046" s="463">
        <v>4.4599363167583429E-2</v>
      </c>
      <c r="Y1046" s="476">
        <v>2.0000000000000001E-4</v>
      </c>
    </row>
    <row r="1047" spans="1:25" x14ac:dyDescent="0.2">
      <c r="A1047" s="475">
        <f t="shared" si="16"/>
        <v>1043</v>
      </c>
      <c r="B1047" s="462">
        <v>0.43915626882613512</v>
      </c>
      <c r="C1047" s="461">
        <v>2896.4515148379642</v>
      </c>
      <c r="D1047" s="462">
        <v>0.67715579697238426</v>
      </c>
      <c r="E1047" s="462">
        <v>0.55560029433415914</v>
      </c>
      <c r="F1047" s="516">
        <v>2026.42</v>
      </c>
      <c r="G1047" s="464">
        <v>116022833244.28526</v>
      </c>
      <c r="H1047" s="461">
        <v>15551205.936785763</v>
      </c>
      <c r="I1047" s="464">
        <v>485771465674.94537</v>
      </c>
      <c r="J1047" s="462">
        <v>0.43915626882613512</v>
      </c>
      <c r="K1047" s="464">
        <v>23232208644.97361</v>
      </c>
      <c r="L1047" s="464">
        <v>47542588594.978081</v>
      </c>
      <c r="M1047" s="464">
        <v>42456756963.618317</v>
      </c>
      <c r="N1047" s="464">
        <v>38719360059.744034</v>
      </c>
      <c r="O1047" s="464">
        <v>22924.575861644124</v>
      </c>
      <c r="P1047" s="461">
        <v>279446.59179741435</v>
      </c>
      <c r="Q1047" s="461">
        <v>155820.49683174412</v>
      </c>
      <c r="R1047" s="464">
        <v>789390525635.49536</v>
      </c>
      <c r="S1047" s="462">
        <v>0.54386016180224117</v>
      </c>
      <c r="T1047" s="462">
        <v>0.37835646754241992</v>
      </c>
      <c r="U1047" s="461">
        <v>15.198415532480485</v>
      </c>
      <c r="V1047" s="464">
        <v>5200288146472.9678</v>
      </c>
      <c r="W1047" s="460">
        <v>1642.0466264198415</v>
      </c>
      <c r="X1047" s="463">
        <v>4.6048640203002936E-2</v>
      </c>
      <c r="Y1047" s="476">
        <v>2.0000000000000001E-4</v>
      </c>
    </row>
    <row r="1048" spans="1:25" x14ac:dyDescent="0.2">
      <c r="A1048" s="475">
        <f t="shared" si="16"/>
        <v>1044</v>
      </c>
      <c r="B1048" s="462">
        <v>0.52011278675988426</v>
      </c>
      <c r="C1048" s="461">
        <v>4014.8266525169875</v>
      </c>
      <c r="D1048" s="462">
        <v>1.0548934415012403</v>
      </c>
      <c r="E1048" s="462">
        <v>0.29171563118548605</v>
      </c>
      <c r="F1048" s="516">
        <v>2025.22</v>
      </c>
      <c r="G1048" s="464">
        <v>188679177023.70026</v>
      </c>
      <c r="H1048" s="461">
        <v>33667605.934847757</v>
      </c>
      <c r="I1048" s="464">
        <v>749068309201.58643</v>
      </c>
      <c r="J1048" s="462">
        <v>0.28992398060273927</v>
      </c>
      <c r="K1048" s="464">
        <v>30536140192.727242</v>
      </c>
      <c r="L1048" s="464">
        <v>51481036551.286263</v>
      </c>
      <c r="M1048" s="464">
        <v>174087110086.54919</v>
      </c>
      <c r="N1048" s="464">
        <v>93954869027.007874</v>
      </c>
      <c r="O1048" s="464">
        <v>30875.68758746648</v>
      </c>
      <c r="P1048" s="461">
        <v>545803.13111519965</v>
      </c>
      <c r="Q1048" s="461">
        <v>352132.26165452605</v>
      </c>
      <c r="R1048" s="464">
        <v>1483683996170.2493</v>
      </c>
      <c r="S1048" s="462">
        <v>0.49788533470380836</v>
      </c>
      <c r="T1048" s="462">
        <v>0.23197848589850059</v>
      </c>
      <c r="U1048" s="461">
        <v>16.171300148340634</v>
      </c>
      <c r="V1048" s="464">
        <v>6107566026342.6465</v>
      </c>
      <c r="W1048" s="460">
        <v>1927.5094656673703</v>
      </c>
      <c r="X1048" s="463">
        <v>4.5217117894825326E-2</v>
      </c>
      <c r="Y1048" s="476">
        <v>2.0000000000000001E-4</v>
      </c>
    </row>
    <row r="1049" spans="1:25" x14ac:dyDescent="0.2">
      <c r="A1049" s="475">
        <f t="shared" si="16"/>
        <v>1045</v>
      </c>
      <c r="B1049" s="462">
        <v>0.57572609535451547</v>
      </c>
      <c r="C1049" s="461">
        <v>8961.4821894304296</v>
      </c>
      <c r="D1049" s="462">
        <v>0.66109171659556631</v>
      </c>
      <c r="E1049" s="462">
        <v>0.56928512627031147</v>
      </c>
      <c r="F1049" s="516">
        <v>2026.78</v>
      </c>
      <c r="G1049" s="464">
        <v>256623214172.20084</v>
      </c>
      <c r="H1049" s="461">
        <v>13330285.068847463</v>
      </c>
      <c r="I1049" s="464">
        <v>356334162865.27002</v>
      </c>
      <c r="J1049" s="462">
        <v>0.32801642159627842</v>
      </c>
      <c r="K1049" s="464">
        <v>57038077668.09861</v>
      </c>
      <c r="L1049" s="464">
        <v>173186531195.16974</v>
      </c>
      <c r="M1049" s="464">
        <v>14979895254.532509</v>
      </c>
      <c r="N1049" s="464">
        <v>45374094798.642479</v>
      </c>
      <c r="O1049" s="464">
        <v>30124.512260152187</v>
      </c>
      <c r="P1049" s="461">
        <v>313799.64385580714</v>
      </c>
      <c r="Q1049" s="461">
        <v>182195.18643808173</v>
      </c>
      <c r="R1049" s="464">
        <v>864807710597.93738</v>
      </c>
      <c r="S1049" s="462">
        <v>0.54770883325470432</v>
      </c>
      <c r="T1049" s="462">
        <v>0.444576595527098</v>
      </c>
      <c r="U1049" s="461">
        <v>16.819872812739572</v>
      </c>
      <c r="V1049" s="464">
        <v>6948736903926.5762</v>
      </c>
      <c r="W1049" s="460">
        <v>2190.0080625338928</v>
      </c>
      <c r="X1049" s="463">
        <v>4.4353073613524141E-2</v>
      </c>
      <c r="Y1049" s="476">
        <v>2.0000000000000001E-4</v>
      </c>
    </row>
    <row r="1050" spans="1:25" x14ac:dyDescent="0.2">
      <c r="A1050" s="475">
        <f t="shared" si="16"/>
        <v>1046</v>
      </c>
      <c r="B1050" s="462">
        <v>0.48954098103306271</v>
      </c>
      <c r="C1050" s="461">
        <v>9578.3214777304165</v>
      </c>
      <c r="D1050" s="462">
        <v>0.56959087307532597</v>
      </c>
      <c r="E1050" s="462">
        <v>0.63333089389284192</v>
      </c>
      <c r="F1050" s="516">
        <v>2026.67</v>
      </c>
      <c r="G1050" s="464">
        <v>129547480508.06497</v>
      </c>
      <c r="H1050" s="461">
        <v>11232388.861064428</v>
      </c>
      <c r="I1050" s="464">
        <v>346879666195.63324</v>
      </c>
      <c r="J1050" s="462">
        <v>0.3864262842549534</v>
      </c>
      <c r="K1050" s="464">
        <v>50969341958.607162</v>
      </c>
      <c r="L1050" s="464">
        <v>128939872536.87811</v>
      </c>
      <c r="M1050" s="464">
        <v>18003708312.705326</v>
      </c>
      <c r="N1050" s="464">
        <v>40637629115.895142</v>
      </c>
      <c r="O1050" s="464">
        <v>29657.013735474233</v>
      </c>
      <c r="P1050" s="461">
        <v>277007.63930205692</v>
      </c>
      <c r="Q1050" s="461">
        <v>156439.43466708815</v>
      </c>
      <c r="R1050" s="464">
        <v>704592279200.22888</v>
      </c>
      <c r="S1050" s="462">
        <v>0.54349509202195945</v>
      </c>
      <c r="T1050" s="462">
        <v>0.38776279844923367</v>
      </c>
      <c r="U1050" s="461">
        <v>15.570569386947385</v>
      </c>
      <c r="V1050" s="464">
        <v>4669879053253.9932</v>
      </c>
      <c r="W1050" s="460">
        <v>1473.5489935454339</v>
      </c>
      <c r="X1050" s="463">
        <v>4.7283788931693709E-2</v>
      </c>
      <c r="Y1050" s="476">
        <v>2.0000000000000001E-4</v>
      </c>
    </row>
    <row r="1051" spans="1:25" x14ac:dyDescent="0.2">
      <c r="A1051" s="475">
        <f t="shared" si="16"/>
        <v>1047</v>
      </c>
      <c r="B1051" s="462">
        <v>0.40955548660730889</v>
      </c>
      <c r="C1051" s="461">
        <v>7601.8723456899897</v>
      </c>
      <c r="D1051" s="462">
        <v>0.56948447879819386</v>
      </c>
      <c r="E1051" s="462">
        <v>0.56932605758539601</v>
      </c>
      <c r="F1051" s="516">
        <v>2025.4</v>
      </c>
      <c r="G1051" s="464">
        <v>61129364442.553864</v>
      </c>
      <c r="H1051" s="461">
        <v>11281905.29346082</v>
      </c>
      <c r="I1051" s="464">
        <v>350161658035.83911</v>
      </c>
      <c r="J1051" s="462">
        <v>0.36144007094828245</v>
      </c>
      <c r="K1051" s="464">
        <v>6105851799.9118395</v>
      </c>
      <c r="L1051" s="464">
        <v>0</v>
      </c>
      <c r="M1051" s="464">
        <v>66814329729.067497</v>
      </c>
      <c r="N1051" s="464">
        <v>89767848168.976105</v>
      </c>
      <c r="O1051" s="464">
        <v>25985.497037820787</v>
      </c>
      <c r="P1051" s="461">
        <v>488531.37520628574</v>
      </c>
      <c r="Q1051" s="461">
        <v>322032.02045827161</v>
      </c>
      <c r="R1051" s="464">
        <v>661937925645.21948</v>
      </c>
      <c r="S1051" s="462">
        <v>0.48632417024198787</v>
      </c>
      <c r="T1051" s="462">
        <v>0.2276340886074345</v>
      </c>
      <c r="U1051" s="461">
        <v>15.384284487572193</v>
      </c>
      <c r="V1051" s="464">
        <v>2577731745313.3403</v>
      </c>
      <c r="W1051" s="460">
        <v>813.56767594809082</v>
      </c>
      <c r="X1051" s="463">
        <v>4.7093190731186882E-2</v>
      </c>
      <c r="Y1051" s="476">
        <v>2.0000000000000001E-4</v>
      </c>
    </row>
    <row r="1052" spans="1:25" x14ac:dyDescent="0.2">
      <c r="A1052" s="475">
        <f t="shared" si="16"/>
        <v>1048</v>
      </c>
      <c r="B1052" s="462">
        <v>0.33753005435168371</v>
      </c>
      <c r="C1052" s="461">
        <v>1500</v>
      </c>
      <c r="D1052" s="462">
        <v>0.83063164665168066</v>
      </c>
      <c r="E1052" s="462">
        <v>0.3840280039728115</v>
      </c>
      <c r="F1052" s="516">
        <v>2024.42</v>
      </c>
      <c r="G1052" s="464">
        <v>336870663332.56549</v>
      </c>
      <c r="H1052" s="461">
        <v>23746435.799169037</v>
      </c>
      <c r="I1052" s="464">
        <v>544663043663.09424</v>
      </c>
      <c r="J1052" s="462">
        <v>0.33176153899302352</v>
      </c>
      <c r="K1052" s="464">
        <v>10114456239.04859</v>
      </c>
      <c r="L1052" s="464">
        <v>12842953696.424446</v>
      </c>
      <c r="M1052" s="464">
        <v>202962553621.60318</v>
      </c>
      <c r="N1052" s="464">
        <v>43929466162.084206</v>
      </c>
      <c r="O1052" s="464">
        <v>21562.108888641433</v>
      </c>
      <c r="P1052" s="461">
        <v>313373.50808707887</v>
      </c>
      <c r="Q1052" s="461">
        <v>177862.33662085456</v>
      </c>
      <c r="R1052" s="464">
        <v>1092113371801.3792</v>
      </c>
      <c r="S1052" s="462">
        <v>0.5377580698427129</v>
      </c>
      <c r="T1052" s="462">
        <v>0.41853514023899779</v>
      </c>
      <c r="U1052" s="461">
        <v>17.403033294925855</v>
      </c>
      <c r="V1052" s="464">
        <v>8694895696535.5732</v>
      </c>
      <c r="W1052" s="460">
        <v>2745.5690904431967</v>
      </c>
      <c r="X1052" s="463">
        <v>4.2196011928139016E-2</v>
      </c>
      <c r="Y1052" s="476">
        <v>2.0000000000000001E-4</v>
      </c>
    </row>
    <row r="1053" spans="1:25" x14ac:dyDescent="0.2">
      <c r="A1053" s="475">
        <f t="shared" si="16"/>
        <v>1049</v>
      </c>
      <c r="B1053" s="462">
        <v>0.55817354094873406</v>
      </c>
      <c r="C1053" s="461">
        <v>5800.0961526723886</v>
      </c>
      <c r="D1053" s="462">
        <v>0.86085217309593487</v>
      </c>
      <c r="E1053" s="462">
        <v>0.7</v>
      </c>
      <c r="F1053" s="516">
        <v>2024</v>
      </c>
      <c r="G1053" s="464">
        <v>230227622654.43082</v>
      </c>
      <c r="H1053" s="461">
        <v>21555553.439891655</v>
      </c>
      <c r="I1053" s="464">
        <v>508424381173.15393</v>
      </c>
      <c r="J1053" s="462">
        <v>0.35110386670152516</v>
      </c>
      <c r="K1053" s="464">
        <v>9161449473.8440456</v>
      </c>
      <c r="L1053" s="464">
        <v>0</v>
      </c>
      <c r="M1053" s="464">
        <v>172811207829.56723</v>
      </c>
      <c r="N1053" s="464">
        <v>25031238343.444599</v>
      </c>
      <c r="O1053" s="464">
        <v>21775.147007292398</v>
      </c>
      <c r="P1053" s="461">
        <v>219295.74520164297</v>
      </c>
      <c r="Q1053" s="461">
        <v>108007.53373668647</v>
      </c>
      <c r="R1053" s="464">
        <v>990827046889.18237</v>
      </c>
      <c r="S1053" s="462">
        <v>0.54988378053349396</v>
      </c>
      <c r="T1053" s="462">
        <v>0.37388005963437509</v>
      </c>
      <c r="U1053" s="461">
        <v>16.704814414965966</v>
      </c>
      <c r="V1053" s="464">
        <v>6834118833337.9102</v>
      </c>
      <c r="W1053" s="460">
        <v>2156.1814578815538</v>
      </c>
      <c r="X1053" s="463">
        <v>4.3668305768065671E-2</v>
      </c>
      <c r="Y1053" s="476">
        <v>2.0000000000000001E-4</v>
      </c>
    </row>
    <row r="1054" spans="1:25" x14ac:dyDescent="0.2">
      <c r="A1054" s="475">
        <f t="shared" si="16"/>
        <v>1050</v>
      </c>
      <c r="B1054" s="462">
        <v>0.5529325659041977</v>
      </c>
      <c r="C1054" s="461">
        <v>5696.9461717209451</v>
      </c>
      <c r="D1054" s="462">
        <v>1.0547999990545929</v>
      </c>
      <c r="E1054" s="462">
        <v>0.47977876740858083</v>
      </c>
      <c r="F1054" s="516">
        <v>2024.9</v>
      </c>
      <c r="G1054" s="464">
        <v>302061700140.34344</v>
      </c>
      <c r="H1054" s="461">
        <v>33540758.64378196</v>
      </c>
      <c r="I1054" s="464">
        <v>597966617574.78235</v>
      </c>
      <c r="J1054" s="462">
        <v>0.11020311283981732</v>
      </c>
      <c r="K1054" s="464">
        <v>43248912865.073029</v>
      </c>
      <c r="L1054" s="464">
        <v>137818588261.62918</v>
      </c>
      <c r="M1054" s="464">
        <v>140524978435.20544</v>
      </c>
      <c r="N1054" s="464">
        <v>10367312821.44899</v>
      </c>
      <c r="O1054" s="464">
        <v>35789.178508164558</v>
      </c>
      <c r="P1054" s="461">
        <v>111914.48709786302</v>
      </c>
      <c r="Q1054" s="461">
        <v>39009.453940435626</v>
      </c>
      <c r="R1054" s="464">
        <v>1193475951017.9009</v>
      </c>
      <c r="S1054" s="462">
        <v>0.43350545870301621</v>
      </c>
      <c r="T1054" s="462">
        <v>0.26138633986829363</v>
      </c>
      <c r="U1054" s="461">
        <v>19.79905174140092</v>
      </c>
      <c r="V1054" s="464">
        <v>6581955436874.2822</v>
      </c>
      <c r="W1054" s="460">
        <v>2078.2662672149777</v>
      </c>
      <c r="X1054" s="463">
        <v>3.8363542754679007E-2</v>
      </c>
      <c r="Y1054" s="476">
        <v>2.0000000000000001E-4</v>
      </c>
    </row>
    <row r="1055" spans="1:25" x14ac:dyDescent="0.2">
      <c r="A1055" s="475">
        <f t="shared" si="16"/>
        <v>1051</v>
      </c>
      <c r="B1055" s="462">
        <v>0.63994516907434118</v>
      </c>
      <c r="C1055" s="461">
        <v>1500</v>
      </c>
      <c r="D1055" s="462">
        <v>0.58109844543814515</v>
      </c>
      <c r="E1055" s="462">
        <v>0.472530538834667</v>
      </c>
      <c r="F1055" s="516">
        <v>2026.07</v>
      </c>
      <c r="G1055" s="464">
        <v>224004006544.81494</v>
      </c>
      <c r="H1055" s="461">
        <v>12457840.962060295</v>
      </c>
      <c r="I1055" s="464">
        <v>418649392281.7193</v>
      </c>
      <c r="J1055" s="462">
        <v>0.48467355132790158</v>
      </c>
      <c r="K1055" s="464">
        <v>59343617604.758873</v>
      </c>
      <c r="L1055" s="464">
        <v>228129589390.34549</v>
      </c>
      <c r="M1055" s="464">
        <v>59539154755.265549</v>
      </c>
      <c r="N1055" s="464">
        <v>59098162049.095474</v>
      </c>
      <c r="O1055" s="464">
        <v>38153.329872294431</v>
      </c>
      <c r="P1055" s="461">
        <v>384879.28162961069</v>
      </c>
      <c r="Q1055" s="461">
        <v>239333.45111746204</v>
      </c>
      <c r="R1055" s="464">
        <v>913116704694.22717</v>
      </c>
      <c r="S1055" s="462">
        <v>0.58812235467439244</v>
      </c>
      <c r="T1055" s="462">
        <v>0.44705114664584722</v>
      </c>
      <c r="U1055" s="461">
        <v>16.155701210321705</v>
      </c>
      <c r="V1055" s="464">
        <v>7425803498704.709</v>
      </c>
      <c r="W1055" s="460">
        <v>2343.8690403541291</v>
      </c>
      <c r="X1055" s="463">
        <v>4.41349976583379E-2</v>
      </c>
      <c r="Y1055" s="476">
        <v>2.0000000000000001E-4</v>
      </c>
    </row>
    <row r="1056" spans="1:25" x14ac:dyDescent="0.2">
      <c r="A1056" s="475">
        <f t="shared" si="16"/>
        <v>1052</v>
      </c>
      <c r="B1056" s="462">
        <v>0.54179912450466372</v>
      </c>
      <c r="C1056" s="461">
        <v>7522.6626049430706</v>
      </c>
      <c r="D1056" s="462">
        <v>0.74705270109807864</v>
      </c>
      <c r="E1056" s="462">
        <v>0.60655907363660255</v>
      </c>
      <c r="F1056" s="516">
        <v>2023.75</v>
      </c>
      <c r="G1056" s="464">
        <v>364465362429.80981</v>
      </c>
      <c r="H1056" s="461">
        <v>17344180.754194371</v>
      </c>
      <c r="I1056" s="464">
        <v>383085614469.15515</v>
      </c>
      <c r="J1056" s="462">
        <v>0.14382415703775309</v>
      </c>
      <c r="K1056" s="464">
        <v>17261262235.846031</v>
      </c>
      <c r="L1056" s="464">
        <v>0</v>
      </c>
      <c r="M1056" s="464">
        <v>344833832869.08051</v>
      </c>
      <c r="N1056" s="464">
        <v>51381972473.974358</v>
      </c>
      <c r="O1056" s="464">
        <v>34018.465792231815</v>
      </c>
      <c r="P1056" s="461">
        <v>314166.78435481305</v>
      </c>
      <c r="Q1056" s="461">
        <v>180409.45999745585</v>
      </c>
      <c r="R1056" s="464">
        <v>1114557249020.7847</v>
      </c>
      <c r="S1056" s="462">
        <v>0.54130705005579172</v>
      </c>
      <c r="T1056" s="462">
        <v>0.34149238042478519</v>
      </c>
      <c r="U1056" s="461">
        <v>18.884517886769718</v>
      </c>
      <c r="V1056" s="464">
        <v>7805044101709.4395</v>
      </c>
      <c r="W1056" s="460">
        <v>2464.772626321977</v>
      </c>
      <c r="X1056" s="463">
        <v>3.932173761467482E-2</v>
      </c>
      <c r="Y1056" s="476">
        <v>2.0000000000000001E-4</v>
      </c>
    </row>
    <row r="1057" spans="1:25" x14ac:dyDescent="0.2">
      <c r="A1057" s="475">
        <f t="shared" si="16"/>
        <v>1053</v>
      </c>
      <c r="B1057" s="462">
        <v>0.6902571670081481</v>
      </c>
      <c r="C1057" s="461">
        <v>1500</v>
      </c>
      <c r="D1057" s="462">
        <v>0.6018597768142947</v>
      </c>
      <c r="E1057" s="462">
        <v>0.18390512566189032</v>
      </c>
      <c r="F1057" s="516">
        <v>2025.29</v>
      </c>
      <c r="G1057" s="464">
        <v>156615979877.47235</v>
      </c>
      <c r="H1057" s="461">
        <v>13776854.664796591</v>
      </c>
      <c r="I1057" s="464">
        <v>312599309445.98297</v>
      </c>
      <c r="J1057" s="462">
        <v>0.22665846127347311</v>
      </c>
      <c r="K1057" s="464">
        <v>14632735804.910328</v>
      </c>
      <c r="L1057" s="464">
        <v>18449103283.406887</v>
      </c>
      <c r="M1057" s="464">
        <v>105907079336.84254</v>
      </c>
      <c r="N1057" s="464">
        <v>51383566164.14669</v>
      </c>
      <c r="O1057" s="464">
        <v>32222.187307925222</v>
      </c>
      <c r="P1057" s="461">
        <v>333654.92827352945</v>
      </c>
      <c r="Q1057" s="461">
        <v>198914.20327840932</v>
      </c>
      <c r="R1057" s="464">
        <v>659771767795.44849</v>
      </c>
      <c r="S1057" s="462">
        <v>0.4731486397300656</v>
      </c>
      <c r="T1057" s="462">
        <v>0.32262975446180486</v>
      </c>
      <c r="U1057" s="461">
        <v>17.348329941157687</v>
      </c>
      <c r="V1057" s="464">
        <v>4094051714791.5195</v>
      </c>
      <c r="W1057" s="460">
        <v>1292.5064029963128</v>
      </c>
      <c r="X1057" s="463">
        <v>4.1884554979730135E-2</v>
      </c>
      <c r="Y1057" s="476">
        <v>2.0000000000000001E-4</v>
      </c>
    </row>
    <row r="1058" spans="1:25" x14ac:dyDescent="0.2">
      <c r="A1058" s="475">
        <f t="shared" si="16"/>
        <v>1054</v>
      </c>
      <c r="B1058" s="462">
        <v>0.54726722763153934</v>
      </c>
      <c r="C1058" s="461">
        <v>1933.0479404227408</v>
      </c>
      <c r="D1058" s="462">
        <v>0.77351078453611632</v>
      </c>
      <c r="E1058" s="462">
        <v>0.10594053066016451</v>
      </c>
      <c r="F1058" s="516">
        <v>2025.07</v>
      </c>
      <c r="G1058" s="464">
        <v>178387248914.83997</v>
      </c>
      <c r="H1058" s="461">
        <v>19506488.934987608</v>
      </c>
      <c r="I1058" s="464">
        <v>476960965237.51874</v>
      </c>
      <c r="J1058" s="462">
        <v>0.30567193550205762</v>
      </c>
      <c r="K1058" s="464">
        <v>13534001413.067619</v>
      </c>
      <c r="L1058" s="464">
        <v>0</v>
      </c>
      <c r="M1058" s="464">
        <v>90192162561.917007</v>
      </c>
      <c r="N1058" s="464">
        <v>28309846718.28511</v>
      </c>
      <c r="O1058" s="464">
        <v>33262.960981103934</v>
      </c>
      <c r="P1058" s="461">
        <v>215643.50700190855</v>
      </c>
      <c r="Q1058" s="461">
        <v>106961.71575548445</v>
      </c>
      <c r="R1058" s="464">
        <v>838152584047.68677</v>
      </c>
      <c r="S1058" s="462">
        <v>0.49477738770385787</v>
      </c>
      <c r="T1058" s="462">
        <v>0.34390689221689724</v>
      </c>
      <c r="U1058" s="461">
        <v>16.652581271026577</v>
      </c>
      <c r="V1058" s="464">
        <v>5313803741949.832</v>
      </c>
      <c r="W1058" s="460">
        <v>1677.73949666148</v>
      </c>
      <c r="X1058" s="463">
        <v>4.369232891441422E-2</v>
      </c>
      <c r="Y1058" s="476">
        <v>2.0000000000000001E-4</v>
      </c>
    </row>
    <row r="1059" spans="1:25" x14ac:dyDescent="0.2">
      <c r="A1059" s="475">
        <f t="shared" si="16"/>
        <v>1055</v>
      </c>
      <c r="B1059" s="462">
        <v>0.58153278062453972</v>
      </c>
      <c r="C1059" s="461">
        <v>5344.0260085600303</v>
      </c>
      <c r="D1059" s="462">
        <v>0.73446460629320631</v>
      </c>
      <c r="E1059" s="462">
        <v>0.59320970136028284</v>
      </c>
      <c r="F1059" s="516">
        <v>2025.84</v>
      </c>
      <c r="G1059" s="464">
        <v>233722793166.39917</v>
      </c>
      <c r="H1059" s="461">
        <v>17303569.365643237</v>
      </c>
      <c r="I1059" s="464">
        <v>374675833095.93549</v>
      </c>
      <c r="J1059" s="462">
        <v>0.17420669133813149</v>
      </c>
      <c r="K1059" s="464">
        <v>11605785456.048798</v>
      </c>
      <c r="L1059" s="464">
        <v>3364885704.8644209</v>
      </c>
      <c r="M1059" s="464">
        <v>141080026583.81287</v>
      </c>
      <c r="N1059" s="464">
        <v>49442408080.490425</v>
      </c>
      <c r="O1059" s="464">
        <v>26738.763841455569</v>
      </c>
      <c r="P1059" s="461">
        <v>318037.38349025772</v>
      </c>
      <c r="Q1059" s="461">
        <v>183647.76513841079</v>
      </c>
      <c r="R1059" s="464">
        <v>918856910283.57068</v>
      </c>
      <c r="S1059" s="462">
        <v>0.5087141285040061</v>
      </c>
      <c r="T1059" s="462">
        <v>0.29878453978222486</v>
      </c>
      <c r="U1059" s="461">
        <v>18.055137894759465</v>
      </c>
      <c r="V1059" s="464">
        <v>5342172460472.1465</v>
      </c>
      <c r="W1059" s="460">
        <v>1682.8509764845837</v>
      </c>
      <c r="X1059" s="463">
        <v>4.1156323146281308E-2</v>
      </c>
      <c r="Y1059" s="476">
        <v>2.0000000000000001E-4</v>
      </c>
    </row>
    <row r="1060" spans="1:25" x14ac:dyDescent="0.2">
      <c r="A1060" s="475">
        <f t="shared" si="16"/>
        <v>1056</v>
      </c>
      <c r="B1060" s="462">
        <v>0.4886661327510522</v>
      </c>
      <c r="C1060" s="461">
        <v>5002.1911524917796</v>
      </c>
      <c r="D1060" s="462">
        <v>0.844491353393232</v>
      </c>
      <c r="E1060" s="462">
        <v>0.39291075263748021</v>
      </c>
      <c r="F1060" s="516">
        <v>2025.17</v>
      </c>
      <c r="G1060" s="464">
        <v>128746679833.94193</v>
      </c>
      <c r="H1060" s="461">
        <v>22519221.75370837</v>
      </c>
      <c r="I1060" s="464">
        <v>579671581988.00452</v>
      </c>
      <c r="J1060" s="462">
        <v>0.43273135133837759</v>
      </c>
      <c r="K1060" s="464">
        <v>13994740648.699455</v>
      </c>
      <c r="L1060" s="464">
        <v>4677098957.649169</v>
      </c>
      <c r="M1060" s="464">
        <v>101560971498.92072</v>
      </c>
      <c r="N1060" s="464">
        <v>34624538709.766548</v>
      </c>
      <c r="O1060" s="464">
        <v>28570.946988363201</v>
      </c>
      <c r="P1060" s="461">
        <v>282277.90920397348</v>
      </c>
      <c r="Q1060" s="461">
        <v>154278.45867403678</v>
      </c>
      <c r="R1060" s="464">
        <v>946359927690.37549</v>
      </c>
      <c r="S1060" s="462">
        <v>0.55006676476095651</v>
      </c>
      <c r="T1060" s="462">
        <v>0.3674785891599065</v>
      </c>
      <c r="U1060" s="461">
        <v>15.16094152816121</v>
      </c>
      <c r="V1060" s="464">
        <v>5887788126793.7637</v>
      </c>
      <c r="W1060" s="460">
        <v>1859.1201853784526</v>
      </c>
      <c r="X1060" s="463">
        <v>4.7530470847490291E-2</v>
      </c>
      <c r="Y1060" s="476">
        <v>2.0000000000000001E-4</v>
      </c>
    </row>
    <row r="1061" spans="1:25" x14ac:dyDescent="0.2">
      <c r="A1061" s="475">
        <f t="shared" si="16"/>
        <v>1057</v>
      </c>
      <c r="B1061" s="462">
        <v>0.52361842929736813</v>
      </c>
      <c r="C1061" s="461">
        <v>4636.8347528993299</v>
      </c>
      <c r="D1061" s="462">
        <v>0.68909452631762713</v>
      </c>
      <c r="E1061" s="462">
        <v>0.37308762969651943</v>
      </c>
      <c r="F1061" s="516">
        <v>2026.71</v>
      </c>
      <c r="G1061" s="464">
        <v>96757649854.341202</v>
      </c>
      <c r="H1061" s="461">
        <v>15159480.585468611</v>
      </c>
      <c r="I1061" s="464">
        <v>324145211378.68549</v>
      </c>
      <c r="J1061" s="462">
        <v>0.15497951052274028</v>
      </c>
      <c r="K1061" s="464">
        <v>25035732440.704021</v>
      </c>
      <c r="L1061" s="464">
        <v>63399077783.828835</v>
      </c>
      <c r="M1061" s="464">
        <v>20904787217.537281</v>
      </c>
      <c r="N1061" s="464">
        <v>38174205825.840492</v>
      </c>
      <c r="O1061" s="464">
        <v>30601.496302260799</v>
      </c>
      <c r="P1061" s="461">
        <v>263366.06725484144</v>
      </c>
      <c r="Q1061" s="461">
        <v>143539.16801844566</v>
      </c>
      <c r="R1061" s="464">
        <v>594225668766.26721</v>
      </c>
      <c r="S1061" s="462">
        <v>0.39595790930973357</v>
      </c>
      <c r="T1061" s="462">
        <v>0.231341141889639</v>
      </c>
      <c r="U1061" s="461">
        <v>16.957929604396114</v>
      </c>
      <c r="V1061" s="464">
        <v>2548279384214.6572</v>
      </c>
      <c r="W1061" s="460">
        <v>804.72358641517769</v>
      </c>
      <c r="X1061" s="463">
        <v>4.275414296678251E-2</v>
      </c>
      <c r="Y1061" s="476">
        <v>2.0000000000000001E-4</v>
      </c>
    </row>
    <row r="1062" spans="1:25" x14ac:dyDescent="0.2">
      <c r="A1062" s="475">
        <f t="shared" si="16"/>
        <v>1058</v>
      </c>
      <c r="B1062" s="462">
        <v>0.47091540375958862</v>
      </c>
      <c r="C1062" s="461">
        <v>3478.3007986349394</v>
      </c>
      <c r="D1062" s="462">
        <v>0.50771074544565664</v>
      </c>
      <c r="E1062" s="462">
        <v>0.49978321571082307</v>
      </c>
      <c r="F1062" s="516">
        <v>2025.31</v>
      </c>
      <c r="G1062" s="464">
        <v>189501730536.35849</v>
      </c>
      <c r="H1062" s="461">
        <v>9856908.5145583339</v>
      </c>
      <c r="I1062" s="464">
        <v>366691388025.3573</v>
      </c>
      <c r="J1062" s="462">
        <v>0.47091540375958862</v>
      </c>
      <c r="K1062" s="464">
        <v>26406637509.397995</v>
      </c>
      <c r="L1062" s="464">
        <v>24689977429.44146</v>
      </c>
      <c r="M1062" s="464">
        <v>100749130222.5356</v>
      </c>
      <c r="N1062" s="464">
        <v>39483030944.318413</v>
      </c>
      <c r="O1062" s="464">
        <v>16342.62711413141</v>
      </c>
      <c r="P1062" s="461">
        <v>289460.30790453358</v>
      </c>
      <c r="Q1062" s="461">
        <v>167376.96241051966</v>
      </c>
      <c r="R1062" s="464">
        <v>773324939717.09668</v>
      </c>
      <c r="S1062" s="462">
        <v>0.60120726151195936</v>
      </c>
      <c r="T1062" s="462">
        <v>0.43761905017090719</v>
      </c>
      <c r="U1062" s="461">
        <v>16.267456594416267</v>
      </c>
      <c r="V1062" s="464">
        <v>6092087416656.7832</v>
      </c>
      <c r="W1062" s="460">
        <v>1923.8423522534626</v>
      </c>
      <c r="X1062" s="463">
        <v>4.4591371203429431E-2</v>
      </c>
      <c r="Y1062" s="476">
        <v>2.0000000000000001E-4</v>
      </c>
    </row>
    <row r="1063" spans="1:25" x14ac:dyDescent="0.2">
      <c r="A1063" s="475">
        <f t="shared" si="16"/>
        <v>1059</v>
      </c>
      <c r="B1063" s="462">
        <v>0.39186346164169555</v>
      </c>
      <c r="C1063" s="461">
        <v>4139.373600877534</v>
      </c>
      <c r="D1063" s="462">
        <v>0.80448399227488443</v>
      </c>
      <c r="E1063" s="462">
        <v>0.56357791507385235</v>
      </c>
      <c r="F1063" s="516">
        <v>2025.33</v>
      </c>
      <c r="G1063" s="464">
        <v>219606959708.82516</v>
      </c>
      <c r="H1063" s="461">
        <v>20499453.689785119</v>
      </c>
      <c r="I1063" s="464">
        <v>537136663433.60394</v>
      </c>
      <c r="J1063" s="462">
        <v>0.25521046059214858</v>
      </c>
      <c r="K1063" s="464">
        <v>33323133861.56913</v>
      </c>
      <c r="L1063" s="464">
        <v>88069324303.477264</v>
      </c>
      <c r="M1063" s="464">
        <v>143558663984.50348</v>
      </c>
      <c r="N1063" s="464">
        <v>45795392295.939285</v>
      </c>
      <c r="O1063" s="464">
        <v>41549.801403652164</v>
      </c>
      <c r="P1063" s="461">
        <v>272144.74296447315</v>
      </c>
      <c r="Q1063" s="461">
        <v>147605.96056535555</v>
      </c>
      <c r="R1063" s="464">
        <v>1111752374515.7239</v>
      </c>
      <c r="S1063" s="462">
        <v>0.49843725156457708</v>
      </c>
      <c r="T1063" s="462">
        <v>0.27844683681986465</v>
      </c>
      <c r="U1063" s="461">
        <v>17.136316872197309</v>
      </c>
      <c r="V1063" s="464">
        <v>5870697262415.8857</v>
      </c>
      <c r="W1063" s="460">
        <v>1852.3118726778914</v>
      </c>
      <c r="X1063" s="463">
        <v>4.2423611376003673E-2</v>
      </c>
      <c r="Y1063" s="476">
        <v>2.0000000000000001E-4</v>
      </c>
    </row>
    <row r="1064" spans="1:25" x14ac:dyDescent="0.2">
      <c r="A1064" s="475">
        <f t="shared" si="16"/>
        <v>1060</v>
      </c>
      <c r="B1064" s="462">
        <v>0.49699385991364708</v>
      </c>
      <c r="C1064" s="461">
        <v>4050.3751585813484</v>
      </c>
      <c r="D1064" s="462">
        <v>0.48394797565112396</v>
      </c>
      <c r="E1064" s="462">
        <v>0.52058902297743459</v>
      </c>
      <c r="F1064" s="516">
        <v>2025.26</v>
      </c>
      <c r="G1064" s="464">
        <v>94125631564.834229</v>
      </c>
      <c r="H1064" s="461">
        <v>9464797.1713006366</v>
      </c>
      <c r="I1064" s="464">
        <v>360187116034.5932</v>
      </c>
      <c r="J1064" s="462">
        <v>0.46673586033916237</v>
      </c>
      <c r="K1064" s="464">
        <v>20491072088.833271</v>
      </c>
      <c r="L1064" s="464">
        <v>36757695007.293358</v>
      </c>
      <c r="M1064" s="464">
        <v>63712772144.92292</v>
      </c>
      <c r="N1064" s="464">
        <v>11456158576.831667</v>
      </c>
      <c r="O1064" s="464">
        <v>23490.35527719411</v>
      </c>
      <c r="P1064" s="461">
        <v>112069.18485565734</v>
      </c>
      <c r="Q1064" s="461">
        <v>40067.533075649546</v>
      </c>
      <c r="R1064" s="464">
        <v>570551405324.00903</v>
      </c>
      <c r="S1064" s="462">
        <v>0.56831857545865416</v>
      </c>
      <c r="T1064" s="462">
        <v>0.42654650085384355</v>
      </c>
      <c r="U1064" s="461">
        <v>15.19058746488728</v>
      </c>
      <c r="V1064" s="464">
        <v>4249684884026.8018</v>
      </c>
      <c r="W1064" s="460">
        <v>1341.5939173460163</v>
      </c>
      <c r="X1064" s="463">
        <v>4.5803043535212529E-2</v>
      </c>
      <c r="Y1064" s="476">
        <v>2.0000000000000001E-4</v>
      </c>
    </row>
    <row r="1065" spans="1:25" x14ac:dyDescent="0.2">
      <c r="A1065" s="475">
        <f t="shared" si="16"/>
        <v>1061</v>
      </c>
      <c r="B1065" s="462">
        <v>0.47766783806823671</v>
      </c>
      <c r="C1065" s="461">
        <v>5566.3666138171611</v>
      </c>
      <c r="D1065" s="462">
        <v>0.88987987018592807</v>
      </c>
      <c r="E1065" s="462">
        <v>0.53086825627460654</v>
      </c>
      <c r="F1065" s="516">
        <v>2023.75</v>
      </c>
      <c r="G1065" s="464">
        <v>307977379121.41675</v>
      </c>
      <c r="H1065" s="461">
        <v>24085642.707757194</v>
      </c>
      <c r="I1065" s="464">
        <v>405155492232.39246</v>
      </c>
      <c r="J1065" s="462">
        <v>-2.6035522862039029E-2</v>
      </c>
      <c r="K1065" s="464">
        <v>14036094406.956631</v>
      </c>
      <c r="L1065" s="464">
        <v>0</v>
      </c>
      <c r="M1065" s="464">
        <v>263058197935.17133</v>
      </c>
      <c r="N1065" s="464">
        <v>50303216462.130913</v>
      </c>
      <c r="O1065" s="464">
        <v>20929.934497301947</v>
      </c>
      <c r="P1065" s="461">
        <v>322413.3513110833</v>
      </c>
      <c r="Q1065" s="461">
        <v>183318.32186863772</v>
      </c>
      <c r="R1065" s="464">
        <v>1001232098788.8757</v>
      </c>
      <c r="S1065" s="462">
        <v>0.43467309344515032</v>
      </c>
      <c r="T1065" s="462">
        <v>0.29255482324669507</v>
      </c>
      <c r="U1065" s="461">
        <v>21.565528992213736</v>
      </c>
      <c r="V1065" s="464">
        <v>6755304665449.5508</v>
      </c>
      <c r="W1065" s="460">
        <v>2132.5223667855257</v>
      </c>
      <c r="X1065" s="463">
        <v>3.4755887740186869E-2</v>
      </c>
      <c r="Y1065" s="476">
        <v>2.0000000000000001E-4</v>
      </c>
    </row>
    <row r="1066" spans="1:25" x14ac:dyDescent="0.2">
      <c r="A1066" s="475">
        <f t="shared" si="16"/>
        <v>1062</v>
      </c>
      <c r="B1066" s="462">
        <v>0.32617659424256773</v>
      </c>
      <c r="C1066" s="461">
        <v>3898.2279109997185</v>
      </c>
      <c r="D1066" s="462">
        <v>0.76213386299765262</v>
      </c>
      <c r="E1066" s="462">
        <v>0.18909686560298833</v>
      </c>
      <c r="F1066" s="516">
        <v>2025.23</v>
      </c>
      <c r="G1066" s="464">
        <v>215378228137.59796</v>
      </c>
      <c r="H1066" s="461">
        <v>18318668.343708705</v>
      </c>
      <c r="I1066" s="464">
        <v>483967403044.01746</v>
      </c>
      <c r="J1066" s="462">
        <v>0.32617659424256773</v>
      </c>
      <c r="K1066" s="464">
        <v>10945216220.761951</v>
      </c>
      <c r="L1066" s="464">
        <v>9928880267.0373249</v>
      </c>
      <c r="M1066" s="464">
        <v>97230993214.111069</v>
      </c>
      <c r="N1066" s="464">
        <v>35809578229.964706</v>
      </c>
      <c r="O1066" s="464">
        <v>26377.7689671507</v>
      </c>
      <c r="P1066" s="461">
        <v>278852.7833306223</v>
      </c>
      <c r="Q1066" s="461">
        <v>153500.01208504531</v>
      </c>
      <c r="R1066" s="464">
        <v>892951537394.39026</v>
      </c>
      <c r="S1066" s="462">
        <v>0.5138857301498474</v>
      </c>
      <c r="T1066" s="462">
        <v>0.3694179956327186</v>
      </c>
      <c r="U1066" s="461">
        <v>16.886017799880126</v>
      </c>
      <c r="V1066" s="464">
        <v>6097171938803.9326</v>
      </c>
      <c r="W1066" s="460">
        <v>1921.6869763611433</v>
      </c>
      <c r="X1066" s="463">
        <v>4.364009249193275E-2</v>
      </c>
      <c r="Y1066" s="476">
        <v>2.0000000000000001E-4</v>
      </c>
    </row>
    <row r="1067" spans="1:25" x14ac:dyDescent="0.2">
      <c r="A1067" s="475">
        <f t="shared" si="16"/>
        <v>1063</v>
      </c>
      <c r="B1067" s="462">
        <v>0.57837955926832885</v>
      </c>
      <c r="C1067" s="461">
        <v>2530.0006472863902</v>
      </c>
      <c r="D1067" s="462">
        <v>0.74124380893061625</v>
      </c>
      <c r="E1067" s="462">
        <v>0.62215638614967794</v>
      </c>
      <c r="F1067" s="516">
        <v>2026.17</v>
      </c>
      <c r="G1067" s="464">
        <v>203552569089.98853</v>
      </c>
      <c r="H1067" s="461">
        <v>18601621.833994426</v>
      </c>
      <c r="I1067" s="464">
        <v>596407650960.99695</v>
      </c>
      <c r="J1067" s="462">
        <v>0.43857577339466414</v>
      </c>
      <c r="K1067" s="464">
        <v>52784702507.968582</v>
      </c>
      <c r="L1067" s="464">
        <v>76040500802.444061</v>
      </c>
      <c r="M1067" s="464">
        <v>52253529380.334091</v>
      </c>
      <c r="N1067" s="464">
        <v>43410948645.273209</v>
      </c>
      <c r="O1067" s="464">
        <v>33279.0056576606</v>
      </c>
      <c r="P1067" s="461">
        <v>279885.5642996424</v>
      </c>
      <c r="Q1067" s="461">
        <v>154727.30866026302</v>
      </c>
      <c r="R1067" s="464">
        <v>1007250539551.5677</v>
      </c>
      <c r="S1067" s="462">
        <v>0.54846777200776586</v>
      </c>
      <c r="T1067" s="462">
        <v>0.43650652737539158</v>
      </c>
      <c r="U1067" s="461">
        <v>15.576326414895563</v>
      </c>
      <c r="V1067" s="464">
        <v>7552551681494.7627</v>
      </c>
      <c r="W1067" s="460">
        <v>2384.1485475492727</v>
      </c>
      <c r="X1067" s="463">
        <v>4.6730028222450336E-2</v>
      </c>
      <c r="Y1067" s="476">
        <v>2.0000000000000001E-4</v>
      </c>
    </row>
    <row r="1068" spans="1:25" x14ac:dyDescent="0.2">
      <c r="A1068" s="475">
        <f t="shared" si="16"/>
        <v>1064</v>
      </c>
      <c r="B1068" s="462">
        <v>0.52669115355689422</v>
      </c>
      <c r="C1068" s="461">
        <v>7779.3794595980307</v>
      </c>
      <c r="D1068" s="462">
        <v>0.7016358334123034</v>
      </c>
      <c r="E1068" s="462">
        <v>0.7</v>
      </c>
      <c r="F1068" s="516">
        <v>2025.57</v>
      </c>
      <c r="G1068" s="464">
        <v>188118317713.47223</v>
      </c>
      <c r="H1068" s="461">
        <v>15124043.720154535</v>
      </c>
      <c r="I1068" s="464">
        <v>486118226088.01685</v>
      </c>
      <c r="J1068" s="462">
        <v>0.5114200711592326</v>
      </c>
      <c r="K1068" s="464">
        <v>24635295873.710114</v>
      </c>
      <c r="L1068" s="464">
        <v>42252855573.698669</v>
      </c>
      <c r="M1068" s="464">
        <v>122474740328.8304</v>
      </c>
      <c r="N1068" s="464">
        <v>37049464465.630852</v>
      </c>
      <c r="O1068" s="464">
        <v>25245.772521955714</v>
      </c>
      <c r="P1068" s="461">
        <v>299845.1220051471</v>
      </c>
      <c r="Q1068" s="461">
        <v>170630.76537773779</v>
      </c>
      <c r="R1068" s="464">
        <v>945758290507.4823</v>
      </c>
      <c r="S1068" s="462">
        <v>0.61959899423639686</v>
      </c>
      <c r="T1068" s="462">
        <v>0.45360259689988952</v>
      </c>
      <c r="U1068" s="461">
        <v>15.554331082052338</v>
      </c>
      <c r="V1068" s="464">
        <v>7362225861455.8018</v>
      </c>
      <c r="W1068" s="460">
        <v>2323.0642957154942</v>
      </c>
      <c r="X1068" s="463">
        <v>4.6642420289608459E-2</v>
      </c>
      <c r="Y1068" s="476">
        <v>2.0000000000000001E-4</v>
      </c>
    </row>
    <row r="1069" spans="1:25" x14ac:dyDescent="0.2">
      <c r="A1069" s="475">
        <f t="shared" si="16"/>
        <v>1065</v>
      </c>
      <c r="B1069" s="462">
        <v>0.36001577353048947</v>
      </c>
      <c r="C1069" s="461">
        <v>9214.6816925463463</v>
      </c>
      <c r="D1069" s="462">
        <v>0.80971289533347635</v>
      </c>
      <c r="E1069" s="462">
        <v>0.34453769561019809</v>
      </c>
      <c r="F1069" s="516">
        <v>2024.11</v>
      </c>
      <c r="G1069" s="464">
        <v>261566091684.78485</v>
      </c>
      <c r="H1069" s="461">
        <v>19194777.931796372</v>
      </c>
      <c r="I1069" s="464">
        <v>565190324196.63977</v>
      </c>
      <c r="J1069" s="462">
        <v>0.36001577353048941</v>
      </c>
      <c r="K1069" s="464">
        <v>30445005658.181076</v>
      </c>
      <c r="L1069" s="464">
        <v>13873905475.140408</v>
      </c>
      <c r="M1069" s="464">
        <v>211770290632.31686</v>
      </c>
      <c r="N1069" s="464">
        <v>121506993241.87016</v>
      </c>
      <c r="O1069" s="464">
        <v>29620.936954042736</v>
      </c>
      <c r="P1069" s="461">
        <v>727547.92338442162</v>
      </c>
      <c r="Q1069" s="461">
        <v>507525.61157412268</v>
      </c>
      <c r="R1069" s="464">
        <v>1240637563436.5598</v>
      </c>
      <c r="S1069" s="462">
        <v>0.53289633425710359</v>
      </c>
      <c r="T1069" s="462">
        <v>0.37609973871163027</v>
      </c>
      <c r="U1069" s="461">
        <v>16.286595326298041</v>
      </c>
      <c r="V1069" s="464">
        <v>8193594717438.9688</v>
      </c>
      <c r="W1069" s="460">
        <v>2585.0634027045112</v>
      </c>
      <c r="X1069" s="463">
        <v>4.5954861457483544E-2</v>
      </c>
      <c r="Y1069" s="476">
        <v>2.0000000000000001E-4</v>
      </c>
    </row>
    <row r="1070" spans="1:25" x14ac:dyDescent="0.2">
      <c r="A1070" s="475">
        <f t="shared" si="16"/>
        <v>1066</v>
      </c>
      <c r="B1070" s="462">
        <v>0.67250969066141597</v>
      </c>
      <c r="C1070" s="461">
        <v>6015.0444951430964</v>
      </c>
      <c r="D1070" s="462">
        <v>0.5923212470011332</v>
      </c>
      <c r="E1070" s="462">
        <v>0.3283430222270789</v>
      </c>
      <c r="F1070" s="516">
        <v>2025.51</v>
      </c>
      <c r="G1070" s="464">
        <v>186829674704.27176</v>
      </c>
      <c r="H1070" s="461">
        <v>12171585.77075577</v>
      </c>
      <c r="I1070" s="464">
        <v>409953755328.09528</v>
      </c>
      <c r="J1070" s="462">
        <v>0.50978564382603619</v>
      </c>
      <c r="K1070" s="464">
        <v>28792781761.31926</v>
      </c>
      <c r="L1070" s="464">
        <v>27056061754.828781</v>
      </c>
      <c r="M1070" s="464">
        <v>116004417021.40993</v>
      </c>
      <c r="N1070" s="464">
        <v>44482503405.297745</v>
      </c>
      <c r="O1070" s="464">
        <v>20005.001910005456</v>
      </c>
      <c r="P1070" s="461">
        <v>333283.17403817375</v>
      </c>
      <c r="Q1070" s="461">
        <v>198875.62909925045</v>
      </c>
      <c r="R1070" s="464">
        <v>851008891313.13745</v>
      </c>
      <c r="S1070" s="462">
        <v>0.62740631478443898</v>
      </c>
      <c r="T1070" s="462">
        <v>0.43491737882985748</v>
      </c>
      <c r="U1070" s="461">
        <v>15.856737928479284</v>
      </c>
      <c r="V1070" s="464">
        <v>6448133779391.5156</v>
      </c>
      <c r="W1070" s="460">
        <v>2034.6266927525221</v>
      </c>
      <c r="X1070" s="463">
        <v>4.6091699410127807E-2</v>
      </c>
      <c r="Y1070" s="476">
        <v>2.0000000000000001E-4</v>
      </c>
    </row>
    <row r="1071" spans="1:25" x14ac:dyDescent="0.2">
      <c r="A1071" s="475">
        <f t="shared" si="16"/>
        <v>1067</v>
      </c>
      <c r="B1071" s="462">
        <v>0.63491864613506688</v>
      </c>
      <c r="C1071" s="461">
        <v>1976.6670661183334</v>
      </c>
      <c r="D1071" s="462">
        <v>1.1602307900719075</v>
      </c>
      <c r="E1071" s="462">
        <v>0.34412174416402957</v>
      </c>
      <c r="F1071" s="516">
        <v>2025.89</v>
      </c>
      <c r="G1071" s="464">
        <v>504322239921.83417</v>
      </c>
      <c r="H1071" s="461">
        <v>42846577.542952083</v>
      </c>
      <c r="I1071" s="464">
        <v>808268836420.146</v>
      </c>
      <c r="J1071" s="462">
        <v>0.22677836058123768</v>
      </c>
      <c r="K1071" s="464">
        <v>32431121066.389763</v>
      </c>
      <c r="L1071" s="464">
        <v>48501725777.571442</v>
      </c>
      <c r="M1071" s="464">
        <v>209041088540.22742</v>
      </c>
      <c r="N1071" s="464">
        <v>84437196737.024139</v>
      </c>
      <c r="O1071" s="464">
        <v>37852.38656428238</v>
      </c>
      <c r="P1071" s="461">
        <v>513469.81096127041</v>
      </c>
      <c r="Q1071" s="461">
        <v>323533.02785067132</v>
      </c>
      <c r="R1071" s="464">
        <v>1663672792623.7336</v>
      </c>
      <c r="S1071" s="462">
        <v>0.48726078410787749</v>
      </c>
      <c r="T1071" s="462">
        <v>0.36778484964516944</v>
      </c>
      <c r="U1071" s="461">
        <v>17.856612533503995</v>
      </c>
      <c r="V1071" s="464">
        <v>11764729558919.771</v>
      </c>
      <c r="W1071" s="460">
        <v>3710.8841854128545</v>
      </c>
      <c r="X1071" s="463">
        <v>4.1796195618772403E-2</v>
      </c>
      <c r="Y1071" s="476">
        <v>2.0000000000000001E-4</v>
      </c>
    </row>
    <row r="1072" spans="1:25" x14ac:dyDescent="0.2">
      <c r="A1072" s="475">
        <f t="shared" si="16"/>
        <v>1068</v>
      </c>
      <c r="B1072" s="462">
        <v>0.71485823801146464</v>
      </c>
      <c r="C1072" s="461">
        <v>3804.0247245958344</v>
      </c>
      <c r="D1072" s="462">
        <v>1.0942820402672946</v>
      </c>
      <c r="E1072" s="462">
        <v>0.33577896927218781</v>
      </c>
      <c r="F1072" s="516">
        <v>2026.15</v>
      </c>
      <c r="G1072" s="464">
        <v>141359701618.77655</v>
      </c>
      <c r="H1072" s="461">
        <v>35130120.778681614</v>
      </c>
      <c r="I1072" s="464">
        <v>770180671705.81433</v>
      </c>
      <c r="J1072" s="462">
        <v>0.30710259108942872</v>
      </c>
      <c r="K1072" s="464">
        <v>20734513848.646938</v>
      </c>
      <c r="L1072" s="464">
        <v>45064602566.224007</v>
      </c>
      <c r="M1072" s="464">
        <v>86273495715.00856</v>
      </c>
      <c r="N1072" s="464">
        <v>7298606693.071002</v>
      </c>
      <c r="O1072" s="464">
        <v>30527.419258686266</v>
      </c>
      <c r="P1072" s="461">
        <v>88597.205554156259</v>
      </c>
      <c r="Q1072" s="461">
        <v>28219.223592625607</v>
      </c>
      <c r="R1072" s="464">
        <v>1179964677567.4958</v>
      </c>
      <c r="S1072" s="462">
        <v>0.46713899326373864</v>
      </c>
      <c r="T1072" s="462">
        <v>0.24314261002916021</v>
      </c>
      <c r="U1072" s="461">
        <v>15.873041695328915</v>
      </c>
      <c r="V1072" s="464">
        <v>5017031329042.5225</v>
      </c>
      <c r="W1072" s="460">
        <v>1582.3656694802728</v>
      </c>
      <c r="X1072" s="463">
        <v>4.6392794321025624E-2</v>
      </c>
      <c r="Y1072" s="476">
        <v>2.0000000000000001E-4</v>
      </c>
    </row>
    <row r="1073" spans="1:25" x14ac:dyDescent="0.2">
      <c r="A1073" s="475">
        <f t="shared" si="16"/>
        <v>1069</v>
      </c>
      <c r="B1073" s="462">
        <v>0.62254081174492093</v>
      </c>
      <c r="C1073" s="461">
        <v>4618.819245192265</v>
      </c>
      <c r="D1073" s="462">
        <v>0.52020739248229342</v>
      </c>
      <c r="E1073" s="462">
        <v>0.13242889749689479</v>
      </c>
      <c r="F1073" s="516">
        <v>2026.51</v>
      </c>
      <c r="G1073" s="464">
        <v>72740085441.698318</v>
      </c>
      <c r="H1073" s="461">
        <v>10246240.221425829</v>
      </c>
      <c r="I1073" s="464">
        <v>348303240544.25452</v>
      </c>
      <c r="J1073" s="462">
        <v>0.43429444957273189</v>
      </c>
      <c r="K1073" s="464">
        <v>20809101083.880035</v>
      </c>
      <c r="L1073" s="464">
        <v>13318299291.497372</v>
      </c>
      <c r="M1073" s="464">
        <v>45669185875.710487</v>
      </c>
      <c r="N1073" s="464">
        <v>39878597805.334831</v>
      </c>
      <c r="O1073" s="464">
        <v>31462.354766634584</v>
      </c>
      <c r="P1073" s="461">
        <v>265776.3293070778</v>
      </c>
      <c r="Q1073" s="461">
        <v>149100.69392230472</v>
      </c>
      <c r="R1073" s="464">
        <v>574884102373.91345</v>
      </c>
      <c r="S1073" s="462">
        <v>0.52368536511059549</v>
      </c>
      <c r="T1073" s="462">
        <v>0.37538483042217069</v>
      </c>
      <c r="U1073" s="461">
        <v>14.937137694745516</v>
      </c>
      <c r="V1073" s="464">
        <v>3653166548048.1797</v>
      </c>
      <c r="W1073" s="460">
        <v>1152.5632917360429</v>
      </c>
      <c r="X1073" s="463">
        <v>4.7347663882432889E-2</v>
      </c>
      <c r="Y1073" s="476">
        <v>2.0000000000000001E-4</v>
      </c>
    </row>
    <row r="1074" spans="1:25" x14ac:dyDescent="0.2">
      <c r="A1074" s="475">
        <f t="shared" si="16"/>
        <v>1070</v>
      </c>
      <c r="B1074" s="462">
        <v>0.40920433688459229</v>
      </c>
      <c r="C1074" s="461">
        <v>6375.9445547572441</v>
      </c>
      <c r="D1074" s="462">
        <v>0.59452896979346437</v>
      </c>
      <c r="E1074" s="462">
        <v>0.47683189936886949</v>
      </c>
      <c r="F1074" s="516">
        <v>2026.19</v>
      </c>
      <c r="G1074" s="464">
        <v>95477560036.542633</v>
      </c>
      <c r="H1074" s="461">
        <v>11793701.944055723</v>
      </c>
      <c r="I1074" s="464">
        <v>421171323680.35822</v>
      </c>
      <c r="J1074" s="462">
        <v>0.40920433688459235</v>
      </c>
      <c r="K1074" s="464">
        <v>55973857601.816437</v>
      </c>
      <c r="L1074" s="464">
        <v>105122249095.8757</v>
      </c>
      <c r="M1074" s="464">
        <v>56936946478.735558</v>
      </c>
      <c r="N1074" s="464">
        <v>35477517549.177017</v>
      </c>
      <c r="O1074" s="464">
        <v>21934.400235082765</v>
      </c>
      <c r="P1074" s="461">
        <v>257264.05601570828</v>
      </c>
      <c r="Q1074" s="461">
        <v>141039.26732338779</v>
      </c>
      <c r="R1074" s="464">
        <v>768106053501.39465</v>
      </c>
      <c r="S1074" s="462">
        <v>0.53008597719733197</v>
      </c>
      <c r="T1074" s="462">
        <v>0.30275560130058615</v>
      </c>
      <c r="U1074" s="461">
        <v>15.172349882041177</v>
      </c>
      <c r="V1074" s="464">
        <v>3917258518973.231</v>
      </c>
      <c r="W1074" s="460">
        <v>1236.35500769185</v>
      </c>
      <c r="X1074" s="463">
        <v>4.7727161150021069E-2</v>
      </c>
      <c r="Y1074" s="476">
        <v>2.0000000000000001E-4</v>
      </c>
    </row>
    <row r="1075" spans="1:25" x14ac:dyDescent="0.2">
      <c r="A1075" s="475">
        <f t="shared" si="16"/>
        <v>1071</v>
      </c>
      <c r="B1075" s="462">
        <v>0.5103432425050527</v>
      </c>
      <c r="C1075" s="461">
        <v>5866.871469466887</v>
      </c>
      <c r="D1075" s="462">
        <v>0.98038819331971849</v>
      </c>
      <c r="E1075" s="462">
        <v>0.30166534286066998</v>
      </c>
      <c r="F1075" s="516">
        <v>2026.52</v>
      </c>
      <c r="G1075" s="464">
        <v>165393373432.24478</v>
      </c>
      <c r="H1075" s="461">
        <v>25064074.331732277</v>
      </c>
      <c r="I1075" s="464">
        <v>535785909870.39911</v>
      </c>
      <c r="J1075" s="462">
        <v>0.22057195062520318</v>
      </c>
      <c r="K1075" s="464">
        <v>48269150551.63694</v>
      </c>
      <c r="L1075" s="464">
        <v>97511492453.624619</v>
      </c>
      <c r="M1075" s="464">
        <v>47576781503.039452</v>
      </c>
      <c r="N1075" s="464">
        <v>35869234384.37352</v>
      </c>
      <c r="O1075" s="464">
        <v>22349.465399820314</v>
      </c>
      <c r="P1075" s="461">
        <v>345704.51592131867</v>
      </c>
      <c r="Q1075" s="461">
        <v>134038.89459670274</v>
      </c>
      <c r="R1075" s="464">
        <v>963260527169.87268</v>
      </c>
      <c r="S1075" s="462">
        <v>0.44058588780251073</v>
      </c>
      <c r="T1075" s="462">
        <v>0.25516804655796305</v>
      </c>
      <c r="U1075" s="461">
        <v>16.750233949310587</v>
      </c>
      <c r="V1075" s="464">
        <v>4400893918504.5977</v>
      </c>
      <c r="W1075" s="460">
        <v>1385.3461404303919</v>
      </c>
      <c r="X1075" s="463">
        <v>4.5090955233361506E-2</v>
      </c>
      <c r="Y1075" s="476">
        <v>2.0000000000000001E-4</v>
      </c>
    </row>
    <row r="1076" spans="1:25" x14ac:dyDescent="0.2">
      <c r="A1076" s="475">
        <f t="shared" si="16"/>
        <v>1072</v>
      </c>
      <c r="B1076" s="462">
        <v>0.65347923977490197</v>
      </c>
      <c r="C1076" s="461">
        <v>4275.7717724991771</v>
      </c>
      <c r="D1076" s="462">
        <v>0.8628434402288403</v>
      </c>
      <c r="E1076" s="462">
        <v>0.41062091393798089</v>
      </c>
      <c r="F1076" s="516">
        <v>2023.75</v>
      </c>
      <c r="G1076" s="464">
        <v>227862029423.66531</v>
      </c>
      <c r="H1076" s="461">
        <v>23744777.922713526</v>
      </c>
      <c r="I1076" s="464">
        <v>461771019147.34283</v>
      </c>
      <c r="J1076" s="462">
        <v>5.126471580482761E-2</v>
      </c>
      <c r="K1076" s="464">
        <v>2613513919.4287429</v>
      </c>
      <c r="L1076" s="464">
        <v>0</v>
      </c>
      <c r="M1076" s="464">
        <v>250664236411.5701</v>
      </c>
      <c r="N1076" s="464">
        <v>79005564266.114639</v>
      </c>
      <c r="O1076" s="464">
        <v>36947.778547882554</v>
      </c>
      <c r="P1076" s="461">
        <v>428203.79193630803</v>
      </c>
      <c r="Q1076" s="461">
        <v>265251.85250862606</v>
      </c>
      <c r="R1076" s="464">
        <v>1050270760931.1588</v>
      </c>
      <c r="S1076" s="462">
        <v>0.42682923374387532</v>
      </c>
      <c r="T1076" s="462">
        <v>0.1850908596389618</v>
      </c>
      <c r="U1076" s="461">
        <v>22.112212101817367</v>
      </c>
      <c r="V1076" s="464">
        <v>4634237708824.9307</v>
      </c>
      <c r="W1076" s="460">
        <v>1462.0622681344039</v>
      </c>
      <c r="X1076" s="463">
        <v>3.3422277197018437E-2</v>
      </c>
      <c r="Y1076" s="476">
        <v>2.0000000000000001E-4</v>
      </c>
    </row>
    <row r="1077" spans="1:25" x14ac:dyDescent="0.2">
      <c r="A1077" s="475">
        <f t="shared" si="16"/>
        <v>1073</v>
      </c>
      <c r="B1077" s="462">
        <v>0.43281613295853383</v>
      </c>
      <c r="C1077" s="461">
        <v>3847.6797983789029</v>
      </c>
      <c r="D1077" s="462">
        <v>0.97484028112496957</v>
      </c>
      <c r="E1077" s="462">
        <v>0.67607674695815545</v>
      </c>
      <c r="F1077" s="516">
        <v>2024.78</v>
      </c>
      <c r="G1077" s="464">
        <v>331471655764.54114</v>
      </c>
      <c r="H1077" s="461">
        <v>29928756.699391305</v>
      </c>
      <c r="I1077" s="464">
        <v>783204886588.55737</v>
      </c>
      <c r="J1077" s="462">
        <v>0.40086541752031024</v>
      </c>
      <c r="K1077" s="464">
        <v>12988868271.268776</v>
      </c>
      <c r="L1077" s="464">
        <v>0</v>
      </c>
      <c r="M1077" s="464">
        <v>294184647859.11951</v>
      </c>
      <c r="N1077" s="464">
        <v>51589821003.537567</v>
      </c>
      <c r="O1077" s="464">
        <v>30631.264755154261</v>
      </c>
      <c r="P1077" s="461">
        <v>344914.39993119257</v>
      </c>
      <c r="Q1077" s="461">
        <v>198343.48124991538</v>
      </c>
      <c r="R1077" s="464">
        <v>1610434779078.2925</v>
      </c>
      <c r="S1077" s="462">
        <v>0.58435059897074859</v>
      </c>
      <c r="T1077" s="462">
        <v>0.38236534906026132</v>
      </c>
      <c r="U1077" s="461">
        <v>16.202495747450595</v>
      </c>
      <c r="V1077" s="464">
        <v>11060003698031.07</v>
      </c>
      <c r="W1077" s="460">
        <v>3489.0567315802946</v>
      </c>
      <c r="X1077" s="463">
        <v>4.4820165703932609E-2</v>
      </c>
      <c r="Y1077" s="476">
        <v>2.0000000000000001E-4</v>
      </c>
    </row>
    <row r="1078" spans="1:25" x14ac:dyDescent="0.2">
      <c r="A1078" s="475">
        <f t="shared" si="16"/>
        <v>1074</v>
      </c>
      <c r="B1078" s="462">
        <v>0.46190272324133663</v>
      </c>
      <c r="C1078" s="461">
        <v>7621.9282448091853</v>
      </c>
      <c r="D1078" s="462">
        <v>0.40944393343517888</v>
      </c>
      <c r="E1078" s="462">
        <v>0.4454888152485188</v>
      </c>
      <c r="F1078" s="516">
        <v>2026.28</v>
      </c>
      <c r="G1078" s="464">
        <v>138887204343.55438</v>
      </c>
      <c r="H1078" s="461">
        <v>7405571.3596926816</v>
      </c>
      <c r="I1078" s="464">
        <v>241165060222.58313</v>
      </c>
      <c r="J1078" s="462">
        <v>0.37873102786371293</v>
      </c>
      <c r="K1078" s="464">
        <v>25964599935.019455</v>
      </c>
      <c r="L1078" s="464">
        <v>56316933455.139046</v>
      </c>
      <c r="M1078" s="464">
        <v>44344284214.15625</v>
      </c>
      <c r="N1078" s="464">
        <v>63778347048.533554</v>
      </c>
      <c r="O1078" s="464">
        <v>25893.425603397856</v>
      </c>
      <c r="P1078" s="461">
        <v>381134.55874042312</v>
      </c>
      <c r="Q1078" s="461">
        <v>241478.20056799974</v>
      </c>
      <c r="R1078" s="464">
        <v>504517012635.57916</v>
      </c>
      <c r="S1078" s="462">
        <v>0.50181559006327159</v>
      </c>
      <c r="T1078" s="462">
        <v>0.45655077621027884</v>
      </c>
      <c r="U1078" s="461">
        <v>16.500486244784405</v>
      </c>
      <c r="V1078" s="464">
        <v>4262325876209.1245</v>
      </c>
      <c r="W1078" s="460">
        <v>1344.3395898593362</v>
      </c>
      <c r="X1078" s="463">
        <v>4.3492859410738584E-2</v>
      </c>
      <c r="Y1078" s="476">
        <v>2.0000000000000001E-4</v>
      </c>
    </row>
    <row r="1079" spans="1:25" x14ac:dyDescent="0.2">
      <c r="A1079" s="475">
        <f t="shared" si="16"/>
        <v>1075</v>
      </c>
      <c r="B1079" s="462">
        <v>0.46527052816504333</v>
      </c>
      <c r="C1079" s="461">
        <v>4340.9969590012615</v>
      </c>
      <c r="D1079" s="462">
        <v>1.0773264267204372</v>
      </c>
      <c r="E1079" s="462">
        <v>0.23718104684960795</v>
      </c>
      <c r="F1079" s="516">
        <v>2025.35</v>
      </c>
      <c r="G1079" s="464">
        <v>109378674972.98247</v>
      </c>
      <c r="H1079" s="461">
        <v>25437970.882112488</v>
      </c>
      <c r="I1079" s="464">
        <v>385961940026.71808</v>
      </c>
      <c r="J1079" s="462">
        <v>-5.9859178625544684E-2</v>
      </c>
      <c r="K1079" s="464">
        <v>18853040057.062386</v>
      </c>
      <c r="L1079" s="464">
        <v>23374166995.354763</v>
      </c>
      <c r="M1079" s="464">
        <v>114512588018.81927</v>
      </c>
      <c r="N1079" s="464">
        <v>9288732646.7740936</v>
      </c>
      <c r="O1079" s="464">
        <v>23847.947330243442</v>
      </c>
      <c r="P1079" s="461">
        <v>141060.29811150892</v>
      </c>
      <c r="Q1079" s="461">
        <v>35241.835318110112</v>
      </c>
      <c r="R1079" s="464">
        <v>765107994669.36133</v>
      </c>
      <c r="S1079" s="462">
        <v>0.35199330472127183</v>
      </c>
      <c r="T1079" s="462">
        <v>9.3967122136594888E-2</v>
      </c>
      <c r="U1079" s="461">
        <v>33.393387627064023</v>
      </c>
      <c r="V1079" s="464">
        <v>2450765082908.1299</v>
      </c>
      <c r="W1079" s="460">
        <v>773.48767141682697</v>
      </c>
      <c r="X1079" s="463">
        <v>2.344882523080875E-2</v>
      </c>
      <c r="Y1079" s="476">
        <v>2.0000000000000001E-4</v>
      </c>
    </row>
    <row r="1080" spans="1:25" x14ac:dyDescent="0.2">
      <c r="A1080" s="475">
        <f t="shared" si="16"/>
        <v>1076</v>
      </c>
      <c r="B1080" s="462">
        <v>0.38549653779734228</v>
      </c>
      <c r="C1080" s="461">
        <v>7345.6068780568348</v>
      </c>
      <c r="D1080" s="462">
        <v>0.72300930599687152</v>
      </c>
      <c r="E1080" s="462">
        <v>0.2587207240581415</v>
      </c>
      <c r="F1080" s="516">
        <v>2023.75</v>
      </c>
      <c r="G1080" s="464">
        <v>291706059580.1344</v>
      </c>
      <c r="H1080" s="461">
        <v>16392075.564740477</v>
      </c>
      <c r="I1080" s="464">
        <v>391499956727.90338</v>
      </c>
      <c r="J1080" s="462">
        <v>0.28822667660964563</v>
      </c>
      <c r="K1080" s="464">
        <v>8793992388.1140175</v>
      </c>
      <c r="L1080" s="464">
        <v>0</v>
      </c>
      <c r="M1080" s="464">
        <v>258639393684.59012</v>
      </c>
      <c r="N1080" s="464">
        <v>82801519776.939011</v>
      </c>
      <c r="O1080" s="464">
        <v>22840.111249385081</v>
      </c>
      <c r="P1080" s="461">
        <v>512516.32527432352</v>
      </c>
      <c r="Q1080" s="461">
        <v>336154.09520891291</v>
      </c>
      <c r="R1080" s="464">
        <v>1008453185558.6899</v>
      </c>
      <c r="S1080" s="462">
        <v>0.54758134228956179</v>
      </c>
      <c r="T1080" s="462">
        <v>0.40053523087642284</v>
      </c>
      <c r="U1080" s="461">
        <v>17.308434329690758</v>
      </c>
      <c r="V1080" s="464">
        <v>7735358547467.1777</v>
      </c>
      <c r="W1080" s="460">
        <v>2439.3180962813899</v>
      </c>
      <c r="X1080" s="463">
        <v>4.1970566132528107E-2</v>
      </c>
      <c r="Y1080" s="476">
        <v>2.0000000000000001E-4</v>
      </c>
    </row>
    <row r="1081" spans="1:25" x14ac:dyDescent="0.2">
      <c r="A1081" s="475">
        <f t="shared" si="16"/>
        <v>1077</v>
      </c>
      <c r="B1081" s="462">
        <v>0.54289780380291441</v>
      </c>
      <c r="C1081" s="461">
        <v>2317.7987226642026</v>
      </c>
      <c r="D1081" s="462">
        <v>0.88029449992424547</v>
      </c>
      <c r="E1081" s="462">
        <v>0.45477704983471195</v>
      </c>
      <c r="F1081" s="516">
        <v>2023.75</v>
      </c>
      <c r="G1081" s="464">
        <v>618355258293.62671</v>
      </c>
      <c r="H1081" s="461">
        <v>24651289.806108277</v>
      </c>
      <c r="I1081" s="464">
        <v>630614437259.95508</v>
      </c>
      <c r="J1081" s="462">
        <v>0.4249966203235418</v>
      </c>
      <c r="K1081" s="464">
        <v>16943841877.50095</v>
      </c>
      <c r="L1081" s="464">
        <v>0</v>
      </c>
      <c r="M1081" s="464">
        <v>488300515391.25476</v>
      </c>
      <c r="N1081" s="464">
        <v>30154197995.184978</v>
      </c>
      <c r="O1081" s="464">
        <v>27207.491876308592</v>
      </c>
      <c r="P1081" s="461">
        <v>247776.35691068866</v>
      </c>
      <c r="Q1081" s="461">
        <v>128182.57625894924</v>
      </c>
      <c r="R1081" s="464">
        <v>1680775405655.1213</v>
      </c>
      <c r="S1081" s="462">
        <v>0.64660812234899245</v>
      </c>
      <c r="T1081" s="462">
        <v>0.48385687568311114</v>
      </c>
      <c r="U1081" s="461">
        <v>17.525042246262743</v>
      </c>
      <c r="V1081" s="464">
        <v>15583527535333.744</v>
      </c>
      <c r="W1081" s="460">
        <v>4920.0425192386938</v>
      </c>
      <c r="X1081" s="463">
        <v>4.1803146511647613E-2</v>
      </c>
      <c r="Y1081" s="476">
        <v>2.0000000000000001E-4</v>
      </c>
    </row>
    <row r="1082" spans="1:25" x14ac:dyDescent="0.2">
      <c r="A1082" s="475">
        <f t="shared" si="16"/>
        <v>1078</v>
      </c>
      <c r="B1082" s="462">
        <v>0.43312045874331995</v>
      </c>
      <c r="C1082" s="461">
        <v>1500</v>
      </c>
      <c r="D1082" s="462">
        <v>0.6636887065109649</v>
      </c>
      <c r="E1082" s="462">
        <v>8.6202726430470833E-2</v>
      </c>
      <c r="F1082" s="516">
        <v>2024.51</v>
      </c>
      <c r="G1082" s="464">
        <v>252696012021.39706</v>
      </c>
      <c r="H1082" s="461">
        <v>15601331.434993135</v>
      </c>
      <c r="I1082" s="464">
        <v>503912617227.23163</v>
      </c>
      <c r="J1082" s="462">
        <v>0.43312045874331995</v>
      </c>
      <c r="K1082" s="464">
        <v>16654087611.320709</v>
      </c>
      <c r="L1082" s="464">
        <v>0</v>
      </c>
      <c r="M1082" s="464">
        <v>189994525364.64529</v>
      </c>
      <c r="N1082" s="464">
        <v>18147691001.464378</v>
      </c>
      <c r="O1082" s="464">
        <v>19070.231955133266</v>
      </c>
      <c r="P1082" s="461">
        <v>171674.0944253885</v>
      </c>
      <c r="Q1082" s="461">
        <v>77727.299455469387</v>
      </c>
      <c r="R1082" s="464">
        <v>993763779393.47083</v>
      </c>
      <c r="S1082" s="462">
        <v>0.59773866718395163</v>
      </c>
      <c r="T1082" s="462">
        <v>0.42789334562227188</v>
      </c>
      <c r="U1082" s="461">
        <v>16.511273926606982</v>
      </c>
      <c r="V1082" s="464">
        <v>7727212881644.5215</v>
      </c>
      <c r="W1082" s="460">
        <v>2435.7334260414414</v>
      </c>
      <c r="X1082" s="463">
        <v>4.4180921821164877E-2</v>
      </c>
      <c r="Y1082" s="476">
        <v>2.0000000000000001E-4</v>
      </c>
    </row>
    <row r="1083" spans="1:25" x14ac:dyDescent="0.2">
      <c r="A1083" s="475">
        <f t="shared" si="16"/>
        <v>1079</v>
      </c>
      <c r="B1083" s="462">
        <v>0.51251338194789664</v>
      </c>
      <c r="C1083" s="461">
        <v>7578.5612820121596</v>
      </c>
      <c r="D1083" s="462">
        <v>0.33962183754647463</v>
      </c>
      <c r="E1083" s="462">
        <v>0.43782593745572018</v>
      </c>
      <c r="F1083" s="516">
        <v>2025.23</v>
      </c>
      <c r="G1083" s="464">
        <v>65340310372.755119</v>
      </c>
      <c r="H1083" s="461">
        <v>5733525.3062482923</v>
      </c>
      <c r="I1083" s="464">
        <v>231395169048.59631</v>
      </c>
      <c r="J1083" s="462">
        <v>0.49532876415883531</v>
      </c>
      <c r="K1083" s="464">
        <v>9324970000.2917175</v>
      </c>
      <c r="L1083" s="464">
        <v>16777357151.428272</v>
      </c>
      <c r="M1083" s="464">
        <v>51419173777.999519</v>
      </c>
      <c r="N1083" s="464">
        <v>196686280415.90314</v>
      </c>
      <c r="O1083" s="464">
        <v>34048.070401714293</v>
      </c>
      <c r="P1083" s="461">
        <v>1214416.7903553161</v>
      </c>
      <c r="Q1083" s="461">
        <v>807159.90822586452</v>
      </c>
      <c r="R1083" s="464">
        <v>577839820686.37842</v>
      </c>
      <c r="S1083" s="462">
        <v>0.47845555807027856</v>
      </c>
      <c r="T1083" s="462">
        <v>0.35634893792625238</v>
      </c>
      <c r="U1083" s="461">
        <v>14.866340746903782</v>
      </c>
      <c r="V1083" s="464">
        <v>3457523711390.1328</v>
      </c>
      <c r="W1083" s="460">
        <v>1091.4513196965615</v>
      </c>
      <c r="X1083" s="463">
        <v>4.7538139608229696E-2</v>
      </c>
      <c r="Y1083" s="476">
        <v>2.0000000000000001E-4</v>
      </c>
    </row>
    <row r="1084" spans="1:25" x14ac:dyDescent="0.2">
      <c r="A1084" s="475">
        <f t="shared" si="16"/>
        <v>1080</v>
      </c>
      <c r="B1084" s="462">
        <v>0.42763567968518679</v>
      </c>
      <c r="C1084" s="461">
        <v>3088.3597623330606</v>
      </c>
      <c r="D1084" s="462">
        <v>1.0494782426024338</v>
      </c>
      <c r="E1084" s="462">
        <v>0.39935017202179524</v>
      </c>
      <c r="F1084" s="516">
        <v>2024.33</v>
      </c>
      <c r="G1084" s="464">
        <v>249744992529.89548</v>
      </c>
      <c r="H1084" s="461">
        <v>34068962.092803806</v>
      </c>
      <c r="I1084" s="464">
        <v>558224327687.98584</v>
      </c>
      <c r="J1084" s="462">
        <v>0.10635180615113293</v>
      </c>
      <c r="K1084" s="464">
        <v>16594469195.194347</v>
      </c>
      <c r="L1084" s="464">
        <v>35830449319.030724</v>
      </c>
      <c r="M1084" s="464">
        <v>215682614923.16583</v>
      </c>
      <c r="N1084" s="464">
        <v>60855536985.78199</v>
      </c>
      <c r="O1084" s="464">
        <v>35760.306681397677</v>
      </c>
      <c r="P1084" s="461">
        <v>408014.04630603426</v>
      </c>
      <c r="Q1084" s="461">
        <v>244644.8880741013</v>
      </c>
      <c r="R1084" s="464">
        <v>1161704875295.6646</v>
      </c>
      <c r="S1084" s="462">
        <v>0.43053973749640195</v>
      </c>
      <c r="T1084" s="462">
        <v>0.20657273013866209</v>
      </c>
      <c r="U1084" s="461">
        <v>20.568295750979086</v>
      </c>
      <c r="V1084" s="464">
        <v>5355913709429.4463</v>
      </c>
      <c r="W1084" s="460">
        <v>1691.3701825571393</v>
      </c>
      <c r="X1084" s="463">
        <v>3.5964179346190187E-2</v>
      </c>
      <c r="Y1084" s="476">
        <v>2.0000000000000001E-4</v>
      </c>
    </row>
    <row r="1085" spans="1:25" x14ac:dyDescent="0.2">
      <c r="A1085" s="475">
        <f t="shared" si="16"/>
        <v>1081</v>
      </c>
      <c r="B1085" s="462">
        <v>0.5837901782720899</v>
      </c>
      <c r="C1085" s="461">
        <v>1691.1511082052994</v>
      </c>
      <c r="D1085" s="462">
        <v>0.69119184902669162</v>
      </c>
      <c r="E1085" s="462">
        <v>0.62365946003089712</v>
      </c>
      <c r="F1085" s="516">
        <v>2024.09</v>
      </c>
      <c r="G1085" s="464">
        <v>207305313848.9166</v>
      </c>
      <c r="H1085" s="461">
        <v>16321137.400271408</v>
      </c>
      <c r="I1085" s="464">
        <v>516213070327.5509</v>
      </c>
      <c r="J1085" s="462">
        <v>0.48704995743160562</v>
      </c>
      <c r="K1085" s="464">
        <v>11220232332.524759</v>
      </c>
      <c r="L1085" s="464">
        <v>0</v>
      </c>
      <c r="M1085" s="464">
        <v>172320203622.51862</v>
      </c>
      <c r="N1085" s="464">
        <v>43079203932.963562</v>
      </c>
      <c r="O1085" s="464">
        <v>15488.475318181387</v>
      </c>
      <c r="P1085" s="461">
        <v>309245.38964304357</v>
      </c>
      <c r="Q1085" s="461">
        <v>178002.21387052309</v>
      </c>
      <c r="R1085" s="464">
        <v>985051667482.71655</v>
      </c>
      <c r="S1085" s="462">
        <v>0.60521802592709573</v>
      </c>
      <c r="T1085" s="462">
        <v>0.41494535557382251</v>
      </c>
      <c r="U1085" s="461">
        <v>16.009803312994833</v>
      </c>
      <c r="V1085" s="464">
        <v>7358196103513.6699</v>
      </c>
      <c r="W1085" s="460">
        <v>2320.2906223703485</v>
      </c>
      <c r="X1085" s="463">
        <v>4.4509229399070087E-2</v>
      </c>
      <c r="Y1085" s="476">
        <v>2.0000000000000001E-4</v>
      </c>
    </row>
    <row r="1086" spans="1:25" x14ac:dyDescent="0.2">
      <c r="A1086" s="475">
        <f t="shared" si="16"/>
        <v>1082</v>
      </c>
      <c r="B1086" s="462">
        <v>0.39055264209039198</v>
      </c>
      <c r="C1086" s="461">
        <v>5821.4330426276692</v>
      </c>
      <c r="D1086" s="462">
        <v>0.5204140678973358</v>
      </c>
      <c r="E1086" s="462">
        <v>0.42695202114580155</v>
      </c>
      <c r="F1086" s="516">
        <v>2024.97</v>
      </c>
      <c r="G1086" s="464">
        <v>199043120612.28625</v>
      </c>
      <c r="H1086" s="461">
        <v>9890018.9099743515</v>
      </c>
      <c r="I1086" s="464">
        <v>354306332738.76288</v>
      </c>
      <c r="J1086" s="462">
        <v>0.39055264209039198</v>
      </c>
      <c r="K1086" s="464">
        <v>12885600928.934034</v>
      </c>
      <c r="L1086" s="464">
        <v>0</v>
      </c>
      <c r="M1086" s="464">
        <v>172323887037.74246</v>
      </c>
      <c r="N1086" s="464">
        <v>67082939052.663963</v>
      </c>
      <c r="O1086" s="464">
        <v>22378.235233065643</v>
      </c>
      <c r="P1086" s="461">
        <v>421498.95006854297</v>
      </c>
      <c r="Q1086" s="461">
        <v>270065.29230020073</v>
      </c>
      <c r="R1086" s="464">
        <v>847040675176.4176</v>
      </c>
      <c r="S1086" s="462">
        <v>0.57767058795364756</v>
      </c>
      <c r="T1086" s="462">
        <v>0.36954234871253877</v>
      </c>
      <c r="U1086" s="461">
        <v>16.74275420679654</v>
      </c>
      <c r="V1086" s="464">
        <v>5829630759629.1055</v>
      </c>
      <c r="W1086" s="460">
        <v>1839.7126534605102</v>
      </c>
      <c r="X1086" s="463">
        <v>4.3137133219179884E-2</v>
      </c>
      <c r="Y1086" s="476">
        <v>2.0000000000000001E-4</v>
      </c>
    </row>
    <row r="1087" spans="1:25" x14ac:dyDescent="0.2">
      <c r="A1087" s="475">
        <f t="shared" si="16"/>
        <v>1083</v>
      </c>
      <c r="B1087" s="462">
        <v>0.52484374794675981</v>
      </c>
      <c r="C1087" s="461">
        <v>1500</v>
      </c>
      <c r="D1087" s="462">
        <v>1.1192308851952655</v>
      </c>
      <c r="E1087" s="462">
        <v>0.52311326675004921</v>
      </c>
      <c r="F1087" s="516">
        <v>2025.54</v>
      </c>
      <c r="G1087" s="464">
        <v>189600617893.62744</v>
      </c>
      <c r="H1087" s="461">
        <v>41643517.041572072</v>
      </c>
      <c r="I1087" s="464">
        <v>719125039853.01318</v>
      </c>
      <c r="J1087" s="462">
        <v>0.10668719590879527</v>
      </c>
      <c r="K1087" s="464">
        <v>29941982318.91468</v>
      </c>
      <c r="L1087" s="464">
        <v>10066539399.41638</v>
      </c>
      <c r="M1087" s="464">
        <v>119082130328.77518</v>
      </c>
      <c r="N1087" s="464">
        <v>69825535681.130814</v>
      </c>
      <c r="O1087" s="464">
        <v>39779.950023923004</v>
      </c>
      <c r="P1087" s="461">
        <v>421187.52009134658</v>
      </c>
      <c r="Q1087" s="461">
        <v>252992.06350316323</v>
      </c>
      <c r="R1087" s="464">
        <v>1191548071870.0093</v>
      </c>
      <c r="S1087" s="462">
        <v>0.34146391898665401</v>
      </c>
      <c r="T1087" s="462">
        <v>0.1956741113512957</v>
      </c>
      <c r="U1087" s="461">
        <v>17.644133491412539</v>
      </c>
      <c r="V1087" s="464">
        <v>4741414740740.0596</v>
      </c>
      <c r="W1087" s="460">
        <v>1496.990497168048</v>
      </c>
      <c r="X1087" s="463">
        <v>3.9078718037646926E-2</v>
      </c>
      <c r="Y1087" s="476">
        <v>2.0000000000000001E-4</v>
      </c>
    </row>
    <row r="1088" spans="1:25" x14ac:dyDescent="0.2">
      <c r="A1088" s="475">
        <f t="shared" si="16"/>
        <v>1084</v>
      </c>
      <c r="B1088" s="462">
        <v>0.6245094663164602</v>
      </c>
      <c r="C1088" s="461">
        <v>11991.125969192595</v>
      </c>
      <c r="D1088" s="462">
        <v>0.77137542922353475</v>
      </c>
      <c r="E1088" s="462">
        <v>0.29098231863171808</v>
      </c>
      <c r="F1088" s="516">
        <v>2025.16</v>
      </c>
      <c r="G1088" s="464">
        <v>127490666767.75108</v>
      </c>
      <c r="H1088" s="461">
        <v>18031610.863543835</v>
      </c>
      <c r="I1088" s="464">
        <v>389476238248.49329</v>
      </c>
      <c r="J1088" s="462">
        <v>0.12410229518785687</v>
      </c>
      <c r="K1088" s="464">
        <v>15805519494.502245</v>
      </c>
      <c r="L1088" s="464">
        <v>31708586596.080212</v>
      </c>
      <c r="M1088" s="464">
        <v>107832856557.57016</v>
      </c>
      <c r="N1088" s="464">
        <v>53656574478.343246</v>
      </c>
      <c r="O1088" s="464">
        <v>38167.432624450397</v>
      </c>
      <c r="P1088" s="461">
        <v>329078.29822729749</v>
      </c>
      <c r="Q1088" s="461">
        <v>191158.62847929233</v>
      </c>
      <c r="R1088" s="464">
        <v>760245190137.5918</v>
      </c>
      <c r="S1088" s="462">
        <v>0.40652890696665739</v>
      </c>
      <c r="T1088" s="462">
        <v>0.21877578646493623</v>
      </c>
      <c r="U1088" s="461">
        <v>17.455935312787918</v>
      </c>
      <c r="V1088" s="464">
        <v>3077354176019.3345</v>
      </c>
      <c r="W1088" s="460">
        <v>971.02568575264684</v>
      </c>
      <c r="X1088" s="463">
        <v>4.2809273024787632E-2</v>
      </c>
      <c r="Y1088" s="476">
        <v>2.0000000000000001E-4</v>
      </c>
    </row>
    <row r="1089" spans="1:25" x14ac:dyDescent="0.2">
      <c r="A1089" s="475">
        <f t="shared" si="16"/>
        <v>1085</v>
      </c>
      <c r="B1089" s="462">
        <v>0.52406038207589911</v>
      </c>
      <c r="C1089" s="461">
        <v>3707.7088041898978</v>
      </c>
      <c r="D1089" s="462">
        <v>0.8408372898879386</v>
      </c>
      <c r="E1089" s="462">
        <v>0.62782671816524449</v>
      </c>
      <c r="F1089" s="516">
        <v>2024.33</v>
      </c>
      <c r="G1089" s="464">
        <v>462899375425.09631</v>
      </c>
      <c r="H1089" s="461">
        <v>21872769.460354041</v>
      </c>
      <c r="I1089" s="464">
        <v>523043551225.45526</v>
      </c>
      <c r="J1089" s="462">
        <v>0.27668160066741054</v>
      </c>
      <c r="K1089" s="464">
        <v>9774495047.1021347</v>
      </c>
      <c r="L1089" s="464">
        <v>0</v>
      </c>
      <c r="M1089" s="464">
        <v>353363544530.72601</v>
      </c>
      <c r="N1089" s="464">
        <v>67259681095.282524</v>
      </c>
      <c r="O1089" s="464">
        <v>20183.148049514853</v>
      </c>
      <c r="P1089" s="461">
        <v>403294.61032279133</v>
      </c>
      <c r="Q1089" s="461">
        <v>246468.43836946541</v>
      </c>
      <c r="R1089" s="464">
        <v>1478183368305.2549</v>
      </c>
      <c r="S1089" s="462">
        <v>0.58510049002062903</v>
      </c>
      <c r="T1089" s="462">
        <v>0.3917266830170269</v>
      </c>
      <c r="U1089" s="461">
        <v>17.78339211214022</v>
      </c>
      <c r="V1089" s="464">
        <v>11212771114202.15</v>
      </c>
      <c r="W1089" s="460">
        <v>3538.3938827040647</v>
      </c>
      <c r="X1089" s="463">
        <v>4.1386174832433786E-2</v>
      </c>
      <c r="Y1089" s="476">
        <v>2.0000000000000001E-4</v>
      </c>
    </row>
    <row r="1090" spans="1:25" x14ac:dyDescent="0.2">
      <c r="A1090" s="475">
        <f t="shared" si="16"/>
        <v>1086</v>
      </c>
      <c r="B1090" s="462">
        <v>0.37484249326539687</v>
      </c>
      <c r="C1090" s="461">
        <v>2833.6634668645238</v>
      </c>
      <c r="D1090" s="462">
        <v>0.36533430039499576</v>
      </c>
      <c r="E1090" s="462">
        <v>0.53879725516468413</v>
      </c>
      <c r="F1090" s="516">
        <v>2026.27</v>
      </c>
      <c r="G1090" s="464">
        <v>67332488095.531693</v>
      </c>
      <c r="H1090" s="461">
        <v>6303178.8603325868</v>
      </c>
      <c r="I1090" s="464">
        <v>241170599915.86197</v>
      </c>
      <c r="J1090" s="462">
        <v>0.37484249326539687</v>
      </c>
      <c r="K1090" s="464">
        <v>29856938745.200512</v>
      </c>
      <c r="L1090" s="464">
        <v>69663135365.590286</v>
      </c>
      <c r="M1090" s="464">
        <v>16201594625.524456</v>
      </c>
      <c r="N1090" s="464">
        <v>49049295431.804634</v>
      </c>
      <c r="O1090" s="464">
        <v>35439.499219633544</v>
      </c>
      <c r="P1090" s="461">
        <v>344489.3487140002</v>
      </c>
      <c r="Q1090" s="461">
        <v>174355.12000395567</v>
      </c>
      <c r="R1090" s="464">
        <v>439063104926.50269</v>
      </c>
      <c r="S1090" s="462">
        <v>0.46843560836564646</v>
      </c>
      <c r="T1090" s="462">
        <v>0.3441920145922675</v>
      </c>
      <c r="U1090" s="461">
        <v>15.43827998219445</v>
      </c>
      <c r="V1090" s="464">
        <v>2677528787508.1396</v>
      </c>
      <c r="W1090" s="460">
        <v>844.82266657279729</v>
      </c>
      <c r="X1090" s="463">
        <v>4.5273564671228006E-2</v>
      </c>
      <c r="Y1090" s="476">
        <v>2.0000000000000001E-4</v>
      </c>
    </row>
    <row r="1091" spans="1:25" x14ac:dyDescent="0.2">
      <c r="A1091" s="475">
        <f t="shared" si="16"/>
        <v>1087</v>
      </c>
      <c r="B1091" s="462">
        <v>0.50621960665110921</v>
      </c>
      <c r="C1091" s="461">
        <v>4269.1631033905887</v>
      </c>
      <c r="D1091" s="462">
        <v>0.44893996585582518</v>
      </c>
      <c r="E1091" s="462">
        <v>0.47329998176407945</v>
      </c>
      <c r="F1091" s="516">
        <v>2024.78</v>
      </c>
      <c r="G1091" s="464">
        <v>220763634543.16232</v>
      </c>
      <c r="H1091" s="461">
        <v>8561966.8562250882</v>
      </c>
      <c r="I1091" s="464">
        <v>318567763923.55432</v>
      </c>
      <c r="J1091" s="462">
        <v>0.47125619925457063</v>
      </c>
      <c r="K1091" s="464">
        <v>4105366825.5665259</v>
      </c>
      <c r="L1091" s="464">
        <v>0</v>
      </c>
      <c r="M1091" s="464">
        <v>238431168592.27148</v>
      </c>
      <c r="N1091" s="464">
        <v>108461716511.19199</v>
      </c>
      <c r="O1091" s="464">
        <v>10000</v>
      </c>
      <c r="P1091" s="461">
        <v>586843.91038101551</v>
      </c>
      <c r="Q1091" s="461">
        <v>406348.51207691454</v>
      </c>
      <c r="R1091" s="464">
        <v>1035714321117.5455</v>
      </c>
      <c r="S1091" s="462">
        <v>0.63587262241065978</v>
      </c>
      <c r="T1091" s="462">
        <v>0.35199252972829936</v>
      </c>
      <c r="U1091" s="461">
        <v>16.623672523432944</v>
      </c>
      <c r="V1091" s="464">
        <v>6801248169659.9023</v>
      </c>
      <c r="W1091" s="460">
        <v>2143.2888421597813</v>
      </c>
      <c r="X1091" s="463">
        <v>4.2997675051991154E-2</v>
      </c>
      <c r="Y1091" s="476">
        <v>2.0000000000000001E-4</v>
      </c>
    </row>
    <row r="1092" spans="1:25" x14ac:dyDescent="0.2">
      <c r="A1092" s="475">
        <f t="shared" si="16"/>
        <v>1088</v>
      </c>
      <c r="B1092" s="462">
        <v>0.44019022569542249</v>
      </c>
      <c r="C1092" s="461">
        <v>6736.8793135252199</v>
      </c>
      <c r="D1092" s="462">
        <v>1.0454147158662159</v>
      </c>
      <c r="E1092" s="462">
        <v>0.44977346556046238</v>
      </c>
      <c r="F1092" s="516">
        <v>2024.49</v>
      </c>
      <c r="G1092" s="464">
        <v>279693007754.38898</v>
      </c>
      <c r="H1092" s="461">
        <v>33626997.962761723</v>
      </c>
      <c r="I1092" s="464">
        <v>611859920983.00476</v>
      </c>
      <c r="J1092" s="462">
        <v>7.2105072855285557E-2</v>
      </c>
      <c r="K1092" s="464">
        <v>14713932359.393467</v>
      </c>
      <c r="L1092" s="464">
        <v>3418257090.9775214</v>
      </c>
      <c r="M1092" s="464">
        <v>312024469018.84094</v>
      </c>
      <c r="N1092" s="464">
        <v>60499639552.17485</v>
      </c>
      <c r="O1092" s="464">
        <v>37093.013631397065</v>
      </c>
      <c r="P1092" s="461">
        <v>367628.02466027555</v>
      </c>
      <c r="Q1092" s="461">
        <v>213891.9768464244</v>
      </c>
      <c r="R1092" s="464">
        <v>1521727169174.8433</v>
      </c>
      <c r="S1092" s="462">
        <v>0.48386425085690132</v>
      </c>
      <c r="T1092" s="462">
        <v>0.17187922583654125</v>
      </c>
      <c r="U1092" s="461">
        <v>21.242964039692154</v>
      </c>
      <c r="V1092" s="464">
        <v>5849214617145.5195</v>
      </c>
      <c r="W1092" s="460">
        <v>1845.2982869381033</v>
      </c>
      <c r="X1092" s="463">
        <v>3.5144686536007101E-2</v>
      </c>
      <c r="Y1092" s="476">
        <v>2.0000000000000001E-4</v>
      </c>
    </row>
    <row r="1093" spans="1:25" x14ac:dyDescent="0.2">
      <c r="A1093" s="475">
        <f t="shared" si="16"/>
        <v>1089</v>
      </c>
      <c r="B1093" s="462">
        <v>0.67219484558861364</v>
      </c>
      <c r="C1093" s="461">
        <v>1500</v>
      </c>
      <c r="D1093" s="462">
        <v>1.1694856917222971</v>
      </c>
      <c r="E1093" s="462">
        <v>0.13800776646167878</v>
      </c>
      <c r="F1093" s="516">
        <v>2024.95</v>
      </c>
      <c r="G1093" s="464">
        <v>186772443943.74954</v>
      </c>
      <c r="H1093" s="461">
        <v>45774675.239617907</v>
      </c>
      <c r="I1093" s="464">
        <v>911384488597.93359</v>
      </c>
      <c r="J1093" s="462">
        <v>0.25191481535162696</v>
      </c>
      <c r="K1093" s="464">
        <v>17108870859.956699</v>
      </c>
      <c r="L1093" s="464">
        <v>0</v>
      </c>
      <c r="M1093" s="464">
        <v>224967124078.70444</v>
      </c>
      <c r="N1093" s="464">
        <v>21070972655.456467</v>
      </c>
      <c r="O1093" s="464">
        <v>33168.919848750884</v>
      </c>
      <c r="P1093" s="461">
        <v>175890.86774832511</v>
      </c>
      <c r="Q1093" s="461">
        <v>77639.18828691564</v>
      </c>
      <c r="R1093" s="464">
        <v>1479719448307</v>
      </c>
      <c r="S1093" s="462">
        <v>0.450791064131632</v>
      </c>
      <c r="T1093" s="462">
        <v>0.22769937098533882</v>
      </c>
      <c r="U1093" s="461">
        <v>16.242350844412471</v>
      </c>
      <c r="V1093" s="464">
        <v>6165958190004.1338</v>
      </c>
      <c r="W1093" s="460">
        <v>1944.2113964340022</v>
      </c>
      <c r="X1093" s="463">
        <v>4.4028916173090148E-2</v>
      </c>
      <c r="Y1093" s="476">
        <v>2.0000000000000001E-4</v>
      </c>
    </row>
    <row r="1094" spans="1:25" x14ac:dyDescent="0.2">
      <c r="A1094" s="475">
        <f t="shared" si="16"/>
        <v>1090</v>
      </c>
      <c r="B1094" s="462">
        <v>0.29988413171649331</v>
      </c>
      <c r="C1094" s="461">
        <v>6454.8091180823158</v>
      </c>
      <c r="D1094" s="462">
        <v>0.36862265349715245</v>
      </c>
      <c r="E1094" s="462">
        <v>0.31033403404983761</v>
      </c>
      <c r="F1094" s="516">
        <v>2023.9</v>
      </c>
      <c r="G1094" s="464">
        <v>189557552802.16891</v>
      </c>
      <c r="H1094" s="461">
        <v>6371291.2573402878</v>
      </c>
      <c r="I1094" s="464">
        <v>265052683769.67535</v>
      </c>
      <c r="J1094" s="462">
        <v>0.29988413171649331</v>
      </c>
      <c r="K1094" s="464">
        <v>5168843815.0782394</v>
      </c>
      <c r="L1094" s="464">
        <v>0</v>
      </c>
      <c r="M1094" s="464">
        <v>139007191068.45807</v>
      </c>
      <c r="N1094" s="464">
        <v>27163195003.476624</v>
      </c>
      <c r="O1094" s="464">
        <v>30544.383529387047</v>
      </c>
      <c r="P1094" s="461">
        <v>255441.13663866353</v>
      </c>
      <c r="Q1094" s="461">
        <v>116923.90316635382</v>
      </c>
      <c r="R1094" s="464">
        <v>613484667717.24487</v>
      </c>
      <c r="S1094" s="462">
        <v>0.55557950549668722</v>
      </c>
      <c r="T1094" s="462">
        <v>0.41327370415784004</v>
      </c>
      <c r="U1094" s="461">
        <v>17.453066161365122</v>
      </c>
      <c r="V1094" s="464">
        <v>4905560257611.5811</v>
      </c>
      <c r="W1094" s="460">
        <v>1547.7964811384572</v>
      </c>
      <c r="X1094" s="463">
        <v>4.1593859472862219E-2</v>
      </c>
      <c r="Y1094" s="476">
        <v>2.0000000000000001E-4</v>
      </c>
    </row>
    <row r="1095" spans="1:25" x14ac:dyDescent="0.2">
      <c r="A1095" s="475">
        <f t="shared" ref="A1095:A1158" si="17">A1094+1</f>
        <v>1091</v>
      </c>
      <c r="B1095" s="462">
        <v>0.3684417901199426</v>
      </c>
      <c r="C1095" s="461">
        <v>4020.3597327379084</v>
      </c>
      <c r="D1095" s="462">
        <v>0.34304151210613315</v>
      </c>
      <c r="E1095" s="462">
        <v>0.226124320154347</v>
      </c>
      <c r="F1095" s="516">
        <v>2024.37</v>
      </c>
      <c r="G1095" s="464">
        <v>202101841939.73141</v>
      </c>
      <c r="H1095" s="461">
        <v>5829741.7546345536</v>
      </c>
      <c r="I1095" s="464">
        <v>227958287286.63528</v>
      </c>
      <c r="J1095" s="462">
        <v>0.3684417901199426</v>
      </c>
      <c r="K1095" s="464">
        <v>2980224705.8436518</v>
      </c>
      <c r="L1095" s="464">
        <v>0</v>
      </c>
      <c r="M1095" s="464">
        <v>278345858015.83313</v>
      </c>
      <c r="N1095" s="464">
        <v>163835371233.81625</v>
      </c>
      <c r="O1095" s="464">
        <v>35230.586041771763</v>
      </c>
      <c r="P1095" s="461">
        <v>1093294.2500157559</v>
      </c>
      <c r="Q1095" s="461">
        <v>714814.26317441487</v>
      </c>
      <c r="R1095" s="464">
        <v>1058789858315.1096</v>
      </c>
      <c r="S1095" s="462">
        <v>0.60961018588859439</v>
      </c>
      <c r="T1095" s="462">
        <v>0.27639458071356987</v>
      </c>
      <c r="U1095" s="461">
        <v>17.126629603807835</v>
      </c>
      <c r="V1095" s="464">
        <v>5481898393317.2607</v>
      </c>
      <c r="W1095" s="460">
        <v>1728.5683541910637</v>
      </c>
      <c r="X1095" s="463">
        <v>4.2965405518536996E-2</v>
      </c>
      <c r="Y1095" s="476">
        <v>2.0000000000000001E-4</v>
      </c>
    </row>
    <row r="1096" spans="1:25" x14ac:dyDescent="0.2">
      <c r="A1096" s="475">
        <f t="shared" si="17"/>
        <v>1092</v>
      </c>
      <c r="B1096" s="462">
        <v>0.69886133883858137</v>
      </c>
      <c r="C1096" s="461">
        <v>2823.1060975389491</v>
      </c>
      <c r="D1096" s="462">
        <v>1.0869093062828667</v>
      </c>
      <c r="E1096" s="462">
        <v>0.5588158340758137</v>
      </c>
      <c r="F1096" s="516">
        <v>2026.3</v>
      </c>
      <c r="G1096" s="464">
        <v>123390043950.20653</v>
      </c>
      <c r="H1096" s="461">
        <v>36513476.808445938</v>
      </c>
      <c r="I1096" s="464">
        <v>709870715020.6543</v>
      </c>
      <c r="J1096" s="462">
        <v>0.16629339755457173</v>
      </c>
      <c r="K1096" s="464">
        <v>19663085598.523842</v>
      </c>
      <c r="L1096" s="464">
        <v>36731479556.076485</v>
      </c>
      <c r="M1096" s="464">
        <v>58895598813.203003</v>
      </c>
      <c r="N1096" s="464">
        <v>58634667020.184006</v>
      </c>
      <c r="O1096" s="464">
        <v>40095.942819161297</v>
      </c>
      <c r="P1096" s="461">
        <v>362623.73707834177</v>
      </c>
      <c r="Q1096" s="461">
        <v>209122.80079841579</v>
      </c>
      <c r="R1096" s="464">
        <v>1115787956705.9417</v>
      </c>
      <c r="S1096" s="462">
        <v>0.36059975387516602</v>
      </c>
      <c r="T1096" s="462">
        <v>0.15713965913002717</v>
      </c>
      <c r="U1096" s="461">
        <v>17.069051266829561</v>
      </c>
      <c r="V1096" s="464">
        <v>3300127418791.271</v>
      </c>
      <c r="W1096" s="460">
        <v>1041.1640963067207</v>
      </c>
      <c r="X1096" s="463">
        <v>4.2832056474597389E-2</v>
      </c>
      <c r="Y1096" s="476">
        <v>2.0000000000000001E-4</v>
      </c>
    </row>
    <row r="1097" spans="1:25" x14ac:dyDescent="0.2">
      <c r="A1097" s="475">
        <f t="shared" si="17"/>
        <v>1093</v>
      </c>
      <c r="B1097" s="462">
        <v>0.33132720904838231</v>
      </c>
      <c r="C1097" s="461">
        <v>3663.481940857002</v>
      </c>
      <c r="D1097" s="462">
        <v>0.75430811225206207</v>
      </c>
      <c r="E1097" s="462">
        <v>0.36107387615574776</v>
      </c>
      <c r="F1097" s="516">
        <v>2024.07</v>
      </c>
      <c r="G1097" s="464">
        <v>310426557815.92688</v>
      </c>
      <c r="H1097" s="461">
        <v>18275853.989201989</v>
      </c>
      <c r="I1097" s="464">
        <v>432997301008.0083</v>
      </c>
      <c r="J1097" s="462">
        <v>0.33132720904838231</v>
      </c>
      <c r="K1097" s="464">
        <v>14504869298.342052</v>
      </c>
      <c r="L1097" s="464">
        <v>17751123273.481892</v>
      </c>
      <c r="M1097" s="464">
        <v>246646201948.25958</v>
      </c>
      <c r="N1097" s="464">
        <v>24825279284.896309</v>
      </c>
      <c r="O1097" s="464">
        <v>31130.013115897567</v>
      </c>
      <c r="P1097" s="461">
        <v>215796.34147260833</v>
      </c>
      <c r="Q1097" s="461">
        <v>107420.94879120495</v>
      </c>
      <c r="R1097" s="464">
        <v>1080508067702.8547</v>
      </c>
      <c r="S1097" s="462">
        <v>0.59714218749915249</v>
      </c>
      <c r="T1097" s="462">
        <v>0.40592607946556081</v>
      </c>
      <c r="U1097" s="461">
        <v>17.18732165839306</v>
      </c>
      <c r="V1097" s="464">
        <v>8238797719658.2832</v>
      </c>
      <c r="W1097" s="460">
        <v>2600.5019683243963</v>
      </c>
      <c r="X1097" s="463">
        <v>4.2757515347419166E-2</v>
      </c>
      <c r="Y1097" s="476">
        <v>2.0000000000000001E-4</v>
      </c>
    </row>
    <row r="1098" spans="1:25" x14ac:dyDescent="0.2">
      <c r="A1098" s="475">
        <f t="shared" si="17"/>
        <v>1094</v>
      </c>
      <c r="B1098" s="462">
        <v>0.34720823775972059</v>
      </c>
      <c r="C1098" s="461">
        <v>5156.7274696668383</v>
      </c>
      <c r="D1098" s="462">
        <v>0.60515522470164118</v>
      </c>
      <c r="E1098" s="462">
        <v>0.3665698671483294</v>
      </c>
      <c r="F1098" s="516">
        <v>2025.12</v>
      </c>
      <c r="G1098" s="464">
        <v>206903892297.68192</v>
      </c>
      <c r="H1098" s="461">
        <v>12782054.791547045</v>
      </c>
      <c r="I1098" s="464">
        <v>407425614868.41034</v>
      </c>
      <c r="J1098" s="462">
        <v>0.34720823775972054</v>
      </c>
      <c r="K1098" s="464">
        <v>30734691807.808281</v>
      </c>
      <c r="L1098" s="464">
        <v>65069427434.369072</v>
      </c>
      <c r="M1098" s="464">
        <v>116275236884.38139</v>
      </c>
      <c r="N1098" s="464">
        <v>20418496501.664898</v>
      </c>
      <c r="O1098" s="464">
        <v>17571.287797736397</v>
      </c>
      <c r="P1098" s="461">
        <v>168313.72325575299</v>
      </c>
      <c r="Q1098" s="461">
        <v>76327.240723403229</v>
      </c>
      <c r="R1098" s="464">
        <v>860540816452.73022</v>
      </c>
      <c r="S1098" s="462">
        <v>0.561123182429626</v>
      </c>
      <c r="T1098" s="462">
        <v>0.3917243091800417</v>
      </c>
      <c r="U1098" s="461">
        <v>16.547230442084679</v>
      </c>
      <c r="V1098" s="464">
        <v>6157942540430.2725</v>
      </c>
      <c r="W1098" s="460">
        <v>1943.7572138879691</v>
      </c>
      <c r="X1098" s="463">
        <v>4.4038480940539158E-2</v>
      </c>
      <c r="Y1098" s="476">
        <v>2.0000000000000001E-4</v>
      </c>
    </row>
    <row r="1099" spans="1:25" x14ac:dyDescent="0.2">
      <c r="A1099" s="475">
        <f t="shared" si="17"/>
        <v>1095</v>
      </c>
      <c r="B1099" s="462">
        <v>0.49238403735572994</v>
      </c>
      <c r="C1099" s="461">
        <v>2663.7967111605544</v>
      </c>
      <c r="D1099" s="462">
        <v>0.84485230998926641</v>
      </c>
      <c r="E1099" s="462">
        <v>0.7</v>
      </c>
      <c r="F1099" s="516">
        <v>2026.59</v>
      </c>
      <c r="G1099" s="464">
        <v>158767692776.06537</v>
      </c>
      <c r="H1099" s="461">
        <v>22500447.351487242</v>
      </c>
      <c r="I1099" s="464">
        <v>502353888710.99353</v>
      </c>
      <c r="J1099" s="462">
        <v>0.27927256483258611</v>
      </c>
      <c r="K1099" s="464">
        <v>32430114749.552994</v>
      </c>
      <c r="L1099" s="464">
        <v>56734950374.980682</v>
      </c>
      <c r="M1099" s="464">
        <v>21759569228.327545</v>
      </c>
      <c r="N1099" s="464">
        <v>95741294604.009872</v>
      </c>
      <c r="O1099" s="464">
        <v>24255.60353557684</v>
      </c>
      <c r="P1099" s="461">
        <v>568233.87105747184</v>
      </c>
      <c r="Q1099" s="461">
        <v>376769.73229175841</v>
      </c>
      <c r="R1099" s="464">
        <v>924962252554.02844</v>
      </c>
      <c r="S1099" s="462">
        <v>0.4520682656708177</v>
      </c>
      <c r="T1099" s="462">
        <v>0.29961632400842225</v>
      </c>
      <c r="U1099" s="461">
        <v>16.236285883690137</v>
      </c>
      <c r="V1099" s="464">
        <v>5002765695691.8828</v>
      </c>
      <c r="W1099" s="460">
        <v>1578.444235201149</v>
      </c>
      <c r="X1099" s="463">
        <v>4.4268068797424627E-2</v>
      </c>
      <c r="Y1099" s="476">
        <v>2.0000000000000001E-4</v>
      </c>
    </row>
    <row r="1100" spans="1:25" x14ac:dyDescent="0.2">
      <c r="A1100" s="475">
        <f t="shared" si="17"/>
        <v>1096</v>
      </c>
      <c r="B1100" s="462">
        <v>0.5540353887580437</v>
      </c>
      <c r="C1100" s="461">
        <v>3346.7670950728207</v>
      </c>
      <c r="D1100" s="462">
        <v>1.1310049322457925</v>
      </c>
      <c r="E1100" s="462">
        <v>0.7</v>
      </c>
      <c r="F1100" s="516">
        <v>2024.85</v>
      </c>
      <c r="G1100" s="464">
        <v>775585107482.84497</v>
      </c>
      <c r="H1100" s="461">
        <v>39587012.681835555</v>
      </c>
      <c r="I1100" s="464">
        <v>601977893275.01428</v>
      </c>
      <c r="J1100" s="462">
        <v>-1.9138361141370686E-2</v>
      </c>
      <c r="K1100" s="464">
        <v>7965739789.5931883</v>
      </c>
      <c r="L1100" s="464">
        <v>0</v>
      </c>
      <c r="M1100" s="464">
        <v>516829079674.76044</v>
      </c>
      <c r="N1100" s="464">
        <v>117728370788.62579</v>
      </c>
      <c r="O1100" s="464">
        <v>28981.473931123772</v>
      </c>
      <c r="P1100" s="461">
        <v>652658.13893283391</v>
      </c>
      <c r="Q1100" s="461">
        <v>434936.501371486</v>
      </c>
      <c r="R1100" s="464">
        <v>2080032595979.8826</v>
      </c>
      <c r="S1100" s="462">
        <v>0.52905625835951031</v>
      </c>
      <c r="T1100" s="462">
        <v>0.35412514812354606</v>
      </c>
      <c r="U1100" s="461">
        <v>20.866606715315601</v>
      </c>
      <c r="V1100" s="464">
        <v>16337522112143.207</v>
      </c>
      <c r="W1100" s="460">
        <v>5158.9039785314535</v>
      </c>
      <c r="X1100" s="463">
        <v>3.6089401350963925E-2</v>
      </c>
      <c r="Y1100" s="476">
        <v>2.0000000000000001E-4</v>
      </c>
    </row>
    <row r="1101" spans="1:25" x14ac:dyDescent="0.2">
      <c r="A1101" s="475">
        <f t="shared" si="17"/>
        <v>1097</v>
      </c>
      <c r="B1101" s="462">
        <v>0.43522225192161501</v>
      </c>
      <c r="C1101" s="461">
        <v>5455.2345783307082</v>
      </c>
      <c r="D1101" s="462">
        <v>0.81253269022222774</v>
      </c>
      <c r="E1101" s="462">
        <v>0.35601051319193289</v>
      </c>
      <c r="F1101" s="516">
        <v>2024.92</v>
      </c>
      <c r="G1101" s="464">
        <v>541669950403.24854</v>
      </c>
      <c r="H1101" s="461">
        <v>20142495.675687738</v>
      </c>
      <c r="I1101" s="464">
        <v>490024460345.2594</v>
      </c>
      <c r="J1101" s="462">
        <v>0.35848868197370987</v>
      </c>
      <c r="K1101" s="464">
        <v>14725072240.979603</v>
      </c>
      <c r="L1101" s="464">
        <v>0</v>
      </c>
      <c r="M1101" s="464">
        <v>354783185740.50757</v>
      </c>
      <c r="N1101" s="464">
        <v>30941273349.524101</v>
      </c>
      <c r="O1101" s="464">
        <v>34027.681149141601</v>
      </c>
      <c r="P1101" s="461">
        <v>250801.0214644158</v>
      </c>
      <c r="Q1101" s="461">
        <v>131714.72550560726</v>
      </c>
      <c r="R1101" s="464">
        <v>1414102698871.2405</v>
      </c>
      <c r="S1101" s="462">
        <v>0.63177990781866755</v>
      </c>
      <c r="T1101" s="462">
        <v>0.48556923743482883</v>
      </c>
      <c r="U1101" s="461">
        <v>17.704719141910303</v>
      </c>
      <c r="V1101" s="464">
        <v>13132785281258.178</v>
      </c>
      <c r="W1101" s="460">
        <v>4144.4943229113696</v>
      </c>
      <c r="X1101" s="463">
        <v>4.1979135732137816E-2</v>
      </c>
      <c r="Y1101" s="476">
        <v>2.0000000000000001E-4</v>
      </c>
    </row>
    <row r="1102" spans="1:25" x14ac:dyDescent="0.2">
      <c r="A1102" s="475">
        <f t="shared" si="17"/>
        <v>1098</v>
      </c>
      <c r="B1102" s="462">
        <v>0.53812728980920488</v>
      </c>
      <c r="C1102" s="461">
        <v>4467.132667582081</v>
      </c>
      <c r="D1102" s="462">
        <v>0.68675106392198981</v>
      </c>
      <c r="E1102" s="462">
        <v>0.48522563309608746</v>
      </c>
      <c r="F1102" s="516">
        <v>2023.75</v>
      </c>
      <c r="G1102" s="464">
        <v>275187738194.28845</v>
      </c>
      <c r="H1102" s="461">
        <v>15534971.579121176</v>
      </c>
      <c r="I1102" s="464">
        <v>328522658809.33478</v>
      </c>
      <c r="J1102" s="462">
        <v>0.13365485908708097</v>
      </c>
      <c r="K1102" s="464">
        <v>5950912004.7499456</v>
      </c>
      <c r="L1102" s="464">
        <v>0</v>
      </c>
      <c r="M1102" s="464">
        <v>239374431622.00632</v>
      </c>
      <c r="N1102" s="464">
        <v>30723942903.262161</v>
      </c>
      <c r="O1102" s="464">
        <v>31330.416545292228</v>
      </c>
      <c r="P1102" s="461">
        <v>221050.69220363308</v>
      </c>
      <c r="Q1102" s="461">
        <v>112475.24669883729</v>
      </c>
      <c r="R1102" s="464">
        <v>880676999780.85498</v>
      </c>
      <c r="S1102" s="462">
        <v>0.52676587485183757</v>
      </c>
      <c r="T1102" s="462">
        <v>0.31759210627527656</v>
      </c>
      <c r="U1102" s="461">
        <v>19.204599283120139</v>
      </c>
      <c r="V1102" s="464">
        <v>5838775055318.3105</v>
      </c>
      <c r="W1102" s="460">
        <v>1843.0593857325466</v>
      </c>
      <c r="X1102" s="463">
        <v>3.8674579503508839E-2</v>
      </c>
      <c r="Y1102" s="476">
        <v>2.0000000000000001E-4</v>
      </c>
    </row>
    <row r="1103" spans="1:25" x14ac:dyDescent="0.2">
      <c r="A1103" s="475">
        <f t="shared" si="17"/>
        <v>1099</v>
      </c>
      <c r="B1103" s="462">
        <v>0.69730974734414874</v>
      </c>
      <c r="C1103" s="461">
        <v>2479.3039059268594</v>
      </c>
      <c r="D1103" s="462">
        <v>1.2678984607831105</v>
      </c>
      <c r="E1103" s="462">
        <v>0.48480824596168309</v>
      </c>
      <c r="F1103" s="516">
        <v>2027.23</v>
      </c>
      <c r="G1103" s="464">
        <v>58934750973.469093</v>
      </c>
      <c r="H1103" s="461">
        <v>51590206.04985626</v>
      </c>
      <c r="I1103" s="464">
        <v>834545080478.06165</v>
      </c>
      <c r="J1103" s="462">
        <v>7.5390078585150566E-2</v>
      </c>
      <c r="K1103" s="464">
        <v>31242167563.821518</v>
      </c>
      <c r="L1103" s="464">
        <v>111987960901.83203</v>
      </c>
      <c r="M1103" s="464">
        <v>0</v>
      </c>
      <c r="N1103" s="464">
        <v>17218780776.937138</v>
      </c>
      <c r="O1103" s="464">
        <v>26731.810130394206</v>
      </c>
      <c r="P1103" s="461">
        <v>151428.18521746807</v>
      </c>
      <c r="Q1103" s="461">
        <v>62447.047005058514</v>
      </c>
      <c r="R1103" s="464">
        <v>1143510429427.7134</v>
      </c>
      <c r="S1103" s="462">
        <v>0.25653806158424697</v>
      </c>
      <c r="T1103" s="462">
        <v>6.1504522590288324E-2</v>
      </c>
      <c r="U1103" s="461">
        <v>21.678583028590307</v>
      </c>
      <c r="V1103" s="464">
        <v>1737007521170.0325</v>
      </c>
      <c r="W1103" s="460">
        <v>547.93742993502178</v>
      </c>
      <c r="X1103" s="463">
        <v>3.3337206764556086E-2</v>
      </c>
      <c r="Y1103" s="476">
        <v>2.0000000000000001E-4</v>
      </c>
    </row>
    <row r="1104" spans="1:25" x14ac:dyDescent="0.2">
      <c r="A1104" s="475">
        <f t="shared" si="17"/>
        <v>1100</v>
      </c>
      <c r="B1104" s="462">
        <v>0.38544089424198569</v>
      </c>
      <c r="C1104" s="461">
        <v>6612.1883303031291</v>
      </c>
      <c r="D1104" s="462">
        <v>0.81592591789904545</v>
      </c>
      <c r="E1104" s="462">
        <v>0.57292678561548116</v>
      </c>
      <c r="F1104" s="516">
        <v>2025.1</v>
      </c>
      <c r="G1104" s="464">
        <v>132732361460.40097</v>
      </c>
      <c r="H1104" s="461">
        <v>20098675.231268823</v>
      </c>
      <c r="I1104" s="464">
        <v>565712649465.37305</v>
      </c>
      <c r="J1104" s="462">
        <v>0.38544089424198569</v>
      </c>
      <c r="K1104" s="464">
        <v>13223898387.941212</v>
      </c>
      <c r="L1104" s="464">
        <v>8477651982.5785208</v>
      </c>
      <c r="M1104" s="464">
        <v>100592546280.84909</v>
      </c>
      <c r="N1104" s="464">
        <v>78834121978.235077</v>
      </c>
      <c r="O1104" s="464">
        <v>19908.102314596694</v>
      </c>
      <c r="P1104" s="461">
        <v>489891.11771308532</v>
      </c>
      <c r="Q1104" s="461">
        <v>315170.24192531116</v>
      </c>
      <c r="R1104" s="464">
        <v>945594198671.48694</v>
      </c>
      <c r="S1104" s="462">
        <v>0.49349499849381984</v>
      </c>
      <c r="T1104" s="462">
        <v>0.33139337322481061</v>
      </c>
      <c r="U1104" s="461">
        <v>15.495469950835437</v>
      </c>
      <c r="V1104" s="464">
        <v>5296796143159.2021</v>
      </c>
      <c r="W1104" s="460">
        <v>1670.9168325140943</v>
      </c>
      <c r="X1104" s="463">
        <v>4.7685571935639236E-2</v>
      </c>
      <c r="Y1104" s="476">
        <v>2.0000000000000001E-4</v>
      </c>
    </row>
    <row r="1105" spans="1:25" x14ac:dyDescent="0.2">
      <c r="A1105" s="475">
        <f t="shared" si="17"/>
        <v>1101</v>
      </c>
      <c r="B1105" s="462">
        <v>0.40537757246539841</v>
      </c>
      <c r="C1105" s="461">
        <v>1500</v>
      </c>
      <c r="D1105" s="462">
        <v>0.79461763111387707</v>
      </c>
      <c r="E1105" s="462">
        <v>0.4192270949608522</v>
      </c>
      <c r="F1105" s="516">
        <v>2024.06</v>
      </c>
      <c r="G1105" s="464">
        <v>140926215572.17068</v>
      </c>
      <c r="H1105" s="461">
        <v>21426835.450716462</v>
      </c>
      <c r="I1105" s="464">
        <v>582547838022.68286</v>
      </c>
      <c r="J1105" s="462">
        <v>0.37287136037594404</v>
      </c>
      <c r="K1105" s="464">
        <v>13483740872.020699</v>
      </c>
      <c r="L1105" s="464">
        <v>14002903283.614435</v>
      </c>
      <c r="M1105" s="464">
        <v>121742794952.02779</v>
      </c>
      <c r="N1105" s="464">
        <v>19600289651.58345</v>
      </c>
      <c r="O1105" s="464">
        <v>25551.865854696021</v>
      </c>
      <c r="P1105" s="461">
        <v>166139.37982148537</v>
      </c>
      <c r="Q1105" s="461">
        <v>71885.828729499583</v>
      </c>
      <c r="R1105" s="464">
        <v>910279851887.61865</v>
      </c>
      <c r="S1105" s="462">
        <v>0.50992764822243142</v>
      </c>
      <c r="T1105" s="462">
        <v>0.33951351131698265</v>
      </c>
      <c r="U1105" s="461">
        <v>15.673509984088064</v>
      </c>
      <c r="V1105" s="464">
        <v>5463350598122.9482</v>
      </c>
      <c r="W1105" s="460">
        <v>1721.2154493078062</v>
      </c>
      <c r="X1105" s="463">
        <v>4.5523395798834784E-2</v>
      </c>
      <c r="Y1105" s="476">
        <v>2.0000000000000001E-4</v>
      </c>
    </row>
    <row r="1106" spans="1:25" x14ac:dyDescent="0.2">
      <c r="A1106" s="475">
        <f t="shared" si="17"/>
        <v>1102</v>
      </c>
      <c r="B1106" s="462">
        <v>0.50899608581225264</v>
      </c>
      <c r="C1106" s="461">
        <v>2190.630370217556</v>
      </c>
      <c r="D1106" s="462">
        <v>0.38746040261462417</v>
      </c>
      <c r="E1106" s="462">
        <v>0.4662840804490701</v>
      </c>
      <c r="F1106" s="516">
        <v>2025.13</v>
      </c>
      <c r="G1106" s="464">
        <v>121370725227.13431</v>
      </c>
      <c r="H1106" s="461">
        <v>6666831.8331245398</v>
      </c>
      <c r="I1106" s="464">
        <v>276604846380.9361</v>
      </c>
      <c r="J1106" s="462">
        <v>0.50899608581225264</v>
      </c>
      <c r="K1106" s="464">
        <v>33554626745.300102</v>
      </c>
      <c r="L1106" s="464">
        <v>82563610376.817947</v>
      </c>
      <c r="M1106" s="464">
        <v>79732345410.697739</v>
      </c>
      <c r="N1106" s="464">
        <v>193729192155.73468</v>
      </c>
      <c r="O1106" s="464">
        <v>17211.359089655685</v>
      </c>
      <c r="P1106" s="461">
        <v>1230611.4732084398</v>
      </c>
      <c r="Q1106" s="461">
        <v>816205.62365668488</v>
      </c>
      <c r="R1106" s="464">
        <v>819233094063.55786</v>
      </c>
      <c r="S1106" s="462">
        <v>0.54229181937591187</v>
      </c>
      <c r="T1106" s="462">
        <v>0.31974377328688514</v>
      </c>
      <c r="U1106" s="461">
        <v>15.679628721492842</v>
      </c>
      <c r="V1106" s="464">
        <v>4627782621475.0615</v>
      </c>
      <c r="W1106" s="460">
        <v>1460.0504408091442</v>
      </c>
      <c r="X1106" s="463">
        <v>4.5511994304973998E-2</v>
      </c>
      <c r="Y1106" s="476">
        <v>2.0000000000000001E-4</v>
      </c>
    </row>
    <row r="1107" spans="1:25" x14ac:dyDescent="0.2">
      <c r="A1107" s="475">
        <f t="shared" si="17"/>
        <v>1103</v>
      </c>
      <c r="B1107" s="462">
        <v>0.59445844761691002</v>
      </c>
      <c r="C1107" s="461">
        <v>4130.2339242686976</v>
      </c>
      <c r="D1107" s="462">
        <v>1.1317371516064538</v>
      </c>
      <c r="E1107" s="462">
        <v>0.22784210346421555</v>
      </c>
      <c r="F1107" s="516">
        <v>2024.62</v>
      </c>
      <c r="G1107" s="464">
        <v>363125896616.28857</v>
      </c>
      <c r="H1107" s="461">
        <v>40085302.799328357</v>
      </c>
      <c r="I1107" s="464">
        <v>961044633622.53613</v>
      </c>
      <c r="J1107" s="462">
        <v>0.3931075916043365</v>
      </c>
      <c r="K1107" s="464">
        <v>14587776552.681561</v>
      </c>
      <c r="L1107" s="464">
        <v>7639043571.3733358</v>
      </c>
      <c r="M1107" s="464">
        <v>269821417570.66525</v>
      </c>
      <c r="N1107" s="464">
        <v>151406900169.06604</v>
      </c>
      <c r="O1107" s="464">
        <v>35311.301278002247</v>
      </c>
      <c r="P1107" s="461">
        <v>853139.67775371752</v>
      </c>
      <c r="Q1107" s="461">
        <v>597835.82488370012</v>
      </c>
      <c r="R1107" s="464">
        <v>1822052527347.1221</v>
      </c>
      <c r="S1107" s="462">
        <v>0.53496976510319016</v>
      </c>
      <c r="T1107" s="462">
        <v>0.3878437000804309</v>
      </c>
      <c r="U1107" s="461">
        <v>16.057550356590134</v>
      </c>
      <c r="V1107" s="464">
        <v>12343425510088.898</v>
      </c>
      <c r="W1107" s="460">
        <v>3891.5719947084172</v>
      </c>
      <c r="X1107" s="463">
        <v>4.589647004598895E-2</v>
      </c>
      <c r="Y1107" s="476">
        <v>2.0000000000000001E-4</v>
      </c>
    </row>
    <row r="1108" spans="1:25" x14ac:dyDescent="0.2">
      <c r="A1108" s="475">
        <f t="shared" si="17"/>
        <v>1104</v>
      </c>
      <c r="B1108" s="462">
        <v>0.45697470896141029</v>
      </c>
      <c r="C1108" s="461">
        <v>1521.9206893648202</v>
      </c>
      <c r="D1108" s="462">
        <v>0.65785917948143724</v>
      </c>
      <c r="E1108" s="462">
        <v>0.30620056078387048</v>
      </c>
      <c r="F1108" s="516">
        <v>2023.97</v>
      </c>
      <c r="G1108" s="464">
        <v>336502293791.35211</v>
      </c>
      <c r="H1108" s="461">
        <v>15746118.1538992</v>
      </c>
      <c r="I1108" s="464">
        <v>462367552296.42554</v>
      </c>
      <c r="J1108" s="462">
        <v>0.4336799725900522</v>
      </c>
      <c r="K1108" s="464">
        <v>12724454724.003946</v>
      </c>
      <c r="L1108" s="464">
        <v>0</v>
      </c>
      <c r="M1108" s="464">
        <v>250432289417.16757</v>
      </c>
      <c r="N1108" s="464">
        <v>44964213457.608185</v>
      </c>
      <c r="O1108" s="464">
        <v>39677.084941500652</v>
      </c>
      <c r="P1108" s="461">
        <v>312178.44943588763</v>
      </c>
      <c r="Q1108" s="461">
        <v>181037.91114289395</v>
      </c>
      <c r="R1108" s="464">
        <v>1031733185884.2458</v>
      </c>
      <c r="S1108" s="462">
        <v>0.60779177564872022</v>
      </c>
      <c r="T1108" s="462">
        <v>0.49275179006301784</v>
      </c>
      <c r="U1108" s="461">
        <v>16.937121826985901</v>
      </c>
      <c r="V1108" s="464">
        <v>9515384690640.6484</v>
      </c>
      <c r="W1108" s="460">
        <v>3002.5019648689827</v>
      </c>
      <c r="X1108" s="463">
        <v>4.284284919832302E-2</v>
      </c>
      <c r="Y1108" s="476">
        <v>2.0000000000000001E-4</v>
      </c>
    </row>
    <row r="1109" spans="1:25" x14ac:dyDescent="0.2">
      <c r="A1109" s="475">
        <f t="shared" si="17"/>
        <v>1105</v>
      </c>
      <c r="B1109" s="462">
        <v>0.53547139911326191</v>
      </c>
      <c r="C1109" s="461">
        <v>1500</v>
      </c>
      <c r="D1109" s="462">
        <v>0.83451658224086356</v>
      </c>
      <c r="E1109" s="462">
        <v>0.12565746602938344</v>
      </c>
      <c r="F1109" s="516">
        <v>2027.39</v>
      </c>
      <c r="G1109" s="464">
        <v>64678474943.40564</v>
      </c>
      <c r="H1109" s="461">
        <v>23033905.585726101</v>
      </c>
      <c r="I1109" s="464">
        <v>493705730365.88788</v>
      </c>
      <c r="J1109" s="462">
        <v>0.14592572603211096</v>
      </c>
      <c r="K1109" s="464">
        <v>38882680230.399208</v>
      </c>
      <c r="L1109" s="464">
        <v>54353922091.7416</v>
      </c>
      <c r="M1109" s="464">
        <v>0</v>
      </c>
      <c r="N1109" s="464">
        <v>82254339833.811935</v>
      </c>
      <c r="O1109" s="464">
        <v>39095.352898883262</v>
      </c>
      <c r="P1109" s="461">
        <v>440468.65357575391</v>
      </c>
      <c r="Q1109" s="461">
        <v>275644.654510475</v>
      </c>
      <c r="R1109" s="464">
        <v>747638429863.16321</v>
      </c>
      <c r="S1109" s="462">
        <v>0.28692599586676087</v>
      </c>
      <c r="T1109" s="462">
        <v>0.17243781458635013</v>
      </c>
      <c r="U1109" s="461">
        <v>15.667010992105427</v>
      </c>
      <c r="V1109" s="464">
        <v>2376187509680.6812</v>
      </c>
      <c r="W1109" s="460">
        <v>750.5108971214845</v>
      </c>
      <c r="X1109" s="463">
        <v>4.4097287489704436E-2</v>
      </c>
      <c r="Y1109" s="476">
        <v>2.0000000000000001E-4</v>
      </c>
    </row>
    <row r="1110" spans="1:25" x14ac:dyDescent="0.2">
      <c r="A1110" s="475">
        <f t="shared" si="17"/>
        <v>1106</v>
      </c>
      <c r="B1110" s="462">
        <v>0.62996753435315078</v>
      </c>
      <c r="C1110" s="461">
        <v>10185.736036866561</v>
      </c>
      <c r="D1110" s="462">
        <v>1.1290210965055181</v>
      </c>
      <c r="E1110" s="462">
        <v>0.48873794485097821</v>
      </c>
      <c r="F1110" s="516">
        <v>2026.44</v>
      </c>
      <c r="G1110" s="464">
        <v>105703129098.66801</v>
      </c>
      <c r="H1110" s="461">
        <v>20187210.642726623</v>
      </c>
      <c r="I1110" s="464">
        <v>507342907794.70996</v>
      </c>
      <c r="J1110" s="462">
        <v>0.30882237788706834</v>
      </c>
      <c r="K1110" s="464">
        <v>32028229790.313919</v>
      </c>
      <c r="L1110" s="464">
        <v>43136547194.056282</v>
      </c>
      <c r="M1110" s="464">
        <v>29363277591.864769</v>
      </c>
      <c r="N1110" s="464">
        <v>1715667610.4437411</v>
      </c>
      <c r="O1110" s="464">
        <v>33363.428680530669</v>
      </c>
      <c r="P1110" s="461">
        <v>47911</v>
      </c>
      <c r="Q1110" s="461">
        <v>6541</v>
      </c>
      <c r="R1110" s="464">
        <v>734366455989.14709</v>
      </c>
      <c r="S1110" s="462">
        <v>0.44376771052299419</v>
      </c>
      <c r="T1110" s="462">
        <v>0.34579808324906819</v>
      </c>
      <c r="U1110" s="461">
        <v>15.32972816645143</v>
      </c>
      <c r="V1110" s="464">
        <v>4299380313185.3525</v>
      </c>
      <c r="W1110" s="460">
        <v>1357.1809923548715</v>
      </c>
      <c r="X1110" s="463">
        <v>4.7823091378097343E-2</v>
      </c>
      <c r="Y1110" s="476">
        <v>2.0000000000000001E-4</v>
      </c>
    </row>
    <row r="1111" spans="1:25" x14ac:dyDescent="0.2">
      <c r="A1111" s="475">
        <f t="shared" si="17"/>
        <v>1107</v>
      </c>
      <c r="B1111" s="462">
        <v>0.52340786205995093</v>
      </c>
      <c r="C1111" s="461">
        <v>1500</v>
      </c>
      <c r="D1111" s="462">
        <v>0.79423958608928447</v>
      </c>
      <c r="E1111" s="462">
        <v>0.5387755975687275</v>
      </c>
      <c r="F1111" s="516">
        <v>2024.09</v>
      </c>
      <c r="G1111" s="464">
        <v>305167755958.26385</v>
      </c>
      <c r="H1111" s="461">
        <v>21117750.308625069</v>
      </c>
      <c r="I1111" s="464">
        <v>530140562611.54077</v>
      </c>
      <c r="J1111" s="462">
        <v>0.40133229241627988</v>
      </c>
      <c r="K1111" s="464">
        <v>22515062020.644821</v>
      </c>
      <c r="L1111" s="464">
        <v>32840283515.850857</v>
      </c>
      <c r="M1111" s="464">
        <v>262310702660.64249</v>
      </c>
      <c r="N1111" s="464">
        <v>44846350727.593895</v>
      </c>
      <c r="O1111" s="464">
        <v>30414.766771212406</v>
      </c>
      <c r="P1111" s="461">
        <v>329759.29481361993</v>
      </c>
      <c r="Q1111" s="461">
        <v>191125.52469654728</v>
      </c>
      <c r="R1111" s="464">
        <v>1302188964008.0576</v>
      </c>
      <c r="S1111" s="462">
        <v>0.61157236684533611</v>
      </c>
      <c r="T1111" s="462">
        <v>0.37499825085319571</v>
      </c>
      <c r="U1111" s="461">
        <v>16.682936204924459</v>
      </c>
      <c r="V1111" s="464">
        <v>9023920418213.0996</v>
      </c>
      <c r="W1111" s="460">
        <v>2847.9017051680107</v>
      </c>
      <c r="X1111" s="463">
        <v>4.3394977917992433E-2</v>
      </c>
      <c r="Y1111" s="476">
        <v>2.0000000000000001E-4</v>
      </c>
    </row>
    <row r="1112" spans="1:25" x14ac:dyDescent="0.2">
      <c r="A1112" s="475">
        <f t="shared" si="17"/>
        <v>1108</v>
      </c>
      <c r="B1112" s="462">
        <v>0.30509525100218249</v>
      </c>
      <c r="C1112" s="461">
        <v>1822.6173305638904</v>
      </c>
      <c r="D1112" s="462">
        <v>0.62119865920890704</v>
      </c>
      <c r="E1112" s="462">
        <v>0.5009691266430133</v>
      </c>
      <c r="F1112" s="516">
        <v>2023.75</v>
      </c>
      <c r="G1112" s="464">
        <v>246588298450.81451</v>
      </c>
      <c r="H1112" s="461">
        <v>14344963.734407285</v>
      </c>
      <c r="I1112" s="464">
        <v>482573812093.06982</v>
      </c>
      <c r="J1112" s="462">
        <v>0.30509525100218249</v>
      </c>
      <c r="K1112" s="464">
        <v>11491620872.69833</v>
      </c>
      <c r="L1112" s="464">
        <v>0</v>
      </c>
      <c r="M1112" s="464">
        <v>239997811259.72415</v>
      </c>
      <c r="N1112" s="464">
        <v>32829393535.890522</v>
      </c>
      <c r="O1112" s="464">
        <v>21765.702272329974</v>
      </c>
      <c r="P1112" s="461">
        <v>235208.65244105077</v>
      </c>
      <c r="Q1112" s="461">
        <v>124115.56205846131</v>
      </c>
      <c r="R1112" s="464">
        <v>1024329539983.5759</v>
      </c>
      <c r="S1112" s="462">
        <v>0.54517947536085765</v>
      </c>
      <c r="T1112" s="462">
        <v>0.34012970837922207</v>
      </c>
      <c r="U1112" s="461">
        <v>17.198664731013135</v>
      </c>
      <c r="V1112" s="464">
        <v>6670689826430.3379</v>
      </c>
      <c r="W1112" s="460">
        <v>2106.454077513622</v>
      </c>
      <c r="X1112" s="463">
        <v>4.1973551750183927E-2</v>
      </c>
      <c r="Y1112" s="476">
        <v>2.0000000000000001E-4</v>
      </c>
    </row>
    <row r="1113" spans="1:25" x14ac:dyDescent="0.2">
      <c r="A1113" s="475">
        <f t="shared" si="17"/>
        <v>1109</v>
      </c>
      <c r="B1113" s="462">
        <v>0.64491285866420445</v>
      </c>
      <c r="C1113" s="461">
        <v>2775.0269227352055</v>
      </c>
      <c r="D1113" s="462">
        <v>0.45445484034272104</v>
      </c>
      <c r="E1113" s="462">
        <v>0.55072524018343638</v>
      </c>
      <c r="F1113" s="516">
        <v>2025.25</v>
      </c>
      <c r="G1113" s="464">
        <v>118516070671.40736</v>
      </c>
      <c r="H1113" s="461">
        <v>8582768.232854519</v>
      </c>
      <c r="I1113" s="464">
        <v>280243386274.30151</v>
      </c>
      <c r="J1113" s="462">
        <v>0.38698654227886009</v>
      </c>
      <c r="K1113" s="464">
        <v>15090493604.156509</v>
      </c>
      <c r="L1113" s="464">
        <v>28418658184.804409</v>
      </c>
      <c r="M1113" s="464">
        <v>89109774934.361389</v>
      </c>
      <c r="N1113" s="464">
        <v>294745837748.09247</v>
      </c>
      <c r="O1113" s="464">
        <v>33557.187966085745</v>
      </c>
      <c r="P1113" s="461">
        <v>1557059.1155276992</v>
      </c>
      <c r="Q1113" s="461">
        <v>1096073.042589983</v>
      </c>
      <c r="R1113" s="464">
        <v>839821500915.70483</v>
      </c>
      <c r="S1113" s="462">
        <v>0.4600864640610815</v>
      </c>
      <c r="T1113" s="462">
        <v>0.30904117551465782</v>
      </c>
      <c r="U1113" s="461">
        <v>15.652428881984708</v>
      </c>
      <c r="V1113" s="464">
        <v>4539404791660.2256</v>
      </c>
      <c r="W1113" s="460">
        <v>1432.4363486514346</v>
      </c>
      <c r="X1113" s="463">
        <v>4.6083979917460577E-2</v>
      </c>
      <c r="Y1113" s="476">
        <v>2.0000000000000001E-4</v>
      </c>
    </row>
    <row r="1114" spans="1:25" x14ac:dyDescent="0.2">
      <c r="A1114" s="475">
        <f t="shared" si="17"/>
        <v>1110</v>
      </c>
      <c r="B1114" s="462">
        <v>0.4936232941155918</v>
      </c>
      <c r="C1114" s="461">
        <v>3413.2132959744754</v>
      </c>
      <c r="D1114" s="462">
        <v>0.66205744413654299</v>
      </c>
      <c r="E1114" s="462">
        <v>0.67695535720505395</v>
      </c>
      <c r="F1114" s="516">
        <v>2024.19</v>
      </c>
      <c r="G1114" s="464">
        <v>230278853142.39197</v>
      </c>
      <c r="H1114" s="461">
        <v>14470641.524235191</v>
      </c>
      <c r="I1114" s="464">
        <v>459021711326.2525</v>
      </c>
      <c r="J1114" s="462">
        <v>0.46443003596379795</v>
      </c>
      <c r="K1114" s="464">
        <v>14582141555.622908</v>
      </c>
      <c r="L1114" s="464">
        <v>0</v>
      </c>
      <c r="M1114" s="464">
        <v>245378675929.15176</v>
      </c>
      <c r="N1114" s="464">
        <v>90640975393.233505</v>
      </c>
      <c r="O1114" s="464">
        <v>18751.693487253553</v>
      </c>
      <c r="P1114" s="461">
        <v>551621.24547263433</v>
      </c>
      <c r="Q1114" s="461">
        <v>369675.34207798075</v>
      </c>
      <c r="R1114" s="464">
        <v>1127639663866.3604</v>
      </c>
      <c r="S1114" s="462">
        <v>0.61471087023870874</v>
      </c>
      <c r="T1114" s="462">
        <v>0.3617887170823274</v>
      </c>
      <c r="U1114" s="461">
        <v>16.321480578850711</v>
      </c>
      <c r="V1114" s="464">
        <v>7451941582690.9102</v>
      </c>
      <c r="W1114" s="460">
        <v>2352.0595140056785</v>
      </c>
      <c r="X1114" s="463">
        <v>4.3967233075725407E-2</v>
      </c>
      <c r="Y1114" s="476">
        <v>2.0000000000000001E-4</v>
      </c>
    </row>
    <row r="1115" spans="1:25" x14ac:dyDescent="0.2">
      <c r="A1115" s="475">
        <f t="shared" si="17"/>
        <v>1111</v>
      </c>
      <c r="B1115" s="462">
        <v>0.50908596091559211</v>
      </c>
      <c r="C1115" s="461">
        <v>1500</v>
      </c>
      <c r="D1115" s="462">
        <v>0.94677370188448262</v>
      </c>
      <c r="E1115" s="462">
        <v>0.55618234799837762</v>
      </c>
      <c r="F1115" s="516">
        <v>2026.36</v>
      </c>
      <c r="G1115" s="464">
        <v>143718404112.90335</v>
      </c>
      <c r="H1115" s="461">
        <v>29317647.211738743</v>
      </c>
      <c r="I1115" s="464">
        <v>653072082144.65869</v>
      </c>
      <c r="J1115" s="462">
        <v>0.23323856278356725</v>
      </c>
      <c r="K1115" s="464">
        <v>31826613954.999119</v>
      </c>
      <c r="L1115" s="464">
        <v>37585840674.538704</v>
      </c>
      <c r="M1115" s="464">
        <v>45190755877.542763</v>
      </c>
      <c r="N1115" s="464">
        <v>35243466954.661995</v>
      </c>
      <c r="O1115" s="464">
        <v>10000</v>
      </c>
      <c r="P1115" s="461">
        <v>241079.00864665688</v>
      </c>
      <c r="Q1115" s="461">
        <v>122080.13018910104</v>
      </c>
      <c r="R1115" s="464">
        <v>989105949919.12341</v>
      </c>
      <c r="S1115" s="462">
        <v>0.39658061083261198</v>
      </c>
      <c r="T1115" s="462">
        <v>0.2425101749384681</v>
      </c>
      <c r="U1115" s="461">
        <v>16.379718890937244</v>
      </c>
      <c r="V1115" s="464">
        <v>4420454823110.9922</v>
      </c>
      <c r="W1115" s="460">
        <v>1395.456547755487</v>
      </c>
      <c r="X1115" s="463">
        <v>4.3448398441473093E-2</v>
      </c>
      <c r="Y1115" s="476">
        <v>2.0000000000000001E-4</v>
      </c>
    </row>
    <row r="1116" spans="1:25" x14ac:dyDescent="0.2">
      <c r="A1116" s="475">
        <f t="shared" si="17"/>
        <v>1112</v>
      </c>
      <c r="B1116" s="462">
        <v>0.57984249180653169</v>
      </c>
      <c r="C1116" s="461">
        <v>3498.2712504911274</v>
      </c>
      <c r="D1116" s="462">
        <v>0.80385569590320038</v>
      </c>
      <c r="E1116" s="462">
        <v>0.48359676060558121</v>
      </c>
      <c r="F1116" s="516">
        <v>2023.75</v>
      </c>
      <c r="G1116" s="464">
        <v>247894811776.22391</v>
      </c>
      <c r="H1116" s="461">
        <v>20222778.27720096</v>
      </c>
      <c r="I1116" s="464">
        <v>394573876738.65625</v>
      </c>
      <c r="J1116" s="462">
        <v>7.6210985766672734E-2</v>
      </c>
      <c r="K1116" s="464">
        <v>6131043447.1963606</v>
      </c>
      <c r="L1116" s="464">
        <v>0</v>
      </c>
      <c r="M1116" s="464">
        <v>239628941189.17151</v>
      </c>
      <c r="N1116" s="464">
        <v>47073622788.279907</v>
      </c>
      <c r="O1116" s="464">
        <v>23761.911202335363</v>
      </c>
      <c r="P1116" s="461">
        <v>297497.24846570508</v>
      </c>
      <c r="Q1116" s="461">
        <v>166528.38633098337</v>
      </c>
      <c r="R1116" s="464">
        <v>941860996504.44849</v>
      </c>
      <c r="S1116" s="462">
        <v>0.46400534553003148</v>
      </c>
      <c r="T1116" s="462">
        <v>0.24622917906726782</v>
      </c>
      <c r="U1116" s="461">
        <v>20.624919059661707</v>
      </c>
      <c r="V1116" s="464">
        <v>5250325945821.6816</v>
      </c>
      <c r="W1116" s="460">
        <v>1656.3837751122537</v>
      </c>
      <c r="X1116" s="463">
        <v>3.5746748102925274E-2</v>
      </c>
      <c r="Y1116" s="476">
        <v>2.0000000000000001E-4</v>
      </c>
    </row>
    <row r="1117" spans="1:25" x14ac:dyDescent="0.2">
      <c r="A1117" s="475">
        <f t="shared" si="17"/>
        <v>1113</v>
      </c>
      <c r="B1117" s="462">
        <v>0.50931492355584074</v>
      </c>
      <c r="C1117" s="461">
        <v>3307.007914429897</v>
      </c>
      <c r="D1117" s="462">
        <v>0.85499249263998955</v>
      </c>
      <c r="E1117" s="462">
        <v>0.31466254793080167</v>
      </c>
      <c r="F1117" s="516">
        <v>2025.61</v>
      </c>
      <c r="G1117" s="464">
        <v>100355315469.21588</v>
      </c>
      <c r="H1117" s="461">
        <v>22722782.179568276</v>
      </c>
      <c r="I1117" s="464">
        <v>565891937002.05945</v>
      </c>
      <c r="J1117" s="462">
        <v>0.39318028710787722</v>
      </c>
      <c r="K1117" s="464">
        <v>36790294060.002686</v>
      </c>
      <c r="L1117" s="464">
        <v>26701863800.169617</v>
      </c>
      <c r="M1117" s="464">
        <v>98958724650.659897</v>
      </c>
      <c r="N1117" s="464">
        <v>30562642240.382008</v>
      </c>
      <c r="O1117" s="464">
        <v>21572.303577757499</v>
      </c>
      <c r="P1117" s="461">
        <v>248769.08229751547</v>
      </c>
      <c r="Q1117" s="461">
        <v>129395.21357618041</v>
      </c>
      <c r="R1117" s="464">
        <v>919832777632.07715</v>
      </c>
      <c r="S1117" s="462">
        <v>0.51551356891509936</v>
      </c>
      <c r="T1117" s="462">
        <v>0.33315237809851639</v>
      </c>
      <c r="U1117" s="461">
        <v>14.816800785661098</v>
      </c>
      <c r="V1117" s="464">
        <v>5093388550491.6699</v>
      </c>
      <c r="W1117" s="460">
        <v>1606.9044899974847</v>
      </c>
      <c r="X1117" s="463">
        <v>4.8348781352304818E-2</v>
      </c>
      <c r="Y1117" s="476">
        <v>2.0000000000000001E-4</v>
      </c>
    </row>
    <row r="1118" spans="1:25" x14ac:dyDescent="0.2">
      <c r="A1118" s="475">
        <f t="shared" si="17"/>
        <v>1114</v>
      </c>
      <c r="B1118" s="462">
        <v>0.54102894811293778</v>
      </c>
      <c r="C1118" s="461">
        <v>9387.1839393559712</v>
      </c>
      <c r="D1118" s="462">
        <v>0.58146323243346765</v>
      </c>
      <c r="E1118" s="462">
        <v>0.22474151946703691</v>
      </c>
      <c r="F1118" s="516">
        <v>2023.83</v>
      </c>
      <c r="G1118" s="464">
        <v>82282597601.37796</v>
      </c>
      <c r="H1118" s="461">
        <v>11513911.570817605</v>
      </c>
      <c r="I1118" s="464">
        <v>322192951017.20599</v>
      </c>
      <c r="J1118" s="462">
        <v>0.34772256928534984</v>
      </c>
      <c r="K1118" s="464">
        <v>6842754203.4389334</v>
      </c>
      <c r="L1118" s="464">
        <v>0</v>
      </c>
      <c r="M1118" s="464">
        <v>122511077011.99722</v>
      </c>
      <c r="N1118" s="464">
        <v>56253527270.664581</v>
      </c>
      <c r="O1118" s="464">
        <v>21125.456363720728</v>
      </c>
      <c r="P1118" s="461">
        <v>369075.39436965343</v>
      </c>
      <c r="Q1118" s="461">
        <v>226955.00194385578</v>
      </c>
      <c r="R1118" s="464">
        <v>639068183285.99536</v>
      </c>
      <c r="S1118" s="462">
        <v>0.5176954176967471</v>
      </c>
      <c r="T1118" s="462">
        <v>0.27726159183064897</v>
      </c>
      <c r="U1118" s="461">
        <v>15.713816680443093</v>
      </c>
      <c r="V1118" s="464">
        <v>3083442584420.3467</v>
      </c>
      <c r="W1118" s="460">
        <v>972.49131307883681</v>
      </c>
      <c r="X1118" s="463">
        <v>4.6578658376179305E-2</v>
      </c>
      <c r="Y1118" s="476">
        <v>2.0000000000000001E-4</v>
      </c>
    </row>
    <row r="1119" spans="1:25" x14ac:dyDescent="0.2">
      <c r="A1119" s="475">
        <f t="shared" si="17"/>
        <v>1115</v>
      </c>
      <c r="B1119" s="462">
        <v>0.56045026053844893</v>
      </c>
      <c r="C1119" s="461">
        <v>4175.2342225787461</v>
      </c>
      <c r="D1119" s="462">
        <v>1.1460527134153171</v>
      </c>
      <c r="E1119" s="462">
        <v>0.57020389596802323</v>
      </c>
      <c r="F1119" s="516">
        <v>2025.57</v>
      </c>
      <c r="G1119" s="464">
        <v>378647013877.01617</v>
      </c>
      <c r="H1119" s="461">
        <v>35769197.744239345</v>
      </c>
      <c r="I1119" s="464">
        <v>757273888106.39197</v>
      </c>
      <c r="J1119" s="462">
        <v>0.27896672821317525</v>
      </c>
      <c r="K1119" s="464">
        <v>17422002856.548752</v>
      </c>
      <c r="L1119" s="464">
        <v>10326668548.447334</v>
      </c>
      <c r="M1119" s="464">
        <v>158842844538.01071</v>
      </c>
      <c r="N1119" s="464">
        <v>30434474076.273361</v>
      </c>
      <c r="O1119" s="464">
        <v>27731.077582430851</v>
      </c>
      <c r="P1119" s="461">
        <v>207526.71735310505</v>
      </c>
      <c r="Q1119" s="461">
        <v>117152.5145255372</v>
      </c>
      <c r="R1119" s="464">
        <v>1345287644047.9958</v>
      </c>
      <c r="S1119" s="462">
        <v>0.48972003181556084</v>
      </c>
      <c r="T1119" s="462">
        <v>0.39133422503555182</v>
      </c>
      <c r="U1119" s="461">
        <v>17.26532218771251</v>
      </c>
      <c r="V1119" s="464">
        <v>9830000589505.8574</v>
      </c>
      <c r="W1119" s="460">
        <v>3104.0691663489329</v>
      </c>
      <c r="X1119" s="463">
        <v>4.3230400734496195E-2</v>
      </c>
      <c r="Y1119" s="476">
        <v>2.0000000000000001E-4</v>
      </c>
    </row>
    <row r="1120" spans="1:25" x14ac:dyDescent="0.2">
      <c r="A1120" s="475">
        <f t="shared" si="17"/>
        <v>1116</v>
      </c>
      <c r="B1120" s="462">
        <v>0.61231865442163735</v>
      </c>
      <c r="C1120" s="461">
        <v>4797.648673972194</v>
      </c>
      <c r="D1120" s="462">
        <v>0.65488510792971333</v>
      </c>
      <c r="E1120" s="462">
        <v>0.57871936964820359</v>
      </c>
      <c r="F1120" s="516">
        <v>2025.04</v>
      </c>
      <c r="G1120" s="464">
        <v>172930710479.92947</v>
      </c>
      <c r="H1120" s="461">
        <v>13564569.960757084</v>
      </c>
      <c r="I1120" s="464">
        <v>436111239368.96289</v>
      </c>
      <c r="J1120" s="462">
        <v>0.42922369419821349</v>
      </c>
      <c r="K1120" s="464">
        <v>14652530436.635014</v>
      </c>
      <c r="L1120" s="464">
        <v>11357244790.451185</v>
      </c>
      <c r="M1120" s="464">
        <v>104752017726.32736</v>
      </c>
      <c r="N1120" s="464">
        <v>21200933982.063503</v>
      </c>
      <c r="O1120" s="464">
        <v>30251.359915585352</v>
      </c>
      <c r="P1120" s="461">
        <v>175001.75762836041</v>
      </c>
      <c r="Q1120" s="461">
        <v>80192.112335113008</v>
      </c>
      <c r="R1120" s="464">
        <v>798617203892.19678</v>
      </c>
      <c r="S1120" s="462">
        <v>0.57810559709355624</v>
      </c>
      <c r="T1120" s="462">
        <v>0.41136126249848598</v>
      </c>
      <c r="U1120" s="461">
        <v>16.08805801867976</v>
      </c>
      <c r="V1120" s="464">
        <v>5873492209858.9873</v>
      </c>
      <c r="W1120" s="460">
        <v>1853.3696959654244</v>
      </c>
      <c r="X1120" s="463">
        <v>4.4784351584715824E-2</v>
      </c>
      <c r="Y1120" s="476">
        <v>2.0000000000000001E-4</v>
      </c>
    </row>
    <row r="1121" spans="1:25" x14ac:dyDescent="0.2">
      <c r="A1121" s="475">
        <f t="shared" si="17"/>
        <v>1117</v>
      </c>
      <c r="B1121" s="462">
        <v>0.42953230428678063</v>
      </c>
      <c r="C1121" s="461">
        <v>3846.3014653246937</v>
      </c>
      <c r="D1121" s="462">
        <v>0.88260216293216143</v>
      </c>
      <c r="E1121" s="462">
        <v>0.25358932598871753</v>
      </c>
      <c r="F1121" s="516">
        <v>2023.75</v>
      </c>
      <c r="G1121" s="464">
        <v>387604696927.91345</v>
      </c>
      <c r="H1121" s="461">
        <v>24701251.946617112</v>
      </c>
      <c r="I1121" s="464">
        <v>714407455171.8302</v>
      </c>
      <c r="J1121" s="462">
        <v>0.42548902692812174</v>
      </c>
      <c r="K1121" s="464">
        <v>11715594332.241783</v>
      </c>
      <c r="L1121" s="464">
        <v>0</v>
      </c>
      <c r="M1121" s="464">
        <v>361277423426.7182</v>
      </c>
      <c r="N1121" s="464">
        <v>8859167515.5543041</v>
      </c>
      <c r="O1121" s="464">
        <v>41177.795720034272</v>
      </c>
      <c r="P1121" s="461">
        <v>101465.43749999956</v>
      </c>
      <c r="Q1121" s="461">
        <v>33113.812499999789</v>
      </c>
      <c r="R1121" s="464">
        <v>1465161365832.8506</v>
      </c>
      <c r="S1121" s="462">
        <v>0.61097378143031122</v>
      </c>
      <c r="T1121" s="462">
        <v>0.4180146776280052</v>
      </c>
      <c r="U1121" s="461">
        <v>16.771849989385714</v>
      </c>
      <c r="V1121" s="464">
        <v>11247463848755.668</v>
      </c>
      <c r="W1121" s="460">
        <v>3548.5205480165469</v>
      </c>
      <c r="X1121" s="463">
        <v>4.3765342278795895E-2</v>
      </c>
      <c r="Y1121" s="476">
        <v>2.0000000000000001E-4</v>
      </c>
    </row>
    <row r="1122" spans="1:25" x14ac:dyDescent="0.2">
      <c r="A1122" s="475">
        <f t="shared" si="17"/>
        <v>1118</v>
      </c>
      <c r="B1122" s="462">
        <v>0.46413849050849798</v>
      </c>
      <c r="C1122" s="461">
        <v>4695.1755023020633</v>
      </c>
      <c r="D1122" s="462">
        <v>1.1021242299778571</v>
      </c>
      <c r="E1122" s="462">
        <v>0.47498060909624579</v>
      </c>
      <c r="F1122" s="516">
        <v>2023.75</v>
      </c>
      <c r="G1122" s="464">
        <v>254887224146.87604</v>
      </c>
      <c r="H1122" s="461">
        <v>36892937.647570819</v>
      </c>
      <c r="I1122" s="464">
        <v>898649935413.75525</v>
      </c>
      <c r="J1122" s="462">
        <v>0.35219049740891206</v>
      </c>
      <c r="K1122" s="464">
        <v>15596907436.577976</v>
      </c>
      <c r="L1122" s="464">
        <v>0</v>
      </c>
      <c r="M1122" s="464">
        <v>209655670010.40988</v>
      </c>
      <c r="N1122" s="464">
        <v>26721886768.487495</v>
      </c>
      <c r="O1122" s="464">
        <v>29374.081360860218</v>
      </c>
      <c r="P1122" s="461">
        <v>184795.12059203928</v>
      </c>
      <c r="Q1122" s="461">
        <v>98707.551838096377</v>
      </c>
      <c r="R1122" s="464">
        <v>1419433282611.8179</v>
      </c>
      <c r="S1122" s="462">
        <v>0.50411412235920094</v>
      </c>
      <c r="T1122" s="462">
        <v>0.36821892025106817</v>
      </c>
      <c r="U1122" s="461">
        <v>15.86762590595661</v>
      </c>
      <c r="V1122" s="464">
        <v>9094017935549.4824</v>
      </c>
      <c r="W1122" s="460">
        <v>2869.3765944533388</v>
      </c>
      <c r="X1122" s="463">
        <v>4.6372865289488495E-2</v>
      </c>
      <c r="Y1122" s="476">
        <v>2.0000000000000001E-4</v>
      </c>
    </row>
    <row r="1123" spans="1:25" x14ac:dyDescent="0.2">
      <c r="A1123" s="475">
        <f t="shared" si="17"/>
        <v>1119</v>
      </c>
      <c r="B1123" s="462">
        <v>0.42899145747429696</v>
      </c>
      <c r="C1123" s="461">
        <v>4916.4962259079566</v>
      </c>
      <c r="D1123" s="462">
        <v>0.34010182960342744</v>
      </c>
      <c r="E1123" s="462">
        <v>0.47146725768071179</v>
      </c>
      <c r="F1123" s="516">
        <v>2024.86</v>
      </c>
      <c r="G1123" s="464">
        <v>160652551564.40652</v>
      </c>
      <c r="H1123" s="461">
        <v>5708964.5697123604</v>
      </c>
      <c r="I1123" s="464">
        <v>260787415894.74176</v>
      </c>
      <c r="J1123" s="462">
        <v>0.42899145747429701</v>
      </c>
      <c r="K1123" s="464">
        <v>6993515457.0987253</v>
      </c>
      <c r="L1123" s="464">
        <v>0</v>
      </c>
      <c r="M1123" s="464">
        <v>126299594084.97578</v>
      </c>
      <c r="N1123" s="464">
        <v>180084161924.08194</v>
      </c>
      <c r="O1123" s="464">
        <v>30083.934746285013</v>
      </c>
      <c r="P1123" s="461">
        <v>956941.06904375425</v>
      </c>
      <c r="Q1123" s="461">
        <v>612394.54064076266</v>
      </c>
      <c r="R1123" s="464">
        <v>699389570557.29944</v>
      </c>
      <c r="S1123" s="462">
        <v>0.50667797570008122</v>
      </c>
      <c r="T1123" s="462">
        <v>0.41355446483538016</v>
      </c>
      <c r="U1123" s="461">
        <v>16.289763752473071</v>
      </c>
      <c r="V1123" s="464">
        <v>5226207164955.1064</v>
      </c>
      <c r="W1123" s="460">
        <v>1645.1443863751138</v>
      </c>
      <c r="X1123" s="463">
        <v>4.4402764405741917E-2</v>
      </c>
      <c r="Y1123" s="476">
        <v>2.0000000000000001E-4</v>
      </c>
    </row>
    <row r="1124" spans="1:25" x14ac:dyDescent="0.2">
      <c r="A1124" s="475">
        <f t="shared" si="17"/>
        <v>1120</v>
      </c>
      <c r="B1124" s="462">
        <v>0.5660160274586058</v>
      </c>
      <c r="C1124" s="461">
        <v>3282.6085726998699</v>
      </c>
      <c r="D1124" s="462">
        <v>0.63183332930498792</v>
      </c>
      <c r="E1124" s="462">
        <v>0.33620416192886227</v>
      </c>
      <c r="F1124" s="516">
        <v>2025.56</v>
      </c>
      <c r="G1124" s="464">
        <v>232135985798.57361</v>
      </c>
      <c r="H1124" s="461">
        <v>13062277.08763889</v>
      </c>
      <c r="I1124" s="464">
        <v>391145929527.75867</v>
      </c>
      <c r="J1124" s="462">
        <v>0.35306858516130668</v>
      </c>
      <c r="K1124" s="464">
        <v>16518426590.663227</v>
      </c>
      <c r="L1124" s="464">
        <v>46349360924.808998</v>
      </c>
      <c r="M1124" s="464">
        <v>140930421466.32242</v>
      </c>
      <c r="N1124" s="464">
        <v>61984148534.259613</v>
      </c>
      <c r="O1124" s="464">
        <v>32917.211038159527</v>
      </c>
      <c r="P1124" s="461">
        <v>359737.75837304746</v>
      </c>
      <c r="Q1124" s="461">
        <v>218301.14770803446</v>
      </c>
      <c r="R1124" s="464">
        <v>958529928017.14709</v>
      </c>
      <c r="S1124" s="462">
        <v>0.57395488469346156</v>
      </c>
      <c r="T1124" s="462">
        <v>0.34915244998242528</v>
      </c>
      <c r="U1124" s="461">
        <v>17.072307795938663</v>
      </c>
      <c r="V1124" s="464">
        <v>6305383933548.8574</v>
      </c>
      <c r="W1124" s="460">
        <v>1988.377059727268</v>
      </c>
      <c r="X1124" s="463">
        <v>4.2720336407643208E-2</v>
      </c>
      <c r="Y1124" s="476">
        <v>2.0000000000000001E-4</v>
      </c>
    </row>
    <row r="1125" spans="1:25" x14ac:dyDescent="0.2">
      <c r="A1125" s="475">
        <f t="shared" si="17"/>
        <v>1121</v>
      </c>
      <c r="B1125" s="462">
        <v>0.43293372002396979</v>
      </c>
      <c r="C1125" s="461">
        <v>3141.4660786844115</v>
      </c>
      <c r="D1125" s="462">
        <v>0.54471215174264076</v>
      </c>
      <c r="E1125" s="462">
        <v>0.47572380197426994</v>
      </c>
      <c r="F1125" s="516">
        <v>2024.76</v>
      </c>
      <c r="G1125" s="464">
        <v>183496047706.979</v>
      </c>
      <c r="H1125" s="461">
        <v>11340469.701208431</v>
      </c>
      <c r="I1125" s="464">
        <v>396075545934.52106</v>
      </c>
      <c r="J1125" s="462">
        <v>0.43293372002396979</v>
      </c>
      <c r="K1125" s="464">
        <v>6498312316.6259661</v>
      </c>
      <c r="L1125" s="464">
        <v>0</v>
      </c>
      <c r="M1125" s="464">
        <v>168444627600.57532</v>
      </c>
      <c r="N1125" s="464">
        <v>28120695941.137985</v>
      </c>
      <c r="O1125" s="464">
        <v>23293.567352965307</v>
      </c>
      <c r="P1125" s="461">
        <v>206433.35788893607</v>
      </c>
      <c r="Q1125" s="461">
        <v>104576.41148828284</v>
      </c>
      <c r="R1125" s="464">
        <v>832100729456.55542</v>
      </c>
      <c r="S1125" s="462">
        <v>0.60311592434191963</v>
      </c>
      <c r="T1125" s="462">
        <v>0.37154966331949368</v>
      </c>
      <c r="U1125" s="461">
        <v>16.527496382411112</v>
      </c>
      <c r="V1125" s="464">
        <v>5701018670408.4355</v>
      </c>
      <c r="W1125" s="460">
        <v>1797.8644965469566</v>
      </c>
      <c r="X1125" s="463">
        <v>4.3552511829058102E-2</v>
      </c>
      <c r="Y1125" s="476">
        <v>2.0000000000000001E-4</v>
      </c>
    </row>
    <row r="1126" spans="1:25" x14ac:dyDescent="0.2">
      <c r="A1126" s="475">
        <f t="shared" si="17"/>
        <v>1122</v>
      </c>
      <c r="B1126" s="462">
        <v>0.57837397854483741</v>
      </c>
      <c r="C1126" s="461">
        <v>2783.5493890333555</v>
      </c>
      <c r="D1126" s="462">
        <v>0.93199127923880831</v>
      </c>
      <c r="E1126" s="462">
        <v>0.44265912286746056</v>
      </c>
      <c r="F1126" s="516">
        <v>2025.69</v>
      </c>
      <c r="G1126" s="464">
        <v>219953005172.11844</v>
      </c>
      <c r="H1126" s="461">
        <v>27528322.030058034</v>
      </c>
      <c r="I1126" s="464">
        <v>619289917180.50574</v>
      </c>
      <c r="J1126" s="462">
        <v>0.32802505543820804</v>
      </c>
      <c r="K1126" s="464">
        <v>24626416606.548813</v>
      </c>
      <c r="L1126" s="464">
        <v>46207456991.361992</v>
      </c>
      <c r="M1126" s="464">
        <v>110199469301.34485</v>
      </c>
      <c r="N1126" s="464">
        <v>54154818343.233131</v>
      </c>
      <c r="O1126" s="464">
        <v>21538.191705623274</v>
      </c>
      <c r="P1126" s="461">
        <v>370470.4792964026</v>
      </c>
      <c r="Q1126" s="461">
        <v>218813.47759053425</v>
      </c>
      <c r="R1126" s="464">
        <v>1080563284916.4097</v>
      </c>
      <c r="S1126" s="462">
        <v>0.49271726318758508</v>
      </c>
      <c r="T1126" s="462">
        <v>0.34830888660447701</v>
      </c>
      <c r="U1126" s="461">
        <v>16.421716493109038</v>
      </c>
      <c r="V1126" s="464">
        <v>6869242116470.7324</v>
      </c>
      <c r="W1126" s="460">
        <v>2167.5706606670451</v>
      </c>
      <c r="X1126" s="463">
        <v>4.4109434810123818E-2</v>
      </c>
      <c r="Y1126" s="476">
        <v>2.0000000000000001E-4</v>
      </c>
    </row>
    <row r="1127" spans="1:25" x14ac:dyDescent="0.2">
      <c r="A1127" s="475">
        <f t="shared" si="17"/>
        <v>1123</v>
      </c>
      <c r="B1127" s="462">
        <v>0.57144245750647926</v>
      </c>
      <c r="C1127" s="461">
        <v>1500</v>
      </c>
      <c r="D1127" s="462">
        <v>0.98454443315915696</v>
      </c>
      <c r="E1127" s="462">
        <v>0.57289777449200285</v>
      </c>
      <c r="F1127" s="516">
        <v>2024.22</v>
      </c>
      <c r="G1127" s="464">
        <v>402683475539.63879</v>
      </c>
      <c r="H1127" s="461">
        <v>32030035.252515115</v>
      </c>
      <c r="I1127" s="464">
        <v>434231392836.60608</v>
      </c>
      <c r="J1127" s="462">
        <v>7.1751088022882437E-2</v>
      </c>
      <c r="K1127" s="464">
        <v>14633711446.057634</v>
      </c>
      <c r="L1127" s="464">
        <v>5335701565.3109283</v>
      </c>
      <c r="M1127" s="464">
        <v>257768726627.22128</v>
      </c>
      <c r="N1127" s="464">
        <v>23586461884.230377</v>
      </c>
      <c r="O1127" s="464">
        <v>19797.438401811844</v>
      </c>
      <c r="P1127" s="461">
        <v>226181.39380237315</v>
      </c>
      <c r="Q1127" s="461">
        <v>110735.04246941426</v>
      </c>
      <c r="R1127" s="464">
        <v>1105072521539.8701</v>
      </c>
      <c r="S1127" s="462">
        <v>0.49761099082906607</v>
      </c>
      <c r="T1127" s="462">
        <v>0.3704127153129041</v>
      </c>
      <c r="U1127" s="461">
        <v>19.139110482283559</v>
      </c>
      <c r="V1127" s="464">
        <v>8487880011656.542</v>
      </c>
      <c r="W1127" s="460">
        <v>2679.2313824294629</v>
      </c>
      <c r="X1127" s="463">
        <v>3.8626625212752473E-2</v>
      </c>
      <c r="Y1127" s="476">
        <v>2.0000000000000001E-4</v>
      </c>
    </row>
    <row r="1128" spans="1:25" x14ac:dyDescent="0.2">
      <c r="A1128" s="475">
        <f t="shared" si="17"/>
        <v>1124</v>
      </c>
      <c r="B1128" s="462">
        <v>0.57043192557146993</v>
      </c>
      <c r="C1128" s="461">
        <v>1500</v>
      </c>
      <c r="D1128" s="462">
        <v>0.38986809520349147</v>
      </c>
      <c r="E1128" s="462">
        <v>0.43530329712269211</v>
      </c>
      <c r="F1128" s="516">
        <v>2025.43</v>
      </c>
      <c r="G1128" s="464">
        <v>72554706805.734299</v>
      </c>
      <c r="H1128" s="461">
        <v>6768075.5631789947</v>
      </c>
      <c r="I1128" s="464">
        <v>229395522718.70349</v>
      </c>
      <c r="J1128" s="462">
        <v>0.4470573879828531</v>
      </c>
      <c r="K1128" s="464">
        <v>10342213313.980898</v>
      </c>
      <c r="L1128" s="464">
        <v>13060436031.097486</v>
      </c>
      <c r="M1128" s="464">
        <v>65928323879.12075</v>
      </c>
      <c r="N1128" s="464">
        <v>315556661282.74921</v>
      </c>
      <c r="O1128" s="464">
        <v>18446.196290214928</v>
      </c>
      <c r="P1128" s="461">
        <v>1935304.1097883857</v>
      </c>
      <c r="Q1128" s="461">
        <v>1364237.277059573</v>
      </c>
      <c r="R1128" s="464">
        <v>721584032992.09827</v>
      </c>
      <c r="S1128" s="462">
        <v>0.42008208898223781</v>
      </c>
      <c r="T1128" s="462">
        <v>0.2679633572256731</v>
      </c>
      <c r="U1128" s="461">
        <v>15.171086471157485</v>
      </c>
      <c r="V1128" s="464">
        <v>3376660762223.2129</v>
      </c>
      <c r="W1128" s="460">
        <v>1065.8082042555632</v>
      </c>
      <c r="X1128" s="463">
        <v>4.6065213016015627E-2</v>
      </c>
      <c r="Y1128" s="476">
        <v>2.0000000000000001E-4</v>
      </c>
    </row>
    <row r="1129" spans="1:25" x14ac:dyDescent="0.2">
      <c r="A1129" s="475">
        <f t="shared" si="17"/>
        <v>1125</v>
      </c>
      <c r="B1129" s="462">
        <v>0.50059748360905187</v>
      </c>
      <c r="C1129" s="461">
        <v>1500</v>
      </c>
      <c r="D1129" s="462">
        <v>0.2</v>
      </c>
      <c r="E1129" s="462">
        <v>0.33936443897430013</v>
      </c>
      <c r="F1129" s="516">
        <v>2025.01</v>
      </c>
      <c r="G1129" s="464">
        <v>82240371944.86055</v>
      </c>
      <c r="H1129" s="461">
        <v>3328801.4127454674</v>
      </c>
      <c r="I1129" s="464">
        <v>166773112642.52756</v>
      </c>
      <c r="J1129" s="462">
        <v>0.50059748360905187</v>
      </c>
      <c r="K1129" s="464">
        <v>10908272003.535912</v>
      </c>
      <c r="L1129" s="464">
        <v>14493532730.837</v>
      </c>
      <c r="M1129" s="464">
        <v>78983455790.843643</v>
      </c>
      <c r="N1129" s="464">
        <v>55537433511.456749</v>
      </c>
      <c r="O1129" s="464">
        <v>28683.221349903219</v>
      </c>
      <c r="P1129" s="461">
        <v>350206.87812521833</v>
      </c>
      <c r="Q1129" s="461">
        <v>182462.05963339447</v>
      </c>
      <c r="R1129" s="464">
        <v>434827775748.91309</v>
      </c>
      <c r="S1129" s="462">
        <v>0.60820065005913371</v>
      </c>
      <c r="T1129" s="462">
        <v>0.37572056683267824</v>
      </c>
      <c r="U1129" s="461">
        <v>15.917619680498611</v>
      </c>
      <c r="V1129" s="464">
        <v>2958573311211.791</v>
      </c>
      <c r="W1129" s="460">
        <v>933.67037325589399</v>
      </c>
      <c r="X1129" s="463">
        <v>4.427584272159172E-2</v>
      </c>
      <c r="Y1129" s="476">
        <v>2.0000000000000001E-4</v>
      </c>
    </row>
    <row r="1130" spans="1:25" x14ac:dyDescent="0.2">
      <c r="A1130" s="475">
        <f t="shared" si="17"/>
        <v>1126</v>
      </c>
      <c r="B1130" s="462">
        <v>0.3914696906322348</v>
      </c>
      <c r="C1130" s="461">
        <v>5376.593393613759</v>
      </c>
      <c r="D1130" s="462">
        <v>1.0500313277795223</v>
      </c>
      <c r="E1130" s="462">
        <v>0.34012977243008741</v>
      </c>
      <c r="F1130" s="516">
        <v>2024.74</v>
      </c>
      <c r="G1130" s="464">
        <v>198827791979.80399</v>
      </c>
      <c r="H1130" s="461">
        <v>33635592.614236005</v>
      </c>
      <c r="I1130" s="464">
        <v>707504818712.35645</v>
      </c>
      <c r="J1130" s="462">
        <v>0.24519157065764985</v>
      </c>
      <c r="K1130" s="464">
        <v>24883713241.849941</v>
      </c>
      <c r="L1130" s="464">
        <v>0</v>
      </c>
      <c r="M1130" s="464">
        <v>243335749302.46182</v>
      </c>
      <c r="N1130" s="464">
        <v>57174969116.916191</v>
      </c>
      <c r="O1130" s="464">
        <v>20994.518174491695</v>
      </c>
      <c r="P1130" s="461">
        <v>368414.66578227724</v>
      </c>
      <c r="Q1130" s="461">
        <v>214379.27426971</v>
      </c>
      <c r="R1130" s="464">
        <v>1418670511895.7942</v>
      </c>
      <c r="S1130" s="462">
        <v>0.49657560392243483</v>
      </c>
      <c r="T1130" s="462">
        <v>0.2386737994756396</v>
      </c>
      <c r="U1130" s="461">
        <v>16.40262574068873</v>
      </c>
      <c r="V1130" s="464">
        <v>6066090461225.459</v>
      </c>
      <c r="W1130" s="460">
        <v>1914.3522695436031</v>
      </c>
      <c r="X1130" s="463">
        <v>4.517080360906555E-2</v>
      </c>
      <c r="Y1130" s="476">
        <v>2.0000000000000001E-4</v>
      </c>
    </row>
    <row r="1131" spans="1:25" x14ac:dyDescent="0.2">
      <c r="A1131" s="475">
        <f t="shared" si="17"/>
        <v>1127</v>
      </c>
      <c r="B1131" s="462">
        <v>0.45292493916095</v>
      </c>
      <c r="C1131" s="461">
        <v>2550.8463666741759</v>
      </c>
      <c r="D1131" s="462">
        <v>0.47600247777853727</v>
      </c>
      <c r="E1131" s="462">
        <v>0.365398928434296</v>
      </c>
      <c r="F1131" s="516">
        <v>2026.04</v>
      </c>
      <c r="G1131" s="464">
        <v>70406678423.341248</v>
      </c>
      <c r="H1131" s="461">
        <v>9310441.6994767692</v>
      </c>
      <c r="I1131" s="464">
        <v>228523162370.08878</v>
      </c>
      <c r="J1131" s="462">
        <v>0.31539937115297356</v>
      </c>
      <c r="K1131" s="464">
        <v>22326174252.809891</v>
      </c>
      <c r="L1131" s="464">
        <v>85077684358.518997</v>
      </c>
      <c r="M1131" s="464">
        <v>52746334760.880531</v>
      </c>
      <c r="N1131" s="464">
        <v>57851261660.769661</v>
      </c>
      <c r="O1131" s="464">
        <v>43677.05755171644</v>
      </c>
      <c r="P1131" s="461">
        <v>458116.80573321291</v>
      </c>
      <c r="Q1131" s="461">
        <v>265016.49846404867</v>
      </c>
      <c r="R1131" s="464">
        <v>514402532618.30133</v>
      </c>
      <c r="S1131" s="462">
        <v>0.50557991895060617</v>
      </c>
      <c r="T1131" s="462">
        <v>0.26456213686277746</v>
      </c>
      <c r="U1131" s="461">
        <v>15.869112810879589</v>
      </c>
      <c r="V1131" s="464">
        <v>2421759932054.7549</v>
      </c>
      <c r="W1131" s="460">
        <v>764.77392828313316</v>
      </c>
      <c r="X1131" s="463">
        <v>4.5474270547238231E-2</v>
      </c>
      <c r="Y1131" s="476">
        <v>2.0000000000000001E-4</v>
      </c>
    </row>
    <row r="1132" spans="1:25" x14ac:dyDescent="0.2">
      <c r="A1132" s="475">
        <f t="shared" si="17"/>
        <v>1128</v>
      </c>
      <c r="B1132" s="462">
        <v>0.5406469045505653</v>
      </c>
      <c r="C1132" s="461">
        <v>2590.8355393844295</v>
      </c>
      <c r="D1132" s="462">
        <v>0.93117772144604216</v>
      </c>
      <c r="E1132" s="462">
        <v>0.40590823342313315</v>
      </c>
      <c r="F1132" s="516">
        <v>2025.58</v>
      </c>
      <c r="G1132" s="464">
        <v>252420907628.12759</v>
      </c>
      <c r="H1132" s="461">
        <v>27000994.360577106</v>
      </c>
      <c r="I1132" s="464">
        <v>626165774818.67126</v>
      </c>
      <c r="J1132" s="462">
        <v>0.33794184487272594</v>
      </c>
      <c r="K1132" s="464">
        <v>38916442840.763893</v>
      </c>
      <c r="L1132" s="464">
        <v>73777299333.762192</v>
      </c>
      <c r="M1132" s="464">
        <v>169232109612.44415</v>
      </c>
      <c r="N1132" s="464">
        <v>31615123411.434624</v>
      </c>
      <c r="O1132" s="464">
        <v>29963.923331845963</v>
      </c>
      <c r="P1132" s="461">
        <v>246212.61910279555</v>
      </c>
      <c r="Q1132" s="461">
        <v>126078.87674907231</v>
      </c>
      <c r="R1132" s="464">
        <v>1228934602505.5137</v>
      </c>
      <c r="S1132" s="462">
        <v>0.54281499929181565</v>
      </c>
      <c r="T1132" s="462">
        <v>0.33218625963637771</v>
      </c>
      <c r="U1132" s="461">
        <v>16.553044576842193</v>
      </c>
      <c r="V1132" s="464">
        <v>7497731018651.4746</v>
      </c>
      <c r="W1132" s="460">
        <v>2365.6745614883225</v>
      </c>
      <c r="X1132" s="463">
        <v>4.3805438759031361E-2</v>
      </c>
      <c r="Y1132" s="476">
        <v>2.0000000000000001E-4</v>
      </c>
    </row>
    <row r="1133" spans="1:25" x14ac:dyDescent="0.2">
      <c r="A1133" s="475">
        <f t="shared" si="17"/>
        <v>1129</v>
      </c>
      <c r="B1133" s="462">
        <v>0.53789110267346163</v>
      </c>
      <c r="C1133" s="461">
        <v>1995.7781434482649</v>
      </c>
      <c r="D1133" s="462">
        <v>0.75279377668824465</v>
      </c>
      <c r="E1133" s="462">
        <v>0.54465351947205765</v>
      </c>
      <c r="F1133" s="516">
        <v>2024.96</v>
      </c>
      <c r="G1133" s="464">
        <v>391604249120.31195</v>
      </c>
      <c r="H1133" s="461">
        <v>19270006.2678193</v>
      </c>
      <c r="I1133" s="464">
        <v>415343414581.30194</v>
      </c>
      <c r="J1133" s="462">
        <v>0.30677596245449146</v>
      </c>
      <c r="K1133" s="464">
        <v>9575852100.3811283</v>
      </c>
      <c r="L1133" s="464">
        <v>0</v>
      </c>
      <c r="M1133" s="464">
        <v>251000538291.29364</v>
      </c>
      <c r="N1133" s="464">
        <v>26593671297.844234</v>
      </c>
      <c r="O1133" s="464">
        <v>23848.342480997668</v>
      </c>
      <c r="P1133" s="461">
        <v>228731.53048840552</v>
      </c>
      <c r="Q1133" s="461">
        <v>116790.09478847639</v>
      </c>
      <c r="R1133" s="464">
        <v>1060207108465.7971</v>
      </c>
      <c r="S1133" s="462">
        <v>0.58901986570952014</v>
      </c>
      <c r="T1133" s="462">
        <v>0.4432960024868412</v>
      </c>
      <c r="U1133" s="461">
        <v>17.976265463366726</v>
      </c>
      <c r="V1133" s="464">
        <v>9260673356066.7891</v>
      </c>
      <c r="W1133" s="460">
        <v>2922.7206701475443</v>
      </c>
      <c r="X1133" s="463">
        <v>4.06248061667938E-2</v>
      </c>
      <c r="Y1133" s="476">
        <v>2.0000000000000001E-4</v>
      </c>
    </row>
    <row r="1134" spans="1:25" x14ac:dyDescent="0.2">
      <c r="A1134" s="475">
        <f t="shared" si="17"/>
        <v>1130</v>
      </c>
      <c r="B1134" s="462">
        <v>0.57335785956541474</v>
      </c>
      <c r="C1134" s="461">
        <v>4134.1388580003222</v>
      </c>
      <c r="D1134" s="462">
        <v>0.86378717402895389</v>
      </c>
      <c r="E1134" s="462">
        <v>0.57074571621756209</v>
      </c>
      <c r="F1134" s="516">
        <v>2025.32</v>
      </c>
      <c r="G1134" s="464">
        <v>262118096046.36612</v>
      </c>
      <c r="H1134" s="461">
        <v>22938221.264593378</v>
      </c>
      <c r="I1134" s="464">
        <v>661428241932.05835</v>
      </c>
      <c r="J1134" s="462">
        <v>0.42049699608760349</v>
      </c>
      <c r="K1134" s="464">
        <v>39854225534.927467</v>
      </c>
      <c r="L1134" s="464">
        <v>3892142630.9355474</v>
      </c>
      <c r="M1134" s="464">
        <v>116234986118.32167</v>
      </c>
      <c r="N1134" s="464">
        <v>53087116652.031174</v>
      </c>
      <c r="O1134" s="464">
        <v>18718.872454468379</v>
      </c>
      <c r="P1134" s="461">
        <v>344970.08082795457</v>
      </c>
      <c r="Q1134" s="461">
        <v>201023.5102321275</v>
      </c>
      <c r="R1134" s="464">
        <v>1138600671520.3201</v>
      </c>
      <c r="S1134" s="462">
        <v>0.53986066163369373</v>
      </c>
      <c r="T1134" s="462">
        <v>0.44915334492515313</v>
      </c>
      <c r="U1134" s="461">
        <v>15.967126452683223</v>
      </c>
      <c r="V1134" s="464">
        <v>9085877867995.084</v>
      </c>
      <c r="W1134" s="460">
        <v>2866.4783322205326</v>
      </c>
      <c r="X1134" s="463">
        <v>4.5282612878391394E-2</v>
      </c>
      <c r="Y1134" s="476">
        <v>2.0000000000000001E-4</v>
      </c>
    </row>
    <row r="1135" spans="1:25" x14ac:dyDescent="0.2">
      <c r="A1135" s="475">
        <f t="shared" si="17"/>
        <v>1131</v>
      </c>
      <c r="B1135" s="462">
        <v>0.65114449408394859</v>
      </c>
      <c r="C1135" s="461">
        <v>1500</v>
      </c>
      <c r="D1135" s="462">
        <v>0.66166699302740595</v>
      </c>
      <c r="E1135" s="462">
        <v>0.42939733522252199</v>
      </c>
      <c r="F1135" s="516">
        <v>2024.01</v>
      </c>
      <c r="G1135" s="464">
        <v>266722328982.91446</v>
      </c>
      <c r="H1135" s="461">
        <v>15347836.556434384</v>
      </c>
      <c r="I1135" s="464">
        <v>509630024296.37683</v>
      </c>
      <c r="J1135" s="462">
        <v>0.47609395271373289</v>
      </c>
      <c r="K1135" s="464">
        <v>9337325837.474205</v>
      </c>
      <c r="L1135" s="464">
        <v>0</v>
      </c>
      <c r="M1135" s="464">
        <v>228614040435.88791</v>
      </c>
      <c r="N1135" s="464">
        <v>24444137100.781807</v>
      </c>
      <c r="O1135" s="464">
        <v>45000</v>
      </c>
      <c r="P1135" s="461">
        <v>194358.82139590645</v>
      </c>
      <c r="Q1135" s="461">
        <v>93742.278420602743</v>
      </c>
      <c r="R1135" s="464">
        <v>1169662773425.2456</v>
      </c>
      <c r="S1135" s="462">
        <v>0.64403919334253146</v>
      </c>
      <c r="T1135" s="462">
        <v>0.37854521743325742</v>
      </c>
      <c r="U1135" s="461">
        <v>16.590955361090604</v>
      </c>
      <c r="V1135" s="464">
        <v>8114517044429.8467</v>
      </c>
      <c r="W1135" s="460">
        <v>2562.4701062280155</v>
      </c>
      <c r="X1135" s="463">
        <v>4.3762190942195058E-2</v>
      </c>
      <c r="Y1135" s="476">
        <v>2.0000000000000001E-4</v>
      </c>
    </row>
    <row r="1136" spans="1:25" x14ac:dyDescent="0.2">
      <c r="A1136" s="475">
        <f t="shared" si="17"/>
        <v>1132</v>
      </c>
      <c r="B1136" s="462">
        <v>0.49291457238929798</v>
      </c>
      <c r="C1136" s="461">
        <v>3294.7691955022055</v>
      </c>
      <c r="D1136" s="462">
        <v>0.26589107946441071</v>
      </c>
      <c r="E1136" s="462">
        <v>0.27855818337033922</v>
      </c>
      <c r="F1136" s="516">
        <v>2023.75</v>
      </c>
      <c r="G1136" s="464">
        <v>115209446558.21068</v>
      </c>
      <c r="H1136" s="461">
        <v>4364201.7672348889</v>
      </c>
      <c r="I1136" s="464">
        <v>222034383104.58249</v>
      </c>
      <c r="J1136" s="462">
        <v>0.49291457238929803</v>
      </c>
      <c r="K1136" s="464">
        <v>6938005267.303524</v>
      </c>
      <c r="L1136" s="464">
        <v>0</v>
      </c>
      <c r="M1136" s="464">
        <v>124760667048.17258</v>
      </c>
      <c r="N1136" s="464">
        <v>53645595825.64399</v>
      </c>
      <c r="O1136" s="464">
        <v>20935.18851467342</v>
      </c>
      <c r="P1136" s="461">
        <v>429308.60629824077</v>
      </c>
      <c r="Q1136" s="461">
        <v>234290.28952815611</v>
      </c>
      <c r="R1136" s="464">
        <v>521261714992.104</v>
      </c>
      <c r="S1136" s="462">
        <v>0.60921065172649558</v>
      </c>
      <c r="T1136" s="462">
        <v>0.39433604203844547</v>
      </c>
      <c r="U1136" s="461">
        <v>16.333349606226317</v>
      </c>
      <c r="V1136" s="464">
        <v>3891441513726.3687</v>
      </c>
      <c r="W1136" s="460">
        <v>1227.9998740702936</v>
      </c>
      <c r="X1136" s="463">
        <v>4.2426836901807416E-2</v>
      </c>
      <c r="Y1136" s="476">
        <v>2.0000000000000001E-4</v>
      </c>
    </row>
    <row r="1137" spans="1:25" x14ac:dyDescent="0.2">
      <c r="A1137" s="475">
        <f t="shared" si="17"/>
        <v>1133</v>
      </c>
      <c r="B1137" s="462">
        <v>0.3175667477458507</v>
      </c>
      <c r="C1137" s="461">
        <v>7208.8823952861549</v>
      </c>
      <c r="D1137" s="462">
        <v>1.207253707731093</v>
      </c>
      <c r="E1137" s="462">
        <v>0.61690922612768184</v>
      </c>
      <c r="F1137" s="516">
        <v>2024.46</v>
      </c>
      <c r="G1137" s="464">
        <v>291305919213.60925</v>
      </c>
      <c r="H1137" s="461">
        <v>25711349.6188902</v>
      </c>
      <c r="I1137" s="464">
        <v>719397733111.72888</v>
      </c>
      <c r="J1137" s="462">
        <v>0.3175667477458507</v>
      </c>
      <c r="K1137" s="464">
        <v>24442505686.953732</v>
      </c>
      <c r="L1137" s="464">
        <v>0</v>
      </c>
      <c r="M1137" s="464">
        <v>205153814787.99274</v>
      </c>
      <c r="N1137" s="464">
        <v>3491876216.9897985</v>
      </c>
      <c r="O1137" s="464">
        <v>19775.790225947836</v>
      </c>
      <c r="P1137" s="461">
        <v>79497.586009076796</v>
      </c>
      <c r="Q1137" s="461">
        <v>14437.646502269199</v>
      </c>
      <c r="R1137" s="464">
        <v>1282078704810.2034</v>
      </c>
      <c r="S1137" s="462">
        <v>0.52286146232040442</v>
      </c>
      <c r="T1137" s="462">
        <v>0.36964201194632756</v>
      </c>
      <c r="U1137" s="461">
        <v>16.603718399547621</v>
      </c>
      <c r="V1137" s="464">
        <v>8487997375178.5488</v>
      </c>
      <c r="W1137" s="460">
        <v>2678.642085451947</v>
      </c>
      <c r="X1137" s="463">
        <v>4.504860106735064E-2</v>
      </c>
      <c r="Y1137" s="476">
        <v>2.0000000000000001E-4</v>
      </c>
    </row>
    <row r="1138" spans="1:25" x14ac:dyDescent="0.2">
      <c r="A1138" s="475">
        <f t="shared" si="17"/>
        <v>1134</v>
      </c>
      <c r="B1138" s="462">
        <v>0.45376709507455071</v>
      </c>
      <c r="C1138" s="461">
        <v>2981.1466549777929</v>
      </c>
      <c r="D1138" s="462">
        <v>0.54919469402834853</v>
      </c>
      <c r="E1138" s="462">
        <v>0.31880603137002472</v>
      </c>
      <c r="F1138" s="516">
        <v>2025.06</v>
      </c>
      <c r="G1138" s="464">
        <v>154908922066.86243</v>
      </c>
      <c r="H1138" s="461">
        <v>11628541.806674022</v>
      </c>
      <c r="I1138" s="464">
        <v>392453704385.36597</v>
      </c>
      <c r="J1138" s="462">
        <v>0.45376709507455071</v>
      </c>
      <c r="K1138" s="464">
        <v>34633162308.942825</v>
      </c>
      <c r="L1138" s="464">
        <v>77542088977.346832</v>
      </c>
      <c r="M1138" s="464">
        <v>106081798936.42325</v>
      </c>
      <c r="N1138" s="464">
        <v>51134554948.229073</v>
      </c>
      <c r="O1138" s="464">
        <v>26287.027488787524</v>
      </c>
      <c r="P1138" s="461">
        <v>373099.52071073721</v>
      </c>
      <c r="Q1138" s="461">
        <v>231014.18200340471</v>
      </c>
      <c r="R1138" s="464">
        <v>787950616295.93042</v>
      </c>
      <c r="S1138" s="462">
        <v>0.57583051637864102</v>
      </c>
      <c r="T1138" s="462">
        <v>0.39085883473452376</v>
      </c>
      <c r="U1138" s="461">
        <v>15.890625230607364</v>
      </c>
      <c r="V1138" s="464">
        <v>5542572317150.3662</v>
      </c>
      <c r="W1138" s="460">
        <v>1748.9568253658495</v>
      </c>
      <c r="X1138" s="463">
        <v>4.4621820479713581E-2</v>
      </c>
      <c r="Y1138" s="476">
        <v>2.0000000000000001E-4</v>
      </c>
    </row>
    <row r="1139" spans="1:25" x14ac:dyDescent="0.2">
      <c r="A1139" s="475">
        <f t="shared" si="17"/>
        <v>1135</v>
      </c>
      <c r="B1139" s="462">
        <v>0.56121684931244531</v>
      </c>
      <c r="C1139" s="461">
        <v>6261.0999217992157</v>
      </c>
      <c r="D1139" s="462">
        <v>0.80356025786571728</v>
      </c>
      <c r="E1139" s="462">
        <v>0.25746102132411514</v>
      </c>
      <c r="F1139" s="516">
        <v>2024.19</v>
      </c>
      <c r="G1139" s="464">
        <v>251910981029.37976</v>
      </c>
      <c r="H1139" s="461">
        <v>20376027.807718474</v>
      </c>
      <c r="I1139" s="464">
        <v>586032981480.48181</v>
      </c>
      <c r="J1139" s="462">
        <v>0.47422238303596143</v>
      </c>
      <c r="K1139" s="464">
        <v>19308278533.690605</v>
      </c>
      <c r="L1139" s="464">
        <v>0</v>
      </c>
      <c r="M1139" s="464">
        <v>213010050338.72299</v>
      </c>
      <c r="N1139" s="464">
        <v>55085626033.646973</v>
      </c>
      <c r="O1139" s="464">
        <v>20759.414355684385</v>
      </c>
      <c r="P1139" s="461">
        <v>397779.32994010474</v>
      </c>
      <c r="Q1139" s="461">
        <v>243194.29633760557</v>
      </c>
      <c r="R1139" s="464">
        <v>1201012846069.4392</v>
      </c>
      <c r="S1139" s="462">
        <v>0.60815864215744531</v>
      </c>
      <c r="T1139" s="462">
        <v>0.40092376915160172</v>
      </c>
      <c r="U1139" s="461">
        <v>16.093845376647923</v>
      </c>
      <c r="V1139" s="464">
        <v>8594120939697.3018</v>
      </c>
      <c r="W1139" s="460">
        <v>2711.887951860569</v>
      </c>
      <c r="X1139" s="463">
        <v>4.5104059433894179E-2</v>
      </c>
      <c r="Y1139" s="476">
        <v>2.0000000000000001E-4</v>
      </c>
    </row>
    <row r="1140" spans="1:25" x14ac:dyDescent="0.2">
      <c r="A1140" s="475">
        <f t="shared" si="17"/>
        <v>1136</v>
      </c>
      <c r="B1140" s="462">
        <v>0.42461227489470993</v>
      </c>
      <c r="C1140" s="461">
        <v>3913.2073840653238</v>
      </c>
      <c r="D1140" s="462">
        <v>0.86626369035476225</v>
      </c>
      <c r="E1140" s="462">
        <v>0.3329335975840626</v>
      </c>
      <c r="F1140" s="516">
        <v>2025.49</v>
      </c>
      <c r="G1140" s="464">
        <v>203891519547.65677</v>
      </c>
      <c r="H1140" s="461">
        <v>22895284.983927459</v>
      </c>
      <c r="I1140" s="464">
        <v>512038267053.12744</v>
      </c>
      <c r="J1140" s="462">
        <v>0.24506585785035517</v>
      </c>
      <c r="K1140" s="464">
        <v>20432586455.08213</v>
      </c>
      <c r="L1140" s="464">
        <v>58071530712.966095</v>
      </c>
      <c r="M1140" s="464">
        <v>116259461419.96388</v>
      </c>
      <c r="N1140" s="464">
        <v>87179372838.165756</v>
      </c>
      <c r="O1140" s="464">
        <v>27325.834144086348</v>
      </c>
      <c r="P1140" s="461">
        <v>506250.49910886469</v>
      </c>
      <c r="Q1140" s="461">
        <v>326589.99353812361</v>
      </c>
      <c r="R1140" s="464">
        <v>989179201343.59973</v>
      </c>
      <c r="S1140" s="462">
        <v>0.45317073370142658</v>
      </c>
      <c r="T1140" s="462">
        <v>0.30606400380134513</v>
      </c>
      <c r="U1140" s="461">
        <v>16.953125843369406</v>
      </c>
      <c r="V1140" s="464">
        <v>5584254348163.8945</v>
      </c>
      <c r="W1140" s="460">
        <v>1761.6766130330022</v>
      </c>
      <c r="X1140" s="463">
        <v>4.3489021541371832E-2</v>
      </c>
      <c r="Y1140" s="476">
        <v>2.0000000000000001E-4</v>
      </c>
    </row>
    <row r="1141" spans="1:25" x14ac:dyDescent="0.2">
      <c r="A1141" s="475">
        <f t="shared" si="17"/>
        <v>1137</v>
      </c>
      <c r="B1141" s="462">
        <v>0.44991707582465368</v>
      </c>
      <c r="C1141" s="461">
        <v>4000.116308380444</v>
      </c>
      <c r="D1141" s="462">
        <v>0.60327680932260708</v>
      </c>
      <c r="E1141" s="462">
        <v>0.48732980251398667</v>
      </c>
      <c r="F1141" s="516">
        <v>2023.75</v>
      </c>
      <c r="G1141" s="464">
        <v>213862074215.58148</v>
      </c>
      <c r="H1141" s="461">
        <v>12304708.993120311</v>
      </c>
      <c r="I1141" s="464">
        <v>358070799568.83099</v>
      </c>
      <c r="J1141" s="462">
        <v>0.347657963405547</v>
      </c>
      <c r="K1141" s="464">
        <v>7691249209.1329107</v>
      </c>
      <c r="L1141" s="464">
        <v>0</v>
      </c>
      <c r="M1141" s="464">
        <v>331565254550.48474</v>
      </c>
      <c r="N1141" s="464">
        <v>12828567338.495882</v>
      </c>
      <c r="O1141" s="464">
        <v>24801.975211181718</v>
      </c>
      <c r="P1141" s="461">
        <v>124950.46367330945</v>
      </c>
      <c r="Q1141" s="461">
        <v>46947.170199434215</v>
      </c>
      <c r="R1141" s="464">
        <v>952524392010.75256</v>
      </c>
      <c r="S1141" s="462">
        <v>0.61859420487185202</v>
      </c>
      <c r="T1141" s="462">
        <v>0.33825567178781885</v>
      </c>
      <c r="U1141" s="461">
        <v>16.954092205819911</v>
      </c>
      <c r="V1141" s="464">
        <v>6129588850842.3428</v>
      </c>
      <c r="W1141" s="460">
        <v>1933.8993979680233</v>
      </c>
      <c r="X1141" s="463">
        <v>4.2279671019061264E-2</v>
      </c>
      <c r="Y1141" s="476">
        <v>2.0000000000000001E-4</v>
      </c>
    </row>
    <row r="1142" spans="1:25" x14ac:dyDescent="0.2">
      <c r="A1142" s="475">
        <f t="shared" si="17"/>
        <v>1138</v>
      </c>
      <c r="B1142" s="462">
        <v>0.52861913167217356</v>
      </c>
      <c r="C1142" s="461">
        <v>2840.9073215454787</v>
      </c>
      <c r="D1142" s="462">
        <v>0.85335995079526283</v>
      </c>
      <c r="E1142" s="462">
        <v>0.41794237595236211</v>
      </c>
      <c r="F1142" s="516">
        <v>2023.93</v>
      </c>
      <c r="G1142" s="464">
        <v>573515209011.57629</v>
      </c>
      <c r="H1142" s="461">
        <v>22441013.279702839</v>
      </c>
      <c r="I1142" s="464">
        <v>489230979122.07343</v>
      </c>
      <c r="J1142" s="462">
        <v>0.19248888065148395</v>
      </c>
      <c r="K1142" s="464">
        <v>10297554402.629086</v>
      </c>
      <c r="L1142" s="464">
        <v>0</v>
      </c>
      <c r="M1142" s="464">
        <v>436239844005.21399</v>
      </c>
      <c r="N1142" s="464">
        <v>56434950433.746544</v>
      </c>
      <c r="O1142" s="464">
        <v>39979.182380894403</v>
      </c>
      <c r="P1142" s="461">
        <v>344450.29113694688</v>
      </c>
      <c r="Q1142" s="461">
        <v>200880.15921920034</v>
      </c>
      <c r="R1142" s="464">
        <v>1473846354109.3025</v>
      </c>
      <c r="S1142" s="462">
        <v>0.5736419571004191</v>
      </c>
      <c r="T1142" s="462">
        <v>0.41679748994061505</v>
      </c>
      <c r="U1142" s="461">
        <v>18.573315142899204</v>
      </c>
      <c r="V1142" s="464">
        <v>12323073103306.848</v>
      </c>
      <c r="W1142" s="460">
        <v>3889.0383006774655</v>
      </c>
      <c r="X1142" s="463">
        <v>4.0019843200650662E-2</v>
      </c>
      <c r="Y1142" s="476">
        <v>2.0000000000000001E-4</v>
      </c>
    </row>
    <row r="1143" spans="1:25" x14ac:dyDescent="0.2">
      <c r="A1143" s="475">
        <f t="shared" si="17"/>
        <v>1139</v>
      </c>
      <c r="B1143" s="462">
        <v>0.40353246525747366</v>
      </c>
      <c r="C1143" s="461">
        <v>1500</v>
      </c>
      <c r="D1143" s="462">
        <v>0.59757149358654948</v>
      </c>
      <c r="E1143" s="462">
        <v>0.57728533642503987</v>
      </c>
      <c r="F1143" s="516">
        <v>2024.45</v>
      </c>
      <c r="G1143" s="464">
        <v>260672779259.13574</v>
      </c>
      <c r="H1143" s="461">
        <v>13230275.345665025</v>
      </c>
      <c r="I1143" s="464">
        <v>436815240070.9317</v>
      </c>
      <c r="J1143" s="462">
        <v>0.40353246525747366</v>
      </c>
      <c r="K1143" s="464">
        <v>5255111189.832056</v>
      </c>
      <c r="L1143" s="464">
        <v>0</v>
      </c>
      <c r="M1143" s="464">
        <v>221784694031.50516</v>
      </c>
      <c r="N1143" s="464">
        <v>13377954483.458174</v>
      </c>
      <c r="O1143" s="464">
        <v>23248.042663278873</v>
      </c>
      <c r="P1143" s="461">
        <v>129772.10998510681</v>
      </c>
      <c r="Q1143" s="461">
        <v>50194.791718937035</v>
      </c>
      <c r="R1143" s="464">
        <v>981965082846.37402</v>
      </c>
      <c r="S1143" s="462">
        <v>0.61480062843445649</v>
      </c>
      <c r="T1143" s="462">
        <v>0.39104161934614651</v>
      </c>
      <c r="U1143" s="461">
        <v>17.050698498206078</v>
      </c>
      <c r="V1143" s="464">
        <v>7183303398124.2178</v>
      </c>
      <c r="W1143" s="460">
        <v>2268.3359731246551</v>
      </c>
      <c r="X1143" s="463">
        <v>4.2898230826568434E-2</v>
      </c>
      <c r="Y1143" s="476">
        <v>2.0000000000000001E-4</v>
      </c>
    </row>
    <row r="1144" spans="1:25" x14ac:dyDescent="0.2">
      <c r="A1144" s="475">
        <f t="shared" si="17"/>
        <v>1140</v>
      </c>
      <c r="B1144" s="462">
        <v>0.37807665918763261</v>
      </c>
      <c r="C1144" s="461">
        <v>6618.1070410796974</v>
      </c>
      <c r="D1144" s="462">
        <v>0.72199479039657111</v>
      </c>
      <c r="E1144" s="462">
        <v>0.61901342784611457</v>
      </c>
      <c r="F1144" s="516">
        <v>2023.75</v>
      </c>
      <c r="G1144" s="464">
        <v>208311660961.75217</v>
      </c>
      <c r="H1144" s="461">
        <v>16588384.009593992</v>
      </c>
      <c r="I1144" s="464">
        <v>457047232033.65881</v>
      </c>
      <c r="J1144" s="462">
        <v>0.3399932939551501</v>
      </c>
      <c r="K1144" s="464">
        <v>10173658885.586432</v>
      </c>
      <c r="L1144" s="464">
        <v>0</v>
      </c>
      <c r="M1144" s="464">
        <v>228353379823.70761</v>
      </c>
      <c r="N1144" s="464">
        <v>14007136092.368759</v>
      </c>
      <c r="O1144" s="464">
        <v>45000</v>
      </c>
      <c r="P1144" s="461">
        <v>133655.36597014309</v>
      </c>
      <c r="Q1144" s="461">
        <v>51710.480802065285</v>
      </c>
      <c r="R1144" s="464">
        <v>978135107636.56958</v>
      </c>
      <c r="S1144" s="462">
        <v>0.5711465991563307</v>
      </c>
      <c r="T1144" s="462">
        <v>0.3266503140628213</v>
      </c>
      <c r="U1144" s="461">
        <v>16.883993841532046</v>
      </c>
      <c r="V1144" s="464">
        <v>6032335556638.252</v>
      </c>
      <c r="W1144" s="460">
        <v>1903.4872583239182</v>
      </c>
      <c r="X1144" s="463">
        <v>4.2665062848550206E-2</v>
      </c>
      <c r="Y1144" s="476">
        <v>2.0000000000000001E-4</v>
      </c>
    </row>
    <row r="1145" spans="1:25" x14ac:dyDescent="0.2">
      <c r="A1145" s="475">
        <f t="shared" si="17"/>
        <v>1141</v>
      </c>
      <c r="B1145" s="462">
        <v>0.44645068078406558</v>
      </c>
      <c r="C1145" s="461">
        <v>6196.8789194139608</v>
      </c>
      <c r="D1145" s="462">
        <v>0.2786319417710767</v>
      </c>
      <c r="E1145" s="462">
        <v>0.56032293520054222</v>
      </c>
      <c r="F1145" s="516">
        <v>2025.52</v>
      </c>
      <c r="G1145" s="464">
        <v>61919742930.701103</v>
      </c>
      <c r="H1145" s="461">
        <v>4422988.6964198649</v>
      </c>
      <c r="I1145" s="464">
        <v>190475880348.64194</v>
      </c>
      <c r="J1145" s="462">
        <v>0.44645068078406558</v>
      </c>
      <c r="K1145" s="464">
        <v>15446177498.627718</v>
      </c>
      <c r="L1145" s="464">
        <v>32136673276.928364</v>
      </c>
      <c r="M1145" s="464">
        <v>67592236319.420708</v>
      </c>
      <c r="N1145" s="464">
        <v>42492967618.635269</v>
      </c>
      <c r="O1145" s="464">
        <v>25297.049902209837</v>
      </c>
      <c r="P1145" s="461">
        <v>336487.76211324101</v>
      </c>
      <c r="Q1145" s="461">
        <v>171234.77810260619</v>
      </c>
      <c r="R1145" s="464">
        <v>410294549310.15521</v>
      </c>
      <c r="S1145" s="462">
        <v>0.56461685324598176</v>
      </c>
      <c r="T1145" s="462">
        <v>0.34576366207816595</v>
      </c>
      <c r="U1145" s="461">
        <v>15.472671966883439</v>
      </c>
      <c r="V1145" s="464">
        <v>2521637049623.3262</v>
      </c>
      <c r="W1145" s="460">
        <v>794.79809753075654</v>
      </c>
      <c r="X1145" s="463">
        <v>4.5302450764795998E-2</v>
      </c>
      <c r="Y1145" s="476">
        <v>2.0000000000000001E-4</v>
      </c>
    </row>
    <row r="1146" spans="1:25" x14ac:dyDescent="0.2">
      <c r="A1146" s="475">
        <f t="shared" si="17"/>
        <v>1142</v>
      </c>
      <c r="B1146" s="462">
        <v>0.48856291764114179</v>
      </c>
      <c r="C1146" s="461">
        <v>6993.4614667294472</v>
      </c>
      <c r="D1146" s="462">
        <v>0.46392561675167249</v>
      </c>
      <c r="E1146" s="462">
        <v>0.61655887296990675</v>
      </c>
      <c r="F1146" s="516">
        <v>2026.5</v>
      </c>
      <c r="G1146" s="464">
        <v>67084611813.950142</v>
      </c>
      <c r="H1146" s="461">
        <v>8571391.4962929189</v>
      </c>
      <c r="I1146" s="464">
        <v>336295927363.82074</v>
      </c>
      <c r="J1146" s="462">
        <v>0.48856291764114179</v>
      </c>
      <c r="K1146" s="464">
        <v>21765337387.271362</v>
      </c>
      <c r="L1146" s="464">
        <v>18393756846.745388</v>
      </c>
      <c r="M1146" s="464">
        <v>68599354565.130127</v>
      </c>
      <c r="N1146" s="464">
        <v>23422698475.111626</v>
      </c>
      <c r="O1146" s="464">
        <v>25987.570027770431</v>
      </c>
      <c r="P1146" s="461">
        <v>188242.92485977907</v>
      </c>
      <c r="Q1146" s="461">
        <v>92928.831038947043</v>
      </c>
      <c r="R1146" s="464">
        <v>537054090094.63507</v>
      </c>
      <c r="S1146" s="462">
        <v>0.57594203967384738</v>
      </c>
      <c r="T1146" s="462">
        <v>0.38996347085728134</v>
      </c>
      <c r="U1146" s="461">
        <v>14.718822997461581</v>
      </c>
      <c r="V1146" s="464">
        <v>3511681587210.0078</v>
      </c>
      <c r="W1146" s="460">
        <v>1108.240571756063</v>
      </c>
      <c r="X1146" s="463">
        <v>4.8162529670075969E-2</v>
      </c>
      <c r="Y1146" s="476">
        <v>2.0000000000000001E-4</v>
      </c>
    </row>
    <row r="1147" spans="1:25" x14ac:dyDescent="0.2">
      <c r="A1147" s="475">
        <f t="shared" si="17"/>
        <v>1143</v>
      </c>
      <c r="B1147" s="462">
        <v>0.47028580671742271</v>
      </c>
      <c r="C1147" s="461">
        <v>3605.6153640526445</v>
      </c>
      <c r="D1147" s="462">
        <v>1.1426206524387701</v>
      </c>
      <c r="E1147" s="462">
        <v>0.51361132371062135</v>
      </c>
      <c r="F1147" s="516">
        <v>2025.94</v>
      </c>
      <c r="G1147" s="464">
        <v>261343291336.84433</v>
      </c>
      <c r="H1147" s="461">
        <v>42000978.100631304</v>
      </c>
      <c r="I1147" s="464">
        <v>885917477967.31299</v>
      </c>
      <c r="J1147" s="462">
        <v>0.27058407144846208</v>
      </c>
      <c r="K1147" s="464">
        <v>24923486210.864178</v>
      </c>
      <c r="L1147" s="464">
        <v>7103777615.1938639</v>
      </c>
      <c r="M1147" s="464">
        <v>137343549578.2112</v>
      </c>
      <c r="N1147" s="464">
        <v>44591606487.475197</v>
      </c>
      <c r="O1147" s="464">
        <v>45000</v>
      </c>
      <c r="P1147" s="461">
        <v>303682.68299141119</v>
      </c>
      <c r="Q1147" s="461">
        <v>163901.21232853056</v>
      </c>
      <c r="R1147" s="464">
        <v>1430042517479.8555</v>
      </c>
      <c r="S1147" s="462">
        <v>0.45185459459630928</v>
      </c>
      <c r="T1147" s="462">
        <v>0.28624051272071999</v>
      </c>
      <c r="U1147" s="461">
        <v>16.718817259031749</v>
      </c>
      <c r="V1147" s="464">
        <v>7476553664049.998</v>
      </c>
      <c r="W1147" s="460">
        <v>2360.2855789700011</v>
      </c>
      <c r="X1147" s="463">
        <v>4.4209373270195182E-2</v>
      </c>
      <c r="Y1147" s="476">
        <v>2.0000000000000001E-4</v>
      </c>
    </row>
    <row r="1148" spans="1:25" x14ac:dyDescent="0.2">
      <c r="A1148" s="475">
        <f t="shared" si="17"/>
        <v>1144</v>
      </c>
      <c r="B1148" s="462">
        <v>0.49763678784630572</v>
      </c>
      <c r="C1148" s="461">
        <v>1500</v>
      </c>
      <c r="D1148" s="462">
        <v>0.62556293022403908</v>
      </c>
      <c r="E1148" s="462">
        <v>0.7</v>
      </c>
      <c r="F1148" s="516">
        <v>2024.49</v>
      </c>
      <c r="G1148" s="464">
        <v>234905342130.58829</v>
      </c>
      <c r="H1148" s="461">
        <v>14764193.149697481</v>
      </c>
      <c r="I1148" s="464">
        <v>489237155981.28906</v>
      </c>
      <c r="J1148" s="462">
        <v>0.4456908863168082</v>
      </c>
      <c r="K1148" s="464">
        <v>7998389502.6972523</v>
      </c>
      <c r="L1148" s="464">
        <v>0</v>
      </c>
      <c r="M1148" s="464">
        <v>138912626069.28387</v>
      </c>
      <c r="N1148" s="464">
        <v>51429817809.161438</v>
      </c>
      <c r="O1148" s="464">
        <v>31442.832346891853</v>
      </c>
      <c r="P1148" s="461">
        <v>316513.69583825511</v>
      </c>
      <c r="Q1148" s="461">
        <v>185143.37466844605</v>
      </c>
      <c r="R1148" s="464">
        <v>912039024651.86816</v>
      </c>
      <c r="S1148" s="462">
        <v>0.57487134658160488</v>
      </c>
      <c r="T1148" s="462">
        <v>0.42453923992078368</v>
      </c>
      <c r="U1148" s="461">
        <v>16.613755326103437</v>
      </c>
      <c r="V1148" s="464">
        <v>7230397779339.5654</v>
      </c>
      <c r="W1148" s="460">
        <v>2281.3756579448677</v>
      </c>
      <c r="X1148" s="463">
        <v>4.2940219789880975E-2</v>
      </c>
      <c r="Y1148" s="476">
        <v>2.0000000000000001E-4</v>
      </c>
    </row>
    <row r="1149" spans="1:25" x14ac:dyDescent="0.2">
      <c r="A1149" s="475">
        <f t="shared" si="17"/>
        <v>1145</v>
      </c>
      <c r="B1149" s="462">
        <v>0.41504315305852085</v>
      </c>
      <c r="C1149" s="461">
        <v>4654.4243156521925</v>
      </c>
      <c r="D1149" s="462">
        <v>0.93830346503042328</v>
      </c>
      <c r="E1149" s="462">
        <v>0.49017569542900263</v>
      </c>
      <c r="F1149" s="516">
        <v>2026.02</v>
      </c>
      <c r="G1149" s="464">
        <v>180341026637.97903</v>
      </c>
      <c r="H1149" s="461">
        <v>27715084.563296169</v>
      </c>
      <c r="I1149" s="464">
        <v>661747348000.68506</v>
      </c>
      <c r="J1149" s="462">
        <v>0.38953944515354255</v>
      </c>
      <c r="K1149" s="464">
        <v>43011570009.139442</v>
      </c>
      <c r="L1149" s="464">
        <v>82542048320.602493</v>
      </c>
      <c r="M1149" s="464">
        <v>78820566379.429642</v>
      </c>
      <c r="N1149" s="464">
        <v>70001412242.770264</v>
      </c>
      <c r="O1149" s="464">
        <v>21034.021691897156</v>
      </c>
      <c r="P1149" s="461">
        <v>472160.54503022652</v>
      </c>
      <c r="Q1149" s="461">
        <v>297517.67378257489</v>
      </c>
      <c r="R1149" s="464">
        <v>1232454860581.0171</v>
      </c>
      <c r="S1149" s="462">
        <v>0.53901424609718662</v>
      </c>
      <c r="T1149" s="462">
        <v>0.31052211024408638</v>
      </c>
      <c r="U1149" s="461">
        <v>15.634349696062378</v>
      </c>
      <c r="V1149" s="464">
        <v>6515501021066.3213</v>
      </c>
      <c r="W1149" s="460">
        <v>2055.7229163854745</v>
      </c>
      <c r="X1149" s="463">
        <v>4.7263432665422468E-2</v>
      </c>
      <c r="Y1149" s="476">
        <v>2.0000000000000001E-4</v>
      </c>
    </row>
    <row r="1150" spans="1:25" x14ac:dyDescent="0.2">
      <c r="A1150" s="475">
        <f t="shared" si="17"/>
        <v>1146</v>
      </c>
      <c r="B1150" s="462">
        <v>0.46316131979107455</v>
      </c>
      <c r="C1150" s="461">
        <v>6017.4166638762808</v>
      </c>
      <c r="D1150" s="462">
        <v>0.68585392045114324</v>
      </c>
      <c r="E1150" s="462">
        <v>7.7087848720090724E-2</v>
      </c>
      <c r="F1150" s="516">
        <v>2024.8</v>
      </c>
      <c r="G1150" s="464">
        <v>278473988758.77985</v>
      </c>
      <c r="H1150" s="461">
        <v>15273083.894970004</v>
      </c>
      <c r="I1150" s="464">
        <v>390534005579.4472</v>
      </c>
      <c r="J1150" s="462">
        <v>0.26378045890537627</v>
      </c>
      <c r="K1150" s="464">
        <v>6160123439.4783707</v>
      </c>
      <c r="L1150" s="464">
        <v>0</v>
      </c>
      <c r="M1150" s="464">
        <v>123754487705.35254</v>
      </c>
      <c r="N1150" s="464">
        <v>109571360722.82539</v>
      </c>
      <c r="O1150" s="464">
        <v>32459.961033029496</v>
      </c>
      <c r="P1150" s="461">
        <v>582516.33809990098</v>
      </c>
      <c r="Q1150" s="461">
        <v>393836.50799473055</v>
      </c>
      <c r="R1150" s="464">
        <v>942637611949.99084</v>
      </c>
      <c r="S1150" s="462">
        <v>0.50923121062449461</v>
      </c>
      <c r="T1150" s="462">
        <v>0.38435355202999388</v>
      </c>
      <c r="U1150" s="461">
        <v>17.583123934763716</v>
      </c>
      <c r="V1150" s="464">
        <v>6929559279808.3789</v>
      </c>
      <c r="W1150" s="460">
        <v>2182.2700962611566</v>
      </c>
      <c r="X1150" s="463">
        <v>4.2107811188140894E-2</v>
      </c>
      <c r="Y1150" s="476">
        <v>2.0000000000000001E-4</v>
      </c>
    </row>
    <row r="1151" spans="1:25" x14ac:dyDescent="0.2">
      <c r="A1151" s="475">
        <f t="shared" si="17"/>
        <v>1147</v>
      </c>
      <c r="B1151" s="462">
        <v>0.46964814134679173</v>
      </c>
      <c r="C1151" s="461">
        <v>4410.8208406272424</v>
      </c>
      <c r="D1151" s="462">
        <v>0.52175003707446121</v>
      </c>
      <c r="E1151" s="462">
        <v>0.40502373191297319</v>
      </c>
      <c r="F1151" s="516">
        <v>2023.75</v>
      </c>
      <c r="G1151" s="464">
        <v>168743519530.48288</v>
      </c>
      <c r="H1151" s="461">
        <v>9975553.1173725128</v>
      </c>
      <c r="I1151" s="464">
        <v>318932449424.63751</v>
      </c>
      <c r="J1151" s="462">
        <v>0.43128477008962229</v>
      </c>
      <c r="K1151" s="464">
        <v>9468619117.6596069</v>
      </c>
      <c r="L1151" s="464">
        <v>0</v>
      </c>
      <c r="M1151" s="464">
        <v>189704151479.83279</v>
      </c>
      <c r="N1151" s="464">
        <v>47217284905.217773</v>
      </c>
      <c r="O1151" s="464">
        <v>31189.805399149838</v>
      </c>
      <c r="P1151" s="461">
        <v>323067.92023681599</v>
      </c>
      <c r="Q1151" s="461">
        <v>192834.66707539253</v>
      </c>
      <c r="R1151" s="464">
        <v>762741893797.60376</v>
      </c>
      <c r="S1151" s="462">
        <v>0.60444636905660853</v>
      </c>
      <c r="T1151" s="462">
        <v>0.36533672093537456</v>
      </c>
      <c r="U1151" s="461">
        <v>16.597960761642213</v>
      </c>
      <c r="V1151" s="464">
        <v>5188251476021.7363</v>
      </c>
      <c r="W1151" s="460">
        <v>1636.1174992943406</v>
      </c>
      <c r="X1151" s="463">
        <v>4.3231886512438575E-2</v>
      </c>
      <c r="Y1151" s="476">
        <v>2.0000000000000001E-4</v>
      </c>
    </row>
    <row r="1152" spans="1:25" x14ac:dyDescent="0.2">
      <c r="A1152" s="475">
        <f t="shared" si="17"/>
        <v>1148</v>
      </c>
      <c r="B1152" s="462">
        <v>0.31191673396039277</v>
      </c>
      <c r="C1152" s="461">
        <v>4933.5091282030817</v>
      </c>
      <c r="D1152" s="462">
        <v>0.61821866525142988</v>
      </c>
      <c r="E1152" s="462">
        <v>0.69264688128228968</v>
      </c>
      <c r="F1152" s="516">
        <v>2026.54</v>
      </c>
      <c r="G1152" s="464">
        <v>90681482178.788208</v>
      </c>
      <c r="H1152" s="461">
        <v>12927019.544514611</v>
      </c>
      <c r="I1152" s="464">
        <v>393856367799.13776</v>
      </c>
      <c r="J1152" s="462">
        <v>0.31191673396039277</v>
      </c>
      <c r="K1152" s="464">
        <v>42005461151.432999</v>
      </c>
      <c r="L1152" s="464">
        <v>81693784840.323746</v>
      </c>
      <c r="M1152" s="464">
        <v>14120691013.910761</v>
      </c>
      <c r="N1152" s="464">
        <v>22026216281.10046</v>
      </c>
      <c r="O1152" s="464">
        <v>10000</v>
      </c>
      <c r="P1152" s="461">
        <v>183554.26936824783</v>
      </c>
      <c r="Q1152" s="461">
        <v>86824.186019075685</v>
      </c>
      <c r="R1152" s="464">
        <v>642447583595.64795</v>
      </c>
      <c r="S1152" s="462">
        <v>0.46469979681135798</v>
      </c>
      <c r="T1152" s="462">
        <v>0.30935844798219153</v>
      </c>
      <c r="U1152" s="461">
        <v>15.387008254204256</v>
      </c>
      <c r="V1152" s="464">
        <v>3364296385942.0562</v>
      </c>
      <c r="W1152" s="460">
        <v>1061.4815617263801</v>
      </c>
      <c r="X1152" s="463">
        <v>4.7367319305655783E-2</v>
      </c>
      <c r="Y1152" s="476">
        <v>2.0000000000000001E-4</v>
      </c>
    </row>
    <row r="1153" spans="1:25" x14ac:dyDescent="0.2">
      <c r="A1153" s="475">
        <f t="shared" si="17"/>
        <v>1149</v>
      </c>
      <c r="B1153" s="462">
        <v>0.48516596098438131</v>
      </c>
      <c r="C1153" s="461">
        <v>5391.3587907046458</v>
      </c>
      <c r="D1153" s="462">
        <v>1.0318324845675622</v>
      </c>
      <c r="E1153" s="462">
        <v>0.51942704665693862</v>
      </c>
      <c r="F1153" s="516">
        <v>2024.63</v>
      </c>
      <c r="G1153" s="464">
        <v>216835059213.71671</v>
      </c>
      <c r="H1153" s="461">
        <v>32016540.245032709</v>
      </c>
      <c r="I1153" s="464">
        <v>570000715834.63123</v>
      </c>
      <c r="J1153" s="462">
        <v>4.8752227178820107E-2</v>
      </c>
      <c r="K1153" s="464">
        <v>11101764257.759096</v>
      </c>
      <c r="L1153" s="464">
        <v>0</v>
      </c>
      <c r="M1153" s="464">
        <v>202769509183.62701</v>
      </c>
      <c r="N1153" s="464">
        <v>11644631181.963015</v>
      </c>
      <c r="O1153" s="464">
        <v>26445.596357973733</v>
      </c>
      <c r="P1153" s="461">
        <v>115633.26028257135</v>
      </c>
      <c r="Q1153" s="461">
        <v>41143.067549379673</v>
      </c>
      <c r="R1153" s="464">
        <v>1113023060159.4675</v>
      </c>
      <c r="S1153" s="462">
        <v>0.40484040100271634</v>
      </c>
      <c r="T1153" s="462">
        <v>0.17090443735987421</v>
      </c>
      <c r="U1153" s="461">
        <v>23.106353829804362</v>
      </c>
      <c r="V1153" s="464">
        <v>4645049604364.2695</v>
      </c>
      <c r="W1153" s="460">
        <v>1466.2106811722092</v>
      </c>
      <c r="X1153" s="463">
        <v>3.2677659756942624E-2</v>
      </c>
      <c r="Y1153" s="476">
        <v>2.0000000000000001E-4</v>
      </c>
    </row>
    <row r="1154" spans="1:25" x14ac:dyDescent="0.2">
      <c r="A1154" s="475">
        <f t="shared" si="17"/>
        <v>1150</v>
      </c>
      <c r="B1154" s="462">
        <v>0.69429157780331496</v>
      </c>
      <c r="C1154" s="461">
        <v>3737.1733827810813</v>
      </c>
      <c r="D1154" s="462">
        <v>1.1327167833465586</v>
      </c>
      <c r="E1154" s="462">
        <v>0.37772150623183115</v>
      </c>
      <c r="F1154" s="516">
        <v>2026.06</v>
      </c>
      <c r="G1154" s="464">
        <v>86789529406.351059</v>
      </c>
      <c r="H1154" s="461">
        <v>39997103.853156991</v>
      </c>
      <c r="I1154" s="464">
        <v>835336740134.33777</v>
      </c>
      <c r="J1154" s="462">
        <v>0.15124973707371137</v>
      </c>
      <c r="K1154" s="464">
        <v>29962539556.948334</v>
      </c>
      <c r="L1154" s="464">
        <v>55926857778.367218</v>
      </c>
      <c r="M1154" s="464">
        <v>65776171573.641701</v>
      </c>
      <c r="N1154" s="464">
        <v>63025061429.044884</v>
      </c>
      <c r="O1154" s="464">
        <v>26764.528376619579</v>
      </c>
      <c r="P1154" s="461">
        <v>355996.70823548315</v>
      </c>
      <c r="Q1154" s="461">
        <v>203069.89664069662</v>
      </c>
      <c r="R1154" s="464">
        <v>1204183101849.6621</v>
      </c>
      <c r="S1154" s="462">
        <v>0.30530319010553192</v>
      </c>
      <c r="T1154" s="462">
        <v>0.12540668960660134</v>
      </c>
      <c r="U1154" s="461">
        <v>16.279435365126485</v>
      </c>
      <c r="V1154" s="464">
        <v>2736607573587.8291</v>
      </c>
      <c r="W1154" s="460">
        <v>862.99247439265298</v>
      </c>
      <c r="X1154" s="463">
        <v>4.4331449115049396E-2</v>
      </c>
      <c r="Y1154" s="476">
        <v>2.0000000000000001E-4</v>
      </c>
    </row>
    <row r="1155" spans="1:25" x14ac:dyDescent="0.2">
      <c r="A1155" s="475">
        <f t="shared" si="17"/>
        <v>1151</v>
      </c>
      <c r="B1155" s="462">
        <v>0.67930599224521759</v>
      </c>
      <c r="C1155" s="461">
        <v>4300.0648179963355</v>
      </c>
      <c r="D1155" s="462">
        <v>0.86937716059975378</v>
      </c>
      <c r="E1155" s="462">
        <v>0.48751898541327426</v>
      </c>
      <c r="F1155" s="516">
        <v>2024.41</v>
      </c>
      <c r="G1155" s="464">
        <v>338103251406.83392</v>
      </c>
      <c r="H1155" s="461">
        <v>23037996.195559345</v>
      </c>
      <c r="I1155" s="464">
        <v>543913447479.08551</v>
      </c>
      <c r="J1155" s="462">
        <v>0.32381114453545035</v>
      </c>
      <c r="K1155" s="464">
        <v>8174196370.8564405</v>
      </c>
      <c r="L1155" s="464">
        <v>3032738652.5414176</v>
      </c>
      <c r="M1155" s="464">
        <v>256768834449.12479</v>
      </c>
      <c r="N1155" s="464">
        <v>76149662369.706757</v>
      </c>
      <c r="O1155" s="464">
        <v>16957.661598690207</v>
      </c>
      <c r="P1155" s="461">
        <v>478163.55854051607</v>
      </c>
      <c r="Q1155" s="461">
        <v>304270.16323027812</v>
      </c>
      <c r="R1155" s="464">
        <v>1279980386324.7317</v>
      </c>
      <c r="S1155" s="462">
        <v>0.56021976299851417</v>
      </c>
      <c r="T1155" s="462">
        <v>0.35579294668480876</v>
      </c>
      <c r="U1155" s="461">
        <v>17.43228880774755</v>
      </c>
      <c r="V1155" s="464">
        <v>8692200296979.1328</v>
      </c>
      <c r="W1155" s="460">
        <v>2740.5254753302615</v>
      </c>
      <c r="X1155" s="463">
        <v>4.2132586229105595E-2</v>
      </c>
      <c r="Y1155" s="476">
        <v>2.0000000000000001E-4</v>
      </c>
    </row>
    <row r="1156" spans="1:25" x14ac:dyDescent="0.2">
      <c r="A1156" s="475">
        <f t="shared" si="17"/>
        <v>1152</v>
      </c>
      <c r="B1156" s="462">
        <v>0.46180284804627136</v>
      </c>
      <c r="C1156" s="461">
        <v>1554.3353754041732</v>
      </c>
      <c r="D1156" s="462">
        <v>0.92186478000739924</v>
      </c>
      <c r="E1156" s="462">
        <v>0.31343726565485297</v>
      </c>
      <c r="F1156" s="516">
        <v>2024.77</v>
      </c>
      <c r="G1156" s="464">
        <v>164310570105.59796</v>
      </c>
      <c r="H1156" s="461">
        <v>27674696.075865325</v>
      </c>
      <c r="I1156" s="464">
        <v>691404787275.87476</v>
      </c>
      <c r="J1156" s="462">
        <v>0.37208689519887495</v>
      </c>
      <c r="K1156" s="464">
        <v>18788774312.825436</v>
      </c>
      <c r="L1156" s="464">
        <v>0</v>
      </c>
      <c r="M1156" s="464">
        <v>138649005181.38791</v>
      </c>
      <c r="N1156" s="464">
        <v>79449191467.806061</v>
      </c>
      <c r="O1156" s="464">
        <v>26813.019144033198</v>
      </c>
      <c r="P1156" s="461">
        <v>481493.62701436487</v>
      </c>
      <c r="Q1156" s="461">
        <v>305337.13750966702</v>
      </c>
      <c r="R1156" s="464">
        <v>1144613250249.1589</v>
      </c>
      <c r="S1156" s="462">
        <v>0.49580113361763201</v>
      </c>
      <c r="T1156" s="462">
        <v>0.30606840459891799</v>
      </c>
      <c r="U1156" s="461">
        <v>15.747994833740369</v>
      </c>
      <c r="V1156" s="464">
        <v>6225691029930.3213</v>
      </c>
      <c r="W1156" s="460">
        <v>1963.0735057496368</v>
      </c>
      <c r="X1156" s="463">
        <v>4.5203912623821438E-2</v>
      </c>
      <c r="Y1156" s="476">
        <v>2.0000000000000001E-4</v>
      </c>
    </row>
    <row r="1157" spans="1:25" x14ac:dyDescent="0.2">
      <c r="A1157" s="475">
        <f t="shared" si="17"/>
        <v>1153</v>
      </c>
      <c r="B1157" s="462">
        <v>0.42471033987694673</v>
      </c>
      <c r="C1157" s="461">
        <v>3481.2964557834066</v>
      </c>
      <c r="D1157" s="462">
        <v>1.0386383902208978</v>
      </c>
      <c r="E1157" s="462">
        <v>0.56434062281626485</v>
      </c>
      <c r="F1157" s="516">
        <v>2024.8</v>
      </c>
      <c r="G1157" s="464">
        <v>193803042062.45868</v>
      </c>
      <c r="H1157" s="461">
        <v>33987813.660951659</v>
      </c>
      <c r="I1157" s="464">
        <v>545079363456.81421</v>
      </c>
      <c r="J1157" s="462">
        <v>0.13056292315410223</v>
      </c>
      <c r="K1157" s="464">
        <v>25652513964.938835</v>
      </c>
      <c r="L1157" s="464">
        <v>6376176638.5152502</v>
      </c>
      <c r="M1157" s="464">
        <v>110642878651.80812</v>
      </c>
      <c r="N1157" s="464">
        <v>15725231223.313538</v>
      </c>
      <c r="O1157" s="464">
        <v>18489.60386136558</v>
      </c>
      <c r="P1157" s="461">
        <v>158094.91882219474</v>
      </c>
      <c r="Q1157" s="461">
        <v>66543.460862403605</v>
      </c>
      <c r="R1157" s="464">
        <v>893852815666.19897</v>
      </c>
      <c r="S1157" s="462">
        <v>0.36969262917693807</v>
      </c>
      <c r="T1157" s="462">
        <v>0.23090345728637815</v>
      </c>
      <c r="U1157" s="461">
        <v>19.294599610896238</v>
      </c>
      <c r="V1157" s="464">
        <v>4316933963573.1763</v>
      </c>
      <c r="W1157" s="460">
        <v>1362.2200580993986</v>
      </c>
      <c r="X1157" s="463">
        <v>3.8471532513316635E-2</v>
      </c>
      <c r="Y1157" s="476">
        <v>2.0000000000000001E-4</v>
      </c>
    </row>
    <row r="1158" spans="1:25" x14ac:dyDescent="0.2">
      <c r="A1158" s="475">
        <f t="shared" si="17"/>
        <v>1154</v>
      </c>
      <c r="B1158" s="462">
        <v>0.4149337374999516</v>
      </c>
      <c r="C1158" s="461">
        <v>5467.2012230790642</v>
      </c>
      <c r="D1158" s="462">
        <v>1.0449802605504301</v>
      </c>
      <c r="E1158" s="462">
        <v>0.7</v>
      </c>
      <c r="F1158" s="516">
        <v>2025.05</v>
      </c>
      <c r="G1158" s="464">
        <v>326001873178.11523</v>
      </c>
      <c r="H1158" s="461">
        <v>33401185.954685912</v>
      </c>
      <c r="I1158" s="464">
        <v>642535270340.77222</v>
      </c>
      <c r="J1158" s="462">
        <v>0.28074777101510928</v>
      </c>
      <c r="K1158" s="464">
        <v>19280203144.365772</v>
      </c>
      <c r="L1158" s="464">
        <v>21842321650.555714</v>
      </c>
      <c r="M1158" s="464">
        <v>195704560390.07742</v>
      </c>
      <c r="N1158" s="464">
        <v>43073592177.084763</v>
      </c>
      <c r="O1158" s="464">
        <v>24401.568417278249</v>
      </c>
      <c r="P1158" s="461">
        <v>332375.93746009801</v>
      </c>
      <c r="Q1158" s="461">
        <v>187302.663044254</v>
      </c>
      <c r="R1158" s="464">
        <v>1322830537179.052</v>
      </c>
      <c r="S1158" s="462">
        <v>0.52439931502185966</v>
      </c>
      <c r="T1158" s="462">
        <v>0.36368559209032286</v>
      </c>
      <c r="U1158" s="461">
        <v>17.002769388337938</v>
      </c>
      <c r="V1158" s="464">
        <v>8835595175549.5742</v>
      </c>
      <c r="W1158" s="460">
        <v>2791.1557013921688</v>
      </c>
      <c r="X1158" s="463">
        <v>4.3378857984732289E-2</v>
      </c>
      <c r="Y1158" s="476">
        <v>2.0000000000000001E-4</v>
      </c>
    </row>
    <row r="1159" spans="1:25" x14ac:dyDescent="0.2">
      <c r="A1159" s="475">
        <f t="shared" ref="A1159:A1222" si="18">A1158+1</f>
        <v>1155</v>
      </c>
      <c r="B1159" s="462">
        <v>0.39356415195857203</v>
      </c>
      <c r="C1159" s="461">
        <v>6613.8563103728557</v>
      </c>
      <c r="D1159" s="462">
        <v>0.87223863516075961</v>
      </c>
      <c r="E1159" s="462">
        <v>0.41397880679773785</v>
      </c>
      <c r="F1159" s="516">
        <v>2025.57</v>
      </c>
      <c r="G1159" s="464">
        <v>176061424407.95407</v>
      </c>
      <c r="H1159" s="461">
        <v>22922891.464951567</v>
      </c>
      <c r="I1159" s="464">
        <v>499490533216.81793</v>
      </c>
      <c r="J1159" s="462">
        <v>0.26414944126260476</v>
      </c>
      <c r="K1159" s="464">
        <v>17222283524.927555</v>
      </c>
      <c r="L1159" s="464">
        <v>14612384124.39382</v>
      </c>
      <c r="M1159" s="464">
        <v>114940991166.86534</v>
      </c>
      <c r="N1159" s="464">
        <v>53829433186.036415</v>
      </c>
      <c r="O1159" s="464">
        <v>22127.894391834125</v>
      </c>
      <c r="P1159" s="461">
        <v>366409.02951393049</v>
      </c>
      <c r="Q1159" s="461">
        <v>217194.19961668065</v>
      </c>
      <c r="R1159" s="464">
        <v>886125279213.92139</v>
      </c>
      <c r="S1159" s="462">
        <v>0.45473226081507245</v>
      </c>
      <c r="T1159" s="462">
        <v>0.33129138103580807</v>
      </c>
      <c r="U1159" s="461">
        <v>16.5238477278237</v>
      </c>
      <c r="V1159" s="464">
        <v>5241837751793.8711</v>
      </c>
      <c r="W1159" s="460">
        <v>1655.5842492034217</v>
      </c>
      <c r="X1159" s="463">
        <v>4.510382891194404E-2</v>
      </c>
      <c r="Y1159" s="476">
        <v>2.0000000000000001E-4</v>
      </c>
    </row>
    <row r="1160" spans="1:25" x14ac:dyDescent="0.2">
      <c r="A1160" s="475">
        <f t="shared" si="18"/>
        <v>1156</v>
      </c>
      <c r="B1160" s="462">
        <v>0.70898484265080008</v>
      </c>
      <c r="C1160" s="461">
        <v>8458.6824808829424</v>
      </c>
      <c r="D1160" s="462">
        <v>0.72028888734344343</v>
      </c>
      <c r="E1160" s="462">
        <v>0.7</v>
      </c>
      <c r="F1160" s="516">
        <v>2024.27</v>
      </c>
      <c r="G1160" s="464">
        <v>317059916161.75861</v>
      </c>
      <c r="H1160" s="461">
        <v>16175709.055272523</v>
      </c>
      <c r="I1160" s="464">
        <v>353174551717.04852</v>
      </c>
      <c r="J1160" s="462">
        <v>0.19025420201620269</v>
      </c>
      <c r="K1160" s="464">
        <v>13807426414.657623</v>
      </c>
      <c r="L1160" s="464">
        <v>0</v>
      </c>
      <c r="M1160" s="464">
        <v>219887359674.57352</v>
      </c>
      <c r="N1160" s="464">
        <v>38425686616.808769</v>
      </c>
      <c r="O1160" s="464">
        <v>21673.016598338199</v>
      </c>
      <c r="P1160" s="461">
        <v>272300.75951360044</v>
      </c>
      <c r="Q1160" s="461">
        <v>149521.78666246196</v>
      </c>
      <c r="R1160" s="464">
        <v>942580777898.32605</v>
      </c>
      <c r="S1160" s="462">
        <v>0.54099174932784888</v>
      </c>
      <c r="T1160" s="462">
        <v>0.40453371861013943</v>
      </c>
      <c r="U1160" s="461">
        <v>17.960043912430852</v>
      </c>
      <c r="V1160" s="464">
        <v>7382310166549.2959</v>
      </c>
      <c r="W1160" s="460">
        <v>2329.7748783181296</v>
      </c>
      <c r="X1160" s="463">
        <v>4.1736035426727554E-2</v>
      </c>
      <c r="Y1160" s="476">
        <v>2.0000000000000001E-4</v>
      </c>
    </row>
    <row r="1161" spans="1:25" x14ac:dyDescent="0.2">
      <c r="A1161" s="475">
        <f t="shared" si="18"/>
        <v>1157</v>
      </c>
      <c r="B1161" s="462">
        <v>0.63048470136875956</v>
      </c>
      <c r="C1161" s="461">
        <v>6524.5114140951291</v>
      </c>
      <c r="D1161" s="462">
        <v>0.74695255991416731</v>
      </c>
      <c r="E1161" s="462">
        <v>0.23762423499573687</v>
      </c>
      <c r="F1161" s="516">
        <v>2023.75</v>
      </c>
      <c r="G1161" s="464">
        <v>261430852017.60776</v>
      </c>
      <c r="H1161" s="461">
        <v>17484173.490938894</v>
      </c>
      <c r="I1161" s="464">
        <v>479126673705.26685</v>
      </c>
      <c r="J1161" s="462">
        <v>0.40967884945236899</v>
      </c>
      <c r="K1161" s="464">
        <v>12251783286.141586</v>
      </c>
      <c r="L1161" s="464">
        <v>0</v>
      </c>
      <c r="M1161" s="464">
        <v>404973940243.44495</v>
      </c>
      <c r="N1161" s="464">
        <v>12342362164.296349</v>
      </c>
      <c r="O1161" s="464">
        <v>34321.780946997256</v>
      </c>
      <c r="P1161" s="461">
        <v>134389.08243430062</v>
      </c>
      <c r="Q1161" s="461">
        <v>52147.966782187141</v>
      </c>
      <c r="R1161" s="464">
        <v>1237344535215.7656</v>
      </c>
      <c r="S1161" s="462">
        <v>0.64050514303777073</v>
      </c>
      <c r="T1161" s="462">
        <v>0.3420440274623453</v>
      </c>
      <c r="U1161" s="461">
        <v>16.660194630443179</v>
      </c>
      <c r="V1161" s="464">
        <v>7859810491157.8418</v>
      </c>
      <c r="W1161" s="460">
        <v>2480.5239307539018</v>
      </c>
      <c r="X1161" s="463">
        <v>4.3372172199520845E-2</v>
      </c>
      <c r="Y1161" s="476">
        <v>2.0000000000000001E-4</v>
      </c>
    </row>
    <row r="1162" spans="1:25" x14ac:dyDescent="0.2">
      <c r="A1162" s="475">
        <f t="shared" si="18"/>
        <v>1158</v>
      </c>
      <c r="B1162" s="462">
        <v>0.44287382767583355</v>
      </c>
      <c r="C1162" s="461">
        <v>5352.6362701580701</v>
      </c>
      <c r="D1162" s="462">
        <v>1.3323387255654091</v>
      </c>
      <c r="E1162" s="462">
        <v>0.39999324446126894</v>
      </c>
      <c r="F1162" s="516">
        <v>2026.38</v>
      </c>
      <c r="G1162" s="464">
        <v>120119035926.17946</v>
      </c>
      <c r="H1162" s="461">
        <v>26180644.496380042</v>
      </c>
      <c r="I1162" s="464">
        <v>593854570876.26672</v>
      </c>
      <c r="J1162" s="462">
        <v>0.30681456990384892</v>
      </c>
      <c r="K1162" s="464">
        <v>31051948849.719978</v>
      </c>
      <c r="L1162" s="464">
        <v>65807520889.011322</v>
      </c>
      <c r="M1162" s="464">
        <v>52449359188.175148</v>
      </c>
      <c r="N1162" s="464">
        <v>1656281125.3040345</v>
      </c>
      <c r="O1162" s="464">
        <v>22546.721866207015</v>
      </c>
      <c r="P1162" s="461">
        <v>47911</v>
      </c>
      <c r="Q1162" s="461">
        <v>6541</v>
      </c>
      <c r="R1162" s="464">
        <v>966451573366.08154</v>
      </c>
      <c r="S1162" s="462">
        <v>0.47966033825645138</v>
      </c>
      <c r="T1162" s="462">
        <v>0.24565898905677058</v>
      </c>
      <c r="U1162" s="461">
        <v>15.921452983111596</v>
      </c>
      <c r="V1162" s="464">
        <v>4134216530696.5063</v>
      </c>
      <c r="W1162" s="460">
        <v>1304.3394289236423</v>
      </c>
      <c r="X1162" s="463">
        <v>4.6752098468439161E-2</v>
      </c>
      <c r="Y1162" s="476">
        <v>2.0000000000000001E-4</v>
      </c>
    </row>
    <row r="1163" spans="1:25" x14ac:dyDescent="0.2">
      <c r="A1163" s="475">
        <f t="shared" si="18"/>
        <v>1159</v>
      </c>
      <c r="B1163" s="462">
        <v>0.27902704331351763</v>
      </c>
      <c r="C1163" s="461">
        <v>1500</v>
      </c>
      <c r="D1163" s="462">
        <v>0.57763366426738594</v>
      </c>
      <c r="E1163" s="462">
        <v>0.3769210038459308</v>
      </c>
      <c r="F1163" s="516">
        <v>2024.04</v>
      </c>
      <c r="G1163" s="464">
        <v>261224599798.38391</v>
      </c>
      <c r="H1163" s="461">
        <v>12970668.028074417</v>
      </c>
      <c r="I1163" s="464">
        <v>433215104376.32874</v>
      </c>
      <c r="J1163" s="462">
        <v>0.27902704331351758</v>
      </c>
      <c r="K1163" s="464">
        <v>14515372043.464964</v>
      </c>
      <c r="L1163" s="464">
        <v>10534150158.66633</v>
      </c>
      <c r="M1163" s="464">
        <v>208504513031.61151</v>
      </c>
      <c r="N1163" s="464">
        <v>36509067791.183472</v>
      </c>
      <c r="O1163" s="464">
        <v>27217.473410443177</v>
      </c>
      <c r="P1163" s="461">
        <v>264928.0740416075</v>
      </c>
      <c r="Q1163" s="461">
        <v>147154.77714191689</v>
      </c>
      <c r="R1163" s="464">
        <v>969474473102.96814</v>
      </c>
      <c r="S1163" s="462">
        <v>0.53897867881042927</v>
      </c>
      <c r="T1163" s="462">
        <v>0.36950405321617186</v>
      </c>
      <c r="U1163" s="461">
        <v>17.317652810049662</v>
      </c>
      <c r="V1163" s="464">
        <v>6794195206973.7207</v>
      </c>
      <c r="W1163" s="460">
        <v>2143.3493021320992</v>
      </c>
      <c r="X1163" s="463">
        <v>4.2345580199286866E-2</v>
      </c>
      <c r="Y1163" s="476">
        <v>2.0000000000000001E-4</v>
      </c>
    </row>
    <row r="1164" spans="1:25" x14ac:dyDescent="0.2">
      <c r="A1164" s="475">
        <f t="shared" si="18"/>
        <v>1160</v>
      </c>
      <c r="B1164" s="462">
        <v>0.50236808519858278</v>
      </c>
      <c r="C1164" s="461">
        <v>5491.4072965909545</v>
      </c>
      <c r="D1164" s="462">
        <v>0.77571138452701049</v>
      </c>
      <c r="E1164" s="462">
        <v>0.33031847485612209</v>
      </c>
      <c r="F1164" s="516">
        <v>2023.75</v>
      </c>
      <c r="G1164" s="464">
        <v>429361701635.83691</v>
      </c>
      <c r="H1164" s="461">
        <v>18935169.242566198</v>
      </c>
      <c r="I1164" s="464">
        <v>502239943504.35492</v>
      </c>
      <c r="J1164" s="462">
        <v>0.32905810717377104</v>
      </c>
      <c r="K1164" s="464">
        <v>15368631184.119991</v>
      </c>
      <c r="L1164" s="464">
        <v>0</v>
      </c>
      <c r="M1164" s="464">
        <v>416123459573.16095</v>
      </c>
      <c r="N1164" s="464">
        <v>13475984976.651522</v>
      </c>
      <c r="O1164" s="464">
        <v>26114.813362745608</v>
      </c>
      <c r="P1164" s="461">
        <v>129883.06501245123</v>
      </c>
      <c r="Q1164" s="461">
        <v>49469.671111462543</v>
      </c>
      <c r="R1164" s="464">
        <v>1313880970422.6716</v>
      </c>
      <c r="S1164" s="462">
        <v>0.60856718539723464</v>
      </c>
      <c r="T1164" s="462">
        <v>0.40951260168039982</v>
      </c>
      <c r="U1164" s="461">
        <v>17.762078949073157</v>
      </c>
      <c r="V1164" s="464">
        <v>10385071804244.641</v>
      </c>
      <c r="W1164" s="460">
        <v>3275.9466411268359</v>
      </c>
      <c r="X1164" s="463">
        <v>4.1505492710814634E-2</v>
      </c>
      <c r="Y1164" s="476">
        <v>2.0000000000000001E-4</v>
      </c>
    </row>
    <row r="1165" spans="1:25" x14ac:dyDescent="0.2">
      <c r="A1165" s="475">
        <f t="shared" si="18"/>
        <v>1161</v>
      </c>
      <c r="B1165" s="462">
        <v>0.70403579552128281</v>
      </c>
      <c r="C1165" s="461">
        <v>8666.2344223415712</v>
      </c>
      <c r="D1165" s="462">
        <v>0.59075297701921503</v>
      </c>
      <c r="E1165" s="462">
        <v>0.33888129945240658</v>
      </c>
      <c r="F1165" s="516">
        <v>2023.97</v>
      </c>
      <c r="G1165" s="464">
        <v>219335943428.14453</v>
      </c>
      <c r="H1165" s="461">
        <v>11694024.4980036</v>
      </c>
      <c r="I1165" s="464">
        <v>320118880008.95642</v>
      </c>
      <c r="J1165" s="462">
        <v>0.35195734053433303</v>
      </c>
      <c r="K1165" s="464">
        <v>6294791020.8732109</v>
      </c>
      <c r="L1165" s="464">
        <v>0</v>
      </c>
      <c r="M1165" s="464">
        <v>220016574974.18182</v>
      </c>
      <c r="N1165" s="464">
        <v>15703797516.63887</v>
      </c>
      <c r="O1165" s="464">
        <v>21186.964575527159</v>
      </c>
      <c r="P1165" s="461">
        <v>152181.23171659585</v>
      </c>
      <c r="Q1165" s="461">
        <v>65392.313761119607</v>
      </c>
      <c r="R1165" s="464">
        <v>790509737911.42639</v>
      </c>
      <c r="S1165" s="462">
        <v>0.60412846338348691</v>
      </c>
      <c r="T1165" s="462">
        <v>0.4031623526173384</v>
      </c>
      <c r="U1165" s="461">
        <v>17.104854364710143</v>
      </c>
      <c r="V1165" s="464">
        <v>5999667719552.002</v>
      </c>
      <c r="W1165" s="460">
        <v>1891.3375015001325</v>
      </c>
      <c r="X1165" s="463">
        <v>4.2491732072433355E-2</v>
      </c>
      <c r="Y1165" s="476">
        <v>2.0000000000000001E-4</v>
      </c>
    </row>
    <row r="1166" spans="1:25" x14ac:dyDescent="0.2">
      <c r="A1166" s="475">
        <f t="shared" si="18"/>
        <v>1162</v>
      </c>
      <c r="B1166" s="462">
        <v>0.55241351853514942</v>
      </c>
      <c r="C1166" s="461">
        <v>1966.0136932322048</v>
      </c>
      <c r="D1166" s="462">
        <v>0.47013340491310368</v>
      </c>
      <c r="E1166" s="462">
        <v>0.44830078770824788</v>
      </c>
      <c r="F1166" s="516">
        <v>2023.75</v>
      </c>
      <c r="G1166" s="464">
        <v>485194268076.36078</v>
      </c>
      <c r="H1166" s="461">
        <v>9117169.9232274853</v>
      </c>
      <c r="I1166" s="464">
        <v>263236924908.92969</v>
      </c>
      <c r="J1166" s="462">
        <v>0.40493186016337601</v>
      </c>
      <c r="K1166" s="464">
        <v>4817379552.5399122</v>
      </c>
      <c r="L1166" s="464">
        <v>0</v>
      </c>
      <c r="M1166" s="464">
        <v>486755388842.07446</v>
      </c>
      <c r="N1166" s="464">
        <v>11032942190.603958</v>
      </c>
      <c r="O1166" s="464">
        <v>29441.053469159775</v>
      </c>
      <c r="P1166" s="461">
        <v>142214.23795622733</v>
      </c>
      <c r="Q1166" s="461">
        <v>48681.721920279022</v>
      </c>
      <c r="R1166" s="464">
        <v>1089245021532.0017</v>
      </c>
      <c r="S1166" s="462">
        <v>0.69708523037407577</v>
      </c>
      <c r="T1166" s="462">
        <v>0.52532558455915357</v>
      </c>
      <c r="U1166" s="461">
        <v>18.077414780647079</v>
      </c>
      <c r="V1166" s="464">
        <v>11347096874922.852</v>
      </c>
      <c r="W1166" s="460">
        <v>3580.2564208825306</v>
      </c>
      <c r="X1166" s="463">
        <v>4.0417155365805181E-2</v>
      </c>
      <c r="Y1166" s="476">
        <v>2.0000000000000001E-4</v>
      </c>
    </row>
    <row r="1167" spans="1:25" x14ac:dyDescent="0.2">
      <c r="A1167" s="475">
        <f t="shared" si="18"/>
        <v>1163</v>
      </c>
      <c r="B1167" s="462">
        <v>0.49584546262253981</v>
      </c>
      <c r="C1167" s="461">
        <v>7306.1013652121601</v>
      </c>
      <c r="D1167" s="462">
        <v>1.0023311225341944</v>
      </c>
      <c r="E1167" s="462">
        <v>0.49684849673258802</v>
      </c>
      <c r="F1167" s="516">
        <v>2024.92</v>
      </c>
      <c r="G1167" s="464">
        <v>360121841076.99628</v>
      </c>
      <c r="H1167" s="461">
        <v>29751331.086104337</v>
      </c>
      <c r="I1167" s="464">
        <v>716197321144.21167</v>
      </c>
      <c r="J1167" s="462">
        <v>0.34979471990131861</v>
      </c>
      <c r="K1167" s="464">
        <v>20565769228.645981</v>
      </c>
      <c r="L1167" s="464">
        <v>1235561791.4347932</v>
      </c>
      <c r="M1167" s="464">
        <v>253059066191.64474</v>
      </c>
      <c r="N1167" s="464">
        <v>61511840223.722801</v>
      </c>
      <c r="O1167" s="464">
        <v>36978.023023513051</v>
      </c>
      <c r="P1167" s="461">
        <v>404453.35233787564</v>
      </c>
      <c r="Q1167" s="461">
        <v>243112.25335001046</v>
      </c>
      <c r="R1167" s="464">
        <v>1460800356926.5049</v>
      </c>
      <c r="S1167" s="462">
        <v>0.55095268126858365</v>
      </c>
      <c r="T1167" s="462">
        <v>0.3851615749872131</v>
      </c>
      <c r="U1167" s="461">
        <v>16.784117388583233</v>
      </c>
      <c r="V1167" s="464">
        <v>10340061958878.334</v>
      </c>
      <c r="W1167" s="460">
        <v>3260.4740316998918</v>
      </c>
      <c r="X1167" s="463">
        <v>4.3482228770531019E-2</v>
      </c>
      <c r="Y1167" s="476">
        <v>2.0000000000000001E-4</v>
      </c>
    </row>
    <row r="1168" spans="1:25" x14ac:dyDescent="0.2">
      <c r="A1168" s="475">
        <f t="shared" si="18"/>
        <v>1164</v>
      </c>
      <c r="B1168" s="462">
        <v>0.53609849786963493</v>
      </c>
      <c r="C1168" s="461">
        <v>4755.7591587310017</v>
      </c>
      <c r="D1168" s="462">
        <v>0.77083327535305135</v>
      </c>
      <c r="E1168" s="462">
        <v>0.59993725198149006</v>
      </c>
      <c r="F1168" s="516">
        <v>2024.51</v>
      </c>
      <c r="G1168" s="464">
        <v>367815356633.7171</v>
      </c>
      <c r="H1168" s="461">
        <v>18867971.00398355</v>
      </c>
      <c r="I1168" s="464">
        <v>549172902520.03412</v>
      </c>
      <c r="J1168" s="462">
        <v>0.39183003470803357</v>
      </c>
      <c r="K1168" s="464">
        <v>22603936825.240086</v>
      </c>
      <c r="L1168" s="464">
        <v>0</v>
      </c>
      <c r="M1168" s="464">
        <v>313483066976.0575</v>
      </c>
      <c r="N1168" s="464">
        <v>114726918000.67384</v>
      </c>
      <c r="O1168" s="464">
        <v>27377.790719764926</v>
      </c>
      <c r="P1168" s="461">
        <v>623162.52926525997</v>
      </c>
      <c r="Q1168" s="461">
        <v>423735.9379683747</v>
      </c>
      <c r="R1168" s="464">
        <v>1445160905407.9648</v>
      </c>
      <c r="S1168" s="462">
        <v>0.59278770176975881</v>
      </c>
      <c r="T1168" s="462">
        <v>0.39296004521670136</v>
      </c>
      <c r="U1168" s="461">
        <v>16.838267382355891</v>
      </c>
      <c r="V1168" s="464">
        <v>10495465114817.43</v>
      </c>
      <c r="W1168" s="460">
        <v>3315.5560608003921</v>
      </c>
      <c r="X1168" s="463">
        <v>4.3426142978759054E-2</v>
      </c>
      <c r="Y1168" s="476">
        <v>2.0000000000000001E-4</v>
      </c>
    </row>
    <row r="1169" spans="1:25" x14ac:dyDescent="0.2">
      <c r="A1169" s="475">
        <f t="shared" si="18"/>
        <v>1165</v>
      </c>
      <c r="B1169" s="462">
        <v>0.50380763813992513</v>
      </c>
      <c r="C1169" s="461">
        <v>2385.2888048439286</v>
      </c>
      <c r="D1169" s="462">
        <v>0.73309835588342098</v>
      </c>
      <c r="E1169" s="462">
        <v>0.45149245611805083</v>
      </c>
      <c r="F1169" s="516">
        <v>2026.02</v>
      </c>
      <c r="G1169" s="464">
        <v>130774032300.07567</v>
      </c>
      <c r="H1169" s="461">
        <v>18401486.237503972</v>
      </c>
      <c r="I1169" s="464">
        <v>397230474008.61884</v>
      </c>
      <c r="J1169" s="462">
        <v>0.26099402917173764</v>
      </c>
      <c r="K1169" s="464">
        <v>43420052704.884117</v>
      </c>
      <c r="L1169" s="464">
        <v>100303648285.25313</v>
      </c>
      <c r="M1169" s="464">
        <v>44987751815.127892</v>
      </c>
      <c r="N1169" s="464">
        <v>45610922135.463791</v>
      </c>
      <c r="O1169" s="464">
        <v>34930.33472640453</v>
      </c>
      <c r="P1169" s="461">
        <v>323691.30471505621</v>
      </c>
      <c r="Q1169" s="461">
        <v>187983.02985124014</v>
      </c>
      <c r="R1169" s="464">
        <v>746665435112.61267</v>
      </c>
      <c r="S1169" s="462">
        <v>0.44730588684351247</v>
      </c>
      <c r="T1169" s="462">
        <v>0.29430381234252323</v>
      </c>
      <c r="U1169" s="461">
        <v>16.389956588818755</v>
      </c>
      <c r="V1169" s="464">
        <v>4061981443999.1699</v>
      </c>
      <c r="W1169" s="460">
        <v>1281.9005949705083</v>
      </c>
      <c r="X1169" s="463">
        <v>4.335376442549297E-2</v>
      </c>
      <c r="Y1169" s="476">
        <v>2.0000000000000001E-4</v>
      </c>
    </row>
    <row r="1170" spans="1:25" x14ac:dyDescent="0.2">
      <c r="A1170" s="475">
        <f t="shared" si="18"/>
        <v>1166</v>
      </c>
      <c r="B1170" s="462">
        <v>0.47287241318018086</v>
      </c>
      <c r="C1170" s="461">
        <v>4608.1857151657077</v>
      </c>
      <c r="D1170" s="462">
        <v>0.83003391326064757</v>
      </c>
      <c r="E1170" s="462">
        <v>0.29146322850892076</v>
      </c>
      <c r="F1170" s="516">
        <v>2025.61</v>
      </c>
      <c r="G1170" s="464">
        <v>130425738487.55827</v>
      </c>
      <c r="H1170" s="461">
        <v>21015481.594474435</v>
      </c>
      <c r="I1170" s="464">
        <v>456807010975.64563</v>
      </c>
      <c r="J1170" s="462">
        <v>0.19906937723806906</v>
      </c>
      <c r="K1170" s="464">
        <v>13998947463.232752</v>
      </c>
      <c r="L1170" s="464">
        <v>38592724726.729935</v>
      </c>
      <c r="M1170" s="464">
        <v>107673663715.01393</v>
      </c>
      <c r="N1170" s="464">
        <v>77089894416.288055</v>
      </c>
      <c r="O1170" s="464">
        <v>22226.042523780354</v>
      </c>
      <c r="P1170" s="461">
        <v>451422.50661425071</v>
      </c>
      <c r="Q1170" s="461">
        <v>284372.27082736534</v>
      </c>
      <c r="R1170" s="464">
        <v>859862544466.3728</v>
      </c>
      <c r="S1170" s="462">
        <v>0.42558219405633008</v>
      </c>
      <c r="T1170" s="462">
        <v>0.22880664019171149</v>
      </c>
      <c r="U1170" s="461">
        <v>16.888182279414849</v>
      </c>
      <c r="V1170" s="464">
        <v>3628507508794.7134</v>
      </c>
      <c r="W1170" s="460">
        <v>1144.1733843339568</v>
      </c>
      <c r="X1170" s="463">
        <v>4.3836901634120962E-2</v>
      </c>
      <c r="Y1170" s="476">
        <v>2.0000000000000001E-4</v>
      </c>
    </row>
    <row r="1171" spans="1:25" x14ac:dyDescent="0.2">
      <c r="A1171" s="475">
        <f t="shared" si="18"/>
        <v>1167</v>
      </c>
      <c r="B1171" s="462">
        <v>0.5049279477880434</v>
      </c>
      <c r="C1171" s="461">
        <v>7478.0873064732878</v>
      </c>
      <c r="D1171" s="462">
        <v>0.90659156763824733</v>
      </c>
      <c r="E1171" s="462">
        <v>0.21198914935360583</v>
      </c>
      <c r="F1171" s="516">
        <v>2024.86</v>
      </c>
      <c r="G1171" s="464">
        <v>301109053654.14563</v>
      </c>
      <c r="H1171" s="461">
        <v>24086429.374176733</v>
      </c>
      <c r="I1171" s="464">
        <v>575993546177.66064</v>
      </c>
      <c r="J1171" s="462">
        <v>0.24603332218432528</v>
      </c>
      <c r="K1171" s="464">
        <v>16042508041.73023</v>
      </c>
      <c r="L1171" s="464">
        <v>0</v>
      </c>
      <c r="M1171" s="464">
        <v>206136801783.76169</v>
      </c>
      <c r="N1171" s="464">
        <v>81123407696.392334</v>
      </c>
      <c r="O1171" s="464">
        <v>22944.108825853669</v>
      </c>
      <c r="P1171" s="461">
        <v>454935.64210759097</v>
      </c>
      <c r="Q1171" s="461">
        <v>284919.57668725465</v>
      </c>
      <c r="R1171" s="464">
        <v>1213343919458.0923</v>
      </c>
      <c r="S1171" s="462">
        <v>0.4953407436855819</v>
      </c>
      <c r="T1171" s="462">
        <v>0.34440902689035663</v>
      </c>
      <c r="U1171" s="461">
        <v>17.257443628713297</v>
      </c>
      <c r="V1171" s="464">
        <v>7752755945429.1553</v>
      </c>
      <c r="W1171" s="460">
        <v>2448.1070027003038</v>
      </c>
      <c r="X1171" s="463">
        <v>4.2946357765666444E-2</v>
      </c>
      <c r="Y1171" s="476">
        <v>2.0000000000000001E-4</v>
      </c>
    </row>
    <row r="1172" spans="1:25" x14ac:dyDescent="0.2">
      <c r="A1172" s="475">
        <f t="shared" si="18"/>
        <v>1168</v>
      </c>
      <c r="B1172" s="462">
        <v>0.45540792956271403</v>
      </c>
      <c r="C1172" s="461">
        <v>1500</v>
      </c>
      <c r="D1172" s="462">
        <v>0.63376900339055997</v>
      </c>
      <c r="E1172" s="462">
        <v>0.24169210539992508</v>
      </c>
      <c r="F1172" s="516">
        <v>2023.75</v>
      </c>
      <c r="G1172" s="464">
        <v>576305924102.40417</v>
      </c>
      <c r="H1172" s="461">
        <v>14413271.126854882</v>
      </c>
      <c r="I1172" s="464">
        <v>303819625258.32562</v>
      </c>
      <c r="J1172" s="462">
        <v>0.2370919311059263</v>
      </c>
      <c r="K1172" s="464">
        <v>7216052078.1843157</v>
      </c>
      <c r="L1172" s="464">
        <v>0</v>
      </c>
      <c r="M1172" s="464">
        <v>497835434298.04364</v>
      </c>
      <c r="N1172" s="464">
        <v>44843334774.196777</v>
      </c>
      <c r="O1172" s="464">
        <v>35593.592787903217</v>
      </c>
      <c r="P1172" s="461">
        <v>326509.76134213002</v>
      </c>
      <c r="Q1172" s="461">
        <v>192598.67312180577</v>
      </c>
      <c r="R1172" s="464">
        <v>1241355862964.2485</v>
      </c>
      <c r="S1172" s="462">
        <v>0.6392668321221846</v>
      </c>
      <c r="T1172" s="462">
        <v>0.5078852724870464</v>
      </c>
      <c r="U1172" s="461">
        <v>18.469090792866396</v>
      </c>
      <c r="V1172" s="464">
        <v>12814000002902.855</v>
      </c>
      <c r="W1172" s="460">
        <v>4044.454540924914</v>
      </c>
      <c r="X1172" s="463">
        <v>3.9455670131269126E-2</v>
      </c>
      <c r="Y1172" s="476">
        <v>2.0000000000000001E-4</v>
      </c>
    </row>
    <row r="1173" spans="1:25" x14ac:dyDescent="0.2">
      <c r="A1173" s="475">
        <f t="shared" si="18"/>
        <v>1169</v>
      </c>
      <c r="B1173" s="462">
        <v>0.56253437251029759</v>
      </c>
      <c r="C1173" s="461">
        <v>1939.167589182578</v>
      </c>
      <c r="D1173" s="462">
        <v>0.769071855999788</v>
      </c>
      <c r="E1173" s="462">
        <v>0.65725263561738423</v>
      </c>
      <c r="F1173" s="516">
        <v>2025.01</v>
      </c>
      <c r="G1173" s="464">
        <v>174170932409.34775</v>
      </c>
      <c r="H1173" s="461">
        <v>19763727.437370583</v>
      </c>
      <c r="I1173" s="464">
        <v>545374750998.94971</v>
      </c>
      <c r="J1173" s="462">
        <v>0.31622538831903535</v>
      </c>
      <c r="K1173" s="464">
        <v>17480030986.771088</v>
      </c>
      <c r="L1173" s="464">
        <v>11050898728.914909</v>
      </c>
      <c r="M1173" s="464">
        <v>126198303918.29602</v>
      </c>
      <c r="N1173" s="464">
        <v>32072266559.339905</v>
      </c>
      <c r="O1173" s="464">
        <v>20439.773739507014</v>
      </c>
      <c r="P1173" s="461">
        <v>215014.08013925061</v>
      </c>
      <c r="Q1173" s="461">
        <v>106590.59893984659</v>
      </c>
      <c r="R1173" s="464">
        <v>976270098379.09033</v>
      </c>
      <c r="S1173" s="462">
        <v>0.50405694838756521</v>
      </c>
      <c r="T1173" s="462">
        <v>0.32788530416740491</v>
      </c>
      <c r="U1173" s="461">
        <v>16.192696713307164</v>
      </c>
      <c r="V1173" s="464">
        <v>5853216394745.4893</v>
      </c>
      <c r="W1173" s="460">
        <v>1847.0318444179377</v>
      </c>
      <c r="X1173" s="463">
        <v>4.401693092947101E-2</v>
      </c>
      <c r="Y1173" s="476">
        <v>2.0000000000000001E-4</v>
      </c>
    </row>
    <row r="1174" spans="1:25" x14ac:dyDescent="0.2">
      <c r="A1174" s="475">
        <f t="shared" si="18"/>
        <v>1170</v>
      </c>
      <c r="B1174" s="462">
        <v>0.5378514140437396</v>
      </c>
      <c r="C1174" s="461">
        <v>4120.5492898117236</v>
      </c>
      <c r="D1174" s="462">
        <v>0.85787316921158985</v>
      </c>
      <c r="E1174" s="462">
        <v>0.49280717313273276</v>
      </c>
      <c r="F1174" s="516">
        <v>2024.9</v>
      </c>
      <c r="G1174" s="464">
        <v>317158230489.51154</v>
      </c>
      <c r="H1174" s="461">
        <v>23193399.827257093</v>
      </c>
      <c r="I1174" s="464">
        <v>516623369398.24231</v>
      </c>
      <c r="J1174" s="462">
        <v>0.3040225944538546</v>
      </c>
      <c r="K1174" s="464">
        <v>8121638920.6133213</v>
      </c>
      <c r="L1174" s="464">
        <v>13661182449.41523</v>
      </c>
      <c r="M1174" s="464">
        <v>142134205942.71835</v>
      </c>
      <c r="N1174" s="464">
        <v>16450592188.378794</v>
      </c>
      <c r="O1174" s="464">
        <v>31153.117599645033</v>
      </c>
      <c r="P1174" s="461">
        <v>159731.33764059981</v>
      </c>
      <c r="Q1174" s="461">
        <v>67554.240609124507</v>
      </c>
      <c r="R1174" s="464">
        <v>985510712907.06702</v>
      </c>
      <c r="S1174" s="462">
        <v>0.52588388972846722</v>
      </c>
      <c r="T1174" s="462">
        <v>0.45533835018540897</v>
      </c>
      <c r="U1174" s="461">
        <v>17.225564038987901</v>
      </c>
      <c r="V1174" s="464">
        <v>8512823529480.8789</v>
      </c>
      <c r="W1174" s="460">
        <v>2685.5145203835009</v>
      </c>
      <c r="X1174" s="463">
        <v>4.2290492669378149E-2</v>
      </c>
      <c r="Y1174" s="476">
        <v>2.0000000000000001E-4</v>
      </c>
    </row>
    <row r="1175" spans="1:25" x14ac:dyDescent="0.2">
      <c r="A1175" s="475">
        <f t="shared" si="18"/>
        <v>1171</v>
      </c>
      <c r="B1175" s="462">
        <v>0.6589714670380179</v>
      </c>
      <c r="C1175" s="461">
        <v>5016.3635075372495</v>
      </c>
      <c r="D1175" s="462">
        <v>1.1198438493656333</v>
      </c>
      <c r="E1175" s="462">
        <v>0.37426890496793835</v>
      </c>
      <c r="F1175" s="516">
        <v>2025.87</v>
      </c>
      <c r="G1175" s="464">
        <v>383929700972.79535</v>
      </c>
      <c r="H1175" s="461">
        <v>37524385.366021678</v>
      </c>
      <c r="I1175" s="464">
        <v>828760549418.57812</v>
      </c>
      <c r="J1175" s="462">
        <v>0.26736726063720506</v>
      </c>
      <c r="K1175" s="464">
        <v>37509704005.396828</v>
      </c>
      <c r="L1175" s="464">
        <v>28258273836.453934</v>
      </c>
      <c r="M1175" s="464">
        <v>180056334661.01852</v>
      </c>
      <c r="N1175" s="464">
        <v>92779979935.900131</v>
      </c>
      <c r="O1175" s="464">
        <v>16519.640596917041</v>
      </c>
      <c r="P1175" s="461">
        <v>525915.59405575623</v>
      </c>
      <c r="Q1175" s="461">
        <v>334478.0007848285</v>
      </c>
      <c r="R1175" s="464">
        <v>1531332140967.3325</v>
      </c>
      <c r="S1175" s="462">
        <v>0.47241561237214308</v>
      </c>
      <c r="T1175" s="462">
        <v>0.38947314125729415</v>
      </c>
      <c r="U1175" s="461">
        <v>16.74475121072987</v>
      </c>
      <c r="V1175" s="464">
        <v>10891195811917.662</v>
      </c>
      <c r="W1175" s="460">
        <v>3430.7443078850074</v>
      </c>
      <c r="X1175" s="463">
        <v>4.3955386150398484E-2</v>
      </c>
      <c r="Y1175" s="476">
        <v>2.0000000000000001E-4</v>
      </c>
    </row>
    <row r="1176" spans="1:25" x14ac:dyDescent="0.2">
      <c r="A1176" s="475">
        <f t="shared" si="18"/>
        <v>1172</v>
      </c>
      <c r="B1176" s="462">
        <v>0.63864308371771406</v>
      </c>
      <c r="C1176" s="461">
        <v>2390.1130602385192</v>
      </c>
      <c r="D1176" s="462">
        <v>0.57019417938317274</v>
      </c>
      <c r="E1176" s="462">
        <v>0.43077865340265142</v>
      </c>
      <c r="F1176" s="516">
        <v>2024.3</v>
      </c>
      <c r="G1176" s="464">
        <v>186011686099.40048</v>
      </c>
      <c r="H1176" s="461">
        <v>12099564.356478315</v>
      </c>
      <c r="I1176" s="464">
        <v>423937276280.51709</v>
      </c>
      <c r="J1176" s="462">
        <v>0.50462724899688127</v>
      </c>
      <c r="K1176" s="464">
        <v>8841042628.8032417</v>
      </c>
      <c r="L1176" s="464">
        <v>3498711146.6973352</v>
      </c>
      <c r="M1176" s="464">
        <v>151869878107.81445</v>
      </c>
      <c r="N1176" s="464">
        <v>76881209388.388489</v>
      </c>
      <c r="O1176" s="464">
        <v>12883.192334976544</v>
      </c>
      <c r="P1176" s="461">
        <v>477950.01087960275</v>
      </c>
      <c r="Q1176" s="461">
        <v>313517.09985307936</v>
      </c>
      <c r="R1176" s="464">
        <v>844683720125.28735</v>
      </c>
      <c r="S1176" s="462">
        <v>0.59798446994840793</v>
      </c>
      <c r="T1176" s="462">
        <v>0.41681935938300935</v>
      </c>
      <c r="U1176" s="461">
        <v>16.129765029099541</v>
      </c>
      <c r="V1176" s="464">
        <v>6449000351021.709</v>
      </c>
      <c r="W1176" s="460">
        <v>2035.17563981033</v>
      </c>
      <c r="X1176" s="463">
        <v>4.3736282805919284E-2</v>
      </c>
      <c r="Y1176" s="476">
        <v>2.0000000000000001E-4</v>
      </c>
    </row>
    <row r="1177" spans="1:25" x14ac:dyDescent="0.2">
      <c r="A1177" s="475">
        <f t="shared" si="18"/>
        <v>1173</v>
      </c>
      <c r="B1177" s="462">
        <v>0.71456634045334944</v>
      </c>
      <c r="C1177" s="461">
        <v>9696.5534345730484</v>
      </c>
      <c r="D1177" s="462">
        <v>0.30693645388713892</v>
      </c>
      <c r="E1177" s="462">
        <v>0.49861909468780607</v>
      </c>
      <c r="F1177" s="516">
        <v>2025.63</v>
      </c>
      <c r="G1177" s="464">
        <v>111891755251.15617</v>
      </c>
      <c r="H1177" s="461">
        <v>5186214.3810907863</v>
      </c>
      <c r="I1177" s="464">
        <v>166637372220.60953</v>
      </c>
      <c r="J1177" s="462">
        <v>0.32868487225304133</v>
      </c>
      <c r="K1177" s="464">
        <v>4185771459.9757228</v>
      </c>
      <c r="L1177" s="464">
        <v>2007430878.8615899</v>
      </c>
      <c r="M1177" s="464">
        <v>63878055501.843407</v>
      </c>
      <c r="N1177" s="464">
        <v>38450665465.820778</v>
      </c>
      <c r="O1177" s="464">
        <v>26278.503462955385</v>
      </c>
      <c r="P1177" s="461">
        <v>295195.87894722237</v>
      </c>
      <c r="Q1177" s="461">
        <v>143517.46151563941</v>
      </c>
      <c r="R1177" s="464">
        <v>391084391138.81647</v>
      </c>
      <c r="S1177" s="462">
        <v>0.53896953939651204</v>
      </c>
      <c r="T1177" s="462">
        <v>0.40496412329769405</v>
      </c>
      <c r="U1177" s="461">
        <v>17.19272368769764</v>
      </c>
      <c r="V1177" s="464">
        <v>3025615305659.395</v>
      </c>
      <c r="W1177" s="460">
        <v>955.27363465630003</v>
      </c>
      <c r="X1177" s="463">
        <v>4.2149733212752678E-2</v>
      </c>
      <c r="Y1177" s="476">
        <v>2.0000000000000001E-4</v>
      </c>
    </row>
    <row r="1178" spans="1:25" x14ac:dyDescent="0.2">
      <c r="A1178" s="475">
        <f t="shared" si="18"/>
        <v>1174</v>
      </c>
      <c r="B1178" s="462">
        <v>0.63117800100792398</v>
      </c>
      <c r="C1178" s="461">
        <v>7919.4093023580263</v>
      </c>
      <c r="D1178" s="462">
        <v>0.54090144484003089</v>
      </c>
      <c r="E1178" s="462">
        <v>0.52360352851400682</v>
      </c>
      <c r="F1178" s="516">
        <v>2023.75</v>
      </c>
      <c r="G1178" s="464">
        <v>159977761422.76801</v>
      </c>
      <c r="H1178" s="461">
        <v>10461053.089535506</v>
      </c>
      <c r="I1178" s="464">
        <v>356387365359.19391</v>
      </c>
      <c r="J1178" s="462">
        <v>0.48341724738227521</v>
      </c>
      <c r="K1178" s="464">
        <v>11982386456.390162</v>
      </c>
      <c r="L1178" s="464">
        <v>0</v>
      </c>
      <c r="M1178" s="464">
        <v>159958753937.86349</v>
      </c>
      <c r="N1178" s="464">
        <v>36939449112.145279</v>
      </c>
      <c r="O1178" s="464">
        <v>12413.387561319912</v>
      </c>
      <c r="P1178" s="461">
        <v>279140.11008497351</v>
      </c>
      <c r="Q1178" s="461">
        <v>158725.98005164554</v>
      </c>
      <c r="R1178" s="464">
        <v>753379302610.08313</v>
      </c>
      <c r="S1178" s="462">
        <v>0.61625856651256017</v>
      </c>
      <c r="T1178" s="462">
        <v>0.42046791384491827</v>
      </c>
      <c r="U1178" s="461">
        <v>15.979876100646932</v>
      </c>
      <c r="V1178" s="464">
        <v>5613649718597.9756</v>
      </c>
      <c r="W1178" s="460">
        <v>1770.2856320337094</v>
      </c>
      <c r="X1178" s="463">
        <v>4.5345262714513487E-2</v>
      </c>
      <c r="Y1178" s="476">
        <v>2.0000000000000001E-4</v>
      </c>
    </row>
    <row r="1179" spans="1:25" x14ac:dyDescent="0.2">
      <c r="A1179" s="475">
        <f t="shared" si="18"/>
        <v>1175</v>
      </c>
      <c r="B1179" s="462">
        <v>0.59348505818674724</v>
      </c>
      <c r="C1179" s="461">
        <v>2779.4956708253153</v>
      </c>
      <c r="D1179" s="462">
        <v>0.98519045994580712</v>
      </c>
      <c r="E1179" s="462">
        <v>0.49543533818769592</v>
      </c>
      <c r="F1179" s="516">
        <v>2026.83</v>
      </c>
      <c r="G1179" s="464">
        <v>106793431612.8264</v>
      </c>
      <c r="H1179" s="461">
        <v>29260275.572623141</v>
      </c>
      <c r="I1179" s="464">
        <v>644042630127.91882</v>
      </c>
      <c r="J1179" s="462">
        <v>0.26249807763411148</v>
      </c>
      <c r="K1179" s="464">
        <v>27731110610.48312</v>
      </c>
      <c r="L1179" s="464">
        <v>39849428884.935989</v>
      </c>
      <c r="M1179" s="464">
        <v>5701096362.5677538</v>
      </c>
      <c r="N1179" s="464">
        <v>126507198883.25577</v>
      </c>
      <c r="O1179" s="464">
        <v>34665.836455078126</v>
      </c>
      <c r="P1179" s="461">
        <v>689959.50750527682</v>
      </c>
      <c r="Q1179" s="461">
        <v>470153.68316351634</v>
      </c>
      <c r="R1179" s="464">
        <v>989307657514.94409</v>
      </c>
      <c r="S1179" s="462">
        <v>0.36753206082374568</v>
      </c>
      <c r="T1179" s="462">
        <v>0.24805092862512412</v>
      </c>
      <c r="U1179" s="461">
        <v>15.512854017202947</v>
      </c>
      <c r="V1179" s="464">
        <v>4266113836827.7236</v>
      </c>
      <c r="W1179" s="460">
        <v>1344.882700127034</v>
      </c>
      <c r="X1179" s="463">
        <v>4.6503989151534947E-2</v>
      </c>
      <c r="Y1179" s="476">
        <v>2.0000000000000001E-4</v>
      </c>
    </row>
    <row r="1180" spans="1:25" x14ac:dyDescent="0.2">
      <c r="A1180" s="475">
        <f t="shared" si="18"/>
        <v>1176</v>
      </c>
      <c r="B1180" s="462">
        <v>0.55083747446986409</v>
      </c>
      <c r="C1180" s="461">
        <v>6217.1539520446113</v>
      </c>
      <c r="D1180" s="462">
        <v>1.0588752564555615</v>
      </c>
      <c r="E1180" s="462">
        <v>0.3674144043268735</v>
      </c>
      <c r="F1180" s="516">
        <v>2024.94</v>
      </c>
      <c r="G1180" s="464">
        <v>238671078307.03143</v>
      </c>
      <c r="H1180" s="461">
        <v>28340580.94990658</v>
      </c>
      <c r="I1180" s="464">
        <v>557364224982.99548</v>
      </c>
      <c r="J1180" s="462">
        <v>0.13629631221748695</v>
      </c>
      <c r="K1180" s="464">
        <v>15786301344.724869</v>
      </c>
      <c r="L1180" s="464">
        <v>16827128469.409262</v>
      </c>
      <c r="M1180" s="464">
        <v>142070167546.69064</v>
      </c>
      <c r="N1180" s="464">
        <v>3726988623.9079394</v>
      </c>
      <c r="O1180" s="464">
        <v>19161.367741287952</v>
      </c>
      <c r="P1180" s="461">
        <v>75615.412209904112</v>
      </c>
      <c r="Q1180" s="461">
        <v>13467.103052476032</v>
      </c>
      <c r="R1180" s="464">
        <v>961352087043.73438</v>
      </c>
      <c r="S1180" s="462">
        <v>0.40742022615344142</v>
      </c>
      <c r="T1180" s="462">
        <v>0.27542286902351781</v>
      </c>
      <c r="U1180" s="461">
        <v>18.423198260341653</v>
      </c>
      <c r="V1180" s="464">
        <v>5202617620471.4736</v>
      </c>
      <c r="W1180" s="460">
        <v>1642.6105969460762</v>
      </c>
      <c r="X1180" s="463">
        <v>4.1136354540012458E-2</v>
      </c>
      <c r="Y1180" s="476">
        <v>2.0000000000000001E-4</v>
      </c>
    </row>
    <row r="1181" spans="1:25" x14ac:dyDescent="0.2">
      <c r="A1181" s="475">
        <f t="shared" si="18"/>
        <v>1177</v>
      </c>
      <c r="B1181" s="462">
        <v>0.40728997832607827</v>
      </c>
      <c r="C1181" s="461">
        <v>5955.045370048012</v>
      </c>
      <c r="D1181" s="462">
        <v>1.1151361899446448</v>
      </c>
      <c r="E1181" s="462">
        <v>0.46005917933018847</v>
      </c>
      <c r="F1181" s="516">
        <v>2025.19</v>
      </c>
      <c r="G1181" s="464">
        <v>352851470817.13043</v>
      </c>
      <c r="H1181" s="461">
        <v>32674485.053287454</v>
      </c>
      <c r="I1181" s="464">
        <v>685905585207.73035</v>
      </c>
      <c r="J1181" s="462">
        <v>0.33167535132663151</v>
      </c>
      <c r="K1181" s="464">
        <v>56255088000.818939</v>
      </c>
      <c r="L1181" s="464">
        <v>132609125185.17438</v>
      </c>
      <c r="M1181" s="464">
        <v>123009697111.55821</v>
      </c>
      <c r="N1181" s="464">
        <v>7958735085.3792028</v>
      </c>
      <c r="O1181" s="464">
        <v>26165.901711846513</v>
      </c>
      <c r="P1181" s="461">
        <v>97740.885737372388</v>
      </c>
      <c r="Q1181" s="461">
        <v>34488.568282088185</v>
      </c>
      <c r="R1181" s="464">
        <v>1287477492588.2424</v>
      </c>
      <c r="S1181" s="462">
        <v>0.5347183495945409</v>
      </c>
      <c r="T1181" s="462">
        <v>0.41717831346480566</v>
      </c>
      <c r="U1181" s="461">
        <v>16.77701589856089</v>
      </c>
      <c r="V1181" s="464">
        <v>9718530647736.5684</v>
      </c>
      <c r="W1181" s="460">
        <v>3069.1398177791234</v>
      </c>
      <c r="X1181" s="463">
        <v>4.4525911547352651E-2</v>
      </c>
      <c r="Y1181" s="476">
        <v>2.0000000000000001E-4</v>
      </c>
    </row>
    <row r="1182" spans="1:25" x14ac:dyDescent="0.2">
      <c r="A1182" s="475">
        <f t="shared" si="18"/>
        <v>1178</v>
      </c>
      <c r="B1182" s="462">
        <v>0.52157896061402687</v>
      </c>
      <c r="C1182" s="461">
        <v>2070.3788968779495</v>
      </c>
      <c r="D1182" s="462">
        <v>0.67316605852057798</v>
      </c>
      <c r="E1182" s="462">
        <v>0.20872297604019163</v>
      </c>
      <c r="F1182" s="516">
        <v>2023.75</v>
      </c>
      <c r="G1182" s="464">
        <v>229994076416.37665</v>
      </c>
      <c r="H1182" s="461">
        <v>15521707.875732712</v>
      </c>
      <c r="I1182" s="464">
        <v>404276467772.81207</v>
      </c>
      <c r="J1182" s="462">
        <v>0.42054456530166029</v>
      </c>
      <c r="K1182" s="464">
        <v>3104557542.4889441</v>
      </c>
      <c r="L1182" s="464">
        <v>0</v>
      </c>
      <c r="M1182" s="464">
        <v>197704674394.72736</v>
      </c>
      <c r="N1182" s="464">
        <v>47998966775.26516</v>
      </c>
      <c r="O1182" s="464">
        <v>29020.557067240643</v>
      </c>
      <c r="P1182" s="461">
        <v>364125.85100736294</v>
      </c>
      <c r="Q1182" s="461">
        <v>220593.59818002113</v>
      </c>
      <c r="R1182" s="464">
        <v>886887033404.52368</v>
      </c>
      <c r="S1182" s="462">
        <v>0.5948205508789719</v>
      </c>
      <c r="T1182" s="462">
        <v>0.40317698160368104</v>
      </c>
      <c r="U1182" s="461">
        <v>16.850638824293572</v>
      </c>
      <c r="V1182" s="464">
        <v>6647230209140.3965</v>
      </c>
      <c r="W1182" s="460">
        <v>2098.1939066163318</v>
      </c>
      <c r="X1182" s="463">
        <v>4.3044909464518499E-2</v>
      </c>
      <c r="Y1182" s="476">
        <v>2.0000000000000001E-4</v>
      </c>
    </row>
    <row r="1183" spans="1:25" x14ac:dyDescent="0.2">
      <c r="A1183" s="475">
        <f t="shared" si="18"/>
        <v>1179</v>
      </c>
      <c r="B1183" s="462">
        <v>0.43675545081075556</v>
      </c>
      <c r="C1183" s="461">
        <v>2890.1323379203859</v>
      </c>
      <c r="D1183" s="462">
        <v>0.72987170461742001</v>
      </c>
      <c r="E1183" s="462">
        <v>0.39173377950214588</v>
      </c>
      <c r="F1183" s="516">
        <v>2024.86</v>
      </c>
      <c r="G1183" s="464">
        <v>275583512955.98859</v>
      </c>
      <c r="H1183" s="461">
        <v>17107827.618368413</v>
      </c>
      <c r="I1183" s="464">
        <v>426166619536.88312</v>
      </c>
      <c r="J1183" s="462">
        <v>0.28940317526264436</v>
      </c>
      <c r="K1183" s="464">
        <v>11820706525.412695</v>
      </c>
      <c r="L1183" s="464">
        <v>3707495393.8078666</v>
      </c>
      <c r="M1183" s="464">
        <v>198621199866.32852</v>
      </c>
      <c r="N1183" s="464">
        <v>29138580331.255093</v>
      </c>
      <c r="O1183" s="464">
        <v>30305.065022712552</v>
      </c>
      <c r="P1183" s="461">
        <v>216474.36662564799</v>
      </c>
      <c r="Q1183" s="461">
        <v>108357.72390347166</v>
      </c>
      <c r="R1183" s="464">
        <v>991253132123.12463</v>
      </c>
      <c r="S1183" s="462">
        <v>0.56104802972602708</v>
      </c>
      <c r="T1183" s="462">
        <v>0.37463733862162107</v>
      </c>
      <c r="U1183" s="461">
        <v>17.399680480291359</v>
      </c>
      <c r="V1183" s="464">
        <v>7183254789240.2754</v>
      </c>
      <c r="W1183" s="460">
        <v>2263.194924043928</v>
      </c>
      <c r="X1183" s="463">
        <v>4.1382984223291772E-2</v>
      </c>
      <c r="Y1183" s="476">
        <v>2.0000000000000001E-4</v>
      </c>
    </row>
    <row r="1184" spans="1:25" x14ac:dyDescent="0.2">
      <c r="A1184" s="475">
        <f t="shared" si="18"/>
        <v>1180</v>
      </c>
      <c r="B1184" s="462">
        <v>0.43922186045121631</v>
      </c>
      <c r="C1184" s="461">
        <v>4741.8557666546903</v>
      </c>
      <c r="D1184" s="462">
        <v>0.93176108474966202</v>
      </c>
      <c r="E1184" s="462">
        <v>0.60064401026776904</v>
      </c>
      <c r="F1184" s="516">
        <v>2026.75</v>
      </c>
      <c r="G1184" s="464">
        <v>164431861794.6304</v>
      </c>
      <c r="H1184" s="461">
        <v>26325309.063916601</v>
      </c>
      <c r="I1184" s="464">
        <v>637754527661.83191</v>
      </c>
      <c r="J1184" s="462">
        <v>0.37186415998671707</v>
      </c>
      <c r="K1184" s="464">
        <v>46166291946.869064</v>
      </c>
      <c r="L1184" s="464">
        <v>51239222066.217232</v>
      </c>
      <c r="M1184" s="464">
        <v>11390166191.083731</v>
      </c>
      <c r="N1184" s="464">
        <v>8061879627.0474253</v>
      </c>
      <c r="O1184" s="464">
        <v>29290.48747978621</v>
      </c>
      <c r="P1184" s="461">
        <v>101465.43749999953</v>
      </c>
      <c r="Q1184" s="461">
        <v>33113.812499999687</v>
      </c>
      <c r="R1184" s="464">
        <v>966855156095.10986</v>
      </c>
      <c r="S1184" s="462">
        <v>0.4949346504153474</v>
      </c>
      <c r="T1184" s="462">
        <v>0.35219843922113886</v>
      </c>
      <c r="U1184" s="461">
        <v>15.725246135979527</v>
      </c>
      <c r="V1184" s="464">
        <v>5922536701685.6611</v>
      </c>
      <c r="W1184" s="460">
        <v>1870.6464296173322</v>
      </c>
      <c r="X1184" s="463">
        <v>4.6470743576110266E-2</v>
      </c>
      <c r="Y1184" s="476">
        <v>2.0000000000000001E-4</v>
      </c>
    </row>
    <row r="1185" spans="1:25" x14ac:dyDescent="0.2">
      <c r="A1185" s="475">
        <f t="shared" si="18"/>
        <v>1181</v>
      </c>
      <c r="B1185" s="462">
        <v>0.60121825200998757</v>
      </c>
      <c r="C1185" s="461">
        <v>4102.1088405058554</v>
      </c>
      <c r="D1185" s="462">
        <v>1.0720504207674328</v>
      </c>
      <c r="E1185" s="462">
        <v>0.25619677217640213</v>
      </c>
      <c r="F1185" s="516">
        <v>2025.22</v>
      </c>
      <c r="G1185" s="464">
        <v>158525437079.37335</v>
      </c>
      <c r="H1185" s="461">
        <v>24355629.067320667</v>
      </c>
      <c r="I1185" s="464">
        <v>376687594868.96692</v>
      </c>
      <c r="J1185" s="462">
        <v>1.6734636079731025E-2</v>
      </c>
      <c r="K1185" s="464">
        <v>14923299353.762932</v>
      </c>
      <c r="L1185" s="464">
        <v>33395252045.093189</v>
      </c>
      <c r="M1185" s="464">
        <v>87547941630.015976</v>
      </c>
      <c r="N1185" s="464">
        <v>9086524030.4251404</v>
      </c>
      <c r="O1185" s="464">
        <v>21718.226845304373</v>
      </c>
      <c r="P1185" s="461">
        <v>146958.48543962848</v>
      </c>
      <c r="Q1185" s="461">
        <v>37219.401212462952</v>
      </c>
      <c r="R1185" s="464">
        <v>753168006581.94739</v>
      </c>
      <c r="S1185" s="462">
        <v>0.39517305638266398</v>
      </c>
      <c r="T1185" s="462">
        <v>0.17841456721098015</v>
      </c>
      <c r="U1185" s="461">
        <v>24.133729732033455</v>
      </c>
      <c r="V1185" s="464">
        <v>3405500616804.2192</v>
      </c>
      <c r="W1185" s="460">
        <v>1073.9816390808585</v>
      </c>
      <c r="X1185" s="463">
        <v>3.1952119823402236E-2</v>
      </c>
      <c r="Y1185" s="476">
        <v>2.0000000000000001E-4</v>
      </c>
    </row>
    <row r="1186" spans="1:25" x14ac:dyDescent="0.2">
      <c r="A1186" s="475">
        <f t="shared" si="18"/>
        <v>1182</v>
      </c>
      <c r="B1186" s="462">
        <v>0.37296305705866784</v>
      </c>
      <c r="C1186" s="461">
        <v>2013.8881350860252</v>
      </c>
      <c r="D1186" s="462">
        <v>0.81062722890307315</v>
      </c>
      <c r="E1186" s="462">
        <v>0.65721406776543101</v>
      </c>
      <c r="F1186" s="516">
        <v>2026.62</v>
      </c>
      <c r="G1186" s="464">
        <v>56352747662.54248</v>
      </c>
      <c r="H1186" s="461">
        <v>21914673.391026948</v>
      </c>
      <c r="I1186" s="464">
        <v>477976128004.23138</v>
      </c>
      <c r="J1186" s="462">
        <v>0.29729060349509839</v>
      </c>
      <c r="K1186" s="464">
        <v>11337735145.725945</v>
      </c>
      <c r="L1186" s="464">
        <v>50534105448.096878</v>
      </c>
      <c r="M1186" s="464">
        <v>12106175285.063318</v>
      </c>
      <c r="N1186" s="464">
        <v>86037702252.734924</v>
      </c>
      <c r="O1186" s="464">
        <v>22929.298352015358</v>
      </c>
      <c r="P1186" s="461">
        <v>542228.83932079305</v>
      </c>
      <c r="Q1186" s="461">
        <v>357055.63791116409</v>
      </c>
      <c r="R1186" s="464">
        <v>727373237286.73511</v>
      </c>
      <c r="S1186" s="462">
        <v>0.39105415212751771</v>
      </c>
      <c r="T1186" s="462">
        <v>0.22460789534949249</v>
      </c>
      <c r="U1186" s="461">
        <v>14.983554299366943</v>
      </c>
      <c r="V1186" s="464">
        <v>2831549247658.7236</v>
      </c>
      <c r="W1186" s="460">
        <v>893.48713680645744</v>
      </c>
      <c r="X1186" s="463">
        <v>4.6644550508052128E-2</v>
      </c>
      <c r="Y1186" s="476">
        <v>2.0000000000000001E-4</v>
      </c>
    </row>
    <row r="1187" spans="1:25" x14ac:dyDescent="0.2">
      <c r="A1187" s="475">
        <f t="shared" si="18"/>
        <v>1183</v>
      </c>
      <c r="B1187" s="462">
        <v>0.39957525995452237</v>
      </c>
      <c r="C1187" s="461">
        <v>9730.6346091906562</v>
      </c>
      <c r="D1187" s="462">
        <v>0.76024658651371113</v>
      </c>
      <c r="E1187" s="462">
        <v>0.25666752541117854</v>
      </c>
      <c r="F1187" s="516">
        <v>2026.76</v>
      </c>
      <c r="G1187" s="464">
        <v>145565314993.32693</v>
      </c>
      <c r="H1187" s="461">
        <v>17729686.271590628</v>
      </c>
      <c r="I1187" s="464">
        <v>499744628501.05609</v>
      </c>
      <c r="J1187" s="462">
        <v>0.30399397140771411</v>
      </c>
      <c r="K1187" s="464">
        <v>31663159646.255119</v>
      </c>
      <c r="L1187" s="464">
        <v>59478280066.976677</v>
      </c>
      <c r="M1187" s="464">
        <v>12623831920.394161</v>
      </c>
      <c r="N1187" s="464">
        <v>54504917639.342331</v>
      </c>
      <c r="O1187" s="464">
        <v>25548.254896544207</v>
      </c>
      <c r="P1187" s="461">
        <v>319284.97569481179</v>
      </c>
      <c r="Q1187" s="461">
        <v>183979.72890436725</v>
      </c>
      <c r="R1187" s="464">
        <v>801181163216.62256</v>
      </c>
      <c r="S1187" s="462">
        <v>0.43843629739926687</v>
      </c>
      <c r="T1187" s="462">
        <v>0.32797473015259115</v>
      </c>
      <c r="U1187" s="461">
        <v>16.160999307580099</v>
      </c>
      <c r="V1187" s="464">
        <v>4586647340330.2314</v>
      </c>
      <c r="W1187" s="460">
        <v>1447.8874751356923</v>
      </c>
      <c r="X1187" s="463">
        <v>4.5916335670440997E-2</v>
      </c>
      <c r="Y1187" s="476">
        <v>2.0000000000000001E-4</v>
      </c>
    </row>
    <row r="1188" spans="1:25" x14ac:dyDescent="0.2">
      <c r="A1188" s="475">
        <f t="shared" si="18"/>
        <v>1184</v>
      </c>
      <c r="B1188" s="462">
        <v>0.60471640908144297</v>
      </c>
      <c r="C1188" s="461">
        <v>4110.4560722845972</v>
      </c>
      <c r="D1188" s="462">
        <v>0.64164190875237059</v>
      </c>
      <c r="E1188" s="462">
        <v>0.46142109914402996</v>
      </c>
      <c r="F1188" s="516">
        <v>2025.24</v>
      </c>
      <c r="G1188" s="464">
        <v>171136521227.37683</v>
      </c>
      <c r="H1188" s="461">
        <v>13413778.618253183</v>
      </c>
      <c r="I1188" s="464">
        <v>301871043928.8844</v>
      </c>
      <c r="J1188" s="462">
        <v>0.22459424859260091</v>
      </c>
      <c r="K1188" s="464">
        <v>13711610179.757032</v>
      </c>
      <c r="L1188" s="464">
        <v>7679311822.4024763</v>
      </c>
      <c r="M1188" s="464">
        <v>106679280280.45432</v>
      </c>
      <c r="N1188" s="464">
        <v>39714429059.240257</v>
      </c>
      <c r="O1188" s="464">
        <v>23302.016012311957</v>
      </c>
      <c r="P1188" s="461">
        <v>283902.7041888003</v>
      </c>
      <c r="Q1188" s="461">
        <v>159979.83633667443</v>
      </c>
      <c r="R1188" s="464">
        <v>603669849065.19275</v>
      </c>
      <c r="S1188" s="462">
        <v>0.46907109685511739</v>
      </c>
      <c r="T1188" s="462">
        <v>0.35514177957652726</v>
      </c>
      <c r="U1188" s="461">
        <v>17.680923037844227</v>
      </c>
      <c r="V1188" s="464">
        <v>4178599045606.7222</v>
      </c>
      <c r="W1188" s="460">
        <v>1318.8590818817452</v>
      </c>
      <c r="X1188" s="463">
        <v>4.1251500055268779E-2</v>
      </c>
      <c r="Y1188" s="476">
        <v>2.0000000000000001E-4</v>
      </c>
    </row>
    <row r="1189" spans="1:25" x14ac:dyDescent="0.2">
      <c r="A1189" s="475">
        <f t="shared" si="18"/>
        <v>1185</v>
      </c>
      <c r="B1189" s="462">
        <v>0.56840713384027652</v>
      </c>
      <c r="C1189" s="461">
        <v>6479.0252185457248</v>
      </c>
      <c r="D1189" s="462">
        <v>0.80720656003525992</v>
      </c>
      <c r="E1189" s="462">
        <v>0.7</v>
      </c>
      <c r="F1189" s="516">
        <v>2024.64</v>
      </c>
      <c r="G1189" s="464">
        <v>201431407571.90164</v>
      </c>
      <c r="H1189" s="461">
        <v>19376727.211315613</v>
      </c>
      <c r="I1189" s="464">
        <v>382089361138.00598</v>
      </c>
      <c r="J1189" s="462">
        <v>8.683499191035926E-2</v>
      </c>
      <c r="K1189" s="464">
        <v>9940365907.2770615</v>
      </c>
      <c r="L1189" s="464">
        <v>3918829502.9972558</v>
      </c>
      <c r="M1189" s="464">
        <v>194140213969.66785</v>
      </c>
      <c r="N1189" s="464">
        <v>22695205902.410652</v>
      </c>
      <c r="O1189" s="464">
        <v>18661.016277200975</v>
      </c>
      <c r="P1189" s="461">
        <v>181952.61799015212</v>
      </c>
      <c r="Q1189" s="461">
        <v>82586.15607323483</v>
      </c>
      <c r="R1189" s="464">
        <v>877823788829.0332</v>
      </c>
      <c r="S1189" s="462">
        <v>0.46963580315467418</v>
      </c>
      <c r="T1189" s="462">
        <v>0.22487855438549612</v>
      </c>
      <c r="U1189" s="461">
        <v>20.417694262682353</v>
      </c>
      <c r="V1189" s="464">
        <v>4304984316737.3545</v>
      </c>
      <c r="W1189" s="460">
        <v>1359.6626184710071</v>
      </c>
      <c r="X1189" s="463">
        <v>3.6789100994218879E-2</v>
      </c>
      <c r="Y1189" s="476">
        <v>2.0000000000000001E-4</v>
      </c>
    </row>
    <row r="1190" spans="1:25" x14ac:dyDescent="0.2">
      <c r="A1190" s="475">
        <f t="shared" si="18"/>
        <v>1186</v>
      </c>
      <c r="B1190" s="462">
        <v>0.50268211347529468</v>
      </c>
      <c r="C1190" s="461">
        <v>2416.0346689855519</v>
      </c>
      <c r="D1190" s="462">
        <v>0.90466733463077686</v>
      </c>
      <c r="E1190" s="462">
        <v>0.58394319514513027</v>
      </c>
      <c r="F1190" s="516">
        <v>2026.15</v>
      </c>
      <c r="G1190" s="464">
        <v>167147220650.86639</v>
      </c>
      <c r="H1190" s="461">
        <v>26330563.18718297</v>
      </c>
      <c r="I1190" s="464">
        <v>416840885773.51526</v>
      </c>
      <c r="J1190" s="462">
        <v>-2.9082953134290879E-2</v>
      </c>
      <c r="K1190" s="464">
        <v>25327351905.716316</v>
      </c>
      <c r="L1190" s="464">
        <v>119480866454.18558</v>
      </c>
      <c r="M1190" s="464">
        <v>61857337057.486572</v>
      </c>
      <c r="N1190" s="464">
        <v>45820019265.129066</v>
      </c>
      <c r="O1190" s="464">
        <v>16784.393225936477</v>
      </c>
      <c r="P1190" s="461">
        <v>307067.57761141501</v>
      </c>
      <c r="Q1190" s="461">
        <v>171458.85530052788</v>
      </c>
      <c r="R1190" s="464">
        <v>867925810966.52747</v>
      </c>
      <c r="S1190" s="462">
        <v>0.36442972908232196</v>
      </c>
      <c r="T1190" s="462">
        <v>0.14649191315010196</v>
      </c>
      <c r="U1190" s="461">
        <v>28.299999733820719</v>
      </c>
      <c r="V1190" s="464">
        <v>3807935551877.9424</v>
      </c>
      <c r="W1190" s="460">
        <v>1202.0197415520779</v>
      </c>
      <c r="X1190" s="463">
        <v>2.6971704410565789E-2</v>
      </c>
      <c r="Y1190" s="476">
        <v>2.0000000000000001E-4</v>
      </c>
    </row>
    <row r="1191" spans="1:25" x14ac:dyDescent="0.2">
      <c r="A1191" s="475">
        <f t="shared" si="18"/>
        <v>1187</v>
      </c>
      <c r="B1191" s="462">
        <v>0.35452066122964077</v>
      </c>
      <c r="C1191" s="461">
        <v>6731.1760820477166</v>
      </c>
      <c r="D1191" s="462">
        <v>0.96197267520778162</v>
      </c>
      <c r="E1191" s="462">
        <v>0.38909764992897544</v>
      </c>
      <c r="F1191" s="516">
        <v>2024.33</v>
      </c>
      <c r="G1191" s="464">
        <v>507118841482.79535</v>
      </c>
      <c r="H1191" s="461">
        <v>24387234.627797686</v>
      </c>
      <c r="I1191" s="464">
        <v>498900381611.68597</v>
      </c>
      <c r="J1191" s="462">
        <v>0.18566260645070554</v>
      </c>
      <c r="K1191" s="464">
        <v>19629787666.287128</v>
      </c>
      <c r="L1191" s="464">
        <v>6433351536.9225054</v>
      </c>
      <c r="M1191" s="464">
        <v>316616386301.09357</v>
      </c>
      <c r="N1191" s="464">
        <v>41043491615.380592</v>
      </c>
      <c r="O1191" s="464">
        <v>28000.231675975901</v>
      </c>
      <c r="P1191" s="461">
        <v>249537.42301648276</v>
      </c>
      <c r="Q1191" s="461">
        <v>157207.47503954437</v>
      </c>
      <c r="R1191" s="464">
        <v>1291622605337.0317</v>
      </c>
      <c r="S1191" s="462">
        <v>0.53735146054768401</v>
      </c>
      <c r="T1191" s="462">
        <v>0.45162459924705539</v>
      </c>
      <c r="U1191" s="461">
        <v>18.190922516718299</v>
      </c>
      <c r="V1191" s="464">
        <v>11428045780637.725</v>
      </c>
      <c r="W1191" s="460">
        <v>3600.0390901024966</v>
      </c>
      <c r="X1191" s="463">
        <v>4.1168665270149667E-2</v>
      </c>
      <c r="Y1191" s="476">
        <v>2.0000000000000001E-4</v>
      </c>
    </row>
    <row r="1192" spans="1:25" x14ac:dyDescent="0.2">
      <c r="A1192" s="475">
        <f t="shared" si="18"/>
        <v>1188</v>
      </c>
      <c r="B1192" s="462">
        <v>0.62301792775281184</v>
      </c>
      <c r="C1192" s="461">
        <v>5979.0608818711935</v>
      </c>
      <c r="D1192" s="462">
        <v>0.42615341479828084</v>
      </c>
      <c r="E1192" s="462">
        <v>0.32544538613339952</v>
      </c>
      <c r="F1192" s="516">
        <v>2025.52</v>
      </c>
      <c r="G1192" s="464">
        <v>160208747062.82498</v>
      </c>
      <c r="H1192" s="461">
        <v>8002555.8362202644</v>
      </c>
      <c r="I1192" s="464">
        <v>273966401060.9689</v>
      </c>
      <c r="J1192" s="462">
        <v>0.42825939770105781</v>
      </c>
      <c r="K1192" s="464">
        <v>15463642777.9179</v>
      </c>
      <c r="L1192" s="464">
        <v>29223670037.027569</v>
      </c>
      <c r="M1192" s="464">
        <v>105382614607.44475</v>
      </c>
      <c r="N1192" s="464">
        <v>41988565380.06913</v>
      </c>
      <c r="O1192" s="464">
        <v>36220.973719801121</v>
      </c>
      <c r="P1192" s="461">
        <v>280212.48883084336</v>
      </c>
      <c r="Q1192" s="461">
        <v>162323.08770593238</v>
      </c>
      <c r="R1192" s="464">
        <v>592493597118.51343</v>
      </c>
      <c r="S1192" s="462">
        <v>0.57736747531987975</v>
      </c>
      <c r="T1192" s="462">
        <v>0.46044993450096428</v>
      </c>
      <c r="U1192" s="461">
        <v>16.430757339431537</v>
      </c>
      <c r="V1192" s="464">
        <v>5018915394159.4141</v>
      </c>
      <c r="W1192" s="460">
        <v>1583.9321561311858</v>
      </c>
      <c r="X1192" s="463">
        <v>4.3663633963671053E-2</v>
      </c>
      <c r="Y1192" s="476">
        <v>2.0000000000000001E-4</v>
      </c>
    </row>
    <row r="1193" spans="1:25" x14ac:dyDescent="0.2">
      <c r="A1193" s="475">
        <f t="shared" si="18"/>
        <v>1189</v>
      </c>
      <c r="B1193" s="462">
        <v>0.62650308226305762</v>
      </c>
      <c r="C1193" s="461">
        <v>2842.7470538058951</v>
      </c>
      <c r="D1193" s="462">
        <v>0.58289995153377538</v>
      </c>
      <c r="E1193" s="462">
        <v>0.6230733243265596</v>
      </c>
      <c r="F1193" s="516">
        <v>2026.21</v>
      </c>
      <c r="G1193" s="464">
        <v>139773489892.94324</v>
      </c>
      <c r="H1193" s="461">
        <v>12014858.364885239</v>
      </c>
      <c r="I1193" s="464">
        <v>392730372558.65527</v>
      </c>
      <c r="J1193" s="462">
        <v>0.45250234744643447</v>
      </c>
      <c r="K1193" s="464">
        <v>63134746976.610245</v>
      </c>
      <c r="L1193" s="464">
        <v>150238214379.87616</v>
      </c>
      <c r="M1193" s="464">
        <v>28277980505.029942</v>
      </c>
      <c r="N1193" s="464">
        <v>42502264923.112885</v>
      </c>
      <c r="O1193" s="464">
        <v>33921.051487993158</v>
      </c>
      <c r="P1193" s="461">
        <v>292600.33355954429</v>
      </c>
      <c r="Q1193" s="461">
        <v>167944.99932519541</v>
      </c>
      <c r="R1193" s="464">
        <v>732501718244.38989</v>
      </c>
      <c r="S1193" s="462">
        <v>0.56350076322855469</v>
      </c>
      <c r="T1193" s="462">
        <v>0.45965570031579567</v>
      </c>
      <c r="U1193" s="461">
        <v>15.148249064585361</v>
      </c>
      <c r="V1193" s="464">
        <v>5745210732099.2188</v>
      </c>
      <c r="W1193" s="460">
        <v>1813.1059945977395</v>
      </c>
      <c r="X1193" s="463">
        <v>4.7117447538183088E-2</v>
      </c>
      <c r="Y1193" s="476">
        <v>2.0000000000000001E-4</v>
      </c>
    </row>
    <row r="1194" spans="1:25" x14ac:dyDescent="0.2">
      <c r="A1194" s="475">
        <f t="shared" si="18"/>
        <v>1190</v>
      </c>
      <c r="B1194" s="462">
        <v>0.40969169548534135</v>
      </c>
      <c r="C1194" s="461">
        <v>3753.3440137964699</v>
      </c>
      <c r="D1194" s="462">
        <v>0.7711295238128939</v>
      </c>
      <c r="E1194" s="462">
        <v>0.37579842975800909</v>
      </c>
      <c r="F1194" s="516">
        <v>2023.75</v>
      </c>
      <c r="G1194" s="464">
        <v>283140039963.32733</v>
      </c>
      <c r="H1194" s="461">
        <v>19457366.688804407</v>
      </c>
      <c r="I1194" s="464">
        <v>580508469963.7439</v>
      </c>
      <c r="J1194" s="462">
        <v>0.40969169548534135</v>
      </c>
      <c r="K1194" s="464">
        <v>6814760049.7051725</v>
      </c>
      <c r="L1194" s="464">
        <v>0</v>
      </c>
      <c r="M1194" s="464">
        <v>281079231314.15112</v>
      </c>
      <c r="N1194" s="464">
        <v>29636977002.628296</v>
      </c>
      <c r="O1194" s="464">
        <v>16673.771825378215</v>
      </c>
      <c r="P1194" s="461">
        <v>218697.92398261285</v>
      </c>
      <c r="Q1194" s="461">
        <v>109199.38054971512</v>
      </c>
      <c r="R1194" s="464">
        <v>1191195163507.9268</v>
      </c>
      <c r="S1194" s="462">
        <v>0.59417396034331171</v>
      </c>
      <c r="T1194" s="462">
        <v>0.39828522982112768</v>
      </c>
      <c r="U1194" s="461">
        <v>16.559974124900272</v>
      </c>
      <c r="V1194" s="464">
        <v>8630700881357.6318</v>
      </c>
      <c r="W1194" s="460">
        <v>2722.065336726459</v>
      </c>
      <c r="X1194" s="463">
        <v>4.41551270292629E-2</v>
      </c>
      <c r="Y1194" s="476">
        <v>2.0000000000000001E-4</v>
      </c>
    </row>
    <row r="1195" spans="1:25" x14ac:dyDescent="0.2">
      <c r="A1195" s="475">
        <f t="shared" si="18"/>
        <v>1191</v>
      </c>
      <c r="B1195" s="462">
        <v>0.61796076510148468</v>
      </c>
      <c r="C1195" s="461">
        <v>3983.354183574143</v>
      </c>
      <c r="D1195" s="462">
        <v>0.42561791077867411</v>
      </c>
      <c r="E1195" s="462">
        <v>0.57284390698621723</v>
      </c>
      <c r="F1195" s="516">
        <v>2024.14</v>
      </c>
      <c r="G1195" s="464">
        <v>147811950260.2829</v>
      </c>
      <c r="H1195" s="461">
        <v>7700411.7099922951</v>
      </c>
      <c r="I1195" s="464">
        <v>316927649640.02118</v>
      </c>
      <c r="J1195" s="462">
        <v>0.51731256827210714</v>
      </c>
      <c r="K1195" s="464">
        <v>4837706602.159277</v>
      </c>
      <c r="L1195" s="464">
        <v>0</v>
      </c>
      <c r="M1195" s="464">
        <v>167287852366.68686</v>
      </c>
      <c r="N1195" s="464">
        <v>94608346472.613083</v>
      </c>
      <c r="O1195" s="464">
        <v>27261.669309258872</v>
      </c>
      <c r="P1195" s="461">
        <v>617678.81641395157</v>
      </c>
      <c r="Q1195" s="461">
        <v>360398.21959684615</v>
      </c>
      <c r="R1195" s="464">
        <v>816060643597.84229</v>
      </c>
      <c r="S1195" s="462">
        <v>0.6146826772123235</v>
      </c>
      <c r="T1195" s="462">
        <v>0.37424542150222201</v>
      </c>
      <c r="U1195" s="461">
        <v>15.882573218229625</v>
      </c>
      <c r="V1195" s="464">
        <v>5458896049794.3447</v>
      </c>
      <c r="W1195" s="460">
        <v>1722.2243520196898</v>
      </c>
      <c r="X1195" s="463">
        <v>4.4992327393129146E-2</v>
      </c>
      <c r="Y1195" s="476">
        <v>2.0000000000000001E-4</v>
      </c>
    </row>
    <row r="1196" spans="1:25" x14ac:dyDescent="0.2">
      <c r="A1196" s="475">
        <f t="shared" si="18"/>
        <v>1192</v>
      </c>
      <c r="B1196" s="462">
        <v>0.54486930248254017</v>
      </c>
      <c r="C1196" s="461">
        <v>2935.3306012887724</v>
      </c>
      <c r="D1196" s="462">
        <v>0.87365531683622732</v>
      </c>
      <c r="E1196" s="462">
        <v>0.49935075841444876</v>
      </c>
      <c r="F1196" s="516">
        <v>2024.82</v>
      </c>
      <c r="G1196" s="464">
        <v>365916197499.03369</v>
      </c>
      <c r="H1196" s="461">
        <v>24162861.274516597</v>
      </c>
      <c r="I1196" s="464">
        <v>534591608784.44141</v>
      </c>
      <c r="J1196" s="462">
        <v>0.18309385376538034</v>
      </c>
      <c r="K1196" s="464">
        <v>51540005.680718474</v>
      </c>
      <c r="L1196" s="464">
        <v>0</v>
      </c>
      <c r="M1196" s="464">
        <v>296643450867.23254</v>
      </c>
      <c r="N1196" s="464">
        <v>16166531500.669941</v>
      </c>
      <c r="O1196" s="464">
        <v>26081.946575019039</v>
      </c>
      <c r="P1196" s="461">
        <v>139071.01826444795</v>
      </c>
      <c r="Q1196" s="461">
        <v>54951.810773228484</v>
      </c>
      <c r="R1196" s="464">
        <v>1315442890063.6021</v>
      </c>
      <c r="S1196" s="462">
        <v>0.5418177507649613</v>
      </c>
      <c r="T1196" s="462">
        <v>0.31378023058178434</v>
      </c>
      <c r="U1196" s="461">
        <v>18.318866188292237</v>
      </c>
      <c r="V1196" s="464">
        <v>8243273012759.0498</v>
      </c>
      <c r="W1196" s="460">
        <v>2603.8082290506609</v>
      </c>
      <c r="X1196" s="463">
        <v>4.020239084676494E-2</v>
      </c>
      <c r="Y1196" s="476">
        <v>2.0000000000000001E-4</v>
      </c>
    </row>
    <row r="1197" spans="1:25" x14ac:dyDescent="0.2">
      <c r="A1197" s="475">
        <f t="shared" si="18"/>
        <v>1193</v>
      </c>
      <c r="B1197" s="462">
        <v>0.551226219391447</v>
      </c>
      <c r="C1197" s="461">
        <v>6230.1513730588958</v>
      </c>
      <c r="D1197" s="462">
        <v>0.89871129866510313</v>
      </c>
      <c r="E1197" s="462">
        <v>0.57799575801030634</v>
      </c>
      <c r="F1197" s="516">
        <v>2026.53</v>
      </c>
      <c r="G1197" s="464">
        <v>122563192592.06171</v>
      </c>
      <c r="H1197" s="461">
        <v>24543510.744609069</v>
      </c>
      <c r="I1197" s="464">
        <v>608069732613.62537</v>
      </c>
      <c r="J1197" s="462">
        <v>0.28775055100307523</v>
      </c>
      <c r="K1197" s="464">
        <v>31311969297.766068</v>
      </c>
      <c r="L1197" s="464">
        <v>63789660906.063065</v>
      </c>
      <c r="M1197" s="464">
        <v>32666432478.294353</v>
      </c>
      <c r="N1197" s="464">
        <v>103622291071.59012</v>
      </c>
      <c r="O1197" s="464">
        <v>28647.41750197779</v>
      </c>
      <c r="P1197" s="461">
        <v>560389.96775267809</v>
      </c>
      <c r="Q1197" s="461">
        <v>368695.21293217543</v>
      </c>
      <c r="R1197" s="464">
        <v>1008482841539.6223</v>
      </c>
      <c r="S1197" s="462">
        <v>0.4191336670444753</v>
      </c>
      <c r="T1197" s="462">
        <v>0.27800960808239106</v>
      </c>
      <c r="U1197" s="461">
        <v>15.472160345964486</v>
      </c>
      <c r="V1197" s="464">
        <v>4811408691066.1494</v>
      </c>
      <c r="W1197" s="460">
        <v>1517.3610009977856</v>
      </c>
      <c r="X1197" s="463">
        <v>4.6715525196502308E-2</v>
      </c>
      <c r="Y1197" s="476">
        <v>2.0000000000000001E-4</v>
      </c>
    </row>
    <row r="1198" spans="1:25" x14ac:dyDescent="0.2">
      <c r="A1198" s="475">
        <f t="shared" si="18"/>
        <v>1194</v>
      </c>
      <c r="B1198" s="462">
        <v>0.46889551849762345</v>
      </c>
      <c r="C1198" s="461">
        <v>4181.7762305833867</v>
      </c>
      <c r="D1198" s="462">
        <v>1.032764973027545</v>
      </c>
      <c r="E1198" s="462">
        <v>0.62121720869460861</v>
      </c>
      <c r="F1198" s="516">
        <v>2023.75</v>
      </c>
      <c r="G1198" s="464">
        <v>288443165089.47644</v>
      </c>
      <c r="H1198" s="461">
        <v>32435678.129401598</v>
      </c>
      <c r="I1198" s="464">
        <v>724843704449.71228</v>
      </c>
      <c r="J1198" s="462">
        <v>0.31998287713138118</v>
      </c>
      <c r="K1198" s="464">
        <v>11837527492.006365</v>
      </c>
      <c r="L1198" s="464">
        <v>0</v>
      </c>
      <c r="M1198" s="464">
        <v>293619546425.67334</v>
      </c>
      <c r="N1198" s="464">
        <v>144867398130.18576</v>
      </c>
      <c r="O1198" s="464">
        <v>17285.083251597498</v>
      </c>
      <c r="P1198" s="461">
        <v>814539.82293118606</v>
      </c>
      <c r="Q1198" s="461">
        <v>570079.53514758241</v>
      </c>
      <c r="R1198" s="464">
        <v>1495687268601.3765</v>
      </c>
      <c r="S1198" s="462">
        <v>0.50995314261675229</v>
      </c>
      <c r="T1198" s="462">
        <v>0.32859870182413892</v>
      </c>
      <c r="U1198" s="461">
        <v>16.483988517272255</v>
      </c>
      <c r="V1198" s="464">
        <v>8911508756393.9609</v>
      </c>
      <c r="W1198" s="460">
        <v>2812.611615003696</v>
      </c>
      <c r="X1198" s="463">
        <v>4.4388974552196585E-2</v>
      </c>
      <c r="Y1198" s="476">
        <v>2.0000000000000001E-4</v>
      </c>
    </row>
    <row r="1199" spans="1:25" x14ac:dyDescent="0.2">
      <c r="A1199" s="475">
        <f t="shared" si="18"/>
        <v>1195</v>
      </c>
      <c r="B1199" s="462">
        <v>0.44715979668985273</v>
      </c>
      <c r="C1199" s="461">
        <v>3042.6501797409601</v>
      </c>
      <c r="D1199" s="462">
        <v>0.63399728800652222</v>
      </c>
      <c r="E1199" s="462">
        <v>0.30497138914495692</v>
      </c>
      <c r="F1199" s="516">
        <v>2026.06</v>
      </c>
      <c r="G1199" s="464">
        <v>99581658270.34169</v>
      </c>
      <c r="H1199" s="461">
        <v>14001618.890646907</v>
      </c>
      <c r="I1199" s="464">
        <v>452231856811.7359</v>
      </c>
      <c r="J1199" s="462">
        <v>0.42764604646710103</v>
      </c>
      <c r="K1199" s="464">
        <v>45169170331.724976</v>
      </c>
      <c r="L1199" s="464">
        <v>46655563904.324585</v>
      </c>
      <c r="M1199" s="464">
        <v>47387096913.23024</v>
      </c>
      <c r="N1199" s="464">
        <v>34216894907.522045</v>
      </c>
      <c r="O1199" s="464">
        <v>19528.870483667823</v>
      </c>
      <c r="P1199" s="461">
        <v>236947.3562486961</v>
      </c>
      <c r="Q1199" s="461">
        <v>125134.80197110474</v>
      </c>
      <c r="R1199" s="464">
        <v>741859224599.1333</v>
      </c>
      <c r="S1199" s="462">
        <v>0.52345279087063501</v>
      </c>
      <c r="T1199" s="462">
        <v>0.34049186265726594</v>
      </c>
      <c r="U1199" s="461">
        <v>15.138999667713165</v>
      </c>
      <c r="V1199" s="464">
        <v>4248618979345.3408</v>
      </c>
      <c r="W1199" s="460">
        <v>1341.4185710621321</v>
      </c>
      <c r="X1199" s="463">
        <v>4.7656826233897706E-2</v>
      </c>
      <c r="Y1199" s="476">
        <v>2.0000000000000001E-4</v>
      </c>
    </row>
    <row r="1200" spans="1:25" x14ac:dyDescent="0.2">
      <c r="A1200" s="475">
        <f t="shared" si="18"/>
        <v>1196</v>
      </c>
      <c r="B1200" s="462">
        <v>0.58780094425895035</v>
      </c>
      <c r="C1200" s="461">
        <v>8796.9468081774867</v>
      </c>
      <c r="D1200" s="462">
        <v>1.3891447099513816</v>
      </c>
      <c r="E1200" s="462">
        <v>0.37231042951946869</v>
      </c>
      <c r="F1200" s="516">
        <v>2024.59</v>
      </c>
      <c r="G1200" s="464">
        <v>315449555961.29602</v>
      </c>
      <c r="H1200" s="461">
        <v>15252258.808048062</v>
      </c>
      <c r="I1200" s="464">
        <v>335341385418.4054</v>
      </c>
      <c r="J1200" s="462">
        <v>0.15045044992091794</v>
      </c>
      <c r="K1200" s="464">
        <v>10091904268.444597</v>
      </c>
      <c r="L1200" s="464">
        <v>0</v>
      </c>
      <c r="M1200" s="464">
        <v>242046539991.84827</v>
      </c>
      <c r="N1200" s="464">
        <v>1780720833.8853478</v>
      </c>
      <c r="O1200" s="464">
        <v>29427.00063858433</v>
      </c>
      <c r="P1200" s="461">
        <v>47911</v>
      </c>
      <c r="Q1200" s="461">
        <v>6541</v>
      </c>
      <c r="R1200" s="464">
        <v>942563912830.20837</v>
      </c>
      <c r="S1200" s="462">
        <v>0.56499848779708362</v>
      </c>
      <c r="T1200" s="462">
        <v>0.35822381050667862</v>
      </c>
      <c r="U1200" s="461">
        <v>18.55753702228397</v>
      </c>
      <c r="V1200" s="464">
        <v>6701388657568.3916</v>
      </c>
      <c r="W1200" s="460">
        <v>2116.701825087624</v>
      </c>
      <c r="X1200" s="463">
        <v>4.0745048158336086E-2</v>
      </c>
      <c r="Y1200" s="476">
        <v>2.0000000000000001E-4</v>
      </c>
    </row>
    <row r="1201" spans="1:25" x14ac:dyDescent="0.2">
      <c r="A1201" s="475">
        <f t="shared" si="18"/>
        <v>1197</v>
      </c>
      <c r="B1201" s="462">
        <v>0.50991909284831483</v>
      </c>
      <c r="C1201" s="461">
        <v>4276.3815610533084</v>
      </c>
      <c r="D1201" s="462">
        <v>0.86313315301794247</v>
      </c>
      <c r="E1201" s="462">
        <v>0.59028507961150034</v>
      </c>
      <c r="F1201" s="516">
        <v>2024.46</v>
      </c>
      <c r="G1201" s="464">
        <v>239906141409.18918</v>
      </c>
      <c r="H1201" s="461">
        <v>23648840.868703898</v>
      </c>
      <c r="I1201" s="464">
        <v>618160401331.24573</v>
      </c>
      <c r="J1201" s="462">
        <v>0.34545889425741427</v>
      </c>
      <c r="K1201" s="464">
        <v>16807729253.539322</v>
      </c>
      <c r="L1201" s="464">
        <v>0</v>
      </c>
      <c r="M1201" s="464">
        <v>244236143142.50418</v>
      </c>
      <c r="N1201" s="464">
        <v>59028430703.35656</v>
      </c>
      <c r="O1201" s="464">
        <v>23753.26800916058</v>
      </c>
      <c r="P1201" s="461">
        <v>364475.76380924223</v>
      </c>
      <c r="Q1201" s="461">
        <v>215940.89125075107</v>
      </c>
      <c r="R1201" s="464">
        <v>1293688808894.2253</v>
      </c>
      <c r="S1201" s="462">
        <v>0.5526274979554936</v>
      </c>
      <c r="T1201" s="462">
        <v>0.33689641067164733</v>
      </c>
      <c r="U1201" s="461">
        <v>16.256343300140436</v>
      </c>
      <c r="V1201" s="464">
        <v>7841430300361.0957</v>
      </c>
      <c r="W1201" s="460">
        <v>2473.2074641408017</v>
      </c>
      <c r="X1201" s="463">
        <v>4.4598835954633195E-2</v>
      </c>
      <c r="Y1201" s="476">
        <v>2.0000000000000001E-4</v>
      </c>
    </row>
    <row r="1202" spans="1:25" x14ac:dyDescent="0.2">
      <c r="A1202" s="475">
        <f t="shared" si="18"/>
        <v>1198</v>
      </c>
      <c r="B1202" s="462">
        <v>0.49651827387596947</v>
      </c>
      <c r="C1202" s="461">
        <v>6222.8873655571151</v>
      </c>
      <c r="D1202" s="462">
        <v>0.92647807206429345</v>
      </c>
      <c r="E1202" s="462">
        <v>0.37660147284347001</v>
      </c>
      <c r="F1202" s="516">
        <v>2024.6</v>
      </c>
      <c r="G1202" s="464">
        <v>172414758418.50461</v>
      </c>
      <c r="H1202" s="461">
        <v>25351296.883964848</v>
      </c>
      <c r="I1202" s="464">
        <v>538319586999.3324</v>
      </c>
      <c r="J1202" s="462">
        <v>0.23278934926012584</v>
      </c>
      <c r="K1202" s="464">
        <v>24605736416.305958</v>
      </c>
      <c r="L1202" s="464">
        <v>20247686024.547016</v>
      </c>
      <c r="M1202" s="464">
        <v>121386387354.95158</v>
      </c>
      <c r="N1202" s="464">
        <v>9114615781.9206238</v>
      </c>
      <c r="O1202" s="464">
        <v>24400.228441034255</v>
      </c>
      <c r="P1202" s="461">
        <v>117389.44797804732</v>
      </c>
      <c r="Q1202" s="461">
        <v>35220.130919651318</v>
      </c>
      <c r="R1202" s="464">
        <v>930728293778.91479</v>
      </c>
      <c r="S1202" s="462">
        <v>0.46004976148957399</v>
      </c>
      <c r="T1202" s="462">
        <v>0.2778081687206983</v>
      </c>
      <c r="U1202" s="461">
        <v>16.843990515792282</v>
      </c>
      <c r="V1202" s="464">
        <v>4743076127934.6875</v>
      </c>
      <c r="W1202" s="460">
        <v>1496.934921945639</v>
      </c>
      <c r="X1202" s="463">
        <v>4.4382958364968514E-2</v>
      </c>
      <c r="Y1202" s="476">
        <v>2.0000000000000001E-4</v>
      </c>
    </row>
    <row r="1203" spans="1:25" x14ac:dyDescent="0.2">
      <c r="A1203" s="475">
        <f t="shared" si="18"/>
        <v>1199</v>
      </c>
      <c r="B1203" s="462">
        <v>0.56800370482477702</v>
      </c>
      <c r="C1203" s="461">
        <v>8639.6380430713107</v>
      </c>
      <c r="D1203" s="462">
        <v>0.77117083151535215</v>
      </c>
      <c r="E1203" s="462">
        <v>0.67702324716958073</v>
      </c>
      <c r="F1203" s="516">
        <v>2025.65</v>
      </c>
      <c r="G1203" s="464">
        <v>152449245184.8345</v>
      </c>
      <c r="H1203" s="461">
        <v>18182284.60999839</v>
      </c>
      <c r="I1203" s="464">
        <v>509701683801.00439</v>
      </c>
      <c r="J1203" s="462">
        <v>0.44077672179101424</v>
      </c>
      <c r="K1203" s="464">
        <v>24265629654.509472</v>
      </c>
      <c r="L1203" s="464">
        <v>4302487619.5303621</v>
      </c>
      <c r="M1203" s="464">
        <v>85097807816.779968</v>
      </c>
      <c r="N1203" s="464">
        <v>17154340723.312508</v>
      </c>
      <c r="O1203" s="464">
        <v>19033.335097447845</v>
      </c>
      <c r="P1203" s="461">
        <v>157800.08478279985</v>
      </c>
      <c r="Q1203" s="461">
        <v>75720.6440022717</v>
      </c>
      <c r="R1203" s="464">
        <v>887740016886.92773</v>
      </c>
      <c r="S1203" s="462">
        <v>0.57079392219273883</v>
      </c>
      <c r="T1203" s="462">
        <v>0.37101564551794358</v>
      </c>
      <c r="U1203" s="461">
        <v>15.697767386978011</v>
      </c>
      <c r="V1203" s="464">
        <v>5640959394316.6797</v>
      </c>
      <c r="W1203" s="460">
        <v>1780.3069046931964</v>
      </c>
      <c r="X1203" s="463">
        <v>4.7322014293316186E-2</v>
      </c>
      <c r="Y1203" s="476">
        <v>2.0000000000000001E-4</v>
      </c>
    </row>
    <row r="1204" spans="1:25" x14ac:dyDescent="0.2">
      <c r="A1204" s="475">
        <f t="shared" si="18"/>
        <v>1200</v>
      </c>
      <c r="B1204" s="462">
        <v>0.32986535977424697</v>
      </c>
      <c r="C1204" s="461">
        <v>3368.038253711321</v>
      </c>
      <c r="D1204" s="462">
        <v>0.49489478324170755</v>
      </c>
      <c r="E1204" s="462">
        <v>0.57580852264813609</v>
      </c>
      <c r="F1204" s="516">
        <v>2024.29</v>
      </c>
      <c r="G1204" s="464">
        <v>217523667117.93869</v>
      </c>
      <c r="H1204" s="461">
        <v>9616709.0262258705</v>
      </c>
      <c r="I1204" s="464">
        <v>309571600317.53778</v>
      </c>
      <c r="J1204" s="462">
        <v>0.32986535977424691</v>
      </c>
      <c r="K1204" s="464">
        <v>7989368716.3159676</v>
      </c>
      <c r="L1204" s="464">
        <v>0</v>
      </c>
      <c r="M1204" s="464">
        <v>196017703676.43423</v>
      </c>
      <c r="N1204" s="464">
        <v>57940128202.554573</v>
      </c>
      <c r="O1204" s="464">
        <v>35643.982595955487</v>
      </c>
      <c r="P1204" s="461">
        <v>359846.40739928966</v>
      </c>
      <c r="Q1204" s="461">
        <v>222182.31182042946</v>
      </c>
      <c r="R1204" s="464">
        <v>812781690683.17761</v>
      </c>
      <c r="S1204" s="462">
        <v>0.57648737696351393</v>
      </c>
      <c r="T1204" s="462">
        <v>0.35507840891198089</v>
      </c>
      <c r="U1204" s="461">
        <v>17.477724107229097</v>
      </c>
      <c r="V1204" s="464">
        <v>5553816690937.6172</v>
      </c>
      <c r="W1204" s="460">
        <v>1753.8417853351677</v>
      </c>
      <c r="X1204" s="463">
        <v>4.1673669228014854E-2</v>
      </c>
      <c r="Y1204" s="476">
        <v>2.0000000000000001E-4</v>
      </c>
    </row>
    <row r="1205" spans="1:25" x14ac:dyDescent="0.2">
      <c r="A1205" s="475">
        <f t="shared" si="18"/>
        <v>1201</v>
      </c>
      <c r="B1205" s="462">
        <v>0.36462725732141421</v>
      </c>
      <c r="C1205" s="461">
        <v>5769.1497644408173</v>
      </c>
      <c r="D1205" s="462">
        <v>0.36663553961270329</v>
      </c>
      <c r="E1205" s="462">
        <v>0.28660492436953805</v>
      </c>
      <c r="F1205" s="516">
        <v>2023.75</v>
      </c>
      <c r="G1205" s="464">
        <v>111727980675.76276</v>
      </c>
      <c r="H1205" s="461">
        <v>6272892.3918549167</v>
      </c>
      <c r="I1205" s="464">
        <v>201733634113.63644</v>
      </c>
      <c r="J1205" s="462">
        <v>0.36462725732141421</v>
      </c>
      <c r="K1205" s="464">
        <v>5357802466.3843002</v>
      </c>
      <c r="L1205" s="464">
        <v>0</v>
      </c>
      <c r="M1205" s="464">
        <v>100967249592.34106</v>
      </c>
      <c r="N1205" s="464">
        <v>21723664923.738209</v>
      </c>
      <c r="O1205" s="464">
        <v>24557.133718469093</v>
      </c>
      <c r="P1205" s="461">
        <v>209024.53057439244</v>
      </c>
      <c r="Q1205" s="461">
        <v>88403.88705131071</v>
      </c>
      <c r="R1205" s="464">
        <v>403032632344.11359</v>
      </c>
      <c r="S1205" s="462">
        <v>0.54705720183053541</v>
      </c>
      <c r="T1205" s="462">
        <v>0.41224383736372744</v>
      </c>
      <c r="U1205" s="461">
        <v>16.986381794533557</v>
      </c>
      <c r="V1205" s="464">
        <v>3192742027010.3589</v>
      </c>
      <c r="W1205" s="460">
        <v>1007.75757236026</v>
      </c>
      <c r="X1205" s="463">
        <v>4.1725430960376779E-2</v>
      </c>
      <c r="Y1205" s="476">
        <v>2.0000000000000001E-4</v>
      </c>
    </row>
    <row r="1206" spans="1:25" x14ac:dyDescent="0.2">
      <c r="A1206" s="475">
        <f t="shared" si="18"/>
        <v>1202</v>
      </c>
      <c r="B1206" s="462">
        <v>0.46237991864440731</v>
      </c>
      <c r="C1206" s="461">
        <v>2376.6967000581494</v>
      </c>
      <c r="D1206" s="462">
        <v>1.0671620102835093</v>
      </c>
      <c r="E1206" s="462">
        <v>0.53931084430356213</v>
      </c>
      <c r="F1206" s="516">
        <v>2023.9</v>
      </c>
      <c r="G1206" s="464">
        <v>432896997607.08893</v>
      </c>
      <c r="H1206" s="461">
        <v>36980402.306304149</v>
      </c>
      <c r="I1206" s="464">
        <v>775020012695.40369</v>
      </c>
      <c r="J1206" s="462">
        <v>0.35605704533732196</v>
      </c>
      <c r="K1206" s="464">
        <v>22502522901.821613</v>
      </c>
      <c r="L1206" s="464">
        <v>0</v>
      </c>
      <c r="M1206" s="464">
        <v>414893460993.81671</v>
      </c>
      <c r="N1206" s="464">
        <v>105976382238.58229</v>
      </c>
      <c r="O1206" s="464">
        <v>31258.814215682542</v>
      </c>
      <c r="P1206" s="461">
        <v>671880.99894568906</v>
      </c>
      <c r="Q1206" s="461">
        <v>452599.2147232978</v>
      </c>
      <c r="R1206" s="464">
        <v>2007305726565.7041</v>
      </c>
      <c r="S1206" s="462">
        <v>0.59279221596479836</v>
      </c>
      <c r="T1206" s="462">
        <v>0.31512830711329864</v>
      </c>
      <c r="U1206" s="461">
        <v>17.06228062277005</v>
      </c>
      <c r="V1206" s="464">
        <v>11806456073986.217</v>
      </c>
      <c r="W1206" s="460">
        <v>3724.7889264153741</v>
      </c>
      <c r="X1206" s="463">
        <v>4.2791184000456575E-2</v>
      </c>
      <c r="Y1206" s="476">
        <v>2.0000000000000001E-4</v>
      </c>
    </row>
    <row r="1207" spans="1:25" x14ac:dyDescent="0.2">
      <c r="A1207" s="475">
        <f t="shared" si="18"/>
        <v>1203</v>
      </c>
      <c r="B1207" s="462">
        <v>0.69110132221548004</v>
      </c>
      <c r="C1207" s="461">
        <v>2626.4424167847947</v>
      </c>
      <c r="D1207" s="462">
        <v>0.52436768501871422</v>
      </c>
      <c r="E1207" s="462">
        <v>0.38106278035981156</v>
      </c>
      <c r="F1207" s="516">
        <v>2023.75</v>
      </c>
      <c r="G1207" s="464">
        <v>278596689057.9798</v>
      </c>
      <c r="H1207" s="461">
        <v>10598881.023618348</v>
      </c>
      <c r="I1207" s="464">
        <v>370469627380.87183</v>
      </c>
      <c r="J1207" s="462">
        <v>0.42963130807740579</v>
      </c>
      <c r="K1207" s="464">
        <v>8744567370.1347942</v>
      </c>
      <c r="L1207" s="464">
        <v>0</v>
      </c>
      <c r="M1207" s="464">
        <v>347039779086.89636</v>
      </c>
      <c r="N1207" s="464">
        <v>22214073234.064957</v>
      </c>
      <c r="O1207" s="464">
        <v>37285.529755295269</v>
      </c>
      <c r="P1207" s="461">
        <v>167999.84014651948</v>
      </c>
      <c r="Q1207" s="461">
        <v>77434.36252242644</v>
      </c>
      <c r="R1207" s="464">
        <v>1084107317162.6656</v>
      </c>
      <c r="S1207" s="462">
        <v>0.65795396922338245</v>
      </c>
      <c r="T1207" s="462">
        <v>0.36755504656938509</v>
      </c>
      <c r="U1207" s="461">
        <v>17.165062800086311</v>
      </c>
      <c r="V1207" s="464">
        <v>7656287271253.7812</v>
      </c>
      <c r="W1207" s="460">
        <v>2414.6360040127743</v>
      </c>
      <c r="X1207" s="463">
        <v>4.1780913420781718E-2</v>
      </c>
      <c r="Y1207" s="476">
        <v>2.0000000000000001E-4</v>
      </c>
    </row>
    <row r="1208" spans="1:25" x14ac:dyDescent="0.2">
      <c r="A1208" s="475">
        <f t="shared" si="18"/>
        <v>1204</v>
      </c>
      <c r="B1208" s="462">
        <v>0.34159638776149903</v>
      </c>
      <c r="C1208" s="461">
        <v>1500</v>
      </c>
      <c r="D1208" s="462">
        <v>1.0570065485821081</v>
      </c>
      <c r="E1208" s="462">
        <v>0.41679041465648442</v>
      </c>
      <c r="F1208" s="516">
        <v>2025.13</v>
      </c>
      <c r="G1208" s="464">
        <v>263079983428.31519</v>
      </c>
      <c r="H1208" s="461">
        <v>35049775.377689019</v>
      </c>
      <c r="I1208" s="464">
        <v>699636166438.69788</v>
      </c>
      <c r="J1208" s="462">
        <v>0.27967142175366155</v>
      </c>
      <c r="K1208" s="464">
        <v>12472066874.772747</v>
      </c>
      <c r="L1208" s="464">
        <v>4070905280.5736933</v>
      </c>
      <c r="M1208" s="464">
        <v>133200534443.24786</v>
      </c>
      <c r="N1208" s="464">
        <v>97119706903.566284</v>
      </c>
      <c r="O1208" s="464">
        <v>18080.773025844799</v>
      </c>
      <c r="P1208" s="461">
        <v>594896.14822006831</v>
      </c>
      <c r="Q1208" s="461">
        <v>391120.07160174934</v>
      </c>
      <c r="R1208" s="464">
        <v>1270679023989.2671</v>
      </c>
      <c r="S1208" s="462">
        <v>0.46586052151933799</v>
      </c>
      <c r="T1208" s="462">
        <v>0.30396436339775224</v>
      </c>
      <c r="U1208" s="461">
        <v>17.049996594827938</v>
      </c>
      <c r="V1208" s="464">
        <v>7186299397092.5791</v>
      </c>
      <c r="W1208" s="460">
        <v>2266.8937122652233</v>
      </c>
      <c r="X1208" s="463">
        <v>4.3206428087247013E-2</v>
      </c>
      <c r="Y1208" s="476">
        <v>2.0000000000000001E-4</v>
      </c>
    </row>
    <row r="1209" spans="1:25" x14ac:dyDescent="0.2">
      <c r="A1209" s="475">
        <f t="shared" si="18"/>
        <v>1205</v>
      </c>
      <c r="B1209" s="462">
        <v>0.48882921647740613</v>
      </c>
      <c r="C1209" s="461">
        <v>7696.8149786007816</v>
      </c>
      <c r="D1209" s="462">
        <v>0.50649075350905914</v>
      </c>
      <c r="E1209" s="462">
        <v>0.47892259641753654</v>
      </c>
      <c r="F1209" s="516">
        <v>2024.33</v>
      </c>
      <c r="G1209" s="464">
        <v>346893647624.04523</v>
      </c>
      <c r="H1209" s="461">
        <v>9307517.4601205345</v>
      </c>
      <c r="I1209" s="464">
        <v>329480988080.51202</v>
      </c>
      <c r="J1209" s="462">
        <v>0.45739225166522157</v>
      </c>
      <c r="K1209" s="464">
        <v>7415235527.5222359</v>
      </c>
      <c r="L1209" s="464">
        <v>0</v>
      </c>
      <c r="M1209" s="464">
        <v>289426392003.43665</v>
      </c>
      <c r="N1209" s="464">
        <v>32720503975.22229</v>
      </c>
      <c r="O1209" s="464">
        <v>33093.524239483486</v>
      </c>
      <c r="P1209" s="461">
        <v>237131.02629491486</v>
      </c>
      <c r="Q1209" s="461">
        <v>127936.52779861973</v>
      </c>
      <c r="R1209" s="464">
        <v>1040776066894.4237</v>
      </c>
      <c r="S1209" s="462">
        <v>0.67070637538831468</v>
      </c>
      <c r="T1209" s="462">
        <v>0.45881605212762744</v>
      </c>
      <c r="U1209" s="461">
        <v>17.335392352070158</v>
      </c>
      <c r="V1209" s="464">
        <v>9061243711680.9141</v>
      </c>
      <c r="W1209" s="460">
        <v>2860.6390497884104</v>
      </c>
      <c r="X1209" s="463">
        <v>4.2368391098440462E-2</v>
      </c>
      <c r="Y1209" s="476">
        <v>2.0000000000000001E-4</v>
      </c>
    </row>
    <row r="1210" spans="1:25" x14ac:dyDescent="0.2">
      <c r="A1210" s="475">
        <f t="shared" si="18"/>
        <v>1206</v>
      </c>
      <c r="B1210" s="462">
        <v>0.36694521358154608</v>
      </c>
      <c r="C1210" s="461">
        <v>7539.6127519374977</v>
      </c>
      <c r="D1210" s="462">
        <v>0.96623243660407732</v>
      </c>
      <c r="E1210" s="462">
        <v>0.40316770599064927</v>
      </c>
      <c r="F1210" s="516">
        <v>2023.75</v>
      </c>
      <c r="G1210" s="464">
        <v>515758799920.75116</v>
      </c>
      <c r="H1210" s="461">
        <v>25840179.873213265</v>
      </c>
      <c r="I1210" s="464">
        <v>487507068824.73712</v>
      </c>
      <c r="J1210" s="462">
        <v>0.18148911147218905</v>
      </c>
      <c r="K1210" s="464">
        <v>8784576053.1854019</v>
      </c>
      <c r="L1210" s="464">
        <v>216693289.26011777</v>
      </c>
      <c r="M1210" s="464">
        <v>454236377095.19281</v>
      </c>
      <c r="N1210" s="464">
        <v>23451326475.643211</v>
      </c>
      <c r="O1210" s="464">
        <v>25327.797054172661</v>
      </c>
      <c r="P1210" s="461">
        <v>179676.44026546774</v>
      </c>
      <c r="Q1210" s="461">
        <v>96904.245128666254</v>
      </c>
      <c r="R1210" s="464">
        <v>1425204789963.4998</v>
      </c>
      <c r="S1210" s="462">
        <v>0.57649510633710443</v>
      </c>
      <c r="T1210" s="462">
        <v>0.40454031549081976</v>
      </c>
      <c r="U1210" s="461">
        <v>18.35028958461929</v>
      </c>
      <c r="V1210" s="464">
        <v>11363807764526.42</v>
      </c>
      <c r="W1210" s="460">
        <v>3583.7236961142839</v>
      </c>
      <c r="X1210" s="463">
        <v>4.0959295136777887E-2</v>
      </c>
      <c r="Y1210" s="476">
        <v>2.0000000000000001E-4</v>
      </c>
    </row>
    <row r="1211" spans="1:25" x14ac:dyDescent="0.2">
      <c r="A1211" s="475">
        <f t="shared" si="18"/>
        <v>1207</v>
      </c>
      <c r="B1211" s="462">
        <v>0.43483181603542764</v>
      </c>
      <c r="C1211" s="461">
        <v>7421.3156948034703</v>
      </c>
      <c r="D1211" s="462">
        <v>0.25039632730587291</v>
      </c>
      <c r="E1211" s="462">
        <v>0.41454453912871947</v>
      </c>
      <c r="F1211" s="516">
        <v>2025.01</v>
      </c>
      <c r="G1211" s="464">
        <v>138810691130.00955</v>
      </c>
      <c r="H1211" s="461">
        <v>4077056.7792133559</v>
      </c>
      <c r="I1211" s="464">
        <v>203569161859.35422</v>
      </c>
      <c r="J1211" s="462">
        <v>0.43483181603542764</v>
      </c>
      <c r="K1211" s="464">
        <v>22823448129.370464</v>
      </c>
      <c r="L1211" s="464">
        <v>26322458758.326637</v>
      </c>
      <c r="M1211" s="464">
        <v>73922024022.78009</v>
      </c>
      <c r="N1211" s="464">
        <v>168608541707.18604</v>
      </c>
      <c r="O1211" s="464">
        <v>39536.848342167032</v>
      </c>
      <c r="P1211" s="461">
        <v>1010772.170330313</v>
      </c>
      <c r="Q1211" s="461">
        <v>658314.03633649147</v>
      </c>
      <c r="R1211" s="464">
        <v>626222829126.15833</v>
      </c>
      <c r="S1211" s="462">
        <v>0.50457680602544486</v>
      </c>
      <c r="T1211" s="462">
        <v>0.39484635982846811</v>
      </c>
      <c r="U1211" s="461">
        <v>16.281196729138411</v>
      </c>
      <c r="V1211" s="464">
        <v>4449468967828.1201</v>
      </c>
      <c r="W1211" s="460">
        <v>1404.1745227795836</v>
      </c>
      <c r="X1211" s="463">
        <v>4.4600967564655022E-2</v>
      </c>
      <c r="Y1211" s="476">
        <v>2.0000000000000001E-4</v>
      </c>
    </row>
    <row r="1212" spans="1:25" x14ac:dyDescent="0.2">
      <c r="A1212" s="475">
        <f t="shared" si="18"/>
        <v>1208</v>
      </c>
      <c r="B1212" s="462">
        <v>0.48496266031257629</v>
      </c>
      <c r="C1212" s="461">
        <v>1730.9836304339401</v>
      </c>
      <c r="D1212" s="462">
        <v>0.77073748165174105</v>
      </c>
      <c r="E1212" s="462">
        <v>0.35997238589878111</v>
      </c>
      <c r="F1212" s="516">
        <v>2025.64</v>
      </c>
      <c r="G1212" s="464">
        <v>165583250569.21567</v>
      </c>
      <c r="H1212" s="461">
        <v>19101124.366793666</v>
      </c>
      <c r="I1212" s="464">
        <v>568373185188.59253</v>
      </c>
      <c r="J1212" s="462">
        <v>0.42760943515650096</v>
      </c>
      <c r="K1212" s="464">
        <v>29630272198.73238</v>
      </c>
      <c r="L1212" s="464">
        <v>33245320266.406872</v>
      </c>
      <c r="M1212" s="464">
        <v>112809627564.40923</v>
      </c>
      <c r="N1212" s="464">
        <v>66140552608.451347</v>
      </c>
      <c r="O1212" s="464">
        <v>26957.163276141189</v>
      </c>
      <c r="P1212" s="461">
        <v>405679.09726912668</v>
      </c>
      <c r="Q1212" s="461">
        <v>250242.81823637488</v>
      </c>
      <c r="R1212" s="464">
        <v>993590481308.3136</v>
      </c>
      <c r="S1212" s="462">
        <v>0.53738184978450021</v>
      </c>
      <c r="T1212" s="462">
        <v>0.38943684314264387</v>
      </c>
      <c r="U1212" s="461">
        <v>15.436045015025572</v>
      </c>
      <c r="V1212" s="464">
        <v>6744215362492.3916</v>
      </c>
      <c r="W1212" s="460">
        <v>2130.2052259231245</v>
      </c>
      <c r="X1212" s="463">
        <v>4.5999269310639378E-2</v>
      </c>
      <c r="Y1212" s="476">
        <v>2.0000000000000001E-4</v>
      </c>
    </row>
    <row r="1213" spans="1:25" x14ac:dyDescent="0.2">
      <c r="A1213" s="475">
        <f t="shared" si="18"/>
        <v>1209</v>
      </c>
      <c r="B1213" s="462">
        <v>0.5781077188747441</v>
      </c>
      <c r="C1213" s="461">
        <v>10781.996429376988</v>
      </c>
      <c r="D1213" s="462">
        <v>0.73945279027597133</v>
      </c>
      <c r="E1213" s="462">
        <v>0.549707856303569</v>
      </c>
      <c r="F1213" s="516">
        <v>2024.02</v>
      </c>
      <c r="G1213" s="464">
        <v>204124258976.789</v>
      </c>
      <c r="H1213" s="461">
        <v>17134599.469919525</v>
      </c>
      <c r="I1213" s="464">
        <v>547928305991.08789</v>
      </c>
      <c r="J1213" s="462">
        <v>0.42597945697129591</v>
      </c>
      <c r="K1213" s="464">
        <v>12776652384.031612</v>
      </c>
      <c r="L1213" s="464">
        <v>0</v>
      </c>
      <c r="M1213" s="464">
        <v>189082490600.83362</v>
      </c>
      <c r="N1213" s="464">
        <v>62436505600.329102</v>
      </c>
      <c r="O1213" s="464">
        <v>29476.808333189412</v>
      </c>
      <c r="P1213" s="461">
        <v>380327.33694870316</v>
      </c>
      <c r="Q1213" s="461">
        <v>231378.20572678195</v>
      </c>
      <c r="R1213" s="464">
        <v>1089461572448.7756</v>
      </c>
      <c r="S1213" s="462">
        <v>0.57289400412629077</v>
      </c>
      <c r="T1213" s="462">
        <v>0.37055076256423491</v>
      </c>
      <c r="U1213" s="461">
        <v>16.001558727449773</v>
      </c>
      <c r="V1213" s="464">
        <v>7036758408946.3691</v>
      </c>
      <c r="W1213" s="460">
        <v>2218.7016564798651</v>
      </c>
      <c r="X1213" s="463">
        <v>4.6260896382986069E-2</v>
      </c>
      <c r="Y1213" s="476">
        <v>2.0000000000000001E-4</v>
      </c>
    </row>
    <row r="1214" spans="1:25" x14ac:dyDescent="0.2">
      <c r="A1214" s="475">
        <f t="shared" si="18"/>
        <v>1210</v>
      </c>
      <c r="B1214" s="462">
        <v>0.29730183803610244</v>
      </c>
      <c r="C1214" s="461">
        <v>2915.879192593477</v>
      </c>
      <c r="D1214" s="462">
        <v>0.59405696868114455</v>
      </c>
      <c r="E1214" s="462">
        <v>0.22691099885430305</v>
      </c>
      <c r="F1214" s="516">
        <v>2026.35</v>
      </c>
      <c r="G1214" s="464">
        <v>122084400180.83553</v>
      </c>
      <c r="H1214" s="461">
        <v>12464143.150557237</v>
      </c>
      <c r="I1214" s="464">
        <v>274405580393.6008</v>
      </c>
      <c r="J1214" s="462">
        <v>0.22682458262960026</v>
      </c>
      <c r="K1214" s="464">
        <v>20469370344.463631</v>
      </c>
      <c r="L1214" s="464">
        <v>58841312803.266121</v>
      </c>
      <c r="M1214" s="464">
        <v>36746644031.661423</v>
      </c>
      <c r="N1214" s="464">
        <v>46812442431.479172</v>
      </c>
      <c r="O1214" s="464">
        <v>10000</v>
      </c>
      <c r="P1214" s="461">
        <v>329085.01498531585</v>
      </c>
      <c r="Q1214" s="461">
        <v>195594.02408410315</v>
      </c>
      <c r="R1214" s="464">
        <v>587188895104.54492</v>
      </c>
      <c r="S1214" s="462">
        <v>0.47514535065197189</v>
      </c>
      <c r="T1214" s="462">
        <v>0.29589340743765807</v>
      </c>
      <c r="U1214" s="461">
        <v>17.017999815486181</v>
      </c>
      <c r="V1214" s="464">
        <v>3258784449150.6812</v>
      </c>
      <c r="W1214" s="460">
        <v>1028.6799191983268</v>
      </c>
      <c r="X1214" s="463">
        <v>4.3027082630942286E-2</v>
      </c>
      <c r="Y1214" s="476">
        <v>2.0000000000000001E-4</v>
      </c>
    </row>
    <row r="1215" spans="1:25" x14ac:dyDescent="0.2">
      <c r="A1215" s="475">
        <f t="shared" si="18"/>
        <v>1211</v>
      </c>
      <c r="B1215" s="462">
        <v>0.38283903514078826</v>
      </c>
      <c r="C1215" s="461">
        <v>1643.5673808264864</v>
      </c>
      <c r="D1215" s="462">
        <v>1.170913742860654</v>
      </c>
      <c r="E1215" s="462">
        <v>9.0320406663294828E-2</v>
      </c>
      <c r="F1215" s="516">
        <v>2024.89</v>
      </c>
      <c r="G1215" s="464">
        <v>459903594906.02045</v>
      </c>
      <c r="H1215" s="461">
        <v>45166679.741997324</v>
      </c>
      <c r="I1215" s="464">
        <v>877665464465.44177</v>
      </c>
      <c r="J1215" s="462">
        <v>0.37449835559229172</v>
      </c>
      <c r="K1215" s="464">
        <v>16949687912.013018</v>
      </c>
      <c r="L1215" s="464">
        <v>0</v>
      </c>
      <c r="M1215" s="464">
        <v>309240315051.00177</v>
      </c>
      <c r="N1215" s="464">
        <v>57423419650.754875</v>
      </c>
      <c r="O1215" s="464">
        <v>24134.600074223788</v>
      </c>
      <c r="P1215" s="461">
        <v>430689.91434501536</v>
      </c>
      <c r="Q1215" s="461">
        <v>258978.27698305997</v>
      </c>
      <c r="R1215" s="464">
        <v>1747593812596.6016</v>
      </c>
      <c r="S1215" s="462">
        <v>0.5641142993019691</v>
      </c>
      <c r="T1215" s="462">
        <v>0.41429895235657233</v>
      </c>
      <c r="U1215" s="461">
        <v>16.775814827054873</v>
      </c>
      <c r="V1215" s="464">
        <v>13320723223090.521</v>
      </c>
      <c r="W1215" s="460">
        <v>4204.6102073324964</v>
      </c>
      <c r="X1215" s="463">
        <v>4.3533228797224183E-2</v>
      </c>
      <c r="Y1215" s="476">
        <v>2.0000000000000001E-4</v>
      </c>
    </row>
    <row r="1216" spans="1:25" x14ac:dyDescent="0.2">
      <c r="A1216" s="475">
        <f t="shared" si="18"/>
        <v>1212</v>
      </c>
      <c r="B1216" s="462">
        <v>0.63396362754034818</v>
      </c>
      <c r="C1216" s="461">
        <v>3054.5935562936143</v>
      </c>
      <c r="D1216" s="462">
        <v>1.0577106579762257</v>
      </c>
      <c r="E1216" s="462">
        <v>6.5880001690537149E-2</v>
      </c>
      <c r="F1216" s="516">
        <v>2026.04</v>
      </c>
      <c r="G1216" s="464">
        <v>150866402169.89978</v>
      </c>
      <c r="H1216" s="461">
        <v>35724035.321662851</v>
      </c>
      <c r="I1216" s="464">
        <v>558554435362.20984</v>
      </c>
      <c r="J1216" s="462">
        <v>0.20201949854216106</v>
      </c>
      <c r="K1216" s="464">
        <v>21839456820.420609</v>
      </c>
      <c r="L1216" s="464">
        <v>20226403963.626324</v>
      </c>
      <c r="M1216" s="464">
        <v>94734152125.288345</v>
      </c>
      <c r="N1216" s="464">
        <v>31770795680.516884</v>
      </c>
      <c r="O1216" s="464">
        <v>26451.115088256756</v>
      </c>
      <c r="P1216" s="461">
        <v>280812.80864001095</v>
      </c>
      <c r="Q1216" s="461">
        <v>148820.05336249986</v>
      </c>
      <c r="R1216" s="464">
        <v>897625398890.94287</v>
      </c>
      <c r="S1216" s="462">
        <v>0.39931923380957401</v>
      </c>
      <c r="T1216" s="462">
        <v>0.22381676916411097</v>
      </c>
      <c r="U1216" s="461">
        <v>17.366284369146982</v>
      </c>
      <c r="V1216" s="464">
        <v>3783306850049.3833</v>
      </c>
      <c r="W1216" s="460">
        <v>1194.5834620016401</v>
      </c>
      <c r="X1216" s="463">
        <v>4.3207756399930949E-2</v>
      </c>
      <c r="Y1216" s="476">
        <v>2.0000000000000001E-4</v>
      </c>
    </row>
    <row r="1217" spans="1:25" x14ac:dyDescent="0.2">
      <c r="A1217" s="475">
        <f t="shared" si="18"/>
        <v>1213</v>
      </c>
      <c r="B1217" s="462">
        <v>0.65439783689932751</v>
      </c>
      <c r="C1217" s="461">
        <v>1500</v>
      </c>
      <c r="D1217" s="462">
        <v>0.88338565155018878</v>
      </c>
      <c r="E1217" s="462">
        <v>0.25698918592601183</v>
      </c>
      <c r="F1217" s="516">
        <v>2023.75</v>
      </c>
      <c r="G1217" s="464">
        <v>167288751065.36597</v>
      </c>
      <c r="H1217" s="461">
        <v>25850913.76324613</v>
      </c>
      <c r="I1217" s="464">
        <v>548488182324.99493</v>
      </c>
      <c r="J1217" s="462">
        <v>0.31115866014536098</v>
      </c>
      <c r="K1217" s="464">
        <v>12636204082.778061</v>
      </c>
      <c r="L1217" s="464">
        <v>0</v>
      </c>
      <c r="M1217" s="464">
        <v>167445376421.36981</v>
      </c>
      <c r="N1217" s="464">
        <v>46034930841.513771</v>
      </c>
      <c r="O1217" s="464">
        <v>23586.060485169226</v>
      </c>
      <c r="P1217" s="461">
        <v>335562.8702960927</v>
      </c>
      <c r="Q1217" s="461">
        <v>193408.95648187873</v>
      </c>
      <c r="R1217" s="464">
        <v>964136222800.91028</v>
      </c>
      <c r="S1217" s="462">
        <v>0.49078553572869243</v>
      </c>
      <c r="T1217" s="462">
        <v>0.31481434280930187</v>
      </c>
      <c r="U1217" s="461">
        <v>16.254104426304657</v>
      </c>
      <c r="V1217" s="464">
        <v>5474391811494.5088</v>
      </c>
      <c r="W1217" s="460">
        <v>1727.4673414391596</v>
      </c>
      <c r="X1217" s="463">
        <v>4.4577972480159066E-2</v>
      </c>
      <c r="Y1217" s="476">
        <v>2.0000000000000001E-4</v>
      </c>
    </row>
    <row r="1218" spans="1:25" x14ac:dyDescent="0.2">
      <c r="A1218" s="475">
        <f t="shared" si="18"/>
        <v>1214</v>
      </c>
      <c r="B1218" s="462">
        <v>0.60841244585418919</v>
      </c>
      <c r="C1218" s="461">
        <v>6756.9203932311602</v>
      </c>
      <c r="D1218" s="462">
        <v>0.87227366942778539</v>
      </c>
      <c r="E1218" s="462">
        <v>0.43379140329923643</v>
      </c>
      <c r="F1218" s="516">
        <v>2024.86</v>
      </c>
      <c r="G1218" s="464">
        <v>546960450968.22778</v>
      </c>
      <c r="H1218" s="461">
        <v>22900364.899426397</v>
      </c>
      <c r="I1218" s="464">
        <v>590418871603.44141</v>
      </c>
      <c r="J1218" s="462">
        <v>0.30781652031350903</v>
      </c>
      <c r="K1218" s="464">
        <v>13401147983.935381</v>
      </c>
      <c r="L1218" s="464">
        <v>29340126439.459789</v>
      </c>
      <c r="M1218" s="464">
        <v>380529246063.21802</v>
      </c>
      <c r="N1218" s="464">
        <v>51021321414.894173</v>
      </c>
      <c r="O1218" s="464">
        <v>32372.411427573606</v>
      </c>
      <c r="P1218" s="461">
        <v>320030.45747795713</v>
      </c>
      <c r="Q1218" s="461">
        <v>181925.73924741443</v>
      </c>
      <c r="R1218" s="464">
        <v>1616874486915.6538</v>
      </c>
      <c r="S1218" s="462">
        <v>0.59789080173256726</v>
      </c>
      <c r="T1218" s="462">
        <v>0.42231010565117638</v>
      </c>
      <c r="U1218" s="461">
        <v>17.779399603589276</v>
      </c>
      <c r="V1218" s="464">
        <v>13036204863159.115</v>
      </c>
      <c r="W1218" s="460">
        <v>4113.9495101404827</v>
      </c>
      <c r="X1218" s="463">
        <v>4.189925303744188E-2</v>
      </c>
      <c r="Y1218" s="476">
        <v>2.0000000000000001E-4</v>
      </c>
    </row>
    <row r="1219" spans="1:25" x14ac:dyDescent="0.2">
      <c r="A1219" s="475">
        <f t="shared" si="18"/>
        <v>1215</v>
      </c>
      <c r="B1219" s="462">
        <v>0.5434251896938096</v>
      </c>
      <c r="C1219" s="461">
        <v>4240.8096697659748</v>
      </c>
      <c r="D1219" s="462">
        <v>0.80430014759426682</v>
      </c>
      <c r="E1219" s="462">
        <v>0.7</v>
      </c>
      <c r="F1219" s="516">
        <v>2026.93</v>
      </c>
      <c r="G1219" s="464">
        <v>185216227657.48724</v>
      </c>
      <c r="H1219" s="461">
        <v>20610870.383455127</v>
      </c>
      <c r="I1219" s="464">
        <v>482602238735.61682</v>
      </c>
      <c r="J1219" s="462">
        <v>0.22585539559384793</v>
      </c>
      <c r="K1219" s="464">
        <v>34941325125.745605</v>
      </c>
      <c r="L1219" s="464">
        <v>102982313568.94727</v>
      </c>
      <c r="M1219" s="464">
        <v>6928970731.0046377</v>
      </c>
      <c r="N1219" s="464">
        <v>65036996335.514183</v>
      </c>
      <c r="O1219" s="464">
        <v>31825.940223343558</v>
      </c>
      <c r="P1219" s="461">
        <v>378819.46151690121</v>
      </c>
      <c r="Q1219" s="461">
        <v>228487.6821473524</v>
      </c>
      <c r="R1219" s="464">
        <v>925715000208.75562</v>
      </c>
      <c r="S1219" s="462">
        <v>0.44256107786005688</v>
      </c>
      <c r="T1219" s="462">
        <v>0.30386399944729342</v>
      </c>
      <c r="U1219" s="461">
        <v>16.797991487611569</v>
      </c>
      <c r="V1219" s="464">
        <v>5247731097998.6826</v>
      </c>
      <c r="W1219" s="460">
        <v>1655.9288121400709</v>
      </c>
      <c r="X1219" s="463">
        <v>4.3352592533163231E-2</v>
      </c>
      <c r="Y1219" s="476">
        <v>2.0000000000000001E-4</v>
      </c>
    </row>
    <row r="1220" spans="1:25" x14ac:dyDescent="0.2">
      <c r="A1220" s="475">
        <f t="shared" si="18"/>
        <v>1216</v>
      </c>
      <c r="B1220" s="462">
        <v>0.48496141646664931</v>
      </c>
      <c r="C1220" s="461">
        <v>5076.6418785650658</v>
      </c>
      <c r="D1220" s="462">
        <v>0.67568290198630943</v>
      </c>
      <c r="E1220" s="462">
        <v>0.44772736245386935</v>
      </c>
      <c r="F1220" s="516">
        <v>2024.38</v>
      </c>
      <c r="G1220" s="464">
        <v>229791172117.88495</v>
      </c>
      <c r="H1220" s="461">
        <v>14943207.448794495</v>
      </c>
      <c r="I1220" s="464">
        <v>335888114696.62982</v>
      </c>
      <c r="J1220" s="462">
        <v>9.4946120039014481E-2</v>
      </c>
      <c r="K1220" s="464">
        <v>7184664289.374155</v>
      </c>
      <c r="L1220" s="464">
        <v>5952192050.8704729</v>
      </c>
      <c r="M1220" s="464">
        <v>176934055871.56302</v>
      </c>
      <c r="N1220" s="464">
        <v>34354772119.120724</v>
      </c>
      <c r="O1220" s="464">
        <v>23457.911959557372</v>
      </c>
      <c r="P1220" s="461">
        <v>219222.34802549295</v>
      </c>
      <c r="Q1220" s="461">
        <v>111359.61502103308</v>
      </c>
      <c r="R1220" s="464">
        <v>883002320507.88379</v>
      </c>
      <c r="S1220" s="462">
        <v>0.50757391893316894</v>
      </c>
      <c r="T1220" s="462">
        <v>0.25451949037109112</v>
      </c>
      <c r="U1220" s="461">
        <v>20.032108585768093</v>
      </c>
      <c r="V1220" s="464">
        <v>4863441996052.5029</v>
      </c>
      <c r="W1220" s="460">
        <v>1535.5795648813939</v>
      </c>
      <c r="X1220" s="463">
        <v>3.7202728221900072E-2</v>
      </c>
      <c r="Y1220" s="476">
        <v>2.0000000000000001E-4</v>
      </c>
    </row>
    <row r="1221" spans="1:25" x14ac:dyDescent="0.2">
      <c r="A1221" s="475">
        <f t="shared" si="18"/>
        <v>1217</v>
      </c>
      <c r="B1221" s="462">
        <v>0.33586479428728744</v>
      </c>
      <c r="C1221" s="461">
        <v>1500</v>
      </c>
      <c r="D1221" s="462">
        <v>0.6854035684125096</v>
      </c>
      <c r="E1221" s="462">
        <v>0.52084331477607715</v>
      </c>
      <c r="F1221" s="516">
        <v>2025.6</v>
      </c>
      <c r="G1221" s="464">
        <v>101086924575.04808</v>
      </c>
      <c r="H1221" s="461">
        <v>16958719.293370299</v>
      </c>
      <c r="I1221" s="464">
        <v>456594992351.06866</v>
      </c>
      <c r="J1221" s="462">
        <v>0.33586479428728744</v>
      </c>
      <c r="K1221" s="464">
        <v>54283800681.736725</v>
      </c>
      <c r="L1221" s="464">
        <v>87354816995.685867</v>
      </c>
      <c r="M1221" s="464">
        <v>37007075362.941872</v>
      </c>
      <c r="N1221" s="464">
        <v>13292106935.685225</v>
      </c>
      <c r="O1221" s="464">
        <v>29180.250976687566</v>
      </c>
      <c r="P1221" s="461">
        <v>147803.20261039792</v>
      </c>
      <c r="Q1221" s="461">
        <v>61030.366009659898</v>
      </c>
      <c r="R1221" s="464">
        <v>730152586130.08997</v>
      </c>
      <c r="S1221" s="462">
        <v>0.47861991952649524</v>
      </c>
      <c r="T1221" s="462">
        <v>0.31904845122296133</v>
      </c>
      <c r="U1221" s="461">
        <v>15.240693034782479</v>
      </c>
      <c r="V1221" s="464">
        <v>4010078344418.9565</v>
      </c>
      <c r="W1221" s="460">
        <v>1266.113868087195</v>
      </c>
      <c r="X1221" s="463">
        <v>4.657215916317424E-2</v>
      </c>
      <c r="Y1221" s="476">
        <v>2.0000000000000001E-4</v>
      </c>
    </row>
    <row r="1222" spans="1:25" x14ac:dyDescent="0.2">
      <c r="A1222" s="475">
        <f t="shared" si="18"/>
        <v>1218</v>
      </c>
      <c r="B1222" s="462">
        <v>0.47032828191224813</v>
      </c>
      <c r="C1222" s="461">
        <v>1500</v>
      </c>
      <c r="D1222" s="462">
        <v>0.6092624475092272</v>
      </c>
      <c r="E1222" s="462">
        <v>0.25697317811202502</v>
      </c>
      <c r="F1222" s="516">
        <v>2023.93</v>
      </c>
      <c r="G1222" s="464">
        <v>504428652948.55621</v>
      </c>
      <c r="H1222" s="461">
        <v>14141331.034930997</v>
      </c>
      <c r="I1222" s="464">
        <v>376997507238.08948</v>
      </c>
      <c r="J1222" s="462">
        <v>0.32862233249354267</v>
      </c>
      <c r="K1222" s="464">
        <v>10452749065.647673</v>
      </c>
      <c r="L1222" s="464">
        <v>0</v>
      </c>
      <c r="M1222" s="464">
        <v>428367639290.2049</v>
      </c>
      <c r="N1222" s="464">
        <v>54813771369.250267</v>
      </c>
      <c r="O1222" s="464">
        <v>33897.738637486109</v>
      </c>
      <c r="P1222" s="461">
        <v>342727.29544146953</v>
      </c>
      <c r="Q1222" s="461">
        <v>205725.7037311501</v>
      </c>
      <c r="R1222" s="464">
        <v>1260990101667.8672</v>
      </c>
      <c r="S1222" s="462">
        <v>0.63052307400275698</v>
      </c>
      <c r="T1222" s="462">
        <v>0.47279582985182639</v>
      </c>
      <c r="U1222" s="461">
        <v>18.060781197798036</v>
      </c>
      <c r="V1222" s="464">
        <v>11885988203803.369</v>
      </c>
      <c r="W1222" s="460">
        <v>3751.8619309066244</v>
      </c>
      <c r="X1222" s="463">
        <v>4.0219881906779206E-2</v>
      </c>
      <c r="Y1222" s="476">
        <v>2.0000000000000001E-4</v>
      </c>
    </row>
    <row r="1223" spans="1:25" x14ac:dyDescent="0.2">
      <c r="A1223" s="475">
        <f t="shared" ref="A1223:A1286" si="19">A1222+1</f>
        <v>1219</v>
      </c>
      <c r="B1223" s="462">
        <v>0.45214047166762206</v>
      </c>
      <c r="C1223" s="461">
        <v>8399.2588179165377</v>
      </c>
      <c r="D1223" s="462">
        <v>0.70833112929109388</v>
      </c>
      <c r="E1223" s="462">
        <v>0.65877521285257956</v>
      </c>
      <c r="F1223" s="516">
        <v>2023.75</v>
      </c>
      <c r="G1223" s="464">
        <v>281999982843.14374</v>
      </c>
      <c r="H1223" s="461">
        <v>15769217.593270272</v>
      </c>
      <c r="I1223" s="464">
        <v>415839496029.5473</v>
      </c>
      <c r="J1223" s="462">
        <v>0.32418065134794405</v>
      </c>
      <c r="K1223" s="464">
        <v>26943579734.75832</v>
      </c>
      <c r="L1223" s="464">
        <v>0</v>
      </c>
      <c r="M1223" s="464">
        <v>338192851782.16431</v>
      </c>
      <c r="N1223" s="464">
        <v>123159750283.35555</v>
      </c>
      <c r="O1223" s="464">
        <v>33967.127617251484</v>
      </c>
      <c r="P1223" s="461">
        <v>688008.31228282105</v>
      </c>
      <c r="Q1223" s="461">
        <v>479093.5641782129</v>
      </c>
      <c r="R1223" s="464">
        <v>1234320558023.4685</v>
      </c>
      <c r="S1223" s="462">
        <v>0.57119362123672368</v>
      </c>
      <c r="T1223" s="462">
        <v>0.33268910678459335</v>
      </c>
      <c r="U1223" s="461">
        <v>17.065691880759157</v>
      </c>
      <c r="V1223" s="464">
        <v>7720548926012.374</v>
      </c>
      <c r="W1223" s="460">
        <v>2432.8626529578505</v>
      </c>
      <c r="X1223" s="463">
        <v>4.2964448000899019E-2</v>
      </c>
      <c r="Y1223" s="476">
        <v>2.0000000000000001E-4</v>
      </c>
    </row>
    <row r="1224" spans="1:25" x14ac:dyDescent="0.2">
      <c r="A1224" s="475">
        <f t="shared" si="19"/>
        <v>1220</v>
      </c>
      <c r="B1224" s="462">
        <v>0.4602956220892705</v>
      </c>
      <c r="C1224" s="461">
        <v>4857.2388793620703</v>
      </c>
      <c r="D1224" s="462">
        <v>0.73695744859168832</v>
      </c>
      <c r="E1224" s="462">
        <v>0.64100972056557071</v>
      </c>
      <c r="F1224" s="516">
        <v>2026.05</v>
      </c>
      <c r="G1224" s="464">
        <v>132673005427.32111</v>
      </c>
      <c r="H1224" s="461">
        <v>17420734.456879091</v>
      </c>
      <c r="I1224" s="464">
        <v>433986160591.76489</v>
      </c>
      <c r="J1224" s="462">
        <v>0.25304201515348712</v>
      </c>
      <c r="K1224" s="464">
        <v>53883654222.418289</v>
      </c>
      <c r="L1224" s="464">
        <v>100137024652.12372</v>
      </c>
      <c r="M1224" s="464">
        <v>61671512855.007942</v>
      </c>
      <c r="N1224" s="464">
        <v>137870657916.91104</v>
      </c>
      <c r="O1224" s="464">
        <v>26675.072271328965</v>
      </c>
      <c r="P1224" s="461">
        <v>699172.78077256947</v>
      </c>
      <c r="Q1224" s="461">
        <v>487121.68302933173</v>
      </c>
      <c r="R1224" s="464">
        <v>890651739036.80432</v>
      </c>
      <c r="S1224" s="462">
        <v>0.41914880300945384</v>
      </c>
      <c r="T1224" s="462">
        <v>0.27750054297736454</v>
      </c>
      <c r="U1224" s="461">
        <v>15.943258592388199</v>
      </c>
      <c r="V1224" s="464">
        <v>4319346530861.6313</v>
      </c>
      <c r="W1224" s="460">
        <v>1362.8449923106227</v>
      </c>
      <c r="X1224" s="463">
        <v>4.5743383887557484E-2</v>
      </c>
      <c r="Y1224" s="476">
        <v>2.0000000000000001E-4</v>
      </c>
    </row>
    <row r="1225" spans="1:25" x14ac:dyDescent="0.2">
      <c r="A1225" s="475">
        <f t="shared" si="19"/>
        <v>1221</v>
      </c>
      <c r="B1225" s="462">
        <v>0.57753817353708836</v>
      </c>
      <c r="C1225" s="461">
        <v>5608.1722106630241</v>
      </c>
      <c r="D1225" s="462">
        <v>0.99982344472390405</v>
      </c>
      <c r="E1225" s="462">
        <v>0.17754992966661487</v>
      </c>
      <c r="F1225" s="516">
        <v>2025.04</v>
      </c>
      <c r="G1225" s="464">
        <v>330395564093.19189</v>
      </c>
      <c r="H1225" s="461">
        <v>29526728.327258095</v>
      </c>
      <c r="I1225" s="464">
        <v>642544403314.0116</v>
      </c>
      <c r="J1225" s="462">
        <v>0.22231844171340998</v>
      </c>
      <c r="K1225" s="464">
        <v>17759156689.47332</v>
      </c>
      <c r="L1225" s="464">
        <v>0</v>
      </c>
      <c r="M1225" s="464">
        <v>160890898364.94202</v>
      </c>
      <c r="N1225" s="464">
        <v>84350275504.446457</v>
      </c>
      <c r="O1225" s="464">
        <v>21274.471220427615</v>
      </c>
      <c r="P1225" s="461">
        <v>482186.95812902611</v>
      </c>
      <c r="Q1225" s="461">
        <v>303609.77910807292</v>
      </c>
      <c r="R1225" s="464">
        <v>1339420569548.8489</v>
      </c>
      <c r="S1225" s="462">
        <v>0.4860359566446415</v>
      </c>
      <c r="T1225" s="462">
        <v>0.32855132731349507</v>
      </c>
      <c r="U1225" s="461">
        <v>17.447624888742705</v>
      </c>
      <c r="V1225" s="464">
        <v>8283240497630.584</v>
      </c>
      <c r="W1225" s="460">
        <v>2616.5770223614668</v>
      </c>
      <c r="X1225" s="463">
        <v>4.2195102707924488E-2</v>
      </c>
      <c r="Y1225" s="476">
        <v>2.0000000000000001E-4</v>
      </c>
    </row>
    <row r="1226" spans="1:25" x14ac:dyDescent="0.2">
      <c r="A1226" s="475">
        <f t="shared" si="19"/>
        <v>1222</v>
      </c>
      <c r="B1226" s="462">
        <v>0.34477138412977693</v>
      </c>
      <c r="C1226" s="461">
        <v>5102.8231866812403</v>
      </c>
      <c r="D1226" s="462">
        <v>0.80537522027353425</v>
      </c>
      <c r="E1226" s="462">
        <v>0.28692377527697394</v>
      </c>
      <c r="F1226" s="516">
        <v>2025.59</v>
      </c>
      <c r="G1226" s="464">
        <v>191048229154.50916</v>
      </c>
      <c r="H1226" s="461">
        <v>20238811.795936946</v>
      </c>
      <c r="I1226" s="464">
        <v>506823430255.36499</v>
      </c>
      <c r="J1226" s="462">
        <v>0.30068158634001807</v>
      </c>
      <c r="K1226" s="464">
        <v>22489834528.360443</v>
      </c>
      <c r="L1226" s="464">
        <v>38931516786.442474</v>
      </c>
      <c r="M1226" s="464">
        <v>140829553100.39948</v>
      </c>
      <c r="N1226" s="464">
        <v>38354286644.208008</v>
      </c>
      <c r="O1226" s="464">
        <v>20079.020142041365</v>
      </c>
      <c r="P1226" s="461">
        <v>263933.48306345847</v>
      </c>
      <c r="Q1226" s="461">
        <v>141513.98018215998</v>
      </c>
      <c r="R1226" s="464">
        <v>1017263326100.1136</v>
      </c>
      <c r="S1226" s="462">
        <v>0.52232354240443146</v>
      </c>
      <c r="T1226" s="462">
        <v>0.27887165130907338</v>
      </c>
      <c r="U1226" s="461">
        <v>16.925151122760589</v>
      </c>
      <c r="V1226" s="464">
        <v>5170167358125.7588</v>
      </c>
      <c r="W1226" s="460">
        <v>1631.5665814571114</v>
      </c>
      <c r="X1226" s="463">
        <v>4.3982287002967205E-2</v>
      </c>
      <c r="Y1226" s="476">
        <v>2.0000000000000001E-4</v>
      </c>
    </row>
    <row r="1227" spans="1:25" x14ac:dyDescent="0.2">
      <c r="A1227" s="475">
        <f t="shared" si="19"/>
        <v>1223</v>
      </c>
      <c r="B1227" s="462">
        <v>0.52897068796862856</v>
      </c>
      <c r="C1227" s="461">
        <v>6827.3928500593356</v>
      </c>
      <c r="D1227" s="462">
        <v>0.62131744931306954</v>
      </c>
      <c r="E1227" s="462">
        <v>0.61085207787395079</v>
      </c>
      <c r="F1227" s="516">
        <v>2024.87</v>
      </c>
      <c r="G1227" s="464">
        <v>223296938139.12689</v>
      </c>
      <c r="H1227" s="461">
        <v>12664334.273973353</v>
      </c>
      <c r="I1227" s="464">
        <v>425263257376.17865</v>
      </c>
      <c r="J1227" s="462">
        <v>0.51726739912248387</v>
      </c>
      <c r="K1227" s="464">
        <v>24876705925.580544</v>
      </c>
      <c r="L1227" s="464">
        <v>11954407273.643883</v>
      </c>
      <c r="M1227" s="464">
        <v>161731355798.20831</v>
      </c>
      <c r="N1227" s="464">
        <v>27535607588.572502</v>
      </c>
      <c r="O1227" s="464">
        <v>23443.198119624434</v>
      </c>
      <c r="P1227" s="461">
        <v>237847.82042758266</v>
      </c>
      <c r="Q1227" s="461">
        <v>126057.70377973969</v>
      </c>
      <c r="R1227" s="464">
        <v>820517867770.88306</v>
      </c>
      <c r="S1227" s="462">
        <v>0.62650323436402389</v>
      </c>
      <c r="T1227" s="462">
        <v>0.53714602906458864</v>
      </c>
      <c r="U1227" s="461">
        <v>15.945633938779347</v>
      </c>
      <c r="V1227" s="464">
        <v>7911567421705.2822</v>
      </c>
      <c r="W1227" s="460">
        <v>2494.5145551851856</v>
      </c>
      <c r="X1227" s="463">
        <v>4.4585272906515955E-2</v>
      </c>
      <c r="Y1227" s="476">
        <v>2.0000000000000001E-4</v>
      </c>
    </row>
    <row r="1228" spans="1:25" x14ac:dyDescent="0.2">
      <c r="A1228" s="475">
        <f t="shared" si="19"/>
        <v>1224</v>
      </c>
      <c r="B1228" s="462">
        <v>0.50868021476910419</v>
      </c>
      <c r="C1228" s="461">
        <v>1500</v>
      </c>
      <c r="D1228" s="462">
        <v>0.91426457714702036</v>
      </c>
      <c r="E1228" s="462">
        <v>0.28334525778124553</v>
      </c>
      <c r="F1228" s="516">
        <v>2023.75</v>
      </c>
      <c r="G1228" s="464">
        <v>632965373842.38</v>
      </c>
      <c r="H1228" s="461">
        <v>26667474.125011522</v>
      </c>
      <c r="I1228" s="464">
        <v>695495991594.85498</v>
      </c>
      <c r="J1228" s="462">
        <v>0.32369386645785059</v>
      </c>
      <c r="K1228" s="464">
        <v>22938067308.020462</v>
      </c>
      <c r="L1228" s="464">
        <v>0</v>
      </c>
      <c r="M1228" s="464">
        <v>542177825338.00946</v>
      </c>
      <c r="N1228" s="464">
        <v>83141359858.159073</v>
      </c>
      <c r="O1228" s="464">
        <v>38311.732094019593</v>
      </c>
      <c r="P1228" s="461">
        <v>453593.85471914336</v>
      </c>
      <c r="Q1228" s="461">
        <v>283649.91022004315</v>
      </c>
      <c r="R1228" s="464">
        <v>1973669805447.8293</v>
      </c>
      <c r="S1228" s="462">
        <v>0.60354256266957196</v>
      </c>
      <c r="T1228" s="462">
        <v>0.40843643321267498</v>
      </c>
      <c r="U1228" s="461">
        <v>17.680864897468638</v>
      </c>
      <c r="V1228" s="464">
        <v>15876206621509.795</v>
      </c>
      <c r="W1228" s="460">
        <v>5011.2524057551873</v>
      </c>
      <c r="X1228" s="463">
        <v>4.0650695978639829E-2</v>
      </c>
      <c r="Y1228" s="476">
        <v>2.0000000000000001E-4</v>
      </c>
    </row>
    <row r="1229" spans="1:25" x14ac:dyDescent="0.2">
      <c r="A1229" s="475">
        <f t="shared" si="19"/>
        <v>1225</v>
      </c>
      <c r="B1229" s="462">
        <v>0.5358029541299788</v>
      </c>
      <c r="C1229" s="461">
        <v>1500</v>
      </c>
      <c r="D1229" s="462">
        <v>1.0113957466389731</v>
      </c>
      <c r="E1229" s="462">
        <v>0.51136101477240192</v>
      </c>
      <c r="F1229" s="516">
        <v>2025.36</v>
      </c>
      <c r="G1229" s="464">
        <v>184090654917.01395</v>
      </c>
      <c r="H1229" s="461">
        <v>34546783.38540177</v>
      </c>
      <c r="I1229" s="464">
        <v>577492975010.83435</v>
      </c>
      <c r="J1229" s="462">
        <v>0.10414211233694848</v>
      </c>
      <c r="K1229" s="464">
        <v>17421814865.77422</v>
      </c>
      <c r="L1229" s="464">
        <v>10076599079.719648</v>
      </c>
      <c r="M1229" s="464">
        <v>162200230396.88126</v>
      </c>
      <c r="N1229" s="464">
        <v>21700571861.009995</v>
      </c>
      <c r="O1229" s="464">
        <v>34273.930287164556</v>
      </c>
      <c r="P1229" s="461">
        <v>185302.32767199073</v>
      </c>
      <c r="Q1229" s="461">
        <v>83592.881690467504</v>
      </c>
      <c r="R1229" s="464">
        <v>1056662200698.2922</v>
      </c>
      <c r="S1229" s="462">
        <v>0.40108237339876307</v>
      </c>
      <c r="T1229" s="462">
        <v>0.18424073114779957</v>
      </c>
      <c r="U1229" s="461">
        <v>18.97841122987527</v>
      </c>
      <c r="V1229" s="464">
        <v>4182501164772.4429</v>
      </c>
      <c r="W1229" s="460">
        <v>1320.591894781071</v>
      </c>
      <c r="X1229" s="463">
        <v>3.7543842596151698E-2</v>
      </c>
      <c r="Y1229" s="476">
        <v>2.0000000000000001E-4</v>
      </c>
    </row>
    <row r="1230" spans="1:25" x14ac:dyDescent="0.2">
      <c r="A1230" s="475">
        <f t="shared" si="19"/>
        <v>1226</v>
      </c>
      <c r="B1230" s="462">
        <v>0.41561419321021525</v>
      </c>
      <c r="C1230" s="461">
        <v>9364.8257428987527</v>
      </c>
      <c r="D1230" s="462">
        <v>0.45079809635629875</v>
      </c>
      <c r="E1230" s="462">
        <v>0.15760370824980174</v>
      </c>
      <c r="F1230" s="516">
        <v>2024.94</v>
      </c>
      <c r="G1230" s="464">
        <v>182806187470.56354</v>
      </c>
      <c r="H1230" s="461">
        <v>8121427.3600867223</v>
      </c>
      <c r="I1230" s="464">
        <v>318189607898.81219</v>
      </c>
      <c r="J1230" s="462">
        <v>0.41561419321021531</v>
      </c>
      <c r="K1230" s="464">
        <v>11522877846.19487</v>
      </c>
      <c r="L1230" s="464">
        <v>0</v>
      </c>
      <c r="M1230" s="464">
        <v>189872573795.10257</v>
      </c>
      <c r="N1230" s="464">
        <v>95348299212.523529</v>
      </c>
      <c r="O1230" s="464">
        <v>21456.595301480258</v>
      </c>
      <c r="P1230" s="461">
        <v>587568.59451539023</v>
      </c>
      <c r="Q1230" s="461">
        <v>406869.61618192622</v>
      </c>
      <c r="R1230" s="464">
        <v>920750739220.50085</v>
      </c>
      <c r="S1230" s="462">
        <v>0.60259624239774623</v>
      </c>
      <c r="T1230" s="462">
        <v>0.32670599720363208</v>
      </c>
      <c r="U1230" s="461">
        <v>16.59185022832034</v>
      </c>
      <c r="V1230" s="464">
        <v>5470885685113.1094</v>
      </c>
      <c r="W1230" s="460">
        <v>1726.9060928824917</v>
      </c>
      <c r="X1230" s="463">
        <v>4.4262906796539811E-2</v>
      </c>
      <c r="Y1230" s="476">
        <v>2.0000000000000001E-4</v>
      </c>
    </row>
    <row r="1231" spans="1:25" x14ac:dyDescent="0.2">
      <c r="A1231" s="475">
        <f t="shared" si="19"/>
        <v>1227</v>
      </c>
      <c r="B1231" s="462">
        <v>0.34320640076579711</v>
      </c>
      <c r="C1231" s="461">
        <v>4172.3351538662873</v>
      </c>
      <c r="D1231" s="462">
        <v>0.43464044997318008</v>
      </c>
      <c r="E1231" s="462">
        <v>0.47636296080227786</v>
      </c>
      <c r="F1231" s="516">
        <v>2025.3</v>
      </c>
      <c r="G1231" s="464">
        <v>109320504164.74823</v>
      </c>
      <c r="H1231" s="461">
        <v>8211461.4063378377</v>
      </c>
      <c r="I1231" s="464">
        <v>304436097639.68652</v>
      </c>
      <c r="J1231" s="462">
        <v>0.34320640076579711</v>
      </c>
      <c r="K1231" s="464">
        <v>25285967420.636284</v>
      </c>
      <c r="L1231" s="464">
        <v>39377803409.808754</v>
      </c>
      <c r="M1231" s="464">
        <v>80066368077.793488</v>
      </c>
      <c r="N1231" s="464">
        <v>39573212347.184341</v>
      </c>
      <c r="O1231" s="464">
        <v>26009.536110216373</v>
      </c>
      <c r="P1231" s="461">
        <v>276054.94092554069</v>
      </c>
      <c r="Q1231" s="461">
        <v>137285.19050089092</v>
      </c>
      <c r="R1231" s="464">
        <v>581352424912.4834</v>
      </c>
      <c r="S1231" s="462">
        <v>0.50661435742162564</v>
      </c>
      <c r="T1231" s="462">
        <v>0.33127603765440261</v>
      </c>
      <c r="U1231" s="461">
        <v>16.221712136999646</v>
      </c>
      <c r="V1231" s="464">
        <v>3528288371209.4155</v>
      </c>
      <c r="W1231" s="460">
        <v>1110.6608720623926</v>
      </c>
      <c r="X1231" s="463">
        <v>4.3678426527404758E-2</v>
      </c>
      <c r="Y1231" s="476">
        <v>2.0000000000000001E-4</v>
      </c>
    </row>
    <row r="1232" spans="1:25" x14ac:dyDescent="0.2">
      <c r="A1232" s="475">
        <f t="shared" si="19"/>
        <v>1228</v>
      </c>
      <c r="B1232" s="462">
        <v>0.34912010139652611</v>
      </c>
      <c r="C1232" s="461">
        <v>1500</v>
      </c>
      <c r="D1232" s="462">
        <v>0.64141680187540939</v>
      </c>
      <c r="E1232" s="462">
        <v>0.38423132475449584</v>
      </c>
      <c r="F1232" s="516">
        <v>2025.8</v>
      </c>
      <c r="G1232" s="464">
        <v>141555042449.23663</v>
      </c>
      <c r="H1232" s="461">
        <v>14925368.218201408</v>
      </c>
      <c r="I1232" s="464">
        <v>521760688625.32764</v>
      </c>
      <c r="J1232" s="462">
        <v>0.34912010139652616</v>
      </c>
      <c r="K1232" s="464">
        <v>41941844297.101364</v>
      </c>
      <c r="L1232" s="464">
        <v>86554977302.636765</v>
      </c>
      <c r="M1232" s="464">
        <v>93388869118.275986</v>
      </c>
      <c r="N1232" s="464">
        <v>53205774602.374596</v>
      </c>
      <c r="O1232" s="464">
        <v>45000</v>
      </c>
      <c r="P1232" s="461">
        <v>337417.15226546931</v>
      </c>
      <c r="Q1232" s="461">
        <v>200789.78518731269</v>
      </c>
      <c r="R1232" s="464">
        <v>895306748325.96228</v>
      </c>
      <c r="S1232" s="462">
        <v>0.48715690735294293</v>
      </c>
      <c r="T1232" s="462">
        <v>0.35533388104055846</v>
      </c>
      <c r="U1232" s="461">
        <v>15.487497093809294</v>
      </c>
      <c r="V1232" s="464">
        <v>5498094468504.4814</v>
      </c>
      <c r="W1232" s="460">
        <v>1734.331898634709</v>
      </c>
      <c r="X1232" s="463">
        <v>4.6445627420943082E-2</v>
      </c>
      <c r="Y1232" s="476">
        <v>2.0000000000000001E-4</v>
      </c>
    </row>
    <row r="1233" spans="1:25" x14ac:dyDescent="0.2">
      <c r="A1233" s="475">
        <f t="shared" si="19"/>
        <v>1229</v>
      </c>
      <c r="B1233" s="462">
        <v>0.56165353753150971</v>
      </c>
      <c r="C1233" s="461">
        <v>1500</v>
      </c>
      <c r="D1233" s="462">
        <v>0.33657655465705943</v>
      </c>
      <c r="E1233" s="462">
        <v>0.10049763269953149</v>
      </c>
      <c r="F1233" s="516">
        <v>2025.3</v>
      </c>
      <c r="G1233" s="464">
        <v>131012082444.25125</v>
      </c>
      <c r="H1233" s="461">
        <v>5651583.4563321825</v>
      </c>
      <c r="I1233" s="464">
        <v>204636575124.98456</v>
      </c>
      <c r="J1233" s="462">
        <v>0.42748329716701439</v>
      </c>
      <c r="K1233" s="464">
        <v>8467104379.8247805</v>
      </c>
      <c r="L1233" s="464">
        <v>0</v>
      </c>
      <c r="M1233" s="464">
        <v>88916235666.824493</v>
      </c>
      <c r="N1233" s="464">
        <v>121759287204.07043</v>
      </c>
      <c r="O1233" s="464">
        <v>24851.199060624022</v>
      </c>
      <c r="P1233" s="461">
        <v>755356.16377185215</v>
      </c>
      <c r="Q1233" s="461">
        <v>463487.51021740981</v>
      </c>
      <c r="R1233" s="464">
        <v>576823407201.02954</v>
      </c>
      <c r="S1233" s="462">
        <v>0.54695044750080013</v>
      </c>
      <c r="T1233" s="462">
        <v>0.39555505650111256</v>
      </c>
      <c r="U1233" s="461">
        <v>16.3990416482842</v>
      </c>
      <c r="V1233" s="464">
        <v>4176420761330.5708</v>
      </c>
      <c r="W1233" s="460">
        <v>1318.631891969552</v>
      </c>
      <c r="X1233" s="463">
        <v>4.3740904259391082E-2</v>
      </c>
      <c r="Y1233" s="476">
        <v>2.0000000000000001E-4</v>
      </c>
    </row>
    <row r="1234" spans="1:25" x14ac:dyDescent="0.2">
      <c r="A1234" s="475">
        <f t="shared" si="19"/>
        <v>1230</v>
      </c>
      <c r="B1234" s="462">
        <v>0.50053434319180801</v>
      </c>
      <c r="C1234" s="461">
        <v>4747.3467710159548</v>
      </c>
      <c r="D1234" s="462">
        <v>1.3774885290341601</v>
      </c>
      <c r="E1234" s="462">
        <v>0.54271830222655704</v>
      </c>
      <c r="F1234" s="516">
        <v>2024.23</v>
      </c>
      <c r="G1234" s="464">
        <v>304308029493.44806</v>
      </c>
      <c r="H1234" s="461">
        <v>44078481.82976903</v>
      </c>
      <c r="I1234" s="464">
        <v>848752503977.80505</v>
      </c>
      <c r="J1234" s="462">
        <v>0.22494335301030066</v>
      </c>
      <c r="K1234" s="464">
        <v>27008554462.105755</v>
      </c>
      <c r="L1234" s="464">
        <v>5062199003.6497908</v>
      </c>
      <c r="M1234" s="464">
        <v>268383156257.23865</v>
      </c>
      <c r="N1234" s="464">
        <v>11836323835.906382</v>
      </c>
      <c r="O1234" s="464">
        <v>25712.774217925806</v>
      </c>
      <c r="P1234" s="461">
        <v>97135.262562185235</v>
      </c>
      <c r="Q1234" s="461">
        <v>45125.810660886469</v>
      </c>
      <c r="R1234" s="464">
        <v>1547917388851.4924</v>
      </c>
      <c r="S1234" s="462">
        <v>0.47535782788165187</v>
      </c>
      <c r="T1234" s="462">
        <v>0.27948868807248683</v>
      </c>
      <c r="U1234" s="461">
        <v>17.125464289334893</v>
      </c>
      <c r="V1234" s="464">
        <v>8082075345695.1221</v>
      </c>
      <c r="W1234" s="460">
        <v>2552.7236180381124</v>
      </c>
      <c r="X1234" s="463">
        <v>4.3383981422772382E-2</v>
      </c>
      <c r="Y1234" s="476">
        <v>2.0000000000000001E-4</v>
      </c>
    </row>
    <row r="1235" spans="1:25" x14ac:dyDescent="0.2">
      <c r="A1235" s="475">
        <f t="shared" si="19"/>
        <v>1231</v>
      </c>
      <c r="B1235" s="462">
        <v>0.59550160009872966</v>
      </c>
      <c r="C1235" s="461">
        <v>4603.5588131831191</v>
      </c>
      <c r="D1235" s="462">
        <v>1.2204333127071041</v>
      </c>
      <c r="E1235" s="462">
        <v>0.47579740378521501</v>
      </c>
      <c r="F1235" s="516">
        <v>2025.27</v>
      </c>
      <c r="G1235" s="464">
        <v>267692927703.22687</v>
      </c>
      <c r="H1235" s="461">
        <v>26451389.858509228</v>
      </c>
      <c r="I1235" s="464">
        <v>394313688268.31995</v>
      </c>
      <c r="J1235" s="462">
        <v>9.2081985493620566E-3</v>
      </c>
      <c r="K1235" s="464">
        <v>9915136028.5951824</v>
      </c>
      <c r="L1235" s="464">
        <v>5423650662.7357903</v>
      </c>
      <c r="M1235" s="464">
        <v>200711736707.6019</v>
      </c>
      <c r="N1235" s="464">
        <v>3474475544.2114968</v>
      </c>
      <c r="O1235" s="464">
        <v>29254.614153669183</v>
      </c>
      <c r="P1235" s="461">
        <v>79842.417193669069</v>
      </c>
      <c r="Q1235" s="461">
        <v>14523.854298417264</v>
      </c>
      <c r="R1235" s="464">
        <v>1100853970623.9272</v>
      </c>
      <c r="S1235" s="462">
        <v>0.51281983808812126</v>
      </c>
      <c r="T1235" s="462">
        <v>0.2266157182932976</v>
      </c>
      <c r="U1235" s="461">
        <v>21.408523594877209</v>
      </c>
      <c r="V1235" s="464">
        <v>5642982441163.7764</v>
      </c>
      <c r="W1235" s="460">
        <v>1779.5640929146709</v>
      </c>
      <c r="X1235" s="463">
        <v>3.5617179251464175E-2</v>
      </c>
      <c r="Y1235" s="476">
        <v>2.0000000000000001E-4</v>
      </c>
    </row>
    <row r="1236" spans="1:25" x14ac:dyDescent="0.2">
      <c r="A1236" s="475">
        <f t="shared" si="19"/>
        <v>1232</v>
      </c>
      <c r="B1236" s="462">
        <v>0.46600195677852507</v>
      </c>
      <c r="C1236" s="461">
        <v>3219.9581370403375</v>
      </c>
      <c r="D1236" s="462">
        <v>0.86988247041368105</v>
      </c>
      <c r="E1236" s="462">
        <v>0.51681425480015175</v>
      </c>
      <c r="F1236" s="516">
        <v>2023.83</v>
      </c>
      <c r="G1236" s="464">
        <v>517165846511.30713</v>
      </c>
      <c r="H1236" s="461">
        <v>23402901.025573689</v>
      </c>
      <c r="I1236" s="464">
        <v>472574608558.38818</v>
      </c>
      <c r="J1236" s="462">
        <v>0.19790216318105902</v>
      </c>
      <c r="K1236" s="464">
        <v>9349282521.4316826</v>
      </c>
      <c r="L1236" s="464">
        <v>0</v>
      </c>
      <c r="M1236" s="464">
        <v>379747780348.8092</v>
      </c>
      <c r="N1236" s="464">
        <v>34555652490.09037</v>
      </c>
      <c r="O1236" s="464">
        <v>12322.647443137912</v>
      </c>
      <c r="P1236" s="461">
        <v>255778.67330632836</v>
      </c>
      <c r="Q1236" s="461">
        <v>134221.38765357755</v>
      </c>
      <c r="R1236" s="464">
        <v>1269387811924.5461</v>
      </c>
      <c r="S1236" s="462">
        <v>0.55670802167514322</v>
      </c>
      <c r="T1236" s="462">
        <v>0.4397974757743871</v>
      </c>
      <c r="U1236" s="461">
        <v>18.532810940884293</v>
      </c>
      <c r="V1236" s="464">
        <v>11266939251859.225</v>
      </c>
      <c r="W1236" s="460">
        <v>3555.8373632900812</v>
      </c>
      <c r="X1236" s="463">
        <v>3.9756718627580366E-2</v>
      </c>
      <c r="Y1236" s="476">
        <v>2.0000000000000001E-4</v>
      </c>
    </row>
    <row r="1237" spans="1:25" x14ac:dyDescent="0.2">
      <c r="A1237" s="475">
        <f t="shared" si="19"/>
        <v>1233</v>
      </c>
      <c r="B1237" s="462">
        <v>0.42049836252246897</v>
      </c>
      <c r="C1237" s="461">
        <v>6307.1949556554946</v>
      </c>
      <c r="D1237" s="462">
        <v>0.78107808464976203</v>
      </c>
      <c r="E1237" s="462">
        <v>0.37826311536487456</v>
      </c>
      <c r="F1237" s="516">
        <v>2024.92</v>
      </c>
      <c r="G1237" s="464">
        <v>303213255516.90393</v>
      </c>
      <c r="H1237" s="461">
        <v>18585460.219277918</v>
      </c>
      <c r="I1237" s="464">
        <v>530327953744.43787</v>
      </c>
      <c r="J1237" s="462">
        <v>0.42049836252246897</v>
      </c>
      <c r="K1237" s="464">
        <v>23194418076.981636</v>
      </c>
      <c r="L1237" s="464">
        <v>0</v>
      </c>
      <c r="M1237" s="464">
        <v>357968890254.76892</v>
      </c>
      <c r="N1237" s="464">
        <v>38610827415.106453</v>
      </c>
      <c r="O1237" s="464">
        <v>27625.081089527604</v>
      </c>
      <c r="P1237" s="461">
        <v>292704.35012920701</v>
      </c>
      <c r="Q1237" s="461">
        <v>163442.38662368851</v>
      </c>
      <c r="R1237" s="464">
        <v>1472843957709.8772</v>
      </c>
      <c r="S1237" s="462">
        <v>0.64426602839980984</v>
      </c>
      <c r="T1237" s="462">
        <v>0.32375258038689164</v>
      </c>
      <c r="U1237" s="461">
        <v>16.73959428067338</v>
      </c>
      <c r="V1237" s="464">
        <v>8634883056542.8203</v>
      </c>
      <c r="W1237" s="460">
        <v>2725.1709371982051</v>
      </c>
      <c r="X1237" s="463">
        <v>4.4244827004905223E-2</v>
      </c>
      <c r="Y1237" s="476">
        <v>2.0000000000000001E-4</v>
      </c>
    </row>
    <row r="1238" spans="1:25" x14ac:dyDescent="0.2">
      <c r="A1238" s="475">
        <f t="shared" si="19"/>
        <v>1234</v>
      </c>
      <c r="B1238" s="462">
        <v>0.29329734570098187</v>
      </c>
      <c r="C1238" s="461">
        <v>5392.8833660580403</v>
      </c>
      <c r="D1238" s="462">
        <v>0.32734322127288518</v>
      </c>
      <c r="E1238" s="462">
        <v>0.49937431428829976</v>
      </c>
      <c r="F1238" s="516">
        <v>2024.97</v>
      </c>
      <c r="G1238" s="464">
        <v>96279962287.380951</v>
      </c>
      <c r="H1238" s="461">
        <v>5558014.1467368025</v>
      </c>
      <c r="I1238" s="464">
        <v>191464748014.62454</v>
      </c>
      <c r="J1238" s="462">
        <v>0.29329734570098187</v>
      </c>
      <c r="K1238" s="464">
        <v>11265313250.148432</v>
      </c>
      <c r="L1238" s="464">
        <v>2479094671.4764895</v>
      </c>
      <c r="M1238" s="464">
        <v>87368697208.12088</v>
      </c>
      <c r="N1238" s="464">
        <v>65295663011.664749</v>
      </c>
      <c r="O1238" s="464">
        <v>39038.07868828655</v>
      </c>
      <c r="P1238" s="461">
        <v>407149.81711514026</v>
      </c>
      <c r="Q1238" s="461">
        <v>217304.6228632218</v>
      </c>
      <c r="R1238" s="464">
        <v>432777240338.00616</v>
      </c>
      <c r="S1238" s="462">
        <v>0.48588408306029668</v>
      </c>
      <c r="T1238" s="462">
        <v>0.34690449129065226</v>
      </c>
      <c r="U1238" s="461">
        <v>16.725089047664301</v>
      </c>
      <c r="V1238" s="464">
        <v>2839717128133.9146</v>
      </c>
      <c r="W1238" s="460">
        <v>896.57107405706017</v>
      </c>
      <c r="X1238" s="463">
        <v>4.2684279762882284E-2</v>
      </c>
      <c r="Y1238" s="476">
        <v>2.0000000000000001E-4</v>
      </c>
    </row>
    <row r="1239" spans="1:25" x14ac:dyDescent="0.2">
      <c r="A1239" s="475">
        <f t="shared" si="19"/>
        <v>1235</v>
      </c>
      <c r="B1239" s="462">
        <v>0.63321002420861394</v>
      </c>
      <c r="C1239" s="461">
        <v>9820.4449492674867</v>
      </c>
      <c r="D1239" s="462">
        <v>0.77845510283645725</v>
      </c>
      <c r="E1239" s="462">
        <v>0.48113073971332554</v>
      </c>
      <c r="F1239" s="516">
        <v>2024.51</v>
      </c>
      <c r="G1239" s="464">
        <v>241879137579.55392</v>
      </c>
      <c r="H1239" s="461">
        <v>18765768.095158819</v>
      </c>
      <c r="I1239" s="464">
        <v>556351244291.12866</v>
      </c>
      <c r="J1239" s="462">
        <v>0.4249166115307087</v>
      </c>
      <c r="K1239" s="464">
        <v>14221254620.261229</v>
      </c>
      <c r="L1239" s="464">
        <v>0</v>
      </c>
      <c r="M1239" s="464">
        <v>174939781655.19864</v>
      </c>
      <c r="N1239" s="464">
        <v>46081417861.544533</v>
      </c>
      <c r="O1239" s="464">
        <v>33898.659739769704</v>
      </c>
      <c r="P1239" s="461">
        <v>318553.50372085703</v>
      </c>
      <c r="Q1239" s="461">
        <v>182993.07881523637</v>
      </c>
      <c r="R1239" s="464">
        <v>1059402647447.3339</v>
      </c>
      <c r="S1239" s="462">
        <v>0.57292806941961749</v>
      </c>
      <c r="T1239" s="462">
        <v>0.41535390643693226</v>
      </c>
      <c r="U1239" s="461">
        <v>16.243448586060623</v>
      </c>
      <c r="V1239" s="464">
        <v>7827655257284.4893</v>
      </c>
      <c r="W1239" s="460">
        <v>2469.8035733968563</v>
      </c>
      <c r="X1239" s="463">
        <v>4.4861706656613112E-2</v>
      </c>
      <c r="Y1239" s="476">
        <v>2.0000000000000001E-4</v>
      </c>
    </row>
    <row r="1240" spans="1:25" x14ac:dyDescent="0.2">
      <c r="A1240" s="475">
        <f t="shared" si="19"/>
        <v>1236</v>
      </c>
      <c r="B1240" s="462">
        <v>0.50196361278738622</v>
      </c>
      <c r="C1240" s="461">
        <v>2697.0027725611963</v>
      </c>
      <c r="D1240" s="462">
        <v>0.81958048998745059</v>
      </c>
      <c r="E1240" s="462">
        <v>0.48582873615814248</v>
      </c>
      <c r="F1240" s="516">
        <v>2023.87</v>
      </c>
      <c r="G1240" s="464">
        <v>413487519788.41785</v>
      </c>
      <c r="H1240" s="461">
        <v>22274261.148576107</v>
      </c>
      <c r="I1240" s="464">
        <v>572846669079.51599</v>
      </c>
      <c r="J1240" s="462">
        <v>0.36493385758588159</v>
      </c>
      <c r="K1240" s="464">
        <v>15019307648.778681</v>
      </c>
      <c r="L1240" s="464">
        <v>0</v>
      </c>
      <c r="M1240" s="464">
        <v>335147136716.94647</v>
      </c>
      <c r="N1240" s="464">
        <v>84002599971.591507</v>
      </c>
      <c r="O1240" s="464">
        <v>30693.783728959428</v>
      </c>
      <c r="P1240" s="461">
        <v>501872.99079444731</v>
      </c>
      <c r="Q1240" s="461">
        <v>324568.84151838126</v>
      </c>
      <c r="R1240" s="464">
        <v>1306995839587.9644</v>
      </c>
      <c r="S1240" s="462">
        <v>0.5653324524454062</v>
      </c>
      <c r="T1240" s="462">
        <v>0.44884759074721425</v>
      </c>
      <c r="U1240" s="461">
        <v>17.196513775432344</v>
      </c>
      <c r="V1240" s="464">
        <v>11105698141384.828</v>
      </c>
      <c r="W1240" s="460">
        <v>3497.7927830109866</v>
      </c>
      <c r="X1240" s="463">
        <v>4.2444303712181435E-2</v>
      </c>
      <c r="Y1240" s="476">
        <v>2.0000000000000001E-4</v>
      </c>
    </row>
    <row r="1241" spans="1:25" x14ac:dyDescent="0.2">
      <c r="A1241" s="475">
        <f t="shared" si="19"/>
        <v>1237</v>
      </c>
      <c r="B1241" s="462">
        <v>0.56107429354945815</v>
      </c>
      <c r="C1241" s="461">
        <v>5767.3453760427547</v>
      </c>
      <c r="D1241" s="462">
        <v>0.84891247464421604</v>
      </c>
      <c r="E1241" s="462">
        <v>0.50128016788477148</v>
      </c>
      <c r="F1241" s="516">
        <v>2024.1</v>
      </c>
      <c r="G1241" s="464">
        <v>260653928099.29831</v>
      </c>
      <c r="H1241" s="461">
        <v>22527254.711577196</v>
      </c>
      <c r="I1241" s="464">
        <v>553371024159.48364</v>
      </c>
      <c r="J1241" s="462">
        <v>0.34774401825389911</v>
      </c>
      <c r="K1241" s="464">
        <v>16204520358.663717</v>
      </c>
      <c r="L1241" s="464">
        <v>0</v>
      </c>
      <c r="M1241" s="464">
        <v>288911452819.44635</v>
      </c>
      <c r="N1241" s="464">
        <v>66147932044.514091</v>
      </c>
      <c r="O1241" s="464">
        <v>18377.80833681066</v>
      </c>
      <c r="P1241" s="461">
        <v>428638.42226260755</v>
      </c>
      <c r="Q1241" s="461">
        <v>265980.43086783221</v>
      </c>
      <c r="R1241" s="464">
        <v>1384794829815.7766</v>
      </c>
      <c r="S1241" s="462">
        <v>0.58562619527716298</v>
      </c>
      <c r="T1241" s="462">
        <v>0.31141323899708179</v>
      </c>
      <c r="U1241" s="461">
        <v>16.583840079055971</v>
      </c>
      <c r="V1241" s="464">
        <v>7868052346261.1016</v>
      </c>
      <c r="W1241" s="460">
        <v>2482.2749190063955</v>
      </c>
      <c r="X1241" s="463">
        <v>4.3833854212866515E-2</v>
      </c>
      <c r="Y1241" s="476">
        <v>2.0000000000000001E-4</v>
      </c>
    </row>
    <row r="1242" spans="1:25" x14ac:dyDescent="0.2">
      <c r="A1242" s="475">
        <f t="shared" si="19"/>
        <v>1238</v>
      </c>
      <c r="B1242" s="462">
        <v>0.45221208082333786</v>
      </c>
      <c r="C1242" s="461">
        <v>4899.1310512219816</v>
      </c>
      <c r="D1242" s="462">
        <v>1.4396672862554034</v>
      </c>
      <c r="E1242" s="462">
        <v>0.36271191215046134</v>
      </c>
      <c r="F1242" s="516">
        <v>2024.9</v>
      </c>
      <c r="G1242" s="464">
        <v>198362256691.26013</v>
      </c>
      <c r="H1242" s="461">
        <v>39611765.434257306</v>
      </c>
      <c r="I1242" s="464">
        <v>637114824474.33618</v>
      </c>
      <c r="J1242" s="462">
        <v>0.17609577230668849</v>
      </c>
      <c r="K1242" s="464">
        <v>23920801503.877987</v>
      </c>
      <c r="L1242" s="464">
        <v>96557962796.758698</v>
      </c>
      <c r="M1242" s="464">
        <v>141928071951.7959</v>
      </c>
      <c r="N1242" s="464">
        <v>3411961778.9851141</v>
      </c>
      <c r="O1242" s="464">
        <v>34046.31668024751</v>
      </c>
      <c r="P1242" s="461">
        <v>81065.258699760947</v>
      </c>
      <c r="Q1242" s="461">
        <v>14829.564674940235</v>
      </c>
      <c r="R1242" s="464">
        <v>1184192271456.1091</v>
      </c>
      <c r="S1242" s="462">
        <v>0.45482038883080916</v>
      </c>
      <c r="T1242" s="462">
        <v>0.20894254964938211</v>
      </c>
      <c r="U1242" s="461">
        <v>17.69187290614936</v>
      </c>
      <c r="V1242" s="464">
        <v>4681037018996.3848</v>
      </c>
      <c r="W1242" s="460">
        <v>1477.3626814933925</v>
      </c>
      <c r="X1242" s="463">
        <v>4.2786031712754385E-2</v>
      </c>
      <c r="Y1242" s="476">
        <v>2.0000000000000001E-4</v>
      </c>
    </row>
    <row r="1243" spans="1:25" x14ac:dyDescent="0.2">
      <c r="A1243" s="475">
        <f t="shared" si="19"/>
        <v>1239</v>
      </c>
      <c r="B1243" s="462">
        <v>0.32833310029392337</v>
      </c>
      <c r="C1243" s="461">
        <v>2207.4835062528186</v>
      </c>
      <c r="D1243" s="462">
        <v>0.54361856704804357</v>
      </c>
      <c r="E1243" s="462">
        <v>0.48006279953620568</v>
      </c>
      <c r="F1243" s="516">
        <v>2025.23</v>
      </c>
      <c r="G1243" s="464">
        <v>214740162558.98843</v>
      </c>
      <c r="H1243" s="461">
        <v>11512107.815428235</v>
      </c>
      <c r="I1243" s="464">
        <v>381895038760.36084</v>
      </c>
      <c r="J1243" s="462">
        <v>0.32833310029392337</v>
      </c>
      <c r="K1243" s="464">
        <v>12211424795.748505</v>
      </c>
      <c r="L1243" s="464">
        <v>0</v>
      </c>
      <c r="M1243" s="464">
        <v>137482340067.26099</v>
      </c>
      <c r="N1243" s="464">
        <v>113806931507.32854</v>
      </c>
      <c r="O1243" s="464">
        <v>42326.378752630044</v>
      </c>
      <c r="P1243" s="461">
        <v>552433.58241150272</v>
      </c>
      <c r="Q1243" s="461">
        <v>374599.08842587064</v>
      </c>
      <c r="R1243" s="464">
        <v>982549943182.68005</v>
      </c>
      <c r="S1243" s="462">
        <v>0.54700965097831467</v>
      </c>
      <c r="T1243" s="462">
        <v>0.32036584970045245</v>
      </c>
      <c r="U1243" s="461">
        <v>17.037153284237494</v>
      </c>
      <c r="V1243" s="464">
        <v>5840422197172.8809</v>
      </c>
      <c r="W1243" s="460">
        <v>1841.9307015374998</v>
      </c>
      <c r="X1243" s="463">
        <v>4.3214099626632294E-2</v>
      </c>
      <c r="Y1243" s="476">
        <v>2.0000000000000001E-4</v>
      </c>
    </row>
    <row r="1244" spans="1:25" x14ac:dyDescent="0.2">
      <c r="A1244" s="475">
        <f t="shared" si="19"/>
        <v>1240</v>
      </c>
      <c r="B1244" s="462">
        <v>0.43024009998274093</v>
      </c>
      <c r="C1244" s="461">
        <v>7847.1588192336048</v>
      </c>
      <c r="D1244" s="462">
        <v>0.6567032573134578</v>
      </c>
      <c r="E1244" s="462">
        <v>0.48610028887050843</v>
      </c>
      <c r="F1244" s="516">
        <v>2023.75</v>
      </c>
      <c r="G1244" s="464">
        <v>358330798372.73505</v>
      </c>
      <c r="H1244" s="461">
        <v>13472271.468715895</v>
      </c>
      <c r="I1244" s="464">
        <v>444393465771.07703</v>
      </c>
      <c r="J1244" s="462">
        <v>0.43024009998274093</v>
      </c>
      <c r="K1244" s="464">
        <v>15137204214.780245</v>
      </c>
      <c r="L1244" s="464">
        <v>0</v>
      </c>
      <c r="M1244" s="464">
        <v>344335633994.63885</v>
      </c>
      <c r="N1244" s="464">
        <v>47525537545.455849</v>
      </c>
      <c r="O1244" s="464">
        <v>20815.271989454119</v>
      </c>
      <c r="P1244" s="461">
        <v>323002.26820208976</v>
      </c>
      <c r="Q1244" s="461">
        <v>189334.37953553017</v>
      </c>
      <c r="R1244" s="464">
        <v>1145190565189.5154</v>
      </c>
      <c r="S1244" s="462">
        <v>0.6282471346477434</v>
      </c>
      <c r="T1244" s="462">
        <v>0.47217692281566637</v>
      </c>
      <c r="U1244" s="461">
        <v>16.933772509263054</v>
      </c>
      <c r="V1244" s="464">
        <v>10055604180535.176</v>
      </c>
      <c r="W1244" s="460">
        <v>3171.8066147112227</v>
      </c>
      <c r="X1244" s="463">
        <v>4.309900829365329E-2</v>
      </c>
      <c r="Y1244" s="476">
        <v>2.0000000000000001E-4</v>
      </c>
    </row>
    <row r="1245" spans="1:25" x14ac:dyDescent="0.2">
      <c r="A1245" s="475">
        <f t="shared" si="19"/>
        <v>1241</v>
      </c>
      <c r="B1245" s="462">
        <v>0.49906255672756422</v>
      </c>
      <c r="C1245" s="461">
        <v>1500</v>
      </c>
      <c r="D1245" s="462">
        <v>0.42415619199873894</v>
      </c>
      <c r="E1245" s="462">
        <v>0.32317017321054042</v>
      </c>
      <c r="F1245" s="516">
        <v>2025.98</v>
      </c>
      <c r="G1245" s="464">
        <v>144553595426.25269</v>
      </c>
      <c r="H1245" s="461">
        <v>7931103.833825578</v>
      </c>
      <c r="I1245" s="464">
        <v>285204373330.89294</v>
      </c>
      <c r="J1245" s="462">
        <v>0.39876394497515855</v>
      </c>
      <c r="K1245" s="464">
        <v>5546178348.8154078</v>
      </c>
      <c r="L1245" s="464">
        <v>0</v>
      </c>
      <c r="M1245" s="464">
        <v>90007389051.962234</v>
      </c>
      <c r="N1245" s="464">
        <v>41032558835.847336</v>
      </c>
      <c r="O1245" s="464">
        <v>10000</v>
      </c>
      <c r="P1245" s="461">
        <v>283903.1207768725</v>
      </c>
      <c r="Q1245" s="461">
        <v>133796.58155878479</v>
      </c>
      <c r="R1245" s="464">
        <v>608022453532.83459</v>
      </c>
      <c r="S1245" s="462">
        <v>0.57185088602603062</v>
      </c>
      <c r="T1245" s="462">
        <v>0.38747276220819765</v>
      </c>
      <c r="U1245" s="461">
        <v>16.63648496246385</v>
      </c>
      <c r="V1245" s="464">
        <v>4415086955141.0078</v>
      </c>
      <c r="W1245" s="460">
        <v>1393.8541637112619</v>
      </c>
      <c r="X1245" s="463">
        <v>4.2863615906914815E-2</v>
      </c>
      <c r="Y1245" s="476">
        <v>2.0000000000000001E-4</v>
      </c>
    </row>
    <row r="1246" spans="1:25" x14ac:dyDescent="0.2">
      <c r="A1246" s="475">
        <f t="shared" si="19"/>
        <v>1242</v>
      </c>
      <c r="B1246" s="462">
        <v>0.36828994209797894</v>
      </c>
      <c r="C1246" s="461">
        <v>1925.7317427005255</v>
      </c>
      <c r="D1246" s="462">
        <v>0.33136935039318599</v>
      </c>
      <c r="E1246" s="462">
        <v>0.21537148376412807</v>
      </c>
      <c r="F1246" s="516">
        <v>2024.76</v>
      </c>
      <c r="G1246" s="464">
        <v>88956286324.808838</v>
      </c>
      <c r="H1246" s="461">
        <v>5551634.5039551295</v>
      </c>
      <c r="I1246" s="464">
        <v>181757255706.68298</v>
      </c>
      <c r="J1246" s="462">
        <v>0.35513572220090672</v>
      </c>
      <c r="K1246" s="464">
        <v>8189164301.9284725</v>
      </c>
      <c r="L1246" s="464">
        <v>3341464905.2626958</v>
      </c>
      <c r="M1246" s="464">
        <v>107099575232.64192</v>
      </c>
      <c r="N1246" s="464">
        <v>12000006884.435225</v>
      </c>
      <c r="O1246" s="464">
        <v>34766.289917869326</v>
      </c>
      <c r="P1246" s="461">
        <v>131152.18434873392</v>
      </c>
      <c r="Q1246" s="461">
        <v>44086.715037166374</v>
      </c>
      <c r="R1246" s="464">
        <v>400943679904.71661</v>
      </c>
      <c r="S1246" s="462">
        <v>0.57488316896692659</v>
      </c>
      <c r="T1246" s="462">
        <v>0.35511635172013739</v>
      </c>
      <c r="U1246" s="461">
        <v>16.664779417977027</v>
      </c>
      <c r="V1246" s="464">
        <v>2680600757211.0845</v>
      </c>
      <c r="W1246" s="460">
        <v>845.30465736770395</v>
      </c>
      <c r="X1246" s="463">
        <v>4.2676259960685095E-2</v>
      </c>
      <c r="Y1246" s="476">
        <v>2.0000000000000001E-4</v>
      </c>
    </row>
    <row r="1247" spans="1:25" x14ac:dyDescent="0.2">
      <c r="A1247" s="475">
        <f t="shared" si="19"/>
        <v>1243</v>
      </c>
      <c r="B1247" s="462">
        <v>0.61568817824939048</v>
      </c>
      <c r="C1247" s="461">
        <v>6555.8155299926239</v>
      </c>
      <c r="D1247" s="462">
        <v>0.76027203622893047</v>
      </c>
      <c r="E1247" s="462">
        <v>0.28869306454702631</v>
      </c>
      <c r="F1247" s="516">
        <v>2024.23</v>
      </c>
      <c r="G1247" s="464">
        <v>439184117858.20886</v>
      </c>
      <c r="H1247" s="461">
        <v>18157443.413292743</v>
      </c>
      <c r="I1247" s="464">
        <v>358468340333.84943</v>
      </c>
      <c r="J1247" s="462">
        <v>-1.350187351145915E-2</v>
      </c>
      <c r="K1247" s="464">
        <v>13254290047.340515</v>
      </c>
      <c r="L1247" s="464">
        <v>0</v>
      </c>
      <c r="M1247" s="464">
        <v>325998946550.68744</v>
      </c>
      <c r="N1247" s="464">
        <v>37686183975.575211</v>
      </c>
      <c r="O1247" s="464">
        <v>32187.527221714692</v>
      </c>
      <c r="P1247" s="461">
        <v>235630.87495669042</v>
      </c>
      <c r="Q1247" s="461">
        <v>121661.51459777649</v>
      </c>
      <c r="R1247" s="464">
        <v>1225679482046.49</v>
      </c>
      <c r="S1247" s="462">
        <v>0.54067973549531934</v>
      </c>
      <c r="T1247" s="462">
        <v>0.3523824157900462</v>
      </c>
      <c r="U1247" s="461">
        <v>20.156680452031512</v>
      </c>
      <c r="V1247" s="464">
        <v>9288845277782.7148</v>
      </c>
      <c r="W1247" s="460">
        <v>2931.8373821510577</v>
      </c>
      <c r="X1247" s="463">
        <v>3.7475072835343445E-2</v>
      </c>
      <c r="Y1247" s="476">
        <v>2.0000000000000001E-4</v>
      </c>
    </row>
    <row r="1248" spans="1:25" x14ac:dyDescent="0.2">
      <c r="A1248" s="475">
        <f t="shared" si="19"/>
        <v>1244</v>
      </c>
      <c r="B1248" s="462">
        <v>0.58575942690357119</v>
      </c>
      <c r="C1248" s="461">
        <v>10721.966724759333</v>
      </c>
      <c r="D1248" s="462">
        <v>0.64023588219474148</v>
      </c>
      <c r="E1248" s="462">
        <v>0.29746674929991812</v>
      </c>
      <c r="F1248" s="516">
        <v>2024.96</v>
      </c>
      <c r="G1248" s="464">
        <v>366647882059.19196</v>
      </c>
      <c r="H1248" s="461">
        <v>13205584.119966678</v>
      </c>
      <c r="I1248" s="464">
        <v>342685896753.23248</v>
      </c>
      <c r="J1248" s="462">
        <v>0.24169311122048998</v>
      </c>
      <c r="K1248" s="464">
        <v>8905266095.0380707</v>
      </c>
      <c r="L1248" s="464">
        <v>0</v>
      </c>
      <c r="M1248" s="464">
        <v>293951266488.28369</v>
      </c>
      <c r="N1248" s="464">
        <v>115857857563.25677</v>
      </c>
      <c r="O1248" s="464">
        <v>15351.852421420233</v>
      </c>
      <c r="P1248" s="461">
        <v>604568.07232819137</v>
      </c>
      <c r="Q1248" s="461">
        <v>413448.79056189646</v>
      </c>
      <c r="R1248" s="464">
        <v>1201001022727.2407</v>
      </c>
      <c r="S1248" s="462">
        <v>0.58453461655892902</v>
      </c>
      <c r="T1248" s="462">
        <v>0.37886230120334419</v>
      </c>
      <c r="U1248" s="461">
        <v>17.816954079961576</v>
      </c>
      <c r="V1248" s="464">
        <v>8808003314681.1094</v>
      </c>
      <c r="W1248" s="460">
        <v>2779.7926481547211</v>
      </c>
      <c r="X1248" s="463">
        <v>4.1583509460084128E-2</v>
      </c>
      <c r="Y1248" s="476">
        <v>2.0000000000000001E-4</v>
      </c>
    </row>
    <row r="1249" spans="1:25" x14ac:dyDescent="0.2">
      <c r="A1249" s="475">
        <f t="shared" si="19"/>
        <v>1245</v>
      </c>
      <c r="B1249" s="462">
        <v>0.59672786220731877</v>
      </c>
      <c r="C1249" s="461">
        <v>2064.791039872297</v>
      </c>
      <c r="D1249" s="462">
        <v>0.64438111829341993</v>
      </c>
      <c r="E1249" s="462">
        <v>0.38987442548010298</v>
      </c>
      <c r="F1249" s="516">
        <v>2024.24</v>
      </c>
      <c r="G1249" s="464">
        <v>111388521515.55324</v>
      </c>
      <c r="H1249" s="461">
        <v>15087928.216132509</v>
      </c>
      <c r="I1249" s="464">
        <v>411285804268.54102</v>
      </c>
      <c r="J1249" s="462">
        <v>0.3026905506282267</v>
      </c>
      <c r="K1249" s="464">
        <v>8651086063.2797642</v>
      </c>
      <c r="L1249" s="464">
        <v>12581378383.539761</v>
      </c>
      <c r="M1249" s="464">
        <v>85717008882.17186</v>
      </c>
      <c r="N1249" s="464">
        <v>23152334713.034958</v>
      </c>
      <c r="O1249" s="464">
        <v>32595.003584950744</v>
      </c>
      <c r="P1249" s="461">
        <v>174259.51968910021</v>
      </c>
      <c r="Q1249" s="461">
        <v>79844.362015588165</v>
      </c>
      <c r="R1249" s="464">
        <v>641418477020.03381</v>
      </c>
      <c r="S1249" s="462">
        <v>0.45792845530150789</v>
      </c>
      <c r="T1249" s="462">
        <v>0.30990874417391823</v>
      </c>
      <c r="U1249" s="461">
        <v>16.281871488994938</v>
      </c>
      <c r="V1249" s="464">
        <v>3705086274588.8442</v>
      </c>
      <c r="W1249" s="460">
        <v>1169.6757924764158</v>
      </c>
      <c r="X1249" s="463">
        <v>4.3249324090613418E-2</v>
      </c>
      <c r="Y1249" s="476">
        <v>2.0000000000000001E-4</v>
      </c>
    </row>
    <row r="1250" spans="1:25" x14ac:dyDescent="0.2">
      <c r="A1250" s="475">
        <f t="shared" si="19"/>
        <v>1246</v>
      </c>
      <c r="B1250" s="462">
        <v>0.3933313280609671</v>
      </c>
      <c r="C1250" s="461">
        <v>8162.2082126376317</v>
      </c>
      <c r="D1250" s="462">
        <v>0.43351875338415979</v>
      </c>
      <c r="E1250" s="462">
        <v>0.43254270840728398</v>
      </c>
      <c r="F1250" s="516">
        <v>2025.62</v>
      </c>
      <c r="G1250" s="464">
        <v>131871061917.28731</v>
      </c>
      <c r="H1250" s="461">
        <v>7882023.3067866517</v>
      </c>
      <c r="I1250" s="464">
        <v>294350153334.39026</v>
      </c>
      <c r="J1250" s="462">
        <v>0.39333132806096716</v>
      </c>
      <c r="K1250" s="464">
        <v>29265446291.081066</v>
      </c>
      <c r="L1250" s="464">
        <v>55460129904.004852</v>
      </c>
      <c r="M1250" s="464">
        <v>88380480653.442764</v>
      </c>
      <c r="N1250" s="464">
        <v>38218858485.607895</v>
      </c>
      <c r="O1250" s="464">
        <v>18975.105802179954</v>
      </c>
      <c r="P1250" s="461">
        <v>250880.97064321142</v>
      </c>
      <c r="Q1250" s="461">
        <v>139859.17077985246</v>
      </c>
      <c r="R1250" s="464">
        <v>687758900377.82764</v>
      </c>
      <c r="S1250" s="462">
        <v>0.58129773374861626</v>
      </c>
      <c r="T1250" s="462">
        <v>0.36360178638407503</v>
      </c>
      <c r="U1250" s="461">
        <v>15.974572917308711</v>
      </c>
      <c r="V1250" s="464">
        <v>4466507077936.335</v>
      </c>
      <c r="W1250" s="460">
        <v>1410.5713531306292</v>
      </c>
      <c r="X1250" s="463">
        <v>4.5116281774672078E-2</v>
      </c>
      <c r="Y1250" s="476">
        <v>2.0000000000000001E-4</v>
      </c>
    </row>
    <row r="1251" spans="1:25" x14ac:dyDescent="0.2">
      <c r="A1251" s="475">
        <f t="shared" si="19"/>
        <v>1247</v>
      </c>
      <c r="B1251" s="462">
        <v>0.49087908611011538</v>
      </c>
      <c r="C1251" s="461">
        <v>4881.875777621337</v>
      </c>
      <c r="D1251" s="462">
        <v>0.80266441761102858</v>
      </c>
      <c r="E1251" s="462">
        <v>0.41026203313216048</v>
      </c>
      <c r="F1251" s="516">
        <v>2025.88</v>
      </c>
      <c r="G1251" s="464">
        <v>156393918523.66388</v>
      </c>
      <c r="H1251" s="461">
        <v>19266089.935387854</v>
      </c>
      <c r="I1251" s="464">
        <v>447112612540.68024</v>
      </c>
      <c r="J1251" s="462">
        <v>0.29756022073925781</v>
      </c>
      <c r="K1251" s="464">
        <v>17868619383.549168</v>
      </c>
      <c r="L1251" s="464">
        <v>20349485857.956726</v>
      </c>
      <c r="M1251" s="464">
        <v>98831408715.361542</v>
      </c>
      <c r="N1251" s="464">
        <v>79881144077.44754</v>
      </c>
      <c r="O1251" s="464">
        <v>18953.412587356896</v>
      </c>
      <c r="P1251" s="461">
        <v>502796.59784960013</v>
      </c>
      <c r="Q1251" s="461">
        <v>325835.04339633422</v>
      </c>
      <c r="R1251" s="464">
        <v>834144686481.24109</v>
      </c>
      <c r="S1251" s="462">
        <v>0.46691779753653051</v>
      </c>
      <c r="T1251" s="462">
        <v>0.33175840732426604</v>
      </c>
      <c r="U1251" s="461">
        <v>16.290095607275767</v>
      </c>
      <c r="V1251" s="464">
        <v>4988630328322.1357</v>
      </c>
      <c r="W1251" s="460">
        <v>1573.5313786330323</v>
      </c>
      <c r="X1251" s="463">
        <v>4.4316473105556836E-2</v>
      </c>
      <c r="Y1251" s="476">
        <v>2.0000000000000001E-4</v>
      </c>
    </row>
    <row r="1252" spans="1:25" x14ac:dyDescent="0.2">
      <c r="A1252" s="475">
        <f t="shared" si="19"/>
        <v>1248</v>
      </c>
      <c r="B1252" s="462">
        <v>0.65309177883916714</v>
      </c>
      <c r="C1252" s="461">
        <v>8456.7383868397665</v>
      </c>
      <c r="D1252" s="462">
        <v>0.57615209730773109</v>
      </c>
      <c r="E1252" s="462">
        <v>0.42543718243980677</v>
      </c>
      <c r="F1252" s="516">
        <v>2025.03</v>
      </c>
      <c r="G1252" s="464">
        <v>221959007312.30109</v>
      </c>
      <c r="H1252" s="461">
        <v>11514286.90291211</v>
      </c>
      <c r="I1252" s="464">
        <v>394166900057.88837</v>
      </c>
      <c r="J1252" s="462">
        <v>0.49693112980585197</v>
      </c>
      <c r="K1252" s="464">
        <v>24444702429.44619</v>
      </c>
      <c r="L1252" s="464">
        <v>22352650112.638145</v>
      </c>
      <c r="M1252" s="464">
        <v>136170841004.34186</v>
      </c>
      <c r="N1252" s="464">
        <v>27995167404.345745</v>
      </c>
      <c r="O1252" s="464">
        <v>40481.081282229643</v>
      </c>
      <c r="P1252" s="461">
        <v>230551.50230021123</v>
      </c>
      <c r="Q1252" s="461">
        <v>121605.27925637984</v>
      </c>
      <c r="R1252" s="464">
        <v>893386121766.45312</v>
      </c>
      <c r="S1252" s="462">
        <v>0.6418813452816885</v>
      </c>
      <c r="T1252" s="462">
        <v>0.43209700571959903</v>
      </c>
      <c r="U1252" s="461">
        <v>16.344109000319587</v>
      </c>
      <c r="V1252" s="464">
        <v>6974832739093.6787</v>
      </c>
      <c r="W1252" s="460">
        <v>2201.2014401417373</v>
      </c>
      <c r="X1252" s="463">
        <v>4.4414867547149565E-2</v>
      </c>
      <c r="Y1252" s="476">
        <v>2.0000000000000001E-4</v>
      </c>
    </row>
    <row r="1253" spans="1:25" x14ac:dyDescent="0.2">
      <c r="A1253" s="475">
        <f t="shared" si="19"/>
        <v>1249</v>
      </c>
      <c r="B1253" s="462">
        <v>0.44530731087546827</v>
      </c>
      <c r="C1253" s="461">
        <v>3628.3126259954633</v>
      </c>
      <c r="D1253" s="462">
        <v>0.91908001830520025</v>
      </c>
      <c r="E1253" s="462">
        <v>0.57230411433832851</v>
      </c>
      <c r="F1253" s="516">
        <v>2024.88</v>
      </c>
      <c r="G1253" s="464">
        <v>336876969958.39459</v>
      </c>
      <c r="H1253" s="461">
        <v>26574010.777739361</v>
      </c>
      <c r="I1253" s="464">
        <v>768552536473.11267</v>
      </c>
      <c r="J1253" s="462">
        <v>0.43199289781536432</v>
      </c>
      <c r="K1253" s="464">
        <v>18946973248.413979</v>
      </c>
      <c r="L1253" s="464">
        <v>0</v>
      </c>
      <c r="M1253" s="464">
        <v>274919049873.17462</v>
      </c>
      <c r="N1253" s="464">
        <v>21748047811.080448</v>
      </c>
      <c r="O1253" s="464">
        <v>30385.555204752927</v>
      </c>
      <c r="P1253" s="461">
        <v>181456.07482628204</v>
      </c>
      <c r="Q1253" s="461">
        <v>81153.038580780383</v>
      </c>
      <c r="R1253" s="464">
        <v>1510929935620.2388</v>
      </c>
      <c r="S1253" s="462">
        <v>0.60231409306001638</v>
      </c>
      <c r="T1253" s="462">
        <v>0.39652451821815776</v>
      </c>
      <c r="U1253" s="461">
        <v>16.315069286282736</v>
      </c>
      <c r="V1253" s="464">
        <v>10730314921614.223</v>
      </c>
      <c r="W1253" s="460">
        <v>3382.6850374401693</v>
      </c>
      <c r="X1253" s="463">
        <v>4.4665030556905447E-2</v>
      </c>
      <c r="Y1253" s="476">
        <v>2.0000000000000001E-4</v>
      </c>
    </row>
    <row r="1254" spans="1:25" x14ac:dyDescent="0.2">
      <c r="A1254" s="475">
        <f t="shared" si="19"/>
        <v>1250</v>
      </c>
      <c r="B1254" s="462">
        <v>0.41638133627172752</v>
      </c>
      <c r="C1254" s="461">
        <v>7858.2543489768195</v>
      </c>
      <c r="D1254" s="462">
        <v>1.1843894506521104</v>
      </c>
      <c r="E1254" s="462">
        <v>0.31539781293356617</v>
      </c>
      <c r="F1254" s="516">
        <v>2023.75</v>
      </c>
      <c r="G1254" s="464">
        <v>456899456917.87921</v>
      </c>
      <c r="H1254" s="461">
        <v>36707400.42319338</v>
      </c>
      <c r="I1254" s="464">
        <v>705520914374.14856</v>
      </c>
      <c r="J1254" s="462">
        <v>0.29401916040152698</v>
      </c>
      <c r="K1254" s="464">
        <v>22309940725.016376</v>
      </c>
      <c r="L1254" s="464">
        <v>0</v>
      </c>
      <c r="M1254" s="464">
        <v>469250975644.21564</v>
      </c>
      <c r="N1254" s="464">
        <v>22518991811.709511</v>
      </c>
      <c r="O1254" s="464">
        <v>31024.140352864604</v>
      </c>
      <c r="P1254" s="461">
        <v>188308.77237637955</v>
      </c>
      <c r="Q1254" s="461">
        <v>100156.44210658313</v>
      </c>
      <c r="R1254" s="464">
        <v>1744614467508.7695</v>
      </c>
      <c r="S1254" s="462">
        <v>0.58401808100006813</v>
      </c>
      <c r="T1254" s="462">
        <v>0.36949045897417337</v>
      </c>
      <c r="U1254" s="461">
        <v>17.200629977673746</v>
      </c>
      <c r="V1254" s="464">
        <v>11867740734838.027</v>
      </c>
      <c r="W1254" s="460">
        <v>3746.7086431409921</v>
      </c>
      <c r="X1254" s="463">
        <v>4.3679013317405077E-2</v>
      </c>
      <c r="Y1254" s="476">
        <v>2.0000000000000001E-4</v>
      </c>
    </row>
    <row r="1255" spans="1:25" x14ac:dyDescent="0.2">
      <c r="A1255" s="475">
        <f t="shared" si="19"/>
        <v>1251</v>
      </c>
      <c r="B1255" s="462">
        <v>0.56237313433038194</v>
      </c>
      <c r="C1255" s="461">
        <v>1500</v>
      </c>
      <c r="D1255" s="462">
        <v>0.75010816605543007</v>
      </c>
      <c r="E1255" s="462">
        <v>0.59812039838637654</v>
      </c>
      <c r="F1255" s="516">
        <v>2024.8</v>
      </c>
      <c r="G1255" s="464">
        <v>129305750977.20744</v>
      </c>
      <c r="H1255" s="461">
        <v>19262064.076563645</v>
      </c>
      <c r="I1255" s="464">
        <v>566180536220.71057</v>
      </c>
      <c r="J1255" s="462">
        <v>0.43860494083362489</v>
      </c>
      <c r="K1255" s="464">
        <v>28251213642.23772</v>
      </c>
      <c r="L1255" s="464">
        <v>16384734748.489618</v>
      </c>
      <c r="M1255" s="464">
        <v>83595748022.022461</v>
      </c>
      <c r="N1255" s="464">
        <v>26513625896.656456</v>
      </c>
      <c r="O1255" s="464">
        <v>37298.588015012843</v>
      </c>
      <c r="P1255" s="461">
        <v>209859.94464406837</v>
      </c>
      <c r="Q1255" s="461">
        <v>103239.24806571368</v>
      </c>
      <c r="R1255" s="464">
        <v>846624765307.5752</v>
      </c>
      <c r="S1255" s="462">
        <v>0.53040645897020633</v>
      </c>
      <c r="T1255" s="462">
        <v>0.36344034897953337</v>
      </c>
      <c r="U1255" s="461">
        <v>15.37847157998346</v>
      </c>
      <c r="V1255" s="464">
        <v>5475789785780.8828</v>
      </c>
      <c r="W1255" s="460">
        <v>1726.7816798878152</v>
      </c>
      <c r="X1255" s="463">
        <v>4.5018494528919734E-2</v>
      </c>
      <c r="Y1255" s="476">
        <v>2.0000000000000001E-4</v>
      </c>
    </row>
    <row r="1256" spans="1:25" x14ac:dyDescent="0.2">
      <c r="A1256" s="475">
        <f t="shared" si="19"/>
        <v>1252</v>
      </c>
      <c r="B1256" s="462">
        <v>0.44789219686898396</v>
      </c>
      <c r="C1256" s="461">
        <v>2170.0424222529041</v>
      </c>
      <c r="D1256" s="462">
        <v>1.0614530558233275</v>
      </c>
      <c r="E1256" s="462">
        <v>0.48968160422425477</v>
      </c>
      <c r="F1256" s="516">
        <v>2025.12</v>
      </c>
      <c r="G1256" s="464">
        <v>186898696561.55264</v>
      </c>
      <c r="H1256" s="461">
        <v>37160862.667020984</v>
      </c>
      <c r="I1256" s="464">
        <v>604347197123.16235</v>
      </c>
      <c r="J1256" s="462">
        <v>0.18029137087815861</v>
      </c>
      <c r="K1256" s="464">
        <v>6956177545.5259953</v>
      </c>
      <c r="L1256" s="464">
        <v>44884605719.757706</v>
      </c>
      <c r="M1256" s="464">
        <v>123025507861.77049</v>
      </c>
      <c r="N1256" s="464">
        <v>29802938635.990395</v>
      </c>
      <c r="O1256" s="464">
        <v>26407.199098436387</v>
      </c>
      <c r="P1256" s="461">
        <v>252480.48357322539</v>
      </c>
      <c r="Q1256" s="461">
        <v>128177.57933975551</v>
      </c>
      <c r="R1256" s="464">
        <v>1034948109515.2791</v>
      </c>
      <c r="S1256" s="462">
        <v>0.42054795417451624</v>
      </c>
      <c r="T1256" s="462">
        <v>0.22983856946453227</v>
      </c>
      <c r="U1256" s="461">
        <v>17.666902032768363</v>
      </c>
      <c r="V1256" s="464">
        <v>4660423932402.0654</v>
      </c>
      <c r="W1256" s="460">
        <v>1471.516577251183</v>
      </c>
      <c r="X1256" s="463">
        <v>4.1027579590751949E-2</v>
      </c>
      <c r="Y1256" s="476">
        <v>2.0000000000000001E-4</v>
      </c>
    </row>
    <row r="1257" spans="1:25" x14ac:dyDescent="0.2">
      <c r="A1257" s="475">
        <f t="shared" si="19"/>
        <v>1253</v>
      </c>
      <c r="B1257" s="462">
        <v>0.44953125752256301</v>
      </c>
      <c r="C1257" s="461">
        <v>1500</v>
      </c>
      <c r="D1257" s="462">
        <v>0.6460694781628229</v>
      </c>
      <c r="E1257" s="462">
        <v>0.52387154924021273</v>
      </c>
      <c r="F1257" s="516">
        <v>2024.82</v>
      </c>
      <c r="G1257" s="464">
        <v>142286624163.36514</v>
      </c>
      <c r="H1257" s="461">
        <v>14494392.061837576</v>
      </c>
      <c r="I1257" s="464">
        <v>419279370874.67322</v>
      </c>
      <c r="J1257" s="462">
        <v>0.39916118896056574</v>
      </c>
      <c r="K1257" s="464">
        <v>11217673070.847013</v>
      </c>
      <c r="L1257" s="464">
        <v>0</v>
      </c>
      <c r="M1257" s="464">
        <v>232319477380.02444</v>
      </c>
      <c r="N1257" s="464">
        <v>68686222032.883896</v>
      </c>
      <c r="O1257" s="464">
        <v>32580.523210932217</v>
      </c>
      <c r="P1257" s="461">
        <v>423659.50369532173</v>
      </c>
      <c r="Q1257" s="461">
        <v>267937.16650529893</v>
      </c>
      <c r="R1257" s="464">
        <v>1052988184668.9663</v>
      </c>
      <c r="S1257" s="462">
        <v>0.59610720319764365</v>
      </c>
      <c r="T1257" s="462">
        <v>0.24691689596510599</v>
      </c>
      <c r="U1257" s="461">
        <v>16.249852454453791</v>
      </c>
      <c r="V1257" s="464">
        <v>4786195077953.5742</v>
      </c>
      <c r="W1257" s="460">
        <v>1508.6949821630519</v>
      </c>
      <c r="X1257" s="463">
        <v>4.3672545893224536E-2</v>
      </c>
      <c r="Y1257" s="476">
        <v>2.0000000000000001E-4</v>
      </c>
    </row>
    <row r="1258" spans="1:25" x14ac:dyDescent="0.2">
      <c r="A1258" s="475">
        <f t="shared" si="19"/>
        <v>1254</v>
      </c>
      <c r="B1258" s="462">
        <v>0.48838353353926878</v>
      </c>
      <c r="C1258" s="461">
        <v>1500</v>
      </c>
      <c r="D1258" s="462">
        <v>0.56871067104890405</v>
      </c>
      <c r="E1258" s="462">
        <v>0.58628139174011651</v>
      </c>
      <c r="F1258" s="516">
        <v>2024.72</v>
      </c>
      <c r="G1258" s="464">
        <v>249211754685.0676</v>
      </c>
      <c r="H1258" s="461">
        <v>12516905.946049914</v>
      </c>
      <c r="I1258" s="464">
        <v>463348999704.12201</v>
      </c>
      <c r="J1258" s="462">
        <v>0.48838353353926878</v>
      </c>
      <c r="K1258" s="464">
        <v>12985959932.098326</v>
      </c>
      <c r="L1258" s="464">
        <v>0</v>
      </c>
      <c r="M1258" s="464">
        <v>162840320042.64859</v>
      </c>
      <c r="N1258" s="464">
        <v>110633927362.33322</v>
      </c>
      <c r="O1258" s="464">
        <v>24211.647490378822</v>
      </c>
      <c r="P1258" s="461">
        <v>633555.33877260296</v>
      </c>
      <c r="Q1258" s="461">
        <v>439937.65240881091</v>
      </c>
      <c r="R1258" s="464">
        <v>994507543269.65491</v>
      </c>
      <c r="S1258" s="462">
        <v>0.58423859034986281</v>
      </c>
      <c r="T1258" s="462">
        <v>0.45769399705186453</v>
      </c>
      <c r="U1258" s="461">
        <v>16.25225303011926</v>
      </c>
      <c r="V1258" s="464">
        <v>8302166069689.0361</v>
      </c>
      <c r="W1258" s="460">
        <v>2620.4701651334854</v>
      </c>
      <c r="X1258" s="463">
        <v>4.3969688192275647E-2</v>
      </c>
      <c r="Y1258" s="476">
        <v>2.0000000000000001E-4</v>
      </c>
    </row>
    <row r="1259" spans="1:25" x14ac:dyDescent="0.2">
      <c r="A1259" s="475">
        <f t="shared" si="19"/>
        <v>1255</v>
      </c>
      <c r="B1259" s="462">
        <v>0.58512093007977639</v>
      </c>
      <c r="C1259" s="461">
        <v>5560.4735468287445</v>
      </c>
      <c r="D1259" s="462">
        <v>0.60049600656338553</v>
      </c>
      <c r="E1259" s="462">
        <v>0.38710589207745555</v>
      </c>
      <c r="F1259" s="516">
        <v>2024.17</v>
      </c>
      <c r="G1259" s="464">
        <v>95076453830.51329</v>
      </c>
      <c r="H1259" s="461">
        <v>12426213.915825866</v>
      </c>
      <c r="I1259" s="464">
        <v>436991125769.11359</v>
      </c>
      <c r="J1259" s="462">
        <v>0.53685853249463333</v>
      </c>
      <c r="K1259" s="464">
        <v>18328571802.916611</v>
      </c>
      <c r="L1259" s="464">
        <v>1734236726.7124267</v>
      </c>
      <c r="M1259" s="464">
        <v>118925185506.27783</v>
      </c>
      <c r="N1259" s="464">
        <v>37566348319.859482</v>
      </c>
      <c r="O1259" s="464">
        <v>21930.108075291326</v>
      </c>
      <c r="P1259" s="461">
        <v>295503.98363242554</v>
      </c>
      <c r="Q1259" s="461">
        <v>169730.40129108151</v>
      </c>
      <c r="R1259" s="464">
        <v>757640001666.36499</v>
      </c>
      <c r="S1259" s="462">
        <v>0.61332436718157146</v>
      </c>
      <c r="T1259" s="462">
        <v>0.38911128536887774</v>
      </c>
      <c r="U1259" s="461">
        <v>14.846893922965389</v>
      </c>
      <c r="V1259" s="464">
        <v>4912795740303.1768</v>
      </c>
      <c r="W1259" s="460">
        <v>1550.3515714705659</v>
      </c>
      <c r="X1259" s="463">
        <v>4.7913401143968477E-2</v>
      </c>
      <c r="Y1259" s="476">
        <v>2.0000000000000001E-4</v>
      </c>
    </row>
    <row r="1260" spans="1:25" x14ac:dyDescent="0.2">
      <c r="A1260" s="475">
        <f t="shared" si="19"/>
        <v>1256</v>
      </c>
      <c r="B1260" s="462">
        <v>0.64193064842662295</v>
      </c>
      <c r="C1260" s="461">
        <v>5484.978439552553</v>
      </c>
      <c r="D1260" s="462">
        <v>0.82511816947821603</v>
      </c>
      <c r="E1260" s="462">
        <v>0.30078186901643711</v>
      </c>
      <c r="F1260" s="516">
        <v>2024.18</v>
      </c>
      <c r="G1260" s="464">
        <v>152589158056.14301</v>
      </c>
      <c r="H1260" s="461">
        <v>21084192.562863246</v>
      </c>
      <c r="I1260" s="464">
        <v>403352539318.93982</v>
      </c>
      <c r="J1260" s="462">
        <v>9.0005340793173017E-2</v>
      </c>
      <c r="K1260" s="464">
        <v>12385928574.263987</v>
      </c>
      <c r="L1260" s="464">
        <v>13740936887.692987</v>
      </c>
      <c r="M1260" s="464">
        <v>145519576463.95016</v>
      </c>
      <c r="N1260" s="464">
        <v>18593081278.213692</v>
      </c>
      <c r="O1260" s="464">
        <v>27434.020525560361</v>
      </c>
      <c r="P1260" s="461">
        <v>161540.71192398452</v>
      </c>
      <c r="Q1260" s="461">
        <v>68674.194305613666</v>
      </c>
      <c r="R1260" s="464">
        <v>784507700674.41968</v>
      </c>
      <c r="S1260" s="462">
        <v>0.41429237420800419</v>
      </c>
      <c r="T1260" s="462">
        <v>0.21370999520111453</v>
      </c>
      <c r="U1260" s="461">
        <v>18.697408197386768</v>
      </c>
      <c r="V1260" s="464">
        <v>3425829184053.5039</v>
      </c>
      <c r="W1260" s="460">
        <v>1079.8645395281642</v>
      </c>
      <c r="X1260" s="463">
        <v>3.9983561408125805E-2</v>
      </c>
      <c r="Y1260" s="476">
        <v>2.0000000000000001E-4</v>
      </c>
    </row>
    <row r="1261" spans="1:25" x14ac:dyDescent="0.2">
      <c r="A1261" s="475">
        <f t="shared" si="19"/>
        <v>1257</v>
      </c>
      <c r="B1261" s="462">
        <v>0.57903004439754258</v>
      </c>
      <c r="C1261" s="461">
        <v>2753.5062062573184</v>
      </c>
      <c r="D1261" s="462">
        <v>0.75843732649146089</v>
      </c>
      <c r="E1261" s="462">
        <v>0.37837312093181619</v>
      </c>
      <c r="F1261" s="516">
        <v>2024.4</v>
      </c>
      <c r="G1261" s="464">
        <v>333756948158.88879</v>
      </c>
      <c r="H1261" s="461">
        <v>18764507.002862278</v>
      </c>
      <c r="I1261" s="464">
        <v>516429078720.53363</v>
      </c>
      <c r="J1261" s="462">
        <v>0.39959119259784226</v>
      </c>
      <c r="K1261" s="464">
        <v>6980089633.5461111</v>
      </c>
      <c r="L1261" s="464">
        <v>0</v>
      </c>
      <c r="M1261" s="464">
        <v>221728065341.76724</v>
      </c>
      <c r="N1261" s="464">
        <v>41394141879.419487</v>
      </c>
      <c r="O1261" s="464">
        <v>32137.409116564148</v>
      </c>
      <c r="P1261" s="461">
        <v>292435.2569838583</v>
      </c>
      <c r="Q1261" s="461">
        <v>163747.20394236461</v>
      </c>
      <c r="R1261" s="464">
        <v>1134850724259.7019</v>
      </c>
      <c r="S1261" s="462">
        <v>0.59520393369755775</v>
      </c>
      <c r="T1261" s="462">
        <v>0.43943565227061598</v>
      </c>
      <c r="U1261" s="461">
        <v>16.999737973002173</v>
      </c>
      <c r="V1261" s="464">
        <v>9298082628894.3652</v>
      </c>
      <c r="W1261" s="460">
        <v>2934.1181957591575</v>
      </c>
      <c r="X1261" s="463">
        <v>4.3052663683438679E-2</v>
      </c>
      <c r="Y1261" s="476">
        <v>2.0000000000000001E-4</v>
      </c>
    </row>
    <row r="1262" spans="1:25" x14ac:dyDescent="0.2">
      <c r="A1262" s="475">
        <f t="shared" si="19"/>
        <v>1258</v>
      </c>
      <c r="B1262" s="462">
        <v>0.39533344246425239</v>
      </c>
      <c r="C1262" s="461">
        <v>11528.707468735109</v>
      </c>
      <c r="D1262" s="462">
        <v>0.86699411811566451</v>
      </c>
      <c r="E1262" s="462">
        <v>0.7</v>
      </c>
      <c r="F1262" s="516">
        <v>2027.45</v>
      </c>
      <c r="G1262" s="464">
        <v>50477884714.171867</v>
      </c>
      <c r="H1262" s="461">
        <v>13602963.382226806</v>
      </c>
      <c r="I1262" s="464">
        <v>407343803454.19434</v>
      </c>
      <c r="J1262" s="462">
        <v>0.39533344246425239</v>
      </c>
      <c r="K1262" s="464">
        <v>17086138444.192242</v>
      </c>
      <c r="L1262" s="464">
        <v>52244308648.447594</v>
      </c>
      <c r="M1262" s="464">
        <v>0</v>
      </c>
      <c r="N1262" s="464">
        <v>2785630509.4079995</v>
      </c>
      <c r="O1262" s="464">
        <v>27221.976932058798</v>
      </c>
      <c r="P1262" s="461">
        <v>70595.034106378676</v>
      </c>
      <c r="Q1262" s="461">
        <v>12212.008526594673</v>
      </c>
      <c r="R1262" s="464">
        <v>525208109232.72528</v>
      </c>
      <c r="S1262" s="462">
        <v>0.46600011162292837</v>
      </c>
      <c r="T1262" s="462">
        <v>0.32158731470719909</v>
      </c>
      <c r="U1262" s="461">
        <v>14.711266827353311</v>
      </c>
      <c r="V1262" s="464">
        <v>2780386367103.5859</v>
      </c>
      <c r="W1262" s="460">
        <v>876.85027723415192</v>
      </c>
      <c r="X1262" s="463">
        <v>4.9739760363839633E-2</v>
      </c>
      <c r="Y1262" s="476">
        <v>2.0000000000000001E-4</v>
      </c>
    </row>
    <row r="1263" spans="1:25" x14ac:dyDescent="0.2">
      <c r="A1263" s="475">
        <f t="shared" si="19"/>
        <v>1259</v>
      </c>
      <c r="B1263" s="462">
        <v>0.60795631241840209</v>
      </c>
      <c r="C1263" s="461">
        <v>1500</v>
      </c>
      <c r="D1263" s="462">
        <v>0.57111543690646838</v>
      </c>
      <c r="E1263" s="462">
        <v>0.51425571026000194</v>
      </c>
      <c r="F1263" s="516">
        <v>2026.79</v>
      </c>
      <c r="G1263" s="464">
        <v>105331142799.31926</v>
      </c>
      <c r="H1263" s="461">
        <v>12425563.952638581</v>
      </c>
      <c r="I1263" s="464">
        <v>338316624089.44843</v>
      </c>
      <c r="J1263" s="462">
        <v>0.31393708563097011</v>
      </c>
      <c r="K1263" s="464">
        <v>27121145828.966072</v>
      </c>
      <c r="L1263" s="464">
        <v>61676034893.575111</v>
      </c>
      <c r="M1263" s="464">
        <v>12206550929.419527</v>
      </c>
      <c r="N1263" s="464">
        <v>88954861691.804749</v>
      </c>
      <c r="O1263" s="464">
        <v>40450.149520146093</v>
      </c>
      <c r="P1263" s="461">
        <v>494016.98367932637</v>
      </c>
      <c r="Q1263" s="461">
        <v>326385.34711513796</v>
      </c>
      <c r="R1263" s="464">
        <v>647019040473.78979</v>
      </c>
      <c r="S1263" s="462">
        <v>0.4642127859052097</v>
      </c>
      <c r="T1263" s="462">
        <v>0.31495740777485803</v>
      </c>
      <c r="U1263" s="461">
        <v>15.848000641390872</v>
      </c>
      <c r="V1263" s="464">
        <v>3694081321500.5137</v>
      </c>
      <c r="W1263" s="460">
        <v>1166.2758215460799</v>
      </c>
      <c r="X1263" s="463">
        <v>4.4267088480263034E-2</v>
      </c>
      <c r="Y1263" s="476">
        <v>2.0000000000000001E-4</v>
      </c>
    </row>
    <row r="1264" spans="1:25" x14ac:dyDescent="0.2">
      <c r="A1264" s="475">
        <f t="shared" si="19"/>
        <v>1260</v>
      </c>
      <c r="B1264" s="462">
        <v>0.62594384768608835</v>
      </c>
      <c r="C1264" s="461">
        <v>2994.2248964094651</v>
      </c>
      <c r="D1264" s="462">
        <v>0.73761469460850848</v>
      </c>
      <c r="E1264" s="462">
        <v>0.42967464152046103</v>
      </c>
      <c r="F1264" s="516">
        <v>2023.75</v>
      </c>
      <c r="G1264" s="464">
        <v>294332706314.97882</v>
      </c>
      <c r="H1264" s="461">
        <v>17841095.368993737</v>
      </c>
      <c r="I1264" s="464">
        <v>475349642068.48114</v>
      </c>
      <c r="J1264" s="462">
        <v>0.30662921905320528</v>
      </c>
      <c r="K1264" s="464">
        <v>18031885334.054375</v>
      </c>
      <c r="L1264" s="464">
        <v>0</v>
      </c>
      <c r="M1264" s="464">
        <v>341493534133.12158</v>
      </c>
      <c r="N1264" s="464">
        <v>83674000111.218964</v>
      </c>
      <c r="O1264" s="464">
        <v>24815.806178083953</v>
      </c>
      <c r="P1264" s="461">
        <v>458931.8513170419</v>
      </c>
      <c r="Q1264" s="461">
        <v>293046.77852836426</v>
      </c>
      <c r="R1264" s="464">
        <v>1266532112445.1787</v>
      </c>
      <c r="S1264" s="462">
        <v>0.56948700252546514</v>
      </c>
      <c r="T1264" s="462">
        <v>0.31820088024176646</v>
      </c>
      <c r="U1264" s="461">
        <v>17.347233990057017</v>
      </c>
      <c r="V1264" s="464">
        <v>7801343190137.3232</v>
      </c>
      <c r="W1264" s="460">
        <v>2461.5186121779097</v>
      </c>
      <c r="X1264" s="463">
        <v>4.1486389455543039E-2</v>
      </c>
      <c r="Y1264" s="476">
        <v>2.0000000000000001E-4</v>
      </c>
    </row>
    <row r="1265" spans="1:25" x14ac:dyDescent="0.2">
      <c r="A1265" s="475">
        <f t="shared" si="19"/>
        <v>1261</v>
      </c>
      <c r="B1265" s="462">
        <v>0.55200298624401678</v>
      </c>
      <c r="C1265" s="461">
        <v>7358.9431733873134</v>
      </c>
      <c r="D1265" s="462">
        <v>0.64107215151820307</v>
      </c>
      <c r="E1265" s="462">
        <v>0.29798690410395573</v>
      </c>
      <c r="F1265" s="516">
        <v>2025.12</v>
      </c>
      <c r="G1265" s="464">
        <v>109889084818.34521</v>
      </c>
      <c r="H1265" s="461">
        <v>13208038.585321777</v>
      </c>
      <c r="I1265" s="464">
        <v>346946295759.86536</v>
      </c>
      <c r="J1265" s="462">
        <v>0.25880239411342754</v>
      </c>
      <c r="K1265" s="464">
        <v>8149855685.4223909</v>
      </c>
      <c r="L1265" s="464">
        <v>17968442340.086567</v>
      </c>
      <c r="M1265" s="464">
        <v>67191100732.067924</v>
      </c>
      <c r="N1265" s="464">
        <v>34356134018.194267</v>
      </c>
      <c r="O1265" s="464">
        <v>32608.549286250036</v>
      </c>
      <c r="P1265" s="461">
        <v>233372.01126722558</v>
      </c>
      <c r="Q1265" s="461">
        <v>122362.85710994914</v>
      </c>
      <c r="R1265" s="464">
        <v>581044290851.83972</v>
      </c>
      <c r="S1265" s="462">
        <v>0.43741111092665635</v>
      </c>
      <c r="T1265" s="462">
        <v>0.29935783493624296</v>
      </c>
      <c r="U1265" s="461">
        <v>16.725760280953288</v>
      </c>
      <c r="V1265" s="464">
        <v>3254677725300.8589</v>
      </c>
      <c r="W1265" s="460">
        <v>1026.7738463633555</v>
      </c>
      <c r="X1265" s="463">
        <v>4.3300769789733275E-2</v>
      </c>
      <c r="Y1265" s="476">
        <v>2.0000000000000001E-4</v>
      </c>
    </row>
    <row r="1266" spans="1:25" x14ac:dyDescent="0.2">
      <c r="A1266" s="475">
        <f t="shared" si="19"/>
        <v>1262</v>
      </c>
      <c r="B1266" s="462">
        <v>0.54431333017227013</v>
      </c>
      <c r="C1266" s="461">
        <v>10941.67151495595</v>
      </c>
      <c r="D1266" s="462">
        <v>0.98488560633406119</v>
      </c>
      <c r="E1266" s="462">
        <v>0.37328657474511007</v>
      </c>
      <c r="F1266" s="516">
        <v>2025.71</v>
      </c>
      <c r="G1266" s="464">
        <v>194384115739.94934</v>
      </c>
      <c r="H1266" s="461">
        <v>26433892.675341669</v>
      </c>
      <c r="I1266" s="464">
        <v>617798929904.7511</v>
      </c>
      <c r="J1266" s="462">
        <v>0.22199606003544814</v>
      </c>
      <c r="K1266" s="464">
        <v>27558802679.509644</v>
      </c>
      <c r="L1266" s="464">
        <v>23242161053.535213</v>
      </c>
      <c r="M1266" s="464">
        <v>146769446986.10757</v>
      </c>
      <c r="N1266" s="464">
        <v>20581768189.243057</v>
      </c>
      <c r="O1266" s="464">
        <v>18797.641023167882</v>
      </c>
      <c r="P1266" s="461">
        <v>207353.24241563771</v>
      </c>
      <c r="Q1266" s="461">
        <v>71118.308266643216</v>
      </c>
      <c r="R1266" s="464">
        <v>1097564512935.7537</v>
      </c>
      <c r="S1266" s="462">
        <v>0.45563395385754568</v>
      </c>
      <c r="T1266" s="462">
        <v>0.24966036532303132</v>
      </c>
      <c r="U1266" s="461">
        <v>17.101502892488078</v>
      </c>
      <c r="V1266" s="464">
        <v>4960766132195.7158</v>
      </c>
      <c r="W1266" s="460">
        <v>1566.3776555753668</v>
      </c>
      <c r="X1266" s="463">
        <v>4.4052057551937827E-2</v>
      </c>
      <c r="Y1266" s="476">
        <v>2.0000000000000001E-4</v>
      </c>
    </row>
    <row r="1267" spans="1:25" x14ac:dyDescent="0.2">
      <c r="A1267" s="475">
        <f t="shared" si="19"/>
        <v>1263</v>
      </c>
      <c r="B1267" s="462">
        <v>0.49688320063983443</v>
      </c>
      <c r="C1267" s="461">
        <v>4054.6658310897146</v>
      </c>
      <c r="D1267" s="462">
        <v>0.99283197696503034</v>
      </c>
      <c r="E1267" s="462">
        <v>0.60342647055843401</v>
      </c>
      <c r="F1267" s="516">
        <v>2025.73</v>
      </c>
      <c r="G1267" s="464">
        <v>127059032647.10403</v>
      </c>
      <c r="H1267" s="461">
        <v>29647066.184217583</v>
      </c>
      <c r="I1267" s="464">
        <v>712073735836.35547</v>
      </c>
      <c r="J1267" s="462">
        <v>0.37779276281859886</v>
      </c>
      <c r="K1267" s="464">
        <v>31754993347.369225</v>
      </c>
      <c r="L1267" s="464">
        <v>5017801547.7818022</v>
      </c>
      <c r="M1267" s="464">
        <v>81258228016.821655</v>
      </c>
      <c r="N1267" s="464">
        <v>43300576989.467049</v>
      </c>
      <c r="O1267" s="464">
        <v>34930.889055851076</v>
      </c>
      <c r="P1267" s="461">
        <v>316485.48145971633</v>
      </c>
      <c r="Q1267" s="461">
        <v>176561.93665126443</v>
      </c>
      <c r="R1267" s="464">
        <v>1016848741374.8325</v>
      </c>
      <c r="S1267" s="462">
        <v>0.46373792353469734</v>
      </c>
      <c r="T1267" s="462">
        <v>0.37020281842190295</v>
      </c>
      <c r="U1267" s="461">
        <v>14.954300418778468</v>
      </c>
      <c r="V1267" s="464">
        <v>6350670751328.2441</v>
      </c>
      <c r="W1267" s="460">
        <v>2002.1346288808538</v>
      </c>
      <c r="X1267" s="463">
        <v>4.7068550186238151E-2</v>
      </c>
      <c r="Y1267" s="476">
        <v>2.0000000000000001E-4</v>
      </c>
    </row>
    <row r="1268" spans="1:25" x14ac:dyDescent="0.2">
      <c r="A1268" s="475">
        <f t="shared" si="19"/>
        <v>1264</v>
      </c>
      <c r="B1268" s="462">
        <v>0.62873939937851231</v>
      </c>
      <c r="C1268" s="461">
        <v>4180.2506331995746</v>
      </c>
      <c r="D1268" s="462">
        <v>0.64565671152196202</v>
      </c>
      <c r="E1268" s="462">
        <v>0.41720148121724038</v>
      </c>
      <c r="F1268" s="516">
        <v>2025.62</v>
      </c>
      <c r="G1268" s="464">
        <v>133041570210.0676</v>
      </c>
      <c r="H1268" s="461">
        <v>13882432.382435175</v>
      </c>
      <c r="I1268" s="464">
        <v>450882406106.73853</v>
      </c>
      <c r="J1268" s="462">
        <v>0.46280714498578468</v>
      </c>
      <c r="K1268" s="464">
        <v>16403019374.425404</v>
      </c>
      <c r="L1268" s="464">
        <v>5642222528.0632591</v>
      </c>
      <c r="M1268" s="464">
        <v>106615678645.76633</v>
      </c>
      <c r="N1268" s="464">
        <v>51852622142.990784</v>
      </c>
      <c r="O1268" s="464">
        <v>31323.74498820267</v>
      </c>
      <c r="P1268" s="461">
        <v>345741.34957605076</v>
      </c>
      <c r="Q1268" s="461">
        <v>207098.53635645792</v>
      </c>
      <c r="R1268" s="464">
        <v>787444446715.49756</v>
      </c>
      <c r="S1268" s="462">
        <v>0.55970299059094164</v>
      </c>
      <c r="T1268" s="462">
        <v>0.42285605432313578</v>
      </c>
      <c r="U1268" s="461">
        <v>15.349831390734908</v>
      </c>
      <c r="V1268" s="464">
        <v>5729849131738.8945</v>
      </c>
      <c r="W1268" s="460">
        <v>1808.4791939406564</v>
      </c>
      <c r="X1268" s="463">
        <v>4.6818268918310764E-2</v>
      </c>
      <c r="Y1268" s="476">
        <v>2.0000000000000001E-4</v>
      </c>
    </row>
    <row r="1269" spans="1:25" x14ac:dyDescent="0.2">
      <c r="A1269" s="475">
        <f t="shared" si="19"/>
        <v>1265</v>
      </c>
      <c r="B1269" s="462">
        <v>0.348099347190019</v>
      </c>
      <c r="C1269" s="461">
        <v>2818.5346622792499</v>
      </c>
      <c r="D1269" s="462">
        <v>0.85580907575434539</v>
      </c>
      <c r="E1269" s="462">
        <v>0.36829987660213787</v>
      </c>
      <c r="F1269" s="516">
        <v>2025.48</v>
      </c>
      <c r="G1269" s="464">
        <v>204343614360.2677</v>
      </c>
      <c r="H1269" s="461">
        <v>23484264.270306047</v>
      </c>
      <c r="I1269" s="464">
        <v>494372024596.9563</v>
      </c>
      <c r="J1269" s="462">
        <v>0.14217487045749744</v>
      </c>
      <c r="K1269" s="464">
        <v>13644753770.436232</v>
      </c>
      <c r="L1269" s="464">
        <v>6266344789.096384</v>
      </c>
      <c r="M1269" s="464">
        <v>115815095759.0135</v>
      </c>
      <c r="N1269" s="464">
        <v>70880618726.676315</v>
      </c>
      <c r="O1269" s="464">
        <v>19399.773880498746</v>
      </c>
      <c r="P1269" s="461">
        <v>398335.31836224964</v>
      </c>
      <c r="Q1269" s="461">
        <v>242221.42076640803</v>
      </c>
      <c r="R1269" s="464">
        <v>990683674481.02563</v>
      </c>
      <c r="S1269" s="462">
        <v>0.42434552831293287</v>
      </c>
      <c r="T1269" s="462">
        <v>0.23088856731705593</v>
      </c>
      <c r="U1269" s="461">
        <v>18.285278691482976</v>
      </c>
      <c r="V1269" s="464">
        <v>4584230806011.9102</v>
      </c>
      <c r="W1269" s="460">
        <v>1446.6607060405274</v>
      </c>
      <c r="X1269" s="463">
        <v>3.9847878048649484E-2</v>
      </c>
      <c r="Y1269" s="476">
        <v>2.0000000000000001E-4</v>
      </c>
    </row>
    <row r="1270" spans="1:25" x14ac:dyDescent="0.2">
      <c r="A1270" s="475">
        <f t="shared" si="19"/>
        <v>1266</v>
      </c>
      <c r="B1270" s="462">
        <v>0.51630233241623058</v>
      </c>
      <c r="C1270" s="461">
        <v>4126.5181720535838</v>
      </c>
      <c r="D1270" s="462">
        <v>0.82560141848886637</v>
      </c>
      <c r="E1270" s="462">
        <v>0.60612740727725101</v>
      </c>
      <c r="F1270" s="516">
        <v>2024.43</v>
      </c>
      <c r="G1270" s="464">
        <v>139923313220.43927</v>
      </c>
      <c r="H1270" s="461">
        <v>21325392.007049166</v>
      </c>
      <c r="I1270" s="464">
        <v>484749434089.16064</v>
      </c>
      <c r="J1270" s="462">
        <v>0.29453366679113158</v>
      </c>
      <c r="K1270" s="464">
        <v>13338500248.718985</v>
      </c>
      <c r="L1270" s="464">
        <v>2608183186.5755653</v>
      </c>
      <c r="M1270" s="464">
        <v>182714198945.07779</v>
      </c>
      <c r="N1270" s="464">
        <v>61552994134.195694</v>
      </c>
      <c r="O1270" s="464">
        <v>17719.741732640272</v>
      </c>
      <c r="P1270" s="461">
        <v>404690.00312355661</v>
      </c>
      <c r="Q1270" s="461">
        <v>247965.17890817937</v>
      </c>
      <c r="R1270" s="464">
        <v>997303357834.98523</v>
      </c>
      <c r="S1270" s="462">
        <v>0.50816544784318118</v>
      </c>
      <c r="T1270" s="462">
        <v>0.26134809329896125</v>
      </c>
      <c r="U1270" s="461">
        <v>16.173858354079609</v>
      </c>
      <c r="V1270" s="464">
        <v>4675574454085.4014</v>
      </c>
      <c r="W1270" s="460">
        <v>1474.6475416210881</v>
      </c>
      <c r="X1270" s="463">
        <v>4.457475174268706E-2</v>
      </c>
      <c r="Y1270" s="476">
        <v>2.0000000000000001E-4</v>
      </c>
    </row>
    <row r="1271" spans="1:25" x14ac:dyDescent="0.2">
      <c r="A1271" s="475">
        <f t="shared" si="19"/>
        <v>1267</v>
      </c>
      <c r="B1271" s="462">
        <v>0.50711066226009982</v>
      </c>
      <c r="C1271" s="461">
        <v>3372.6668638667443</v>
      </c>
      <c r="D1271" s="462">
        <v>0.70249037199836917</v>
      </c>
      <c r="E1271" s="462">
        <v>0.29160744515474368</v>
      </c>
      <c r="F1271" s="516">
        <v>2025.42</v>
      </c>
      <c r="G1271" s="464">
        <v>179483874250.52017</v>
      </c>
      <c r="H1271" s="461">
        <v>16516454.492813937</v>
      </c>
      <c r="I1271" s="464">
        <v>437292948930.25629</v>
      </c>
      <c r="J1271" s="462">
        <v>0.36352533313411373</v>
      </c>
      <c r="K1271" s="464">
        <v>25070443605.716663</v>
      </c>
      <c r="L1271" s="464">
        <v>52457479647.680794</v>
      </c>
      <c r="M1271" s="464">
        <v>104414981116.26985</v>
      </c>
      <c r="N1271" s="464">
        <v>59671579664.836815</v>
      </c>
      <c r="O1271" s="464">
        <v>32549.596134249081</v>
      </c>
      <c r="P1271" s="461">
        <v>387390.70120991091</v>
      </c>
      <c r="Q1271" s="461">
        <v>237876.95510070297</v>
      </c>
      <c r="R1271" s="464">
        <v>945848564827.37439</v>
      </c>
      <c r="S1271" s="462">
        <v>0.5525452351375334</v>
      </c>
      <c r="T1271" s="462">
        <v>0.32506922919949199</v>
      </c>
      <c r="U1271" s="461">
        <v>16.389174013316257</v>
      </c>
      <c r="V1271" s="464">
        <v>5619305856619.3818</v>
      </c>
      <c r="W1271" s="460">
        <v>1773.7350694375937</v>
      </c>
      <c r="X1271" s="463">
        <v>4.3970965583443371E-2</v>
      </c>
      <c r="Y1271" s="476">
        <v>2.0000000000000001E-4</v>
      </c>
    </row>
    <row r="1272" spans="1:25" x14ac:dyDescent="0.2">
      <c r="A1272" s="475">
        <f t="shared" si="19"/>
        <v>1268</v>
      </c>
      <c r="B1272" s="462">
        <v>0.54930911331783716</v>
      </c>
      <c r="C1272" s="461">
        <v>5555.561495726628</v>
      </c>
      <c r="D1272" s="462">
        <v>0.34821900953104534</v>
      </c>
      <c r="E1272" s="462">
        <v>0.53044086790386658</v>
      </c>
      <c r="F1272" s="516">
        <v>2023.75</v>
      </c>
      <c r="G1272" s="464">
        <v>204996222899.99518</v>
      </c>
      <c r="H1272" s="461">
        <v>5755661.6744901817</v>
      </c>
      <c r="I1272" s="464">
        <v>286459921769.80927</v>
      </c>
      <c r="J1272" s="462">
        <v>0.54930911331783716</v>
      </c>
      <c r="K1272" s="464">
        <v>5043738209.1319008</v>
      </c>
      <c r="L1272" s="464">
        <v>0</v>
      </c>
      <c r="M1272" s="464">
        <v>232607887599.4783</v>
      </c>
      <c r="N1272" s="464">
        <v>128179704006.36678</v>
      </c>
      <c r="O1272" s="464">
        <v>29431.426961785652</v>
      </c>
      <c r="P1272" s="461">
        <v>848075.91505688766</v>
      </c>
      <c r="Q1272" s="461">
        <v>531023.28343959793</v>
      </c>
      <c r="R1272" s="464">
        <v>880644695201.96851</v>
      </c>
      <c r="S1272" s="462">
        <v>0.63362017761241241</v>
      </c>
      <c r="T1272" s="462">
        <v>0.41011036391677586</v>
      </c>
      <c r="U1272" s="461">
        <v>16.386338607169513</v>
      </c>
      <c r="V1272" s="464">
        <v>6735318640980.9697</v>
      </c>
      <c r="W1272" s="460">
        <v>2123.4320439374001</v>
      </c>
      <c r="X1272" s="463">
        <v>4.3046981692646091E-2</v>
      </c>
      <c r="Y1272" s="476">
        <v>2.0000000000000001E-4</v>
      </c>
    </row>
    <row r="1273" spans="1:25" x14ac:dyDescent="0.2">
      <c r="A1273" s="475">
        <f t="shared" si="19"/>
        <v>1269</v>
      </c>
      <c r="B1273" s="462">
        <v>0.44515143719148376</v>
      </c>
      <c r="C1273" s="461">
        <v>3569.2027267350845</v>
      </c>
      <c r="D1273" s="462">
        <v>0.35622165340757733</v>
      </c>
      <c r="E1273" s="462">
        <v>0.55103621588485407</v>
      </c>
      <c r="F1273" s="516">
        <v>2024.95</v>
      </c>
      <c r="G1273" s="464">
        <v>165081637029.86194</v>
      </c>
      <c r="H1273" s="461">
        <v>5935481.3555251788</v>
      </c>
      <c r="I1273" s="464">
        <v>226319953931.94818</v>
      </c>
      <c r="J1273" s="462">
        <v>0.44515143719148376</v>
      </c>
      <c r="K1273" s="464">
        <v>3836654448.873405</v>
      </c>
      <c r="L1273" s="464">
        <v>0</v>
      </c>
      <c r="M1273" s="464">
        <v>126955147538.80956</v>
      </c>
      <c r="N1273" s="464">
        <v>106502677548.63005</v>
      </c>
      <c r="O1273" s="464">
        <v>33959.039886139566</v>
      </c>
      <c r="P1273" s="461">
        <v>673329.88289369293</v>
      </c>
      <c r="Q1273" s="461">
        <v>403065.71858611505</v>
      </c>
      <c r="R1273" s="464">
        <v>619574125451.69751</v>
      </c>
      <c r="S1273" s="462">
        <v>0.56742996328454276</v>
      </c>
      <c r="T1273" s="462">
        <v>0.40898585115077934</v>
      </c>
      <c r="U1273" s="461">
        <v>16.888225033516964</v>
      </c>
      <c r="V1273" s="464">
        <v>4734277218137.498</v>
      </c>
      <c r="W1273" s="460">
        <v>1494.782249147112</v>
      </c>
      <c r="X1273" s="463">
        <v>4.3022016789790576E-2</v>
      </c>
      <c r="Y1273" s="476">
        <v>2.0000000000000001E-4</v>
      </c>
    </row>
    <row r="1274" spans="1:25" x14ac:dyDescent="0.2">
      <c r="A1274" s="475">
        <f t="shared" si="19"/>
        <v>1270</v>
      </c>
      <c r="B1274" s="462">
        <v>0.63981419775618587</v>
      </c>
      <c r="C1274" s="461">
        <v>7346.5047651593995</v>
      </c>
      <c r="D1274" s="462">
        <v>0.78077541698702935</v>
      </c>
      <c r="E1274" s="462">
        <v>0.54063590240856596</v>
      </c>
      <c r="F1274" s="516">
        <v>2026.55</v>
      </c>
      <c r="G1274" s="464">
        <v>179160610981.17844</v>
      </c>
      <c r="H1274" s="461">
        <v>16058193.010374648</v>
      </c>
      <c r="I1274" s="464">
        <v>315526360907.13806</v>
      </c>
      <c r="J1274" s="462">
        <v>6.1750895095299518E-2</v>
      </c>
      <c r="K1274" s="464">
        <v>35804322860.928078</v>
      </c>
      <c r="L1274" s="464">
        <v>131805346022.13559</v>
      </c>
      <c r="M1274" s="464">
        <v>36686167575.976219</v>
      </c>
      <c r="N1274" s="464">
        <v>23108061062.924225</v>
      </c>
      <c r="O1274" s="464">
        <v>29236.431861815756</v>
      </c>
      <c r="P1274" s="461">
        <v>233544.14990049257</v>
      </c>
      <c r="Q1274" s="461">
        <v>84397.594744849252</v>
      </c>
      <c r="R1274" s="464">
        <v>698957270683.64661</v>
      </c>
      <c r="S1274" s="462">
        <v>0.42636683548168658</v>
      </c>
      <c r="T1274" s="462">
        <v>0.26215343835919808</v>
      </c>
      <c r="U1274" s="461">
        <v>19.928687218265484</v>
      </c>
      <c r="V1274" s="464">
        <v>3828355616436.0884</v>
      </c>
      <c r="W1274" s="460">
        <v>1208.7318994184786</v>
      </c>
      <c r="X1274" s="463">
        <v>3.8573625399552391E-2</v>
      </c>
      <c r="Y1274" s="476">
        <v>2.0000000000000001E-4</v>
      </c>
    </row>
    <row r="1275" spans="1:25" x14ac:dyDescent="0.2">
      <c r="A1275" s="475">
        <f t="shared" si="19"/>
        <v>1271</v>
      </c>
      <c r="B1275" s="462">
        <v>0.32695449164807427</v>
      </c>
      <c r="C1275" s="461">
        <v>2141.8559862607508</v>
      </c>
      <c r="D1275" s="462">
        <v>0.24506319340970539</v>
      </c>
      <c r="E1275" s="462">
        <v>0.3757830670922504</v>
      </c>
      <c r="F1275" s="516">
        <v>2025.64</v>
      </c>
      <c r="G1275" s="464">
        <v>63408779031.067291</v>
      </c>
      <c r="H1275" s="461">
        <v>4095839.5595777961</v>
      </c>
      <c r="I1275" s="464">
        <v>194359564953.73453</v>
      </c>
      <c r="J1275" s="462">
        <v>0.32695449164807422</v>
      </c>
      <c r="K1275" s="464">
        <v>11440806960.727074</v>
      </c>
      <c r="L1275" s="464">
        <v>19481896409.381271</v>
      </c>
      <c r="M1275" s="464">
        <v>86310423148.90181</v>
      </c>
      <c r="N1275" s="464">
        <v>36416790947.067764</v>
      </c>
      <c r="O1275" s="464">
        <v>19824.938729466005</v>
      </c>
      <c r="P1275" s="461">
        <v>333781.03163887881</v>
      </c>
      <c r="Q1275" s="461">
        <v>170295.39179561875</v>
      </c>
      <c r="R1275" s="464">
        <v>416526020746.17432</v>
      </c>
      <c r="S1275" s="462">
        <v>0.51214203820888238</v>
      </c>
      <c r="T1275" s="462">
        <v>0.26303346270449812</v>
      </c>
      <c r="U1275" s="461">
        <v>16.392952003582511</v>
      </c>
      <c r="V1275" s="464">
        <v>2080057913662.6494</v>
      </c>
      <c r="W1275" s="460">
        <v>656.13698759159286</v>
      </c>
      <c r="X1275" s="463">
        <v>4.2295715514003684E-2</v>
      </c>
      <c r="Y1275" s="476">
        <v>2.0000000000000001E-4</v>
      </c>
    </row>
    <row r="1276" spans="1:25" x14ac:dyDescent="0.2">
      <c r="A1276" s="475">
        <f t="shared" si="19"/>
        <v>1272</v>
      </c>
      <c r="B1276" s="462">
        <v>0.52799424733782074</v>
      </c>
      <c r="C1276" s="461">
        <v>3397.5420691099312</v>
      </c>
      <c r="D1276" s="462">
        <v>1.1363131362468479</v>
      </c>
      <c r="E1276" s="462">
        <v>0.54951630416125541</v>
      </c>
      <c r="F1276" s="516">
        <v>2023.75</v>
      </c>
      <c r="G1276" s="464">
        <v>344676679620.94769</v>
      </c>
      <c r="H1276" s="461">
        <v>39610119.360745601</v>
      </c>
      <c r="I1276" s="464">
        <v>849085560734.67395</v>
      </c>
      <c r="J1276" s="462">
        <v>0.34026462191280582</v>
      </c>
      <c r="K1276" s="464">
        <v>11729996795.772203</v>
      </c>
      <c r="L1276" s="464">
        <v>0</v>
      </c>
      <c r="M1276" s="464">
        <v>278368924306.81635</v>
      </c>
      <c r="N1276" s="464">
        <v>22259224409.945496</v>
      </c>
      <c r="O1276" s="464">
        <v>28748.161752172935</v>
      </c>
      <c r="P1276" s="461">
        <v>175268.73492572107</v>
      </c>
      <c r="Q1276" s="461">
        <v>90093.119564784487</v>
      </c>
      <c r="R1276" s="464">
        <v>1490443701925.1338</v>
      </c>
      <c r="S1276" s="462">
        <v>0.52821351336589184</v>
      </c>
      <c r="T1276" s="462">
        <v>0.36346158734368095</v>
      </c>
      <c r="U1276" s="461">
        <v>16.781592693514174</v>
      </c>
      <c r="V1276" s="464">
        <v>10001205511246.689</v>
      </c>
      <c r="W1276" s="460">
        <v>3156.4082049513536</v>
      </c>
      <c r="X1276" s="463">
        <v>4.3688718277379308E-2</v>
      </c>
      <c r="Y1276" s="476">
        <v>2.0000000000000001E-4</v>
      </c>
    </row>
    <row r="1277" spans="1:25" x14ac:dyDescent="0.2">
      <c r="A1277" s="475">
        <f t="shared" si="19"/>
        <v>1273</v>
      </c>
      <c r="B1277" s="462">
        <v>0.35047860673500292</v>
      </c>
      <c r="C1277" s="461">
        <v>3805.3919683885038</v>
      </c>
      <c r="D1277" s="462">
        <v>0.82913886142797377</v>
      </c>
      <c r="E1277" s="462">
        <v>0.4028162385085502</v>
      </c>
      <c r="F1277" s="516">
        <v>2024.6</v>
      </c>
      <c r="G1277" s="464">
        <v>253879592333.97607</v>
      </c>
      <c r="H1277" s="461">
        <v>20636324.047227766</v>
      </c>
      <c r="I1277" s="464">
        <v>476695070550.60181</v>
      </c>
      <c r="J1277" s="462">
        <v>0.34258507986240583</v>
      </c>
      <c r="K1277" s="464">
        <v>31554630408.571373</v>
      </c>
      <c r="L1277" s="464">
        <v>72955649569.088531</v>
      </c>
      <c r="M1277" s="464">
        <v>151039590782.45941</v>
      </c>
      <c r="N1277" s="464">
        <v>17792787237.159252</v>
      </c>
      <c r="O1277" s="464">
        <v>29440.076446019524</v>
      </c>
      <c r="P1277" s="461">
        <v>174488.56094496284</v>
      </c>
      <c r="Q1277" s="461">
        <v>77086.916433252089</v>
      </c>
      <c r="R1277" s="464">
        <v>1044700006705.3079</v>
      </c>
      <c r="S1277" s="462">
        <v>0.5729523808693775</v>
      </c>
      <c r="T1277" s="462">
        <v>0.37632583476142117</v>
      </c>
      <c r="U1277" s="461">
        <v>16.754956541311721</v>
      </c>
      <c r="V1277" s="464">
        <v>7272612664599.2803</v>
      </c>
      <c r="W1277" s="460">
        <v>2294.8272123822476</v>
      </c>
      <c r="X1277" s="463">
        <v>4.3490005782798935E-2</v>
      </c>
      <c r="Y1277" s="476">
        <v>2.0000000000000001E-4</v>
      </c>
    </row>
    <row r="1278" spans="1:25" x14ac:dyDescent="0.2">
      <c r="A1278" s="475">
        <f t="shared" si="19"/>
        <v>1274</v>
      </c>
      <c r="B1278" s="462">
        <v>0.63428271992570529</v>
      </c>
      <c r="C1278" s="461">
        <v>5341.4955610607385</v>
      </c>
      <c r="D1278" s="462">
        <v>0.43122161373324858</v>
      </c>
      <c r="E1278" s="462">
        <v>0.43185892158275324</v>
      </c>
      <c r="F1278" s="516">
        <v>2026.34</v>
      </c>
      <c r="G1278" s="464">
        <v>62897948601.306038</v>
      </c>
      <c r="H1278" s="461">
        <v>7824026.6380047388</v>
      </c>
      <c r="I1278" s="464">
        <v>317280630154.41211</v>
      </c>
      <c r="J1278" s="462">
        <v>0.53934146283078521</v>
      </c>
      <c r="K1278" s="464">
        <v>24185103521.664593</v>
      </c>
      <c r="L1278" s="464">
        <v>13336575839.549255</v>
      </c>
      <c r="M1278" s="464">
        <v>22348978045.283752</v>
      </c>
      <c r="N1278" s="464">
        <v>39134203124.997223</v>
      </c>
      <c r="O1278" s="464">
        <v>27388.360567307293</v>
      </c>
      <c r="P1278" s="461">
        <v>281684.98623954551</v>
      </c>
      <c r="Q1278" s="461">
        <v>163323.8760648137</v>
      </c>
      <c r="R1278" s="464">
        <v>471686588789.0835</v>
      </c>
      <c r="S1278" s="462">
        <v>0.5555930798716473</v>
      </c>
      <c r="T1278" s="462">
        <v>0.49413960142892538</v>
      </c>
      <c r="U1278" s="461">
        <v>14.4914585955341</v>
      </c>
      <c r="V1278" s="464">
        <v>3876186404171.1113</v>
      </c>
      <c r="W1278" s="460">
        <v>1221.4061315852134</v>
      </c>
      <c r="X1278" s="463">
        <v>4.8242568192413418E-2</v>
      </c>
      <c r="Y1278" s="476">
        <v>2.0000000000000001E-4</v>
      </c>
    </row>
    <row r="1279" spans="1:25" x14ac:dyDescent="0.2">
      <c r="A1279" s="475">
        <f t="shared" si="19"/>
        <v>1275</v>
      </c>
      <c r="B1279" s="462">
        <v>0.34168131923375911</v>
      </c>
      <c r="C1279" s="461">
        <v>8991.6205839553186</v>
      </c>
      <c r="D1279" s="462">
        <v>0.84638907694911703</v>
      </c>
      <c r="E1279" s="462">
        <v>0.44525689821524239</v>
      </c>
      <c r="F1279" s="516">
        <v>2025.26</v>
      </c>
      <c r="G1279" s="464">
        <v>171766704566.1839</v>
      </c>
      <c r="H1279" s="461">
        <v>21348953.443649754</v>
      </c>
      <c r="I1279" s="464">
        <v>576881456426.71143</v>
      </c>
      <c r="J1279" s="462">
        <v>0.34168131923375911</v>
      </c>
      <c r="K1279" s="464">
        <v>48546503919.965614</v>
      </c>
      <c r="L1279" s="464">
        <v>74434803312.601151</v>
      </c>
      <c r="M1279" s="464">
        <v>115088656261.84238</v>
      </c>
      <c r="N1279" s="464">
        <v>90215615565.171005</v>
      </c>
      <c r="O1279" s="464">
        <v>26278.64742298214</v>
      </c>
      <c r="P1279" s="461">
        <v>525466.2104355148</v>
      </c>
      <c r="Q1279" s="461">
        <v>342499.51541625604</v>
      </c>
      <c r="R1279" s="464">
        <v>1078499863239.3226</v>
      </c>
      <c r="S1279" s="462">
        <v>0.48236301934545667</v>
      </c>
      <c r="T1279" s="462">
        <v>0.32425492710125453</v>
      </c>
      <c r="U1279" s="461">
        <v>15.833765777810836</v>
      </c>
      <c r="V1279" s="464">
        <v>5985900941822.8174</v>
      </c>
      <c r="W1279" s="460">
        <v>1886.62338750766</v>
      </c>
      <c r="X1279" s="463">
        <v>4.7005402668639819E-2</v>
      </c>
      <c r="Y1279" s="476">
        <v>2.0000000000000001E-4</v>
      </c>
    </row>
    <row r="1280" spans="1:25" x14ac:dyDescent="0.2">
      <c r="A1280" s="475">
        <f t="shared" si="19"/>
        <v>1276</v>
      </c>
      <c r="B1280" s="462">
        <v>0.37844507271493882</v>
      </c>
      <c r="C1280" s="461">
        <v>1743.6646452728578</v>
      </c>
      <c r="D1280" s="462">
        <v>0.45044056662231735</v>
      </c>
      <c r="E1280" s="462">
        <v>0.52292673810632384</v>
      </c>
      <c r="F1280" s="516">
        <v>2024.92</v>
      </c>
      <c r="G1280" s="464">
        <v>333701749832.47211</v>
      </c>
      <c r="H1280" s="461">
        <v>8507689.7762836404</v>
      </c>
      <c r="I1280" s="464">
        <v>285530686142.76862</v>
      </c>
      <c r="J1280" s="462">
        <v>0.37844507271493888</v>
      </c>
      <c r="K1280" s="464">
        <v>13895717938.168844</v>
      </c>
      <c r="L1280" s="464">
        <v>0</v>
      </c>
      <c r="M1280" s="464">
        <v>204888968251.63968</v>
      </c>
      <c r="N1280" s="464">
        <v>186701674962.24628</v>
      </c>
      <c r="O1280" s="464">
        <v>32477.365789025611</v>
      </c>
      <c r="P1280" s="461">
        <v>1158320.1330716729</v>
      </c>
      <c r="Q1280" s="461">
        <v>757135.61687457818</v>
      </c>
      <c r="R1280" s="464">
        <v>990786898535.53442</v>
      </c>
      <c r="S1280" s="462">
        <v>0.57136595350149333</v>
      </c>
      <c r="T1280" s="462">
        <v>0.46675095587413884</v>
      </c>
      <c r="U1280" s="461">
        <v>17.290382629032877</v>
      </c>
      <c r="V1280" s="464">
        <v>8706459413678.5947</v>
      </c>
      <c r="W1280" s="460">
        <v>2746.4086602545999</v>
      </c>
      <c r="X1280" s="463">
        <v>4.2500131328242895E-2</v>
      </c>
      <c r="Y1280" s="476">
        <v>2.0000000000000001E-4</v>
      </c>
    </row>
    <row r="1281" spans="1:25" x14ac:dyDescent="0.2">
      <c r="A1281" s="475">
        <f t="shared" si="19"/>
        <v>1277</v>
      </c>
      <c r="B1281" s="462">
        <v>0.53247781817205708</v>
      </c>
      <c r="C1281" s="461">
        <v>1500</v>
      </c>
      <c r="D1281" s="462">
        <v>0.86738005466650647</v>
      </c>
      <c r="E1281" s="462">
        <v>0.45889723649353237</v>
      </c>
      <c r="F1281" s="516">
        <v>2024.97</v>
      </c>
      <c r="G1281" s="464">
        <v>329609352022.81146</v>
      </c>
      <c r="H1281" s="461">
        <v>24641325.587655917</v>
      </c>
      <c r="I1281" s="464">
        <v>548365929122.2027</v>
      </c>
      <c r="J1281" s="462">
        <v>0.19125980245772767</v>
      </c>
      <c r="K1281" s="464">
        <v>14343468400.065289</v>
      </c>
      <c r="L1281" s="464">
        <v>0</v>
      </c>
      <c r="M1281" s="464">
        <v>202060753297.95813</v>
      </c>
      <c r="N1281" s="464">
        <v>55449893793.077812</v>
      </c>
      <c r="O1281" s="464">
        <v>26634.09442320887</v>
      </c>
      <c r="P1281" s="461">
        <v>326675.82265300944</v>
      </c>
      <c r="Q1281" s="461">
        <v>187056.46450057783</v>
      </c>
      <c r="R1281" s="464">
        <v>1129601413138.2502</v>
      </c>
      <c r="S1281" s="462">
        <v>0.4735285920743959</v>
      </c>
      <c r="T1281" s="462">
        <v>0.34421545998230602</v>
      </c>
      <c r="U1281" s="461">
        <v>18.016765076314343</v>
      </c>
      <c r="V1281" s="464">
        <v>7629405362432.4443</v>
      </c>
      <c r="W1281" s="460">
        <v>2406.3591298036013</v>
      </c>
      <c r="X1281" s="463">
        <v>4.0920106036306483E-2</v>
      </c>
      <c r="Y1281" s="476">
        <v>2.0000000000000001E-4</v>
      </c>
    </row>
    <row r="1282" spans="1:25" x14ac:dyDescent="0.2">
      <c r="A1282" s="475">
        <f t="shared" si="19"/>
        <v>1278</v>
      </c>
      <c r="B1282" s="462">
        <v>0.50706137756301828</v>
      </c>
      <c r="C1282" s="461">
        <v>5754.5849163623006</v>
      </c>
      <c r="D1282" s="462">
        <v>0.91540251072206391</v>
      </c>
      <c r="E1282" s="462">
        <v>0.44422692203905362</v>
      </c>
      <c r="F1282" s="516">
        <v>2024</v>
      </c>
      <c r="G1282" s="464">
        <v>386505048980.84174</v>
      </c>
      <c r="H1282" s="461">
        <v>24920026.189181719</v>
      </c>
      <c r="I1282" s="464">
        <v>578607359920.22449</v>
      </c>
      <c r="J1282" s="462">
        <v>0.32088151856271374</v>
      </c>
      <c r="K1282" s="464">
        <v>9874891877.7090511</v>
      </c>
      <c r="L1282" s="464">
        <v>0</v>
      </c>
      <c r="M1282" s="464">
        <v>277040767423.49426</v>
      </c>
      <c r="N1282" s="464">
        <v>77505758180.40741</v>
      </c>
      <c r="O1282" s="464">
        <v>10000</v>
      </c>
      <c r="P1282" s="461">
        <v>489652.77205339097</v>
      </c>
      <c r="Q1282" s="461">
        <v>311960.27205441747</v>
      </c>
      <c r="R1282" s="464">
        <v>1338023386798.3845</v>
      </c>
      <c r="S1282" s="462">
        <v>0.55682037114563543</v>
      </c>
      <c r="T1282" s="462">
        <v>0.3982699507126608</v>
      </c>
      <c r="U1282" s="461">
        <v>17.323756842996339</v>
      </c>
      <c r="V1282" s="464">
        <v>10069627936273.123</v>
      </c>
      <c r="W1282" s="460">
        <v>3178.9091980730495</v>
      </c>
      <c r="X1282" s="463">
        <v>4.2141658640862834E-2</v>
      </c>
      <c r="Y1282" s="476">
        <v>2.0000000000000001E-4</v>
      </c>
    </row>
    <row r="1283" spans="1:25" x14ac:dyDescent="0.2">
      <c r="A1283" s="475">
        <f t="shared" si="19"/>
        <v>1279</v>
      </c>
      <c r="B1283" s="462">
        <v>0.52600493230989731</v>
      </c>
      <c r="C1283" s="461">
        <v>7655.3539056022146</v>
      </c>
      <c r="D1283" s="462">
        <v>0.76129818212103151</v>
      </c>
      <c r="E1283" s="462">
        <v>0.37489936481463559</v>
      </c>
      <c r="F1283" s="516">
        <v>2023.75</v>
      </c>
      <c r="G1283" s="464">
        <v>609748855024.95886</v>
      </c>
      <c r="H1283" s="461">
        <v>18159005.635911509</v>
      </c>
      <c r="I1283" s="464">
        <v>339877726608.16638</v>
      </c>
      <c r="J1283" s="462">
        <v>0.14449543606235449</v>
      </c>
      <c r="K1283" s="464">
        <v>5185858322.8668203</v>
      </c>
      <c r="L1283" s="464">
        <v>0</v>
      </c>
      <c r="M1283" s="464">
        <v>450770571634.72656</v>
      </c>
      <c r="N1283" s="464">
        <v>25388156812.448078</v>
      </c>
      <c r="O1283" s="464">
        <v>45000</v>
      </c>
      <c r="P1283" s="461">
        <v>217358.18620267499</v>
      </c>
      <c r="Q1283" s="461">
        <v>108415.95374841354</v>
      </c>
      <c r="R1283" s="464">
        <v>1245663603658.3457</v>
      </c>
      <c r="S1283" s="462">
        <v>0.60858127355073111</v>
      </c>
      <c r="T1283" s="462">
        <v>0.52104403618734463</v>
      </c>
      <c r="U1283" s="461">
        <v>18.624037377070959</v>
      </c>
      <c r="V1283" s="464">
        <v>13010772622078.34</v>
      </c>
      <c r="W1283" s="460">
        <v>4108.6603929272715</v>
      </c>
      <c r="X1283" s="463">
        <v>3.9991024626687979E-2</v>
      </c>
      <c r="Y1283" s="476">
        <v>2.0000000000000001E-4</v>
      </c>
    </row>
    <row r="1284" spans="1:25" x14ac:dyDescent="0.2">
      <c r="A1284" s="475">
        <f t="shared" si="19"/>
        <v>1280</v>
      </c>
      <c r="B1284" s="462">
        <v>0.49939191772926594</v>
      </c>
      <c r="C1284" s="461">
        <v>4013.8395617492665</v>
      </c>
      <c r="D1284" s="462">
        <v>0.92377345820809087</v>
      </c>
      <c r="E1284" s="462">
        <v>0.47968738838978037</v>
      </c>
      <c r="F1284" s="516">
        <v>2026.32</v>
      </c>
      <c r="G1284" s="464">
        <v>145432967028.85205</v>
      </c>
      <c r="H1284" s="461">
        <v>26556929.089882392</v>
      </c>
      <c r="I1284" s="464">
        <v>396347158980.56567</v>
      </c>
      <c r="J1284" s="462">
        <v>5.0731006814458635E-2</v>
      </c>
      <c r="K1284" s="464">
        <v>18936211078.997932</v>
      </c>
      <c r="L1284" s="464">
        <v>48065745614.749763</v>
      </c>
      <c r="M1284" s="464">
        <v>40572025971.040291</v>
      </c>
      <c r="N1284" s="464">
        <v>11190017417.056208</v>
      </c>
      <c r="O1284" s="464">
        <v>39411.224768031381</v>
      </c>
      <c r="P1284" s="461">
        <v>129705.68915111752</v>
      </c>
      <c r="Q1284" s="461">
        <v>49364.662114684819</v>
      </c>
      <c r="R1284" s="464">
        <v>692098555817.25623</v>
      </c>
      <c r="S1284" s="462">
        <v>0.3527033067594525</v>
      </c>
      <c r="T1284" s="462">
        <v>0.18895655077635268</v>
      </c>
      <c r="U1284" s="461">
        <v>22.980137281499417</v>
      </c>
      <c r="V1284" s="464">
        <v>3249683111800.4902</v>
      </c>
      <c r="W1284" s="460">
        <v>1023.9061027070119</v>
      </c>
      <c r="X1284" s="463">
        <v>3.2163842318522491E-2</v>
      </c>
      <c r="Y1284" s="476">
        <v>2.0000000000000001E-4</v>
      </c>
    </row>
    <row r="1285" spans="1:25" x14ac:dyDescent="0.2">
      <c r="A1285" s="475">
        <f t="shared" si="19"/>
        <v>1281</v>
      </c>
      <c r="B1285" s="462">
        <v>0.66401703209129259</v>
      </c>
      <c r="C1285" s="461">
        <v>5906.4431380052574</v>
      </c>
      <c r="D1285" s="462">
        <v>0.37736621939791781</v>
      </c>
      <c r="E1285" s="462">
        <v>0.39283316816414754</v>
      </c>
      <c r="F1285" s="516">
        <v>2024</v>
      </c>
      <c r="G1285" s="464">
        <v>211947188107.75873</v>
      </c>
      <c r="H1285" s="461">
        <v>6477336.1455294928</v>
      </c>
      <c r="I1285" s="464">
        <v>234702739053.23376</v>
      </c>
      <c r="J1285" s="462">
        <v>0.43102439280860438</v>
      </c>
      <c r="K1285" s="464">
        <v>7558716772.2854652</v>
      </c>
      <c r="L1285" s="464">
        <v>0</v>
      </c>
      <c r="M1285" s="464">
        <v>149777252421.82202</v>
      </c>
      <c r="N1285" s="464">
        <v>139427337429.72711</v>
      </c>
      <c r="O1285" s="464">
        <v>26823.682542312785</v>
      </c>
      <c r="P1285" s="461">
        <v>850581.23243347881</v>
      </c>
      <c r="Q1285" s="461">
        <v>531353.23019900103</v>
      </c>
      <c r="R1285" s="464">
        <v>759499356595.66187</v>
      </c>
      <c r="S1285" s="462">
        <v>0.58536870192880053</v>
      </c>
      <c r="T1285" s="462">
        <v>0.42855808226062853</v>
      </c>
      <c r="U1285" s="461">
        <v>16.861345057260902</v>
      </c>
      <c r="V1285" s="464">
        <v>6023027691583.3271</v>
      </c>
      <c r="W1285" s="460">
        <v>1900.4297659329618</v>
      </c>
      <c r="X1285" s="463">
        <v>4.3469141609512089E-2</v>
      </c>
      <c r="Y1285" s="476">
        <v>2.0000000000000001E-4</v>
      </c>
    </row>
    <row r="1286" spans="1:25" x14ac:dyDescent="0.2">
      <c r="A1286" s="475">
        <f t="shared" si="19"/>
        <v>1282</v>
      </c>
      <c r="B1286" s="462">
        <v>0.52322015993013671</v>
      </c>
      <c r="C1286" s="461">
        <v>6976.0921410534202</v>
      </c>
      <c r="D1286" s="462">
        <v>0.99069210133747154</v>
      </c>
      <c r="E1286" s="462">
        <v>0.56406444673402845</v>
      </c>
      <c r="F1286" s="516">
        <v>2024.85</v>
      </c>
      <c r="G1286" s="464">
        <v>304764665330.84644</v>
      </c>
      <c r="H1286" s="461">
        <v>28741963.222270403</v>
      </c>
      <c r="I1286" s="464">
        <v>548760059237.2865</v>
      </c>
      <c r="J1286" s="462">
        <v>0.10792949552303555</v>
      </c>
      <c r="K1286" s="464">
        <v>18156778631.738644</v>
      </c>
      <c r="L1286" s="464">
        <v>0</v>
      </c>
      <c r="M1286" s="464">
        <v>219523246280.10397</v>
      </c>
      <c r="N1286" s="464">
        <v>116087447281.48122</v>
      </c>
      <c r="O1286" s="464">
        <v>41979.556990265024</v>
      </c>
      <c r="P1286" s="461">
        <v>629450.8036506098</v>
      </c>
      <c r="Q1286" s="461">
        <v>421039.92668213765</v>
      </c>
      <c r="R1286" s="464">
        <v>1242023485647.7266</v>
      </c>
      <c r="S1286" s="462">
        <v>0.43768593439951375</v>
      </c>
      <c r="T1286" s="462">
        <v>0.27801991690296451</v>
      </c>
      <c r="U1286" s="461">
        <v>18.253540244388191</v>
      </c>
      <c r="V1286" s="464">
        <v>6789189828925.8291</v>
      </c>
      <c r="W1286" s="460">
        <v>2142.6692791349778</v>
      </c>
      <c r="X1286" s="463">
        <v>4.1132082640955442E-2</v>
      </c>
      <c r="Y1286" s="476">
        <v>2.0000000000000001E-4</v>
      </c>
    </row>
    <row r="1287" spans="1:25" x14ac:dyDescent="0.2">
      <c r="A1287" s="475">
        <f t="shared" ref="A1287:A1350" si="20">A1286+1</f>
        <v>1283</v>
      </c>
      <c r="B1287" s="462">
        <v>0.42197034106588593</v>
      </c>
      <c r="C1287" s="461">
        <v>3442.4390284529322</v>
      </c>
      <c r="D1287" s="462">
        <v>0.74993128850878243</v>
      </c>
      <c r="E1287" s="462">
        <v>0.46562073692884831</v>
      </c>
      <c r="F1287" s="516">
        <v>2025.15</v>
      </c>
      <c r="G1287" s="464">
        <v>215724941696.70108</v>
      </c>
      <c r="H1287" s="461">
        <v>17907953.688468695</v>
      </c>
      <c r="I1287" s="464">
        <v>404522835550.88605</v>
      </c>
      <c r="J1287" s="462">
        <v>0.2792267362934967</v>
      </c>
      <c r="K1287" s="464">
        <v>22544346506.130302</v>
      </c>
      <c r="L1287" s="464">
        <v>53985464340.107597</v>
      </c>
      <c r="M1287" s="464">
        <v>153999531248.31216</v>
      </c>
      <c r="N1287" s="464">
        <v>47719050632.414116</v>
      </c>
      <c r="O1287" s="464">
        <v>36033.23907007098</v>
      </c>
      <c r="P1287" s="461">
        <v>334135.14904512744</v>
      </c>
      <c r="Q1287" s="461">
        <v>195538.68122742232</v>
      </c>
      <c r="R1287" s="464">
        <v>911703713568.94055</v>
      </c>
      <c r="S1287" s="462">
        <v>0.5310009012968866</v>
      </c>
      <c r="T1287" s="462">
        <v>0.33786153525376433</v>
      </c>
      <c r="U1287" s="461">
        <v>17.084832870782375</v>
      </c>
      <c r="V1287" s="464">
        <v>5805292259644.8535</v>
      </c>
      <c r="W1287" s="460">
        <v>1832.6029445938316</v>
      </c>
      <c r="X1287" s="463">
        <v>4.2795768315858344E-2</v>
      </c>
      <c r="Y1287" s="476">
        <v>2.0000000000000001E-4</v>
      </c>
    </row>
    <row r="1288" spans="1:25" x14ac:dyDescent="0.2">
      <c r="A1288" s="475">
        <f t="shared" si="20"/>
        <v>1284</v>
      </c>
      <c r="B1288" s="462">
        <v>0.47192240449677364</v>
      </c>
      <c r="C1288" s="461">
        <v>2625.9317131586367</v>
      </c>
      <c r="D1288" s="462">
        <v>0.50666421069750933</v>
      </c>
      <c r="E1288" s="462">
        <v>0.50633932566268169</v>
      </c>
      <c r="F1288" s="516">
        <v>2024.66</v>
      </c>
      <c r="G1288" s="464">
        <v>179267927450.22992</v>
      </c>
      <c r="H1288" s="461">
        <v>9966815.3872483727</v>
      </c>
      <c r="I1288" s="464">
        <v>328066839021.72156</v>
      </c>
      <c r="J1288" s="462">
        <v>0.47192240449677358</v>
      </c>
      <c r="K1288" s="464">
        <v>6524807149.1970854</v>
      </c>
      <c r="L1288" s="464">
        <v>0</v>
      </c>
      <c r="M1288" s="464">
        <v>106951249656.07034</v>
      </c>
      <c r="N1288" s="464">
        <v>8330903106.4536953</v>
      </c>
      <c r="O1288" s="464">
        <v>17775.766810848108</v>
      </c>
      <c r="P1288" s="461">
        <v>111161.19131671874</v>
      </c>
      <c r="Q1288" s="461">
        <v>39202.371989767402</v>
      </c>
      <c r="R1288" s="464">
        <v>591789953285.75916</v>
      </c>
      <c r="S1288" s="462">
        <v>0.60792078677479056</v>
      </c>
      <c r="T1288" s="462">
        <v>0.52322659358031676</v>
      </c>
      <c r="U1288" s="461">
        <v>16.437184961406523</v>
      </c>
      <c r="V1288" s="464">
        <v>5672390313485.0713</v>
      </c>
      <c r="W1288" s="460">
        <v>1790.6364983224723</v>
      </c>
      <c r="X1288" s="463">
        <v>4.3657470415258998E-2</v>
      </c>
      <c r="Y1288" s="476">
        <v>2.0000000000000001E-4</v>
      </c>
    </row>
    <row r="1289" spans="1:25" x14ac:dyDescent="0.2">
      <c r="A1289" s="475">
        <f t="shared" si="20"/>
        <v>1285</v>
      </c>
      <c r="B1289" s="462">
        <v>0.67655292398983702</v>
      </c>
      <c r="C1289" s="461">
        <v>1963.3508423502526</v>
      </c>
      <c r="D1289" s="462">
        <v>0.6313679124400402</v>
      </c>
      <c r="E1289" s="462">
        <v>0.45442760465627824</v>
      </c>
      <c r="F1289" s="516">
        <v>2025.07</v>
      </c>
      <c r="G1289" s="464">
        <v>154384860891.06415</v>
      </c>
      <c r="H1289" s="461">
        <v>14437311.292203901</v>
      </c>
      <c r="I1289" s="464">
        <v>476138224134.99567</v>
      </c>
      <c r="J1289" s="462">
        <v>0.45167546082131149</v>
      </c>
      <c r="K1289" s="464">
        <v>43811897773.1222</v>
      </c>
      <c r="L1289" s="464">
        <v>69485825310.427948</v>
      </c>
      <c r="M1289" s="464">
        <v>155683518489.71521</v>
      </c>
      <c r="N1289" s="464">
        <v>45739054039.555191</v>
      </c>
      <c r="O1289" s="464">
        <v>21185.637026080938</v>
      </c>
      <c r="P1289" s="461">
        <v>296140.3102451067</v>
      </c>
      <c r="Q1289" s="461">
        <v>169477.20443821431</v>
      </c>
      <c r="R1289" s="464">
        <v>1005385546040.6617</v>
      </c>
      <c r="S1289" s="462">
        <v>0.59275894286595165</v>
      </c>
      <c r="T1289" s="462">
        <v>0.34389689310814819</v>
      </c>
      <c r="U1289" s="461">
        <v>15.511887463666985</v>
      </c>
      <c r="V1289" s="464">
        <v>6092473706666.0098</v>
      </c>
      <c r="W1289" s="460">
        <v>1923.1215778920525</v>
      </c>
      <c r="X1289" s="463">
        <v>4.5608600248173529E-2</v>
      </c>
      <c r="Y1289" s="476">
        <v>2.0000000000000001E-4</v>
      </c>
    </row>
    <row r="1290" spans="1:25" x14ac:dyDescent="0.2">
      <c r="A1290" s="475">
        <f t="shared" si="20"/>
        <v>1286</v>
      </c>
      <c r="B1290" s="462">
        <v>0.57100611250413325</v>
      </c>
      <c r="C1290" s="461">
        <v>11038.003364664604</v>
      </c>
      <c r="D1290" s="462">
        <v>0.60522122727531869</v>
      </c>
      <c r="E1290" s="462">
        <v>0.6050262527135678</v>
      </c>
      <c r="F1290" s="516">
        <v>2023.75</v>
      </c>
      <c r="G1290" s="464">
        <v>488915573876.80029</v>
      </c>
      <c r="H1290" s="461">
        <v>11913532.628378388</v>
      </c>
      <c r="I1290" s="464">
        <v>404498873379.19745</v>
      </c>
      <c r="J1290" s="462">
        <v>0.45767091824983341</v>
      </c>
      <c r="K1290" s="464">
        <v>10409888873.362185</v>
      </c>
      <c r="L1290" s="464">
        <v>0</v>
      </c>
      <c r="M1290" s="464">
        <v>476085622919.25592</v>
      </c>
      <c r="N1290" s="464">
        <v>75402559561.577499</v>
      </c>
      <c r="O1290" s="464">
        <v>38963.833502134177</v>
      </c>
      <c r="P1290" s="461">
        <v>466213.57795629057</v>
      </c>
      <c r="Q1290" s="461">
        <v>302981.42134197842</v>
      </c>
      <c r="R1290" s="464">
        <v>1343846957437.241</v>
      </c>
      <c r="S1290" s="462">
        <v>0.66151983399057945</v>
      </c>
      <c r="T1290" s="462">
        <v>0.48442330655329829</v>
      </c>
      <c r="U1290" s="461">
        <v>17.477376736577803</v>
      </c>
      <c r="V1290" s="464">
        <v>12378242420231.062</v>
      </c>
      <c r="W1290" s="460">
        <v>3907.7582058325388</v>
      </c>
      <c r="X1290" s="463">
        <v>4.2309604557647304E-2</v>
      </c>
      <c r="Y1290" s="476">
        <v>2.0000000000000001E-4</v>
      </c>
    </row>
    <row r="1291" spans="1:25" x14ac:dyDescent="0.2">
      <c r="A1291" s="475">
        <f t="shared" si="20"/>
        <v>1287</v>
      </c>
      <c r="B1291" s="462">
        <v>0.64430935145313306</v>
      </c>
      <c r="C1291" s="461">
        <v>4434.613401696055</v>
      </c>
      <c r="D1291" s="462">
        <v>0.50060588594066324</v>
      </c>
      <c r="E1291" s="462">
        <v>0.26153868642723554</v>
      </c>
      <c r="F1291" s="516">
        <v>2023.75</v>
      </c>
      <c r="G1291" s="464">
        <v>212862712700.83899</v>
      </c>
      <c r="H1291" s="461">
        <v>9684747.7202096675</v>
      </c>
      <c r="I1291" s="464">
        <v>332490931549.16406</v>
      </c>
      <c r="J1291" s="462">
        <v>0.4434532021717188</v>
      </c>
      <c r="K1291" s="464">
        <v>7354114418.3182535</v>
      </c>
      <c r="L1291" s="464">
        <v>0</v>
      </c>
      <c r="M1291" s="464">
        <v>193944967131.35803</v>
      </c>
      <c r="N1291" s="464">
        <v>21462126013.427841</v>
      </c>
      <c r="O1291" s="464">
        <v>30943.24649889232</v>
      </c>
      <c r="P1291" s="461">
        <v>173597.994870906</v>
      </c>
      <c r="Q1291" s="461">
        <v>81792.055323953377</v>
      </c>
      <c r="R1291" s="464">
        <v>778364594796.74646</v>
      </c>
      <c r="S1291" s="462">
        <v>0.62637643694615208</v>
      </c>
      <c r="T1291" s="462">
        <v>0.42518007624784948</v>
      </c>
      <c r="U1291" s="461">
        <v>16.836101073768358</v>
      </c>
      <c r="V1291" s="464">
        <v>6258525578764.877</v>
      </c>
      <c r="W1291" s="460">
        <v>1975.9664363546228</v>
      </c>
      <c r="X1291" s="463">
        <v>4.2518988890000879E-2</v>
      </c>
      <c r="Y1291" s="476">
        <v>2.0000000000000001E-4</v>
      </c>
    </row>
    <row r="1292" spans="1:25" x14ac:dyDescent="0.2">
      <c r="A1292" s="475">
        <f t="shared" si="20"/>
        <v>1288</v>
      </c>
      <c r="B1292" s="462">
        <v>0.5799901445086757</v>
      </c>
      <c r="C1292" s="461">
        <v>1500</v>
      </c>
      <c r="D1292" s="462">
        <v>0.88730565335737199</v>
      </c>
      <c r="E1292" s="462">
        <v>0.27635282634399955</v>
      </c>
      <c r="F1292" s="516">
        <v>2024.71</v>
      </c>
      <c r="G1292" s="464">
        <v>271271642228.85547</v>
      </c>
      <c r="H1292" s="461">
        <v>25820279.596832853</v>
      </c>
      <c r="I1292" s="464">
        <v>596937599662.19214</v>
      </c>
      <c r="J1292" s="462">
        <v>0.29310567340481253</v>
      </c>
      <c r="K1292" s="464">
        <v>9656472303.0352764</v>
      </c>
      <c r="L1292" s="464">
        <v>0</v>
      </c>
      <c r="M1292" s="464">
        <v>260121365679.50665</v>
      </c>
      <c r="N1292" s="464">
        <v>139541195910.1431</v>
      </c>
      <c r="O1292" s="464">
        <v>30361.803990358429</v>
      </c>
      <c r="P1292" s="461">
        <v>746991.51694204658</v>
      </c>
      <c r="Q1292" s="461">
        <v>520407.00758164976</v>
      </c>
      <c r="R1292" s="464">
        <v>1395778201324.6785</v>
      </c>
      <c r="S1292" s="462">
        <v>0.52129667962298887</v>
      </c>
      <c r="T1292" s="462">
        <v>0.28453588515519773</v>
      </c>
      <c r="U1292" s="461">
        <v>17.063079782729151</v>
      </c>
      <c r="V1292" s="464">
        <v>7497304084177.6992</v>
      </c>
      <c r="W1292" s="460">
        <v>2367.7263761364675</v>
      </c>
      <c r="X1292" s="463">
        <v>4.2604489558798142E-2</v>
      </c>
      <c r="Y1292" s="476">
        <v>2.0000000000000001E-4</v>
      </c>
    </row>
    <row r="1293" spans="1:25" x14ac:dyDescent="0.2">
      <c r="A1293" s="475">
        <f t="shared" si="20"/>
        <v>1289</v>
      </c>
      <c r="B1293" s="462">
        <v>0.27199673963890492</v>
      </c>
      <c r="C1293" s="461">
        <v>6793.9907354089137</v>
      </c>
      <c r="D1293" s="462">
        <v>0.99458250760320821</v>
      </c>
      <c r="E1293" s="462">
        <v>0.59820433978950582</v>
      </c>
      <c r="F1293" s="516">
        <v>2025.06</v>
      </c>
      <c r="G1293" s="464">
        <v>265229670542.20496</v>
      </c>
      <c r="H1293" s="461">
        <v>30213379.257958036</v>
      </c>
      <c r="I1293" s="464">
        <v>742675648014.87537</v>
      </c>
      <c r="J1293" s="462">
        <v>0.27199673963890492</v>
      </c>
      <c r="K1293" s="464">
        <v>36102120471.116051</v>
      </c>
      <c r="L1293" s="464">
        <v>2114491927.9654284</v>
      </c>
      <c r="M1293" s="464">
        <v>120164264651.0547</v>
      </c>
      <c r="N1293" s="464">
        <v>46944929851.958672</v>
      </c>
      <c r="O1293" s="464">
        <v>33709.691353801754</v>
      </c>
      <c r="P1293" s="461">
        <v>296632.66441690008</v>
      </c>
      <c r="Q1293" s="461">
        <v>161754.89496489143</v>
      </c>
      <c r="R1293" s="464">
        <v>1244519069349.7507</v>
      </c>
      <c r="S1293" s="462">
        <v>0.44981433367701756</v>
      </c>
      <c r="T1293" s="462">
        <v>0.36545187901061416</v>
      </c>
      <c r="U1293" s="461">
        <v>16.408013870424853</v>
      </c>
      <c r="V1293" s="464">
        <v>7975388685059.4463</v>
      </c>
      <c r="W1293" s="460">
        <v>2518.5685702147271</v>
      </c>
      <c r="X1293" s="463">
        <v>4.5828391322967357E-2</v>
      </c>
      <c r="Y1293" s="476">
        <v>2.0000000000000001E-4</v>
      </c>
    </row>
    <row r="1294" spans="1:25" x14ac:dyDescent="0.2">
      <c r="A1294" s="475">
        <f t="shared" si="20"/>
        <v>1290</v>
      </c>
      <c r="B1294" s="462">
        <v>0.54688548976372597</v>
      </c>
      <c r="C1294" s="461">
        <v>6872.9590504945299</v>
      </c>
      <c r="D1294" s="462">
        <v>1.2098119310926472</v>
      </c>
      <c r="E1294" s="462">
        <v>0.37973247360269535</v>
      </c>
      <c r="F1294" s="516">
        <v>2025.71</v>
      </c>
      <c r="G1294" s="464">
        <v>237117756285.56122</v>
      </c>
      <c r="H1294" s="461">
        <v>30478329.191102631</v>
      </c>
      <c r="I1294" s="464">
        <v>741070408739.89185</v>
      </c>
      <c r="J1294" s="462">
        <v>0.37744202195002652</v>
      </c>
      <c r="K1294" s="464">
        <v>38128220146.921936</v>
      </c>
      <c r="L1294" s="464">
        <v>76162362670.176651</v>
      </c>
      <c r="M1294" s="464">
        <v>109346130820.7276</v>
      </c>
      <c r="N1294" s="464">
        <v>3953810947.1086812</v>
      </c>
      <c r="O1294" s="464">
        <v>26260.542689200505</v>
      </c>
      <c r="P1294" s="461">
        <v>67078.068624234409</v>
      </c>
      <c r="Q1294" s="461">
        <v>16124.534312117203</v>
      </c>
      <c r="R1294" s="464">
        <v>1260442702964.4524</v>
      </c>
      <c r="S1294" s="462">
        <v>0.53865200812639102</v>
      </c>
      <c r="T1294" s="462">
        <v>0.34171094183642425</v>
      </c>
      <c r="U1294" s="461">
        <v>16.187170510000922</v>
      </c>
      <c r="V1294" s="464">
        <v>7599679111648.4023</v>
      </c>
      <c r="W1294" s="460">
        <v>2399.2534801319616</v>
      </c>
      <c r="X1294" s="463">
        <v>4.5755827922261995E-2</v>
      </c>
      <c r="Y1294" s="476">
        <v>2.0000000000000001E-4</v>
      </c>
    </row>
    <row r="1295" spans="1:25" x14ac:dyDescent="0.2">
      <c r="A1295" s="475">
        <f t="shared" si="20"/>
        <v>1291</v>
      </c>
      <c r="B1295" s="462">
        <v>0.40152745706593873</v>
      </c>
      <c r="C1295" s="461">
        <v>4216.442064201944</v>
      </c>
      <c r="D1295" s="462">
        <v>0.96157729240040291</v>
      </c>
      <c r="E1295" s="462">
        <v>0.60607608986880468</v>
      </c>
      <c r="F1295" s="516">
        <v>2023.75</v>
      </c>
      <c r="G1295" s="464">
        <v>364713812752.07996</v>
      </c>
      <c r="H1295" s="461">
        <v>27954352.266044058</v>
      </c>
      <c r="I1295" s="464">
        <v>541066194493.36646</v>
      </c>
      <c r="J1295" s="462">
        <v>0.22019233862556165</v>
      </c>
      <c r="K1295" s="464">
        <v>10299660981.589962</v>
      </c>
      <c r="L1295" s="464">
        <v>0</v>
      </c>
      <c r="M1295" s="464">
        <v>299921834908.00726</v>
      </c>
      <c r="N1295" s="464">
        <v>65270761936.612564</v>
      </c>
      <c r="O1295" s="464">
        <v>24486.304817914657</v>
      </c>
      <c r="P1295" s="461">
        <v>433581.99194136332</v>
      </c>
      <c r="Q1295" s="461">
        <v>266721.37107527367</v>
      </c>
      <c r="R1295" s="464">
        <v>1239183777349.3479</v>
      </c>
      <c r="S1295" s="462">
        <v>0.51327882546556858</v>
      </c>
      <c r="T1295" s="462">
        <v>0.36829342409198185</v>
      </c>
      <c r="U1295" s="461">
        <v>17.773216864916151</v>
      </c>
      <c r="V1295" s="464">
        <v>8801531220658.5371</v>
      </c>
      <c r="W1295" s="460">
        <v>2778.5657725582851</v>
      </c>
      <c r="X1295" s="463">
        <v>4.1559287066937005E-2</v>
      </c>
      <c r="Y1295" s="476">
        <v>2.0000000000000001E-4</v>
      </c>
    </row>
    <row r="1296" spans="1:25" x14ac:dyDescent="0.2">
      <c r="A1296" s="475">
        <f t="shared" si="20"/>
        <v>1292</v>
      </c>
      <c r="B1296" s="462">
        <v>0.4797235409575496</v>
      </c>
      <c r="C1296" s="461">
        <v>3662.0871287444388</v>
      </c>
      <c r="D1296" s="462">
        <v>0.84316750437710797</v>
      </c>
      <c r="E1296" s="462">
        <v>0.45098953003080794</v>
      </c>
      <c r="F1296" s="516">
        <v>2024.67</v>
      </c>
      <c r="G1296" s="464">
        <v>240471213784.0545</v>
      </c>
      <c r="H1296" s="461">
        <v>22975617.239506543</v>
      </c>
      <c r="I1296" s="464">
        <v>627724479663.27588</v>
      </c>
      <c r="J1296" s="462">
        <v>0.42822545281793978</v>
      </c>
      <c r="K1296" s="464">
        <v>12647867843.856693</v>
      </c>
      <c r="L1296" s="464">
        <v>2544168993.1279898</v>
      </c>
      <c r="M1296" s="464">
        <v>235354215798.28928</v>
      </c>
      <c r="N1296" s="464">
        <v>37341567908.790276</v>
      </c>
      <c r="O1296" s="464">
        <v>28363.119597651494</v>
      </c>
      <c r="P1296" s="461">
        <v>278762.87869775854</v>
      </c>
      <c r="Q1296" s="461">
        <v>151697.28258354162</v>
      </c>
      <c r="R1296" s="464">
        <v>1225585562223.5225</v>
      </c>
      <c r="S1296" s="462">
        <v>0.58810228851113011</v>
      </c>
      <c r="T1296" s="462">
        <v>0.37694145939583329</v>
      </c>
      <c r="U1296" s="461">
        <v>16.085819510559439</v>
      </c>
      <c r="V1296" s="464">
        <v>8177553066005.5986</v>
      </c>
      <c r="W1296" s="460">
        <v>2582.3742419604077</v>
      </c>
      <c r="X1296" s="463">
        <v>4.5382049493327067E-2</v>
      </c>
      <c r="Y1296" s="476">
        <v>2.0000000000000001E-4</v>
      </c>
    </row>
    <row r="1297" spans="1:25" x14ac:dyDescent="0.2">
      <c r="A1297" s="475">
        <f t="shared" si="20"/>
        <v>1293</v>
      </c>
      <c r="B1297" s="462">
        <v>0.6254619815656377</v>
      </c>
      <c r="C1297" s="461">
        <v>7283.2478358636563</v>
      </c>
      <c r="D1297" s="462">
        <v>0.4409301396297442</v>
      </c>
      <c r="E1297" s="462">
        <v>0.63175083591491454</v>
      </c>
      <c r="F1297" s="516">
        <v>2025.35</v>
      </c>
      <c r="G1297" s="464">
        <v>98581358690.68898</v>
      </c>
      <c r="H1297" s="461">
        <v>8245187.6472678753</v>
      </c>
      <c r="I1297" s="464">
        <v>331654225469.42572</v>
      </c>
      <c r="J1297" s="462">
        <v>0.52619275481531291</v>
      </c>
      <c r="K1297" s="464">
        <v>20642945054.567738</v>
      </c>
      <c r="L1297" s="464">
        <v>22143891634.985992</v>
      </c>
      <c r="M1297" s="464">
        <v>97229168806.897537</v>
      </c>
      <c r="N1297" s="464">
        <v>20207451976.038616</v>
      </c>
      <c r="O1297" s="464">
        <v>18623.038087975252</v>
      </c>
      <c r="P1297" s="461">
        <v>171110.51851430227</v>
      </c>
      <c r="Q1297" s="461">
        <v>81062.776865804815</v>
      </c>
      <c r="R1297" s="464">
        <v>621220518657.01599</v>
      </c>
      <c r="S1297" s="462">
        <v>0.62672520122684561</v>
      </c>
      <c r="T1297" s="462">
        <v>0.40335663528274668</v>
      </c>
      <c r="U1297" s="461">
        <v>15.225224536644081</v>
      </c>
      <c r="V1297" s="464">
        <v>4388230452424.5186</v>
      </c>
      <c r="W1297" s="460">
        <v>1385.2272229751491</v>
      </c>
      <c r="X1297" s="463">
        <v>4.603299041912317E-2</v>
      </c>
      <c r="Y1297" s="476">
        <v>2.0000000000000001E-4</v>
      </c>
    </row>
    <row r="1298" spans="1:25" x14ac:dyDescent="0.2">
      <c r="A1298" s="475">
        <f t="shared" si="20"/>
        <v>1294</v>
      </c>
      <c r="B1298" s="462">
        <v>0.52165608789929474</v>
      </c>
      <c r="C1298" s="461">
        <v>5395.6325340258281</v>
      </c>
      <c r="D1298" s="462">
        <v>0.65561595528268968</v>
      </c>
      <c r="E1298" s="462">
        <v>0.63876017039881328</v>
      </c>
      <c r="F1298" s="516">
        <v>2024.17</v>
      </c>
      <c r="G1298" s="464">
        <v>232721224784.14453</v>
      </c>
      <c r="H1298" s="461">
        <v>13914227.991968723</v>
      </c>
      <c r="I1298" s="464">
        <v>434017133112.0484</v>
      </c>
      <c r="J1298" s="462">
        <v>0.40487517639609139</v>
      </c>
      <c r="K1298" s="464">
        <v>21910338888.65741</v>
      </c>
      <c r="L1298" s="464">
        <v>25044377565.842079</v>
      </c>
      <c r="M1298" s="464">
        <v>215867988047.26599</v>
      </c>
      <c r="N1298" s="464">
        <v>48786203354.713615</v>
      </c>
      <c r="O1298" s="464">
        <v>16389.826156986084</v>
      </c>
      <c r="P1298" s="461">
        <v>312043.40814289253</v>
      </c>
      <c r="Q1298" s="461">
        <v>180989.57842508267</v>
      </c>
      <c r="R1298" s="464">
        <v>1068071839683.7954</v>
      </c>
      <c r="S1298" s="462">
        <v>0.6055440208334355</v>
      </c>
      <c r="T1298" s="462">
        <v>0.3640924730820253</v>
      </c>
      <c r="U1298" s="461">
        <v>16.523421824764647</v>
      </c>
      <c r="V1298" s="464">
        <v>7131920452483.3164</v>
      </c>
      <c r="W1298" s="460">
        <v>2251.7345384545706</v>
      </c>
      <c r="X1298" s="463">
        <v>4.3752859401596803E-2</v>
      </c>
      <c r="Y1298" s="476">
        <v>2.0000000000000001E-4</v>
      </c>
    </row>
    <row r="1299" spans="1:25" x14ac:dyDescent="0.2">
      <c r="A1299" s="475">
        <f t="shared" si="20"/>
        <v>1295</v>
      </c>
      <c r="B1299" s="462">
        <v>0.44190345794810321</v>
      </c>
      <c r="C1299" s="461">
        <v>9880.9389041061804</v>
      </c>
      <c r="D1299" s="462">
        <v>0.68656534606499409</v>
      </c>
      <c r="E1299" s="462">
        <v>0.47597916741634777</v>
      </c>
      <c r="F1299" s="516">
        <v>2024.46</v>
      </c>
      <c r="G1299" s="464">
        <v>428931298323.92975</v>
      </c>
      <c r="H1299" s="461">
        <v>15053441.844660439</v>
      </c>
      <c r="I1299" s="464">
        <v>402347385482.73071</v>
      </c>
      <c r="J1299" s="462">
        <v>0.33443546002443603</v>
      </c>
      <c r="K1299" s="464">
        <v>2498708596.613441</v>
      </c>
      <c r="L1299" s="464">
        <v>0</v>
      </c>
      <c r="M1299" s="464">
        <v>320216532280.50922</v>
      </c>
      <c r="N1299" s="464">
        <v>67044028803.517479</v>
      </c>
      <c r="O1299" s="464">
        <v>43721.978537935327</v>
      </c>
      <c r="P1299" s="461">
        <v>421669.07391557767</v>
      </c>
      <c r="Q1299" s="461">
        <v>265170.28340209811</v>
      </c>
      <c r="R1299" s="464">
        <v>1246351717909.8879</v>
      </c>
      <c r="S1299" s="462">
        <v>0.61993880216075203</v>
      </c>
      <c r="T1299" s="462">
        <v>0.42911633914542863</v>
      </c>
      <c r="U1299" s="461">
        <v>17.80525943941047</v>
      </c>
      <c r="V1299" s="464">
        <v>10247788252535.561</v>
      </c>
      <c r="W1299" s="460">
        <v>3233.2322838328191</v>
      </c>
      <c r="X1299" s="463">
        <v>4.1999253367542115E-2</v>
      </c>
      <c r="Y1299" s="476">
        <v>2.0000000000000001E-4</v>
      </c>
    </row>
    <row r="1300" spans="1:25" x14ac:dyDescent="0.2">
      <c r="A1300" s="475">
        <f t="shared" si="20"/>
        <v>1296</v>
      </c>
      <c r="B1300" s="462">
        <v>0.49646335025556648</v>
      </c>
      <c r="C1300" s="461">
        <v>4395.1305488826001</v>
      </c>
      <c r="D1300" s="462">
        <v>0.82534669392910065</v>
      </c>
      <c r="E1300" s="462">
        <v>0.36705379929569637</v>
      </c>
      <c r="F1300" s="516">
        <v>2024.49</v>
      </c>
      <c r="G1300" s="464">
        <v>219050256429.26407</v>
      </c>
      <c r="H1300" s="461">
        <v>21565131.783599608</v>
      </c>
      <c r="I1300" s="464">
        <v>540541903096.79419</v>
      </c>
      <c r="J1300" s="462">
        <v>0.36997574394143662</v>
      </c>
      <c r="K1300" s="464">
        <v>18212903331.593151</v>
      </c>
      <c r="L1300" s="464">
        <v>7619181587.8908529</v>
      </c>
      <c r="M1300" s="464">
        <v>177809547099.33008</v>
      </c>
      <c r="N1300" s="464">
        <v>64020438961.392494</v>
      </c>
      <c r="O1300" s="464">
        <v>28088.274930786763</v>
      </c>
      <c r="P1300" s="461">
        <v>423038.44055140321</v>
      </c>
      <c r="Q1300" s="461">
        <v>262267.11452707328</v>
      </c>
      <c r="R1300" s="464">
        <v>1046492930462.278</v>
      </c>
      <c r="S1300" s="462">
        <v>0.53578845419974586</v>
      </c>
      <c r="T1300" s="462">
        <v>0.36146836732129073</v>
      </c>
      <c r="U1300" s="461">
        <v>16.424113358964494</v>
      </c>
      <c r="V1300" s="464">
        <v>6923312314009.0107</v>
      </c>
      <c r="W1300" s="460">
        <v>2185.6781880624721</v>
      </c>
      <c r="X1300" s="463">
        <v>4.4087507125096355E-2</v>
      </c>
      <c r="Y1300" s="476">
        <v>2.0000000000000001E-4</v>
      </c>
    </row>
    <row r="1301" spans="1:25" x14ac:dyDescent="0.2">
      <c r="A1301" s="475">
        <f t="shared" si="20"/>
        <v>1297</v>
      </c>
      <c r="B1301" s="462">
        <v>0.54546714405314989</v>
      </c>
      <c r="C1301" s="461">
        <v>1500</v>
      </c>
      <c r="D1301" s="462">
        <v>0.9446409052055923</v>
      </c>
      <c r="E1301" s="462">
        <v>0.36195632300561364</v>
      </c>
      <c r="F1301" s="516">
        <v>2023.75</v>
      </c>
      <c r="G1301" s="464">
        <v>324403843359.89459</v>
      </c>
      <c r="H1301" s="461">
        <v>30237942.55518499</v>
      </c>
      <c r="I1301" s="464">
        <v>653071071172.28418</v>
      </c>
      <c r="J1301" s="462">
        <v>0.33875580460358945</v>
      </c>
      <c r="K1301" s="464">
        <v>15053879911.239265</v>
      </c>
      <c r="L1301" s="464">
        <v>0</v>
      </c>
      <c r="M1301" s="464">
        <v>312690309712.42834</v>
      </c>
      <c r="N1301" s="464">
        <v>87005692516.719376</v>
      </c>
      <c r="O1301" s="464">
        <v>20602.868314946281</v>
      </c>
      <c r="P1301" s="461">
        <v>553800.64601258433</v>
      </c>
      <c r="Q1301" s="461">
        <v>361944.7736902833</v>
      </c>
      <c r="R1301" s="464">
        <v>1413913678982.9104</v>
      </c>
      <c r="S1301" s="462">
        <v>0.54874797874893977</v>
      </c>
      <c r="T1301" s="462">
        <v>0.35487805558008023</v>
      </c>
      <c r="U1301" s="461">
        <v>16.836513109023716</v>
      </c>
      <c r="V1301" s="464">
        <v>9397826268563.3398</v>
      </c>
      <c r="W1301" s="460">
        <v>2964.6244250508867</v>
      </c>
      <c r="X1301" s="463">
        <v>4.279345576456426E-2</v>
      </c>
      <c r="Y1301" s="476">
        <v>2.0000000000000001E-4</v>
      </c>
    </row>
    <row r="1302" spans="1:25" x14ac:dyDescent="0.2">
      <c r="A1302" s="475">
        <f t="shared" si="20"/>
        <v>1298</v>
      </c>
      <c r="B1302" s="462">
        <v>0.45580624523390101</v>
      </c>
      <c r="C1302" s="461">
        <v>4470.4168257822375</v>
      </c>
      <c r="D1302" s="462">
        <v>0.77491680257181172</v>
      </c>
      <c r="E1302" s="462">
        <v>0.7</v>
      </c>
      <c r="F1302" s="516">
        <v>2025.4</v>
      </c>
      <c r="G1302" s="464">
        <v>180200509279.242</v>
      </c>
      <c r="H1302" s="461">
        <v>18376744.24379807</v>
      </c>
      <c r="I1302" s="464">
        <v>468721245445.54639</v>
      </c>
      <c r="J1302" s="462">
        <v>0.3325203378090591</v>
      </c>
      <c r="K1302" s="464">
        <v>23407255339.393684</v>
      </c>
      <c r="L1302" s="464">
        <v>18618641127.671185</v>
      </c>
      <c r="M1302" s="464">
        <v>119179170656.9006</v>
      </c>
      <c r="N1302" s="464">
        <v>70839187708.272934</v>
      </c>
      <c r="O1302" s="464">
        <v>22813.805362996023</v>
      </c>
      <c r="P1302" s="461">
        <v>438507.78523849085</v>
      </c>
      <c r="Q1302" s="461">
        <v>275828.18053313362</v>
      </c>
      <c r="R1302" s="464">
        <v>873425139304.24609</v>
      </c>
      <c r="S1302" s="462">
        <v>0.49350014184267027</v>
      </c>
      <c r="T1302" s="462">
        <v>0.36275390390985163</v>
      </c>
      <c r="U1302" s="461">
        <v>16.310997538089609</v>
      </c>
      <c r="V1302" s="464">
        <v>5861230467542.0146</v>
      </c>
      <c r="W1302" s="460">
        <v>1849.2483610230861</v>
      </c>
      <c r="X1302" s="463">
        <v>4.3017681798500469E-2</v>
      </c>
      <c r="Y1302" s="476">
        <v>2.0000000000000001E-4</v>
      </c>
    </row>
    <row r="1303" spans="1:25" x14ac:dyDescent="0.2">
      <c r="A1303" s="475">
        <f t="shared" si="20"/>
        <v>1299</v>
      </c>
      <c r="B1303" s="462">
        <v>0.50041722046153847</v>
      </c>
      <c r="C1303" s="461">
        <v>8614.194520985875</v>
      </c>
      <c r="D1303" s="462">
        <v>0.2366861159066731</v>
      </c>
      <c r="E1303" s="462">
        <v>0.32987931413166238</v>
      </c>
      <c r="F1303" s="516">
        <v>2024.03</v>
      </c>
      <c r="G1303" s="464">
        <v>71400078677.513779</v>
      </c>
      <c r="H1303" s="461">
        <v>3849021.3859517518</v>
      </c>
      <c r="I1303" s="464">
        <v>167581604417.07248</v>
      </c>
      <c r="J1303" s="462">
        <v>0.48481785771947805</v>
      </c>
      <c r="K1303" s="464">
        <v>7261125805.2950296</v>
      </c>
      <c r="L1303" s="464">
        <v>0</v>
      </c>
      <c r="M1303" s="464">
        <v>91309003961.353256</v>
      </c>
      <c r="N1303" s="464">
        <v>223662213241.96188</v>
      </c>
      <c r="O1303" s="464">
        <v>19719.559515773872</v>
      </c>
      <c r="P1303" s="461">
        <v>1276059.9811767258</v>
      </c>
      <c r="Q1303" s="461">
        <v>862041.31404319895</v>
      </c>
      <c r="R1303" s="464">
        <v>575236013627.03516</v>
      </c>
      <c r="S1303" s="462">
        <v>0.47738962890787517</v>
      </c>
      <c r="T1303" s="462">
        <v>0.30190945787650447</v>
      </c>
      <c r="U1303" s="461">
        <v>15.392682985105134</v>
      </c>
      <c r="V1303" s="464">
        <v>3056919363261.9741</v>
      </c>
      <c r="W1303" s="460">
        <v>965.18861387287757</v>
      </c>
      <c r="X1303" s="463">
        <v>4.5571871925180633E-2</v>
      </c>
      <c r="Y1303" s="476">
        <v>2.0000000000000001E-4</v>
      </c>
    </row>
    <row r="1304" spans="1:25" x14ac:dyDescent="0.2">
      <c r="A1304" s="475">
        <f t="shared" si="20"/>
        <v>1300</v>
      </c>
      <c r="B1304" s="462">
        <v>0.36117575155674531</v>
      </c>
      <c r="C1304" s="461">
        <v>1638.8218483662085</v>
      </c>
      <c r="D1304" s="462">
        <v>0.24104893256222815</v>
      </c>
      <c r="E1304" s="462">
        <v>0.58573476807215052</v>
      </c>
      <c r="F1304" s="516">
        <v>2026.25</v>
      </c>
      <c r="G1304" s="464">
        <v>91912187044.75647</v>
      </c>
      <c r="H1304" s="461">
        <v>4007735.8075183048</v>
      </c>
      <c r="I1304" s="464">
        <v>146799901524.70438</v>
      </c>
      <c r="J1304" s="462">
        <v>0.36117575155674531</v>
      </c>
      <c r="K1304" s="464">
        <v>20086051292.279209</v>
      </c>
      <c r="L1304" s="464">
        <v>38162713004.552155</v>
      </c>
      <c r="M1304" s="464">
        <v>38576168251.780632</v>
      </c>
      <c r="N1304" s="464">
        <v>114863820943.79742</v>
      </c>
      <c r="O1304" s="464">
        <v>25728.466489213111</v>
      </c>
      <c r="P1304" s="461">
        <v>806823.4668583927</v>
      </c>
      <c r="Q1304" s="461">
        <v>506189.91779829573</v>
      </c>
      <c r="R1304" s="464">
        <v>427746961231.39539</v>
      </c>
      <c r="S1304" s="462">
        <v>0.47397447651338809</v>
      </c>
      <c r="T1304" s="462">
        <v>0.35961890387490786</v>
      </c>
      <c r="U1304" s="461">
        <v>16.45620965189206</v>
      </c>
      <c r="V1304" s="464">
        <v>2840332475485.1987</v>
      </c>
      <c r="W1304" s="460">
        <v>895.89389640571517</v>
      </c>
      <c r="X1304" s="463">
        <v>4.3642414183784735E-2</v>
      </c>
      <c r="Y1304" s="476">
        <v>2.0000000000000001E-4</v>
      </c>
    </row>
    <row r="1305" spans="1:25" x14ac:dyDescent="0.2">
      <c r="A1305" s="475">
        <f t="shared" si="20"/>
        <v>1301</v>
      </c>
      <c r="B1305" s="462">
        <v>0.39830619947206813</v>
      </c>
      <c r="C1305" s="461">
        <v>2942.0507378802922</v>
      </c>
      <c r="D1305" s="462">
        <v>0.4052545173761587</v>
      </c>
      <c r="E1305" s="462">
        <v>0.53524928358812351</v>
      </c>
      <c r="F1305" s="516">
        <v>2024.93</v>
      </c>
      <c r="G1305" s="464">
        <v>317890988366.6012</v>
      </c>
      <c r="H1305" s="461">
        <v>7359030.1953007458</v>
      </c>
      <c r="I1305" s="464">
        <v>217540313451.25891</v>
      </c>
      <c r="J1305" s="462">
        <v>0.34576154447619067</v>
      </c>
      <c r="K1305" s="464">
        <v>4588576259.1933937</v>
      </c>
      <c r="L1305" s="464">
        <v>0</v>
      </c>
      <c r="M1305" s="464">
        <v>227423198034.7124</v>
      </c>
      <c r="N1305" s="464">
        <v>148837121890.59921</v>
      </c>
      <c r="O1305" s="464">
        <v>30854.237183511697</v>
      </c>
      <c r="P1305" s="461">
        <v>941031.07177197398</v>
      </c>
      <c r="Q1305" s="461">
        <v>596842.83415514056</v>
      </c>
      <c r="R1305" s="464">
        <v>912293225407.55945</v>
      </c>
      <c r="S1305" s="462">
        <v>0.58912521789127292</v>
      </c>
      <c r="T1305" s="462">
        <v>0.4307459413692582</v>
      </c>
      <c r="U1305" s="461">
        <v>17.842463912061199</v>
      </c>
      <c r="V1305" s="464">
        <v>7629880640930.208</v>
      </c>
      <c r="W1305" s="460">
        <v>2408.7619039355818</v>
      </c>
      <c r="X1305" s="463">
        <v>4.128496438299345E-2</v>
      </c>
      <c r="Y1305" s="476">
        <v>2.0000000000000001E-4</v>
      </c>
    </row>
    <row r="1306" spans="1:25" x14ac:dyDescent="0.2">
      <c r="A1306" s="475">
        <f t="shared" si="20"/>
        <v>1302</v>
      </c>
      <c r="B1306" s="462">
        <v>0.42354301413377621</v>
      </c>
      <c r="C1306" s="461">
        <v>8736.3392079826044</v>
      </c>
      <c r="D1306" s="462">
        <v>0.45646685470129522</v>
      </c>
      <c r="E1306" s="462">
        <v>0.43211834383521086</v>
      </c>
      <c r="F1306" s="516">
        <v>2026</v>
      </c>
      <c r="G1306" s="464">
        <v>73705683880.100082</v>
      </c>
      <c r="H1306" s="461">
        <v>8399237.9888662715</v>
      </c>
      <c r="I1306" s="464">
        <v>274751770653.36905</v>
      </c>
      <c r="J1306" s="462">
        <v>0.3595538318281003</v>
      </c>
      <c r="K1306" s="464">
        <v>9557447093.3520565</v>
      </c>
      <c r="L1306" s="464">
        <v>17746432776.722561</v>
      </c>
      <c r="M1306" s="464">
        <v>43458307813.163948</v>
      </c>
      <c r="N1306" s="464">
        <v>21877189191.851807</v>
      </c>
      <c r="O1306" s="464">
        <v>23183.835162549432</v>
      </c>
      <c r="P1306" s="461">
        <v>165395.01931185275</v>
      </c>
      <c r="Q1306" s="461">
        <v>76741.345992655479</v>
      </c>
      <c r="R1306" s="464">
        <v>465632131718.15173</v>
      </c>
      <c r="S1306" s="462">
        <v>0.51045608894407857</v>
      </c>
      <c r="T1306" s="462">
        <v>0.32114450655320487</v>
      </c>
      <c r="U1306" s="461">
        <v>15.828378318051028</v>
      </c>
      <c r="V1306" s="464">
        <v>2662369889077.1699</v>
      </c>
      <c r="W1306" s="460">
        <v>839.80589518459374</v>
      </c>
      <c r="X1306" s="463">
        <v>4.5591221340921632E-2</v>
      </c>
      <c r="Y1306" s="476">
        <v>2.0000000000000001E-4</v>
      </c>
    </row>
    <row r="1307" spans="1:25" x14ac:dyDescent="0.2">
      <c r="A1307" s="475">
        <f t="shared" si="20"/>
        <v>1303</v>
      </c>
      <c r="B1307" s="462">
        <v>0.51910823800032047</v>
      </c>
      <c r="C1307" s="461">
        <v>8534.9160947293567</v>
      </c>
      <c r="D1307" s="462">
        <v>0.94723659016153861</v>
      </c>
      <c r="E1307" s="462">
        <v>0.36478999688506153</v>
      </c>
      <c r="F1307" s="516">
        <v>2026.6</v>
      </c>
      <c r="G1307" s="464">
        <v>67674021230.116417</v>
      </c>
      <c r="H1307" s="461">
        <v>26899551.46093988</v>
      </c>
      <c r="I1307" s="464">
        <v>676250643778.36743</v>
      </c>
      <c r="J1307" s="462">
        <v>0.36659557339185356</v>
      </c>
      <c r="K1307" s="464">
        <v>22982066297.256622</v>
      </c>
      <c r="L1307" s="464">
        <v>30510669307.639568</v>
      </c>
      <c r="M1307" s="464">
        <v>52632468112.699966</v>
      </c>
      <c r="N1307" s="464">
        <v>87118219538.750931</v>
      </c>
      <c r="O1307" s="464">
        <v>27760.284418047955</v>
      </c>
      <c r="P1307" s="461">
        <v>534585.64468691708</v>
      </c>
      <c r="Q1307" s="461">
        <v>346567.56796695519</v>
      </c>
      <c r="R1307" s="464">
        <v>909198594954.73914</v>
      </c>
      <c r="S1307" s="462">
        <v>0.41534434281969879</v>
      </c>
      <c r="T1307" s="462">
        <v>0.29369242942890506</v>
      </c>
      <c r="U1307" s="461">
        <v>14.369564679487411</v>
      </c>
      <c r="V1307" s="464">
        <v>4220306807932.2192</v>
      </c>
      <c r="W1307" s="460">
        <v>1332.6365599808503</v>
      </c>
      <c r="X1307" s="463">
        <v>5.0063178931560648E-2</v>
      </c>
      <c r="Y1307" s="476">
        <v>2.0000000000000001E-4</v>
      </c>
    </row>
    <row r="1308" spans="1:25" x14ac:dyDescent="0.2">
      <c r="A1308" s="475">
        <f t="shared" si="20"/>
        <v>1304</v>
      </c>
      <c r="B1308" s="462">
        <v>0.56074361890450519</v>
      </c>
      <c r="C1308" s="461">
        <v>12307.727227549647</v>
      </c>
      <c r="D1308" s="462">
        <v>0.64146144086236623</v>
      </c>
      <c r="E1308" s="462">
        <v>0.41889359549115945</v>
      </c>
      <c r="F1308" s="516">
        <v>2023.75</v>
      </c>
      <c r="G1308" s="464">
        <v>312158057436.32715</v>
      </c>
      <c r="H1308" s="461">
        <v>13335977.21274296</v>
      </c>
      <c r="I1308" s="464">
        <v>437279952212.21185</v>
      </c>
      <c r="J1308" s="462">
        <v>0.40695439700310443</v>
      </c>
      <c r="K1308" s="464">
        <v>14769124704.328329</v>
      </c>
      <c r="L1308" s="464">
        <v>0</v>
      </c>
      <c r="M1308" s="464">
        <v>267432264322.90137</v>
      </c>
      <c r="N1308" s="464">
        <v>38409218881.09201</v>
      </c>
      <c r="O1308" s="464">
        <v>15340.133866774751</v>
      </c>
      <c r="P1308" s="461">
        <v>256622.43514521513</v>
      </c>
      <c r="Q1308" s="461">
        <v>139543.4839456575</v>
      </c>
      <c r="R1308" s="464">
        <v>1017420561944.5731</v>
      </c>
      <c r="S1308" s="462">
        <v>0.60753321061459775</v>
      </c>
      <c r="T1308" s="462">
        <v>0.46941623038959018</v>
      </c>
      <c r="U1308" s="461">
        <v>16.860438164140326</v>
      </c>
      <c r="V1308" s="464">
        <v>8900515471051.1172</v>
      </c>
      <c r="W1308" s="460">
        <v>2807.3331879922002</v>
      </c>
      <c r="X1308" s="463">
        <v>4.3289074379350916E-2</v>
      </c>
      <c r="Y1308" s="476">
        <v>2.0000000000000001E-4</v>
      </c>
    </row>
    <row r="1309" spans="1:25" x14ac:dyDescent="0.2">
      <c r="A1309" s="475">
        <f t="shared" si="20"/>
        <v>1305</v>
      </c>
      <c r="B1309" s="462">
        <v>0.64886551559143391</v>
      </c>
      <c r="C1309" s="461">
        <v>1500</v>
      </c>
      <c r="D1309" s="462">
        <v>0.51987218837407323</v>
      </c>
      <c r="E1309" s="462">
        <v>0.43749469722295392</v>
      </c>
      <c r="F1309" s="516">
        <v>2024.56</v>
      </c>
      <c r="G1309" s="464">
        <v>419830794607.37262</v>
      </c>
      <c r="H1309" s="461">
        <v>10590693.477059344</v>
      </c>
      <c r="I1309" s="464">
        <v>344192049557.11951</v>
      </c>
      <c r="J1309" s="462">
        <v>0.43157135194722063</v>
      </c>
      <c r="K1309" s="464">
        <v>20329555334.23999</v>
      </c>
      <c r="L1309" s="464">
        <v>20325810894.18047</v>
      </c>
      <c r="M1309" s="464">
        <v>273997925720.26483</v>
      </c>
      <c r="N1309" s="464">
        <v>17390035440.373802</v>
      </c>
      <c r="O1309" s="464">
        <v>19635.827452259222</v>
      </c>
      <c r="P1309" s="461">
        <v>175605.02490969904</v>
      </c>
      <c r="Q1309" s="461">
        <v>66687.255697916451</v>
      </c>
      <c r="R1309" s="464">
        <v>1044917874886.4305</v>
      </c>
      <c r="S1309" s="462">
        <v>0.6637068148310481</v>
      </c>
      <c r="T1309" s="462">
        <v>0.52194794612132345</v>
      </c>
      <c r="U1309" s="461">
        <v>17.561116672649199</v>
      </c>
      <c r="V1309" s="464">
        <v>10615473759455.996</v>
      </c>
      <c r="W1309" s="460">
        <v>3345.5627360660546</v>
      </c>
      <c r="X1309" s="463">
        <v>4.1135926615218601E-2</v>
      </c>
      <c r="Y1309" s="476">
        <v>2.0000000000000001E-4</v>
      </c>
    </row>
    <row r="1310" spans="1:25" x14ac:dyDescent="0.2">
      <c r="A1310" s="475">
        <f t="shared" si="20"/>
        <v>1306</v>
      </c>
      <c r="B1310" s="462">
        <v>0.50321477143625226</v>
      </c>
      <c r="C1310" s="461">
        <v>2963.7216099167281</v>
      </c>
      <c r="D1310" s="462">
        <v>0.7476174596622982</v>
      </c>
      <c r="E1310" s="462">
        <v>0.54863585408834181</v>
      </c>
      <c r="F1310" s="516">
        <v>2023.76</v>
      </c>
      <c r="G1310" s="464">
        <v>333582592578.42773</v>
      </c>
      <c r="H1310" s="461">
        <v>17438178.026722394</v>
      </c>
      <c r="I1310" s="464">
        <v>480514301924.25043</v>
      </c>
      <c r="J1310" s="462">
        <v>0.38164678429134891</v>
      </c>
      <c r="K1310" s="464">
        <v>12093114954.090137</v>
      </c>
      <c r="L1310" s="464">
        <v>0</v>
      </c>
      <c r="M1310" s="464">
        <v>342227544770.01562</v>
      </c>
      <c r="N1310" s="464">
        <v>44973245312.170898</v>
      </c>
      <c r="O1310" s="464">
        <v>39120.834418497034</v>
      </c>
      <c r="P1310" s="461">
        <v>307284.91734961176</v>
      </c>
      <c r="Q1310" s="461">
        <v>175184.85544808445</v>
      </c>
      <c r="R1310" s="464">
        <v>1230326878140.8701</v>
      </c>
      <c r="S1310" s="462">
        <v>0.61074974899147483</v>
      </c>
      <c r="T1310" s="462">
        <v>0.37890959333978463</v>
      </c>
      <c r="U1310" s="461">
        <v>17.268993603426999</v>
      </c>
      <c r="V1310" s="464">
        <v>8821050392566.1504</v>
      </c>
      <c r="W1310" s="460">
        <v>2782.8535043089923</v>
      </c>
      <c r="X1310" s="463">
        <v>4.2414666751037652E-2</v>
      </c>
      <c r="Y1310" s="476">
        <v>2.0000000000000001E-4</v>
      </c>
    </row>
    <row r="1311" spans="1:25" x14ac:dyDescent="0.2">
      <c r="A1311" s="475">
        <f t="shared" si="20"/>
        <v>1307</v>
      </c>
      <c r="B1311" s="462">
        <v>0.46621940646480464</v>
      </c>
      <c r="C1311" s="461">
        <v>3059.0300465135797</v>
      </c>
      <c r="D1311" s="462">
        <v>0.57538459845748269</v>
      </c>
      <c r="E1311" s="462">
        <v>0.46651213877129205</v>
      </c>
      <c r="F1311" s="516">
        <v>2023.75</v>
      </c>
      <c r="G1311" s="464">
        <v>133441349114.40047</v>
      </c>
      <c r="H1311" s="461">
        <v>11875589.2291627</v>
      </c>
      <c r="I1311" s="464">
        <v>391838190463.97015</v>
      </c>
      <c r="J1311" s="462">
        <v>0.46447743563552846</v>
      </c>
      <c r="K1311" s="464">
        <v>7173665823.4329481</v>
      </c>
      <c r="L1311" s="464">
        <v>0</v>
      </c>
      <c r="M1311" s="464">
        <v>153528931211.59323</v>
      </c>
      <c r="N1311" s="464">
        <v>52023150022.273224</v>
      </c>
      <c r="O1311" s="464">
        <v>20364.484732864199</v>
      </c>
      <c r="P1311" s="461">
        <v>346559.39201213117</v>
      </c>
      <c r="Q1311" s="461">
        <v>209596.08571346544</v>
      </c>
      <c r="R1311" s="464">
        <v>743235255463.69189</v>
      </c>
      <c r="S1311" s="462">
        <v>0.57924398191143334</v>
      </c>
      <c r="T1311" s="462">
        <v>0.37194249174407534</v>
      </c>
      <c r="U1311" s="461">
        <v>15.86321940931669</v>
      </c>
      <c r="V1311" s="464">
        <v>4950614778319.4609</v>
      </c>
      <c r="W1311" s="460">
        <v>1562.5425700456494</v>
      </c>
      <c r="X1311" s="463">
        <v>4.4855873421423616E-2</v>
      </c>
      <c r="Y1311" s="476">
        <v>2.0000000000000001E-4</v>
      </c>
    </row>
    <row r="1312" spans="1:25" x14ac:dyDescent="0.2">
      <c r="A1312" s="475">
        <f t="shared" si="20"/>
        <v>1308</v>
      </c>
      <c r="B1312" s="462">
        <v>0.49747727109464063</v>
      </c>
      <c r="C1312" s="461">
        <v>6541.6221534448678</v>
      </c>
      <c r="D1312" s="462">
        <v>0.41750467349400511</v>
      </c>
      <c r="E1312" s="462">
        <v>0.59639628290276414</v>
      </c>
      <c r="F1312" s="516">
        <v>2025.7</v>
      </c>
      <c r="G1312" s="464">
        <v>44683296097.189613</v>
      </c>
      <c r="H1312" s="461">
        <v>7613562.0867590979</v>
      </c>
      <c r="I1312" s="464">
        <v>248643065518.85794</v>
      </c>
      <c r="J1312" s="462">
        <v>0.37794400273176854</v>
      </c>
      <c r="K1312" s="464">
        <v>26885593716.490929</v>
      </c>
      <c r="L1312" s="464">
        <v>70413763893.116058</v>
      </c>
      <c r="M1312" s="464">
        <v>12925854908.512936</v>
      </c>
      <c r="N1312" s="464">
        <v>51971077260.920464</v>
      </c>
      <c r="O1312" s="464">
        <v>15670.283251881587</v>
      </c>
      <c r="P1312" s="461">
        <v>319476.98567091953</v>
      </c>
      <c r="Q1312" s="461">
        <v>192838.26856859709</v>
      </c>
      <c r="R1312" s="464">
        <v>433941180413.33459</v>
      </c>
      <c r="S1312" s="462">
        <v>0.47498654329916451</v>
      </c>
      <c r="T1312" s="462">
        <v>0.33907317601164472</v>
      </c>
      <c r="U1312" s="461">
        <v>14.489725514234143</v>
      </c>
      <c r="V1312" s="464">
        <v>2456787222322.8779</v>
      </c>
      <c r="W1312" s="460">
        <v>775.2007265764247</v>
      </c>
      <c r="X1312" s="463">
        <v>4.8020495603826062E-2</v>
      </c>
      <c r="Y1312" s="476">
        <v>2.0000000000000001E-4</v>
      </c>
    </row>
    <row r="1313" spans="1:25" x14ac:dyDescent="0.2">
      <c r="A1313" s="475">
        <f t="shared" si="20"/>
        <v>1309</v>
      </c>
      <c r="B1313" s="462">
        <v>0.48489735820596375</v>
      </c>
      <c r="C1313" s="461">
        <v>8989.7107702743633</v>
      </c>
      <c r="D1313" s="462">
        <v>0.35626049635698032</v>
      </c>
      <c r="E1313" s="462">
        <v>0.44372976860021823</v>
      </c>
      <c r="F1313" s="516">
        <v>2025.09</v>
      </c>
      <c r="G1313" s="464">
        <v>135294954723.03058</v>
      </c>
      <c r="H1313" s="461">
        <v>6082256.3023442477</v>
      </c>
      <c r="I1313" s="464">
        <v>208301396113.59222</v>
      </c>
      <c r="J1313" s="462">
        <v>0.41069384918530494</v>
      </c>
      <c r="K1313" s="464">
        <v>31137684615.317802</v>
      </c>
      <c r="L1313" s="464">
        <v>54611087514.970024</v>
      </c>
      <c r="M1313" s="464">
        <v>93836954675.849899</v>
      </c>
      <c r="N1313" s="464">
        <v>205735112454.81625</v>
      </c>
      <c r="O1313" s="464">
        <v>22565.232354929227</v>
      </c>
      <c r="P1313" s="461">
        <v>1257370.1350435885</v>
      </c>
      <c r="Q1313" s="461">
        <v>840366.17251905962</v>
      </c>
      <c r="R1313" s="464">
        <v>775487482709.33337</v>
      </c>
      <c r="S1313" s="462">
        <v>0.51578170215073793</v>
      </c>
      <c r="T1313" s="462">
        <v>0.31932150545846028</v>
      </c>
      <c r="U1313" s="461">
        <v>16.164579466932832</v>
      </c>
      <c r="V1313" s="464">
        <v>4508056824342.7451</v>
      </c>
      <c r="W1313" s="460">
        <v>1422.2767295592889</v>
      </c>
      <c r="X1313" s="463">
        <v>4.3945660184460181E-2</v>
      </c>
      <c r="Y1313" s="476">
        <v>2.0000000000000001E-4</v>
      </c>
    </row>
    <row r="1314" spans="1:25" x14ac:dyDescent="0.2">
      <c r="A1314" s="475">
        <f t="shared" si="20"/>
        <v>1310</v>
      </c>
      <c r="B1314" s="462">
        <v>0.63297601415171922</v>
      </c>
      <c r="C1314" s="461">
        <v>5720.8361679502686</v>
      </c>
      <c r="D1314" s="462">
        <v>0.68129495074951396</v>
      </c>
      <c r="E1314" s="462">
        <v>0.37374379748935993</v>
      </c>
      <c r="F1314" s="516">
        <v>2024.37</v>
      </c>
      <c r="G1314" s="464">
        <v>203447972187.1553</v>
      </c>
      <c r="H1314" s="461">
        <v>15042905.865330873</v>
      </c>
      <c r="I1314" s="464">
        <v>486717006184.71472</v>
      </c>
      <c r="J1314" s="462">
        <v>0.40225877755733597</v>
      </c>
      <c r="K1314" s="464">
        <v>14558110126.060637</v>
      </c>
      <c r="L1314" s="464">
        <v>0</v>
      </c>
      <c r="M1314" s="464">
        <v>186074206352.81259</v>
      </c>
      <c r="N1314" s="464">
        <v>99666490262.751007</v>
      </c>
      <c r="O1314" s="464">
        <v>34192.24515734829</v>
      </c>
      <c r="P1314" s="461">
        <v>523847.0261035515</v>
      </c>
      <c r="Q1314" s="461">
        <v>346630.16870588157</v>
      </c>
      <c r="R1314" s="464">
        <v>1100590414598.3911</v>
      </c>
      <c r="S1314" s="462">
        <v>0.56553168337548876</v>
      </c>
      <c r="T1314" s="462">
        <v>0.33831944558706295</v>
      </c>
      <c r="U1314" s="461">
        <v>16.236445262556845</v>
      </c>
      <c r="V1314" s="464">
        <v>6619813073037.4795</v>
      </c>
      <c r="W1314" s="460">
        <v>2088.5660120251805</v>
      </c>
      <c r="X1314" s="463">
        <v>4.536640534555432E-2</v>
      </c>
      <c r="Y1314" s="476">
        <v>2.0000000000000001E-4</v>
      </c>
    </row>
    <row r="1315" spans="1:25" x14ac:dyDescent="0.2">
      <c r="A1315" s="475">
        <f t="shared" si="20"/>
        <v>1311</v>
      </c>
      <c r="B1315" s="462">
        <v>0.36878944881387726</v>
      </c>
      <c r="C1315" s="461">
        <v>7205.8731465315077</v>
      </c>
      <c r="D1315" s="462">
        <v>1.0830319833938515</v>
      </c>
      <c r="E1315" s="462">
        <v>0.22740917695433563</v>
      </c>
      <c r="F1315" s="516">
        <v>2024.46</v>
      </c>
      <c r="G1315" s="464">
        <v>226393532389.72827</v>
      </c>
      <c r="H1315" s="461">
        <v>20334776.343551625</v>
      </c>
      <c r="I1315" s="464">
        <v>437742589521.13971</v>
      </c>
      <c r="J1315" s="462">
        <v>0.20694700923606257</v>
      </c>
      <c r="K1315" s="464">
        <v>12969709281.667616</v>
      </c>
      <c r="L1315" s="464">
        <v>0</v>
      </c>
      <c r="M1315" s="464">
        <v>190062438002.1976</v>
      </c>
      <c r="N1315" s="464">
        <v>1706484629.3260505</v>
      </c>
      <c r="O1315" s="464">
        <v>22213.322151254644</v>
      </c>
      <c r="P1315" s="461">
        <v>47911</v>
      </c>
      <c r="Q1315" s="461">
        <v>6541</v>
      </c>
      <c r="R1315" s="464">
        <v>935141295190.87964</v>
      </c>
      <c r="S1315" s="462">
        <v>0.51601880142166145</v>
      </c>
      <c r="T1315" s="462">
        <v>0.30467786378430367</v>
      </c>
      <c r="U1315" s="461">
        <v>17.710052723533934</v>
      </c>
      <c r="V1315" s="464">
        <v>5415519552554.1562</v>
      </c>
      <c r="W1315" s="460">
        <v>1710.4321000970319</v>
      </c>
      <c r="X1315" s="463">
        <v>4.2701530816174657E-2</v>
      </c>
      <c r="Y1315" s="476">
        <v>2.0000000000000001E-4</v>
      </c>
    </row>
    <row r="1316" spans="1:25" x14ac:dyDescent="0.2">
      <c r="A1316" s="475">
        <f t="shared" si="20"/>
        <v>1312</v>
      </c>
      <c r="B1316" s="462">
        <v>0.54853502366363682</v>
      </c>
      <c r="C1316" s="461">
        <v>8496.6421872037281</v>
      </c>
      <c r="D1316" s="462">
        <v>0.98642059761676104</v>
      </c>
      <c r="E1316" s="462">
        <v>0.26263282614983063</v>
      </c>
      <c r="F1316" s="516">
        <v>2024.84</v>
      </c>
      <c r="G1316" s="464">
        <v>127583639949.47408</v>
      </c>
      <c r="H1316" s="461">
        <v>24243583.724253464</v>
      </c>
      <c r="I1316" s="464">
        <v>574745566641.70972</v>
      </c>
      <c r="J1316" s="462">
        <v>0.29986846418893331</v>
      </c>
      <c r="K1316" s="464">
        <v>17062055620.489485</v>
      </c>
      <c r="L1316" s="464">
        <v>63960159.686959624</v>
      </c>
      <c r="M1316" s="464">
        <v>105708243957.71053</v>
      </c>
      <c r="N1316" s="464">
        <v>7683585186.1983519</v>
      </c>
      <c r="O1316" s="464">
        <v>42263.717834172305</v>
      </c>
      <c r="P1316" s="461">
        <v>107548.91557487022</v>
      </c>
      <c r="Q1316" s="461">
        <v>29907.780658423755</v>
      </c>
      <c r="R1316" s="464">
        <v>873121044635.8551</v>
      </c>
      <c r="S1316" s="462">
        <v>0.45863767279329287</v>
      </c>
      <c r="T1316" s="462">
        <v>0.32220056752916576</v>
      </c>
      <c r="U1316" s="461">
        <v>15.639433394827288</v>
      </c>
      <c r="V1316" s="464">
        <v>4780390997871.7256</v>
      </c>
      <c r="W1316" s="460">
        <v>1509.0230579372342</v>
      </c>
      <c r="X1316" s="463">
        <v>4.789890818502486E-2</v>
      </c>
      <c r="Y1316" s="476">
        <v>2.0000000000000001E-4</v>
      </c>
    </row>
    <row r="1317" spans="1:25" x14ac:dyDescent="0.2">
      <c r="A1317" s="475">
        <f t="shared" si="20"/>
        <v>1313</v>
      </c>
      <c r="B1317" s="462">
        <v>0.50076155561674873</v>
      </c>
      <c r="C1317" s="461">
        <v>1850.0611187629211</v>
      </c>
      <c r="D1317" s="462">
        <v>1.0219342003743312</v>
      </c>
      <c r="E1317" s="462">
        <v>0.30264388576636569</v>
      </c>
      <c r="F1317" s="516">
        <v>2025.49</v>
      </c>
      <c r="G1317" s="464">
        <v>352045650325.33795</v>
      </c>
      <c r="H1317" s="461">
        <v>33623572.233668536</v>
      </c>
      <c r="I1317" s="464">
        <v>709310289319.77661</v>
      </c>
      <c r="J1317" s="462">
        <v>0.15074947715020093</v>
      </c>
      <c r="K1317" s="464">
        <v>25169419443.32666</v>
      </c>
      <c r="L1317" s="464">
        <v>65754040281.271683</v>
      </c>
      <c r="M1317" s="464">
        <v>156690473226.54599</v>
      </c>
      <c r="N1317" s="464">
        <v>107967912280.50777</v>
      </c>
      <c r="O1317" s="464">
        <v>23504.612612506098</v>
      </c>
      <c r="P1317" s="461">
        <v>541007.6299333442</v>
      </c>
      <c r="Q1317" s="461">
        <v>349345.19902433956</v>
      </c>
      <c r="R1317" s="464">
        <v>1428544545033.3811</v>
      </c>
      <c r="S1317" s="462">
        <v>0.42623296544971584</v>
      </c>
      <c r="T1317" s="462">
        <v>0.26986894937341332</v>
      </c>
      <c r="U1317" s="461">
        <v>18.397095149245235</v>
      </c>
      <c r="V1317" s="464">
        <v>7689796922809.6348</v>
      </c>
      <c r="W1317" s="460">
        <v>2426.5717041327807</v>
      </c>
      <c r="X1317" s="463">
        <v>4.0391259471667884E-2</v>
      </c>
      <c r="Y1317" s="476">
        <v>2.0000000000000001E-4</v>
      </c>
    </row>
    <row r="1318" spans="1:25" x14ac:dyDescent="0.2">
      <c r="A1318" s="475">
        <f t="shared" si="20"/>
        <v>1314</v>
      </c>
      <c r="B1318" s="462">
        <v>0.44688431039490173</v>
      </c>
      <c r="C1318" s="461">
        <v>5553.3257106443652</v>
      </c>
      <c r="D1318" s="462">
        <v>0.82756375914071711</v>
      </c>
      <c r="E1318" s="462">
        <v>0.7</v>
      </c>
      <c r="F1318" s="516">
        <v>2025.5</v>
      </c>
      <c r="G1318" s="464">
        <v>314743947738.96936</v>
      </c>
      <c r="H1318" s="461">
        <v>21005543.779170062</v>
      </c>
      <c r="I1318" s="464">
        <v>482188213388.90582</v>
      </c>
      <c r="J1318" s="462">
        <v>0.31104257895251464</v>
      </c>
      <c r="K1318" s="464">
        <v>15055045080.305595</v>
      </c>
      <c r="L1318" s="464">
        <v>7548908177.7976217</v>
      </c>
      <c r="M1318" s="464">
        <v>179674720968.54218</v>
      </c>
      <c r="N1318" s="464">
        <v>44114322902.675636</v>
      </c>
      <c r="O1318" s="464">
        <v>43369.317543613477</v>
      </c>
      <c r="P1318" s="461">
        <v>320385.82137954235</v>
      </c>
      <c r="Q1318" s="461">
        <v>183228.12120613761</v>
      </c>
      <c r="R1318" s="464">
        <v>1216492715771.3623</v>
      </c>
      <c r="S1318" s="462">
        <v>0.57850885570206656</v>
      </c>
      <c r="T1318" s="462">
        <v>0.36435295747791396</v>
      </c>
      <c r="U1318" s="461">
        <v>17.235195913337993</v>
      </c>
      <c r="V1318" s="464">
        <v>8303969587962.5645</v>
      </c>
      <c r="W1318" s="460">
        <v>2621.0080421032239</v>
      </c>
      <c r="X1318" s="463">
        <v>4.2816161150744554E-2</v>
      </c>
      <c r="Y1318" s="476">
        <v>2.0000000000000001E-4</v>
      </c>
    </row>
    <row r="1319" spans="1:25" x14ac:dyDescent="0.2">
      <c r="A1319" s="475">
        <f t="shared" si="20"/>
        <v>1315</v>
      </c>
      <c r="B1319" s="462">
        <v>0.49844236966018474</v>
      </c>
      <c r="C1319" s="461">
        <v>5209.6942086609379</v>
      </c>
      <c r="D1319" s="462">
        <v>1.0135673561967669</v>
      </c>
      <c r="E1319" s="462">
        <v>0.61277945888306229</v>
      </c>
      <c r="F1319" s="516">
        <v>2024</v>
      </c>
      <c r="G1319" s="464">
        <v>298370795961.32294</v>
      </c>
      <c r="H1319" s="461">
        <v>31564643.563618019</v>
      </c>
      <c r="I1319" s="464">
        <v>667714101037.15125</v>
      </c>
      <c r="J1319" s="462">
        <v>0.2166314830513637</v>
      </c>
      <c r="K1319" s="464">
        <v>23872712099.832195</v>
      </c>
      <c r="L1319" s="464">
        <v>0</v>
      </c>
      <c r="M1319" s="464">
        <v>256339362120.57703</v>
      </c>
      <c r="N1319" s="464">
        <v>9551366282.4236088</v>
      </c>
      <c r="O1319" s="464">
        <v>38733.356943079729</v>
      </c>
      <c r="P1319" s="461">
        <v>104014.0249053734</v>
      </c>
      <c r="Q1319" s="461">
        <v>34537.483016916027</v>
      </c>
      <c r="R1319" s="464">
        <v>1360000334292.7947</v>
      </c>
      <c r="S1319" s="462">
        <v>0.5056930218277309</v>
      </c>
      <c r="T1319" s="462">
        <v>0.29039859830208065</v>
      </c>
      <c r="U1319" s="461">
        <v>17.429359778943684</v>
      </c>
      <c r="V1319" s="464">
        <v>7471941210017.2256</v>
      </c>
      <c r="W1319" s="460">
        <v>2359.6669826822349</v>
      </c>
      <c r="X1319" s="463">
        <v>4.2151091229154954E-2</v>
      </c>
      <c r="Y1319" s="476">
        <v>2.0000000000000001E-4</v>
      </c>
    </row>
    <row r="1320" spans="1:25" x14ac:dyDescent="0.2">
      <c r="A1320" s="475">
        <f t="shared" si="20"/>
        <v>1316</v>
      </c>
      <c r="B1320" s="462">
        <v>0.47519757145688307</v>
      </c>
      <c r="C1320" s="461">
        <v>3831.0200611045038</v>
      </c>
      <c r="D1320" s="462">
        <v>1.175092620451929</v>
      </c>
      <c r="E1320" s="462">
        <v>0.4422112211453148</v>
      </c>
      <c r="F1320" s="516">
        <v>2023.75</v>
      </c>
      <c r="G1320" s="464">
        <v>494618069651.59436</v>
      </c>
      <c r="H1320" s="461">
        <v>42801937.81141644</v>
      </c>
      <c r="I1320" s="464">
        <v>914345031088.55518</v>
      </c>
      <c r="J1320" s="462">
        <v>0.33870468891075844</v>
      </c>
      <c r="K1320" s="464">
        <v>23862843773.244171</v>
      </c>
      <c r="L1320" s="464">
        <v>0</v>
      </c>
      <c r="M1320" s="464">
        <v>488859891758.73755</v>
      </c>
      <c r="N1320" s="464">
        <v>30499797604.761013</v>
      </c>
      <c r="O1320" s="464">
        <v>16355.741402388521</v>
      </c>
      <c r="P1320" s="461">
        <v>244399.22030862133</v>
      </c>
      <c r="Q1320" s="461">
        <v>122069.30116308754</v>
      </c>
      <c r="R1320" s="464">
        <v>2008748346442.3711</v>
      </c>
      <c r="S1320" s="462">
        <v>0.57941588457756832</v>
      </c>
      <c r="T1320" s="462">
        <v>0.35517966577739318</v>
      </c>
      <c r="U1320" s="461">
        <v>17.100516321603791</v>
      </c>
      <c r="V1320" s="464">
        <v>13257863893872.936</v>
      </c>
      <c r="W1320" s="460">
        <v>4185.4096392376796</v>
      </c>
      <c r="X1320" s="463">
        <v>4.2828819193312023E-2</v>
      </c>
      <c r="Y1320" s="476">
        <v>2.0000000000000001E-4</v>
      </c>
    </row>
    <row r="1321" spans="1:25" x14ac:dyDescent="0.2">
      <c r="A1321" s="475">
        <f t="shared" si="20"/>
        <v>1317</v>
      </c>
      <c r="B1321" s="462">
        <v>0.54032019064773229</v>
      </c>
      <c r="C1321" s="461">
        <v>6472.7950485335687</v>
      </c>
      <c r="D1321" s="462">
        <v>0.7921375759503374</v>
      </c>
      <c r="E1321" s="462">
        <v>0.54297639458967062</v>
      </c>
      <c r="F1321" s="516">
        <v>2025.49</v>
      </c>
      <c r="G1321" s="464">
        <v>120649499206.9014</v>
      </c>
      <c r="H1321" s="461">
        <v>19167512.123827074</v>
      </c>
      <c r="I1321" s="464">
        <v>604531645699.07605</v>
      </c>
      <c r="J1321" s="462">
        <v>0.47038502133530968</v>
      </c>
      <c r="K1321" s="464">
        <v>24279649897.802006</v>
      </c>
      <c r="L1321" s="464">
        <v>18473725393.672794</v>
      </c>
      <c r="M1321" s="464">
        <v>87931994949.11261</v>
      </c>
      <c r="N1321" s="464">
        <v>58785647071.430969</v>
      </c>
      <c r="O1321" s="464">
        <v>37158.431510894428</v>
      </c>
      <c r="P1321" s="461">
        <v>386572.24010409811</v>
      </c>
      <c r="Q1321" s="461">
        <v>234807.57012984014</v>
      </c>
      <c r="R1321" s="464">
        <v>903635992692.56006</v>
      </c>
      <c r="S1321" s="462">
        <v>0.5360661013628405</v>
      </c>
      <c r="T1321" s="462">
        <v>0.43352091890788036</v>
      </c>
      <c r="U1321" s="461">
        <v>14.749269245928312</v>
      </c>
      <c r="V1321" s="464">
        <v>6409575400569.0322</v>
      </c>
      <c r="W1321" s="460">
        <v>2022.3880039663954</v>
      </c>
      <c r="X1321" s="463">
        <v>4.9170936000922712E-2</v>
      </c>
      <c r="Y1321" s="476">
        <v>2.0000000000000001E-4</v>
      </c>
    </row>
    <row r="1322" spans="1:25" x14ac:dyDescent="0.2">
      <c r="A1322" s="475">
        <f t="shared" si="20"/>
        <v>1318</v>
      </c>
      <c r="B1322" s="462">
        <v>0.46525242309647646</v>
      </c>
      <c r="C1322" s="461">
        <v>3444.1967617712635</v>
      </c>
      <c r="D1322" s="462">
        <v>0.764713674662863</v>
      </c>
      <c r="E1322" s="462">
        <v>0.6987857724324964</v>
      </c>
      <c r="F1322" s="516">
        <v>2025.02</v>
      </c>
      <c r="G1322" s="464">
        <v>159790630825.35989</v>
      </c>
      <c r="H1322" s="461">
        <v>17982522.248232249</v>
      </c>
      <c r="I1322" s="464">
        <v>482364719974.91052</v>
      </c>
      <c r="J1322" s="462">
        <v>0.46525242309647652</v>
      </c>
      <c r="K1322" s="464">
        <v>10521092936.394564</v>
      </c>
      <c r="L1322" s="464">
        <v>3914899580.4440851</v>
      </c>
      <c r="M1322" s="464">
        <v>68555008943.647644</v>
      </c>
      <c r="N1322" s="464">
        <v>20157179768.417744</v>
      </c>
      <c r="O1322" s="464">
        <v>20795.927757566966</v>
      </c>
      <c r="P1322" s="461">
        <v>201789.82664813357</v>
      </c>
      <c r="Q1322" s="461">
        <v>97227.894151482309</v>
      </c>
      <c r="R1322" s="464">
        <v>777978704869.69348</v>
      </c>
      <c r="S1322" s="462">
        <v>0.57152149282642162</v>
      </c>
      <c r="T1322" s="462">
        <v>0.44197750896288435</v>
      </c>
      <c r="U1322" s="461">
        <v>15.755474479031278</v>
      </c>
      <c r="V1322" s="464">
        <v>6018574785527.1396</v>
      </c>
      <c r="W1322" s="460">
        <v>1899.1843282327895</v>
      </c>
      <c r="X1322" s="463">
        <v>4.5747787056956681E-2</v>
      </c>
      <c r="Y1322" s="476">
        <v>2.0000000000000001E-4</v>
      </c>
    </row>
    <row r="1323" spans="1:25" x14ac:dyDescent="0.2">
      <c r="A1323" s="475">
        <f t="shared" si="20"/>
        <v>1319</v>
      </c>
      <c r="B1323" s="462">
        <v>0.49716260216662889</v>
      </c>
      <c r="C1323" s="461">
        <v>6394.7075885243685</v>
      </c>
      <c r="D1323" s="462">
        <v>0.62751600289166576</v>
      </c>
      <c r="E1323" s="462">
        <v>0.3637495665919292</v>
      </c>
      <c r="F1323" s="516">
        <v>2025.14</v>
      </c>
      <c r="G1323" s="464">
        <v>176542490579.85358</v>
      </c>
      <c r="H1323" s="461">
        <v>13284323.23365199</v>
      </c>
      <c r="I1323" s="464">
        <v>432165399927.16699</v>
      </c>
      <c r="J1323" s="462">
        <v>0.39192651376219423</v>
      </c>
      <c r="K1323" s="464">
        <v>51285866447.572968</v>
      </c>
      <c r="L1323" s="464">
        <v>98707591957.947311</v>
      </c>
      <c r="M1323" s="464">
        <v>93818870050.354401</v>
      </c>
      <c r="N1323" s="464">
        <v>81141864516.535278</v>
      </c>
      <c r="O1323" s="464">
        <v>28586.707864506494</v>
      </c>
      <c r="P1323" s="461">
        <v>439081.1902100009</v>
      </c>
      <c r="Q1323" s="461">
        <v>280695.63551628281</v>
      </c>
      <c r="R1323" s="464">
        <v>914241238741.48547</v>
      </c>
      <c r="S1323" s="462">
        <v>0.52997090825551041</v>
      </c>
      <c r="T1323" s="462">
        <v>0.36654481949328921</v>
      </c>
      <c r="U1323" s="461">
        <v>16.002621225857748</v>
      </c>
      <c r="V1323" s="464">
        <v>6010521606289.1943</v>
      </c>
      <c r="W1323" s="460">
        <v>1895.7711088992025</v>
      </c>
      <c r="X1323" s="463">
        <v>4.4779365354916188E-2</v>
      </c>
      <c r="Y1323" s="476">
        <v>2.0000000000000001E-4</v>
      </c>
    </row>
    <row r="1324" spans="1:25" x14ac:dyDescent="0.2">
      <c r="A1324" s="475">
        <f t="shared" si="20"/>
        <v>1320</v>
      </c>
      <c r="B1324" s="462">
        <v>0.47237489485303241</v>
      </c>
      <c r="C1324" s="461">
        <v>1500</v>
      </c>
      <c r="D1324" s="462">
        <v>0.39141069699590392</v>
      </c>
      <c r="E1324" s="462">
        <v>0.36346660514011764</v>
      </c>
      <c r="F1324" s="516">
        <v>2024.92</v>
      </c>
      <c r="G1324" s="464">
        <v>260721126135.29898</v>
      </c>
      <c r="H1324" s="461">
        <v>6721529.6448491225</v>
      </c>
      <c r="I1324" s="464">
        <v>259155785462.41696</v>
      </c>
      <c r="J1324" s="462">
        <v>0.45642560681955047</v>
      </c>
      <c r="K1324" s="464">
        <v>8242071651.1347799</v>
      </c>
      <c r="L1324" s="464">
        <v>0</v>
      </c>
      <c r="M1324" s="464">
        <v>207865220883.93698</v>
      </c>
      <c r="N1324" s="464">
        <v>191314042698.26797</v>
      </c>
      <c r="O1324" s="464">
        <v>30839.107255427323</v>
      </c>
      <c r="P1324" s="461">
        <v>1068624.46636798</v>
      </c>
      <c r="Q1324" s="461">
        <v>693147.4423094485</v>
      </c>
      <c r="R1324" s="464">
        <v>918312452123.24036</v>
      </c>
      <c r="S1324" s="462">
        <v>0.58309302701639698</v>
      </c>
      <c r="T1324" s="462">
        <v>0.43928957956175058</v>
      </c>
      <c r="U1324" s="461">
        <v>16.855662610570722</v>
      </c>
      <c r="V1324" s="464">
        <v>7521706623850.1074</v>
      </c>
      <c r="W1324" s="460">
        <v>2375.1203640182453</v>
      </c>
      <c r="X1324" s="463">
        <v>4.2950770769373987E-2</v>
      </c>
      <c r="Y1324" s="476">
        <v>2.0000000000000001E-4</v>
      </c>
    </row>
    <row r="1325" spans="1:25" x14ac:dyDescent="0.2">
      <c r="A1325" s="475">
        <f t="shared" si="20"/>
        <v>1321</v>
      </c>
      <c r="B1325" s="462">
        <v>0.55550099264459862</v>
      </c>
      <c r="C1325" s="461">
        <v>5858.2731784562748</v>
      </c>
      <c r="D1325" s="462">
        <v>0.84289692980726583</v>
      </c>
      <c r="E1325" s="462">
        <v>0.53600988706299513</v>
      </c>
      <c r="F1325" s="516">
        <v>2023.91</v>
      </c>
      <c r="G1325" s="464">
        <v>317398457021.99506</v>
      </c>
      <c r="H1325" s="461">
        <v>21668834.465207819</v>
      </c>
      <c r="I1325" s="464">
        <v>536659506561.6084</v>
      </c>
      <c r="J1325" s="462">
        <v>0.39456669389309651</v>
      </c>
      <c r="K1325" s="464">
        <v>5627380906.8320141</v>
      </c>
      <c r="L1325" s="464">
        <v>0</v>
      </c>
      <c r="M1325" s="464">
        <v>258503073609.73508</v>
      </c>
      <c r="N1325" s="464">
        <v>23612402698.389206</v>
      </c>
      <c r="O1325" s="464">
        <v>27144.728765868149</v>
      </c>
      <c r="P1325" s="461">
        <v>212930.26152626617</v>
      </c>
      <c r="Q1325" s="461">
        <v>103785.09303007509</v>
      </c>
      <c r="R1325" s="464">
        <v>1091921144358.931</v>
      </c>
      <c r="S1325" s="462">
        <v>0.58652793675949633</v>
      </c>
      <c r="T1325" s="462">
        <v>0.43829014345249673</v>
      </c>
      <c r="U1325" s="461">
        <v>16.959112367047869</v>
      </c>
      <c r="V1325" s="464">
        <v>8859606657552.7871</v>
      </c>
      <c r="W1325" s="460">
        <v>2793.6671278915705</v>
      </c>
      <c r="X1325" s="463">
        <v>4.3065061971625816E-2</v>
      </c>
      <c r="Y1325" s="476">
        <v>2.0000000000000001E-4</v>
      </c>
    </row>
    <row r="1326" spans="1:25" x14ac:dyDescent="0.2">
      <c r="A1326" s="475">
        <f t="shared" si="20"/>
        <v>1322</v>
      </c>
      <c r="B1326" s="462">
        <v>0.37039732995345054</v>
      </c>
      <c r="C1326" s="461">
        <v>8394.4534741437055</v>
      </c>
      <c r="D1326" s="462">
        <v>0.64703977676763968</v>
      </c>
      <c r="E1326" s="462">
        <v>0.56338269180022449</v>
      </c>
      <c r="F1326" s="516">
        <v>2023.75</v>
      </c>
      <c r="G1326" s="464">
        <v>314269721005.43628</v>
      </c>
      <c r="H1326" s="461">
        <v>13660444.157595674</v>
      </c>
      <c r="I1326" s="464">
        <v>407576348260.2514</v>
      </c>
      <c r="J1326" s="462">
        <v>0.37039732995345065</v>
      </c>
      <c r="K1326" s="464">
        <v>6985569139.8781605</v>
      </c>
      <c r="L1326" s="464">
        <v>0</v>
      </c>
      <c r="M1326" s="464">
        <v>278527482871.91681</v>
      </c>
      <c r="N1326" s="464">
        <v>37946835715.846268</v>
      </c>
      <c r="O1326" s="464">
        <v>20396.470097658825</v>
      </c>
      <c r="P1326" s="461">
        <v>280959.9316681379</v>
      </c>
      <c r="Q1326" s="461">
        <v>157638.95300569251</v>
      </c>
      <c r="R1326" s="464">
        <v>1000387660855.3308</v>
      </c>
      <c r="S1326" s="462">
        <v>0.60085074376525416</v>
      </c>
      <c r="T1326" s="462">
        <v>0.42526672586276842</v>
      </c>
      <c r="U1326" s="461">
        <v>17.401112002987205</v>
      </c>
      <c r="V1326" s="464">
        <v>8231806612807.5869</v>
      </c>
      <c r="W1326" s="460">
        <v>2597.4469140085289</v>
      </c>
      <c r="X1326" s="463">
        <v>4.1483468164414006E-2</v>
      </c>
      <c r="Y1326" s="476">
        <v>2.0000000000000001E-4</v>
      </c>
    </row>
    <row r="1327" spans="1:25" x14ac:dyDescent="0.2">
      <c r="A1327" s="475">
        <f t="shared" si="20"/>
        <v>1323</v>
      </c>
      <c r="B1327" s="462">
        <v>0.42967192609983362</v>
      </c>
      <c r="C1327" s="461">
        <v>1500</v>
      </c>
      <c r="D1327" s="462">
        <v>1.0193860861501973</v>
      </c>
      <c r="E1327" s="462">
        <v>0.59982310469491207</v>
      </c>
      <c r="F1327" s="516">
        <v>2025.2</v>
      </c>
      <c r="G1327" s="464">
        <v>501186460174.4212</v>
      </c>
      <c r="H1327" s="461">
        <v>34388293.229526356</v>
      </c>
      <c r="I1327" s="464">
        <v>730552092553.76855</v>
      </c>
      <c r="J1327" s="462">
        <v>0.3929941956610018</v>
      </c>
      <c r="K1327" s="464">
        <v>26240938132.439529</v>
      </c>
      <c r="L1327" s="464">
        <v>8484474313.8599272</v>
      </c>
      <c r="M1327" s="464">
        <v>215636625483.21115</v>
      </c>
      <c r="N1327" s="464">
        <v>7356406979.7491636</v>
      </c>
      <c r="O1327" s="464">
        <v>42664.680513503299</v>
      </c>
      <c r="P1327" s="461">
        <v>101465.4375</v>
      </c>
      <c r="Q1327" s="461">
        <v>33113.8125</v>
      </c>
      <c r="R1327" s="464">
        <v>1486633506219.4968</v>
      </c>
      <c r="S1327" s="462">
        <v>0.59067071945979699</v>
      </c>
      <c r="T1327" s="462">
        <v>0.4691069533921215</v>
      </c>
      <c r="U1327" s="461">
        <v>17.26133931758503</v>
      </c>
      <c r="V1327" s="464">
        <v>13132543201058.162</v>
      </c>
      <c r="W1327" s="460">
        <v>4141.9725967863496</v>
      </c>
      <c r="X1327" s="463">
        <v>4.2628554513301116E-2</v>
      </c>
      <c r="Y1327" s="476">
        <v>2.0000000000000001E-4</v>
      </c>
    </row>
    <row r="1328" spans="1:25" x14ac:dyDescent="0.2">
      <c r="A1328" s="475">
        <f t="shared" si="20"/>
        <v>1324</v>
      </c>
      <c r="B1328" s="462">
        <v>0.39017697861907452</v>
      </c>
      <c r="C1328" s="461">
        <v>1819.392876949224</v>
      </c>
      <c r="D1328" s="462">
        <v>0.69674704996320425</v>
      </c>
      <c r="E1328" s="462">
        <v>0.34431958880511282</v>
      </c>
      <c r="F1328" s="516">
        <v>2026.78</v>
      </c>
      <c r="G1328" s="464">
        <v>91825952533.010361</v>
      </c>
      <c r="H1328" s="461">
        <v>16664465.691574577</v>
      </c>
      <c r="I1328" s="464">
        <v>446191602498.61633</v>
      </c>
      <c r="J1328" s="462">
        <v>0.34650146133737392</v>
      </c>
      <c r="K1328" s="464">
        <v>26474191270.217609</v>
      </c>
      <c r="L1328" s="464">
        <v>39884857548.719681</v>
      </c>
      <c r="M1328" s="464">
        <v>8534956066.5271788</v>
      </c>
      <c r="N1328" s="464">
        <v>50223584436.472717</v>
      </c>
      <c r="O1328" s="464">
        <v>23238.375705018247</v>
      </c>
      <c r="P1328" s="461">
        <v>323204.82364029239</v>
      </c>
      <c r="Q1328" s="461">
        <v>188499.06558126086</v>
      </c>
      <c r="R1328" s="464">
        <v>702075652142.03149</v>
      </c>
      <c r="S1328" s="462">
        <v>0.46201169287067922</v>
      </c>
      <c r="T1328" s="462">
        <v>0.30015928015249982</v>
      </c>
      <c r="U1328" s="461">
        <v>15.403016454711375</v>
      </c>
      <c r="V1328" s="464">
        <v>3696080929651.7305</v>
      </c>
      <c r="W1328" s="460">
        <v>1166.5306967992335</v>
      </c>
      <c r="X1328" s="463">
        <v>4.5708502812869894E-2</v>
      </c>
      <c r="Y1328" s="476">
        <v>2.0000000000000001E-4</v>
      </c>
    </row>
    <row r="1329" spans="1:25" x14ac:dyDescent="0.2">
      <c r="A1329" s="475">
        <f t="shared" si="20"/>
        <v>1325</v>
      </c>
      <c r="B1329" s="462">
        <v>0.5381773972880235</v>
      </c>
      <c r="C1329" s="461">
        <v>4598.9598333951326</v>
      </c>
      <c r="D1329" s="462">
        <v>0.59152087361201822</v>
      </c>
      <c r="E1329" s="462">
        <v>0.40459857779564135</v>
      </c>
      <c r="F1329" s="516">
        <v>2024.96</v>
      </c>
      <c r="G1329" s="464">
        <v>365339972733.24359</v>
      </c>
      <c r="H1329" s="461">
        <v>12139307.952003356</v>
      </c>
      <c r="I1329" s="464">
        <v>393516862013.99634</v>
      </c>
      <c r="J1329" s="462">
        <v>0.40201969364506274</v>
      </c>
      <c r="K1329" s="464">
        <v>8549763037.3211966</v>
      </c>
      <c r="L1329" s="464">
        <v>0</v>
      </c>
      <c r="M1329" s="464">
        <v>182696393426.99121</v>
      </c>
      <c r="N1329" s="464">
        <v>89445271380.576218</v>
      </c>
      <c r="O1329" s="464">
        <v>31833.76372294825</v>
      </c>
      <c r="P1329" s="461">
        <v>488249.69482177211</v>
      </c>
      <c r="Q1329" s="461">
        <v>321066.11354834348</v>
      </c>
      <c r="R1329" s="464">
        <v>982624981670.07703</v>
      </c>
      <c r="S1329" s="462">
        <v>0.58731547477729795</v>
      </c>
      <c r="T1329" s="462">
        <v>0.50742253457962117</v>
      </c>
      <c r="U1329" s="461">
        <v>17.371715805879596</v>
      </c>
      <c r="V1329" s="464">
        <v>9428689339559.418</v>
      </c>
      <c r="W1329" s="460">
        <v>2974.1797434231453</v>
      </c>
      <c r="X1329" s="463">
        <v>4.2198657883939138E-2</v>
      </c>
      <c r="Y1329" s="476">
        <v>2.0000000000000001E-4</v>
      </c>
    </row>
    <row r="1330" spans="1:25" x14ac:dyDescent="0.2">
      <c r="A1330" s="475">
        <f t="shared" si="20"/>
        <v>1326</v>
      </c>
      <c r="B1330" s="462">
        <v>0.56767888730717986</v>
      </c>
      <c r="C1330" s="461">
        <v>5893.27190837321</v>
      </c>
      <c r="D1330" s="462">
        <v>0.90295616568072734</v>
      </c>
      <c r="E1330" s="462">
        <v>0.48151987282713005</v>
      </c>
      <c r="F1330" s="516">
        <v>2024.78</v>
      </c>
      <c r="G1330" s="464">
        <v>113448742867.07671</v>
      </c>
      <c r="H1330" s="461">
        <v>25128381.572971735</v>
      </c>
      <c r="I1330" s="464">
        <v>590840930232.95825</v>
      </c>
      <c r="J1330" s="462">
        <v>0.37625949922617108</v>
      </c>
      <c r="K1330" s="464">
        <v>25449146211.543041</v>
      </c>
      <c r="L1330" s="464">
        <v>0</v>
      </c>
      <c r="M1330" s="464">
        <v>116694899868.08142</v>
      </c>
      <c r="N1330" s="464">
        <v>32148776132.255989</v>
      </c>
      <c r="O1330" s="464">
        <v>26381.902548865375</v>
      </c>
      <c r="P1330" s="461">
        <v>264451.59613460081</v>
      </c>
      <c r="Q1330" s="461">
        <v>139914.81822189895</v>
      </c>
      <c r="R1330" s="464">
        <v>964265444881.302</v>
      </c>
      <c r="S1330" s="462">
        <v>0.50972347021508646</v>
      </c>
      <c r="T1330" s="462">
        <v>0.30379961487610901</v>
      </c>
      <c r="U1330" s="461">
        <v>15.225905080132765</v>
      </c>
      <c r="V1330" s="464">
        <v>4885695875467.9707</v>
      </c>
      <c r="W1330" s="460">
        <v>1540.908146069105</v>
      </c>
      <c r="X1330" s="463">
        <v>4.7374648304512247E-2</v>
      </c>
      <c r="Y1330" s="476">
        <v>2.0000000000000001E-4</v>
      </c>
    </row>
    <row r="1331" spans="1:25" x14ac:dyDescent="0.2">
      <c r="A1331" s="475">
        <f t="shared" si="20"/>
        <v>1327</v>
      </c>
      <c r="B1331" s="462">
        <v>0.67306711042067402</v>
      </c>
      <c r="C1331" s="461">
        <v>4048.6468274407994</v>
      </c>
      <c r="D1331" s="462">
        <v>0.21790027575974735</v>
      </c>
      <c r="E1331" s="462">
        <v>0.67993101172189752</v>
      </c>
      <c r="F1331" s="516">
        <v>2023.75</v>
      </c>
      <c r="G1331" s="464">
        <v>207785261398.22513</v>
      </c>
      <c r="H1331" s="461">
        <v>3559600.171368097</v>
      </c>
      <c r="I1331" s="464">
        <v>178327839935.25461</v>
      </c>
      <c r="J1331" s="462">
        <v>0.55286489464107014</v>
      </c>
      <c r="K1331" s="464">
        <v>3618404652.1583514</v>
      </c>
      <c r="L1331" s="464">
        <v>0</v>
      </c>
      <c r="M1331" s="464">
        <v>287307419417.32697</v>
      </c>
      <c r="N1331" s="464">
        <v>64854862317.923111</v>
      </c>
      <c r="O1331" s="464">
        <v>21937.701206701371</v>
      </c>
      <c r="P1331" s="461">
        <v>443806.58637243568</v>
      </c>
      <c r="Q1331" s="461">
        <v>245846.22486620632</v>
      </c>
      <c r="R1331" s="464">
        <v>736868738406.27026</v>
      </c>
      <c r="S1331" s="462">
        <v>0.68860581354954464</v>
      </c>
      <c r="T1331" s="462">
        <v>0.4140151071971046</v>
      </c>
      <c r="U1331" s="461">
        <v>17.072905598345805</v>
      </c>
      <c r="V1331" s="464">
        <v>5835323868649.5977</v>
      </c>
      <c r="W1331" s="460">
        <v>1840.8933358751478</v>
      </c>
      <c r="X1331" s="463">
        <v>4.1930621204616991E-2</v>
      </c>
      <c r="Y1331" s="476">
        <v>2.0000000000000001E-4</v>
      </c>
    </row>
    <row r="1332" spans="1:25" x14ac:dyDescent="0.2">
      <c r="A1332" s="475">
        <f t="shared" si="20"/>
        <v>1328</v>
      </c>
      <c r="B1332" s="462">
        <v>0.66345044463446001</v>
      </c>
      <c r="C1332" s="461">
        <v>3453.9208827092107</v>
      </c>
      <c r="D1332" s="462">
        <v>0.56786567518175801</v>
      </c>
      <c r="E1332" s="462">
        <v>0.60455046117255762</v>
      </c>
      <c r="F1332" s="516">
        <v>2024.92</v>
      </c>
      <c r="G1332" s="464">
        <v>174218193119.67776</v>
      </c>
      <c r="H1332" s="461">
        <v>12024594.762748377</v>
      </c>
      <c r="I1332" s="464">
        <v>395839215624.3714</v>
      </c>
      <c r="J1332" s="462">
        <v>0.41927024972393956</v>
      </c>
      <c r="K1332" s="464">
        <v>13240264171.589048</v>
      </c>
      <c r="L1332" s="464">
        <v>0</v>
      </c>
      <c r="M1332" s="464">
        <v>207656091605.26215</v>
      </c>
      <c r="N1332" s="464">
        <v>24122903234.464989</v>
      </c>
      <c r="O1332" s="464">
        <v>33455.913135341609</v>
      </c>
      <c r="P1332" s="461">
        <v>182690.75998598099</v>
      </c>
      <c r="Q1332" s="461">
        <v>87081.629414538678</v>
      </c>
      <c r="R1332" s="464">
        <v>948943246232.24927</v>
      </c>
      <c r="S1332" s="462">
        <v>0.61936677409346408</v>
      </c>
      <c r="T1332" s="462">
        <v>0.31879273134263508</v>
      </c>
      <c r="U1332" s="461">
        <v>16.41147401739552</v>
      </c>
      <c r="V1332" s="464">
        <v>5561630660452.6455</v>
      </c>
      <c r="W1332" s="460">
        <v>1755.2267726852899</v>
      </c>
      <c r="X1332" s="463">
        <v>4.3688311884801795E-2</v>
      </c>
      <c r="Y1332" s="476">
        <v>2.0000000000000001E-4</v>
      </c>
    </row>
    <row r="1333" spans="1:25" x14ac:dyDescent="0.2">
      <c r="A1333" s="475">
        <f t="shared" si="20"/>
        <v>1329</v>
      </c>
      <c r="B1333" s="462">
        <v>0.48256748754861367</v>
      </c>
      <c r="C1333" s="461">
        <v>5976.1429401722107</v>
      </c>
      <c r="D1333" s="462">
        <v>1.046987805124854</v>
      </c>
      <c r="E1333" s="462">
        <v>0.31666297980044428</v>
      </c>
      <c r="F1333" s="516">
        <v>2024.32</v>
      </c>
      <c r="G1333" s="464">
        <v>304243171068.72443</v>
      </c>
      <c r="H1333" s="461">
        <v>32662794.350987561</v>
      </c>
      <c r="I1333" s="464">
        <v>438661496897.69598</v>
      </c>
      <c r="J1333" s="462">
        <v>-5.1245766132055559E-2</v>
      </c>
      <c r="K1333" s="464">
        <v>8125246486.78374</v>
      </c>
      <c r="L1333" s="464">
        <v>0</v>
      </c>
      <c r="M1333" s="464">
        <v>209038918971.91827</v>
      </c>
      <c r="N1333" s="464">
        <v>23845984008.839783</v>
      </c>
      <c r="O1333" s="464">
        <v>24026.496995917041</v>
      </c>
      <c r="P1333" s="461">
        <v>276598.55173583399</v>
      </c>
      <c r="Q1333" s="461">
        <v>102232.29365325227</v>
      </c>
      <c r="R1333" s="464">
        <v>1051168393207.3447</v>
      </c>
      <c r="S1333" s="462">
        <v>0.42824568994397166</v>
      </c>
      <c r="T1333" s="462">
        <v>0.25026061470288574</v>
      </c>
      <c r="U1333" s="461">
        <v>23.46408052294866</v>
      </c>
      <c r="V1333" s="464">
        <v>6432406910209.8633</v>
      </c>
      <c r="W1333" s="460">
        <v>2028.285431394318</v>
      </c>
      <c r="X1333" s="463">
        <v>3.2603692524409561E-2</v>
      </c>
      <c r="Y1333" s="476">
        <v>2.0000000000000001E-4</v>
      </c>
    </row>
    <row r="1334" spans="1:25" x14ac:dyDescent="0.2">
      <c r="A1334" s="475">
        <f t="shared" si="20"/>
        <v>1330</v>
      </c>
      <c r="B1334" s="462">
        <v>0.4377903138377785</v>
      </c>
      <c r="C1334" s="461">
        <v>4191.5973999959306</v>
      </c>
      <c r="D1334" s="462">
        <v>0.64254205397586051</v>
      </c>
      <c r="E1334" s="462">
        <v>0.47480570998855159</v>
      </c>
      <c r="F1334" s="516">
        <v>2024.35</v>
      </c>
      <c r="G1334" s="464">
        <v>135551182431.07784</v>
      </c>
      <c r="H1334" s="461">
        <v>13930589.787869338</v>
      </c>
      <c r="I1334" s="464">
        <v>317253783585.0434</v>
      </c>
      <c r="J1334" s="462">
        <v>0.12374219716015522</v>
      </c>
      <c r="K1334" s="464">
        <v>8794610638.4872456</v>
      </c>
      <c r="L1334" s="464">
        <v>7670636866.3470154</v>
      </c>
      <c r="M1334" s="464">
        <v>122649082821.34987</v>
      </c>
      <c r="N1334" s="464">
        <v>59083521086.534859</v>
      </c>
      <c r="O1334" s="464">
        <v>22664.566530761542</v>
      </c>
      <c r="P1334" s="461">
        <v>333601.55704736069</v>
      </c>
      <c r="Q1334" s="461">
        <v>197824.38460529846</v>
      </c>
      <c r="R1334" s="464">
        <v>662959716259.55566</v>
      </c>
      <c r="S1334" s="462">
        <v>0.41864802595435691</v>
      </c>
      <c r="T1334" s="462">
        <v>0.20680696101770146</v>
      </c>
      <c r="U1334" s="461">
        <v>19.743205201224377</v>
      </c>
      <c r="V1334" s="464">
        <v>2969803785329.668</v>
      </c>
      <c r="W1334" s="460">
        <v>937.28360075553303</v>
      </c>
      <c r="X1334" s="463">
        <v>3.678132037486425E-2</v>
      </c>
      <c r="Y1334" s="476">
        <v>2.0000000000000001E-4</v>
      </c>
    </row>
    <row r="1335" spans="1:25" x14ac:dyDescent="0.2">
      <c r="A1335" s="475">
        <f t="shared" si="20"/>
        <v>1331</v>
      </c>
      <c r="B1335" s="462">
        <v>0.46088199240472433</v>
      </c>
      <c r="C1335" s="461">
        <v>6319.3947016593593</v>
      </c>
      <c r="D1335" s="462">
        <v>0.68798926001982574</v>
      </c>
      <c r="E1335" s="462">
        <v>0.54419831593003309</v>
      </c>
      <c r="F1335" s="516">
        <v>2024.89</v>
      </c>
      <c r="G1335" s="464">
        <v>247300305353.99472</v>
      </c>
      <c r="H1335" s="461">
        <v>14767206.061745713</v>
      </c>
      <c r="I1335" s="464">
        <v>377712277915.45282</v>
      </c>
      <c r="J1335" s="462">
        <v>0.29065080681464195</v>
      </c>
      <c r="K1335" s="464">
        <v>15291958282.831659</v>
      </c>
      <c r="L1335" s="464">
        <v>23079284829.2038</v>
      </c>
      <c r="M1335" s="464">
        <v>175103912379.16733</v>
      </c>
      <c r="N1335" s="464">
        <v>21663152645.487114</v>
      </c>
      <c r="O1335" s="464">
        <v>45000</v>
      </c>
      <c r="P1335" s="461">
        <v>178869.34845752327</v>
      </c>
      <c r="Q1335" s="461">
        <v>82357.386453177358</v>
      </c>
      <c r="R1335" s="464">
        <v>851596205658.30554</v>
      </c>
      <c r="S1335" s="462">
        <v>0.55458497915183602</v>
      </c>
      <c r="T1335" s="462">
        <v>0.40102290605699825</v>
      </c>
      <c r="U1335" s="461">
        <v>17.271323696397094</v>
      </c>
      <c r="V1335" s="464">
        <v>6467141369871.1621</v>
      </c>
      <c r="W1335" s="460">
        <v>2042.5469724608342</v>
      </c>
      <c r="X1335" s="463">
        <v>4.251134957527232E-2</v>
      </c>
      <c r="Y1335" s="476">
        <v>2.0000000000000001E-4</v>
      </c>
    </row>
    <row r="1336" spans="1:25" x14ac:dyDescent="0.2">
      <c r="A1336" s="475">
        <f t="shared" si="20"/>
        <v>1332</v>
      </c>
      <c r="B1336" s="462">
        <v>0.32904438184091694</v>
      </c>
      <c r="C1336" s="461">
        <v>5862.4580510981705</v>
      </c>
      <c r="D1336" s="462">
        <v>0.69890980609812681</v>
      </c>
      <c r="E1336" s="462">
        <v>0.50035825235715947</v>
      </c>
      <c r="F1336" s="516">
        <v>2026.05</v>
      </c>
      <c r="G1336" s="464">
        <v>146633212619.83911</v>
      </c>
      <c r="H1336" s="461">
        <v>15671640.094002932</v>
      </c>
      <c r="I1336" s="464">
        <v>476587789808.63287</v>
      </c>
      <c r="J1336" s="462">
        <v>0.329044381840917</v>
      </c>
      <c r="K1336" s="464">
        <v>15445689757.760899</v>
      </c>
      <c r="L1336" s="464">
        <v>7762407979.7963848</v>
      </c>
      <c r="M1336" s="464">
        <v>75308728590.805008</v>
      </c>
      <c r="N1336" s="464">
        <v>130908655331.19368</v>
      </c>
      <c r="O1336" s="464">
        <v>26383.664564944294</v>
      </c>
      <c r="P1336" s="461">
        <v>674349.48069799575</v>
      </c>
      <c r="Q1336" s="461">
        <v>466466.94924972334</v>
      </c>
      <c r="R1336" s="464">
        <v>883392362535.1344</v>
      </c>
      <c r="S1336" s="462">
        <v>0.45373124377461799</v>
      </c>
      <c r="T1336" s="462">
        <v>0.29798269408924466</v>
      </c>
      <c r="U1336" s="461">
        <v>16.274067746196813</v>
      </c>
      <c r="V1336" s="464">
        <v>4637811339918.1035</v>
      </c>
      <c r="W1336" s="460">
        <v>1463.6931723766447</v>
      </c>
      <c r="X1336" s="463">
        <v>4.5952851348568108E-2</v>
      </c>
      <c r="Y1336" s="476">
        <v>2.0000000000000001E-4</v>
      </c>
    </row>
    <row r="1337" spans="1:25" x14ac:dyDescent="0.2">
      <c r="A1337" s="475">
        <f t="shared" si="20"/>
        <v>1333</v>
      </c>
      <c r="B1337" s="462">
        <v>0.66046372651688467</v>
      </c>
      <c r="C1337" s="461">
        <v>3561.7791979408848</v>
      </c>
      <c r="D1337" s="462">
        <v>0.86800063151667028</v>
      </c>
      <c r="E1337" s="462">
        <v>0.40178388775783391</v>
      </c>
      <c r="F1337" s="516">
        <v>2026.11</v>
      </c>
      <c r="G1337" s="464">
        <v>141149624671.95651</v>
      </c>
      <c r="H1337" s="461">
        <v>24305157.669886835</v>
      </c>
      <c r="I1337" s="464">
        <v>555915043104.31128</v>
      </c>
      <c r="J1337" s="462">
        <v>0.38823476150295511</v>
      </c>
      <c r="K1337" s="464">
        <v>40896344433.140823</v>
      </c>
      <c r="L1337" s="464">
        <v>73727020791.479523</v>
      </c>
      <c r="M1337" s="464">
        <v>78368024857.013977</v>
      </c>
      <c r="N1337" s="464">
        <v>21158439545.429111</v>
      </c>
      <c r="O1337" s="464">
        <v>27292.264207656783</v>
      </c>
      <c r="P1337" s="461">
        <v>202674.77680873807</v>
      </c>
      <c r="Q1337" s="461">
        <v>96090.801212043021</v>
      </c>
      <c r="R1337" s="464">
        <v>933039320057.09131</v>
      </c>
      <c r="S1337" s="462">
        <v>0.51807853909913015</v>
      </c>
      <c r="T1337" s="462">
        <v>0.33333704429169309</v>
      </c>
      <c r="U1337" s="461">
        <v>15.61569480646823</v>
      </c>
      <c r="V1337" s="464">
        <v>5409940540157.2295</v>
      </c>
      <c r="W1337" s="460">
        <v>1707.0498032809915</v>
      </c>
      <c r="X1337" s="463">
        <v>4.6435018369850388E-2</v>
      </c>
      <c r="Y1337" s="476">
        <v>2.0000000000000001E-4</v>
      </c>
    </row>
    <row r="1338" spans="1:25" x14ac:dyDescent="0.2">
      <c r="A1338" s="475">
        <f t="shared" si="20"/>
        <v>1334</v>
      </c>
      <c r="B1338" s="462">
        <v>0.31402585546170436</v>
      </c>
      <c r="C1338" s="461">
        <v>5158.6459609304529</v>
      </c>
      <c r="D1338" s="462">
        <v>0.71740076094331584</v>
      </c>
      <c r="E1338" s="462">
        <v>0.32831455330988346</v>
      </c>
      <c r="F1338" s="516">
        <v>2023.75</v>
      </c>
      <c r="G1338" s="464">
        <v>320389459635.40155</v>
      </c>
      <c r="H1338" s="461">
        <v>16147892.045700392</v>
      </c>
      <c r="I1338" s="464">
        <v>317597942002.89404</v>
      </c>
      <c r="J1338" s="462">
        <v>0.13330450742552824</v>
      </c>
      <c r="K1338" s="464">
        <v>13803280853.76609</v>
      </c>
      <c r="L1338" s="464">
        <v>0</v>
      </c>
      <c r="M1338" s="464">
        <v>480402415208.95117</v>
      </c>
      <c r="N1338" s="464">
        <v>39002632578.938103</v>
      </c>
      <c r="O1338" s="464">
        <v>30985.334093149962</v>
      </c>
      <c r="P1338" s="461">
        <v>281311.86109771684</v>
      </c>
      <c r="Q1338" s="461">
        <v>156320.96217651825</v>
      </c>
      <c r="R1338" s="464">
        <v>1254166590488.0562</v>
      </c>
      <c r="S1338" s="462">
        <v>0.61144083113813064</v>
      </c>
      <c r="T1338" s="462">
        <v>0.27895369473294279</v>
      </c>
      <c r="U1338" s="461">
        <v>18.424698338836404</v>
      </c>
      <c r="V1338" s="464">
        <v>7058622649414.6816</v>
      </c>
      <c r="W1338" s="460">
        <v>2225.9498732108086</v>
      </c>
      <c r="X1338" s="463">
        <v>3.9862654512492129E-2</v>
      </c>
      <c r="Y1338" s="476">
        <v>2.0000000000000001E-4</v>
      </c>
    </row>
    <row r="1339" spans="1:25" x14ac:dyDescent="0.2">
      <c r="A1339" s="475">
        <f t="shared" si="20"/>
        <v>1335</v>
      </c>
      <c r="B1339" s="462">
        <v>0.52378753068561423</v>
      </c>
      <c r="C1339" s="461">
        <v>8028.0041256455906</v>
      </c>
      <c r="D1339" s="462">
        <v>0.73611379132876886</v>
      </c>
      <c r="E1339" s="462">
        <v>0.21185231881065264</v>
      </c>
      <c r="F1339" s="516">
        <v>2025.25</v>
      </c>
      <c r="G1339" s="464">
        <v>122438784379.903</v>
      </c>
      <c r="H1339" s="461">
        <v>13726938.763596099</v>
      </c>
      <c r="I1339" s="464">
        <v>292485942539.48859</v>
      </c>
      <c r="J1339" s="462">
        <v>9.2185648366423956E-2</v>
      </c>
      <c r="K1339" s="464">
        <v>17883879256.989403</v>
      </c>
      <c r="L1339" s="464">
        <v>29543599989.726505</v>
      </c>
      <c r="M1339" s="464">
        <v>95591875039.713882</v>
      </c>
      <c r="N1339" s="464">
        <v>9336178587.2265434</v>
      </c>
      <c r="O1339" s="464">
        <v>15176.250982170195</v>
      </c>
      <c r="P1339" s="461">
        <v>132851.91445710015</v>
      </c>
      <c r="Q1339" s="461">
        <v>33249.664716006228</v>
      </c>
      <c r="R1339" s="464">
        <v>571440743228.15796</v>
      </c>
      <c r="S1339" s="462">
        <v>0.41808270940799935</v>
      </c>
      <c r="T1339" s="462">
        <v>0.22447466421472759</v>
      </c>
      <c r="U1339" s="461">
        <v>20.077578063620685</v>
      </c>
      <c r="V1339" s="464">
        <v>2756717929367.4619</v>
      </c>
      <c r="W1339" s="460">
        <v>869.6885296850005</v>
      </c>
      <c r="X1339" s="463">
        <v>3.7935253475291655E-2</v>
      </c>
      <c r="Y1339" s="476">
        <v>2.0000000000000001E-4</v>
      </c>
    </row>
    <row r="1340" spans="1:25" x14ac:dyDescent="0.2">
      <c r="A1340" s="475">
        <f t="shared" si="20"/>
        <v>1336</v>
      </c>
      <c r="B1340" s="462">
        <v>0.39824720780232925</v>
      </c>
      <c r="C1340" s="461">
        <v>6085.3711722019616</v>
      </c>
      <c r="D1340" s="462">
        <v>0.99309288795456629</v>
      </c>
      <c r="E1340" s="462">
        <v>0.4076262063853559</v>
      </c>
      <c r="F1340" s="516">
        <v>2026.13</v>
      </c>
      <c r="G1340" s="464">
        <v>138653928351.82623</v>
      </c>
      <c r="H1340" s="461">
        <v>29465416.409575757</v>
      </c>
      <c r="I1340" s="464">
        <v>414049819484.7594</v>
      </c>
      <c r="J1340" s="462">
        <v>2.8528013419866993E-2</v>
      </c>
      <c r="K1340" s="464">
        <v>11407273103.224859</v>
      </c>
      <c r="L1340" s="464">
        <v>79785195278.433075</v>
      </c>
      <c r="M1340" s="464">
        <v>60300281613.887611</v>
      </c>
      <c r="N1340" s="464">
        <v>58147334473.032997</v>
      </c>
      <c r="O1340" s="464">
        <v>29085.740899769193</v>
      </c>
      <c r="P1340" s="461">
        <v>433485.03141303454</v>
      </c>
      <c r="Q1340" s="461">
        <v>265792.60645345884</v>
      </c>
      <c r="R1340" s="464">
        <v>777569234501.20422</v>
      </c>
      <c r="S1340" s="462">
        <v>0.33912391409894832</v>
      </c>
      <c r="T1340" s="462">
        <v>0.14843677167102309</v>
      </c>
      <c r="U1340" s="461">
        <v>24.055043229004625</v>
      </c>
      <c r="V1340" s="464">
        <v>2927491099194.2046</v>
      </c>
      <c r="W1340" s="460">
        <v>923.63172099589292</v>
      </c>
      <c r="X1340" s="463">
        <v>3.1439906504707654E-2</v>
      </c>
      <c r="Y1340" s="476">
        <v>2.0000000000000001E-4</v>
      </c>
    </row>
    <row r="1341" spans="1:25" x14ac:dyDescent="0.2">
      <c r="A1341" s="475">
        <f t="shared" si="20"/>
        <v>1337</v>
      </c>
      <c r="B1341" s="462">
        <v>0.47017984939728324</v>
      </c>
      <c r="C1341" s="461">
        <v>4585.2052149693636</v>
      </c>
      <c r="D1341" s="462">
        <v>0.57321195832631788</v>
      </c>
      <c r="E1341" s="462">
        <v>0.4920715043699867</v>
      </c>
      <c r="F1341" s="516">
        <v>2025.67</v>
      </c>
      <c r="G1341" s="464">
        <v>203763877039.86749</v>
      </c>
      <c r="H1341" s="461">
        <v>11745431.144798404</v>
      </c>
      <c r="I1341" s="464">
        <v>402333806331.4267</v>
      </c>
      <c r="J1341" s="462">
        <v>0.40847684375630822</v>
      </c>
      <c r="K1341" s="464">
        <v>12693438701.211521</v>
      </c>
      <c r="L1341" s="464">
        <v>9488310570.8306637</v>
      </c>
      <c r="M1341" s="464">
        <v>124498413083.40317</v>
      </c>
      <c r="N1341" s="464">
        <v>32664663553.077854</v>
      </c>
      <c r="O1341" s="464">
        <v>20281.897684281408</v>
      </c>
      <c r="P1341" s="461">
        <v>215419.95601478475</v>
      </c>
      <c r="Q1341" s="461">
        <v>110568.39375388145</v>
      </c>
      <c r="R1341" s="464">
        <v>726107612320.38916</v>
      </c>
      <c r="S1341" s="462">
        <v>0.55376616635899634</v>
      </c>
      <c r="T1341" s="462">
        <v>0.46428140328034317</v>
      </c>
      <c r="U1341" s="461">
        <v>16.567782493236479</v>
      </c>
      <c r="V1341" s="464">
        <v>6199135188289.999</v>
      </c>
      <c r="W1341" s="460">
        <v>1955.3107585433254</v>
      </c>
      <c r="X1341" s="463">
        <v>4.3433287534484326E-2</v>
      </c>
      <c r="Y1341" s="476">
        <v>2.0000000000000001E-4</v>
      </c>
    </row>
    <row r="1342" spans="1:25" x14ac:dyDescent="0.2">
      <c r="A1342" s="475">
        <f t="shared" si="20"/>
        <v>1338</v>
      </c>
      <c r="B1342" s="462">
        <v>0.60277789828785888</v>
      </c>
      <c r="C1342" s="461">
        <v>5041.8947179652496</v>
      </c>
      <c r="D1342" s="462">
        <v>1.0594173531974649</v>
      </c>
      <c r="E1342" s="462">
        <v>0.52102663150367123</v>
      </c>
      <c r="F1342" s="516">
        <v>2023.78</v>
      </c>
      <c r="G1342" s="464">
        <v>412603734573.59515</v>
      </c>
      <c r="H1342" s="461">
        <v>31794667.223524254</v>
      </c>
      <c r="I1342" s="464">
        <v>727815970740.1427</v>
      </c>
      <c r="J1342" s="462">
        <v>0.41266016586795151</v>
      </c>
      <c r="K1342" s="464">
        <v>9805257431.0917702</v>
      </c>
      <c r="L1342" s="464">
        <v>0</v>
      </c>
      <c r="M1342" s="464">
        <v>438550357240.24536</v>
      </c>
      <c r="N1342" s="464">
        <v>36344169524.60498</v>
      </c>
      <c r="O1342" s="464">
        <v>24267.507480321183</v>
      </c>
      <c r="P1342" s="461">
        <v>260851.01810394574</v>
      </c>
      <c r="Q1342" s="461">
        <v>165015.4491139907</v>
      </c>
      <c r="R1342" s="464">
        <v>1705689172342.834</v>
      </c>
      <c r="S1342" s="462">
        <v>0.61987776627192592</v>
      </c>
      <c r="T1342" s="462">
        <v>0.37871165058672135</v>
      </c>
      <c r="U1342" s="461">
        <v>16.8181353277865</v>
      </c>
      <c r="V1342" s="464">
        <v>11904455223547.07</v>
      </c>
      <c r="W1342" s="460">
        <v>3757.4501122196307</v>
      </c>
      <c r="X1342" s="463">
        <v>4.3741943360826353E-2</v>
      </c>
      <c r="Y1342" s="476">
        <v>2.0000000000000001E-4</v>
      </c>
    </row>
    <row r="1343" spans="1:25" x14ac:dyDescent="0.2">
      <c r="A1343" s="475">
        <f t="shared" si="20"/>
        <v>1339</v>
      </c>
      <c r="B1343" s="462">
        <v>0.50416509449258695</v>
      </c>
      <c r="C1343" s="461">
        <v>7535.1140815473427</v>
      </c>
      <c r="D1343" s="462">
        <v>1.6194200272653139</v>
      </c>
      <c r="E1343" s="462">
        <v>0.4270010623299681</v>
      </c>
      <c r="F1343" s="516">
        <v>2024.64</v>
      </c>
      <c r="G1343" s="464">
        <v>350133080400.65161</v>
      </c>
      <c r="H1343" s="461">
        <v>29703740.868833471</v>
      </c>
      <c r="I1343" s="464">
        <v>635913216309.06799</v>
      </c>
      <c r="J1343" s="462">
        <v>0.27736595815423615</v>
      </c>
      <c r="K1343" s="464">
        <v>5738385949.0617619</v>
      </c>
      <c r="L1343" s="464">
        <v>0</v>
      </c>
      <c r="M1343" s="464">
        <v>232960235481.32498</v>
      </c>
      <c r="N1343" s="464">
        <v>1627962155.087075</v>
      </c>
      <c r="O1343" s="464">
        <v>27557.177760905175</v>
      </c>
      <c r="P1343" s="461">
        <v>47911</v>
      </c>
      <c r="Q1343" s="461">
        <v>6541</v>
      </c>
      <c r="R1343" s="464">
        <v>1295235197721.1826</v>
      </c>
      <c r="S1343" s="462">
        <v>0.54111143073475632</v>
      </c>
      <c r="T1343" s="462">
        <v>0.36226094359157074</v>
      </c>
      <c r="U1343" s="461">
        <v>17.460674708657855</v>
      </c>
      <c r="V1343" s="464">
        <v>8783326343794.209</v>
      </c>
      <c r="W1343" s="460">
        <v>2771.2371292284975</v>
      </c>
      <c r="X1343" s="463">
        <v>4.3139874418253787E-2</v>
      </c>
      <c r="Y1343" s="476">
        <v>2.0000000000000001E-4</v>
      </c>
    </row>
    <row r="1344" spans="1:25" x14ac:dyDescent="0.2">
      <c r="A1344" s="475">
        <f t="shared" si="20"/>
        <v>1340</v>
      </c>
      <c r="B1344" s="462">
        <v>0.51520530817006649</v>
      </c>
      <c r="C1344" s="461">
        <v>5752.3111087017069</v>
      </c>
      <c r="D1344" s="462">
        <v>0.76353830975170367</v>
      </c>
      <c r="E1344" s="462">
        <v>0.49037485889447946</v>
      </c>
      <c r="F1344" s="516">
        <v>2024.48</v>
      </c>
      <c r="G1344" s="464">
        <v>222203743914.96219</v>
      </c>
      <c r="H1344" s="461">
        <v>17970902.598655492</v>
      </c>
      <c r="I1344" s="464">
        <v>465615364915.69934</v>
      </c>
      <c r="J1344" s="462">
        <v>0.3526350278647834</v>
      </c>
      <c r="K1344" s="464">
        <v>11403094567.438313</v>
      </c>
      <c r="L1344" s="464">
        <v>0</v>
      </c>
      <c r="M1344" s="464">
        <v>173259108207.49414</v>
      </c>
      <c r="N1344" s="464">
        <v>49935213611.027084</v>
      </c>
      <c r="O1344" s="464">
        <v>28387.378568495147</v>
      </c>
      <c r="P1344" s="461">
        <v>340721.36771246465</v>
      </c>
      <c r="Q1344" s="461">
        <v>200237.04392823426</v>
      </c>
      <c r="R1344" s="464">
        <v>959773756556.95544</v>
      </c>
      <c r="S1344" s="462">
        <v>0.55148325904746409</v>
      </c>
      <c r="T1344" s="462">
        <v>0.38882366551505204</v>
      </c>
      <c r="U1344" s="461">
        <v>16.519219245952559</v>
      </c>
      <c r="V1344" s="464">
        <v>6820385924048.6621</v>
      </c>
      <c r="W1344" s="460">
        <v>2149.2865556368456</v>
      </c>
      <c r="X1344" s="463">
        <v>4.3780200795905312E-2</v>
      </c>
      <c r="Y1344" s="476">
        <v>2.0000000000000001E-4</v>
      </c>
    </row>
    <row r="1345" spans="1:25" x14ac:dyDescent="0.2">
      <c r="A1345" s="475">
        <f t="shared" si="20"/>
        <v>1341</v>
      </c>
      <c r="B1345" s="462">
        <v>0.51791754837973158</v>
      </c>
      <c r="C1345" s="461">
        <v>1884.5815008551535</v>
      </c>
      <c r="D1345" s="462">
        <v>0.90400731945294344</v>
      </c>
      <c r="E1345" s="462">
        <v>0.47455865212199883</v>
      </c>
      <c r="F1345" s="516">
        <v>2025.18</v>
      </c>
      <c r="G1345" s="464">
        <v>254576650832.71906</v>
      </c>
      <c r="H1345" s="461">
        <v>26481101.728420127</v>
      </c>
      <c r="I1345" s="464">
        <v>579554889423.97717</v>
      </c>
      <c r="J1345" s="462">
        <v>0.38105259318286888</v>
      </c>
      <c r="K1345" s="464">
        <v>10652023266.47901</v>
      </c>
      <c r="L1345" s="464">
        <v>0</v>
      </c>
      <c r="M1345" s="464">
        <v>164255533698.25635</v>
      </c>
      <c r="N1345" s="464">
        <v>60991728352.029274</v>
      </c>
      <c r="O1345" s="464">
        <v>26551.456672974862</v>
      </c>
      <c r="P1345" s="461">
        <v>446584.7880303681</v>
      </c>
      <c r="Q1345" s="461">
        <v>278456.07672692125</v>
      </c>
      <c r="R1345" s="464">
        <v>1250351965753.8928</v>
      </c>
      <c r="S1345" s="462">
        <v>0.57478329715868226</v>
      </c>
      <c r="T1345" s="462">
        <v>0.33541742581060485</v>
      </c>
      <c r="U1345" s="461">
        <v>16.613806244740928</v>
      </c>
      <c r="V1345" s="464">
        <v>7698032641665.2451</v>
      </c>
      <c r="W1345" s="460">
        <v>2429.7374059459444</v>
      </c>
      <c r="X1345" s="463">
        <v>4.372301756000304E-2</v>
      </c>
      <c r="Y1345" s="476">
        <v>2.0000000000000001E-4</v>
      </c>
    </row>
    <row r="1346" spans="1:25" x14ac:dyDescent="0.2">
      <c r="A1346" s="475">
        <f t="shared" si="20"/>
        <v>1342</v>
      </c>
      <c r="B1346" s="462">
        <v>0.58818830262006605</v>
      </c>
      <c r="C1346" s="461">
        <v>1867.3352191732292</v>
      </c>
      <c r="D1346" s="462">
        <v>0.70337169902423535</v>
      </c>
      <c r="E1346" s="462">
        <v>0.7</v>
      </c>
      <c r="F1346" s="516">
        <v>2024.56</v>
      </c>
      <c r="G1346" s="464">
        <v>144186347396.73499</v>
      </c>
      <c r="H1346" s="461">
        <v>16858805.053166877</v>
      </c>
      <c r="I1346" s="464">
        <v>398597394714.20276</v>
      </c>
      <c r="J1346" s="462">
        <v>0.36550248116670359</v>
      </c>
      <c r="K1346" s="464">
        <v>6508866261.7228794</v>
      </c>
      <c r="L1346" s="464">
        <v>0</v>
      </c>
      <c r="M1346" s="464">
        <v>122404059796.78781</v>
      </c>
      <c r="N1346" s="464">
        <v>26317292931.355873</v>
      </c>
      <c r="O1346" s="464">
        <v>36942.868985265617</v>
      </c>
      <c r="P1346" s="461">
        <v>230386.98541945705</v>
      </c>
      <c r="Q1346" s="461">
        <v>118945.68730884782</v>
      </c>
      <c r="R1346" s="464">
        <v>740939838237.61951</v>
      </c>
      <c r="S1346" s="462">
        <v>0.54273281585014188</v>
      </c>
      <c r="T1346" s="462">
        <v>0.3450795935993205</v>
      </c>
      <c r="U1346" s="461">
        <v>16.351043145976753</v>
      </c>
      <c r="V1346" s="464">
        <v>4676145789742.3428</v>
      </c>
      <c r="W1346" s="460">
        <v>1473.9276813710783</v>
      </c>
      <c r="X1346" s="463">
        <v>4.3841493578264397E-2</v>
      </c>
      <c r="Y1346" s="476">
        <v>2.0000000000000001E-4</v>
      </c>
    </row>
    <row r="1347" spans="1:25" x14ac:dyDescent="0.2">
      <c r="A1347" s="475">
        <f t="shared" si="20"/>
        <v>1343</v>
      </c>
      <c r="B1347" s="462">
        <v>0.43985302198237969</v>
      </c>
      <c r="C1347" s="461">
        <v>3130.1443255916156</v>
      </c>
      <c r="D1347" s="462">
        <v>0.54191943905781192</v>
      </c>
      <c r="E1347" s="462">
        <v>0.46076746132876822</v>
      </c>
      <c r="F1347" s="516">
        <v>2024.39</v>
      </c>
      <c r="G1347" s="464">
        <v>376692065991.4024</v>
      </c>
      <c r="H1347" s="461">
        <v>10829850.449079519</v>
      </c>
      <c r="I1347" s="464">
        <v>376456109162.76263</v>
      </c>
      <c r="J1347" s="462">
        <v>0.43985302198237974</v>
      </c>
      <c r="K1347" s="464">
        <v>7102573482.9096289</v>
      </c>
      <c r="L1347" s="464">
        <v>0</v>
      </c>
      <c r="M1347" s="464">
        <v>272374120198.55325</v>
      </c>
      <c r="N1347" s="464">
        <v>41433391617.270523</v>
      </c>
      <c r="O1347" s="464">
        <v>19226.451402907416</v>
      </c>
      <c r="P1347" s="461">
        <v>288426.76295747689</v>
      </c>
      <c r="Q1347" s="461">
        <v>165756.37845204375</v>
      </c>
      <c r="R1347" s="464">
        <v>1070007422594.0781</v>
      </c>
      <c r="S1347" s="462">
        <v>0.64910604539051187</v>
      </c>
      <c r="T1347" s="462">
        <v>0.47954869010012202</v>
      </c>
      <c r="U1347" s="461">
        <v>17.3812376004756</v>
      </c>
      <c r="V1347" s="464">
        <v>9904767889123.3965</v>
      </c>
      <c r="W1347" s="460">
        <v>3127.7439137800739</v>
      </c>
      <c r="X1347" s="463">
        <v>4.1566081666857047E-2</v>
      </c>
      <c r="Y1347" s="476">
        <v>2.0000000000000001E-4</v>
      </c>
    </row>
    <row r="1348" spans="1:25" x14ac:dyDescent="0.2">
      <c r="A1348" s="475">
        <f t="shared" si="20"/>
        <v>1344</v>
      </c>
      <c r="B1348" s="462">
        <v>0.33445718557661963</v>
      </c>
      <c r="C1348" s="461">
        <v>1500</v>
      </c>
      <c r="D1348" s="462">
        <v>0.88013149163105719</v>
      </c>
      <c r="E1348" s="462">
        <v>0.37014568919032054</v>
      </c>
      <c r="F1348" s="516">
        <v>2025.88</v>
      </c>
      <c r="G1348" s="464">
        <v>166051752836.55948</v>
      </c>
      <c r="H1348" s="461">
        <v>26292150.731560349</v>
      </c>
      <c r="I1348" s="464">
        <v>598595303014.0083</v>
      </c>
      <c r="J1348" s="462">
        <v>0.29346291101483268</v>
      </c>
      <c r="K1348" s="464">
        <v>41303903417.603096</v>
      </c>
      <c r="L1348" s="464">
        <v>89502175001.683426</v>
      </c>
      <c r="M1348" s="464">
        <v>101737752699.59564</v>
      </c>
      <c r="N1348" s="464">
        <v>8807129684.0863075</v>
      </c>
      <c r="O1348" s="464">
        <v>15544.466169905252</v>
      </c>
      <c r="P1348" s="461">
        <v>101465.43749999994</v>
      </c>
      <c r="Q1348" s="461">
        <v>33113.812499999971</v>
      </c>
      <c r="R1348" s="464">
        <v>1054721328184.2603</v>
      </c>
      <c r="S1348" s="462">
        <v>0.4979259091122219</v>
      </c>
      <c r="T1348" s="462">
        <v>0.29548460104401369</v>
      </c>
      <c r="U1348" s="461">
        <v>15.975564124703746</v>
      </c>
      <c r="V1348" s="464">
        <v>5477111237602.2373</v>
      </c>
      <c r="W1348" s="460">
        <v>1727.732904353988</v>
      </c>
      <c r="X1348" s="463">
        <v>4.5647870013358523E-2</v>
      </c>
      <c r="Y1348" s="476">
        <v>2.0000000000000001E-4</v>
      </c>
    </row>
    <row r="1349" spans="1:25" x14ac:dyDescent="0.2">
      <c r="A1349" s="475">
        <f t="shared" si="20"/>
        <v>1345</v>
      </c>
      <c r="B1349" s="462">
        <v>0.44491149438041921</v>
      </c>
      <c r="C1349" s="461">
        <v>4872.4563930817276</v>
      </c>
      <c r="D1349" s="462">
        <v>0.54500707205062771</v>
      </c>
      <c r="E1349" s="462">
        <v>0.56309512244436299</v>
      </c>
      <c r="F1349" s="516">
        <v>2025.78</v>
      </c>
      <c r="G1349" s="464">
        <v>98798253261.595139</v>
      </c>
      <c r="H1349" s="461">
        <v>10675784.27542928</v>
      </c>
      <c r="I1349" s="464">
        <v>330792051762.13953</v>
      </c>
      <c r="J1349" s="462">
        <v>0.38383853435384452</v>
      </c>
      <c r="K1349" s="464">
        <v>10708951362.615002</v>
      </c>
      <c r="L1349" s="464">
        <v>22525221537.673851</v>
      </c>
      <c r="M1349" s="464">
        <v>82316322493.595215</v>
      </c>
      <c r="N1349" s="464">
        <v>34954093210.171425</v>
      </c>
      <c r="O1349" s="464">
        <v>27556.903165850865</v>
      </c>
      <c r="P1349" s="461">
        <v>242814.06195535607</v>
      </c>
      <c r="Q1349" s="461">
        <v>131338.67596697825</v>
      </c>
      <c r="R1349" s="464">
        <v>573572216903.41138</v>
      </c>
      <c r="S1349" s="462">
        <v>0.52320271359804238</v>
      </c>
      <c r="T1349" s="462">
        <v>0.35678970808048843</v>
      </c>
      <c r="U1349" s="461">
        <v>15.805676857321009</v>
      </c>
      <c r="V1349" s="464">
        <v>3651564313484.3472</v>
      </c>
      <c r="W1349" s="460">
        <v>1153.2875014516042</v>
      </c>
      <c r="X1349" s="463">
        <v>4.5153849131940149E-2</v>
      </c>
      <c r="Y1349" s="476">
        <v>2.0000000000000001E-4</v>
      </c>
    </row>
    <row r="1350" spans="1:25" x14ac:dyDescent="0.2">
      <c r="A1350" s="475">
        <f t="shared" si="20"/>
        <v>1346</v>
      </c>
      <c r="B1350" s="462">
        <v>0.58801320753567576</v>
      </c>
      <c r="C1350" s="461">
        <v>7282.1077373759872</v>
      </c>
      <c r="D1350" s="462">
        <v>0.81168749603509927</v>
      </c>
      <c r="E1350" s="462">
        <v>0.42429667330509951</v>
      </c>
      <c r="F1350" s="516">
        <v>2025.19</v>
      </c>
      <c r="G1350" s="464">
        <v>120546952219.30658</v>
      </c>
      <c r="H1350" s="461">
        <v>11710449.086583531</v>
      </c>
      <c r="I1350" s="464">
        <v>264978583094.32306</v>
      </c>
      <c r="J1350" s="462">
        <v>9.5501654618038612E-2</v>
      </c>
      <c r="K1350" s="464">
        <v>17729519018.139481</v>
      </c>
      <c r="L1350" s="464">
        <v>26100552246.48819</v>
      </c>
      <c r="M1350" s="464">
        <v>65000842600.380646</v>
      </c>
      <c r="N1350" s="464">
        <v>10474591007.948835</v>
      </c>
      <c r="O1350" s="464">
        <v>21622.028963031909</v>
      </c>
      <c r="P1350" s="461">
        <v>137847.05871827208</v>
      </c>
      <c r="Q1350" s="461">
        <v>34749.936935568854</v>
      </c>
      <c r="R1350" s="464">
        <v>531701581591.04852</v>
      </c>
      <c r="S1350" s="462">
        <v>0.4299795226332318</v>
      </c>
      <c r="T1350" s="462">
        <v>0.23261622425358897</v>
      </c>
      <c r="U1350" s="461">
        <v>20.348925499701235</v>
      </c>
      <c r="V1350" s="464">
        <v>2654904127156.8193</v>
      </c>
      <c r="W1350" s="460">
        <v>838.13513908342918</v>
      </c>
      <c r="X1350" s="463">
        <v>3.7507797294475904E-2</v>
      </c>
      <c r="Y1350" s="476">
        <v>2.0000000000000001E-4</v>
      </c>
    </row>
    <row r="1351" spans="1:25" x14ac:dyDescent="0.2">
      <c r="A1351" s="475">
        <f t="shared" ref="A1351:A1414" si="21">A1350+1</f>
        <v>1347</v>
      </c>
      <c r="B1351" s="462">
        <v>0.49163841293344551</v>
      </c>
      <c r="C1351" s="461">
        <v>1500</v>
      </c>
      <c r="D1351" s="462">
        <v>0.76281143257405981</v>
      </c>
      <c r="E1351" s="462">
        <v>0.12516986018819898</v>
      </c>
      <c r="F1351" s="516">
        <v>2025.57</v>
      </c>
      <c r="G1351" s="464">
        <v>205367425979.15042</v>
      </c>
      <c r="H1351" s="461">
        <v>19541493.22692116</v>
      </c>
      <c r="I1351" s="464">
        <v>584003018659.51355</v>
      </c>
      <c r="J1351" s="462">
        <v>0.40768374809046415</v>
      </c>
      <c r="K1351" s="464">
        <v>20503050632.534515</v>
      </c>
      <c r="L1351" s="464">
        <v>6641673688.9996672</v>
      </c>
      <c r="M1351" s="464">
        <v>125384324867.7765</v>
      </c>
      <c r="N1351" s="464">
        <v>62357469205.500137</v>
      </c>
      <c r="O1351" s="464">
        <v>36768.902988126618</v>
      </c>
      <c r="P1351" s="461">
        <v>370998.99135575141</v>
      </c>
      <c r="Q1351" s="461">
        <v>223535.18500311824</v>
      </c>
      <c r="R1351" s="464">
        <v>1002140359781.646</v>
      </c>
      <c r="S1351" s="462">
        <v>0.52991666367855328</v>
      </c>
      <c r="T1351" s="462">
        <v>0.38371755068860214</v>
      </c>
      <c r="U1351" s="461">
        <v>16.12103184934076</v>
      </c>
      <c r="V1351" s="464">
        <v>6829216829302.0635</v>
      </c>
      <c r="W1351" s="460">
        <v>2152.1609593493899</v>
      </c>
      <c r="X1351" s="463">
        <v>4.5172412850090868E-2</v>
      </c>
      <c r="Y1351" s="476">
        <v>2.0000000000000001E-4</v>
      </c>
    </row>
    <row r="1352" spans="1:25" x14ac:dyDescent="0.2">
      <c r="A1352" s="475">
        <f t="shared" si="21"/>
        <v>1348</v>
      </c>
      <c r="B1352" s="462">
        <v>0.52756204557088104</v>
      </c>
      <c r="C1352" s="461">
        <v>5837.1441979021693</v>
      </c>
      <c r="D1352" s="462">
        <v>0.52185907981707058</v>
      </c>
      <c r="E1352" s="462">
        <v>0.41969629425423016</v>
      </c>
      <c r="F1352" s="516">
        <v>2025.04</v>
      </c>
      <c r="G1352" s="464">
        <v>85943946297.939774</v>
      </c>
      <c r="H1352" s="461">
        <v>9965136.2833342608</v>
      </c>
      <c r="I1352" s="464">
        <v>364050816070.19464</v>
      </c>
      <c r="J1352" s="462">
        <v>0.52756204557088104</v>
      </c>
      <c r="K1352" s="464">
        <v>26154360679.837097</v>
      </c>
      <c r="L1352" s="464">
        <v>37733196686.25251</v>
      </c>
      <c r="M1352" s="464">
        <v>71203353155.413162</v>
      </c>
      <c r="N1352" s="464">
        <v>52436959697.571068</v>
      </c>
      <c r="O1352" s="464">
        <v>29297.04143073978</v>
      </c>
      <c r="P1352" s="461">
        <v>391303.38075041864</v>
      </c>
      <c r="Q1352" s="461">
        <v>246119.08090680436</v>
      </c>
      <c r="R1352" s="464">
        <v>634546526288.11719</v>
      </c>
      <c r="S1352" s="462">
        <v>0.58355197561300509</v>
      </c>
      <c r="T1352" s="462">
        <v>0.4085646756845463</v>
      </c>
      <c r="U1352" s="461">
        <v>14.844554281367587</v>
      </c>
      <c r="V1352" s="464">
        <v>4378119779603.9097</v>
      </c>
      <c r="W1352" s="460">
        <v>1382.8483669994037</v>
      </c>
      <c r="X1352" s="463">
        <v>4.764319887156003E-2</v>
      </c>
      <c r="Y1352" s="476">
        <v>2.0000000000000001E-4</v>
      </c>
    </row>
    <row r="1353" spans="1:25" x14ac:dyDescent="0.2">
      <c r="A1353" s="475">
        <f t="shared" si="21"/>
        <v>1349</v>
      </c>
      <c r="B1353" s="462">
        <v>0.40874628802316015</v>
      </c>
      <c r="C1353" s="461">
        <v>6805.6257408089386</v>
      </c>
      <c r="D1353" s="462">
        <v>0.61135619337788127</v>
      </c>
      <c r="E1353" s="462">
        <v>0.61671876019777239</v>
      </c>
      <c r="F1353" s="516">
        <v>2024.62</v>
      </c>
      <c r="G1353" s="464">
        <v>248224221289.65607</v>
      </c>
      <c r="H1353" s="461">
        <v>12554046.195959141</v>
      </c>
      <c r="I1353" s="464">
        <v>403306927929.68506</v>
      </c>
      <c r="J1353" s="462">
        <v>0.40874628802316015</v>
      </c>
      <c r="K1353" s="464">
        <v>5536753922.4767666</v>
      </c>
      <c r="L1353" s="464">
        <v>0</v>
      </c>
      <c r="M1353" s="464">
        <v>245966437990.80701</v>
      </c>
      <c r="N1353" s="464">
        <v>53537376820.175835</v>
      </c>
      <c r="O1353" s="464">
        <v>21295.96447724893</v>
      </c>
      <c r="P1353" s="461">
        <v>341634.18890472309</v>
      </c>
      <c r="Q1353" s="461">
        <v>204825.66644526189</v>
      </c>
      <c r="R1353" s="464">
        <v>1076775687015.9532</v>
      </c>
      <c r="S1353" s="462">
        <v>0.62440089310273272</v>
      </c>
      <c r="T1353" s="462">
        <v>0.36161470293009818</v>
      </c>
      <c r="U1353" s="461">
        <v>16.801421939158814</v>
      </c>
      <c r="V1353" s="464">
        <v>7257710429337.5234</v>
      </c>
      <c r="W1353" s="460">
        <v>2292.6718263527114</v>
      </c>
      <c r="X1353" s="463">
        <v>4.317636769853709E-2</v>
      </c>
      <c r="Y1353" s="476">
        <v>2.0000000000000001E-4</v>
      </c>
    </row>
    <row r="1354" spans="1:25" x14ac:dyDescent="0.2">
      <c r="A1354" s="475">
        <f t="shared" si="21"/>
        <v>1350</v>
      </c>
      <c r="B1354" s="462">
        <v>0.45430470891940322</v>
      </c>
      <c r="C1354" s="461">
        <v>5930.2606426527145</v>
      </c>
      <c r="D1354" s="462">
        <v>0.93831557727540826</v>
      </c>
      <c r="E1354" s="462">
        <v>0.30104702294810159</v>
      </c>
      <c r="F1354" s="516">
        <v>2024.51</v>
      </c>
      <c r="G1354" s="464">
        <v>325617336135.43738</v>
      </c>
      <c r="H1354" s="461">
        <v>25298373.517352574</v>
      </c>
      <c r="I1354" s="464">
        <v>562955080205.72375</v>
      </c>
      <c r="J1354" s="462">
        <v>0.29077287714592615</v>
      </c>
      <c r="K1354" s="464">
        <v>36108317465.391197</v>
      </c>
      <c r="L1354" s="464">
        <v>40615821907.615631</v>
      </c>
      <c r="M1354" s="464">
        <v>250174748987.64453</v>
      </c>
      <c r="N1354" s="464">
        <v>67953000034.333633</v>
      </c>
      <c r="O1354" s="464">
        <v>36978.93331115121</v>
      </c>
      <c r="P1354" s="461">
        <v>442115.59411496611</v>
      </c>
      <c r="Q1354" s="461">
        <v>274004.81444505509</v>
      </c>
      <c r="R1354" s="464">
        <v>1303655440069.5088</v>
      </c>
      <c r="S1354" s="462">
        <v>0.54197743731565073</v>
      </c>
      <c r="T1354" s="462">
        <v>0.37860515377958359</v>
      </c>
      <c r="U1354" s="461">
        <v>16.837133132047846</v>
      </c>
      <c r="V1354" s="464">
        <v>8987125851802.2441</v>
      </c>
      <c r="W1354" s="460">
        <v>2836.3941405654064</v>
      </c>
      <c r="X1354" s="463">
        <v>4.4273907568533513E-2</v>
      </c>
      <c r="Y1354" s="476">
        <v>2.0000000000000001E-4</v>
      </c>
    </row>
    <row r="1355" spans="1:25" x14ac:dyDescent="0.2">
      <c r="A1355" s="475">
        <f t="shared" si="21"/>
        <v>1351</v>
      </c>
      <c r="B1355" s="462">
        <v>0.55360438985967941</v>
      </c>
      <c r="C1355" s="461">
        <v>1500</v>
      </c>
      <c r="D1355" s="462">
        <v>1.0618767910430851</v>
      </c>
      <c r="E1355" s="462">
        <v>0.7</v>
      </c>
      <c r="F1355" s="516">
        <v>2023.75</v>
      </c>
      <c r="G1355" s="464">
        <v>487607589474.66736</v>
      </c>
      <c r="H1355" s="461">
        <v>37138931.20379024</v>
      </c>
      <c r="I1355" s="464">
        <v>792550452085.87</v>
      </c>
      <c r="J1355" s="462">
        <v>0.23111606545209007</v>
      </c>
      <c r="K1355" s="464">
        <v>19702259049.631989</v>
      </c>
      <c r="L1355" s="464">
        <v>0</v>
      </c>
      <c r="M1355" s="464">
        <v>424187408658.91815</v>
      </c>
      <c r="N1355" s="464">
        <v>57673241381.842728</v>
      </c>
      <c r="O1355" s="464">
        <v>27464.629099304802</v>
      </c>
      <c r="P1355" s="461">
        <v>350117.3603671962</v>
      </c>
      <c r="Q1355" s="461">
        <v>200258.73579090758</v>
      </c>
      <c r="R1355" s="464">
        <v>1785530851675.0017</v>
      </c>
      <c r="S1355" s="462">
        <v>0.5276210102636657</v>
      </c>
      <c r="T1355" s="462">
        <v>0.35121719540662261</v>
      </c>
      <c r="U1355" s="461">
        <v>17.607127495784745</v>
      </c>
      <c r="V1355" s="464">
        <v>12049346557153.678</v>
      </c>
      <c r="W1355" s="460">
        <v>3798.7445928935804</v>
      </c>
      <c r="X1355" s="463">
        <v>4.1769933844066243E-2</v>
      </c>
      <c r="Y1355" s="476">
        <v>2.0000000000000001E-4</v>
      </c>
    </row>
    <row r="1356" spans="1:25" x14ac:dyDescent="0.2">
      <c r="A1356" s="475">
        <f t="shared" si="21"/>
        <v>1352</v>
      </c>
      <c r="B1356" s="462">
        <v>0.51623048391069593</v>
      </c>
      <c r="C1356" s="461">
        <v>5267.0914843718119</v>
      </c>
      <c r="D1356" s="462">
        <v>0.7531768588636738</v>
      </c>
      <c r="E1356" s="462">
        <v>0.13479133615935474</v>
      </c>
      <c r="F1356" s="516">
        <v>2023.8</v>
      </c>
      <c r="G1356" s="464">
        <v>154156477665.66302</v>
      </c>
      <c r="H1356" s="461">
        <v>17607004.5243272</v>
      </c>
      <c r="I1356" s="464">
        <v>358625682769.16278</v>
      </c>
      <c r="J1356" s="462">
        <v>0.19188089281191778</v>
      </c>
      <c r="K1356" s="464">
        <v>14368227062.490242</v>
      </c>
      <c r="L1356" s="464">
        <v>18121788617.677292</v>
      </c>
      <c r="M1356" s="464">
        <v>166591808855.03427</v>
      </c>
      <c r="N1356" s="464">
        <v>37899737792.216347</v>
      </c>
      <c r="O1356" s="464">
        <v>15439.208210329731</v>
      </c>
      <c r="P1356" s="461">
        <v>281389.51109882316</v>
      </c>
      <c r="Q1356" s="461">
        <v>155589.53806651017</v>
      </c>
      <c r="R1356" s="464">
        <v>824089593663.74512</v>
      </c>
      <c r="S1356" s="462">
        <v>0.50443126731738785</v>
      </c>
      <c r="T1356" s="462">
        <v>0.26452786893910557</v>
      </c>
      <c r="U1356" s="461">
        <v>17.118688195931657</v>
      </c>
      <c r="V1356" s="464">
        <v>4068242494572.0957</v>
      </c>
      <c r="W1356" s="460">
        <v>1284.1325965997939</v>
      </c>
      <c r="X1356" s="463">
        <v>4.3237195225694108E-2</v>
      </c>
      <c r="Y1356" s="476">
        <v>2.0000000000000001E-4</v>
      </c>
    </row>
    <row r="1357" spans="1:25" x14ac:dyDescent="0.2">
      <c r="A1357" s="475">
        <f t="shared" si="21"/>
        <v>1353</v>
      </c>
      <c r="B1357" s="462">
        <v>0.54536402716495869</v>
      </c>
      <c r="C1357" s="461">
        <v>2394.4642255123249</v>
      </c>
      <c r="D1357" s="462">
        <v>0.39011212216859792</v>
      </c>
      <c r="E1357" s="462">
        <v>0.49016625497949151</v>
      </c>
      <c r="F1357" s="516">
        <v>2025.21</v>
      </c>
      <c r="G1357" s="464">
        <v>247276028870.57181</v>
      </c>
      <c r="H1357" s="461">
        <v>6938793.9002356799</v>
      </c>
      <c r="I1357" s="464">
        <v>193461474031.27292</v>
      </c>
      <c r="J1357" s="462">
        <v>0.29757410230590553</v>
      </c>
      <c r="K1357" s="464">
        <v>18849962794.942913</v>
      </c>
      <c r="L1357" s="464">
        <v>30531422790.235203</v>
      </c>
      <c r="M1357" s="464">
        <v>115512610573.07811</v>
      </c>
      <c r="N1357" s="464">
        <v>89225203035.748077</v>
      </c>
      <c r="O1357" s="464">
        <v>27660.202085223507</v>
      </c>
      <c r="P1357" s="461">
        <v>604781.07829857338</v>
      </c>
      <c r="Q1357" s="461">
        <v>352629.77476390247</v>
      </c>
      <c r="R1357" s="464">
        <v>691725777087.2251</v>
      </c>
      <c r="S1357" s="462">
        <v>0.56902866035769439</v>
      </c>
      <c r="T1357" s="462">
        <v>0.44058488601057427</v>
      </c>
      <c r="U1357" s="461">
        <v>17.800859507062661</v>
      </c>
      <c r="V1357" s="464">
        <v>5972126415857.1572</v>
      </c>
      <c r="W1357" s="460">
        <v>1881.8552081165838</v>
      </c>
      <c r="X1357" s="463">
        <v>4.093830354330897E-2</v>
      </c>
      <c r="Y1357" s="476">
        <v>2.0000000000000001E-4</v>
      </c>
    </row>
    <row r="1358" spans="1:25" x14ac:dyDescent="0.2">
      <c r="A1358" s="475">
        <f t="shared" si="21"/>
        <v>1354</v>
      </c>
      <c r="B1358" s="462">
        <v>0.65006696292418875</v>
      </c>
      <c r="C1358" s="461">
        <v>5434.7898339678723</v>
      </c>
      <c r="D1358" s="462">
        <v>0.58293213395714205</v>
      </c>
      <c r="E1358" s="462">
        <v>0.41013812239895975</v>
      </c>
      <c r="F1358" s="516">
        <v>2024.76</v>
      </c>
      <c r="G1358" s="464">
        <v>299131500556.75159</v>
      </c>
      <c r="H1358" s="461">
        <v>11950860.861662451</v>
      </c>
      <c r="I1358" s="464">
        <v>359063835926.19476</v>
      </c>
      <c r="J1358" s="462">
        <v>0.39715882829439697</v>
      </c>
      <c r="K1358" s="464">
        <v>3397263134.4500036</v>
      </c>
      <c r="L1358" s="464">
        <v>0</v>
      </c>
      <c r="M1358" s="464">
        <v>215060717614.9151</v>
      </c>
      <c r="N1358" s="464">
        <v>37757377380.225296</v>
      </c>
      <c r="O1358" s="464">
        <v>24357.990235254088</v>
      </c>
      <c r="P1358" s="461">
        <v>267511.08943129017</v>
      </c>
      <c r="Q1358" s="461">
        <v>148976.01636694017</v>
      </c>
      <c r="R1358" s="464">
        <v>916046717280.99683</v>
      </c>
      <c r="S1358" s="462">
        <v>0.61687852490059303</v>
      </c>
      <c r="T1358" s="462">
        <v>0.46484877238962774</v>
      </c>
      <c r="U1358" s="461">
        <v>17.203797853009387</v>
      </c>
      <c r="V1358" s="464">
        <v>8045383568679.4795</v>
      </c>
      <c r="W1358" s="460">
        <v>2537.6835671953236</v>
      </c>
      <c r="X1358" s="463">
        <v>4.2567974975120791E-2</v>
      </c>
      <c r="Y1358" s="476">
        <v>2.0000000000000001E-4</v>
      </c>
    </row>
    <row r="1359" spans="1:25" x14ac:dyDescent="0.2">
      <c r="A1359" s="475">
        <f t="shared" si="21"/>
        <v>1355</v>
      </c>
      <c r="B1359" s="462">
        <v>0.38567956379691726</v>
      </c>
      <c r="C1359" s="461">
        <v>5030.8476618191989</v>
      </c>
      <c r="D1359" s="462">
        <v>0.90105241490714105</v>
      </c>
      <c r="E1359" s="462">
        <v>0.36725337871272012</v>
      </c>
      <c r="F1359" s="516">
        <v>2023.92</v>
      </c>
      <c r="G1359" s="464">
        <v>382618746211.54095</v>
      </c>
      <c r="H1359" s="461">
        <v>24107955.851678304</v>
      </c>
      <c r="I1359" s="464">
        <v>614120948959.71399</v>
      </c>
      <c r="J1359" s="462">
        <v>0.28418522082766051</v>
      </c>
      <c r="K1359" s="464">
        <v>10285654683.169056</v>
      </c>
      <c r="L1359" s="464">
        <v>4302762084.6210661</v>
      </c>
      <c r="M1359" s="464">
        <v>431881725960.92847</v>
      </c>
      <c r="N1359" s="464">
        <v>76743387185.192535</v>
      </c>
      <c r="O1359" s="464">
        <v>19542.713548483105</v>
      </c>
      <c r="P1359" s="461">
        <v>426040.61501473829</v>
      </c>
      <c r="Q1359" s="461">
        <v>262509.57943907857</v>
      </c>
      <c r="R1359" s="464">
        <v>1549586891397.8074</v>
      </c>
      <c r="S1359" s="462">
        <v>0.56344036239873818</v>
      </c>
      <c r="T1359" s="462">
        <v>0.33161265292898368</v>
      </c>
      <c r="U1359" s="461">
        <v>17.443251030473469</v>
      </c>
      <c r="V1359" s="464">
        <v>9739328783166.4336</v>
      </c>
      <c r="W1359" s="460">
        <v>3071.4825140948769</v>
      </c>
      <c r="X1359" s="463">
        <v>4.2231052152210478E-2</v>
      </c>
      <c r="Y1359" s="476">
        <v>2.0000000000000001E-4</v>
      </c>
    </row>
    <row r="1360" spans="1:25" x14ac:dyDescent="0.2">
      <c r="A1360" s="475">
        <f t="shared" si="21"/>
        <v>1356</v>
      </c>
      <c r="B1360" s="462">
        <v>0.47733257992077671</v>
      </c>
      <c r="C1360" s="461">
        <v>2555.9903635900505</v>
      </c>
      <c r="D1360" s="462">
        <v>0.52715596875938964</v>
      </c>
      <c r="E1360" s="462">
        <v>0.6457556734619524</v>
      </c>
      <c r="F1360" s="516">
        <v>2025.45</v>
      </c>
      <c r="G1360" s="464">
        <v>215681925250.14688</v>
      </c>
      <c r="H1360" s="461">
        <v>10608051.302895267</v>
      </c>
      <c r="I1360" s="464">
        <v>246711566117.42142</v>
      </c>
      <c r="J1360" s="462">
        <v>0.26319744774177634</v>
      </c>
      <c r="K1360" s="464">
        <v>20639963273.371761</v>
      </c>
      <c r="L1360" s="464">
        <v>42834650884.181999</v>
      </c>
      <c r="M1360" s="464">
        <v>92532982200.37439</v>
      </c>
      <c r="N1360" s="464">
        <v>19844582956.406662</v>
      </c>
      <c r="O1360" s="464">
        <v>34393.150570574384</v>
      </c>
      <c r="P1360" s="461">
        <v>178933.82555470843</v>
      </c>
      <c r="Q1360" s="461">
        <v>85120.554168371877</v>
      </c>
      <c r="R1360" s="464">
        <v>629808043997.57849</v>
      </c>
      <c r="S1360" s="462">
        <v>0.55725777368205986</v>
      </c>
      <c r="T1360" s="462">
        <v>0.41676332354408224</v>
      </c>
      <c r="U1360" s="461">
        <v>17.841860624917427</v>
      </c>
      <c r="V1360" s="464">
        <v>5127768830981.418</v>
      </c>
      <c r="W1360" s="460">
        <v>1619.0023340532271</v>
      </c>
      <c r="X1360" s="463">
        <v>4.1083634057756148E-2</v>
      </c>
      <c r="Y1360" s="476">
        <v>2.0000000000000001E-4</v>
      </c>
    </row>
    <row r="1361" spans="1:25" x14ac:dyDescent="0.2">
      <c r="A1361" s="475">
        <f t="shared" si="21"/>
        <v>1357</v>
      </c>
      <c r="B1361" s="462">
        <v>0.61871102301384107</v>
      </c>
      <c r="C1361" s="461">
        <v>5428.671833972101</v>
      </c>
      <c r="D1361" s="462">
        <v>1.2289587854521693</v>
      </c>
      <c r="E1361" s="462">
        <v>0.36913252299073512</v>
      </c>
      <c r="F1361" s="516">
        <v>2023.75</v>
      </c>
      <c r="G1361" s="464">
        <v>596646297910.27185</v>
      </c>
      <c r="H1361" s="461">
        <v>39230679.556026377</v>
      </c>
      <c r="I1361" s="464">
        <v>886209310054.48267</v>
      </c>
      <c r="J1361" s="462">
        <v>0.34679174115537237</v>
      </c>
      <c r="K1361" s="464">
        <v>30923179856.165176</v>
      </c>
      <c r="L1361" s="464">
        <v>0</v>
      </c>
      <c r="M1361" s="464">
        <v>485150045970.58215</v>
      </c>
      <c r="N1361" s="464">
        <v>30939443165.646629</v>
      </c>
      <c r="O1361" s="464">
        <v>31101.910459654337</v>
      </c>
      <c r="P1361" s="461">
        <v>215309.87201867608</v>
      </c>
      <c r="Q1361" s="461">
        <v>122195.12243888437</v>
      </c>
      <c r="R1361" s="464">
        <v>2026644063007.6814</v>
      </c>
      <c r="S1361" s="462">
        <v>0.58930334346958047</v>
      </c>
      <c r="T1361" s="462">
        <v>0.40054996637883422</v>
      </c>
      <c r="U1361" s="461">
        <v>17.346240751946709</v>
      </c>
      <c r="V1361" s="464">
        <v>15231893570288.76</v>
      </c>
      <c r="W1361" s="460">
        <v>4807.1181210965278</v>
      </c>
      <c r="X1361" s="463">
        <v>4.2876520647188394E-2</v>
      </c>
      <c r="Y1361" s="476">
        <v>2.0000000000000001E-4</v>
      </c>
    </row>
    <row r="1362" spans="1:25" x14ac:dyDescent="0.2">
      <c r="A1362" s="475">
        <f t="shared" si="21"/>
        <v>1358</v>
      </c>
      <c r="B1362" s="462">
        <v>0.57799226459032549</v>
      </c>
      <c r="C1362" s="461">
        <v>3333.668023958644</v>
      </c>
      <c r="D1362" s="462">
        <v>0.94143820420159119</v>
      </c>
      <c r="E1362" s="462">
        <v>0.64804619844475442</v>
      </c>
      <c r="F1362" s="516">
        <v>2024.58</v>
      </c>
      <c r="G1362" s="464">
        <v>219219404745.80756</v>
      </c>
      <c r="H1362" s="461">
        <v>27384030.841856156</v>
      </c>
      <c r="I1362" s="464">
        <v>645859461667.47595</v>
      </c>
      <c r="J1362" s="462">
        <v>0.31597395722574295</v>
      </c>
      <c r="K1362" s="464">
        <v>2101095333.6832719</v>
      </c>
      <c r="L1362" s="464">
        <v>5741198099.0004807</v>
      </c>
      <c r="M1362" s="464">
        <v>204587657648.71521</v>
      </c>
      <c r="N1362" s="464">
        <v>93348334104.233856</v>
      </c>
      <c r="O1362" s="464">
        <v>28249.459048577814</v>
      </c>
      <c r="P1362" s="461">
        <v>543457.19360139349</v>
      </c>
      <c r="Q1362" s="461">
        <v>353805.99525046523</v>
      </c>
      <c r="R1362" s="464">
        <v>1216897990724.3525</v>
      </c>
      <c r="S1362" s="462">
        <v>0.4964238231788542</v>
      </c>
      <c r="T1362" s="462">
        <v>0.32813901425829767</v>
      </c>
      <c r="U1362" s="461">
        <v>16.284187930030907</v>
      </c>
      <c r="V1362" s="464">
        <v>7237609734767.7041</v>
      </c>
      <c r="W1362" s="460">
        <v>2284.49906539325</v>
      </c>
      <c r="X1362" s="463">
        <v>4.4515472232269225E-2</v>
      </c>
      <c r="Y1362" s="476">
        <v>2.0000000000000001E-4</v>
      </c>
    </row>
    <row r="1363" spans="1:25" x14ac:dyDescent="0.2">
      <c r="A1363" s="475">
        <f t="shared" si="21"/>
        <v>1359</v>
      </c>
      <c r="B1363" s="462">
        <v>0.44107760196211238</v>
      </c>
      <c r="C1363" s="461">
        <v>6249.8515666395424</v>
      </c>
      <c r="D1363" s="462">
        <v>0.77954377596926627</v>
      </c>
      <c r="E1363" s="462">
        <v>9.17179920758463E-2</v>
      </c>
      <c r="F1363" s="516">
        <v>2023.78</v>
      </c>
      <c r="G1363" s="464">
        <v>173432211706.8212</v>
      </c>
      <c r="H1363" s="461">
        <v>18820717.811648503</v>
      </c>
      <c r="I1363" s="464">
        <v>545103795509.47406</v>
      </c>
      <c r="J1363" s="462">
        <v>0.43384217645976253</v>
      </c>
      <c r="K1363" s="464">
        <v>17751869481.876514</v>
      </c>
      <c r="L1363" s="464">
        <v>0</v>
      </c>
      <c r="M1363" s="464">
        <v>273132286116.11194</v>
      </c>
      <c r="N1363" s="464">
        <v>19172858763.07225</v>
      </c>
      <c r="O1363" s="464">
        <v>26169.360868488729</v>
      </c>
      <c r="P1363" s="461">
        <v>175104.29064901883</v>
      </c>
      <c r="Q1363" s="461">
        <v>78276.205612005346</v>
      </c>
      <c r="R1363" s="464">
        <v>1145713430938.9324</v>
      </c>
      <c r="S1363" s="462">
        <v>0.61196393456106424</v>
      </c>
      <c r="T1363" s="462">
        <v>0.33350468405789102</v>
      </c>
      <c r="U1363" s="461">
        <v>15.653908972286523</v>
      </c>
      <c r="V1363" s="464">
        <v>6579813126756.6836</v>
      </c>
      <c r="W1363" s="460">
        <v>2075.4482627560656</v>
      </c>
      <c r="X1363" s="463">
        <v>4.6733299513593313E-2</v>
      </c>
      <c r="Y1363" s="476">
        <v>2.0000000000000001E-4</v>
      </c>
    </row>
    <row r="1364" spans="1:25" x14ac:dyDescent="0.2">
      <c r="A1364" s="475">
        <f t="shared" si="21"/>
        <v>1360</v>
      </c>
      <c r="B1364" s="462">
        <v>0.42444029646853138</v>
      </c>
      <c r="C1364" s="461">
        <v>3064.1248501643231</v>
      </c>
      <c r="D1364" s="462">
        <v>0.61709824529819879</v>
      </c>
      <c r="E1364" s="462">
        <v>0.4691748854133827</v>
      </c>
      <c r="F1364" s="516">
        <v>2025.12</v>
      </c>
      <c r="G1364" s="464">
        <v>98122789942.16301</v>
      </c>
      <c r="H1364" s="461">
        <v>13189567.395296298</v>
      </c>
      <c r="I1364" s="464">
        <v>337535222592.37317</v>
      </c>
      <c r="J1364" s="462">
        <v>0.33709550953325274</v>
      </c>
      <c r="K1364" s="464">
        <v>26570897375.69529</v>
      </c>
      <c r="L1364" s="464">
        <v>28539795007.194973</v>
      </c>
      <c r="M1364" s="464">
        <v>91824977072.199677</v>
      </c>
      <c r="N1364" s="464">
        <v>53232453826.989586</v>
      </c>
      <c r="O1364" s="464">
        <v>42018.441293328477</v>
      </c>
      <c r="P1364" s="461">
        <v>363347.26632831595</v>
      </c>
      <c r="Q1364" s="461">
        <v>221505.7671967168</v>
      </c>
      <c r="R1364" s="464">
        <v>643281466744.35913</v>
      </c>
      <c r="S1364" s="462">
        <v>0.49727889885703419</v>
      </c>
      <c r="T1364" s="462">
        <v>0.28904980901021804</v>
      </c>
      <c r="U1364" s="461">
        <v>15.937947025583842</v>
      </c>
      <c r="V1364" s="464">
        <v>3348591246325.6079</v>
      </c>
      <c r="W1364" s="460">
        <v>1055.5594566811651</v>
      </c>
      <c r="X1364" s="463">
        <v>4.4808703249885271E-2</v>
      </c>
      <c r="Y1364" s="476">
        <v>2.0000000000000001E-4</v>
      </c>
    </row>
    <row r="1365" spans="1:25" x14ac:dyDescent="0.2">
      <c r="A1365" s="475">
        <f t="shared" si="21"/>
        <v>1361</v>
      </c>
      <c r="B1365" s="462">
        <v>0.30731091944101396</v>
      </c>
      <c r="C1365" s="461">
        <v>7373.0753722809313</v>
      </c>
      <c r="D1365" s="462">
        <v>0.78279978893482194</v>
      </c>
      <c r="E1365" s="462">
        <v>0.65656700037271476</v>
      </c>
      <c r="F1365" s="516">
        <v>2023.75</v>
      </c>
      <c r="G1365" s="464">
        <v>357333111053.31079</v>
      </c>
      <c r="H1365" s="461">
        <v>18649871.083003119</v>
      </c>
      <c r="I1365" s="464">
        <v>441173946808.17242</v>
      </c>
      <c r="J1365" s="462">
        <v>0.2040269412920247</v>
      </c>
      <c r="K1365" s="464">
        <v>10231826139.58535</v>
      </c>
      <c r="L1365" s="464">
        <v>0</v>
      </c>
      <c r="M1365" s="464">
        <v>419465351083.3717</v>
      </c>
      <c r="N1365" s="464">
        <v>42210840417.817329</v>
      </c>
      <c r="O1365" s="464">
        <v>23014.351073977294</v>
      </c>
      <c r="P1365" s="461">
        <v>270668.18949860428</v>
      </c>
      <c r="Q1365" s="461">
        <v>146968.56022870494</v>
      </c>
      <c r="R1365" s="464">
        <v>1328778734520.6729</v>
      </c>
      <c r="S1365" s="462">
        <v>0.58220780842977027</v>
      </c>
      <c r="T1365" s="462">
        <v>0.33055398370919703</v>
      </c>
      <c r="U1365" s="461">
        <v>17.848402113925353</v>
      </c>
      <c r="V1365" s="464">
        <v>8558926474433.8066</v>
      </c>
      <c r="W1365" s="460">
        <v>2701.5947076153657</v>
      </c>
      <c r="X1365" s="463">
        <v>4.1128251225013776E-2</v>
      </c>
      <c r="Y1365" s="476">
        <v>2.0000000000000001E-4</v>
      </c>
    </row>
    <row r="1366" spans="1:25" x14ac:dyDescent="0.2">
      <c r="A1366" s="475">
        <f t="shared" si="21"/>
        <v>1362</v>
      </c>
      <c r="B1366" s="462">
        <v>0.52981387877211727</v>
      </c>
      <c r="C1366" s="461">
        <v>6524.1703063531186</v>
      </c>
      <c r="D1366" s="462">
        <v>0.70865391354834195</v>
      </c>
      <c r="E1366" s="462">
        <v>0.58412525078036848</v>
      </c>
      <c r="F1366" s="516">
        <v>2025.39</v>
      </c>
      <c r="G1366" s="464">
        <v>156753286753.79285</v>
      </c>
      <c r="H1366" s="461">
        <v>16328917.172836415</v>
      </c>
      <c r="I1366" s="464">
        <v>420955844524.02319</v>
      </c>
      <c r="J1366" s="462">
        <v>0.31066485722723913</v>
      </c>
      <c r="K1366" s="464">
        <v>23215495179.663498</v>
      </c>
      <c r="L1366" s="464">
        <v>19277500766.239193</v>
      </c>
      <c r="M1366" s="464">
        <v>115991442569.86249</v>
      </c>
      <c r="N1366" s="464">
        <v>32595296810.11372</v>
      </c>
      <c r="O1366" s="464">
        <v>34852.608642173371</v>
      </c>
      <c r="P1366" s="461">
        <v>237550.78145525896</v>
      </c>
      <c r="Q1366" s="461">
        <v>124076.03315377669</v>
      </c>
      <c r="R1366" s="464">
        <v>799983760460.00476</v>
      </c>
      <c r="S1366" s="462">
        <v>0.50884256180580645</v>
      </c>
      <c r="T1366" s="462">
        <v>0.32785068586752153</v>
      </c>
      <c r="U1366" s="461">
        <v>16.459046649188743</v>
      </c>
      <c r="V1366" s="464">
        <v>4785944249994.6904</v>
      </c>
      <c r="W1366" s="460">
        <v>1510.7713559043339</v>
      </c>
      <c r="X1366" s="463">
        <v>4.4097581131055087E-2</v>
      </c>
      <c r="Y1366" s="476">
        <v>2.0000000000000001E-4</v>
      </c>
    </row>
    <row r="1367" spans="1:25" x14ac:dyDescent="0.2">
      <c r="A1367" s="475">
        <f t="shared" si="21"/>
        <v>1363</v>
      </c>
      <c r="B1367" s="462">
        <v>0.40337366084733145</v>
      </c>
      <c r="C1367" s="461">
        <v>6254.9568658538956</v>
      </c>
      <c r="D1367" s="462">
        <v>1.0105630592920485</v>
      </c>
      <c r="E1367" s="462">
        <v>0.32679434137789082</v>
      </c>
      <c r="F1367" s="516">
        <v>2026.38</v>
      </c>
      <c r="G1367" s="464">
        <v>179418634220.52298</v>
      </c>
      <c r="H1367" s="461">
        <v>30104738.653231349</v>
      </c>
      <c r="I1367" s="464">
        <v>614141740384.13208</v>
      </c>
      <c r="J1367" s="462">
        <v>0.17590593739281302</v>
      </c>
      <c r="K1367" s="464">
        <v>28407670544.381401</v>
      </c>
      <c r="L1367" s="464">
        <v>39691402962.838852</v>
      </c>
      <c r="M1367" s="464">
        <v>37100342151.87767</v>
      </c>
      <c r="N1367" s="464">
        <v>72930509701.936157</v>
      </c>
      <c r="O1367" s="464">
        <v>40128.524607219784</v>
      </c>
      <c r="P1367" s="461">
        <v>432544.05588704388</v>
      </c>
      <c r="Q1367" s="461">
        <v>264593.692082914</v>
      </c>
      <c r="R1367" s="464">
        <v>1022915980558.4786</v>
      </c>
      <c r="S1367" s="462">
        <v>0.37218247998180254</v>
      </c>
      <c r="T1367" s="462">
        <v>0.27736240397720213</v>
      </c>
      <c r="U1367" s="461">
        <v>16.679512946195885</v>
      </c>
      <c r="V1367" s="464">
        <v>5101501442414.1992</v>
      </c>
      <c r="W1367" s="460">
        <v>1609.8823407528134</v>
      </c>
      <c r="X1367" s="463">
        <v>4.4841875683897997E-2</v>
      </c>
      <c r="Y1367" s="476">
        <v>2.0000000000000001E-4</v>
      </c>
    </row>
    <row r="1368" spans="1:25" x14ac:dyDescent="0.2">
      <c r="A1368" s="475">
        <f t="shared" si="21"/>
        <v>1364</v>
      </c>
      <c r="B1368" s="462">
        <v>0.44819389077727723</v>
      </c>
      <c r="C1368" s="461">
        <v>5508.4931888995534</v>
      </c>
      <c r="D1368" s="462">
        <v>0.37523034753548073</v>
      </c>
      <c r="E1368" s="462">
        <v>0.52190545292730484</v>
      </c>
      <c r="F1368" s="516">
        <v>2023.75</v>
      </c>
      <c r="G1368" s="464">
        <v>113291368347.63367</v>
      </c>
      <c r="H1368" s="461">
        <v>6652304.4400102329</v>
      </c>
      <c r="I1368" s="464">
        <v>231714271234.8974</v>
      </c>
      <c r="J1368" s="462">
        <v>0.4348876629844437</v>
      </c>
      <c r="K1368" s="464">
        <v>7515829332.0853786</v>
      </c>
      <c r="L1368" s="464">
        <v>0</v>
      </c>
      <c r="M1368" s="464">
        <v>129600540526.18651</v>
      </c>
      <c r="N1368" s="464">
        <v>118574054486.39798</v>
      </c>
      <c r="O1368" s="464">
        <v>32093.338466752815</v>
      </c>
      <c r="P1368" s="461">
        <v>780664.84368841955</v>
      </c>
      <c r="Q1368" s="461">
        <v>480117.71427159058</v>
      </c>
      <c r="R1368" s="464">
        <v>606717629119.25</v>
      </c>
      <c r="S1368" s="462">
        <v>0.5496601499155318</v>
      </c>
      <c r="T1368" s="462">
        <v>0.37275491944979877</v>
      </c>
      <c r="U1368" s="461">
        <v>15.959818371295492</v>
      </c>
      <c r="V1368" s="464">
        <v>4100414561976.8433</v>
      </c>
      <c r="W1368" s="460">
        <v>1293.6072146825929</v>
      </c>
      <c r="X1368" s="463">
        <v>4.4375575409590834E-2</v>
      </c>
      <c r="Y1368" s="476">
        <v>2.0000000000000001E-4</v>
      </c>
    </row>
    <row r="1369" spans="1:25" x14ac:dyDescent="0.2">
      <c r="A1369" s="475">
        <f t="shared" si="21"/>
        <v>1365</v>
      </c>
      <c r="B1369" s="462">
        <v>0.49226361433134386</v>
      </c>
      <c r="C1369" s="461">
        <v>6448.520278932051</v>
      </c>
      <c r="D1369" s="462">
        <v>0.31395877850001885</v>
      </c>
      <c r="E1369" s="462">
        <v>0.23537240471037124</v>
      </c>
      <c r="F1369" s="516">
        <v>2023.91</v>
      </c>
      <c r="G1369" s="464">
        <v>95751933369.993118</v>
      </c>
      <c r="H1369" s="461">
        <v>5188155.7039793404</v>
      </c>
      <c r="I1369" s="464">
        <v>187904294291.6904</v>
      </c>
      <c r="J1369" s="462">
        <v>0.4025847501153127</v>
      </c>
      <c r="K1369" s="464">
        <v>6468236829.9053335</v>
      </c>
      <c r="L1369" s="464">
        <v>0</v>
      </c>
      <c r="M1369" s="464">
        <v>119015740158.40474</v>
      </c>
      <c r="N1369" s="464">
        <v>39291071525.538078</v>
      </c>
      <c r="O1369" s="464">
        <v>20486.807563542625</v>
      </c>
      <c r="P1369" s="461">
        <v>296808.95095327526</v>
      </c>
      <c r="Q1369" s="461">
        <v>144404.92801029055</v>
      </c>
      <c r="R1369" s="464">
        <v>447938404504.1535</v>
      </c>
      <c r="S1369" s="462">
        <v>0.57961308992914162</v>
      </c>
      <c r="T1369" s="462">
        <v>0.37792625681097441</v>
      </c>
      <c r="U1369" s="461">
        <v>16.336588343724362</v>
      </c>
      <c r="V1369" s="464">
        <v>3240263825396.8872</v>
      </c>
      <c r="W1369" s="460">
        <v>1023.3242300088966</v>
      </c>
      <c r="X1369" s="463">
        <v>4.2007586327152562E-2</v>
      </c>
      <c r="Y1369" s="476">
        <v>2.0000000000000001E-4</v>
      </c>
    </row>
    <row r="1370" spans="1:25" x14ac:dyDescent="0.2">
      <c r="A1370" s="475">
        <f t="shared" si="21"/>
        <v>1366</v>
      </c>
      <c r="B1370" s="462">
        <v>0.49336354763313639</v>
      </c>
      <c r="C1370" s="461">
        <v>2249.5800287603943</v>
      </c>
      <c r="D1370" s="462">
        <v>1.301588233784281</v>
      </c>
      <c r="E1370" s="462">
        <v>0.51253013444192419</v>
      </c>
      <c r="F1370" s="516">
        <v>2024.24</v>
      </c>
      <c r="G1370" s="464">
        <v>338767119793.07831</v>
      </c>
      <c r="H1370" s="461">
        <v>56295483.8475876</v>
      </c>
      <c r="I1370" s="464">
        <v>991939894223.63513</v>
      </c>
      <c r="J1370" s="462">
        <v>0.23210588033052215</v>
      </c>
      <c r="K1370" s="464">
        <v>44579705.52807074</v>
      </c>
      <c r="L1370" s="464">
        <v>0</v>
      </c>
      <c r="M1370" s="464">
        <v>201865634668.35086</v>
      </c>
      <c r="N1370" s="464">
        <v>77496167990.061066</v>
      </c>
      <c r="O1370" s="464">
        <v>29770.961495340736</v>
      </c>
      <c r="P1370" s="461">
        <v>492768.14477195189</v>
      </c>
      <c r="Q1370" s="461">
        <v>303483.79011094064</v>
      </c>
      <c r="R1370" s="464">
        <v>1613653431464.6428</v>
      </c>
      <c r="S1370" s="462">
        <v>0.42285683192457219</v>
      </c>
      <c r="T1370" s="462">
        <v>0.30491952832085806</v>
      </c>
      <c r="U1370" s="461">
        <v>17.130884526662619</v>
      </c>
      <c r="V1370" s="464">
        <v>9214297983163.6934</v>
      </c>
      <c r="W1370" s="460">
        <v>2907.1680418963574</v>
      </c>
      <c r="X1370" s="463">
        <v>4.2920201542367593E-2</v>
      </c>
      <c r="Y1370" s="476">
        <v>2.0000000000000001E-4</v>
      </c>
    </row>
    <row r="1371" spans="1:25" x14ac:dyDescent="0.2">
      <c r="A1371" s="475">
        <f t="shared" si="21"/>
        <v>1367</v>
      </c>
      <c r="B1371" s="462">
        <v>0.39703510719359086</v>
      </c>
      <c r="C1371" s="461">
        <v>4815.778032076526</v>
      </c>
      <c r="D1371" s="462">
        <v>0.54558547484761832</v>
      </c>
      <c r="E1371" s="462">
        <v>0.51025792456718777</v>
      </c>
      <c r="F1371" s="516">
        <v>2024.29</v>
      </c>
      <c r="G1371" s="464">
        <v>123359303053.4254</v>
      </c>
      <c r="H1371" s="461">
        <v>10949888.284740215</v>
      </c>
      <c r="I1371" s="464">
        <v>270784919706.47348</v>
      </c>
      <c r="J1371" s="462">
        <v>0.21628316041836071</v>
      </c>
      <c r="K1371" s="464">
        <v>8326499115.1055393</v>
      </c>
      <c r="L1371" s="464">
        <v>5053905002.8243208</v>
      </c>
      <c r="M1371" s="464">
        <v>124314547332.86865</v>
      </c>
      <c r="N1371" s="464">
        <v>42009489160.95031</v>
      </c>
      <c r="O1371" s="464">
        <v>26155.610333478868</v>
      </c>
      <c r="P1371" s="461">
        <v>272212.61245146801</v>
      </c>
      <c r="Q1371" s="461">
        <v>153373.54112287663</v>
      </c>
      <c r="R1371" s="464">
        <v>588959661228.95947</v>
      </c>
      <c r="S1371" s="462">
        <v>0.48540612692498797</v>
      </c>
      <c r="T1371" s="462">
        <v>0.29828120208644787</v>
      </c>
      <c r="U1371" s="461">
        <v>17.162227763070192</v>
      </c>
      <c r="V1371" s="464">
        <v>3398291958404.8574</v>
      </c>
      <c r="W1371" s="460">
        <v>1072.626075425623</v>
      </c>
      <c r="X1371" s="463">
        <v>4.1825480672636237E-2</v>
      </c>
      <c r="Y1371" s="476">
        <v>2.0000000000000001E-4</v>
      </c>
    </row>
    <row r="1372" spans="1:25" x14ac:dyDescent="0.2">
      <c r="A1372" s="475">
        <f t="shared" si="21"/>
        <v>1368</v>
      </c>
      <c r="B1372" s="462">
        <v>0.43899592403061671</v>
      </c>
      <c r="C1372" s="461">
        <v>5854.628286201686</v>
      </c>
      <c r="D1372" s="462">
        <v>0.8622459369242288</v>
      </c>
      <c r="E1372" s="462">
        <v>0.55222181933935754</v>
      </c>
      <c r="F1372" s="516">
        <v>2025.57</v>
      </c>
      <c r="G1372" s="464">
        <v>368569540586.14368</v>
      </c>
      <c r="H1372" s="461">
        <v>22749981.545073029</v>
      </c>
      <c r="I1372" s="464">
        <v>547197572926.49225</v>
      </c>
      <c r="J1372" s="462">
        <v>0.29009753275426464</v>
      </c>
      <c r="K1372" s="464">
        <v>27308220841.181988</v>
      </c>
      <c r="L1372" s="464">
        <v>0</v>
      </c>
      <c r="M1372" s="464">
        <v>185212122555.8338</v>
      </c>
      <c r="N1372" s="464">
        <v>28697206940.716049</v>
      </c>
      <c r="O1372" s="464">
        <v>20831.430991485347</v>
      </c>
      <c r="P1372" s="461">
        <v>218083.44835749548</v>
      </c>
      <c r="Q1372" s="461">
        <v>107117.16606011537</v>
      </c>
      <c r="R1372" s="464">
        <v>1228582367268.1885</v>
      </c>
      <c r="S1372" s="462">
        <v>0.55068442975776777</v>
      </c>
      <c r="T1372" s="462">
        <v>0.4123428282832387</v>
      </c>
      <c r="U1372" s="461">
        <v>17.297178497361891</v>
      </c>
      <c r="V1372" s="464">
        <v>9474766766160.5625</v>
      </c>
      <c r="W1372" s="460">
        <v>2989.3843376879627</v>
      </c>
      <c r="X1372" s="463">
        <v>4.3109943073483932E-2</v>
      </c>
      <c r="Y1372" s="476">
        <v>2.0000000000000001E-4</v>
      </c>
    </row>
    <row r="1373" spans="1:25" x14ac:dyDescent="0.2">
      <c r="A1373" s="475">
        <f t="shared" si="21"/>
        <v>1369</v>
      </c>
      <c r="B1373" s="462">
        <v>0.65923874939727156</v>
      </c>
      <c r="C1373" s="461">
        <v>3526.261427889247</v>
      </c>
      <c r="D1373" s="462">
        <v>0.98718479441055074</v>
      </c>
      <c r="E1373" s="462">
        <v>0.42064043063966866</v>
      </c>
      <c r="F1373" s="516">
        <v>2025.45</v>
      </c>
      <c r="G1373" s="464">
        <v>221108909395.73871</v>
      </c>
      <c r="H1373" s="461">
        <v>29389386.64416109</v>
      </c>
      <c r="I1373" s="464">
        <v>650366818523.18054</v>
      </c>
      <c r="J1373" s="462">
        <v>0.27367777179849906</v>
      </c>
      <c r="K1373" s="464">
        <v>18595446559.25423</v>
      </c>
      <c r="L1373" s="464">
        <v>21150718739.935547</v>
      </c>
      <c r="M1373" s="464">
        <v>132913813745.54137</v>
      </c>
      <c r="N1373" s="464">
        <v>21616121220.304535</v>
      </c>
      <c r="O1373" s="464">
        <v>19642.261911067853</v>
      </c>
      <c r="P1373" s="461">
        <v>181592.85967544402</v>
      </c>
      <c r="Q1373" s="461">
        <v>81239.650642488225</v>
      </c>
      <c r="R1373" s="464">
        <v>1123767196162.9023</v>
      </c>
      <c r="S1373" s="462">
        <v>0.48153059262099668</v>
      </c>
      <c r="T1373" s="462">
        <v>0.30567822329105049</v>
      </c>
      <c r="U1373" s="461">
        <v>16.76358480722638</v>
      </c>
      <c r="V1373" s="464">
        <v>6290832422139.8936</v>
      </c>
      <c r="W1373" s="460">
        <v>1985.5606448016076</v>
      </c>
      <c r="X1373" s="463">
        <v>4.4143865288041345E-2</v>
      </c>
      <c r="Y1373" s="476">
        <v>2.0000000000000001E-4</v>
      </c>
    </row>
    <row r="1374" spans="1:25" x14ac:dyDescent="0.2">
      <c r="A1374" s="475">
        <f t="shared" si="21"/>
        <v>1370</v>
      </c>
      <c r="B1374" s="462">
        <v>0.62116528077932276</v>
      </c>
      <c r="C1374" s="461">
        <v>4905.816049576626</v>
      </c>
      <c r="D1374" s="462">
        <v>0.46704257384798686</v>
      </c>
      <c r="E1374" s="462">
        <v>0.35794708675935055</v>
      </c>
      <c r="F1374" s="516">
        <v>2024.52</v>
      </c>
      <c r="G1374" s="464">
        <v>231738440045.63962</v>
      </c>
      <c r="H1374" s="461">
        <v>8981819.6158441864</v>
      </c>
      <c r="I1374" s="464">
        <v>306079246523.41254</v>
      </c>
      <c r="J1374" s="462">
        <v>0.43373592621643597</v>
      </c>
      <c r="K1374" s="464">
        <v>6239245273.6247721</v>
      </c>
      <c r="L1374" s="464">
        <v>0</v>
      </c>
      <c r="M1374" s="464">
        <v>174039749480.22986</v>
      </c>
      <c r="N1374" s="464">
        <v>20488647762.897865</v>
      </c>
      <c r="O1374" s="464">
        <v>21420.763525989736</v>
      </c>
      <c r="P1374" s="461">
        <v>167740.91503401191</v>
      </c>
      <c r="Q1374" s="461">
        <v>78219.616689860894</v>
      </c>
      <c r="R1374" s="464">
        <v>733255203329.96631</v>
      </c>
      <c r="S1374" s="462">
        <v>0.62746090851475667</v>
      </c>
      <c r="T1374" s="462">
        <v>0.45020772116949348</v>
      </c>
      <c r="U1374" s="461">
        <v>17.190116341048316</v>
      </c>
      <c r="V1374" s="464">
        <v>6276967293227.2129</v>
      </c>
      <c r="W1374" s="460">
        <v>1981.5684799222111</v>
      </c>
      <c r="X1374" s="463">
        <v>4.2222696158426755E-2</v>
      </c>
      <c r="Y1374" s="476">
        <v>2.0000000000000001E-4</v>
      </c>
    </row>
    <row r="1375" spans="1:25" x14ac:dyDescent="0.2">
      <c r="A1375" s="475">
        <f t="shared" si="21"/>
        <v>1371</v>
      </c>
      <c r="B1375" s="462">
        <v>0.3771781382485842</v>
      </c>
      <c r="C1375" s="461">
        <v>4233.0431153928594</v>
      </c>
      <c r="D1375" s="462">
        <v>0.90911141391488681</v>
      </c>
      <c r="E1375" s="462">
        <v>0.68905373578699458</v>
      </c>
      <c r="F1375" s="516">
        <v>2027.03</v>
      </c>
      <c r="G1375" s="464">
        <v>100928038934.95273</v>
      </c>
      <c r="H1375" s="461">
        <v>25103998.049927469</v>
      </c>
      <c r="I1375" s="464">
        <v>429673174674.23944</v>
      </c>
      <c r="J1375" s="462">
        <v>0.11531102711466745</v>
      </c>
      <c r="K1375" s="464">
        <v>34594206066.150421</v>
      </c>
      <c r="L1375" s="464">
        <v>83253673891.713959</v>
      </c>
      <c r="M1375" s="464">
        <v>0</v>
      </c>
      <c r="N1375" s="464">
        <v>17370949969.303066</v>
      </c>
      <c r="O1375" s="464">
        <v>17241.619195510757</v>
      </c>
      <c r="P1375" s="461">
        <v>167329.93176780577</v>
      </c>
      <c r="Q1375" s="461">
        <v>72273.637739889484</v>
      </c>
      <c r="R1375" s="464">
        <v>638598658812.65674</v>
      </c>
      <c r="S1375" s="462">
        <v>0.3037730558760956</v>
      </c>
      <c r="T1375" s="462">
        <v>0.19261325703516449</v>
      </c>
      <c r="U1375" s="461">
        <v>18.279317960670841</v>
      </c>
      <c r="V1375" s="464">
        <v>2472594493396.6616</v>
      </c>
      <c r="W1375" s="460">
        <v>780.13734157431986</v>
      </c>
      <c r="X1375" s="463">
        <v>4.0308611922179417E-2</v>
      </c>
      <c r="Y1375" s="476">
        <v>2.0000000000000001E-4</v>
      </c>
    </row>
    <row r="1376" spans="1:25" x14ac:dyDescent="0.2">
      <c r="A1376" s="475">
        <f t="shared" si="21"/>
        <v>1372</v>
      </c>
      <c r="B1376" s="462">
        <v>0.33371518701116298</v>
      </c>
      <c r="C1376" s="461">
        <v>1750.8170483728918</v>
      </c>
      <c r="D1376" s="462">
        <v>1.1374978564033302</v>
      </c>
      <c r="E1376" s="462">
        <v>0.51807645286469473</v>
      </c>
      <c r="F1376" s="516">
        <v>2024.45</v>
      </c>
      <c r="G1376" s="464">
        <v>355478928339.51605</v>
      </c>
      <c r="H1376" s="461">
        <v>42748925.556890666</v>
      </c>
      <c r="I1376" s="464">
        <v>623552347026.19336</v>
      </c>
      <c r="J1376" s="462">
        <v>-4.0532553116368053E-3</v>
      </c>
      <c r="K1376" s="464">
        <v>20694506786.550591</v>
      </c>
      <c r="L1376" s="464">
        <v>0</v>
      </c>
      <c r="M1376" s="464">
        <v>289192084849.80798</v>
      </c>
      <c r="N1376" s="464">
        <v>67157437358.183357</v>
      </c>
      <c r="O1376" s="464">
        <v>30125.824383611904</v>
      </c>
      <c r="P1376" s="461">
        <v>424814.32804707898</v>
      </c>
      <c r="Q1376" s="461">
        <v>255313.99258949852</v>
      </c>
      <c r="R1376" s="464">
        <v>1467088639497.7988</v>
      </c>
      <c r="S1376" s="462">
        <v>0.42845292521784828</v>
      </c>
      <c r="T1376" s="462">
        <v>0.21558079423914706</v>
      </c>
      <c r="U1376" s="461">
        <v>22.895036573408021</v>
      </c>
      <c r="V1376" s="464">
        <v>7737400759904.4873</v>
      </c>
      <c r="W1376" s="460">
        <v>2440.2221032882326</v>
      </c>
      <c r="X1376" s="463">
        <v>3.2752321416961785E-2</v>
      </c>
      <c r="Y1376" s="476">
        <v>2.0000000000000001E-4</v>
      </c>
    </row>
    <row r="1377" spans="1:25" x14ac:dyDescent="0.2">
      <c r="A1377" s="475">
        <f t="shared" si="21"/>
        <v>1373</v>
      </c>
      <c r="B1377" s="462">
        <v>0.44843492129496731</v>
      </c>
      <c r="C1377" s="461">
        <v>1500</v>
      </c>
      <c r="D1377" s="462">
        <v>0.84960850066498483</v>
      </c>
      <c r="E1377" s="462">
        <v>0.54709558332849495</v>
      </c>
      <c r="F1377" s="516">
        <v>2025.35</v>
      </c>
      <c r="G1377" s="464">
        <v>164452908902.93921</v>
      </c>
      <c r="H1377" s="461">
        <v>24031963.172367316</v>
      </c>
      <c r="I1377" s="464">
        <v>558688031054.37476</v>
      </c>
      <c r="J1377" s="462">
        <v>0.24626411702103201</v>
      </c>
      <c r="K1377" s="464">
        <v>15847005898.092417</v>
      </c>
      <c r="L1377" s="464">
        <v>4997605877.9388418</v>
      </c>
      <c r="M1377" s="464">
        <v>72877634364.84079</v>
      </c>
      <c r="N1377" s="464">
        <v>106421431719.50662</v>
      </c>
      <c r="O1377" s="464">
        <v>22695.063285683733</v>
      </c>
      <c r="P1377" s="461">
        <v>561789.16044655093</v>
      </c>
      <c r="Q1377" s="461">
        <v>371438.60586550093</v>
      </c>
      <c r="R1377" s="464">
        <v>951189045280.48804</v>
      </c>
      <c r="S1377" s="462">
        <v>0.40414882652781786</v>
      </c>
      <c r="T1377" s="462">
        <v>0.28247944956244503</v>
      </c>
      <c r="U1377" s="461">
        <v>16.577549718107644</v>
      </c>
      <c r="V1377" s="464">
        <v>4975382329297.2031</v>
      </c>
      <c r="W1377" s="460">
        <v>1568.2655035712176</v>
      </c>
      <c r="X1377" s="463">
        <v>4.3505113510758434E-2</v>
      </c>
      <c r="Y1377" s="476">
        <v>2.0000000000000001E-4</v>
      </c>
    </row>
    <row r="1378" spans="1:25" x14ac:dyDescent="0.2">
      <c r="A1378" s="475">
        <f t="shared" si="21"/>
        <v>1374</v>
      </c>
      <c r="B1378" s="462">
        <v>0.49093216905096432</v>
      </c>
      <c r="C1378" s="461">
        <v>7168.011237306675</v>
      </c>
      <c r="D1378" s="462">
        <v>0.6951252254985768</v>
      </c>
      <c r="E1378" s="462">
        <v>0.44603763001889085</v>
      </c>
      <c r="F1378" s="516">
        <v>2025.17</v>
      </c>
      <c r="G1378" s="464">
        <v>161908520197.82098</v>
      </c>
      <c r="H1378" s="461">
        <v>15203401.146718828</v>
      </c>
      <c r="I1378" s="464">
        <v>371911739220.29065</v>
      </c>
      <c r="J1378" s="462">
        <v>0.2587443505542778</v>
      </c>
      <c r="K1378" s="464">
        <v>32062409065.638237</v>
      </c>
      <c r="L1378" s="464">
        <v>76173425940.526459</v>
      </c>
      <c r="M1378" s="464">
        <v>70369117025.222824</v>
      </c>
      <c r="N1378" s="464">
        <v>58002216029.910179</v>
      </c>
      <c r="O1378" s="464">
        <v>36681.87265182352</v>
      </c>
      <c r="P1378" s="461">
        <v>364631.48015737266</v>
      </c>
      <c r="Q1378" s="461">
        <v>220399.16815199697</v>
      </c>
      <c r="R1378" s="464">
        <v>790857877942.24902</v>
      </c>
      <c r="S1378" s="462">
        <v>0.49301082119654599</v>
      </c>
      <c r="T1378" s="462">
        <v>0.34132519490797741</v>
      </c>
      <c r="U1378" s="461">
        <v>16.411091692603566</v>
      </c>
      <c r="V1378" s="464">
        <v>4864919157905.3398</v>
      </c>
      <c r="W1378" s="460">
        <v>1536.1605809335649</v>
      </c>
      <c r="X1378" s="463">
        <v>4.4880568277441614E-2</v>
      </c>
      <c r="Y1378" s="476">
        <v>2.0000000000000001E-4</v>
      </c>
    </row>
    <row r="1379" spans="1:25" x14ac:dyDescent="0.2">
      <c r="A1379" s="475">
        <f t="shared" si="21"/>
        <v>1375</v>
      </c>
      <c r="B1379" s="462">
        <v>0.52840106425932398</v>
      </c>
      <c r="C1379" s="461">
        <v>3183.684400903493</v>
      </c>
      <c r="D1379" s="462">
        <v>0.87808067891216246</v>
      </c>
      <c r="E1379" s="462">
        <v>0.56961141088317313</v>
      </c>
      <c r="F1379" s="516">
        <v>2024</v>
      </c>
      <c r="G1379" s="464">
        <v>184153426158.91751</v>
      </c>
      <c r="H1379" s="461">
        <v>24273909.121880732</v>
      </c>
      <c r="I1379" s="464">
        <v>598604075410.54602</v>
      </c>
      <c r="J1379" s="462">
        <v>0.34406362674016855</v>
      </c>
      <c r="K1379" s="464">
        <v>7886191931.3811245</v>
      </c>
      <c r="L1379" s="464">
        <v>0</v>
      </c>
      <c r="M1379" s="464">
        <v>168197873740.71057</v>
      </c>
      <c r="N1379" s="464">
        <v>61613454756.318283</v>
      </c>
      <c r="O1379" s="464">
        <v>33737.348487768148</v>
      </c>
      <c r="P1379" s="461">
        <v>393478.42892573285</v>
      </c>
      <c r="Q1379" s="461">
        <v>237875.48964674969</v>
      </c>
      <c r="R1379" s="464">
        <v>1104104753446.8884</v>
      </c>
      <c r="S1379" s="462">
        <v>0.52020702033658672</v>
      </c>
      <c r="T1379" s="462">
        <v>0.28509332887925637</v>
      </c>
      <c r="U1379" s="461">
        <v>16.470769457531333</v>
      </c>
      <c r="V1379" s="464">
        <v>5734273723405.1221</v>
      </c>
      <c r="W1379" s="460">
        <v>1807.1331045713887</v>
      </c>
      <c r="X1379" s="463">
        <v>4.4280217498333815E-2</v>
      </c>
      <c r="Y1379" s="476">
        <v>2.0000000000000001E-4</v>
      </c>
    </row>
    <row r="1380" spans="1:25" x14ac:dyDescent="0.2">
      <c r="A1380" s="475">
        <f t="shared" si="21"/>
        <v>1376</v>
      </c>
      <c r="B1380" s="462">
        <v>0.44783415232184398</v>
      </c>
      <c r="C1380" s="461">
        <v>4430.1614044960143</v>
      </c>
      <c r="D1380" s="462">
        <v>0.982302976696522</v>
      </c>
      <c r="E1380" s="462">
        <v>0.24275742155625363</v>
      </c>
      <c r="F1380" s="516">
        <v>2025.09</v>
      </c>
      <c r="G1380" s="464">
        <v>165178181547.91339</v>
      </c>
      <c r="H1380" s="461">
        <v>30394554.175553042</v>
      </c>
      <c r="I1380" s="464">
        <v>672005161370.75171</v>
      </c>
      <c r="J1380" s="462">
        <v>0.34230182272637377</v>
      </c>
      <c r="K1380" s="464">
        <v>21197918571.883904</v>
      </c>
      <c r="L1380" s="464">
        <v>23989060742.581745</v>
      </c>
      <c r="M1380" s="464">
        <v>147469318226.20569</v>
      </c>
      <c r="N1380" s="464">
        <v>7948401109.1335793</v>
      </c>
      <c r="O1380" s="464">
        <v>28513.993980310734</v>
      </c>
      <c r="P1380" s="461">
        <v>101465.43749999999</v>
      </c>
      <c r="Q1380" s="461">
        <v>33113.812499999985</v>
      </c>
      <c r="R1380" s="464">
        <v>1092021771397.8198</v>
      </c>
      <c r="S1380" s="462">
        <v>0.50542503927860827</v>
      </c>
      <c r="T1380" s="462">
        <v>0.30876977390412719</v>
      </c>
      <c r="U1380" s="461">
        <v>15.875207378433007</v>
      </c>
      <c r="V1380" s="464">
        <v>5847848451952.0957</v>
      </c>
      <c r="W1380" s="460">
        <v>1845.9011318358819</v>
      </c>
      <c r="X1380" s="463">
        <v>4.6364108376605012E-2</v>
      </c>
      <c r="Y1380" s="476">
        <v>2.0000000000000001E-4</v>
      </c>
    </row>
    <row r="1381" spans="1:25" x14ac:dyDescent="0.2">
      <c r="A1381" s="475">
        <f t="shared" si="21"/>
        <v>1377</v>
      </c>
      <c r="B1381" s="462">
        <v>0.60637637367054509</v>
      </c>
      <c r="C1381" s="461">
        <v>6902.5473173662467</v>
      </c>
      <c r="D1381" s="462">
        <v>1.0996241281564834</v>
      </c>
      <c r="E1381" s="462">
        <v>0.40684843990303732</v>
      </c>
      <c r="F1381" s="516">
        <v>2024.93</v>
      </c>
      <c r="G1381" s="464">
        <v>304092053597.6228</v>
      </c>
      <c r="H1381" s="461">
        <v>33513944.234866172</v>
      </c>
      <c r="I1381" s="464">
        <v>750736015099.76184</v>
      </c>
      <c r="J1381" s="462">
        <v>0.36595652459928751</v>
      </c>
      <c r="K1381" s="464">
        <v>34740242084.022461</v>
      </c>
      <c r="L1381" s="464">
        <v>69898212275.426743</v>
      </c>
      <c r="M1381" s="464">
        <v>265940221793.15018</v>
      </c>
      <c r="N1381" s="464">
        <v>37641797526.322876</v>
      </c>
      <c r="O1381" s="464">
        <v>14189.84157853036</v>
      </c>
      <c r="P1381" s="461">
        <v>256978.07783551703</v>
      </c>
      <c r="Q1381" s="461">
        <v>160774.26335983467</v>
      </c>
      <c r="R1381" s="464">
        <v>1557987085255.1182</v>
      </c>
      <c r="S1381" s="462">
        <v>0.57209105113755532</v>
      </c>
      <c r="T1381" s="462">
        <v>0.34730011444602671</v>
      </c>
      <c r="U1381" s="461">
        <v>16.260663435062384</v>
      </c>
      <c r="V1381" s="464">
        <v>9545513927354.2129</v>
      </c>
      <c r="W1381" s="460">
        <v>3011.3636447577674</v>
      </c>
      <c r="X1381" s="463">
        <v>4.5684903175175665E-2</v>
      </c>
      <c r="Y1381" s="476">
        <v>2.0000000000000001E-4</v>
      </c>
    </row>
    <row r="1382" spans="1:25" x14ac:dyDescent="0.2">
      <c r="A1382" s="475">
        <f t="shared" si="21"/>
        <v>1378</v>
      </c>
      <c r="B1382" s="462">
        <v>0.45695363048299531</v>
      </c>
      <c r="C1382" s="461">
        <v>6709.7958498091521</v>
      </c>
      <c r="D1382" s="462">
        <v>0.94187132248451044</v>
      </c>
      <c r="E1382" s="462">
        <v>0.2514863443316574</v>
      </c>
      <c r="F1382" s="516">
        <v>2025.44</v>
      </c>
      <c r="G1382" s="464">
        <v>211343062074.21689</v>
      </c>
      <c r="H1382" s="461">
        <v>16571915.440158829</v>
      </c>
      <c r="I1382" s="464">
        <v>323352355576.26807</v>
      </c>
      <c r="J1382" s="462">
        <v>0.19799909543175742</v>
      </c>
      <c r="K1382" s="464">
        <v>19399188219.822182</v>
      </c>
      <c r="L1382" s="464">
        <v>60682171904.72744</v>
      </c>
      <c r="M1382" s="464">
        <v>127781014199.09659</v>
      </c>
      <c r="N1382" s="464">
        <v>2867041466.4040737</v>
      </c>
      <c r="O1382" s="464">
        <v>21186.438991608509</v>
      </c>
      <c r="P1382" s="461">
        <v>72554.121281483851</v>
      </c>
      <c r="Q1382" s="461">
        <v>12701.780320370966</v>
      </c>
      <c r="R1382" s="464">
        <v>805586979022.29456</v>
      </c>
      <c r="S1382" s="462">
        <v>0.55102230956988363</v>
      </c>
      <c r="T1382" s="462">
        <v>0.31740285943566193</v>
      </c>
      <c r="U1382" s="461">
        <v>17.827453948844983</v>
      </c>
      <c r="V1382" s="464">
        <v>4877710119498.29</v>
      </c>
      <c r="W1382" s="460">
        <v>1537.628981234406</v>
      </c>
      <c r="X1382" s="463">
        <v>4.2387514006218797E-2</v>
      </c>
      <c r="Y1382" s="476">
        <v>2.0000000000000001E-4</v>
      </c>
    </row>
    <row r="1383" spans="1:25" x14ac:dyDescent="0.2">
      <c r="A1383" s="475">
        <f t="shared" si="21"/>
        <v>1379</v>
      </c>
      <c r="B1383" s="462">
        <v>0.57540783226259562</v>
      </c>
      <c r="C1383" s="461">
        <v>6598.1726320577382</v>
      </c>
      <c r="D1383" s="462">
        <v>0.63583264673306505</v>
      </c>
      <c r="E1383" s="462">
        <v>0.2733146253193926</v>
      </c>
      <c r="F1383" s="516">
        <v>2023.75</v>
      </c>
      <c r="G1383" s="464">
        <v>171090068841.52628</v>
      </c>
      <c r="H1383" s="461">
        <v>13410497.529082201</v>
      </c>
      <c r="I1383" s="464">
        <v>435066935124.95752</v>
      </c>
      <c r="J1383" s="462">
        <v>0.45977770208875457</v>
      </c>
      <c r="K1383" s="464">
        <v>14084948735.380329</v>
      </c>
      <c r="L1383" s="464">
        <v>0</v>
      </c>
      <c r="M1383" s="464">
        <v>298098939602.47925</v>
      </c>
      <c r="N1383" s="464">
        <v>18685359778.80685</v>
      </c>
      <c r="O1383" s="464">
        <v>11794.73938011692</v>
      </c>
      <c r="P1383" s="461">
        <v>168000.4895460167</v>
      </c>
      <c r="Q1383" s="461">
        <v>75616.327689954371</v>
      </c>
      <c r="R1383" s="464">
        <v>1055357469789.2305</v>
      </c>
      <c r="S1383" s="462">
        <v>0.64445745714610025</v>
      </c>
      <c r="T1383" s="462">
        <v>0.32842451877244505</v>
      </c>
      <c r="U1383" s="461">
        <v>15.906628779831578</v>
      </c>
      <c r="V1383" s="464">
        <v>6164123046403.9756</v>
      </c>
      <c r="W1383" s="460">
        <v>1946.1955408929045</v>
      </c>
      <c r="X1383" s="463">
        <v>4.5339200649576403E-2</v>
      </c>
      <c r="Y1383" s="476">
        <v>2.0000000000000001E-4</v>
      </c>
    </row>
    <row r="1384" spans="1:25" x14ac:dyDescent="0.2">
      <c r="A1384" s="475">
        <f t="shared" si="21"/>
        <v>1380</v>
      </c>
      <c r="B1384" s="462">
        <v>0.53509234313240961</v>
      </c>
      <c r="C1384" s="461">
        <v>5884.8399009290333</v>
      </c>
      <c r="D1384" s="462">
        <v>0.56313431521437285</v>
      </c>
      <c r="E1384" s="462">
        <v>0.36949760990925756</v>
      </c>
      <c r="F1384" s="516">
        <v>2025.34</v>
      </c>
      <c r="G1384" s="464">
        <v>54142243459.067696</v>
      </c>
      <c r="H1384" s="461">
        <v>11029093.731426971</v>
      </c>
      <c r="I1384" s="464">
        <v>404227054546.46997</v>
      </c>
      <c r="J1384" s="462">
        <v>0.47267294733140564</v>
      </c>
      <c r="K1384" s="464">
        <v>20569686907.946888</v>
      </c>
      <c r="L1384" s="464">
        <v>23912705907.635345</v>
      </c>
      <c r="M1384" s="464">
        <v>38937412143.202179</v>
      </c>
      <c r="N1384" s="464">
        <v>49346628467.397514</v>
      </c>
      <c r="O1384" s="464">
        <v>43385.640026838155</v>
      </c>
      <c r="P1384" s="461">
        <v>311315.94086733944</v>
      </c>
      <c r="Q1384" s="461">
        <v>182723.66978450969</v>
      </c>
      <c r="R1384" s="464">
        <v>580675162818.12427</v>
      </c>
      <c r="S1384" s="462">
        <v>0.51759190262724453</v>
      </c>
      <c r="T1384" s="462">
        <v>0.39992111406541514</v>
      </c>
      <c r="U1384" s="461">
        <v>14.238638192512424</v>
      </c>
      <c r="V1384" s="464">
        <v>3824567240970.6362</v>
      </c>
      <c r="W1384" s="460">
        <v>1207.5419812812916</v>
      </c>
      <c r="X1384" s="463">
        <v>4.8991412962188653E-2</v>
      </c>
      <c r="Y1384" s="476">
        <v>2.0000000000000001E-4</v>
      </c>
    </row>
    <row r="1385" spans="1:25" x14ac:dyDescent="0.2">
      <c r="A1385" s="475">
        <f t="shared" si="21"/>
        <v>1381</v>
      </c>
      <c r="B1385" s="462">
        <v>0.54573667872280607</v>
      </c>
      <c r="C1385" s="461">
        <v>2545.0735907998269</v>
      </c>
      <c r="D1385" s="462">
        <v>0.32523452635681771</v>
      </c>
      <c r="E1385" s="462">
        <v>0.43251803641515679</v>
      </c>
      <c r="F1385" s="516">
        <v>2023.75</v>
      </c>
      <c r="G1385" s="464">
        <v>308926307711.52649</v>
      </c>
      <c r="H1385" s="461">
        <v>5334279.1872146837</v>
      </c>
      <c r="I1385" s="464">
        <v>194029094800.47562</v>
      </c>
      <c r="J1385" s="462">
        <v>0.36821469905887982</v>
      </c>
      <c r="K1385" s="464">
        <v>4104695521.1676149</v>
      </c>
      <c r="L1385" s="464">
        <v>0</v>
      </c>
      <c r="M1385" s="464">
        <v>235023792562.96664</v>
      </c>
      <c r="N1385" s="464">
        <v>268959065396.2872</v>
      </c>
      <c r="O1385" s="464">
        <v>41549.736674949105</v>
      </c>
      <c r="P1385" s="461">
        <v>1348594.1276728627</v>
      </c>
      <c r="Q1385" s="461">
        <v>911231.12362638174</v>
      </c>
      <c r="R1385" s="464">
        <v>923172291433.84094</v>
      </c>
      <c r="S1385" s="462">
        <v>0.54050505323879239</v>
      </c>
      <c r="T1385" s="462">
        <v>0.44265916182578824</v>
      </c>
      <c r="U1385" s="461">
        <v>17.52652232757065</v>
      </c>
      <c r="V1385" s="464">
        <v>8002175517787.7988</v>
      </c>
      <c r="W1385" s="460">
        <v>2523.4831572233825</v>
      </c>
      <c r="X1385" s="463">
        <v>4.0956542642500024E-2</v>
      </c>
      <c r="Y1385" s="476">
        <v>2.0000000000000001E-4</v>
      </c>
    </row>
    <row r="1386" spans="1:25" x14ac:dyDescent="0.2">
      <c r="A1386" s="475">
        <f t="shared" si="21"/>
        <v>1382</v>
      </c>
      <c r="B1386" s="462">
        <v>0.55957847819136375</v>
      </c>
      <c r="C1386" s="461">
        <v>4592.3338458791086</v>
      </c>
      <c r="D1386" s="462">
        <v>0.63556551395970384</v>
      </c>
      <c r="E1386" s="462">
        <v>0.48516481290533037</v>
      </c>
      <c r="F1386" s="516">
        <v>2023.75</v>
      </c>
      <c r="G1386" s="464">
        <v>364043627862.64154</v>
      </c>
      <c r="H1386" s="461">
        <v>13623021.046984024</v>
      </c>
      <c r="I1386" s="464">
        <v>361341919889.7915</v>
      </c>
      <c r="J1386" s="462">
        <v>0.37170156811321142</v>
      </c>
      <c r="K1386" s="464">
        <v>8048485130.8990097</v>
      </c>
      <c r="L1386" s="464">
        <v>0</v>
      </c>
      <c r="M1386" s="464">
        <v>353383952479.17834</v>
      </c>
      <c r="N1386" s="464">
        <v>100668585448.90028</v>
      </c>
      <c r="O1386" s="464">
        <v>35050.356355228345</v>
      </c>
      <c r="P1386" s="461">
        <v>626203.87051985948</v>
      </c>
      <c r="Q1386" s="461">
        <v>431293.36058450298</v>
      </c>
      <c r="R1386" s="464">
        <v>1092568968578.8427</v>
      </c>
      <c r="S1386" s="462">
        <v>0.60344308846203676</v>
      </c>
      <c r="T1386" s="462">
        <v>0.42347232205937213</v>
      </c>
      <c r="U1386" s="461">
        <v>17.696540743116717</v>
      </c>
      <c r="V1386" s="464">
        <v>8927611342012.334</v>
      </c>
      <c r="W1386" s="460">
        <v>2817.5357968774815</v>
      </c>
      <c r="X1386" s="463">
        <v>4.1659388236590607E-2</v>
      </c>
      <c r="Y1386" s="476">
        <v>2.0000000000000001E-4</v>
      </c>
    </row>
    <row r="1387" spans="1:25" x14ac:dyDescent="0.2">
      <c r="A1387" s="475">
        <f t="shared" si="21"/>
        <v>1383</v>
      </c>
      <c r="B1387" s="462">
        <v>0.4374019394243791</v>
      </c>
      <c r="C1387" s="461">
        <v>2811.6068046825985</v>
      </c>
      <c r="D1387" s="462">
        <v>0.72242985146698979</v>
      </c>
      <c r="E1387" s="462">
        <v>0.64492052238267117</v>
      </c>
      <c r="F1387" s="516">
        <v>2024.41</v>
      </c>
      <c r="G1387" s="464">
        <v>412191973179.39618</v>
      </c>
      <c r="H1387" s="461">
        <v>17475596.34496861</v>
      </c>
      <c r="I1387" s="464">
        <v>535076744071.19183</v>
      </c>
      <c r="J1387" s="462">
        <v>0.4374019394243791</v>
      </c>
      <c r="K1387" s="464">
        <v>19073938118.536297</v>
      </c>
      <c r="L1387" s="464">
        <v>0</v>
      </c>
      <c r="M1387" s="464">
        <v>278407466676.02527</v>
      </c>
      <c r="N1387" s="464">
        <v>49327422973.693367</v>
      </c>
      <c r="O1387" s="464">
        <v>38373.437962996533</v>
      </c>
      <c r="P1387" s="461">
        <v>355677.47898725147</v>
      </c>
      <c r="Q1387" s="461">
        <v>212764.93130348326</v>
      </c>
      <c r="R1387" s="464">
        <v>1299455693995.354</v>
      </c>
      <c r="S1387" s="462">
        <v>0.62488963588318625</v>
      </c>
      <c r="T1387" s="462">
        <v>0.48181590670146629</v>
      </c>
      <c r="U1387" s="461">
        <v>16.908463856119642</v>
      </c>
      <c r="V1387" s="464">
        <v>11537939380555.865</v>
      </c>
      <c r="W1387" s="460">
        <v>3642.4514729358261</v>
      </c>
      <c r="X1387" s="463">
        <v>4.3469844721696439E-2</v>
      </c>
      <c r="Y1387" s="476">
        <v>2.0000000000000001E-4</v>
      </c>
    </row>
    <row r="1388" spans="1:25" x14ac:dyDescent="0.2">
      <c r="A1388" s="475">
        <f t="shared" si="21"/>
        <v>1384</v>
      </c>
      <c r="B1388" s="462">
        <v>0.46777839439204988</v>
      </c>
      <c r="C1388" s="461">
        <v>1500</v>
      </c>
      <c r="D1388" s="462">
        <v>0.56009773180896183</v>
      </c>
      <c r="E1388" s="462">
        <v>0.5153458116822921</v>
      </c>
      <c r="F1388" s="516">
        <v>2023.75</v>
      </c>
      <c r="G1388" s="464">
        <v>322718234688.19037</v>
      </c>
      <c r="H1388" s="461">
        <v>12056209.642671619</v>
      </c>
      <c r="I1388" s="464">
        <v>393873833365.17303</v>
      </c>
      <c r="J1388" s="462">
        <v>0.41853751822541041</v>
      </c>
      <c r="K1388" s="464">
        <v>8260762960.2927361</v>
      </c>
      <c r="L1388" s="464">
        <v>0</v>
      </c>
      <c r="M1388" s="464">
        <v>272780773494.27505</v>
      </c>
      <c r="N1388" s="464">
        <v>29559059509.922699</v>
      </c>
      <c r="O1388" s="464">
        <v>30922.302014155553</v>
      </c>
      <c r="P1388" s="461">
        <v>209113.56732788158</v>
      </c>
      <c r="Q1388" s="461">
        <v>106229.13348528602</v>
      </c>
      <c r="R1388" s="464">
        <v>982916228907.4635</v>
      </c>
      <c r="S1388" s="462">
        <v>0.62672169963152558</v>
      </c>
      <c r="T1388" s="462">
        <v>0.46143322186774871</v>
      </c>
      <c r="U1388" s="461">
        <v>17.243942210654492</v>
      </c>
      <c r="V1388" s="464">
        <v>8651437934021.3975</v>
      </c>
      <c r="W1388" s="460">
        <v>2728.0965716540095</v>
      </c>
      <c r="X1388" s="463">
        <v>4.2044094638343202E-2</v>
      </c>
      <c r="Y1388" s="476">
        <v>2.0000000000000001E-4</v>
      </c>
    </row>
    <row r="1389" spans="1:25" x14ac:dyDescent="0.2">
      <c r="A1389" s="475">
        <f t="shared" si="21"/>
        <v>1385</v>
      </c>
      <c r="B1389" s="462">
        <v>0.59495363070253016</v>
      </c>
      <c r="C1389" s="461">
        <v>2133.2676338206811</v>
      </c>
      <c r="D1389" s="462">
        <v>0.88130604007046409</v>
      </c>
      <c r="E1389" s="462">
        <v>0.32499415607917598</v>
      </c>
      <c r="F1389" s="516">
        <v>2025.13</v>
      </c>
      <c r="G1389" s="464">
        <v>167281105651.86359</v>
      </c>
      <c r="H1389" s="461">
        <v>25567432.240296301</v>
      </c>
      <c r="I1389" s="464">
        <v>430095545192.5047</v>
      </c>
      <c r="J1389" s="462">
        <v>2.9724744805675107E-2</v>
      </c>
      <c r="K1389" s="464">
        <v>15832937984.054819</v>
      </c>
      <c r="L1389" s="464">
        <v>54218144024.217674</v>
      </c>
      <c r="M1389" s="464">
        <v>105666560516.63568</v>
      </c>
      <c r="N1389" s="464">
        <v>49074701192.177559</v>
      </c>
      <c r="O1389" s="464">
        <v>26651.383973816464</v>
      </c>
      <c r="P1389" s="461">
        <v>322797.76234812965</v>
      </c>
      <c r="Q1389" s="461">
        <v>183805.13021471875</v>
      </c>
      <c r="R1389" s="464">
        <v>833656217171.43677</v>
      </c>
      <c r="S1389" s="462">
        <v>0.36141844951448276</v>
      </c>
      <c r="T1389" s="462">
        <v>0.16023939607020071</v>
      </c>
      <c r="U1389" s="461">
        <v>24.183393722399657</v>
      </c>
      <c r="V1389" s="464">
        <v>3547844543907.7651</v>
      </c>
      <c r="W1389" s="460">
        <v>1119.2703997776957</v>
      </c>
      <c r="X1389" s="463">
        <v>2.9983140091007523E-2</v>
      </c>
      <c r="Y1389" s="476">
        <v>2.0000000000000001E-4</v>
      </c>
    </row>
    <row r="1390" spans="1:25" x14ac:dyDescent="0.2">
      <c r="A1390" s="475">
        <f t="shared" si="21"/>
        <v>1386</v>
      </c>
      <c r="B1390" s="462">
        <v>0.38640563183392346</v>
      </c>
      <c r="C1390" s="461">
        <v>10736.344329942383</v>
      </c>
      <c r="D1390" s="462">
        <v>0.77439140544545504</v>
      </c>
      <c r="E1390" s="462">
        <v>0.51171955521884938</v>
      </c>
      <c r="F1390" s="516">
        <v>2025.41</v>
      </c>
      <c r="G1390" s="464">
        <v>128095760779.63164</v>
      </c>
      <c r="H1390" s="461">
        <v>15669708.352420317</v>
      </c>
      <c r="I1390" s="464">
        <v>340208502360.40637</v>
      </c>
      <c r="J1390" s="462">
        <v>0.17855910313620293</v>
      </c>
      <c r="K1390" s="464">
        <v>12678722308.855034</v>
      </c>
      <c r="L1390" s="464">
        <v>17521545884.810177</v>
      </c>
      <c r="M1390" s="464">
        <v>64847056362.678604</v>
      </c>
      <c r="N1390" s="464">
        <v>8223247883.4198561</v>
      </c>
      <c r="O1390" s="464">
        <v>26799.636090269967</v>
      </c>
      <c r="P1390" s="461">
        <v>116013.87788555991</v>
      </c>
      <c r="Q1390" s="461">
        <v>32124.695616604087</v>
      </c>
      <c r="R1390" s="464">
        <v>616208928810.61169</v>
      </c>
      <c r="S1390" s="462">
        <v>0.44584119414346346</v>
      </c>
      <c r="T1390" s="462">
        <v>0.29713398192054935</v>
      </c>
      <c r="U1390" s="461">
        <v>17.066312962078896</v>
      </c>
      <c r="V1390" s="464">
        <v>3354044117898.209</v>
      </c>
      <c r="W1390" s="460">
        <v>1058.9647572301376</v>
      </c>
      <c r="X1390" s="463">
        <v>4.4205506503886771E-2</v>
      </c>
      <c r="Y1390" s="476">
        <v>2.0000000000000001E-4</v>
      </c>
    </row>
    <row r="1391" spans="1:25" x14ac:dyDescent="0.2">
      <c r="A1391" s="475">
        <f t="shared" si="21"/>
        <v>1387</v>
      </c>
      <c r="B1391" s="462">
        <v>0.35696109622707051</v>
      </c>
      <c r="C1391" s="461">
        <v>3893.6096649121282</v>
      </c>
      <c r="D1391" s="462">
        <v>0.59783706732963426</v>
      </c>
      <c r="E1391" s="462">
        <v>0.7</v>
      </c>
      <c r="F1391" s="516">
        <v>2026.39</v>
      </c>
      <c r="G1391" s="464">
        <v>112053221673.10751</v>
      </c>
      <c r="H1391" s="461">
        <v>12628235.239288006</v>
      </c>
      <c r="I1391" s="464">
        <v>306257364258.83673</v>
      </c>
      <c r="J1391" s="462">
        <v>0.22986750980549031</v>
      </c>
      <c r="K1391" s="464">
        <v>20436466677.469788</v>
      </c>
      <c r="L1391" s="464">
        <v>59721255486.052467</v>
      </c>
      <c r="M1391" s="464">
        <v>30180349563.913719</v>
      </c>
      <c r="N1391" s="464">
        <v>51794075703.602249</v>
      </c>
      <c r="O1391" s="464">
        <v>30525.191101532946</v>
      </c>
      <c r="P1391" s="461">
        <v>324810.52654139389</v>
      </c>
      <c r="Q1391" s="461">
        <v>192206.9611383318</v>
      </c>
      <c r="R1391" s="464">
        <v>558415400643.37842</v>
      </c>
      <c r="S1391" s="462">
        <v>0.43049820201630679</v>
      </c>
      <c r="T1391" s="462">
        <v>0.30697981449312067</v>
      </c>
      <c r="U1391" s="461">
        <v>16.691876510869957</v>
      </c>
      <c r="V1391" s="464">
        <v>3231803966899.168</v>
      </c>
      <c r="W1391" s="460">
        <v>1019.2845048198598</v>
      </c>
      <c r="X1391" s="463">
        <v>4.2909253695049498E-2</v>
      </c>
      <c r="Y1391" s="476">
        <v>2.0000000000000001E-4</v>
      </c>
    </row>
    <row r="1392" spans="1:25" x14ac:dyDescent="0.2">
      <c r="A1392" s="475">
        <f t="shared" si="21"/>
        <v>1388</v>
      </c>
      <c r="B1392" s="462">
        <v>0.42043663028954059</v>
      </c>
      <c r="C1392" s="461">
        <v>6773.2505662186923</v>
      </c>
      <c r="D1392" s="462">
        <v>1.0287531847180016</v>
      </c>
      <c r="E1392" s="462">
        <v>0.42860319868639579</v>
      </c>
      <c r="F1392" s="516">
        <v>2024.27</v>
      </c>
      <c r="G1392" s="464">
        <v>320995898273.21246</v>
      </c>
      <c r="H1392" s="461">
        <v>24004031.730679076</v>
      </c>
      <c r="I1392" s="464">
        <v>618779049806.56494</v>
      </c>
      <c r="J1392" s="462">
        <v>0.33970186626772758</v>
      </c>
      <c r="K1392" s="464">
        <v>6026703190.7827682</v>
      </c>
      <c r="L1392" s="464">
        <v>0</v>
      </c>
      <c r="M1392" s="464">
        <v>211321148799.12726</v>
      </c>
      <c r="N1392" s="464">
        <v>17477621406.637455</v>
      </c>
      <c r="O1392" s="464">
        <v>43785.208662583711</v>
      </c>
      <c r="P1392" s="461">
        <v>143830.00596721895</v>
      </c>
      <c r="Q1392" s="461">
        <v>65957.947168953891</v>
      </c>
      <c r="R1392" s="464">
        <v>1239366787861.8652</v>
      </c>
      <c r="S1392" s="462">
        <v>0.55941282416699811</v>
      </c>
      <c r="T1392" s="462">
        <v>0.39033061103835331</v>
      </c>
      <c r="U1392" s="461">
        <v>16.969376475432469</v>
      </c>
      <c r="V1392" s="464">
        <v>8893659354873.9922</v>
      </c>
      <c r="W1392" s="460">
        <v>2801.0878381279181</v>
      </c>
      <c r="X1392" s="463">
        <v>4.3938526075031653E-2</v>
      </c>
      <c r="Y1392" s="476">
        <v>2.0000000000000001E-4</v>
      </c>
    </row>
    <row r="1393" spans="1:25" x14ac:dyDescent="0.2">
      <c r="A1393" s="475">
        <f t="shared" si="21"/>
        <v>1389</v>
      </c>
      <c r="B1393" s="462">
        <v>0.4190826903835958</v>
      </c>
      <c r="C1393" s="461">
        <v>6057.6239749091746</v>
      </c>
      <c r="D1393" s="462">
        <v>0.88790831345425747</v>
      </c>
      <c r="E1393" s="462">
        <v>0.32212439757729983</v>
      </c>
      <c r="F1393" s="516">
        <v>2025.72</v>
      </c>
      <c r="G1393" s="464">
        <v>117993729042.89096</v>
      </c>
      <c r="H1393" s="461">
        <v>23892022.93459522</v>
      </c>
      <c r="I1393" s="464">
        <v>557087075273.80676</v>
      </c>
      <c r="J1393" s="462">
        <v>0.21745056970470744</v>
      </c>
      <c r="K1393" s="464">
        <v>6251966372.232296</v>
      </c>
      <c r="L1393" s="464">
        <v>2053071203.9384413</v>
      </c>
      <c r="M1393" s="464">
        <v>134694053649.16055</v>
      </c>
      <c r="N1393" s="464">
        <v>39205912178.098656</v>
      </c>
      <c r="O1393" s="464">
        <v>21061.179464679659</v>
      </c>
      <c r="P1393" s="461">
        <v>256764.55713246806</v>
      </c>
      <c r="Q1393" s="461">
        <v>134586.78183119427</v>
      </c>
      <c r="R1393" s="464">
        <v>1049809915199.7607</v>
      </c>
      <c r="S1393" s="462">
        <v>0.46851543379792376</v>
      </c>
      <c r="T1393" s="462">
        <v>0.18977545835153092</v>
      </c>
      <c r="U1393" s="461">
        <v>16.514242573258805</v>
      </c>
      <c r="V1393" s="464">
        <v>3560266166995.9702</v>
      </c>
      <c r="W1393" s="460">
        <v>1122.397426726161</v>
      </c>
      <c r="X1393" s="463">
        <v>4.4411510792856386E-2</v>
      </c>
      <c r="Y1393" s="476">
        <v>2.0000000000000001E-4</v>
      </c>
    </row>
    <row r="1394" spans="1:25" x14ac:dyDescent="0.2">
      <c r="A1394" s="475">
        <f t="shared" si="21"/>
        <v>1390</v>
      </c>
      <c r="B1394" s="462">
        <v>0.54924578665272339</v>
      </c>
      <c r="C1394" s="461">
        <v>4385.277726817284</v>
      </c>
      <c r="D1394" s="462">
        <v>0.73450499679574521</v>
      </c>
      <c r="E1394" s="462">
        <v>0.42748771539087982</v>
      </c>
      <c r="F1394" s="516">
        <v>2024.88</v>
      </c>
      <c r="G1394" s="464">
        <v>330563198731.69556</v>
      </c>
      <c r="H1394" s="461">
        <v>17119585.412915587</v>
      </c>
      <c r="I1394" s="464">
        <v>326248654132.88806</v>
      </c>
      <c r="J1394" s="462">
        <v>0.23288131412925039</v>
      </c>
      <c r="K1394" s="464">
        <v>10670168373.766235</v>
      </c>
      <c r="L1394" s="464">
        <v>12003638655.343315</v>
      </c>
      <c r="M1394" s="464">
        <v>251404226160.24759</v>
      </c>
      <c r="N1394" s="464">
        <v>37257050473.041603</v>
      </c>
      <c r="O1394" s="464">
        <v>28959.165200398831</v>
      </c>
      <c r="P1394" s="461">
        <v>309669.56752605271</v>
      </c>
      <c r="Q1394" s="461">
        <v>177296.9175172266</v>
      </c>
      <c r="R1394" s="464">
        <v>936848242048.36108</v>
      </c>
      <c r="S1394" s="462">
        <v>0.57383146045234779</v>
      </c>
      <c r="T1394" s="462">
        <v>0.40116984570311964</v>
      </c>
      <c r="U1394" s="461">
        <v>18.234819399735308</v>
      </c>
      <c r="V1394" s="464">
        <v>7390809243123.5889</v>
      </c>
      <c r="W1394" s="460">
        <v>2332.8902469232216</v>
      </c>
      <c r="X1394" s="463">
        <v>4.0650403648793527E-2</v>
      </c>
      <c r="Y1394" s="476">
        <v>2.0000000000000001E-4</v>
      </c>
    </row>
    <row r="1395" spans="1:25" x14ac:dyDescent="0.2">
      <c r="A1395" s="475">
        <f t="shared" si="21"/>
        <v>1391</v>
      </c>
      <c r="B1395" s="462">
        <v>0.47445447203636854</v>
      </c>
      <c r="C1395" s="461">
        <v>9764.3506199515723</v>
      </c>
      <c r="D1395" s="462">
        <v>0.92358851988134305</v>
      </c>
      <c r="E1395" s="462">
        <v>0.45540681234769165</v>
      </c>
      <c r="F1395" s="516">
        <v>2026.43</v>
      </c>
      <c r="G1395" s="464">
        <v>189944195675.71344</v>
      </c>
      <c r="H1395" s="461">
        <v>25650656.811281804</v>
      </c>
      <c r="I1395" s="464">
        <v>607181543643.75647</v>
      </c>
      <c r="J1395" s="462">
        <v>0.36694423335115989</v>
      </c>
      <c r="K1395" s="464">
        <v>39626144351.686554</v>
      </c>
      <c r="L1395" s="464">
        <v>65488270825.988724</v>
      </c>
      <c r="M1395" s="464">
        <v>59446359875.839073</v>
      </c>
      <c r="N1395" s="464">
        <v>22213048360.358959</v>
      </c>
      <c r="O1395" s="464">
        <v>38092.236787738388</v>
      </c>
      <c r="P1395" s="461">
        <v>204099.53480543077</v>
      </c>
      <c r="Q1395" s="461">
        <v>96165.812591998169</v>
      </c>
      <c r="R1395" s="464">
        <v>991581319872.3844</v>
      </c>
      <c r="S1395" s="462">
        <v>0.50675516818068278</v>
      </c>
      <c r="T1395" s="462">
        <v>0.36111822794338816</v>
      </c>
      <c r="U1395" s="461">
        <v>16.044049708968661</v>
      </c>
      <c r="V1395" s="464">
        <v>6133118136775.0342</v>
      </c>
      <c r="W1395" s="460">
        <v>1933.3510952007498</v>
      </c>
      <c r="X1395" s="463">
        <v>4.6672196474915925E-2</v>
      </c>
      <c r="Y1395" s="476">
        <v>2.0000000000000001E-4</v>
      </c>
    </row>
    <row r="1396" spans="1:25" x14ac:dyDescent="0.2">
      <c r="A1396" s="475">
        <f t="shared" si="21"/>
        <v>1392</v>
      </c>
      <c r="B1396" s="462">
        <v>0.37995740563770486</v>
      </c>
      <c r="C1396" s="461">
        <v>3166.3864371120335</v>
      </c>
      <c r="D1396" s="462">
        <v>1.3102365953340707</v>
      </c>
      <c r="E1396" s="462">
        <v>0.32861664259872503</v>
      </c>
      <c r="F1396" s="516">
        <v>2025.68</v>
      </c>
      <c r="G1396" s="464">
        <v>451091887877.97467</v>
      </c>
      <c r="H1396" s="461">
        <v>55390958.26706437</v>
      </c>
      <c r="I1396" s="464">
        <v>912810848029.4668</v>
      </c>
      <c r="J1396" s="462">
        <v>0.15202780833872198</v>
      </c>
      <c r="K1396" s="464">
        <v>25922648439.15995</v>
      </c>
      <c r="L1396" s="464">
        <v>16454262697.816397</v>
      </c>
      <c r="M1396" s="464">
        <v>192404213710.9014</v>
      </c>
      <c r="N1396" s="464">
        <v>82547835908.389648</v>
      </c>
      <c r="O1396" s="464">
        <v>20415.446643369276</v>
      </c>
      <c r="P1396" s="461">
        <v>510179.6358723946</v>
      </c>
      <c r="Q1396" s="461">
        <v>316770.38679204625</v>
      </c>
      <c r="R1396" s="464">
        <v>1707258192653.6787</v>
      </c>
      <c r="S1396" s="462">
        <v>0.41632522186184118</v>
      </c>
      <c r="T1396" s="462">
        <v>0.30537504796260662</v>
      </c>
      <c r="U1396" s="461">
        <v>18.153854675036683</v>
      </c>
      <c r="V1396" s="464">
        <v>10179992381635.445</v>
      </c>
      <c r="W1396" s="460">
        <v>3210.9707825136088</v>
      </c>
      <c r="X1396" s="463">
        <v>4.1179584794523015E-2</v>
      </c>
      <c r="Y1396" s="476">
        <v>2.0000000000000001E-4</v>
      </c>
    </row>
    <row r="1397" spans="1:25" x14ac:dyDescent="0.2">
      <c r="A1397" s="475">
        <f t="shared" si="21"/>
        <v>1393</v>
      </c>
      <c r="B1397" s="462">
        <v>0.43398989229659457</v>
      </c>
      <c r="C1397" s="461">
        <v>5783.52833431612</v>
      </c>
      <c r="D1397" s="462">
        <v>0.82633801682639119</v>
      </c>
      <c r="E1397" s="462">
        <v>0.32036483354143752</v>
      </c>
      <c r="F1397" s="516">
        <v>2025.43</v>
      </c>
      <c r="G1397" s="464">
        <v>276003851974.62903</v>
      </c>
      <c r="H1397" s="461">
        <v>20910979.207597956</v>
      </c>
      <c r="I1397" s="464">
        <v>503111626649.66803</v>
      </c>
      <c r="J1397" s="462">
        <v>0.34987481547059962</v>
      </c>
      <c r="K1397" s="464">
        <v>32443348417.165695</v>
      </c>
      <c r="L1397" s="464">
        <v>24196724845.332973</v>
      </c>
      <c r="M1397" s="464">
        <v>143291203911.24777</v>
      </c>
      <c r="N1397" s="464">
        <v>30642392957.55312</v>
      </c>
      <c r="O1397" s="464">
        <v>39440.205540355142</v>
      </c>
      <c r="P1397" s="461">
        <v>247680.09915332822</v>
      </c>
      <c r="Q1397" s="461">
        <v>129160.43271347048</v>
      </c>
      <c r="R1397" s="464">
        <v>1113141120629.2339</v>
      </c>
      <c r="S1397" s="462">
        <v>0.57404266149318706</v>
      </c>
      <c r="T1397" s="462">
        <v>0.3829904949067014</v>
      </c>
      <c r="U1397" s="461">
        <v>16.753099757703399</v>
      </c>
      <c r="V1397" s="464">
        <v>7779955923213.8682</v>
      </c>
      <c r="W1397" s="460">
        <v>2455.0493497263278</v>
      </c>
      <c r="X1397" s="463">
        <v>4.3929015023928715E-2</v>
      </c>
      <c r="Y1397" s="476">
        <v>2.0000000000000001E-4</v>
      </c>
    </row>
    <row r="1398" spans="1:25" x14ac:dyDescent="0.2">
      <c r="A1398" s="475">
        <f t="shared" si="21"/>
        <v>1394</v>
      </c>
      <c r="B1398" s="462">
        <v>0.39083120578802255</v>
      </c>
      <c r="C1398" s="461">
        <v>4332.0393205931223</v>
      </c>
      <c r="D1398" s="462">
        <v>0.92826626928214684</v>
      </c>
      <c r="E1398" s="462">
        <v>0.23462297998218273</v>
      </c>
      <c r="F1398" s="516">
        <v>2023.96</v>
      </c>
      <c r="G1398" s="464">
        <v>422902882723.00165</v>
      </c>
      <c r="H1398" s="461">
        <v>26193985.741236959</v>
      </c>
      <c r="I1398" s="464">
        <v>443963885360.17432</v>
      </c>
      <c r="J1398" s="462">
        <v>9.0035646111877865E-3</v>
      </c>
      <c r="K1398" s="464">
        <v>19807561550.862396</v>
      </c>
      <c r="L1398" s="464">
        <v>0</v>
      </c>
      <c r="M1398" s="464">
        <v>315767782504.1272</v>
      </c>
      <c r="N1398" s="464">
        <v>56466104863.244019</v>
      </c>
      <c r="O1398" s="464">
        <v>18532.091916101461</v>
      </c>
      <c r="P1398" s="461">
        <v>355568.42210073047</v>
      </c>
      <c r="Q1398" s="461">
        <v>207533.6075608393</v>
      </c>
      <c r="R1398" s="464">
        <v>1164751623881.0991</v>
      </c>
      <c r="S1398" s="462">
        <v>0.46849842731704944</v>
      </c>
      <c r="T1398" s="462">
        <v>0.34354088925728571</v>
      </c>
      <c r="U1398" s="461">
        <v>20.435769045889806</v>
      </c>
      <c r="V1398" s="464">
        <v>8885269510864.4551</v>
      </c>
      <c r="W1398" s="460">
        <v>2805.4803554890568</v>
      </c>
      <c r="X1398" s="463">
        <v>3.6353692923937406E-2</v>
      </c>
      <c r="Y1398" s="476">
        <v>2.0000000000000001E-4</v>
      </c>
    </row>
    <row r="1399" spans="1:25" x14ac:dyDescent="0.2">
      <c r="A1399" s="475">
        <f t="shared" si="21"/>
        <v>1395</v>
      </c>
      <c r="B1399" s="462">
        <v>0.46765966298140904</v>
      </c>
      <c r="C1399" s="461">
        <v>10753.803938853598</v>
      </c>
      <c r="D1399" s="462">
        <v>0.82384690479457545</v>
      </c>
      <c r="E1399" s="462">
        <v>0.60258949755951274</v>
      </c>
      <c r="F1399" s="516">
        <v>2025.84</v>
      </c>
      <c r="G1399" s="464">
        <v>153389487861.87216</v>
      </c>
      <c r="H1399" s="461">
        <v>20291107.834260534</v>
      </c>
      <c r="I1399" s="464">
        <v>505016340668.03912</v>
      </c>
      <c r="J1399" s="462">
        <v>0.26282950876336275</v>
      </c>
      <c r="K1399" s="464">
        <v>20752995680.92448</v>
      </c>
      <c r="L1399" s="464">
        <v>3892510288.0790644</v>
      </c>
      <c r="M1399" s="464">
        <v>134104281250.68727</v>
      </c>
      <c r="N1399" s="464">
        <v>115926268581.21936</v>
      </c>
      <c r="O1399" s="464">
        <v>22470.566624568397</v>
      </c>
      <c r="P1399" s="461">
        <v>618144.98838496464</v>
      </c>
      <c r="Q1399" s="461">
        <v>417749.30380857555</v>
      </c>
      <c r="R1399" s="464">
        <v>1067987196387.2668</v>
      </c>
      <c r="S1399" s="462">
        <v>0.47613539402101607</v>
      </c>
      <c r="T1399" s="462">
        <v>0.26569585858901013</v>
      </c>
      <c r="U1399" s="461">
        <v>16.12521980385851</v>
      </c>
      <c r="V1399" s="464">
        <v>4912487845148.2109</v>
      </c>
      <c r="W1399" s="460">
        <v>1550.6830138887094</v>
      </c>
      <c r="X1399" s="463">
        <v>4.6284806274692086E-2</v>
      </c>
      <c r="Y1399" s="476">
        <v>2.0000000000000001E-4</v>
      </c>
    </row>
    <row r="1400" spans="1:25" x14ac:dyDescent="0.2">
      <c r="A1400" s="475">
        <f t="shared" si="21"/>
        <v>1396</v>
      </c>
      <c r="B1400" s="462">
        <v>0.47424371968388995</v>
      </c>
      <c r="C1400" s="461">
        <v>6378.277044181159</v>
      </c>
      <c r="D1400" s="462">
        <v>1.0113153899296163</v>
      </c>
      <c r="E1400" s="462">
        <v>0.45095656338499329</v>
      </c>
      <c r="F1400" s="516">
        <v>2026.53</v>
      </c>
      <c r="G1400" s="464">
        <v>114536131938.44072</v>
      </c>
      <c r="H1400" s="461">
        <v>31135390.911212247</v>
      </c>
      <c r="I1400" s="464">
        <v>673874968314.73779</v>
      </c>
      <c r="J1400" s="462">
        <v>0.32594425687531559</v>
      </c>
      <c r="K1400" s="464">
        <v>27175420263.772919</v>
      </c>
      <c r="L1400" s="464">
        <v>14185007239.581707</v>
      </c>
      <c r="M1400" s="464">
        <v>38594869276.460129</v>
      </c>
      <c r="N1400" s="464">
        <v>74022303173.580338</v>
      </c>
      <c r="O1400" s="464">
        <v>20150.392163859309</v>
      </c>
      <c r="P1400" s="461">
        <v>491386.75047316938</v>
      </c>
      <c r="Q1400" s="461">
        <v>310499.61247551104</v>
      </c>
      <c r="R1400" s="464">
        <v>1015666126613.2085</v>
      </c>
      <c r="S1400" s="462">
        <v>0.43313656412450968</v>
      </c>
      <c r="T1400" s="462">
        <v>0.28108541298223372</v>
      </c>
      <c r="U1400" s="461">
        <v>15.27565276104365</v>
      </c>
      <c r="V1400" s="464">
        <v>4722262003398.6494</v>
      </c>
      <c r="W1400" s="460">
        <v>1489.77691949371</v>
      </c>
      <c r="X1400" s="463">
        <v>4.8803863735378962E-2</v>
      </c>
      <c r="Y1400" s="476">
        <v>2.0000000000000001E-4</v>
      </c>
    </row>
    <row r="1401" spans="1:25" x14ac:dyDescent="0.2">
      <c r="A1401" s="475">
        <f t="shared" si="21"/>
        <v>1397</v>
      </c>
      <c r="B1401" s="462">
        <v>0.4768556104045133</v>
      </c>
      <c r="C1401" s="461">
        <v>3535.9603290115506</v>
      </c>
      <c r="D1401" s="462">
        <v>0.60433084591199471</v>
      </c>
      <c r="E1401" s="462">
        <v>0.36904969945403981</v>
      </c>
      <c r="F1401" s="516">
        <v>2023.75</v>
      </c>
      <c r="G1401" s="464">
        <v>233315402874.49176</v>
      </c>
      <c r="H1401" s="461">
        <v>13036039.391633108</v>
      </c>
      <c r="I1401" s="464">
        <v>426110249807.78479</v>
      </c>
      <c r="J1401" s="462">
        <v>0.41339534838558767</v>
      </c>
      <c r="K1401" s="464">
        <v>9143878514.144392</v>
      </c>
      <c r="L1401" s="464">
        <v>0</v>
      </c>
      <c r="M1401" s="464">
        <v>260692663989.30954</v>
      </c>
      <c r="N1401" s="464">
        <v>37781102849.99054</v>
      </c>
      <c r="O1401" s="464">
        <v>13396.917351497774</v>
      </c>
      <c r="P1401" s="461">
        <v>247976.05400801607</v>
      </c>
      <c r="Q1401" s="461">
        <v>133908.74662645851</v>
      </c>
      <c r="R1401" s="464">
        <v>1003557925110.5835</v>
      </c>
      <c r="S1401" s="462">
        <v>0.61292315443737044</v>
      </c>
      <c r="T1401" s="462">
        <v>0.38010891130436048</v>
      </c>
      <c r="U1401" s="461">
        <v>16.630104466704726</v>
      </c>
      <c r="V1401" s="464">
        <v>7026229354015.5703</v>
      </c>
      <c r="W1401" s="460">
        <v>2216.5307617844296</v>
      </c>
      <c r="X1401" s="463">
        <v>4.3630258782704039E-2</v>
      </c>
      <c r="Y1401" s="476">
        <v>2.0000000000000001E-4</v>
      </c>
    </row>
    <row r="1402" spans="1:25" x14ac:dyDescent="0.2">
      <c r="A1402" s="475">
        <f t="shared" si="21"/>
        <v>1398</v>
      </c>
      <c r="B1402" s="462">
        <v>0.44458169209186593</v>
      </c>
      <c r="C1402" s="461">
        <v>3831.4843754558101</v>
      </c>
      <c r="D1402" s="462">
        <v>0.67653375155521833</v>
      </c>
      <c r="E1402" s="462">
        <v>0.33464182113217122</v>
      </c>
      <c r="F1402" s="516">
        <v>2024.38</v>
      </c>
      <c r="G1402" s="464">
        <v>123266281329.03116</v>
      </c>
      <c r="H1402" s="461">
        <v>14756464.999746028</v>
      </c>
      <c r="I1402" s="464">
        <v>415442254370.68243</v>
      </c>
      <c r="J1402" s="462">
        <v>0.33561611459540319</v>
      </c>
      <c r="K1402" s="464">
        <v>10487936653.409197</v>
      </c>
      <c r="L1402" s="464">
        <v>6848770902.4313965</v>
      </c>
      <c r="M1402" s="464">
        <v>114201042022.23257</v>
      </c>
      <c r="N1402" s="464">
        <v>70663757370.424072</v>
      </c>
      <c r="O1402" s="464">
        <v>15987.815019980957</v>
      </c>
      <c r="P1402" s="461">
        <v>407658.30802875914</v>
      </c>
      <c r="Q1402" s="461">
        <v>254454.48587794579</v>
      </c>
      <c r="R1402" s="464">
        <v>762418128870.57935</v>
      </c>
      <c r="S1402" s="462">
        <v>0.48727556529185839</v>
      </c>
      <c r="T1402" s="462">
        <v>0.31602992630352</v>
      </c>
      <c r="U1402" s="461">
        <v>16.034709923840964</v>
      </c>
      <c r="V1402" s="464">
        <v>4301392030807.0859</v>
      </c>
      <c r="W1402" s="460">
        <v>1358.0791073698063</v>
      </c>
      <c r="X1402" s="463">
        <v>4.5244150096472646E-2</v>
      </c>
      <c r="Y1402" s="476">
        <v>2.0000000000000001E-4</v>
      </c>
    </row>
    <row r="1403" spans="1:25" x14ac:dyDescent="0.2">
      <c r="A1403" s="475">
        <f t="shared" si="21"/>
        <v>1399</v>
      </c>
      <c r="B1403" s="462">
        <v>0.51874707492439376</v>
      </c>
      <c r="C1403" s="461">
        <v>4742.828136339067</v>
      </c>
      <c r="D1403" s="462">
        <v>1.3049490759190765</v>
      </c>
      <c r="E1403" s="462">
        <v>0.16390227398182344</v>
      </c>
      <c r="F1403" s="516">
        <v>2023.75</v>
      </c>
      <c r="G1403" s="464">
        <v>394254298023.18304</v>
      </c>
      <c r="H1403" s="461">
        <v>30689331.687941927</v>
      </c>
      <c r="I1403" s="464">
        <v>421324469399.66589</v>
      </c>
      <c r="J1403" s="462">
        <v>-0.29559581844716964</v>
      </c>
      <c r="K1403" s="464">
        <v>11662473681.004946</v>
      </c>
      <c r="L1403" s="464">
        <v>0</v>
      </c>
      <c r="M1403" s="464">
        <v>531831598858.63</v>
      </c>
      <c r="N1403" s="464">
        <v>3537978442.1863799</v>
      </c>
      <c r="O1403" s="464">
        <v>39928.417640153304</v>
      </c>
      <c r="P1403" s="461">
        <v>69144.040233049047</v>
      </c>
      <c r="Q1403" s="461">
        <v>11849.26005826226</v>
      </c>
      <c r="R1403" s="464">
        <v>1513546560111.2297</v>
      </c>
      <c r="S1403" s="462">
        <v>0.49028073815645523</v>
      </c>
      <c r="T1403" s="462">
        <v>0.16646830286541231</v>
      </c>
      <c r="U1403" s="461">
        <v>30.901862400573222</v>
      </c>
      <c r="V1403" s="464">
        <v>8140424585043.3193</v>
      </c>
      <c r="W1403" s="460">
        <v>2567.9624941852644</v>
      </c>
      <c r="X1403" s="463">
        <v>2.5094658600518932E-2</v>
      </c>
      <c r="Y1403" s="476">
        <v>2.0000000000000001E-4</v>
      </c>
    </row>
    <row r="1404" spans="1:25" x14ac:dyDescent="0.2">
      <c r="A1404" s="475">
        <f t="shared" si="21"/>
        <v>1400</v>
      </c>
      <c r="B1404" s="462">
        <v>0.6231605912375745</v>
      </c>
      <c r="C1404" s="461">
        <v>5831.0576659576445</v>
      </c>
      <c r="D1404" s="462">
        <v>1.3298577300597696</v>
      </c>
      <c r="E1404" s="462">
        <v>0.50818571596771156</v>
      </c>
      <c r="F1404" s="516">
        <v>2023.75</v>
      </c>
      <c r="G1404" s="464">
        <v>330446275910.27612</v>
      </c>
      <c r="H1404" s="461">
        <v>55727764.390197068</v>
      </c>
      <c r="I1404" s="464">
        <v>859472754240.802</v>
      </c>
      <c r="J1404" s="462">
        <v>0.21734056843375293</v>
      </c>
      <c r="K1404" s="464">
        <v>13321142632.841887</v>
      </c>
      <c r="L1404" s="464">
        <v>0</v>
      </c>
      <c r="M1404" s="464">
        <v>511103055103.04657</v>
      </c>
      <c r="N1404" s="464">
        <v>38285744934.516823</v>
      </c>
      <c r="O1404" s="464">
        <v>10000</v>
      </c>
      <c r="P1404" s="461">
        <v>317591.78380075068</v>
      </c>
      <c r="Q1404" s="461">
        <v>171679.91756998844</v>
      </c>
      <c r="R1404" s="464">
        <v>2042141982864.2795</v>
      </c>
      <c r="S1404" s="462">
        <v>0.54130156662968187</v>
      </c>
      <c r="T1404" s="462">
        <v>0.20909785393418415</v>
      </c>
      <c r="U1404" s="461">
        <v>17.596033342977012</v>
      </c>
      <c r="V1404" s="464">
        <v>8014946188105.8223</v>
      </c>
      <c r="W1404" s="460">
        <v>2529.2423464260314</v>
      </c>
      <c r="X1404" s="463">
        <v>4.2536614423472577E-2</v>
      </c>
      <c r="Y1404" s="476">
        <v>2.0000000000000001E-4</v>
      </c>
    </row>
    <row r="1405" spans="1:25" x14ac:dyDescent="0.2">
      <c r="A1405" s="475">
        <f t="shared" si="21"/>
        <v>1401</v>
      </c>
      <c r="B1405" s="462">
        <v>0.57448932373384909</v>
      </c>
      <c r="C1405" s="461">
        <v>4975.8714553064247</v>
      </c>
      <c r="D1405" s="462">
        <v>0.84607438440684979</v>
      </c>
      <c r="E1405" s="462">
        <v>0.31824755666266341</v>
      </c>
      <c r="F1405" s="516">
        <v>2025.45</v>
      </c>
      <c r="G1405" s="464">
        <v>188442093850.88663</v>
      </c>
      <c r="H1405" s="461">
        <v>22420267.830059942</v>
      </c>
      <c r="I1405" s="464">
        <v>622879234258.73376</v>
      </c>
      <c r="J1405" s="462">
        <v>0.44981535131314143</v>
      </c>
      <c r="K1405" s="464">
        <v>18812354593.63731</v>
      </c>
      <c r="L1405" s="464">
        <v>26896692719.621685</v>
      </c>
      <c r="M1405" s="464">
        <v>94375415906.639465</v>
      </c>
      <c r="N1405" s="464">
        <v>8472294593.058938</v>
      </c>
      <c r="O1405" s="464">
        <v>26153.650918306383</v>
      </c>
      <c r="P1405" s="461">
        <v>106290.62483460718</v>
      </c>
      <c r="Q1405" s="461">
        <v>35817.248805090174</v>
      </c>
      <c r="R1405" s="464">
        <v>958991674883.85889</v>
      </c>
      <c r="S1405" s="462">
        <v>0.55807457181508546</v>
      </c>
      <c r="T1405" s="462">
        <v>0.45546324001834254</v>
      </c>
      <c r="U1405" s="461">
        <v>15.546077299151492</v>
      </c>
      <c r="V1405" s="464">
        <v>7567937035473.6025</v>
      </c>
      <c r="W1405" s="460">
        <v>2387.9296403601816</v>
      </c>
      <c r="X1405" s="463">
        <v>4.621886042448705E-2</v>
      </c>
      <c r="Y1405" s="476">
        <v>2.0000000000000001E-4</v>
      </c>
    </row>
    <row r="1406" spans="1:25" x14ac:dyDescent="0.2">
      <c r="A1406" s="475">
        <f t="shared" si="21"/>
        <v>1402</v>
      </c>
      <c r="B1406" s="462">
        <v>0.49237565483251183</v>
      </c>
      <c r="C1406" s="461">
        <v>4430.8062323030963</v>
      </c>
      <c r="D1406" s="462">
        <v>0.63367079790394321</v>
      </c>
      <c r="E1406" s="462">
        <v>0.54741080951135046</v>
      </c>
      <c r="F1406" s="516">
        <v>2024.85</v>
      </c>
      <c r="G1406" s="464">
        <v>197184727500.49289</v>
      </c>
      <c r="H1406" s="461">
        <v>13895692.477527574</v>
      </c>
      <c r="I1406" s="464">
        <v>446482739702.25616</v>
      </c>
      <c r="J1406" s="462">
        <v>0.44077089638687483</v>
      </c>
      <c r="K1406" s="464">
        <v>14547546472.835281</v>
      </c>
      <c r="L1406" s="464">
        <v>1277333054.3482316</v>
      </c>
      <c r="M1406" s="464">
        <v>200543567187.16666</v>
      </c>
      <c r="N1406" s="464">
        <v>39673487291.49984</v>
      </c>
      <c r="O1406" s="464">
        <v>32272.181057887741</v>
      </c>
      <c r="P1406" s="461">
        <v>273144.7685703981</v>
      </c>
      <c r="Q1406" s="461">
        <v>152065.52220081922</v>
      </c>
      <c r="R1406" s="464">
        <v>948145223625.29932</v>
      </c>
      <c r="S1406" s="462">
        <v>0.59636226741354459</v>
      </c>
      <c r="T1406" s="462">
        <v>0.38200965748698151</v>
      </c>
      <c r="U1406" s="461">
        <v>16.236286878691239</v>
      </c>
      <c r="V1406" s="464">
        <v>6620220420780.3398</v>
      </c>
      <c r="W1406" s="460">
        <v>2088.9015004881721</v>
      </c>
      <c r="X1406" s="463">
        <v>4.3857296427184458E-2</v>
      </c>
      <c r="Y1406" s="476">
        <v>2.0000000000000001E-4</v>
      </c>
    </row>
    <row r="1407" spans="1:25" x14ac:dyDescent="0.2">
      <c r="A1407" s="475">
        <f t="shared" si="21"/>
        <v>1403</v>
      </c>
      <c r="B1407" s="462">
        <v>0.59516963805160228</v>
      </c>
      <c r="C1407" s="461">
        <v>1500</v>
      </c>
      <c r="D1407" s="462">
        <v>0.58576692841008671</v>
      </c>
      <c r="E1407" s="462">
        <v>0.49514382125464734</v>
      </c>
      <c r="F1407" s="516">
        <v>2023.75</v>
      </c>
      <c r="G1407" s="464">
        <v>263032395741.94077</v>
      </c>
      <c r="H1407" s="461">
        <v>13370633.83473002</v>
      </c>
      <c r="I1407" s="464">
        <v>323086143541.50488</v>
      </c>
      <c r="J1407" s="462">
        <v>0.242878367078743</v>
      </c>
      <c r="K1407" s="464">
        <v>11043018300.26437</v>
      </c>
      <c r="L1407" s="464">
        <v>0</v>
      </c>
      <c r="M1407" s="464">
        <v>292484054852.89172</v>
      </c>
      <c r="N1407" s="464">
        <v>50025010227.873299</v>
      </c>
      <c r="O1407" s="464">
        <v>24748.966589941141</v>
      </c>
      <c r="P1407" s="461">
        <v>314296.53997684008</v>
      </c>
      <c r="Q1407" s="461">
        <v>184439.86106425407</v>
      </c>
      <c r="R1407" s="464">
        <v>936044585785.2854</v>
      </c>
      <c r="S1407" s="462">
        <v>0.57263363310007021</v>
      </c>
      <c r="T1407" s="462">
        <v>0.33915677800511651</v>
      </c>
      <c r="U1407" s="461">
        <v>17.924404780171617</v>
      </c>
      <c r="V1407" s="464">
        <v>6314170259109.7939</v>
      </c>
      <c r="W1407" s="460">
        <v>1993.3073713735678</v>
      </c>
      <c r="X1407" s="463">
        <v>4.033917730235359E-2</v>
      </c>
      <c r="Y1407" s="476">
        <v>2.0000000000000001E-4</v>
      </c>
    </row>
    <row r="1408" spans="1:25" x14ac:dyDescent="0.2">
      <c r="A1408" s="475">
        <f t="shared" si="21"/>
        <v>1404</v>
      </c>
      <c r="B1408" s="462">
        <v>0.39547363542723424</v>
      </c>
      <c r="C1408" s="461">
        <v>5174.8388367131656</v>
      </c>
      <c r="D1408" s="462">
        <v>1.070218908213084</v>
      </c>
      <c r="E1408" s="462">
        <v>0.20129811143023149</v>
      </c>
      <c r="F1408" s="516">
        <v>2028.01</v>
      </c>
      <c r="G1408" s="464">
        <v>26300396354.040203</v>
      </c>
      <c r="H1408" s="461">
        <v>34528633.624561377</v>
      </c>
      <c r="I1408" s="464">
        <v>607245618274.87451</v>
      </c>
      <c r="J1408" s="462">
        <v>0.11421827311160238</v>
      </c>
      <c r="K1408" s="464">
        <v>24643305932.027672</v>
      </c>
      <c r="L1408" s="464">
        <v>55739611545.172699</v>
      </c>
      <c r="M1408" s="464">
        <v>0</v>
      </c>
      <c r="N1408" s="464">
        <v>12649847259.254787</v>
      </c>
      <c r="O1408" s="464">
        <v>22303.259511745691</v>
      </c>
      <c r="P1408" s="461">
        <v>155393.07363309001</v>
      </c>
      <c r="Q1408" s="461">
        <v>48096.451628724586</v>
      </c>
      <c r="R1408" s="464">
        <v>700278383011.32971</v>
      </c>
      <c r="S1408" s="462">
        <v>0.18527722469550315</v>
      </c>
      <c r="T1408" s="462">
        <v>6.1823178225401058E-2</v>
      </c>
      <c r="U1408" s="461">
        <v>20.743701518170347</v>
      </c>
      <c r="V1408" s="464">
        <v>954733816830.09729</v>
      </c>
      <c r="W1408" s="460">
        <v>301.22702461171622</v>
      </c>
      <c r="X1408" s="463">
        <v>3.7032702719003281E-2</v>
      </c>
      <c r="Y1408" s="476">
        <v>2.0000000000000001E-4</v>
      </c>
    </row>
    <row r="1409" spans="1:25" x14ac:dyDescent="0.2">
      <c r="A1409" s="475">
        <f t="shared" si="21"/>
        <v>1405</v>
      </c>
      <c r="B1409" s="462">
        <v>0.50385259549768935</v>
      </c>
      <c r="C1409" s="461">
        <v>4718.7719386643003</v>
      </c>
      <c r="D1409" s="462">
        <v>0.74396983570295683</v>
      </c>
      <c r="E1409" s="462">
        <v>0.48759971537162711</v>
      </c>
      <c r="F1409" s="516">
        <v>2023.75</v>
      </c>
      <c r="G1409" s="464">
        <v>184587026222.66412</v>
      </c>
      <c r="H1409" s="461">
        <v>16535402.201078618</v>
      </c>
      <c r="I1409" s="464">
        <v>426499886927.04022</v>
      </c>
      <c r="J1409" s="462">
        <v>0.31784680878087301</v>
      </c>
      <c r="K1409" s="464">
        <v>12549441987.065351</v>
      </c>
      <c r="L1409" s="464">
        <v>0</v>
      </c>
      <c r="M1409" s="464">
        <v>159991797230.40704</v>
      </c>
      <c r="N1409" s="464">
        <v>88577534032.25676</v>
      </c>
      <c r="O1409" s="464">
        <v>23429.270811183706</v>
      </c>
      <c r="P1409" s="461">
        <v>518756.168774658</v>
      </c>
      <c r="Q1409" s="461">
        <v>340459.18325452472</v>
      </c>
      <c r="R1409" s="464">
        <v>886695985308.08948</v>
      </c>
      <c r="S1409" s="462">
        <v>0.50614721328553836</v>
      </c>
      <c r="T1409" s="462">
        <v>0.33015014254764197</v>
      </c>
      <c r="U1409" s="461">
        <v>16.731147203537198</v>
      </c>
      <c r="V1409" s="464">
        <v>5408001666378.0713</v>
      </c>
      <c r="W1409" s="460">
        <v>1707.5870814553325</v>
      </c>
      <c r="X1409" s="463">
        <v>4.3305584435210071E-2</v>
      </c>
      <c r="Y1409" s="476">
        <v>2.0000000000000001E-4</v>
      </c>
    </row>
    <row r="1410" spans="1:25" x14ac:dyDescent="0.2">
      <c r="A1410" s="475">
        <f t="shared" si="21"/>
        <v>1406</v>
      </c>
      <c r="B1410" s="462">
        <v>0.56120530994255347</v>
      </c>
      <c r="C1410" s="461">
        <v>6547.1615532810201</v>
      </c>
      <c r="D1410" s="462">
        <v>0.88642566324655903</v>
      </c>
      <c r="E1410" s="462">
        <v>0.49763232709377425</v>
      </c>
      <c r="F1410" s="516">
        <v>2025.99</v>
      </c>
      <c r="G1410" s="464">
        <v>141803282074.19147</v>
      </c>
      <c r="H1410" s="461">
        <v>23916122.838496584</v>
      </c>
      <c r="I1410" s="464">
        <v>566765852744.79688</v>
      </c>
      <c r="J1410" s="462">
        <v>0.26949369111570498</v>
      </c>
      <c r="K1410" s="464">
        <v>25654318772.681782</v>
      </c>
      <c r="L1410" s="464">
        <v>16394190529.792036</v>
      </c>
      <c r="M1410" s="464">
        <v>102907850514.60741</v>
      </c>
      <c r="N1410" s="464">
        <v>37795519020.660042</v>
      </c>
      <c r="O1410" s="464">
        <v>30490.943352521484</v>
      </c>
      <c r="P1410" s="461">
        <v>261538.5197531119</v>
      </c>
      <c r="Q1410" s="461">
        <v>138109.55946582792</v>
      </c>
      <c r="R1410" s="464">
        <v>936232888425.11914</v>
      </c>
      <c r="S1410" s="462">
        <v>0.44616193513564595</v>
      </c>
      <c r="T1410" s="462">
        <v>0.26406393633499431</v>
      </c>
      <c r="U1410" s="461">
        <v>16.297926779797447</v>
      </c>
      <c r="V1410" s="464">
        <v>4379929810046.3267</v>
      </c>
      <c r="W1410" s="460">
        <v>1383.0970029210155</v>
      </c>
      <c r="X1410" s="463">
        <v>4.5213854895927295E-2</v>
      </c>
      <c r="Y1410" s="476">
        <v>2.0000000000000001E-4</v>
      </c>
    </row>
    <row r="1411" spans="1:25" x14ac:dyDescent="0.2">
      <c r="A1411" s="475">
        <f t="shared" si="21"/>
        <v>1407</v>
      </c>
      <c r="B1411" s="462">
        <v>0.64053403529628505</v>
      </c>
      <c r="C1411" s="461">
        <v>5143.356321781338</v>
      </c>
      <c r="D1411" s="462">
        <v>0.78446957128499473</v>
      </c>
      <c r="E1411" s="462">
        <v>0.32012407863710846</v>
      </c>
      <c r="F1411" s="516">
        <v>2024.64</v>
      </c>
      <c r="G1411" s="464">
        <v>305869389615.79102</v>
      </c>
      <c r="H1411" s="461">
        <v>19165805.046185791</v>
      </c>
      <c r="I1411" s="464">
        <v>423390936081.62378</v>
      </c>
      <c r="J1411" s="462">
        <v>0.22665126473843344</v>
      </c>
      <c r="K1411" s="464">
        <v>19687080396.075886</v>
      </c>
      <c r="L1411" s="464">
        <v>11899525076.051277</v>
      </c>
      <c r="M1411" s="464">
        <v>241127214596.7272</v>
      </c>
      <c r="N1411" s="464">
        <v>43635036235.583733</v>
      </c>
      <c r="O1411" s="464">
        <v>28078.31694705657</v>
      </c>
      <c r="P1411" s="461">
        <v>298732.67037217604</v>
      </c>
      <c r="Q1411" s="461">
        <v>167891.73729883975</v>
      </c>
      <c r="R1411" s="464">
        <v>1111812334520.53</v>
      </c>
      <c r="S1411" s="462">
        <v>0.5487189635325348</v>
      </c>
      <c r="T1411" s="462">
        <v>0.33787192448222114</v>
      </c>
      <c r="U1411" s="461">
        <v>17.845474319537534</v>
      </c>
      <c r="V1411" s="464">
        <v>7245414871202.043</v>
      </c>
      <c r="W1411" s="460">
        <v>2286.0303947807415</v>
      </c>
      <c r="X1411" s="463">
        <v>4.1579676406127246E-2</v>
      </c>
      <c r="Y1411" s="476">
        <v>2.0000000000000001E-4</v>
      </c>
    </row>
    <row r="1412" spans="1:25" x14ac:dyDescent="0.2">
      <c r="A1412" s="475">
        <f t="shared" si="21"/>
        <v>1408</v>
      </c>
      <c r="B1412" s="462">
        <v>0.46612532414750868</v>
      </c>
      <c r="C1412" s="461">
        <v>3692.1855298595128</v>
      </c>
      <c r="D1412" s="462">
        <v>1.0816253008599883</v>
      </c>
      <c r="E1412" s="462">
        <v>0.48037077591080635</v>
      </c>
      <c r="F1412" s="516">
        <v>2025.66</v>
      </c>
      <c r="G1412" s="464">
        <v>324731427656.375</v>
      </c>
      <c r="H1412" s="461">
        <v>36411885.203958042</v>
      </c>
      <c r="I1412" s="464">
        <v>812754004208.69189</v>
      </c>
      <c r="J1412" s="462">
        <v>0.43014906570364786</v>
      </c>
      <c r="K1412" s="464">
        <v>54885478823.168968</v>
      </c>
      <c r="L1412" s="464">
        <v>137018137716.01125</v>
      </c>
      <c r="M1412" s="464">
        <v>163918512215.66315</v>
      </c>
      <c r="N1412" s="464">
        <v>22614742082.327038</v>
      </c>
      <c r="O1412" s="464">
        <v>34160.651670720137</v>
      </c>
      <c r="P1412" s="461">
        <v>217051.67663133668</v>
      </c>
      <c r="Q1412" s="461">
        <v>104051.9123284805</v>
      </c>
      <c r="R1412" s="464">
        <v>1498261334502.0808</v>
      </c>
      <c r="S1412" s="462">
        <v>0.57904327351958684</v>
      </c>
      <c r="T1412" s="462">
        <v>0.43850981568824599</v>
      </c>
      <c r="U1412" s="461">
        <v>15.841414846307922</v>
      </c>
      <c r="V1412" s="464">
        <v>11388726216812.291</v>
      </c>
      <c r="W1412" s="460">
        <v>3591.2955220719223</v>
      </c>
      <c r="X1412" s="463">
        <v>4.6321886640884324E-2</v>
      </c>
      <c r="Y1412" s="476">
        <v>2.0000000000000001E-4</v>
      </c>
    </row>
    <row r="1413" spans="1:25" x14ac:dyDescent="0.2">
      <c r="A1413" s="475">
        <f t="shared" si="21"/>
        <v>1409</v>
      </c>
      <c r="B1413" s="462">
        <v>0.40768167689914886</v>
      </c>
      <c r="C1413" s="461">
        <v>5648.8584296006165</v>
      </c>
      <c r="D1413" s="462">
        <v>0.47424870228497601</v>
      </c>
      <c r="E1413" s="462">
        <v>0.4346234142774183</v>
      </c>
      <c r="F1413" s="516">
        <v>2025.24</v>
      </c>
      <c r="G1413" s="464">
        <v>108250978053.25131</v>
      </c>
      <c r="H1413" s="461">
        <v>8938233.7637736946</v>
      </c>
      <c r="I1413" s="464">
        <v>348409572770.31543</v>
      </c>
      <c r="J1413" s="462">
        <v>0.40768167689914891</v>
      </c>
      <c r="K1413" s="464">
        <v>24214586711.472328</v>
      </c>
      <c r="L1413" s="464">
        <v>18793453893.340176</v>
      </c>
      <c r="M1413" s="464">
        <v>99422382834.581421</v>
      </c>
      <c r="N1413" s="464">
        <v>25698924363.063465</v>
      </c>
      <c r="O1413" s="464">
        <v>41155.22965168747</v>
      </c>
      <c r="P1413" s="461">
        <v>184995.54909334076</v>
      </c>
      <c r="Q1413" s="461">
        <v>90399.697762560929</v>
      </c>
      <c r="R1413" s="464">
        <v>637418994529.9054</v>
      </c>
      <c r="S1413" s="462">
        <v>0.55356470487142895</v>
      </c>
      <c r="T1413" s="462">
        <v>0.38190960536413965</v>
      </c>
      <c r="U1413" s="461">
        <v>15.495957928191691</v>
      </c>
      <c r="V1413" s="464">
        <v>4322435772319.0435</v>
      </c>
      <c r="W1413" s="460">
        <v>1363.5614596432524</v>
      </c>
      <c r="X1413" s="463">
        <v>4.5393524396744968E-2</v>
      </c>
      <c r="Y1413" s="476">
        <v>2.0000000000000001E-4</v>
      </c>
    </row>
    <row r="1414" spans="1:25" x14ac:dyDescent="0.2">
      <c r="A1414" s="475">
        <f t="shared" si="21"/>
        <v>1410</v>
      </c>
      <c r="B1414" s="462">
        <v>0.5726320335120979</v>
      </c>
      <c r="C1414" s="461">
        <v>6497.8913645977154</v>
      </c>
      <c r="D1414" s="462">
        <v>1.0778071680508579</v>
      </c>
      <c r="E1414" s="462">
        <v>0.41634005486558978</v>
      </c>
      <c r="F1414" s="516">
        <v>2026.12</v>
      </c>
      <c r="G1414" s="464">
        <v>209333747405.86276</v>
      </c>
      <c r="H1414" s="461">
        <v>35738002.169607811</v>
      </c>
      <c r="I1414" s="464">
        <v>685930403791.26367</v>
      </c>
      <c r="J1414" s="462">
        <v>0.21548016110150903</v>
      </c>
      <c r="K1414" s="464">
        <v>22852635735.614693</v>
      </c>
      <c r="L1414" s="464">
        <v>78150851801.055313</v>
      </c>
      <c r="M1414" s="464">
        <v>83665389592.384705</v>
      </c>
      <c r="N1414" s="464">
        <v>57162935362.668793</v>
      </c>
      <c r="O1414" s="464">
        <v>25926.589971621441</v>
      </c>
      <c r="P1414" s="461">
        <v>383684.31878435938</v>
      </c>
      <c r="Q1414" s="461">
        <v>225324.43046697357</v>
      </c>
      <c r="R1414" s="464">
        <v>1153108557044.8418</v>
      </c>
      <c r="S1414" s="462">
        <v>0.42061330706536332</v>
      </c>
      <c r="T1414" s="462">
        <v>0.29710834288679061</v>
      </c>
      <c r="U1414" s="461">
        <v>16.542524951131902</v>
      </c>
      <c r="V1414" s="464">
        <v>6134451207371.4805</v>
      </c>
      <c r="W1414" s="460">
        <v>1936.1327831601475</v>
      </c>
      <c r="X1414" s="463">
        <v>4.5061199645330653E-2</v>
      </c>
      <c r="Y1414" s="476">
        <v>2.0000000000000001E-4</v>
      </c>
    </row>
    <row r="1415" spans="1:25" x14ac:dyDescent="0.2">
      <c r="A1415" s="475">
        <f t="shared" ref="A1415:A1478" si="22">A1414+1</f>
        <v>1411</v>
      </c>
      <c r="B1415" s="462">
        <v>0.76178220782832162</v>
      </c>
      <c r="C1415" s="461">
        <v>2970.6818085727182</v>
      </c>
      <c r="D1415" s="462">
        <v>0.72026262570790434</v>
      </c>
      <c r="E1415" s="462">
        <v>0.40886649297449273</v>
      </c>
      <c r="F1415" s="516">
        <v>2025.95</v>
      </c>
      <c r="G1415" s="464">
        <v>276547287649.02869</v>
      </c>
      <c r="H1415" s="461">
        <v>16751765.362742811</v>
      </c>
      <c r="I1415" s="464">
        <v>487137999805.47498</v>
      </c>
      <c r="J1415" s="462">
        <v>0.4246742166951808</v>
      </c>
      <c r="K1415" s="464">
        <v>22049939395.759876</v>
      </c>
      <c r="L1415" s="464">
        <v>14927344894.722778</v>
      </c>
      <c r="M1415" s="464">
        <v>119032551087.66827</v>
      </c>
      <c r="N1415" s="464">
        <v>57110088205.984268</v>
      </c>
      <c r="O1415" s="464">
        <v>33220.629626205016</v>
      </c>
      <c r="P1415" s="461">
        <v>376688.13477310218</v>
      </c>
      <c r="Q1415" s="461">
        <v>229071.33039260592</v>
      </c>
      <c r="R1415" s="464">
        <v>949758483011.6416</v>
      </c>
      <c r="S1415" s="462">
        <v>0.55772998421483433</v>
      </c>
      <c r="T1415" s="462">
        <v>0.47441089899770589</v>
      </c>
      <c r="U1415" s="461">
        <v>16.649434193886066</v>
      </c>
      <c r="V1415" s="464">
        <v>8294189735389.0762</v>
      </c>
      <c r="W1415" s="460">
        <v>2617.4232732003529</v>
      </c>
      <c r="X1415" s="463">
        <v>4.3675876822848049E-2</v>
      </c>
      <c r="Y1415" s="476">
        <v>2.0000000000000001E-4</v>
      </c>
    </row>
    <row r="1416" spans="1:25" x14ac:dyDescent="0.2">
      <c r="A1416" s="475">
        <f t="shared" si="22"/>
        <v>1412</v>
      </c>
      <c r="B1416" s="462">
        <v>0.34533327144006709</v>
      </c>
      <c r="C1416" s="461">
        <v>3940.7514665260451</v>
      </c>
      <c r="D1416" s="462">
        <v>0.3055972314427064</v>
      </c>
      <c r="E1416" s="462">
        <v>0.34218376980570753</v>
      </c>
      <c r="F1416" s="516">
        <v>2024.86</v>
      </c>
      <c r="G1416" s="464">
        <v>123367755830.49524</v>
      </c>
      <c r="H1416" s="461">
        <v>5067732.1483322484</v>
      </c>
      <c r="I1416" s="464">
        <v>229593328730.72369</v>
      </c>
      <c r="J1416" s="462">
        <v>0.34533327144006709</v>
      </c>
      <c r="K1416" s="464">
        <v>8981219508.8830566</v>
      </c>
      <c r="L1416" s="464">
        <v>6451928334.3446484</v>
      </c>
      <c r="M1416" s="464">
        <v>120555561767.1871</v>
      </c>
      <c r="N1416" s="464">
        <v>36999151301.2229</v>
      </c>
      <c r="O1416" s="464">
        <v>31851.706776376719</v>
      </c>
      <c r="P1416" s="461">
        <v>311657.25148163992</v>
      </c>
      <c r="Q1416" s="461">
        <v>154246.33933447499</v>
      </c>
      <c r="R1416" s="464">
        <v>489949487793.3241</v>
      </c>
      <c r="S1416" s="462">
        <v>0.53924557930606143</v>
      </c>
      <c r="T1416" s="462">
        <v>0.37697182192786705</v>
      </c>
      <c r="U1416" s="461">
        <v>16.940930037425222</v>
      </c>
      <c r="V1416" s="464">
        <v>3561692673159.8296</v>
      </c>
      <c r="W1416" s="460">
        <v>1121.7944441109262</v>
      </c>
      <c r="X1416" s="463">
        <v>4.1485797259483516E-2</v>
      </c>
      <c r="Y1416" s="476">
        <v>2.0000000000000001E-4</v>
      </c>
    </row>
    <row r="1417" spans="1:25" x14ac:dyDescent="0.2">
      <c r="A1417" s="475">
        <f t="shared" si="22"/>
        <v>1413</v>
      </c>
      <c r="B1417" s="462">
        <v>0.42253708782316712</v>
      </c>
      <c r="C1417" s="461">
        <v>4036.5336455532088</v>
      </c>
      <c r="D1417" s="462">
        <v>0.7200360800293617</v>
      </c>
      <c r="E1417" s="462">
        <v>0.30271444546099974</v>
      </c>
      <c r="F1417" s="516">
        <v>2024.61</v>
      </c>
      <c r="G1417" s="464">
        <v>238406058772.83917</v>
      </c>
      <c r="H1417" s="461">
        <v>16828657.88862434</v>
      </c>
      <c r="I1417" s="464">
        <v>424629956715.12494</v>
      </c>
      <c r="J1417" s="462">
        <v>0.34045698041365557</v>
      </c>
      <c r="K1417" s="464">
        <v>12418074712.155277</v>
      </c>
      <c r="L1417" s="464">
        <v>0</v>
      </c>
      <c r="M1417" s="464">
        <v>215225258227.336</v>
      </c>
      <c r="N1417" s="464">
        <v>74429780819.898148</v>
      </c>
      <c r="O1417" s="464">
        <v>29226.099162464136</v>
      </c>
      <c r="P1417" s="461">
        <v>469629.66066302569</v>
      </c>
      <c r="Q1417" s="461">
        <v>302065.35766132415</v>
      </c>
      <c r="R1417" s="464">
        <v>1045368548526.5859</v>
      </c>
      <c r="S1417" s="462">
        <v>0.56741730400432733</v>
      </c>
      <c r="T1417" s="462">
        <v>0.34138763366107366</v>
      </c>
      <c r="U1417" s="461">
        <v>16.974948309699915</v>
      </c>
      <c r="V1417" s="464">
        <v>6780739077949.752</v>
      </c>
      <c r="W1417" s="460">
        <v>2138.9964304458317</v>
      </c>
      <c r="X1417" s="463">
        <v>4.2260414434982067E-2</v>
      </c>
      <c r="Y1417" s="476">
        <v>2.0000000000000001E-4</v>
      </c>
    </row>
    <row r="1418" spans="1:25" x14ac:dyDescent="0.2">
      <c r="A1418" s="475">
        <f t="shared" si="22"/>
        <v>1414</v>
      </c>
      <c r="B1418" s="462">
        <v>0.56880984535462176</v>
      </c>
      <c r="C1418" s="461">
        <v>2927.7755481337381</v>
      </c>
      <c r="D1418" s="462">
        <v>0.82186055576650752</v>
      </c>
      <c r="E1418" s="462">
        <v>0.6547542293572991</v>
      </c>
      <c r="F1418" s="516">
        <v>2025.35</v>
      </c>
      <c r="G1418" s="464">
        <v>237049071566.51047</v>
      </c>
      <c r="H1418" s="461">
        <v>21206384.282461103</v>
      </c>
      <c r="I1418" s="464">
        <v>465243256437.61798</v>
      </c>
      <c r="J1418" s="462">
        <v>0.24048938582310775</v>
      </c>
      <c r="K1418" s="464">
        <v>12073970307.195797</v>
      </c>
      <c r="L1418" s="464">
        <v>21359450172.652378</v>
      </c>
      <c r="M1418" s="464">
        <v>174513318169.31805</v>
      </c>
      <c r="N1418" s="464">
        <v>22781734396.651661</v>
      </c>
      <c r="O1418" s="464">
        <v>38381.858079251193</v>
      </c>
      <c r="P1418" s="461">
        <v>188914.85412844931</v>
      </c>
      <c r="Q1418" s="461">
        <v>87199.979804056813</v>
      </c>
      <c r="R1418" s="464">
        <v>1064351899246.2917</v>
      </c>
      <c r="S1418" s="462">
        <v>0.54124755755027543</v>
      </c>
      <c r="T1418" s="462">
        <v>0.28139730311344335</v>
      </c>
      <c r="U1418" s="461">
        <v>17.678577198004909</v>
      </c>
      <c r="V1418" s="464">
        <v>5753586204021.9111</v>
      </c>
      <c r="W1418" s="460">
        <v>1815.0816253436105</v>
      </c>
      <c r="X1418" s="463">
        <v>4.1428680423493201E-2</v>
      </c>
      <c r="Y1418" s="476">
        <v>2.0000000000000001E-4</v>
      </c>
    </row>
    <row r="1419" spans="1:25" x14ac:dyDescent="0.2">
      <c r="A1419" s="475">
        <f t="shared" si="22"/>
        <v>1415</v>
      </c>
      <c r="B1419" s="462">
        <v>0.54996309765587981</v>
      </c>
      <c r="C1419" s="461">
        <v>5451.0015754058841</v>
      </c>
      <c r="D1419" s="462">
        <v>0.54212790608517802</v>
      </c>
      <c r="E1419" s="462">
        <v>0.47546064887292683</v>
      </c>
      <c r="F1419" s="516">
        <v>2025.39</v>
      </c>
      <c r="G1419" s="464">
        <v>180726192715.62488</v>
      </c>
      <c r="H1419" s="461">
        <v>10554949.884604018</v>
      </c>
      <c r="I1419" s="464">
        <v>324991822294.3689</v>
      </c>
      <c r="J1419" s="462">
        <v>0.44732332931962659</v>
      </c>
      <c r="K1419" s="464">
        <v>12366169248.723549</v>
      </c>
      <c r="L1419" s="464">
        <v>17787185473.605721</v>
      </c>
      <c r="M1419" s="464">
        <v>104267974076.58527</v>
      </c>
      <c r="N1419" s="464">
        <v>53047575721.299339</v>
      </c>
      <c r="O1419" s="464">
        <v>38022.483942661573</v>
      </c>
      <c r="P1419" s="461">
        <v>379544.66383929469</v>
      </c>
      <c r="Q1419" s="461">
        <v>236271.76447468443</v>
      </c>
      <c r="R1419" s="464">
        <v>691682675089.60767</v>
      </c>
      <c r="S1419" s="462">
        <v>0.58199108786127063</v>
      </c>
      <c r="T1419" s="462">
        <v>0.46231219659176442</v>
      </c>
      <c r="U1419" s="461">
        <v>16.351649985099243</v>
      </c>
      <c r="V1419" s="464">
        <v>5797434457873.6475</v>
      </c>
      <c r="W1419" s="460">
        <v>1831.063331922142</v>
      </c>
      <c r="X1419" s="463">
        <v>4.4412380516953495E-2</v>
      </c>
      <c r="Y1419" s="476">
        <v>2.0000000000000001E-4</v>
      </c>
    </row>
    <row r="1420" spans="1:25" x14ac:dyDescent="0.2">
      <c r="A1420" s="475">
        <f t="shared" si="22"/>
        <v>1416</v>
      </c>
      <c r="B1420" s="462">
        <v>0.54938009204436478</v>
      </c>
      <c r="C1420" s="461">
        <v>4479.3557121812073</v>
      </c>
      <c r="D1420" s="462">
        <v>1.1260735259134096</v>
      </c>
      <c r="E1420" s="462">
        <v>0.3261325780490838</v>
      </c>
      <c r="F1420" s="516">
        <v>2027.89</v>
      </c>
      <c r="G1420" s="464">
        <v>19686430686.239342</v>
      </c>
      <c r="H1420" s="461">
        <v>17478755.657629788</v>
      </c>
      <c r="I1420" s="464">
        <v>348534019196.09625</v>
      </c>
      <c r="J1420" s="462">
        <v>0.17096136261769024</v>
      </c>
      <c r="K1420" s="464">
        <v>11339105660.423855</v>
      </c>
      <c r="L1420" s="464">
        <v>26381816142.26041</v>
      </c>
      <c r="M1420" s="464">
        <v>0</v>
      </c>
      <c r="N1420" s="464">
        <v>2995856888.5717678</v>
      </c>
      <c r="O1420" s="464">
        <v>27585.817328656562</v>
      </c>
      <c r="P1420" s="461">
        <v>69117.197091907612</v>
      </c>
      <c r="Q1420" s="461">
        <v>11842.549272976903</v>
      </c>
      <c r="R1420" s="464">
        <v>415987905210.32312</v>
      </c>
      <c r="S1420" s="462">
        <v>0.26238744683184739</v>
      </c>
      <c r="T1420" s="462">
        <v>0.10969882953008611</v>
      </c>
      <c r="U1420" s="461">
        <v>15.175584067011078</v>
      </c>
      <c r="V1420" s="464">
        <v>773167635419.16882</v>
      </c>
      <c r="W1420" s="460">
        <v>243.91290237545113</v>
      </c>
      <c r="X1420" s="463">
        <v>4.9578006909645429E-2</v>
      </c>
      <c r="Y1420" s="476">
        <v>2.0000000000000001E-4</v>
      </c>
    </row>
    <row r="1421" spans="1:25" x14ac:dyDescent="0.2">
      <c r="A1421" s="475">
        <f t="shared" si="22"/>
        <v>1417</v>
      </c>
      <c r="B1421" s="462">
        <v>0.64686154268729557</v>
      </c>
      <c r="C1421" s="461">
        <v>3955.506092353703</v>
      </c>
      <c r="D1421" s="462">
        <v>0.4532553864832547</v>
      </c>
      <c r="E1421" s="462">
        <v>0.40123967994787546</v>
      </c>
      <c r="F1421" s="516">
        <v>2025.07</v>
      </c>
      <c r="G1421" s="464">
        <v>166141641239.80692</v>
      </c>
      <c r="H1421" s="461">
        <v>8722839.5668443069</v>
      </c>
      <c r="I1421" s="464">
        <v>276181922954.79987</v>
      </c>
      <c r="J1421" s="462">
        <v>0.38808610963837742</v>
      </c>
      <c r="K1421" s="464">
        <v>23509203392.598938</v>
      </c>
      <c r="L1421" s="464">
        <v>30675617884.723587</v>
      </c>
      <c r="M1421" s="464">
        <v>115626743284.42136</v>
      </c>
      <c r="N1421" s="464">
        <v>70273118376.092361</v>
      </c>
      <c r="O1421" s="464">
        <v>43043.73192348153</v>
      </c>
      <c r="P1421" s="461">
        <v>417315.49361213681</v>
      </c>
      <c r="Q1421" s="461">
        <v>268858.10629400169</v>
      </c>
      <c r="R1421" s="464">
        <v>640668766579.58752</v>
      </c>
      <c r="S1421" s="462">
        <v>0.54674011668307254</v>
      </c>
      <c r="T1421" s="462">
        <v>0.40793236405925098</v>
      </c>
      <c r="U1421" s="461">
        <v>16.682807166266095</v>
      </c>
      <c r="V1421" s="464">
        <v>4869539655552.7471</v>
      </c>
      <c r="W1421" s="460">
        <v>1536.7503808200167</v>
      </c>
      <c r="X1421" s="463">
        <v>4.2978562611405646E-2</v>
      </c>
      <c r="Y1421" s="476">
        <v>2.0000000000000001E-4</v>
      </c>
    </row>
    <row r="1422" spans="1:25" x14ac:dyDescent="0.2">
      <c r="A1422" s="475">
        <f t="shared" si="22"/>
        <v>1418</v>
      </c>
      <c r="B1422" s="462">
        <v>0.44229713377761354</v>
      </c>
      <c r="C1422" s="461">
        <v>13242.866242462547</v>
      </c>
      <c r="D1422" s="462">
        <v>0.89528771956335829</v>
      </c>
      <c r="E1422" s="462">
        <v>0.24520221089577615</v>
      </c>
      <c r="F1422" s="516">
        <v>2025.66</v>
      </c>
      <c r="G1422" s="464">
        <v>126560036868.36307</v>
      </c>
      <c r="H1422" s="461">
        <v>16359814.172968822</v>
      </c>
      <c r="I1422" s="464">
        <v>481624616292.15723</v>
      </c>
      <c r="J1422" s="462">
        <v>0.41535178046408694</v>
      </c>
      <c r="K1422" s="464">
        <v>16697260165.553577</v>
      </c>
      <c r="L1422" s="464">
        <v>32303948083.656574</v>
      </c>
      <c r="M1422" s="464">
        <v>79523265475.246704</v>
      </c>
      <c r="N1422" s="464">
        <v>3008165401.0815921</v>
      </c>
      <c r="O1422" s="464">
        <v>29982.947988085718</v>
      </c>
      <c r="P1422" s="461">
        <v>71335.307894655416</v>
      </c>
      <c r="Q1422" s="461">
        <v>12397.076973663854</v>
      </c>
      <c r="R1422" s="464">
        <v>723389155220.63049</v>
      </c>
      <c r="S1422" s="462">
        <v>0.53328293459409859</v>
      </c>
      <c r="T1422" s="462">
        <v>0.40363970518299419</v>
      </c>
      <c r="U1422" s="461">
        <v>15.524382487344315</v>
      </c>
      <c r="V1422" s="464">
        <v>4920685739641.3936</v>
      </c>
      <c r="W1422" s="460">
        <v>1551.076988020508</v>
      </c>
      <c r="X1422" s="463">
        <v>4.8098386681667285E-2</v>
      </c>
      <c r="Y1422" s="476">
        <v>2.0000000000000001E-4</v>
      </c>
    </row>
    <row r="1423" spans="1:25" x14ac:dyDescent="0.2">
      <c r="A1423" s="475">
        <f t="shared" si="22"/>
        <v>1419</v>
      </c>
      <c r="B1423" s="462">
        <v>0.62509751197175967</v>
      </c>
      <c r="C1423" s="461">
        <v>3145.4764132008354</v>
      </c>
      <c r="D1423" s="462">
        <v>1.0348471027083157</v>
      </c>
      <c r="E1423" s="462">
        <v>0.21036894103882536</v>
      </c>
      <c r="F1423" s="516">
        <v>2026.63</v>
      </c>
      <c r="G1423" s="464">
        <v>162116623149.46637</v>
      </c>
      <c r="H1423" s="461">
        <v>33294810.521360341</v>
      </c>
      <c r="I1423" s="464">
        <v>759290958409.96313</v>
      </c>
      <c r="J1423" s="462">
        <v>0.32735279853354415</v>
      </c>
      <c r="K1423" s="464">
        <v>38846750530.079803</v>
      </c>
      <c r="L1423" s="464">
        <v>74605407320.630478</v>
      </c>
      <c r="M1423" s="464">
        <v>34732676950.954277</v>
      </c>
      <c r="N1423" s="464">
        <v>37939780394.695343</v>
      </c>
      <c r="O1423" s="464">
        <v>30776.94876409644</v>
      </c>
      <c r="P1423" s="461">
        <v>276057.33656226832</v>
      </c>
      <c r="Q1423" s="461">
        <v>145793.53392500276</v>
      </c>
      <c r="R1423" s="464">
        <v>1155465296886.676</v>
      </c>
      <c r="S1423" s="462">
        <v>0.46600810321940139</v>
      </c>
      <c r="T1423" s="462">
        <v>0.3186934575104628</v>
      </c>
      <c r="U1423" s="461">
        <v>15.427612156741045</v>
      </c>
      <c r="V1423" s="464">
        <v>6356184441656.3936</v>
      </c>
      <c r="W1423" s="460">
        <v>2006.3070742550965</v>
      </c>
      <c r="X1423" s="463">
        <v>4.6768607289228693E-2</v>
      </c>
      <c r="Y1423" s="476">
        <v>2.0000000000000001E-4</v>
      </c>
    </row>
    <row r="1424" spans="1:25" x14ac:dyDescent="0.2">
      <c r="A1424" s="475">
        <f t="shared" si="22"/>
        <v>1420</v>
      </c>
      <c r="B1424" s="462">
        <v>0.46779491079148289</v>
      </c>
      <c r="C1424" s="461">
        <v>2950.7047852340029</v>
      </c>
      <c r="D1424" s="462">
        <v>0.9918196534938144</v>
      </c>
      <c r="E1424" s="462">
        <v>0.7</v>
      </c>
      <c r="F1424" s="516">
        <v>2023.75</v>
      </c>
      <c r="G1424" s="464">
        <v>297361366218.45526</v>
      </c>
      <c r="H1424" s="461">
        <v>28684485.581392039</v>
      </c>
      <c r="I1424" s="464">
        <v>554793397386.08801</v>
      </c>
      <c r="J1424" s="462">
        <v>0.24322224942631743</v>
      </c>
      <c r="K1424" s="464">
        <v>22053058701.519772</v>
      </c>
      <c r="L1424" s="464">
        <v>0</v>
      </c>
      <c r="M1424" s="464">
        <v>345586771084.46124</v>
      </c>
      <c r="N1424" s="464">
        <v>37175991313.502831</v>
      </c>
      <c r="O1424" s="464">
        <v>17632.233924960921</v>
      </c>
      <c r="P1424" s="461">
        <v>287907.14640493027</v>
      </c>
      <c r="Q1424" s="461">
        <v>155362.97668894721</v>
      </c>
      <c r="R1424" s="464">
        <v>1316422053317.8582</v>
      </c>
      <c r="S1424" s="462">
        <v>0.54323377999662459</v>
      </c>
      <c r="T1424" s="462">
        <v>0.30895858464011139</v>
      </c>
      <c r="U1424" s="461">
        <v>17.305795206768295</v>
      </c>
      <c r="V1424" s="464">
        <v>7738923391889.7607</v>
      </c>
      <c r="W1424" s="460">
        <v>2442.4465585134999</v>
      </c>
      <c r="X1424" s="463">
        <v>4.2146467700212104E-2</v>
      </c>
      <c r="Y1424" s="476">
        <v>2.0000000000000001E-4</v>
      </c>
    </row>
    <row r="1425" spans="1:25" x14ac:dyDescent="0.2">
      <c r="A1425" s="475">
        <f t="shared" si="22"/>
        <v>1421</v>
      </c>
      <c r="B1425" s="462">
        <v>0.40367720119160799</v>
      </c>
      <c r="C1425" s="461">
        <v>6697.9046510790995</v>
      </c>
      <c r="D1425" s="462">
        <v>0.87589421502469733</v>
      </c>
      <c r="E1425" s="462">
        <v>0.67234061568008952</v>
      </c>
      <c r="F1425" s="516">
        <v>2025.94</v>
      </c>
      <c r="G1425" s="464">
        <v>197370908360.86362</v>
      </c>
      <c r="H1425" s="461">
        <v>21128792.039730284</v>
      </c>
      <c r="I1425" s="464">
        <v>474237192792.16132</v>
      </c>
      <c r="J1425" s="462">
        <v>0.11069919334784661</v>
      </c>
      <c r="K1425" s="464">
        <v>9021655225.9862289</v>
      </c>
      <c r="L1425" s="464">
        <v>40029674337.006287</v>
      </c>
      <c r="M1425" s="464">
        <v>99880509481.458405</v>
      </c>
      <c r="N1425" s="464">
        <v>7673125838.4417591</v>
      </c>
      <c r="O1425" s="464">
        <v>29369.903594577863</v>
      </c>
      <c r="P1425" s="461">
        <v>106440.09522290452</v>
      </c>
      <c r="Q1425" s="461">
        <v>24140.957054142687</v>
      </c>
      <c r="R1425" s="464">
        <v>840003721528.12842</v>
      </c>
      <c r="S1425" s="462">
        <v>0.40316051282819709</v>
      </c>
      <c r="T1425" s="462">
        <v>0.25150298362329482</v>
      </c>
      <c r="U1425" s="461">
        <v>19.012668899850684</v>
      </c>
      <c r="V1425" s="464">
        <v>4367070823449.9326</v>
      </c>
      <c r="W1425" s="460">
        <v>1378.6806496011079</v>
      </c>
      <c r="X1425" s="463">
        <v>3.9323265861199275E-2</v>
      </c>
      <c r="Y1425" s="476">
        <v>2.0000000000000001E-4</v>
      </c>
    </row>
    <row r="1426" spans="1:25" x14ac:dyDescent="0.2">
      <c r="A1426" s="475">
        <f t="shared" si="22"/>
        <v>1422</v>
      </c>
      <c r="B1426" s="462">
        <v>0.45622725154382837</v>
      </c>
      <c r="C1426" s="461">
        <v>7830.1969334414725</v>
      </c>
      <c r="D1426" s="462">
        <v>0.52493354708244866</v>
      </c>
      <c r="E1426" s="462">
        <v>0.512164402851774</v>
      </c>
      <c r="F1426" s="516">
        <v>2025.37</v>
      </c>
      <c r="G1426" s="464">
        <v>125328730804.50351</v>
      </c>
      <c r="H1426" s="461">
        <v>9648430.0053239949</v>
      </c>
      <c r="I1426" s="464">
        <v>347069706315.50604</v>
      </c>
      <c r="J1426" s="462">
        <v>0.45622725154382837</v>
      </c>
      <c r="K1426" s="464">
        <v>36193197395.83918</v>
      </c>
      <c r="L1426" s="464">
        <v>48707968335.24707</v>
      </c>
      <c r="M1426" s="464">
        <v>96509204042.795731</v>
      </c>
      <c r="N1426" s="464">
        <v>59567078371.261124</v>
      </c>
      <c r="O1426" s="464">
        <v>34158.197423527003</v>
      </c>
      <c r="P1426" s="461">
        <v>379980.84932936192</v>
      </c>
      <c r="Q1426" s="461">
        <v>237114.00896783455</v>
      </c>
      <c r="R1426" s="464">
        <v>801888428478.03174</v>
      </c>
      <c r="S1426" s="462">
        <v>0.59937969620468645</v>
      </c>
      <c r="T1426" s="462">
        <v>0.3561367159211859</v>
      </c>
      <c r="U1426" s="461">
        <v>15.409533051558338</v>
      </c>
      <c r="V1426" s="464">
        <v>4890765329647.5869</v>
      </c>
      <c r="W1426" s="460">
        <v>1540.8112328825944</v>
      </c>
      <c r="X1426" s="463">
        <v>4.6964543679067217E-2</v>
      </c>
      <c r="Y1426" s="476">
        <v>2.0000000000000001E-4</v>
      </c>
    </row>
    <row r="1427" spans="1:25" x14ac:dyDescent="0.2">
      <c r="A1427" s="475">
        <f t="shared" si="22"/>
        <v>1423</v>
      </c>
      <c r="B1427" s="462">
        <v>0.47970729413567909</v>
      </c>
      <c r="C1427" s="461">
        <v>1500</v>
      </c>
      <c r="D1427" s="462">
        <v>0.51101933254325904</v>
      </c>
      <c r="E1427" s="462">
        <v>0.32540754971774766</v>
      </c>
      <c r="F1427" s="516">
        <v>2024.9</v>
      </c>
      <c r="G1427" s="464">
        <v>131731822102.72223</v>
      </c>
      <c r="H1427" s="461">
        <v>10355556.462940704</v>
      </c>
      <c r="I1427" s="464">
        <v>386137349656.26471</v>
      </c>
      <c r="J1427" s="462">
        <v>0.47970729413567903</v>
      </c>
      <c r="K1427" s="464">
        <v>10268625144.911245</v>
      </c>
      <c r="L1427" s="464">
        <v>10732832168.339998</v>
      </c>
      <c r="M1427" s="464">
        <v>104668417149.1225</v>
      </c>
      <c r="N1427" s="464">
        <v>80463842010.11911</v>
      </c>
      <c r="O1427" s="464">
        <v>16753.57771791708</v>
      </c>
      <c r="P1427" s="461">
        <v>551946.31122177769</v>
      </c>
      <c r="Q1427" s="461">
        <v>311060.99461111799</v>
      </c>
      <c r="R1427" s="464">
        <v>733900812405.69629</v>
      </c>
      <c r="S1427" s="462">
        <v>0.5618581671844125</v>
      </c>
      <c r="T1427" s="462">
        <v>0.37761734507045053</v>
      </c>
      <c r="U1427" s="461">
        <v>15.815212518666067</v>
      </c>
      <c r="V1427" s="464">
        <v>5094367228637.2744</v>
      </c>
      <c r="W1427" s="460">
        <v>1608.5592564533558</v>
      </c>
      <c r="X1427" s="463">
        <v>4.350102759281281E-2</v>
      </c>
      <c r="Y1427" s="476">
        <v>2.0000000000000001E-4</v>
      </c>
    </row>
    <row r="1428" spans="1:25" x14ac:dyDescent="0.2">
      <c r="A1428" s="475">
        <f t="shared" si="22"/>
        <v>1424</v>
      </c>
      <c r="B1428" s="462">
        <v>0.59754316856181089</v>
      </c>
      <c r="C1428" s="461">
        <v>5685.4398947848977</v>
      </c>
      <c r="D1428" s="462">
        <v>1.2253612346082159</v>
      </c>
      <c r="E1428" s="462">
        <v>0.25710709019411215</v>
      </c>
      <c r="F1428" s="516">
        <v>2024.86</v>
      </c>
      <c r="G1428" s="464">
        <v>351192620866.42743</v>
      </c>
      <c r="H1428" s="461">
        <v>35495967.825639948</v>
      </c>
      <c r="I1428" s="464">
        <v>614208479020.92773</v>
      </c>
      <c r="J1428" s="462">
        <v>6.9363707152592213E-2</v>
      </c>
      <c r="K1428" s="464">
        <v>26384914289.211849</v>
      </c>
      <c r="L1428" s="464">
        <v>0</v>
      </c>
      <c r="M1428" s="464">
        <v>283521332554.08624</v>
      </c>
      <c r="N1428" s="464">
        <v>13827006851.692986</v>
      </c>
      <c r="O1428" s="464">
        <v>22026.674613150004</v>
      </c>
      <c r="P1428" s="461">
        <v>116361.57093122025</v>
      </c>
      <c r="Q1428" s="461">
        <v>50946.307424502971</v>
      </c>
      <c r="R1428" s="464">
        <v>1342058923343.5662</v>
      </c>
      <c r="S1428" s="462">
        <v>0.45246526296855361</v>
      </c>
      <c r="T1428" s="462">
        <v>0.2471042308204929</v>
      </c>
      <c r="U1428" s="461">
        <v>21.331481834773715</v>
      </c>
      <c r="V1428" s="464">
        <v>7464860085289.6113</v>
      </c>
      <c r="W1428" s="460">
        <v>2356.1678795935459</v>
      </c>
      <c r="X1428" s="463">
        <v>3.5695718224711022E-2</v>
      </c>
      <c r="Y1428" s="476">
        <v>2.0000000000000001E-4</v>
      </c>
    </row>
    <row r="1429" spans="1:25" x14ac:dyDescent="0.2">
      <c r="A1429" s="475">
        <f t="shared" si="22"/>
        <v>1425</v>
      </c>
      <c r="B1429" s="462">
        <v>0.33070549276121747</v>
      </c>
      <c r="C1429" s="461">
        <v>3448.2147391002045</v>
      </c>
      <c r="D1429" s="462">
        <v>0.81695119311746711</v>
      </c>
      <c r="E1429" s="462">
        <v>0.52873193173209443</v>
      </c>
      <c r="F1429" s="516">
        <v>2026.01</v>
      </c>
      <c r="G1429" s="464">
        <v>134878961082.51085</v>
      </c>
      <c r="H1429" s="461">
        <v>21799612.623078726</v>
      </c>
      <c r="I1429" s="464">
        <v>535453438953.54535</v>
      </c>
      <c r="J1429" s="462">
        <v>0.33070549276121741</v>
      </c>
      <c r="K1429" s="464">
        <v>36720319098.428131</v>
      </c>
      <c r="L1429" s="464">
        <v>99738848959.007004</v>
      </c>
      <c r="M1429" s="464">
        <v>71751239957.001724</v>
      </c>
      <c r="N1429" s="464">
        <v>44912786051.0495</v>
      </c>
      <c r="O1429" s="464">
        <v>42926.944423375564</v>
      </c>
      <c r="P1429" s="461">
        <v>332289.1810508424</v>
      </c>
      <c r="Q1429" s="461">
        <v>192503.95243932097</v>
      </c>
      <c r="R1429" s="464">
        <v>933492763424.71875</v>
      </c>
      <c r="S1429" s="462">
        <v>0.49238222757313871</v>
      </c>
      <c r="T1429" s="462">
        <v>0.30616931195950164</v>
      </c>
      <c r="U1429" s="461">
        <v>15.637117984673342</v>
      </c>
      <c r="V1429" s="464">
        <v>4935037019112.2988</v>
      </c>
      <c r="W1429" s="460">
        <v>1557.3159828634446</v>
      </c>
      <c r="X1429" s="463">
        <v>4.6791081235313621E-2</v>
      </c>
      <c r="Y1429" s="476">
        <v>2.0000000000000001E-4</v>
      </c>
    </row>
    <row r="1430" spans="1:25" x14ac:dyDescent="0.2">
      <c r="A1430" s="475">
        <f t="shared" si="22"/>
        <v>1426</v>
      </c>
      <c r="B1430" s="462">
        <v>0.52715848706330948</v>
      </c>
      <c r="C1430" s="461">
        <v>3381.7950995642677</v>
      </c>
      <c r="D1430" s="462">
        <v>0.3892630855854583</v>
      </c>
      <c r="E1430" s="462">
        <v>0.41111342449700411</v>
      </c>
      <c r="F1430" s="516">
        <v>2026.58</v>
      </c>
      <c r="G1430" s="464">
        <v>102522145817.58678</v>
      </c>
      <c r="H1430" s="461">
        <v>7016284.4555688957</v>
      </c>
      <c r="I1430" s="464">
        <v>260379087511.50613</v>
      </c>
      <c r="J1430" s="462">
        <v>0.46010122792537322</v>
      </c>
      <c r="K1430" s="464">
        <v>16126331245.047462</v>
      </c>
      <c r="L1430" s="464">
        <v>9885428136.6945019</v>
      </c>
      <c r="M1430" s="464">
        <v>20750842752.088314</v>
      </c>
      <c r="N1430" s="464">
        <v>96818657846.238907</v>
      </c>
      <c r="O1430" s="464">
        <v>29119.463703483609</v>
      </c>
      <c r="P1430" s="461">
        <v>629460.31162491604</v>
      </c>
      <c r="Q1430" s="461">
        <v>370227.13532221998</v>
      </c>
      <c r="R1430" s="464">
        <v>525044636714.1698</v>
      </c>
      <c r="S1430" s="462">
        <v>0.50995709293400016</v>
      </c>
      <c r="T1430" s="462">
        <v>0.40860243424676007</v>
      </c>
      <c r="U1430" s="461">
        <v>15.788632556647126</v>
      </c>
      <c r="V1430" s="464">
        <v>3781741020842.3662</v>
      </c>
      <c r="W1430" s="460">
        <v>1194.8676506377833</v>
      </c>
      <c r="X1430" s="463">
        <v>4.5607310764376165E-2</v>
      </c>
      <c r="Y1430" s="476">
        <v>2.0000000000000001E-4</v>
      </c>
    </row>
    <row r="1431" spans="1:25" x14ac:dyDescent="0.2">
      <c r="A1431" s="475">
        <f t="shared" si="22"/>
        <v>1427</v>
      </c>
      <c r="B1431" s="462">
        <v>0.5396849021113963</v>
      </c>
      <c r="C1431" s="461">
        <v>1500</v>
      </c>
      <c r="D1431" s="462">
        <v>0.7165878745049864</v>
      </c>
      <c r="E1431" s="462">
        <v>0.40893632476828828</v>
      </c>
      <c r="F1431" s="516">
        <v>2023.75</v>
      </c>
      <c r="G1431" s="464">
        <v>287695531615.66034</v>
      </c>
      <c r="H1431" s="461">
        <v>17253404.677272506</v>
      </c>
      <c r="I1431" s="464">
        <v>458467333252.53656</v>
      </c>
      <c r="J1431" s="462">
        <v>0.27094743974598534</v>
      </c>
      <c r="K1431" s="464">
        <v>12997471529.777279</v>
      </c>
      <c r="L1431" s="464">
        <v>0</v>
      </c>
      <c r="M1431" s="464">
        <v>314425240558.57764</v>
      </c>
      <c r="N1431" s="464">
        <v>22355525873.778004</v>
      </c>
      <c r="O1431" s="464">
        <v>41869.568794129787</v>
      </c>
      <c r="P1431" s="461">
        <v>166877.48257427872</v>
      </c>
      <c r="Q1431" s="461">
        <v>73573.772676296241</v>
      </c>
      <c r="R1431" s="464">
        <v>1167693091908.6733</v>
      </c>
      <c r="S1431" s="462">
        <v>0.57844220189585871</v>
      </c>
      <c r="T1431" s="462">
        <v>0.306379134122375</v>
      </c>
      <c r="U1431" s="461">
        <v>17.763964388373346</v>
      </c>
      <c r="V1431" s="464">
        <v>6981846135022.2939</v>
      </c>
      <c r="W1431" s="460">
        <v>2203.2865762980537</v>
      </c>
      <c r="X1431" s="463">
        <v>4.1107009071080058E-2</v>
      </c>
      <c r="Y1431" s="476">
        <v>2.0000000000000001E-4</v>
      </c>
    </row>
    <row r="1432" spans="1:25" x14ac:dyDescent="0.2">
      <c r="A1432" s="475">
        <f t="shared" si="22"/>
        <v>1428</v>
      </c>
      <c r="B1432" s="462">
        <v>0.45761463634036281</v>
      </c>
      <c r="C1432" s="461">
        <v>1500</v>
      </c>
      <c r="D1432" s="462">
        <v>0.65659635836925589</v>
      </c>
      <c r="E1432" s="462">
        <v>0.61612079742594239</v>
      </c>
      <c r="F1432" s="516">
        <v>2025.31</v>
      </c>
      <c r="G1432" s="464">
        <v>110712301653.20216</v>
      </c>
      <c r="H1432" s="461">
        <v>15389991.4893439</v>
      </c>
      <c r="I1432" s="464">
        <v>439889488680.06897</v>
      </c>
      <c r="J1432" s="462">
        <v>0.45761463634036281</v>
      </c>
      <c r="K1432" s="464">
        <v>32796080995.248306</v>
      </c>
      <c r="L1432" s="464">
        <v>56520974832.795891</v>
      </c>
      <c r="M1432" s="464">
        <v>82216728680.7323</v>
      </c>
      <c r="N1432" s="464">
        <v>37989641983.493233</v>
      </c>
      <c r="O1432" s="464">
        <v>23405.621033355412</v>
      </c>
      <c r="P1432" s="461">
        <v>312401.72015839809</v>
      </c>
      <c r="Q1432" s="461">
        <v>181238.86662766873</v>
      </c>
      <c r="R1432" s="464">
        <v>771110279662.16052</v>
      </c>
      <c r="S1432" s="462">
        <v>0.56378006996998675</v>
      </c>
      <c r="T1432" s="462">
        <v>0.37304827786005956</v>
      </c>
      <c r="U1432" s="461">
        <v>15.145976566294797</v>
      </c>
      <c r="V1432" s="464">
        <v>5047627707312.4141</v>
      </c>
      <c r="W1432" s="460">
        <v>1593.3904994223624</v>
      </c>
      <c r="X1432" s="463">
        <v>4.5792879316051374E-2</v>
      </c>
      <c r="Y1432" s="476">
        <v>2.0000000000000001E-4</v>
      </c>
    </row>
    <row r="1433" spans="1:25" x14ac:dyDescent="0.2">
      <c r="A1433" s="475">
        <f t="shared" si="22"/>
        <v>1429</v>
      </c>
      <c r="B1433" s="462">
        <v>0.45769603519041741</v>
      </c>
      <c r="C1433" s="461">
        <v>4408.4848395926183</v>
      </c>
      <c r="D1433" s="462">
        <v>0.92701714092220988</v>
      </c>
      <c r="E1433" s="462">
        <v>0.36879923436577949</v>
      </c>
      <c r="F1433" s="516">
        <v>2023.75</v>
      </c>
      <c r="G1433" s="464">
        <v>742881393858.13379</v>
      </c>
      <c r="H1433" s="461">
        <v>25469800.928983375</v>
      </c>
      <c r="I1433" s="464">
        <v>493027827708.64349</v>
      </c>
      <c r="J1433" s="462">
        <v>0.19495971656871691</v>
      </c>
      <c r="K1433" s="464">
        <v>10946852960.820663</v>
      </c>
      <c r="L1433" s="464">
        <v>0</v>
      </c>
      <c r="M1433" s="464">
        <v>551972457021.77869</v>
      </c>
      <c r="N1433" s="464">
        <v>49851321177.823936</v>
      </c>
      <c r="O1433" s="464">
        <v>41548.943345287465</v>
      </c>
      <c r="P1433" s="461">
        <v>347134.22398262098</v>
      </c>
      <c r="Q1433" s="461">
        <v>201152.13131514832</v>
      </c>
      <c r="R1433" s="464">
        <v>1708842594875.8318</v>
      </c>
      <c r="S1433" s="462">
        <v>0.6057869357069019</v>
      </c>
      <c r="T1433" s="462">
        <v>0.4726616350046467</v>
      </c>
      <c r="U1433" s="461">
        <v>18.497386889119095</v>
      </c>
      <c r="V1433" s="464">
        <v>16164973713063.611</v>
      </c>
      <c r="W1433" s="460">
        <v>5105.7207159997943</v>
      </c>
      <c r="X1433" s="463">
        <v>4.0166203933586477E-2</v>
      </c>
      <c r="Y1433" s="476">
        <v>2.0000000000000001E-4</v>
      </c>
    </row>
    <row r="1434" spans="1:25" x14ac:dyDescent="0.2">
      <c r="A1434" s="475">
        <f t="shared" si="22"/>
        <v>1430</v>
      </c>
      <c r="B1434" s="462">
        <v>0.47505926326485293</v>
      </c>
      <c r="C1434" s="461">
        <v>8046.5425348791523</v>
      </c>
      <c r="D1434" s="462">
        <v>0.74256746920882277</v>
      </c>
      <c r="E1434" s="462">
        <v>0.27994284644697054</v>
      </c>
      <c r="F1434" s="516">
        <v>2023.79</v>
      </c>
      <c r="G1434" s="464">
        <v>283991312363.29382</v>
      </c>
      <c r="H1434" s="461">
        <v>16776076.30864143</v>
      </c>
      <c r="I1434" s="464">
        <v>412711396390.05554</v>
      </c>
      <c r="J1434" s="462">
        <v>0.30542466080865971</v>
      </c>
      <c r="K1434" s="464">
        <v>861321037.00407028</v>
      </c>
      <c r="L1434" s="464">
        <v>0</v>
      </c>
      <c r="M1434" s="464">
        <v>254344088416.245</v>
      </c>
      <c r="N1434" s="464">
        <v>9063434667.3335991</v>
      </c>
      <c r="O1434" s="464">
        <v>28232.756020809615</v>
      </c>
      <c r="P1434" s="461">
        <v>107513.35138807683</v>
      </c>
      <c r="Q1434" s="461">
        <v>36507.623401755511</v>
      </c>
      <c r="R1434" s="464">
        <v>938921740036.52258</v>
      </c>
      <c r="S1434" s="462">
        <v>0.57662070298657508</v>
      </c>
      <c r="T1434" s="462">
        <v>0.39597086146365562</v>
      </c>
      <c r="U1434" s="461">
        <v>17.57919503581261</v>
      </c>
      <c r="V1434" s="464">
        <v>7081149147613.0039</v>
      </c>
      <c r="W1434" s="460">
        <v>2233.6850742760553</v>
      </c>
      <c r="X1434" s="463">
        <v>4.2324587190154271E-2</v>
      </c>
      <c r="Y1434" s="476">
        <v>2.0000000000000001E-4</v>
      </c>
    </row>
    <row r="1435" spans="1:25" x14ac:dyDescent="0.2">
      <c r="A1435" s="475">
        <f t="shared" si="22"/>
        <v>1431</v>
      </c>
      <c r="B1435" s="462">
        <v>0.46149486174467186</v>
      </c>
      <c r="C1435" s="461">
        <v>6343.5275243389369</v>
      </c>
      <c r="D1435" s="462">
        <v>1.1343083611492659</v>
      </c>
      <c r="E1435" s="462">
        <v>0.40689159569459599</v>
      </c>
      <c r="F1435" s="516">
        <v>2024.07</v>
      </c>
      <c r="G1435" s="464">
        <v>136883989075.68559</v>
      </c>
      <c r="H1435" s="461">
        <v>29162518.457635604</v>
      </c>
      <c r="I1435" s="464">
        <v>596195353315.70898</v>
      </c>
      <c r="J1435" s="462">
        <v>0.21106842195281017</v>
      </c>
      <c r="K1435" s="464">
        <v>28632433804.947144</v>
      </c>
      <c r="L1435" s="464">
        <v>1607234459.455107</v>
      </c>
      <c r="M1435" s="464">
        <v>166255647905.77213</v>
      </c>
      <c r="N1435" s="464">
        <v>3675146059.9209099</v>
      </c>
      <c r="O1435" s="464">
        <v>35642.179232429946</v>
      </c>
      <c r="P1435" s="461">
        <v>77589.043961109099</v>
      </c>
      <c r="Q1435" s="461">
        <v>13960.510990277275</v>
      </c>
      <c r="R1435" s="464">
        <v>1036705777108.1029</v>
      </c>
      <c r="S1435" s="462">
        <v>0.45719949579917835</v>
      </c>
      <c r="T1435" s="462">
        <v>0.2264028691799114</v>
      </c>
      <c r="U1435" s="461">
        <v>16.234152637550999</v>
      </c>
      <c r="V1435" s="464">
        <v>4115264298984.1514</v>
      </c>
      <c r="W1435" s="460">
        <v>1297.3405211764384</v>
      </c>
      <c r="X1435" s="463">
        <v>4.6019617056977512E-2</v>
      </c>
      <c r="Y1435" s="476">
        <v>2.0000000000000001E-4</v>
      </c>
    </row>
    <row r="1436" spans="1:25" x14ac:dyDescent="0.2">
      <c r="A1436" s="475">
        <f t="shared" si="22"/>
        <v>1432</v>
      </c>
      <c r="B1436" s="462">
        <v>0.39692380344086331</v>
      </c>
      <c r="C1436" s="461">
        <v>8369.7847190197881</v>
      </c>
      <c r="D1436" s="462">
        <v>1.2675055973641192</v>
      </c>
      <c r="E1436" s="462">
        <v>0.29364093796658913</v>
      </c>
      <c r="F1436" s="516">
        <v>2025.36</v>
      </c>
      <c r="G1436" s="464">
        <v>311094897104.90491</v>
      </c>
      <c r="H1436" s="461">
        <v>20931989.48571077</v>
      </c>
      <c r="I1436" s="464">
        <v>542216229863.80646</v>
      </c>
      <c r="J1436" s="462">
        <v>0.37368676173911974</v>
      </c>
      <c r="K1436" s="464">
        <v>35297396544.589218</v>
      </c>
      <c r="L1436" s="464">
        <v>67065649276.096626</v>
      </c>
      <c r="M1436" s="464">
        <v>133884565599.1295</v>
      </c>
      <c r="N1436" s="464">
        <v>1594909337.6042461</v>
      </c>
      <c r="O1436" s="464">
        <v>15436.563841435402</v>
      </c>
      <c r="P1436" s="461">
        <v>47911</v>
      </c>
      <c r="Q1436" s="461">
        <v>6541</v>
      </c>
      <c r="R1436" s="464">
        <v>1136267153673.8894</v>
      </c>
      <c r="S1436" s="462">
        <v>0.58045638943125455</v>
      </c>
      <c r="T1436" s="462">
        <v>0.41124047667749708</v>
      </c>
      <c r="U1436" s="461">
        <v>16.924912235460774</v>
      </c>
      <c r="V1436" s="464">
        <v>8459700702650.2881</v>
      </c>
      <c r="W1436" s="460">
        <v>2670.5799622317872</v>
      </c>
      <c r="X1436" s="463">
        <v>4.4570920035134444E-2</v>
      </c>
      <c r="Y1436" s="476">
        <v>2.0000000000000001E-4</v>
      </c>
    </row>
    <row r="1437" spans="1:25" x14ac:dyDescent="0.2">
      <c r="A1437" s="475">
        <f t="shared" si="22"/>
        <v>1433</v>
      </c>
      <c r="B1437" s="462">
        <v>0.55734720240717117</v>
      </c>
      <c r="C1437" s="461">
        <v>4714.520069736217</v>
      </c>
      <c r="D1437" s="462">
        <v>0.78278261789102421</v>
      </c>
      <c r="E1437" s="462">
        <v>0.57876548038476927</v>
      </c>
      <c r="F1437" s="516">
        <v>2025.37</v>
      </c>
      <c r="G1437" s="464">
        <v>200507976919.96271</v>
      </c>
      <c r="H1437" s="461">
        <v>19062031.148954291</v>
      </c>
      <c r="I1437" s="464">
        <v>435393919331.56616</v>
      </c>
      <c r="J1437" s="462">
        <v>0.31894634686675249</v>
      </c>
      <c r="K1437" s="464">
        <v>22277688379.628475</v>
      </c>
      <c r="L1437" s="464">
        <v>48454906029.389488</v>
      </c>
      <c r="M1437" s="464">
        <v>162265612930.15424</v>
      </c>
      <c r="N1437" s="464">
        <v>40766098431.07357</v>
      </c>
      <c r="O1437" s="464">
        <v>29276.231168587248</v>
      </c>
      <c r="P1437" s="461">
        <v>308782.33884048834</v>
      </c>
      <c r="Q1437" s="461">
        <v>175500.27241947563</v>
      </c>
      <c r="R1437" s="464">
        <v>976563354489.65552</v>
      </c>
      <c r="S1437" s="462">
        <v>0.55360857890406701</v>
      </c>
      <c r="T1437" s="462">
        <v>0.32223419412148685</v>
      </c>
      <c r="U1437" s="461">
        <v>16.72596497526288</v>
      </c>
      <c r="V1437" s="464">
        <v>5774189683190.6787</v>
      </c>
      <c r="W1437" s="460">
        <v>1822.491758158561</v>
      </c>
      <c r="X1437" s="463">
        <v>4.3384119868433227E-2</v>
      </c>
      <c r="Y1437" s="476">
        <v>2.0000000000000001E-4</v>
      </c>
    </row>
    <row r="1438" spans="1:25" x14ac:dyDescent="0.2">
      <c r="A1438" s="475">
        <f t="shared" si="22"/>
        <v>1434</v>
      </c>
      <c r="B1438" s="462">
        <v>0.36652302950147098</v>
      </c>
      <c r="C1438" s="461">
        <v>9343.4186103045122</v>
      </c>
      <c r="D1438" s="462">
        <v>0.34013937644805714</v>
      </c>
      <c r="E1438" s="462">
        <v>0.40510105630550558</v>
      </c>
      <c r="F1438" s="516">
        <v>2025.05</v>
      </c>
      <c r="G1438" s="464">
        <v>98087468414.433472</v>
      </c>
      <c r="H1438" s="461">
        <v>5878084.3493606513</v>
      </c>
      <c r="I1438" s="464">
        <v>179097535671.74258</v>
      </c>
      <c r="J1438" s="462">
        <v>0.213022174259205</v>
      </c>
      <c r="K1438" s="464">
        <v>11318476916.412609</v>
      </c>
      <c r="L1438" s="464">
        <v>12358917308.878078</v>
      </c>
      <c r="M1438" s="464">
        <v>76191867439.031326</v>
      </c>
      <c r="N1438" s="464">
        <v>78792491370.719589</v>
      </c>
      <c r="O1438" s="464">
        <v>41282.67566848686</v>
      </c>
      <c r="P1438" s="461">
        <v>443348.69342719298</v>
      </c>
      <c r="Q1438" s="461">
        <v>241604.71701434301</v>
      </c>
      <c r="R1438" s="464">
        <v>437240543122.60583</v>
      </c>
      <c r="S1438" s="462">
        <v>0.45019344934598099</v>
      </c>
      <c r="T1438" s="462">
        <v>0.3102202201727321</v>
      </c>
      <c r="U1438" s="461">
        <v>17.26482683849969</v>
      </c>
      <c r="V1438" s="464">
        <v>2611359170253.2295</v>
      </c>
      <c r="W1438" s="460">
        <v>823.64661267629151</v>
      </c>
      <c r="X1438" s="463">
        <v>4.1606125516437484E-2</v>
      </c>
      <c r="Y1438" s="476">
        <v>2.0000000000000001E-4</v>
      </c>
    </row>
    <row r="1439" spans="1:25" x14ac:dyDescent="0.2">
      <c r="A1439" s="475">
        <f t="shared" si="22"/>
        <v>1435</v>
      </c>
      <c r="B1439" s="462">
        <v>0.54830181866267247</v>
      </c>
      <c r="C1439" s="461">
        <v>2930.1573351156026</v>
      </c>
      <c r="D1439" s="462">
        <v>0.36428439608769664</v>
      </c>
      <c r="E1439" s="462">
        <v>0.19243134123221611</v>
      </c>
      <c r="F1439" s="516">
        <v>2023.75</v>
      </c>
      <c r="G1439" s="464">
        <v>270209621504.91846</v>
      </c>
      <c r="H1439" s="461">
        <v>6473241.2819718635</v>
      </c>
      <c r="I1439" s="464">
        <v>215546306237.0882</v>
      </c>
      <c r="J1439" s="462">
        <v>0.40968564868997837</v>
      </c>
      <c r="K1439" s="464">
        <v>8103184457.1262341</v>
      </c>
      <c r="L1439" s="464">
        <v>0</v>
      </c>
      <c r="M1439" s="464">
        <v>237559389317.44586</v>
      </c>
      <c r="N1439" s="464">
        <v>51531609943.039978</v>
      </c>
      <c r="O1439" s="464">
        <v>34741.932553838902</v>
      </c>
      <c r="P1439" s="461">
        <v>391500.95675865217</v>
      </c>
      <c r="Q1439" s="461">
        <v>205691.51365226996</v>
      </c>
      <c r="R1439" s="464">
        <v>713554114181.41724</v>
      </c>
      <c r="S1439" s="462">
        <v>0.63853636004028902</v>
      </c>
      <c r="T1439" s="462">
        <v>0.49707087763655017</v>
      </c>
      <c r="U1439" s="461">
        <v>17.537796356406215</v>
      </c>
      <c r="V1439" s="464">
        <v>6941724884245.9766</v>
      </c>
      <c r="W1439" s="460">
        <v>2191.7312419550667</v>
      </c>
      <c r="X1439" s="463">
        <v>4.1002774211222462E-2</v>
      </c>
      <c r="Y1439" s="476">
        <v>2.0000000000000001E-4</v>
      </c>
    </row>
    <row r="1440" spans="1:25" x14ac:dyDescent="0.2">
      <c r="A1440" s="475">
        <f t="shared" si="22"/>
        <v>1436</v>
      </c>
      <c r="B1440" s="462">
        <v>0.62020182951424574</v>
      </c>
      <c r="C1440" s="461">
        <v>5266.3581233587292</v>
      </c>
      <c r="D1440" s="462">
        <v>0.53942378191518281</v>
      </c>
      <c r="E1440" s="462">
        <v>0.59241461484277558</v>
      </c>
      <c r="F1440" s="516">
        <v>2024.88</v>
      </c>
      <c r="G1440" s="464">
        <v>258933799206.01428</v>
      </c>
      <c r="H1440" s="461">
        <v>10525116.391942067</v>
      </c>
      <c r="I1440" s="464">
        <v>353521672512.42706</v>
      </c>
      <c r="J1440" s="462">
        <v>0.36519020415231873</v>
      </c>
      <c r="K1440" s="464">
        <v>12943286518.460432</v>
      </c>
      <c r="L1440" s="464">
        <v>0</v>
      </c>
      <c r="M1440" s="464">
        <v>235131604858.63409</v>
      </c>
      <c r="N1440" s="464">
        <v>92130744948.53627</v>
      </c>
      <c r="O1440" s="464">
        <v>30835.369102881261</v>
      </c>
      <c r="P1440" s="461">
        <v>458941.37326632091</v>
      </c>
      <c r="Q1440" s="461">
        <v>299309.88148879213</v>
      </c>
      <c r="R1440" s="464">
        <v>1038431339029.9664</v>
      </c>
      <c r="S1440" s="462">
        <v>0.59551426477392422</v>
      </c>
      <c r="T1440" s="462">
        <v>0.35001037753695352</v>
      </c>
      <c r="U1440" s="461">
        <v>17.23036232394589</v>
      </c>
      <c r="V1440" s="464">
        <v>7003930971383.9805</v>
      </c>
      <c r="W1440" s="460">
        <v>2211.4239769272363</v>
      </c>
      <c r="X1440" s="463">
        <v>4.1519999852268438E-2</v>
      </c>
      <c r="Y1440" s="476">
        <v>2.0000000000000001E-4</v>
      </c>
    </row>
    <row r="1441" spans="1:25" x14ac:dyDescent="0.2">
      <c r="A1441" s="475">
        <f t="shared" si="22"/>
        <v>1437</v>
      </c>
      <c r="B1441" s="462">
        <v>0.36541068115888298</v>
      </c>
      <c r="C1441" s="461">
        <v>7045.4704004138612</v>
      </c>
      <c r="D1441" s="462">
        <v>0.86000168137531341</v>
      </c>
      <c r="E1441" s="462">
        <v>0.40961105088013833</v>
      </c>
      <c r="F1441" s="516">
        <v>2025.37</v>
      </c>
      <c r="G1441" s="464">
        <v>129885254783.26173</v>
      </c>
      <c r="H1441" s="461">
        <v>22195149.938310001</v>
      </c>
      <c r="I1441" s="464">
        <v>550258010010.13293</v>
      </c>
      <c r="J1441" s="462">
        <v>0.27871205510379327</v>
      </c>
      <c r="K1441" s="464">
        <v>3596502527.8390455</v>
      </c>
      <c r="L1441" s="464">
        <v>13032858961.7918</v>
      </c>
      <c r="M1441" s="464">
        <v>73176163207.149323</v>
      </c>
      <c r="N1441" s="464">
        <v>53990410754.116905</v>
      </c>
      <c r="O1441" s="464">
        <v>30501.082112534354</v>
      </c>
      <c r="P1441" s="461">
        <v>334982.20273949247</v>
      </c>
      <c r="Q1441" s="461">
        <v>193522.13686959806</v>
      </c>
      <c r="R1441" s="464">
        <v>854130186974.05176</v>
      </c>
      <c r="S1441" s="462">
        <v>0.42369198694866972</v>
      </c>
      <c r="T1441" s="462">
        <v>0.28384043873564213</v>
      </c>
      <c r="U1441" s="461">
        <v>16.202714969729172</v>
      </c>
      <c r="V1441" s="464">
        <v>4380928320407.2871</v>
      </c>
      <c r="W1441" s="460">
        <v>1381.7801481900242</v>
      </c>
      <c r="X1441" s="463">
        <v>4.4124056316872995E-2</v>
      </c>
      <c r="Y1441" s="476">
        <v>2.0000000000000001E-4</v>
      </c>
    </row>
    <row r="1442" spans="1:25" x14ac:dyDescent="0.2">
      <c r="A1442" s="475">
        <f t="shared" si="22"/>
        <v>1438</v>
      </c>
      <c r="B1442" s="462">
        <v>0.61649991084904665</v>
      </c>
      <c r="C1442" s="461">
        <v>3714.7080864268974</v>
      </c>
      <c r="D1442" s="462">
        <v>0.78270216275218774</v>
      </c>
      <c r="E1442" s="462">
        <v>0.58787692982745365</v>
      </c>
      <c r="F1442" s="516">
        <v>2023.75</v>
      </c>
      <c r="G1442" s="464">
        <v>587540887491.35522</v>
      </c>
      <c r="H1442" s="461">
        <v>19384466.595457345</v>
      </c>
      <c r="I1442" s="464">
        <v>550752535494.01709</v>
      </c>
      <c r="J1442" s="462">
        <v>0.36141233848122956</v>
      </c>
      <c r="K1442" s="464">
        <v>8869979962.4976368</v>
      </c>
      <c r="L1442" s="464">
        <v>0</v>
      </c>
      <c r="M1442" s="464">
        <v>480204415526.72906</v>
      </c>
      <c r="N1442" s="464">
        <v>16636821253.446692</v>
      </c>
      <c r="O1442" s="464">
        <v>32463.048028010115</v>
      </c>
      <c r="P1442" s="461">
        <v>145530.63876920659</v>
      </c>
      <c r="Q1442" s="461">
        <v>58853.380255584474</v>
      </c>
      <c r="R1442" s="464">
        <v>1524606615012.0552</v>
      </c>
      <c r="S1442" s="462">
        <v>0.63337106927015274</v>
      </c>
      <c r="T1442" s="462">
        <v>0.49544173603817365</v>
      </c>
      <c r="U1442" s="461">
        <v>17.650373925302592</v>
      </c>
      <c r="V1442" s="464">
        <v>14578134854785.336</v>
      </c>
      <c r="W1442" s="460">
        <v>4603.7274211730401</v>
      </c>
      <c r="X1442" s="463">
        <v>4.1574650951146652E-2</v>
      </c>
      <c r="Y1442" s="476">
        <v>2.0000000000000001E-4</v>
      </c>
    </row>
    <row r="1443" spans="1:25" x14ac:dyDescent="0.2">
      <c r="A1443" s="475">
        <f t="shared" si="22"/>
        <v>1439</v>
      </c>
      <c r="B1443" s="462">
        <v>0.53718558092424951</v>
      </c>
      <c r="C1443" s="461">
        <v>1611.4171642615493</v>
      </c>
      <c r="D1443" s="462">
        <v>0.2</v>
      </c>
      <c r="E1443" s="462">
        <v>0.42918032570076609</v>
      </c>
      <c r="F1443" s="516">
        <v>2026.23</v>
      </c>
      <c r="G1443" s="464">
        <v>53453291974.738716</v>
      </c>
      <c r="H1443" s="461">
        <v>3374211.0661453409</v>
      </c>
      <c r="I1443" s="464">
        <v>168788090690.31012</v>
      </c>
      <c r="J1443" s="462">
        <v>0.52857551711349537</v>
      </c>
      <c r="K1443" s="464">
        <v>29889221788.911671</v>
      </c>
      <c r="L1443" s="464">
        <v>50014241120.129745</v>
      </c>
      <c r="M1443" s="464">
        <v>25116921371.394184</v>
      </c>
      <c r="N1443" s="464">
        <v>154748896355.16776</v>
      </c>
      <c r="O1443" s="464">
        <v>26281.625254173887</v>
      </c>
      <c r="P1443" s="461">
        <v>854325.63299457519</v>
      </c>
      <c r="Q1443" s="461">
        <v>543786.06099838822</v>
      </c>
      <c r="R1443" s="464">
        <v>474847028295.15723</v>
      </c>
      <c r="S1443" s="462">
        <v>0.48288828653938931</v>
      </c>
      <c r="T1443" s="462">
        <v>0.34571601413491543</v>
      </c>
      <c r="U1443" s="461">
        <v>14.673941500412614</v>
      </c>
      <c r="V1443" s="464">
        <v>2750751821674.1938</v>
      </c>
      <c r="W1443" s="460">
        <v>867.8279649276019</v>
      </c>
      <c r="X1443" s="463">
        <v>4.8059282112867474E-2</v>
      </c>
      <c r="Y1443" s="476">
        <v>2.0000000000000001E-4</v>
      </c>
    </row>
    <row r="1444" spans="1:25" x14ac:dyDescent="0.2">
      <c r="A1444" s="475">
        <f t="shared" si="22"/>
        <v>1440</v>
      </c>
      <c r="B1444" s="462">
        <v>0.42297606424786627</v>
      </c>
      <c r="C1444" s="461">
        <v>1500</v>
      </c>
      <c r="D1444" s="462">
        <v>0.91994280278026475</v>
      </c>
      <c r="E1444" s="462">
        <v>0.67053155275525045</v>
      </c>
      <c r="F1444" s="516">
        <v>2023.98</v>
      </c>
      <c r="G1444" s="464">
        <v>254489038635.09531</v>
      </c>
      <c r="H1444" s="461">
        <v>28292784.561281215</v>
      </c>
      <c r="I1444" s="464">
        <v>673394167126.74548</v>
      </c>
      <c r="J1444" s="462">
        <v>0.36496465286074498</v>
      </c>
      <c r="K1444" s="464">
        <v>8900245607.1215477</v>
      </c>
      <c r="L1444" s="464">
        <v>0</v>
      </c>
      <c r="M1444" s="464">
        <v>316058398242.51373</v>
      </c>
      <c r="N1444" s="464">
        <v>68630090806.688484</v>
      </c>
      <c r="O1444" s="464">
        <v>30696.959339958754</v>
      </c>
      <c r="P1444" s="461">
        <v>439892.77792311338</v>
      </c>
      <c r="Q1444" s="461">
        <v>272781.78384575836</v>
      </c>
      <c r="R1444" s="464">
        <v>1387126665931.7417</v>
      </c>
      <c r="S1444" s="462">
        <v>0.55785409844987277</v>
      </c>
      <c r="T1444" s="462">
        <v>0.31059002713053774</v>
      </c>
      <c r="U1444" s="461">
        <v>16.509446215220692</v>
      </c>
      <c r="V1444" s="464">
        <v>8052081034694.2021</v>
      </c>
      <c r="W1444" s="460">
        <v>2541.4499843825879</v>
      </c>
      <c r="X1444" s="463">
        <v>4.295860767900072E-2</v>
      </c>
      <c r="Y1444" s="476">
        <v>2.0000000000000001E-4</v>
      </c>
    </row>
    <row r="1445" spans="1:25" x14ac:dyDescent="0.2">
      <c r="A1445" s="475">
        <f t="shared" si="22"/>
        <v>1441</v>
      </c>
      <c r="B1445" s="462">
        <v>0.48120742240154191</v>
      </c>
      <c r="C1445" s="461">
        <v>5037.8191681187709</v>
      </c>
      <c r="D1445" s="462">
        <v>0.61887547836961476</v>
      </c>
      <c r="E1445" s="462">
        <v>0.33607347124773485</v>
      </c>
      <c r="F1445" s="516">
        <v>2026.79</v>
      </c>
      <c r="G1445" s="464">
        <v>110590214874.61856</v>
      </c>
      <c r="H1445" s="461">
        <v>12933379.98141757</v>
      </c>
      <c r="I1445" s="464">
        <v>430231330436.28162</v>
      </c>
      <c r="J1445" s="462">
        <v>0.48120742240154191</v>
      </c>
      <c r="K1445" s="464">
        <v>29730802679.840076</v>
      </c>
      <c r="L1445" s="464">
        <v>25566133296.065704</v>
      </c>
      <c r="M1445" s="464">
        <v>13133327634.485968</v>
      </c>
      <c r="N1445" s="464">
        <v>15829450344.342945</v>
      </c>
      <c r="O1445" s="464">
        <v>19174.206288213005</v>
      </c>
      <c r="P1445" s="461">
        <v>158601.52298388394</v>
      </c>
      <c r="Q1445" s="461">
        <v>69375.592728302305</v>
      </c>
      <c r="R1445" s="464">
        <v>668403217413.30566</v>
      </c>
      <c r="S1445" s="462">
        <v>0.56906089773511559</v>
      </c>
      <c r="T1445" s="462">
        <v>0.43472390106570796</v>
      </c>
      <c r="U1445" s="461">
        <v>15.130343932616666</v>
      </c>
      <c r="V1445" s="464">
        <v>4933297074170.2666</v>
      </c>
      <c r="W1445" s="460">
        <v>1555.0311862901592</v>
      </c>
      <c r="X1445" s="463">
        <v>4.7237164216708649E-2</v>
      </c>
      <c r="Y1445" s="476">
        <v>2.0000000000000001E-4</v>
      </c>
    </row>
    <row r="1446" spans="1:25" x14ac:dyDescent="0.2">
      <c r="A1446" s="475">
        <f t="shared" si="22"/>
        <v>1442</v>
      </c>
      <c r="B1446" s="462">
        <v>0.56424693104067802</v>
      </c>
      <c r="C1446" s="461">
        <v>5740.6462303318749</v>
      </c>
      <c r="D1446" s="462">
        <v>0.9674314550846097</v>
      </c>
      <c r="E1446" s="462">
        <v>0.31910646774255935</v>
      </c>
      <c r="F1446" s="516">
        <v>2023.75</v>
      </c>
      <c r="G1446" s="464">
        <v>540643258808.69733</v>
      </c>
      <c r="H1446" s="461">
        <v>29053415.956952408</v>
      </c>
      <c r="I1446" s="464">
        <v>637000110830.07361</v>
      </c>
      <c r="J1446" s="462">
        <v>0.2413126258628383</v>
      </c>
      <c r="K1446" s="464">
        <v>21885761736.483204</v>
      </c>
      <c r="L1446" s="464">
        <v>0</v>
      </c>
      <c r="M1446" s="464">
        <v>562290444033.69312</v>
      </c>
      <c r="N1446" s="464">
        <v>116167727917.01628</v>
      </c>
      <c r="O1446" s="464">
        <v>25148.350032991759</v>
      </c>
      <c r="P1446" s="461">
        <v>634870.8573151509</v>
      </c>
      <c r="Q1446" s="461">
        <v>426209.53951378504</v>
      </c>
      <c r="R1446" s="464">
        <v>1916464005616.0234</v>
      </c>
      <c r="S1446" s="462">
        <v>0.57682796458900842</v>
      </c>
      <c r="T1446" s="462">
        <v>0.33879566929690275</v>
      </c>
      <c r="U1446" s="461">
        <v>17.946524772346717</v>
      </c>
      <c r="V1446" s="464">
        <v>12555727889793.24</v>
      </c>
      <c r="W1446" s="460">
        <v>3962.4939556304394</v>
      </c>
      <c r="X1446" s="463">
        <v>4.1483895901725874E-2</v>
      </c>
      <c r="Y1446" s="476">
        <v>2.0000000000000001E-4</v>
      </c>
    </row>
    <row r="1447" spans="1:25" x14ac:dyDescent="0.2">
      <c r="A1447" s="475">
        <f t="shared" si="22"/>
        <v>1443</v>
      </c>
      <c r="B1447" s="462">
        <v>0.4277568344336854</v>
      </c>
      <c r="C1447" s="461">
        <v>3749.3332470331129</v>
      </c>
      <c r="D1447" s="462">
        <v>1.0031443219525311</v>
      </c>
      <c r="E1447" s="462">
        <v>0.43127805147528758</v>
      </c>
      <c r="F1447" s="516">
        <v>2024.7</v>
      </c>
      <c r="G1447" s="464">
        <v>211420704584.63596</v>
      </c>
      <c r="H1447" s="461">
        <v>31352154.680528585</v>
      </c>
      <c r="I1447" s="464">
        <v>685235757083.61487</v>
      </c>
      <c r="J1447" s="462">
        <v>0.31489082615829145</v>
      </c>
      <c r="K1447" s="464">
        <v>13812308149.770386</v>
      </c>
      <c r="L1447" s="464">
        <v>11183546587.683416</v>
      </c>
      <c r="M1447" s="464">
        <v>101223078632.97755</v>
      </c>
      <c r="N1447" s="464">
        <v>44841302545.119522</v>
      </c>
      <c r="O1447" s="464">
        <v>32201.335480315949</v>
      </c>
      <c r="P1447" s="461">
        <v>320733.61139766563</v>
      </c>
      <c r="Q1447" s="461">
        <v>179511.3192921427</v>
      </c>
      <c r="R1447" s="464">
        <v>1125021024850.2244</v>
      </c>
      <c r="S1447" s="462">
        <v>0.48029870120688328</v>
      </c>
      <c r="T1447" s="462">
        <v>0.33664604356284239</v>
      </c>
      <c r="U1447" s="461">
        <v>16.271136323133629</v>
      </c>
      <c r="V1447" s="464">
        <v>6721157067285.0527</v>
      </c>
      <c r="W1447" s="460">
        <v>2120.0636705145348</v>
      </c>
      <c r="X1447" s="463">
        <v>4.4952256386613577E-2</v>
      </c>
      <c r="Y1447" s="476">
        <v>2.0000000000000001E-4</v>
      </c>
    </row>
    <row r="1448" spans="1:25" x14ac:dyDescent="0.2">
      <c r="A1448" s="475">
        <f t="shared" si="22"/>
        <v>1444</v>
      </c>
      <c r="B1448" s="462">
        <v>0.70381210053944931</v>
      </c>
      <c r="C1448" s="461">
        <v>5625.2775453859631</v>
      </c>
      <c r="D1448" s="462">
        <v>0.90500930388192136</v>
      </c>
      <c r="E1448" s="462">
        <v>0.41525956507301726</v>
      </c>
      <c r="F1448" s="516">
        <v>2024.07</v>
      </c>
      <c r="G1448" s="464">
        <v>160793822405.90546</v>
      </c>
      <c r="H1448" s="461">
        <v>23846363.202247355</v>
      </c>
      <c r="I1448" s="464">
        <v>531414645215.3476</v>
      </c>
      <c r="J1448" s="462">
        <v>0.2964868081928026</v>
      </c>
      <c r="K1448" s="464">
        <v>14226332253.987518</v>
      </c>
      <c r="L1448" s="464">
        <v>0</v>
      </c>
      <c r="M1448" s="464">
        <v>152856601214.57742</v>
      </c>
      <c r="N1448" s="464">
        <v>124361819496.41463</v>
      </c>
      <c r="O1448" s="464">
        <v>36937.272721115674</v>
      </c>
      <c r="P1448" s="461">
        <v>741998.88522262871</v>
      </c>
      <c r="Q1448" s="461">
        <v>511535.7321230442</v>
      </c>
      <c r="R1448" s="464">
        <v>1043327869587.5627</v>
      </c>
      <c r="S1448" s="462">
        <v>0.47314117085443674</v>
      </c>
      <c r="T1448" s="462">
        <v>0.27632737620429143</v>
      </c>
      <c r="U1448" s="461">
        <v>16.285410789126196</v>
      </c>
      <c r="V1448" s="464">
        <v>5135039802561.6211</v>
      </c>
      <c r="W1448" s="460">
        <v>1621.230028850026</v>
      </c>
      <c r="X1448" s="463">
        <v>4.5640498724896804E-2</v>
      </c>
      <c r="Y1448" s="476">
        <v>2.0000000000000001E-4</v>
      </c>
    </row>
    <row r="1449" spans="1:25" x14ac:dyDescent="0.2">
      <c r="A1449" s="475">
        <f t="shared" si="22"/>
        <v>1445</v>
      </c>
      <c r="B1449" s="462">
        <v>0.4863760629490651</v>
      </c>
      <c r="C1449" s="461">
        <v>2159.3287921226379</v>
      </c>
      <c r="D1449" s="462">
        <v>0.85496777330910034</v>
      </c>
      <c r="E1449" s="462">
        <v>0.35206589584094461</v>
      </c>
      <c r="F1449" s="516">
        <v>2025.8</v>
      </c>
      <c r="G1449" s="464">
        <v>169605483735.95776</v>
      </c>
      <c r="H1449" s="461">
        <v>23395392.005521726</v>
      </c>
      <c r="I1449" s="464">
        <v>520559369423.9967</v>
      </c>
      <c r="J1449" s="462">
        <v>0.29217658454750217</v>
      </c>
      <c r="K1449" s="464">
        <v>39697832483.926788</v>
      </c>
      <c r="L1449" s="464">
        <v>134846880469.8748</v>
      </c>
      <c r="M1449" s="464">
        <v>55857303811.640709</v>
      </c>
      <c r="N1449" s="464">
        <v>83767103334.426651</v>
      </c>
      <c r="O1449" s="464">
        <v>32374.19027664607</v>
      </c>
      <c r="P1449" s="461">
        <v>514777.23591746076</v>
      </c>
      <c r="Q1449" s="461">
        <v>333716.63348075846</v>
      </c>
      <c r="R1449" s="464">
        <v>931237119606.85925</v>
      </c>
      <c r="S1449" s="462">
        <v>0.44730617513707877</v>
      </c>
      <c r="T1449" s="462">
        <v>0.33170362077863463</v>
      </c>
      <c r="U1449" s="461">
        <v>16.141052398483279</v>
      </c>
      <c r="V1449" s="464">
        <v>5584023411223.458</v>
      </c>
      <c r="W1449" s="460">
        <v>1761.8119491382904</v>
      </c>
      <c r="X1449" s="463">
        <v>4.4110189889403045E-2</v>
      </c>
      <c r="Y1449" s="476">
        <v>2.0000000000000001E-4</v>
      </c>
    </row>
    <row r="1450" spans="1:25" x14ac:dyDescent="0.2">
      <c r="A1450" s="475">
        <f t="shared" si="22"/>
        <v>1446</v>
      </c>
      <c r="B1450" s="462">
        <v>0.36728705529358785</v>
      </c>
      <c r="C1450" s="461">
        <v>1500</v>
      </c>
      <c r="D1450" s="462">
        <v>0.48758859138986532</v>
      </c>
      <c r="E1450" s="462">
        <v>0.51762303175282653</v>
      </c>
      <c r="F1450" s="516">
        <v>2024.9</v>
      </c>
      <c r="G1450" s="464">
        <v>123821366898.89886</v>
      </c>
      <c r="H1450" s="461">
        <v>9966709.20116858</v>
      </c>
      <c r="I1450" s="464">
        <v>272842361716.03882</v>
      </c>
      <c r="J1450" s="462">
        <v>0.27220241345656349</v>
      </c>
      <c r="K1450" s="464">
        <v>10900313548.320517</v>
      </c>
      <c r="L1450" s="464">
        <v>20629396168.809429</v>
      </c>
      <c r="M1450" s="464">
        <v>118518393553.92749</v>
      </c>
      <c r="N1450" s="464">
        <v>95086768955.704697</v>
      </c>
      <c r="O1450" s="464">
        <v>16569.907476493732</v>
      </c>
      <c r="P1450" s="461">
        <v>582107.21720542619</v>
      </c>
      <c r="Q1450" s="461">
        <v>332961.54178418155</v>
      </c>
      <c r="R1450" s="464">
        <v>685599137450.10486</v>
      </c>
      <c r="S1450" s="462">
        <v>0.50572909622205331</v>
      </c>
      <c r="T1450" s="462">
        <v>0.27062637166064729</v>
      </c>
      <c r="U1450" s="461">
        <v>16.924612652921134</v>
      </c>
      <c r="V1450" s="464">
        <v>3604765673081.8335</v>
      </c>
      <c r="W1450" s="460">
        <v>1138.4950319878319</v>
      </c>
      <c r="X1450" s="463">
        <v>4.1367445441083485E-2</v>
      </c>
      <c r="Y1450" s="476">
        <v>2.0000000000000001E-4</v>
      </c>
    </row>
    <row r="1451" spans="1:25" x14ac:dyDescent="0.2">
      <c r="A1451" s="475">
        <f t="shared" si="22"/>
        <v>1447</v>
      </c>
      <c r="B1451" s="462">
        <v>0.56942394321851153</v>
      </c>
      <c r="C1451" s="461">
        <v>5866.4341600185398</v>
      </c>
      <c r="D1451" s="462">
        <v>0.58926008351143344</v>
      </c>
      <c r="E1451" s="462">
        <v>0.21728160626490753</v>
      </c>
      <c r="F1451" s="516">
        <v>2024.68</v>
      </c>
      <c r="G1451" s="464">
        <v>163904552777.52939</v>
      </c>
      <c r="H1451" s="461">
        <v>11989415.638153318</v>
      </c>
      <c r="I1451" s="464">
        <v>410176387299.77478</v>
      </c>
      <c r="J1451" s="462">
        <v>0.43888133474781921</v>
      </c>
      <c r="K1451" s="464">
        <v>16552898070.036793</v>
      </c>
      <c r="L1451" s="464">
        <v>0</v>
      </c>
      <c r="M1451" s="464">
        <v>150533433291.6109</v>
      </c>
      <c r="N1451" s="464">
        <v>65839647127.826263</v>
      </c>
      <c r="O1451" s="464">
        <v>21894.196638006524</v>
      </c>
      <c r="P1451" s="461">
        <v>387439.91922937182</v>
      </c>
      <c r="Q1451" s="461">
        <v>241107.10040951942</v>
      </c>
      <c r="R1451" s="464">
        <v>870896504368.63501</v>
      </c>
      <c r="S1451" s="462">
        <v>0.57458227677655582</v>
      </c>
      <c r="T1451" s="462">
        <v>0.3598492253473668</v>
      </c>
      <c r="U1451" s="461">
        <v>16.096342067828981</v>
      </c>
      <c r="V1451" s="464">
        <v>5596471339704.5068</v>
      </c>
      <c r="W1451" s="460">
        <v>1764.2181332137188</v>
      </c>
      <c r="X1451" s="463">
        <v>4.4949334511109974E-2</v>
      </c>
      <c r="Y1451" s="476">
        <v>2.0000000000000001E-4</v>
      </c>
    </row>
    <row r="1452" spans="1:25" x14ac:dyDescent="0.2">
      <c r="A1452" s="475">
        <f t="shared" si="22"/>
        <v>1448</v>
      </c>
      <c r="B1452" s="462">
        <v>0.48333932001906432</v>
      </c>
      <c r="C1452" s="461">
        <v>7335.0897333973062</v>
      </c>
      <c r="D1452" s="462">
        <v>0.66532157430629135</v>
      </c>
      <c r="E1452" s="462">
        <v>0.48549353369567266</v>
      </c>
      <c r="F1452" s="516">
        <v>2023.99</v>
      </c>
      <c r="G1452" s="464">
        <v>277215628958.77985</v>
      </c>
      <c r="H1452" s="461">
        <v>13883730.924290039</v>
      </c>
      <c r="I1452" s="464">
        <v>370565743258.33069</v>
      </c>
      <c r="J1452" s="462">
        <v>0.37751346012153397</v>
      </c>
      <c r="K1452" s="464">
        <v>9394046188.8072205</v>
      </c>
      <c r="L1452" s="464">
        <v>0</v>
      </c>
      <c r="M1452" s="464">
        <v>337024906279.91364</v>
      </c>
      <c r="N1452" s="464">
        <v>62229059039.860077</v>
      </c>
      <c r="O1452" s="464">
        <v>41763.823190824376</v>
      </c>
      <c r="P1452" s="461">
        <v>429496.32979238639</v>
      </c>
      <c r="Q1452" s="461">
        <v>271967.41942459764</v>
      </c>
      <c r="R1452" s="464">
        <v>1138477887938.5796</v>
      </c>
      <c r="S1452" s="462">
        <v>0.62876101870526713</v>
      </c>
      <c r="T1452" s="462">
        <v>0.35697588438042244</v>
      </c>
      <c r="U1452" s="461">
        <v>17.06483364049171</v>
      </c>
      <c r="V1452" s="464">
        <v>7602306893197.9492</v>
      </c>
      <c r="W1452" s="460">
        <v>2398.2572910098024</v>
      </c>
      <c r="X1452" s="463">
        <v>4.3037947581064995E-2</v>
      </c>
      <c r="Y1452" s="476">
        <v>2.0000000000000001E-4</v>
      </c>
    </row>
    <row r="1453" spans="1:25" x14ac:dyDescent="0.2">
      <c r="A1453" s="475">
        <f t="shared" si="22"/>
        <v>1449</v>
      </c>
      <c r="B1453" s="462">
        <v>0.50590462526393121</v>
      </c>
      <c r="C1453" s="461">
        <v>5436.3208316368919</v>
      </c>
      <c r="D1453" s="462">
        <v>0.96110777733032959</v>
      </c>
      <c r="E1453" s="462">
        <v>0.52731211177969417</v>
      </c>
      <c r="F1453" s="516">
        <v>2026.05</v>
      </c>
      <c r="G1453" s="464">
        <v>152024860763.43716</v>
      </c>
      <c r="H1453" s="461">
        <v>27968337.124742366</v>
      </c>
      <c r="I1453" s="464">
        <v>549542306056.2052</v>
      </c>
      <c r="J1453" s="462">
        <v>0.16383133577505482</v>
      </c>
      <c r="K1453" s="464">
        <v>33822980344.591675</v>
      </c>
      <c r="L1453" s="464">
        <v>55019119610.292427</v>
      </c>
      <c r="M1453" s="464">
        <v>69346943334.742813</v>
      </c>
      <c r="N1453" s="464">
        <v>38608702456.127068</v>
      </c>
      <c r="O1453" s="464">
        <v>37417.990818396123</v>
      </c>
      <c r="P1453" s="461">
        <v>272346.15699326148</v>
      </c>
      <c r="Q1453" s="461">
        <v>144540.78443038519</v>
      </c>
      <c r="R1453" s="464">
        <v>941755452380.06079</v>
      </c>
      <c r="S1453" s="462">
        <v>0.39765346429240345</v>
      </c>
      <c r="T1453" s="462">
        <v>0.21976489114395983</v>
      </c>
      <c r="U1453" s="461">
        <v>17.128770058359741</v>
      </c>
      <c r="V1453" s="464">
        <v>3837350846413.1201</v>
      </c>
      <c r="W1453" s="460">
        <v>1211.1910563278129</v>
      </c>
      <c r="X1453" s="463">
        <v>4.3567773732152079E-2</v>
      </c>
      <c r="Y1453" s="476">
        <v>2.0000000000000001E-4</v>
      </c>
    </row>
    <row r="1454" spans="1:25" x14ac:dyDescent="0.2">
      <c r="A1454" s="475">
        <f t="shared" si="22"/>
        <v>1450</v>
      </c>
      <c r="B1454" s="462">
        <v>0.46988309545854379</v>
      </c>
      <c r="C1454" s="461">
        <v>4889.407559035245</v>
      </c>
      <c r="D1454" s="462">
        <v>0.57890203293379738</v>
      </c>
      <c r="E1454" s="462">
        <v>0.44832954655688528</v>
      </c>
      <c r="F1454" s="516">
        <v>2024.96</v>
      </c>
      <c r="G1454" s="464">
        <v>231934574989.63684</v>
      </c>
      <c r="H1454" s="461">
        <v>11816315.339258362</v>
      </c>
      <c r="I1454" s="464">
        <v>389190563004.36462</v>
      </c>
      <c r="J1454" s="462">
        <v>0.43833838851775608</v>
      </c>
      <c r="K1454" s="464">
        <v>12379655906.861076</v>
      </c>
      <c r="L1454" s="464">
        <v>0</v>
      </c>
      <c r="M1454" s="464">
        <v>206146730634.77563</v>
      </c>
      <c r="N1454" s="464">
        <v>68196344783.497047</v>
      </c>
      <c r="O1454" s="464">
        <v>31670.722800046438</v>
      </c>
      <c r="P1454" s="461">
        <v>413741.57798324456</v>
      </c>
      <c r="Q1454" s="461">
        <v>262122.32947243241</v>
      </c>
      <c r="R1454" s="464">
        <v>955074428105.62402</v>
      </c>
      <c r="S1454" s="462">
        <v>0.60685141448251045</v>
      </c>
      <c r="T1454" s="462">
        <v>0.39455184853716135</v>
      </c>
      <c r="U1454" s="461">
        <v>16.655689907222889</v>
      </c>
      <c r="V1454" s="464">
        <v>6871913593971.2295</v>
      </c>
      <c r="W1454" s="460">
        <v>2168.3090620802668</v>
      </c>
      <c r="X1454" s="463">
        <v>4.3757862124626803E-2</v>
      </c>
      <c r="Y1454" s="476">
        <v>2.0000000000000001E-4</v>
      </c>
    </row>
    <row r="1455" spans="1:25" x14ac:dyDescent="0.2">
      <c r="A1455" s="475">
        <f t="shared" si="22"/>
        <v>1451</v>
      </c>
      <c r="B1455" s="462">
        <v>0.48070894020356292</v>
      </c>
      <c r="C1455" s="461">
        <v>4661.9145493318638</v>
      </c>
      <c r="D1455" s="462">
        <v>0.69766393116026959</v>
      </c>
      <c r="E1455" s="462">
        <v>0.42052545766494764</v>
      </c>
      <c r="F1455" s="516">
        <v>2025.75</v>
      </c>
      <c r="G1455" s="464">
        <v>159693940080.78641</v>
      </c>
      <c r="H1455" s="461">
        <v>15644237.439830076</v>
      </c>
      <c r="I1455" s="464">
        <v>433740801754.77704</v>
      </c>
      <c r="J1455" s="462">
        <v>0.30389071615006769</v>
      </c>
      <c r="K1455" s="464">
        <v>9731835507.4104538</v>
      </c>
      <c r="L1455" s="464">
        <v>6909746638.6547203</v>
      </c>
      <c r="M1455" s="464">
        <v>142282534834.12305</v>
      </c>
      <c r="N1455" s="464">
        <v>90760077290.803589</v>
      </c>
      <c r="O1455" s="464">
        <v>11533.266371097692</v>
      </c>
      <c r="P1455" s="461">
        <v>480871.25151888595</v>
      </c>
      <c r="Q1455" s="461">
        <v>311707.52362164238</v>
      </c>
      <c r="R1455" s="464">
        <v>888214542085.5553</v>
      </c>
      <c r="S1455" s="462">
        <v>0.49708722547983658</v>
      </c>
      <c r="T1455" s="462">
        <v>0.29528408253832428</v>
      </c>
      <c r="U1455" s="461">
        <v>16.601679317668751</v>
      </c>
      <c r="V1455" s="464">
        <v>4867218150275.2617</v>
      </c>
      <c r="W1455" s="460">
        <v>1536.4564256602464</v>
      </c>
      <c r="X1455" s="463">
        <v>4.3467498883388148E-2</v>
      </c>
      <c r="Y1455" s="476">
        <v>2.0000000000000001E-4</v>
      </c>
    </row>
    <row r="1456" spans="1:25" x14ac:dyDescent="0.2">
      <c r="A1456" s="475">
        <f t="shared" si="22"/>
        <v>1452</v>
      </c>
      <c r="B1456" s="462">
        <v>0.60057808850737504</v>
      </c>
      <c r="C1456" s="461">
        <v>3918.3934554012058</v>
      </c>
      <c r="D1456" s="462">
        <v>0.7605531103214358</v>
      </c>
      <c r="E1456" s="462">
        <v>0.55481760805652058</v>
      </c>
      <c r="F1456" s="516">
        <v>2025.89</v>
      </c>
      <c r="G1456" s="464">
        <v>351603159627.71521</v>
      </c>
      <c r="H1456" s="461">
        <v>18642514.939489845</v>
      </c>
      <c r="I1456" s="464">
        <v>586311053243.82043</v>
      </c>
      <c r="J1456" s="462">
        <v>0.5057025132871007</v>
      </c>
      <c r="K1456" s="464">
        <v>7683010137.8285732</v>
      </c>
      <c r="L1456" s="464">
        <v>5090409653.941577</v>
      </c>
      <c r="M1456" s="464">
        <v>132545448975.28159</v>
      </c>
      <c r="N1456" s="464">
        <v>58435991758.827797</v>
      </c>
      <c r="O1456" s="464">
        <v>29956.571000378903</v>
      </c>
      <c r="P1456" s="461">
        <v>406714.42629652203</v>
      </c>
      <c r="Q1456" s="461">
        <v>251334.01643458146</v>
      </c>
      <c r="R1456" s="464">
        <v>1131241704462.1614</v>
      </c>
      <c r="S1456" s="462">
        <v>0.61513995186503934</v>
      </c>
      <c r="T1456" s="462">
        <v>0.53165066561086483</v>
      </c>
      <c r="U1456" s="461">
        <v>16.48555978664228</v>
      </c>
      <c r="V1456" s="464">
        <v>10878913110627.439</v>
      </c>
      <c r="W1456" s="460">
        <v>3429.9013413409334</v>
      </c>
      <c r="X1456" s="463">
        <v>4.440879591033961E-2</v>
      </c>
      <c r="Y1456" s="476">
        <v>2.0000000000000001E-4</v>
      </c>
    </row>
    <row r="1457" spans="1:25" x14ac:dyDescent="0.2">
      <c r="A1457" s="475">
        <f t="shared" si="22"/>
        <v>1453</v>
      </c>
      <c r="B1457" s="462">
        <v>0.66411252080872196</v>
      </c>
      <c r="C1457" s="461">
        <v>6523.2390427236533</v>
      </c>
      <c r="D1457" s="462">
        <v>0.72810526925875396</v>
      </c>
      <c r="E1457" s="462">
        <v>0.69396237266724969</v>
      </c>
      <c r="F1457" s="516">
        <v>2024.34</v>
      </c>
      <c r="G1457" s="464">
        <v>195593063152.50537</v>
      </c>
      <c r="H1457" s="461">
        <v>16455630.635950072</v>
      </c>
      <c r="I1457" s="464">
        <v>467873608458.55029</v>
      </c>
      <c r="J1457" s="462">
        <v>0.34400503835397234</v>
      </c>
      <c r="K1457" s="464">
        <v>10877900236.176191</v>
      </c>
      <c r="L1457" s="464">
        <v>0</v>
      </c>
      <c r="M1457" s="464">
        <v>127690376282.94601</v>
      </c>
      <c r="N1457" s="464">
        <v>36219907710.896309</v>
      </c>
      <c r="O1457" s="464">
        <v>20153.882592655802</v>
      </c>
      <c r="P1457" s="461">
        <v>246184.22190603826</v>
      </c>
      <c r="Q1457" s="461">
        <v>130019.34869306022</v>
      </c>
      <c r="R1457" s="464">
        <v>815643327836.36047</v>
      </c>
      <c r="S1457" s="462">
        <v>0.51081178629946211</v>
      </c>
      <c r="T1457" s="462">
        <v>0.37084159308480047</v>
      </c>
      <c r="U1457" s="461">
        <v>16.810987077146773</v>
      </c>
      <c r="V1457" s="464">
        <v>5583429824321.4473</v>
      </c>
      <c r="W1457" s="460">
        <v>1760.0290434156514</v>
      </c>
      <c r="X1457" s="463">
        <v>4.3092709204068526E-2</v>
      </c>
      <c r="Y1457" s="476">
        <v>2.0000000000000001E-4</v>
      </c>
    </row>
    <row r="1458" spans="1:25" x14ac:dyDescent="0.2">
      <c r="A1458" s="475">
        <f t="shared" si="22"/>
        <v>1454</v>
      </c>
      <c r="B1458" s="462">
        <v>0.43386112363132878</v>
      </c>
      <c r="C1458" s="461">
        <v>2346.1365132189594</v>
      </c>
      <c r="D1458" s="462">
        <v>0.89195375582376091</v>
      </c>
      <c r="E1458" s="462">
        <v>0.24026338548193646</v>
      </c>
      <c r="F1458" s="516">
        <v>2024.46</v>
      </c>
      <c r="G1458" s="464">
        <v>316180343408.86664</v>
      </c>
      <c r="H1458" s="461">
        <v>25340276.915555757</v>
      </c>
      <c r="I1458" s="464">
        <v>703020573610.00073</v>
      </c>
      <c r="J1458" s="462">
        <v>0.42979490167380552</v>
      </c>
      <c r="K1458" s="464">
        <v>10886514717.88344</v>
      </c>
      <c r="L1458" s="464">
        <v>0</v>
      </c>
      <c r="M1458" s="464">
        <v>188947833143.931</v>
      </c>
      <c r="N1458" s="464">
        <v>29418418206.344368</v>
      </c>
      <c r="O1458" s="464">
        <v>22728.278771274498</v>
      </c>
      <c r="P1458" s="461">
        <v>229297.18376069798</v>
      </c>
      <c r="Q1458" s="461">
        <v>114610.62910799895</v>
      </c>
      <c r="R1458" s="464">
        <v>1238339626002.7361</v>
      </c>
      <c r="S1458" s="462">
        <v>0.57359365169576504</v>
      </c>
      <c r="T1458" s="462">
        <v>0.46466952616017176</v>
      </c>
      <c r="U1458" s="461">
        <v>16.266238858224146</v>
      </c>
      <c r="V1458" s="464">
        <v>10388314543644.674</v>
      </c>
      <c r="W1458" s="460">
        <v>3277.2028886014173</v>
      </c>
      <c r="X1458" s="463">
        <v>4.4468361175094333E-2</v>
      </c>
      <c r="Y1458" s="476">
        <v>2.0000000000000001E-4</v>
      </c>
    </row>
    <row r="1459" spans="1:25" x14ac:dyDescent="0.2">
      <c r="A1459" s="475">
        <f t="shared" si="22"/>
        <v>1455</v>
      </c>
      <c r="B1459" s="462">
        <v>0.61127507238741607</v>
      </c>
      <c r="C1459" s="461">
        <v>8168.6704861363696</v>
      </c>
      <c r="D1459" s="462">
        <v>1.0215771844676897</v>
      </c>
      <c r="E1459" s="462">
        <v>0.41378466560137744</v>
      </c>
      <c r="F1459" s="516">
        <v>2023.77</v>
      </c>
      <c r="G1459" s="464">
        <v>259188405553.63623</v>
      </c>
      <c r="H1459" s="461">
        <v>19820967.857714135</v>
      </c>
      <c r="I1459" s="464">
        <v>353798775003.99896</v>
      </c>
      <c r="J1459" s="462">
        <v>9.758832922180205E-2</v>
      </c>
      <c r="K1459" s="464">
        <v>9585434432.1448479</v>
      </c>
      <c r="L1459" s="464">
        <v>0</v>
      </c>
      <c r="M1459" s="464">
        <v>309843251013.19867</v>
      </c>
      <c r="N1459" s="464">
        <v>1573580169.7508674</v>
      </c>
      <c r="O1459" s="464">
        <v>30877.497834453894</v>
      </c>
      <c r="P1459" s="461">
        <v>47911</v>
      </c>
      <c r="Q1459" s="461">
        <v>6541</v>
      </c>
      <c r="R1459" s="464">
        <v>972811395399.08936</v>
      </c>
      <c r="S1459" s="462">
        <v>0.53918428335142865</v>
      </c>
      <c r="T1459" s="462">
        <v>0.28516680775957287</v>
      </c>
      <c r="U1459" s="461">
        <v>18.696880966549156</v>
      </c>
      <c r="V1459" s="464">
        <v>5604325420601.4922</v>
      </c>
      <c r="W1459" s="460">
        <v>1769.60567662828</v>
      </c>
      <c r="X1459" s="463">
        <v>4.0211328622636579E-2</v>
      </c>
      <c r="Y1459" s="476">
        <v>2.0000000000000001E-4</v>
      </c>
    </row>
    <row r="1460" spans="1:25" x14ac:dyDescent="0.2">
      <c r="A1460" s="475">
        <f t="shared" si="22"/>
        <v>1456</v>
      </c>
      <c r="B1460" s="462">
        <v>0.57657593110479854</v>
      </c>
      <c r="C1460" s="461">
        <v>6533.8960084738574</v>
      </c>
      <c r="D1460" s="462">
        <v>0.75695003182981713</v>
      </c>
      <c r="E1460" s="462">
        <v>0.36260855148399684</v>
      </c>
      <c r="F1460" s="516">
        <v>2024.62</v>
      </c>
      <c r="G1460" s="464">
        <v>302873211687.69061</v>
      </c>
      <c r="H1460" s="461">
        <v>17598632.968482204</v>
      </c>
      <c r="I1460" s="464">
        <v>501803987991.8399</v>
      </c>
      <c r="J1460" s="462">
        <v>0.42722449095245796</v>
      </c>
      <c r="K1460" s="464">
        <v>9294723762.9778194</v>
      </c>
      <c r="L1460" s="464">
        <v>0</v>
      </c>
      <c r="M1460" s="464">
        <v>197022043116.67715</v>
      </c>
      <c r="N1460" s="464">
        <v>82568991801.667175</v>
      </c>
      <c r="O1460" s="464">
        <v>41458.19267337292</v>
      </c>
      <c r="P1460" s="461">
        <v>526986.23673726292</v>
      </c>
      <c r="Q1460" s="461">
        <v>346620.59561919491</v>
      </c>
      <c r="R1460" s="464">
        <v>1092468861570.2112</v>
      </c>
      <c r="S1460" s="462">
        <v>0.58293059650033141</v>
      </c>
      <c r="T1460" s="462">
        <v>0.43466280715219907</v>
      </c>
      <c r="U1460" s="461">
        <v>16.80683374158923</v>
      </c>
      <c r="V1460" s="464">
        <v>8723521752913.4707</v>
      </c>
      <c r="W1460" s="460">
        <v>2750.7397443921891</v>
      </c>
      <c r="X1460" s="463">
        <v>4.3841372752444069E-2</v>
      </c>
      <c r="Y1460" s="476">
        <v>2.0000000000000001E-4</v>
      </c>
    </row>
    <row r="1461" spans="1:25" x14ac:dyDescent="0.2">
      <c r="A1461" s="475">
        <f t="shared" si="22"/>
        <v>1457</v>
      </c>
      <c r="B1461" s="462">
        <v>0.54136484248043337</v>
      </c>
      <c r="C1461" s="461">
        <v>7166.4933240922164</v>
      </c>
      <c r="D1461" s="462">
        <v>0.77662097705858624</v>
      </c>
      <c r="E1461" s="462">
        <v>0.64201212083106018</v>
      </c>
      <c r="F1461" s="516">
        <v>2024.36</v>
      </c>
      <c r="G1461" s="464">
        <v>245831042496.17056</v>
      </c>
      <c r="H1461" s="461">
        <v>18371802.103853032</v>
      </c>
      <c r="I1461" s="464">
        <v>527623674092.76074</v>
      </c>
      <c r="J1461" s="462">
        <v>0.39673694200823106</v>
      </c>
      <c r="K1461" s="464">
        <v>11226140516.116711</v>
      </c>
      <c r="L1461" s="464">
        <v>0</v>
      </c>
      <c r="M1461" s="464">
        <v>197155374575.72311</v>
      </c>
      <c r="N1461" s="464">
        <v>33312738809.581627</v>
      </c>
      <c r="O1461" s="464">
        <v>23601.305258130149</v>
      </c>
      <c r="P1461" s="461">
        <v>245716.19273641342</v>
      </c>
      <c r="Q1461" s="461">
        <v>128704.91282873688</v>
      </c>
      <c r="R1461" s="464">
        <v>1056114336640.8361</v>
      </c>
      <c r="S1461" s="462">
        <v>0.57467756827703576</v>
      </c>
      <c r="T1461" s="462">
        <v>0.40277450157872285</v>
      </c>
      <c r="U1461" s="461">
        <v>16.443121163144067</v>
      </c>
      <c r="V1461" s="464">
        <v>7673751807642.3877</v>
      </c>
      <c r="W1461" s="460">
        <v>2421.5667959979232</v>
      </c>
      <c r="X1461" s="463">
        <v>4.4748332239884198E-2</v>
      </c>
      <c r="Y1461" s="476">
        <v>2.0000000000000001E-4</v>
      </c>
    </row>
    <row r="1462" spans="1:25" x14ac:dyDescent="0.2">
      <c r="A1462" s="475">
        <f t="shared" si="22"/>
        <v>1458</v>
      </c>
      <c r="B1462" s="462">
        <v>0.46447229553348285</v>
      </c>
      <c r="C1462" s="461">
        <v>1531.7267457915377</v>
      </c>
      <c r="D1462" s="462">
        <v>1.087748540721774</v>
      </c>
      <c r="E1462" s="462">
        <v>0.23969770472933949</v>
      </c>
      <c r="F1462" s="516">
        <v>2025.46</v>
      </c>
      <c r="G1462" s="464">
        <v>234320110935.40134</v>
      </c>
      <c r="H1462" s="461">
        <v>39626429.91589915</v>
      </c>
      <c r="I1462" s="464">
        <v>559224441338.58069</v>
      </c>
      <c r="J1462" s="462">
        <v>0.10998025122196875</v>
      </c>
      <c r="K1462" s="464">
        <v>14797580771.694252</v>
      </c>
      <c r="L1462" s="464">
        <v>12727794585.977468</v>
      </c>
      <c r="M1462" s="464">
        <v>138904747579.8894</v>
      </c>
      <c r="N1462" s="464">
        <v>22590678940.048573</v>
      </c>
      <c r="O1462" s="464">
        <v>23835.434654269971</v>
      </c>
      <c r="P1462" s="461">
        <v>212659.01555296421</v>
      </c>
      <c r="Q1462" s="461">
        <v>101189.87242109672</v>
      </c>
      <c r="R1462" s="464">
        <v>1062336319038.3773</v>
      </c>
      <c r="S1462" s="462">
        <v>0.41824434747330069</v>
      </c>
      <c r="T1462" s="462">
        <v>0.24556818899861788</v>
      </c>
      <c r="U1462" s="461">
        <v>18.325889956083373</v>
      </c>
      <c r="V1462" s="464">
        <v>5266918013012.3574</v>
      </c>
      <c r="W1462" s="460">
        <v>1661.8040744634336</v>
      </c>
      <c r="X1462" s="463">
        <v>3.9982970416495393E-2</v>
      </c>
      <c r="Y1462" s="476">
        <v>2.0000000000000001E-4</v>
      </c>
    </row>
    <row r="1463" spans="1:25" x14ac:dyDescent="0.2">
      <c r="A1463" s="475">
        <f t="shared" si="22"/>
        <v>1459</v>
      </c>
      <c r="B1463" s="462">
        <v>0.57327583687196326</v>
      </c>
      <c r="C1463" s="461">
        <v>2927.1200772023999</v>
      </c>
      <c r="D1463" s="462">
        <v>1.0925199496439573</v>
      </c>
      <c r="E1463" s="462">
        <v>0.35702749584577481</v>
      </c>
      <c r="F1463" s="516">
        <v>2026.11</v>
      </c>
      <c r="G1463" s="464">
        <v>129687250754.47011</v>
      </c>
      <c r="H1463" s="461">
        <v>38417397.160858929</v>
      </c>
      <c r="I1463" s="464">
        <v>883108364168.13318</v>
      </c>
      <c r="J1463" s="462">
        <v>0.32384964013772133</v>
      </c>
      <c r="K1463" s="464">
        <v>45668970728.497803</v>
      </c>
      <c r="L1463" s="464">
        <v>70076539740.909866</v>
      </c>
      <c r="M1463" s="464">
        <v>61839384452.464844</v>
      </c>
      <c r="N1463" s="464">
        <v>126577016901.31731</v>
      </c>
      <c r="O1463" s="464">
        <v>30398.815768054897</v>
      </c>
      <c r="P1463" s="461">
        <v>690200.37117712572</v>
      </c>
      <c r="Q1463" s="461">
        <v>466505.87981121842</v>
      </c>
      <c r="R1463" s="464">
        <v>1375968185364.6067</v>
      </c>
      <c r="S1463" s="462">
        <v>0.43531460832190394</v>
      </c>
      <c r="T1463" s="462">
        <v>0.30519124412804677</v>
      </c>
      <c r="U1463" s="461">
        <v>14.692248442259055</v>
      </c>
      <c r="V1463" s="464">
        <v>6880622349729.2461</v>
      </c>
      <c r="W1463" s="460">
        <v>2171.9052950323567</v>
      </c>
      <c r="X1463" s="463">
        <v>4.8523226396315913E-2</v>
      </c>
      <c r="Y1463" s="476">
        <v>2.0000000000000001E-4</v>
      </c>
    </row>
    <row r="1464" spans="1:25" x14ac:dyDescent="0.2">
      <c r="A1464" s="475">
        <f t="shared" si="22"/>
        <v>1460</v>
      </c>
      <c r="B1464" s="462">
        <v>0.48896976282382199</v>
      </c>
      <c r="C1464" s="461">
        <v>6420.5002319731157</v>
      </c>
      <c r="D1464" s="462">
        <v>0.84948265199488571</v>
      </c>
      <c r="E1464" s="462">
        <v>0.6271611586268413</v>
      </c>
      <c r="F1464" s="516">
        <v>2025.51</v>
      </c>
      <c r="G1464" s="464">
        <v>205927277128.95831</v>
      </c>
      <c r="H1464" s="461">
        <v>21256181.459359843</v>
      </c>
      <c r="I1464" s="464">
        <v>568651385999.40723</v>
      </c>
      <c r="J1464" s="462">
        <v>0.46000214458707167</v>
      </c>
      <c r="K1464" s="464">
        <v>10114139484.707724</v>
      </c>
      <c r="L1464" s="464">
        <v>13143775842.53635</v>
      </c>
      <c r="M1464" s="464">
        <v>111193208736.27078</v>
      </c>
      <c r="N1464" s="464">
        <v>80181464394.361786</v>
      </c>
      <c r="O1464" s="464">
        <v>25959.764219676446</v>
      </c>
      <c r="P1464" s="461">
        <v>564759.50144291914</v>
      </c>
      <c r="Q1464" s="461">
        <v>373825.56388968474</v>
      </c>
      <c r="R1464" s="464">
        <v>1021690421712.1699</v>
      </c>
      <c r="S1464" s="462">
        <v>0.56298768871075289</v>
      </c>
      <c r="T1464" s="462">
        <v>0.40235146442713521</v>
      </c>
      <c r="U1464" s="461">
        <v>15.967836150208287</v>
      </c>
      <c r="V1464" s="464">
        <v>7162178397888.8799</v>
      </c>
      <c r="W1464" s="460">
        <v>2260.5408044230198</v>
      </c>
      <c r="X1464" s="463">
        <v>4.6336636405061284E-2</v>
      </c>
      <c r="Y1464" s="476">
        <v>2.0000000000000001E-4</v>
      </c>
    </row>
    <row r="1465" spans="1:25" x14ac:dyDescent="0.2">
      <c r="A1465" s="475">
        <f t="shared" si="22"/>
        <v>1461</v>
      </c>
      <c r="B1465" s="462">
        <v>0.53665794738677675</v>
      </c>
      <c r="C1465" s="461">
        <v>6060.8527412743579</v>
      </c>
      <c r="D1465" s="462">
        <v>0.82120109170322686</v>
      </c>
      <c r="E1465" s="462">
        <v>0.47030873897029934</v>
      </c>
      <c r="F1465" s="516">
        <v>2024.65</v>
      </c>
      <c r="G1465" s="464">
        <v>360941151689.10907</v>
      </c>
      <c r="H1465" s="461">
        <v>20624831.295573674</v>
      </c>
      <c r="I1465" s="464">
        <v>573744170245.29077</v>
      </c>
      <c r="J1465" s="462">
        <v>0.37906220427940374</v>
      </c>
      <c r="K1465" s="464">
        <v>7712518298.4233522</v>
      </c>
      <c r="L1465" s="464">
        <v>0</v>
      </c>
      <c r="M1465" s="464">
        <v>324408006661.96637</v>
      </c>
      <c r="N1465" s="464">
        <v>19397268017.730156</v>
      </c>
      <c r="O1465" s="464">
        <v>20131.690837801187</v>
      </c>
      <c r="P1465" s="461">
        <v>168231.52770019908</v>
      </c>
      <c r="Q1465" s="461">
        <v>72918.753194146877</v>
      </c>
      <c r="R1465" s="464">
        <v>1419666066259.8582</v>
      </c>
      <c r="S1465" s="462">
        <v>0.61993723812595869</v>
      </c>
      <c r="T1465" s="462">
        <v>0.37863676249891415</v>
      </c>
      <c r="U1465" s="461">
        <v>17.012118439050692</v>
      </c>
      <c r="V1465" s="464">
        <v>9972433847116.4062</v>
      </c>
      <c r="W1465" s="460">
        <v>3146.88136364308</v>
      </c>
      <c r="X1465" s="463">
        <v>4.3424335716754747E-2</v>
      </c>
      <c r="Y1465" s="476">
        <v>2.0000000000000001E-4</v>
      </c>
    </row>
    <row r="1466" spans="1:25" x14ac:dyDescent="0.2">
      <c r="A1466" s="475">
        <f t="shared" si="22"/>
        <v>1462</v>
      </c>
      <c r="B1466" s="462">
        <v>0.76258304960863943</v>
      </c>
      <c r="C1466" s="461">
        <v>4593.9208099029256</v>
      </c>
      <c r="D1466" s="462">
        <v>0.2709439977900629</v>
      </c>
      <c r="E1466" s="462">
        <v>0.49584412566600178</v>
      </c>
      <c r="F1466" s="516">
        <v>2024.96</v>
      </c>
      <c r="G1466" s="464">
        <v>135804849329.6709</v>
      </c>
      <c r="H1466" s="461">
        <v>4346583.8553975131</v>
      </c>
      <c r="I1466" s="464">
        <v>200228260456.69669</v>
      </c>
      <c r="J1466" s="462">
        <v>0.55333218411161644</v>
      </c>
      <c r="K1466" s="464">
        <v>8290386125.0516291</v>
      </c>
      <c r="L1466" s="464">
        <v>6311265885.0398083</v>
      </c>
      <c r="M1466" s="464">
        <v>124719225539.25841</v>
      </c>
      <c r="N1466" s="464">
        <v>44838083698.383148</v>
      </c>
      <c r="O1466" s="464">
        <v>26523.798859388484</v>
      </c>
      <c r="P1466" s="461">
        <v>360957.03562947514</v>
      </c>
      <c r="Q1466" s="461">
        <v>187741.49430614401</v>
      </c>
      <c r="R1466" s="464">
        <v>474131711589.84167</v>
      </c>
      <c r="S1466" s="462">
        <v>0.63644747305258398</v>
      </c>
      <c r="T1466" s="462">
        <v>0.5000814743332358</v>
      </c>
      <c r="U1466" s="461">
        <v>16.377943000809722</v>
      </c>
      <c r="V1466" s="464">
        <v>4399283140774.5938</v>
      </c>
      <c r="W1466" s="460">
        <v>1388.6456230366528</v>
      </c>
      <c r="X1466" s="463">
        <v>4.3230470685455366E-2</v>
      </c>
      <c r="Y1466" s="476">
        <v>2.0000000000000001E-4</v>
      </c>
    </row>
    <row r="1467" spans="1:25" x14ac:dyDescent="0.2">
      <c r="A1467" s="475">
        <f t="shared" si="22"/>
        <v>1463</v>
      </c>
      <c r="B1467" s="462">
        <v>0.49185574741449795</v>
      </c>
      <c r="C1467" s="461">
        <v>6542.4635970202135</v>
      </c>
      <c r="D1467" s="462">
        <v>1.0735639747316141</v>
      </c>
      <c r="E1467" s="462">
        <v>0.35955373369832999</v>
      </c>
      <c r="F1467" s="516">
        <v>2023.75</v>
      </c>
      <c r="G1467" s="464">
        <v>299011440501.07574</v>
      </c>
      <c r="H1467" s="461">
        <v>34171303.799349971</v>
      </c>
      <c r="I1467" s="464">
        <v>765208464995.61475</v>
      </c>
      <c r="J1467" s="462">
        <v>0.31611369214822194</v>
      </c>
      <c r="K1467" s="464">
        <v>7897818550.8289757</v>
      </c>
      <c r="L1467" s="464">
        <v>0</v>
      </c>
      <c r="M1467" s="464">
        <v>320533056424.99786</v>
      </c>
      <c r="N1467" s="464">
        <v>7400735549.9143791</v>
      </c>
      <c r="O1467" s="464">
        <v>28663.390087428685</v>
      </c>
      <c r="P1467" s="461">
        <v>89785.681904028563</v>
      </c>
      <c r="Q1467" s="461">
        <v>28936.355457509246</v>
      </c>
      <c r="R1467" s="464">
        <v>1461160965131.9702</v>
      </c>
      <c r="S1467" s="462">
        <v>0.5415774782021634</v>
      </c>
      <c r="T1467" s="462">
        <v>0.32814302207810353</v>
      </c>
      <c r="U1467" s="461">
        <v>16.722144719491407</v>
      </c>
      <c r="V1467" s="464">
        <v>8721949932122.7754</v>
      </c>
      <c r="W1467" s="460">
        <v>2752.057258629944</v>
      </c>
      <c r="X1467" s="463">
        <v>4.4235252842281289E-2</v>
      </c>
      <c r="Y1467" s="476">
        <v>2.0000000000000001E-4</v>
      </c>
    </row>
    <row r="1468" spans="1:25" x14ac:dyDescent="0.2">
      <c r="A1468" s="475">
        <f t="shared" si="22"/>
        <v>1464</v>
      </c>
      <c r="B1468" s="462">
        <v>0.45328121257288823</v>
      </c>
      <c r="C1468" s="461">
        <v>1500</v>
      </c>
      <c r="D1468" s="462">
        <v>0.60947457275060213</v>
      </c>
      <c r="E1468" s="462">
        <v>0.21085054512387319</v>
      </c>
      <c r="F1468" s="516">
        <v>2025.75</v>
      </c>
      <c r="G1468" s="464">
        <v>164050825850.33636</v>
      </c>
      <c r="H1468" s="461">
        <v>13650052.423238743</v>
      </c>
      <c r="I1468" s="464">
        <v>401085679742.92737</v>
      </c>
      <c r="J1468" s="462">
        <v>0.40947497812084732</v>
      </c>
      <c r="K1468" s="464">
        <v>24617577771.744606</v>
      </c>
      <c r="L1468" s="464">
        <v>46509411996.210411</v>
      </c>
      <c r="M1468" s="464">
        <v>99224758314.827438</v>
      </c>
      <c r="N1468" s="464">
        <v>52176282810.566086</v>
      </c>
      <c r="O1468" s="464">
        <v>30766.821516439391</v>
      </c>
      <c r="P1468" s="461">
        <v>342873.04870335071</v>
      </c>
      <c r="Q1468" s="461">
        <v>205832.79824697462</v>
      </c>
      <c r="R1468" s="464">
        <v>789963970348.28113</v>
      </c>
      <c r="S1468" s="462">
        <v>0.55517544906981164</v>
      </c>
      <c r="T1468" s="462">
        <v>0.39597857342396786</v>
      </c>
      <c r="U1468" s="461">
        <v>16.00161974398582</v>
      </c>
      <c r="V1468" s="464">
        <v>5546112226654.8398</v>
      </c>
      <c r="W1468" s="460">
        <v>1747.3445437797782</v>
      </c>
      <c r="X1468" s="463">
        <v>4.53138174254532E-2</v>
      </c>
      <c r="Y1468" s="476">
        <v>2.0000000000000001E-4</v>
      </c>
    </row>
    <row r="1469" spans="1:25" x14ac:dyDescent="0.2">
      <c r="A1469" s="475">
        <f t="shared" si="22"/>
        <v>1465</v>
      </c>
      <c r="B1469" s="462">
        <v>0.3045034799423384</v>
      </c>
      <c r="C1469" s="461">
        <v>3238.1370237987421</v>
      </c>
      <c r="D1469" s="462">
        <v>0.58979312086236579</v>
      </c>
      <c r="E1469" s="462">
        <v>0.4625299731900348</v>
      </c>
      <c r="F1469" s="516">
        <v>2024.96</v>
      </c>
      <c r="G1469" s="464">
        <v>221182384109.96609</v>
      </c>
      <c r="H1469" s="461">
        <v>12650973.316463267</v>
      </c>
      <c r="I1469" s="464">
        <v>280079140272.703</v>
      </c>
      <c r="J1469" s="462">
        <v>0.13667696854822731</v>
      </c>
      <c r="K1469" s="464">
        <v>5473699985.0133972</v>
      </c>
      <c r="L1469" s="464">
        <v>0</v>
      </c>
      <c r="M1469" s="464">
        <v>214817083786.39758</v>
      </c>
      <c r="N1469" s="464">
        <v>30339681214.167435</v>
      </c>
      <c r="O1469" s="464">
        <v>34105.550281593933</v>
      </c>
      <c r="P1469" s="461">
        <v>212963.83828047858</v>
      </c>
      <c r="Q1469" s="461">
        <v>108457.57335020238</v>
      </c>
      <c r="R1469" s="464">
        <v>852767737966.14209</v>
      </c>
      <c r="S1469" s="462">
        <v>0.55974956708640011</v>
      </c>
      <c r="T1469" s="462">
        <v>0.27538323580713586</v>
      </c>
      <c r="U1469" s="461">
        <v>18.612027599315141</v>
      </c>
      <c r="V1469" s="464">
        <v>4803209538514.0654</v>
      </c>
      <c r="W1469" s="460">
        <v>1513.6582776281489</v>
      </c>
      <c r="X1469" s="463">
        <v>3.9410181273248655E-2</v>
      </c>
      <c r="Y1469" s="476">
        <v>2.0000000000000001E-4</v>
      </c>
    </row>
    <row r="1470" spans="1:25" x14ac:dyDescent="0.2">
      <c r="A1470" s="475">
        <f t="shared" si="22"/>
        <v>1466</v>
      </c>
      <c r="B1470" s="462">
        <v>0.35964982008210716</v>
      </c>
      <c r="C1470" s="461">
        <v>4098.2153901389602</v>
      </c>
      <c r="D1470" s="462">
        <v>0.46376578279865777</v>
      </c>
      <c r="E1470" s="462">
        <v>0.43717423385052634</v>
      </c>
      <c r="F1470" s="516">
        <v>2023.89</v>
      </c>
      <c r="G1470" s="464">
        <v>168096830375.57523</v>
      </c>
      <c r="H1470" s="461">
        <v>8642463.5698467158</v>
      </c>
      <c r="I1470" s="464">
        <v>319723217078.8161</v>
      </c>
      <c r="J1470" s="462">
        <v>0.35964982008210722</v>
      </c>
      <c r="K1470" s="464">
        <v>4713807807.8834543</v>
      </c>
      <c r="L1470" s="464">
        <v>0</v>
      </c>
      <c r="M1470" s="464">
        <v>169653841557.02927</v>
      </c>
      <c r="N1470" s="464">
        <v>18109412643.357662</v>
      </c>
      <c r="O1470" s="464">
        <v>16441.507610815577</v>
      </c>
      <c r="P1470" s="461">
        <v>159858.46243115445</v>
      </c>
      <c r="Q1470" s="461">
        <v>72721.225730115242</v>
      </c>
      <c r="R1470" s="464">
        <v>668119247867.78723</v>
      </c>
      <c r="S1470" s="462">
        <v>0.57061031034312537</v>
      </c>
      <c r="T1470" s="462">
        <v>0.3712174194203961</v>
      </c>
      <c r="U1470" s="461">
        <v>17.044122049431081</v>
      </c>
      <c r="V1470" s="464">
        <v>4732177521154.4346</v>
      </c>
      <c r="W1470" s="460">
        <v>1492.8983391080642</v>
      </c>
      <c r="X1470" s="463">
        <v>4.2042315511538586E-2</v>
      </c>
      <c r="Y1470" s="476">
        <v>2.0000000000000001E-4</v>
      </c>
    </row>
    <row r="1471" spans="1:25" x14ac:dyDescent="0.2">
      <c r="A1471" s="475">
        <f t="shared" si="22"/>
        <v>1467</v>
      </c>
      <c r="B1471" s="462">
        <v>0.48879589616595071</v>
      </c>
      <c r="C1471" s="461">
        <v>7861.5918408908547</v>
      </c>
      <c r="D1471" s="462">
        <v>0.87635685861112811</v>
      </c>
      <c r="E1471" s="462">
        <v>0.44457793724257971</v>
      </c>
      <c r="F1471" s="516">
        <v>2026.63</v>
      </c>
      <c r="G1471" s="464">
        <v>126972519985.51385</v>
      </c>
      <c r="H1471" s="461">
        <v>21485898.537983052</v>
      </c>
      <c r="I1471" s="464">
        <v>582790228872.47913</v>
      </c>
      <c r="J1471" s="462">
        <v>0.29365516505945866</v>
      </c>
      <c r="K1471" s="464">
        <v>17221913141.403378</v>
      </c>
      <c r="L1471" s="464">
        <v>22817897293.585587</v>
      </c>
      <c r="M1471" s="464">
        <v>36973496860.921051</v>
      </c>
      <c r="N1471" s="464">
        <v>45051809502.781548</v>
      </c>
      <c r="O1471" s="464">
        <v>16860.35216433727</v>
      </c>
      <c r="P1471" s="461">
        <v>239597.19126610545</v>
      </c>
      <c r="Q1471" s="461">
        <v>150347.31509914278</v>
      </c>
      <c r="R1471" s="464">
        <v>928449773095.5127</v>
      </c>
      <c r="S1471" s="462">
        <v>0.44400149203320893</v>
      </c>
      <c r="T1471" s="462">
        <v>0.26719408517056736</v>
      </c>
      <c r="U1471" s="461">
        <v>16.011426161416505</v>
      </c>
      <c r="V1471" s="464">
        <v>4351987849482.0273</v>
      </c>
      <c r="W1471" s="460">
        <v>1373.5976654040307</v>
      </c>
      <c r="X1471" s="463">
        <v>4.6289386284191672E-2</v>
      </c>
      <c r="Y1471" s="476">
        <v>2.0000000000000001E-4</v>
      </c>
    </row>
    <row r="1472" spans="1:25" x14ac:dyDescent="0.2">
      <c r="A1472" s="475">
        <f t="shared" si="22"/>
        <v>1468</v>
      </c>
      <c r="B1472" s="462">
        <v>0.50918357146280091</v>
      </c>
      <c r="C1472" s="461">
        <v>5003.6550246962033</v>
      </c>
      <c r="D1472" s="462">
        <v>0.83688924361236083</v>
      </c>
      <c r="E1472" s="462">
        <v>0.46054657068222715</v>
      </c>
      <c r="F1472" s="516">
        <v>2024.51</v>
      </c>
      <c r="G1472" s="464">
        <v>139216391256.6478</v>
      </c>
      <c r="H1472" s="461">
        <v>17396351.929281309</v>
      </c>
      <c r="I1472" s="464">
        <v>324672793724.97839</v>
      </c>
      <c r="J1472" s="462">
        <v>4.3150752710869211E-2</v>
      </c>
      <c r="K1472" s="464">
        <v>10005529325.134109</v>
      </c>
      <c r="L1472" s="464">
        <v>0</v>
      </c>
      <c r="M1472" s="464">
        <v>135588855261.29164</v>
      </c>
      <c r="N1472" s="464">
        <v>8242695231.2514038</v>
      </c>
      <c r="O1472" s="464">
        <v>27118.709401219665</v>
      </c>
      <c r="P1472" s="461">
        <v>125162.69628833199</v>
      </c>
      <c r="Q1472" s="461">
        <v>30466.867915287847</v>
      </c>
      <c r="R1472" s="464">
        <v>704660498496.10718</v>
      </c>
      <c r="S1472" s="462">
        <v>0.43692698711016376</v>
      </c>
      <c r="T1472" s="462">
        <v>0.18614657998334036</v>
      </c>
      <c r="U1472" s="461">
        <v>21.442222617938238</v>
      </c>
      <c r="V1472" s="464">
        <v>3017384086851.7617</v>
      </c>
      <c r="W1472" s="460">
        <v>952.6828714183298</v>
      </c>
      <c r="X1472" s="463">
        <v>3.556994757129469E-2</v>
      </c>
      <c r="Y1472" s="476">
        <v>2.0000000000000001E-4</v>
      </c>
    </row>
    <row r="1473" spans="1:25" x14ac:dyDescent="0.2">
      <c r="A1473" s="475">
        <f t="shared" si="22"/>
        <v>1469</v>
      </c>
      <c r="B1473" s="462">
        <v>0.37854353253555206</v>
      </c>
      <c r="C1473" s="461">
        <v>5605.4958094745825</v>
      </c>
      <c r="D1473" s="462">
        <v>0.42873795330250219</v>
      </c>
      <c r="E1473" s="462">
        <v>0.53554816626591206</v>
      </c>
      <c r="F1473" s="516">
        <v>2023.75</v>
      </c>
      <c r="G1473" s="464">
        <v>204146757026.61441</v>
      </c>
      <c r="H1473" s="461">
        <v>7958148.6842696443</v>
      </c>
      <c r="I1473" s="464">
        <v>272718893946.40591</v>
      </c>
      <c r="J1473" s="462">
        <v>0.37854353253555206</v>
      </c>
      <c r="K1473" s="464">
        <v>4853549087.5197792</v>
      </c>
      <c r="L1473" s="464">
        <v>0</v>
      </c>
      <c r="M1473" s="464">
        <v>210332146708.34946</v>
      </c>
      <c r="N1473" s="464">
        <v>34912946190.499725</v>
      </c>
      <c r="O1473" s="464">
        <v>26807.769416563744</v>
      </c>
      <c r="P1473" s="461">
        <v>277961.51098658587</v>
      </c>
      <c r="Q1473" s="461">
        <v>160537.69895287295</v>
      </c>
      <c r="R1473" s="464">
        <v>745381152006.53552</v>
      </c>
      <c r="S1473" s="462">
        <v>0.61474791247820515</v>
      </c>
      <c r="T1473" s="462">
        <v>0.39263094367835955</v>
      </c>
      <c r="U1473" s="461">
        <v>17.163986051659808</v>
      </c>
      <c r="V1473" s="464">
        <v>5695169431240.4004</v>
      </c>
      <c r="W1473" s="460">
        <v>1796.0604472229336</v>
      </c>
      <c r="X1473" s="463">
        <v>4.1212924423701648E-2</v>
      </c>
      <c r="Y1473" s="476">
        <v>2.0000000000000001E-4</v>
      </c>
    </row>
    <row r="1474" spans="1:25" x14ac:dyDescent="0.2">
      <c r="A1474" s="475">
        <f t="shared" si="22"/>
        <v>1470</v>
      </c>
      <c r="B1474" s="462">
        <v>0.55695513387107998</v>
      </c>
      <c r="C1474" s="461">
        <v>1500</v>
      </c>
      <c r="D1474" s="462">
        <v>0.39878870491739254</v>
      </c>
      <c r="E1474" s="462">
        <v>0.65422829339888977</v>
      </c>
      <c r="F1474" s="516">
        <v>2023.75</v>
      </c>
      <c r="G1474" s="464">
        <v>271439907191.29437</v>
      </c>
      <c r="H1474" s="461">
        <v>6815934.0640515089</v>
      </c>
      <c r="I1474" s="464">
        <v>257170477559.84006</v>
      </c>
      <c r="J1474" s="462">
        <v>0.48441521347261618</v>
      </c>
      <c r="K1474" s="464">
        <v>3621194515.9573374</v>
      </c>
      <c r="L1474" s="464">
        <v>0</v>
      </c>
      <c r="M1474" s="464">
        <v>247617473343.1463</v>
      </c>
      <c r="N1474" s="464">
        <v>285796650190.44806</v>
      </c>
      <c r="O1474" s="464">
        <v>21000.200961398456</v>
      </c>
      <c r="P1474" s="461">
        <v>1682914.4100920018</v>
      </c>
      <c r="Q1474" s="461">
        <v>1164958.3606549022</v>
      </c>
      <c r="R1474" s="464">
        <v>1052842624754.238</v>
      </c>
      <c r="S1474" s="462">
        <v>0.56113992985871008</v>
      </c>
      <c r="T1474" s="462">
        <v>0.38303396579921123</v>
      </c>
      <c r="U1474" s="461">
        <v>17.028855806363584</v>
      </c>
      <c r="V1474" s="464">
        <v>7718322855073.5322</v>
      </c>
      <c r="W1474" s="460">
        <v>2432.7770443738873</v>
      </c>
      <c r="X1474" s="463">
        <v>4.1921571646285884E-2</v>
      </c>
      <c r="Y1474" s="476">
        <v>2.0000000000000001E-4</v>
      </c>
    </row>
    <row r="1475" spans="1:25" x14ac:dyDescent="0.2">
      <c r="A1475" s="475">
        <f t="shared" si="22"/>
        <v>1471</v>
      </c>
      <c r="B1475" s="462">
        <v>0.2</v>
      </c>
      <c r="C1475" s="461">
        <v>5717.9105270053224</v>
      </c>
      <c r="D1475" s="462">
        <v>0.90668962990903423</v>
      </c>
      <c r="E1475" s="462">
        <v>0.57429950268311769</v>
      </c>
      <c r="F1475" s="516">
        <v>2023.75</v>
      </c>
      <c r="G1475" s="464">
        <v>420374320265.33722</v>
      </c>
      <c r="H1475" s="461">
        <v>25634215.74892142</v>
      </c>
      <c r="I1475" s="464">
        <v>539761806189.16779</v>
      </c>
      <c r="J1475" s="462">
        <v>0.19999999999999984</v>
      </c>
      <c r="K1475" s="464">
        <v>15832944079.679419</v>
      </c>
      <c r="L1475" s="464">
        <v>0</v>
      </c>
      <c r="M1475" s="464">
        <v>525203677221.67236</v>
      </c>
      <c r="N1475" s="464">
        <v>24510580548.134743</v>
      </c>
      <c r="O1475" s="464">
        <v>20981.635903451606</v>
      </c>
      <c r="P1475" s="461">
        <v>200692.21124933666</v>
      </c>
      <c r="Q1475" s="461">
        <v>94054.517283628025</v>
      </c>
      <c r="R1475" s="464">
        <v>1634238757398.1101</v>
      </c>
      <c r="S1475" s="462">
        <v>0.5904760481875404</v>
      </c>
      <c r="T1475" s="462">
        <v>0.29930900801108073</v>
      </c>
      <c r="U1475" s="461">
        <v>18.112062031529749</v>
      </c>
      <c r="V1475" s="464">
        <v>9494911618678.8535</v>
      </c>
      <c r="W1475" s="460">
        <v>2996.0201180844356</v>
      </c>
      <c r="X1475" s="463">
        <v>4.1395466029988739E-2</v>
      </c>
      <c r="Y1475" s="476">
        <v>2.0000000000000001E-4</v>
      </c>
    </row>
    <row r="1476" spans="1:25" x14ac:dyDescent="0.2">
      <c r="A1476" s="475">
        <f t="shared" si="22"/>
        <v>1472</v>
      </c>
      <c r="B1476" s="462">
        <v>0.54917623775913704</v>
      </c>
      <c r="C1476" s="461">
        <v>9507.7529516508657</v>
      </c>
      <c r="D1476" s="462">
        <v>0.71749627563682394</v>
      </c>
      <c r="E1476" s="462">
        <v>0.55445504982436788</v>
      </c>
      <c r="F1476" s="516">
        <v>2026.18</v>
      </c>
      <c r="G1476" s="464">
        <v>156002463216.02347</v>
      </c>
      <c r="H1476" s="461">
        <v>15790102.559240449</v>
      </c>
      <c r="I1476" s="464">
        <v>507068790738.07312</v>
      </c>
      <c r="J1476" s="462">
        <v>0.47435172076138343</v>
      </c>
      <c r="K1476" s="464">
        <v>40885606428.50383</v>
      </c>
      <c r="L1476" s="464">
        <v>110743341307.12575</v>
      </c>
      <c r="M1476" s="464">
        <v>39955460505.908943</v>
      </c>
      <c r="N1476" s="464">
        <v>14246295237.078495</v>
      </c>
      <c r="O1476" s="464">
        <v>20836.440733048796</v>
      </c>
      <c r="P1476" s="461">
        <v>146264.20399238574</v>
      </c>
      <c r="Q1476" s="461">
        <v>59544.468563929833</v>
      </c>
      <c r="R1476" s="464">
        <v>871785191912.68555</v>
      </c>
      <c r="S1476" s="462">
        <v>0.58734912790610116</v>
      </c>
      <c r="T1476" s="462">
        <v>0.39806539606864233</v>
      </c>
      <c r="U1476" s="461">
        <v>15.516854648232814</v>
      </c>
      <c r="V1476" s="464">
        <v>5926964389051.374</v>
      </c>
      <c r="W1476" s="460">
        <v>1872.0243620983738</v>
      </c>
      <c r="X1476" s="463">
        <v>4.7169262400375819E-2</v>
      </c>
      <c r="Y1476" s="476">
        <v>2.0000000000000001E-4</v>
      </c>
    </row>
    <row r="1477" spans="1:25" x14ac:dyDescent="0.2">
      <c r="A1477" s="475">
        <f t="shared" si="22"/>
        <v>1473</v>
      </c>
      <c r="B1477" s="462">
        <v>0.51111565704519468</v>
      </c>
      <c r="C1477" s="461">
        <v>4494.1219019873397</v>
      </c>
      <c r="D1477" s="462">
        <v>0.57136264989446539</v>
      </c>
      <c r="E1477" s="462">
        <v>0.48230904401463814</v>
      </c>
      <c r="F1477" s="516">
        <v>2026.07</v>
      </c>
      <c r="G1477" s="464">
        <v>145746997583.31793</v>
      </c>
      <c r="H1477" s="461">
        <v>11255626.054989824</v>
      </c>
      <c r="I1477" s="464">
        <v>375346053445.00824</v>
      </c>
      <c r="J1477" s="462">
        <v>0.41482398414580923</v>
      </c>
      <c r="K1477" s="464">
        <v>18091656988.997372</v>
      </c>
      <c r="L1477" s="464">
        <v>15238123168.565998</v>
      </c>
      <c r="M1477" s="464">
        <v>90829848326.116272</v>
      </c>
      <c r="N1477" s="464">
        <v>88813556486.762039</v>
      </c>
      <c r="O1477" s="464">
        <v>21555.950836003387</v>
      </c>
      <c r="P1477" s="461">
        <v>487233.80986734049</v>
      </c>
      <c r="Q1477" s="461">
        <v>320926.63715114555</v>
      </c>
      <c r="R1477" s="464">
        <v>730030334050.88025</v>
      </c>
      <c r="S1477" s="462">
        <v>0.52327300305108104</v>
      </c>
      <c r="T1477" s="462">
        <v>0.38897590889983247</v>
      </c>
      <c r="U1477" s="461">
        <v>15.989081565188668</v>
      </c>
      <c r="V1477" s="464">
        <v>5017342528172.0049</v>
      </c>
      <c r="W1477" s="460">
        <v>1584.8361032845819</v>
      </c>
      <c r="X1477" s="463">
        <v>4.5164869473027551E-2</v>
      </c>
      <c r="Y1477" s="476">
        <v>2.0000000000000001E-4</v>
      </c>
    </row>
    <row r="1478" spans="1:25" x14ac:dyDescent="0.2">
      <c r="A1478" s="475">
        <f t="shared" si="22"/>
        <v>1474</v>
      </c>
      <c r="B1478" s="462">
        <v>0.4499853340733157</v>
      </c>
      <c r="C1478" s="461">
        <v>2535.9005306104864</v>
      </c>
      <c r="D1478" s="462">
        <v>0.5203845506526299</v>
      </c>
      <c r="E1478" s="462">
        <v>0.45141011752533444</v>
      </c>
      <c r="F1478" s="516">
        <v>2025.15</v>
      </c>
      <c r="G1478" s="464">
        <v>167433014054.85217</v>
      </c>
      <c r="H1478" s="461">
        <v>10725028.169849996</v>
      </c>
      <c r="I1478" s="464">
        <v>398502168239.89374</v>
      </c>
      <c r="J1478" s="462">
        <v>0.44998533407331576</v>
      </c>
      <c r="K1478" s="464">
        <v>28066512193.625732</v>
      </c>
      <c r="L1478" s="464">
        <v>74822217488.84256</v>
      </c>
      <c r="M1478" s="464">
        <v>114719655719.42461</v>
      </c>
      <c r="N1478" s="464">
        <v>37072404480.444443</v>
      </c>
      <c r="O1478" s="464">
        <v>35320.094473356257</v>
      </c>
      <c r="P1478" s="461">
        <v>252401.96453565866</v>
      </c>
      <c r="Q1478" s="461">
        <v>139037.71307070518</v>
      </c>
      <c r="R1478" s="464">
        <v>806421392629.93542</v>
      </c>
      <c r="S1478" s="462">
        <v>0.59482656737631967</v>
      </c>
      <c r="T1478" s="462">
        <v>0.38692553729334472</v>
      </c>
      <c r="U1478" s="461">
        <v>16.05992265463405</v>
      </c>
      <c r="V1478" s="464">
        <v>5709403915201.6865</v>
      </c>
      <c r="W1478" s="460">
        <v>1802.5229068447136</v>
      </c>
      <c r="X1478" s="463">
        <v>4.3870910931343494E-2</v>
      </c>
      <c r="Y1478" s="476">
        <v>2.0000000000000001E-4</v>
      </c>
    </row>
    <row r="1479" spans="1:25" x14ac:dyDescent="0.2">
      <c r="A1479" s="475">
        <f t="shared" ref="A1479:A1542" si="23">A1478+1</f>
        <v>1475</v>
      </c>
      <c r="B1479" s="462">
        <v>0.5341321441429272</v>
      </c>
      <c r="C1479" s="461">
        <v>2169.7320108665854</v>
      </c>
      <c r="D1479" s="462">
        <v>1.1372225734974744</v>
      </c>
      <c r="E1479" s="462">
        <v>0.56645466509868847</v>
      </c>
      <c r="F1479" s="516">
        <v>2024.85</v>
      </c>
      <c r="G1479" s="464">
        <v>742253925360.09961</v>
      </c>
      <c r="H1479" s="461">
        <v>41079462.232337259</v>
      </c>
      <c r="I1479" s="464">
        <v>921811078284.72827</v>
      </c>
      <c r="J1479" s="462">
        <v>0.29015580461623514</v>
      </c>
      <c r="K1479" s="464">
        <v>50415281879.267708</v>
      </c>
      <c r="L1479" s="464">
        <v>0</v>
      </c>
      <c r="M1479" s="464">
        <v>451377237831.40363</v>
      </c>
      <c r="N1479" s="464">
        <v>15337502546.380413</v>
      </c>
      <c r="O1479" s="464">
        <v>41445.228558531999</v>
      </c>
      <c r="P1479" s="461">
        <v>137900.87347205743</v>
      </c>
      <c r="Q1479" s="461">
        <v>54249.108192901731</v>
      </c>
      <c r="R1479" s="464">
        <v>2197535480178.6174</v>
      </c>
      <c r="S1479" s="462">
        <v>0.57496033333592511</v>
      </c>
      <c r="T1479" s="462">
        <v>0.43231951277394154</v>
      </c>
      <c r="U1479" s="461">
        <v>17.61093203504479</v>
      </c>
      <c r="V1479" s="464">
        <v>18107351695180.641</v>
      </c>
      <c r="W1479" s="460">
        <v>5716.2277180734418</v>
      </c>
      <c r="X1479" s="463">
        <v>4.201280148462342E-2</v>
      </c>
      <c r="Y1479" s="476">
        <v>2.0000000000000001E-4</v>
      </c>
    </row>
    <row r="1480" spans="1:25" x14ac:dyDescent="0.2">
      <c r="A1480" s="475">
        <f t="shared" si="23"/>
        <v>1476</v>
      </c>
      <c r="B1480" s="462">
        <v>0.47896921755760413</v>
      </c>
      <c r="C1480" s="461">
        <v>4143.3228752190407</v>
      </c>
      <c r="D1480" s="462">
        <v>0.75253246620415815</v>
      </c>
      <c r="E1480" s="462">
        <v>0.53514362387755321</v>
      </c>
      <c r="F1480" s="516">
        <v>2024.08</v>
      </c>
      <c r="G1480" s="464">
        <v>390934147727.79938</v>
      </c>
      <c r="H1480" s="461">
        <v>18436385.858740628</v>
      </c>
      <c r="I1480" s="464">
        <v>530342783401.94391</v>
      </c>
      <c r="J1480" s="462">
        <v>0.39782482267678987</v>
      </c>
      <c r="K1480" s="464">
        <v>20854045188.500534</v>
      </c>
      <c r="L1480" s="464">
        <v>20971204555.346645</v>
      </c>
      <c r="M1480" s="464">
        <v>265492043864.95227</v>
      </c>
      <c r="N1480" s="464">
        <v>49242991238.714668</v>
      </c>
      <c r="O1480" s="464">
        <v>37955.9959928116</v>
      </c>
      <c r="P1480" s="461">
        <v>322139.30683476652</v>
      </c>
      <c r="Q1480" s="461">
        <v>186332.82090106109</v>
      </c>
      <c r="R1480" s="464">
        <v>1273437967967.925</v>
      </c>
      <c r="S1480" s="462">
        <v>0.60349288973901394</v>
      </c>
      <c r="T1480" s="462">
        <v>0.42949334052539384</v>
      </c>
      <c r="U1480" s="461">
        <v>17.246708946709063</v>
      </c>
      <c r="V1480" s="464">
        <v>10292715786314.635</v>
      </c>
      <c r="W1480" s="460">
        <v>3248.0526987646781</v>
      </c>
      <c r="X1480" s="463">
        <v>4.2609483656294078E-2</v>
      </c>
      <c r="Y1480" s="476">
        <v>2.0000000000000001E-4</v>
      </c>
    </row>
    <row r="1481" spans="1:25" x14ac:dyDescent="0.2">
      <c r="A1481" s="475">
        <f t="shared" si="23"/>
        <v>1477</v>
      </c>
      <c r="B1481" s="462">
        <v>0.41019579638953291</v>
      </c>
      <c r="C1481" s="461">
        <v>4582.3864832369582</v>
      </c>
      <c r="D1481" s="462">
        <v>0.56180280277518091</v>
      </c>
      <c r="E1481" s="462">
        <v>0.5477194976681683</v>
      </c>
      <c r="F1481" s="516">
        <v>2024.57</v>
      </c>
      <c r="G1481" s="464">
        <v>202524886448.77048</v>
      </c>
      <c r="H1481" s="461">
        <v>11251154.478370599</v>
      </c>
      <c r="I1481" s="464">
        <v>280971150174.45807</v>
      </c>
      <c r="J1481" s="462">
        <v>0.20264213494679839</v>
      </c>
      <c r="K1481" s="464">
        <v>3470536267.0878506</v>
      </c>
      <c r="L1481" s="464">
        <v>0</v>
      </c>
      <c r="M1481" s="464">
        <v>179159766197.45303</v>
      </c>
      <c r="N1481" s="464">
        <v>65915742627.674782</v>
      </c>
      <c r="O1481" s="464">
        <v>30476.515344559208</v>
      </c>
      <c r="P1481" s="461">
        <v>373784.20235281053</v>
      </c>
      <c r="Q1481" s="461">
        <v>231191.18651147408</v>
      </c>
      <c r="R1481" s="464">
        <v>750401438071.2179</v>
      </c>
      <c r="S1481" s="462">
        <v>0.52196118608915565</v>
      </c>
      <c r="T1481" s="462">
        <v>0.32094547898390485</v>
      </c>
      <c r="U1481" s="461">
        <v>18.024121088270491</v>
      </c>
      <c r="V1481" s="464">
        <v>4777693228118.71</v>
      </c>
      <c r="W1481" s="460">
        <v>1507.4536164300948</v>
      </c>
      <c r="X1481" s="463">
        <v>4.0634456047261923E-2</v>
      </c>
      <c r="Y1481" s="476">
        <v>2.0000000000000001E-4</v>
      </c>
    </row>
    <row r="1482" spans="1:25" x14ac:dyDescent="0.2">
      <c r="A1482" s="475">
        <f t="shared" si="23"/>
        <v>1478</v>
      </c>
      <c r="B1482" s="462">
        <v>0.56568158836688875</v>
      </c>
      <c r="C1482" s="461">
        <v>4628.0725252779939</v>
      </c>
      <c r="D1482" s="462">
        <v>0.82406803763488889</v>
      </c>
      <c r="E1482" s="462">
        <v>0.34329713283885699</v>
      </c>
      <c r="F1482" s="516">
        <v>2024.21</v>
      </c>
      <c r="G1482" s="464">
        <v>326365354894.47058</v>
      </c>
      <c r="H1482" s="461">
        <v>21496046.302587125</v>
      </c>
      <c r="I1482" s="464">
        <v>474505081755.28613</v>
      </c>
      <c r="J1482" s="462">
        <v>0.15786824949733902</v>
      </c>
      <c r="K1482" s="464">
        <v>13248799579.414846</v>
      </c>
      <c r="L1482" s="464">
        <v>0</v>
      </c>
      <c r="M1482" s="464">
        <v>295194828838.99133</v>
      </c>
      <c r="N1482" s="464">
        <v>143224315135.02307</v>
      </c>
      <c r="O1482" s="464">
        <v>36070.523668724374</v>
      </c>
      <c r="P1482" s="461">
        <v>703469.18873666693</v>
      </c>
      <c r="Q1482" s="461">
        <v>487219.23522628273</v>
      </c>
      <c r="R1482" s="464">
        <v>1366690267613.7319</v>
      </c>
      <c r="S1482" s="462">
        <v>0.51138634296318219</v>
      </c>
      <c r="T1482" s="462">
        <v>0.25987135617759716</v>
      </c>
      <c r="U1482" s="461">
        <v>18.456278760158771</v>
      </c>
      <c r="V1482" s="464">
        <v>7102407310584.7021</v>
      </c>
      <c r="W1482" s="460">
        <v>2235.7486314567791</v>
      </c>
      <c r="X1482" s="463">
        <v>4.0245997175788806E-2</v>
      </c>
      <c r="Y1482" s="476">
        <v>2.0000000000000001E-4</v>
      </c>
    </row>
    <row r="1483" spans="1:25" x14ac:dyDescent="0.2">
      <c r="A1483" s="475">
        <f t="shared" si="23"/>
        <v>1479</v>
      </c>
      <c r="B1483" s="462">
        <v>0.39586492868150236</v>
      </c>
      <c r="C1483" s="461">
        <v>6721.2845405457356</v>
      </c>
      <c r="D1483" s="462">
        <v>0.67713064240162868</v>
      </c>
      <c r="E1483" s="462">
        <v>0.26869549923133995</v>
      </c>
      <c r="F1483" s="516">
        <v>2023.75</v>
      </c>
      <c r="G1483" s="464">
        <v>520384336115.78436</v>
      </c>
      <c r="H1483" s="461">
        <v>14824361.642766122</v>
      </c>
      <c r="I1483" s="464">
        <v>311673076746.47388</v>
      </c>
      <c r="J1483" s="462">
        <v>0.23999952609352904</v>
      </c>
      <c r="K1483" s="464">
        <v>8770010506.3177929</v>
      </c>
      <c r="L1483" s="464">
        <v>0</v>
      </c>
      <c r="M1483" s="464">
        <v>396309659643.78937</v>
      </c>
      <c r="N1483" s="464">
        <v>63050210440.462181</v>
      </c>
      <c r="O1483" s="464">
        <v>25510.166183180401</v>
      </c>
      <c r="P1483" s="461">
        <v>443180.06259971549</v>
      </c>
      <c r="Q1483" s="461">
        <v>282423.74614939507</v>
      </c>
      <c r="R1483" s="464">
        <v>1124756794038.3591</v>
      </c>
      <c r="S1483" s="462">
        <v>0.60803419675901205</v>
      </c>
      <c r="T1483" s="462">
        <v>0.50700576703016831</v>
      </c>
      <c r="U1483" s="461">
        <v>18.462429989045905</v>
      </c>
      <c r="V1483" s="464">
        <v>11389428782433.436</v>
      </c>
      <c r="W1483" s="460">
        <v>3585.2491556561686</v>
      </c>
      <c r="X1483" s="463">
        <v>4.0273965716218878E-2</v>
      </c>
      <c r="Y1483" s="476">
        <v>2.0000000000000001E-4</v>
      </c>
    </row>
    <row r="1484" spans="1:25" x14ac:dyDescent="0.2">
      <c r="A1484" s="475">
        <f t="shared" si="23"/>
        <v>1480</v>
      </c>
      <c r="B1484" s="462">
        <v>0.38925905269370198</v>
      </c>
      <c r="C1484" s="461">
        <v>7019.6866832098312</v>
      </c>
      <c r="D1484" s="462">
        <v>0.88192344379191678</v>
      </c>
      <c r="E1484" s="462">
        <v>0.67621121483093638</v>
      </c>
      <c r="F1484" s="516">
        <v>2024.76</v>
      </c>
      <c r="G1484" s="464">
        <v>352567596808.39856</v>
      </c>
      <c r="H1484" s="461">
        <v>23251261.823566012</v>
      </c>
      <c r="I1484" s="464">
        <v>488164938172.09875</v>
      </c>
      <c r="J1484" s="462">
        <v>0.28000981279472414</v>
      </c>
      <c r="K1484" s="464">
        <v>15647520426.077059</v>
      </c>
      <c r="L1484" s="464">
        <v>0</v>
      </c>
      <c r="M1484" s="464">
        <v>285668633465.97406</v>
      </c>
      <c r="N1484" s="464">
        <v>33942369294.373276</v>
      </c>
      <c r="O1484" s="464">
        <v>20891.326531709936</v>
      </c>
      <c r="P1484" s="461">
        <v>273016.43699287088</v>
      </c>
      <c r="Q1484" s="461">
        <v>146639.32665367023</v>
      </c>
      <c r="R1484" s="464">
        <v>1259873033384.948</v>
      </c>
      <c r="S1484" s="462">
        <v>0.5786689849797253</v>
      </c>
      <c r="T1484" s="462">
        <v>0.36191944765785233</v>
      </c>
      <c r="U1484" s="461">
        <v>17.588547394949021</v>
      </c>
      <c r="V1484" s="464">
        <v>8686980027665.251</v>
      </c>
      <c r="W1484" s="460">
        <v>2740.4696513623121</v>
      </c>
      <c r="X1484" s="463">
        <v>4.2312776027682374E-2</v>
      </c>
      <c r="Y1484" s="476">
        <v>2.0000000000000001E-4</v>
      </c>
    </row>
    <row r="1485" spans="1:25" x14ac:dyDescent="0.2">
      <c r="A1485" s="475">
        <f t="shared" si="23"/>
        <v>1481</v>
      </c>
      <c r="B1485" s="462">
        <v>0.56155824212152938</v>
      </c>
      <c r="C1485" s="461">
        <v>3877.852435834995</v>
      </c>
      <c r="D1485" s="462">
        <v>0.50548396752212676</v>
      </c>
      <c r="E1485" s="462">
        <v>0.40567550806259328</v>
      </c>
      <c r="F1485" s="516">
        <v>2024.55</v>
      </c>
      <c r="G1485" s="464">
        <v>114934445395.50896</v>
      </c>
      <c r="H1485" s="461">
        <v>9888987.9069920648</v>
      </c>
      <c r="I1485" s="464">
        <v>314534102436.81567</v>
      </c>
      <c r="J1485" s="462">
        <v>0.42380218525367397</v>
      </c>
      <c r="K1485" s="464">
        <v>9946004279.1992931</v>
      </c>
      <c r="L1485" s="464">
        <v>0</v>
      </c>
      <c r="M1485" s="464">
        <v>151290839918.88568</v>
      </c>
      <c r="N1485" s="464">
        <v>33829671341.520241</v>
      </c>
      <c r="O1485" s="464">
        <v>26530.637634558341</v>
      </c>
      <c r="P1485" s="461">
        <v>247483.70773319708</v>
      </c>
      <c r="Q1485" s="461">
        <v>135684.45293270302</v>
      </c>
      <c r="R1485" s="464">
        <v>695081409436.31946</v>
      </c>
      <c r="S1485" s="462">
        <v>0.5984832697161464</v>
      </c>
      <c r="T1485" s="462">
        <v>0.34570858585935493</v>
      </c>
      <c r="U1485" s="461">
        <v>15.794860947970806</v>
      </c>
      <c r="V1485" s="464">
        <v>4293987441241.5376</v>
      </c>
      <c r="W1485" s="460">
        <v>1356.3793303303673</v>
      </c>
      <c r="X1485" s="463">
        <v>4.5091406151151613E-2</v>
      </c>
      <c r="Y1485" s="476">
        <v>2.0000000000000001E-4</v>
      </c>
    </row>
    <row r="1486" spans="1:25" x14ac:dyDescent="0.2">
      <c r="A1486" s="475">
        <f t="shared" si="23"/>
        <v>1482</v>
      </c>
      <c r="B1486" s="462">
        <v>0.34638078084030022</v>
      </c>
      <c r="C1486" s="461">
        <v>7248.3788551042389</v>
      </c>
      <c r="D1486" s="462">
        <v>0.70519441088881563</v>
      </c>
      <c r="E1486" s="462">
        <v>0.62632903043193222</v>
      </c>
      <c r="F1486" s="516">
        <v>2025.42</v>
      </c>
      <c r="G1486" s="464">
        <v>136483977305.67505</v>
      </c>
      <c r="H1486" s="461">
        <v>15646647.298439434</v>
      </c>
      <c r="I1486" s="464">
        <v>379098643962.67719</v>
      </c>
      <c r="J1486" s="462">
        <v>0.30816136517406212</v>
      </c>
      <c r="K1486" s="464">
        <v>11218551345.157393</v>
      </c>
      <c r="L1486" s="464">
        <v>0</v>
      </c>
      <c r="M1486" s="464">
        <v>87178328058.915009</v>
      </c>
      <c r="N1486" s="464">
        <v>45359351691.546631</v>
      </c>
      <c r="O1486" s="464">
        <v>20045.716998927197</v>
      </c>
      <c r="P1486" s="461">
        <v>324322.60647682543</v>
      </c>
      <c r="Q1486" s="461">
        <v>189145.09668975926</v>
      </c>
      <c r="R1486" s="464">
        <v>736171894097.82971</v>
      </c>
      <c r="S1486" s="462">
        <v>0.50661869008004756</v>
      </c>
      <c r="T1486" s="462">
        <v>0.3263819874679133</v>
      </c>
      <c r="U1486" s="461">
        <v>16.343581328056029</v>
      </c>
      <c r="V1486" s="464">
        <v>4293473400436.6577</v>
      </c>
      <c r="W1486" s="460">
        <v>1353.9972221141804</v>
      </c>
      <c r="X1486" s="463">
        <v>4.5398304868583053E-2</v>
      </c>
      <c r="Y1486" s="476">
        <v>2.0000000000000001E-4</v>
      </c>
    </row>
    <row r="1487" spans="1:25" x14ac:dyDescent="0.2">
      <c r="A1487" s="475">
        <f t="shared" si="23"/>
        <v>1483</v>
      </c>
      <c r="B1487" s="462">
        <v>0.45980032998263209</v>
      </c>
      <c r="C1487" s="461">
        <v>5159.9623776293893</v>
      </c>
      <c r="D1487" s="462">
        <v>1.1673301078511673</v>
      </c>
      <c r="E1487" s="462">
        <v>0.445087755974855</v>
      </c>
      <c r="F1487" s="516">
        <v>2024.21</v>
      </c>
      <c r="G1487" s="464">
        <v>336026709203.99109</v>
      </c>
      <c r="H1487" s="461">
        <v>39364935.875497416</v>
      </c>
      <c r="I1487" s="464">
        <v>777651508641.80823</v>
      </c>
      <c r="J1487" s="462">
        <v>0.25678929997724009</v>
      </c>
      <c r="K1487" s="464">
        <v>21361072224.940659</v>
      </c>
      <c r="L1487" s="464">
        <v>0</v>
      </c>
      <c r="M1487" s="464">
        <v>268265189541.49741</v>
      </c>
      <c r="N1487" s="464">
        <v>33108953426.786896</v>
      </c>
      <c r="O1487" s="464">
        <v>26833.28081034491</v>
      </c>
      <c r="P1487" s="461">
        <v>223928.482861831</v>
      </c>
      <c r="Q1487" s="461">
        <v>130771.69657020355</v>
      </c>
      <c r="R1487" s="464">
        <v>1538117394010.0728</v>
      </c>
      <c r="S1487" s="462">
        <v>0.50617026839413803</v>
      </c>
      <c r="T1487" s="462">
        <v>0.31712231646959882</v>
      </c>
      <c r="U1487" s="461">
        <v>17.097879060784624</v>
      </c>
      <c r="V1487" s="464">
        <v>9050113400876.8008</v>
      </c>
      <c r="W1487" s="460">
        <v>2857.1826836915757</v>
      </c>
      <c r="X1487" s="463">
        <v>4.348654682880479E-2</v>
      </c>
      <c r="Y1487" s="476">
        <v>2.0000000000000001E-4</v>
      </c>
    </row>
    <row r="1488" spans="1:25" x14ac:dyDescent="0.2">
      <c r="A1488" s="475">
        <f t="shared" si="23"/>
        <v>1484</v>
      </c>
      <c r="B1488" s="462">
        <v>0.49860849748518804</v>
      </c>
      <c r="C1488" s="461">
        <v>6219.8113468495994</v>
      </c>
      <c r="D1488" s="462">
        <v>1.2491010541704197</v>
      </c>
      <c r="E1488" s="462">
        <v>0.59985274867746241</v>
      </c>
      <c r="F1488" s="516">
        <v>2024.42</v>
      </c>
      <c r="G1488" s="464">
        <v>417788633125.30792</v>
      </c>
      <c r="H1488" s="461">
        <v>49080887.851497389</v>
      </c>
      <c r="I1488" s="464">
        <v>824025743775.55798</v>
      </c>
      <c r="J1488" s="462">
        <v>8.3619801479505873E-2</v>
      </c>
      <c r="K1488" s="464">
        <v>24662693618.089954</v>
      </c>
      <c r="L1488" s="464">
        <v>4991119449.2553959</v>
      </c>
      <c r="M1488" s="464">
        <v>302458722922.62195</v>
      </c>
      <c r="N1488" s="464">
        <v>108371009305.04337</v>
      </c>
      <c r="O1488" s="464">
        <v>25691.078562492672</v>
      </c>
      <c r="P1488" s="461">
        <v>606295.6822052421</v>
      </c>
      <c r="Q1488" s="461">
        <v>394106.02583855443</v>
      </c>
      <c r="R1488" s="464">
        <v>1752821651834.9155</v>
      </c>
      <c r="S1488" s="462">
        <v>0.42099216413446211</v>
      </c>
      <c r="T1488" s="462">
        <v>0.23152959261565864</v>
      </c>
      <c r="U1488" s="461">
        <v>20.421875287881452</v>
      </c>
      <c r="V1488" s="464">
        <v>8747552950843.5156</v>
      </c>
      <c r="W1488" s="460">
        <v>2762.3372850050523</v>
      </c>
      <c r="X1488" s="463">
        <v>3.7130089958073077E-2</v>
      </c>
      <c r="Y1488" s="476">
        <v>2.0000000000000001E-4</v>
      </c>
    </row>
    <row r="1489" spans="1:25" x14ac:dyDescent="0.2">
      <c r="A1489" s="475">
        <f t="shared" si="23"/>
        <v>1485</v>
      </c>
      <c r="B1489" s="462">
        <v>0.60636001341588674</v>
      </c>
      <c r="C1489" s="461">
        <v>10780.964657396928</v>
      </c>
      <c r="D1489" s="462">
        <v>0.49669953555080382</v>
      </c>
      <c r="E1489" s="462">
        <v>0.7</v>
      </c>
      <c r="F1489" s="516">
        <v>2024.88</v>
      </c>
      <c r="G1489" s="464">
        <v>275104759659.03644</v>
      </c>
      <c r="H1489" s="461">
        <v>9392130.0442514028</v>
      </c>
      <c r="I1489" s="464">
        <v>232461950663.77106</v>
      </c>
      <c r="J1489" s="462">
        <v>0.17028603894465022</v>
      </c>
      <c r="K1489" s="464">
        <v>2117540875.8237998</v>
      </c>
      <c r="L1489" s="464">
        <v>0</v>
      </c>
      <c r="M1489" s="464">
        <v>228403591026.35971</v>
      </c>
      <c r="N1489" s="464">
        <v>32758344297.051243</v>
      </c>
      <c r="O1489" s="464">
        <v>26826.247675901788</v>
      </c>
      <c r="P1489" s="461">
        <v>221892.91145028494</v>
      </c>
      <c r="Q1489" s="461">
        <v>116851.78518203413</v>
      </c>
      <c r="R1489" s="464">
        <v>817324058495.92542</v>
      </c>
      <c r="S1489" s="462">
        <v>0.59782693168376322</v>
      </c>
      <c r="T1489" s="462">
        <v>0.36839970742212663</v>
      </c>
      <c r="U1489" s="461">
        <v>18.475780067434588</v>
      </c>
      <c r="V1489" s="464">
        <v>6006079006793.9756</v>
      </c>
      <c r="W1489" s="460">
        <v>1894.7516162213337</v>
      </c>
      <c r="X1489" s="463">
        <v>4.0274764785591562E-2</v>
      </c>
      <c r="Y1489" s="476">
        <v>2.0000000000000001E-4</v>
      </c>
    </row>
    <row r="1490" spans="1:25" x14ac:dyDescent="0.2">
      <c r="A1490" s="475">
        <f t="shared" si="23"/>
        <v>1486</v>
      </c>
      <c r="B1490" s="462">
        <v>0.62103301752492857</v>
      </c>
      <c r="C1490" s="461">
        <v>5066.6467912864091</v>
      </c>
      <c r="D1490" s="462">
        <v>0.74461586808092728</v>
      </c>
      <c r="E1490" s="462">
        <v>0.43084901879456555</v>
      </c>
      <c r="F1490" s="516">
        <v>2024.99</v>
      </c>
      <c r="G1490" s="464">
        <v>300181084357.36243</v>
      </c>
      <c r="H1490" s="461">
        <v>17712260.997103427</v>
      </c>
      <c r="I1490" s="464">
        <v>463717404952.04828</v>
      </c>
      <c r="J1490" s="462">
        <v>0.25453645877688669</v>
      </c>
      <c r="K1490" s="464">
        <v>7843731563.2805586</v>
      </c>
      <c r="L1490" s="464">
        <v>0</v>
      </c>
      <c r="M1490" s="464">
        <v>221718380377.26376</v>
      </c>
      <c r="N1490" s="464">
        <v>9994031570.6363392</v>
      </c>
      <c r="O1490" s="464">
        <v>32581.328266130269</v>
      </c>
      <c r="P1490" s="461">
        <v>101465.43749999968</v>
      </c>
      <c r="Q1490" s="461">
        <v>33113.812499999847</v>
      </c>
      <c r="R1490" s="464">
        <v>1016348915345.6489</v>
      </c>
      <c r="S1490" s="462">
        <v>0.5436685698332584</v>
      </c>
      <c r="T1490" s="462">
        <v>0.38516116196710193</v>
      </c>
      <c r="U1490" s="461">
        <v>17.570245161260019</v>
      </c>
      <c r="V1490" s="464">
        <v>7533566199780.0771</v>
      </c>
      <c r="W1490" s="460">
        <v>2375.0537857856102</v>
      </c>
      <c r="X1490" s="463">
        <v>4.1718732457524631E-2</v>
      </c>
      <c r="Y1490" s="476">
        <v>2.0000000000000001E-4</v>
      </c>
    </row>
    <row r="1491" spans="1:25" x14ac:dyDescent="0.2">
      <c r="A1491" s="475">
        <f t="shared" si="23"/>
        <v>1487</v>
      </c>
      <c r="B1491" s="462">
        <v>0.25402670088717727</v>
      </c>
      <c r="C1491" s="461">
        <v>6880.976931706522</v>
      </c>
      <c r="D1491" s="462">
        <v>0.93317034095917362</v>
      </c>
      <c r="E1491" s="462">
        <v>0.44883505865967216</v>
      </c>
      <c r="F1491" s="516">
        <v>2026.62</v>
      </c>
      <c r="G1491" s="464">
        <v>57013428891.193817</v>
      </c>
      <c r="H1491" s="461">
        <v>20149216.224483337</v>
      </c>
      <c r="I1491" s="464">
        <v>547041113189.56073</v>
      </c>
      <c r="J1491" s="462">
        <v>0.25402670088717727</v>
      </c>
      <c r="K1491" s="464">
        <v>25595344871.547905</v>
      </c>
      <c r="L1491" s="464">
        <v>57046442835.271416</v>
      </c>
      <c r="M1491" s="464">
        <v>17915718151.39249</v>
      </c>
      <c r="N1491" s="464">
        <v>7221288612.6911821</v>
      </c>
      <c r="O1491" s="464">
        <v>37684.943058167424</v>
      </c>
      <c r="P1491" s="461">
        <v>112791.09404693366</v>
      </c>
      <c r="Q1491" s="461">
        <v>26133.07561557322</v>
      </c>
      <c r="R1491" s="464">
        <v>777784052430.8623</v>
      </c>
      <c r="S1491" s="462">
        <v>0.40095102377880204</v>
      </c>
      <c r="T1491" s="462">
        <v>0.1998190472980538</v>
      </c>
      <c r="U1491" s="461">
        <v>14.947885767956551</v>
      </c>
      <c r="V1491" s="464">
        <v>2509957902407.6484</v>
      </c>
      <c r="W1491" s="460">
        <v>791.9516966696566</v>
      </c>
      <c r="X1491" s="463">
        <v>4.9428023223465831E-2</v>
      </c>
      <c r="Y1491" s="476">
        <v>2.0000000000000001E-4</v>
      </c>
    </row>
    <row r="1492" spans="1:25" x14ac:dyDescent="0.2">
      <c r="A1492" s="475">
        <f t="shared" si="23"/>
        <v>1488</v>
      </c>
      <c r="B1492" s="462">
        <v>0.63371289475972215</v>
      </c>
      <c r="C1492" s="461">
        <v>4720.2055000919381</v>
      </c>
      <c r="D1492" s="462">
        <v>1.0490562911914481</v>
      </c>
      <c r="E1492" s="462">
        <v>0.44044168190343036</v>
      </c>
      <c r="F1492" s="516">
        <v>2024.45</v>
      </c>
      <c r="G1492" s="464">
        <v>206650907234.04358</v>
      </c>
      <c r="H1492" s="461">
        <v>32286667.403354272</v>
      </c>
      <c r="I1492" s="464">
        <v>688222867113.09045</v>
      </c>
      <c r="J1492" s="462">
        <v>0.34082391196134654</v>
      </c>
      <c r="K1492" s="464">
        <v>21682874875.978756</v>
      </c>
      <c r="L1492" s="464">
        <v>0</v>
      </c>
      <c r="M1492" s="464">
        <v>160538007217.46082</v>
      </c>
      <c r="N1492" s="464">
        <v>17200393895.078346</v>
      </c>
      <c r="O1492" s="464">
        <v>24096.202826047349</v>
      </c>
      <c r="P1492" s="461">
        <v>170140.28642124624</v>
      </c>
      <c r="Q1492" s="461">
        <v>74029.533159207596</v>
      </c>
      <c r="R1492" s="464">
        <v>1144907995631.9346</v>
      </c>
      <c r="S1492" s="462">
        <v>0.50662397505954959</v>
      </c>
      <c r="T1492" s="462">
        <v>0.33981697047791115</v>
      </c>
      <c r="U1492" s="461">
        <v>16.126586263180553</v>
      </c>
      <c r="V1492" s="464">
        <v>6870660993722.4131</v>
      </c>
      <c r="W1492" s="460">
        <v>2168.175688873408</v>
      </c>
      <c r="X1492" s="463">
        <v>4.5600940505272504E-2</v>
      </c>
      <c r="Y1492" s="476">
        <v>2.0000000000000001E-4</v>
      </c>
    </row>
    <row r="1493" spans="1:25" x14ac:dyDescent="0.2">
      <c r="A1493" s="475">
        <f t="shared" si="23"/>
        <v>1489</v>
      </c>
      <c r="B1493" s="462">
        <v>0.60082382247041199</v>
      </c>
      <c r="C1493" s="461">
        <v>4445.4520644652312</v>
      </c>
      <c r="D1493" s="462">
        <v>0.52024077244196143</v>
      </c>
      <c r="E1493" s="462">
        <v>0.51737582825646522</v>
      </c>
      <c r="F1493" s="516">
        <v>2025.05</v>
      </c>
      <c r="G1493" s="464">
        <v>122404626441.73177</v>
      </c>
      <c r="H1493" s="461">
        <v>9993283.6413791459</v>
      </c>
      <c r="I1493" s="464">
        <v>283262073117.10352</v>
      </c>
      <c r="J1493" s="462">
        <v>0.41285066901876832</v>
      </c>
      <c r="K1493" s="464">
        <v>30997022261.726437</v>
      </c>
      <c r="L1493" s="464">
        <v>100091107768.05032</v>
      </c>
      <c r="M1493" s="464">
        <v>99763441545.967178</v>
      </c>
      <c r="N1493" s="464">
        <v>51848508057.295036</v>
      </c>
      <c r="O1493" s="464">
        <v>15368.004862704134</v>
      </c>
      <c r="P1493" s="461">
        <v>382674.22317049251</v>
      </c>
      <c r="Q1493" s="461">
        <v>239369.55553835345</v>
      </c>
      <c r="R1493" s="464">
        <v>704823040572.08008</v>
      </c>
      <c r="S1493" s="462">
        <v>0.58254734515938467</v>
      </c>
      <c r="T1493" s="462">
        <v>0.3291277561186598</v>
      </c>
      <c r="U1493" s="461">
        <v>16.008713935140566</v>
      </c>
      <c r="V1493" s="464">
        <v>4170564528335.812</v>
      </c>
      <c r="W1493" s="460">
        <v>1316.2859317620857</v>
      </c>
      <c r="X1493" s="463">
        <v>4.4488411841583191E-2</v>
      </c>
      <c r="Y1493" s="476">
        <v>2.0000000000000001E-4</v>
      </c>
    </row>
    <row r="1494" spans="1:25" x14ac:dyDescent="0.2">
      <c r="A1494" s="475">
        <f t="shared" si="23"/>
        <v>1490</v>
      </c>
      <c r="B1494" s="462">
        <v>0.58411886475352204</v>
      </c>
      <c r="C1494" s="461">
        <v>4947.4194936106878</v>
      </c>
      <c r="D1494" s="462">
        <v>0.59946167317798915</v>
      </c>
      <c r="E1494" s="462">
        <v>0.58189457703388392</v>
      </c>
      <c r="F1494" s="516">
        <v>2023.88</v>
      </c>
      <c r="G1494" s="464">
        <v>323083074865.52545</v>
      </c>
      <c r="H1494" s="461">
        <v>12792039.590576677</v>
      </c>
      <c r="I1494" s="464">
        <v>354660284566.89502</v>
      </c>
      <c r="J1494" s="462">
        <v>0.39992203902850065</v>
      </c>
      <c r="K1494" s="464">
        <v>8111715390.5391073</v>
      </c>
      <c r="L1494" s="464">
        <v>0</v>
      </c>
      <c r="M1494" s="464">
        <v>303825009055.48291</v>
      </c>
      <c r="N1494" s="464">
        <v>38864860612.306618</v>
      </c>
      <c r="O1494" s="464">
        <v>32789.673823014156</v>
      </c>
      <c r="P1494" s="461">
        <v>293614.68796619395</v>
      </c>
      <c r="Q1494" s="461">
        <v>168319.42488470123</v>
      </c>
      <c r="R1494" s="464">
        <v>1008596310984.9424</v>
      </c>
      <c r="S1494" s="462">
        <v>0.63394639104370365</v>
      </c>
      <c r="T1494" s="462">
        <v>0.43400355276574676</v>
      </c>
      <c r="U1494" s="461">
        <v>17.405510936241839</v>
      </c>
      <c r="V1494" s="464">
        <v>8438270978841.7354</v>
      </c>
      <c r="W1494" s="460">
        <v>2664.6149505479807</v>
      </c>
      <c r="X1494" s="463">
        <v>4.144614919501103E-2</v>
      </c>
      <c r="Y1494" s="476">
        <v>2.0000000000000001E-4</v>
      </c>
    </row>
    <row r="1495" spans="1:25" x14ac:dyDescent="0.2">
      <c r="A1495" s="475">
        <f t="shared" si="23"/>
        <v>1491</v>
      </c>
      <c r="B1495" s="462">
        <v>0.49013618612420112</v>
      </c>
      <c r="C1495" s="461">
        <v>7128.6247240095327</v>
      </c>
      <c r="D1495" s="462">
        <v>0.60637815166474707</v>
      </c>
      <c r="E1495" s="462">
        <v>0.28343822262375123</v>
      </c>
      <c r="F1495" s="516">
        <v>2024.64</v>
      </c>
      <c r="G1495" s="464">
        <v>293025237640.25995</v>
      </c>
      <c r="H1495" s="461">
        <v>12378163.391452901</v>
      </c>
      <c r="I1495" s="464">
        <v>364853084786.58496</v>
      </c>
      <c r="J1495" s="462">
        <v>0.40563841775916953</v>
      </c>
      <c r="K1495" s="464">
        <v>12146972284.079981</v>
      </c>
      <c r="L1495" s="464">
        <v>0</v>
      </c>
      <c r="M1495" s="464">
        <v>247516990230.85925</v>
      </c>
      <c r="N1495" s="464">
        <v>45154151914.555367</v>
      </c>
      <c r="O1495" s="464">
        <v>25715.275911132063</v>
      </c>
      <c r="P1495" s="461">
        <v>318601.45300137653</v>
      </c>
      <c r="Q1495" s="461">
        <v>187222.39908277342</v>
      </c>
      <c r="R1495" s="464">
        <v>1007827629768.3372</v>
      </c>
      <c r="S1495" s="462">
        <v>0.62837945011143514</v>
      </c>
      <c r="T1495" s="462">
        <v>0.41044105147937782</v>
      </c>
      <c r="U1495" s="461">
        <v>17.203749144861966</v>
      </c>
      <c r="V1495" s="464">
        <v>7795712513389.4551</v>
      </c>
      <c r="W1495" s="460">
        <v>2459.7965609371836</v>
      </c>
      <c r="X1495" s="463">
        <v>4.2736501938908156E-2</v>
      </c>
      <c r="Y1495" s="476">
        <v>2.0000000000000001E-4</v>
      </c>
    </row>
    <row r="1496" spans="1:25" x14ac:dyDescent="0.2">
      <c r="A1496" s="475">
        <f t="shared" si="23"/>
        <v>1492</v>
      </c>
      <c r="B1496" s="462">
        <v>0.53569836374105306</v>
      </c>
      <c r="C1496" s="461">
        <v>1500</v>
      </c>
      <c r="D1496" s="462">
        <v>0.79380717424127789</v>
      </c>
      <c r="E1496" s="462">
        <v>0.53528933530681022</v>
      </c>
      <c r="F1496" s="516">
        <v>2024.43</v>
      </c>
      <c r="G1496" s="464">
        <v>368176816745.22211</v>
      </c>
      <c r="H1496" s="461">
        <v>21383085.12354394</v>
      </c>
      <c r="I1496" s="464">
        <v>531747739518.69324</v>
      </c>
      <c r="J1496" s="462">
        <v>0.36878392708520014</v>
      </c>
      <c r="K1496" s="464">
        <v>9680303493.5643578</v>
      </c>
      <c r="L1496" s="464">
        <v>0</v>
      </c>
      <c r="M1496" s="464">
        <v>317815658476.5531</v>
      </c>
      <c r="N1496" s="464">
        <v>54124101317.758163</v>
      </c>
      <c r="O1496" s="464">
        <v>10000</v>
      </c>
      <c r="P1496" s="461">
        <v>365326.30547550286</v>
      </c>
      <c r="Q1496" s="461">
        <v>218354.91906498894</v>
      </c>
      <c r="R1496" s="464">
        <v>1368934403803.6421</v>
      </c>
      <c r="S1496" s="462">
        <v>0.60769851376567274</v>
      </c>
      <c r="T1496" s="462">
        <v>0.37920579974192342</v>
      </c>
      <c r="U1496" s="461">
        <v>17.230217899310112</v>
      </c>
      <c r="V1496" s="464">
        <v>9917676847128.2402</v>
      </c>
      <c r="W1496" s="460">
        <v>3130.4200599695473</v>
      </c>
      <c r="X1496" s="463">
        <v>4.2015828515344078E-2</v>
      </c>
      <c r="Y1496" s="476">
        <v>2.0000000000000001E-4</v>
      </c>
    </row>
    <row r="1497" spans="1:25" x14ac:dyDescent="0.2">
      <c r="A1497" s="475">
        <f t="shared" si="23"/>
        <v>1493</v>
      </c>
      <c r="B1497" s="462">
        <v>0.58662286041840039</v>
      </c>
      <c r="C1497" s="461">
        <v>2599.7819685454178</v>
      </c>
      <c r="D1497" s="462">
        <v>1.0617077519357134</v>
      </c>
      <c r="E1497" s="462">
        <v>0.38971698607193039</v>
      </c>
      <c r="F1497" s="516">
        <v>2025.52</v>
      </c>
      <c r="G1497" s="464">
        <v>104100059034.55611</v>
      </c>
      <c r="H1497" s="461">
        <v>35456145.231813125</v>
      </c>
      <c r="I1497" s="464">
        <v>455381832419.36017</v>
      </c>
      <c r="J1497" s="462">
        <v>-0.19805879910831847</v>
      </c>
      <c r="K1497" s="464">
        <v>13971483166.42807</v>
      </c>
      <c r="L1497" s="464">
        <v>23195232815.467968</v>
      </c>
      <c r="M1497" s="464">
        <v>131109582592.02849</v>
      </c>
      <c r="N1497" s="464">
        <v>21588968268.028706</v>
      </c>
      <c r="O1497" s="464">
        <v>27745.087676420717</v>
      </c>
      <c r="P1497" s="461">
        <v>181807.95214022169</v>
      </c>
      <c r="Q1497" s="461">
        <v>81375.870578574031</v>
      </c>
      <c r="R1497" s="464">
        <v>905879355904.23267</v>
      </c>
      <c r="S1497" s="462">
        <v>0.27771097883628493</v>
      </c>
      <c r="T1497" s="462">
        <v>-4.3477609168021028E-2</v>
      </c>
      <c r="U1497" s="461">
        <v>-57.699005889571005</v>
      </c>
      <c r="V1497" s="464">
        <v>2205480585044.6616</v>
      </c>
      <c r="W1497" s="460">
        <v>695.72731345060004</v>
      </c>
      <c r="X1497" s="463">
        <v>-1.4147950579631302E-2</v>
      </c>
      <c r="Y1497" s="476">
        <v>2.0000000000000001E-4</v>
      </c>
    </row>
    <row r="1498" spans="1:25" x14ac:dyDescent="0.2">
      <c r="A1498" s="475">
        <f t="shared" si="23"/>
        <v>1494</v>
      </c>
      <c r="B1498" s="462">
        <v>0.40594758372493056</v>
      </c>
      <c r="C1498" s="461">
        <v>6416.3229470803717</v>
      </c>
      <c r="D1498" s="462">
        <v>1.0383140951787628</v>
      </c>
      <c r="E1498" s="462">
        <v>0.6101901401447043</v>
      </c>
      <c r="F1498" s="516">
        <v>2023.75</v>
      </c>
      <c r="G1498" s="464">
        <v>357586609247.69287</v>
      </c>
      <c r="H1498" s="461">
        <v>32377322.756939821</v>
      </c>
      <c r="I1498" s="464">
        <v>694716825763.30518</v>
      </c>
      <c r="J1498" s="462">
        <v>0.33785910830067734</v>
      </c>
      <c r="K1498" s="464">
        <v>15959345405.458149</v>
      </c>
      <c r="L1498" s="464">
        <v>0</v>
      </c>
      <c r="M1498" s="464">
        <v>482736675879.75543</v>
      </c>
      <c r="N1498" s="464">
        <v>34070324801.716415</v>
      </c>
      <c r="O1498" s="464">
        <v>26209.253153374269</v>
      </c>
      <c r="P1498" s="461">
        <v>276462.39327311027</v>
      </c>
      <c r="Q1498" s="461">
        <v>146021.29193868654</v>
      </c>
      <c r="R1498" s="464">
        <v>1741531876897.7278</v>
      </c>
      <c r="S1498" s="462">
        <v>0.60160592358499765</v>
      </c>
      <c r="T1498" s="462">
        <v>0.3188803132293388</v>
      </c>
      <c r="U1498" s="461">
        <v>16.821002451880165</v>
      </c>
      <c r="V1498" s="464">
        <v>10145764970198.141</v>
      </c>
      <c r="W1498" s="460">
        <v>3204.1398155114052</v>
      </c>
      <c r="X1498" s="463">
        <v>4.3696486398766041E-2</v>
      </c>
      <c r="Y1498" s="476">
        <v>2.0000000000000001E-4</v>
      </c>
    </row>
    <row r="1499" spans="1:25" x14ac:dyDescent="0.2">
      <c r="A1499" s="475">
        <f t="shared" si="23"/>
        <v>1495</v>
      </c>
      <c r="B1499" s="462">
        <v>0.45665203222197026</v>
      </c>
      <c r="C1499" s="461">
        <v>6008.3944975647164</v>
      </c>
      <c r="D1499" s="462">
        <v>0.56983850135375747</v>
      </c>
      <c r="E1499" s="462">
        <v>0.34965489546434009</v>
      </c>
      <c r="F1499" s="516">
        <v>2024.53</v>
      </c>
      <c r="G1499" s="464">
        <v>225002421542.91171</v>
      </c>
      <c r="H1499" s="461">
        <v>11258722.020466007</v>
      </c>
      <c r="I1499" s="464">
        <v>350123427523.58752</v>
      </c>
      <c r="J1499" s="462">
        <v>0.43495410541845758</v>
      </c>
      <c r="K1499" s="464">
        <v>3659419823.7966251</v>
      </c>
      <c r="L1499" s="464">
        <v>0</v>
      </c>
      <c r="M1499" s="464">
        <v>172794434031.3165</v>
      </c>
      <c r="N1499" s="464">
        <v>43112102984.557663</v>
      </c>
      <c r="O1499" s="464">
        <v>25002.25144994392</v>
      </c>
      <c r="P1499" s="461">
        <v>309248.83962550753</v>
      </c>
      <c r="Q1499" s="461">
        <v>180970.8641899692</v>
      </c>
      <c r="R1499" s="464">
        <v>794817403732.86926</v>
      </c>
      <c r="S1499" s="462">
        <v>0.60801738692696439</v>
      </c>
      <c r="T1499" s="462">
        <v>0.43316665736784876</v>
      </c>
      <c r="U1499" s="461">
        <v>16.905713414146444</v>
      </c>
      <c r="V1499" s="464">
        <v>6397767540222.2666</v>
      </c>
      <c r="W1499" s="460">
        <v>2019.6930469107353</v>
      </c>
      <c r="X1499" s="463">
        <v>4.3317995389047209E-2</v>
      </c>
      <c r="Y1499" s="476">
        <v>2.0000000000000001E-4</v>
      </c>
    </row>
    <row r="1500" spans="1:25" x14ac:dyDescent="0.2">
      <c r="A1500" s="475">
        <f t="shared" si="23"/>
        <v>1496</v>
      </c>
      <c r="B1500" s="462">
        <v>0.53819774173143131</v>
      </c>
      <c r="C1500" s="461">
        <v>5162.0197628078895</v>
      </c>
      <c r="D1500" s="462">
        <v>0.48074103460687456</v>
      </c>
      <c r="E1500" s="462">
        <v>0.54537286160321452</v>
      </c>
      <c r="F1500" s="516">
        <v>2025.05</v>
      </c>
      <c r="G1500" s="464">
        <v>227362790289.87027</v>
      </c>
      <c r="H1500" s="461">
        <v>8919859.0354501959</v>
      </c>
      <c r="I1500" s="464">
        <v>303987748320.89264</v>
      </c>
      <c r="J1500" s="462">
        <v>0.45431364748645153</v>
      </c>
      <c r="K1500" s="464">
        <v>19333981058.971317</v>
      </c>
      <c r="L1500" s="464">
        <v>35513564134.076019</v>
      </c>
      <c r="M1500" s="464">
        <v>138064458106.50751</v>
      </c>
      <c r="N1500" s="464">
        <v>64905157706.762512</v>
      </c>
      <c r="O1500" s="464">
        <v>10000</v>
      </c>
      <c r="P1500" s="461">
        <v>412271.35596072744</v>
      </c>
      <c r="Q1500" s="461">
        <v>263974.50204335287</v>
      </c>
      <c r="R1500" s="464">
        <v>858952950841.55176</v>
      </c>
      <c r="S1500" s="462">
        <v>0.62157447241612196</v>
      </c>
      <c r="T1500" s="462">
        <v>0.41760716240898027</v>
      </c>
      <c r="U1500" s="461">
        <v>16.747866289390377</v>
      </c>
      <c r="V1500" s="464">
        <v>6625682051235.4932</v>
      </c>
      <c r="W1500" s="460">
        <v>2087.5421871532794</v>
      </c>
      <c r="X1500" s="463">
        <v>4.3524600357111712E-2</v>
      </c>
      <c r="Y1500" s="476">
        <v>2.0000000000000001E-4</v>
      </c>
    </row>
    <row r="1501" spans="1:25" x14ac:dyDescent="0.2">
      <c r="A1501" s="475">
        <f t="shared" si="23"/>
        <v>1497</v>
      </c>
      <c r="B1501" s="462">
        <v>0.39336732881204506</v>
      </c>
      <c r="C1501" s="461">
        <v>6502.9688597454024</v>
      </c>
      <c r="D1501" s="462">
        <v>0.63091297814131542</v>
      </c>
      <c r="E1501" s="462">
        <v>0.40945443079156907</v>
      </c>
      <c r="F1501" s="516">
        <v>2023.75</v>
      </c>
      <c r="G1501" s="464">
        <v>410762972071.53595</v>
      </c>
      <c r="H1501" s="461">
        <v>13212954.941062983</v>
      </c>
      <c r="I1501" s="464">
        <v>361806849564.94751</v>
      </c>
      <c r="J1501" s="462">
        <v>0.31429062982219225</v>
      </c>
      <c r="K1501" s="464">
        <v>5618873043.6434746</v>
      </c>
      <c r="L1501" s="464">
        <v>0</v>
      </c>
      <c r="M1501" s="464">
        <v>303779709432.38812</v>
      </c>
      <c r="N1501" s="464">
        <v>29979277612.749451</v>
      </c>
      <c r="O1501" s="464">
        <v>31202.853547520477</v>
      </c>
      <c r="P1501" s="461">
        <v>217836.43951277086</v>
      </c>
      <c r="Q1501" s="461">
        <v>111209.57834934056</v>
      </c>
      <c r="R1501" s="464">
        <v>1014623936641.5022</v>
      </c>
      <c r="S1501" s="462">
        <v>0.60790479166432498</v>
      </c>
      <c r="T1501" s="462">
        <v>0.47946142668709896</v>
      </c>
      <c r="U1501" s="461">
        <v>18.051252550403902</v>
      </c>
      <c r="V1501" s="464">
        <v>9523589816778.5156</v>
      </c>
      <c r="W1501" s="460">
        <v>3006.5364267042819</v>
      </c>
      <c r="X1501" s="463">
        <v>4.0902538303081097E-2</v>
      </c>
      <c r="Y1501" s="476">
        <v>2.0000000000000001E-4</v>
      </c>
    </row>
    <row r="1502" spans="1:25" x14ac:dyDescent="0.2">
      <c r="A1502" s="475">
        <f t="shared" si="23"/>
        <v>1498</v>
      </c>
      <c r="B1502" s="462">
        <v>0.65896561158775402</v>
      </c>
      <c r="C1502" s="461">
        <v>1500</v>
      </c>
      <c r="D1502" s="462">
        <v>0.80380289461830179</v>
      </c>
      <c r="E1502" s="462">
        <v>0.51059948987713688</v>
      </c>
      <c r="F1502" s="516">
        <v>2026.17</v>
      </c>
      <c r="G1502" s="464">
        <v>138771593890.34641</v>
      </c>
      <c r="H1502" s="461">
        <v>21273086.940337982</v>
      </c>
      <c r="I1502" s="464">
        <v>554672252097.79102</v>
      </c>
      <c r="J1502" s="462">
        <v>0.36956406232746297</v>
      </c>
      <c r="K1502" s="464">
        <v>25388651085.830719</v>
      </c>
      <c r="L1502" s="464">
        <v>9103234578.470602</v>
      </c>
      <c r="M1502" s="464">
        <v>63136882282.794434</v>
      </c>
      <c r="N1502" s="464">
        <v>33699300028.126083</v>
      </c>
      <c r="O1502" s="464">
        <v>30186.764455003307</v>
      </c>
      <c r="P1502" s="461">
        <v>247405.86690167303</v>
      </c>
      <c r="Q1502" s="461">
        <v>129403.28362627528</v>
      </c>
      <c r="R1502" s="464">
        <v>826696641888.07031</v>
      </c>
      <c r="S1502" s="462">
        <v>0.47746419942477886</v>
      </c>
      <c r="T1502" s="462">
        <v>0.38018519335443957</v>
      </c>
      <c r="U1502" s="461">
        <v>15.546152690782963</v>
      </c>
      <c r="V1502" s="464">
        <v>5595389923623.2832</v>
      </c>
      <c r="W1502" s="460">
        <v>1766.81988921639</v>
      </c>
      <c r="X1502" s="463">
        <v>4.5119007414677739E-2</v>
      </c>
      <c r="Y1502" s="476">
        <v>2.0000000000000001E-4</v>
      </c>
    </row>
    <row r="1503" spans="1:25" x14ac:dyDescent="0.2">
      <c r="A1503" s="475">
        <f t="shared" si="23"/>
        <v>1499</v>
      </c>
      <c r="B1503" s="462">
        <v>0.53642620427871346</v>
      </c>
      <c r="C1503" s="461">
        <v>6420.5666119236084</v>
      </c>
      <c r="D1503" s="462">
        <v>1.1459791149245904</v>
      </c>
      <c r="E1503" s="462">
        <v>0.40896889265220027</v>
      </c>
      <c r="F1503" s="516">
        <v>2025.45</v>
      </c>
      <c r="G1503" s="464">
        <v>186880288080.08783</v>
      </c>
      <c r="H1503" s="461">
        <v>39436158.040037625</v>
      </c>
      <c r="I1503" s="464">
        <v>712311984055.61926</v>
      </c>
      <c r="J1503" s="462">
        <v>0.1579625173218332</v>
      </c>
      <c r="K1503" s="464">
        <v>29397852020.927711</v>
      </c>
      <c r="L1503" s="464">
        <v>35425460539.403816</v>
      </c>
      <c r="M1503" s="464">
        <v>175178627274.4313</v>
      </c>
      <c r="N1503" s="464">
        <v>52872909485.921715</v>
      </c>
      <c r="O1503" s="464">
        <v>19745.9454605705</v>
      </c>
      <c r="P1503" s="461">
        <v>409188.64099278708</v>
      </c>
      <c r="Q1503" s="461">
        <v>202826.21601250552</v>
      </c>
      <c r="R1503" s="464">
        <v>1346049501939.9827</v>
      </c>
      <c r="S1503" s="462">
        <v>0.43086628061603321</v>
      </c>
      <c r="T1503" s="462">
        <v>0.21177798818772098</v>
      </c>
      <c r="U1503" s="461">
        <v>16.786782190930754</v>
      </c>
      <c r="V1503" s="464">
        <v>5112350137884.4346</v>
      </c>
      <c r="W1503" s="460">
        <v>1611.9176525470452</v>
      </c>
      <c r="X1503" s="463">
        <v>4.5358627533931273E-2</v>
      </c>
      <c r="Y1503" s="476">
        <v>2.0000000000000001E-4</v>
      </c>
    </row>
    <row r="1504" spans="1:25" x14ac:dyDescent="0.2">
      <c r="A1504" s="475">
        <f t="shared" si="23"/>
        <v>1500</v>
      </c>
      <c r="B1504" s="462">
        <v>0.59701749484860211</v>
      </c>
      <c r="C1504" s="461">
        <v>1500</v>
      </c>
      <c r="D1504" s="462">
        <v>0.9503613553200202</v>
      </c>
      <c r="E1504" s="462">
        <v>0.47360057242037573</v>
      </c>
      <c r="F1504" s="516">
        <v>2025.26</v>
      </c>
      <c r="G1504" s="464">
        <v>223061315764.32269</v>
      </c>
      <c r="H1504" s="461">
        <v>29045790.594776675</v>
      </c>
      <c r="I1504" s="464">
        <v>617435629760.97571</v>
      </c>
      <c r="J1504" s="462">
        <v>0.31527979753178559</v>
      </c>
      <c r="K1504" s="464">
        <v>15499831353.271202</v>
      </c>
      <c r="L1504" s="464">
        <v>16300876109.230175</v>
      </c>
      <c r="M1504" s="464">
        <v>193300269222.52084</v>
      </c>
      <c r="N1504" s="464">
        <v>8037627225.759593</v>
      </c>
      <c r="O1504" s="464">
        <v>22745.870933330691</v>
      </c>
      <c r="P1504" s="461">
        <v>101465.43749999971</v>
      </c>
      <c r="Q1504" s="461">
        <v>33113.812499999767</v>
      </c>
      <c r="R1504" s="464">
        <v>1212185726666.5845</v>
      </c>
      <c r="S1504" s="462">
        <v>0.54662672436134463</v>
      </c>
      <c r="T1504" s="462">
        <v>0.30591186124608288</v>
      </c>
      <c r="U1504" s="461">
        <v>16.536018923732914</v>
      </c>
      <c r="V1504" s="464">
        <v>6754254061181.541</v>
      </c>
      <c r="W1504" s="460">
        <v>2130.778072394417</v>
      </c>
      <c r="X1504" s="463">
        <v>4.4178160750652284E-2</v>
      </c>
      <c r="Y1504" s="476">
        <v>2.0000000000000001E-4</v>
      </c>
    </row>
    <row r="1505" spans="1:25" x14ac:dyDescent="0.2">
      <c r="A1505" s="475">
        <f t="shared" si="23"/>
        <v>1501</v>
      </c>
      <c r="B1505" s="462">
        <v>0.44852989663942466</v>
      </c>
      <c r="C1505" s="461">
        <v>7160.9856674857065</v>
      </c>
      <c r="D1505" s="462">
        <v>1.2582775509248854</v>
      </c>
      <c r="E1505" s="462">
        <v>0.45443807106742684</v>
      </c>
      <c r="F1505" s="516">
        <v>2023.75</v>
      </c>
      <c r="G1505" s="464">
        <v>191242009250.94513</v>
      </c>
      <c r="H1505" s="461">
        <v>35295007.693695441</v>
      </c>
      <c r="I1505" s="464">
        <v>808981228627.28076</v>
      </c>
      <c r="J1505" s="462">
        <v>0.38994789090963411</v>
      </c>
      <c r="K1505" s="464">
        <v>20494567227.172951</v>
      </c>
      <c r="L1505" s="464">
        <v>0</v>
      </c>
      <c r="M1505" s="464">
        <v>280740555986.8736</v>
      </c>
      <c r="N1505" s="464">
        <v>3801787830.3659692</v>
      </c>
      <c r="O1505" s="464">
        <v>23962.345153259117</v>
      </c>
      <c r="P1505" s="461">
        <v>67714.928922736523</v>
      </c>
      <c r="Q1505" s="461">
        <v>16442.964461368261</v>
      </c>
      <c r="R1505" s="464">
        <v>1479052118722.6431</v>
      </c>
      <c r="S1505" s="462">
        <v>0.57050223623471241</v>
      </c>
      <c r="T1505" s="462">
        <v>0.32220791583767106</v>
      </c>
      <c r="U1505" s="461">
        <v>15.340064906993771</v>
      </c>
      <c r="V1505" s="464">
        <v>7987983669526.1475</v>
      </c>
      <c r="W1505" s="460">
        <v>2522.4314219757089</v>
      </c>
      <c r="X1505" s="463">
        <v>4.8218468846833847E-2</v>
      </c>
      <c r="Y1505" s="476">
        <v>2.0000000000000001E-4</v>
      </c>
    </row>
    <row r="1506" spans="1:25" x14ac:dyDescent="0.2">
      <c r="A1506" s="475">
        <f t="shared" si="23"/>
        <v>1502</v>
      </c>
      <c r="B1506" s="462">
        <v>0.46046882863939342</v>
      </c>
      <c r="C1506" s="461">
        <v>1860.1491853778452</v>
      </c>
      <c r="D1506" s="462">
        <v>1.1927767604692996</v>
      </c>
      <c r="E1506" s="462">
        <v>0.52369895599944105</v>
      </c>
      <c r="F1506" s="516">
        <v>2025.39</v>
      </c>
      <c r="G1506" s="464">
        <v>291904389677.35022</v>
      </c>
      <c r="H1506" s="461">
        <v>46539030.849713564</v>
      </c>
      <c r="I1506" s="464">
        <v>586480640472.50781</v>
      </c>
      <c r="J1506" s="462">
        <v>-0.22478447173288463</v>
      </c>
      <c r="K1506" s="464">
        <v>19423222572.039303</v>
      </c>
      <c r="L1506" s="464">
        <v>28010109438.757923</v>
      </c>
      <c r="M1506" s="464">
        <v>202609508154.80219</v>
      </c>
      <c r="N1506" s="464">
        <v>67430033642.061264</v>
      </c>
      <c r="O1506" s="464">
        <v>45000</v>
      </c>
      <c r="P1506" s="461">
        <v>407185.23418101261</v>
      </c>
      <c r="Q1506" s="461">
        <v>240439.99914302054</v>
      </c>
      <c r="R1506" s="464">
        <v>1264675955805.0176</v>
      </c>
      <c r="S1506" s="462">
        <v>0.28783270108742126</v>
      </c>
      <c r="T1506" s="462">
        <v>8.0570070124916668E-2</v>
      </c>
      <c r="U1506" s="461">
        <v>58.985083866839666</v>
      </c>
      <c r="V1506" s="464">
        <v>6167730303006.7021</v>
      </c>
      <c r="W1506" s="460">
        <v>1944.4263911812111</v>
      </c>
      <c r="X1506" s="463">
        <v>1.3474843250620991E-2</v>
      </c>
      <c r="Y1506" s="476">
        <v>2.0000000000000001E-4</v>
      </c>
    </row>
    <row r="1507" spans="1:25" x14ac:dyDescent="0.2">
      <c r="A1507" s="475">
        <f t="shared" si="23"/>
        <v>1503</v>
      </c>
      <c r="B1507" s="462">
        <v>0.40362267735089652</v>
      </c>
      <c r="C1507" s="461">
        <v>4350.795356051035</v>
      </c>
      <c r="D1507" s="462">
        <v>0.79195071137183015</v>
      </c>
      <c r="E1507" s="462">
        <v>0.60341265059057025</v>
      </c>
      <c r="F1507" s="516">
        <v>2024.04</v>
      </c>
      <c r="G1507" s="464">
        <v>320095176515.47742</v>
      </c>
      <c r="H1507" s="461">
        <v>19704580.295401104</v>
      </c>
      <c r="I1507" s="464">
        <v>431000734635.12286</v>
      </c>
      <c r="J1507" s="462">
        <v>0.34317082787882569</v>
      </c>
      <c r="K1507" s="464">
        <v>5269377190.8474779</v>
      </c>
      <c r="L1507" s="464">
        <v>0</v>
      </c>
      <c r="M1507" s="464">
        <v>253824860736.91714</v>
      </c>
      <c r="N1507" s="464">
        <v>89022079951.473511</v>
      </c>
      <c r="O1507" s="464">
        <v>24430.743578673955</v>
      </c>
      <c r="P1507" s="461">
        <v>616748.91388493078</v>
      </c>
      <c r="Q1507" s="461">
        <v>417763.64031287003</v>
      </c>
      <c r="R1507" s="464">
        <v>1164222464997.0889</v>
      </c>
      <c r="S1507" s="462">
        <v>0.58594811852703388</v>
      </c>
      <c r="T1507" s="462">
        <v>0.39269043678402549</v>
      </c>
      <c r="U1507" s="461">
        <v>17.184995113630197</v>
      </c>
      <c r="V1507" s="464">
        <v>8638018869529.9463</v>
      </c>
      <c r="W1507" s="460">
        <v>2725.1244650745416</v>
      </c>
      <c r="X1507" s="463">
        <v>4.2406325979582216E-2</v>
      </c>
      <c r="Y1507" s="476">
        <v>2.0000000000000001E-4</v>
      </c>
    </row>
    <row r="1508" spans="1:25" x14ac:dyDescent="0.2">
      <c r="A1508" s="475">
        <f t="shared" si="23"/>
        <v>1504</v>
      </c>
      <c r="B1508" s="462">
        <v>0.34646865202653954</v>
      </c>
      <c r="C1508" s="461">
        <v>1500</v>
      </c>
      <c r="D1508" s="462">
        <v>0.64615857408814281</v>
      </c>
      <c r="E1508" s="462">
        <v>0.66202840262242491</v>
      </c>
      <c r="F1508" s="516">
        <v>2025.72</v>
      </c>
      <c r="G1508" s="464">
        <v>190842064643.31451</v>
      </c>
      <c r="H1508" s="461">
        <v>14609844.513867065</v>
      </c>
      <c r="I1508" s="464">
        <v>380235133512.16364</v>
      </c>
      <c r="J1508" s="462">
        <v>0.3218973345196865</v>
      </c>
      <c r="K1508" s="464">
        <v>10295975712.719116</v>
      </c>
      <c r="L1508" s="464">
        <v>18641186346.725548</v>
      </c>
      <c r="M1508" s="464">
        <v>154426423189.9425</v>
      </c>
      <c r="N1508" s="464">
        <v>45528365068.104958</v>
      </c>
      <c r="O1508" s="464">
        <v>20740.676257522311</v>
      </c>
      <c r="P1508" s="461">
        <v>301796.1835074753</v>
      </c>
      <c r="Q1508" s="461">
        <v>173419.10304128655</v>
      </c>
      <c r="R1508" s="464">
        <v>872589901113.75159</v>
      </c>
      <c r="S1508" s="462">
        <v>0.55795853787534788</v>
      </c>
      <c r="T1508" s="462">
        <v>0.33223727700448547</v>
      </c>
      <c r="U1508" s="461">
        <v>16.877059022141804</v>
      </c>
      <c r="V1508" s="464">
        <v>5379693237800.0576</v>
      </c>
      <c r="W1508" s="460">
        <v>1697.7719619574818</v>
      </c>
      <c r="X1508" s="463">
        <v>4.3317410551126319E-2</v>
      </c>
      <c r="Y1508" s="476">
        <v>2.0000000000000001E-4</v>
      </c>
    </row>
    <row r="1509" spans="1:25" x14ac:dyDescent="0.2">
      <c r="A1509" s="475">
        <f t="shared" si="23"/>
        <v>1505</v>
      </c>
      <c r="B1509" s="462">
        <v>0.4360069400022934</v>
      </c>
      <c r="C1509" s="461">
        <v>1500</v>
      </c>
      <c r="D1509" s="462">
        <v>0.62010469941957291</v>
      </c>
      <c r="E1509" s="462">
        <v>0.3977770379131243</v>
      </c>
      <c r="F1509" s="516">
        <v>2026.18</v>
      </c>
      <c r="G1509" s="464">
        <v>103802213050.45361</v>
      </c>
      <c r="H1509" s="461">
        <v>14566891.9020983</v>
      </c>
      <c r="I1509" s="464">
        <v>415116862551.81183</v>
      </c>
      <c r="J1509" s="462">
        <v>0.36591196687556737</v>
      </c>
      <c r="K1509" s="464">
        <v>22854085609.485012</v>
      </c>
      <c r="L1509" s="464">
        <v>25366734063.249878</v>
      </c>
      <c r="M1509" s="464">
        <v>45065394725.820251</v>
      </c>
      <c r="N1509" s="464">
        <v>29861851916.261932</v>
      </c>
      <c r="O1509" s="464">
        <v>24320.271496977079</v>
      </c>
      <c r="P1509" s="461">
        <v>215701.32436294723</v>
      </c>
      <c r="Q1509" s="461">
        <v>109865.05844589535</v>
      </c>
      <c r="R1509" s="464">
        <v>708086409823.66235</v>
      </c>
      <c r="S1509" s="462">
        <v>0.50793731683407661</v>
      </c>
      <c r="T1509" s="462">
        <v>0.32076365489687209</v>
      </c>
      <c r="U1509" s="461">
        <v>15.61530021601768</v>
      </c>
      <c r="V1509" s="464">
        <v>4064868999351.7256</v>
      </c>
      <c r="W1509" s="460">
        <v>1281.0819013212911</v>
      </c>
      <c r="X1509" s="463">
        <v>4.4929093240304474E-2</v>
      </c>
      <c r="Y1509" s="476">
        <v>2.0000000000000001E-4</v>
      </c>
    </row>
    <row r="1510" spans="1:25" x14ac:dyDescent="0.2">
      <c r="A1510" s="475">
        <f t="shared" si="23"/>
        <v>1506</v>
      </c>
      <c r="B1510" s="462">
        <v>0.35167500753605341</v>
      </c>
      <c r="C1510" s="461">
        <v>3061.7182005896375</v>
      </c>
      <c r="D1510" s="462">
        <v>0.87619513451059694</v>
      </c>
      <c r="E1510" s="462">
        <v>0.7</v>
      </c>
      <c r="F1510" s="516">
        <v>2024.45</v>
      </c>
      <c r="G1510" s="464">
        <v>268054746924.33762</v>
      </c>
      <c r="H1510" s="461">
        <v>24236915.051582657</v>
      </c>
      <c r="I1510" s="464">
        <v>761887465842.71667</v>
      </c>
      <c r="J1510" s="462">
        <v>0.35167500753605341</v>
      </c>
      <c r="K1510" s="464">
        <v>16805837377.958508</v>
      </c>
      <c r="L1510" s="464">
        <v>0</v>
      </c>
      <c r="M1510" s="464">
        <v>252794705516.13092</v>
      </c>
      <c r="N1510" s="464">
        <v>84628753306.822876</v>
      </c>
      <c r="O1510" s="464">
        <v>33478.974353433812</v>
      </c>
      <c r="P1510" s="461">
        <v>483474.20567499183</v>
      </c>
      <c r="Q1510" s="461">
        <v>308257.61172919552</v>
      </c>
      <c r="R1510" s="464">
        <v>1517726220016.0532</v>
      </c>
      <c r="S1510" s="462">
        <v>0.53789260855197996</v>
      </c>
      <c r="T1510" s="462">
        <v>0.33926164985942164</v>
      </c>
      <c r="U1510" s="461">
        <v>16.084401547754343</v>
      </c>
      <c r="V1510" s="464">
        <v>9166842844699.9512</v>
      </c>
      <c r="W1510" s="460">
        <v>2893.2646523923963</v>
      </c>
      <c r="X1510" s="463">
        <v>4.485993684571131E-2</v>
      </c>
      <c r="Y1510" s="476">
        <v>2.0000000000000001E-4</v>
      </c>
    </row>
    <row r="1511" spans="1:25" x14ac:dyDescent="0.2">
      <c r="A1511" s="475">
        <f t="shared" si="23"/>
        <v>1507</v>
      </c>
      <c r="B1511" s="462">
        <v>0.42684255416986538</v>
      </c>
      <c r="C1511" s="461">
        <v>1500</v>
      </c>
      <c r="D1511" s="462">
        <v>0.52353362756288258</v>
      </c>
      <c r="E1511" s="462">
        <v>0.57656436970394731</v>
      </c>
      <c r="F1511" s="516">
        <v>2024.43</v>
      </c>
      <c r="G1511" s="464">
        <v>291415441104.37488</v>
      </c>
      <c r="H1511" s="461">
        <v>10985294.035355398</v>
      </c>
      <c r="I1511" s="464">
        <v>401397538866.84595</v>
      </c>
      <c r="J1511" s="462">
        <v>0.42684255416986538</v>
      </c>
      <c r="K1511" s="464">
        <v>8791561862.9185867</v>
      </c>
      <c r="L1511" s="464">
        <v>0</v>
      </c>
      <c r="M1511" s="464">
        <v>216424411264.3667</v>
      </c>
      <c r="N1511" s="464">
        <v>70625207420.66243</v>
      </c>
      <c r="O1511" s="464">
        <v>35217.058967332669</v>
      </c>
      <c r="P1511" s="461">
        <v>474107.24776832259</v>
      </c>
      <c r="Q1511" s="461">
        <v>261309.11309299082</v>
      </c>
      <c r="R1511" s="464">
        <v>1032559401870.608</v>
      </c>
      <c r="S1511" s="462">
        <v>0.61333951734345116</v>
      </c>
      <c r="T1511" s="462">
        <v>0.41350047426605713</v>
      </c>
      <c r="U1511" s="461">
        <v>17.057563500885667</v>
      </c>
      <c r="V1511" s="464">
        <v>7989183264711.3809</v>
      </c>
      <c r="W1511" s="460">
        <v>2515.713087251047</v>
      </c>
      <c r="X1511" s="463">
        <v>4.2860002618026041E-2</v>
      </c>
      <c r="Y1511" s="476">
        <v>2.0000000000000001E-4</v>
      </c>
    </row>
    <row r="1512" spans="1:25" x14ac:dyDescent="0.2">
      <c r="A1512" s="475">
        <f t="shared" si="23"/>
        <v>1508</v>
      </c>
      <c r="B1512" s="462">
        <v>0.51172252849349953</v>
      </c>
      <c r="C1512" s="461">
        <v>3668.2147089162254</v>
      </c>
      <c r="D1512" s="462">
        <v>0.60639703949188339</v>
      </c>
      <c r="E1512" s="462">
        <v>0.57054674963588692</v>
      </c>
      <c r="F1512" s="516">
        <v>2024</v>
      </c>
      <c r="G1512" s="464">
        <v>208383871147.70468</v>
      </c>
      <c r="H1512" s="461">
        <v>12834541.161419084</v>
      </c>
      <c r="I1512" s="464">
        <v>324582608890.08575</v>
      </c>
      <c r="J1512" s="462">
        <v>0.24230988984421653</v>
      </c>
      <c r="K1512" s="464">
        <v>7372768400.7452087</v>
      </c>
      <c r="L1512" s="464">
        <v>0</v>
      </c>
      <c r="M1512" s="464">
        <v>131312134132.14201</v>
      </c>
      <c r="N1512" s="464">
        <v>55444577797.245697</v>
      </c>
      <c r="O1512" s="464">
        <v>28837.532466472676</v>
      </c>
      <c r="P1512" s="461">
        <v>332822.99456616101</v>
      </c>
      <c r="Q1512" s="461">
        <v>198155.15616478521</v>
      </c>
      <c r="R1512" s="464">
        <v>723510795562.49463</v>
      </c>
      <c r="S1512" s="462">
        <v>0.50611221501238346</v>
      </c>
      <c r="T1512" s="462">
        <v>0.37278568450503102</v>
      </c>
      <c r="U1512" s="461">
        <v>17.58091923381043</v>
      </c>
      <c r="V1512" s="464">
        <v>5269282748887.3193</v>
      </c>
      <c r="W1512" s="460">
        <v>1660.9229747394427</v>
      </c>
      <c r="X1512" s="463">
        <v>4.1220688857594431E-2</v>
      </c>
      <c r="Y1512" s="476">
        <v>2.0000000000000001E-4</v>
      </c>
    </row>
    <row r="1513" spans="1:25" x14ac:dyDescent="0.2">
      <c r="A1513" s="475">
        <f t="shared" si="23"/>
        <v>1509</v>
      </c>
      <c r="B1513" s="462">
        <v>0.44514445175323586</v>
      </c>
      <c r="C1513" s="461">
        <v>4866.3404665874696</v>
      </c>
      <c r="D1513" s="462">
        <v>0.53198133874146303</v>
      </c>
      <c r="E1513" s="462">
        <v>0.44301453919962153</v>
      </c>
      <c r="F1513" s="516">
        <v>2024.35</v>
      </c>
      <c r="G1513" s="464">
        <v>284621654203.64594</v>
      </c>
      <c r="H1513" s="461">
        <v>10625036.504064197</v>
      </c>
      <c r="I1513" s="464">
        <v>348493687139.55505</v>
      </c>
      <c r="J1513" s="462">
        <v>0.43664086779925082</v>
      </c>
      <c r="K1513" s="464">
        <v>10450011046.413937</v>
      </c>
      <c r="L1513" s="464">
        <v>0</v>
      </c>
      <c r="M1513" s="464">
        <v>214760028925.82861</v>
      </c>
      <c r="N1513" s="464">
        <v>56099583297.822365</v>
      </c>
      <c r="O1513" s="464">
        <v>27913.730512560956</v>
      </c>
      <c r="P1513" s="461">
        <v>358817.82702355628</v>
      </c>
      <c r="Q1513" s="461">
        <v>220330.14153275543</v>
      </c>
      <c r="R1513" s="464">
        <v>915969110932.20117</v>
      </c>
      <c r="S1513" s="462">
        <v>0.62635459194067089</v>
      </c>
      <c r="T1513" s="462">
        <v>0.44186375825271634</v>
      </c>
      <c r="U1513" s="461">
        <v>17.178223093750468</v>
      </c>
      <c r="V1513" s="464">
        <v>7662426741366.7705</v>
      </c>
      <c r="W1513" s="460">
        <v>2416.2601037003919</v>
      </c>
      <c r="X1513" s="463">
        <v>4.2417402124578923E-2</v>
      </c>
      <c r="Y1513" s="476">
        <v>2.0000000000000001E-4</v>
      </c>
    </row>
    <row r="1514" spans="1:25" x14ac:dyDescent="0.2">
      <c r="A1514" s="475">
        <f t="shared" si="23"/>
        <v>1510</v>
      </c>
      <c r="B1514" s="462">
        <v>0.6478574150860017</v>
      </c>
      <c r="C1514" s="461">
        <v>1500</v>
      </c>
      <c r="D1514" s="462">
        <v>0.53803006446852186</v>
      </c>
      <c r="E1514" s="462">
        <v>0.53895292674576545</v>
      </c>
      <c r="F1514" s="516">
        <v>2024.48</v>
      </c>
      <c r="G1514" s="464">
        <v>261179640102.25134</v>
      </c>
      <c r="H1514" s="461">
        <v>11447729.65329688</v>
      </c>
      <c r="I1514" s="464">
        <v>347869012166.28528</v>
      </c>
      <c r="J1514" s="462">
        <v>0.46610813463893519</v>
      </c>
      <c r="K1514" s="464">
        <v>6417194081.2655468</v>
      </c>
      <c r="L1514" s="464">
        <v>0</v>
      </c>
      <c r="M1514" s="464">
        <v>190448947790.52487</v>
      </c>
      <c r="N1514" s="464">
        <v>10873879563.296526</v>
      </c>
      <c r="O1514" s="464">
        <v>35342.725074321999</v>
      </c>
      <c r="P1514" s="461">
        <v>137904.54295255474</v>
      </c>
      <c r="Q1514" s="461">
        <v>48631.692182173851</v>
      </c>
      <c r="R1514" s="464">
        <v>865316261452.24304</v>
      </c>
      <c r="S1514" s="462">
        <v>0.65507296963674255</v>
      </c>
      <c r="T1514" s="462">
        <v>0.46181387893111436</v>
      </c>
      <c r="U1514" s="461">
        <v>16.905304625818225</v>
      </c>
      <c r="V1514" s="464">
        <v>7470059870796.1426</v>
      </c>
      <c r="W1514" s="460">
        <v>2357.6056243760559</v>
      </c>
      <c r="X1514" s="463">
        <v>4.293117071810721E-2</v>
      </c>
      <c r="Y1514" s="476">
        <v>2.0000000000000001E-4</v>
      </c>
    </row>
    <row r="1515" spans="1:25" x14ac:dyDescent="0.2">
      <c r="A1515" s="475">
        <f t="shared" si="23"/>
        <v>1511</v>
      </c>
      <c r="B1515" s="462">
        <v>0.3867786007372504</v>
      </c>
      <c r="C1515" s="461">
        <v>6351.8945962804755</v>
      </c>
      <c r="D1515" s="462">
        <v>0.80534016949484533</v>
      </c>
      <c r="E1515" s="462">
        <v>0.66958583706742192</v>
      </c>
      <c r="F1515" s="516">
        <v>2023.75</v>
      </c>
      <c r="G1515" s="464">
        <v>431506736627.07794</v>
      </c>
      <c r="H1515" s="461">
        <v>19838287.869819436</v>
      </c>
      <c r="I1515" s="464">
        <v>454033528902.94373</v>
      </c>
      <c r="J1515" s="462">
        <v>0.2091712161317526</v>
      </c>
      <c r="K1515" s="464">
        <v>12350177841.368021</v>
      </c>
      <c r="L1515" s="464">
        <v>0</v>
      </c>
      <c r="M1515" s="464">
        <v>381619874281.38165</v>
      </c>
      <c r="N1515" s="464">
        <v>57768769215.24292</v>
      </c>
      <c r="O1515" s="464">
        <v>22124.496432849464</v>
      </c>
      <c r="P1515" s="461">
        <v>351539.57523250015</v>
      </c>
      <c r="Q1515" s="461">
        <v>207476.63560096087</v>
      </c>
      <c r="R1515" s="464">
        <v>1266108858359.5601</v>
      </c>
      <c r="S1515" s="462">
        <v>0.56010997419846342</v>
      </c>
      <c r="T1515" s="462">
        <v>0.39784374056920024</v>
      </c>
      <c r="U1515" s="461">
        <v>18.106951180526881</v>
      </c>
      <c r="V1515" s="464">
        <v>9917331585962.0449</v>
      </c>
      <c r="W1515" s="460">
        <v>3127.888200022368</v>
      </c>
      <c r="X1515" s="463">
        <v>4.0801631174288262E-2</v>
      </c>
      <c r="Y1515" s="476">
        <v>2.0000000000000001E-4</v>
      </c>
    </row>
    <row r="1516" spans="1:25" x14ac:dyDescent="0.2">
      <c r="A1516" s="475">
        <f t="shared" si="23"/>
        <v>1512</v>
      </c>
      <c r="B1516" s="462">
        <v>0.59319901421909471</v>
      </c>
      <c r="C1516" s="461">
        <v>2073.3806551022017</v>
      </c>
      <c r="D1516" s="462">
        <v>1.0508430702472569</v>
      </c>
      <c r="E1516" s="462">
        <v>0.62122796480188613</v>
      </c>
      <c r="F1516" s="516">
        <v>2025.37</v>
      </c>
      <c r="G1516" s="464">
        <v>304882359053.20575</v>
      </c>
      <c r="H1516" s="461">
        <v>34090415.515547439</v>
      </c>
      <c r="I1516" s="464">
        <v>701798811367.71069</v>
      </c>
      <c r="J1516" s="462">
        <v>0.32176263142310424</v>
      </c>
      <c r="K1516" s="464">
        <v>23737749327.741642</v>
      </c>
      <c r="L1516" s="464">
        <v>21168638350.273388</v>
      </c>
      <c r="M1516" s="464">
        <v>162268295217.59317</v>
      </c>
      <c r="N1516" s="464">
        <v>102280252742.46753</v>
      </c>
      <c r="O1516" s="464">
        <v>18305.668082912998</v>
      </c>
      <c r="P1516" s="461">
        <v>642246.2117070118</v>
      </c>
      <c r="Q1516" s="461">
        <v>429281.87821398687</v>
      </c>
      <c r="R1516" s="464">
        <v>1422263995925.4272</v>
      </c>
      <c r="S1516" s="462">
        <v>0.51647024354023496</v>
      </c>
      <c r="T1516" s="462">
        <v>0.35557214174569479</v>
      </c>
      <c r="U1516" s="461">
        <v>16.573294387291483</v>
      </c>
      <c r="V1516" s="464">
        <v>9431657743320.6895</v>
      </c>
      <c r="W1516" s="460">
        <v>2974.6176058242995</v>
      </c>
      <c r="X1516" s="463">
        <v>4.3161232257166185E-2</v>
      </c>
      <c r="Y1516" s="476">
        <v>2.0000000000000001E-4</v>
      </c>
    </row>
    <row r="1517" spans="1:25" x14ac:dyDescent="0.2">
      <c r="A1517" s="475">
        <f t="shared" si="23"/>
        <v>1513</v>
      </c>
      <c r="B1517" s="462">
        <v>0.57304815316191204</v>
      </c>
      <c r="C1517" s="461">
        <v>8315.9211691947658</v>
      </c>
      <c r="D1517" s="462">
        <v>0.55985283046277412</v>
      </c>
      <c r="E1517" s="462">
        <v>0.21402308053146657</v>
      </c>
      <c r="F1517" s="516">
        <v>2023.75</v>
      </c>
      <c r="G1517" s="464">
        <v>171081714138.52371</v>
      </c>
      <c r="H1517" s="461">
        <v>10969600.772695204</v>
      </c>
      <c r="I1517" s="464">
        <v>381223391107.93854</v>
      </c>
      <c r="J1517" s="462">
        <v>0.47347698156960705</v>
      </c>
      <c r="K1517" s="464">
        <v>15613445152.841476</v>
      </c>
      <c r="L1517" s="464">
        <v>0</v>
      </c>
      <c r="M1517" s="464">
        <v>218931458730.88605</v>
      </c>
      <c r="N1517" s="464">
        <v>38479203158.62207</v>
      </c>
      <c r="O1517" s="464">
        <v>25057.703825112723</v>
      </c>
      <c r="P1517" s="461">
        <v>275240.85529756139</v>
      </c>
      <c r="Q1517" s="461">
        <v>155330.47895940789</v>
      </c>
      <c r="R1517" s="464">
        <v>866285007944.90173</v>
      </c>
      <c r="S1517" s="462">
        <v>0.62188653862579313</v>
      </c>
      <c r="T1517" s="462">
        <v>0.38927148560200825</v>
      </c>
      <c r="U1517" s="461">
        <v>15.982718321022782</v>
      </c>
      <c r="V1517" s="464">
        <v>6053609250005.9941</v>
      </c>
      <c r="W1517" s="460">
        <v>1911.932668456094</v>
      </c>
      <c r="X1517" s="463">
        <v>4.4798887846342506E-2</v>
      </c>
      <c r="Y1517" s="476">
        <v>2.0000000000000001E-4</v>
      </c>
    </row>
    <row r="1518" spans="1:25" x14ac:dyDescent="0.2">
      <c r="A1518" s="475">
        <f t="shared" si="23"/>
        <v>1514</v>
      </c>
      <c r="B1518" s="462">
        <v>0.30975022177140799</v>
      </c>
      <c r="C1518" s="461">
        <v>1500</v>
      </c>
      <c r="D1518" s="462">
        <v>0.50981825587897722</v>
      </c>
      <c r="E1518" s="462">
        <v>0.27395468079972729</v>
      </c>
      <c r="F1518" s="516">
        <v>2026.05</v>
      </c>
      <c r="G1518" s="464">
        <v>179781846485.22174</v>
      </c>
      <c r="H1518" s="461">
        <v>10666067.057709124</v>
      </c>
      <c r="I1518" s="464">
        <v>367905093157.48242</v>
      </c>
      <c r="J1518" s="462">
        <v>0.30975022177140799</v>
      </c>
      <c r="K1518" s="464">
        <v>37579170402.71225</v>
      </c>
      <c r="L1518" s="464">
        <v>99997841239.906296</v>
      </c>
      <c r="M1518" s="464">
        <v>84328470300.182831</v>
      </c>
      <c r="N1518" s="464">
        <v>151891143268.39859</v>
      </c>
      <c r="O1518" s="464">
        <v>23199.876186452286</v>
      </c>
      <c r="P1518" s="461">
        <v>879036.55337460758</v>
      </c>
      <c r="Q1518" s="461">
        <v>545560.0850060326</v>
      </c>
      <c r="R1518" s="464">
        <v>869364668887.61108</v>
      </c>
      <c r="S1518" s="462">
        <v>0.48055799118335596</v>
      </c>
      <c r="T1518" s="462">
        <v>0.33051153320637033</v>
      </c>
      <c r="U1518" s="461">
        <v>16.603015315282423</v>
      </c>
      <c r="V1518" s="464">
        <v>5285672885807.3545</v>
      </c>
      <c r="W1518" s="460">
        <v>1664.778468637078</v>
      </c>
      <c r="X1518" s="463">
        <v>4.3587366002826429E-2</v>
      </c>
      <c r="Y1518" s="476">
        <v>2.0000000000000001E-4</v>
      </c>
    </row>
    <row r="1519" spans="1:25" x14ac:dyDescent="0.2">
      <c r="A1519" s="475">
        <f t="shared" si="23"/>
        <v>1515</v>
      </c>
      <c r="B1519" s="462">
        <v>0.48777971074796156</v>
      </c>
      <c r="C1519" s="461">
        <v>7410.3089458937993</v>
      </c>
      <c r="D1519" s="462">
        <v>0.79600586001337947</v>
      </c>
      <c r="E1519" s="462">
        <v>0.67035342437551382</v>
      </c>
      <c r="F1519" s="516">
        <v>2026.01</v>
      </c>
      <c r="G1519" s="464">
        <v>145953948895.12018</v>
      </c>
      <c r="H1519" s="461">
        <v>18847940.882911291</v>
      </c>
      <c r="I1519" s="464">
        <v>603481189941.12292</v>
      </c>
      <c r="J1519" s="462">
        <v>0.42568746341851516</v>
      </c>
      <c r="K1519" s="464">
        <v>31476004302.133564</v>
      </c>
      <c r="L1519" s="464">
        <v>13535728502.496469</v>
      </c>
      <c r="M1519" s="464">
        <v>65023085790.316643</v>
      </c>
      <c r="N1519" s="464">
        <v>18778846187.37888</v>
      </c>
      <c r="O1519" s="464">
        <v>18797.200845774772</v>
      </c>
      <c r="P1519" s="461">
        <v>140407.71256381983</v>
      </c>
      <c r="Q1519" s="461">
        <v>67091.098533607976</v>
      </c>
      <c r="R1519" s="464">
        <v>898064460334.57837</v>
      </c>
      <c r="S1519" s="462">
        <v>0.52399352926089604</v>
      </c>
      <c r="T1519" s="462">
        <v>0.38111769999123279</v>
      </c>
      <c r="U1519" s="461">
        <v>15.43244861439277</v>
      </c>
      <c r="V1519" s="464">
        <v>5833402242816.8379</v>
      </c>
      <c r="W1519" s="460">
        <v>1841.0600970030296</v>
      </c>
      <c r="X1519" s="463">
        <v>4.7483739436506453E-2</v>
      </c>
      <c r="Y1519" s="476">
        <v>2.0000000000000001E-4</v>
      </c>
    </row>
    <row r="1520" spans="1:25" x14ac:dyDescent="0.2">
      <c r="A1520" s="475">
        <f t="shared" si="23"/>
        <v>1516</v>
      </c>
      <c r="B1520" s="462">
        <v>0.42761608081971925</v>
      </c>
      <c r="C1520" s="461">
        <v>7413.1157967215786</v>
      </c>
      <c r="D1520" s="462">
        <v>0.73669366956602</v>
      </c>
      <c r="E1520" s="462">
        <v>0.25410651122391015</v>
      </c>
      <c r="F1520" s="516">
        <v>2025.69</v>
      </c>
      <c r="G1520" s="464">
        <v>127792351924.25293</v>
      </c>
      <c r="H1520" s="461">
        <v>16592891.032393653</v>
      </c>
      <c r="I1520" s="464">
        <v>431768916861.89636</v>
      </c>
      <c r="J1520" s="462">
        <v>0.26910586044734097</v>
      </c>
      <c r="K1520" s="464">
        <v>13718330446.76531</v>
      </c>
      <c r="L1520" s="464">
        <v>20060393011.686565</v>
      </c>
      <c r="M1520" s="464">
        <v>87855911419.167572</v>
      </c>
      <c r="N1520" s="464">
        <v>37370471343.647278</v>
      </c>
      <c r="O1520" s="464">
        <v>44407.427592255808</v>
      </c>
      <c r="P1520" s="461">
        <v>248496.5031750761</v>
      </c>
      <c r="Q1520" s="461">
        <v>131545.39582887187</v>
      </c>
      <c r="R1520" s="464">
        <v>743639434023.44824</v>
      </c>
      <c r="S1520" s="462">
        <v>0.45789567096188993</v>
      </c>
      <c r="T1520" s="462">
        <v>0.29670673541952702</v>
      </c>
      <c r="U1520" s="461">
        <v>16.366002998269209</v>
      </c>
      <c r="V1520" s="464">
        <v>3958795521274.5864</v>
      </c>
      <c r="W1520" s="460">
        <v>1249.6512154792847</v>
      </c>
      <c r="X1520" s="463">
        <v>4.5282240663262745E-2</v>
      </c>
      <c r="Y1520" s="476">
        <v>2.0000000000000001E-4</v>
      </c>
    </row>
    <row r="1521" spans="1:25" x14ac:dyDescent="0.2">
      <c r="A1521" s="475">
        <f t="shared" si="23"/>
        <v>1517</v>
      </c>
      <c r="B1521" s="462">
        <v>0.51072051920358641</v>
      </c>
      <c r="C1521" s="461">
        <v>7045.032480517023</v>
      </c>
      <c r="D1521" s="462">
        <v>0.31124485199696167</v>
      </c>
      <c r="E1521" s="462">
        <v>0.49620807251080923</v>
      </c>
      <c r="F1521" s="516">
        <v>2025.67</v>
      </c>
      <c r="G1521" s="464">
        <v>155026980903.80463</v>
      </c>
      <c r="H1521" s="461">
        <v>5094785.7659043744</v>
      </c>
      <c r="I1521" s="464">
        <v>217186677767.72208</v>
      </c>
      <c r="J1521" s="462">
        <v>0.48491030594496876</v>
      </c>
      <c r="K1521" s="464">
        <v>14369702705.290724</v>
      </c>
      <c r="L1521" s="464">
        <v>20035953589.984211</v>
      </c>
      <c r="M1521" s="464">
        <v>98720978071.597748</v>
      </c>
      <c r="N1521" s="464">
        <v>123126904173.5685</v>
      </c>
      <c r="O1521" s="464">
        <v>22065.123977496933</v>
      </c>
      <c r="P1521" s="461">
        <v>734274.64067215519</v>
      </c>
      <c r="Q1521" s="461">
        <v>449309.40193892212</v>
      </c>
      <c r="R1521" s="464">
        <v>578777150238.99438</v>
      </c>
      <c r="S1521" s="462">
        <v>0.55544437061025653</v>
      </c>
      <c r="T1521" s="462">
        <v>0.47540799972992476</v>
      </c>
      <c r="U1521" s="461">
        <v>16.29881848498065</v>
      </c>
      <c r="V1521" s="464">
        <v>4981584034961.9658</v>
      </c>
      <c r="W1521" s="460">
        <v>1569.3498996961675</v>
      </c>
      <c r="X1521" s="463">
        <v>4.4416664222523904E-2</v>
      </c>
      <c r="Y1521" s="476">
        <v>2.0000000000000001E-4</v>
      </c>
    </row>
    <row r="1522" spans="1:25" x14ac:dyDescent="0.2">
      <c r="A1522" s="475">
        <f t="shared" si="23"/>
        <v>1518</v>
      </c>
      <c r="B1522" s="462">
        <v>0.44936080461719341</v>
      </c>
      <c r="C1522" s="461">
        <v>4645.3138554620136</v>
      </c>
      <c r="D1522" s="462">
        <v>0.74280931933366834</v>
      </c>
      <c r="E1522" s="462">
        <v>0.11169041966280702</v>
      </c>
      <c r="F1522" s="516">
        <v>2025.47</v>
      </c>
      <c r="G1522" s="464">
        <v>138938056196.80063</v>
      </c>
      <c r="H1522" s="461">
        <v>17301586.662834071</v>
      </c>
      <c r="I1522" s="464">
        <v>495118161654.91705</v>
      </c>
      <c r="J1522" s="462">
        <v>0.41259287210494644</v>
      </c>
      <c r="K1522" s="464">
        <v>14325178957.692286</v>
      </c>
      <c r="L1522" s="464">
        <v>16289932914.928293</v>
      </c>
      <c r="M1522" s="464">
        <v>118136386694.75551</v>
      </c>
      <c r="N1522" s="464">
        <v>16894846055.420351</v>
      </c>
      <c r="O1522" s="464">
        <v>32417.379783443168</v>
      </c>
      <c r="P1522" s="461">
        <v>158644.65618485573</v>
      </c>
      <c r="Q1522" s="461">
        <v>67543.274956012479</v>
      </c>
      <c r="R1522" s="464">
        <v>833404186266.85718</v>
      </c>
      <c r="S1522" s="462">
        <v>0.5527478350661974</v>
      </c>
      <c r="T1522" s="462">
        <v>0.37516389630783653</v>
      </c>
      <c r="U1522" s="461">
        <v>15.601596922992583</v>
      </c>
      <c r="V1522" s="464">
        <v>5440706441716.6396</v>
      </c>
      <c r="W1522" s="460">
        <v>1716.3958969752866</v>
      </c>
      <c r="X1522" s="463">
        <v>4.5977205023671364E-2</v>
      </c>
      <c r="Y1522" s="476">
        <v>2.0000000000000001E-4</v>
      </c>
    </row>
    <row r="1523" spans="1:25" x14ac:dyDescent="0.2">
      <c r="A1523" s="475">
        <f t="shared" si="23"/>
        <v>1519</v>
      </c>
      <c r="B1523" s="462">
        <v>0.74336465045379985</v>
      </c>
      <c r="C1523" s="461">
        <v>1500</v>
      </c>
      <c r="D1523" s="462">
        <v>0.90031931770807427</v>
      </c>
      <c r="E1523" s="462">
        <v>0.41033187521836584</v>
      </c>
      <c r="F1523" s="516">
        <v>2025.75</v>
      </c>
      <c r="G1523" s="464">
        <v>103993452970.54799</v>
      </c>
      <c r="H1523" s="461">
        <v>27080258.729525886</v>
      </c>
      <c r="I1523" s="464">
        <v>573326186558.24365</v>
      </c>
      <c r="J1523" s="462">
        <v>0.22880150513504793</v>
      </c>
      <c r="K1523" s="464">
        <v>18566403391.538136</v>
      </c>
      <c r="L1523" s="464">
        <v>4202198647.7680807</v>
      </c>
      <c r="M1523" s="464">
        <v>102062032065.05414</v>
      </c>
      <c r="N1523" s="464">
        <v>38501598973.462555</v>
      </c>
      <c r="O1523" s="464">
        <v>45000</v>
      </c>
      <c r="P1523" s="461">
        <v>267146.31083352573</v>
      </c>
      <c r="Q1523" s="461">
        <v>141944.88823780933</v>
      </c>
      <c r="R1523" s="464">
        <v>973438616902.63489</v>
      </c>
      <c r="S1523" s="462">
        <v>0.43259583994381356</v>
      </c>
      <c r="T1523" s="462">
        <v>0.1922543298979135</v>
      </c>
      <c r="U1523" s="461">
        <v>16.211473084518097</v>
      </c>
      <c r="V1523" s="464">
        <v>3464063959069.6045</v>
      </c>
      <c r="W1523" s="460">
        <v>1093.4815946863014</v>
      </c>
      <c r="X1523" s="463">
        <v>4.3534694084164577E-2</v>
      </c>
      <c r="Y1523" s="476">
        <v>2.0000000000000001E-4</v>
      </c>
    </row>
    <row r="1524" spans="1:25" x14ac:dyDescent="0.2">
      <c r="A1524" s="475">
        <f t="shared" si="23"/>
        <v>1520</v>
      </c>
      <c r="B1524" s="462">
        <v>0.47442324820651455</v>
      </c>
      <c r="C1524" s="461">
        <v>6497.7647719952702</v>
      </c>
      <c r="D1524" s="462">
        <v>0.90666847608283097</v>
      </c>
      <c r="E1524" s="462">
        <v>0.50922855452564841</v>
      </c>
      <c r="F1524" s="516">
        <v>2023.75</v>
      </c>
      <c r="G1524" s="464">
        <v>421830838728.77618</v>
      </c>
      <c r="H1524" s="461">
        <v>25046219.510343168</v>
      </c>
      <c r="I1524" s="464">
        <v>576397809996.95154</v>
      </c>
      <c r="J1524" s="462">
        <v>0.34262259058477618</v>
      </c>
      <c r="K1524" s="464">
        <v>24270383950.41877</v>
      </c>
      <c r="L1524" s="464">
        <v>0</v>
      </c>
      <c r="M1524" s="464">
        <v>491146418645.64825</v>
      </c>
      <c r="N1524" s="464">
        <v>56382961065.252037</v>
      </c>
      <c r="O1524" s="464">
        <v>43412.485997751646</v>
      </c>
      <c r="P1524" s="461">
        <v>395260.9959592818</v>
      </c>
      <c r="Q1524" s="461">
        <v>238503.89815754668</v>
      </c>
      <c r="R1524" s="464">
        <v>1671411995880.2825</v>
      </c>
      <c r="S1524" s="462">
        <v>0.61703803888439324</v>
      </c>
      <c r="T1524" s="462">
        <v>0.34982328274069929</v>
      </c>
      <c r="U1524" s="461">
        <v>17.27326106154003</v>
      </c>
      <c r="V1524" s="464">
        <v>10994984304922.723</v>
      </c>
      <c r="W1524" s="460">
        <v>3467.7860442689662</v>
      </c>
      <c r="X1524" s="463">
        <v>4.268958759275282E-2</v>
      </c>
      <c r="Y1524" s="476">
        <v>2.0000000000000001E-4</v>
      </c>
    </row>
    <row r="1525" spans="1:25" x14ac:dyDescent="0.2">
      <c r="A1525" s="475">
        <f t="shared" si="23"/>
        <v>1521</v>
      </c>
      <c r="B1525" s="462">
        <v>0.60818104353995184</v>
      </c>
      <c r="C1525" s="461">
        <v>3444.3872273712136</v>
      </c>
      <c r="D1525" s="462">
        <v>0.67655636262777763</v>
      </c>
      <c r="E1525" s="462">
        <v>0.46412365859809424</v>
      </c>
      <c r="F1525" s="516">
        <v>2024.08</v>
      </c>
      <c r="G1525" s="464">
        <v>235479702844.87738</v>
      </c>
      <c r="H1525" s="461">
        <v>14559471.259905655</v>
      </c>
      <c r="I1525" s="464">
        <v>404535985878.44708</v>
      </c>
      <c r="J1525" s="462">
        <v>0.40617045343347447</v>
      </c>
      <c r="K1525" s="464">
        <v>10378696092.297091</v>
      </c>
      <c r="L1525" s="464">
        <v>0</v>
      </c>
      <c r="M1525" s="464">
        <v>212783377823.47791</v>
      </c>
      <c r="N1525" s="464">
        <v>23958910022.449993</v>
      </c>
      <c r="O1525" s="464">
        <v>28808.649415954998</v>
      </c>
      <c r="P1525" s="461">
        <v>205492.78303899744</v>
      </c>
      <c r="Q1525" s="461">
        <v>101436.70003694622</v>
      </c>
      <c r="R1525" s="464">
        <v>952416167447.02087</v>
      </c>
      <c r="S1525" s="462">
        <v>0.61394203008722559</v>
      </c>
      <c r="T1525" s="462">
        <v>0.36567133584549383</v>
      </c>
      <c r="U1525" s="461">
        <v>17.020077708002994</v>
      </c>
      <c r="V1525" s="464">
        <v>6512407307169.9619</v>
      </c>
      <c r="W1525" s="460">
        <v>2055.4019347629778</v>
      </c>
      <c r="X1525" s="463">
        <v>4.296034065814678E-2</v>
      </c>
      <c r="Y1525" s="476">
        <v>2.0000000000000001E-4</v>
      </c>
    </row>
    <row r="1526" spans="1:25" x14ac:dyDescent="0.2">
      <c r="A1526" s="475">
        <f t="shared" si="23"/>
        <v>1522</v>
      </c>
      <c r="B1526" s="462">
        <v>0.2</v>
      </c>
      <c r="C1526" s="461">
        <v>6718.7474732837291</v>
      </c>
      <c r="D1526" s="462">
        <v>0.28941917011853779</v>
      </c>
      <c r="E1526" s="462">
        <v>0.61213802545439622</v>
      </c>
      <c r="F1526" s="516">
        <v>2025.06</v>
      </c>
      <c r="G1526" s="464">
        <v>62966875573.164291</v>
      </c>
      <c r="H1526" s="461">
        <v>4716890.5952241924</v>
      </c>
      <c r="I1526" s="464">
        <v>190746728787.97021</v>
      </c>
      <c r="J1526" s="462">
        <v>0.19999999999999996</v>
      </c>
      <c r="K1526" s="464">
        <v>8285003902.2143087</v>
      </c>
      <c r="L1526" s="464">
        <v>7307141747.86654</v>
      </c>
      <c r="M1526" s="464">
        <v>75678969553.448792</v>
      </c>
      <c r="N1526" s="464">
        <v>28664880977.427567</v>
      </c>
      <c r="O1526" s="464">
        <v>36836.556734832477</v>
      </c>
      <c r="P1526" s="461">
        <v>237581.02255229079</v>
      </c>
      <c r="Q1526" s="461">
        <v>107234.92509755258</v>
      </c>
      <c r="R1526" s="464">
        <v>416953507815.07776</v>
      </c>
      <c r="S1526" s="462">
        <v>0.48013484420095282</v>
      </c>
      <c r="T1526" s="462">
        <v>0.22897392965705587</v>
      </c>
      <c r="U1526" s="461">
        <v>16.828156610990586</v>
      </c>
      <c r="V1526" s="464">
        <v>1804998535447.5618</v>
      </c>
      <c r="W1526" s="460">
        <v>568.60864535285873</v>
      </c>
      <c r="X1526" s="463">
        <v>4.2892827726455057E-2</v>
      </c>
      <c r="Y1526" s="476">
        <v>2.0000000000000001E-4</v>
      </c>
    </row>
    <row r="1527" spans="1:25" x14ac:dyDescent="0.2">
      <c r="A1527" s="475">
        <f t="shared" si="23"/>
        <v>1523</v>
      </c>
      <c r="B1527" s="462">
        <v>0.52790692055238164</v>
      </c>
      <c r="C1527" s="461">
        <v>2969.8237460589417</v>
      </c>
      <c r="D1527" s="462">
        <v>0.68047686777328942</v>
      </c>
      <c r="E1527" s="462">
        <v>0.58088367482646963</v>
      </c>
      <c r="F1527" s="516">
        <v>2024.91</v>
      </c>
      <c r="G1527" s="464">
        <v>228417603312.25262</v>
      </c>
      <c r="H1527" s="461">
        <v>16064493.606716638</v>
      </c>
      <c r="I1527" s="464">
        <v>450810460939.91736</v>
      </c>
      <c r="J1527" s="462">
        <v>0.35433281794971916</v>
      </c>
      <c r="K1527" s="464">
        <v>10548373777.65572</v>
      </c>
      <c r="L1527" s="464">
        <v>7977356742.4758501</v>
      </c>
      <c r="M1527" s="464">
        <v>183272147382.95148</v>
      </c>
      <c r="N1527" s="464">
        <v>62371010589.11087</v>
      </c>
      <c r="O1527" s="464">
        <v>24192.105999956213</v>
      </c>
      <c r="P1527" s="461">
        <v>373157.62211146537</v>
      </c>
      <c r="Q1527" s="461">
        <v>227405.87430419237</v>
      </c>
      <c r="R1527" s="464">
        <v>946644396700.7926</v>
      </c>
      <c r="S1527" s="462">
        <v>0.54184540528008329</v>
      </c>
      <c r="T1527" s="462">
        <v>0.38174445941987029</v>
      </c>
      <c r="U1527" s="461">
        <v>16.770194631392982</v>
      </c>
      <c r="V1527" s="464">
        <v>6691878518536.835</v>
      </c>
      <c r="W1527" s="460">
        <v>2111.4794992809339</v>
      </c>
      <c r="X1527" s="463">
        <v>4.3457624541538536E-2</v>
      </c>
      <c r="Y1527" s="476">
        <v>2.0000000000000001E-4</v>
      </c>
    </row>
    <row r="1528" spans="1:25" x14ac:dyDescent="0.2">
      <c r="A1528" s="475">
        <f t="shared" si="23"/>
        <v>1524</v>
      </c>
      <c r="B1528" s="462">
        <v>0.63072069670694497</v>
      </c>
      <c r="C1528" s="461">
        <v>2693.1883028502807</v>
      </c>
      <c r="D1528" s="462">
        <v>0.75723937938401431</v>
      </c>
      <c r="E1528" s="462">
        <v>0.53584197370252484</v>
      </c>
      <c r="F1528" s="516">
        <v>2024.56</v>
      </c>
      <c r="G1528" s="464">
        <v>201448472133.17361</v>
      </c>
      <c r="H1528" s="461">
        <v>18212943.442286633</v>
      </c>
      <c r="I1528" s="464">
        <v>476358825847.70233</v>
      </c>
      <c r="J1528" s="462">
        <v>0.33834221704887724</v>
      </c>
      <c r="K1528" s="464">
        <v>8842026792.4548893</v>
      </c>
      <c r="L1528" s="464">
        <v>0</v>
      </c>
      <c r="M1528" s="464">
        <v>177260603852.8049</v>
      </c>
      <c r="N1528" s="464">
        <v>21236134239.48634</v>
      </c>
      <c r="O1528" s="464">
        <v>32069.372947622964</v>
      </c>
      <c r="P1528" s="461">
        <v>177162.6094714143</v>
      </c>
      <c r="Q1528" s="461">
        <v>80052.429147155199</v>
      </c>
      <c r="R1528" s="464">
        <v>946451814130.83887</v>
      </c>
      <c r="S1528" s="462">
        <v>0.55019092334484077</v>
      </c>
      <c r="T1528" s="462">
        <v>0.33470957554889119</v>
      </c>
      <c r="U1528" s="461">
        <v>16.793963943025634</v>
      </c>
      <c r="V1528" s="464">
        <v>5999445044315.6855</v>
      </c>
      <c r="W1528" s="460">
        <v>1892.2354211842951</v>
      </c>
      <c r="X1528" s="463">
        <v>4.2461355448311144E-2</v>
      </c>
      <c r="Y1528" s="476">
        <v>2.0000000000000001E-4</v>
      </c>
    </row>
    <row r="1529" spans="1:25" x14ac:dyDescent="0.2">
      <c r="A1529" s="475">
        <f t="shared" si="23"/>
        <v>1525</v>
      </c>
      <c r="B1529" s="462">
        <v>0.3636647682385637</v>
      </c>
      <c r="C1529" s="461">
        <v>6238.9291614870181</v>
      </c>
      <c r="D1529" s="462">
        <v>0.68431101413155537</v>
      </c>
      <c r="E1529" s="462">
        <v>0.48295465056981585</v>
      </c>
      <c r="F1529" s="516">
        <v>2024.97</v>
      </c>
      <c r="G1529" s="464">
        <v>360213357581.12646</v>
      </c>
      <c r="H1529" s="461">
        <v>15179855.006079528</v>
      </c>
      <c r="I1529" s="464">
        <v>473227537350.58832</v>
      </c>
      <c r="J1529" s="462">
        <v>0.36366476823856364</v>
      </c>
      <c r="K1529" s="464">
        <v>34105166418.253609</v>
      </c>
      <c r="L1529" s="464">
        <v>28545788438.255077</v>
      </c>
      <c r="M1529" s="464">
        <v>339251652888.71503</v>
      </c>
      <c r="N1529" s="464">
        <v>77271996739.564209</v>
      </c>
      <c r="O1529" s="464">
        <v>11364.238429208483</v>
      </c>
      <c r="P1529" s="461">
        <v>479181.82248966239</v>
      </c>
      <c r="Q1529" s="461">
        <v>310786.85535398812</v>
      </c>
      <c r="R1529" s="464">
        <v>1437537015192.0271</v>
      </c>
      <c r="S1529" s="462">
        <v>0.61784522966004396</v>
      </c>
      <c r="T1529" s="462">
        <v>0.34756536225545143</v>
      </c>
      <c r="U1529" s="461">
        <v>17.230465730994457</v>
      </c>
      <c r="V1529" s="464">
        <v>9421741793815.6582</v>
      </c>
      <c r="W1529" s="460">
        <v>2972.7863910765855</v>
      </c>
      <c r="X1529" s="463">
        <v>4.2249561025058675E-2</v>
      </c>
      <c r="Y1529" s="476">
        <v>2.0000000000000001E-4</v>
      </c>
    </row>
    <row r="1530" spans="1:25" x14ac:dyDescent="0.2">
      <c r="A1530" s="475">
        <f t="shared" si="23"/>
        <v>1526</v>
      </c>
      <c r="B1530" s="462">
        <v>0.50315644855030228</v>
      </c>
      <c r="C1530" s="461">
        <v>6626.1163685355132</v>
      </c>
      <c r="D1530" s="462">
        <v>0.48101842277210738</v>
      </c>
      <c r="E1530" s="462">
        <v>0.35717613115575464</v>
      </c>
      <c r="F1530" s="516">
        <v>2023.75</v>
      </c>
      <c r="G1530" s="464">
        <v>411839057238.57104</v>
      </c>
      <c r="H1530" s="461">
        <v>9119747.1954919212</v>
      </c>
      <c r="I1530" s="464">
        <v>293178114505.88843</v>
      </c>
      <c r="J1530" s="462">
        <v>0.38883422568198789</v>
      </c>
      <c r="K1530" s="464">
        <v>7543258813.6365204</v>
      </c>
      <c r="L1530" s="464">
        <v>0</v>
      </c>
      <c r="M1530" s="464">
        <v>285432917406.58167</v>
      </c>
      <c r="N1530" s="464">
        <v>66740144562.837029</v>
      </c>
      <c r="O1530" s="464">
        <v>43442.315416525118</v>
      </c>
      <c r="P1530" s="461">
        <v>396934.64063189819</v>
      </c>
      <c r="Q1530" s="461">
        <v>251800.32659701403</v>
      </c>
      <c r="R1530" s="464">
        <v>937226918425.6925</v>
      </c>
      <c r="S1530" s="462">
        <v>0.62562456085064877</v>
      </c>
      <c r="T1530" s="462">
        <v>0.55318773042167979</v>
      </c>
      <c r="U1530" s="461">
        <v>17.744456866578865</v>
      </c>
      <c r="V1530" s="464">
        <v>10212123991283.514</v>
      </c>
      <c r="W1530" s="460">
        <v>3223.9729643681703</v>
      </c>
      <c r="X1530" s="463">
        <v>4.0746595151905485E-2</v>
      </c>
      <c r="Y1530" s="476">
        <v>2.0000000000000001E-4</v>
      </c>
    </row>
    <row r="1531" spans="1:25" x14ac:dyDescent="0.2">
      <c r="A1531" s="475">
        <f t="shared" si="23"/>
        <v>1527</v>
      </c>
      <c r="B1531" s="462">
        <v>0.49719598689826239</v>
      </c>
      <c r="C1531" s="461">
        <v>2668.8076498945647</v>
      </c>
      <c r="D1531" s="462">
        <v>0.72248388768246907</v>
      </c>
      <c r="E1531" s="462">
        <v>0.56842723201461898</v>
      </c>
      <c r="F1531" s="516">
        <v>2023.75</v>
      </c>
      <c r="G1531" s="464">
        <v>216662604334.67917</v>
      </c>
      <c r="H1531" s="461">
        <v>17138990.692639295</v>
      </c>
      <c r="I1531" s="464">
        <v>396336253008.06976</v>
      </c>
      <c r="J1531" s="462">
        <v>0.25533855313970322</v>
      </c>
      <c r="K1531" s="464">
        <v>7462342136.518755</v>
      </c>
      <c r="L1531" s="464">
        <v>0</v>
      </c>
      <c r="M1531" s="464">
        <v>206953045955.9917</v>
      </c>
      <c r="N1531" s="464">
        <v>48963536916.147774</v>
      </c>
      <c r="O1531" s="464">
        <v>38722.941620668877</v>
      </c>
      <c r="P1531" s="461">
        <v>323319.12488183205</v>
      </c>
      <c r="Q1531" s="461">
        <v>187957.27133007516</v>
      </c>
      <c r="R1531" s="464">
        <v>918923287216.98206</v>
      </c>
      <c r="S1531" s="462">
        <v>0.53271789053510188</v>
      </c>
      <c r="T1531" s="462">
        <v>0.3065993500425343</v>
      </c>
      <c r="U1531" s="461">
        <v>17.568567360108581</v>
      </c>
      <c r="V1531" s="464">
        <v>5474416780307.7949</v>
      </c>
      <c r="W1531" s="460">
        <v>1727.7631237847738</v>
      </c>
      <c r="X1531" s="463">
        <v>4.1436228051909073E-2</v>
      </c>
      <c r="Y1531" s="476">
        <v>2.0000000000000001E-4</v>
      </c>
    </row>
    <row r="1532" spans="1:25" x14ac:dyDescent="0.2">
      <c r="A1532" s="475">
        <f t="shared" si="23"/>
        <v>1528</v>
      </c>
      <c r="B1532" s="462">
        <v>0.43545052506051818</v>
      </c>
      <c r="C1532" s="461">
        <v>5489.7492756346774</v>
      </c>
      <c r="D1532" s="462">
        <v>0.21613878088427652</v>
      </c>
      <c r="E1532" s="462">
        <v>0.57812169628399601</v>
      </c>
      <c r="F1532" s="516">
        <v>2024.37</v>
      </c>
      <c r="G1532" s="464">
        <v>120377907538.34866</v>
      </c>
      <c r="H1532" s="461">
        <v>3482152.3167657908</v>
      </c>
      <c r="I1532" s="464">
        <v>125689269213.70074</v>
      </c>
      <c r="J1532" s="462">
        <v>0.39636118759548256</v>
      </c>
      <c r="K1532" s="464">
        <v>3238352248.7166915</v>
      </c>
      <c r="L1532" s="464">
        <v>0</v>
      </c>
      <c r="M1532" s="464">
        <v>106151758363.54242</v>
      </c>
      <c r="N1532" s="464">
        <v>122229542912.24594</v>
      </c>
      <c r="O1532" s="464">
        <v>31744.042586574287</v>
      </c>
      <c r="P1532" s="461">
        <v>806027.80937656551</v>
      </c>
      <c r="Q1532" s="461">
        <v>506940.88474847749</v>
      </c>
      <c r="R1532" s="464">
        <v>498060695019.9342</v>
      </c>
      <c r="S1532" s="462">
        <v>0.55693890597841766</v>
      </c>
      <c r="T1532" s="462">
        <v>0.35486042884481228</v>
      </c>
      <c r="U1532" s="461">
        <v>17.06347480463414</v>
      </c>
      <c r="V1532" s="464">
        <v>3423443711099.4346</v>
      </c>
      <c r="W1532" s="460">
        <v>1080.9668692192033</v>
      </c>
      <c r="X1532" s="463">
        <v>4.1485560954176944E-2</v>
      </c>
      <c r="Y1532" s="476">
        <v>2.0000000000000001E-4</v>
      </c>
    </row>
    <row r="1533" spans="1:25" x14ac:dyDescent="0.2">
      <c r="A1533" s="475">
        <f t="shared" si="23"/>
        <v>1529</v>
      </c>
      <c r="B1533" s="462">
        <v>0.45490689671508799</v>
      </c>
      <c r="C1533" s="461">
        <v>3720.3675054909427</v>
      </c>
      <c r="D1533" s="462">
        <v>0.68698524461560107</v>
      </c>
      <c r="E1533" s="462">
        <v>0.23557646606327598</v>
      </c>
      <c r="F1533" s="516">
        <v>2026.16</v>
      </c>
      <c r="G1533" s="464">
        <v>165069319481.20282</v>
      </c>
      <c r="H1533" s="461">
        <v>15449467.321767837</v>
      </c>
      <c r="I1533" s="464">
        <v>405151952008.72821</v>
      </c>
      <c r="J1533" s="462">
        <v>0.35668832492218738</v>
      </c>
      <c r="K1533" s="464">
        <v>33170627629.823471</v>
      </c>
      <c r="L1533" s="464">
        <v>69955336325.795212</v>
      </c>
      <c r="M1533" s="464">
        <v>43790134694.198776</v>
      </c>
      <c r="N1533" s="464">
        <v>96511438709.676193</v>
      </c>
      <c r="O1533" s="464">
        <v>39159.303334369586</v>
      </c>
      <c r="P1533" s="461">
        <v>581705.36441352265</v>
      </c>
      <c r="Q1533" s="461">
        <v>393138.09223784716</v>
      </c>
      <c r="R1533" s="464">
        <v>788721094763.48535</v>
      </c>
      <c r="S1533" s="462">
        <v>0.48922764641914152</v>
      </c>
      <c r="T1533" s="462">
        <v>0.37900650998996882</v>
      </c>
      <c r="U1533" s="461">
        <v>16.154424722688454</v>
      </c>
      <c r="V1533" s="464">
        <v>5323567162356.6445</v>
      </c>
      <c r="W1533" s="460">
        <v>1681.1395062198603</v>
      </c>
      <c r="X1533" s="463">
        <v>4.516255422894324E-2</v>
      </c>
      <c r="Y1533" s="476">
        <v>2.0000000000000001E-4</v>
      </c>
    </row>
    <row r="1534" spans="1:25" x14ac:dyDescent="0.2">
      <c r="A1534" s="475">
        <f t="shared" si="23"/>
        <v>1530</v>
      </c>
      <c r="B1534" s="462">
        <v>0.49578219343357921</v>
      </c>
      <c r="C1534" s="461">
        <v>1784.304173815081</v>
      </c>
      <c r="D1534" s="462">
        <v>0.72677854085290605</v>
      </c>
      <c r="E1534" s="462">
        <v>0.37131856935235202</v>
      </c>
      <c r="F1534" s="516">
        <v>2027.55</v>
      </c>
      <c r="G1534" s="464">
        <v>82027790610.44696</v>
      </c>
      <c r="H1534" s="461">
        <v>18490509.115836393</v>
      </c>
      <c r="I1534" s="464">
        <v>453755893403.51764</v>
      </c>
      <c r="J1534" s="462">
        <v>0.29950845975035845</v>
      </c>
      <c r="K1534" s="464">
        <v>36500424537.661453</v>
      </c>
      <c r="L1534" s="464">
        <v>89524388913.739548</v>
      </c>
      <c r="M1534" s="464">
        <v>0</v>
      </c>
      <c r="N1534" s="464">
        <v>62899495441.195732</v>
      </c>
      <c r="O1534" s="464">
        <v>23691.93347391532</v>
      </c>
      <c r="P1534" s="461">
        <v>385368.41618208564</v>
      </c>
      <c r="Q1534" s="461">
        <v>235636.73919171086</v>
      </c>
      <c r="R1534" s="464">
        <v>717497340381.29333</v>
      </c>
      <c r="S1534" s="462">
        <v>0.41252325304825505</v>
      </c>
      <c r="T1534" s="462">
        <v>0.2788294980734346</v>
      </c>
      <c r="U1534" s="461">
        <v>15.298199147811525</v>
      </c>
      <c r="V1534" s="464">
        <v>3529514412383.0889</v>
      </c>
      <c r="W1534" s="460">
        <v>1113.5869373053649</v>
      </c>
      <c r="X1534" s="463">
        <v>4.5438233075702744E-2</v>
      </c>
      <c r="Y1534" s="476">
        <v>2.0000000000000001E-4</v>
      </c>
    </row>
    <row r="1535" spans="1:25" x14ac:dyDescent="0.2">
      <c r="A1535" s="475">
        <f t="shared" si="23"/>
        <v>1531</v>
      </c>
      <c r="B1535" s="462">
        <v>0.72338295158642452</v>
      </c>
      <c r="C1535" s="461">
        <v>9178.7058005200488</v>
      </c>
      <c r="D1535" s="462">
        <v>1.3645546319325399</v>
      </c>
      <c r="E1535" s="462">
        <v>0.37831830552395695</v>
      </c>
      <c r="F1535" s="516">
        <v>2025.96</v>
      </c>
      <c r="G1535" s="464">
        <v>267611116062.83875</v>
      </c>
      <c r="H1535" s="461">
        <v>29887678.91467521</v>
      </c>
      <c r="I1535" s="464">
        <v>701306253331.75806</v>
      </c>
      <c r="J1535" s="462">
        <v>0.3119460181613698</v>
      </c>
      <c r="K1535" s="464">
        <v>33782671453.001144</v>
      </c>
      <c r="L1535" s="464">
        <v>62839947782.499687</v>
      </c>
      <c r="M1535" s="464">
        <v>121986482866.34633</v>
      </c>
      <c r="N1535" s="464">
        <v>4069913452.7118306</v>
      </c>
      <c r="O1535" s="464">
        <v>20356.113433336686</v>
      </c>
      <c r="P1535" s="461">
        <v>83613.20738988262</v>
      </c>
      <c r="Q1535" s="461">
        <v>15466.551847470655</v>
      </c>
      <c r="R1535" s="464">
        <v>1256301663236.3115</v>
      </c>
      <c r="S1535" s="462">
        <v>0.51165870222947452</v>
      </c>
      <c r="T1535" s="462">
        <v>0.33447440691716468</v>
      </c>
      <c r="U1535" s="461">
        <v>16.754142953944864</v>
      </c>
      <c r="V1535" s="464">
        <v>7545226016598.3623</v>
      </c>
      <c r="W1535" s="460">
        <v>2383.1326685924678</v>
      </c>
      <c r="X1535" s="463">
        <v>4.5052049610042007E-2</v>
      </c>
      <c r="Y1535" s="476">
        <v>2.0000000000000001E-4</v>
      </c>
    </row>
    <row r="1536" spans="1:25" x14ac:dyDescent="0.2">
      <c r="A1536" s="475">
        <f t="shared" si="23"/>
        <v>1532</v>
      </c>
      <c r="B1536" s="462">
        <v>0.49040297213098538</v>
      </c>
      <c r="C1536" s="461">
        <v>5069.0726818123985</v>
      </c>
      <c r="D1536" s="462">
        <v>0.98823507086975404</v>
      </c>
      <c r="E1536" s="462">
        <v>0.69874660303489522</v>
      </c>
      <c r="F1536" s="516">
        <v>2025.12</v>
      </c>
      <c r="G1536" s="464">
        <v>167753001817.02234</v>
      </c>
      <c r="H1536" s="461">
        <v>28282642.481250461</v>
      </c>
      <c r="I1536" s="464">
        <v>596349180283.59839</v>
      </c>
      <c r="J1536" s="462">
        <v>0.20379005958442598</v>
      </c>
      <c r="K1536" s="464">
        <v>38002690430.22493</v>
      </c>
      <c r="L1536" s="464">
        <v>58991500303.075951</v>
      </c>
      <c r="M1536" s="464">
        <v>157646962186.29977</v>
      </c>
      <c r="N1536" s="464">
        <v>5404335683.9215002</v>
      </c>
      <c r="O1536" s="464">
        <v>28422.041944682573</v>
      </c>
      <c r="P1536" s="461">
        <v>93516.730361547641</v>
      </c>
      <c r="Q1536" s="461">
        <v>19590.163382306935</v>
      </c>
      <c r="R1536" s="464">
        <v>1149167499671.3289</v>
      </c>
      <c r="S1536" s="462">
        <v>0.48075593224606245</v>
      </c>
      <c r="T1536" s="462">
        <v>0.2276753837902008</v>
      </c>
      <c r="U1536" s="461">
        <v>16.590102041793124</v>
      </c>
      <c r="V1536" s="464">
        <v>4777021859417.8145</v>
      </c>
      <c r="W1536" s="460">
        <v>1507.8289762115744</v>
      </c>
      <c r="X1536" s="463">
        <v>4.4549645884902032E-2</v>
      </c>
      <c r="Y1536" s="476">
        <v>2.0000000000000001E-4</v>
      </c>
    </row>
    <row r="1537" spans="1:25" x14ac:dyDescent="0.2">
      <c r="A1537" s="475">
        <f t="shared" si="23"/>
        <v>1533</v>
      </c>
      <c r="B1537" s="462">
        <v>0.58417316204353031</v>
      </c>
      <c r="C1537" s="461">
        <v>3762.8260019143772</v>
      </c>
      <c r="D1537" s="462">
        <v>0.65681775362905681</v>
      </c>
      <c r="E1537" s="462">
        <v>0.35883674062770321</v>
      </c>
      <c r="F1537" s="516">
        <v>2025.37</v>
      </c>
      <c r="G1537" s="464">
        <v>111272678438.65578</v>
      </c>
      <c r="H1537" s="461">
        <v>14535207.519214703</v>
      </c>
      <c r="I1537" s="464">
        <v>360305603880.85443</v>
      </c>
      <c r="J1537" s="462">
        <v>0.21063937952664891</v>
      </c>
      <c r="K1537" s="464">
        <v>13106132771.060982</v>
      </c>
      <c r="L1537" s="464">
        <v>28373679497.725266</v>
      </c>
      <c r="M1537" s="464">
        <v>114073427365.666</v>
      </c>
      <c r="N1537" s="464">
        <v>14105023072.616947</v>
      </c>
      <c r="O1537" s="464">
        <v>42183.028840265295</v>
      </c>
      <c r="P1537" s="461">
        <v>127192.14197221455</v>
      </c>
      <c r="Q1537" s="461">
        <v>47880.12497781546</v>
      </c>
      <c r="R1537" s="464">
        <v>699863820856.53076</v>
      </c>
      <c r="S1537" s="462">
        <v>0.47769100782982549</v>
      </c>
      <c r="T1537" s="462">
        <v>0.22876760972032539</v>
      </c>
      <c r="U1537" s="461">
        <v>17.069056727213088</v>
      </c>
      <c r="V1537" s="464">
        <v>3110828949282.0605</v>
      </c>
      <c r="W1537" s="460">
        <v>982.25331587127505</v>
      </c>
      <c r="X1537" s="463">
        <v>4.133659554909714E-2</v>
      </c>
      <c r="Y1537" s="476">
        <v>2.0000000000000001E-4</v>
      </c>
    </row>
    <row r="1538" spans="1:25" x14ac:dyDescent="0.2">
      <c r="A1538" s="475">
        <f t="shared" si="23"/>
        <v>1534</v>
      </c>
      <c r="B1538" s="462">
        <v>0.63952838785520127</v>
      </c>
      <c r="C1538" s="461">
        <v>5447.5350553475491</v>
      </c>
      <c r="D1538" s="462">
        <v>0.22924619619395081</v>
      </c>
      <c r="E1538" s="462">
        <v>0.29466556596107196</v>
      </c>
      <c r="F1538" s="516">
        <v>2025.1</v>
      </c>
      <c r="G1538" s="464">
        <v>45088584773.587105</v>
      </c>
      <c r="H1538" s="461">
        <v>3676067.5304411924</v>
      </c>
      <c r="I1538" s="464">
        <v>163061912413.21844</v>
      </c>
      <c r="J1538" s="462">
        <v>0.51699388250258416</v>
      </c>
      <c r="K1538" s="464">
        <v>5633498220.8131924</v>
      </c>
      <c r="L1538" s="464">
        <v>5679232464.8215189</v>
      </c>
      <c r="M1538" s="464">
        <v>54752174391.607468</v>
      </c>
      <c r="N1538" s="464">
        <v>9990445460.8647175</v>
      </c>
      <c r="O1538" s="464">
        <v>28343.841418689793</v>
      </c>
      <c r="P1538" s="461">
        <v>123011.08606340078</v>
      </c>
      <c r="Q1538" s="461">
        <v>40705.02805710493</v>
      </c>
      <c r="R1538" s="464">
        <v>294773666391.02484</v>
      </c>
      <c r="S1538" s="462">
        <v>0.61670856688785791</v>
      </c>
      <c r="T1538" s="462">
        <v>0.37931568737022103</v>
      </c>
      <c r="U1538" s="461">
        <v>15.353157227293911</v>
      </c>
      <c r="V1538" s="464">
        <v>1986915756912.2947</v>
      </c>
      <c r="W1538" s="460">
        <v>627.26200928543085</v>
      </c>
      <c r="X1538" s="463">
        <v>4.5346042542933708E-2</v>
      </c>
      <c r="Y1538" s="476">
        <v>2.0000000000000001E-4</v>
      </c>
    </row>
    <row r="1539" spans="1:25" x14ac:dyDescent="0.2">
      <c r="A1539" s="475">
        <f t="shared" si="23"/>
        <v>1535</v>
      </c>
      <c r="B1539" s="462">
        <v>0.46356691037749409</v>
      </c>
      <c r="C1539" s="461">
        <v>1625.5408559049611</v>
      </c>
      <c r="D1539" s="462">
        <v>0.69491903313246606</v>
      </c>
      <c r="E1539" s="462">
        <v>0.52832799915136464</v>
      </c>
      <c r="F1539" s="516">
        <v>2023.93</v>
      </c>
      <c r="G1539" s="464">
        <v>459133322356.65466</v>
      </c>
      <c r="H1539" s="461">
        <v>16829306.303298675</v>
      </c>
      <c r="I1539" s="464">
        <v>422545954677.51361</v>
      </c>
      <c r="J1539" s="462">
        <v>0.36177749359956279</v>
      </c>
      <c r="K1539" s="464">
        <v>7669306063.1862555</v>
      </c>
      <c r="L1539" s="464">
        <v>0</v>
      </c>
      <c r="M1539" s="464">
        <v>347837820455.52649</v>
      </c>
      <c r="N1539" s="464">
        <v>113791236934.00317</v>
      </c>
      <c r="O1539" s="464">
        <v>32788.919228418512</v>
      </c>
      <c r="P1539" s="461">
        <v>682777.49921977217</v>
      </c>
      <c r="Q1539" s="461">
        <v>475332.20384147135</v>
      </c>
      <c r="R1539" s="464">
        <v>1279925955817.6204</v>
      </c>
      <c r="S1539" s="462">
        <v>0.60507438069288544</v>
      </c>
      <c r="T1539" s="462">
        <v>0.44437758562228158</v>
      </c>
      <c r="U1539" s="461">
        <v>17.827573245080153</v>
      </c>
      <c r="V1539" s="464">
        <v>11053219167963.793</v>
      </c>
      <c r="W1539" s="460">
        <v>3485.2588447295025</v>
      </c>
      <c r="X1539" s="463">
        <v>4.1302206679928608E-2</v>
      </c>
      <c r="Y1539" s="476">
        <v>2.0000000000000001E-4</v>
      </c>
    </row>
    <row r="1540" spans="1:25" x14ac:dyDescent="0.2">
      <c r="A1540" s="475">
        <f t="shared" si="23"/>
        <v>1536</v>
      </c>
      <c r="B1540" s="462">
        <v>0.6025324655521509</v>
      </c>
      <c r="C1540" s="461">
        <v>1500</v>
      </c>
      <c r="D1540" s="462">
        <v>1.0072753233977512</v>
      </c>
      <c r="E1540" s="462">
        <v>0.45288875294609576</v>
      </c>
      <c r="F1540" s="516">
        <v>2025.09</v>
      </c>
      <c r="G1540" s="464">
        <v>225507902094.48849</v>
      </c>
      <c r="H1540" s="461">
        <v>32047406.960928712</v>
      </c>
      <c r="I1540" s="464">
        <v>609370641494.99841</v>
      </c>
      <c r="J1540" s="462">
        <v>0.22398440614992254</v>
      </c>
      <c r="K1540" s="464">
        <v>26537678944.373016</v>
      </c>
      <c r="L1540" s="464">
        <v>21167272165.770412</v>
      </c>
      <c r="M1540" s="464">
        <v>103555675014.78503</v>
      </c>
      <c r="N1540" s="464">
        <v>22357806654.500172</v>
      </c>
      <c r="O1540" s="464">
        <v>19821.027678891729</v>
      </c>
      <c r="P1540" s="461">
        <v>193931.2032576068</v>
      </c>
      <c r="Q1540" s="461">
        <v>89098.686812015862</v>
      </c>
      <c r="R1540" s="464">
        <v>1031066442996.0529</v>
      </c>
      <c r="S1540" s="462">
        <v>0.43802097837434301</v>
      </c>
      <c r="T1540" s="462">
        <v>0.30831907448052043</v>
      </c>
      <c r="U1540" s="461">
        <v>17.143940373438742</v>
      </c>
      <c r="V1540" s="464">
        <v>6052989612808.3203</v>
      </c>
      <c r="W1540" s="460">
        <v>1910.2052564809485</v>
      </c>
      <c r="X1540" s="463">
        <v>4.2190745129238989E-2</v>
      </c>
      <c r="Y1540" s="476">
        <v>2.0000000000000001E-4</v>
      </c>
    </row>
    <row r="1541" spans="1:25" x14ac:dyDescent="0.2">
      <c r="A1541" s="475">
        <f t="shared" si="23"/>
        <v>1537</v>
      </c>
      <c r="B1541" s="462">
        <v>0.35133193845683225</v>
      </c>
      <c r="C1541" s="461">
        <v>5273.2091865325783</v>
      </c>
      <c r="D1541" s="462">
        <v>0.56374336260217461</v>
      </c>
      <c r="E1541" s="462">
        <v>0.45957557706859076</v>
      </c>
      <c r="F1541" s="516">
        <v>2024.67</v>
      </c>
      <c r="G1541" s="464">
        <v>183112298281.93103</v>
      </c>
      <c r="H1541" s="461">
        <v>11605035.396406002</v>
      </c>
      <c r="I1541" s="464">
        <v>288281177732.03241</v>
      </c>
      <c r="J1541" s="462">
        <v>0.22375053977024262</v>
      </c>
      <c r="K1541" s="464">
        <v>5729368685.5092869</v>
      </c>
      <c r="L1541" s="464">
        <v>0</v>
      </c>
      <c r="M1541" s="464">
        <v>132068284225.96753</v>
      </c>
      <c r="N1541" s="464">
        <v>119939932394.57892</v>
      </c>
      <c r="O1541" s="464">
        <v>31580.635974801742</v>
      </c>
      <c r="P1541" s="461">
        <v>631618.05308630574</v>
      </c>
      <c r="Q1541" s="461">
        <v>438544.59372872714</v>
      </c>
      <c r="R1541" s="464">
        <v>753249239369.22241</v>
      </c>
      <c r="S1541" s="462">
        <v>0.48322923805329443</v>
      </c>
      <c r="T1541" s="462">
        <v>0.31395055433685909</v>
      </c>
      <c r="U1541" s="461">
        <v>17.611404452123505</v>
      </c>
      <c r="V1541" s="464">
        <v>4521216161999.6006</v>
      </c>
      <c r="W1541" s="460">
        <v>1426.9548018096959</v>
      </c>
      <c r="X1541" s="463">
        <v>4.1910304285089711E-2</v>
      </c>
      <c r="Y1541" s="476">
        <v>2.0000000000000001E-4</v>
      </c>
    </row>
    <row r="1542" spans="1:25" x14ac:dyDescent="0.2">
      <c r="A1542" s="475">
        <f t="shared" si="23"/>
        <v>1538</v>
      </c>
      <c r="B1542" s="462">
        <v>0.2902163372055277</v>
      </c>
      <c r="C1542" s="461">
        <v>8103.4976094516524</v>
      </c>
      <c r="D1542" s="462">
        <v>0.69469343786034432</v>
      </c>
      <c r="E1542" s="462">
        <v>0.28463331520972612</v>
      </c>
      <c r="F1542" s="516">
        <v>2024.77</v>
      </c>
      <c r="G1542" s="464">
        <v>229476209850.39978</v>
      </c>
      <c r="H1542" s="461">
        <v>14683754.442021819</v>
      </c>
      <c r="I1542" s="464">
        <v>442625851147.41711</v>
      </c>
      <c r="J1542" s="462">
        <v>0.29021633720552786</v>
      </c>
      <c r="K1542" s="464">
        <v>9814684543.1943359</v>
      </c>
      <c r="L1542" s="464">
        <v>0</v>
      </c>
      <c r="M1542" s="464">
        <v>168130738233.20322</v>
      </c>
      <c r="N1542" s="464">
        <v>13188607674.479256</v>
      </c>
      <c r="O1542" s="464">
        <v>23829.253195547706</v>
      </c>
      <c r="P1542" s="461">
        <v>147063.67839452578</v>
      </c>
      <c r="Q1542" s="461">
        <v>60400.832431691277</v>
      </c>
      <c r="R1542" s="464">
        <v>862356890275.17773</v>
      </c>
      <c r="S1542" s="462">
        <v>0.52318475253131813</v>
      </c>
      <c r="T1542" s="462">
        <v>0.3714735842036595</v>
      </c>
      <c r="U1542" s="461">
        <v>17.274775657750212</v>
      </c>
      <c r="V1542" s="464">
        <v>5961643991548.665</v>
      </c>
      <c r="W1542" s="460">
        <v>1881.9819016799279</v>
      </c>
      <c r="X1542" s="463">
        <v>4.3391879544953389E-2</v>
      </c>
      <c r="Y1542" s="476">
        <v>2.0000000000000001E-4</v>
      </c>
    </row>
    <row r="1543" spans="1:25" x14ac:dyDescent="0.2">
      <c r="A1543" s="475">
        <f t="shared" ref="A1543:A1606" si="24">A1542+1</f>
        <v>1539</v>
      </c>
      <c r="B1543" s="462">
        <v>0.54958232858083733</v>
      </c>
      <c r="C1543" s="461">
        <v>5547.8015013266195</v>
      </c>
      <c r="D1543" s="462">
        <v>0.82094818173021422</v>
      </c>
      <c r="E1543" s="462">
        <v>0.57039760042098664</v>
      </c>
      <c r="F1543" s="516">
        <v>2024.16</v>
      </c>
      <c r="G1543" s="464">
        <v>271059753636.30328</v>
      </c>
      <c r="H1543" s="461">
        <v>20047949.27730751</v>
      </c>
      <c r="I1543" s="464">
        <v>444491850660.29309</v>
      </c>
      <c r="J1543" s="462">
        <v>0.28480147900837449</v>
      </c>
      <c r="K1543" s="464">
        <v>12720989780.301008</v>
      </c>
      <c r="L1543" s="464">
        <v>0</v>
      </c>
      <c r="M1543" s="464">
        <v>279596290940.53101</v>
      </c>
      <c r="N1543" s="464">
        <v>62886286555.709892</v>
      </c>
      <c r="O1543" s="464">
        <v>33978.811099332393</v>
      </c>
      <c r="P1543" s="461">
        <v>425288.86277543532</v>
      </c>
      <c r="Q1543" s="461">
        <v>264148.67890522833</v>
      </c>
      <c r="R1543" s="464">
        <v>1261583846039.9968</v>
      </c>
      <c r="S1543" s="462">
        <v>0.58211532073665617</v>
      </c>
      <c r="T1543" s="462">
        <v>0.27734973270093916</v>
      </c>
      <c r="U1543" s="461">
        <v>17.616876934315034</v>
      </c>
      <c r="V1543" s="464">
        <v>6712797524857.5264</v>
      </c>
      <c r="W1543" s="460">
        <v>2118.1447817150747</v>
      </c>
      <c r="X1543" s="463">
        <v>4.1638477054392345E-2</v>
      </c>
      <c r="Y1543" s="476">
        <v>2.0000000000000001E-4</v>
      </c>
    </row>
    <row r="1544" spans="1:25" x14ac:dyDescent="0.2">
      <c r="A1544" s="475">
        <f t="shared" si="24"/>
        <v>1540</v>
      </c>
      <c r="B1544" s="462">
        <v>0.5754988861340572</v>
      </c>
      <c r="C1544" s="461">
        <v>4922.2905712015581</v>
      </c>
      <c r="D1544" s="462">
        <v>0.84312845951840854</v>
      </c>
      <c r="E1544" s="462">
        <v>0.49863160460335249</v>
      </c>
      <c r="F1544" s="516">
        <v>2023.75</v>
      </c>
      <c r="G1544" s="464">
        <v>362093264814.8147</v>
      </c>
      <c r="H1544" s="461">
        <v>22583290.885177743</v>
      </c>
      <c r="I1544" s="464">
        <v>428476090474.86237</v>
      </c>
      <c r="J1544" s="462">
        <v>-4.5136454659966407E-3</v>
      </c>
      <c r="K1544" s="464">
        <v>10195906273.707335</v>
      </c>
      <c r="L1544" s="464">
        <v>0</v>
      </c>
      <c r="M1544" s="464">
        <v>325308028037.93719</v>
      </c>
      <c r="N1544" s="464">
        <v>111379460086.22557</v>
      </c>
      <c r="O1544" s="464">
        <v>43682.326487841361</v>
      </c>
      <c r="P1544" s="461">
        <v>553633.14484363585</v>
      </c>
      <c r="Q1544" s="461">
        <v>365116.21205554681</v>
      </c>
      <c r="R1544" s="464">
        <v>1196427296856.7034</v>
      </c>
      <c r="S1544" s="462">
        <v>0.46130322298319898</v>
      </c>
      <c r="T1544" s="462">
        <v>0.30714700563272446</v>
      </c>
      <c r="U1544" s="461">
        <v>20.520928627548621</v>
      </c>
      <c r="V1544" s="464">
        <v>8074012071735.1592</v>
      </c>
      <c r="W1544" s="460">
        <v>2549.1437985857283</v>
      </c>
      <c r="X1544" s="463">
        <v>3.6696500814726717E-2</v>
      </c>
      <c r="Y1544" s="476">
        <v>2.0000000000000001E-4</v>
      </c>
    </row>
    <row r="1545" spans="1:25" x14ac:dyDescent="0.2">
      <c r="A1545" s="475">
        <f t="shared" si="24"/>
        <v>1541</v>
      </c>
      <c r="B1545" s="462">
        <v>0.53732549531997797</v>
      </c>
      <c r="C1545" s="461">
        <v>4731.7062032254271</v>
      </c>
      <c r="D1545" s="462">
        <v>0.27057885516444036</v>
      </c>
      <c r="E1545" s="462">
        <v>6.3010585579707012E-2</v>
      </c>
      <c r="F1545" s="516">
        <v>2023.75</v>
      </c>
      <c r="G1545" s="464">
        <v>309629387425.71387</v>
      </c>
      <c r="H1545" s="461">
        <v>4411443.1618869063</v>
      </c>
      <c r="I1545" s="464">
        <v>199777350410.93573</v>
      </c>
      <c r="J1545" s="462">
        <v>0.50388613527297588</v>
      </c>
      <c r="K1545" s="464">
        <v>7535220905.2915983</v>
      </c>
      <c r="L1545" s="464">
        <v>0</v>
      </c>
      <c r="M1545" s="464">
        <v>326795399911.34412</v>
      </c>
      <c r="N1545" s="464">
        <v>81230588684.49884</v>
      </c>
      <c r="O1545" s="464">
        <v>40929.081526152178</v>
      </c>
      <c r="P1545" s="461">
        <v>513543.76003581908</v>
      </c>
      <c r="Q1545" s="461">
        <v>292689.21533570596</v>
      </c>
      <c r="R1545" s="464">
        <v>887647880760.89917</v>
      </c>
      <c r="S1545" s="462">
        <v>0.67471606620670199</v>
      </c>
      <c r="T1545" s="462">
        <v>0.46490979184714765</v>
      </c>
      <c r="U1545" s="461">
        <v>17.484140288021571</v>
      </c>
      <c r="V1545" s="464">
        <v>7987751940339.8535</v>
      </c>
      <c r="W1545" s="460">
        <v>2519.7219573987527</v>
      </c>
      <c r="X1545" s="463">
        <v>4.1422936679531758E-2</v>
      </c>
      <c r="Y1545" s="476">
        <v>2.0000000000000001E-4</v>
      </c>
    </row>
    <row r="1546" spans="1:25" x14ac:dyDescent="0.2">
      <c r="A1546" s="475">
        <f t="shared" si="24"/>
        <v>1542</v>
      </c>
      <c r="B1546" s="462">
        <v>0.42288789407562549</v>
      </c>
      <c r="C1546" s="461">
        <v>1889.3592733755509</v>
      </c>
      <c r="D1546" s="462">
        <v>0.57994128800674427</v>
      </c>
      <c r="E1546" s="462">
        <v>0.58687188263310297</v>
      </c>
      <c r="F1546" s="516">
        <v>2024.8</v>
      </c>
      <c r="G1546" s="464">
        <v>126754357463.51413</v>
      </c>
      <c r="H1546" s="461">
        <v>12477707.656477334</v>
      </c>
      <c r="I1546" s="464">
        <v>300533088829.66809</v>
      </c>
      <c r="J1546" s="462">
        <v>0.25900760238142995</v>
      </c>
      <c r="K1546" s="464">
        <v>20353778999.339664</v>
      </c>
      <c r="L1546" s="464">
        <v>64140575433.898285</v>
      </c>
      <c r="M1546" s="464">
        <v>117075752023.58032</v>
      </c>
      <c r="N1546" s="464">
        <v>86298258897.138626</v>
      </c>
      <c r="O1546" s="464">
        <v>26706.437330648016</v>
      </c>
      <c r="P1546" s="461">
        <v>507014.0484259362</v>
      </c>
      <c r="Q1546" s="461">
        <v>336543.39805119007</v>
      </c>
      <c r="R1546" s="464">
        <v>732718727283.55164</v>
      </c>
      <c r="S1546" s="462">
        <v>0.50678624316493992</v>
      </c>
      <c r="T1546" s="462">
        <v>0.26556561287598512</v>
      </c>
      <c r="U1546" s="461">
        <v>16.715273969483601</v>
      </c>
      <c r="V1546" s="464">
        <v>3670484413454.4575</v>
      </c>
      <c r="W1546" s="460">
        <v>1158.2724462681306</v>
      </c>
      <c r="X1546" s="463">
        <v>4.2702244496453455E-2</v>
      </c>
      <c r="Y1546" s="476">
        <v>2.0000000000000001E-4</v>
      </c>
    </row>
    <row r="1547" spans="1:25" x14ac:dyDescent="0.2">
      <c r="A1547" s="475">
        <f t="shared" si="24"/>
        <v>1543</v>
      </c>
      <c r="B1547" s="462">
        <v>0.49176094093924011</v>
      </c>
      <c r="C1547" s="461">
        <v>2353.7446623834971</v>
      </c>
      <c r="D1547" s="462">
        <v>0.86371723529226607</v>
      </c>
      <c r="E1547" s="462">
        <v>0.42332030129338072</v>
      </c>
      <c r="F1547" s="516">
        <v>2023.75</v>
      </c>
      <c r="G1547" s="464">
        <v>511849804475.56146</v>
      </c>
      <c r="H1547" s="461">
        <v>24030171.149017923</v>
      </c>
      <c r="I1547" s="464">
        <v>539556453506.1568</v>
      </c>
      <c r="J1547" s="462">
        <v>0.29325178962895959</v>
      </c>
      <c r="K1547" s="464">
        <v>14787504176.311008</v>
      </c>
      <c r="L1547" s="464">
        <v>0</v>
      </c>
      <c r="M1547" s="464">
        <v>482776550063.73346</v>
      </c>
      <c r="N1547" s="464">
        <v>23561274706.19191</v>
      </c>
      <c r="O1547" s="464">
        <v>32366.130002386897</v>
      </c>
      <c r="P1547" s="461">
        <v>197340.95528844846</v>
      </c>
      <c r="Q1547" s="461">
        <v>92412.771573550417</v>
      </c>
      <c r="R1547" s="464">
        <v>1557339185037.135</v>
      </c>
      <c r="S1547" s="462">
        <v>0.61295529584001707</v>
      </c>
      <c r="T1547" s="462">
        <v>0.40243906818977915</v>
      </c>
      <c r="U1547" s="461">
        <v>17.864142153058758</v>
      </c>
      <c r="V1547" s="464">
        <v>12165033190406.27</v>
      </c>
      <c r="W1547" s="460">
        <v>3840.4916938149449</v>
      </c>
      <c r="X1547" s="463">
        <v>4.1186808530869028E-2</v>
      </c>
      <c r="Y1547" s="476">
        <v>2.0000000000000001E-4</v>
      </c>
    </row>
    <row r="1548" spans="1:25" x14ac:dyDescent="0.2">
      <c r="A1548" s="475">
        <f t="shared" si="24"/>
        <v>1544</v>
      </c>
      <c r="B1548" s="462">
        <v>0.37204315770143453</v>
      </c>
      <c r="C1548" s="461">
        <v>5433.8327950468529</v>
      </c>
      <c r="D1548" s="462">
        <v>0.6687511082007489</v>
      </c>
      <c r="E1548" s="462">
        <v>0.57692793515480201</v>
      </c>
      <c r="F1548" s="516">
        <v>2025.93</v>
      </c>
      <c r="G1548" s="464">
        <v>139420854118.05963</v>
      </c>
      <c r="H1548" s="461">
        <v>15085913.54104523</v>
      </c>
      <c r="I1548" s="464">
        <v>349006934919.61023</v>
      </c>
      <c r="J1548" s="462">
        <v>0.26067986649727093</v>
      </c>
      <c r="K1548" s="464">
        <v>20579942300.675388</v>
      </c>
      <c r="L1548" s="464">
        <v>3568260840.4930925</v>
      </c>
      <c r="M1548" s="464">
        <v>125419350148.60712</v>
      </c>
      <c r="N1548" s="464">
        <v>33606337625.129864</v>
      </c>
      <c r="O1548" s="464">
        <v>15655.443824294625</v>
      </c>
      <c r="P1548" s="461">
        <v>251863.2863447791</v>
      </c>
      <c r="Q1548" s="461">
        <v>135431.22301152162</v>
      </c>
      <c r="R1548" s="464">
        <v>734106549269.24658</v>
      </c>
      <c r="S1548" s="462">
        <v>0.50773387909853307</v>
      </c>
      <c r="T1548" s="462">
        <v>0.30434284171560438</v>
      </c>
      <c r="U1548" s="461">
        <v>16.610433803145384</v>
      </c>
      <c r="V1548" s="464">
        <v>4101047077268.0522</v>
      </c>
      <c r="W1548" s="460">
        <v>1292.1226861300845</v>
      </c>
      <c r="X1548" s="463">
        <v>4.3888109717487134E-2</v>
      </c>
      <c r="Y1548" s="476">
        <v>2.0000000000000001E-4</v>
      </c>
    </row>
    <row r="1549" spans="1:25" x14ac:dyDescent="0.2">
      <c r="A1549" s="475">
        <f t="shared" si="24"/>
        <v>1545</v>
      </c>
      <c r="B1549" s="462">
        <v>0.42254998185495879</v>
      </c>
      <c r="C1549" s="461">
        <v>1500</v>
      </c>
      <c r="D1549" s="462">
        <v>0.82176239455061562</v>
      </c>
      <c r="E1549" s="462">
        <v>0.54273338243212277</v>
      </c>
      <c r="F1549" s="516">
        <v>2024.19</v>
      </c>
      <c r="G1549" s="464">
        <v>130377698195.29178</v>
      </c>
      <c r="H1549" s="461">
        <v>22946384.41887312</v>
      </c>
      <c r="I1549" s="464">
        <v>484823724939.81818</v>
      </c>
      <c r="J1549" s="462">
        <v>0.13342975576979177</v>
      </c>
      <c r="K1549" s="464">
        <v>6121995502.3895197</v>
      </c>
      <c r="L1549" s="464">
        <v>0</v>
      </c>
      <c r="M1549" s="464">
        <v>123075266555.85246</v>
      </c>
      <c r="N1549" s="464">
        <v>54635128871.010788</v>
      </c>
      <c r="O1549" s="464">
        <v>35191.243974145982</v>
      </c>
      <c r="P1549" s="461">
        <v>319527.27862284164</v>
      </c>
      <c r="Q1549" s="461">
        <v>182714.12868608173</v>
      </c>
      <c r="R1549" s="464">
        <v>870563012645.47571</v>
      </c>
      <c r="S1549" s="462">
        <v>0.39210187762139476</v>
      </c>
      <c r="T1549" s="462">
        <v>0.15087522371669601</v>
      </c>
      <c r="U1549" s="461">
        <v>19.71461718679873</v>
      </c>
      <c r="V1549" s="464">
        <v>2859841697890.4966</v>
      </c>
      <c r="W1549" s="460">
        <v>902.6935753823069</v>
      </c>
      <c r="X1549" s="463">
        <v>3.7239714202856357E-2</v>
      </c>
      <c r="Y1549" s="476">
        <v>2.0000000000000001E-4</v>
      </c>
    </row>
    <row r="1550" spans="1:25" x14ac:dyDescent="0.2">
      <c r="A1550" s="475">
        <f t="shared" si="24"/>
        <v>1546</v>
      </c>
      <c r="B1550" s="462">
        <v>0.47050843356304273</v>
      </c>
      <c r="C1550" s="461">
        <v>4270.612111389336</v>
      </c>
      <c r="D1550" s="462">
        <v>0.84249893798680053</v>
      </c>
      <c r="E1550" s="462">
        <v>0.31682380373550945</v>
      </c>
      <c r="F1550" s="516">
        <v>2025.05</v>
      </c>
      <c r="G1550" s="464">
        <v>101284323394.28455</v>
      </c>
      <c r="H1550" s="461">
        <v>22464777.196246002</v>
      </c>
      <c r="I1550" s="464">
        <v>530648624838.51196</v>
      </c>
      <c r="J1550" s="462">
        <v>0.31757878893422087</v>
      </c>
      <c r="K1550" s="464">
        <v>27482934747.96843</v>
      </c>
      <c r="L1550" s="464">
        <v>23781993212.98914</v>
      </c>
      <c r="M1550" s="464">
        <v>117039494732.0351</v>
      </c>
      <c r="N1550" s="464">
        <v>30826411353.813919</v>
      </c>
      <c r="O1550" s="464">
        <v>11933.133384797966</v>
      </c>
      <c r="P1550" s="461">
        <v>238148.95294996607</v>
      </c>
      <c r="Q1550" s="461">
        <v>121914.63683597033</v>
      </c>
      <c r="R1550" s="464">
        <v>997140240428.70447</v>
      </c>
      <c r="S1550" s="462">
        <v>0.51509113256073724</v>
      </c>
      <c r="T1550" s="462">
        <v>0.24564212008627137</v>
      </c>
      <c r="U1550" s="461">
        <v>15.322782157906445</v>
      </c>
      <c r="V1550" s="464">
        <v>4200011888071.4346</v>
      </c>
      <c r="W1550" s="460">
        <v>1325.767899108142</v>
      </c>
      <c r="X1550" s="463">
        <v>4.6219433823970001E-2</v>
      </c>
      <c r="Y1550" s="476">
        <v>2.0000000000000001E-4</v>
      </c>
    </row>
    <row r="1551" spans="1:25" x14ac:dyDescent="0.2">
      <c r="A1551" s="475">
        <f t="shared" si="24"/>
        <v>1547</v>
      </c>
      <c r="B1551" s="462">
        <v>0.49651658373813984</v>
      </c>
      <c r="C1551" s="461">
        <v>4591.125041220339</v>
      </c>
      <c r="D1551" s="462">
        <v>0.76180533884843449</v>
      </c>
      <c r="E1551" s="462">
        <v>0.40215822157647019</v>
      </c>
      <c r="F1551" s="516">
        <v>2024.73</v>
      </c>
      <c r="G1551" s="464">
        <v>235891718239.16052</v>
      </c>
      <c r="H1551" s="461">
        <v>18504677.083470594</v>
      </c>
      <c r="I1551" s="464">
        <v>418737503596.03577</v>
      </c>
      <c r="J1551" s="462">
        <v>9.5854162217346772E-2</v>
      </c>
      <c r="K1551" s="464">
        <v>18654825503.060905</v>
      </c>
      <c r="L1551" s="464">
        <v>0</v>
      </c>
      <c r="M1551" s="464">
        <v>170928332211.63129</v>
      </c>
      <c r="N1551" s="464">
        <v>40259621350.291695</v>
      </c>
      <c r="O1551" s="464">
        <v>28275.247952139518</v>
      </c>
      <c r="P1551" s="461">
        <v>240097.76423850268</v>
      </c>
      <c r="Q1551" s="461">
        <v>124889.34712291678</v>
      </c>
      <c r="R1551" s="464">
        <v>898467569540.88416</v>
      </c>
      <c r="S1551" s="462">
        <v>0.43801783893224105</v>
      </c>
      <c r="T1551" s="462">
        <v>0.25900561775629311</v>
      </c>
      <c r="U1551" s="461">
        <v>20.030934759773388</v>
      </c>
      <c r="V1551" s="464">
        <v>5051964343001.7109</v>
      </c>
      <c r="W1551" s="460">
        <v>1594.3786704480922</v>
      </c>
      <c r="X1551" s="463">
        <v>3.6965619256054169E-2</v>
      </c>
      <c r="Y1551" s="476">
        <v>2.0000000000000001E-4</v>
      </c>
    </row>
    <row r="1552" spans="1:25" x14ac:dyDescent="0.2">
      <c r="A1552" s="475">
        <f t="shared" si="24"/>
        <v>1548</v>
      </c>
      <c r="B1552" s="462">
        <v>0.54799859224607295</v>
      </c>
      <c r="C1552" s="461">
        <v>3231.6470594150878</v>
      </c>
      <c r="D1552" s="462">
        <v>0.40992585712845048</v>
      </c>
      <c r="E1552" s="462">
        <v>0.34551646373423262</v>
      </c>
      <c r="F1552" s="516">
        <v>2025.72</v>
      </c>
      <c r="G1552" s="464">
        <v>230063716456.24036</v>
      </c>
      <c r="H1552" s="461">
        <v>7363412.0426024813</v>
      </c>
      <c r="I1552" s="464">
        <v>294345544606.06317</v>
      </c>
      <c r="J1552" s="462">
        <v>0.48480087263181937</v>
      </c>
      <c r="K1552" s="464">
        <v>22735544202.322166</v>
      </c>
      <c r="L1552" s="464">
        <v>42435777711.669968</v>
      </c>
      <c r="M1552" s="464">
        <v>163893959407.24237</v>
      </c>
      <c r="N1552" s="464">
        <v>154044719678.55887</v>
      </c>
      <c r="O1552" s="464">
        <v>29514.814636840692</v>
      </c>
      <c r="P1552" s="461">
        <v>894758.34218158794</v>
      </c>
      <c r="Q1552" s="461">
        <v>562274.20407101617</v>
      </c>
      <c r="R1552" s="464">
        <v>889171788710.86914</v>
      </c>
      <c r="S1552" s="462">
        <v>0.59316440367537004</v>
      </c>
      <c r="T1552" s="462">
        <v>0.42282529921735867</v>
      </c>
      <c r="U1552" s="461">
        <v>16.586283580766224</v>
      </c>
      <c r="V1552" s="464">
        <v>6915718680145.9365</v>
      </c>
      <c r="W1552" s="460">
        <v>2182.7372238685057</v>
      </c>
      <c r="X1552" s="463">
        <v>4.3674443241290724E-2</v>
      </c>
      <c r="Y1552" s="476">
        <v>2.0000000000000001E-4</v>
      </c>
    </row>
    <row r="1553" spans="1:25" x14ac:dyDescent="0.2">
      <c r="A1553" s="475">
        <f t="shared" si="24"/>
        <v>1549</v>
      </c>
      <c r="B1553" s="462">
        <v>0.37973930267632011</v>
      </c>
      <c r="C1553" s="461">
        <v>4753.5887846236792</v>
      </c>
      <c r="D1553" s="462">
        <v>0.51176268126924607</v>
      </c>
      <c r="E1553" s="462">
        <v>0.52772413774532911</v>
      </c>
      <c r="F1553" s="516">
        <v>2023.75</v>
      </c>
      <c r="G1553" s="464">
        <v>185626138373.03271</v>
      </c>
      <c r="H1553" s="461">
        <v>9665206.2907029353</v>
      </c>
      <c r="I1553" s="464">
        <v>319105636093.3645</v>
      </c>
      <c r="J1553" s="462">
        <v>0.37973930267632006</v>
      </c>
      <c r="K1553" s="464">
        <v>4946048355.6282701</v>
      </c>
      <c r="L1553" s="464">
        <v>0</v>
      </c>
      <c r="M1553" s="464">
        <v>258879901678.79715</v>
      </c>
      <c r="N1553" s="464">
        <v>23113435670.520329</v>
      </c>
      <c r="O1553" s="464">
        <v>35536.208173328851</v>
      </c>
      <c r="P1553" s="461">
        <v>193901.89709752111</v>
      </c>
      <c r="Q1553" s="461">
        <v>96123.060510791227</v>
      </c>
      <c r="R1553" s="464">
        <v>870752413718.34448</v>
      </c>
      <c r="S1553" s="462">
        <v>0.62766927510620896</v>
      </c>
      <c r="T1553" s="462">
        <v>0.33005328960007585</v>
      </c>
      <c r="U1553" s="461">
        <v>16.861587442687235</v>
      </c>
      <c r="V1553" s="464">
        <v>5358203346312.8125</v>
      </c>
      <c r="W1553" s="460">
        <v>1689.9535498121891</v>
      </c>
      <c r="X1553" s="463">
        <v>4.2850956036502998E-2</v>
      </c>
      <c r="Y1553" s="476">
        <v>2.0000000000000001E-4</v>
      </c>
    </row>
    <row r="1554" spans="1:25" x14ac:dyDescent="0.2">
      <c r="A1554" s="475">
        <f t="shared" si="24"/>
        <v>1550</v>
      </c>
      <c r="B1554" s="462">
        <v>0.6144781644027556</v>
      </c>
      <c r="C1554" s="461">
        <v>1500</v>
      </c>
      <c r="D1554" s="462">
        <v>0.88014589626554418</v>
      </c>
      <c r="E1554" s="462">
        <v>0.58554486393184502</v>
      </c>
      <c r="F1554" s="516">
        <v>2025.46</v>
      </c>
      <c r="G1554" s="464">
        <v>261948840529.36853</v>
      </c>
      <c r="H1554" s="461">
        <v>26325770.331408255</v>
      </c>
      <c r="I1554" s="464">
        <v>496627936060.01007</v>
      </c>
      <c r="J1554" s="462">
        <v>0.19111811688292057</v>
      </c>
      <c r="K1554" s="464">
        <v>23889564512.068123</v>
      </c>
      <c r="L1554" s="464">
        <v>60304352541.291534</v>
      </c>
      <c r="M1554" s="464">
        <v>136007436043.69012</v>
      </c>
      <c r="N1554" s="464">
        <v>82783213669.472504</v>
      </c>
      <c r="O1554" s="464">
        <v>38668.346144433075</v>
      </c>
      <c r="P1554" s="461">
        <v>511744.19554171967</v>
      </c>
      <c r="Q1554" s="461">
        <v>330519.17983653967</v>
      </c>
      <c r="R1554" s="464">
        <v>1107821764659.2192</v>
      </c>
      <c r="S1554" s="462">
        <v>0.47441906143357182</v>
      </c>
      <c r="T1554" s="462">
        <v>0.3030704662104895</v>
      </c>
      <c r="U1554" s="461">
        <v>17.624789788439529</v>
      </c>
      <c r="V1554" s="464">
        <v>6476961947347.5566</v>
      </c>
      <c r="W1554" s="460">
        <v>2043.6802304186142</v>
      </c>
      <c r="X1554" s="463">
        <v>4.1653283930184873E-2</v>
      </c>
      <c r="Y1554" s="476">
        <v>2.0000000000000001E-4</v>
      </c>
    </row>
    <row r="1555" spans="1:25" x14ac:dyDescent="0.2">
      <c r="A1555" s="475">
        <f t="shared" si="24"/>
        <v>1551</v>
      </c>
      <c r="B1555" s="462">
        <v>0.39211621756954895</v>
      </c>
      <c r="C1555" s="461">
        <v>7008.1291494950019</v>
      </c>
      <c r="D1555" s="462">
        <v>0.72699169772437156</v>
      </c>
      <c r="E1555" s="462">
        <v>0.537629707192675</v>
      </c>
      <c r="F1555" s="516">
        <v>2024.86</v>
      </c>
      <c r="G1555" s="464">
        <v>215123298794.16415</v>
      </c>
      <c r="H1555" s="461">
        <v>16202191.01920509</v>
      </c>
      <c r="I1555" s="464">
        <v>491398158202.48706</v>
      </c>
      <c r="J1555" s="462">
        <v>0.3777136707708828</v>
      </c>
      <c r="K1555" s="464">
        <v>11937909808.118639</v>
      </c>
      <c r="L1555" s="464">
        <v>0</v>
      </c>
      <c r="M1555" s="464">
        <v>153135644709.38022</v>
      </c>
      <c r="N1555" s="464">
        <v>31118754921.233459</v>
      </c>
      <c r="O1555" s="464">
        <v>31596.558802102762</v>
      </c>
      <c r="P1555" s="461">
        <v>219809.69212588412</v>
      </c>
      <c r="Q1555" s="461">
        <v>110817.67627107998</v>
      </c>
      <c r="R1555" s="464">
        <v>943821316967.26123</v>
      </c>
      <c r="S1555" s="462">
        <v>0.55650639275827307</v>
      </c>
      <c r="T1555" s="462">
        <v>0.37072439699814597</v>
      </c>
      <c r="U1555" s="461">
        <v>16.642933065268558</v>
      </c>
      <c r="V1555" s="464">
        <v>6369521447175.6943</v>
      </c>
      <c r="W1555" s="460">
        <v>2009.4781678891675</v>
      </c>
      <c r="X1555" s="463">
        <v>4.4378157189783093E-2</v>
      </c>
      <c r="Y1555" s="476">
        <v>2.0000000000000001E-4</v>
      </c>
    </row>
    <row r="1556" spans="1:25" x14ac:dyDescent="0.2">
      <c r="A1556" s="475">
        <f t="shared" si="24"/>
        <v>1552</v>
      </c>
      <c r="B1556" s="462">
        <v>0.52444973914785542</v>
      </c>
      <c r="C1556" s="461">
        <v>5659.4160841464782</v>
      </c>
      <c r="D1556" s="462">
        <v>0.99927698018492039</v>
      </c>
      <c r="E1556" s="462">
        <v>0.43454953739648583</v>
      </c>
      <c r="F1556" s="516">
        <v>2024.4</v>
      </c>
      <c r="G1556" s="464">
        <v>233438309696.36816</v>
      </c>
      <c r="H1556" s="461">
        <v>30112317.774349783</v>
      </c>
      <c r="I1556" s="464">
        <v>642498732886.30908</v>
      </c>
      <c r="J1556" s="462">
        <v>0.25237165741699508</v>
      </c>
      <c r="K1556" s="464">
        <v>14276863106.850435</v>
      </c>
      <c r="L1556" s="464">
        <v>0</v>
      </c>
      <c r="M1556" s="464">
        <v>200369390954.19888</v>
      </c>
      <c r="N1556" s="464">
        <v>80333545392.076813</v>
      </c>
      <c r="O1556" s="464">
        <v>40830.29236302217</v>
      </c>
      <c r="P1556" s="461">
        <v>486740.91421174677</v>
      </c>
      <c r="Q1556" s="461">
        <v>307199.97609587264</v>
      </c>
      <c r="R1556" s="464">
        <v>1238473011945.1284</v>
      </c>
      <c r="S1556" s="462">
        <v>0.47341757279572516</v>
      </c>
      <c r="T1556" s="462">
        <v>0.27280911266411695</v>
      </c>
      <c r="U1556" s="461">
        <v>17.079186655287113</v>
      </c>
      <c r="V1556" s="464">
        <v>6200063209184.4258</v>
      </c>
      <c r="W1556" s="460">
        <v>1953.3376852306747</v>
      </c>
      <c r="X1556" s="463">
        <v>4.3822876838559614E-2</v>
      </c>
      <c r="Y1556" s="476">
        <v>2.0000000000000001E-4</v>
      </c>
    </row>
    <row r="1557" spans="1:25" x14ac:dyDescent="0.2">
      <c r="A1557" s="475">
        <f t="shared" si="24"/>
        <v>1553</v>
      </c>
      <c r="B1557" s="462">
        <v>0.46976591855426797</v>
      </c>
      <c r="C1557" s="461">
        <v>1500</v>
      </c>
      <c r="D1557" s="462">
        <v>0.39935789665293031</v>
      </c>
      <c r="E1557" s="462">
        <v>0.62817851303161332</v>
      </c>
      <c r="F1557" s="516">
        <v>2025.89</v>
      </c>
      <c r="G1557" s="464">
        <v>106443782408.89713</v>
      </c>
      <c r="H1557" s="461">
        <v>7084275.3741743695</v>
      </c>
      <c r="I1557" s="464">
        <v>231744945709.73373</v>
      </c>
      <c r="J1557" s="462">
        <v>0.39002656836148442</v>
      </c>
      <c r="K1557" s="464">
        <v>10446634359.44573</v>
      </c>
      <c r="L1557" s="464">
        <v>24629434607.388042</v>
      </c>
      <c r="M1557" s="464">
        <v>75886739967.59787</v>
      </c>
      <c r="N1557" s="464">
        <v>39044218036.232574</v>
      </c>
      <c r="O1557" s="464">
        <v>31607.73100479737</v>
      </c>
      <c r="P1557" s="461">
        <v>304936.57110063866</v>
      </c>
      <c r="Q1557" s="461">
        <v>147773.13761596676</v>
      </c>
      <c r="R1557" s="464">
        <v>461093892536.11462</v>
      </c>
      <c r="S1557" s="462">
        <v>0.54411410891435763</v>
      </c>
      <c r="T1557" s="462">
        <v>0.39030779150128231</v>
      </c>
      <c r="U1557" s="461">
        <v>16.45574926496575</v>
      </c>
      <c r="V1557" s="464">
        <v>3406016241210.4028</v>
      </c>
      <c r="W1557" s="460">
        <v>1074.6498071158585</v>
      </c>
      <c r="X1557" s="463">
        <v>4.2439952974632329E-2</v>
      </c>
      <c r="Y1557" s="476">
        <v>2.0000000000000001E-4</v>
      </c>
    </row>
    <row r="1558" spans="1:25" x14ac:dyDescent="0.2">
      <c r="A1558" s="475">
        <f t="shared" si="24"/>
        <v>1554</v>
      </c>
      <c r="B1558" s="462">
        <v>0.32425569478802291</v>
      </c>
      <c r="C1558" s="461">
        <v>2730.4808815152387</v>
      </c>
      <c r="D1558" s="462">
        <v>0.80707717991303685</v>
      </c>
      <c r="E1558" s="462">
        <v>0.57935891999993039</v>
      </c>
      <c r="F1558" s="516">
        <v>2023.75</v>
      </c>
      <c r="G1558" s="464">
        <v>367008568785.21521</v>
      </c>
      <c r="H1558" s="461">
        <v>20983487.842321303</v>
      </c>
      <c r="I1558" s="464">
        <v>389506727107.13965</v>
      </c>
      <c r="J1558" s="462">
        <v>0.14182116179294246</v>
      </c>
      <c r="K1558" s="464">
        <v>10834555872.100498</v>
      </c>
      <c r="L1558" s="464">
        <v>0</v>
      </c>
      <c r="M1558" s="464">
        <v>396556523106.284</v>
      </c>
      <c r="N1558" s="464">
        <v>24632423174.137226</v>
      </c>
      <c r="O1558" s="464">
        <v>27916.907863536529</v>
      </c>
      <c r="P1558" s="461">
        <v>205672.96802383044</v>
      </c>
      <c r="Q1558" s="461">
        <v>99250.279676183054</v>
      </c>
      <c r="R1558" s="464">
        <v>1207646364158.4143</v>
      </c>
      <c r="S1558" s="462">
        <v>0.57238654539814804</v>
      </c>
      <c r="T1558" s="462">
        <v>0.31964528459967917</v>
      </c>
      <c r="U1558" s="461">
        <v>18.671158467904231</v>
      </c>
      <c r="V1558" s="464">
        <v>7829285643676.7539</v>
      </c>
      <c r="W1558" s="460">
        <v>2467.6253712092057</v>
      </c>
      <c r="X1558" s="463">
        <v>3.9684625138115014E-2</v>
      </c>
      <c r="Y1558" s="476">
        <v>2.0000000000000001E-4</v>
      </c>
    </row>
    <row r="1559" spans="1:25" x14ac:dyDescent="0.2">
      <c r="A1559" s="475">
        <f t="shared" si="24"/>
        <v>1555</v>
      </c>
      <c r="B1559" s="462">
        <v>0.55173309014576111</v>
      </c>
      <c r="C1559" s="461">
        <v>7117.9899452549025</v>
      </c>
      <c r="D1559" s="462">
        <v>0.56694413646692721</v>
      </c>
      <c r="E1559" s="462">
        <v>0.33165443593629196</v>
      </c>
      <c r="F1559" s="516">
        <v>2023.75</v>
      </c>
      <c r="G1559" s="464">
        <v>409161595873.08813</v>
      </c>
      <c r="H1559" s="461">
        <v>11206382.38849017</v>
      </c>
      <c r="I1559" s="464">
        <v>374081580849.84509</v>
      </c>
      <c r="J1559" s="462">
        <v>0.45713362746971586</v>
      </c>
      <c r="K1559" s="464">
        <v>10904038588.965061</v>
      </c>
      <c r="L1559" s="464">
        <v>0</v>
      </c>
      <c r="M1559" s="464">
        <v>314484096781.38324</v>
      </c>
      <c r="N1559" s="464">
        <v>31407307143.641518</v>
      </c>
      <c r="O1559" s="464">
        <v>43859.906593766107</v>
      </c>
      <c r="P1559" s="461">
        <v>237856.34839582763</v>
      </c>
      <c r="Q1559" s="461">
        <v>127192.52924161068</v>
      </c>
      <c r="R1559" s="464">
        <v>990198286146.58691</v>
      </c>
      <c r="S1559" s="462">
        <v>0.64862003713467431</v>
      </c>
      <c r="T1559" s="462">
        <v>0.56908020272558846</v>
      </c>
      <c r="U1559" s="461">
        <v>17.326708591576871</v>
      </c>
      <c r="V1559" s="464">
        <v>10851745280073.65</v>
      </c>
      <c r="W1559" s="460">
        <v>3425.2434476584353</v>
      </c>
      <c r="X1559" s="463">
        <v>4.1731447513556112E-2</v>
      </c>
      <c r="Y1559" s="476">
        <v>2.0000000000000001E-4</v>
      </c>
    </row>
    <row r="1560" spans="1:25" x14ac:dyDescent="0.2">
      <c r="A1560" s="475">
        <f t="shared" si="24"/>
        <v>1556</v>
      </c>
      <c r="B1560" s="462">
        <v>0.46699209177458001</v>
      </c>
      <c r="C1560" s="461">
        <v>2507.2986267828264</v>
      </c>
      <c r="D1560" s="462">
        <v>0.82818485540150277</v>
      </c>
      <c r="E1560" s="462">
        <v>0.13304825741850501</v>
      </c>
      <c r="F1560" s="516">
        <v>2024.28</v>
      </c>
      <c r="G1560" s="464">
        <v>260964416068.27673</v>
      </c>
      <c r="H1560" s="461">
        <v>22051670.545891237</v>
      </c>
      <c r="I1560" s="464">
        <v>593896248774.6239</v>
      </c>
      <c r="J1560" s="462">
        <v>0.34099413229354458</v>
      </c>
      <c r="K1560" s="464">
        <v>20182498394.890636</v>
      </c>
      <c r="L1560" s="464">
        <v>0</v>
      </c>
      <c r="M1560" s="464">
        <v>232123655972.11664</v>
      </c>
      <c r="N1560" s="464">
        <v>48582874342.781647</v>
      </c>
      <c r="O1560" s="464">
        <v>38343.737978348814</v>
      </c>
      <c r="P1560" s="461">
        <v>304207.2763867405</v>
      </c>
      <c r="Q1560" s="461">
        <v>171019.69096936673</v>
      </c>
      <c r="R1560" s="464">
        <v>1232766306183.0435</v>
      </c>
      <c r="S1560" s="462">
        <v>0.54868189269475143</v>
      </c>
      <c r="T1560" s="462">
        <v>0.32510625932125586</v>
      </c>
      <c r="U1560" s="461">
        <v>16.850758724236467</v>
      </c>
      <c r="V1560" s="464">
        <v>7397382356187.6562</v>
      </c>
      <c r="W1560" s="460">
        <v>2333.9805743210077</v>
      </c>
      <c r="X1560" s="463">
        <v>4.3444624954457396E-2</v>
      </c>
      <c r="Y1560" s="476">
        <v>2.0000000000000001E-4</v>
      </c>
    </row>
    <row r="1561" spans="1:25" x14ac:dyDescent="0.2">
      <c r="A1561" s="475">
        <f t="shared" si="24"/>
        <v>1557</v>
      </c>
      <c r="B1561" s="462">
        <v>0.44651442314707379</v>
      </c>
      <c r="C1561" s="461">
        <v>1808.0053580071735</v>
      </c>
      <c r="D1561" s="462">
        <v>0.76406522013073908</v>
      </c>
      <c r="E1561" s="462">
        <v>0.25306803716238691</v>
      </c>
      <c r="F1561" s="516">
        <v>2025.67</v>
      </c>
      <c r="G1561" s="464">
        <v>226812091518.26791</v>
      </c>
      <c r="H1561" s="461">
        <v>19364678.853349358</v>
      </c>
      <c r="I1561" s="464">
        <v>578471293034.45435</v>
      </c>
      <c r="J1561" s="462">
        <v>0.42634078554854704</v>
      </c>
      <c r="K1561" s="464">
        <v>21551127830.395161</v>
      </c>
      <c r="L1561" s="464">
        <v>30416435715.712151</v>
      </c>
      <c r="M1561" s="464">
        <v>152316634253.81088</v>
      </c>
      <c r="N1561" s="464">
        <v>59614706117.087959</v>
      </c>
      <c r="O1561" s="464">
        <v>18104.715484276308</v>
      </c>
      <c r="P1561" s="461">
        <v>370012.76572864747</v>
      </c>
      <c r="Q1561" s="461">
        <v>222740.49643070021</v>
      </c>
      <c r="R1561" s="464">
        <v>1208303101503.4719</v>
      </c>
      <c r="S1561" s="462">
        <v>0.58426738391648014</v>
      </c>
      <c r="T1561" s="462">
        <v>0.34802047589918789</v>
      </c>
      <c r="U1561" s="461">
        <v>16.191364817241322</v>
      </c>
      <c r="V1561" s="464">
        <v>7447710157868.3633</v>
      </c>
      <c r="W1561" s="460">
        <v>2345.0504520292175</v>
      </c>
      <c r="X1561" s="463">
        <v>4.5181584088838121E-2</v>
      </c>
      <c r="Y1561" s="476">
        <v>2.0000000000000001E-4</v>
      </c>
    </row>
    <row r="1562" spans="1:25" x14ac:dyDescent="0.2">
      <c r="A1562" s="475">
        <f t="shared" si="24"/>
        <v>1558</v>
      </c>
      <c r="B1562" s="462">
        <v>0.57320903843509374</v>
      </c>
      <c r="C1562" s="461">
        <v>1712.6954584812352</v>
      </c>
      <c r="D1562" s="462">
        <v>0.75475607803686706</v>
      </c>
      <c r="E1562" s="462">
        <v>0.29122353066730122</v>
      </c>
      <c r="F1562" s="516">
        <v>2026.25</v>
      </c>
      <c r="G1562" s="464">
        <v>175030441399.63367</v>
      </c>
      <c r="H1562" s="461">
        <v>19519595.92950986</v>
      </c>
      <c r="I1562" s="464">
        <v>502568431828.49139</v>
      </c>
      <c r="J1562" s="462">
        <v>0.2916331975482167</v>
      </c>
      <c r="K1562" s="464">
        <v>27484157262.844398</v>
      </c>
      <c r="L1562" s="464">
        <v>75374406330.585556</v>
      </c>
      <c r="M1562" s="464">
        <v>42109783499.938644</v>
      </c>
      <c r="N1562" s="464">
        <v>63365716242.338379</v>
      </c>
      <c r="O1562" s="464">
        <v>27397.209249326181</v>
      </c>
      <c r="P1562" s="461">
        <v>365190.52196482581</v>
      </c>
      <c r="Q1562" s="461">
        <v>219261.28442685187</v>
      </c>
      <c r="R1562" s="464">
        <v>898901214923.35583</v>
      </c>
      <c r="S1562" s="462">
        <v>0.46005309282346302</v>
      </c>
      <c r="T1562" s="462">
        <v>0.31316111242776357</v>
      </c>
      <c r="U1562" s="461">
        <v>16.604989778917584</v>
      </c>
      <c r="V1562" s="464">
        <v>5256389995161.8848</v>
      </c>
      <c r="W1562" s="460">
        <v>1656.2986924953543</v>
      </c>
      <c r="X1562" s="463">
        <v>4.2894683092709877E-2</v>
      </c>
      <c r="Y1562" s="476">
        <v>2.0000000000000001E-4</v>
      </c>
    </row>
    <row r="1563" spans="1:25" x14ac:dyDescent="0.2">
      <c r="A1563" s="475">
        <f t="shared" si="24"/>
        <v>1559</v>
      </c>
      <c r="B1563" s="462">
        <v>0.54737751792488587</v>
      </c>
      <c r="C1563" s="461">
        <v>2715.1075374778243</v>
      </c>
      <c r="D1563" s="462">
        <v>0.72797689025306478</v>
      </c>
      <c r="E1563" s="462">
        <v>0.52429045522025497</v>
      </c>
      <c r="F1563" s="516">
        <v>2026.2</v>
      </c>
      <c r="G1563" s="464">
        <v>84926938574.175217</v>
      </c>
      <c r="H1563" s="461">
        <v>17031681.467000879</v>
      </c>
      <c r="I1563" s="464">
        <v>480198535375.09332</v>
      </c>
      <c r="J1563" s="462">
        <v>0.38491967937929661</v>
      </c>
      <c r="K1563" s="464">
        <v>29394755993.990067</v>
      </c>
      <c r="L1563" s="464">
        <v>41988948620.55983</v>
      </c>
      <c r="M1563" s="464">
        <v>62944654056.705353</v>
      </c>
      <c r="N1563" s="464">
        <v>54563337130.331924</v>
      </c>
      <c r="O1563" s="464">
        <v>32934.806841950638</v>
      </c>
      <c r="P1563" s="461">
        <v>350088.77674741199</v>
      </c>
      <c r="Q1563" s="461">
        <v>208318.93344290828</v>
      </c>
      <c r="R1563" s="464">
        <v>763746708929.42688</v>
      </c>
      <c r="S1563" s="462">
        <v>0.49155137362797985</v>
      </c>
      <c r="T1563" s="462">
        <v>0.3236309624130983</v>
      </c>
      <c r="U1563" s="461">
        <v>14.836153020634518</v>
      </c>
      <c r="V1563" s="464">
        <v>4176210664050.7456</v>
      </c>
      <c r="W1563" s="460">
        <v>1317.5971527786835</v>
      </c>
      <c r="X1563" s="463">
        <v>4.7761977171144158E-2</v>
      </c>
      <c r="Y1563" s="476">
        <v>2.0000000000000001E-4</v>
      </c>
    </row>
    <row r="1564" spans="1:25" x14ac:dyDescent="0.2">
      <c r="A1564" s="475">
        <f t="shared" si="24"/>
        <v>1560</v>
      </c>
      <c r="B1564" s="462">
        <v>0.5805945180535006</v>
      </c>
      <c r="C1564" s="461">
        <v>5162.961573681705</v>
      </c>
      <c r="D1564" s="462">
        <v>0.68486983008547242</v>
      </c>
      <c r="E1564" s="462">
        <v>0.35551285028098578</v>
      </c>
      <c r="F1564" s="516">
        <v>2023.75</v>
      </c>
      <c r="G1564" s="464">
        <v>419785259600.93628</v>
      </c>
      <c r="H1564" s="461">
        <v>15258676.18078883</v>
      </c>
      <c r="I1564" s="464">
        <v>471545236345.72925</v>
      </c>
      <c r="J1564" s="462">
        <v>0.44776664657759457</v>
      </c>
      <c r="K1564" s="464">
        <v>9173354347.3661346</v>
      </c>
      <c r="L1564" s="464">
        <v>0</v>
      </c>
      <c r="M1564" s="464">
        <v>473452193792.35297</v>
      </c>
      <c r="N1564" s="464">
        <v>65464750846.454681</v>
      </c>
      <c r="O1564" s="464">
        <v>18957.108610714138</v>
      </c>
      <c r="P1564" s="461">
        <v>421033.04694645933</v>
      </c>
      <c r="Q1564" s="461">
        <v>264719.62128594751</v>
      </c>
      <c r="R1564" s="464">
        <v>1406088381974.9065</v>
      </c>
      <c r="S1564" s="462">
        <v>0.65468244660186115</v>
      </c>
      <c r="T1564" s="462">
        <v>0.42056852821116064</v>
      </c>
      <c r="U1564" s="461">
        <v>17.238645583464361</v>
      </c>
      <c r="V1564" s="464">
        <v>11375599820778.75</v>
      </c>
      <c r="W1564" s="460">
        <v>3591.8109810213041</v>
      </c>
      <c r="X1564" s="463">
        <v>4.1696180552033696E-2</v>
      </c>
      <c r="Y1564" s="476">
        <v>2.0000000000000001E-4</v>
      </c>
    </row>
    <row r="1565" spans="1:25" x14ac:dyDescent="0.2">
      <c r="A1565" s="475">
        <f t="shared" si="24"/>
        <v>1561</v>
      </c>
      <c r="B1565" s="462">
        <v>0.61688939598820469</v>
      </c>
      <c r="C1565" s="461">
        <v>7460.1922749517253</v>
      </c>
      <c r="D1565" s="462">
        <v>0.64571554705405909</v>
      </c>
      <c r="E1565" s="462">
        <v>0.52836347379297655</v>
      </c>
      <c r="F1565" s="516">
        <v>2026.05</v>
      </c>
      <c r="G1565" s="464">
        <v>116396135013.20125</v>
      </c>
      <c r="H1565" s="461">
        <v>14010608.595662529</v>
      </c>
      <c r="I1565" s="464">
        <v>368513506209.37366</v>
      </c>
      <c r="J1565" s="462">
        <v>0.34381746805192837</v>
      </c>
      <c r="K1565" s="464">
        <v>25791942949.548462</v>
      </c>
      <c r="L1565" s="464">
        <v>78515286320.426483</v>
      </c>
      <c r="M1565" s="464">
        <v>67023805612.245659</v>
      </c>
      <c r="N1565" s="464">
        <v>25532693845.971981</v>
      </c>
      <c r="O1565" s="464">
        <v>36130.899599316028</v>
      </c>
      <c r="P1565" s="461">
        <v>209278.68425570847</v>
      </c>
      <c r="Q1565" s="461">
        <v>104728.76483971078</v>
      </c>
      <c r="R1565" s="464">
        <v>669273782304.87</v>
      </c>
      <c r="S1565" s="462">
        <v>0.51063913054735577</v>
      </c>
      <c r="T1565" s="462">
        <v>0.33763322323728762</v>
      </c>
      <c r="U1565" s="461">
        <v>15.957335499230448</v>
      </c>
      <c r="V1565" s="464">
        <v>3959290409225.5552</v>
      </c>
      <c r="W1565" s="460">
        <v>1249.8391073508133</v>
      </c>
      <c r="X1565" s="463">
        <v>4.6127260117212833E-2</v>
      </c>
      <c r="Y1565" s="476">
        <v>2.0000000000000001E-4</v>
      </c>
    </row>
    <row r="1566" spans="1:25" x14ac:dyDescent="0.2">
      <c r="A1566" s="475">
        <f t="shared" si="24"/>
        <v>1562</v>
      </c>
      <c r="B1566" s="462">
        <v>0.63739102691822613</v>
      </c>
      <c r="C1566" s="461">
        <v>5762.1990559509713</v>
      </c>
      <c r="D1566" s="462">
        <v>1.1831241623455748</v>
      </c>
      <c r="E1566" s="462">
        <v>0.37743119457748897</v>
      </c>
      <c r="F1566" s="516">
        <v>2024.08</v>
      </c>
      <c r="G1566" s="464">
        <v>377583497732.09222</v>
      </c>
      <c r="H1566" s="461">
        <v>31271102.536662869</v>
      </c>
      <c r="I1566" s="464">
        <v>642234650485.84009</v>
      </c>
      <c r="J1566" s="462">
        <v>0.14642228211681096</v>
      </c>
      <c r="K1566" s="464">
        <v>14774060873.472763</v>
      </c>
      <c r="L1566" s="464">
        <v>0</v>
      </c>
      <c r="M1566" s="464">
        <v>302228983848.28119</v>
      </c>
      <c r="N1566" s="464">
        <v>3677508702.4376783</v>
      </c>
      <c r="O1566" s="464">
        <v>17813.002917449419</v>
      </c>
      <c r="P1566" s="461">
        <v>72083.152898308239</v>
      </c>
      <c r="Q1566" s="461">
        <v>12584.03822457706</v>
      </c>
      <c r="R1566" s="464">
        <v>1439713303371.6487</v>
      </c>
      <c r="S1566" s="462">
        <v>0.50571866156181156</v>
      </c>
      <c r="T1566" s="462">
        <v>0.30148774275557089</v>
      </c>
      <c r="U1566" s="461">
        <v>18.150607645192132</v>
      </c>
      <c r="V1566" s="464">
        <v>8459300788789.7344</v>
      </c>
      <c r="W1566" s="460">
        <v>2668.8742989290672</v>
      </c>
      <c r="X1566" s="463">
        <v>4.1455232798385304E-2</v>
      </c>
      <c r="Y1566" s="476">
        <v>2.0000000000000001E-4</v>
      </c>
    </row>
    <row r="1567" spans="1:25" x14ac:dyDescent="0.2">
      <c r="A1567" s="475">
        <f t="shared" si="24"/>
        <v>1563</v>
      </c>
      <c r="B1567" s="462">
        <v>0.47042237473093712</v>
      </c>
      <c r="C1567" s="461">
        <v>6888.6335514168259</v>
      </c>
      <c r="D1567" s="462">
        <v>0.78139854212274662</v>
      </c>
      <c r="E1567" s="462">
        <v>0.5231194753204973</v>
      </c>
      <c r="F1567" s="516">
        <v>2025.84</v>
      </c>
      <c r="G1567" s="464">
        <v>160475877133.77698</v>
      </c>
      <c r="H1567" s="461">
        <v>18911318.868949588</v>
      </c>
      <c r="I1567" s="464">
        <v>460199212288.23096</v>
      </c>
      <c r="J1567" s="462">
        <v>0.25124229066449699</v>
      </c>
      <c r="K1567" s="464">
        <v>22443843089.66637</v>
      </c>
      <c r="L1567" s="464">
        <v>28137000868.404358</v>
      </c>
      <c r="M1567" s="464">
        <v>90624472304.126282</v>
      </c>
      <c r="N1567" s="464">
        <v>76617014548.085632</v>
      </c>
      <c r="O1567" s="464">
        <v>31662.612572311024</v>
      </c>
      <c r="P1567" s="461">
        <v>439347.98281463707</v>
      </c>
      <c r="Q1567" s="461">
        <v>276299.63768774562</v>
      </c>
      <c r="R1567" s="464">
        <v>842704573147.50513</v>
      </c>
      <c r="S1567" s="462">
        <v>0.43977128106797292</v>
      </c>
      <c r="T1567" s="462">
        <v>0.301194751012131</v>
      </c>
      <c r="U1567" s="461">
        <v>16.671569589999482</v>
      </c>
      <c r="V1567" s="464">
        <v>4679044861151.0742</v>
      </c>
      <c r="W1567" s="460">
        <v>1477.3234805602087</v>
      </c>
      <c r="X1567" s="463">
        <v>4.3612027983039446E-2</v>
      </c>
      <c r="Y1567" s="476">
        <v>2.0000000000000001E-4</v>
      </c>
    </row>
    <row r="1568" spans="1:25" x14ac:dyDescent="0.2">
      <c r="A1568" s="475">
        <f t="shared" si="24"/>
        <v>1564</v>
      </c>
      <c r="B1568" s="462">
        <v>0.49181244785831763</v>
      </c>
      <c r="C1568" s="461">
        <v>1500</v>
      </c>
      <c r="D1568" s="462">
        <v>0.2</v>
      </c>
      <c r="E1568" s="462">
        <v>0.59449245199287659</v>
      </c>
      <c r="F1568" s="516">
        <v>2025.4</v>
      </c>
      <c r="G1568" s="464">
        <v>113477868661.06021</v>
      </c>
      <c r="H1568" s="461">
        <v>3246923.4957712749</v>
      </c>
      <c r="I1568" s="464">
        <v>159949870173.20517</v>
      </c>
      <c r="J1568" s="462">
        <v>0.49181244785831768</v>
      </c>
      <c r="K1568" s="464">
        <v>9194548778.4282246</v>
      </c>
      <c r="L1568" s="464">
        <v>9048853310.8610535</v>
      </c>
      <c r="M1568" s="464">
        <v>83956474692.220551</v>
      </c>
      <c r="N1568" s="464">
        <v>134146787357.09892</v>
      </c>
      <c r="O1568" s="464">
        <v>23200.783276814604</v>
      </c>
      <c r="P1568" s="461">
        <v>826291.20638928504</v>
      </c>
      <c r="Q1568" s="461">
        <v>522884.5028706654</v>
      </c>
      <c r="R1568" s="464">
        <v>495756401758.13733</v>
      </c>
      <c r="S1568" s="462">
        <v>0.54174767176408134</v>
      </c>
      <c r="T1568" s="462">
        <v>0.39549583773086694</v>
      </c>
      <c r="U1568" s="461">
        <v>16.40658088561625</v>
      </c>
      <c r="V1568" s="464">
        <v>3609497499866.8369</v>
      </c>
      <c r="W1568" s="460">
        <v>1138.0321831476133</v>
      </c>
      <c r="X1568" s="463">
        <v>4.3634213992336877E-2</v>
      </c>
      <c r="Y1568" s="476">
        <v>2.0000000000000001E-4</v>
      </c>
    </row>
    <row r="1569" spans="1:25" x14ac:dyDescent="0.2">
      <c r="A1569" s="475">
        <f t="shared" si="24"/>
        <v>1565</v>
      </c>
      <c r="B1569" s="462">
        <v>0.52361636455181215</v>
      </c>
      <c r="C1569" s="461">
        <v>4256.2227393473813</v>
      </c>
      <c r="D1569" s="462">
        <v>0.60596985954345428</v>
      </c>
      <c r="E1569" s="462">
        <v>0.49365585131907336</v>
      </c>
      <c r="F1569" s="516">
        <v>2024.64</v>
      </c>
      <c r="G1569" s="464">
        <v>136884620028.08434</v>
      </c>
      <c r="H1569" s="461">
        <v>12302092.135903941</v>
      </c>
      <c r="I1569" s="464">
        <v>409765432494.10065</v>
      </c>
      <c r="J1569" s="462">
        <v>0.44202439900893897</v>
      </c>
      <c r="K1569" s="464">
        <v>12328255889.104931</v>
      </c>
      <c r="L1569" s="464">
        <v>0</v>
      </c>
      <c r="M1569" s="464">
        <v>131255957161.85626</v>
      </c>
      <c r="N1569" s="464">
        <v>41095612603.211807</v>
      </c>
      <c r="O1569" s="464">
        <v>41598.396469010244</v>
      </c>
      <c r="P1569" s="461">
        <v>276808.04689329478</v>
      </c>
      <c r="Q1569" s="461">
        <v>155449.47623938395</v>
      </c>
      <c r="R1569" s="464">
        <v>758223555358.38098</v>
      </c>
      <c r="S1569" s="462">
        <v>0.57126469996796647</v>
      </c>
      <c r="T1569" s="462">
        <v>0.40122614622050395</v>
      </c>
      <c r="U1569" s="461">
        <v>15.639817832939549</v>
      </c>
      <c r="V1569" s="464">
        <v>5311279616120.3037</v>
      </c>
      <c r="W1569" s="460">
        <v>1675.3548735802697</v>
      </c>
      <c r="X1569" s="463">
        <v>4.5839313738232225E-2</v>
      </c>
      <c r="Y1569" s="476">
        <v>2.0000000000000001E-4</v>
      </c>
    </row>
    <row r="1570" spans="1:25" x14ac:dyDescent="0.2">
      <c r="A1570" s="475">
        <f t="shared" si="24"/>
        <v>1566</v>
      </c>
      <c r="B1570" s="462">
        <v>0.42714449481069866</v>
      </c>
      <c r="C1570" s="461">
        <v>3245.4877836727292</v>
      </c>
      <c r="D1570" s="462">
        <v>0.608980807824959</v>
      </c>
      <c r="E1570" s="462">
        <v>0.1921644392201422</v>
      </c>
      <c r="F1570" s="516">
        <v>2023.75</v>
      </c>
      <c r="G1570" s="464">
        <v>510418826386.89941</v>
      </c>
      <c r="H1570" s="461">
        <v>13203239.845264843</v>
      </c>
      <c r="I1570" s="464">
        <v>421608961914.5979</v>
      </c>
      <c r="J1570" s="462">
        <v>0.39425496456564346</v>
      </c>
      <c r="K1570" s="464">
        <v>12721706610.217388</v>
      </c>
      <c r="L1570" s="464">
        <v>0</v>
      </c>
      <c r="M1570" s="464">
        <v>448589612664.05994</v>
      </c>
      <c r="N1570" s="464">
        <v>34256547487.855114</v>
      </c>
      <c r="O1570" s="464">
        <v>25657.844869066197</v>
      </c>
      <c r="P1570" s="461">
        <v>228772.62135747558</v>
      </c>
      <c r="Q1570" s="461">
        <v>119631.59393394276</v>
      </c>
      <c r="R1570" s="464">
        <v>1275873130857.1619</v>
      </c>
      <c r="S1570" s="462">
        <v>0.64816151302555536</v>
      </c>
      <c r="T1570" s="462">
        <v>0.51162381802731405</v>
      </c>
      <c r="U1570" s="461">
        <v>17.66241109933496</v>
      </c>
      <c r="V1570" s="464">
        <v>12804442289634.672</v>
      </c>
      <c r="W1570" s="460">
        <v>4032.6091539715749</v>
      </c>
      <c r="X1570" s="463">
        <v>4.088300989459797E-2</v>
      </c>
      <c r="Y1570" s="476">
        <v>2.0000000000000001E-4</v>
      </c>
    </row>
    <row r="1571" spans="1:25" x14ac:dyDescent="0.2">
      <c r="A1571" s="475">
        <f t="shared" si="24"/>
        <v>1567</v>
      </c>
      <c r="B1571" s="462">
        <v>0.31671739788498193</v>
      </c>
      <c r="C1571" s="461">
        <v>6431.5291260965951</v>
      </c>
      <c r="D1571" s="462">
        <v>0.60028812252902408</v>
      </c>
      <c r="E1571" s="462">
        <v>0.7</v>
      </c>
      <c r="F1571" s="516">
        <v>2023.99</v>
      </c>
      <c r="G1571" s="464">
        <v>233295234960.53946</v>
      </c>
      <c r="H1571" s="461">
        <v>12478724.297305837</v>
      </c>
      <c r="I1571" s="464">
        <v>448941958360.08173</v>
      </c>
      <c r="J1571" s="462">
        <v>0.31671739788498199</v>
      </c>
      <c r="K1571" s="464">
        <v>17091633493.575001</v>
      </c>
      <c r="L1571" s="464">
        <v>0</v>
      </c>
      <c r="M1571" s="464">
        <v>307979728213.29431</v>
      </c>
      <c r="N1571" s="464">
        <v>42332154214.563599</v>
      </c>
      <c r="O1571" s="464">
        <v>32684.42770496861</v>
      </c>
      <c r="P1571" s="461">
        <v>249147.30329898043</v>
      </c>
      <c r="Q1571" s="461">
        <v>134865.32287325891</v>
      </c>
      <c r="R1571" s="464">
        <v>1104855141590.2368</v>
      </c>
      <c r="S1571" s="462">
        <v>0.5761354584753946</v>
      </c>
      <c r="T1571" s="462">
        <v>0.30360262120698495</v>
      </c>
      <c r="U1571" s="461">
        <v>17.101421629138297</v>
      </c>
      <c r="V1571" s="464">
        <v>6399622174898.0811</v>
      </c>
      <c r="W1571" s="460">
        <v>2020.1535763786212</v>
      </c>
      <c r="X1571" s="463">
        <v>4.207906013620602E-2</v>
      </c>
      <c r="Y1571" s="476">
        <v>2.0000000000000001E-4</v>
      </c>
    </row>
    <row r="1572" spans="1:25" x14ac:dyDescent="0.2">
      <c r="A1572" s="475">
        <f t="shared" si="24"/>
        <v>1568</v>
      </c>
      <c r="B1572" s="462">
        <v>0.56325943529564271</v>
      </c>
      <c r="C1572" s="461">
        <v>1500</v>
      </c>
      <c r="D1572" s="462">
        <v>0.90468121783620137</v>
      </c>
      <c r="E1572" s="462">
        <v>0.59526830811679876</v>
      </c>
      <c r="F1572" s="516">
        <v>2025.13</v>
      </c>
      <c r="G1572" s="464">
        <v>249129054201.29083</v>
      </c>
      <c r="H1572" s="461">
        <v>26587354.145443656</v>
      </c>
      <c r="I1572" s="464">
        <v>515014184753.7572</v>
      </c>
      <c r="J1572" s="462">
        <v>0.19360859381035822</v>
      </c>
      <c r="K1572" s="464">
        <v>18931555805.310921</v>
      </c>
      <c r="L1572" s="464">
        <v>8823902872.6124363</v>
      </c>
      <c r="M1572" s="464">
        <v>127783746345.12117</v>
      </c>
      <c r="N1572" s="464">
        <v>105816533882.62283</v>
      </c>
      <c r="O1572" s="464">
        <v>35849.154805260623</v>
      </c>
      <c r="P1572" s="461">
        <v>615054.01959723269</v>
      </c>
      <c r="Q1572" s="461">
        <v>412404.85426508862</v>
      </c>
      <c r="R1572" s="464">
        <v>1029239785175.8307</v>
      </c>
      <c r="S1572" s="462">
        <v>0.42689388438512216</v>
      </c>
      <c r="T1572" s="462">
        <v>0.31697808166728203</v>
      </c>
      <c r="U1572" s="461">
        <v>17.534285585100939</v>
      </c>
      <c r="V1572" s="464">
        <v>6331156430334.2656</v>
      </c>
      <c r="W1572" s="460">
        <v>1997.2800636763268</v>
      </c>
      <c r="X1572" s="463">
        <v>4.130988511427458E-2</v>
      </c>
      <c r="Y1572" s="476">
        <v>2.0000000000000001E-4</v>
      </c>
    </row>
    <row r="1573" spans="1:25" x14ac:dyDescent="0.2">
      <c r="A1573" s="475">
        <f t="shared" si="24"/>
        <v>1569</v>
      </c>
      <c r="B1573" s="462">
        <v>0.46390640402732841</v>
      </c>
      <c r="C1573" s="461">
        <v>6198.5577135472868</v>
      </c>
      <c r="D1573" s="462">
        <v>0.74861597251561207</v>
      </c>
      <c r="E1573" s="462">
        <v>0.29442856647977728</v>
      </c>
      <c r="F1573" s="516">
        <v>2023.75</v>
      </c>
      <c r="G1573" s="464">
        <v>271785643721.28326</v>
      </c>
      <c r="H1573" s="461">
        <v>17562572.456879269</v>
      </c>
      <c r="I1573" s="464">
        <v>535085834015.35132</v>
      </c>
      <c r="J1573" s="462">
        <v>0.46390640402732841</v>
      </c>
      <c r="K1573" s="464">
        <v>16358945301.212667</v>
      </c>
      <c r="L1573" s="464">
        <v>0</v>
      </c>
      <c r="M1573" s="464">
        <v>295324426883.13806</v>
      </c>
      <c r="N1573" s="464">
        <v>59899289454.727837</v>
      </c>
      <c r="O1573" s="464">
        <v>28789.58324330068</v>
      </c>
      <c r="P1573" s="461">
        <v>408457.51882132504</v>
      </c>
      <c r="Q1573" s="461">
        <v>253029.55841452614</v>
      </c>
      <c r="R1573" s="464">
        <v>1198990778649.865</v>
      </c>
      <c r="S1573" s="462">
        <v>0.61645771786938841</v>
      </c>
      <c r="T1573" s="462">
        <v>0.41148745989545132</v>
      </c>
      <c r="U1573" s="461">
        <v>16.260700971056028</v>
      </c>
      <c r="V1573" s="464">
        <v>8948287383177.2285</v>
      </c>
      <c r="W1573" s="460">
        <v>2824.7220123890206</v>
      </c>
      <c r="X1573" s="463">
        <v>4.4185221457148489E-2</v>
      </c>
      <c r="Y1573" s="476">
        <v>2.0000000000000001E-4</v>
      </c>
    </row>
    <row r="1574" spans="1:25" x14ac:dyDescent="0.2">
      <c r="A1574" s="475">
        <f t="shared" si="24"/>
        <v>1570</v>
      </c>
      <c r="B1574" s="462">
        <v>0.57445103488908722</v>
      </c>
      <c r="C1574" s="461">
        <v>1615.9551572803766</v>
      </c>
      <c r="D1574" s="462">
        <v>0.94505793494543089</v>
      </c>
      <c r="E1574" s="462">
        <v>0.54389676632246098</v>
      </c>
      <c r="F1574" s="516">
        <v>2024.51</v>
      </c>
      <c r="G1574" s="464">
        <v>198491978117.76099</v>
      </c>
      <c r="H1574" s="461">
        <v>28858414.322288632</v>
      </c>
      <c r="I1574" s="464">
        <v>466149844194.96936</v>
      </c>
      <c r="J1574" s="462">
        <v>0.12204567855310267</v>
      </c>
      <c r="K1574" s="464">
        <v>13994513271.88055</v>
      </c>
      <c r="L1574" s="464">
        <v>6824811990.6982927</v>
      </c>
      <c r="M1574" s="464">
        <v>160490513821.44403</v>
      </c>
      <c r="N1574" s="464">
        <v>7802007986.9323997</v>
      </c>
      <c r="O1574" s="464">
        <v>22349.337470868435</v>
      </c>
      <c r="P1574" s="461">
        <v>101465.43749999878</v>
      </c>
      <c r="Q1574" s="461">
        <v>33113.812499999265</v>
      </c>
      <c r="R1574" s="464">
        <v>904882654826.02136</v>
      </c>
      <c r="S1574" s="462">
        <v>0.4421647414444817</v>
      </c>
      <c r="T1574" s="462">
        <v>0.21221531229460069</v>
      </c>
      <c r="U1574" s="461">
        <v>20.632595612968103</v>
      </c>
      <c r="V1574" s="464">
        <v>4312170496693.2788</v>
      </c>
      <c r="W1574" s="460">
        <v>1359.585902316732</v>
      </c>
      <c r="X1574" s="463">
        <v>3.5895559341743939E-2</v>
      </c>
      <c r="Y1574" s="476">
        <v>2.0000000000000001E-4</v>
      </c>
    </row>
    <row r="1575" spans="1:25" x14ac:dyDescent="0.2">
      <c r="A1575" s="475">
        <f t="shared" si="24"/>
        <v>1571</v>
      </c>
      <c r="B1575" s="462">
        <v>0.71391440498563008</v>
      </c>
      <c r="C1575" s="461">
        <v>2799.2595290303652</v>
      </c>
      <c r="D1575" s="462">
        <v>0.63286533973273029</v>
      </c>
      <c r="E1575" s="462">
        <v>0.50316594973405837</v>
      </c>
      <c r="F1575" s="516">
        <v>2024.08</v>
      </c>
      <c r="G1575" s="464">
        <v>158967604147.61945</v>
      </c>
      <c r="H1575" s="461">
        <v>14219063.733704699</v>
      </c>
      <c r="I1575" s="464">
        <v>467108578581.49731</v>
      </c>
      <c r="J1575" s="462">
        <v>0.46007709937150643</v>
      </c>
      <c r="K1575" s="464">
        <v>18693618001.771793</v>
      </c>
      <c r="L1575" s="464">
        <v>6975322793.9010992</v>
      </c>
      <c r="M1575" s="464">
        <v>155522362289.62738</v>
      </c>
      <c r="N1575" s="464">
        <v>33878922987.006165</v>
      </c>
      <c r="O1575" s="464">
        <v>31695.688280638649</v>
      </c>
      <c r="P1575" s="461">
        <v>243372.96304952676</v>
      </c>
      <c r="Q1575" s="461">
        <v>129898.28282918248</v>
      </c>
      <c r="R1575" s="464">
        <v>868111333845.06299</v>
      </c>
      <c r="S1575" s="462">
        <v>0.58344308382673304</v>
      </c>
      <c r="T1575" s="462">
        <v>0.39157206606538053</v>
      </c>
      <c r="U1575" s="461">
        <v>15.759661768488245</v>
      </c>
      <c r="V1575" s="464">
        <v>6122350933545.6299</v>
      </c>
      <c r="W1575" s="460">
        <v>1930.7023911164231</v>
      </c>
      <c r="X1575" s="463">
        <v>4.4439755217305789E-2</v>
      </c>
      <c r="Y1575" s="476">
        <v>2.0000000000000001E-4</v>
      </c>
    </row>
    <row r="1576" spans="1:25" x14ac:dyDescent="0.2">
      <c r="A1576" s="475">
        <f t="shared" si="24"/>
        <v>1572</v>
      </c>
      <c r="B1576" s="462">
        <v>0.4901492861869492</v>
      </c>
      <c r="C1576" s="461">
        <v>1910.7564366706874</v>
      </c>
      <c r="D1576" s="462">
        <v>0.77427125174520506</v>
      </c>
      <c r="E1576" s="462">
        <v>0.22478769213608402</v>
      </c>
      <c r="F1576" s="516">
        <v>2026.6</v>
      </c>
      <c r="G1576" s="464">
        <v>96677593646.224625</v>
      </c>
      <c r="H1576" s="461">
        <v>19477833.53981965</v>
      </c>
      <c r="I1576" s="464">
        <v>616059406067.60974</v>
      </c>
      <c r="J1576" s="462">
        <v>0.4901492861869492</v>
      </c>
      <c r="K1576" s="464">
        <v>37879026598.025726</v>
      </c>
      <c r="L1576" s="464">
        <v>100456756141.62175</v>
      </c>
      <c r="M1576" s="464">
        <v>62728710732.173592</v>
      </c>
      <c r="N1576" s="464">
        <v>37098573566.355904</v>
      </c>
      <c r="O1576" s="464">
        <v>26138.318497188433</v>
      </c>
      <c r="P1576" s="461">
        <v>284097.20381073112</v>
      </c>
      <c r="Q1576" s="461">
        <v>157150.48859173307</v>
      </c>
      <c r="R1576" s="464">
        <v>885327696923.09973</v>
      </c>
      <c r="S1576" s="462">
        <v>0.54056647277670333</v>
      </c>
      <c r="T1576" s="462">
        <v>0.37283482553591457</v>
      </c>
      <c r="U1576" s="461">
        <v>14.639247452644925</v>
      </c>
      <c r="V1576" s="464">
        <v>5511372189115.9287</v>
      </c>
      <c r="W1576" s="460">
        <v>1737.1547682337834</v>
      </c>
      <c r="X1576" s="463">
        <v>4.8064324736101838E-2</v>
      </c>
      <c r="Y1576" s="476">
        <v>2.0000000000000001E-4</v>
      </c>
    </row>
    <row r="1577" spans="1:25" x14ac:dyDescent="0.2">
      <c r="A1577" s="475">
        <f t="shared" si="24"/>
        <v>1573</v>
      </c>
      <c r="B1577" s="462">
        <v>0.57488853690706232</v>
      </c>
      <c r="C1577" s="461">
        <v>7108.2373197837505</v>
      </c>
      <c r="D1577" s="462">
        <v>0.2587386351789846</v>
      </c>
      <c r="E1577" s="462">
        <v>0.61543628934873218</v>
      </c>
      <c r="F1577" s="516">
        <v>2025.51</v>
      </c>
      <c r="G1577" s="464">
        <v>174925527548.5137</v>
      </c>
      <c r="H1577" s="461">
        <v>4327878.3768556099</v>
      </c>
      <c r="I1577" s="464">
        <v>145436959421.39026</v>
      </c>
      <c r="J1577" s="462">
        <v>0.31218788539833098</v>
      </c>
      <c r="K1577" s="464">
        <v>15025247367.079824</v>
      </c>
      <c r="L1577" s="464">
        <v>52568021609.396156</v>
      </c>
      <c r="M1577" s="464">
        <v>98733689571.942627</v>
      </c>
      <c r="N1577" s="464">
        <v>154483229852.8855</v>
      </c>
      <c r="O1577" s="464">
        <v>25844.852587981088</v>
      </c>
      <c r="P1577" s="461">
        <v>849940.34623927705</v>
      </c>
      <c r="Q1577" s="461">
        <v>537217.23886195046</v>
      </c>
      <c r="R1577" s="464">
        <v>559788924617.88574</v>
      </c>
      <c r="S1577" s="462">
        <v>0.51333412333622297</v>
      </c>
      <c r="T1577" s="462">
        <v>0.44662750342364327</v>
      </c>
      <c r="U1577" s="461">
        <v>17.103949704758236</v>
      </c>
      <c r="V1577" s="464">
        <v>4763605646665.4961</v>
      </c>
      <c r="W1577" s="460">
        <v>1500.9918650871355</v>
      </c>
      <c r="X1577" s="463">
        <v>4.2002972127977968E-2</v>
      </c>
      <c r="Y1577" s="476">
        <v>2.0000000000000001E-4</v>
      </c>
    </row>
    <row r="1578" spans="1:25" x14ac:dyDescent="0.2">
      <c r="A1578" s="475">
        <f t="shared" si="24"/>
        <v>1574</v>
      </c>
      <c r="B1578" s="462">
        <v>0.40879302439812393</v>
      </c>
      <c r="C1578" s="461">
        <v>1897.5919366236126</v>
      </c>
      <c r="D1578" s="462">
        <v>0.45070750280792321</v>
      </c>
      <c r="E1578" s="462">
        <v>0.45174910896308662</v>
      </c>
      <c r="F1578" s="516">
        <v>2024.7</v>
      </c>
      <c r="G1578" s="464">
        <v>104268921194.23535</v>
      </c>
      <c r="H1578" s="461">
        <v>8750534.5575191565</v>
      </c>
      <c r="I1578" s="464">
        <v>295734829069.83777</v>
      </c>
      <c r="J1578" s="462">
        <v>0.40879302439812393</v>
      </c>
      <c r="K1578" s="464">
        <v>24357729594.218132</v>
      </c>
      <c r="L1578" s="464">
        <v>59050349500.311874</v>
      </c>
      <c r="M1578" s="464">
        <v>93810334503.883301</v>
      </c>
      <c r="N1578" s="464">
        <v>40774235287.769058</v>
      </c>
      <c r="O1578" s="464">
        <v>36848.352832644683</v>
      </c>
      <c r="P1578" s="461">
        <v>316641.88424100663</v>
      </c>
      <c r="Q1578" s="461">
        <v>154198.4912058714</v>
      </c>
      <c r="R1578" s="464">
        <v>606993033295.35791</v>
      </c>
      <c r="S1578" s="462">
        <v>0.55463325449147338</v>
      </c>
      <c r="T1578" s="462">
        <v>0.35441113756770981</v>
      </c>
      <c r="U1578" s="461">
        <v>15.799614076844957</v>
      </c>
      <c r="V1578" s="464">
        <v>3929587243549.5098</v>
      </c>
      <c r="W1578" s="460">
        <v>1240.4049541918732</v>
      </c>
      <c r="X1578" s="463">
        <v>4.3868901166213267E-2</v>
      </c>
      <c r="Y1578" s="476">
        <v>2.0000000000000001E-4</v>
      </c>
    </row>
    <row r="1579" spans="1:25" x14ac:dyDescent="0.2">
      <c r="A1579" s="475">
        <f t="shared" si="24"/>
        <v>1575</v>
      </c>
      <c r="B1579" s="462">
        <v>0.53910988992603448</v>
      </c>
      <c r="C1579" s="461">
        <v>4015.8327930522228</v>
      </c>
      <c r="D1579" s="462">
        <v>0.7852349457409582</v>
      </c>
      <c r="E1579" s="462">
        <v>0.6759414105567263</v>
      </c>
      <c r="F1579" s="516">
        <v>2024.99</v>
      </c>
      <c r="G1579" s="464">
        <v>154305840104.11072</v>
      </c>
      <c r="H1579" s="461">
        <v>19248551.248204455</v>
      </c>
      <c r="I1579" s="464">
        <v>508441520427.39343</v>
      </c>
      <c r="J1579" s="462">
        <v>0.36733109669451058</v>
      </c>
      <c r="K1579" s="464">
        <v>26552293276.669449</v>
      </c>
      <c r="L1579" s="464">
        <v>0</v>
      </c>
      <c r="M1579" s="464">
        <v>157125570167.83777</v>
      </c>
      <c r="N1579" s="464">
        <v>37628360336.807442</v>
      </c>
      <c r="O1579" s="464">
        <v>25295.2614271731</v>
      </c>
      <c r="P1579" s="461">
        <v>271516.04976372712</v>
      </c>
      <c r="Q1579" s="461">
        <v>147546.09636466039</v>
      </c>
      <c r="R1579" s="464">
        <v>959482516421.23621</v>
      </c>
      <c r="S1579" s="462">
        <v>0.53407205608941521</v>
      </c>
      <c r="T1579" s="462">
        <v>0.32278731911515829</v>
      </c>
      <c r="U1579" s="461">
        <v>15.919576664853867</v>
      </c>
      <c r="V1579" s="464">
        <v>5472730850075.5088</v>
      </c>
      <c r="W1579" s="460">
        <v>1725.8794668336511</v>
      </c>
      <c r="X1579" s="463">
        <v>4.5474988880095817E-2</v>
      </c>
      <c r="Y1579" s="476">
        <v>2.0000000000000001E-4</v>
      </c>
    </row>
    <row r="1580" spans="1:25" x14ac:dyDescent="0.2">
      <c r="A1580" s="475">
        <f t="shared" si="24"/>
        <v>1576</v>
      </c>
      <c r="B1580" s="462">
        <v>0.62412048252606001</v>
      </c>
      <c r="C1580" s="461">
        <v>9864.6601574774177</v>
      </c>
      <c r="D1580" s="462">
        <v>0.46465569005182444</v>
      </c>
      <c r="E1580" s="462">
        <v>0.65704728261461764</v>
      </c>
      <c r="F1580" s="516">
        <v>2024.07</v>
      </c>
      <c r="G1580" s="464">
        <v>131535670778.39981</v>
      </c>
      <c r="H1580" s="461">
        <v>8264498.7079729214</v>
      </c>
      <c r="I1580" s="464">
        <v>287390135251.81311</v>
      </c>
      <c r="J1580" s="462">
        <v>0.40072755588416165</v>
      </c>
      <c r="K1580" s="464">
        <v>5854319999.5464039</v>
      </c>
      <c r="L1580" s="464">
        <v>0</v>
      </c>
      <c r="M1580" s="464">
        <v>108146960424.40796</v>
      </c>
      <c r="N1580" s="464">
        <v>82780578599.206741</v>
      </c>
      <c r="O1580" s="464">
        <v>32211.785554729096</v>
      </c>
      <c r="P1580" s="461">
        <v>454840.05327389744</v>
      </c>
      <c r="Q1580" s="461">
        <v>298504.02901789191</v>
      </c>
      <c r="R1580" s="464">
        <v>607536746274.95068</v>
      </c>
      <c r="S1580" s="462">
        <v>0.52891536957311869</v>
      </c>
      <c r="T1580" s="462">
        <v>0.37080942392941163</v>
      </c>
      <c r="U1580" s="461">
        <v>16.476764911451745</v>
      </c>
      <c r="V1580" s="464">
        <v>4193331678994.335</v>
      </c>
      <c r="W1580" s="460">
        <v>1323.7312329526353</v>
      </c>
      <c r="X1580" s="463">
        <v>4.336214663016754E-2</v>
      </c>
      <c r="Y1580" s="476">
        <v>2.0000000000000001E-4</v>
      </c>
    </row>
    <row r="1581" spans="1:25" x14ac:dyDescent="0.2">
      <c r="A1581" s="475">
        <f t="shared" si="24"/>
        <v>1577</v>
      </c>
      <c r="B1581" s="462">
        <v>0.52745553610886586</v>
      </c>
      <c r="C1581" s="461">
        <v>3285.2810264750979</v>
      </c>
      <c r="D1581" s="462">
        <v>0.49244634354618316</v>
      </c>
      <c r="E1581" s="462">
        <v>0.51513723017993029</v>
      </c>
      <c r="F1581" s="516">
        <v>2024.39</v>
      </c>
      <c r="G1581" s="464">
        <v>274796281351.01022</v>
      </c>
      <c r="H1581" s="461">
        <v>9831257.1111769937</v>
      </c>
      <c r="I1581" s="464">
        <v>377177790742.45673</v>
      </c>
      <c r="J1581" s="462">
        <v>0.52745553610886586</v>
      </c>
      <c r="K1581" s="464">
        <v>10200484779.924633</v>
      </c>
      <c r="L1581" s="464">
        <v>0</v>
      </c>
      <c r="M1581" s="464">
        <v>135756286832.7099</v>
      </c>
      <c r="N1581" s="464">
        <v>10645190852.392294</v>
      </c>
      <c r="O1581" s="464">
        <v>44881.385959517516</v>
      </c>
      <c r="P1581" s="461">
        <v>116847.38381584754</v>
      </c>
      <c r="Q1581" s="461">
        <v>43068.077210426884</v>
      </c>
      <c r="R1581" s="464">
        <v>764027188093.55139</v>
      </c>
      <c r="S1581" s="462">
        <v>0.65054763405826932</v>
      </c>
      <c r="T1581" s="462">
        <v>0.57089373634385943</v>
      </c>
      <c r="U1581" s="461">
        <v>16.758938146200911</v>
      </c>
      <c r="V1581" s="464">
        <v>8176717351509.5742</v>
      </c>
      <c r="W1581" s="460">
        <v>2578.1498786740335</v>
      </c>
      <c r="X1581" s="463">
        <v>4.2763982371943093E-2</v>
      </c>
      <c r="Y1581" s="476">
        <v>2.0000000000000001E-4</v>
      </c>
    </row>
    <row r="1582" spans="1:25" x14ac:dyDescent="0.2">
      <c r="A1582" s="475">
        <f t="shared" si="24"/>
        <v>1578</v>
      </c>
      <c r="B1582" s="462">
        <v>0.58987705659372058</v>
      </c>
      <c r="C1582" s="461">
        <v>3975.2047665484506</v>
      </c>
      <c r="D1582" s="462">
        <v>0.77446645161408723</v>
      </c>
      <c r="E1582" s="462">
        <v>0.67155012548221937</v>
      </c>
      <c r="F1582" s="516">
        <v>2023.75</v>
      </c>
      <c r="G1582" s="464">
        <v>467481686075.49304</v>
      </c>
      <c r="H1582" s="461">
        <v>19111097.878753256</v>
      </c>
      <c r="I1582" s="464">
        <v>465953346276.77911</v>
      </c>
      <c r="J1582" s="462">
        <v>0.29769894553362519</v>
      </c>
      <c r="K1582" s="464">
        <v>12853994802.266541</v>
      </c>
      <c r="L1582" s="464">
        <v>0</v>
      </c>
      <c r="M1582" s="464">
        <v>458088280500.52051</v>
      </c>
      <c r="N1582" s="464">
        <v>130305125659.02875</v>
      </c>
      <c r="O1582" s="464">
        <v>26364.27677735591</v>
      </c>
      <c r="P1582" s="461">
        <v>713801.55920295825</v>
      </c>
      <c r="Q1582" s="461">
        <v>497640.90944782924</v>
      </c>
      <c r="R1582" s="464">
        <v>1493480632743.1707</v>
      </c>
      <c r="S1582" s="462">
        <v>0.59354577624360982</v>
      </c>
      <c r="T1582" s="462">
        <v>0.40477672280510352</v>
      </c>
      <c r="U1582" s="461">
        <v>17.606199840982818</v>
      </c>
      <c r="V1582" s="464">
        <v>11784134805174.184</v>
      </c>
      <c r="W1582" s="460">
        <v>3719.4164091606413</v>
      </c>
      <c r="X1582" s="463">
        <v>4.1078774432833212E-2</v>
      </c>
      <c r="Y1582" s="476">
        <v>2.0000000000000001E-4</v>
      </c>
    </row>
    <row r="1583" spans="1:25" x14ac:dyDescent="0.2">
      <c r="A1583" s="475">
        <f t="shared" si="24"/>
        <v>1579</v>
      </c>
      <c r="B1583" s="462">
        <v>0.39956984003555374</v>
      </c>
      <c r="C1583" s="461">
        <v>3832.1176836630921</v>
      </c>
      <c r="D1583" s="462">
        <v>0.87441197332575382</v>
      </c>
      <c r="E1583" s="462">
        <v>0.41714483120791274</v>
      </c>
      <c r="F1583" s="516">
        <v>2025.33</v>
      </c>
      <c r="G1583" s="464">
        <v>209856379775.44604</v>
      </c>
      <c r="H1583" s="461">
        <v>23049637.42323865</v>
      </c>
      <c r="I1583" s="464">
        <v>508046687734.14447</v>
      </c>
      <c r="J1583" s="462">
        <v>0.2743973619975838</v>
      </c>
      <c r="K1583" s="464">
        <v>22100857700.494274</v>
      </c>
      <c r="L1583" s="464">
        <v>6481019770.303853</v>
      </c>
      <c r="M1583" s="464">
        <v>123700385821.1881</v>
      </c>
      <c r="N1583" s="464">
        <v>18771010475.287964</v>
      </c>
      <c r="O1583" s="464">
        <v>10000</v>
      </c>
      <c r="P1583" s="461">
        <v>171070.07616692648</v>
      </c>
      <c r="Q1583" s="461">
        <v>74611.658578977032</v>
      </c>
      <c r="R1583" s="464">
        <v>946275921485.66357</v>
      </c>
      <c r="S1583" s="462">
        <v>0.49931658224884518</v>
      </c>
      <c r="T1583" s="462">
        <v>0.34577210205610853</v>
      </c>
      <c r="U1583" s="461">
        <v>16.749819516007467</v>
      </c>
      <c r="V1583" s="464">
        <v>6041705940168.416</v>
      </c>
      <c r="W1583" s="460">
        <v>1905.7208816757995</v>
      </c>
      <c r="X1583" s="463">
        <v>4.3513010127980055E-2</v>
      </c>
      <c r="Y1583" s="476">
        <v>2.0000000000000001E-4</v>
      </c>
    </row>
    <row r="1584" spans="1:25" x14ac:dyDescent="0.2">
      <c r="A1584" s="475">
        <f t="shared" si="24"/>
        <v>1580</v>
      </c>
      <c r="B1584" s="462">
        <v>0.53370833374611626</v>
      </c>
      <c r="C1584" s="461">
        <v>4168.4362630643736</v>
      </c>
      <c r="D1584" s="462">
        <v>0.6044321834045665</v>
      </c>
      <c r="E1584" s="462">
        <v>0.14490955589219989</v>
      </c>
      <c r="F1584" s="516">
        <v>2025.21</v>
      </c>
      <c r="G1584" s="464">
        <v>154496078833.95731</v>
      </c>
      <c r="H1584" s="461">
        <v>12751742.306294307</v>
      </c>
      <c r="I1584" s="464">
        <v>408518250852.43701</v>
      </c>
      <c r="J1584" s="462">
        <v>0.3983800618390787</v>
      </c>
      <c r="K1584" s="464">
        <v>15169488171.531397</v>
      </c>
      <c r="L1584" s="464">
        <v>19316722462.415272</v>
      </c>
      <c r="M1584" s="464">
        <v>95401679085.963272</v>
      </c>
      <c r="N1584" s="464">
        <v>52740738695.444214</v>
      </c>
      <c r="O1584" s="464">
        <v>35815.996899421312</v>
      </c>
      <c r="P1584" s="461">
        <v>319370.22070940182</v>
      </c>
      <c r="Q1584" s="461">
        <v>187861.02883644041</v>
      </c>
      <c r="R1584" s="464">
        <v>714002242486.07153</v>
      </c>
      <c r="S1584" s="462">
        <v>0.51965981707099418</v>
      </c>
      <c r="T1584" s="462">
        <v>0.40516004877074296</v>
      </c>
      <c r="U1584" s="461">
        <v>16.156700221143829</v>
      </c>
      <c r="V1584" s="464">
        <v>5254628736172.5771</v>
      </c>
      <c r="W1584" s="460">
        <v>1658.0178901726206</v>
      </c>
      <c r="X1584" s="463">
        <v>4.389354278754129E-2</v>
      </c>
      <c r="Y1584" s="476">
        <v>2.0000000000000001E-4</v>
      </c>
    </row>
    <row r="1585" spans="1:25" x14ac:dyDescent="0.2">
      <c r="A1585" s="475">
        <f t="shared" si="24"/>
        <v>1581</v>
      </c>
      <c r="B1585" s="462">
        <v>0.50706743125538212</v>
      </c>
      <c r="C1585" s="461">
        <v>3465.7969485944427</v>
      </c>
      <c r="D1585" s="462">
        <v>1.0912341034509323</v>
      </c>
      <c r="E1585" s="462">
        <v>0.35234158294855583</v>
      </c>
      <c r="F1585" s="516">
        <v>2024.37</v>
      </c>
      <c r="G1585" s="464">
        <v>516308933481.42157</v>
      </c>
      <c r="H1585" s="461">
        <v>37018416.514984548</v>
      </c>
      <c r="I1585" s="464">
        <v>800524918652.55554</v>
      </c>
      <c r="J1585" s="462">
        <v>0.32645427678972228</v>
      </c>
      <c r="K1585" s="464">
        <v>14160480125.845957</v>
      </c>
      <c r="L1585" s="464">
        <v>0</v>
      </c>
      <c r="M1585" s="464">
        <v>373632795365.97046</v>
      </c>
      <c r="N1585" s="464">
        <v>123565852183.30881</v>
      </c>
      <c r="O1585" s="464">
        <v>28259.875158315677</v>
      </c>
      <c r="P1585" s="461">
        <v>722545.23399449687</v>
      </c>
      <c r="Q1585" s="461">
        <v>492745.38458657893</v>
      </c>
      <c r="R1585" s="464">
        <v>1856571419750.1094</v>
      </c>
      <c r="S1585" s="462">
        <v>0.55615742494175779</v>
      </c>
      <c r="T1585" s="462">
        <v>0.40465820900405891</v>
      </c>
      <c r="U1585" s="461">
        <v>17.092743104312394</v>
      </c>
      <c r="V1585" s="464">
        <v>13950397049861.148</v>
      </c>
      <c r="W1585" s="460">
        <v>4399.5023944924969</v>
      </c>
      <c r="X1585" s="463">
        <v>4.3292661945681661E-2</v>
      </c>
      <c r="Y1585" s="476">
        <v>2.0000000000000001E-4</v>
      </c>
    </row>
    <row r="1586" spans="1:25" x14ac:dyDescent="0.2">
      <c r="A1586" s="475">
        <f t="shared" si="24"/>
        <v>1582</v>
      </c>
      <c r="B1586" s="462">
        <v>0.61614076532070716</v>
      </c>
      <c r="C1586" s="461">
        <v>1500</v>
      </c>
      <c r="D1586" s="462">
        <v>0.78726826574133457</v>
      </c>
      <c r="E1586" s="462">
        <v>0.46217995459730066</v>
      </c>
      <c r="F1586" s="516">
        <v>2023.87</v>
      </c>
      <c r="G1586" s="464">
        <v>170211635410.31482</v>
      </c>
      <c r="H1586" s="461">
        <v>20428154.744366489</v>
      </c>
      <c r="I1586" s="464">
        <v>404229611637.83264</v>
      </c>
      <c r="J1586" s="462">
        <v>0.16929105362109709</v>
      </c>
      <c r="K1586" s="464">
        <v>5387222813.4790945</v>
      </c>
      <c r="L1586" s="464">
        <v>0</v>
      </c>
      <c r="M1586" s="464">
        <v>174120274225.38968</v>
      </c>
      <c r="N1586" s="464">
        <v>52340445833.503387</v>
      </c>
      <c r="O1586" s="464">
        <v>26034.290052438482</v>
      </c>
      <c r="P1586" s="461">
        <v>344824.31392484671</v>
      </c>
      <c r="Q1586" s="461">
        <v>202786.72716268408</v>
      </c>
      <c r="R1586" s="464">
        <v>834929800168.99548</v>
      </c>
      <c r="S1586" s="462">
        <v>0.45415770740327838</v>
      </c>
      <c r="T1586" s="462">
        <v>0.22950011348194976</v>
      </c>
      <c r="U1586" s="461">
        <v>18.28147924204233</v>
      </c>
      <c r="V1586" s="464">
        <v>3876110797206.8066</v>
      </c>
      <c r="W1586" s="460">
        <v>1223.3407823701191</v>
      </c>
      <c r="X1586" s="463">
        <v>3.9803300792300628E-2</v>
      </c>
      <c r="Y1586" s="476">
        <v>2.0000000000000001E-4</v>
      </c>
    </row>
    <row r="1587" spans="1:25" x14ac:dyDescent="0.2">
      <c r="A1587" s="475">
        <f t="shared" si="24"/>
        <v>1583</v>
      </c>
      <c r="B1587" s="462">
        <v>0.56610018134510887</v>
      </c>
      <c r="C1587" s="461">
        <v>4507.3199244587959</v>
      </c>
      <c r="D1587" s="462">
        <v>0.94135655666938778</v>
      </c>
      <c r="E1587" s="462">
        <v>0.50561583116733144</v>
      </c>
      <c r="F1587" s="516">
        <v>2023.75</v>
      </c>
      <c r="G1587" s="464">
        <v>398244875753.54053</v>
      </c>
      <c r="H1587" s="461">
        <v>27535061.072000824</v>
      </c>
      <c r="I1587" s="464">
        <v>663499335192.52197</v>
      </c>
      <c r="J1587" s="462">
        <v>0.31476860576962662</v>
      </c>
      <c r="K1587" s="464">
        <v>11438654358.991137</v>
      </c>
      <c r="L1587" s="464">
        <v>0</v>
      </c>
      <c r="M1587" s="464">
        <v>332281021970.13</v>
      </c>
      <c r="N1587" s="464">
        <v>53953472396.556252</v>
      </c>
      <c r="O1587" s="464">
        <v>23612.235104664695</v>
      </c>
      <c r="P1587" s="461">
        <v>346149.50925174885</v>
      </c>
      <c r="Q1587" s="461">
        <v>200065.07517082634</v>
      </c>
      <c r="R1587" s="464">
        <v>1426694037676.1499</v>
      </c>
      <c r="S1587" s="462">
        <v>0.54873450204091356</v>
      </c>
      <c r="T1587" s="462">
        <v>0.37600901790455027</v>
      </c>
      <c r="U1587" s="461">
        <v>17.43095142882466</v>
      </c>
      <c r="V1587" s="464">
        <v>10222295402403.506</v>
      </c>
      <c r="W1587" s="460">
        <v>3226.9028908113341</v>
      </c>
      <c r="X1587" s="463">
        <v>4.2218296165399287E-2</v>
      </c>
      <c r="Y1587" s="476">
        <v>2.0000000000000001E-4</v>
      </c>
    </row>
    <row r="1588" spans="1:25" x14ac:dyDescent="0.2">
      <c r="A1588" s="475">
        <f t="shared" si="24"/>
        <v>1584</v>
      </c>
      <c r="B1588" s="462">
        <v>0.60903585017484918</v>
      </c>
      <c r="C1588" s="461">
        <v>8920.0911267172287</v>
      </c>
      <c r="D1588" s="462">
        <v>0.85516478031276577</v>
      </c>
      <c r="E1588" s="462">
        <v>0.52269208157766311</v>
      </c>
      <c r="F1588" s="516">
        <v>2026.14</v>
      </c>
      <c r="G1588" s="464">
        <v>131681705621.01439</v>
      </c>
      <c r="H1588" s="461">
        <v>21372374.085136075</v>
      </c>
      <c r="I1588" s="464">
        <v>564153301790.04993</v>
      </c>
      <c r="J1588" s="462">
        <v>0.35228923772147225</v>
      </c>
      <c r="K1588" s="464">
        <v>46357585054.981888</v>
      </c>
      <c r="L1588" s="464">
        <v>127921711629.62187</v>
      </c>
      <c r="M1588" s="464">
        <v>56496532725.61264</v>
      </c>
      <c r="N1588" s="464">
        <v>46972742046.866821</v>
      </c>
      <c r="O1588" s="464">
        <v>33438.595506531557</v>
      </c>
      <c r="P1588" s="461">
        <v>318408.15824328357</v>
      </c>
      <c r="Q1588" s="461">
        <v>181095.40194203105</v>
      </c>
      <c r="R1588" s="464">
        <v>963639153279.03442</v>
      </c>
      <c r="S1588" s="462">
        <v>0.49455672787553495</v>
      </c>
      <c r="T1588" s="462">
        <v>0.31501454659245431</v>
      </c>
      <c r="U1588" s="461">
        <v>15.375972583137228</v>
      </c>
      <c r="V1588" s="464">
        <v>5087135466112.7617</v>
      </c>
      <c r="W1588" s="460">
        <v>1602.9821631098791</v>
      </c>
      <c r="X1588" s="463">
        <v>4.8460367084811197E-2</v>
      </c>
      <c r="Y1588" s="476">
        <v>2.0000000000000001E-4</v>
      </c>
    </row>
    <row r="1589" spans="1:25" x14ac:dyDescent="0.2">
      <c r="A1589" s="475">
        <f t="shared" si="24"/>
        <v>1585</v>
      </c>
      <c r="B1589" s="462">
        <v>0.6265994152758223</v>
      </c>
      <c r="C1589" s="461">
        <v>3258.6961032063355</v>
      </c>
      <c r="D1589" s="462">
        <v>0.91680423629300567</v>
      </c>
      <c r="E1589" s="462">
        <v>0.3338123803089334</v>
      </c>
      <c r="F1589" s="516">
        <v>2023.75</v>
      </c>
      <c r="G1589" s="464">
        <v>587496923325.32581</v>
      </c>
      <c r="H1589" s="461">
        <v>26675218.791095931</v>
      </c>
      <c r="I1589" s="464">
        <v>545321382356.31262</v>
      </c>
      <c r="J1589" s="462">
        <v>0.17422735880763829</v>
      </c>
      <c r="K1589" s="464">
        <v>21563053525.577953</v>
      </c>
      <c r="L1589" s="464">
        <v>0</v>
      </c>
      <c r="M1589" s="464">
        <v>447026587781.6496</v>
      </c>
      <c r="N1589" s="464">
        <v>28976649069.0784</v>
      </c>
      <c r="O1589" s="464">
        <v>33022.000562249603</v>
      </c>
      <c r="P1589" s="461">
        <v>215887.14818088902</v>
      </c>
      <c r="Q1589" s="461">
        <v>104599.89808620316</v>
      </c>
      <c r="R1589" s="464">
        <v>1502661997180.8325</v>
      </c>
      <c r="S1589" s="462">
        <v>0.55643098359668475</v>
      </c>
      <c r="T1589" s="462">
        <v>0.43133077814538479</v>
      </c>
      <c r="U1589" s="461">
        <v>18.395774875293391</v>
      </c>
      <c r="V1589" s="464">
        <v>13036515491825.369</v>
      </c>
      <c r="W1589" s="460">
        <v>4114.602674771726</v>
      </c>
      <c r="X1589" s="463">
        <v>3.9950263329550588E-2</v>
      </c>
      <c r="Y1589" s="476">
        <v>2.0000000000000001E-4</v>
      </c>
    </row>
    <row r="1590" spans="1:25" x14ac:dyDescent="0.2">
      <c r="A1590" s="475">
        <f t="shared" si="24"/>
        <v>1586</v>
      </c>
      <c r="B1590" s="462">
        <v>0.4134411070437074</v>
      </c>
      <c r="C1590" s="461">
        <v>6597.3862424820236</v>
      </c>
      <c r="D1590" s="462">
        <v>0.96591597546804253</v>
      </c>
      <c r="E1590" s="462">
        <v>0.44715255606294924</v>
      </c>
      <c r="F1590" s="516">
        <v>2023.75</v>
      </c>
      <c r="G1590" s="464">
        <v>197036146342.03989</v>
      </c>
      <c r="H1590" s="461">
        <v>28102131.973447204</v>
      </c>
      <c r="I1590" s="464">
        <v>631021035258.79871</v>
      </c>
      <c r="J1590" s="462">
        <v>0.32525242276220212</v>
      </c>
      <c r="K1590" s="464">
        <v>13983043144.570799</v>
      </c>
      <c r="L1590" s="464">
        <v>0</v>
      </c>
      <c r="M1590" s="464">
        <v>326627414150.51654</v>
      </c>
      <c r="N1590" s="464">
        <v>30586695997.70446</v>
      </c>
      <c r="O1590" s="464">
        <v>28356.918410087037</v>
      </c>
      <c r="P1590" s="461">
        <v>246959.69812604418</v>
      </c>
      <c r="Q1590" s="461">
        <v>125967.37383227117</v>
      </c>
      <c r="R1590" s="464">
        <v>1373100084152.1135</v>
      </c>
      <c r="S1590" s="462">
        <v>0.56540214961760926</v>
      </c>
      <c r="T1590" s="462">
        <v>0.2605435899146803</v>
      </c>
      <c r="U1590" s="461">
        <v>16.241877728999444</v>
      </c>
      <c r="V1590" s="464">
        <v>6299238188869.6963</v>
      </c>
      <c r="W1590" s="460">
        <v>1987.7068363072024</v>
      </c>
      <c r="X1590" s="463">
        <v>4.5732796390302886E-2</v>
      </c>
      <c r="Y1590" s="476">
        <v>2.0000000000000001E-4</v>
      </c>
    </row>
    <row r="1591" spans="1:25" x14ac:dyDescent="0.2">
      <c r="A1591" s="475">
        <f t="shared" si="24"/>
        <v>1587</v>
      </c>
      <c r="B1591" s="462">
        <v>0.35894872369807351</v>
      </c>
      <c r="C1591" s="461">
        <v>1500</v>
      </c>
      <c r="D1591" s="462">
        <v>1.0185366222735979</v>
      </c>
      <c r="E1591" s="462">
        <v>0.48962775086991761</v>
      </c>
      <c r="F1591" s="516">
        <v>2025.32</v>
      </c>
      <c r="G1591" s="464">
        <v>197612505983.55573</v>
      </c>
      <c r="H1591" s="461">
        <v>34045566.057375133</v>
      </c>
      <c r="I1591" s="464">
        <v>572621937270.71155</v>
      </c>
      <c r="J1591" s="462">
        <v>0.10570220032449229</v>
      </c>
      <c r="K1591" s="464">
        <v>42725190152.882668</v>
      </c>
      <c r="L1591" s="464">
        <v>91373764764.770676</v>
      </c>
      <c r="M1591" s="464">
        <v>128967258435.98898</v>
      </c>
      <c r="N1591" s="464">
        <v>33339004926.028946</v>
      </c>
      <c r="O1591" s="464">
        <v>22235.76584566063</v>
      </c>
      <c r="P1591" s="461">
        <v>251727.71856048796</v>
      </c>
      <c r="Q1591" s="461">
        <v>128429.18179204129</v>
      </c>
      <c r="R1591" s="464">
        <v>1097955619051.5154</v>
      </c>
      <c r="S1591" s="462">
        <v>0.41569215713459468</v>
      </c>
      <c r="T1591" s="462">
        <v>0.21987089266936394</v>
      </c>
      <c r="U1591" s="461">
        <v>17.553015296790324</v>
      </c>
      <c r="V1591" s="464">
        <v>4660807944800.6719</v>
      </c>
      <c r="W1591" s="460">
        <v>1471.695169298574</v>
      </c>
      <c r="X1591" s="463">
        <v>4.1857283175018571E-2</v>
      </c>
      <c r="Y1591" s="476">
        <v>2.0000000000000001E-4</v>
      </c>
    </row>
    <row r="1592" spans="1:25" x14ac:dyDescent="0.2">
      <c r="A1592" s="475">
        <f t="shared" si="24"/>
        <v>1588</v>
      </c>
      <c r="B1592" s="462">
        <v>0.39868965825833746</v>
      </c>
      <c r="C1592" s="461">
        <v>5426.6657575866066</v>
      </c>
      <c r="D1592" s="462">
        <v>0.8506669543987917</v>
      </c>
      <c r="E1592" s="462">
        <v>0.51305798821086768</v>
      </c>
      <c r="F1592" s="516">
        <v>2025.52</v>
      </c>
      <c r="G1592" s="464">
        <v>186154031934.89621</v>
      </c>
      <c r="H1592" s="461">
        <v>21466591.55450727</v>
      </c>
      <c r="I1592" s="464">
        <v>527986465806.2724</v>
      </c>
      <c r="J1592" s="462">
        <v>0.32057914780904817</v>
      </c>
      <c r="K1592" s="464">
        <v>16611026711.411488</v>
      </c>
      <c r="L1592" s="464">
        <v>8865796053.055584</v>
      </c>
      <c r="M1592" s="464">
        <v>106176945786.73056</v>
      </c>
      <c r="N1592" s="464">
        <v>55109054629.343811</v>
      </c>
      <c r="O1592" s="464">
        <v>28413.615434931613</v>
      </c>
      <c r="P1592" s="461">
        <v>361334.71357063483</v>
      </c>
      <c r="Q1592" s="461">
        <v>213846.30487103321</v>
      </c>
      <c r="R1592" s="464">
        <v>988282372875.58838</v>
      </c>
      <c r="S1592" s="462">
        <v>0.50541580750575199</v>
      </c>
      <c r="T1592" s="462">
        <v>0.31593966738083995</v>
      </c>
      <c r="U1592" s="461">
        <v>16.504988877698743</v>
      </c>
      <c r="V1592" s="464">
        <v>5630293218982.999</v>
      </c>
      <c r="W1592" s="460">
        <v>1777.1409179838001</v>
      </c>
      <c r="X1592" s="463">
        <v>4.4679827885306639E-2</v>
      </c>
      <c r="Y1592" s="476">
        <v>2.0000000000000001E-4</v>
      </c>
    </row>
    <row r="1593" spans="1:25" x14ac:dyDescent="0.2">
      <c r="A1593" s="475">
        <f t="shared" si="24"/>
        <v>1589</v>
      </c>
      <c r="B1593" s="462">
        <v>0.44496494076269594</v>
      </c>
      <c r="C1593" s="461">
        <v>11760.33554280408</v>
      </c>
      <c r="D1593" s="462">
        <v>0.78560509119709754</v>
      </c>
      <c r="E1593" s="462">
        <v>0.26826055108443625</v>
      </c>
      <c r="F1593" s="516">
        <v>2025.98</v>
      </c>
      <c r="G1593" s="464">
        <v>157991568291.6286</v>
      </c>
      <c r="H1593" s="461">
        <v>15120896.647990113</v>
      </c>
      <c r="I1593" s="464">
        <v>358052995071.64294</v>
      </c>
      <c r="J1593" s="462">
        <v>0.27769008379092541</v>
      </c>
      <c r="K1593" s="464">
        <v>13918390726.292444</v>
      </c>
      <c r="L1593" s="464">
        <v>6613672817.1777954</v>
      </c>
      <c r="M1593" s="464">
        <v>94215103521.391403</v>
      </c>
      <c r="N1593" s="464">
        <v>4490810268.1691875</v>
      </c>
      <c r="O1593" s="464">
        <v>29993.126062749099</v>
      </c>
      <c r="P1593" s="461">
        <v>88422.941582843574</v>
      </c>
      <c r="Q1593" s="461">
        <v>18553.245439587845</v>
      </c>
      <c r="R1593" s="464">
        <v>601341655953.3656</v>
      </c>
      <c r="S1593" s="462">
        <v>0.47502144820642894</v>
      </c>
      <c r="T1593" s="462">
        <v>0.40929846372378015</v>
      </c>
      <c r="U1593" s="461">
        <v>16.786421639729937</v>
      </c>
      <c r="V1593" s="464">
        <v>4460175224582.3955</v>
      </c>
      <c r="W1593" s="460">
        <v>1408.1246609464135</v>
      </c>
      <c r="X1593" s="463">
        <v>4.4712256760216895E-2</v>
      </c>
      <c r="Y1593" s="476">
        <v>2.0000000000000001E-4</v>
      </c>
    </row>
    <row r="1594" spans="1:25" x14ac:dyDescent="0.2">
      <c r="A1594" s="475">
        <f t="shared" si="24"/>
        <v>1590</v>
      </c>
      <c r="B1594" s="462">
        <v>0.64315183213545279</v>
      </c>
      <c r="C1594" s="461">
        <v>9137.2109497555539</v>
      </c>
      <c r="D1594" s="462">
        <v>0.60691373386302816</v>
      </c>
      <c r="E1594" s="462">
        <v>0.44202208354559691</v>
      </c>
      <c r="F1594" s="516">
        <v>2024.59</v>
      </c>
      <c r="G1594" s="464">
        <v>202851543033.30023</v>
      </c>
      <c r="H1594" s="461">
        <v>12159093.076868914</v>
      </c>
      <c r="I1594" s="464">
        <v>296149196363.3244</v>
      </c>
      <c r="J1594" s="462">
        <v>0.17465859436452502</v>
      </c>
      <c r="K1594" s="464">
        <v>9227118876.1762466</v>
      </c>
      <c r="L1594" s="464">
        <v>1908093671.1975086</v>
      </c>
      <c r="M1594" s="464">
        <v>169671921111.50476</v>
      </c>
      <c r="N1594" s="464">
        <v>24964540101.467789</v>
      </c>
      <c r="O1594" s="464">
        <v>30341.782086765877</v>
      </c>
      <c r="P1594" s="461">
        <v>183703.71592338372</v>
      </c>
      <c r="Q1594" s="461">
        <v>87124.250631702467</v>
      </c>
      <c r="R1594" s="464">
        <v>702617775176.44226</v>
      </c>
      <c r="S1594" s="462">
        <v>0.51148402225024547</v>
      </c>
      <c r="T1594" s="462">
        <v>0.31667930345111783</v>
      </c>
      <c r="U1594" s="461">
        <v>18.407184824870161</v>
      </c>
      <c r="V1594" s="464">
        <v>4484987685918.9121</v>
      </c>
      <c r="W1594" s="460">
        <v>1414.9747764392944</v>
      </c>
      <c r="X1594" s="463">
        <v>3.9694782292926271E-2</v>
      </c>
      <c r="Y1594" s="476">
        <v>2.0000000000000001E-4</v>
      </c>
    </row>
    <row r="1595" spans="1:25" x14ac:dyDescent="0.2">
      <c r="A1595" s="475">
        <f t="shared" si="24"/>
        <v>1591</v>
      </c>
      <c r="B1595" s="462">
        <v>0.65318029336382422</v>
      </c>
      <c r="C1595" s="461">
        <v>1500</v>
      </c>
      <c r="D1595" s="462">
        <v>0.68566566051380096</v>
      </c>
      <c r="E1595" s="462">
        <v>0.39489207101169133</v>
      </c>
      <c r="F1595" s="516">
        <v>2024.17</v>
      </c>
      <c r="G1595" s="464">
        <v>282113249042.50201</v>
      </c>
      <c r="H1595" s="461">
        <v>16296756.723330865</v>
      </c>
      <c r="I1595" s="464">
        <v>358231683774.47473</v>
      </c>
      <c r="J1595" s="462">
        <v>0.18303653348428983</v>
      </c>
      <c r="K1595" s="464">
        <v>3690378649.7293525</v>
      </c>
      <c r="L1595" s="464">
        <v>0</v>
      </c>
      <c r="M1595" s="464">
        <v>183126561910.10321</v>
      </c>
      <c r="N1595" s="464">
        <v>60725521158.774567</v>
      </c>
      <c r="O1595" s="464">
        <v>32231.73640157736</v>
      </c>
      <c r="P1595" s="461">
        <v>365699.44964829815</v>
      </c>
      <c r="Q1595" s="461">
        <v>221478.73264507856</v>
      </c>
      <c r="R1595" s="464">
        <v>862220384670.63647</v>
      </c>
      <c r="S1595" s="462">
        <v>0.50329579413857251</v>
      </c>
      <c r="T1595" s="462">
        <v>0.35439998624478242</v>
      </c>
      <c r="U1595" s="461">
        <v>18.520744485700448</v>
      </c>
      <c r="V1595" s="464">
        <v>6258655562481.6094</v>
      </c>
      <c r="W1595" s="460">
        <v>1974.2296126111814</v>
      </c>
      <c r="X1595" s="463">
        <v>3.9194303905628031E-2</v>
      </c>
      <c r="Y1595" s="476">
        <v>2.0000000000000001E-4</v>
      </c>
    </row>
    <row r="1596" spans="1:25" x14ac:dyDescent="0.2">
      <c r="A1596" s="475">
        <f t="shared" si="24"/>
        <v>1592</v>
      </c>
      <c r="B1596" s="462">
        <v>0.66644661780461545</v>
      </c>
      <c r="C1596" s="461">
        <v>8777.5073894661764</v>
      </c>
      <c r="D1596" s="462">
        <v>0.6392133572329457</v>
      </c>
      <c r="E1596" s="462">
        <v>0.51984192864790435</v>
      </c>
      <c r="F1596" s="516">
        <v>2024.24</v>
      </c>
      <c r="G1596" s="464">
        <v>227200152248.90054</v>
      </c>
      <c r="H1596" s="461">
        <v>13415886.074008984</v>
      </c>
      <c r="I1596" s="464">
        <v>302225051409.68384</v>
      </c>
      <c r="J1596" s="462">
        <v>0.2691204705380964</v>
      </c>
      <c r="K1596" s="464">
        <v>5759872613.487381</v>
      </c>
      <c r="L1596" s="464">
        <v>3875305613.6146636</v>
      </c>
      <c r="M1596" s="464">
        <v>186297978743.85715</v>
      </c>
      <c r="N1596" s="464">
        <v>21186406379.252914</v>
      </c>
      <c r="O1596" s="464">
        <v>27576.434000050045</v>
      </c>
      <c r="P1596" s="461">
        <v>194729.76845749913</v>
      </c>
      <c r="Q1596" s="461">
        <v>94402.880700288486</v>
      </c>
      <c r="R1596" s="464">
        <v>761967745290.26599</v>
      </c>
      <c r="S1596" s="462">
        <v>0.56997604196629581</v>
      </c>
      <c r="T1596" s="462">
        <v>0.37435428622736339</v>
      </c>
      <c r="U1596" s="461">
        <v>17.760116062061915</v>
      </c>
      <c r="V1596" s="464">
        <v>5546460299897.1318</v>
      </c>
      <c r="W1596" s="460">
        <v>1752.1853979689208</v>
      </c>
      <c r="X1596" s="463">
        <v>4.15844986942248E-2</v>
      </c>
      <c r="Y1596" s="476">
        <v>2.0000000000000001E-4</v>
      </c>
    </row>
    <row r="1597" spans="1:25" x14ac:dyDescent="0.2">
      <c r="A1597" s="475">
        <f t="shared" si="24"/>
        <v>1593</v>
      </c>
      <c r="B1597" s="462">
        <v>0.46637298230016833</v>
      </c>
      <c r="C1597" s="461">
        <v>5426.4354523351549</v>
      </c>
      <c r="D1597" s="462">
        <v>0.37449129208379967</v>
      </c>
      <c r="E1597" s="462">
        <v>0.54318905876983825</v>
      </c>
      <c r="F1597" s="516">
        <v>2024.9</v>
      </c>
      <c r="G1597" s="464">
        <v>122731346065.04881</v>
      </c>
      <c r="H1597" s="461">
        <v>6431317.4359301655</v>
      </c>
      <c r="I1597" s="464">
        <v>249508473348.36731</v>
      </c>
      <c r="J1597" s="462">
        <v>0.42882135564055557</v>
      </c>
      <c r="K1597" s="464">
        <v>18353735728.978176</v>
      </c>
      <c r="L1597" s="464">
        <v>25107794828.206841</v>
      </c>
      <c r="M1597" s="464">
        <v>76009606822.615463</v>
      </c>
      <c r="N1597" s="464">
        <v>152016209558.41763</v>
      </c>
      <c r="O1597" s="464">
        <v>39801.060891603585</v>
      </c>
      <c r="P1597" s="461">
        <v>833595.77430859976</v>
      </c>
      <c r="Q1597" s="461">
        <v>518986.57008339808</v>
      </c>
      <c r="R1597" s="464">
        <v>612377078509.49048</v>
      </c>
      <c r="S1597" s="462">
        <v>0.49396629349700177</v>
      </c>
      <c r="T1597" s="462">
        <v>0.38241048105511299</v>
      </c>
      <c r="U1597" s="461">
        <v>16.086616789569746</v>
      </c>
      <c r="V1597" s="464">
        <v>4230327954501.061</v>
      </c>
      <c r="W1597" s="460">
        <v>1335.955884365678</v>
      </c>
      <c r="X1597" s="463">
        <v>4.4497913687084778E-2</v>
      </c>
      <c r="Y1597" s="476">
        <v>2.0000000000000001E-4</v>
      </c>
    </row>
    <row r="1598" spans="1:25" x14ac:dyDescent="0.2">
      <c r="A1598" s="475">
        <f t="shared" si="24"/>
        <v>1594</v>
      </c>
      <c r="B1598" s="462">
        <v>0.60950125188470217</v>
      </c>
      <c r="C1598" s="461">
        <v>4165.3516213948305</v>
      </c>
      <c r="D1598" s="462">
        <v>1.0133932219920858</v>
      </c>
      <c r="E1598" s="462">
        <v>0.55893998454273208</v>
      </c>
      <c r="F1598" s="516">
        <v>2024.31</v>
      </c>
      <c r="G1598" s="464">
        <v>194691855825.53802</v>
      </c>
      <c r="H1598" s="461">
        <v>31920116.318171158</v>
      </c>
      <c r="I1598" s="464">
        <v>477778923938.81909</v>
      </c>
      <c r="J1598" s="462">
        <v>9.4350398645305922E-2</v>
      </c>
      <c r="K1598" s="464">
        <v>18948771824.303204</v>
      </c>
      <c r="L1598" s="464">
        <v>0</v>
      </c>
      <c r="M1598" s="464">
        <v>166039308072.30753</v>
      </c>
      <c r="N1598" s="464">
        <v>78996086644.629868</v>
      </c>
      <c r="O1598" s="464">
        <v>27036.87277226786</v>
      </c>
      <c r="P1598" s="461">
        <v>543635.84809698339</v>
      </c>
      <c r="Q1598" s="461">
        <v>351693.52328625805</v>
      </c>
      <c r="R1598" s="464">
        <v>1029049369484.2522</v>
      </c>
      <c r="S1598" s="462">
        <v>0.42187189667676839</v>
      </c>
      <c r="T1598" s="462">
        <v>0.18673666026825028</v>
      </c>
      <c r="U1598" s="461">
        <v>20.421807700828154</v>
      </c>
      <c r="V1598" s="464">
        <v>4265186329516.1973</v>
      </c>
      <c r="W1598" s="460">
        <v>1343.5871143214467</v>
      </c>
      <c r="X1598" s="463">
        <v>3.6651917336718146E-2</v>
      </c>
      <c r="Y1598" s="476">
        <v>2.0000000000000001E-4</v>
      </c>
    </row>
    <row r="1599" spans="1:25" x14ac:dyDescent="0.2">
      <c r="A1599" s="475">
        <f t="shared" si="24"/>
        <v>1595</v>
      </c>
      <c r="B1599" s="462">
        <v>0.5868492881776306</v>
      </c>
      <c r="C1599" s="461">
        <v>7715.7400139719175</v>
      </c>
      <c r="D1599" s="462">
        <v>0.60496830720909045</v>
      </c>
      <c r="E1599" s="462">
        <v>0.41000780001037773</v>
      </c>
      <c r="F1599" s="516">
        <v>2025.29</v>
      </c>
      <c r="G1599" s="464">
        <v>244249411350.43243</v>
      </c>
      <c r="H1599" s="461">
        <v>12229867.628096078</v>
      </c>
      <c r="I1599" s="464">
        <v>297072118760.77655</v>
      </c>
      <c r="J1599" s="462">
        <v>0.23524498597813903</v>
      </c>
      <c r="K1599" s="464">
        <v>15690508898.147964</v>
      </c>
      <c r="L1599" s="464">
        <v>38467409592.701561</v>
      </c>
      <c r="M1599" s="464">
        <v>150529454940.29333</v>
      </c>
      <c r="N1599" s="464">
        <v>55072877186.62455</v>
      </c>
      <c r="O1599" s="464">
        <v>27727.993657622694</v>
      </c>
      <c r="P1599" s="461">
        <v>351251.87777846004</v>
      </c>
      <c r="Q1599" s="461">
        <v>212440.63731385043</v>
      </c>
      <c r="R1599" s="464">
        <v>745351011869.88049</v>
      </c>
      <c r="S1599" s="462">
        <v>0.52253829012466912</v>
      </c>
      <c r="T1599" s="462">
        <v>0.42197934879667531</v>
      </c>
      <c r="U1599" s="461">
        <v>17.607048312545047</v>
      </c>
      <c r="V1599" s="464">
        <v>6095183506459.5215</v>
      </c>
      <c r="W1599" s="460">
        <v>1923.5545116448804</v>
      </c>
      <c r="X1599" s="463">
        <v>4.1502423294713237E-2</v>
      </c>
      <c r="Y1599" s="476">
        <v>2.0000000000000001E-4</v>
      </c>
    </row>
    <row r="1600" spans="1:25" x14ac:dyDescent="0.2">
      <c r="A1600" s="475">
        <f t="shared" si="24"/>
        <v>1596</v>
      </c>
      <c r="B1600" s="462">
        <v>0.50359081465405642</v>
      </c>
      <c r="C1600" s="461">
        <v>2837.2691110782525</v>
      </c>
      <c r="D1600" s="462">
        <v>0.98623250940016238</v>
      </c>
      <c r="E1600" s="462">
        <v>0.31423638102162699</v>
      </c>
      <c r="F1600" s="516">
        <v>2023.75</v>
      </c>
      <c r="G1600" s="464">
        <v>451535708837.96954</v>
      </c>
      <c r="H1600" s="461">
        <v>30774361.141855724</v>
      </c>
      <c r="I1600" s="464">
        <v>504875366310.14514</v>
      </c>
      <c r="J1600" s="462">
        <v>0.16918053912060627</v>
      </c>
      <c r="K1600" s="464">
        <v>12608903897.860657</v>
      </c>
      <c r="L1600" s="464">
        <v>3450915842.4012504</v>
      </c>
      <c r="M1600" s="464">
        <v>490707950041.8139</v>
      </c>
      <c r="N1600" s="464">
        <v>90773584709.99855</v>
      </c>
      <c r="O1600" s="464">
        <v>25137.801484841515</v>
      </c>
      <c r="P1600" s="461">
        <v>604453.79837833671</v>
      </c>
      <c r="Q1600" s="461">
        <v>401100.34647225647</v>
      </c>
      <c r="R1600" s="464">
        <v>1573436435133.7661</v>
      </c>
      <c r="S1600" s="462">
        <v>0.56219894911003043</v>
      </c>
      <c r="T1600" s="462">
        <v>0.32402920696211618</v>
      </c>
      <c r="U1600" s="461">
        <v>18.276390858916091</v>
      </c>
      <c r="V1600" s="464">
        <v>10243672075174.932</v>
      </c>
      <c r="W1600" s="460">
        <v>3235.0291664937681</v>
      </c>
      <c r="X1600" s="463">
        <v>3.972533260360335E-2</v>
      </c>
      <c r="Y1600" s="476">
        <v>2.0000000000000001E-4</v>
      </c>
    </row>
    <row r="1601" spans="1:25" x14ac:dyDescent="0.2">
      <c r="A1601" s="475">
        <f t="shared" si="24"/>
        <v>1597</v>
      </c>
      <c r="B1601" s="462">
        <v>0.4409784160886237</v>
      </c>
      <c r="C1601" s="461">
        <v>6084.5340418081205</v>
      </c>
      <c r="D1601" s="462">
        <v>0.75683548895643071</v>
      </c>
      <c r="E1601" s="462">
        <v>0.34636398111093319</v>
      </c>
      <c r="F1601" s="516">
        <v>2023.75</v>
      </c>
      <c r="G1601" s="464">
        <v>210084419341.67834</v>
      </c>
      <c r="H1601" s="461">
        <v>18255247.391608078</v>
      </c>
      <c r="I1601" s="464">
        <v>489108642773.51489</v>
      </c>
      <c r="J1601" s="462">
        <v>0.35203184001444543</v>
      </c>
      <c r="K1601" s="464">
        <v>16465890520.720041</v>
      </c>
      <c r="L1601" s="464">
        <v>0</v>
      </c>
      <c r="M1601" s="464">
        <v>287436821289.34448</v>
      </c>
      <c r="N1601" s="464">
        <v>66853922753.471786</v>
      </c>
      <c r="O1601" s="464">
        <v>36764.081296725286</v>
      </c>
      <c r="P1601" s="461">
        <v>412570.36888673715</v>
      </c>
      <c r="Q1601" s="461">
        <v>256012.81661174627</v>
      </c>
      <c r="R1601" s="464">
        <v>1157093002489.3862</v>
      </c>
      <c r="S1601" s="462">
        <v>0.5714797329915916</v>
      </c>
      <c r="T1601" s="462">
        <v>0.29742816634230079</v>
      </c>
      <c r="U1601" s="461">
        <v>16.58920427839676</v>
      </c>
      <c r="V1601" s="464">
        <v>6273048664609.8398</v>
      </c>
      <c r="W1601" s="460">
        <v>1979.6282693603293</v>
      </c>
      <c r="X1601" s="463">
        <v>4.4342472339444508E-2</v>
      </c>
      <c r="Y1601" s="476">
        <v>2.0000000000000001E-4</v>
      </c>
    </row>
    <row r="1602" spans="1:25" x14ac:dyDescent="0.2">
      <c r="A1602" s="475">
        <f t="shared" si="24"/>
        <v>1598</v>
      </c>
      <c r="B1602" s="462">
        <v>0.48603615330536426</v>
      </c>
      <c r="C1602" s="461">
        <v>1500</v>
      </c>
      <c r="D1602" s="462">
        <v>0.91290429741756352</v>
      </c>
      <c r="E1602" s="462">
        <v>0.3741862179593316</v>
      </c>
      <c r="F1602" s="516">
        <v>2025.48</v>
      </c>
      <c r="G1602" s="464">
        <v>296058505919.31665</v>
      </c>
      <c r="H1602" s="461">
        <v>27240683.953772709</v>
      </c>
      <c r="I1602" s="464">
        <v>618632207056.63684</v>
      </c>
      <c r="J1602" s="462">
        <v>0.22375234684688794</v>
      </c>
      <c r="K1602" s="464">
        <v>13032947736.055311</v>
      </c>
      <c r="L1602" s="464">
        <v>0</v>
      </c>
      <c r="M1602" s="464">
        <v>134403026001.83681</v>
      </c>
      <c r="N1602" s="464">
        <v>134022510386.5304</v>
      </c>
      <c r="O1602" s="464">
        <v>15344.581966616031</v>
      </c>
      <c r="P1602" s="461">
        <v>667986.61090696231</v>
      </c>
      <c r="Q1602" s="461">
        <v>454948.83409321721</v>
      </c>
      <c r="R1602" s="464">
        <v>1266463888669.8379</v>
      </c>
      <c r="S1602" s="462">
        <v>0.4540221265323115</v>
      </c>
      <c r="T1602" s="462">
        <v>0.32331095000030929</v>
      </c>
      <c r="U1602" s="461">
        <v>17.290036809537757</v>
      </c>
      <c r="V1602" s="464">
        <v>7715821085164.9111</v>
      </c>
      <c r="W1602" s="460">
        <v>2432.3368582425051</v>
      </c>
      <c r="X1602" s="463">
        <v>4.2581241271993774E-2</v>
      </c>
      <c r="Y1602" s="476">
        <v>2.0000000000000001E-4</v>
      </c>
    </row>
    <row r="1603" spans="1:25" x14ac:dyDescent="0.2">
      <c r="A1603" s="475">
        <f t="shared" si="24"/>
        <v>1599</v>
      </c>
      <c r="B1603" s="462">
        <v>0.54088913952604789</v>
      </c>
      <c r="C1603" s="461">
        <v>9724.2976481440946</v>
      </c>
      <c r="D1603" s="462">
        <v>0.57777410553530117</v>
      </c>
      <c r="E1603" s="462">
        <v>0.2844216239064673</v>
      </c>
      <c r="F1603" s="516">
        <v>2025.93</v>
      </c>
      <c r="G1603" s="464">
        <v>134769508547.53871</v>
      </c>
      <c r="H1603" s="461">
        <v>11445534.325055825</v>
      </c>
      <c r="I1603" s="464">
        <v>306943998407.76453</v>
      </c>
      <c r="J1603" s="462">
        <v>0.24012166179508687</v>
      </c>
      <c r="K1603" s="464">
        <v>15098637698.979721</v>
      </c>
      <c r="L1603" s="464">
        <v>14097518765.67178</v>
      </c>
      <c r="M1603" s="464">
        <v>84422834971.090454</v>
      </c>
      <c r="N1603" s="464">
        <v>25968532822.362305</v>
      </c>
      <c r="O1603" s="464">
        <v>29177.364370755058</v>
      </c>
      <c r="P1603" s="461">
        <v>187051.69271633564</v>
      </c>
      <c r="Q1603" s="461">
        <v>90012.429442542241</v>
      </c>
      <c r="R1603" s="464">
        <v>595080391969.18152</v>
      </c>
      <c r="S1603" s="462">
        <v>0.4813441632189972</v>
      </c>
      <c r="T1603" s="462">
        <v>0.34228933296142305</v>
      </c>
      <c r="U1603" s="461">
        <v>16.84206830410864</v>
      </c>
      <c r="V1603" s="464">
        <v>3784138155251.8926</v>
      </c>
      <c r="W1603" s="460">
        <v>1193.9416173415548</v>
      </c>
      <c r="X1603" s="463">
        <v>4.3202057324827202E-2</v>
      </c>
      <c r="Y1603" s="476">
        <v>2.0000000000000001E-4</v>
      </c>
    </row>
    <row r="1604" spans="1:25" x14ac:dyDescent="0.2">
      <c r="A1604" s="475">
        <f t="shared" si="24"/>
        <v>1600</v>
      </c>
      <c r="B1604" s="462">
        <v>0.39868489107499877</v>
      </c>
      <c r="C1604" s="461">
        <v>4915.8780082852454</v>
      </c>
      <c r="D1604" s="462">
        <v>0.89421843809663226</v>
      </c>
      <c r="E1604" s="462">
        <v>0.3870435669965081</v>
      </c>
      <c r="F1604" s="516">
        <v>2024.95</v>
      </c>
      <c r="G1604" s="464">
        <v>370857475057.67908</v>
      </c>
      <c r="H1604" s="461">
        <v>24191187.149139248</v>
      </c>
      <c r="I1604" s="464">
        <v>643775405835.07092</v>
      </c>
      <c r="J1604" s="462">
        <v>0.37354156525681526</v>
      </c>
      <c r="K1604" s="464">
        <v>16969939796.893303</v>
      </c>
      <c r="L1604" s="464">
        <v>0</v>
      </c>
      <c r="M1604" s="464">
        <v>253623643864.3577</v>
      </c>
      <c r="N1604" s="464">
        <v>52704555263.887604</v>
      </c>
      <c r="O1604" s="464">
        <v>19652.769161349825</v>
      </c>
      <c r="P1604" s="461">
        <v>343387.15587070805</v>
      </c>
      <c r="Q1604" s="461">
        <v>199088.50992829018</v>
      </c>
      <c r="R1604" s="464">
        <v>1397454903749.011</v>
      </c>
      <c r="S1604" s="462">
        <v>0.57915010422724811</v>
      </c>
      <c r="T1604" s="462">
        <v>0.41043610529509628</v>
      </c>
      <c r="U1604" s="461">
        <v>16.833917759811726</v>
      </c>
      <c r="V1604" s="464">
        <v>10438900175164.506</v>
      </c>
      <c r="W1604" s="460">
        <v>3294.506428248148</v>
      </c>
      <c r="X1604" s="463">
        <v>4.4250178543192811E-2</v>
      </c>
      <c r="Y1604" s="476">
        <v>2.0000000000000001E-4</v>
      </c>
    </row>
    <row r="1605" spans="1:25" x14ac:dyDescent="0.2">
      <c r="A1605" s="475">
        <f t="shared" si="24"/>
        <v>1601</v>
      </c>
      <c r="B1605" s="462">
        <v>0.63562836767455455</v>
      </c>
      <c r="C1605" s="461">
        <v>4818.9851937641779</v>
      </c>
      <c r="D1605" s="462">
        <v>0.90362351695116072</v>
      </c>
      <c r="E1605" s="462">
        <v>0.45724774652015826</v>
      </c>
      <c r="F1605" s="516">
        <v>2026</v>
      </c>
      <c r="G1605" s="464">
        <v>142344266942.38815</v>
      </c>
      <c r="H1605" s="461">
        <v>25089011.7698875</v>
      </c>
      <c r="I1605" s="464">
        <v>589561419148.69067</v>
      </c>
      <c r="J1605" s="462">
        <v>0.36041486484672802</v>
      </c>
      <c r="K1605" s="464">
        <v>29185178054.908916</v>
      </c>
      <c r="L1605" s="464">
        <v>36547827678.668022</v>
      </c>
      <c r="M1605" s="464">
        <v>31783029809.157837</v>
      </c>
      <c r="N1605" s="464">
        <v>42154115062.256813</v>
      </c>
      <c r="O1605" s="464">
        <v>25328.085862660722</v>
      </c>
      <c r="P1605" s="461">
        <v>315060.04257516545</v>
      </c>
      <c r="Q1605" s="461">
        <v>177473.77790595597</v>
      </c>
      <c r="R1605" s="464">
        <v>886793975187.25354</v>
      </c>
      <c r="S1605" s="462">
        <v>0.4728416121122237</v>
      </c>
      <c r="T1605" s="462">
        <v>0.38148446386806095</v>
      </c>
      <c r="U1605" s="461">
        <v>15.377068116369182</v>
      </c>
      <c r="V1605" s="464">
        <v>5839437676425.4258</v>
      </c>
      <c r="W1605" s="460">
        <v>1841.5426037233922</v>
      </c>
      <c r="X1605" s="463">
        <v>4.6874679672866348E-2</v>
      </c>
      <c r="Y1605" s="476">
        <v>2.0000000000000001E-4</v>
      </c>
    </row>
    <row r="1606" spans="1:25" x14ac:dyDescent="0.2">
      <c r="A1606" s="475">
        <f t="shared" si="24"/>
        <v>1602</v>
      </c>
      <c r="B1606" s="462">
        <v>0.50285080312256591</v>
      </c>
      <c r="C1606" s="461">
        <v>3947.6905911931135</v>
      </c>
      <c r="D1606" s="462">
        <v>0.56542732674414597</v>
      </c>
      <c r="E1606" s="462">
        <v>0.3261028703214961</v>
      </c>
      <c r="F1606" s="516">
        <v>2025.39</v>
      </c>
      <c r="G1606" s="464">
        <v>87637922786.803146</v>
      </c>
      <c r="H1606" s="461">
        <v>11389953.137112353</v>
      </c>
      <c r="I1606" s="464">
        <v>389098865249.01868</v>
      </c>
      <c r="J1606" s="462">
        <v>0.45763586284747648</v>
      </c>
      <c r="K1606" s="464">
        <v>7479091144.5514145</v>
      </c>
      <c r="L1606" s="464">
        <v>3126228793.7837911</v>
      </c>
      <c r="M1606" s="464">
        <v>59258021558.601555</v>
      </c>
      <c r="N1606" s="464">
        <v>59458794857.023163</v>
      </c>
      <c r="O1606" s="464">
        <v>21754.8298447487</v>
      </c>
      <c r="P1606" s="461">
        <v>370363.85455616796</v>
      </c>
      <c r="Q1606" s="461">
        <v>228412.43107914916</v>
      </c>
      <c r="R1606" s="464">
        <v>640003391302.94275</v>
      </c>
      <c r="S1606" s="462">
        <v>0.54002019387138545</v>
      </c>
      <c r="T1606" s="462">
        <v>0.38335029913890323</v>
      </c>
      <c r="U1606" s="461">
        <v>15.088246198938005</v>
      </c>
      <c r="V1606" s="464">
        <v>4257438319420.0308</v>
      </c>
      <c r="W1606" s="460">
        <v>1344.9352091699072</v>
      </c>
      <c r="X1606" s="463">
        <v>4.6412585532568058E-2</v>
      </c>
      <c r="Y1606" s="476">
        <v>2.0000000000000001E-4</v>
      </c>
    </row>
    <row r="1607" spans="1:25" x14ac:dyDescent="0.2">
      <c r="A1607" s="475">
        <f t="shared" ref="A1607:A1670" si="25">A1606+1</f>
        <v>1603</v>
      </c>
      <c r="B1607" s="462">
        <v>0.43515222284501848</v>
      </c>
      <c r="C1607" s="461">
        <v>3226.1776511496491</v>
      </c>
      <c r="D1607" s="462">
        <v>1.1466641285402932</v>
      </c>
      <c r="E1607" s="462">
        <v>0.5620687749727461</v>
      </c>
      <c r="F1607" s="516">
        <v>2025.61</v>
      </c>
      <c r="G1607" s="464">
        <v>145275309952.59045</v>
      </c>
      <c r="H1607" s="461">
        <v>37211828.774096735</v>
      </c>
      <c r="I1607" s="464">
        <v>609998465351.89832</v>
      </c>
      <c r="J1607" s="462">
        <v>1.4270538200568783E-2</v>
      </c>
      <c r="K1607" s="464">
        <v>23203781684.550472</v>
      </c>
      <c r="L1607" s="464">
        <v>5593154034.8592463</v>
      </c>
      <c r="M1607" s="464">
        <v>151621729632.26324</v>
      </c>
      <c r="N1607" s="464">
        <v>11398128169.886541</v>
      </c>
      <c r="O1607" s="464">
        <v>27451.458029246409</v>
      </c>
      <c r="P1607" s="461">
        <v>157148.13061381469</v>
      </c>
      <c r="Q1607" s="461">
        <v>40453.266849677646</v>
      </c>
      <c r="R1607" s="464">
        <v>1080386057212.5782</v>
      </c>
      <c r="S1607" s="462">
        <v>0.34000930571403659</v>
      </c>
      <c r="T1607" s="462">
        <v>0.10707948312904578</v>
      </c>
      <c r="U1607" s="461">
        <v>26.006253084185794</v>
      </c>
      <c r="V1607" s="464">
        <v>3215737131768.5938</v>
      </c>
      <c r="W1607" s="460">
        <v>1015.1172215085568</v>
      </c>
      <c r="X1607" s="463">
        <v>2.9790751608163413E-2</v>
      </c>
      <c r="Y1607" s="476">
        <v>2.0000000000000001E-4</v>
      </c>
    </row>
    <row r="1608" spans="1:25" x14ac:dyDescent="0.2">
      <c r="A1608" s="475">
        <f t="shared" si="25"/>
        <v>1604</v>
      </c>
      <c r="B1608" s="462">
        <v>0.44781405444426148</v>
      </c>
      <c r="C1608" s="461">
        <v>6754.8723680937874</v>
      </c>
      <c r="D1608" s="462">
        <v>0.39376887634902663</v>
      </c>
      <c r="E1608" s="462">
        <v>0.28650223866938163</v>
      </c>
      <c r="F1608" s="516">
        <v>2025.58</v>
      </c>
      <c r="G1608" s="464">
        <v>171434536729.00476</v>
      </c>
      <c r="H1608" s="461">
        <v>7114987.0376867261</v>
      </c>
      <c r="I1608" s="464">
        <v>259790053292.38544</v>
      </c>
      <c r="J1608" s="462">
        <v>0.44781405444426148</v>
      </c>
      <c r="K1608" s="464">
        <v>22459754873.737305</v>
      </c>
      <c r="L1608" s="464">
        <v>40079068317.777779</v>
      </c>
      <c r="M1608" s="464">
        <v>87597876275.085175</v>
      </c>
      <c r="N1608" s="464">
        <v>68478897445.817932</v>
      </c>
      <c r="O1608" s="464">
        <v>31798.831059116234</v>
      </c>
      <c r="P1608" s="461">
        <v>465972.67905109981</v>
      </c>
      <c r="Q1608" s="461">
        <v>278627.9330568079</v>
      </c>
      <c r="R1608" s="464">
        <v>647111292420.8335</v>
      </c>
      <c r="S1608" s="462">
        <v>0.5802439577434525</v>
      </c>
      <c r="T1608" s="462">
        <v>0.44519742935967122</v>
      </c>
      <c r="U1608" s="461">
        <v>16.49591736992393</v>
      </c>
      <c r="V1608" s="464">
        <v>5334211085667.4463</v>
      </c>
      <c r="W1608" s="460">
        <v>1682.4401494485485</v>
      </c>
      <c r="X1608" s="463">
        <v>4.3481754576945961E-2</v>
      </c>
      <c r="Y1608" s="476">
        <v>2.0000000000000001E-4</v>
      </c>
    </row>
    <row r="1609" spans="1:25" x14ac:dyDescent="0.2">
      <c r="A1609" s="475">
        <f t="shared" si="25"/>
        <v>1605</v>
      </c>
      <c r="B1609" s="462">
        <v>0.45915869120963115</v>
      </c>
      <c r="C1609" s="461">
        <v>1500</v>
      </c>
      <c r="D1609" s="462">
        <v>0.53835697129173221</v>
      </c>
      <c r="E1609" s="462">
        <v>0.36956269534546904</v>
      </c>
      <c r="F1609" s="516">
        <v>2026.54</v>
      </c>
      <c r="G1609" s="464">
        <v>117620305740.77116</v>
      </c>
      <c r="H1609" s="461">
        <v>11306398.240562985</v>
      </c>
      <c r="I1609" s="464">
        <v>310373932431.79413</v>
      </c>
      <c r="J1609" s="462">
        <v>0.35479282267488743</v>
      </c>
      <c r="K1609" s="464">
        <v>11434243299.087505</v>
      </c>
      <c r="L1609" s="464">
        <v>33235919409.593285</v>
      </c>
      <c r="M1609" s="464">
        <v>36218250245.959999</v>
      </c>
      <c r="N1609" s="464">
        <v>85232785063.286301</v>
      </c>
      <c r="O1609" s="464">
        <v>23766.110999182853</v>
      </c>
      <c r="P1609" s="461">
        <v>534784.73021751444</v>
      </c>
      <c r="Q1609" s="461">
        <v>341932.87834315654</v>
      </c>
      <c r="R1609" s="464">
        <v>602203715334.89136</v>
      </c>
      <c r="S1609" s="462">
        <v>0.4884124597974594</v>
      </c>
      <c r="T1609" s="462">
        <v>0.35119902280318321</v>
      </c>
      <c r="U1609" s="461">
        <v>16.249762724760554</v>
      </c>
      <c r="V1609" s="464">
        <v>3853328049183.1938</v>
      </c>
      <c r="W1609" s="460">
        <v>1213.8228017623196</v>
      </c>
      <c r="X1609" s="463">
        <v>4.4189385398295401E-2</v>
      </c>
      <c r="Y1609" s="476">
        <v>2.0000000000000001E-4</v>
      </c>
    </row>
    <row r="1610" spans="1:25" x14ac:dyDescent="0.2">
      <c r="A1610" s="475">
        <f t="shared" si="25"/>
        <v>1606</v>
      </c>
      <c r="B1610" s="462">
        <v>0.45623312309266295</v>
      </c>
      <c r="C1610" s="461">
        <v>3241.9045622153371</v>
      </c>
      <c r="D1610" s="462">
        <v>0.64506091125316889</v>
      </c>
      <c r="E1610" s="462">
        <v>0.53103651581301925</v>
      </c>
      <c r="F1610" s="516">
        <v>2025.58</v>
      </c>
      <c r="G1610" s="464">
        <v>94945947494.848724</v>
      </c>
      <c r="H1610" s="461">
        <v>14341173.3390966</v>
      </c>
      <c r="I1610" s="464">
        <v>468015432926.36798</v>
      </c>
      <c r="J1610" s="462">
        <v>0.45623312309266295</v>
      </c>
      <c r="K1610" s="464">
        <v>17241434612.822716</v>
      </c>
      <c r="L1610" s="464">
        <v>9584223921.0951176</v>
      </c>
      <c r="M1610" s="464">
        <v>97213681772.561295</v>
      </c>
      <c r="N1610" s="464">
        <v>39695619188.082176</v>
      </c>
      <c r="O1610" s="464">
        <v>37397.66772722255</v>
      </c>
      <c r="P1610" s="461">
        <v>275325.44508580898</v>
      </c>
      <c r="Q1610" s="461">
        <v>153447.0533357377</v>
      </c>
      <c r="R1610" s="464">
        <v>759340755545.93164</v>
      </c>
      <c r="S1610" s="462">
        <v>0.54976235688408492</v>
      </c>
      <c r="T1610" s="462">
        <v>0.37256319642485464</v>
      </c>
      <c r="U1610" s="461">
        <v>14.92049230989188</v>
      </c>
      <c r="V1610" s="464">
        <v>4808513257212.6777</v>
      </c>
      <c r="W1610" s="460">
        <v>1517.3739794394942</v>
      </c>
      <c r="X1610" s="463">
        <v>4.7149406804757293E-2</v>
      </c>
      <c r="Y1610" s="476">
        <v>2.0000000000000001E-4</v>
      </c>
    </row>
    <row r="1611" spans="1:25" x14ac:dyDescent="0.2">
      <c r="A1611" s="475">
        <f t="shared" si="25"/>
        <v>1607</v>
      </c>
      <c r="B1611" s="462">
        <v>0.51539383451187326</v>
      </c>
      <c r="C1611" s="461">
        <v>6257.9341189215875</v>
      </c>
      <c r="D1611" s="462">
        <v>0.73822777161442921</v>
      </c>
      <c r="E1611" s="462">
        <v>0.57144377187465034</v>
      </c>
      <c r="F1611" s="516">
        <v>2026.06</v>
      </c>
      <c r="G1611" s="464">
        <v>81010560558.14267</v>
      </c>
      <c r="H1611" s="461">
        <v>17028400.955624592</v>
      </c>
      <c r="I1611" s="464">
        <v>551112556995.9541</v>
      </c>
      <c r="J1611" s="462">
        <v>0.47709158512105965</v>
      </c>
      <c r="K1611" s="464">
        <v>27990086932.665337</v>
      </c>
      <c r="L1611" s="464">
        <v>38243004391.762222</v>
      </c>
      <c r="M1611" s="464">
        <v>40783390445.464691</v>
      </c>
      <c r="N1611" s="464">
        <v>33080886814.451191</v>
      </c>
      <c r="O1611" s="464">
        <v>29931.723410139144</v>
      </c>
      <c r="P1611" s="461">
        <v>250418.94802320527</v>
      </c>
      <c r="Q1611" s="461">
        <v>132928.70222425839</v>
      </c>
      <c r="R1611" s="464">
        <v>762766035099.29932</v>
      </c>
      <c r="S1611" s="462">
        <v>0.53243089966593582</v>
      </c>
      <c r="T1611" s="462">
        <v>0.38859907566510454</v>
      </c>
      <c r="U1611" s="461">
        <v>14.492143314391091</v>
      </c>
      <c r="V1611" s="464">
        <v>4919744808440.1992</v>
      </c>
      <c r="W1611" s="460">
        <v>1550.989441793889</v>
      </c>
      <c r="X1611" s="463">
        <v>4.8334290165127539E-2</v>
      </c>
      <c r="Y1611" s="476">
        <v>2.0000000000000001E-4</v>
      </c>
    </row>
    <row r="1612" spans="1:25" x14ac:dyDescent="0.2">
      <c r="A1612" s="475">
        <f t="shared" si="25"/>
        <v>1608</v>
      </c>
      <c r="B1612" s="462">
        <v>0.70813225720119166</v>
      </c>
      <c r="C1612" s="461">
        <v>1500</v>
      </c>
      <c r="D1612" s="462">
        <v>0.62850038642054418</v>
      </c>
      <c r="E1612" s="462">
        <v>0.31161344700748927</v>
      </c>
      <c r="F1612" s="516">
        <v>2024.43</v>
      </c>
      <c r="G1612" s="464">
        <v>275024878359.53564</v>
      </c>
      <c r="H1612" s="461">
        <v>14554098.521424232</v>
      </c>
      <c r="I1612" s="464">
        <v>307938695665.07983</v>
      </c>
      <c r="J1612" s="462">
        <v>0.13768656199113971</v>
      </c>
      <c r="K1612" s="464">
        <v>7727413993.1075373</v>
      </c>
      <c r="L1612" s="464">
        <v>3470211206.9895387</v>
      </c>
      <c r="M1612" s="464">
        <v>222868417878.81308</v>
      </c>
      <c r="N1612" s="464">
        <v>52385578173.490044</v>
      </c>
      <c r="O1612" s="464">
        <v>24388.964351909355</v>
      </c>
      <c r="P1612" s="461">
        <v>324204.70339940436</v>
      </c>
      <c r="Q1612" s="461">
        <v>190962.86071567674</v>
      </c>
      <c r="R1612" s="464">
        <v>870209249939.90662</v>
      </c>
      <c r="S1612" s="462">
        <v>0.53058444449945008</v>
      </c>
      <c r="T1612" s="462">
        <v>0.34042495702585929</v>
      </c>
      <c r="U1612" s="461">
        <v>18.527770185307926</v>
      </c>
      <c r="V1612" s="464">
        <v>6016562197850.959</v>
      </c>
      <c r="W1612" s="460">
        <v>1897.9153084286991</v>
      </c>
      <c r="X1612" s="463">
        <v>3.9406222381989625E-2</v>
      </c>
      <c r="Y1612" s="476">
        <v>2.0000000000000001E-4</v>
      </c>
    </row>
    <row r="1613" spans="1:25" x14ac:dyDescent="0.2">
      <c r="A1613" s="475">
        <f t="shared" si="25"/>
        <v>1609</v>
      </c>
      <c r="B1613" s="462">
        <v>0.59232851002003084</v>
      </c>
      <c r="C1613" s="461">
        <v>5451.2761290800536</v>
      </c>
      <c r="D1613" s="462">
        <v>0.89321045340440341</v>
      </c>
      <c r="E1613" s="462">
        <v>0.35808087140109612</v>
      </c>
      <c r="F1613" s="516">
        <v>2024.93</v>
      </c>
      <c r="G1613" s="464">
        <v>257118458982.61621</v>
      </c>
      <c r="H1613" s="461">
        <v>23761788.969494209</v>
      </c>
      <c r="I1613" s="464">
        <v>595241315289.70349</v>
      </c>
      <c r="J1613" s="462">
        <v>0.26882953176153346</v>
      </c>
      <c r="K1613" s="464">
        <v>19385170345.981339</v>
      </c>
      <c r="L1613" s="464">
        <v>0</v>
      </c>
      <c r="M1613" s="464">
        <v>205303301737.67563</v>
      </c>
      <c r="N1613" s="464">
        <v>21782434517.616779</v>
      </c>
      <c r="O1613" s="464">
        <v>37664.653956128255</v>
      </c>
      <c r="P1613" s="461">
        <v>170740.71998612583</v>
      </c>
      <c r="Q1613" s="461">
        <v>74405.386894507916</v>
      </c>
      <c r="R1613" s="464">
        <v>1173682224236.4575</v>
      </c>
      <c r="S1613" s="462">
        <v>0.51511278699078744</v>
      </c>
      <c r="T1613" s="462">
        <v>0.30874084788081485</v>
      </c>
      <c r="U1613" s="461">
        <v>17.16920683921547</v>
      </c>
      <c r="V1613" s="464">
        <v>6809308036912.4941</v>
      </c>
      <c r="W1613" s="460">
        <v>2149.5969485592805</v>
      </c>
      <c r="X1613" s="463">
        <v>4.2187804832410525E-2</v>
      </c>
      <c r="Y1613" s="476">
        <v>2.0000000000000001E-4</v>
      </c>
    </row>
    <row r="1614" spans="1:25" x14ac:dyDescent="0.2">
      <c r="A1614" s="475">
        <f t="shared" si="25"/>
        <v>1610</v>
      </c>
      <c r="B1614" s="462">
        <v>0.47633510428571396</v>
      </c>
      <c r="C1614" s="461">
        <v>4893.0181188523939</v>
      </c>
      <c r="D1614" s="462">
        <v>0.58559274512589943</v>
      </c>
      <c r="E1614" s="462">
        <v>0.28767440821918955</v>
      </c>
      <c r="F1614" s="516">
        <v>2023.94</v>
      </c>
      <c r="G1614" s="464">
        <v>260185743885.17596</v>
      </c>
      <c r="H1614" s="461">
        <v>11568487.125542179</v>
      </c>
      <c r="I1614" s="464">
        <v>364683661503.24841</v>
      </c>
      <c r="J1614" s="462">
        <v>0.37266180571409635</v>
      </c>
      <c r="K1614" s="464">
        <v>4439857855.5316057</v>
      </c>
      <c r="L1614" s="464">
        <v>0</v>
      </c>
      <c r="M1614" s="464">
        <v>330906927561.07849</v>
      </c>
      <c r="N1614" s="464">
        <v>73233629723.429001</v>
      </c>
      <c r="O1614" s="464">
        <v>19582.368523725774</v>
      </c>
      <c r="P1614" s="461">
        <v>409986.22291307541</v>
      </c>
      <c r="Q1614" s="461">
        <v>258955.62199002047</v>
      </c>
      <c r="R1614" s="464">
        <v>1093515887804.0461</v>
      </c>
      <c r="S1614" s="462">
        <v>0.61789718906679303</v>
      </c>
      <c r="T1614" s="462">
        <v>0.34063971964733869</v>
      </c>
      <c r="U1614" s="461">
        <v>17.167467895981609</v>
      </c>
      <c r="V1614" s="464">
        <v>7043015179450.4092</v>
      </c>
      <c r="W1614" s="460">
        <v>2222.9191898998711</v>
      </c>
      <c r="X1614" s="463">
        <v>4.245716763565744E-2</v>
      </c>
      <c r="Y1614" s="476">
        <v>2.0000000000000001E-4</v>
      </c>
    </row>
    <row r="1615" spans="1:25" x14ac:dyDescent="0.2">
      <c r="A1615" s="475">
        <f t="shared" si="25"/>
        <v>1611</v>
      </c>
      <c r="B1615" s="462">
        <v>0.39905670030082085</v>
      </c>
      <c r="C1615" s="461">
        <v>3678.3794284380256</v>
      </c>
      <c r="D1615" s="462">
        <v>0.68382415418952103</v>
      </c>
      <c r="E1615" s="462">
        <v>0.30754622435661783</v>
      </c>
      <c r="F1615" s="516">
        <v>2025.91</v>
      </c>
      <c r="G1615" s="464">
        <v>51322811551.335152</v>
      </c>
      <c r="H1615" s="461">
        <v>15049377.826399965</v>
      </c>
      <c r="I1615" s="464">
        <v>437892997771.75287</v>
      </c>
      <c r="J1615" s="462">
        <v>0.39905670030082085</v>
      </c>
      <c r="K1615" s="464">
        <v>14412755659.971748</v>
      </c>
      <c r="L1615" s="464">
        <v>4534787759.5615225</v>
      </c>
      <c r="M1615" s="464">
        <v>49116072033.544716</v>
      </c>
      <c r="N1615" s="464">
        <v>46549822477.802902</v>
      </c>
      <c r="O1615" s="464">
        <v>29942.474622500733</v>
      </c>
      <c r="P1615" s="461">
        <v>363338.29641666368</v>
      </c>
      <c r="Q1615" s="461">
        <v>219698.59642772094</v>
      </c>
      <c r="R1615" s="464">
        <v>632480871935.20581</v>
      </c>
      <c r="S1615" s="462">
        <v>0.47288475195690632</v>
      </c>
      <c r="T1615" s="462">
        <v>0.33166615366763069</v>
      </c>
      <c r="U1615" s="461">
        <v>14.360523826575097</v>
      </c>
      <c r="V1615" s="464">
        <v>3403987246966.6357</v>
      </c>
      <c r="W1615" s="460">
        <v>1072.587325044954</v>
      </c>
      <c r="X1615" s="463">
        <v>4.9301518657731219E-2</v>
      </c>
      <c r="Y1615" s="476">
        <v>2.0000000000000001E-4</v>
      </c>
    </row>
    <row r="1616" spans="1:25" x14ac:dyDescent="0.2">
      <c r="A1616" s="475">
        <f t="shared" si="25"/>
        <v>1612</v>
      </c>
      <c r="B1616" s="462">
        <v>0.46910840409304211</v>
      </c>
      <c r="C1616" s="461">
        <v>2985.0266150900138</v>
      </c>
      <c r="D1616" s="462">
        <v>0.52509244138070554</v>
      </c>
      <c r="E1616" s="462">
        <v>0.65110790099886418</v>
      </c>
      <c r="F1616" s="516">
        <v>2024.59</v>
      </c>
      <c r="G1616" s="464">
        <v>260309881691.47781</v>
      </c>
      <c r="H1616" s="461">
        <v>10666424.030109279</v>
      </c>
      <c r="I1616" s="464">
        <v>325367057203.68756</v>
      </c>
      <c r="J1616" s="462">
        <v>0.4277176994616525</v>
      </c>
      <c r="K1616" s="464">
        <v>8802161028.5240421</v>
      </c>
      <c r="L1616" s="464">
        <v>0</v>
      </c>
      <c r="M1616" s="464">
        <v>246307834243.79929</v>
      </c>
      <c r="N1616" s="464">
        <v>17868939071.84322</v>
      </c>
      <c r="O1616" s="464">
        <v>30773.880587727195</v>
      </c>
      <c r="P1616" s="461">
        <v>164095.54027071677</v>
      </c>
      <c r="Q1616" s="461">
        <v>74682.013646413776</v>
      </c>
      <c r="R1616" s="464">
        <v>951332287451.35095</v>
      </c>
      <c r="S1616" s="462">
        <v>0.66153026930912318</v>
      </c>
      <c r="T1616" s="462">
        <v>0.39590146057988163</v>
      </c>
      <c r="U1616" s="461">
        <v>17.101191141215018</v>
      </c>
      <c r="V1616" s="464">
        <v>7090383025563.2109</v>
      </c>
      <c r="W1616" s="460">
        <v>2234.0197451428539</v>
      </c>
      <c r="X1616" s="463">
        <v>4.2644494604174701E-2</v>
      </c>
      <c r="Y1616" s="476">
        <v>2.0000000000000001E-4</v>
      </c>
    </row>
    <row r="1617" spans="1:25" x14ac:dyDescent="0.2">
      <c r="A1617" s="475">
        <f t="shared" si="25"/>
        <v>1613</v>
      </c>
      <c r="B1617" s="462">
        <v>0.53735633140195649</v>
      </c>
      <c r="C1617" s="461">
        <v>1500</v>
      </c>
      <c r="D1617" s="462">
        <v>0.43599098465807246</v>
      </c>
      <c r="E1617" s="462">
        <v>0.46300760683821279</v>
      </c>
      <c r="F1617" s="516">
        <v>2023.75</v>
      </c>
      <c r="G1617" s="464">
        <v>170055950713.98123</v>
      </c>
      <c r="H1617" s="461">
        <v>8050577.9042521026</v>
      </c>
      <c r="I1617" s="464">
        <v>274298127357.70572</v>
      </c>
      <c r="J1617" s="462">
        <v>0.429900158622469</v>
      </c>
      <c r="K1617" s="464">
        <v>5747922662.1775036</v>
      </c>
      <c r="L1617" s="464">
        <v>0</v>
      </c>
      <c r="M1617" s="464">
        <v>378090679718.46545</v>
      </c>
      <c r="N1617" s="464">
        <v>136334784821.34196</v>
      </c>
      <c r="O1617" s="464">
        <v>24921.585480221918</v>
      </c>
      <c r="P1617" s="461">
        <v>845228.17304460239</v>
      </c>
      <c r="Q1617" s="461">
        <v>524430.64654212771</v>
      </c>
      <c r="R1617" s="464">
        <v>1065656569486.7557</v>
      </c>
      <c r="S1617" s="462">
        <v>0.62956251901315841</v>
      </c>
      <c r="T1617" s="462">
        <v>0.25961440347867454</v>
      </c>
      <c r="U1617" s="461">
        <v>16.661145439548562</v>
      </c>
      <c r="V1617" s="464">
        <v>5182573499405.2988</v>
      </c>
      <c r="W1617" s="460">
        <v>1635.7273169924783</v>
      </c>
      <c r="X1617" s="463">
        <v>4.2875479726526798E-2</v>
      </c>
      <c r="Y1617" s="476">
        <v>2.0000000000000001E-4</v>
      </c>
    </row>
    <row r="1618" spans="1:25" x14ac:dyDescent="0.2">
      <c r="A1618" s="475">
        <f t="shared" si="25"/>
        <v>1614</v>
      </c>
      <c r="B1618" s="462">
        <v>0.36208484424105175</v>
      </c>
      <c r="C1618" s="461">
        <v>1500</v>
      </c>
      <c r="D1618" s="462">
        <v>0.78125768290937225</v>
      </c>
      <c r="E1618" s="462">
        <v>0.37348735621422607</v>
      </c>
      <c r="F1618" s="516">
        <v>2026.72</v>
      </c>
      <c r="G1618" s="464">
        <v>97399290723.330292</v>
      </c>
      <c r="H1618" s="461">
        <v>21286368.321737945</v>
      </c>
      <c r="I1618" s="464">
        <v>604775525474.50256</v>
      </c>
      <c r="J1618" s="462">
        <v>0.28729772835800049</v>
      </c>
      <c r="K1618" s="464">
        <v>35186300486.743927</v>
      </c>
      <c r="L1618" s="464">
        <v>67056190999.223846</v>
      </c>
      <c r="M1618" s="464">
        <v>11056648603.723824</v>
      </c>
      <c r="N1618" s="464">
        <v>105984961423.25221</v>
      </c>
      <c r="O1618" s="464">
        <v>29333.597908402524</v>
      </c>
      <c r="P1618" s="461">
        <v>494498.15857396362</v>
      </c>
      <c r="Q1618" s="461">
        <v>319908.97418901621</v>
      </c>
      <c r="R1618" s="464">
        <v>911769520693.28101</v>
      </c>
      <c r="S1618" s="462">
        <v>0.38189030978941546</v>
      </c>
      <c r="T1618" s="462">
        <v>0.25602476888600828</v>
      </c>
      <c r="U1618" s="461">
        <v>15.296618212299673</v>
      </c>
      <c r="V1618" s="464">
        <v>4066582139821.8745</v>
      </c>
      <c r="W1618" s="460">
        <v>1283.772123313026</v>
      </c>
      <c r="X1618" s="463">
        <v>4.5948624887744087E-2</v>
      </c>
      <c r="Y1618" s="476">
        <v>2.0000000000000001E-4</v>
      </c>
    </row>
    <row r="1619" spans="1:25" x14ac:dyDescent="0.2">
      <c r="A1619" s="475">
        <f t="shared" si="25"/>
        <v>1615</v>
      </c>
      <c r="B1619" s="462">
        <v>0.44776154533698137</v>
      </c>
      <c r="C1619" s="461">
        <v>4022.5036349058482</v>
      </c>
      <c r="D1619" s="462">
        <v>0.2</v>
      </c>
      <c r="E1619" s="462">
        <v>0.52247044135953558</v>
      </c>
      <c r="F1619" s="516">
        <v>2024.39</v>
      </c>
      <c r="G1619" s="464">
        <v>121955314157.14729</v>
      </c>
      <c r="H1619" s="461">
        <v>3244420.1167214806</v>
      </c>
      <c r="I1619" s="464">
        <v>164306522053.82172</v>
      </c>
      <c r="J1619" s="462">
        <v>0.44776154533698143</v>
      </c>
      <c r="K1619" s="464">
        <v>3796359107.9541163</v>
      </c>
      <c r="L1619" s="464">
        <v>0</v>
      </c>
      <c r="M1619" s="464">
        <v>136900498832.64635</v>
      </c>
      <c r="N1619" s="464">
        <v>30620467611.233326</v>
      </c>
      <c r="O1619" s="464">
        <v>31683.598861550778</v>
      </c>
      <c r="P1619" s="461">
        <v>248686.0552548565</v>
      </c>
      <c r="Q1619" s="461">
        <v>115954.12601255745</v>
      </c>
      <c r="R1619" s="464">
        <v>489851271870.69165</v>
      </c>
      <c r="S1619" s="462">
        <v>0.6465434105717478</v>
      </c>
      <c r="T1619" s="462">
        <v>0.38493765771772354</v>
      </c>
      <c r="U1619" s="461">
        <v>16.850024344932553</v>
      </c>
      <c r="V1619" s="464">
        <v>3614776398361.2544</v>
      </c>
      <c r="W1619" s="460">
        <v>1140.2098066322744</v>
      </c>
      <c r="X1619" s="463">
        <v>4.1915711710833713E-2</v>
      </c>
      <c r="Y1619" s="476">
        <v>2.0000000000000001E-4</v>
      </c>
    </row>
    <row r="1620" spans="1:25" x14ac:dyDescent="0.2">
      <c r="A1620" s="475">
        <f t="shared" si="25"/>
        <v>1616</v>
      </c>
      <c r="B1620" s="462">
        <v>0.55747042505716082</v>
      </c>
      <c r="C1620" s="461">
        <v>5938.1872352101173</v>
      </c>
      <c r="D1620" s="462">
        <v>0.2497398595617788</v>
      </c>
      <c r="E1620" s="462">
        <v>0.38091020975245815</v>
      </c>
      <c r="F1620" s="516">
        <v>2023.75</v>
      </c>
      <c r="G1620" s="464">
        <v>238077120130.90793</v>
      </c>
      <c r="H1620" s="461">
        <v>3974772.1733113243</v>
      </c>
      <c r="I1620" s="464">
        <v>190504341302.59494</v>
      </c>
      <c r="J1620" s="462">
        <v>0.55747042505716082</v>
      </c>
      <c r="K1620" s="464">
        <v>5048331563.9447651</v>
      </c>
      <c r="L1620" s="464">
        <v>0</v>
      </c>
      <c r="M1620" s="464">
        <v>359993161171.43274</v>
      </c>
      <c r="N1620" s="464">
        <v>33094038058.687447</v>
      </c>
      <c r="O1620" s="464">
        <v>32700.888153930231</v>
      </c>
      <c r="P1620" s="461">
        <v>299855.00500985701</v>
      </c>
      <c r="Q1620" s="461">
        <v>147845.50970142207</v>
      </c>
      <c r="R1620" s="464">
        <v>807414303333.20886</v>
      </c>
      <c r="S1620" s="462">
        <v>0.71646986690628067</v>
      </c>
      <c r="T1620" s="462">
        <v>0.41741338728419425</v>
      </c>
      <c r="U1620" s="461">
        <v>17.21435831288726</v>
      </c>
      <c r="V1620" s="464">
        <v>6516792010897.3047</v>
      </c>
      <c r="W1620" s="460">
        <v>2056.8806195981406</v>
      </c>
      <c r="X1620" s="463">
        <v>4.147116336827987E-2</v>
      </c>
      <c r="Y1620" s="476">
        <v>2.0000000000000001E-4</v>
      </c>
    </row>
    <row r="1621" spans="1:25" x14ac:dyDescent="0.2">
      <c r="A1621" s="475">
        <f t="shared" si="25"/>
        <v>1617</v>
      </c>
      <c r="B1621" s="462">
        <v>0.65308930177701452</v>
      </c>
      <c r="C1621" s="461">
        <v>5149.9227979884517</v>
      </c>
      <c r="D1621" s="462">
        <v>0.81402844088344661</v>
      </c>
      <c r="E1621" s="462">
        <v>0.68766432443659953</v>
      </c>
      <c r="F1621" s="516">
        <v>2024.44</v>
      </c>
      <c r="G1621" s="464">
        <v>340018026565.38208</v>
      </c>
      <c r="H1621" s="461">
        <v>20513321.415232468</v>
      </c>
      <c r="I1621" s="464">
        <v>465419595018.31848</v>
      </c>
      <c r="J1621" s="462">
        <v>0.29341383092218587</v>
      </c>
      <c r="K1621" s="464">
        <v>13936767120.563124</v>
      </c>
      <c r="L1621" s="464">
        <v>0</v>
      </c>
      <c r="M1621" s="464">
        <v>267818176669.66971</v>
      </c>
      <c r="N1621" s="464">
        <v>65774270863.821724</v>
      </c>
      <c r="O1621" s="464">
        <v>31471.955069962656</v>
      </c>
      <c r="P1621" s="461">
        <v>431889.42590519151</v>
      </c>
      <c r="Q1621" s="461">
        <v>269508.40657916741</v>
      </c>
      <c r="R1621" s="464">
        <v>1171992442094.0535</v>
      </c>
      <c r="S1621" s="462">
        <v>0.56397464509145323</v>
      </c>
      <c r="T1621" s="462">
        <v>0.39287928939454236</v>
      </c>
      <c r="U1621" s="461">
        <v>17.390304455442909</v>
      </c>
      <c r="V1621" s="464">
        <v>8797021113508.6328</v>
      </c>
      <c r="W1621" s="460">
        <v>2771.9285512894739</v>
      </c>
      <c r="X1621" s="463">
        <v>4.210952270389854E-2</v>
      </c>
      <c r="Y1621" s="476">
        <v>2.0000000000000001E-4</v>
      </c>
    </row>
    <row r="1622" spans="1:25" x14ac:dyDescent="0.2">
      <c r="A1622" s="475">
        <f t="shared" si="25"/>
        <v>1618</v>
      </c>
      <c r="B1622" s="462">
        <v>0.41646383011720939</v>
      </c>
      <c r="C1622" s="461">
        <v>4727.4851276445479</v>
      </c>
      <c r="D1622" s="462">
        <v>0.58517386348060452</v>
      </c>
      <c r="E1622" s="462">
        <v>0.3846951010201069</v>
      </c>
      <c r="F1622" s="516">
        <v>2025.12</v>
      </c>
      <c r="G1622" s="464">
        <v>188224568712.44937</v>
      </c>
      <c r="H1622" s="461">
        <v>12144586.184221465</v>
      </c>
      <c r="I1622" s="464">
        <v>375349868143.14056</v>
      </c>
      <c r="J1622" s="462">
        <v>0.41646383011720944</v>
      </c>
      <c r="K1622" s="464">
        <v>18498409312.145824</v>
      </c>
      <c r="L1622" s="464">
        <v>9577773544.4836922</v>
      </c>
      <c r="M1622" s="464">
        <v>101203457575.52773</v>
      </c>
      <c r="N1622" s="464">
        <v>51305608106.437752</v>
      </c>
      <c r="O1622" s="464">
        <v>34065.73155434549</v>
      </c>
      <c r="P1622" s="461">
        <v>357122.71314487793</v>
      </c>
      <c r="Q1622" s="461">
        <v>217536.72926769831</v>
      </c>
      <c r="R1622" s="464">
        <v>800198265726.87866</v>
      </c>
      <c r="S1622" s="462">
        <v>0.57366568128687767</v>
      </c>
      <c r="T1622" s="462">
        <v>0.40586303975906013</v>
      </c>
      <c r="U1622" s="461">
        <v>16.429767114333533</v>
      </c>
      <c r="V1622" s="464">
        <v>5846733468541.0996</v>
      </c>
      <c r="W1622" s="460">
        <v>1844.5538815949376</v>
      </c>
      <c r="X1622" s="463">
        <v>4.4513813062026328E-2</v>
      </c>
      <c r="Y1622" s="476">
        <v>2.0000000000000001E-4</v>
      </c>
    </row>
    <row r="1623" spans="1:25" x14ac:dyDescent="0.2">
      <c r="A1623" s="475">
        <f t="shared" si="25"/>
        <v>1619</v>
      </c>
      <c r="B1623" s="462">
        <v>0.44449533310062311</v>
      </c>
      <c r="C1623" s="461">
        <v>5583.9406052904069</v>
      </c>
      <c r="D1623" s="462">
        <v>0.41947846806446248</v>
      </c>
      <c r="E1623" s="462">
        <v>0.57314127512683433</v>
      </c>
      <c r="F1623" s="516">
        <v>2026.05</v>
      </c>
      <c r="G1623" s="464">
        <v>106786146163.33258</v>
      </c>
      <c r="H1623" s="461">
        <v>7756367.1313476106</v>
      </c>
      <c r="I1623" s="464">
        <v>301307374059.78613</v>
      </c>
      <c r="J1623" s="462">
        <v>0.44449533310062317</v>
      </c>
      <c r="K1623" s="464">
        <v>16819478111.140997</v>
      </c>
      <c r="L1623" s="464">
        <v>15409944284.60458</v>
      </c>
      <c r="M1623" s="464">
        <v>61263378923.670319</v>
      </c>
      <c r="N1623" s="464">
        <v>10399295214.386524</v>
      </c>
      <c r="O1623" s="464">
        <v>16893.3420194348</v>
      </c>
      <c r="P1623" s="461">
        <v>114760.3738950655</v>
      </c>
      <c r="Q1623" s="461">
        <v>42641.684290729914</v>
      </c>
      <c r="R1623" s="464">
        <v>498269955469.31573</v>
      </c>
      <c r="S1623" s="462">
        <v>0.56680868431026166</v>
      </c>
      <c r="T1623" s="462">
        <v>0.47000036127897438</v>
      </c>
      <c r="U1623" s="461">
        <v>15.602691744509753</v>
      </c>
      <c r="V1623" s="464">
        <v>4195902281604.9165</v>
      </c>
      <c r="W1623" s="460">
        <v>1324.9828038482965</v>
      </c>
      <c r="X1623" s="463">
        <v>4.494860700683357E-2</v>
      </c>
      <c r="Y1623" s="476">
        <v>2.0000000000000001E-4</v>
      </c>
    </row>
    <row r="1624" spans="1:25" x14ac:dyDescent="0.2">
      <c r="A1624" s="475">
        <f t="shared" si="25"/>
        <v>1620</v>
      </c>
      <c r="B1624" s="462">
        <v>0.50062006398342174</v>
      </c>
      <c r="C1624" s="461">
        <v>4131.3154172933573</v>
      </c>
      <c r="D1624" s="462">
        <v>0.70147744904495701</v>
      </c>
      <c r="E1624" s="462">
        <v>9.2004805089948571E-2</v>
      </c>
      <c r="F1624" s="516">
        <v>2024.61</v>
      </c>
      <c r="G1624" s="464">
        <v>244489555321.95667</v>
      </c>
      <c r="H1624" s="461">
        <v>16576475.143446993</v>
      </c>
      <c r="I1624" s="464">
        <v>464862903641.94629</v>
      </c>
      <c r="J1624" s="462">
        <v>0.40982418081084004</v>
      </c>
      <c r="K1624" s="464">
        <v>9668519848.2306232</v>
      </c>
      <c r="L1624" s="464">
        <v>0</v>
      </c>
      <c r="M1624" s="464">
        <v>184176476385.7001</v>
      </c>
      <c r="N1624" s="464">
        <v>92080206352.947891</v>
      </c>
      <c r="O1624" s="464">
        <v>20735.851125884084</v>
      </c>
      <c r="P1624" s="461">
        <v>561732.6241725611</v>
      </c>
      <c r="Q1624" s="461">
        <v>376458.97108360939</v>
      </c>
      <c r="R1624" s="464">
        <v>1028904134357.6641</v>
      </c>
      <c r="S1624" s="462">
        <v>0.56524424026802356</v>
      </c>
      <c r="T1624" s="462">
        <v>0.40116996623200674</v>
      </c>
      <c r="U1624" s="461">
        <v>16.534445984685611</v>
      </c>
      <c r="V1624" s="464">
        <v>7610950862441.793</v>
      </c>
      <c r="W1624" s="460">
        <v>2399.0557961917089</v>
      </c>
      <c r="X1624" s="463">
        <v>4.3438867368516168E-2</v>
      </c>
      <c r="Y1624" s="476">
        <v>2.0000000000000001E-4</v>
      </c>
    </row>
    <row r="1625" spans="1:25" x14ac:dyDescent="0.2">
      <c r="A1625" s="475">
        <f t="shared" si="25"/>
        <v>1621</v>
      </c>
      <c r="B1625" s="462">
        <v>0.62430063450496998</v>
      </c>
      <c r="C1625" s="461">
        <v>9302.4881340775319</v>
      </c>
      <c r="D1625" s="462">
        <v>0.57511954383368347</v>
      </c>
      <c r="E1625" s="462">
        <v>0.30089647775704431</v>
      </c>
      <c r="F1625" s="516">
        <v>2024.54</v>
      </c>
      <c r="G1625" s="464">
        <v>173293441642.61414</v>
      </c>
      <c r="H1625" s="461">
        <v>11481749.021337712</v>
      </c>
      <c r="I1625" s="464">
        <v>382763849922.21387</v>
      </c>
      <c r="J1625" s="462">
        <v>0.43474047066048982</v>
      </c>
      <c r="K1625" s="464">
        <v>7947260683.5447931</v>
      </c>
      <c r="L1625" s="464">
        <v>0</v>
      </c>
      <c r="M1625" s="464">
        <v>148243662534.64758</v>
      </c>
      <c r="N1625" s="464">
        <v>20960707536.73111</v>
      </c>
      <c r="O1625" s="464">
        <v>33357.36367854639</v>
      </c>
      <c r="P1625" s="461">
        <v>173774.21244208096</v>
      </c>
      <c r="Q1625" s="461">
        <v>80649.376729584998</v>
      </c>
      <c r="R1625" s="464">
        <v>766957912963.17896</v>
      </c>
      <c r="S1625" s="462">
        <v>0.59922416853663529</v>
      </c>
      <c r="T1625" s="462">
        <v>0.40945292782729548</v>
      </c>
      <c r="U1625" s="461">
        <v>16.274273491499326</v>
      </c>
      <c r="V1625" s="464">
        <v>5616947768489.7354</v>
      </c>
      <c r="W1625" s="460">
        <v>1773.3531681586369</v>
      </c>
      <c r="X1625" s="463">
        <v>4.5063512234788876E-2</v>
      </c>
      <c r="Y1625" s="476">
        <v>2.0000000000000001E-4</v>
      </c>
    </row>
    <row r="1626" spans="1:25" x14ac:dyDescent="0.2">
      <c r="A1626" s="475">
        <f t="shared" si="25"/>
        <v>1622</v>
      </c>
      <c r="B1626" s="462">
        <v>0.35092243114587041</v>
      </c>
      <c r="C1626" s="461">
        <v>4634.9949156716075</v>
      </c>
      <c r="D1626" s="462">
        <v>0.82826197957261671</v>
      </c>
      <c r="E1626" s="462">
        <v>0.63735680395616223</v>
      </c>
      <c r="F1626" s="516">
        <v>2023.75</v>
      </c>
      <c r="G1626" s="464">
        <v>229444107041.49512</v>
      </c>
      <c r="H1626" s="461">
        <v>21436641.994165808</v>
      </c>
      <c r="I1626" s="464">
        <v>553131061649.09863</v>
      </c>
      <c r="J1626" s="462">
        <v>0.35092243114587041</v>
      </c>
      <c r="K1626" s="464">
        <v>13454200301.710897</v>
      </c>
      <c r="L1626" s="464">
        <v>0</v>
      </c>
      <c r="M1626" s="464">
        <v>236799833525.76349</v>
      </c>
      <c r="N1626" s="464">
        <v>23372585510.076035</v>
      </c>
      <c r="O1626" s="464">
        <v>30710.315532161094</v>
      </c>
      <c r="P1626" s="461">
        <v>198794.44722506314</v>
      </c>
      <c r="Q1626" s="461">
        <v>94024.515884927736</v>
      </c>
      <c r="R1626" s="464">
        <v>1063511670810.3656</v>
      </c>
      <c r="S1626" s="462">
        <v>0.54705884683611583</v>
      </c>
      <c r="T1626" s="462">
        <v>0.34438064567145271</v>
      </c>
      <c r="U1626" s="461">
        <v>16.7273589819752</v>
      </c>
      <c r="V1626" s="464">
        <v>6831338974434.9639</v>
      </c>
      <c r="W1626" s="460">
        <v>2156.1877346228725</v>
      </c>
      <c r="X1626" s="463">
        <v>4.271777880339464E-2</v>
      </c>
      <c r="Y1626" s="476">
        <v>2.0000000000000001E-4</v>
      </c>
    </row>
    <row r="1627" spans="1:25" x14ac:dyDescent="0.2">
      <c r="A1627" s="475">
        <f t="shared" si="25"/>
        <v>1623</v>
      </c>
      <c r="B1627" s="462">
        <v>0.4562733990566234</v>
      </c>
      <c r="C1627" s="461">
        <v>5013.6368727976624</v>
      </c>
      <c r="D1627" s="462">
        <v>1.2423337458097512</v>
      </c>
      <c r="E1627" s="462">
        <v>0.45812526691421074</v>
      </c>
      <c r="F1627" s="516">
        <v>2023.75</v>
      </c>
      <c r="G1627" s="464">
        <v>706497761848.74133</v>
      </c>
      <c r="H1627" s="461">
        <v>47274827.480742186</v>
      </c>
      <c r="I1627" s="464">
        <v>536648431369.30774</v>
      </c>
      <c r="J1627" s="462">
        <v>-0.11296374421481326</v>
      </c>
      <c r="K1627" s="464">
        <v>5684635698.8182449</v>
      </c>
      <c r="L1627" s="464">
        <v>0</v>
      </c>
      <c r="M1627" s="464">
        <v>499498019162.414</v>
      </c>
      <c r="N1627" s="464">
        <v>72844906033.479904</v>
      </c>
      <c r="O1627" s="464">
        <v>34766.536780723785</v>
      </c>
      <c r="P1627" s="461">
        <v>515282.90986859932</v>
      </c>
      <c r="Q1627" s="461">
        <v>322627.1243296155</v>
      </c>
      <c r="R1627" s="464">
        <v>1790793379894.4507</v>
      </c>
      <c r="S1627" s="462">
        <v>0.50196865770854582</v>
      </c>
      <c r="T1627" s="462">
        <v>0.34476581295447217</v>
      </c>
      <c r="U1627" s="461">
        <v>22.740402368907048</v>
      </c>
      <c r="V1627" s="464">
        <v>14756282215948.357</v>
      </c>
      <c r="W1627" s="460">
        <v>4658.0514696455139</v>
      </c>
      <c r="X1627" s="463">
        <v>3.3569399853349238E-2</v>
      </c>
      <c r="Y1627" s="476">
        <v>2.0000000000000001E-4</v>
      </c>
    </row>
    <row r="1628" spans="1:25" x14ac:dyDescent="0.2">
      <c r="A1628" s="475">
        <f t="shared" si="25"/>
        <v>1624</v>
      </c>
      <c r="B1628" s="462">
        <v>0.35705225560865317</v>
      </c>
      <c r="C1628" s="461">
        <v>6126.5313167918475</v>
      </c>
      <c r="D1628" s="462">
        <v>1.2929432174447182</v>
      </c>
      <c r="E1628" s="462">
        <v>0.20422847013076798</v>
      </c>
      <c r="F1628" s="516">
        <v>2026.04</v>
      </c>
      <c r="G1628" s="464">
        <v>183312843780.93527</v>
      </c>
      <c r="H1628" s="461">
        <v>24260803.021158278</v>
      </c>
      <c r="I1628" s="464">
        <v>676668823228.79285</v>
      </c>
      <c r="J1628" s="462">
        <v>0.35705225560865317</v>
      </c>
      <c r="K1628" s="464">
        <v>40516226039.844711</v>
      </c>
      <c r="L1628" s="464">
        <v>55065201455.410416</v>
      </c>
      <c r="M1628" s="464">
        <v>101016621029.56354</v>
      </c>
      <c r="N1628" s="464">
        <v>1668219423.6332977</v>
      </c>
      <c r="O1628" s="464">
        <v>29958.412442530538</v>
      </c>
      <c r="P1628" s="461">
        <v>47911</v>
      </c>
      <c r="Q1628" s="461">
        <v>6541</v>
      </c>
      <c r="R1628" s="464">
        <v>1052052406258.2878</v>
      </c>
      <c r="S1628" s="462">
        <v>0.50356898151371465</v>
      </c>
      <c r="T1628" s="462">
        <v>0.36824617849857222</v>
      </c>
      <c r="U1628" s="461">
        <v>15.674814786270213</v>
      </c>
      <c r="V1628" s="464">
        <v>6570990427539.7275</v>
      </c>
      <c r="W1628" s="460">
        <v>2068.4652700491356</v>
      </c>
      <c r="X1628" s="463">
        <v>4.768745721397083E-2</v>
      </c>
      <c r="Y1628" s="476">
        <v>2.0000000000000001E-4</v>
      </c>
    </row>
    <row r="1629" spans="1:25" x14ac:dyDescent="0.2">
      <c r="A1629" s="475">
        <f t="shared" si="25"/>
        <v>1625</v>
      </c>
      <c r="B1629" s="462">
        <v>0.40721403594154781</v>
      </c>
      <c r="C1629" s="461">
        <v>5923.9837021721596</v>
      </c>
      <c r="D1629" s="462">
        <v>0.79562231606299039</v>
      </c>
      <c r="E1629" s="462">
        <v>0.14533666521574373</v>
      </c>
      <c r="F1629" s="516">
        <v>2024.41</v>
      </c>
      <c r="G1629" s="464">
        <v>197197032626.81668</v>
      </c>
      <c r="H1629" s="461">
        <v>18727067.738395374</v>
      </c>
      <c r="I1629" s="464">
        <v>438561771775.40845</v>
      </c>
      <c r="J1629" s="462">
        <v>0.30206733820314191</v>
      </c>
      <c r="K1629" s="464">
        <v>8413393414.4779348</v>
      </c>
      <c r="L1629" s="464">
        <v>0</v>
      </c>
      <c r="M1629" s="464">
        <v>157377451568.87549</v>
      </c>
      <c r="N1629" s="464">
        <v>8049399363.6200132</v>
      </c>
      <c r="O1629" s="464">
        <v>28216.664607391664</v>
      </c>
      <c r="P1629" s="461">
        <v>101465.4375</v>
      </c>
      <c r="Q1629" s="461">
        <v>33113.8125</v>
      </c>
      <c r="R1629" s="464">
        <v>853532706063.60107</v>
      </c>
      <c r="S1629" s="462">
        <v>0.53563602063719873</v>
      </c>
      <c r="T1629" s="462">
        <v>0.32754281147536796</v>
      </c>
      <c r="U1629" s="461">
        <v>17.189509757601527</v>
      </c>
      <c r="V1629" s="464">
        <v>5256612954852.2578</v>
      </c>
      <c r="W1629" s="460">
        <v>1655.9142759185409</v>
      </c>
      <c r="X1629" s="463">
        <v>4.3079196673887869E-2</v>
      </c>
      <c r="Y1629" s="476">
        <v>2.0000000000000001E-4</v>
      </c>
    </row>
    <row r="1630" spans="1:25" x14ac:dyDescent="0.2">
      <c r="A1630" s="475">
        <f t="shared" si="25"/>
        <v>1626</v>
      </c>
      <c r="B1630" s="462">
        <v>0.40661575766871882</v>
      </c>
      <c r="C1630" s="461">
        <v>3188.3059899150253</v>
      </c>
      <c r="D1630" s="462">
        <v>1.0204408072245241</v>
      </c>
      <c r="E1630" s="462">
        <v>0.63648415809260017</v>
      </c>
      <c r="F1630" s="516">
        <v>2023.75</v>
      </c>
      <c r="G1630" s="464">
        <v>391154043644.06909</v>
      </c>
      <c r="H1630" s="461">
        <v>30703353.843653675</v>
      </c>
      <c r="I1630" s="464">
        <v>647301636666.79993</v>
      </c>
      <c r="J1630" s="462">
        <v>0.25728669583400687</v>
      </c>
      <c r="K1630" s="464">
        <v>18158303161.629696</v>
      </c>
      <c r="L1630" s="464">
        <v>0</v>
      </c>
      <c r="M1630" s="464">
        <v>498124109572.85547</v>
      </c>
      <c r="N1630" s="464">
        <v>23511897780.615841</v>
      </c>
      <c r="O1630" s="464">
        <v>33482.747244448685</v>
      </c>
      <c r="P1630" s="461">
        <v>195543.77822740271</v>
      </c>
      <c r="Q1630" s="461">
        <v>90132.374232040369</v>
      </c>
      <c r="R1630" s="464">
        <v>1768616674330.6372</v>
      </c>
      <c r="S1630" s="462">
        <v>0.59108969019377111</v>
      </c>
      <c r="T1630" s="462">
        <v>0.28082671007777904</v>
      </c>
      <c r="U1630" s="461">
        <v>17.666172825379064</v>
      </c>
      <c r="V1630" s="464">
        <v>9654590345411.2266</v>
      </c>
      <c r="W1630" s="460">
        <v>3048.4502082886147</v>
      </c>
      <c r="X1630" s="463">
        <v>4.1265455469015826E-2</v>
      </c>
      <c r="Y1630" s="476">
        <v>2.0000000000000001E-4</v>
      </c>
    </row>
    <row r="1631" spans="1:25" x14ac:dyDescent="0.2">
      <c r="A1631" s="475">
        <f t="shared" si="25"/>
        <v>1627</v>
      </c>
      <c r="B1631" s="462">
        <v>0.68691310091121538</v>
      </c>
      <c r="C1631" s="461">
        <v>1500</v>
      </c>
      <c r="D1631" s="462">
        <v>0.69806345997024666</v>
      </c>
      <c r="E1631" s="462">
        <v>0.54917508953276295</v>
      </c>
      <c r="F1631" s="516">
        <v>2023.75</v>
      </c>
      <c r="G1631" s="464">
        <v>451916191648.11798</v>
      </c>
      <c r="H1631" s="461">
        <v>17579650.512182944</v>
      </c>
      <c r="I1631" s="464">
        <v>506599942157.12585</v>
      </c>
      <c r="J1631" s="462">
        <v>0.45718966366391478</v>
      </c>
      <c r="K1631" s="464">
        <v>7637801348.6312189</v>
      </c>
      <c r="L1631" s="464">
        <v>0</v>
      </c>
      <c r="M1631" s="464">
        <v>440989141154.50586</v>
      </c>
      <c r="N1631" s="464">
        <v>40381057327.936577</v>
      </c>
      <c r="O1631" s="464">
        <v>22532.341745134083</v>
      </c>
      <c r="P1631" s="461">
        <v>299507.50362355827</v>
      </c>
      <c r="Q1631" s="461">
        <v>170458.74699822909</v>
      </c>
      <c r="R1631" s="464">
        <v>1380035981964.8733</v>
      </c>
      <c r="S1631" s="462">
        <v>0.65471310305949171</v>
      </c>
      <c r="T1631" s="462">
        <v>0.45919058959956993</v>
      </c>
      <c r="U1631" s="461">
        <v>17.263908887205062</v>
      </c>
      <c r="V1631" s="464">
        <v>12257115968252.271</v>
      </c>
      <c r="W1631" s="460">
        <v>3865.1957921916846</v>
      </c>
      <c r="X1631" s="463">
        <v>4.1463587840106023E-2</v>
      </c>
      <c r="Y1631" s="476">
        <v>2.0000000000000001E-4</v>
      </c>
    </row>
    <row r="1632" spans="1:25" x14ac:dyDescent="0.2">
      <c r="A1632" s="475">
        <f t="shared" si="25"/>
        <v>1628</v>
      </c>
      <c r="B1632" s="462">
        <v>0.34324624235093304</v>
      </c>
      <c r="C1632" s="461">
        <v>4494.0955795693626</v>
      </c>
      <c r="D1632" s="462">
        <v>0.53616939091118199</v>
      </c>
      <c r="E1632" s="462">
        <v>0.22533372890532122</v>
      </c>
      <c r="F1632" s="516">
        <v>2024.18</v>
      </c>
      <c r="G1632" s="464">
        <v>265746719321.87979</v>
      </c>
      <c r="H1632" s="461">
        <v>10731463.369051315</v>
      </c>
      <c r="I1632" s="464">
        <v>359548856022.11267</v>
      </c>
      <c r="J1632" s="462">
        <v>0.34324624235093304</v>
      </c>
      <c r="K1632" s="464">
        <v>14140973810.320549</v>
      </c>
      <c r="L1632" s="464">
        <v>1414244199.6251755</v>
      </c>
      <c r="M1632" s="464">
        <v>234032986416.00809</v>
      </c>
      <c r="N1632" s="464">
        <v>37029637524.45105</v>
      </c>
      <c r="O1632" s="464">
        <v>23686.642200415419</v>
      </c>
      <c r="P1632" s="461">
        <v>269306.14457212819</v>
      </c>
      <c r="Q1632" s="461">
        <v>151396.52406310599</v>
      </c>
      <c r="R1632" s="464">
        <v>972023259707.01758</v>
      </c>
      <c r="S1632" s="462">
        <v>0.60341524672895341</v>
      </c>
      <c r="T1632" s="462">
        <v>0.35852580773059478</v>
      </c>
      <c r="U1632" s="461">
        <v>17.539671129763086</v>
      </c>
      <c r="V1632" s="464">
        <v>6632275411878.8408</v>
      </c>
      <c r="W1632" s="460">
        <v>2093.9084848833818</v>
      </c>
      <c r="X1632" s="463">
        <v>4.2261399385575903E-2</v>
      </c>
      <c r="Y1632" s="476">
        <v>2.0000000000000001E-4</v>
      </c>
    </row>
    <row r="1633" spans="1:25" x14ac:dyDescent="0.2">
      <c r="A1633" s="475">
        <f t="shared" si="25"/>
        <v>1629</v>
      </c>
      <c r="B1633" s="462">
        <v>0.61669816585688664</v>
      </c>
      <c r="C1633" s="461">
        <v>6399.8363832900004</v>
      </c>
      <c r="D1633" s="462">
        <v>0.2</v>
      </c>
      <c r="E1633" s="462">
        <v>0.33648547531694728</v>
      </c>
      <c r="F1633" s="516">
        <v>2028.47</v>
      </c>
      <c r="G1633" s="464">
        <v>14292857141.907282</v>
      </c>
      <c r="H1633" s="461">
        <v>3304933.7946331943</v>
      </c>
      <c r="I1633" s="464">
        <v>166390606013.61792</v>
      </c>
      <c r="J1633" s="462">
        <v>0.56498149502876149</v>
      </c>
      <c r="K1633" s="464">
        <v>17455256723.868881</v>
      </c>
      <c r="L1633" s="464">
        <v>41284252876.866051</v>
      </c>
      <c r="M1633" s="464">
        <v>0</v>
      </c>
      <c r="N1633" s="464">
        <v>48337143831.607674</v>
      </c>
      <c r="O1633" s="464">
        <v>34463.053453361274</v>
      </c>
      <c r="P1633" s="461">
        <v>372826.71728614811</v>
      </c>
      <c r="Q1633" s="461">
        <v>197727.87217133588</v>
      </c>
      <c r="R1633" s="464">
        <v>273467259445.96051</v>
      </c>
      <c r="S1633" s="462">
        <v>0.53871164306102559</v>
      </c>
      <c r="T1633" s="462">
        <v>0.41695785076075714</v>
      </c>
      <c r="U1633" s="461">
        <v>13.552876229149177</v>
      </c>
      <c r="V1633" s="464">
        <v>1818009311697.6211</v>
      </c>
      <c r="W1633" s="460">
        <v>573.58658867110364</v>
      </c>
      <c r="X1633" s="463">
        <v>5.0450233089982477E-2</v>
      </c>
      <c r="Y1633" s="476">
        <v>2.0000000000000001E-4</v>
      </c>
    </row>
    <row r="1634" spans="1:25" x14ac:dyDescent="0.2">
      <c r="A1634" s="475">
        <f t="shared" si="25"/>
        <v>1630</v>
      </c>
      <c r="B1634" s="462">
        <v>0.52890730609528913</v>
      </c>
      <c r="C1634" s="461">
        <v>9734.8161273751557</v>
      </c>
      <c r="D1634" s="462">
        <v>1.1062524752263054</v>
      </c>
      <c r="E1634" s="462">
        <v>0.27550680852539355</v>
      </c>
      <c r="F1634" s="516">
        <v>2024.19</v>
      </c>
      <c r="G1634" s="464">
        <v>301681374914.45837</v>
      </c>
      <c r="H1634" s="461">
        <v>21647911.192861367</v>
      </c>
      <c r="I1634" s="464">
        <v>572936918043.13318</v>
      </c>
      <c r="J1634" s="462">
        <v>0.32911734186228936</v>
      </c>
      <c r="K1634" s="464">
        <v>2064350544.9427814</v>
      </c>
      <c r="L1634" s="464">
        <v>0</v>
      </c>
      <c r="M1634" s="464">
        <v>196302312468.47528</v>
      </c>
      <c r="N1634" s="464">
        <v>4107758792.9162073</v>
      </c>
      <c r="O1634" s="464">
        <v>29535.800661103636</v>
      </c>
      <c r="P1634" s="461">
        <v>65345.51055318513</v>
      </c>
      <c r="Q1634" s="461">
        <v>15258.255276592568</v>
      </c>
      <c r="R1634" s="464">
        <v>1130175479508.0242</v>
      </c>
      <c r="S1634" s="462">
        <v>0.55907346322957696</v>
      </c>
      <c r="T1634" s="462">
        <v>0.3807526479154783</v>
      </c>
      <c r="U1634" s="461">
        <v>17.196889665845276</v>
      </c>
      <c r="V1634" s="464">
        <v>7956155727743.6768</v>
      </c>
      <c r="W1634" s="460">
        <v>2508.0338601931944</v>
      </c>
      <c r="X1634" s="463">
        <v>4.381725064272602E-2</v>
      </c>
      <c r="Y1634" s="476">
        <v>2.0000000000000001E-4</v>
      </c>
    </row>
    <row r="1635" spans="1:25" x14ac:dyDescent="0.2">
      <c r="A1635" s="475">
        <f t="shared" si="25"/>
        <v>1631</v>
      </c>
      <c r="B1635" s="462">
        <v>0.42070761582114236</v>
      </c>
      <c r="C1635" s="461">
        <v>7159.86130223906</v>
      </c>
      <c r="D1635" s="462">
        <v>1.1359800072471469</v>
      </c>
      <c r="E1635" s="462">
        <v>0.53175860669651354</v>
      </c>
      <c r="F1635" s="516">
        <v>2026.32</v>
      </c>
      <c r="G1635" s="464">
        <v>122832098506.60384</v>
      </c>
      <c r="H1635" s="461">
        <v>38417369.245517291</v>
      </c>
      <c r="I1635" s="464">
        <v>845298257899.3783</v>
      </c>
      <c r="J1635" s="462">
        <v>0.21586022933184001</v>
      </c>
      <c r="K1635" s="464">
        <v>44902590008.489441</v>
      </c>
      <c r="L1635" s="464">
        <v>63639288045.459862</v>
      </c>
      <c r="M1635" s="464">
        <v>28273860116.481216</v>
      </c>
      <c r="N1635" s="464">
        <v>68938361603.522675</v>
      </c>
      <c r="O1635" s="464">
        <v>26043.590025839909</v>
      </c>
      <c r="P1635" s="461">
        <v>397194.60550218087</v>
      </c>
      <c r="Q1635" s="461">
        <v>234206.76521919423</v>
      </c>
      <c r="R1635" s="464">
        <v>1224079877186.3962</v>
      </c>
      <c r="S1635" s="462">
        <v>0.35721136831387756</v>
      </c>
      <c r="T1635" s="462">
        <v>0.21780903804867299</v>
      </c>
      <c r="U1635" s="461">
        <v>15.467796970195414</v>
      </c>
      <c r="V1635" s="464">
        <v>4405260210521.2617</v>
      </c>
      <c r="W1635" s="460">
        <v>1389.2567592279352</v>
      </c>
      <c r="X1635" s="463">
        <v>4.7699688052839695E-2</v>
      </c>
      <c r="Y1635" s="476">
        <v>2.0000000000000001E-4</v>
      </c>
    </row>
    <row r="1636" spans="1:25" x14ac:dyDescent="0.2">
      <c r="A1636" s="475">
        <f t="shared" si="25"/>
        <v>1632</v>
      </c>
      <c r="B1636" s="462">
        <v>0.53943762632289194</v>
      </c>
      <c r="C1636" s="461">
        <v>9206.0199720118126</v>
      </c>
      <c r="D1636" s="462">
        <v>0.55863053664726314</v>
      </c>
      <c r="E1636" s="462">
        <v>0.48543873825334982</v>
      </c>
      <c r="F1636" s="516">
        <v>2025.53</v>
      </c>
      <c r="G1636" s="464">
        <v>225597133345.60587</v>
      </c>
      <c r="H1636" s="461">
        <v>10567424.297930829</v>
      </c>
      <c r="I1636" s="464">
        <v>299643716275.13947</v>
      </c>
      <c r="J1636" s="462">
        <v>0.27078736000467685</v>
      </c>
      <c r="K1636" s="464">
        <v>18357406236.025101</v>
      </c>
      <c r="L1636" s="464">
        <v>41447191476.999817</v>
      </c>
      <c r="M1636" s="464">
        <v>156380268558.58548</v>
      </c>
      <c r="N1636" s="464">
        <v>30663321761.135975</v>
      </c>
      <c r="O1636" s="464">
        <v>40026.081086231578</v>
      </c>
      <c r="P1636" s="461">
        <v>208735.67511509929</v>
      </c>
      <c r="Q1636" s="461">
        <v>105982.58803183267</v>
      </c>
      <c r="R1636" s="464">
        <v>898823500429.29248</v>
      </c>
      <c r="S1636" s="462">
        <v>0.59978180678747051</v>
      </c>
      <c r="T1636" s="462">
        <v>0.31655175320324702</v>
      </c>
      <c r="U1636" s="461">
        <v>17.647079023781355</v>
      </c>
      <c r="V1636" s="464">
        <v>5413437002188.6113</v>
      </c>
      <c r="W1636" s="460">
        <v>1708.7807582103978</v>
      </c>
      <c r="X1636" s="463">
        <v>4.2467279175328131E-2</v>
      </c>
      <c r="Y1636" s="476">
        <v>2.0000000000000001E-4</v>
      </c>
    </row>
    <row r="1637" spans="1:25" x14ac:dyDescent="0.2">
      <c r="A1637" s="475">
        <f t="shared" si="25"/>
        <v>1633</v>
      </c>
      <c r="B1637" s="462">
        <v>0.59508861767202292</v>
      </c>
      <c r="C1637" s="461">
        <v>4754.1684797581775</v>
      </c>
      <c r="D1637" s="462">
        <v>0.68803779126380638</v>
      </c>
      <c r="E1637" s="462">
        <v>0.6017370606939092</v>
      </c>
      <c r="F1637" s="516">
        <v>2025.14</v>
      </c>
      <c r="G1637" s="464">
        <v>184487190233.15173</v>
      </c>
      <c r="H1637" s="461">
        <v>15318312.250574116</v>
      </c>
      <c r="I1637" s="464">
        <v>497648361011.22351</v>
      </c>
      <c r="J1637" s="462">
        <v>0.47351079053231337</v>
      </c>
      <c r="K1637" s="464">
        <v>10895054061.952387</v>
      </c>
      <c r="L1637" s="464">
        <v>3233611432.8881235</v>
      </c>
      <c r="M1637" s="464">
        <v>137382696100.30519</v>
      </c>
      <c r="N1637" s="464">
        <v>60523512806.923874</v>
      </c>
      <c r="O1637" s="464">
        <v>24421.317925144347</v>
      </c>
      <c r="P1637" s="461">
        <v>394057.45026927086</v>
      </c>
      <c r="Q1637" s="461">
        <v>243480.05758331454</v>
      </c>
      <c r="R1637" s="464">
        <v>987991810897.59106</v>
      </c>
      <c r="S1637" s="462">
        <v>0.59579649904577625</v>
      </c>
      <c r="T1637" s="462">
        <v>0.40456813019605836</v>
      </c>
      <c r="U1637" s="461">
        <v>15.73189405833914</v>
      </c>
      <c r="V1637" s="464">
        <v>7061162562299.4658</v>
      </c>
      <c r="W1637" s="460">
        <v>2228.2888907431025</v>
      </c>
      <c r="X1637" s="463">
        <v>4.5512989016802834E-2</v>
      </c>
      <c r="Y1637" s="476">
        <v>2.0000000000000001E-4</v>
      </c>
    </row>
    <row r="1638" spans="1:25" x14ac:dyDescent="0.2">
      <c r="A1638" s="475">
        <f t="shared" si="25"/>
        <v>1634</v>
      </c>
      <c r="B1638" s="462">
        <v>0.45723162674465534</v>
      </c>
      <c r="C1638" s="461">
        <v>2281.1284525030665</v>
      </c>
      <c r="D1638" s="462">
        <v>0.97703488992543208</v>
      </c>
      <c r="E1638" s="462">
        <v>0.33316526783155842</v>
      </c>
      <c r="F1638" s="516">
        <v>2023.75</v>
      </c>
      <c r="G1638" s="464">
        <v>931231478591.3429</v>
      </c>
      <c r="H1638" s="461">
        <v>30363372.26167994</v>
      </c>
      <c r="I1638" s="464">
        <v>551682311443.05237</v>
      </c>
      <c r="J1638" s="462">
        <v>0.12342632715087809</v>
      </c>
      <c r="K1638" s="464">
        <v>9334094870.1010437</v>
      </c>
      <c r="L1638" s="464">
        <v>0</v>
      </c>
      <c r="M1638" s="464">
        <v>694228090382.76929</v>
      </c>
      <c r="N1638" s="464">
        <v>27340896803.588951</v>
      </c>
      <c r="O1638" s="464">
        <v>39323.563514325018</v>
      </c>
      <c r="P1638" s="461">
        <v>213746.69098397825</v>
      </c>
      <c r="Q1638" s="461">
        <v>102059.80363339021</v>
      </c>
      <c r="R1638" s="464">
        <v>2125025311615.6548</v>
      </c>
      <c r="S1638" s="462">
        <v>0.61567292145512897</v>
      </c>
      <c r="T1638" s="462">
        <v>0.44880059744827733</v>
      </c>
      <c r="U1638" s="461">
        <v>18.843612735693242</v>
      </c>
      <c r="V1638" s="464">
        <v>19541822341285.191</v>
      </c>
      <c r="W1638" s="460">
        <v>6169.8957414018423</v>
      </c>
      <c r="X1638" s="463">
        <v>3.9138919925297382E-2</v>
      </c>
      <c r="Y1638" s="476">
        <v>2.0000000000000001E-4</v>
      </c>
    </row>
    <row r="1639" spans="1:25" x14ac:dyDescent="0.2">
      <c r="A1639" s="475">
        <f t="shared" si="25"/>
        <v>1635</v>
      </c>
      <c r="B1639" s="462">
        <v>0.39708737312203263</v>
      </c>
      <c r="C1639" s="461">
        <v>6398.5270376831941</v>
      </c>
      <c r="D1639" s="462">
        <v>0.56395251001482505</v>
      </c>
      <c r="E1639" s="462">
        <v>0.44881205924503792</v>
      </c>
      <c r="F1639" s="516">
        <v>2024.95</v>
      </c>
      <c r="G1639" s="464">
        <v>168804780245.67184</v>
      </c>
      <c r="H1639" s="461">
        <v>11200105.798771482</v>
      </c>
      <c r="I1639" s="464">
        <v>318443556144.92145</v>
      </c>
      <c r="J1639" s="462">
        <v>0.29265076171736637</v>
      </c>
      <c r="K1639" s="464">
        <v>8924446696.7876415</v>
      </c>
      <c r="L1639" s="464">
        <v>0</v>
      </c>
      <c r="M1639" s="464">
        <v>155805475002.27475</v>
      </c>
      <c r="N1639" s="464">
        <v>40410281042.619438</v>
      </c>
      <c r="O1639" s="464">
        <v>31969.715550267432</v>
      </c>
      <c r="P1639" s="461">
        <v>256410.72958246188</v>
      </c>
      <c r="Q1639" s="461">
        <v>141073.85098032182</v>
      </c>
      <c r="R1639" s="464">
        <v>741550903311.55176</v>
      </c>
      <c r="S1639" s="462">
        <v>0.54689394789283685</v>
      </c>
      <c r="T1639" s="462">
        <v>0.32923613660288764</v>
      </c>
      <c r="U1639" s="461">
        <v>17.104282392150086</v>
      </c>
      <c r="V1639" s="464">
        <v>4585071016181.709</v>
      </c>
      <c r="W1639" s="460">
        <v>1447.5576780916206</v>
      </c>
      <c r="X1639" s="463">
        <v>4.3010123641923151E-2</v>
      </c>
      <c r="Y1639" s="476">
        <v>2.0000000000000001E-4</v>
      </c>
    </row>
    <row r="1640" spans="1:25" x14ac:dyDescent="0.2">
      <c r="A1640" s="475">
        <f t="shared" si="25"/>
        <v>1636</v>
      </c>
      <c r="B1640" s="462">
        <v>0.50228787040495615</v>
      </c>
      <c r="C1640" s="461">
        <v>1500</v>
      </c>
      <c r="D1640" s="462">
        <v>0.50559815891344817</v>
      </c>
      <c r="E1640" s="462">
        <v>0.41311347101128493</v>
      </c>
      <c r="F1640" s="516">
        <v>2025.36</v>
      </c>
      <c r="G1640" s="464">
        <v>180596262976.5755</v>
      </c>
      <c r="H1640" s="461">
        <v>10022133.94290572</v>
      </c>
      <c r="I1640" s="464">
        <v>323065551275.29504</v>
      </c>
      <c r="J1640" s="462">
        <v>0.36957538195930451</v>
      </c>
      <c r="K1640" s="464">
        <v>18957357442.965401</v>
      </c>
      <c r="L1640" s="464">
        <v>41438801848.319565</v>
      </c>
      <c r="M1640" s="464">
        <v>107005049096.88779</v>
      </c>
      <c r="N1640" s="464">
        <v>313822893530.76257</v>
      </c>
      <c r="O1640" s="464">
        <v>30393.622917689347</v>
      </c>
      <c r="P1640" s="461">
        <v>1595786.4238237091</v>
      </c>
      <c r="Q1640" s="461">
        <v>1090594.8581504952</v>
      </c>
      <c r="R1640" s="464">
        <v>933984991980.26782</v>
      </c>
      <c r="S1640" s="462">
        <v>0.44313256876262036</v>
      </c>
      <c r="T1640" s="462">
        <v>0.35104363959888052</v>
      </c>
      <c r="U1640" s="461">
        <v>16.226237411418364</v>
      </c>
      <c r="V1640" s="464">
        <v>5925021455855.2559</v>
      </c>
      <c r="W1640" s="460">
        <v>1871.0364266844922</v>
      </c>
      <c r="X1640" s="463">
        <v>4.4421523447314343E-2</v>
      </c>
      <c r="Y1640" s="476">
        <v>2.0000000000000001E-4</v>
      </c>
    </row>
    <row r="1641" spans="1:25" x14ac:dyDescent="0.2">
      <c r="A1641" s="475">
        <f t="shared" si="25"/>
        <v>1637</v>
      </c>
      <c r="B1641" s="462">
        <v>0.58355407557077721</v>
      </c>
      <c r="C1641" s="461">
        <v>5610.4886164055752</v>
      </c>
      <c r="D1641" s="462">
        <v>1.2847838565380967</v>
      </c>
      <c r="E1641" s="462">
        <v>0.4909784492176239</v>
      </c>
      <c r="F1641" s="516">
        <v>2026.3</v>
      </c>
      <c r="G1641" s="464">
        <v>181939177392.83365</v>
      </c>
      <c r="H1641" s="461">
        <v>51736805.045605399</v>
      </c>
      <c r="I1641" s="464">
        <v>652865761755.45801</v>
      </c>
      <c r="J1641" s="462">
        <v>-0.1084984693966804</v>
      </c>
      <c r="K1641" s="464">
        <v>29383561372.130363</v>
      </c>
      <c r="L1641" s="464">
        <v>134230162628.09323</v>
      </c>
      <c r="M1641" s="464">
        <v>72319301704.06221</v>
      </c>
      <c r="N1641" s="464">
        <v>104930696721.12013</v>
      </c>
      <c r="O1641" s="464">
        <v>35387.539167917239</v>
      </c>
      <c r="P1641" s="461">
        <v>632786.54882879648</v>
      </c>
      <c r="Q1641" s="461">
        <v>414040.49829074013</v>
      </c>
      <c r="R1641" s="464">
        <v>1152004008618.9717</v>
      </c>
      <c r="S1641" s="462">
        <v>0.22184350902545283</v>
      </c>
      <c r="T1641" s="462">
        <v>9.7764287354504362E-2</v>
      </c>
      <c r="U1641" s="461">
        <v>38.21218188034139</v>
      </c>
      <c r="V1641" s="464">
        <v>4317806913283.5078</v>
      </c>
      <c r="W1641" s="460">
        <v>1361.7249247891093</v>
      </c>
      <c r="X1641" s="463">
        <v>2.1221950813612934E-2</v>
      </c>
      <c r="Y1641" s="476">
        <v>2.0000000000000001E-4</v>
      </c>
    </row>
    <row r="1642" spans="1:25" x14ac:dyDescent="0.2">
      <c r="A1642" s="475">
        <f t="shared" si="25"/>
        <v>1638</v>
      </c>
      <c r="B1642" s="462">
        <v>0.29303969543410135</v>
      </c>
      <c r="C1642" s="461">
        <v>5636.2094160642082</v>
      </c>
      <c r="D1642" s="462">
        <v>0.2</v>
      </c>
      <c r="E1642" s="462">
        <v>0.7</v>
      </c>
      <c r="F1642" s="516">
        <v>2025.04</v>
      </c>
      <c r="G1642" s="464">
        <v>156348109886.74445</v>
      </c>
      <c r="H1642" s="461">
        <v>3278330.2665875303</v>
      </c>
      <c r="I1642" s="464">
        <v>164088649127.00006</v>
      </c>
      <c r="J1642" s="462">
        <v>0.29303969543410135</v>
      </c>
      <c r="K1642" s="464">
        <v>26130266914.251068</v>
      </c>
      <c r="L1642" s="464">
        <v>42842383524.284531</v>
      </c>
      <c r="M1642" s="464">
        <v>87987834458.555267</v>
      </c>
      <c r="N1642" s="464">
        <v>38924608225.434067</v>
      </c>
      <c r="O1642" s="464">
        <v>24170.553096414351</v>
      </c>
      <c r="P1642" s="461">
        <v>316370.72856209497</v>
      </c>
      <c r="Q1642" s="461">
        <v>159900.44498996189</v>
      </c>
      <c r="R1642" s="464">
        <v>477026680077.12573</v>
      </c>
      <c r="S1642" s="462">
        <v>0.55006552461719793</v>
      </c>
      <c r="T1642" s="462">
        <v>0.40549428252023589</v>
      </c>
      <c r="U1642" s="461">
        <v>17.741378268655598</v>
      </c>
      <c r="V1642" s="464">
        <v>3786145209497.3579</v>
      </c>
      <c r="W1642" s="460">
        <v>1195.0390994461834</v>
      </c>
      <c r="X1642" s="463">
        <v>4.1042803531549675E-2</v>
      </c>
      <c r="Y1642" s="476">
        <v>2.0000000000000001E-4</v>
      </c>
    </row>
    <row r="1643" spans="1:25" x14ac:dyDescent="0.2">
      <c r="A1643" s="475">
        <f t="shared" si="25"/>
        <v>1639</v>
      </c>
      <c r="B1643" s="462">
        <v>0.6122776121677771</v>
      </c>
      <c r="C1643" s="461">
        <v>2267.7685095870202</v>
      </c>
      <c r="D1643" s="462">
        <v>0.62456824453209525</v>
      </c>
      <c r="E1643" s="462">
        <v>0.32938971265055039</v>
      </c>
      <c r="F1643" s="516">
        <v>2026.49</v>
      </c>
      <c r="G1643" s="464">
        <v>107678235195.40649</v>
      </c>
      <c r="H1643" s="461">
        <v>13722348.050010199</v>
      </c>
      <c r="I1643" s="464">
        <v>342273123323.65045</v>
      </c>
      <c r="J1643" s="462">
        <v>0.31859385260073136</v>
      </c>
      <c r="K1643" s="464">
        <v>28437584366.204033</v>
      </c>
      <c r="L1643" s="464">
        <v>60153604175.847015</v>
      </c>
      <c r="M1643" s="464">
        <v>42975565538.56015</v>
      </c>
      <c r="N1643" s="464">
        <v>52626304728.769989</v>
      </c>
      <c r="O1643" s="464">
        <v>23009.879373736716</v>
      </c>
      <c r="P1643" s="461">
        <v>354611.06725244725</v>
      </c>
      <c r="Q1643" s="461">
        <v>214519.53665270028</v>
      </c>
      <c r="R1643" s="464">
        <v>704648317744.7926</v>
      </c>
      <c r="S1643" s="462">
        <v>0.50844912274767518</v>
      </c>
      <c r="T1643" s="462">
        <v>0.27179920499216004</v>
      </c>
      <c r="U1643" s="461">
        <v>16.142105174451221</v>
      </c>
      <c r="V1643" s="464">
        <v>3467017217633.6128</v>
      </c>
      <c r="W1643" s="460">
        <v>1094.2435150673784</v>
      </c>
      <c r="X1643" s="463">
        <v>4.416495248570157E-2</v>
      </c>
      <c r="Y1643" s="476">
        <v>2.0000000000000001E-4</v>
      </c>
    </row>
    <row r="1644" spans="1:25" x14ac:dyDescent="0.2">
      <c r="A1644" s="475">
        <f t="shared" si="25"/>
        <v>1640</v>
      </c>
      <c r="B1644" s="462">
        <v>0.38062078912199193</v>
      </c>
      <c r="C1644" s="461">
        <v>7617.3859608750518</v>
      </c>
      <c r="D1644" s="462">
        <v>0.54359728276230301</v>
      </c>
      <c r="E1644" s="462">
        <v>0.52218125319408182</v>
      </c>
      <c r="F1644" s="516">
        <v>2023.75</v>
      </c>
      <c r="G1644" s="464">
        <v>437089262343.88635</v>
      </c>
      <c r="H1644" s="461">
        <v>10618316.646299515</v>
      </c>
      <c r="I1644" s="464">
        <v>381581625666.48999</v>
      </c>
      <c r="J1644" s="462">
        <v>0.38062078912199193</v>
      </c>
      <c r="K1644" s="464">
        <v>4062910499.0639186</v>
      </c>
      <c r="L1644" s="464">
        <v>0</v>
      </c>
      <c r="M1644" s="464">
        <v>460588853481.76367</v>
      </c>
      <c r="N1644" s="464">
        <v>11784938649.934809</v>
      </c>
      <c r="O1644" s="464">
        <v>34612.159603715772</v>
      </c>
      <c r="P1644" s="461">
        <v>116307.18207798272</v>
      </c>
      <c r="Q1644" s="461">
        <v>42071.461147522925</v>
      </c>
      <c r="R1644" s="464">
        <v>1175502269899.7126</v>
      </c>
      <c r="S1644" s="462">
        <v>0.65581392835643959</v>
      </c>
      <c r="T1644" s="462">
        <v>0.46452416545511882</v>
      </c>
      <c r="U1644" s="461">
        <v>17.796966677126758</v>
      </c>
      <c r="V1644" s="464">
        <v>10745116822073.023</v>
      </c>
      <c r="W1644" s="460">
        <v>3390.9849013156518</v>
      </c>
      <c r="X1644" s="463">
        <v>4.0834248667562814E-2</v>
      </c>
      <c r="Y1644" s="476">
        <v>2.0000000000000001E-4</v>
      </c>
    </row>
    <row r="1645" spans="1:25" x14ac:dyDescent="0.2">
      <c r="A1645" s="475">
        <f t="shared" si="25"/>
        <v>1641</v>
      </c>
      <c r="B1645" s="462">
        <v>0.39894547098718253</v>
      </c>
      <c r="C1645" s="461">
        <v>10001.321050814255</v>
      </c>
      <c r="D1645" s="462">
        <v>0.88448783674893627</v>
      </c>
      <c r="E1645" s="462">
        <v>0.52584889655834555</v>
      </c>
      <c r="F1645" s="516">
        <v>2023.75</v>
      </c>
      <c r="G1645" s="464">
        <v>421273426031.32611</v>
      </c>
      <c r="H1645" s="461">
        <v>22616388.051152732</v>
      </c>
      <c r="I1645" s="464">
        <v>363529782477.98053</v>
      </c>
      <c r="J1645" s="462">
        <v>-6.6230461402795759E-2</v>
      </c>
      <c r="K1645" s="464">
        <v>4646329719.044426</v>
      </c>
      <c r="L1645" s="464">
        <v>0</v>
      </c>
      <c r="M1645" s="464">
        <v>441014166390.94464</v>
      </c>
      <c r="N1645" s="464">
        <v>37726372651.803215</v>
      </c>
      <c r="O1645" s="464">
        <v>20868.180774965505</v>
      </c>
      <c r="P1645" s="461">
        <v>269755.72486368602</v>
      </c>
      <c r="Q1645" s="461">
        <v>144184.11544947256</v>
      </c>
      <c r="R1645" s="464">
        <v>1282454571873.9153</v>
      </c>
      <c r="S1645" s="462">
        <v>0.53616111744479955</v>
      </c>
      <c r="T1645" s="462">
        <v>0.30211542823014181</v>
      </c>
      <c r="U1645" s="461">
        <v>21.798755393644804</v>
      </c>
      <c r="V1645" s="464">
        <v>8902970231636.0566</v>
      </c>
      <c r="W1645" s="460">
        <v>2810.1554034299606</v>
      </c>
      <c r="X1645" s="463">
        <v>3.4783378764107933E-2</v>
      </c>
      <c r="Y1645" s="476">
        <v>2.0000000000000001E-4</v>
      </c>
    </row>
    <row r="1646" spans="1:25" x14ac:dyDescent="0.2">
      <c r="A1646" s="475">
        <f t="shared" si="25"/>
        <v>1642</v>
      </c>
      <c r="B1646" s="462">
        <v>0.58576039711277017</v>
      </c>
      <c r="C1646" s="461">
        <v>3817.8565013779053</v>
      </c>
      <c r="D1646" s="462">
        <v>0.66092470480452881</v>
      </c>
      <c r="E1646" s="462">
        <v>0.62562568515690842</v>
      </c>
      <c r="F1646" s="516">
        <v>2024.57</v>
      </c>
      <c r="G1646" s="464">
        <v>370285762312.1297</v>
      </c>
      <c r="H1646" s="461">
        <v>14615261.172178917</v>
      </c>
      <c r="I1646" s="464">
        <v>361757516267.48615</v>
      </c>
      <c r="J1646" s="462">
        <v>0.30380805743236583</v>
      </c>
      <c r="K1646" s="464">
        <v>21687075406.133316</v>
      </c>
      <c r="L1646" s="464">
        <v>51127940967.753441</v>
      </c>
      <c r="M1646" s="464">
        <v>199544751270.72888</v>
      </c>
      <c r="N1646" s="464">
        <v>86874878252.849121</v>
      </c>
      <c r="O1646" s="464">
        <v>21816.952631382301</v>
      </c>
      <c r="P1646" s="461">
        <v>524146.30447722488</v>
      </c>
      <c r="Q1646" s="461">
        <v>347562.15888761688</v>
      </c>
      <c r="R1646" s="464">
        <v>1051467358327.7737</v>
      </c>
      <c r="S1646" s="462">
        <v>0.575888766574848</v>
      </c>
      <c r="T1646" s="462">
        <v>0.44242814342514059</v>
      </c>
      <c r="U1646" s="461">
        <v>17.72242823619063</v>
      </c>
      <c r="V1646" s="464">
        <v>8928859887229.584</v>
      </c>
      <c r="W1646" s="460">
        <v>2814.2462083615037</v>
      </c>
      <c r="X1646" s="463">
        <v>4.1721269579042375E-2</v>
      </c>
      <c r="Y1646" s="476">
        <v>2.0000000000000001E-4</v>
      </c>
    </row>
    <row r="1647" spans="1:25" x14ac:dyDescent="0.2">
      <c r="A1647" s="475">
        <f t="shared" si="25"/>
        <v>1643</v>
      </c>
      <c r="B1647" s="462">
        <v>0.58772456465543976</v>
      </c>
      <c r="C1647" s="461">
        <v>4459.18011184036</v>
      </c>
      <c r="D1647" s="462">
        <v>0.97408153647455265</v>
      </c>
      <c r="E1647" s="462">
        <v>0.42535071341103092</v>
      </c>
      <c r="F1647" s="516">
        <v>2024.47</v>
      </c>
      <c r="G1647" s="464">
        <v>540970567369.39886</v>
      </c>
      <c r="H1647" s="461">
        <v>29462463.473091871</v>
      </c>
      <c r="I1647" s="464">
        <v>598198387586.05493</v>
      </c>
      <c r="J1647" s="462">
        <v>0.17302206677040055</v>
      </c>
      <c r="K1647" s="464">
        <v>20201205451.796059</v>
      </c>
      <c r="L1647" s="464">
        <v>11499973464.529026</v>
      </c>
      <c r="M1647" s="464">
        <v>370172773265.17529</v>
      </c>
      <c r="N1647" s="464">
        <v>19810833145.4464</v>
      </c>
      <c r="O1647" s="464">
        <v>31854.769135976701</v>
      </c>
      <c r="P1647" s="461">
        <v>165579.79651729716</v>
      </c>
      <c r="Q1647" s="461">
        <v>71182.95486444376</v>
      </c>
      <c r="R1647" s="464">
        <v>1582304727697.6814</v>
      </c>
      <c r="S1647" s="462">
        <v>0.55409721017938596</v>
      </c>
      <c r="T1647" s="462">
        <v>0.37516864352100654</v>
      </c>
      <c r="U1647" s="461">
        <v>18.402185377950627</v>
      </c>
      <c r="V1647" s="464">
        <v>11696039454136.205</v>
      </c>
      <c r="W1647" s="460">
        <v>3686.5684617148418</v>
      </c>
      <c r="X1647" s="463">
        <v>4.0710036966515206E-2</v>
      </c>
      <c r="Y1647" s="476">
        <v>2.0000000000000001E-4</v>
      </c>
    </row>
    <row r="1648" spans="1:25" x14ac:dyDescent="0.2">
      <c r="A1648" s="475">
        <f t="shared" si="25"/>
        <v>1644</v>
      </c>
      <c r="B1648" s="462">
        <v>0.68417445841022639</v>
      </c>
      <c r="C1648" s="461">
        <v>5373.8792311909465</v>
      </c>
      <c r="D1648" s="462">
        <v>0.88313639808638766</v>
      </c>
      <c r="E1648" s="462">
        <v>0.16429362971652106</v>
      </c>
      <c r="F1648" s="516">
        <v>2024.25</v>
      </c>
      <c r="G1648" s="464">
        <v>271860689837.17648</v>
      </c>
      <c r="H1648" s="461">
        <v>24079874.403310448</v>
      </c>
      <c r="I1648" s="464">
        <v>640774426861.52441</v>
      </c>
      <c r="J1648" s="462">
        <v>0.38984805347442553</v>
      </c>
      <c r="K1648" s="464">
        <v>26034748276.016838</v>
      </c>
      <c r="L1648" s="464">
        <v>11250027941.858618</v>
      </c>
      <c r="M1648" s="464">
        <v>191416419484.12119</v>
      </c>
      <c r="N1648" s="464">
        <v>33284448467.756947</v>
      </c>
      <c r="O1648" s="464">
        <v>25858.770137597308</v>
      </c>
      <c r="P1648" s="461">
        <v>250027.87749612285</v>
      </c>
      <c r="Q1648" s="461">
        <v>129766.07060769967</v>
      </c>
      <c r="R1648" s="464">
        <v>1156958684500.3359</v>
      </c>
      <c r="S1648" s="462">
        <v>0.55404045745897135</v>
      </c>
      <c r="T1648" s="462">
        <v>0.4038926536062668</v>
      </c>
      <c r="U1648" s="461">
        <v>16.371560296989475</v>
      </c>
      <c r="V1648" s="464">
        <v>8372932146611.1426</v>
      </c>
      <c r="W1648" s="460">
        <v>2643.8592835976301</v>
      </c>
      <c r="X1648" s="463">
        <v>4.4939625040514714E-2</v>
      </c>
      <c r="Y1648" s="476">
        <v>2.0000000000000001E-4</v>
      </c>
    </row>
    <row r="1649" spans="1:25" x14ac:dyDescent="0.2">
      <c r="A1649" s="475">
        <f t="shared" si="25"/>
        <v>1645</v>
      </c>
      <c r="B1649" s="462">
        <v>0.44518640289620159</v>
      </c>
      <c r="C1649" s="461">
        <v>4618.4091230130853</v>
      </c>
      <c r="D1649" s="462">
        <v>0.7382673294894373</v>
      </c>
      <c r="E1649" s="462">
        <v>0.12702360373058175</v>
      </c>
      <c r="F1649" s="516">
        <v>2024.67</v>
      </c>
      <c r="G1649" s="464">
        <v>334101674537.42133</v>
      </c>
      <c r="H1649" s="461">
        <v>17193471.048457593</v>
      </c>
      <c r="I1649" s="464">
        <v>436467144198.94971</v>
      </c>
      <c r="J1649" s="462">
        <v>0.38402255895877091</v>
      </c>
      <c r="K1649" s="464">
        <v>8725697580.5799675</v>
      </c>
      <c r="L1649" s="464">
        <v>0</v>
      </c>
      <c r="M1649" s="464">
        <v>276113279069.02332</v>
      </c>
      <c r="N1649" s="464">
        <v>53252539392.829826</v>
      </c>
      <c r="O1649" s="464">
        <v>25498.026124640081</v>
      </c>
      <c r="P1649" s="461">
        <v>382874.27146791341</v>
      </c>
      <c r="Q1649" s="461">
        <v>233386.90607467495</v>
      </c>
      <c r="R1649" s="464">
        <v>1163534806732.6038</v>
      </c>
      <c r="S1649" s="462">
        <v>0.61629503517213646</v>
      </c>
      <c r="T1649" s="462">
        <v>0.39434779447071427</v>
      </c>
      <c r="U1649" s="461">
        <v>17.338225971044555</v>
      </c>
      <c r="V1649" s="464">
        <v>8679359056158.5693</v>
      </c>
      <c r="W1649" s="460">
        <v>2739.6908574598028</v>
      </c>
      <c r="X1649" s="463">
        <v>4.2316347021024311E-2</v>
      </c>
      <c r="Y1649" s="476">
        <v>2.0000000000000001E-4</v>
      </c>
    </row>
    <row r="1650" spans="1:25" x14ac:dyDescent="0.2">
      <c r="A1650" s="475">
        <f t="shared" si="25"/>
        <v>1646</v>
      </c>
      <c r="B1650" s="462">
        <v>0.42322020863447829</v>
      </c>
      <c r="C1650" s="461">
        <v>1500</v>
      </c>
      <c r="D1650" s="462">
        <v>0.59124540119191127</v>
      </c>
      <c r="E1650" s="462">
        <v>0.51585542654493888</v>
      </c>
      <c r="F1650" s="516">
        <v>2023.93</v>
      </c>
      <c r="G1650" s="464">
        <v>300156362018.0376</v>
      </c>
      <c r="H1650" s="461">
        <v>13091453.368269024</v>
      </c>
      <c r="I1650" s="464">
        <v>417700962058.05151</v>
      </c>
      <c r="J1650" s="462">
        <v>0.42322020863447829</v>
      </c>
      <c r="K1650" s="464">
        <v>9847102981.5554943</v>
      </c>
      <c r="L1650" s="464">
        <v>0</v>
      </c>
      <c r="M1650" s="464">
        <v>275345255171.62762</v>
      </c>
      <c r="N1650" s="464">
        <v>63152475944.384415</v>
      </c>
      <c r="O1650" s="464">
        <v>20549.654909718221</v>
      </c>
      <c r="P1650" s="461">
        <v>380521.72339260048</v>
      </c>
      <c r="Q1650" s="461">
        <v>235628.62209224975</v>
      </c>
      <c r="R1650" s="464">
        <v>1043787368039.3904</v>
      </c>
      <c r="S1650" s="462">
        <v>0.61031634694730419</v>
      </c>
      <c r="T1650" s="462">
        <v>0.42789957986030486</v>
      </c>
      <c r="U1650" s="461">
        <v>16.997125597109534</v>
      </c>
      <c r="V1650" s="464">
        <v>8559748053199.5527</v>
      </c>
      <c r="W1650" s="460">
        <v>2700.6982472592167</v>
      </c>
      <c r="X1650" s="463">
        <v>4.1855845371538344E-2</v>
      </c>
      <c r="Y1650" s="476">
        <v>2.0000000000000001E-4</v>
      </c>
    </row>
    <row r="1651" spans="1:25" x14ac:dyDescent="0.2">
      <c r="A1651" s="475">
        <f t="shared" si="25"/>
        <v>1647</v>
      </c>
      <c r="B1651" s="462">
        <v>0.43629882633284045</v>
      </c>
      <c r="C1651" s="461">
        <v>4181.8553194871693</v>
      </c>
      <c r="D1651" s="462">
        <v>0.88856148219153386</v>
      </c>
      <c r="E1651" s="462">
        <v>0.37400867221276313</v>
      </c>
      <c r="F1651" s="516">
        <v>2023.75</v>
      </c>
      <c r="G1651" s="464">
        <v>682810898824.6355</v>
      </c>
      <c r="H1651" s="461">
        <v>24470105.466098558</v>
      </c>
      <c r="I1651" s="464">
        <v>520300756568.92682</v>
      </c>
      <c r="J1651" s="462">
        <v>0.30905381473690119</v>
      </c>
      <c r="K1651" s="464">
        <v>15027428687.285862</v>
      </c>
      <c r="L1651" s="464">
        <v>0</v>
      </c>
      <c r="M1651" s="464">
        <v>589895970692.95203</v>
      </c>
      <c r="N1651" s="464">
        <v>35255793817.807953</v>
      </c>
      <c r="O1651" s="464">
        <v>35256.376923756034</v>
      </c>
      <c r="P1651" s="461">
        <v>281150.68399682682</v>
      </c>
      <c r="Q1651" s="461">
        <v>152512.29333217503</v>
      </c>
      <c r="R1651" s="464">
        <v>1753144276342.9348</v>
      </c>
      <c r="S1651" s="462">
        <v>0.63896845848464245</v>
      </c>
      <c r="T1651" s="462">
        <v>0.46019018390108096</v>
      </c>
      <c r="U1651" s="461">
        <v>18.059335891693827</v>
      </c>
      <c r="V1651" s="464">
        <v>15812948710100.807</v>
      </c>
      <c r="W1651" s="460">
        <v>4980.7185147428718</v>
      </c>
      <c r="X1651" s="463">
        <v>4.0763892207998656E-2</v>
      </c>
      <c r="Y1651" s="476">
        <v>2.0000000000000001E-4</v>
      </c>
    </row>
    <row r="1652" spans="1:25" x14ac:dyDescent="0.2">
      <c r="A1652" s="475">
        <f t="shared" si="25"/>
        <v>1648</v>
      </c>
      <c r="B1652" s="462">
        <v>0.3319077640057489</v>
      </c>
      <c r="C1652" s="461">
        <v>1552.8666404335686</v>
      </c>
      <c r="D1652" s="462">
        <v>0.93622789683919438</v>
      </c>
      <c r="E1652" s="462">
        <v>0.18788389817353413</v>
      </c>
      <c r="F1652" s="516">
        <v>2024.59</v>
      </c>
      <c r="G1652" s="464">
        <v>209962113429.65012</v>
      </c>
      <c r="H1652" s="461">
        <v>28971336.430713788</v>
      </c>
      <c r="I1652" s="464">
        <v>641185293385.43494</v>
      </c>
      <c r="J1652" s="462">
        <v>0.20222570160213638</v>
      </c>
      <c r="K1652" s="464">
        <v>15057830187.729031</v>
      </c>
      <c r="L1652" s="464">
        <v>0</v>
      </c>
      <c r="M1652" s="464">
        <v>220706643608.81656</v>
      </c>
      <c r="N1652" s="464">
        <v>86265338197.64537</v>
      </c>
      <c r="O1652" s="464">
        <v>27388.122960064051</v>
      </c>
      <c r="P1652" s="461">
        <v>461598.37729826407</v>
      </c>
      <c r="Q1652" s="461">
        <v>289292.92837904417</v>
      </c>
      <c r="R1652" s="464">
        <v>1337187432449.7932</v>
      </c>
      <c r="S1652" s="462">
        <v>0.47317892053674881</v>
      </c>
      <c r="T1652" s="462">
        <v>0.20521743786882163</v>
      </c>
      <c r="U1652" s="461">
        <v>17.530414490580917</v>
      </c>
      <c r="V1652" s="464">
        <v>5247157660661.5283</v>
      </c>
      <c r="W1652" s="460">
        <v>1655.4326813624618</v>
      </c>
      <c r="X1652" s="463">
        <v>4.1950931086982585E-2</v>
      </c>
      <c r="Y1652" s="476">
        <v>2.0000000000000001E-4</v>
      </c>
    </row>
    <row r="1653" spans="1:25" x14ac:dyDescent="0.2">
      <c r="A1653" s="475">
        <f t="shared" si="25"/>
        <v>1649</v>
      </c>
      <c r="B1653" s="462">
        <v>0.38232956273441376</v>
      </c>
      <c r="C1653" s="461">
        <v>3558.9399690177361</v>
      </c>
      <c r="D1653" s="462">
        <v>0.63459157729723559</v>
      </c>
      <c r="E1653" s="462">
        <v>0.56024222970895976</v>
      </c>
      <c r="F1653" s="516">
        <v>2024.76</v>
      </c>
      <c r="G1653" s="464">
        <v>135026008696.19589</v>
      </c>
      <c r="H1653" s="461">
        <v>13741277.354731899</v>
      </c>
      <c r="I1653" s="464">
        <v>410333062673.02008</v>
      </c>
      <c r="J1653" s="462">
        <v>0.38232956273441376</v>
      </c>
      <c r="K1653" s="464">
        <v>10518050162.039211</v>
      </c>
      <c r="L1653" s="464">
        <v>5807228420.982542</v>
      </c>
      <c r="M1653" s="464">
        <v>179465454729.6384</v>
      </c>
      <c r="N1653" s="464">
        <v>99753956847.180954</v>
      </c>
      <c r="O1653" s="464">
        <v>37092.453565474585</v>
      </c>
      <c r="P1653" s="461">
        <v>558946.41606671503</v>
      </c>
      <c r="Q1653" s="461">
        <v>376577.72317838791</v>
      </c>
      <c r="R1653" s="464">
        <v>930962045890.19275</v>
      </c>
      <c r="S1653" s="462">
        <v>0.55230085450092203</v>
      </c>
      <c r="T1653" s="462">
        <v>0.29707651747365982</v>
      </c>
      <c r="U1653" s="461">
        <v>15.863830138687595</v>
      </c>
      <c r="V1653" s="464">
        <v>4887651217811.1162</v>
      </c>
      <c r="W1653" s="460">
        <v>1541.8536515845092</v>
      </c>
      <c r="X1653" s="463">
        <v>4.5574564122079879E-2</v>
      </c>
      <c r="Y1653" s="476">
        <v>2.0000000000000001E-4</v>
      </c>
    </row>
    <row r="1654" spans="1:25" x14ac:dyDescent="0.2">
      <c r="A1654" s="475">
        <f t="shared" si="25"/>
        <v>1650</v>
      </c>
      <c r="B1654" s="462">
        <v>0.47061714269705868</v>
      </c>
      <c r="C1654" s="461">
        <v>3890.7751626976742</v>
      </c>
      <c r="D1654" s="462">
        <v>0.45829490639475856</v>
      </c>
      <c r="E1654" s="462">
        <v>0.54703135949404857</v>
      </c>
      <c r="F1654" s="516">
        <v>2024.47</v>
      </c>
      <c r="G1654" s="464">
        <v>275699066008.36493</v>
      </c>
      <c r="H1654" s="461">
        <v>8435777.9021936636</v>
      </c>
      <c r="I1654" s="464">
        <v>269218639524.56546</v>
      </c>
      <c r="J1654" s="462">
        <v>0.37819500636047476</v>
      </c>
      <c r="K1654" s="464">
        <v>6818842002.3623009</v>
      </c>
      <c r="L1654" s="464">
        <v>0</v>
      </c>
      <c r="M1654" s="464">
        <v>206496967483.13605</v>
      </c>
      <c r="N1654" s="464">
        <v>21402349382.942883</v>
      </c>
      <c r="O1654" s="464">
        <v>40048.714003910252</v>
      </c>
      <c r="P1654" s="461">
        <v>169468.73039291281</v>
      </c>
      <c r="Q1654" s="461">
        <v>79593.891269393964</v>
      </c>
      <c r="R1654" s="464">
        <v>815820996797.73218</v>
      </c>
      <c r="S1654" s="462">
        <v>0.64478853298608918</v>
      </c>
      <c r="T1654" s="462">
        <v>0.43868557764902044</v>
      </c>
      <c r="U1654" s="461">
        <v>17.58732212694461</v>
      </c>
      <c r="V1654" s="464">
        <v>6879742644060.3721</v>
      </c>
      <c r="W1654" s="460">
        <v>2171.6322994133266</v>
      </c>
      <c r="X1654" s="463">
        <v>4.1716291352104438E-2</v>
      </c>
      <c r="Y1654" s="476">
        <v>2.0000000000000001E-4</v>
      </c>
    </row>
    <row r="1655" spans="1:25" x14ac:dyDescent="0.2">
      <c r="A1655" s="475">
        <f t="shared" si="25"/>
        <v>1651</v>
      </c>
      <c r="B1655" s="462">
        <v>0.45908135631351094</v>
      </c>
      <c r="C1655" s="461">
        <v>6252.1695502348375</v>
      </c>
      <c r="D1655" s="462">
        <v>0.8956514291705896</v>
      </c>
      <c r="E1655" s="462">
        <v>0.56013749687945835</v>
      </c>
      <c r="F1655" s="516">
        <v>2025.41</v>
      </c>
      <c r="G1655" s="464">
        <v>269905859416.76093</v>
      </c>
      <c r="H1655" s="461">
        <v>24254014.207047939</v>
      </c>
      <c r="I1655" s="464">
        <v>613406938573.93433</v>
      </c>
      <c r="J1655" s="462">
        <v>0.37482984448321144</v>
      </c>
      <c r="K1655" s="464">
        <v>47973366235.932594</v>
      </c>
      <c r="L1655" s="464">
        <v>156421343121.69598</v>
      </c>
      <c r="M1655" s="464">
        <v>203645114057.30286</v>
      </c>
      <c r="N1655" s="464">
        <v>55680131236.282707</v>
      </c>
      <c r="O1655" s="464">
        <v>23876.226428647478</v>
      </c>
      <c r="P1655" s="461">
        <v>377456.82128678123</v>
      </c>
      <c r="Q1655" s="461">
        <v>225080.0652687414</v>
      </c>
      <c r="R1655" s="464">
        <v>1383426091875.1968</v>
      </c>
      <c r="S1655" s="462">
        <v>0.56965078619542475</v>
      </c>
      <c r="T1655" s="462">
        <v>0.34797083702803383</v>
      </c>
      <c r="U1655" s="461">
        <v>16.282120664201479</v>
      </c>
      <c r="V1655" s="464">
        <v>8631602076563.2061</v>
      </c>
      <c r="W1655" s="460">
        <v>2723.8059527584751</v>
      </c>
      <c r="X1655" s="463">
        <v>4.4849266004323401E-2</v>
      </c>
      <c r="Y1655" s="476">
        <v>2.0000000000000001E-4</v>
      </c>
    </row>
    <row r="1656" spans="1:25" x14ac:dyDescent="0.2">
      <c r="A1656" s="475">
        <f t="shared" si="25"/>
        <v>1652</v>
      </c>
      <c r="B1656" s="462">
        <v>0.36359338108833528</v>
      </c>
      <c r="C1656" s="461">
        <v>4182.5772659829072</v>
      </c>
      <c r="D1656" s="462">
        <v>1.0368066203764961</v>
      </c>
      <c r="E1656" s="462">
        <v>0.7</v>
      </c>
      <c r="F1656" s="516">
        <v>2024.94</v>
      </c>
      <c r="G1656" s="464">
        <v>351972245321.4856</v>
      </c>
      <c r="H1656" s="461">
        <v>28708373.461873084</v>
      </c>
      <c r="I1656" s="464">
        <v>624981984930.32764</v>
      </c>
      <c r="J1656" s="462">
        <v>0.3368709652561287</v>
      </c>
      <c r="K1656" s="464">
        <v>17467914759.321079</v>
      </c>
      <c r="L1656" s="464">
        <v>9499483776.878088</v>
      </c>
      <c r="M1656" s="464">
        <v>263860009026.60117</v>
      </c>
      <c r="N1656" s="464">
        <v>6085029459.6103144</v>
      </c>
      <c r="O1656" s="464">
        <v>37224.779304404394</v>
      </c>
      <c r="P1656" s="461">
        <v>86813.272165448696</v>
      </c>
      <c r="Q1656" s="461">
        <v>25967.742418050042</v>
      </c>
      <c r="R1656" s="464">
        <v>1315891921851.0745</v>
      </c>
      <c r="S1656" s="462">
        <v>0.57475602615787258</v>
      </c>
      <c r="T1656" s="462">
        <v>0.37462965133575937</v>
      </c>
      <c r="U1656" s="461">
        <v>17.220462236923392</v>
      </c>
      <c r="V1656" s="464">
        <v>9174574352104.8965</v>
      </c>
      <c r="W1656" s="460">
        <v>2891.7516561174189</v>
      </c>
      <c r="X1656" s="463">
        <v>4.3326847632923812E-2</v>
      </c>
      <c r="Y1656" s="476">
        <v>2.0000000000000001E-4</v>
      </c>
    </row>
    <row r="1657" spans="1:25" x14ac:dyDescent="0.2">
      <c r="A1657" s="475">
        <f t="shared" si="25"/>
        <v>1653</v>
      </c>
      <c r="B1657" s="462">
        <v>0.59169404724160057</v>
      </c>
      <c r="C1657" s="461">
        <v>4517.8187668799847</v>
      </c>
      <c r="D1657" s="462">
        <v>0.93662178798845308</v>
      </c>
      <c r="E1657" s="462">
        <v>0.7</v>
      </c>
      <c r="F1657" s="516">
        <v>2025.14</v>
      </c>
      <c r="G1657" s="464">
        <v>154754764804.08237</v>
      </c>
      <c r="H1657" s="461">
        <v>22346335.543001324</v>
      </c>
      <c r="I1657" s="464">
        <v>437842608233.77844</v>
      </c>
      <c r="J1657" s="462">
        <v>0.13798220346079737</v>
      </c>
      <c r="K1657" s="464">
        <v>12327355308.526745</v>
      </c>
      <c r="L1657" s="464">
        <v>29225198327.837284</v>
      </c>
      <c r="M1657" s="464">
        <v>112729344789.61182</v>
      </c>
      <c r="N1657" s="464">
        <v>8229954035.0444355</v>
      </c>
      <c r="O1657" s="464">
        <v>23681.333207366501</v>
      </c>
      <c r="P1657" s="461">
        <v>126807.81622850979</v>
      </c>
      <c r="Q1657" s="461">
        <v>30797.791037759074</v>
      </c>
      <c r="R1657" s="464">
        <v>887709084083.34998</v>
      </c>
      <c r="S1657" s="462">
        <v>0.46283283176596751</v>
      </c>
      <c r="T1657" s="462">
        <v>0.18905471559370715</v>
      </c>
      <c r="U1657" s="461">
        <v>18.874660250239607</v>
      </c>
      <c r="V1657" s="464">
        <v>3428918496874.0337</v>
      </c>
      <c r="W1657" s="460">
        <v>1082.7357627476581</v>
      </c>
      <c r="X1657" s="463">
        <v>3.9934753179308155E-2</v>
      </c>
      <c r="Y1657" s="476">
        <v>2.0000000000000001E-4</v>
      </c>
    </row>
    <row r="1658" spans="1:25" x14ac:dyDescent="0.2">
      <c r="A1658" s="475">
        <f t="shared" si="25"/>
        <v>1654</v>
      </c>
      <c r="B1658" s="462">
        <v>0.43037106053477053</v>
      </c>
      <c r="C1658" s="461">
        <v>2760.1447397961419</v>
      </c>
      <c r="D1658" s="462">
        <v>0.66763312068862557</v>
      </c>
      <c r="E1658" s="462">
        <v>0.33700819339660615</v>
      </c>
      <c r="F1658" s="516">
        <v>2026.32</v>
      </c>
      <c r="G1658" s="464">
        <v>83126603817.08548</v>
      </c>
      <c r="H1658" s="461">
        <v>15029594.98645409</v>
      </c>
      <c r="I1658" s="464">
        <v>438842944920.38202</v>
      </c>
      <c r="J1658" s="462">
        <v>0.36285900583783492</v>
      </c>
      <c r="K1658" s="464">
        <v>22097418082.065926</v>
      </c>
      <c r="L1658" s="464">
        <v>41501016544.636902</v>
      </c>
      <c r="M1658" s="464">
        <v>70692623346.428741</v>
      </c>
      <c r="N1658" s="464">
        <v>84726261034.671539</v>
      </c>
      <c r="O1658" s="464">
        <v>26435.881416103963</v>
      </c>
      <c r="P1658" s="461">
        <v>469632.40107122256</v>
      </c>
      <c r="Q1658" s="461">
        <v>303711.44186911319</v>
      </c>
      <c r="R1658" s="464">
        <v>806989790709.10193</v>
      </c>
      <c r="S1658" s="462">
        <v>0.4884424479278926</v>
      </c>
      <c r="T1658" s="462">
        <v>0.2579111779496191</v>
      </c>
      <c r="U1658" s="461">
        <v>15.265297466908503</v>
      </c>
      <c r="V1658" s="464">
        <v>3545645090880.1138</v>
      </c>
      <c r="W1658" s="460">
        <v>1119.0605791255068</v>
      </c>
      <c r="X1658" s="463">
        <v>4.7432193545613371E-2</v>
      </c>
      <c r="Y1658" s="476">
        <v>2.0000000000000001E-4</v>
      </c>
    </row>
    <row r="1659" spans="1:25" x14ac:dyDescent="0.2">
      <c r="A1659" s="475">
        <f t="shared" si="25"/>
        <v>1655</v>
      </c>
      <c r="B1659" s="462">
        <v>0.58739317792917189</v>
      </c>
      <c r="C1659" s="461">
        <v>9678.277874006817</v>
      </c>
      <c r="D1659" s="462">
        <v>0.5850228763575156</v>
      </c>
      <c r="E1659" s="462">
        <v>0.24016630909401748</v>
      </c>
      <c r="F1659" s="516">
        <v>2025.75</v>
      </c>
      <c r="G1659" s="464">
        <v>50704407459.696251</v>
      </c>
      <c r="H1659" s="461">
        <v>11172810.78226077</v>
      </c>
      <c r="I1659" s="464">
        <v>297514158529.84125</v>
      </c>
      <c r="J1659" s="462">
        <v>0.31621202654544656</v>
      </c>
      <c r="K1659" s="464">
        <v>13473940945.489277</v>
      </c>
      <c r="L1659" s="464">
        <v>19905832599.036797</v>
      </c>
      <c r="M1659" s="464">
        <v>51660257155.961494</v>
      </c>
      <c r="N1659" s="464">
        <v>21225836993.924774</v>
      </c>
      <c r="O1659" s="464">
        <v>25841.022624634068</v>
      </c>
      <c r="P1659" s="461">
        <v>183037.26688901419</v>
      </c>
      <c r="Q1659" s="461">
        <v>87029.657767563709</v>
      </c>
      <c r="R1659" s="464">
        <v>465874259431.56262</v>
      </c>
      <c r="S1659" s="462">
        <v>0.45681123338920165</v>
      </c>
      <c r="T1659" s="462">
        <v>0.2657207392337036</v>
      </c>
      <c r="U1659" s="461">
        <v>15.289361385524176</v>
      </c>
      <c r="V1659" s="464">
        <v>2092160405850.7883</v>
      </c>
      <c r="W1659" s="460">
        <v>659.1687636389704</v>
      </c>
      <c r="X1659" s="463">
        <v>4.7938638820318694E-2</v>
      </c>
      <c r="Y1659" s="476">
        <v>2.0000000000000001E-4</v>
      </c>
    </row>
    <row r="1660" spans="1:25" x14ac:dyDescent="0.2">
      <c r="A1660" s="475">
        <f t="shared" si="25"/>
        <v>1656</v>
      </c>
      <c r="B1660" s="462">
        <v>0.39553885605402594</v>
      </c>
      <c r="C1660" s="461">
        <v>5211.9911285624821</v>
      </c>
      <c r="D1660" s="462">
        <v>1.211719237853111</v>
      </c>
      <c r="E1660" s="462">
        <v>0.48194677179036516</v>
      </c>
      <c r="F1660" s="516">
        <v>2025.3</v>
      </c>
      <c r="G1660" s="464">
        <v>266835959038.42987</v>
      </c>
      <c r="H1660" s="461">
        <v>37559862.186308131</v>
      </c>
      <c r="I1660" s="464">
        <v>770012345152.47864</v>
      </c>
      <c r="J1660" s="462">
        <v>0.2040270119907982</v>
      </c>
      <c r="K1660" s="464">
        <v>28915596507.949707</v>
      </c>
      <c r="L1660" s="464">
        <v>76151685587.174057</v>
      </c>
      <c r="M1660" s="464">
        <v>161767685416.18146</v>
      </c>
      <c r="N1660" s="464">
        <v>3675299217.5947857</v>
      </c>
      <c r="O1660" s="464">
        <v>18286.299175513886</v>
      </c>
      <c r="P1660" s="461">
        <v>74195.817909931851</v>
      </c>
      <c r="Q1660" s="461">
        <v>13112.204477482963</v>
      </c>
      <c r="R1660" s="464">
        <v>1503064689265.8569</v>
      </c>
      <c r="S1660" s="462">
        <v>0.48841257431546253</v>
      </c>
      <c r="T1660" s="462">
        <v>0.23417021493696966</v>
      </c>
      <c r="U1660" s="461">
        <v>17.413163130962964</v>
      </c>
      <c r="V1660" s="464">
        <v>6534801107286.3818</v>
      </c>
      <c r="W1660" s="460">
        <v>2063.0429921086175</v>
      </c>
      <c r="X1660" s="463">
        <v>4.3390067783531654E-2</v>
      </c>
      <c r="Y1660" s="476">
        <v>2.0000000000000001E-4</v>
      </c>
    </row>
    <row r="1661" spans="1:25" x14ac:dyDescent="0.2">
      <c r="A1661" s="475">
        <f t="shared" si="25"/>
        <v>1657</v>
      </c>
      <c r="B1661" s="462">
        <v>0.57397403540319081</v>
      </c>
      <c r="C1661" s="461">
        <v>1880.9240059951899</v>
      </c>
      <c r="D1661" s="462">
        <v>0.62098985881021218</v>
      </c>
      <c r="E1661" s="462">
        <v>0.45399073666693979</v>
      </c>
      <c r="F1661" s="516">
        <v>2024.45</v>
      </c>
      <c r="G1661" s="464">
        <v>339533911068.27307</v>
      </c>
      <c r="H1661" s="461">
        <v>13960553.031210134</v>
      </c>
      <c r="I1661" s="464">
        <v>464345271333.55884</v>
      </c>
      <c r="J1661" s="462">
        <v>0.4902602221321154</v>
      </c>
      <c r="K1661" s="464">
        <v>7670985918.4786606</v>
      </c>
      <c r="L1661" s="464">
        <v>0</v>
      </c>
      <c r="M1661" s="464">
        <v>270741352985.80917</v>
      </c>
      <c r="N1661" s="464">
        <v>49779691341.470581</v>
      </c>
      <c r="O1661" s="464">
        <v>22626.85910890649</v>
      </c>
      <c r="P1661" s="461">
        <v>337932.62759045139</v>
      </c>
      <c r="Q1661" s="461">
        <v>201716.03017713194</v>
      </c>
      <c r="R1661" s="464">
        <v>1162401980895.5684</v>
      </c>
      <c r="S1661" s="462">
        <v>0.65010120348656419</v>
      </c>
      <c r="T1661" s="462">
        <v>0.45731355674107055</v>
      </c>
      <c r="U1661" s="461">
        <v>16.811320670220439</v>
      </c>
      <c r="V1661" s="464">
        <v>9804314944964.9238</v>
      </c>
      <c r="W1661" s="460">
        <v>3093.5375696958085</v>
      </c>
      <c r="X1661" s="463">
        <v>4.3474536649405725E-2</v>
      </c>
      <c r="Y1661" s="476">
        <v>2.0000000000000001E-4</v>
      </c>
    </row>
    <row r="1662" spans="1:25" x14ac:dyDescent="0.2">
      <c r="A1662" s="475">
        <f t="shared" si="25"/>
        <v>1658</v>
      </c>
      <c r="B1662" s="462">
        <v>0.3823070646115469</v>
      </c>
      <c r="C1662" s="461">
        <v>7060.0601632448534</v>
      </c>
      <c r="D1662" s="462">
        <v>0.57975712664600343</v>
      </c>
      <c r="E1662" s="462">
        <v>0.29771896086224692</v>
      </c>
      <c r="F1662" s="516">
        <v>2023.75</v>
      </c>
      <c r="G1662" s="464">
        <v>428710475959.0769</v>
      </c>
      <c r="H1662" s="461">
        <v>11582374.308935249</v>
      </c>
      <c r="I1662" s="464">
        <v>373939588387.96368</v>
      </c>
      <c r="J1662" s="462">
        <v>0.38230706461154695</v>
      </c>
      <c r="K1662" s="464">
        <v>3761026954.0685959</v>
      </c>
      <c r="L1662" s="464">
        <v>0</v>
      </c>
      <c r="M1662" s="464">
        <v>525987293080.32581</v>
      </c>
      <c r="N1662" s="464">
        <v>30966835714.531826</v>
      </c>
      <c r="O1662" s="464">
        <v>20902.354851701475</v>
      </c>
      <c r="P1662" s="461">
        <v>234568.70012691431</v>
      </c>
      <c r="Q1662" s="461">
        <v>124494.31699280396</v>
      </c>
      <c r="R1662" s="464">
        <v>1321336120328.03</v>
      </c>
      <c r="S1662" s="462">
        <v>0.66824189693350056</v>
      </c>
      <c r="T1662" s="462">
        <v>0.40736415666231229</v>
      </c>
      <c r="U1662" s="461">
        <v>17.770583887466227</v>
      </c>
      <c r="V1662" s="464">
        <v>10444047375863.607</v>
      </c>
      <c r="W1662" s="460">
        <v>3295.0721490930632</v>
      </c>
      <c r="X1662" s="463">
        <v>4.1412062118703505E-2</v>
      </c>
      <c r="Y1662" s="476">
        <v>2.0000000000000001E-4</v>
      </c>
    </row>
    <row r="1663" spans="1:25" x14ac:dyDescent="0.2">
      <c r="A1663" s="475">
        <f t="shared" si="25"/>
        <v>1659</v>
      </c>
      <c r="B1663" s="462">
        <v>0.39628648135141242</v>
      </c>
      <c r="C1663" s="461">
        <v>5513.1849978088576</v>
      </c>
      <c r="D1663" s="462">
        <v>0.77407153016739561</v>
      </c>
      <c r="E1663" s="462">
        <v>0.56730173705880482</v>
      </c>
      <c r="F1663" s="516">
        <v>2025.48</v>
      </c>
      <c r="G1663" s="464">
        <v>338925215278.0097</v>
      </c>
      <c r="H1663" s="461">
        <v>18449396.546830893</v>
      </c>
      <c r="I1663" s="464">
        <v>435665160684.15228</v>
      </c>
      <c r="J1663" s="462">
        <v>0.30141637199203075</v>
      </c>
      <c r="K1663" s="464">
        <v>18608041828.766159</v>
      </c>
      <c r="L1663" s="464">
        <v>0</v>
      </c>
      <c r="M1663" s="464">
        <v>159048019409.5332</v>
      </c>
      <c r="N1663" s="464">
        <v>51489619575.593163</v>
      </c>
      <c r="O1663" s="464">
        <v>25001.905734672589</v>
      </c>
      <c r="P1663" s="461">
        <v>352724.6787346279</v>
      </c>
      <c r="Q1663" s="461">
        <v>209171.34373211471</v>
      </c>
      <c r="R1663" s="464">
        <v>1056674087105.9044</v>
      </c>
      <c r="S1663" s="462">
        <v>0.56390697055605776</v>
      </c>
      <c r="T1663" s="462">
        <v>0.44418625765746639</v>
      </c>
      <c r="U1663" s="461">
        <v>17.266186539891649</v>
      </c>
      <c r="V1663" s="464">
        <v>8799130111031.5703</v>
      </c>
      <c r="W1663" s="460">
        <v>2778.8027777688212</v>
      </c>
      <c r="X1663" s="463">
        <v>4.2848095793538578E-2</v>
      </c>
      <c r="Y1663" s="476">
        <v>2.0000000000000001E-4</v>
      </c>
    </row>
    <row r="1664" spans="1:25" x14ac:dyDescent="0.2">
      <c r="A1664" s="475">
        <f t="shared" si="25"/>
        <v>1660</v>
      </c>
      <c r="B1664" s="462">
        <v>0.40059532695541722</v>
      </c>
      <c r="C1664" s="461">
        <v>8310.7626123387818</v>
      </c>
      <c r="D1664" s="462">
        <v>0.2</v>
      </c>
      <c r="E1664" s="462">
        <v>0.43613587536317444</v>
      </c>
      <c r="F1664" s="516">
        <v>2025.9</v>
      </c>
      <c r="G1664" s="464">
        <v>46228740226.257439</v>
      </c>
      <c r="H1664" s="461">
        <v>3267849.8491391484</v>
      </c>
      <c r="I1664" s="464">
        <v>150491660938.42923</v>
      </c>
      <c r="J1664" s="462">
        <v>0.40059532695541722</v>
      </c>
      <c r="K1664" s="464">
        <v>15757449725.771336</v>
      </c>
      <c r="L1664" s="464">
        <v>15659150556.29546</v>
      </c>
      <c r="M1664" s="464">
        <v>35875440351.788971</v>
      </c>
      <c r="N1664" s="464">
        <v>96418163652.506195</v>
      </c>
      <c r="O1664" s="464">
        <v>21023.017461394149</v>
      </c>
      <c r="P1664" s="461">
        <v>625657.24117789697</v>
      </c>
      <c r="Q1664" s="461">
        <v>375526.97633954341</v>
      </c>
      <c r="R1664" s="464">
        <v>360146185895.11621</v>
      </c>
      <c r="S1664" s="462">
        <v>0.47043769282415948</v>
      </c>
      <c r="T1664" s="462">
        <v>0.32484704700655886</v>
      </c>
      <c r="U1664" s="461">
        <v>15.121028392280429</v>
      </c>
      <c r="V1664" s="464">
        <v>2055172187720.1238</v>
      </c>
      <c r="W1664" s="460">
        <v>649.03602888529974</v>
      </c>
      <c r="X1664" s="463">
        <v>4.5949221672059018E-2</v>
      </c>
      <c r="Y1664" s="476">
        <v>2.0000000000000001E-4</v>
      </c>
    </row>
    <row r="1665" spans="1:25" x14ac:dyDescent="0.2">
      <c r="A1665" s="475">
        <f t="shared" si="25"/>
        <v>1661</v>
      </c>
      <c r="B1665" s="462">
        <v>0.55430899269707401</v>
      </c>
      <c r="C1665" s="461">
        <v>1500</v>
      </c>
      <c r="D1665" s="462">
        <v>0.9434967106382528</v>
      </c>
      <c r="E1665" s="462">
        <v>0.46369623846641311</v>
      </c>
      <c r="F1665" s="516">
        <v>2024.36</v>
      </c>
      <c r="G1665" s="464">
        <v>384908743992.23157</v>
      </c>
      <c r="H1665" s="461">
        <v>29345787.98989423</v>
      </c>
      <c r="I1665" s="464">
        <v>719410508130.98047</v>
      </c>
      <c r="J1665" s="462">
        <v>0.4675259085383251</v>
      </c>
      <c r="K1665" s="464">
        <v>47155530959.251183</v>
      </c>
      <c r="L1665" s="464">
        <v>48850852757.3442</v>
      </c>
      <c r="M1665" s="464">
        <v>206257665630.76202</v>
      </c>
      <c r="N1665" s="464">
        <v>8562302916.6326723</v>
      </c>
      <c r="O1665" s="464">
        <v>29082.211095614639</v>
      </c>
      <c r="P1665" s="461">
        <v>112729.36439374677</v>
      </c>
      <c r="Q1665" s="461">
        <v>39475.478919944937</v>
      </c>
      <c r="R1665" s="464">
        <v>1363862000003.9124</v>
      </c>
      <c r="S1665" s="462">
        <v>0.60441491126657798</v>
      </c>
      <c r="T1665" s="462">
        <v>0.47811674886142791</v>
      </c>
      <c r="U1665" s="461">
        <v>16.471177032820005</v>
      </c>
      <c r="V1665" s="464">
        <v>11755912413915.836</v>
      </c>
      <c r="W1665" s="460">
        <v>3710.9673690846689</v>
      </c>
      <c r="X1665" s="463">
        <v>4.4304715198359615E-2</v>
      </c>
      <c r="Y1665" s="476">
        <v>2.0000000000000001E-4</v>
      </c>
    </row>
    <row r="1666" spans="1:25" x14ac:dyDescent="0.2">
      <c r="A1666" s="475">
        <f t="shared" si="25"/>
        <v>1662</v>
      </c>
      <c r="B1666" s="462">
        <v>0.4514598021389879</v>
      </c>
      <c r="C1666" s="461">
        <v>6329.5784022940443</v>
      </c>
      <c r="D1666" s="462">
        <v>0.77390933049585298</v>
      </c>
      <c r="E1666" s="462">
        <v>0.39377793526964916</v>
      </c>
      <c r="F1666" s="516">
        <v>2024.01</v>
      </c>
      <c r="G1666" s="464">
        <v>363935044089.92816</v>
      </c>
      <c r="H1666" s="461">
        <v>17932391.834431585</v>
      </c>
      <c r="I1666" s="464">
        <v>577236552876.25098</v>
      </c>
      <c r="J1666" s="462">
        <v>0.45145980213898795</v>
      </c>
      <c r="K1666" s="464">
        <v>7312404681.1228094</v>
      </c>
      <c r="L1666" s="464">
        <v>0</v>
      </c>
      <c r="M1666" s="464">
        <v>272862429196.19537</v>
      </c>
      <c r="N1666" s="464">
        <v>27003350780.630505</v>
      </c>
      <c r="O1666" s="464">
        <v>41582.955928186886</v>
      </c>
      <c r="P1666" s="461">
        <v>217154.46966353769</v>
      </c>
      <c r="Q1666" s="461">
        <v>108039.18079180483</v>
      </c>
      <c r="R1666" s="464">
        <v>1282151454815.7021</v>
      </c>
      <c r="S1666" s="462">
        <v>0.62814679480189117</v>
      </c>
      <c r="T1666" s="462">
        <v>0.43870795965956111</v>
      </c>
      <c r="U1666" s="461">
        <v>16.869759233033804</v>
      </c>
      <c r="V1666" s="464">
        <v>10506159170534.863</v>
      </c>
      <c r="W1666" s="460">
        <v>3312.4486946410566</v>
      </c>
      <c r="X1666" s="463">
        <v>4.3009600397331399E-2</v>
      </c>
      <c r="Y1666" s="476">
        <v>2.0000000000000001E-4</v>
      </c>
    </row>
    <row r="1667" spans="1:25" x14ac:dyDescent="0.2">
      <c r="A1667" s="475">
        <f t="shared" si="25"/>
        <v>1663</v>
      </c>
      <c r="B1667" s="462">
        <v>0.61576091029104818</v>
      </c>
      <c r="C1667" s="461">
        <v>1500</v>
      </c>
      <c r="D1667" s="462">
        <v>0.70221540627724055</v>
      </c>
      <c r="E1667" s="462">
        <v>0.49202058621508149</v>
      </c>
      <c r="F1667" s="516">
        <v>2024.27</v>
      </c>
      <c r="G1667" s="464">
        <v>220693380159.47794</v>
      </c>
      <c r="H1667" s="461">
        <v>17128981.50209273</v>
      </c>
      <c r="I1667" s="464">
        <v>558444605792.03015</v>
      </c>
      <c r="J1667" s="462">
        <v>0.48033022823340654</v>
      </c>
      <c r="K1667" s="464">
        <v>27622716473.044262</v>
      </c>
      <c r="L1667" s="464">
        <v>54339782076.601448</v>
      </c>
      <c r="M1667" s="464">
        <v>146576304533.10431</v>
      </c>
      <c r="N1667" s="464">
        <v>12240289793.463825</v>
      </c>
      <c r="O1667" s="464">
        <v>27309.714661328122</v>
      </c>
      <c r="P1667" s="461">
        <v>126203.27491806692</v>
      </c>
      <c r="Q1667" s="461">
        <v>47297.914130185942</v>
      </c>
      <c r="R1667" s="464">
        <v>1025841520758.3452</v>
      </c>
      <c r="S1667" s="462">
        <v>0.60868502881983366</v>
      </c>
      <c r="T1667" s="462">
        <v>0.43190047238937546</v>
      </c>
      <c r="U1667" s="461">
        <v>15.908564466565876</v>
      </c>
      <c r="V1667" s="464">
        <v>7961212919343.9316</v>
      </c>
      <c r="W1667" s="460">
        <v>2513.7893748855181</v>
      </c>
      <c r="X1667" s="463">
        <v>4.4679048230040076E-2</v>
      </c>
      <c r="Y1667" s="476">
        <v>2.0000000000000001E-4</v>
      </c>
    </row>
    <row r="1668" spans="1:25" x14ac:dyDescent="0.2">
      <c r="A1668" s="475">
        <f t="shared" si="25"/>
        <v>1664</v>
      </c>
      <c r="B1668" s="462">
        <v>0.55731212386999385</v>
      </c>
      <c r="C1668" s="461">
        <v>2970.2778010467709</v>
      </c>
      <c r="D1668" s="462">
        <v>0.79360574618154822</v>
      </c>
      <c r="E1668" s="462">
        <v>0.52320539682741396</v>
      </c>
      <c r="F1668" s="516">
        <v>2025.57</v>
      </c>
      <c r="G1668" s="464">
        <v>287256517394.77405</v>
      </c>
      <c r="H1668" s="461">
        <v>20205389.213021751</v>
      </c>
      <c r="I1668" s="464">
        <v>452594610755.49878</v>
      </c>
      <c r="J1668" s="462">
        <v>0.32647455802851055</v>
      </c>
      <c r="K1668" s="464">
        <v>25359441713.951794</v>
      </c>
      <c r="L1668" s="464">
        <v>26908420241.18716</v>
      </c>
      <c r="M1668" s="464">
        <v>125360997268.98187</v>
      </c>
      <c r="N1668" s="464">
        <v>32905297167.564262</v>
      </c>
      <c r="O1668" s="464">
        <v>21473.579807443202</v>
      </c>
      <c r="P1668" s="461">
        <v>265384.54840255552</v>
      </c>
      <c r="Q1668" s="461">
        <v>142829.38302503771</v>
      </c>
      <c r="R1668" s="464">
        <v>983335560331.62439</v>
      </c>
      <c r="S1668" s="462">
        <v>0.55463714880793757</v>
      </c>
      <c r="T1668" s="462">
        <v>0.41164957970108784</v>
      </c>
      <c r="U1668" s="461">
        <v>17.159019184745482</v>
      </c>
      <c r="V1668" s="464">
        <v>7554872613598.041</v>
      </c>
      <c r="W1668" s="460">
        <v>2381.8928753830924</v>
      </c>
      <c r="X1668" s="463">
        <v>4.3098780568275402E-2</v>
      </c>
      <c r="Y1668" s="476">
        <v>2.0000000000000001E-4</v>
      </c>
    </row>
    <row r="1669" spans="1:25" x14ac:dyDescent="0.2">
      <c r="A1669" s="475">
        <f t="shared" si="25"/>
        <v>1665</v>
      </c>
      <c r="B1669" s="462">
        <v>0.43990799624121579</v>
      </c>
      <c r="C1669" s="461">
        <v>2001.0900259381656</v>
      </c>
      <c r="D1669" s="462">
        <v>0.6524654054087845</v>
      </c>
      <c r="E1669" s="462">
        <v>0.47859515716846657</v>
      </c>
      <c r="F1669" s="516">
        <v>2026.68</v>
      </c>
      <c r="G1669" s="464">
        <v>126730602418.76767</v>
      </c>
      <c r="H1669" s="461">
        <v>15323176.529101757</v>
      </c>
      <c r="I1669" s="464">
        <v>364066042228.15814</v>
      </c>
      <c r="J1669" s="462">
        <v>0.20489554359527795</v>
      </c>
      <c r="K1669" s="464">
        <v>38776796160.579239</v>
      </c>
      <c r="L1669" s="464">
        <v>106100016386.7294</v>
      </c>
      <c r="M1669" s="464">
        <v>25611294229.196213</v>
      </c>
      <c r="N1669" s="464">
        <v>43326656901.027176</v>
      </c>
      <c r="O1669" s="464">
        <v>22969.742914733648</v>
      </c>
      <c r="P1669" s="461">
        <v>271230.39691443823</v>
      </c>
      <c r="Q1669" s="461">
        <v>150210.21946250403</v>
      </c>
      <c r="R1669" s="464">
        <v>758792974106.92029</v>
      </c>
      <c r="S1669" s="462">
        <v>0.46217502855256964</v>
      </c>
      <c r="T1669" s="462">
        <v>0.25213758439189971</v>
      </c>
      <c r="U1669" s="461">
        <v>16.72519042005402</v>
      </c>
      <c r="V1669" s="464">
        <v>3544169244481.4487</v>
      </c>
      <c r="W1669" s="460">
        <v>1118.6478930998096</v>
      </c>
      <c r="X1669" s="463">
        <v>4.3561551886750829E-2</v>
      </c>
      <c r="Y1669" s="476">
        <v>2.0000000000000001E-4</v>
      </c>
    </row>
    <row r="1670" spans="1:25" x14ac:dyDescent="0.2">
      <c r="A1670" s="475">
        <f t="shared" si="25"/>
        <v>1666</v>
      </c>
      <c r="B1670" s="462">
        <v>0.63302412203614555</v>
      </c>
      <c r="C1670" s="461">
        <v>5950.4012792616686</v>
      </c>
      <c r="D1670" s="462">
        <v>1.2306021035781758</v>
      </c>
      <c r="E1670" s="462">
        <v>0.10339470459973504</v>
      </c>
      <c r="F1670" s="516">
        <v>2026.2</v>
      </c>
      <c r="G1670" s="464">
        <v>145105874868.70056</v>
      </c>
      <c r="H1670" s="461">
        <v>24936926.359111786</v>
      </c>
      <c r="I1670" s="464">
        <v>477106281021.34039</v>
      </c>
      <c r="J1670" s="462">
        <v>0.21137938714526383</v>
      </c>
      <c r="K1670" s="464">
        <v>29170460261.06852</v>
      </c>
      <c r="L1670" s="464">
        <v>52372131465.191849</v>
      </c>
      <c r="M1670" s="464">
        <v>94776302484.048859</v>
      </c>
      <c r="N1670" s="464">
        <v>3130302743.4304581</v>
      </c>
      <c r="O1670" s="464">
        <v>29884.358011757951</v>
      </c>
      <c r="P1670" s="461">
        <v>73729.457438379584</v>
      </c>
      <c r="Q1670" s="461">
        <v>12995.614359594892</v>
      </c>
      <c r="R1670" s="464">
        <v>801417324283.04529</v>
      </c>
      <c r="S1670" s="462">
        <v>0.43717342295082628</v>
      </c>
      <c r="T1670" s="462">
        <v>0.27529254886259008</v>
      </c>
      <c r="U1670" s="461">
        <v>16.74206523148284</v>
      </c>
      <c r="V1670" s="464">
        <v>3972272463291.2056</v>
      </c>
      <c r="W1670" s="460">
        <v>1251.2068529700164</v>
      </c>
      <c r="X1670" s="463">
        <v>4.4827764160802676E-2</v>
      </c>
      <c r="Y1670" s="476">
        <v>2.0000000000000001E-4</v>
      </c>
    </row>
    <row r="1671" spans="1:25" x14ac:dyDescent="0.2">
      <c r="A1671" s="475">
        <f t="shared" ref="A1671:A1734" si="26">A1670+1</f>
        <v>1667</v>
      </c>
      <c r="B1671" s="462">
        <v>0.55389174097482829</v>
      </c>
      <c r="C1671" s="461">
        <v>1500</v>
      </c>
      <c r="D1671" s="462">
        <v>0.61367397637854404</v>
      </c>
      <c r="E1671" s="462">
        <v>0.43741867597638701</v>
      </c>
      <c r="F1671" s="516">
        <v>2023.97</v>
      </c>
      <c r="G1671" s="464">
        <v>393654750504.28241</v>
      </c>
      <c r="H1671" s="461">
        <v>14336982.370561836</v>
      </c>
      <c r="I1671" s="464">
        <v>428230037343.25684</v>
      </c>
      <c r="J1671" s="462">
        <v>0.41707859917340695</v>
      </c>
      <c r="K1671" s="464">
        <v>8780908612.0781345</v>
      </c>
      <c r="L1671" s="464">
        <v>0</v>
      </c>
      <c r="M1671" s="464">
        <v>371872677482.7016</v>
      </c>
      <c r="N1671" s="464">
        <v>26120835351.808479</v>
      </c>
      <c r="O1671" s="464">
        <v>35301.056852317313</v>
      </c>
      <c r="P1671" s="461">
        <v>203330.23979303532</v>
      </c>
      <c r="Q1671" s="461">
        <v>101033.05517168148</v>
      </c>
      <c r="R1671" s="464">
        <v>1143304790643.9204</v>
      </c>
      <c r="S1671" s="462">
        <v>0.63958546681626205</v>
      </c>
      <c r="T1671" s="462">
        <v>0.45198374111251799</v>
      </c>
      <c r="U1671" s="461">
        <v>17.551404472537552</v>
      </c>
      <c r="V1671" s="464">
        <v>10065701953256.732</v>
      </c>
      <c r="W1671" s="460">
        <v>3178.0117722716996</v>
      </c>
      <c r="X1671" s="463">
        <v>4.1111824794676892E-2</v>
      </c>
      <c r="Y1671" s="476">
        <v>2.0000000000000001E-4</v>
      </c>
    </row>
    <row r="1672" spans="1:25" x14ac:dyDescent="0.2">
      <c r="A1672" s="475">
        <f t="shared" si="26"/>
        <v>1668</v>
      </c>
      <c r="B1672" s="462">
        <v>0.37136369392879265</v>
      </c>
      <c r="C1672" s="461">
        <v>7708.1036734536719</v>
      </c>
      <c r="D1672" s="462">
        <v>0.80748219563690782</v>
      </c>
      <c r="E1672" s="462">
        <v>0.5998222109257334</v>
      </c>
      <c r="F1672" s="516">
        <v>2023.75</v>
      </c>
      <c r="G1672" s="464">
        <v>404066403919.46246</v>
      </c>
      <c r="H1672" s="461">
        <v>20196206.418555263</v>
      </c>
      <c r="I1672" s="464">
        <v>358235319375.95062</v>
      </c>
      <c r="J1672" s="462">
        <v>-6.1855500054139423E-2</v>
      </c>
      <c r="K1672" s="464">
        <v>5402234745.0564966</v>
      </c>
      <c r="L1672" s="464">
        <v>0</v>
      </c>
      <c r="M1672" s="464">
        <v>322319428462.45886</v>
      </c>
      <c r="N1672" s="464">
        <v>73553911526.893951</v>
      </c>
      <c r="O1672" s="464">
        <v>27481.749514227893</v>
      </c>
      <c r="P1672" s="461">
        <v>409802.5569967553</v>
      </c>
      <c r="Q1672" s="461">
        <v>252439.81121730714</v>
      </c>
      <c r="R1672" s="464">
        <v>1118431857232.3157</v>
      </c>
      <c r="S1672" s="462">
        <v>0.48796588545321612</v>
      </c>
      <c r="T1672" s="462">
        <v>0.34016036717508852</v>
      </c>
      <c r="U1672" s="461">
        <v>21.553923094387823</v>
      </c>
      <c r="V1672" s="464">
        <v>8706602514044.3057</v>
      </c>
      <c r="W1672" s="460">
        <v>2746.8844578835888</v>
      </c>
      <c r="X1672" s="463">
        <v>3.5174238982957087E-2</v>
      </c>
      <c r="Y1672" s="476">
        <v>2.0000000000000001E-4</v>
      </c>
    </row>
    <row r="1673" spans="1:25" x14ac:dyDescent="0.2">
      <c r="A1673" s="475">
        <f t="shared" si="26"/>
        <v>1669</v>
      </c>
      <c r="B1673" s="462">
        <v>0.58808371241188095</v>
      </c>
      <c r="C1673" s="461">
        <v>1500</v>
      </c>
      <c r="D1673" s="462">
        <v>0.43426627673371282</v>
      </c>
      <c r="E1673" s="462">
        <v>0.60506902395978912</v>
      </c>
      <c r="F1673" s="516">
        <v>2025.06</v>
      </c>
      <c r="G1673" s="464">
        <v>111423237194.2939</v>
      </c>
      <c r="H1673" s="461">
        <v>7914232.1627217298</v>
      </c>
      <c r="I1673" s="464">
        <v>238104715188.79449</v>
      </c>
      <c r="J1673" s="462">
        <v>0.39647577045870308</v>
      </c>
      <c r="K1673" s="464">
        <v>33994054680.480835</v>
      </c>
      <c r="L1673" s="464">
        <v>69492604265.435715</v>
      </c>
      <c r="M1673" s="464">
        <v>88753414651.711655</v>
      </c>
      <c r="N1673" s="464">
        <v>112038374551.47949</v>
      </c>
      <c r="O1673" s="464">
        <v>21742.20014974679</v>
      </c>
      <c r="P1673" s="461">
        <v>781301.39919180307</v>
      </c>
      <c r="Q1673" s="461">
        <v>477765.22227451834</v>
      </c>
      <c r="R1673" s="464">
        <v>642834873581.46216</v>
      </c>
      <c r="S1673" s="462">
        <v>0.53595959580454011</v>
      </c>
      <c r="T1673" s="462">
        <v>0.33327863273529179</v>
      </c>
      <c r="U1673" s="461">
        <v>15.842963637804964</v>
      </c>
      <c r="V1673" s="464">
        <v>3801073720956.9824</v>
      </c>
      <c r="W1673" s="460">
        <v>1200.1028575304472</v>
      </c>
      <c r="X1673" s="463">
        <v>4.5291364584520051E-2</v>
      </c>
      <c r="Y1673" s="476">
        <v>2.0000000000000001E-4</v>
      </c>
    </row>
    <row r="1674" spans="1:25" x14ac:dyDescent="0.2">
      <c r="A1674" s="475">
        <f t="shared" si="26"/>
        <v>1670</v>
      </c>
      <c r="B1674" s="462">
        <v>0.46275204840648981</v>
      </c>
      <c r="C1674" s="461">
        <v>1500</v>
      </c>
      <c r="D1674" s="462">
        <v>0.66478337857670544</v>
      </c>
      <c r="E1674" s="462">
        <v>0.53671404273541712</v>
      </c>
      <c r="F1674" s="516">
        <v>2024.5</v>
      </c>
      <c r="G1674" s="464">
        <v>183349312527.47018</v>
      </c>
      <c r="H1674" s="461">
        <v>16022236.07165529</v>
      </c>
      <c r="I1674" s="464">
        <v>450898327880.72986</v>
      </c>
      <c r="J1674" s="462">
        <v>0.34477272178626883</v>
      </c>
      <c r="K1674" s="464">
        <v>16598500061.423897</v>
      </c>
      <c r="L1674" s="464">
        <v>7551980941.0835257</v>
      </c>
      <c r="M1674" s="464">
        <v>177263582534.16083</v>
      </c>
      <c r="N1674" s="464">
        <v>23417009385.394466</v>
      </c>
      <c r="O1674" s="464">
        <v>27918.69128338763</v>
      </c>
      <c r="P1674" s="461">
        <v>178663.14738420525</v>
      </c>
      <c r="Q1674" s="461">
        <v>82594.298893167375</v>
      </c>
      <c r="R1674" s="464">
        <v>901870392639.83447</v>
      </c>
      <c r="S1674" s="462">
        <v>0.55170124045554425</v>
      </c>
      <c r="T1674" s="462">
        <v>0.32135159578872258</v>
      </c>
      <c r="U1674" s="461">
        <v>16.719945762929857</v>
      </c>
      <c r="V1674" s="464">
        <v>5404605347997.6709</v>
      </c>
      <c r="W1674" s="460">
        <v>1705.4252990972177</v>
      </c>
      <c r="X1674" s="463">
        <v>4.3082764119060084E-2</v>
      </c>
      <c r="Y1674" s="476">
        <v>2.0000000000000001E-4</v>
      </c>
    </row>
    <row r="1675" spans="1:25" x14ac:dyDescent="0.2">
      <c r="A1675" s="475">
        <f t="shared" si="26"/>
        <v>1671</v>
      </c>
      <c r="B1675" s="462">
        <v>0.50578206989431751</v>
      </c>
      <c r="C1675" s="461">
        <v>3780.8523922566728</v>
      </c>
      <c r="D1675" s="462">
        <v>0.90674144137368695</v>
      </c>
      <c r="E1675" s="462">
        <v>0.35731385961243922</v>
      </c>
      <c r="F1675" s="516">
        <v>2025.8</v>
      </c>
      <c r="G1675" s="464">
        <v>151816130049.7933</v>
      </c>
      <c r="H1675" s="461">
        <v>24479385.366361547</v>
      </c>
      <c r="I1675" s="464">
        <v>607532473848.6709</v>
      </c>
      <c r="J1675" s="462">
        <v>0.34716957192506126</v>
      </c>
      <c r="K1675" s="464">
        <v>43829794783.854965</v>
      </c>
      <c r="L1675" s="464">
        <v>96472335318.780594</v>
      </c>
      <c r="M1675" s="464">
        <v>68387343430.573135</v>
      </c>
      <c r="N1675" s="464">
        <v>30471387627.638435</v>
      </c>
      <c r="O1675" s="464">
        <v>31574.666474615133</v>
      </c>
      <c r="P1675" s="461">
        <v>234413.37285764469</v>
      </c>
      <c r="Q1675" s="461">
        <v>118017.61597294314</v>
      </c>
      <c r="R1675" s="464">
        <v>961884807917.58997</v>
      </c>
      <c r="S1675" s="462">
        <v>0.48274955951510123</v>
      </c>
      <c r="T1675" s="462">
        <v>0.32441622464785769</v>
      </c>
      <c r="U1675" s="461">
        <v>15.700400750144603</v>
      </c>
      <c r="V1675" s="464">
        <v>5399575243279.9551</v>
      </c>
      <c r="W1675" s="460">
        <v>1705.0625135751129</v>
      </c>
      <c r="X1675" s="463">
        <v>4.6455020586838418E-2</v>
      </c>
      <c r="Y1675" s="476">
        <v>2.0000000000000001E-4</v>
      </c>
    </row>
    <row r="1676" spans="1:25" x14ac:dyDescent="0.2">
      <c r="A1676" s="475">
        <f t="shared" si="26"/>
        <v>1672</v>
      </c>
      <c r="B1676" s="462">
        <v>0.55869817238961872</v>
      </c>
      <c r="C1676" s="461">
        <v>7270.736789650311</v>
      </c>
      <c r="D1676" s="462">
        <v>0.98689046500771005</v>
      </c>
      <c r="E1676" s="462">
        <v>0.7</v>
      </c>
      <c r="F1676" s="516">
        <v>2024.1</v>
      </c>
      <c r="G1676" s="464">
        <v>282724229480.20764</v>
      </c>
      <c r="H1676" s="461">
        <v>29543101.980392791</v>
      </c>
      <c r="I1676" s="464">
        <v>491810056998.71857</v>
      </c>
      <c r="J1676" s="462">
        <v>9.6615557011386577E-2</v>
      </c>
      <c r="K1676" s="464">
        <v>11492793832.287102</v>
      </c>
      <c r="L1676" s="464">
        <v>0</v>
      </c>
      <c r="M1676" s="464">
        <v>191708139738.81808</v>
      </c>
      <c r="N1676" s="464">
        <v>72314200455.89537</v>
      </c>
      <c r="O1676" s="464">
        <v>28271.555988995398</v>
      </c>
      <c r="P1676" s="461">
        <v>475000.4909983984</v>
      </c>
      <c r="Q1676" s="461">
        <v>298345.9831721221</v>
      </c>
      <c r="R1676" s="464">
        <v>1053853115348.1927</v>
      </c>
      <c r="S1676" s="462">
        <v>0.42925436014813118</v>
      </c>
      <c r="T1676" s="462">
        <v>0.27788189472445984</v>
      </c>
      <c r="U1676" s="461">
        <v>19.341615832382931</v>
      </c>
      <c r="V1676" s="464">
        <v>6027124267608.3789</v>
      </c>
      <c r="W1676" s="460">
        <v>1902.3311354040184</v>
      </c>
      <c r="X1676" s="463">
        <v>3.907877266627327E-2</v>
      </c>
      <c r="Y1676" s="476">
        <v>2.0000000000000001E-4</v>
      </c>
    </row>
    <row r="1677" spans="1:25" x14ac:dyDescent="0.2">
      <c r="A1677" s="475">
        <f t="shared" si="26"/>
        <v>1673</v>
      </c>
      <c r="B1677" s="462">
        <v>0.40496389796353249</v>
      </c>
      <c r="C1677" s="461">
        <v>7292.2134898795666</v>
      </c>
      <c r="D1677" s="462">
        <v>0.64980060340219803</v>
      </c>
      <c r="E1677" s="462">
        <v>0.51196831537561427</v>
      </c>
      <c r="F1677" s="516">
        <v>2025.7</v>
      </c>
      <c r="G1677" s="464">
        <v>137331348345.62744</v>
      </c>
      <c r="H1677" s="461">
        <v>13799958.050585225</v>
      </c>
      <c r="I1677" s="464">
        <v>360627854906.22272</v>
      </c>
      <c r="J1677" s="462">
        <v>0.25432343983748862</v>
      </c>
      <c r="K1677" s="464">
        <v>32884332774.704353</v>
      </c>
      <c r="L1677" s="464">
        <v>99976596711.188736</v>
      </c>
      <c r="M1677" s="464">
        <v>39014909375.903618</v>
      </c>
      <c r="N1677" s="464">
        <v>52911990409.691071</v>
      </c>
      <c r="O1677" s="464">
        <v>11477.563133262347</v>
      </c>
      <c r="P1677" s="461">
        <v>318434.79076635686</v>
      </c>
      <c r="Q1677" s="461">
        <v>186011.68111100447</v>
      </c>
      <c r="R1677" s="464">
        <v>668088149599.47668</v>
      </c>
      <c r="S1677" s="462">
        <v>0.44096019607429388</v>
      </c>
      <c r="T1677" s="462">
        <v>0.30289266208354598</v>
      </c>
      <c r="U1677" s="461">
        <v>16.850890438925379</v>
      </c>
      <c r="V1677" s="464">
        <v>3809112321964.0405</v>
      </c>
      <c r="W1677" s="460">
        <v>1202.4891246333978</v>
      </c>
      <c r="X1677" s="463">
        <v>4.298712524050409E-2</v>
      </c>
      <c r="Y1677" s="476">
        <v>2.0000000000000001E-4</v>
      </c>
    </row>
    <row r="1678" spans="1:25" x14ac:dyDescent="0.2">
      <c r="A1678" s="475">
        <f t="shared" si="26"/>
        <v>1674</v>
      </c>
      <c r="B1678" s="462">
        <v>0.31020747965936801</v>
      </c>
      <c r="C1678" s="461">
        <v>1500</v>
      </c>
      <c r="D1678" s="462">
        <v>1.2862741447863117</v>
      </c>
      <c r="E1678" s="462">
        <v>0.59571533413242761</v>
      </c>
      <c r="F1678" s="516">
        <v>2025.81</v>
      </c>
      <c r="G1678" s="464">
        <v>193697790516.07782</v>
      </c>
      <c r="H1678" s="461">
        <v>57427846.412092887</v>
      </c>
      <c r="I1678" s="464">
        <v>1070848943289.871</v>
      </c>
      <c r="J1678" s="462">
        <v>0.31020747965936801</v>
      </c>
      <c r="K1678" s="464">
        <v>24961562620.588745</v>
      </c>
      <c r="L1678" s="464">
        <v>24156641042.233582</v>
      </c>
      <c r="M1678" s="464">
        <v>134015847315.78392</v>
      </c>
      <c r="N1678" s="464">
        <v>27810262013.771236</v>
      </c>
      <c r="O1678" s="464">
        <v>22516.044051741635</v>
      </c>
      <c r="P1678" s="461">
        <v>241457.26034674345</v>
      </c>
      <c r="Q1678" s="461">
        <v>120115.5385433004</v>
      </c>
      <c r="R1678" s="464">
        <v>1620937591827.1292</v>
      </c>
      <c r="S1678" s="462">
        <v>0.46394914370490375</v>
      </c>
      <c r="T1678" s="462">
        <v>0.29279238926580631</v>
      </c>
      <c r="U1678" s="461">
        <v>15.352064411871558</v>
      </c>
      <c r="V1678" s="464">
        <v>8034240769003.5283</v>
      </c>
      <c r="W1678" s="460">
        <v>2537.3523245477081</v>
      </c>
      <c r="X1678" s="463">
        <v>4.7495529151484854E-2</v>
      </c>
      <c r="Y1678" s="476">
        <v>2.0000000000000001E-4</v>
      </c>
    </row>
    <row r="1679" spans="1:25" x14ac:dyDescent="0.2">
      <c r="A1679" s="475">
        <f t="shared" si="26"/>
        <v>1675</v>
      </c>
      <c r="B1679" s="462">
        <v>0.56365307159934086</v>
      </c>
      <c r="C1679" s="461">
        <v>2955.6417679705046</v>
      </c>
      <c r="D1679" s="462">
        <v>0.98311763067138291</v>
      </c>
      <c r="E1679" s="462">
        <v>0.3200346515950343</v>
      </c>
      <c r="F1679" s="516">
        <v>2024</v>
      </c>
      <c r="G1679" s="464">
        <v>366791254692.63385</v>
      </c>
      <c r="H1679" s="461">
        <v>28687098.942331083</v>
      </c>
      <c r="I1679" s="464">
        <v>678410426396.70398</v>
      </c>
      <c r="J1679" s="462">
        <v>0.35864311352809219</v>
      </c>
      <c r="K1679" s="464">
        <v>17745005309.823708</v>
      </c>
      <c r="L1679" s="464">
        <v>0</v>
      </c>
      <c r="M1679" s="464">
        <v>312227221916.98999</v>
      </c>
      <c r="N1679" s="464">
        <v>25734764819.91452</v>
      </c>
      <c r="O1679" s="464">
        <v>41357.994487841897</v>
      </c>
      <c r="P1679" s="461">
        <v>215694.5497662962</v>
      </c>
      <c r="Q1679" s="461">
        <v>103330.78208081763</v>
      </c>
      <c r="R1679" s="464">
        <v>1568492115002.5137</v>
      </c>
      <c r="S1679" s="462">
        <v>0.59680694386074307</v>
      </c>
      <c r="T1679" s="462">
        <v>0.33685938318332709</v>
      </c>
      <c r="U1679" s="461">
        <v>17.110887042697211</v>
      </c>
      <c r="V1679" s="464">
        <v>9929450794406.123</v>
      </c>
      <c r="W1679" s="460">
        <v>3131.7766688451093</v>
      </c>
      <c r="X1679" s="463">
        <v>4.2839232510425089E-2</v>
      </c>
      <c r="Y1679" s="476">
        <v>2.0000000000000001E-4</v>
      </c>
    </row>
    <row r="1680" spans="1:25" x14ac:dyDescent="0.2">
      <c r="A1680" s="475">
        <f t="shared" si="26"/>
        <v>1676</v>
      </c>
      <c r="B1680" s="462">
        <v>0.47791220138591933</v>
      </c>
      <c r="C1680" s="461">
        <v>3876.6475969675444</v>
      </c>
      <c r="D1680" s="462">
        <v>0.85643396683505779</v>
      </c>
      <c r="E1680" s="462">
        <v>0.57089852001646246</v>
      </c>
      <c r="F1680" s="516">
        <v>2027.02</v>
      </c>
      <c r="G1680" s="464">
        <v>98433455149.622833</v>
      </c>
      <c r="H1680" s="461">
        <v>23101090.492449537</v>
      </c>
      <c r="I1680" s="464">
        <v>591749279749.14111</v>
      </c>
      <c r="J1680" s="462">
        <v>0.36239362853833479</v>
      </c>
      <c r="K1680" s="464">
        <v>43362702052.386398</v>
      </c>
      <c r="L1680" s="464">
        <v>81051791086.294128</v>
      </c>
      <c r="M1680" s="464">
        <v>0</v>
      </c>
      <c r="N1680" s="464">
        <v>30353506077.129696</v>
      </c>
      <c r="O1680" s="464">
        <v>44914.648214582761</v>
      </c>
      <c r="P1680" s="461">
        <v>232341.78284935647</v>
      </c>
      <c r="Q1680" s="461">
        <v>117453.84101670673</v>
      </c>
      <c r="R1680" s="464">
        <v>854080412612.52917</v>
      </c>
      <c r="S1680" s="462">
        <v>0.46801332858233818</v>
      </c>
      <c r="T1680" s="462">
        <v>0.33585528971525153</v>
      </c>
      <c r="U1680" s="461">
        <v>14.767693061339175</v>
      </c>
      <c r="V1680" s="464">
        <v>4716602427179.6006</v>
      </c>
      <c r="W1680" s="460">
        <v>1488.433081299924</v>
      </c>
      <c r="X1680" s="463">
        <v>4.8828928520051204E-2</v>
      </c>
      <c r="Y1680" s="476">
        <v>2.0000000000000001E-4</v>
      </c>
    </row>
    <row r="1681" spans="1:25" x14ac:dyDescent="0.2">
      <c r="A1681" s="475">
        <f t="shared" si="26"/>
        <v>1677</v>
      </c>
      <c r="B1681" s="462">
        <v>0.47691300231136219</v>
      </c>
      <c r="C1681" s="461">
        <v>1500</v>
      </c>
      <c r="D1681" s="462">
        <v>0.68759950584690765</v>
      </c>
      <c r="E1681" s="462">
        <v>0.66553650933350017</v>
      </c>
      <c r="F1681" s="516">
        <v>2023.75</v>
      </c>
      <c r="G1681" s="464">
        <v>316059940929.78522</v>
      </c>
      <c r="H1681" s="461">
        <v>17066888.498568099</v>
      </c>
      <c r="I1681" s="464">
        <v>480909155094.76569</v>
      </c>
      <c r="J1681" s="462">
        <v>0.34487963554710566</v>
      </c>
      <c r="K1681" s="464">
        <v>6306048231.913908</v>
      </c>
      <c r="L1681" s="464">
        <v>0</v>
      </c>
      <c r="M1681" s="464">
        <v>412928722457.94189</v>
      </c>
      <c r="N1681" s="464">
        <v>51765054411.993286</v>
      </c>
      <c r="O1681" s="464">
        <v>34595.939846634974</v>
      </c>
      <c r="P1681" s="461">
        <v>312250.24076783878</v>
      </c>
      <c r="Q1681" s="461">
        <v>180372.69242551213</v>
      </c>
      <c r="R1681" s="464">
        <v>1296967264073.0542</v>
      </c>
      <c r="S1681" s="462">
        <v>0.60633707642562029</v>
      </c>
      <c r="T1681" s="462">
        <v>0.32237608798717537</v>
      </c>
      <c r="U1681" s="461">
        <v>17.521054704597379</v>
      </c>
      <c r="V1681" s="464">
        <v>8176817619891.1855</v>
      </c>
      <c r="W1681" s="460">
        <v>2581.0290155777484</v>
      </c>
      <c r="X1681" s="463">
        <v>4.1016762879038493E-2</v>
      </c>
      <c r="Y1681" s="476">
        <v>2.0000000000000001E-4</v>
      </c>
    </row>
    <row r="1682" spans="1:25" x14ac:dyDescent="0.2">
      <c r="A1682" s="475">
        <f t="shared" si="26"/>
        <v>1678</v>
      </c>
      <c r="B1682" s="462">
        <v>0.50773315904847127</v>
      </c>
      <c r="C1682" s="461">
        <v>1500</v>
      </c>
      <c r="D1682" s="462">
        <v>0.92268724236850297</v>
      </c>
      <c r="E1682" s="462">
        <v>0.7</v>
      </c>
      <c r="F1682" s="516">
        <v>2026.45</v>
      </c>
      <c r="G1682" s="464">
        <v>179505984109.20346</v>
      </c>
      <c r="H1682" s="461">
        <v>27502506.589169696</v>
      </c>
      <c r="I1682" s="464">
        <v>576869266517.17297</v>
      </c>
      <c r="J1682" s="462">
        <v>0.27052378474362648</v>
      </c>
      <c r="K1682" s="464">
        <v>42483161211.603165</v>
      </c>
      <c r="L1682" s="464">
        <v>92397764179.790192</v>
      </c>
      <c r="M1682" s="464">
        <v>30420288152.880703</v>
      </c>
      <c r="N1682" s="464">
        <v>36348043795.965233</v>
      </c>
      <c r="O1682" s="464">
        <v>21282.779213140635</v>
      </c>
      <c r="P1682" s="461">
        <v>269951.30393701862</v>
      </c>
      <c r="Q1682" s="461">
        <v>143554.34574598895</v>
      </c>
      <c r="R1682" s="464">
        <v>1019774172217.8088</v>
      </c>
      <c r="S1682" s="462">
        <v>0.46676990973143806</v>
      </c>
      <c r="T1682" s="462">
        <v>0.31339249936447744</v>
      </c>
      <c r="U1682" s="461">
        <v>16.182461292298481</v>
      </c>
      <c r="V1682" s="464">
        <v>5775806387588.4375</v>
      </c>
      <c r="W1682" s="460">
        <v>1822.3119339000018</v>
      </c>
      <c r="X1682" s="463">
        <v>4.4326443228785546E-2</v>
      </c>
      <c r="Y1682" s="476">
        <v>2.0000000000000001E-4</v>
      </c>
    </row>
    <row r="1683" spans="1:25" x14ac:dyDescent="0.2">
      <c r="A1683" s="475">
        <f t="shared" si="26"/>
        <v>1679</v>
      </c>
      <c r="B1683" s="462">
        <v>0.53571803965349019</v>
      </c>
      <c r="C1683" s="461">
        <v>8473.6879260935239</v>
      </c>
      <c r="D1683" s="462">
        <v>0.88507404527858025</v>
      </c>
      <c r="E1683" s="462">
        <v>0.32728366724929725</v>
      </c>
      <c r="F1683" s="516">
        <v>2024.86</v>
      </c>
      <c r="G1683" s="464">
        <v>206170601472.68518</v>
      </c>
      <c r="H1683" s="461">
        <v>21795055.880528267</v>
      </c>
      <c r="I1683" s="464">
        <v>359468102526.63629</v>
      </c>
      <c r="J1683" s="462">
        <v>3.4188184607480188E-2</v>
      </c>
      <c r="K1683" s="464">
        <v>18326465712.23793</v>
      </c>
      <c r="L1683" s="464">
        <v>0</v>
      </c>
      <c r="M1683" s="464">
        <v>230080424386.01321</v>
      </c>
      <c r="N1683" s="464">
        <v>6324171228.6525126</v>
      </c>
      <c r="O1683" s="464">
        <v>19424.965728248237</v>
      </c>
      <c r="P1683" s="461">
        <v>112704.57138020826</v>
      </c>
      <c r="Q1683" s="461">
        <v>26209.100683347002</v>
      </c>
      <c r="R1683" s="464">
        <v>980854569429.04541</v>
      </c>
      <c r="S1683" s="462">
        <v>0.50997535302614849</v>
      </c>
      <c r="T1683" s="462">
        <v>0.2071190021950676</v>
      </c>
      <c r="U1683" s="461">
        <v>20.981722478406109</v>
      </c>
      <c r="V1683" s="464">
        <v>4465284315332.4629</v>
      </c>
      <c r="W1683" s="460">
        <v>1409.1837585778492</v>
      </c>
      <c r="X1683" s="463">
        <v>3.7036313602033778E-2</v>
      </c>
      <c r="Y1683" s="476">
        <v>2.0000000000000001E-4</v>
      </c>
    </row>
    <row r="1684" spans="1:25" x14ac:dyDescent="0.2">
      <c r="A1684" s="475">
        <f t="shared" si="26"/>
        <v>1680</v>
      </c>
      <c r="B1684" s="462">
        <v>0.48541940127805205</v>
      </c>
      <c r="C1684" s="461">
        <v>9947.3870529691631</v>
      </c>
      <c r="D1684" s="462">
        <v>0.39311908083632136</v>
      </c>
      <c r="E1684" s="462">
        <v>0.35087826389596871</v>
      </c>
      <c r="F1684" s="516">
        <v>2023.75</v>
      </c>
      <c r="G1684" s="464">
        <v>185764645899.19894</v>
      </c>
      <c r="H1684" s="461">
        <v>6702586.0410106359</v>
      </c>
      <c r="I1684" s="464">
        <v>229583230499.39343</v>
      </c>
      <c r="J1684" s="462">
        <v>0.40682175773216289</v>
      </c>
      <c r="K1684" s="464">
        <v>6359011491.6958618</v>
      </c>
      <c r="L1684" s="464">
        <v>0</v>
      </c>
      <c r="M1684" s="464">
        <v>221381689883.67133</v>
      </c>
      <c r="N1684" s="464">
        <v>39181676639.049713</v>
      </c>
      <c r="O1684" s="464">
        <v>24996.166196635913</v>
      </c>
      <c r="P1684" s="461">
        <v>267095.63913450832</v>
      </c>
      <c r="Q1684" s="461">
        <v>153116.22033675492</v>
      </c>
      <c r="R1684" s="464">
        <v>703595813616.85608</v>
      </c>
      <c r="S1684" s="462">
        <v>0.63449688492228062</v>
      </c>
      <c r="T1684" s="462">
        <v>0.3895006340370894</v>
      </c>
      <c r="U1684" s="461">
        <v>17.029680056596717</v>
      </c>
      <c r="V1684" s="464">
        <v>5212555706279.125</v>
      </c>
      <c r="W1684" s="460">
        <v>1644.8081938528692</v>
      </c>
      <c r="X1684" s="463">
        <v>4.2258945139408512E-2</v>
      </c>
      <c r="Y1684" s="476">
        <v>2.0000000000000001E-4</v>
      </c>
    </row>
    <row r="1685" spans="1:25" x14ac:dyDescent="0.2">
      <c r="A1685" s="475">
        <f t="shared" si="26"/>
        <v>1681</v>
      </c>
      <c r="B1685" s="462">
        <v>0.46129775483050328</v>
      </c>
      <c r="C1685" s="461">
        <v>6234.5926491100945</v>
      </c>
      <c r="D1685" s="462">
        <v>0.81168574717093855</v>
      </c>
      <c r="E1685" s="462">
        <v>0.19627004903484196</v>
      </c>
      <c r="F1685" s="516">
        <v>2023.77</v>
      </c>
      <c r="G1685" s="464">
        <v>218493592941.38824</v>
      </c>
      <c r="H1685" s="461">
        <v>20455304.974761911</v>
      </c>
      <c r="I1685" s="464">
        <v>552893407714.58496</v>
      </c>
      <c r="J1685" s="462">
        <v>0.37111894369457465</v>
      </c>
      <c r="K1685" s="464">
        <v>19223672051.485992</v>
      </c>
      <c r="L1685" s="464">
        <v>0</v>
      </c>
      <c r="M1685" s="464">
        <v>181706025484.02472</v>
      </c>
      <c r="N1685" s="464">
        <v>52862151450.051544</v>
      </c>
      <c r="O1685" s="464">
        <v>35233.026520801228</v>
      </c>
      <c r="P1685" s="461">
        <v>346074.24565695063</v>
      </c>
      <c r="Q1685" s="461">
        <v>203138.25479565337</v>
      </c>
      <c r="R1685" s="464">
        <v>1002298928666.5844</v>
      </c>
      <c r="S1685" s="462">
        <v>0.52589978200281073</v>
      </c>
      <c r="T1685" s="462">
        <v>0.380849616313715</v>
      </c>
      <c r="U1685" s="461">
        <v>16.365331642368659</v>
      </c>
      <c r="V1685" s="464">
        <v>6834787432041.5645</v>
      </c>
      <c r="W1685" s="460">
        <v>2158.1528315040582</v>
      </c>
      <c r="X1685" s="463">
        <v>4.4866727353616839E-2</v>
      </c>
      <c r="Y1685" s="476">
        <v>2.0000000000000001E-4</v>
      </c>
    </row>
    <row r="1686" spans="1:25" x14ac:dyDescent="0.2">
      <c r="A1686" s="475">
        <f t="shared" si="26"/>
        <v>1682</v>
      </c>
      <c r="B1686" s="462">
        <v>0.39973296615381065</v>
      </c>
      <c r="C1686" s="461">
        <v>7415.4201456393839</v>
      </c>
      <c r="D1686" s="462">
        <v>0.31945602172762483</v>
      </c>
      <c r="E1686" s="462">
        <v>0.45593335705259885</v>
      </c>
      <c r="F1686" s="516">
        <v>2025.64</v>
      </c>
      <c r="G1686" s="464">
        <v>119008001702.59364</v>
      </c>
      <c r="H1686" s="461">
        <v>5406935.8564708037</v>
      </c>
      <c r="I1686" s="464">
        <v>216015949453.84827</v>
      </c>
      <c r="J1686" s="462">
        <v>0.39973296615381071</v>
      </c>
      <c r="K1686" s="464">
        <v>14077441941.050156</v>
      </c>
      <c r="L1686" s="464">
        <v>17928327338.384716</v>
      </c>
      <c r="M1686" s="464">
        <v>101619101147.71478</v>
      </c>
      <c r="N1686" s="464">
        <v>171715925712.31851</v>
      </c>
      <c r="O1686" s="464">
        <v>39447.224196148491</v>
      </c>
      <c r="P1686" s="461">
        <v>1029726.4031350877</v>
      </c>
      <c r="Q1686" s="461">
        <v>668285.60928756313</v>
      </c>
      <c r="R1686" s="464">
        <v>618238906494.20605</v>
      </c>
      <c r="S1686" s="462">
        <v>0.48731830320312841</v>
      </c>
      <c r="T1686" s="462">
        <v>0.36813666135202977</v>
      </c>
      <c r="U1686" s="461">
        <v>16.041754938632536</v>
      </c>
      <c r="V1686" s="464">
        <v>4118513570578.6118</v>
      </c>
      <c r="W1686" s="460">
        <v>1299.0824734781604</v>
      </c>
      <c r="X1686" s="463">
        <v>4.4346539199360553E-2</v>
      </c>
      <c r="Y1686" s="476">
        <v>2.0000000000000001E-4</v>
      </c>
    </row>
    <row r="1687" spans="1:25" x14ac:dyDescent="0.2">
      <c r="A1687" s="475">
        <f t="shared" si="26"/>
        <v>1683</v>
      </c>
      <c r="B1687" s="462">
        <v>0.56041066423359887</v>
      </c>
      <c r="C1687" s="461">
        <v>2919.521465351766</v>
      </c>
      <c r="D1687" s="462">
        <v>0.62027382231256067</v>
      </c>
      <c r="E1687" s="462">
        <v>0.68641709772594139</v>
      </c>
      <c r="F1687" s="516">
        <v>2026.99</v>
      </c>
      <c r="G1687" s="464">
        <v>85605231415.99205</v>
      </c>
      <c r="H1687" s="461">
        <v>13932825.733025473</v>
      </c>
      <c r="I1687" s="464">
        <v>302873693417.00201</v>
      </c>
      <c r="J1687" s="462">
        <v>0.28403091408845316</v>
      </c>
      <c r="K1687" s="464">
        <v>15233581505.7897</v>
      </c>
      <c r="L1687" s="464">
        <v>54845084056.85865</v>
      </c>
      <c r="M1687" s="464">
        <v>540983220.24619293</v>
      </c>
      <c r="N1687" s="464">
        <v>99507411393.033447</v>
      </c>
      <c r="O1687" s="464">
        <v>22359.528866092136</v>
      </c>
      <c r="P1687" s="461">
        <v>653665.33515286725</v>
      </c>
      <c r="Q1687" s="461">
        <v>454398.29970111838</v>
      </c>
      <c r="R1687" s="464">
        <v>631151980747.67407</v>
      </c>
      <c r="S1687" s="462">
        <v>0.45477344142082343</v>
      </c>
      <c r="T1687" s="462">
        <v>0.26739512151738953</v>
      </c>
      <c r="U1687" s="461">
        <v>15.939915964167692</v>
      </c>
      <c r="V1687" s="464">
        <v>2993000314866.1943</v>
      </c>
      <c r="W1687" s="460">
        <v>944.47614803701708</v>
      </c>
      <c r="X1687" s="463">
        <v>4.4958060151157497E-2</v>
      </c>
      <c r="Y1687" s="476">
        <v>2.0000000000000001E-4</v>
      </c>
    </row>
    <row r="1688" spans="1:25" x14ac:dyDescent="0.2">
      <c r="A1688" s="475">
        <f t="shared" si="26"/>
        <v>1684</v>
      </c>
      <c r="B1688" s="462">
        <v>0.47366421498138611</v>
      </c>
      <c r="C1688" s="461">
        <v>11100.239964051776</v>
      </c>
      <c r="D1688" s="462">
        <v>0.44804999836425091</v>
      </c>
      <c r="E1688" s="462">
        <v>0.4300109494943577</v>
      </c>
      <c r="F1688" s="516">
        <v>2026.01</v>
      </c>
      <c r="G1688" s="464">
        <v>90072578233.180908</v>
      </c>
      <c r="H1688" s="461">
        <v>8018408.9417903647</v>
      </c>
      <c r="I1688" s="464">
        <v>332647664841.16559</v>
      </c>
      <c r="J1688" s="462">
        <v>0.47366421498138611</v>
      </c>
      <c r="K1688" s="464">
        <v>49288556779.385918</v>
      </c>
      <c r="L1688" s="464">
        <v>76630171712.453476</v>
      </c>
      <c r="M1688" s="464">
        <v>51935879025.215836</v>
      </c>
      <c r="N1688" s="464">
        <v>31298881972.658356</v>
      </c>
      <c r="O1688" s="464">
        <v>23193.013812699388</v>
      </c>
      <c r="P1688" s="461">
        <v>225438.20004858632</v>
      </c>
      <c r="Q1688" s="461">
        <v>120492.78217565973</v>
      </c>
      <c r="R1688" s="464">
        <v>625963017298.9386</v>
      </c>
      <c r="S1688" s="462">
        <v>0.56795754019975553</v>
      </c>
      <c r="T1688" s="462">
        <v>0.38876347875793899</v>
      </c>
      <c r="U1688" s="461">
        <v>14.97394631720606</v>
      </c>
      <c r="V1688" s="464">
        <v>4106655565871.7534</v>
      </c>
      <c r="W1688" s="460">
        <v>1294.2055002983063</v>
      </c>
      <c r="X1688" s="463">
        <v>4.773549422831494E-2</v>
      </c>
      <c r="Y1688" s="476">
        <v>2.0000000000000001E-4</v>
      </c>
    </row>
    <row r="1689" spans="1:25" x14ac:dyDescent="0.2">
      <c r="A1689" s="475">
        <f t="shared" si="26"/>
        <v>1685</v>
      </c>
      <c r="B1689" s="462">
        <v>0.4997637941490195</v>
      </c>
      <c r="C1689" s="461">
        <v>6302.1044808095639</v>
      </c>
      <c r="D1689" s="462">
        <v>1.0801872631479226</v>
      </c>
      <c r="E1689" s="462">
        <v>0.18478972745665562</v>
      </c>
      <c r="F1689" s="516">
        <v>2024.51</v>
      </c>
      <c r="G1689" s="464">
        <v>195941367358.93597</v>
      </c>
      <c r="H1689" s="461">
        <v>27072677.299493492</v>
      </c>
      <c r="I1689" s="464">
        <v>627113399025.3739</v>
      </c>
      <c r="J1689" s="462">
        <v>0.3189385757134956</v>
      </c>
      <c r="K1689" s="464">
        <v>22039747230.593361</v>
      </c>
      <c r="L1689" s="464">
        <v>16117209575.157629</v>
      </c>
      <c r="M1689" s="464">
        <v>180567582633.19318</v>
      </c>
      <c r="N1689" s="464">
        <v>7285482103.1147633</v>
      </c>
      <c r="O1689" s="464">
        <v>20611.005593230067</v>
      </c>
      <c r="P1689" s="461">
        <v>89954.284967155079</v>
      </c>
      <c r="Q1689" s="461">
        <v>29038.355744573804</v>
      </c>
      <c r="R1689" s="464">
        <v>1107152978465.635</v>
      </c>
      <c r="S1689" s="462">
        <v>0.51964953827730909</v>
      </c>
      <c r="T1689" s="462">
        <v>0.29534614081896426</v>
      </c>
      <c r="U1689" s="461">
        <v>16.476382845198646</v>
      </c>
      <c r="V1689" s="464">
        <v>5879635849189.1631</v>
      </c>
      <c r="W1689" s="460">
        <v>1855.9343500051743</v>
      </c>
      <c r="X1689" s="463">
        <v>4.5153425079104248E-2</v>
      </c>
      <c r="Y1689" s="476">
        <v>2.0000000000000001E-4</v>
      </c>
    </row>
    <row r="1690" spans="1:25" x14ac:dyDescent="0.2">
      <c r="A1690" s="475">
        <f t="shared" si="26"/>
        <v>1686</v>
      </c>
      <c r="B1690" s="462">
        <v>0.49915466142058257</v>
      </c>
      <c r="C1690" s="461">
        <v>4954.0581878314115</v>
      </c>
      <c r="D1690" s="462">
        <v>0.37703230596007475</v>
      </c>
      <c r="E1690" s="462">
        <v>0.3963730419500674</v>
      </c>
      <c r="F1690" s="516">
        <v>2023.75</v>
      </c>
      <c r="G1690" s="464">
        <v>452443956470.47546</v>
      </c>
      <c r="H1690" s="461">
        <v>6623617.2822343512</v>
      </c>
      <c r="I1690" s="464">
        <v>244164612621.74338</v>
      </c>
      <c r="J1690" s="462">
        <v>0.44252770069941105</v>
      </c>
      <c r="K1690" s="464">
        <v>5004555141.3391428</v>
      </c>
      <c r="L1690" s="464">
        <v>0</v>
      </c>
      <c r="M1690" s="464">
        <v>418862872499.06171</v>
      </c>
      <c r="N1690" s="464">
        <v>92688128139.183182</v>
      </c>
      <c r="O1690" s="464">
        <v>36067.006637832405</v>
      </c>
      <c r="P1690" s="461">
        <v>599751.19548869203</v>
      </c>
      <c r="Q1690" s="461">
        <v>349570.20338344714</v>
      </c>
      <c r="R1690" s="464">
        <v>1069972490447.4307</v>
      </c>
      <c r="S1690" s="462">
        <v>0.67026707910007666</v>
      </c>
      <c r="T1690" s="462">
        <v>0.52024082628191326</v>
      </c>
      <c r="U1690" s="461">
        <v>17.86311780093299</v>
      </c>
      <c r="V1690" s="464">
        <v>11076531694048.361</v>
      </c>
      <c r="W1690" s="460">
        <v>3498.0175054795245</v>
      </c>
      <c r="X1690" s="463">
        <v>4.0318783577123186E-2</v>
      </c>
      <c r="Y1690" s="476">
        <v>2.0000000000000001E-4</v>
      </c>
    </row>
    <row r="1691" spans="1:25" x14ac:dyDescent="0.2">
      <c r="A1691" s="475">
        <f t="shared" si="26"/>
        <v>1687</v>
      </c>
      <c r="B1691" s="462">
        <v>0.4887403111228642</v>
      </c>
      <c r="C1691" s="461">
        <v>7464.6891824957274</v>
      </c>
      <c r="D1691" s="462">
        <v>0.83947164638721616</v>
      </c>
      <c r="E1691" s="462">
        <v>0.60932020061056091</v>
      </c>
      <c r="F1691" s="516">
        <v>2025.51</v>
      </c>
      <c r="G1691" s="464">
        <v>232689336930.71246</v>
      </c>
      <c r="H1691" s="461">
        <v>21678121.351206422</v>
      </c>
      <c r="I1691" s="464">
        <v>543611299703.01465</v>
      </c>
      <c r="J1691" s="462">
        <v>0.36823970130871475</v>
      </c>
      <c r="K1691" s="464">
        <v>36856770236.835907</v>
      </c>
      <c r="L1691" s="464">
        <v>104621407893.38013</v>
      </c>
      <c r="M1691" s="464">
        <v>166915018455.06155</v>
      </c>
      <c r="N1691" s="464">
        <v>49544846018.458183</v>
      </c>
      <c r="O1691" s="464">
        <v>39052.50645413201</v>
      </c>
      <c r="P1691" s="461">
        <v>350666.7120527759</v>
      </c>
      <c r="Q1691" s="461">
        <v>205962.10735081206</v>
      </c>
      <c r="R1691" s="464">
        <v>1164956542245.3367</v>
      </c>
      <c r="S1691" s="462">
        <v>0.55915304836329716</v>
      </c>
      <c r="T1691" s="462">
        <v>0.34166368861179125</v>
      </c>
      <c r="U1691" s="461">
        <v>16.411984098853733</v>
      </c>
      <c r="V1691" s="464">
        <v>7115333005843.3154</v>
      </c>
      <c r="W1691" s="460">
        <v>2244.2415435772659</v>
      </c>
      <c r="X1691" s="463">
        <v>4.4676062442410437E-2</v>
      </c>
      <c r="Y1691" s="476">
        <v>2.0000000000000001E-4</v>
      </c>
    </row>
    <row r="1692" spans="1:25" x14ac:dyDescent="0.2">
      <c r="A1692" s="475">
        <f t="shared" si="26"/>
        <v>1688</v>
      </c>
      <c r="B1692" s="462">
        <v>0.66521789614732763</v>
      </c>
      <c r="C1692" s="461">
        <v>9155.143596814898</v>
      </c>
      <c r="D1692" s="462">
        <v>0.3993400261928029</v>
      </c>
      <c r="E1692" s="462">
        <v>0.42944792069989757</v>
      </c>
      <c r="F1692" s="516">
        <v>2024.82</v>
      </c>
      <c r="G1692" s="464">
        <v>208371608538.21631</v>
      </c>
      <c r="H1692" s="461">
        <v>7217252.5505381124</v>
      </c>
      <c r="I1692" s="464">
        <v>271843121526.64526</v>
      </c>
      <c r="J1692" s="462">
        <v>0.44932848625024135</v>
      </c>
      <c r="K1692" s="464">
        <v>4057362955.6165924</v>
      </c>
      <c r="L1692" s="464">
        <v>0</v>
      </c>
      <c r="M1692" s="464">
        <v>185450874460.48975</v>
      </c>
      <c r="N1692" s="464">
        <v>24093659068.327648</v>
      </c>
      <c r="O1692" s="464">
        <v>32002.410984204471</v>
      </c>
      <c r="P1692" s="461">
        <v>180428.70669284932</v>
      </c>
      <c r="Q1692" s="461">
        <v>88490.819481862927</v>
      </c>
      <c r="R1692" s="464">
        <v>762829911118.46375</v>
      </c>
      <c r="S1692" s="462">
        <v>0.65425519530693765</v>
      </c>
      <c r="T1692" s="462">
        <v>0.41215053442224481</v>
      </c>
      <c r="U1692" s="461">
        <v>16.956719412987301</v>
      </c>
      <c r="V1692" s="464">
        <v>5963179090681.4932</v>
      </c>
      <c r="W1692" s="460">
        <v>1881.0131901398609</v>
      </c>
      <c r="X1692" s="463">
        <v>4.2365396302097312E-2</v>
      </c>
      <c r="Y1692" s="476">
        <v>2.0000000000000001E-4</v>
      </c>
    </row>
    <row r="1693" spans="1:25" x14ac:dyDescent="0.2">
      <c r="A1693" s="475">
        <f t="shared" si="26"/>
        <v>1689</v>
      </c>
      <c r="B1693" s="462">
        <v>0.46443414861146853</v>
      </c>
      <c r="C1693" s="461">
        <v>4572.8838029054068</v>
      </c>
      <c r="D1693" s="462">
        <v>0.61019336518073486</v>
      </c>
      <c r="E1693" s="462">
        <v>0.7</v>
      </c>
      <c r="F1693" s="516">
        <v>2027.53</v>
      </c>
      <c r="G1693" s="464">
        <v>72599539108.303452</v>
      </c>
      <c r="H1693" s="461">
        <v>12751355.365265219</v>
      </c>
      <c r="I1693" s="464">
        <v>443029474205.89081</v>
      </c>
      <c r="J1693" s="462">
        <v>0.46443414861146848</v>
      </c>
      <c r="K1693" s="464">
        <v>58342997236.642906</v>
      </c>
      <c r="L1693" s="464">
        <v>75991419698.701004</v>
      </c>
      <c r="M1693" s="464">
        <v>0</v>
      </c>
      <c r="N1693" s="464">
        <v>46790979626.387848</v>
      </c>
      <c r="O1693" s="464">
        <v>41166.275585486685</v>
      </c>
      <c r="P1693" s="461">
        <v>343810.75079474121</v>
      </c>
      <c r="Q1693" s="461">
        <v>206538.91399739665</v>
      </c>
      <c r="R1693" s="464">
        <v>661229471564.49426</v>
      </c>
      <c r="S1693" s="462">
        <v>0.49865474250578495</v>
      </c>
      <c r="T1693" s="462">
        <v>0.42121507046671153</v>
      </c>
      <c r="U1693" s="461">
        <v>14.321626749669205</v>
      </c>
      <c r="V1693" s="464">
        <v>4535203006007.1553</v>
      </c>
      <c r="W1693" s="460">
        <v>1430.8249853136429</v>
      </c>
      <c r="X1693" s="463">
        <v>4.9517400033554718E-2</v>
      </c>
      <c r="Y1693" s="476">
        <v>2.0000000000000001E-4</v>
      </c>
    </row>
    <row r="1694" spans="1:25" x14ac:dyDescent="0.2">
      <c r="A1694" s="475">
        <f t="shared" si="26"/>
        <v>1690</v>
      </c>
      <c r="B1694" s="462">
        <v>0.43361051902427772</v>
      </c>
      <c r="C1694" s="461">
        <v>4370.3777632156907</v>
      </c>
      <c r="D1694" s="462">
        <v>0.61371737930999937</v>
      </c>
      <c r="E1694" s="462">
        <v>0.63594992990805421</v>
      </c>
      <c r="F1694" s="516">
        <v>2025.31</v>
      </c>
      <c r="G1694" s="464">
        <v>284371114547.99127</v>
      </c>
      <c r="H1694" s="461">
        <v>13048249.833752988</v>
      </c>
      <c r="I1694" s="464">
        <v>374610916865.52057</v>
      </c>
      <c r="J1694" s="462">
        <v>0.36550188926028737</v>
      </c>
      <c r="K1694" s="464">
        <v>27512801531.500404</v>
      </c>
      <c r="L1694" s="464">
        <v>50854808933.156219</v>
      </c>
      <c r="M1694" s="464">
        <v>99530616321.931076</v>
      </c>
      <c r="N1694" s="464">
        <v>13516080203.233343</v>
      </c>
      <c r="O1694" s="464">
        <v>16824.0988273519</v>
      </c>
      <c r="P1694" s="461">
        <v>132108.91906024551</v>
      </c>
      <c r="Q1694" s="461">
        <v>51526.344721874426</v>
      </c>
      <c r="R1694" s="464">
        <v>825234590498.78259</v>
      </c>
      <c r="S1694" s="462">
        <v>0.57637202557211176</v>
      </c>
      <c r="T1694" s="462">
        <v>0.47264301269040349</v>
      </c>
      <c r="U1694" s="461">
        <v>17.312244141003355</v>
      </c>
      <c r="V1694" s="464">
        <v>7486183306560.0215</v>
      </c>
      <c r="W1694" s="460">
        <v>2363.501269012776</v>
      </c>
      <c r="X1694" s="463">
        <v>4.177811448863139E-2</v>
      </c>
      <c r="Y1694" s="476">
        <v>2.0000000000000001E-4</v>
      </c>
    </row>
    <row r="1695" spans="1:25" x14ac:dyDescent="0.2">
      <c r="A1695" s="475">
        <f t="shared" si="26"/>
        <v>1691</v>
      </c>
      <c r="B1695" s="462">
        <v>0.2</v>
      </c>
      <c r="C1695" s="461">
        <v>6951.9849348046273</v>
      </c>
      <c r="D1695" s="462">
        <v>0.75055436192003866</v>
      </c>
      <c r="E1695" s="462">
        <v>0.19003885124117126</v>
      </c>
      <c r="F1695" s="516">
        <v>2024.43</v>
      </c>
      <c r="G1695" s="464">
        <v>169689035848.08627</v>
      </c>
      <c r="H1695" s="461">
        <v>12717598.153863713</v>
      </c>
      <c r="I1695" s="464">
        <v>312531524847.40027</v>
      </c>
      <c r="J1695" s="462">
        <v>0.19999999999999996</v>
      </c>
      <c r="K1695" s="464">
        <v>3670167233.269681</v>
      </c>
      <c r="L1695" s="464">
        <v>0</v>
      </c>
      <c r="M1695" s="464">
        <v>187453812235.44397</v>
      </c>
      <c r="N1695" s="464">
        <v>7694896363.9534092</v>
      </c>
      <c r="O1695" s="464">
        <v>37590.643469187693</v>
      </c>
      <c r="P1695" s="461">
        <v>91338.158277329174</v>
      </c>
      <c r="Q1695" s="461">
        <v>35240.03003337195</v>
      </c>
      <c r="R1695" s="464">
        <v>748941911662.67102</v>
      </c>
      <c r="S1695" s="462">
        <v>0.54200795508119259</v>
      </c>
      <c r="T1695" s="462">
        <v>0.27195919968505283</v>
      </c>
      <c r="U1695" s="461">
        <v>17.974838119402371</v>
      </c>
      <c r="V1695" s="464">
        <v>3974206778455.314</v>
      </c>
      <c r="W1695" s="460">
        <v>1254.768738117305</v>
      </c>
      <c r="X1695" s="463">
        <v>4.1547189555312121E-2</v>
      </c>
      <c r="Y1695" s="476">
        <v>2.0000000000000001E-4</v>
      </c>
    </row>
    <row r="1696" spans="1:25" x14ac:dyDescent="0.2">
      <c r="A1696" s="475">
        <f t="shared" si="26"/>
        <v>1692</v>
      </c>
      <c r="B1696" s="462">
        <v>0.43826039199984279</v>
      </c>
      <c r="C1696" s="461">
        <v>6676.5320204833388</v>
      </c>
      <c r="D1696" s="462">
        <v>0.21487518576569142</v>
      </c>
      <c r="E1696" s="462">
        <v>0.47179738015078543</v>
      </c>
      <c r="F1696" s="516">
        <v>2025.5</v>
      </c>
      <c r="G1696" s="464">
        <v>65527143702.577148</v>
      </c>
      <c r="H1696" s="461">
        <v>3592604.4422461581</v>
      </c>
      <c r="I1696" s="464">
        <v>126726767228.35037</v>
      </c>
      <c r="J1696" s="462">
        <v>0.37661158996436761</v>
      </c>
      <c r="K1696" s="464">
        <v>10178733512.746027</v>
      </c>
      <c r="L1696" s="464">
        <v>16881334624.857525</v>
      </c>
      <c r="M1696" s="464">
        <v>74316355914.218323</v>
      </c>
      <c r="N1696" s="464">
        <v>143528155162.95047</v>
      </c>
      <c r="O1696" s="464">
        <v>17613.851163751224</v>
      </c>
      <c r="P1696" s="461">
        <v>892755.03077487461</v>
      </c>
      <c r="Q1696" s="461">
        <v>571665.64393142471</v>
      </c>
      <c r="R1696" s="464">
        <v>439603941873.16064</v>
      </c>
      <c r="S1696" s="462">
        <v>0.48284862482809782</v>
      </c>
      <c r="T1696" s="462">
        <v>0.29396878454092751</v>
      </c>
      <c r="U1696" s="461">
        <v>15.915981336303377</v>
      </c>
      <c r="V1696" s="464">
        <v>2344302159946.6089</v>
      </c>
      <c r="W1696" s="460">
        <v>740.08683508013166</v>
      </c>
      <c r="X1696" s="463">
        <v>4.4271328681556192E-2</v>
      </c>
      <c r="Y1696" s="476">
        <v>2.0000000000000001E-4</v>
      </c>
    </row>
    <row r="1697" spans="1:25" x14ac:dyDescent="0.2">
      <c r="A1697" s="475">
        <f t="shared" si="26"/>
        <v>1693</v>
      </c>
      <c r="B1697" s="462">
        <v>0.45047570885855009</v>
      </c>
      <c r="C1697" s="461">
        <v>4050.739022166531</v>
      </c>
      <c r="D1697" s="462">
        <v>0.88768371484511688</v>
      </c>
      <c r="E1697" s="462">
        <v>0.38044182920682873</v>
      </c>
      <c r="F1697" s="516">
        <v>2023.75</v>
      </c>
      <c r="G1697" s="464">
        <v>170330867225.44781</v>
      </c>
      <c r="H1697" s="461">
        <v>24250621.525828708</v>
      </c>
      <c r="I1697" s="464">
        <v>634778442145.66858</v>
      </c>
      <c r="J1697" s="462">
        <v>0.33784093235895996</v>
      </c>
      <c r="K1697" s="464">
        <v>20846788357.052155</v>
      </c>
      <c r="L1697" s="464">
        <v>0</v>
      </c>
      <c r="M1697" s="464">
        <v>116729123830.68718</v>
      </c>
      <c r="N1697" s="464">
        <v>43347585403.604134</v>
      </c>
      <c r="O1697" s="464">
        <v>22568.944292153596</v>
      </c>
      <c r="P1697" s="461">
        <v>285348.71378267166</v>
      </c>
      <c r="Q1697" s="461">
        <v>155641.75231688772</v>
      </c>
      <c r="R1697" s="464">
        <v>975725321487.03711</v>
      </c>
      <c r="S1697" s="462">
        <v>0.46616706150663384</v>
      </c>
      <c r="T1697" s="462">
        <v>0.32563172551699027</v>
      </c>
      <c r="U1697" s="461">
        <v>16.13828041782434</v>
      </c>
      <c r="V1697" s="464">
        <v>5650043315403.7197</v>
      </c>
      <c r="W1697" s="460">
        <v>1783.4165734197909</v>
      </c>
      <c r="X1697" s="463">
        <v>4.4939150027303573E-2</v>
      </c>
      <c r="Y1697" s="476">
        <v>2.0000000000000001E-4</v>
      </c>
    </row>
    <row r="1698" spans="1:25" x14ac:dyDescent="0.2">
      <c r="A1698" s="475">
        <f t="shared" si="26"/>
        <v>1694</v>
      </c>
      <c r="B1698" s="462">
        <v>0.41456563900769561</v>
      </c>
      <c r="C1698" s="461">
        <v>5897.6259790602626</v>
      </c>
      <c r="D1698" s="462">
        <v>1.4414188652576907</v>
      </c>
      <c r="E1698" s="462">
        <v>0.35740733271172676</v>
      </c>
      <c r="F1698" s="516">
        <v>2024.12</v>
      </c>
      <c r="G1698" s="464">
        <v>109887810461.8895</v>
      </c>
      <c r="H1698" s="461">
        <v>34380598.860598601</v>
      </c>
      <c r="I1698" s="464">
        <v>774961339824.07886</v>
      </c>
      <c r="J1698" s="462">
        <v>0.32201255465829348</v>
      </c>
      <c r="K1698" s="464">
        <v>46768647129.676949</v>
      </c>
      <c r="L1698" s="464">
        <v>49456809910.503029</v>
      </c>
      <c r="M1698" s="464">
        <v>192770247267.38693</v>
      </c>
      <c r="N1698" s="464">
        <v>1676231299.5456054</v>
      </c>
      <c r="O1698" s="464">
        <v>34426.469656287307</v>
      </c>
      <c r="P1698" s="461">
        <v>47911</v>
      </c>
      <c r="Q1698" s="461">
        <v>6541</v>
      </c>
      <c r="R1698" s="464">
        <v>1354814098777.3809</v>
      </c>
      <c r="S1698" s="462">
        <v>0.51303438492004794</v>
      </c>
      <c r="T1698" s="462">
        <v>0.23318256353394148</v>
      </c>
      <c r="U1698" s="461">
        <v>14.897078293767581</v>
      </c>
      <c r="V1698" s="464">
        <v>5157963194124.3848</v>
      </c>
      <c r="W1698" s="460">
        <v>1628.3409731873669</v>
      </c>
      <c r="X1698" s="463">
        <v>4.9603239378213572E-2</v>
      </c>
      <c r="Y1698" s="476">
        <v>2.0000000000000001E-4</v>
      </c>
    </row>
    <row r="1699" spans="1:25" x14ac:dyDescent="0.2">
      <c r="A1699" s="475">
        <f t="shared" si="26"/>
        <v>1695</v>
      </c>
      <c r="B1699" s="462">
        <v>0.49802969280230891</v>
      </c>
      <c r="C1699" s="461">
        <v>1544.3039551472357</v>
      </c>
      <c r="D1699" s="462">
        <v>0.91791516668460893</v>
      </c>
      <c r="E1699" s="462">
        <v>0.3703579129507506</v>
      </c>
      <c r="F1699" s="516">
        <v>2025.23</v>
      </c>
      <c r="G1699" s="464">
        <v>266788789172.32629</v>
      </c>
      <c r="H1699" s="461">
        <v>27246256.504452497</v>
      </c>
      <c r="I1699" s="464">
        <v>589426241889.65088</v>
      </c>
      <c r="J1699" s="462">
        <v>0.2295925065034472</v>
      </c>
      <c r="K1699" s="464">
        <v>17536379827.858738</v>
      </c>
      <c r="L1699" s="464">
        <v>2236005248.0961356</v>
      </c>
      <c r="M1699" s="464">
        <v>157810842769.56653</v>
      </c>
      <c r="N1699" s="464">
        <v>35061246867.19149</v>
      </c>
      <c r="O1699" s="464">
        <v>21178.532673487865</v>
      </c>
      <c r="P1699" s="461">
        <v>246397.01770248095</v>
      </c>
      <c r="Q1699" s="461">
        <v>126462.98245676185</v>
      </c>
      <c r="R1699" s="464">
        <v>1235540718195.3955</v>
      </c>
      <c r="S1699" s="462">
        <v>0.50625205524962125</v>
      </c>
      <c r="T1699" s="462">
        <v>0.28203014698393813</v>
      </c>
      <c r="U1699" s="461">
        <v>17.518175020226405</v>
      </c>
      <c r="V1699" s="464">
        <v>6673975124623.9336</v>
      </c>
      <c r="W1699" s="460">
        <v>2105.4084937349885</v>
      </c>
      <c r="X1699" s="463">
        <v>4.2022365531131207E-2</v>
      </c>
      <c r="Y1699" s="476">
        <v>2.0000000000000001E-4</v>
      </c>
    </row>
    <row r="1700" spans="1:25" x14ac:dyDescent="0.2">
      <c r="A1700" s="475">
        <f t="shared" si="26"/>
        <v>1696</v>
      </c>
      <c r="B1700" s="462">
        <v>0.49470938250411978</v>
      </c>
      <c r="C1700" s="461">
        <v>2426.519827992046</v>
      </c>
      <c r="D1700" s="462">
        <v>0.32330981293495414</v>
      </c>
      <c r="E1700" s="462">
        <v>0.48904991322745084</v>
      </c>
      <c r="F1700" s="516">
        <v>2025.29</v>
      </c>
      <c r="G1700" s="464">
        <v>97590277389.936523</v>
      </c>
      <c r="H1700" s="461">
        <v>5433234.1141335024</v>
      </c>
      <c r="I1700" s="464">
        <v>212065221279.40466</v>
      </c>
      <c r="J1700" s="462">
        <v>0.47598778013641463</v>
      </c>
      <c r="K1700" s="464">
        <v>8303091158.9599743</v>
      </c>
      <c r="L1700" s="464">
        <v>13805318008.954813</v>
      </c>
      <c r="M1700" s="464">
        <v>72228156762.344345</v>
      </c>
      <c r="N1700" s="464">
        <v>37203494958.894028</v>
      </c>
      <c r="O1700" s="464">
        <v>32340.210635536161</v>
      </c>
      <c r="P1700" s="461">
        <v>298970.51589589095</v>
      </c>
      <c r="Q1700" s="461">
        <v>145595.52330128994</v>
      </c>
      <c r="R1700" s="464">
        <v>421881927097.43701</v>
      </c>
      <c r="S1700" s="462">
        <v>0.57887128190104997</v>
      </c>
      <c r="T1700" s="462">
        <v>0.44007923792493664</v>
      </c>
      <c r="U1700" s="461">
        <v>16.107975676025799</v>
      </c>
      <c r="V1700" s="464">
        <v>3390025998076.7705</v>
      </c>
      <c r="W1700" s="460">
        <v>1070.2749653750527</v>
      </c>
      <c r="X1700" s="463">
        <v>4.4019630216544404E-2</v>
      </c>
      <c r="Y1700" s="476">
        <v>2.0000000000000001E-4</v>
      </c>
    </row>
    <row r="1701" spans="1:25" x14ac:dyDescent="0.2">
      <c r="A1701" s="475">
        <f t="shared" si="26"/>
        <v>1697</v>
      </c>
      <c r="B1701" s="462">
        <v>0.35694806198487616</v>
      </c>
      <c r="C1701" s="461">
        <v>5627.4294871522961</v>
      </c>
      <c r="D1701" s="462">
        <v>0.59774854255116316</v>
      </c>
      <c r="E1701" s="462">
        <v>0.61380973326750699</v>
      </c>
      <c r="F1701" s="516">
        <v>2023.84</v>
      </c>
      <c r="G1701" s="464">
        <v>249736562944.60944</v>
      </c>
      <c r="H1701" s="461">
        <v>12146368.378823875</v>
      </c>
      <c r="I1701" s="464">
        <v>390620771581.35852</v>
      </c>
      <c r="J1701" s="462">
        <v>0.35694806198487616</v>
      </c>
      <c r="K1701" s="464">
        <v>8418717477.3142309</v>
      </c>
      <c r="L1701" s="464">
        <v>0</v>
      </c>
      <c r="M1701" s="464">
        <v>240713447224.95078</v>
      </c>
      <c r="N1701" s="464">
        <v>60090297723.32148</v>
      </c>
      <c r="O1701" s="464">
        <v>30776.311400669354</v>
      </c>
      <c r="P1701" s="461">
        <v>363439.13596230984</v>
      </c>
      <c r="Q1701" s="461">
        <v>222107.89232286968</v>
      </c>
      <c r="R1701" s="464">
        <v>934861220379.92151</v>
      </c>
      <c r="S1701" s="462">
        <v>0.57428038877699605</v>
      </c>
      <c r="T1701" s="462">
        <v>0.38710748913891929</v>
      </c>
      <c r="U1701" s="461">
        <v>17.113823394161468</v>
      </c>
      <c r="V1701" s="464">
        <v>6894016780082.6055</v>
      </c>
      <c r="W1701" s="460">
        <v>2174.5939609361253</v>
      </c>
      <c r="X1701" s="463">
        <v>4.222485808336314E-2</v>
      </c>
      <c r="Y1701" s="476">
        <v>2.0000000000000001E-4</v>
      </c>
    </row>
    <row r="1702" spans="1:25" x14ac:dyDescent="0.2">
      <c r="A1702" s="475">
        <f t="shared" si="26"/>
        <v>1698</v>
      </c>
      <c r="B1702" s="462">
        <v>0.56846532532441962</v>
      </c>
      <c r="C1702" s="461">
        <v>3411.6965070717488</v>
      </c>
      <c r="D1702" s="462">
        <v>0.60330637497179262</v>
      </c>
      <c r="E1702" s="462">
        <v>0.50221101766588438</v>
      </c>
      <c r="F1702" s="516">
        <v>2023.75</v>
      </c>
      <c r="G1702" s="464">
        <v>301867973161.50464</v>
      </c>
      <c r="H1702" s="461">
        <v>12984182.533600109</v>
      </c>
      <c r="I1702" s="464">
        <v>325058151914.04742</v>
      </c>
      <c r="J1702" s="462">
        <v>0.30043313447762399</v>
      </c>
      <c r="K1702" s="464">
        <v>7868696933.0051422</v>
      </c>
      <c r="L1702" s="464">
        <v>0</v>
      </c>
      <c r="M1702" s="464">
        <v>226467544755.29678</v>
      </c>
      <c r="N1702" s="464">
        <v>39433573359.012733</v>
      </c>
      <c r="O1702" s="464">
        <v>10000</v>
      </c>
      <c r="P1702" s="461">
        <v>279243.85878243158</v>
      </c>
      <c r="Q1702" s="461">
        <v>157347.69833209761</v>
      </c>
      <c r="R1702" s="464">
        <v>830659534904.03882</v>
      </c>
      <c r="S1702" s="462">
        <v>0.5729504891609889</v>
      </c>
      <c r="T1702" s="462">
        <v>0.46283436998748295</v>
      </c>
      <c r="U1702" s="461">
        <v>17.686960444246075</v>
      </c>
      <c r="V1702" s="464">
        <v>7612631970365.6973</v>
      </c>
      <c r="W1702" s="460">
        <v>2403.0627823740133</v>
      </c>
      <c r="X1702" s="463">
        <v>4.0483327739891745E-2</v>
      </c>
      <c r="Y1702" s="476">
        <v>2.0000000000000001E-4</v>
      </c>
    </row>
    <row r="1703" spans="1:25" x14ac:dyDescent="0.2">
      <c r="A1703" s="475">
        <f t="shared" si="26"/>
        <v>1699</v>
      </c>
      <c r="B1703" s="462">
        <v>0.71563678467473557</v>
      </c>
      <c r="C1703" s="461">
        <v>7087.8762144025641</v>
      </c>
      <c r="D1703" s="462">
        <v>0.91717566148244467</v>
      </c>
      <c r="E1703" s="462">
        <v>0.53001576025880581</v>
      </c>
      <c r="F1703" s="516">
        <v>2023.86</v>
      </c>
      <c r="G1703" s="464">
        <v>179390690516.26141</v>
      </c>
      <c r="H1703" s="461">
        <v>25129605.177331649</v>
      </c>
      <c r="I1703" s="464">
        <v>406495485586.5766</v>
      </c>
      <c r="J1703" s="462">
        <v>-1.7786623081141872E-3</v>
      </c>
      <c r="K1703" s="464">
        <v>8783978009.3199692</v>
      </c>
      <c r="L1703" s="464">
        <v>0</v>
      </c>
      <c r="M1703" s="464">
        <v>231954651793.46423</v>
      </c>
      <c r="N1703" s="464">
        <v>32396007808.088322</v>
      </c>
      <c r="O1703" s="464">
        <v>24399.985531970357</v>
      </c>
      <c r="P1703" s="461">
        <v>247121.10113246259</v>
      </c>
      <c r="Q1703" s="461">
        <v>127001.81800939218</v>
      </c>
      <c r="R1703" s="464">
        <v>1004843192046.5292</v>
      </c>
      <c r="S1703" s="462">
        <v>0.45658981890571776</v>
      </c>
      <c r="T1703" s="462">
        <v>0.15669773023638681</v>
      </c>
      <c r="U1703" s="461">
        <v>24.380847317025761</v>
      </c>
      <c r="V1703" s="464">
        <v>4024480654369.1401</v>
      </c>
      <c r="W1703" s="460">
        <v>1268.7798197886129</v>
      </c>
      <c r="X1703" s="463">
        <v>3.1018532767559233E-2</v>
      </c>
      <c r="Y1703" s="476">
        <v>2.0000000000000001E-4</v>
      </c>
    </row>
    <row r="1704" spans="1:25" x14ac:dyDescent="0.2">
      <c r="A1704" s="475">
        <f t="shared" si="26"/>
        <v>1700</v>
      </c>
      <c r="B1704" s="462">
        <v>0.55999040379633613</v>
      </c>
      <c r="C1704" s="461">
        <v>2649.9891312475493</v>
      </c>
      <c r="D1704" s="462">
        <v>0.67810074740462456</v>
      </c>
      <c r="E1704" s="462">
        <v>0.35744432666166637</v>
      </c>
      <c r="F1704" s="516">
        <v>2023.75</v>
      </c>
      <c r="G1704" s="464">
        <v>434195225563.98151</v>
      </c>
      <c r="H1704" s="461">
        <v>15559222.089612782</v>
      </c>
      <c r="I1704" s="464">
        <v>461732284725.6936</v>
      </c>
      <c r="J1704" s="462">
        <v>0.34429011552326771</v>
      </c>
      <c r="K1704" s="464">
        <v>10894728676.334297</v>
      </c>
      <c r="L1704" s="464">
        <v>0</v>
      </c>
      <c r="M1704" s="464">
        <v>489723508840.36542</v>
      </c>
      <c r="N1704" s="464">
        <v>37085032247.98455</v>
      </c>
      <c r="O1704" s="464">
        <v>25892.184611766628</v>
      </c>
      <c r="P1704" s="461">
        <v>237241.14898539279</v>
      </c>
      <c r="Q1704" s="461">
        <v>124458.88912598023</v>
      </c>
      <c r="R1704" s="464">
        <v>1414702581490.9761</v>
      </c>
      <c r="S1704" s="462">
        <v>0.63421252536647932</v>
      </c>
      <c r="T1704" s="462">
        <v>0.40702769123349747</v>
      </c>
      <c r="U1704" s="461">
        <v>17.494924121557517</v>
      </c>
      <c r="V1704" s="464">
        <v>11046744831371.84</v>
      </c>
      <c r="W1704" s="460">
        <v>3487.9093691126368</v>
      </c>
      <c r="X1704" s="463">
        <v>4.1779244520841238E-2</v>
      </c>
      <c r="Y1704" s="476">
        <v>2.0000000000000001E-4</v>
      </c>
    </row>
    <row r="1705" spans="1:25" x14ac:dyDescent="0.2">
      <c r="A1705" s="475">
        <f t="shared" si="26"/>
        <v>1701</v>
      </c>
      <c r="B1705" s="462">
        <v>0.36888464921073516</v>
      </c>
      <c r="C1705" s="461">
        <v>2562.8032912074414</v>
      </c>
      <c r="D1705" s="462">
        <v>0.75425447622930286</v>
      </c>
      <c r="E1705" s="462">
        <v>0.45569843855109549</v>
      </c>
      <c r="F1705" s="516">
        <v>2026.06</v>
      </c>
      <c r="G1705" s="464">
        <v>176279038194.06448</v>
      </c>
      <c r="H1705" s="461">
        <v>18735724.889549941</v>
      </c>
      <c r="I1705" s="464">
        <v>570650925550.51428</v>
      </c>
      <c r="J1705" s="462">
        <v>0.36888464921073516</v>
      </c>
      <c r="K1705" s="464">
        <v>38741001427.282829</v>
      </c>
      <c r="L1705" s="464">
        <v>43699382663.889732</v>
      </c>
      <c r="M1705" s="464">
        <v>70515658336.516479</v>
      </c>
      <c r="N1705" s="464">
        <v>63396532102.567558</v>
      </c>
      <c r="O1705" s="464">
        <v>26495.511953028246</v>
      </c>
      <c r="P1705" s="461">
        <v>366067.5331488481</v>
      </c>
      <c r="Q1705" s="461">
        <v>219951.16018529466</v>
      </c>
      <c r="R1705" s="464">
        <v>953040637634.02881</v>
      </c>
      <c r="S1705" s="462">
        <v>0.48973033191645376</v>
      </c>
      <c r="T1705" s="462">
        <v>0.35700211224971462</v>
      </c>
      <c r="U1705" s="461">
        <v>15.953927067656826</v>
      </c>
      <c r="V1705" s="464">
        <v>5967858041791.6006</v>
      </c>
      <c r="W1705" s="460">
        <v>1884.2736889664006</v>
      </c>
      <c r="X1705" s="463">
        <v>4.5869017780614758E-2</v>
      </c>
      <c r="Y1705" s="476">
        <v>2.0000000000000001E-4</v>
      </c>
    </row>
    <row r="1706" spans="1:25" x14ac:dyDescent="0.2">
      <c r="A1706" s="475">
        <f t="shared" si="26"/>
        <v>1702</v>
      </c>
      <c r="B1706" s="462">
        <v>0.38456855870126405</v>
      </c>
      <c r="C1706" s="461">
        <v>1500</v>
      </c>
      <c r="D1706" s="462">
        <v>0.59193771661137451</v>
      </c>
      <c r="E1706" s="462">
        <v>0.7</v>
      </c>
      <c r="F1706" s="516">
        <v>2025.6</v>
      </c>
      <c r="G1706" s="464">
        <v>95129526510.874451</v>
      </c>
      <c r="H1706" s="461">
        <v>12865588.364104601</v>
      </c>
      <c r="I1706" s="464">
        <v>307795284527.15552</v>
      </c>
      <c r="J1706" s="462">
        <v>0.27666992236869836</v>
      </c>
      <c r="K1706" s="464">
        <v>19820078702.224625</v>
      </c>
      <c r="L1706" s="464">
        <v>19300943021.062603</v>
      </c>
      <c r="M1706" s="464">
        <v>54560094207.840698</v>
      </c>
      <c r="N1706" s="464">
        <v>86233321071.587662</v>
      </c>
      <c r="O1706" s="464">
        <v>42262.966044077177</v>
      </c>
      <c r="P1706" s="461">
        <v>521533.58388284722</v>
      </c>
      <c r="Q1706" s="461">
        <v>347834.56643199112</v>
      </c>
      <c r="R1706" s="464">
        <v>619550187831.87036</v>
      </c>
      <c r="S1706" s="462">
        <v>0.44461992633827485</v>
      </c>
      <c r="T1706" s="462">
        <v>0.25831082264550059</v>
      </c>
      <c r="U1706" s="461">
        <v>16.394046533752444</v>
      </c>
      <c r="V1706" s="464">
        <v>3005493254496.3047</v>
      </c>
      <c r="W1706" s="460">
        <v>947.78256506700905</v>
      </c>
      <c r="X1706" s="463">
        <v>4.2936303998972636E-2</v>
      </c>
      <c r="Y1706" s="476">
        <v>2.0000000000000001E-4</v>
      </c>
    </row>
    <row r="1707" spans="1:25" x14ac:dyDescent="0.2">
      <c r="A1707" s="475">
        <f t="shared" si="26"/>
        <v>1703</v>
      </c>
      <c r="B1707" s="462">
        <v>0.51124818220007084</v>
      </c>
      <c r="C1707" s="461">
        <v>6284.6136087966515</v>
      </c>
      <c r="D1707" s="462">
        <v>1.0145568327113537</v>
      </c>
      <c r="E1707" s="462">
        <v>0.62937267618732429</v>
      </c>
      <c r="F1707" s="516">
        <v>2025.44</v>
      </c>
      <c r="G1707" s="464">
        <v>171828280434.64932</v>
      </c>
      <c r="H1707" s="461">
        <v>29480617.787848525</v>
      </c>
      <c r="I1707" s="464">
        <v>722714567921.83728</v>
      </c>
      <c r="J1707" s="462">
        <v>0.45733948607413732</v>
      </c>
      <c r="K1707" s="464">
        <v>42854748545.06131</v>
      </c>
      <c r="L1707" s="464">
        <v>106573193995.99736</v>
      </c>
      <c r="M1707" s="464">
        <v>109116100084.39032</v>
      </c>
      <c r="N1707" s="464">
        <v>34308053828.357479</v>
      </c>
      <c r="O1707" s="464">
        <v>40172.157455698529</v>
      </c>
      <c r="P1707" s="461">
        <v>297943.09263785149</v>
      </c>
      <c r="Q1707" s="461">
        <v>162306.91121977012</v>
      </c>
      <c r="R1707" s="464">
        <v>1217556656522.9434</v>
      </c>
      <c r="S1707" s="462">
        <v>0.5689212934772947</v>
      </c>
      <c r="T1707" s="462">
        <v>0.37088721338287745</v>
      </c>
      <c r="U1707" s="461">
        <v>15.144926563593206</v>
      </c>
      <c r="V1707" s="464">
        <v>7481938800514.9346</v>
      </c>
      <c r="W1707" s="460">
        <v>2361.3732799543923</v>
      </c>
      <c r="X1707" s="463">
        <v>4.8017345734323633E-2</v>
      </c>
      <c r="Y1707" s="476">
        <v>2.0000000000000001E-4</v>
      </c>
    </row>
    <row r="1708" spans="1:25" x14ac:dyDescent="0.2">
      <c r="A1708" s="475">
        <f t="shared" si="26"/>
        <v>1704</v>
      </c>
      <c r="B1708" s="462">
        <v>0.49750731187427066</v>
      </c>
      <c r="C1708" s="461">
        <v>2621.8665410878648</v>
      </c>
      <c r="D1708" s="462">
        <v>1.3810172162090528</v>
      </c>
      <c r="E1708" s="462">
        <v>0.27538428766668621</v>
      </c>
      <c r="F1708" s="516">
        <v>2026.75</v>
      </c>
      <c r="G1708" s="464">
        <v>287771199921.55292</v>
      </c>
      <c r="H1708" s="461">
        <v>47559348.31502708</v>
      </c>
      <c r="I1708" s="464">
        <v>642049657384.51538</v>
      </c>
      <c r="J1708" s="462">
        <v>-4.1918765919652934E-2</v>
      </c>
      <c r="K1708" s="464">
        <v>36167723131.12326</v>
      </c>
      <c r="L1708" s="464">
        <v>43545039954.913071</v>
      </c>
      <c r="M1708" s="464">
        <v>36492542456.608818</v>
      </c>
      <c r="N1708" s="464">
        <v>7142192819.1214314</v>
      </c>
      <c r="O1708" s="464">
        <v>36537.562282427898</v>
      </c>
      <c r="P1708" s="461">
        <v>117647.26397824376</v>
      </c>
      <c r="Q1708" s="461">
        <v>27496.430855279134</v>
      </c>
      <c r="R1708" s="464">
        <v>1112148426020.2556</v>
      </c>
      <c r="S1708" s="462">
        <v>0.29997632410372138</v>
      </c>
      <c r="T1708" s="462">
        <v>0.22115182070253961</v>
      </c>
      <c r="U1708" s="461">
        <v>23.983325218954896</v>
      </c>
      <c r="V1708" s="464">
        <v>6207769061309.0889</v>
      </c>
      <c r="W1708" s="460">
        <v>1957.3211117966716</v>
      </c>
      <c r="X1708" s="463">
        <v>3.2200523776402749E-2</v>
      </c>
      <c r="Y1708" s="476">
        <v>2.0000000000000001E-4</v>
      </c>
    </row>
    <row r="1709" spans="1:25" x14ac:dyDescent="0.2">
      <c r="A1709" s="475">
        <f t="shared" si="26"/>
        <v>1705</v>
      </c>
      <c r="B1709" s="462">
        <v>0.55240585479685578</v>
      </c>
      <c r="C1709" s="461">
        <v>5223.7898928587865</v>
      </c>
      <c r="D1709" s="462">
        <v>0.80922461623592401</v>
      </c>
      <c r="E1709" s="462">
        <v>0.55030089153618367</v>
      </c>
      <c r="F1709" s="516">
        <v>2026.4</v>
      </c>
      <c r="G1709" s="464">
        <v>169253447329.78912</v>
      </c>
      <c r="H1709" s="461">
        <v>20575532.584566183</v>
      </c>
      <c r="I1709" s="464">
        <v>466782447068.74506</v>
      </c>
      <c r="J1709" s="462">
        <v>0.26562024005606111</v>
      </c>
      <c r="K1709" s="464">
        <v>23097480080.158257</v>
      </c>
      <c r="L1709" s="464">
        <v>64402363164.971939</v>
      </c>
      <c r="M1709" s="464">
        <v>57173624894.73391</v>
      </c>
      <c r="N1709" s="464">
        <v>101904896547.93758</v>
      </c>
      <c r="O1709" s="464">
        <v>16960.478841553653</v>
      </c>
      <c r="P1709" s="461">
        <v>593158.68684287288</v>
      </c>
      <c r="Q1709" s="461">
        <v>398062.37721581932</v>
      </c>
      <c r="R1709" s="464">
        <v>833581715063.40637</v>
      </c>
      <c r="S1709" s="462">
        <v>0.41848713799320664</v>
      </c>
      <c r="T1709" s="462">
        <v>0.32358782190418028</v>
      </c>
      <c r="U1709" s="461">
        <v>16.637742330415762</v>
      </c>
      <c r="V1709" s="464">
        <v>4920736353921.332</v>
      </c>
      <c r="W1709" s="460">
        <v>1552.1157713881498</v>
      </c>
      <c r="X1709" s="463">
        <v>4.4371857578231977E-2</v>
      </c>
      <c r="Y1709" s="476">
        <v>2.0000000000000001E-4</v>
      </c>
    </row>
    <row r="1710" spans="1:25" x14ac:dyDescent="0.2">
      <c r="A1710" s="475">
        <f t="shared" si="26"/>
        <v>1706</v>
      </c>
      <c r="B1710" s="462">
        <v>0.55657071622876708</v>
      </c>
      <c r="C1710" s="461">
        <v>3908.4746235981174</v>
      </c>
      <c r="D1710" s="462">
        <v>1.1019091341791947</v>
      </c>
      <c r="E1710" s="462">
        <v>0.44529338083324183</v>
      </c>
      <c r="F1710" s="516">
        <v>2024.86</v>
      </c>
      <c r="G1710" s="464">
        <v>488781142194.5108</v>
      </c>
      <c r="H1710" s="461">
        <v>36623619.06442783</v>
      </c>
      <c r="I1710" s="464">
        <v>709521986343.37939</v>
      </c>
      <c r="J1710" s="462">
        <v>0.24980718298092031</v>
      </c>
      <c r="K1710" s="464">
        <v>10174093779.413805</v>
      </c>
      <c r="L1710" s="464">
        <v>0</v>
      </c>
      <c r="M1710" s="464">
        <v>345976414751.08368</v>
      </c>
      <c r="N1710" s="464">
        <v>146428482529.37869</v>
      </c>
      <c r="O1710" s="464">
        <v>23968.745656670504</v>
      </c>
      <c r="P1710" s="461">
        <v>841506.53843244747</v>
      </c>
      <c r="Q1710" s="461">
        <v>589470.69535079529</v>
      </c>
      <c r="R1710" s="464">
        <v>1775137441025.7771</v>
      </c>
      <c r="S1710" s="462">
        <v>0.5280076330913217</v>
      </c>
      <c r="T1710" s="462">
        <v>0.35785287028070123</v>
      </c>
      <c r="U1710" s="461">
        <v>17.595998840590848</v>
      </c>
      <c r="V1710" s="464">
        <v>12116942973945.904</v>
      </c>
      <c r="W1710" s="460">
        <v>3823.7499849612582</v>
      </c>
      <c r="X1710" s="463">
        <v>4.2121544660507465E-2</v>
      </c>
      <c r="Y1710" s="476">
        <v>2.0000000000000001E-4</v>
      </c>
    </row>
    <row r="1711" spans="1:25" x14ac:dyDescent="0.2">
      <c r="A1711" s="475">
        <f t="shared" si="26"/>
        <v>1707</v>
      </c>
      <c r="B1711" s="462">
        <v>0.59302407697685455</v>
      </c>
      <c r="C1711" s="461">
        <v>1500</v>
      </c>
      <c r="D1711" s="462">
        <v>1.3165944984760323</v>
      </c>
      <c r="E1711" s="462">
        <v>0.44589676381333521</v>
      </c>
      <c r="F1711" s="516">
        <v>2027.25</v>
      </c>
      <c r="G1711" s="464">
        <v>173126215342.12354</v>
      </c>
      <c r="H1711" s="461">
        <v>59605064.079909816</v>
      </c>
      <c r="I1711" s="464">
        <v>703203557983.81116</v>
      </c>
      <c r="J1711" s="462">
        <v>-0.30997353223893365</v>
      </c>
      <c r="K1711" s="464">
        <v>25312802155.535759</v>
      </c>
      <c r="L1711" s="464">
        <v>118805176388.74045</v>
      </c>
      <c r="M1711" s="464">
        <v>0</v>
      </c>
      <c r="N1711" s="464">
        <v>18637461732.380234</v>
      </c>
      <c r="O1711" s="464">
        <v>28185.178900244948</v>
      </c>
      <c r="P1711" s="461">
        <v>153223.5941799304</v>
      </c>
      <c r="Q1711" s="461">
        <v>63546.78158612235</v>
      </c>
      <c r="R1711" s="464">
        <v>1074171855315.9059</v>
      </c>
      <c r="S1711" s="462">
        <v>5.2532930319193413E-2</v>
      </c>
      <c r="T1711" s="462">
        <v>-9.4537136344719067E-2</v>
      </c>
      <c r="U1711" s="461">
        <v>-35.66168499357476</v>
      </c>
      <c r="V1711" s="464">
        <v>3545823307428.5249</v>
      </c>
      <c r="W1711" s="460">
        <v>1119.0888473527584</v>
      </c>
      <c r="X1711" s="463">
        <v>-2.2553237836367403E-2</v>
      </c>
      <c r="Y1711" s="476">
        <v>2.0000000000000001E-4</v>
      </c>
    </row>
    <row r="1712" spans="1:25" x14ac:dyDescent="0.2">
      <c r="A1712" s="475">
        <f t="shared" si="26"/>
        <v>1708</v>
      </c>
      <c r="B1712" s="462">
        <v>0.43721094465941956</v>
      </c>
      <c r="C1712" s="461">
        <v>2604.1432318491798</v>
      </c>
      <c r="D1712" s="462">
        <v>0.63843243387987902</v>
      </c>
      <c r="E1712" s="462">
        <v>0.7</v>
      </c>
      <c r="F1712" s="516">
        <v>2023.75</v>
      </c>
      <c r="G1712" s="464">
        <v>506424399201.45374</v>
      </c>
      <c r="H1712" s="461">
        <v>14382638.972563798</v>
      </c>
      <c r="I1712" s="464">
        <v>355445379197.2041</v>
      </c>
      <c r="J1712" s="462">
        <v>0.30563394430786361</v>
      </c>
      <c r="K1712" s="464">
        <v>8346875616.0420456</v>
      </c>
      <c r="L1712" s="464">
        <v>0</v>
      </c>
      <c r="M1712" s="464">
        <v>582217205506.02991</v>
      </c>
      <c r="N1712" s="464">
        <v>31495865418.798328</v>
      </c>
      <c r="O1712" s="464">
        <v>34202.632741988004</v>
      </c>
      <c r="P1712" s="461">
        <v>237616.30053024154</v>
      </c>
      <c r="Q1712" s="461">
        <v>125536.9099615887</v>
      </c>
      <c r="R1712" s="464">
        <v>1416403069179.311</v>
      </c>
      <c r="S1712" s="462">
        <v>0.66182680519737469</v>
      </c>
      <c r="T1712" s="462">
        <v>0.41686783599966759</v>
      </c>
      <c r="U1712" s="461">
        <v>18.12520951864845</v>
      </c>
      <c r="V1712" s="464">
        <v>11742099520713.924</v>
      </c>
      <c r="W1712" s="460">
        <v>3703.3638022776013</v>
      </c>
      <c r="X1712" s="463">
        <v>4.0200933044242229E-2</v>
      </c>
      <c r="Y1712" s="476">
        <v>2.0000000000000001E-4</v>
      </c>
    </row>
    <row r="1713" spans="1:25" x14ac:dyDescent="0.2">
      <c r="A1713" s="475">
        <f t="shared" si="26"/>
        <v>1709</v>
      </c>
      <c r="B1713" s="462">
        <v>0.4849668404361111</v>
      </c>
      <c r="C1713" s="461">
        <v>8944.7123150670886</v>
      </c>
      <c r="D1713" s="462">
        <v>0.84272841378620356</v>
      </c>
      <c r="E1713" s="462">
        <v>0.67816119755197535</v>
      </c>
      <c r="F1713" s="516">
        <v>2024.22</v>
      </c>
      <c r="G1713" s="464">
        <v>294558095910.47009</v>
      </c>
      <c r="H1713" s="461">
        <v>20979418.189706843</v>
      </c>
      <c r="I1713" s="464">
        <v>488500127030.98712</v>
      </c>
      <c r="J1713" s="462">
        <v>0.28572492591793441</v>
      </c>
      <c r="K1713" s="464">
        <v>12906811674.996836</v>
      </c>
      <c r="L1713" s="464">
        <v>0</v>
      </c>
      <c r="M1713" s="464">
        <v>272305142399.85818</v>
      </c>
      <c r="N1713" s="464">
        <v>13837044296.657156</v>
      </c>
      <c r="O1713" s="464">
        <v>36220.089783699157</v>
      </c>
      <c r="P1713" s="461">
        <v>126849.75161738618</v>
      </c>
      <c r="Q1713" s="461">
        <v>55201.593358936378</v>
      </c>
      <c r="R1713" s="464">
        <v>1162327742081.1533</v>
      </c>
      <c r="S1713" s="462">
        <v>0.57215761223995198</v>
      </c>
      <c r="T1713" s="462">
        <v>0.33496689544593833</v>
      </c>
      <c r="U1713" s="461">
        <v>17.502094128783618</v>
      </c>
      <c r="V1713" s="464">
        <v>7428214877783.8955</v>
      </c>
      <c r="W1713" s="460">
        <v>2343.363826896993</v>
      </c>
      <c r="X1713" s="463">
        <v>4.2324325788146822E-2</v>
      </c>
      <c r="Y1713" s="476">
        <v>2.0000000000000001E-4</v>
      </c>
    </row>
    <row r="1714" spans="1:25" x14ac:dyDescent="0.2">
      <c r="A1714" s="475">
        <f t="shared" si="26"/>
        <v>1710</v>
      </c>
      <c r="B1714" s="462">
        <v>0.52022246383221438</v>
      </c>
      <c r="C1714" s="461">
        <v>5134.0277612695481</v>
      </c>
      <c r="D1714" s="462">
        <v>0.61314752067617517</v>
      </c>
      <c r="E1714" s="462">
        <v>0.53582573495021679</v>
      </c>
      <c r="F1714" s="516">
        <v>2024.66</v>
      </c>
      <c r="G1714" s="464">
        <v>171630650851.4198</v>
      </c>
      <c r="H1714" s="461">
        <v>12776740.726001408</v>
      </c>
      <c r="I1714" s="464">
        <v>413441660650.65179</v>
      </c>
      <c r="J1714" s="462">
        <v>0.49389502108356576</v>
      </c>
      <c r="K1714" s="464">
        <v>11721456374.932823</v>
      </c>
      <c r="L1714" s="464">
        <v>0</v>
      </c>
      <c r="M1714" s="464">
        <v>136665372521.15909</v>
      </c>
      <c r="N1714" s="464">
        <v>18623205845.762089</v>
      </c>
      <c r="O1714" s="464">
        <v>24298.591777955371</v>
      </c>
      <c r="P1714" s="461">
        <v>177598.58998255851</v>
      </c>
      <c r="Q1714" s="461">
        <v>82704.921501492048</v>
      </c>
      <c r="R1714" s="464">
        <v>781459955905.59924</v>
      </c>
      <c r="S1714" s="462">
        <v>0.61726470313699522</v>
      </c>
      <c r="T1714" s="462">
        <v>0.43785163655721188</v>
      </c>
      <c r="U1714" s="461">
        <v>15.978171040970693</v>
      </c>
      <c r="V1714" s="464">
        <v>6086435094463.9414</v>
      </c>
      <c r="W1714" s="460">
        <v>1921.3339642576882</v>
      </c>
      <c r="X1714" s="463">
        <v>4.4849119847955907E-2</v>
      </c>
      <c r="Y1714" s="476">
        <v>2.0000000000000001E-4</v>
      </c>
    </row>
    <row r="1715" spans="1:25" x14ac:dyDescent="0.2">
      <c r="A1715" s="475">
        <f t="shared" si="26"/>
        <v>1711</v>
      </c>
      <c r="B1715" s="462">
        <v>0.45121678211975846</v>
      </c>
      <c r="C1715" s="461">
        <v>1500</v>
      </c>
      <c r="D1715" s="462">
        <v>0.56416451954137825</v>
      </c>
      <c r="E1715" s="462">
        <v>0.42076472156857619</v>
      </c>
      <c r="F1715" s="516">
        <v>2026.26</v>
      </c>
      <c r="G1715" s="464">
        <v>157186205186.06519</v>
      </c>
      <c r="H1715" s="461">
        <v>12656810.913871894</v>
      </c>
      <c r="I1715" s="464">
        <v>405861117633.3634</v>
      </c>
      <c r="J1715" s="462">
        <v>0.45121678211975846</v>
      </c>
      <c r="K1715" s="464">
        <v>35624867849.136147</v>
      </c>
      <c r="L1715" s="464">
        <v>78280244481.612915</v>
      </c>
      <c r="M1715" s="464">
        <v>82068816736.405151</v>
      </c>
      <c r="N1715" s="464">
        <v>17447329856.194988</v>
      </c>
      <c r="O1715" s="464">
        <v>22856.915031758392</v>
      </c>
      <c r="P1715" s="461">
        <v>163654.9388512313</v>
      </c>
      <c r="Q1715" s="461">
        <v>73739.232916812543</v>
      </c>
      <c r="R1715" s="464">
        <v>761191307191.55896</v>
      </c>
      <c r="S1715" s="462">
        <v>0.58734671735214006</v>
      </c>
      <c r="T1715" s="462">
        <v>0.41008552237402934</v>
      </c>
      <c r="U1715" s="461">
        <v>15.842750547687029</v>
      </c>
      <c r="V1715" s="464">
        <v>5568651158851.126</v>
      </c>
      <c r="W1715" s="460">
        <v>1756.7427815263281</v>
      </c>
      <c r="X1715" s="463">
        <v>4.4951092944933824E-2</v>
      </c>
      <c r="Y1715" s="476">
        <v>2.0000000000000001E-4</v>
      </c>
    </row>
    <row r="1716" spans="1:25" x14ac:dyDescent="0.2">
      <c r="A1716" s="475">
        <f t="shared" si="26"/>
        <v>1712</v>
      </c>
      <c r="B1716" s="462">
        <v>0.38872723508998958</v>
      </c>
      <c r="C1716" s="461">
        <v>4310.8439947578154</v>
      </c>
      <c r="D1716" s="462">
        <v>0.69121989339191559</v>
      </c>
      <c r="E1716" s="462">
        <v>0.65118280288261732</v>
      </c>
      <c r="F1716" s="516">
        <v>2026.41</v>
      </c>
      <c r="G1716" s="464">
        <v>189736005453.05743</v>
      </c>
      <c r="H1716" s="461">
        <v>15964084.665155999</v>
      </c>
      <c r="I1716" s="464">
        <v>355096276387.77777</v>
      </c>
      <c r="J1716" s="462">
        <v>0.20580395126876583</v>
      </c>
      <c r="K1716" s="464">
        <v>36829496729.708427</v>
      </c>
      <c r="L1716" s="464">
        <v>94918665377.25563</v>
      </c>
      <c r="M1716" s="464">
        <v>54350416127.010529</v>
      </c>
      <c r="N1716" s="464">
        <v>69035216032.478561</v>
      </c>
      <c r="O1716" s="464">
        <v>23103.388790818695</v>
      </c>
      <c r="P1716" s="461">
        <v>418761.95437458646</v>
      </c>
      <c r="Q1716" s="461">
        <v>262748.0502682685</v>
      </c>
      <c r="R1716" s="464">
        <v>779071957041.97546</v>
      </c>
      <c r="S1716" s="462">
        <v>0.47016710863435951</v>
      </c>
      <c r="T1716" s="462">
        <v>0.34346553277673009</v>
      </c>
      <c r="U1716" s="461">
        <v>17.023845671194159</v>
      </c>
      <c r="V1716" s="464">
        <v>4962669346007.6074</v>
      </c>
      <c r="W1716" s="460">
        <v>1566.8169312571183</v>
      </c>
      <c r="X1716" s="463">
        <v>4.3540405594443062E-2</v>
      </c>
      <c r="Y1716" s="476">
        <v>2.0000000000000001E-4</v>
      </c>
    </row>
    <row r="1717" spans="1:25" x14ac:dyDescent="0.2">
      <c r="A1717" s="475">
        <f t="shared" si="26"/>
        <v>1713</v>
      </c>
      <c r="B1717" s="462">
        <v>0.49500355359529558</v>
      </c>
      <c r="C1717" s="461">
        <v>4346.1178230808055</v>
      </c>
      <c r="D1717" s="462">
        <v>0.75217124168033911</v>
      </c>
      <c r="E1717" s="462">
        <v>0.43071748391000081</v>
      </c>
      <c r="F1717" s="516">
        <v>2025.53</v>
      </c>
      <c r="G1717" s="464">
        <v>137832063284.39444</v>
      </c>
      <c r="H1717" s="461">
        <v>18416862.695440009</v>
      </c>
      <c r="I1717" s="464">
        <v>373322961300.10852</v>
      </c>
      <c r="J1717" s="462">
        <v>0.13910614237780883</v>
      </c>
      <c r="K1717" s="464">
        <v>29289201227.007969</v>
      </c>
      <c r="L1717" s="464">
        <v>87447310336.638901</v>
      </c>
      <c r="M1717" s="464">
        <v>143341666720.33276</v>
      </c>
      <c r="N1717" s="464">
        <v>38516686465.518105</v>
      </c>
      <c r="O1717" s="464">
        <v>21728.181824858246</v>
      </c>
      <c r="P1717" s="461">
        <v>266409.50500599598</v>
      </c>
      <c r="Q1717" s="461">
        <v>144456.83225373231</v>
      </c>
      <c r="R1717" s="464">
        <v>890367258664.71448</v>
      </c>
      <c r="S1717" s="462">
        <v>0.49140410641826177</v>
      </c>
      <c r="T1717" s="462">
        <v>0.20603559567331256</v>
      </c>
      <c r="U1717" s="461">
        <v>17.219493840771285</v>
      </c>
      <c r="V1717" s="464">
        <v>3456620706577.042</v>
      </c>
      <c r="W1717" s="460">
        <v>1089.8751793199444</v>
      </c>
      <c r="X1717" s="463">
        <v>4.281956042948553E-2</v>
      </c>
      <c r="Y1717" s="476">
        <v>2.0000000000000001E-4</v>
      </c>
    </row>
    <row r="1718" spans="1:25" x14ac:dyDescent="0.2">
      <c r="A1718" s="475">
        <f t="shared" si="26"/>
        <v>1714</v>
      </c>
      <c r="B1718" s="462">
        <v>0.60307624490007883</v>
      </c>
      <c r="C1718" s="461">
        <v>5428.4918134457739</v>
      </c>
      <c r="D1718" s="462">
        <v>0.61083526273995448</v>
      </c>
      <c r="E1718" s="462">
        <v>0.55959271179989467</v>
      </c>
      <c r="F1718" s="516">
        <v>2025.28</v>
      </c>
      <c r="G1718" s="464">
        <v>147781228638.34393</v>
      </c>
      <c r="H1718" s="461">
        <v>12980748.859441724</v>
      </c>
      <c r="I1718" s="464">
        <v>296509406463.37927</v>
      </c>
      <c r="J1718" s="462">
        <v>0.19615256106000734</v>
      </c>
      <c r="K1718" s="464">
        <v>12635961256.085522</v>
      </c>
      <c r="L1718" s="464">
        <v>42285472852.8936</v>
      </c>
      <c r="M1718" s="464">
        <v>113733939736.14409</v>
      </c>
      <c r="N1718" s="464">
        <v>50689791596.423195</v>
      </c>
      <c r="O1718" s="464">
        <v>32453.394948102294</v>
      </c>
      <c r="P1718" s="461">
        <v>326149.44475500379</v>
      </c>
      <c r="Q1718" s="461">
        <v>192904.47566237676</v>
      </c>
      <c r="R1718" s="464">
        <v>724795622767.07397</v>
      </c>
      <c r="S1718" s="462">
        <v>0.50453977674216044</v>
      </c>
      <c r="T1718" s="462">
        <v>0.26968920386507422</v>
      </c>
      <c r="U1718" s="461">
        <v>17.461108762126852</v>
      </c>
      <c r="V1718" s="464">
        <v>3728094988028.7661</v>
      </c>
      <c r="W1718" s="460">
        <v>1175.7626464740579</v>
      </c>
      <c r="X1718" s="463">
        <v>4.2465294939846326E-2</v>
      </c>
      <c r="Y1718" s="476">
        <v>2.0000000000000001E-4</v>
      </c>
    </row>
    <row r="1719" spans="1:25" x14ac:dyDescent="0.2">
      <c r="A1719" s="475">
        <f t="shared" si="26"/>
        <v>1715</v>
      </c>
      <c r="B1719" s="462">
        <v>0.75586713044051845</v>
      </c>
      <c r="C1719" s="461">
        <v>3268.319825943177</v>
      </c>
      <c r="D1719" s="462">
        <v>1.0639771254410419</v>
      </c>
      <c r="E1719" s="462">
        <v>0.19026637119492146</v>
      </c>
      <c r="F1719" s="516">
        <v>2025.69</v>
      </c>
      <c r="G1719" s="464">
        <v>343848247935.29822</v>
      </c>
      <c r="H1719" s="461">
        <v>35081087.988120079</v>
      </c>
      <c r="I1719" s="464">
        <v>695174512081.33118</v>
      </c>
      <c r="J1719" s="462">
        <v>0.13700891323745923</v>
      </c>
      <c r="K1719" s="464">
        <v>22265876060.6847</v>
      </c>
      <c r="L1719" s="464">
        <v>20624247300.679543</v>
      </c>
      <c r="M1719" s="464">
        <v>186887000393.9856</v>
      </c>
      <c r="N1719" s="464">
        <v>62349109798.329117</v>
      </c>
      <c r="O1719" s="464">
        <v>17670.777212434317</v>
      </c>
      <c r="P1719" s="461">
        <v>365900.65640806302</v>
      </c>
      <c r="Q1719" s="461">
        <v>212141.53359465708</v>
      </c>
      <c r="R1719" s="464">
        <v>1314861416698.5034</v>
      </c>
      <c r="S1719" s="462">
        <v>0.42044071573244585</v>
      </c>
      <c r="T1719" s="462">
        <v>0.30416231766809926</v>
      </c>
      <c r="U1719" s="461">
        <v>18.05338640913584</v>
      </c>
      <c r="V1719" s="464">
        <v>7783129917038.8555</v>
      </c>
      <c r="W1719" s="460">
        <v>2454.8102174019677</v>
      </c>
      <c r="X1719" s="463">
        <v>4.1408840005728455E-2</v>
      </c>
      <c r="Y1719" s="476">
        <v>2.0000000000000001E-4</v>
      </c>
    </row>
    <row r="1720" spans="1:25" x14ac:dyDescent="0.2">
      <c r="A1720" s="475">
        <f t="shared" si="26"/>
        <v>1716</v>
      </c>
      <c r="B1720" s="462">
        <v>0.48887788311926317</v>
      </c>
      <c r="C1720" s="461">
        <v>2644.5271310483095</v>
      </c>
      <c r="D1720" s="462">
        <v>0.9454841654444851</v>
      </c>
      <c r="E1720" s="462">
        <v>0.7</v>
      </c>
      <c r="F1720" s="516">
        <v>2025.68</v>
      </c>
      <c r="G1720" s="464">
        <v>266697147273.5036</v>
      </c>
      <c r="H1720" s="461">
        <v>27933380.816609703</v>
      </c>
      <c r="I1720" s="464">
        <v>633325224644.12878</v>
      </c>
      <c r="J1720" s="462">
        <v>0.28542073297209158</v>
      </c>
      <c r="K1720" s="464">
        <v>20830566616.487213</v>
      </c>
      <c r="L1720" s="464">
        <v>3795146482.2047567</v>
      </c>
      <c r="M1720" s="464">
        <v>110601372832.99921</v>
      </c>
      <c r="N1720" s="464">
        <v>131282919499.10201</v>
      </c>
      <c r="O1720" s="464">
        <v>33259.944991840013</v>
      </c>
      <c r="P1720" s="461">
        <v>714642.28654695884</v>
      </c>
      <c r="Q1720" s="461">
        <v>491705.2904639921</v>
      </c>
      <c r="R1720" s="464">
        <v>1245661411299.011</v>
      </c>
      <c r="S1720" s="462">
        <v>0.47701006673272711</v>
      </c>
      <c r="T1720" s="462">
        <v>0.34262707508381385</v>
      </c>
      <c r="U1720" s="461">
        <v>16.672386682926309</v>
      </c>
      <c r="V1720" s="464">
        <v>7875842623039.2959</v>
      </c>
      <c r="W1720" s="460">
        <v>2485.5021640004557</v>
      </c>
      <c r="X1720" s="463">
        <v>4.333781845608814E-2</v>
      </c>
      <c r="Y1720" s="476">
        <v>2.0000000000000001E-4</v>
      </c>
    </row>
    <row r="1721" spans="1:25" x14ac:dyDescent="0.2">
      <c r="A1721" s="475">
        <f t="shared" si="26"/>
        <v>1717</v>
      </c>
      <c r="B1721" s="462">
        <v>0.43926135679548867</v>
      </c>
      <c r="C1721" s="461">
        <v>2366.5695675352345</v>
      </c>
      <c r="D1721" s="462">
        <v>0.68771006850076655</v>
      </c>
      <c r="E1721" s="462">
        <v>0.46693500454823528</v>
      </c>
      <c r="F1721" s="516">
        <v>2023.75</v>
      </c>
      <c r="G1721" s="464">
        <v>497641017260.6701</v>
      </c>
      <c r="H1721" s="461">
        <v>16491272.147286892</v>
      </c>
      <c r="I1721" s="464">
        <v>379539831159.39673</v>
      </c>
      <c r="J1721" s="462">
        <v>0.26883665671428203</v>
      </c>
      <c r="K1721" s="464">
        <v>9484823329.825716</v>
      </c>
      <c r="L1721" s="464">
        <v>0</v>
      </c>
      <c r="M1721" s="464">
        <v>439535558100.23218</v>
      </c>
      <c r="N1721" s="464">
        <v>32971872144.725281</v>
      </c>
      <c r="O1721" s="464">
        <v>33963.551508590717</v>
      </c>
      <c r="P1721" s="461">
        <v>245539.54293836799</v>
      </c>
      <c r="Q1721" s="461">
        <v>130366.44201266603</v>
      </c>
      <c r="R1721" s="464">
        <v>1211086417411.8259</v>
      </c>
      <c r="S1721" s="462">
        <v>0.61569894837107131</v>
      </c>
      <c r="T1721" s="462">
        <v>0.46476750690859636</v>
      </c>
      <c r="U1721" s="461">
        <v>18.278662780720378</v>
      </c>
      <c r="V1721" s="464">
        <v>11200128679473.555</v>
      </c>
      <c r="W1721" s="460">
        <v>3537.3909205963341</v>
      </c>
      <c r="X1721" s="463">
        <v>4.0342058847543556E-2</v>
      </c>
      <c r="Y1721" s="476">
        <v>2.0000000000000001E-4</v>
      </c>
    </row>
    <row r="1722" spans="1:25" x14ac:dyDescent="0.2">
      <c r="A1722" s="475">
        <f t="shared" si="26"/>
        <v>1718</v>
      </c>
      <c r="B1722" s="462">
        <v>0.56085044687545271</v>
      </c>
      <c r="C1722" s="461">
        <v>3133.1683483114039</v>
      </c>
      <c r="D1722" s="462">
        <v>0.73440026242713274</v>
      </c>
      <c r="E1722" s="462">
        <v>0.58358839470981172</v>
      </c>
      <c r="F1722" s="516">
        <v>2023.75</v>
      </c>
      <c r="G1722" s="464">
        <v>186929360057.49655</v>
      </c>
      <c r="H1722" s="461">
        <v>18038622.414714392</v>
      </c>
      <c r="I1722" s="464">
        <v>450475068350.11694</v>
      </c>
      <c r="J1722" s="462">
        <v>0.41512140963223132</v>
      </c>
      <c r="K1722" s="464">
        <v>4645030044.2858706</v>
      </c>
      <c r="L1722" s="464">
        <v>0</v>
      </c>
      <c r="M1722" s="464">
        <v>186110876463.36099</v>
      </c>
      <c r="N1722" s="464">
        <v>54124595749.800072</v>
      </c>
      <c r="O1722" s="464">
        <v>44872.327451346129</v>
      </c>
      <c r="P1722" s="461">
        <v>405917.71816903853</v>
      </c>
      <c r="Q1722" s="461">
        <v>251444.52786962001</v>
      </c>
      <c r="R1722" s="464">
        <v>866674371914.38208</v>
      </c>
      <c r="S1722" s="462">
        <v>0.56239061095338205</v>
      </c>
      <c r="T1722" s="462">
        <v>0.38013392953765662</v>
      </c>
      <c r="U1722" s="461">
        <v>16.378065110112555</v>
      </c>
      <c r="V1722" s="464">
        <v>6034582170319.8213</v>
      </c>
      <c r="W1722" s="460">
        <v>1905.0822299436074</v>
      </c>
      <c r="X1722" s="463">
        <v>4.3898509602404233E-2</v>
      </c>
      <c r="Y1722" s="476">
        <v>2.0000000000000001E-4</v>
      </c>
    </row>
    <row r="1723" spans="1:25" x14ac:dyDescent="0.2">
      <c r="A1723" s="475">
        <f t="shared" si="26"/>
        <v>1719</v>
      </c>
      <c r="B1723" s="462">
        <v>0.37099478756491278</v>
      </c>
      <c r="C1723" s="461">
        <v>2851.4270943509755</v>
      </c>
      <c r="D1723" s="462">
        <v>0.74062013115223513</v>
      </c>
      <c r="E1723" s="462">
        <v>0.41889489456658141</v>
      </c>
      <c r="F1723" s="516">
        <v>2026.99</v>
      </c>
      <c r="G1723" s="464">
        <v>119020204575.55052</v>
      </c>
      <c r="H1723" s="461">
        <v>18432601.813867152</v>
      </c>
      <c r="I1723" s="464">
        <v>472653323656.2724</v>
      </c>
      <c r="J1723" s="462">
        <v>0.37099478756491278</v>
      </c>
      <c r="K1723" s="464">
        <v>21029845399.092979</v>
      </c>
      <c r="L1723" s="464">
        <v>12354311522.955301</v>
      </c>
      <c r="M1723" s="464">
        <v>1313817539.3677139</v>
      </c>
      <c r="N1723" s="464">
        <v>24139986299.344925</v>
      </c>
      <c r="O1723" s="464">
        <v>23641.100962719225</v>
      </c>
      <c r="P1723" s="461">
        <v>205960.68958135071</v>
      </c>
      <c r="Q1723" s="461">
        <v>100621.07547534151</v>
      </c>
      <c r="R1723" s="464">
        <v>740532996417.29395</v>
      </c>
      <c r="S1723" s="462">
        <v>0.50374626075034268</v>
      </c>
      <c r="T1723" s="462">
        <v>0.35154580747071018</v>
      </c>
      <c r="U1723" s="461">
        <v>15.578625759693526</v>
      </c>
      <c r="V1723" s="464">
        <v>4532421397747.8779</v>
      </c>
      <c r="W1723" s="460">
        <v>1430.7579010404177</v>
      </c>
      <c r="X1723" s="463">
        <v>4.628506117391834E-2</v>
      </c>
      <c r="Y1723" s="476">
        <v>2.0000000000000001E-4</v>
      </c>
    </row>
    <row r="1724" spans="1:25" x14ac:dyDescent="0.2">
      <c r="A1724" s="475">
        <f t="shared" si="26"/>
        <v>1720</v>
      </c>
      <c r="B1724" s="462">
        <v>0.55528075456234827</v>
      </c>
      <c r="C1724" s="461">
        <v>4212.1120037837854</v>
      </c>
      <c r="D1724" s="462">
        <v>0.48738793581736983</v>
      </c>
      <c r="E1724" s="462">
        <v>0.47089145412161848</v>
      </c>
      <c r="F1724" s="516">
        <v>2025.26</v>
      </c>
      <c r="G1724" s="464">
        <v>81724697818.565079</v>
      </c>
      <c r="H1724" s="461">
        <v>9269519.0516522489</v>
      </c>
      <c r="I1724" s="464">
        <v>333342794836.45691</v>
      </c>
      <c r="J1724" s="462">
        <v>0.44798702243529598</v>
      </c>
      <c r="K1724" s="464">
        <v>9792184442.0874481</v>
      </c>
      <c r="L1724" s="464">
        <v>11009794363.919085</v>
      </c>
      <c r="M1724" s="464">
        <v>67885066353.182457</v>
      </c>
      <c r="N1724" s="464">
        <v>74978013449.377686</v>
      </c>
      <c r="O1724" s="464">
        <v>28384.669703366297</v>
      </c>
      <c r="P1724" s="461">
        <v>425320.22732805868</v>
      </c>
      <c r="Q1724" s="461">
        <v>274148.00584120909</v>
      </c>
      <c r="R1724" s="464">
        <v>571670003275.97644</v>
      </c>
      <c r="S1724" s="462">
        <v>0.51349323774188382</v>
      </c>
      <c r="T1724" s="462">
        <v>0.36623529481780454</v>
      </c>
      <c r="U1724" s="461">
        <v>15.300052514478098</v>
      </c>
      <c r="V1724" s="464">
        <v>3683313331031.3486</v>
      </c>
      <c r="W1724" s="460">
        <v>1163.0720318666315</v>
      </c>
      <c r="X1724" s="463">
        <v>4.5855241025326079E-2</v>
      </c>
      <c r="Y1724" s="476">
        <v>2.0000000000000001E-4</v>
      </c>
    </row>
    <row r="1725" spans="1:25" x14ac:dyDescent="0.2">
      <c r="A1725" s="475">
        <f t="shared" si="26"/>
        <v>1721</v>
      </c>
      <c r="B1725" s="462">
        <v>0.44420041161645241</v>
      </c>
      <c r="C1725" s="461">
        <v>1500</v>
      </c>
      <c r="D1725" s="462">
        <v>0.61946026984674862</v>
      </c>
      <c r="E1725" s="462">
        <v>0.4873773965076969</v>
      </c>
      <c r="F1725" s="516">
        <v>2023.75</v>
      </c>
      <c r="G1725" s="464">
        <v>230413883044.42569</v>
      </c>
      <c r="H1725" s="461">
        <v>13962119.946687354</v>
      </c>
      <c r="I1725" s="464">
        <v>449433473847.96442</v>
      </c>
      <c r="J1725" s="462">
        <v>0.44420041161645241</v>
      </c>
      <c r="K1725" s="464">
        <v>6287131193.0256472</v>
      </c>
      <c r="L1725" s="464">
        <v>0</v>
      </c>
      <c r="M1725" s="464">
        <v>185446662443.84521</v>
      </c>
      <c r="N1725" s="464">
        <v>19341025020.426483</v>
      </c>
      <c r="O1725" s="464">
        <v>34973.471005149273</v>
      </c>
      <c r="P1725" s="461">
        <v>178476.64176094346</v>
      </c>
      <c r="Q1725" s="461">
        <v>83217.427438862476</v>
      </c>
      <c r="R1725" s="464">
        <v>846969807718.70825</v>
      </c>
      <c r="S1725" s="462">
        <v>0.5953748876354511</v>
      </c>
      <c r="T1725" s="462">
        <v>0.45611145372939993</v>
      </c>
      <c r="U1725" s="461">
        <v>16.553054144903768</v>
      </c>
      <c r="V1725" s="464">
        <v>7237020935552.54</v>
      </c>
      <c r="W1725" s="460">
        <v>2283.4463522215801</v>
      </c>
      <c r="X1725" s="463">
        <v>4.276543874091928E-2</v>
      </c>
      <c r="Y1725" s="476">
        <v>2.0000000000000001E-4</v>
      </c>
    </row>
    <row r="1726" spans="1:25" x14ac:dyDescent="0.2">
      <c r="A1726" s="475">
        <f t="shared" si="26"/>
        <v>1722</v>
      </c>
      <c r="B1726" s="462">
        <v>0.33106636016848789</v>
      </c>
      <c r="C1726" s="461">
        <v>6721.0687472497029</v>
      </c>
      <c r="D1726" s="462">
        <v>0.7148797944912022</v>
      </c>
      <c r="E1726" s="462">
        <v>0.69307243600796986</v>
      </c>
      <c r="F1726" s="516">
        <v>2023.75</v>
      </c>
      <c r="G1726" s="464">
        <v>462290427695.25696</v>
      </c>
      <c r="H1726" s="461">
        <v>16452150.693450566</v>
      </c>
      <c r="I1726" s="464">
        <v>396887407865.06537</v>
      </c>
      <c r="J1726" s="462">
        <v>0.31357352484278389</v>
      </c>
      <c r="K1726" s="464">
        <v>1767087285.7372799</v>
      </c>
      <c r="L1726" s="464">
        <v>0</v>
      </c>
      <c r="M1726" s="464">
        <v>491460711018.70581</v>
      </c>
      <c r="N1726" s="464">
        <v>60381649396.276093</v>
      </c>
      <c r="O1726" s="464">
        <v>25595.057833163159</v>
      </c>
      <c r="P1726" s="461">
        <v>405313.65667602024</v>
      </c>
      <c r="Q1726" s="461">
        <v>251522.96651086508</v>
      </c>
      <c r="R1726" s="464">
        <v>1399136502946.5522</v>
      </c>
      <c r="S1726" s="462">
        <v>0.63841937571640972</v>
      </c>
      <c r="T1726" s="462">
        <v>0.41066153112594356</v>
      </c>
      <c r="U1726" s="461">
        <v>17.824148579385806</v>
      </c>
      <c r="V1726" s="464">
        <v>11163588640720.928</v>
      </c>
      <c r="W1726" s="460">
        <v>3518.7923815052513</v>
      </c>
      <c r="X1726" s="463">
        <v>4.1388419132277754E-2</v>
      </c>
      <c r="Y1726" s="476">
        <v>2.0000000000000001E-4</v>
      </c>
    </row>
    <row r="1727" spans="1:25" x14ac:dyDescent="0.2">
      <c r="A1727" s="475">
        <f t="shared" si="26"/>
        <v>1723</v>
      </c>
      <c r="B1727" s="462">
        <v>0.37820600400497861</v>
      </c>
      <c r="C1727" s="461">
        <v>4475.9406945752762</v>
      </c>
      <c r="D1727" s="462">
        <v>0.38237015733645341</v>
      </c>
      <c r="E1727" s="462">
        <v>0.32151039689728517</v>
      </c>
      <c r="F1727" s="516">
        <v>2023.75</v>
      </c>
      <c r="G1727" s="464">
        <v>174945710718.42099</v>
      </c>
      <c r="H1727" s="461">
        <v>6429234.6269936981</v>
      </c>
      <c r="I1727" s="464">
        <v>240527752259.46387</v>
      </c>
      <c r="J1727" s="462">
        <v>0.37820600400497861</v>
      </c>
      <c r="K1727" s="464">
        <v>7288821170.9452648</v>
      </c>
      <c r="L1727" s="464">
        <v>0</v>
      </c>
      <c r="M1727" s="464">
        <v>161550642919.18292</v>
      </c>
      <c r="N1727" s="464">
        <v>66190123800.047272</v>
      </c>
      <c r="O1727" s="464">
        <v>26893.836909951904</v>
      </c>
      <c r="P1727" s="461">
        <v>489197.63000834273</v>
      </c>
      <c r="Q1727" s="461">
        <v>271834.62112493662</v>
      </c>
      <c r="R1727" s="464">
        <v>616859858034.02673</v>
      </c>
      <c r="S1727" s="462">
        <v>0.57334497575615084</v>
      </c>
      <c r="T1727" s="462">
        <v>0.42286811563473631</v>
      </c>
      <c r="U1727" s="461">
        <v>16.976457624309496</v>
      </c>
      <c r="V1727" s="464">
        <v>4901329606700.1104</v>
      </c>
      <c r="W1727" s="460">
        <v>1546.4819559548396</v>
      </c>
      <c r="X1727" s="463">
        <v>4.2743317294364785E-2</v>
      </c>
      <c r="Y1727" s="476">
        <v>2.0000000000000001E-4</v>
      </c>
    </row>
    <row r="1728" spans="1:25" x14ac:dyDescent="0.2">
      <c r="A1728" s="475">
        <f t="shared" si="26"/>
        <v>1724</v>
      </c>
      <c r="B1728" s="462">
        <v>0.26663065956855592</v>
      </c>
      <c r="C1728" s="461">
        <v>5479.1979303613753</v>
      </c>
      <c r="D1728" s="462">
        <v>1.0885547710122419</v>
      </c>
      <c r="E1728" s="462">
        <v>0.33607633832622458</v>
      </c>
      <c r="F1728" s="516">
        <v>2024.8</v>
      </c>
      <c r="G1728" s="464">
        <v>348819890430.50189</v>
      </c>
      <c r="H1728" s="461">
        <v>30746362.866807468</v>
      </c>
      <c r="I1728" s="464">
        <v>784714420239.75806</v>
      </c>
      <c r="J1728" s="462">
        <v>0.26663065956855592</v>
      </c>
      <c r="K1728" s="464">
        <v>25748243003.652168</v>
      </c>
      <c r="L1728" s="464">
        <v>51932393994.649162</v>
      </c>
      <c r="M1728" s="464">
        <v>220382057143.65866</v>
      </c>
      <c r="N1728" s="464">
        <v>13700635134.833454</v>
      </c>
      <c r="O1728" s="464">
        <v>23382.200476633931</v>
      </c>
      <c r="P1728" s="461">
        <v>137670.19216989295</v>
      </c>
      <c r="Q1728" s="461">
        <v>59976.397436862513</v>
      </c>
      <c r="R1728" s="464">
        <v>1493505027360.2214</v>
      </c>
      <c r="S1728" s="462">
        <v>0.50585019144002019</v>
      </c>
      <c r="T1728" s="462">
        <v>0.30369859632036372</v>
      </c>
      <c r="U1728" s="461">
        <v>17.5633494394705</v>
      </c>
      <c r="V1728" s="464">
        <v>8516793657078.9229</v>
      </c>
      <c r="W1728" s="460">
        <v>2688.7293404472489</v>
      </c>
      <c r="X1728" s="463">
        <v>4.2971555112157563E-2</v>
      </c>
      <c r="Y1728" s="476">
        <v>2.0000000000000001E-4</v>
      </c>
    </row>
    <row r="1729" spans="1:25" x14ac:dyDescent="0.2">
      <c r="A1729" s="475">
        <f t="shared" si="26"/>
        <v>1725</v>
      </c>
      <c r="B1729" s="462">
        <v>0.44638550307480862</v>
      </c>
      <c r="C1729" s="461">
        <v>7418.8229434356826</v>
      </c>
      <c r="D1729" s="462">
        <v>1.3788236369990925</v>
      </c>
      <c r="E1729" s="462">
        <v>0.53804778472505177</v>
      </c>
      <c r="F1729" s="516">
        <v>2025.19</v>
      </c>
      <c r="G1729" s="464">
        <v>157606501183.78748</v>
      </c>
      <c r="H1729" s="461">
        <v>45059493.065781094</v>
      </c>
      <c r="I1729" s="464">
        <v>656340702787.09778</v>
      </c>
      <c r="J1729" s="462">
        <v>4.9065000679900828E-2</v>
      </c>
      <c r="K1729" s="464">
        <v>15258050036.868694</v>
      </c>
      <c r="L1729" s="464">
        <v>26379200734.431633</v>
      </c>
      <c r="M1729" s="464">
        <v>97802159563.963364</v>
      </c>
      <c r="N1729" s="464">
        <v>9910954475.758194</v>
      </c>
      <c r="O1729" s="464">
        <v>25118.213463162152</v>
      </c>
      <c r="P1729" s="461">
        <v>158600.43541928724</v>
      </c>
      <c r="Q1729" s="461">
        <v>40431.183336558635</v>
      </c>
      <c r="R1729" s="464">
        <v>1010762807093.1398</v>
      </c>
      <c r="S1729" s="462">
        <v>0.30287676749452441</v>
      </c>
      <c r="T1729" s="462">
        <v>0.14366332179564134</v>
      </c>
      <c r="U1729" s="461">
        <v>24.336779931776697</v>
      </c>
      <c r="V1729" s="464">
        <v>3559696491397.3677</v>
      </c>
      <c r="W1729" s="460">
        <v>1123.0047055603784</v>
      </c>
      <c r="X1729" s="463">
        <v>3.1717044426184129E-2</v>
      </c>
      <c r="Y1729" s="476">
        <v>2.0000000000000001E-4</v>
      </c>
    </row>
    <row r="1730" spans="1:25" x14ac:dyDescent="0.2">
      <c r="A1730" s="475">
        <f t="shared" si="26"/>
        <v>1726</v>
      </c>
      <c r="B1730" s="462">
        <v>0.58179478036779964</v>
      </c>
      <c r="C1730" s="461">
        <v>1500</v>
      </c>
      <c r="D1730" s="462">
        <v>0.6587381670112975</v>
      </c>
      <c r="E1730" s="462">
        <v>0.12036013640321891</v>
      </c>
      <c r="F1730" s="516">
        <v>2023.75</v>
      </c>
      <c r="G1730" s="464">
        <v>500137740975.80707</v>
      </c>
      <c r="H1730" s="461">
        <v>15383973.689326594</v>
      </c>
      <c r="I1730" s="464">
        <v>356886290134.70697</v>
      </c>
      <c r="J1730" s="462">
        <v>0.22071125253798318</v>
      </c>
      <c r="K1730" s="464">
        <v>15597735567.434132</v>
      </c>
      <c r="L1730" s="464">
        <v>0</v>
      </c>
      <c r="M1730" s="464">
        <v>421172041708.0567</v>
      </c>
      <c r="N1730" s="464">
        <v>37531754896.762375</v>
      </c>
      <c r="O1730" s="464">
        <v>32559.842857304902</v>
      </c>
      <c r="P1730" s="461">
        <v>253806.98499411682</v>
      </c>
      <c r="Q1730" s="461">
        <v>137083.13562102072</v>
      </c>
      <c r="R1730" s="464">
        <v>1216990205170.1992</v>
      </c>
      <c r="S1730" s="462">
        <v>0.60961156885137457</v>
      </c>
      <c r="T1730" s="462">
        <v>0.45561622859875472</v>
      </c>
      <c r="U1730" s="461">
        <v>18.356625283694299</v>
      </c>
      <c r="V1730" s="464">
        <v>11326503682985.988</v>
      </c>
      <c r="W1730" s="460">
        <v>3573.0135111242193</v>
      </c>
      <c r="X1730" s="463">
        <v>3.9215826227683284E-2</v>
      </c>
      <c r="Y1730" s="476">
        <v>2.0000000000000001E-4</v>
      </c>
    </row>
    <row r="1731" spans="1:25" x14ac:dyDescent="0.2">
      <c r="A1731" s="475">
        <f t="shared" si="26"/>
        <v>1727</v>
      </c>
      <c r="B1731" s="462">
        <v>0.41434523556837105</v>
      </c>
      <c r="C1731" s="461">
        <v>7399.3058245540578</v>
      </c>
      <c r="D1731" s="462">
        <v>0.99370850519905352</v>
      </c>
      <c r="E1731" s="462">
        <v>0.65856615234739102</v>
      </c>
      <c r="F1731" s="516">
        <v>2024.67</v>
      </c>
      <c r="G1731" s="464">
        <v>352614179120.29871</v>
      </c>
      <c r="H1731" s="461">
        <v>30191596.054946098</v>
      </c>
      <c r="I1731" s="464">
        <v>547174698360.07098</v>
      </c>
      <c r="J1731" s="462">
        <v>0.26026484398506733</v>
      </c>
      <c r="K1731" s="464">
        <v>28858001477.997028</v>
      </c>
      <c r="L1731" s="464">
        <v>33838351574.311756</v>
      </c>
      <c r="M1731" s="464">
        <v>210293736700.66858</v>
      </c>
      <c r="N1731" s="464">
        <v>21478181138.22818</v>
      </c>
      <c r="O1731" s="464">
        <v>23515.546344319351</v>
      </c>
      <c r="P1731" s="461">
        <v>210821.65805529658</v>
      </c>
      <c r="Q1731" s="461">
        <v>99995.560872694725</v>
      </c>
      <c r="R1731" s="464">
        <v>1159634766853.4924</v>
      </c>
      <c r="S1731" s="462">
        <v>0.5274431704821424</v>
      </c>
      <c r="T1731" s="462">
        <v>0.39883811863027696</v>
      </c>
      <c r="U1731" s="461">
        <v>17.476022471845937</v>
      </c>
      <c r="V1731" s="464">
        <v>8708684908745.8252</v>
      </c>
      <c r="W1731" s="460">
        <v>2747.9506685014212</v>
      </c>
      <c r="X1731" s="463">
        <v>4.2071064137683349E-2</v>
      </c>
      <c r="Y1731" s="476">
        <v>2.0000000000000001E-4</v>
      </c>
    </row>
    <row r="1732" spans="1:25" x14ac:dyDescent="0.2">
      <c r="A1732" s="475">
        <f t="shared" si="26"/>
        <v>1728</v>
      </c>
      <c r="B1732" s="462">
        <v>0.56772211964796115</v>
      </c>
      <c r="C1732" s="461">
        <v>4804.4484909427647</v>
      </c>
      <c r="D1732" s="462">
        <v>0.90232648177149599</v>
      </c>
      <c r="E1732" s="462">
        <v>0.17750521531943741</v>
      </c>
      <c r="F1732" s="516">
        <v>2024.74</v>
      </c>
      <c r="G1732" s="464">
        <v>403371476347.32513</v>
      </c>
      <c r="H1732" s="461">
        <v>24974591.214856155</v>
      </c>
      <c r="I1732" s="464">
        <v>556851252923.29382</v>
      </c>
      <c r="J1732" s="462">
        <v>0.34139056644520449</v>
      </c>
      <c r="K1732" s="464">
        <v>15680538477.310083</v>
      </c>
      <c r="L1732" s="464">
        <v>4581355709.3367662</v>
      </c>
      <c r="M1732" s="464">
        <v>263662878730.5271</v>
      </c>
      <c r="N1732" s="464">
        <v>38496858878.062218</v>
      </c>
      <c r="O1732" s="464">
        <v>36404.30488272629</v>
      </c>
      <c r="P1732" s="461">
        <v>300563.71027736878</v>
      </c>
      <c r="Q1732" s="461">
        <v>166649.39599502599</v>
      </c>
      <c r="R1732" s="464">
        <v>1273866724450.4893</v>
      </c>
      <c r="S1732" s="462">
        <v>0.58220160463477233</v>
      </c>
      <c r="T1732" s="462">
        <v>0.44741102014370793</v>
      </c>
      <c r="U1732" s="461">
        <v>17.187484815422319</v>
      </c>
      <c r="V1732" s="464">
        <v>10741588274624.619</v>
      </c>
      <c r="W1732" s="460">
        <v>3391.2413331295866</v>
      </c>
      <c r="X1732" s="463">
        <v>4.2735290293478514E-2</v>
      </c>
      <c r="Y1732" s="476">
        <v>2.0000000000000001E-4</v>
      </c>
    </row>
    <row r="1733" spans="1:25" x14ac:dyDescent="0.2">
      <c r="A1733" s="475">
        <f t="shared" si="26"/>
        <v>1729</v>
      </c>
      <c r="B1733" s="462">
        <v>0.56528614061667604</v>
      </c>
      <c r="C1733" s="461">
        <v>1676.286958147215</v>
      </c>
      <c r="D1733" s="462">
        <v>0.82801787475560018</v>
      </c>
      <c r="E1733" s="462">
        <v>0.50240127389581501</v>
      </c>
      <c r="F1733" s="516">
        <v>2027.02</v>
      </c>
      <c r="G1733" s="464">
        <v>83167813594.463379</v>
      </c>
      <c r="H1733" s="461">
        <v>23428309.720636953</v>
      </c>
      <c r="I1733" s="464">
        <v>599070248038.88879</v>
      </c>
      <c r="J1733" s="462">
        <v>0.36937766740334665</v>
      </c>
      <c r="K1733" s="464">
        <v>61779396503.444862</v>
      </c>
      <c r="L1733" s="464">
        <v>126411663250.89986</v>
      </c>
      <c r="M1733" s="464">
        <v>0</v>
      </c>
      <c r="N1733" s="464">
        <v>78741354800.208649</v>
      </c>
      <c r="O1733" s="464">
        <v>17288.448054989276</v>
      </c>
      <c r="P1733" s="461">
        <v>474554.71914461686</v>
      </c>
      <c r="Q1733" s="461">
        <v>302661.68308212189</v>
      </c>
      <c r="R1733" s="464">
        <v>1005902695549.9697</v>
      </c>
      <c r="S1733" s="462">
        <v>0.48350845336576459</v>
      </c>
      <c r="T1733" s="462">
        <v>0.27578681446932907</v>
      </c>
      <c r="U1733" s="461">
        <v>14.411014719313012</v>
      </c>
      <c r="V1733" s="464">
        <v>4524564154445.5195</v>
      </c>
      <c r="W1733" s="460">
        <v>1427.9238056095003</v>
      </c>
      <c r="X1733" s="463">
        <v>4.9284905452845029E-2</v>
      </c>
      <c r="Y1733" s="476">
        <v>2.0000000000000001E-4</v>
      </c>
    </row>
    <row r="1734" spans="1:25" x14ac:dyDescent="0.2">
      <c r="A1734" s="475">
        <f t="shared" si="26"/>
        <v>1730</v>
      </c>
      <c r="B1734" s="462">
        <v>0.56732667414181059</v>
      </c>
      <c r="C1734" s="461">
        <v>1500</v>
      </c>
      <c r="D1734" s="462">
        <v>0.87488065369616419</v>
      </c>
      <c r="E1734" s="462">
        <v>0.30924386311799168</v>
      </c>
      <c r="F1734" s="516">
        <v>2025.2</v>
      </c>
      <c r="G1734" s="464">
        <v>227832483316.96756</v>
      </c>
      <c r="H1734" s="461">
        <v>25229681.361990623</v>
      </c>
      <c r="I1734" s="464">
        <v>634739469474.59106</v>
      </c>
      <c r="J1734" s="462">
        <v>0.36990342367964302</v>
      </c>
      <c r="K1734" s="464">
        <v>14354706790.706852</v>
      </c>
      <c r="L1734" s="464">
        <v>0</v>
      </c>
      <c r="M1734" s="464">
        <v>124885690777.84131</v>
      </c>
      <c r="N1734" s="464">
        <v>62329834746.54763</v>
      </c>
      <c r="O1734" s="464">
        <v>33922.161883800349</v>
      </c>
      <c r="P1734" s="461">
        <v>397380.28431856487</v>
      </c>
      <c r="Q1734" s="461">
        <v>240975.93322011078</v>
      </c>
      <c r="R1734" s="464">
        <v>1136292732280.8752</v>
      </c>
      <c r="S1734" s="462">
        <v>0.52084719434258675</v>
      </c>
      <c r="T1734" s="462">
        <v>0.33669829057844047</v>
      </c>
      <c r="U1734" s="461">
        <v>16.539871687004208</v>
      </c>
      <c r="V1734" s="464">
        <v>7057678994761.9717</v>
      </c>
      <c r="W1734" s="460">
        <v>2227.5192076146141</v>
      </c>
      <c r="X1734" s="463">
        <v>4.3496153627041893E-2</v>
      </c>
      <c r="Y1734" s="476">
        <v>2.0000000000000001E-4</v>
      </c>
    </row>
    <row r="1735" spans="1:25" x14ac:dyDescent="0.2">
      <c r="A1735" s="475">
        <f t="shared" ref="A1735:A1798" si="27">A1734+1</f>
        <v>1731</v>
      </c>
      <c r="B1735" s="462">
        <v>0.42161906839373492</v>
      </c>
      <c r="C1735" s="461">
        <v>4574.1148460157028</v>
      </c>
      <c r="D1735" s="462">
        <v>1.0575872978075</v>
      </c>
      <c r="E1735" s="462">
        <v>0.46049801125889206</v>
      </c>
      <c r="F1735" s="516">
        <v>2025.33</v>
      </c>
      <c r="G1735" s="464">
        <v>94851566410.846924</v>
      </c>
      <c r="H1735" s="461">
        <v>34355643.077454671</v>
      </c>
      <c r="I1735" s="464">
        <v>621046743023.3938</v>
      </c>
      <c r="J1735" s="462">
        <v>0.19892655439850293</v>
      </c>
      <c r="K1735" s="464">
        <v>31324415181.374359</v>
      </c>
      <c r="L1735" s="464">
        <v>41231124561.55587</v>
      </c>
      <c r="M1735" s="464">
        <v>63144413010.711113</v>
      </c>
      <c r="N1735" s="464">
        <v>19634539236.712563</v>
      </c>
      <c r="O1735" s="464">
        <v>14980.999066171</v>
      </c>
      <c r="P1735" s="461">
        <v>180208.25734207011</v>
      </c>
      <c r="Q1735" s="461">
        <v>80363.461461252533</v>
      </c>
      <c r="R1735" s="464">
        <v>886427326113.23242</v>
      </c>
      <c r="S1735" s="462">
        <v>0.35478366411847617</v>
      </c>
      <c r="T1735" s="462">
        <v>0.17204997507120331</v>
      </c>
      <c r="U1735" s="461">
        <v>16.430882823916058</v>
      </c>
      <c r="V1735" s="464">
        <v>2740877014071.8535</v>
      </c>
      <c r="W1735" s="460">
        <v>864.82691445627665</v>
      </c>
      <c r="X1735" s="463">
        <v>4.3699622858301541E-2</v>
      </c>
      <c r="Y1735" s="476">
        <v>2.0000000000000001E-4</v>
      </c>
    </row>
    <row r="1736" spans="1:25" x14ac:dyDescent="0.2">
      <c r="A1736" s="475">
        <f t="shared" si="27"/>
        <v>1732</v>
      </c>
      <c r="B1736" s="462">
        <v>0.49471091210948176</v>
      </c>
      <c r="C1736" s="461">
        <v>8267.1305262635615</v>
      </c>
      <c r="D1736" s="462">
        <v>0.93226131823840652</v>
      </c>
      <c r="E1736" s="462">
        <v>0.53596099387533513</v>
      </c>
      <c r="F1736" s="516">
        <v>2023.75</v>
      </c>
      <c r="G1736" s="464">
        <v>491046587294.69427</v>
      </c>
      <c r="H1736" s="461">
        <v>24868940.856627669</v>
      </c>
      <c r="I1736" s="464">
        <v>483418494720.90857</v>
      </c>
      <c r="J1736" s="462">
        <v>9.5097705196939608E-2</v>
      </c>
      <c r="K1736" s="464">
        <v>16062832564.707521</v>
      </c>
      <c r="L1736" s="464">
        <v>0</v>
      </c>
      <c r="M1736" s="464">
        <v>497162945069.67499</v>
      </c>
      <c r="N1736" s="464">
        <v>23745718082.468956</v>
      </c>
      <c r="O1736" s="464">
        <v>18460.377424035738</v>
      </c>
      <c r="P1736" s="461">
        <v>165492.24505274114</v>
      </c>
      <c r="Q1736" s="461">
        <v>85579.264918921472</v>
      </c>
      <c r="R1736" s="464">
        <v>1516826706555.886</v>
      </c>
      <c r="S1736" s="462">
        <v>0.56310153895293935</v>
      </c>
      <c r="T1736" s="462">
        <v>0.32825659300711929</v>
      </c>
      <c r="U1736" s="461">
        <v>19.451793008937397</v>
      </c>
      <c r="V1736" s="464">
        <v>10407074736940.17</v>
      </c>
      <c r="W1736" s="460">
        <v>3285.9152582532643</v>
      </c>
      <c r="X1736" s="463">
        <v>3.8679441748654099E-2</v>
      </c>
      <c r="Y1736" s="476">
        <v>2.0000000000000001E-4</v>
      </c>
    </row>
    <row r="1737" spans="1:25" x14ac:dyDescent="0.2">
      <c r="A1737" s="475">
        <f t="shared" si="27"/>
        <v>1733</v>
      </c>
      <c r="B1737" s="462">
        <v>0.49475392888111452</v>
      </c>
      <c r="C1737" s="461">
        <v>5822.0573931673061</v>
      </c>
      <c r="D1737" s="462">
        <v>0.592074139092162</v>
      </c>
      <c r="E1737" s="462">
        <v>0.62086804973960086</v>
      </c>
      <c r="F1737" s="516">
        <v>2024.29</v>
      </c>
      <c r="G1737" s="464">
        <v>204832318773.99731</v>
      </c>
      <c r="H1737" s="461">
        <v>12036673.128190553</v>
      </c>
      <c r="I1737" s="464">
        <v>418156921291.37964</v>
      </c>
      <c r="J1737" s="462">
        <v>0.49475392888111447</v>
      </c>
      <c r="K1737" s="464">
        <v>18878706493.449818</v>
      </c>
      <c r="L1737" s="464">
        <v>0</v>
      </c>
      <c r="M1737" s="464">
        <v>176679223941.60229</v>
      </c>
      <c r="N1737" s="464">
        <v>73202448289.701462</v>
      </c>
      <c r="O1737" s="464">
        <v>15515.539279200266</v>
      </c>
      <c r="P1737" s="461">
        <v>470892.71767877543</v>
      </c>
      <c r="Q1737" s="461">
        <v>307146.26418917574</v>
      </c>
      <c r="R1737" s="464">
        <v>909447271343.52612</v>
      </c>
      <c r="S1737" s="462">
        <v>0.60570244294234732</v>
      </c>
      <c r="T1737" s="462">
        <v>0.4156259651863452</v>
      </c>
      <c r="U1737" s="461">
        <v>16.17113896861693</v>
      </c>
      <c r="V1737" s="464">
        <v>6810264504825.8057</v>
      </c>
      <c r="W1737" s="460">
        <v>2148.2614386495788</v>
      </c>
      <c r="X1737" s="463">
        <v>4.4462065898717068E-2</v>
      </c>
      <c r="Y1737" s="476">
        <v>2.0000000000000001E-4</v>
      </c>
    </row>
    <row r="1738" spans="1:25" x14ac:dyDescent="0.2">
      <c r="A1738" s="475">
        <f t="shared" si="27"/>
        <v>1734</v>
      </c>
      <c r="B1738" s="462">
        <v>0.60430413386527337</v>
      </c>
      <c r="C1738" s="461">
        <v>11623.782492901519</v>
      </c>
      <c r="D1738" s="462">
        <v>0.63401422035086186</v>
      </c>
      <c r="E1738" s="462">
        <v>0.30487346357144629</v>
      </c>
      <c r="F1738" s="516">
        <v>2027.28</v>
      </c>
      <c r="G1738" s="464">
        <v>111692221825.74998</v>
      </c>
      <c r="H1738" s="461">
        <v>13289384.079484913</v>
      </c>
      <c r="I1738" s="464">
        <v>443635221845.55573</v>
      </c>
      <c r="J1738" s="462">
        <v>0.43586199943397552</v>
      </c>
      <c r="K1738" s="464">
        <v>66897401206.639275</v>
      </c>
      <c r="L1738" s="464">
        <v>152184531778.73901</v>
      </c>
      <c r="M1738" s="464">
        <v>0</v>
      </c>
      <c r="N1738" s="464">
        <v>88867374530.823456</v>
      </c>
      <c r="O1738" s="464">
        <v>35145.630599978736</v>
      </c>
      <c r="P1738" s="461">
        <v>510026.18763254734</v>
      </c>
      <c r="Q1738" s="461">
        <v>337122.66103068175</v>
      </c>
      <c r="R1738" s="464">
        <v>795897676378.23254</v>
      </c>
      <c r="S1738" s="462">
        <v>0.50270100646409277</v>
      </c>
      <c r="T1738" s="462">
        <v>0.37099884921684567</v>
      </c>
      <c r="U1738" s="461">
        <v>14.968815871391842</v>
      </c>
      <c r="V1738" s="464">
        <v>4852391268986.0342</v>
      </c>
      <c r="W1738" s="460">
        <v>1531.0639179794409</v>
      </c>
      <c r="X1738" s="463">
        <v>4.8200425931238931E-2</v>
      </c>
      <c r="Y1738" s="476">
        <v>2.0000000000000001E-4</v>
      </c>
    </row>
    <row r="1739" spans="1:25" x14ac:dyDescent="0.2">
      <c r="A1739" s="475">
        <f t="shared" si="27"/>
        <v>1735</v>
      </c>
      <c r="B1739" s="462">
        <v>0.42580116769908999</v>
      </c>
      <c r="C1739" s="461">
        <v>3290.6594185955496</v>
      </c>
      <c r="D1739" s="462">
        <v>0.9679841069969024</v>
      </c>
      <c r="E1739" s="462">
        <v>0.35888427903439002</v>
      </c>
      <c r="F1739" s="516">
        <v>2025.05</v>
      </c>
      <c r="G1739" s="464">
        <v>153837064118.51514</v>
      </c>
      <c r="H1739" s="461">
        <v>29220037.40512171</v>
      </c>
      <c r="I1739" s="464">
        <v>626783670783.93921</v>
      </c>
      <c r="J1739" s="462">
        <v>0.34894437809154033</v>
      </c>
      <c r="K1739" s="464">
        <v>22968009027.528202</v>
      </c>
      <c r="L1739" s="464">
        <v>6002801451.1599035</v>
      </c>
      <c r="M1739" s="464">
        <v>124547069299.66713</v>
      </c>
      <c r="N1739" s="464">
        <v>20378216239.914345</v>
      </c>
      <c r="O1739" s="464">
        <v>25197.029765389561</v>
      </c>
      <c r="P1739" s="461">
        <v>193699.66826336618</v>
      </c>
      <c r="Q1739" s="461">
        <v>88950.389389128832</v>
      </c>
      <c r="R1739" s="464">
        <v>1010800811744.7203</v>
      </c>
      <c r="S1739" s="462">
        <v>0.4995713528678517</v>
      </c>
      <c r="T1739" s="462">
        <v>0.29384570171668734</v>
      </c>
      <c r="U1739" s="461">
        <v>16.015080757045457</v>
      </c>
      <c r="V1739" s="464">
        <v>5225989380050.4717</v>
      </c>
      <c r="W1739" s="460">
        <v>1647.7151594271461</v>
      </c>
      <c r="X1739" s="463">
        <v>4.5648551969168297E-2</v>
      </c>
      <c r="Y1739" s="476">
        <v>2.0000000000000001E-4</v>
      </c>
    </row>
    <row r="1740" spans="1:25" x14ac:dyDescent="0.2">
      <c r="A1740" s="475">
        <f t="shared" si="27"/>
        <v>1736</v>
      </c>
      <c r="B1740" s="462">
        <v>0.47265721382410897</v>
      </c>
      <c r="C1740" s="461">
        <v>2989.1414467132845</v>
      </c>
      <c r="D1740" s="462">
        <v>1.0486091798346371</v>
      </c>
      <c r="E1740" s="462">
        <v>0.2251150586331499</v>
      </c>
      <c r="F1740" s="516">
        <v>2023.75</v>
      </c>
      <c r="G1740" s="464">
        <v>388962743218.64587</v>
      </c>
      <c r="H1740" s="461">
        <v>34507669.306030042</v>
      </c>
      <c r="I1740" s="464">
        <v>568437689040.71069</v>
      </c>
      <c r="J1740" s="462">
        <v>3.1546331002230699E-2</v>
      </c>
      <c r="K1740" s="464">
        <v>15286455506.660364</v>
      </c>
      <c r="L1740" s="464">
        <v>0</v>
      </c>
      <c r="M1740" s="464">
        <v>398627355400.1308</v>
      </c>
      <c r="N1740" s="464">
        <v>58657062486.767708</v>
      </c>
      <c r="O1740" s="464">
        <v>22407.667430702451</v>
      </c>
      <c r="P1740" s="461">
        <v>368705.3731504372</v>
      </c>
      <c r="Q1740" s="461">
        <v>214633.88056625947</v>
      </c>
      <c r="R1740" s="464">
        <v>1439626280505.3838</v>
      </c>
      <c r="S1740" s="462">
        <v>0.47119859177147599</v>
      </c>
      <c r="T1740" s="462">
        <v>0.24654329172300546</v>
      </c>
      <c r="U1740" s="461">
        <v>21.141123197354428</v>
      </c>
      <c r="V1740" s="464">
        <v>8172852862030.8525</v>
      </c>
      <c r="W1740" s="460">
        <v>2577.1746710113198</v>
      </c>
      <c r="X1740" s="463">
        <v>3.5109881045074801E-2</v>
      </c>
      <c r="Y1740" s="476">
        <v>2.0000000000000001E-4</v>
      </c>
    </row>
    <row r="1741" spans="1:25" x14ac:dyDescent="0.2">
      <c r="A1741" s="475">
        <f t="shared" si="27"/>
        <v>1737</v>
      </c>
      <c r="B1741" s="462">
        <v>0.49797095708011169</v>
      </c>
      <c r="C1741" s="461">
        <v>8435.6035929884038</v>
      </c>
      <c r="D1741" s="462">
        <v>0.80828562424405459</v>
      </c>
      <c r="E1741" s="462">
        <v>0.60185223603474147</v>
      </c>
      <c r="F1741" s="516">
        <v>2025.76</v>
      </c>
      <c r="G1741" s="464">
        <v>308862274446.9444</v>
      </c>
      <c r="H1741" s="461">
        <v>19405650.396006476</v>
      </c>
      <c r="I1741" s="464">
        <v>532824419724.99731</v>
      </c>
      <c r="J1741" s="462">
        <v>0.39403211119809289</v>
      </c>
      <c r="K1741" s="464">
        <v>16827872469.793087</v>
      </c>
      <c r="L1741" s="464">
        <v>19108273522.61599</v>
      </c>
      <c r="M1741" s="464">
        <v>183901863536.62061</v>
      </c>
      <c r="N1741" s="464">
        <v>62218285057.281189</v>
      </c>
      <c r="O1741" s="464">
        <v>21666.110318783558</v>
      </c>
      <c r="P1741" s="461">
        <v>409426.88945962419</v>
      </c>
      <c r="Q1741" s="461">
        <v>252125.00855214411</v>
      </c>
      <c r="R1741" s="464">
        <v>1115940864055.4441</v>
      </c>
      <c r="S1741" s="462">
        <v>0.56960238885956338</v>
      </c>
      <c r="T1741" s="462">
        <v>0.45374484850760427</v>
      </c>
      <c r="U1741" s="461">
        <v>16.610793010007523</v>
      </c>
      <c r="V1741" s="464">
        <v>9107829138100.6523</v>
      </c>
      <c r="W1741" s="460">
        <v>2876.5988589441795</v>
      </c>
      <c r="X1741" s="463">
        <v>4.4553197078394342E-2</v>
      </c>
      <c r="Y1741" s="476">
        <v>2.0000000000000001E-4</v>
      </c>
    </row>
    <row r="1742" spans="1:25" x14ac:dyDescent="0.2">
      <c r="A1742" s="475">
        <f t="shared" si="27"/>
        <v>1738</v>
      </c>
      <c r="B1742" s="462">
        <v>0.39660919682532714</v>
      </c>
      <c r="C1742" s="461">
        <v>4414.7794499211932</v>
      </c>
      <c r="D1742" s="462">
        <v>0.82207563938386818</v>
      </c>
      <c r="E1742" s="462">
        <v>0.4615324803869249</v>
      </c>
      <c r="F1742" s="516">
        <v>2025.58</v>
      </c>
      <c r="G1742" s="464">
        <v>119952763166.56398</v>
      </c>
      <c r="H1742" s="461">
        <v>21604985.774897326</v>
      </c>
      <c r="I1742" s="464">
        <v>507211784053.88989</v>
      </c>
      <c r="J1742" s="462">
        <v>0.35134903176637411</v>
      </c>
      <c r="K1742" s="464">
        <v>26708222489.97686</v>
      </c>
      <c r="L1742" s="464">
        <v>86761409646.744995</v>
      </c>
      <c r="M1742" s="464">
        <v>101526881104.3013</v>
      </c>
      <c r="N1742" s="464">
        <v>56448085670.105293</v>
      </c>
      <c r="O1742" s="464">
        <v>21688.866086893264</v>
      </c>
      <c r="P1742" s="461">
        <v>395397.15076887363</v>
      </c>
      <c r="Q1742" s="461">
        <v>240846.40100675682</v>
      </c>
      <c r="R1742" s="464">
        <v>938876463717.8606</v>
      </c>
      <c r="S1742" s="462">
        <v>0.51073158904338001</v>
      </c>
      <c r="T1742" s="462">
        <v>0.2601127785858211</v>
      </c>
      <c r="U1742" s="461">
        <v>15.82274911426703</v>
      </c>
      <c r="V1742" s="464">
        <v>4267420797655.4209</v>
      </c>
      <c r="W1742" s="460">
        <v>1346.4356972928797</v>
      </c>
      <c r="X1742" s="463">
        <v>4.6394526314399928E-2</v>
      </c>
      <c r="Y1742" s="476">
        <v>2.0000000000000001E-4</v>
      </c>
    </row>
    <row r="1743" spans="1:25" x14ac:dyDescent="0.2">
      <c r="A1743" s="475">
        <f t="shared" si="27"/>
        <v>1739</v>
      </c>
      <c r="B1743" s="462">
        <v>0.48359072999686203</v>
      </c>
      <c r="C1743" s="461">
        <v>8345.0372017069258</v>
      </c>
      <c r="D1743" s="462">
        <v>0.79579914634176174</v>
      </c>
      <c r="E1743" s="462">
        <v>0.44776793146823696</v>
      </c>
      <c r="F1743" s="516">
        <v>2027.13</v>
      </c>
      <c r="G1743" s="464">
        <v>65079352168.043495</v>
      </c>
      <c r="H1743" s="461">
        <v>19282300.029471215</v>
      </c>
      <c r="I1743" s="464">
        <v>426370734329.78998</v>
      </c>
      <c r="J1743" s="462">
        <v>0.19206376866962227</v>
      </c>
      <c r="K1743" s="464">
        <v>35887557893.620766</v>
      </c>
      <c r="L1743" s="464">
        <v>77791341948.528595</v>
      </c>
      <c r="M1743" s="464">
        <v>0</v>
      </c>
      <c r="N1743" s="464">
        <v>35222029249.64576</v>
      </c>
      <c r="O1743" s="464">
        <v>23376.529017481393</v>
      </c>
      <c r="P1743" s="461">
        <v>248661.18294093851</v>
      </c>
      <c r="Q1743" s="461">
        <v>130480.2796790189</v>
      </c>
      <c r="R1743" s="464">
        <v>686964447621.88733</v>
      </c>
      <c r="S1743" s="462">
        <v>0.37755602242423059</v>
      </c>
      <c r="T1743" s="462">
        <v>0.19731332827309031</v>
      </c>
      <c r="U1743" s="461">
        <v>15.483649417840995</v>
      </c>
      <c r="V1743" s="464">
        <v>2259676232245.8848</v>
      </c>
      <c r="W1743" s="460">
        <v>712.93611094622111</v>
      </c>
      <c r="X1743" s="463">
        <v>4.7779662597916189E-2</v>
      </c>
      <c r="Y1743" s="476">
        <v>2.0000000000000001E-4</v>
      </c>
    </row>
    <row r="1744" spans="1:25" x14ac:dyDescent="0.2">
      <c r="A1744" s="475">
        <f t="shared" si="27"/>
        <v>1740</v>
      </c>
      <c r="B1744" s="462">
        <v>0.50693702237019478</v>
      </c>
      <c r="C1744" s="461">
        <v>6921.1567664680933</v>
      </c>
      <c r="D1744" s="462">
        <v>0.74951405059111131</v>
      </c>
      <c r="E1744" s="462">
        <v>0.7</v>
      </c>
      <c r="F1744" s="516">
        <v>2025.17</v>
      </c>
      <c r="G1744" s="464">
        <v>117930520435.26511</v>
      </c>
      <c r="H1744" s="461">
        <v>17463263.896980256</v>
      </c>
      <c r="I1744" s="464">
        <v>417216439530.76978</v>
      </c>
      <c r="J1744" s="462">
        <v>0.24802705770157407</v>
      </c>
      <c r="K1744" s="464">
        <v>18666957629.250706</v>
      </c>
      <c r="L1744" s="464">
        <v>34445573351.297066</v>
      </c>
      <c r="M1744" s="464">
        <v>74441791165.826675</v>
      </c>
      <c r="N1744" s="464">
        <v>70600409242.950714</v>
      </c>
      <c r="O1744" s="464">
        <v>21178.797439004535</v>
      </c>
      <c r="P1744" s="461">
        <v>421306.96465129469</v>
      </c>
      <c r="Q1744" s="461">
        <v>263060.61921970674</v>
      </c>
      <c r="R1744" s="464">
        <v>755644068815.01697</v>
      </c>
      <c r="S1744" s="462">
        <v>0.43332191951259841</v>
      </c>
      <c r="T1744" s="462">
        <v>0.26861658131653832</v>
      </c>
      <c r="U1744" s="461">
        <v>16.352075343322163</v>
      </c>
      <c r="V1744" s="464">
        <v>3643469404777.6138</v>
      </c>
      <c r="W1744" s="460">
        <v>1148.5207071199086</v>
      </c>
      <c r="X1744" s="463">
        <v>4.4147164654797288E-2</v>
      </c>
      <c r="Y1744" s="476">
        <v>2.0000000000000001E-4</v>
      </c>
    </row>
    <row r="1745" spans="1:25" x14ac:dyDescent="0.2">
      <c r="A1745" s="475">
        <f t="shared" si="27"/>
        <v>1741</v>
      </c>
      <c r="B1745" s="462">
        <v>0.50432207854483158</v>
      </c>
      <c r="C1745" s="461">
        <v>2844.4439983518714</v>
      </c>
      <c r="D1745" s="462">
        <v>0.81793828681482417</v>
      </c>
      <c r="E1745" s="462">
        <v>8.9998459881651616E-2</v>
      </c>
      <c r="F1745" s="516">
        <v>2024.91</v>
      </c>
      <c r="G1745" s="464">
        <v>339265175823.97589</v>
      </c>
      <c r="H1745" s="461">
        <v>20995009.130369261</v>
      </c>
      <c r="I1745" s="464">
        <v>573770211313.05383</v>
      </c>
      <c r="J1745" s="462">
        <v>0.37578019999111867</v>
      </c>
      <c r="K1745" s="464">
        <v>14276662102.191315</v>
      </c>
      <c r="L1745" s="464">
        <v>0</v>
      </c>
      <c r="M1745" s="464">
        <v>253053249173.77533</v>
      </c>
      <c r="N1745" s="464">
        <v>46867685797.43045</v>
      </c>
      <c r="O1745" s="464">
        <v>10254.79340868552</v>
      </c>
      <c r="P1745" s="461">
        <v>308894.08617131639</v>
      </c>
      <c r="Q1745" s="461">
        <v>174777.32728678227</v>
      </c>
      <c r="R1745" s="464">
        <v>1291846364914.3176</v>
      </c>
      <c r="S1745" s="462">
        <v>0.58583341051167515</v>
      </c>
      <c r="T1745" s="462">
        <v>0.39082229801348489</v>
      </c>
      <c r="U1745" s="461">
        <v>16.996648945831286</v>
      </c>
      <c r="V1745" s="464">
        <v>9546310407723.9395</v>
      </c>
      <c r="W1745" s="460">
        <v>3008.1582217571181</v>
      </c>
      <c r="X1745" s="463">
        <v>4.2477211174689472E-2</v>
      </c>
      <c r="Y1745" s="476">
        <v>2.0000000000000001E-4</v>
      </c>
    </row>
    <row r="1746" spans="1:25" x14ac:dyDescent="0.2">
      <c r="A1746" s="475">
        <f t="shared" si="27"/>
        <v>1742</v>
      </c>
      <c r="B1746" s="462">
        <v>0.50816663029957398</v>
      </c>
      <c r="C1746" s="461">
        <v>2365.7278540536668</v>
      </c>
      <c r="D1746" s="462">
        <v>0.52406412885701936</v>
      </c>
      <c r="E1746" s="462">
        <v>0.39515273526110894</v>
      </c>
      <c r="F1746" s="516">
        <v>2024.63</v>
      </c>
      <c r="G1746" s="464">
        <v>335821898344.1839</v>
      </c>
      <c r="H1746" s="461">
        <v>10945209.893584801</v>
      </c>
      <c r="I1746" s="464">
        <v>350224135383.75415</v>
      </c>
      <c r="J1746" s="462">
        <v>0.4316239688717286</v>
      </c>
      <c r="K1746" s="464">
        <v>9610423445.7613869</v>
      </c>
      <c r="L1746" s="464">
        <v>0</v>
      </c>
      <c r="M1746" s="464">
        <v>275376267841.73682</v>
      </c>
      <c r="N1746" s="464">
        <v>54290077922.915451</v>
      </c>
      <c r="O1746" s="464">
        <v>24061.606516637305</v>
      </c>
      <c r="P1746" s="461">
        <v>348239.58273814886</v>
      </c>
      <c r="Q1746" s="461">
        <v>212299.75166805342</v>
      </c>
      <c r="R1746" s="464">
        <v>1051066536686.9988</v>
      </c>
      <c r="S1746" s="462">
        <v>0.64671820867550456</v>
      </c>
      <c r="T1746" s="462">
        <v>0.44063662574075296</v>
      </c>
      <c r="U1746" s="461">
        <v>17.318201270243549</v>
      </c>
      <c r="V1746" s="464">
        <v>8843858003730.1426</v>
      </c>
      <c r="W1746" s="460">
        <v>2792.3359544733112</v>
      </c>
      <c r="X1746" s="463">
        <v>4.203536018302962E-2</v>
      </c>
      <c r="Y1746" s="476">
        <v>2.0000000000000001E-4</v>
      </c>
    </row>
    <row r="1747" spans="1:25" x14ac:dyDescent="0.2">
      <c r="A1747" s="475">
        <f t="shared" si="27"/>
        <v>1743</v>
      </c>
      <c r="B1747" s="462">
        <v>0.57400315376228117</v>
      </c>
      <c r="C1747" s="461">
        <v>4510.0254981447233</v>
      </c>
      <c r="D1747" s="462">
        <v>0.80358186310310109</v>
      </c>
      <c r="E1747" s="462">
        <v>0.3544153053509132</v>
      </c>
      <c r="F1747" s="516">
        <v>2026.63</v>
      </c>
      <c r="G1747" s="464">
        <v>206149346588.14209</v>
      </c>
      <c r="H1747" s="461">
        <v>20115733.994553413</v>
      </c>
      <c r="I1747" s="464">
        <v>562572952181.58496</v>
      </c>
      <c r="J1747" s="462">
        <v>0.43237792449278734</v>
      </c>
      <c r="K1747" s="464">
        <v>39801196165.960838</v>
      </c>
      <c r="L1747" s="464">
        <v>109578371302.89468</v>
      </c>
      <c r="M1747" s="464">
        <v>23703396601.229279</v>
      </c>
      <c r="N1747" s="464">
        <v>41085974630.535439</v>
      </c>
      <c r="O1747" s="464">
        <v>33083.682727933781</v>
      </c>
      <c r="P1747" s="461">
        <v>302405.63136763952</v>
      </c>
      <c r="Q1747" s="461">
        <v>170220.89190596869</v>
      </c>
      <c r="R1747" s="464">
        <v>927203812154.09619</v>
      </c>
      <c r="S1747" s="462">
        <v>0.52794172787185523</v>
      </c>
      <c r="T1747" s="462">
        <v>0.41613848701885392</v>
      </c>
      <c r="U1747" s="461">
        <v>16.114802601722928</v>
      </c>
      <c r="V1747" s="464">
        <v>6782037710172.6084</v>
      </c>
      <c r="W1747" s="460">
        <v>2140.4770745008886</v>
      </c>
      <c r="X1747" s="463">
        <v>4.53297293894128E-2</v>
      </c>
      <c r="Y1747" s="476">
        <v>2.0000000000000001E-4</v>
      </c>
    </row>
    <row r="1748" spans="1:25" x14ac:dyDescent="0.2">
      <c r="A1748" s="475">
        <f t="shared" si="27"/>
        <v>1744</v>
      </c>
      <c r="B1748" s="462">
        <v>0.54504319914500854</v>
      </c>
      <c r="C1748" s="461">
        <v>7908.7811675723206</v>
      </c>
      <c r="D1748" s="462">
        <v>0.71969944544252074</v>
      </c>
      <c r="E1748" s="462">
        <v>0.7</v>
      </c>
      <c r="F1748" s="516">
        <v>2025.18</v>
      </c>
      <c r="G1748" s="464">
        <v>229208010343.49863</v>
      </c>
      <c r="H1748" s="461">
        <v>16153388.15576623</v>
      </c>
      <c r="I1748" s="464">
        <v>321709123516.26019</v>
      </c>
      <c r="J1748" s="462">
        <v>0.14087912176670503</v>
      </c>
      <c r="K1748" s="464">
        <v>12288401581.741718</v>
      </c>
      <c r="L1748" s="464">
        <v>12565535293.016668</v>
      </c>
      <c r="M1748" s="464">
        <v>104526586603.62621</v>
      </c>
      <c r="N1748" s="464">
        <v>11382428146.973307</v>
      </c>
      <c r="O1748" s="464">
        <v>28638.355940654765</v>
      </c>
      <c r="P1748" s="461">
        <v>124037.95339895564</v>
      </c>
      <c r="Q1748" s="461">
        <v>46026.736873633185</v>
      </c>
      <c r="R1748" s="464">
        <v>715103119092.00256</v>
      </c>
      <c r="S1748" s="462">
        <v>0.48467237781706468</v>
      </c>
      <c r="T1748" s="462">
        <v>0.35348936070028086</v>
      </c>
      <c r="U1748" s="461">
        <v>18.401272998373166</v>
      </c>
      <c r="V1748" s="464">
        <v>4995499778623.7119</v>
      </c>
      <c r="W1748" s="460">
        <v>1577.2490663369472</v>
      </c>
      <c r="X1748" s="463">
        <v>4.0847304269501075E-2</v>
      </c>
      <c r="Y1748" s="476">
        <v>2.0000000000000001E-4</v>
      </c>
    </row>
    <row r="1749" spans="1:25" x14ac:dyDescent="0.2">
      <c r="A1749" s="475">
        <f t="shared" si="27"/>
        <v>1745</v>
      </c>
      <c r="B1749" s="462">
        <v>0.45311836539330513</v>
      </c>
      <c r="C1749" s="461">
        <v>2933.3895704879778</v>
      </c>
      <c r="D1749" s="462">
        <v>1.6045297053222098</v>
      </c>
      <c r="E1749" s="462">
        <v>0.66850328169914575</v>
      </c>
      <c r="F1749" s="516">
        <v>2023.93</v>
      </c>
      <c r="G1749" s="464">
        <v>1027305465701.6726</v>
      </c>
      <c r="H1749" s="461">
        <v>87831449.005962521</v>
      </c>
      <c r="I1749" s="464">
        <v>1208928635152.6807</v>
      </c>
      <c r="J1749" s="462">
        <v>0.15986985416215016</v>
      </c>
      <c r="K1749" s="464">
        <v>17488978339.236698</v>
      </c>
      <c r="L1749" s="464">
        <v>0</v>
      </c>
      <c r="M1749" s="464">
        <v>625196343046.70239</v>
      </c>
      <c r="N1749" s="464">
        <v>66939168549.526321</v>
      </c>
      <c r="O1749" s="464">
        <v>36445.617664248624</v>
      </c>
      <c r="P1749" s="461">
        <v>470401.35763096152</v>
      </c>
      <c r="Q1749" s="461">
        <v>279755.4985977686</v>
      </c>
      <c r="R1749" s="464">
        <v>3065950476196.2788</v>
      </c>
      <c r="S1749" s="462">
        <v>0.53345344303102082</v>
      </c>
      <c r="T1749" s="462">
        <v>0.36256029958735092</v>
      </c>
      <c r="U1749" s="461">
        <v>18.518515956478325</v>
      </c>
      <c r="V1749" s="464">
        <v>22086458882773.527</v>
      </c>
      <c r="W1749" s="460">
        <v>6973.3653840179704</v>
      </c>
      <c r="X1749" s="463">
        <v>4.0151456196318477E-2</v>
      </c>
      <c r="Y1749" s="476">
        <v>2.0000000000000001E-4</v>
      </c>
    </row>
    <row r="1750" spans="1:25" x14ac:dyDescent="0.2">
      <c r="A1750" s="475">
        <f t="shared" si="27"/>
        <v>1746</v>
      </c>
      <c r="B1750" s="462">
        <v>0.52063119633729138</v>
      </c>
      <c r="C1750" s="461">
        <v>1500</v>
      </c>
      <c r="D1750" s="462">
        <v>1.0063532339191084</v>
      </c>
      <c r="E1750" s="462">
        <v>0.60784862088635583</v>
      </c>
      <c r="F1750" s="516">
        <v>2025.75</v>
      </c>
      <c r="G1750" s="464">
        <v>278362735663.65277</v>
      </c>
      <c r="H1750" s="461">
        <v>33511189.792788073</v>
      </c>
      <c r="I1750" s="464">
        <v>523185315545.99243</v>
      </c>
      <c r="J1750" s="462">
        <v>-0.11789890362368793</v>
      </c>
      <c r="K1750" s="464">
        <v>11048013697.962751</v>
      </c>
      <c r="L1750" s="464">
        <v>26857121828.377323</v>
      </c>
      <c r="M1750" s="464">
        <v>115729227001.35254</v>
      </c>
      <c r="N1750" s="464">
        <v>169449456794.43036</v>
      </c>
      <c r="O1750" s="464">
        <v>33492.794514818437</v>
      </c>
      <c r="P1750" s="461">
        <v>804239.05649524136</v>
      </c>
      <c r="Q1750" s="461">
        <v>562672.48506890517</v>
      </c>
      <c r="R1750" s="464">
        <v>1165628212078.0537</v>
      </c>
      <c r="S1750" s="462">
        <v>0.30029895121416444</v>
      </c>
      <c r="T1750" s="462">
        <v>0.16374965242555853</v>
      </c>
      <c r="U1750" s="461">
        <v>31.295911333125673</v>
      </c>
      <c r="V1750" s="464">
        <v>6267625645812.9346</v>
      </c>
      <c r="W1750" s="460">
        <v>1975.5655915168709</v>
      </c>
      <c r="X1750" s="463">
        <v>2.4713818738451365E-2</v>
      </c>
      <c r="Y1750" s="476">
        <v>2.0000000000000001E-4</v>
      </c>
    </row>
    <row r="1751" spans="1:25" x14ac:dyDescent="0.2">
      <c r="A1751" s="475">
        <f t="shared" si="27"/>
        <v>1747</v>
      </c>
      <c r="B1751" s="462">
        <v>0.51803097082564287</v>
      </c>
      <c r="C1751" s="461">
        <v>2183.945213780547</v>
      </c>
      <c r="D1751" s="462">
        <v>0.59976278540066219</v>
      </c>
      <c r="E1751" s="462">
        <v>0.59442560200297834</v>
      </c>
      <c r="F1751" s="516">
        <v>2025.74</v>
      </c>
      <c r="G1751" s="464">
        <v>152239958401.59073</v>
      </c>
      <c r="H1751" s="461">
        <v>12983247.964877181</v>
      </c>
      <c r="I1751" s="464">
        <v>299118870073.00836</v>
      </c>
      <c r="J1751" s="462">
        <v>0.29868217161712085</v>
      </c>
      <c r="K1751" s="464">
        <v>18398822369.675873</v>
      </c>
      <c r="L1751" s="464">
        <v>49737676717.858925</v>
      </c>
      <c r="M1751" s="464">
        <v>93905605995.756775</v>
      </c>
      <c r="N1751" s="464">
        <v>55223830514.5242</v>
      </c>
      <c r="O1751" s="464">
        <v>21600.045002470251</v>
      </c>
      <c r="P1751" s="461">
        <v>390576.23646528076</v>
      </c>
      <c r="Q1751" s="461">
        <v>243265.03776965174</v>
      </c>
      <c r="R1751" s="464">
        <v>673207766290.13269</v>
      </c>
      <c r="S1751" s="462">
        <v>0.52362077802141527</v>
      </c>
      <c r="T1751" s="462">
        <v>0.31699251389358041</v>
      </c>
      <c r="U1751" s="461">
        <v>17.13439799729769</v>
      </c>
      <c r="V1751" s="464">
        <v>4068292957340.9927</v>
      </c>
      <c r="W1751" s="460">
        <v>1282.1928063004377</v>
      </c>
      <c r="X1751" s="463">
        <v>4.2296092259081951E-2</v>
      </c>
      <c r="Y1751" s="476">
        <v>2.0000000000000001E-4</v>
      </c>
    </row>
    <row r="1752" spans="1:25" x14ac:dyDescent="0.2">
      <c r="A1752" s="475">
        <f t="shared" si="27"/>
        <v>1748</v>
      </c>
      <c r="B1752" s="462">
        <v>0.54194241177811231</v>
      </c>
      <c r="C1752" s="461">
        <v>3075.9253006831295</v>
      </c>
      <c r="D1752" s="462">
        <v>0.97670464185343653</v>
      </c>
      <c r="E1752" s="462">
        <v>0.30202166068395664</v>
      </c>
      <c r="F1752" s="516">
        <v>2023.75</v>
      </c>
      <c r="G1752" s="464">
        <v>293194421767.15851</v>
      </c>
      <c r="H1752" s="461">
        <v>30155363.807519432</v>
      </c>
      <c r="I1752" s="464">
        <v>620596488193.12305</v>
      </c>
      <c r="J1752" s="462">
        <v>0.24164702929285231</v>
      </c>
      <c r="K1752" s="464">
        <v>16385672140.006355</v>
      </c>
      <c r="L1752" s="464">
        <v>0</v>
      </c>
      <c r="M1752" s="464">
        <v>441703857371.21973</v>
      </c>
      <c r="N1752" s="464">
        <v>29917966728.106186</v>
      </c>
      <c r="O1752" s="464">
        <v>15574.639454690488</v>
      </c>
      <c r="P1752" s="461">
        <v>231695.16097872099</v>
      </c>
      <c r="Q1752" s="461">
        <v>114803.62147933223</v>
      </c>
      <c r="R1752" s="464">
        <v>1566983663807.7664</v>
      </c>
      <c r="S1752" s="462">
        <v>0.56635394314228971</v>
      </c>
      <c r="T1752" s="462">
        <v>0.23605477922285137</v>
      </c>
      <c r="U1752" s="461">
        <v>17.670742220044566</v>
      </c>
      <c r="V1752" s="464">
        <v>7103822732923.8301</v>
      </c>
      <c r="W1752" s="460">
        <v>2242.1668244423881</v>
      </c>
      <c r="X1752" s="463">
        <v>4.1867401917684739E-2</v>
      </c>
      <c r="Y1752" s="476">
        <v>2.0000000000000001E-4</v>
      </c>
    </row>
    <row r="1753" spans="1:25" x14ac:dyDescent="0.2">
      <c r="A1753" s="475">
        <f t="shared" si="27"/>
        <v>1749</v>
      </c>
      <c r="B1753" s="462">
        <v>0.54119182626737261</v>
      </c>
      <c r="C1753" s="461">
        <v>4900.6115926729899</v>
      </c>
      <c r="D1753" s="462">
        <v>0.94599001025478469</v>
      </c>
      <c r="E1753" s="462">
        <v>0.4065675163926793</v>
      </c>
      <c r="F1753" s="516">
        <v>2025</v>
      </c>
      <c r="G1753" s="464">
        <v>356732917355.19519</v>
      </c>
      <c r="H1753" s="461">
        <v>27285132.857842468</v>
      </c>
      <c r="I1753" s="464">
        <v>400034887345.70154</v>
      </c>
      <c r="J1753" s="462">
        <v>-2.0985326980899499E-2</v>
      </c>
      <c r="K1753" s="464">
        <v>9641933669.2733231</v>
      </c>
      <c r="L1753" s="464">
        <v>4951703882.9163952</v>
      </c>
      <c r="M1753" s="464">
        <v>190117267252.31113</v>
      </c>
      <c r="N1753" s="464">
        <v>77118962019.600983</v>
      </c>
      <c r="O1753" s="464">
        <v>23374.844265601641</v>
      </c>
      <c r="P1753" s="461">
        <v>502035.77098553127</v>
      </c>
      <c r="Q1753" s="461">
        <v>320818.7427741061</v>
      </c>
      <c r="R1753" s="464">
        <v>1052417659651.3312</v>
      </c>
      <c r="S1753" s="462">
        <v>0.4479946899377385</v>
      </c>
      <c r="T1753" s="462">
        <v>0.33981308655035225</v>
      </c>
      <c r="U1753" s="461">
        <v>20.543423509332143</v>
      </c>
      <c r="V1753" s="464">
        <v>7792133393930.9658</v>
      </c>
      <c r="W1753" s="460">
        <v>2456.2234960002625</v>
      </c>
      <c r="X1753" s="463">
        <v>3.6818036518238915E-2</v>
      </c>
      <c r="Y1753" s="476">
        <v>2.0000000000000001E-4</v>
      </c>
    </row>
    <row r="1754" spans="1:25" x14ac:dyDescent="0.2">
      <c r="A1754" s="475">
        <f t="shared" si="27"/>
        <v>1750</v>
      </c>
      <c r="B1754" s="462">
        <v>0.64746141941946345</v>
      </c>
      <c r="C1754" s="461">
        <v>4434.7137760112646</v>
      </c>
      <c r="D1754" s="462">
        <v>0.37684080710478085</v>
      </c>
      <c r="E1754" s="462">
        <v>0.41082222653279477</v>
      </c>
      <c r="F1754" s="516">
        <v>2023.79</v>
      </c>
      <c r="G1754" s="464">
        <v>140950055090.05225</v>
      </c>
      <c r="H1754" s="461">
        <v>6506661.2684418056</v>
      </c>
      <c r="I1754" s="464">
        <v>218273682999.01157</v>
      </c>
      <c r="J1754" s="462">
        <v>0.40634470670033018</v>
      </c>
      <c r="K1754" s="464">
        <v>7676101055.1219063</v>
      </c>
      <c r="L1754" s="464">
        <v>0</v>
      </c>
      <c r="M1754" s="464">
        <v>205683187741.20346</v>
      </c>
      <c r="N1754" s="464">
        <v>146048951698.97913</v>
      </c>
      <c r="O1754" s="464">
        <v>32452.558465822745</v>
      </c>
      <c r="P1754" s="461">
        <v>923488.88291216595</v>
      </c>
      <c r="Q1754" s="461">
        <v>585371.30659424607</v>
      </c>
      <c r="R1754" s="464">
        <v>773930661654.62598</v>
      </c>
      <c r="S1754" s="462">
        <v>0.56785406384597348</v>
      </c>
      <c r="T1754" s="462">
        <v>0.29129776186848655</v>
      </c>
      <c r="U1754" s="461">
        <v>16.724707186316365</v>
      </c>
      <c r="V1754" s="464">
        <v>4219272051156.8555</v>
      </c>
      <c r="W1754" s="460">
        <v>1330.8489784285218</v>
      </c>
      <c r="X1754" s="463">
        <v>4.2628997330209764E-2</v>
      </c>
      <c r="Y1754" s="476">
        <v>2.0000000000000001E-4</v>
      </c>
    </row>
    <row r="1755" spans="1:25" x14ac:dyDescent="0.2">
      <c r="A1755" s="475">
        <f t="shared" si="27"/>
        <v>1751</v>
      </c>
      <c r="B1755" s="462">
        <v>0.50911475731459055</v>
      </c>
      <c r="C1755" s="461">
        <v>3360.9251187474019</v>
      </c>
      <c r="D1755" s="462">
        <v>0.51568597242813385</v>
      </c>
      <c r="E1755" s="462">
        <v>0.59506903781550657</v>
      </c>
      <c r="F1755" s="516">
        <v>2025.81</v>
      </c>
      <c r="G1755" s="464">
        <v>204746783660.71811</v>
      </c>
      <c r="H1755" s="461">
        <v>10530171.659222426</v>
      </c>
      <c r="I1755" s="464">
        <v>340987606691.31262</v>
      </c>
      <c r="J1755" s="462">
        <v>0.45790105102834266</v>
      </c>
      <c r="K1755" s="464">
        <v>44034460804.814857</v>
      </c>
      <c r="L1755" s="464">
        <v>84797788680.945969</v>
      </c>
      <c r="M1755" s="464">
        <v>103339029309.78384</v>
      </c>
      <c r="N1755" s="464">
        <v>46701444109.130905</v>
      </c>
      <c r="O1755" s="464">
        <v>28246.884184223731</v>
      </c>
      <c r="P1755" s="461">
        <v>325443.82893935352</v>
      </c>
      <c r="Q1755" s="461">
        <v>194831.06748318564</v>
      </c>
      <c r="R1755" s="464">
        <v>783583339040.44958</v>
      </c>
      <c r="S1755" s="462">
        <v>0.5970857102797964</v>
      </c>
      <c r="T1755" s="462">
        <v>0.45842993269352839</v>
      </c>
      <c r="U1755" s="461">
        <v>16.263904696368197</v>
      </c>
      <c r="V1755" s="464">
        <v>6485098181017.8613</v>
      </c>
      <c r="W1755" s="460">
        <v>2046.3530065841576</v>
      </c>
      <c r="X1755" s="463">
        <v>4.4523722741156464E-2</v>
      </c>
      <c r="Y1755" s="476">
        <v>2.0000000000000001E-4</v>
      </c>
    </row>
    <row r="1756" spans="1:25" x14ac:dyDescent="0.2">
      <c r="A1756" s="475">
        <f t="shared" si="27"/>
        <v>1752</v>
      </c>
      <c r="B1756" s="462">
        <v>0.51900660886807193</v>
      </c>
      <c r="C1756" s="461">
        <v>1500</v>
      </c>
      <c r="D1756" s="462">
        <v>0.81263264224980747</v>
      </c>
      <c r="E1756" s="462">
        <v>0.12475605589104666</v>
      </c>
      <c r="F1756" s="516">
        <v>2025.9</v>
      </c>
      <c r="G1756" s="464">
        <v>164386695140.71805</v>
      </c>
      <c r="H1756" s="461">
        <v>21693687.139059372</v>
      </c>
      <c r="I1756" s="464">
        <v>516020873952.52863</v>
      </c>
      <c r="J1756" s="462">
        <v>0.27576044923668985</v>
      </c>
      <c r="K1756" s="464">
        <v>22424902676.939342</v>
      </c>
      <c r="L1756" s="464">
        <v>44357593936.338463</v>
      </c>
      <c r="M1756" s="464">
        <v>74823558010.541336</v>
      </c>
      <c r="N1756" s="464">
        <v>122447978119.27678</v>
      </c>
      <c r="O1756" s="464">
        <v>23675.457593320258</v>
      </c>
      <c r="P1756" s="461">
        <v>650893.4377074244</v>
      </c>
      <c r="Q1756" s="461">
        <v>444742.09245780972</v>
      </c>
      <c r="R1756" s="464">
        <v>985072919727.94092</v>
      </c>
      <c r="S1756" s="462">
        <v>0.44791503119654591</v>
      </c>
      <c r="T1756" s="462">
        <v>0.2988173710542017</v>
      </c>
      <c r="U1756" s="461">
        <v>16.25708454094913</v>
      </c>
      <c r="V1756" s="464">
        <v>5293314837823.1758</v>
      </c>
      <c r="W1756" s="460">
        <v>1669.4794847326646</v>
      </c>
      <c r="X1756" s="463">
        <v>4.4492813293146125E-2</v>
      </c>
      <c r="Y1756" s="476">
        <v>2.0000000000000001E-4</v>
      </c>
    </row>
    <row r="1757" spans="1:25" x14ac:dyDescent="0.2">
      <c r="A1757" s="475">
        <f t="shared" si="27"/>
        <v>1753</v>
      </c>
      <c r="B1757" s="462">
        <v>0.50537831692821245</v>
      </c>
      <c r="C1757" s="461">
        <v>5630.4881403647696</v>
      </c>
      <c r="D1757" s="462">
        <v>0.49828166467036905</v>
      </c>
      <c r="E1757" s="462">
        <v>0.58918491809034168</v>
      </c>
      <c r="F1757" s="516">
        <v>2025.85</v>
      </c>
      <c r="G1757" s="464">
        <v>151214741168.34982</v>
      </c>
      <c r="H1757" s="461">
        <v>9499831.2987803668</v>
      </c>
      <c r="I1757" s="464">
        <v>306753622162.2901</v>
      </c>
      <c r="J1757" s="462">
        <v>0.43633969289914498</v>
      </c>
      <c r="K1757" s="464">
        <v>26009992177.478783</v>
      </c>
      <c r="L1757" s="464">
        <v>43821364400.549782</v>
      </c>
      <c r="M1757" s="464">
        <v>75538728775.668091</v>
      </c>
      <c r="N1757" s="464">
        <v>46802154979.461349</v>
      </c>
      <c r="O1757" s="464">
        <v>32409.960884427328</v>
      </c>
      <c r="P1757" s="461">
        <v>323747.30300181219</v>
      </c>
      <c r="Q1757" s="461">
        <v>193979.45936960907</v>
      </c>
      <c r="R1757" s="464">
        <v>665678868912.04431</v>
      </c>
      <c r="S1757" s="462">
        <v>0.58045426954856849</v>
      </c>
      <c r="T1757" s="462">
        <v>0.40207204340090336</v>
      </c>
      <c r="U1757" s="461">
        <v>16.240147316975946</v>
      </c>
      <c r="V1757" s="464">
        <v>4822832642760.0361</v>
      </c>
      <c r="W1757" s="460">
        <v>1521.3245613491861</v>
      </c>
      <c r="X1757" s="463">
        <v>4.4552322142606592E-2</v>
      </c>
      <c r="Y1757" s="476">
        <v>2.0000000000000001E-4</v>
      </c>
    </row>
    <row r="1758" spans="1:25" x14ac:dyDescent="0.2">
      <c r="A1758" s="475">
        <f t="shared" si="27"/>
        <v>1754</v>
      </c>
      <c r="B1758" s="462">
        <v>0.50340569508434241</v>
      </c>
      <c r="C1758" s="461">
        <v>6784.4525116020041</v>
      </c>
      <c r="D1758" s="462">
        <v>0.54465699731539008</v>
      </c>
      <c r="E1758" s="462">
        <v>0.45387949014188461</v>
      </c>
      <c r="F1758" s="516">
        <v>2026.46</v>
      </c>
      <c r="G1758" s="464">
        <v>133966394073.61649</v>
      </c>
      <c r="H1758" s="461">
        <v>10820775.256854281</v>
      </c>
      <c r="I1758" s="464">
        <v>396300155931.69769</v>
      </c>
      <c r="J1758" s="462">
        <v>0.50340569508434241</v>
      </c>
      <c r="K1758" s="464">
        <v>19958056488.961914</v>
      </c>
      <c r="L1758" s="464">
        <v>10338079065.653154</v>
      </c>
      <c r="M1758" s="464">
        <v>55900042946.952515</v>
      </c>
      <c r="N1758" s="464">
        <v>51886253018.386696</v>
      </c>
      <c r="O1758" s="464">
        <v>37385.998952201429</v>
      </c>
      <c r="P1758" s="461">
        <v>352660.35188255517</v>
      </c>
      <c r="Q1758" s="461">
        <v>215175.52053679459</v>
      </c>
      <c r="R1758" s="464">
        <v>709127861903.74658</v>
      </c>
      <c r="S1758" s="462">
        <v>0.57891734929043348</v>
      </c>
      <c r="T1758" s="462">
        <v>0.43285103661427388</v>
      </c>
      <c r="U1758" s="461">
        <v>15.551517859221955</v>
      </c>
      <c r="V1758" s="464">
        <v>5306921878865.1777</v>
      </c>
      <c r="W1758" s="460">
        <v>1673.3025105204549</v>
      </c>
      <c r="X1758" s="463">
        <v>4.6244524377830908E-2</v>
      </c>
      <c r="Y1758" s="476">
        <v>2.0000000000000001E-4</v>
      </c>
    </row>
    <row r="1759" spans="1:25" x14ac:dyDescent="0.2">
      <c r="A1759" s="475">
        <f t="shared" si="27"/>
        <v>1755</v>
      </c>
      <c r="B1759" s="462">
        <v>0.48151112371297178</v>
      </c>
      <c r="C1759" s="461">
        <v>3957.9400176854761</v>
      </c>
      <c r="D1759" s="462">
        <v>1.1555615583110928</v>
      </c>
      <c r="E1759" s="462">
        <v>0.39882028993027913</v>
      </c>
      <c r="F1759" s="516">
        <v>2024.13</v>
      </c>
      <c r="G1759" s="464">
        <v>570220205414.97852</v>
      </c>
      <c r="H1759" s="461">
        <v>40255980.662291951</v>
      </c>
      <c r="I1759" s="464">
        <v>611006080971.23853</v>
      </c>
      <c r="J1759" s="462">
        <v>5.9800528196196523E-2</v>
      </c>
      <c r="K1759" s="464">
        <v>15701301921.570984</v>
      </c>
      <c r="L1759" s="464">
        <v>0</v>
      </c>
      <c r="M1759" s="464">
        <v>365181626617.32544</v>
      </c>
      <c r="N1759" s="464">
        <v>73190331826.941757</v>
      </c>
      <c r="O1759" s="464">
        <v>31207.573270071094</v>
      </c>
      <c r="P1759" s="461">
        <v>476194.57768454845</v>
      </c>
      <c r="Q1759" s="461">
        <v>294563.76507861406</v>
      </c>
      <c r="R1759" s="464">
        <v>1676193888798.6089</v>
      </c>
      <c r="S1759" s="462">
        <v>0.50468716128924873</v>
      </c>
      <c r="T1759" s="462">
        <v>0.33938053882600333</v>
      </c>
      <c r="U1759" s="461">
        <v>19.433327840044821</v>
      </c>
      <c r="V1759" s="464">
        <v>11811358739369.17</v>
      </c>
      <c r="W1759" s="460">
        <v>3725.9724043014785</v>
      </c>
      <c r="X1759" s="463">
        <v>3.8367762046997898E-2</v>
      </c>
      <c r="Y1759" s="476">
        <v>2.0000000000000001E-4</v>
      </c>
    </row>
    <row r="1760" spans="1:25" x14ac:dyDescent="0.2">
      <c r="A1760" s="475">
        <f t="shared" si="27"/>
        <v>1756</v>
      </c>
      <c r="B1760" s="462">
        <v>0.66522778082671463</v>
      </c>
      <c r="C1760" s="461">
        <v>1608.7577162597831</v>
      </c>
      <c r="D1760" s="462">
        <v>0.62555708678828659</v>
      </c>
      <c r="E1760" s="462">
        <v>0.28080571133433074</v>
      </c>
      <c r="F1760" s="516">
        <v>2024.99</v>
      </c>
      <c r="G1760" s="464">
        <v>284952354550.21216</v>
      </c>
      <c r="H1760" s="461">
        <v>13938036.344526527</v>
      </c>
      <c r="I1760" s="464">
        <v>354613200347.9588</v>
      </c>
      <c r="J1760" s="462">
        <v>0.32149873981219046</v>
      </c>
      <c r="K1760" s="464">
        <v>12045586092.7911</v>
      </c>
      <c r="L1760" s="464">
        <v>11500901737.439058</v>
      </c>
      <c r="M1760" s="464">
        <v>154548449540.69345</v>
      </c>
      <c r="N1760" s="464">
        <v>27341620916.425034</v>
      </c>
      <c r="O1760" s="464">
        <v>31197.866937194867</v>
      </c>
      <c r="P1760" s="461">
        <v>213544.16691564847</v>
      </c>
      <c r="Q1760" s="461">
        <v>108194.55518209605</v>
      </c>
      <c r="R1760" s="464">
        <v>806451612145.04993</v>
      </c>
      <c r="S1760" s="462">
        <v>0.56384840777208378</v>
      </c>
      <c r="T1760" s="462">
        <v>0.45076079359604926</v>
      </c>
      <c r="U1760" s="461">
        <v>17.664124428277319</v>
      </c>
      <c r="V1760" s="464">
        <v>7028152407571.2686</v>
      </c>
      <c r="W1760" s="460">
        <v>2218.7488164107281</v>
      </c>
      <c r="X1760" s="463">
        <v>4.1525645653710641E-2</v>
      </c>
      <c r="Y1760" s="476">
        <v>2.0000000000000001E-4</v>
      </c>
    </row>
    <row r="1761" spans="1:25" x14ac:dyDescent="0.2">
      <c r="A1761" s="475">
        <f t="shared" si="27"/>
        <v>1757</v>
      </c>
      <c r="B1761" s="462">
        <v>0.40929980858750298</v>
      </c>
      <c r="C1761" s="461">
        <v>6813.6652506276514</v>
      </c>
      <c r="D1761" s="462">
        <v>1.007876952177279</v>
      </c>
      <c r="E1761" s="462">
        <v>0.43375195230277469</v>
      </c>
      <c r="F1761" s="516">
        <v>2025.5</v>
      </c>
      <c r="G1761" s="464">
        <v>233424847080.37549</v>
      </c>
      <c r="H1761" s="461">
        <v>27240993.65267998</v>
      </c>
      <c r="I1761" s="464">
        <v>573479782687.99304</v>
      </c>
      <c r="J1761" s="462">
        <v>0.27896145643923231</v>
      </c>
      <c r="K1761" s="464">
        <v>18722910009.978848</v>
      </c>
      <c r="L1761" s="464">
        <v>14414274121.991863</v>
      </c>
      <c r="M1761" s="464">
        <v>143858232749.89328</v>
      </c>
      <c r="N1761" s="464">
        <v>9149893775.1251316</v>
      </c>
      <c r="O1761" s="464">
        <v>20305.31246427459</v>
      </c>
      <c r="P1761" s="461">
        <v>99040.96010019345</v>
      </c>
      <c r="Q1761" s="461">
        <v>37893.390667618332</v>
      </c>
      <c r="R1761" s="464">
        <v>1024378583934.3633</v>
      </c>
      <c r="S1761" s="462">
        <v>0.49335729013236779</v>
      </c>
      <c r="T1761" s="462">
        <v>0.32203080207352069</v>
      </c>
      <c r="U1761" s="461">
        <v>17.202000184169183</v>
      </c>
      <c r="V1761" s="464">
        <v>6111109670487.8027</v>
      </c>
      <c r="W1761" s="460">
        <v>1928.3889284892537</v>
      </c>
      <c r="X1761" s="463">
        <v>4.3598933983658376E-2</v>
      </c>
      <c r="Y1761" s="476">
        <v>2.0000000000000001E-4</v>
      </c>
    </row>
    <row r="1762" spans="1:25" x14ac:dyDescent="0.2">
      <c r="A1762" s="475">
        <f t="shared" si="27"/>
        <v>1758</v>
      </c>
      <c r="B1762" s="462">
        <v>0.34767140130848667</v>
      </c>
      <c r="C1762" s="461">
        <v>9327.7222503299308</v>
      </c>
      <c r="D1762" s="462">
        <v>0.69799124086622899</v>
      </c>
      <c r="E1762" s="462">
        <v>0.43100702013729164</v>
      </c>
      <c r="F1762" s="516">
        <v>2024.5</v>
      </c>
      <c r="G1762" s="464">
        <v>248791374226.44818</v>
      </c>
      <c r="H1762" s="461">
        <v>15095670.251462258</v>
      </c>
      <c r="I1762" s="464">
        <v>506045641584.73877</v>
      </c>
      <c r="J1762" s="462">
        <v>0.34767140130848673</v>
      </c>
      <c r="K1762" s="464">
        <v>16084453470.857821</v>
      </c>
      <c r="L1762" s="464">
        <v>8623730451.0155754</v>
      </c>
      <c r="M1762" s="464">
        <v>198865430681.79941</v>
      </c>
      <c r="N1762" s="464">
        <v>54280221223.83567</v>
      </c>
      <c r="O1762" s="464">
        <v>22163.221994805863</v>
      </c>
      <c r="P1762" s="461">
        <v>355543.08226373524</v>
      </c>
      <c r="Q1762" s="461">
        <v>213297.20292318883</v>
      </c>
      <c r="R1762" s="464">
        <v>1050358426399.0841</v>
      </c>
      <c r="S1762" s="462">
        <v>0.54639175988498712</v>
      </c>
      <c r="T1762" s="462">
        <v>0.38151469066536103</v>
      </c>
      <c r="U1762" s="461">
        <v>16.657608202960294</v>
      </c>
      <c r="V1762" s="464">
        <v>7312318191659.6904</v>
      </c>
      <c r="W1762" s="460">
        <v>2304.936489018025</v>
      </c>
      <c r="X1762" s="463">
        <v>4.4275109372170815E-2</v>
      </c>
      <c r="Y1762" s="476">
        <v>2.0000000000000001E-4</v>
      </c>
    </row>
    <row r="1763" spans="1:25" x14ac:dyDescent="0.2">
      <c r="A1763" s="475">
        <f t="shared" si="27"/>
        <v>1759</v>
      </c>
      <c r="B1763" s="462">
        <v>0.41809765050340214</v>
      </c>
      <c r="C1763" s="461">
        <v>5218.4486895940918</v>
      </c>
      <c r="D1763" s="462">
        <v>0.50212411824693515</v>
      </c>
      <c r="E1763" s="462">
        <v>0.67321292317520431</v>
      </c>
      <c r="F1763" s="516">
        <v>2023.75</v>
      </c>
      <c r="G1763" s="464">
        <v>452709651442.06207</v>
      </c>
      <c r="H1763" s="461">
        <v>9372919.1297969315</v>
      </c>
      <c r="I1763" s="464">
        <v>262977854211.60971</v>
      </c>
      <c r="J1763" s="462">
        <v>0.32023014627794777</v>
      </c>
      <c r="K1763" s="464">
        <v>5201532156.9954777</v>
      </c>
      <c r="L1763" s="464">
        <v>0</v>
      </c>
      <c r="M1763" s="464">
        <v>398664777396.17725</v>
      </c>
      <c r="N1763" s="464">
        <v>45343300482.680557</v>
      </c>
      <c r="O1763" s="464">
        <v>24150.131534043103</v>
      </c>
      <c r="P1763" s="461">
        <v>300865.12909415684</v>
      </c>
      <c r="Q1763" s="461">
        <v>176244.87982047361</v>
      </c>
      <c r="R1763" s="464">
        <v>1014850791333.9279</v>
      </c>
      <c r="S1763" s="462">
        <v>0.64836291269221014</v>
      </c>
      <c r="T1763" s="462">
        <v>0.50897589835765999</v>
      </c>
      <c r="U1763" s="461">
        <v>18.238953652603449</v>
      </c>
      <c r="V1763" s="464">
        <v>10409569369968.707</v>
      </c>
      <c r="W1763" s="460">
        <v>3282.2663239989433</v>
      </c>
      <c r="X1763" s="463">
        <v>3.9742619152077913E-2</v>
      </c>
      <c r="Y1763" s="476">
        <v>2.0000000000000001E-4</v>
      </c>
    </row>
    <row r="1764" spans="1:25" x14ac:dyDescent="0.2">
      <c r="A1764" s="475">
        <f t="shared" si="27"/>
        <v>1760</v>
      </c>
      <c r="B1764" s="462">
        <v>0.58475736931106614</v>
      </c>
      <c r="C1764" s="461">
        <v>5734.2877230315098</v>
      </c>
      <c r="D1764" s="462">
        <v>0.61541655509539894</v>
      </c>
      <c r="E1764" s="462">
        <v>9.5583774866921434E-2</v>
      </c>
      <c r="F1764" s="516">
        <v>2024.13</v>
      </c>
      <c r="G1764" s="464">
        <v>354561718372.90375</v>
      </c>
      <c r="H1764" s="461">
        <v>13130607.783225033</v>
      </c>
      <c r="I1764" s="464">
        <v>391895608004.35052</v>
      </c>
      <c r="J1764" s="462">
        <v>0.4418417899796</v>
      </c>
      <c r="K1764" s="464">
        <v>14113525245.243757</v>
      </c>
      <c r="L1764" s="464">
        <v>0</v>
      </c>
      <c r="M1764" s="464">
        <v>287207052979.12909</v>
      </c>
      <c r="N1764" s="464">
        <v>43244607386.635178</v>
      </c>
      <c r="O1764" s="464">
        <v>26369.420978203259</v>
      </c>
      <c r="P1764" s="461">
        <v>318450.58336261113</v>
      </c>
      <c r="Q1764" s="461">
        <v>186879.8180289928</v>
      </c>
      <c r="R1764" s="464">
        <v>1118405884156.0757</v>
      </c>
      <c r="S1764" s="462">
        <v>0.65059076167961094</v>
      </c>
      <c r="T1764" s="462">
        <v>0.44712634006105278</v>
      </c>
      <c r="U1764" s="461">
        <v>17.210294651970369</v>
      </c>
      <c r="V1764" s="464">
        <v>9466955351667.7266</v>
      </c>
      <c r="W1764" s="460">
        <v>2986.6785364324419</v>
      </c>
      <c r="X1764" s="463">
        <v>4.2424247178731805E-2</v>
      </c>
      <c r="Y1764" s="476">
        <v>2.0000000000000001E-4</v>
      </c>
    </row>
    <row r="1765" spans="1:25" x14ac:dyDescent="0.2">
      <c r="A1765" s="475">
        <f t="shared" si="27"/>
        <v>1761</v>
      </c>
      <c r="B1765" s="462">
        <v>0.42026991113222045</v>
      </c>
      <c r="C1765" s="461">
        <v>1500</v>
      </c>
      <c r="D1765" s="462">
        <v>0.8102524107203728</v>
      </c>
      <c r="E1765" s="462">
        <v>0.49876842982182251</v>
      </c>
      <c r="F1765" s="516">
        <v>2023.75</v>
      </c>
      <c r="G1765" s="464">
        <v>258425695944.04858</v>
      </c>
      <c r="H1765" s="461">
        <v>21784895.083510365</v>
      </c>
      <c r="I1765" s="464">
        <v>433612106481.82153</v>
      </c>
      <c r="J1765" s="462">
        <v>0.17178780937552562</v>
      </c>
      <c r="K1765" s="464">
        <v>14127500196.999985</v>
      </c>
      <c r="L1765" s="464">
        <v>0</v>
      </c>
      <c r="M1765" s="464">
        <v>260896436554.49295</v>
      </c>
      <c r="N1765" s="464">
        <v>74698124860.449265</v>
      </c>
      <c r="O1765" s="464">
        <v>32584.764475007614</v>
      </c>
      <c r="P1765" s="461">
        <v>451211.64616546896</v>
      </c>
      <c r="Q1765" s="461">
        <v>284785.0621705844</v>
      </c>
      <c r="R1765" s="464">
        <v>1074608853468.0118</v>
      </c>
      <c r="S1765" s="462">
        <v>0.50233201543271977</v>
      </c>
      <c r="T1765" s="462">
        <v>0.27634153534186207</v>
      </c>
      <c r="U1765" s="461">
        <v>18.14583640776295</v>
      </c>
      <c r="V1765" s="464">
        <v>5932368437993.4258</v>
      </c>
      <c r="W1765" s="460">
        <v>1871.4447569280915</v>
      </c>
      <c r="X1765" s="463">
        <v>4.0226627221869586E-2</v>
      </c>
      <c r="Y1765" s="476">
        <v>2.0000000000000001E-4</v>
      </c>
    </row>
    <row r="1766" spans="1:25" x14ac:dyDescent="0.2">
      <c r="A1766" s="475">
        <f t="shared" si="27"/>
        <v>1762</v>
      </c>
      <c r="B1766" s="462">
        <v>0.33365180396899552</v>
      </c>
      <c r="C1766" s="461">
        <v>4907.414751510446</v>
      </c>
      <c r="D1766" s="462">
        <v>0.38957395668263395</v>
      </c>
      <c r="E1766" s="462">
        <v>0.64523629521396364</v>
      </c>
      <c r="F1766" s="516">
        <v>2023.84</v>
      </c>
      <c r="G1766" s="464">
        <v>322820011826.76196</v>
      </c>
      <c r="H1766" s="461">
        <v>6962895.0012116907</v>
      </c>
      <c r="I1766" s="464">
        <v>276027316090.9184</v>
      </c>
      <c r="J1766" s="462">
        <v>0.33365180396899552</v>
      </c>
      <c r="K1766" s="464">
        <v>7622771573.3995304</v>
      </c>
      <c r="L1766" s="464">
        <v>0</v>
      </c>
      <c r="M1766" s="464">
        <v>281235105253.7746</v>
      </c>
      <c r="N1766" s="464">
        <v>138410473675.44073</v>
      </c>
      <c r="O1766" s="464">
        <v>34739.435380615207</v>
      </c>
      <c r="P1766" s="461">
        <v>774626.80149464263</v>
      </c>
      <c r="Q1766" s="461">
        <v>475017.3248743224</v>
      </c>
      <c r="R1766" s="464">
        <v>939812513095.40698</v>
      </c>
      <c r="S1766" s="462">
        <v>0.57464978422988222</v>
      </c>
      <c r="T1766" s="462">
        <v>0.41884082759775637</v>
      </c>
      <c r="U1766" s="461">
        <v>17.898516310757042</v>
      </c>
      <c r="V1766" s="464">
        <v>7700453742396.5195</v>
      </c>
      <c r="W1766" s="460">
        <v>2429.4004279924338</v>
      </c>
      <c r="X1766" s="463">
        <v>4.1067840574837713E-2</v>
      </c>
      <c r="Y1766" s="476">
        <v>2.0000000000000001E-4</v>
      </c>
    </row>
    <row r="1767" spans="1:25" x14ac:dyDescent="0.2">
      <c r="A1767" s="475">
        <f t="shared" si="27"/>
        <v>1763</v>
      </c>
      <c r="B1767" s="462">
        <v>0.4798993434014282</v>
      </c>
      <c r="C1767" s="461">
        <v>5791.3457308216612</v>
      </c>
      <c r="D1767" s="462">
        <v>0.38252696196900188</v>
      </c>
      <c r="E1767" s="462">
        <v>0.21549866359865527</v>
      </c>
      <c r="F1767" s="516">
        <v>2024.73</v>
      </c>
      <c r="G1767" s="464">
        <v>174275827617.46655</v>
      </c>
      <c r="H1767" s="461">
        <v>6649419.3043097919</v>
      </c>
      <c r="I1767" s="464">
        <v>275770865743.81506</v>
      </c>
      <c r="J1767" s="462">
        <v>0.47989934340142826</v>
      </c>
      <c r="K1767" s="464">
        <v>8977548004.3710461</v>
      </c>
      <c r="L1767" s="464">
        <v>0</v>
      </c>
      <c r="M1767" s="464">
        <v>149481547848.65436</v>
      </c>
      <c r="N1767" s="464">
        <v>178092001282.7778</v>
      </c>
      <c r="O1767" s="464">
        <v>21371.266435439073</v>
      </c>
      <c r="P1767" s="461">
        <v>1154916.2018880595</v>
      </c>
      <c r="Q1767" s="461">
        <v>758948.02250742982</v>
      </c>
      <c r="R1767" s="464">
        <v>826763427234.76416</v>
      </c>
      <c r="S1767" s="462">
        <v>0.56287172693349907</v>
      </c>
      <c r="T1767" s="462">
        <v>0.37402276771215331</v>
      </c>
      <c r="U1767" s="461">
        <v>16.351705174284469</v>
      </c>
      <c r="V1767" s="464">
        <v>5586813640213.0977</v>
      </c>
      <c r="W1767" s="460">
        <v>1762.2094970926905</v>
      </c>
      <c r="X1767" s="463">
        <v>4.4329131272244984E-2</v>
      </c>
      <c r="Y1767" s="476">
        <v>2.0000000000000001E-4</v>
      </c>
    </row>
    <row r="1768" spans="1:25" x14ac:dyDescent="0.2">
      <c r="A1768" s="475">
        <f t="shared" si="27"/>
        <v>1764</v>
      </c>
      <c r="B1768" s="462">
        <v>0.59478091987524195</v>
      </c>
      <c r="C1768" s="461">
        <v>1866.8768030633296</v>
      </c>
      <c r="D1768" s="462">
        <v>1.1274944759065804</v>
      </c>
      <c r="E1768" s="462">
        <v>0.46944981085016169</v>
      </c>
      <c r="F1768" s="516">
        <v>2027.16</v>
      </c>
      <c r="G1768" s="464">
        <v>150208908636.27481</v>
      </c>
      <c r="H1768" s="461">
        <v>42664650.982925296</v>
      </c>
      <c r="I1768" s="464">
        <v>757242415617.38562</v>
      </c>
      <c r="J1768" s="462">
        <v>0.16286388995170509</v>
      </c>
      <c r="K1768" s="464">
        <v>43794172962.263382</v>
      </c>
      <c r="L1768" s="464">
        <v>137830767603.27167</v>
      </c>
      <c r="M1768" s="464">
        <v>0</v>
      </c>
      <c r="N1768" s="464">
        <v>71697318944.037354</v>
      </c>
      <c r="O1768" s="464">
        <v>25565.103513117236</v>
      </c>
      <c r="P1768" s="461">
        <v>441913.37631342869</v>
      </c>
      <c r="Q1768" s="461">
        <v>268746.12382683076</v>
      </c>
      <c r="R1768" s="464">
        <v>1151270310385.4287</v>
      </c>
      <c r="S1768" s="462">
        <v>0.32820939322603254</v>
      </c>
      <c r="T1768" s="462">
        <v>0.15959081431940364</v>
      </c>
      <c r="U1768" s="461">
        <v>17.606698377132574</v>
      </c>
      <c r="V1768" s="464">
        <v>3625578918697.7847</v>
      </c>
      <c r="W1768" s="460">
        <v>1142.0616041815315</v>
      </c>
      <c r="X1768" s="463">
        <v>4.0763202464567348E-2</v>
      </c>
      <c r="Y1768" s="476">
        <v>2.0000000000000001E-4</v>
      </c>
    </row>
    <row r="1769" spans="1:25" x14ac:dyDescent="0.2">
      <c r="A1769" s="475">
        <f t="shared" si="27"/>
        <v>1765</v>
      </c>
      <c r="B1769" s="462">
        <v>0.57665900367569101</v>
      </c>
      <c r="C1769" s="461">
        <v>1500</v>
      </c>
      <c r="D1769" s="462">
        <v>0.25146682867655157</v>
      </c>
      <c r="E1769" s="462">
        <v>0.7</v>
      </c>
      <c r="F1769" s="516">
        <v>2023.9</v>
      </c>
      <c r="G1769" s="464">
        <v>234374459836.27954</v>
      </c>
      <c r="H1769" s="461">
        <v>3933427.9892136985</v>
      </c>
      <c r="I1769" s="464">
        <v>133176404155.15556</v>
      </c>
      <c r="J1769" s="462">
        <v>0.42245396666180401</v>
      </c>
      <c r="K1769" s="464">
        <v>1859256929.1005664</v>
      </c>
      <c r="L1769" s="464">
        <v>0</v>
      </c>
      <c r="M1769" s="464">
        <v>180016405873.21158</v>
      </c>
      <c r="N1769" s="464">
        <v>86948038594.334076</v>
      </c>
      <c r="O1769" s="464">
        <v>23932.969367488644</v>
      </c>
      <c r="P1769" s="461">
        <v>677373.75805562746</v>
      </c>
      <c r="Q1769" s="461">
        <v>410682.34460315772</v>
      </c>
      <c r="R1769" s="464">
        <v>659102802748.84521</v>
      </c>
      <c r="S1769" s="462">
        <v>0.64761187403858422</v>
      </c>
      <c r="T1769" s="462">
        <v>0.44631001712800589</v>
      </c>
      <c r="U1769" s="461">
        <v>17.773096078557035</v>
      </c>
      <c r="V1769" s="464">
        <v>5843007215266.5137</v>
      </c>
      <c r="W1769" s="460">
        <v>1843.8197532397305</v>
      </c>
      <c r="X1769" s="463">
        <v>4.0368431641746742E-2</v>
      </c>
      <c r="Y1769" s="476">
        <v>2.0000000000000001E-4</v>
      </c>
    </row>
    <row r="1770" spans="1:25" x14ac:dyDescent="0.2">
      <c r="A1770" s="475">
        <f t="shared" si="27"/>
        <v>1766</v>
      </c>
      <c r="B1770" s="462">
        <v>0.49344976912918825</v>
      </c>
      <c r="C1770" s="461">
        <v>6561.5752661296447</v>
      </c>
      <c r="D1770" s="462">
        <v>0.93196211539850871</v>
      </c>
      <c r="E1770" s="462">
        <v>0.2852566569157427</v>
      </c>
      <c r="F1770" s="516">
        <v>2025.25</v>
      </c>
      <c r="G1770" s="464">
        <v>273997431434.13031</v>
      </c>
      <c r="H1770" s="461">
        <v>26416828.047489829</v>
      </c>
      <c r="I1770" s="464">
        <v>625131949613.83813</v>
      </c>
      <c r="J1770" s="462">
        <v>0.30910323455636857</v>
      </c>
      <c r="K1770" s="464">
        <v>32497634205.183208</v>
      </c>
      <c r="L1770" s="464">
        <v>7169222894.3463802</v>
      </c>
      <c r="M1770" s="464">
        <v>153515186230.51331</v>
      </c>
      <c r="N1770" s="464">
        <v>77065390403.547791</v>
      </c>
      <c r="O1770" s="464">
        <v>31181.842235222895</v>
      </c>
      <c r="P1770" s="461">
        <v>468948.71089110925</v>
      </c>
      <c r="Q1770" s="461">
        <v>295179.65416943812</v>
      </c>
      <c r="R1770" s="464">
        <v>1196856620562.415</v>
      </c>
      <c r="S1770" s="462">
        <v>0.49646888081732549</v>
      </c>
      <c r="T1770" s="462">
        <v>0.35964388934651464</v>
      </c>
      <c r="U1770" s="461">
        <v>16.754564465248123</v>
      </c>
      <c r="V1770" s="464">
        <v>7823786651345.8398</v>
      </c>
      <c r="W1770" s="460">
        <v>2466.9822604286069</v>
      </c>
      <c r="X1770" s="463">
        <v>4.4339355446602842E-2</v>
      </c>
      <c r="Y1770" s="476">
        <v>2.0000000000000001E-4</v>
      </c>
    </row>
    <row r="1771" spans="1:25" x14ac:dyDescent="0.2">
      <c r="A1771" s="475">
        <f t="shared" si="27"/>
        <v>1767</v>
      </c>
      <c r="B1771" s="462">
        <v>0.50592309889182463</v>
      </c>
      <c r="C1771" s="461">
        <v>8211.2134856576758</v>
      </c>
      <c r="D1771" s="462">
        <v>0.81016494412628681</v>
      </c>
      <c r="E1771" s="462">
        <v>0.13871173469213688</v>
      </c>
      <c r="F1771" s="516">
        <v>2025.41</v>
      </c>
      <c r="G1771" s="464">
        <v>202997558580.8425</v>
      </c>
      <c r="H1771" s="461">
        <v>19584482.082965586</v>
      </c>
      <c r="I1771" s="464">
        <v>525874521394.19293</v>
      </c>
      <c r="J1771" s="462">
        <v>0.39079749199406077</v>
      </c>
      <c r="K1771" s="464">
        <v>18218467427.278572</v>
      </c>
      <c r="L1771" s="464">
        <v>9173337830.8481426</v>
      </c>
      <c r="M1771" s="464">
        <v>135491270571.16789</v>
      </c>
      <c r="N1771" s="464">
        <v>49447029341.478394</v>
      </c>
      <c r="O1771" s="464">
        <v>30324.942498331013</v>
      </c>
      <c r="P1771" s="461">
        <v>346947.78885883128</v>
      </c>
      <c r="Q1771" s="461">
        <v>203843.43156558878</v>
      </c>
      <c r="R1771" s="464">
        <v>1026072145018.988</v>
      </c>
      <c r="S1771" s="462">
        <v>0.55628114467238576</v>
      </c>
      <c r="T1771" s="462">
        <v>0.37959991128955739</v>
      </c>
      <c r="U1771" s="461">
        <v>16.062010153573468</v>
      </c>
      <c r="V1771" s="464">
        <v>6777275472170.0039</v>
      </c>
      <c r="W1771" s="460">
        <v>2138.25970498175</v>
      </c>
      <c r="X1771" s="463">
        <v>4.619419972700782E-2</v>
      </c>
      <c r="Y1771" s="476">
        <v>2.0000000000000001E-4</v>
      </c>
    </row>
    <row r="1772" spans="1:25" x14ac:dyDescent="0.2">
      <c r="A1772" s="475">
        <f t="shared" si="27"/>
        <v>1768</v>
      </c>
      <c r="B1772" s="462">
        <v>0.43486334948445138</v>
      </c>
      <c r="C1772" s="461">
        <v>1612.5810518405947</v>
      </c>
      <c r="D1772" s="462">
        <v>0.87775865922327678</v>
      </c>
      <c r="E1772" s="462">
        <v>0.35084353014739378</v>
      </c>
      <c r="F1772" s="516">
        <v>2024.79</v>
      </c>
      <c r="G1772" s="464">
        <v>216690761725.74347</v>
      </c>
      <c r="H1772" s="461">
        <v>24536299.44381018</v>
      </c>
      <c r="I1772" s="464">
        <v>534699216955.42017</v>
      </c>
      <c r="J1772" s="462">
        <v>0.20931950104546915</v>
      </c>
      <c r="K1772" s="464">
        <v>11572035426.801235</v>
      </c>
      <c r="L1772" s="464">
        <v>16136778233.663902</v>
      </c>
      <c r="M1772" s="464">
        <v>217607324197.98996</v>
      </c>
      <c r="N1772" s="464">
        <v>76492503456.713882</v>
      </c>
      <c r="O1772" s="464">
        <v>30765.928191989715</v>
      </c>
      <c r="P1772" s="461">
        <v>437208.93231662805</v>
      </c>
      <c r="Q1772" s="461">
        <v>271866.27025976812</v>
      </c>
      <c r="R1772" s="464">
        <v>1155946162123.4717</v>
      </c>
      <c r="S1772" s="462">
        <v>0.4854143647081639</v>
      </c>
      <c r="T1772" s="462">
        <v>0.26085787208345806</v>
      </c>
      <c r="U1772" s="461">
        <v>17.267392127221576</v>
      </c>
      <c r="V1772" s="464">
        <v>5727681868317.0996</v>
      </c>
      <c r="W1772" s="460">
        <v>1806.0132535431389</v>
      </c>
      <c r="X1772" s="463">
        <v>4.2269777601064873E-2</v>
      </c>
      <c r="Y1772" s="476">
        <v>2.0000000000000001E-4</v>
      </c>
    </row>
    <row r="1773" spans="1:25" x14ac:dyDescent="0.2">
      <c r="A1773" s="475">
        <f t="shared" si="27"/>
        <v>1769</v>
      </c>
      <c r="B1773" s="462">
        <v>0.60109842392658441</v>
      </c>
      <c r="C1773" s="461">
        <v>1500</v>
      </c>
      <c r="D1773" s="462">
        <v>0.28072909048342332</v>
      </c>
      <c r="E1773" s="462">
        <v>0.40297888530811066</v>
      </c>
      <c r="F1773" s="516">
        <v>2025.48</v>
      </c>
      <c r="G1773" s="464">
        <v>78161930511.451416</v>
      </c>
      <c r="H1773" s="461">
        <v>4445615.1425187178</v>
      </c>
      <c r="I1773" s="464">
        <v>176180126352.92874</v>
      </c>
      <c r="J1773" s="462">
        <v>0.44615142920369166</v>
      </c>
      <c r="K1773" s="464">
        <v>18064633767.596153</v>
      </c>
      <c r="L1773" s="464">
        <v>21207589095.095146</v>
      </c>
      <c r="M1773" s="464">
        <v>81640164448.19458</v>
      </c>
      <c r="N1773" s="464">
        <v>66638660370.52729</v>
      </c>
      <c r="O1773" s="464">
        <v>32442.436205068112</v>
      </c>
      <c r="P1773" s="461">
        <v>445818.44915222004</v>
      </c>
      <c r="Q1773" s="461">
        <v>245181.08952345594</v>
      </c>
      <c r="R1773" s="464">
        <v>466988220677.84204</v>
      </c>
      <c r="S1773" s="462">
        <v>0.57623936439955104</v>
      </c>
      <c r="T1773" s="462">
        <v>0.34253494454763261</v>
      </c>
      <c r="U1773" s="461">
        <v>15.808295123859549</v>
      </c>
      <c r="V1773" s="464">
        <v>2870342883300.7671</v>
      </c>
      <c r="W1773" s="460">
        <v>905.25430879256612</v>
      </c>
      <c r="X1773" s="463">
        <v>4.481601198483548E-2</v>
      </c>
      <c r="Y1773" s="476">
        <v>2.0000000000000001E-4</v>
      </c>
    </row>
    <row r="1774" spans="1:25" x14ac:dyDescent="0.2">
      <c r="A1774" s="475">
        <f t="shared" si="27"/>
        <v>1770</v>
      </c>
      <c r="B1774" s="462">
        <v>0.43552806303809771</v>
      </c>
      <c r="C1774" s="461">
        <v>5523.8721988510661</v>
      </c>
      <c r="D1774" s="462">
        <v>0.51777051955469999</v>
      </c>
      <c r="E1774" s="462">
        <v>0.40860273883968928</v>
      </c>
      <c r="F1774" s="516">
        <v>2026.64</v>
      </c>
      <c r="G1774" s="464">
        <v>83074162134.801575</v>
      </c>
      <c r="H1774" s="461">
        <v>9793551.2944608647</v>
      </c>
      <c r="I1774" s="464">
        <v>352538899863.44458</v>
      </c>
      <c r="J1774" s="462">
        <v>0.43552806303809777</v>
      </c>
      <c r="K1774" s="464">
        <v>23103552226.472103</v>
      </c>
      <c r="L1774" s="464">
        <v>55005333291.180817</v>
      </c>
      <c r="M1774" s="464">
        <v>16231181476.758184</v>
      </c>
      <c r="N1774" s="464">
        <v>103167627079.05486</v>
      </c>
      <c r="O1774" s="464">
        <v>17554.551041712941</v>
      </c>
      <c r="P1774" s="461">
        <v>613688.31674128096</v>
      </c>
      <c r="Q1774" s="461">
        <v>425651.72252045979</v>
      </c>
      <c r="R1774" s="464">
        <v>655404036125.27612</v>
      </c>
      <c r="S1774" s="462">
        <v>0.50699983703302098</v>
      </c>
      <c r="T1774" s="462">
        <v>0.33842777533043533</v>
      </c>
      <c r="U1774" s="461">
        <v>15.05175479466363</v>
      </c>
      <c r="V1774" s="464">
        <v>3817889283394.7295</v>
      </c>
      <c r="W1774" s="460">
        <v>1205.7133219920943</v>
      </c>
      <c r="X1774" s="463">
        <v>4.6330764616451456E-2</v>
      </c>
      <c r="Y1774" s="476">
        <v>2.0000000000000001E-4</v>
      </c>
    </row>
    <row r="1775" spans="1:25" x14ac:dyDescent="0.2">
      <c r="A1775" s="475">
        <f t="shared" si="27"/>
        <v>1771</v>
      </c>
      <c r="B1775" s="462">
        <v>0.47462886193462811</v>
      </c>
      <c r="C1775" s="461">
        <v>1500</v>
      </c>
      <c r="D1775" s="462">
        <v>0.85266821707312557</v>
      </c>
      <c r="E1775" s="462">
        <v>0.51205980754306057</v>
      </c>
      <c r="F1775" s="516">
        <v>2027.76</v>
      </c>
      <c r="G1775" s="464">
        <v>73877008944.716766</v>
      </c>
      <c r="H1775" s="461">
        <v>23953151.267140813</v>
      </c>
      <c r="I1775" s="464">
        <v>610917838398.48926</v>
      </c>
      <c r="J1775" s="462">
        <v>0.36561054926219672</v>
      </c>
      <c r="K1775" s="464">
        <v>47902811749.628731</v>
      </c>
      <c r="L1775" s="464">
        <v>113349581910.66557</v>
      </c>
      <c r="M1775" s="464">
        <v>0</v>
      </c>
      <c r="N1775" s="464">
        <v>65813477338.463867</v>
      </c>
      <c r="O1775" s="464">
        <v>36620.86556340204</v>
      </c>
      <c r="P1775" s="461">
        <v>410098.25179547037</v>
      </c>
      <c r="Q1775" s="461">
        <v>251432.23385809985</v>
      </c>
      <c r="R1775" s="464">
        <v>860938460012.45227</v>
      </c>
      <c r="S1775" s="462">
        <v>0.42422833303448293</v>
      </c>
      <c r="T1775" s="462">
        <v>0.26795661069691573</v>
      </c>
      <c r="U1775" s="461">
        <v>14.662522835223916</v>
      </c>
      <c r="V1775" s="464">
        <v>3862346577282.6836</v>
      </c>
      <c r="W1775" s="460">
        <v>1219.2676227368192</v>
      </c>
      <c r="X1775" s="463">
        <v>4.7974622821820551E-2</v>
      </c>
      <c r="Y1775" s="476">
        <v>2.0000000000000001E-4</v>
      </c>
    </row>
    <row r="1776" spans="1:25" x14ac:dyDescent="0.2">
      <c r="A1776" s="475">
        <f t="shared" si="27"/>
        <v>1772</v>
      </c>
      <c r="B1776" s="462">
        <v>0.52905910698667802</v>
      </c>
      <c r="C1776" s="461">
        <v>1967.8537318722238</v>
      </c>
      <c r="D1776" s="462">
        <v>1.380611555141523</v>
      </c>
      <c r="E1776" s="462">
        <v>0.35956901331729596</v>
      </c>
      <c r="F1776" s="516">
        <v>2025.2</v>
      </c>
      <c r="G1776" s="464">
        <v>341061638923.75238</v>
      </c>
      <c r="H1776" s="461">
        <v>64179553.185978711</v>
      </c>
      <c r="I1776" s="464">
        <v>885563406321.83435</v>
      </c>
      <c r="J1776" s="462">
        <v>1.7975887002989133E-2</v>
      </c>
      <c r="K1776" s="464">
        <v>30530380276.731308</v>
      </c>
      <c r="L1776" s="464">
        <v>66818778105.623695</v>
      </c>
      <c r="M1776" s="464">
        <v>176144288368.40668</v>
      </c>
      <c r="N1776" s="464">
        <v>61696504887.956978</v>
      </c>
      <c r="O1776" s="464">
        <v>25122.099721135746</v>
      </c>
      <c r="P1776" s="461">
        <v>406248.32992531103</v>
      </c>
      <c r="Q1776" s="461">
        <v>235267.51073572069</v>
      </c>
      <c r="R1776" s="464">
        <v>1578673375737.8269</v>
      </c>
      <c r="S1776" s="462">
        <v>0.33177709444977549</v>
      </c>
      <c r="T1776" s="462">
        <v>0.17972171083363289</v>
      </c>
      <c r="U1776" s="461">
        <v>23.44759575778037</v>
      </c>
      <c r="V1776" s="464">
        <v>7209643614308.1123</v>
      </c>
      <c r="W1776" s="460">
        <v>2276.8170716271493</v>
      </c>
      <c r="X1776" s="463">
        <v>3.1602050522116884E-2</v>
      </c>
      <c r="Y1776" s="476">
        <v>2.0000000000000001E-4</v>
      </c>
    </row>
    <row r="1777" spans="1:25" x14ac:dyDescent="0.2">
      <c r="A1777" s="475">
        <f t="shared" si="27"/>
        <v>1773</v>
      </c>
      <c r="B1777" s="462">
        <v>0.35764746341287434</v>
      </c>
      <c r="C1777" s="461">
        <v>1500</v>
      </c>
      <c r="D1777" s="462">
        <v>0.80530914021597111</v>
      </c>
      <c r="E1777" s="462">
        <v>0.27715590004510476</v>
      </c>
      <c r="F1777" s="516">
        <v>2025.77</v>
      </c>
      <c r="G1777" s="464">
        <v>210510125593.30121</v>
      </c>
      <c r="H1777" s="461">
        <v>22143209.949373782</v>
      </c>
      <c r="I1777" s="464">
        <v>582379088204.4657</v>
      </c>
      <c r="J1777" s="462">
        <v>0.35764746341287434</v>
      </c>
      <c r="K1777" s="464">
        <v>43826907415.377251</v>
      </c>
      <c r="L1777" s="464">
        <v>66555671500.504272</v>
      </c>
      <c r="M1777" s="464">
        <v>158272138933.57904</v>
      </c>
      <c r="N1777" s="464">
        <v>8879502489.8470135</v>
      </c>
      <c r="O1777" s="464">
        <v>36245.303071960268</v>
      </c>
      <c r="P1777" s="461">
        <v>113070.37480254978</v>
      </c>
      <c r="Q1777" s="461">
        <v>39670.754854877683</v>
      </c>
      <c r="R1777" s="464">
        <v>1145800337224.2227</v>
      </c>
      <c r="S1777" s="462">
        <v>0.55680445853003635</v>
      </c>
      <c r="T1777" s="462">
        <v>0.34052047570080718</v>
      </c>
      <c r="U1777" s="461">
        <v>16.087331308161435</v>
      </c>
      <c r="V1777" s="464">
        <v>6934625616752.2959</v>
      </c>
      <c r="W1777" s="460">
        <v>2189.3318426197138</v>
      </c>
      <c r="X1777" s="463">
        <v>4.5207346842302126E-2</v>
      </c>
      <c r="Y1777" s="476">
        <v>2.0000000000000001E-4</v>
      </c>
    </row>
    <row r="1778" spans="1:25" x14ac:dyDescent="0.2">
      <c r="A1778" s="475">
        <f t="shared" si="27"/>
        <v>1774</v>
      </c>
      <c r="B1778" s="462">
        <v>0.52441176436004289</v>
      </c>
      <c r="C1778" s="461">
        <v>6186.3966064108736</v>
      </c>
      <c r="D1778" s="462">
        <v>0.64001982850916217</v>
      </c>
      <c r="E1778" s="462">
        <v>0.5132248998531288</v>
      </c>
      <c r="F1778" s="516">
        <v>2025.23</v>
      </c>
      <c r="G1778" s="464">
        <v>146593571736.37262</v>
      </c>
      <c r="H1778" s="461">
        <v>12984180.741411258</v>
      </c>
      <c r="I1778" s="464">
        <v>418421153475.85278</v>
      </c>
      <c r="J1778" s="462">
        <v>0.40877430079293398</v>
      </c>
      <c r="K1778" s="464">
        <v>29127187431.181221</v>
      </c>
      <c r="L1778" s="464">
        <v>57135535438.952324</v>
      </c>
      <c r="M1778" s="464">
        <v>143697706638.81351</v>
      </c>
      <c r="N1778" s="464">
        <v>72622130963.402374</v>
      </c>
      <c r="O1778" s="464">
        <v>26952.576746445946</v>
      </c>
      <c r="P1778" s="461">
        <v>421608.46572017367</v>
      </c>
      <c r="Q1778" s="461">
        <v>266499.65466159739</v>
      </c>
      <c r="R1778" s="464">
        <v>935482369832.28699</v>
      </c>
      <c r="S1778" s="462">
        <v>0.56631692230382824</v>
      </c>
      <c r="T1778" s="462">
        <v>0.34239070213749556</v>
      </c>
      <c r="U1778" s="461">
        <v>15.651367290663311</v>
      </c>
      <c r="V1778" s="464">
        <v>5597301307626.4512</v>
      </c>
      <c r="W1778" s="460">
        <v>1766.5369616354626</v>
      </c>
      <c r="X1778" s="463">
        <v>4.584151598617392E-2</v>
      </c>
      <c r="Y1778" s="476">
        <v>2.0000000000000001E-4</v>
      </c>
    </row>
    <row r="1779" spans="1:25" x14ac:dyDescent="0.2">
      <c r="A1779" s="475">
        <f t="shared" si="27"/>
        <v>1775</v>
      </c>
      <c r="B1779" s="462">
        <v>0.46239028662574644</v>
      </c>
      <c r="C1779" s="461">
        <v>5773.1181397342425</v>
      </c>
      <c r="D1779" s="462">
        <v>1.156274724515268</v>
      </c>
      <c r="E1779" s="462">
        <v>0.51485846270825786</v>
      </c>
      <c r="F1779" s="516">
        <v>2023.97</v>
      </c>
      <c r="G1779" s="464">
        <v>301294559845.6153</v>
      </c>
      <c r="H1779" s="461">
        <v>34538488.05495359</v>
      </c>
      <c r="I1779" s="464">
        <v>767862065243.09302</v>
      </c>
      <c r="J1779" s="462">
        <v>0.24774258596879173</v>
      </c>
      <c r="K1779" s="464">
        <v>21675344589.793186</v>
      </c>
      <c r="L1779" s="464">
        <v>0</v>
      </c>
      <c r="M1779" s="464">
        <v>286983378836.19464</v>
      </c>
      <c r="N1779" s="464">
        <v>23312385541.667641</v>
      </c>
      <c r="O1779" s="464">
        <v>32476.89244436075</v>
      </c>
      <c r="P1779" s="461">
        <v>167157.39571782135</v>
      </c>
      <c r="Q1779" s="461">
        <v>82989.450346608675</v>
      </c>
      <c r="R1779" s="464">
        <v>1463599628345.8096</v>
      </c>
      <c r="S1779" s="462">
        <v>0.49737756699393854</v>
      </c>
      <c r="T1779" s="462">
        <v>0.28401672197490213</v>
      </c>
      <c r="U1779" s="461">
        <v>17.262076186980345</v>
      </c>
      <c r="V1779" s="464">
        <v>7731343373942.8232</v>
      </c>
      <c r="W1779" s="460">
        <v>2439.7073392285779</v>
      </c>
      <c r="X1779" s="463">
        <v>4.3488339281211534E-2</v>
      </c>
      <c r="Y1779" s="476">
        <v>2.0000000000000001E-4</v>
      </c>
    </row>
    <row r="1780" spans="1:25" x14ac:dyDescent="0.2">
      <c r="A1780" s="475">
        <f t="shared" si="27"/>
        <v>1776</v>
      </c>
      <c r="B1780" s="462">
        <v>0.54040833507997266</v>
      </c>
      <c r="C1780" s="461">
        <v>3247.4039527757941</v>
      </c>
      <c r="D1780" s="462">
        <v>0.29241957532070945</v>
      </c>
      <c r="E1780" s="462">
        <v>0.40303906388474608</v>
      </c>
      <c r="F1780" s="516">
        <v>2024.72</v>
      </c>
      <c r="G1780" s="464">
        <v>207269492449.84521</v>
      </c>
      <c r="H1780" s="461">
        <v>4880451.6689852206</v>
      </c>
      <c r="I1780" s="464">
        <v>213648740657.79355</v>
      </c>
      <c r="J1780" s="462">
        <v>0.52832856543106677</v>
      </c>
      <c r="K1780" s="464">
        <v>6281733973.3471403</v>
      </c>
      <c r="L1780" s="464">
        <v>0</v>
      </c>
      <c r="M1780" s="464">
        <v>184888786560.81924</v>
      </c>
      <c r="N1780" s="464">
        <v>71303676001.535858</v>
      </c>
      <c r="O1780" s="464">
        <v>11774.570823128375</v>
      </c>
      <c r="P1780" s="461">
        <v>501322.22039492585</v>
      </c>
      <c r="Q1780" s="461">
        <v>283337.97640592186</v>
      </c>
      <c r="R1780" s="464">
        <v>697271034146.24951</v>
      </c>
      <c r="S1780" s="462">
        <v>0.65122288004720341</v>
      </c>
      <c r="T1780" s="462">
        <v>0.45181949519268255</v>
      </c>
      <c r="U1780" s="461">
        <v>16.926251118035875</v>
      </c>
      <c r="V1780" s="464">
        <v>6001294568106.96</v>
      </c>
      <c r="W1780" s="460">
        <v>1895.8678316370235</v>
      </c>
      <c r="X1780" s="463">
        <v>4.2137623484986883E-2</v>
      </c>
      <c r="Y1780" s="476">
        <v>2.0000000000000001E-4</v>
      </c>
    </row>
    <row r="1781" spans="1:25" x14ac:dyDescent="0.2">
      <c r="A1781" s="475">
        <f t="shared" si="27"/>
        <v>1777</v>
      </c>
      <c r="B1781" s="462">
        <v>0.63219251218019412</v>
      </c>
      <c r="C1781" s="461">
        <v>5834.3290204139084</v>
      </c>
      <c r="D1781" s="462">
        <v>0.88161135828898718</v>
      </c>
      <c r="E1781" s="462">
        <v>0.7</v>
      </c>
      <c r="F1781" s="516">
        <v>2024.2</v>
      </c>
      <c r="G1781" s="464">
        <v>197306673534.05298</v>
      </c>
      <c r="H1781" s="461">
        <v>23147495.455822725</v>
      </c>
      <c r="I1781" s="464">
        <v>560201554891.10107</v>
      </c>
      <c r="J1781" s="462">
        <v>0.1958755558939872</v>
      </c>
      <c r="K1781" s="464">
        <v>11154973846.973209</v>
      </c>
      <c r="L1781" s="464">
        <v>0</v>
      </c>
      <c r="M1781" s="464">
        <v>134034950208.53311</v>
      </c>
      <c r="N1781" s="464">
        <v>82658010873.753067</v>
      </c>
      <c r="O1781" s="464">
        <v>19472.167853127954</v>
      </c>
      <c r="P1781" s="461">
        <v>428743.39711938251</v>
      </c>
      <c r="Q1781" s="461">
        <v>265151.08001296769</v>
      </c>
      <c r="R1781" s="464">
        <v>999514678532.06592</v>
      </c>
      <c r="S1781" s="462">
        <v>0.41022450155211498</v>
      </c>
      <c r="T1781" s="462">
        <v>0.27288210194376022</v>
      </c>
      <c r="U1781" s="461">
        <v>17.288320390808249</v>
      </c>
      <c r="V1781" s="464">
        <v>5205248108601.668</v>
      </c>
      <c r="W1781" s="460">
        <v>1642.8065855555249</v>
      </c>
      <c r="X1781" s="463">
        <v>4.2418765575936143E-2</v>
      </c>
      <c r="Y1781" s="476">
        <v>2.0000000000000001E-4</v>
      </c>
    </row>
    <row r="1782" spans="1:25" x14ac:dyDescent="0.2">
      <c r="A1782" s="475">
        <f t="shared" si="27"/>
        <v>1778</v>
      </c>
      <c r="B1782" s="462">
        <v>0.5544299969469948</v>
      </c>
      <c r="C1782" s="461">
        <v>5110.9821403794231</v>
      </c>
      <c r="D1782" s="462">
        <v>0.79950271759259905</v>
      </c>
      <c r="E1782" s="462">
        <v>0.25854058660164969</v>
      </c>
      <c r="F1782" s="516">
        <v>2024.41</v>
      </c>
      <c r="G1782" s="464">
        <v>457417347573.87762</v>
      </c>
      <c r="H1782" s="461">
        <v>20060326.312901452</v>
      </c>
      <c r="I1782" s="464">
        <v>452874833642.05414</v>
      </c>
      <c r="J1782" s="462">
        <v>0.21753212110827924</v>
      </c>
      <c r="K1782" s="464">
        <v>14826568717.526249</v>
      </c>
      <c r="L1782" s="464">
        <v>0</v>
      </c>
      <c r="M1782" s="464">
        <v>357419224394.96191</v>
      </c>
      <c r="N1782" s="464">
        <v>87063396922.499054</v>
      </c>
      <c r="O1782" s="464">
        <v>30421.735503908694</v>
      </c>
      <c r="P1782" s="461">
        <v>494093.89039181039</v>
      </c>
      <c r="Q1782" s="461">
        <v>319015.98604983836</v>
      </c>
      <c r="R1782" s="464">
        <v>1429697215274.0818</v>
      </c>
      <c r="S1782" s="462">
        <v>0.57587905821379759</v>
      </c>
      <c r="T1782" s="462">
        <v>0.36672507001700511</v>
      </c>
      <c r="U1782" s="461">
        <v>18.208837308294797</v>
      </c>
      <c r="V1782" s="464">
        <v>10260678108617.902</v>
      </c>
      <c r="W1782" s="460">
        <v>3238.8596845429465</v>
      </c>
      <c r="X1782" s="463">
        <v>4.1085841067018118E-2</v>
      </c>
      <c r="Y1782" s="476">
        <v>2.0000000000000001E-4</v>
      </c>
    </row>
    <row r="1783" spans="1:25" x14ac:dyDescent="0.2">
      <c r="A1783" s="475">
        <f t="shared" si="27"/>
        <v>1779</v>
      </c>
      <c r="B1783" s="462">
        <v>0.59653106358130636</v>
      </c>
      <c r="C1783" s="461">
        <v>4955.6547330669828</v>
      </c>
      <c r="D1783" s="462">
        <v>0.92622192978565865</v>
      </c>
      <c r="E1783" s="462">
        <v>0.39024899180167477</v>
      </c>
      <c r="F1783" s="516">
        <v>2025.48</v>
      </c>
      <c r="G1783" s="464">
        <v>112935695970.45471</v>
      </c>
      <c r="H1783" s="461">
        <v>25681055.512458421</v>
      </c>
      <c r="I1783" s="464">
        <v>657952963258.05774</v>
      </c>
      <c r="J1783" s="462">
        <v>0.50029601502888732</v>
      </c>
      <c r="K1783" s="464">
        <v>24609652792.751217</v>
      </c>
      <c r="L1783" s="464">
        <v>79362025822.279251</v>
      </c>
      <c r="M1783" s="464">
        <v>141055147276.06781</v>
      </c>
      <c r="N1783" s="464">
        <v>61794579687.727386</v>
      </c>
      <c r="O1783" s="464">
        <v>11738.753735825378</v>
      </c>
      <c r="P1783" s="461">
        <v>489494.72426831257</v>
      </c>
      <c r="Q1783" s="461">
        <v>311512.94315203704</v>
      </c>
      <c r="R1783" s="464">
        <v>1221365355688.8416</v>
      </c>
      <c r="S1783" s="462">
        <v>0.60388653959877481</v>
      </c>
      <c r="T1783" s="462">
        <v>0.31509960768966877</v>
      </c>
      <c r="U1783" s="461">
        <v>14.678769529170884</v>
      </c>
      <c r="V1783" s="464">
        <v>6271481116781.9307</v>
      </c>
      <c r="W1783" s="460">
        <v>1977.3418121682769</v>
      </c>
      <c r="X1783" s="463">
        <v>4.897628482044885E-2</v>
      </c>
      <c r="Y1783" s="476">
        <v>2.0000000000000001E-4</v>
      </c>
    </row>
    <row r="1784" spans="1:25" x14ac:dyDescent="0.2">
      <c r="A1784" s="475">
        <f t="shared" si="27"/>
        <v>1780</v>
      </c>
      <c r="B1784" s="462">
        <v>0.50422136097685977</v>
      </c>
      <c r="C1784" s="461">
        <v>1529.6309921479037</v>
      </c>
      <c r="D1784" s="462">
        <v>0.9134616505503006</v>
      </c>
      <c r="E1784" s="462">
        <v>0.35732895389311015</v>
      </c>
      <c r="F1784" s="516">
        <v>2026.06</v>
      </c>
      <c r="G1784" s="464">
        <v>125313791128.35081</v>
      </c>
      <c r="H1784" s="461">
        <v>26626436.049681317</v>
      </c>
      <c r="I1784" s="464">
        <v>583246671717.81201</v>
      </c>
      <c r="J1784" s="462">
        <v>0.21455886361112875</v>
      </c>
      <c r="K1784" s="464">
        <v>29829080519.910126</v>
      </c>
      <c r="L1784" s="464">
        <v>94485022774.625076</v>
      </c>
      <c r="M1784" s="464">
        <v>57474342347.353386</v>
      </c>
      <c r="N1784" s="464">
        <v>31776726887.34827</v>
      </c>
      <c r="O1784" s="464">
        <v>11644.461798547549</v>
      </c>
      <c r="P1784" s="461">
        <v>225112.92617009391</v>
      </c>
      <c r="Q1784" s="461">
        <v>111226.94522678145</v>
      </c>
      <c r="R1784" s="464">
        <v>947354520943.3634</v>
      </c>
      <c r="S1784" s="462">
        <v>0.41044444143528952</v>
      </c>
      <c r="T1784" s="462">
        <v>0.19091421642507236</v>
      </c>
      <c r="U1784" s="461">
        <v>16.921564092507193</v>
      </c>
      <c r="V1784" s="464">
        <v>3405273206152.5444</v>
      </c>
      <c r="W1784" s="460">
        <v>1074.8736352871274</v>
      </c>
      <c r="X1784" s="463">
        <v>4.298060378516412E-2</v>
      </c>
      <c r="Y1784" s="476">
        <v>2.0000000000000001E-4</v>
      </c>
    </row>
    <row r="1785" spans="1:25" x14ac:dyDescent="0.2">
      <c r="A1785" s="475">
        <f t="shared" si="27"/>
        <v>1781</v>
      </c>
      <c r="B1785" s="462">
        <v>0.37790467685043716</v>
      </c>
      <c r="C1785" s="461">
        <v>2355.1906157398184</v>
      </c>
      <c r="D1785" s="462">
        <v>0.64535326233742651</v>
      </c>
      <c r="E1785" s="462">
        <v>0.40750305340843657</v>
      </c>
      <c r="F1785" s="516">
        <v>2025.8</v>
      </c>
      <c r="G1785" s="464">
        <v>73143690578.909134</v>
      </c>
      <c r="H1785" s="461">
        <v>14575610.009790421</v>
      </c>
      <c r="I1785" s="464">
        <v>347279758625.12817</v>
      </c>
      <c r="J1785" s="462">
        <v>0.23397781235621928</v>
      </c>
      <c r="K1785" s="464">
        <v>18953459083.60788</v>
      </c>
      <c r="L1785" s="464">
        <v>14583790668.591022</v>
      </c>
      <c r="M1785" s="464">
        <v>41846795681.163574</v>
      </c>
      <c r="N1785" s="464">
        <v>39417042265.061562</v>
      </c>
      <c r="O1785" s="464">
        <v>28863.78033984753</v>
      </c>
      <c r="P1785" s="461">
        <v>263721.83166057081</v>
      </c>
      <c r="Q1785" s="461">
        <v>144751.20276853599</v>
      </c>
      <c r="R1785" s="464">
        <v>553530426458.55713</v>
      </c>
      <c r="S1785" s="462">
        <v>0.38619279404010748</v>
      </c>
      <c r="T1785" s="462">
        <v>0.20837395274492093</v>
      </c>
      <c r="U1785" s="461">
        <v>16.683657480267044</v>
      </c>
      <c r="V1785" s="464">
        <v>2210628671089.3169</v>
      </c>
      <c r="W1785" s="460">
        <v>696.1276396347522</v>
      </c>
      <c r="X1785" s="463">
        <v>4.1869296088266734E-2</v>
      </c>
      <c r="Y1785" s="476">
        <v>2.0000000000000001E-4</v>
      </c>
    </row>
    <row r="1786" spans="1:25" x14ac:dyDescent="0.2">
      <c r="A1786" s="475">
        <f t="shared" si="27"/>
        <v>1782</v>
      </c>
      <c r="B1786" s="462">
        <v>0.69778794918682907</v>
      </c>
      <c r="C1786" s="461">
        <v>3799.3371105516653</v>
      </c>
      <c r="D1786" s="462">
        <v>1.2349102189818959</v>
      </c>
      <c r="E1786" s="462">
        <v>0.49395874326199296</v>
      </c>
      <c r="F1786" s="516">
        <v>2023.75</v>
      </c>
      <c r="G1786" s="464">
        <v>907322593053.15405</v>
      </c>
      <c r="H1786" s="461">
        <v>42255240.793050826</v>
      </c>
      <c r="I1786" s="464">
        <v>865145488419.17236</v>
      </c>
      <c r="J1786" s="462">
        <v>0.22438543709435421</v>
      </c>
      <c r="K1786" s="464">
        <v>21360964221.306744</v>
      </c>
      <c r="L1786" s="464">
        <v>0</v>
      </c>
      <c r="M1786" s="464">
        <v>652632629156.89941</v>
      </c>
      <c r="N1786" s="464">
        <v>48383482207.185379</v>
      </c>
      <c r="O1786" s="464">
        <v>40533.317563442615</v>
      </c>
      <c r="P1786" s="461">
        <v>274320.5385261742</v>
      </c>
      <c r="Q1786" s="461">
        <v>173041.20372369688</v>
      </c>
      <c r="R1786" s="464">
        <v>2463776008974.3403</v>
      </c>
      <c r="S1786" s="462">
        <v>0.58431054750132783</v>
      </c>
      <c r="T1786" s="462">
        <v>0.41404878920537136</v>
      </c>
      <c r="U1786" s="461">
        <v>18.299244781617361</v>
      </c>
      <c r="V1786" s="464">
        <v>20167117049001.781</v>
      </c>
      <c r="W1786" s="460">
        <v>6360.1127762077458</v>
      </c>
      <c r="X1786" s="463">
        <v>4.0668439116954863E-2</v>
      </c>
      <c r="Y1786" s="476">
        <v>2.0000000000000001E-4</v>
      </c>
    </row>
    <row r="1787" spans="1:25" x14ac:dyDescent="0.2">
      <c r="A1787" s="475">
        <f t="shared" si="27"/>
        <v>1783</v>
      </c>
      <c r="B1787" s="462">
        <v>0.57337879253715829</v>
      </c>
      <c r="C1787" s="461">
        <v>4396.8257734170684</v>
      </c>
      <c r="D1787" s="462">
        <v>0.88070579733773635</v>
      </c>
      <c r="E1787" s="462">
        <v>0.2242385304849723</v>
      </c>
      <c r="F1787" s="516">
        <v>2024.51</v>
      </c>
      <c r="G1787" s="464">
        <v>165594643106.01801</v>
      </c>
      <c r="H1787" s="461">
        <v>23625910.176131222</v>
      </c>
      <c r="I1787" s="464">
        <v>547423744772.69177</v>
      </c>
      <c r="J1787" s="462">
        <v>0.30722205796144064</v>
      </c>
      <c r="K1787" s="464">
        <v>9976123092.6577415</v>
      </c>
      <c r="L1787" s="464">
        <v>0</v>
      </c>
      <c r="M1787" s="464">
        <v>178964336361.96609</v>
      </c>
      <c r="N1787" s="464">
        <v>62366181490.198166</v>
      </c>
      <c r="O1787" s="464">
        <v>34547.140593582306</v>
      </c>
      <c r="P1787" s="461">
        <v>404904.67854456068</v>
      </c>
      <c r="Q1787" s="461">
        <v>246646.33645552519</v>
      </c>
      <c r="R1787" s="464">
        <v>1068181981663.0599</v>
      </c>
      <c r="S1787" s="462">
        <v>0.51215080063386753</v>
      </c>
      <c r="T1787" s="462">
        <v>0.29773461404955998</v>
      </c>
      <c r="U1787" s="461">
        <v>16.065940735687391</v>
      </c>
      <c r="V1787" s="464">
        <v>5657490669063.3799</v>
      </c>
      <c r="W1787" s="460">
        <v>1785.0035728816945</v>
      </c>
      <c r="X1787" s="463">
        <v>4.5422252130895624E-2</v>
      </c>
      <c r="Y1787" s="476">
        <v>2.0000000000000001E-4</v>
      </c>
    </row>
    <row r="1788" spans="1:25" x14ac:dyDescent="0.2">
      <c r="A1788" s="475">
        <f t="shared" si="27"/>
        <v>1784</v>
      </c>
      <c r="B1788" s="462">
        <v>0.53666394167751474</v>
      </c>
      <c r="C1788" s="461">
        <v>2948.3037280109379</v>
      </c>
      <c r="D1788" s="462">
        <v>0.56709755980765897</v>
      </c>
      <c r="E1788" s="462">
        <v>0.40616293177561896</v>
      </c>
      <c r="F1788" s="516">
        <v>2026.29</v>
      </c>
      <c r="G1788" s="464">
        <v>153858097159.16718</v>
      </c>
      <c r="H1788" s="461">
        <v>12000645.351795541</v>
      </c>
      <c r="I1788" s="464">
        <v>395618796783.00299</v>
      </c>
      <c r="J1788" s="462">
        <v>0.43864544409372308</v>
      </c>
      <c r="K1788" s="464">
        <v>27752858720.045742</v>
      </c>
      <c r="L1788" s="464">
        <v>89682635407.902359</v>
      </c>
      <c r="M1788" s="464">
        <v>43421517263.892769</v>
      </c>
      <c r="N1788" s="464">
        <v>83599071089.818573</v>
      </c>
      <c r="O1788" s="464">
        <v>21389.453541699862</v>
      </c>
      <c r="P1788" s="461">
        <v>479803.93224945251</v>
      </c>
      <c r="Q1788" s="461">
        <v>315106.79479695641</v>
      </c>
      <c r="R1788" s="464">
        <v>727411240012.95032</v>
      </c>
      <c r="S1788" s="462">
        <v>0.5262828054225982</v>
      </c>
      <c r="T1788" s="462">
        <v>0.42048533339273642</v>
      </c>
      <c r="U1788" s="461">
        <v>15.883097423577558</v>
      </c>
      <c r="V1788" s="464">
        <v>5478673774419.2061</v>
      </c>
      <c r="W1788" s="460">
        <v>1729.311915311855</v>
      </c>
      <c r="X1788" s="463">
        <v>4.4819955426278667E-2</v>
      </c>
      <c r="Y1788" s="476">
        <v>2.0000000000000001E-4</v>
      </c>
    </row>
    <row r="1789" spans="1:25" x14ac:dyDescent="0.2">
      <c r="A1789" s="475">
        <f t="shared" si="27"/>
        <v>1785</v>
      </c>
      <c r="B1789" s="462">
        <v>0.37216937813197204</v>
      </c>
      <c r="C1789" s="461">
        <v>2997.01780986223</v>
      </c>
      <c r="D1789" s="462">
        <v>0.44346800657676338</v>
      </c>
      <c r="E1789" s="462">
        <v>0.59701096202525517</v>
      </c>
      <c r="F1789" s="516">
        <v>2024.68</v>
      </c>
      <c r="G1789" s="464">
        <v>320715841109.59644</v>
      </c>
      <c r="H1789" s="461">
        <v>8375496.1337489821</v>
      </c>
      <c r="I1789" s="464">
        <v>279429614429.23071</v>
      </c>
      <c r="J1789" s="462">
        <v>0.37216937813197204</v>
      </c>
      <c r="K1789" s="464">
        <v>23221005458.29385</v>
      </c>
      <c r="L1789" s="464">
        <v>23829737094.59235</v>
      </c>
      <c r="M1789" s="464">
        <v>170709662678.96686</v>
      </c>
      <c r="N1789" s="464">
        <v>261848319814.53189</v>
      </c>
      <c r="O1789" s="464">
        <v>23375.565604327043</v>
      </c>
      <c r="P1789" s="461">
        <v>1385542.3039149088</v>
      </c>
      <c r="Q1789" s="461">
        <v>933814.039049641</v>
      </c>
      <c r="R1789" s="464">
        <v>1040517584191.686</v>
      </c>
      <c r="S1789" s="462">
        <v>0.53759245286343826</v>
      </c>
      <c r="T1789" s="462">
        <v>0.43240997303293999</v>
      </c>
      <c r="U1789" s="461">
        <v>17.230248955120381</v>
      </c>
      <c r="V1789" s="464">
        <v>8474444130366.999</v>
      </c>
      <c r="W1789" s="460">
        <v>2675.3305785609746</v>
      </c>
      <c r="X1789" s="463">
        <v>4.2629475771763611E-2</v>
      </c>
      <c r="Y1789" s="476">
        <v>2.0000000000000001E-4</v>
      </c>
    </row>
    <row r="1790" spans="1:25" x14ac:dyDescent="0.2">
      <c r="A1790" s="475">
        <f t="shared" si="27"/>
        <v>1786</v>
      </c>
      <c r="B1790" s="462">
        <v>0.72020613988628779</v>
      </c>
      <c r="C1790" s="461">
        <v>6200.9528764102433</v>
      </c>
      <c r="D1790" s="462">
        <v>0.85089230767760082</v>
      </c>
      <c r="E1790" s="462">
        <v>0.40014576066906504</v>
      </c>
      <c r="F1790" s="516">
        <v>2024.43</v>
      </c>
      <c r="G1790" s="464">
        <v>199523458176.21277</v>
      </c>
      <c r="H1790" s="461">
        <v>22651402.085794557</v>
      </c>
      <c r="I1790" s="464">
        <v>571481380720.13672</v>
      </c>
      <c r="J1790" s="462">
        <v>0.39854984510006308</v>
      </c>
      <c r="K1790" s="464">
        <v>18337709876.670547</v>
      </c>
      <c r="L1790" s="464">
        <v>11694944386.494925</v>
      </c>
      <c r="M1790" s="464">
        <v>241060890521.64667</v>
      </c>
      <c r="N1790" s="464">
        <v>59749816496.308365</v>
      </c>
      <c r="O1790" s="464">
        <v>27195.360658992322</v>
      </c>
      <c r="P1790" s="461">
        <v>416424.87293462118</v>
      </c>
      <c r="Q1790" s="461">
        <v>256401.81397566202</v>
      </c>
      <c r="R1790" s="464">
        <v>1290264158317.4717</v>
      </c>
      <c r="S1790" s="462">
        <v>0.59025386078267916</v>
      </c>
      <c r="T1790" s="462">
        <v>0.31804899789604096</v>
      </c>
      <c r="U1790" s="461">
        <v>15.845232976032881</v>
      </c>
      <c r="V1790" s="464">
        <v>7191803277610.7607</v>
      </c>
      <c r="W1790" s="460">
        <v>2263.8893592686582</v>
      </c>
      <c r="X1790" s="463">
        <v>4.611912321784286E-2</v>
      </c>
      <c r="Y1790" s="476">
        <v>2.0000000000000001E-4</v>
      </c>
    </row>
    <row r="1791" spans="1:25" x14ac:dyDescent="0.2">
      <c r="A1791" s="475">
        <f t="shared" si="27"/>
        <v>1787</v>
      </c>
      <c r="B1791" s="462">
        <v>0.58980341490115584</v>
      </c>
      <c r="C1791" s="461">
        <v>4647.5388700184267</v>
      </c>
      <c r="D1791" s="462">
        <v>0.70972181883892738</v>
      </c>
      <c r="E1791" s="462">
        <v>0.36659168011749149</v>
      </c>
      <c r="F1791" s="516">
        <v>2024.27</v>
      </c>
      <c r="G1791" s="464">
        <v>178851797810.28723</v>
      </c>
      <c r="H1791" s="461">
        <v>16293101.170550438</v>
      </c>
      <c r="I1791" s="464">
        <v>492677605577.31366</v>
      </c>
      <c r="J1791" s="462">
        <v>0.41120009420209158</v>
      </c>
      <c r="K1791" s="464">
        <v>9294673643.6844769</v>
      </c>
      <c r="L1791" s="464">
        <v>369015777.91672617</v>
      </c>
      <c r="M1791" s="464">
        <v>138238630374.04248</v>
      </c>
      <c r="N1791" s="464">
        <v>51174917242.648643</v>
      </c>
      <c r="O1791" s="464">
        <v>45000</v>
      </c>
      <c r="P1791" s="461">
        <v>329541.36771758739</v>
      </c>
      <c r="Q1791" s="461">
        <v>193020.58628729868</v>
      </c>
      <c r="R1791" s="464">
        <v>876406231064.63391</v>
      </c>
      <c r="S1791" s="462">
        <v>0.54482813979436928</v>
      </c>
      <c r="T1791" s="462">
        <v>0.38554567832238668</v>
      </c>
      <c r="U1791" s="461">
        <v>16.141650402467533</v>
      </c>
      <c r="V1791" s="464">
        <v>6067932530484.9951</v>
      </c>
      <c r="W1791" s="460">
        <v>1913.709679197663</v>
      </c>
      <c r="X1791" s="463">
        <v>4.4578674618019641E-2</v>
      </c>
      <c r="Y1791" s="476">
        <v>2.0000000000000001E-4</v>
      </c>
    </row>
    <row r="1792" spans="1:25" x14ac:dyDescent="0.2">
      <c r="A1792" s="475">
        <f t="shared" si="27"/>
        <v>1788</v>
      </c>
      <c r="B1792" s="462">
        <v>0.47644747155249123</v>
      </c>
      <c r="C1792" s="461">
        <v>3814.215052321525</v>
      </c>
      <c r="D1792" s="462">
        <v>1.0436144391238713</v>
      </c>
      <c r="E1792" s="462">
        <v>0.48362899474273113</v>
      </c>
      <c r="F1792" s="516">
        <v>2024.85</v>
      </c>
      <c r="G1792" s="464">
        <v>524396346722.23853</v>
      </c>
      <c r="H1792" s="461">
        <v>34225289.973216563</v>
      </c>
      <c r="I1792" s="464">
        <v>769939732707.34778</v>
      </c>
      <c r="J1792" s="462">
        <v>0.30277863278306649</v>
      </c>
      <c r="K1792" s="464">
        <v>21251981250.319092</v>
      </c>
      <c r="L1792" s="464">
        <v>0</v>
      </c>
      <c r="M1792" s="464">
        <v>285901800952.56854</v>
      </c>
      <c r="N1792" s="464">
        <v>30263713899.569443</v>
      </c>
      <c r="O1792" s="464">
        <v>21288.088367883196</v>
      </c>
      <c r="P1792" s="461">
        <v>231191.64620513917</v>
      </c>
      <c r="Q1792" s="461">
        <v>113326.56609477923</v>
      </c>
      <c r="R1792" s="464">
        <v>1629154002871.5774</v>
      </c>
      <c r="S1792" s="462">
        <v>0.54880002781233839</v>
      </c>
      <c r="T1792" s="462">
        <v>0.42885730003549122</v>
      </c>
      <c r="U1792" s="461">
        <v>17.466804897119712</v>
      </c>
      <c r="V1792" s="464">
        <v>13303781958300.43</v>
      </c>
      <c r="W1792" s="460">
        <v>4194.5023707205719</v>
      </c>
      <c r="X1792" s="463">
        <v>4.2034311385967374E-2</v>
      </c>
      <c r="Y1792" s="476">
        <v>2.0000000000000001E-4</v>
      </c>
    </row>
    <row r="1793" spans="1:25" x14ac:dyDescent="0.2">
      <c r="A1793" s="475">
        <f t="shared" si="27"/>
        <v>1789</v>
      </c>
      <c r="B1793" s="462">
        <v>0.3152047897008543</v>
      </c>
      <c r="C1793" s="461">
        <v>7142.8971935711597</v>
      </c>
      <c r="D1793" s="462">
        <v>0.70697144967871473</v>
      </c>
      <c r="E1793" s="462">
        <v>0.3375898183421987</v>
      </c>
      <c r="F1793" s="516">
        <v>2023.75</v>
      </c>
      <c r="G1793" s="464">
        <v>277005410390.68109</v>
      </c>
      <c r="H1793" s="461">
        <v>15663029.805697683</v>
      </c>
      <c r="I1793" s="464">
        <v>394616437103.21649</v>
      </c>
      <c r="J1793" s="462">
        <v>0.3152047897008543</v>
      </c>
      <c r="K1793" s="464">
        <v>13778535982.653294</v>
      </c>
      <c r="L1793" s="464">
        <v>0</v>
      </c>
      <c r="M1793" s="464">
        <v>257470991461.96021</v>
      </c>
      <c r="N1793" s="464">
        <v>51515290513.261826</v>
      </c>
      <c r="O1793" s="464">
        <v>19989.777884814022</v>
      </c>
      <c r="P1793" s="461">
        <v>360996.74721145519</v>
      </c>
      <c r="Q1793" s="461">
        <v>217274.10208984313</v>
      </c>
      <c r="R1793" s="464">
        <v>990204956503.41919</v>
      </c>
      <c r="S1793" s="462">
        <v>0.56993401894481799</v>
      </c>
      <c r="T1793" s="462">
        <v>0.37388313524205247</v>
      </c>
      <c r="U1793" s="461">
        <v>17.441533282586054</v>
      </c>
      <c r="V1793" s="464">
        <v>7015222635346.2568</v>
      </c>
      <c r="W1793" s="460">
        <v>2214.4596086638662</v>
      </c>
      <c r="X1793" s="463">
        <v>4.2150503713133086E-2</v>
      </c>
      <c r="Y1793" s="476">
        <v>2.0000000000000001E-4</v>
      </c>
    </row>
    <row r="1794" spans="1:25" x14ac:dyDescent="0.2">
      <c r="A1794" s="475">
        <f t="shared" si="27"/>
        <v>1790</v>
      </c>
      <c r="B1794" s="462">
        <v>0.47488919890179382</v>
      </c>
      <c r="C1794" s="461">
        <v>3343.5277219067202</v>
      </c>
      <c r="D1794" s="462">
        <v>0.72093251922830848</v>
      </c>
      <c r="E1794" s="462">
        <v>0.7</v>
      </c>
      <c r="F1794" s="516">
        <v>2024.8</v>
      </c>
      <c r="G1794" s="464">
        <v>170589937777.05954</v>
      </c>
      <c r="H1794" s="461">
        <v>16982103.853866849</v>
      </c>
      <c r="I1794" s="464">
        <v>503398635403.60864</v>
      </c>
      <c r="J1794" s="462">
        <v>0.39939017409346811</v>
      </c>
      <c r="K1794" s="464">
        <v>41051665750.91967</v>
      </c>
      <c r="L1794" s="464">
        <v>110960410124.86186</v>
      </c>
      <c r="M1794" s="464">
        <v>109742238915.85466</v>
      </c>
      <c r="N1794" s="464">
        <v>34028505106.274181</v>
      </c>
      <c r="O1794" s="464">
        <v>27407.311840336784</v>
      </c>
      <c r="P1794" s="461">
        <v>240522.91177453613</v>
      </c>
      <c r="Q1794" s="461">
        <v>126008.75843191941</v>
      </c>
      <c r="R1794" s="464">
        <v>1047782481578.9468</v>
      </c>
      <c r="S1794" s="462">
        <v>0.56945114558838272</v>
      </c>
      <c r="T1794" s="462">
        <v>0.31849267536137515</v>
      </c>
      <c r="U1794" s="461">
        <v>15.944851686225125</v>
      </c>
      <c r="V1794" s="464">
        <v>5934183375759.7432</v>
      </c>
      <c r="W1794" s="460">
        <v>1872.7025446774974</v>
      </c>
      <c r="X1794" s="463">
        <v>4.5134147353544936E-2</v>
      </c>
      <c r="Y1794" s="476">
        <v>2.0000000000000001E-4</v>
      </c>
    </row>
    <row r="1795" spans="1:25" x14ac:dyDescent="0.2">
      <c r="A1795" s="475">
        <f t="shared" si="27"/>
        <v>1791</v>
      </c>
      <c r="B1795" s="462">
        <v>0.46772023275506169</v>
      </c>
      <c r="C1795" s="461">
        <v>4119.3265196191169</v>
      </c>
      <c r="D1795" s="462">
        <v>0.70207692481945472</v>
      </c>
      <c r="E1795" s="462">
        <v>0.27729625863824292</v>
      </c>
      <c r="F1795" s="516">
        <v>2025.08</v>
      </c>
      <c r="G1795" s="464">
        <v>303917367768.42993</v>
      </c>
      <c r="H1795" s="461">
        <v>16488398.259799143</v>
      </c>
      <c r="I1795" s="464">
        <v>420936528487.2395</v>
      </c>
      <c r="J1795" s="462">
        <v>0.28900910254740664</v>
      </c>
      <c r="K1795" s="464">
        <v>19534260001.886974</v>
      </c>
      <c r="L1795" s="464">
        <v>24606301693.895969</v>
      </c>
      <c r="M1795" s="464">
        <v>109398841944.91855</v>
      </c>
      <c r="N1795" s="464">
        <v>56223857903.411476</v>
      </c>
      <c r="O1795" s="464">
        <v>38387.347046839073</v>
      </c>
      <c r="P1795" s="461">
        <v>345351.12196219945</v>
      </c>
      <c r="Q1795" s="461">
        <v>205337.84179777018</v>
      </c>
      <c r="R1795" s="464">
        <v>899167922826.86682</v>
      </c>
      <c r="S1795" s="462">
        <v>0.51991146445141223</v>
      </c>
      <c r="T1795" s="462">
        <v>0.46480033035014473</v>
      </c>
      <c r="U1795" s="461">
        <v>17.281598684562937</v>
      </c>
      <c r="V1795" s="464">
        <v>7919140104063.8984</v>
      </c>
      <c r="W1795" s="460">
        <v>2500.5818023206475</v>
      </c>
      <c r="X1795" s="463">
        <v>4.2357655716876115E-2</v>
      </c>
      <c r="Y1795" s="476">
        <v>2.0000000000000001E-4</v>
      </c>
    </row>
    <row r="1796" spans="1:25" x14ac:dyDescent="0.2">
      <c r="A1796" s="475">
        <f t="shared" si="27"/>
        <v>1792</v>
      </c>
      <c r="B1796" s="462">
        <v>0.50020011003353038</v>
      </c>
      <c r="C1796" s="461">
        <v>4766.5282870692226</v>
      </c>
      <c r="D1796" s="462">
        <v>0.94268753516771053</v>
      </c>
      <c r="E1796" s="462">
        <v>0.62108610053138213</v>
      </c>
      <c r="F1796" s="516">
        <v>2024.82</v>
      </c>
      <c r="G1796" s="464">
        <v>127097705138.88217</v>
      </c>
      <c r="H1796" s="461">
        <v>22777146.325770248</v>
      </c>
      <c r="I1796" s="464">
        <v>369491606872.32898</v>
      </c>
      <c r="J1796" s="462">
        <v>3.395967431893343E-2</v>
      </c>
      <c r="K1796" s="464">
        <v>4435735249.1641836</v>
      </c>
      <c r="L1796" s="464">
        <v>4220808471.9536438</v>
      </c>
      <c r="M1796" s="464">
        <v>145057220080.31924</v>
      </c>
      <c r="N1796" s="464">
        <v>10036385624.797716</v>
      </c>
      <c r="O1796" s="464">
        <v>22852.551262057332</v>
      </c>
      <c r="P1796" s="461">
        <v>156855.54766819597</v>
      </c>
      <c r="Q1796" s="461">
        <v>40800.476166887951</v>
      </c>
      <c r="R1796" s="464">
        <v>744786929097.19287</v>
      </c>
      <c r="S1796" s="462">
        <v>0.41078072346982597</v>
      </c>
      <c r="T1796" s="462">
        <v>0.1322299153324849</v>
      </c>
      <c r="U1796" s="461">
        <v>26.377203599485107</v>
      </c>
      <c r="V1796" s="464">
        <v>2731366401750.1333</v>
      </c>
      <c r="W1796" s="460">
        <v>860.62530050274188</v>
      </c>
      <c r="X1796" s="463">
        <v>2.9188802453555873E-2</v>
      </c>
      <c r="Y1796" s="476">
        <v>2.0000000000000001E-4</v>
      </c>
    </row>
    <row r="1797" spans="1:25" x14ac:dyDescent="0.2">
      <c r="A1797" s="475">
        <f t="shared" si="27"/>
        <v>1793</v>
      </c>
      <c r="B1797" s="462">
        <v>0.49536046914793685</v>
      </c>
      <c r="C1797" s="461">
        <v>1500</v>
      </c>
      <c r="D1797" s="462">
        <v>0.60462182508698525</v>
      </c>
      <c r="E1797" s="462">
        <v>0.22281805463821519</v>
      </c>
      <c r="F1797" s="516">
        <v>2026.69</v>
      </c>
      <c r="G1797" s="464">
        <v>65872326960.610176</v>
      </c>
      <c r="H1797" s="461">
        <v>13848424.484946178</v>
      </c>
      <c r="I1797" s="464">
        <v>453179668057.17249</v>
      </c>
      <c r="J1797" s="462">
        <v>0.48429400850182447</v>
      </c>
      <c r="K1797" s="464">
        <v>12490249980.700539</v>
      </c>
      <c r="L1797" s="464">
        <v>34637177934.203598</v>
      </c>
      <c r="M1797" s="464">
        <v>9586295313.6779785</v>
      </c>
      <c r="N1797" s="464">
        <v>43701104143.325233</v>
      </c>
      <c r="O1797" s="464">
        <v>34550.473744929513</v>
      </c>
      <c r="P1797" s="461">
        <v>305927.83532992896</v>
      </c>
      <c r="Q1797" s="461">
        <v>177570.38710002843</v>
      </c>
      <c r="R1797" s="464">
        <v>630961427781.56799</v>
      </c>
      <c r="S1797" s="462">
        <v>0.52454662901294191</v>
      </c>
      <c r="T1797" s="462">
        <v>0.36704783246485473</v>
      </c>
      <c r="U1797" s="461">
        <v>14.655362270278895</v>
      </c>
      <c r="V1797" s="464">
        <v>3929284099547.5205</v>
      </c>
      <c r="W1797" s="460">
        <v>1240.4887120929818</v>
      </c>
      <c r="X1797" s="463">
        <v>4.7398260635589891E-2</v>
      </c>
      <c r="Y1797" s="476">
        <v>2.0000000000000001E-4</v>
      </c>
    </row>
    <row r="1798" spans="1:25" x14ac:dyDescent="0.2">
      <c r="A1798" s="475">
        <f t="shared" si="27"/>
        <v>1794</v>
      </c>
      <c r="B1798" s="462">
        <v>0.64396045786773959</v>
      </c>
      <c r="C1798" s="461">
        <v>3373.7988832937672</v>
      </c>
      <c r="D1798" s="462">
        <v>0.91260109848346183</v>
      </c>
      <c r="E1798" s="462">
        <v>0.7</v>
      </c>
      <c r="F1798" s="516">
        <v>2025.51</v>
      </c>
      <c r="G1798" s="464">
        <v>227458020907.80649</v>
      </c>
      <c r="H1798" s="461">
        <v>25955206.682641231</v>
      </c>
      <c r="I1798" s="464">
        <v>610046048838.3584</v>
      </c>
      <c r="J1798" s="462">
        <v>0.25131367677632577</v>
      </c>
      <c r="K1798" s="464">
        <v>22196933232.09761</v>
      </c>
      <c r="L1798" s="464">
        <v>41217055770.764778</v>
      </c>
      <c r="M1798" s="464">
        <v>118648707699.79456</v>
      </c>
      <c r="N1798" s="464">
        <v>51855393127.995827</v>
      </c>
      <c r="O1798" s="464">
        <v>22229.818264074231</v>
      </c>
      <c r="P1798" s="461">
        <v>318747.64467503008</v>
      </c>
      <c r="Q1798" s="461">
        <v>180041.97413473378</v>
      </c>
      <c r="R1798" s="464">
        <v>1125068685563.5859</v>
      </c>
      <c r="S1798" s="462">
        <v>0.46708919592226877</v>
      </c>
      <c r="T1798" s="462">
        <v>0.29037203627666625</v>
      </c>
      <c r="U1798" s="461">
        <v>17.094694150040898</v>
      </c>
      <c r="V1798" s="464">
        <v>6143836362396.6035</v>
      </c>
      <c r="W1798" s="460">
        <v>1938.9644976715001</v>
      </c>
      <c r="X1798" s="463">
        <v>4.2879297391599971E-2</v>
      </c>
      <c r="Y1798" s="476">
        <v>2.0000000000000001E-4</v>
      </c>
    </row>
    <row r="1799" spans="1:25" x14ac:dyDescent="0.2">
      <c r="A1799" s="475">
        <f t="shared" ref="A1799:A1862" si="28">A1798+1</f>
        <v>1795</v>
      </c>
      <c r="B1799" s="462">
        <v>0.3225230080531748</v>
      </c>
      <c r="C1799" s="461">
        <v>1500</v>
      </c>
      <c r="D1799" s="462">
        <v>0.75242825666867341</v>
      </c>
      <c r="E1799" s="462">
        <v>0.65962161418241005</v>
      </c>
      <c r="F1799" s="516">
        <v>2023.75</v>
      </c>
      <c r="G1799" s="464">
        <v>232629696996.64355</v>
      </c>
      <c r="H1799" s="461">
        <v>19631250.099847339</v>
      </c>
      <c r="I1799" s="464">
        <v>467908409183.13507</v>
      </c>
      <c r="J1799" s="462">
        <v>0.3225230080531748</v>
      </c>
      <c r="K1799" s="464">
        <v>1364132944.6006756</v>
      </c>
      <c r="L1799" s="464">
        <v>0</v>
      </c>
      <c r="M1799" s="464">
        <v>251683161913.78809</v>
      </c>
      <c r="N1799" s="464">
        <v>36129676036.627594</v>
      </c>
      <c r="O1799" s="464">
        <v>20980.274020802688</v>
      </c>
      <c r="P1799" s="461">
        <v>271298.68128722184</v>
      </c>
      <c r="Q1799" s="461">
        <v>148082.85875272841</v>
      </c>
      <c r="R1799" s="464">
        <v>1034541495900.3054</v>
      </c>
      <c r="S1799" s="462">
        <v>0.56448859936433526</v>
      </c>
      <c r="T1799" s="462">
        <v>0.33139281056271752</v>
      </c>
      <c r="U1799" s="461">
        <v>17.065297498578303</v>
      </c>
      <c r="V1799" s="464">
        <v>6496854092845.1104</v>
      </c>
      <c r="W1799" s="460">
        <v>2049.0887230368303</v>
      </c>
      <c r="X1799" s="463">
        <v>4.2372020812242325E-2</v>
      </c>
      <c r="Y1799" s="476">
        <v>2.0000000000000001E-4</v>
      </c>
    </row>
    <row r="1800" spans="1:25" x14ac:dyDescent="0.2">
      <c r="A1800" s="475">
        <f t="shared" si="28"/>
        <v>1796</v>
      </c>
      <c r="B1800" s="462">
        <v>0.57065077819655841</v>
      </c>
      <c r="C1800" s="461">
        <v>3741.5241788365402</v>
      </c>
      <c r="D1800" s="462">
        <v>0.53322720825994319</v>
      </c>
      <c r="E1800" s="462">
        <v>0.5814574412857485</v>
      </c>
      <c r="F1800" s="516">
        <v>2023.79</v>
      </c>
      <c r="G1800" s="464">
        <v>288001311894.76794</v>
      </c>
      <c r="H1800" s="461">
        <v>10892368.697381394</v>
      </c>
      <c r="I1800" s="464">
        <v>407870775320.02521</v>
      </c>
      <c r="J1800" s="462">
        <v>0.54319305741956758</v>
      </c>
      <c r="K1800" s="464">
        <v>10820512593.908682</v>
      </c>
      <c r="L1800" s="464">
        <v>0</v>
      </c>
      <c r="M1800" s="464">
        <v>319572023635.0376</v>
      </c>
      <c r="N1800" s="464">
        <v>61228165585.306007</v>
      </c>
      <c r="O1800" s="464">
        <v>36702.719069140963</v>
      </c>
      <c r="P1800" s="461">
        <v>414625.48065350833</v>
      </c>
      <c r="Q1800" s="461">
        <v>264213.58020947507</v>
      </c>
      <c r="R1800" s="464">
        <v>1053869192947.9203</v>
      </c>
      <c r="S1800" s="462">
        <v>0.66536914740770969</v>
      </c>
      <c r="T1800" s="462">
        <v>0.45834683781758501</v>
      </c>
      <c r="U1800" s="461">
        <v>16.542968525007336</v>
      </c>
      <c r="V1800" s="464">
        <v>8852551249735.7773</v>
      </c>
      <c r="W1800" s="460">
        <v>2792.8797781879293</v>
      </c>
      <c r="X1800" s="463">
        <v>4.3743696733137834E-2</v>
      </c>
      <c r="Y1800" s="476">
        <v>2.0000000000000001E-4</v>
      </c>
    </row>
    <row r="1801" spans="1:25" x14ac:dyDescent="0.2">
      <c r="A1801" s="475">
        <f t="shared" si="28"/>
        <v>1797</v>
      </c>
      <c r="B1801" s="462">
        <v>0.38269794262219275</v>
      </c>
      <c r="C1801" s="461">
        <v>6498.2250345109169</v>
      </c>
      <c r="D1801" s="462">
        <v>0.86868546310100037</v>
      </c>
      <c r="E1801" s="462">
        <v>0.44146064275108737</v>
      </c>
      <c r="F1801" s="516">
        <v>2024.47</v>
      </c>
      <c r="G1801" s="464">
        <v>341519883939.1203</v>
      </c>
      <c r="H1801" s="461">
        <v>22689605.88963531</v>
      </c>
      <c r="I1801" s="464">
        <v>553475611798.91846</v>
      </c>
      <c r="J1801" s="462">
        <v>0.27808497245091091</v>
      </c>
      <c r="K1801" s="464">
        <v>15079385909.395508</v>
      </c>
      <c r="L1801" s="464">
        <v>0</v>
      </c>
      <c r="M1801" s="464">
        <v>246169955603.29745</v>
      </c>
      <c r="N1801" s="464">
        <v>59543197639.848076</v>
      </c>
      <c r="O1801" s="464">
        <v>19785.865573336443</v>
      </c>
      <c r="P1801" s="461">
        <v>364322.26132270996</v>
      </c>
      <c r="Q1801" s="461">
        <v>215684.138905406</v>
      </c>
      <c r="R1801" s="464">
        <v>1209005413347.5166</v>
      </c>
      <c r="S1801" s="462">
        <v>0.52972918067998809</v>
      </c>
      <c r="T1801" s="462">
        <v>0.35796886737780437</v>
      </c>
      <c r="U1801" s="461">
        <v>17.68488574153973</v>
      </c>
      <c r="V1801" s="464">
        <v>8357513533477.2061</v>
      </c>
      <c r="W1801" s="460">
        <v>2635.1876464398201</v>
      </c>
      <c r="X1801" s="463">
        <v>4.1620381651918018E-2</v>
      </c>
      <c r="Y1801" s="476">
        <v>2.0000000000000001E-4</v>
      </c>
    </row>
    <row r="1802" spans="1:25" x14ac:dyDescent="0.2">
      <c r="A1802" s="475">
        <f t="shared" si="28"/>
        <v>1798</v>
      </c>
      <c r="B1802" s="462">
        <v>0.54804094243009216</v>
      </c>
      <c r="C1802" s="461">
        <v>4232.1849850846866</v>
      </c>
      <c r="D1802" s="462">
        <v>0.83217163088013524</v>
      </c>
      <c r="E1802" s="462">
        <v>0.60349763741388918</v>
      </c>
      <c r="F1802" s="516">
        <v>2026.01</v>
      </c>
      <c r="G1802" s="464">
        <v>154615615713.77417</v>
      </c>
      <c r="H1802" s="461">
        <v>21844664.044395383</v>
      </c>
      <c r="I1802" s="464">
        <v>480078184579.36389</v>
      </c>
      <c r="J1802" s="462">
        <v>0.30079189336188672</v>
      </c>
      <c r="K1802" s="464">
        <v>28857738912.944138</v>
      </c>
      <c r="L1802" s="464">
        <v>48537215796.374527</v>
      </c>
      <c r="M1802" s="464">
        <v>60033470306.585426</v>
      </c>
      <c r="N1802" s="464">
        <v>72018414443.801712</v>
      </c>
      <c r="O1802" s="464">
        <v>10000</v>
      </c>
      <c r="P1802" s="461">
        <v>475319.24208766373</v>
      </c>
      <c r="Q1802" s="461">
        <v>303140.54187840573</v>
      </c>
      <c r="R1802" s="464">
        <v>899318238535.25403</v>
      </c>
      <c r="S1802" s="462">
        <v>0.47195753412386382</v>
      </c>
      <c r="T1802" s="462">
        <v>0.29941510446173913</v>
      </c>
      <c r="U1802" s="461">
        <v>16.355028847030738</v>
      </c>
      <c r="V1802" s="464">
        <v>4906484546272.0664</v>
      </c>
      <c r="W1802" s="460">
        <v>1548.9032631146652</v>
      </c>
      <c r="X1802" s="463">
        <v>4.4404809966786155E-2</v>
      </c>
      <c r="Y1802" s="476">
        <v>2.0000000000000001E-4</v>
      </c>
    </row>
    <row r="1803" spans="1:25" x14ac:dyDescent="0.2">
      <c r="A1803" s="475">
        <f t="shared" si="28"/>
        <v>1799</v>
      </c>
      <c r="B1803" s="462">
        <v>0.44928372032769048</v>
      </c>
      <c r="C1803" s="461">
        <v>2676.5814840324697</v>
      </c>
      <c r="D1803" s="462">
        <v>0.27946542815450576</v>
      </c>
      <c r="E1803" s="462">
        <v>0.44998643806808569</v>
      </c>
      <c r="F1803" s="516">
        <v>2025.58</v>
      </c>
      <c r="G1803" s="464">
        <v>127705867261.08261</v>
      </c>
      <c r="H1803" s="461">
        <v>4585843.4745576754</v>
      </c>
      <c r="I1803" s="464">
        <v>232459264914.94485</v>
      </c>
      <c r="J1803" s="462">
        <v>0.44928372032769048</v>
      </c>
      <c r="K1803" s="464">
        <v>24948053418.011707</v>
      </c>
      <c r="L1803" s="464">
        <v>31980336025.672195</v>
      </c>
      <c r="M1803" s="464">
        <v>82809362692.71347</v>
      </c>
      <c r="N1803" s="464">
        <v>87930129709.353989</v>
      </c>
      <c r="O1803" s="464">
        <v>28065.468558077417</v>
      </c>
      <c r="P1803" s="461">
        <v>614040.89500820916</v>
      </c>
      <c r="Q1803" s="461">
        <v>363721.00134869653</v>
      </c>
      <c r="R1803" s="464">
        <v>560092142778.15369</v>
      </c>
      <c r="S1803" s="462">
        <v>0.55003714424203276</v>
      </c>
      <c r="T1803" s="462">
        <v>0.42830785436007057</v>
      </c>
      <c r="U1803" s="461">
        <v>16.044975864455306</v>
      </c>
      <c r="V1803" s="464">
        <v>4321002622963.8228</v>
      </c>
      <c r="W1803" s="460">
        <v>1363.2669774743802</v>
      </c>
      <c r="X1803" s="463">
        <v>4.4554280013980631E-2</v>
      </c>
      <c r="Y1803" s="476">
        <v>2.0000000000000001E-4</v>
      </c>
    </row>
    <row r="1804" spans="1:25" x14ac:dyDescent="0.2">
      <c r="A1804" s="475">
        <f t="shared" si="28"/>
        <v>1800</v>
      </c>
      <c r="B1804" s="462">
        <v>0.33901094358335326</v>
      </c>
      <c r="C1804" s="461">
        <v>8562.4730051482693</v>
      </c>
      <c r="D1804" s="462">
        <v>0.69064169004204368</v>
      </c>
      <c r="E1804" s="462">
        <v>0.62993057039500988</v>
      </c>
      <c r="F1804" s="516">
        <v>2023.75</v>
      </c>
      <c r="G1804" s="464">
        <v>442407582583.6571</v>
      </c>
      <c r="H1804" s="461">
        <v>14949518.42174026</v>
      </c>
      <c r="I1804" s="464">
        <v>326453476473.01398</v>
      </c>
      <c r="J1804" s="462">
        <v>0.11309609556525757</v>
      </c>
      <c r="K1804" s="464">
        <v>4612070016.3758469</v>
      </c>
      <c r="L1804" s="464">
        <v>0</v>
      </c>
      <c r="M1804" s="464">
        <v>422462146405.60986</v>
      </c>
      <c r="N1804" s="464">
        <v>39826543404.322456</v>
      </c>
      <c r="O1804" s="464">
        <v>25775.574347982176</v>
      </c>
      <c r="P1804" s="461">
        <v>258954.53034909361</v>
      </c>
      <c r="Q1804" s="461">
        <v>140227.51470958645</v>
      </c>
      <c r="R1804" s="464">
        <v>1141945183180.8564</v>
      </c>
      <c r="S1804" s="462">
        <v>0.58208557671901517</v>
      </c>
      <c r="T1804" s="462">
        <v>0.40170968742541613</v>
      </c>
      <c r="U1804" s="461">
        <v>18.786523580998121</v>
      </c>
      <c r="V1804" s="464">
        <v>9272310079419.2441</v>
      </c>
      <c r="W1804" s="460">
        <v>2927.9925623638869</v>
      </c>
      <c r="X1804" s="463">
        <v>3.9713504638573621E-2</v>
      </c>
      <c r="Y1804" s="476">
        <v>2.0000000000000001E-4</v>
      </c>
    </row>
    <row r="1805" spans="1:25" x14ac:dyDescent="0.2">
      <c r="A1805" s="475">
        <f t="shared" si="28"/>
        <v>1801</v>
      </c>
      <c r="B1805" s="462">
        <v>0.22985697127684357</v>
      </c>
      <c r="C1805" s="461">
        <v>1500</v>
      </c>
      <c r="D1805" s="462">
        <v>0.26448889971972483</v>
      </c>
      <c r="E1805" s="462">
        <v>0.7</v>
      </c>
      <c r="F1805" s="516">
        <v>2023.75</v>
      </c>
      <c r="G1805" s="464">
        <v>209307933625.9968</v>
      </c>
      <c r="H1805" s="461">
        <v>4343769.5365431588</v>
      </c>
      <c r="I1805" s="464">
        <v>216504760374.41785</v>
      </c>
      <c r="J1805" s="462">
        <v>0.22985697127684357</v>
      </c>
      <c r="K1805" s="464">
        <v>3914227738.1468077</v>
      </c>
      <c r="L1805" s="464">
        <v>0</v>
      </c>
      <c r="M1805" s="464">
        <v>289744727859.14465</v>
      </c>
      <c r="N1805" s="464">
        <v>147720043534.60397</v>
      </c>
      <c r="O1805" s="464">
        <v>36251.487443261816</v>
      </c>
      <c r="P1805" s="461">
        <v>855923.69800974138</v>
      </c>
      <c r="Q1805" s="461">
        <v>541347.81757566333</v>
      </c>
      <c r="R1805" s="464">
        <v>891263121311.82727</v>
      </c>
      <c r="S1805" s="462">
        <v>0.56598671999157102</v>
      </c>
      <c r="T1805" s="462">
        <v>0.28001439990520832</v>
      </c>
      <c r="U1805" s="461">
        <v>18.012192795831758</v>
      </c>
      <c r="V1805" s="464">
        <v>4942815825711.2656</v>
      </c>
      <c r="W1805" s="460">
        <v>1559.4314865021213</v>
      </c>
      <c r="X1805" s="463">
        <v>4.0474590927851654E-2</v>
      </c>
      <c r="Y1805" s="476">
        <v>2.0000000000000001E-4</v>
      </c>
    </row>
    <row r="1806" spans="1:25" x14ac:dyDescent="0.2">
      <c r="A1806" s="475">
        <f t="shared" si="28"/>
        <v>1802</v>
      </c>
      <c r="B1806" s="462">
        <v>0.37380518900838777</v>
      </c>
      <c r="C1806" s="461">
        <v>4604.9303288044903</v>
      </c>
      <c r="D1806" s="462">
        <v>0.5425020287603084</v>
      </c>
      <c r="E1806" s="462">
        <v>0.28267959753717964</v>
      </c>
      <c r="F1806" s="516">
        <v>2025.26</v>
      </c>
      <c r="G1806" s="464">
        <v>112346114842.82245</v>
      </c>
      <c r="H1806" s="461">
        <v>10739892.974508945</v>
      </c>
      <c r="I1806" s="464">
        <v>326273834348.93829</v>
      </c>
      <c r="J1806" s="462">
        <v>0.32438334466441354</v>
      </c>
      <c r="K1806" s="464">
        <v>10233469889.201084</v>
      </c>
      <c r="L1806" s="464">
        <v>14432130785.458784</v>
      </c>
      <c r="M1806" s="464">
        <v>84537641120.338684</v>
      </c>
      <c r="N1806" s="464">
        <v>51005146229.26297</v>
      </c>
      <c r="O1806" s="464">
        <v>16637.010568452708</v>
      </c>
      <c r="P1806" s="461">
        <v>297553.59272239165</v>
      </c>
      <c r="Q1806" s="461">
        <v>172702.30224039897</v>
      </c>
      <c r="R1806" s="464">
        <v>607362462109.8114</v>
      </c>
      <c r="S1806" s="462">
        <v>0.49286652325984315</v>
      </c>
      <c r="T1806" s="462">
        <v>0.33127729201607059</v>
      </c>
      <c r="U1806" s="461">
        <v>16.270399429873432</v>
      </c>
      <c r="V1806" s="464">
        <v>3723359067978.5786</v>
      </c>
      <c r="W1806" s="460">
        <v>1174.168049895188</v>
      </c>
      <c r="X1806" s="463">
        <v>4.3648009531814094E-2</v>
      </c>
      <c r="Y1806" s="476">
        <v>2.0000000000000001E-4</v>
      </c>
    </row>
    <row r="1807" spans="1:25" x14ac:dyDescent="0.2">
      <c r="A1807" s="475">
        <f t="shared" si="28"/>
        <v>1803</v>
      </c>
      <c r="B1807" s="462">
        <v>0.51157106515496076</v>
      </c>
      <c r="C1807" s="461">
        <v>6203.8978732389332</v>
      </c>
      <c r="D1807" s="462">
        <v>0.98726314338549892</v>
      </c>
      <c r="E1807" s="462">
        <v>0.58834601129147646</v>
      </c>
      <c r="F1807" s="516">
        <v>2025.01</v>
      </c>
      <c r="G1807" s="464">
        <v>429474994760.36798</v>
      </c>
      <c r="H1807" s="461">
        <v>28045211.817835834</v>
      </c>
      <c r="I1807" s="464">
        <v>724126671782.12341</v>
      </c>
      <c r="J1807" s="462">
        <v>0.36964879970564113</v>
      </c>
      <c r="K1807" s="464">
        <v>31481740364.848862</v>
      </c>
      <c r="L1807" s="464">
        <v>49448012253.231178</v>
      </c>
      <c r="M1807" s="464">
        <v>148400654101.47797</v>
      </c>
      <c r="N1807" s="464">
        <v>11472861045.373322</v>
      </c>
      <c r="O1807" s="464">
        <v>26411.424186754706</v>
      </c>
      <c r="P1807" s="461">
        <v>120086.86223231629</v>
      </c>
      <c r="Q1807" s="461">
        <v>43720.650753338959</v>
      </c>
      <c r="R1807" s="464">
        <v>1369854473690.7344</v>
      </c>
      <c r="S1807" s="462">
        <v>0.56174581006694713</v>
      </c>
      <c r="T1807" s="462">
        <v>0.47772863073224264</v>
      </c>
      <c r="U1807" s="461">
        <v>16.858697273575622</v>
      </c>
      <c r="V1807" s="464">
        <v>11902342125383.682</v>
      </c>
      <c r="W1807" s="460">
        <v>3755.2877174337564</v>
      </c>
      <c r="X1807" s="463">
        <v>4.3679243132240454E-2</v>
      </c>
      <c r="Y1807" s="476">
        <v>2.0000000000000001E-4</v>
      </c>
    </row>
    <row r="1808" spans="1:25" x14ac:dyDescent="0.2">
      <c r="A1808" s="475">
        <f t="shared" si="28"/>
        <v>1804</v>
      </c>
      <c r="B1808" s="462">
        <v>0.61034966656327894</v>
      </c>
      <c r="C1808" s="461">
        <v>6012.7667611600264</v>
      </c>
      <c r="D1808" s="462">
        <v>0.97980045615562783</v>
      </c>
      <c r="E1808" s="462">
        <v>0.5016486030152264</v>
      </c>
      <c r="F1808" s="516">
        <v>2024.78</v>
      </c>
      <c r="G1808" s="464">
        <v>477680746898.55219</v>
      </c>
      <c r="H1808" s="461">
        <v>28177083.917768404</v>
      </c>
      <c r="I1808" s="464">
        <v>650195231270.0459</v>
      </c>
      <c r="J1808" s="462">
        <v>0.30640455152787927</v>
      </c>
      <c r="K1808" s="464">
        <v>21497102492.240448</v>
      </c>
      <c r="L1808" s="464">
        <v>12313964135.93049</v>
      </c>
      <c r="M1808" s="464">
        <v>387131264313.94958</v>
      </c>
      <c r="N1808" s="464">
        <v>71514466846.237976</v>
      </c>
      <c r="O1808" s="464">
        <v>30774.926894195683</v>
      </c>
      <c r="P1808" s="461">
        <v>447495.13988016063</v>
      </c>
      <c r="Q1808" s="461">
        <v>277049.38878082216</v>
      </c>
      <c r="R1808" s="464">
        <v>1689003757596.2354</v>
      </c>
      <c r="S1808" s="462">
        <v>0.58106944075213796</v>
      </c>
      <c r="T1808" s="462">
        <v>0.3541509646065481</v>
      </c>
      <c r="U1808" s="461">
        <v>17.740724912160815</v>
      </c>
      <c r="V1808" s="464">
        <v>11460320454980.016</v>
      </c>
      <c r="W1808" s="460">
        <v>3617.9869911529968</v>
      </c>
      <c r="X1808" s="463">
        <v>4.1930844494992459E-2</v>
      </c>
      <c r="Y1808" s="476">
        <v>2.0000000000000001E-4</v>
      </c>
    </row>
    <row r="1809" spans="1:25" x14ac:dyDescent="0.2">
      <c r="A1809" s="475">
        <f t="shared" si="28"/>
        <v>1805</v>
      </c>
      <c r="B1809" s="462">
        <v>0.43815561050618945</v>
      </c>
      <c r="C1809" s="461">
        <v>4675.1614313727787</v>
      </c>
      <c r="D1809" s="462">
        <v>0.43557878092045937</v>
      </c>
      <c r="E1809" s="462">
        <v>0.43850883272227681</v>
      </c>
      <c r="F1809" s="516">
        <v>2025.55</v>
      </c>
      <c r="G1809" s="464">
        <v>127164645749.91805</v>
      </c>
      <c r="H1809" s="461">
        <v>8186401.5727630807</v>
      </c>
      <c r="I1809" s="464">
        <v>212719522107.74286</v>
      </c>
      <c r="J1809" s="462">
        <v>0.2734565587141411</v>
      </c>
      <c r="K1809" s="464">
        <v>13357072612.46286</v>
      </c>
      <c r="L1809" s="464">
        <v>25613657741.203796</v>
      </c>
      <c r="M1809" s="464">
        <v>132817994188.0488</v>
      </c>
      <c r="N1809" s="464">
        <v>62657388887.15432</v>
      </c>
      <c r="O1809" s="464">
        <v>31216.177195557881</v>
      </c>
      <c r="P1809" s="461">
        <v>397086.90726394631</v>
      </c>
      <c r="Q1809" s="461">
        <v>253322.88701165939</v>
      </c>
      <c r="R1809" s="464">
        <v>635835306813.35498</v>
      </c>
      <c r="S1809" s="462">
        <v>0.55697371243035965</v>
      </c>
      <c r="T1809" s="462">
        <v>0.28561590076623422</v>
      </c>
      <c r="U1809" s="461">
        <v>17.120359338241958</v>
      </c>
      <c r="V1809" s="464">
        <v>3451278393463.0107</v>
      </c>
      <c r="W1809" s="460">
        <v>1088.5746561036949</v>
      </c>
      <c r="X1809" s="463">
        <v>4.2481577792591242E-2</v>
      </c>
      <c r="Y1809" s="476">
        <v>2.0000000000000001E-4</v>
      </c>
    </row>
    <row r="1810" spans="1:25" x14ac:dyDescent="0.2">
      <c r="A1810" s="475">
        <f t="shared" si="28"/>
        <v>1806</v>
      </c>
      <c r="B1810" s="462">
        <v>0.3913293416538301</v>
      </c>
      <c r="C1810" s="461">
        <v>3419.3476935122403</v>
      </c>
      <c r="D1810" s="462">
        <v>1.002763735015104</v>
      </c>
      <c r="E1810" s="462">
        <v>0.64350314150850085</v>
      </c>
      <c r="F1810" s="516">
        <v>2025.66</v>
      </c>
      <c r="G1810" s="464">
        <v>205780375797.42804</v>
      </c>
      <c r="H1810" s="461">
        <v>30808071.471321363</v>
      </c>
      <c r="I1810" s="464">
        <v>687171696872.49365</v>
      </c>
      <c r="J1810" s="462">
        <v>0.29347227530870479</v>
      </c>
      <c r="K1810" s="464">
        <v>18118648647.816551</v>
      </c>
      <c r="L1810" s="464">
        <v>9972631246.4602585</v>
      </c>
      <c r="M1810" s="464">
        <v>106762895364.32935</v>
      </c>
      <c r="N1810" s="464">
        <v>147575180058.0072</v>
      </c>
      <c r="O1810" s="464">
        <v>21153.357686030256</v>
      </c>
      <c r="P1810" s="461">
        <v>802839.12634750549</v>
      </c>
      <c r="Q1810" s="461">
        <v>561665.82670271362</v>
      </c>
      <c r="R1810" s="464">
        <v>1241435643025.4243</v>
      </c>
      <c r="S1810" s="462">
        <v>0.44867094746041708</v>
      </c>
      <c r="T1810" s="462">
        <v>0.30937723696465619</v>
      </c>
      <c r="U1810" s="461">
        <v>16.123203802268755</v>
      </c>
      <c r="V1810" s="464">
        <v>6828490105919.2979</v>
      </c>
      <c r="W1810" s="460">
        <v>2157.166325782875</v>
      </c>
      <c r="X1810" s="463">
        <v>4.4965638367053674E-2</v>
      </c>
      <c r="Y1810" s="476">
        <v>2.0000000000000001E-4</v>
      </c>
    </row>
    <row r="1811" spans="1:25" x14ac:dyDescent="0.2">
      <c r="A1811" s="475">
        <f t="shared" si="28"/>
        <v>1807</v>
      </c>
      <c r="B1811" s="462">
        <v>0.57724258192239497</v>
      </c>
      <c r="C1811" s="461">
        <v>8152.244928368008</v>
      </c>
      <c r="D1811" s="462">
        <v>0.62856576691715227</v>
      </c>
      <c r="E1811" s="462">
        <v>0.45352017354856677</v>
      </c>
      <c r="F1811" s="516">
        <v>2024.21</v>
      </c>
      <c r="G1811" s="464">
        <v>192645251277.03629</v>
      </c>
      <c r="H1811" s="461">
        <v>12737712.416904453</v>
      </c>
      <c r="I1811" s="464">
        <v>327120508324.08234</v>
      </c>
      <c r="J1811" s="462">
        <v>0.2950619630632384</v>
      </c>
      <c r="K1811" s="464">
        <v>9006623842.2319794</v>
      </c>
      <c r="L1811" s="464">
        <v>0</v>
      </c>
      <c r="M1811" s="464">
        <v>167986555749.14142</v>
      </c>
      <c r="N1811" s="464">
        <v>25630938505.219788</v>
      </c>
      <c r="O1811" s="464">
        <v>29246.471992936822</v>
      </c>
      <c r="P1811" s="461">
        <v>204781.20169623054</v>
      </c>
      <c r="Q1811" s="461">
        <v>101803.49952416215</v>
      </c>
      <c r="R1811" s="464">
        <v>765295561429.93115</v>
      </c>
      <c r="S1811" s="462">
        <v>0.56040382972369163</v>
      </c>
      <c r="T1811" s="462">
        <v>0.35748499437099757</v>
      </c>
      <c r="U1811" s="461">
        <v>17.172209675629567</v>
      </c>
      <c r="V1811" s="464">
        <v>5178448687095.8115</v>
      </c>
      <c r="W1811" s="460">
        <v>1634.3975354700672</v>
      </c>
      <c r="X1811" s="463">
        <v>4.254824710647475E-2</v>
      </c>
      <c r="Y1811" s="476">
        <v>2.0000000000000001E-4</v>
      </c>
    </row>
    <row r="1812" spans="1:25" x14ac:dyDescent="0.2">
      <c r="A1812" s="475">
        <f t="shared" si="28"/>
        <v>1808</v>
      </c>
      <c r="B1812" s="462">
        <v>0.42884559047048371</v>
      </c>
      <c r="C1812" s="461">
        <v>3511.878695363916</v>
      </c>
      <c r="D1812" s="462">
        <v>1.1362396345687948</v>
      </c>
      <c r="E1812" s="462">
        <v>0.41757070441557648</v>
      </c>
      <c r="F1812" s="516">
        <v>2025.9</v>
      </c>
      <c r="G1812" s="464">
        <v>240272639283.42734</v>
      </c>
      <c r="H1812" s="461">
        <v>41115173.513798781</v>
      </c>
      <c r="I1812" s="464">
        <v>877034703341.11926</v>
      </c>
      <c r="J1812" s="462">
        <v>0.30289527876748701</v>
      </c>
      <c r="K1812" s="464">
        <v>45643345238.70697</v>
      </c>
      <c r="L1812" s="464">
        <v>40489203700.08197</v>
      </c>
      <c r="M1812" s="464">
        <v>73818930482.657455</v>
      </c>
      <c r="N1812" s="464">
        <v>55600582796.147949</v>
      </c>
      <c r="O1812" s="464">
        <v>26951.75794638793</v>
      </c>
      <c r="P1812" s="461">
        <v>368285.75304886175</v>
      </c>
      <c r="Q1812" s="461">
        <v>212255.28900639058</v>
      </c>
      <c r="R1812" s="464">
        <v>1400877407916.5579</v>
      </c>
      <c r="S1812" s="462">
        <v>0.45641200777098223</v>
      </c>
      <c r="T1812" s="462">
        <v>0.34367555444032472</v>
      </c>
      <c r="U1812" s="461">
        <v>15.8527818156322</v>
      </c>
      <c r="V1812" s="464">
        <v>8378249374784.9375</v>
      </c>
      <c r="W1812" s="460">
        <v>2640.1319735838802</v>
      </c>
      <c r="X1812" s="463">
        <v>4.6177021479503165E-2</v>
      </c>
      <c r="Y1812" s="476">
        <v>2.0000000000000001E-4</v>
      </c>
    </row>
    <row r="1813" spans="1:25" x14ac:dyDescent="0.2">
      <c r="A1813" s="475">
        <f t="shared" si="28"/>
        <v>1809</v>
      </c>
      <c r="B1813" s="462">
        <v>0.50515348885818323</v>
      </c>
      <c r="C1813" s="461">
        <v>4245.1403541285617</v>
      </c>
      <c r="D1813" s="462">
        <v>0.88477794523136444</v>
      </c>
      <c r="E1813" s="462">
        <v>0.15120453857863941</v>
      </c>
      <c r="F1813" s="516">
        <v>2026.3</v>
      </c>
      <c r="G1813" s="464">
        <v>92029088239.076508</v>
      </c>
      <c r="H1813" s="461">
        <v>12427919.249965178</v>
      </c>
      <c r="I1813" s="464">
        <v>273047714125.8927</v>
      </c>
      <c r="J1813" s="462">
        <v>0.15755154785227954</v>
      </c>
      <c r="K1813" s="464">
        <v>17594173580.393707</v>
      </c>
      <c r="L1813" s="464">
        <v>18110853711.251606</v>
      </c>
      <c r="M1813" s="464">
        <v>78207068251.358627</v>
      </c>
      <c r="N1813" s="464">
        <v>3353992325.2468028</v>
      </c>
      <c r="O1813" s="464">
        <v>32558.242860233844</v>
      </c>
      <c r="P1813" s="461">
        <v>71060.330159033125</v>
      </c>
      <c r="Q1813" s="461">
        <v>12328.332539758278</v>
      </c>
      <c r="R1813" s="464">
        <v>482681150422.87683</v>
      </c>
      <c r="S1813" s="462">
        <v>0.4123718467641328</v>
      </c>
      <c r="T1813" s="462">
        <v>0.22525111738932233</v>
      </c>
      <c r="U1813" s="461">
        <v>17.955915166177977</v>
      </c>
      <c r="V1813" s="464">
        <v>2114194795854.0354</v>
      </c>
      <c r="W1813" s="460">
        <v>667.49737804928156</v>
      </c>
      <c r="X1813" s="463">
        <v>4.1954282043389919E-2</v>
      </c>
      <c r="Y1813" s="476">
        <v>2.0000000000000001E-4</v>
      </c>
    </row>
    <row r="1814" spans="1:25" x14ac:dyDescent="0.2">
      <c r="A1814" s="475">
        <f t="shared" si="28"/>
        <v>1810</v>
      </c>
      <c r="B1814" s="462">
        <v>0.4561080197340619</v>
      </c>
      <c r="C1814" s="461">
        <v>5221.600291798185</v>
      </c>
      <c r="D1814" s="462">
        <v>0.86441067922102588</v>
      </c>
      <c r="E1814" s="462">
        <v>0.49481733240236891</v>
      </c>
      <c r="F1814" s="516">
        <v>2025.06</v>
      </c>
      <c r="G1814" s="464">
        <v>255784947502.57059</v>
      </c>
      <c r="H1814" s="461">
        <v>22817275.723224532</v>
      </c>
      <c r="I1814" s="464">
        <v>577312159196.95605</v>
      </c>
      <c r="J1814" s="462">
        <v>0.38676440499156206</v>
      </c>
      <c r="K1814" s="464">
        <v>31762532010.659058</v>
      </c>
      <c r="L1814" s="464">
        <v>43595896996.792435</v>
      </c>
      <c r="M1814" s="464">
        <v>144417781234.53418</v>
      </c>
      <c r="N1814" s="464">
        <v>36870261335.105225</v>
      </c>
      <c r="O1814" s="464">
        <v>35700.239774298214</v>
      </c>
      <c r="P1814" s="461">
        <v>281607.51641557622</v>
      </c>
      <c r="Q1814" s="461">
        <v>153358.45385807042</v>
      </c>
      <c r="R1814" s="464">
        <v>1185765792155.1697</v>
      </c>
      <c r="S1814" s="462">
        <v>0.5665661387379759</v>
      </c>
      <c r="T1814" s="462">
        <v>0.37342355180556241</v>
      </c>
      <c r="U1814" s="461">
        <v>16.411958546656606</v>
      </c>
      <c r="V1814" s="464">
        <v>7888483939603.2559</v>
      </c>
      <c r="W1814" s="460">
        <v>2488.8228324752799</v>
      </c>
      <c r="X1814" s="463">
        <v>4.518156614859338E-2</v>
      </c>
      <c r="Y1814" s="476">
        <v>2.0000000000000001E-4</v>
      </c>
    </row>
    <row r="1815" spans="1:25" x14ac:dyDescent="0.2">
      <c r="A1815" s="475">
        <f t="shared" si="28"/>
        <v>1811</v>
      </c>
      <c r="B1815" s="462">
        <v>0.2</v>
      </c>
      <c r="C1815" s="461">
        <v>6483.2073308949093</v>
      </c>
      <c r="D1815" s="462">
        <v>0.99552118779835586</v>
      </c>
      <c r="E1815" s="462">
        <v>0.30220050924469172</v>
      </c>
      <c r="F1815" s="516">
        <v>2024.82</v>
      </c>
      <c r="G1815" s="464">
        <v>328391747512.81335</v>
      </c>
      <c r="H1815" s="461">
        <v>15806671.429748058</v>
      </c>
      <c r="I1815" s="464">
        <v>421598902906.86292</v>
      </c>
      <c r="J1815" s="462">
        <v>0.19999999999999996</v>
      </c>
      <c r="K1815" s="464">
        <v>3195842142.0380039</v>
      </c>
      <c r="L1815" s="464">
        <v>0</v>
      </c>
      <c r="M1815" s="464">
        <v>237087077288.61911</v>
      </c>
      <c r="N1815" s="464">
        <v>11467504034.307499</v>
      </c>
      <c r="O1815" s="464">
        <v>37163.144462374366</v>
      </c>
      <c r="P1815" s="461">
        <v>100891.3282101666</v>
      </c>
      <c r="Q1815" s="461">
        <v>39986.215941999224</v>
      </c>
      <c r="R1815" s="464">
        <v>1017050913132.2457</v>
      </c>
      <c r="S1815" s="462">
        <v>0.54403180885191471</v>
      </c>
      <c r="T1815" s="462">
        <v>0.36907205226227974</v>
      </c>
      <c r="U1815" s="461">
        <v>18.236657132254834</v>
      </c>
      <c r="V1815" s="464">
        <v>7316996390218.082</v>
      </c>
      <c r="W1815" s="460">
        <v>2308.5126482453388</v>
      </c>
      <c r="X1815" s="463">
        <v>4.1346523859682259E-2</v>
      </c>
      <c r="Y1815" s="476">
        <v>2.0000000000000001E-4</v>
      </c>
    </row>
    <row r="1816" spans="1:25" x14ac:dyDescent="0.2">
      <c r="A1816" s="475">
        <f t="shared" si="28"/>
        <v>1812</v>
      </c>
      <c r="B1816" s="462">
        <v>0.36747316605733804</v>
      </c>
      <c r="C1816" s="461">
        <v>4211.4744083159421</v>
      </c>
      <c r="D1816" s="462">
        <v>0.65977012970858728</v>
      </c>
      <c r="E1816" s="462">
        <v>0.54462226457498963</v>
      </c>
      <c r="F1816" s="516">
        <v>2025.39</v>
      </c>
      <c r="G1816" s="464">
        <v>116666921255.08347</v>
      </c>
      <c r="H1816" s="461">
        <v>14992241.305023661</v>
      </c>
      <c r="I1816" s="464">
        <v>427484428794.6828</v>
      </c>
      <c r="J1816" s="462">
        <v>0.32758041793844894</v>
      </c>
      <c r="K1816" s="464">
        <v>25783158183.307045</v>
      </c>
      <c r="L1816" s="464">
        <v>13659698864.540958</v>
      </c>
      <c r="M1816" s="464">
        <v>84529690007.824066</v>
      </c>
      <c r="N1816" s="464">
        <v>106362336927.12302</v>
      </c>
      <c r="O1816" s="464">
        <v>20838.144435699141</v>
      </c>
      <c r="P1816" s="461">
        <v>551072.43207643251</v>
      </c>
      <c r="Q1816" s="461">
        <v>369312.36977786716</v>
      </c>
      <c r="R1816" s="464">
        <v>763471771735.92761</v>
      </c>
      <c r="S1816" s="462">
        <v>0.44478850786013718</v>
      </c>
      <c r="T1816" s="462">
        <v>0.32143170432611989</v>
      </c>
      <c r="U1816" s="461">
        <v>15.690872692183754</v>
      </c>
      <c r="V1816" s="464">
        <v>4276556839945.7549</v>
      </c>
      <c r="W1816" s="460">
        <v>1348.2803392930371</v>
      </c>
      <c r="X1816" s="463">
        <v>4.6289544227813319E-2</v>
      </c>
      <c r="Y1816" s="476">
        <v>2.0000000000000001E-4</v>
      </c>
    </row>
    <row r="1817" spans="1:25" x14ac:dyDescent="0.2">
      <c r="A1817" s="475">
        <f t="shared" si="28"/>
        <v>1813</v>
      </c>
      <c r="B1817" s="462">
        <v>0.68637158762191708</v>
      </c>
      <c r="C1817" s="461">
        <v>2081.3364021294637</v>
      </c>
      <c r="D1817" s="462">
        <v>0.81315318677189408</v>
      </c>
      <c r="E1817" s="462">
        <v>0.40233169881886766</v>
      </c>
      <c r="F1817" s="516">
        <v>2024.42</v>
      </c>
      <c r="G1817" s="464">
        <v>272872660493.67676</v>
      </c>
      <c r="H1817" s="461">
        <v>21588030.824282687</v>
      </c>
      <c r="I1817" s="464">
        <v>524170495432.97864</v>
      </c>
      <c r="J1817" s="462">
        <v>0.27178897815417291</v>
      </c>
      <c r="K1817" s="464">
        <v>14732631519.282972</v>
      </c>
      <c r="L1817" s="464">
        <v>0</v>
      </c>
      <c r="M1817" s="464">
        <v>287544012537.16003</v>
      </c>
      <c r="N1817" s="464">
        <v>95979984558.595474</v>
      </c>
      <c r="O1817" s="464">
        <v>35348.133543809039</v>
      </c>
      <c r="P1817" s="461">
        <v>521074.02002381789</v>
      </c>
      <c r="Q1817" s="461">
        <v>340062.65229128499</v>
      </c>
      <c r="R1817" s="464">
        <v>1368458561064.6997</v>
      </c>
      <c r="S1817" s="462">
        <v>0.55257686554475482</v>
      </c>
      <c r="T1817" s="462">
        <v>0.27336681956151254</v>
      </c>
      <c r="U1817" s="461">
        <v>17.326764805655166</v>
      </c>
      <c r="V1817" s="464">
        <v>7150769993647.418</v>
      </c>
      <c r="W1817" s="460">
        <v>2258.370774008758</v>
      </c>
      <c r="X1817" s="463">
        <v>4.1925372649387324E-2</v>
      </c>
      <c r="Y1817" s="476">
        <v>2.0000000000000001E-4</v>
      </c>
    </row>
    <row r="1818" spans="1:25" x14ac:dyDescent="0.2">
      <c r="A1818" s="475">
        <f t="shared" si="28"/>
        <v>1814</v>
      </c>
      <c r="B1818" s="462">
        <v>0.53071292225485789</v>
      </c>
      <c r="C1818" s="461">
        <v>6286.1236521649662</v>
      </c>
      <c r="D1818" s="462">
        <v>0.62049541374481065</v>
      </c>
      <c r="E1818" s="462">
        <v>0.41745029195870498</v>
      </c>
      <c r="F1818" s="516">
        <v>2025.27</v>
      </c>
      <c r="G1818" s="464">
        <v>92066650441.942352</v>
      </c>
      <c r="H1818" s="461">
        <v>13186069.976321327</v>
      </c>
      <c r="I1818" s="464">
        <v>347140277046.70972</v>
      </c>
      <c r="J1818" s="462">
        <v>0.33067947194780434</v>
      </c>
      <c r="K1818" s="464">
        <v>17173311592.353836</v>
      </c>
      <c r="L1818" s="464">
        <v>3533445680.3374529</v>
      </c>
      <c r="M1818" s="464">
        <v>73324494173.213837</v>
      </c>
      <c r="N1818" s="464">
        <v>100935170474.13351</v>
      </c>
      <c r="O1818" s="464">
        <v>25320.567677670351</v>
      </c>
      <c r="P1818" s="461">
        <v>596104.67542995466</v>
      </c>
      <c r="Q1818" s="461">
        <v>407291.61812740332</v>
      </c>
      <c r="R1818" s="464">
        <v>664685043381.83765</v>
      </c>
      <c r="S1818" s="462">
        <v>0.46125202290869727</v>
      </c>
      <c r="T1818" s="462">
        <v>0.32521432646871229</v>
      </c>
      <c r="U1818" s="461">
        <v>15.462068269625231</v>
      </c>
      <c r="V1818" s="464">
        <v>3792726531901.0518</v>
      </c>
      <c r="W1818" s="460">
        <v>1197.0383829722214</v>
      </c>
      <c r="X1818" s="463">
        <v>4.5855134186442416E-2</v>
      </c>
      <c r="Y1818" s="476">
        <v>2.0000000000000001E-4</v>
      </c>
    </row>
    <row r="1819" spans="1:25" x14ac:dyDescent="0.2">
      <c r="A1819" s="475">
        <f t="shared" si="28"/>
        <v>1815</v>
      </c>
      <c r="B1819" s="462">
        <v>0.52056323398548521</v>
      </c>
      <c r="C1819" s="461">
        <v>7602.0659194778073</v>
      </c>
      <c r="D1819" s="462">
        <v>0.35340705415677898</v>
      </c>
      <c r="E1819" s="462">
        <v>0.59617445307560102</v>
      </c>
      <c r="F1819" s="516">
        <v>2025.58</v>
      </c>
      <c r="G1819" s="464">
        <v>106133317698.23784</v>
      </c>
      <c r="H1819" s="461">
        <v>6049544.3001791416</v>
      </c>
      <c r="I1819" s="464">
        <v>242767506629.79681</v>
      </c>
      <c r="J1819" s="462">
        <v>0.45043521343912563</v>
      </c>
      <c r="K1819" s="464">
        <v>12061120428.598114</v>
      </c>
      <c r="L1819" s="464">
        <v>15505871121.880844</v>
      </c>
      <c r="M1819" s="464">
        <v>80969743462.683395</v>
      </c>
      <c r="N1819" s="464">
        <v>62131838260.559555</v>
      </c>
      <c r="O1819" s="464">
        <v>32077.916248935948</v>
      </c>
      <c r="P1819" s="461">
        <v>405384.72192846553</v>
      </c>
      <c r="Q1819" s="461">
        <v>215357.91809762505</v>
      </c>
      <c r="R1819" s="464">
        <v>533921351925.14673</v>
      </c>
      <c r="S1819" s="462">
        <v>0.56306352259335335</v>
      </c>
      <c r="T1819" s="462">
        <v>0.38476020393346239</v>
      </c>
      <c r="U1819" s="461">
        <v>16.051711533901631</v>
      </c>
      <c r="V1819" s="464">
        <v>3725895878642.7534</v>
      </c>
      <c r="W1819" s="460">
        <v>1175.3943135758916</v>
      </c>
      <c r="X1819" s="463">
        <v>4.4231800416252041E-2</v>
      </c>
      <c r="Y1819" s="476">
        <v>2.0000000000000001E-4</v>
      </c>
    </row>
    <row r="1820" spans="1:25" x14ac:dyDescent="0.2">
      <c r="A1820" s="475">
        <f t="shared" si="28"/>
        <v>1816</v>
      </c>
      <c r="B1820" s="462">
        <v>0.57682533960582782</v>
      </c>
      <c r="C1820" s="461">
        <v>1500</v>
      </c>
      <c r="D1820" s="462">
        <v>0.48682744804914352</v>
      </c>
      <c r="E1820" s="462">
        <v>0.25215959409430577</v>
      </c>
      <c r="F1820" s="516">
        <v>2024.99</v>
      </c>
      <c r="G1820" s="464">
        <v>118273864395.0354</v>
      </c>
      <c r="H1820" s="461">
        <v>9404101.1545898896</v>
      </c>
      <c r="I1820" s="464">
        <v>227601707667.72635</v>
      </c>
      <c r="J1820" s="462">
        <v>0.18532965976588434</v>
      </c>
      <c r="K1820" s="464">
        <v>6397375775.9745817</v>
      </c>
      <c r="L1820" s="464">
        <v>440549046.10092616</v>
      </c>
      <c r="M1820" s="464">
        <v>138435604980.70746</v>
      </c>
      <c r="N1820" s="464">
        <v>48731449613.400543</v>
      </c>
      <c r="O1820" s="464">
        <v>23515.594654282537</v>
      </c>
      <c r="P1820" s="461">
        <v>351321.85033960687</v>
      </c>
      <c r="Q1820" s="461">
        <v>175909.70064957082</v>
      </c>
      <c r="R1820" s="464">
        <v>579612549996.84558</v>
      </c>
      <c r="S1820" s="462">
        <v>0.50528579193744183</v>
      </c>
      <c r="T1820" s="462">
        <v>0.2430515797318627</v>
      </c>
      <c r="U1820" s="461">
        <v>17.976054258617705</v>
      </c>
      <c r="V1820" s="464">
        <v>2800062258014.8916</v>
      </c>
      <c r="W1820" s="460">
        <v>883.76527615616999</v>
      </c>
      <c r="X1820" s="463">
        <v>4.0304976745810753E-2</v>
      </c>
      <c r="Y1820" s="476">
        <v>2.0000000000000001E-4</v>
      </c>
    </row>
    <row r="1821" spans="1:25" x14ac:dyDescent="0.2">
      <c r="A1821" s="475">
        <f t="shared" si="28"/>
        <v>1817</v>
      </c>
      <c r="B1821" s="462">
        <v>0.56755748594297817</v>
      </c>
      <c r="C1821" s="461">
        <v>4904.9887928041462</v>
      </c>
      <c r="D1821" s="462">
        <v>0.86225080620275829</v>
      </c>
      <c r="E1821" s="462">
        <v>0.64200027009113025</v>
      </c>
      <c r="F1821" s="516">
        <v>2024.27</v>
      </c>
      <c r="G1821" s="464">
        <v>409736430267.60608</v>
      </c>
      <c r="H1821" s="461">
        <v>22970247.231591925</v>
      </c>
      <c r="I1821" s="464">
        <v>540607936474.75073</v>
      </c>
      <c r="J1821" s="462">
        <v>0.36980896652151329</v>
      </c>
      <c r="K1821" s="464">
        <v>13550845215.309486</v>
      </c>
      <c r="L1821" s="464">
        <v>0</v>
      </c>
      <c r="M1821" s="464">
        <v>336488202686.90222</v>
      </c>
      <c r="N1821" s="464">
        <v>53820629647.061623</v>
      </c>
      <c r="O1821" s="464">
        <v>33935.747781576953</v>
      </c>
      <c r="P1821" s="461">
        <v>389235.05162371026</v>
      </c>
      <c r="Q1821" s="461">
        <v>235013.03931686311</v>
      </c>
      <c r="R1821" s="464">
        <v>1405033212236.1709</v>
      </c>
      <c r="S1821" s="462">
        <v>0.61044254464846737</v>
      </c>
      <c r="T1821" s="462">
        <v>0.42039142577420591</v>
      </c>
      <c r="U1821" s="461">
        <v>17.120998555160742</v>
      </c>
      <c r="V1821" s="464">
        <v>11008609619919.846</v>
      </c>
      <c r="W1821" s="460">
        <v>3475.7814497277714</v>
      </c>
      <c r="X1821" s="463">
        <v>4.3156312626674256E-2</v>
      </c>
      <c r="Y1821" s="476">
        <v>2.0000000000000001E-4</v>
      </c>
    </row>
    <row r="1822" spans="1:25" x14ac:dyDescent="0.2">
      <c r="A1822" s="475">
        <f t="shared" si="28"/>
        <v>1818</v>
      </c>
      <c r="B1822" s="462">
        <v>0.44523314638043282</v>
      </c>
      <c r="C1822" s="461">
        <v>4546.7474478506192</v>
      </c>
      <c r="D1822" s="462">
        <v>0.56271629815524071</v>
      </c>
      <c r="E1822" s="462">
        <v>0.65817702460275329</v>
      </c>
      <c r="F1822" s="516">
        <v>2024.7</v>
      </c>
      <c r="G1822" s="464">
        <v>134383022513.97842</v>
      </c>
      <c r="H1822" s="461">
        <v>11226591.836202854</v>
      </c>
      <c r="I1822" s="464">
        <v>356577786854.57922</v>
      </c>
      <c r="J1822" s="462">
        <v>0.42577483709322339</v>
      </c>
      <c r="K1822" s="464">
        <v>34185147443.290138</v>
      </c>
      <c r="L1822" s="464">
        <v>76962648425.019455</v>
      </c>
      <c r="M1822" s="464">
        <v>77306143715.312531</v>
      </c>
      <c r="N1822" s="464">
        <v>59680215460.046669</v>
      </c>
      <c r="O1822" s="464">
        <v>31822.354754069514</v>
      </c>
      <c r="P1822" s="461">
        <v>380296.23773204838</v>
      </c>
      <c r="Q1822" s="461">
        <v>236267.6330751057</v>
      </c>
      <c r="R1822" s="464">
        <v>769903356301.57141</v>
      </c>
      <c r="S1822" s="462">
        <v>0.56749434246605901</v>
      </c>
      <c r="T1822" s="462">
        <v>0.3339530964500031</v>
      </c>
      <c r="U1822" s="461">
        <v>15.929188296672564</v>
      </c>
      <c r="V1822" s="464">
        <v>4600682958543.0684</v>
      </c>
      <c r="W1822" s="460">
        <v>1452.0910532017608</v>
      </c>
      <c r="X1822" s="463">
        <v>4.4899357840964188E-2</v>
      </c>
      <c r="Y1822" s="476">
        <v>2.0000000000000001E-4</v>
      </c>
    </row>
    <row r="1823" spans="1:25" x14ac:dyDescent="0.2">
      <c r="A1823" s="475">
        <f t="shared" si="28"/>
        <v>1819</v>
      </c>
      <c r="B1823" s="462">
        <v>0.46145322178173714</v>
      </c>
      <c r="C1823" s="461">
        <v>1689.3552689292997</v>
      </c>
      <c r="D1823" s="462">
        <v>0.68257256061809446</v>
      </c>
      <c r="E1823" s="462">
        <v>0.50836972512026213</v>
      </c>
      <c r="F1823" s="516">
        <v>2024.75</v>
      </c>
      <c r="G1823" s="464">
        <v>276062541767.30933</v>
      </c>
      <c r="H1823" s="461">
        <v>16101914.062959522</v>
      </c>
      <c r="I1823" s="464">
        <v>446110104102.09863</v>
      </c>
      <c r="J1823" s="462">
        <v>0.26978518482503222</v>
      </c>
      <c r="K1823" s="464">
        <v>11564829982.397404</v>
      </c>
      <c r="L1823" s="464">
        <v>7239012386.7504225</v>
      </c>
      <c r="M1823" s="464">
        <v>232464243128.54755</v>
      </c>
      <c r="N1823" s="464">
        <v>18433449989.757088</v>
      </c>
      <c r="O1823" s="464">
        <v>23964.730781864764</v>
      </c>
      <c r="P1823" s="461">
        <v>143529.02289673852</v>
      </c>
      <c r="Q1823" s="461">
        <v>58197.490551257135</v>
      </c>
      <c r="R1823" s="464">
        <v>1081056691789.4502</v>
      </c>
      <c r="S1823" s="462">
        <v>0.56678573545717847</v>
      </c>
      <c r="T1823" s="462">
        <v>0.33574532291029408</v>
      </c>
      <c r="U1823" s="461">
        <v>17.529387685748244</v>
      </c>
      <c r="V1823" s="464">
        <v>6970199504301.1895</v>
      </c>
      <c r="W1823" s="460">
        <v>2194.1312742649775</v>
      </c>
      <c r="X1823" s="463">
        <v>4.1640370008445095E-2</v>
      </c>
      <c r="Y1823" s="476">
        <v>2.0000000000000001E-4</v>
      </c>
    </row>
    <row r="1824" spans="1:25" x14ac:dyDescent="0.2">
      <c r="A1824" s="475">
        <f t="shared" si="28"/>
        <v>1820</v>
      </c>
      <c r="B1824" s="462">
        <v>0.47735208702606413</v>
      </c>
      <c r="C1824" s="461">
        <v>6814.5251032506121</v>
      </c>
      <c r="D1824" s="462">
        <v>0.61295287329157533</v>
      </c>
      <c r="E1824" s="462">
        <v>0.5365440739603452</v>
      </c>
      <c r="F1824" s="516">
        <v>2024.26</v>
      </c>
      <c r="G1824" s="464">
        <v>313202570863.57764</v>
      </c>
      <c r="H1824" s="461">
        <v>12934391.770259354</v>
      </c>
      <c r="I1824" s="464">
        <v>302096845975.08881</v>
      </c>
      <c r="J1824" s="462">
        <v>0.27848814034573544</v>
      </c>
      <c r="K1824" s="464">
        <v>4697490301.7878084</v>
      </c>
      <c r="L1824" s="464">
        <v>0</v>
      </c>
      <c r="M1824" s="464">
        <v>221112324152.82101</v>
      </c>
      <c r="N1824" s="464">
        <v>48588733389.001945</v>
      </c>
      <c r="O1824" s="464">
        <v>45000</v>
      </c>
      <c r="P1824" s="461">
        <v>347634.79570507206</v>
      </c>
      <c r="Q1824" s="461">
        <v>209424.73548929568</v>
      </c>
      <c r="R1824" s="464">
        <v>889932091710.43774</v>
      </c>
      <c r="S1824" s="462">
        <v>0.5898616801707196</v>
      </c>
      <c r="T1824" s="462">
        <v>0.41370369736289464</v>
      </c>
      <c r="U1824" s="461">
        <v>18.091103229787603</v>
      </c>
      <c r="V1824" s="464">
        <v>7274963544771.7891</v>
      </c>
      <c r="W1824" s="460">
        <v>2295.9387246083611</v>
      </c>
      <c r="X1824" s="463">
        <v>4.057691862389036E-2</v>
      </c>
      <c r="Y1824" s="476">
        <v>2.0000000000000001E-4</v>
      </c>
    </row>
    <row r="1825" spans="1:25" x14ac:dyDescent="0.2">
      <c r="A1825" s="475">
        <f t="shared" si="28"/>
        <v>1821</v>
      </c>
      <c r="B1825" s="462">
        <v>0.36243997615580181</v>
      </c>
      <c r="C1825" s="461">
        <v>6219.1379744558071</v>
      </c>
      <c r="D1825" s="462">
        <v>0.54705318152867588</v>
      </c>
      <c r="E1825" s="462">
        <v>0.59909728327573908</v>
      </c>
      <c r="F1825" s="516">
        <v>2024.43</v>
      </c>
      <c r="G1825" s="464">
        <v>303248827166.92847</v>
      </c>
      <c r="H1825" s="461">
        <v>10844733.66082371</v>
      </c>
      <c r="I1825" s="464">
        <v>372654117756.08044</v>
      </c>
      <c r="J1825" s="462">
        <v>0.36243997615580181</v>
      </c>
      <c r="K1825" s="464">
        <v>3087665410.9459653</v>
      </c>
      <c r="L1825" s="464">
        <v>0</v>
      </c>
      <c r="M1825" s="464">
        <v>146995415234.70248</v>
      </c>
      <c r="N1825" s="464">
        <v>16991380274.53734</v>
      </c>
      <c r="O1825" s="464">
        <v>38623.357113424601</v>
      </c>
      <c r="P1825" s="461">
        <v>161531.65293895779</v>
      </c>
      <c r="Q1825" s="461">
        <v>72534.721585218635</v>
      </c>
      <c r="R1825" s="464">
        <v>795539841534.32996</v>
      </c>
      <c r="S1825" s="462">
        <v>0.58163446598564039</v>
      </c>
      <c r="T1825" s="462">
        <v>0.51696539542703812</v>
      </c>
      <c r="U1825" s="461">
        <v>17.411472245273831</v>
      </c>
      <c r="V1825" s="464">
        <v>7860718350890.8506</v>
      </c>
      <c r="W1825" s="460">
        <v>2481.6392816099237</v>
      </c>
      <c r="X1825" s="463">
        <v>4.2055998836302275E-2</v>
      </c>
      <c r="Y1825" s="476">
        <v>2.0000000000000001E-4</v>
      </c>
    </row>
    <row r="1826" spans="1:25" x14ac:dyDescent="0.2">
      <c r="A1826" s="475">
        <f t="shared" si="28"/>
        <v>1822</v>
      </c>
      <c r="B1826" s="462">
        <v>0.54914954909192315</v>
      </c>
      <c r="C1826" s="461">
        <v>3505.9174711550481</v>
      </c>
      <c r="D1826" s="462">
        <v>0.33794307464917489</v>
      </c>
      <c r="E1826" s="462">
        <v>0.34504865027998138</v>
      </c>
      <c r="F1826" s="516">
        <v>2026.29</v>
      </c>
      <c r="G1826" s="464">
        <v>63226703471.74398</v>
      </c>
      <c r="H1826" s="461">
        <v>5662710.6321323849</v>
      </c>
      <c r="I1826" s="464">
        <v>234202870543.48984</v>
      </c>
      <c r="J1826" s="462">
        <v>0.46089536574051471</v>
      </c>
      <c r="K1826" s="464">
        <v>24285071844.842178</v>
      </c>
      <c r="L1826" s="464">
        <v>36890729546.134972</v>
      </c>
      <c r="M1826" s="464">
        <v>49071986665.953094</v>
      </c>
      <c r="N1826" s="464">
        <v>13122336429.547386</v>
      </c>
      <c r="O1826" s="464">
        <v>28594.63243632836</v>
      </c>
      <c r="P1826" s="461">
        <v>131676.23137497663</v>
      </c>
      <c r="Q1826" s="461">
        <v>44304.396109605652</v>
      </c>
      <c r="R1826" s="464">
        <v>431640064384.98035</v>
      </c>
      <c r="S1826" s="462">
        <v>0.57336702028226172</v>
      </c>
      <c r="T1826" s="462">
        <v>0.35532360171277877</v>
      </c>
      <c r="U1826" s="461">
        <v>15.308015391294882</v>
      </c>
      <c r="V1826" s="464">
        <v>2680188205291.7222</v>
      </c>
      <c r="W1826" s="460">
        <v>844.00537566346361</v>
      </c>
      <c r="X1826" s="463">
        <v>4.6102553621394003E-2</v>
      </c>
      <c r="Y1826" s="476">
        <v>2.0000000000000001E-4</v>
      </c>
    </row>
    <row r="1827" spans="1:25" x14ac:dyDescent="0.2">
      <c r="A1827" s="475">
        <f t="shared" si="28"/>
        <v>1823</v>
      </c>
      <c r="B1827" s="462">
        <v>0.4711296420093618</v>
      </c>
      <c r="C1827" s="461">
        <v>3730.7880352113625</v>
      </c>
      <c r="D1827" s="462">
        <v>0.48094232547889587</v>
      </c>
      <c r="E1827" s="462">
        <v>0.46800274932169811</v>
      </c>
      <c r="F1827" s="516">
        <v>2024.85</v>
      </c>
      <c r="G1827" s="464">
        <v>183007401427.42572</v>
      </c>
      <c r="H1827" s="461">
        <v>9400596.1486011613</v>
      </c>
      <c r="I1827" s="464">
        <v>230932386324.74741</v>
      </c>
      <c r="J1827" s="462">
        <v>0.29941140153595969</v>
      </c>
      <c r="K1827" s="464">
        <v>5532796654.8575096</v>
      </c>
      <c r="L1827" s="464">
        <v>0</v>
      </c>
      <c r="M1827" s="464">
        <v>163616202069.40979</v>
      </c>
      <c r="N1827" s="464">
        <v>17331033330.571583</v>
      </c>
      <c r="O1827" s="464">
        <v>27453.38172136146</v>
      </c>
      <c r="P1827" s="461">
        <v>165758.53475427465</v>
      </c>
      <c r="Q1827" s="461">
        <v>76584.003320312811</v>
      </c>
      <c r="R1827" s="464">
        <v>625090906329.93945</v>
      </c>
      <c r="S1827" s="462">
        <v>0.59878301876802631</v>
      </c>
      <c r="T1827" s="462">
        <v>0.37401877163138136</v>
      </c>
      <c r="U1827" s="461">
        <v>17.65471317929515</v>
      </c>
      <c r="V1827" s="464">
        <v>4535051911171.7354</v>
      </c>
      <c r="W1827" s="460">
        <v>1430.9235039443497</v>
      </c>
      <c r="X1827" s="463">
        <v>4.1447437446228245E-2</v>
      </c>
      <c r="Y1827" s="476">
        <v>2.0000000000000001E-4</v>
      </c>
    </row>
    <row r="1828" spans="1:25" x14ac:dyDescent="0.2">
      <c r="A1828" s="475">
        <f t="shared" si="28"/>
        <v>1824</v>
      </c>
      <c r="B1828" s="462">
        <v>0.59339993185683504</v>
      </c>
      <c r="C1828" s="461">
        <v>1500</v>
      </c>
      <c r="D1828" s="462">
        <v>0.68380188765631467</v>
      </c>
      <c r="E1828" s="462">
        <v>0.34163247507763628</v>
      </c>
      <c r="F1828" s="516">
        <v>2024.03</v>
      </c>
      <c r="G1828" s="464">
        <v>156977048636.79681</v>
      </c>
      <c r="H1828" s="461">
        <v>16631398.161601823</v>
      </c>
      <c r="I1828" s="464">
        <v>454075138434.85797</v>
      </c>
      <c r="J1828" s="462">
        <v>0.36348958087036898</v>
      </c>
      <c r="K1828" s="464">
        <v>14345557789.470865</v>
      </c>
      <c r="L1828" s="464">
        <v>0</v>
      </c>
      <c r="M1828" s="464">
        <v>198786686080.19</v>
      </c>
      <c r="N1828" s="464">
        <v>35463233485.967941</v>
      </c>
      <c r="O1828" s="464">
        <v>37263.350849366529</v>
      </c>
      <c r="P1828" s="461">
        <v>249951.9626926076</v>
      </c>
      <c r="Q1828" s="461">
        <v>133703.1645530661</v>
      </c>
      <c r="R1828" s="464">
        <v>981284550576.00366</v>
      </c>
      <c r="S1828" s="462">
        <v>0.5739216840728899</v>
      </c>
      <c r="T1828" s="462">
        <v>0.30915211613380622</v>
      </c>
      <c r="U1828" s="461">
        <v>16.035144620709445</v>
      </c>
      <c r="V1828" s="464">
        <v>5561665742658.9873</v>
      </c>
      <c r="W1828" s="460">
        <v>1754.0622693850876</v>
      </c>
      <c r="X1828" s="463">
        <v>4.3771323058793672E-2</v>
      </c>
      <c r="Y1828" s="476">
        <v>2.0000000000000001E-4</v>
      </c>
    </row>
    <row r="1829" spans="1:25" x14ac:dyDescent="0.2">
      <c r="A1829" s="475">
        <f t="shared" si="28"/>
        <v>1825</v>
      </c>
      <c r="B1829" s="462">
        <v>0.62824308927531181</v>
      </c>
      <c r="C1829" s="461">
        <v>5930.8535340014478</v>
      </c>
      <c r="D1829" s="462">
        <v>1.295521814307631</v>
      </c>
      <c r="E1829" s="462">
        <v>0.34490388043782533</v>
      </c>
      <c r="F1829" s="516">
        <v>2024.42</v>
      </c>
      <c r="G1829" s="464">
        <v>521522836767.70905</v>
      </c>
      <c r="H1829" s="461">
        <v>51871440.112149596</v>
      </c>
      <c r="I1829" s="464">
        <v>878840858196.6803</v>
      </c>
      <c r="J1829" s="462">
        <v>0.14373530002271573</v>
      </c>
      <c r="K1829" s="464">
        <v>28410063578.863712</v>
      </c>
      <c r="L1829" s="464">
        <v>0</v>
      </c>
      <c r="M1829" s="464">
        <v>352986368276.34875</v>
      </c>
      <c r="N1829" s="464">
        <v>63939613625.613518</v>
      </c>
      <c r="O1829" s="464">
        <v>35521.243784260216</v>
      </c>
      <c r="P1829" s="461">
        <v>415065.17100456811</v>
      </c>
      <c r="Q1829" s="461">
        <v>243954.25232401583</v>
      </c>
      <c r="R1829" s="464">
        <v>1939253729129.8416</v>
      </c>
      <c r="S1829" s="462">
        <v>0.47944267684857544</v>
      </c>
      <c r="T1829" s="462">
        <v>0.31030596443503755</v>
      </c>
      <c r="U1829" s="461">
        <v>18.128515466124014</v>
      </c>
      <c r="V1829" s="464">
        <v>11664284273225.561</v>
      </c>
      <c r="W1829" s="460">
        <v>3680.8088543165127</v>
      </c>
      <c r="X1829" s="463">
        <v>4.1372019634313667E-2</v>
      </c>
      <c r="Y1829" s="476">
        <v>2.0000000000000001E-4</v>
      </c>
    </row>
    <row r="1830" spans="1:25" x14ac:dyDescent="0.2">
      <c r="A1830" s="475">
        <f t="shared" si="28"/>
        <v>1826</v>
      </c>
      <c r="B1830" s="462">
        <v>0.58705725772587536</v>
      </c>
      <c r="C1830" s="461">
        <v>5649.1050777606242</v>
      </c>
      <c r="D1830" s="462">
        <v>0.40296964056974544</v>
      </c>
      <c r="E1830" s="462">
        <v>0.54387755764079904</v>
      </c>
      <c r="F1830" s="516">
        <v>2024.93</v>
      </c>
      <c r="G1830" s="464">
        <v>261453190653.47092</v>
      </c>
      <c r="H1830" s="461">
        <v>7351781.952493866</v>
      </c>
      <c r="I1830" s="464">
        <v>240610077634.63882</v>
      </c>
      <c r="J1830" s="462">
        <v>0.41396580029823726</v>
      </c>
      <c r="K1830" s="464">
        <v>6482621089.4963541</v>
      </c>
      <c r="L1830" s="464">
        <v>0</v>
      </c>
      <c r="M1830" s="464">
        <v>254470642925.86292</v>
      </c>
      <c r="N1830" s="464">
        <v>135456632342.77168</v>
      </c>
      <c r="O1830" s="464">
        <v>30090.111485486708</v>
      </c>
      <c r="P1830" s="461">
        <v>843678.6457481822</v>
      </c>
      <c r="Q1830" s="461">
        <v>556965.85543513508</v>
      </c>
      <c r="R1830" s="464">
        <v>984012103376.8866</v>
      </c>
      <c r="S1830" s="462">
        <v>0.6241402237059146</v>
      </c>
      <c r="T1830" s="462">
        <v>0.36956769669660738</v>
      </c>
      <c r="U1830" s="461">
        <v>17.28626439578834</v>
      </c>
      <c r="V1830" s="464">
        <v>6873214098315.1533</v>
      </c>
      <c r="W1830" s="460">
        <v>2169.0039637080567</v>
      </c>
      <c r="X1830" s="463">
        <v>4.2555685630443096E-2</v>
      </c>
      <c r="Y1830" s="476">
        <v>2.0000000000000001E-4</v>
      </c>
    </row>
    <row r="1831" spans="1:25" x14ac:dyDescent="0.2">
      <c r="A1831" s="475">
        <f t="shared" si="28"/>
        <v>1827</v>
      </c>
      <c r="B1831" s="462">
        <v>0.47377234105888194</v>
      </c>
      <c r="C1831" s="461">
        <v>3690.9382479958899</v>
      </c>
      <c r="D1831" s="462">
        <v>0.86241012199665135</v>
      </c>
      <c r="E1831" s="462">
        <v>0.53674364402193819</v>
      </c>
      <c r="F1831" s="516">
        <v>2024.36</v>
      </c>
      <c r="G1831" s="464">
        <v>285038914497.42352</v>
      </c>
      <c r="H1831" s="461">
        <v>22978743.06073055</v>
      </c>
      <c r="I1831" s="464">
        <v>653440021585.6864</v>
      </c>
      <c r="J1831" s="462">
        <v>0.44481863646252717</v>
      </c>
      <c r="K1831" s="464">
        <v>18581598356.6474</v>
      </c>
      <c r="L1831" s="464">
        <v>0</v>
      </c>
      <c r="M1831" s="464">
        <v>264569054791.18521</v>
      </c>
      <c r="N1831" s="464">
        <v>36120050990.543716</v>
      </c>
      <c r="O1831" s="464">
        <v>28899.804302869612</v>
      </c>
      <c r="P1831" s="461">
        <v>270970.72027282452</v>
      </c>
      <c r="Q1831" s="461">
        <v>145531.6898515225</v>
      </c>
      <c r="R1831" s="464">
        <v>1373131287138.408</v>
      </c>
      <c r="S1831" s="462">
        <v>0.60981907113570277</v>
      </c>
      <c r="T1831" s="462">
        <v>0.38244768483045011</v>
      </c>
      <c r="U1831" s="461">
        <v>16.221629932197285</v>
      </c>
      <c r="V1831" s="464">
        <v>9402341732094.9844</v>
      </c>
      <c r="W1831" s="460">
        <v>2969.591626216526</v>
      </c>
      <c r="X1831" s="463">
        <v>4.4876406741181325E-2</v>
      </c>
      <c r="Y1831" s="476">
        <v>2.0000000000000001E-4</v>
      </c>
    </row>
    <row r="1832" spans="1:25" x14ac:dyDescent="0.2">
      <c r="A1832" s="475">
        <f t="shared" si="28"/>
        <v>1828</v>
      </c>
      <c r="B1832" s="462">
        <v>0.47900260174889259</v>
      </c>
      <c r="C1832" s="461">
        <v>4281.937833003939</v>
      </c>
      <c r="D1832" s="462">
        <v>0.82576899828709383</v>
      </c>
      <c r="E1832" s="462">
        <v>0.58388897712802901</v>
      </c>
      <c r="F1832" s="516">
        <v>2024.43</v>
      </c>
      <c r="G1832" s="464">
        <v>474204985577.03339</v>
      </c>
      <c r="H1832" s="461">
        <v>21068623.756890155</v>
      </c>
      <c r="I1832" s="464">
        <v>598693906999.42371</v>
      </c>
      <c r="J1832" s="462">
        <v>0.32402396301059988</v>
      </c>
      <c r="K1832" s="464">
        <v>12585151212.906418</v>
      </c>
      <c r="L1832" s="464">
        <v>0</v>
      </c>
      <c r="M1832" s="464">
        <v>284759757028.04803</v>
      </c>
      <c r="N1832" s="464">
        <v>44048398949.943527</v>
      </c>
      <c r="O1832" s="464">
        <v>32048.060818839353</v>
      </c>
      <c r="P1832" s="461">
        <v>268218.47677965288</v>
      </c>
      <c r="Q1832" s="461">
        <v>144256.36488675032</v>
      </c>
      <c r="R1832" s="464">
        <v>1355596579578.4956</v>
      </c>
      <c r="S1832" s="462">
        <v>0.56695908028934683</v>
      </c>
      <c r="T1832" s="462">
        <v>0.46531875213132112</v>
      </c>
      <c r="U1832" s="461">
        <v>17.483827607907433</v>
      </c>
      <c r="V1832" s="464">
        <v>12208515481315.781</v>
      </c>
      <c r="W1832" s="460">
        <v>3854.953341284674</v>
      </c>
      <c r="X1832" s="463">
        <v>4.1544657679615599E-2</v>
      </c>
      <c r="Y1832" s="476">
        <v>2.0000000000000001E-4</v>
      </c>
    </row>
    <row r="1833" spans="1:25" x14ac:dyDescent="0.2">
      <c r="A1833" s="475">
        <f t="shared" si="28"/>
        <v>1829</v>
      </c>
      <c r="B1833" s="462">
        <v>0.55633716177417125</v>
      </c>
      <c r="C1833" s="461">
        <v>5367.3107520091326</v>
      </c>
      <c r="D1833" s="462">
        <v>0.59140589791739828</v>
      </c>
      <c r="E1833" s="462">
        <v>0.34820941540774109</v>
      </c>
      <c r="F1833" s="516">
        <v>2024.86</v>
      </c>
      <c r="G1833" s="464">
        <v>207437990142.83054</v>
      </c>
      <c r="H1833" s="461">
        <v>12204566.001494266</v>
      </c>
      <c r="I1833" s="464">
        <v>357172391885.44635</v>
      </c>
      <c r="J1833" s="462">
        <v>0.37710598804431572</v>
      </c>
      <c r="K1833" s="464">
        <v>16570068165.191879</v>
      </c>
      <c r="L1833" s="464">
        <v>0</v>
      </c>
      <c r="M1833" s="464">
        <v>148637729945.63004</v>
      </c>
      <c r="N1833" s="464">
        <v>61693738169.249374</v>
      </c>
      <c r="O1833" s="464">
        <v>42283.084392523117</v>
      </c>
      <c r="P1833" s="461">
        <v>387330.37406920758</v>
      </c>
      <c r="Q1833" s="461">
        <v>240959.41082709207</v>
      </c>
      <c r="R1833" s="464">
        <v>827271077306.02246</v>
      </c>
      <c r="S1833" s="462">
        <v>0.56533029690779246</v>
      </c>
      <c r="T1833" s="462">
        <v>0.40072498638408555</v>
      </c>
      <c r="U1833" s="461">
        <v>16.700392671112809</v>
      </c>
      <c r="V1833" s="464">
        <v>6210671132064.7207</v>
      </c>
      <c r="W1833" s="460">
        <v>1959.5425092325127</v>
      </c>
      <c r="X1833" s="463">
        <v>4.3008169869647617E-2</v>
      </c>
      <c r="Y1833" s="476">
        <v>2.0000000000000001E-4</v>
      </c>
    </row>
    <row r="1834" spans="1:25" x14ac:dyDescent="0.2">
      <c r="A1834" s="475">
        <f t="shared" si="28"/>
        <v>1830</v>
      </c>
      <c r="B1834" s="462">
        <v>0.4447773626545401</v>
      </c>
      <c r="C1834" s="461">
        <v>3558.8513856605123</v>
      </c>
      <c r="D1834" s="462">
        <v>0.52616970055276502</v>
      </c>
      <c r="E1834" s="462">
        <v>0.47414194740044457</v>
      </c>
      <c r="F1834" s="516">
        <v>2023.75</v>
      </c>
      <c r="G1834" s="464">
        <v>278533381832.12817</v>
      </c>
      <c r="H1834" s="461">
        <v>10412457.564230407</v>
      </c>
      <c r="I1834" s="464">
        <v>326424370676.76001</v>
      </c>
      <c r="J1834" s="462">
        <v>0.44477736265454015</v>
      </c>
      <c r="K1834" s="464">
        <v>4799078563.1011944</v>
      </c>
      <c r="L1834" s="464">
        <v>0</v>
      </c>
      <c r="M1834" s="464">
        <v>321142659642.61981</v>
      </c>
      <c r="N1834" s="464">
        <v>68403317053.367584</v>
      </c>
      <c r="O1834" s="464">
        <v>29494.180716841718</v>
      </c>
      <c r="P1834" s="461">
        <v>455134.50369173888</v>
      </c>
      <c r="Q1834" s="461">
        <v>296698.70968803577</v>
      </c>
      <c r="R1834" s="464">
        <v>1001966311737.4675</v>
      </c>
      <c r="S1834" s="462">
        <v>0.64442138849744446</v>
      </c>
      <c r="T1834" s="462">
        <v>0.41317445466931318</v>
      </c>
      <c r="U1834" s="461">
        <v>17.021724030744334</v>
      </c>
      <c r="V1834" s="464">
        <v>7884845691435.0645</v>
      </c>
      <c r="W1834" s="460">
        <v>2487.8050866597346</v>
      </c>
      <c r="X1834" s="463">
        <v>4.20645385072176E-2</v>
      </c>
      <c r="Y1834" s="476">
        <v>2.0000000000000001E-4</v>
      </c>
    </row>
    <row r="1835" spans="1:25" x14ac:dyDescent="0.2">
      <c r="A1835" s="475">
        <f t="shared" si="28"/>
        <v>1831</v>
      </c>
      <c r="B1835" s="462">
        <v>0.33574782997617153</v>
      </c>
      <c r="C1835" s="461">
        <v>4069.608976960752</v>
      </c>
      <c r="D1835" s="462">
        <v>0.40349055911758741</v>
      </c>
      <c r="E1835" s="462">
        <v>0.54905803368240436</v>
      </c>
      <c r="F1835" s="516">
        <v>2025.28</v>
      </c>
      <c r="G1835" s="464">
        <v>156557500170.93906</v>
      </c>
      <c r="H1835" s="461">
        <v>7164874.5430637868</v>
      </c>
      <c r="I1835" s="464">
        <v>245446565118.88913</v>
      </c>
      <c r="J1835" s="462">
        <v>0.33574782997617159</v>
      </c>
      <c r="K1835" s="464">
        <v>10037722061.786434</v>
      </c>
      <c r="L1835" s="464">
        <v>19068205736.135799</v>
      </c>
      <c r="M1835" s="464">
        <v>103183934802.40726</v>
      </c>
      <c r="N1835" s="464">
        <v>256645518256.62607</v>
      </c>
      <c r="O1835" s="464">
        <v>26746.775249773877</v>
      </c>
      <c r="P1835" s="461">
        <v>1552942.2871068954</v>
      </c>
      <c r="Q1835" s="461">
        <v>1063255.2987380987</v>
      </c>
      <c r="R1835" s="464">
        <v>786556571004.51465</v>
      </c>
      <c r="S1835" s="462">
        <v>0.46275251013611152</v>
      </c>
      <c r="T1835" s="462">
        <v>0.33504050298753707</v>
      </c>
      <c r="U1835" s="461">
        <v>16.535219340067634</v>
      </c>
      <c r="V1835" s="464">
        <v>4794527969066.6934</v>
      </c>
      <c r="W1835" s="460">
        <v>1513.1371128084163</v>
      </c>
      <c r="X1835" s="463">
        <v>4.3969887983498643E-2</v>
      </c>
      <c r="Y1835" s="476">
        <v>2.0000000000000001E-4</v>
      </c>
    </row>
    <row r="1836" spans="1:25" x14ac:dyDescent="0.2">
      <c r="A1836" s="475">
        <f t="shared" si="28"/>
        <v>1832</v>
      </c>
      <c r="B1836" s="462">
        <v>0.42646999507274175</v>
      </c>
      <c r="C1836" s="461">
        <v>5011.9915471946051</v>
      </c>
      <c r="D1836" s="462">
        <v>0.76892868301392014</v>
      </c>
      <c r="E1836" s="462">
        <v>0.3664935267542605</v>
      </c>
      <c r="F1836" s="516">
        <v>2025.24</v>
      </c>
      <c r="G1836" s="464">
        <v>133361435996.29918</v>
      </c>
      <c r="H1836" s="461">
        <v>18802663.750276409</v>
      </c>
      <c r="I1836" s="464">
        <v>510778324307.4856</v>
      </c>
      <c r="J1836" s="462">
        <v>0.38377909674081656</v>
      </c>
      <c r="K1836" s="464">
        <v>17712959084.875561</v>
      </c>
      <c r="L1836" s="464">
        <v>7190135392.6438885</v>
      </c>
      <c r="M1836" s="464">
        <v>114120431723.49208</v>
      </c>
      <c r="N1836" s="464">
        <v>14656718864.323866</v>
      </c>
      <c r="O1836" s="464">
        <v>38644.538863077731</v>
      </c>
      <c r="P1836" s="461">
        <v>143854.60648766914</v>
      </c>
      <c r="Q1836" s="461">
        <v>57837.50072781925</v>
      </c>
      <c r="R1836" s="464">
        <v>850317439203.98584</v>
      </c>
      <c r="S1836" s="462">
        <v>0.53177698194928669</v>
      </c>
      <c r="T1836" s="462">
        <v>0.34851956408300094</v>
      </c>
      <c r="U1836" s="461">
        <v>15.625895360251612</v>
      </c>
      <c r="V1836" s="464">
        <v>5256388285818.2139</v>
      </c>
      <c r="W1836" s="460">
        <v>1659.7470324417</v>
      </c>
      <c r="X1836" s="463">
        <v>4.4978377162166509E-2</v>
      </c>
      <c r="Y1836" s="476">
        <v>2.0000000000000001E-4</v>
      </c>
    </row>
    <row r="1837" spans="1:25" x14ac:dyDescent="0.2">
      <c r="A1837" s="475">
        <f t="shared" si="28"/>
        <v>1833</v>
      </c>
      <c r="B1837" s="462">
        <v>0.49010651139442163</v>
      </c>
      <c r="C1837" s="461">
        <v>3360.1843181260137</v>
      </c>
      <c r="D1837" s="462">
        <v>0.90859757340074332</v>
      </c>
      <c r="E1837" s="462">
        <v>0.5006351343940636</v>
      </c>
      <c r="F1837" s="516">
        <v>2023.96</v>
      </c>
      <c r="G1837" s="464">
        <v>320476005449.60803</v>
      </c>
      <c r="H1837" s="461">
        <v>24793943.567354515</v>
      </c>
      <c r="I1837" s="464">
        <v>521317245931.65649</v>
      </c>
      <c r="J1837" s="462">
        <v>0.24842179908642303</v>
      </c>
      <c r="K1837" s="464">
        <v>6776070184.9411793</v>
      </c>
      <c r="L1837" s="464">
        <v>0</v>
      </c>
      <c r="M1837" s="464">
        <v>296585689486.74927</v>
      </c>
      <c r="N1837" s="464">
        <v>12975257277.036943</v>
      </c>
      <c r="O1837" s="464">
        <v>32322.444980965905</v>
      </c>
      <c r="P1837" s="461">
        <v>133074.47785571625</v>
      </c>
      <c r="Q1837" s="461">
        <v>51364.495848732447</v>
      </c>
      <c r="R1837" s="464">
        <v>1129066421125.8306</v>
      </c>
      <c r="S1837" s="462">
        <v>0.53629310633334404</v>
      </c>
      <c r="T1837" s="462">
        <v>0.37540412898092024</v>
      </c>
      <c r="U1837" s="461">
        <v>17.520527398073561</v>
      </c>
      <c r="V1837" s="464">
        <v>8090094383126.5723</v>
      </c>
      <c r="W1837" s="460">
        <v>2551.9209188646009</v>
      </c>
      <c r="X1837" s="463">
        <v>4.2218294274104159E-2</v>
      </c>
      <c r="Y1837" s="476">
        <v>2.0000000000000001E-4</v>
      </c>
    </row>
    <row r="1838" spans="1:25" x14ac:dyDescent="0.2">
      <c r="A1838" s="475">
        <f t="shared" si="28"/>
        <v>1834</v>
      </c>
      <c r="B1838" s="462">
        <v>0.56210933784028572</v>
      </c>
      <c r="C1838" s="461">
        <v>9615.858378510291</v>
      </c>
      <c r="D1838" s="462">
        <v>1.2016620572208117</v>
      </c>
      <c r="E1838" s="462">
        <v>0.50823015661245763</v>
      </c>
      <c r="F1838" s="516">
        <v>2024.92</v>
      </c>
      <c r="G1838" s="464">
        <v>252523103853.71024</v>
      </c>
      <c r="H1838" s="461">
        <v>35281118.00681369</v>
      </c>
      <c r="I1838" s="464">
        <v>637418489331.02844</v>
      </c>
      <c r="J1838" s="462">
        <v>0.12693207104263615</v>
      </c>
      <c r="K1838" s="464">
        <v>20574634687.478256</v>
      </c>
      <c r="L1838" s="464">
        <v>0</v>
      </c>
      <c r="M1838" s="464">
        <v>257733019905.51651</v>
      </c>
      <c r="N1838" s="464">
        <v>10251443531.897537</v>
      </c>
      <c r="O1838" s="464">
        <v>23628.864063067998</v>
      </c>
      <c r="P1838" s="461">
        <v>153186.7991929329</v>
      </c>
      <c r="Q1838" s="461">
        <v>39012.909225550611</v>
      </c>
      <c r="R1838" s="464">
        <v>1368266817777.7673</v>
      </c>
      <c r="S1838" s="462">
        <v>0.4749028003837012</v>
      </c>
      <c r="T1838" s="462">
        <v>0.19504928085437409</v>
      </c>
      <c r="U1838" s="461">
        <v>19.923956390371224</v>
      </c>
      <c r="V1838" s="464">
        <v>5467500405890.8428</v>
      </c>
      <c r="W1838" s="460">
        <v>1725.6494751267503</v>
      </c>
      <c r="X1838" s="463">
        <v>3.7796987964838144E-2</v>
      </c>
      <c r="Y1838" s="476">
        <v>2.0000000000000001E-4</v>
      </c>
    </row>
    <row r="1839" spans="1:25" x14ac:dyDescent="0.2">
      <c r="A1839" s="475">
        <f t="shared" si="28"/>
        <v>1835</v>
      </c>
      <c r="B1839" s="462">
        <v>0.49522254991382952</v>
      </c>
      <c r="C1839" s="461">
        <v>7784.2945399619584</v>
      </c>
      <c r="D1839" s="462">
        <v>0.9781395479138657</v>
      </c>
      <c r="E1839" s="462">
        <v>0.24850607103866576</v>
      </c>
      <c r="F1839" s="516">
        <v>2024.59</v>
      </c>
      <c r="G1839" s="464">
        <v>257548573535.62146</v>
      </c>
      <c r="H1839" s="461">
        <v>28270149.11703863</v>
      </c>
      <c r="I1839" s="464">
        <v>602779154177.24829</v>
      </c>
      <c r="J1839" s="462">
        <v>0.26191532337628398</v>
      </c>
      <c r="K1839" s="464">
        <v>15879476786.038448</v>
      </c>
      <c r="L1839" s="464">
        <v>18201488947.857719</v>
      </c>
      <c r="M1839" s="464">
        <v>174943131092.90701</v>
      </c>
      <c r="N1839" s="464">
        <v>52421916279.066589</v>
      </c>
      <c r="O1839" s="464">
        <v>45000</v>
      </c>
      <c r="P1839" s="461">
        <v>358625.74471565918</v>
      </c>
      <c r="Q1839" s="461">
        <v>208660.00334838839</v>
      </c>
      <c r="R1839" s="464">
        <v>1123841468448.8025</v>
      </c>
      <c r="S1839" s="462">
        <v>0.47970821788712847</v>
      </c>
      <c r="T1839" s="462">
        <v>0.3483286447926503</v>
      </c>
      <c r="U1839" s="461">
        <v>16.892105486718382</v>
      </c>
      <c r="V1839" s="464">
        <v>7178738776086.1191</v>
      </c>
      <c r="W1839" s="460">
        <v>2266.6728242867061</v>
      </c>
      <c r="X1839" s="463">
        <v>4.3674717096557195E-2</v>
      </c>
      <c r="Y1839" s="476">
        <v>2.0000000000000001E-4</v>
      </c>
    </row>
    <row r="1840" spans="1:25" x14ac:dyDescent="0.2">
      <c r="A1840" s="475">
        <f t="shared" si="28"/>
        <v>1836</v>
      </c>
      <c r="B1840" s="462">
        <v>0.47329920371155026</v>
      </c>
      <c r="C1840" s="461">
        <v>2872.5078746233748</v>
      </c>
      <c r="D1840" s="462">
        <v>1.0068330325062262</v>
      </c>
      <c r="E1840" s="462">
        <v>0.4555337657682883</v>
      </c>
      <c r="F1840" s="516">
        <v>2024.05</v>
      </c>
      <c r="G1840" s="464">
        <v>208157225957.76373</v>
      </c>
      <c r="H1840" s="461">
        <v>31208201.91075068</v>
      </c>
      <c r="I1840" s="464">
        <v>660209302023.18335</v>
      </c>
      <c r="J1840" s="462">
        <v>0.21706876314811008</v>
      </c>
      <c r="K1840" s="464">
        <v>7697346524.2855139</v>
      </c>
      <c r="L1840" s="464">
        <v>0</v>
      </c>
      <c r="M1840" s="464">
        <v>210604802243.01645</v>
      </c>
      <c r="N1840" s="464">
        <v>85064885416.520538</v>
      </c>
      <c r="O1840" s="464">
        <v>22378.682458714244</v>
      </c>
      <c r="P1840" s="461">
        <v>484121.84167341102</v>
      </c>
      <c r="Q1840" s="461">
        <v>304925.79472470004</v>
      </c>
      <c r="R1840" s="464">
        <v>1226463568911.4172</v>
      </c>
      <c r="S1840" s="462">
        <v>0.44300758503184734</v>
      </c>
      <c r="T1840" s="462">
        <v>0.23946515765401249</v>
      </c>
      <c r="U1840" s="461">
        <v>17.212454686114238</v>
      </c>
      <c r="V1840" s="464">
        <v>5646123969147.4355</v>
      </c>
      <c r="W1840" s="460">
        <v>1781.3238622784493</v>
      </c>
      <c r="X1840" s="463">
        <v>4.1952553865358476E-2</v>
      </c>
      <c r="Y1840" s="476">
        <v>2.0000000000000001E-4</v>
      </c>
    </row>
    <row r="1841" spans="1:25" x14ac:dyDescent="0.2">
      <c r="A1841" s="475">
        <f t="shared" si="28"/>
        <v>1837</v>
      </c>
      <c r="B1841" s="462">
        <v>0.48810782832304828</v>
      </c>
      <c r="C1841" s="461">
        <v>5922.4213760968833</v>
      </c>
      <c r="D1841" s="462">
        <v>0.66410381848889999</v>
      </c>
      <c r="E1841" s="462">
        <v>0.64170268427476096</v>
      </c>
      <c r="F1841" s="516">
        <v>2024.76</v>
      </c>
      <c r="G1841" s="464">
        <v>353477442890.78436</v>
      </c>
      <c r="H1841" s="461">
        <v>14424729.419986255</v>
      </c>
      <c r="I1841" s="464">
        <v>404993911457.3302</v>
      </c>
      <c r="J1841" s="462">
        <v>0.39862218633518542</v>
      </c>
      <c r="K1841" s="464">
        <v>29650115263.463928</v>
      </c>
      <c r="L1841" s="464">
        <v>39064403820.275673</v>
      </c>
      <c r="M1841" s="464">
        <v>341531004161.19037</v>
      </c>
      <c r="N1841" s="464">
        <v>27394062138.665771</v>
      </c>
      <c r="O1841" s="464">
        <v>14813.023278267778</v>
      </c>
      <c r="P1841" s="461">
        <v>222694.39637912929</v>
      </c>
      <c r="Q1841" s="461">
        <v>114103.77104475047</v>
      </c>
      <c r="R1841" s="464">
        <v>1312598881643.9666</v>
      </c>
      <c r="S1841" s="462">
        <v>0.65801379553191386</v>
      </c>
      <c r="T1841" s="462">
        <v>0.38457941484300301</v>
      </c>
      <c r="U1841" s="461">
        <v>17.102576077547852</v>
      </c>
      <c r="V1841" s="464">
        <v>9406657309861.1445</v>
      </c>
      <c r="W1841" s="460">
        <v>2966.5778575926629</v>
      </c>
      <c r="X1841" s="463">
        <v>4.3038240709395353E-2</v>
      </c>
      <c r="Y1841" s="476">
        <v>2.0000000000000001E-4</v>
      </c>
    </row>
    <row r="1842" spans="1:25" x14ac:dyDescent="0.2">
      <c r="A1842" s="475">
        <f t="shared" si="28"/>
        <v>1838</v>
      </c>
      <c r="B1842" s="462">
        <v>0.44069048969745772</v>
      </c>
      <c r="C1842" s="461">
        <v>1500</v>
      </c>
      <c r="D1842" s="462">
        <v>0.62640905377431144</v>
      </c>
      <c r="E1842" s="462">
        <v>0.34168030790342618</v>
      </c>
      <c r="F1842" s="516">
        <v>2026.09</v>
      </c>
      <c r="G1842" s="464">
        <v>111855658829.04752</v>
      </c>
      <c r="H1842" s="461">
        <v>14383280.805548988</v>
      </c>
      <c r="I1842" s="464">
        <v>422934617387.98138</v>
      </c>
      <c r="J1842" s="462">
        <v>0.37385822286482107</v>
      </c>
      <c r="K1842" s="464">
        <v>30739919709.260494</v>
      </c>
      <c r="L1842" s="464">
        <v>40740468524.680717</v>
      </c>
      <c r="M1842" s="464">
        <v>45473724847.202995</v>
      </c>
      <c r="N1842" s="464">
        <v>53373610189.50029</v>
      </c>
      <c r="O1842" s="464">
        <v>32107.52522501583</v>
      </c>
      <c r="P1842" s="461">
        <v>326817.23120061529</v>
      </c>
      <c r="Q1842" s="461">
        <v>193021.29150493655</v>
      </c>
      <c r="R1842" s="464">
        <v>727930274926.17798</v>
      </c>
      <c r="S1842" s="462">
        <v>0.49232794768370869</v>
      </c>
      <c r="T1842" s="462">
        <v>0.34687769878622454</v>
      </c>
      <c r="U1842" s="461">
        <v>15.498314512071698</v>
      </c>
      <c r="V1842" s="464">
        <v>4431660818319.4727</v>
      </c>
      <c r="W1842" s="460">
        <v>1398.094122385321</v>
      </c>
      <c r="X1842" s="463">
        <v>4.5788309002284519E-2</v>
      </c>
      <c r="Y1842" s="476">
        <v>2.0000000000000001E-4</v>
      </c>
    </row>
    <row r="1843" spans="1:25" x14ac:dyDescent="0.2">
      <c r="A1843" s="475">
        <f t="shared" si="28"/>
        <v>1839</v>
      </c>
      <c r="B1843" s="462">
        <v>0.55121056282403935</v>
      </c>
      <c r="C1843" s="461">
        <v>4252.072349641966</v>
      </c>
      <c r="D1843" s="462">
        <v>0.61726269875495865</v>
      </c>
      <c r="E1843" s="462">
        <v>0.5811046439153712</v>
      </c>
      <c r="F1843" s="516">
        <v>2024.86</v>
      </c>
      <c r="G1843" s="464">
        <v>215301095436.57739</v>
      </c>
      <c r="H1843" s="461">
        <v>12621898.745557431</v>
      </c>
      <c r="I1843" s="464">
        <v>427896222574.97961</v>
      </c>
      <c r="J1843" s="462">
        <v>0.43430910900802477</v>
      </c>
      <c r="K1843" s="464">
        <v>11278110344.181318</v>
      </c>
      <c r="L1843" s="464">
        <v>0</v>
      </c>
      <c r="M1843" s="464">
        <v>204435508434.58542</v>
      </c>
      <c r="N1843" s="464">
        <v>46564788675.81218</v>
      </c>
      <c r="O1843" s="464">
        <v>31552.993677449864</v>
      </c>
      <c r="P1843" s="461">
        <v>293749.26580129308</v>
      </c>
      <c r="Q1843" s="461">
        <v>167997.7714055102</v>
      </c>
      <c r="R1843" s="464">
        <v>1005140385970.8271</v>
      </c>
      <c r="S1843" s="462">
        <v>0.61615188731109549</v>
      </c>
      <c r="T1843" s="462">
        <v>0.35030517554475094</v>
      </c>
      <c r="U1843" s="461">
        <v>16.626713935787922</v>
      </c>
      <c r="V1843" s="464">
        <v>6477858783852.709</v>
      </c>
      <c r="W1843" s="460">
        <v>2044.1275530469347</v>
      </c>
      <c r="X1843" s="463">
        <v>4.3558996807882604E-2</v>
      </c>
      <c r="Y1843" s="476">
        <v>2.0000000000000001E-4</v>
      </c>
    </row>
    <row r="1844" spans="1:25" x14ac:dyDescent="0.2">
      <c r="A1844" s="475">
        <f t="shared" si="28"/>
        <v>1840</v>
      </c>
      <c r="B1844" s="462">
        <v>0.58319729749847937</v>
      </c>
      <c r="C1844" s="461">
        <v>6664.8264520946814</v>
      </c>
      <c r="D1844" s="462">
        <v>0.81131629981456699</v>
      </c>
      <c r="E1844" s="462">
        <v>0.33444960281713165</v>
      </c>
      <c r="F1844" s="516">
        <v>2023.75</v>
      </c>
      <c r="G1844" s="464">
        <v>227139861118.38306</v>
      </c>
      <c r="H1844" s="461">
        <v>20177931.227126844</v>
      </c>
      <c r="I1844" s="464">
        <v>503990872438.02899</v>
      </c>
      <c r="J1844" s="462">
        <v>0.23452609273593927</v>
      </c>
      <c r="K1844" s="464">
        <v>9402920675.02771</v>
      </c>
      <c r="L1844" s="464">
        <v>0</v>
      </c>
      <c r="M1844" s="464">
        <v>267586976111.07129</v>
      </c>
      <c r="N1844" s="464">
        <v>51028498878.983208</v>
      </c>
      <c r="O1844" s="464">
        <v>26874.3719039112</v>
      </c>
      <c r="P1844" s="461">
        <v>304057.90997598483</v>
      </c>
      <c r="Q1844" s="461">
        <v>171288.24958156835</v>
      </c>
      <c r="R1844" s="464">
        <v>1118834349382.3694</v>
      </c>
      <c r="S1844" s="462">
        <v>0.51536632142175898</v>
      </c>
      <c r="T1844" s="462">
        <v>0.27296759108039842</v>
      </c>
      <c r="U1844" s="461">
        <v>17.434260803740262</v>
      </c>
      <c r="V1844" s="464">
        <v>5903991063423.4072</v>
      </c>
      <c r="W1844" s="460">
        <v>1863.7103333180489</v>
      </c>
      <c r="X1844" s="463">
        <v>4.1635633599590841E-2</v>
      </c>
      <c r="Y1844" s="476">
        <v>2.0000000000000001E-4</v>
      </c>
    </row>
    <row r="1845" spans="1:25" x14ac:dyDescent="0.2">
      <c r="A1845" s="475">
        <f t="shared" si="28"/>
        <v>1841</v>
      </c>
      <c r="B1845" s="462">
        <v>0.54890805879049953</v>
      </c>
      <c r="C1845" s="461">
        <v>2967.3031263621374</v>
      </c>
      <c r="D1845" s="462">
        <v>0.8085367681204334</v>
      </c>
      <c r="E1845" s="462">
        <v>0.61671096378146284</v>
      </c>
      <c r="F1845" s="516">
        <v>2025.4</v>
      </c>
      <c r="G1845" s="464">
        <v>248393044112.87668</v>
      </c>
      <c r="H1845" s="461">
        <v>20831353.718458273</v>
      </c>
      <c r="I1845" s="464">
        <v>444722899470.52802</v>
      </c>
      <c r="J1845" s="462">
        <v>0.16674521492708505</v>
      </c>
      <c r="K1845" s="464">
        <v>12899147940.26642</v>
      </c>
      <c r="L1845" s="464">
        <v>8104518892.4602919</v>
      </c>
      <c r="M1845" s="464">
        <v>171409484287.91504</v>
      </c>
      <c r="N1845" s="464">
        <v>36950048806.485901</v>
      </c>
      <c r="O1845" s="464">
        <v>23796.164251522081</v>
      </c>
      <c r="P1845" s="461">
        <v>250292.57667293452</v>
      </c>
      <c r="Q1845" s="461">
        <v>131421.80501030458</v>
      </c>
      <c r="R1845" s="464">
        <v>923670777514.90479</v>
      </c>
      <c r="S1845" s="462">
        <v>0.46674630119607868</v>
      </c>
      <c r="T1845" s="462">
        <v>0.31236501447012988</v>
      </c>
      <c r="U1845" s="461">
        <v>18.095007456132997</v>
      </c>
      <c r="V1845" s="464">
        <v>5751282502955.8311</v>
      </c>
      <c r="W1845" s="460">
        <v>1816.0106128586297</v>
      </c>
      <c r="X1845" s="463">
        <v>4.0481193978381985E-2</v>
      </c>
      <c r="Y1845" s="476">
        <v>2.0000000000000001E-4</v>
      </c>
    </row>
    <row r="1846" spans="1:25" x14ac:dyDescent="0.2">
      <c r="A1846" s="475">
        <f t="shared" si="28"/>
        <v>1842</v>
      </c>
      <c r="B1846" s="462">
        <v>0.54633537603304894</v>
      </c>
      <c r="C1846" s="461">
        <v>7070.7317420802719</v>
      </c>
      <c r="D1846" s="462">
        <v>0.73578921431059419</v>
      </c>
      <c r="E1846" s="462">
        <v>0.57704868774846751</v>
      </c>
      <c r="F1846" s="516">
        <v>2024.05</v>
      </c>
      <c r="G1846" s="464">
        <v>239620024401.43652</v>
      </c>
      <c r="H1846" s="461">
        <v>16480529.947688002</v>
      </c>
      <c r="I1846" s="464">
        <v>505849423017.72992</v>
      </c>
      <c r="J1846" s="462">
        <v>0.41482213802878853</v>
      </c>
      <c r="K1846" s="464">
        <v>28024213591.711823</v>
      </c>
      <c r="L1846" s="464">
        <v>37450869291.026039</v>
      </c>
      <c r="M1846" s="464">
        <v>181529109481.87341</v>
      </c>
      <c r="N1846" s="464">
        <v>13787034049.696381</v>
      </c>
      <c r="O1846" s="464">
        <v>25454.609117951088</v>
      </c>
      <c r="P1846" s="461">
        <v>134295.67428521399</v>
      </c>
      <c r="Q1846" s="461">
        <v>52092.241936201914</v>
      </c>
      <c r="R1846" s="464">
        <v>1065561812899.2781</v>
      </c>
      <c r="S1846" s="462">
        <v>0.60179283752762724</v>
      </c>
      <c r="T1846" s="462">
        <v>0.38383333027442795</v>
      </c>
      <c r="U1846" s="461">
        <v>16.411420200613779</v>
      </c>
      <c r="V1846" s="464">
        <v>7315567741539.3154</v>
      </c>
      <c r="W1846" s="460">
        <v>2309.4378011919839</v>
      </c>
      <c r="X1846" s="463">
        <v>4.494413891008206E-2</v>
      </c>
      <c r="Y1846" s="476">
        <v>2.0000000000000001E-4</v>
      </c>
    </row>
    <row r="1847" spans="1:25" x14ac:dyDescent="0.2">
      <c r="A1847" s="475">
        <f t="shared" si="28"/>
        <v>1843</v>
      </c>
      <c r="B1847" s="462">
        <v>0.41170142076153637</v>
      </c>
      <c r="C1847" s="461">
        <v>6169.4067622384409</v>
      </c>
      <c r="D1847" s="462">
        <v>0.89136326024248547</v>
      </c>
      <c r="E1847" s="462">
        <v>0.6192598452182978</v>
      </c>
      <c r="F1847" s="516">
        <v>2025.97</v>
      </c>
      <c r="G1847" s="464">
        <v>238250275706.9115</v>
      </c>
      <c r="H1847" s="461">
        <v>24466466.112960402</v>
      </c>
      <c r="I1847" s="464">
        <v>621743053201.59363</v>
      </c>
      <c r="J1847" s="462">
        <v>0.36056400295939606</v>
      </c>
      <c r="K1847" s="464">
        <v>14928586277.052578</v>
      </c>
      <c r="L1847" s="464">
        <v>20898834227.706692</v>
      </c>
      <c r="M1847" s="464">
        <v>114846257522.68205</v>
      </c>
      <c r="N1847" s="464">
        <v>20116762564.412251</v>
      </c>
      <c r="O1847" s="464">
        <v>26720.33441746642</v>
      </c>
      <c r="P1847" s="461">
        <v>177126.257186095</v>
      </c>
      <c r="Q1847" s="461">
        <v>78417.49625149573</v>
      </c>
      <c r="R1847" s="464">
        <v>1057762279510.9067</v>
      </c>
      <c r="S1847" s="462">
        <v>0.52510217110273982</v>
      </c>
      <c r="T1847" s="462">
        <v>0.40865387587578045</v>
      </c>
      <c r="U1847" s="461">
        <v>16.261441446409783</v>
      </c>
      <c r="V1847" s="464">
        <v>7696166445154.8857</v>
      </c>
      <c r="W1847" s="460">
        <v>2430.3626711601532</v>
      </c>
      <c r="X1847" s="463">
        <v>4.5385402290473151E-2</v>
      </c>
      <c r="Y1847" s="476">
        <v>2.0000000000000001E-4</v>
      </c>
    </row>
    <row r="1848" spans="1:25" x14ac:dyDescent="0.2">
      <c r="A1848" s="475">
        <f t="shared" si="28"/>
        <v>1844</v>
      </c>
      <c r="B1848" s="462">
        <v>0.37085737402546037</v>
      </c>
      <c r="C1848" s="461">
        <v>8339.9950205169444</v>
      </c>
      <c r="D1848" s="462">
        <v>0.92677731339745284</v>
      </c>
      <c r="E1848" s="462">
        <v>0.62830897951456555</v>
      </c>
      <c r="F1848" s="516">
        <v>2025.44</v>
      </c>
      <c r="G1848" s="464">
        <v>180490521100.72446</v>
      </c>
      <c r="H1848" s="461">
        <v>24545406.529489744</v>
      </c>
      <c r="I1848" s="464">
        <v>549636607990.534</v>
      </c>
      <c r="J1848" s="462">
        <v>0.24814024492316245</v>
      </c>
      <c r="K1848" s="464">
        <v>39025811982.729118</v>
      </c>
      <c r="L1848" s="464">
        <v>34091200516.270935</v>
      </c>
      <c r="M1848" s="464">
        <v>90207168084.429672</v>
      </c>
      <c r="N1848" s="464">
        <v>17376257347.829357</v>
      </c>
      <c r="O1848" s="464">
        <v>32389.083967862964</v>
      </c>
      <c r="P1848" s="461">
        <v>194168.11811784888</v>
      </c>
      <c r="Q1848" s="461">
        <v>65539.001343709868</v>
      </c>
      <c r="R1848" s="464">
        <v>925340366676.37024</v>
      </c>
      <c r="S1848" s="462">
        <v>0.44913618137879058</v>
      </c>
      <c r="T1848" s="462">
        <v>0.30510591859909214</v>
      </c>
      <c r="U1848" s="461">
        <v>16.627562911648994</v>
      </c>
      <c r="V1848" s="464">
        <v>5038007834288.0947</v>
      </c>
      <c r="W1848" s="460">
        <v>1587.5578298776525</v>
      </c>
      <c r="X1848" s="463">
        <v>4.5115286147786357E-2</v>
      </c>
      <c r="Y1848" s="476">
        <v>2.0000000000000001E-4</v>
      </c>
    </row>
    <row r="1849" spans="1:25" x14ac:dyDescent="0.2">
      <c r="A1849" s="475">
        <f t="shared" si="28"/>
        <v>1845</v>
      </c>
      <c r="B1849" s="462">
        <v>0.56923369033284121</v>
      </c>
      <c r="C1849" s="461">
        <v>6598.2466562979216</v>
      </c>
      <c r="D1849" s="462">
        <v>0.73521259269418249</v>
      </c>
      <c r="E1849" s="462">
        <v>0.61458168483589359</v>
      </c>
      <c r="F1849" s="516">
        <v>2023.75</v>
      </c>
      <c r="G1849" s="464">
        <v>262120134193.8306</v>
      </c>
      <c r="H1849" s="461">
        <v>16941952.808993567</v>
      </c>
      <c r="I1849" s="464">
        <v>478466504730.89459</v>
      </c>
      <c r="J1849" s="462">
        <v>0.3925444272513865</v>
      </c>
      <c r="K1849" s="464">
        <v>9065708433.8542347</v>
      </c>
      <c r="L1849" s="464">
        <v>0</v>
      </c>
      <c r="M1849" s="464">
        <v>300550622539.41333</v>
      </c>
      <c r="N1849" s="464">
        <v>49450933643.585869</v>
      </c>
      <c r="O1849" s="464">
        <v>39348.319551152206</v>
      </c>
      <c r="P1849" s="461">
        <v>334445.54879910767</v>
      </c>
      <c r="Q1849" s="461">
        <v>196139.38902851212</v>
      </c>
      <c r="R1849" s="464">
        <v>1155886794877.1987</v>
      </c>
      <c r="S1849" s="462">
        <v>0.60553975986315756</v>
      </c>
      <c r="T1849" s="462">
        <v>0.37141230251521717</v>
      </c>
      <c r="U1849" s="461">
        <v>16.624981378445618</v>
      </c>
      <c r="V1849" s="464">
        <v>7922756764388.1875</v>
      </c>
      <c r="W1849" s="460">
        <v>2500.7261620369172</v>
      </c>
      <c r="X1849" s="463">
        <v>4.3339520467776296E-2</v>
      </c>
      <c r="Y1849" s="476">
        <v>2.0000000000000001E-4</v>
      </c>
    </row>
    <row r="1850" spans="1:25" x14ac:dyDescent="0.2">
      <c r="A1850" s="475">
        <f t="shared" si="28"/>
        <v>1846</v>
      </c>
      <c r="B1850" s="462">
        <v>0.55792605670434348</v>
      </c>
      <c r="C1850" s="461">
        <v>4143.1259356749242</v>
      </c>
      <c r="D1850" s="462">
        <v>0.9833765602695419</v>
      </c>
      <c r="E1850" s="462">
        <v>0.44541199244446877</v>
      </c>
      <c r="F1850" s="516">
        <v>2025.45</v>
      </c>
      <c r="G1850" s="464">
        <v>208456309381.69748</v>
      </c>
      <c r="H1850" s="461">
        <v>28537516.910707373</v>
      </c>
      <c r="I1850" s="464">
        <v>617609562490.30615</v>
      </c>
      <c r="J1850" s="462">
        <v>0.31056246673726673</v>
      </c>
      <c r="K1850" s="464">
        <v>26560805719.289253</v>
      </c>
      <c r="L1850" s="464">
        <v>39902381488.644753</v>
      </c>
      <c r="M1850" s="464">
        <v>96184866302.5065</v>
      </c>
      <c r="N1850" s="464">
        <v>17680630108.433861</v>
      </c>
      <c r="O1850" s="464">
        <v>16246.526471513551</v>
      </c>
      <c r="P1850" s="461">
        <v>168307.45519347038</v>
      </c>
      <c r="Q1850" s="461">
        <v>72883.767543325812</v>
      </c>
      <c r="R1850" s="464">
        <v>1001091631552.426</v>
      </c>
      <c r="S1850" s="462">
        <v>0.48372938786833369</v>
      </c>
      <c r="T1850" s="462">
        <v>0.34939179133398235</v>
      </c>
      <c r="U1850" s="461">
        <v>16.432624703587717</v>
      </c>
      <c r="V1850" s="464">
        <v>6392005523597.2871</v>
      </c>
      <c r="W1850" s="460">
        <v>2017.3042980514958</v>
      </c>
      <c r="X1850" s="463">
        <v>4.40266930162974E-2</v>
      </c>
      <c r="Y1850" s="476">
        <v>2.0000000000000001E-4</v>
      </c>
    </row>
    <row r="1851" spans="1:25" x14ac:dyDescent="0.2">
      <c r="A1851" s="475">
        <f t="shared" si="28"/>
        <v>1847</v>
      </c>
      <c r="B1851" s="462">
        <v>0.42823786417775733</v>
      </c>
      <c r="C1851" s="461">
        <v>4918.0858325672443</v>
      </c>
      <c r="D1851" s="462">
        <v>0.2</v>
      </c>
      <c r="E1851" s="462">
        <v>0.62609010004770815</v>
      </c>
      <c r="F1851" s="516">
        <v>2025.47</v>
      </c>
      <c r="G1851" s="464">
        <v>95344158730.562424</v>
      </c>
      <c r="H1851" s="461">
        <v>3293024.1224454748</v>
      </c>
      <c r="I1851" s="464">
        <v>149138294842.43735</v>
      </c>
      <c r="J1851" s="462">
        <v>0.42823786417775733</v>
      </c>
      <c r="K1851" s="464">
        <v>3172495704.0336471</v>
      </c>
      <c r="L1851" s="464">
        <v>1862590150.9120727</v>
      </c>
      <c r="M1851" s="464">
        <v>65000470286.047981</v>
      </c>
      <c r="N1851" s="464">
        <v>86838828204.989853</v>
      </c>
      <c r="O1851" s="464">
        <v>23301.452352883585</v>
      </c>
      <c r="P1851" s="461">
        <v>585036.98321118602</v>
      </c>
      <c r="Q1851" s="461">
        <v>346256.72465304367</v>
      </c>
      <c r="R1851" s="464">
        <v>408465148111.97845</v>
      </c>
      <c r="S1851" s="462">
        <v>0.5327120962307198</v>
      </c>
      <c r="T1851" s="462">
        <v>0.39976590794185862</v>
      </c>
      <c r="U1851" s="461">
        <v>16.483225514765877</v>
      </c>
      <c r="V1851" s="464">
        <v>3053514911885.2012</v>
      </c>
      <c r="W1851" s="460">
        <v>963.39644339788572</v>
      </c>
      <c r="X1851" s="463">
        <v>4.2891469343126411E-2</v>
      </c>
      <c r="Y1851" s="476">
        <v>2.0000000000000001E-4</v>
      </c>
    </row>
    <row r="1852" spans="1:25" x14ac:dyDescent="0.2">
      <c r="A1852" s="475">
        <f t="shared" si="28"/>
        <v>1848</v>
      </c>
      <c r="B1852" s="462">
        <v>0.52325722048262702</v>
      </c>
      <c r="C1852" s="461">
        <v>4152.8235564751694</v>
      </c>
      <c r="D1852" s="462">
        <v>0.71883363358408692</v>
      </c>
      <c r="E1852" s="462">
        <v>0.42973525867877771</v>
      </c>
      <c r="F1852" s="516">
        <v>2023.75</v>
      </c>
      <c r="G1852" s="464">
        <v>278961443858.12952</v>
      </c>
      <c r="H1852" s="461">
        <v>16593878.869499139</v>
      </c>
      <c r="I1852" s="464">
        <v>434129137284.84082</v>
      </c>
      <c r="J1852" s="462">
        <v>0.42791686986670563</v>
      </c>
      <c r="K1852" s="464">
        <v>10394993318.063543</v>
      </c>
      <c r="L1852" s="464">
        <v>0</v>
      </c>
      <c r="M1852" s="464">
        <v>306376027752.89313</v>
      </c>
      <c r="N1852" s="464">
        <v>16352119173.121706</v>
      </c>
      <c r="O1852" s="464">
        <v>30177.078769760934</v>
      </c>
      <c r="P1852" s="461">
        <v>170314.62235886714</v>
      </c>
      <c r="Q1852" s="461">
        <v>75911.496096559102</v>
      </c>
      <c r="R1852" s="464">
        <v>1073497503038.3296</v>
      </c>
      <c r="S1852" s="462">
        <v>0.63563497746517528</v>
      </c>
      <c r="T1852" s="462">
        <v>0.40523756392587207</v>
      </c>
      <c r="U1852" s="461">
        <v>16.825503810771941</v>
      </c>
      <c r="V1852" s="464">
        <v>8173009731141.4971</v>
      </c>
      <c r="W1852" s="460">
        <v>2580.7530607744698</v>
      </c>
      <c r="X1852" s="463">
        <v>4.243058829146891E-2</v>
      </c>
      <c r="Y1852" s="476">
        <v>2.0000000000000001E-4</v>
      </c>
    </row>
    <row r="1853" spans="1:25" x14ac:dyDescent="0.2">
      <c r="A1853" s="475">
        <f t="shared" si="28"/>
        <v>1849</v>
      </c>
      <c r="B1853" s="462">
        <v>0.46595485198816755</v>
      </c>
      <c r="C1853" s="461">
        <v>4232.4181815068196</v>
      </c>
      <c r="D1853" s="462">
        <v>0.5424298222149706</v>
      </c>
      <c r="E1853" s="462">
        <v>0.57731599881976281</v>
      </c>
      <c r="F1853" s="516">
        <v>2023.89</v>
      </c>
      <c r="G1853" s="464">
        <v>365016310379.33521</v>
      </c>
      <c r="H1853" s="461">
        <v>10776927.777897138</v>
      </c>
      <c r="I1853" s="464">
        <v>390523348357.37769</v>
      </c>
      <c r="J1853" s="462">
        <v>0.46595485198816755</v>
      </c>
      <c r="K1853" s="464">
        <v>7006981495.9600897</v>
      </c>
      <c r="L1853" s="464">
        <v>0</v>
      </c>
      <c r="M1853" s="464">
        <v>353760514931.72693</v>
      </c>
      <c r="N1853" s="464">
        <v>13089772637.257118</v>
      </c>
      <c r="O1853" s="464">
        <v>17998.087260014276</v>
      </c>
      <c r="P1853" s="461">
        <v>126788.99399344079</v>
      </c>
      <c r="Q1853" s="461">
        <v>48955.588864290265</v>
      </c>
      <c r="R1853" s="464">
        <v>1106829554448.4307</v>
      </c>
      <c r="S1853" s="462">
        <v>0.6731057522268703</v>
      </c>
      <c r="T1853" s="462">
        <v>0.4642745114569844</v>
      </c>
      <c r="U1853" s="461">
        <v>17.242699556542792</v>
      </c>
      <c r="V1853" s="464">
        <v>9806042875958.6934</v>
      </c>
      <c r="W1853" s="460">
        <v>3094.9208044900461</v>
      </c>
      <c r="X1853" s="463">
        <v>4.2002665631784279E-2</v>
      </c>
      <c r="Y1853" s="476">
        <v>2.0000000000000001E-4</v>
      </c>
    </row>
    <row r="1854" spans="1:25" x14ac:dyDescent="0.2">
      <c r="A1854" s="475">
        <f t="shared" si="28"/>
        <v>1850</v>
      </c>
      <c r="B1854" s="462">
        <v>0.53519852320578998</v>
      </c>
      <c r="C1854" s="461">
        <v>2443.0540709798324</v>
      </c>
      <c r="D1854" s="462">
        <v>0.45929214900275023</v>
      </c>
      <c r="E1854" s="462">
        <v>0.54854948054969321</v>
      </c>
      <c r="F1854" s="516">
        <v>2025.67</v>
      </c>
      <c r="G1854" s="464">
        <v>116328675378.28238</v>
      </c>
      <c r="H1854" s="461">
        <v>8905651.8132547848</v>
      </c>
      <c r="I1854" s="464">
        <v>318945784200.67987</v>
      </c>
      <c r="J1854" s="462">
        <v>0.49833593109216745</v>
      </c>
      <c r="K1854" s="464">
        <v>21591873443.025894</v>
      </c>
      <c r="L1854" s="464">
        <v>34925788581.347252</v>
      </c>
      <c r="M1854" s="464">
        <v>102866804031.01663</v>
      </c>
      <c r="N1854" s="464">
        <v>62526406945.279716</v>
      </c>
      <c r="O1854" s="464">
        <v>39400.233926900823</v>
      </c>
      <c r="P1854" s="461">
        <v>479567.20715304982</v>
      </c>
      <c r="Q1854" s="461">
        <v>262732.37089953618</v>
      </c>
      <c r="R1854" s="464">
        <v>645145471397.29468</v>
      </c>
      <c r="S1854" s="462">
        <v>0.58591979026673158</v>
      </c>
      <c r="T1854" s="462">
        <v>0.4105703298256036</v>
      </c>
      <c r="U1854" s="461">
        <v>15.499727592552869</v>
      </c>
      <c r="V1854" s="464">
        <v>4683578209019.2988</v>
      </c>
      <c r="W1854" s="460">
        <v>1477.8970680487428</v>
      </c>
      <c r="X1854" s="463">
        <v>4.5215517421967569E-2</v>
      </c>
      <c r="Y1854" s="476">
        <v>2.0000000000000001E-4</v>
      </c>
    </row>
    <row r="1855" spans="1:25" x14ac:dyDescent="0.2">
      <c r="A1855" s="475">
        <f t="shared" si="28"/>
        <v>1851</v>
      </c>
      <c r="B1855" s="462">
        <v>0.2966517860620671</v>
      </c>
      <c r="C1855" s="461">
        <v>5776.2008329492983</v>
      </c>
      <c r="D1855" s="462">
        <v>0.2</v>
      </c>
      <c r="E1855" s="462">
        <v>0.29881527591743406</v>
      </c>
      <c r="F1855" s="516">
        <v>2023.75</v>
      </c>
      <c r="G1855" s="464">
        <v>179399414993.03201</v>
      </c>
      <c r="H1855" s="461">
        <v>3408030.4435199993</v>
      </c>
      <c r="I1855" s="464">
        <v>171402811201.00845</v>
      </c>
      <c r="J1855" s="462">
        <v>0.2966517860620671</v>
      </c>
      <c r="K1855" s="464">
        <v>4667513647.735261</v>
      </c>
      <c r="L1855" s="464">
        <v>0</v>
      </c>
      <c r="M1855" s="464">
        <v>183069690858.07742</v>
      </c>
      <c r="N1855" s="464">
        <v>47305565046.750206</v>
      </c>
      <c r="O1855" s="464">
        <v>24470.138771685655</v>
      </c>
      <c r="P1855" s="461">
        <v>353846.29677412147</v>
      </c>
      <c r="Q1855" s="461">
        <v>184908.83835703559</v>
      </c>
      <c r="R1855" s="464">
        <v>552458669979.71753</v>
      </c>
      <c r="S1855" s="462">
        <v>0.58745840236810254</v>
      </c>
      <c r="T1855" s="462">
        <v>0.39717103107735957</v>
      </c>
      <c r="U1855" s="461">
        <v>17.874227905677468</v>
      </c>
      <c r="V1855" s="464">
        <v>4398108995715.6348</v>
      </c>
      <c r="W1855" s="460">
        <v>1386.4908753627083</v>
      </c>
      <c r="X1855" s="463">
        <v>3.9997406995208581E-2</v>
      </c>
      <c r="Y1855" s="476">
        <v>2.0000000000000001E-4</v>
      </c>
    </row>
    <row r="1856" spans="1:25" x14ac:dyDescent="0.2">
      <c r="A1856" s="475">
        <f t="shared" si="28"/>
        <v>1852</v>
      </c>
      <c r="B1856" s="462">
        <v>0.42437965739690736</v>
      </c>
      <c r="C1856" s="461">
        <v>5598.5087569648622</v>
      </c>
      <c r="D1856" s="462">
        <v>0.48382302637881525</v>
      </c>
      <c r="E1856" s="462">
        <v>0.33802520280008996</v>
      </c>
      <c r="F1856" s="516">
        <v>2023.75</v>
      </c>
      <c r="G1856" s="464">
        <v>308959671521.505</v>
      </c>
      <c r="H1856" s="461">
        <v>9039874.9107695259</v>
      </c>
      <c r="I1856" s="464">
        <v>309781942241.22168</v>
      </c>
      <c r="J1856" s="462">
        <v>0.4234514496456937</v>
      </c>
      <c r="K1856" s="464">
        <v>10843978273.982813</v>
      </c>
      <c r="L1856" s="464">
        <v>0</v>
      </c>
      <c r="M1856" s="464">
        <v>371861733156.65527</v>
      </c>
      <c r="N1856" s="464">
        <v>37857309388.483543</v>
      </c>
      <c r="O1856" s="464">
        <v>16819.123629263639</v>
      </c>
      <c r="P1856" s="461">
        <v>253616.03150271368</v>
      </c>
      <c r="Q1856" s="461">
        <v>140770.70583153435</v>
      </c>
      <c r="R1856" s="464">
        <v>1064133070483.0796</v>
      </c>
      <c r="S1856" s="462">
        <v>0.66576057569933744</v>
      </c>
      <c r="T1856" s="462">
        <v>0.39991303552803181</v>
      </c>
      <c r="U1856" s="461">
        <v>17.331993614969747</v>
      </c>
      <c r="V1856" s="464">
        <v>8142057589318.5557</v>
      </c>
      <c r="W1856" s="460">
        <v>2571.7392775951616</v>
      </c>
      <c r="X1856" s="463">
        <v>4.1979061790122119E-2</v>
      </c>
      <c r="Y1856" s="476">
        <v>2.0000000000000001E-4</v>
      </c>
    </row>
    <row r="1857" spans="1:25" x14ac:dyDescent="0.2">
      <c r="A1857" s="475">
        <f t="shared" si="28"/>
        <v>1853</v>
      </c>
      <c r="B1857" s="462">
        <v>0.37294591458962534</v>
      </c>
      <c r="C1857" s="461">
        <v>3051.4058169571717</v>
      </c>
      <c r="D1857" s="462">
        <v>0.71219144264039314</v>
      </c>
      <c r="E1857" s="462">
        <v>0.25229197716780383</v>
      </c>
      <c r="F1857" s="516">
        <v>2023.75</v>
      </c>
      <c r="G1857" s="464">
        <v>191815901229.43442</v>
      </c>
      <c r="H1857" s="461">
        <v>16476479.358471911</v>
      </c>
      <c r="I1857" s="464">
        <v>492641340326.16382</v>
      </c>
      <c r="J1857" s="462">
        <v>0.37294591458962534</v>
      </c>
      <c r="K1857" s="464">
        <v>11403498818.67049</v>
      </c>
      <c r="L1857" s="464">
        <v>0</v>
      </c>
      <c r="M1857" s="464">
        <v>188005792450.7225</v>
      </c>
      <c r="N1857" s="464">
        <v>54876222862.850479</v>
      </c>
      <c r="O1857" s="464">
        <v>36461.494830060328</v>
      </c>
      <c r="P1857" s="461">
        <v>331192.02991505293</v>
      </c>
      <c r="Q1857" s="461">
        <v>194221.75210421396</v>
      </c>
      <c r="R1857" s="464">
        <v>981515629016.79443</v>
      </c>
      <c r="S1857" s="462">
        <v>0.54721888152364073</v>
      </c>
      <c r="T1857" s="462">
        <v>0.33950645330839063</v>
      </c>
      <c r="U1857" s="461">
        <v>16.401690488128242</v>
      </c>
      <c r="V1857" s="464">
        <v>6043380844650.209</v>
      </c>
      <c r="W1857" s="460">
        <v>1908.2574335963718</v>
      </c>
      <c r="X1857" s="463">
        <v>4.4221544784192608E-2</v>
      </c>
      <c r="Y1857" s="476">
        <v>2.0000000000000001E-4</v>
      </c>
    </row>
    <row r="1858" spans="1:25" x14ac:dyDescent="0.2">
      <c r="A1858" s="475">
        <f t="shared" si="28"/>
        <v>1854</v>
      </c>
      <c r="B1858" s="462">
        <v>0.54970365787231013</v>
      </c>
      <c r="C1858" s="461">
        <v>4473.3706853802241</v>
      </c>
      <c r="D1858" s="462">
        <v>0.95545625913119947</v>
      </c>
      <c r="E1858" s="462">
        <v>0.49828655382335107</v>
      </c>
      <c r="F1858" s="516">
        <v>2024.83</v>
      </c>
      <c r="G1858" s="464">
        <v>342036598627.06921</v>
      </c>
      <c r="H1858" s="461">
        <v>27649564.806026593</v>
      </c>
      <c r="I1858" s="464">
        <v>586250867693.5553</v>
      </c>
      <c r="J1858" s="462">
        <v>0.23951308368803692</v>
      </c>
      <c r="K1858" s="464">
        <v>28580859958.15308</v>
      </c>
      <c r="L1858" s="464">
        <v>8092542700.9660854</v>
      </c>
      <c r="M1858" s="464">
        <v>231648734048.72311</v>
      </c>
      <c r="N1858" s="464">
        <v>52443071440.673836</v>
      </c>
      <c r="O1858" s="464">
        <v>32736.88893168273</v>
      </c>
      <c r="P1858" s="461">
        <v>346389.73438265367</v>
      </c>
      <c r="Q1858" s="461">
        <v>199914.54426242126</v>
      </c>
      <c r="R1858" s="464">
        <v>1229126213520.2334</v>
      </c>
      <c r="S1858" s="462">
        <v>0.49984689374100211</v>
      </c>
      <c r="T1858" s="462">
        <v>0.37387495063404319</v>
      </c>
      <c r="U1858" s="461">
        <v>17.379532748955494</v>
      </c>
      <c r="V1858" s="464">
        <v>8767327983347.9795</v>
      </c>
      <c r="W1858" s="460">
        <v>2765.6802053432116</v>
      </c>
      <c r="X1858" s="463">
        <v>4.1873286923857965E-2</v>
      </c>
      <c r="Y1858" s="476">
        <v>2.0000000000000001E-4</v>
      </c>
    </row>
    <row r="1859" spans="1:25" x14ac:dyDescent="0.2">
      <c r="A1859" s="475">
        <f t="shared" si="28"/>
        <v>1855</v>
      </c>
      <c r="B1859" s="462">
        <v>0.39440112822387385</v>
      </c>
      <c r="C1859" s="461">
        <v>8276.3883191492459</v>
      </c>
      <c r="D1859" s="462">
        <v>0.57355446012978306</v>
      </c>
      <c r="E1859" s="462">
        <v>0.41977831105690938</v>
      </c>
      <c r="F1859" s="516">
        <v>2023.75</v>
      </c>
      <c r="G1859" s="464">
        <v>279032166864.22852</v>
      </c>
      <c r="H1859" s="461">
        <v>11323158.110468447</v>
      </c>
      <c r="I1859" s="464">
        <v>377250744431.25281</v>
      </c>
      <c r="J1859" s="462">
        <v>0.39440112822387385</v>
      </c>
      <c r="K1859" s="464">
        <v>7378332415.7468081</v>
      </c>
      <c r="L1859" s="464">
        <v>0</v>
      </c>
      <c r="M1859" s="464">
        <v>224152742682.66104</v>
      </c>
      <c r="N1859" s="464">
        <v>27334102724.812389</v>
      </c>
      <c r="O1859" s="464">
        <v>31105.04719581455</v>
      </c>
      <c r="P1859" s="461">
        <v>210967.38634676993</v>
      </c>
      <c r="Q1859" s="461">
        <v>107318.26026717643</v>
      </c>
      <c r="R1859" s="464">
        <v>901834113298.01355</v>
      </c>
      <c r="S1859" s="462">
        <v>0.61239716216250306</v>
      </c>
      <c r="T1859" s="462">
        <v>0.4351015006385982</v>
      </c>
      <c r="U1859" s="461">
        <v>17.229249170515317</v>
      </c>
      <c r="V1859" s="464">
        <v>7489580977729.9424</v>
      </c>
      <c r="W1859" s="460">
        <v>2363.4143060552651</v>
      </c>
      <c r="X1859" s="463">
        <v>4.2163351136854987E-2</v>
      </c>
      <c r="Y1859" s="476">
        <v>2.0000000000000001E-4</v>
      </c>
    </row>
    <row r="1860" spans="1:25" x14ac:dyDescent="0.2">
      <c r="A1860" s="475">
        <f t="shared" si="28"/>
        <v>1856</v>
      </c>
      <c r="B1860" s="462">
        <v>0.44580956218299622</v>
      </c>
      <c r="C1860" s="461">
        <v>2063.2443780978142</v>
      </c>
      <c r="D1860" s="462">
        <v>0.5408627507028313</v>
      </c>
      <c r="E1860" s="462">
        <v>0.5442815845529938</v>
      </c>
      <c r="F1860" s="516">
        <v>2026.55</v>
      </c>
      <c r="G1860" s="464">
        <v>95788785877.57988</v>
      </c>
      <c r="H1860" s="461">
        <v>11609391.120349422</v>
      </c>
      <c r="I1860" s="464">
        <v>422986086876.57147</v>
      </c>
      <c r="J1860" s="462">
        <v>0.44580956218299628</v>
      </c>
      <c r="K1860" s="464">
        <v>39498410521.190453</v>
      </c>
      <c r="L1860" s="464">
        <v>53068191604.166313</v>
      </c>
      <c r="M1860" s="464">
        <v>13618655098.776272</v>
      </c>
      <c r="N1860" s="464">
        <v>27514723447.514534</v>
      </c>
      <c r="O1860" s="464">
        <v>21894.444292751636</v>
      </c>
      <c r="P1860" s="461">
        <v>201296.28679444682</v>
      </c>
      <c r="Q1860" s="461">
        <v>100923.24332352143</v>
      </c>
      <c r="R1860" s="464">
        <v>639502794880.03003</v>
      </c>
      <c r="S1860" s="462">
        <v>0.51946268148631314</v>
      </c>
      <c r="T1860" s="462">
        <v>0.40137495580360372</v>
      </c>
      <c r="U1860" s="461">
        <v>15.013807667013653</v>
      </c>
      <c r="V1860" s="464">
        <v>4321163183950.2129</v>
      </c>
      <c r="W1860" s="460">
        <v>1364.08132436801</v>
      </c>
      <c r="X1860" s="463">
        <v>4.7760070476036517E-2</v>
      </c>
      <c r="Y1860" s="476">
        <v>2.0000000000000001E-4</v>
      </c>
    </row>
    <row r="1861" spans="1:25" x14ac:dyDescent="0.2">
      <c r="A1861" s="475">
        <f t="shared" si="28"/>
        <v>1857</v>
      </c>
      <c r="B1861" s="462">
        <v>0.41890486440270069</v>
      </c>
      <c r="C1861" s="461">
        <v>6793.6808406630153</v>
      </c>
      <c r="D1861" s="462">
        <v>0.67349987693492963</v>
      </c>
      <c r="E1861" s="462">
        <v>0.59005596420568374</v>
      </c>
      <c r="F1861" s="516">
        <v>2026.01</v>
      </c>
      <c r="G1861" s="464">
        <v>96090977667.315887</v>
      </c>
      <c r="H1861" s="461">
        <v>13827998.934663916</v>
      </c>
      <c r="I1861" s="464">
        <v>303554519924.85297</v>
      </c>
      <c r="J1861" s="462">
        <v>0.18911026168417255</v>
      </c>
      <c r="K1861" s="464">
        <v>23000881581.967041</v>
      </c>
      <c r="L1861" s="464">
        <v>70367127410.023804</v>
      </c>
      <c r="M1861" s="464">
        <v>36937543983.740936</v>
      </c>
      <c r="N1861" s="464">
        <v>16640253838.755459</v>
      </c>
      <c r="O1861" s="464">
        <v>32248.274340959073</v>
      </c>
      <c r="P1861" s="461">
        <v>198016.90538823965</v>
      </c>
      <c r="Q1861" s="461">
        <v>65325.275438578989</v>
      </c>
      <c r="R1861" s="464">
        <v>558874918245.38904</v>
      </c>
      <c r="S1861" s="462">
        <v>0.438259895963313</v>
      </c>
      <c r="T1861" s="462">
        <v>0.22789768612633138</v>
      </c>
      <c r="U1861" s="461">
        <v>17.267160215779832</v>
      </c>
      <c r="V1861" s="464">
        <v>2417914703955.8101</v>
      </c>
      <c r="W1861" s="460">
        <v>761.12918535270421</v>
      </c>
      <c r="X1861" s="463">
        <v>4.3021185235162455E-2</v>
      </c>
      <c r="Y1861" s="476">
        <v>2.0000000000000001E-4</v>
      </c>
    </row>
    <row r="1862" spans="1:25" x14ac:dyDescent="0.2">
      <c r="A1862" s="475">
        <f t="shared" si="28"/>
        <v>1858</v>
      </c>
      <c r="B1862" s="462">
        <v>0.43105023979801449</v>
      </c>
      <c r="C1862" s="461">
        <v>8985.6198269518718</v>
      </c>
      <c r="D1862" s="462">
        <v>0.44172138493143226</v>
      </c>
      <c r="E1862" s="462">
        <v>0.43684739460130168</v>
      </c>
      <c r="F1862" s="516">
        <v>2023.75</v>
      </c>
      <c r="G1862" s="464">
        <v>93188699206.2565</v>
      </c>
      <c r="H1862" s="461">
        <v>7962294.5936984671</v>
      </c>
      <c r="I1862" s="464">
        <v>309775440849.20502</v>
      </c>
      <c r="J1862" s="462">
        <v>0.4304609149294325</v>
      </c>
      <c r="K1862" s="464">
        <v>12054875324.798773</v>
      </c>
      <c r="L1862" s="464">
        <v>0</v>
      </c>
      <c r="M1862" s="464">
        <v>118722241417.16606</v>
      </c>
      <c r="N1862" s="464">
        <v>44480263356.10128</v>
      </c>
      <c r="O1862" s="464">
        <v>23141.008069760035</v>
      </c>
      <c r="P1862" s="461">
        <v>258588.52656305247</v>
      </c>
      <c r="Q1862" s="461">
        <v>145491.71827670719</v>
      </c>
      <c r="R1862" s="464">
        <v>585310556045.8916</v>
      </c>
      <c r="S1862" s="462">
        <v>0.55523849320405028</v>
      </c>
      <c r="T1862" s="462">
        <v>0.33668199058418025</v>
      </c>
      <c r="U1862" s="461">
        <v>15.7462434175201</v>
      </c>
      <c r="V1862" s="464">
        <v>3476806006870.6006</v>
      </c>
      <c r="W1862" s="460">
        <v>1097.7678804991613</v>
      </c>
      <c r="X1862" s="463">
        <v>4.5388569321606613E-2</v>
      </c>
      <c r="Y1862" s="476">
        <v>2.0000000000000001E-4</v>
      </c>
    </row>
    <row r="1863" spans="1:25" x14ac:dyDescent="0.2">
      <c r="A1863" s="475">
        <f t="shared" ref="A1863:A1926" si="29">A1862+1</f>
        <v>1859</v>
      </c>
      <c r="B1863" s="462">
        <v>0.51822985321850601</v>
      </c>
      <c r="C1863" s="461">
        <v>2059.1870999825933</v>
      </c>
      <c r="D1863" s="462">
        <v>1.2604743561710274</v>
      </c>
      <c r="E1863" s="462">
        <v>0.26872283666067043</v>
      </c>
      <c r="F1863" s="516">
        <v>2024.67</v>
      </c>
      <c r="G1863" s="464">
        <v>381789201157.39545</v>
      </c>
      <c r="H1863" s="461">
        <v>52617343.281903289</v>
      </c>
      <c r="I1863" s="464">
        <v>837538669701.63635</v>
      </c>
      <c r="J1863" s="462">
        <v>0.2488409195941258</v>
      </c>
      <c r="K1863" s="464">
        <v>19319953155.356113</v>
      </c>
      <c r="L1863" s="464">
        <v>0</v>
      </c>
      <c r="M1863" s="464">
        <v>548794349252.53906</v>
      </c>
      <c r="N1863" s="464">
        <v>7448576230.1308861</v>
      </c>
      <c r="O1863" s="464">
        <v>16555.88536077004</v>
      </c>
      <c r="P1863" s="461">
        <v>101465.4375</v>
      </c>
      <c r="Q1863" s="461">
        <v>33113.8125</v>
      </c>
      <c r="R1863" s="464">
        <v>2388984586584.5254</v>
      </c>
      <c r="S1863" s="462">
        <v>0.60348522641332503</v>
      </c>
      <c r="T1863" s="462">
        <v>0.20904346896099446</v>
      </c>
      <c r="U1863" s="461">
        <v>17.514058239883067</v>
      </c>
      <c r="V1863" s="464">
        <v>9478381546804.0059</v>
      </c>
      <c r="W1863" s="460">
        <v>2990.7036243157058</v>
      </c>
      <c r="X1863" s="463">
        <v>4.221664427942555E-2</v>
      </c>
      <c r="Y1863" s="476">
        <v>2.0000000000000001E-4</v>
      </c>
    </row>
    <row r="1864" spans="1:25" x14ac:dyDescent="0.2">
      <c r="A1864" s="475">
        <f t="shared" si="29"/>
        <v>1860</v>
      </c>
      <c r="B1864" s="462">
        <v>0.50604886697330698</v>
      </c>
      <c r="C1864" s="461">
        <v>7610.8724899128965</v>
      </c>
      <c r="D1864" s="462">
        <v>0.52811231199456743</v>
      </c>
      <c r="E1864" s="462">
        <v>0.62591163624142465</v>
      </c>
      <c r="F1864" s="516">
        <v>2023.75</v>
      </c>
      <c r="G1864" s="464">
        <v>242039756055.2485</v>
      </c>
      <c r="H1864" s="461">
        <v>10403232.2297328</v>
      </c>
      <c r="I1864" s="464">
        <v>344955450223.32727</v>
      </c>
      <c r="J1864" s="462">
        <v>0.4964146590461217</v>
      </c>
      <c r="K1864" s="464">
        <v>9577841523.7622414</v>
      </c>
      <c r="L1864" s="464">
        <v>0</v>
      </c>
      <c r="M1864" s="464">
        <v>326745161293.84326</v>
      </c>
      <c r="N1864" s="464">
        <v>52416164631.774521</v>
      </c>
      <c r="O1864" s="464">
        <v>26873.136810124925</v>
      </c>
      <c r="P1864" s="461">
        <v>386591.86131722154</v>
      </c>
      <c r="Q1864" s="461">
        <v>242221.5453800369</v>
      </c>
      <c r="R1864" s="464">
        <v>1000358029683.3171</v>
      </c>
      <c r="S1864" s="462">
        <v>0.66355849245961207</v>
      </c>
      <c r="T1864" s="462">
        <v>0.3994001813668786</v>
      </c>
      <c r="U1864" s="461">
        <v>16.593376525781252</v>
      </c>
      <c r="V1864" s="464">
        <v>7317263573110.6484</v>
      </c>
      <c r="W1864" s="460">
        <v>2309.0628718316639</v>
      </c>
      <c r="X1864" s="463">
        <v>4.3853818449174853E-2</v>
      </c>
      <c r="Y1864" s="476">
        <v>2.0000000000000001E-4</v>
      </c>
    </row>
    <row r="1865" spans="1:25" x14ac:dyDescent="0.2">
      <c r="A1865" s="475">
        <f t="shared" si="29"/>
        <v>1861</v>
      </c>
      <c r="B1865" s="462">
        <v>0.64581561728936832</v>
      </c>
      <c r="C1865" s="461">
        <v>1925.0206326781495</v>
      </c>
      <c r="D1865" s="462">
        <v>0.36892718486048337</v>
      </c>
      <c r="E1865" s="462">
        <v>0.38340662037000889</v>
      </c>
      <c r="F1865" s="516">
        <v>2027.54</v>
      </c>
      <c r="G1865" s="464">
        <v>50214223439.856789</v>
      </c>
      <c r="H1865" s="461">
        <v>6457314.8426964227</v>
      </c>
      <c r="I1865" s="464">
        <v>297425851843.776</v>
      </c>
      <c r="J1865" s="462">
        <v>0.55799461872431566</v>
      </c>
      <c r="K1865" s="464">
        <v>35251324065.891144</v>
      </c>
      <c r="L1865" s="464">
        <v>63458788658.211937</v>
      </c>
      <c r="M1865" s="464">
        <v>0</v>
      </c>
      <c r="N1865" s="464">
        <v>164815489986.82739</v>
      </c>
      <c r="O1865" s="464">
        <v>13682.387007257559</v>
      </c>
      <c r="P1865" s="461">
        <v>972766.96216098953</v>
      </c>
      <c r="Q1865" s="461">
        <v>622558.2946880752</v>
      </c>
      <c r="R1865" s="464">
        <v>598835315050.86768</v>
      </c>
      <c r="S1865" s="462">
        <v>0.50654729908146423</v>
      </c>
      <c r="T1865" s="462">
        <v>0.39273386976458707</v>
      </c>
      <c r="U1865" s="461">
        <v>14.040209271622169</v>
      </c>
      <c r="V1865" s="464">
        <v>3750112465165.1929</v>
      </c>
      <c r="W1865" s="460">
        <v>1183.3011429451376</v>
      </c>
      <c r="X1865" s="463">
        <v>5.0280445761707648E-2</v>
      </c>
      <c r="Y1865" s="476">
        <v>2.0000000000000001E-4</v>
      </c>
    </row>
    <row r="1866" spans="1:25" x14ac:dyDescent="0.2">
      <c r="A1866" s="475">
        <f t="shared" si="29"/>
        <v>1862</v>
      </c>
      <c r="B1866" s="462">
        <v>0.48241113940205582</v>
      </c>
      <c r="C1866" s="461">
        <v>7082.6973661728107</v>
      </c>
      <c r="D1866" s="462">
        <v>0.32010999554309494</v>
      </c>
      <c r="E1866" s="462">
        <v>0.231517787662711</v>
      </c>
      <c r="F1866" s="516">
        <v>2024.66</v>
      </c>
      <c r="G1866" s="464">
        <v>128183256757.66277</v>
      </c>
      <c r="H1866" s="461">
        <v>5490954.3427198417</v>
      </c>
      <c r="I1866" s="464">
        <v>234836044296.48395</v>
      </c>
      <c r="J1866" s="462">
        <v>0.44674651795840969</v>
      </c>
      <c r="K1866" s="464">
        <v>111646888.0555148</v>
      </c>
      <c r="L1866" s="464">
        <v>0</v>
      </c>
      <c r="M1866" s="464">
        <v>145530545578.21973</v>
      </c>
      <c r="N1866" s="464">
        <v>217254046189.25357</v>
      </c>
      <c r="O1866" s="464">
        <v>31093.903603890045</v>
      </c>
      <c r="P1866" s="461">
        <v>1062686.516236702</v>
      </c>
      <c r="Q1866" s="461">
        <v>693127.45623018302</v>
      </c>
      <c r="R1866" s="464">
        <v>737611008530.21497</v>
      </c>
      <c r="S1866" s="462">
        <v>0.52434899430722859</v>
      </c>
      <c r="T1866" s="462">
        <v>0.36238003701544175</v>
      </c>
      <c r="U1866" s="461">
        <v>15.876822918429816</v>
      </c>
      <c r="V1866" s="464">
        <v>4730027922106.9854</v>
      </c>
      <c r="W1866" s="460">
        <v>1489.8697120870586</v>
      </c>
      <c r="X1866" s="463">
        <v>4.5525867965143275E-2</v>
      </c>
      <c r="Y1866" s="476">
        <v>2.0000000000000001E-4</v>
      </c>
    </row>
    <row r="1867" spans="1:25" x14ac:dyDescent="0.2">
      <c r="A1867" s="475">
        <f t="shared" si="29"/>
        <v>1863</v>
      </c>
      <c r="B1867" s="462">
        <v>0.37389860832215799</v>
      </c>
      <c r="C1867" s="461">
        <v>7648.4268420577409</v>
      </c>
      <c r="D1867" s="462">
        <v>0.88351830605980131</v>
      </c>
      <c r="E1867" s="462">
        <v>0.55486213106443949</v>
      </c>
      <c r="F1867" s="516">
        <v>2024.91</v>
      </c>
      <c r="G1867" s="464">
        <v>228829529553.27881</v>
      </c>
      <c r="H1867" s="461">
        <v>22472316.332893819</v>
      </c>
      <c r="I1867" s="464">
        <v>515330037324.11194</v>
      </c>
      <c r="J1867" s="462">
        <v>0.23464607137581217</v>
      </c>
      <c r="K1867" s="464">
        <v>15310113843.385035</v>
      </c>
      <c r="L1867" s="464">
        <v>21252787171.320892</v>
      </c>
      <c r="M1867" s="464">
        <v>253612162595.31549</v>
      </c>
      <c r="N1867" s="464">
        <v>52019523283.900314</v>
      </c>
      <c r="O1867" s="464">
        <v>14025.605070188376</v>
      </c>
      <c r="P1867" s="461">
        <v>332829.24095898122</v>
      </c>
      <c r="Q1867" s="461">
        <v>191335.02963191638</v>
      </c>
      <c r="R1867" s="464">
        <v>1190747447916.7366</v>
      </c>
      <c r="S1867" s="462">
        <v>0.5251343469733708</v>
      </c>
      <c r="T1867" s="462">
        <v>0.27288029686347787</v>
      </c>
      <c r="U1867" s="461">
        <v>17.164352964771435</v>
      </c>
      <c r="V1867" s="464">
        <v>6081961829303.7812</v>
      </c>
      <c r="W1867" s="460">
        <v>1919.0245164914456</v>
      </c>
      <c r="X1867" s="463">
        <v>4.3263493306841344E-2</v>
      </c>
      <c r="Y1867" s="476">
        <v>2.0000000000000001E-4</v>
      </c>
    </row>
    <row r="1868" spans="1:25" x14ac:dyDescent="0.2">
      <c r="A1868" s="475">
        <f t="shared" si="29"/>
        <v>1864</v>
      </c>
      <c r="B1868" s="462">
        <v>0.27237539834200974</v>
      </c>
      <c r="C1868" s="461">
        <v>3630.9727673991792</v>
      </c>
      <c r="D1868" s="462">
        <v>0.66473095518241843</v>
      </c>
      <c r="E1868" s="462">
        <v>0.35822271965440344</v>
      </c>
      <c r="F1868" s="516">
        <v>2023.75</v>
      </c>
      <c r="G1868" s="464">
        <v>170049117265.94452</v>
      </c>
      <c r="H1868" s="461">
        <v>14645643.514158141</v>
      </c>
      <c r="I1868" s="464">
        <v>473029247307.54498</v>
      </c>
      <c r="J1868" s="462">
        <v>0.27237539834200974</v>
      </c>
      <c r="K1868" s="464">
        <v>15199225905.308729</v>
      </c>
      <c r="L1868" s="464">
        <v>0</v>
      </c>
      <c r="M1868" s="464">
        <v>215232211328.47101</v>
      </c>
      <c r="N1868" s="464">
        <v>92914846430.669495</v>
      </c>
      <c r="O1868" s="464">
        <v>28471.871748860136</v>
      </c>
      <c r="P1868" s="461">
        <v>551532.74084892089</v>
      </c>
      <c r="Q1868" s="461">
        <v>369509.79220766609</v>
      </c>
      <c r="R1868" s="464">
        <v>1063367704246.2639</v>
      </c>
      <c r="S1868" s="462">
        <v>0.50878496450697919</v>
      </c>
      <c r="T1868" s="462">
        <v>0.2532987878480798</v>
      </c>
      <c r="U1868" s="461">
        <v>16.727411502939898</v>
      </c>
      <c r="V1868" s="464">
        <v>4977628368892.4385</v>
      </c>
      <c r="W1868" s="460">
        <v>1569.9409531952442</v>
      </c>
      <c r="X1868" s="463">
        <v>4.3531758922754002E-2</v>
      </c>
      <c r="Y1868" s="476">
        <v>2.0000000000000001E-4</v>
      </c>
    </row>
    <row r="1869" spans="1:25" x14ac:dyDescent="0.2">
      <c r="A1869" s="475">
        <f t="shared" si="29"/>
        <v>1865</v>
      </c>
      <c r="B1869" s="462">
        <v>0.45678628478783928</v>
      </c>
      <c r="C1869" s="461">
        <v>7471.1578785080765</v>
      </c>
      <c r="D1869" s="462">
        <v>0.67711771259590781</v>
      </c>
      <c r="E1869" s="462">
        <v>0.18562107819281604</v>
      </c>
      <c r="F1869" s="516">
        <v>2025.4</v>
      </c>
      <c r="G1869" s="464">
        <v>143541629575.06195</v>
      </c>
      <c r="H1869" s="461">
        <v>14421713.472705308</v>
      </c>
      <c r="I1869" s="464">
        <v>324434400709.65955</v>
      </c>
      <c r="J1869" s="462">
        <v>0.28308444524749021</v>
      </c>
      <c r="K1869" s="464">
        <v>11461148273.376774</v>
      </c>
      <c r="L1869" s="464">
        <v>23419657916.714027</v>
      </c>
      <c r="M1869" s="464">
        <v>107201545793.15965</v>
      </c>
      <c r="N1869" s="464">
        <v>84469175326.685272</v>
      </c>
      <c r="O1869" s="464">
        <v>39030.400845957614</v>
      </c>
      <c r="P1869" s="461">
        <v>566089.8622684296</v>
      </c>
      <c r="Q1869" s="461">
        <v>380842.67434328166</v>
      </c>
      <c r="R1869" s="464">
        <v>739978466373.11365</v>
      </c>
      <c r="S1869" s="462">
        <v>0.50230329908096305</v>
      </c>
      <c r="T1869" s="462">
        <v>0.31407552579237247</v>
      </c>
      <c r="U1869" s="461">
        <v>16.623294770874089</v>
      </c>
      <c r="V1869" s="464">
        <v>4206104861459.3511</v>
      </c>
      <c r="W1869" s="460">
        <v>1326.8369322558876</v>
      </c>
      <c r="X1869" s="463">
        <v>4.4881391049717306E-2</v>
      </c>
      <c r="Y1869" s="476">
        <v>2.0000000000000001E-4</v>
      </c>
    </row>
    <row r="1870" spans="1:25" x14ac:dyDescent="0.2">
      <c r="A1870" s="475">
        <f t="shared" si="29"/>
        <v>1866</v>
      </c>
      <c r="B1870" s="462">
        <v>0.41880100047519453</v>
      </c>
      <c r="C1870" s="461">
        <v>5901.3478264016585</v>
      </c>
      <c r="D1870" s="462">
        <v>0.57804379820968432</v>
      </c>
      <c r="E1870" s="462">
        <v>0.4103282282694195</v>
      </c>
      <c r="F1870" s="516">
        <v>2026.57</v>
      </c>
      <c r="G1870" s="464">
        <v>139849390076.66107</v>
      </c>
      <c r="H1870" s="461">
        <v>11790545.84317793</v>
      </c>
      <c r="I1870" s="464">
        <v>290419263049.40631</v>
      </c>
      <c r="J1870" s="462">
        <v>0.25332800542084821</v>
      </c>
      <c r="K1870" s="464">
        <v>35464151875.957428</v>
      </c>
      <c r="L1870" s="464">
        <v>87382384372.029968</v>
      </c>
      <c r="M1870" s="464">
        <v>24639100820.452217</v>
      </c>
      <c r="N1870" s="464">
        <v>76281785434.511261</v>
      </c>
      <c r="O1870" s="464">
        <v>29954.456657861116</v>
      </c>
      <c r="P1870" s="461">
        <v>457955.91497479437</v>
      </c>
      <c r="Q1870" s="461">
        <v>297267.05064232578</v>
      </c>
      <c r="R1870" s="464">
        <v>640623384468.33789</v>
      </c>
      <c r="S1870" s="462">
        <v>0.46605662676887843</v>
      </c>
      <c r="T1870" s="462">
        <v>0.30363928084562658</v>
      </c>
      <c r="U1870" s="461">
        <v>17.030428771896815</v>
      </c>
      <c r="V1870" s="464">
        <v>3597051901728.103</v>
      </c>
      <c r="W1870" s="460">
        <v>1134.5557446180969</v>
      </c>
      <c r="X1870" s="463">
        <v>4.3802367945849047E-2</v>
      </c>
      <c r="Y1870" s="476">
        <v>2.0000000000000001E-4</v>
      </c>
    </row>
    <row r="1871" spans="1:25" x14ac:dyDescent="0.2">
      <c r="A1871" s="475">
        <f t="shared" si="29"/>
        <v>1867</v>
      </c>
      <c r="B1871" s="462">
        <v>0.45708137589886222</v>
      </c>
      <c r="C1871" s="461">
        <v>10686.379971617764</v>
      </c>
      <c r="D1871" s="462">
        <v>0.69355824520151754</v>
      </c>
      <c r="E1871" s="462">
        <v>0.58827854281898584</v>
      </c>
      <c r="F1871" s="516">
        <v>2024.42</v>
      </c>
      <c r="G1871" s="464">
        <v>351856162053.31958</v>
      </c>
      <c r="H1871" s="461">
        <v>14405436.107619548</v>
      </c>
      <c r="I1871" s="464">
        <v>498854091099.03558</v>
      </c>
      <c r="J1871" s="462">
        <v>0.40792981127128269</v>
      </c>
      <c r="K1871" s="464">
        <v>7760881035.4428616</v>
      </c>
      <c r="L1871" s="464">
        <v>0</v>
      </c>
      <c r="M1871" s="464">
        <v>259651578385.86475</v>
      </c>
      <c r="N1871" s="464">
        <v>34870685481.394463</v>
      </c>
      <c r="O1871" s="464">
        <v>25511.261728875517</v>
      </c>
      <c r="P1871" s="461">
        <v>195682.99263744277</v>
      </c>
      <c r="Q1871" s="461">
        <v>115942.83582528867</v>
      </c>
      <c r="R1871" s="464">
        <v>1176699859278.7854</v>
      </c>
      <c r="S1871" s="462">
        <v>0.61309679994826105</v>
      </c>
      <c r="T1871" s="462">
        <v>0.44213901896676894</v>
      </c>
      <c r="U1871" s="461">
        <v>17.043901110800874</v>
      </c>
      <c r="V1871" s="464">
        <v>9737047975707.6328</v>
      </c>
      <c r="W1871" s="460">
        <v>3073.6885424523266</v>
      </c>
      <c r="X1871" s="463">
        <v>4.3077632774840328E-2</v>
      </c>
      <c r="Y1871" s="476">
        <v>2.0000000000000001E-4</v>
      </c>
    </row>
    <row r="1872" spans="1:25" x14ac:dyDescent="0.2">
      <c r="A1872" s="475">
        <f t="shared" si="29"/>
        <v>1868</v>
      </c>
      <c r="B1872" s="462">
        <v>0.5421231893048547</v>
      </c>
      <c r="C1872" s="461">
        <v>6295.6114679611492</v>
      </c>
      <c r="D1872" s="462">
        <v>1.0977150733033527</v>
      </c>
      <c r="E1872" s="462">
        <v>0.32352227369794373</v>
      </c>
      <c r="F1872" s="516">
        <v>2026.47</v>
      </c>
      <c r="G1872" s="464">
        <v>247970359037.49875</v>
      </c>
      <c r="H1872" s="461">
        <v>31027490.768601347</v>
      </c>
      <c r="I1872" s="464">
        <v>709789102947.60913</v>
      </c>
      <c r="J1872" s="462">
        <v>0.23982137376014723</v>
      </c>
      <c r="K1872" s="464">
        <v>26885212125.685249</v>
      </c>
      <c r="L1872" s="464">
        <v>40494457957.735298</v>
      </c>
      <c r="M1872" s="464">
        <v>52256252524.537788</v>
      </c>
      <c r="N1872" s="464">
        <v>12253095037.760695</v>
      </c>
      <c r="O1872" s="464">
        <v>12602.787362007066</v>
      </c>
      <c r="P1872" s="461">
        <v>134377.46848645734</v>
      </c>
      <c r="Q1872" s="461">
        <v>42594.079948751547</v>
      </c>
      <c r="R1872" s="464">
        <v>1208045130939.7036</v>
      </c>
      <c r="S1872" s="462">
        <v>0.45685364993826783</v>
      </c>
      <c r="T1872" s="462">
        <v>0.28625064229884545</v>
      </c>
      <c r="U1872" s="461">
        <v>17.199819746844703</v>
      </c>
      <c r="V1872" s="464">
        <v>6434248569918.0059</v>
      </c>
      <c r="W1872" s="460">
        <v>2029.4543884554091</v>
      </c>
      <c r="X1872" s="463">
        <v>4.3398427792415692E-2</v>
      </c>
      <c r="Y1872" s="476">
        <v>2.0000000000000001E-4</v>
      </c>
    </row>
    <row r="1873" spans="1:25" x14ac:dyDescent="0.2">
      <c r="A1873" s="475">
        <f t="shared" si="29"/>
        <v>1869</v>
      </c>
      <c r="B1873" s="462">
        <v>0.36659966406057926</v>
      </c>
      <c r="C1873" s="461">
        <v>5388.4969139699333</v>
      </c>
      <c r="D1873" s="462">
        <v>0.37261632114760429</v>
      </c>
      <c r="E1873" s="462">
        <v>0.28812007613688073</v>
      </c>
      <c r="F1873" s="516">
        <v>2023.75</v>
      </c>
      <c r="G1873" s="464">
        <v>408875191446.5163</v>
      </c>
      <c r="H1873" s="461">
        <v>6525010.9347885652</v>
      </c>
      <c r="I1873" s="464">
        <v>244270192654.34152</v>
      </c>
      <c r="J1873" s="462">
        <v>0.36659966406057931</v>
      </c>
      <c r="K1873" s="464">
        <v>3560454897.1488776</v>
      </c>
      <c r="L1873" s="464">
        <v>0</v>
      </c>
      <c r="M1873" s="464">
        <v>286800939027.50995</v>
      </c>
      <c r="N1873" s="464">
        <v>195780884224.78387</v>
      </c>
      <c r="O1873" s="464">
        <v>27381.820619692789</v>
      </c>
      <c r="P1873" s="461">
        <v>1008872.652962821</v>
      </c>
      <c r="Q1873" s="461">
        <v>649377.23806062271</v>
      </c>
      <c r="R1873" s="464">
        <v>993653592412.53931</v>
      </c>
      <c r="S1873" s="462">
        <v>0.5822045682513457</v>
      </c>
      <c r="T1873" s="462">
        <v>0.50282769172711794</v>
      </c>
      <c r="U1873" s="461">
        <v>17.900650628399323</v>
      </c>
      <c r="V1873" s="464">
        <v>10114592746993.701</v>
      </c>
      <c r="W1873" s="460">
        <v>3193.6658065847387</v>
      </c>
      <c r="X1873" s="463">
        <v>3.9586013593422113E-2</v>
      </c>
      <c r="Y1873" s="476">
        <v>2.0000000000000001E-4</v>
      </c>
    </row>
    <row r="1874" spans="1:25" x14ac:dyDescent="0.2">
      <c r="A1874" s="475">
        <f t="shared" si="29"/>
        <v>1870</v>
      </c>
      <c r="B1874" s="462">
        <v>0.44167809489994081</v>
      </c>
      <c r="C1874" s="461">
        <v>3539.2147115328094</v>
      </c>
      <c r="D1874" s="462">
        <v>0.76455085755734242</v>
      </c>
      <c r="E1874" s="462">
        <v>0.38122092890203363</v>
      </c>
      <c r="F1874" s="516">
        <v>2023.75</v>
      </c>
      <c r="G1874" s="464">
        <v>335419758252.43579</v>
      </c>
      <c r="H1874" s="461">
        <v>19093781.6558403</v>
      </c>
      <c r="I1874" s="464">
        <v>405826721528.64301</v>
      </c>
      <c r="J1874" s="462">
        <v>0.37069927225521293</v>
      </c>
      <c r="K1874" s="464">
        <v>9169892687.4561729</v>
      </c>
      <c r="L1874" s="464">
        <v>0</v>
      </c>
      <c r="M1874" s="464">
        <v>260951227007.42676</v>
      </c>
      <c r="N1874" s="464">
        <v>42260029507.248978</v>
      </c>
      <c r="O1874" s="464">
        <v>38694.964381962636</v>
      </c>
      <c r="P1874" s="461">
        <v>361034.14531363465</v>
      </c>
      <c r="Q1874" s="461">
        <v>215803.42829813084</v>
      </c>
      <c r="R1874" s="464">
        <v>1019678704970.7701</v>
      </c>
      <c r="S1874" s="462">
        <v>0.60271007467923998</v>
      </c>
      <c r="T1874" s="462">
        <v>0.42442997237889524</v>
      </c>
      <c r="U1874" s="461">
        <v>17.621118719269166</v>
      </c>
      <c r="V1874" s="464">
        <v>8404083198388.8252</v>
      </c>
      <c r="W1874" s="460">
        <v>2651.7789700216963</v>
      </c>
      <c r="X1874" s="463">
        <v>4.1278326893775419E-2</v>
      </c>
      <c r="Y1874" s="476">
        <v>2.0000000000000001E-4</v>
      </c>
    </row>
    <row r="1875" spans="1:25" x14ac:dyDescent="0.2">
      <c r="A1875" s="475">
        <f t="shared" si="29"/>
        <v>1871</v>
      </c>
      <c r="B1875" s="462">
        <v>0.53850571708404094</v>
      </c>
      <c r="C1875" s="461">
        <v>3467.3618682802589</v>
      </c>
      <c r="D1875" s="462">
        <v>0.83250884910746803</v>
      </c>
      <c r="E1875" s="462">
        <v>0.46359260436903776</v>
      </c>
      <c r="F1875" s="516">
        <v>2024.48</v>
      </c>
      <c r="G1875" s="464">
        <v>514592178997.39722</v>
      </c>
      <c r="H1875" s="461">
        <v>21647860.838460971</v>
      </c>
      <c r="I1875" s="464">
        <v>572324132891.30383</v>
      </c>
      <c r="J1875" s="462">
        <v>0.42583036446377687</v>
      </c>
      <c r="K1875" s="464">
        <v>9241641399.5959721</v>
      </c>
      <c r="L1875" s="464">
        <v>0</v>
      </c>
      <c r="M1875" s="464">
        <v>349757472934.38458</v>
      </c>
      <c r="N1875" s="464">
        <v>52843986844.213333</v>
      </c>
      <c r="O1875" s="464">
        <v>27257.201111235492</v>
      </c>
      <c r="P1875" s="461">
        <v>375847.3365640759</v>
      </c>
      <c r="Q1875" s="461">
        <v>225459.83309730215</v>
      </c>
      <c r="R1875" s="464">
        <v>1509797555492.8105</v>
      </c>
      <c r="S1875" s="462">
        <v>0.63656412555429986</v>
      </c>
      <c r="T1875" s="462">
        <v>0.46268708490517024</v>
      </c>
      <c r="U1875" s="461">
        <v>17.400586881157469</v>
      </c>
      <c r="V1875" s="464">
        <v>13296291516794.062</v>
      </c>
      <c r="W1875" s="460">
        <v>4199.2695024363939</v>
      </c>
      <c r="X1875" s="463">
        <v>4.2205315037159498E-2</v>
      </c>
      <c r="Y1875" s="476">
        <v>2.0000000000000001E-4</v>
      </c>
    </row>
    <row r="1876" spans="1:25" x14ac:dyDescent="0.2">
      <c r="A1876" s="475">
        <f t="shared" si="29"/>
        <v>1872</v>
      </c>
      <c r="B1876" s="462">
        <v>0.41182845977817673</v>
      </c>
      <c r="C1876" s="461">
        <v>1500</v>
      </c>
      <c r="D1876" s="462">
        <v>0.20537353518300294</v>
      </c>
      <c r="E1876" s="462">
        <v>0.43408790138109582</v>
      </c>
      <c r="F1876" s="516">
        <v>2023.75</v>
      </c>
      <c r="G1876" s="464">
        <v>104033651383.98265</v>
      </c>
      <c r="H1876" s="461">
        <v>3315047.7484577438</v>
      </c>
      <c r="I1876" s="464">
        <v>161043337181.35083</v>
      </c>
      <c r="J1876" s="462">
        <v>0.41182845977817673</v>
      </c>
      <c r="K1876" s="464">
        <v>4972364507.6485806</v>
      </c>
      <c r="L1876" s="464">
        <v>0</v>
      </c>
      <c r="M1876" s="464">
        <v>169748829245.89737</v>
      </c>
      <c r="N1876" s="464">
        <v>95972401423.012146</v>
      </c>
      <c r="O1876" s="464">
        <v>12996.200785193971</v>
      </c>
      <c r="P1876" s="461">
        <v>664856.23738646414</v>
      </c>
      <c r="Q1876" s="461">
        <v>403721.17955862288</v>
      </c>
      <c r="R1876" s="464">
        <v>573022455944.1167</v>
      </c>
      <c r="S1876" s="462">
        <v>0.59156441010611205</v>
      </c>
      <c r="T1876" s="462">
        <v>0.30199204337901936</v>
      </c>
      <c r="U1876" s="461">
        <v>16.576246314898224</v>
      </c>
      <c r="V1876" s="464">
        <v>3232528400119.5825</v>
      </c>
      <c r="W1876" s="460">
        <v>1020.6079416724893</v>
      </c>
      <c r="X1876" s="463">
        <v>4.301304876169821E-2</v>
      </c>
      <c r="Y1876" s="476">
        <v>2.0000000000000001E-4</v>
      </c>
    </row>
    <row r="1877" spans="1:25" x14ac:dyDescent="0.2">
      <c r="A1877" s="475">
        <f t="shared" si="29"/>
        <v>1873</v>
      </c>
      <c r="B1877" s="462">
        <v>0.52947037768306748</v>
      </c>
      <c r="C1877" s="461">
        <v>5515.0313721694238</v>
      </c>
      <c r="D1877" s="462">
        <v>0.71850419308152602</v>
      </c>
      <c r="E1877" s="462">
        <v>0.45751502713121306</v>
      </c>
      <c r="F1877" s="516">
        <v>2025.01</v>
      </c>
      <c r="G1877" s="464">
        <v>163629410722.59521</v>
      </c>
      <c r="H1877" s="461">
        <v>16254909.054299425</v>
      </c>
      <c r="I1877" s="464">
        <v>468101112573.85162</v>
      </c>
      <c r="J1877" s="462">
        <v>0.40943518133578738</v>
      </c>
      <c r="K1877" s="464">
        <v>21841857902.937557</v>
      </c>
      <c r="L1877" s="464">
        <v>27291208411.050613</v>
      </c>
      <c r="M1877" s="464">
        <v>142923637465.17114</v>
      </c>
      <c r="N1877" s="464">
        <v>11725020174.047184</v>
      </c>
      <c r="O1877" s="464">
        <v>16977.033670718061</v>
      </c>
      <c r="P1877" s="461">
        <v>125794.23045977965</v>
      </c>
      <c r="Q1877" s="461">
        <v>47057.389506824642</v>
      </c>
      <c r="R1877" s="464">
        <v>936310760878.01672</v>
      </c>
      <c r="S1877" s="462">
        <v>0.58714247638672168</v>
      </c>
      <c r="T1877" s="462">
        <v>0.35391759506389431</v>
      </c>
      <c r="U1877" s="461">
        <v>15.891543052730075</v>
      </c>
      <c r="V1877" s="464">
        <v>5866686495303.0732</v>
      </c>
      <c r="W1877" s="460">
        <v>1851.1371915568348</v>
      </c>
      <c r="X1877" s="463">
        <v>4.5581828447422153E-2</v>
      </c>
      <c r="Y1877" s="476">
        <v>2.0000000000000001E-4</v>
      </c>
    </row>
    <row r="1878" spans="1:25" x14ac:dyDescent="0.2">
      <c r="A1878" s="475">
        <f t="shared" si="29"/>
        <v>1874</v>
      </c>
      <c r="B1878" s="462">
        <v>0.43742278251286348</v>
      </c>
      <c r="C1878" s="461">
        <v>1500</v>
      </c>
      <c r="D1878" s="462">
        <v>0.95301330133489792</v>
      </c>
      <c r="E1878" s="462">
        <v>0.29523014452124308</v>
      </c>
      <c r="F1878" s="516">
        <v>2025.39</v>
      </c>
      <c r="G1878" s="464">
        <v>222714693660.18121</v>
      </c>
      <c r="H1878" s="461">
        <v>29760377.154746782</v>
      </c>
      <c r="I1878" s="464">
        <v>674027706715.16907</v>
      </c>
      <c r="J1878" s="462">
        <v>0.35173820236388165</v>
      </c>
      <c r="K1878" s="464">
        <v>36142841975.519943</v>
      </c>
      <c r="L1878" s="464">
        <v>31571716027.929676</v>
      </c>
      <c r="M1878" s="464">
        <v>199966237018.95078</v>
      </c>
      <c r="N1878" s="464">
        <v>46052741558.546982</v>
      </c>
      <c r="O1878" s="464">
        <v>19056.892535497671</v>
      </c>
      <c r="P1878" s="461">
        <v>329103.27875438833</v>
      </c>
      <c r="Q1878" s="461">
        <v>186915.46449303316</v>
      </c>
      <c r="R1878" s="464">
        <v>1322252123835.3853</v>
      </c>
      <c r="S1878" s="462">
        <v>0.54224948926195082</v>
      </c>
      <c r="T1878" s="462">
        <v>0.31722157056315198</v>
      </c>
      <c r="U1878" s="461">
        <v>16.06588452330346</v>
      </c>
      <c r="V1878" s="464">
        <v>7512409201346.3184</v>
      </c>
      <c r="W1878" s="460">
        <v>2371.2267016807273</v>
      </c>
      <c r="X1878" s="463">
        <v>4.4769953052954579E-2</v>
      </c>
      <c r="Y1878" s="476">
        <v>2.0000000000000001E-4</v>
      </c>
    </row>
    <row r="1879" spans="1:25" x14ac:dyDescent="0.2">
      <c r="A1879" s="475">
        <f t="shared" si="29"/>
        <v>1875</v>
      </c>
      <c r="B1879" s="462">
        <v>0.62502722404258004</v>
      </c>
      <c r="C1879" s="461">
        <v>5556.461746318746</v>
      </c>
      <c r="D1879" s="462">
        <v>0.93898005704010723</v>
      </c>
      <c r="E1879" s="462">
        <v>0.25143029402108974</v>
      </c>
      <c r="F1879" s="516">
        <v>2024.25</v>
      </c>
      <c r="G1879" s="464">
        <v>348787593441.22833</v>
      </c>
      <c r="H1879" s="461">
        <v>26073376.211096287</v>
      </c>
      <c r="I1879" s="464">
        <v>602930203952.61597</v>
      </c>
      <c r="J1879" s="462">
        <v>0.32428706363129434</v>
      </c>
      <c r="K1879" s="464">
        <v>37598523196.487854</v>
      </c>
      <c r="L1879" s="464">
        <v>63595880342.805679</v>
      </c>
      <c r="M1879" s="464">
        <v>228051021799.45581</v>
      </c>
      <c r="N1879" s="464">
        <v>90970583647.008804</v>
      </c>
      <c r="O1879" s="464">
        <v>27079.771704558974</v>
      </c>
      <c r="P1879" s="461">
        <v>559678.06055557926</v>
      </c>
      <c r="Q1879" s="461">
        <v>366816.27787443093</v>
      </c>
      <c r="R1879" s="464">
        <v>1317077331512.3955</v>
      </c>
      <c r="S1879" s="462">
        <v>0.53637711118600884</v>
      </c>
      <c r="T1879" s="462">
        <v>0.38791875166069728</v>
      </c>
      <c r="U1879" s="461">
        <v>16.975372140971992</v>
      </c>
      <c r="V1879" s="464">
        <v>9475412379399.6289</v>
      </c>
      <c r="W1879" s="460">
        <v>2989.4598391609816</v>
      </c>
      <c r="X1879" s="463">
        <v>4.3256369015713871E-2</v>
      </c>
      <c r="Y1879" s="476">
        <v>2.0000000000000001E-4</v>
      </c>
    </row>
    <row r="1880" spans="1:25" x14ac:dyDescent="0.2">
      <c r="A1880" s="475">
        <f t="shared" si="29"/>
        <v>1876</v>
      </c>
      <c r="B1880" s="462">
        <v>0.44952038292483371</v>
      </c>
      <c r="C1880" s="461">
        <v>6151.104530236028</v>
      </c>
      <c r="D1880" s="462">
        <v>0.91159724440024137</v>
      </c>
      <c r="E1880" s="462">
        <v>0.7</v>
      </c>
      <c r="F1880" s="516">
        <v>2023.93</v>
      </c>
      <c r="G1880" s="464">
        <v>331744467391.07941</v>
      </c>
      <c r="H1880" s="461">
        <v>25325894.545731727</v>
      </c>
      <c r="I1880" s="464">
        <v>523275658436.60901</v>
      </c>
      <c r="J1880" s="462">
        <v>0.27965308586380355</v>
      </c>
      <c r="K1880" s="464">
        <v>15037267339.91947</v>
      </c>
      <c r="L1880" s="464">
        <v>0</v>
      </c>
      <c r="M1880" s="464">
        <v>299473049090.72321</v>
      </c>
      <c r="N1880" s="464">
        <v>57841935849.425529</v>
      </c>
      <c r="O1880" s="464">
        <v>23141.553838669093</v>
      </c>
      <c r="P1880" s="461">
        <v>407581.38683394546</v>
      </c>
      <c r="Q1880" s="461">
        <v>247896.45951633991</v>
      </c>
      <c r="R1880" s="464">
        <v>1223107884751.553</v>
      </c>
      <c r="S1880" s="462">
        <v>0.54574600844461729</v>
      </c>
      <c r="T1880" s="462">
        <v>0.3463764030239741</v>
      </c>
      <c r="U1880" s="461">
        <v>17.645579527304047</v>
      </c>
      <c r="V1880" s="464">
        <v>8073368449433.3262</v>
      </c>
      <c r="W1880" s="460">
        <v>2546.5410407709737</v>
      </c>
      <c r="X1880" s="463">
        <v>4.2436705205885397E-2</v>
      </c>
      <c r="Y1880" s="476">
        <v>2.0000000000000001E-4</v>
      </c>
    </row>
    <row r="1881" spans="1:25" x14ac:dyDescent="0.2">
      <c r="A1881" s="475">
        <f t="shared" si="29"/>
        <v>1877</v>
      </c>
      <c r="B1881" s="462">
        <v>0.59337469085395411</v>
      </c>
      <c r="C1881" s="461">
        <v>1610.4465261832443</v>
      </c>
      <c r="D1881" s="462">
        <v>0.39639941209554891</v>
      </c>
      <c r="E1881" s="462">
        <v>0.41254057805319061</v>
      </c>
      <c r="F1881" s="516">
        <v>2025.65</v>
      </c>
      <c r="G1881" s="464">
        <v>182936406799.87106</v>
      </c>
      <c r="H1881" s="461">
        <v>6960312.9344994035</v>
      </c>
      <c r="I1881" s="464">
        <v>279007160281.7616</v>
      </c>
      <c r="J1881" s="462">
        <v>0.53866161814122215</v>
      </c>
      <c r="K1881" s="464">
        <v>11929786961.160168</v>
      </c>
      <c r="L1881" s="464">
        <v>13160681361.229572</v>
      </c>
      <c r="M1881" s="464">
        <v>127437406009.94899</v>
      </c>
      <c r="N1881" s="464">
        <v>75711509842.918915</v>
      </c>
      <c r="O1881" s="464">
        <v>27587.941945344635</v>
      </c>
      <c r="P1881" s="461">
        <v>566450.00350104168</v>
      </c>
      <c r="Q1881" s="461">
        <v>325287.20524556306</v>
      </c>
      <c r="R1881" s="464">
        <v>719895959933.6709</v>
      </c>
      <c r="S1881" s="462">
        <v>0.6312981140697137</v>
      </c>
      <c r="T1881" s="462">
        <v>0.44769223905929006</v>
      </c>
      <c r="U1881" s="461">
        <v>16.358399157919148</v>
      </c>
      <c r="V1881" s="464">
        <v>5868222246687.1582</v>
      </c>
      <c r="W1881" s="460">
        <v>1851.6420087864876</v>
      </c>
      <c r="X1881" s="463">
        <v>4.4098339416701014E-2</v>
      </c>
      <c r="Y1881" s="476">
        <v>2.0000000000000001E-4</v>
      </c>
    </row>
    <row r="1882" spans="1:25" x14ac:dyDescent="0.2">
      <c r="A1882" s="475">
        <f t="shared" si="29"/>
        <v>1878</v>
      </c>
      <c r="B1882" s="462">
        <v>0.52257885440261675</v>
      </c>
      <c r="C1882" s="461">
        <v>4887.8983558125019</v>
      </c>
      <c r="D1882" s="462">
        <v>0.81973469683383771</v>
      </c>
      <c r="E1882" s="462">
        <v>0.7</v>
      </c>
      <c r="F1882" s="516">
        <v>2023.75</v>
      </c>
      <c r="G1882" s="464">
        <v>540029418672.88849</v>
      </c>
      <c r="H1882" s="461">
        <v>21157703.112102404</v>
      </c>
      <c r="I1882" s="464">
        <v>569429512024.99585</v>
      </c>
      <c r="J1882" s="462">
        <v>0.37137546923595299</v>
      </c>
      <c r="K1882" s="464">
        <v>12431819834.999271</v>
      </c>
      <c r="L1882" s="464">
        <v>0</v>
      </c>
      <c r="M1882" s="464">
        <v>404550612754.66107</v>
      </c>
      <c r="N1882" s="464">
        <v>74939377522.351898</v>
      </c>
      <c r="O1882" s="464">
        <v>23584.516195176799</v>
      </c>
      <c r="P1882" s="461">
        <v>452081.68175762997</v>
      </c>
      <c r="Q1882" s="461">
        <v>285191.53102450439</v>
      </c>
      <c r="R1882" s="464">
        <v>1447211446797.2573</v>
      </c>
      <c r="S1882" s="462">
        <v>0.59906312394428174</v>
      </c>
      <c r="T1882" s="462">
        <v>0.50428737819334835</v>
      </c>
      <c r="U1882" s="461">
        <v>17.414207839312375</v>
      </c>
      <c r="V1882" s="464">
        <v>14159740045832.76</v>
      </c>
      <c r="W1882" s="460">
        <v>4463.2207428409292</v>
      </c>
      <c r="X1882" s="463">
        <v>4.1401249093457763E-2</v>
      </c>
      <c r="Y1882" s="476">
        <v>2.0000000000000001E-4</v>
      </c>
    </row>
    <row r="1883" spans="1:25" x14ac:dyDescent="0.2">
      <c r="A1883" s="475">
        <f t="shared" si="29"/>
        <v>1879</v>
      </c>
      <c r="B1883" s="462">
        <v>0.52062033466803215</v>
      </c>
      <c r="C1883" s="461">
        <v>6532.2792345804646</v>
      </c>
      <c r="D1883" s="462">
        <v>1.0254902893807898</v>
      </c>
      <c r="E1883" s="462">
        <v>0.37728425153987244</v>
      </c>
      <c r="F1883" s="516">
        <v>2024.93</v>
      </c>
      <c r="G1883" s="464">
        <v>320540717893.77094</v>
      </c>
      <c r="H1883" s="461">
        <v>26272660.275509819</v>
      </c>
      <c r="I1883" s="464">
        <v>640398407879.93689</v>
      </c>
      <c r="J1883" s="462">
        <v>0.32015594147585169</v>
      </c>
      <c r="K1883" s="464">
        <v>16726025895.487499</v>
      </c>
      <c r="L1883" s="464">
        <v>0</v>
      </c>
      <c r="M1883" s="464">
        <v>273155007592.73767</v>
      </c>
      <c r="N1883" s="464">
        <v>32679883917.378368</v>
      </c>
      <c r="O1883" s="464">
        <v>38512.395132607664</v>
      </c>
      <c r="P1883" s="461">
        <v>212841.61809648899</v>
      </c>
      <c r="Q1883" s="461">
        <v>124056.00512445178</v>
      </c>
      <c r="R1883" s="464">
        <v>1425222433644.4321</v>
      </c>
      <c r="S1883" s="462">
        <v>0.56599492567539567</v>
      </c>
      <c r="T1883" s="462">
        <v>0.33695434220687381</v>
      </c>
      <c r="U1883" s="461">
        <v>16.954715280704136</v>
      </c>
      <c r="V1883" s="464">
        <v>8854423014095.3535</v>
      </c>
      <c r="W1883" s="460">
        <v>2794.6762561851051</v>
      </c>
      <c r="X1883" s="463">
        <v>4.3836846827115299E-2</v>
      </c>
      <c r="Y1883" s="476">
        <v>2.0000000000000001E-4</v>
      </c>
    </row>
    <row r="1884" spans="1:25" x14ac:dyDescent="0.2">
      <c r="A1884" s="475">
        <f t="shared" si="29"/>
        <v>1880</v>
      </c>
      <c r="B1884" s="462">
        <v>0.63394941314463138</v>
      </c>
      <c r="C1884" s="461">
        <v>6047.6593424857383</v>
      </c>
      <c r="D1884" s="462">
        <v>0.78070587220515464</v>
      </c>
      <c r="E1884" s="462">
        <v>0.39215022329596405</v>
      </c>
      <c r="F1884" s="516">
        <v>2024.75</v>
      </c>
      <c r="G1884" s="464">
        <v>347828686646.14502</v>
      </c>
      <c r="H1884" s="461">
        <v>18601010.550778348</v>
      </c>
      <c r="I1884" s="464">
        <v>469303320146.77637</v>
      </c>
      <c r="J1884" s="462">
        <v>0.37349258283747755</v>
      </c>
      <c r="K1884" s="464">
        <v>12846330672.408722</v>
      </c>
      <c r="L1884" s="464">
        <v>10305190693.420864</v>
      </c>
      <c r="M1884" s="464">
        <v>260914454051.63498</v>
      </c>
      <c r="N1884" s="464">
        <v>14795900722.29237</v>
      </c>
      <c r="O1884" s="464">
        <v>37623.036117978278</v>
      </c>
      <c r="P1884" s="461">
        <v>152961.50713063465</v>
      </c>
      <c r="Q1884" s="461">
        <v>63386.084597057728</v>
      </c>
      <c r="R1884" s="464">
        <v>1143354825987.4609</v>
      </c>
      <c r="S1884" s="462">
        <v>0.61267691957173986</v>
      </c>
      <c r="T1884" s="462">
        <v>0.42124457267491272</v>
      </c>
      <c r="U1884" s="461">
        <v>17.302318383107654</v>
      </c>
      <c r="V1884" s="464">
        <v>9026656415797.1797</v>
      </c>
      <c r="W1884" s="460">
        <v>2847.1548869849566</v>
      </c>
      <c r="X1884" s="463">
        <v>4.2881993528988485E-2</v>
      </c>
      <c r="Y1884" s="476">
        <v>2.0000000000000001E-4</v>
      </c>
    </row>
    <row r="1885" spans="1:25" x14ac:dyDescent="0.2">
      <c r="A1885" s="475">
        <f t="shared" si="29"/>
        <v>1881</v>
      </c>
      <c r="B1885" s="462">
        <v>0.66053501603101394</v>
      </c>
      <c r="C1885" s="461">
        <v>2389.7533868302799</v>
      </c>
      <c r="D1885" s="462">
        <v>0.85272128781473289</v>
      </c>
      <c r="E1885" s="462">
        <v>0.52715773780221731</v>
      </c>
      <c r="F1885" s="516">
        <v>2023.94</v>
      </c>
      <c r="G1885" s="464">
        <v>310574372694.43042</v>
      </c>
      <c r="H1885" s="461">
        <v>22872851.125097666</v>
      </c>
      <c r="I1885" s="464">
        <v>520260213376.61316</v>
      </c>
      <c r="J1885" s="462">
        <v>0.31571933742824798</v>
      </c>
      <c r="K1885" s="464">
        <v>12691560677.254686</v>
      </c>
      <c r="L1885" s="464">
        <v>0</v>
      </c>
      <c r="M1885" s="464">
        <v>309670811506.82629</v>
      </c>
      <c r="N1885" s="464">
        <v>12566562048.093262</v>
      </c>
      <c r="O1885" s="464">
        <v>44747.449175757458</v>
      </c>
      <c r="P1885" s="461">
        <v>132469.23812229873</v>
      </c>
      <c r="Q1885" s="461">
        <v>51004.36239755612</v>
      </c>
      <c r="R1885" s="464">
        <v>1185506286064.2981</v>
      </c>
      <c r="S1885" s="462">
        <v>0.5797123207479673</v>
      </c>
      <c r="T1885" s="462">
        <v>0.37716343134660901</v>
      </c>
      <c r="U1885" s="461">
        <v>17.114817698177344</v>
      </c>
      <c r="V1885" s="464">
        <v>8450718412348.3232</v>
      </c>
      <c r="W1885" s="460">
        <v>2667.2005912286713</v>
      </c>
      <c r="X1885" s="463">
        <v>4.2517764485522094E-2</v>
      </c>
      <c r="Y1885" s="476">
        <v>2.0000000000000001E-4</v>
      </c>
    </row>
    <row r="1886" spans="1:25" x14ac:dyDescent="0.2">
      <c r="A1886" s="475">
        <f t="shared" si="29"/>
        <v>1882</v>
      </c>
      <c r="B1886" s="462">
        <v>0.53754754495693569</v>
      </c>
      <c r="C1886" s="461">
        <v>5273.8329785207516</v>
      </c>
      <c r="D1886" s="462">
        <v>1.1322347653194191</v>
      </c>
      <c r="E1886" s="462">
        <v>0.68178263231468783</v>
      </c>
      <c r="F1886" s="516">
        <v>2024.76</v>
      </c>
      <c r="G1886" s="464">
        <v>303720916930.57513</v>
      </c>
      <c r="H1886" s="461">
        <v>40201723.740478709</v>
      </c>
      <c r="I1886" s="464">
        <v>878797412936.26013</v>
      </c>
      <c r="J1886" s="462">
        <v>0.354602402896388</v>
      </c>
      <c r="K1886" s="464">
        <v>25959442348.375668</v>
      </c>
      <c r="L1886" s="464">
        <v>0</v>
      </c>
      <c r="M1886" s="464">
        <v>249002464400.56326</v>
      </c>
      <c r="N1886" s="464">
        <v>90596232263.882248</v>
      </c>
      <c r="O1886" s="464">
        <v>15490.468713198012</v>
      </c>
      <c r="P1886" s="461">
        <v>571835.76601063623</v>
      </c>
      <c r="Q1886" s="461">
        <v>370386.10368216585</v>
      </c>
      <c r="R1886" s="464">
        <v>1666177810187.6125</v>
      </c>
      <c r="S1886" s="462">
        <v>0.53030844295057145</v>
      </c>
      <c r="T1886" s="462">
        <v>0.34032093977701544</v>
      </c>
      <c r="U1886" s="461">
        <v>16.14511411041827</v>
      </c>
      <c r="V1886" s="464">
        <v>9963509336439.3223</v>
      </c>
      <c r="W1886" s="460">
        <v>3144.9460332155313</v>
      </c>
      <c r="X1886" s="463">
        <v>4.5193699538850753E-2</v>
      </c>
      <c r="Y1886" s="476">
        <v>2.0000000000000001E-4</v>
      </c>
    </row>
    <row r="1887" spans="1:25" x14ac:dyDescent="0.2">
      <c r="A1887" s="475">
        <f t="shared" si="29"/>
        <v>1883</v>
      </c>
      <c r="B1887" s="462">
        <v>0.43746635408225854</v>
      </c>
      <c r="C1887" s="461">
        <v>2551.1269819962922</v>
      </c>
      <c r="D1887" s="462">
        <v>0.74969644536594304</v>
      </c>
      <c r="E1887" s="462">
        <v>0.28654519602291101</v>
      </c>
      <c r="F1887" s="516">
        <v>2025.11</v>
      </c>
      <c r="G1887" s="464">
        <v>188518728786.30624</v>
      </c>
      <c r="H1887" s="461">
        <v>18888133.768200703</v>
      </c>
      <c r="I1887" s="464">
        <v>458201900881.9007</v>
      </c>
      <c r="J1887" s="462">
        <v>0.30001241554366609</v>
      </c>
      <c r="K1887" s="464">
        <v>19562926804.021294</v>
      </c>
      <c r="L1887" s="464">
        <v>6153211547.5401754</v>
      </c>
      <c r="M1887" s="464">
        <v>110522512449.65889</v>
      </c>
      <c r="N1887" s="464">
        <v>69742648424.297089</v>
      </c>
      <c r="O1887" s="464">
        <v>20471.030071887522</v>
      </c>
      <c r="P1887" s="461">
        <v>424834.78884430742</v>
      </c>
      <c r="Q1887" s="461">
        <v>265821.97534589167</v>
      </c>
      <c r="R1887" s="464">
        <v>831395076227.37878</v>
      </c>
      <c r="S1887" s="462">
        <v>0.4724699164576377</v>
      </c>
      <c r="T1887" s="462">
        <v>0.32556320970648461</v>
      </c>
      <c r="U1887" s="461">
        <v>17.064109239465704</v>
      </c>
      <c r="V1887" s="464">
        <v>5103524280565.29</v>
      </c>
      <c r="W1887" s="460">
        <v>1610.1176132068879</v>
      </c>
      <c r="X1887" s="463">
        <v>4.2488723709007623E-2</v>
      </c>
      <c r="Y1887" s="476">
        <v>2.0000000000000001E-4</v>
      </c>
    </row>
    <row r="1888" spans="1:25" x14ac:dyDescent="0.2">
      <c r="A1888" s="475">
        <f t="shared" si="29"/>
        <v>1884</v>
      </c>
      <c r="B1888" s="462">
        <v>0.39182060836020149</v>
      </c>
      <c r="C1888" s="461">
        <v>7958.0477035009499</v>
      </c>
      <c r="D1888" s="462">
        <v>0.45653304375234999</v>
      </c>
      <c r="E1888" s="462">
        <v>0.32242823544205546</v>
      </c>
      <c r="F1888" s="516">
        <v>2023.81</v>
      </c>
      <c r="G1888" s="464">
        <v>88312564342.792404</v>
      </c>
      <c r="H1888" s="461">
        <v>8538099.7249509003</v>
      </c>
      <c r="I1888" s="464">
        <v>219361424671.35626</v>
      </c>
      <c r="J1888" s="462">
        <v>0.27458741001029796</v>
      </c>
      <c r="K1888" s="464">
        <v>3740918534.6571832</v>
      </c>
      <c r="L1888" s="464">
        <v>0</v>
      </c>
      <c r="M1888" s="464">
        <v>96185568682.670959</v>
      </c>
      <c r="N1888" s="464">
        <v>83301489489.748062</v>
      </c>
      <c r="O1888" s="464">
        <v>21746.573091639159</v>
      </c>
      <c r="P1888" s="461">
        <v>513245.29721379525</v>
      </c>
      <c r="Q1888" s="461">
        <v>345950.93527497281</v>
      </c>
      <c r="R1888" s="464">
        <v>508729027122.48444</v>
      </c>
      <c r="S1888" s="462">
        <v>0.47624136757746316</v>
      </c>
      <c r="T1888" s="462">
        <v>0.25238852044748422</v>
      </c>
      <c r="U1888" s="461">
        <v>17.088122440955416</v>
      </c>
      <c r="V1888" s="464">
        <v>2415881641262.3281</v>
      </c>
      <c r="W1888" s="460">
        <v>761.30753200872653</v>
      </c>
      <c r="X1888" s="463">
        <v>4.290610080218512E-2</v>
      </c>
      <c r="Y1888" s="476">
        <v>2.0000000000000001E-4</v>
      </c>
    </row>
    <row r="1889" spans="1:25" x14ac:dyDescent="0.2">
      <c r="A1889" s="475">
        <f t="shared" si="29"/>
        <v>1885</v>
      </c>
      <c r="B1889" s="462">
        <v>0.36367461020984615</v>
      </c>
      <c r="C1889" s="461">
        <v>2456.5977236200338</v>
      </c>
      <c r="D1889" s="462">
        <v>1.0156224969329759</v>
      </c>
      <c r="E1889" s="462">
        <v>0.37632534300235254</v>
      </c>
      <c r="F1889" s="516">
        <v>2023.75</v>
      </c>
      <c r="G1889" s="464">
        <v>806546149234.74817</v>
      </c>
      <c r="H1889" s="461">
        <v>33745442.423023969</v>
      </c>
      <c r="I1889" s="464">
        <v>462959765390.16522</v>
      </c>
      <c r="J1889" s="462">
        <v>-9.2715578246994168E-2</v>
      </c>
      <c r="K1889" s="464">
        <v>13406968975.491482</v>
      </c>
      <c r="L1889" s="464">
        <v>0</v>
      </c>
      <c r="M1889" s="464">
        <v>603469492720.50403</v>
      </c>
      <c r="N1889" s="464">
        <v>39200683553.945297</v>
      </c>
      <c r="O1889" s="464">
        <v>21246.185824133303</v>
      </c>
      <c r="P1889" s="461">
        <v>284970.13219615875</v>
      </c>
      <c r="Q1889" s="461">
        <v>152713.6687170548</v>
      </c>
      <c r="R1889" s="464">
        <v>1864881821078.5823</v>
      </c>
      <c r="S1889" s="462">
        <v>0.56376346979551495</v>
      </c>
      <c r="T1889" s="462">
        <v>0.38645788982629803</v>
      </c>
      <c r="U1889" s="461">
        <v>21.743524210873208</v>
      </c>
      <c r="V1889" s="464">
        <v>16664661775782.859</v>
      </c>
      <c r="W1889" s="460">
        <v>5262.8896910966087</v>
      </c>
      <c r="X1889" s="463">
        <v>3.4706229350204169E-2</v>
      </c>
      <c r="Y1889" s="476">
        <v>2.0000000000000001E-4</v>
      </c>
    </row>
    <row r="1890" spans="1:25" x14ac:dyDescent="0.2">
      <c r="A1890" s="475">
        <f t="shared" si="29"/>
        <v>1886</v>
      </c>
      <c r="B1890" s="462">
        <v>0.44740343122917753</v>
      </c>
      <c r="C1890" s="461">
        <v>3610.365529482242</v>
      </c>
      <c r="D1890" s="462">
        <v>0.91394478220070741</v>
      </c>
      <c r="E1890" s="462">
        <v>0.38625839845686544</v>
      </c>
      <c r="F1890" s="516">
        <v>2023.75</v>
      </c>
      <c r="G1890" s="464">
        <v>457546805619.11621</v>
      </c>
      <c r="H1890" s="461">
        <v>26593920.960710812</v>
      </c>
      <c r="I1890" s="464">
        <v>578819410482.29736</v>
      </c>
      <c r="J1890" s="462">
        <v>0.28866623543934433</v>
      </c>
      <c r="K1890" s="464">
        <v>14496287913.670864</v>
      </c>
      <c r="L1890" s="464">
        <v>0</v>
      </c>
      <c r="M1890" s="464">
        <v>424634639729.29901</v>
      </c>
      <c r="N1890" s="464">
        <v>8324868454.0432711</v>
      </c>
      <c r="O1890" s="464">
        <v>10798.058025924838</v>
      </c>
      <c r="P1890" s="461">
        <v>101465.43749999802</v>
      </c>
      <c r="Q1890" s="461">
        <v>33113.812499998901</v>
      </c>
      <c r="R1890" s="464">
        <v>1423549916589.1726</v>
      </c>
      <c r="S1890" s="462">
        <v>0.58308817954759817</v>
      </c>
      <c r="T1890" s="462">
        <v>0.39411292143592996</v>
      </c>
      <c r="U1890" s="461">
        <v>17.870782437783966</v>
      </c>
      <c r="V1890" s="464">
        <v>10911990578663.264</v>
      </c>
      <c r="W1890" s="460">
        <v>3443.8199220766232</v>
      </c>
      <c r="X1890" s="463">
        <v>4.1337474185365881E-2</v>
      </c>
      <c r="Y1890" s="476">
        <v>2.0000000000000001E-4</v>
      </c>
    </row>
    <row r="1891" spans="1:25" x14ac:dyDescent="0.2">
      <c r="A1891" s="475">
        <f t="shared" si="29"/>
        <v>1887</v>
      </c>
      <c r="B1891" s="462">
        <v>0.53349373324359217</v>
      </c>
      <c r="C1891" s="461">
        <v>3581.4562835904703</v>
      </c>
      <c r="D1891" s="462">
        <v>0.9178700481979627</v>
      </c>
      <c r="E1891" s="462">
        <v>0.34122316887230719</v>
      </c>
      <c r="F1891" s="516">
        <v>2025.18</v>
      </c>
      <c r="G1891" s="464">
        <v>148705828463.65979</v>
      </c>
      <c r="H1891" s="461">
        <v>26445168.009041078</v>
      </c>
      <c r="I1891" s="464">
        <v>641395225909.1532</v>
      </c>
      <c r="J1891" s="462">
        <v>0.28177338749801051</v>
      </c>
      <c r="K1891" s="464">
        <v>42120704955.294044</v>
      </c>
      <c r="L1891" s="464">
        <v>92889544768.608551</v>
      </c>
      <c r="M1891" s="464">
        <v>91930255715.884811</v>
      </c>
      <c r="N1891" s="464">
        <v>24488714766.689564</v>
      </c>
      <c r="O1891" s="464">
        <v>10000</v>
      </c>
      <c r="P1891" s="461">
        <v>188598.37822924726</v>
      </c>
      <c r="Q1891" s="461">
        <v>85690.833229323413</v>
      </c>
      <c r="R1891" s="464">
        <v>1062915461962.073</v>
      </c>
      <c r="S1891" s="462">
        <v>0.45902490089573844</v>
      </c>
      <c r="T1891" s="462">
        <v>0.26091100999783834</v>
      </c>
      <c r="U1891" s="461">
        <v>16.033547180230844</v>
      </c>
      <c r="V1891" s="464">
        <v>4908803270476.3105</v>
      </c>
      <c r="W1891" s="460">
        <v>1549.0395368149241</v>
      </c>
      <c r="X1891" s="463">
        <v>4.5609697480833267E-2</v>
      </c>
      <c r="Y1891" s="476">
        <v>2.0000000000000001E-4</v>
      </c>
    </row>
    <row r="1892" spans="1:25" x14ac:dyDescent="0.2">
      <c r="A1892" s="475">
        <f t="shared" si="29"/>
        <v>1888</v>
      </c>
      <c r="B1892" s="462">
        <v>0.63527163673317144</v>
      </c>
      <c r="C1892" s="461">
        <v>5585.5903617746226</v>
      </c>
      <c r="D1892" s="462">
        <v>1.3172140146015103</v>
      </c>
      <c r="E1892" s="462">
        <v>0.31096879517514198</v>
      </c>
      <c r="F1892" s="516">
        <v>2025.06</v>
      </c>
      <c r="G1892" s="464">
        <v>185013565424.83374</v>
      </c>
      <c r="H1892" s="461">
        <v>28069892.041201416</v>
      </c>
      <c r="I1892" s="464">
        <v>589431359676.33557</v>
      </c>
      <c r="J1892" s="462">
        <v>0.23849057680469821</v>
      </c>
      <c r="K1892" s="464">
        <v>26605460929.287189</v>
      </c>
      <c r="L1892" s="464">
        <v>55869498356.563065</v>
      </c>
      <c r="M1892" s="464">
        <v>103685165246.59799</v>
      </c>
      <c r="N1892" s="464">
        <v>1699215669.8486609</v>
      </c>
      <c r="O1892" s="464">
        <v>25080.445128311443</v>
      </c>
      <c r="P1892" s="461">
        <v>47911</v>
      </c>
      <c r="Q1892" s="461">
        <v>6541</v>
      </c>
      <c r="R1892" s="464">
        <v>1015767632253.1234</v>
      </c>
      <c r="S1892" s="462">
        <v>0.46420080061460095</v>
      </c>
      <c r="T1892" s="462">
        <v>0.27281746628777781</v>
      </c>
      <c r="U1892" s="461">
        <v>16.874113933592476</v>
      </c>
      <c r="V1892" s="464">
        <v>5020171198475.0205</v>
      </c>
      <c r="W1892" s="460">
        <v>1583.6300640116788</v>
      </c>
      <c r="X1892" s="463">
        <v>4.4694554214643904E-2</v>
      </c>
      <c r="Y1892" s="476">
        <v>2.0000000000000001E-4</v>
      </c>
    </row>
    <row r="1893" spans="1:25" x14ac:dyDescent="0.2">
      <c r="A1893" s="475">
        <f t="shared" si="29"/>
        <v>1889</v>
      </c>
      <c r="B1893" s="462">
        <v>0.48951113818433495</v>
      </c>
      <c r="C1893" s="461">
        <v>7287.7014296855068</v>
      </c>
      <c r="D1893" s="462">
        <v>0.66380025674137721</v>
      </c>
      <c r="E1893" s="462">
        <v>0.51266649406969911</v>
      </c>
      <c r="F1893" s="516">
        <v>2024.89</v>
      </c>
      <c r="G1893" s="464">
        <v>305578526261.58746</v>
      </c>
      <c r="H1893" s="461">
        <v>13974459.907506209</v>
      </c>
      <c r="I1893" s="464">
        <v>407305852248.68738</v>
      </c>
      <c r="J1893" s="462">
        <v>0.34801916184470827</v>
      </c>
      <c r="K1893" s="464">
        <v>2989055890.3764262</v>
      </c>
      <c r="L1893" s="464">
        <v>0</v>
      </c>
      <c r="M1893" s="464">
        <v>207827969297.57364</v>
      </c>
      <c r="N1893" s="464">
        <v>35721403852.335457</v>
      </c>
      <c r="O1893" s="464">
        <v>27774.463351378432</v>
      </c>
      <c r="P1893" s="461">
        <v>244198.8767263256</v>
      </c>
      <c r="Q1893" s="461">
        <v>129868.65739424822</v>
      </c>
      <c r="R1893" s="464">
        <v>968467965653.52686</v>
      </c>
      <c r="S1893" s="462">
        <v>0.58633342822544965</v>
      </c>
      <c r="T1893" s="462">
        <v>0.41853208083948529</v>
      </c>
      <c r="U1893" s="461">
        <v>17.510779915746411</v>
      </c>
      <c r="V1893" s="464">
        <v>7678494664823.8701</v>
      </c>
      <c r="W1893" s="460">
        <v>2423.2968435931298</v>
      </c>
      <c r="X1893" s="463">
        <v>4.2126237752428464E-2</v>
      </c>
      <c r="Y1893" s="476">
        <v>2.0000000000000001E-4</v>
      </c>
    </row>
    <row r="1894" spans="1:25" x14ac:dyDescent="0.2">
      <c r="A1894" s="475">
        <f t="shared" si="29"/>
        <v>1890</v>
      </c>
      <c r="B1894" s="462">
        <v>0.53669307407309708</v>
      </c>
      <c r="C1894" s="461">
        <v>7672.7375755635867</v>
      </c>
      <c r="D1894" s="462">
        <v>0.51794824204011669</v>
      </c>
      <c r="E1894" s="462">
        <v>0.35997930678662865</v>
      </c>
      <c r="F1894" s="516">
        <v>2025.35</v>
      </c>
      <c r="G1894" s="464">
        <v>158557590815.6702</v>
      </c>
      <c r="H1894" s="461">
        <v>9765127.7661569379</v>
      </c>
      <c r="I1894" s="464">
        <v>282867312824.33636</v>
      </c>
      <c r="J1894" s="462">
        <v>0.37433559992293552</v>
      </c>
      <c r="K1894" s="464">
        <v>12377923742.433434</v>
      </c>
      <c r="L1894" s="464">
        <v>7212104841.8830709</v>
      </c>
      <c r="M1894" s="464">
        <v>90756680926.962265</v>
      </c>
      <c r="N1894" s="464">
        <v>8433944827.8280067</v>
      </c>
      <c r="O1894" s="464">
        <v>27442.477700523556</v>
      </c>
      <c r="P1894" s="461">
        <v>105251.13676323747</v>
      </c>
      <c r="Q1894" s="461">
        <v>35295.348071433422</v>
      </c>
      <c r="R1894" s="464">
        <v>517310952827.85516</v>
      </c>
      <c r="S1894" s="462">
        <v>0.55146706943934753</v>
      </c>
      <c r="T1894" s="462">
        <v>0.50720651331921784</v>
      </c>
      <c r="U1894" s="461">
        <v>16.54657107903672</v>
      </c>
      <c r="V1894" s="464">
        <v>4856898713907.002</v>
      </c>
      <c r="W1894" s="460">
        <v>1533.5317655053589</v>
      </c>
      <c r="X1894" s="463">
        <v>4.354902202953935E-2</v>
      </c>
      <c r="Y1894" s="476">
        <v>2.0000000000000001E-4</v>
      </c>
    </row>
    <row r="1895" spans="1:25" x14ac:dyDescent="0.2">
      <c r="A1895" s="475">
        <f t="shared" si="29"/>
        <v>1891</v>
      </c>
      <c r="B1895" s="462">
        <v>0.34985515655213734</v>
      </c>
      <c r="C1895" s="461">
        <v>5879.4904491617326</v>
      </c>
      <c r="D1895" s="462">
        <v>0.53422887696093702</v>
      </c>
      <c r="E1895" s="462">
        <v>0.16971765456106902</v>
      </c>
      <c r="F1895" s="516">
        <v>2024.28</v>
      </c>
      <c r="G1895" s="464">
        <v>158716218560.77072</v>
      </c>
      <c r="H1895" s="461">
        <v>10482838.533783272</v>
      </c>
      <c r="I1895" s="464">
        <v>334322414110.30878</v>
      </c>
      <c r="J1895" s="462">
        <v>0.34985515655213728</v>
      </c>
      <c r="K1895" s="464">
        <v>5091431215.8254948</v>
      </c>
      <c r="L1895" s="464">
        <v>356207490.81905484</v>
      </c>
      <c r="M1895" s="464">
        <v>125913721311.58861</v>
      </c>
      <c r="N1895" s="464">
        <v>57279417309.715935</v>
      </c>
      <c r="O1895" s="464">
        <v>32695.962752628511</v>
      </c>
      <c r="P1895" s="461">
        <v>324619.8768263422</v>
      </c>
      <c r="Q1895" s="461">
        <v>193706.14650917932</v>
      </c>
      <c r="R1895" s="464">
        <v>712179103029.4364</v>
      </c>
      <c r="S1895" s="462">
        <v>0.53984683484012297</v>
      </c>
      <c r="T1895" s="462">
        <v>0.36860568548495332</v>
      </c>
      <c r="U1895" s="461">
        <v>16.598377460179488</v>
      </c>
      <c r="V1895" s="464">
        <v>4776374913312.5391</v>
      </c>
      <c r="W1895" s="460">
        <v>1504.2412478287154</v>
      </c>
      <c r="X1895" s="463">
        <v>4.4180084692319349E-2</v>
      </c>
      <c r="Y1895" s="476">
        <v>2.0000000000000001E-4</v>
      </c>
    </row>
    <row r="1896" spans="1:25" x14ac:dyDescent="0.2">
      <c r="A1896" s="475">
        <f t="shared" si="29"/>
        <v>1892</v>
      </c>
      <c r="B1896" s="462">
        <v>0.6058153340512803</v>
      </c>
      <c r="C1896" s="461">
        <v>5676.7926030538956</v>
      </c>
      <c r="D1896" s="462">
        <v>0.89901656102561034</v>
      </c>
      <c r="E1896" s="462">
        <v>0.41880241650207373</v>
      </c>
      <c r="F1896" s="516">
        <v>2026.94</v>
      </c>
      <c r="G1896" s="464">
        <v>176579968908.51508</v>
      </c>
      <c r="H1896" s="461">
        <v>23856805.28792337</v>
      </c>
      <c r="I1896" s="464">
        <v>563623337259.78479</v>
      </c>
      <c r="J1896" s="462">
        <v>0.36779204104272134</v>
      </c>
      <c r="K1896" s="464">
        <v>38294855821.851273</v>
      </c>
      <c r="L1896" s="464">
        <v>133384731807.54276</v>
      </c>
      <c r="M1896" s="464">
        <v>7179902830.811058</v>
      </c>
      <c r="N1896" s="464">
        <v>50794958677.144333</v>
      </c>
      <c r="O1896" s="464">
        <v>17925.892975455266</v>
      </c>
      <c r="P1896" s="461">
        <v>370736.39132138074</v>
      </c>
      <c r="Q1896" s="461">
        <v>219839.10427501571</v>
      </c>
      <c r="R1896" s="464">
        <v>1041935900336.9424</v>
      </c>
      <c r="S1896" s="462">
        <v>0.53366316400350555</v>
      </c>
      <c r="T1896" s="462">
        <v>0.35058099001950727</v>
      </c>
      <c r="U1896" s="461">
        <v>15.703119380676933</v>
      </c>
      <c r="V1896" s="464">
        <v>6223805832271.541</v>
      </c>
      <c r="W1896" s="460">
        <v>1965.2689783802723</v>
      </c>
      <c r="X1896" s="463">
        <v>4.7246562890382662E-2</v>
      </c>
      <c r="Y1896" s="476">
        <v>2.0000000000000001E-4</v>
      </c>
    </row>
    <row r="1897" spans="1:25" x14ac:dyDescent="0.2">
      <c r="A1897" s="475">
        <f t="shared" si="29"/>
        <v>1893</v>
      </c>
      <c r="B1897" s="462">
        <v>0.44225679528187667</v>
      </c>
      <c r="C1897" s="461">
        <v>4891.6495102490198</v>
      </c>
      <c r="D1897" s="462">
        <v>0.9533805102395293</v>
      </c>
      <c r="E1897" s="462">
        <v>0.37404158950258104</v>
      </c>
      <c r="F1897" s="516">
        <v>2024.81</v>
      </c>
      <c r="G1897" s="464">
        <v>225046114563.90012</v>
      </c>
      <c r="H1897" s="461">
        <v>27368258.980268165</v>
      </c>
      <c r="I1897" s="464">
        <v>634407122376.19214</v>
      </c>
      <c r="J1897" s="462">
        <v>0.33090675351471677</v>
      </c>
      <c r="K1897" s="464">
        <v>18896755651.907978</v>
      </c>
      <c r="L1897" s="464">
        <v>0</v>
      </c>
      <c r="M1897" s="464">
        <v>246052397150.36047</v>
      </c>
      <c r="N1897" s="464">
        <v>106068720111.49445</v>
      </c>
      <c r="O1897" s="464">
        <v>30364.494572762294</v>
      </c>
      <c r="P1897" s="461">
        <v>632597.51413256291</v>
      </c>
      <c r="Q1897" s="461">
        <v>424863.95374531264</v>
      </c>
      <c r="R1897" s="464">
        <v>1348329381801.6858</v>
      </c>
      <c r="S1897" s="462">
        <v>0.52970873562505638</v>
      </c>
      <c r="T1897" s="462">
        <v>0.28800815428623017</v>
      </c>
      <c r="U1897" s="461">
        <v>16.411564279040164</v>
      </c>
      <c r="V1897" s="464">
        <v>7015558182635.5791</v>
      </c>
      <c r="W1897" s="460">
        <v>2214.9738983333505</v>
      </c>
      <c r="X1897" s="463">
        <v>4.4661384714643898E-2</v>
      </c>
      <c r="Y1897" s="476">
        <v>2.0000000000000001E-4</v>
      </c>
    </row>
    <row r="1898" spans="1:25" x14ac:dyDescent="0.2">
      <c r="A1898" s="475">
        <f t="shared" si="29"/>
        <v>1894</v>
      </c>
      <c r="B1898" s="462">
        <v>0.58800496301427252</v>
      </c>
      <c r="C1898" s="461">
        <v>2520.8640617598785</v>
      </c>
      <c r="D1898" s="462">
        <v>0.56539682764440202</v>
      </c>
      <c r="E1898" s="462">
        <v>0.60739762603103253</v>
      </c>
      <c r="F1898" s="516">
        <v>2024.35</v>
      </c>
      <c r="G1898" s="464">
        <v>174953918250.73209</v>
      </c>
      <c r="H1898" s="461">
        <v>11732701.983633671</v>
      </c>
      <c r="I1898" s="464">
        <v>304511454528.59906</v>
      </c>
      <c r="J1898" s="462">
        <v>0.31385824469635359</v>
      </c>
      <c r="K1898" s="464">
        <v>18072589907.912807</v>
      </c>
      <c r="L1898" s="464">
        <v>0</v>
      </c>
      <c r="M1898" s="464">
        <v>161191755288.79422</v>
      </c>
      <c r="N1898" s="464">
        <v>32800378153.240253</v>
      </c>
      <c r="O1898" s="464">
        <v>33363.581913662056</v>
      </c>
      <c r="P1898" s="461">
        <v>242290.3549460567</v>
      </c>
      <c r="Q1898" s="461">
        <v>130513.79663086974</v>
      </c>
      <c r="R1898" s="464">
        <v>758871853149.83972</v>
      </c>
      <c r="S1898" s="462">
        <v>0.57528837673895394</v>
      </c>
      <c r="T1898" s="462">
        <v>0.34816070718604658</v>
      </c>
      <c r="U1898" s="461">
        <v>16.852721934134554</v>
      </c>
      <c r="V1898" s="464">
        <v>4938607424906.7656</v>
      </c>
      <c r="W1898" s="460">
        <v>1556.6525863502604</v>
      </c>
      <c r="X1898" s="463">
        <v>4.2947876656485952E-2</v>
      </c>
      <c r="Y1898" s="476">
        <v>2.0000000000000001E-4</v>
      </c>
    </row>
    <row r="1899" spans="1:25" x14ac:dyDescent="0.2">
      <c r="A1899" s="475">
        <f t="shared" si="29"/>
        <v>1895</v>
      </c>
      <c r="B1899" s="462">
        <v>0.60221725500750112</v>
      </c>
      <c r="C1899" s="461">
        <v>1500</v>
      </c>
      <c r="D1899" s="462">
        <v>0.67825122077990874</v>
      </c>
      <c r="E1899" s="462">
        <v>0.33838075919991117</v>
      </c>
      <c r="F1899" s="516">
        <v>2023.86</v>
      </c>
      <c r="G1899" s="464">
        <v>253604664501.69205</v>
      </c>
      <c r="H1899" s="461">
        <v>16771767.940085948</v>
      </c>
      <c r="I1899" s="464">
        <v>392742457099.34619</v>
      </c>
      <c r="J1899" s="462">
        <v>0.22735627125640423</v>
      </c>
      <c r="K1899" s="464">
        <v>5598485615.948164</v>
      </c>
      <c r="L1899" s="464">
        <v>0</v>
      </c>
      <c r="M1899" s="464">
        <v>235747861679.40622</v>
      </c>
      <c r="N1899" s="464">
        <v>46057263958.609589</v>
      </c>
      <c r="O1899" s="464">
        <v>29956.879068721468</v>
      </c>
      <c r="P1899" s="461">
        <v>291436.75542317348</v>
      </c>
      <c r="Q1899" s="461">
        <v>164820.84300143732</v>
      </c>
      <c r="R1899" s="464">
        <v>916853279054.09167</v>
      </c>
      <c r="S1899" s="462">
        <v>0.52579796016362157</v>
      </c>
      <c r="T1899" s="462">
        <v>0.34382132301758594</v>
      </c>
      <c r="U1899" s="461">
        <v>17.799588427714124</v>
      </c>
      <c r="V1899" s="464">
        <v>6288681553582.8828</v>
      </c>
      <c r="W1899" s="460">
        <v>1983.5243604674533</v>
      </c>
      <c r="X1899" s="463">
        <v>4.013676621412704E-2</v>
      </c>
      <c r="Y1899" s="476">
        <v>2.0000000000000001E-4</v>
      </c>
    </row>
    <row r="1900" spans="1:25" x14ac:dyDescent="0.2">
      <c r="A1900" s="475">
        <f t="shared" si="29"/>
        <v>1896</v>
      </c>
      <c r="B1900" s="462">
        <v>0.27785576496388664</v>
      </c>
      <c r="C1900" s="461">
        <v>1500</v>
      </c>
      <c r="D1900" s="462">
        <v>0.38781266137502446</v>
      </c>
      <c r="E1900" s="462">
        <v>0.18856635962884755</v>
      </c>
      <c r="F1900" s="516">
        <v>2025.83</v>
      </c>
      <c r="G1900" s="464">
        <v>117715922884.57004</v>
      </c>
      <c r="H1900" s="461">
        <v>6686351.725820289</v>
      </c>
      <c r="I1900" s="464">
        <v>224268332399.97375</v>
      </c>
      <c r="J1900" s="462">
        <v>0.27785576496388664</v>
      </c>
      <c r="K1900" s="464">
        <v>14917056224.057343</v>
      </c>
      <c r="L1900" s="464">
        <v>6576840180.5627146</v>
      </c>
      <c r="M1900" s="464">
        <v>105993498057.6806</v>
      </c>
      <c r="N1900" s="464">
        <v>197118307255.93164</v>
      </c>
      <c r="O1900" s="464">
        <v>15066.04506303987</v>
      </c>
      <c r="P1900" s="461">
        <v>1169505.4476828661</v>
      </c>
      <c r="Q1900" s="461">
        <v>769674.01749046356</v>
      </c>
      <c r="R1900" s="464">
        <v>674250068969.29541</v>
      </c>
      <c r="S1900" s="462">
        <v>0.45401723598208021</v>
      </c>
      <c r="T1900" s="462">
        <v>0.25494599370044735</v>
      </c>
      <c r="U1900" s="461">
        <v>16.953570228165333</v>
      </c>
      <c r="V1900" s="464">
        <v>3202960858904.4219</v>
      </c>
      <c r="W1900" s="460">
        <v>1010.2706727742827</v>
      </c>
      <c r="X1900" s="463">
        <v>4.3030166674191482E-2</v>
      </c>
      <c r="Y1900" s="476">
        <v>2.0000000000000001E-4</v>
      </c>
    </row>
    <row r="1901" spans="1:25" x14ac:dyDescent="0.2">
      <c r="A1901" s="475">
        <f t="shared" si="29"/>
        <v>1897</v>
      </c>
      <c r="B1901" s="462">
        <v>0.50974295977898143</v>
      </c>
      <c r="C1901" s="461">
        <v>5121.2694746863281</v>
      </c>
      <c r="D1901" s="462">
        <v>0.73713657910727426</v>
      </c>
      <c r="E1901" s="462">
        <v>0.39203436631055183</v>
      </c>
      <c r="F1901" s="516">
        <v>2023.75</v>
      </c>
      <c r="G1901" s="464">
        <v>147850115906.65787</v>
      </c>
      <c r="H1901" s="461">
        <v>17475327.545903314</v>
      </c>
      <c r="I1901" s="464">
        <v>451145063789.95337</v>
      </c>
      <c r="J1901" s="462">
        <v>0.34183189496005595</v>
      </c>
      <c r="K1901" s="464">
        <v>11781424146.920065</v>
      </c>
      <c r="L1901" s="464">
        <v>0</v>
      </c>
      <c r="M1901" s="464">
        <v>279373597059.08417</v>
      </c>
      <c r="N1901" s="464">
        <v>123075720134.62151</v>
      </c>
      <c r="O1901" s="464">
        <v>33682.622166492918</v>
      </c>
      <c r="P1901" s="461">
        <v>699242.64294995519</v>
      </c>
      <c r="Q1901" s="461">
        <v>487171.919353951</v>
      </c>
      <c r="R1901" s="464">
        <v>1138632840335.4263</v>
      </c>
      <c r="S1901" s="462">
        <v>0.54871201486111265</v>
      </c>
      <c r="T1901" s="462">
        <v>0.24140967155195431</v>
      </c>
      <c r="U1901" s="461">
        <v>16.178833946962733</v>
      </c>
      <c r="V1901" s="464">
        <v>4930856815529.8467</v>
      </c>
      <c r="W1901" s="460">
        <v>1556.6859936459186</v>
      </c>
      <c r="X1901" s="463">
        <v>4.5026326983800782E-2</v>
      </c>
      <c r="Y1901" s="476">
        <v>2.0000000000000001E-4</v>
      </c>
    </row>
    <row r="1902" spans="1:25" x14ac:dyDescent="0.2">
      <c r="A1902" s="475">
        <f t="shared" si="29"/>
        <v>1898</v>
      </c>
      <c r="B1902" s="462">
        <v>0.55609235997976003</v>
      </c>
      <c r="C1902" s="461">
        <v>4493.6606644068106</v>
      </c>
      <c r="D1902" s="462">
        <v>0.85246014676588255</v>
      </c>
      <c r="E1902" s="462">
        <v>0</v>
      </c>
      <c r="F1902" s="516">
        <v>2025.14</v>
      </c>
      <c r="G1902" s="464">
        <v>239565384692.66724</v>
      </c>
      <c r="H1902" s="461">
        <v>22716027.701965682</v>
      </c>
      <c r="I1902" s="464">
        <v>691240165576.7478</v>
      </c>
      <c r="J1902" s="462">
        <v>0.42770816335241102</v>
      </c>
      <c r="K1902" s="464">
        <v>8204252780.0420094</v>
      </c>
      <c r="L1902" s="464">
        <v>0</v>
      </c>
      <c r="M1902" s="464">
        <v>152037975499.59827</v>
      </c>
      <c r="N1902" s="464">
        <v>25255218119.539783</v>
      </c>
      <c r="O1902" s="464">
        <v>25672.965426373856</v>
      </c>
      <c r="P1902" s="461">
        <v>195605.15905100838</v>
      </c>
      <c r="Q1902" s="461">
        <v>91381.166738815053</v>
      </c>
      <c r="R1902" s="464">
        <v>1142848416980.9275</v>
      </c>
      <c r="S1902" s="462">
        <v>0.55968959984908961</v>
      </c>
      <c r="T1902" s="462">
        <v>0.44511383991167613</v>
      </c>
      <c r="U1902" s="461">
        <v>15.805049483827849</v>
      </c>
      <c r="V1902" s="464">
        <v>8912310819518.4785</v>
      </c>
      <c r="W1902" s="460">
        <v>2811.3839995277353</v>
      </c>
      <c r="X1902" s="463">
        <v>4.5672890940408384E-2</v>
      </c>
      <c r="Y1902" s="476">
        <v>2.0000000000000001E-4</v>
      </c>
    </row>
    <row r="1903" spans="1:25" x14ac:dyDescent="0.2">
      <c r="A1903" s="475">
        <f t="shared" si="29"/>
        <v>1899</v>
      </c>
      <c r="B1903" s="462">
        <v>0.52627161434563752</v>
      </c>
      <c r="C1903" s="461">
        <v>4367.9196855790069</v>
      </c>
      <c r="D1903" s="462">
        <v>1.1446085093444354</v>
      </c>
      <c r="E1903" s="462">
        <v>0.3313579063597239</v>
      </c>
      <c r="F1903" s="516">
        <v>2024.27</v>
      </c>
      <c r="G1903" s="464">
        <v>253069599636.83136</v>
      </c>
      <c r="H1903" s="461">
        <v>34175409.562129304</v>
      </c>
      <c r="I1903" s="464">
        <v>723679271028.5343</v>
      </c>
      <c r="J1903" s="462">
        <v>0.30275148800644269</v>
      </c>
      <c r="K1903" s="464">
        <v>14412761652.803385</v>
      </c>
      <c r="L1903" s="464">
        <v>0</v>
      </c>
      <c r="M1903" s="464">
        <v>189798069610.83453</v>
      </c>
      <c r="N1903" s="464">
        <v>19209794026.928005</v>
      </c>
      <c r="O1903" s="464">
        <v>22397.178920611466</v>
      </c>
      <c r="P1903" s="461">
        <v>160137.81860640354</v>
      </c>
      <c r="Q1903" s="461">
        <v>77386.976544552454</v>
      </c>
      <c r="R1903" s="464">
        <v>1247037873823.0012</v>
      </c>
      <c r="S1903" s="462">
        <v>0.4992230507745421</v>
      </c>
      <c r="T1903" s="462">
        <v>0.31261221884332835</v>
      </c>
      <c r="U1903" s="461">
        <v>16.837635984530156</v>
      </c>
      <c r="V1903" s="464">
        <v>7138980366451.9492</v>
      </c>
      <c r="W1903" s="460">
        <v>2251.6369802143277</v>
      </c>
      <c r="X1903" s="463">
        <v>4.4208927564822031E-2</v>
      </c>
      <c r="Y1903" s="476">
        <v>2.0000000000000001E-4</v>
      </c>
    </row>
    <row r="1904" spans="1:25" x14ac:dyDescent="0.2">
      <c r="A1904" s="475">
        <f t="shared" si="29"/>
        <v>1900</v>
      </c>
      <c r="B1904" s="462">
        <v>0.48677109960322062</v>
      </c>
      <c r="C1904" s="461">
        <v>4404.7290065340385</v>
      </c>
      <c r="D1904" s="462">
        <v>0.79146367244851301</v>
      </c>
      <c r="E1904" s="462">
        <v>0.10552425026878332</v>
      </c>
      <c r="F1904" s="516">
        <v>2023.84</v>
      </c>
      <c r="G1904" s="464">
        <v>1080568832949.3776</v>
      </c>
      <c r="H1904" s="461">
        <v>19084068.500508465</v>
      </c>
      <c r="I1904" s="464">
        <v>422986540349.36707</v>
      </c>
      <c r="J1904" s="462">
        <v>0.26467145811087167</v>
      </c>
      <c r="K1904" s="464">
        <v>13539703318.797268</v>
      </c>
      <c r="L1904" s="464">
        <v>0</v>
      </c>
      <c r="M1904" s="464">
        <v>831624187014.65173</v>
      </c>
      <c r="N1904" s="464">
        <v>37398781363.61525</v>
      </c>
      <c r="O1904" s="464">
        <v>22507.965491036019</v>
      </c>
      <c r="P1904" s="461">
        <v>277794.31624354323</v>
      </c>
      <c r="Q1904" s="461">
        <v>152078.29656071562</v>
      </c>
      <c r="R1904" s="464">
        <v>2145177055537.48</v>
      </c>
      <c r="S1904" s="462">
        <v>0.68176147885185423</v>
      </c>
      <c r="T1904" s="462">
        <v>0.5347131830760008</v>
      </c>
      <c r="U1904" s="461">
        <v>18.639828965520987</v>
      </c>
      <c r="V1904" s="464">
        <v>23155335423555.031</v>
      </c>
      <c r="W1904" s="460">
        <v>7309.5922000491073</v>
      </c>
      <c r="X1904" s="463">
        <v>3.9668110963546312E-2</v>
      </c>
      <c r="Y1904" s="476">
        <v>2.0000000000000001E-4</v>
      </c>
    </row>
    <row r="1905" spans="1:25" x14ac:dyDescent="0.2">
      <c r="A1905" s="475">
        <f t="shared" si="29"/>
        <v>1901</v>
      </c>
      <c r="B1905" s="462">
        <v>0.39277182534143024</v>
      </c>
      <c r="C1905" s="461">
        <v>4804.5520478440085</v>
      </c>
      <c r="D1905" s="462">
        <v>0.94048164079181718</v>
      </c>
      <c r="E1905" s="462">
        <v>0.39411271335466758</v>
      </c>
      <c r="F1905" s="516">
        <v>2024.84</v>
      </c>
      <c r="G1905" s="464">
        <v>218990308158.74356</v>
      </c>
      <c r="H1905" s="461">
        <v>27786581.111083403</v>
      </c>
      <c r="I1905" s="464">
        <v>646393253108.00024</v>
      </c>
      <c r="J1905" s="462">
        <v>0.31151850856049612</v>
      </c>
      <c r="K1905" s="464">
        <v>13050481587.564478</v>
      </c>
      <c r="L1905" s="464">
        <v>4512237717.6157293</v>
      </c>
      <c r="M1905" s="464">
        <v>152980910948.64209</v>
      </c>
      <c r="N1905" s="464">
        <v>41600987003.65596</v>
      </c>
      <c r="O1905" s="464">
        <v>29053.89825045723</v>
      </c>
      <c r="P1905" s="461">
        <v>291847.40859675972</v>
      </c>
      <c r="Q1905" s="461">
        <v>159346.64742611573</v>
      </c>
      <c r="R1905" s="464">
        <v>1098451593853.7964</v>
      </c>
      <c r="S1905" s="462">
        <v>0.4857197758938161</v>
      </c>
      <c r="T1905" s="462">
        <v>0.35415318681399743</v>
      </c>
      <c r="U1905" s="461">
        <v>16.335463402115138</v>
      </c>
      <c r="V1905" s="464">
        <v>6960682782537.4414</v>
      </c>
      <c r="W1905" s="460">
        <v>2196.4019720332394</v>
      </c>
      <c r="X1905" s="463">
        <v>4.5108546402402659E-2</v>
      </c>
      <c r="Y1905" s="476">
        <v>2.0000000000000001E-4</v>
      </c>
    </row>
    <row r="1906" spans="1:25" x14ac:dyDescent="0.2">
      <c r="A1906" s="475">
        <f t="shared" si="29"/>
        <v>1902</v>
      </c>
      <c r="B1906" s="462">
        <v>0.51038520197992054</v>
      </c>
      <c r="C1906" s="461">
        <v>6143.7157782444565</v>
      </c>
      <c r="D1906" s="462">
        <v>1.1707075402848413</v>
      </c>
      <c r="E1906" s="462">
        <v>0.50392839506278353</v>
      </c>
      <c r="F1906" s="516">
        <v>2026.5</v>
      </c>
      <c r="G1906" s="464">
        <v>98045920687.235016</v>
      </c>
      <c r="H1906" s="461">
        <v>32850687.317316018</v>
      </c>
      <c r="I1906" s="464">
        <v>721706927269.54431</v>
      </c>
      <c r="J1906" s="462">
        <v>0.39456032284747622</v>
      </c>
      <c r="K1906" s="464">
        <v>27382451696.747627</v>
      </c>
      <c r="L1906" s="464">
        <v>11202678031.31481</v>
      </c>
      <c r="M1906" s="464">
        <v>77605118636.287491</v>
      </c>
      <c r="N1906" s="464">
        <v>8675858616.8569603</v>
      </c>
      <c r="O1906" s="464">
        <v>35959.930868868731</v>
      </c>
      <c r="P1906" s="461">
        <v>129587.17372868965</v>
      </c>
      <c r="Q1906" s="461">
        <v>39721.488843341605</v>
      </c>
      <c r="R1906" s="464">
        <v>1021711014724.7793</v>
      </c>
      <c r="S1906" s="462">
        <v>0.50009255063040148</v>
      </c>
      <c r="T1906" s="462">
        <v>0.32578570567564702</v>
      </c>
      <c r="U1906" s="461">
        <v>14.646815308040837</v>
      </c>
      <c r="V1906" s="464">
        <v>5321320595536.1045</v>
      </c>
      <c r="W1906" s="460">
        <v>1680.0976608209296</v>
      </c>
      <c r="X1906" s="463">
        <v>5.0668375040150399E-2</v>
      </c>
      <c r="Y1906" s="476">
        <v>2.0000000000000001E-4</v>
      </c>
    </row>
    <row r="1907" spans="1:25" x14ac:dyDescent="0.2">
      <c r="A1907" s="475">
        <f t="shared" si="29"/>
        <v>1903</v>
      </c>
      <c r="B1907" s="462">
        <v>0.64375267079270027</v>
      </c>
      <c r="C1907" s="461">
        <v>6792.8402110349634</v>
      </c>
      <c r="D1907" s="462">
        <v>0.76333778174902001</v>
      </c>
      <c r="E1907" s="462">
        <v>0.59171433665230611</v>
      </c>
      <c r="F1907" s="516">
        <v>2023.75</v>
      </c>
      <c r="G1907" s="464">
        <v>340932469380.05371</v>
      </c>
      <c r="H1907" s="461">
        <v>17415222.591858421</v>
      </c>
      <c r="I1907" s="464">
        <v>489947047571.63751</v>
      </c>
      <c r="J1907" s="462">
        <v>0.35365498367910231</v>
      </c>
      <c r="K1907" s="464">
        <v>6448864418.9603939</v>
      </c>
      <c r="L1907" s="464">
        <v>0</v>
      </c>
      <c r="M1907" s="464">
        <v>398932879197.94696</v>
      </c>
      <c r="N1907" s="464">
        <v>62924273001.166191</v>
      </c>
      <c r="O1907" s="464">
        <v>20890.675975634756</v>
      </c>
      <c r="P1907" s="461">
        <v>381650.34553217248</v>
      </c>
      <c r="Q1907" s="461">
        <v>231763.27584401181</v>
      </c>
      <c r="R1907" s="464">
        <v>1306926521958.9519</v>
      </c>
      <c r="S1907" s="462">
        <v>0.60307789259683509</v>
      </c>
      <c r="T1907" s="462">
        <v>0.36982273958724149</v>
      </c>
      <c r="U1907" s="461">
        <v>17.212124767718556</v>
      </c>
      <c r="V1907" s="464">
        <v>9190970763918.293</v>
      </c>
      <c r="W1907" s="460">
        <v>2902.2129281303023</v>
      </c>
      <c r="X1907" s="463">
        <v>4.2227656841409229E-2</v>
      </c>
      <c r="Y1907" s="476">
        <v>2.0000000000000001E-4</v>
      </c>
    </row>
    <row r="1908" spans="1:25" x14ac:dyDescent="0.2">
      <c r="A1908" s="475">
        <f t="shared" si="29"/>
        <v>1904</v>
      </c>
      <c r="B1908" s="462">
        <v>0.53486328271590067</v>
      </c>
      <c r="C1908" s="461">
        <v>2403.7342774661774</v>
      </c>
      <c r="D1908" s="462">
        <v>0.64023312624658157</v>
      </c>
      <c r="E1908" s="462">
        <v>0.7</v>
      </c>
      <c r="F1908" s="516">
        <v>2023.77</v>
      </c>
      <c r="G1908" s="464">
        <v>133569659986.21075</v>
      </c>
      <c r="H1908" s="461">
        <v>14487737.0175157</v>
      </c>
      <c r="I1908" s="464">
        <v>491643166513.93872</v>
      </c>
      <c r="J1908" s="462">
        <v>0.46139326080610821</v>
      </c>
      <c r="K1908" s="464">
        <v>12141943333.039799</v>
      </c>
      <c r="L1908" s="464">
        <v>0</v>
      </c>
      <c r="M1908" s="464">
        <v>164905837810.19748</v>
      </c>
      <c r="N1908" s="464">
        <v>28654064722.414261</v>
      </c>
      <c r="O1908" s="464">
        <v>21448.799253554269</v>
      </c>
      <c r="P1908" s="461">
        <v>209575.34509769309</v>
      </c>
      <c r="Q1908" s="461">
        <v>105045.17030479775</v>
      </c>
      <c r="R1908" s="464">
        <v>868794441919.33093</v>
      </c>
      <c r="S1908" s="462">
        <v>0.58606006805179456</v>
      </c>
      <c r="T1908" s="462">
        <v>0.36069085684967717</v>
      </c>
      <c r="U1908" s="461">
        <v>15.494853080719952</v>
      </c>
      <c r="V1908" s="464">
        <v>5577868682595.5732</v>
      </c>
      <c r="W1908" s="460">
        <v>1760.7846503485487</v>
      </c>
      <c r="X1908" s="463">
        <v>4.5198002999257712E-2</v>
      </c>
      <c r="Y1908" s="476">
        <v>2.0000000000000001E-4</v>
      </c>
    </row>
    <row r="1909" spans="1:25" x14ac:dyDescent="0.2">
      <c r="A1909" s="475">
        <f t="shared" si="29"/>
        <v>1905</v>
      </c>
      <c r="B1909" s="462">
        <v>0.60520990795858343</v>
      </c>
      <c r="C1909" s="461">
        <v>5771.0960622408511</v>
      </c>
      <c r="D1909" s="462">
        <v>0.8914896109840309</v>
      </c>
      <c r="E1909" s="462">
        <v>0.59398645024828822</v>
      </c>
      <c r="F1909" s="516">
        <v>2025.95</v>
      </c>
      <c r="G1909" s="464">
        <v>191823703186.72891</v>
      </c>
      <c r="H1909" s="461">
        <v>23534828.068712652</v>
      </c>
      <c r="I1909" s="464">
        <v>660421615798.90601</v>
      </c>
      <c r="J1909" s="462">
        <v>0.41922814390540597</v>
      </c>
      <c r="K1909" s="464">
        <v>19227818662.83596</v>
      </c>
      <c r="L1909" s="464">
        <v>21014332308.077255</v>
      </c>
      <c r="M1909" s="464">
        <v>119051476477.48027</v>
      </c>
      <c r="N1909" s="464">
        <v>114359271947.39528</v>
      </c>
      <c r="O1909" s="464">
        <v>29179.588162291293</v>
      </c>
      <c r="P1909" s="461">
        <v>660859.67102811649</v>
      </c>
      <c r="Q1909" s="461">
        <v>449943.12947776919</v>
      </c>
      <c r="R1909" s="464">
        <v>1163158347463.6785</v>
      </c>
      <c r="S1909" s="462">
        <v>0.52181761407879723</v>
      </c>
      <c r="T1909" s="462">
        <v>0.3411260326603982</v>
      </c>
      <c r="U1909" s="461">
        <v>15.811862473112928</v>
      </c>
      <c r="V1909" s="464">
        <v>6822976913369.8691</v>
      </c>
      <c r="W1909" s="460">
        <v>2152.9552832628765</v>
      </c>
      <c r="X1909" s="463">
        <v>4.6230889735029562E-2</v>
      </c>
      <c r="Y1909" s="476">
        <v>2.0000000000000001E-4</v>
      </c>
    </row>
    <row r="1910" spans="1:25" x14ac:dyDescent="0.2">
      <c r="A1910" s="475">
        <f t="shared" si="29"/>
        <v>1906</v>
      </c>
      <c r="B1910" s="462">
        <v>0.48946298929141269</v>
      </c>
      <c r="C1910" s="461">
        <v>2230.7595538323289</v>
      </c>
      <c r="D1910" s="462">
        <v>0.99427996016661235</v>
      </c>
      <c r="E1910" s="462">
        <v>0.46836445086852424</v>
      </c>
      <c r="F1910" s="516">
        <v>2025.43</v>
      </c>
      <c r="G1910" s="464">
        <v>154133951303.45523</v>
      </c>
      <c r="H1910" s="461">
        <v>30963684.966998257</v>
      </c>
      <c r="I1910" s="464">
        <v>727097019785.41809</v>
      </c>
      <c r="J1910" s="462">
        <v>0.27730040996195604</v>
      </c>
      <c r="K1910" s="464">
        <v>18232750758.256134</v>
      </c>
      <c r="L1910" s="464">
        <v>6611511867.597949</v>
      </c>
      <c r="M1910" s="464">
        <v>147703872910.4274</v>
      </c>
      <c r="N1910" s="464">
        <v>66791131044.210648</v>
      </c>
      <c r="O1910" s="464">
        <v>14307.486085231694</v>
      </c>
      <c r="P1910" s="461">
        <v>390264.16101073858</v>
      </c>
      <c r="Q1910" s="461">
        <v>232416.38090374463</v>
      </c>
      <c r="R1910" s="464">
        <v>1224399001964.1716</v>
      </c>
      <c r="S1910" s="462">
        <v>0.45436895655779136</v>
      </c>
      <c r="T1910" s="462">
        <v>0.21714451752041813</v>
      </c>
      <c r="U1910" s="461">
        <v>16.367237369536561</v>
      </c>
      <c r="V1910" s="464">
        <v>4928525874646.3867</v>
      </c>
      <c r="W1910" s="460">
        <v>1555.5892014101416</v>
      </c>
      <c r="X1910" s="463">
        <v>4.3506471205623315E-2</v>
      </c>
      <c r="Y1910" s="476">
        <v>2.0000000000000001E-4</v>
      </c>
    </row>
    <row r="1911" spans="1:25" x14ac:dyDescent="0.2">
      <c r="A1911" s="475">
        <f t="shared" si="29"/>
        <v>1907</v>
      </c>
      <c r="B1911" s="462">
        <v>0.6039479658111363</v>
      </c>
      <c r="C1911" s="461">
        <v>2468.0483900969812</v>
      </c>
      <c r="D1911" s="462">
        <v>0.78415808391994235</v>
      </c>
      <c r="E1911" s="462">
        <v>0.53622593473854241</v>
      </c>
      <c r="F1911" s="516">
        <v>2023.95</v>
      </c>
      <c r="G1911" s="464">
        <v>226882694765.08289</v>
      </c>
      <c r="H1911" s="461">
        <v>20622083.240246218</v>
      </c>
      <c r="I1911" s="464">
        <v>576529363499.82043</v>
      </c>
      <c r="J1911" s="462">
        <v>0.42536711159902063</v>
      </c>
      <c r="K1911" s="464">
        <v>12041157125.274675</v>
      </c>
      <c r="L1911" s="464">
        <v>0</v>
      </c>
      <c r="M1911" s="464">
        <v>321883676541.89124</v>
      </c>
      <c r="N1911" s="464">
        <v>23364531240.095123</v>
      </c>
      <c r="O1911" s="464">
        <v>29030.465015770133</v>
      </c>
      <c r="P1911" s="461">
        <v>196489.25548233808</v>
      </c>
      <c r="Q1911" s="461">
        <v>93142.338076630651</v>
      </c>
      <c r="R1911" s="464">
        <v>1294410373057.2542</v>
      </c>
      <c r="S1911" s="462">
        <v>0.6189957898959475</v>
      </c>
      <c r="T1911" s="462">
        <v>0.32132558529100652</v>
      </c>
      <c r="U1911" s="461">
        <v>16.239864901592174</v>
      </c>
      <c r="V1911" s="464">
        <v>7721342841864.8271</v>
      </c>
      <c r="W1911" s="460">
        <v>2435.6405839962304</v>
      </c>
      <c r="X1911" s="463">
        <v>4.3156184242834413E-2</v>
      </c>
      <c r="Y1911" s="476">
        <v>2.0000000000000001E-4</v>
      </c>
    </row>
    <row r="1912" spans="1:25" x14ac:dyDescent="0.2">
      <c r="A1912" s="475">
        <f t="shared" si="29"/>
        <v>1908</v>
      </c>
      <c r="B1912" s="462">
        <v>0.43322049481210706</v>
      </c>
      <c r="C1912" s="461">
        <v>4836.5434216348785</v>
      </c>
      <c r="D1912" s="462">
        <v>0.55042268001778871</v>
      </c>
      <c r="E1912" s="462">
        <v>0.27098690028510841</v>
      </c>
      <c r="F1912" s="516">
        <v>2024.71</v>
      </c>
      <c r="G1912" s="464">
        <v>195989485011.65982</v>
      </c>
      <c r="H1912" s="461">
        <v>10900566.315589393</v>
      </c>
      <c r="I1912" s="464">
        <v>386870861710.99011</v>
      </c>
      <c r="J1912" s="462">
        <v>0.433220494812107</v>
      </c>
      <c r="K1912" s="464">
        <v>10124291755.096066</v>
      </c>
      <c r="L1912" s="464">
        <v>3283656073.0317812</v>
      </c>
      <c r="M1912" s="464">
        <v>184083482803.34598</v>
      </c>
      <c r="N1912" s="464">
        <v>30163575949.587105</v>
      </c>
      <c r="O1912" s="464">
        <v>45000</v>
      </c>
      <c r="P1912" s="461">
        <v>244203.98137418271</v>
      </c>
      <c r="Q1912" s="461">
        <v>132256.78712263124</v>
      </c>
      <c r="R1912" s="464">
        <v>884256111760.52344</v>
      </c>
      <c r="S1912" s="462">
        <v>0.61645756596400481</v>
      </c>
      <c r="T1912" s="462">
        <v>0.39310624333781807</v>
      </c>
      <c r="U1912" s="461">
        <v>16.334931825897794</v>
      </c>
      <c r="V1912" s="464">
        <v>6364645730775.4883</v>
      </c>
      <c r="W1912" s="460">
        <v>2008.0339256743825</v>
      </c>
      <c r="X1912" s="463">
        <v>4.3666590899787631E-2</v>
      </c>
      <c r="Y1912" s="476">
        <v>2.0000000000000001E-4</v>
      </c>
    </row>
    <row r="1913" spans="1:25" x14ac:dyDescent="0.2">
      <c r="A1913" s="475">
        <f t="shared" si="29"/>
        <v>1909</v>
      </c>
      <c r="B1913" s="462">
        <v>0.46062041117617736</v>
      </c>
      <c r="C1913" s="461">
        <v>4774.9073076023196</v>
      </c>
      <c r="D1913" s="462">
        <v>0.74206033192866661</v>
      </c>
      <c r="E1913" s="462">
        <v>0.54190602406746446</v>
      </c>
      <c r="F1913" s="516">
        <v>2023.93</v>
      </c>
      <c r="G1913" s="464">
        <v>539691597729.51587</v>
      </c>
      <c r="H1913" s="461">
        <v>17830888.391252924</v>
      </c>
      <c r="I1913" s="464">
        <v>472711948673.06885</v>
      </c>
      <c r="J1913" s="462">
        <v>0.28270936530985202</v>
      </c>
      <c r="K1913" s="464">
        <v>8264759957.2084646</v>
      </c>
      <c r="L1913" s="464">
        <v>0</v>
      </c>
      <c r="M1913" s="464">
        <v>431666984100.43152</v>
      </c>
      <c r="N1913" s="464">
        <v>72154860476.712082</v>
      </c>
      <c r="O1913" s="464">
        <v>33352.507549754926</v>
      </c>
      <c r="P1913" s="461">
        <v>399784.17812092352</v>
      </c>
      <c r="Q1913" s="461">
        <v>246441.92482881027</v>
      </c>
      <c r="R1913" s="464">
        <v>1346401401141.1775</v>
      </c>
      <c r="S1913" s="462">
        <v>0.58876448602431264</v>
      </c>
      <c r="T1913" s="462">
        <v>0.47232391079016245</v>
      </c>
      <c r="U1913" s="461">
        <v>18.06643982532642</v>
      </c>
      <c r="V1913" s="464">
        <v>12472704044683.588</v>
      </c>
      <c r="W1913" s="460">
        <v>3937.0769725648806</v>
      </c>
      <c r="X1913" s="463">
        <v>4.0736435379109703E-2</v>
      </c>
      <c r="Y1913" s="476">
        <v>2.0000000000000001E-4</v>
      </c>
    </row>
    <row r="1914" spans="1:25" x14ac:dyDescent="0.2">
      <c r="A1914" s="475">
        <f t="shared" si="29"/>
        <v>1910</v>
      </c>
      <c r="B1914" s="462">
        <v>0.45484967287727651</v>
      </c>
      <c r="C1914" s="461">
        <v>3916.1340756011136</v>
      </c>
      <c r="D1914" s="462">
        <v>0.54323004966815414</v>
      </c>
      <c r="E1914" s="462">
        <v>0.585539882665013</v>
      </c>
      <c r="F1914" s="516">
        <v>2025.89</v>
      </c>
      <c r="G1914" s="464">
        <v>304904267538.76959</v>
      </c>
      <c r="H1914" s="461">
        <v>10677239.83109198</v>
      </c>
      <c r="I1914" s="464">
        <v>290131295760.58185</v>
      </c>
      <c r="J1914" s="462">
        <v>0.31830363704204367</v>
      </c>
      <c r="K1914" s="464">
        <v>24858823419.5037</v>
      </c>
      <c r="L1914" s="464">
        <v>50894098270.467232</v>
      </c>
      <c r="M1914" s="464">
        <v>138355268279.71024</v>
      </c>
      <c r="N1914" s="464">
        <v>44622739206.221809</v>
      </c>
      <c r="O1914" s="464">
        <v>19307.207264322682</v>
      </c>
      <c r="P1914" s="461">
        <v>299078.19805730908</v>
      </c>
      <c r="Q1914" s="461">
        <v>173849.48432982794</v>
      </c>
      <c r="R1914" s="464">
        <v>871804925320.70068</v>
      </c>
      <c r="S1914" s="462">
        <v>0.60605650643404441</v>
      </c>
      <c r="T1914" s="462">
        <v>0.4620882070493173</v>
      </c>
      <c r="U1914" s="461">
        <v>17.417483317356357</v>
      </c>
      <c r="V1914" s="464">
        <v>7661506709554.1455</v>
      </c>
      <c r="W1914" s="460">
        <v>2418.2562939332615</v>
      </c>
      <c r="X1914" s="463">
        <v>4.2117827741660764E-2</v>
      </c>
      <c r="Y1914" s="476">
        <v>2.0000000000000001E-4</v>
      </c>
    </row>
    <row r="1915" spans="1:25" x14ac:dyDescent="0.2">
      <c r="A1915" s="475">
        <f t="shared" si="29"/>
        <v>1911</v>
      </c>
      <c r="B1915" s="462">
        <v>0.53330017209978786</v>
      </c>
      <c r="C1915" s="461">
        <v>3847.6580669501764</v>
      </c>
      <c r="D1915" s="462">
        <v>1.1553479623646652</v>
      </c>
      <c r="E1915" s="462">
        <v>0.62572612498283253</v>
      </c>
      <c r="F1915" s="516">
        <v>2025.6</v>
      </c>
      <c r="G1915" s="464">
        <v>235077048138.40173</v>
      </c>
      <c r="H1915" s="461">
        <v>38869759.549027383</v>
      </c>
      <c r="I1915" s="464">
        <v>652164342652.47083</v>
      </c>
      <c r="J1915" s="462">
        <v>0.22317550887890991</v>
      </c>
      <c r="K1915" s="464">
        <v>30035091909.52319</v>
      </c>
      <c r="L1915" s="464">
        <v>51264311507.45359</v>
      </c>
      <c r="M1915" s="464">
        <v>80272724362.421326</v>
      </c>
      <c r="N1915" s="464">
        <v>4868071590.7488832</v>
      </c>
      <c r="O1915" s="464">
        <v>24678.395095417716</v>
      </c>
      <c r="P1915" s="461">
        <v>79030.173293961619</v>
      </c>
      <c r="Q1915" s="461">
        <v>21613.19634427538</v>
      </c>
      <c r="R1915" s="464">
        <v>1076606509295.3658</v>
      </c>
      <c r="S1915" s="462">
        <v>0.43749751683406063</v>
      </c>
      <c r="T1915" s="462">
        <v>0.30548020627272165</v>
      </c>
      <c r="U1915" s="461">
        <v>17.170714299260549</v>
      </c>
      <c r="V1915" s="464">
        <v>6194082638367.2334</v>
      </c>
      <c r="W1915" s="460">
        <v>1955.2586366887037</v>
      </c>
      <c r="X1915" s="463">
        <v>4.3057243603017652E-2</v>
      </c>
      <c r="Y1915" s="476">
        <v>2.0000000000000001E-4</v>
      </c>
    </row>
    <row r="1916" spans="1:25" x14ac:dyDescent="0.2">
      <c r="A1916" s="475">
        <f t="shared" si="29"/>
        <v>1912</v>
      </c>
      <c r="B1916" s="462">
        <v>0.53004351408369987</v>
      </c>
      <c r="C1916" s="461">
        <v>4885.669369287486</v>
      </c>
      <c r="D1916" s="462">
        <v>0.93231636792350125</v>
      </c>
      <c r="E1916" s="462">
        <v>0.18204305347732241</v>
      </c>
      <c r="F1916" s="516">
        <v>2026.42</v>
      </c>
      <c r="G1916" s="464">
        <v>204341210827.27884</v>
      </c>
      <c r="H1916" s="461">
        <v>26513013.653624032</v>
      </c>
      <c r="I1916" s="464">
        <v>604467401203.18579</v>
      </c>
      <c r="J1916" s="462">
        <v>0.25677917944415929</v>
      </c>
      <c r="K1916" s="464">
        <v>21609020591.473419</v>
      </c>
      <c r="L1916" s="464">
        <v>24971113607.525524</v>
      </c>
      <c r="M1916" s="464">
        <v>45756077102.2547</v>
      </c>
      <c r="N1916" s="464">
        <v>51271499657.96991</v>
      </c>
      <c r="O1916" s="464">
        <v>38430.985936344914</v>
      </c>
      <c r="P1916" s="461">
        <v>328302.94720211381</v>
      </c>
      <c r="Q1916" s="461">
        <v>186785.16722371837</v>
      </c>
      <c r="R1916" s="464">
        <v>1007630257104.6279</v>
      </c>
      <c r="S1916" s="462">
        <v>0.44006935446534046</v>
      </c>
      <c r="T1916" s="462">
        <v>0.33224255024696758</v>
      </c>
      <c r="U1916" s="461">
        <v>16.563559478704128</v>
      </c>
      <c r="V1916" s="464">
        <v>6020656645626.3262</v>
      </c>
      <c r="W1916" s="460">
        <v>1901.6566026049718</v>
      </c>
      <c r="X1916" s="463">
        <v>4.4910762347457042E-2</v>
      </c>
      <c r="Y1916" s="476">
        <v>2.0000000000000001E-4</v>
      </c>
    </row>
    <row r="1917" spans="1:25" x14ac:dyDescent="0.2">
      <c r="A1917" s="475">
        <f t="shared" si="29"/>
        <v>1913</v>
      </c>
      <c r="B1917" s="462">
        <v>0.49877567814885021</v>
      </c>
      <c r="C1917" s="461">
        <v>5089.54233931203</v>
      </c>
      <c r="D1917" s="462">
        <v>0.33510788441861361</v>
      </c>
      <c r="E1917" s="462">
        <v>0.48050653963538092</v>
      </c>
      <c r="F1917" s="516">
        <v>2025.16</v>
      </c>
      <c r="G1917" s="464">
        <v>127517024916.98126</v>
      </c>
      <c r="H1917" s="461">
        <v>5557895.033177061</v>
      </c>
      <c r="I1917" s="464">
        <v>232991240664.29865</v>
      </c>
      <c r="J1917" s="462">
        <v>0.49877567814885015</v>
      </c>
      <c r="K1917" s="464">
        <v>23488258280.741528</v>
      </c>
      <c r="L1917" s="464">
        <v>31695826464.936012</v>
      </c>
      <c r="M1917" s="464">
        <v>66453815248.57457</v>
      </c>
      <c r="N1917" s="464">
        <v>33530944686.170216</v>
      </c>
      <c r="O1917" s="464">
        <v>20559.982112215788</v>
      </c>
      <c r="P1917" s="461">
        <v>287712.86577269802</v>
      </c>
      <c r="Q1917" s="461">
        <v>138079.46634144866</v>
      </c>
      <c r="R1917" s="464">
        <v>503717333442.65063</v>
      </c>
      <c r="S1917" s="462">
        <v>0.6045415915049337</v>
      </c>
      <c r="T1917" s="462">
        <v>0.45191114052103332</v>
      </c>
      <c r="U1917" s="461">
        <v>16.222791808552014</v>
      </c>
      <c r="V1917" s="464">
        <v>4162569583134.8809</v>
      </c>
      <c r="W1917" s="460">
        <v>1313.8873630163571</v>
      </c>
      <c r="X1917" s="463">
        <v>4.39987032567105E-2</v>
      </c>
      <c r="Y1917" s="476">
        <v>2.0000000000000001E-4</v>
      </c>
    </row>
    <row r="1918" spans="1:25" x14ac:dyDescent="0.2">
      <c r="A1918" s="475">
        <f t="shared" si="29"/>
        <v>1914</v>
      </c>
      <c r="B1918" s="462">
        <v>0.38471430735476053</v>
      </c>
      <c r="C1918" s="461">
        <v>8088.7734225103686</v>
      </c>
      <c r="D1918" s="462">
        <v>0.9226760320881614</v>
      </c>
      <c r="E1918" s="462">
        <v>0.35617098818097509</v>
      </c>
      <c r="F1918" s="516">
        <v>2025.38</v>
      </c>
      <c r="G1918" s="464">
        <v>173514475714.41989</v>
      </c>
      <c r="H1918" s="461">
        <v>24489903.254385751</v>
      </c>
      <c r="I1918" s="464">
        <v>594237280584.92432</v>
      </c>
      <c r="J1918" s="462">
        <v>0.32119533615592577</v>
      </c>
      <c r="K1918" s="464">
        <v>23968669362.106323</v>
      </c>
      <c r="L1918" s="464">
        <v>50748888608.209938</v>
      </c>
      <c r="M1918" s="464">
        <v>117410197025.79663</v>
      </c>
      <c r="N1918" s="464">
        <v>7593803012.2411222</v>
      </c>
      <c r="O1918" s="464">
        <v>38651.774299775527</v>
      </c>
      <c r="P1918" s="461">
        <v>89027.690940227083</v>
      </c>
      <c r="Q1918" s="461">
        <v>29552.01916256121</v>
      </c>
      <c r="R1918" s="464">
        <v>1003441038529.6243</v>
      </c>
      <c r="S1918" s="462">
        <v>0.50746306861653712</v>
      </c>
      <c r="T1918" s="462">
        <v>0.3447743231659221</v>
      </c>
      <c r="U1918" s="461">
        <v>15.882984740475594</v>
      </c>
      <c r="V1918" s="464">
        <v>5984228479748.1436</v>
      </c>
      <c r="W1918" s="460">
        <v>1883.759977266096</v>
      </c>
      <c r="X1918" s="463">
        <v>4.6902313163600759E-2</v>
      </c>
      <c r="Y1918" s="476">
        <v>2.0000000000000001E-4</v>
      </c>
    </row>
    <row r="1919" spans="1:25" x14ac:dyDescent="0.2">
      <c r="A1919" s="475">
        <f t="shared" si="29"/>
        <v>1915</v>
      </c>
      <c r="B1919" s="462">
        <v>0.55703600696489963</v>
      </c>
      <c r="C1919" s="461">
        <v>4579.6720173376325</v>
      </c>
      <c r="D1919" s="462">
        <v>1.0836087362139599</v>
      </c>
      <c r="E1919" s="462">
        <v>0.25102008568564538</v>
      </c>
      <c r="F1919" s="516">
        <v>2023.75</v>
      </c>
      <c r="G1919" s="464">
        <v>507315433771.37244</v>
      </c>
      <c r="H1919" s="461">
        <v>35028750.710564613</v>
      </c>
      <c r="I1919" s="464">
        <v>757040239853.02014</v>
      </c>
      <c r="J1919" s="462">
        <v>0.29230675843728882</v>
      </c>
      <c r="K1919" s="464">
        <v>23887632948.934093</v>
      </c>
      <c r="L1919" s="464">
        <v>0</v>
      </c>
      <c r="M1919" s="464">
        <v>370199607881.6571</v>
      </c>
      <c r="N1919" s="464">
        <v>32974880443.007244</v>
      </c>
      <c r="O1919" s="464">
        <v>22903.797592859904</v>
      </c>
      <c r="P1919" s="461">
        <v>217794.51019236608</v>
      </c>
      <c r="Q1919" s="461">
        <v>127159.85888099644</v>
      </c>
      <c r="R1919" s="464">
        <v>1603867166633.2593</v>
      </c>
      <c r="S1919" s="462">
        <v>0.54269914258237983</v>
      </c>
      <c r="T1919" s="462">
        <v>0.42751764971755563</v>
      </c>
      <c r="U1919" s="461">
        <v>17.394886360062404</v>
      </c>
      <c r="V1919" s="464">
        <v>13005332582614.205</v>
      </c>
      <c r="W1919" s="460">
        <v>4106.0517015187324</v>
      </c>
      <c r="X1919" s="463">
        <v>4.2483331067436715E-2</v>
      </c>
      <c r="Y1919" s="476">
        <v>2.0000000000000001E-4</v>
      </c>
    </row>
    <row r="1920" spans="1:25" x14ac:dyDescent="0.2">
      <c r="A1920" s="475">
        <f t="shared" si="29"/>
        <v>1916</v>
      </c>
      <c r="B1920" s="462">
        <v>0.43392191078255604</v>
      </c>
      <c r="C1920" s="461">
        <v>5288.9631262995053</v>
      </c>
      <c r="D1920" s="462">
        <v>1.0586650358751803</v>
      </c>
      <c r="E1920" s="462">
        <v>0.49603400730639607</v>
      </c>
      <c r="F1920" s="516">
        <v>2025.29</v>
      </c>
      <c r="G1920" s="464">
        <v>265763543972.87851</v>
      </c>
      <c r="H1920" s="461">
        <v>32623450.57062516</v>
      </c>
      <c r="I1920" s="464">
        <v>498891160789.22778</v>
      </c>
      <c r="J1920" s="462">
        <v>8.6526680976495629E-2</v>
      </c>
      <c r="K1920" s="464">
        <v>22083924406.068504</v>
      </c>
      <c r="L1920" s="464">
        <v>21416713873.901409</v>
      </c>
      <c r="M1920" s="464">
        <v>128801809669.05727</v>
      </c>
      <c r="N1920" s="464">
        <v>20653193768.989349</v>
      </c>
      <c r="O1920" s="464">
        <v>27820.779269135121</v>
      </c>
      <c r="P1920" s="461">
        <v>248838.81091682619</v>
      </c>
      <c r="Q1920" s="461">
        <v>89459.134333527254</v>
      </c>
      <c r="R1920" s="464">
        <v>1051166256390.9052</v>
      </c>
      <c r="S1920" s="462">
        <v>0.44601794180404125</v>
      </c>
      <c r="T1920" s="462">
        <v>0.25087956856704835</v>
      </c>
      <c r="U1920" s="461">
        <v>20.603889199520843</v>
      </c>
      <c r="V1920" s="464">
        <v>5736547655407.8135</v>
      </c>
      <c r="W1920" s="460">
        <v>1810.8310564336371</v>
      </c>
      <c r="X1920" s="463">
        <v>3.6977519578002063E-2</v>
      </c>
      <c r="Y1920" s="476">
        <v>2.0000000000000001E-4</v>
      </c>
    </row>
    <row r="1921" spans="1:25" x14ac:dyDescent="0.2">
      <c r="A1921" s="475">
        <f t="shared" si="29"/>
        <v>1917</v>
      </c>
      <c r="B1921" s="462">
        <v>0.46356857404034046</v>
      </c>
      <c r="C1921" s="461">
        <v>2384.8290560723708</v>
      </c>
      <c r="D1921" s="462">
        <v>0.89758402969146744</v>
      </c>
      <c r="E1921" s="462">
        <v>0.39981617450807327</v>
      </c>
      <c r="F1921" s="516">
        <v>2025.31</v>
      </c>
      <c r="G1921" s="464">
        <v>129751375267.64859</v>
      </c>
      <c r="H1921" s="461">
        <v>26349195.447994374</v>
      </c>
      <c r="I1921" s="464">
        <v>663795610002.34595</v>
      </c>
      <c r="J1921" s="462">
        <v>0.46115240417910497</v>
      </c>
      <c r="K1921" s="464">
        <v>29971894082.455437</v>
      </c>
      <c r="L1921" s="464">
        <v>39542366420.99115</v>
      </c>
      <c r="M1921" s="464">
        <v>101643243157.19942</v>
      </c>
      <c r="N1921" s="464">
        <v>66842709979.971695</v>
      </c>
      <c r="O1921" s="464">
        <v>28442.328709060923</v>
      </c>
      <c r="P1921" s="461">
        <v>481125.61482278514</v>
      </c>
      <c r="Q1921" s="461">
        <v>305765.95720618789</v>
      </c>
      <c r="R1921" s="464">
        <v>1192107249456.4207</v>
      </c>
      <c r="S1921" s="462">
        <v>0.56908559944430293</v>
      </c>
      <c r="T1921" s="462">
        <v>0.33145526405183134</v>
      </c>
      <c r="U1921" s="461">
        <v>14.879149321076943</v>
      </c>
      <c r="V1921" s="464">
        <v>6589809088903.4717</v>
      </c>
      <c r="W1921" s="460">
        <v>2077.3841909361381</v>
      </c>
      <c r="X1921" s="463">
        <v>4.8272513230908025E-2</v>
      </c>
      <c r="Y1921" s="476">
        <v>2.0000000000000001E-4</v>
      </c>
    </row>
    <row r="1922" spans="1:25" x14ac:dyDescent="0.2">
      <c r="A1922" s="475">
        <f t="shared" si="29"/>
        <v>1918</v>
      </c>
      <c r="B1922" s="462">
        <v>0.40941529655290554</v>
      </c>
      <c r="C1922" s="461">
        <v>3305.6787127452985</v>
      </c>
      <c r="D1922" s="462">
        <v>0.54344511987746491</v>
      </c>
      <c r="E1922" s="462">
        <v>0.5170193659804363</v>
      </c>
      <c r="F1922" s="516">
        <v>2026.62</v>
      </c>
      <c r="G1922" s="464">
        <v>116970088494.82762</v>
      </c>
      <c r="H1922" s="461">
        <v>10741550.216266831</v>
      </c>
      <c r="I1922" s="464">
        <v>272513214211.19412</v>
      </c>
      <c r="J1922" s="462">
        <v>0.25148606740873336</v>
      </c>
      <c r="K1922" s="464">
        <v>35945913664.284927</v>
      </c>
      <c r="L1922" s="464">
        <v>103388714299.18233</v>
      </c>
      <c r="M1922" s="464">
        <v>18189281181.312508</v>
      </c>
      <c r="N1922" s="464">
        <v>50485422842.487289</v>
      </c>
      <c r="O1922" s="464">
        <v>18132.730486862725</v>
      </c>
      <c r="P1922" s="461">
        <v>318957.3277863994</v>
      </c>
      <c r="Q1922" s="461">
        <v>189099.14571180471</v>
      </c>
      <c r="R1922" s="464">
        <v>581378372333.83301</v>
      </c>
      <c r="S1922" s="462">
        <v>0.4741624769838117</v>
      </c>
      <c r="T1922" s="462">
        <v>0.32778662203704356</v>
      </c>
      <c r="U1922" s="461">
        <v>16.401852732979922</v>
      </c>
      <c r="V1922" s="464">
        <v>3488542939051.0176</v>
      </c>
      <c r="W1922" s="460">
        <v>1101.62816416231</v>
      </c>
      <c r="X1922" s="463">
        <v>4.3934621736571262E-2</v>
      </c>
      <c r="Y1922" s="476">
        <v>2.0000000000000001E-4</v>
      </c>
    </row>
    <row r="1923" spans="1:25" x14ac:dyDescent="0.2">
      <c r="A1923" s="475">
        <f t="shared" si="29"/>
        <v>1919</v>
      </c>
      <c r="B1923" s="462">
        <v>0.48323071403927359</v>
      </c>
      <c r="C1923" s="461">
        <v>7132.6211405614122</v>
      </c>
      <c r="D1923" s="462">
        <v>0.71414324745381019</v>
      </c>
      <c r="E1923" s="462">
        <v>0.26906549832115262</v>
      </c>
      <c r="F1923" s="516">
        <v>2026.18</v>
      </c>
      <c r="G1923" s="464">
        <v>101818688661.09775</v>
      </c>
      <c r="H1923" s="461">
        <v>15628753.036102723</v>
      </c>
      <c r="I1923" s="464">
        <v>504595947143.48834</v>
      </c>
      <c r="J1923" s="462">
        <v>0.41255511410930301</v>
      </c>
      <c r="K1923" s="464">
        <v>15101452028.266823</v>
      </c>
      <c r="L1923" s="464">
        <v>27370470090.167576</v>
      </c>
      <c r="M1923" s="464">
        <v>52809486263.815086</v>
      </c>
      <c r="N1923" s="464">
        <v>64901450825.075562</v>
      </c>
      <c r="O1923" s="464">
        <v>35398.050990268617</v>
      </c>
      <c r="P1923" s="461">
        <v>380189.60929421603</v>
      </c>
      <c r="Q1923" s="461">
        <v>231955.38136605624</v>
      </c>
      <c r="R1923" s="464">
        <v>759449768169.8407</v>
      </c>
      <c r="S1923" s="462">
        <v>0.48208746581159601</v>
      </c>
      <c r="T1923" s="462">
        <v>0.39883672357854155</v>
      </c>
      <c r="U1923" s="461">
        <v>14.948016673149265</v>
      </c>
      <c r="V1923" s="464">
        <v>5005389668581.2148</v>
      </c>
      <c r="W1923" s="460">
        <v>1579.9627041315789</v>
      </c>
      <c r="X1923" s="463">
        <v>4.8862232164054407E-2</v>
      </c>
      <c r="Y1923" s="476">
        <v>2.0000000000000001E-4</v>
      </c>
    </row>
    <row r="1924" spans="1:25" x14ac:dyDescent="0.2">
      <c r="A1924" s="475">
        <f t="shared" si="29"/>
        <v>1920</v>
      </c>
      <c r="B1924" s="462">
        <v>0.55247004216112228</v>
      </c>
      <c r="C1924" s="461">
        <v>6804.2811987763944</v>
      </c>
      <c r="D1924" s="462">
        <v>1.0218130141207453</v>
      </c>
      <c r="E1924" s="462">
        <v>0.5807861214108575</v>
      </c>
      <c r="F1924" s="516">
        <v>2024.78</v>
      </c>
      <c r="G1924" s="464">
        <v>377434525647.1026</v>
      </c>
      <c r="H1924" s="461">
        <v>31951792.499950875</v>
      </c>
      <c r="I1924" s="464">
        <v>697120646994.49573</v>
      </c>
      <c r="J1924" s="462">
        <v>0.30038598057845389</v>
      </c>
      <c r="K1924" s="464">
        <v>24692165681.471058</v>
      </c>
      <c r="L1924" s="464">
        <v>13033811566.102062</v>
      </c>
      <c r="M1924" s="464">
        <v>328436501043.45825</v>
      </c>
      <c r="N1924" s="464">
        <v>89828334588.196075</v>
      </c>
      <c r="O1924" s="464">
        <v>20857.236138052453</v>
      </c>
      <c r="P1924" s="461">
        <v>551337.83342576097</v>
      </c>
      <c r="Q1924" s="461">
        <v>357545.74630272132</v>
      </c>
      <c r="R1924" s="464">
        <v>1688910447132.626</v>
      </c>
      <c r="S1924" s="462">
        <v>0.56019918945712999</v>
      </c>
      <c r="T1924" s="462">
        <v>0.32281660498233017</v>
      </c>
      <c r="U1924" s="461">
        <v>17.089677332284214</v>
      </c>
      <c r="V1924" s="464">
        <v>10116915679121.646</v>
      </c>
      <c r="W1924" s="460">
        <v>3188.3105353144661</v>
      </c>
      <c r="X1924" s="463">
        <v>4.3244799030445716E-2</v>
      </c>
      <c r="Y1924" s="476">
        <v>2.0000000000000001E-4</v>
      </c>
    </row>
    <row r="1925" spans="1:25" x14ac:dyDescent="0.2">
      <c r="A1925" s="475">
        <f t="shared" si="29"/>
        <v>1921</v>
      </c>
      <c r="B1925" s="462">
        <v>0.43076887467739322</v>
      </c>
      <c r="C1925" s="461">
        <v>5865.5965966953163</v>
      </c>
      <c r="D1925" s="462">
        <v>0.67462239698367155</v>
      </c>
      <c r="E1925" s="462">
        <v>0.46878740852600714</v>
      </c>
      <c r="F1925" s="516">
        <v>2025.59</v>
      </c>
      <c r="G1925" s="464">
        <v>215470936205.02228</v>
      </c>
      <c r="H1925" s="461">
        <v>14360079.548405832</v>
      </c>
      <c r="I1925" s="464">
        <v>460459427172.89954</v>
      </c>
      <c r="J1925" s="462">
        <v>0.43076887467739322</v>
      </c>
      <c r="K1925" s="464">
        <v>12290230957.408016</v>
      </c>
      <c r="L1925" s="464">
        <v>26268172573.390903</v>
      </c>
      <c r="M1925" s="464">
        <v>125072365062.03198</v>
      </c>
      <c r="N1925" s="464">
        <v>10138114905.034456</v>
      </c>
      <c r="O1925" s="464">
        <v>40920.852762199982</v>
      </c>
      <c r="P1925" s="461">
        <v>117689.1002862271</v>
      </c>
      <c r="Q1925" s="461">
        <v>42329.962219939414</v>
      </c>
      <c r="R1925" s="464">
        <v>909877259254.9718</v>
      </c>
      <c r="S1925" s="462">
        <v>0.60569374452147851</v>
      </c>
      <c r="T1925" s="462">
        <v>0.41430493002039392</v>
      </c>
      <c r="U1925" s="461">
        <v>16.362208583051846</v>
      </c>
      <c r="V1925" s="464">
        <v>6780332189816.4229</v>
      </c>
      <c r="W1925" s="460">
        <v>2141.0416154641139</v>
      </c>
      <c r="X1925" s="463">
        <v>4.4795825170905502E-2</v>
      </c>
      <c r="Y1925" s="476">
        <v>2.0000000000000001E-4</v>
      </c>
    </row>
    <row r="1926" spans="1:25" x14ac:dyDescent="0.2">
      <c r="A1926" s="475">
        <f t="shared" si="29"/>
        <v>1922</v>
      </c>
      <c r="B1926" s="462">
        <v>0.4364401967730413</v>
      </c>
      <c r="C1926" s="461">
        <v>5540.4848062902465</v>
      </c>
      <c r="D1926" s="462">
        <v>0.87361454007881867</v>
      </c>
      <c r="E1926" s="462">
        <v>0.24376959977135471</v>
      </c>
      <c r="F1926" s="516">
        <v>2027.84</v>
      </c>
      <c r="G1926" s="464">
        <v>50179489915.069908</v>
      </c>
      <c r="H1926" s="461">
        <v>23546744.638732903</v>
      </c>
      <c r="I1926" s="464">
        <v>549129755946.48236</v>
      </c>
      <c r="J1926" s="462">
        <v>0.35484563686192738</v>
      </c>
      <c r="K1926" s="464">
        <v>34342344330.395912</v>
      </c>
      <c r="L1926" s="464">
        <v>95928582700.474197</v>
      </c>
      <c r="M1926" s="464">
        <v>0</v>
      </c>
      <c r="N1926" s="464">
        <v>122652727293.50354</v>
      </c>
      <c r="O1926" s="464">
        <v>10502.99373066493</v>
      </c>
      <c r="P1926" s="461">
        <v>752470.02013433794</v>
      </c>
      <c r="Q1926" s="461">
        <v>525446.53229785711</v>
      </c>
      <c r="R1926" s="464">
        <v>834673729681.68701</v>
      </c>
      <c r="S1926" s="462">
        <v>0.40396164372476007</v>
      </c>
      <c r="T1926" s="462">
        <v>0.23804685494294042</v>
      </c>
      <c r="U1926" s="461">
        <v>14.270891791280871</v>
      </c>
      <c r="V1926" s="464">
        <v>3140581997813.1172</v>
      </c>
      <c r="W1926" s="460">
        <v>991.22776184296504</v>
      </c>
      <c r="X1926" s="463">
        <v>5.0900063537272548E-2</v>
      </c>
      <c r="Y1926" s="476">
        <v>2.0000000000000001E-4</v>
      </c>
    </row>
    <row r="1927" spans="1:25" x14ac:dyDescent="0.2">
      <c r="A1927" s="475">
        <f t="shared" ref="A1927:A1990" si="30">A1926+1</f>
        <v>1923</v>
      </c>
      <c r="B1927" s="462">
        <v>0.56565762178393808</v>
      </c>
      <c r="C1927" s="461">
        <v>6787.2215504037267</v>
      </c>
      <c r="D1927" s="462">
        <v>0.78967457678943132</v>
      </c>
      <c r="E1927" s="462">
        <v>0.34587821042984646</v>
      </c>
      <c r="F1927" s="516">
        <v>2023.75</v>
      </c>
      <c r="G1927" s="464">
        <v>237781961634.43329</v>
      </c>
      <c r="H1927" s="461">
        <v>19444762.473726165</v>
      </c>
      <c r="I1927" s="464">
        <v>461530512535.14789</v>
      </c>
      <c r="J1927" s="462">
        <v>0.30542811160096717</v>
      </c>
      <c r="K1927" s="464">
        <v>5059390298.873311</v>
      </c>
      <c r="L1927" s="464">
        <v>0</v>
      </c>
      <c r="M1927" s="464">
        <v>337368519556.41718</v>
      </c>
      <c r="N1927" s="464">
        <v>21115246524.954315</v>
      </c>
      <c r="O1927" s="464">
        <v>11730.656619731482</v>
      </c>
      <c r="P1927" s="461">
        <v>185255.27139138465</v>
      </c>
      <c r="Q1927" s="461">
        <v>85166.341949915921</v>
      </c>
      <c r="R1927" s="464">
        <v>1123442012115.1199</v>
      </c>
      <c r="S1927" s="462">
        <v>0.58405182795432797</v>
      </c>
      <c r="T1927" s="462">
        <v>0.28659395519248798</v>
      </c>
      <c r="U1927" s="461">
        <v>17.408098812480453</v>
      </c>
      <c r="V1927" s="464">
        <v>6157278836096.5723</v>
      </c>
      <c r="W1927" s="460">
        <v>1942.8648783574672</v>
      </c>
      <c r="X1927" s="463">
        <v>4.1729528750101989E-2</v>
      </c>
      <c r="Y1927" s="476">
        <v>2.0000000000000001E-4</v>
      </c>
    </row>
    <row r="1928" spans="1:25" x14ac:dyDescent="0.2">
      <c r="A1928" s="475">
        <f t="shared" si="30"/>
        <v>1924</v>
      </c>
      <c r="B1928" s="462">
        <v>0.5046019224348639</v>
      </c>
      <c r="C1928" s="461">
        <v>6457.4464478160817</v>
      </c>
      <c r="D1928" s="462">
        <v>0.61183525012626705</v>
      </c>
      <c r="E1928" s="462">
        <v>0.5094007191521206</v>
      </c>
      <c r="F1928" s="516">
        <v>2023.75</v>
      </c>
      <c r="G1928" s="464">
        <v>320223343161.24237</v>
      </c>
      <c r="H1928" s="461">
        <v>12679499.494793903</v>
      </c>
      <c r="I1928" s="464">
        <v>434486622165.1593</v>
      </c>
      <c r="J1928" s="462">
        <v>0.5046019224348639</v>
      </c>
      <c r="K1928" s="464">
        <v>10026781009.397385</v>
      </c>
      <c r="L1928" s="464">
        <v>0</v>
      </c>
      <c r="M1928" s="464">
        <v>453431204906.40076</v>
      </c>
      <c r="N1928" s="464">
        <v>40864588574.323868</v>
      </c>
      <c r="O1928" s="464">
        <v>16673.044244556389</v>
      </c>
      <c r="P1928" s="461">
        <v>307024.43426973227</v>
      </c>
      <c r="Q1928" s="461">
        <v>178230.57290174928</v>
      </c>
      <c r="R1928" s="464">
        <v>1278261381424.95</v>
      </c>
      <c r="S1928" s="462">
        <v>0.67623464073879813</v>
      </c>
      <c r="T1928" s="462">
        <v>0.38649148256877291</v>
      </c>
      <c r="U1928" s="461">
        <v>16.867400380191501</v>
      </c>
      <c r="V1928" s="464">
        <v>9215107200263.8281</v>
      </c>
      <c r="W1928" s="460">
        <v>2908.7931638687646</v>
      </c>
      <c r="X1928" s="463">
        <v>4.3110477781121238E-2</v>
      </c>
      <c r="Y1928" s="476">
        <v>2.0000000000000001E-4</v>
      </c>
    </row>
    <row r="1929" spans="1:25" x14ac:dyDescent="0.2">
      <c r="A1929" s="475">
        <f t="shared" si="30"/>
        <v>1925</v>
      </c>
      <c r="B1929" s="462">
        <v>0.57970997116559264</v>
      </c>
      <c r="C1929" s="461">
        <v>7379.0924308427311</v>
      </c>
      <c r="D1929" s="462">
        <v>1.0832654539046385</v>
      </c>
      <c r="E1929" s="462">
        <v>0.7</v>
      </c>
      <c r="F1929" s="516">
        <v>2025.37</v>
      </c>
      <c r="G1929" s="464">
        <v>177429013549.34262</v>
      </c>
      <c r="H1929" s="461">
        <v>21486173.956795499</v>
      </c>
      <c r="I1929" s="464">
        <v>493110767792.40112</v>
      </c>
      <c r="J1929" s="462">
        <v>0.19060344186838807</v>
      </c>
      <c r="K1929" s="464">
        <v>43126288854.302475</v>
      </c>
      <c r="L1929" s="464">
        <v>78581616607.563416</v>
      </c>
      <c r="M1929" s="464">
        <v>101119684047.86197</v>
      </c>
      <c r="N1929" s="464">
        <v>3997172896.4392095</v>
      </c>
      <c r="O1929" s="464">
        <v>33433.505958784597</v>
      </c>
      <c r="P1929" s="461">
        <v>76253.557335961668</v>
      </c>
      <c r="Q1929" s="461">
        <v>13626.639333990415</v>
      </c>
      <c r="R1929" s="464">
        <v>938605746247.53955</v>
      </c>
      <c r="S1929" s="462">
        <v>0.47210209895646893</v>
      </c>
      <c r="T1929" s="462">
        <v>0.27363965269009183</v>
      </c>
      <c r="U1929" s="461">
        <v>16.803229629167998</v>
      </c>
      <c r="V1929" s="464">
        <v>4668579896211.3828</v>
      </c>
      <c r="W1929" s="460">
        <v>1471.8040126871476</v>
      </c>
      <c r="X1929" s="463">
        <v>4.4518001362881358E-2</v>
      </c>
      <c r="Y1929" s="476">
        <v>2.0000000000000001E-4</v>
      </c>
    </row>
    <row r="1930" spans="1:25" x14ac:dyDescent="0.2">
      <c r="A1930" s="475">
        <f t="shared" si="30"/>
        <v>1926</v>
      </c>
      <c r="B1930" s="462">
        <v>0.38731568962665952</v>
      </c>
      <c r="C1930" s="461">
        <v>1500</v>
      </c>
      <c r="D1930" s="462">
        <v>0.79722381084835214</v>
      </c>
      <c r="E1930" s="462">
        <v>0.19949960722881771</v>
      </c>
      <c r="F1930" s="516">
        <v>2025.55</v>
      </c>
      <c r="G1930" s="464">
        <v>288626683153.02264</v>
      </c>
      <c r="H1930" s="461">
        <v>21377215.698477142</v>
      </c>
      <c r="I1930" s="464">
        <v>670944476629.64978</v>
      </c>
      <c r="J1930" s="462">
        <v>0.38731568962665952</v>
      </c>
      <c r="K1930" s="464">
        <v>20335122753.613777</v>
      </c>
      <c r="L1930" s="464">
        <v>25235472228.792347</v>
      </c>
      <c r="M1930" s="464">
        <v>118403514153.0504</v>
      </c>
      <c r="N1930" s="464">
        <v>111502483505.95338</v>
      </c>
      <c r="O1930" s="464">
        <v>34534.219252157105</v>
      </c>
      <c r="P1930" s="461">
        <v>722677.09145050345</v>
      </c>
      <c r="Q1930" s="461">
        <v>504023.1055922907</v>
      </c>
      <c r="R1930" s="464">
        <v>1254072134571.3542</v>
      </c>
      <c r="S1930" s="462">
        <v>0.52270657213978333</v>
      </c>
      <c r="T1930" s="462">
        <v>0.40975157600605644</v>
      </c>
      <c r="U1930" s="461">
        <v>16.340444518023681</v>
      </c>
      <c r="V1930" s="464">
        <v>9276642889928.5234</v>
      </c>
      <c r="W1930" s="460">
        <v>2927.1720789342303</v>
      </c>
      <c r="X1930" s="463">
        <v>4.4361261673247235E-2</v>
      </c>
      <c r="Y1930" s="476">
        <v>2.0000000000000001E-4</v>
      </c>
    </row>
    <row r="1931" spans="1:25" x14ac:dyDescent="0.2">
      <c r="A1931" s="475">
        <f t="shared" si="30"/>
        <v>1927</v>
      </c>
      <c r="B1931" s="462">
        <v>0.4652016700671211</v>
      </c>
      <c r="C1931" s="461">
        <v>2288.2137124577748</v>
      </c>
      <c r="D1931" s="462">
        <v>0.94131720507990213</v>
      </c>
      <c r="E1931" s="462">
        <v>0.43816764753778276</v>
      </c>
      <c r="F1931" s="516">
        <v>2024.42</v>
      </c>
      <c r="G1931" s="464">
        <v>469077044073.784</v>
      </c>
      <c r="H1931" s="461">
        <v>27804669.853751455</v>
      </c>
      <c r="I1931" s="464">
        <v>677837118071.92542</v>
      </c>
      <c r="J1931" s="462">
        <v>0.23192769222538523</v>
      </c>
      <c r="K1931" s="464">
        <v>19907469612.635609</v>
      </c>
      <c r="L1931" s="464">
        <v>0</v>
      </c>
      <c r="M1931" s="464">
        <v>341299383970.98859</v>
      </c>
      <c r="N1931" s="464">
        <v>106285537694.68411</v>
      </c>
      <c r="O1931" s="464">
        <v>35299.85116461377</v>
      </c>
      <c r="P1931" s="461">
        <v>525219.93565864442</v>
      </c>
      <c r="Q1931" s="461">
        <v>339315.20154853369</v>
      </c>
      <c r="R1931" s="464">
        <v>1663562673513.9583</v>
      </c>
      <c r="S1931" s="462">
        <v>0.52718725756964979</v>
      </c>
      <c r="T1931" s="462">
        <v>0.34338906923710161</v>
      </c>
      <c r="U1931" s="461">
        <v>17.881577426758884</v>
      </c>
      <c r="V1931" s="464">
        <v>11114400393659.729</v>
      </c>
      <c r="W1931" s="460">
        <v>3509.6056689490365</v>
      </c>
      <c r="X1931" s="463">
        <v>4.107896082301038E-2</v>
      </c>
      <c r="Y1931" s="476">
        <v>2.0000000000000001E-4</v>
      </c>
    </row>
    <row r="1932" spans="1:25" x14ac:dyDescent="0.2">
      <c r="A1932" s="475">
        <f t="shared" si="30"/>
        <v>1928</v>
      </c>
      <c r="B1932" s="462">
        <v>0.47046185396534868</v>
      </c>
      <c r="C1932" s="461">
        <v>6469.4173334227589</v>
      </c>
      <c r="D1932" s="462">
        <v>1.1540835124880098</v>
      </c>
      <c r="E1932" s="462">
        <v>0.44325491363588759</v>
      </c>
      <c r="F1932" s="516">
        <v>2023.75</v>
      </c>
      <c r="G1932" s="464">
        <v>440665717498.53516</v>
      </c>
      <c r="H1932" s="461">
        <v>32767252.44349255</v>
      </c>
      <c r="I1932" s="464">
        <v>449247551445.35217</v>
      </c>
      <c r="J1932" s="462">
        <v>-0.10902817584187763</v>
      </c>
      <c r="K1932" s="464">
        <v>8800444783.23913</v>
      </c>
      <c r="L1932" s="464">
        <v>0</v>
      </c>
      <c r="M1932" s="464">
        <v>443281719433.85077</v>
      </c>
      <c r="N1932" s="464">
        <v>3555652629.0646267</v>
      </c>
      <c r="O1932" s="464">
        <v>29080.179588425715</v>
      </c>
      <c r="P1932" s="461">
        <v>78106.441020736704</v>
      </c>
      <c r="Q1932" s="461">
        <v>14089.860255184178</v>
      </c>
      <c r="R1932" s="464">
        <v>1404063059251.6782</v>
      </c>
      <c r="S1932" s="462">
        <v>0.50561319593240206</v>
      </c>
      <c r="T1932" s="462">
        <v>0.27303511514130929</v>
      </c>
      <c r="U1932" s="461">
        <v>22.795315276084896</v>
      </c>
      <c r="V1932" s="464">
        <v>9229534180453.9922</v>
      </c>
      <c r="W1932" s="460">
        <v>2913.6819330046674</v>
      </c>
      <c r="X1932" s="463">
        <v>3.3538499216139578E-2</v>
      </c>
      <c r="Y1932" s="476">
        <v>2.0000000000000001E-4</v>
      </c>
    </row>
    <row r="1933" spans="1:25" x14ac:dyDescent="0.2">
      <c r="A1933" s="475">
        <f t="shared" si="30"/>
        <v>1929</v>
      </c>
      <c r="B1933" s="462">
        <v>0.59942569769673204</v>
      </c>
      <c r="C1933" s="461">
        <v>1500</v>
      </c>
      <c r="D1933" s="462">
        <v>0.76577874660229939</v>
      </c>
      <c r="E1933" s="462">
        <v>0.2387739178549767</v>
      </c>
      <c r="F1933" s="516">
        <v>2023.75</v>
      </c>
      <c r="G1933" s="464">
        <v>273064662982.26874</v>
      </c>
      <c r="H1933" s="461">
        <v>19492429.653135162</v>
      </c>
      <c r="I1933" s="464">
        <v>376329129724.25586</v>
      </c>
      <c r="J1933" s="462">
        <v>0.14796702683721441</v>
      </c>
      <c r="K1933" s="464">
        <v>11051414029.2885</v>
      </c>
      <c r="L1933" s="464">
        <v>0</v>
      </c>
      <c r="M1933" s="464">
        <v>244125300352.32788</v>
      </c>
      <c r="N1933" s="464">
        <v>59239983313.25705</v>
      </c>
      <c r="O1933" s="464">
        <v>10373.431887490031</v>
      </c>
      <c r="P1933" s="461">
        <v>381166.14819347317</v>
      </c>
      <c r="Q1933" s="461">
        <v>231322.84307722881</v>
      </c>
      <c r="R1933" s="464">
        <v>958248667592.24988</v>
      </c>
      <c r="S1933" s="462">
        <v>0.50031147879601678</v>
      </c>
      <c r="T1933" s="462">
        <v>0.28657502466012563</v>
      </c>
      <c r="U1933" s="461">
        <v>19.30447197894097</v>
      </c>
      <c r="V1933" s="464">
        <v>5787577352048.1367</v>
      </c>
      <c r="W1933" s="460">
        <v>1826.385086409389</v>
      </c>
      <c r="X1933" s="463">
        <v>3.816090135735474E-2</v>
      </c>
      <c r="Y1933" s="476">
        <v>2.0000000000000001E-4</v>
      </c>
    </row>
    <row r="1934" spans="1:25" x14ac:dyDescent="0.2">
      <c r="A1934" s="475">
        <f t="shared" si="30"/>
        <v>1930</v>
      </c>
      <c r="B1934" s="462">
        <v>0.44031237693283742</v>
      </c>
      <c r="C1934" s="461">
        <v>2182.0074488809837</v>
      </c>
      <c r="D1934" s="462">
        <v>0.40328093134402221</v>
      </c>
      <c r="E1934" s="462">
        <v>0.6027159744732189</v>
      </c>
      <c r="F1934" s="516">
        <v>2025.86</v>
      </c>
      <c r="G1934" s="464">
        <v>155403354992.14444</v>
      </c>
      <c r="H1934" s="461">
        <v>7102940.3716074536</v>
      </c>
      <c r="I1934" s="464">
        <v>254340333365.93829</v>
      </c>
      <c r="J1934" s="462">
        <v>0.44031237693283742</v>
      </c>
      <c r="K1934" s="464">
        <v>15790086585.54767</v>
      </c>
      <c r="L1934" s="464">
        <v>22642039422.29594</v>
      </c>
      <c r="M1934" s="464">
        <v>121475919015.52757</v>
      </c>
      <c r="N1934" s="464">
        <v>114044409836.92062</v>
      </c>
      <c r="O1934" s="464">
        <v>29639.728796273113</v>
      </c>
      <c r="P1934" s="461">
        <v>820853.97833496775</v>
      </c>
      <c r="Q1934" s="461">
        <v>508173.90555775055</v>
      </c>
      <c r="R1934" s="464">
        <v>668497774986.35474</v>
      </c>
      <c r="S1934" s="462">
        <v>0.55379641800262969</v>
      </c>
      <c r="T1934" s="462">
        <v>0.39604617626479388</v>
      </c>
      <c r="U1934" s="461">
        <v>16.475625910350299</v>
      </c>
      <c r="V1934" s="464">
        <v>4866189384502.1631</v>
      </c>
      <c r="W1934" s="460">
        <v>1535.9040785241696</v>
      </c>
      <c r="X1934" s="463">
        <v>4.3689763450616453E-2</v>
      </c>
      <c r="Y1934" s="476">
        <v>2.0000000000000001E-4</v>
      </c>
    </row>
    <row r="1935" spans="1:25" x14ac:dyDescent="0.2">
      <c r="A1935" s="475">
        <f t="shared" si="30"/>
        <v>1931</v>
      </c>
      <c r="B1935" s="462">
        <v>0.50449408208511437</v>
      </c>
      <c r="C1935" s="461">
        <v>9147.1487478999734</v>
      </c>
      <c r="D1935" s="462">
        <v>0.41454203080319213</v>
      </c>
      <c r="E1935" s="462">
        <v>0.49800595371071404</v>
      </c>
      <c r="F1935" s="516">
        <v>2023.75</v>
      </c>
      <c r="G1935" s="464">
        <v>242468662134.88126</v>
      </c>
      <c r="H1935" s="461">
        <v>7408201.3261173535</v>
      </c>
      <c r="I1935" s="464">
        <v>269923807151.31461</v>
      </c>
      <c r="J1935" s="462">
        <v>0.50449408208511448</v>
      </c>
      <c r="K1935" s="464">
        <v>9777305076.3397427</v>
      </c>
      <c r="L1935" s="464">
        <v>0</v>
      </c>
      <c r="M1935" s="464">
        <v>244641036826.15146</v>
      </c>
      <c r="N1935" s="464">
        <v>17205363166.858238</v>
      </c>
      <c r="O1935" s="464">
        <v>27118.687526019748</v>
      </c>
      <c r="P1935" s="461">
        <v>167564.81116471125</v>
      </c>
      <c r="Q1935" s="461">
        <v>79001.629043144465</v>
      </c>
      <c r="R1935" s="464">
        <v>771568378703.70398</v>
      </c>
      <c r="S1935" s="462">
        <v>0.67921992762867678</v>
      </c>
      <c r="T1935" s="462">
        <v>0.45866290473438398</v>
      </c>
      <c r="U1935" s="461">
        <v>17.076906973751139</v>
      </c>
      <c r="V1935" s="464">
        <v>6704877901656.8174</v>
      </c>
      <c r="W1935" s="460">
        <v>2116.9144402990551</v>
      </c>
      <c r="X1935" s="463">
        <v>4.246372329473757E-2</v>
      </c>
      <c r="Y1935" s="476">
        <v>2.0000000000000001E-4</v>
      </c>
    </row>
    <row r="1936" spans="1:25" x14ac:dyDescent="0.2">
      <c r="A1936" s="475">
        <f t="shared" si="30"/>
        <v>1932</v>
      </c>
      <c r="B1936" s="462">
        <v>0.50382117293052731</v>
      </c>
      <c r="C1936" s="461">
        <v>1500</v>
      </c>
      <c r="D1936" s="462">
        <v>0.81411915566786897</v>
      </c>
      <c r="E1936" s="462">
        <v>0.53990371017671135</v>
      </c>
      <c r="F1936" s="516">
        <v>2026.63</v>
      </c>
      <c r="G1936" s="464">
        <v>118314445821.1684</v>
      </c>
      <c r="H1936" s="461">
        <v>21493256.068724759</v>
      </c>
      <c r="I1936" s="464">
        <v>549075330586.3783</v>
      </c>
      <c r="J1936" s="462">
        <v>0.27613489198585028</v>
      </c>
      <c r="K1936" s="464">
        <v>21807598826.503929</v>
      </c>
      <c r="L1936" s="464">
        <v>46961478881.834175</v>
      </c>
      <c r="M1936" s="464">
        <v>25118469096.042099</v>
      </c>
      <c r="N1936" s="464">
        <v>96489282598.543121</v>
      </c>
      <c r="O1936" s="464">
        <v>22562.069956740208</v>
      </c>
      <c r="P1936" s="461">
        <v>500516.16859655408</v>
      </c>
      <c r="Q1936" s="461">
        <v>323661.62167221733</v>
      </c>
      <c r="R1936" s="464">
        <v>876715348136.49084</v>
      </c>
      <c r="S1936" s="462">
        <v>0.40457693503246489</v>
      </c>
      <c r="T1936" s="462">
        <v>0.2354048268509244</v>
      </c>
      <c r="U1936" s="461">
        <v>16.290356280040907</v>
      </c>
      <c r="V1936" s="464">
        <v>3898496431209.9653</v>
      </c>
      <c r="W1936" s="460">
        <v>1230.7262305003612</v>
      </c>
      <c r="X1936" s="463">
        <v>4.2753311016342097E-2</v>
      </c>
      <c r="Y1936" s="476">
        <v>2.0000000000000001E-4</v>
      </c>
    </row>
    <row r="1937" spans="1:25" x14ac:dyDescent="0.2">
      <c r="A1937" s="475">
        <f t="shared" si="30"/>
        <v>1933</v>
      </c>
      <c r="B1937" s="462">
        <v>0.49837782495392602</v>
      </c>
      <c r="C1937" s="461">
        <v>4074.5634300386937</v>
      </c>
      <c r="D1937" s="462">
        <v>0.75528048481253895</v>
      </c>
      <c r="E1937" s="462">
        <v>0.66506272124100974</v>
      </c>
      <c r="F1937" s="516">
        <v>2024.17</v>
      </c>
      <c r="G1937" s="464">
        <v>353218476614.91498</v>
      </c>
      <c r="H1937" s="461">
        <v>17790572.446968418</v>
      </c>
      <c r="I1937" s="464">
        <v>422858180001.99854</v>
      </c>
      <c r="J1937" s="462">
        <v>0.19237370191348335</v>
      </c>
      <c r="K1937" s="464">
        <v>24920895841.77037</v>
      </c>
      <c r="L1937" s="464">
        <v>39427735663.53466</v>
      </c>
      <c r="M1937" s="464">
        <v>290831360201.04608</v>
      </c>
      <c r="N1937" s="464">
        <v>61783264125.472031</v>
      </c>
      <c r="O1937" s="464">
        <v>26051.678994571961</v>
      </c>
      <c r="P1937" s="461">
        <v>351100.60146907507</v>
      </c>
      <c r="Q1937" s="461">
        <v>208400.61610024257</v>
      </c>
      <c r="R1937" s="464">
        <v>1302968379481.4736</v>
      </c>
      <c r="S1937" s="462">
        <v>0.56771422836353302</v>
      </c>
      <c r="T1937" s="462">
        <v>0.32012984239546249</v>
      </c>
      <c r="U1937" s="461">
        <v>18.010849052102962</v>
      </c>
      <c r="V1937" s="464">
        <v>8137018831779.9814</v>
      </c>
      <c r="W1937" s="460">
        <v>2564.2670629364429</v>
      </c>
      <c r="X1937" s="463">
        <v>4.1281996718066344E-2</v>
      </c>
      <c r="Y1937" s="476">
        <v>2.0000000000000001E-4</v>
      </c>
    </row>
    <row r="1938" spans="1:25" x14ac:dyDescent="0.2">
      <c r="A1938" s="475">
        <f t="shared" si="30"/>
        <v>1934</v>
      </c>
      <c r="B1938" s="462">
        <v>0.53428488454808953</v>
      </c>
      <c r="C1938" s="461">
        <v>6688.8954771218541</v>
      </c>
      <c r="D1938" s="462">
        <v>0.75437334666156253</v>
      </c>
      <c r="E1938" s="462">
        <v>0.54923659009298675</v>
      </c>
      <c r="F1938" s="516">
        <v>2024.13</v>
      </c>
      <c r="G1938" s="464">
        <v>277590877882.73334</v>
      </c>
      <c r="H1938" s="461">
        <v>17356080.587832268</v>
      </c>
      <c r="I1938" s="464">
        <v>457686157006.29364</v>
      </c>
      <c r="J1938" s="462">
        <v>0.36697784477300466</v>
      </c>
      <c r="K1938" s="464">
        <v>16164048396.142082</v>
      </c>
      <c r="L1938" s="464">
        <v>28722601732.741425</v>
      </c>
      <c r="M1938" s="464">
        <v>187984436137.2113</v>
      </c>
      <c r="N1938" s="464">
        <v>10287500029.710455</v>
      </c>
      <c r="O1938" s="464">
        <v>23992.740395864676</v>
      </c>
      <c r="P1938" s="461">
        <v>117151.39254702572</v>
      </c>
      <c r="Q1938" s="461">
        <v>42019.033233376969</v>
      </c>
      <c r="R1938" s="464">
        <v>931063157431.17529</v>
      </c>
      <c r="S1938" s="462">
        <v>0.57443720043324464</v>
      </c>
      <c r="T1938" s="462">
        <v>0.44607602260084533</v>
      </c>
      <c r="U1938" s="461">
        <v>16.959351545958498</v>
      </c>
      <c r="V1938" s="464">
        <v>7755951169011.4189</v>
      </c>
      <c r="W1938" s="460">
        <v>2447.6023073654751</v>
      </c>
      <c r="X1938" s="463">
        <v>4.2659545776061243E-2</v>
      </c>
      <c r="Y1938" s="476">
        <v>2.0000000000000001E-4</v>
      </c>
    </row>
    <row r="1939" spans="1:25" x14ac:dyDescent="0.2">
      <c r="A1939" s="475">
        <f t="shared" si="30"/>
        <v>1935</v>
      </c>
      <c r="B1939" s="462">
        <v>0.52273276780176237</v>
      </c>
      <c r="C1939" s="461">
        <v>3313.6436487417122</v>
      </c>
      <c r="D1939" s="462">
        <v>0.8448089245127085</v>
      </c>
      <c r="E1939" s="462">
        <v>0.42708208558267668</v>
      </c>
      <c r="F1939" s="516">
        <v>2023.75</v>
      </c>
      <c r="G1939" s="464">
        <v>306221297911.4278</v>
      </c>
      <c r="H1939" s="461">
        <v>21983745.554964468</v>
      </c>
      <c r="I1939" s="464">
        <v>506196841721.83826</v>
      </c>
      <c r="J1939" s="462">
        <v>0.29307254746960243</v>
      </c>
      <c r="K1939" s="464">
        <v>12177594323.485338</v>
      </c>
      <c r="L1939" s="464">
        <v>0</v>
      </c>
      <c r="M1939" s="464">
        <v>230779656152.12753</v>
      </c>
      <c r="N1939" s="464">
        <v>55476653724.662682</v>
      </c>
      <c r="O1939" s="464">
        <v>26743.315549624815</v>
      </c>
      <c r="P1939" s="461">
        <v>365935.56590685231</v>
      </c>
      <c r="Q1939" s="461">
        <v>217522.24067448295</v>
      </c>
      <c r="R1939" s="464">
        <v>1043422842901.8688</v>
      </c>
      <c r="S1939" s="462">
        <v>0.51872607635565793</v>
      </c>
      <c r="T1939" s="462">
        <v>0.41241673447795529</v>
      </c>
      <c r="U1939" s="461">
        <v>17.244338960821072</v>
      </c>
      <c r="V1939" s="464">
        <v>8244426969540.3369</v>
      </c>
      <c r="W1939" s="460">
        <v>2603.4022225115596</v>
      </c>
      <c r="X1939" s="463">
        <v>4.1902175192939366E-2</v>
      </c>
      <c r="Y1939" s="476">
        <v>2.0000000000000001E-4</v>
      </c>
    </row>
    <row r="1940" spans="1:25" x14ac:dyDescent="0.2">
      <c r="A1940" s="475">
        <f t="shared" si="30"/>
        <v>1936</v>
      </c>
      <c r="B1940" s="462">
        <v>0.37940322610564908</v>
      </c>
      <c r="C1940" s="461">
        <v>4106.4043006444372</v>
      </c>
      <c r="D1940" s="462">
        <v>0.90969358535502087</v>
      </c>
      <c r="E1940" s="462">
        <v>0.25182717025895074</v>
      </c>
      <c r="F1940" s="516">
        <v>2025.46</v>
      </c>
      <c r="G1940" s="464">
        <v>214266542190.01669</v>
      </c>
      <c r="H1940" s="461">
        <v>25548851.929722875</v>
      </c>
      <c r="I1940" s="464">
        <v>552577948042.44421</v>
      </c>
      <c r="J1940" s="462">
        <v>0.23009087119953808</v>
      </c>
      <c r="K1940" s="464">
        <v>12694103355.87763</v>
      </c>
      <c r="L1940" s="464">
        <v>18360768556.782707</v>
      </c>
      <c r="M1940" s="464">
        <v>112648377343.56801</v>
      </c>
      <c r="N1940" s="464">
        <v>34121953903.114922</v>
      </c>
      <c r="O1940" s="464">
        <v>19232.02052289612</v>
      </c>
      <c r="P1940" s="461">
        <v>246760.95241154317</v>
      </c>
      <c r="Q1940" s="461">
        <v>126882.79647227236</v>
      </c>
      <c r="R1940" s="464">
        <v>967551726877.98828</v>
      </c>
      <c r="S1940" s="462">
        <v>0.44864603187284574</v>
      </c>
      <c r="T1940" s="462">
        <v>0.31216729210082483</v>
      </c>
      <c r="U1940" s="461">
        <v>17.201685314186211</v>
      </c>
      <c r="V1940" s="464">
        <v>5623501667766.2617</v>
      </c>
      <c r="W1940" s="460">
        <v>1774.5813925549749</v>
      </c>
      <c r="X1940" s="463">
        <v>4.3302201825974281E-2</v>
      </c>
      <c r="Y1940" s="476">
        <v>2.0000000000000001E-4</v>
      </c>
    </row>
    <row r="1941" spans="1:25" x14ac:dyDescent="0.2">
      <c r="A1941" s="475">
        <f t="shared" si="30"/>
        <v>1937</v>
      </c>
      <c r="B1941" s="462">
        <v>0.48431750929536171</v>
      </c>
      <c r="C1941" s="461">
        <v>11861.74941101365</v>
      </c>
      <c r="D1941" s="462">
        <v>0.75931934605984652</v>
      </c>
      <c r="E1941" s="462">
        <v>0.22013854288150034</v>
      </c>
      <c r="F1941" s="516">
        <v>2023.75</v>
      </c>
      <c r="G1941" s="464">
        <v>125968557908.64609</v>
      </c>
      <c r="H1941" s="461">
        <v>17727762.780642562</v>
      </c>
      <c r="I1941" s="464">
        <v>507048052797.60468</v>
      </c>
      <c r="J1941" s="462">
        <v>0.37810048899417836</v>
      </c>
      <c r="K1941" s="464">
        <v>8477236363.8731861</v>
      </c>
      <c r="L1941" s="464">
        <v>0</v>
      </c>
      <c r="M1941" s="464">
        <v>109852193712.17596</v>
      </c>
      <c r="N1941" s="464">
        <v>61676710451.091698</v>
      </c>
      <c r="O1941" s="464">
        <v>28290.350636329822</v>
      </c>
      <c r="P1941" s="461">
        <v>389260.85123623663</v>
      </c>
      <c r="Q1941" s="461">
        <v>237776.82939106351</v>
      </c>
      <c r="R1941" s="464">
        <v>817016124020.20947</v>
      </c>
      <c r="S1941" s="462">
        <v>0.49210867171156902</v>
      </c>
      <c r="T1941" s="462">
        <v>0.33884931916311012</v>
      </c>
      <c r="U1941" s="461">
        <v>15.68084586546675</v>
      </c>
      <c r="V1941" s="464">
        <v>4801898566338.5547</v>
      </c>
      <c r="W1941" s="460">
        <v>1513.5150011317958</v>
      </c>
      <c r="X1941" s="463">
        <v>4.6431159763525152E-2</v>
      </c>
      <c r="Y1941" s="476">
        <v>2.0000000000000001E-4</v>
      </c>
    </row>
    <row r="1942" spans="1:25" x14ac:dyDescent="0.2">
      <c r="A1942" s="475">
        <f t="shared" si="30"/>
        <v>1938</v>
      </c>
      <c r="B1942" s="462">
        <v>0.42877250896867786</v>
      </c>
      <c r="C1942" s="461">
        <v>3373.8996912897419</v>
      </c>
      <c r="D1942" s="462">
        <v>0.77042005809440395</v>
      </c>
      <c r="E1942" s="462">
        <v>0.44824386664643867</v>
      </c>
      <c r="F1942" s="516">
        <v>2024.84</v>
      </c>
      <c r="G1942" s="464">
        <v>262006073553.30133</v>
      </c>
      <c r="H1942" s="461">
        <v>19048924.249257181</v>
      </c>
      <c r="I1942" s="464">
        <v>428177894164.97351</v>
      </c>
      <c r="J1942" s="462">
        <v>0.13180104453862529</v>
      </c>
      <c r="K1942" s="464">
        <v>8400585948.3821096</v>
      </c>
      <c r="L1942" s="464">
        <v>0</v>
      </c>
      <c r="M1942" s="464">
        <v>199822505475.00378</v>
      </c>
      <c r="N1942" s="464">
        <v>149448847742.49686</v>
      </c>
      <c r="O1942" s="464">
        <v>26144.729200940379</v>
      </c>
      <c r="P1942" s="461">
        <v>700137.68559693929</v>
      </c>
      <c r="Q1942" s="461">
        <v>486587.65148548211</v>
      </c>
      <c r="R1942" s="464">
        <v>1061081879276.2258</v>
      </c>
      <c r="S1942" s="462">
        <v>0.45227319143246242</v>
      </c>
      <c r="T1942" s="462">
        <v>0.24262913935693362</v>
      </c>
      <c r="U1942" s="461">
        <v>19.671752653731097</v>
      </c>
      <c r="V1942" s="464">
        <v>5504440320608.9912</v>
      </c>
      <c r="W1942" s="460">
        <v>1736.2344997921291</v>
      </c>
      <c r="X1942" s="463">
        <v>3.7811885753895491E-2</v>
      </c>
      <c r="Y1942" s="476">
        <v>2.0000000000000001E-4</v>
      </c>
    </row>
    <row r="1943" spans="1:25" x14ac:dyDescent="0.2">
      <c r="A1943" s="475">
        <f t="shared" si="30"/>
        <v>1939</v>
      </c>
      <c r="B1943" s="462">
        <v>0.44466869224147332</v>
      </c>
      <c r="C1943" s="461">
        <v>4094.388117019148</v>
      </c>
      <c r="D1943" s="462">
        <v>0.37361853788879096</v>
      </c>
      <c r="E1943" s="462">
        <v>0.41968236553123134</v>
      </c>
      <c r="F1943" s="516">
        <v>2024.83</v>
      </c>
      <c r="G1943" s="464">
        <v>151742305614.89328</v>
      </c>
      <c r="H1943" s="461">
        <v>6680188.6914771767</v>
      </c>
      <c r="I1943" s="464">
        <v>233145913598.44778</v>
      </c>
      <c r="J1943" s="462">
        <v>0.41862632660793364</v>
      </c>
      <c r="K1943" s="464">
        <v>4835013755.9947338</v>
      </c>
      <c r="L1943" s="464">
        <v>0</v>
      </c>
      <c r="M1943" s="464">
        <v>132777591310.5853</v>
      </c>
      <c r="N1943" s="464">
        <v>74775258990.060425</v>
      </c>
      <c r="O1943" s="464">
        <v>21245.441505845065</v>
      </c>
      <c r="P1943" s="461">
        <v>505419.12080791534</v>
      </c>
      <c r="Q1943" s="461">
        <v>283381.20022110868</v>
      </c>
      <c r="R1943" s="464">
        <v>600995130340.77979</v>
      </c>
      <c r="S1943" s="462">
        <v>0.57978840846534652</v>
      </c>
      <c r="T1943" s="462">
        <v>0.39386373456772883</v>
      </c>
      <c r="U1943" s="461">
        <v>16.816161850632849</v>
      </c>
      <c r="V1943" s="464">
        <v>4460933049392.7588</v>
      </c>
      <c r="W1943" s="460">
        <v>1407.6763342637005</v>
      </c>
      <c r="X1943" s="463">
        <v>4.2623627865376282E-2</v>
      </c>
      <c r="Y1943" s="476">
        <v>2.0000000000000001E-4</v>
      </c>
    </row>
    <row r="1944" spans="1:25" x14ac:dyDescent="0.2">
      <c r="A1944" s="475">
        <f t="shared" si="30"/>
        <v>1940</v>
      </c>
      <c r="B1944" s="462">
        <v>0.64190791911051759</v>
      </c>
      <c r="C1944" s="461">
        <v>4867.0017952783592</v>
      </c>
      <c r="D1944" s="462">
        <v>0.48098538969799298</v>
      </c>
      <c r="E1944" s="462">
        <v>0.35605676769723416</v>
      </c>
      <c r="F1944" s="516">
        <v>2023.9</v>
      </c>
      <c r="G1944" s="464">
        <v>91705115905.208069</v>
      </c>
      <c r="H1944" s="461">
        <v>9274875.5531652886</v>
      </c>
      <c r="I1944" s="464">
        <v>336525304627.72974</v>
      </c>
      <c r="J1944" s="462">
        <v>0.44332890777281553</v>
      </c>
      <c r="K1944" s="464">
        <v>5872968152.7928801</v>
      </c>
      <c r="L1944" s="464">
        <v>0</v>
      </c>
      <c r="M1944" s="464">
        <v>146153536550.36865</v>
      </c>
      <c r="N1944" s="464">
        <v>66222566925.592827</v>
      </c>
      <c r="O1944" s="464">
        <v>39592.156799476994</v>
      </c>
      <c r="P1944" s="461">
        <v>377694.80071176135</v>
      </c>
      <c r="Q1944" s="461">
        <v>236605.89812579556</v>
      </c>
      <c r="R1944" s="464">
        <v>724292315563.1925</v>
      </c>
      <c r="S1944" s="462">
        <v>0.57709161582451085</v>
      </c>
      <c r="T1944" s="462">
        <v>0.31279331251639114</v>
      </c>
      <c r="U1944" s="461">
        <v>15.397499335114626</v>
      </c>
      <c r="V1944" s="464">
        <v>4104060363814.9316</v>
      </c>
      <c r="W1944" s="460">
        <v>1294.6379748930667</v>
      </c>
      <c r="X1944" s="463">
        <v>4.4177738158091E-2</v>
      </c>
      <c r="Y1944" s="476">
        <v>2.0000000000000001E-4</v>
      </c>
    </row>
    <row r="1945" spans="1:25" x14ac:dyDescent="0.2">
      <c r="A1945" s="475">
        <f t="shared" si="30"/>
        <v>1941</v>
      </c>
      <c r="B1945" s="462">
        <v>0.36104560026590371</v>
      </c>
      <c r="C1945" s="461">
        <v>8699.2459957522369</v>
      </c>
      <c r="D1945" s="462">
        <v>1.0550202349831954</v>
      </c>
      <c r="E1945" s="462">
        <v>0.44562162393792099</v>
      </c>
      <c r="F1945" s="516">
        <v>2024.47</v>
      </c>
      <c r="G1945" s="464">
        <v>98993931315.062653</v>
      </c>
      <c r="H1945" s="461">
        <v>21476433.610175651</v>
      </c>
      <c r="I1945" s="464">
        <v>494052087008.10895</v>
      </c>
      <c r="J1945" s="462">
        <v>0.15048768404753787</v>
      </c>
      <c r="K1945" s="464">
        <v>13990962225.686174</v>
      </c>
      <c r="L1945" s="464">
        <v>6193541974.0125237</v>
      </c>
      <c r="M1945" s="464">
        <v>83367057812.803146</v>
      </c>
      <c r="N1945" s="464">
        <v>4157689937.1799393</v>
      </c>
      <c r="O1945" s="464">
        <v>16375.205775567694</v>
      </c>
      <c r="P1945" s="461">
        <v>75514.549428100698</v>
      </c>
      <c r="Q1945" s="461">
        <v>13441.887357025174</v>
      </c>
      <c r="R1945" s="464">
        <v>728490564668.10107</v>
      </c>
      <c r="S1945" s="462">
        <v>0.34914964461628062</v>
      </c>
      <c r="T1945" s="462">
        <v>0.19670330074040759</v>
      </c>
      <c r="U1945" s="461">
        <v>17.01828032021135</v>
      </c>
      <c r="V1945" s="464">
        <v>2625918970256.4199</v>
      </c>
      <c r="W1945" s="460">
        <v>828.97464010544911</v>
      </c>
      <c r="X1945" s="463">
        <v>4.420082798479455E-2</v>
      </c>
      <c r="Y1945" s="476">
        <v>2.0000000000000001E-4</v>
      </c>
    </row>
    <row r="1946" spans="1:25" x14ac:dyDescent="0.2">
      <c r="A1946" s="475">
        <f t="shared" si="30"/>
        <v>1942</v>
      </c>
      <c r="B1946" s="462">
        <v>0.59254297162391145</v>
      </c>
      <c r="C1946" s="461">
        <v>2075.090348487834</v>
      </c>
      <c r="D1946" s="462">
        <v>0.61793418211527529</v>
      </c>
      <c r="E1946" s="462">
        <v>0.59181355857574125</v>
      </c>
      <c r="F1946" s="516">
        <v>2024.72</v>
      </c>
      <c r="G1946" s="464">
        <v>195433524220.64642</v>
      </c>
      <c r="H1946" s="461">
        <v>13863918.351150051</v>
      </c>
      <c r="I1946" s="464">
        <v>444494720681.89948</v>
      </c>
      <c r="J1946" s="462">
        <v>0.4286342855141988</v>
      </c>
      <c r="K1946" s="464">
        <v>7752502473.7851467</v>
      </c>
      <c r="L1946" s="464">
        <v>0</v>
      </c>
      <c r="M1946" s="464">
        <v>149846572787.33453</v>
      </c>
      <c r="N1946" s="464">
        <v>81982015472.596832</v>
      </c>
      <c r="O1946" s="464">
        <v>36409.850852297342</v>
      </c>
      <c r="P1946" s="461">
        <v>466266.78248779173</v>
      </c>
      <c r="Q1946" s="461">
        <v>302614.59689613921</v>
      </c>
      <c r="R1946" s="464">
        <v>885352866517.97681</v>
      </c>
      <c r="S1946" s="462">
        <v>0.55739919575493047</v>
      </c>
      <c r="T1946" s="462">
        <v>0.39543925012001346</v>
      </c>
      <c r="U1946" s="461">
        <v>16.319971787140943</v>
      </c>
      <c r="V1946" s="464">
        <v>6458204526231.9785</v>
      </c>
      <c r="W1946" s="460">
        <v>2039.1872785326188</v>
      </c>
      <c r="X1946" s="463">
        <v>4.3526148176716524E-2</v>
      </c>
      <c r="Y1946" s="476">
        <v>2.0000000000000001E-4</v>
      </c>
    </row>
    <row r="1947" spans="1:25" x14ac:dyDescent="0.2">
      <c r="A1947" s="475">
        <f t="shared" si="30"/>
        <v>1943</v>
      </c>
      <c r="B1947" s="462">
        <v>0.59281322227942079</v>
      </c>
      <c r="C1947" s="461">
        <v>5829.9376746564758</v>
      </c>
      <c r="D1947" s="462">
        <v>0.7453177630611324</v>
      </c>
      <c r="E1947" s="462">
        <v>0.36903298238612026</v>
      </c>
      <c r="F1947" s="516">
        <v>2024.48</v>
      </c>
      <c r="G1947" s="464">
        <v>221288751105.26849</v>
      </c>
      <c r="H1947" s="461">
        <v>17217502.662118509</v>
      </c>
      <c r="I1947" s="464">
        <v>541683200299.47443</v>
      </c>
      <c r="J1947" s="462">
        <v>0.39311870728447185</v>
      </c>
      <c r="K1947" s="464">
        <v>15734273743.061838</v>
      </c>
      <c r="L1947" s="464">
        <v>10375963683.597015</v>
      </c>
      <c r="M1947" s="464">
        <v>198013987138.96048</v>
      </c>
      <c r="N1947" s="464">
        <v>37461321694.619949</v>
      </c>
      <c r="O1947" s="464">
        <v>22776.975841393858</v>
      </c>
      <c r="P1947" s="461">
        <v>245318.51680369012</v>
      </c>
      <c r="Q1947" s="461">
        <v>129037.44120291327</v>
      </c>
      <c r="R1947" s="464">
        <v>1102560623994.3464</v>
      </c>
      <c r="S1947" s="462">
        <v>0.57362798408841587</v>
      </c>
      <c r="T1947" s="462">
        <v>0.37253890515596655</v>
      </c>
      <c r="U1947" s="461">
        <v>16.195340674356906</v>
      </c>
      <c r="V1947" s="464">
        <v>7412056876560.0508</v>
      </c>
      <c r="W1947" s="460">
        <v>2339.7021528983755</v>
      </c>
      <c r="X1947" s="463">
        <v>4.4515191428377177E-2</v>
      </c>
      <c r="Y1947" s="476">
        <v>2.0000000000000001E-4</v>
      </c>
    </row>
    <row r="1948" spans="1:25" x14ac:dyDescent="0.2">
      <c r="A1948" s="475">
        <f t="shared" si="30"/>
        <v>1944</v>
      </c>
      <c r="B1948" s="462">
        <v>0.56152678188814065</v>
      </c>
      <c r="C1948" s="461">
        <v>5121.0829620341092</v>
      </c>
      <c r="D1948" s="462">
        <v>0.58888626544114064</v>
      </c>
      <c r="E1948" s="462">
        <v>0.37125332738119415</v>
      </c>
      <c r="F1948" s="516">
        <v>2025.37</v>
      </c>
      <c r="G1948" s="464">
        <v>200793246434.41754</v>
      </c>
      <c r="H1948" s="461">
        <v>12206888.006376866</v>
      </c>
      <c r="I1948" s="464">
        <v>272949316191.87317</v>
      </c>
      <c r="J1948" s="462">
        <v>0.26686273900338964</v>
      </c>
      <c r="K1948" s="464">
        <v>16541991637.598949</v>
      </c>
      <c r="L1948" s="464">
        <v>29006480671.678955</v>
      </c>
      <c r="M1948" s="464">
        <v>116086575141.93515</v>
      </c>
      <c r="N1948" s="464">
        <v>74783264782.75975</v>
      </c>
      <c r="O1948" s="464">
        <v>27573.587508557091</v>
      </c>
      <c r="P1948" s="461">
        <v>506962.54648563766</v>
      </c>
      <c r="Q1948" s="461">
        <v>336194.79684234667</v>
      </c>
      <c r="R1948" s="464">
        <v>766002511543.50623</v>
      </c>
      <c r="S1948" s="462">
        <v>0.54323664424376639</v>
      </c>
      <c r="T1948" s="462">
        <v>0.36098821542547355</v>
      </c>
      <c r="U1948" s="461">
        <v>17.287240395644421</v>
      </c>
      <c r="V1948" s="464">
        <v>5192435326619.7314</v>
      </c>
      <c r="W1948" s="460">
        <v>1637.7536613582156</v>
      </c>
      <c r="X1948" s="463">
        <v>4.2598858642077887E-2</v>
      </c>
      <c r="Y1948" s="476">
        <v>2.0000000000000001E-4</v>
      </c>
    </row>
    <row r="1949" spans="1:25" x14ac:dyDescent="0.2">
      <c r="A1949" s="475">
        <f t="shared" si="30"/>
        <v>1945</v>
      </c>
      <c r="B1949" s="462">
        <v>0.51939237237566638</v>
      </c>
      <c r="C1949" s="461">
        <v>4768.5684869260476</v>
      </c>
      <c r="D1949" s="462">
        <v>0.76812642462113123</v>
      </c>
      <c r="E1949" s="462">
        <v>0.47243269372520896</v>
      </c>
      <c r="F1949" s="516">
        <v>2025.52</v>
      </c>
      <c r="G1949" s="464">
        <v>315976150693.90411</v>
      </c>
      <c r="H1949" s="461">
        <v>18465238.147615783</v>
      </c>
      <c r="I1949" s="464">
        <v>495701317102.30029</v>
      </c>
      <c r="J1949" s="462">
        <v>0.36892039031083101</v>
      </c>
      <c r="K1949" s="464">
        <v>24067067040.236164</v>
      </c>
      <c r="L1949" s="464">
        <v>7126803498.7320023</v>
      </c>
      <c r="M1949" s="464">
        <v>150373595324.67114</v>
      </c>
      <c r="N1949" s="464">
        <v>82775013426.761215</v>
      </c>
      <c r="O1949" s="464">
        <v>28157.859092606064</v>
      </c>
      <c r="P1949" s="461">
        <v>499223.99914313207</v>
      </c>
      <c r="Q1949" s="461">
        <v>324084.82999715413</v>
      </c>
      <c r="R1949" s="464">
        <v>1125213158901.0789</v>
      </c>
      <c r="S1949" s="462">
        <v>0.55839939338643474</v>
      </c>
      <c r="T1949" s="462">
        <v>0.41807871462341573</v>
      </c>
      <c r="U1949" s="461">
        <v>16.983869048044589</v>
      </c>
      <c r="V1949" s="464">
        <v>8724627080987.5986</v>
      </c>
      <c r="W1949" s="460">
        <v>2751.3822616753187</v>
      </c>
      <c r="X1949" s="463">
        <v>4.2967050485279955E-2</v>
      </c>
      <c r="Y1949" s="476">
        <v>2.0000000000000001E-4</v>
      </c>
    </row>
    <row r="1950" spans="1:25" x14ac:dyDescent="0.2">
      <c r="A1950" s="475">
        <f t="shared" si="30"/>
        <v>1946</v>
      </c>
      <c r="B1950" s="462">
        <v>0.42082827044499227</v>
      </c>
      <c r="C1950" s="461">
        <v>8131.9298326774606</v>
      </c>
      <c r="D1950" s="462">
        <v>0.57063020875043091</v>
      </c>
      <c r="E1950" s="462">
        <v>0.49211166550501129</v>
      </c>
      <c r="F1950" s="516">
        <v>2023.75</v>
      </c>
      <c r="G1950" s="464">
        <v>364542079293.47803</v>
      </c>
      <c r="H1950" s="461">
        <v>10815988.737260604</v>
      </c>
      <c r="I1950" s="464">
        <v>282632671968.65741</v>
      </c>
      <c r="J1950" s="462">
        <v>0.31100704015313163</v>
      </c>
      <c r="K1950" s="464">
        <v>6495389033.076685</v>
      </c>
      <c r="L1950" s="464">
        <v>0</v>
      </c>
      <c r="M1950" s="464">
        <v>372495555961.56299</v>
      </c>
      <c r="N1950" s="464">
        <v>30053660302.083717</v>
      </c>
      <c r="O1950" s="464">
        <v>10000</v>
      </c>
      <c r="P1950" s="461">
        <v>235001.09882209802</v>
      </c>
      <c r="Q1950" s="461">
        <v>125002.91734446998</v>
      </c>
      <c r="R1950" s="464">
        <v>1013045544549.9749</v>
      </c>
      <c r="S1950" s="462">
        <v>0.6448951818437193</v>
      </c>
      <c r="T1950" s="462">
        <v>0.4245476042451411</v>
      </c>
      <c r="U1950" s="461">
        <v>18.055478460812182</v>
      </c>
      <c r="V1950" s="464">
        <v>8435618909393.4736</v>
      </c>
      <c r="W1950" s="460">
        <v>2663.1308018436721</v>
      </c>
      <c r="X1950" s="463">
        <v>4.1044941546341134E-2</v>
      </c>
      <c r="Y1950" s="476">
        <v>2.0000000000000001E-4</v>
      </c>
    </row>
    <row r="1951" spans="1:25" x14ac:dyDescent="0.2">
      <c r="A1951" s="475">
        <f t="shared" si="30"/>
        <v>1947</v>
      </c>
      <c r="B1951" s="462">
        <v>0.3719277131304356</v>
      </c>
      <c r="C1951" s="461">
        <v>7249.7818910604683</v>
      </c>
      <c r="D1951" s="462">
        <v>0.89398615500533118</v>
      </c>
      <c r="E1951" s="462">
        <v>0.48733368635198293</v>
      </c>
      <c r="F1951" s="516">
        <v>2025.53</v>
      </c>
      <c r="G1951" s="464">
        <v>209168538600.34641</v>
      </c>
      <c r="H1951" s="461">
        <v>17022562.414471038</v>
      </c>
      <c r="I1951" s="464">
        <v>359566568140.73218</v>
      </c>
      <c r="J1951" s="462">
        <v>0.23065876119489737</v>
      </c>
      <c r="K1951" s="464">
        <v>28797706800.158257</v>
      </c>
      <c r="L1951" s="464">
        <v>81727403885.883255</v>
      </c>
      <c r="M1951" s="464">
        <v>130600299013.02762</v>
      </c>
      <c r="N1951" s="464">
        <v>2942909440.5639167</v>
      </c>
      <c r="O1951" s="464">
        <v>19129.096079777188</v>
      </c>
      <c r="P1951" s="461">
        <v>71301.253759559419</v>
      </c>
      <c r="Q1951" s="461">
        <v>12388.563439889856</v>
      </c>
      <c r="R1951" s="464">
        <v>849831409774.16052</v>
      </c>
      <c r="S1951" s="462">
        <v>0.54759928673947733</v>
      </c>
      <c r="T1951" s="462">
        <v>0.32366536118303563</v>
      </c>
      <c r="U1951" s="461">
        <v>17.399674907546032</v>
      </c>
      <c r="V1951" s="464">
        <v>5156717696551.4648</v>
      </c>
      <c r="W1951" s="460">
        <v>1628.0359025538589</v>
      </c>
      <c r="X1951" s="463">
        <v>4.3204077077990843E-2</v>
      </c>
      <c r="Y1951" s="476">
        <v>2.0000000000000001E-4</v>
      </c>
    </row>
    <row r="1952" spans="1:25" x14ac:dyDescent="0.2">
      <c r="A1952" s="475">
        <f t="shared" si="30"/>
        <v>1948</v>
      </c>
      <c r="B1952" s="462">
        <v>0.41919967953320086</v>
      </c>
      <c r="C1952" s="461">
        <v>6925.5739868004312</v>
      </c>
      <c r="D1952" s="462">
        <v>0.86804260156824598</v>
      </c>
      <c r="E1952" s="462">
        <v>0.6957472234976203</v>
      </c>
      <c r="F1952" s="516">
        <v>2025.04</v>
      </c>
      <c r="G1952" s="464">
        <v>163750533237.151</v>
      </c>
      <c r="H1952" s="461">
        <v>22501934.962937929</v>
      </c>
      <c r="I1952" s="464">
        <v>390309417057.57513</v>
      </c>
      <c r="J1952" s="462">
        <v>0.12700594371561469</v>
      </c>
      <c r="K1952" s="464">
        <v>33818869691.576405</v>
      </c>
      <c r="L1952" s="464">
        <v>88556774106.636734</v>
      </c>
      <c r="M1952" s="464">
        <v>102348953132.03677</v>
      </c>
      <c r="N1952" s="464">
        <v>22601878755.348824</v>
      </c>
      <c r="O1952" s="464">
        <v>42834.485627203954</v>
      </c>
      <c r="P1952" s="461">
        <v>205635.96351545348</v>
      </c>
      <c r="Q1952" s="461">
        <v>98178.78223604786</v>
      </c>
      <c r="R1952" s="464">
        <v>783509513628.89673</v>
      </c>
      <c r="S1952" s="462">
        <v>0.437875362454067</v>
      </c>
      <c r="T1952" s="462">
        <v>0.2478922570939788</v>
      </c>
      <c r="U1952" s="461">
        <v>18.227614016868301</v>
      </c>
      <c r="V1952" s="464">
        <v>3783249122848.3188</v>
      </c>
      <c r="W1952" s="460">
        <v>1193.4475891359452</v>
      </c>
      <c r="X1952" s="463">
        <v>4.1048700746311111E-2</v>
      </c>
      <c r="Y1952" s="476">
        <v>2.0000000000000001E-4</v>
      </c>
    </row>
    <row r="1953" spans="1:25" x14ac:dyDescent="0.2">
      <c r="A1953" s="475">
        <f t="shared" si="30"/>
        <v>1949</v>
      </c>
      <c r="B1953" s="462">
        <v>0.40310468370539243</v>
      </c>
      <c r="C1953" s="461">
        <v>6616.8183761636537</v>
      </c>
      <c r="D1953" s="462">
        <v>0.87798835826025312</v>
      </c>
      <c r="E1953" s="462">
        <v>0.50594472884393982</v>
      </c>
      <c r="F1953" s="516">
        <v>2025.82</v>
      </c>
      <c r="G1953" s="464">
        <v>304961601137.66162</v>
      </c>
      <c r="H1953" s="461">
        <v>23291320.401075926</v>
      </c>
      <c r="I1953" s="464">
        <v>635833604068.30371</v>
      </c>
      <c r="J1953" s="462">
        <v>0.32936753134751462</v>
      </c>
      <c r="K1953" s="464">
        <v>24830042206.806278</v>
      </c>
      <c r="L1953" s="464">
        <v>49219456612.774254</v>
      </c>
      <c r="M1953" s="464">
        <v>171129081641.78384</v>
      </c>
      <c r="N1953" s="464">
        <v>113341797841.90335</v>
      </c>
      <c r="O1953" s="464">
        <v>35398.02207170664</v>
      </c>
      <c r="P1953" s="461">
        <v>587934.33088074287</v>
      </c>
      <c r="Q1953" s="461">
        <v>391480.59969145793</v>
      </c>
      <c r="R1953" s="464">
        <v>1276431392230.4756</v>
      </c>
      <c r="S1953" s="462">
        <v>0.50332048337072777</v>
      </c>
      <c r="T1953" s="462">
        <v>0.37611154310794687</v>
      </c>
      <c r="U1953" s="461">
        <v>16.758482072292036</v>
      </c>
      <c r="V1953" s="464">
        <v>8726221206211.8809</v>
      </c>
      <c r="W1953" s="460">
        <v>2749.570966930507</v>
      </c>
      <c r="X1953" s="463">
        <v>4.4304837006552529E-2</v>
      </c>
      <c r="Y1953" s="476">
        <v>2.0000000000000001E-4</v>
      </c>
    </row>
    <row r="1954" spans="1:25" x14ac:dyDescent="0.2">
      <c r="A1954" s="475">
        <f t="shared" si="30"/>
        <v>1950</v>
      </c>
      <c r="B1954" s="462">
        <v>0.73401233095230245</v>
      </c>
      <c r="C1954" s="461">
        <v>1500</v>
      </c>
      <c r="D1954" s="462">
        <v>0.61348281727884235</v>
      </c>
      <c r="E1954" s="462">
        <v>0.59031471016590031</v>
      </c>
      <c r="F1954" s="516">
        <v>2024.98</v>
      </c>
      <c r="G1954" s="464">
        <v>227642847531.41254</v>
      </c>
      <c r="H1954" s="461">
        <v>13721248.749642467</v>
      </c>
      <c r="I1954" s="464">
        <v>374203540283.28729</v>
      </c>
      <c r="J1954" s="462">
        <v>0.34275692110431488</v>
      </c>
      <c r="K1954" s="464">
        <v>4238181332.9045534</v>
      </c>
      <c r="L1954" s="464">
        <v>0</v>
      </c>
      <c r="M1954" s="464">
        <v>364672254339.13782</v>
      </c>
      <c r="N1954" s="464">
        <v>82623710862.917801</v>
      </c>
      <c r="O1954" s="464">
        <v>29949.855504551524</v>
      </c>
      <c r="P1954" s="461">
        <v>479028.88220631244</v>
      </c>
      <c r="Q1954" s="461">
        <v>312953.0761626754</v>
      </c>
      <c r="R1954" s="464">
        <v>1288056600326.1648</v>
      </c>
      <c r="S1954" s="462">
        <v>0.63027816854972707</v>
      </c>
      <c r="T1954" s="462">
        <v>0.25371149419840794</v>
      </c>
      <c r="U1954" s="461">
        <v>17.166117276814862</v>
      </c>
      <c r="V1954" s="464">
        <v>6202051304484.5928</v>
      </c>
      <c r="W1954" s="460">
        <v>1956.201156439037</v>
      </c>
      <c r="X1954" s="463">
        <v>4.2305700350569353E-2</v>
      </c>
      <c r="Y1954" s="476">
        <v>2.0000000000000001E-4</v>
      </c>
    </row>
    <row r="1955" spans="1:25" x14ac:dyDescent="0.2">
      <c r="A1955" s="475">
        <f t="shared" si="30"/>
        <v>1951</v>
      </c>
      <c r="B1955" s="462">
        <v>0.36941544953196459</v>
      </c>
      <c r="C1955" s="461">
        <v>2013.6414913689155</v>
      </c>
      <c r="D1955" s="462">
        <v>0.56203340125397816</v>
      </c>
      <c r="E1955" s="462">
        <v>0.42683954741367747</v>
      </c>
      <c r="F1955" s="516">
        <v>2025.06</v>
      </c>
      <c r="G1955" s="464">
        <v>271772872051.75522</v>
      </c>
      <c r="H1955" s="461">
        <v>12028261.544884738</v>
      </c>
      <c r="I1955" s="464">
        <v>314589103329.74847</v>
      </c>
      <c r="J1955" s="462">
        <v>0.35824283281770497</v>
      </c>
      <c r="K1955" s="464">
        <v>19700103703.82132</v>
      </c>
      <c r="L1955" s="464">
        <v>52082526241.079521</v>
      </c>
      <c r="M1955" s="464">
        <v>113662767905.33278</v>
      </c>
      <c r="N1955" s="464">
        <v>33627400590.601498</v>
      </c>
      <c r="O1955" s="464">
        <v>21607.210928247317</v>
      </c>
      <c r="P1955" s="461">
        <v>258764.74010711559</v>
      </c>
      <c r="Q1955" s="461">
        <v>142879.6643858763</v>
      </c>
      <c r="R1955" s="464">
        <v>810869500004.42371</v>
      </c>
      <c r="S1955" s="462">
        <v>0.59699665837724269</v>
      </c>
      <c r="T1955" s="462">
        <v>0.45734302509251057</v>
      </c>
      <c r="U1955" s="461">
        <v>17.331022518150451</v>
      </c>
      <c r="V1955" s="464">
        <v>7118488000707.124</v>
      </c>
      <c r="W1955" s="460">
        <v>2248.0794561907173</v>
      </c>
      <c r="X1955" s="463">
        <v>4.1671847548205826E-2</v>
      </c>
      <c r="Y1955" s="476">
        <v>2.0000000000000001E-4</v>
      </c>
    </row>
    <row r="1956" spans="1:25" x14ac:dyDescent="0.2">
      <c r="A1956" s="475">
        <f t="shared" si="30"/>
        <v>1952</v>
      </c>
      <c r="B1956" s="462">
        <v>0.41621264062132568</v>
      </c>
      <c r="C1956" s="461">
        <v>4258.4934351847978</v>
      </c>
      <c r="D1956" s="462">
        <v>0.76290861030677082</v>
      </c>
      <c r="E1956" s="462">
        <v>0.69870450567021003</v>
      </c>
      <c r="F1956" s="516">
        <v>2023.75</v>
      </c>
      <c r="G1956" s="464">
        <v>639149758379.09351</v>
      </c>
      <c r="H1956" s="461">
        <v>18398985.18377101</v>
      </c>
      <c r="I1956" s="464">
        <v>586426004572.72205</v>
      </c>
      <c r="J1956" s="462">
        <v>0.41621264062132568</v>
      </c>
      <c r="K1956" s="464">
        <v>9955290919.4804173</v>
      </c>
      <c r="L1956" s="464">
        <v>0</v>
      </c>
      <c r="M1956" s="464">
        <v>475313753574.58832</v>
      </c>
      <c r="N1956" s="464">
        <v>40651112186.407463</v>
      </c>
      <c r="O1956" s="464">
        <v>26347.015681530684</v>
      </c>
      <c r="P1956" s="461">
        <v>293029.33081664739</v>
      </c>
      <c r="Q1956" s="461">
        <v>164092.82866902195</v>
      </c>
      <c r="R1956" s="464">
        <v>1508126848831.3918</v>
      </c>
      <c r="S1956" s="462">
        <v>0.63261204840105811</v>
      </c>
      <c r="T1956" s="462">
        <v>0.56240283866149743</v>
      </c>
      <c r="U1956" s="461">
        <v>17.507038072916668</v>
      </c>
      <c r="V1956" s="464">
        <v>16224948439787.457</v>
      </c>
      <c r="W1956" s="460">
        <v>5114.5890294374221</v>
      </c>
      <c r="X1956" s="463">
        <v>4.1832458820271153E-2</v>
      </c>
      <c r="Y1956" s="476">
        <v>2.0000000000000001E-4</v>
      </c>
    </row>
    <row r="1957" spans="1:25" x14ac:dyDescent="0.2">
      <c r="A1957" s="475">
        <f t="shared" si="30"/>
        <v>1953</v>
      </c>
      <c r="B1957" s="462">
        <v>0.60351803820481587</v>
      </c>
      <c r="C1957" s="461">
        <v>7025.0965538921682</v>
      </c>
      <c r="D1957" s="462">
        <v>0.88198042216702466</v>
      </c>
      <c r="E1957" s="462">
        <v>0.53859819119987873</v>
      </c>
      <c r="F1957" s="516">
        <v>2025.49</v>
      </c>
      <c r="G1957" s="464">
        <v>173018893555.04343</v>
      </c>
      <c r="H1957" s="461">
        <v>22765791.100298636</v>
      </c>
      <c r="I1957" s="464">
        <v>543882223320.54919</v>
      </c>
      <c r="J1957" s="462">
        <v>0.27897830237408616</v>
      </c>
      <c r="K1957" s="464">
        <v>12263910307.162552</v>
      </c>
      <c r="L1957" s="464">
        <v>14364788166.359114</v>
      </c>
      <c r="M1957" s="464">
        <v>156198597890.10617</v>
      </c>
      <c r="N1957" s="464">
        <v>28117792876.13612</v>
      </c>
      <c r="O1957" s="464">
        <v>17594.249747637477</v>
      </c>
      <c r="P1957" s="461">
        <v>215485.23688714934</v>
      </c>
      <c r="Q1957" s="461">
        <v>104919.15272014985</v>
      </c>
      <c r="R1957" s="464">
        <v>963500926978.48718</v>
      </c>
      <c r="S1957" s="462">
        <v>0.48352179388855937</v>
      </c>
      <c r="T1957" s="462">
        <v>0.29819643190806061</v>
      </c>
      <c r="U1957" s="461">
        <v>16.568211648693481</v>
      </c>
      <c r="V1957" s="464">
        <v>5163584365020.2051</v>
      </c>
      <c r="W1957" s="460">
        <v>1629.4436147215788</v>
      </c>
      <c r="X1957" s="463">
        <v>4.4173000471898802E-2</v>
      </c>
      <c r="Y1957" s="476">
        <v>2.0000000000000001E-4</v>
      </c>
    </row>
    <row r="1958" spans="1:25" x14ac:dyDescent="0.2">
      <c r="A1958" s="475">
        <f t="shared" si="30"/>
        <v>1954</v>
      </c>
      <c r="B1958" s="462">
        <v>0.48536784894658364</v>
      </c>
      <c r="C1958" s="461">
        <v>4021.7964581572865</v>
      </c>
      <c r="D1958" s="462">
        <v>1.0684372751142166</v>
      </c>
      <c r="E1958" s="462">
        <v>0.35057473347942192</v>
      </c>
      <c r="F1958" s="516">
        <v>2023.75</v>
      </c>
      <c r="G1958" s="464">
        <v>628570730254.20715</v>
      </c>
      <c r="H1958" s="461">
        <v>34486783.868746027</v>
      </c>
      <c r="I1958" s="464">
        <v>807406453239.31677</v>
      </c>
      <c r="J1958" s="462">
        <v>0.34795399712126429</v>
      </c>
      <c r="K1958" s="464">
        <v>23601116362.059063</v>
      </c>
      <c r="L1958" s="464">
        <v>0</v>
      </c>
      <c r="M1958" s="464">
        <v>507862144380.50012</v>
      </c>
      <c r="N1958" s="464">
        <v>32065881696.636902</v>
      </c>
      <c r="O1958" s="464">
        <v>24024.441543777441</v>
      </c>
      <c r="P1958" s="461">
        <v>246680.19063433495</v>
      </c>
      <c r="Q1958" s="461">
        <v>123882.98291267332</v>
      </c>
      <c r="R1958" s="464">
        <v>1972439053165.8176</v>
      </c>
      <c r="S1958" s="462">
        <v>0.60014054809026707</v>
      </c>
      <c r="T1958" s="462">
        <v>0.4315028339686276</v>
      </c>
      <c r="U1958" s="461">
        <v>17.405856822008332</v>
      </c>
      <c r="V1958" s="464">
        <v>16222556709880.438</v>
      </c>
      <c r="W1958" s="460">
        <v>5122.657337492371</v>
      </c>
      <c r="X1958" s="463">
        <v>4.1902793966930432E-2</v>
      </c>
      <c r="Y1958" s="476">
        <v>2.0000000000000001E-4</v>
      </c>
    </row>
    <row r="1959" spans="1:25" x14ac:dyDescent="0.2">
      <c r="A1959" s="475">
        <f t="shared" si="30"/>
        <v>1955</v>
      </c>
      <c r="B1959" s="462">
        <v>0.42118642692298347</v>
      </c>
      <c r="C1959" s="461">
        <v>4587.4670371385528</v>
      </c>
      <c r="D1959" s="462">
        <v>0.404962320965088</v>
      </c>
      <c r="E1959" s="462">
        <v>0.45288132849475243</v>
      </c>
      <c r="F1959" s="516">
        <v>2026.96</v>
      </c>
      <c r="G1959" s="464">
        <v>94165305872.068436</v>
      </c>
      <c r="H1959" s="461">
        <v>7319019.7382551283</v>
      </c>
      <c r="I1959" s="464">
        <v>286968471683.00507</v>
      </c>
      <c r="J1959" s="462">
        <v>0.42118642692298347</v>
      </c>
      <c r="K1959" s="464">
        <v>35975248306.465881</v>
      </c>
      <c r="L1959" s="464">
        <v>63514207159.743065</v>
      </c>
      <c r="M1959" s="464">
        <v>2545838912.5680156</v>
      </c>
      <c r="N1959" s="464">
        <v>142346727061.04367</v>
      </c>
      <c r="O1959" s="464">
        <v>30005.145071200175</v>
      </c>
      <c r="P1959" s="461">
        <v>900486.22789596743</v>
      </c>
      <c r="Q1959" s="461">
        <v>566776.90794536867</v>
      </c>
      <c r="R1959" s="464">
        <v>638476155239.21838</v>
      </c>
      <c r="S1959" s="462">
        <v>0.47229756022335284</v>
      </c>
      <c r="T1959" s="462">
        <v>0.36344649057232409</v>
      </c>
      <c r="U1959" s="461">
        <v>15.26395401065372</v>
      </c>
      <c r="V1959" s="464">
        <v>3952674183360.3784</v>
      </c>
      <c r="W1959" s="460">
        <v>1248.130562813742</v>
      </c>
      <c r="X1959" s="463">
        <v>4.7068202514911721E-2</v>
      </c>
      <c r="Y1959" s="476">
        <v>2.0000000000000001E-4</v>
      </c>
    </row>
    <row r="1960" spans="1:25" x14ac:dyDescent="0.2">
      <c r="A1960" s="475">
        <f t="shared" si="30"/>
        <v>1956</v>
      </c>
      <c r="B1960" s="462">
        <v>0.4698825810582995</v>
      </c>
      <c r="C1960" s="461">
        <v>5450.6584669705626</v>
      </c>
      <c r="D1960" s="462">
        <v>0.53486941814955569</v>
      </c>
      <c r="E1960" s="462">
        <v>0.43653118628604187</v>
      </c>
      <c r="F1960" s="516">
        <v>2024.57</v>
      </c>
      <c r="G1960" s="464">
        <v>181574131769.47238</v>
      </c>
      <c r="H1960" s="461">
        <v>10375951.052474303</v>
      </c>
      <c r="I1960" s="464">
        <v>282682644679.88782</v>
      </c>
      <c r="J1960" s="462">
        <v>0.37984719103344933</v>
      </c>
      <c r="K1960" s="464">
        <v>3062835017.625742</v>
      </c>
      <c r="L1960" s="464">
        <v>0</v>
      </c>
      <c r="M1960" s="464">
        <v>219929675579.94363</v>
      </c>
      <c r="N1960" s="464">
        <v>58725992827.052063</v>
      </c>
      <c r="O1960" s="464">
        <v>21612.14908332597</v>
      </c>
      <c r="P1960" s="461">
        <v>415386.45041528769</v>
      </c>
      <c r="Q1960" s="461">
        <v>264766.1946692646</v>
      </c>
      <c r="R1960" s="464">
        <v>850690225044.39087</v>
      </c>
      <c r="S1960" s="462">
        <v>0.61749197712312021</v>
      </c>
      <c r="T1960" s="462">
        <v>0.3062051810987943</v>
      </c>
      <c r="U1960" s="461">
        <v>17.163078797033993</v>
      </c>
      <c r="V1960" s="464">
        <v>4945935672949.6777</v>
      </c>
      <c r="W1960" s="460">
        <v>1559.6381745116848</v>
      </c>
      <c r="X1960" s="463">
        <v>4.2273550768745553E-2</v>
      </c>
      <c r="Y1960" s="476">
        <v>2.0000000000000001E-4</v>
      </c>
    </row>
    <row r="1961" spans="1:25" x14ac:dyDescent="0.2">
      <c r="A1961" s="475">
        <f t="shared" si="30"/>
        <v>1957</v>
      </c>
      <c r="B1961" s="462">
        <v>0.47083995473043005</v>
      </c>
      <c r="C1961" s="461">
        <v>6202.2551619141168</v>
      </c>
      <c r="D1961" s="462">
        <v>0.78965248407085886</v>
      </c>
      <c r="E1961" s="462">
        <v>0.50795119055306293</v>
      </c>
      <c r="F1961" s="516">
        <v>2023.75</v>
      </c>
      <c r="G1961" s="464">
        <v>390089813480.31537</v>
      </c>
      <c r="H1961" s="461">
        <v>19429733.336023852</v>
      </c>
      <c r="I1961" s="464">
        <v>474601764303.14404</v>
      </c>
      <c r="J1961" s="462">
        <v>0.26316013415225148</v>
      </c>
      <c r="K1961" s="464">
        <v>14300684895.047531</v>
      </c>
      <c r="L1961" s="464">
        <v>0</v>
      </c>
      <c r="M1961" s="464">
        <v>393761152699.5144</v>
      </c>
      <c r="N1961" s="464">
        <v>30374370933.25568</v>
      </c>
      <c r="O1961" s="464">
        <v>21626.767664713829</v>
      </c>
      <c r="P1961" s="461">
        <v>220200.67167729145</v>
      </c>
      <c r="Q1961" s="461">
        <v>109940.85175227947</v>
      </c>
      <c r="R1961" s="464">
        <v>1276063720613.3159</v>
      </c>
      <c r="S1961" s="462">
        <v>0.58304187790534978</v>
      </c>
      <c r="T1961" s="462">
        <v>0.38979274382113505</v>
      </c>
      <c r="U1961" s="461">
        <v>17.661877727835961</v>
      </c>
      <c r="V1961" s="464">
        <v>9672806848502.373</v>
      </c>
      <c r="W1961" s="460">
        <v>3052.2160991138853</v>
      </c>
      <c r="X1961" s="463">
        <v>4.1324180118672192E-2</v>
      </c>
      <c r="Y1961" s="476">
        <v>2.0000000000000001E-4</v>
      </c>
    </row>
    <row r="1962" spans="1:25" x14ac:dyDescent="0.2">
      <c r="A1962" s="475">
        <f t="shared" si="30"/>
        <v>1958</v>
      </c>
      <c r="B1962" s="462">
        <v>0.32690430680627092</v>
      </c>
      <c r="C1962" s="461">
        <v>3835.4850258141319</v>
      </c>
      <c r="D1962" s="462">
        <v>0.80786806166313796</v>
      </c>
      <c r="E1962" s="462">
        <v>0.47156075468739572</v>
      </c>
      <c r="F1962" s="516">
        <v>2024.92</v>
      </c>
      <c r="G1962" s="464">
        <v>73744617418.063385</v>
      </c>
      <c r="H1962" s="461">
        <v>21225070.689852297</v>
      </c>
      <c r="I1962" s="464">
        <v>507475214824.33643</v>
      </c>
      <c r="J1962" s="462">
        <v>0.28375264768828867</v>
      </c>
      <c r="K1962" s="464">
        <v>20966996022.71917</v>
      </c>
      <c r="L1962" s="464">
        <v>5124505906.9873056</v>
      </c>
      <c r="M1962" s="464">
        <v>124903043259.21764</v>
      </c>
      <c r="N1962" s="464">
        <v>35291253921.566994</v>
      </c>
      <c r="O1962" s="464">
        <v>19558.796694864468</v>
      </c>
      <c r="P1962" s="461">
        <v>249843.40488448151</v>
      </c>
      <c r="Q1962" s="461">
        <v>131106.22675353548</v>
      </c>
      <c r="R1962" s="464">
        <v>868917833519.19019</v>
      </c>
      <c r="S1962" s="462">
        <v>0.46280790756624957</v>
      </c>
      <c r="T1962" s="462">
        <v>0.16934245504262307</v>
      </c>
      <c r="U1962" s="461">
        <v>15.87378925829565</v>
      </c>
      <c r="V1962" s="464">
        <v>2619797208330.772</v>
      </c>
      <c r="W1962" s="460">
        <v>827.12948315559129</v>
      </c>
      <c r="X1962" s="463">
        <v>4.5641019470550881E-2</v>
      </c>
      <c r="Y1962" s="476">
        <v>2.0000000000000001E-4</v>
      </c>
    </row>
    <row r="1963" spans="1:25" x14ac:dyDescent="0.2">
      <c r="A1963" s="475">
        <f t="shared" si="30"/>
        <v>1959</v>
      </c>
      <c r="B1963" s="462">
        <v>0.51133084249302052</v>
      </c>
      <c r="C1963" s="461">
        <v>6272.6382458686376</v>
      </c>
      <c r="D1963" s="462">
        <v>0.81940008898987782</v>
      </c>
      <c r="E1963" s="462">
        <v>0.50641053726979213</v>
      </c>
      <c r="F1963" s="516">
        <v>2025.29</v>
      </c>
      <c r="G1963" s="464">
        <v>248606298182.40805</v>
      </c>
      <c r="H1963" s="461">
        <v>20093037.541012082</v>
      </c>
      <c r="I1963" s="464">
        <v>402175576772.19727</v>
      </c>
      <c r="J1963" s="462">
        <v>0.18763634771362803</v>
      </c>
      <c r="K1963" s="464">
        <v>23711234837.568478</v>
      </c>
      <c r="L1963" s="464">
        <v>29896747730.556709</v>
      </c>
      <c r="M1963" s="464">
        <v>146168988765.90735</v>
      </c>
      <c r="N1963" s="464">
        <v>33482551360.249393</v>
      </c>
      <c r="O1963" s="464">
        <v>26595.186661551892</v>
      </c>
      <c r="P1963" s="461">
        <v>257672.71195825952</v>
      </c>
      <c r="Q1963" s="461">
        <v>136617.49091128237</v>
      </c>
      <c r="R1963" s="464">
        <v>851698037827.06323</v>
      </c>
      <c r="S1963" s="462">
        <v>0.47368985777446226</v>
      </c>
      <c r="T1963" s="462">
        <v>0.35547800331942159</v>
      </c>
      <c r="U1963" s="461">
        <v>17.857763805028654</v>
      </c>
      <c r="V1963" s="464">
        <v>5875832915207.7783</v>
      </c>
      <c r="W1963" s="460">
        <v>1854.1925467520816</v>
      </c>
      <c r="X1963" s="463">
        <v>4.1710222108112698E-2</v>
      </c>
      <c r="Y1963" s="476">
        <v>2.0000000000000001E-4</v>
      </c>
    </row>
    <row r="1964" spans="1:25" x14ac:dyDescent="0.2">
      <c r="A1964" s="475">
        <f t="shared" si="30"/>
        <v>1960</v>
      </c>
      <c r="B1964" s="462">
        <v>0.47584725459337068</v>
      </c>
      <c r="C1964" s="461">
        <v>4184.1241655016211</v>
      </c>
      <c r="D1964" s="462">
        <v>0.57822262712544448</v>
      </c>
      <c r="E1964" s="462">
        <v>0.55129685187645394</v>
      </c>
      <c r="F1964" s="516">
        <v>2025.72</v>
      </c>
      <c r="G1964" s="464">
        <v>175373295721.85876</v>
      </c>
      <c r="H1964" s="461">
        <v>11921867.557071859</v>
      </c>
      <c r="I1964" s="464">
        <v>435956537509.91681</v>
      </c>
      <c r="J1964" s="462">
        <v>0.47584725459337074</v>
      </c>
      <c r="K1964" s="464">
        <v>39854706322.662079</v>
      </c>
      <c r="L1964" s="464">
        <v>81409518462.527832</v>
      </c>
      <c r="M1964" s="464">
        <v>81139552764.852829</v>
      </c>
      <c r="N1964" s="464">
        <v>32638883085.519363</v>
      </c>
      <c r="O1964" s="464">
        <v>33472.200879727265</v>
      </c>
      <c r="P1964" s="461">
        <v>247001.37210320937</v>
      </c>
      <c r="Q1964" s="461">
        <v>133741.66683610843</v>
      </c>
      <c r="R1964" s="464">
        <v>769836278431.94177</v>
      </c>
      <c r="S1964" s="462">
        <v>0.57601759965895494</v>
      </c>
      <c r="T1964" s="462">
        <v>0.47909269581730524</v>
      </c>
      <c r="U1964" s="461">
        <v>15.687169633634722</v>
      </c>
      <c r="V1964" s="464">
        <v>6443214078013.5283</v>
      </c>
      <c r="W1964" s="460">
        <v>2032.8880967274117</v>
      </c>
      <c r="X1964" s="463">
        <v>4.5951208400418768E-2</v>
      </c>
      <c r="Y1964" s="476">
        <v>2.0000000000000001E-4</v>
      </c>
    </row>
    <row r="1965" spans="1:25" x14ac:dyDescent="0.2">
      <c r="A1965" s="475">
        <f t="shared" si="30"/>
        <v>1961</v>
      </c>
      <c r="B1965" s="462">
        <v>0.61114684622558468</v>
      </c>
      <c r="C1965" s="461">
        <v>1500</v>
      </c>
      <c r="D1965" s="462">
        <v>0.33398988368029675</v>
      </c>
      <c r="E1965" s="462">
        <v>0.10003018620863596</v>
      </c>
      <c r="F1965" s="516">
        <v>2026.08</v>
      </c>
      <c r="G1965" s="464">
        <v>54640802897.294655</v>
      </c>
      <c r="H1965" s="461">
        <v>5697233.7329562427</v>
      </c>
      <c r="I1965" s="464">
        <v>218426945350.31818</v>
      </c>
      <c r="J1965" s="462">
        <v>0.47324611240595371</v>
      </c>
      <c r="K1965" s="464">
        <v>7807643652.3349953</v>
      </c>
      <c r="L1965" s="464">
        <v>9294562807.5091324</v>
      </c>
      <c r="M1965" s="464">
        <v>47438450798.133759</v>
      </c>
      <c r="N1965" s="464">
        <v>211664193238.26443</v>
      </c>
      <c r="O1965" s="464">
        <v>32673.7638478021</v>
      </c>
      <c r="P1965" s="461">
        <v>1275538.978321891</v>
      </c>
      <c r="Q1965" s="461">
        <v>854366.17175675952</v>
      </c>
      <c r="R1965" s="464">
        <v>552390384321.75879</v>
      </c>
      <c r="S1965" s="462">
        <v>0.46103746973672938</v>
      </c>
      <c r="T1965" s="462">
        <v>0.31895344630767047</v>
      </c>
      <c r="U1965" s="461">
        <v>14.790971591299108</v>
      </c>
      <c r="V1965" s="464">
        <v>3007053454453.8848</v>
      </c>
      <c r="W1965" s="460">
        <v>946.58266578056669</v>
      </c>
      <c r="X1965" s="463">
        <v>4.6936676669204778E-2</v>
      </c>
      <c r="Y1965" s="476">
        <v>2.0000000000000001E-4</v>
      </c>
    </row>
    <row r="1966" spans="1:25" x14ac:dyDescent="0.2">
      <c r="A1966" s="475">
        <f t="shared" si="30"/>
        <v>1962</v>
      </c>
      <c r="B1966" s="462">
        <v>0.50633900692331435</v>
      </c>
      <c r="C1966" s="461">
        <v>2735.3792652465409</v>
      </c>
      <c r="D1966" s="462">
        <v>0.51160696805174166</v>
      </c>
      <c r="E1966" s="462">
        <v>0.55110301063005396</v>
      </c>
      <c r="F1966" s="516">
        <v>2024.42</v>
      </c>
      <c r="G1966" s="464">
        <v>221424103729.95264</v>
      </c>
      <c r="H1966" s="461">
        <v>10343628.914902745</v>
      </c>
      <c r="I1966" s="464">
        <v>339599101784.18011</v>
      </c>
      <c r="J1966" s="462">
        <v>0.45570047521534796</v>
      </c>
      <c r="K1966" s="464">
        <v>11035765994.031763</v>
      </c>
      <c r="L1966" s="464">
        <v>8143319242.8110075</v>
      </c>
      <c r="M1966" s="464">
        <v>166907415957.28531</v>
      </c>
      <c r="N1966" s="464">
        <v>44938474083.370262</v>
      </c>
      <c r="O1966" s="464">
        <v>29129.016378380653</v>
      </c>
      <c r="P1966" s="461">
        <v>310215.15890084673</v>
      </c>
      <c r="Q1966" s="461">
        <v>183188.03295529188</v>
      </c>
      <c r="R1966" s="464">
        <v>752858767580.34534</v>
      </c>
      <c r="S1966" s="462">
        <v>0.60638417615508855</v>
      </c>
      <c r="T1966" s="462">
        <v>0.48604421338099613</v>
      </c>
      <c r="U1966" s="461">
        <v>16.581165742871402</v>
      </c>
      <c r="V1966" s="464">
        <v>6817831103383.1719</v>
      </c>
      <c r="W1966" s="460">
        <v>2151.7292356612115</v>
      </c>
      <c r="X1966" s="463">
        <v>4.3103859018154701E-2</v>
      </c>
      <c r="Y1966" s="476">
        <v>2.0000000000000001E-4</v>
      </c>
    </row>
    <row r="1967" spans="1:25" x14ac:dyDescent="0.2">
      <c r="A1967" s="475">
        <f t="shared" si="30"/>
        <v>1963</v>
      </c>
      <c r="B1967" s="462">
        <v>0.53748005949572253</v>
      </c>
      <c r="C1967" s="461">
        <v>4698.4996134105286</v>
      </c>
      <c r="D1967" s="462">
        <v>0.2</v>
      </c>
      <c r="E1967" s="462">
        <v>0.5918655815311844</v>
      </c>
      <c r="F1967" s="516">
        <v>2023.86</v>
      </c>
      <c r="G1967" s="464">
        <v>271115783167.70245</v>
      </c>
      <c r="H1967" s="461">
        <v>3263449.7422899832</v>
      </c>
      <c r="I1967" s="464">
        <v>152151681868.37476</v>
      </c>
      <c r="J1967" s="462">
        <v>0.51357970983256296</v>
      </c>
      <c r="K1967" s="464">
        <v>3236187629.7133355</v>
      </c>
      <c r="L1967" s="464">
        <v>0</v>
      </c>
      <c r="M1967" s="464">
        <v>282054165910.20087</v>
      </c>
      <c r="N1967" s="464">
        <v>40136598515.700485</v>
      </c>
      <c r="O1967" s="464">
        <v>40871.330521626885</v>
      </c>
      <c r="P1967" s="461">
        <v>306198.80592369201</v>
      </c>
      <c r="Q1967" s="461">
        <v>153188.28429137554</v>
      </c>
      <c r="R1967" s="464">
        <v>712124941046.42773</v>
      </c>
      <c r="S1967" s="462">
        <v>0.70499758093485598</v>
      </c>
      <c r="T1967" s="462">
        <v>0.47993852154461203</v>
      </c>
      <c r="U1967" s="461">
        <v>17.746966349213348</v>
      </c>
      <c r="V1967" s="464">
        <v>6734789233817.2383</v>
      </c>
      <c r="W1967" s="460">
        <v>2127.4287203854014</v>
      </c>
      <c r="X1967" s="463">
        <v>4.0665928593630246E-2</v>
      </c>
      <c r="Y1967" s="476">
        <v>2.0000000000000001E-4</v>
      </c>
    </row>
    <row r="1968" spans="1:25" x14ac:dyDescent="0.2">
      <c r="A1968" s="475">
        <f t="shared" si="30"/>
        <v>1964</v>
      </c>
      <c r="B1968" s="462">
        <v>0.51831543441144579</v>
      </c>
      <c r="C1968" s="461">
        <v>1917.8889558830961</v>
      </c>
      <c r="D1968" s="462">
        <v>0.47677511803848444</v>
      </c>
      <c r="E1968" s="462">
        <v>0.42657999777785827</v>
      </c>
      <c r="F1968" s="516">
        <v>2025.39</v>
      </c>
      <c r="G1968" s="464">
        <v>80231522635.857971</v>
      </c>
      <c r="H1968" s="461">
        <v>9190731.0541609339</v>
      </c>
      <c r="I1968" s="464">
        <v>316023265508.07367</v>
      </c>
      <c r="J1968" s="462">
        <v>0.42808179229402388</v>
      </c>
      <c r="K1968" s="464">
        <v>13808255866.718035</v>
      </c>
      <c r="L1968" s="464">
        <v>15581335432.502779</v>
      </c>
      <c r="M1968" s="464">
        <v>102049876607.34973</v>
      </c>
      <c r="N1968" s="464">
        <v>105404711718.96637</v>
      </c>
      <c r="O1968" s="464">
        <v>27915.36809447431</v>
      </c>
      <c r="P1968" s="461">
        <v>656969.15025933972</v>
      </c>
      <c r="Q1968" s="461">
        <v>386315.82163056661</v>
      </c>
      <c r="R1968" s="464">
        <v>714204070319.5708</v>
      </c>
      <c r="S1968" s="462">
        <v>0.54514278578392872</v>
      </c>
      <c r="T1968" s="462">
        <v>0.30857020346066416</v>
      </c>
      <c r="U1968" s="461">
        <v>15.110885360884334</v>
      </c>
      <c r="V1968" s="464">
        <v>3785852437192.4863</v>
      </c>
      <c r="W1968" s="460">
        <v>1194.4939166120137</v>
      </c>
      <c r="X1968" s="463">
        <v>4.6508492881269459E-2</v>
      </c>
      <c r="Y1968" s="476">
        <v>2.0000000000000001E-4</v>
      </c>
    </row>
    <row r="1969" spans="1:25" x14ac:dyDescent="0.2">
      <c r="A1969" s="475">
        <f t="shared" si="30"/>
        <v>1965</v>
      </c>
      <c r="B1969" s="462">
        <v>0.39497079237139998</v>
      </c>
      <c r="C1969" s="461">
        <v>5582.8649690996353</v>
      </c>
      <c r="D1969" s="462">
        <v>1.0608740967297359</v>
      </c>
      <c r="E1969" s="462">
        <v>0.47356970032565776</v>
      </c>
      <c r="F1969" s="516">
        <v>2026.55</v>
      </c>
      <c r="G1969" s="464">
        <v>268458329871.6857</v>
      </c>
      <c r="H1969" s="461">
        <v>35036195.023143016</v>
      </c>
      <c r="I1969" s="464">
        <v>733562900130.0127</v>
      </c>
      <c r="J1969" s="462">
        <v>0.31170219694904344</v>
      </c>
      <c r="K1969" s="464">
        <v>29094488536.15453</v>
      </c>
      <c r="L1969" s="464">
        <v>80045397964.290222</v>
      </c>
      <c r="M1969" s="464">
        <v>51634292572.847</v>
      </c>
      <c r="N1969" s="464">
        <v>90620153010.254974</v>
      </c>
      <c r="O1969" s="464">
        <v>26766.281887445362</v>
      </c>
      <c r="P1969" s="461">
        <v>573096.83881902194</v>
      </c>
      <c r="Q1969" s="461">
        <v>373617.47123472265</v>
      </c>
      <c r="R1969" s="464">
        <v>1284541437005.3418</v>
      </c>
      <c r="S1969" s="462">
        <v>0.4717139771762569</v>
      </c>
      <c r="T1969" s="462">
        <v>0.37179975760492523</v>
      </c>
      <c r="U1969" s="461">
        <v>16.294271719119898</v>
      </c>
      <c r="V1969" s="464">
        <v>8428109033679.2861</v>
      </c>
      <c r="W1969" s="460">
        <v>2654.1104823628016</v>
      </c>
      <c r="X1969" s="463">
        <v>4.5375160788841448E-2</v>
      </c>
      <c r="Y1969" s="476">
        <v>2.0000000000000001E-4</v>
      </c>
    </row>
    <row r="1970" spans="1:25" x14ac:dyDescent="0.2">
      <c r="A1970" s="475">
        <f t="shared" si="30"/>
        <v>1966</v>
      </c>
      <c r="B1970" s="462">
        <v>0.39714171388397629</v>
      </c>
      <c r="C1970" s="461">
        <v>3276.1506210711132</v>
      </c>
      <c r="D1970" s="462">
        <v>0.65745867617415965</v>
      </c>
      <c r="E1970" s="462">
        <v>0.43874965806604005</v>
      </c>
      <c r="F1970" s="516">
        <v>2024.59</v>
      </c>
      <c r="G1970" s="464">
        <v>205525071418.69098</v>
      </c>
      <c r="H1970" s="461">
        <v>14709132.504862381</v>
      </c>
      <c r="I1970" s="464">
        <v>336469338643.85455</v>
      </c>
      <c r="J1970" s="462">
        <v>0.24340689966452966</v>
      </c>
      <c r="K1970" s="464">
        <v>8046842634.7803745</v>
      </c>
      <c r="L1970" s="464">
        <v>0</v>
      </c>
      <c r="M1970" s="464">
        <v>206438395893.10309</v>
      </c>
      <c r="N1970" s="464">
        <v>23258396210.371647</v>
      </c>
      <c r="O1970" s="464">
        <v>22254.92688035938</v>
      </c>
      <c r="P1970" s="461">
        <v>191453.09886211157</v>
      </c>
      <c r="Q1970" s="461">
        <v>91748.964979593817</v>
      </c>
      <c r="R1970" s="464">
        <v>839129035249.02661</v>
      </c>
      <c r="S1970" s="462">
        <v>0.55539734741309721</v>
      </c>
      <c r="T1970" s="462">
        <v>0.29171686665403329</v>
      </c>
      <c r="U1970" s="461">
        <v>18.01246464328359</v>
      </c>
      <c r="V1970" s="464">
        <v>4862601246640.5166</v>
      </c>
      <c r="W1970" s="460">
        <v>1533.4617624446842</v>
      </c>
      <c r="X1970" s="463">
        <v>4.0514183933358004E-2</v>
      </c>
      <c r="Y1970" s="476">
        <v>2.0000000000000001E-4</v>
      </c>
    </row>
    <row r="1971" spans="1:25" x14ac:dyDescent="0.2">
      <c r="A1971" s="475">
        <f t="shared" si="30"/>
        <v>1967</v>
      </c>
      <c r="B1971" s="462">
        <v>0.48197482502662137</v>
      </c>
      <c r="C1971" s="461">
        <v>7382.0472780277705</v>
      </c>
      <c r="D1971" s="462">
        <v>0.37726996423059622</v>
      </c>
      <c r="E1971" s="462">
        <v>0.42363640063658786</v>
      </c>
      <c r="F1971" s="516">
        <v>2024.43</v>
      </c>
      <c r="G1971" s="464">
        <v>435702046430.45514</v>
      </c>
      <c r="H1971" s="461">
        <v>6787230.7966903783</v>
      </c>
      <c r="I1971" s="464">
        <v>285292312924.24237</v>
      </c>
      <c r="J1971" s="462">
        <v>0.48197482502662137</v>
      </c>
      <c r="K1971" s="464">
        <v>8578806282.0773811</v>
      </c>
      <c r="L1971" s="464">
        <v>0</v>
      </c>
      <c r="M1971" s="464">
        <v>237254373058.19055</v>
      </c>
      <c r="N1971" s="464">
        <v>131650170464.00667</v>
      </c>
      <c r="O1971" s="464">
        <v>31673.303505229465</v>
      </c>
      <c r="P1971" s="461">
        <v>919602.80040324398</v>
      </c>
      <c r="Q1971" s="461">
        <v>601510.04920255719</v>
      </c>
      <c r="R1971" s="464">
        <v>991059738661.66931</v>
      </c>
      <c r="S1971" s="462">
        <v>0.62849494936432182</v>
      </c>
      <c r="T1971" s="462">
        <v>0.57642211412705779</v>
      </c>
      <c r="U1971" s="461">
        <v>17.556562646022776</v>
      </c>
      <c r="V1971" s="464">
        <v>10903586688391.648</v>
      </c>
      <c r="W1971" s="460">
        <v>3440.9374754819632</v>
      </c>
      <c r="X1971" s="463">
        <v>4.2063351065019329E-2</v>
      </c>
      <c r="Y1971" s="476">
        <v>2.0000000000000001E-4</v>
      </c>
    </row>
    <row r="1972" spans="1:25" x14ac:dyDescent="0.2">
      <c r="A1972" s="475">
        <f t="shared" si="30"/>
        <v>1968</v>
      </c>
      <c r="B1972" s="462">
        <v>0.71475555661813717</v>
      </c>
      <c r="C1972" s="461">
        <v>6311.7194135193513</v>
      </c>
      <c r="D1972" s="462">
        <v>0.95157276580865369</v>
      </c>
      <c r="E1972" s="462">
        <v>0.1890100862696486</v>
      </c>
      <c r="F1972" s="516">
        <v>2024.78</v>
      </c>
      <c r="G1972" s="464">
        <v>456527555842.68915</v>
      </c>
      <c r="H1972" s="461">
        <v>27267353.053835586</v>
      </c>
      <c r="I1972" s="464">
        <v>625464766211.60095</v>
      </c>
      <c r="J1972" s="462">
        <v>0.36073732746647058</v>
      </c>
      <c r="K1972" s="464">
        <v>15777399284.785532</v>
      </c>
      <c r="L1972" s="464">
        <v>0</v>
      </c>
      <c r="M1972" s="464">
        <v>435086548404.80365</v>
      </c>
      <c r="N1972" s="464">
        <v>33371518510.841213</v>
      </c>
      <c r="O1972" s="464">
        <v>31349.477194414132</v>
      </c>
      <c r="P1972" s="461">
        <v>270406.33998144302</v>
      </c>
      <c r="Q1972" s="461">
        <v>143309.12227750471</v>
      </c>
      <c r="R1972" s="464">
        <v>1775163239675.2368</v>
      </c>
      <c r="S1972" s="462">
        <v>0.63015244298142836</v>
      </c>
      <c r="T1972" s="462">
        <v>0.35951479475122727</v>
      </c>
      <c r="U1972" s="461">
        <v>17.263554448881933</v>
      </c>
      <c r="V1972" s="464">
        <v>11934821754196.631</v>
      </c>
      <c r="W1972" s="460">
        <v>3769.7280983730302</v>
      </c>
      <c r="X1972" s="463">
        <v>4.294790276193515E-2</v>
      </c>
      <c r="Y1972" s="476">
        <v>2.0000000000000001E-4</v>
      </c>
    </row>
    <row r="1973" spans="1:25" x14ac:dyDescent="0.2">
      <c r="A1973" s="475">
        <f t="shared" si="30"/>
        <v>1969</v>
      </c>
      <c r="B1973" s="462">
        <v>0.58003045193336322</v>
      </c>
      <c r="C1973" s="461">
        <v>3913.1094604146883</v>
      </c>
      <c r="D1973" s="462">
        <v>1.0741317239081685</v>
      </c>
      <c r="E1973" s="462">
        <v>0.47840939749876821</v>
      </c>
      <c r="F1973" s="516">
        <v>2025.24</v>
      </c>
      <c r="G1973" s="464">
        <v>269873732290.98911</v>
      </c>
      <c r="H1973" s="461">
        <v>36727180.803637698</v>
      </c>
      <c r="I1973" s="464">
        <v>735895096001.89136</v>
      </c>
      <c r="J1973" s="462">
        <v>0.28887841418504279</v>
      </c>
      <c r="K1973" s="464">
        <v>45884193808.044395</v>
      </c>
      <c r="L1973" s="464">
        <v>69449518758.409073</v>
      </c>
      <c r="M1973" s="464">
        <v>151345047219.0975</v>
      </c>
      <c r="N1973" s="464">
        <v>48785691540.437065</v>
      </c>
      <c r="O1973" s="464">
        <v>26924.381899604276</v>
      </c>
      <c r="P1973" s="461">
        <v>349034.52198831568</v>
      </c>
      <c r="Q1973" s="461">
        <v>199162.46549078656</v>
      </c>
      <c r="R1973" s="464">
        <v>1355303572184.7632</v>
      </c>
      <c r="S1973" s="462">
        <v>0.49267576126187324</v>
      </c>
      <c r="T1973" s="462">
        <v>0.31963943653129395</v>
      </c>
      <c r="U1973" s="461">
        <v>16.566303405587291</v>
      </c>
      <c r="V1973" s="464">
        <v>7840803546254.2412</v>
      </c>
      <c r="W1973" s="460">
        <v>2471.4844374646855</v>
      </c>
      <c r="X1973" s="463">
        <v>4.4474084909031798E-2</v>
      </c>
      <c r="Y1973" s="476">
        <v>2.0000000000000001E-4</v>
      </c>
    </row>
    <row r="1974" spans="1:25" x14ac:dyDescent="0.2">
      <c r="A1974" s="475">
        <f t="shared" si="30"/>
        <v>1970</v>
      </c>
      <c r="B1974" s="462">
        <v>0.44249052976309461</v>
      </c>
      <c r="C1974" s="461">
        <v>7359.148173430488</v>
      </c>
      <c r="D1974" s="462">
        <v>0.9451858238707922</v>
      </c>
      <c r="E1974" s="462">
        <v>0.40788736334076886</v>
      </c>
      <c r="F1974" s="516">
        <v>2023.75</v>
      </c>
      <c r="G1974" s="464">
        <v>271791322069.01486</v>
      </c>
      <c r="H1974" s="461">
        <v>26286927.026579469</v>
      </c>
      <c r="I1974" s="464">
        <v>693533688289.69446</v>
      </c>
      <c r="J1974" s="462">
        <v>0.32502746073103039</v>
      </c>
      <c r="K1974" s="464">
        <v>6085320019.0287962</v>
      </c>
      <c r="L1974" s="464">
        <v>0</v>
      </c>
      <c r="M1974" s="464">
        <v>204834327325.8085</v>
      </c>
      <c r="N1974" s="464">
        <v>66267700361.28624</v>
      </c>
      <c r="O1974" s="464">
        <v>30625.638245403559</v>
      </c>
      <c r="P1974" s="461">
        <v>388344.75108664006</v>
      </c>
      <c r="Q1974" s="461">
        <v>232185.42047436372</v>
      </c>
      <c r="R1974" s="464">
        <v>1211274956679.9182</v>
      </c>
      <c r="S1974" s="462">
        <v>0.49262465172591535</v>
      </c>
      <c r="T1974" s="462">
        <v>0.37196436033058589</v>
      </c>
      <c r="U1974" s="461">
        <v>16.601829398418776</v>
      </c>
      <c r="V1974" s="464">
        <v>8242318982447.7061</v>
      </c>
      <c r="W1974" s="460">
        <v>2600.8748890738534</v>
      </c>
      <c r="X1974" s="463">
        <v>4.3909950563749744E-2</v>
      </c>
      <c r="Y1974" s="476">
        <v>2.0000000000000001E-4</v>
      </c>
    </row>
    <row r="1975" spans="1:25" x14ac:dyDescent="0.2">
      <c r="A1975" s="475">
        <f t="shared" si="30"/>
        <v>1971</v>
      </c>
      <c r="B1975" s="462">
        <v>0.29588456109289535</v>
      </c>
      <c r="C1975" s="461">
        <v>5738.6616802169601</v>
      </c>
      <c r="D1975" s="462">
        <v>1.2434682389425429</v>
      </c>
      <c r="E1975" s="462">
        <v>0.62293527626749001</v>
      </c>
      <c r="F1975" s="516">
        <v>2023.77</v>
      </c>
      <c r="G1975" s="464">
        <v>513727686245.13525</v>
      </c>
      <c r="H1975" s="461">
        <v>40838876.36546205</v>
      </c>
      <c r="I1975" s="464">
        <v>880150212249.79749</v>
      </c>
      <c r="J1975" s="462">
        <v>0.29588456109289529</v>
      </c>
      <c r="K1975" s="464">
        <v>17075763526.844957</v>
      </c>
      <c r="L1975" s="464">
        <v>0</v>
      </c>
      <c r="M1975" s="464">
        <v>404675758728.64667</v>
      </c>
      <c r="N1975" s="464">
        <v>20789575372.682491</v>
      </c>
      <c r="O1975" s="464">
        <v>15848.511910176094</v>
      </c>
      <c r="P1975" s="461">
        <v>185292.17521052796</v>
      </c>
      <c r="Q1975" s="461">
        <v>96554.50376630605</v>
      </c>
      <c r="R1975" s="464">
        <v>1822736727189.8809</v>
      </c>
      <c r="S1975" s="462">
        <v>0.54651844831965835</v>
      </c>
      <c r="T1975" s="462">
        <v>0.38868085961559229</v>
      </c>
      <c r="U1975" s="461">
        <v>17.321695012307199</v>
      </c>
      <c r="V1975" s="464">
        <v>13212093637811.912</v>
      </c>
      <c r="W1975" s="460">
        <v>4172.8054315007912</v>
      </c>
      <c r="X1975" s="463">
        <v>4.2999617785171675E-2</v>
      </c>
      <c r="Y1975" s="476">
        <v>2.0000000000000001E-4</v>
      </c>
    </row>
    <row r="1976" spans="1:25" x14ac:dyDescent="0.2">
      <c r="A1976" s="475">
        <f t="shared" si="30"/>
        <v>1972</v>
      </c>
      <c r="B1976" s="462">
        <v>0.52690455875995335</v>
      </c>
      <c r="C1976" s="461">
        <v>7417.5736184560847</v>
      </c>
      <c r="D1976" s="462">
        <v>0.33461679818218981</v>
      </c>
      <c r="E1976" s="462">
        <v>0.52125805633988753</v>
      </c>
      <c r="F1976" s="516">
        <v>2025.12</v>
      </c>
      <c r="G1976" s="464">
        <v>76205043591.461273</v>
      </c>
      <c r="H1976" s="461">
        <v>5610478.2670373125</v>
      </c>
      <c r="I1976" s="464">
        <v>190178386687.90933</v>
      </c>
      <c r="J1976" s="462">
        <v>0.33158459093728065</v>
      </c>
      <c r="K1976" s="464">
        <v>7897223546.9346399</v>
      </c>
      <c r="L1976" s="464">
        <v>0</v>
      </c>
      <c r="M1976" s="464">
        <v>72521826030.226715</v>
      </c>
      <c r="N1976" s="464">
        <v>62499573524.526764</v>
      </c>
      <c r="O1976" s="464">
        <v>27107.712599812236</v>
      </c>
      <c r="P1976" s="461">
        <v>397425.82995845721</v>
      </c>
      <c r="Q1976" s="461">
        <v>210513.92732170905</v>
      </c>
      <c r="R1976" s="464">
        <v>463464467117.96777</v>
      </c>
      <c r="S1976" s="462">
        <v>0.52255495466057633</v>
      </c>
      <c r="T1976" s="462">
        <v>0.30887549480561227</v>
      </c>
      <c r="U1976" s="461">
        <v>16.104654433391847</v>
      </c>
      <c r="V1976" s="464">
        <v>2685832754047.4429</v>
      </c>
      <c r="W1976" s="460">
        <v>846.63805390488039</v>
      </c>
      <c r="X1976" s="463">
        <v>4.3018588624307692E-2</v>
      </c>
      <c r="Y1976" s="476">
        <v>2.0000000000000001E-4</v>
      </c>
    </row>
    <row r="1977" spans="1:25" x14ac:dyDescent="0.2">
      <c r="A1977" s="475">
        <f t="shared" si="30"/>
        <v>1973</v>
      </c>
      <c r="B1977" s="462">
        <v>0.6809527637859798</v>
      </c>
      <c r="C1977" s="461">
        <v>2241.8842700973842</v>
      </c>
      <c r="D1977" s="462">
        <v>0.53710366431844514</v>
      </c>
      <c r="E1977" s="462">
        <v>0.20174006991832188</v>
      </c>
      <c r="F1977" s="516">
        <v>2026.13</v>
      </c>
      <c r="G1977" s="464">
        <v>116301429198.91624</v>
      </c>
      <c r="H1977" s="461">
        <v>11320182.51676714</v>
      </c>
      <c r="I1977" s="464">
        <v>362405303097.74615</v>
      </c>
      <c r="J1977" s="462">
        <v>0.44835011027612526</v>
      </c>
      <c r="K1977" s="464">
        <v>25957863818.018417</v>
      </c>
      <c r="L1977" s="464">
        <v>28149072518.104782</v>
      </c>
      <c r="M1977" s="464">
        <v>66221949656.360947</v>
      </c>
      <c r="N1977" s="464">
        <v>42049395715.959267</v>
      </c>
      <c r="O1977" s="464">
        <v>24303.154260803181</v>
      </c>
      <c r="P1977" s="461">
        <v>293289.24083011004</v>
      </c>
      <c r="Q1977" s="461">
        <v>169579.01341792382</v>
      </c>
      <c r="R1977" s="464">
        <v>623089674515.07324</v>
      </c>
      <c r="S1977" s="462">
        <v>0.54794828205190738</v>
      </c>
      <c r="T1977" s="462">
        <v>0.43217653196258154</v>
      </c>
      <c r="U1977" s="461">
        <v>15.430377632578239</v>
      </c>
      <c r="V1977" s="464">
        <v>4694783749590.167</v>
      </c>
      <c r="W1977" s="460">
        <v>1481.6159624981317</v>
      </c>
      <c r="X1977" s="463">
        <v>4.6143304256672568E-2</v>
      </c>
      <c r="Y1977" s="476">
        <v>2.0000000000000001E-4</v>
      </c>
    </row>
    <row r="1978" spans="1:25" x14ac:dyDescent="0.2">
      <c r="A1978" s="475">
        <f t="shared" si="30"/>
        <v>1974</v>
      </c>
      <c r="B1978" s="462">
        <v>0.4817943315548594</v>
      </c>
      <c r="C1978" s="461">
        <v>4936.4040299555263</v>
      </c>
      <c r="D1978" s="462">
        <v>0.54476195504925329</v>
      </c>
      <c r="E1978" s="462">
        <v>0.54720495303481975</v>
      </c>
      <c r="F1978" s="516">
        <v>2025.63</v>
      </c>
      <c r="G1978" s="464">
        <v>123862011893.89775</v>
      </c>
      <c r="H1978" s="461">
        <v>10718974.388389058</v>
      </c>
      <c r="I1978" s="464">
        <v>321006320369.58057</v>
      </c>
      <c r="J1978" s="462">
        <v>0.45606211995454304</v>
      </c>
      <c r="K1978" s="464">
        <v>7092974208.0634947</v>
      </c>
      <c r="L1978" s="464">
        <v>1460262518.4765074</v>
      </c>
      <c r="M1978" s="464">
        <v>78816090730.585526</v>
      </c>
      <c r="N1978" s="464">
        <v>7677075947.2530546</v>
      </c>
      <c r="O1978" s="464">
        <v>38085.997412182318</v>
      </c>
      <c r="P1978" s="461">
        <v>106362.64567616076</v>
      </c>
      <c r="Q1978" s="461">
        <v>35857.855103128029</v>
      </c>
      <c r="R1978" s="464">
        <v>609580238662.66174</v>
      </c>
      <c r="S1978" s="462">
        <v>0.60705285187643487</v>
      </c>
      <c r="T1978" s="462">
        <v>0.41544781365402172</v>
      </c>
      <c r="U1978" s="461">
        <v>15.896263810138969</v>
      </c>
      <c r="V1978" s="464">
        <v>4540810860468.8135</v>
      </c>
      <c r="W1978" s="460">
        <v>1432.3510370881954</v>
      </c>
      <c r="X1978" s="463">
        <v>4.4786999011242994E-2</v>
      </c>
      <c r="Y1978" s="476">
        <v>2.0000000000000001E-4</v>
      </c>
    </row>
    <row r="1979" spans="1:25" x14ac:dyDescent="0.2">
      <c r="A1979" s="475">
        <f t="shared" si="30"/>
        <v>1975</v>
      </c>
      <c r="B1979" s="462">
        <v>0.48998128378876182</v>
      </c>
      <c r="C1979" s="461">
        <v>5877.2146939655331</v>
      </c>
      <c r="D1979" s="462">
        <v>0.3936515887058834</v>
      </c>
      <c r="E1979" s="462">
        <v>0.7</v>
      </c>
      <c r="F1979" s="516">
        <v>2025.5</v>
      </c>
      <c r="G1979" s="464">
        <v>102178588575.32532</v>
      </c>
      <c r="H1979" s="461">
        <v>7037566.1644008635</v>
      </c>
      <c r="I1979" s="464">
        <v>254650695797.90002</v>
      </c>
      <c r="J1979" s="462">
        <v>0.4495154101538219</v>
      </c>
      <c r="K1979" s="464">
        <v>17639763301.56287</v>
      </c>
      <c r="L1979" s="464">
        <v>41633246665.24826</v>
      </c>
      <c r="M1979" s="464">
        <v>64720601015.7276</v>
      </c>
      <c r="N1979" s="464">
        <v>69067587915.115204</v>
      </c>
      <c r="O1979" s="464">
        <v>23450.856653185198</v>
      </c>
      <c r="P1979" s="461">
        <v>485533.78831951722</v>
      </c>
      <c r="Q1979" s="461">
        <v>268931.84562821192</v>
      </c>
      <c r="R1979" s="464">
        <v>542706692295.82788</v>
      </c>
      <c r="S1979" s="462">
        <v>0.55355652075203132</v>
      </c>
      <c r="T1979" s="462">
        <v>0.38777749283477397</v>
      </c>
      <c r="U1979" s="461">
        <v>15.790918228737041</v>
      </c>
      <c r="V1979" s="464">
        <v>3818265729624.4551</v>
      </c>
      <c r="W1979" s="460">
        <v>1205.8976913106696</v>
      </c>
      <c r="X1979" s="463">
        <v>4.4275598948243795E-2</v>
      </c>
      <c r="Y1979" s="476">
        <v>2.0000000000000001E-4</v>
      </c>
    </row>
    <row r="1980" spans="1:25" x14ac:dyDescent="0.2">
      <c r="A1980" s="475">
        <f t="shared" si="30"/>
        <v>1976</v>
      </c>
      <c r="B1980" s="462">
        <v>0.49108644210758107</v>
      </c>
      <c r="C1980" s="461">
        <v>2384.6885795661619</v>
      </c>
      <c r="D1980" s="462">
        <v>1.1038287544179464</v>
      </c>
      <c r="E1980" s="462">
        <v>0.44540602534609619</v>
      </c>
      <c r="F1980" s="516">
        <v>2024.73</v>
      </c>
      <c r="G1980" s="464">
        <v>371655353674.23047</v>
      </c>
      <c r="H1980" s="461">
        <v>39160368.007381581</v>
      </c>
      <c r="I1980" s="464">
        <v>720644801176.11145</v>
      </c>
      <c r="J1980" s="462">
        <v>0.11207951556944573</v>
      </c>
      <c r="K1980" s="464">
        <v>16989528498.128479</v>
      </c>
      <c r="L1980" s="464">
        <v>0</v>
      </c>
      <c r="M1980" s="464">
        <v>344946475015.56073</v>
      </c>
      <c r="N1980" s="464">
        <v>131162411205.41302</v>
      </c>
      <c r="O1980" s="464">
        <v>23317.610524391177</v>
      </c>
      <c r="P1980" s="461">
        <v>678417.61907134368</v>
      </c>
      <c r="Q1980" s="461">
        <v>456596.73434988235</v>
      </c>
      <c r="R1980" s="464">
        <v>1684504616082.2344</v>
      </c>
      <c r="S1980" s="462">
        <v>0.45819087122919544</v>
      </c>
      <c r="T1980" s="462">
        <v>0.23327005311391677</v>
      </c>
      <c r="U1980" s="461">
        <v>18.708170461722585</v>
      </c>
      <c r="V1980" s="464">
        <v>8101670082137.3076</v>
      </c>
      <c r="W1980" s="460">
        <v>2557.3551436416092</v>
      </c>
      <c r="X1980" s="463">
        <v>3.9018572207973438E-2</v>
      </c>
      <c r="Y1980" s="476">
        <v>2.0000000000000001E-4</v>
      </c>
    </row>
    <row r="1981" spans="1:25" x14ac:dyDescent="0.2">
      <c r="A1981" s="475">
        <f t="shared" si="30"/>
        <v>1977</v>
      </c>
      <c r="B1981" s="462">
        <v>0.54847565993485159</v>
      </c>
      <c r="C1981" s="461">
        <v>6354.0616885419431</v>
      </c>
      <c r="D1981" s="462">
        <v>0.54901892186442125</v>
      </c>
      <c r="E1981" s="462">
        <v>0.4719725761481724</v>
      </c>
      <c r="F1981" s="516">
        <v>2024.57</v>
      </c>
      <c r="G1981" s="464">
        <v>181353125056.9675</v>
      </c>
      <c r="H1981" s="461">
        <v>11037402.619974127</v>
      </c>
      <c r="I1981" s="464">
        <v>359757243743.93658</v>
      </c>
      <c r="J1981" s="462">
        <v>0.3863532866366991</v>
      </c>
      <c r="K1981" s="464">
        <v>10494856342.125849</v>
      </c>
      <c r="L1981" s="464">
        <v>0</v>
      </c>
      <c r="M1981" s="464">
        <v>153360588785.60138</v>
      </c>
      <c r="N1981" s="464">
        <v>105609615999.65724</v>
      </c>
      <c r="O1981" s="464">
        <v>31630.983407400563</v>
      </c>
      <c r="P1981" s="461">
        <v>550602.18982294737</v>
      </c>
      <c r="Q1981" s="461">
        <v>372911.73148380267</v>
      </c>
      <c r="R1981" s="464">
        <v>845247108801.08582</v>
      </c>
      <c r="S1981" s="462">
        <v>0.54822344281226676</v>
      </c>
      <c r="T1981" s="462">
        <v>0.37796868086615598</v>
      </c>
      <c r="U1981" s="461">
        <v>16.358245501490792</v>
      </c>
      <c r="V1981" s="464">
        <v>5867621753086.4004</v>
      </c>
      <c r="W1981" s="460">
        <v>1851.8745257961805</v>
      </c>
      <c r="X1981" s="463">
        <v>4.3682245001422655E-2</v>
      </c>
      <c r="Y1981" s="476">
        <v>2.0000000000000001E-4</v>
      </c>
    </row>
    <row r="1982" spans="1:25" x14ac:dyDescent="0.2">
      <c r="A1982" s="475">
        <f t="shared" si="30"/>
        <v>1978</v>
      </c>
      <c r="B1982" s="462">
        <v>0.51680022090508215</v>
      </c>
      <c r="C1982" s="461">
        <v>1500</v>
      </c>
      <c r="D1982" s="462">
        <v>0.51764302188617617</v>
      </c>
      <c r="E1982" s="462">
        <v>0.40979811148625783</v>
      </c>
      <c r="F1982" s="516">
        <v>2023.75</v>
      </c>
      <c r="G1982" s="464">
        <v>277682927355.68848</v>
      </c>
      <c r="H1982" s="461">
        <v>10362161.485015577</v>
      </c>
      <c r="I1982" s="464">
        <v>325677175660.39246</v>
      </c>
      <c r="J1982" s="462">
        <v>0.43300204617782645</v>
      </c>
      <c r="K1982" s="464">
        <v>11971293077.921871</v>
      </c>
      <c r="L1982" s="464">
        <v>0</v>
      </c>
      <c r="M1982" s="464">
        <v>278422230231.61548</v>
      </c>
      <c r="N1982" s="464">
        <v>24747873642.927784</v>
      </c>
      <c r="O1982" s="464">
        <v>33736.837804346418</v>
      </c>
      <c r="P1982" s="461">
        <v>232928.82308964193</v>
      </c>
      <c r="Q1982" s="461">
        <v>100452.03405739892</v>
      </c>
      <c r="R1982" s="464">
        <v>890995618687.82007</v>
      </c>
      <c r="S1982" s="462">
        <v>0.64391695155258022</v>
      </c>
      <c r="T1982" s="462">
        <v>0.43984600475998409</v>
      </c>
      <c r="U1982" s="461">
        <v>17.212598537544658</v>
      </c>
      <c r="V1982" s="464">
        <v>7444140826873.75</v>
      </c>
      <c r="W1982" s="460">
        <v>2349.2371694190706</v>
      </c>
      <c r="X1982" s="463">
        <v>4.2146907279296479E-2</v>
      </c>
      <c r="Y1982" s="476">
        <v>2.0000000000000001E-4</v>
      </c>
    </row>
    <row r="1983" spans="1:25" x14ac:dyDescent="0.2">
      <c r="A1983" s="475">
        <f t="shared" si="30"/>
        <v>1979</v>
      </c>
      <c r="B1983" s="462">
        <v>0.39183084158622022</v>
      </c>
      <c r="C1983" s="461">
        <v>3231.7490959214033</v>
      </c>
      <c r="D1983" s="462">
        <v>0.21284978263821308</v>
      </c>
      <c r="E1983" s="462">
        <v>0.55292358728898494</v>
      </c>
      <c r="F1983" s="516">
        <v>2024.55</v>
      </c>
      <c r="G1983" s="464">
        <v>76694477582.992645</v>
      </c>
      <c r="H1983" s="461">
        <v>3451551.712381769</v>
      </c>
      <c r="I1983" s="464">
        <v>174125057655.93054</v>
      </c>
      <c r="J1983" s="462">
        <v>0.39183084158622017</v>
      </c>
      <c r="K1983" s="464">
        <v>3096464067.3952699</v>
      </c>
      <c r="L1983" s="464">
        <v>0</v>
      </c>
      <c r="M1983" s="464">
        <v>86324423341.706482</v>
      </c>
      <c r="N1983" s="464">
        <v>152856076707.07767</v>
      </c>
      <c r="O1983" s="464">
        <v>32998.739145929212</v>
      </c>
      <c r="P1983" s="461">
        <v>984068.77121484384</v>
      </c>
      <c r="Q1983" s="461">
        <v>640513.86003623158</v>
      </c>
      <c r="R1983" s="464">
        <v>488072206492.04834</v>
      </c>
      <c r="S1983" s="462">
        <v>0.46516035795484201</v>
      </c>
      <c r="T1983" s="462">
        <v>0.31606852840630806</v>
      </c>
      <c r="U1983" s="461">
        <v>15.949315179151935</v>
      </c>
      <c r="V1983" s="464">
        <v>2802512500599.5815</v>
      </c>
      <c r="W1983" s="460">
        <v>884.39142068771253</v>
      </c>
      <c r="X1983" s="463">
        <v>4.417148096178708E-2</v>
      </c>
      <c r="Y1983" s="476">
        <v>2.0000000000000001E-4</v>
      </c>
    </row>
    <row r="1984" spans="1:25" x14ac:dyDescent="0.2">
      <c r="A1984" s="475">
        <f t="shared" si="30"/>
        <v>1980</v>
      </c>
      <c r="B1984" s="462">
        <v>0.46995545935681698</v>
      </c>
      <c r="C1984" s="461">
        <v>5047.4493574442931</v>
      </c>
      <c r="D1984" s="462">
        <v>1.3875768435270446</v>
      </c>
      <c r="E1984" s="462">
        <v>0.457242719378325</v>
      </c>
      <c r="F1984" s="516">
        <v>2025.68</v>
      </c>
      <c r="G1984" s="464">
        <v>227785655015.21216</v>
      </c>
      <c r="H1984" s="461">
        <v>46875622.23853682</v>
      </c>
      <c r="I1984" s="464">
        <v>964980166939.74438</v>
      </c>
      <c r="J1984" s="462">
        <v>0.24401039573284278</v>
      </c>
      <c r="K1984" s="464">
        <v>49148003995.115128</v>
      </c>
      <c r="L1984" s="464">
        <v>75114830090.575897</v>
      </c>
      <c r="M1984" s="464">
        <v>109945065252.94258</v>
      </c>
      <c r="N1984" s="464">
        <v>10936758087.081631</v>
      </c>
      <c r="O1984" s="464">
        <v>25972.958041521688</v>
      </c>
      <c r="P1984" s="461">
        <v>132126.64110041587</v>
      </c>
      <c r="Q1984" s="461">
        <v>39572.680416697534</v>
      </c>
      <c r="R1984" s="464">
        <v>1481874922000.7021</v>
      </c>
      <c r="S1984" s="462">
        <v>0.42735653478172919</v>
      </c>
      <c r="T1984" s="462">
        <v>0.29010569954152121</v>
      </c>
      <c r="U1984" s="461">
        <v>15.969556757087405</v>
      </c>
      <c r="V1984" s="464">
        <v>7510645449957.0361</v>
      </c>
      <c r="W1984" s="460">
        <v>2369.8715885312754</v>
      </c>
      <c r="X1984" s="463">
        <v>4.6306101492084799E-2</v>
      </c>
      <c r="Y1984" s="476">
        <v>2.0000000000000001E-4</v>
      </c>
    </row>
    <row r="1985" spans="1:25" x14ac:dyDescent="0.2">
      <c r="A1985" s="475">
        <f t="shared" si="30"/>
        <v>1981</v>
      </c>
      <c r="B1985" s="462">
        <v>0.45030832817342858</v>
      </c>
      <c r="C1985" s="461">
        <v>3367.3798197191209</v>
      </c>
      <c r="D1985" s="462">
        <v>0.69732979245170512</v>
      </c>
      <c r="E1985" s="462">
        <v>0.4432515214834899</v>
      </c>
      <c r="F1985" s="516">
        <v>2025.53</v>
      </c>
      <c r="G1985" s="464">
        <v>193428402476.65469</v>
      </c>
      <c r="H1985" s="461">
        <v>15798760.495842285</v>
      </c>
      <c r="I1985" s="464">
        <v>509803937111.89069</v>
      </c>
      <c r="J1985" s="462">
        <v>0.45030832817342858</v>
      </c>
      <c r="K1985" s="464">
        <v>45285199074.003319</v>
      </c>
      <c r="L1985" s="464">
        <v>98944637132.186325</v>
      </c>
      <c r="M1985" s="464">
        <v>106010621749.77408</v>
      </c>
      <c r="N1985" s="464">
        <v>50108721913.212204</v>
      </c>
      <c r="O1985" s="464">
        <v>41975.478739013204</v>
      </c>
      <c r="P1985" s="461">
        <v>363360.08557065023</v>
      </c>
      <c r="Q1985" s="461">
        <v>219356.47042191357</v>
      </c>
      <c r="R1985" s="464">
        <v>1003372867418.225</v>
      </c>
      <c r="S1985" s="462">
        <v>0.57877012789612714</v>
      </c>
      <c r="T1985" s="462">
        <v>0.41898518162390697</v>
      </c>
      <c r="U1985" s="461">
        <v>15.602980687078579</v>
      </c>
      <c r="V1985" s="464">
        <v>7273473629546.9189</v>
      </c>
      <c r="W1985" s="460">
        <v>2297.2236153124968</v>
      </c>
      <c r="X1985" s="463">
        <v>4.6335652405814748E-2</v>
      </c>
      <c r="Y1985" s="476">
        <v>2.0000000000000001E-4</v>
      </c>
    </row>
    <row r="1986" spans="1:25" x14ac:dyDescent="0.2">
      <c r="A1986" s="475">
        <f t="shared" si="30"/>
        <v>1982</v>
      </c>
      <c r="B1986" s="462">
        <v>0.35034705624161938</v>
      </c>
      <c r="C1986" s="461">
        <v>3814.2091406322024</v>
      </c>
      <c r="D1986" s="462">
        <v>1.1218826596929703</v>
      </c>
      <c r="E1986" s="462">
        <v>0.49852192916808413</v>
      </c>
      <c r="F1986" s="516">
        <v>2025.09</v>
      </c>
      <c r="G1986" s="464">
        <v>367825585528.46429</v>
      </c>
      <c r="H1986" s="461">
        <v>39592243.381475225</v>
      </c>
      <c r="I1986" s="464">
        <v>488463345958.22345</v>
      </c>
      <c r="J1986" s="462">
        <v>-0.15974157848643444</v>
      </c>
      <c r="K1986" s="464">
        <v>11320693354.544876</v>
      </c>
      <c r="L1986" s="464">
        <v>0</v>
      </c>
      <c r="M1986" s="464">
        <v>155086816884.72012</v>
      </c>
      <c r="N1986" s="464">
        <v>64182626218.952461</v>
      </c>
      <c r="O1986" s="464">
        <v>29850.899283412076</v>
      </c>
      <c r="P1986" s="461">
        <v>426860.36410979566</v>
      </c>
      <c r="Q1986" s="461">
        <v>257286.69330491484</v>
      </c>
      <c r="R1986" s="464">
        <v>1121299601728.2871</v>
      </c>
      <c r="S1986" s="462">
        <v>0.34654284020402149</v>
      </c>
      <c r="T1986" s="462">
        <v>0.22208822922295654</v>
      </c>
      <c r="U1986" s="461">
        <v>30.109922676920171</v>
      </c>
      <c r="V1986" s="464">
        <v>7801686552588.1758</v>
      </c>
      <c r="W1986" s="460">
        <v>2465.0951911509219</v>
      </c>
      <c r="X1986" s="463">
        <v>2.5730545099581319E-2</v>
      </c>
      <c r="Y1986" s="476">
        <v>2.0000000000000001E-4</v>
      </c>
    </row>
    <row r="1987" spans="1:25" x14ac:dyDescent="0.2">
      <c r="A1987" s="475">
        <f t="shared" si="30"/>
        <v>1983</v>
      </c>
      <c r="B1987" s="462">
        <v>0.45581984121497604</v>
      </c>
      <c r="C1987" s="461">
        <v>1500</v>
      </c>
      <c r="D1987" s="462">
        <v>1.0687656109417594</v>
      </c>
      <c r="E1987" s="462">
        <v>0.19525587984983978</v>
      </c>
      <c r="F1987" s="516">
        <v>2025.97</v>
      </c>
      <c r="G1987" s="464">
        <v>315201374380.93158</v>
      </c>
      <c r="H1987" s="461">
        <v>38729306.78653799</v>
      </c>
      <c r="I1987" s="464">
        <v>882618658825.73877</v>
      </c>
      <c r="J1987" s="462">
        <v>0.32341055001272123</v>
      </c>
      <c r="K1987" s="464">
        <v>14713436113.14749</v>
      </c>
      <c r="L1987" s="464">
        <v>8245219606.3157396</v>
      </c>
      <c r="M1987" s="464">
        <v>163778473497.49939</v>
      </c>
      <c r="N1987" s="464">
        <v>20464384201.05582</v>
      </c>
      <c r="O1987" s="464">
        <v>26900.001980669644</v>
      </c>
      <c r="P1987" s="461">
        <v>171601.65385743824</v>
      </c>
      <c r="Q1987" s="461">
        <v>74944.734468111739</v>
      </c>
      <c r="R1987" s="464">
        <v>1509622461692.9116</v>
      </c>
      <c r="S1987" s="462">
        <v>0.50924978462586601</v>
      </c>
      <c r="T1987" s="462">
        <v>0.33869560757083905</v>
      </c>
      <c r="U1987" s="461">
        <v>16.666208711083517</v>
      </c>
      <c r="V1987" s="464">
        <v>9463842818785.3047</v>
      </c>
      <c r="W1987" s="460">
        <v>2988.4906240926448</v>
      </c>
      <c r="X1987" s="463">
        <v>4.3327920140144242E-2</v>
      </c>
      <c r="Y1987" s="476">
        <v>2.0000000000000001E-4</v>
      </c>
    </row>
    <row r="1988" spans="1:25" x14ac:dyDescent="0.2">
      <c r="A1988" s="475">
        <f t="shared" si="30"/>
        <v>1984</v>
      </c>
      <c r="B1988" s="462">
        <v>0.34024012465393139</v>
      </c>
      <c r="C1988" s="461">
        <v>2297.5193329210551</v>
      </c>
      <c r="D1988" s="462">
        <v>0.36282097658837192</v>
      </c>
      <c r="E1988" s="462">
        <v>0.42965531286254227</v>
      </c>
      <c r="F1988" s="516">
        <v>2024.02</v>
      </c>
      <c r="G1988" s="464">
        <v>165171421737.61868</v>
      </c>
      <c r="H1988" s="461">
        <v>6140631.3576090513</v>
      </c>
      <c r="I1988" s="464">
        <v>246144356544.2384</v>
      </c>
      <c r="J1988" s="462">
        <v>0.34024012465393139</v>
      </c>
      <c r="K1988" s="464">
        <v>11503837583.733727</v>
      </c>
      <c r="L1988" s="464">
        <v>0</v>
      </c>
      <c r="M1988" s="464">
        <v>147081589153.11865</v>
      </c>
      <c r="N1988" s="464">
        <v>87222386576.664658</v>
      </c>
      <c r="O1988" s="464">
        <v>29564.539158966221</v>
      </c>
      <c r="P1988" s="461">
        <v>597970.10321111022</v>
      </c>
      <c r="Q1988" s="461">
        <v>348862.35153925861</v>
      </c>
      <c r="R1988" s="464">
        <v>645786969581.5896</v>
      </c>
      <c r="S1988" s="462">
        <v>0.53810512697615442</v>
      </c>
      <c r="T1988" s="462">
        <v>0.36801565399235314</v>
      </c>
      <c r="U1988" s="461">
        <v>17.117952117263631</v>
      </c>
      <c r="V1988" s="464">
        <v>4515551007059.4121</v>
      </c>
      <c r="W1988" s="460">
        <v>1425.8215815757339</v>
      </c>
      <c r="X1988" s="463">
        <v>4.2258706020020687E-2</v>
      </c>
      <c r="Y1988" s="476">
        <v>2.0000000000000001E-4</v>
      </c>
    </row>
    <row r="1989" spans="1:25" x14ac:dyDescent="0.2">
      <c r="A1989" s="475">
        <f t="shared" si="30"/>
        <v>1985</v>
      </c>
      <c r="B1989" s="462">
        <v>0.57160567749833657</v>
      </c>
      <c r="C1989" s="461">
        <v>5298.2299615691163</v>
      </c>
      <c r="D1989" s="462">
        <v>0.76681121527802731</v>
      </c>
      <c r="E1989" s="462">
        <v>0.48765374281924878</v>
      </c>
      <c r="F1989" s="516">
        <v>2023.85</v>
      </c>
      <c r="G1989" s="464">
        <v>434441777302.04163</v>
      </c>
      <c r="H1989" s="461">
        <v>18516932.987365413</v>
      </c>
      <c r="I1989" s="464">
        <v>532339562097.58734</v>
      </c>
      <c r="J1989" s="462">
        <v>0.32095593117970844</v>
      </c>
      <c r="K1989" s="464">
        <v>14202526061.7659</v>
      </c>
      <c r="L1989" s="464">
        <v>0</v>
      </c>
      <c r="M1989" s="464">
        <v>459181867299.43573</v>
      </c>
      <c r="N1989" s="464">
        <v>52675065839.924942</v>
      </c>
      <c r="O1989" s="464">
        <v>39709.575780400199</v>
      </c>
      <c r="P1989" s="461">
        <v>305991.12853715871</v>
      </c>
      <c r="Q1989" s="461">
        <v>173762.14169945108</v>
      </c>
      <c r="R1989" s="464">
        <v>1484014732403.6814</v>
      </c>
      <c r="S1989" s="462">
        <v>0.60590944132284508</v>
      </c>
      <c r="T1989" s="462">
        <v>0.39995850001493072</v>
      </c>
      <c r="U1989" s="461">
        <v>17.350155050952171</v>
      </c>
      <c r="V1989" s="464">
        <v>11441059748826.717</v>
      </c>
      <c r="W1989" s="460">
        <v>3611.7938210732136</v>
      </c>
      <c r="X1989" s="463">
        <v>4.1551633831274179E-2</v>
      </c>
      <c r="Y1989" s="476">
        <v>2.0000000000000001E-4</v>
      </c>
    </row>
    <row r="1990" spans="1:25" x14ac:dyDescent="0.2">
      <c r="A1990" s="475">
        <f t="shared" si="30"/>
        <v>1986</v>
      </c>
      <c r="B1990" s="462">
        <v>0.52056810635779593</v>
      </c>
      <c r="C1990" s="461">
        <v>7969.2086106338011</v>
      </c>
      <c r="D1990" s="462">
        <v>0.76684294899934591</v>
      </c>
      <c r="E1990" s="462">
        <v>0.59236433467237004</v>
      </c>
      <c r="F1990" s="516">
        <v>2024.12</v>
      </c>
      <c r="G1990" s="464">
        <v>417785153386.36035</v>
      </c>
      <c r="H1990" s="461">
        <v>17184507.591533985</v>
      </c>
      <c r="I1990" s="464">
        <v>398004831566.68231</v>
      </c>
      <c r="J1990" s="462">
        <v>0.25350588128749718</v>
      </c>
      <c r="K1990" s="464">
        <v>13499165457.561146</v>
      </c>
      <c r="L1990" s="464">
        <v>0</v>
      </c>
      <c r="M1990" s="464">
        <v>203023061193.63162</v>
      </c>
      <c r="N1990" s="464">
        <v>28148481338.474415</v>
      </c>
      <c r="O1990" s="464">
        <v>36183.919152992421</v>
      </c>
      <c r="P1990" s="461">
        <v>222017.25337039283</v>
      </c>
      <c r="Q1990" s="461">
        <v>111669.21886015551</v>
      </c>
      <c r="R1990" s="464">
        <v>977657669987.97461</v>
      </c>
      <c r="S1990" s="462">
        <v>0.5556213618053838</v>
      </c>
      <c r="T1990" s="462">
        <v>0.50834065156249308</v>
      </c>
      <c r="U1990" s="461">
        <v>18.014035472192077</v>
      </c>
      <c r="V1990" s="464">
        <v>9607707717642.2852</v>
      </c>
      <c r="W1990" s="460">
        <v>3032.2068958921668</v>
      </c>
      <c r="X1990" s="463">
        <v>4.1184734729499226E-2</v>
      </c>
      <c r="Y1990" s="476">
        <v>2.0000000000000001E-4</v>
      </c>
    </row>
    <row r="1991" spans="1:25" x14ac:dyDescent="0.2">
      <c r="A1991" s="475">
        <f t="shared" ref="A1991:A2054" si="31">A1990+1</f>
        <v>1987</v>
      </c>
      <c r="B1991" s="462">
        <v>0.40692380600788275</v>
      </c>
      <c r="C1991" s="461">
        <v>8401.9609837921471</v>
      </c>
      <c r="D1991" s="462">
        <v>1.0453747628746846</v>
      </c>
      <c r="E1991" s="462">
        <v>0.28811880610506491</v>
      </c>
      <c r="F1991" s="516">
        <v>2023.99</v>
      </c>
      <c r="G1991" s="464">
        <v>255338040881.77798</v>
      </c>
      <c r="H1991" s="461">
        <v>22124494.386160422</v>
      </c>
      <c r="I1991" s="464">
        <v>535226753337.26392</v>
      </c>
      <c r="J1991" s="462">
        <v>0.30160061035185171</v>
      </c>
      <c r="K1991" s="464">
        <v>8874937328.2260933</v>
      </c>
      <c r="L1991" s="464">
        <v>0</v>
      </c>
      <c r="M1991" s="464">
        <v>335282242016.84039</v>
      </c>
      <c r="N1991" s="464">
        <v>2270054005.9409513</v>
      </c>
      <c r="O1991" s="464">
        <v>24525.761330730107</v>
      </c>
      <c r="P1991" s="461">
        <v>57076.710193818275</v>
      </c>
      <c r="Q1991" s="461">
        <v>8832.4275484545688</v>
      </c>
      <c r="R1991" s="464">
        <v>1202744935797.2009</v>
      </c>
      <c r="S1991" s="462">
        <v>0.57580996778826132</v>
      </c>
      <c r="T1991" s="462">
        <v>0.30105583407758457</v>
      </c>
      <c r="U1991" s="461">
        <v>17.185831587126184</v>
      </c>
      <c r="V1991" s="464">
        <v>6720306684816.8281</v>
      </c>
      <c r="W1991" s="460">
        <v>2120.5787554671724</v>
      </c>
      <c r="X1991" s="463">
        <v>4.3609515481834664E-2</v>
      </c>
      <c r="Y1991" s="476">
        <v>2.0000000000000001E-4</v>
      </c>
    </row>
    <row r="1992" spans="1:25" x14ac:dyDescent="0.2">
      <c r="A1992" s="475">
        <f t="shared" si="31"/>
        <v>1988</v>
      </c>
      <c r="B1992" s="462">
        <v>0.57720977014632635</v>
      </c>
      <c r="C1992" s="461">
        <v>5630.3121381017054</v>
      </c>
      <c r="D1992" s="462">
        <v>0.55548032968222039</v>
      </c>
      <c r="E1992" s="462">
        <v>0.39604647590383291</v>
      </c>
      <c r="F1992" s="516">
        <v>2023.95</v>
      </c>
      <c r="G1992" s="464">
        <v>261387246985.14868</v>
      </c>
      <c r="H1992" s="461">
        <v>11364558.960240554</v>
      </c>
      <c r="I1992" s="464">
        <v>262048384403.60831</v>
      </c>
      <c r="J1992" s="462">
        <v>0.26243450856793316</v>
      </c>
      <c r="K1992" s="464">
        <v>10992882054.747272</v>
      </c>
      <c r="L1992" s="464">
        <v>0</v>
      </c>
      <c r="M1992" s="464">
        <v>216231373925.54721</v>
      </c>
      <c r="N1992" s="464">
        <v>18199980820.784744</v>
      </c>
      <c r="O1992" s="464">
        <v>16872.580929682947</v>
      </c>
      <c r="P1992" s="461">
        <v>170812.92494536913</v>
      </c>
      <c r="Q1992" s="461">
        <v>78893.862608599477</v>
      </c>
      <c r="R1992" s="464">
        <v>725963732194.80505</v>
      </c>
      <c r="S1992" s="462">
        <v>0.58649624427527425</v>
      </c>
      <c r="T1992" s="462">
        <v>0.43037664698727568</v>
      </c>
      <c r="U1992" s="461">
        <v>17.972770288797445</v>
      </c>
      <c r="V1992" s="464">
        <v>6165182419548.6543</v>
      </c>
      <c r="W1992" s="460">
        <v>1946.2842121714252</v>
      </c>
      <c r="X1992" s="463">
        <v>4.0540259135714622E-2</v>
      </c>
      <c r="Y1992" s="476">
        <v>2.0000000000000001E-4</v>
      </c>
    </row>
    <row r="1993" spans="1:25" x14ac:dyDescent="0.2">
      <c r="A1993" s="475">
        <f t="shared" si="31"/>
        <v>1989</v>
      </c>
      <c r="B1993" s="462">
        <v>0.47513903202827418</v>
      </c>
      <c r="C1993" s="461">
        <v>1500</v>
      </c>
      <c r="D1993" s="462">
        <v>0.85450562568768718</v>
      </c>
      <c r="E1993" s="462">
        <v>0.36837688838494742</v>
      </c>
      <c r="F1993" s="516">
        <v>2024.58</v>
      </c>
      <c r="G1993" s="464">
        <v>646503448265.24146</v>
      </c>
      <c r="H1993" s="461">
        <v>23977413.824463435</v>
      </c>
      <c r="I1993" s="464">
        <v>609930369937.02515</v>
      </c>
      <c r="J1993" s="462">
        <v>0.41417846202229203</v>
      </c>
      <c r="K1993" s="464">
        <v>14132352351.908171</v>
      </c>
      <c r="L1993" s="464">
        <v>0</v>
      </c>
      <c r="M1993" s="464">
        <v>453472970684.98157</v>
      </c>
      <c r="N1993" s="464">
        <v>124066182251.9348</v>
      </c>
      <c r="O1993" s="464">
        <v>21481.450288726333</v>
      </c>
      <c r="P1993" s="461">
        <v>745017.40737077792</v>
      </c>
      <c r="Q1993" s="461">
        <v>520087.52563559084</v>
      </c>
      <c r="R1993" s="464">
        <v>1831359012337.1433</v>
      </c>
      <c r="S1993" s="462">
        <v>0.63026534279190904</v>
      </c>
      <c r="T1993" s="462">
        <v>0.46294158396003082</v>
      </c>
      <c r="U1993" s="461">
        <v>17.554058580994287</v>
      </c>
      <c r="V1993" s="464">
        <v>16122803378621.332</v>
      </c>
      <c r="W1993" s="460">
        <v>5089.6530559596558</v>
      </c>
      <c r="X1993" s="463">
        <v>4.2048450981152161E-2</v>
      </c>
      <c r="Y1993" s="476">
        <v>2.0000000000000001E-4</v>
      </c>
    </row>
    <row r="1994" spans="1:25" x14ac:dyDescent="0.2">
      <c r="A1994" s="475">
        <f t="shared" si="31"/>
        <v>1990</v>
      </c>
      <c r="B1994" s="462">
        <v>0.57299201014195855</v>
      </c>
      <c r="C1994" s="461">
        <v>4326.7475427212066</v>
      </c>
      <c r="D1994" s="462">
        <v>1.0415402370334466</v>
      </c>
      <c r="E1994" s="462">
        <v>0.52124414362187066</v>
      </c>
      <c r="F1994" s="516">
        <v>2025.42</v>
      </c>
      <c r="G1994" s="464">
        <v>115095071971.89355</v>
      </c>
      <c r="H1994" s="461">
        <v>32696598.411886901</v>
      </c>
      <c r="I1994" s="464">
        <v>721417319896.67737</v>
      </c>
      <c r="J1994" s="462">
        <v>0.24442854559192784</v>
      </c>
      <c r="K1994" s="464">
        <v>11224432519.502499</v>
      </c>
      <c r="L1994" s="464">
        <v>4830732860.0379181</v>
      </c>
      <c r="M1994" s="464">
        <v>105335389519.7704</v>
      </c>
      <c r="N1994" s="464">
        <v>74070062351.924805</v>
      </c>
      <c r="O1994" s="464">
        <v>23124.02955282684</v>
      </c>
      <c r="P1994" s="461">
        <v>432761.27991533343</v>
      </c>
      <c r="Q1994" s="461">
        <v>263936.6360101857</v>
      </c>
      <c r="R1994" s="464">
        <v>1185227976842.0054</v>
      </c>
      <c r="S1994" s="462">
        <v>0.42297382696160174</v>
      </c>
      <c r="T1994" s="462">
        <v>0.2130389638818975</v>
      </c>
      <c r="U1994" s="461">
        <v>15.677512480740186</v>
      </c>
      <c r="V1994" s="464">
        <v>4411774613010.6777</v>
      </c>
      <c r="W1994" s="460">
        <v>1389.6205947929791</v>
      </c>
      <c r="X1994" s="463">
        <v>4.6547764248484003E-2</v>
      </c>
      <c r="Y1994" s="476">
        <v>2.0000000000000001E-4</v>
      </c>
    </row>
    <row r="1995" spans="1:25" x14ac:dyDescent="0.2">
      <c r="A1995" s="475">
        <f t="shared" si="31"/>
        <v>1991</v>
      </c>
      <c r="B1995" s="462">
        <v>0.5210135465976018</v>
      </c>
      <c r="C1995" s="461">
        <v>7596.1195873611596</v>
      </c>
      <c r="D1995" s="462">
        <v>0.88907479099398534</v>
      </c>
      <c r="E1995" s="462">
        <v>0.21908548038479997</v>
      </c>
      <c r="F1995" s="516">
        <v>2025.23</v>
      </c>
      <c r="G1995" s="464">
        <v>278104879718.97003</v>
      </c>
      <c r="H1995" s="461">
        <v>15810955.83865669</v>
      </c>
      <c r="I1995" s="464">
        <v>314713883644.13971</v>
      </c>
      <c r="J1995" s="462">
        <v>0.13452545753669753</v>
      </c>
      <c r="K1995" s="464">
        <v>9646719852.1288071</v>
      </c>
      <c r="L1995" s="464">
        <v>25988664698.826199</v>
      </c>
      <c r="M1995" s="464">
        <v>169827114397.24033</v>
      </c>
      <c r="N1995" s="464">
        <v>6545289179.940608</v>
      </c>
      <c r="O1995" s="464">
        <v>28211.198548559601</v>
      </c>
      <c r="P1995" s="461">
        <v>85229.077555766737</v>
      </c>
      <c r="Q1995" s="461">
        <v>26412.762932091933</v>
      </c>
      <c r="R1995" s="464">
        <v>819896505190.4873</v>
      </c>
      <c r="S1995" s="462">
        <v>0.53629088230869115</v>
      </c>
      <c r="T1995" s="462">
        <v>0.37270595939947893</v>
      </c>
      <c r="U1995" s="461">
        <v>18.413624146455508</v>
      </c>
      <c r="V1995" s="464">
        <v>6045334885767.4268</v>
      </c>
      <c r="W1995" s="460">
        <v>1908.089164845838</v>
      </c>
      <c r="X1995" s="463">
        <v>4.0898456238929438E-2</v>
      </c>
      <c r="Y1995" s="476">
        <v>2.0000000000000001E-4</v>
      </c>
    </row>
    <row r="1996" spans="1:25" x14ac:dyDescent="0.2">
      <c r="A1996" s="475">
        <f t="shared" si="31"/>
        <v>1992</v>
      </c>
      <c r="B1996" s="462">
        <v>0.48474593109176423</v>
      </c>
      <c r="C1996" s="461">
        <v>8134.8824900622294</v>
      </c>
      <c r="D1996" s="462">
        <v>0.58299606676218441</v>
      </c>
      <c r="E1996" s="462">
        <v>0.38270196280056695</v>
      </c>
      <c r="F1996" s="516">
        <v>2026.63</v>
      </c>
      <c r="G1996" s="464">
        <v>143979529010.29886</v>
      </c>
      <c r="H1996" s="461">
        <v>11919070.309463905</v>
      </c>
      <c r="I1996" s="464">
        <v>382235136265.49835</v>
      </c>
      <c r="J1996" s="462">
        <v>0.38413545431618801</v>
      </c>
      <c r="K1996" s="464">
        <v>42333405481.380348</v>
      </c>
      <c r="L1996" s="464">
        <v>100853623335.31476</v>
      </c>
      <c r="M1996" s="464">
        <v>20595589147.098568</v>
      </c>
      <c r="N1996" s="464">
        <v>67975471437.406837</v>
      </c>
      <c r="O1996" s="464">
        <v>32739.292837175366</v>
      </c>
      <c r="P1996" s="461">
        <v>388677.02314182604</v>
      </c>
      <c r="Q1996" s="461">
        <v>242258.70819818633</v>
      </c>
      <c r="R1996" s="464">
        <v>764003075079.03699</v>
      </c>
      <c r="S1996" s="462">
        <v>0.52170042508544656</v>
      </c>
      <c r="T1996" s="462">
        <v>0.37090901910501189</v>
      </c>
      <c r="U1996" s="461">
        <v>15.847679389035452</v>
      </c>
      <c r="V1996" s="464">
        <v>4950794214132.8418</v>
      </c>
      <c r="W1996" s="460">
        <v>1562.8320719434819</v>
      </c>
      <c r="X1996" s="463">
        <v>4.6149400328829887E-2</v>
      </c>
      <c r="Y1996" s="476">
        <v>2.0000000000000001E-4</v>
      </c>
    </row>
    <row r="1997" spans="1:25" x14ac:dyDescent="0.2">
      <c r="A1997" s="475">
        <f t="shared" si="31"/>
        <v>1993</v>
      </c>
      <c r="B1997" s="462">
        <v>0.54616523557756047</v>
      </c>
      <c r="C1997" s="461">
        <v>6293.6194633450714</v>
      </c>
      <c r="D1997" s="462">
        <v>0.27715671454758489</v>
      </c>
      <c r="E1997" s="462">
        <v>0.62551556287710453</v>
      </c>
      <c r="F1997" s="516">
        <v>2025.02</v>
      </c>
      <c r="G1997" s="464">
        <v>106065159486.76215</v>
      </c>
      <c r="H1997" s="461">
        <v>4551196.6750755059</v>
      </c>
      <c r="I1997" s="464">
        <v>156248800203.12476</v>
      </c>
      <c r="J1997" s="462">
        <v>0.37942652160327839</v>
      </c>
      <c r="K1997" s="464">
        <v>12110046924.372131</v>
      </c>
      <c r="L1997" s="464">
        <v>15054224785.503958</v>
      </c>
      <c r="M1997" s="464">
        <v>83648600728.555466</v>
      </c>
      <c r="N1997" s="464">
        <v>54339481047.972176</v>
      </c>
      <c r="O1997" s="464">
        <v>35216.589794973217</v>
      </c>
      <c r="P1997" s="461">
        <v>398545.27640663239</v>
      </c>
      <c r="Q1997" s="461">
        <v>212930.40243243793</v>
      </c>
      <c r="R1997" s="464">
        <v>446987578271.6543</v>
      </c>
      <c r="S1997" s="462">
        <v>0.57796830142688116</v>
      </c>
      <c r="T1997" s="462">
        <v>0.35340896433866137</v>
      </c>
      <c r="U1997" s="461">
        <v>16.927766236683226</v>
      </c>
      <c r="V1997" s="464">
        <v>2971962131197.3711</v>
      </c>
      <c r="W1997" s="460">
        <v>937.47899345100143</v>
      </c>
      <c r="X1997" s="463">
        <v>4.2816700903217104E-2</v>
      </c>
      <c r="Y1997" s="476">
        <v>2.0000000000000001E-4</v>
      </c>
    </row>
    <row r="1998" spans="1:25" x14ac:dyDescent="0.2">
      <c r="A1998" s="475">
        <f t="shared" si="31"/>
        <v>1994</v>
      </c>
      <c r="B1998" s="462">
        <v>0.62574535326587588</v>
      </c>
      <c r="C1998" s="461">
        <v>3633.6913665551483</v>
      </c>
      <c r="D1998" s="462">
        <v>0.54446576062407859</v>
      </c>
      <c r="E1998" s="462">
        <v>0.36231030407610615</v>
      </c>
      <c r="F1998" s="516">
        <v>2024.06</v>
      </c>
      <c r="G1998" s="464">
        <v>90647922390.363785</v>
      </c>
      <c r="H1998" s="461">
        <v>10701567.662967676</v>
      </c>
      <c r="I1998" s="464">
        <v>377895322602.32489</v>
      </c>
      <c r="J1998" s="462">
        <v>0.48470973346803758</v>
      </c>
      <c r="K1998" s="464">
        <v>14386703486.981089</v>
      </c>
      <c r="L1998" s="464">
        <v>0</v>
      </c>
      <c r="M1998" s="464">
        <v>98618619095.071579</v>
      </c>
      <c r="N1998" s="464">
        <v>22946907700.629608</v>
      </c>
      <c r="O1998" s="464">
        <v>26001.357993218364</v>
      </c>
      <c r="P1998" s="461">
        <v>188145.25701128208</v>
      </c>
      <c r="Q1998" s="461">
        <v>91386.881572348328</v>
      </c>
      <c r="R1998" s="464">
        <v>640117866001.37366</v>
      </c>
      <c r="S1998" s="462">
        <v>0.58520669823353666</v>
      </c>
      <c r="T1998" s="462">
        <v>0.37015585651670119</v>
      </c>
      <c r="U1998" s="461">
        <v>15.203045741987173</v>
      </c>
      <c r="V1998" s="464">
        <v>4069044167005.6064</v>
      </c>
      <c r="W1998" s="460">
        <v>1283.3258646783918</v>
      </c>
      <c r="X1998" s="463">
        <v>4.6648526314887209E-2</v>
      </c>
      <c r="Y1998" s="476">
        <v>2.0000000000000001E-4</v>
      </c>
    </row>
    <row r="1999" spans="1:25" x14ac:dyDescent="0.2">
      <c r="A1999" s="475">
        <f t="shared" si="31"/>
        <v>1995</v>
      </c>
      <c r="B1999" s="462">
        <v>0.54893879004921353</v>
      </c>
      <c r="C1999" s="461">
        <v>1851.1210794211124</v>
      </c>
      <c r="D1999" s="462">
        <v>1.004196531749894</v>
      </c>
      <c r="E1999" s="462">
        <v>0.53886092715156753</v>
      </c>
      <c r="F1999" s="516">
        <v>2025.81</v>
      </c>
      <c r="G1999" s="464">
        <v>340865707205.53687</v>
      </c>
      <c r="H1999" s="461">
        <v>32114405.610658657</v>
      </c>
      <c r="I1999" s="464">
        <v>676763459130.75342</v>
      </c>
      <c r="J1999" s="462">
        <v>0.24218877675813255</v>
      </c>
      <c r="K1999" s="464">
        <v>14557912857.844154</v>
      </c>
      <c r="L1999" s="464">
        <v>10374151908.517679</v>
      </c>
      <c r="M1999" s="464">
        <v>137327991934.09952</v>
      </c>
      <c r="N1999" s="464">
        <v>152676281173.20538</v>
      </c>
      <c r="O1999" s="464">
        <v>24648.855243043196</v>
      </c>
      <c r="P1999" s="461">
        <v>803397.92728274153</v>
      </c>
      <c r="Q1999" s="461">
        <v>562067.64792029397</v>
      </c>
      <c r="R1999" s="464">
        <v>1392856773036.2375</v>
      </c>
      <c r="S1999" s="462">
        <v>0.46113053397716325</v>
      </c>
      <c r="T1999" s="462">
        <v>0.3254749945129885</v>
      </c>
      <c r="U1999" s="461">
        <v>17.484260438739103</v>
      </c>
      <c r="V1999" s="464">
        <v>8655320432282.5537</v>
      </c>
      <c r="W1999" s="460">
        <v>2727.4105726994326</v>
      </c>
      <c r="X1999" s="463">
        <v>4.2061346956392874E-2</v>
      </c>
      <c r="Y1999" s="476">
        <v>2.0000000000000001E-4</v>
      </c>
    </row>
    <row r="2000" spans="1:25" x14ac:dyDescent="0.2">
      <c r="A2000" s="475">
        <f t="shared" si="31"/>
        <v>1996</v>
      </c>
      <c r="B2000" s="462">
        <v>0.63323585138306782</v>
      </c>
      <c r="C2000" s="461">
        <v>2055.8190245208566</v>
      </c>
      <c r="D2000" s="462">
        <v>0.44563159120853613</v>
      </c>
      <c r="E2000" s="462">
        <v>0.41118554775485322</v>
      </c>
      <c r="F2000" s="516">
        <v>2025.16</v>
      </c>
      <c r="G2000" s="464">
        <v>95070480314.702805</v>
      </c>
      <c r="H2000" s="461">
        <v>8530700.178526381</v>
      </c>
      <c r="I2000" s="464">
        <v>309633318822.98706</v>
      </c>
      <c r="J2000" s="462">
        <v>0.48362142562923638</v>
      </c>
      <c r="K2000" s="464">
        <v>17143466039.457268</v>
      </c>
      <c r="L2000" s="464">
        <v>28999053155.608311</v>
      </c>
      <c r="M2000" s="464">
        <v>93268121759.463745</v>
      </c>
      <c r="N2000" s="464">
        <v>81007019350.985306</v>
      </c>
      <c r="O2000" s="464">
        <v>34168.012818307907</v>
      </c>
      <c r="P2000" s="461">
        <v>566036.3090668096</v>
      </c>
      <c r="Q2000" s="461">
        <v>323200.19453376246</v>
      </c>
      <c r="R2000" s="464">
        <v>646471217055.67322</v>
      </c>
      <c r="S2000" s="462">
        <v>0.56606590682616875</v>
      </c>
      <c r="T2000" s="462">
        <v>0.36704162399997309</v>
      </c>
      <c r="U2000" s="461">
        <v>15.336739236605702</v>
      </c>
      <c r="V2000" s="464">
        <v>4126267490966.0288</v>
      </c>
      <c r="W2000" s="460">
        <v>1303.1040974990851</v>
      </c>
      <c r="X2000" s="463">
        <v>4.6273081062711538E-2</v>
      </c>
      <c r="Y2000" s="476">
        <v>2.0000000000000001E-4</v>
      </c>
    </row>
    <row r="2001" spans="1:25" x14ac:dyDescent="0.2">
      <c r="A2001" s="475">
        <f t="shared" si="31"/>
        <v>1997</v>
      </c>
      <c r="B2001" s="462">
        <v>0.66364854587336286</v>
      </c>
      <c r="C2001" s="461">
        <v>5735.0284095190582</v>
      </c>
      <c r="D2001" s="462">
        <v>0.57248335692779651</v>
      </c>
      <c r="E2001" s="462">
        <v>0.27797503893221398</v>
      </c>
      <c r="F2001" s="516">
        <v>2025.16</v>
      </c>
      <c r="G2001" s="464">
        <v>238669646396.02942</v>
      </c>
      <c r="H2001" s="461">
        <v>11525262.003045592</v>
      </c>
      <c r="I2001" s="464">
        <v>381003319358.05017</v>
      </c>
      <c r="J2001" s="462">
        <v>0.41625716605077578</v>
      </c>
      <c r="K2001" s="464">
        <v>6388917208.2834787</v>
      </c>
      <c r="L2001" s="464">
        <v>0</v>
      </c>
      <c r="M2001" s="464">
        <v>112973020573.90443</v>
      </c>
      <c r="N2001" s="464">
        <v>23204528060.237278</v>
      </c>
      <c r="O2001" s="464">
        <v>29156.478239912092</v>
      </c>
      <c r="P2001" s="461">
        <v>179617.09417203965</v>
      </c>
      <c r="Q2001" s="461">
        <v>84820.655016986493</v>
      </c>
      <c r="R2001" s="464">
        <v>788178534716.41089</v>
      </c>
      <c r="S2001" s="462">
        <v>0.595358323816643</v>
      </c>
      <c r="T2001" s="462">
        <v>0.47683335218097544</v>
      </c>
      <c r="U2001" s="461">
        <v>16.783883915887223</v>
      </c>
      <c r="V2001" s="464">
        <v>6903802771409.6631</v>
      </c>
      <c r="W2001" s="460">
        <v>2179.2642085475813</v>
      </c>
      <c r="X2001" s="463">
        <v>4.3763026584015298E-2</v>
      </c>
      <c r="Y2001" s="476">
        <v>2.0000000000000001E-4</v>
      </c>
    </row>
    <row r="2002" spans="1:25" x14ac:dyDescent="0.2">
      <c r="A2002" s="475">
        <f t="shared" si="31"/>
        <v>1998</v>
      </c>
      <c r="B2002" s="462">
        <v>0.28950434575323192</v>
      </c>
      <c r="C2002" s="461">
        <v>1788.7657416231477</v>
      </c>
      <c r="D2002" s="462">
        <v>0.53799837015947194</v>
      </c>
      <c r="E2002" s="462">
        <v>0.59101656159970428</v>
      </c>
      <c r="F2002" s="516">
        <v>2026.19</v>
      </c>
      <c r="G2002" s="464">
        <v>133989629965.20557</v>
      </c>
      <c r="H2002" s="461">
        <v>11406859.714653144</v>
      </c>
      <c r="I2002" s="464">
        <v>372818398297.40002</v>
      </c>
      <c r="J2002" s="462">
        <v>0.28950434575323192</v>
      </c>
      <c r="K2002" s="464">
        <v>46644083862.402412</v>
      </c>
      <c r="L2002" s="464">
        <v>112507419533.82303</v>
      </c>
      <c r="M2002" s="464">
        <v>45997824647.08268</v>
      </c>
      <c r="N2002" s="464">
        <v>76859315054.375137</v>
      </c>
      <c r="O2002" s="464">
        <v>21891.537889523865</v>
      </c>
      <c r="P2002" s="461">
        <v>435869.93595092907</v>
      </c>
      <c r="Q2002" s="461">
        <v>280941.50717301032</v>
      </c>
      <c r="R2002" s="464">
        <v>761106273235.34961</v>
      </c>
      <c r="S2002" s="462">
        <v>0.46441892489825731</v>
      </c>
      <c r="T2002" s="462">
        <v>0.30621472411370038</v>
      </c>
      <c r="U2002" s="461">
        <v>16.20312858652532</v>
      </c>
      <c r="V2002" s="464">
        <v>4186904426343.1201</v>
      </c>
      <c r="W2002" s="460">
        <v>1321.1005380220215</v>
      </c>
      <c r="X2002" s="463">
        <v>4.470750058094667E-2</v>
      </c>
      <c r="Y2002" s="476">
        <v>2.0000000000000001E-4</v>
      </c>
    </row>
    <row r="2003" spans="1:25" x14ac:dyDescent="0.2">
      <c r="A2003" s="475">
        <f t="shared" si="31"/>
        <v>1999</v>
      </c>
      <c r="B2003" s="462">
        <v>0.66748890033291919</v>
      </c>
      <c r="C2003" s="461">
        <v>1500</v>
      </c>
      <c r="D2003" s="462">
        <v>0.67889787106250921</v>
      </c>
      <c r="E2003" s="462">
        <v>0.46188459753197592</v>
      </c>
      <c r="F2003" s="516">
        <v>2025.42</v>
      </c>
      <c r="G2003" s="464">
        <v>231845535880.26086</v>
      </c>
      <c r="H2003" s="461">
        <v>16560903.765309282</v>
      </c>
      <c r="I2003" s="464">
        <v>542236477640.68097</v>
      </c>
      <c r="J2003" s="462">
        <v>0.40593740040358284</v>
      </c>
      <c r="K2003" s="464">
        <v>45675401358.012009</v>
      </c>
      <c r="L2003" s="464">
        <v>75302355549.713272</v>
      </c>
      <c r="M2003" s="464">
        <v>129348274174.32898</v>
      </c>
      <c r="N2003" s="464">
        <v>64837610261.700348</v>
      </c>
      <c r="O2003" s="464">
        <v>28848.67472747833</v>
      </c>
      <c r="P2003" s="461">
        <v>354969.57399424096</v>
      </c>
      <c r="Q2003" s="461">
        <v>213354.72230999926</v>
      </c>
      <c r="R2003" s="464">
        <v>1149297447259.7358</v>
      </c>
      <c r="S2003" s="462">
        <v>0.57061781783830412</v>
      </c>
      <c r="T2003" s="462">
        <v>0.3653548797433101</v>
      </c>
      <c r="U2003" s="461">
        <v>16.132148252624045</v>
      </c>
      <c r="V2003" s="464">
        <v>7560136679920.4395</v>
      </c>
      <c r="W2003" s="460">
        <v>2386.609251043571</v>
      </c>
      <c r="X2003" s="463">
        <v>4.4583658876926058E-2</v>
      </c>
      <c r="Y2003" s="476">
        <v>2.0000000000000001E-4</v>
      </c>
    </row>
    <row r="2004" spans="1:25" x14ac:dyDescent="0.2">
      <c r="A2004" s="475">
        <f t="shared" si="31"/>
        <v>2000</v>
      </c>
      <c r="B2004" s="462">
        <v>0.42814378583036306</v>
      </c>
      <c r="C2004" s="461">
        <v>3725.6401896383336</v>
      </c>
      <c r="D2004" s="462">
        <v>1.1157072583003327</v>
      </c>
      <c r="E2004" s="462">
        <v>0.49129644171569564</v>
      </c>
      <c r="F2004" s="516">
        <v>2025</v>
      </c>
      <c r="G2004" s="464">
        <v>356075578147.68762</v>
      </c>
      <c r="H2004" s="461">
        <v>37765550.764863037</v>
      </c>
      <c r="I2004" s="464">
        <v>827918291624.65381</v>
      </c>
      <c r="J2004" s="462">
        <v>0.24661103917959637</v>
      </c>
      <c r="K2004" s="464">
        <v>41023935386.391037</v>
      </c>
      <c r="L2004" s="464">
        <v>74416057233.206772</v>
      </c>
      <c r="M2004" s="464">
        <v>201849726094.94934</v>
      </c>
      <c r="N2004" s="464">
        <v>36034061852.028519</v>
      </c>
      <c r="O2004" s="464">
        <v>31586.182239834838</v>
      </c>
      <c r="P2004" s="461">
        <v>250357.11195885754</v>
      </c>
      <c r="Q2004" s="461">
        <v>126036.6675409546</v>
      </c>
      <c r="R2004" s="464">
        <v>1594388587072.3669</v>
      </c>
      <c r="S2004" s="462">
        <v>0.48611316363929824</v>
      </c>
      <c r="T2004" s="462">
        <v>0.31026246259153617</v>
      </c>
      <c r="U2004" s="461">
        <v>17.246438690255857</v>
      </c>
      <c r="V2004" s="464">
        <v>9188117134048.5781</v>
      </c>
      <c r="W2004" s="460">
        <v>2901.0892602027816</v>
      </c>
      <c r="X2004" s="463">
        <v>4.3331456088267467E-2</v>
      </c>
      <c r="Y2004" s="476">
        <v>2.0000000000000001E-4</v>
      </c>
    </row>
    <row r="2005" spans="1:25" x14ac:dyDescent="0.2">
      <c r="A2005" s="475">
        <f t="shared" si="31"/>
        <v>2001</v>
      </c>
      <c r="B2005" s="462">
        <v>0.50734961251443333</v>
      </c>
      <c r="C2005" s="461">
        <v>2116.5829811151716</v>
      </c>
      <c r="D2005" s="462">
        <v>0.71935913390926132</v>
      </c>
      <c r="E2005" s="462">
        <v>0.5370764636118146</v>
      </c>
      <c r="F2005" s="516">
        <v>2026.04</v>
      </c>
      <c r="G2005" s="464">
        <v>156489097439.3287</v>
      </c>
      <c r="H2005" s="461">
        <v>17395482.694018796</v>
      </c>
      <c r="I2005" s="464">
        <v>431362070340.46039</v>
      </c>
      <c r="J2005" s="462">
        <v>0.25664738549789234</v>
      </c>
      <c r="K2005" s="464">
        <v>39179069326.94519</v>
      </c>
      <c r="L2005" s="464">
        <v>86055022874.233887</v>
      </c>
      <c r="M2005" s="464">
        <v>62245758261.476326</v>
      </c>
      <c r="N2005" s="464">
        <v>104413508962.1068</v>
      </c>
      <c r="O2005" s="464">
        <v>25589.01409101743</v>
      </c>
      <c r="P2005" s="461">
        <v>550037.65609012917</v>
      </c>
      <c r="Q2005" s="461">
        <v>366403.89500492509</v>
      </c>
      <c r="R2005" s="464">
        <v>863722600487.46301</v>
      </c>
      <c r="S2005" s="462">
        <v>0.4450066371491842</v>
      </c>
      <c r="T2005" s="462">
        <v>0.27154436384761793</v>
      </c>
      <c r="U2005" s="461">
        <v>16.815012007152294</v>
      </c>
      <c r="V2005" s="464">
        <v>4461390037724.499</v>
      </c>
      <c r="W2005" s="460">
        <v>1407.9729059497681</v>
      </c>
      <c r="X2005" s="463">
        <v>4.1892606047433868E-2</v>
      </c>
      <c r="Y2005" s="476">
        <v>2.0000000000000001E-4</v>
      </c>
    </row>
    <row r="2006" spans="1:25" x14ac:dyDescent="0.2">
      <c r="A2006" s="475">
        <f t="shared" si="31"/>
        <v>2002</v>
      </c>
      <c r="B2006" s="462">
        <v>0.40126495012616259</v>
      </c>
      <c r="C2006" s="461">
        <v>3212.9795281526863</v>
      </c>
      <c r="D2006" s="462">
        <v>0.68272018227988707</v>
      </c>
      <c r="E2006" s="462">
        <v>0.47726939340733787</v>
      </c>
      <c r="F2006" s="516">
        <v>2024.96</v>
      </c>
      <c r="G2006" s="464">
        <v>238470105236.77884</v>
      </c>
      <c r="H2006" s="461">
        <v>15530076.066903161</v>
      </c>
      <c r="I2006" s="464">
        <v>462989912742.76428</v>
      </c>
      <c r="J2006" s="462">
        <v>0.40126495012616259</v>
      </c>
      <c r="K2006" s="464">
        <v>14932522182.826416</v>
      </c>
      <c r="L2006" s="464">
        <v>0</v>
      </c>
      <c r="M2006" s="464">
        <v>165575952509.94543</v>
      </c>
      <c r="N2006" s="464">
        <v>58141676979.563065</v>
      </c>
      <c r="O2006" s="464">
        <v>23365.935078177376</v>
      </c>
      <c r="P2006" s="461">
        <v>370518.95223838848</v>
      </c>
      <c r="Q2006" s="461">
        <v>225295.94985921631</v>
      </c>
      <c r="R2006" s="464">
        <v>941559940819.60608</v>
      </c>
      <c r="S2006" s="462">
        <v>0.56245182580580833</v>
      </c>
      <c r="T2006" s="462">
        <v>0.42245698381289221</v>
      </c>
      <c r="U2006" s="461">
        <v>16.54985638032387</v>
      </c>
      <c r="V2006" s="464">
        <v>7215269698694.708</v>
      </c>
      <c r="W2006" s="460">
        <v>2278.6962025049916</v>
      </c>
      <c r="X2006" s="463">
        <v>4.4209491091293823E-2</v>
      </c>
      <c r="Y2006" s="476">
        <v>2.0000000000000001E-4</v>
      </c>
    </row>
    <row r="2007" spans="1:25" x14ac:dyDescent="0.2">
      <c r="A2007" s="475">
        <f t="shared" si="31"/>
        <v>2003</v>
      </c>
      <c r="B2007" s="462">
        <v>0.41191137303849457</v>
      </c>
      <c r="C2007" s="461">
        <v>2545.5409574167661</v>
      </c>
      <c r="D2007" s="462">
        <v>0.2</v>
      </c>
      <c r="E2007" s="462">
        <v>0.69400964023189726</v>
      </c>
      <c r="F2007" s="516">
        <v>2023.75</v>
      </c>
      <c r="G2007" s="464">
        <v>115565805383.9628</v>
      </c>
      <c r="H2007" s="461">
        <v>3198775.3419561177</v>
      </c>
      <c r="I2007" s="464">
        <v>159699612492.51434</v>
      </c>
      <c r="J2007" s="462">
        <v>0.41191137303849457</v>
      </c>
      <c r="K2007" s="464">
        <v>4344015082.3825054</v>
      </c>
      <c r="L2007" s="464">
        <v>0</v>
      </c>
      <c r="M2007" s="464">
        <v>149453510674.27484</v>
      </c>
      <c r="N2007" s="464">
        <v>70970891990.601532</v>
      </c>
      <c r="O2007" s="464">
        <v>34214.032929616093</v>
      </c>
      <c r="P2007" s="461">
        <v>484283.22079055663</v>
      </c>
      <c r="Q2007" s="461">
        <v>274700.94661753805</v>
      </c>
      <c r="R2007" s="464">
        <v>493578794820.42444</v>
      </c>
      <c r="S2007" s="462">
        <v>0.59627532228022839</v>
      </c>
      <c r="T2007" s="462">
        <v>0.36831634079986292</v>
      </c>
      <c r="U2007" s="461">
        <v>16.791842445357744</v>
      </c>
      <c r="V2007" s="464">
        <v>3469079593146.4614</v>
      </c>
      <c r="W2007" s="460">
        <v>1095.0183543292978</v>
      </c>
      <c r="X2007" s="463">
        <v>4.2014499457004605E-2</v>
      </c>
      <c r="Y2007" s="476">
        <v>2.0000000000000001E-4</v>
      </c>
    </row>
    <row r="2008" spans="1:25" x14ac:dyDescent="0.2">
      <c r="A2008" s="475">
        <f t="shared" si="31"/>
        <v>2004</v>
      </c>
      <c r="B2008" s="462">
        <v>0.62407638541176669</v>
      </c>
      <c r="C2008" s="461">
        <v>6490.0414014305079</v>
      </c>
      <c r="D2008" s="462">
        <v>0.88947395455882894</v>
      </c>
      <c r="E2008" s="462">
        <v>0.7</v>
      </c>
      <c r="F2008" s="516">
        <v>2025.08</v>
      </c>
      <c r="G2008" s="464">
        <v>74917439829.644653</v>
      </c>
      <c r="H2008" s="461">
        <v>22175113.713465679</v>
      </c>
      <c r="I2008" s="464">
        <v>367833942420.12848</v>
      </c>
      <c r="J2008" s="462">
        <v>2.4091951797158284E-3</v>
      </c>
      <c r="K2008" s="464">
        <v>9571416098.6179066</v>
      </c>
      <c r="L2008" s="464">
        <v>6955265052.6139812</v>
      </c>
      <c r="M2008" s="464">
        <v>55117768874.207024</v>
      </c>
      <c r="N2008" s="464">
        <v>21421162055.487556</v>
      </c>
      <c r="O2008" s="464">
        <v>28206.312669162071</v>
      </c>
      <c r="P2008" s="461">
        <v>232274.88750671572</v>
      </c>
      <c r="Q2008" s="461">
        <v>83064.165568348428</v>
      </c>
      <c r="R2008" s="464">
        <v>593583368902.52307</v>
      </c>
      <c r="S2008" s="462">
        <v>0.27739015197606076</v>
      </c>
      <c r="T2008" s="462">
        <v>6.0095828236547716E-2</v>
      </c>
      <c r="U2008" s="461">
        <v>45.686295209329877</v>
      </c>
      <c r="V2008" s="464">
        <v>1663725991778.363</v>
      </c>
      <c r="W2008" s="460">
        <v>525.0708159667945</v>
      </c>
      <c r="X2008" s="463">
        <v>1.8562800022179891E-2</v>
      </c>
      <c r="Y2008" s="476">
        <v>2.0000000000000001E-4</v>
      </c>
    </row>
    <row r="2009" spans="1:25" x14ac:dyDescent="0.2">
      <c r="A2009" s="475">
        <f t="shared" si="31"/>
        <v>2005</v>
      </c>
      <c r="B2009" s="462">
        <v>0.47539794220975212</v>
      </c>
      <c r="C2009" s="461">
        <v>6782.7809863573311</v>
      </c>
      <c r="D2009" s="462">
        <v>0.88398718114683217</v>
      </c>
      <c r="E2009" s="462">
        <v>0.44327105397593713</v>
      </c>
      <c r="F2009" s="516">
        <v>2025.96</v>
      </c>
      <c r="G2009" s="464">
        <v>182429723456.02786</v>
      </c>
      <c r="H2009" s="461">
        <v>23760020.845133115</v>
      </c>
      <c r="I2009" s="464">
        <v>623362721973.28613</v>
      </c>
      <c r="J2009" s="462">
        <v>0.43185231823634773</v>
      </c>
      <c r="K2009" s="464">
        <v>23368758606.558395</v>
      </c>
      <c r="L2009" s="464">
        <v>36471039777.38414</v>
      </c>
      <c r="M2009" s="464">
        <v>122183967094.75732</v>
      </c>
      <c r="N2009" s="464">
        <v>29744276041.318832</v>
      </c>
      <c r="O2009" s="464">
        <v>25409.526592424347</v>
      </c>
      <c r="P2009" s="461">
        <v>249751.74871160428</v>
      </c>
      <c r="Q2009" s="461">
        <v>129548.59406745579</v>
      </c>
      <c r="R2009" s="464">
        <v>1140892735360.2056</v>
      </c>
      <c r="S2009" s="462">
        <v>0.57408976939286904</v>
      </c>
      <c r="T2009" s="462">
        <v>0.34056349226693672</v>
      </c>
      <c r="U2009" s="461">
        <v>15.76598055107131</v>
      </c>
      <c r="V2009" s="464">
        <v>6659084074222.7676</v>
      </c>
      <c r="W2009" s="460">
        <v>2102.376768913824</v>
      </c>
      <c r="X2009" s="463">
        <v>4.7007781763453348E-2</v>
      </c>
      <c r="Y2009" s="476">
        <v>2.0000000000000001E-4</v>
      </c>
    </row>
    <row r="2010" spans="1:25" x14ac:dyDescent="0.2">
      <c r="A2010" s="475">
        <f t="shared" si="31"/>
        <v>2006</v>
      </c>
      <c r="B2010" s="462">
        <v>0.43001859071658266</v>
      </c>
      <c r="C2010" s="461">
        <v>4883.0976948599455</v>
      </c>
      <c r="D2010" s="462">
        <v>1.2689605763301453</v>
      </c>
      <c r="E2010" s="462">
        <v>0.56264448442612625</v>
      </c>
      <c r="F2010" s="516">
        <v>2024.88</v>
      </c>
      <c r="G2010" s="464">
        <v>223648796451.6514</v>
      </c>
      <c r="H2010" s="461">
        <v>26700993.22233906</v>
      </c>
      <c r="I2010" s="464">
        <v>497914610773.5036</v>
      </c>
      <c r="J2010" s="462">
        <v>0.12739015969928225</v>
      </c>
      <c r="K2010" s="464">
        <v>15252389437.441082</v>
      </c>
      <c r="L2010" s="464">
        <v>0</v>
      </c>
      <c r="M2010" s="464">
        <v>171491725872.33005</v>
      </c>
      <c r="N2010" s="464">
        <v>1727859829.5743723</v>
      </c>
      <c r="O2010" s="464">
        <v>32472.507545039283</v>
      </c>
      <c r="P2010" s="461">
        <v>47911</v>
      </c>
      <c r="Q2010" s="461">
        <v>6541</v>
      </c>
      <c r="R2010" s="464">
        <v>996970957392.93774</v>
      </c>
      <c r="S2010" s="462">
        <v>0.45980656949825888</v>
      </c>
      <c r="T2010" s="462">
        <v>0.23999663531260679</v>
      </c>
      <c r="U2010" s="461">
        <v>19.025260687785199</v>
      </c>
      <c r="V2010" s="464">
        <v>4878406421391.0186</v>
      </c>
      <c r="W2010" s="460">
        <v>1540.1684336165615</v>
      </c>
      <c r="X2010" s="463">
        <v>3.9882141656495854E-2</v>
      </c>
      <c r="Y2010" s="476">
        <v>2.0000000000000001E-4</v>
      </c>
    </row>
    <row r="2011" spans="1:25" x14ac:dyDescent="0.2">
      <c r="A2011" s="475">
        <f t="shared" si="31"/>
        <v>2007</v>
      </c>
      <c r="B2011" s="462">
        <v>0.53045190149981658</v>
      </c>
      <c r="C2011" s="461">
        <v>7129.1904902300239</v>
      </c>
      <c r="D2011" s="462">
        <v>0.98025735866111696</v>
      </c>
      <c r="E2011" s="462">
        <v>0.26638607360253441</v>
      </c>
      <c r="F2011" s="516">
        <v>2024</v>
      </c>
      <c r="G2011" s="464">
        <v>213579987630.96558</v>
      </c>
      <c r="H2011" s="461">
        <v>26876333.2349567</v>
      </c>
      <c r="I2011" s="464">
        <v>730688212824.06335</v>
      </c>
      <c r="J2011" s="462">
        <v>0.42183557862427923</v>
      </c>
      <c r="K2011" s="464">
        <v>25334234973.043896</v>
      </c>
      <c r="L2011" s="464">
        <v>12850498378.992018</v>
      </c>
      <c r="M2011" s="464">
        <v>192960010970.35693</v>
      </c>
      <c r="N2011" s="464">
        <v>14515145644.4806</v>
      </c>
      <c r="O2011" s="464">
        <v>36792.361419844288</v>
      </c>
      <c r="P2011" s="461">
        <v>133321.63281972194</v>
      </c>
      <c r="Q2011" s="461">
        <v>58210.078740170022</v>
      </c>
      <c r="R2011" s="464">
        <v>1283254195232.2727</v>
      </c>
      <c r="S2011" s="462">
        <v>0.57176417178857297</v>
      </c>
      <c r="T2011" s="462">
        <v>0.34245764876007695</v>
      </c>
      <c r="U2011" s="461">
        <v>15.833694887181712</v>
      </c>
      <c r="V2011" s="464">
        <v>7537353344141.9307</v>
      </c>
      <c r="W2011" s="460">
        <v>2375.6461463276582</v>
      </c>
      <c r="X2011" s="463">
        <v>4.6970696676712505E-2</v>
      </c>
      <c r="Y2011" s="476">
        <v>2.0000000000000001E-4</v>
      </c>
    </row>
    <row r="2012" spans="1:25" x14ac:dyDescent="0.2">
      <c r="A2012" s="475">
        <f t="shared" si="31"/>
        <v>2008</v>
      </c>
      <c r="B2012" s="462">
        <v>0.48694722339853797</v>
      </c>
      <c r="C2012" s="461">
        <v>1838.4362479462097</v>
      </c>
      <c r="D2012" s="462">
        <v>0.8923512826207296</v>
      </c>
      <c r="E2012" s="462">
        <v>0.45170891686873632</v>
      </c>
      <c r="F2012" s="516">
        <v>2023.75</v>
      </c>
      <c r="G2012" s="464">
        <v>300200262963.85126</v>
      </c>
      <c r="H2012" s="461">
        <v>26507238.758417573</v>
      </c>
      <c r="I2012" s="464">
        <v>608775709545.49622</v>
      </c>
      <c r="J2012" s="462">
        <v>0.24351213280751927</v>
      </c>
      <c r="K2012" s="464">
        <v>9008859622.6327572</v>
      </c>
      <c r="L2012" s="464">
        <v>0</v>
      </c>
      <c r="M2012" s="464">
        <v>413343302042.58936</v>
      </c>
      <c r="N2012" s="464">
        <v>9561785234.520937</v>
      </c>
      <c r="O2012" s="464">
        <v>30619.187484184346</v>
      </c>
      <c r="P2012" s="461">
        <v>101465.43749999965</v>
      </c>
      <c r="Q2012" s="461">
        <v>33113.812499999825</v>
      </c>
      <c r="R2012" s="464">
        <v>1463318991538.4956</v>
      </c>
      <c r="S2012" s="462">
        <v>0.56216706166391395</v>
      </c>
      <c r="T2012" s="462">
        <v>0.26521601520380855</v>
      </c>
      <c r="U2012" s="461">
        <v>17.612266910431444</v>
      </c>
      <c r="V2012" s="464">
        <v>7595535193517.626</v>
      </c>
      <c r="W2012" s="460">
        <v>2395.0231017009537</v>
      </c>
      <c r="X2012" s="463">
        <v>4.0971361330564476E-2</v>
      </c>
      <c r="Y2012" s="476">
        <v>2.0000000000000001E-4</v>
      </c>
    </row>
    <row r="2013" spans="1:25" x14ac:dyDescent="0.2">
      <c r="A2013" s="475">
        <f t="shared" si="31"/>
        <v>2009</v>
      </c>
      <c r="B2013" s="462">
        <v>0.42720197363303319</v>
      </c>
      <c r="C2013" s="461">
        <v>2763.2516684281522</v>
      </c>
      <c r="D2013" s="462">
        <v>1.0400121836874638</v>
      </c>
      <c r="E2013" s="462">
        <v>0.7</v>
      </c>
      <c r="F2013" s="516">
        <v>2023.75</v>
      </c>
      <c r="G2013" s="464">
        <v>624342646588.28357</v>
      </c>
      <c r="H2013" s="461">
        <v>33209841.905321021</v>
      </c>
      <c r="I2013" s="464">
        <v>724607468634.94189</v>
      </c>
      <c r="J2013" s="462">
        <v>0.27493708290287455</v>
      </c>
      <c r="K2013" s="464">
        <v>14571009162.118746</v>
      </c>
      <c r="L2013" s="464">
        <v>0</v>
      </c>
      <c r="M2013" s="464">
        <v>512859409668.28375</v>
      </c>
      <c r="N2013" s="464">
        <v>41848308445.823914</v>
      </c>
      <c r="O2013" s="464">
        <v>32167.87735755241</v>
      </c>
      <c r="P2013" s="461">
        <v>289532.15335335711</v>
      </c>
      <c r="Q2013" s="461">
        <v>155574.53117171233</v>
      </c>
      <c r="R2013" s="464">
        <v>1817005473175.53</v>
      </c>
      <c r="S2013" s="462">
        <v>0.57504136052042343</v>
      </c>
      <c r="T2013" s="462">
        <v>0.43330285660693107</v>
      </c>
      <c r="U2013" s="461">
        <v>17.726181271435451</v>
      </c>
      <c r="V2013" s="464">
        <v>15165871950764.645</v>
      </c>
      <c r="W2013" s="460">
        <v>4784.5856461692647</v>
      </c>
      <c r="X2013" s="463">
        <v>4.1714094729603558E-2</v>
      </c>
      <c r="Y2013" s="476">
        <v>2.0000000000000001E-4</v>
      </c>
    </row>
    <row r="2014" spans="1:25" x14ac:dyDescent="0.2">
      <c r="A2014" s="475">
        <f t="shared" si="31"/>
        <v>2010</v>
      </c>
      <c r="B2014" s="462">
        <v>0.35222678329194312</v>
      </c>
      <c r="C2014" s="461">
        <v>4435.6445835143204</v>
      </c>
      <c r="D2014" s="462">
        <v>0.99534650016317339</v>
      </c>
      <c r="E2014" s="462">
        <v>0.39415029222274023</v>
      </c>
      <c r="F2014" s="516">
        <v>2024.57</v>
      </c>
      <c r="G2014" s="464">
        <v>281025491569.71094</v>
      </c>
      <c r="H2014" s="461">
        <v>28463619.148483988</v>
      </c>
      <c r="I2014" s="464">
        <v>456555253450.75842</v>
      </c>
      <c r="J2014" s="462">
        <v>4.3410648941002439E-3</v>
      </c>
      <c r="K2014" s="464">
        <v>10141072669.058485</v>
      </c>
      <c r="L2014" s="464">
        <v>0</v>
      </c>
      <c r="M2014" s="464">
        <v>181873956382.38461</v>
      </c>
      <c r="N2014" s="464">
        <v>63153814963.289818</v>
      </c>
      <c r="O2014" s="464">
        <v>32525.991231316737</v>
      </c>
      <c r="P2014" s="461">
        <v>404104.93568818376</v>
      </c>
      <c r="Q2014" s="461">
        <v>243023.60268063552</v>
      </c>
      <c r="R2014" s="464">
        <v>1006699867666.9908</v>
      </c>
      <c r="S2014" s="462">
        <v>0.40071719928458072</v>
      </c>
      <c r="T2014" s="462">
        <v>0.25058444260207874</v>
      </c>
      <c r="U2014" s="461">
        <v>21.54892439322909</v>
      </c>
      <c r="V2014" s="464">
        <v>5839414443680.0166</v>
      </c>
      <c r="W2014" s="460">
        <v>1843.5012015443499</v>
      </c>
      <c r="X2014" s="463">
        <v>3.4699248313394951E-2</v>
      </c>
      <c r="Y2014" s="476">
        <v>2.0000000000000001E-4</v>
      </c>
    </row>
    <row r="2015" spans="1:25" x14ac:dyDescent="0.2">
      <c r="A2015" s="475">
        <f t="shared" si="31"/>
        <v>2011</v>
      </c>
      <c r="B2015" s="462">
        <v>0.51609423516822439</v>
      </c>
      <c r="C2015" s="461">
        <v>5479.4141143310071</v>
      </c>
      <c r="D2015" s="462">
        <v>0.59683097456895917</v>
      </c>
      <c r="E2015" s="462">
        <v>0.22490153127459708</v>
      </c>
      <c r="F2015" s="516">
        <v>2025.78</v>
      </c>
      <c r="G2015" s="464">
        <v>156039455332.19397</v>
      </c>
      <c r="H2015" s="461">
        <v>12383052.815622669</v>
      </c>
      <c r="I2015" s="464">
        <v>349695703109.24213</v>
      </c>
      <c r="J2015" s="462">
        <v>0.2903274565932753</v>
      </c>
      <c r="K2015" s="464">
        <v>18051932925.253529</v>
      </c>
      <c r="L2015" s="464">
        <v>15532703134.569187</v>
      </c>
      <c r="M2015" s="464">
        <v>101302276596.10909</v>
      </c>
      <c r="N2015" s="464">
        <v>15049972068.696016</v>
      </c>
      <c r="O2015" s="464">
        <v>28430.058568844124</v>
      </c>
      <c r="P2015" s="461">
        <v>131618.54739302411</v>
      </c>
      <c r="Q2015" s="461">
        <v>51427.818236889645</v>
      </c>
      <c r="R2015" s="464">
        <v>664481821003.53259</v>
      </c>
      <c r="S2015" s="462">
        <v>0.50954245279357224</v>
      </c>
      <c r="T2015" s="462">
        <v>0.36980061526623298</v>
      </c>
      <c r="U2015" s="461">
        <v>16.711072564818743</v>
      </c>
      <c r="V2015" s="464">
        <v>4529809668983.4619</v>
      </c>
      <c r="W2015" s="460">
        <v>1429.5432690757161</v>
      </c>
      <c r="X2015" s="463">
        <v>4.3718535447304668E-2</v>
      </c>
      <c r="Y2015" s="476">
        <v>2.0000000000000001E-4</v>
      </c>
    </row>
    <row r="2016" spans="1:25" x14ac:dyDescent="0.2">
      <c r="A2016" s="475">
        <f t="shared" si="31"/>
        <v>2012</v>
      </c>
      <c r="B2016" s="462">
        <v>0.49835310511274528</v>
      </c>
      <c r="C2016" s="461">
        <v>1500</v>
      </c>
      <c r="D2016" s="462">
        <v>0.81998111069090263</v>
      </c>
      <c r="E2016" s="462">
        <v>0.1349034706328161</v>
      </c>
      <c r="F2016" s="516">
        <v>2026.76</v>
      </c>
      <c r="G2016" s="464">
        <v>172273287976.02768</v>
      </c>
      <c r="H2016" s="461">
        <v>22550745.336373802</v>
      </c>
      <c r="I2016" s="464">
        <v>491594075807.67657</v>
      </c>
      <c r="J2016" s="462">
        <v>0.37483960047825449</v>
      </c>
      <c r="K2016" s="464">
        <v>25478159758.62114</v>
      </c>
      <c r="L2016" s="464">
        <v>21056015509.331051</v>
      </c>
      <c r="M2016" s="464">
        <v>20081154040.167454</v>
      </c>
      <c r="N2016" s="464">
        <v>30280686454.517014</v>
      </c>
      <c r="O2016" s="464">
        <v>26370.831519443804</v>
      </c>
      <c r="P2016" s="461">
        <v>264905.16382921598</v>
      </c>
      <c r="Q2016" s="461">
        <v>141930.13908133563</v>
      </c>
      <c r="R2016" s="464">
        <v>803739008839.79614</v>
      </c>
      <c r="S2016" s="462">
        <v>0.50319995228850412</v>
      </c>
      <c r="T2016" s="462">
        <v>0.38685093784709895</v>
      </c>
      <c r="U2016" s="461">
        <v>16.246211109362871</v>
      </c>
      <c r="V2016" s="464">
        <v>5578821806434.0557</v>
      </c>
      <c r="W2016" s="460">
        <v>1761.6220637117037</v>
      </c>
      <c r="X2016" s="463">
        <v>4.4819154150945339E-2</v>
      </c>
      <c r="Y2016" s="476">
        <v>2.0000000000000001E-4</v>
      </c>
    </row>
    <row r="2017" spans="1:25" x14ac:dyDescent="0.2">
      <c r="A2017" s="475">
        <f t="shared" si="31"/>
        <v>2013</v>
      </c>
      <c r="B2017" s="462">
        <v>0.56747814211434711</v>
      </c>
      <c r="C2017" s="461">
        <v>8748.0085335458789</v>
      </c>
      <c r="D2017" s="462">
        <v>0.56852345748321964</v>
      </c>
      <c r="E2017" s="462">
        <v>0.24710189497505297</v>
      </c>
      <c r="F2017" s="516">
        <v>2023.75</v>
      </c>
      <c r="G2017" s="464">
        <v>349030199077.54962</v>
      </c>
      <c r="H2017" s="461">
        <v>11018018.845467059</v>
      </c>
      <c r="I2017" s="464">
        <v>359864750332.84735</v>
      </c>
      <c r="J2017" s="462">
        <v>0.44966835820832329</v>
      </c>
      <c r="K2017" s="464">
        <v>7094510502.3254852</v>
      </c>
      <c r="L2017" s="464">
        <v>0</v>
      </c>
      <c r="M2017" s="464">
        <v>472317273927.81073</v>
      </c>
      <c r="N2017" s="464">
        <v>37564640337.810112</v>
      </c>
      <c r="O2017" s="464">
        <v>17261.920198861277</v>
      </c>
      <c r="P2017" s="461">
        <v>276359.18414780067</v>
      </c>
      <c r="Q2017" s="461">
        <v>155974.19538130501</v>
      </c>
      <c r="R2017" s="464">
        <v>1244583268899.4937</v>
      </c>
      <c r="S2017" s="462">
        <v>0.67885284979728644</v>
      </c>
      <c r="T2017" s="462">
        <v>0.39497852169539766</v>
      </c>
      <c r="U2017" s="461">
        <v>17.236929656101154</v>
      </c>
      <c r="V2017" s="464">
        <v>9346351067904.6992</v>
      </c>
      <c r="W2017" s="460">
        <v>2943.5924272226066</v>
      </c>
      <c r="X2017" s="463">
        <v>4.2082079216281168E-2</v>
      </c>
      <c r="Y2017" s="476">
        <v>2.0000000000000001E-4</v>
      </c>
    </row>
    <row r="2018" spans="1:25" x14ac:dyDescent="0.2">
      <c r="A2018" s="475">
        <f t="shared" si="31"/>
        <v>2014</v>
      </c>
      <c r="B2018" s="462">
        <v>0.66170706411842217</v>
      </c>
      <c r="C2018" s="461">
        <v>5896.7258814675606</v>
      </c>
      <c r="D2018" s="462">
        <v>0.45188264839860753</v>
      </c>
      <c r="E2018" s="462">
        <v>0.50070403414255404</v>
      </c>
      <c r="F2018" s="516">
        <v>2024.43</v>
      </c>
      <c r="G2018" s="464">
        <v>174202974958.20425</v>
      </c>
      <c r="H2018" s="461">
        <v>8168447.1115727127</v>
      </c>
      <c r="I2018" s="464">
        <v>285176776992.01733</v>
      </c>
      <c r="J2018" s="462">
        <v>0.42579940954380746</v>
      </c>
      <c r="K2018" s="464">
        <v>8746659921.726965</v>
      </c>
      <c r="L2018" s="464">
        <v>0</v>
      </c>
      <c r="M2018" s="464">
        <v>134325696650.11282</v>
      </c>
      <c r="N2018" s="464">
        <v>73749665122.746033</v>
      </c>
      <c r="O2018" s="464">
        <v>40717.819315904446</v>
      </c>
      <c r="P2018" s="461">
        <v>427505.56245476275</v>
      </c>
      <c r="Q2018" s="461">
        <v>277033.42294564139</v>
      </c>
      <c r="R2018" s="464">
        <v>684450921424.96899</v>
      </c>
      <c r="S2018" s="462">
        <v>0.57604113157690529</v>
      </c>
      <c r="T2018" s="462">
        <v>0.40501208371235864</v>
      </c>
      <c r="U2018" s="461">
        <v>16.727917289605706</v>
      </c>
      <c r="V2018" s="464">
        <v>5228996292434.9941</v>
      </c>
      <c r="W2018" s="460">
        <v>1648.6317885996489</v>
      </c>
      <c r="X2018" s="463">
        <v>4.2711755492842916E-2</v>
      </c>
      <c r="Y2018" s="476">
        <v>2.0000000000000001E-4</v>
      </c>
    </row>
    <row r="2019" spans="1:25" x14ac:dyDescent="0.2">
      <c r="A2019" s="475">
        <f t="shared" si="31"/>
        <v>2015</v>
      </c>
      <c r="B2019" s="462">
        <v>0.5890917700721654</v>
      </c>
      <c r="C2019" s="461">
        <v>4378.4196001941873</v>
      </c>
      <c r="D2019" s="462">
        <v>0.2</v>
      </c>
      <c r="E2019" s="462">
        <v>0.47737108622076413</v>
      </c>
      <c r="F2019" s="516">
        <v>2023.75</v>
      </c>
      <c r="G2019" s="464">
        <v>123248973835.49174</v>
      </c>
      <c r="H2019" s="461">
        <v>3331273.6743673952</v>
      </c>
      <c r="I2019" s="464">
        <v>142126410009.2561</v>
      </c>
      <c r="J2019" s="462">
        <v>0.49212132148043575</v>
      </c>
      <c r="K2019" s="464">
        <v>3801268479.0821767</v>
      </c>
      <c r="L2019" s="464">
        <v>0</v>
      </c>
      <c r="M2019" s="464">
        <v>144536468952.74026</v>
      </c>
      <c r="N2019" s="464">
        <v>46451876757.747787</v>
      </c>
      <c r="O2019" s="464">
        <v>25979.013704413639</v>
      </c>
      <c r="P2019" s="461">
        <v>362860.0056228101</v>
      </c>
      <c r="Q2019" s="461">
        <v>190984.49051575272</v>
      </c>
      <c r="R2019" s="464">
        <v>453932136405.84912</v>
      </c>
      <c r="S2019" s="462">
        <v>0.64086485397986448</v>
      </c>
      <c r="T2019" s="462">
        <v>0.42161422392574432</v>
      </c>
      <c r="U2019" s="461">
        <v>16.83717469937341</v>
      </c>
      <c r="V2019" s="464">
        <v>3667738155325.3105</v>
      </c>
      <c r="W2019" s="460">
        <v>1157.3123895918293</v>
      </c>
      <c r="X2019" s="463">
        <v>4.1833236967328283E-2</v>
      </c>
      <c r="Y2019" s="476">
        <v>2.0000000000000001E-4</v>
      </c>
    </row>
    <row r="2020" spans="1:25" x14ac:dyDescent="0.2">
      <c r="A2020" s="475">
        <f t="shared" si="31"/>
        <v>2016</v>
      </c>
      <c r="B2020" s="462">
        <v>0.31214374127637423</v>
      </c>
      <c r="C2020" s="461">
        <v>8449.6308083272816</v>
      </c>
      <c r="D2020" s="462">
        <v>0.90224583265511948</v>
      </c>
      <c r="E2020" s="462">
        <v>0.55731478303303283</v>
      </c>
      <c r="F2020" s="516">
        <v>2026.32</v>
      </c>
      <c r="G2020" s="464">
        <v>155301326149.52423</v>
      </c>
      <c r="H2020" s="461">
        <v>15483747.78146431</v>
      </c>
      <c r="I2020" s="464">
        <v>493118227843.66364</v>
      </c>
      <c r="J2020" s="462">
        <v>0.31214374127637423</v>
      </c>
      <c r="K2020" s="464">
        <v>29640403096.685535</v>
      </c>
      <c r="L2020" s="464">
        <v>60458195625.615425</v>
      </c>
      <c r="M2020" s="464">
        <v>31779522545.963718</v>
      </c>
      <c r="N2020" s="464">
        <v>3149988657.4210043</v>
      </c>
      <c r="O2020" s="464">
        <v>22870.637830831205</v>
      </c>
      <c r="P2020" s="461">
        <v>71517.359965588897</v>
      </c>
      <c r="Q2020" s="461">
        <v>12442.589991397224</v>
      </c>
      <c r="R2020" s="464">
        <v>766461633644.75208</v>
      </c>
      <c r="S2020" s="462">
        <v>0.4721232926800174</v>
      </c>
      <c r="T2020" s="462">
        <v>0.34141988110964555</v>
      </c>
      <c r="U2020" s="461">
        <v>16.390755548365263</v>
      </c>
      <c r="V2020" s="464">
        <v>4649992299721.2168</v>
      </c>
      <c r="W2020" s="460">
        <v>1468.3431030031193</v>
      </c>
      <c r="X2020" s="463">
        <v>4.5560464864990199E-2</v>
      </c>
      <c r="Y2020" s="476">
        <v>2.0000000000000001E-4</v>
      </c>
    </row>
    <row r="2021" spans="1:25" x14ac:dyDescent="0.2">
      <c r="A2021" s="475">
        <f t="shared" si="31"/>
        <v>2017</v>
      </c>
      <c r="B2021" s="462">
        <v>0.43906518662402144</v>
      </c>
      <c r="C2021" s="461">
        <v>3044.1058822235264</v>
      </c>
      <c r="D2021" s="462">
        <v>1.0145412743339142</v>
      </c>
      <c r="E2021" s="462">
        <v>0.5813031298120519</v>
      </c>
      <c r="F2021" s="516">
        <v>2023.94</v>
      </c>
      <c r="G2021" s="464">
        <v>241882074332.68488</v>
      </c>
      <c r="H2021" s="461">
        <v>31150779.618391611</v>
      </c>
      <c r="I2021" s="464">
        <v>512503199978.341</v>
      </c>
      <c r="J2021" s="462">
        <v>3.6780988608636878E-2</v>
      </c>
      <c r="K2021" s="464">
        <v>6697538691.2533169</v>
      </c>
      <c r="L2021" s="464">
        <v>0</v>
      </c>
      <c r="M2021" s="464">
        <v>392390710932.85052</v>
      </c>
      <c r="N2021" s="464">
        <v>58531630794.675499</v>
      </c>
      <c r="O2021" s="464">
        <v>17066.02933285886</v>
      </c>
      <c r="P2021" s="461">
        <v>375130.9583759036</v>
      </c>
      <c r="Q2021" s="461">
        <v>220343.75367480039</v>
      </c>
      <c r="R2021" s="464">
        <v>1373782274253.4639</v>
      </c>
      <c r="S2021" s="462">
        <v>0.48875638223222467</v>
      </c>
      <c r="T2021" s="462">
        <v>0.14336310961663745</v>
      </c>
      <c r="U2021" s="461">
        <v>23.597666534375517</v>
      </c>
      <c r="V2021" s="464">
        <v>4984588949173.2734</v>
      </c>
      <c r="W2021" s="460">
        <v>1572.1800547090343</v>
      </c>
      <c r="X2021" s="463">
        <v>3.1926734995756136E-2</v>
      </c>
      <c r="Y2021" s="476">
        <v>2.0000000000000001E-4</v>
      </c>
    </row>
    <row r="2022" spans="1:25" x14ac:dyDescent="0.2">
      <c r="A2022" s="475">
        <f t="shared" si="31"/>
        <v>2018</v>
      </c>
      <c r="B2022" s="462">
        <v>0.35605407198048189</v>
      </c>
      <c r="C2022" s="461">
        <v>4988.5390554691467</v>
      </c>
      <c r="D2022" s="462">
        <v>0.75458611942439113</v>
      </c>
      <c r="E2022" s="462">
        <v>0.16140551930468017</v>
      </c>
      <c r="F2022" s="516">
        <v>2025.69</v>
      </c>
      <c r="G2022" s="464">
        <v>84244784423.65419</v>
      </c>
      <c r="H2022" s="461">
        <v>17116516.182460345</v>
      </c>
      <c r="I2022" s="464">
        <v>505511244860.85553</v>
      </c>
      <c r="J2022" s="462">
        <v>0.35605407198048189</v>
      </c>
      <c r="K2022" s="464">
        <v>18308525659.94931</v>
      </c>
      <c r="L2022" s="464">
        <v>90817693.103388935</v>
      </c>
      <c r="M2022" s="464">
        <v>67292382043.425087</v>
      </c>
      <c r="N2022" s="464">
        <v>67345535543.143539</v>
      </c>
      <c r="O2022" s="464">
        <v>39428.339032383912</v>
      </c>
      <c r="P2022" s="461">
        <v>407679.75943154888</v>
      </c>
      <c r="Q2022" s="461">
        <v>252254.50107503214</v>
      </c>
      <c r="R2022" s="464">
        <v>830643564861.63025</v>
      </c>
      <c r="S2022" s="462">
        <v>0.47521982904685256</v>
      </c>
      <c r="T2022" s="462">
        <v>0.26581358821205392</v>
      </c>
      <c r="U2022" s="461">
        <v>15.1685206534577</v>
      </c>
      <c r="V2022" s="464">
        <v>3706382975588.2783</v>
      </c>
      <c r="W2022" s="460">
        <v>1168.268132944776</v>
      </c>
      <c r="X2022" s="463">
        <v>4.757694658097858E-2</v>
      </c>
      <c r="Y2022" s="476">
        <v>2.0000000000000001E-4</v>
      </c>
    </row>
    <row r="2023" spans="1:25" x14ac:dyDescent="0.2">
      <c r="A2023" s="475">
        <f t="shared" si="31"/>
        <v>2019</v>
      </c>
      <c r="B2023" s="462">
        <v>0.64586241104666342</v>
      </c>
      <c r="C2023" s="461">
        <v>10448.339891395477</v>
      </c>
      <c r="D2023" s="462">
        <v>0.27267079989302595</v>
      </c>
      <c r="E2023" s="462">
        <v>0.47099176293368722</v>
      </c>
      <c r="F2023" s="516">
        <v>2025.48</v>
      </c>
      <c r="G2023" s="464">
        <v>86156932963.748489</v>
      </c>
      <c r="H2023" s="461">
        <v>4572751.852148639</v>
      </c>
      <c r="I2023" s="464">
        <v>206712673025.76434</v>
      </c>
      <c r="J2023" s="462">
        <v>0.56367559371662646</v>
      </c>
      <c r="K2023" s="464">
        <v>12410919303.845783</v>
      </c>
      <c r="L2023" s="464">
        <v>26321566412.040752</v>
      </c>
      <c r="M2023" s="464">
        <v>67859850288.11869</v>
      </c>
      <c r="N2023" s="464">
        <v>95365680833.830185</v>
      </c>
      <c r="O2023" s="464">
        <v>32074.281561556352</v>
      </c>
      <c r="P2023" s="461">
        <v>716351.69797623809</v>
      </c>
      <c r="Q2023" s="461">
        <v>438071.12030499172</v>
      </c>
      <c r="R2023" s="464">
        <v>483086549056.89044</v>
      </c>
      <c r="S2023" s="462">
        <v>0.56912342614433198</v>
      </c>
      <c r="T2023" s="462">
        <v>0.41790332595504071</v>
      </c>
      <c r="U2023" s="461">
        <v>15.49903970607058</v>
      </c>
      <c r="V2023" s="464">
        <v>3560388321011.1152</v>
      </c>
      <c r="W2023" s="460">
        <v>1123.0552713553827</v>
      </c>
      <c r="X2023" s="463">
        <v>4.5678366523728905E-2</v>
      </c>
      <c r="Y2023" s="476">
        <v>2.0000000000000001E-4</v>
      </c>
    </row>
    <row r="2024" spans="1:25" x14ac:dyDescent="0.2">
      <c r="A2024" s="475">
        <f t="shared" si="31"/>
        <v>2020</v>
      </c>
      <c r="B2024" s="462">
        <v>0.46914249381391809</v>
      </c>
      <c r="C2024" s="461">
        <v>1962.825918616059</v>
      </c>
      <c r="D2024" s="462">
        <v>0.9316429571863496</v>
      </c>
      <c r="E2024" s="462">
        <v>0.39416062873216889</v>
      </c>
      <c r="F2024" s="516">
        <v>2025.9</v>
      </c>
      <c r="G2024" s="464">
        <v>121509091249.03087</v>
      </c>
      <c r="H2024" s="461">
        <v>27731290.2435496</v>
      </c>
      <c r="I2024" s="464">
        <v>604207994580.43372</v>
      </c>
      <c r="J2024" s="462">
        <v>0.11744248331499874</v>
      </c>
      <c r="K2024" s="464">
        <v>31079036669.743156</v>
      </c>
      <c r="L2024" s="464">
        <v>31938743418.686108</v>
      </c>
      <c r="M2024" s="464">
        <v>134351154829.48987</v>
      </c>
      <c r="N2024" s="464">
        <v>139772797635.90479</v>
      </c>
      <c r="O2024" s="464">
        <v>35183.071039908078</v>
      </c>
      <c r="P2024" s="461">
        <v>641551.60447580286</v>
      </c>
      <c r="Q2024" s="461">
        <v>432857.47321596497</v>
      </c>
      <c r="R2024" s="464">
        <v>1162877824022.7004</v>
      </c>
      <c r="S2024" s="462">
        <v>0.36851416422775402</v>
      </c>
      <c r="T2024" s="462">
        <v>0.11216273719249165</v>
      </c>
      <c r="U2024" s="461">
        <v>19.323254371733643</v>
      </c>
      <c r="V2024" s="464">
        <v>2800136956958.3496</v>
      </c>
      <c r="W2024" s="460">
        <v>882.77965744382334</v>
      </c>
      <c r="X2024" s="463">
        <v>3.7940252004856144E-2</v>
      </c>
      <c r="Y2024" s="476">
        <v>2.0000000000000001E-4</v>
      </c>
    </row>
    <row r="2025" spans="1:25" x14ac:dyDescent="0.2">
      <c r="A2025" s="475">
        <f t="shared" si="31"/>
        <v>2021</v>
      </c>
      <c r="B2025" s="462">
        <v>0.48893974548581165</v>
      </c>
      <c r="C2025" s="461">
        <v>1955.4434767565022</v>
      </c>
      <c r="D2025" s="462">
        <v>0.67605342891126552</v>
      </c>
      <c r="E2025" s="462">
        <v>0.63549232064170003</v>
      </c>
      <c r="F2025" s="516">
        <v>2023.75</v>
      </c>
      <c r="G2025" s="464">
        <v>193869055116.01425</v>
      </c>
      <c r="H2025" s="461">
        <v>15991363.148824895</v>
      </c>
      <c r="I2025" s="464">
        <v>510449674249.10773</v>
      </c>
      <c r="J2025" s="462">
        <v>0.46490710579250549</v>
      </c>
      <c r="K2025" s="464">
        <v>14315079310.158752</v>
      </c>
      <c r="L2025" s="464">
        <v>0</v>
      </c>
      <c r="M2025" s="464">
        <v>218348919497.97882</v>
      </c>
      <c r="N2025" s="464">
        <v>71453681573.680191</v>
      </c>
      <c r="O2025" s="464">
        <v>22618.325001853569</v>
      </c>
      <c r="P2025" s="461">
        <v>438607.46188753145</v>
      </c>
      <c r="Q2025" s="461">
        <v>278840.59610027674</v>
      </c>
      <c r="R2025" s="464">
        <v>1030736131408.6301</v>
      </c>
      <c r="S2025" s="462">
        <v>0.59327085426971948</v>
      </c>
      <c r="T2025" s="462">
        <v>0.37006951304148639</v>
      </c>
      <c r="U2025" s="461">
        <v>15.970274435876133</v>
      </c>
      <c r="V2025" s="464">
        <v>6766560628232.5059</v>
      </c>
      <c r="W2025" s="460">
        <v>2135.5017002502645</v>
      </c>
      <c r="X2025" s="463">
        <v>4.5186677941849926E-2</v>
      </c>
      <c r="Y2025" s="476">
        <v>2.0000000000000001E-4</v>
      </c>
    </row>
    <row r="2026" spans="1:25" x14ac:dyDescent="0.2">
      <c r="A2026" s="475">
        <f t="shared" si="31"/>
        <v>2022</v>
      </c>
      <c r="B2026" s="462">
        <v>0.40697609131385121</v>
      </c>
      <c r="C2026" s="461">
        <v>2645.7984845063488</v>
      </c>
      <c r="D2026" s="462">
        <v>1.1704329461617866</v>
      </c>
      <c r="E2026" s="462">
        <v>0.43730387805317578</v>
      </c>
      <c r="F2026" s="516">
        <v>2026.04</v>
      </c>
      <c r="G2026" s="464">
        <v>172182750781.22598</v>
      </c>
      <c r="H2026" s="461">
        <v>44238877.498425335</v>
      </c>
      <c r="I2026" s="464">
        <v>589782144838.04407</v>
      </c>
      <c r="J2026" s="462">
        <v>1.5893260002879384E-3</v>
      </c>
      <c r="K2026" s="464">
        <v>21316850321.826668</v>
      </c>
      <c r="L2026" s="464">
        <v>22806109778.268238</v>
      </c>
      <c r="M2026" s="464">
        <v>58458025255.300102</v>
      </c>
      <c r="N2026" s="464">
        <v>83799226482.398483</v>
      </c>
      <c r="O2026" s="464">
        <v>31089.282344484378</v>
      </c>
      <c r="P2026" s="461">
        <v>547964.42052830267</v>
      </c>
      <c r="Q2026" s="461">
        <v>350350.88038356893</v>
      </c>
      <c r="R2026" s="464">
        <v>995612766788.43079</v>
      </c>
      <c r="S2026" s="462">
        <v>0.26988546729801344</v>
      </c>
      <c r="T2026" s="462">
        <v>0.10830340695899909</v>
      </c>
      <c r="U2026" s="461">
        <v>30.674730417189096</v>
      </c>
      <c r="V2026" s="464">
        <v>3525955948561.6011</v>
      </c>
      <c r="W2026" s="460">
        <v>1112.7253601442931</v>
      </c>
      <c r="X2026" s="463">
        <v>2.4972308130757643E-2</v>
      </c>
      <c r="Y2026" s="476">
        <v>2.0000000000000001E-4</v>
      </c>
    </row>
    <row r="2027" spans="1:25" x14ac:dyDescent="0.2">
      <c r="A2027" s="475">
        <f t="shared" si="31"/>
        <v>2023</v>
      </c>
      <c r="B2027" s="462">
        <v>0.53557800963776647</v>
      </c>
      <c r="C2027" s="461">
        <v>8672.4501109032935</v>
      </c>
      <c r="D2027" s="462">
        <v>0.82998596549455717</v>
      </c>
      <c r="E2027" s="462">
        <v>0.64561334700543682</v>
      </c>
      <c r="F2027" s="516">
        <v>2023.75</v>
      </c>
      <c r="G2027" s="464">
        <v>430091534643.91748</v>
      </c>
      <c r="H2027" s="461">
        <v>20362377.399172891</v>
      </c>
      <c r="I2027" s="464">
        <v>606343341890.90417</v>
      </c>
      <c r="J2027" s="462">
        <v>0.44473118910739506</v>
      </c>
      <c r="K2027" s="464">
        <v>9310995599.1280556</v>
      </c>
      <c r="L2027" s="464">
        <v>0</v>
      </c>
      <c r="M2027" s="464">
        <v>394146952529.20929</v>
      </c>
      <c r="N2027" s="464">
        <v>30939137543.58519</v>
      </c>
      <c r="O2027" s="464">
        <v>34572.406571075524</v>
      </c>
      <c r="P2027" s="461">
        <v>242244.62888755396</v>
      </c>
      <c r="Q2027" s="461">
        <v>125128.1640398413</v>
      </c>
      <c r="R2027" s="464">
        <v>1440601194660.9922</v>
      </c>
      <c r="S2027" s="462">
        <v>0.63417362078170647</v>
      </c>
      <c r="T2027" s="462">
        <v>0.4345915889558622</v>
      </c>
      <c r="U2027" s="461">
        <v>17.110095171720619</v>
      </c>
      <c r="V2027" s="464">
        <v>11763145380422.143</v>
      </c>
      <c r="W2027" s="460">
        <v>3710.9169333637351</v>
      </c>
      <c r="X2027" s="463">
        <v>4.2720996898454967E-2</v>
      </c>
      <c r="Y2027" s="476">
        <v>2.0000000000000001E-4</v>
      </c>
    </row>
    <row r="2028" spans="1:25" x14ac:dyDescent="0.2">
      <c r="A2028" s="475">
        <f t="shared" si="31"/>
        <v>2024</v>
      </c>
      <c r="B2028" s="462">
        <v>0.53902689299354289</v>
      </c>
      <c r="C2028" s="461">
        <v>4076.5780102838762</v>
      </c>
      <c r="D2028" s="462">
        <v>0.81884404213090045</v>
      </c>
      <c r="E2028" s="462">
        <v>0.54811531069791863</v>
      </c>
      <c r="F2028" s="516">
        <v>2023.75</v>
      </c>
      <c r="G2028" s="464">
        <v>241334652957.90494</v>
      </c>
      <c r="H2028" s="461">
        <v>20863707.220838845</v>
      </c>
      <c r="I2028" s="464">
        <v>458648609590.36438</v>
      </c>
      <c r="J2028" s="462">
        <v>0.19574753170807635</v>
      </c>
      <c r="K2028" s="464">
        <v>3746375327.8726363</v>
      </c>
      <c r="L2028" s="464">
        <v>0</v>
      </c>
      <c r="M2028" s="464">
        <v>191441513130.49615</v>
      </c>
      <c r="N2028" s="464">
        <v>39075919444.353142</v>
      </c>
      <c r="O2028" s="464">
        <v>28969.163259457462</v>
      </c>
      <c r="P2028" s="461">
        <v>263669.70041680383</v>
      </c>
      <c r="Q2028" s="461">
        <v>141042.44343321235</v>
      </c>
      <c r="R2028" s="464">
        <v>936296744861.34668</v>
      </c>
      <c r="S2028" s="462">
        <v>0.47964345564787886</v>
      </c>
      <c r="T2028" s="462">
        <v>0.318868391015107</v>
      </c>
      <c r="U2028" s="461">
        <v>17.828244800631065</v>
      </c>
      <c r="V2028" s="464">
        <v>5791755317723.9893</v>
      </c>
      <c r="W2028" s="460">
        <v>1825.7555631406783</v>
      </c>
      <c r="X2028" s="463">
        <v>4.1239016176739918E-2</v>
      </c>
      <c r="Y2028" s="476">
        <v>2.0000000000000001E-4</v>
      </c>
    </row>
    <row r="2029" spans="1:25" x14ac:dyDescent="0.2">
      <c r="A2029" s="475">
        <f t="shared" si="31"/>
        <v>2025</v>
      </c>
      <c r="B2029" s="462">
        <v>0.49091328717154237</v>
      </c>
      <c r="C2029" s="461">
        <v>4871.8796385178348</v>
      </c>
      <c r="D2029" s="462">
        <v>0.94012908919404459</v>
      </c>
      <c r="E2029" s="462">
        <v>0.63238031846269804</v>
      </c>
      <c r="F2029" s="516">
        <v>2024.2</v>
      </c>
      <c r="G2029" s="464">
        <v>189034774015.70093</v>
      </c>
      <c r="H2029" s="461">
        <v>27072277.175575562</v>
      </c>
      <c r="I2029" s="464">
        <v>642076960681.00806</v>
      </c>
      <c r="J2029" s="462">
        <v>0.26427938543877283</v>
      </c>
      <c r="K2029" s="464">
        <v>25820780359.64809</v>
      </c>
      <c r="L2029" s="464">
        <v>32971803407.996403</v>
      </c>
      <c r="M2029" s="464">
        <v>119591918379.98148</v>
      </c>
      <c r="N2029" s="464">
        <v>63673589779.638901</v>
      </c>
      <c r="O2029" s="464">
        <v>37255.357071245839</v>
      </c>
      <c r="P2029" s="461">
        <v>377032.06250208174</v>
      </c>
      <c r="Q2029" s="461">
        <v>223633.28641120787</v>
      </c>
      <c r="R2029" s="464">
        <v>1116500836881.3889</v>
      </c>
      <c r="S2029" s="462">
        <v>0.45252515183156494</v>
      </c>
      <c r="T2029" s="462">
        <v>0.27594936228918654</v>
      </c>
      <c r="U2029" s="461">
        <v>16.548413650656677</v>
      </c>
      <c r="V2029" s="464">
        <v>5735927218198.1787</v>
      </c>
      <c r="W2029" s="460">
        <v>1811.2456456600917</v>
      </c>
      <c r="X2029" s="463">
        <v>4.3341026591368438E-2</v>
      </c>
      <c r="Y2029" s="476">
        <v>2.0000000000000001E-4</v>
      </c>
    </row>
    <row r="2030" spans="1:25" x14ac:dyDescent="0.2">
      <c r="A2030" s="475">
        <f t="shared" si="31"/>
        <v>2026</v>
      </c>
      <c r="B2030" s="462">
        <v>0.49028379478712786</v>
      </c>
      <c r="C2030" s="461">
        <v>3720.2164319941517</v>
      </c>
      <c r="D2030" s="462">
        <v>0.69279171175860277</v>
      </c>
      <c r="E2030" s="462">
        <v>0.59667939596342712</v>
      </c>
      <c r="F2030" s="516">
        <v>2024.04</v>
      </c>
      <c r="G2030" s="464">
        <v>288974802094.836</v>
      </c>
      <c r="H2030" s="461">
        <v>15692278.298518695</v>
      </c>
      <c r="I2030" s="464">
        <v>491639538734.34155</v>
      </c>
      <c r="J2030" s="462">
        <v>0.46307821526322601</v>
      </c>
      <c r="K2030" s="464">
        <v>14139970432.336369</v>
      </c>
      <c r="L2030" s="464">
        <v>0</v>
      </c>
      <c r="M2030" s="464">
        <v>236124225986.37708</v>
      </c>
      <c r="N2030" s="464">
        <v>83556348750.557587</v>
      </c>
      <c r="O2030" s="464">
        <v>22515.248915621589</v>
      </c>
      <c r="P2030" s="461">
        <v>515171.53223701037</v>
      </c>
      <c r="Q2030" s="461">
        <v>339280.38448914327</v>
      </c>
      <c r="R2030" s="464">
        <v>1204596937693.3047</v>
      </c>
      <c r="S2030" s="462">
        <v>0.61776027972908065</v>
      </c>
      <c r="T2030" s="462">
        <v>0.41508969726307554</v>
      </c>
      <c r="U2030" s="461">
        <v>16.439081448967261</v>
      </c>
      <c r="V2030" s="464">
        <v>9101351492672.3223</v>
      </c>
      <c r="W2030" s="460">
        <v>2868.0081392033526</v>
      </c>
      <c r="X2030" s="463">
        <v>4.4166278869565E-2</v>
      </c>
      <c r="Y2030" s="476">
        <v>2.0000000000000001E-4</v>
      </c>
    </row>
    <row r="2031" spans="1:25" x14ac:dyDescent="0.2">
      <c r="A2031" s="475">
        <f t="shared" si="31"/>
        <v>2027</v>
      </c>
      <c r="B2031" s="462">
        <v>0.4602108946320515</v>
      </c>
      <c r="C2031" s="461">
        <v>1500</v>
      </c>
      <c r="D2031" s="462">
        <v>1.1748551294091032</v>
      </c>
      <c r="E2031" s="462">
        <v>0.61847490659559057</v>
      </c>
      <c r="F2031" s="516">
        <v>2025.52</v>
      </c>
      <c r="G2031" s="464">
        <v>353234473372.26678</v>
      </c>
      <c r="H2031" s="461">
        <v>46400263.818111569</v>
      </c>
      <c r="I2031" s="464">
        <v>535736548158.6145</v>
      </c>
      <c r="J2031" s="462">
        <v>-0.23434377313337396</v>
      </c>
      <c r="K2031" s="464">
        <v>20335231278.559895</v>
      </c>
      <c r="L2031" s="464">
        <v>54517676.644506097</v>
      </c>
      <c r="M2031" s="464">
        <v>213320590153.71204</v>
      </c>
      <c r="N2031" s="464">
        <v>38263645526.238457</v>
      </c>
      <c r="O2031" s="464">
        <v>38752.578850550861</v>
      </c>
      <c r="P2031" s="461">
        <v>281150.74613735348</v>
      </c>
      <c r="Q2031" s="461">
        <v>146784.38031365204</v>
      </c>
      <c r="R2031" s="464">
        <v>1377655937001.0974</v>
      </c>
      <c r="S2031" s="462">
        <v>0.37746246846625953</v>
      </c>
      <c r="T2031" s="462">
        <v>0.14415831540243723</v>
      </c>
      <c r="U2031" s="461">
        <v>35.673905200466223</v>
      </c>
      <c r="V2031" s="464">
        <v>7372860108261.0059</v>
      </c>
      <c r="W2031" s="460">
        <v>2324.3464259820071</v>
      </c>
      <c r="X2031" s="463">
        <v>2.1678793569810055E-2</v>
      </c>
      <c r="Y2031" s="476">
        <v>2.0000000000000001E-4</v>
      </c>
    </row>
    <row r="2032" spans="1:25" x14ac:dyDescent="0.2">
      <c r="A2032" s="475">
        <f t="shared" si="31"/>
        <v>2028</v>
      </c>
      <c r="B2032" s="462">
        <v>0.45526898398743926</v>
      </c>
      <c r="C2032" s="461">
        <v>4751.3620320274604</v>
      </c>
      <c r="D2032" s="462">
        <v>0.2</v>
      </c>
      <c r="E2032" s="462">
        <v>0.67363409203913749</v>
      </c>
      <c r="F2032" s="516">
        <v>2024.95</v>
      </c>
      <c r="G2032" s="464">
        <v>89823644376.954758</v>
      </c>
      <c r="H2032" s="461">
        <v>3276774.3051616885</v>
      </c>
      <c r="I2032" s="464">
        <v>136857123698.83553</v>
      </c>
      <c r="J2032" s="462">
        <v>0.45526898398743931</v>
      </c>
      <c r="K2032" s="464">
        <v>3851629113.2497921</v>
      </c>
      <c r="L2032" s="464">
        <v>6722720409.5370102</v>
      </c>
      <c r="M2032" s="464">
        <v>116231985517.61845</v>
      </c>
      <c r="N2032" s="464">
        <v>138155090239.78006</v>
      </c>
      <c r="O2032" s="464">
        <v>16844.36367459947</v>
      </c>
      <c r="P2032" s="461">
        <v>909479.7525520497</v>
      </c>
      <c r="Q2032" s="461">
        <v>585096.70987367374</v>
      </c>
      <c r="R2032" s="464">
        <v>484066381652.92737</v>
      </c>
      <c r="S2032" s="462">
        <v>0.54398895998962138</v>
      </c>
      <c r="T2032" s="462">
        <v>0.34854851116872837</v>
      </c>
      <c r="U2032" s="461">
        <v>16.162502646500627</v>
      </c>
      <c r="V2032" s="464">
        <v>3091789378999.9175</v>
      </c>
      <c r="W2032" s="460">
        <v>975.48553211283479</v>
      </c>
      <c r="X2032" s="463">
        <v>4.3904873964437617E-2</v>
      </c>
      <c r="Y2032" s="476">
        <v>2.0000000000000001E-4</v>
      </c>
    </row>
    <row r="2033" spans="1:25" x14ac:dyDescent="0.2">
      <c r="A2033" s="475">
        <f t="shared" si="31"/>
        <v>2029</v>
      </c>
      <c r="B2033" s="462">
        <v>0.42551621101267378</v>
      </c>
      <c r="C2033" s="461">
        <v>5999.3091744672456</v>
      </c>
      <c r="D2033" s="462">
        <v>0.89882623263438721</v>
      </c>
      <c r="E2033" s="462">
        <v>0.46525245717079844</v>
      </c>
      <c r="F2033" s="516">
        <v>2025.26</v>
      </c>
      <c r="G2033" s="464">
        <v>119624988278.83023</v>
      </c>
      <c r="H2033" s="461">
        <v>24152149.526405126</v>
      </c>
      <c r="I2033" s="464">
        <v>619269619856.69263</v>
      </c>
      <c r="J2033" s="462">
        <v>0.42241706627630271</v>
      </c>
      <c r="K2033" s="464">
        <v>25813077709.921432</v>
      </c>
      <c r="L2033" s="464">
        <v>48843826585.206474</v>
      </c>
      <c r="M2033" s="464">
        <v>124057641143.12338</v>
      </c>
      <c r="N2033" s="464">
        <v>39194576113.340744</v>
      </c>
      <c r="O2033" s="464">
        <v>19791.042590273944</v>
      </c>
      <c r="P2033" s="461">
        <v>306133.35008149868</v>
      </c>
      <c r="Q2033" s="461">
        <v>170888.71453653334</v>
      </c>
      <c r="R2033" s="464">
        <v>1079151020118.9955</v>
      </c>
      <c r="S2033" s="462">
        <v>0.55900721090255601</v>
      </c>
      <c r="T2033" s="462">
        <v>0.31240830528585267</v>
      </c>
      <c r="U2033" s="461">
        <v>14.98011647943904</v>
      </c>
      <c r="V2033" s="464">
        <v>5600856686335.5088</v>
      </c>
      <c r="W2033" s="460">
        <v>1767.4027137871826</v>
      </c>
      <c r="X2033" s="463">
        <v>4.8159320187710859E-2</v>
      </c>
      <c r="Y2033" s="476">
        <v>2.0000000000000001E-4</v>
      </c>
    </row>
    <row r="2034" spans="1:25" x14ac:dyDescent="0.2">
      <c r="A2034" s="475">
        <f t="shared" si="31"/>
        <v>2030</v>
      </c>
      <c r="B2034" s="462">
        <v>0.46311109049184229</v>
      </c>
      <c r="C2034" s="461">
        <v>1500</v>
      </c>
      <c r="D2034" s="462">
        <v>0.833680307311925</v>
      </c>
      <c r="E2034" s="462">
        <v>0.57448578290187391</v>
      </c>
      <c r="F2034" s="516">
        <v>2024.65</v>
      </c>
      <c r="G2034" s="464">
        <v>134571631657.05142</v>
      </c>
      <c r="H2034" s="461">
        <v>22951024.263063688</v>
      </c>
      <c r="I2034" s="464">
        <v>510660547271.65009</v>
      </c>
      <c r="J2034" s="462">
        <v>0.30728024356337813</v>
      </c>
      <c r="K2034" s="464">
        <v>20452961225.523251</v>
      </c>
      <c r="L2034" s="464">
        <v>9798094767.9519997</v>
      </c>
      <c r="M2034" s="464">
        <v>103542516392.14955</v>
      </c>
      <c r="N2034" s="464">
        <v>53110123388.289284</v>
      </c>
      <c r="O2034" s="464">
        <v>10000</v>
      </c>
      <c r="P2034" s="461">
        <v>363329.55036467477</v>
      </c>
      <c r="Q2034" s="461">
        <v>215803.46481000679</v>
      </c>
      <c r="R2034" s="464">
        <v>839164049494.46912</v>
      </c>
      <c r="S2034" s="462">
        <v>0.45259123650247263</v>
      </c>
      <c r="T2034" s="462">
        <v>0.27941301588774192</v>
      </c>
      <c r="U2034" s="461">
        <v>16.348372801950394</v>
      </c>
      <c r="V2034" s="464">
        <v>4423990407090.5518</v>
      </c>
      <c r="W2034" s="460">
        <v>1395.6051637723037</v>
      </c>
      <c r="X2034" s="463">
        <v>4.2553152146530764E-2</v>
      </c>
      <c r="Y2034" s="476">
        <v>2.0000000000000001E-4</v>
      </c>
    </row>
    <row r="2035" spans="1:25" x14ac:dyDescent="0.2">
      <c r="A2035" s="475">
        <f t="shared" si="31"/>
        <v>2031</v>
      </c>
      <c r="B2035" s="462">
        <v>0.57775282682808304</v>
      </c>
      <c r="C2035" s="461">
        <v>1679.1581137693038</v>
      </c>
      <c r="D2035" s="462">
        <v>0.88641681148252083</v>
      </c>
      <c r="E2035" s="462">
        <v>0.5461353276533788</v>
      </c>
      <c r="F2035" s="516">
        <v>2025.95</v>
      </c>
      <c r="G2035" s="464">
        <v>274730254704.41653</v>
      </c>
      <c r="H2035" s="461">
        <v>25204015.158725794</v>
      </c>
      <c r="I2035" s="464">
        <v>456119329343.12799</v>
      </c>
      <c r="J2035" s="462">
        <v>0.27152892280112728</v>
      </c>
      <c r="K2035" s="464">
        <v>22503257970.463959</v>
      </c>
      <c r="L2035" s="464">
        <v>105472461885.01506</v>
      </c>
      <c r="M2035" s="464">
        <v>118804692307.58203</v>
      </c>
      <c r="N2035" s="464">
        <v>6971070930.7805033</v>
      </c>
      <c r="O2035" s="464">
        <v>36921.144908821538</v>
      </c>
      <c r="P2035" s="461">
        <v>101465.43749999933</v>
      </c>
      <c r="Q2035" s="461">
        <v>33113.812499999571</v>
      </c>
      <c r="R2035" s="464">
        <v>926068769452.29834</v>
      </c>
      <c r="S2035" s="462">
        <v>0.52938551409715773</v>
      </c>
      <c r="T2035" s="462">
        <v>0.38745195172908653</v>
      </c>
      <c r="U2035" s="461">
        <v>17.490481393633456</v>
      </c>
      <c r="V2035" s="464">
        <v>7007703494995.8311</v>
      </c>
      <c r="W2035" s="460">
        <v>2212.3071406757508</v>
      </c>
      <c r="X2035" s="463">
        <v>4.0980111082903496E-2</v>
      </c>
      <c r="Y2035" s="476">
        <v>2.0000000000000001E-4</v>
      </c>
    </row>
    <row r="2036" spans="1:25" x14ac:dyDescent="0.2">
      <c r="A2036" s="475">
        <f t="shared" si="31"/>
        <v>2032</v>
      </c>
      <c r="B2036" s="462">
        <v>0.65509633364457309</v>
      </c>
      <c r="C2036" s="461">
        <v>6955.9665353618457</v>
      </c>
      <c r="D2036" s="462">
        <v>0.61819954138741873</v>
      </c>
      <c r="E2036" s="462">
        <v>0.40552116064056509</v>
      </c>
      <c r="F2036" s="516">
        <v>2024.81</v>
      </c>
      <c r="G2036" s="464">
        <v>202860378762.5704</v>
      </c>
      <c r="H2036" s="461">
        <v>12578936.611043625</v>
      </c>
      <c r="I2036" s="464">
        <v>372195015594.88434</v>
      </c>
      <c r="J2036" s="462">
        <v>0.40355023236733589</v>
      </c>
      <c r="K2036" s="464">
        <v>5351912610.014082</v>
      </c>
      <c r="L2036" s="464">
        <v>0</v>
      </c>
      <c r="M2036" s="464">
        <v>173160467736.76154</v>
      </c>
      <c r="N2036" s="464">
        <v>25485556304.562202</v>
      </c>
      <c r="O2036" s="464">
        <v>28271.944312229934</v>
      </c>
      <c r="P2036" s="461">
        <v>207882.00824160047</v>
      </c>
      <c r="Q2036" s="461">
        <v>104233.63507175514</v>
      </c>
      <c r="R2036" s="464">
        <v>847113848846.51526</v>
      </c>
      <c r="S2036" s="462">
        <v>0.60734344786322636</v>
      </c>
      <c r="T2036" s="462">
        <v>0.38112210499494131</v>
      </c>
      <c r="U2036" s="461">
        <v>16.746335774038066</v>
      </c>
      <c r="V2036" s="464">
        <v>5997192995721.7842</v>
      </c>
      <c r="W2036" s="460">
        <v>1893.4252872667573</v>
      </c>
      <c r="X2036" s="463">
        <v>4.3188447660705578E-2</v>
      </c>
      <c r="Y2036" s="476">
        <v>2.0000000000000001E-4</v>
      </c>
    </row>
    <row r="2037" spans="1:25" x14ac:dyDescent="0.2">
      <c r="A2037" s="475">
        <f t="shared" si="31"/>
        <v>2033</v>
      </c>
      <c r="B2037" s="462">
        <v>0.46023559212491283</v>
      </c>
      <c r="C2037" s="461">
        <v>3503.4845414872916</v>
      </c>
      <c r="D2037" s="462">
        <v>0.76202263816674676</v>
      </c>
      <c r="E2037" s="462">
        <v>0.40485663694000579</v>
      </c>
      <c r="F2037" s="516">
        <v>2025.27</v>
      </c>
      <c r="G2037" s="464">
        <v>131405321353.37079</v>
      </c>
      <c r="H2037" s="461">
        <v>18413612.473508574</v>
      </c>
      <c r="I2037" s="464">
        <v>482523796192.71259</v>
      </c>
      <c r="J2037" s="462">
        <v>0.33595664621516752</v>
      </c>
      <c r="K2037" s="464">
        <v>12811506915.117344</v>
      </c>
      <c r="L2037" s="464">
        <v>6267145666.7246723</v>
      </c>
      <c r="M2037" s="464">
        <v>128862981141.14558</v>
      </c>
      <c r="N2037" s="464">
        <v>45671991339.938606</v>
      </c>
      <c r="O2037" s="464">
        <v>29727.2205280895</v>
      </c>
      <c r="P2037" s="461">
        <v>302968.18071056099</v>
      </c>
      <c r="Q2037" s="461">
        <v>171591.72250311793</v>
      </c>
      <c r="R2037" s="464">
        <v>871960878393.8512</v>
      </c>
      <c r="S2037" s="462">
        <v>0.50574064235903382</v>
      </c>
      <c r="T2037" s="462">
        <v>0.29780384187514963</v>
      </c>
      <c r="U2037" s="461">
        <v>15.967310632392381</v>
      </c>
      <c r="V2037" s="464">
        <v>4685804992078.4873</v>
      </c>
      <c r="W2037" s="460">
        <v>1479.3495372642258</v>
      </c>
      <c r="X2037" s="463">
        <v>4.4771815472257989E-2</v>
      </c>
      <c r="Y2037" s="476">
        <v>2.0000000000000001E-4</v>
      </c>
    </row>
    <row r="2038" spans="1:25" x14ac:dyDescent="0.2">
      <c r="A2038" s="475">
        <f t="shared" si="31"/>
        <v>2034</v>
      </c>
      <c r="B2038" s="462">
        <v>0.38672752779707908</v>
      </c>
      <c r="C2038" s="461">
        <v>2793.205937684791</v>
      </c>
      <c r="D2038" s="462">
        <v>0.75350512444188378</v>
      </c>
      <c r="E2038" s="462">
        <v>0.52605721386178683</v>
      </c>
      <c r="F2038" s="516">
        <v>2026</v>
      </c>
      <c r="G2038" s="464">
        <v>128462467371.24359</v>
      </c>
      <c r="H2038" s="461">
        <v>18481533.128006168</v>
      </c>
      <c r="I2038" s="464">
        <v>429162694651.69812</v>
      </c>
      <c r="J2038" s="462">
        <v>0.26744649651171037</v>
      </c>
      <c r="K2038" s="464">
        <v>29129749938.452538</v>
      </c>
      <c r="L2038" s="464">
        <v>80093204804.266647</v>
      </c>
      <c r="M2038" s="464">
        <v>35175675590.275261</v>
      </c>
      <c r="N2038" s="464">
        <v>104529610661.67505</v>
      </c>
      <c r="O2038" s="464">
        <v>26755.388881428487</v>
      </c>
      <c r="P2038" s="461">
        <v>595166.73916836944</v>
      </c>
      <c r="Q2038" s="461">
        <v>401656.66989036917</v>
      </c>
      <c r="R2038" s="464">
        <v>778729365580.20679</v>
      </c>
      <c r="S2038" s="462">
        <v>0.42275281614489502</v>
      </c>
      <c r="T2038" s="462">
        <v>0.30944785528758723</v>
      </c>
      <c r="U2038" s="461">
        <v>15.961714238709044</v>
      </c>
      <c r="V2038" s="464">
        <v>4265591783284.2983</v>
      </c>
      <c r="W2038" s="460">
        <v>1346.4847171604031</v>
      </c>
      <c r="X2038" s="463">
        <v>4.5009408379942092E-2</v>
      </c>
      <c r="Y2038" s="476">
        <v>2.0000000000000001E-4</v>
      </c>
    </row>
    <row r="2039" spans="1:25" x14ac:dyDescent="0.2">
      <c r="A2039" s="475">
        <f t="shared" si="31"/>
        <v>2035</v>
      </c>
      <c r="B2039" s="462">
        <v>0.50369110581865328</v>
      </c>
      <c r="C2039" s="461">
        <v>1906.4507682801382</v>
      </c>
      <c r="D2039" s="462">
        <v>0.76315328060307774</v>
      </c>
      <c r="E2039" s="462">
        <v>0.51204660827382942</v>
      </c>
      <c r="F2039" s="516">
        <v>2025.16</v>
      </c>
      <c r="G2039" s="464">
        <v>237618286788.52618</v>
      </c>
      <c r="H2039" s="461">
        <v>19178941.020316906</v>
      </c>
      <c r="I2039" s="464">
        <v>457726248102.92548</v>
      </c>
      <c r="J2039" s="462">
        <v>0.18078244069696414</v>
      </c>
      <c r="K2039" s="464">
        <v>29369747504.044334</v>
      </c>
      <c r="L2039" s="464">
        <v>103832433564.28542</v>
      </c>
      <c r="M2039" s="464">
        <v>151901501602.85919</v>
      </c>
      <c r="N2039" s="464">
        <v>51530260987.232552</v>
      </c>
      <c r="O2039" s="464">
        <v>30998.871856062011</v>
      </c>
      <c r="P2039" s="461">
        <v>294716.75227908237</v>
      </c>
      <c r="Q2039" s="461">
        <v>165354.74220481829</v>
      </c>
      <c r="R2039" s="464">
        <v>1085958835694.1896</v>
      </c>
      <c r="S2039" s="462">
        <v>0.50551857417854418</v>
      </c>
      <c r="T2039" s="462">
        <v>0.25549299724238062</v>
      </c>
      <c r="U2039" s="461">
        <v>17.969835690686846</v>
      </c>
      <c r="V2039" s="464">
        <v>5527999115069.1113</v>
      </c>
      <c r="W2039" s="460">
        <v>1745.4238367593875</v>
      </c>
      <c r="X2039" s="463">
        <v>4.0427866965847971E-2</v>
      </c>
      <c r="Y2039" s="476">
        <v>2.0000000000000001E-4</v>
      </c>
    </row>
    <row r="2040" spans="1:25" x14ac:dyDescent="0.2">
      <c r="A2040" s="475">
        <f t="shared" si="31"/>
        <v>2036</v>
      </c>
      <c r="B2040" s="462">
        <v>0.35193980181260087</v>
      </c>
      <c r="C2040" s="461">
        <v>2440.8564244886097</v>
      </c>
      <c r="D2040" s="462">
        <v>0.27108333144959496</v>
      </c>
      <c r="E2040" s="462">
        <v>0.35398751207435614</v>
      </c>
      <c r="F2040" s="516">
        <v>2024.76</v>
      </c>
      <c r="G2040" s="464">
        <v>173456646368.00046</v>
      </c>
      <c r="H2040" s="461">
        <v>4339457.1423219685</v>
      </c>
      <c r="I2040" s="464">
        <v>220188491425.63861</v>
      </c>
      <c r="J2040" s="462">
        <v>0.35193980181260087</v>
      </c>
      <c r="K2040" s="464">
        <v>6910528441.799448</v>
      </c>
      <c r="L2040" s="464">
        <v>0</v>
      </c>
      <c r="M2040" s="464">
        <v>130153568707.97095</v>
      </c>
      <c r="N2040" s="464">
        <v>143564727664.79434</v>
      </c>
      <c r="O2040" s="464">
        <v>11125.981512320244</v>
      </c>
      <c r="P2040" s="461">
        <v>868935.61353904742</v>
      </c>
      <c r="Q2040" s="461">
        <v>550661.30957754201</v>
      </c>
      <c r="R2040" s="464">
        <v>646419015189.88989</v>
      </c>
      <c r="S2040" s="462">
        <v>0.50339578680385599</v>
      </c>
      <c r="T2040" s="462">
        <v>0.36302221226123665</v>
      </c>
      <c r="U2040" s="461">
        <v>17.406834660877479</v>
      </c>
      <c r="V2040" s="464">
        <v>4570819999193.4082</v>
      </c>
      <c r="W2040" s="460">
        <v>1440.4958103124354</v>
      </c>
      <c r="X2040" s="463">
        <v>4.1130179111468088E-2</v>
      </c>
      <c r="Y2040" s="476">
        <v>2.0000000000000001E-4</v>
      </c>
    </row>
    <row r="2041" spans="1:25" x14ac:dyDescent="0.2">
      <c r="A2041" s="475">
        <f t="shared" si="31"/>
        <v>2037</v>
      </c>
      <c r="B2041" s="462">
        <v>0.48525093467198321</v>
      </c>
      <c r="C2041" s="461">
        <v>1500</v>
      </c>
      <c r="D2041" s="462">
        <v>0.33224939138322418</v>
      </c>
      <c r="E2041" s="462">
        <v>0.64947983813701538</v>
      </c>
      <c r="F2041" s="516">
        <v>2024.36</v>
      </c>
      <c r="G2041" s="464">
        <v>180367134264.90955</v>
      </c>
      <c r="H2041" s="461">
        <v>5417001.3513219953</v>
      </c>
      <c r="I2041" s="464">
        <v>217984500582.2316</v>
      </c>
      <c r="J2041" s="462">
        <v>0.44599078467985953</v>
      </c>
      <c r="K2041" s="464">
        <v>7172627947.9648895</v>
      </c>
      <c r="L2041" s="464">
        <v>0</v>
      </c>
      <c r="M2041" s="464">
        <v>142604799992.03568</v>
      </c>
      <c r="N2041" s="464">
        <v>170644416830.6767</v>
      </c>
      <c r="O2041" s="464">
        <v>24663.411937828667</v>
      </c>
      <c r="P2041" s="461">
        <v>921922.7042209683</v>
      </c>
      <c r="Q2041" s="461">
        <v>586697.66441167844</v>
      </c>
      <c r="R2041" s="464">
        <v>702794296777.09131</v>
      </c>
      <c r="S2041" s="462">
        <v>0.55227869919848382</v>
      </c>
      <c r="T2041" s="462">
        <v>0.41699771581672351</v>
      </c>
      <c r="U2041" s="461">
        <v>16.657227194886911</v>
      </c>
      <c r="V2041" s="464">
        <v>5489331064473.2471</v>
      </c>
      <c r="W2041" s="460">
        <v>1731.8338900953709</v>
      </c>
      <c r="X2041" s="463">
        <v>4.2712292842595832E-2</v>
      </c>
      <c r="Y2041" s="476">
        <v>2.0000000000000001E-4</v>
      </c>
    </row>
    <row r="2042" spans="1:25" x14ac:dyDescent="0.2">
      <c r="A2042" s="475">
        <f t="shared" si="31"/>
        <v>2038</v>
      </c>
      <c r="B2042" s="462">
        <v>0.45389751637170433</v>
      </c>
      <c r="C2042" s="461">
        <v>6590.730962958185</v>
      </c>
      <c r="D2042" s="462">
        <v>1.0484075436002451</v>
      </c>
      <c r="E2042" s="462">
        <v>0.30306844951049994</v>
      </c>
      <c r="F2042" s="516">
        <v>2027.37</v>
      </c>
      <c r="G2042" s="464">
        <v>126405600563.8689</v>
      </c>
      <c r="H2042" s="461">
        <v>21196880.127777144</v>
      </c>
      <c r="I2042" s="464">
        <v>407408831294.77258</v>
      </c>
      <c r="J2042" s="462">
        <v>0.10228297722782387</v>
      </c>
      <c r="K2042" s="464">
        <v>33034836421.419456</v>
      </c>
      <c r="L2042" s="464">
        <v>74205795288.027817</v>
      </c>
      <c r="M2042" s="464">
        <v>0</v>
      </c>
      <c r="N2042" s="464">
        <v>7882756565.9876966</v>
      </c>
      <c r="O2042" s="464">
        <v>42689.411705793318</v>
      </c>
      <c r="P2042" s="461">
        <v>121670.57272972667</v>
      </c>
      <c r="Q2042" s="461">
        <v>28841.646329012496</v>
      </c>
      <c r="R2042" s="464">
        <v>657198806516.05701</v>
      </c>
      <c r="S2042" s="462">
        <v>0.34495417258314925</v>
      </c>
      <c r="T2042" s="462">
        <v>0.2273124840019968</v>
      </c>
      <c r="U2042" s="461">
        <v>18.59855709080324</v>
      </c>
      <c r="V2042" s="464">
        <v>2903007114412.2559</v>
      </c>
      <c r="W2042" s="460">
        <v>916.88703022798734</v>
      </c>
      <c r="X2042" s="463">
        <v>4.1618911157543993E-2</v>
      </c>
      <c r="Y2042" s="476">
        <v>2.0000000000000001E-4</v>
      </c>
    </row>
    <row r="2043" spans="1:25" x14ac:dyDescent="0.2">
      <c r="A2043" s="475">
        <f t="shared" si="31"/>
        <v>2039</v>
      </c>
      <c r="B2043" s="462">
        <v>0.50809030497516372</v>
      </c>
      <c r="C2043" s="461">
        <v>5245.7671754628618</v>
      </c>
      <c r="D2043" s="462">
        <v>1.1853359446230189</v>
      </c>
      <c r="E2043" s="462">
        <v>0.43307507658023681</v>
      </c>
      <c r="F2043" s="516">
        <v>2024.27</v>
      </c>
      <c r="G2043" s="464">
        <v>401556068381.51019</v>
      </c>
      <c r="H2043" s="461">
        <v>38266258.970644727</v>
      </c>
      <c r="I2043" s="464">
        <v>878892682854.68237</v>
      </c>
      <c r="J2043" s="462">
        <v>0.34713316952440554</v>
      </c>
      <c r="K2043" s="464">
        <v>37010229529.054893</v>
      </c>
      <c r="L2043" s="464">
        <v>0</v>
      </c>
      <c r="M2043" s="464">
        <v>197095577689.99643</v>
      </c>
      <c r="N2043" s="464">
        <v>19043977910.523251</v>
      </c>
      <c r="O2043" s="464">
        <v>20888.848085085479</v>
      </c>
      <c r="P2043" s="461">
        <v>157192.31536234077</v>
      </c>
      <c r="Q2043" s="461">
        <v>74273.271341355154</v>
      </c>
      <c r="R2043" s="464">
        <v>1456399192559.5044</v>
      </c>
      <c r="S2043" s="462">
        <v>0.51357420096203332</v>
      </c>
      <c r="T2043" s="462">
        <v>0.44248170924238178</v>
      </c>
      <c r="U2043" s="461">
        <v>16.641978707868365</v>
      </c>
      <c r="V2043" s="464">
        <v>11689921279885.387</v>
      </c>
      <c r="W2043" s="460">
        <v>3686.2589736834361</v>
      </c>
      <c r="X2043" s="463">
        <v>4.4246058549084095E-2</v>
      </c>
      <c r="Y2043" s="476">
        <v>2.0000000000000001E-4</v>
      </c>
    </row>
    <row r="2044" spans="1:25" x14ac:dyDescent="0.2">
      <c r="A2044" s="475">
        <f t="shared" si="31"/>
        <v>2040</v>
      </c>
      <c r="B2044" s="462">
        <v>0.47380654611130241</v>
      </c>
      <c r="C2044" s="461">
        <v>5659.3696862465222</v>
      </c>
      <c r="D2044" s="462">
        <v>0.8548047382154933</v>
      </c>
      <c r="E2044" s="462">
        <v>0.60909220953830379</v>
      </c>
      <c r="F2044" s="516">
        <v>2025.03</v>
      </c>
      <c r="G2044" s="464">
        <v>301555164799.33276</v>
      </c>
      <c r="H2044" s="461">
        <v>22613895.591346003</v>
      </c>
      <c r="I2044" s="464">
        <v>574684572775.59521</v>
      </c>
      <c r="J2044" s="462">
        <v>0.33330225035495853</v>
      </c>
      <c r="K2044" s="464">
        <v>47981279363.996925</v>
      </c>
      <c r="L2044" s="464">
        <v>77468990768.894211</v>
      </c>
      <c r="M2044" s="464">
        <v>126582177804.34639</v>
      </c>
      <c r="N2044" s="464">
        <v>71569688264.186752</v>
      </c>
      <c r="O2044" s="464">
        <v>20469.16348577309</v>
      </c>
      <c r="P2044" s="461">
        <v>433488.9389308985</v>
      </c>
      <c r="Q2044" s="461">
        <v>269604.80583086621</v>
      </c>
      <c r="R2044" s="464">
        <v>1227055778191.4587</v>
      </c>
      <c r="S2044" s="462">
        <v>0.53413058147343606</v>
      </c>
      <c r="T2044" s="462">
        <v>0.39970916064101336</v>
      </c>
      <c r="U2044" s="461">
        <v>16.575718246876317</v>
      </c>
      <c r="V2044" s="464">
        <v>8833081086807.8457</v>
      </c>
      <c r="W2044" s="460">
        <v>2788.6643125775563</v>
      </c>
      <c r="X2044" s="463">
        <v>4.4304696646707879E-2</v>
      </c>
      <c r="Y2044" s="476">
        <v>2.0000000000000001E-4</v>
      </c>
    </row>
    <row r="2045" spans="1:25" x14ac:dyDescent="0.2">
      <c r="A2045" s="475">
        <f t="shared" si="31"/>
        <v>2041</v>
      </c>
      <c r="B2045" s="462">
        <v>0.30897164001698008</v>
      </c>
      <c r="C2045" s="461">
        <v>1609.6347520875142</v>
      </c>
      <c r="D2045" s="462">
        <v>0.58756397234341007</v>
      </c>
      <c r="E2045" s="462">
        <v>0.58374172111026934</v>
      </c>
      <c r="F2045" s="516">
        <v>2024.08</v>
      </c>
      <c r="G2045" s="464">
        <v>264590089444.80756</v>
      </c>
      <c r="H2045" s="461">
        <v>13032866.530510418</v>
      </c>
      <c r="I2045" s="464">
        <v>386939114199.37836</v>
      </c>
      <c r="J2045" s="462">
        <v>0.30897164001698008</v>
      </c>
      <c r="K2045" s="464">
        <v>6254234988.8901052</v>
      </c>
      <c r="L2045" s="464">
        <v>0</v>
      </c>
      <c r="M2045" s="464">
        <v>253169305056.21317</v>
      </c>
      <c r="N2045" s="464">
        <v>60746488665.509834</v>
      </c>
      <c r="O2045" s="464">
        <v>20480.576909283656</v>
      </c>
      <c r="P2045" s="461">
        <v>388929.69024766248</v>
      </c>
      <c r="Q2045" s="461">
        <v>242324.9893196614</v>
      </c>
      <c r="R2045" s="464">
        <v>1028724604125.329</v>
      </c>
      <c r="S2045" s="462">
        <v>0.57882496370327319</v>
      </c>
      <c r="T2045" s="462">
        <v>0.33847174374262284</v>
      </c>
      <c r="U2045" s="461">
        <v>17.529493019532865</v>
      </c>
      <c r="V2045" s="464">
        <v>6744754007836.4395</v>
      </c>
      <c r="W2045" s="460">
        <v>2127.4658794254165</v>
      </c>
      <c r="X2045" s="463">
        <v>4.1423223232465979E-2</v>
      </c>
      <c r="Y2045" s="476">
        <v>2.0000000000000001E-4</v>
      </c>
    </row>
    <row r="2046" spans="1:25" x14ac:dyDescent="0.2">
      <c r="A2046" s="475">
        <f t="shared" si="31"/>
        <v>2042</v>
      </c>
      <c r="B2046" s="462">
        <v>0.39555960360098824</v>
      </c>
      <c r="C2046" s="461">
        <v>3687.2835010434496</v>
      </c>
      <c r="D2046" s="462">
        <v>0.66429760135068672</v>
      </c>
      <c r="E2046" s="462">
        <v>0.43985818120887077</v>
      </c>
      <c r="F2046" s="516">
        <v>2025.9</v>
      </c>
      <c r="G2046" s="464">
        <v>175641795862.51559</v>
      </c>
      <c r="H2046" s="461">
        <v>14828928.564503275</v>
      </c>
      <c r="I2046" s="464">
        <v>481988136161.3186</v>
      </c>
      <c r="J2046" s="462">
        <v>0.3955596036009883</v>
      </c>
      <c r="K2046" s="464">
        <v>61048342086.186646</v>
      </c>
      <c r="L2046" s="464">
        <v>130808901714.84383</v>
      </c>
      <c r="M2046" s="464">
        <v>54584909272.03363</v>
      </c>
      <c r="N2046" s="464">
        <v>47632400375.82151</v>
      </c>
      <c r="O2046" s="464">
        <v>13694.701099368414</v>
      </c>
      <c r="P2046" s="461">
        <v>309423.72677372373</v>
      </c>
      <c r="Q2046" s="461">
        <v>178783.61487420916</v>
      </c>
      <c r="R2046" s="464">
        <v>929284706507.76526</v>
      </c>
      <c r="S2046" s="462">
        <v>0.53299159672949348</v>
      </c>
      <c r="T2046" s="462">
        <v>0.36202389148397557</v>
      </c>
      <c r="U2046" s="461">
        <v>15.934650780955518</v>
      </c>
      <c r="V2046" s="464">
        <v>5924018011502.9688</v>
      </c>
      <c r="W2046" s="460">
        <v>1869.1975962415793</v>
      </c>
      <c r="X2046" s="463">
        <v>4.5722504413844324E-2</v>
      </c>
      <c r="Y2046" s="476">
        <v>2.0000000000000001E-4</v>
      </c>
    </row>
    <row r="2047" spans="1:25" x14ac:dyDescent="0.2">
      <c r="A2047" s="475">
        <f t="shared" si="31"/>
        <v>2043</v>
      </c>
      <c r="B2047" s="462">
        <v>0.45924953772674892</v>
      </c>
      <c r="C2047" s="461">
        <v>4850.1659920102111</v>
      </c>
      <c r="D2047" s="462">
        <v>0.43871203460396735</v>
      </c>
      <c r="E2047" s="462">
        <v>0.43495259933649261</v>
      </c>
      <c r="F2047" s="516">
        <v>2026.74</v>
      </c>
      <c r="G2047" s="464">
        <v>47173271408.140282</v>
      </c>
      <c r="H2047" s="461">
        <v>8290198.0013654409</v>
      </c>
      <c r="I2047" s="464">
        <v>307332677553.62836</v>
      </c>
      <c r="J2047" s="462">
        <v>0.45924953772674892</v>
      </c>
      <c r="K2047" s="464">
        <v>15701395702.556925</v>
      </c>
      <c r="L2047" s="464">
        <v>16332115541.052073</v>
      </c>
      <c r="M2047" s="464">
        <v>11550215935.610928</v>
      </c>
      <c r="N2047" s="464">
        <v>86355850839.323853</v>
      </c>
      <c r="O2047" s="464">
        <v>20977.630367776557</v>
      </c>
      <c r="P2047" s="461">
        <v>488770.80671222246</v>
      </c>
      <c r="Q2047" s="461">
        <v>326753.98462550814</v>
      </c>
      <c r="R2047" s="464">
        <v>520965723786.49603</v>
      </c>
      <c r="S2047" s="462">
        <v>0.49280825783158377</v>
      </c>
      <c r="T2047" s="462">
        <v>0.34674712079184972</v>
      </c>
      <c r="U2047" s="461">
        <v>14.447465949882169</v>
      </c>
      <c r="V2047" s="464">
        <v>3087859181462.9902</v>
      </c>
      <c r="W2047" s="460">
        <v>974.71507851664956</v>
      </c>
      <c r="X2047" s="463">
        <v>4.6765737770964072E-2</v>
      </c>
      <c r="Y2047" s="476">
        <v>2.0000000000000001E-4</v>
      </c>
    </row>
    <row r="2048" spans="1:25" x14ac:dyDescent="0.2">
      <c r="A2048" s="475">
        <f t="shared" si="31"/>
        <v>2044</v>
      </c>
      <c r="B2048" s="462">
        <v>0.62076926454413883</v>
      </c>
      <c r="C2048" s="461">
        <v>3261.1221231352838</v>
      </c>
      <c r="D2048" s="462">
        <v>1.0006515708587846</v>
      </c>
      <c r="E2048" s="462">
        <v>0.7</v>
      </c>
      <c r="F2048" s="516">
        <v>2025.61</v>
      </c>
      <c r="G2048" s="464">
        <v>204084676503.50797</v>
      </c>
      <c r="H2048" s="461">
        <v>31113317.316641819</v>
      </c>
      <c r="I2048" s="464">
        <v>532519440216.23108</v>
      </c>
      <c r="J2048" s="462">
        <v>0.14057475851758072</v>
      </c>
      <c r="K2048" s="464">
        <v>16495126376.422823</v>
      </c>
      <c r="L2048" s="464">
        <v>3478559317.2662144</v>
      </c>
      <c r="M2048" s="464">
        <v>128793088693.86008</v>
      </c>
      <c r="N2048" s="464">
        <v>14472289622.067261</v>
      </c>
      <c r="O2048" s="464">
        <v>31255.079878120865</v>
      </c>
      <c r="P2048" s="461">
        <v>145668.26283124703</v>
      </c>
      <c r="Q2048" s="461">
        <v>58936.905670876622</v>
      </c>
      <c r="R2048" s="464">
        <v>1011946121916.5402</v>
      </c>
      <c r="S2048" s="462">
        <v>0.43946900620302071</v>
      </c>
      <c r="T2048" s="462">
        <v>0.22959569418271955</v>
      </c>
      <c r="U2048" s="461">
        <v>18.164971499785551</v>
      </c>
      <c r="V2048" s="464">
        <v>4588651075239.207</v>
      </c>
      <c r="W2048" s="460">
        <v>1448.045045285008</v>
      </c>
      <c r="X2048" s="463">
        <v>4.1121728255986457E-2</v>
      </c>
      <c r="Y2048" s="476">
        <v>2.0000000000000001E-4</v>
      </c>
    </row>
    <row r="2049" spans="1:25" x14ac:dyDescent="0.2">
      <c r="A2049" s="475">
        <f t="shared" si="31"/>
        <v>2045</v>
      </c>
      <c r="B2049" s="462">
        <v>0.50152705448787194</v>
      </c>
      <c r="C2049" s="461">
        <v>2671.3389842327824</v>
      </c>
      <c r="D2049" s="462">
        <v>1.0181919813753142</v>
      </c>
      <c r="E2049" s="462">
        <v>0.45051216441264691</v>
      </c>
      <c r="F2049" s="516">
        <v>2024.94</v>
      </c>
      <c r="G2049" s="464">
        <v>238554089638.82867</v>
      </c>
      <c r="H2049" s="461">
        <v>31637038.113968637</v>
      </c>
      <c r="I2049" s="464">
        <v>720662101680.98364</v>
      </c>
      <c r="J2049" s="462">
        <v>0.25018159418883601</v>
      </c>
      <c r="K2049" s="464">
        <v>20517256554.577816</v>
      </c>
      <c r="L2049" s="464">
        <v>21049722737.973053</v>
      </c>
      <c r="M2049" s="464">
        <v>234696894421.87024</v>
      </c>
      <c r="N2049" s="464">
        <v>84838673894.657791</v>
      </c>
      <c r="O2049" s="464">
        <v>14557.616290030852</v>
      </c>
      <c r="P2049" s="461">
        <v>469789.16294699046</v>
      </c>
      <c r="Q2049" s="461">
        <v>293377.71775813552</v>
      </c>
      <c r="R2049" s="464">
        <v>1427623649333.9294</v>
      </c>
      <c r="S2049" s="462">
        <v>0.48307131216977695</v>
      </c>
      <c r="T2049" s="462">
        <v>0.23946667574156444</v>
      </c>
      <c r="U2049" s="461">
        <v>17.10896684967468</v>
      </c>
      <c r="V2049" s="464">
        <v>6438025300185.1152</v>
      </c>
      <c r="W2049" s="460">
        <v>2032.547543845335</v>
      </c>
      <c r="X2049" s="463">
        <v>4.2791041514879058E-2</v>
      </c>
      <c r="Y2049" s="476">
        <v>2.0000000000000001E-4</v>
      </c>
    </row>
    <row r="2050" spans="1:25" x14ac:dyDescent="0.2">
      <c r="A2050" s="475">
        <f t="shared" si="31"/>
        <v>2046</v>
      </c>
      <c r="B2050" s="462">
        <v>0.55464168570155858</v>
      </c>
      <c r="C2050" s="461">
        <v>4147.600783024619</v>
      </c>
      <c r="D2050" s="462">
        <v>0.74511702926842971</v>
      </c>
      <c r="E2050" s="462">
        <v>0.36415911053167299</v>
      </c>
      <c r="F2050" s="516">
        <v>2023.75</v>
      </c>
      <c r="G2050" s="464">
        <v>197370233755.8327</v>
      </c>
      <c r="H2050" s="461">
        <v>17889236.034967687</v>
      </c>
      <c r="I2050" s="464">
        <v>556240504161.35437</v>
      </c>
      <c r="J2050" s="462">
        <v>0.38737407575057203</v>
      </c>
      <c r="K2050" s="464">
        <v>10632616707.698177</v>
      </c>
      <c r="L2050" s="464">
        <v>0</v>
      </c>
      <c r="M2050" s="464">
        <v>259582295080.51788</v>
      </c>
      <c r="N2050" s="464">
        <v>129704299588.67804</v>
      </c>
      <c r="O2050" s="464">
        <v>23825.375871514294</v>
      </c>
      <c r="P2050" s="461">
        <v>643229.87816954136</v>
      </c>
      <c r="Q2050" s="461">
        <v>441022.94099403033</v>
      </c>
      <c r="R2050" s="464">
        <v>1250887241630.386</v>
      </c>
      <c r="S2050" s="462">
        <v>0.55153203534877693</v>
      </c>
      <c r="T2050" s="462">
        <v>0.28471122749478994</v>
      </c>
      <c r="U2050" s="461">
        <v>16.296116322356454</v>
      </c>
      <c r="V2050" s="464">
        <v>6413805301081.0684</v>
      </c>
      <c r="W2050" s="460">
        <v>2025.6402807241975</v>
      </c>
      <c r="X2050" s="463">
        <v>4.4775386979316996E-2</v>
      </c>
      <c r="Y2050" s="476">
        <v>2.0000000000000001E-4</v>
      </c>
    </row>
    <row r="2051" spans="1:25" x14ac:dyDescent="0.2">
      <c r="A2051" s="475">
        <f t="shared" si="31"/>
        <v>2047</v>
      </c>
      <c r="B2051" s="462">
        <v>0.36779367323060508</v>
      </c>
      <c r="C2051" s="461">
        <v>3568.7668772458655</v>
      </c>
      <c r="D2051" s="462">
        <v>1.2494992115706096</v>
      </c>
      <c r="E2051" s="462">
        <v>0.41762342702552363</v>
      </c>
      <c r="F2051" s="516">
        <v>2024.27</v>
      </c>
      <c r="G2051" s="464">
        <v>434092813666.21191</v>
      </c>
      <c r="H2051" s="461">
        <v>41405334.644242264</v>
      </c>
      <c r="I2051" s="464">
        <v>760135113533.4303</v>
      </c>
      <c r="J2051" s="462">
        <v>0.17607409459967227</v>
      </c>
      <c r="K2051" s="464">
        <v>15764989581.874655</v>
      </c>
      <c r="L2051" s="464">
        <v>0</v>
      </c>
      <c r="M2051" s="464">
        <v>265102687254.86621</v>
      </c>
      <c r="N2051" s="464">
        <v>20852728734.385986</v>
      </c>
      <c r="O2051" s="464">
        <v>39426.948250835791</v>
      </c>
      <c r="P2051" s="461">
        <v>163603.06868567658</v>
      </c>
      <c r="Q2051" s="461">
        <v>78452.435671216852</v>
      </c>
      <c r="R2051" s="464">
        <v>1516834132085.4961</v>
      </c>
      <c r="S2051" s="462">
        <v>0.47366727830760297</v>
      </c>
      <c r="T2051" s="462">
        <v>0.3138769017977836</v>
      </c>
      <c r="U2051" s="461">
        <v>18.445804944037256</v>
      </c>
      <c r="V2051" s="464">
        <v>9456690950804.1973</v>
      </c>
      <c r="W2051" s="460">
        <v>2985.5437470709085</v>
      </c>
      <c r="X2051" s="463">
        <v>4.0670538768677288E-2</v>
      </c>
      <c r="Y2051" s="476">
        <v>2.0000000000000001E-4</v>
      </c>
    </row>
    <row r="2052" spans="1:25" x14ac:dyDescent="0.2">
      <c r="A2052" s="475">
        <f t="shared" si="31"/>
        <v>2048</v>
      </c>
      <c r="B2052" s="462">
        <v>0.78601748707824903</v>
      </c>
      <c r="C2052" s="461">
        <v>9029.9489874204301</v>
      </c>
      <c r="D2052" s="462">
        <v>1.028112236221733</v>
      </c>
      <c r="E2052" s="462">
        <v>0.52851873815178874</v>
      </c>
      <c r="F2052" s="516">
        <v>2024.33</v>
      </c>
      <c r="G2052" s="464">
        <v>352978751546.13947</v>
      </c>
      <c r="H2052" s="461">
        <v>17781202.279449876</v>
      </c>
      <c r="I2052" s="464">
        <v>437020614412.58978</v>
      </c>
      <c r="J2052" s="462">
        <v>0.16828517943521715</v>
      </c>
      <c r="K2052" s="464">
        <v>12017754935.976028</v>
      </c>
      <c r="L2052" s="464">
        <v>0</v>
      </c>
      <c r="M2052" s="464">
        <v>322082760326.18713</v>
      </c>
      <c r="N2052" s="464">
        <v>2049126250.4392285</v>
      </c>
      <c r="O2052" s="464">
        <v>21246.102109531574</v>
      </c>
      <c r="P2052" s="461">
        <v>47911</v>
      </c>
      <c r="Q2052" s="461">
        <v>6541</v>
      </c>
      <c r="R2052" s="464">
        <v>1274026936968.4495</v>
      </c>
      <c r="S2052" s="462">
        <v>0.57766204184256142</v>
      </c>
      <c r="T2052" s="462">
        <v>0.30071371685953152</v>
      </c>
      <c r="U2052" s="461">
        <v>18.499807965398013</v>
      </c>
      <c r="V2052" s="464">
        <v>7625305795546.252</v>
      </c>
      <c r="W2052" s="460">
        <v>2405.482875559168</v>
      </c>
      <c r="X2052" s="463">
        <v>4.0648837909167103E-2</v>
      </c>
      <c r="Y2052" s="476">
        <v>2.0000000000000001E-4</v>
      </c>
    </row>
    <row r="2053" spans="1:25" x14ac:dyDescent="0.2">
      <c r="A2053" s="475">
        <f t="shared" si="31"/>
        <v>2049</v>
      </c>
      <c r="B2053" s="462">
        <v>0.79118057625229776</v>
      </c>
      <c r="C2053" s="461">
        <v>8579.3592150692621</v>
      </c>
      <c r="D2053" s="462">
        <v>1.1338173463228154</v>
      </c>
      <c r="E2053" s="462">
        <v>0.49548144374597725</v>
      </c>
      <c r="F2053" s="516">
        <v>2024.85</v>
      </c>
      <c r="G2053" s="464">
        <v>361415215923.71228</v>
      </c>
      <c r="H2053" s="461">
        <v>38767606.165902406</v>
      </c>
      <c r="I2053" s="464">
        <v>854811396061.15125</v>
      </c>
      <c r="J2053" s="462">
        <v>0.25649741674290771</v>
      </c>
      <c r="K2053" s="464">
        <v>22069910115.011265</v>
      </c>
      <c r="L2053" s="464">
        <v>1076826012.7989175</v>
      </c>
      <c r="M2053" s="464">
        <v>301545458092.11371</v>
      </c>
      <c r="N2053" s="464">
        <v>137411552954.50255</v>
      </c>
      <c r="O2053" s="464">
        <v>18502.376622349213</v>
      </c>
      <c r="P2053" s="461">
        <v>726686.20340415929</v>
      </c>
      <c r="Q2053" s="461">
        <v>494564.89080714708</v>
      </c>
      <c r="R2053" s="464">
        <v>1735710239517.4575</v>
      </c>
      <c r="S2053" s="462">
        <v>0.48304434207239516</v>
      </c>
      <c r="T2053" s="462">
        <v>0.31462540647002352</v>
      </c>
      <c r="U2053" s="461">
        <v>16.913038833862718</v>
      </c>
      <c r="V2053" s="464">
        <v>9917260758124.2402</v>
      </c>
      <c r="W2053" s="460">
        <v>3127.8662518261863</v>
      </c>
      <c r="X2053" s="463">
        <v>4.4345460625153349E-2</v>
      </c>
      <c r="Y2053" s="476">
        <v>2.0000000000000001E-4</v>
      </c>
    </row>
    <row r="2054" spans="1:25" x14ac:dyDescent="0.2">
      <c r="A2054" s="475">
        <f t="shared" si="31"/>
        <v>2050</v>
      </c>
      <c r="B2054" s="462">
        <v>0.46239344705120378</v>
      </c>
      <c r="C2054" s="461">
        <v>5480.5494831870483</v>
      </c>
      <c r="D2054" s="462">
        <v>0.81414136361501521</v>
      </c>
      <c r="E2054" s="462">
        <v>0.26383931420810114</v>
      </c>
      <c r="F2054" s="516">
        <v>2024.47</v>
      </c>
      <c r="G2054" s="464">
        <v>386114351416.01257</v>
      </c>
      <c r="H2054" s="461">
        <v>20051302.717013948</v>
      </c>
      <c r="I2054" s="464">
        <v>449815256397.64917</v>
      </c>
      <c r="J2054" s="462">
        <v>0.28633204821146352</v>
      </c>
      <c r="K2054" s="464">
        <v>12752504812.469809</v>
      </c>
      <c r="L2054" s="464">
        <v>8352784093.5632305</v>
      </c>
      <c r="M2054" s="464">
        <v>270877821044.14325</v>
      </c>
      <c r="N2054" s="464">
        <v>55719080100.561745</v>
      </c>
      <c r="O2054" s="464">
        <v>31628.181901008524</v>
      </c>
      <c r="P2054" s="461">
        <v>382066.12767013127</v>
      </c>
      <c r="Q2054" s="461">
        <v>230737.64879670416</v>
      </c>
      <c r="R2054" s="464">
        <v>1204429580359.2283</v>
      </c>
      <c r="S2054" s="462">
        <v>0.57933912641544472</v>
      </c>
      <c r="T2054" s="462">
        <v>0.40191240863918304</v>
      </c>
      <c r="U2054" s="461">
        <v>17.740755469143576</v>
      </c>
      <c r="V2054" s="464">
        <v>9234158003530.4434</v>
      </c>
      <c r="W2054" s="460">
        <v>2912.5846924943221</v>
      </c>
      <c r="X2054" s="463">
        <v>4.2090518423511081E-2</v>
      </c>
      <c r="Y2054" s="476">
        <v>2.0000000000000001E-4</v>
      </c>
    </row>
    <row r="2055" spans="1:25" x14ac:dyDescent="0.2">
      <c r="A2055" s="475">
        <f t="shared" ref="A2055:A2118" si="32">A2054+1</f>
        <v>2051</v>
      </c>
      <c r="B2055" s="462">
        <v>0.42332729393610136</v>
      </c>
      <c r="C2055" s="461">
        <v>2246.1746576105602</v>
      </c>
      <c r="D2055" s="462">
        <v>0.77686390182838583</v>
      </c>
      <c r="E2055" s="462">
        <v>0.50062411369852122</v>
      </c>
      <c r="F2055" s="516">
        <v>2023.75</v>
      </c>
      <c r="G2055" s="464">
        <v>292940010853.19092</v>
      </c>
      <c r="H2055" s="461">
        <v>20018725.244706854</v>
      </c>
      <c r="I2055" s="464">
        <v>490591031860.3905</v>
      </c>
      <c r="J2055" s="462">
        <v>0.38189113106673656</v>
      </c>
      <c r="K2055" s="464">
        <v>13875995730.809687</v>
      </c>
      <c r="L2055" s="464">
        <v>0</v>
      </c>
      <c r="M2055" s="464">
        <v>271880073444.74905</v>
      </c>
      <c r="N2055" s="464">
        <v>76822825194.497742</v>
      </c>
      <c r="O2055" s="464">
        <v>38359.838571214197</v>
      </c>
      <c r="P2055" s="461">
        <v>508536.29143882636</v>
      </c>
      <c r="Q2055" s="461">
        <v>331227.29424951598</v>
      </c>
      <c r="R2055" s="464">
        <v>1151662533480.0181</v>
      </c>
      <c r="S2055" s="462">
        <v>0.58180078276027913</v>
      </c>
      <c r="T2055" s="462">
        <v>0.38770448436608956</v>
      </c>
      <c r="U2055" s="461">
        <v>16.894947118863026</v>
      </c>
      <c r="V2055" s="464">
        <v>8458614724207.8516</v>
      </c>
      <c r="W2055" s="460">
        <v>2671.545452019222</v>
      </c>
      <c r="X2055" s="463">
        <v>4.2417029722041505E-2</v>
      </c>
      <c r="Y2055" s="476">
        <v>2.0000000000000001E-4</v>
      </c>
    </row>
    <row r="2056" spans="1:25" x14ac:dyDescent="0.2">
      <c r="A2056" s="475">
        <f t="shared" si="32"/>
        <v>2052</v>
      </c>
      <c r="B2056" s="462">
        <v>0.41149271483035232</v>
      </c>
      <c r="C2056" s="461">
        <v>3901.6102250560098</v>
      </c>
      <c r="D2056" s="462">
        <v>0.52036541660835933</v>
      </c>
      <c r="E2056" s="462">
        <v>0.53560191251428624</v>
      </c>
      <c r="F2056" s="516">
        <v>2026.18</v>
      </c>
      <c r="G2056" s="464">
        <v>158537683471.70947</v>
      </c>
      <c r="H2056" s="461">
        <v>10274316.619053874</v>
      </c>
      <c r="I2056" s="464">
        <v>306582014643.84583</v>
      </c>
      <c r="J2056" s="462">
        <v>0.28499502193973381</v>
      </c>
      <c r="K2056" s="464">
        <v>43631963568.685326</v>
      </c>
      <c r="L2056" s="464">
        <v>171826395776.17685</v>
      </c>
      <c r="M2056" s="464">
        <v>38357134984.51841</v>
      </c>
      <c r="N2056" s="464">
        <v>91027183560.156204</v>
      </c>
      <c r="O2056" s="464">
        <v>31087.44364390722</v>
      </c>
      <c r="P2056" s="461">
        <v>451701.34949199331</v>
      </c>
      <c r="Q2056" s="461">
        <v>294142.60662284918</v>
      </c>
      <c r="R2056" s="464">
        <v>719118096542.9978</v>
      </c>
      <c r="S2056" s="462">
        <v>0.48429007698785714</v>
      </c>
      <c r="T2056" s="462">
        <v>0.33671928807488927</v>
      </c>
      <c r="U2056" s="461">
        <v>16.698388687532514</v>
      </c>
      <c r="V2056" s="464">
        <v>4490744423536.1445</v>
      </c>
      <c r="W2056" s="460">
        <v>1417.5215272808844</v>
      </c>
      <c r="X2056" s="463">
        <v>4.3189245595260793E-2</v>
      </c>
      <c r="Y2056" s="476">
        <v>2.0000000000000001E-4</v>
      </c>
    </row>
    <row r="2057" spans="1:25" x14ac:dyDescent="0.2">
      <c r="A2057" s="475">
        <f t="shared" si="32"/>
        <v>2053</v>
      </c>
      <c r="B2057" s="462">
        <v>0.45492372522264685</v>
      </c>
      <c r="C2057" s="461">
        <v>6123.2742326398584</v>
      </c>
      <c r="D2057" s="462">
        <v>0.32839998251983121</v>
      </c>
      <c r="E2057" s="462">
        <v>0.37351600335521273</v>
      </c>
      <c r="F2057" s="516">
        <v>2025.56</v>
      </c>
      <c r="G2057" s="464">
        <v>79825827344.365524</v>
      </c>
      <c r="H2057" s="461">
        <v>5271969.920621546</v>
      </c>
      <c r="I2057" s="464">
        <v>204987698621.26144</v>
      </c>
      <c r="J2057" s="462">
        <v>0.45492372522264679</v>
      </c>
      <c r="K2057" s="464">
        <v>10126107474.939186</v>
      </c>
      <c r="L2057" s="464">
        <v>16352800257.983139</v>
      </c>
      <c r="M2057" s="464">
        <v>63366966953.22966</v>
      </c>
      <c r="N2057" s="464">
        <v>229701920668.4213</v>
      </c>
      <c r="O2057" s="464">
        <v>16433.470460410696</v>
      </c>
      <c r="P2057" s="461">
        <v>1644265.1530478159</v>
      </c>
      <c r="Q2057" s="461">
        <v>1140900.2538276259</v>
      </c>
      <c r="R2057" s="464">
        <v>580228200041.10718</v>
      </c>
      <c r="S2057" s="462">
        <v>0.42874951498152436</v>
      </c>
      <c r="T2057" s="462">
        <v>0.33388062465126522</v>
      </c>
      <c r="U2057" s="461">
        <v>15.391110431586258</v>
      </c>
      <c r="V2057" s="464">
        <v>3349475690406.3882</v>
      </c>
      <c r="W2057" s="460">
        <v>1056.583818854996</v>
      </c>
      <c r="X2057" s="463">
        <v>4.6646541990653156E-2</v>
      </c>
      <c r="Y2057" s="476">
        <v>2.0000000000000001E-4</v>
      </c>
    </row>
    <row r="2058" spans="1:25" x14ac:dyDescent="0.2">
      <c r="A2058" s="475">
        <f t="shared" si="32"/>
        <v>2054</v>
      </c>
      <c r="B2058" s="462">
        <v>0.55175090495718637</v>
      </c>
      <c r="C2058" s="461">
        <v>7201.8002975838099</v>
      </c>
      <c r="D2058" s="462">
        <v>1.2649931913009247</v>
      </c>
      <c r="E2058" s="462">
        <v>0.45738473813849617</v>
      </c>
      <c r="F2058" s="516">
        <v>2023.75</v>
      </c>
      <c r="G2058" s="464">
        <v>675165371182.86243</v>
      </c>
      <c r="H2058" s="461">
        <v>38656438.145378709</v>
      </c>
      <c r="I2058" s="464">
        <v>817179297995.9126</v>
      </c>
      <c r="J2058" s="462">
        <v>0.15820946633616317</v>
      </c>
      <c r="K2058" s="464">
        <v>17006756161.809122</v>
      </c>
      <c r="L2058" s="464">
        <v>0</v>
      </c>
      <c r="M2058" s="464">
        <v>568808330696.4342</v>
      </c>
      <c r="N2058" s="464">
        <v>8252955888.4044991</v>
      </c>
      <c r="O2058" s="464">
        <v>23661.430719176853</v>
      </c>
      <c r="P2058" s="461">
        <v>86999.014454510325</v>
      </c>
      <c r="Q2058" s="461">
        <v>27260.121217635664</v>
      </c>
      <c r="R2058" s="464">
        <v>2196906980914.8381</v>
      </c>
      <c r="S2058" s="462">
        <v>0.55455709197337932</v>
      </c>
      <c r="T2058" s="462">
        <v>0.33402335838835129</v>
      </c>
      <c r="U2058" s="461">
        <v>18.504011054260779</v>
      </c>
      <c r="V2058" s="464">
        <v>14606965002656.475</v>
      </c>
      <c r="W2058" s="460">
        <v>4605.4292328120928</v>
      </c>
      <c r="X2058" s="463">
        <v>4.0231531165524352E-2</v>
      </c>
      <c r="Y2058" s="476">
        <v>2.0000000000000001E-4</v>
      </c>
    </row>
    <row r="2059" spans="1:25" x14ac:dyDescent="0.2">
      <c r="A2059" s="475">
        <f t="shared" si="32"/>
        <v>2055</v>
      </c>
      <c r="B2059" s="462">
        <v>0.46514794267132237</v>
      </c>
      <c r="C2059" s="461">
        <v>4406.3077356268923</v>
      </c>
      <c r="D2059" s="462">
        <v>1.0103902801146003</v>
      </c>
      <c r="E2059" s="462">
        <v>0.57228158624456682</v>
      </c>
      <c r="F2059" s="516">
        <v>2025.02</v>
      </c>
      <c r="G2059" s="464">
        <v>169325858315.21408</v>
      </c>
      <c r="H2059" s="461">
        <v>31415131.310976766</v>
      </c>
      <c r="I2059" s="464">
        <v>476230209389.31238</v>
      </c>
      <c r="J2059" s="462">
        <v>-7.9091351776322094E-2</v>
      </c>
      <c r="K2059" s="464">
        <v>21269507758.599686</v>
      </c>
      <c r="L2059" s="464">
        <v>68900020542.470108</v>
      </c>
      <c r="M2059" s="464">
        <v>122906746335.98798</v>
      </c>
      <c r="N2059" s="464">
        <v>26046344013.31712</v>
      </c>
      <c r="O2059" s="464">
        <v>26485.074082615516</v>
      </c>
      <c r="P2059" s="461">
        <v>203417.16946107335</v>
      </c>
      <c r="Q2059" s="461">
        <v>95199.910296899339</v>
      </c>
      <c r="R2059" s="464">
        <v>978505414223.20776</v>
      </c>
      <c r="S2059" s="462">
        <v>0.3510941119825447</v>
      </c>
      <c r="T2059" s="462">
        <v>0.1216933044513383</v>
      </c>
      <c r="U2059" s="461">
        <v>30.577154304191943</v>
      </c>
      <c r="V2059" s="464">
        <v>3801373542196.3965</v>
      </c>
      <c r="W2059" s="460">
        <v>1200.3352109728216</v>
      </c>
      <c r="X2059" s="463">
        <v>2.52764141469521E-2</v>
      </c>
      <c r="Y2059" s="476">
        <v>2.0000000000000001E-4</v>
      </c>
    </row>
    <row r="2060" spans="1:25" x14ac:dyDescent="0.2">
      <c r="A2060" s="475">
        <f t="shared" si="32"/>
        <v>2056</v>
      </c>
      <c r="B2060" s="462">
        <v>0.56530710570955645</v>
      </c>
      <c r="C2060" s="461">
        <v>9708.3686993684296</v>
      </c>
      <c r="D2060" s="462">
        <v>0.637751428929898</v>
      </c>
      <c r="E2060" s="462">
        <v>0.34456503511320258</v>
      </c>
      <c r="F2060" s="516">
        <v>2026.05</v>
      </c>
      <c r="G2060" s="464">
        <v>144945050324.92938</v>
      </c>
      <c r="H2060" s="461">
        <v>13242333.663804792</v>
      </c>
      <c r="I2060" s="464">
        <v>410465374058.83527</v>
      </c>
      <c r="J2060" s="462">
        <v>0.39654154136379582</v>
      </c>
      <c r="K2060" s="464">
        <v>46527719137.908592</v>
      </c>
      <c r="L2060" s="464">
        <v>141612013617.28857</v>
      </c>
      <c r="M2060" s="464">
        <v>39108068073.259529</v>
      </c>
      <c r="N2060" s="464">
        <v>51828989235.11544</v>
      </c>
      <c r="O2060" s="464">
        <v>29873.126377502624</v>
      </c>
      <c r="P2060" s="461">
        <v>331951.38961278042</v>
      </c>
      <c r="Q2060" s="461">
        <v>196677.89950348501</v>
      </c>
      <c r="R2060" s="464">
        <v>802486989039.08411</v>
      </c>
      <c r="S2060" s="462">
        <v>0.5370254153033599</v>
      </c>
      <c r="T2060" s="462">
        <v>0.36926580865785052</v>
      </c>
      <c r="U2060" s="461">
        <v>15.73302485418934</v>
      </c>
      <c r="V2060" s="464">
        <v>5100385446997.7793</v>
      </c>
      <c r="W2060" s="460">
        <v>1610.9199835426621</v>
      </c>
      <c r="X2060" s="463">
        <v>4.690191351927999E-2</v>
      </c>
      <c r="Y2060" s="476">
        <v>2.0000000000000001E-4</v>
      </c>
    </row>
    <row r="2061" spans="1:25" x14ac:dyDescent="0.2">
      <c r="A2061" s="475">
        <f t="shared" si="32"/>
        <v>2057</v>
      </c>
      <c r="B2061" s="462">
        <v>0.43921205682436426</v>
      </c>
      <c r="C2061" s="461">
        <v>4062.6546230040281</v>
      </c>
      <c r="D2061" s="462">
        <v>0.58351482499565277</v>
      </c>
      <c r="E2061" s="462">
        <v>0.66946733416842175</v>
      </c>
      <c r="F2061" s="516">
        <v>2023.75</v>
      </c>
      <c r="G2061" s="464">
        <v>431595964773.62067</v>
      </c>
      <c r="H2061" s="461">
        <v>11880784.745845117</v>
      </c>
      <c r="I2061" s="464">
        <v>335860724529.41913</v>
      </c>
      <c r="J2061" s="462">
        <v>0.35791632529922623</v>
      </c>
      <c r="K2061" s="464">
        <v>5675373618.9122543</v>
      </c>
      <c r="L2061" s="464">
        <v>0</v>
      </c>
      <c r="M2061" s="464">
        <v>462074329326.05798</v>
      </c>
      <c r="N2061" s="464">
        <v>16114334933.322468</v>
      </c>
      <c r="O2061" s="464">
        <v>24807.383781989109</v>
      </c>
      <c r="P2061" s="461">
        <v>148538.09180068871</v>
      </c>
      <c r="Q2061" s="461">
        <v>63009.053252110585</v>
      </c>
      <c r="R2061" s="464">
        <v>1163504998476.2639</v>
      </c>
      <c r="S2061" s="462">
        <v>0.66376490525744636</v>
      </c>
      <c r="T2061" s="462">
        <v>0.45167345081560617</v>
      </c>
      <c r="U2061" s="461">
        <v>17.906128384192208</v>
      </c>
      <c r="V2061" s="464">
        <v>10459446033015.617</v>
      </c>
      <c r="W2061" s="460">
        <v>3301.6652802612507</v>
      </c>
      <c r="X2061" s="463">
        <v>4.0249267336904059E-2</v>
      </c>
      <c r="Y2061" s="476">
        <v>2.0000000000000001E-4</v>
      </c>
    </row>
    <row r="2062" spans="1:25" x14ac:dyDescent="0.2">
      <c r="A2062" s="475">
        <f t="shared" si="32"/>
        <v>2058</v>
      </c>
      <c r="B2062" s="462">
        <v>0.47829629150464159</v>
      </c>
      <c r="C2062" s="461">
        <v>6303.6504392731167</v>
      </c>
      <c r="D2062" s="462">
        <v>0.81570600441328256</v>
      </c>
      <c r="E2062" s="462">
        <v>0.44018343034347102</v>
      </c>
      <c r="F2062" s="516">
        <v>2023.84</v>
      </c>
      <c r="G2062" s="464">
        <v>194025267146.77292</v>
      </c>
      <c r="H2062" s="461">
        <v>19906121.917569648</v>
      </c>
      <c r="I2062" s="464">
        <v>508372792978.41162</v>
      </c>
      <c r="J2062" s="462">
        <v>0.25310282721579391</v>
      </c>
      <c r="K2062" s="464">
        <v>7761813668.7311172</v>
      </c>
      <c r="L2062" s="464">
        <v>0</v>
      </c>
      <c r="M2062" s="464">
        <v>280126517404.29047</v>
      </c>
      <c r="N2062" s="464">
        <v>18891648248.405006</v>
      </c>
      <c r="O2062" s="464">
        <v>17732.790716486721</v>
      </c>
      <c r="P2062" s="461">
        <v>153490.68678292347</v>
      </c>
      <c r="Q2062" s="461">
        <v>63710.604246889081</v>
      </c>
      <c r="R2062" s="464">
        <v>1117174457954.8538</v>
      </c>
      <c r="S2062" s="462">
        <v>0.53922093403995353</v>
      </c>
      <c r="T2062" s="462">
        <v>0.2454553126715103</v>
      </c>
      <c r="U2062" s="461">
        <v>17.207890098432575</v>
      </c>
      <c r="V2062" s="464">
        <v>5253457998308.9473</v>
      </c>
      <c r="W2062" s="460">
        <v>1658.4042539731345</v>
      </c>
      <c r="X2062" s="463">
        <v>4.130185740916429E-2</v>
      </c>
      <c r="Y2062" s="476">
        <v>2.0000000000000001E-4</v>
      </c>
    </row>
    <row r="2063" spans="1:25" x14ac:dyDescent="0.2">
      <c r="A2063" s="475">
        <f t="shared" si="32"/>
        <v>2059</v>
      </c>
      <c r="B2063" s="462">
        <v>0.41412828056125361</v>
      </c>
      <c r="C2063" s="461">
        <v>5160.812879140738</v>
      </c>
      <c r="D2063" s="462">
        <v>1.1884849637001365</v>
      </c>
      <c r="E2063" s="462">
        <v>0.21975638804007411</v>
      </c>
      <c r="F2063" s="516">
        <v>2023.75</v>
      </c>
      <c r="G2063" s="464">
        <v>519174936509.93811</v>
      </c>
      <c r="H2063" s="461">
        <v>43982135.970180586</v>
      </c>
      <c r="I2063" s="464">
        <v>653869934158.85144</v>
      </c>
      <c r="J2063" s="462">
        <v>2.6524943280295421E-2</v>
      </c>
      <c r="K2063" s="464">
        <v>18918446338.998264</v>
      </c>
      <c r="L2063" s="464">
        <v>0</v>
      </c>
      <c r="M2063" s="464">
        <v>480644966702.99115</v>
      </c>
      <c r="N2063" s="464">
        <v>81004270482.564865</v>
      </c>
      <c r="O2063" s="464">
        <v>27520.147914264024</v>
      </c>
      <c r="P2063" s="461">
        <v>506700.35261255433</v>
      </c>
      <c r="Q2063" s="461">
        <v>317433.75130554038</v>
      </c>
      <c r="R2063" s="464">
        <v>1826519628593.6692</v>
      </c>
      <c r="S2063" s="462">
        <v>0.49381878891419151</v>
      </c>
      <c r="T2063" s="462">
        <v>0.26196927116271418</v>
      </c>
      <c r="U2063" s="461">
        <v>21.081231781443368</v>
      </c>
      <c r="V2063" s="464">
        <v>10811305214500.438</v>
      </c>
      <c r="W2063" s="460">
        <v>3412.1443729940966</v>
      </c>
      <c r="X2063" s="463">
        <v>3.5623011059581683E-2</v>
      </c>
      <c r="Y2063" s="476">
        <v>2.0000000000000001E-4</v>
      </c>
    </row>
    <row r="2064" spans="1:25" x14ac:dyDescent="0.2">
      <c r="A2064" s="475">
        <f t="shared" si="32"/>
        <v>2060</v>
      </c>
      <c r="B2064" s="462">
        <v>0.44418069663970727</v>
      </c>
      <c r="C2064" s="461">
        <v>1500</v>
      </c>
      <c r="D2064" s="462">
        <v>0.7492864399169219</v>
      </c>
      <c r="E2064" s="462">
        <v>0.38950454586971522</v>
      </c>
      <c r="F2064" s="516">
        <v>2024.29</v>
      </c>
      <c r="G2064" s="464">
        <v>166081178535.63</v>
      </c>
      <c r="H2064" s="461">
        <v>19264018.308029249</v>
      </c>
      <c r="I2064" s="464">
        <v>532273247876.53192</v>
      </c>
      <c r="J2064" s="462">
        <v>0.31246322964633211</v>
      </c>
      <c r="K2064" s="464">
        <v>18560904457.785675</v>
      </c>
      <c r="L2064" s="464">
        <v>0</v>
      </c>
      <c r="M2064" s="464">
        <v>116948606687.58376</v>
      </c>
      <c r="N2064" s="464">
        <v>45731666555.932671</v>
      </c>
      <c r="O2064" s="464">
        <v>29373.19469947492</v>
      </c>
      <c r="P2064" s="461">
        <v>275083.29154677974</v>
      </c>
      <c r="Q2064" s="461">
        <v>150967.97714933357</v>
      </c>
      <c r="R2064" s="464">
        <v>895976672208.14258</v>
      </c>
      <c r="S2064" s="462">
        <v>0.47635430751916247</v>
      </c>
      <c r="T2064" s="462">
        <v>0.34836349611139067</v>
      </c>
      <c r="U2064" s="461">
        <v>16.098464859673371</v>
      </c>
      <c r="V2064" s="464">
        <v>5732218441600.2891</v>
      </c>
      <c r="W2064" s="460">
        <v>1809.7016213184502</v>
      </c>
      <c r="X2064" s="463">
        <v>4.3739799961980831E-2</v>
      </c>
      <c r="Y2064" s="476">
        <v>2.0000000000000001E-4</v>
      </c>
    </row>
    <row r="2065" spans="1:25" x14ac:dyDescent="0.2">
      <c r="A2065" s="475">
        <f t="shared" si="32"/>
        <v>2061</v>
      </c>
      <c r="B2065" s="462">
        <v>0.57535867215185599</v>
      </c>
      <c r="C2065" s="461">
        <v>6773.8215661202094</v>
      </c>
      <c r="D2065" s="462">
        <v>0.68167580153455676</v>
      </c>
      <c r="E2065" s="462">
        <v>0.24588649607570265</v>
      </c>
      <c r="F2065" s="516">
        <v>2025.66</v>
      </c>
      <c r="G2065" s="464">
        <v>179899693218.93497</v>
      </c>
      <c r="H2065" s="461">
        <v>15090321.646787183</v>
      </c>
      <c r="I2065" s="464">
        <v>348957964885.83203</v>
      </c>
      <c r="J2065" s="462">
        <v>0.23179515180031218</v>
      </c>
      <c r="K2065" s="464">
        <v>13098221591.712078</v>
      </c>
      <c r="L2065" s="464">
        <v>7630208653.5260487</v>
      </c>
      <c r="M2065" s="464">
        <v>103469043863.64076</v>
      </c>
      <c r="N2065" s="464">
        <v>8541206446.8438311</v>
      </c>
      <c r="O2065" s="464">
        <v>32927.659764461729</v>
      </c>
      <c r="P2065" s="461">
        <v>101465.43749999985</v>
      </c>
      <c r="Q2065" s="461">
        <v>33113.812499999854</v>
      </c>
      <c r="R2065" s="464">
        <v>720097032649.66833</v>
      </c>
      <c r="S2065" s="462">
        <v>0.5087174442392548</v>
      </c>
      <c r="T2065" s="462">
        <v>0.33348599131640105</v>
      </c>
      <c r="U2065" s="461">
        <v>17.444615639524645</v>
      </c>
      <c r="V2065" s="464">
        <v>4530152271488.5645</v>
      </c>
      <c r="W2065" s="460">
        <v>1430.6671171714293</v>
      </c>
      <c r="X2065" s="463">
        <v>4.2749780813638019E-2</v>
      </c>
      <c r="Y2065" s="476">
        <v>2.0000000000000001E-4</v>
      </c>
    </row>
    <row r="2066" spans="1:25" x14ac:dyDescent="0.2">
      <c r="A2066" s="475">
        <f t="shared" si="32"/>
        <v>2062</v>
      </c>
      <c r="B2066" s="462">
        <v>0.45904490511174584</v>
      </c>
      <c r="C2066" s="461">
        <v>2208.2359509722951</v>
      </c>
      <c r="D2066" s="462">
        <v>1.0264536220661435</v>
      </c>
      <c r="E2066" s="462">
        <v>0.19929091612866195</v>
      </c>
      <c r="F2066" s="516">
        <v>2024.8</v>
      </c>
      <c r="G2066" s="464">
        <v>322386722795.20111</v>
      </c>
      <c r="H2066" s="461">
        <v>33595652.091098085</v>
      </c>
      <c r="I2066" s="464">
        <v>515168038995.02362</v>
      </c>
      <c r="J2066" s="462">
        <v>-0.28060613615883523</v>
      </c>
      <c r="K2066" s="464">
        <v>24486883174.22784</v>
      </c>
      <c r="L2066" s="464">
        <v>26225608635.674084</v>
      </c>
      <c r="M2066" s="464">
        <v>141314997609.45435</v>
      </c>
      <c r="N2066" s="464">
        <v>90449031994.297958</v>
      </c>
      <c r="O2066" s="464">
        <v>21047.773817151105</v>
      </c>
      <c r="P2066" s="461">
        <v>435779.10962614999</v>
      </c>
      <c r="Q2066" s="461">
        <v>266675.85261966597</v>
      </c>
      <c r="R2066" s="464">
        <v>1169481444122.7791</v>
      </c>
      <c r="S2066" s="462">
        <v>0.2690299510382988</v>
      </c>
      <c r="T2066" s="462">
        <v>0.1367178655779922</v>
      </c>
      <c r="U2066" s="461">
        <v>41.383137921771542</v>
      </c>
      <c r="V2066" s="464">
        <v>6830371958184.29</v>
      </c>
      <c r="W2066" s="460">
        <v>2154.2311865914307</v>
      </c>
      <c r="X2066" s="463">
        <v>1.8588860623043268E-2</v>
      </c>
      <c r="Y2066" s="476">
        <v>2.0000000000000001E-4</v>
      </c>
    </row>
    <row r="2067" spans="1:25" x14ac:dyDescent="0.2">
      <c r="A2067" s="475">
        <f t="shared" si="32"/>
        <v>2063</v>
      </c>
      <c r="B2067" s="462">
        <v>0.55440030814224162</v>
      </c>
      <c r="C2067" s="461">
        <v>6418.4843085522934</v>
      </c>
      <c r="D2067" s="462">
        <v>1.0839618602423937</v>
      </c>
      <c r="E2067" s="462">
        <v>0.7</v>
      </c>
      <c r="F2067" s="516">
        <v>2023.75</v>
      </c>
      <c r="G2067" s="464">
        <v>592568514304.54688</v>
      </c>
      <c r="H2067" s="461">
        <v>35385607.70032312</v>
      </c>
      <c r="I2067" s="464">
        <v>774682490737.40637</v>
      </c>
      <c r="J2067" s="462">
        <v>0.32392708577557561</v>
      </c>
      <c r="K2067" s="464">
        <v>17386583927.325001</v>
      </c>
      <c r="L2067" s="464">
        <v>0</v>
      </c>
      <c r="M2067" s="464">
        <v>440379789961.41296</v>
      </c>
      <c r="N2067" s="464">
        <v>17511100458.734932</v>
      </c>
      <c r="O2067" s="464">
        <v>33936.527040831541</v>
      </c>
      <c r="P2067" s="461">
        <v>164473.30642994627</v>
      </c>
      <c r="Q2067" s="461">
        <v>70494.515779400041</v>
      </c>
      <c r="R2067" s="464">
        <v>1805895114567.2327</v>
      </c>
      <c r="S2067" s="462">
        <v>0.58637904384339057</v>
      </c>
      <c r="T2067" s="462">
        <v>0.44040828117038777</v>
      </c>
      <c r="U2067" s="461">
        <v>17.44491272961206</v>
      </c>
      <c r="V2067" s="464">
        <v>15288183080820.006</v>
      </c>
      <c r="W2067" s="460">
        <v>4815.4269363025578</v>
      </c>
      <c r="X2067" s="463">
        <v>4.1699380998151014E-2</v>
      </c>
      <c r="Y2067" s="476">
        <v>2.0000000000000001E-4</v>
      </c>
    </row>
    <row r="2068" spans="1:25" x14ac:dyDescent="0.2">
      <c r="A2068" s="475">
        <f t="shared" si="32"/>
        <v>2064</v>
      </c>
      <c r="B2068" s="462">
        <v>0.44178772778685521</v>
      </c>
      <c r="C2068" s="461">
        <v>3960.9785404765739</v>
      </c>
      <c r="D2068" s="462">
        <v>0.2231610144266406</v>
      </c>
      <c r="E2068" s="462">
        <v>0.40729181738473286</v>
      </c>
      <c r="F2068" s="516">
        <v>2027.06</v>
      </c>
      <c r="G2068" s="464">
        <v>57781467000.151848</v>
      </c>
      <c r="H2068" s="461">
        <v>3481703.193491057</v>
      </c>
      <c r="I2068" s="464">
        <v>128994416432.98715</v>
      </c>
      <c r="J2068" s="462">
        <v>0.3964937794076564</v>
      </c>
      <c r="K2068" s="464">
        <v>16037297274.67355</v>
      </c>
      <c r="L2068" s="464">
        <v>53556075605.162224</v>
      </c>
      <c r="M2068" s="464">
        <v>0</v>
      </c>
      <c r="N2068" s="464">
        <v>65027863030.206558</v>
      </c>
      <c r="O2068" s="464">
        <v>24989.854314161119</v>
      </c>
      <c r="P2068" s="461">
        <v>451277.67568232003</v>
      </c>
      <c r="Q2068" s="461">
        <v>250852.29135653592</v>
      </c>
      <c r="R2068" s="464">
        <v>286624941819.72205</v>
      </c>
      <c r="S2068" s="462">
        <v>0.46362668392241724</v>
      </c>
      <c r="T2068" s="462">
        <v>0.37455128729260745</v>
      </c>
      <c r="U2068" s="461">
        <v>16.086053626262288</v>
      </c>
      <c r="V2068" s="464">
        <v>1988059666935.812</v>
      </c>
      <c r="W2068" s="460">
        <v>627.49214842461868</v>
      </c>
      <c r="X2068" s="463">
        <v>4.3494787898400653E-2</v>
      </c>
      <c r="Y2068" s="476">
        <v>2.0000000000000001E-4</v>
      </c>
    </row>
    <row r="2069" spans="1:25" x14ac:dyDescent="0.2">
      <c r="A2069" s="475">
        <f t="shared" si="32"/>
        <v>2065</v>
      </c>
      <c r="B2069" s="462">
        <v>0.6055862542014866</v>
      </c>
      <c r="C2069" s="461">
        <v>6584.3797861046651</v>
      </c>
      <c r="D2069" s="462">
        <v>1.0802423774925822</v>
      </c>
      <c r="E2069" s="462">
        <v>0.59121448918618413</v>
      </c>
      <c r="F2069" s="516">
        <v>2025.02</v>
      </c>
      <c r="G2069" s="464">
        <v>170095269939.15076</v>
      </c>
      <c r="H2069" s="461">
        <v>32678606.451104902</v>
      </c>
      <c r="I2069" s="464">
        <v>686949450822.01196</v>
      </c>
      <c r="J2069" s="462">
        <v>0.2571286560897641</v>
      </c>
      <c r="K2069" s="464">
        <v>29275606967.935726</v>
      </c>
      <c r="L2069" s="464">
        <v>7675619073.7802486</v>
      </c>
      <c r="M2069" s="464">
        <v>99413335090.435303</v>
      </c>
      <c r="N2069" s="464">
        <v>8290203062.5968676</v>
      </c>
      <c r="O2069" s="464">
        <v>25934.939566384164</v>
      </c>
      <c r="P2069" s="461">
        <v>113128.79461737716</v>
      </c>
      <c r="Q2069" s="461">
        <v>32084.031917509506</v>
      </c>
      <c r="R2069" s="464">
        <v>1025146413407.8275</v>
      </c>
      <c r="S2069" s="462">
        <v>0.42169413653612231</v>
      </c>
      <c r="T2069" s="462">
        <v>0.28693515911792278</v>
      </c>
      <c r="U2069" s="461">
        <v>16.328970307383191</v>
      </c>
      <c r="V2069" s="464">
        <v>5143419998505.8223</v>
      </c>
      <c r="W2069" s="460">
        <v>1623.1063853488672</v>
      </c>
      <c r="X2069" s="463">
        <v>4.6289430572736767E-2</v>
      </c>
      <c r="Y2069" s="476">
        <v>2.0000000000000001E-4</v>
      </c>
    </row>
    <row r="2070" spans="1:25" x14ac:dyDescent="0.2">
      <c r="A2070" s="475">
        <f t="shared" si="32"/>
        <v>2066</v>
      </c>
      <c r="B2070" s="462">
        <v>0.43598305669066872</v>
      </c>
      <c r="C2070" s="461">
        <v>6130.3333209741286</v>
      </c>
      <c r="D2070" s="462">
        <v>0.77481725158690284</v>
      </c>
      <c r="E2070" s="462">
        <v>0.61217604545868431</v>
      </c>
      <c r="F2070" s="516">
        <v>2023.75</v>
      </c>
      <c r="G2070" s="464">
        <v>405022666454.08405</v>
      </c>
      <c r="H2070" s="461">
        <v>18576243.26267428</v>
      </c>
      <c r="I2070" s="464">
        <v>467657037577.89539</v>
      </c>
      <c r="J2070" s="462">
        <v>0.31780506905572792</v>
      </c>
      <c r="K2070" s="464">
        <v>7014593202.68435</v>
      </c>
      <c r="L2070" s="464">
        <v>0</v>
      </c>
      <c r="M2070" s="464">
        <v>461358187278.26758</v>
      </c>
      <c r="N2070" s="464">
        <v>20905711797.55101</v>
      </c>
      <c r="O2070" s="464">
        <v>28357.050985758255</v>
      </c>
      <c r="P2070" s="461">
        <v>178732.6846220764</v>
      </c>
      <c r="Q2070" s="461">
        <v>80863.917847625271</v>
      </c>
      <c r="R2070" s="464">
        <v>1374962459614.8589</v>
      </c>
      <c r="S2070" s="462">
        <v>0.62550029943173135</v>
      </c>
      <c r="T2070" s="462">
        <v>0.36971210201172694</v>
      </c>
      <c r="U2070" s="461">
        <v>17.760190620656331</v>
      </c>
      <c r="V2070" s="464">
        <v>9863951576709.1699</v>
      </c>
      <c r="W2070" s="460">
        <v>3112.6736229846688</v>
      </c>
      <c r="X2070" s="463">
        <v>4.1330764955592507E-2</v>
      </c>
      <c r="Y2070" s="476">
        <v>2.0000000000000001E-4</v>
      </c>
    </row>
    <row r="2071" spans="1:25" x14ac:dyDescent="0.2">
      <c r="A2071" s="475">
        <f t="shared" si="32"/>
        <v>2067</v>
      </c>
      <c r="B2071" s="462">
        <v>0.59089351579643834</v>
      </c>
      <c r="C2071" s="461">
        <v>6132.9481012312317</v>
      </c>
      <c r="D2071" s="462">
        <v>0.69305391483947887</v>
      </c>
      <c r="E2071" s="462">
        <v>0.51764880425641124</v>
      </c>
      <c r="F2071" s="516">
        <v>2025.97</v>
      </c>
      <c r="G2071" s="464">
        <v>167401355563.13367</v>
      </c>
      <c r="H2071" s="461">
        <v>15794315.963395094</v>
      </c>
      <c r="I2071" s="464">
        <v>514351764103.17041</v>
      </c>
      <c r="J2071" s="462">
        <v>0.55025084396875901</v>
      </c>
      <c r="K2071" s="464">
        <v>14032264671.515137</v>
      </c>
      <c r="L2071" s="464">
        <v>12894699410.375147</v>
      </c>
      <c r="M2071" s="464">
        <v>134714266327.44131</v>
      </c>
      <c r="N2071" s="464">
        <v>22389037050.007687</v>
      </c>
      <c r="O2071" s="464">
        <v>30808.512300325841</v>
      </c>
      <c r="P2071" s="461">
        <v>216968.54120339104</v>
      </c>
      <c r="Q2071" s="461">
        <v>109399.5914225404</v>
      </c>
      <c r="R2071" s="464">
        <v>856469492223.88684</v>
      </c>
      <c r="S2071" s="462">
        <v>0.62904289724159379</v>
      </c>
      <c r="T2071" s="462">
        <v>0.45607217790995391</v>
      </c>
      <c r="U2071" s="461">
        <v>15.527505227106788</v>
      </c>
      <c r="V2071" s="464">
        <v>6851126771956.9668</v>
      </c>
      <c r="W2071" s="460">
        <v>2158.023997108919</v>
      </c>
      <c r="X2071" s="463">
        <v>4.5523041922365552E-2</v>
      </c>
      <c r="Y2071" s="476">
        <v>2.0000000000000001E-4</v>
      </c>
    </row>
    <row r="2072" spans="1:25" x14ac:dyDescent="0.2">
      <c r="A2072" s="475">
        <f t="shared" si="32"/>
        <v>2068</v>
      </c>
      <c r="B2072" s="462">
        <v>0.53051919571707473</v>
      </c>
      <c r="C2072" s="461">
        <v>7383.7402725318561</v>
      </c>
      <c r="D2072" s="462">
        <v>0.84605103956342065</v>
      </c>
      <c r="E2072" s="462">
        <v>0.33715451529520302</v>
      </c>
      <c r="F2072" s="516">
        <v>2024.95</v>
      </c>
      <c r="G2072" s="464">
        <v>329123694445.71033</v>
      </c>
      <c r="H2072" s="461">
        <v>21925767.19194242</v>
      </c>
      <c r="I2072" s="464">
        <v>679197362135.66003</v>
      </c>
      <c r="J2072" s="462">
        <v>0.43682567350054113</v>
      </c>
      <c r="K2072" s="464">
        <v>17886135915.752354</v>
      </c>
      <c r="L2072" s="464">
        <v>3931407515.6065216</v>
      </c>
      <c r="M2072" s="464">
        <v>224339688342.18674</v>
      </c>
      <c r="N2072" s="464">
        <v>26733205686.523155</v>
      </c>
      <c r="O2072" s="464">
        <v>24354.845970907143</v>
      </c>
      <c r="P2072" s="461">
        <v>205927.53703806124</v>
      </c>
      <c r="Q2072" s="461">
        <v>98759.607761303632</v>
      </c>
      <c r="R2072" s="464">
        <v>1301177454901.3953</v>
      </c>
      <c r="S2072" s="462">
        <v>0.59443348850570399</v>
      </c>
      <c r="T2072" s="462">
        <v>0.4300626238907081</v>
      </c>
      <c r="U2072" s="461">
        <v>16.483220889903706</v>
      </c>
      <c r="V2072" s="464">
        <v>10027405190634.121</v>
      </c>
      <c r="W2072" s="460">
        <v>3165.1922807876763</v>
      </c>
      <c r="X2072" s="463">
        <v>4.4794078562279953E-2</v>
      </c>
      <c r="Y2072" s="476">
        <v>2.0000000000000001E-4</v>
      </c>
    </row>
    <row r="2073" spans="1:25" x14ac:dyDescent="0.2">
      <c r="A2073" s="475">
        <f t="shared" si="32"/>
        <v>2069</v>
      </c>
      <c r="B2073" s="462">
        <v>0.47859036235774216</v>
      </c>
      <c r="C2073" s="461">
        <v>5004.0437696467661</v>
      </c>
      <c r="D2073" s="462">
        <v>1.1656716803497957</v>
      </c>
      <c r="E2073" s="462">
        <v>0.55299385517221999</v>
      </c>
      <c r="F2073" s="516">
        <v>2024.82</v>
      </c>
      <c r="G2073" s="464">
        <v>655555540958.08643</v>
      </c>
      <c r="H2073" s="461">
        <v>41969077.511948876</v>
      </c>
      <c r="I2073" s="464">
        <v>617709716984.05408</v>
      </c>
      <c r="J2073" s="462">
        <v>-1.3346720791217681E-2</v>
      </c>
      <c r="K2073" s="464">
        <v>15743569881.875711</v>
      </c>
      <c r="L2073" s="464">
        <v>0</v>
      </c>
      <c r="M2073" s="464">
        <v>364968001787.84235</v>
      </c>
      <c r="N2073" s="464">
        <v>55579869986.110458</v>
      </c>
      <c r="O2073" s="464">
        <v>39362.476310023827</v>
      </c>
      <c r="P2073" s="461">
        <v>370240.63378143008</v>
      </c>
      <c r="Q2073" s="461">
        <v>213050.31759265036</v>
      </c>
      <c r="R2073" s="464">
        <v>1598743612292.1938</v>
      </c>
      <c r="S2073" s="462">
        <v>0.46089907034944988</v>
      </c>
      <c r="T2073" s="462">
        <v>0.37286849401330113</v>
      </c>
      <c r="U2073" s="461">
        <v>21.79981059250639</v>
      </c>
      <c r="V2073" s="464">
        <v>13916053509710.762</v>
      </c>
      <c r="W2073" s="460">
        <v>4393.5152105352581</v>
      </c>
      <c r="X2073" s="463">
        <v>3.4124407545797486E-2</v>
      </c>
      <c r="Y2073" s="476">
        <v>2.0000000000000001E-4</v>
      </c>
    </row>
    <row r="2074" spans="1:25" x14ac:dyDescent="0.2">
      <c r="A2074" s="475">
        <f t="shared" si="32"/>
        <v>2070</v>
      </c>
      <c r="B2074" s="462">
        <v>0.49107553540717519</v>
      </c>
      <c r="C2074" s="461">
        <v>3508.0965718279535</v>
      </c>
      <c r="D2074" s="462">
        <v>0.72851209688179674</v>
      </c>
      <c r="E2074" s="462">
        <v>0.32074939475803355</v>
      </c>
      <c r="F2074" s="516">
        <v>2025.36</v>
      </c>
      <c r="G2074" s="464">
        <v>210923874860.70721</v>
      </c>
      <c r="H2074" s="461">
        <v>17504968.13862434</v>
      </c>
      <c r="I2074" s="464">
        <v>553825258938.45618</v>
      </c>
      <c r="J2074" s="462">
        <v>0.46333274329642582</v>
      </c>
      <c r="K2074" s="464">
        <v>38330828578.390099</v>
      </c>
      <c r="L2074" s="464">
        <v>70772859306.188278</v>
      </c>
      <c r="M2074" s="464">
        <v>84950532414.608078</v>
      </c>
      <c r="N2074" s="464">
        <v>39094022420.991852</v>
      </c>
      <c r="O2074" s="464">
        <v>30963.046104112858</v>
      </c>
      <c r="P2074" s="461">
        <v>276520.25545087981</v>
      </c>
      <c r="Q2074" s="461">
        <v>152491.7993742887</v>
      </c>
      <c r="R2074" s="464">
        <v>1000884132281.9956</v>
      </c>
      <c r="S2074" s="462">
        <v>0.58077519632227848</v>
      </c>
      <c r="T2074" s="462">
        <v>0.4216680755612332</v>
      </c>
      <c r="U2074" s="461">
        <v>15.850276474211212</v>
      </c>
      <c r="V2074" s="464">
        <v>7393095862491.9326</v>
      </c>
      <c r="W2074" s="460">
        <v>2328.8743351945564</v>
      </c>
      <c r="X2074" s="463">
        <v>4.5644166661613202E-2</v>
      </c>
      <c r="Y2074" s="476">
        <v>2.0000000000000001E-4</v>
      </c>
    </row>
    <row r="2075" spans="1:25" x14ac:dyDescent="0.2">
      <c r="A2075" s="475">
        <f t="shared" si="32"/>
        <v>2071</v>
      </c>
      <c r="B2075" s="462">
        <v>0.71567749387001045</v>
      </c>
      <c r="C2075" s="461">
        <v>4401.6171455571894</v>
      </c>
      <c r="D2075" s="462">
        <v>1.0906973749049387</v>
      </c>
      <c r="E2075" s="462">
        <v>0.60791121837747975</v>
      </c>
      <c r="F2075" s="516">
        <v>2025.9</v>
      </c>
      <c r="G2075" s="464">
        <v>138859321394.22195</v>
      </c>
      <c r="H2075" s="461">
        <v>36065330.840085812</v>
      </c>
      <c r="I2075" s="464">
        <v>660664289178.12952</v>
      </c>
      <c r="J2075" s="462">
        <v>0.11017708034762619</v>
      </c>
      <c r="K2075" s="464">
        <v>40397408203.364525</v>
      </c>
      <c r="L2075" s="464">
        <v>79063122474.120483</v>
      </c>
      <c r="M2075" s="464">
        <v>30752900342.241108</v>
      </c>
      <c r="N2075" s="464">
        <v>82394803490.950714</v>
      </c>
      <c r="O2075" s="464">
        <v>45000</v>
      </c>
      <c r="P2075" s="461">
        <v>475575.15255392925</v>
      </c>
      <c r="Q2075" s="461">
        <v>295867.20365862054</v>
      </c>
      <c r="R2075" s="464">
        <v>1019938974190.6533</v>
      </c>
      <c r="S2075" s="462">
        <v>0.29475660266357356</v>
      </c>
      <c r="T2075" s="462">
        <v>0.14405894516988307</v>
      </c>
      <c r="U2075" s="461">
        <v>20.58813578528963</v>
      </c>
      <c r="V2075" s="464">
        <v>3221371922865.6523</v>
      </c>
      <c r="W2075" s="460">
        <v>1016.8979852894197</v>
      </c>
      <c r="X2075" s="463">
        <v>3.6560956012080321E-2</v>
      </c>
      <c r="Y2075" s="476">
        <v>2.0000000000000001E-4</v>
      </c>
    </row>
    <row r="2076" spans="1:25" x14ac:dyDescent="0.2">
      <c r="A2076" s="475">
        <f t="shared" si="32"/>
        <v>2072</v>
      </c>
      <c r="B2076" s="462">
        <v>0.36753485681037157</v>
      </c>
      <c r="C2076" s="461">
        <v>4883.3809105356186</v>
      </c>
      <c r="D2076" s="462">
        <v>0.95010023234440977</v>
      </c>
      <c r="E2076" s="462">
        <v>0.7</v>
      </c>
      <c r="F2076" s="516">
        <v>2025.53</v>
      </c>
      <c r="G2076" s="464">
        <v>294750735527.98199</v>
      </c>
      <c r="H2076" s="461">
        <v>27619822.059917718</v>
      </c>
      <c r="I2076" s="464">
        <v>593600821264.77173</v>
      </c>
      <c r="J2076" s="462">
        <v>0.26131759711921032</v>
      </c>
      <c r="K2076" s="464">
        <v>12753535500.297201</v>
      </c>
      <c r="L2076" s="464">
        <v>0</v>
      </c>
      <c r="M2076" s="464">
        <v>187684677609.80154</v>
      </c>
      <c r="N2076" s="464">
        <v>8535365371.8969259</v>
      </c>
      <c r="O2076" s="464">
        <v>34379.165057575243</v>
      </c>
      <c r="P2076" s="461">
        <v>101465.43749999796</v>
      </c>
      <c r="Q2076" s="461">
        <v>33113.812499998472</v>
      </c>
      <c r="R2076" s="464">
        <v>1298281732965.8577</v>
      </c>
      <c r="S2076" s="462">
        <v>0.54626402182419598</v>
      </c>
      <c r="T2076" s="462">
        <v>0.30478064247607861</v>
      </c>
      <c r="U2076" s="461">
        <v>17.429044055048621</v>
      </c>
      <c r="V2076" s="464">
        <v>7425678633995.6133</v>
      </c>
      <c r="W2076" s="460">
        <v>2342.7014887995529</v>
      </c>
      <c r="X2076" s="463">
        <v>4.2740163524332804E-2</v>
      </c>
      <c r="Y2076" s="476">
        <v>2.0000000000000001E-4</v>
      </c>
    </row>
    <row r="2077" spans="1:25" x14ac:dyDescent="0.2">
      <c r="A2077" s="475">
        <f t="shared" si="32"/>
        <v>2073</v>
      </c>
      <c r="B2077" s="462">
        <v>0.44964923300617349</v>
      </c>
      <c r="C2077" s="461">
        <v>1578.4297599644046</v>
      </c>
      <c r="D2077" s="462">
        <v>0.62969148354730042</v>
      </c>
      <c r="E2077" s="462">
        <v>0.27132742833988077</v>
      </c>
      <c r="F2077" s="516">
        <v>2023.75</v>
      </c>
      <c r="G2077" s="464">
        <v>417395818718.53119</v>
      </c>
      <c r="H2077" s="461">
        <v>14614824.219467385</v>
      </c>
      <c r="I2077" s="464">
        <v>333589806195.91223</v>
      </c>
      <c r="J2077" s="462">
        <v>0.19092720642950411</v>
      </c>
      <c r="K2077" s="464">
        <v>11099422035.383327</v>
      </c>
      <c r="L2077" s="464">
        <v>0</v>
      </c>
      <c r="M2077" s="464">
        <v>371975510588.77899</v>
      </c>
      <c r="N2077" s="464">
        <v>108641204163.18391</v>
      </c>
      <c r="O2077" s="464">
        <v>22149.732560591488</v>
      </c>
      <c r="P2077" s="461">
        <v>575973.05720390147</v>
      </c>
      <c r="Q2077" s="461">
        <v>390568.26973228401</v>
      </c>
      <c r="R2077" s="464">
        <v>1117482840217.594</v>
      </c>
      <c r="S2077" s="462">
        <v>0.56064310205961709</v>
      </c>
      <c r="T2077" s="462">
        <v>0.40539551379815708</v>
      </c>
      <c r="U2077" s="461">
        <v>18.475413073734572</v>
      </c>
      <c r="V2077" s="464">
        <v>9194011423082.6289</v>
      </c>
      <c r="W2077" s="460">
        <v>2903.8935392015846</v>
      </c>
      <c r="X2077" s="463">
        <v>3.9537252020842087E-2</v>
      </c>
      <c r="Y2077" s="476">
        <v>2.0000000000000001E-4</v>
      </c>
    </row>
    <row r="2078" spans="1:25" x14ac:dyDescent="0.2">
      <c r="A2078" s="475">
        <f t="shared" si="32"/>
        <v>2074</v>
      </c>
      <c r="B2078" s="462">
        <v>0.51203923791056705</v>
      </c>
      <c r="C2078" s="461">
        <v>8049.7358735116732</v>
      </c>
      <c r="D2078" s="462">
        <v>0.3188823565403206</v>
      </c>
      <c r="E2078" s="462">
        <v>0.46128177129477632</v>
      </c>
      <c r="F2078" s="516">
        <v>2023.87</v>
      </c>
      <c r="G2078" s="464">
        <v>229271634653.94019</v>
      </c>
      <c r="H2078" s="461">
        <v>5433495.8936148034</v>
      </c>
      <c r="I2078" s="464">
        <v>234658088054.44443</v>
      </c>
      <c r="J2078" s="462">
        <v>0.49805430940034012</v>
      </c>
      <c r="K2078" s="464">
        <v>7189543325.9092884</v>
      </c>
      <c r="L2078" s="464">
        <v>0</v>
      </c>
      <c r="M2078" s="464">
        <v>353993081792.0741</v>
      </c>
      <c r="N2078" s="464">
        <v>60920304415.023849</v>
      </c>
      <c r="O2078" s="464">
        <v>32852.839996226525</v>
      </c>
      <c r="P2078" s="461">
        <v>414396.61479111353</v>
      </c>
      <c r="Q2078" s="461">
        <v>222476.04664955736</v>
      </c>
      <c r="R2078" s="464">
        <v>882899348029.03235</v>
      </c>
      <c r="S2078" s="462">
        <v>0.67864110374586206</v>
      </c>
      <c r="T2078" s="462">
        <v>0.37957386965294754</v>
      </c>
      <c r="U2078" s="461">
        <v>17.068054608283809</v>
      </c>
      <c r="V2078" s="464">
        <v>6458326181135.0693</v>
      </c>
      <c r="W2078" s="460">
        <v>2037.7991943141833</v>
      </c>
      <c r="X2078" s="463">
        <v>4.166308831476459E-2</v>
      </c>
      <c r="Y2078" s="476">
        <v>2.0000000000000001E-4</v>
      </c>
    </row>
    <row r="2079" spans="1:25" x14ac:dyDescent="0.2">
      <c r="A2079" s="475">
        <f t="shared" si="32"/>
        <v>2075</v>
      </c>
      <c r="B2079" s="462">
        <v>0.45160466869832466</v>
      </c>
      <c r="C2079" s="461">
        <v>6220.5557142230709</v>
      </c>
      <c r="D2079" s="462">
        <v>0.46622466432657583</v>
      </c>
      <c r="E2079" s="462">
        <v>0.23042683587138946</v>
      </c>
      <c r="F2079" s="516">
        <v>2026.71</v>
      </c>
      <c r="G2079" s="464">
        <v>79327113991.66127</v>
      </c>
      <c r="H2079" s="461">
        <v>8668863.2619099505</v>
      </c>
      <c r="I2079" s="464">
        <v>323617111441.55127</v>
      </c>
      <c r="J2079" s="462">
        <v>0.43628309117728603</v>
      </c>
      <c r="K2079" s="464">
        <v>18389805557.025249</v>
      </c>
      <c r="L2079" s="464">
        <v>13877727689.199457</v>
      </c>
      <c r="M2079" s="464">
        <v>27649063051.972874</v>
      </c>
      <c r="N2079" s="464">
        <v>13990654553.696482</v>
      </c>
      <c r="O2079" s="464">
        <v>43903.41463741404</v>
      </c>
      <c r="P2079" s="461">
        <v>123706.01750196984</v>
      </c>
      <c r="Q2079" s="461">
        <v>47934.856501020971</v>
      </c>
      <c r="R2079" s="464">
        <v>519014659944.74701</v>
      </c>
      <c r="S2079" s="462">
        <v>0.54786506549845482</v>
      </c>
      <c r="T2079" s="462">
        <v>0.39709042546399487</v>
      </c>
      <c r="U2079" s="461">
        <v>15.17083650542224</v>
      </c>
      <c r="V2079" s="464">
        <v>3535813236427.8115</v>
      </c>
      <c r="W2079" s="460">
        <v>1116.2237234467025</v>
      </c>
      <c r="X2079" s="463">
        <v>4.6590753212818511E-2</v>
      </c>
      <c r="Y2079" s="476">
        <v>2.0000000000000001E-4</v>
      </c>
    </row>
    <row r="2080" spans="1:25" x14ac:dyDescent="0.2">
      <c r="A2080" s="475">
        <f t="shared" si="32"/>
        <v>2076</v>
      </c>
      <c r="B2080" s="462">
        <v>0.70380362355566095</v>
      </c>
      <c r="C2080" s="461">
        <v>6224.1209216923071</v>
      </c>
      <c r="D2080" s="462">
        <v>1.1411329053203123</v>
      </c>
      <c r="E2080" s="462">
        <v>0.51815433963516555</v>
      </c>
      <c r="F2080" s="516">
        <v>2025.36</v>
      </c>
      <c r="G2080" s="464">
        <v>156321891646.05118</v>
      </c>
      <c r="H2080" s="461">
        <v>22626883.527399667</v>
      </c>
      <c r="I2080" s="464">
        <v>489754928058.68085</v>
      </c>
      <c r="J2080" s="462">
        <v>0.29174794488934574</v>
      </c>
      <c r="K2080" s="464">
        <v>8850907260.2853279</v>
      </c>
      <c r="L2080" s="464">
        <v>5106206365.7272644</v>
      </c>
      <c r="M2080" s="464">
        <v>118422226032.63127</v>
      </c>
      <c r="N2080" s="464">
        <v>1537195153.0220208</v>
      </c>
      <c r="O2080" s="464">
        <v>44482.408185702006</v>
      </c>
      <c r="P2080" s="461">
        <v>47911</v>
      </c>
      <c r="Q2080" s="461">
        <v>6541</v>
      </c>
      <c r="R2080" s="464">
        <v>782237590279.19031</v>
      </c>
      <c r="S2080" s="462">
        <v>0.47686370794216992</v>
      </c>
      <c r="T2080" s="462">
        <v>0.3250273538267387</v>
      </c>
      <c r="U2080" s="461">
        <v>16.640437792886775</v>
      </c>
      <c r="V2080" s="464">
        <v>4594379548170.0986</v>
      </c>
      <c r="W2080" s="460">
        <v>1449.0027175101745</v>
      </c>
      <c r="X2080" s="463">
        <v>4.5003832322570769E-2</v>
      </c>
      <c r="Y2080" s="476">
        <v>2.0000000000000001E-4</v>
      </c>
    </row>
    <row r="2081" spans="1:25" x14ac:dyDescent="0.2">
      <c r="A2081" s="475">
        <f t="shared" si="32"/>
        <v>2077</v>
      </c>
      <c r="B2081" s="462">
        <v>0.5015368128231481</v>
      </c>
      <c r="C2081" s="461">
        <v>3607.8541587145037</v>
      </c>
      <c r="D2081" s="462">
        <v>0.45488513176207812</v>
      </c>
      <c r="E2081" s="462">
        <v>0.40286272183576066</v>
      </c>
      <c r="F2081" s="516">
        <v>2027.3</v>
      </c>
      <c r="G2081" s="464">
        <v>72419432967.312302</v>
      </c>
      <c r="H2081" s="461">
        <v>8555045.1336833369</v>
      </c>
      <c r="I2081" s="464">
        <v>277913742540.03955</v>
      </c>
      <c r="J2081" s="462">
        <v>0.40478529921521988</v>
      </c>
      <c r="K2081" s="464">
        <v>44023566770.246208</v>
      </c>
      <c r="L2081" s="464">
        <v>64471417780.645546</v>
      </c>
      <c r="M2081" s="464">
        <v>0</v>
      </c>
      <c r="N2081" s="464">
        <v>9920128968.856699</v>
      </c>
      <c r="O2081" s="464">
        <v>26741.067500618265</v>
      </c>
      <c r="P2081" s="461">
        <v>111564.79061308579</v>
      </c>
      <c r="Q2081" s="461">
        <v>37970.773595055958</v>
      </c>
      <c r="R2081" s="464">
        <v>477808367280.94373</v>
      </c>
      <c r="S2081" s="462">
        <v>0.53770943914666158</v>
      </c>
      <c r="T2081" s="462">
        <v>0.3777780728876784</v>
      </c>
      <c r="U2081" s="461">
        <v>14.98295436140987</v>
      </c>
      <c r="V2081" s="464">
        <v>3034415475978.1045</v>
      </c>
      <c r="W2081" s="460">
        <v>958.03067983642973</v>
      </c>
      <c r="X2081" s="463">
        <v>4.7936098973819861E-2</v>
      </c>
      <c r="Y2081" s="476">
        <v>2.0000000000000001E-4</v>
      </c>
    </row>
    <row r="2082" spans="1:25" x14ac:dyDescent="0.2">
      <c r="A2082" s="475">
        <f t="shared" si="32"/>
        <v>2078</v>
      </c>
      <c r="B2082" s="462">
        <v>0.66348454253213662</v>
      </c>
      <c r="C2082" s="461">
        <v>4991.1310360661573</v>
      </c>
      <c r="D2082" s="462">
        <v>1.1060594759245073</v>
      </c>
      <c r="E2082" s="462">
        <v>0.4829346636789883</v>
      </c>
      <c r="F2082" s="516">
        <v>2025.42</v>
      </c>
      <c r="G2082" s="464">
        <v>355839866109.84753</v>
      </c>
      <c r="H2082" s="461">
        <v>37319088.239673592</v>
      </c>
      <c r="I2082" s="464">
        <v>571291525882.9635</v>
      </c>
      <c r="J2082" s="462">
        <v>9.7762108450803575E-2</v>
      </c>
      <c r="K2082" s="464">
        <v>13236240985.351742</v>
      </c>
      <c r="L2082" s="464">
        <v>22864113316.684792</v>
      </c>
      <c r="M2082" s="464">
        <v>166369063102.97672</v>
      </c>
      <c r="N2082" s="464">
        <v>66816746310.200317</v>
      </c>
      <c r="O2082" s="464">
        <v>22973.877915416466</v>
      </c>
      <c r="P2082" s="461">
        <v>460492.92640278285</v>
      </c>
      <c r="Q2082" s="461">
        <v>283707.30880200572</v>
      </c>
      <c r="R2082" s="464">
        <v>1177691218934.356</v>
      </c>
      <c r="S2082" s="462">
        <v>0.42157245146966854</v>
      </c>
      <c r="T2082" s="462">
        <v>0.30371595537048929</v>
      </c>
      <c r="U2082" s="461">
        <v>19.685748799837366</v>
      </c>
      <c r="V2082" s="464">
        <v>7462523573897.4873</v>
      </c>
      <c r="W2082" s="460">
        <v>2355.307328110528</v>
      </c>
      <c r="X2082" s="463">
        <v>3.7801688654872379E-2</v>
      </c>
      <c r="Y2082" s="476">
        <v>2.0000000000000001E-4</v>
      </c>
    </row>
    <row r="2083" spans="1:25" x14ac:dyDescent="0.2">
      <c r="A2083" s="475">
        <f t="shared" si="32"/>
        <v>2079</v>
      </c>
      <c r="B2083" s="462">
        <v>0.38723961680373292</v>
      </c>
      <c r="C2083" s="461">
        <v>1933.2694635553926</v>
      </c>
      <c r="D2083" s="462">
        <v>0.66559513960456462</v>
      </c>
      <c r="E2083" s="462">
        <v>0.42315941997438011</v>
      </c>
      <c r="F2083" s="516">
        <v>2025.36</v>
      </c>
      <c r="G2083" s="464">
        <v>210136725404.43225</v>
      </c>
      <c r="H2083" s="461">
        <v>15729284.96045302</v>
      </c>
      <c r="I2083" s="464">
        <v>349681195547.30627</v>
      </c>
      <c r="J2083" s="462">
        <v>0.23442284292610649</v>
      </c>
      <c r="K2083" s="464">
        <v>7323595256.3662815</v>
      </c>
      <c r="L2083" s="464">
        <v>3663155529.7949409</v>
      </c>
      <c r="M2083" s="464">
        <v>102457046028.23012</v>
      </c>
      <c r="N2083" s="464">
        <v>35637001068.633354</v>
      </c>
      <c r="O2083" s="464">
        <v>40672.499501652346</v>
      </c>
      <c r="P2083" s="461">
        <v>257907.49692668612</v>
      </c>
      <c r="Q2083" s="461">
        <v>139982.62670883519</v>
      </c>
      <c r="R2083" s="464">
        <v>703263235164.23669</v>
      </c>
      <c r="S2083" s="462">
        <v>0.48377368224193262</v>
      </c>
      <c r="T2083" s="462">
        <v>0.35287432478020136</v>
      </c>
      <c r="U2083" s="461">
        <v>18.056199388971869</v>
      </c>
      <c r="V2083" s="464">
        <v>4871627268255.8984</v>
      </c>
      <c r="W2083" s="460">
        <v>1536.6328095868407</v>
      </c>
      <c r="X2083" s="463">
        <v>4.1037874817320553E-2</v>
      </c>
      <c r="Y2083" s="476">
        <v>2.0000000000000001E-4</v>
      </c>
    </row>
    <row r="2084" spans="1:25" x14ac:dyDescent="0.2">
      <c r="A2084" s="475">
        <f t="shared" si="32"/>
        <v>2080</v>
      </c>
      <c r="B2084" s="462">
        <v>0.56276752815236153</v>
      </c>
      <c r="C2084" s="461">
        <v>7896.1830454332812</v>
      </c>
      <c r="D2084" s="462">
        <v>0.89643060243113049</v>
      </c>
      <c r="E2084" s="462">
        <v>0.20127598249650377</v>
      </c>
      <c r="F2084" s="516">
        <v>2026.29</v>
      </c>
      <c r="G2084" s="464">
        <v>144344828695.00473</v>
      </c>
      <c r="H2084" s="461">
        <v>23255735.468269262</v>
      </c>
      <c r="I2084" s="464">
        <v>514864550104.90631</v>
      </c>
      <c r="J2084" s="462">
        <v>0.20281148523842252</v>
      </c>
      <c r="K2084" s="464">
        <v>16485922455.001181</v>
      </c>
      <c r="L2084" s="464">
        <v>37293929714.479576</v>
      </c>
      <c r="M2084" s="464">
        <v>53277624075.776634</v>
      </c>
      <c r="N2084" s="464">
        <v>83335513212.525986</v>
      </c>
      <c r="O2084" s="464">
        <v>13974.834431107491</v>
      </c>
      <c r="P2084" s="461">
        <v>477380.37763274601</v>
      </c>
      <c r="Q2084" s="461">
        <v>302848.70371615316</v>
      </c>
      <c r="R2084" s="464">
        <v>876445254403.4082</v>
      </c>
      <c r="S2084" s="462">
        <v>0.38996775990829258</v>
      </c>
      <c r="T2084" s="462">
        <v>0.24858537459849409</v>
      </c>
      <c r="U2084" s="461">
        <v>16.864987135005052</v>
      </c>
      <c r="V2084" s="464">
        <v>3900595286591.5171</v>
      </c>
      <c r="W2084" s="460">
        <v>1230.6273463687776</v>
      </c>
      <c r="X2084" s="463">
        <v>4.3865271714289049E-2</v>
      </c>
      <c r="Y2084" s="476">
        <v>2.0000000000000001E-4</v>
      </c>
    </row>
    <row r="2085" spans="1:25" x14ac:dyDescent="0.2">
      <c r="A2085" s="475">
        <f t="shared" si="32"/>
        <v>2081</v>
      </c>
      <c r="B2085" s="462">
        <v>0.66204052335481678</v>
      </c>
      <c r="C2085" s="461">
        <v>9844.1489692561918</v>
      </c>
      <c r="D2085" s="462">
        <v>1.0094072958003026</v>
      </c>
      <c r="E2085" s="462">
        <v>0.59471861590952824</v>
      </c>
      <c r="F2085" s="516">
        <v>2024</v>
      </c>
      <c r="G2085" s="464">
        <v>416329484527.27386</v>
      </c>
      <c r="H2085" s="461">
        <v>29572036.982872266</v>
      </c>
      <c r="I2085" s="464">
        <v>659163756075.41138</v>
      </c>
      <c r="J2085" s="462">
        <v>0.29259542989977683</v>
      </c>
      <c r="K2085" s="464">
        <v>24754433129.44635</v>
      </c>
      <c r="L2085" s="464">
        <v>8524579438.7700682</v>
      </c>
      <c r="M2085" s="464">
        <v>314638107884.96637</v>
      </c>
      <c r="N2085" s="464">
        <v>46601739841.214333</v>
      </c>
      <c r="O2085" s="464">
        <v>35829.795848714348</v>
      </c>
      <c r="P2085" s="461">
        <v>329153.90970307169</v>
      </c>
      <c r="Q2085" s="461">
        <v>185680.49631272553</v>
      </c>
      <c r="R2085" s="464">
        <v>1554359878629.8198</v>
      </c>
      <c r="S2085" s="462">
        <v>0.56507796397849508</v>
      </c>
      <c r="T2085" s="462">
        <v>0.38115534165597692</v>
      </c>
      <c r="U2085" s="461">
        <v>17.14251906734134</v>
      </c>
      <c r="V2085" s="464">
        <v>10943839080429.16</v>
      </c>
      <c r="W2085" s="460">
        <v>3452.9265491281276</v>
      </c>
      <c r="X2085" s="463">
        <v>4.3567822020226146E-2</v>
      </c>
      <c r="Y2085" s="476">
        <v>2.0000000000000001E-4</v>
      </c>
    </row>
    <row r="2086" spans="1:25" x14ac:dyDescent="0.2">
      <c r="A2086" s="475">
        <f t="shared" si="32"/>
        <v>2082</v>
      </c>
      <c r="B2086" s="462">
        <v>0.54000858470029778</v>
      </c>
      <c r="C2086" s="461">
        <v>1871.2903295910614</v>
      </c>
      <c r="D2086" s="462">
        <v>0.61379307531804994</v>
      </c>
      <c r="E2086" s="462">
        <v>0.4855656151804299</v>
      </c>
      <c r="F2086" s="516">
        <v>2027.75</v>
      </c>
      <c r="G2086" s="464">
        <v>57257192688.71434</v>
      </c>
      <c r="H2086" s="461">
        <v>14034760.757510943</v>
      </c>
      <c r="I2086" s="464">
        <v>323371202609.10785</v>
      </c>
      <c r="J2086" s="462">
        <v>0.22530344238289757</v>
      </c>
      <c r="K2086" s="464">
        <v>36959951974.998276</v>
      </c>
      <c r="L2086" s="464">
        <v>75292187351.206497</v>
      </c>
      <c r="M2086" s="464">
        <v>0</v>
      </c>
      <c r="N2086" s="464">
        <v>25228641981.398346</v>
      </c>
      <c r="O2086" s="464">
        <v>26912.295643557925</v>
      </c>
      <c r="P2086" s="461">
        <v>195412.01852635178</v>
      </c>
      <c r="Q2086" s="461">
        <v>95344.082289307888</v>
      </c>
      <c r="R2086" s="464">
        <v>494242984082.17688</v>
      </c>
      <c r="S2086" s="462">
        <v>0.3689978823056308</v>
      </c>
      <c r="T2086" s="462">
        <v>0.22951627484188719</v>
      </c>
      <c r="U2086" s="461">
        <v>15.590383877370499</v>
      </c>
      <c r="V2086" s="464">
        <v>2008898218257.5955</v>
      </c>
      <c r="W2086" s="460">
        <v>634.06841043601071</v>
      </c>
      <c r="X2086" s="463">
        <v>4.5774773020808984E-2</v>
      </c>
      <c r="Y2086" s="476">
        <v>2.0000000000000001E-4</v>
      </c>
    </row>
    <row r="2087" spans="1:25" x14ac:dyDescent="0.2">
      <c r="A2087" s="475">
        <f t="shared" si="32"/>
        <v>2083</v>
      </c>
      <c r="B2087" s="462">
        <v>0.41261889254957995</v>
      </c>
      <c r="C2087" s="461">
        <v>1535.7599878224055</v>
      </c>
      <c r="D2087" s="462">
        <v>1.0793780648762303</v>
      </c>
      <c r="E2087" s="462">
        <v>0.54415355145689004</v>
      </c>
      <c r="F2087" s="516">
        <v>2026.65</v>
      </c>
      <c r="G2087" s="464">
        <v>242530769350.8251</v>
      </c>
      <c r="H2087" s="461">
        <v>38733138.02485466</v>
      </c>
      <c r="I2087" s="464">
        <v>849427256150.79883</v>
      </c>
      <c r="J2087" s="462">
        <v>0.36258712985185892</v>
      </c>
      <c r="K2087" s="464">
        <v>37272703865.796227</v>
      </c>
      <c r="L2087" s="464">
        <v>61864670918.105171</v>
      </c>
      <c r="M2087" s="464">
        <v>40535241369.399475</v>
      </c>
      <c r="N2087" s="464">
        <v>58955806279.892868</v>
      </c>
      <c r="O2087" s="464">
        <v>25058.898732550198</v>
      </c>
      <c r="P2087" s="461">
        <v>401189.49258767359</v>
      </c>
      <c r="Q2087" s="461">
        <v>238655.94516855929</v>
      </c>
      <c r="R2087" s="464">
        <v>1397844765794.0332</v>
      </c>
      <c r="S2087" s="462">
        <v>0.50181649347654211</v>
      </c>
      <c r="T2087" s="462">
        <v>0.33770336623534525</v>
      </c>
      <c r="U2087" s="461">
        <v>15.956780277904187</v>
      </c>
      <c r="V2087" s="464">
        <v>8420644046805.4678</v>
      </c>
      <c r="W2087" s="460">
        <v>2654.3949428916471</v>
      </c>
      <c r="X2087" s="463">
        <v>4.475453351435503E-2</v>
      </c>
      <c r="Y2087" s="476">
        <v>2.0000000000000001E-4</v>
      </c>
    </row>
    <row r="2088" spans="1:25" x14ac:dyDescent="0.2">
      <c r="A2088" s="475">
        <f t="shared" si="32"/>
        <v>2084</v>
      </c>
      <c r="B2088" s="462">
        <v>0.5276114917016741</v>
      </c>
      <c r="C2088" s="461">
        <v>6575.2777498777468</v>
      </c>
      <c r="D2088" s="462">
        <v>0.67424295400265655</v>
      </c>
      <c r="E2088" s="462">
        <v>0.40570198230461951</v>
      </c>
      <c r="F2088" s="516">
        <v>2024.52</v>
      </c>
      <c r="G2088" s="464">
        <v>209779172723.37326</v>
      </c>
      <c r="H2088" s="461">
        <v>14825367.03961576</v>
      </c>
      <c r="I2088" s="464">
        <v>393027393092.94659</v>
      </c>
      <c r="J2088" s="462">
        <v>0.33118306091340077</v>
      </c>
      <c r="K2088" s="464">
        <v>11043278421.911993</v>
      </c>
      <c r="L2088" s="464">
        <v>1821395599.6058378</v>
      </c>
      <c r="M2088" s="464">
        <v>168891152963.4183</v>
      </c>
      <c r="N2088" s="464">
        <v>27511163819.655838</v>
      </c>
      <c r="O2088" s="464">
        <v>31514.290302684858</v>
      </c>
      <c r="P2088" s="461">
        <v>213601.69338269613</v>
      </c>
      <c r="Q2088" s="461">
        <v>107318.44147684655</v>
      </c>
      <c r="R2088" s="464">
        <v>827423485200.88647</v>
      </c>
      <c r="S2088" s="462">
        <v>0.55214797817189909</v>
      </c>
      <c r="T2088" s="462">
        <v>0.36618743898163375</v>
      </c>
      <c r="U2088" s="461">
        <v>17.111013881036889</v>
      </c>
      <c r="V2088" s="464">
        <v>5666670513774.3545</v>
      </c>
      <c r="W2088" s="460">
        <v>1787.823475117609</v>
      </c>
      <c r="X2088" s="463">
        <v>4.3106882419570058E-2</v>
      </c>
      <c r="Y2088" s="476">
        <v>2.0000000000000001E-4</v>
      </c>
    </row>
    <row r="2089" spans="1:25" x14ac:dyDescent="0.2">
      <c r="A2089" s="475">
        <f t="shared" si="32"/>
        <v>2085</v>
      </c>
      <c r="B2089" s="462">
        <v>0.4416027371422</v>
      </c>
      <c r="C2089" s="461">
        <v>2559.6689180189278</v>
      </c>
      <c r="D2089" s="462">
        <v>0.88112655500513137</v>
      </c>
      <c r="E2089" s="462">
        <v>0.52081324996003664</v>
      </c>
      <c r="F2089" s="516">
        <v>2024.48</v>
      </c>
      <c r="G2089" s="464">
        <v>249081678955.96823</v>
      </c>
      <c r="H2089" s="461">
        <v>23451565.146135125</v>
      </c>
      <c r="I2089" s="464">
        <v>572935909520.51416</v>
      </c>
      <c r="J2089" s="462">
        <v>0.31243749764034057</v>
      </c>
      <c r="K2089" s="464">
        <v>11482568662.200678</v>
      </c>
      <c r="L2089" s="464">
        <v>901634839.46024501</v>
      </c>
      <c r="M2089" s="464">
        <v>219456397172.54108</v>
      </c>
      <c r="N2089" s="464">
        <v>75694315081.596085</v>
      </c>
      <c r="O2089" s="464">
        <v>28261.338300008516</v>
      </c>
      <c r="P2089" s="461">
        <v>450034.32827641891</v>
      </c>
      <c r="Q2089" s="461">
        <v>281807.15728554165</v>
      </c>
      <c r="R2089" s="464">
        <v>1197344140795.4182</v>
      </c>
      <c r="S2089" s="462">
        <v>0.5259136841789358</v>
      </c>
      <c r="T2089" s="462">
        <v>0.30449001140641613</v>
      </c>
      <c r="U2089" s="461">
        <v>17.050939087902101</v>
      </c>
      <c r="V2089" s="464">
        <v>6822016590378.7852</v>
      </c>
      <c r="W2089" s="460">
        <v>2153.7575163055349</v>
      </c>
      <c r="X2089" s="463">
        <v>4.2840730570485611E-2</v>
      </c>
      <c r="Y2089" s="476">
        <v>2.0000000000000001E-4</v>
      </c>
    </row>
    <row r="2090" spans="1:25" x14ac:dyDescent="0.2">
      <c r="A2090" s="475">
        <f t="shared" si="32"/>
        <v>2086</v>
      </c>
      <c r="B2090" s="462">
        <v>0.41335421124247085</v>
      </c>
      <c r="C2090" s="461">
        <v>8264.5547765933698</v>
      </c>
      <c r="D2090" s="462">
        <v>0.88297581677757686</v>
      </c>
      <c r="E2090" s="462">
        <v>0.7</v>
      </c>
      <c r="F2090" s="516">
        <v>2025.58</v>
      </c>
      <c r="G2090" s="464">
        <v>227533705640.2048</v>
      </c>
      <c r="H2090" s="461">
        <v>23176327.452391304</v>
      </c>
      <c r="I2090" s="464">
        <v>524817805746.11981</v>
      </c>
      <c r="J2090" s="462">
        <v>0.24383283944601508</v>
      </c>
      <c r="K2090" s="464">
        <v>19015699746.425224</v>
      </c>
      <c r="L2090" s="464">
        <v>31626105778.604935</v>
      </c>
      <c r="M2090" s="464">
        <v>127036878376.84831</v>
      </c>
      <c r="N2090" s="464">
        <v>68546631174.97477</v>
      </c>
      <c r="O2090" s="464">
        <v>38426.05608952832</v>
      </c>
      <c r="P2090" s="461">
        <v>420088.86154955765</v>
      </c>
      <c r="Q2090" s="461">
        <v>258373.67691257759</v>
      </c>
      <c r="R2090" s="464">
        <v>1119056857876.4983</v>
      </c>
      <c r="S2090" s="462">
        <v>0.50276010968165208</v>
      </c>
      <c r="T2090" s="462">
        <v>0.28295145308018566</v>
      </c>
      <c r="U2090" s="461">
        <v>17.207607380434766</v>
      </c>
      <c r="V2090" s="464">
        <v>5837630174706.3613</v>
      </c>
      <c r="W2090" s="460">
        <v>1840.729112951753</v>
      </c>
      <c r="X2090" s="463">
        <v>4.3323541896691062E-2</v>
      </c>
      <c r="Y2090" s="476">
        <v>2.0000000000000001E-4</v>
      </c>
    </row>
    <row r="2091" spans="1:25" x14ac:dyDescent="0.2">
      <c r="A2091" s="475">
        <f t="shared" si="32"/>
        <v>2087</v>
      </c>
      <c r="B2091" s="462">
        <v>0.54860472571534058</v>
      </c>
      <c r="C2091" s="461">
        <v>4735.0879329876907</v>
      </c>
      <c r="D2091" s="462">
        <v>1.0097686795978769</v>
      </c>
      <c r="E2091" s="462">
        <v>0.2660406827473506</v>
      </c>
      <c r="F2091" s="516">
        <v>2024.66</v>
      </c>
      <c r="G2091" s="464">
        <v>606444079746.14478</v>
      </c>
      <c r="H2091" s="461">
        <v>32000926.876246467</v>
      </c>
      <c r="I2091" s="464">
        <v>693000260072.40942</v>
      </c>
      <c r="J2091" s="462">
        <v>0.28784474326952103</v>
      </c>
      <c r="K2091" s="464">
        <v>24503022807.435295</v>
      </c>
      <c r="L2091" s="464">
        <v>0</v>
      </c>
      <c r="M2091" s="464">
        <v>486398495026.71436</v>
      </c>
      <c r="N2091" s="464">
        <v>49184776488.075546</v>
      </c>
      <c r="O2091" s="464">
        <v>32893.73035076719</v>
      </c>
      <c r="P2091" s="461">
        <v>336189.62869883311</v>
      </c>
      <c r="Q2091" s="461">
        <v>190958.371242113</v>
      </c>
      <c r="R2091" s="464">
        <v>2007495981436.1116</v>
      </c>
      <c r="S2091" s="462">
        <v>0.6071691333375685</v>
      </c>
      <c r="T2091" s="462">
        <v>0.3959358791950312</v>
      </c>
      <c r="U2091" s="461">
        <v>17.52213081948581</v>
      </c>
      <c r="V2091" s="464">
        <v>15002751872694.664</v>
      </c>
      <c r="W2091" s="460">
        <v>4739.0611219562461</v>
      </c>
      <c r="X2091" s="463">
        <v>4.2393279642207439E-2</v>
      </c>
      <c r="Y2091" s="476">
        <v>2.0000000000000001E-4</v>
      </c>
    </row>
    <row r="2092" spans="1:25" x14ac:dyDescent="0.2">
      <c r="A2092" s="475">
        <f t="shared" si="32"/>
        <v>2088</v>
      </c>
      <c r="B2092" s="462">
        <v>0.63723392429099857</v>
      </c>
      <c r="C2092" s="461">
        <v>2624.953912814156</v>
      </c>
      <c r="D2092" s="462">
        <v>0.88069365068523275</v>
      </c>
      <c r="E2092" s="462">
        <v>0.32906901975733643</v>
      </c>
      <c r="F2092" s="516">
        <v>2026.66</v>
      </c>
      <c r="G2092" s="464">
        <v>98420792085.87738</v>
      </c>
      <c r="H2092" s="461">
        <v>24890045.316377431</v>
      </c>
      <c r="I2092" s="464">
        <v>565419311286.77124</v>
      </c>
      <c r="J2092" s="462">
        <v>0.23902083912455185</v>
      </c>
      <c r="K2092" s="464">
        <v>17957433146.574127</v>
      </c>
      <c r="L2092" s="464">
        <v>23399891902.329185</v>
      </c>
      <c r="M2092" s="464">
        <v>25604582076.732113</v>
      </c>
      <c r="N2092" s="464">
        <v>50377290395.075615</v>
      </c>
      <c r="O2092" s="464">
        <v>33332.544129636364</v>
      </c>
      <c r="P2092" s="461">
        <v>316087.400016575</v>
      </c>
      <c r="Q2092" s="461">
        <v>178763.86992142684</v>
      </c>
      <c r="R2092" s="464">
        <v>881643955127.91199</v>
      </c>
      <c r="S2092" s="462">
        <v>0.39838736263976615</v>
      </c>
      <c r="T2092" s="462">
        <v>0.24007270928360128</v>
      </c>
      <c r="U2092" s="461">
        <v>15.675746845827529</v>
      </c>
      <c r="V2092" s="464">
        <v>3694085121663.7056</v>
      </c>
      <c r="W2092" s="460">
        <v>1166.2168081414816</v>
      </c>
      <c r="X2092" s="463">
        <v>4.6200065736650538E-2</v>
      </c>
      <c r="Y2092" s="476">
        <v>2.0000000000000001E-4</v>
      </c>
    </row>
    <row r="2093" spans="1:25" x14ac:dyDescent="0.2">
      <c r="A2093" s="475">
        <f t="shared" si="32"/>
        <v>2089</v>
      </c>
      <c r="B2093" s="462">
        <v>0.54178348272986765</v>
      </c>
      <c r="C2093" s="461">
        <v>1635.0004882104122</v>
      </c>
      <c r="D2093" s="462">
        <v>0.40339797936650829</v>
      </c>
      <c r="E2093" s="462">
        <v>0.2515022049625838</v>
      </c>
      <c r="F2093" s="516">
        <v>2027.09</v>
      </c>
      <c r="G2093" s="464">
        <v>29936893701.75069</v>
      </c>
      <c r="H2093" s="461">
        <v>7432172.8441929016</v>
      </c>
      <c r="I2093" s="464">
        <v>216101300306.26334</v>
      </c>
      <c r="J2093" s="462">
        <v>0.3642947948580858</v>
      </c>
      <c r="K2093" s="464">
        <v>25274208815.45776</v>
      </c>
      <c r="L2093" s="464">
        <v>50335233347.044373</v>
      </c>
      <c r="M2093" s="464">
        <v>0</v>
      </c>
      <c r="N2093" s="464">
        <v>68251159406.551674</v>
      </c>
      <c r="O2093" s="464">
        <v>30880.972951175547</v>
      </c>
      <c r="P2093" s="461">
        <v>511700.73504405172</v>
      </c>
      <c r="Q2093" s="461">
        <v>286736.99371683464</v>
      </c>
      <c r="R2093" s="464">
        <v>397151834110.28003</v>
      </c>
      <c r="S2093" s="462">
        <v>0.44509391852936619</v>
      </c>
      <c r="T2093" s="462">
        <v>0.27125485458532389</v>
      </c>
      <c r="U2093" s="461">
        <v>14.259057728613186</v>
      </c>
      <c r="V2093" s="464">
        <v>1781156139520.8289</v>
      </c>
      <c r="W2093" s="460">
        <v>562.36159775793999</v>
      </c>
      <c r="X2093" s="463">
        <v>4.8410990827681584E-2</v>
      </c>
      <c r="Y2093" s="476">
        <v>2.0000000000000001E-4</v>
      </c>
    </row>
    <row r="2094" spans="1:25" x14ac:dyDescent="0.2">
      <c r="A2094" s="475">
        <f t="shared" si="32"/>
        <v>2090</v>
      </c>
      <c r="B2094" s="462">
        <v>0.55466611892243445</v>
      </c>
      <c r="C2094" s="461">
        <v>7642.474277230257</v>
      </c>
      <c r="D2094" s="462">
        <v>0.44045012354919832</v>
      </c>
      <c r="E2094" s="462">
        <v>0.7</v>
      </c>
      <c r="F2094" s="516">
        <v>2025.78</v>
      </c>
      <c r="G2094" s="464">
        <v>80026624201.536545</v>
      </c>
      <c r="H2094" s="461">
        <v>7843916.466826654</v>
      </c>
      <c r="I2094" s="464">
        <v>263066271997.53046</v>
      </c>
      <c r="J2094" s="462">
        <v>0.40460067325397819</v>
      </c>
      <c r="K2094" s="464">
        <v>8620417572.8690357</v>
      </c>
      <c r="L2094" s="464">
        <v>36301476713.39901</v>
      </c>
      <c r="M2094" s="464">
        <v>60132900990.387146</v>
      </c>
      <c r="N2094" s="464">
        <v>60469596851.825218</v>
      </c>
      <c r="O2094" s="464">
        <v>31224.474356416045</v>
      </c>
      <c r="P2094" s="461">
        <v>370255.57454579719</v>
      </c>
      <c r="Q2094" s="461">
        <v>231944.93187179146</v>
      </c>
      <c r="R2094" s="464">
        <v>510231578854.59845</v>
      </c>
      <c r="S2094" s="462">
        <v>0.51589049511593033</v>
      </c>
      <c r="T2094" s="462">
        <v>0.32636924946058432</v>
      </c>
      <c r="U2094" s="461">
        <v>15.833416547828982</v>
      </c>
      <c r="V2094" s="464">
        <v>2958792678089.0078</v>
      </c>
      <c r="W2094" s="460">
        <v>933.9006875773847</v>
      </c>
      <c r="X2094" s="463">
        <v>4.5584684730267229E-2</v>
      </c>
      <c r="Y2094" s="476">
        <v>2.0000000000000001E-4</v>
      </c>
    </row>
    <row r="2095" spans="1:25" x14ac:dyDescent="0.2">
      <c r="A2095" s="475">
        <f t="shared" si="32"/>
        <v>2091</v>
      </c>
      <c r="B2095" s="462">
        <v>0.48937171562405529</v>
      </c>
      <c r="C2095" s="461">
        <v>3752.9769671650274</v>
      </c>
      <c r="D2095" s="462">
        <v>0.77960976843771901</v>
      </c>
      <c r="E2095" s="462">
        <v>0.69255277016377192</v>
      </c>
      <c r="F2095" s="516">
        <v>2023.75</v>
      </c>
      <c r="G2095" s="464">
        <v>213023310036.99136</v>
      </c>
      <c r="H2095" s="461">
        <v>19267953.503842764</v>
      </c>
      <c r="I2095" s="464">
        <v>549876427670.27625</v>
      </c>
      <c r="J2095" s="462">
        <v>0.34287187641817218</v>
      </c>
      <c r="K2095" s="464">
        <v>7386094742.6644382</v>
      </c>
      <c r="L2095" s="464">
        <v>0</v>
      </c>
      <c r="M2095" s="464">
        <v>200665005359.44986</v>
      </c>
      <c r="N2095" s="464">
        <v>69120919592.376221</v>
      </c>
      <c r="O2095" s="464">
        <v>23767.238992595747</v>
      </c>
      <c r="P2095" s="461">
        <v>387214.88673038763</v>
      </c>
      <c r="Q2095" s="461">
        <v>235641.15303247661</v>
      </c>
      <c r="R2095" s="464">
        <v>1060987545752.8302</v>
      </c>
      <c r="S2095" s="462">
        <v>0.52192326998406746</v>
      </c>
      <c r="T2095" s="462">
        <v>0.3370619590286395</v>
      </c>
      <c r="U2095" s="461">
        <v>16.543886748801622</v>
      </c>
      <c r="V2095" s="464">
        <v>6652969683806.0645</v>
      </c>
      <c r="W2095" s="460">
        <v>2100.0621148173295</v>
      </c>
      <c r="X2095" s="463">
        <v>4.3213838976657863E-2</v>
      </c>
      <c r="Y2095" s="476">
        <v>2.0000000000000001E-4</v>
      </c>
    </row>
    <row r="2096" spans="1:25" x14ac:dyDescent="0.2">
      <c r="A2096" s="475">
        <f t="shared" si="32"/>
        <v>2092</v>
      </c>
      <c r="B2096" s="462">
        <v>0.4757250437031012</v>
      </c>
      <c r="C2096" s="461">
        <v>6378.9104864865494</v>
      </c>
      <c r="D2096" s="462">
        <v>1.0745094903902448</v>
      </c>
      <c r="E2096" s="462">
        <v>0.7</v>
      </c>
      <c r="F2096" s="516">
        <v>2024.4</v>
      </c>
      <c r="G2096" s="464">
        <v>202454333196.81097</v>
      </c>
      <c r="H2096" s="461">
        <v>35288154.5797159</v>
      </c>
      <c r="I2096" s="464">
        <v>525846781922.91895</v>
      </c>
      <c r="J2096" s="462">
        <v>6.3874941029950505E-2</v>
      </c>
      <c r="K2096" s="464">
        <v>9716474031.8926926</v>
      </c>
      <c r="L2096" s="464">
        <v>0</v>
      </c>
      <c r="M2096" s="464">
        <v>185712905103.36682</v>
      </c>
      <c r="N2096" s="464">
        <v>85698119712.54213</v>
      </c>
      <c r="O2096" s="464">
        <v>19190.519480661329</v>
      </c>
      <c r="P2096" s="461">
        <v>565678.30435981299</v>
      </c>
      <c r="Q2096" s="461">
        <v>367291.4970465696</v>
      </c>
      <c r="R2096" s="464">
        <v>1063569020035.3085</v>
      </c>
      <c r="S2096" s="462">
        <v>0.38597793409878012</v>
      </c>
      <c r="T2096" s="462">
        <v>0.18335338112934071</v>
      </c>
      <c r="U2096" s="461">
        <v>20.740600681116742</v>
      </c>
      <c r="V2096" s="464">
        <v>4344814334882.1885</v>
      </c>
      <c r="W2096" s="460">
        <v>1371.862812533544</v>
      </c>
      <c r="X2096" s="463">
        <v>3.5992877058092725E-2</v>
      </c>
      <c r="Y2096" s="476">
        <v>2.0000000000000001E-4</v>
      </c>
    </row>
    <row r="2097" spans="1:25" x14ac:dyDescent="0.2">
      <c r="A2097" s="475">
        <f t="shared" si="32"/>
        <v>2093</v>
      </c>
      <c r="B2097" s="462">
        <v>0.28843428141151761</v>
      </c>
      <c r="C2097" s="461">
        <v>5914.6743038406239</v>
      </c>
      <c r="D2097" s="462">
        <v>0.5508491148285467</v>
      </c>
      <c r="E2097" s="462">
        <v>0.7</v>
      </c>
      <c r="F2097" s="516">
        <v>2025.18</v>
      </c>
      <c r="G2097" s="464">
        <v>123685473327.66199</v>
      </c>
      <c r="H2097" s="461">
        <v>10716109.418367507</v>
      </c>
      <c r="I2097" s="464">
        <v>355138381407.54999</v>
      </c>
      <c r="J2097" s="462">
        <v>0.28843428141151761</v>
      </c>
      <c r="K2097" s="464">
        <v>14535000681.750126</v>
      </c>
      <c r="L2097" s="464">
        <v>29337869290.117886</v>
      </c>
      <c r="M2097" s="464">
        <v>81380099373.967438</v>
      </c>
      <c r="N2097" s="464">
        <v>23737403211.687988</v>
      </c>
      <c r="O2097" s="464">
        <v>22036.16412045293</v>
      </c>
      <c r="P2097" s="461">
        <v>221304.29335930274</v>
      </c>
      <c r="Q2097" s="461">
        <v>115317.73516110887</v>
      </c>
      <c r="R2097" s="464">
        <v>641482079545.94165</v>
      </c>
      <c r="S2097" s="462">
        <v>0.49182851455403581</v>
      </c>
      <c r="T2097" s="462">
        <v>0.32656606594620008</v>
      </c>
      <c r="U2097" s="461">
        <v>16.430259305962966</v>
      </c>
      <c r="V2097" s="464">
        <v>3813930759098.1982</v>
      </c>
      <c r="W2097" s="460">
        <v>1202.4634359323834</v>
      </c>
      <c r="X2097" s="463">
        <v>4.4410310277203886E-2</v>
      </c>
      <c r="Y2097" s="476">
        <v>2.0000000000000001E-4</v>
      </c>
    </row>
    <row r="2098" spans="1:25" x14ac:dyDescent="0.2">
      <c r="A2098" s="475">
        <f t="shared" si="32"/>
        <v>2094</v>
      </c>
      <c r="B2098" s="462">
        <v>0.38386800041626484</v>
      </c>
      <c r="C2098" s="461">
        <v>3347.8436510834058</v>
      </c>
      <c r="D2098" s="462">
        <v>0.92497160489966268</v>
      </c>
      <c r="E2098" s="462">
        <v>0.33442428611462349</v>
      </c>
      <c r="F2098" s="516">
        <v>2024.18</v>
      </c>
      <c r="G2098" s="464">
        <v>261373693531.99023</v>
      </c>
      <c r="H2098" s="461">
        <v>26468694.849999741</v>
      </c>
      <c r="I2098" s="464">
        <v>588541355632.79993</v>
      </c>
      <c r="J2098" s="462">
        <v>0.32525734400456374</v>
      </c>
      <c r="K2098" s="464">
        <v>794679841.24915469</v>
      </c>
      <c r="L2098" s="464">
        <v>0</v>
      </c>
      <c r="M2098" s="464">
        <v>186715498367.70691</v>
      </c>
      <c r="N2098" s="464">
        <v>31991119842.639538</v>
      </c>
      <c r="O2098" s="464">
        <v>37933.368573015934</v>
      </c>
      <c r="P2098" s="461">
        <v>254398.19220703884</v>
      </c>
      <c r="Q2098" s="461">
        <v>132138.55842653319</v>
      </c>
      <c r="R2098" s="464">
        <v>1116592564242.115</v>
      </c>
      <c r="S2098" s="462">
        <v>0.53247566467324037</v>
      </c>
      <c r="T2098" s="462">
        <v>0.37143077102549588</v>
      </c>
      <c r="U2098" s="461">
        <v>16.777842870806513</v>
      </c>
      <c r="V2098" s="464">
        <v>7601060940567.9004</v>
      </c>
      <c r="W2098" s="460">
        <v>2397.7612571078498</v>
      </c>
      <c r="X2098" s="463">
        <v>4.3995086235999639E-2</v>
      </c>
      <c r="Y2098" s="476">
        <v>2.0000000000000001E-4</v>
      </c>
    </row>
    <row r="2099" spans="1:25" x14ac:dyDescent="0.2">
      <c r="A2099" s="475">
        <f t="shared" si="32"/>
        <v>2095</v>
      </c>
      <c r="B2099" s="462">
        <v>0.51965059211288012</v>
      </c>
      <c r="C2099" s="461">
        <v>5980.6050823121977</v>
      </c>
      <c r="D2099" s="462">
        <v>1.1234214521777821</v>
      </c>
      <c r="E2099" s="462">
        <v>0.38662169388876211</v>
      </c>
      <c r="F2099" s="516">
        <v>2025.25</v>
      </c>
      <c r="G2099" s="464">
        <v>257611525245.01755</v>
      </c>
      <c r="H2099" s="461">
        <v>27108273.869524073</v>
      </c>
      <c r="I2099" s="464">
        <v>584967024502.15625</v>
      </c>
      <c r="J2099" s="462">
        <v>0.26478886491042031</v>
      </c>
      <c r="K2099" s="464">
        <v>35283909985.731911</v>
      </c>
      <c r="L2099" s="464">
        <v>56066806585.988426</v>
      </c>
      <c r="M2099" s="464">
        <v>171867021863.31174</v>
      </c>
      <c r="N2099" s="464">
        <v>1664791842.5853417</v>
      </c>
      <c r="O2099" s="464">
        <v>28499.156827096194</v>
      </c>
      <c r="P2099" s="461">
        <v>47911</v>
      </c>
      <c r="Q2099" s="461">
        <v>6541</v>
      </c>
      <c r="R2099" s="464">
        <v>1131832155148.3259</v>
      </c>
      <c r="S2099" s="462">
        <v>0.50966099574059975</v>
      </c>
      <c r="T2099" s="462">
        <v>0.32821553092904382</v>
      </c>
      <c r="U2099" s="461">
        <v>17.050694756883257</v>
      </c>
      <c r="V2099" s="464">
        <v>6848034010809.0059</v>
      </c>
      <c r="W2099" s="460">
        <v>2161.9138389968489</v>
      </c>
      <c r="X2099" s="463">
        <v>4.3943123075632008E-2</v>
      </c>
      <c r="Y2099" s="476">
        <v>2.0000000000000001E-4</v>
      </c>
    </row>
    <row r="2100" spans="1:25" x14ac:dyDescent="0.2">
      <c r="A2100" s="475">
        <f t="shared" si="32"/>
        <v>2096</v>
      </c>
      <c r="B2100" s="462">
        <v>0.50922213133010397</v>
      </c>
      <c r="C2100" s="461">
        <v>3313.522227826681</v>
      </c>
      <c r="D2100" s="462">
        <v>0.5346825583530721</v>
      </c>
      <c r="E2100" s="462">
        <v>0.27234612374570411</v>
      </c>
      <c r="F2100" s="516">
        <v>2024.23</v>
      </c>
      <c r="G2100" s="464">
        <v>254196940006.72546</v>
      </c>
      <c r="H2100" s="461">
        <v>11123566.121432975</v>
      </c>
      <c r="I2100" s="464">
        <v>383659238654.79877</v>
      </c>
      <c r="J2100" s="462">
        <v>0.43424214341659639</v>
      </c>
      <c r="K2100" s="464">
        <v>15939135896.182205</v>
      </c>
      <c r="L2100" s="464">
        <v>0</v>
      </c>
      <c r="M2100" s="464">
        <v>182920416945.63959</v>
      </c>
      <c r="N2100" s="464">
        <v>83958467571.018005</v>
      </c>
      <c r="O2100" s="464">
        <v>24121.56046782601</v>
      </c>
      <c r="P2100" s="461">
        <v>459230.74700438685</v>
      </c>
      <c r="Q2100" s="461">
        <v>299697.01528699871</v>
      </c>
      <c r="R2100" s="464">
        <v>893697876763.5647</v>
      </c>
      <c r="S2100" s="462">
        <v>0.58320205481967213</v>
      </c>
      <c r="T2100" s="462">
        <v>0.45417886836758659</v>
      </c>
      <c r="U2100" s="461">
        <v>16.701554908645612</v>
      </c>
      <c r="V2100" s="464">
        <v>7487850270006.3701</v>
      </c>
      <c r="W2100" s="460">
        <v>2359.7975218659599</v>
      </c>
      <c r="X2100" s="463">
        <v>4.3552950984547492E-2</v>
      </c>
      <c r="Y2100" s="476">
        <v>2.0000000000000001E-4</v>
      </c>
    </row>
    <row r="2101" spans="1:25" x14ac:dyDescent="0.2">
      <c r="A2101" s="475">
        <f t="shared" si="32"/>
        <v>2097</v>
      </c>
      <c r="B2101" s="462">
        <v>0.41097413255645843</v>
      </c>
      <c r="C2101" s="461">
        <v>1500</v>
      </c>
      <c r="D2101" s="462">
        <v>0.9728440211835726</v>
      </c>
      <c r="E2101" s="462">
        <v>0.43678671455450718</v>
      </c>
      <c r="F2101" s="516">
        <v>2026.4</v>
      </c>
      <c r="G2101" s="464">
        <v>184941175337.49829</v>
      </c>
      <c r="H2101" s="461">
        <v>31442061.895027529</v>
      </c>
      <c r="I2101" s="464">
        <v>515164861060.74438</v>
      </c>
      <c r="J2101" s="462">
        <v>0.15963980918574672</v>
      </c>
      <c r="K2101" s="464">
        <v>21304222830.823654</v>
      </c>
      <c r="L2101" s="464">
        <v>63732203170.8955</v>
      </c>
      <c r="M2101" s="464">
        <v>76161103255.911224</v>
      </c>
      <c r="N2101" s="464">
        <v>71997597476.89624</v>
      </c>
      <c r="O2101" s="464">
        <v>38583.720935036996</v>
      </c>
      <c r="P2101" s="461">
        <v>488515.29441030091</v>
      </c>
      <c r="Q2101" s="461">
        <v>309364.81789649196</v>
      </c>
      <c r="R2101" s="464">
        <v>922608713529.64343</v>
      </c>
      <c r="S2101" s="462">
        <v>0.39943415795508663</v>
      </c>
      <c r="T2101" s="462">
        <v>0.22914378708090682</v>
      </c>
      <c r="U2101" s="461">
        <v>18.047998567676601</v>
      </c>
      <c r="V2101" s="464">
        <v>4229779650169.9546</v>
      </c>
      <c r="W2101" s="460">
        <v>1334.4803379021109</v>
      </c>
      <c r="X2101" s="463">
        <v>4.0100715365215395E-2</v>
      </c>
      <c r="Y2101" s="476">
        <v>2.0000000000000001E-4</v>
      </c>
    </row>
    <row r="2102" spans="1:25" x14ac:dyDescent="0.2">
      <c r="A2102" s="475">
        <f t="shared" si="32"/>
        <v>2098</v>
      </c>
      <c r="B2102" s="462">
        <v>0.40677998285829009</v>
      </c>
      <c r="C2102" s="461">
        <v>3099.4310087144618</v>
      </c>
      <c r="D2102" s="462">
        <v>0.63768145833826317</v>
      </c>
      <c r="E2102" s="462">
        <v>0.51074584244301979</v>
      </c>
      <c r="F2102" s="516">
        <v>2025.19</v>
      </c>
      <c r="G2102" s="464">
        <v>180556359578.88184</v>
      </c>
      <c r="H2102" s="461">
        <v>14124749.946537778</v>
      </c>
      <c r="I2102" s="464">
        <v>460233040640.41241</v>
      </c>
      <c r="J2102" s="462">
        <v>0.40677998285829009</v>
      </c>
      <c r="K2102" s="464">
        <v>46345178780.248253</v>
      </c>
      <c r="L2102" s="464">
        <v>111590015031.58553</v>
      </c>
      <c r="M2102" s="464">
        <v>114183330882.04175</v>
      </c>
      <c r="N2102" s="464">
        <v>31042680015.267784</v>
      </c>
      <c r="O2102" s="464">
        <v>39790.906478529898</v>
      </c>
      <c r="P2102" s="461">
        <v>229671.38791503434</v>
      </c>
      <c r="Q2102" s="461">
        <v>119716.55533974766</v>
      </c>
      <c r="R2102" s="464">
        <v>962542300684.21814</v>
      </c>
      <c r="S2102" s="462">
        <v>0.57702844576113788</v>
      </c>
      <c r="T2102" s="462">
        <v>0.38251132522417536</v>
      </c>
      <c r="U2102" s="461">
        <v>15.768918020704579</v>
      </c>
      <c r="V2102" s="464">
        <v>6406876597534.71</v>
      </c>
      <c r="W2102" s="460">
        <v>2020.6614301600061</v>
      </c>
      <c r="X2102" s="463">
        <v>4.6206546780521378E-2</v>
      </c>
      <c r="Y2102" s="476">
        <v>2.0000000000000001E-4</v>
      </c>
    </row>
    <row r="2103" spans="1:25" x14ac:dyDescent="0.2">
      <c r="A2103" s="475">
        <f t="shared" si="32"/>
        <v>2099</v>
      </c>
      <c r="B2103" s="462">
        <v>0.65065580771624409</v>
      </c>
      <c r="C2103" s="461">
        <v>4978.1975234966048</v>
      </c>
      <c r="D2103" s="462">
        <v>0.49847680807874956</v>
      </c>
      <c r="E2103" s="462">
        <v>0.59165304766158666</v>
      </c>
      <c r="F2103" s="516">
        <v>2024.46</v>
      </c>
      <c r="G2103" s="464">
        <v>186273810155.6774</v>
      </c>
      <c r="H2103" s="461">
        <v>9450445.3677469436</v>
      </c>
      <c r="I2103" s="464">
        <v>304598103737.30841</v>
      </c>
      <c r="J2103" s="462">
        <v>0.3929743007983959</v>
      </c>
      <c r="K2103" s="464">
        <v>8531047593.4655628</v>
      </c>
      <c r="L2103" s="464">
        <v>0</v>
      </c>
      <c r="M2103" s="464">
        <v>172871683267.39249</v>
      </c>
      <c r="N2103" s="464">
        <v>57482826854.868034</v>
      </c>
      <c r="O2103" s="464">
        <v>24283.893711398945</v>
      </c>
      <c r="P2103" s="461">
        <v>350042.65100960329</v>
      </c>
      <c r="Q2103" s="461">
        <v>214415.69887213083</v>
      </c>
      <c r="R2103" s="464">
        <v>775377511196.51746</v>
      </c>
      <c r="S2103" s="462">
        <v>0.59058491154154891</v>
      </c>
      <c r="T2103" s="462">
        <v>0.35237151021157975</v>
      </c>
      <c r="U2103" s="461">
        <v>17.052060369218598</v>
      </c>
      <c r="V2103" s="464">
        <v>5130981625875.9258</v>
      </c>
      <c r="W2103" s="460">
        <v>1619.6401214906584</v>
      </c>
      <c r="X2103" s="463">
        <v>4.2791450409377471E-2</v>
      </c>
      <c r="Y2103" s="476">
        <v>2.0000000000000001E-4</v>
      </c>
    </row>
    <row r="2104" spans="1:25" x14ac:dyDescent="0.2">
      <c r="A2104" s="475">
        <f t="shared" si="32"/>
        <v>2100</v>
      </c>
      <c r="B2104" s="462">
        <v>0.56854019019306246</v>
      </c>
      <c r="C2104" s="461">
        <v>4728.6026857938805</v>
      </c>
      <c r="D2104" s="462">
        <v>0.95489453462561957</v>
      </c>
      <c r="E2104" s="462">
        <v>0.37418120375843505</v>
      </c>
      <c r="F2104" s="516">
        <v>2026.24</v>
      </c>
      <c r="G2104" s="464">
        <v>164496652453.97388</v>
      </c>
      <c r="H2104" s="461">
        <v>27129897.473845411</v>
      </c>
      <c r="I2104" s="464">
        <v>642705011476.31653</v>
      </c>
      <c r="J2104" s="462">
        <v>0.41988643209969756</v>
      </c>
      <c r="K2104" s="464">
        <v>53234945631.933167</v>
      </c>
      <c r="L2104" s="464">
        <v>80457712952.344437</v>
      </c>
      <c r="M2104" s="464">
        <v>37355048412.940933</v>
      </c>
      <c r="N2104" s="464">
        <v>45883128327.447914</v>
      </c>
      <c r="O2104" s="464">
        <v>24432.409621732502</v>
      </c>
      <c r="P2104" s="461">
        <v>360218.69935021858</v>
      </c>
      <c r="Q2104" s="461">
        <v>210430.27795505349</v>
      </c>
      <c r="R2104" s="464">
        <v>1027275434323.9056</v>
      </c>
      <c r="S2104" s="462">
        <v>0.52186658094865679</v>
      </c>
      <c r="T2104" s="462">
        <v>0.38358478079190994</v>
      </c>
      <c r="U2104" s="461">
        <v>15.301629874887238</v>
      </c>
      <c r="V2104" s="464">
        <v>6664324450175.9131</v>
      </c>
      <c r="W2104" s="460">
        <v>2103.4378004590708</v>
      </c>
      <c r="X2104" s="463">
        <v>4.7598671143036453E-2</v>
      </c>
      <c r="Y2104" s="476">
        <v>2.0000000000000001E-4</v>
      </c>
    </row>
    <row r="2105" spans="1:25" x14ac:dyDescent="0.2">
      <c r="A2105" s="475">
        <f t="shared" si="32"/>
        <v>2101</v>
      </c>
      <c r="B2105" s="462">
        <v>0.54578333348766062</v>
      </c>
      <c r="C2105" s="461">
        <v>3138.9672486410404</v>
      </c>
      <c r="D2105" s="462">
        <v>0.80063364397357306</v>
      </c>
      <c r="E2105" s="462">
        <v>0.50229487599592548</v>
      </c>
      <c r="F2105" s="516">
        <v>2024.4</v>
      </c>
      <c r="G2105" s="464">
        <v>210833992242.7735</v>
      </c>
      <c r="H2105" s="461">
        <v>20739062.586609334</v>
      </c>
      <c r="I2105" s="464">
        <v>616766690538.52124</v>
      </c>
      <c r="J2105" s="462">
        <v>0.37174057674524807</v>
      </c>
      <c r="K2105" s="464">
        <v>16994972336.442745</v>
      </c>
      <c r="L2105" s="464">
        <v>3153152714.9521198</v>
      </c>
      <c r="M2105" s="464">
        <v>125996165173.60338</v>
      </c>
      <c r="N2105" s="464">
        <v>39339504861.882774</v>
      </c>
      <c r="O2105" s="464">
        <v>30712.872565507721</v>
      </c>
      <c r="P2105" s="461">
        <v>251227.1239826988</v>
      </c>
      <c r="Q2105" s="461">
        <v>132263.87335155151</v>
      </c>
      <c r="R2105" s="464">
        <v>981459031226.7196</v>
      </c>
      <c r="S2105" s="462">
        <v>0.50346438800430193</v>
      </c>
      <c r="T2105" s="462">
        <v>0.38142830208422851</v>
      </c>
      <c r="U2105" s="461">
        <v>16.296161741875505</v>
      </c>
      <c r="V2105" s="464">
        <v>6781845387043.3555</v>
      </c>
      <c r="W2105" s="460">
        <v>2140.8002154653382</v>
      </c>
      <c r="X2105" s="463">
        <v>4.4458786099688653E-2</v>
      </c>
      <c r="Y2105" s="476">
        <v>2.0000000000000001E-4</v>
      </c>
    </row>
    <row r="2106" spans="1:25" x14ac:dyDescent="0.2">
      <c r="A2106" s="475">
        <f t="shared" si="32"/>
        <v>2102</v>
      </c>
      <c r="B2106" s="462">
        <v>0.48319816540986149</v>
      </c>
      <c r="C2106" s="461">
        <v>1500</v>
      </c>
      <c r="D2106" s="462">
        <v>1.2306619745851819</v>
      </c>
      <c r="E2106" s="462">
        <v>0.21478229735745002</v>
      </c>
      <c r="F2106" s="516">
        <v>2023.75</v>
      </c>
      <c r="G2106" s="464">
        <v>577014600039.68469</v>
      </c>
      <c r="H2106" s="461">
        <v>52351559.881408021</v>
      </c>
      <c r="I2106" s="464">
        <v>1079715769914.9917</v>
      </c>
      <c r="J2106" s="462">
        <v>0.36964483407382676</v>
      </c>
      <c r="K2106" s="464">
        <v>44244631278.480476</v>
      </c>
      <c r="L2106" s="464">
        <v>0</v>
      </c>
      <c r="M2106" s="464">
        <v>467354571772.84393</v>
      </c>
      <c r="N2106" s="464">
        <v>50151920818.351097</v>
      </c>
      <c r="O2106" s="464">
        <v>20309.460117456372</v>
      </c>
      <c r="P2106" s="461">
        <v>361508.64324873744</v>
      </c>
      <c r="Q2106" s="461">
        <v>205005.28358421742</v>
      </c>
      <c r="R2106" s="464">
        <v>2332309181655.5298</v>
      </c>
      <c r="S2106" s="462">
        <v>0.58170353082212223</v>
      </c>
      <c r="T2106" s="462">
        <v>0.39135933042362903</v>
      </c>
      <c r="U2106" s="461">
        <v>16.728728520196729</v>
      </c>
      <c r="V2106" s="464">
        <v>16816983175938.068</v>
      </c>
      <c r="W2106" s="460">
        <v>5308.4115666104126</v>
      </c>
      <c r="X2106" s="463">
        <v>4.3439726313670914E-2</v>
      </c>
      <c r="Y2106" s="476">
        <v>2.0000000000000001E-4</v>
      </c>
    </row>
    <row r="2107" spans="1:25" x14ac:dyDescent="0.2">
      <c r="A2107" s="475">
        <f t="shared" si="32"/>
        <v>2103</v>
      </c>
      <c r="B2107" s="462">
        <v>0.59777201007342229</v>
      </c>
      <c r="C2107" s="461">
        <v>6870.2716236502711</v>
      </c>
      <c r="D2107" s="462">
        <v>0.8379081384092254</v>
      </c>
      <c r="E2107" s="462">
        <v>0.11522609989482152</v>
      </c>
      <c r="F2107" s="516">
        <v>2026.36</v>
      </c>
      <c r="G2107" s="464">
        <v>133235217075.02464</v>
      </c>
      <c r="H2107" s="461">
        <v>21424550.058965009</v>
      </c>
      <c r="I2107" s="464">
        <v>552728049002.57153</v>
      </c>
      <c r="J2107" s="462">
        <v>0.37211737406558787</v>
      </c>
      <c r="K2107" s="464">
        <v>29112795315.454674</v>
      </c>
      <c r="L2107" s="464">
        <v>27967630181.965191</v>
      </c>
      <c r="M2107" s="464">
        <v>60119997886.495506</v>
      </c>
      <c r="N2107" s="464">
        <v>47369755848.364067</v>
      </c>
      <c r="O2107" s="464">
        <v>17339.178876595986</v>
      </c>
      <c r="P2107" s="461">
        <v>331763.42279688595</v>
      </c>
      <c r="Q2107" s="461">
        <v>191604.33801611405</v>
      </c>
      <c r="R2107" s="464">
        <v>958933256288.69934</v>
      </c>
      <c r="S2107" s="462">
        <v>0.51705486470183792</v>
      </c>
      <c r="T2107" s="462">
        <v>0.31590922729927179</v>
      </c>
      <c r="U2107" s="461">
        <v>15.474454233545485</v>
      </c>
      <c r="V2107" s="464">
        <v>5150792186424.1045</v>
      </c>
      <c r="W2107" s="460">
        <v>1626.6608462140241</v>
      </c>
      <c r="X2107" s="463">
        <v>4.7631440037051317E-2</v>
      </c>
      <c r="Y2107" s="476">
        <v>2.0000000000000001E-4</v>
      </c>
    </row>
    <row r="2108" spans="1:25" x14ac:dyDescent="0.2">
      <c r="A2108" s="475">
        <f t="shared" si="32"/>
        <v>2104</v>
      </c>
      <c r="B2108" s="462">
        <v>0.48688593522297985</v>
      </c>
      <c r="C2108" s="461">
        <v>3178.7575903577062</v>
      </c>
      <c r="D2108" s="462">
        <v>0.91607506752541634</v>
      </c>
      <c r="E2108" s="462">
        <v>0.43932035730153413</v>
      </c>
      <c r="F2108" s="516">
        <v>2026.14</v>
      </c>
      <c r="G2108" s="464">
        <v>137179600290.55624</v>
      </c>
      <c r="H2108" s="461">
        <v>26231330.165243648</v>
      </c>
      <c r="I2108" s="464">
        <v>672581245160.39429</v>
      </c>
      <c r="J2108" s="462">
        <v>0.39444021209763336</v>
      </c>
      <c r="K2108" s="464">
        <v>32896902257.045921</v>
      </c>
      <c r="L2108" s="464">
        <v>40976257360.583344</v>
      </c>
      <c r="M2108" s="464">
        <v>54089184965.052406</v>
      </c>
      <c r="N2108" s="464">
        <v>37584621982.536751</v>
      </c>
      <c r="O2108" s="464">
        <v>31145.849415004981</v>
      </c>
      <c r="P2108" s="461">
        <v>277773.58156514459</v>
      </c>
      <c r="Q2108" s="461">
        <v>149445.95511219109</v>
      </c>
      <c r="R2108" s="464">
        <v>988202186008.53223</v>
      </c>
      <c r="S2108" s="462">
        <v>0.48929687452986265</v>
      </c>
      <c r="T2108" s="462">
        <v>0.38044130415675259</v>
      </c>
      <c r="U2108" s="461">
        <v>15.071094443647864</v>
      </c>
      <c r="V2108" s="464">
        <v>6319707195176.9492</v>
      </c>
      <c r="W2108" s="460">
        <v>1995.6731549479755</v>
      </c>
      <c r="X2108" s="463">
        <v>4.7939029985162161E-2</v>
      </c>
      <c r="Y2108" s="476">
        <v>2.0000000000000001E-4</v>
      </c>
    </row>
    <row r="2109" spans="1:25" x14ac:dyDescent="0.2">
      <c r="A2109" s="475">
        <f t="shared" si="32"/>
        <v>2105</v>
      </c>
      <c r="B2109" s="462">
        <v>0.43172276408997845</v>
      </c>
      <c r="C2109" s="461">
        <v>4546.6328735872276</v>
      </c>
      <c r="D2109" s="462">
        <v>0.63537647222443383</v>
      </c>
      <c r="E2109" s="462">
        <v>0.22322428013895851</v>
      </c>
      <c r="F2109" s="516">
        <v>2023.75</v>
      </c>
      <c r="G2109" s="464">
        <v>212559748456.51572</v>
      </c>
      <c r="H2109" s="461">
        <v>13272491.137125565</v>
      </c>
      <c r="I2109" s="464">
        <v>323519572254.19348</v>
      </c>
      <c r="J2109" s="462">
        <v>0.19436400676084964</v>
      </c>
      <c r="K2109" s="464">
        <v>7814398914.7692795</v>
      </c>
      <c r="L2109" s="464">
        <v>0</v>
      </c>
      <c r="M2109" s="464">
        <v>222868231488.9364</v>
      </c>
      <c r="N2109" s="464">
        <v>26838581571.93594</v>
      </c>
      <c r="O2109" s="464">
        <v>32740.640205842858</v>
      </c>
      <c r="P2109" s="461">
        <v>192571.64219759111</v>
      </c>
      <c r="Q2109" s="461">
        <v>92931.481437389681</v>
      </c>
      <c r="R2109" s="464">
        <v>795320973273.10828</v>
      </c>
      <c r="S2109" s="462">
        <v>0.53114467592345593</v>
      </c>
      <c r="T2109" s="462">
        <v>0.32258857497448434</v>
      </c>
      <c r="U2109" s="461">
        <v>17.919192005571198</v>
      </c>
      <c r="V2109" s="464">
        <v>5166278331605.6104</v>
      </c>
      <c r="W2109" s="460">
        <v>1628.5754259555963</v>
      </c>
      <c r="X2109" s="463">
        <v>4.009282741521495E-2</v>
      </c>
      <c r="Y2109" s="476">
        <v>2.0000000000000001E-4</v>
      </c>
    </row>
    <row r="2110" spans="1:25" x14ac:dyDescent="0.2">
      <c r="A2110" s="475">
        <f t="shared" si="32"/>
        <v>2106</v>
      </c>
      <c r="B2110" s="462">
        <v>0.56086017967731949</v>
      </c>
      <c r="C2110" s="461">
        <v>3008.5524465800563</v>
      </c>
      <c r="D2110" s="462">
        <v>0.96725653422164748</v>
      </c>
      <c r="E2110" s="462">
        <v>0.59820816219322603</v>
      </c>
      <c r="F2110" s="516">
        <v>2023.75</v>
      </c>
      <c r="G2110" s="464">
        <v>218003273203.17996</v>
      </c>
      <c r="H2110" s="461">
        <v>30041404.388787717</v>
      </c>
      <c r="I2110" s="464">
        <v>476472926453.63458</v>
      </c>
      <c r="J2110" s="462">
        <v>6.2761637235453582E-2</v>
      </c>
      <c r="K2110" s="464">
        <v>15150468838.064379</v>
      </c>
      <c r="L2110" s="464">
        <v>0</v>
      </c>
      <c r="M2110" s="464">
        <v>209222600030.97501</v>
      </c>
      <c r="N2110" s="464">
        <v>84090070249.811127</v>
      </c>
      <c r="O2110" s="464">
        <v>20729.525832418491</v>
      </c>
      <c r="P2110" s="461">
        <v>527199.27689066192</v>
      </c>
      <c r="Q2110" s="461">
        <v>340083.32734739641</v>
      </c>
      <c r="R2110" s="464">
        <v>1039150354111.0491</v>
      </c>
      <c r="S2110" s="462">
        <v>0.41532550508653582</v>
      </c>
      <c r="T2110" s="462">
        <v>0.21880159488385176</v>
      </c>
      <c r="U2110" s="461">
        <v>19.117680105714371</v>
      </c>
      <c r="V2110" s="464">
        <v>4759274832059.1387</v>
      </c>
      <c r="W2110" s="460">
        <v>1502.4076599199739</v>
      </c>
      <c r="X2110" s="463">
        <v>3.8167096005814832E-2</v>
      </c>
      <c r="Y2110" s="476">
        <v>2.0000000000000001E-4</v>
      </c>
    </row>
    <row r="2111" spans="1:25" x14ac:dyDescent="0.2">
      <c r="A2111" s="475">
        <f t="shared" si="32"/>
        <v>2107</v>
      </c>
      <c r="B2111" s="462">
        <v>0.34401788753942331</v>
      </c>
      <c r="C2111" s="461">
        <v>3169.5281777318783</v>
      </c>
      <c r="D2111" s="462">
        <v>0.78887345502391715</v>
      </c>
      <c r="E2111" s="462">
        <v>0.4467078966060456</v>
      </c>
      <c r="F2111" s="516">
        <v>2023.75</v>
      </c>
      <c r="G2111" s="464">
        <v>395154901914.88849</v>
      </c>
      <c r="H2111" s="461">
        <v>19944215.451898202</v>
      </c>
      <c r="I2111" s="464">
        <v>430233223324.15253</v>
      </c>
      <c r="J2111" s="462">
        <v>0.24749803535234838</v>
      </c>
      <c r="K2111" s="464">
        <v>5874143440.894846</v>
      </c>
      <c r="L2111" s="464">
        <v>0</v>
      </c>
      <c r="M2111" s="464">
        <v>290466734766.03064</v>
      </c>
      <c r="N2111" s="464">
        <v>75437144736.725342</v>
      </c>
      <c r="O2111" s="464">
        <v>19717.352757562938</v>
      </c>
      <c r="P2111" s="461">
        <v>472135.86069274391</v>
      </c>
      <c r="Q2111" s="461">
        <v>301934.64456617006</v>
      </c>
      <c r="R2111" s="464">
        <v>1112948913994.9639</v>
      </c>
      <c r="S2111" s="462">
        <v>0.54466179277133331</v>
      </c>
      <c r="T2111" s="462">
        <v>0.40928652295216922</v>
      </c>
      <c r="U2111" s="461">
        <v>18.189557108919125</v>
      </c>
      <c r="V2111" s="464">
        <v>9074903466614.4277</v>
      </c>
      <c r="W2111" s="460">
        <v>2863.3216675561521</v>
      </c>
      <c r="X2111" s="463">
        <v>4.0177305560935642E-2</v>
      </c>
      <c r="Y2111" s="476">
        <v>2.0000000000000001E-4</v>
      </c>
    </row>
    <row r="2112" spans="1:25" x14ac:dyDescent="0.2">
      <c r="A2112" s="475">
        <f t="shared" si="32"/>
        <v>2108</v>
      </c>
      <c r="B2112" s="462">
        <v>0.60413769908961235</v>
      </c>
      <c r="C2112" s="461">
        <v>1500</v>
      </c>
      <c r="D2112" s="462">
        <v>0.48412967287746533</v>
      </c>
      <c r="E2112" s="462">
        <v>0.51502111019746943</v>
      </c>
      <c r="F2112" s="516">
        <v>2025.36</v>
      </c>
      <c r="G2112" s="464">
        <v>184067218798.30096</v>
      </c>
      <c r="H2112" s="461">
        <v>9629147.845013855</v>
      </c>
      <c r="I2112" s="464">
        <v>336579902205.7049</v>
      </c>
      <c r="J2112" s="462">
        <v>0.48867832685882917</v>
      </c>
      <c r="K2112" s="464">
        <v>41734834020.172424</v>
      </c>
      <c r="L2112" s="464">
        <v>97637844295.932144</v>
      </c>
      <c r="M2112" s="464">
        <v>76101138474.635437</v>
      </c>
      <c r="N2112" s="464">
        <v>262471462163.33398</v>
      </c>
      <c r="O2112" s="464">
        <v>27040.892900646777</v>
      </c>
      <c r="P2112" s="461">
        <v>1606591.384294546</v>
      </c>
      <c r="Q2112" s="461">
        <v>1098359.0185121226</v>
      </c>
      <c r="R2112" s="464">
        <v>990330056856.7583</v>
      </c>
      <c r="S2112" s="462">
        <v>0.52940223805673114</v>
      </c>
      <c r="T2112" s="462">
        <v>0.38614136920286973</v>
      </c>
      <c r="U2112" s="461">
        <v>15.712864235511091</v>
      </c>
      <c r="V2112" s="464">
        <v>6637042843094.3057</v>
      </c>
      <c r="W2112" s="460">
        <v>2095.0996415142622</v>
      </c>
      <c r="X2112" s="463">
        <v>4.6306703495757058E-2</v>
      </c>
      <c r="Y2112" s="476">
        <v>2.0000000000000001E-4</v>
      </c>
    </row>
    <row r="2113" spans="1:25" x14ac:dyDescent="0.2">
      <c r="A2113" s="475">
        <f t="shared" si="32"/>
        <v>2109</v>
      </c>
      <c r="B2113" s="462">
        <v>0.34809829443801554</v>
      </c>
      <c r="C2113" s="461">
        <v>5145.9291776841774</v>
      </c>
      <c r="D2113" s="462">
        <v>0.2</v>
      </c>
      <c r="E2113" s="462">
        <v>0.42332404297226744</v>
      </c>
      <c r="F2113" s="516">
        <v>2024.93</v>
      </c>
      <c r="G2113" s="464">
        <v>113466864193.14502</v>
      </c>
      <c r="H2113" s="461">
        <v>3210305.1707729255</v>
      </c>
      <c r="I2113" s="464">
        <v>163095548814.18719</v>
      </c>
      <c r="J2113" s="462">
        <v>0.34809829443801554</v>
      </c>
      <c r="K2113" s="464">
        <v>6827172573.4320097</v>
      </c>
      <c r="L2113" s="464">
        <v>0</v>
      </c>
      <c r="M2113" s="464">
        <v>95075042221.975632</v>
      </c>
      <c r="N2113" s="464">
        <v>101822256524.25793</v>
      </c>
      <c r="O2113" s="464">
        <v>34376.486034259302</v>
      </c>
      <c r="P2113" s="461">
        <v>636064.21953975782</v>
      </c>
      <c r="Q2113" s="461">
        <v>383060.62549854268</v>
      </c>
      <c r="R2113" s="464">
        <v>458290243899.44</v>
      </c>
      <c r="S2113" s="462">
        <v>0.50109676017720495</v>
      </c>
      <c r="T2113" s="462">
        <v>0.36867793424767198</v>
      </c>
      <c r="U2113" s="461">
        <v>16.972139722059993</v>
      </c>
      <c r="V2113" s="464">
        <v>3282079771992.8115</v>
      </c>
      <c r="W2113" s="460">
        <v>1034.8270370840337</v>
      </c>
      <c r="X2113" s="463">
        <v>4.1374505317911182E-2</v>
      </c>
      <c r="Y2113" s="476">
        <v>2.0000000000000001E-4</v>
      </c>
    </row>
    <row r="2114" spans="1:25" x14ac:dyDescent="0.2">
      <c r="A2114" s="475">
        <f t="shared" si="32"/>
        <v>2110</v>
      </c>
      <c r="B2114" s="462">
        <v>0.46068066673952196</v>
      </c>
      <c r="C2114" s="461">
        <v>1500</v>
      </c>
      <c r="D2114" s="462">
        <v>0.50568733469900651</v>
      </c>
      <c r="E2114" s="462">
        <v>0.28878892558063118</v>
      </c>
      <c r="F2114" s="516">
        <v>2026.19</v>
      </c>
      <c r="G2114" s="464">
        <v>130020659225.52228</v>
      </c>
      <c r="H2114" s="461">
        <v>10267983.867036631</v>
      </c>
      <c r="I2114" s="464">
        <v>391964875085.10468</v>
      </c>
      <c r="J2114" s="462">
        <v>0.46068066673952202</v>
      </c>
      <c r="K2114" s="464">
        <v>48604756743.930847</v>
      </c>
      <c r="L2114" s="464">
        <v>78869126004.301941</v>
      </c>
      <c r="M2114" s="464">
        <v>63225479775.817787</v>
      </c>
      <c r="N2114" s="464">
        <v>66444854441.048332</v>
      </c>
      <c r="O2114" s="464">
        <v>24927.267524179249</v>
      </c>
      <c r="P2114" s="461">
        <v>470864.06758979207</v>
      </c>
      <c r="Q2114" s="461">
        <v>255360.21039610458</v>
      </c>
      <c r="R2114" s="464">
        <v>747361251957.99414</v>
      </c>
      <c r="S2114" s="462">
        <v>0.54918227417594967</v>
      </c>
      <c r="T2114" s="462">
        <v>0.3899036901271361</v>
      </c>
      <c r="U2114" s="461">
        <v>15.434818301670461</v>
      </c>
      <c r="V2114" s="464">
        <v>5040292154789.4365</v>
      </c>
      <c r="W2114" s="460">
        <v>1590.0537170774783</v>
      </c>
      <c r="X2114" s="463">
        <v>4.6457969652046842E-2</v>
      </c>
      <c r="Y2114" s="476">
        <v>2.0000000000000001E-4</v>
      </c>
    </row>
    <row r="2115" spans="1:25" x14ac:dyDescent="0.2">
      <c r="A2115" s="475">
        <f t="shared" si="32"/>
        <v>2111</v>
      </c>
      <c r="B2115" s="462">
        <v>0.46606495937613712</v>
      </c>
      <c r="C2115" s="461">
        <v>3290.9066777269832</v>
      </c>
      <c r="D2115" s="462">
        <v>0.99405889024689542</v>
      </c>
      <c r="E2115" s="462">
        <v>0.48495547117235838</v>
      </c>
      <c r="F2115" s="516">
        <v>2025.56</v>
      </c>
      <c r="G2115" s="464">
        <v>156454744209.0004</v>
      </c>
      <c r="H2115" s="461">
        <v>31120162.420116205</v>
      </c>
      <c r="I2115" s="464">
        <v>754819022471.09143</v>
      </c>
      <c r="J2115" s="462">
        <v>0.38604421116997767</v>
      </c>
      <c r="K2115" s="464">
        <v>25469787607.355389</v>
      </c>
      <c r="L2115" s="464">
        <v>10022942883.3916</v>
      </c>
      <c r="M2115" s="464">
        <v>125653605802.368</v>
      </c>
      <c r="N2115" s="464">
        <v>27218128160.113735</v>
      </c>
      <c r="O2115" s="464">
        <v>32103.117084082638</v>
      </c>
      <c r="P2115" s="461">
        <v>224440.77648632298</v>
      </c>
      <c r="Q2115" s="461">
        <v>109332.95810501208</v>
      </c>
      <c r="R2115" s="464">
        <v>1170495521736.7754</v>
      </c>
      <c r="S2115" s="462">
        <v>0.51257145128416637</v>
      </c>
      <c r="T2115" s="462">
        <v>0.31693635297198769</v>
      </c>
      <c r="U2115" s="461">
        <v>15.437703023808046</v>
      </c>
      <c r="V2115" s="464">
        <v>6315132980683.4756</v>
      </c>
      <c r="W2115" s="460">
        <v>1994.4865823436839</v>
      </c>
      <c r="X2115" s="463">
        <v>4.6808320911283549E-2</v>
      </c>
      <c r="Y2115" s="476">
        <v>2.0000000000000001E-4</v>
      </c>
    </row>
    <row r="2116" spans="1:25" x14ac:dyDescent="0.2">
      <c r="A2116" s="475">
        <f t="shared" si="32"/>
        <v>2112</v>
      </c>
      <c r="B2116" s="462">
        <v>0.42554220939425302</v>
      </c>
      <c r="C2116" s="461">
        <v>2826.4601094867094</v>
      </c>
      <c r="D2116" s="462">
        <v>0.77464935463674167</v>
      </c>
      <c r="E2116" s="462">
        <v>0.51366130710087365</v>
      </c>
      <c r="F2116" s="516">
        <v>2023.75</v>
      </c>
      <c r="G2116" s="464">
        <v>245034276518.21201</v>
      </c>
      <c r="H2116" s="461">
        <v>18841723.468899727</v>
      </c>
      <c r="I2116" s="464">
        <v>520914928117.02631</v>
      </c>
      <c r="J2116" s="462">
        <v>0.38941569209767912</v>
      </c>
      <c r="K2116" s="464">
        <v>13823957219.66444</v>
      </c>
      <c r="L2116" s="464">
        <v>0</v>
      </c>
      <c r="M2116" s="464">
        <v>297293347164.25873</v>
      </c>
      <c r="N2116" s="464">
        <v>47049364693.20562</v>
      </c>
      <c r="O2116" s="464">
        <v>17330.695831008681</v>
      </c>
      <c r="P2116" s="461">
        <v>316815.04371751327</v>
      </c>
      <c r="Q2116" s="461">
        <v>181765.29107016034</v>
      </c>
      <c r="R2116" s="464">
        <v>1206798042719.6257</v>
      </c>
      <c r="S2116" s="462">
        <v>0.59538100077310385</v>
      </c>
      <c r="T2116" s="462">
        <v>0.33882218819340459</v>
      </c>
      <c r="U2116" s="461">
        <v>16.550717742865569</v>
      </c>
      <c r="V2116" s="464">
        <v>7532266488419.3984</v>
      </c>
      <c r="W2116" s="460">
        <v>2376.3326840145432</v>
      </c>
      <c r="X2116" s="463">
        <v>4.3657254114699902E-2</v>
      </c>
      <c r="Y2116" s="476">
        <v>2.0000000000000001E-4</v>
      </c>
    </row>
    <row r="2117" spans="1:25" x14ac:dyDescent="0.2">
      <c r="A2117" s="475">
        <f t="shared" si="32"/>
        <v>2113</v>
      </c>
      <c r="B2117" s="462">
        <v>0.62781947036474228</v>
      </c>
      <c r="C2117" s="461">
        <v>1500</v>
      </c>
      <c r="D2117" s="462">
        <v>0.54226839729128806</v>
      </c>
      <c r="E2117" s="462">
        <v>0.62601594746400568</v>
      </c>
      <c r="F2117" s="516">
        <v>2024.65</v>
      </c>
      <c r="G2117" s="464">
        <v>280784400946.38013</v>
      </c>
      <c r="H2117" s="461">
        <v>11621023.038138118</v>
      </c>
      <c r="I2117" s="464">
        <v>390868215890.41302</v>
      </c>
      <c r="J2117" s="462">
        <v>0.45691151703341826</v>
      </c>
      <c r="K2117" s="464">
        <v>13222738169.172535</v>
      </c>
      <c r="L2117" s="464">
        <v>5562510913.7077379</v>
      </c>
      <c r="M2117" s="464">
        <v>220093401985.24951</v>
      </c>
      <c r="N2117" s="464">
        <v>33447454228.394447</v>
      </c>
      <c r="O2117" s="464">
        <v>18336.449897143459</v>
      </c>
      <c r="P2117" s="461">
        <v>242303.94974115957</v>
      </c>
      <c r="Q2117" s="461">
        <v>127359.49350931037</v>
      </c>
      <c r="R2117" s="464">
        <v>995248366732.86987</v>
      </c>
      <c r="S2117" s="462">
        <v>0.63914150000771619</v>
      </c>
      <c r="T2117" s="462">
        <v>0.41581285037108195</v>
      </c>
      <c r="U2117" s="461">
        <v>17.037850249767274</v>
      </c>
      <c r="V2117" s="464">
        <v>7837287922222.1514</v>
      </c>
      <c r="W2117" s="460">
        <v>2475.501759108271</v>
      </c>
      <c r="X2117" s="463">
        <v>4.2325187712406453E-2</v>
      </c>
      <c r="Y2117" s="476">
        <v>2.0000000000000001E-4</v>
      </c>
    </row>
    <row r="2118" spans="1:25" x14ac:dyDescent="0.2">
      <c r="A2118" s="475">
        <f t="shared" si="32"/>
        <v>2114</v>
      </c>
      <c r="B2118" s="462">
        <v>0.62180073961846205</v>
      </c>
      <c r="C2118" s="461">
        <v>2317.8782227909069</v>
      </c>
      <c r="D2118" s="462">
        <v>1.0681392187161793</v>
      </c>
      <c r="E2118" s="462">
        <v>0.42532989825166823</v>
      </c>
      <c r="F2118" s="516">
        <v>2025.01</v>
      </c>
      <c r="G2118" s="464">
        <v>321989407179.06329</v>
      </c>
      <c r="H2118" s="461">
        <v>37546582.992822431</v>
      </c>
      <c r="I2118" s="464">
        <v>846675187430.06262</v>
      </c>
      <c r="J2118" s="462">
        <v>0.27362155526427312</v>
      </c>
      <c r="K2118" s="464">
        <v>18022599799.223869</v>
      </c>
      <c r="L2118" s="464">
        <v>10496434314.204422</v>
      </c>
      <c r="M2118" s="464">
        <v>177025431594.54108</v>
      </c>
      <c r="N2118" s="464">
        <v>19683080664.473972</v>
      </c>
      <c r="O2118" s="464">
        <v>26223.418980641247</v>
      </c>
      <c r="P2118" s="461">
        <v>161442.47093887272</v>
      </c>
      <c r="Q2118" s="461">
        <v>68613.323269495493</v>
      </c>
      <c r="R2118" s="464">
        <v>1343560005164.427</v>
      </c>
      <c r="S2118" s="462">
        <v>0.45582892266650649</v>
      </c>
      <c r="T2118" s="462">
        <v>0.34213552998080671</v>
      </c>
      <c r="U2118" s="461">
        <v>17.145731994659407</v>
      </c>
      <c r="V2118" s="464">
        <v>8758831936144.8379</v>
      </c>
      <c r="W2118" s="460">
        <v>2763.944348221979</v>
      </c>
      <c r="X2118" s="463">
        <v>4.2281976384100216E-2</v>
      </c>
      <c r="Y2118" s="476">
        <v>2.0000000000000001E-4</v>
      </c>
    </row>
    <row r="2119" spans="1:25" x14ac:dyDescent="0.2">
      <c r="A2119" s="475">
        <f t="shared" ref="A2119:A2182" si="33">A2118+1</f>
        <v>2115</v>
      </c>
      <c r="B2119" s="462">
        <v>0.60447215655460074</v>
      </c>
      <c r="C2119" s="461">
        <v>3048.4769040242736</v>
      </c>
      <c r="D2119" s="462">
        <v>0.56303248812135054</v>
      </c>
      <c r="E2119" s="462">
        <v>0.35853486912496046</v>
      </c>
      <c r="F2119" s="516">
        <v>2025.95</v>
      </c>
      <c r="G2119" s="464">
        <v>146613090089.69446</v>
      </c>
      <c r="H2119" s="461">
        <v>11376620.270652324</v>
      </c>
      <c r="I2119" s="464">
        <v>285097325011.61127</v>
      </c>
      <c r="J2119" s="462">
        <v>0.3161380409880522</v>
      </c>
      <c r="K2119" s="464">
        <v>10416562311.805321</v>
      </c>
      <c r="L2119" s="464">
        <v>21515029400.068542</v>
      </c>
      <c r="M2119" s="464">
        <v>105073883934.00139</v>
      </c>
      <c r="N2119" s="464">
        <v>39142661170.980263</v>
      </c>
      <c r="O2119" s="464">
        <v>23875.294137016561</v>
      </c>
      <c r="P2119" s="461">
        <v>289627.40064289933</v>
      </c>
      <c r="Q2119" s="461">
        <v>166161.43941886886</v>
      </c>
      <c r="R2119" s="464">
        <v>648043322207.69141</v>
      </c>
      <c r="S2119" s="462">
        <v>0.54842334437087115</v>
      </c>
      <c r="T2119" s="462">
        <v>0.34017653047447699</v>
      </c>
      <c r="U2119" s="461">
        <v>16.89808130544726</v>
      </c>
      <c r="V2119" s="464">
        <v>4203658473820.9946</v>
      </c>
      <c r="W2119" s="460">
        <v>1325.0662066496143</v>
      </c>
      <c r="X2119" s="463">
        <v>4.2289357329251674E-2</v>
      </c>
      <c r="Y2119" s="476">
        <v>2.0000000000000001E-4</v>
      </c>
    </row>
    <row r="2120" spans="1:25" x14ac:dyDescent="0.2">
      <c r="A2120" s="475">
        <f t="shared" si="33"/>
        <v>2116</v>
      </c>
      <c r="B2120" s="462">
        <v>0.45175257475434399</v>
      </c>
      <c r="C2120" s="461">
        <v>1892.9405411111411</v>
      </c>
      <c r="D2120" s="462">
        <v>0.56028587612368608</v>
      </c>
      <c r="E2120" s="462">
        <v>0.36200941768556055</v>
      </c>
      <c r="F2120" s="516">
        <v>2025.2</v>
      </c>
      <c r="G2120" s="464">
        <v>180905997421.43503</v>
      </c>
      <c r="H2120" s="461">
        <v>12331027.116975525</v>
      </c>
      <c r="I2120" s="464">
        <v>340532371655.63019</v>
      </c>
      <c r="J2120" s="462">
        <v>0.35376121953792694</v>
      </c>
      <c r="K2120" s="464">
        <v>14024249067.32926</v>
      </c>
      <c r="L2120" s="464">
        <v>24989437971.557987</v>
      </c>
      <c r="M2120" s="464">
        <v>142407624825.56146</v>
      </c>
      <c r="N2120" s="464">
        <v>34548298484.408707</v>
      </c>
      <c r="O2120" s="464">
        <v>20458.196271272998</v>
      </c>
      <c r="P2120" s="461">
        <v>246997.94374208539</v>
      </c>
      <c r="Q2120" s="461">
        <v>134124.89046048897</v>
      </c>
      <c r="R2120" s="464">
        <v>786466160140.85974</v>
      </c>
      <c r="S2120" s="462">
        <v>0.57326456982737528</v>
      </c>
      <c r="T2120" s="462">
        <v>0.35711871750411184</v>
      </c>
      <c r="U2120" s="461">
        <v>16.807821764440497</v>
      </c>
      <c r="V2120" s="464">
        <v>5273584668766.1143</v>
      </c>
      <c r="W2120" s="460">
        <v>1665.1629073760271</v>
      </c>
      <c r="X2120" s="463">
        <v>4.281740318131623E-2</v>
      </c>
      <c r="Y2120" s="476">
        <v>2.0000000000000001E-4</v>
      </c>
    </row>
    <row r="2121" spans="1:25" x14ac:dyDescent="0.2">
      <c r="A2121" s="475">
        <f t="shared" si="33"/>
        <v>2117</v>
      </c>
      <c r="B2121" s="462">
        <v>0.28656019905011187</v>
      </c>
      <c r="C2121" s="461">
        <v>3167.0551959336563</v>
      </c>
      <c r="D2121" s="462">
        <v>0.44525802513909707</v>
      </c>
      <c r="E2121" s="462">
        <v>0.39992784587215147</v>
      </c>
      <c r="F2121" s="516">
        <v>2024.17</v>
      </c>
      <c r="G2121" s="464">
        <v>144095070608.30499</v>
      </c>
      <c r="H2121" s="461">
        <v>8496795.6681823637</v>
      </c>
      <c r="I2121" s="464">
        <v>275519867875.9436</v>
      </c>
      <c r="J2121" s="462">
        <v>0.28656019905011187</v>
      </c>
      <c r="K2121" s="464">
        <v>8839320715.984478</v>
      </c>
      <c r="L2121" s="464">
        <v>0</v>
      </c>
      <c r="M2121" s="464">
        <v>128607034869.8009</v>
      </c>
      <c r="N2121" s="464">
        <v>45652599203.967888</v>
      </c>
      <c r="O2121" s="464">
        <v>31853.150793228015</v>
      </c>
      <c r="P2121" s="461">
        <v>394755.780655574</v>
      </c>
      <c r="Q2121" s="461">
        <v>205678.00449204192</v>
      </c>
      <c r="R2121" s="464">
        <v>622616095508.43213</v>
      </c>
      <c r="S2121" s="462">
        <v>0.52787515586198219</v>
      </c>
      <c r="T2121" s="462">
        <v>0.33085144549562528</v>
      </c>
      <c r="U2121" s="461">
        <v>17.13058653412692</v>
      </c>
      <c r="V2121" s="464">
        <v>3961872498204.7856</v>
      </c>
      <c r="W2121" s="460">
        <v>1251.2238496909856</v>
      </c>
      <c r="X2121" s="463">
        <v>4.1705272589998704E-2</v>
      </c>
      <c r="Y2121" s="476">
        <v>2.0000000000000001E-4</v>
      </c>
    </row>
    <row r="2122" spans="1:25" x14ac:dyDescent="0.2">
      <c r="A2122" s="475">
        <f t="shared" si="33"/>
        <v>2118</v>
      </c>
      <c r="B2122" s="462">
        <v>0.43893883093143199</v>
      </c>
      <c r="C2122" s="461">
        <v>4747.0125721547411</v>
      </c>
      <c r="D2122" s="462">
        <v>0.88442822493068629</v>
      </c>
      <c r="E2122" s="462">
        <v>0.66285797389669332</v>
      </c>
      <c r="F2122" s="516">
        <v>2023.75</v>
      </c>
      <c r="G2122" s="464">
        <v>605167777905.76074</v>
      </c>
      <c r="H2122" s="461">
        <v>23011949.187512085</v>
      </c>
      <c r="I2122" s="464">
        <v>641365287415.53198</v>
      </c>
      <c r="J2122" s="462">
        <v>0.3755524091354453</v>
      </c>
      <c r="K2122" s="464">
        <v>14425042038.885042</v>
      </c>
      <c r="L2122" s="464">
        <v>0</v>
      </c>
      <c r="M2122" s="464">
        <v>630900089448.6217</v>
      </c>
      <c r="N2122" s="464">
        <v>12874312955.185373</v>
      </c>
      <c r="O2122" s="464">
        <v>22715.260972731339</v>
      </c>
      <c r="P2122" s="461">
        <v>125314.34959072051</v>
      </c>
      <c r="Q2122" s="461">
        <v>46775.442489555702</v>
      </c>
      <c r="R2122" s="464">
        <v>1913662368008.4875</v>
      </c>
      <c r="S2122" s="462">
        <v>0.65046326484523476</v>
      </c>
      <c r="T2122" s="462">
        <v>0.41281879917394337</v>
      </c>
      <c r="U2122" s="461">
        <v>17.575910559492552</v>
      </c>
      <c r="V2122" s="464">
        <v>15193833320780.236</v>
      </c>
      <c r="W2122" s="460">
        <v>4796.9562117488149</v>
      </c>
      <c r="X2122" s="463">
        <v>4.15512991274418E-2</v>
      </c>
      <c r="Y2122" s="476">
        <v>2.0000000000000001E-4</v>
      </c>
    </row>
    <row r="2123" spans="1:25" x14ac:dyDescent="0.2">
      <c r="A2123" s="475">
        <f t="shared" si="33"/>
        <v>2119</v>
      </c>
      <c r="B2123" s="462">
        <v>0.56813936633395368</v>
      </c>
      <c r="C2123" s="461">
        <v>6793.6092552893788</v>
      </c>
      <c r="D2123" s="462">
        <v>0.70342078987746903</v>
      </c>
      <c r="E2123" s="462">
        <v>0.41037866513191273</v>
      </c>
      <c r="F2123" s="516">
        <v>2025.67</v>
      </c>
      <c r="G2123" s="464">
        <v>107704374014.26144</v>
      </c>
      <c r="H2123" s="461">
        <v>15668331.974438239</v>
      </c>
      <c r="I2123" s="464">
        <v>411806565115.72571</v>
      </c>
      <c r="J2123" s="462">
        <v>0.32306747760228716</v>
      </c>
      <c r="K2123" s="464">
        <v>14414039567.722797</v>
      </c>
      <c r="L2123" s="464">
        <v>40236529143.089355</v>
      </c>
      <c r="M2123" s="464">
        <v>93728161893.62117</v>
      </c>
      <c r="N2123" s="464">
        <v>17427586443.878757</v>
      </c>
      <c r="O2123" s="464">
        <v>27436.920431838793</v>
      </c>
      <c r="P2123" s="461">
        <v>157074.24621879973</v>
      </c>
      <c r="Q2123" s="461">
        <v>67054.082429400005</v>
      </c>
      <c r="R2123" s="464">
        <v>722176470403.44092</v>
      </c>
      <c r="S2123" s="462">
        <v>0.5101443762817679</v>
      </c>
      <c r="T2123" s="462">
        <v>0.31706846394372074</v>
      </c>
      <c r="U2123" s="461">
        <v>15.711463202025024</v>
      </c>
      <c r="V2123" s="464">
        <v>3978318104770.9487</v>
      </c>
      <c r="W2123" s="460">
        <v>1254.8366198345284</v>
      </c>
      <c r="X2123" s="463">
        <v>4.6251413077986921E-2</v>
      </c>
      <c r="Y2123" s="476">
        <v>2.0000000000000001E-4</v>
      </c>
    </row>
    <row r="2124" spans="1:25" x14ac:dyDescent="0.2">
      <c r="A2124" s="475">
        <f t="shared" si="33"/>
        <v>2120</v>
      </c>
      <c r="B2124" s="462">
        <v>0.48418770461585603</v>
      </c>
      <c r="C2124" s="461">
        <v>1500</v>
      </c>
      <c r="D2124" s="462">
        <v>0.75051094677318675</v>
      </c>
      <c r="E2124" s="462">
        <v>0.33215973754809325</v>
      </c>
      <c r="F2124" s="516">
        <v>2025.14</v>
      </c>
      <c r="G2124" s="464">
        <v>113235881734.27623</v>
      </c>
      <c r="H2124" s="461">
        <v>19008682.07799321</v>
      </c>
      <c r="I2124" s="464">
        <v>402608558984.70032</v>
      </c>
      <c r="J2124" s="462">
        <v>0.24406106053492993</v>
      </c>
      <c r="K2124" s="464">
        <v>19873245243.470123</v>
      </c>
      <c r="L2124" s="464">
        <v>61919176104.72583</v>
      </c>
      <c r="M2124" s="464">
        <v>70808439036.628586</v>
      </c>
      <c r="N2124" s="464">
        <v>43920540551.885284</v>
      </c>
      <c r="O2124" s="464">
        <v>22782.752564151961</v>
      </c>
      <c r="P2124" s="461">
        <v>311011.3363825921</v>
      </c>
      <c r="Q2124" s="461">
        <v>177936.9147739558</v>
      </c>
      <c r="R2124" s="464">
        <v>781056835668.34558</v>
      </c>
      <c r="S2124" s="462">
        <v>0.47302395393928504</v>
      </c>
      <c r="T2124" s="462">
        <v>0.2192473548441384</v>
      </c>
      <c r="U2124" s="461">
        <v>16.79383906155531</v>
      </c>
      <c r="V2124" s="464">
        <v>3183469071281.8628</v>
      </c>
      <c r="W2124" s="460">
        <v>1004.4410082102396</v>
      </c>
      <c r="X2124" s="463">
        <v>4.3397488865920333E-2</v>
      </c>
      <c r="Y2124" s="476">
        <v>2.0000000000000001E-4</v>
      </c>
    </row>
    <row r="2125" spans="1:25" x14ac:dyDescent="0.2">
      <c r="A2125" s="475">
        <f t="shared" si="33"/>
        <v>2121</v>
      </c>
      <c r="B2125" s="462">
        <v>0.62304400110406788</v>
      </c>
      <c r="C2125" s="461">
        <v>3253.3034086147791</v>
      </c>
      <c r="D2125" s="462">
        <v>0.76413954040293164</v>
      </c>
      <c r="E2125" s="462">
        <v>0.37813602799591295</v>
      </c>
      <c r="F2125" s="516">
        <v>2026.51</v>
      </c>
      <c r="G2125" s="464">
        <v>242298779531.05081</v>
      </c>
      <c r="H2125" s="461">
        <v>19279422.136578392</v>
      </c>
      <c r="I2125" s="464">
        <v>445113737137.50818</v>
      </c>
      <c r="J2125" s="462">
        <v>0.18425412745827097</v>
      </c>
      <c r="K2125" s="464">
        <v>29632944589.764179</v>
      </c>
      <c r="L2125" s="464">
        <v>48567984503.677979</v>
      </c>
      <c r="M2125" s="464">
        <v>54908622476.626717</v>
      </c>
      <c r="N2125" s="464">
        <v>53314068441.331879</v>
      </c>
      <c r="O2125" s="464">
        <v>23547.892655030162</v>
      </c>
      <c r="P2125" s="461">
        <v>313887.19737477897</v>
      </c>
      <c r="Q2125" s="461">
        <v>179794.62980819299</v>
      </c>
      <c r="R2125" s="464">
        <v>893651452478.2301</v>
      </c>
      <c r="S2125" s="462">
        <v>0.45212373314667281</v>
      </c>
      <c r="T2125" s="462">
        <v>0.33417885052462437</v>
      </c>
      <c r="U2125" s="461">
        <v>17.704097448066179</v>
      </c>
      <c r="V2125" s="464">
        <v>5758377882902.9473</v>
      </c>
      <c r="W2125" s="460">
        <v>1815.1357088003356</v>
      </c>
      <c r="X2125" s="463">
        <v>4.1700608165339263E-2</v>
      </c>
      <c r="Y2125" s="476">
        <v>2.0000000000000001E-4</v>
      </c>
    </row>
    <row r="2126" spans="1:25" x14ac:dyDescent="0.2">
      <c r="A2126" s="475">
        <f t="shared" si="33"/>
        <v>2122</v>
      </c>
      <c r="B2126" s="462">
        <v>0.55717571475342997</v>
      </c>
      <c r="C2126" s="461">
        <v>3361.7395337663002</v>
      </c>
      <c r="D2126" s="462">
        <v>0.51491002137976616</v>
      </c>
      <c r="E2126" s="462">
        <v>0.47751523488047182</v>
      </c>
      <c r="F2126" s="516">
        <v>2026.25</v>
      </c>
      <c r="G2126" s="464">
        <v>141065103078.56937</v>
      </c>
      <c r="H2126" s="461">
        <v>10275174.510207348</v>
      </c>
      <c r="I2126" s="464">
        <v>350958110312.77386</v>
      </c>
      <c r="J2126" s="462">
        <v>0.4165472775870972</v>
      </c>
      <c r="K2126" s="464">
        <v>42337664629.764832</v>
      </c>
      <c r="L2126" s="464">
        <v>139963815730.4397</v>
      </c>
      <c r="M2126" s="464">
        <v>52612477676.776512</v>
      </c>
      <c r="N2126" s="464">
        <v>109676134754.83177</v>
      </c>
      <c r="O2126" s="464">
        <v>23287.665148364176</v>
      </c>
      <c r="P2126" s="461">
        <v>567578.69667382305</v>
      </c>
      <c r="Q2126" s="461">
        <v>388010.79439878726</v>
      </c>
      <c r="R2126" s="464">
        <v>799828444544.5332</v>
      </c>
      <c r="S2126" s="462">
        <v>0.54015762834322079</v>
      </c>
      <c r="T2126" s="462">
        <v>0.38146391117901313</v>
      </c>
      <c r="U2126" s="461">
        <v>15.540709612923882</v>
      </c>
      <c r="V2126" s="464">
        <v>5427822022458.4062</v>
      </c>
      <c r="W2126" s="460">
        <v>1712.981031710593</v>
      </c>
      <c r="X2126" s="463">
        <v>4.5034631958173928E-2</v>
      </c>
      <c r="Y2126" s="476">
        <v>2.0000000000000001E-4</v>
      </c>
    </row>
    <row r="2127" spans="1:25" x14ac:dyDescent="0.2">
      <c r="A2127" s="475">
        <f t="shared" si="33"/>
        <v>2123</v>
      </c>
      <c r="B2127" s="462">
        <v>0.59496551204671722</v>
      </c>
      <c r="C2127" s="461">
        <v>1640.629505666886</v>
      </c>
      <c r="D2127" s="462">
        <v>0.91654939712726602</v>
      </c>
      <c r="E2127" s="462">
        <v>0.56318214416535761</v>
      </c>
      <c r="F2127" s="516">
        <v>2025.38</v>
      </c>
      <c r="G2127" s="464">
        <v>294190427043.52765</v>
      </c>
      <c r="H2127" s="461">
        <v>28210432.415183924</v>
      </c>
      <c r="I2127" s="464">
        <v>762186640679.2251</v>
      </c>
      <c r="J2127" s="462">
        <v>0.45087447104757528</v>
      </c>
      <c r="K2127" s="464">
        <v>23516099166.821964</v>
      </c>
      <c r="L2127" s="464">
        <v>7311121064.0224657</v>
      </c>
      <c r="M2127" s="464">
        <v>171103582891.13831</v>
      </c>
      <c r="N2127" s="464">
        <v>16830580967.033237</v>
      </c>
      <c r="O2127" s="464">
        <v>26460.992441982115</v>
      </c>
      <c r="P2127" s="461">
        <v>160817.37514570373</v>
      </c>
      <c r="Q2127" s="461">
        <v>68226.175667444171</v>
      </c>
      <c r="R2127" s="464">
        <v>1263480339485.2507</v>
      </c>
      <c r="S2127" s="462">
        <v>0.57781030273163658</v>
      </c>
      <c r="T2127" s="462">
        <v>0.44857356736096171</v>
      </c>
      <c r="U2127" s="461">
        <v>16.042433376853118</v>
      </c>
      <c r="V2127" s="464">
        <v>10096471462389.334</v>
      </c>
      <c r="W2127" s="460">
        <v>3185.5421705180411</v>
      </c>
      <c r="X2127" s="463">
        <v>4.4985655169000625E-2</v>
      </c>
      <c r="Y2127" s="476">
        <v>2.0000000000000001E-4</v>
      </c>
    </row>
    <row r="2128" spans="1:25" x14ac:dyDescent="0.2">
      <c r="A2128" s="475">
        <f t="shared" si="33"/>
        <v>2124</v>
      </c>
      <c r="B2128" s="462">
        <v>0.43031520315801097</v>
      </c>
      <c r="C2128" s="461">
        <v>6636.7549805066283</v>
      </c>
      <c r="D2128" s="462">
        <v>0.2</v>
      </c>
      <c r="E2128" s="462">
        <v>0.45336844716655467</v>
      </c>
      <c r="F2128" s="516">
        <v>2023.75</v>
      </c>
      <c r="G2128" s="464">
        <v>266936989026.32272</v>
      </c>
      <c r="H2128" s="461">
        <v>3328260.5007289066</v>
      </c>
      <c r="I2128" s="464">
        <v>143696080813.6178</v>
      </c>
      <c r="J2128" s="462">
        <v>0.43031520315801097</v>
      </c>
      <c r="K2128" s="464">
        <v>3252001372.1784329</v>
      </c>
      <c r="L2128" s="464">
        <v>0</v>
      </c>
      <c r="M2128" s="464">
        <v>271827842596.43674</v>
      </c>
      <c r="N2128" s="464">
        <v>124606947527.07718</v>
      </c>
      <c r="O2128" s="464">
        <v>18529.892093517483</v>
      </c>
      <c r="P2128" s="461">
        <v>775684.84640225465</v>
      </c>
      <c r="Q2128" s="461">
        <v>485330.52124049462</v>
      </c>
      <c r="R2128" s="464">
        <v>728147034542.10547</v>
      </c>
      <c r="S2128" s="462">
        <v>0.62647339901717192</v>
      </c>
      <c r="T2128" s="462">
        <v>0.46855485963493887</v>
      </c>
      <c r="U2128" s="461">
        <v>17.682852574983006</v>
      </c>
      <c r="V2128" s="464">
        <v>6711696683828.9375</v>
      </c>
      <c r="W2128" s="460">
        <v>2119.4820632039546</v>
      </c>
      <c r="X2128" s="463">
        <v>4.0756941980901323E-2</v>
      </c>
      <c r="Y2128" s="476">
        <v>2.0000000000000001E-4</v>
      </c>
    </row>
    <row r="2129" spans="1:25" x14ac:dyDescent="0.2">
      <c r="A2129" s="475">
        <f t="shared" si="33"/>
        <v>2125</v>
      </c>
      <c r="B2129" s="462">
        <v>0.49699802004811766</v>
      </c>
      <c r="C2129" s="461">
        <v>1500</v>
      </c>
      <c r="D2129" s="462">
        <v>0.77430871836415871</v>
      </c>
      <c r="E2129" s="462">
        <v>0.7</v>
      </c>
      <c r="F2129" s="516">
        <v>2024.63</v>
      </c>
      <c r="G2129" s="464">
        <v>482466986177.23645</v>
      </c>
      <c r="H2129" s="461">
        <v>20117163.583544225</v>
      </c>
      <c r="I2129" s="464">
        <v>558174858214.15308</v>
      </c>
      <c r="J2129" s="462">
        <v>0.47304993547726515</v>
      </c>
      <c r="K2129" s="464">
        <v>14625700948.982937</v>
      </c>
      <c r="L2129" s="464">
        <v>0</v>
      </c>
      <c r="M2129" s="464">
        <v>307597230899.00537</v>
      </c>
      <c r="N2129" s="464">
        <v>25312871942.856277</v>
      </c>
      <c r="O2129" s="464">
        <v>24560.546384980262</v>
      </c>
      <c r="P2129" s="461">
        <v>223440.958511743</v>
      </c>
      <c r="Q2129" s="461">
        <v>112557.65967616519</v>
      </c>
      <c r="R2129" s="464">
        <v>1394794158067.0371</v>
      </c>
      <c r="S2129" s="462">
        <v>0.65539841238595631</v>
      </c>
      <c r="T2129" s="462">
        <v>0.48541440443899547</v>
      </c>
      <c r="U2129" s="461">
        <v>17.241172522729581</v>
      </c>
      <c r="V2129" s="464">
        <v>12776295614876.717</v>
      </c>
      <c r="W2129" s="460">
        <v>4030.437153644159</v>
      </c>
      <c r="X2129" s="463">
        <v>4.2497160519858489E-2</v>
      </c>
      <c r="Y2129" s="476">
        <v>2.0000000000000001E-4</v>
      </c>
    </row>
    <row r="2130" spans="1:25" x14ac:dyDescent="0.2">
      <c r="A2130" s="475">
        <f t="shared" si="33"/>
        <v>2126</v>
      </c>
      <c r="B2130" s="462">
        <v>0.49386751587824718</v>
      </c>
      <c r="C2130" s="461">
        <v>4882.5367080067708</v>
      </c>
      <c r="D2130" s="462">
        <v>0.5147545746341885</v>
      </c>
      <c r="E2130" s="462">
        <v>0.56056206627508032</v>
      </c>
      <c r="F2130" s="516">
        <v>2025.29</v>
      </c>
      <c r="G2130" s="464">
        <v>222622986476.53735</v>
      </c>
      <c r="H2130" s="461">
        <v>10195774.164909434</v>
      </c>
      <c r="I2130" s="464">
        <v>333503641111.7135</v>
      </c>
      <c r="J2130" s="462">
        <v>0.39267666279298019</v>
      </c>
      <c r="K2130" s="464">
        <v>30355237089.165604</v>
      </c>
      <c r="L2130" s="464">
        <v>78970493506.66098</v>
      </c>
      <c r="M2130" s="464">
        <v>125091826072.54532</v>
      </c>
      <c r="N2130" s="464">
        <v>58083040001.369629</v>
      </c>
      <c r="O2130" s="464">
        <v>33780.768686417228</v>
      </c>
      <c r="P2130" s="461">
        <v>342478.55842184724</v>
      </c>
      <c r="Q2130" s="461">
        <v>208070.9037144304</v>
      </c>
      <c r="R2130" s="464">
        <v>926952316747.73438</v>
      </c>
      <c r="S2130" s="462">
        <v>0.60549975796014699</v>
      </c>
      <c r="T2130" s="462">
        <v>0.36823552815068183</v>
      </c>
      <c r="U2130" s="461">
        <v>16.78172078792652</v>
      </c>
      <c r="V2130" s="464">
        <v>6297942036692.3389</v>
      </c>
      <c r="W2130" s="460">
        <v>1987.2292723726916</v>
      </c>
      <c r="X2130" s="463">
        <v>4.3606246051550446E-2</v>
      </c>
      <c r="Y2130" s="476">
        <v>2.0000000000000001E-4</v>
      </c>
    </row>
    <row r="2131" spans="1:25" x14ac:dyDescent="0.2">
      <c r="A2131" s="475">
        <f t="shared" si="33"/>
        <v>2127</v>
      </c>
      <c r="B2131" s="462">
        <v>0.50045381938293265</v>
      </c>
      <c r="C2131" s="461">
        <v>5002.2242750874466</v>
      </c>
      <c r="D2131" s="462">
        <v>0.78202230793251781</v>
      </c>
      <c r="E2131" s="462">
        <v>0.39342538834719737</v>
      </c>
      <c r="F2131" s="516">
        <v>2027.2</v>
      </c>
      <c r="G2131" s="464">
        <v>108292795215.57623</v>
      </c>
      <c r="H2131" s="461">
        <v>16436977.940994341</v>
      </c>
      <c r="I2131" s="464">
        <v>322647332983.89185</v>
      </c>
      <c r="J2131" s="462">
        <v>0.10700788521170912</v>
      </c>
      <c r="K2131" s="464">
        <v>25169919680.57016</v>
      </c>
      <c r="L2131" s="464">
        <v>82412618774.685425</v>
      </c>
      <c r="M2131" s="464">
        <v>0</v>
      </c>
      <c r="N2131" s="464">
        <v>5644822704.0207253</v>
      </c>
      <c r="O2131" s="464">
        <v>38585.66067224148</v>
      </c>
      <c r="P2131" s="461">
        <v>97837.673617908062</v>
      </c>
      <c r="Q2131" s="461">
        <v>21478.15523390711</v>
      </c>
      <c r="R2131" s="464">
        <v>512302919187.00269</v>
      </c>
      <c r="S2131" s="462">
        <v>0.34400666757069959</v>
      </c>
      <c r="T2131" s="462">
        <v>0.25958240714960823</v>
      </c>
      <c r="U2131" s="461">
        <v>17.60532099428951</v>
      </c>
      <c r="V2131" s="464">
        <v>2524943375709.8857</v>
      </c>
      <c r="W2131" s="460">
        <v>796.18942823288569</v>
      </c>
      <c r="X2131" s="463">
        <v>4.3010395255979619E-2</v>
      </c>
      <c r="Y2131" s="476">
        <v>2.0000000000000001E-4</v>
      </c>
    </row>
    <row r="2132" spans="1:25" x14ac:dyDescent="0.2">
      <c r="A2132" s="475">
        <f t="shared" si="33"/>
        <v>2128</v>
      </c>
      <c r="B2132" s="462">
        <v>0.52202061495151186</v>
      </c>
      <c r="C2132" s="461">
        <v>6468.3114681283587</v>
      </c>
      <c r="D2132" s="462">
        <v>0.72870765742923516</v>
      </c>
      <c r="E2132" s="462">
        <v>0.49436627800874361</v>
      </c>
      <c r="F2132" s="516">
        <v>2026.58</v>
      </c>
      <c r="G2132" s="464">
        <v>110181785432.65863</v>
      </c>
      <c r="H2132" s="461">
        <v>16710675.991210347</v>
      </c>
      <c r="I2132" s="464">
        <v>394144596856.45764</v>
      </c>
      <c r="J2132" s="462">
        <v>0.23158088737188998</v>
      </c>
      <c r="K2132" s="464">
        <v>22203213589.873825</v>
      </c>
      <c r="L2132" s="464">
        <v>65647821110.981758</v>
      </c>
      <c r="M2132" s="464">
        <v>19195172141.440014</v>
      </c>
      <c r="N2132" s="464">
        <v>104608914457.95682</v>
      </c>
      <c r="O2132" s="464">
        <v>23162.957001526658</v>
      </c>
      <c r="P2132" s="461">
        <v>577640.07203903887</v>
      </c>
      <c r="Q2132" s="461">
        <v>388355.79409285897</v>
      </c>
      <c r="R2132" s="464">
        <v>697401999542.82239</v>
      </c>
      <c r="S2132" s="462">
        <v>0.38427391523474341</v>
      </c>
      <c r="T2132" s="462">
        <v>0.25021345020954372</v>
      </c>
      <c r="U2132" s="461">
        <v>16.579575092863355</v>
      </c>
      <c r="V2132" s="464">
        <v>3167270862319.7925</v>
      </c>
      <c r="W2132" s="460">
        <v>999.95493256981035</v>
      </c>
      <c r="X2132" s="463">
        <v>4.4873458318563708E-2</v>
      </c>
      <c r="Y2132" s="476">
        <v>2.0000000000000001E-4</v>
      </c>
    </row>
    <row r="2133" spans="1:25" x14ac:dyDescent="0.2">
      <c r="A2133" s="475">
        <f t="shared" si="33"/>
        <v>2129</v>
      </c>
      <c r="B2133" s="462">
        <v>0.40632437816797468</v>
      </c>
      <c r="C2133" s="461">
        <v>7360.5109876416736</v>
      </c>
      <c r="D2133" s="462">
        <v>0.98282674774927581</v>
      </c>
      <c r="E2133" s="462">
        <v>0.29842252892521581</v>
      </c>
      <c r="F2133" s="516">
        <v>2024.86</v>
      </c>
      <c r="G2133" s="464">
        <v>180614715463.15668</v>
      </c>
      <c r="H2133" s="461">
        <v>27434159.615862597</v>
      </c>
      <c r="I2133" s="464">
        <v>662430936111.53638</v>
      </c>
      <c r="J2133" s="462">
        <v>0.21313998513033661</v>
      </c>
      <c r="K2133" s="464">
        <v>23080419251.560978</v>
      </c>
      <c r="L2133" s="464">
        <v>0</v>
      </c>
      <c r="M2133" s="464">
        <v>180725572040.80176</v>
      </c>
      <c r="N2133" s="464">
        <v>122617818799.8688</v>
      </c>
      <c r="O2133" s="464">
        <v>17057.212909513233</v>
      </c>
      <c r="P2133" s="461">
        <v>600185.91823776532</v>
      </c>
      <c r="Q2133" s="461">
        <v>397790.66387366725</v>
      </c>
      <c r="R2133" s="464">
        <v>1267691169174.3782</v>
      </c>
      <c r="S2133" s="462">
        <v>0.43301536984204675</v>
      </c>
      <c r="T2133" s="462">
        <v>0.2188403166972834</v>
      </c>
      <c r="U2133" s="461">
        <v>16.762583246465283</v>
      </c>
      <c r="V2133" s="464">
        <v>5072369390859.7529</v>
      </c>
      <c r="W2133" s="460">
        <v>1601.4440071730965</v>
      </c>
      <c r="X2133" s="463">
        <v>4.40799112994327E-2</v>
      </c>
      <c r="Y2133" s="476">
        <v>2.0000000000000001E-4</v>
      </c>
    </row>
    <row r="2134" spans="1:25" x14ac:dyDescent="0.2">
      <c r="A2134" s="475">
        <f t="shared" si="33"/>
        <v>2130</v>
      </c>
      <c r="B2134" s="462">
        <v>0.61916090152037651</v>
      </c>
      <c r="C2134" s="461">
        <v>1500</v>
      </c>
      <c r="D2134" s="462">
        <v>0.91082773397185912</v>
      </c>
      <c r="E2134" s="462">
        <v>0.31678285575515441</v>
      </c>
      <c r="F2134" s="516">
        <v>2024.11</v>
      </c>
      <c r="G2134" s="464">
        <v>425115683862.12488</v>
      </c>
      <c r="H2134" s="461">
        <v>26967327.800011579</v>
      </c>
      <c r="I2134" s="464">
        <v>670288618419.30103</v>
      </c>
      <c r="J2134" s="462">
        <v>0.32231650924866129</v>
      </c>
      <c r="K2134" s="464">
        <v>4603903741.0649805</v>
      </c>
      <c r="L2134" s="464">
        <v>0</v>
      </c>
      <c r="M2134" s="464">
        <v>315916185256.40179</v>
      </c>
      <c r="N2134" s="464">
        <v>47279869069.444466</v>
      </c>
      <c r="O2134" s="464">
        <v>24669.616170517871</v>
      </c>
      <c r="P2134" s="461">
        <v>303764.49009179359</v>
      </c>
      <c r="Q2134" s="461">
        <v>168853.73597295879</v>
      </c>
      <c r="R2134" s="464">
        <v>1536511949374.5432</v>
      </c>
      <c r="S2134" s="462">
        <v>0.57269614997738538</v>
      </c>
      <c r="T2134" s="462">
        <v>0.38794676742103157</v>
      </c>
      <c r="U2134" s="461">
        <v>17.268780725559147</v>
      </c>
      <c r="V2134" s="464">
        <v>11378391264285.117</v>
      </c>
      <c r="W2134" s="460">
        <v>3584.9972580427416</v>
      </c>
      <c r="X2134" s="463">
        <v>4.1892885444831086E-2</v>
      </c>
      <c r="Y2134" s="476">
        <v>2.0000000000000001E-4</v>
      </c>
    </row>
    <row r="2135" spans="1:25" x14ac:dyDescent="0.2">
      <c r="A2135" s="475">
        <f t="shared" si="33"/>
        <v>2131</v>
      </c>
      <c r="B2135" s="462">
        <v>0.40842927071351831</v>
      </c>
      <c r="C2135" s="461">
        <v>2590.7527252905356</v>
      </c>
      <c r="D2135" s="462">
        <v>0.67447649851436775</v>
      </c>
      <c r="E2135" s="462">
        <v>0.43620680931152211</v>
      </c>
      <c r="F2135" s="516">
        <v>2026.64</v>
      </c>
      <c r="G2135" s="464">
        <v>138663333463.28528</v>
      </c>
      <c r="H2135" s="461">
        <v>15430261.949501779</v>
      </c>
      <c r="I2135" s="464">
        <v>440905418851.42841</v>
      </c>
      <c r="J2135" s="462">
        <v>0.35057053312524378</v>
      </c>
      <c r="K2135" s="464">
        <v>43153271088.879059</v>
      </c>
      <c r="L2135" s="464">
        <v>100101761707.4492</v>
      </c>
      <c r="M2135" s="464">
        <v>20238153400.976433</v>
      </c>
      <c r="N2135" s="464">
        <v>55542089642.135559</v>
      </c>
      <c r="O2135" s="464">
        <v>25893.547636353109</v>
      </c>
      <c r="P2135" s="461">
        <v>335065.00246850238</v>
      </c>
      <c r="Q2135" s="461">
        <v>198135.82670411238</v>
      </c>
      <c r="R2135" s="464">
        <v>770796725006.53369</v>
      </c>
      <c r="S2135" s="462">
        <v>0.47872925049826104</v>
      </c>
      <c r="T2135" s="462">
        <v>0.3748565739270045</v>
      </c>
      <c r="U2135" s="461">
        <v>15.70437268777472</v>
      </c>
      <c r="V2135" s="464">
        <v>5031010255847.7881</v>
      </c>
      <c r="W2135" s="460">
        <v>1587.8481759900935</v>
      </c>
      <c r="X2135" s="463">
        <v>4.6162231945814751E-2</v>
      </c>
      <c r="Y2135" s="476">
        <v>2.0000000000000001E-4</v>
      </c>
    </row>
    <row r="2136" spans="1:25" x14ac:dyDescent="0.2">
      <c r="A2136" s="475">
        <f t="shared" si="33"/>
        <v>2132</v>
      </c>
      <c r="B2136" s="462">
        <v>0.38356631341802638</v>
      </c>
      <c r="C2136" s="461">
        <v>1781.7711759828039</v>
      </c>
      <c r="D2136" s="462">
        <v>1.0166474184179006</v>
      </c>
      <c r="E2136" s="462">
        <v>0.39658026002343699</v>
      </c>
      <c r="F2136" s="516">
        <v>2023.75</v>
      </c>
      <c r="G2136" s="464">
        <v>230822258000.70508</v>
      </c>
      <c r="H2136" s="461">
        <v>34554610.507342242</v>
      </c>
      <c r="I2136" s="464">
        <v>500923151154.24268</v>
      </c>
      <c r="J2136" s="462">
        <v>-5.0879803478217411E-2</v>
      </c>
      <c r="K2136" s="464">
        <v>10613778637.53367</v>
      </c>
      <c r="L2136" s="464">
        <v>0</v>
      </c>
      <c r="M2136" s="464">
        <v>399711187032.4892</v>
      </c>
      <c r="N2136" s="464">
        <v>45024806870.850693</v>
      </c>
      <c r="O2136" s="464">
        <v>27418.95635376784</v>
      </c>
      <c r="P2136" s="461">
        <v>309536.89428295754</v>
      </c>
      <c r="Q2136" s="461">
        <v>170865.35739793142</v>
      </c>
      <c r="R2136" s="464">
        <v>1359528735239.0916</v>
      </c>
      <c r="S2136" s="462">
        <v>0.46460622105332056</v>
      </c>
      <c r="T2136" s="462">
        <v>0.1349499210280399</v>
      </c>
      <c r="U2136" s="461">
        <v>25.639290006541746</v>
      </c>
      <c r="V2136" s="464">
        <v>5104049980982.7754</v>
      </c>
      <c r="W2136" s="460">
        <v>1609.8972118309412</v>
      </c>
      <c r="X2136" s="463">
        <v>2.917043500503462E-2</v>
      </c>
      <c r="Y2136" s="476">
        <v>2.0000000000000001E-4</v>
      </c>
    </row>
    <row r="2137" spans="1:25" x14ac:dyDescent="0.2">
      <c r="A2137" s="475">
        <f t="shared" si="33"/>
        <v>2133</v>
      </c>
      <c r="B2137" s="462">
        <v>0.39632836295214541</v>
      </c>
      <c r="C2137" s="461">
        <v>4076.3777554913254</v>
      </c>
      <c r="D2137" s="462">
        <v>0.75405681396031288</v>
      </c>
      <c r="E2137" s="462">
        <v>0.39992597988440076</v>
      </c>
      <c r="F2137" s="516">
        <v>2026.85</v>
      </c>
      <c r="G2137" s="464">
        <v>115739548085.62271</v>
      </c>
      <c r="H2137" s="461">
        <v>18089739.976935178</v>
      </c>
      <c r="I2137" s="464">
        <v>461066170946.63837</v>
      </c>
      <c r="J2137" s="462">
        <v>0.37561719666511306</v>
      </c>
      <c r="K2137" s="464">
        <v>23021229485.729527</v>
      </c>
      <c r="L2137" s="464">
        <v>10917322518.091049</v>
      </c>
      <c r="M2137" s="464">
        <v>14735061588.641117</v>
      </c>
      <c r="N2137" s="464">
        <v>45070890940.469162</v>
      </c>
      <c r="O2137" s="464">
        <v>35811.878389178739</v>
      </c>
      <c r="P2137" s="461">
        <v>327200.60147388442</v>
      </c>
      <c r="Q2137" s="461">
        <v>190148.04622857374</v>
      </c>
      <c r="R2137" s="464">
        <v>814038316169.60413</v>
      </c>
      <c r="S2137" s="462">
        <v>0.5150766773908183</v>
      </c>
      <c r="T2137" s="462">
        <v>0.32036190641348761</v>
      </c>
      <c r="U2137" s="461">
        <v>15.574658957251756</v>
      </c>
      <c r="V2137" s="464">
        <v>4480292326065.7275</v>
      </c>
      <c r="W2137" s="460">
        <v>1412.3031748256512</v>
      </c>
      <c r="X2137" s="463">
        <v>4.6664367824878192E-2</v>
      </c>
      <c r="Y2137" s="476">
        <v>2.0000000000000001E-4</v>
      </c>
    </row>
    <row r="2138" spans="1:25" x14ac:dyDescent="0.2">
      <c r="A2138" s="475">
        <f t="shared" si="33"/>
        <v>2134</v>
      </c>
      <c r="B2138" s="462">
        <v>0.53099627709247399</v>
      </c>
      <c r="C2138" s="461">
        <v>5804.9172153044492</v>
      </c>
      <c r="D2138" s="462">
        <v>1.0548638582606236</v>
      </c>
      <c r="E2138" s="462">
        <v>0.62291970767977511</v>
      </c>
      <c r="F2138" s="516">
        <v>2024.28</v>
      </c>
      <c r="G2138" s="464">
        <v>290330070371.2406</v>
      </c>
      <c r="H2138" s="461">
        <v>32589226.117585316</v>
      </c>
      <c r="I2138" s="464">
        <v>571076070132.32837</v>
      </c>
      <c r="J2138" s="462">
        <v>0.17552033566727843</v>
      </c>
      <c r="K2138" s="464">
        <v>19066643524.706135</v>
      </c>
      <c r="L2138" s="464">
        <v>0</v>
      </c>
      <c r="M2138" s="464">
        <v>165404036459.60309</v>
      </c>
      <c r="N2138" s="464">
        <v>101113726613.59044</v>
      </c>
      <c r="O2138" s="464">
        <v>20410.378307777588</v>
      </c>
      <c r="P2138" s="461">
        <v>637095.98993715015</v>
      </c>
      <c r="Q2138" s="461">
        <v>425003.92222785234</v>
      </c>
      <c r="R2138" s="464">
        <v>1164230698541.9009</v>
      </c>
      <c r="S2138" s="462">
        <v>0.43427352887833792</v>
      </c>
      <c r="T2138" s="462">
        <v>0.31593316526513149</v>
      </c>
      <c r="U2138" s="461">
        <v>17.676286183019215</v>
      </c>
      <c r="V2138" s="464">
        <v>6995183591223.9346</v>
      </c>
      <c r="W2138" s="460">
        <v>2208.2879353652102</v>
      </c>
      <c r="X2138" s="463">
        <v>4.2416579768526634E-2</v>
      </c>
      <c r="Y2138" s="476">
        <v>2.0000000000000001E-4</v>
      </c>
    </row>
    <row r="2139" spans="1:25" x14ac:dyDescent="0.2">
      <c r="A2139" s="475">
        <f t="shared" si="33"/>
        <v>2135</v>
      </c>
      <c r="B2139" s="462">
        <v>0.54608720553934686</v>
      </c>
      <c r="C2139" s="461">
        <v>4006.1838806000023</v>
      </c>
      <c r="D2139" s="462">
        <v>1.0140817878969743</v>
      </c>
      <c r="E2139" s="462">
        <v>0.47639387378914522</v>
      </c>
      <c r="F2139" s="516">
        <v>2023.75</v>
      </c>
      <c r="G2139" s="464">
        <v>322297918231.59192</v>
      </c>
      <c r="H2139" s="461">
        <v>29849030.118881904</v>
      </c>
      <c r="I2139" s="464">
        <v>652083970422.13391</v>
      </c>
      <c r="J2139" s="462">
        <v>0.21754134140162462</v>
      </c>
      <c r="K2139" s="464">
        <v>16738365925.230923</v>
      </c>
      <c r="L2139" s="464">
        <v>0</v>
      </c>
      <c r="M2139" s="464">
        <v>361898472319.84546</v>
      </c>
      <c r="N2139" s="464">
        <v>45647276670.57766</v>
      </c>
      <c r="O2139" s="464">
        <v>26427.155633770373</v>
      </c>
      <c r="P2139" s="461">
        <v>296158.36446726008</v>
      </c>
      <c r="Q2139" s="461">
        <v>160996.47498121302</v>
      </c>
      <c r="R2139" s="464">
        <v>1476402482295.3252</v>
      </c>
      <c r="S2139" s="462">
        <v>0.52066810540620989</v>
      </c>
      <c r="T2139" s="462">
        <v>0.27697782194456999</v>
      </c>
      <c r="U2139" s="461">
        <v>17.664530858842511</v>
      </c>
      <c r="V2139" s="464">
        <v>7912807915594.0664</v>
      </c>
      <c r="W2139" s="460">
        <v>2497.6038065871739</v>
      </c>
      <c r="X2139" s="463">
        <v>4.1767173484266236E-2</v>
      </c>
      <c r="Y2139" s="476">
        <v>2.0000000000000001E-4</v>
      </c>
    </row>
    <row r="2140" spans="1:25" x14ac:dyDescent="0.2">
      <c r="A2140" s="475">
        <f t="shared" si="33"/>
        <v>2136</v>
      </c>
      <c r="B2140" s="462">
        <v>0.34391780160012797</v>
      </c>
      <c r="C2140" s="461">
        <v>3966.2600684291319</v>
      </c>
      <c r="D2140" s="462">
        <v>0.70745987882958183</v>
      </c>
      <c r="E2140" s="462">
        <v>0.51968989619078654</v>
      </c>
      <c r="F2140" s="516">
        <v>2025.12</v>
      </c>
      <c r="G2140" s="464">
        <v>185261925885.34518</v>
      </c>
      <c r="H2140" s="461">
        <v>16162391.345342046</v>
      </c>
      <c r="I2140" s="464">
        <v>418569519973.56073</v>
      </c>
      <c r="J2140" s="462">
        <v>0.32540210042823881</v>
      </c>
      <c r="K2140" s="464">
        <v>16798302241.948158</v>
      </c>
      <c r="L2140" s="464">
        <v>29847825471.021042</v>
      </c>
      <c r="M2140" s="464">
        <v>125036088461.03932</v>
      </c>
      <c r="N2140" s="464">
        <v>103208181102.78006</v>
      </c>
      <c r="O2140" s="464">
        <v>35042.295255035271</v>
      </c>
      <c r="P2140" s="461">
        <v>589616.55605317559</v>
      </c>
      <c r="Q2140" s="461">
        <v>398813.68830767373</v>
      </c>
      <c r="R2140" s="464">
        <v>882028790252.42456</v>
      </c>
      <c r="S2140" s="462">
        <v>0.49597858338446787</v>
      </c>
      <c r="T2140" s="462">
        <v>0.34997618922013113</v>
      </c>
      <c r="U2140" s="461">
        <v>16.558001168037947</v>
      </c>
      <c r="V2140" s="464">
        <v>5593124198023.6934</v>
      </c>
      <c r="W2140" s="460">
        <v>1765.8838165263039</v>
      </c>
      <c r="X2140" s="463">
        <v>4.440994741071453E-2</v>
      </c>
      <c r="Y2140" s="476">
        <v>2.0000000000000001E-4</v>
      </c>
    </row>
    <row r="2141" spans="1:25" x14ac:dyDescent="0.2">
      <c r="A2141" s="475">
        <f t="shared" si="33"/>
        <v>2137</v>
      </c>
      <c r="B2141" s="462">
        <v>0.6321625846393506</v>
      </c>
      <c r="C2141" s="461">
        <v>7081.1021068305981</v>
      </c>
      <c r="D2141" s="462">
        <v>1.3572689103568543</v>
      </c>
      <c r="E2141" s="462">
        <v>0.47559113900671862</v>
      </c>
      <c r="F2141" s="516">
        <v>2025.32</v>
      </c>
      <c r="G2141" s="464">
        <v>127202254500.24924</v>
      </c>
      <c r="H2141" s="461">
        <v>31685536.039364021</v>
      </c>
      <c r="I2141" s="464">
        <v>745055361732.18176</v>
      </c>
      <c r="J2141" s="462">
        <v>0.3831002301779961</v>
      </c>
      <c r="K2141" s="464">
        <v>37378755553.975906</v>
      </c>
      <c r="L2141" s="464">
        <v>41826464354.038399</v>
      </c>
      <c r="M2141" s="464">
        <v>122981271234.23906</v>
      </c>
      <c r="N2141" s="464">
        <v>3304940624.3395576</v>
      </c>
      <c r="O2141" s="464">
        <v>23566.483530354344</v>
      </c>
      <c r="P2141" s="461">
        <v>62720.924817862659</v>
      </c>
      <c r="Q2141" s="461">
        <v>13945.962408931327</v>
      </c>
      <c r="R2141" s="464">
        <v>1173596982632.103</v>
      </c>
      <c r="S2141" s="462">
        <v>0.5272724676481636</v>
      </c>
      <c r="T2141" s="462">
        <v>0.32015633619866279</v>
      </c>
      <c r="U2141" s="461">
        <v>14.85302329895833</v>
      </c>
      <c r="V2141" s="464">
        <v>6141794021337.4707</v>
      </c>
      <c r="W2141" s="460">
        <v>1934.9856813178519</v>
      </c>
      <c r="X2141" s="463">
        <v>4.9652146524294803E-2</v>
      </c>
      <c r="Y2141" s="476">
        <v>2.0000000000000001E-4</v>
      </c>
    </row>
    <row r="2142" spans="1:25" x14ac:dyDescent="0.2">
      <c r="A2142" s="475">
        <f t="shared" si="33"/>
        <v>2138</v>
      </c>
      <c r="B2142" s="462">
        <v>0.55599052986372921</v>
      </c>
      <c r="C2142" s="461">
        <v>3578.2128295347575</v>
      </c>
      <c r="D2142" s="462">
        <v>1.0700572483980668</v>
      </c>
      <c r="E2142" s="462">
        <v>0.32135269468496608</v>
      </c>
      <c r="F2142" s="516">
        <v>2024.88</v>
      </c>
      <c r="G2142" s="464">
        <v>252533952572.02432</v>
      </c>
      <c r="H2142" s="461">
        <v>34424607.336710677</v>
      </c>
      <c r="I2142" s="464">
        <v>767545301805.10828</v>
      </c>
      <c r="J2142" s="462">
        <v>0.4130095467558994</v>
      </c>
      <c r="K2142" s="464">
        <v>9980350502.6548061</v>
      </c>
      <c r="L2142" s="464">
        <v>2413769498.3271322</v>
      </c>
      <c r="M2142" s="464">
        <v>234965727838.05435</v>
      </c>
      <c r="N2142" s="464">
        <v>7307706325.8918238</v>
      </c>
      <c r="O2142" s="464">
        <v>34567.338946901938</v>
      </c>
      <c r="P2142" s="461">
        <v>101465.43749999837</v>
      </c>
      <c r="Q2142" s="461">
        <v>33113.8124999992</v>
      </c>
      <c r="R2142" s="464">
        <v>1383010914395.3811</v>
      </c>
      <c r="S2142" s="462">
        <v>0.57831277243895995</v>
      </c>
      <c r="T2142" s="462">
        <v>0.34880137192231309</v>
      </c>
      <c r="U2142" s="461">
        <v>16.125149281260025</v>
      </c>
      <c r="V2142" s="464">
        <v>8606246760261.3125</v>
      </c>
      <c r="W2142" s="460">
        <v>2715.0951888049453</v>
      </c>
      <c r="X2142" s="463">
        <v>4.5120848603749077E-2</v>
      </c>
      <c r="Y2142" s="476">
        <v>2.0000000000000001E-4</v>
      </c>
    </row>
    <row r="2143" spans="1:25" x14ac:dyDescent="0.2">
      <c r="A2143" s="475">
        <f t="shared" si="33"/>
        <v>2139</v>
      </c>
      <c r="B2143" s="462">
        <v>0.45213529389187423</v>
      </c>
      <c r="C2143" s="461">
        <v>6887.5690989413933</v>
      </c>
      <c r="D2143" s="462">
        <v>0.38894648879146432</v>
      </c>
      <c r="E2143" s="462">
        <v>0.44979998468951032</v>
      </c>
      <c r="F2143" s="516">
        <v>2026.2</v>
      </c>
      <c r="G2143" s="464">
        <v>74061142588.355118</v>
      </c>
      <c r="H2143" s="461">
        <v>6800337.3024099693</v>
      </c>
      <c r="I2143" s="464">
        <v>281150831176.01282</v>
      </c>
      <c r="J2143" s="462">
        <v>0.45213529389187423</v>
      </c>
      <c r="K2143" s="464">
        <v>15716516618.912376</v>
      </c>
      <c r="L2143" s="464">
        <v>15705219213.0975</v>
      </c>
      <c r="M2143" s="464">
        <v>48024159619.958504</v>
      </c>
      <c r="N2143" s="464">
        <v>115509477453.81888</v>
      </c>
      <c r="O2143" s="464">
        <v>17852.363197945262</v>
      </c>
      <c r="P2143" s="461">
        <v>688137.02489292377</v>
      </c>
      <c r="Q2143" s="461">
        <v>435774.85577036452</v>
      </c>
      <c r="R2143" s="464">
        <v>535012470269.72729</v>
      </c>
      <c r="S2143" s="462">
        <v>0.47652191559162965</v>
      </c>
      <c r="T2143" s="462">
        <v>0.37406101579069895</v>
      </c>
      <c r="U2143" s="461">
        <v>15.106006488145134</v>
      </c>
      <c r="V2143" s="464">
        <v>3425291970911.5103</v>
      </c>
      <c r="W2143" s="460">
        <v>1080.0176976332148</v>
      </c>
      <c r="X2143" s="463">
        <v>4.6869407499941326E-2</v>
      </c>
      <c r="Y2143" s="476">
        <v>2.0000000000000001E-4</v>
      </c>
    </row>
    <row r="2144" spans="1:25" x14ac:dyDescent="0.2">
      <c r="A2144" s="475">
        <f t="shared" si="33"/>
        <v>2140</v>
      </c>
      <c r="B2144" s="462">
        <v>0.44345557471009717</v>
      </c>
      <c r="C2144" s="461">
        <v>5862.3201778401399</v>
      </c>
      <c r="D2144" s="462">
        <v>0.73835305097148451</v>
      </c>
      <c r="E2144" s="462">
        <v>0.23886222156903358</v>
      </c>
      <c r="F2144" s="516">
        <v>2026.14</v>
      </c>
      <c r="G2144" s="464">
        <v>173308643534.36218</v>
      </c>
      <c r="H2144" s="461">
        <v>16547250.90998436</v>
      </c>
      <c r="I2144" s="464">
        <v>417836894333.84351</v>
      </c>
      <c r="J2144" s="462">
        <v>0.35609177487310861</v>
      </c>
      <c r="K2144" s="464">
        <v>26281019188.299305</v>
      </c>
      <c r="L2144" s="464">
        <v>74713829386.02655</v>
      </c>
      <c r="M2144" s="464">
        <v>39468687762.083763</v>
      </c>
      <c r="N2144" s="464">
        <v>42638662082.193024</v>
      </c>
      <c r="O2144" s="464">
        <v>39958.506856345179</v>
      </c>
      <c r="P2144" s="461">
        <v>315737.49572810566</v>
      </c>
      <c r="Q2144" s="461">
        <v>181807.76179353186</v>
      </c>
      <c r="R2144" s="464">
        <v>731182858648.54395</v>
      </c>
      <c r="S2144" s="462">
        <v>0.49881810608403954</v>
      </c>
      <c r="T2144" s="462">
        <v>0.412182884736634</v>
      </c>
      <c r="U2144" s="461">
        <v>16.357718401385242</v>
      </c>
      <c r="V2144" s="464">
        <v>5362274831368.1816</v>
      </c>
      <c r="W2144" s="460">
        <v>1692.1948720800649</v>
      </c>
      <c r="X2144" s="463">
        <v>4.5200368629771122E-2</v>
      </c>
      <c r="Y2144" s="476">
        <v>2.0000000000000001E-4</v>
      </c>
    </row>
    <row r="2145" spans="1:25" x14ac:dyDescent="0.2">
      <c r="A2145" s="475">
        <f t="shared" si="33"/>
        <v>2141</v>
      </c>
      <c r="B2145" s="462">
        <v>0.2836026892249322</v>
      </c>
      <c r="C2145" s="461">
        <v>3419.4177387451909</v>
      </c>
      <c r="D2145" s="462">
        <v>0.79653572979345022</v>
      </c>
      <c r="E2145" s="462">
        <v>0.54239240194071736</v>
      </c>
      <c r="F2145" s="516">
        <v>2026.14</v>
      </c>
      <c r="G2145" s="464">
        <v>175861257861.01559</v>
      </c>
      <c r="H2145" s="461">
        <v>20121853.030110985</v>
      </c>
      <c r="I2145" s="464">
        <v>467974272876.68921</v>
      </c>
      <c r="J2145" s="462">
        <v>0.2784022678091711</v>
      </c>
      <c r="K2145" s="464">
        <v>45423460630.877548</v>
      </c>
      <c r="L2145" s="464">
        <v>169007382242.09753</v>
      </c>
      <c r="M2145" s="464">
        <v>28651109974.852882</v>
      </c>
      <c r="N2145" s="464">
        <v>54317501570.508636</v>
      </c>
      <c r="O2145" s="464">
        <v>37599.693591180177</v>
      </c>
      <c r="P2145" s="461">
        <v>353476.06077279267</v>
      </c>
      <c r="Q2145" s="461">
        <v>209181.17782494609</v>
      </c>
      <c r="R2145" s="464">
        <v>878282669630.36047</v>
      </c>
      <c r="S2145" s="462">
        <v>0.46731308250863102</v>
      </c>
      <c r="T2145" s="462">
        <v>0.31307424671777567</v>
      </c>
      <c r="U2145" s="461">
        <v>16.6067020859868</v>
      </c>
      <c r="V2145" s="464">
        <v>4979577832456.1924</v>
      </c>
      <c r="W2145" s="460">
        <v>1572.41193854572</v>
      </c>
      <c r="X2145" s="463">
        <v>4.4460604071030196E-2</v>
      </c>
      <c r="Y2145" s="476">
        <v>2.0000000000000001E-4</v>
      </c>
    </row>
    <row r="2146" spans="1:25" x14ac:dyDescent="0.2">
      <c r="A2146" s="475">
        <f t="shared" si="33"/>
        <v>2142</v>
      </c>
      <c r="B2146" s="462">
        <v>0.64412494324623226</v>
      </c>
      <c r="C2146" s="461">
        <v>5800.2294738569635</v>
      </c>
      <c r="D2146" s="462">
        <v>0.85524103582822253</v>
      </c>
      <c r="E2146" s="462">
        <v>0.7</v>
      </c>
      <c r="F2146" s="516">
        <v>2025.61</v>
      </c>
      <c r="G2146" s="464">
        <v>197376996926.21799</v>
      </c>
      <c r="H2146" s="461">
        <v>21790506.286376335</v>
      </c>
      <c r="I2146" s="464">
        <v>512822946334.20941</v>
      </c>
      <c r="J2146" s="462">
        <v>0.24212422353781227</v>
      </c>
      <c r="K2146" s="464">
        <v>30024525580.243484</v>
      </c>
      <c r="L2146" s="464">
        <v>55580803734.711182</v>
      </c>
      <c r="M2146" s="464">
        <v>107437682324.89644</v>
      </c>
      <c r="N2146" s="464">
        <v>53964200109.287003</v>
      </c>
      <c r="O2146" s="464">
        <v>26905.513173117044</v>
      </c>
      <c r="P2146" s="461">
        <v>334945.19194571697</v>
      </c>
      <c r="Q2146" s="461">
        <v>193607.20020033675</v>
      </c>
      <c r="R2146" s="464">
        <v>968562345377.9353</v>
      </c>
      <c r="S2146" s="462">
        <v>0.46378608680384492</v>
      </c>
      <c r="T2146" s="462">
        <v>0.31268422038777305</v>
      </c>
      <c r="U2146" s="461">
        <v>16.760488861231497</v>
      </c>
      <c r="V2146" s="464">
        <v>5578319032790.8457</v>
      </c>
      <c r="W2146" s="460">
        <v>1761.6637293952354</v>
      </c>
      <c r="X2146" s="463">
        <v>4.3935891186492673E-2</v>
      </c>
      <c r="Y2146" s="476">
        <v>2.0000000000000001E-4</v>
      </c>
    </row>
    <row r="2147" spans="1:25" x14ac:dyDescent="0.2">
      <c r="A2147" s="475">
        <f t="shared" si="33"/>
        <v>2143</v>
      </c>
      <c r="B2147" s="462">
        <v>0.56003979665201742</v>
      </c>
      <c r="C2147" s="461">
        <v>4648.4450434913997</v>
      </c>
      <c r="D2147" s="462">
        <v>0.71123988448777431</v>
      </c>
      <c r="E2147" s="462">
        <v>0.5288986045613836</v>
      </c>
      <c r="F2147" s="516">
        <v>2025.57</v>
      </c>
      <c r="G2147" s="464">
        <v>143698408358.40131</v>
      </c>
      <c r="H2147" s="461">
        <v>16073302.945252934</v>
      </c>
      <c r="I2147" s="464">
        <v>501978896352.70612</v>
      </c>
      <c r="J2147" s="462">
        <v>0.45947905798343547</v>
      </c>
      <c r="K2147" s="464">
        <v>23077065843.1964</v>
      </c>
      <c r="L2147" s="464">
        <v>3508922987.9224062</v>
      </c>
      <c r="M2147" s="464">
        <v>128375224059.43883</v>
      </c>
      <c r="N2147" s="464">
        <v>35331715705.102249</v>
      </c>
      <c r="O2147" s="464">
        <v>24312.433817937272</v>
      </c>
      <c r="P2147" s="461">
        <v>263098.38845011912</v>
      </c>
      <c r="Q2147" s="461">
        <v>142866.98836255496</v>
      </c>
      <c r="R2147" s="464">
        <v>923420490565.32959</v>
      </c>
      <c r="S2147" s="462">
        <v>0.58534627762199887</v>
      </c>
      <c r="T2147" s="462">
        <v>0.35058604603118848</v>
      </c>
      <c r="U2147" s="461">
        <v>15.556862085687291</v>
      </c>
      <c r="V2147" s="464">
        <v>5603969785380.2969</v>
      </c>
      <c r="W2147" s="460">
        <v>1768.4964130553749</v>
      </c>
      <c r="X2147" s="463">
        <v>4.6348433800215957E-2</v>
      </c>
      <c r="Y2147" s="476">
        <v>2.0000000000000001E-4</v>
      </c>
    </row>
    <row r="2148" spans="1:25" x14ac:dyDescent="0.2">
      <c r="A2148" s="475">
        <f t="shared" si="33"/>
        <v>2144</v>
      </c>
      <c r="B2148" s="462">
        <v>0.47911942932238927</v>
      </c>
      <c r="C2148" s="461">
        <v>3392.3789915910925</v>
      </c>
      <c r="D2148" s="462">
        <v>1.3102938114314551</v>
      </c>
      <c r="E2148" s="462">
        <v>0.2984355444978149</v>
      </c>
      <c r="F2148" s="516">
        <v>2025.42</v>
      </c>
      <c r="G2148" s="464">
        <v>399687193052.20221</v>
      </c>
      <c r="H2148" s="461">
        <v>47701478.481315494</v>
      </c>
      <c r="I2148" s="464">
        <v>843116870443.18201</v>
      </c>
      <c r="J2148" s="462">
        <v>6.0714786634252227E-2</v>
      </c>
      <c r="K2148" s="464">
        <v>27471216468.40358</v>
      </c>
      <c r="L2148" s="464">
        <v>61096022601.585922</v>
      </c>
      <c r="M2148" s="464">
        <v>159311809978.68292</v>
      </c>
      <c r="N2148" s="464">
        <v>30910949448.199493</v>
      </c>
      <c r="O2148" s="464">
        <v>25551.977562381056</v>
      </c>
      <c r="P2148" s="461">
        <v>195158.50006730278</v>
      </c>
      <c r="Q2148" s="461">
        <v>103617.64504732977</v>
      </c>
      <c r="R2148" s="464">
        <v>1467947709880.4348</v>
      </c>
      <c r="S2148" s="462">
        <v>0.35963111823825189</v>
      </c>
      <c r="T2148" s="462">
        <v>0.25969486499953598</v>
      </c>
      <c r="U2148" s="461">
        <v>20.84466237497962</v>
      </c>
      <c r="V2148" s="464">
        <v>8460946672552.5859</v>
      </c>
      <c r="W2148" s="460">
        <v>2670.0611955210252</v>
      </c>
      <c r="X2148" s="463">
        <v>3.6512194954459738E-2</v>
      </c>
      <c r="Y2148" s="476">
        <v>2.0000000000000001E-4</v>
      </c>
    </row>
    <row r="2149" spans="1:25" x14ac:dyDescent="0.2">
      <c r="A2149" s="475">
        <f t="shared" si="33"/>
        <v>2145</v>
      </c>
      <c r="B2149" s="462">
        <v>0.51494911418200395</v>
      </c>
      <c r="C2149" s="461">
        <v>8699.879699516041</v>
      </c>
      <c r="D2149" s="462">
        <v>1.2540786874395438</v>
      </c>
      <c r="E2149" s="462">
        <v>0.36497818208290145</v>
      </c>
      <c r="F2149" s="516">
        <v>2025.06</v>
      </c>
      <c r="G2149" s="464">
        <v>137693021481.41806</v>
      </c>
      <c r="H2149" s="461">
        <v>19308144.981553108</v>
      </c>
      <c r="I2149" s="464">
        <v>459659214025.63403</v>
      </c>
      <c r="J2149" s="462">
        <v>0.29176864463765084</v>
      </c>
      <c r="K2149" s="464">
        <v>19475398473.15184</v>
      </c>
      <c r="L2149" s="464">
        <v>40388700715.959724</v>
      </c>
      <c r="M2149" s="464">
        <v>84025131100.524887</v>
      </c>
      <c r="N2149" s="464">
        <v>1652969175.002331</v>
      </c>
      <c r="O2149" s="464">
        <v>25942.710122081517</v>
      </c>
      <c r="P2149" s="461">
        <v>47911</v>
      </c>
      <c r="Q2149" s="461">
        <v>6541</v>
      </c>
      <c r="R2149" s="464">
        <v>751744357625.90979</v>
      </c>
      <c r="S2149" s="462">
        <v>0.47727082342751515</v>
      </c>
      <c r="T2149" s="462">
        <v>0.31658667373027344</v>
      </c>
      <c r="U2149" s="461">
        <v>16.376509825541206</v>
      </c>
      <c r="V2149" s="464">
        <v>4245028574268.3418</v>
      </c>
      <c r="W2149" s="460">
        <v>1338.6489284618356</v>
      </c>
      <c r="X2149" s="463">
        <v>4.5616736115053555E-2</v>
      </c>
      <c r="Y2149" s="476">
        <v>2.0000000000000001E-4</v>
      </c>
    </row>
    <row r="2150" spans="1:25" x14ac:dyDescent="0.2">
      <c r="A2150" s="475">
        <f t="shared" si="33"/>
        <v>2146</v>
      </c>
      <c r="B2150" s="462">
        <v>0.45314634718172181</v>
      </c>
      <c r="C2150" s="461">
        <v>7053.1867955908237</v>
      </c>
      <c r="D2150" s="462">
        <v>0.71868381398753789</v>
      </c>
      <c r="E2150" s="462">
        <v>0.7</v>
      </c>
      <c r="F2150" s="516">
        <v>2025.9</v>
      </c>
      <c r="G2150" s="464">
        <v>94881733916.63324</v>
      </c>
      <c r="H2150" s="461">
        <v>16481092.560313828</v>
      </c>
      <c r="I2150" s="464">
        <v>475901682023.2821</v>
      </c>
      <c r="J2150" s="462">
        <v>0.41672861200037148</v>
      </c>
      <c r="K2150" s="464">
        <v>26472427410.742035</v>
      </c>
      <c r="L2150" s="464">
        <v>10912510608.884045</v>
      </c>
      <c r="M2150" s="464">
        <v>72799624544.725616</v>
      </c>
      <c r="N2150" s="464">
        <v>52810889525.249962</v>
      </c>
      <c r="O2150" s="464">
        <v>22877.512295208326</v>
      </c>
      <c r="P2150" s="461">
        <v>359329.07547261333</v>
      </c>
      <c r="Q2150" s="461">
        <v>215679.01472679904</v>
      </c>
      <c r="R2150" s="464">
        <v>784410997803.50537</v>
      </c>
      <c r="S2150" s="462">
        <v>0.51499291926098778</v>
      </c>
      <c r="T2150" s="462">
        <v>0.32229908322886913</v>
      </c>
      <c r="U2150" s="461">
        <v>15.134970200700735</v>
      </c>
      <c r="V2150" s="464">
        <v>4273992066952.6826</v>
      </c>
      <c r="W2150" s="460">
        <v>1349.1160742405023</v>
      </c>
      <c r="X2150" s="463">
        <v>4.7940387117180815E-2</v>
      </c>
      <c r="Y2150" s="476">
        <v>2.0000000000000001E-4</v>
      </c>
    </row>
    <row r="2151" spans="1:25" x14ac:dyDescent="0.2">
      <c r="A2151" s="475">
        <f t="shared" si="33"/>
        <v>2147</v>
      </c>
      <c r="B2151" s="462">
        <v>0.47760304024230754</v>
      </c>
      <c r="C2151" s="461">
        <v>7617.7125009497377</v>
      </c>
      <c r="D2151" s="462">
        <v>0.73699634973203054</v>
      </c>
      <c r="E2151" s="462">
        <v>0.50469841022145601</v>
      </c>
      <c r="F2151" s="516">
        <v>2026.38</v>
      </c>
      <c r="G2151" s="464">
        <v>144518364696.48923</v>
      </c>
      <c r="H2151" s="461">
        <v>16895397.542867027</v>
      </c>
      <c r="I2151" s="464">
        <v>388584033583.09351</v>
      </c>
      <c r="J2151" s="462">
        <v>0.23490882045782624</v>
      </c>
      <c r="K2151" s="464">
        <v>23645715011.214325</v>
      </c>
      <c r="L2151" s="464">
        <v>60431186276.729988</v>
      </c>
      <c r="M2151" s="464">
        <v>32730731640.556969</v>
      </c>
      <c r="N2151" s="464">
        <v>22934250624.964451</v>
      </c>
      <c r="O2151" s="464">
        <v>32842.703676638012</v>
      </c>
      <c r="P2151" s="461">
        <v>188822.95183525252</v>
      </c>
      <c r="Q2151" s="461">
        <v>88532.88318793106</v>
      </c>
      <c r="R2151" s="464">
        <v>714069846548.57336</v>
      </c>
      <c r="S2151" s="462">
        <v>0.46643529279215462</v>
      </c>
      <c r="T2151" s="462">
        <v>0.31630123719436271</v>
      </c>
      <c r="U2151" s="461">
        <v>16.665207606977528</v>
      </c>
      <c r="V2151" s="464">
        <v>4090517291432.626</v>
      </c>
      <c r="W2151" s="460">
        <v>1289.22831378462</v>
      </c>
      <c r="X2151" s="463">
        <v>4.4565725932440195E-2</v>
      </c>
      <c r="Y2151" s="476">
        <v>2.0000000000000001E-4</v>
      </c>
    </row>
    <row r="2152" spans="1:25" x14ac:dyDescent="0.2">
      <c r="A2152" s="475">
        <f t="shared" si="33"/>
        <v>2148</v>
      </c>
      <c r="B2152" s="462">
        <v>0.54644158311244662</v>
      </c>
      <c r="C2152" s="461">
        <v>3933.7908722192333</v>
      </c>
      <c r="D2152" s="462">
        <v>0.74488361859757668</v>
      </c>
      <c r="E2152" s="462">
        <v>0.36723516690926739</v>
      </c>
      <c r="F2152" s="516">
        <v>2023.75</v>
      </c>
      <c r="G2152" s="464">
        <v>215498188994.61929</v>
      </c>
      <c r="H2152" s="461">
        <v>17662246.151387695</v>
      </c>
      <c r="I2152" s="464">
        <v>446229954998.13043</v>
      </c>
      <c r="J2152" s="462">
        <v>0.31518257081242651</v>
      </c>
      <c r="K2152" s="464">
        <v>11959308857.32399</v>
      </c>
      <c r="L2152" s="464">
        <v>4670447795.6646624</v>
      </c>
      <c r="M2152" s="464">
        <v>218620806501.78491</v>
      </c>
      <c r="N2152" s="464">
        <v>71492092193.756409</v>
      </c>
      <c r="O2152" s="464">
        <v>16027.530444416479</v>
      </c>
      <c r="P2152" s="461">
        <v>434341.59854171594</v>
      </c>
      <c r="Q2152" s="461">
        <v>273429.97030711221</v>
      </c>
      <c r="R2152" s="464">
        <v>990312283008.72876</v>
      </c>
      <c r="S2152" s="462">
        <v>0.53625656649455045</v>
      </c>
      <c r="T2152" s="462">
        <v>0.32497798747485157</v>
      </c>
      <c r="U2152" s="461">
        <v>16.956812163111032</v>
      </c>
      <c r="V2152" s="464">
        <v>6110765081056.8574</v>
      </c>
      <c r="W2152" s="460">
        <v>1929.5822377618592</v>
      </c>
      <c r="X2152" s="463">
        <v>4.2472387664511224E-2</v>
      </c>
      <c r="Y2152" s="476">
        <v>2.0000000000000001E-4</v>
      </c>
    </row>
    <row r="2153" spans="1:25" x14ac:dyDescent="0.2">
      <c r="A2153" s="475">
        <f t="shared" si="33"/>
        <v>2149</v>
      </c>
      <c r="B2153" s="462">
        <v>0.54858269922386038</v>
      </c>
      <c r="C2153" s="461">
        <v>3344.5298462144929</v>
      </c>
      <c r="D2153" s="462">
        <v>1.1304378485407125</v>
      </c>
      <c r="E2153" s="462">
        <v>0.18460872375314352</v>
      </c>
      <c r="F2153" s="516">
        <v>2025.11</v>
      </c>
      <c r="G2153" s="464">
        <v>373497328070.36261</v>
      </c>
      <c r="H2153" s="461">
        <v>39960957.844432309</v>
      </c>
      <c r="I2153" s="464">
        <v>712425526704.71509</v>
      </c>
      <c r="J2153" s="462">
        <v>0.21129846167386868</v>
      </c>
      <c r="K2153" s="464">
        <v>23269196982.117664</v>
      </c>
      <c r="L2153" s="464">
        <v>39096013191.256409</v>
      </c>
      <c r="M2153" s="464">
        <v>232777320379.34708</v>
      </c>
      <c r="N2153" s="464">
        <v>142312645294.77499</v>
      </c>
      <c r="O2153" s="464">
        <v>33772.548978669263</v>
      </c>
      <c r="P2153" s="461">
        <v>830579.20220180345</v>
      </c>
      <c r="Q2153" s="461">
        <v>579378.90127407725</v>
      </c>
      <c r="R2153" s="464">
        <v>1585964521232.5649</v>
      </c>
      <c r="S2153" s="462">
        <v>0.48196337970238018</v>
      </c>
      <c r="T2153" s="462">
        <v>0.29732233107946332</v>
      </c>
      <c r="U2153" s="461">
        <v>17.671318962239738</v>
      </c>
      <c r="V2153" s="464">
        <v>9062453954647.7832</v>
      </c>
      <c r="W2153" s="460">
        <v>2859.5124387344931</v>
      </c>
      <c r="X2153" s="463">
        <v>4.1733150135522055E-2</v>
      </c>
      <c r="Y2153" s="476">
        <v>2.0000000000000001E-4</v>
      </c>
    </row>
    <row r="2154" spans="1:25" x14ac:dyDescent="0.2">
      <c r="A2154" s="475">
        <f t="shared" si="33"/>
        <v>2150</v>
      </c>
      <c r="B2154" s="462">
        <v>0.40552111902657761</v>
      </c>
      <c r="C2154" s="461">
        <v>3767.2962723170331</v>
      </c>
      <c r="D2154" s="462">
        <v>0.32151451127276109</v>
      </c>
      <c r="E2154" s="462">
        <v>0.65714764975954498</v>
      </c>
      <c r="F2154" s="516">
        <v>2025.26</v>
      </c>
      <c r="G2154" s="464">
        <v>108089374353.77728</v>
      </c>
      <c r="H2154" s="461">
        <v>5438870.5096188262</v>
      </c>
      <c r="I2154" s="464">
        <v>254709499295.4332</v>
      </c>
      <c r="J2154" s="462">
        <v>0.40552111902657761</v>
      </c>
      <c r="K2154" s="464">
        <v>20390761212.376465</v>
      </c>
      <c r="L2154" s="464">
        <v>15397526133.122332</v>
      </c>
      <c r="M2154" s="464">
        <v>86100698093.595032</v>
      </c>
      <c r="N2154" s="464">
        <v>76598664128.842972</v>
      </c>
      <c r="O2154" s="464">
        <v>34456.884868036766</v>
      </c>
      <c r="P2154" s="461">
        <v>453512.02194857679</v>
      </c>
      <c r="Q2154" s="461">
        <v>249174.23041210303</v>
      </c>
      <c r="R2154" s="464">
        <v>600686030073.4408</v>
      </c>
      <c r="S2154" s="462">
        <v>0.54738463743664079</v>
      </c>
      <c r="T2154" s="462">
        <v>0.34165967997079638</v>
      </c>
      <c r="U2154" s="461">
        <v>16.029934789733929</v>
      </c>
      <c r="V2154" s="464">
        <v>3756216333306.9502</v>
      </c>
      <c r="W2154" s="460">
        <v>1184.9201345493848</v>
      </c>
      <c r="X2154" s="463">
        <v>4.3696308729786325E-2</v>
      </c>
      <c r="Y2154" s="476">
        <v>2.0000000000000001E-4</v>
      </c>
    </row>
    <row r="2155" spans="1:25" x14ac:dyDescent="0.2">
      <c r="A2155" s="475">
        <f t="shared" si="33"/>
        <v>2151</v>
      </c>
      <c r="B2155" s="462">
        <v>0.41443125500382522</v>
      </c>
      <c r="C2155" s="461">
        <v>3412.0646452925002</v>
      </c>
      <c r="D2155" s="462">
        <v>0.92857184949937177</v>
      </c>
      <c r="E2155" s="462">
        <v>0.41511240211988232</v>
      </c>
      <c r="F2155" s="516">
        <v>2024.4</v>
      </c>
      <c r="G2155" s="464">
        <v>500015742237.95367</v>
      </c>
      <c r="H2155" s="461">
        <v>26182971.989878092</v>
      </c>
      <c r="I2155" s="464">
        <v>432898283681.60815</v>
      </c>
      <c r="J2155" s="462">
        <v>5.2743190832788556E-2</v>
      </c>
      <c r="K2155" s="464">
        <v>15699499934.243862</v>
      </c>
      <c r="L2155" s="464">
        <v>37754719448.749054</v>
      </c>
      <c r="M2155" s="464">
        <v>340734159364.81244</v>
      </c>
      <c r="N2155" s="464">
        <v>78799588787.184982</v>
      </c>
      <c r="O2155" s="464">
        <v>35766.194793354181</v>
      </c>
      <c r="P2155" s="461">
        <v>490302.63844295416</v>
      </c>
      <c r="Q2155" s="461">
        <v>312080.09344017314</v>
      </c>
      <c r="R2155" s="464">
        <v>1457650058777.7869</v>
      </c>
      <c r="S2155" s="462">
        <v>0.54108579743549345</v>
      </c>
      <c r="T2155" s="462">
        <v>0.32961951395958378</v>
      </c>
      <c r="U2155" s="461">
        <v>19.913024838976423</v>
      </c>
      <c r="V2155" s="464">
        <v>10206258021261.689</v>
      </c>
      <c r="W2155" s="460">
        <v>3221.5852143437978</v>
      </c>
      <c r="X2155" s="463">
        <v>3.7812831389976688E-2</v>
      </c>
      <c r="Y2155" s="476">
        <v>2.0000000000000001E-4</v>
      </c>
    </row>
    <row r="2156" spans="1:25" x14ac:dyDescent="0.2">
      <c r="A2156" s="475">
        <f t="shared" si="33"/>
        <v>2152</v>
      </c>
      <c r="B2156" s="462">
        <v>0.51529477177818384</v>
      </c>
      <c r="C2156" s="461">
        <v>1500</v>
      </c>
      <c r="D2156" s="462">
        <v>0.72531896845096278</v>
      </c>
      <c r="E2156" s="462">
        <v>0.48781867873519746</v>
      </c>
      <c r="F2156" s="516">
        <v>2024.63</v>
      </c>
      <c r="G2156" s="464">
        <v>138865963011.53418</v>
      </c>
      <c r="H2156" s="461">
        <v>17916715.695780788</v>
      </c>
      <c r="I2156" s="464">
        <v>337483047498.63086</v>
      </c>
      <c r="J2156" s="462">
        <v>0.11384039646769206</v>
      </c>
      <c r="K2156" s="464">
        <v>8658137200.799221</v>
      </c>
      <c r="L2156" s="464">
        <v>223458697.82369274</v>
      </c>
      <c r="M2156" s="464">
        <v>110439744805.33908</v>
      </c>
      <c r="N2156" s="464">
        <v>105322597810.51431</v>
      </c>
      <c r="O2156" s="464">
        <v>32217.437872246039</v>
      </c>
      <c r="P2156" s="461">
        <v>607395.65616433276</v>
      </c>
      <c r="Q2156" s="461">
        <v>412593.85801838338</v>
      </c>
      <c r="R2156" s="464">
        <v>713334576768.06873</v>
      </c>
      <c r="S2156" s="462">
        <v>0.38677196554265392</v>
      </c>
      <c r="T2156" s="462">
        <v>0.22907623888451856</v>
      </c>
      <c r="U2156" s="461">
        <v>18.0346123242564</v>
      </c>
      <c r="V2156" s="464">
        <v>3279509478235.3262</v>
      </c>
      <c r="W2156" s="460">
        <v>1035.3397896255819</v>
      </c>
      <c r="X2156" s="463">
        <v>3.9832701420137451E-2</v>
      </c>
      <c r="Y2156" s="476">
        <v>2.0000000000000001E-4</v>
      </c>
    </row>
    <row r="2157" spans="1:25" x14ac:dyDescent="0.2">
      <c r="A2157" s="475">
        <f t="shared" si="33"/>
        <v>2153</v>
      </c>
      <c r="B2157" s="462">
        <v>0.53921199660711827</v>
      </c>
      <c r="C2157" s="461">
        <v>2861.6287405281309</v>
      </c>
      <c r="D2157" s="462">
        <v>0.63063714458518139</v>
      </c>
      <c r="E2157" s="462">
        <v>0.45685935800321065</v>
      </c>
      <c r="F2157" s="516">
        <v>2026.41</v>
      </c>
      <c r="G2157" s="464">
        <v>87040535196.899612</v>
      </c>
      <c r="H2157" s="461">
        <v>14131148.631599547</v>
      </c>
      <c r="I2157" s="464">
        <v>426447031339.98199</v>
      </c>
      <c r="J2157" s="462">
        <v>0.43529930342188372</v>
      </c>
      <c r="K2157" s="464">
        <v>30724004858.811253</v>
      </c>
      <c r="L2157" s="464">
        <v>58964370439.786324</v>
      </c>
      <c r="M2157" s="464">
        <v>37540827709.312553</v>
      </c>
      <c r="N2157" s="464">
        <v>93096049658.252838</v>
      </c>
      <c r="O2157" s="464">
        <v>19520.7690361924</v>
      </c>
      <c r="P2157" s="461">
        <v>559224.15465755493</v>
      </c>
      <c r="Q2157" s="461">
        <v>376944.67245046369</v>
      </c>
      <c r="R2157" s="464">
        <v>758638832021.61902</v>
      </c>
      <c r="S2157" s="462">
        <v>0.51243156522237288</v>
      </c>
      <c r="T2157" s="462">
        <v>0.36035259605187714</v>
      </c>
      <c r="U2157" s="461">
        <v>14.752865807679568</v>
      </c>
      <c r="V2157" s="464">
        <v>4658890701232.0791</v>
      </c>
      <c r="W2157" s="460">
        <v>1470.5725193817216</v>
      </c>
      <c r="X2157" s="463">
        <v>4.7091892767234377E-2</v>
      </c>
      <c r="Y2157" s="476">
        <v>2.0000000000000001E-4</v>
      </c>
    </row>
    <row r="2158" spans="1:25" x14ac:dyDescent="0.2">
      <c r="A2158" s="475">
        <f t="shared" si="33"/>
        <v>2154</v>
      </c>
      <c r="B2158" s="462">
        <v>0.40737077328242166</v>
      </c>
      <c r="C2158" s="461">
        <v>5110.0111266756066</v>
      </c>
      <c r="D2158" s="462">
        <v>0.21641088603875069</v>
      </c>
      <c r="E2158" s="462">
        <v>0.53112078828829412</v>
      </c>
      <c r="F2158" s="516">
        <v>2025.98</v>
      </c>
      <c r="G2158" s="464">
        <v>103549691655.5955</v>
      </c>
      <c r="H2158" s="461">
        <v>3555795.2074459302</v>
      </c>
      <c r="I2158" s="464">
        <v>174764522519.08276</v>
      </c>
      <c r="J2158" s="462">
        <v>0.40737077328242166</v>
      </c>
      <c r="K2158" s="464">
        <v>5017293407.0962934</v>
      </c>
      <c r="L2158" s="464">
        <v>0</v>
      </c>
      <c r="M2158" s="464">
        <v>58657667664.487373</v>
      </c>
      <c r="N2158" s="464">
        <v>215778598000.80597</v>
      </c>
      <c r="O2158" s="464">
        <v>28008.290846090938</v>
      </c>
      <c r="P2158" s="461">
        <v>1236013.6779082585</v>
      </c>
      <c r="Q2158" s="461">
        <v>832697.86535711365</v>
      </c>
      <c r="R2158" s="464">
        <v>560351104916.95532</v>
      </c>
      <c r="S2158" s="462">
        <v>0.45225485251590464</v>
      </c>
      <c r="T2158" s="462">
        <v>0.35003518706300596</v>
      </c>
      <c r="U2158" s="461">
        <v>16.143585480903077</v>
      </c>
      <c r="V2158" s="464">
        <v>3524015729457.6562</v>
      </c>
      <c r="W2158" s="460">
        <v>1111.9753152441867</v>
      </c>
      <c r="X2158" s="463">
        <v>4.4672487655913522E-2</v>
      </c>
      <c r="Y2158" s="476">
        <v>2.0000000000000001E-4</v>
      </c>
    </row>
    <row r="2159" spans="1:25" x14ac:dyDescent="0.2">
      <c r="A2159" s="475">
        <f t="shared" si="33"/>
        <v>2155</v>
      </c>
      <c r="B2159" s="462">
        <v>0.40501120880497365</v>
      </c>
      <c r="C2159" s="461">
        <v>2326.3799148712478</v>
      </c>
      <c r="D2159" s="462">
        <v>0.81555396982479134</v>
      </c>
      <c r="E2159" s="462">
        <v>0.42657391300898023</v>
      </c>
      <c r="F2159" s="516">
        <v>2024.82</v>
      </c>
      <c r="G2159" s="464">
        <v>321625222995.59674</v>
      </c>
      <c r="H2159" s="461">
        <v>21932165.251074389</v>
      </c>
      <c r="I2159" s="464">
        <v>608940911113.81262</v>
      </c>
      <c r="J2159" s="462">
        <v>0.40501120880497365</v>
      </c>
      <c r="K2159" s="464">
        <v>19356464672.273178</v>
      </c>
      <c r="L2159" s="464">
        <v>0</v>
      </c>
      <c r="M2159" s="464">
        <v>197706681312.50739</v>
      </c>
      <c r="N2159" s="464">
        <v>59732755808.738197</v>
      </c>
      <c r="O2159" s="464">
        <v>31577.09788130653</v>
      </c>
      <c r="P2159" s="461">
        <v>385540.77777584863</v>
      </c>
      <c r="Q2159" s="461">
        <v>233386.81708312221</v>
      </c>
      <c r="R2159" s="464">
        <v>1190032315976.6819</v>
      </c>
      <c r="S2159" s="462">
        <v>0.56255301618857179</v>
      </c>
      <c r="T2159" s="462">
        <v>0.41493615114920679</v>
      </c>
      <c r="U2159" s="461">
        <v>16.871896101905097</v>
      </c>
      <c r="V2159" s="464">
        <v>9249979212303.0391</v>
      </c>
      <c r="W2159" s="460">
        <v>2915.8553993662276</v>
      </c>
      <c r="X2159" s="463">
        <v>4.2870347521245265E-2</v>
      </c>
      <c r="Y2159" s="476">
        <v>2.0000000000000001E-4</v>
      </c>
    </row>
    <row r="2160" spans="1:25" x14ac:dyDescent="0.2">
      <c r="A2160" s="475">
        <f t="shared" si="33"/>
        <v>2156</v>
      </c>
      <c r="B2160" s="462">
        <v>0.60396538950309842</v>
      </c>
      <c r="C2160" s="461">
        <v>3576.3531280078214</v>
      </c>
      <c r="D2160" s="462">
        <v>1.0675867749421588</v>
      </c>
      <c r="E2160" s="462">
        <v>0.28518308444446672</v>
      </c>
      <c r="F2160" s="516">
        <v>2025.65</v>
      </c>
      <c r="G2160" s="464">
        <v>113077216202.67227</v>
      </c>
      <c r="H2160" s="461">
        <v>34768358.719535954</v>
      </c>
      <c r="I2160" s="464">
        <v>691684588537.29407</v>
      </c>
      <c r="J2160" s="462">
        <v>0.22388836364453657</v>
      </c>
      <c r="K2160" s="464">
        <v>19070566205.537552</v>
      </c>
      <c r="L2160" s="464">
        <v>7208290320.485239</v>
      </c>
      <c r="M2160" s="464">
        <v>129728278000.08652</v>
      </c>
      <c r="N2160" s="464">
        <v>118744047944.76419</v>
      </c>
      <c r="O2160" s="464">
        <v>21031.755050872471</v>
      </c>
      <c r="P2160" s="461">
        <v>670784.43450570002</v>
      </c>
      <c r="Q2160" s="461">
        <v>451699.3966133658</v>
      </c>
      <c r="R2160" s="464">
        <v>1318902490965.5845</v>
      </c>
      <c r="S2160" s="462">
        <v>0.44052907981590278</v>
      </c>
      <c r="T2160" s="462">
        <v>0.19727137548239473</v>
      </c>
      <c r="U2160" s="461">
        <v>15.548755520923056</v>
      </c>
      <c r="V2160" s="464">
        <v>4446003262936.2637</v>
      </c>
      <c r="W2160" s="460">
        <v>1403.5941778729791</v>
      </c>
      <c r="X2160" s="463">
        <v>4.7588689087167013E-2</v>
      </c>
      <c r="Y2160" s="476">
        <v>2.0000000000000001E-4</v>
      </c>
    </row>
    <row r="2161" spans="1:25" x14ac:dyDescent="0.2">
      <c r="A2161" s="475">
        <f t="shared" si="33"/>
        <v>2157</v>
      </c>
      <c r="B2161" s="462">
        <v>0.8</v>
      </c>
      <c r="C2161" s="461">
        <v>6205.8705088448605</v>
      </c>
      <c r="D2161" s="462">
        <v>0.72985740212475803</v>
      </c>
      <c r="E2161" s="462">
        <v>0.4603896531287231</v>
      </c>
      <c r="F2161" s="516">
        <v>2023.75</v>
      </c>
      <c r="G2161" s="464">
        <v>155396876446.26224</v>
      </c>
      <c r="H2161" s="461">
        <v>16949893.727634322</v>
      </c>
      <c r="I2161" s="464">
        <v>379049373465.58099</v>
      </c>
      <c r="J2161" s="462">
        <v>0.1956385698872829</v>
      </c>
      <c r="K2161" s="464">
        <v>9604055847.4687538</v>
      </c>
      <c r="L2161" s="464">
        <v>0</v>
      </c>
      <c r="M2161" s="464">
        <v>242364042539.31821</v>
      </c>
      <c r="N2161" s="464">
        <v>111919613569.27246</v>
      </c>
      <c r="O2161" s="464">
        <v>27340.821657287717</v>
      </c>
      <c r="P2161" s="461">
        <v>613691.48321775428</v>
      </c>
      <c r="Q2161" s="461">
        <v>417543.00249738543</v>
      </c>
      <c r="R2161" s="464">
        <v>1014458870829.9495</v>
      </c>
      <c r="S2161" s="462">
        <v>0.51091970814224574</v>
      </c>
      <c r="T2161" s="462">
        <v>0.21067173371138939</v>
      </c>
      <c r="U2161" s="461">
        <v>17.320864006060066</v>
      </c>
      <c r="V2161" s="464">
        <v>4044593087066.4312</v>
      </c>
      <c r="W2161" s="460">
        <v>1276.0304573484887</v>
      </c>
      <c r="X2161" s="463">
        <v>4.2671863488029829E-2</v>
      </c>
      <c r="Y2161" s="476">
        <v>2.0000000000000001E-4</v>
      </c>
    </row>
    <row r="2162" spans="1:25" x14ac:dyDescent="0.2">
      <c r="A2162" s="475">
        <f t="shared" si="33"/>
        <v>2158</v>
      </c>
      <c r="B2162" s="462">
        <v>0.46187886027688901</v>
      </c>
      <c r="C2162" s="461">
        <v>2662.4675911832746</v>
      </c>
      <c r="D2162" s="462">
        <v>0.81108570387930945</v>
      </c>
      <c r="E2162" s="462">
        <v>0.36054836137729729</v>
      </c>
      <c r="F2162" s="516">
        <v>2023.85</v>
      </c>
      <c r="G2162" s="464">
        <v>257771947834.27408</v>
      </c>
      <c r="H2162" s="461">
        <v>21778095.491091415</v>
      </c>
      <c r="I2162" s="464">
        <v>599757320876.43665</v>
      </c>
      <c r="J2162" s="462">
        <v>0.44324291855780629</v>
      </c>
      <c r="K2162" s="464">
        <v>7969321298.0160675</v>
      </c>
      <c r="L2162" s="464">
        <v>0</v>
      </c>
      <c r="M2162" s="464">
        <v>221275040763.29651</v>
      </c>
      <c r="N2162" s="464">
        <v>36878660758.935822</v>
      </c>
      <c r="O2162" s="464">
        <v>16391.390624272703</v>
      </c>
      <c r="P2162" s="461">
        <v>280443.630006055</v>
      </c>
      <c r="Q2162" s="461">
        <v>153628.55972233569</v>
      </c>
      <c r="R2162" s="464">
        <v>1156898067072.6101</v>
      </c>
      <c r="S2162" s="462">
        <v>0.59482082211639153</v>
      </c>
      <c r="T2162" s="462">
        <v>0.40623984790806761</v>
      </c>
      <c r="U2162" s="461">
        <v>16.276258778113249</v>
      </c>
      <c r="V2162" s="464">
        <v>8480015826145.7812</v>
      </c>
      <c r="W2162" s="460">
        <v>2676.8043724294967</v>
      </c>
      <c r="X2162" s="463">
        <v>4.4558319819992892E-2</v>
      </c>
      <c r="Y2162" s="476">
        <v>2.0000000000000001E-4</v>
      </c>
    </row>
    <row r="2163" spans="1:25" x14ac:dyDescent="0.2">
      <c r="A2163" s="475">
        <f t="shared" si="33"/>
        <v>2159</v>
      </c>
      <c r="B2163" s="462">
        <v>0.58543213161228402</v>
      </c>
      <c r="C2163" s="461">
        <v>6239.0961198855694</v>
      </c>
      <c r="D2163" s="462">
        <v>0.50271801100553282</v>
      </c>
      <c r="E2163" s="462">
        <v>0.35701680028887295</v>
      </c>
      <c r="F2163" s="516">
        <v>2026.27</v>
      </c>
      <c r="G2163" s="464">
        <v>100243498211.55782</v>
      </c>
      <c r="H2163" s="461">
        <v>9789103.1773305219</v>
      </c>
      <c r="I2163" s="464">
        <v>371082479563.35712</v>
      </c>
      <c r="J2163" s="462">
        <v>0.49168748428845954</v>
      </c>
      <c r="K2163" s="464">
        <v>30661575921.748619</v>
      </c>
      <c r="L2163" s="464">
        <v>38512462239.698975</v>
      </c>
      <c r="M2163" s="464">
        <v>43145265366.135857</v>
      </c>
      <c r="N2163" s="464">
        <v>93508309519.002533</v>
      </c>
      <c r="O2163" s="464">
        <v>11232.297197305616</v>
      </c>
      <c r="P2163" s="461">
        <v>525935.98910417291</v>
      </c>
      <c r="Q2163" s="461">
        <v>354571.50829753518</v>
      </c>
      <c r="R2163" s="464">
        <v>685849840864.02124</v>
      </c>
      <c r="S2163" s="462">
        <v>0.54161771652631752</v>
      </c>
      <c r="T2163" s="462">
        <v>0.41389469895553083</v>
      </c>
      <c r="U2163" s="461">
        <v>14.942944538092648</v>
      </c>
      <c r="V2163" s="464">
        <v>4786824636020.7988</v>
      </c>
      <c r="W2163" s="460">
        <v>1509.4636397867941</v>
      </c>
      <c r="X2163" s="463">
        <v>4.7527019475875183E-2</v>
      </c>
      <c r="Y2163" s="476">
        <v>2.0000000000000001E-4</v>
      </c>
    </row>
    <row r="2164" spans="1:25" x14ac:dyDescent="0.2">
      <c r="A2164" s="475">
        <f t="shared" si="33"/>
        <v>2160</v>
      </c>
      <c r="B2164" s="462">
        <v>0.60960313569082136</v>
      </c>
      <c r="C2164" s="461">
        <v>3667.8895345523647</v>
      </c>
      <c r="D2164" s="462">
        <v>0.82104270012884017</v>
      </c>
      <c r="E2164" s="462">
        <v>0.64019077057493257</v>
      </c>
      <c r="F2164" s="516">
        <v>2023.75</v>
      </c>
      <c r="G2164" s="464">
        <v>255591279419.15302</v>
      </c>
      <c r="H2164" s="461">
        <v>21911503.380685069</v>
      </c>
      <c r="I2164" s="464">
        <v>396069369590.66998</v>
      </c>
      <c r="J2164" s="462">
        <v>0.14732404245656383</v>
      </c>
      <c r="K2164" s="464">
        <v>6236670210.089962</v>
      </c>
      <c r="L2164" s="464">
        <v>0</v>
      </c>
      <c r="M2164" s="464">
        <v>238329473042.75101</v>
      </c>
      <c r="N2164" s="464">
        <v>70281031951.963577</v>
      </c>
      <c r="O2164" s="464">
        <v>28579.58049818861</v>
      </c>
      <c r="P2164" s="461">
        <v>462426.76031000284</v>
      </c>
      <c r="Q2164" s="461">
        <v>293299.0832926943</v>
      </c>
      <c r="R2164" s="464">
        <v>1005241053023.9718</v>
      </c>
      <c r="S2164" s="462">
        <v>0.50154288212606546</v>
      </c>
      <c r="T2164" s="462">
        <v>0.29566928637945872</v>
      </c>
      <c r="U2164" s="461">
        <v>18.125768784012688</v>
      </c>
      <c r="V2164" s="464">
        <v>5871093628632.5723</v>
      </c>
      <c r="W2164" s="460">
        <v>1850.8184009186152</v>
      </c>
      <c r="X2164" s="463">
        <v>4.0689510269379288E-2</v>
      </c>
      <c r="Y2164" s="476">
        <v>2.0000000000000001E-4</v>
      </c>
    </row>
    <row r="2165" spans="1:25" x14ac:dyDescent="0.2">
      <c r="A2165" s="475">
        <f t="shared" si="33"/>
        <v>2161</v>
      </c>
      <c r="B2165" s="462">
        <v>0.66287359029383486</v>
      </c>
      <c r="C2165" s="461">
        <v>4384.7701979047788</v>
      </c>
      <c r="D2165" s="462">
        <v>0.57702419596029897</v>
      </c>
      <c r="E2165" s="462">
        <v>0.63651156623397764</v>
      </c>
      <c r="F2165" s="516">
        <v>2026.31</v>
      </c>
      <c r="G2165" s="464">
        <v>87841287539.713684</v>
      </c>
      <c r="H2165" s="461">
        <v>11839079.70148145</v>
      </c>
      <c r="I2165" s="464">
        <v>266539398631.57678</v>
      </c>
      <c r="J2165" s="462">
        <v>0.1999651039304372</v>
      </c>
      <c r="K2165" s="464">
        <v>17083943815.181084</v>
      </c>
      <c r="L2165" s="464">
        <v>29872358346.989182</v>
      </c>
      <c r="M2165" s="464">
        <v>42665737433.654739</v>
      </c>
      <c r="N2165" s="464">
        <v>106598317811.04944</v>
      </c>
      <c r="O2165" s="464">
        <v>20827.030097880597</v>
      </c>
      <c r="P2165" s="461">
        <v>613758.51277708379</v>
      </c>
      <c r="Q2165" s="461">
        <v>423376.32351941289</v>
      </c>
      <c r="R2165" s="464">
        <v>591692473986.04614</v>
      </c>
      <c r="S2165" s="462">
        <v>0.41108219164399823</v>
      </c>
      <c r="T2165" s="462">
        <v>0.24692089400672351</v>
      </c>
      <c r="U2165" s="461">
        <v>16.47615015866041</v>
      </c>
      <c r="V2165" s="464">
        <v>2682006976804.4282</v>
      </c>
      <c r="W2165" s="460">
        <v>846.73558952371525</v>
      </c>
      <c r="X2165" s="463">
        <v>4.3938058456441415E-2</v>
      </c>
      <c r="Y2165" s="476">
        <v>2.0000000000000001E-4</v>
      </c>
    </row>
    <row r="2166" spans="1:25" x14ac:dyDescent="0.2">
      <c r="A2166" s="475">
        <f t="shared" si="33"/>
        <v>2162</v>
      </c>
      <c r="B2166" s="462">
        <v>0.64966116053452805</v>
      </c>
      <c r="C2166" s="461">
        <v>2615.8843618631263</v>
      </c>
      <c r="D2166" s="462">
        <v>1.0838115398209287</v>
      </c>
      <c r="E2166" s="462">
        <v>0.36900314815952995</v>
      </c>
      <c r="F2166" s="516">
        <v>2025.43</v>
      </c>
      <c r="G2166" s="464">
        <v>216274421937.38239</v>
      </c>
      <c r="H2166" s="461">
        <v>37560717.97004097</v>
      </c>
      <c r="I2166" s="464">
        <v>708412621254.09155</v>
      </c>
      <c r="J2166" s="462">
        <v>0.20574202696160404</v>
      </c>
      <c r="K2166" s="464">
        <v>19864113112.702347</v>
      </c>
      <c r="L2166" s="464">
        <v>29041247804.741669</v>
      </c>
      <c r="M2166" s="464">
        <v>135449099493.82533</v>
      </c>
      <c r="N2166" s="464">
        <v>36342275363.630035</v>
      </c>
      <c r="O2166" s="464">
        <v>18934.068492783237</v>
      </c>
      <c r="P2166" s="461">
        <v>268291.76233740139</v>
      </c>
      <c r="Q2166" s="461">
        <v>139187.72926594844</v>
      </c>
      <c r="R2166" s="464">
        <v>1215171094624.1704</v>
      </c>
      <c r="S2166" s="462">
        <v>0.43214114181919466</v>
      </c>
      <c r="T2166" s="462">
        <v>0.24684814098505503</v>
      </c>
      <c r="U2166" s="461">
        <v>17.222668110179491</v>
      </c>
      <c r="V2166" s="464">
        <v>5636317955801.4209</v>
      </c>
      <c r="W2166" s="460">
        <v>1779.7386002240887</v>
      </c>
      <c r="X2166" s="463">
        <v>4.308608240156872E-2</v>
      </c>
      <c r="Y2166" s="476">
        <v>2.0000000000000001E-4</v>
      </c>
    </row>
    <row r="2167" spans="1:25" x14ac:dyDescent="0.2">
      <c r="A2167" s="475">
        <f t="shared" si="33"/>
        <v>2163</v>
      </c>
      <c r="B2167" s="462">
        <v>0.4731160482375471</v>
      </c>
      <c r="C2167" s="461">
        <v>3542.8633262280223</v>
      </c>
      <c r="D2167" s="462">
        <v>1.2355569285408285</v>
      </c>
      <c r="E2167" s="462">
        <v>0.27821299935153188</v>
      </c>
      <c r="F2167" s="516">
        <v>2025.21</v>
      </c>
      <c r="G2167" s="464">
        <v>262172909062.7319</v>
      </c>
      <c r="H2167" s="461">
        <v>42652630.921797127</v>
      </c>
      <c r="I2167" s="464">
        <v>884657454807.93384</v>
      </c>
      <c r="J2167" s="462">
        <v>0.33969331405990777</v>
      </c>
      <c r="K2167" s="464">
        <v>44460632973.062279</v>
      </c>
      <c r="L2167" s="464">
        <v>71234092800.283386</v>
      </c>
      <c r="M2167" s="464">
        <v>114617413497.60698</v>
      </c>
      <c r="N2167" s="464">
        <v>21702437880.321232</v>
      </c>
      <c r="O2167" s="464">
        <v>25387.262885107142</v>
      </c>
      <c r="P2167" s="461">
        <v>176891.52987340844</v>
      </c>
      <c r="Q2167" s="461">
        <v>89685.092927083038</v>
      </c>
      <c r="R2167" s="464">
        <v>1438493446935.4431</v>
      </c>
      <c r="S2167" s="462">
        <v>0.49255031345743366</v>
      </c>
      <c r="T2167" s="462">
        <v>0.34339987154484464</v>
      </c>
      <c r="U2167" s="461">
        <v>16.103804230324265</v>
      </c>
      <c r="V2167" s="464">
        <v>8609915171905.9805</v>
      </c>
      <c r="W2167" s="460">
        <v>2716.3102176062584</v>
      </c>
      <c r="X2167" s="463">
        <v>4.6349448409076871E-2</v>
      </c>
      <c r="Y2167" s="476">
        <v>2.0000000000000001E-4</v>
      </c>
    </row>
    <row r="2168" spans="1:25" x14ac:dyDescent="0.2">
      <c r="A2168" s="475">
        <f t="shared" si="33"/>
        <v>2164</v>
      </c>
      <c r="B2168" s="462">
        <v>0.4120076164028118</v>
      </c>
      <c r="C2168" s="461">
        <v>1710.373791830842</v>
      </c>
      <c r="D2168" s="462">
        <v>1.1569074812591618</v>
      </c>
      <c r="E2168" s="462">
        <v>0.50718498260441591</v>
      </c>
      <c r="F2168" s="516">
        <v>2023.75</v>
      </c>
      <c r="G2168" s="464">
        <v>269381226363.51828</v>
      </c>
      <c r="H2168" s="461">
        <v>45345998.872516662</v>
      </c>
      <c r="I2168" s="464">
        <v>655450023407.58655</v>
      </c>
      <c r="J2168" s="462">
        <v>6.0793349489438486E-2</v>
      </c>
      <c r="K2168" s="464">
        <v>18017414357.621105</v>
      </c>
      <c r="L2168" s="464">
        <v>0</v>
      </c>
      <c r="M2168" s="464">
        <v>290006176542.67676</v>
      </c>
      <c r="N2168" s="464">
        <v>53528790635.311546</v>
      </c>
      <c r="O2168" s="464">
        <v>31743.479221371384</v>
      </c>
      <c r="P2168" s="461">
        <v>374342.52074376587</v>
      </c>
      <c r="Q2168" s="461">
        <v>216352.80917524549</v>
      </c>
      <c r="R2168" s="464">
        <v>1373069540385.1113</v>
      </c>
      <c r="S2168" s="462">
        <v>0.42200049255459687</v>
      </c>
      <c r="T2168" s="462">
        <v>0.16610278206899967</v>
      </c>
      <c r="U2168" s="461">
        <v>22.948482769243107</v>
      </c>
      <c r="V2168" s="464">
        <v>5653486297548.3613</v>
      </c>
      <c r="W2168" s="460">
        <v>1781.3227455171607</v>
      </c>
      <c r="X2168" s="463">
        <v>3.2548690012939224E-2</v>
      </c>
      <c r="Y2168" s="476">
        <v>2.0000000000000001E-4</v>
      </c>
    </row>
    <row r="2169" spans="1:25" x14ac:dyDescent="0.2">
      <c r="A2169" s="475">
        <f t="shared" si="33"/>
        <v>2165</v>
      </c>
      <c r="B2169" s="462">
        <v>0.40446347363416413</v>
      </c>
      <c r="C2169" s="461">
        <v>4268.5216788911639</v>
      </c>
      <c r="D2169" s="462">
        <v>0.3798291532158144</v>
      </c>
      <c r="E2169" s="462">
        <v>0.51742807576506777</v>
      </c>
      <c r="F2169" s="516">
        <v>2023.97</v>
      </c>
      <c r="G2169" s="464">
        <v>287988201398.53436</v>
      </c>
      <c r="H2169" s="461">
        <v>6779921.9566141376</v>
      </c>
      <c r="I2169" s="464">
        <v>257666579149.08279</v>
      </c>
      <c r="J2169" s="462">
        <v>0.40446347363416413</v>
      </c>
      <c r="K2169" s="464">
        <v>5144924431.9294167</v>
      </c>
      <c r="L2169" s="464">
        <v>0</v>
      </c>
      <c r="M2169" s="464">
        <v>390712685226.01398</v>
      </c>
      <c r="N2169" s="464">
        <v>51023788400.379349</v>
      </c>
      <c r="O2169" s="464">
        <v>25793.360955807235</v>
      </c>
      <c r="P2169" s="461">
        <v>344099.31387948338</v>
      </c>
      <c r="Q2169" s="461">
        <v>173741.90295931368</v>
      </c>
      <c r="R2169" s="464">
        <v>955557431387.44897</v>
      </c>
      <c r="S2169" s="462">
        <v>0.66106897063133541</v>
      </c>
      <c r="T2169" s="462">
        <v>0.3854946668803354</v>
      </c>
      <c r="U2169" s="461">
        <v>17.667777594952724</v>
      </c>
      <c r="V2169" s="464">
        <v>7236250700933.5889</v>
      </c>
      <c r="W2169" s="460">
        <v>2283.9043176149548</v>
      </c>
      <c r="X2169" s="463">
        <v>4.086064702543156E-2</v>
      </c>
      <c r="Y2169" s="476">
        <v>2.0000000000000001E-4</v>
      </c>
    </row>
    <row r="2170" spans="1:25" x14ac:dyDescent="0.2">
      <c r="A2170" s="475">
        <f t="shared" si="33"/>
        <v>2166</v>
      </c>
      <c r="B2170" s="462">
        <v>0.64584596173321329</v>
      </c>
      <c r="C2170" s="461">
        <v>1500</v>
      </c>
      <c r="D2170" s="462">
        <v>1.0528299294668895</v>
      </c>
      <c r="E2170" s="462">
        <v>0.38978777305944523</v>
      </c>
      <c r="F2170" s="516">
        <v>2026.9</v>
      </c>
      <c r="G2170" s="464">
        <v>156156736641.30762</v>
      </c>
      <c r="H2170" s="461">
        <v>36571669.622034892</v>
      </c>
      <c r="I2170" s="464">
        <v>669363299883.81042</v>
      </c>
      <c r="J2170" s="462">
        <v>0.14554076745227928</v>
      </c>
      <c r="K2170" s="464">
        <v>21340408495.49081</v>
      </c>
      <c r="L2170" s="464">
        <v>18560947740.572792</v>
      </c>
      <c r="M2170" s="464">
        <v>126622748352.83624</v>
      </c>
      <c r="N2170" s="464">
        <v>58320950071.11599</v>
      </c>
      <c r="O2170" s="464">
        <v>35019.391317957139</v>
      </c>
      <c r="P2170" s="461">
        <v>366922.04203450237</v>
      </c>
      <c r="Q2170" s="461">
        <v>213179.90939469053</v>
      </c>
      <c r="R2170" s="464">
        <v>1000979322822.934</v>
      </c>
      <c r="S2170" s="462">
        <v>0.32632854142682155</v>
      </c>
      <c r="T2170" s="462">
        <v>0.20945276599257776</v>
      </c>
      <c r="U2170" s="461">
        <v>17.301235763678715</v>
      </c>
      <c r="V2170" s="464">
        <v>4096147486891.8887</v>
      </c>
      <c r="W2170" s="460">
        <v>1290.7547391337705</v>
      </c>
      <c r="X2170" s="463">
        <v>4.1458872464615257E-2</v>
      </c>
      <c r="Y2170" s="476">
        <v>2.0000000000000001E-4</v>
      </c>
    </row>
    <row r="2171" spans="1:25" x14ac:dyDescent="0.2">
      <c r="A2171" s="475">
        <f t="shared" si="33"/>
        <v>2167</v>
      </c>
      <c r="B2171" s="462">
        <v>0.51522885683222719</v>
      </c>
      <c r="C2171" s="461">
        <v>1500</v>
      </c>
      <c r="D2171" s="462">
        <v>0.72075343384247648</v>
      </c>
      <c r="E2171" s="462">
        <v>0.33887896467431339</v>
      </c>
      <c r="F2171" s="516">
        <v>2025.6</v>
      </c>
      <c r="G2171" s="464">
        <v>84254605652.357147</v>
      </c>
      <c r="H2171" s="461">
        <v>17577065.129333686</v>
      </c>
      <c r="I2171" s="464">
        <v>562064197702.18787</v>
      </c>
      <c r="J2171" s="462">
        <v>0.51522885683222719</v>
      </c>
      <c r="K2171" s="464">
        <v>22688458432.77536</v>
      </c>
      <c r="L2171" s="464">
        <v>16459611929.298016</v>
      </c>
      <c r="M2171" s="464">
        <v>38898534032.086403</v>
      </c>
      <c r="N2171" s="464">
        <v>53614924407.713425</v>
      </c>
      <c r="O2171" s="464">
        <v>40040.385612876918</v>
      </c>
      <c r="P2171" s="461">
        <v>383199.27275767433</v>
      </c>
      <c r="Q2171" s="461">
        <v>234114.57828968059</v>
      </c>
      <c r="R2171" s="464">
        <v>798018695121.224</v>
      </c>
      <c r="S2171" s="462">
        <v>0.54988889339778779</v>
      </c>
      <c r="T2171" s="462">
        <v>0.40907871885930097</v>
      </c>
      <c r="U2171" s="461">
        <v>14.460965849236175</v>
      </c>
      <c r="V2171" s="464">
        <v>5393144801430.0742</v>
      </c>
      <c r="W2171" s="460">
        <v>1701.6056336698589</v>
      </c>
      <c r="X2171" s="463">
        <v>4.8582418351448241E-2</v>
      </c>
      <c r="Y2171" s="476">
        <v>2.0000000000000001E-4</v>
      </c>
    </row>
    <row r="2172" spans="1:25" x14ac:dyDescent="0.2">
      <c r="A2172" s="475">
        <f t="shared" si="33"/>
        <v>2168</v>
      </c>
      <c r="B2172" s="462">
        <v>0.62527499152105714</v>
      </c>
      <c r="C2172" s="461">
        <v>11249.729208331468</v>
      </c>
      <c r="D2172" s="462">
        <v>0.87590624527733651</v>
      </c>
      <c r="E2172" s="462">
        <v>0.49133977040101345</v>
      </c>
      <c r="F2172" s="516">
        <v>2024.72</v>
      </c>
      <c r="G2172" s="464">
        <v>279125571123.73511</v>
      </c>
      <c r="H2172" s="461">
        <v>20170769.328469664</v>
      </c>
      <c r="I2172" s="464">
        <v>350827610064.79346</v>
      </c>
      <c r="J2172" s="462">
        <v>-4.4593788138237889E-2</v>
      </c>
      <c r="K2172" s="464">
        <v>4438254688.5768309</v>
      </c>
      <c r="L2172" s="464">
        <v>7656661054.757947</v>
      </c>
      <c r="M2172" s="464">
        <v>228364894008.68118</v>
      </c>
      <c r="N2172" s="464">
        <v>8495136415.5954514</v>
      </c>
      <c r="O2172" s="464">
        <v>32689.427229744746</v>
      </c>
      <c r="P2172" s="461">
        <v>126975.96157376758</v>
      </c>
      <c r="Q2172" s="461">
        <v>30986.219607802792</v>
      </c>
      <c r="R2172" s="464">
        <v>905262694397.62854</v>
      </c>
      <c r="S2172" s="462">
        <v>0.46562000902891804</v>
      </c>
      <c r="T2172" s="462">
        <v>0.2833605490053337</v>
      </c>
      <c r="U2172" s="461">
        <v>22.013480298692588</v>
      </c>
      <c r="V2172" s="464">
        <v>5947694273044.0605</v>
      </c>
      <c r="W2172" s="460">
        <v>1875.7350316737352</v>
      </c>
      <c r="X2172" s="463">
        <v>3.4976865136911117E-2</v>
      </c>
      <c r="Y2172" s="476">
        <v>2.0000000000000001E-4</v>
      </c>
    </row>
    <row r="2173" spans="1:25" x14ac:dyDescent="0.2">
      <c r="A2173" s="475">
        <f t="shared" si="33"/>
        <v>2169</v>
      </c>
      <c r="B2173" s="462">
        <v>0.39949100006725696</v>
      </c>
      <c r="C2173" s="461">
        <v>8537.9324762469314</v>
      </c>
      <c r="D2173" s="462">
        <v>1.090988116686427</v>
      </c>
      <c r="E2173" s="462">
        <v>0.6631404090731946</v>
      </c>
      <c r="F2173" s="516">
        <v>2024.24</v>
      </c>
      <c r="G2173" s="464">
        <v>381557071932.54016</v>
      </c>
      <c r="H2173" s="461">
        <v>21536929.120086506</v>
      </c>
      <c r="I2173" s="464">
        <v>383070501620.1684</v>
      </c>
      <c r="J2173" s="462">
        <v>7.9059205210755268E-2</v>
      </c>
      <c r="K2173" s="464">
        <v>14744871387.768444</v>
      </c>
      <c r="L2173" s="464">
        <v>0</v>
      </c>
      <c r="M2173" s="464">
        <v>350232714213.32916</v>
      </c>
      <c r="N2173" s="464">
        <v>3415484253.6848359</v>
      </c>
      <c r="O2173" s="464">
        <v>45000</v>
      </c>
      <c r="P2173" s="461">
        <v>76455.613084983837</v>
      </c>
      <c r="Q2173" s="461">
        <v>13677.153271245961</v>
      </c>
      <c r="R2173" s="464">
        <v>1255048387643.6714</v>
      </c>
      <c r="S2173" s="462">
        <v>0.57622581102568249</v>
      </c>
      <c r="T2173" s="462">
        <v>0.31296816362765179</v>
      </c>
      <c r="U2173" s="461">
        <v>19.340733460106939</v>
      </c>
      <c r="V2173" s="464">
        <v>8091511067150.5771</v>
      </c>
      <c r="W2173" s="460">
        <v>2551.6527000202173</v>
      </c>
      <c r="X2173" s="463">
        <v>3.9029752435423025E-2</v>
      </c>
      <c r="Y2173" s="476">
        <v>2.0000000000000001E-4</v>
      </c>
    </row>
    <row r="2174" spans="1:25" x14ac:dyDescent="0.2">
      <c r="A2174" s="475">
        <f t="shared" si="33"/>
        <v>2170</v>
      </c>
      <c r="B2174" s="462">
        <v>0.61044845595568809</v>
      </c>
      <c r="C2174" s="461">
        <v>6235.140873097449</v>
      </c>
      <c r="D2174" s="462">
        <v>0.9244993451939385</v>
      </c>
      <c r="E2174" s="462">
        <v>0.30219527218355469</v>
      </c>
      <c r="F2174" s="516">
        <v>2027.95</v>
      </c>
      <c r="G2174" s="464">
        <v>37574295339.842766</v>
      </c>
      <c r="H2174" s="461">
        <v>25949337.510990515</v>
      </c>
      <c r="I2174" s="464">
        <v>572854352400.39441</v>
      </c>
      <c r="J2174" s="462">
        <v>0.25627197120668399</v>
      </c>
      <c r="K2174" s="464">
        <v>21449453240.759789</v>
      </c>
      <c r="L2174" s="464">
        <v>48471497406.232811</v>
      </c>
      <c r="M2174" s="464">
        <v>0</v>
      </c>
      <c r="N2174" s="464">
        <v>76769145401.809341</v>
      </c>
      <c r="O2174" s="464">
        <v>33235.756407661429</v>
      </c>
      <c r="P2174" s="461">
        <v>466262.77489689924</v>
      </c>
      <c r="Q2174" s="461">
        <v>293287.17594987852</v>
      </c>
      <c r="R2174" s="464">
        <v>734597936009.92688</v>
      </c>
      <c r="S2174" s="462">
        <v>0.30657189412480451</v>
      </c>
      <c r="T2174" s="462">
        <v>0.19235170602395474</v>
      </c>
      <c r="U2174" s="461">
        <v>14.337375522355083</v>
      </c>
      <c r="V2174" s="464">
        <v>2242583947873.5952</v>
      </c>
      <c r="W2174" s="460">
        <v>707.02609656041705</v>
      </c>
      <c r="X2174" s="463">
        <v>5.1498478520758756E-2</v>
      </c>
      <c r="Y2174" s="476">
        <v>2.0000000000000001E-4</v>
      </c>
    </row>
    <row r="2175" spans="1:25" x14ac:dyDescent="0.2">
      <c r="A2175" s="475">
        <f t="shared" si="33"/>
        <v>2171</v>
      </c>
      <c r="B2175" s="462">
        <v>0.62692624353075554</v>
      </c>
      <c r="C2175" s="461">
        <v>1500</v>
      </c>
      <c r="D2175" s="462">
        <v>0.66910684416603816</v>
      </c>
      <c r="E2175" s="462">
        <v>0.36640998620953685</v>
      </c>
      <c r="F2175" s="516">
        <v>2024.06</v>
      </c>
      <c r="G2175" s="464">
        <v>241907832047.53976</v>
      </c>
      <c r="H2175" s="461">
        <v>16145620.277477656</v>
      </c>
      <c r="I2175" s="464">
        <v>357126475216.15521</v>
      </c>
      <c r="J2175" s="462">
        <v>0.22938756184261444</v>
      </c>
      <c r="K2175" s="464">
        <v>8664382416.2215042</v>
      </c>
      <c r="L2175" s="464">
        <v>0</v>
      </c>
      <c r="M2175" s="464">
        <v>201867173272.21426</v>
      </c>
      <c r="N2175" s="464">
        <v>43435988974.706711</v>
      </c>
      <c r="O2175" s="464">
        <v>30198.156318860671</v>
      </c>
      <c r="P2175" s="461">
        <v>296197.42399992672</v>
      </c>
      <c r="Q2175" s="461">
        <v>168631.13331243524</v>
      </c>
      <c r="R2175" s="464">
        <v>898177950423.92236</v>
      </c>
      <c r="S2175" s="462">
        <v>0.54315864942588543</v>
      </c>
      <c r="T2175" s="462">
        <v>0.32133210883233682</v>
      </c>
      <c r="U2175" s="461">
        <v>17.983740383118437</v>
      </c>
      <c r="V2175" s="464">
        <v>5727441472019.749</v>
      </c>
      <c r="W2175" s="460">
        <v>1807.9218401770399</v>
      </c>
      <c r="X2175" s="463">
        <v>4.0456659076371845E-2</v>
      </c>
      <c r="Y2175" s="476">
        <v>2.0000000000000001E-4</v>
      </c>
    </row>
    <row r="2176" spans="1:25" x14ac:dyDescent="0.2">
      <c r="A2176" s="475">
        <f t="shared" si="33"/>
        <v>2172</v>
      </c>
      <c r="B2176" s="462">
        <v>0.57085944683141732</v>
      </c>
      <c r="C2176" s="461">
        <v>4106.4022401523544</v>
      </c>
      <c r="D2176" s="462">
        <v>0.81857687657295508</v>
      </c>
      <c r="E2176" s="462">
        <v>0.20534305575277723</v>
      </c>
      <c r="F2176" s="516">
        <v>2025.25</v>
      </c>
      <c r="G2176" s="464">
        <v>117580480274.26396</v>
      </c>
      <c r="H2176" s="461">
        <v>20716378.359651387</v>
      </c>
      <c r="I2176" s="464">
        <v>525102880423.16644</v>
      </c>
      <c r="J2176" s="462">
        <v>0.39849719346545898</v>
      </c>
      <c r="K2176" s="464">
        <v>5568890207.7350664</v>
      </c>
      <c r="L2176" s="464">
        <v>4270798917.2784743</v>
      </c>
      <c r="M2176" s="464">
        <v>180140352666.9259</v>
      </c>
      <c r="N2176" s="464">
        <v>27473671020.423218</v>
      </c>
      <c r="O2176" s="464">
        <v>36384.312984222976</v>
      </c>
      <c r="P2176" s="461">
        <v>232579.90492169725</v>
      </c>
      <c r="Q2176" s="461">
        <v>118333.32063407215</v>
      </c>
      <c r="R2176" s="464">
        <v>1077628591847.9098</v>
      </c>
      <c r="S2176" s="462">
        <v>0.58970970434258752</v>
      </c>
      <c r="T2176" s="462">
        <v>0.25322138685040907</v>
      </c>
      <c r="U2176" s="461">
        <v>15.5526152310646</v>
      </c>
      <c r="V2176" s="464">
        <v>4716506270610.998</v>
      </c>
      <c r="W2176" s="460">
        <v>1487.0277557256516</v>
      </c>
      <c r="X2176" s="463">
        <v>4.5924669404430407E-2</v>
      </c>
      <c r="Y2176" s="476">
        <v>2.0000000000000001E-4</v>
      </c>
    </row>
    <row r="2177" spans="1:25" x14ac:dyDescent="0.2">
      <c r="A2177" s="475">
        <f t="shared" si="33"/>
        <v>2173</v>
      </c>
      <c r="B2177" s="462">
        <v>0.56905708570004654</v>
      </c>
      <c r="C2177" s="461">
        <v>4949.1562543781338</v>
      </c>
      <c r="D2177" s="462">
        <v>0.9909774453822302</v>
      </c>
      <c r="E2177" s="462">
        <v>0.23907486967190575</v>
      </c>
      <c r="F2177" s="516">
        <v>2024.18</v>
      </c>
      <c r="G2177" s="464">
        <v>246668158811.2529</v>
      </c>
      <c r="H2177" s="461">
        <v>30637823.275256868</v>
      </c>
      <c r="I2177" s="464">
        <v>710212395592.78748</v>
      </c>
      <c r="J2177" s="462">
        <v>0.35175945221123495</v>
      </c>
      <c r="K2177" s="464">
        <v>25998245174.44466</v>
      </c>
      <c r="L2177" s="464">
        <v>0</v>
      </c>
      <c r="M2177" s="464">
        <v>205327414174.74908</v>
      </c>
      <c r="N2177" s="464">
        <v>85500532668.925491</v>
      </c>
      <c r="O2177" s="464">
        <v>30003.260404594756</v>
      </c>
      <c r="P2177" s="461">
        <v>534573.21566232922</v>
      </c>
      <c r="Q2177" s="461">
        <v>345198.30193202471</v>
      </c>
      <c r="R2177" s="464">
        <v>1381179621017.5576</v>
      </c>
      <c r="S2177" s="462">
        <v>0.52758585347857645</v>
      </c>
      <c r="T2177" s="462">
        <v>0.30823799871619612</v>
      </c>
      <c r="U2177" s="461">
        <v>16.399434217311878</v>
      </c>
      <c r="V2177" s="464">
        <v>7690111022699.9951</v>
      </c>
      <c r="W2177" s="460">
        <v>2424.7229337445251</v>
      </c>
      <c r="X2177" s="463">
        <v>4.4639794109772001E-2</v>
      </c>
      <c r="Y2177" s="476">
        <v>2.0000000000000001E-4</v>
      </c>
    </row>
    <row r="2178" spans="1:25" x14ac:dyDescent="0.2">
      <c r="A2178" s="475">
        <f t="shared" si="33"/>
        <v>2174</v>
      </c>
      <c r="B2178" s="462">
        <v>0.41150312861936944</v>
      </c>
      <c r="C2178" s="461">
        <v>7176.0825454150799</v>
      </c>
      <c r="D2178" s="462">
        <v>0.75391390096910549</v>
      </c>
      <c r="E2178" s="462">
        <v>0.56226744531659378</v>
      </c>
      <c r="F2178" s="516">
        <v>2023.75</v>
      </c>
      <c r="G2178" s="464">
        <v>486466004257.65552</v>
      </c>
      <c r="H2178" s="461">
        <v>17335491.80476724</v>
      </c>
      <c r="I2178" s="464">
        <v>554282067391.08057</v>
      </c>
      <c r="J2178" s="462">
        <v>0.41150312861936944</v>
      </c>
      <c r="K2178" s="464">
        <v>9757076575.8225231</v>
      </c>
      <c r="L2178" s="464">
        <v>0</v>
      </c>
      <c r="M2178" s="464">
        <v>526618964857.71899</v>
      </c>
      <c r="N2178" s="464">
        <v>24086006242.878746</v>
      </c>
      <c r="O2178" s="464">
        <v>29956.842317469309</v>
      </c>
      <c r="P2178" s="461">
        <v>213371.40505311289</v>
      </c>
      <c r="Q2178" s="461">
        <v>105686.83732262664</v>
      </c>
      <c r="R2178" s="464">
        <v>1584091304419.1125</v>
      </c>
      <c r="S2178" s="462">
        <v>0.65227558816520603</v>
      </c>
      <c r="T2178" s="462">
        <v>0.42319925252669421</v>
      </c>
      <c r="U2178" s="461">
        <v>17.336614140827475</v>
      </c>
      <c r="V2178" s="464">
        <v>12743963402303.271</v>
      </c>
      <c r="W2178" s="460">
        <v>4020.1855205465622</v>
      </c>
      <c r="X2178" s="463">
        <v>4.2275558073432966E-2</v>
      </c>
      <c r="Y2178" s="476">
        <v>2.0000000000000001E-4</v>
      </c>
    </row>
    <row r="2179" spans="1:25" x14ac:dyDescent="0.2">
      <c r="A2179" s="475">
        <f t="shared" si="33"/>
        <v>2175</v>
      </c>
      <c r="B2179" s="462">
        <v>0.66496615809524728</v>
      </c>
      <c r="C2179" s="461">
        <v>6056.5295585106323</v>
      </c>
      <c r="D2179" s="462">
        <v>0.9080741456900111</v>
      </c>
      <c r="E2179" s="462">
        <v>0.18520607418298896</v>
      </c>
      <c r="F2179" s="516">
        <v>2027.39</v>
      </c>
      <c r="G2179" s="464">
        <v>83180236722.208878</v>
      </c>
      <c r="H2179" s="461">
        <v>25508666.392982833</v>
      </c>
      <c r="I2179" s="464">
        <v>615155271896.62097</v>
      </c>
      <c r="J2179" s="462">
        <v>0.34982331548058798</v>
      </c>
      <c r="K2179" s="464">
        <v>35720712035.975266</v>
      </c>
      <c r="L2179" s="464">
        <v>154884291090.79727</v>
      </c>
      <c r="M2179" s="464">
        <v>0</v>
      </c>
      <c r="N2179" s="464">
        <v>31507670603.388508</v>
      </c>
      <c r="O2179" s="464">
        <v>37823.441585388486</v>
      </c>
      <c r="P2179" s="461">
        <v>246551.88094266024</v>
      </c>
      <c r="Q2179" s="461">
        <v>126761.95812031435</v>
      </c>
      <c r="R2179" s="464">
        <v>891061760217.0509</v>
      </c>
      <c r="S2179" s="462">
        <v>0.45718029211145073</v>
      </c>
      <c r="T2179" s="462">
        <v>0.29667061800289496</v>
      </c>
      <c r="U2179" s="461">
        <v>14.674857373030473</v>
      </c>
      <c r="V2179" s="464">
        <v>4293931423766.7178</v>
      </c>
      <c r="W2179" s="460">
        <v>1354.7293777338891</v>
      </c>
      <c r="X2179" s="463">
        <v>4.9462064840534954E-2</v>
      </c>
      <c r="Y2179" s="476">
        <v>2.0000000000000001E-4</v>
      </c>
    </row>
    <row r="2180" spans="1:25" x14ac:dyDescent="0.2">
      <c r="A2180" s="475">
        <f t="shared" si="33"/>
        <v>2176</v>
      </c>
      <c r="B2180" s="462">
        <v>0.38382770836100355</v>
      </c>
      <c r="C2180" s="461">
        <v>2231.708299774532</v>
      </c>
      <c r="D2180" s="462">
        <v>0.8286798249481433</v>
      </c>
      <c r="E2180" s="462">
        <v>0.59424359342467159</v>
      </c>
      <c r="F2180" s="516">
        <v>2026.72</v>
      </c>
      <c r="G2180" s="464">
        <v>115173689880.66922</v>
      </c>
      <c r="H2180" s="461">
        <v>22520592.761638131</v>
      </c>
      <c r="I2180" s="464">
        <v>511769988282.01678</v>
      </c>
      <c r="J2180" s="462">
        <v>0.28166124322289621</v>
      </c>
      <c r="K2180" s="464">
        <v>15809442313.629185</v>
      </c>
      <c r="L2180" s="464">
        <v>31867817164.81134</v>
      </c>
      <c r="M2180" s="464">
        <v>11402417720.593861</v>
      </c>
      <c r="N2180" s="464">
        <v>63974460157.140862</v>
      </c>
      <c r="O2180" s="464">
        <v>27296.593723729911</v>
      </c>
      <c r="P2180" s="461">
        <v>402376.60947611567</v>
      </c>
      <c r="Q2180" s="461">
        <v>246084.38618404052</v>
      </c>
      <c r="R2180" s="464">
        <v>774768461347.16553</v>
      </c>
      <c r="S2180" s="462">
        <v>0.40439069290390239</v>
      </c>
      <c r="T2180" s="462">
        <v>0.26399490307134371</v>
      </c>
      <c r="U2180" s="461">
        <v>16.263448870498504</v>
      </c>
      <c r="V2180" s="464">
        <v>3806873683959.6011</v>
      </c>
      <c r="W2180" s="460">
        <v>1200.9313154513939</v>
      </c>
      <c r="X2180" s="463">
        <v>4.2738897131773035E-2</v>
      </c>
      <c r="Y2180" s="476">
        <v>2.0000000000000001E-4</v>
      </c>
    </row>
    <row r="2181" spans="1:25" x14ac:dyDescent="0.2">
      <c r="A2181" s="475">
        <f t="shared" si="33"/>
        <v>2177</v>
      </c>
      <c r="B2181" s="462">
        <v>0.35739055082384852</v>
      </c>
      <c r="C2181" s="461">
        <v>1500</v>
      </c>
      <c r="D2181" s="462">
        <v>0.93495254818049589</v>
      </c>
      <c r="E2181" s="462">
        <v>0.46191591826211653</v>
      </c>
      <c r="F2181" s="516">
        <v>2024.41</v>
      </c>
      <c r="G2181" s="464">
        <v>544498113240.04761</v>
      </c>
      <c r="H2181" s="461">
        <v>28859202.261083134</v>
      </c>
      <c r="I2181" s="464">
        <v>674397322213.44141</v>
      </c>
      <c r="J2181" s="462">
        <v>0.34254695783837086</v>
      </c>
      <c r="K2181" s="464">
        <v>14453687756.927902</v>
      </c>
      <c r="L2181" s="464">
        <v>0</v>
      </c>
      <c r="M2181" s="464">
        <v>350795833061.51801</v>
      </c>
      <c r="N2181" s="464">
        <v>139159615449.8923</v>
      </c>
      <c r="O2181" s="464">
        <v>29167.266231663732</v>
      </c>
      <c r="P2181" s="461">
        <v>776392.28032729612</v>
      </c>
      <c r="Q2181" s="461">
        <v>542648.49298168253</v>
      </c>
      <c r="R2181" s="464">
        <v>1693860688821.9517</v>
      </c>
      <c r="S2181" s="462">
        <v>0.56956477352523571</v>
      </c>
      <c r="T2181" s="462">
        <v>0.42142985397150323</v>
      </c>
      <c r="U2181" s="461">
        <v>17.55237573122292</v>
      </c>
      <c r="V2181" s="464">
        <v>13691884240660.861</v>
      </c>
      <c r="W2181" s="460">
        <v>4319.4955230913429</v>
      </c>
      <c r="X2181" s="463">
        <v>4.1623803517352495E-2</v>
      </c>
      <c r="Y2181" s="476">
        <v>2.0000000000000001E-4</v>
      </c>
    </row>
    <row r="2182" spans="1:25" x14ac:dyDescent="0.2">
      <c r="A2182" s="475">
        <f t="shared" si="33"/>
        <v>2178</v>
      </c>
      <c r="B2182" s="462">
        <v>0.57663717980665574</v>
      </c>
      <c r="C2182" s="461">
        <v>6442.4182952750543</v>
      </c>
      <c r="D2182" s="462">
        <v>0.2</v>
      </c>
      <c r="E2182" s="462">
        <v>0.26546067104238485</v>
      </c>
      <c r="F2182" s="516">
        <v>2023.75</v>
      </c>
      <c r="G2182" s="464">
        <v>152181173730.23035</v>
      </c>
      <c r="H2182" s="461">
        <v>3345538.7131503602</v>
      </c>
      <c r="I2182" s="464">
        <v>154848478533.4827</v>
      </c>
      <c r="J2182" s="462">
        <v>0.51339783642337222</v>
      </c>
      <c r="K2182" s="464">
        <v>5115557679.0715771</v>
      </c>
      <c r="L2182" s="464">
        <v>0</v>
      </c>
      <c r="M2182" s="464">
        <v>170480541837.59915</v>
      </c>
      <c r="N2182" s="464">
        <v>27970710720.320122</v>
      </c>
      <c r="O2182" s="464">
        <v>32528.366423538395</v>
      </c>
      <c r="P2182" s="461">
        <v>234626.44213163882</v>
      </c>
      <c r="Q2182" s="461">
        <v>107065.11125891304</v>
      </c>
      <c r="R2182" s="464">
        <v>484195515893.323</v>
      </c>
      <c r="S2182" s="462">
        <v>0.67243114631644874</v>
      </c>
      <c r="T2182" s="462">
        <v>0.46552963780147288</v>
      </c>
      <c r="U2182" s="461">
        <v>17.013802393316819</v>
      </c>
      <c r="V2182" s="464">
        <v>4359251800435.8193</v>
      </c>
      <c r="W2182" s="460">
        <v>1374.9692676170505</v>
      </c>
      <c r="X2182" s="463">
        <v>4.1545880248016996E-2</v>
      </c>
      <c r="Y2182" s="476">
        <v>2.0000000000000001E-4</v>
      </c>
    </row>
    <row r="2183" spans="1:25" x14ac:dyDescent="0.2">
      <c r="A2183" s="475">
        <f t="shared" ref="A2183:A2246" si="34">A2182+1</f>
        <v>2179</v>
      </c>
      <c r="B2183" s="462">
        <v>0.49136066596592692</v>
      </c>
      <c r="C2183" s="461">
        <v>9042.066117189077</v>
      </c>
      <c r="D2183" s="462">
        <v>0.88265775677340752</v>
      </c>
      <c r="E2183" s="462">
        <v>0.19240213824523245</v>
      </c>
      <c r="F2183" s="516">
        <v>2024.86</v>
      </c>
      <c r="G2183" s="464">
        <v>254379494928.36945</v>
      </c>
      <c r="H2183" s="461">
        <v>20555043.150170263</v>
      </c>
      <c r="I2183" s="464">
        <v>461469639174.44812</v>
      </c>
      <c r="J2183" s="462">
        <v>0.30956722740165254</v>
      </c>
      <c r="K2183" s="464">
        <v>10017135969.28299</v>
      </c>
      <c r="L2183" s="464">
        <v>0</v>
      </c>
      <c r="M2183" s="464">
        <v>223143033839.19028</v>
      </c>
      <c r="N2183" s="464">
        <v>6468428967.4669218</v>
      </c>
      <c r="O2183" s="464">
        <v>31330.866941882625</v>
      </c>
      <c r="P2183" s="461">
        <v>118942.5169397899</v>
      </c>
      <c r="Q2183" s="461">
        <v>28293.684184244987</v>
      </c>
      <c r="R2183" s="464">
        <v>1043050577964.3499</v>
      </c>
      <c r="S2183" s="462">
        <v>0.57585820316439873</v>
      </c>
      <c r="T2183" s="462">
        <v>0.34175797309660533</v>
      </c>
      <c r="U2183" s="461">
        <v>17.246084052375661</v>
      </c>
      <c r="V2183" s="464">
        <v>6638561523446.2129</v>
      </c>
      <c r="W2183" s="460">
        <v>2096.7502729034504</v>
      </c>
      <c r="X2183" s="463">
        <v>4.3304972256173323E-2</v>
      </c>
      <c r="Y2183" s="476">
        <v>2.0000000000000001E-4</v>
      </c>
    </row>
    <row r="2184" spans="1:25" x14ac:dyDescent="0.2">
      <c r="A2184" s="475">
        <f t="shared" si="34"/>
        <v>2180</v>
      </c>
      <c r="B2184" s="462">
        <v>0.52843475047837152</v>
      </c>
      <c r="C2184" s="461">
        <v>5597.8726204052</v>
      </c>
      <c r="D2184" s="462">
        <v>0.45789453789653661</v>
      </c>
      <c r="E2184" s="462">
        <v>0.7</v>
      </c>
      <c r="F2184" s="516">
        <v>2023.75</v>
      </c>
      <c r="G2184" s="464">
        <v>371595824011.28735</v>
      </c>
      <c r="H2184" s="461">
        <v>8657578.8336991742</v>
      </c>
      <c r="I2184" s="464">
        <v>307310904127.90881</v>
      </c>
      <c r="J2184" s="462">
        <v>0.49004683785498848</v>
      </c>
      <c r="K2184" s="464">
        <v>4849575439.8444071</v>
      </c>
      <c r="L2184" s="464">
        <v>0</v>
      </c>
      <c r="M2184" s="464">
        <v>440112360387.09204</v>
      </c>
      <c r="N2184" s="464">
        <v>20592647450.199947</v>
      </c>
      <c r="O2184" s="464">
        <v>19747.449679278747</v>
      </c>
      <c r="P2184" s="461">
        <v>180426.55332305984</v>
      </c>
      <c r="Q2184" s="461">
        <v>87416.781426293819</v>
      </c>
      <c r="R2184" s="464">
        <v>1131069447667.6934</v>
      </c>
      <c r="S2184" s="462">
        <v>0.70350947117179774</v>
      </c>
      <c r="T2184" s="462">
        <v>0.44084665833131209</v>
      </c>
      <c r="U2184" s="461">
        <v>17.455843884309694</v>
      </c>
      <c r="V2184" s="464">
        <v>9606824015317.0137</v>
      </c>
      <c r="W2184" s="460">
        <v>3030.7371128921577</v>
      </c>
      <c r="X2184" s="463">
        <v>4.1580323275189755E-2</v>
      </c>
      <c r="Y2184" s="476">
        <v>2.0000000000000001E-4</v>
      </c>
    </row>
    <row r="2185" spans="1:25" x14ac:dyDescent="0.2">
      <c r="A2185" s="475">
        <f t="shared" si="34"/>
        <v>2181</v>
      </c>
      <c r="B2185" s="462">
        <v>0.4532148284333366</v>
      </c>
      <c r="C2185" s="461">
        <v>2884.7468742574611</v>
      </c>
      <c r="D2185" s="462">
        <v>0.73277606022532815</v>
      </c>
      <c r="E2185" s="462">
        <v>0.25854308335300902</v>
      </c>
      <c r="F2185" s="516">
        <v>2023.75</v>
      </c>
      <c r="G2185" s="464">
        <v>178198105105.26776</v>
      </c>
      <c r="H2185" s="461">
        <v>16926187.70645206</v>
      </c>
      <c r="I2185" s="464">
        <v>436257425842.75671</v>
      </c>
      <c r="J2185" s="462">
        <v>0.31375574491865665</v>
      </c>
      <c r="K2185" s="464">
        <v>13035569642.99494</v>
      </c>
      <c r="L2185" s="464">
        <v>0</v>
      </c>
      <c r="M2185" s="464">
        <v>174578640301.1731</v>
      </c>
      <c r="N2185" s="464">
        <v>72262415683.374084</v>
      </c>
      <c r="O2185" s="464">
        <v>34558.711100277746</v>
      </c>
      <c r="P2185" s="461">
        <v>430248.13460276718</v>
      </c>
      <c r="Q2185" s="461">
        <v>270564.94398297439</v>
      </c>
      <c r="R2185" s="464">
        <v>907346177889.37109</v>
      </c>
      <c r="S2185" s="462">
        <v>0.51637749733360228</v>
      </c>
      <c r="T2185" s="462">
        <v>0.30024364936773534</v>
      </c>
      <c r="U2185" s="461">
        <v>16.850385220155445</v>
      </c>
      <c r="V2185" s="464">
        <v>5110123024982.1445</v>
      </c>
      <c r="W2185" s="460">
        <v>1613.1671866993383</v>
      </c>
      <c r="X2185" s="463">
        <v>4.2667420365320188E-2</v>
      </c>
      <c r="Y2185" s="476">
        <v>2.0000000000000001E-4</v>
      </c>
    </row>
    <row r="2186" spans="1:25" x14ac:dyDescent="0.2">
      <c r="A2186" s="475">
        <f t="shared" si="34"/>
        <v>2182</v>
      </c>
      <c r="B2186" s="462">
        <v>0.40019777483723429</v>
      </c>
      <c r="C2186" s="461">
        <v>2762.6930750426927</v>
      </c>
      <c r="D2186" s="462">
        <v>0.8667432235333864</v>
      </c>
      <c r="E2186" s="462">
        <v>0.25063629104225016</v>
      </c>
      <c r="F2186" s="516">
        <v>2023.75</v>
      </c>
      <c r="G2186" s="464">
        <v>399551555943.62531</v>
      </c>
      <c r="H2186" s="461">
        <v>23836224.984137759</v>
      </c>
      <c r="I2186" s="464">
        <v>510547005329.16016</v>
      </c>
      <c r="J2186" s="462">
        <v>0.31299023805656123</v>
      </c>
      <c r="K2186" s="464">
        <v>13746695266.770021</v>
      </c>
      <c r="L2186" s="464">
        <v>0</v>
      </c>
      <c r="M2186" s="464">
        <v>463743403895.22479</v>
      </c>
      <c r="N2186" s="464">
        <v>30693637192.353283</v>
      </c>
      <c r="O2186" s="464">
        <v>20308.458596918201</v>
      </c>
      <c r="P2186" s="461">
        <v>252390.54975949155</v>
      </c>
      <c r="Q2186" s="461">
        <v>131807.6708509145</v>
      </c>
      <c r="R2186" s="464">
        <v>1457891976175.5881</v>
      </c>
      <c r="S2186" s="462">
        <v>0.61442667052273292</v>
      </c>
      <c r="T2186" s="462">
        <v>0.35084941308449719</v>
      </c>
      <c r="U2186" s="461">
        <v>17.643518555028791</v>
      </c>
      <c r="V2186" s="464">
        <v>9843355742838.502</v>
      </c>
      <c r="W2186" s="460">
        <v>3105.9126457353987</v>
      </c>
      <c r="X2186" s="463">
        <v>4.1679296603358444E-2</v>
      </c>
      <c r="Y2186" s="476">
        <v>2.0000000000000001E-4</v>
      </c>
    </row>
    <row r="2187" spans="1:25" x14ac:dyDescent="0.2">
      <c r="A2187" s="475">
        <f t="shared" si="34"/>
        <v>2183</v>
      </c>
      <c r="B2187" s="462">
        <v>0.42293956924786902</v>
      </c>
      <c r="C2187" s="461">
        <v>9986.4031731789364</v>
      </c>
      <c r="D2187" s="462">
        <v>0.76503482731897776</v>
      </c>
      <c r="E2187" s="462">
        <v>0.51376868096563222</v>
      </c>
      <c r="F2187" s="516">
        <v>2024.64</v>
      </c>
      <c r="G2187" s="464">
        <v>150223802814.97311</v>
      </c>
      <c r="H2187" s="461">
        <v>17636794.801435251</v>
      </c>
      <c r="I2187" s="464">
        <v>454888319356.06213</v>
      </c>
      <c r="J2187" s="462">
        <v>0.30155947780419889</v>
      </c>
      <c r="K2187" s="464">
        <v>16712422940.388367</v>
      </c>
      <c r="L2187" s="464">
        <v>3529671594.444181</v>
      </c>
      <c r="M2187" s="464">
        <v>112989332278.94234</v>
      </c>
      <c r="N2187" s="464">
        <v>28014299570.739708</v>
      </c>
      <c r="O2187" s="464">
        <v>19742.366317663353</v>
      </c>
      <c r="P2187" s="461">
        <v>213475.75049357547</v>
      </c>
      <c r="Q2187" s="461">
        <v>105560.46730887452</v>
      </c>
      <c r="R2187" s="464">
        <v>755112390212.94189</v>
      </c>
      <c r="S2187" s="462">
        <v>0.47376951382905047</v>
      </c>
      <c r="T2187" s="462">
        <v>0.33590872860988924</v>
      </c>
      <c r="U2187" s="461">
        <v>16.433916856786247</v>
      </c>
      <c r="V2187" s="464">
        <v>4564312424204.0332</v>
      </c>
      <c r="W2187" s="460">
        <v>1440.676164983339</v>
      </c>
      <c r="X2187" s="463">
        <v>4.482246596857907E-2</v>
      </c>
      <c r="Y2187" s="476">
        <v>2.0000000000000001E-4</v>
      </c>
    </row>
    <row r="2188" spans="1:25" x14ac:dyDescent="0.2">
      <c r="A2188" s="475">
        <f t="shared" si="34"/>
        <v>2184</v>
      </c>
      <c r="B2188" s="462">
        <v>0.48703779199298103</v>
      </c>
      <c r="C2188" s="461">
        <v>3867.2144299804868</v>
      </c>
      <c r="D2188" s="462">
        <v>0.22243413631769093</v>
      </c>
      <c r="E2188" s="462">
        <v>0.37572457410934396</v>
      </c>
      <c r="F2188" s="516">
        <v>2025.43</v>
      </c>
      <c r="G2188" s="464">
        <v>203938943472.05508</v>
      </c>
      <c r="H2188" s="461">
        <v>3617487.6910393033</v>
      </c>
      <c r="I2188" s="464">
        <v>139076478985.95679</v>
      </c>
      <c r="J2188" s="462">
        <v>0.43477845329383125</v>
      </c>
      <c r="K2188" s="464">
        <v>15868588916.600338</v>
      </c>
      <c r="L2188" s="464">
        <v>26613435579.205139</v>
      </c>
      <c r="M2188" s="464">
        <v>125813458553.71127</v>
      </c>
      <c r="N2188" s="464">
        <v>143190411129.78375</v>
      </c>
      <c r="O2188" s="464">
        <v>37096.785059492329</v>
      </c>
      <c r="P2188" s="461">
        <v>919338.80964818865</v>
      </c>
      <c r="Q2188" s="461">
        <v>591153.35508328024</v>
      </c>
      <c r="R2188" s="464">
        <v>669972374262.52734</v>
      </c>
      <c r="S2188" s="462">
        <v>0.60240820593090338</v>
      </c>
      <c r="T2188" s="462">
        <v>0.42036377443416423</v>
      </c>
      <c r="U2188" s="461">
        <v>17.284632735483406</v>
      </c>
      <c r="V2188" s="464">
        <v>5406980706770.1475</v>
      </c>
      <c r="W2188" s="460">
        <v>1702.196775864237</v>
      </c>
      <c r="X2188" s="463">
        <v>4.1741831393655462E-2</v>
      </c>
      <c r="Y2188" s="476">
        <v>2.0000000000000001E-4</v>
      </c>
    </row>
    <row r="2189" spans="1:25" x14ac:dyDescent="0.2">
      <c r="A2189" s="475">
        <f t="shared" si="34"/>
        <v>2185</v>
      </c>
      <c r="B2189" s="462">
        <v>0.66506365343895069</v>
      </c>
      <c r="C2189" s="461">
        <v>8504.8933754655627</v>
      </c>
      <c r="D2189" s="462">
        <v>0.25741087330847701</v>
      </c>
      <c r="E2189" s="462">
        <v>0.56436658264566408</v>
      </c>
      <c r="F2189" s="516">
        <v>2024.26</v>
      </c>
      <c r="G2189" s="464">
        <v>126664779263.01184</v>
      </c>
      <c r="H2189" s="461">
        <v>4239035.3147957027</v>
      </c>
      <c r="I2189" s="464">
        <v>142644405603.0795</v>
      </c>
      <c r="J2189" s="462">
        <v>0.29215368120845708</v>
      </c>
      <c r="K2189" s="464">
        <v>1690938195.731869</v>
      </c>
      <c r="L2189" s="464">
        <v>0</v>
      </c>
      <c r="M2189" s="464">
        <v>113117044980.47147</v>
      </c>
      <c r="N2189" s="464">
        <v>40421421038.597061</v>
      </c>
      <c r="O2189" s="464">
        <v>18311.238351868764</v>
      </c>
      <c r="P2189" s="461">
        <v>276364.35536124045</v>
      </c>
      <c r="Q2189" s="461">
        <v>132453.61591240737</v>
      </c>
      <c r="R2189" s="464">
        <v>394912414013.33221</v>
      </c>
      <c r="S2189" s="462">
        <v>0.55417152355946975</v>
      </c>
      <c r="T2189" s="462">
        <v>0.38758252294342227</v>
      </c>
      <c r="U2189" s="461">
        <v>17.953097000207102</v>
      </c>
      <c r="V2189" s="464">
        <v>3101999147559.4751</v>
      </c>
      <c r="W2189" s="460">
        <v>978.97415575507148</v>
      </c>
      <c r="X2189" s="463">
        <v>3.9762790645456132E-2</v>
      </c>
      <c r="Y2189" s="476">
        <v>2.0000000000000001E-4</v>
      </c>
    </row>
    <row r="2190" spans="1:25" x14ac:dyDescent="0.2">
      <c r="A2190" s="475">
        <f t="shared" si="34"/>
        <v>2186</v>
      </c>
      <c r="B2190" s="462">
        <v>0.39167979818721299</v>
      </c>
      <c r="C2190" s="461">
        <v>5025.3499717817958</v>
      </c>
      <c r="D2190" s="462">
        <v>0.60821209211294469</v>
      </c>
      <c r="E2190" s="462">
        <v>0.63202092547979039</v>
      </c>
      <c r="F2190" s="516">
        <v>2027.3</v>
      </c>
      <c r="G2190" s="464">
        <v>99239762656.931534</v>
      </c>
      <c r="H2190" s="461">
        <v>12593623.492894452</v>
      </c>
      <c r="I2190" s="464">
        <v>331964615147.93365</v>
      </c>
      <c r="J2190" s="462">
        <v>0.34846168340724204</v>
      </c>
      <c r="K2190" s="464">
        <v>33687206528.649914</v>
      </c>
      <c r="L2190" s="464">
        <v>99702624776.035049</v>
      </c>
      <c r="M2190" s="464">
        <v>0</v>
      </c>
      <c r="N2190" s="464">
        <v>32564333068.853745</v>
      </c>
      <c r="O2190" s="464">
        <v>32731.466176324029</v>
      </c>
      <c r="P2190" s="461">
        <v>251345.54558787055</v>
      </c>
      <c r="Q2190" s="461">
        <v>136330.55237576418</v>
      </c>
      <c r="R2190" s="464">
        <v>538916061664.08105</v>
      </c>
      <c r="S2190" s="462">
        <v>0.47223302493851155</v>
      </c>
      <c r="T2190" s="462">
        <v>0.35101306330733528</v>
      </c>
      <c r="U2190" s="461">
        <v>15.829505630385015</v>
      </c>
      <c r="V2190" s="464">
        <v>3327328948070.0781</v>
      </c>
      <c r="W2190" s="460">
        <v>1049.7174974129025</v>
      </c>
      <c r="X2190" s="463">
        <v>4.5773990890639771E-2</v>
      </c>
      <c r="Y2190" s="476">
        <v>2.0000000000000001E-4</v>
      </c>
    </row>
    <row r="2191" spans="1:25" x14ac:dyDescent="0.2">
      <c r="A2191" s="475">
        <f t="shared" si="34"/>
        <v>2187</v>
      </c>
      <c r="B2191" s="462">
        <v>0.5286502971787268</v>
      </c>
      <c r="C2191" s="461">
        <v>6127.0876595567606</v>
      </c>
      <c r="D2191" s="462">
        <v>0.74037083589016939</v>
      </c>
      <c r="E2191" s="462">
        <v>0.7</v>
      </c>
      <c r="F2191" s="516">
        <v>2024.39</v>
      </c>
      <c r="G2191" s="464">
        <v>385925958099.18384</v>
      </c>
      <c r="H2191" s="461">
        <v>17549886.186400991</v>
      </c>
      <c r="I2191" s="464">
        <v>335813143222.58893</v>
      </c>
      <c r="J2191" s="462">
        <v>0.14361332614530287</v>
      </c>
      <c r="K2191" s="464">
        <v>13858291096.220434</v>
      </c>
      <c r="L2191" s="464">
        <v>13002194210.931591</v>
      </c>
      <c r="M2191" s="464">
        <v>294686702489.00885</v>
      </c>
      <c r="N2191" s="464">
        <v>39288937544.969971</v>
      </c>
      <c r="O2191" s="464">
        <v>28119.8643515478</v>
      </c>
      <c r="P2191" s="461">
        <v>290487.59253132809</v>
      </c>
      <c r="Q2191" s="461">
        <v>162690.74160758575</v>
      </c>
      <c r="R2191" s="464">
        <v>1124928886704.6736</v>
      </c>
      <c r="S2191" s="462">
        <v>0.58072562224377666</v>
      </c>
      <c r="T2191" s="462">
        <v>0.36781467175250382</v>
      </c>
      <c r="U2191" s="461">
        <v>18.551611554889217</v>
      </c>
      <c r="V2191" s="464">
        <v>8287452344072.3682</v>
      </c>
      <c r="W2191" s="460">
        <v>2613.2428671416533</v>
      </c>
      <c r="X2191" s="463">
        <v>4.0117054902827604E-2</v>
      </c>
      <c r="Y2191" s="476">
        <v>2.0000000000000001E-4</v>
      </c>
    </row>
    <row r="2192" spans="1:25" x14ac:dyDescent="0.2">
      <c r="A2192" s="475">
        <f t="shared" si="34"/>
        <v>2188</v>
      </c>
      <c r="B2192" s="462">
        <v>0.50523629659729297</v>
      </c>
      <c r="C2192" s="461">
        <v>1500</v>
      </c>
      <c r="D2192" s="462">
        <v>0.56538135001944068</v>
      </c>
      <c r="E2192" s="462">
        <v>0.47616276360039528</v>
      </c>
      <c r="F2192" s="516">
        <v>2023.75</v>
      </c>
      <c r="G2192" s="464">
        <v>177585935633.13315</v>
      </c>
      <c r="H2192" s="461">
        <v>12315230.438703427</v>
      </c>
      <c r="I2192" s="464">
        <v>404524800230.95477</v>
      </c>
      <c r="J2192" s="462">
        <v>0.46137887360627716</v>
      </c>
      <c r="K2192" s="464">
        <v>13922373537.913685</v>
      </c>
      <c r="L2192" s="464">
        <v>0</v>
      </c>
      <c r="M2192" s="464">
        <v>238950509586.62717</v>
      </c>
      <c r="N2192" s="464">
        <v>27739576758.126358</v>
      </c>
      <c r="O2192" s="464">
        <v>35963.971040708137</v>
      </c>
      <c r="P2192" s="461">
        <v>212920.56351011834</v>
      </c>
      <c r="Q2192" s="461">
        <v>108898.39944003079</v>
      </c>
      <c r="R2192" s="464">
        <v>935335203973.32422</v>
      </c>
      <c r="S2192" s="462">
        <v>0.63224839044401093</v>
      </c>
      <c r="T2192" s="462">
        <v>0.35575031776032318</v>
      </c>
      <c r="U2192" s="461">
        <v>16.129105826995801</v>
      </c>
      <c r="V2192" s="464">
        <v>6004466812629.5332</v>
      </c>
      <c r="W2192" s="460">
        <v>1893.9399722428607</v>
      </c>
      <c r="X2192" s="463">
        <v>4.4456283794066145E-2</v>
      </c>
      <c r="Y2192" s="476">
        <v>2.0000000000000001E-4</v>
      </c>
    </row>
    <row r="2193" spans="1:25" x14ac:dyDescent="0.2">
      <c r="A2193" s="475">
        <f t="shared" si="34"/>
        <v>2189</v>
      </c>
      <c r="B2193" s="462">
        <v>0.43257140736857114</v>
      </c>
      <c r="C2193" s="461">
        <v>5718.9299480689242</v>
      </c>
      <c r="D2193" s="462">
        <v>0.79914838557123657</v>
      </c>
      <c r="E2193" s="462">
        <v>0.47454223651333138</v>
      </c>
      <c r="F2193" s="516">
        <v>2025.58</v>
      </c>
      <c r="G2193" s="464">
        <v>204344483845.40253</v>
      </c>
      <c r="H2193" s="461">
        <v>20097062.202054262</v>
      </c>
      <c r="I2193" s="464">
        <v>568309519962.29163</v>
      </c>
      <c r="J2193" s="462">
        <v>0.32661461871908981</v>
      </c>
      <c r="K2193" s="464">
        <v>16155733582.745754</v>
      </c>
      <c r="L2193" s="464">
        <v>33662334683.161461</v>
      </c>
      <c r="M2193" s="464">
        <v>131667960950.68214</v>
      </c>
      <c r="N2193" s="464">
        <v>44585999008.019264</v>
      </c>
      <c r="O2193" s="464">
        <v>41922.61374119277</v>
      </c>
      <c r="P2193" s="461">
        <v>274668.6462256278</v>
      </c>
      <c r="Q2193" s="461">
        <v>149591.15569958891</v>
      </c>
      <c r="R2193" s="464">
        <v>1018254191962.6974</v>
      </c>
      <c r="S2193" s="462">
        <v>0.50562393167405084</v>
      </c>
      <c r="T2193" s="462">
        <v>0.3453260458091888</v>
      </c>
      <c r="U2193" s="461">
        <v>16.420767897480427</v>
      </c>
      <c r="V2193" s="464">
        <v>6406899963208.3379</v>
      </c>
      <c r="W2193" s="460">
        <v>2023.0508686287244</v>
      </c>
      <c r="X2193" s="463">
        <v>4.4197960560734051E-2</v>
      </c>
      <c r="Y2193" s="476">
        <v>2.0000000000000001E-4</v>
      </c>
    </row>
    <row r="2194" spans="1:25" x14ac:dyDescent="0.2">
      <c r="A2194" s="475">
        <f t="shared" si="34"/>
        <v>2190</v>
      </c>
      <c r="B2194" s="462">
        <v>0.36538177738431066</v>
      </c>
      <c r="C2194" s="461">
        <v>6827.1683295777584</v>
      </c>
      <c r="D2194" s="462">
        <v>0.56994018951442749</v>
      </c>
      <c r="E2194" s="462">
        <v>0.7</v>
      </c>
      <c r="F2194" s="516">
        <v>2023.75</v>
      </c>
      <c r="G2194" s="464">
        <v>503073962050.47931</v>
      </c>
      <c r="H2194" s="461">
        <v>11338210.206657395</v>
      </c>
      <c r="I2194" s="464">
        <v>358010745126.185</v>
      </c>
      <c r="J2194" s="462">
        <v>0.36538177738431066</v>
      </c>
      <c r="K2194" s="464">
        <v>7163365572.8738327</v>
      </c>
      <c r="L2194" s="464">
        <v>0</v>
      </c>
      <c r="M2194" s="464">
        <v>449440584810.61285</v>
      </c>
      <c r="N2194" s="464">
        <v>69870115114.241577</v>
      </c>
      <c r="O2194" s="464">
        <v>36372.19676789848</v>
      </c>
      <c r="P2194" s="461">
        <v>413948.55873667554</v>
      </c>
      <c r="Q2194" s="461">
        <v>262556.89364284358</v>
      </c>
      <c r="R2194" s="464">
        <v>1219738510269.7817</v>
      </c>
      <c r="S2194" s="462">
        <v>0.63885032097966299</v>
      </c>
      <c r="T2194" s="462">
        <v>0.49785557825766458</v>
      </c>
      <c r="U2194" s="461">
        <v>17.950549227124306</v>
      </c>
      <c r="V2194" s="464">
        <v>11853667672116.34</v>
      </c>
      <c r="W2194" s="460">
        <v>3738.2291609594236</v>
      </c>
      <c r="X2194" s="463">
        <v>4.1110969762544164E-2</v>
      </c>
      <c r="Y2194" s="476">
        <v>2.0000000000000001E-4</v>
      </c>
    </row>
    <row r="2195" spans="1:25" x14ac:dyDescent="0.2">
      <c r="A2195" s="475">
        <f t="shared" si="34"/>
        <v>2191</v>
      </c>
      <c r="B2195" s="462">
        <v>0.55137740602950047</v>
      </c>
      <c r="C2195" s="461">
        <v>3410.2712790525457</v>
      </c>
      <c r="D2195" s="462">
        <v>0.81802502224582285</v>
      </c>
      <c r="E2195" s="462">
        <v>0.43396406374967467</v>
      </c>
      <c r="F2195" s="516">
        <v>2025.37</v>
      </c>
      <c r="G2195" s="464">
        <v>208964448654.5159</v>
      </c>
      <c r="H2195" s="461">
        <v>19709067.283969697</v>
      </c>
      <c r="I2195" s="464">
        <v>331798015365.30109</v>
      </c>
      <c r="J2195" s="462">
        <v>1.3571874874919398E-2</v>
      </c>
      <c r="K2195" s="464">
        <v>18432395187.979286</v>
      </c>
      <c r="L2195" s="464">
        <v>55201860170.655136</v>
      </c>
      <c r="M2195" s="464">
        <v>129017177406.3002</v>
      </c>
      <c r="N2195" s="464">
        <v>44925316686.677208</v>
      </c>
      <c r="O2195" s="464">
        <v>24805.172157777648</v>
      </c>
      <c r="P2195" s="461">
        <v>311654.49275442725</v>
      </c>
      <c r="Q2195" s="461">
        <v>176855.59244252156</v>
      </c>
      <c r="R2195" s="464">
        <v>773723682877.43945</v>
      </c>
      <c r="S2195" s="462">
        <v>0.41948263920384754</v>
      </c>
      <c r="T2195" s="462">
        <v>0.24737192601385591</v>
      </c>
      <c r="U2195" s="461">
        <v>21.464169571052594</v>
      </c>
      <c r="V2195" s="464">
        <v>4406275882320.2051</v>
      </c>
      <c r="W2195" s="460">
        <v>1391.0110674701548</v>
      </c>
      <c r="X2195" s="463">
        <v>3.4943791642146518E-2</v>
      </c>
      <c r="Y2195" s="476">
        <v>2.0000000000000001E-4</v>
      </c>
    </row>
    <row r="2196" spans="1:25" x14ac:dyDescent="0.2">
      <c r="A2196" s="475">
        <f t="shared" si="34"/>
        <v>2192</v>
      </c>
      <c r="B2196" s="462">
        <v>0.57384675060110646</v>
      </c>
      <c r="C2196" s="461">
        <v>5550.4409577394472</v>
      </c>
      <c r="D2196" s="462">
        <v>0.63105888786230846</v>
      </c>
      <c r="E2196" s="462">
        <v>0.21965910573087949</v>
      </c>
      <c r="F2196" s="516">
        <v>2023.75</v>
      </c>
      <c r="G2196" s="464">
        <v>184479126367.78519</v>
      </c>
      <c r="H2196" s="461">
        <v>13751145.816799872</v>
      </c>
      <c r="I2196" s="464">
        <v>400184222062.03656</v>
      </c>
      <c r="J2196" s="462">
        <v>0.35188301720530435</v>
      </c>
      <c r="K2196" s="464">
        <v>8265966598.5846205</v>
      </c>
      <c r="L2196" s="464">
        <v>0</v>
      </c>
      <c r="M2196" s="464">
        <v>174310939162.48495</v>
      </c>
      <c r="N2196" s="464">
        <v>20117798769.127312</v>
      </c>
      <c r="O2196" s="464">
        <v>30822.266329312206</v>
      </c>
      <c r="P2196" s="461">
        <v>163984.0954217051</v>
      </c>
      <c r="Q2196" s="461">
        <v>72904.401950063955</v>
      </c>
      <c r="R2196" s="464">
        <v>807040557712.88843</v>
      </c>
      <c r="S2196" s="462">
        <v>0.55962702865669822</v>
      </c>
      <c r="T2196" s="462">
        <v>0.36889858272856541</v>
      </c>
      <c r="U2196" s="461">
        <v>16.672131741594704</v>
      </c>
      <c r="V2196" s="464">
        <v>5563719810971.2734</v>
      </c>
      <c r="W2196" s="460">
        <v>1752.826564503087</v>
      </c>
      <c r="X2196" s="463">
        <v>4.2963923558840385E-2</v>
      </c>
      <c r="Y2196" s="476">
        <v>2.0000000000000001E-4</v>
      </c>
    </row>
    <row r="2197" spans="1:25" x14ac:dyDescent="0.2">
      <c r="A2197" s="475">
        <f t="shared" si="34"/>
        <v>2193</v>
      </c>
      <c r="B2197" s="462">
        <v>0.31035701306476954</v>
      </c>
      <c r="C2197" s="461">
        <v>6927.6637333429117</v>
      </c>
      <c r="D2197" s="462">
        <v>0.96080574832302112</v>
      </c>
      <c r="E2197" s="462">
        <v>0.60638161937650037</v>
      </c>
      <c r="F2197" s="516">
        <v>2025.41</v>
      </c>
      <c r="G2197" s="464">
        <v>311732131307.85156</v>
      </c>
      <c r="H2197" s="461">
        <v>17153516.35637819</v>
      </c>
      <c r="I2197" s="464">
        <v>336676133375.95068</v>
      </c>
      <c r="J2197" s="462">
        <v>0.15145384229210712</v>
      </c>
      <c r="K2197" s="464">
        <v>28835425327.134571</v>
      </c>
      <c r="L2197" s="464">
        <v>66036287972.01474</v>
      </c>
      <c r="M2197" s="464">
        <v>126132906038.41064</v>
      </c>
      <c r="N2197" s="464">
        <v>3142068709.0811887</v>
      </c>
      <c r="O2197" s="464">
        <v>38095.8559607723</v>
      </c>
      <c r="P2197" s="461">
        <v>73049.521599123604</v>
      </c>
      <c r="Q2197" s="461">
        <v>12825.630399780905</v>
      </c>
      <c r="R2197" s="464">
        <v>867221966667.25049</v>
      </c>
      <c r="S2197" s="462">
        <v>0.53387224810267342</v>
      </c>
      <c r="T2197" s="462">
        <v>0.40721289998919075</v>
      </c>
      <c r="U2197" s="461">
        <v>18.192189372580565</v>
      </c>
      <c r="V2197" s="464">
        <v>6861451523798.6426</v>
      </c>
      <c r="W2197" s="460">
        <v>2165.4146552545162</v>
      </c>
      <c r="X2197" s="463">
        <v>4.1577137802583576E-2</v>
      </c>
      <c r="Y2197" s="476">
        <v>2.0000000000000001E-4</v>
      </c>
    </row>
    <row r="2198" spans="1:25" x14ac:dyDescent="0.2">
      <c r="A2198" s="475">
        <f t="shared" si="34"/>
        <v>2194</v>
      </c>
      <c r="B2198" s="462">
        <v>0.56712272479874537</v>
      </c>
      <c r="C2198" s="461">
        <v>1500</v>
      </c>
      <c r="D2198" s="462">
        <v>0.68402622372070476</v>
      </c>
      <c r="E2198" s="462">
        <v>0.67839419575897131</v>
      </c>
      <c r="F2198" s="516">
        <v>2024.48</v>
      </c>
      <c r="G2198" s="464">
        <v>281739518710.27625</v>
      </c>
      <c r="H2198" s="461">
        <v>17005522.120194603</v>
      </c>
      <c r="I2198" s="464">
        <v>381866841014.84509</v>
      </c>
      <c r="J2198" s="462">
        <v>0.21701763442434951</v>
      </c>
      <c r="K2198" s="464">
        <v>10158543574.022125</v>
      </c>
      <c r="L2198" s="464">
        <v>0</v>
      </c>
      <c r="M2198" s="464">
        <v>267658408415.75143</v>
      </c>
      <c r="N2198" s="464">
        <v>52107754100.023277</v>
      </c>
      <c r="O2198" s="464">
        <v>26815.627707077158</v>
      </c>
      <c r="P2198" s="461">
        <v>328082.30259668577</v>
      </c>
      <c r="Q2198" s="461">
        <v>192542.39397418441</v>
      </c>
      <c r="R2198" s="464">
        <v>1092431261068.204</v>
      </c>
      <c r="S2198" s="462">
        <v>0.56602077949710172</v>
      </c>
      <c r="T2198" s="462">
        <v>0.31893768059882321</v>
      </c>
      <c r="U2198" s="461">
        <v>17.820221644944997</v>
      </c>
      <c r="V2198" s="464">
        <v>6898257088426.6045</v>
      </c>
      <c r="W2198" s="460">
        <v>2176.5703784033976</v>
      </c>
      <c r="X2198" s="463">
        <v>4.0588238477428311E-2</v>
      </c>
      <c r="Y2198" s="476">
        <v>2.0000000000000001E-4</v>
      </c>
    </row>
    <row r="2199" spans="1:25" x14ac:dyDescent="0.2">
      <c r="A2199" s="475">
        <f t="shared" si="34"/>
        <v>2195</v>
      </c>
      <c r="B2199" s="462">
        <v>0.29288649635373132</v>
      </c>
      <c r="C2199" s="461">
        <v>3426.7653963509956</v>
      </c>
      <c r="D2199" s="462">
        <v>0.66170536026676152</v>
      </c>
      <c r="E2199" s="462">
        <v>0.45880616307411004</v>
      </c>
      <c r="F2199" s="516">
        <v>2025.34</v>
      </c>
      <c r="G2199" s="464">
        <v>153406176144.70325</v>
      </c>
      <c r="H2199" s="461">
        <v>14813614.148433607</v>
      </c>
      <c r="I2199" s="464">
        <v>438365329419.66412</v>
      </c>
      <c r="J2199" s="462">
        <v>0.29288649635373143</v>
      </c>
      <c r="K2199" s="464">
        <v>25165634767.225571</v>
      </c>
      <c r="L2199" s="464">
        <v>9347167989.2025452</v>
      </c>
      <c r="M2199" s="464">
        <v>91727924172.549591</v>
      </c>
      <c r="N2199" s="464">
        <v>7966795186.5368032</v>
      </c>
      <c r="O2199" s="464">
        <v>33290.343823962343</v>
      </c>
      <c r="P2199" s="461">
        <v>101465.43749999975</v>
      </c>
      <c r="Q2199" s="461">
        <v>33113.812499999753</v>
      </c>
      <c r="R2199" s="464">
        <v>777120343671.2384</v>
      </c>
      <c r="S2199" s="462">
        <v>0.49867410541635754</v>
      </c>
      <c r="T2199" s="462">
        <v>0.33816296775516852</v>
      </c>
      <c r="U2199" s="461">
        <v>16.356052393643598</v>
      </c>
      <c r="V2199" s="464">
        <v>4795728738486.8652</v>
      </c>
      <c r="W2199" s="460">
        <v>1514.6245493355971</v>
      </c>
      <c r="X2199" s="463">
        <v>4.3982372351056218E-2</v>
      </c>
      <c r="Y2199" s="476">
        <v>2.0000000000000001E-4</v>
      </c>
    </row>
    <row r="2200" spans="1:25" x14ac:dyDescent="0.2">
      <c r="A2200" s="475">
        <f t="shared" si="34"/>
        <v>2196</v>
      </c>
      <c r="B2200" s="462">
        <v>0.48286413381454335</v>
      </c>
      <c r="C2200" s="461">
        <v>1500</v>
      </c>
      <c r="D2200" s="462">
        <v>0.662809315863226</v>
      </c>
      <c r="E2200" s="462">
        <v>0.23632261621406792</v>
      </c>
      <c r="F2200" s="516">
        <v>2024.96</v>
      </c>
      <c r="G2200" s="464">
        <v>120534647995.49028</v>
      </c>
      <c r="H2200" s="461">
        <v>15364299.254953707</v>
      </c>
      <c r="I2200" s="464">
        <v>311955265231.5791</v>
      </c>
      <c r="J2200" s="462">
        <v>0.13394573139499388</v>
      </c>
      <c r="K2200" s="464">
        <v>4023190544.3844032</v>
      </c>
      <c r="L2200" s="464">
        <v>0</v>
      </c>
      <c r="M2200" s="464">
        <v>150094263947.89102</v>
      </c>
      <c r="N2200" s="464">
        <v>57656293465.136421</v>
      </c>
      <c r="O2200" s="464">
        <v>30784.747141200743</v>
      </c>
      <c r="P2200" s="461">
        <v>360961.53538746719</v>
      </c>
      <c r="Q2200" s="461">
        <v>218418.16164596635</v>
      </c>
      <c r="R2200" s="464">
        <v>737937908459.33728</v>
      </c>
      <c r="S2200" s="462">
        <v>0.47304745387877695</v>
      </c>
      <c r="T2200" s="462">
        <v>0.19129152282034367</v>
      </c>
      <c r="U2200" s="461">
        <v>18.098352722590548</v>
      </c>
      <c r="V2200" s="464">
        <v>2853231811507.3394</v>
      </c>
      <c r="W2200" s="460">
        <v>900.80479250040128</v>
      </c>
      <c r="X2200" s="463">
        <v>3.9516797406692686E-2</v>
      </c>
      <c r="Y2200" s="476">
        <v>2.0000000000000001E-4</v>
      </c>
    </row>
    <row r="2201" spans="1:25" x14ac:dyDescent="0.2">
      <c r="A2201" s="475">
        <f t="shared" si="34"/>
        <v>2197</v>
      </c>
      <c r="B2201" s="462">
        <v>0.48580465031072012</v>
      </c>
      <c r="C2201" s="461">
        <v>4087.1315500815645</v>
      </c>
      <c r="D2201" s="462">
        <v>0.54713819276516951</v>
      </c>
      <c r="E2201" s="462">
        <v>0.4804528422428519</v>
      </c>
      <c r="F2201" s="516">
        <v>2026.39</v>
      </c>
      <c r="G2201" s="464">
        <v>139999229373.88675</v>
      </c>
      <c r="H2201" s="461">
        <v>11339430.503476424</v>
      </c>
      <c r="I2201" s="464">
        <v>415047526094.38361</v>
      </c>
      <c r="J2201" s="462">
        <v>0.48580465031072007</v>
      </c>
      <c r="K2201" s="464">
        <v>42041986018.904129</v>
      </c>
      <c r="L2201" s="464">
        <v>56342013286.717186</v>
      </c>
      <c r="M2201" s="464">
        <v>29130665790.158321</v>
      </c>
      <c r="N2201" s="464">
        <v>10788588770.84457</v>
      </c>
      <c r="O2201" s="464">
        <v>30797.25271874421</v>
      </c>
      <c r="P2201" s="461">
        <v>124957.99233840904</v>
      </c>
      <c r="Q2201" s="461">
        <v>47683.06154122945</v>
      </c>
      <c r="R2201" s="464">
        <v>702523031361.54211</v>
      </c>
      <c r="S2201" s="462">
        <v>0.5875705029360091</v>
      </c>
      <c r="T2201" s="462">
        <v>0.46597080157487553</v>
      </c>
      <c r="U2201" s="461">
        <v>15.372008570459112</v>
      </c>
      <c r="V2201" s="464">
        <v>5634334935810.082</v>
      </c>
      <c r="W2201" s="460">
        <v>1778.3983277186883</v>
      </c>
      <c r="X2201" s="463">
        <v>4.6591709119871254E-2</v>
      </c>
      <c r="Y2201" s="476">
        <v>2.0000000000000001E-4</v>
      </c>
    </row>
    <row r="2202" spans="1:25" x14ac:dyDescent="0.2">
      <c r="A2202" s="475">
        <f t="shared" si="34"/>
        <v>2198</v>
      </c>
      <c r="B2202" s="462">
        <v>0.49118694123534778</v>
      </c>
      <c r="C2202" s="461">
        <v>5721.9825916144728</v>
      </c>
      <c r="D2202" s="462">
        <v>0.79121656541110408</v>
      </c>
      <c r="E2202" s="462">
        <v>0.60760276575574657</v>
      </c>
      <c r="F2202" s="516">
        <v>2025.6</v>
      </c>
      <c r="G2202" s="464">
        <v>125428613912.55602</v>
      </c>
      <c r="H2202" s="461">
        <v>19710611.977189485</v>
      </c>
      <c r="I2202" s="464">
        <v>442941861060.49323</v>
      </c>
      <c r="J2202" s="462">
        <v>0.26585273779612173</v>
      </c>
      <c r="K2202" s="464">
        <v>15763129552.351713</v>
      </c>
      <c r="L2202" s="464">
        <v>28790935345.250656</v>
      </c>
      <c r="M2202" s="464">
        <v>69633060715.502426</v>
      </c>
      <c r="N2202" s="464">
        <v>103491209640.79008</v>
      </c>
      <c r="O2202" s="464">
        <v>24159.951496083686</v>
      </c>
      <c r="P2202" s="461">
        <v>612485.40927729348</v>
      </c>
      <c r="Q2202" s="461">
        <v>414334.2052985793</v>
      </c>
      <c r="R2202" s="464">
        <v>788263647898.8114</v>
      </c>
      <c r="S2202" s="462">
        <v>0.42244602993179936</v>
      </c>
      <c r="T2202" s="462">
        <v>0.2862130729007365</v>
      </c>
      <c r="U2202" s="461">
        <v>16.21404910215502</v>
      </c>
      <c r="V2202" s="464">
        <v>4049325619680.7969</v>
      </c>
      <c r="W2202" s="460">
        <v>1277.1257446987463</v>
      </c>
      <c r="X2202" s="463">
        <v>4.4664763322786044E-2</v>
      </c>
      <c r="Y2202" s="476">
        <v>2.0000000000000001E-4</v>
      </c>
    </row>
    <row r="2203" spans="1:25" x14ac:dyDescent="0.2">
      <c r="A2203" s="475">
        <f t="shared" si="34"/>
        <v>2199</v>
      </c>
      <c r="B2203" s="462">
        <v>0.3700722737401726</v>
      </c>
      <c r="C2203" s="461">
        <v>2003.1059711110966</v>
      </c>
      <c r="D2203" s="462">
        <v>1.1144272484882884</v>
      </c>
      <c r="E2203" s="462">
        <v>0.63088918061497035</v>
      </c>
      <c r="F2203" s="516">
        <v>2026.25</v>
      </c>
      <c r="G2203" s="464">
        <v>160074015867.56189</v>
      </c>
      <c r="H2203" s="461">
        <v>40364321.999416687</v>
      </c>
      <c r="I2203" s="464">
        <v>750489892107.48145</v>
      </c>
      <c r="J2203" s="462">
        <v>0.16347402580471648</v>
      </c>
      <c r="K2203" s="464">
        <v>42719249873.359985</v>
      </c>
      <c r="L2203" s="464">
        <v>28600389498.735638</v>
      </c>
      <c r="M2203" s="464">
        <v>53788577819.668663</v>
      </c>
      <c r="N2203" s="464">
        <v>85607768841.831757</v>
      </c>
      <c r="O2203" s="464">
        <v>35605.357373842802</v>
      </c>
      <c r="P2203" s="461">
        <v>495356.7886242941</v>
      </c>
      <c r="Q2203" s="461">
        <v>310654.17131468153</v>
      </c>
      <c r="R2203" s="464">
        <v>1263157881453.1667</v>
      </c>
      <c r="S2203" s="462">
        <v>0.36984488388748221</v>
      </c>
      <c r="T2203" s="462">
        <v>0.19509699314016249</v>
      </c>
      <c r="U2203" s="461">
        <v>16.655250735731716</v>
      </c>
      <c r="V2203" s="464">
        <v>4525123248361.709</v>
      </c>
      <c r="W2203" s="460">
        <v>1424.4519734344924</v>
      </c>
      <c r="X2203" s="463">
        <v>4.366823223548183E-2</v>
      </c>
      <c r="Y2203" s="476">
        <v>2.0000000000000001E-4</v>
      </c>
    </row>
    <row r="2204" spans="1:25" x14ac:dyDescent="0.2">
      <c r="A2204" s="475">
        <f t="shared" si="34"/>
        <v>2200</v>
      </c>
      <c r="B2204" s="462">
        <v>0.40714966795518392</v>
      </c>
      <c r="C2204" s="461">
        <v>5101.7992312375518</v>
      </c>
      <c r="D2204" s="462">
        <v>0.87874270510282648</v>
      </c>
      <c r="E2204" s="462">
        <v>0.17796877155951052</v>
      </c>
      <c r="F2204" s="516">
        <v>2024.7</v>
      </c>
      <c r="G2204" s="464">
        <v>212278647898.52533</v>
      </c>
      <c r="H2204" s="461">
        <v>24327791.214183841</v>
      </c>
      <c r="I2204" s="464">
        <v>385346538499.28687</v>
      </c>
      <c r="J2204" s="462">
        <v>-4.2797959552162146E-2</v>
      </c>
      <c r="K2204" s="464">
        <v>8778617669.0114403</v>
      </c>
      <c r="L2204" s="464">
        <v>28919819616.652267</v>
      </c>
      <c r="M2204" s="464">
        <v>121052446543.59406</v>
      </c>
      <c r="N2204" s="464">
        <v>34882304268.617065</v>
      </c>
      <c r="O2204" s="464">
        <v>36463.723871493195</v>
      </c>
      <c r="P2204" s="461">
        <v>253932.55294647662</v>
      </c>
      <c r="Q2204" s="461">
        <v>132698.3104797157</v>
      </c>
      <c r="R2204" s="464">
        <v>811829525347.1051</v>
      </c>
      <c r="S2204" s="462">
        <v>0.3701697423683763</v>
      </c>
      <c r="T2204" s="462">
        <v>0.20595289810523301</v>
      </c>
      <c r="U2204" s="461">
        <v>26.125275340901187</v>
      </c>
      <c r="V2204" s="464">
        <v>4556287417622.3154</v>
      </c>
      <c r="W2204" s="460">
        <v>1437.5692616210481</v>
      </c>
      <c r="X2204" s="463">
        <v>2.8824697220231E-2</v>
      </c>
      <c r="Y2204" s="476">
        <v>2.0000000000000001E-4</v>
      </c>
    </row>
    <row r="2205" spans="1:25" x14ac:dyDescent="0.2">
      <c r="A2205" s="475">
        <f t="shared" si="34"/>
        <v>2201</v>
      </c>
      <c r="B2205" s="462">
        <v>0.51543488735421694</v>
      </c>
      <c r="C2205" s="461">
        <v>3415.8446544709059</v>
      </c>
      <c r="D2205" s="462">
        <v>0.563612581576868</v>
      </c>
      <c r="E2205" s="462">
        <v>0.3447683610472827</v>
      </c>
      <c r="F2205" s="516">
        <v>2024.95</v>
      </c>
      <c r="G2205" s="464">
        <v>388351313330.59485</v>
      </c>
      <c r="H2205" s="461">
        <v>11440015.086536102</v>
      </c>
      <c r="I2205" s="464">
        <v>331947201890.54285</v>
      </c>
      <c r="J2205" s="462">
        <v>0.2965765350149121</v>
      </c>
      <c r="K2205" s="464">
        <v>16371362046.285631</v>
      </c>
      <c r="L2205" s="464">
        <v>14192997721.437534</v>
      </c>
      <c r="M2205" s="464">
        <v>278352077898.15155</v>
      </c>
      <c r="N2205" s="464">
        <v>89099716589.959549</v>
      </c>
      <c r="O2205" s="464">
        <v>22061.18932234589</v>
      </c>
      <c r="P2205" s="461">
        <v>459745.88907335378</v>
      </c>
      <c r="Q2205" s="461">
        <v>299163.61559063272</v>
      </c>
      <c r="R2205" s="464">
        <v>1110072974446.1082</v>
      </c>
      <c r="S2205" s="462">
        <v>0.59820028037770723</v>
      </c>
      <c r="T2205" s="462">
        <v>0.42851877833977109</v>
      </c>
      <c r="U2205" s="461">
        <v>17.843131300486203</v>
      </c>
      <c r="V2205" s="464">
        <v>9273194370086.0352</v>
      </c>
      <c r="W2205" s="460">
        <v>2924.9336468900437</v>
      </c>
      <c r="X2205" s="463">
        <v>4.097061934168944E-2</v>
      </c>
      <c r="Y2205" s="476">
        <v>2.0000000000000001E-4</v>
      </c>
    </row>
    <row r="2206" spans="1:25" x14ac:dyDescent="0.2">
      <c r="A2206" s="475">
        <f t="shared" si="34"/>
        <v>2202</v>
      </c>
      <c r="B2206" s="462">
        <v>0.47484376445227217</v>
      </c>
      <c r="C2206" s="461">
        <v>11077.363257068651</v>
      </c>
      <c r="D2206" s="462">
        <v>0.84510342845721098</v>
      </c>
      <c r="E2206" s="462">
        <v>0.46847401664252897</v>
      </c>
      <c r="F2206" s="516">
        <v>2025.52</v>
      </c>
      <c r="G2206" s="464">
        <v>183906427257.8573</v>
      </c>
      <c r="H2206" s="461">
        <v>17345397.574491758</v>
      </c>
      <c r="I2206" s="464">
        <v>396736566408.3924</v>
      </c>
      <c r="J2206" s="462">
        <v>0.25862911437611258</v>
      </c>
      <c r="K2206" s="464">
        <v>15505309778.293713</v>
      </c>
      <c r="L2206" s="464">
        <v>6200923967.7360067</v>
      </c>
      <c r="M2206" s="464">
        <v>132719700768.7697</v>
      </c>
      <c r="N2206" s="464">
        <v>5469673414.4475107</v>
      </c>
      <c r="O2206" s="464">
        <v>21642.467298998701</v>
      </c>
      <c r="P2206" s="461">
        <v>100809.93603446073</v>
      </c>
      <c r="Q2206" s="461">
        <v>22331.371502973961</v>
      </c>
      <c r="R2206" s="464">
        <v>756145263328.22363</v>
      </c>
      <c r="S2206" s="462">
        <v>0.50090720395138733</v>
      </c>
      <c r="T2206" s="462">
        <v>0.33754767763219667</v>
      </c>
      <c r="U2206" s="461">
        <v>17.275888649677416</v>
      </c>
      <c r="V2206" s="464">
        <v>4725422587821.4424</v>
      </c>
      <c r="W2206" s="460">
        <v>1490.7698875293954</v>
      </c>
      <c r="X2206" s="463">
        <v>4.3336337610018205E-2</v>
      </c>
      <c r="Y2206" s="476">
        <v>2.0000000000000001E-4</v>
      </c>
    </row>
    <row r="2207" spans="1:25" x14ac:dyDescent="0.2">
      <c r="A2207" s="475">
        <f t="shared" si="34"/>
        <v>2203</v>
      </c>
      <c r="B2207" s="462">
        <v>0.68492304625896216</v>
      </c>
      <c r="C2207" s="461">
        <v>2609.089165282503</v>
      </c>
      <c r="D2207" s="462">
        <v>0.5403801358238588</v>
      </c>
      <c r="E2207" s="462">
        <v>0.180399298200286</v>
      </c>
      <c r="F2207" s="516">
        <v>2025.94</v>
      </c>
      <c r="G2207" s="464">
        <v>86308765252.836411</v>
      </c>
      <c r="H2207" s="461">
        <v>11266159.976229182</v>
      </c>
      <c r="I2207" s="464">
        <v>258984894711.66003</v>
      </c>
      <c r="J2207" s="462">
        <v>0.14283858498231516</v>
      </c>
      <c r="K2207" s="464">
        <v>13967536416.114948</v>
      </c>
      <c r="L2207" s="464">
        <v>27477234415.697235</v>
      </c>
      <c r="M2207" s="464">
        <v>108130539368.00067</v>
      </c>
      <c r="N2207" s="464">
        <v>57037358273.697693</v>
      </c>
      <c r="O2207" s="464">
        <v>32213.928512619808</v>
      </c>
      <c r="P2207" s="461">
        <v>332552.85393431038</v>
      </c>
      <c r="Q2207" s="461">
        <v>199677.54902305288</v>
      </c>
      <c r="R2207" s="464">
        <v>618554963141.89941</v>
      </c>
      <c r="S2207" s="462">
        <v>0.46452795377397188</v>
      </c>
      <c r="T2207" s="462">
        <v>0.16446223217837808</v>
      </c>
      <c r="U2207" s="461">
        <v>17.931086840967549</v>
      </c>
      <c r="V2207" s="464">
        <v>2024935154557.5842</v>
      </c>
      <c r="W2207" s="460">
        <v>638.78557871530393</v>
      </c>
      <c r="X2207" s="463">
        <v>4.0523138299960293E-2</v>
      </c>
      <c r="Y2207" s="476">
        <v>2.0000000000000001E-4</v>
      </c>
    </row>
    <row r="2208" spans="1:25" x14ac:dyDescent="0.2">
      <c r="A2208" s="475">
        <f t="shared" si="34"/>
        <v>2204</v>
      </c>
      <c r="B2208" s="462">
        <v>0.73216619111526193</v>
      </c>
      <c r="C2208" s="461">
        <v>1500</v>
      </c>
      <c r="D2208" s="462">
        <v>0.95761968343090942</v>
      </c>
      <c r="E2208" s="462">
        <v>0.20537547088256491</v>
      </c>
      <c r="F2208" s="516">
        <v>2024.32</v>
      </c>
      <c r="G2208" s="464">
        <v>281346353286.65405</v>
      </c>
      <c r="H2208" s="461">
        <v>31053307.420645177</v>
      </c>
      <c r="I2208" s="464">
        <v>589471904089.83789</v>
      </c>
      <c r="J2208" s="462">
        <v>0.23012255724991704</v>
      </c>
      <c r="K2208" s="464">
        <v>15640396341.016956</v>
      </c>
      <c r="L2208" s="464">
        <v>21609808377.623531</v>
      </c>
      <c r="M2208" s="464">
        <v>256716681734.97589</v>
      </c>
      <c r="N2208" s="464">
        <v>54347585679.969002</v>
      </c>
      <c r="O2208" s="464">
        <v>24978.638588621983</v>
      </c>
      <c r="P2208" s="461">
        <v>371996.00044001581</v>
      </c>
      <c r="Q2208" s="461">
        <v>219346.01350713972</v>
      </c>
      <c r="R2208" s="464">
        <v>1283273994611.0703</v>
      </c>
      <c r="S2208" s="462">
        <v>0.51306358106214411</v>
      </c>
      <c r="T2208" s="462">
        <v>0.27764549457532056</v>
      </c>
      <c r="U2208" s="461">
        <v>17.667083216891324</v>
      </c>
      <c r="V2208" s="464">
        <v>7004495487885.6084</v>
      </c>
      <c r="W2208" s="460">
        <v>2208.9020619569674</v>
      </c>
      <c r="X2208" s="463">
        <v>4.0951478525889755E-2</v>
      </c>
      <c r="Y2208" s="476">
        <v>2.0000000000000001E-4</v>
      </c>
    </row>
    <row r="2209" spans="1:25" x14ac:dyDescent="0.2">
      <c r="A2209" s="475">
        <f t="shared" si="34"/>
        <v>2205</v>
      </c>
      <c r="B2209" s="462">
        <v>0.66124077827113759</v>
      </c>
      <c r="C2209" s="461">
        <v>5245.0198308724093</v>
      </c>
      <c r="D2209" s="462">
        <v>1.0048672739098969</v>
      </c>
      <c r="E2209" s="462">
        <v>0.26998822053202798</v>
      </c>
      <c r="F2209" s="516">
        <v>2023.93</v>
      </c>
      <c r="G2209" s="464">
        <v>553013309528.5719</v>
      </c>
      <c r="H2209" s="461">
        <v>27230740.55440392</v>
      </c>
      <c r="I2209" s="464">
        <v>608498463638.33813</v>
      </c>
      <c r="J2209" s="462">
        <v>0.29248269805340865</v>
      </c>
      <c r="K2209" s="464">
        <v>13812117228.465506</v>
      </c>
      <c r="L2209" s="464">
        <v>0</v>
      </c>
      <c r="M2209" s="464">
        <v>362470401117.901</v>
      </c>
      <c r="N2209" s="464">
        <v>22376334951.745838</v>
      </c>
      <c r="O2209" s="464">
        <v>37454.15717218908</v>
      </c>
      <c r="P2209" s="461">
        <v>170147.68327234549</v>
      </c>
      <c r="Q2209" s="461">
        <v>88169.478151570249</v>
      </c>
      <c r="R2209" s="464">
        <v>1439256724796.2773</v>
      </c>
      <c r="S2209" s="462">
        <v>0.57589631092918225</v>
      </c>
      <c r="T2209" s="462">
        <v>0.45775282066886491</v>
      </c>
      <c r="U2209" s="461">
        <v>17.99516742007069</v>
      </c>
      <c r="V2209" s="464">
        <v>12800525725991.062</v>
      </c>
      <c r="W2209" s="460">
        <v>4037.6539268567672</v>
      </c>
      <c r="X2209" s="463">
        <v>4.1456562502423994E-2</v>
      </c>
      <c r="Y2209" s="476">
        <v>2.0000000000000001E-4</v>
      </c>
    </row>
    <row r="2210" spans="1:25" x14ac:dyDescent="0.2">
      <c r="A2210" s="475">
        <f t="shared" si="34"/>
        <v>2206</v>
      </c>
      <c r="B2210" s="462">
        <v>0.43521133635013959</v>
      </c>
      <c r="C2210" s="461">
        <v>8628.7488662004525</v>
      </c>
      <c r="D2210" s="462">
        <v>0.68733780851623782</v>
      </c>
      <c r="E2210" s="462">
        <v>0.7</v>
      </c>
      <c r="F2210" s="516">
        <v>2023.85</v>
      </c>
      <c r="G2210" s="464">
        <v>486303661848.19464</v>
      </c>
      <c r="H2210" s="461">
        <v>15357024.075881679</v>
      </c>
      <c r="I2210" s="464">
        <v>497761743319.07111</v>
      </c>
      <c r="J2210" s="462">
        <v>0.43521133635013953</v>
      </c>
      <c r="K2210" s="464">
        <v>12063117597.796886</v>
      </c>
      <c r="L2210" s="464">
        <v>0</v>
      </c>
      <c r="M2210" s="464">
        <v>506647171649.02771</v>
      </c>
      <c r="N2210" s="464">
        <v>28917105423.699471</v>
      </c>
      <c r="O2210" s="464">
        <v>19806.05869241145</v>
      </c>
      <c r="P2210" s="461">
        <v>229857.75096693076</v>
      </c>
      <c r="Q2210" s="461">
        <v>118872.60911857733</v>
      </c>
      <c r="R2210" s="464">
        <v>1479466793652.5261</v>
      </c>
      <c r="S2210" s="462">
        <v>0.66158218877080976</v>
      </c>
      <c r="T2210" s="462">
        <v>0.43808336021264749</v>
      </c>
      <c r="U2210" s="461">
        <v>17.482922775883946</v>
      </c>
      <c r="V2210" s="464">
        <v>12455065614486.219</v>
      </c>
      <c r="W2210" s="460">
        <v>3923.8778078553573</v>
      </c>
      <c r="X2210" s="463">
        <v>4.1862451164161166E-2</v>
      </c>
      <c r="Y2210" s="476">
        <v>2.0000000000000001E-4</v>
      </c>
    </row>
    <row r="2211" spans="1:25" x14ac:dyDescent="0.2">
      <c r="A2211" s="475">
        <f t="shared" si="34"/>
        <v>2207</v>
      </c>
      <c r="B2211" s="462">
        <v>0.50807461213387828</v>
      </c>
      <c r="C2211" s="461">
        <v>7882.7588974520095</v>
      </c>
      <c r="D2211" s="462">
        <v>0.46864794706019974</v>
      </c>
      <c r="E2211" s="462">
        <v>0.46543521899779533</v>
      </c>
      <c r="F2211" s="516">
        <v>2026.02</v>
      </c>
      <c r="G2211" s="464">
        <v>68220203584.933151</v>
      </c>
      <c r="H2211" s="461">
        <v>8530884.6799123883</v>
      </c>
      <c r="I2211" s="464">
        <v>316551843210.80164</v>
      </c>
      <c r="J2211" s="462">
        <v>0.42727008850329373</v>
      </c>
      <c r="K2211" s="464">
        <v>27123393656.342213</v>
      </c>
      <c r="L2211" s="464">
        <v>47986958594.93412</v>
      </c>
      <c r="M2211" s="464">
        <v>32333705030.701462</v>
      </c>
      <c r="N2211" s="464">
        <v>20087958920.707436</v>
      </c>
      <c r="O2211" s="464">
        <v>38217.9680985628</v>
      </c>
      <c r="P2211" s="461">
        <v>154295.84920094095</v>
      </c>
      <c r="Q2211" s="461">
        <v>68753.125172995817</v>
      </c>
      <c r="R2211" s="464">
        <v>484528905695.21863</v>
      </c>
      <c r="S2211" s="462">
        <v>0.52170595354090066</v>
      </c>
      <c r="T2211" s="462">
        <v>0.40828355831072688</v>
      </c>
      <c r="U2211" s="461">
        <v>14.832107971064314</v>
      </c>
      <c r="V2211" s="464">
        <v>3384106319101.1797</v>
      </c>
      <c r="W2211" s="460">
        <v>1068.6593153070357</v>
      </c>
      <c r="X2211" s="463">
        <v>4.7120403109734144E-2</v>
      </c>
      <c r="Y2211" s="476">
        <v>2.0000000000000001E-4</v>
      </c>
    </row>
    <row r="2212" spans="1:25" x14ac:dyDescent="0.2">
      <c r="A2212" s="475">
        <f t="shared" si="34"/>
        <v>2208</v>
      </c>
      <c r="B2212" s="462">
        <v>0.4581905668188167</v>
      </c>
      <c r="C2212" s="461">
        <v>8986.9065384050373</v>
      </c>
      <c r="D2212" s="462">
        <v>0.83124562096068377</v>
      </c>
      <c r="E2212" s="462">
        <v>0.49588659745606706</v>
      </c>
      <c r="F2212" s="516">
        <v>2024.92</v>
      </c>
      <c r="G2212" s="464">
        <v>383587527710.15625</v>
      </c>
      <c r="H2212" s="461">
        <v>20423411.121742144</v>
      </c>
      <c r="I2212" s="464">
        <v>495644882827.70721</v>
      </c>
      <c r="J2212" s="462">
        <v>0.2042837871932015</v>
      </c>
      <c r="K2212" s="464">
        <v>28801436174.506218</v>
      </c>
      <c r="L2212" s="464">
        <v>71519342904.904526</v>
      </c>
      <c r="M2212" s="464">
        <v>199288452731.25815</v>
      </c>
      <c r="N2212" s="464">
        <v>152780821290.70694</v>
      </c>
      <c r="O2212" s="464">
        <v>21612.786835180734</v>
      </c>
      <c r="P2212" s="461">
        <v>735945.8397997343</v>
      </c>
      <c r="Q2212" s="461">
        <v>513564.36488743965</v>
      </c>
      <c r="R2212" s="464">
        <v>1286414071017.1489</v>
      </c>
      <c r="S2212" s="462">
        <v>0.49377368460364435</v>
      </c>
      <c r="T2212" s="462">
        <v>0.38328314107912981</v>
      </c>
      <c r="U2212" s="461">
        <v>17.595277021166559</v>
      </c>
      <c r="V2212" s="464">
        <v>9355777572877.3262</v>
      </c>
      <c r="W2212" s="460">
        <v>2953.7299456761648</v>
      </c>
      <c r="X2212" s="463">
        <v>4.2468103316619155E-2</v>
      </c>
      <c r="Y2212" s="476">
        <v>2.0000000000000001E-4</v>
      </c>
    </row>
    <row r="2213" spans="1:25" x14ac:dyDescent="0.2">
      <c r="A2213" s="475">
        <f t="shared" si="34"/>
        <v>2209</v>
      </c>
      <c r="B2213" s="462">
        <v>0.43492549818258319</v>
      </c>
      <c r="C2213" s="461">
        <v>2666.9105989206446</v>
      </c>
      <c r="D2213" s="462">
        <v>0.59038199816149883</v>
      </c>
      <c r="E2213" s="462">
        <v>0.28881727028383064</v>
      </c>
      <c r="F2213" s="516">
        <v>2024.22</v>
      </c>
      <c r="G2213" s="464">
        <v>123361582127.12761</v>
      </c>
      <c r="H2213" s="461">
        <v>12914444.383146061</v>
      </c>
      <c r="I2213" s="464">
        <v>414043750203.31323</v>
      </c>
      <c r="J2213" s="462">
        <v>0.4292690899539775</v>
      </c>
      <c r="K2213" s="464">
        <v>12666538957.269188</v>
      </c>
      <c r="L2213" s="464">
        <v>0</v>
      </c>
      <c r="M2213" s="464">
        <v>192856093358.32159</v>
      </c>
      <c r="N2213" s="464">
        <v>26133765895.098614</v>
      </c>
      <c r="O2213" s="464">
        <v>37896.379887842792</v>
      </c>
      <c r="P2213" s="461">
        <v>198535.82537757093</v>
      </c>
      <c r="Q2213" s="461">
        <v>98010.155080430821</v>
      </c>
      <c r="R2213" s="464">
        <v>932018151872.0199</v>
      </c>
      <c r="S2213" s="462">
        <v>0.61504062764694301</v>
      </c>
      <c r="T2213" s="462">
        <v>0.29645854248387976</v>
      </c>
      <c r="U2213" s="461">
        <v>15.611539099435372</v>
      </c>
      <c r="V2213" s="464">
        <v>4958067907106.1426</v>
      </c>
      <c r="W2213" s="460">
        <v>1566.4185924752612</v>
      </c>
      <c r="X2213" s="463">
        <v>4.468779171227083E-2</v>
      </c>
      <c r="Y2213" s="476">
        <v>2.0000000000000001E-4</v>
      </c>
    </row>
    <row r="2214" spans="1:25" x14ac:dyDescent="0.2">
      <c r="A2214" s="475">
        <f t="shared" si="34"/>
        <v>2210</v>
      </c>
      <c r="B2214" s="462">
        <v>0.68670992812393816</v>
      </c>
      <c r="C2214" s="461">
        <v>8857.9151246664023</v>
      </c>
      <c r="D2214" s="462">
        <v>0.43425359710347916</v>
      </c>
      <c r="E2214" s="462">
        <v>0.41737883944421383</v>
      </c>
      <c r="F2214" s="516">
        <v>2024.7</v>
      </c>
      <c r="G2214" s="464">
        <v>121092728088.40779</v>
      </c>
      <c r="H2214" s="461">
        <v>8005216.6713901414</v>
      </c>
      <c r="I2214" s="464">
        <v>249238693865.33203</v>
      </c>
      <c r="J2214" s="462">
        <v>0.33622767408956067</v>
      </c>
      <c r="K2214" s="464">
        <v>14952723039.571346</v>
      </c>
      <c r="L2214" s="464">
        <v>15012582828.037714</v>
      </c>
      <c r="M2214" s="464">
        <v>96595661971.308517</v>
      </c>
      <c r="N2214" s="464">
        <v>62742395075.181404</v>
      </c>
      <c r="O2214" s="464">
        <v>35126.289739234329</v>
      </c>
      <c r="P2214" s="461">
        <v>364343.77500824805</v>
      </c>
      <c r="Q2214" s="461">
        <v>227470.86717082126</v>
      </c>
      <c r="R2214" s="464">
        <v>560798854482.38123</v>
      </c>
      <c r="S2214" s="462">
        <v>0.51385327651026735</v>
      </c>
      <c r="T2214" s="462">
        <v>0.34892307752514667</v>
      </c>
      <c r="U2214" s="461">
        <v>16.65247020802919</v>
      </c>
      <c r="V2214" s="464">
        <v>3666532035350.4028</v>
      </c>
      <c r="W2214" s="460">
        <v>1154.1782415112223</v>
      </c>
      <c r="X2214" s="463">
        <v>4.3071581800784291E-2</v>
      </c>
      <c r="Y2214" s="476">
        <v>2.0000000000000001E-4</v>
      </c>
    </row>
    <row r="2215" spans="1:25" x14ac:dyDescent="0.2">
      <c r="A2215" s="475">
        <f t="shared" si="34"/>
        <v>2211</v>
      </c>
      <c r="B2215" s="462">
        <v>0.40818951581223056</v>
      </c>
      <c r="C2215" s="461">
        <v>4642.00893117333</v>
      </c>
      <c r="D2215" s="462">
        <v>0.32433077279271505</v>
      </c>
      <c r="E2215" s="462">
        <v>0.15989979453099346</v>
      </c>
      <c r="F2215" s="516">
        <v>2023.75</v>
      </c>
      <c r="G2215" s="464">
        <v>204233463692.66223</v>
      </c>
      <c r="H2215" s="461">
        <v>5289682.5454817703</v>
      </c>
      <c r="I2215" s="464">
        <v>251741650255.3595</v>
      </c>
      <c r="J2215" s="462">
        <v>0.40818951581223062</v>
      </c>
      <c r="K2215" s="464">
        <v>6199767105.2272053</v>
      </c>
      <c r="L2215" s="464">
        <v>0</v>
      </c>
      <c r="M2215" s="464">
        <v>197869701963.94995</v>
      </c>
      <c r="N2215" s="464">
        <v>130842260586.3867</v>
      </c>
      <c r="O2215" s="464">
        <v>26073.976590826438</v>
      </c>
      <c r="P2215" s="461">
        <v>791650.65823189542</v>
      </c>
      <c r="Q2215" s="461">
        <v>490681.08994829562</v>
      </c>
      <c r="R2215" s="464">
        <v>757520944914.94177</v>
      </c>
      <c r="S2215" s="462">
        <v>0.56769856138130925</v>
      </c>
      <c r="T2215" s="462">
        <v>0.39549315571165899</v>
      </c>
      <c r="U2215" s="461">
        <v>17.061246212957069</v>
      </c>
      <c r="V2215" s="464">
        <v>5699585689647.5166</v>
      </c>
      <c r="W2215" s="460">
        <v>1799.7967365059822</v>
      </c>
      <c r="X2215" s="463">
        <v>4.2132425972038326E-2</v>
      </c>
      <c r="Y2215" s="476">
        <v>2.0000000000000001E-4</v>
      </c>
    </row>
    <row r="2216" spans="1:25" x14ac:dyDescent="0.2">
      <c r="A2216" s="475">
        <f t="shared" si="34"/>
        <v>2212</v>
      </c>
      <c r="B2216" s="462">
        <v>0.51281462346137252</v>
      </c>
      <c r="C2216" s="461">
        <v>6823.1535003765357</v>
      </c>
      <c r="D2216" s="462">
        <v>0.60249088892530844</v>
      </c>
      <c r="E2216" s="462">
        <v>0.46506637928985106</v>
      </c>
      <c r="F2216" s="516">
        <v>2024.25</v>
      </c>
      <c r="G2216" s="464">
        <v>297233849668.3219</v>
      </c>
      <c r="H2216" s="461">
        <v>12219832.944004338</v>
      </c>
      <c r="I2216" s="464">
        <v>367992037410.17456</v>
      </c>
      <c r="J2216" s="462">
        <v>0.36797209337140346</v>
      </c>
      <c r="K2216" s="464">
        <v>8638092961.7069016</v>
      </c>
      <c r="L2216" s="464">
        <v>0</v>
      </c>
      <c r="M2216" s="464">
        <v>268063247552.51227</v>
      </c>
      <c r="N2216" s="464">
        <v>21295426452.598537</v>
      </c>
      <c r="O2216" s="464">
        <v>27355.32086273588</v>
      </c>
      <c r="P2216" s="461">
        <v>171998.63189280039</v>
      </c>
      <c r="Q2216" s="461">
        <v>78947.757758263411</v>
      </c>
      <c r="R2216" s="464">
        <v>996846927257.42554</v>
      </c>
      <c r="S2216" s="462">
        <v>0.62549692797147338</v>
      </c>
      <c r="T2216" s="462">
        <v>0.3914228528409458</v>
      </c>
      <c r="U2216" s="461">
        <v>17.541205842388603</v>
      </c>
      <c r="V2216" s="464">
        <v>7577332064239.9092</v>
      </c>
      <c r="W2216" s="460">
        <v>2392.7094810028875</v>
      </c>
      <c r="X2216" s="463">
        <v>4.1169577362015354E-2</v>
      </c>
      <c r="Y2216" s="476">
        <v>2.0000000000000001E-4</v>
      </c>
    </row>
    <row r="2217" spans="1:25" x14ac:dyDescent="0.2">
      <c r="A2217" s="475">
        <f t="shared" si="34"/>
        <v>2213</v>
      </c>
      <c r="B2217" s="462">
        <v>0.47204342592712267</v>
      </c>
      <c r="C2217" s="461">
        <v>3096.2636007213378</v>
      </c>
      <c r="D2217" s="462">
        <v>0.6076262886101893</v>
      </c>
      <c r="E2217" s="462">
        <v>0.27894311094239566</v>
      </c>
      <c r="F2217" s="516">
        <v>2025.05</v>
      </c>
      <c r="G2217" s="464">
        <v>170182123256.83316</v>
      </c>
      <c r="H2217" s="461">
        <v>13163934.238327524</v>
      </c>
      <c r="I2217" s="464">
        <v>376619122885.04395</v>
      </c>
      <c r="J2217" s="462">
        <v>0.41456564841882071</v>
      </c>
      <c r="K2217" s="464">
        <v>35686580125.841194</v>
      </c>
      <c r="L2217" s="464">
        <v>42271316919.004654</v>
      </c>
      <c r="M2217" s="464">
        <v>83922804366.015259</v>
      </c>
      <c r="N2217" s="464">
        <v>33510055682.403732</v>
      </c>
      <c r="O2217" s="464">
        <v>15376.311174995702</v>
      </c>
      <c r="P2217" s="461">
        <v>257641.47987444242</v>
      </c>
      <c r="Q2217" s="461">
        <v>141034.95776330697</v>
      </c>
      <c r="R2217" s="464">
        <v>747773896974.33447</v>
      </c>
      <c r="S2217" s="462">
        <v>0.56539682249500711</v>
      </c>
      <c r="T2217" s="462">
        <v>0.42996807457526603</v>
      </c>
      <c r="U2217" s="461">
        <v>16.007999207253956</v>
      </c>
      <c r="V2217" s="464">
        <v>5683905054802.1855</v>
      </c>
      <c r="W2217" s="460">
        <v>1793.4900040802363</v>
      </c>
      <c r="X2217" s="463">
        <v>4.526526059994293E-2</v>
      </c>
      <c r="Y2217" s="476">
        <v>2.0000000000000001E-4</v>
      </c>
    </row>
    <row r="2218" spans="1:25" x14ac:dyDescent="0.2">
      <c r="A2218" s="475">
        <f t="shared" si="34"/>
        <v>2214</v>
      </c>
      <c r="B2218" s="462">
        <v>0.5081520066131846</v>
      </c>
      <c r="C2218" s="461">
        <v>4950.43870137462</v>
      </c>
      <c r="D2218" s="462">
        <v>0.5759943751510006</v>
      </c>
      <c r="E2218" s="462">
        <v>0.54497643007678453</v>
      </c>
      <c r="F2218" s="516">
        <v>2026.27</v>
      </c>
      <c r="G2218" s="464">
        <v>141401846444.88489</v>
      </c>
      <c r="H2218" s="461">
        <v>11975406.454671348</v>
      </c>
      <c r="I2218" s="464">
        <v>352042844108.04181</v>
      </c>
      <c r="J2218" s="462">
        <v>0.43503250513744662</v>
      </c>
      <c r="K2218" s="464">
        <v>13913932520.5147</v>
      </c>
      <c r="L2218" s="464">
        <v>25851317798.674358</v>
      </c>
      <c r="M2218" s="464">
        <v>50481585874.715828</v>
      </c>
      <c r="N2218" s="464">
        <v>24835469417.054951</v>
      </c>
      <c r="O2218" s="464">
        <v>36556.165451238048</v>
      </c>
      <c r="P2218" s="461">
        <v>214094.13237574865</v>
      </c>
      <c r="Q2218" s="461">
        <v>109547.39457193314</v>
      </c>
      <c r="R2218" s="464">
        <v>658853212346.53528</v>
      </c>
      <c r="S2218" s="462">
        <v>0.5757386324742888</v>
      </c>
      <c r="T2218" s="462">
        <v>0.43520787066295757</v>
      </c>
      <c r="U2218" s="461">
        <v>15.889486949548584</v>
      </c>
      <c r="V2218" s="464">
        <v>5044546538029.0615</v>
      </c>
      <c r="W2218" s="460">
        <v>1592.440979856837</v>
      </c>
      <c r="X2218" s="463">
        <v>4.5634904720857947E-2</v>
      </c>
      <c r="Y2218" s="476">
        <v>2.0000000000000001E-4</v>
      </c>
    </row>
    <row r="2219" spans="1:25" x14ac:dyDescent="0.2">
      <c r="A2219" s="475">
        <f t="shared" si="34"/>
        <v>2215</v>
      </c>
      <c r="B2219" s="462">
        <v>0.47433234892749376</v>
      </c>
      <c r="C2219" s="461">
        <v>1500</v>
      </c>
      <c r="D2219" s="462">
        <v>0.2624441652342005</v>
      </c>
      <c r="E2219" s="462">
        <v>0.57439079421729233</v>
      </c>
      <c r="F2219" s="516">
        <v>2024.01</v>
      </c>
      <c r="G2219" s="464">
        <v>373139078846.92279</v>
      </c>
      <c r="H2219" s="461">
        <v>4256958.3749130936</v>
      </c>
      <c r="I2219" s="464">
        <v>185012062356.79492</v>
      </c>
      <c r="J2219" s="462">
        <v>0.47433234892749376</v>
      </c>
      <c r="K2219" s="464">
        <v>3953595040.3142133</v>
      </c>
      <c r="L2219" s="464">
        <v>0</v>
      </c>
      <c r="M2219" s="464">
        <v>228109451511.27393</v>
      </c>
      <c r="N2219" s="464">
        <v>49592529424.584068</v>
      </c>
      <c r="O2219" s="464">
        <v>25639.857469936589</v>
      </c>
      <c r="P2219" s="461">
        <v>383967.30918174924</v>
      </c>
      <c r="Q2219" s="461">
        <v>203473.56160911234</v>
      </c>
      <c r="R2219" s="464">
        <v>767259770873.53577</v>
      </c>
      <c r="S2219" s="462">
        <v>0.68273306777317444</v>
      </c>
      <c r="T2219" s="462">
        <v>0.59302336912823306</v>
      </c>
      <c r="U2219" s="461">
        <v>17.912549165488226</v>
      </c>
      <c r="V2219" s="464">
        <v>9100039622809.2891</v>
      </c>
      <c r="W2219" s="460">
        <v>2873.3725627686158</v>
      </c>
      <c r="X2219" s="463">
        <v>4.0061184678033171E-2</v>
      </c>
      <c r="Y2219" s="476">
        <v>2.0000000000000001E-4</v>
      </c>
    </row>
    <row r="2220" spans="1:25" x14ac:dyDescent="0.2">
      <c r="A2220" s="475">
        <f t="shared" si="34"/>
        <v>2216</v>
      </c>
      <c r="B2220" s="462">
        <v>0.61873178375202276</v>
      </c>
      <c r="C2220" s="461">
        <v>4217.903396374013</v>
      </c>
      <c r="D2220" s="462">
        <v>0.42673092558354658</v>
      </c>
      <c r="E2220" s="462">
        <v>0.50683492674401054</v>
      </c>
      <c r="F2220" s="516">
        <v>2023.75</v>
      </c>
      <c r="G2220" s="464">
        <v>438808324002.59247</v>
      </c>
      <c r="H2220" s="461">
        <v>7944612.7251557251</v>
      </c>
      <c r="I2220" s="464">
        <v>276415672390.47821</v>
      </c>
      <c r="J2220" s="462">
        <v>0.43169405655599247</v>
      </c>
      <c r="K2220" s="464">
        <v>9149213583.4051685</v>
      </c>
      <c r="L2220" s="464">
        <v>0</v>
      </c>
      <c r="M2220" s="464">
        <v>592340566931.24194</v>
      </c>
      <c r="N2220" s="464">
        <v>124189068554.02171</v>
      </c>
      <c r="O2220" s="464">
        <v>11946.216030238469</v>
      </c>
      <c r="P2220" s="461">
        <v>751790.561160299</v>
      </c>
      <c r="Q2220" s="461">
        <v>470489.42050218966</v>
      </c>
      <c r="R2220" s="464">
        <v>1366844404133.5012</v>
      </c>
      <c r="S2220" s="462">
        <v>0.6713460778571203</v>
      </c>
      <c r="T2220" s="462">
        <v>0.40389164804726652</v>
      </c>
      <c r="U2220" s="461">
        <v>17.746831265106373</v>
      </c>
      <c r="V2220" s="464">
        <v>10862559416483.219</v>
      </c>
      <c r="W2220" s="460">
        <v>3430.1416570483575</v>
      </c>
      <c r="X2220" s="463">
        <v>4.077465268350447E-2</v>
      </c>
      <c r="Y2220" s="476">
        <v>2.0000000000000001E-4</v>
      </c>
    </row>
    <row r="2221" spans="1:25" x14ac:dyDescent="0.2">
      <c r="A2221" s="475">
        <f t="shared" si="34"/>
        <v>2217</v>
      </c>
      <c r="B2221" s="462">
        <v>0.42629804858356085</v>
      </c>
      <c r="C2221" s="461">
        <v>1878.2214328011019</v>
      </c>
      <c r="D2221" s="462">
        <v>0.2</v>
      </c>
      <c r="E2221" s="462">
        <v>0.44883663326302703</v>
      </c>
      <c r="F2221" s="516">
        <v>2026.63</v>
      </c>
      <c r="G2221" s="464">
        <v>84795270904.935501</v>
      </c>
      <c r="H2221" s="461">
        <v>3353834.7942233034</v>
      </c>
      <c r="I2221" s="464">
        <v>145998941919.82629</v>
      </c>
      <c r="J2221" s="462">
        <v>0.4262980485835608</v>
      </c>
      <c r="K2221" s="464">
        <v>17097201125.008148</v>
      </c>
      <c r="L2221" s="464">
        <v>37063117940.432083</v>
      </c>
      <c r="M2221" s="464">
        <v>35276842880.603477</v>
      </c>
      <c r="N2221" s="464">
        <v>86479106735.608612</v>
      </c>
      <c r="O2221" s="464">
        <v>44749.403491830592</v>
      </c>
      <c r="P2221" s="461">
        <v>542951.79183049081</v>
      </c>
      <c r="Q2221" s="461">
        <v>316174.04798237805</v>
      </c>
      <c r="R2221" s="464">
        <v>407537793443.7301</v>
      </c>
      <c r="S2221" s="462">
        <v>0.53107007499240422</v>
      </c>
      <c r="T2221" s="462">
        <v>0.38563959812695925</v>
      </c>
      <c r="U2221" s="461">
        <v>16.08680752150384</v>
      </c>
      <c r="V2221" s="464">
        <v>2891870334196.436</v>
      </c>
      <c r="W2221" s="460">
        <v>912.21642212695838</v>
      </c>
      <c r="X2221" s="463">
        <v>4.3595676717670957E-2</v>
      </c>
      <c r="Y2221" s="476">
        <v>2.0000000000000001E-4</v>
      </c>
    </row>
    <row r="2222" spans="1:25" x14ac:dyDescent="0.2">
      <c r="A2222" s="475">
        <f t="shared" si="34"/>
        <v>2218</v>
      </c>
      <c r="B2222" s="462">
        <v>0.53345996619890856</v>
      </c>
      <c r="C2222" s="461">
        <v>1500</v>
      </c>
      <c r="D2222" s="462">
        <v>0.9986239469084558</v>
      </c>
      <c r="E2222" s="462">
        <v>0.41953480724304787</v>
      </c>
      <c r="F2222" s="516">
        <v>2025.46</v>
      </c>
      <c r="G2222" s="464">
        <v>171380341683.17084</v>
      </c>
      <c r="H2222" s="461">
        <v>33412477.759444438</v>
      </c>
      <c r="I2222" s="464">
        <v>714870737110.00061</v>
      </c>
      <c r="J2222" s="462">
        <v>0.23413253124233591</v>
      </c>
      <c r="K2222" s="464">
        <v>30853021869.655735</v>
      </c>
      <c r="L2222" s="464">
        <v>12533206604.954903</v>
      </c>
      <c r="M2222" s="464">
        <v>136168917153.72157</v>
      </c>
      <c r="N2222" s="464">
        <v>33809093221.584782</v>
      </c>
      <c r="O2222" s="464">
        <v>31888.790299199489</v>
      </c>
      <c r="P2222" s="461">
        <v>238817.19578110438</v>
      </c>
      <c r="Q2222" s="461">
        <v>119507.3666659203</v>
      </c>
      <c r="R2222" s="464">
        <v>1258101936994.5457</v>
      </c>
      <c r="S2222" s="462">
        <v>0.4558430891314359</v>
      </c>
      <c r="T2222" s="462">
        <v>0.24383039674497139</v>
      </c>
      <c r="U2222" s="461">
        <v>16.193858591892095</v>
      </c>
      <c r="V2222" s="464">
        <v>5564450697898.2852</v>
      </c>
      <c r="W2222" s="460">
        <v>1754.5502547463975</v>
      </c>
      <c r="X2222" s="463">
        <v>4.4172555784186218E-2</v>
      </c>
      <c r="Y2222" s="476">
        <v>2.0000000000000001E-4</v>
      </c>
    </row>
    <row r="2223" spans="1:25" x14ac:dyDescent="0.2">
      <c r="A2223" s="475">
        <f t="shared" si="34"/>
        <v>2219</v>
      </c>
      <c r="B2223" s="462">
        <v>0.42099474727884267</v>
      </c>
      <c r="C2223" s="461">
        <v>4942.4152629460377</v>
      </c>
      <c r="D2223" s="462">
        <v>0.71586981405399264</v>
      </c>
      <c r="E2223" s="462">
        <v>0.6404557337532335</v>
      </c>
      <c r="F2223" s="516">
        <v>2023.75</v>
      </c>
      <c r="G2223" s="464">
        <v>294544810637.11639</v>
      </c>
      <c r="H2223" s="461">
        <v>16878708.454658493</v>
      </c>
      <c r="I2223" s="464">
        <v>470452572801.03204</v>
      </c>
      <c r="J2223" s="462">
        <v>0.42099474727884267</v>
      </c>
      <c r="K2223" s="464">
        <v>6374065362.7540674</v>
      </c>
      <c r="L2223" s="464">
        <v>0</v>
      </c>
      <c r="M2223" s="464">
        <v>298047213031.82495</v>
      </c>
      <c r="N2223" s="464">
        <v>40130473887.576035</v>
      </c>
      <c r="O2223" s="464">
        <v>29440.55679240853</v>
      </c>
      <c r="P2223" s="461">
        <v>306227.91718693468</v>
      </c>
      <c r="Q2223" s="461">
        <v>175128.25099476235</v>
      </c>
      <c r="R2223" s="464">
        <v>1101157331905.741</v>
      </c>
      <c r="S2223" s="462">
        <v>0.61519793199484563</v>
      </c>
      <c r="T2223" s="462">
        <v>0.4108726666965149</v>
      </c>
      <c r="U2223" s="461">
        <v>16.88606167198985</v>
      </c>
      <c r="V2223" s="464">
        <v>8449724197346.8906</v>
      </c>
      <c r="W2223" s="460">
        <v>2668.160235732294</v>
      </c>
      <c r="X2223" s="463">
        <v>4.2932975917898762E-2</v>
      </c>
      <c r="Y2223" s="476">
        <v>2.0000000000000001E-4</v>
      </c>
    </row>
    <row r="2224" spans="1:25" x14ac:dyDescent="0.2">
      <c r="A2224" s="475">
        <f t="shared" si="34"/>
        <v>2220</v>
      </c>
      <c r="B2224" s="462">
        <v>0.29115689752835272</v>
      </c>
      <c r="C2224" s="461">
        <v>5769.4079258161173</v>
      </c>
      <c r="D2224" s="462">
        <v>0.9271071635442516</v>
      </c>
      <c r="E2224" s="462">
        <v>0.40662658419634479</v>
      </c>
      <c r="F2224" s="516">
        <v>2023.75</v>
      </c>
      <c r="G2224" s="464">
        <v>248487782684.70966</v>
      </c>
      <c r="H2224" s="461">
        <v>26016461.221569575</v>
      </c>
      <c r="I2224" s="464">
        <v>663434857882.71509</v>
      </c>
      <c r="J2224" s="462">
        <v>0.29115689752835272</v>
      </c>
      <c r="K2224" s="464">
        <v>11301525474.09745</v>
      </c>
      <c r="L2224" s="464">
        <v>0</v>
      </c>
      <c r="M2224" s="464">
        <v>288347101412.60938</v>
      </c>
      <c r="N2224" s="464">
        <v>42095841846.344322</v>
      </c>
      <c r="O2224" s="464">
        <v>27036.022951760257</v>
      </c>
      <c r="P2224" s="461">
        <v>282158.72884723032</v>
      </c>
      <c r="Q2224" s="461">
        <v>152455.283762398</v>
      </c>
      <c r="R2224" s="464">
        <v>1309941066128.9417</v>
      </c>
      <c r="S2224" s="462">
        <v>0.52041159742038945</v>
      </c>
      <c r="T2224" s="462">
        <v>0.29752288390378351</v>
      </c>
      <c r="U2224" s="461">
        <v>16.795113894060034</v>
      </c>
      <c r="V2224" s="464">
        <v>7102432066874.0479</v>
      </c>
      <c r="W2224" s="460">
        <v>2241.7094945847771</v>
      </c>
      <c r="X2224" s="463">
        <v>4.371852626796837E-2</v>
      </c>
      <c r="Y2224" s="476">
        <v>2.0000000000000001E-4</v>
      </c>
    </row>
    <row r="2225" spans="1:25" x14ac:dyDescent="0.2">
      <c r="A2225" s="475">
        <f t="shared" si="34"/>
        <v>2221</v>
      </c>
      <c r="B2225" s="462">
        <v>0.50660470246307998</v>
      </c>
      <c r="C2225" s="461">
        <v>4605.1622206937564</v>
      </c>
      <c r="D2225" s="462">
        <v>0.61966092794674954</v>
      </c>
      <c r="E2225" s="462">
        <v>0.44956420507475064</v>
      </c>
      <c r="F2225" s="516">
        <v>2027.11</v>
      </c>
      <c r="G2225" s="464">
        <v>56361097430.842064</v>
      </c>
      <c r="H2225" s="461">
        <v>13388662.565058729</v>
      </c>
      <c r="I2225" s="464">
        <v>291514331108.69391</v>
      </c>
      <c r="J2225" s="462">
        <v>0.26190871165424334</v>
      </c>
      <c r="K2225" s="464">
        <v>16912050132.723797</v>
      </c>
      <c r="L2225" s="464">
        <v>18171709874.181477</v>
      </c>
      <c r="M2225" s="464">
        <v>0</v>
      </c>
      <c r="N2225" s="464">
        <v>19351857304.225273</v>
      </c>
      <c r="O2225" s="464">
        <v>25859.799683153593</v>
      </c>
      <c r="P2225" s="461">
        <v>183131.21499023878</v>
      </c>
      <c r="Q2225" s="461">
        <v>86500.077748303462</v>
      </c>
      <c r="R2225" s="464">
        <v>439808272755.72241</v>
      </c>
      <c r="S2225" s="462">
        <v>0.40440723188461319</v>
      </c>
      <c r="T2225" s="462">
        <v>0.24834966963366895</v>
      </c>
      <c r="U2225" s="461">
        <v>15.883709008362787</v>
      </c>
      <c r="V2225" s="464">
        <v>1921809871564.0322</v>
      </c>
      <c r="W2225" s="460">
        <v>605.84132203611659</v>
      </c>
      <c r="X2225" s="463">
        <v>4.5806647463114768E-2</v>
      </c>
      <c r="Y2225" s="476">
        <v>2.0000000000000001E-4</v>
      </c>
    </row>
    <row r="2226" spans="1:25" x14ac:dyDescent="0.2">
      <c r="A2226" s="475">
        <f t="shared" si="34"/>
        <v>2222</v>
      </c>
      <c r="B2226" s="462">
        <v>0.56864844329824948</v>
      </c>
      <c r="C2226" s="461">
        <v>4805.3521169004916</v>
      </c>
      <c r="D2226" s="462">
        <v>1.3322716852281218</v>
      </c>
      <c r="E2226" s="462">
        <v>0.23359391414120834</v>
      </c>
      <c r="F2226" s="516">
        <v>2025.59</v>
      </c>
      <c r="G2226" s="464">
        <v>255331987660.02094</v>
      </c>
      <c r="H2226" s="461">
        <v>56284658.181842275</v>
      </c>
      <c r="I2226" s="464">
        <v>1078756546363.5358</v>
      </c>
      <c r="J2226" s="462">
        <v>0.30233651444375997</v>
      </c>
      <c r="K2226" s="464">
        <v>40130727792.056641</v>
      </c>
      <c r="L2226" s="464">
        <v>16696775889.430784</v>
      </c>
      <c r="M2226" s="464">
        <v>176913234423.45154</v>
      </c>
      <c r="N2226" s="464">
        <v>90476701513.318329</v>
      </c>
      <c r="O2226" s="464">
        <v>35157.14098150302</v>
      </c>
      <c r="P2226" s="461">
        <v>572778.23154971481</v>
      </c>
      <c r="Q2226" s="461">
        <v>365116.5341474844</v>
      </c>
      <c r="R2226" s="464">
        <v>1777573153210.0283</v>
      </c>
      <c r="S2226" s="462">
        <v>0.46113131769356674</v>
      </c>
      <c r="T2226" s="462">
        <v>0.28656372842692301</v>
      </c>
      <c r="U2226" s="461">
        <v>15.885912191308458</v>
      </c>
      <c r="V2226" s="464">
        <v>8724590201969.5557</v>
      </c>
      <c r="W2226" s="460">
        <v>2751.927335631342</v>
      </c>
      <c r="X2226" s="463">
        <v>4.6480150227903839E-2</v>
      </c>
      <c r="Y2226" s="476">
        <v>2.0000000000000001E-4</v>
      </c>
    </row>
    <row r="2227" spans="1:25" x14ac:dyDescent="0.2">
      <c r="A2227" s="475">
        <f t="shared" si="34"/>
        <v>2223</v>
      </c>
      <c r="B2227" s="462">
        <v>0.58025683059159272</v>
      </c>
      <c r="C2227" s="461">
        <v>2890.7691178138534</v>
      </c>
      <c r="D2227" s="462">
        <v>0.59801792040047697</v>
      </c>
      <c r="E2227" s="462">
        <v>0.16414657634174717</v>
      </c>
      <c r="F2227" s="516">
        <v>2023.75</v>
      </c>
      <c r="G2227" s="464">
        <v>464933863820.13837</v>
      </c>
      <c r="H2227" s="461">
        <v>12632879.129359966</v>
      </c>
      <c r="I2227" s="464">
        <v>407647236615.9231</v>
      </c>
      <c r="J2227" s="462">
        <v>0.47484689908943778</v>
      </c>
      <c r="K2227" s="464">
        <v>13146739912.721096</v>
      </c>
      <c r="L2227" s="464">
        <v>0</v>
      </c>
      <c r="M2227" s="464">
        <v>395591184633.84229</v>
      </c>
      <c r="N2227" s="464">
        <v>32272126985.460365</v>
      </c>
      <c r="O2227" s="464">
        <v>30653.537097838118</v>
      </c>
      <c r="P2227" s="461">
        <v>249636.04699980561</v>
      </c>
      <c r="Q2227" s="461">
        <v>135277.35015534278</v>
      </c>
      <c r="R2227" s="464">
        <v>1196417746436.407</v>
      </c>
      <c r="S2227" s="462">
        <v>0.67151245025026607</v>
      </c>
      <c r="T2227" s="462">
        <v>0.51012334019282446</v>
      </c>
      <c r="U2227" s="461">
        <v>17.536623323133917</v>
      </c>
      <c r="V2227" s="464">
        <v>11866117907931.168</v>
      </c>
      <c r="W2227" s="460">
        <v>3743.0517094255379</v>
      </c>
      <c r="X2227" s="463">
        <v>4.1252116313519355E-2</v>
      </c>
      <c r="Y2227" s="476">
        <v>2.0000000000000001E-4</v>
      </c>
    </row>
    <row r="2228" spans="1:25" x14ac:dyDescent="0.2">
      <c r="A2228" s="475">
        <f t="shared" si="34"/>
        <v>2224</v>
      </c>
      <c r="B2228" s="462">
        <v>0.49622536490660202</v>
      </c>
      <c r="C2228" s="461">
        <v>5247.7242187154807</v>
      </c>
      <c r="D2228" s="462">
        <v>0.76865511316975599</v>
      </c>
      <c r="E2228" s="462">
        <v>0.44479087121455035</v>
      </c>
      <c r="F2228" s="516">
        <v>2024.2</v>
      </c>
      <c r="G2228" s="464">
        <v>103862516808.34215</v>
      </c>
      <c r="H2228" s="461">
        <v>18901647.334368993</v>
      </c>
      <c r="I2228" s="464">
        <v>375123783565.31152</v>
      </c>
      <c r="J2228" s="462">
        <v>8.9370583342596954E-2</v>
      </c>
      <c r="K2228" s="464">
        <v>12934613070.164745</v>
      </c>
      <c r="L2228" s="464">
        <v>0</v>
      </c>
      <c r="M2228" s="464">
        <v>84207369656.81369</v>
      </c>
      <c r="N2228" s="464">
        <v>54542315116.53614</v>
      </c>
      <c r="O2228" s="464">
        <v>35742.84256027035</v>
      </c>
      <c r="P2228" s="461">
        <v>335927.24363103969</v>
      </c>
      <c r="Q2228" s="461">
        <v>196446.91731109447</v>
      </c>
      <c r="R2228" s="464">
        <v>694198240781.40967</v>
      </c>
      <c r="S2228" s="462">
        <v>0.36488719276677395</v>
      </c>
      <c r="T2228" s="462">
        <v>0.14875171856657812</v>
      </c>
      <c r="U2228" s="461">
        <v>20.592374871663832</v>
      </c>
      <c r="V2228" s="464">
        <v>2282966596572.5732</v>
      </c>
      <c r="W2228" s="460">
        <v>719.90350516597857</v>
      </c>
      <c r="X2228" s="463">
        <v>3.7030252824301425E-2</v>
      </c>
      <c r="Y2228" s="476">
        <v>2.0000000000000001E-4</v>
      </c>
    </row>
    <row r="2229" spans="1:25" x14ac:dyDescent="0.2">
      <c r="A2229" s="475">
        <f t="shared" si="34"/>
        <v>2225</v>
      </c>
      <c r="B2229" s="462">
        <v>0.53105591221572357</v>
      </c>
      <c r="C2229" s="461">
        <v>3809.8263147321413</v>
      </c>
      <c r="D2229" s="462">
        <v>0.50397840076711486</v>
      </c>
      <c r="E2229" s="462">
        <v>0.37429886381935773</v>
      </c>
      <c r="F2229" s="516">
        <v>2025.91</v>
      </c>
      <c r="G2229" s="464">
        <v>80269538442.853989</v>
      </c>
      <c r="H2229" s="461">
        <v>9283191.6629369631</v>
      </c>
      <c r="I2229" s="464">
        <v>243649012357.97922</v>
      </c>
      <c r="J2229" s="462">
        <v>0.27387379792798694</v>
      </c>
      <c r="K2229" s="464">
        <v>17100612202.30386</v>
      </c>
      <c r="L2229" s="464">
        <v>51254621647.784645</v>
      </c>
      <c r="M2229" s="464">
        <v>64690879277.452507</v>
      </c>
      <c r="N2229" s="464">
        <v>27249668823.162136</v>
      </c>
      <c r="O2229" s="464">
        <v>33723.311336667226</v>
      </c>
      <c r="P2229" s="461">
        <v>206763.13352977909</v>
      </c>
      <c r="Q2229" s="461">
        <v>105604.97432345033</v>
      </c>
      <c r="R2229" s="464">
        <v>474510002069.88635</v>
      </c>
      <c r="S2229" s="462">
        <v>0.48147137870089796</v>
      </c>
      <c r="T2229" s="462">
        <v>0.30466200558014767</v>
      </c>
      <c r="U2229" s="461">
        <v>16.172304046182973</v>
      </c>
      <c r="V2229" s="464">
        <v>2633349323805.6157</v>
      </c>
      <c r="W2229" s="460">
        <v>829.75709916476796</v>
      </c>
      <c r="X2229" s="463">
        <v>4.4366726144485724E-2</v>
      </c>
      <c r="Y2229" s="476">
        <v>2.0000000000000001E-4</v>
      </c>
    </row>
    <row r="2230" spans="1:25" x14ac:dyDescent="0.2">
      <c r="A2230" s="475">
        <f t="shared" si="34"/>
        <v>2226</v>
      </c>
      <c r="B2230" s="462">
        <v>0.47555083808508797</v>
      </c>
      <c r="C2230" s="461">
        <v>3144.4891652535771</v>
      </c>
      <c r="D2230" s="462">
        <v>0.95466884267462682</v>
      </c>
      <c r="E2230" s="462">
        <v>0.63500464598468565</v>
      </c>
      <c r="F2230" s="516">
        <v>2025.44</v>
      </c>
      <c r="G2230" s="464">
        <v>290912087088.20203</v>
      </c>
      <c r="H2230" s="461">
        <v>28713099.842844028</v>
      </c>
      <c r="I2230" s="464">
        <v>639804167299.52551</v>
      </c>
      <c r="J2230" s="462">
        <v>0.31827260965486548</v>
      </c>
      <c r="K2230" s="464">
        <v>21908829004.580681</v>
      </c>
      <c r="L2230" s="464">
        <v>40430672151.902817</v>
      </c>
      <c r="M2230" s="464">
        <v>181649679004.42133</v>
      </c>
      <c r="N2230" s="464">
        <v>45232793870.544586</v>
      </c>
      <c r="O2230" s="464">
        <v>13330.467823225614</v>
      </c>
      <c r="P2230" s="461">
        <v>320746.79584558168</v>
      </c>
      <c r="Q2230" s="461">
        <v>180597.58701712429</v>
      </c>
      <c r="R2230" s="464">
        <v>1390118420721.7549</v>
      </c>
      <c r="S2230" s="462">
        <v>0.55188879961878434</v>
      </c>
      <c r="T2230" s="462">
        <v>0.30598689953651603</v>
      </c>
      <c r="U2230" s="461">
        <v>17.051193072559911</v>
      </c>
      <c r="V2230" s="464">
        <v>7847974117786.002</v>
      </c>
      <c r="W2230" s="460">
        <v>2474.5430563451282</v>
      </c>
      <c r="X2230" s="463">
        <v>4.3221733288015873E-2</v>
      </c>
      <c r="Y2230" s="476">
        <v>2.0000000000000001E-4</v>
      </c>
    </row>
    <row r="2231" spans="1:25" x14ac:dyDescent="0.2">
      <c r="A2231" s="475">
        <f t="shared" si="34"/>
        <v>2227</v>
      </c>
      <c r="B2231" s="462">
        <v>0.47844631213256034</v>
      </c>
      <c r="C2231" s="461">
        <v>2652.3530834495532</v>
      </c>
      <c r="D2231" s="462">
        <v>0.30818176633321903</v>
      </c>
      <c r="E2231" s="462">
        <v>0.7</v>
      </c>
      <c r="F2231" s="516">
        <v>2024.99</v>
      </c>
      <c r="G2231" s="464">
        <v>41650507709.497566</v>
      </c>
      <c r="H2231" s="461">
        <v>5185972.0954344217</v>
      </c>
      <c r="I2231" s="464">
        <v>230766222277.03598</v>
      </c>
      <c r="J2231" s="462">
        <v>0.47844631213256039</v>
      </c>
      <c r="K2231" s="464">
        <v>10719724842.436668</v>
      </c>
      <c r="L2231" s="464">
        <v>6270360626.7614908</v>
      </c>
      <c r="M2231" s="464">
        <v>91697909663.235962</v>
      </c>
      <c r="N2231" s="464">
        <v>92351289924.748825</v>
      </c>
      <c r="O2231" s="464">
        <v>24083.38748447103</v>
      </c>
      <c r="P2231" s="461">
        <v>560829.5215034564</v>
      </c>
      <c r="Q2231" s="461">
        <v>324640.74190809455</v>
      </c>
      <c r="R2231" s="464">
        <v>496864563233.69946</v>
      </c>
      <c r="S2231" s="462">
        <v>0.53521143875544042</v>
      </c>
      <c r="T2231" s="462">
        <v>0.29398843658604557</v>
      </c>
      <c r="U2231" s="461">
        <v>14.621424416134538</v>
      </c>
      <c r="V2231" s="464">
        <v>2479092021034.1367</v>
      </c>
      <c r="W2231" s="460">
        <v>780.78163580378521</v>
      </c>
      <c r="X2231" s="463">
        <v>4.7448957862077493E-2</v>
      </c>
      <c r="Y2231" s="476">
        <v>2.0000000000000001E-4</v>
      </c>
    </row>
    <row r="2232" spans="1:25" x14ac:dyDescent="0.2">
      <c r="A2232" s="475">
        <f t="shared" si="34"/>
        <v>2228</v>
      </c>
      <c r="B2232" s="462">
        <v>0.4144508405122353</v>
      </c>
      <c r="C2232" s="461">
        <v>4839.8285613686021</v>
      </c>
      <c r="D2232" s="462">
        <v>0.8085913278192659</v>
      </c>
      <c r="E2232" s="462">
        <v>0.6393580497303557</v>
      </c>
      <c r="F2232" s="516">
        <v>2025.58</v>
      </c>
      <c r="G2232" s="464">
        <v>266549199521.6792</v>
      </c>
      <c r="H2232" s="461">
        <v>19920247.065171666</v>
      </c>
      <c r="I2232" s="464">
        <v>420529255263.93488</v>
      </c>
      <c r="J2232" s="462">
        <v>0.14807619734069244</v>
      </c>
      <c r="K2232" s="464">
        <v>11703237651.106913</v>
      </c>
      <c r="L2232" s="464">
        <v>0</v>
      </c>
      <c r="M2232" s="464">
        <v>137051605081.2132</v>
      </c>
      <c r="N2232" s="464">
        <v>26348030223.84407</v>
      </c>
      <c r="O2232" s="464">
        <v>35140.76589104638</v>
      </c>
      <c r="P2232" s="461">
        <v>199068.88899528669</v>
      </c>
      <c r="Q2232" s="461">
        <v>94549.584458122859</v>
      </c>
      <c r="R2232" s="464">
        <v>979985271650.56702</v>
      </c>
      <c r="S2232" s="462">
        <v>0.50098977259153177</v>
      </c>
      <c r="T2232" s="462">
        <v>0.311323621625481</v>
      </c>
      <c r="U2232" s="461">
        <v>18.186140569600752</v>
      </c>
      <c r="V2232" s="464">
        <v>6014784074773.6191</v>
      </c>
      <c r="W2232" s="460">
        <v>1896.4749650336646</v>
      </c>
      <c r="X2232" s="463">
        <v>4.1012355070899259E-2</v>
      </c>
      <c r="Y2232" s="476">
        <v>2.0000000000000001E-4</v>
      </c>
    </row>
    <row r="2233" spans="1:25" x14ac:dyDescent="0.2">
      <c r="A2233" s="475">
        <f t="shared" si="34"/>
        <v>2229</v>
      </c>
      <c r="B2233" s="462">
        <v>0.6411161368460907</v>
      </c>
      <c r="C2233" s="461">
        <v>5520.851009965204</v>
      </c>
      <c r="D2233" s="462">
        <v>0.54244895807468674</v>
      </c>
      <c r="E2233" s="462">
        <v>0.19364436140110164</v>
      </c>
      <c r="F2233" s="516">
        <v>2025.58</v>
      </c>
      <c r="G2233" s="464">
        <v>189776568556.5787</v>
      </c>
      <c r="H2233" s="461">
        <v>10511244.106623314</v>
      </c>
      <c r="I2233" s="464">
        <v>295296758076.07953</v>
      </c>
      <c r="J2233" s="462">
        <v>0.28897083902895426</v>
      </c>
      <c r="K2233" s="464">
        <v>15397715708.799803</v>
      </c>
      <c r="L2233" s="464">
        <v>24352084254.425476</v>
      </c>
      <c r="M2233" s="464">
        <v>106307384960.50786</v>
      </c>
      <c r="N2233" s="464">
        <v>75300835646.471436</v>
      </c>
      <c r="O2233" s="464">
        <v>35236.045925257298</v>
      </c>
      <c r="P2233" s="461">
        <v>420492.41657840053</v>
      </c>
      <c r="Q2233" s="461">
        <v>268581.02020604524</v>
      </c>
      <c r="R2233" s="464">
        <v>684095712306.37512</v>
      </c>
      <c r="S2233" s="462">
        <v>0.50645115203211832</v>
      </c>
      <c r="T2233" s="462">
        <v>0.39286369655442061</v>
      </c>
      <c r="U2233" s="461">
        <v>17.15924220315333</v>
      </c>
      <c r="V2233" s="464">
        <v>5128337338929.0703</v>
      </c>
      <c r="W2233" s="460">
        <v>1619.2347392003664</v>
      </c>
      <c r="X2233" s="463">
        <v>4.1972619740659863E-2</v>
      </c>
      <c r="Y2233" s="476">
        <v>2.0000000000000001E-4</v>
      </c>
    </row>
    <row r="2234" spans="1:25" x14ac:dyDescent="0.2">
      <c r="A2234" s="475">
        <f t="shared" si="34"/>
        <v>2230</v>
      </c>
      <c r="B2234" s="462">
        <v>0.40809745957954163</v>
      </c>
      <c r="C2234" s="461">
        <v>5885.7341248767243</v>
      </c>
      <c r="D2234" s="462">
        <v>0.58533340073802242</v>
      </c>
      <c r="E2234" s="462">
        <v>0.4593735484316267</v>
      </c>
      <c r="F2234" s="516">
        <v>2024.89</v>
      </c>
      <c r="G2234" s="464">
        <v>181743897708.31348</v>
      </c>
      <c r="H2234" s="461">
        <v>12036409.368964491</v>
      </c>
      <c r="I2234" s="464">
        <v>381937119482.53735</v>
      </c>
      <c r="J2234" s="462">
        <v>0.35761917490820583</v>
      </c>
      <c r="K2234" s="464">
        <v>6570411892.1112347</v>
      </c>
      <c r="L2234" s="464">
        <v>0</v>
      </c>
      <c r="M2234" s="464">
        <v>166168752851.99387</v>
      </c>
      <c r="N2234" s="464">
        <v>114319622745.40335</v>
      </c>
      <c r="O2234" s="464">
        <v>26490.992616327658</v>
      </c>
      <c r="P2234" s="461">
        <v>568591.36266750598</v>
      </c>
      <c r="Q2234" s="461">
        <v>386199.46335671854</v>
      </c>
      <c r="R2234" s="464">
        <v>912044584346.67249</v>
      </c>
      <c r="S2234" s="462">
        <v>0.53960850956046802</v>
      </c>
      <c r="T2234" s="462">
        <v>0.32612675985751605</v>
      </c>
      <c r="U2234" s="461">
        <v>16.642800875757569</v>
      </c>
      <c r="V2234" s="464">
        <v>5450713760230.7588</v>
      </c>
      <c r="W2234" s="460">
        <v>1720.5336938849798</v>
      </c>
      <c r="X2234" s="463">
        <v>4.40254396887481E-2</v>
      </c>
      <c r="Y2234" s="476">
        <v>2.0000000000000001E-4</v>
      </c>
    </row>
    <row r="2235" spans="1:25" x14ac:dyDescent="0.2">
      <c r="A2235" s="475">
        <f t="shared" si="34"/>
        <v>2231</v>
      </c>
      <c r="B2235" s="462">
        <v>0.47322551596207357</v>
      </c>
      <c r="C2235" s="461">
        <v>5969.5710494572131</v>
      </c>
      <c r="D2235" s="462">
        <v>0.7692116521108644</v>
      </c>
      <c r="E2235" s="462">
        <v>0.45815809538992275</v>
      </c>
      <c r="F2235" s="516">
        <v>2026</v>
      </c>
      <c r="G2235" s="464">
        <v>181202012876.9498</v>
      </c>
      <c r="H2235" s="461">
        <v>18616263.347661961</v>
      </c>
      <c r="I2235" s="464">
        <v>421097010213.84393</v>
      </c>
      <c r="J2235" s="462">
        <v>0.27572418339606108</v>
      </c>
      <c r="K2235" s="464">
        <v>29906567938.876602</v>
      </c>
      <c r="L2235" s="464">
        <v>116718670270.44153</v>
      </c>
      <c r="M2235" s="464">
        <v>42562404847.295845</v>
      </c>
      <c r="N2235" s="464">
        <v>66551568083.5373</v>
      </c>
      <c r="O2235" s="464">
        <v>22429.712047151643</v>
      </c>
      <c r="P2235" s="461">
        <v>433762.92545494664</v>
      </c>
      <c r="Q2235" s="461">
        <v>272266.05701395881</v>
      </c>
      <c r="R2235" s="464">
        <v>825367416616.88745</v>
      </c>
      <c r="S2235" s="462">
        <v>0.47499793917655875</v>
      </c>
      <c r="T2235" s="462">
        <v>0.34112393295703852</v>
      </c>
      <c r="U2235" s="461">
        <v>16.686775654816405</v>
      </c>
      <c r="V2235" s="464">
        <v>5073024932679.8311</v>
      </c>
      <c r="W2235" s="460">
        <v>1601.5817020484094</v>
      </c>
      <c r="X2235" s="463">
        <v>4.4919153731292301E-2</v>
      </c>
      <c r="Y2235" s="476">
        <v>2.0000000000000001E-4</v>
      </c>
    </row>
    <row r="2236" spans="1:25" x14ac:dyDescent="0.2">
      <c r="A2236" s="475">
        <f t="shared" si="34"/>
        <v>2232</v>
      </c>
      <c r="B2236" s="462">
        <v>0.46036273730743937</v>
      </c>
      <c r="C2236" s="461">
        <v>4714.6885797699661</v>
      </c>
      <c r="D2236" s="462">
        <v>0.75591703487293416</v>
      </c>
      <c r="E2236" s="462">
        <v>0.35216993729544455</v>
      </c>
      <c r="F2236" s="516">
        <v>2025.3</v>
      </c>
      <c r="G2236" s="464">
        <v>186652566757.0719</v>
      </c>
      <c r="H2236" s="461">
        <v>18398168.149460342</v>
      </c>
      <c r="I2236" s="464">
        <v>407855948294.03778</v>
      </c>
      <c r="J2236" s="462">
        <v>0.21061553804757804</v>
      </c>
      <c r="K2236" s="464">
        <v>22519100727.477612</v>
      </c>
      <c r="L2236" s="464">
        <v>22385712577.583076</v>
      </c>
      <c r="M2236" s="464">
        <v>121441535126.45534</v>
      </c>
      <c r="N2236" s="464">
        <v>53888674094.022469</v>
      </c>
      <c r="O2236" s="464">
        <v>30978.958182210077</v>
      </c>
      <c r="P2236" s="461">
        <v>343093.10498300742</v>
      </c>
      <c r="Q2236" s="461">
        <v>202242.46751689413</v>
      </c>
      <c r="R2236" s="464">
        <v>860368021087.73267</v>
      </c>
      <c r="S2236" s="462">
        <v>0.47535062267150119</v>
      </c>
      <c r="T2236" s="462">
        <v>0.30892387166512281</v>
      </c>
      <c r="U2236" s="461">
        <v>17.082504135679397</v>
      </c>
      <c r="V2236" s="464">
        <v>5012925577742.8428</v>
      </c>
      <c r="W2236" s="460">
        <v>1581.6734717544584</v>
      </c>
      <c r="X2236" s="463">
        <v>4.2594026558980785E-2</v>
      </c>
      <c r="Y2236" s="476">
        <v>2.0000000000000001E-4</v>
      </c>
    </row>
    <row r="2237" spans="1:25" x14ac:dyDescent="0.2">
      <c r="A2237" s="475">
        <f t="shared" si="34"/>
        <v>2233</v>
      </c>
      <c r="B2237" s="462">
        <v>0.58485110545390073</v>
      </c>
      <c r="C2237" s="461">
        <v>5186.5282103314712</v>
      </c>
      <c r="D2237" s="462">
        <v>0.85255407821315166</v>
      </c>
      <c r="E2237" s="462">
        <v>0.51730664022762229</v>
      </c>
      <c r="F2237" s="516">
        <v>2026.12</v>
      </c>
      <c r="G2237" s="464">
        <v>144041440081.34531</v>
      </c>
      <c r="H2237" s="461">
        <v>22976840.911321491</v>
      </c>
      <c r="I2237" s="464">
        <v>496889880335.86554</v>
      </c>
      <c r="J2237" s="462">
        <v>0.19459674793538573</v>
      </c>
      <c r="K2237" s="464">
        <v>21339557288.747883</v>
      </c>
      <c r="L2237" s="464">
        <v>24480386582.874596</v>
      </c>
      <c r="M2237" s="464">
        <v>61010031588.491356</v>
      </c>
      <c r="N2237" s="464">
        <v>45895012571.725182</v>
      </c>
      <c r="O2237" s="464">
        <v>45000</v>
      </c>
      <c r="P2237" s="461">
        <v>298625.61618708068</v>
      </c>
      <c r="Q2237" s="461">
        <v>166292.18407567567</v>
      </c>
      <c r="R2237" s="464">
        <v>782304943892.99756</v>
      </c>
      <c r="S2237" s="462">
        <v>0.3766163255592383</v>
      </c>
      <c r="T2237" s="462">
        <v>0.27895963006292879</v>
      </c>
      <c r="U2237" s="461">
        <v>16.768847221244936</v>
      </c>
      <c r="V2237" s="464">
        <v>4019204366042.8296</v>
      </c>
      <c r="W2237" s="460">
        <v>1268.5732882679731</v>
      </c>
      <c r="X2237" s="463">
        <v>4.343515768900795E-2</v>
      </c>
      <c r="Y2237" s="476">
        <v>2.0000000000000001E-4</v>
      </c>
    </row>
    <row r="2238" spans="1:25" x14ac:dyDescent="0.2">
      <c r="A2238" s="475">
        <f t="shared" si="34"/>
        <v>2234</v>
      </c>
      <c r="B2238" s="462">
        <v>0.70535022309383943</v>
      </c>
      <c r="C2238" s="461">
        <v>2576.4196452792858</v>
      </c>
      <c r="D2238" s="462">
        <v>0.48642135273965048</v>
      </c>
      <c r="E2238" s="462">
        <v>0.69844204920576392</v>
      </c>
      <c r="F2238" s="516">
        <v>2025.14</v>
      </c>
      <c r="G2238" s="464">
        <v>120929401062.92601</v>
      </c>
      <c r="H2238" s="461">
        <v>9384643.2587291822</v>
      </c>
      <c r="I2238" s="464">
        <v>318882530796.26636</v>
      </c>
      <c r="J2238" s="462">
        <v>0.42422134880169238</v>
      </c>
      <c r="K2238" s="464">
        <v>27134926363.325691</v>
      </c>
      <c r="L2238" s="464">
        <v>43595665597.100365</v>
      </c>
      <c r="M2238" s="464">
        <v>66954606838.18074</v>
      </c>
      <c r="N2238" s="464">
        <v>56414961486.67411</v>
      </c>
      <c r="O2238" s="464">
        <v>36486.85916055995</v>
      </c>
      <c r="P2238" s="461">
        <v>347099.90730619337</v>
      </c>
      <c r="Q2238" s="461">
        <v>207861.06247077434</v>
      </c>
      <c r="R2238" s="464">
        <v>617023845305.07776</v>
      </c>
      <c r="S2238" s="462">
        <v>0.54017611392582565</v>
      </c>
      <c r="T2238" s="462">
        <v>0.40559167239053806</v>
      </c>
      <c r="U2238" s="461">
        <v>15.746430349052631</v>
      </c>
      <c r="V2238" s="464">
        <v>4573835321658.3096</v>
      </c>
      <c r="W2238" s="460">
        <v>1443.9704742749445</v>
      </c>
      <c r="X2238" s="463">
        <v>4.3905501347698238E-2</v>
      </c>
      <c r="Y2238" s="476">
        <v>2.0000000000000001E-4</v>
      </c>
    </row>
    <row r="2239" spans="1:25" x14ac:dyDescent="0.2">
      <c r="A2239" s="475">
        <f t="shared" si="34"/>
        <v>2235</v>
      </c>
      <c r="B2239" s="462">
        <v>0.491996933172337</v>
      </c>
      <c r="C2239" s="461">
        <v>7610.5514710792868</v>
      </c>
      <c r="D2239" s="462">
        <v>0.2</v>
      </c>
      <c r="E2239" s="462">
        <v>0.37259693090541102</v>
      </c>
      <c r="F2239" s="516">
        <v>2025.21</v>
      </c>
      <c r="G2239" s="464">
        <v>133259727458.55885</v>
      </c>
      <c r="H2239" s="461">
        <v>3190489.569789174</v>
      </c>
      <c r="I2239" s="464">
        <v>158935925378.45245</v>
      </c>
      <c r="J2239" s="462">
        <v>0.49199693317233706</v>
      </c>
      <c r="K2239" s="464">
        <v>20203301011.733028</v>
      </c>
      <c r="L2239" s="464">
        <v>33174679220.682819</v>
      </c>
      <c r="M2239" s="464">
        <v>82079299379.914505</v>
      </c>
      <c r="N2239" s="464">
        <v>124224090351.36989</v>
      </c>
      <c r="O2239" s="464">
        <v>21016.846580420657</v>
      </c>
      <c r="P2239" s="461">
        <v>802058.55595738057</v>
      </c>
      <c r="Q2239" s="461">
        <v>504872.77309231972</v>
      </c>
      <c r="R2239" s="464">
        <v>548182547470.54919</v>
      </c>
      <c r="S2239" s="462">
        <v>0.57461203274349337</v>
      </c>
      <c r="T2239" s="462">
        <v>0.42226158162056027</v>
      </c>
      <c r="U2239" s="461">
        <v>16.299143548492339</v>
      </c>
      <c r="V2239" s="464">
        <v>4239090083094.6128</v>
      </c>
      <c r="W2239" s="460">
        <v>1338.6473340139776</v>
      </c>
      <c r="X2239" s="463">
        <v>4.3669535223919254E-2</v>
      </c>
      <c r="Y2239" s="476">
        <v>2.0000000000000001E-4</v>
      </c>
    </row>
    <row r="2240" spans="1:25" x14ac:dyDescent="0.2">
      <c r="A2240" s="475">
        <f t="shared" si="34"/>
        <v>2236</v>
      </c>
      <c r="B2240" s="462">
        <v>0.57367536858879487</v>
      </c>
      <c r="C2240" s="461">
        <v>13495.819652749155</v>
      </c>
      <c r="D2240" s="462">
        <v>0.71081633116126364</v>
      </c>
      <c r="E2240" s="462">
        <v>0.7</v>
      </c>
      <c r="F2240" s="516">
        <v>2026.51</v>
      </c>
      <c r="G2240" s="464">
        <v>123834675435.36095</v>
      </c>
      <c r="H2240" s="461">
        <v>15844981.548769439</v>
      </c>
      <c r="I2240" s="464">
        <v>465139884183.26288</v>
      </c>
      <c r="J2240" s="462">
        <v>0.31594190926139964</v>
      </c>
      <c r="K2240" s="464">
        <v>60487978866.223793</v>
      </c>
      <c r="L2240" s="464">
        <v>140638953954.42307</v>
      </c>
      <c r="M2240" s="464">
        <v>10109757842.299204</v>
      </c>
      <c r="N2240" s="464">
        <v>54587845448.569138</v>
      </c>
      <c r="O2240" s="464">
        <v>28649.167477701274</v>
      </c>
      <c r="P2240" s="461">
        <v>319339.5200573249</v>
      </c>
      <c r="Q2240" s="461">
        <v>185208.34943274537</v>
      </c>
      <c r="R2240" s="464">
        <v>800264991562.52429</v>
      </c>
      <c r="S2240" s="462">
        <v>0.43920253677510179</v>
      </c>
      <c r="T2240" s="462">
        <v>0.30261555777859894</v>
      </c>
      <c r="U2240" s="461">
        <v>15.852430966783349</v>
      </c>
      <c r="V2240" s="464">
        <v>4150789059871.7612</v>
      </c>
      <c r="W2240" s="460">
        <v>1309.7384803629889</v>
      </c>
      <c r="X2240" s="463">
        <v>4.6928231370887682E-2</v>
      </c>
      <c r="Y2240" s="476">
        <v>2.0000000000000001E-4</v>
      </c>
    </row>
    <row r="2241" spans="1:25" x14ac:dyDescent="0.2">
      <c r="A2241" s="475">
        <f t="shared" si="34"/>
        <v>2237</v>
      </c>
      <c r="B2241" s="462">
        <v>0.39619042502082513</v>
      </c>
      <c r="C2241" s="461">
        <v>3678.901585820834</v>
      </c>
      <c r="D2241" s="462">
        <v>0.78824481445792316</v>
      </c>
      <c r="E2241" s="462">
        <v>0.31334712947040039</v>
      </c>
      <c r="F2241" s="516">
        <v>2024.7</v>
      </c>
      <c r="G2241" s="464">
        <v>203891515581.33475</v>
      </c>
      <c r="H2241" s="461">
        <v>19366886.765223145</v>
      </c>
      <c r="I2241" s="464">
        <v>340017270111.44702</v>
      </c>
      <c r="J2241" s="462">
        <v>0.15953910977409236</v>
      </c>
      <c r="K2241" s="464">
        <v>23689140825.929157</v>
      </c>
      <c r="L2241" s="464">
        <v>42318029189.400208</v>
      </c>
      <c r="M2241" s="464">
        <v>143201281482.7547</v>
      </c>
      <c r="N2241" s="464">
        <v>36982495277.471703</v>
      </c>
      <c r="O2241" s="464">
        <v>27471.127964873398</v>
      </c>
      <c r="P2241" s="461">
        <v>298810.74479544157</v>
      </c>
      <c r="Q2241" s="461">
        <v>167865.2176680991</v>
      </c>
      <c r="R2241" s="464">
        <v>971499506625.88574</v>
      </c>
      <c r="S2241" s="462">
        <v>0.54629374428606103</v>
      </c>
      <c r="T2241" s="462">
        <v>0.23479864420272031</v>
      </c>
      <c r="U2241" s="461">
        <v>18.22389672352498</v>
      </c>
      <c r="V2241" s="464">
        <v>4486323365848.1709</v>
      </c>
      <c r="W2241" s="460">
        <v>1415.5263710440295</v>
      </c>
      <c r="X2241" s="463">
        <v>4.0466744245637745E-2</v>
      </c>
      <c r="Y2241" s="476">
        <v>2.0000000000000001E-4</v>
      </c>
    </row>
    <row r="2242" spans="1:25" x14ac:dyDescent="0.2">
      <c r="A2242" s="475">
        <f t="shared" si="34"/>
        <v>2238</v>
      </c>
      <c r="B2242" s="462">
        <v>0.30465745371417341</v>
      </c>
      <c r="C2242" s="461">
        <v>5285.7350379118325</v>
      </c>
      <c r="D2242" s="462">
        <v>0.48458651208063525</v>
      </c>
      <c r="E2242" s="462">
        <v>0.57962363042619747</v>
      </c>
      <c r="F2242" s="516">
        <v>2024.12</v>
      </c>
      <c r="G2242" s="464">
        <v>120227077054.54051</v>
      </c>
      <c r="H2242" s="461">
        <v>9314902.5617872979</v>
      </c>
      <c r="I2242" s="464">
        <v>314419064544.22235</v>
      </c>
      <c r="J2242" s="462">
        <v>0.30465745371417341</v>
      </c>
      <c r="K2242" s="464">
        <v>31722064609.242718</v>
      </c>
      <c r="L2242" s="464">
        <v>58746055199.492241</v>
      </c>
      <c r="M2242" s="464">
        <v>136007865492.02153</v>
      </c>
      <c r="N2242" s="464">
        <v>55552990996.59227</v>
      </c>
      <c r="O2242" s="464">
        <v>25058.971531127387</v>
      </c>
      <c r="P2242" s="461">
        <v>339060.43457698158</v>
      </c>
      <c r="Q2242" s="461">
        <v>206238.2527906438</v>
      </c>
      <c r="R2242" s="464">
        <v>803295150151.23804</v>
      </c>
      <c r="S2242" s="462">
        <v>0.5577178327892458</v>
      </c>
      <c r="T2242" s="462">
        <v>0.2759383602037318</v>
      </c>
      <c r="U2242" s="461">
        <v>15.993056580673109</v>
      </c>
      <c r="V2242" s="464">
        <v>3950307708517.752</v>
      </c>
      <c r="W2242" s="460">
        <v>1244.9138464475191</v>
      </c>
      <c r="X2242" s="463">
        <v>4.4841166881774502E-2</v>
      </c>
      <c r="Y2242" s="476">
        <v>2.0000000000000001E-4</v>
      </c>
    </row>
    <row r="2243" spans="1:25" x14ac:dyDescent="0.2">
      <c r="A2243" s="475">
        <f t="shared" si="34"/>
        <v>2239</v>
      </c>
      <c r="B2243" s="462">
        <v>0.49759696929327923</v>
      </c>
      <c r="C2243" s="461">
        <v>4326.5759981760166</v>
      </c>
      <c r="D2243" s="462">
        <v>0.79203492004718823</v>
      </c>
      <c r="E2243" s="462">
        <v>0.36862422129910866</v>
      </c>
      <c r="F2243" s="516">
        <v>2026.74</v>
      </c>
      <c r="G2243" s="464">
        <v>129309052899.34377</v>
      </c>
      <c r="H2243" s="461">
        <v>18853803.256731845</v>
      </c>
      <c r="I2243" s="464">
        <v>504497636337.40277</v>
      </c>
      <c r="J2243" s="462">
        <v>0.41767345103335085</v>
      </c>
      <c r="K2243" s="464">
        <v>39287490453.768143</v>
      </c>
      <c r="L2243" s="464">
        <v>39680032328.903435</v>
      </c>
      <c r="M2243" s="464">
        <v>13642742286.160288</v>
      </c>
      <c r="N2243" s="464">
        <v>7691164648.2008352</v>
      </c>
      <c r="O2243" s="464">
        <v>25811.973611449142</v>
      </c>
      <c r="P2243" s="461">
        <v>101465.43749999866</v>
      </c>
      <c r="Q2243" s="461">
        <v>33113.812499999185</v>
      </c>
      <c r="R2243" s="464">
        <v>783744805066.55701</v>
      </c>
      <c r="S2243" s="462">
        <v>0.52885190973072882</v>
      </c>
      <c r="T2243" s="462">
        <v>0.3772616167916189</v>
      </c>
      <c r="U2243" s="461">
        <v>15.460440722333766</v>
      </c>
      <c r="V2243" s="464">
        <v>5064335875754.3652</v>
      </c>
      <c r="W2243" s="460">
        <v>1598.059986965626</v>
      </c>
      <c r="X2243" s="463">
        <v>4.6421590344912347E-2</v>
      </c>
      <c r="Y2243" s="476">
        <v>2.0000000000000001E-4</v>
      </c>
    </row>
    <row r="2244" spans="1:25" x14ac:dyDescent="0.2">
      <c r="A2244" s="475">
        <f t="shared" si="34"/>
        <v>2240</v>
      </c>
      <c r="B2244" s="462">
        <v>0.33765619111507039</v>
      </c>
      <c r="C2244" s="461">
        <v>4024.6865113654094</v>
      </c>
      <c r="D2244" s="462">
        <v>0.73439212231293638</v>
      </c>
      <c r="E2244" s="462">
        <v>0.52110641484113562</v>
      </c>
      <c r="F2244" s="516">
        <v>2025.46</v>
      </c>
      <c r="G2244" s="464">
        <v>111206591161.34869</v>
      </c>
      <c r="H2244" s="461">
        <v>17462133.661845367</v>
      </c>
      <c r="I2244" s="464">
        <v>414894745435.31207</v>
      </c>
      <c r="J2244" s="462">
        <v>0.30473946658783813</v>
      </c>
      <c r="K2244" s="464">
        <v>22647186240.67955</v>
      </c>
      <c r="L2244" s="464">
        <v>30658455476.210201</v>
      </c>
      <c r="M2244" s="464">
        <v>106297140518.73767</v>
      </c>
      <c r="N2244" s="464">
        <v>72410162544.075058</v>
      </c>
      <c r="O2244" s="464">
        <v>26418.15027779224</v>
      </c>
      <c r="P2244" s="461">
        <v>459904.52904339705</v>
      </c>
      <c r="Q2244" s="461">
        <v>293914.70542560401</v>
      </c>
      <c r="R2244" s="464">
        <v>913376808667.96851</v>
      </c>
      <c r="S2244" s="462">
        <v>0.52238668544692557</v>
      </c>
      <c r="T2244" s="462">
        <v>0.2275130076615311</v>
      </c>
      <c r="U2244" s="461">
        <v>16.012006377502825</v>
      </c>
      <c r="V2244" s="464">
        <v>3636364027582.9263</v>
      </c>
      <c r="W2244" s="460">
        <v>1147.7835649033282</v>
      </c>
      <c r="X2244" s="463">
        <v>4.6322221422789904E-2</v>
      </c>
      <c r="Y2244" s="476">
        <v>2.0000000000000001E-4</v>
      </c>
    </row>
    <row r="2245" spans="1:25" x14ac:dyDescent="0.2">
      <c r="A2245" s="475">
        <f t="shared" si="34"/>
        <v>2241</v>
      </c>
      <c r="B2245" s="462">
        <v>0.44462619513759055</v>
      </c>
      <c r="C2245" s="461">
        <v>3518.078748366197</v>
      </c>
      <c r="D2245" s="462">
        <v>0.87470076939325014</v>
      </c>
      <c r="E2245" s="462">
        <v>0.49973071042581618</v>
      </c>
      <c r="F2245" s="516">
        <v>2025.63</v>
      </c>
      <c r="G2245" s="464">
        <v>212667658985.49255</v>
      </c>
      <c r="H2245" s="461">
        <v>23755730.046077691</v>
      </c>
      <c r="I2245" s="464">
        <v>449248750823.97986</v>
      </c>
      <c r="J2245" s="462">
        <v>0.14973964662134776</v>
      </c>
      <c r="K2245" s="464">
        <v>25600512977.301327</v>
      </c>
      <c r="L2245" s="464">
        <v>52855910947.589996</v>
      </c>
      <c r="M2245" s="464">
        <v>113656558296.25432</v>
      </c>
      <c r="N2245" s="464">
        <v>101237120300.46397</v>
      </c>
      <c r="O2245" s="464">
        <v>33014.062065969505</v>
      </c>
      <c r="P2245" s="461">
        <v>594658.40885297675</v>
      </c>
      <c r="Q2245" s="461">
        <v>397003.68873239472</v>
      </c>
      <c r="R2245" s="464">
        <v>973623514128.51794</v>
      </c>
      <c r="S2245" s="462">
        <v>0.42785310387132308</v>
      </c>
      <c r="T2245" s="462">
        <v>0.28293839638773044</v>
      </c>
      <c r="U2245" s="461">
        <v>17.54820907034355</v>
      </c>
      <c r="V2245" s="464">
        <v>5263470853119.6562</v>
      </c>
      <c r="W2245" s="460">
        <v>1661.5245899021584</v>
      </c>
      <c r="X2245" s="463">
        <v>4.188281534357205E-2</v>
      </c>
      <c r="Y2245" s="476">
        <v>2.0000000000000001E-4</v>
      </c>
    </row>
    <row r="2246" spans="1:25" x14ac:dyDescent="0.2">
      <c r="A2246" s="475">
        <f t="shared" si="34"/>
        <v>2242</v>
      </c>
      <c r="B2246" s="462">
        <v>0.55898520043150546</v>
      </c>
      <c r="C2246" s="461">
        <v>5219.9967376355035</v>
      </c>
      <c r="D2246" s="462">
        <v>0.68081160161456711</v>
      </c>
      <c r="E2246" s="462">
        <v>0.44592679086621984</v>
      </c>
      <c r="F2246" s="516">
        <v>2025.78</v>
      </c>
      <c r="G2246" s="464">
        <v>128016739518.32083</v>
      </c>
      <c r="H2246" s="461">
        <v>15563831.470737329</v>
      </c>
      <c r="I2246" s="464">
        <v>471828616711.91595</v>
      </c>
      <c r="J2246" s="462">
        <v>0.41249129857135147</v>
      </c>
      <c r="K2246" s="464">
        <v>20517750794.7453</v>
      </c>
      <c r="L2246" s="464">
        <v>36156989779.276482</v>
      </c>
      <c r="M2246" s="464">
        <v>82499122331.178391</v>
      </c>
      <c r="N2246" s="464">
        <v>103883187389.36839</v>
      </c>
      <c r="O2246" s="464">
        <v>22263.136434231084</v>
      </c>
      <c r="P2246" s="461">
        <v>584543.10959913651</v>
      </c>
      <c r="Q2246" s="461">
        <v>395663.0164199142</v>
      </c>
      <c r="R2246" s="464">
        <v>851765092642.31836</v>
      </c>
      <c r="S2246" s="462">
        <v>0.50572723268732966</v>
      </c>
      <c r="T2246" s="462">
        <v>0.36560435644905387</v>
      </c>
      <c r="U2246" s="461">
        <v>15.405289939828942</v>
      </c>
      <c r="V2246" s="464">
        <v>5339485893782.1123</v>
      </c>
      <c r="W2246" s="460">
        <v>1684.8823718466244</v>
      </c>
      <c r="X2246" s="463">
        <v>4.6737544983001818E-2</v>
      </c>
      <c r="Y2246" s="476">
        <v>2.0000000000000001E-4</v>
      </c>
    </row>
    <row r="2247" spans="1:25" x14ac:dyDescent="0.2">
      <c r="A2247" s="475">
        <f t="shared" ref="A2247:A2310" si="35">A2246+1</f>
        <v>2243</v>
      </c>
      <c r="B2247" s="462">
        <v>0.41996891005348025</v>
      </c>
      <c r="C2247" s="461">
        <v>8353.6421798895353</v>
      </c>
      <c r="D2247" s="462">
        <v>0.57360935107024336</v>
      </c>
      <c r="E2247" s="462">
        <v>0.25531579861534126</v>
      </c>
      <c r="F2247" s="516">
        <v>2026.59</v>
      </c>
      <c r="G2247" s="464">
        <v>104405476076.20485</v>
      </c>
      <c r="H2247" s="461">
        <v>11309876.338988392</v>
      </c>
      <c r="I2247" s="464">
        <v>373868690649.56757</v>
      </c>
      <c r="J2247" s="462">
        <v>0.41996891005348025</v>
      </c>
      <c r="K2247" s="464">
        <v>39015515508.86013</v>
      </c>
      <c r="L2247" s="464">
        <v>62859231189.153</v>
      </c>
      <c r="M2247" s="464">
        <v>34539563451.107697</v>
      </c>
      <c r="N2247" s="464">
        <v>38402787907.107162</v>
      </c>
      <c r="O2247" s="464">
        <v>25590.991434659121</v>
      </c>
      <c r="P2247" s="461">
        <v>286643.40143932047</v>
      </c>
      <c r="Q2247" s="461">
        <v>163642.26641630693</v>
      </c>
      <c r="R2247" s="464">
        <v>684909031161.81128</v>
      </c>
      <c r="S2247" s="462">
        <v>0.53538003834509185</v>
      </c>
      <c r="T2247" s="462">
        <v>0.37008150019475217</v>
      </c>
      <c r="U2247" s="461">
        <v>15.304444833822627</v>
      </c>
      <c r="V2247" s="464">
        <v>4354590475941.9702</v>
      </c>
      <c r="W2247" s="460">
        <v>1373.271442293739</v>
      </c>
      <c r="X2247" s="463">
        <v>4.6896094011140942E-2</v>
      </c>
      <c r="Y2247" s="476">
        <v>2.0000000000000001E-4</v>
      </c>
    </row>
    <row r="2248" spans="1:25" x14ac:dyDescent="0.2">
      <c r="A2248" s="475">
        <f t="shared" si="35"/>
        <v>2244</v>
      </c>
      <c r="B2248" s="462">
        <v>0.47371058531750893</v>
      </c>
      <c r="C2248" s="461">
        <v>5676.3666762160683</v>
      </c>
      <c r="D2248" s="462">
        <v>1.117939824335457</v>
      </c>
      <c r="E2248" s="462">
        <v>0.53193712124174697</v>
      </c>
      <c r="F2248" s="516">
        <v>2025.51</v>
      </c>
      <c r="G2248" s="464">
        <v>174154300361.85593</v>
      </c>
      <c r="H2248" s="461">
        <v>33893464.111354835</v>
      </c>
      <c r="I2248" s="464">
        <v>650518715357.14551</v>
      </c>
      <c r="J2248" s="462">
        <v>0.19697062249249453</v>
      </c>
      <c r="K2248" s="464">
        <v>21834335441.157383</v>
      </c>
      <c r="L2248" s="464">
        <v>21955634297.516026</v>
      </c>
      <c r="M2248" s="464">
        <v>109739519875.51091</v>
      </c>
      <c r="N2248" s="464">
        <v>9321845009.9266376</v>
      </c>
      <c r="O2248" s="464">
        <v>26728.429635342436</v>
      </c>
      <c r="P2248" s="461">
        <v>143362.70296387706</v>
      </c>
      <c r="Q2248" s="461">
        <v>35920.752857632979</v>
      </c>
      <c r="R2248" s="464">
        <v>1023997056761.4712</v>
      </c>
      <c r="S2248" s="462">
        <v>0.40490659780457838</v>
      </c>
      <c r="T2248" s="462">
        <v>0.21985524738777465</v>
      </c>
      <c r="U2248" s="461">
        <v>17.503482125394921</v>
      </c>
      <c r="V2248" s="464">
        <v>4202294286695.0884</v>
      </c>
      <c r="W2248" s="460">
        <v>1326.3438930264549</v>
      </c>
      <c r="X2248" s="463">
        <v>4.3402547476638687E-2</v>
      </c>
      <c r="Y2248" s="476">
        <v>2.0000000000000001E-4</v>
      </c>
    </row>
    <row r="2249" spans="1:25" x14ac:dyDescent="0.2">
      <c r="A2249" s="475">
        <f t="shared" si="35"/>
        <v>2245</v>
      </c>
      <c r="B2249" s="462">
        <v>0.47351341563046778</v>
      </c>
      <c r="C2249" s="461">
        <v>3586.2655509645451</v>
      </c>
      <c r="D2249" s="462">
        <v>1.047707242055963</v>
      </c>
      <c r="E2249" s="462">
        <v>0.24239286321626546</v>
      </c>
      <c r="F2249" s="516">
        <v>2024.72</v>
      </c>
      <c r="G2249" s="464">
        <v>221585388719.64191</v>
      </c>
      <c r="H2249" s="461">
        <v>33760238.182847746</v>
      </c>
      <c r="I2249" s="464">
        <v>683735310247.75867</v>
      </c>
      <c r="J2249" s="462">
        <v>3.5882478429757225E-2</v>
      </c>
      <c r="K2249" s="464">
        <v>19935266920.224506</v>
      </c>
      <c r="L2249" s="464">
        <v>0</v>
      </c>
      <c r="M2249" s="464">
        <v>149146234994.92273</v>
      </c>
      <c r="N2249" s="464">
        <v>11090825874.989336</v>
      </c>
      <c r="O2249" s="464">
        <v>16715.636639989731</v>
      </c>
      <c r="P2249" s="461">
        <v>101465.4375</v>
      </c>
      <c r="Q2249" s="461">
        <v>33113.8125</v>
      </c>
      <c r="R2249" s="464">
        <v>1118024266010.6016</v>
      </c>
      <c r="S2249" s="462">
        <v>0.32077486310326225</v>
      </c>
      <c r="T2249" s="462">
        <v>0.18096134951822726</v>
      </c>
      <c r="U2249" s="461">
        <v>22.204529006087068</v>
      </c>
      <c r="V2249" s="464">
        <v>4850613808679.7334</v>
      </c>
      <c r="W2249" s="460">
        <v>1529.8704868899704</v>
      </c>
      <c r="X2249" s="463">
        <v>3.4003781451898855E-2</v>
      </c>
      <c r="Y2249" s="476">
        <v>2.0000000000000001E-4</v>
      </c>
    </row>
    <row r="2250" spans="1:25" x14ac:dyDescent="0.2">
      <c r="A2250" s="475">
        <f t="shared" si="35"/>
        <v>2246</v>
      </c>
      <c r="B2250" s="462">
        <v>0.33107249970046426</v>
      </c>
      <c r="C2250" s="461">
        <v>7047.3938637022002</v>
      </c>
      <c r="D2250" s="462">
        <v>0.7443469957495662</v>
      </c>
      <c r="E2250" s="462">
        <v>0.52022299077145107</v>
      </c>
      <c r="F2250" s="516">
        <v>2023.99</v>
      </c>
      <c r="G2250" s="464">
        <v>127555780367.39981</v>
      </c>
      <c r="H2250" s="461">
        <v>17536893.458847515</v>
      </c>
      <c r="I2250" s="464">
        <v>396488107061.5368</v>
      </c>
      <c r="J2250" s="462">
        <v>0.26613632403091403</v>
      </c>
      <c r="K2250" s="464">
        <v>8804022612.4716358</v>
      </c>
      <c r="L2250" s="464">
        <v>0</v>
      </c>
      <c r="M2250" s="464">
        <v>171458918271.7576</v>
      </c>
      <c r="N2250" s="464">
        <v>64952483225.511993</v>
      </c>
      <c r="O2250" s="464">
        <v>27421.187376509588</v>
      </c>
      <c r="P2250" s="461">
        <v>425849.48699280003</v>
      </c>
      <c r="Q2250" s="461">
        <v>266772.70824742364</v>
      </c>
      <c r="R2250" s="464">
        <v>816823113622.80713</v>
      </c>
      <c r="S2250" s="462">
        <v>0.49415697257756264</v>
      </c>
      <c r="T2250" s="462">
        <v>0.26268902481679701</v>
      </c>
      <c r="U2250" s="461">
        <v>16.505574959466294</v>
      </c>
      <c r="V2250" s="464">
        <v>3841432921881.6938</v>
      </c>
      <c r="W2250" s="460">
        <v>1212.185987399442</v>
      </c>
      <c r="X2250" s="463">
        <v>4.4336963790735373E-2</v>
      </c>
      <c r="Y2250" s="476">
        <v>2.0000000000000001E-4</v>
      </c>
    </row>
    <row r="2251" spans="1:25" x14ac:dyDescent="0.2">
      <c r="A2251" s="475">
        <f t="shared" si="35"/>
        <v>2247</v>
      </c>
      <c r="B2251" s="462">
        <v>0.35484314035963732</v>
      </c>
      <c r="C2251" s="461">
        <v>1500</v>
      </c>
      <c r="D2251" s="462">
        <v>0.89674395599650469</v>
      </c>
      <c r="E2251" s="462">
        <v>0.35622778678227196</v>
      </c>
      <c r="F2251" s="516">
        <v>2023.75</v>
      </c>
      <c r="G2251" s="464">
        <v>482980899074.43103</v>
      </c>
      <c r="H2251" s="461">
        <v>26530039.242111567</v>
      </c>
      <c r="I2251" s="464">
        <v>667417237318.10315</v>
      </c>
      <c r="J2251" s="462">
        <v>0.35484314035963727</v>
      </c>
      <c r="K2251" s="464">
        <v>12330799143.61503</v>
      </c>
      <c r="L2251" s="464">
        <v>0</v>
      </c>
      <c r="M2251" s="464">
        <v>488155254146.78613</v>
      </c>
      <c r="N2251" s="464">
        <v>14928597759.968227</v>
      </c>
      <c r="O2251" s="464">
        <v>17169.036685277133</v>
      </c>
      <c r="P2251" s="461">
        <v>169789.22217526074</v>
      </c>
      <c r="Q2251" s="461">
        <v>73809.891588935774</v>
      </c>
      <c r="R2251" s="464">
        <v>1711882071537.6809</v>
      </c>
      <c r="S2251" s="462">
        <v>0.6184192101296363</v>
      </c>
      <c r="T2251" s="462">
        <v>0.37277474002332828</v>
      </c>
      <c r="U2251" s="461">
        <v>17.518120732744745</v>
      </c>
      <c r="V2251" s="464">
        <v>12227194702334.051</v>
      </c>
      <c r="W2251" s="460">
        <v>3856.1417445061529</v>
      </c>
      <c r="X2251" s="463">
        <v>4.1864572188511917E-2</v>
      </c>
      <c r="Y2251" s="476">
        <v>2.0000000000000001E-4</v>
      </c>
    </row>
    <row r="2252" spans="1:25" x14ac:dyDescent="0.2">
      <c r="A2252" s="475">
        <f t="shared" si="35"/>
        <v>2248</v>
      </c>
      <c r="B2252" s="462">
        <v>0.54260101002857963</v>
      </c>
      <c r="C2252" s="461">
        <v>6055.4415217385695</v>
      </c>
      <c r="D2252" s="462">
        <v>0.61570380426362625</v>
      </c>
      <c r="E2252" s="462">
        <v>0.23786621275091285</v>
      </c>
      <c r="F2252" s="516">
        <v>2023.79</v>
      </c>
      <c r="G2252" s="464">
        <v>200800739827.51035</v>
      </c>
      <c r="H2252" s="461">
        <v>12599190.989215765</v>
      </c>
      <c r="I2252" s="464">
        <v>391992646992.84247</v>
      </c>
      <c r="J2252" s="462">
        <v>0.45628121824132584</v>
      </c>
      <c r="K2252" s="464">
        <v>9505476289.035677</v>
      </c>
      <c r="L2252" s="464">
        <v>0</v>
      </c>
      <c r="M2252" s="464">
        <v>177871772569.19238</v>
      </c>
      <c r="N2252" s="464">
        <v>64019907510.042534</v>
      </c>
      <c r="O2252" s="464">
        <v>17423.436182618225</v>
      </c>
      <c r="P2252" s="461">
        <v>432468.58223992382</v>
      </c>
      <c r="Q2252" s="461">
        <v>275818.99767911452</v>
      </c>
      <c r="R2252" s="464">
        <v>836666914757.83533</v>
      </c>
      <c r="S2252" s="462">
        <v>0.58850970961845972</v>
      </c>
      <c r="T2252" s="462">
        <v>0.41303056513594866</v>
      </c>
      <c r="U2252" s="461">
        <v>16.454508482599625</v>
      </c>
      <c r="V2252" s="464">
        <v>6335755428164.9971</v>
      </c>
      <c r="W2252" s="460">
        <v>1998.915297190704</v>
      </c>
      <c r="X2252" s="463">
        <v>4.3721578236781272E-2</v>
      </c>
      <c r="Y2252" s="476">
        <v>2.0000000000000001E-4</v>
      </c>
    </row>
    <row r="2253" spans="1:25" x14ac:dyDescent="0.2">
      <c r="A2253" s="475">
        <f t="shared" si="35"/>
        <v>2249</v>
      </c>
      <c r="B2253" s="462">
        <v>0.48476340422458342</v>
      </c>
      <c r="C2253" s="461">
        <v>5940.0102658405722</v>
      </c>
      <c r="D2253" s="462">
        <v>0.28940021734658311</v>
      </c>
      <c r="E2253" s="462">
        <v>0.50909502309811305</v>
      </c>
      <c r="F2253" s="516">
        <v>2023.85</v>
      </c>
      <c r="G2253" s="464">
        <v>282197973036.56927</v>
      </c>
      <c r="H2253" s="461">
        <v>4632599.3906451482</v>
      </c>
      <c r="I2253" s="464">
        <v>175096640746.09003</v>
      </c>
      <c r="J2253" s="462">
        <v>0.4730256957106177</v>
      </c>
      <c r="K2253" s="464">
        <v>3692533749.496038</v>
      </c>
      <c r="L2253" s="464">
        <v>0</v>
      </c>
      <c r="M2253" s="464">
        <v>342774197072.71948</v>
      </c>
      <c r="N2253" s="464">
        <v>29339127671.925148</v>
      </c>
      <c r="O2253" s="464">
        <v>29295.148130791949</v>
      </c>
      <c r="P2253" s="461">
        <v>270961.63003494771</v>
      </c>
      <c r="Q2253" s="461">
        <v>128313.79181630783</v>
      </c>
      <c r="R2253" s="464">
        <v>788950058986.9425</v>
      </c>
      <c r="S2253" s="462">
        <v>0.70608351943097614</v>
      </c>
      <c r="T2253" s="462">
        <v>0.4400428263044403</v>
      </c>
      <c r="U2253" s="461">
        <v>17.861195591234029</v>
      </c>
      <c r="V2253" s="464">
        <v>6962570480444.668</v>
      </c>
      <c r="W2253" s="460">
        <v>2196.971302170341</v>
      </c>
      <c r="X2253" s="463">
        <v>4.0033094835212182E-2</v>
      </c>
      <c r="Y2253" s="476">
        <v>2.0000000000000001E-4</v>
      </c>
    </row>
    <row r="2254" spans="1:25" x14ac:dyDescent="0.2">
      <c r="A2254" s="475">
        <f t="shared" si="35"/>
        <v>2250</v>
      </c>
      <c r="B2254" s="462">
        <v>0.3358474937534342</v>
      </c>
      <c r="C2254" s="461">
        <v>5678.7561786517954</v>
      </c>
      <c r="D2254" s="462">
        <v>1.081885468731977</v>
      </c>
      <c r="E2254" s="462">
        <v>0.34196079474654112</v>
      </c>
      <c r="F2254" s="516">
        <v>2025.68</v>
      </c>
      <c r="G2254" s="464">
        <v>158368956256.14832</v>
      </c>
      <c r="H2254" s="461">
        <v>35535601.818254404</v>
      </c>
      <c r="I2254" s="464">
        <v>736483061909.17493</v>
      </c>
      <c r="J2254" s="462">
        <v>0.2266945411743011</v>
      </c>
      <c r="K2254" s="464">
        <v>10364821457.357494</v>
      </c>
      <c r="L2254" s="464">
        <v>277993431.73274887</v>
      </c>
      <c r="M2254" s="464">
        <v>124760256676.92828</v>
      </c>
      <c r="N2254" s="464">
        <v>37569637152.512703</v>
      </c>
      <c r="O2254" s="464">
        <v>29761.829424725674</v>
      </c>
      <c r="P2254" s="461">
        <v>267104.34944178117</v>
      </c>
      <c r="Q2254" s="461">
        <v>138362.99858559461</v>
      </c>
      <c r="R2254" s="464">
        <v>1283885697769.105</v>
      </c>
      <c r="S2254" s="462">
        <v>0.45142664792791415</v>
      </c>
      <c r="T2254" s="462">
        <v>0.21305361797179975</v>
      </c>
      <c r="U2254" s="461">
        <v>16.434352822969444</v>
      </c>
      <c r="V2254" s="464">
        <v>4798069932473.1729</v>
      </c>
      <c r="W2254" s="460">
        <v>1515.0964864573527</v>
      </c>
      <c r="X2254" s="463">
        <v>4.6234442952625771E-2</v>
      </c>
      <c r="Y2254" s="476">
        <v>2.0000000000000001E-4</v>
      </c>
    </row>
    <row r="2255" spans="1:25" x14ac:dyDescent="0.2">
      <c r="A2255" s="475">
        <f t="shared" si="35"/>
        <v>2251</v>
      </c>
      <c r="B2255" s="462">
        <v>0.65569762131203924</v>
      </c>
      <c r="C2255" s="461">
        <v>6190.2412954827487</v>
      </c>
      <c r="D2255" s="462">
        <v>0.79187133295641654</v>
      </c>
      <c r="E2255" s="462">
        <v>0.32550327964096987</v>
      </c>
      <c r="F2255" s="516">
        <v>2025.63</v>
      </c>
      <c r="G2255" s="464">
        <v>143040724681.18964</v>
      </c>
      <c r="H2255" s="461">
        <v>19168535.306992549</v>
      </c>
      <c r="I2255" s="464">
        <v>442407959803.06323</v>
      </c>
      <c r="J2255" s="462">
        <v>0.22387803887208835</v>
      </c>
      <c r="K2255" s="464">
        <v>21045383554.408943</v>
      </c>
      <c r="L2255" s="464">
        <v>9118437802.7091923</v>
      </c>
      <c r="M2255" s="464">
        <v>78342130998.692322</v>
      </c>
      <c r="N2255" s="464">
        <v>79063596301.309891</v>
      </c>
      <c r="O2255" s="464">
        <v>21696.098949025065</v>
      </c>
      <c r="P2255" s="461">
        <v>456453.91636398411</v>
      </c>
      <c r="Q2255" s="461">
        <v>289457.25411919208</v>
      </c>
      <c r="R2255" s="464">
        <v>778572853594.20374</v>
      </c>
      <c r="S2255" s="462">
        <v>0.40898087919284914</v>
      </c>
      <c r="T2255" s="462">
        <v>0.27112243976961353</v>
      </c>
      <c r="U2255" s="461">
        <v>16.928899786559349</v>
      </c>
      <c r="V2255" s="464">
        <v>3930623067651.8008</v>
      </c>
      <c r="W2255" s="460">
        <v>1240.9612303346287</v>
      </c>
      <c r="X2255" s="463">
        <v>4.3548834466925063E-2</v>
      </c>
      <c r="Y2255" s="476">
        <v>2.0000000000000001E-4</v>
      </c>
    </row>
    <row r="2256" spans="1:25" x14ac:dyDescent="0.2">
      <c r="A2256" s="475">
        <f t="shared" si="35"/>
        <v>2252</v>
      </c>
      <c r="B2256" s="462">
        <v>0.42129324308539562</v>
      </c>
      <c r="C2256" s="461">
        <v>1500</v>
      </c>
      <c r="D2256" s="462">
        <v>0.54014743031071988</v>
      </c>
      <c r="E2256" s="462">
        <v>0.3923063674404304</v>
      </c>
      <c r="F2256" s="516">
        <v>2025.96</v>
      </c>
      <c r="G2256" s="464">
        <v>62675332418.607849</v>
      </c>
      <c r="H2256" s="461">
        <v>11354325.050344307</v>
      </c>
      <c r="I2256" s="464">
        <v>337714261041.28986</v>
      </c>
      <c r="J2256" s="462">
        <v>0.27303363697722483</v>
      </c>
      <c r="K2256" s="464">
        <v>12871429126.544493</v>
      </c>
      <c r="L2256" s="464">
        <v>24118423765.126804</v>
      </c>
      <c r="M2256" s="464">
        <v>74786279169.723312</v>
      </c>
      <c r="N2256" s="464">
        <v>42762720589.588966</v>
      </c>
      <c r="O2256" s="464">
        <v>30202.367844803804</v>
      </c>
      <c r="P2256" s="461">
        <v>252702.97787893788</v>
      </c>
      <c r="Q2256" s="461">
        <v>131024.78684866696</v>
      </c>
      <c r="R2256" s="464">
        <v>579356085008.52979</v>
      </c>
      <c r="S2256" s="462">
        <v>0.4461727477981654</v>
      </c>
      <c r="T2256" s="462">
        <v>0.23979058355661306</v>
      </c>
      <c r="U2256" s="461">
        <v>15.56809290809462</v>
      </c>
      <c r="V2256" s="464">
        <v>2530026441653.814</v>
      </c>
      <c r="W2256" s="460">
        <v>797.59876097848189</v>
      </c>
      <c r="X2256" s="463">
        <v>4.4274305800802528E-2</v>
      </c>
      <c r="Y2256" s="476">
        <v>2.0000000000000001E-4</v>
      </c>
    </row>
    <row r="2257" spans="1:25" x14ac:dyDescent="0.2">
      <c r="A2257" s="475">
        <f t="shared" si="35"/>
        <v>2253</v>
      </c>
      <c r="B2257" s="462">
        <v>0.38140474251229212</v>
      </c>
      <c r="C2257" s="461">
        <v>9978.0848532577911</v>
      </c>
      <c r="D2257" s="462">
        <v>0.52691693058735678</v>
      </c>
      <c r="E2257" s="462">
        <v>0.59697412057186361</v>
      </c>
      <c r="F2257" s="516">
        <v>2026.89</v>
      </c>
      <c r="G2257" s="464">
        <v>102231574807.91827</v>
      </c>
      <c r="H2257" s="461">
        <v>10146381.483324882</v>
      </c>
      <c r="I2257" s="464">
        <v>301865083032.81281</v>
      </c>
      <c r="J2257" s="462">
        <v>0.32616923285686361</v>
      </c>
      <c r="K2257" s="464">
        <v>30097965437.058041</v>
      </c>
      <c r="L2257" s="464">
        <v>32581172772.042305</v>
      </c>
      <c r="M2257" s="464">
        <v>5657130153.8835526</v>
      </c>
      <c r="N2257" s="464">
        <v>45222944098.436813</v>
      </c>
      <c r="O2257" s="464">
        <v>33357.875063943771</v>
      </c>
      <c r="P2257" s="461">
        <v>286033.43753595732</v>
      </c>
      <c r="Q2257" s="461">
        <v>164296.91709103793</v>
      </c>
      <c r="R2257" s="464">
        <v>565995198871.21106</v>
      </c>
      <c r="S2257" s="462">
        <v>0.49323391968731972</v>
      </c>
      <c r="T2257" s="462">
        <v>0.33038605581321312</v>
      </c>
      <c r="U2257" s="461">
        <v>15.982690846593833</v>
      </c>
      <c r="V2257" s="464">
        <v>3260064462357.3467</v>
      </c>
      <c r="W2257" s="460">
        <v>1028.1786878972698</v>
      </c>
      <c r="X2257" s="463">
        <v>4.5763796933400304E-2</v>
      </c>
      <c r="Y2257" s="476">
        <v>2.0000000000000001E-4</v>
      </c>
    </row>
    <row r="2258" spans="1:25" x14ac:dyDescent="0.2">
      <c r="A2258" s="475">
        <f t="shared" si="35"/>
        <v>2254</v>
      </c>
      <c r="B2258" s="462">
        <v>0.54218187358643322</v>
      </c>
      <c r="C2258" s="461">
        <v>4311.4025918574716</v>
      </c>
      <c r="D2258" s="462">
        <v>0.45779268079475005</v>
      </c>
      <c r="E2258" s="462">
        <v>0.52099044411488626</v>
      </c>
      <c r="F2258" s="516">
        <v>2025.12</v>
      </c>
      <c r="G2258" s="464">
        <v>139303870813.59613</v>
      </c>
      <c r="H2258" s="461">
        <v>8496247.3390269633</v>
      </c>
      <c r="I2258" s="464">
        <v>306982213891.87891</v>
      </c>
      <c r="J2258" s="462">
        <v>0.41266557881126376</v>
      </c>
      <c r="K2258" s="464">
        <v>22581320659.549301</v>
      </c>
      <c r="L2258" s="464">
        <v>60023494731.459305</v>
      </c>
      <c r="M2258" s="464">
        <v>78923361840.64238</v>
      </c>
      <c r="N2258" s="464">
        <v>59808927369.720413</v>
      </c>
      <c r="O2258" s="464">
        <v>36204.543213178506</v>
      </c>
      <c r="P2258" s="461">
        <v>332931.79366283037</v>
      </c>
      <c r="Q2258" s="461">
        <v>202203.23034443357</v>
      </c>
      <c r="R2258" s="464">
        <v>625425382532.56995</v>
      </c>
      <c r="S2258" s="462">
        <v>0.55075502268062992</v>
      </c>
      <c r="T2258" s="462">
        <v>0.4106958911611952</v>
      </c>
      <c r="U2258" s="461">
        <v>16.097001861266627</v>
      </c>
      <c r="V2258" s="464">
        <v>4712548869400.9551</v>
      </c>
      <c r="W2258" s="460">
        <v>1485.2218787961112</v>
      </c>
      <c r="X2258" s="463">
        <v>4.3846018877701384E-2</v>
      </c>
      <c r="Y2258" s="476">
        <v>2.0000000000000001E-4</v>
      </c>
    </row>
    <row r="2259" spans="1:25" x14ac:dyDescent="0.2">
      <c r="A2259" s="475">
        <f t="shared" si="35"/>
        <v>2255</v>
      </c>
      <c r="B2259" s="462">
        <v>0.45299690029709111</v>
      </c>
      <c r="C2259" s="461">
        <v>5932.7199001114732</v>
      </c>
      <c r="D2259" s="462">
        <v>0.82934594033258491</v>
      </c>
      <c r="E2259" s="462">
        <v>0.4264866388154675</v>
      </c>
      <c r="F2259" s="516">
        <v>2025.22</v>
      </c>
      <c r="G2259" s="464">
        <v>251420061609.98901</v>
      </c>
      <c r="H2259" s="461">
        <v>20394758.432301264</v>
      </c>
      <c r="I2259" s="464">
        <v>577884116378.71106</v>
      </c>
      <c r="J2259" s="462">
        <v>0.43654066639742428</v>
      </c>
      <c r="K2259" s="464">
        <v>7741965738.4155359</v>
      </c>
      <c r="L2259" s="464">
        <v>0</v>
      </c>
      <c r="M2259" s="464">
        <v>128572789496.92665</v>
      </c>
      <c r="N2259" s="464">
        <v>36637889639.873604</v>
      </c>
      <c r="O2259" s="464">
        <v>30432.764061282654</v>
      </c>
      <c r="P2259" s="461">
        <v>279036.88525717333</v>
      </c>
      <c r="Q2259" s="461">
        <v>152193.35653421923</v>
      </c>
      <c r="R2259" s="464">
        <v>1123479369371.895</v>
      </c>
      <c r="S2259" s="462">
        <v>0.59248821723502665</v>
      </c>
      <c r="T2259" s="462">
        <v>0.39897413675435106</v>
      </c>
      <c r="U2259" s="461">
        <v>16.33951309598989</v>
      </c>
      <c r="V2259" s="464">
        <v>7954921193836.7217</v>
      </c>
      <c r="W2259" s="460">
        <v>2511.2658740041093</v>
      </c>
      <c r="X2259" s="463">
        <v>4.5349257209647179E-2</v>
      </c>
      <c r="Y2259" s="476">
        <v>2.0000000000000001E-4</v>
      </c>
    </row>
    <row r="2260" spans="1:25" x14ac:dyDescent="0.2">
      <c r="A2260" s="475">
        <f t="shared" si="35"/>
        <v>2256</v>
      </c>
      <c r="B2260" s="462">
        <v>0.39411098914366283</v>
      </c>
      <c r="C2260" s="461">
        <v>2529.6934980025881</v>
      </c>
      <c r="D2260" s="462">
        <v>0.71100697548795222</v>
      </c>
      <c r="E2260" s="462">
        <v>0.45455483550764231</v>
      </c>
      <c r="F2260" s="516">
        <v>2025.92</v>
      </c>
      <c r="G2260" s="464">
        <v>196705259644.04819</v>
      </c>
      <c r="H2260" s="461">
        <v>17211464.691529896</v>
      </c>
      <c r="I2260" s="464">
        <v>373381805991.2851</v>
      </c>
      <c r="J2260" s="462">
        <v>0.17512636302226969</v>
      </c>
      <c r="K2260" s="464">
        <v>20519964075.709644</v>
      </c>
      <c r="L2260" s="464">
        <v>50094963455.89463</v>
      </c>
      <c r="M2260" s="464">
        <v>120301564759.67378</v>
      </c>
      <c r="N2260" s="464">
        <v>54137603823.990227</v>
      </c>
      <c r="O2260" s="464">
        <v>34169.560783182154</v>
      </c>
      <c r="P2260" s="461">
        <v>335348.44477304857</v>
      </c>
      <c r="Q2260" s="461">
        <v>197433.10887367593</v>
      </c>
      <c r="R2260" s="464">
        <v>839156912039.10706</v>
      </c>
      <c r="S2260" s="462">
        <v>0.47934832806386801</v>
      </c>
      <c r="T2260" s="462">
        <v>0.28461553640321074</v>
      </c>
      <c r="U2260" s="461">
        <v>17.823737220673642</v>
      </c>
      <c r="V2260" s="464">
        <v>4686250548156.3936</v>
      </c>
      <c r="W2260" s="460">
        <v>1479.783432196142</v>
      </c>
      <c r="X2260" s="463">
        <v>4.1091560435081519E-2</v>
      </c>
      <c r="Y2260" s="476">
        <v>2.0000000000000001E-4</v>
      </c>
    </row>
    <row r="2261" spans="1:25" x14ac:dyDescent="0.2">
      <c r="A2261" s="475">
        <f t="shared" si="35"/>
        <v>2257</v>
      </c>
      <c r="B2261" s="462">
        <v>0.40350914132280746</v>
      </c>
      <c r="C2261" s="461">
        <v>3789.0286972604972</v>
      </c>
      <c r="D2261" s="462">
        <v>0.35786397034814921</v>
      </c>
      <c r="E2261" s="462">
        <v>0.43721164125634154</v>
      </c>
      <c r="F2261" s="516">
        <v>2026.14</v>
      </c>
      <c r="G2261" s="464">
        <v>117625091118.25407</v>
      </c>
      <c r="H2261" s="461">
        <v>6053207.6273415433</v>
      </c>
      <c r="I2261" s="464">
        <v>249944043347.95593</v>
      </c>
      <c r="J2261" s="462">
        <v>0.40350914132280746</v>
      </c>
      <c r="K2261" s="464">
        <v>27133665761.577892</v>
      </c>
      <c r="L2261" s="464">
        <v>68031488530.225342</v>
      </c>
      <c r="M2261" s="464">
        <v>48435692356.719978</v>
      </c>
      <c r="N2261" s="464">
        <v>22391310754.402248</v>
      </c>
      <c r="O2261" s="464">
        <v>22641.348655430178</v>
      </c>
      <c r="P2261" s="461">
        <v>191467.02174696999</v>
      </c>
      <c r="Q2261" s="461">
        <v>78047.52995877566</v>
      </c>
      <c r="R2261" s="464">
        <v>492518377076.46436</v>
      </c>
      <c r="S2261" s="462">
        <v>0.55255116365004908</v>
      </c>
      <c r="T2261" s="462">
        <v>0.42110527923286034</v>
      </c>
      <c r="U2261" s="461">
        <v>16.243051387985371</v>
      </c>
      <c r="V2261" s="464">
        <v>3747667624352.5898</v>
      </c>
      <c r="W2261" s="460">
        <v>1182.9899616615749</v>
      </c>
      <c r="X2261" s="463">
        <v>4.450061722985315E-2</v>
      </c>
      <c r="Y2261" s="476">
        <v>2.0000000000000001E-4</v>
      </c>
    </row>
    <row r="2262" spans="1:25" x14ac:dyDescent="0.2">
      <c r="A2262" s="475">
        <f t="shared" si="35"/>
        <v>2258</v>
      </c>
      <c r="B2262" s="462">
        <v>0.51447975519349587</v>
      </c>
      <c r="C2262" s="461">
        <v>4347.8207770031877</v>
      </c>
      <c r="D2262" s="462">
        <v>0.52937410250412942</v>
      </c>
      <c r="E2262" s="462">
        <v>0.12649489394882901</v>
      </c>
      <c r="F2262" s="516">
        <v>2024.4</v>
      </c>
      <c r="G2262" s="464">
        <v>293836693892.73962</v>
      </c>
      <c r="H2262" s="461">
        <v>10454995.094594231</v>
      </c>
      <c r="I2262" s="464">
        <v>334784298918.22345</v>
      </c>
      <c r="J2262" s="462">
        <v>0.43937179291916495</v>
      </c>
      <c r="K2262" s="464">
        <v>11712526596.046705</v>
      </c>
      <c r="L2262" s="464">
        <v>0</v>
      </c>
      <c r="M2262" s="464">
        <v>206738912876.47961</v>
      </c>
      <c r="N2262" s="464">
        <v>14907633858.987417</v>
      </c>
      <c r="O2262" s="464">
        <v>33912.260581022369</v>
      </c>
      <c r="P2262" s="461">
        <v>144276.67419892483</v>
      </c>
      <c r="Q2262" s="461">
        <v>60904.992124082462</v>
      </c>
      <c r="R2262" s="464">
        <v>852739508327.31787</v>
      </c>
      <c r="S2262" s="462">
        <v>0.64061707825229153</v>
      </c>
      <c r="T2262" s="462">
        <v>0.47292336220850012</v>
      </c>
      <c r="U2262" s="461">
        <v>17.349498843132327</v>
      </c>
      <c r="V2262" s="464">
        <v>7677336243971.8877</v>
      </c>
      <c r="W2262" s="460">
        <v>2422.4447958622795</v>
      </c>
      <c r="X2262" s="463">
        <v>4.213778661928104E-2</v>
      </c>
      <c r="Y2262" s="476">
        <v>2.0000000000000001E-4</v>
      </c>
    </row>
    <row r="2263" spans="1:25" x14ac:dyDescent="0.2">
      <c r="A2263" s="475">
        <f t="shared" si="35"/>
        <v>2259</v>
      </c>
      <c r="B2263" s="462">
        <v>0.52555610879374348</v>
      </c>
      <c r="C2263" s="461">
        <v>1500</v>
      </c>
      <c r="D2263" s="462">
        <v>0.99103151872789941</v>
      </c>
      <c r="E2263" s="462">
        <v>0.59167615861668044</v>
      </c>
      <c r="F2263" s="516">
        <v>2025.18</v>
      </c>
      <c r="G2263" s="464">
        <v>238209725811.82504</v>
      </c>
      <c r="H2263" s="461">
        <v>32273188.66795332</v>
      </c>
      <c r="I2263" s="464">
        <v>738534085674.75708</v>
      </c>
      <c r="J2263" s="462">
        <v>0.35663915536455104</v>
      </c>
      <c r="K2263" s="464">
        <v>20258865031.91885</v>
      </c>
      <c r="L2263" s="464">
        <v>1892784275.1214056</v>
      </c>
      <c r="M2263" s="464">
        <v>130126699271.74721</v>
      </c>
      <c r="N2263" s="464">
        <v>16879321523.213125</v>
      </c>
      <c r="O2263" s="464">
        <v>28114.423061071342</v>
      </c>
      <c r="P2263" s="461">
        <v>159090.6031919035</v>
      </c>
      <c r="Q2263" s="461">
        <v>67158.231503100891</v>
      </c>
      <c r="R2263" s="464">
        <v>1229623998870.9788</v>
      </c>
      <c r="S2263" s="462">
        <v>0.51929827581608645</v>
      </c>
      <c r="T2263" s="462">
        <v>0.36233740103105044</v>
      </c>
      <c r="U2263" s="461">
        <v>16.154279666370378</v>
      </c>
      <c r="V2263" s="464">
        <v>8048770821941.2998</v>
      </c>
      <c r="W2263" s="460">
        <v>2538.3507871798124</v>
      </c>
      <c r="X2263" s="463">
        <v>4.4325661385964922E-2</v>
      </c>
      <c r="Y2263" s="476">
        <v>2.0000000000000001E-4</v>
      </c>
    </row>
    <row r="2264" spans="1:25" x14ac:dyDescent="0.2">
      <c r="A2264" s="475">
        <f t="shared" si="35"/>
        <v>2260</v>
      </c>
      <c r="B2264" s="462">
        <v>0.65906560241279388</v>
      </c>
      <c r="C2264" s="461">
        <v>7377.5025689029244</v>
      </c>
      <c r="D2264" s="462">
        <v>0.86305956967237119</v>
      </c>
      <c r="E2264" s="462">
        <v>0.46206556084157491</v>
      </c>
      <c r="F2264" s="516">
        <v>2024.71</v>
      </c>
      <c r="G2264" s="464">
        <v>460187967721.50153</v>
      </c>
      <c r="H2264" s="461">
        <v>22388970.307233009</v>
      </c>
      <c r="I2264" s="464">
        <v>488516955230.37457</v>
      </c>
      <c r="J2264" s="462">
        <v>0.11978788521288508</v>
      </c>
      <c r="K2264" s="464">
        <v>11086790253.067711</v>
      </c>
      <c r="L2264" s="464">
        <v>0</v>
      </c>
      <c r="M2264" s="464">
        <v>333299430990.94568</v>
      </c>
      <c r="N2264" s="464">
        <v>22170383337.322182</v>
      </c>
      <c r="O2264" s="464">
        <v>38593.817800257901</v>
      </c>
      <c r="P2264" s="461">
        <v>168516.04002006253</v>
      </c>
      <c r="Q2264" s="461">
        <v>73014.043873796312</v>
      </c>
      <c r="R2264" s="464">
        <v>1367784155361.9124</v>
      </c>
      <c r="S2264" s="462">
        <v>0.54356003739975778</v>
      </c>
      <c r="T2264" s="462">
        <v>0.35701883084989738</v>
      </c>
      <c r="U2264" s="461">
        <v>18.635494841008139</v>
      </c>
      <c r="V2264" s="464">
        <v>9692483965181.9531</v>
      </c>
      <c r="W2264" s="460">
        <v>3059.2103214558442</v>
      </c>
      <c r="X2264" s="463">
        <v>4.0079837728396579E-2</v>
      </c>
      <c r="Y2264" s="476">
        <v>2.0000000000000001E-4</v>
      </c>
    </row>
    <row r="2265" spans="1:25" x14ac:dyDescent="0.2">
      <c r="A2265" s="475">
        <f t="shared" si="35"/>
        <v>2261</v>
      </c>
      <c r="B2265" s="462">
        <v>0.50543628422940157</v>
      </c>
      <c r="C2265" s="461">
        <v>3337.9060826176315</v>
      </c>
      <c r="D2265" s="462">
        <v>1.0915856734896994</v>
      </c>
      <c r="E2265" s="462">
        <v>0.46599581819759328</v>
      </c>
      <c r="F2265" s="516">
        <v>2024.84</v>
      </c>
      <c r="G2265" s="464">
        <v>304560693625.95142</v>
      </c>
      <c r="H2265" s="461">
        <v>36508911.290658966</v>
      </c>
      <c r="I2265" s="464">
        <v>739408918955.5448</v>
      </c>
      <c r="J2265" s="462">
        <v>0.30870441012645589</v>
      </c>
      <c r="K2265" s="464">
        <v>10019552055.421047</v>
      </c>
      <c r="L2265" s="464">
        <v>0</v>
      </c>
      <c r="M2265" s="464">
        <v>272254356549.91446</v>
      </c>
      <c r="N2265" s="464">
        <v>8693726025.8961029</v>
      </c>
      <c r="O2265" s="464">
        <v>29425.683700414618</v>
      </c>
      <c r="P2265" s="461">
        <v>106867.47597446514</v>
      </c>
      <c r="Q2265" s="461">
        <v>36142.689654477566</v>
      </c>
      <c r="R2265" s="464">
        <v>1517115058540.5679</v>
      </c>
      <c r="S2265" s="462">
        <v>0.555130419154513</v>
      </c>
      <c r="T2265" s="462">
        <v>0.30070790965889449</v>
      </c>
      <c r="U2265" s="461">
        <v>16.976086967870529</v>
      </c>
      <c r="V2265" s="464">
        <v>8461055839046.5205</v>
      </c>
      <c r="W2265" s="460">
        <v>2671.1148202315862</v>
      </c>
      <c r="X2265" s="463">
        <v>4.3441852661596246E-2</v>
      </c>
      <c r="Y2265" s="476">
        <v>2.0000000000000001E-4</v>
      </c>
    </row>
    <row r="2266" spans="1:25" x14ac:dyDescent="0.2">
      <c r="A2266" s="475">
        <f t="shared" si="35"/>
        <v>2262</v>
      </c>
      <c r="B2266" s="462">
        <v>0.45237818679613662</v>
      </c>
      <c r="C2266" s="461">
        <v>1500</v>
      </c>
      <c r="D2266" s="462">
        <v>0.79805011909677381</v>
      </c>
      <c r="E2266" s="462">
        <v>0.47665710694765523</v>
      </c>
      <c r="F2266" s="516">
        <v>2025.41</v>
      </c>
      <c r="G2266" s="464">
        <v>238413111514.53708</v>
      </c>
      <c r="H2266" s="461">
        <v>21818705.6527231</v>
      </c>
      <c r="I2266" s="464">
        <v>475310724523.44733</v>
      </c>
      <c r="J2266" s="462">
        <v>0.22720118277606116</v>
      </c>
      <c r="K2266" s="464">
        <v>32808013846.321991</v>
      </c>
      <c r="L2266" s="464">
        <v>67141736343.155365</v>
      </c>
      <c r="M2266" s="464">
        <v>134575545097.7464</v>
      </c>
      <c r="N2266" s="464">
        <v>22186834534.007469</v>
      </c>
      <c r="O2266" s="464">
        <v>27206.404365619426</v>
      </c>
      <c r="P2266" s="461">
        <v>181223.37075250497</v>
      </c>
      <c r="Q2266" s="461">
        <v>82224.987954914919</v>
      </c>
      <c r="R2266" s="464">
        <v>1074923538477.8268</v>
      </c>
      <c r="S2266" s="462">
        <v>0.52977742519889981</v>
      </c>
      <c r="T2266" s="462">
        <v>0.30853580058277658</v>
      </c>
      <c r="U2266" s="461">
        <v>17.129622059798905</v>
      </c>
      <c r="V2266" s="464">
        <v>6320568450652.6162</v>
      </c>
      <c r="W2266" s="460">
        <v>1995.4677659756874</v>
      </c>
      <c r="X2266" s="463">
        <v>4.2211930710342689E-2</v>
      </c>
      <c r="Y2266" s="476">
        <v>2.0000000000000001E-4</v>
      </c>
    </row>
    <row r="2267" spans="1:25" x14ac:dyDescent="0.2">
      <c r="A2267" s="475">
        <f t="shared" si="35"/>
        <v>2263</v>
      </c>
      <c r="B2267" s="462">
        <v>0.60539513314801752</v>
      </c>
      <c r="C2267" s="461">
        <v>2750.9962270876722</v>
      </c>
      <c r="D2267" s="462">
        <v>1.0098113734700884</v>
      </c>
      <c r="E2267" s="462">
        <v>0.7</v>
      </c>
      <c r="F2267" s="516">
        <v>2023.75</v>
      </c>
      <c r="G2267" s="464">
        <v>324161474018.52747</v>
      </c>
      <c r="H2267" s="461">
        <v>32507288.470768195</v>
      </c>
      <c r="I2267" s="464">
        <v>751040078078.39685</v>
      </c>
      <c r="J2267" s="462">
        <v>0.35120869312426717</v>
      </c>
      <c r="K2267" s="464">
        <v>14759294853.132744</v>
      </c>
      <c r="L2267" s="464">
        <v>0</v>
      </c>
      <c r="M2267" s="464">
        <v>323002596895.14856</v>
      </c>
      <c r="N2267" s="464">
        <v>72169078727.631699</v>
      </c>
      <c r="O2267" s="464">
        <v>40156.962604283995</v>
      </c>
      <c r="P2267" s="461">
        <v>458324.46657815401</v>
      </c>
      <c r="Q2267" s="461">
        <v>284660.18159850687</v>
      </c>
      <c r="R2267" s="464">
        <v>1499740469717.4792</v>
      </c>
      <c r="S2267" s="462">
        <v>0.54423765309190819</v>
      </c>
      <c r="T2267" s="462">
        <v>0.36703591586855122</v>
      </c>
      <c r="U2267" s="461">
        <v>16.490252058733617</v>
      </c>
      <c r="V2267" s="464">
        <v>9984772624481.1738</v>
      </c>
      <c r="W2267" s="460">
        <v>3151.9587874983208</v>
      </c>
      <c r="X2267" s="463">
        <v>4.4307841929090243E-2</v>
      </c>
      <c r="Y2267" s="476">
        <v>2.0000000000000001E-4</v>
      </c>
    </row>
    <row r="2268" spans="1:25" x14ac:dyDescent="0.2">
      <c r="A2268" s="475">
        <f t="shared" si="35"/>
        <v>2264</v>
      </c>
      <c r="B2268" s="462">
        <v>0.48004582017600356</v>
      </c>
      <c r="C2268" s="461">
        <v>3193.1660826458074</v>
      </c>
      <c r="D2268" s="462">
        <v>0.98614957838604989</v>
      </c>
      <c r="E2268" s="462">
        <v>0.23654152821652771</v>
      </c>
      <c r="F2268" s="516">
        <v>2024.45</v>
      </c>
      <c r="G2268" s="464">
        <v>691686359915.50696</v>
      </c>
      <c r="H2268" s="461">
        <v>29970771.936519679</v>
      </c>
      <c r="I2268" s="464">
        <v>699625504712.80957</v>
      </c>
      <c r="J2268" s="462">
        <v>0.32747765954319596</v>
      </c>
      <c r="K2268" s="464">
        <v>10505985847.300371</v>
      </c>
      <c r="L2268" s="464">
        <v>770158933.40743244</v>
      </c>
      <c r="M2268" s="464">
        <v>397326731989.82233</v>
      </c>
      <c r="N2268" s="464">
        <v>96417306195.011475</v>
      </c>
      <c r="O2268" s="464">
        <v>33121.780843848675</v>
      </c>
      <c r="P2268" s="461">
        <v>565311.35105102893</v>
      </c>
      <c r="Q2268" s="461">
        <v>369793.28648090677</v>
      </c>
      <c r="R2268" s="464">
        <v>1803405354344.0349</v>
      </c>
      <c r="S2268" s="462">
        <v>0.58638534802032594</v>
      </c>
      <c r="T2268" s="462">
        <v>0.48976864119889196</v>
      </c>
      <c r="U2268" s="461">
        <v>17.680464621241768</v>
      </c>
      <c r="V2268" s="464">
        <v>17039874519211.262</v>
      </c>
      <c r="W2268" s="460">
        <v>5380.5993837301176</v>
      </c>
      <c r="X2268" s="463">
        <v>4.1627804170265348E-2</v>
      </c>
      <c r="Y2268" s="476">
        <v>2.0000000000000001E-4</v>
      </c>
    </row>
    <row r="2269" spans="1:25" x14ac:dyDescent="0.2">
      <c r="A2269" s="475">
        <f t="shared" si="35"/>
        <v>2265</v>
      </c>
      <c r="B2269" s="462">
        <v>0.49672326342972817</v>
      </c>
      <c r="C2269" s="461">
        <v>7699.3207144477165</v>
      </c>
      <c r="D2269" s="462">
        <v>0.42584680808935488</v>
      </c>
      <c r="E2269" s="462">
        <v>0.24661973341216004</v>
      </c>
      <c r="F2269" s="516">
        <v>2024.47</v>
      </c>
      <c r="G2269" s="464">
        <v>211655905413.15356</v>
      </c>
      <c r="H2269" s="461">
        <v>7563751.4293472907</v>
      </c>
      <c r="I2269" s="464">
        <v>292278590238.37433</v>
      </c>
      <c r="J2269" s="462">
        <v>0.49290908701540348</v>
      </c>
      <c r="K2269" s="464">
        <v>6891645112.4334602</v>
      </c>
      <c r="L2269" s="464">
        <v>0</v>
      </c>
      <c r="M2269" s="464">
        <v>171750362503.1387</v>
      </c>
      <c r="N2269" s="464">
        <v>45122201117.299149</v>
      </c>
      <c r="O2269" s="464">
        <v>19786.725865242788</v>
      </c>
      <c r="P2269" s="461">
        <v>301804.70417205524</v>
      </c>
      <c r="Q2269" s="461">
        <v>178926.31511965347</v>
      </c>
      <c r="R2269" s="464">
        <v>779041803454.69434</v>
      </c>
      <c r="S2269" s="462">
        <v>0.6474452375924914</v>
      </c>
      <c r="T2269" s="462">
        <v>0.4224401269594002</v>
      </c>
      <c r="U2269" s="461">
        <v>16.828238129943625</v>
      </c>
      <c r="V2269" s="464">
        <v>6153155542131.623</v>
      </c>
      <c r="W2269" s="460">
        <v>1941.9333291692369</v>
      </c>
      <c r="X2269" s="463">
        <v>4.3039202977048302E-2</v>
      </c>
      <c r="Y2269" s="476">
        <v>2.0000000000000001E-4</v>
      </c>
    </row>
    <row r="2270" spans="1:25" x14ac:dyDescent="0.2">
      <c r="A2270" s="475">
        <f t="shared" si="35"/>
        <v>2266</v>
      </c>
      <c r="B2270" s="462">
        <v>0.62066298078166449</v>
      </c>
      <c r="C2270" s="461">
        <v>8087.6099780510922</v>
      </c>
      <c r="D2270" s="462">
        <v>0.6235489117995896</v>
      </c>
      <c r="E2270" s="462">
        <v>0.3452441816257743</v>
      </c>
      <c r="F2270" s="516">
        <v>2026.18</v>
      </c>
      <c r="G2270" s="464">
        <v>102545172474.85638</v>
      </c>
      <c r="H2270" s="461">
        <v>13072354.752652382</v>
      </c>
      <c r="I2270" s="464">
        <v>409622712037.73096</v>
      </c>
      <c r="J2270" s="462">
        <v>0.41727422598827624</v>
      </c>
      <c r="K2270" s="464">
        <v>12651114372.202728</v>
      </c>
      <c r="L2270" s="464">
        <v>7628818879.0071993</v>
      </c>
      <c r="M2270" s="464">
        <v>69205019951.17218</v>
      </c>
      <c r="N2270" s="464">
        <v>11336000047.343981</v>
      </c>
      <c r="O2270" s="464">
        <v>31519.708810610358</v>
      </c>
      <c r="P2270" s="461">
        <v>120529.95899117785</v>
      </c>
      <c r="Q2270" s="461">
        <v>43978.381797373528</v>
      </c>
      <c r="R2270" s="464">
        <v>653264912098.4917</v>
      </c>
      <c r="S2270" s="462">
        <v>0.54317643263765414</v>
      </c>
      <c r="T2270" s="462">
        <v>0.36513334511702772</v>
      </c>
      <c r="U2270" s="461">
        <v>15.501485221664815</v>
      </c>
      <c r="V2270" s="464">
        <v>4132259131682.3477</v>
      </c>
      <c r="W2270" s="460">
        <v>1304.1504527675388</v>
      </c>
      <c r="X2270" s="463">
        <v>4.6758738446828152E-2</v>
      </c>
      <c r="Y2270" s="476">
        <v>2.0000000000000001E-4</v>
      </c>
    </row>
    <row r="2271" spans="1:25" x14ac:dyDescent="0.2">
      <c r="A2271" s="475">
        <f t="shared" si="35"/>
        <v>2267</v>
      </c>
      <c r="B2271" s="462">
        <v>0.45701225157740777</v>
      </c>
      <c r="C2271" s="461">
        <v>4106.1151677395583</v>
      </c>
      <c r="D2271" s="462">
        <v>0.41602089787239299</v>
      </c>
      <c r="E2271" s="462">
        <v>0.5251374774957257</v>
      </c>
      <c r="F2271" s="516">
        <v>2023.75</v>
      </c>
      <c r="G2271" s="464">
        <v>192576245923.48145</v>
      </c>
      <c r="H2271" s="461">
        <v>7606761.2282209527</v>
      </c>
      <c r="I2271" s="464">
        <v>267700277358.40808</v>
      </c>
      <c r="J2271" s="462">
        <v>0.45121440217678654</v>
      </c>
      <c r="K2271" s="464">
        <v>5597158294.2210865</v>
      </c>
      <c r="L2271" s="464">
        <v>0</v>
      </c>
      <c r="M2271" s="464">
        <v>166156680681.56635</v>
      </c>
      <c r="N2271" s="464">
        <v>112042102891.59674</v>
      </c>
      <c r="O2271" s="464">
        <v>23461.181894814883</v>
      </c>
      <c r="P2271" s="461">
        <v>736755.69986964297</v>
      </c>
      <c r="Q2271" s="461">
        <v>446245.71742391342</v>
      </c>
      <c r="R2271" s="464">
        <v>684227019292.323</v>
      </c>
      <c r="S2271" s="462">
        <v>0.55787703978044356</v>
      </c>
      <c r="T2271" s="462">
        <v>0.43917100556039468</v>
      </c>
      <c r="U2271" s="461">
        <v>16.819456413825755</v>
      </c>
      <c r="V2271" s="464">
        <v>5749328264815.0547</v>
      </c>
      <c r="W2271" s="460">
        <v>1814.1076380611023</v>
      </c>
      <c r="X2271" s="463">
        <v>4.186725982831304E-2</v>
      </c>
      <c r="Y2271" s="476">
        <v>2.0000000000000001E-4</v>
      </c>
    </row>
    <row r="2272" spans="1:25" x14ac:dyDescent="0.2">
      <c r="A2272" s="475">
        <f t="shared" si="35"/>
        <v>2268</v>
      </c>
      <c r="B2272" s="462">
        <v>0.64478123246664287</v>
      </c>
      <c r="C2272" s="461">
        <v>1915.7117616690284</v>
      </c>
      <c r="D2272" s="462">
        <v>0.65687440775650074</v>
      </c>
      <c r="E2272" s="462">
        <v>0.64365854068797679</v>
      </c>
      <c r="F2272" s="516">
        <v>2023.75</v>
      </c>
      <c r="G2272" s="464">
        <v>260638454159.39471</v>
      </c>
      <c r="H2272" s="461">
        <v>15163689.826579673</v>
      </c>
      <c r="I2272" s="464">
        <v>482680209832.67822</v>
      </c>
      <c r="J2272" s="462">
        <v>0.36463510354346396</v>
      </c>
      <c r="K2272" s="464">
        <v>3889935581.7413421</v>
      </c>
      <c r="L2272" s="464">
        <v>0</v>
      </c>
      <c r="M2272" s="464">
        <v>321106881388.14447</v>
      </c>
      <c r="N2272" s="464">
        <v>48587696548.035553</v>
      </c>
      <c r="O2272" s="464">
        <v>27984.406477698441</v>
      </c>
      <c r="P2272" s="461">
        <v>278110.94240758277</v>
      </c>
      <c r="Q2272" s="461">
        <v>155273.46974258043</v>
      </c>
      <c r="R2272" s="464">
        <v>1177665211701.4348</v>
      </c>
      <c r="S2272" s="462">
        <v>0.59576607356605626</v>
      </c>
      <c r="T2272" s="462">
        <v>0.3322108224519365</v>
      </c>
      <c r="U2272" s="461">
        <v>16.979972566419534</v>
      </c>
      <c r="V2272" s="464">
        <v>7358066554159.1113</v>
      </c>
      <c r="W2272" s="460">
        <v>2320.3355950349028</v>
      </c>
      <c r="X2272" s="463">
        <v>4.2522674420396187E-2</v>
      </c>
      <c r="Y2272" s="476">
        <v>2.0000000000000001E-4</v>
      </c>
    </row>
    <row r="2273" spans="1:25" x14ac:dyDescent="0.2">
      <c r="A2273" s="475">
        <f t="shared" si="35"/>
        <v>2269</v>
      </c>
      <c r="B2273" s="462">
        <v>0.56577021897424562</v>
      </c>
      <c r="C2273" s="461">
        <v>2800.6596376452853</v>
      </c>
      <c r="D2273" s="462">
        <v>0.63979778651315045</v>
      </c>
      <c r="E2273" s="462">
        <v>0.43390760082232005</v>
      </c>
      <c r="F2273" s="516">
        <v>2025.27</v>
      </c>
      <c r="G2273" s="464">
        <v>91437624126.394211</v>
      </c>
      <c r="H2273" s="461">
        <v>14387222.838696692</v>
      </c>
      <c r="I2273" s="464">
        <v>463372097671.74341</v>
      </c>
      <c r="J2273" s="462">
        <v>0.44023917346889108</v>
      </c>
      <c r="K2273" s="464">
        <v>32474981462.811848</v>
      </c>
      <c r="L2273" s="464">
        <v>81805266949.957794</v>
      </c>
      <c r="M2273" s="464">
        <v>77399263867.602768</v>
      </c>
      <c r="N2273" s="464">
        <v>20051601704.04401</v>
      </c>
      <c r="O2273" s="464">
        <v>27168.844039086158</v>
      </c>
      <c r="P2273" s="461">
        <v>167341.29898152704</v>
      </c>
      <c r="Q2273" s="461">
        <v>75095.042018120424</v>
      </c>
      <c r="R2273" s="464">
        <v>784881220018.64441</v>
      </c>
      <c r="S2273" s="462">
        <v>0.56183331514357426</v>
      </c>
      <c r="T2273" s="462">
        <v>0.34165947281102826</v>
      </c>
      <c r="U2273" s="461">
        <v>14.849717004611072</v>
      </c>
      <c r="V2273" s="464">
        <v>4491517485051.5449</v>
      </c>
      <c r="W2273" s="460">
        <v>1417.8071331610977</v>
      </c>
      <c r="X2273" s="463">
        <v>4.7993738943424478E-2</v>
      </c>
      <c r="Y2273" s="476">
        <v>2.0000000000000001E-4</v>
      </c>
    </row>
    <row r="2274" spans="1:25" x14ac:dyDescent="0.2">
      <c r="A2274" s="475">
        <f t="shared" si="35"/>
        <v>2270</v>
      </c>
      <c r="B2274" s="462">
        <v>0.46451686432866723</v>
      </c>
      <c r="C2274" s="461">
        <v>7365.5139817130112</v>
      </c>
      <c r="D2274" s="462">
        <v>0.88151009869196273</v>
      </c>
      <c r="E2274" s="462">
        <v>0.33900632516289242</v>
      </c>
      <c r="F2274" s="516">
        <v>2024.85</v>
      </c>
      <c r="G2274" s="464">
        <v>188434216569.42996</v>
      </c>
      <c r="H2274" s="461">
        <v>21617365.671694007</v>
      </c>
      <c r="I2274" s="464">
        <v>591055036466.36011</v>
      </c>
      <c r="J2274" s="462">
        <v>0.42578825981933832</v>
      </c>
      <c r="K2274" s="464">
        <v>11523224871.965876</v>
      </c>
      <c r="L2274" s="464">
        <v>0</v>
      </c>
      <c r="M2274" s="464">
        <v>170919312133.43881</v>
      </c>
      <c r="N2274" s="464">
        <v>17791947465.102894</v>
      </c>
      <c r="O2274" s="464">
        <v>27759.554261324363</v>
      </c>
      <c r="P2274" s="461">
        <v>151835.81164655567</v>
      </c>
      <c r="Q2274" s="461">
        <v>75077.857178664184</v>
      </c>
      <c r="R2274" s="464">
        <v>1066086379609.9243</v>
      </c>
      <c r="S2274" s="462">
        <v>0.57898786902244759</v>
      </c>
      <c r="T2274" s="462">
        <v>0.37438025555443272</v>
      </c>
      <c r="U2274" s="461">
        <v>15.7959597505779</v>
      </c>
      <c r="V2274" s="464">
        <v>6922956098506.5537</v>
      </c>
      <c r="W2274" s="460">
        <v>2184.606888466722</v>
      </c>
      <c r="X2274" s="463">
        <v>4.6646985730625014E-2</v>
      </c>
      <c r="Y2274" s="476">
        <v>2.0000000000000001E-4</v>
      </c>
    </row>
    <row r="2275" spans="1:25" x14ac:dyDescent="0.2">
      <c r="A2275" s="475">
        <f t="shared" si="35"/>
        <v>2271</v>
      </c>
      <c r="B2275" s="462">
        <v>0.57461020590297229</v>
      </c>
      <c r="C2275" s="461">
        <v>1688.5255323101255</v>
      </c>
      <c r="D2275" s="462">
        <v>0.59582612278273162</v>
      </c>
      <c r="E2275" s="462">
        <v>0.7</v>
      </c>
      <c r="F2275" s="516">
        <v>2025.52</v>
      </c>
      <c r="G2275" s="464">
        <v>72339254846.296219</v>
      </c>
      <c r="H2275" s="461">
        <v>12855778.428502563</v>
      </c>
      <c r="I2275" s="464">
        <v>436386071467.21106</v>
      </c>
      <c r="J2275" s="462">
        <v>0.4452320229570913</v>
      </c>
      <c r="K2275" s="464">
        <v>13877607672.388145</v>
      </c>
      <c r="L2275" s="464">
        <v>11715337443.331802</v>
      </c>
      <c r="M2275" s="464">
        <v>67225281293.040138</v>
      </c>
      <c r="N2275" s="464">
        <v>72613498390.535141</v>
      </c>
      <c r="O2275" s="464">
        <v>28803.808072950342</v>
      </c>
      <c r="P2275" s="461">
        <v>414362.78376606549</v>
      </c>
      <c r="Q2275" s="461">
        <v>262103.73711611217</v>
      </c>
      <c r="R2275" s="464">
        <v>673092590965.82825</v>
      </c>
      <c r="S2275" s="462">
        <v>0.50128620283777015</v>
      </c>
      <c r="T2275" s="462">
        <v>0.37657439235682516</v>
      </c>
      <c r="U2275" s="461">
        <v>14.624131796181263</v>
      </c>
      <c r="V2275" s="464">
        <v>4363834007500.7617</v>
      </c>
      <c r="W2275" s="460">
        <v>1377.7855661411425</v>
      </c>
      <c r="X2275" s="463">
        <v>4.6746619976170981E-2</v>
      </c>
      <c r="Y2275" s="476">
        <v>2.0000000000000001E-4</v>
      </c>
    </row>
    <row r="2276" spans="1:25" x14ac:dyDescent="0.2">
      <c r="A2276" s="475">
        <f t="shared" si="35"/>
        <v>2272</v>
      </c>
      <c r="B2276" s="462">
        <v>0.51754063408842976</v>
      </c>
      <c r="C2276" s="461">
        <v>3905.5183072117816</v>
      </c>
      <c r="D2276" s="462">
        <v>0.81643659824675407</v>
      </c>
      <c r="E2276" s="462">
        <v>0.42187679007146739</v>
      </c>
      <c r="F2276" s="516">
        <v>2023.75</v>
      </c>
      <c r="G2276" s="464">
        <v>174750559353.90631</v>
      </c>
      <c r="H2276" s="461">
        <v>21017551.687729888</v>
      </c>
      <c r="I2276" s="464">
        <v>531162819034.1095</v>
      </c>
      <c r="J2276" s="462">
        <v>0.2957668771111247</v>
      </c>
      <c r="K2276" s="464">
        <v>16985923593.207373</v>
      </c>
      <c r="L2276" s="464">
        <v>0</v>
      </c>
      <c r="M2276" s="464">
        <v>151155362198.6683</v>
      </c>
      <c r="N2276" s="464">
        <v>69489915343.293015</v>
      </c>
      <c r="O2276" s="464">
        <v>23054.637401143758</v>
      </c>
      <c r="P2276" s="461">
        <v>404649.91466099897</v>
      </c>
      <c r="Q2276" s="461">
        <v>248183.68706743408</v>
      </c>
      <c r="R2276" s="464">
        <v>977745427849.34912</v>
      </c>
      <c r="S2276" s="462">
        <v>0.47919031865966433</v>
      </c>
      <c r="T2276" s="462">
        <v>0.30710977346834378</v>
      </c>
      <c r="U2276" s="461">
        <v>16.41649920623594</v>
      </c>
      <c r="V2276" s="464">
        <v>5593930570100.7139</v>
      </c>
      <c r="W2276" s="460">
        <v>1765.3274029833597</v>
      </c>
      <c r="X2276" s="463">
        <v>4.3282575965509253E-2</v>
      </c>
      <c r="Y2276" s="476">
        <v>2.0000000000000001E-4</v>
      </c>
    </row>
    <row r="2277" spans="1:25" x14ac:dyDescent="0.2">
      <c r="A2277" s="475">
        <f t="shared" si="35"/>
        <v>2273</v>
      </c>
      <c r="B2277" s="462">
        <v>0.43644711716084594</v>
      </c>
      <c r="C2277" s="461">
        <v>4178.7687773251655</v>
      </c>
      <c r="D2277" s="462">
        <v>0.95155469336386655</v>
      </c>
      <c r="E2277" s="462">
        <v>0.54341154822697391</v>
      </c>
      <c r="F2277" s="516">
        <v>2023.75</v>
      </c>
      <c r="G2277" s="464">
        <v>258155393760.35574</v>
      </c>
      <c r="H2277" s="461">
        <v>27895170.999952361</v>
      </c>
      <c r="I2277" s="464">
        <v>467188134532.99799</v>
      </c>
      <c r="J2277" s="462">
        <v>3.3596681575315479E-2</v>
      </c>
      <c r="K2277" s="464">
        <v>9104084197.724926</v>
      </c>
      <c r="L2277" s="464">
        <v>0</v>
      </c>
      <c r="M2277" s="464">
        <v>324601090149.63501</v>
      </c>
      <c r="N2277" s="464">
        <v>81487472702.209518</v>
      </c>
      <c r="O2277" s="464">
        <v>22729.979961153513</v>
      </c>
      <c r="P2277" s="461">
        <v>485919.44556330622</v>
      </c>
      <c r="Q2277" s="461">
        <v>307947.08761441475</v>
      </c>
      <c r="R2277" s="464">
        <v>1236667928707.6462</v>
      </c>
      <c r="S2277" s="462">
        <v>0.46879931566030048</v>
      </c>
      <c r="T2277" s="462">
        <v>0.17747995089620794</v>
      </c>
      <c r="U2277" s="461">
        <v>22.519555226441842</v>
      </c>
      <c r="V2277" s="464">
        <v>5292789276955.8838</v>
      </c>
      <c r="W2277" s="460">
        <v>1670.4487544706542</v>
      </c>
      <c r="X2277" s="463">
        <v>3.3763876469163172E-2</v>
      </c>
      <c r="Y2277" s="476">
        <v>2.0000000000000001E-4</v>
      </c>
    </row>
    <row r="2278" spans="1:25" x14ac:dyDescent="0.2">
      <c r="A2278" s="475">
        <f t="shared" si="35"/>
        <v>2274</v>
      </c>
      <c r="B2278" s="462">
        <v>0.49793691789338573</v>
      </c>
      <c r="C2278" s="461">
        <v>4947.064112837792</v>
      </c>
      <c r="D2278" s="462">
        <v>0.57240214894458974</v>
      </c>
      <c r="E2278" s="462">
        <v>0.40876534592490321</v>
      </c>
      <c r="F2278" s="516">
        <v>2025.54</v>
      </c>
      <c r="G2278" s="464">
        <v>111619097545.04568</v>
      </c>
      <c r="H2278" s="461">
        <v>11517588.806397343</v>
      </c>
      <c r="I2278" s="464">
        <v>344761423387.47296</v>
      </c>
      <c r="J2278" s="462">
        <v>0.43164533895413359</v>
      </c>
      <c r="K2278" s="464">
        <v>14623950627.149773</v>
      </c>
      <c r="L2278" s="464">
        <v>21539525750.24786</v>
      </c>
      <c r="M2278" s="464">
        <v>86660772144.451736</v>
      </c>
      <c r="N2278" s="464">
        <v>29312029260.302654</v>
      </c>
      <c r="O2278" s="464">
        <v>19651.679597049137</v>
      </c>
      <c r="P2278" s="461">
        <v>237418.86275033801</v>
      </c>
      <c r="Q2278" s="461">
        <v>126754.31008115114</v>
      </c>
      <c r="R2278" s="464">
        <v>635114552683.1991</v>
      </c>
      <c r="S2278" s="462">
        <v>0.5674136806734611</v>
      </c>
      <c r="T2278" s="462">
        <v>0.3608341274940578</v>
      </c>
      <c r="U2278" s="461">
        <v>15.831319830484755</v>
      </c>
      <c r="V2278" s="464">
        <v>4079214489062.7061</v>
      </c>
      <c r="W2278" s="460">
        <v>1286.8553563241828</v>
      </c>
      <c r="X2278" s="463">
        <v>4.5145568710007911E-2</v>
      </c>
      <c r="Y2278" s="476">
        <v>2.0000000000000001E-4</v>
      </c>
    </row>
    <row r="2279" spans="1:25" x14ac:dyDescent="0.2">
      <c r="A2279" s="475">
        <f t="shared" si="35"/>
        <v>2275</v>
      </c>
      <c r="B2279" s="462">
        <v>0.54208877619951656</v>
      </c>
      <c r="C2279" s="461">
        <v>1500</v>
      </c>
      <c r="D2279" s="462">
        <v>1.1428501328264742</v>
      </c>
      <c r="E2279" s="462">
        <v>0.55479711242078145</v>
      </c>
      <c r="F2279" s="516">
        <v>2027.34</v>
      </c>
      <c r="G2279" s="464">
        <v>111041495182.86368</v>
      </c>
      <c r="H2279" s="461">
        <v>41290068.839740537</v>
      </c>
      <c r="I2279" s="464">
        <v>874840450015.43469</v>
      </c>
      <c r="J2279" s="462">
        <v>0.32967186990295894</v>
      </c>
      <c r="K2279" s="464">
        <v>35788373978.930916</v>
      </c>
      <c r="L2279" s="464">
        <v>73509198317.084549</v>
      </c>
      <c r="M2279" s="464">
        <v>0</v>
      </c>
      <c r="N2279" s="464">
        <v>36079604721.91745</v>
      </c>
      <c r="O2279" s="464">
        <v>35408.24367700742</v>
      </c>
      <c r="P2279" s="461">
        <v>274242.20493939123</v>
      </c>
      <c r="Q2279" s="461">
        <v>142380.62183973179</v>
      </c>
      <c r="R2279" s="464">
        <v>1152762797748.3162</v>
      </c>
      <c r="S2279" s="462">
        <v>0.41658235196814186</v>
      </c>
      <c r="T2279" s="462">
        <v>0.31483166887650776</v>
      </c>
      <c r="U2279" s="461">
        <v>14.676846282570958</v>
      </c>
      <c r="V2279" s="464">
        <v>6115284597642.5244</v>
      </c>
      <c r="W2279" s="460">
        <v>1931.062361764202</v>
      </c>
      <c r="X2279" s="463">
        <v>4.7647515587437565E-2</v>
      </c>
      <c r="Y2279" s="476">
        <v>2.0000000000000001E-4</v>
      </c>
    </row>
    <row r="2280" spans="1:25" x14ac:dyDescent="0.2">
      <c r="A2280" s="475">
        <f t="shared" si="35"/>
        <v>2276</v>
      </c>
      <c r="B2280" s="462">
        <v>0.61260487807441455</v>
      </c>
      <c r="C2280" s="461">
        <v>4786.4411462223998</v>
      </c>
      <c r="D2280" s="462">
        <v>1.0055120144991818</v>
      </c>
      <c r="E2280" s="462">
        <v>0.62579664545788038</v>
      </c>
      <c r="F2280" s="516">
        <v>2025.71</v>
      </c>
      <c r="G2280" s="464">
        <v>358970446179.20557</v>
      </c>
      <c r="H2280" s="461">
        <v>30418040.007004358</v>
      </c>
      <c r="I2280" s="464">
        <v>577786811398.70972</v>
      </c>
      <c r="J2280" s="462">
        <v>0.23888862918496956</v>
      </c>
      <c r="K2280" s="464">
        <v>24657638608.242714</v>
      </c>
      <c r="L2280" s="464">
        <v>321701496.69775641</v>
      </c>
      <c r="M2280" s="464">
        <v>172891971412.83701</v>
      </c>
      <c r="N2280" s="464">
        <v>42126636786.895668</v>
      </c>
      <c r="O2280" s="464">
        <v>19522.103605806267</v>
      </c>
      <c r="P2280" s="461">
        <v>318511.42896874185</v>
      </c>
      <c r="Q2280" s="461">
        <v>177797.88462878641</v>
      </c>
      <c r="R2280" s="464">
        <v>1300831927893.9536</v>
      </c>
      <c r="S2280" s="462">
        <v>0.5262708428552304</v>
      </c>
      <c r="T2280" s="462">
        <v>0.36481179605460662</v>
      </c>
      <c r="U2280" s="461">
        <v>17.455133875200779</v>
      </c>
      <c r="V2280" s="464">
        <v>8862029839264.8906</v>
      </c>
      <c r="W2280" s="460">
        <v>2797.5134717007454</v>
      </c>
      <c r="X2280" s="463">
        <v>4.3253132248374189E-2</v>
      </c>
      <c r="Y2280" s="476">
        <v>2.0000000000000001E-4</v>
      </c>
    </row>
    <row r="2281" spans="1:25" x14ac:dyDescent="0.2">
      <c r="A2281" s="475">
        <f t="shared" si="35"/>
        <v>2277</v>
      </c>
      <c r="B2281" s="462">
        <v>0.51716767560994248</v>
      </c>
      <c r="C2281" s="461">
        <v>4911.900481333214</v>
      </c>
      <c r="D2281" s="462">
        <v>0.82893962430886847</v>
      </c>
      <c r="E2281" s="462">
        <v>0.53210347449857653</v>
      </c>
      <c r="F2281" s="516">
        <v>2023.75</v>
      </c>
      <c r="G2281" s="464">
        <v>585475173076.28271</v>
      </c>
      <c r="H2281" s="461">
        <v>21163313.081295632</v>
      </c>
      <c r="I2281" s="464">
        <v>644300624821.40222</v>
      </c>
      <c r="J2281" s="462">
        <v>0.44881561580856222</v>
      </c>
      <c r="K2281" s="464">
        <v>17193514680.441334</v>
      </c>
      <c r="L2281" s="464">
        <v>0</v>
      </c>
      <c r="M2281" s="464">
        <v>503328963853.50604</v>
      </c>
      <c r="N2281" s="464">
        <v>109201145457.18951</v>
      </c>
      <c r="O2281" s="464">
        <v>30786.835834419468</v>
      </c>
      <c r="P2281" s="461">
        <v>622639.41536041745</v>
      </c>
      <c r="Q2281" s="461">
        <v>421207.16298141622</v>
      </c>
      <c r="R2281" s="464">
        <v>1750156505524.3884</v>
      </c>
      <c r="S2281" s="462">
        <v>0.6311429059004694</v>
      </c>
      <c r="T2281" s="462">
        <v>0.46893382772962555</v>
      </c>
      <c r="U2281" s="461">
        <v>17.253009508926841</v>
      </c>
      <c r="V2281" s="464">
        <v>15698859812996.645</v>
      </c>
      <c r="W2281" s="460">
        <v>4951.7988172312762</v>
      </c>
      <c r="X2281" s="463">
        <v>4.1914819228108906E-2</v>
      </c>
      <c r="Y2281" s="476">
        <v>2.0000000000000001E-4</v>
      </c>
    </row>
    <row r="2282" spans="1:25" x14ac:dyDescent="0.2">
      <c r="A2282" s="475">
        <f t="shared" si="35"/>
        <v>2278</v>
      </c>
      <c r="B2282" s="462">
        <v>0.6999234189304907</v>
      </c>
      <c r="C2282" s="461">
        <v>1500</v>
      </c>
      <c r="D2282" s="462">
        <v>1.0344451196707578</v>
      </c>
      <c r="E2282" s="462">
        <v>0.34671924868432524</v>
      </c>
      <c r="F2282" s="516">
        <v>2023.8</v>
      </c>
      <c r="G2282" s="464">
        <v>283215647690.45837</v>
      </c>
      <c r="H2282" s="461">
        <v>35781227.448856279</v>
      </c>
      <c r="I2282" s="464">
        <v>612127056592.81201</v>
      </c>
      <c r="J2282" s="462">
        <v>0.23191576471997966</v>
      </c>
      <c r="K2282" s="464">
        <v>4687376595.3479252</v>
      </c>
      <c r="L2282" s="464">
        <v>0</v>
      </c>
      <c r="M2282" s="464">
        <v>282085416439.25366</v>
      </c>
      <c r="N2282" s="464">
        <v>67453561499.508377</v>
      </c>
      <c r="O2282" s="464">
        <v>28013.275858717425</v>
      </c>
      <c r="P2282" s="461">
        <v>473011.2006808439</v>
      </c>
      <c r="Q2282" s="461">
        <v>295438.51771091367</v>
      </c>
      <c r="R2282" s="464">
        <v>1365849914526.3059</v>
      </c>
      <c r="S2282" s="462">
        <v>0.51346352158768982</v>
      </c>
      <c r="T2282" s="462">
        <v>0.28595129887818588</v>
      </c>
      <c r="U2282" s="461">
        <v>17.340001293290999</v>
      </c>
      <c r="V2282" s="464">
        <v>7441132590373.7881</v>
      </c>
      <c r="W2282" s="460">
        <v>2348.75732485155</v>
      </c>
      <c r="X2282" s="463">
        <v>4.2016026761376793E-2</v>
      </c>
      <c r="Y2282" s="476">
        <v>2.0000000000000001E-4</v>
      </c>
    </row>
    <row r="2283" spans="1:25" x14ac:dyDescent="0.2">
      <c r="A2283" s="475">
        <f t="shared" si="35"/>
        <v>2279</v>
      </c>
      <c r="B2283" s="462">
        <v>0.67788614673779046</v>
      </c>
      <c r="C2283" s="461">
        <v>6540.0771567242464</v>
      </c>
      <c r="D2283" s="462">
        <v>0.70502409382969977</v>
      </c>
      <c r="E2283" s="462">
        <v>0.44372303904249499</v>
      </c>
      <c r="F2283" s="516">
        <v>2025.53</v>
      </c>
      <c r="G2283" s="464">
        <v>154989011527.39587</v>
      </c>
      <c r="H2283" s="461">
        <v>15652878.859192185</v>
      </c>
      <c r="I2283" s="464">
        <v>468201146545.82605</v>
      </c>
      <c r="J2283" s="462">
        <v>0.38434617171886976</v>
      </c>
      <c r="K2283" s="464">
        <v>39346310392.078758</v>
      </c>
      <c r="L2283" s="464">
        <v>117289307130.86317</v>
      </c>
      <c r="M2283" s="464">
        <v>96509277917.204422</v>
      </c>
      <c r="N2283" s="464">
        <v>22555831408.423798</v>
      </c>
      <c r="O2283" s="464">
        <v>21741.728380313529</v>
      </c>
      <c r="P2283" s="461">
        <v>180218.09240373119</v>
      </c>
      <c r="Q2283" s="461">
        <v>83022.702248546571</v>
      </c>
      <c r="R2283" s="464">
        <v>885431395133.33728</v>
      </c>
      <c r="S2283" s="462">
        <v>0.55285627647362512</v>
      </c>
      <c r="T2283" s="462">
        <v>0.35849767385306797</v>
      </c>
      <c r="U2283" s="461">
        <v>15.743114275660041</v>
      </c>
      <c r="V2283" s="464">
        <v>5605444194586.4473</v>
      </c>
      <c r="W2283" s="460">
        <v>1770.0851205757299</v>
      </c>
      <c r="X2283" s="463">
        <v>4.5380205601876313E-2</v>
      </c>
      <c r="Y2283" s="476">
        <v>2.0000000000000001E-4</v>
      </c>
    </row>
    <row r="2284" spans="1:25" x14ac:dyDescent="0.2">
      <c r="A2284" s="475">
        <f t="shared" si="35"/>
        <v>2280</v>
      </c>
      <c r="B2284" s="462">
        <v>0.59017857129091489</v>
      </c>
      <c r="C2284" s="461">
        <v>1500</v>
      </c>
      <c r="D2284" s="462">
        <v>0.63650652895219961</v>
      </c>
      <c r="E2284" s="462">
        <v>0.53122399079763272</v>
      </c>
      <c r="F2284" s="516">
        <v>2025.22</v>
      </c>
      <c r="G2284" s="464">
        <v>181325852911.64047</v>
      </c>
      <c r="H2284" s="461">
        <v>14441299.570187027</v>
      </c>
      <c r="I2284" s="464">
        <v>434179577296.3324</v>
      </c>
      <c r="J2284" s="462">
        <v>0.49148409806931215</v>
      </c>
      <c r="K2284" s="464">
        <v>27415670670.069695</v>
      </c>
      <c r="L2284" s="464">
        <v>69605773473.466873</v>
      </c>
      <c r="M2284" s="464">
        <v>111361363166.82379</v>
      </c>
      <c r="N2284" s="464">
        <v>31793440551.013935</v>
      </c>
      <c r="O2284" s="464">
        <v>31189.349290534738</v>
      </c>
      <c r="P2284" s="461">
        <v>264342.34363810369</v>
      </c>
      <c r="Q2284" s="461">
        <v>145408.39555116993</v>
      </c>
      <c r="R2284" s="464">
        <v>830901285538.75146</v>
      </c>
      <c r="S2284" s="462">
        <v>0.60750291795051914</v>
      </c>
      <c r="T2284" s="462">
        <v>0.45961353220768075</v>
      </c>
      <c r="U2284" s="461">
        <v>15.727316857472063</v>
      </c>
      <c r="V2284" s="464">
        <v>6715648552290.1895</v>
      </c>
      <c r="W2284" s="460">
        <v>2118.8748699579701</v>
      </c>
      <c r="X2284" s="463">
        <v>4.5657275904414638E-2</v>
      </c>
      <c r="Y2284" s="476">
        <v>2.0000000000000001E-4</v>
      </c>
    </row>
    <row r="2285" spans="1:25" x14ac:dyDescent="0.2">
      <c r="A2285" s="475">
        <f t="shared" si="35"/>
        <v>2281</v>
      </c>
      <c r="B2285" s="462">
        <v>0.42314904802256142</v>
      </c>
      <c r="C2285" s="461">
        <v>11055.115737984446</v>
      </c>
      <c r="D2285" s="462">
        <v>0.71836187880336522</v>
      </c>
      <c r="E2285" s="462">
        <v>0.62222908881576422</v>
      </c>
      <c r="F2285" s="516">
        <v>2026.39</v>
      </c>
      <c r="G2285" s="464">
        <v>122020465972.05032</v>
      </c>
      <c r="H2285" s="461">
        <v>14871083.468254644</v>
      </c>
      <c r="I2285" s="464">
        <v>484728929326.21924</v>
      </c>
      <c r="J2285" s="462">
        <v>0.41587766688371508</v>
      </c>
      <c r="K2285" s="464">
        <v>23472537593.656227</v>
      </c>
      <c r="L2285" s="464">
        <v>32711314626.016663</v>
      </c>
      <c r="M2285" s="464">
        <v>47717543022.701942</v>
      </c>
      <c r="N2285" s="464">
        <v>13739025596.778154</v>
      </c>
      <c r="O2285" s="464">
        <v>38248.578216760507</v>
      </c>
      <c r="P2285" s="461">
        <v>112525.19626131337</v>
      </c>
      <c r="Q2285" s="461">
        <v>50179.111980006041</v>
      </c>
      <c r="R2285" s="464">
        <v>772521129701.22754</v>
      </c>
      <c r="S2285" s="462">
        <v>0.54161948796534676</v>
      </c>
      <c r="T2285" s="462">
        <v>0.36688126578927271</v>
      </c>
      <c r="U2285" s="461">
        <v>15.438043870409603</v>
      </c>
      <c r="V2285" s="464">
        <v>4776510632368.3477</v>
      </c>
      <c r="W2285" s="460">
        <v>1506.3307427576949</v>
      </c>
      <c r="X2285" s="463">
        <v>4.8169480377015204E-2</v>
      </c>
      <c r="Y2285" s="476">
        <v>2.0000000000000001E-4</v>
      </c>
    </row>
    <row r="2286" spans="1:25" x14ac:dyDescent="0.2">
      <c r="A2286" s="475">
        <f t="shared" si="35"/>
        <v>2282</v>
      </c>
      <c r="B2286" s="462">
        <v>0.43128942706452522</v>
      </c>
      <c r="C2286" s="461">
        <v>2302.8310443235596</v>
      </c>
      <c r="D2286" s="462">
        <v>0.49542787106839625</v>
      </c>
      <c r="E2286" s="462">
        <v>0.7</v>
      </c>
      <c r="F2286" s="516">
        <v>2026.28</v>
      </c>
      <c r="G2286" s="464">
        <v>130958482259.82906</v>
      </c>
      <c r="H2286" s="461">
        <v>9609000.4657715634</v>
      </c>
      <c r="I2286" s="464">
        <v>328547514629.50586</v>
      </c>
      <c r="J2286" s="462">
        <v>0.35926206948457717</v>
      </c>
      <c r="K2286" s="464">
        <v>36548489394.447639</v>
      </c>
      <c r="L2286" s="464">
        <v>61166629434.22702</v>
      </c>
      <c r="M2286" s="464">
        <v>38699554283.106758</v>
      </c>
      <c r="N2286" s="464">
        <v>73402527966.668549</v>
      </c>
      <c r="O2286" s="464">
        <v>32209.52511070242</v>
      </c>
      <c r="P2286" s="461">
        <v>382550.72290768719</v>
      </c>
      <c r="Q2286" s="461">
        <v>229272.8784389534</v>
      </c>
      <c r="R2286" s="464">
        <v>631608210593.79785</v>
      </c>
      <c r="S2286" s="462">
        <v>0.47585442245899429</v>
      </c>
      <c r="T2286" s="462">
        <v>0.36739257354982624</v>
      </c>
      <c r="U2286" s="461">
        <v>16.199602839232242</v>
      </c>
      <c r="V2286" s="464">
        <v>4250796414126.7856</v>
      </c>
      <c r="W2286" s="460">
        <v>1340.1586395366737</v>
      </c>
      <c r="X2286" s="463">
        <v>4.3947910870613373E-2</v>
      </c>
      <c r="Y2286" s="476">
        <v>2.0000000000000001E-4</v>
      </c>
    </row>
    <row r="2287" spans="1:25" x14ac:dyDescent="0.2">
      <c r="A2287" s="475">
        <f t="shared" si="35"/>
        <v>2283</v>
      </c>
      <c r="B2287" s="462">
        <v>0.53023732733624884</v>
      </c>
      <c r="C2287" s="461">
        <v>9660.491123663227</v>
      </c>
      <c r="D2287" s="462">
        <v>1.187117449715315</v>
      </c>
      <c r="E2287" s="462">
        <v>0.32504123540851099</v>
      </c>
      <c r="F2287" s="516">
        <v>2025.17</v>
      </c>
      <c r="G2287" s="464">
        <v>226576823378.89087</v>
      </c>
      <c r="H2287" s="461">
        <v>38691794.083477974</v>
      </c>
      <c r="I2287" s="464">
        <v>715614249829.30103</v>
      </c>
      <c r="J2287" s="462">
        <v>0.19706503154692501</v>
      </c>
      <c r="K2287" s="464">
        <v>20235291755.350639</v>
      </c>
      <c r="L2287" s="464">
        <v>16890527348.80179</v>
      </c>
      <c r="M2287" s="464">
        <v>143037051569.61588</v>
      </c>
      <c r="N2287" s="464">
        <v>38304988685.773834</v>
      </c>
      <c r="O2287" s="464">
        <v>33863.924835928512</v>
      </c>
      <c r="P2287" s="461">
        <v>390213.72963721486</v>
      </c>
      <c r="Q2287" s="461">
        <v>153639.232002515</v>
      </c>
      <c r="R2287" s="464">
        <v>1221587752463.0288</v>
      </c>
      <c r="S2287" s="462">
        <v>0.42693672834187235</v>
      </c>
      <c r="T2287" s="462">
        <v>0.27818209920829629</v>
      </c>
      <c r="U2287" s="461">
        <v>16.892986808857479</v>
      </c>
      <c r="V2287" s="464">
        <v>6022583338705.3525</v>
      </c>
      <c r="W2287" s="460">
        <v>1899.8632703423816</v>
      </c>
      <c r="X2287" s="463">
        <v>4.5018315769006265E-2</v>
      </c>
      <c r="Y2287" s="476">
        <v>2.0000000000000001E-4</v>
      </c>
    </row>
    <row r="2288" spans="1:25" x14ac:dyDescent="0.2">
      <c r="A2288" s="475">
        <f t="shared" si="35"/>
        <v>2284</v>
      </c>
      <c r="B2288" s="462">
        <v>0.36889629298100401</v>
      </c>
      <c r="C2288" s="461">
        <v>1799.5389141595642</v>
      </c>
      <c r="D2288" s="462">
        <v>0.86936845987416533</v>
      </c>
      <c r="E2288" s="462">
        <v>0.61796898102877207</v>
      </c>
      <c r="F2288" s="516">
        <v>2024.66</v>
      </c>
      <c r="G2288" s="464">
        <v>694413033316.81055</v>
      </c>
      <c r="H2288" s="461">
        <v>25413325.126597106</v>
      </c>
      <c r="I2288" s="464">
        <v>729769978885.71741</v>
      </c>
      <c r="J2288" s="462">
        <v>0.36889629298100401</v>
      </c>
      <c r="K2288" s="464">
        <v>24155714837.091152</v>
      </c>
      <c r="L2288" s="464">
        <v>16614677515.119926</v>
      </c>
      <c r="M2288" s="464">
        <v>425568659578.52972</v>
      </c>
      <c r="N2288" s="464">
        <v>34688310423.241776</v>
      </c>
      <c r="O2288" s="464">
        <v>33784.939307812958</v>
      </c>
      <c r="P2288" s="461">
        <v>255338.83631928495</v>
      </c>
      <c r="Q2288" s="461">
        <v>133909.9296618175</v>
      </c>
      <c r="R2288" s="464">
        <v>1845321950080.1501</v>
      </c>
      <c r="S2288" s="462">
        <v>0.61758517126389423</v>
      </c>
      <c r="T2288" s="462">
        <v>0.47850441571051999</v>
      </c>
      <c r="U2288" s="461">
        <v>17.661551144687884</v>
      </c>
      <c r="V2288" s="464">
        <v>16877816604366.682</v>
      </c>
      <c r="W2288" s="460">
        <v>5330.0631472854648</v>
      </c>
      <c r="X2288" s="463">
        <v>4.1942152347063603E-2</v>
      </c>
      <c r="Y2288" s="476">
        <v>2.0000000000000001E-4</v>
      </c>
    </row>
    <row r="2289" spans="1:25" x14ac:dyDescent="0.2">
      <c r="A2289" s="475">
        <f t="shared" si="35"/>
        <v>2285</v>
      </c>
      <c r="B2289" s="462">
        <v>0.55388713620296404</v>
      </c>
      <c r="C2289" s="461">
        <v>2176.84106308949</v>
      </c>
      <c r="D2289" s="462">
        <v>0.20473476245918154</v>
      </c>
      <c r="E2289" s="462">
        <v>0.7</v>
      </c>
      <c r="F2289" s="516">
        <v>2024.38</v>
      </c>
      <c r="G2289" s="464">
        <v>101898447004.90707</v>
      </c>
      <c r="H2289" s="461">
        <v>3390082.7471662643</v>
      </c>
      <c r="I2289" s="464">
        <v>165497271138.08533</v>
      </c>
      <c r="J2289" s="462">
        <v>0.54393770923541873</v>
      </c>
      <c r="K2289" s="464">
        <v>3710889240.4699721</v>
      </c>
      <c r="L2289" s="464">
        <v>0</v>
      </c>
      <c r="M2289" s="464">
        <v>110661471051.64929</v>
      </c>
      <c r="N2289" s="464">
        <v>161053543752.07843</v>
      </c>
      <c r="O2289" s="464">
        <v>30347.260891005659</v>
      </c>
      <c r="P2289" s="461">
        <v>983165.2604575099</v>
      </c>
      <c r="Q2289" s="461">
        <v>640347.60599159228</v>
      </c>
      <c r="R2289" s="464">
        <v>583099417498.94189</v>
      </c>
      <c r="S2289" s="462">
        <v>0.57238538587304999</v>
      </c>
      <c r="T2289" s="462">
        <v>0.36081426084358126</v>
      </c>
      <c r="U2289" s="461">
        <v>15.880630063331376</v>
      </c>
      <c r="V2289" s="464">
        <v>3757996867493.5479</v>
      </c>
      <c r="W2289" s="460">
        <v>1185.4179539450565</v>
      </c>
      <c r="X2289" s="463">
        <v>4.5031951629887185E-2</v>
      </c>
      <c r="Y2289" s="476">
        <v>2.0000000000000001E-4</v>
      </c>
    </row>
    <row r="2290" spans="1:25" x14ac:dyDescent="0.2">
      <c r="A2290" s="475">
        <f t="shared" si="35"/>
        <v>2286</v>
      </c>
      <c r="B2290" s="462">
        <v>0.61646088799347476</v>
      </c>
      <c r="C2290" s="461">
        <v>2210.3128689507507</v>
      </c>
      <c r="D2290" s="462">
        <v>0.79484347404548183</v>
      </c>
      <c r="E2290" s="462">
        <v>0.60969719645502807</v>
      </c>
      <c r="F2290" s="516">
        <v>2025.44</v>
      </c>
      <c r="G2290" s="464">
        <v>243744746793.91205</v>
      </c>
      <c r="H2290" s="461">
        <v>21365297.045063298</v>
      </c>
      <c r="I2290" s="464">
        <v>566728108716.21484</v>
      </c>
      <c r="J2290" s="462">
        <v>0.32989197174266327</v>
      </c>
      <c r="K2290" s="464">
        <v>14036271168.113562</v>
      </c>
      <c r="L2290" s="464">
        <v>941038547.77016616</v>
      </c>
      <c r="M2290" s="464">
        <v>144932776802.59045</v>
      </c>
      <c r="N2290" s="464">
        <v>66632735387.074951</v>
      </c>
      <c r="O2290" s="464">
        <v>34711.426310077361</v>
      </c>
      <c r="P2290" s="461">
        <v>386280.23000896443</v>
      </c>
      <c r="Q2290" s="461">
        <v>234509.14595710312</v>
      </c>
      <c r="R2290" s="464">
        <v>1164039835978.6875</v>
      </c>
      <c r="S2290" s="462">
        <v>0.53305666310094524</v>
      </c>
      <c r="T2290" s="462">
        <v>0.30919261112905055</v>
      </c>
      <c r="U2290" s="461">
        <v>16.99717952077717</v>
      </c>
      <c r="V2290" s="464">
        <v>6815911064031.1973</v>
      </c>
      <c r="W2290" s="460">
        <v>2151.0265722896056</v>
      </c>
      <c r="X2290" s="463">
        <v>4.224658148355049E-2</v>
      </c>
      <c r="Y2290" s="476">
        <v>2.0000000000000001E-4</v>
      </c>
    </row>
    <row r="2291" spans="1:25" x14ac:dyDescent="0.2">
      <c r="A2291" s="475">
        <f t="shared" si="35"/>
        <v>2287</v>
      </c>
      <c r="B2291" s="462">
        <v>0.50750740765834468</v>
      </c>
      <c r="C2291" s="461">
        <v>4425.696527080645</v>
      </c>
      <c r="D2291" s="462">
        <v>0.96091222625125416</v>
      </c>
      <c r="E2291" s="462">
        <v>0.4826694772346225</v>
      </c>
      <c r="F2291" s="516">
        <v>2025.95</v>
      </c>
      <c r="G2291" s="464">
        <v>283467470652.94446</v>
      </c>
      <c r="H2291" s="461">
        <v>27867242.490447514</v>
      </c>
      <c r="I2291" s="464">
        <v>641784717882.25037</v>
      </c>
      <c r="J2291" s="462">
        <v>0.36541747549638659</v>
      </c>
      <c r="K2291" s="464">
        <v>18222204568.343822</v>
      </c>
      <c r="L2291" s="464">
        <v>15624773620.128702</v>
      </c>
      <c r="M2291" s="464">
        <v>159894865997.3508</v>
      </c>
      <c r="N2291" s="464">
        <v>53084246581.408798</v>
      </c>
      <c r="O2291" s="464">
        <v>29251.513227312731</v>
      </c>
      <c r="P2291" s="461">
        <v>379837.060466628</v>
      </c>
      <c r="Q2291" s="461">
        <v>225262.28398965625</v>
      </c>
      <c r="R2291" s="464">
        <v>1225912015689.6895</v>
      </c>
      <c r="S2291" s="462">
        <v>0.54284354549768221</v>
      </c>
      <c r="T2291" s="462">
        <v>0.38502545275759154</v>
      </c>
      <c r="U2291" s="461">
        <v>16.555614541431421</v>
      </c>
      <c r="V2291" s="464">
        <v>8486227640711.9814</v>
      </c>
      <c r="W2291" s="460">
        <v>2679.6016498612571</v>
      </c>
      <c r="X2291" s="463">
        <v>4.4772719783287562E-2</v>
      </c>
      <c r="Y2291" s="476">
        <v>2.0000000000000001E-4</v>
      </c>
    </row>
    <row r="2292" spans="1:25" x14ac:dyDescent="0.2">
      <c r="A2292" s="475">
        <f t="shared" si="35"/>
        <v>2288</v>
      </c>
      <c r="B2292" s="462">
        <v>0.54075403016008794</v>
      </c>
      <c r="C2292" s="461">
        <v>1500</v>
      </c>
      <c r="D2292" s="462">
        <v>0.54376622778450523</v>
      </c>
      <c r="E2292" s="462">
        <v>0.7</v>
      </c>
      <c r="F2292" s="516">
        <v>2023.75</v>
      </c>
      <c r="G2292" s="464">
        <v>357114669917.65405</v>
      </c>
      <c r="H2292" s="461">
        <v>11792918.798775587</v>
      </c>
      <c r="I2292" s="464">
        <v>388072955208.50769</v>
      </c>
      <c r="J2292" s="462">
        <v>0.4705501142310905</v>
      </c>
      <c r="K2292" s="464">
        <v>8682965578.3711853</v>
      </c>
      <c r="L2292" s="464">
        <v>0</v>
      </c>
      <c r="M2292" s="464">
        <v>472834192836.45251</v>
      </c>
      <c r="N2292" s="464">
        <v>24566657828.274406</v>
      </c>
      <c r="O2292" s="464">
        <v>26345.540546970042</v>
      </c>
      <c r="P2292" s="461">
        <v>199095.80162834734</v>
      </c>
      <c r="Q2292" s="461">
        <v>99165.133549813967</v>
      </c>
      <c r="R2292" s="464">
        <v>1229664735687.2812</v>
      </c>
      <c r="S2292" s="462">
        <v>0.68363368324350804</v>
      </c>
      <c r="T2292" s="462">
        <v>0.41609755275332416</v>
      </c>
      <c r="U2292" s="461">
        <v>17.159494028240648</v>
      </c>
      <c r="V2292" s="464">
        <v>9910123571792.2539</v>
      </c>
      <c r="W2292" s="460">
        <v>3127.2991722366355</v>
      </c>
      <c r="X2292" s="463">
        <v>4.1360034720673414E-2</v>
      </c>
      <c r="Y2292" s="476">
        <v>2.0000000000000001E-4</v>
      </c>
    </row>
    <row r="2293" spans="1:25" x14ac:dyDescent="0.2">
      <c r="A2293" s="475">
        <f t="shared" si="35"/>
        <v>2289</v>
      </c>
      <c r="B2293" s="462">
        <v>0.60859180084746645</v>
      </c>
      <c r="C2293" s="461">
        <v>4392.6472212165845</v>
      </c>
      <c r="D2293" s="462">
        <v>0.2</v>
      </c>
      <c r="E2293" s="462">
        <v>0.44842706692836798</v>
      </c>
      <c r="F2293" s="516">
        <v>2025.76</v>
      </c>
      <c r="G2293" s="464">
        <v>64120994775.05706</v>
      </c>
      <c r="H2293" s="461">
        <v>3374449.1553277927</v>
      </c>
      <c r="I2293" s="464">
        <v>151496749438.22107</v>
      </c>
      <c r="J2293" s="462">
        <v>0.49986922475129725</v>
      </c>
      <c r="K2293" s="464">
        <v>9383421512.2793045</v>
      </c>
      <c r="L2293" s="464">
        <v>9275359180.1239052</v>
      </c>
      <c r="M2293" s="464">
        <v>83283464653.384186</v>
      </c>
      <c r="N2293" s="464">
        <v>156957751469.50568</v>
      </c>
      <c r="O2293" s="464">
        <v>37978.474868876459</v>
      </c>
      <c r="P2293" s="461">
        <v>962265.64654329384</v>
      </c>
      <c r="Q2293" s="461">
        <v>624853.43605445465</v>
      </c>
      <c r="R2293" s="464">
        <v>501640402207.02875</v>
      </c>
      <c r="S2293" s="462">
        <v>0.52477670264918996</v>
      </c>
      <c r="T2293" s="462">
        <v>0.31167845847643527</v>
      </c>
      <c r="U2293" s="461">
        <v>15.389924377302929</v>
      </c>
      <c r="V2293" s="464">
        <v>2762443337453.9941</v>
      </c>
      <c r="W2293" s="460">
        <v>871.19083727134273</v>
      </c>
      <c r="X2293" s="463">
        <v>4.5629462577280594E-2</v>
      </c>
      <c r="Y2293" s="476">
        <v>2.0000000000000001E-4</v>
      </c>
    </row>
    <row r="2294" spans="1:25" x14ac:dyDescent="0.2">
      <c r="A2294" s="475">
        <f t="shared" si="35"/>
        <v>2290</v>
      </c>
      <c r="B2294" s="462">
        <v>0.55327704623679097</v>
      </c>
      <c r="C2294" s="461">
        <v>1765.1435213815766</v>
      </c>
      <c r="D2294" s="462">
        <v>0.58044536744325825</v>
      </c>
      <c r="E2294" s="462">
        <v>0.37646420031902367</v>
      </c>
      <c r="F2294" s="516">
        <v>2025.73</v>
      </c>
      <c r="G2294" s="464">
        <v>135730725008.95282</v>
      </c>
      <c r="H2294" s="461">
        <v>12802180.36676948</v>
      </c>
      <c r="I2294" s="464">
        <v>363730103504.78748</v>
      </c>
      <c r="J2294" s="462">
        <v>0.38594303378970252</v>
      </c>
      <c r="K2294" s="464">
        <v>9693201224.773838</v>
      </c>
      <c r="L2294" s="464">
        <v>9379459055.3769035</v>
      </c>
      <c r="M2294" s="464">
        <v>124623343892.89888</v>
      </c>
      <c r="N2294" s="464">
        <v>84272389414.749542</v>
      </c>
      <c r="O2294" s="464">
        <v>33506.839295256905</v>
      </c>
      <c r="P2294" s="461">
        <v>506265.34156368108</v>
      </c>
      <c r="Q2294" s="461">
        <v>335923.02787690639</v>
      </c>
      <c r="R2294" s="464">
        <v>786929057401.34131</v>
      </c>
      <c r="S2294" s="462">
        <v>0.53672739219081733</v>
      </c>
      <c r="T2294" s="462">
        <v>0.2993872315739074</v>
      </c>
      <c r="U2294" s="461">
        <v>16.410602212300873</v>
      </c>
      <c r="V2294" s="464">
        <v>4279537784458.7642</v>
      </c>
      <c r="W2294" s="460">
        <v>1350.6065716733822</v>
      </c>
      <c r="X2294" s="463">
        <v>4.4267466615727183E-2</v>
      </c>
      <c r="Y2294" s="476">
        <v>2.0000000000000001E-4</v>
      </c>
    </row>
    <row r="2295" spans="1:25" x14ac:dyDescent="0.2">
      <c r="A2295" s="475">
        <f t="shared" si="35"/>
        <v>2291</v>
      </c>
      <c r="B2295" s="462">
        <v>0.48893352916031518</v>
      </c>
      <c r="C2295" s="461">
        <v>4373.9270578311525</v>
      </c>
      <c r="D2295" s="462">
        <v>0.92940654016065583</v>
      </c>
      <c r="E2295" s="462">
        <v>0.52175975141733821</v>
      </c>
      <c r="F2295" s="516">
        <v>2024.36</v>
      </c>
      <c r="G2295" s="464">
        <v>229173923073.48947</v>
      </c>
      <c r="H2295" s="461">
        <v>26718128.005264107</v>
      </c>
      <c r="I2295" s="464">
        <v>713258821110.02478</v>
      </c>
      <c r="J2295" s="462">
        <v>0.40401972627206773</v>
      </c>
      <c r="K2295" s="464">
        <v>3922433290.2034035</v>
      </c>
      <c r="L2295" s="464">
        <v>0</v>
      </c>
      <c r="M2295" s="464">
        <v>224249877676.97632</v>
      </c>
      <c r="N2295" s="464">
        <v>138828405428.22742</v>
      </c>
      <c r="O2295" s="464">
        <v>34255.928789748352</v>
      </c>
      <c r="P2295" s="461">
        <v>774229.29768424493</v>
      </c>
      <c r="Q2295" s="461">
        <v>541093.14068280067</v>
      </c>
      <c r="R2295" s="464">
        <v>1436162155521.1763</v>
      </c>
      <c r="S2295" s="462">
        <v>0.5411291614935253</v>
      </c>
      <c r="T2295" s="462">
        <v>0.34589074533632425</v>
      </c>
      <c r="U2295" s="461">
        <v>15.756081109264867</v>
      </c>
      <c r="V2295" s="464">
        <v>8596490351915.5947</v>
      </c>
      <c r="W2295" s="460">
        <v>2711.5341800186384</v>
      </c>
      <c r="X2295" s="463">
        <v>4.6375083004862261E-2</v>
      </c>
      <c r="Y2295" s="476">
        <v>2.0000000000000001E-4</v>
      </c>
    </row>
    <row r="2296" spans="1:25" x14ac:dyDescent="0.2">
      <c r="A2296" s="475">
        <f t="shared" si="35"/>
        <v>2292</v>
      </c>
      <c r="B2296" s="462">
        <v>0.51084341624426843</v>
      </c>
      <c r="C2296" s="461">
        <v>3904.0759170803431</v>
      </c>
      <c r="D2296" s="462">
        <v>0.69641729577039013</v>
      </c>
      <c r="E2296" s="462">
        <v>0.40731251781134686</v>
      </c>
      <c r="F2296" s="516">
        <v>2026.02</v>
      </c>
      <c r="G2296" s="464">
        <v>150571765729.94702</v>
      </c>
      <c r="H2296" s="461">
        <v>16228223.217307772</v>
      </c>
      <c r="I2296" s="464">
        <v>364983248663.71558</v>
      </c>
      <c r="J2296" s="462">
        <v>0.2700843286158271</v>
      </c>
      <c r="K2296" s="464">
        <v>28886917488.560665</v>
      </c>
      <c r="L2296" s="464">
        <v>90509696109.834</v>
      </c>
      <c r="M2296" s="464">
        <v>64685284202.622429</v>
      </c>
      <c r="N2296" s="464">
        <v>59965029089.230698</v>
      </c>
      <c r="O2296" s="464">
        <v>24066.449035744481</v>
      </c>
      <c r="P2296" s="461">
        <v>400868.77485428291</v>
      </c>
      <c r="Q2296" s="461">
        <v>248568.35357129967</v>
      </c>
      <c r="R2296" s="464">
        <v>696827365480.98438</v>
      </c>
      <c r="S2296" s="462">
        <v>0.45383643553265424</v>
      </c>
      <c r="T2296" s="462">
        <v>0.35721743400666373</v>
      </c>
      <c r="U2296" s="461">
        <v>16.504609781766881</v>
      </c>
      <c r="V2296" s="464">
        <v>4550735812382.1875</v>
      </c>
      <c r="W2296" s="460">
        <v>1435.3640702826651</v>
      </c>
      <c r="X2296" s="463">
        <v>4.383484858051491E-2</v>
      </c>
      <c r="Y2296" s="476">
        <v>2.0000000000000001E-4</v>
      </c>
    </row>
    <row r="2297" spans="1:25" x14ac:dyDescent="0.2">
      <c r="A2297" s="475">
        <f t="shared" si="35"/>
        <v>2293</v>
      </c>
      <c r="B2297" s="462">
        <v>0.61635094079386343</v>
      </c>
      <c r="C2297" s="461">
        <v>4197.8152531729729</v>
      </c>
      <c r="D2297" s="462">
        <v>0.25539423655838206</v>
      </c>
      <c r="E2297" s="462">
        <v>0.7</v>
      </c>
      <c r="F2297" s="516">
        <v>2025.63</v>
      </c>
      <c r="G2297" s="464">
        <v>100996659105.51564</v>
      </c>
      <c r="H2297" s="461">
        <v>3937876.8006352144</v>
      </c>
      <c r="I2297" s="464">
        <v>171938451016.60516</v>
      </c>
      <c r="J2297" s="462">
        <v>0.50701294842466305</v>
      </c>
      <c r="K2297" s="464">
        <v>16104505024.802025</v>
      </c>
      <c r="L2297" s="464">
        <v>28873937005.760288</v>
      </c>
      <c r="M2297" s="464">
        <v>67954726751.517059</v>
      </c>
      <c r="N2297" s="464">
        <v>31964850910.200287</v>
      </c>
      <c r="O2297" s="464">
        <v>17229.600732817609</v>
      </c>
      <c r="P2297" s="461">
        <v>267663.96113056794</v>
      </c>
      <c r="Q2297" s="461">
        <v>126915.33326841751</v>
      </c>
      <c r="R2297" s="464">
        <v>390853618475.21021</v>
      </c>
      <c r="S2297" s="462">
        <v>0.60227910917859018</v>
      </c>
      <c r="T2297" s="462">
        <v>0.45376314831742731</v>
      </c>
      <c r="U2297" s="461">
        <v>16.316079531612111</v>
      </c>
      <c r="V2297" s="464">
        <v>3273492246196.2178</v>
      </c>
      <c r="W2297" s="460">
        <v>1033.824628626641</v>
      </c>
      <c r="X2297" s="463">
        <v>4.3564584494426281E-2</v>
      </c>
      <c r="Y2297" s="476">
        <v>2.0000000000000001E-4</v>
      </c>
    </row>
    <row r="2298" spans="1:25" x14ac:dyDescent="0.2">
      <c r="A2298" s="475">
        <f t="shared" si="35"/>
        <v>2294</v>
      </c>
      <c r="B2298" s="462">
        <v>0.51335262855659614</v>
      </c>
      <c r="C2298" s="461">
        <v>5423.1141137163286</v>
      </c>
      <c r="D2298" s="462">
        <v>0.88376323214837704</v>
      </c>
      <c r="E2298" s="462">
        <v>0.31537423537599552</v>
      </c>
      <c r="F2298" s="516">
        <v>2026</v>
      </c>
      <c r="G2298" s="464">
        <v>121198401530.25757</v>
      </c>
      <c r="H2298" s="461">
        <v>22763475.878688488</v>
      </c>
      <c r="I2298" s="464">
        <v>405542731299.32587</v>
      </c>
      <c r="J2298" s="462">
        <v>0.17226678263720452</v>
      </c>
      <c r="K2298" s="464">
        <v>28559273857.31572</v>
      </c>
      <c r="L2298" s="464">
        <v>106491328245.92613</v>
      </c>
      <c r="M2298" s="464">
        <v>31555821560.100513</v>
      </c>
      <c r="N2298" s="464">
        <v>62576376383.283081</v>
      </c>
      <c r="O2298" s="464">
        <v>26736.591148641961</v>
      </c>
      <c r="P2298" s="461">
        <v>445529.32725359895</v>
      </c>
      <c r="Q2298" s="461">
        <v>278203.75816639449</v>
      </c>
      <c r="R2298" s="464">
        <v>772184094338.021</v>
      </c>
      <c r="S2298" s="462">
        <v>0.40774312713620681</v>
      </c>
      <c r="T2298" s="462">
        <v>0.23484830661483866</v>
      </c>
      <c r="U2298" s="461">
        <v>16.859790723042721</v>
      </c>
      <c r="V2298" s="464">
        <v>3301243286327.6646</v>
      </c>
      <c r="W2298" s="460">
        <v>1042.051239850774</v>
      </c>
      <c r="X2298" s="463">
        <v>4.4093045333282177E-2</v>
      </c>
      <c r="Y2298" s="476">
        <v>2.0000000000000001E-4</v>
      </c>
    </row>
    <row r="2299" spans="1:25" x14ac:dyDescent="0.2">
      <c r="A2299" s="475">
        <f t="shared" si="35"/>
        <v>2295</v>
      </c>
      <c r="B2299" s="462">
        <v>0.61124060674085023</v>
      </c>
      <c r="C2299" s="461">
        <v>3381.7557881891362</v>
      </c>
      <c r="D2299" s="462">
        <v>0.2239987108806768</v>
      </c>
      <c r="E2299" s="462">
        <v>0.60323144220778868</v>
      </c>
      <c r="F2299" s="516">
        <v>2024.83</v>
      </c>
      <c r="G2299" s="464">
        <v>137477354961.099</v>
      </c>
      <c r="H2299" s="461">
        <v>3755142.4063021014</v>
      </c>
      <c r="I2299" s="464">
        <v>191278950701.23254</v>
      </c>
      <c r="J2299" s="462">
        <v>0.61124060674085023</v>
      </c>
      <c r="K2299" s="464">
        <v>4026016714.5797529</v>
      </c>
      <c r="L2299" s="464">
        <v>0</v>
      </c>
      <c r="M2299" s="464">
        <v>133265089908.4758</v>
      </c>
      <c r="N2299" s="464">
        <v>37235244197.541504</v>
      </c>
      <c r="O2299" s="464">
        <v>36998.137502097386</v>
      </c>
      <c r="P2299" s="461">
        <v>340844.25387498422</v>
      </c>
      <c r="Q2299" s="461">
        <v>175545.95201430283</v>
      </c>
      <c r="R2299" s="464">
        <v>533423900899.15265</v>
      </c>
      <c r="S2299" s="462">
        <v>0.68934775448755425</v>
      </c>
      <c r="T2299" s="462">
        <v>0.45898243186457133</v>
      </c>
      <c r="U2299" s="461">
        <v>16.344142421015874</v>
      </c>
      <c r="V2299" s="464">
        <v>4522665539613.9648</v>
      </c>
      <c r="W2299" s="460">
        <v>1427.9706461097865</v>
      </c>
      <c r="X2299" s="463">
        <v>4.3462667640896853E-2</v>
      </c>
      <c r="Y2299" s="476">
        <v>2.0000000000000001E-4</v>
      </c>
    </row>
    <row r="2300" spans="1:25" x14ac:dyDescent="0.2">
      <c r="A2300" s="475">
        <f t="shared" si="35"/>
        <v>2296</v>
      </c>
      <c r="B2300" s="462">
        <v>0.50195831791243939</v>
      </c>
      <c r="C2300" s="461">
        <v>2804.6915100659085</v>
      </c>
      <c r="D2300" s="462">
        <v>0.65934152175728711</v>
      </c>
      <c r="E2300" s="462">
        <v>0.42493051670856752</v>
      </c>
      <c r="F2300" s="516">
        <v>2023.75</v>
      </c>
      <c r="G2300" s="464">
        <v>553063271175.54407</v>
      </c>
      <c r="H2300" s="461">
        <v>15235355.570873596</v>
      </c>
      <c r="I2300" s="464">
        <v>319332771311.836</v>
      </c>
      <c r="J2300" s="462">
        <v>0.13640862619813132</v>
      </c>
      <c r="K2300" s="464">
        <v>5605618048.4986477</v>
      </c>
      <c r="L2300" s="464">
        <v>0</v>
      </c>
      <c r="M2300" s="464">
        <v>551593458274.53271</v>
      </c>
      <c r="N2300" s="464">
        <v>40369298860.218704</v>
      </c>
      <c r="O2300" s="464">
        <v>27193.100153624007</v>
      </c>
      <c r="P2300" s="461">
        <v>269434.49734662171</v>
      </c>
      <c r="Q2300" s="461">
        <v>148713.79807285118</v>
      </c>
      <c r="R2300" s="464">
        <v>1371693659746.4104</v>
      </c>
      <c r="S2300" s="462">
        <v>0.62742471358139218</v>
      </c>
      <c r="T2300" s="462">
        <v>0.42444237871074697</v>
      </c>
      <c r="U2300" s="461">
        <v>18.687107132628789</v>
      </c>
      <c r="V2300" s="464">
        <v>11969991069119.033</v>
      </c>
      <c r="W2300" s="460">
        <v>3775.9337723166177</v>
      </c>
      <c r="X2300" s="463">
        <v>3.8862872850402082E-2</v>
      </c>
      <c r="Y2300" s="476">
        <v>2.0000000000000001E-4</v>
      </c>
    </row>
    <row r="2301" spans="1:25" x14ac:dyDescent="0.2">
      <c r="A2301" s="475">
        <f t="shared" si="35"/>
        <v>2297</v>
      </c>
      <c r="B2301" s="462">
        <v>0.72680822898528996</v>
      </c>
      <c r="C2301" s="461">
        <v>7168.6393525505464</v>
      </c>
      <c r="D2301" s="462">
        <v>0.76672795044587716</v>
      </c>
      <c r="E2301" s="462">
        <v>0.40064619195630996</v>
      </c>
      <c r="F2301" s="516">
        <v>2024.76</v>
      </c>
      <c r="G2301" s="464">
        <v>176613544835.14694</v>
      </c>
      <c r="H2301" s="461">
        <v>17841440.331949763</v>
      </c>
      <c r="I2301" s="464">
        <v>447957431662.40454</v>
      </c>
      <c r="J2301" s="462">
        <v>0.36332625218574077</v>
      </c>
      <c r="K2301" s="464">
        <v>18373124355.32769</v>
      </c>
      <c r="L2301" s="464">
        <v>0</v>
      </c>
      <c r="M2301" s="464">
        <v>139895989713.53049</v>
      </c>
      <c r="N2301" s="464">
        <v>24251116248.335808</v>
      </c>
      <c r="O2301" s="464">
        <v>37171.753324149475</v>
      </c>
      <c r="P2301" s="461">
        <v>211755.2591442382</v>
      </c>
      <c r="Q2301" s="461">
        <v>104297.60570980763</v>
      </c>
      <c r="R2301" s="464">
        <v>833866661296.06335</v>
      </c>
      <c r="S2301" s="462">
        <v>0.53969328859925947</v>
      </c>
      <c r="T2301" s="462">
        <v>0.3631479185175594</v>
      </c>
      <c r="U2301" s="461">
        <v>16.431354407081173</v>
      </c>
      <c r="V2301" s="464">
        <v>5450744086009.4443</v>
      </c>
      <c r="W2301" s="460">
        <v>1719.8146566783093</v>
      </c>
      <c r="X2301" s="463">
        <v>4.4682546811790499E-2</v>
      </c>
      <c r="Y2301" s="476">
        <v>2.0000000000000001E-4</v>
      </c>
    </row>
    <row r="2302" spans="1:25" x14ac:dyDescent="0.2">
      <c r="A2302" s="475">
        <f t="shared" si="35"/>
        <v>2298</v>
      </c>
      <c r="B2302" s="462">
        <v>0.59559898547845269</v>
      </c>
      <c r="C2302" s="461">
        <v>6861.9002226581124</v>
      </c>
      <c r="D2302" s="462">
        <v>0.81173555484676252</v>
      </c>
      <c r="E2302" s="462">
        <v>0.48747677431046443</v>
      </c>
      <c r="F2302" s="516">
        <v>2024.63</v>
      </c>
      <c r="G2302" s="464">
        <v>249227336823.28931</v>
      </c>
      <c r="H2302" s="461">
        <v>20041059.405270446</v>
      </c>
      <c r="I2302" s="464">
        <v>437369212390.99902</v>
      </c>
      <c r="J2302" s="462">
        <v>0.21842547776325394</v>
      </c>
      <c r="K2302" s="464">
        <v>7737967029.5896378</v>
      </c>
      <c r="L2302" s="464">
        <v>4982876655.3795938</v>
      </c>
      <c r="M2302" s="464">
        <v>209987877741.36124</v>
      </c>
      <c r="N2302" s="464">
        <v>47011724530.456932</v>
      </c>
      <c r="O2302" s="464">
        <v>22040.190767648062</v>
      </c>
      <c r="P2302" s="461">
        <v>317581.80577110423</v>
      </c>
      <c r="Q2302" s="461">
        <v>181476.70475785388</v>
      </c>
      <c r="R2302" s="464">
        <v>1011675234500.9532</v>
      </c>
      <c r="S2302" s="462">
        <v>0.51756355648307872</v>
      </c>
      <c r="T2302" s="462">
        <v>0.30808186729517234</v>
      </c>
      <c r="U2302" s="461">
        <v>17.769923806649569</v>
      </c>
      <c r="V2302" s="464">
        <v>5965052782253.5156</v>
      </c>
      <c r="W2302" s="460">
        <v>1883.4019346436803</v>
      </c>
      <c r="X2302" s="463">
        <v>4.2047921571770626E-2</v>
      </c>
      <c r="Y2302" s="476">
        <v>2.0000000000000001E-4</v>
      </c>
    </row>
    <row r="2303" spans="1:25" x14ac:dyDescent="0.2">
      <c r="A2303" s="475">
        <f t="shared" si="35"/>
        <v>2299</v>
      </c>
      <c r="B2303" s="462">
        <v>0.51444125234620985</v>
      </c>
      <c r="C2303" s="461">
        <v>1500</v>
      </c>
      <c r="D2303" s="462">
        <v>0.74885028050654789</v>
      </c>
      <c r="E2303" s="462">
        <v>0.42899591790521874</v>
      </c>
      <c r="F2303" s="516">
        <v>2024.2</v>
      </c>
      <c r="G2303" s="464">
        <v>291003307963.03088</v>
      </c>
      <c r="H2303" s="461">
        <v>18925211.657968421</v>
      </c>
      <c r="I2303" s="464">
        <v>525801352411.87256</v>
      </c>
      <c r="J2303" s="462">
        <v>0.3190583115111526</v>
      </c>
      <c r="K2303" s="464">
        <v>12777574421.652042</v>
      </c>
      <c r="L2303" s="464">
        <v>18573901414.56097</v>
      </c>
      <c r="M2303" s="464">
        <v>183498211409.82895</v>
      </c>
      <c r="N2303" s="464">
        <v>32049205425.275795</v>
      </c>
      <c r="O2303" s="464">
        <v>25483.470475978364</v>
      </c>
      <c r="P2303" s="461">
        <v>214647.43089563432</v>
      </c>
      <c r="Q2303" s="461">
        <v>106694.98409232084</v>
      </c>
      <c r="R2303" s="464">
        <v>1019165107186.4861</v>
      </c>
      <c r="S2303" s="462">
        <v>0.53070000242413606</v>
      </c>
      <c r="T2303" s="462">
        <v>0.38759814286282207</v>
      </c>
      <c r="U2303" s="461">
        <v>17.378597529808324</v>
      </c>
      <c r="V2303" s="464">
        <v>7722578301736.0371</v>
      </c>
      <c r="W2303" s="460">
        <v>2430.9706715486536</v>
      </c>
      <c r="X2303" s="463">
        <v>4.1100044472596291E-2</v>
      </c>
      <c r="Y2303" s="476">
        <v>2.0000000000000001E-4</v>
      </c>
    </row>
    <row r="2304" spans="1:25" x14ac:dyDescent="0.2">
      <c r="A2304" s="475">
        <f t="shared" si="35"/>
        <v>2300</v>
      </c>
      <c r="B2304" s="462">
        <v>0.52605408728386793</v>
      </c>
      <c r="C2304" s="461">
        <v>6978.0706105149275</v>
      </c>
      <c r="D2304" s="462">
        <v>0.46824899798544856</v>
      </c>
      <c r="E2304" s="462">
        <v>0.34584199818855399</v>
      </c>
      <c r="F2304" s="516">
        <v>2023.75</v>
      </c>
      <c r="G2304" s="464">
        <v>396250745488.85797</v>
      </c>
      <c r="H2304" s="461">
        <v>8607412.3357446976</v>
      </c>
      <c r="I2304" s="464">
        <v>338394331911.56158</v>
      </c>
      <c r="J2304" s="462">
        <v>0.47118165530940048</v>
      </c>
      <c r="K2304" s="464">
        <v>11407792152.637218</v>
      </c>
      <c r="L2304" s="464">
        <v>0</v>
      </c>
      <c r="M2304" s="464">
        <v>400722097751.26727</v>
      </c>
      <c r="N2304" s="464">
        <v>116642590242.38788</v>
      </c>
      <c r="O2304" s="464">
        <v>23250.020092227584</v>
      </c>
      <c r="P2304" s="461">
        <v>594374.57048845035</v>
      </c>
      <c r="Q2304" s="461">
        <v>411763.64083341393</v>
      </c>
      <c r="R2304" s="464">
        <v>1137403903552.7317</v>
      </c>
      <c r="S2304" s="462">
        <v>0.64229386625660545</v>
      </c>
      <c r="T2304" s="462">
        <v>0.49972309606308041</v>
      </c>
      <c r="U2304" s="461">
        <v>17.148339771150702</v>
      </c>
      <c r="V2304" s="464">
        <v>10908597587795.908</v>
      </c>
      <c r="W2304" s="460">
        <v>3442.9913760111203</v>
      </c>
      <c r="X2304" s="463">
        <v>4.1795777210453813E-2</v>
      </c>
      <c r="Y2304" s="476">
        <v>2.0000000000000001E-4</v>
      </c>
    </row>
    <row r="2305" spans="1:25" x14ac:dyDescent="0.2">
      <c r="A2305" s="475">
        <f t="shared" si="35"/>
        <v>2301</v>
      </c>
      <c r="B2305" s="462">
        <v>0.42407363916106106</v>
      </c>
      <c r="C2305" s="461">
        <v>3853.8741883991629</v>
      </c>
      <c r="D2305" s="462">
        <v>0.60067283406278571</v>
      </c>
      <c r="E2305" s="462">
        <v>0.38554646090934447</v>
      </c>
      <c r="F2305" s="516">
        <v>2026.48</v>
      </c>
      <c r="G2305" s="464">
        <v>164382665382.85016</v>
      </c>
      <c r="H2305" s="461">
        <v>12681986.918162644</v>
      </c>
      <c r="I2305" s="464">
        <v>385342390822.03888</v>
      </c>
      <c r="J2305" s="462">
        <v>0.42407363916106111</v>
      </c>
      <c r="K2305" s="464">
        <v>48258962440.537071</v>
      </c>
      <c r="L2305" s="464">
        <v>111928380195.27127</v>
      </c>
      <c r="M2305" s="464">
        <v>38606036595.102516</v>
      </c>
      <c r="N2305" s="464">
        <v>17368951469.514614</v>
      </c>
      <c r="O2305" s="464">
        <v>26201.095500444135</v>
      </c>
      <c r="P2305" s="461">
        <v>166375.25140308443</v>
      </c>
      <c r="Q2305" s="461">
        <v>75047.862627367416</v>
      </c>
      <c r="R2305" s="464">
        <v>729991517787.04175</v>
      </c>
      <c r="S2305" s="462">
        <v>0.57384836253177463</v>
      </c>
      <c r="T2305" s="462">
        <v>0.43183812929093057</v>
      </c>
      <c r="U2305" s="461">
        <v>15.858489823264099</v>
      </c>
      <c r="V2305" s="464">
        <v>5556175965561.0654</v>
      </c>
      <c r="W2305" s="460">
        <v>1750.2296022506619</v>
      </c>
      <c r="X2305" s="463">
        <v>4.5570455948601492E-2</v>
      </c>
      <c r="Y2305" s="476">
        <v>2.0000000000000001E-4</v>
      </c>
    </row>
    <row r="2306" spans="1:25" x14ac:dyDescent="0.2">
      <c r="A2306" s="475">
        <f t="shared" si="35"/>
        <v>2302</v>
      </c>
      <c r="B2306" s="462">
        <v>0.2720816435025325</v>
      </c>
      <c r="C2306" s="461">
        <v>1500</v>
      </c>
      <c r="D2306" s="462">
        <v>0.61693911775195953</v>
      </c>
      <c r="E2306" s="462">
        <v>0.63791211462725694</v>
      </c>
      <c r="F2306" s="516">
        <v>2024.96</v>
      </c>
      <c r="G2306" s="464">
        <v>127416186425.75116</v>
      </c>
      <c r="H2306" s="461">
        <v>13739430.871328598</v>
      </c>
      <c r="I2306" s="464">
        <v>341921300081.93317</v>
      </c>
      <c r="J2306" s="462">
        <v>0.2720816435025325</v>
      </c>
      <c r="K2306" s="464">
        <v>5965244078.352109</v>
      </c>
      <c r="L2306" s="464">
        <v>2641902875.7608552</v>
      </c>
      <c r="M2306" s="464">
        <v>100803268802.76019</v>
      </c>
      <c r="N2306" s="464">
        <v>38755924991.371376</v>
      </c>
      <c r="O2306" s="464">
        <v>27532.937227098475</v>
      </c>
      <c r="P2306" s="461">
        <v>271202.50406091649</v>
      </c>
      <c r="Q2306" s="461">
        <v>150983.06639459173</v>
      </c>
      <c r="R2306" s="464">
        <v>612219404148.65283</v>
      </c>
      <c r="S2306" s="462">
        <v>0.47013070968395787</v>
      </c>
      <c r="T2306" s="462">
        <v>0.32422181032927977</v>
      </c>
      <c r="U2306" s="461">
        <v>16.791977117383013</v>
      </c>
      <c r="V2306" s="464">
        <v>3767467422612.9927</v>
      </c>
      <c r="W2306" s="460">
        <v>1189.2309084469869</v>
      </c>
      <c r="X2306" s="463">
        <v>4.2179673715294817E-2</v>
      </c>
      <c r="Y2306" s="476">
        <v>2.0000000000000001E-4</v>
      </c>
    </row>
    <row r="2307" spans="1:25" x14ac:dyDescent="0.2">
      <c r="A2307" s="475">
        <f t="shared" si="35"/>
        <v>2303</v>
      </c>
      <c r="B2307" s="462">
        <v>0.49440674435234061</v>
      </c>
      <c r="C2307" s="461">
        <v>7622.6817805555675</v>
      </c>
      <c r="D2307" s="462">
        <v>0.5332874532556926</v>
      </c>
      <c r="E2307" s="462">
        <v>0.30479845704170194</v>
      </c>
      <c r="F2307" s="516">
        <v>2025.8</v>
      </c>
      <c r="G2307" s="464">
        <v>133661305091.24292</v>
      </c>
      <c r="H2307" s="461">
        <v>10237473.112369074</v>
      </c>
      <c r="I2307" s="464">
        <v>383014342157.51312</v>
      </c>
      <c r="J2307" s="462">
        <v>0.48827151875465791</v>
      </c>
      <c r="K2307" s="464">
        <v>27092211485.623829</v>
      </c>
      <c r="L2307" s="464">
        <v>55322701186.704391</v>
      </c>
      <c r="M2307" s="464">
        <v>44459802055.02037</v>
      </c>
      <c r="N2307" s="464">
        <v>77638892686.03186</v>
      </c>
      <c r="O2307" s="464">
        <v>41069.082855556109</v>
      </c>
      <c r="P2307" s="461">
        <v>458446.4775032163</v>
      </c>
      <c r="Q2307" s="461">
        <v>299115.21311659884</v>
      </c>
      <c r="R2307" s="464">
        <v>701557525244.29187</v>
      </c>
      <c r="S2307" s="462">
        <v>0.5428377980932434</v>
      </c>
      <c r="T2307" s="462">
        <v>0.42359556734959458</v>
      </c>
      <c r="U2307" s="461">
        <v>15.619634602033438</v>
      </c>
      <c r="V2307" s="464">
        <v>5185169855917.5264</v>
      </c>
      <c r="W2307" s="460">
        <v>1637.8973122280554</v>
      </c>
      <c r="X2307" s="463">
        <v>4.5884881855482881E-2</v>
      </c>
      <c r="Y2307" s="476">
        <v>2.0000000000000001E-4</v>
      </c>
    </row>
    <row r="2308" spans="1:25" x14ac:dyDescent="0.2">
      <c r="A2308" s="475">
        <f t="shared" si="35"/>
        <v>2304</v>
      </c>
      <c r="B2308" s="462">
        <v>0.47309262353885384</v>
      </c>
      <c r="C2308" s="461">
        <v>3621.2299735266306</v>
      </c>
      <c r="D2308" s="462">
        <v>0.61728288234336226</v>
      </c>
      <c r="E2308" s="462">
        <v>0.36981385401907862</v>
      </c>
      <c r="F2308" s="516">
        <v>2025.61</v>
      </c>
      <c r="G2308" s="464">
        <v>365181439237.38446</v>
      </c>
      <c r="H2308" s="461">
        <v>13362512.822158996</v>
      </c>
      <c r="I2308" s="464">
        <v>340666193547.72845</v>
      </c>
      <c r="J2308" s="462">
        <v>0.29659712075645739</v>
      </c>
      <c r="K2308" s="464">
        <v>8917697839.3645172</v>
      </c>
      <c r="L2308" s="464">
        <v>3768080780.5405121</v>
      </c>
      <c r="M2308" s="464">
        <v>155584076834.09521</v>
      </c>
      <c r="N2308" s="464">
        <v>22449172152.596691</v>
      </c>
      <c r="O2308" s="464">
        <v>33125.809427149448</v>
      </c>
      <c r="P2308" s="461">
        <v>183098.13861149619</v>
      </c>
      <c r="Q2308" s="461">
        <v>86517.344777540769</v>
      </c>
      <c r="R2308" s="464">
        <v>890598758403.67273</v>
      </c>
      <c r="S2308" s="462">
        <v>0.58885400988666614</v>
      </c>
      <c r="T2308" s="462">
        <v>0.48509687300857263</v>
      </c>
      <c r="U2308" s="461">
        <v>18.045952200098082</v>
      </c>
      <c r="V2308" s="464">
        <v>8399686782362.6074</v>
      </c>
      <c r="W2308" s="460">
        <v>2650.3286031607281</v>
      </c>
      <c r="X2308" s="463">
        <v>4.1250294526260917E-2</v>
      </c>
      <c r="Y2308" s="476">
        <v>2.0000000000000001E-4</v>
      </c>
    </row>
    <row r="2309" spans="1:25" x14ac:dyDescent="0.2">
      <c r="A2309" s="475">
        <f t="shared" si="35"/>
        <v>2305</v>
      </c>
      <c r="B2309" s="462">
        <v>0.55342229823416855</v>
      </c>
      <c r="C2309" s="461">
        <v>3298.6725390814863</v>
      </c>
      <c r="D2309" s="462">
        <v>0.58582365581654416</v>
      </c>
      <c r="E2309" s="462">
        <v>0.48211315861432513</v>
      </c>
      <c r="F2309" s="516">
        <v>2025.98</v>
      </c>
      <c r="G2309" s="464">
        <v>84329754011.852768</v>
      </c>
      <c r="H2309" s="461">
        <v>12135618.326460887</v>
      </c>
      <c r="I2309" s="464">
        <v>359678365011.3299</v>
      </c>
      <c r="J2309" s="462">
        <v>0.38133139358650492</v>
      </c>
      <c r="K2309" s="464">
        <v>24040105726.580933</v>
      </c>
      <c r="L2309" s="464">
        <v>30021459033.471077</v>
      </c>
      <c r="M2309" s="464">
        <v>92634064414.784561</v>
      </c>
      <c r="N2309" s="464">
        <v>38583941684.813133</v>
      </c>
      <c r="O2309" s="464">
        <v>14733.634437032426</v>
      </c>
      <c r="P2309" s="461">
        <v>265449.82184574194</v>
      </c>
      <c r="Q2309" s="461">
        <v>147362.5716695321</v>
      </c>
      <c r="R2309" s="464">
        <v>697004880173.52625</v>
      </c>
      <c r="S2309" s="462">
        <v>0.53588213288945286</v>
      </c>
      <c r="T2309" s="462">
        <v>0.26835358127426784</v>
      </c>
      <c r="U2309" s="461">
        <v>15.568651494084206</v>
      </c>
      <c r="V2309" s="464">
        <v>3307834799161.4302</v>
      </c>
      <c r="W2309" s="460">
        <v>1044.0185835603729</v>
      </c>
      <c r="X2309" s="463">
        <v>4.5679051759762661E-2</v>
      </c>
      <c r="Y2309" s="476">
        <v>2.0000000000000001E-4</v>
      </c>
    </row>
    <row r="2310" spans="1:25" x14ac:dyDescent="0.2">
      <c r="A2310" s="475">
        <f t="shared" si="35"/>
        <v>2306</v>
      </c>
      <c r="B2310" s="462">
        <v>0.51594076340365902</v>
      </c>
      <c r="C2310" s="461">
        <v>3896.0348274756425</v>
      </c>
      <c r="D2310" s="462">
        <v>0.84133811932655189</v>
      </c>
      <c r="E2310" s="462">
        <v>0.59587067026786689</v>
      </c>
      <c r="F2310" s="516">
        <v>2025.05</v>
      </c>
      <c r="G2310" s="464">
        <v>105252066161.32806</v>
      </c>
      <c r="H2310" s="461">
        <v>22253384.459222883</v>
      </c>
      <c r="I2310" s="464">
        <v>629141874262.21484</v>
      </c>
      <c r="J2310" s="462">
        <v>0.39473219529202408</v>
      </c>
      <c r="K2310" s="464">
        <v>29166432440.440075</v>
      </c>
      <c r="L2310" s="464">
        <v>29743983496.868576</v>
      </c>
      <c r="M2310" s="464">
        <v>93383571036.214752</v>
      </c>
      <c r="N2310" s="464">
        <v>78530905870.125198</v>
      </c>
      <c r="O2310" s="464">
        <v>25610.731891087442</v>
      </c>
      <c r="P2310" s="461">
        <v>459629.21361211664</v>
      </c>
      <c r="Q2310" s="461">
        <v>290495.96523609495</v>
      </c>
      <c r="R2310" s="464">
        <v>1098946422218.0684</v>
      </c>
      <c r="S2310" s="462">
        <v>0.51757252365685236</v>
      </c>
      <c r="T2310" s="462">
        <v>0.27891889702109296</v>
      </c>
      <c r="U2310" s="461">
        <v>14.906358336836968</v>
      </c>
      <c r="V2310" s="464">
        <v>5167746072643.4229</v>
      </c>
      <c r="W2310" s="460">
        <v>1628.9318034997968</v>
      </c>
      <c r="X2310" s="463">
        <v>4.7935502339501231E-2</v>
      </c>
      <c r="Y2310" s="476">
        <v>2.0000000000000001E-4</v>
      </c>
    </row>
    <row r="2311" spans="1:25" x14ac:dyDescent="0.2">
      <c r="A2311" s="475">
        <f t="shared" ref="A2311:A2374" si="36">A2310+1</f>
        <v>2307</v>
      </c>
      <c r="B2311" s="462">
        <v>0.33390356937967303</v>
      </c>
      <c r="C2311" s="461">
        <v>4631.9300546812347</v>
      </c>
      <c r="D2311" s="462">
        <v>0.60005210681191112</v>
      </c>
      <c r="E2311" s="462">
        <v>0.30391121829744228</v>
      </c>
      <c r="F2311" s="516">
        <v>2026.08</v>
      </c>
      <c r="G2311" s="464">
        <v>101292193922.30167</v>
      </c>
      <c r="H2311" s="461">
        <v>12553653.897903096</v>
      </c>
      <c r="I2311" s="464">
        <v>369496023404.13092</v>
      </c>
      <c r="J2311" s="462">
        <v>0.30695035366535661</v>
      </c>
      <c r="K2311" s="464">
        <v>27338320910.32299</v>
      </c>
      <c r="L2311" s="464">
        <v>42282026605.623444</v>
      </c>
      <c r="M2311" s="464">
        <v>60274341510.961578</v>
      </c>
      <c r="N2311" s="464">
        <v>52161791467.576111</v>
      </c>
      <c r="O2311" s="464">
        <v>34812.000940289712</v>
      </c>
      <c r="P2311" s="461">
        <v>300162.39194210828</v>
      </c>
      <c r="Q2311" s="461">
        <v>173285.90331654466</v>
      </c>
      <c r="R2311" s="464">
        <v>660413085806.89917</v>
      </c>
      <c r="S2311" s="462">
        <v>0.4661012532264644</v>
      </c>
      <c r="T2311" s="462">
        <v>0.2857010169960818</v>
      </c>
      <c r="U2311" s="461">
        <v>15.995924861250861</v>
      </c>
      <c r="V2311" s="464">
        <v>3375545402930.8184</v>
      </c>
      <c r="W2311" s="460">
        <v>1065.7491737048206</v>
      </c>
      <c r="X2311" s="463">
        <v>4.4985605265767975E-2</v>
      </c>
      <c r="Y2311" s="476">
        <v>2.0000000000000001E-4</v>
      </c>
    </row>
    <row r="2312" spans="1:25" x14ac:dyDescent="0.2">
      <c r="A2312" s="475">
        <f t="shared" si="36"/>
        <v>2308</v>
      </c>
      <c r="B2312" s="462">
        <v>0.52607877224863053</v>
      </c>
      <c r="C2312" s="461">
        <v>6014.3482899433975</v>
      </c>
      <c r="D2312" s="462">
        <v>0.68440732229295687</v>
      </c>
      <c r="E2312" s="462">
        <v>0.62526201624933919</v>
      </c>
      <c r="F2312" s="516">
        <v>2023.75</v>
      </c>
      <c r="G2312" s="464">
        <v>403673383980.2901</v>
      </c>
      <c r="H2312" s="461">
        <v>15136006.135064706</v>
      </c>
      <c r="I2312" s="464">
        <v>433719022268.84003</v>
      </c>
      <c r="J2312" s="462">
        <v>0.3684885650506583</v>
      </c>
      <c r="K2312" s="464">
        <v>14345794009.060629</v>
      </c>
      <c r="L2312" s="464">
        <v>0</v>
      </c>
      <c r="M2312" s="464">
        <v>450483447328.87433</v>
      </c>
      <c r="N2312" s="464">
        <v>55310181471.061188</v>
      </c>
      <c r="O2312" s="464">
        <v>37518.15379749053</v>
      </c>
      <c r="P2312" s="461">
        <v>349739.391081415</v>
      </c>
      <c r="Q2312" s="461">
        <v>209173.29192252384</v>
      </c>
      <c r="R2312" s="464">
        <v>1360412661092.2351</v>
      </c>
      <c r="S2312" s="462">
        <v>0.63531085235661622</v>
      </c>
      <c r="T2312" s="462">
        <v>0.40147409121220029</v>
      </c>
      <c r="U2312" s="461">
        <v>17.399360158799343</v>
      </c>
      <c r="V2312" s="464">
        <v>10450219754225.887</v>
      </c>
      <c r="W2312" s="460">
        <v>3300.2228855899648</v>
      </c>
      <c r="X2312" s="463">
        <v>4.2038290448006881E-2</v>
      </c>
      <c r="Y2312" s="476">
        <v>2.0000000000000001E-4</v>
      </c>
    </row>
    <row r="2313" spans="1:25" x14ac:dyDescent="0.2">
      <c r="A2313" s="475">
        <f t="shared" si="36"/>
        <v>2309</v>
      </c>
      <c r="B2313" s="462">
        <v>0.34041476936220161</v>
      </c>
      <c r="C2313" s="461">
        <v>1687.8847928051682</v>
      </c>
      <c r="D2313" s="462">
        <v>0.80811125270270501</v>
      </c>
      <c r="E2313" s="462">
        <v>0.61969311514475034</v>
      </c>
      <c r="F2313" s="516">
        <v>2023.75</v>
      </c>
      <c r="G2313" s="464">
        <v>546652414983.87555</v>
      </c>
      <c r="H2313" s="461">
        <v>22202300.112886764</v>
      </c>
      <c r="I2313" s="464">
        <v>533940447221.79956</v>
      </c>
      <c r="J2313" s="462">
        <v>0.34041476936220161</v>
      </c>
      <c r="K2313" s="464">
        <v>13281184055.145241</v>
      </c>
      <c r="L2313" s="464">
        <v>0</v>
      </c>
      <c r="M2313" s="464">
        <v>513056967606.28168</v>
      </c>
      <c r="N2313" s="464">
        <v>57648548956.868866</v>
      </c>
      <c r="O2313" s="464">
        <v>29325.029634205777</v>
      </c>
      <c r="P2313" s="461">
        <v>410973.22420689766</v>
      </c>
      <c r="Q2313" s="461">
        <v>253334.57102430158</v>
      </c>
      <c r="R2313" s="464">
        <v>1584031333651.3662</v>
      </c>
      <c r="S2313" s="462">
        <v>0.62110168157456236</v>
      </c>
      <c r="T2313" s="462">
        <v>0.4364630021210737</v>
      </c>
      <c r="U2313" s="461">
        <v>17.7208745044694</v>
      </c>
      <c r="V2313" s="464">
        <v>13456514405871.188</v>
      </c>
      <c r="W2313" s="460">
        <v>4237.731064353281</v>
      </c>
      <c r="X2313" s="463">
        <v>4.1130679122800516E-2</v>
      </c>
      <c r="Y2313" s="476">
        <v>2.0000000000000001E-4</v>
      </c>
    </row>
    <row r="2314" spans="1:25" x14ac:dyDescent="0.2">
      <c r="A2314" s="475">
        <f t="shared" si="36"/>
        <v>2310</v>
      </c>
      <c r="B2314" s="462">
        <v>0.49741905651174684</v>
      </c>
      <c r="C2314" s="461">
        <v>4700.4718838101635</v>
      </c>
      <c r="D2314" s="462">
        <v>0.86019080402898374</v>
      </c>
      <c r="E2314" s="462">
        <v>0.67647228575439611</v>
      </c>
      <c r="F2314" s="516">
        <v>2023.98</v>
      </c>
      <c r="G2314" s="464">
        <v>354322341531.77509</v>
      </c>
      <c r="H2314" s="461">
        <v>22969649.661409583</v>
      </c>
      <c r="I2314" s="464">
        <v>584113138691.17969</v>
      </c>
      <c r="J2314" s="462">
        <v>0.37808987301874675</v>
      </c>
      <c r="K2314" s="464">
        <v>12082441823.012047</v>
      </c>
      <c r="L2314" s="464">
        <v>0</v>
      </c>
      <c r="M2314" s="464">
        <v>361608855426.45441</v>
      </c>
      <c r="N2314" s="464">
        <v>115275723988.84122</v>
      </c>
      <c r="O2314" s="464">
        <v>29474.676812993537</v>
      </c>
      <c r="P2314" s="461">
        <v>680820.73342143162</v>
      </c>
      <c r="Q2314" s="461">
        <v>467340.4955966589</v>
      </c>
      <c r="R2314" s="464">
        <v>1475323236221.4993</v>
      </c>
      <c r="S2314" s="462">
        <v>0.58435646008816322</v>
      </c>
      <c r="T2314" s="462">
        <v>0.37354495734040549</v>
      </c>
      <c r="U2314" s="461">
        <v>16.828600065652168</v>
      </c>
      <c r="V2314" s="464">
        <v>10142384515885.094</v>
      </c>
      <c r="W2314" s="460">
        <v>3200.1270631954667</v>
      </c>
      <c r="X2314" s="463">
        <v>4.3596336346585843E-2</v>
      </c>
      <c r="Y2314" s="476">
        <v>2.0000000000000001E-4</v>
      </c>
    </row>
    <row r="2315" spans="1:25" x14ac:dyDescent="0.2">
      <c r="A2315" s="475">
        <f t="shared" si="36"/>
        <v>2311</v>
      </c>
      <c r="B2315" s="462">
        <v>0.50411853234371706</v>
      </c>
      <c r="C2315" s="461">
        <v>4029.3235813002366</v>
      </c>
      <c r="D2315" s="462">
        <v>0.87351477463981864</v>
      </c>
      <c r="E2315" s="462">
        <v>0.22372020674826298</v>
      </c>
      <c r="F2315" s="516">
        <v>2024.14</v>
      </c>
      <c r="G2315" s="464">
        <v>397600624114.72986</v>
      </c>
      <c r="H2315" s="461">
        <v>23701259.225042716</v>
      </c>
      <c r="I2315" s="464">
        <v>578163194716.66089</v>
      </c>
      <c r="J2315" s="462">
        <v>0.32299666025549878</v>
      </c>
      <c r="K2315" s="464">
        <v>9102610433.0800343</v>
      </c>
      <c r="L2315" s="464">
        <v>0</v>
      </c>
      <c r="M2315" s="464">
        <v>316539062539.43823</v>
      </c>
      <c r="N2315" s="464">
        <v>85455478496.643524</v>
      </c>
      <c r="O2315" s="464">
        <v>19595.100023700292</v>
      </c>
      <c r="P2315" s="461">
        <v>505269.37794158387</v>
      </c>
      <c r="Q2315" s="461">
        <v>325587.14212580805</v>
      </c>
      <c r="R2315" s="464">
        <v>1506394942649.5935</v>
      </c>
      <c r="S2315" s="462">
        <v>0.57868572959913012</v>
      </c>
      <c r="T2315" s="462">
        <v>0.36851612269718431</v>
      </c>
      <c r="U2315" s="461">
        <v>17.282921418702255</v>
      </c>
      <c r="V2315" s="464">
        <v>10470225576586.984</v>
      </c>
      <c r="W2315" s="460">
        <v>3302.1790637455379</v>
      </c>
      <c r="X2315" s="463">
        <v>4.2521309493935247E-2</v>
      </c>
      <c r="Y2315" s="476">
        <v>2.0000000000000001E-4</v>
      </c>
    </row>
    <row r="2316" spans="1:25" x14ac:dyDescent="0.2">
      <c r="A2316" s="475">
        <f t="shared" si="36"/>
        <v>2312</v>
      </c>
      <c r="B2316" s="462">
        <v>0.44419772213781061</v>
      </c>
      <c r="C2316" s="461">
        <v>6161.6955259572733</v>
      </c>
      <c r="D2316" s="462">
        <v>0.23304757722755554</v>
      </c>
      <c r="E2316" s="462">
        <v>0.4779281136665397</v>
      </c>
      <c r="F2316" s="516">
        <v>2023.75</v>
      </c>
      <c r="G2316" s="464">
        <v>161564453118.36218</v>
      </c>
      <c r="H2316" s="461">
        <v>3714417.7076179846</v>
      </c>
      <c r="I2316" s="464">
        <v>187550008468.7963</v>
      </c>
      <c r="J2316" s="462">
        <v>0.44419772213781061</v>
      </c>
      <c r="K2316" s="464">
        <v>4059341248.746563</v>
      </c>
      <c r="L2316" s="464">
        <v>0</v>
      </c>
      <c r="M2316" s="464">
        <v>143936287847.3533</v>
      </c>
      <c r="N2316" s="464">
        <v>24997214981.451916</v>
      </c>
      <c r="O2316" s="464">
        <v>27575.57667615249</v>
      </c>
      <c r="P2316" s="461">
        <v>223609.03781925637</v>
      </c>
      <c r="Q2316" s="461">
        <v>99567.660886314843</v>
      </c>
      <c r="R2316" s="464">
        <v>475910273225.2074</v>
      </c>
      <c r="S2316" s="462">
        <v>0.62823478723652082</v>
      </c>
      <c r="T2316" s="462">
        <v>0.49109361545712882</v>
      </c>
      <c r="U2316" s="461">
        <v>17.117845422207832</v>
      </c>
      <c r="V2316" s="464">
        <v>4622152782955.3027</v>
      </c>
      <c r="W2316" s="460">
        <v>1459.5493483308551</v>
      </c>
      <c r="X2316" s="463">
        <v>4.0532884387646295E-2</v>
      </c>
      <c r="Y2316" s="476">
        <v>2.0000000000000001E-4</v>
      </c>
    </row>
    <row r="2317" spans="1:25" x14ac:dyDescent="0.2">
      <c r="A2317" s="475">
        <f t="shared" si="36"/>
        <v>2313</v>
      </c>
      <c r="B2317" s="462">
        <v>0.54682475364781058</v>
      </c>
      <c r="C2317" s="461">
        <v>4527.0710578969911</v>
      </c>
      <c r="D2317" s="462">
        <v>0.97428238874349438</v>
      </c>
      <c r="E2317" s="462">
        <v>0.49764719160241988</v>
      </c>
      <c r="F2317" s="516">
        <v>2025.66</v>
      </c>
      <c r="G2317" s="464">
        <v>227850667015.1922</v>
      </c>
      <c r="H2317" s="461">
        <v>18130956.472236067</v>
      </c>
      <c r="I2317" s="464">
        <v>331319159115.78473</v>
      </c>
      <c r="J2317" s="462">
        <v>8.4516991029499833E-2</v>
      </c>
      <c r="K2317" s="464">
        <v>29383929053.413746</v>
      </c>
      <c r="L2317" s="464">
        <v>85217803072.170929</v>
      </c>
      <c r="M2317" s="464">
        <v>117661763197.59673</v>
      </c>
      <c r="N2317" s="464">
        <v>2604923441.664093</v>
      </c>
      <c r="O2317" s="464">
        <v>14567.989306255609</v>
      </c>
      <c r="P2317" s="461">
        <v>62844.512708696377</v>
      </c>
      <c r="Q2317" s="461">
        <v>10274.378177174094</v>
      </c>
      <c r="R2317" s="464">
        <v>772708964802.32361</v>
      </c>
      <c r="S2317" s="462">
        <v>0.47203000281550117</v>
      </c>
      <c r="T2317" s="462">
        <v>0.30134244657003001</v>
      </c>
      <c r="U2317" s="461">
        <v>19.613090203688532</v>
      </c>
      <c r="V2317" s="464">
        <v>4871293447320.9736</v>
      </c>
      <c r="W2317" s="460">
        <v>1538.7584406083065</v>
      </c>
      <c r="X2317" s="463">
        <v>3.8709216214337559E-2</v>
      </c>
      <c r="Y2317" s="476">
        <v>2.0000000000000001E-4</v>
      </c>
    </row>
    <row r="2318" spans="1:25" x14ac:dyDescent="0.2">
      <c r="A2318" s="475">
        <f t="shared" si="36"/>
        <v>2314</v>
      </c>
      <c r="B2318" s="462">
        <v>0.48947857758918267</v>
      </c>
      <c r="C2318" s="461">
        <v>2740.1782445760077</v>
      </c>
      <c r="D2318" s="462">
        <v>1.230091008063378</v>
      </c>
      <c r="E2318" s="462">
        <v>0.52130029352831497</v>
      </c>
      <c r="F2318" s="516">
        <v>2023.75</v>
      </c>
      <c r="G2318" s="464">
        <v>397785629711.6601</v>
      </c>
      <c r="H2318" s="461">
        <v>48173107.590521514</v>
      </c>
      <c r="I2318" s="464">
        <v>855716149524.7937</v>
      </c>
      <c r="J2318" s="462">
        <v>0.16946428605495378</v>
      </c>
      <c r="K2318" s="464">
        <v>18877544123.256882</v>
      </c>
      <c r="L2318" s="464">
        <v>0</v>
      </c>
      <c r="M2318" s="464">
        <v>316737073416.35181</v>
      </c>
      <c r="N2318" s="464">
        <v>68115665218.747406</v>
      </c>
      <c r="O2318" s="464">
        <v>27456.337040587558</v>
      </c>
      <c r="P2318" s="461">
        <v>425912.19360764604</v>
      </c>
      <c r="Q2318" s="461">
        <v>253826.31420902495</v>
      </c>
      <c r="R2318" s="464">
        <v>1638330088501.116</v>
      </c>
      <c r="S2318" s="462">
        <v>0.4408767867754903</v>
      </c>
      <c r="T2318" s="462">
        <v>0.2858416116759453</v>
      </c>
      <c r="U2318" s="461">
        <v>18.046712015943871</v>
      </c>
      <c r="V2318" s="464">
        <v>9354527239812.1719</v>
      </c>
      <c r="W2318" s="460">
        <v>2951.6374240201017</v>
      </c>
      <c r="X2318" s="463">
        <v>4.025029602004556E-2</v>
      </c>
      <c r="Y2318" s="476">
        <v>2.0000000000000001E-4</v>
      </c>
    </row>
    <row r="2319" spans="1:25" x14ac:dyDescent="0.2">
      <c r="A2319" s="475">
        <f t="shared" si="36"/>
        <v>2315</v>
      </c>
      <c r="B2319" s="462">
        <v>0.56314068573425002</v>
      </c>
      <c r="C2319" s="461">
        <v>3325.2388601148468</v>
      </c>
      <c r="D2319" s="462">
        <v>0.8587314918983846</v>
      </c>
      <c r="E2319" s="462">
        <v>0.69956494034929251</v>
      </c>
      <c r="F2319" s="516">
        <v>2025.5</v>
      </c>
      <c r="G2319" s="464">
        <v>192640332728.08093</v>
      </c>
      <c r="H2319" s="461">
        <v>23200785.199506249</v>
      </c>
      <c r="I2319" s="464">
        <v>571133299704.25952</v>
      </c>
      <c r="J2319" s="462">
        <v>0.23792917850486084</v>
      </c>
      <c r="K2319" s="464">
        <v>42287016470.349838</v>
      </c>
      <c r="L2319" s="464">
        <v>43885129629.70092</v>
      </c>
      <c r="M2319" s="464">
        <v>100756341162.88171</v>
      </c>
      <c r="N2319" s="464">
        <v>158161281991.14423</v>
      </c>
      <c r="O2319" s="464">
        <v>17944.380470409651</v>
      </c>
      <c r="P2319" s="461">
        <v>746665.52530224947</v>
      </c>
      <c r="Q2319" s="461">
        <v>521272.65026975161</v>
      </c>
      <c r="R2319" s="464">
        <v>1165102960227.9856</v>
      </c>
      <c r="S2319" s="462">
        <v>0.42849254882693949</v>
      </c>
      <c r="T2319" s="462">
        <v>0.27990453197237941</v>
      </c>
      <c r="U2319" s="461">
        <v>16.434619446872979</v>
      </c>
      <c r="V2319" s="464">
        <v>5995707251521.7158</v>
      </c>
      <c r="W2319" s="460">
        <v>1893.3290049650534</v>
      </c>
      <c r="X2319" s="463">
        <v>4.3428763087168927E-2</v>
      </c>
      <c r="Y2319" s="476">
        <v>2.0000000000000001E-4</v>
      </c>
    </row>
    <row r="2320" spans="1:25" x14ac:dyDescent="0.2">
      <c r="A2320" s="475">
        <f t="shared" si="36"/>
        <v>2316</v>
      </c>
      <c r="B2320" s="462">
        <v>0.45681541700739958</v>
      </c>
      <c r="C2320" s="461">
        <v>7409.4967666893444</v>
      </c>
      <c r="D2320" s="462">
        <v>0.43801001210489526</v>
      </c>
      <c r="E2320" s="462">
        <v>0.24305384682656658</v>
      </c>
      <c r="F2320" s="516">
        <v>2023.78</v>
      </c>
      <c r="G2320" s="464">
        <v>126123809853.48152</v>
      </c>
      <c r="H2320" s="461">
        <v>8139954.2123089936</v>
      </c>
      <c r="I2320" s="464">
        <v>329738502735.8385</v>
      </c>
      <c r="J2320" s="462">
        <v>0.45681541700739958</v>
      </c>
      <c r="K2320" s="464">
        <v>10372806362.981779</v>
      </c>
      <c r="L2320" s="464">
        <v>0</v>
      </c>
      <c r="M2320" s="464">
        <v>126305781453.26138</v>
      </c>
      <c r="N2320" s="464">
        <v>20823813600.798393</v>
      </c>
      <c r="O2320" s="464">
        <v>19749.568581947868</v>
      </c>
      <c r="P2320" s="461">
        <v>186538.74580947531</v>
      </c>
      <c r="Q2320" s="461">
        <v>92181.356401989236</v>
      </c>
      <c r="R2320" s="464">
        <v>596932239313.47546</v>
      </c>
      <c r="S2320" s="462">
        <v>0.58570069508698652</v>
      </c>
      <c r="T2320" s="462">
        <v>0.44677008994259654</v>
      </c>
      <c r="U2320" s="461">
        <v>15.78705377542483</v>
      </c>
      <c r="V2320" s="464">
        <v>4715949921300.2314</v>
      </c>
      <c r="W2320" s="460">
        <v>1487.6954139486552</v>
      </c>
      <c r="X2320" s="463">
        <v>4.5441192287273585E-2</v>
      </c>
      <c r="Y2320" s="476">
        <v>2.0000000000000001E-4</v>
      </c>
    </row>
    <row r="2321" spans="1:25" x14ac:dyDescent="0.2">
      <c r="A2321" s="475">
        <f t="shared" si="36"/>
        <v>2317</v>
      </c>
      <c r="B2321" s="462">
        <v>0.64443648119049124</v>
      </c>
      <c r="C2321" s="461">
        <v>1797.1937553730831</v>
      </c>
      <c r="D2321" s="462">
        <v>0.61172294747044564</v>
      </c>
      <c r="E2321" s="462">
        <v>0.44148213048789769</v>
      </c>
      <c r="F2321" s="516">
        <v>2025.1</v>
      </c>
      <c r="G2321" s="464">
        <v>180314862814.13727</v>
      </c>
      <c r="H2321" s="461">
        <v>13850617.623271147</v>
      </c>
      <c r="I2321" s="464">
        <v>389315722363.90259</v>
      </c>
      <c r="J2321" s="462">
        <v>0.38187963175596451</v>
      </c>
      <c r="K2321" s="464">
        <v>20240386483.618393</v>
      </c>
      <c r="L2321" s="464">
        <v>16651737429.842239</v>
      </c>
      <c r="M2321" s="464">
        <v>125171744987.10455</v>
      </c>
      <c r="N2321" s="464">
        <v>51816188435.666359</v>
      </c>
      <c r="O2321" s="464">
        <v>37423.496127660306</v>
      </c>
      <c r="P2321" s="461">
        <v>340245.05109575542</v>
      </c>
      <c r="Q2321" s="461">
        <v>203742.84252056762</v>
      </c>
      <c r="R2321" s="464">
        <v>794131295046.87561</v>
      </c>
      <c r="S2321" s="462">
        <v>0.55186695099454419</v>
      </c>
      <c r="T2321" s="462">
        <v>0.39736810401954709</v>
      </c>
      <c r="U2321" s="461">
        <v>16.328647834902</v>
      </c>
      <c r="V2321" s="464">
        <v>5797475585102.4551</v>
      </c>
      <c r="W2321" s="460">
        <v>1830.4680061656711</v>
      </c>
      <c r="X2321" s="463">
        <v>4.3650052917623729E-2</v>
      </c>
      <c r="Y2321" s="476">
        <v>2.0000000000000001E-4</v>
      </c>
    </row>
    <row r="2322" spans="1:25" x14ac:dyDescent="0.2">
      <c r="A2322" s="475">
        <f t="shared" si="36"/>
        <v>2318</v>
      </c>
      <c r="B2322" s="462">
        <v>0.49516866218437139</v>
      </c>
      <c r="C2322" s="461">
        <v>2708.964943215205</v>
      </c>
      <c r="D2322" s="462">
        <v>0.55839731283770244</v>
      </c>
      <c r="E2322" s="462">
        <v>0.45884584246308846</v>
      </c>
      <c r="F2322" s="516">
        <v>2025.59</v>
      </c>
      <c r="G2322" s="464">
        <v>136113852419.0631</v>
      </c>
      <c r="H2322" s="461">
        <v>11773484.933011852</v>
      </c>
      <c r="I2322" s="464">
        <v>356070474042.65594</v>
      </c>
      <c r="J2322" s="462">
        <v>0.40969331429397182</v>
      </c>
      <c r="K2322" s="464">
        <v>27107917803.395992</v>
      </c>
      <c r="L2322" s="464">
        <v>62179258030.797462</v>
      </c>
      <c r="M2322" s="464">
        <v>109761997107.04874</v>
      </c>
      <c r="N2322" s="464">
        <v>12161436763.459721</v>
      </c>
      <c r="O2322" s="464">
        <v>18529.80752151856</v>
      </c>
      <c r="P2322" s="461">
        <v>125725.18423669996</v>
      </c>
      <c r="Q2322" s="461">
        <v>48040.678552090365</v>
      </c>
      <c r="R2322" s="464">
        <v>694952425984.12878</v>
      </c>
      <c r="S2322" s="462">
        <v>0.58030858768454685</v>
      </c>
      <c r="T2322" s="462">
        <v>0.367646078455654</v>
      </c>
      <c r="U2322" s="461">
        <v>16.01913471868728</v>
      </c>
      <c r="V2322" s="464">
        <v>4660939594458.5762</v>
      </c>
      <c r="W2322" s="460">
        <v>1470.443899642808</v>
      </c>
      <c r="X2322" s="463">
        <v>4.3876870434785886E-2</v>
      </c>
      <c r="Y2322" s="476">
        <v>2.0000000000000001E-4</v>
      </c>
    </row>
    <row r="2323" spans="1:25" x14ac:dyDescent="0.2">
      <c r="A2323" s="475">
        <f t="shared" si="36"/>
        <v>2319</v>
      </c>
      <c r="B2323" s="462">
        <v>0.53189590871620429</v>
      </c>
      <c r="C2323" s="461">
        <v>3616.1584715744079</v>
      </c>
      <c r="D2323" s="462">
        <v>0.73436781382566529</v>
      </c>
      <c r="E2323" s="462">
        <v>0.40969137143874662</v>
      </c>
      <c r="F2323" s="516">
        <v>2027.38</v>
      </c>
      <c r="G2323" s="464">
        <v>121613410014.35666</v>
      </c>
      <c r="H2323" s="461">
        <v>17721975.593654994</v>
      </c>
      <c r="I2323" s="464">
        <v>407813993718.073</v>
      </c>
      <c r="J2323" s="462">
        <v>0.36364914329901854</v>
      </c>
      <c r="K2323" s="464">
        <v>44085255394.021996</v>
      </c>
      <c r="L2323" s="464">
        <v>182511192703.4584</v>
      </c>
      <c r="M2323" s="464">
        <v>0</v>
      </c>
      <c r="N2323" s="464">
        <v>82311068338.69339</v>
      </c>
      <c r="O2323" s="464">
        <v>23346.442538411437</v>
      </c>
      <c r="P2323" s="461">
        <v>573239.09588048654</v>
      </c>
      <c r="Q2323" s="461">
        <v>384599.08481431712</v>
      </c>
      <c r="R2323" s="464">
        <v>774566767756.46594</v>
      </c>
      <c r="S2323" s="462">
        <v>0.48313365271251002</v>
      </c>
      <c r="T2323" s="462">
        <v>0.36018816717715185</v>
      </c>
      <c r="U2323" s="461">
        <v>15.447446585840678</v>
      </c>
      <c r="V2323" s="464">
        <v>4773046998976.1172</v>
      </c>
      <c r="W2323" s="460">
        <v>1505.334599078667</v>
      </c>
      <c r="X2323" s="463">
        <v>4.7057572944019806E-2</v>
      </c>
      <c r="Y2323" s="476">
        <v>2.0000000000000001E-4</v>
      </c>
    </row>
    <row r="2324" spans="1:25" x14ac:dyDescent="0.2">
      <c r="A2324" s="475">
        <f t="shared" si="36"/>
        <v>2320</v>
      </c>
      <c r="B2324" s="462">
        <v>0.43314504481773619</v>
      </c>
      <c r="C2324" s="461">
        <v>3018.3199823525465</v>
      </c>
      <c r="D2324" s="462">
        <v>1.0088883144315499</v>
      </c>
      <c r="E2324" s="462">
        <v>0.5595792212014985</v>
      </c>
      <c r="F2324" s="516">
        <v>2026.23</v>
      </c>
      <c r="G2324" s="464">
        <v>165941239700.30017</v>
      </c>
      <c r="H2324" s="461">
        <v>31403246.925893534</v>
      </c>
      <c r="I2324" s="464">
        <v>685593646010.35303</v>
      </c>
      <c r="J2324" s="462">
        <v>0.29097774592911585</v>
      </c>
      <c r="K2324" s="464">
        <v>40505118114.684715</v>
      </c>
      <c r="L2324" s="464">
        <v>107194458361.4315</v>
      </c>
      <c r="M2324" s="464">
        <v>69956859277.673767</v>
      </c>
      <c r="N2324" s="464">
        <v>93147037908.67543</v>
      </c>
      <c r="O2324" s="464">
        <v>35023.336542059464</v>
      </c>
      <c r="P2324" s="461">
        <v>552690.66574179509</v>
      </c>
      <c r="Q2324" s="461">
        <v>359024.81652753451</v>
      </c>
      <c r="R2324" s="464">
        <v>1192967920545.3994</v>
      </c>
      <c r="S2324" s="462">
        <v>0.45047564009277952</v>
      </c>
      <c r="T2324" s="462">
        <v>0.26756477453186583</v>
      </c>
      <c r="U2324" s="461">
        <v>15.947976272626452</v>
      </c>
      <c r="V2324" s="464">
        <v>5641055329770.8164</v>
      </c>
      <c r="W2324" s="460">
        <v>1780.7702472198662</v>
      </c>
      <c r="X2324" s="463">
        <v>4.5598253028163171E-2</v>
      </c>
      <c r="Y2324" s="476">
        <v>2.0000000000000001E-4</v>
      </c>
    </row>
    <row r="2325" spans="1:25" x14ac:dyDescent="0.2">
      <c r="A2325" s="475">
        <f t="shared" si="36"/>
        <v>2321</v>
      </c>
      <c r="B2325" s="462">
        <v>0.50033296122432691</v>
      </c>
      <c r="C2325" s="461">
        <v>6530.0838866470176</v>
      </c>
      <c r="D2325" s="462">
        <v>0.6058033449131387</v>
      </c>
      <c r="E2325" s="462">
        <v>0.64472663045677281</v>
      </c>
      <c r="F2325" s="516">
        <v>2026.82</v>
      </c>
      <c r="G2325" s="464">
        <v>122307262958.84543</v>
      </c>
      <c r="H2325" s="461">
        <v>12218304.598196471</v>
      </c>
      <c r="I2325" s="464">
        <v>410706071472.8551</v>
      </c>
      <c r="J2325" s="462">
        <v>0.49179022924897831</v>
      </c>
      <c r="K2325" s="464">
        <v>55068894371.680084</v>
      </c>
      <c r="L2325" s="464">
        <v>71901867498.318451</v>
      </c>
      <c r="M2325" s="464">
        <v>11150598853.592205</v>
      </c>
      <c r="N2325" s="464">
        <v>30942058606.45837</v>
      </c>
      <c r="O2325" s="464">
        <v>29034.482804936739</v>
      </c>
      <c r="P2325" s="461">
        <v>246641.91187663673</v>
      </c>
      <c r="Q2325" s="461">
        <v>132886.97455579345</v>
      </c>
      <c r="R2325" s="464">
        <v>745378852902.62109</v>
      </c>
      <c r="S2325" s="462">
        <v>0.58721981378438459</v>
      </c>
      <c r="T2325" s="462">
        <v>0.43681301782137555</v>
      </c>
      <c r="U2325" s="461">
        <v>14.984410324125873</v>
      </c>
      <c r="V2325" s="464">
        <v>5539902633747.1328</v>
      </c>
      <c r="W2325" s="460">
        <v>1746.7735736676743</v>
      </c>
      <c r="X2325" s="463">
        <v>4.7063247029166387E-2</v>
      </c>
      <c r="Y2325" s="476">
        <v>2.0000000000000001E-4</v>
      </c>
    </row>
    <row r="2326" spans="1:25" x14ac:dyDescent="0.2">
      <c r="A2326" s="475">
        <f t="shared" si="36"/>
        <v>2322</v>
      </c>
      <c r="B2326" s="462">
        <v>0.51912236643111165</v>
      </c>
      <c r="C2326" s="461">
        <v>6173.7821028234557</v>
      </c>
      <c r="D2326" s="462">
        <v>1.0582535353605818</v>
      </c>
      <c r="E2326" s="462">
        <v>0.28066995086784297</v>
      </c>
      <c r="F2326" s="516">
        <v>2023.99</v>
      </c>
      <c r="G2326" s="464">
        <v>475058223818.98859</v>
      </c>
      <c r="H2326" s="461">
        <v>34653589.176612705</v>
      </c>
      <c r="I2326" s="464">
        <v>773299390249.44165</v>
      </c>
      <c r="J2326" s="462">
        <v>0.23287144790585868</v>
      </c>
      <c r="K2326" s="464">
        <v>25989019078.000256</v>
      </c>
      <c r="L2326" s="464">
        <v>0</v>
      </c>
      <c r="M2326" s="464">
        <v>418801422729.09436</v>
      </c>
      <c r="N2326" s="464">
        <v>48475564717.12001</v>
      </c>
      <c r="O2326" s="464">
        <v>33488.277457557451</v>
      </c>
      <c r="P2326" s="461">
        <v>306151.84534074727</v>
      </c>
      <c r="Q2326" s="461">
        <v>167469.73793024439</v>
      </c>
      <c r="R2326" s="464">
        <v>1756534041553.3958</v>
      </c>
      <c r="S2326" s="462">
        <v>0.53077610742479286</v>
      </c>
      <c r="T2326" s="462">
        <v>0.35800298655931206</v>
      </c>
      <c r="U2326" s="461">
        <v>17.463111842550799</v>
      </c>
      <c r="V2326" s="464">
        <v>11974703476078.992</v>
      </c>
      <c r="W2326" s="460">
        <v>3780.9792390258535</v>
      </c>
      <c r="X2326" s="463">
        <v>4.1990745729837055E-2</v>
      </c>
      <c r="Y2326" s="476">
        <v>2.0000000000000001E-4</v>
      </c>
    </row>
    <row r="2327" spans="1:25" x14ac:dyDescent="0.2">
      <c r="A2327" s="475">
        <f t="shared" si="36"/>
        <v>2323</v>
      </c>
      <c r="B2327" s="462">
        <v>0.41570050386506391</v>
      </c>
      <c r="C2327" s="461">
        <v>2879.2759588740387</v>
      </c>
      <c r="D2327" s="462">
        <v>0.99719951297672182</v>
      </c>
      <c r="E2327" s="462">
        <v>0.56407444221400815</v>
      </c>
      <c r="F2327" s="516">
        <v>2024.4</v>
      </c>
      <c r="G2327" s="464">
        <v>479798779164.67017</v>
      </c>
      <c r="H2327" s="461">
        <v>30794110.414338391</v>
      </c>
      <c r="I2327" s="464">
        <v>687408857920.88574</v>
      </c>
      <c r="J2327" s="462">
        <v>0.28469748889527235</v>
      </c>
      <c r="K2327" s="464">
        <v>12673770162.702507</v>
      </c>
      <c r="L2327" s="464">
        <v>8726732334.8275394</v>
      </c>
      <c r="M2327" s="464">
        <v>416284946801.19879</v>
      </c>
      <c r="N2327" s="464">
        <v>8876361585.9478016</v>
      </c>
      <c r="O2327" s="464">
        <v>34199.914571451343</v>
      </c>
      <c r="P2327" s="461">
        <v>101465.43749999961</v>
      </c>
      <c r="Q2327" s="461">
        <v>33113.812499999607</v>
      </c>
      <c r="R2327" s="464">
        <v>1797137289458.3987</v>
      </c>
      <c r="S2327" s="462">
        <v>0.59882710718052101</v>
      </c>
      <c r="T2327" s="462">
        <v>0.35128889668347923</v>
      </c>
      <c r="U2327" s="461">
        <v>17.521622122656439</v>
      </c>
      <c r="V2327" s="464">
        <v>12081115915938.711</v>
      </c>
      <c r="W2327" s="460">
        <v>3813.2647091400763</v>
      </c>
      <c r="X2327" s="463">
        <v>4.1885074506047122E-2</v>
      </c>
      <c r="Y2327" s="476">
        <v>2.0000000000000001E-4</v>
      </c>
    </row>
    <row r="2328" spans="1:25" x14ac:dyDescent="0.2">
      <c r="A2328" s="475">
        <f t="shared" si="36"/>
        <v>2324</v>
      </c>
      <c r="B2328" s="462">
        <v>0.65338709955577867</v>
      </c>
      <c r="C2328" s="461">
        <v>8177.2986316087172</v>
      </c>
      <c r="D2328" s="462">
        <v>0.8007234887874024</v>
      </c>
      <c r="E2328" s="462">
        <v>0.55179282773270055</v>
      </c>
      <c r="F2328" s="516">
        <v>2025.57</v>
      </c>
      <c r="G2328" s="464">
        <v>121854246071.15555</v>
      </c>
      <c r="H2328" s="461">
        <v>18722129.605622377</v>
      </c>
      <c r="I2328" s="464">
        <v>483668107219.44995</v>
      </c>
      <c r="J2328" s="462">
        <v>0.30828607240753936</v>
      </c>
      <c r="K2328" s="464">
        <v>22790517743.69083</v>
      </c>
      <c r="L2328" s="464">
        <v>52140368202.742538</v>
      </c>
      <c r="M2328" s="464">
        <v>81997867860.106842</v>
      </c>
      <c r="N2328" s="464">
        <v>91817881367.112122</v>
      </c>
      <c r="O2328" s="464">
        <v>30998.372606505392</v>
      </c>
      <c r="P2328" s="461">
        <v>525740.28558985039</v>
      </c>
      <c r="Q2328" s="461">
        <v>344190.04383768595</v>
      </c>
      <c r="R2328" s="464">
        <v>887155928547.54272</v>
      </c>
      <c r="S2328" s="462">
        <v>0.46004742731359394</v>
      </c>
      <c r="T2328" s="462">
        <v>0.27578732498977776</v>
      </c>
      <c r="U2328" s="461">
        <v>15.87325237869004</v>
      </c>
      <c r="V2328" s="464">
        <v>4289824858411.166</v>
      </c>
      <c r="W2328" s="460">
        <v>1350.6886786240677</v>
      </c>
      <c r="X2328" s="463">
        <v>4.5178059670845157E-2</v>
      </c>
      <c r="Y2328" s="476">
        <v>2.0000000000000001E-4</v>
      </c>
    </row>
    <row r="2329" spans="1:25" x14ac:dyDescent="0.2">
      <c r="A2329" s="475">
        <f t="shared" si="36"/>
        <v>2325</v>
      </c>
      <c r="B2329" s="462">
        <v>0.51926940989072046</v>
      </c>
      <c r="C2329" s="461">
        <v>2521.0910497597442</v>
      </c>
      <c r="D2329" s="462">
        <v>0.30860164982246424</v>
      </c>
      <c r="E2329" s="462">
        <v>0.18425295001761244</v>
      </c>
      <c r="F2329" s="516">
        <v>2024.76</v>
      </c>
      <c r="G2329" s="464">
        <v>98867501309.952454</v>
      </c>
      <c r="H2329" s="461">
        <v>4993683.4423631979</v>
      </c>
      <c r="I2329" s="464">
        <v>192106303043.56158</v>
      </c>
      <c r="J2329" s="462">
        <v>0.42372314074339468</v>
      </c>
      <c r="K2329" s="464">
        <v>10735244471.141741</v>
      </c>
      <c r="L2329" s="464">
        <v>0</v>
      </c>
      <c r="M2329" s="464">
        <v>82884557462.934937</v>
      </c>
      <c r="N2329" s="464">
        <v>58362647067.12722</v>
      </c>
      <c r="O2329" s="464">
        <v>33483.846212178301</v>
      </c>
      <c r="P2329" s="461">
        <v>388914.74588735786</v>
      </c>
      <c r="Q2329" s="461">
        <v>205503.62888370588</v>
      </c>
      <c r="R2329" s="464">
        <v>419742526996.38904</v>
      </c>
      <c r="S2329" s="462">
        <v>0.5404335784117551</v>
      </c>
      <c r="T2329" s="462">
        <v>0.41827730642615329</v>
      </c>
      <c r="U2329" s="461">
        <v>16.283523565921644</v>
      </c>
      <c r="V2329" s="464">
        <v>3290299597323.1738</v>
      </c>
      <c r="W2329" s="460">
        <v>1036.2994726867762</v>
      </c>
      <c r="X2329" s="463">
        <v>4.2954121577459009E-2</v>
      </c>
      <c r="Y2329" s="476">
        <v>2.0000000000000001E-4</v>
      </c>
    </row>
    <row r="2330" spans="1:25" x14ac:dyDescent="0.2">
      <c r="A2330" s="475">
        <f t="shared" si="36"/>
        <v>2326</v>
      </c>
      <c r="B2330" s="462">
        <v>0.37291835821086883</v>
      </c>
      <c r="C2330" s="461">
        <v>8315.7208011530565</v>
      </c>
      <c r="D2330" s="462">
        <v>0.85625974035937902</v>
      </c>
      <c r="E2330" s="462">
        <v>0.4094297348021706</v>
      </c>
      <c r="F2330" s="516">
        <v>2024.66</v>
      </c>
      <c r="G2330" s="464">
        <v>356585273914.44165</v>
      </c>
      <c r="H2330" s="461">
        <v>22323132.701503936</v>
      </c>
      <c r="I2330" s="464">
        <v>479778640419.0415</v>
      </c>
      <c r="J2330" s="462">
        <v>0.22030924757938153</v>
      </c>
      <c r="K2330" s="464">
        <v>14792141592.519974</v>
      </c>
      <c r="L2330" s="464">
        <v>0</v>
      </c>
      <c r="M2330" s="464">
        <v>201651717125.83609</v>
      </c>
      <c r="N2330" s="464">
        <v>63406896388.56498</v>
      </c>
      <c r="O2330" s="464">
        <v>21396.49492485464</v>
      </c>
      <c r="P2330" s="461">
        <v>403489.88629815879</v>
      </c>
      <c r="Q2330" s="461">
        <v>246204.5368375766</v>
      </c>
      <c r="R2330" s="464">
        <v>1107202616504.3796</v>
      </c>
      <c r="S2330" s="462">
        <v>0.51248766637670706</v>
      </c>
      <c r="T2330" s="462">
        <v>0.39002169187049224</v>
      </c>
      <c r="U2330" s="461">
        <v>17.905294096305358</v>
      </c>
      <c r="V2330" s="464">
        <v>8271074469025.6416</v>
      </c>
      <c r="W2330" s="460">
        <v>2610.6688608413783</v>
      </c>
      <c r="X2330" s="463">
        <v>4.1785196127702331E-2</v>
      </c>
      <c r="Y2330" s="476">
        <v>2.0000000000000001E-4</v>
      </c>
    </row>
    <row r="2331" spans="1:25" x14ac:dyDescent="0.2">
      <c r="A2331" s="475">
        <f t="shared" si="36"/>
        <v>2327</v>
      </c>
      <c r="B2331" s="462">
        <v>0.50467421080616304</v>
      </c>
      <c r="C2331" s="461">
        <v>3014.0541410629112</v>
      </c>
      <c r="D2331" s="462">
        <v>0.38594779764072445</v>
      </c>
      <c r="E2331" s="462">
        <v>0.51529375918088904</v>
      </c>
      <c r="F2331" s="516">
        <v>2023.75</v>
      </c>
      <c r="G2331" s="464">
        <v>386181057699.66943</v>
      </c>
      <c r="H2331" s="461">
        <v>6933460.8680594647</v>
      </c>
      <c r="I2331" s="464">
        <v>273160515341.64117</v>
      </c>
      <c r="J2331" s="462">
        <v>0.50467421080616304</v>
      </c>
      <c r="K2331" s="464">
        <v>2190988879.1397638</v>
      </c>
      <c r="L2331" s="464">
        <v>0</v>
      </c>
      <c r="M2331" s="464">
        <v>406229777310.0871</v>
      </c>
      <c r="N2331" s="464">
        <v>114349508793.81285</v>
      </c>
      <c r="O2331" s="464">
        <v>35420.907742172698</v>
      </c>
      <c r="P2331" s="461">
        <v>764689.72650797432</v>
      </c>
      <c r="Q2331" s="461">
        <v>467941.6848398138</v>
      </c>
      <c r="R2331" s="464">
        <v>1076017997197.1506</v>
      </c>
      <c r="S2331" s="462">
        <v>0.65932331286289747</v>
      </c>
      <c r="T2331" s="462">
        <v>0.46999903959168915</v>
      </c>
      <c r="U2331" s="461">
        <v>17.574933953012316</v>
      </c>
      <c r="V2331" s="464">
        <v>9800062211431.6465</v>
      </c>
      <c r="W2331" s="460">
        <v>3093.1272470954141</v>
      </c>
      <c r="X2331" s="463">
        <v>4.1316529633790983E-2</v>
      </c>
      <c r="Y2331" s="476">
        <v>2.0000000000000001E-4</v>
      </c>
    </row>
    <row r="2332" spans="1:25" x14ac:dyDescent="0.2">
      <c r="A2332" s="475">
        <f t="shared" si="36"/>
        <v>2328</v>
      </c>
      <c r="B2332" s="462">
        <v>0.45975994100715828</v>
      </c>
      <c r="C2332" s="461">
        <v>5998.9800663735004</v>
      </c>
      <c r="D2332" s="462">
        <v>0.58974558885903294</v>
      </c>
      <c r="E2332" s="462">
        <v>0.56201915806819336</v>
      </c>
      <c r="F2332" s="516">
        <v>2023.75</v>
      </c>
      <c r="G2332" s="464">
        <v>231365913829.40942</v>
      </c>
      <c r="H2332" s="461">
        <v>12146112.739816133</v>
      </c>
      <c r="I2332" s="464">
        <v>293245415394.25873</v>
      </c>
      <c r="J2332" s="462">
        <v>0.23461087998915053</v>
      </c>
      <c r="K2332" s="464">
        <v>3609872695.3328834</v>
      </c>
      <c r="L2332" s="464">
        <v>0</v>
      </c>
      <c r="M2332" s="464">
        <v>306025257244.86749</v>
      </c>
      <c r="N2332" s="464">
        <v>14559550620.783936</v>
      </c>
      <c r="O2332" s="464">
        <v>23087.954260129518</v>
      </c>
      <c r="P2332" s="461">
        <v>138040.07922987748</v>
      </c>
      <c r="Q2332" s="461">
        <v>55811.530235812148</v>
      </c>
      <c r="R2332" s="464">
        <v>895727763463.30896</v>
      </c>
      <c r="S2332" s="462">
        <v>0.60400920280934667</v>
      </c>
      <c r="T2332" s="462">
        <v>0.31563426520473653</v>
      </c>
      <c r="U2332" s="461">
        <v>17.895209521899254</v>
      </c>
      <c r="V2332" s="464">
        <v>5550061942818.3857</v>
      </c>
      <c r="W2332" s="460">
        <v>1752.0818189259774</v>
      </c>
      <c r="X2332" s="463">
        <v>4.1095477730959035E-2</v>
      </c>
      <c r="Y2332" s="476">
        <v>2.0000000000000001E-4</v>
      </c>
    </row>
    <row r="2333" spans="1:25" x14ac:dyDescent="0.2">
      <c r="A2333" s="475">
        <f t="shared" si="36"/>
        <v>2329</v>
      </c>
      <c r="B2333" s="462">
        <v>0.49830947497911704</v>
      </c>
      <c r="C2333" s="461">
        <v>5058.6280166949473</v>
      </c>
      <c r="D2333" s="462">
        <v>0.73589674785784176</v>
      </c>
      <c r="E2333" s="462">
        <v>0.59251727396807397</v>
      </c>
      <c r="F2333" s="516">
        <v>2026.17</v>
      </c>
      <c r="G2333" s="464">
        <v>146439755381.14233</v>
      </c>
      <c r="H2333" s="461">
        <v>16933958.527024228</v>
      </c>
      <c r="I2333" s="464">
        <v>453670139927.28479</v>
      </c>
      <c r="J2333" s="462">
        <v>0.33134735579336749</v>
      </c>
      <c r="K2333" s="464">
        <v>43743012524.083374</v>
      </c>
      <c r="L2333" s="464">
        <v>104547699984.20654</v>
      </c>
      <c r="M2333" s="464">
        <v>35584519648.837143</v>
      </c>
      <c r="N2333" s="464">
        <v>43980312890.002106</v>
      </c>
      <c r="O2333" s="464">
        <v>24664.381786372694</v>
      </c>
      <c r="P2333" s="461">
        <v>291856.07347723912</v>
      </c>
      <c r="Q2333" s="461">
        <v>163820.06724884617</v>
      </c>
      <c r="R2333" s="464">
        <v>778080042343.09338</v>
      </c>
      <c r="S2333" s="462">
        <v>0.46519196109837824</v>
      </c>
      <c r="T2333" s="462">
        <v>0.35877698328807317</v>
      </c>
      <c r="U2333" s="461">
        <v>16.008255332707865</v>
      </c>
      <c r="V2333" s="464">
        <v>5024580953614.3896</v>
      </c>
      <c r="W2333" s="460">
        <v>1585.7468461111471</v>
      </c>
      <c r="X2333" s="463">
        <v>4.4444623074314002E-2</v>
      </c>
      <c r="Y2333" s="476">
        <v>2.0000000000000001E-4</v>
      </c>
    </row>
    <row r="2334" spans="1:25" x14ac:dyDescent="0.2">
      <c r="A2334" s="475">
        <f t="shared" si="36"/>
        <v>2330</v>
      </c>
      <c r="B2334" s="462">
        <v>0.54851355915561395</v>
      </c>
      <c r="C2334" s="461">
        <v>6201.757330143686</v>
      </c>
      <c r="D2334" s="462">
        <v>0.92570356590344738</v>
      </c>
      <c r="E2334" s="462">
        <v>0.59379344561278402</v>
      </c>
      <c r="F2334" s="516">
        <v>2024.77</v>
      </c>
      <c r="G2334" s="464">
        <v>162436136084.9024</v>
      </c>
      <c r="H2334" s="461">
        <v>25400869.79492775</v>
      </c>
      <c r="I2334" s="464">
        <v>516153635393.08826</v>
      </c>
      <c r="J2334" s="462">
        <v>0.17026238039198649</v>
      </c>
      <c r="K2334" s="464">
        <v>3478090424.2758698</v>
      </c>
      <c r="L2334" s="464">
        <v>0</v>
      </c>
      <c r="M2334" s="464">
        <v>157264619776.67395</v>
      </c>
      <c r="N2334" s="464">
        <v>25375377769.932083</v>
      </c>
      <c r="O2334" s="464">
        <v>38315.404832802749</v>
      </c>
      <c r="P2334" s="461">
        <v>201794.3244175486</v>
      </c>
      <c r="Q2334" s="461">
        <v>94514.288209820297</v>
      </c>
      <c r="R2334" s="464">
        <v>955137913119.21265</v>
      </c>
      <c r="S2334" s="462">
        <v>0.44242060102644493</v>
      </c>
      <c r="T2334" s="462">
        <v>0.23381040159370334</v>
      </c>
      <c r="U2334" s="461">
        <v>17.347755696549115</v>
      </c>
      <c r="V2334" s="464">
        <v>4209116198702.5044</v>
      </c>
      <c r="W2334" s="460">
        <v>1326.2218232895234</v>
      </c>
      <c r="X2334" s="463">
        <v>4.3041595036459525E-2</v>
      </c>
      <c r="Y2334" s="476">
        <v>2.0000000000000001E-4</v>
      </c>
    </row>
    <row r="2335" spans="1:25" x14ac:dyDescent="0.2">
      <c r="A2335" s="475">
        <f t="shared" si="36"/>
        <v>2331</v>
      </c>
      <c r="B2335" s="462">
        <v>0.57205439642601508</v>
      </c>
      <c r="C2335" s="461">
        <v>5451.2035494280772</v>
      </c>
      <c r="D2335" s="462">
        <v>0.59666831447411584</v>
      </c>
      <c r="E2335" s="462">
        <v>0.18680658424895641</v>
      </c>
      <c r="F2335" s="516">
        <v>2025.71</v>
      </c>
      <c r="G2335" s="464">
        <v>163011988771.57376</v>
      </c>
      <c r="H2335" s="461">
        <v>11951483.783202689</v>
      </c>
      <c r="I2335" s="464">
        <v>371124917605.37909</v>
      </c>
      <c r="J2335" s="462">
        <v>0.36794910211966259</v>
      </c>
      <c r="K2335" s="464">
        <v>16189458872.17189</v>
      </c>
      <c r="L2335" s="464">
        <v>12547426086.124901</v>
      </c>
      <c r="M2335" s="464">
        <v>130210242692.40334</v>
      </c>
      <c r="N2335" s="464">
        <v>45026488742.361206</v>
      </c>
      <c r="O2335" s="464">
        <v>23888.928912968953</v>
      </c>
      <c r="P2335" s="461">
        <v>282659.98184519366</v>
      </c>
      <c r="Q2335" s="461">
        <v>160082.27244740573</v>
      </c>
      <c r="R2335" s="464">
        <v>812502740794.22009</v>
      </c>
      <c r="S2335" s="462">
        <v>0.56489552789027675</v>
      </c>
      <c r="T2335" s="462">
        <v>0.31378766423016613</v>
      </c>
      <c r="U2335" s="461">
        <v>16.739792282484849</v>
      </c>
      <c r="V2335" s="464">
        <v>4674226537400.3408</v>
      </c>
      <c r="W2335" s="460">
        <v>1471.7569422954527</v>
      </c>
      <c r="X2335" s="463">
        <v>4.4042849481314275E-2</v>
      </c>
      <c r="Y2335" s="476">
        <v>2.0000000000000001E-4</v>
      </c>
    </row>
    <row r="2336" spans="1:25" x14ac:dyDescent="0.2">
      <c r="A2336" s="475">
        <f t="shared" si="36"/>
        <v>2332</v>
      </c>
      <c r="B2336" s="462">
        <v>0.51991699342144915</v>
      </c>
      <c r="C2336" s="461">
        <v>5727.684225509106</v>
      </c>
      <c r="D2336" s="462">
        <v>0.69408728079816584</v>
      </c>
      <c r="E2336" s="462">
        <v>0.62020436114700517</v>
      </c>
      <c r="F2336" s="516">
        <v>2025.07</v>
      </c>
      <c r="G2336" s="464">
        <v>165979559255.86026</v>
      </c>
      <c r="H2336" s="461">
        <v>15595133.326983277</v>
      </c>
      <c r="I2336" s="464">
        <v>449747562261.315</v>
      </c>
      <c r="J2336" s="462">
        <v>0.41099097994787259</v>
      </c>
      <c r="K2336" s="464">
        <v>30319061544.520481</v>
      </c>
      <c r="L2336" s="464">
        <v>49928153183.29496</v>
      </c>
      <c r="M2336" s="464">
        <v>107991639456.01524</v>
      </c>
      <c r="N2336" s="464">
        <v>15800653759.256426</v>
      </c>
      <c r="O2336" s="464">
        <v>24161.11856074676</v>
      </c>
      <c r="P2336" s="461">
        <v>152462.94389143464</v>
      </c>
      <c r="Q2336" s="461">
        <v>64056.065520001182</v>
      </c>
      <c r="R2336" s="464">
        <v>832949909795.37292</v>
      </c>
      <c r="S2336" s="462">
        <v>0.5737102720215862</v>
      </c>
      <c r="T2336" s="462">
        <v>0.37822790724296823</v>
      </c>
      <c r="U2336" s="461">
        <v>15.974482210703377</v>
      </c>
      <c r="V2336" s="464">
        <v>5635845244553.6201</v>
      </c>
      <c r="W2336" s="460">
        <v>1779.5709957827876</v>
      </c>
      <c r="X2336" s="463">
        <v>4.4996333148200431E-2</v>
      </c>
      <c r="Y2336" s="476">
        <v>2.0000000000000001E-4</v>
      </c>
    </row>
    <row r="2337" spans="1:25" x14ac:dyDescent="0.2">
      <c r="A2337" s="475">
        <f t="shared" si="36"/>
        <v>2333</v>
      </c>
      <c r="B2337" s="462">
        <v>0.6387575936178348</v>
      </c>
      <c r="C2337" s="461">
        <v>1500</v>
      </c>
      <c r="D2337" s="462">
        <v>0.78831110150632755</v>
      </c>
      <c r="E2337" s="462">
        <v>0.43094981189491055</v>
      </c>
      <c r="F2337" s="516">
        <v>2026.75</v>
      </c>
      <c r="G2337" s="464">
        <v>119276011916.86267</v>
      </c>
      <c r="H2337" s="461">
        <v>21046692.731959395</v>
      </c>
      <c r="I2337" s="464">
        <v>642327220959.65466</v>
      </c>
      <c r="J2337" s="462">
        <v>0.51013942068080187</v>
      </c>
      <c r="K2337" s="464">
        <v>42274188729.503723</v>
      </c>
      <c r="L2337" s="464">
        <v>116684368778.70749</v>
      </c>
      <c r="M2337" s="464">
        <v>13927823321.293451</v>
      </c>
      <c r="N2337" s="464">
        <v>22287132422.752689</v>
      </c>
      <c r="O2337" s="464">
        <v>13283.527409828872</v>
      </c>
      <c r="P2337" s="461">
        <v>199809.80359312083</v>
      </c>
      <c r="Q2337" s="461">
        <v>95418.021624217319</v>
      </c>
      <c r="R2337" s="464">
        <v>968818776796.51636</v>
      </c>
      <c r="S2337" s="462">
        <v>0.57381060916154014</v>
      </c>
      <c r="T2337" s="462">
        <v>0.40870029229829147</v>
      </c>
      <c r="U2337" s="461">
        <v>14.695933218997428</v>
      </c>
      <c r="V2337" s="464">
        <v>6588658262724.8115</v>
      </c>
      <c r="W2337" s="460">
        <v>2078.3538028573234</v>
      </c>
      <c r="X2337" s="463">
        <v>4.8285716166798699E-2</v>
      </c>
      <c r="Y2337" s="476">
        <v>2.0000000000000001E-4</v>
      </c>
    </row>
    <row r="2338" spans="1:25" x14ac:dyDescent="0.2">
      <c r="A2338" s="475">
        <f t="shared" si="36"/>
        <v>2334</v>
      </c>
      <c r="B2338" s="462">
        <v>0.60914136517391704</v>
      </c>
      <c r="C2338" s="461">
        <v>6917.4727894291991</v>
      </c>
      <c r="D2338" s="462">
        <v>0.82969102775990633</v>
      </c>
      <c r="E2338" s="462">
        <v>0.44881033131040021</v>
      </c>
      <c r="F2338" s="516">
        <v>2024.31</v>
      </c>
      <c r="G2338" s="464">
        <v>243170638792.93869</v>
      </c>
      <c r="H2338" s="461">
        <v>20685467.495813653</v>
      </c>
      <c r="I2338" s="464">
        <v>599286064413.96326</v>
      </c>
      <c r="J2338" s="462">
        <v>0.4233150630755429</v>
      </c>
      <c r="K2338" s="464">
        <v>10143238245.697365</v>
      </c>
      <c r="L2338" s="464">
        <v>0</v>
      </c>
      <c r="M2338" s="464">
        <v>196716823448.27032</v>
      </c>
      <c r="N2338" s="464">
        <v>26932657048.070095</v>
      </c>
      <c r="O2338" s="464">
        <v>25594.454348265193</v>
      </c>
      <c r="P2338" s="461">
        <v>215672.35887992085</v>
      </c>
      <c r="Q2338" s="461">
        <v>105973.65213635223</v>
      </c>
      <c r="R2338" s="464">
        <v>1156066237295.2664</v>
      </c>
      <c r="S2338" s="462">
        <v>0.58780399149149565</v>
      </c>
      <c r="T2338" s="462">
        <v>0.37186109035922899</v>
      </c>
      <c r="U2338" s="461">
        <v>16.366624859137975</v>
      </c>
      <c r="V2338" s="464">
        <v>7672750427297.1416</v>
      </c>
      <c r="W2338" s="460">
        <v>2416.6476996742531</v>
      </c>
      <c r="X2338" s="463">
        <v>4.5132681904438053E-2</v>
      </c>
      <c r="Y2338" s="476">
        <v>2.0000000000000001E-4</v>
      </c>
    </row>
    <row r="2339" spans="1:25" x14ac:dyDescent="0.2">
      <c r="A2339" s="475">
        <f t="shared" si="36"/>
        <v>2335</v>
      </c>
      <c r="B2339" s="462">
        <v>0.56611878891710177</v>
      </c>
      <c r="C2339" s="461">
        <v>1500</v>
      </c>
      <c r="D2339" s="462">
        <v>1.0726924987549926</v>
      </c>
      <c r="E2339" s="462">
        <v>0.300810322708638</v>
      </c>
      <c r="F2339" s="516">
        <v>2024.52</v>
      </c>
      <c r="G2339" s="464">
        <v>370557318439.48499</v>
      </c>
      <c r="H2339" s="461">
        <v>37887380.901819788</v>
      </c>
      <c r="I2339" s="464">
        <v>874709719869.4248</v>
      </c>
      <c r="J2339" s="462">
        <v>0.32524473209812177</v>
      </c>
      <c r="K2339" s="464">
        <v>30913348678.159786</v>
      </c>
      <c r="L2339" s="464">
        <v>0</v>
      </c>
      <c r="M2339" s="464">
        <v>310748008230.5033</v>
      </c>
      <c r="N2339" s="464">
        <v>65583368761.639473</v>
      </c>
      <c r="O2339" s="464">
        <v>32405.280576361733</v>
      </c>
      <c r="P2339" s="461">
        <v>401718.83626805519</v>
      </c>
      <c r="Q2339" s="461">
        <v>239228.49724589323</v>
      </c>
      <c r="R2339" s="464">
        <v>1763744545809.4133</v>
      </c>
      <c r="S2339" s="462">
        <v>0.53646587804478674</v>
      </c>
      <c r="T2339" s="462">
        <v>0.33325256407868503</v>
      </c>
      <c r="U2339" s="461">
        <v>16.698530160861967</v>
      </c>
      <c r="V2339" s="464">
        <v>10784480740115.814</v>
      </c>
      <c r="W2339" s="460">
        <v>3404.5575831198439</v>
      </c>
      <c r="X2339" s="463">
        <v>4.3541084749473907E-2</v>
      </c>
      <c r="Y2339" s="476">
        <v>2.0000000000000001E-4</v>
      </c>
    </row>
    <row r="2340" spans="1:25" x14ac:dyDescent="0.2">
      <c r="A2340" s="475">
        <f t="shared" si="36"/>
        <v>2336</v>
      </c>
      <c r="B2340" s="462">
        <v>0.49800397680551106</v>
      </c>
      <c r="C2340" s="461">
        <v>4686.4347169290349</v>
      </c>
      <c r="D2340" s="462">
        <v>0.54695817872879371</v>
      </c>
      <c r="E2340" s="462">
        <v>0.45333973146025847</v>
      </c>
      <c r="F2340" s="516">
        <v>2024.1</v>
      </c>
      <c r="G2340" s="464">
        <v>94769594872.114456</v>
      </c>
      <c r="H2340" s="461">
        <v>10872773.084492691</v>
      </c>
      <c r="I2340" s="464">
        <v>332900661471.50775</v>
      </c>
      <c r="J2340" s="462">
        <v>0.41303936650055684</v>
      </c>
      <c r="K2340" s="464">
        <v>6622278199.1077852</v>
      </c>
      <c r="L2340" s="464">
        <v>0</v>
      </c>
      <c r="M2340" s="464">
        <v>99811478211.773361</v>
      </c>
      <c r="N2340" s="464">
        <v>31339926346.999039</v>
      </c>
      <c r="O2340" s="464">
        <v>14756.229148164763</v>
      </c>
      <c r="P2340" s="461">
        <v>237108.75222195761</v>
      </c>
      <c r="Q2340" s="461">
        <v>127058.97719342682</v>
      </c>
      <c r="R2340" s="464">
        <v>588269715997.7439</v>
      </c>
      <c r="S2340" s="462">
        <v>0.54646281457885493</v>
      </c>
      <c r="T2340" s="462">
        <v>0.33962188877883681</v>
      </c>
      <c r="U2340" s="461">
        <v>15.804330822592926</v>
      </c>
      <c r="V2340" s="464">
        <v>3576768001011.9512</v>
      </c>
      <c r="W2340" s="460">
        <v>1128.0170984410249</v>
      </c>
      <c r="X2340" s="463">
        <v>4.4575678427048078E-2</v>
      </c>
      <c r="Y2340" s="476">
        <v>2.0000000000000001E-4</v>
      </c>
    </row>
    <row r="2341" spans="1:25" x14ac:dyDescent="0.2">
      <c r="A2341" s="475">
        <f t="shared" si="36"/>
        <v>2337</v>
      </c>
      <c r="B2341" s="462">
        <v>0.49812852441389832</v>
      </c>
      <c r="C2341" s="461">
        <v>1500</v>
      </c>
      <c r="D2341" s="462">
        <v>0.69499400233567343</v>
      </c>
      <c r="E2341" s="462">
        <v>0.556206900542774</v>
      </c>
      <c r="F2341" s="516">
        <v>2025.9</v>
      </c>
      <c r="G2341" s="464">
        <v>84267669758.29834</v>
      </c>
      <c r="H2341" s="461">
        <v>16714747.051204473</v>
      </c>
      <c r="I2341" s="464">
        <v>386693834291.86432</v>
      </c>
      <c r="J2341" s="462">
        <v>0.25178070954562815</v>
      </c>
      <c r="K2341" s="464">
        <v>23694459916.504356</v>
      </c>
      <c r="L2341" s="464">
        <v>56021871923.301765</v>
      </c>
      <c r="M2341" s="464">
        <v>66966247226.323547</v>
      </c>
      <c r="N2341" s="464">
        <v>76115811343.787506</v>
      </c>
      <c r="O2341" s="464">
        <v>31581.752174164434</v>
      </c>
      <c r="P2341" s="461">
        <v>452221.062366887</v>
      </c>
      <c r="Q2341" s="461">
        <v>289035.1300905167</v>
      </c>
      <c r="R2341" s="464">
        <v>722083724225.80994</v>
      </c>
      <c r="S2341" s="462">
        <v>0.43429002369636321</v>
      </c>
      <c r="T2341" s="462">
        <v>0.208792263008058</v>
      </c>
      <c r="U2341" s="461">
        <v>16.138239622942127</v>
      </c>
      <c r="V2341" s="464">
        <v>2783804319152.3003</v>
      </c>
      <c r="W2341" s="460">
        <v>878.75438893654075</v>
      </c>
      <c r="X2341" s="463">
        <v>4.3735786890981447E-2</v>
      </c>
      <c r="Y2341" s="476">
        <v>2.0000000000000001E-4</v>
      </c>
    </row>
    <row r="2342" spans="1:25" x14ac:dyDescent="0.2">
      <c r="A2342" s="475">
        <f t="shared" si="36"/>
        <v>2338</v>
      </c>
      <c r="B2342" s="462">
        <v>0.47552401038046477</v>
      </c>
      <c r="C2342" s="461">
        <v>4633.0885769233992</v>
      </c>
      <c r="D2342" s="462">
        <v>0.72005819417511308</v>
      </c>
      <c r="E2342" s="462">
        <v>0.34859453528929024</v>
      </c>
      <c r="F2342" s="516">
        <v>2024.21</v>
      </c>
      <c r="G2342" s="464">
        <v>457876827487.81689</v>
      </c>
      <c r="H2342" s="461">
        <v>16706134.582447844</v>
      </c>
      <c r="I2342" s="464">
        <v>416528715826.86719</v>
      </c>
      <c r="J2342" s="462">
        <v>0.32132603044598129</v>
      </c>
      <c r="K2342" s="464">
        <v>10688105798.949617</v>
      </c>
      <c r="L2342" s="464">
        <v>0</v>
      </c>
      <c r="M2342" s="464">
        <v>268318060902.20233</v>
      </c>
      <c r="N2342" s="464">
        <v>41730764179.117523</v>
      </c>
      <c r="O2342" s="464">
        <v>34398.05756804721</v>
      </c>
      <c r="P2342" s="461">
        <v>295105.47230520326</v>
      </c>
      <c r="Q2342" s="461">
        <v>166626.67565366795</v>
      </c>
      <c r="R2342" s="464">
        <v>1138878535048.4541</v>
      </c>
      <c r="S2342" s="462">
        <v>0.60350959429041706</v>
      </c>
      <c r="T2342" s="462">
        <v>0.49690870879866739</v>
      </c>
      <c r="U2342" s="461">
        <v>17.81682385940179</v>
      </c>
      <c r="V2342" s="464">
        <v>10967839830707.4</v>
      </c>
      <c r="W2342" s="460">
        <v>3460.5069061231134</v>
      </c>
      <c r="X2342" s="463">
        <v>4.132060467578217E-2</v>
      </c>
      <c r="Y2342" s="476">
        <v>2.0000000000000001E-4</v>
      </c>
    </row>
    <row r="2343" spans="1:25" x14ac:dyDescent="0.2">
      <c r="A2343" s="475">
        <f t="shared" si="36"/>
        <v>2339</v>
      </c>
      <c r="B2343" s="462">
        <v>0.5061923642010927</v>
      </c>
      <c r="C2343" s="461">
        <v>5223.2589597593478</v>
      </c>
      <c r="D2343" s="462">
        <v>0.47054139998374273</v>
      </c>
      <c r="E2343" s="462">
        <v>0.68405039844590387</v>
      </c>
      <c r="F2343" s="516">
        <v>2024.4</v>
      </c>
      <c r="G2343" s="464">
        <v>361908267545.52161</v>
      </c>
      <c r="H2343" s="461">
        <v>8610218.2509667035</v>
      </c>
      <c r="I2343" s="464">
        <v>281183177411.81506</v>
      </c>
      <c r="J2343" s="462">
        <v>0.42935497053270277</v>
      </c>
      <c r="K2343" s="464">
        <v>5666675755.1051903</v>
      </c>
      <c r="L2343" s="464">
        <v>0</v>
      </c>
      <c r="M2343" s="464">
        <v>227375383106.49057</v>
      </c>
      <c r="N2343" s="464">
        <v>9006242700.8867912</v>
      </c>
      <c r="O2343" s="464">
        <v>16621.915161406567</v>
      </c>
      <c r="P2343" s="461">
        <v>106743.33697323273</v>
      </c>
      <c r="Q2343" s="461">
        <v>36802.814916019677</v>
      </c>
      <c r="R2343" s="464">
        <v>838831062145.69861</v>
      </c>
      <c r="S2343" s="462">
        <v>0.66581246002971217</v>
      </c>
      <c r="T2343" s="462">
        <v>0.53671476060498624</v>
      </c>
      <c r="U2343" s="461">
        <v>17.812611759299141</v>
      </c>
      <c r="V2343" s="464">
        <v>8800464416438.4805</v>
      </c>
      <c r="W2343" s="460">
        <v>2777.8695783293201</v>
      </c>
      <c r="X2343" s="463">
        <v>4.0932977938165388E-2</v>
      </c>
      <c r="Y2343" s="476">
        <v>2.0000000000000001E-4</v>
      </c>
    </row>
    <row r="2344" spans="1:25" x14ac:dyDescent="0.2">
      <c r="A2344" s="475">
        <f t="shared" si="36"/>
        <v>2340</v>
      </c>
      <c r="B2344" s="462">
        <v>0.5866616190619135</v>
      </c>
      <c r="C2344" s="461">
        <v>8175.3560184940288</v>
      </c>
      <c r="D2344" s="462">
        <v>0.59217396178009918</v>
      </c>
      <c r="E2344" s="462">
        <v>0.45787853389683492</v>
      </c>
      <c r="F2344" s="516">
        <v>2025.5</v>
      </c>
      <c r="G2344" s="464">
        <v>130083451878.78114</v>
      </c>
      <c r="H2344" s="461">
        <v>11625442.257401705</v>
      </c>
      <c r="I2344" s="464">
        <v>312222132349.76123</v>
      </c>
      <c r="J2344" s="462">
        <v>0.28713034860469155</v>
      </c>
      <c r="K2344" s="464">
        <v>16970444954.091961</v>
      </c>
      <c r="L2344" s="464">
        <v>38968485954.508904</v>
      </c>
      <c r="M2344" s="464">
        <v>101594271263.50485</v>
      </c>
      <c r="N2344" s="464">
        <v>33568361766.510963</v>
      </c>
      <c r="O2344" s="464">
        <v>28133.669897424799</v>
      </c>
      <c r="P2344" s="461">
        <v>236956.10195232678</v>
      </c>
      <c r="Q2344" s="461">
        <v>126000.65354019094</v>
      </c>
      <c r="R2344" s="464">
        <v>666227279897.27161</v>
      </c>
      <c r="S2344" s="462">
        <v>0.52198492952066844</v>
      </c>
      <c r="T2344" s="462">
        <v>0.31540069100071799</v>
      </c>
      <c r="U2344" s="461">
        <v>16.598827184193368</v>
      </c>
      <c r="V2344" s="464">
        <v>3879583898750.1211</v>
      </c>
      <c r="W2344" s="460">
        <v>1224.4080305816829</v>
      </c>
      <c r="X2344" s="463">
        <v>4.3687641563791749E-2</v>
      </c>
      <c r="Y2344" s="476">
        <v>2.0000000000000001E-4</v>
      </c>
    </row>
    <row r="2345" spans="1:25" x14ac:dyDescent="0.2">
      <c r="A2345" s="475">
        <f t="shared" si="36"/>
        <v>2341</v>
      </c>
      <c r="B2345" s="462">
        <v>0.60455192136873537</v>
      </c>
      <c r="C2345" s="461">
        <v>8030.5429109209717</v>
      </c>
      <c r="D2345" s="462">
        <v>0.86234990330381922</v>
      </c>
      <c r="E2345" s="462">
        <v>0.6968475619790373</v>
      </c>
      <c r="F2345" s="516">
        <v>2024.83</v>
      </c>
      <c r="G2345" s="464">
        <v>481319316911.18976</v>
      </c>
      <c r="H2345" s="461">
        <v>22205133.258298967</v>
      </c>
      <c r="I2345" s="464">
        <v>525230270457.45825</v>
      </c>
      <c r="J2345" s="462">
        <v>0.27333386595922926</v>
      </c>
      <c r="K2345" s="464">
        <v>22040223089.831066</v>
      </c>
      <c r="L2345" s="464">
        <v>0</v>
      </c>
      <c r="M2345" s="464">
        <v>351174243559.66235</v>
      </c>
      <c r="N2345" s="464">
        <v>59469522489.111221</v>
      </c>
      <c r="O2345" s="464">
        <v>25447.944838062966</v>
      </c>
      <c r="P2345" s="461">
        <v>375598.46839728183</v>
      </c>
      <c r="Q2345" s="461">
        <v>224500.6243593106</v>
      </c>
      <c r="R2345" s="464">
        <v>1473806545668.8137</v>
      </c>
      <c r="S2345" s="462">
        <v>0.58367238677552724</v>
      </c>
      <c r="T2345" s="462">
        <v>0.40121825615322437</v>
      </c>
      <c r="U2345" s="461">
        <v>17.821322105341046</v>
      </c>
      <c r="V2345" s="464">
        <v>11339810089632.717</v>
      </c>
      <c r="W2345" s="460">
        <v>3580.0405588510016</v>
      </c>
      <c r="X2345" s="463">
        <v>4.1935027984896713E-2</v>
      </c>
      <c r="Y2345" s="476">
        <v>2.0000000000000001E-4</v>
      </c>
    </row>
    <row r="2346" spans="1:25" x14ac:dyDescent="0.2">
      <c r="A2346" s="475">
        <f t="shared" si="36"/>
        <v>2342</v>
      </c>
      <c r="B2346" s="462">
        <v>0.58306336083226074</v>
      </c>
      <c r="C2346" s="461">
        <v>2258.1676624041697</v>
      </c>
      <c r="D2346" s="462">
        <v>0.92823087556369344</v>
      </c>
      <c r="E2346" s="462">
        <v>0.3095123335287534</v>
      </c>
      <c r="F2346" s="516">
        <v>2023.75</v>
      </c>
      <c r="G2346" s="464">
        <v>541706026434.6925</v>
      </c>
      <c r="H2346" s="461">
        <v>27368167.625133984</v>
      </c>
      <c r="I2346" s="464">
        <v>562753011715.5741</v>
      </c>
      <c r="J2346" s="462">
        <v>0.25657941467336065</v>
      </c>
      <c r="K2346" s="464">
        <v>16959373167.05422</v>
      </c>
      <c r="L2346" s="464">
        <v>0</v>
      </c>
      <c r="M2346" s="464">
        <v>529165969688.17584</v>
      </c>
      <c r="N2346" s="464">
        <v>70966505634.40358</v>
      </c>
      <c r="O2346" s="464">
        <v>30044.851112137705</v>
      </c>
      <c r="P2346" s="461">
        <v>453137.1620327743</v>
      </c>
      <c r="Q2346" s="461">
        <v>282896.19641693198</v>
      </c>
      <c r="R2346" s="464">
        <v>1747193306080.9885</v>
      </c>
      <c r="S2346" s="462">
        <v>0.59708715407371227</v>
      </c>
      <c r="T2346" s="462">
        <v>0.38216279053880381</v>
      </c>
      <c r="U2346" s="461">
        <v>17.83354661743391</v>
      </c>
      <c r="V2346" s="464">
        <v>13185082785699.264</v>
      </c>
      <c r="W2346" s="460">
        <v>4155.9850765716974</v>
      </c>
      <c r="X2346" s="463">
        <v>4.0511141059773333E-2</v>
      </c>
      <c r="Y2346" s="476">
        <v>2.0000000000000001E-4</v>
      </c>
    </row>
    <row r="2347" spans="1:25" x14ac:dyDescent="0.2">
      <c r="A2347" s="475">
        <f t="shared" si="36"/>
        <v>2343</v>
      </c>
      <c r="B2347" s="462">
        <v>0.52665422959772046</v>
      </c>
      <c r="C2347" s="461">
        <v>3825.9803676620095</v>
      </c>
      <c r="D2347" s="462">
        <v>0.78646179841995101</v>
      </c>
      <c r="E2347" s="462">
        <v>0.2548565729018103</v>
      </c>
      <c r="F2347" s="516">
        <v>2023.77</v>
      </c>
      <c r="G2347" s="464">
        <v>338878516021.88818</v>
      </c>
      <c r="H2347" s="461">
        <v>19819605.334848128</v>
      </c>
      <c r="I2347" s="464">
        <v>554743141237.85718</v>
      </c>
      <c r="J2347" s="462">
        <v>0.41676650739553811</v>
      </c>
      <c r="K2347" s="464">
        <v>11604398734.878639</v>
      </c>
      <c r="L2347" s="464">
        <v>0</v>
      </c>
      <c r="M2347" s="464">
        <v>496269395779.36798</v>
      </c>
      <c r="N2347" s="464">
        <v>26586845691.211147</v>
      </c>
      <c r="O2347" s="464">
        <v>29348.919543138582</v>
      </c>
      <c r="P2347" s="461">
        <v>214826.56587045977</v>
      </c>
      <c r="Q2347" s="461">
        <v>106142.07037799724</v>
      </c>
      <c r="R2347" s="464">
        <v>1559480831688.2207</v>
      </c>
      <c r="S2347" s="462">
        <v>0.64990215113612582</v>
      </c>
      <c r="T2347" s="462">
        <v>0.3482691972058779</v>
      </c>
      <c r="U2347" s="461">
        <v>16.721250247603525</v>
      </c>
      <c r="V2347" s="464">
        <v>10041690839599.527</v>
      </c>
      <c r="W2347" s="460">
        <v>3169.3152842637942</v>
      </c>
      <c r="X2347" s="463">
        <v>4.3409955216631955E-2</v>
      </c>
      <c r="Y2347" s="476">
        <v>2.0000000000000001E-4</v>
      </c>
    </row>
    <row r="2348" spans="1:25" x14ac:dyDescent="0.2">
      <c r="A2348" s="475">
        <f t="shared" si="36"/>
        <v>2344</v>
      </c>
      <c r="B2348" s="462">
        <v>0.26239234137758716</v>
      </c>
      <c r="C2348" s="461">
        <v>1500</v>
      </c>
      <c r="D2348" s="462">
        <v>0.55689938311319953</v>
      </c>
      <c r="E2348" s="462">
        <v>0.36387981974204409</v>
      </c>
      <c r="F2348" s="516">
        <v>2023.75</v>
      </c>
      <c r="G2348" s="464">
        <v>355091712713.68713</v>
      </c>
      <c r="H2348" s="461">
        <v>12131612.00929917</v>
      </c>
      <c r="I2348" s="464">
        <v>353629447857.84808</v>
      </c>
      <c r="J2348" s="462">
        <v>0.26239234137758716</v>
      </c>
      <c r="K2348" s="464">
        <v>8687819986.2959843</v>
      </c>
      <c r="L2348" s="464">
        <v>0</v>
      </c>
      <c r="M2348" s="464">
        <v>305058880335.69513</v>
      </c>
      <c r="N2348" s="464">
        <v>29977026264.453571</v>
      </c>
      <c r="O2348" s="464">
        <v>24827.198773175707</v>
      </c>
      <c r="P2348" s="461">
        <v>230482.17760523979</v>
      </c>
      <c r="Q2348" s="461">
        <v>121949.49961049034</v>
      </c>
      <c r="R2348" s="464">
        <v>977301221668.24255</v>
      </c>
      <c r="S2348" s="462">
        <v>0.5838946660759623</v>
      </c>
      <c r="T2348" s="462">
        <v>0.43252501491019307</v>
      </c>
      <c r="U2348" s="461">
        <v>18.024347065615867</v>
      </c>
      <c r="V2348" s="464">
        <v>8317190823161.3799</v>
      </c>
      <c r="W2348" s="460">
        <v>2625.8280097289003</v>
      </c>
      <c r="X2348" s="463">
        <v>4.0790628768077423E-2</v>
      </c>
      <c r="Y2348" s="476">
        <v>2.0000000000000001E-4</v>
      </c>
    </row>
    <row r="2349" spans="1:25" x14ac:dyDescent="0.2">
      <c r="A2349" s="475">
        <f t="shared" si="36"/>
        <v>2345</v>
      </c>
      <c r="B2349" s="462">
        <v>0.48744829997272904</v>
      </c>
      <c r="C2349" s="461">
        <v>8093.1969003931627</v>
      </c>
      <c r="D2349" s="462">
        <v>0.73644058790996059</v>
      </c>
      <c r="E2349" s="462">
        <v>0.45579074522333923</v>
      </c>
      <c r="F2349" s="516">
        <v>2024.58</v>
      </c>
      <c r="G2349" s="464">
        <v>296418281149.37964</v>
      </c>
      <c r="H2349" s="461">
        <v>16883169.451763175</v>
      </c>
      <c r="I2349" s="464">
        <v>438275913611.41864</v>
      </c>
      <c r="J2349" s="462">
        <v>0.32863342410552754</v>
      </c>
      <c r="K2349" s="464">
        <v>10428509038.195494</v>
      </c>
      <c r="L2349" s="464">
        <v>0</v>
      </c>
      <c r="M2349" s="464">
        <v>211791868025.19659</v>
      </c>
      <c r="N2349" s="464">
        <v>25596263541.055157</v>
      </c>
      <c r="O2349" s="464">
        <v>13586.24373007742</v>
      </c>
      <c r="P2349" s="461">
        <v>205277.74445957941</v>
      </c>
      <c r="Q2349" s="461">
        <v>100207.6679075117</v>
      </c>
      <c r="R2349" s="464">
        <v>987781065805.44299</v>
      </c>
      <c r="S2349" s="462">
        <v>0.57393035154114169</v>
      </c>
      <c r="T2349" s="462">
        <v>0.39887256823688505</v>
      </c>
      <c r="U2349" s="461">
        <v>17.462349871472089</v>
      </c>
      <c r="V2349" s="464">
        <v>7517069446960.8848</v>
      </c>
      <c r="W2349" s="460">
        <v>2373.4222143640154</v>
      </c>
      <c r="X2349" s="463">
        <v>4.2140781352259619E-2</v>
      </c>
      <c r="Y2349" s="476">
        <v>2.0000000000000001E-4</v>
      </c>
    </row>
    <row r="2350" spans="1:25" x14ac:dyDescent="0.2">
      <c r="A2350" s="475">
        <f t="shared" si="36"/>
        <v>2346</v>
      </c>
      <c r="B2350" s="462">
        <v>0.52366935439982909</v>
      </c>
      <c r="C2350" s="461">
        <v>6829.852840278465</v>
      </c>
      <c r="D2350" s="462">
        <v>0.78663147874817263</v>
      </c>
      <c r="E2350" s="462">
        <v>0.43760301128033147</v>
      </c>
      <c r="F2350" s="516">
        <v>2025.51</v>
      </c>
      <c r="G2350" s="464">
        <v>176311998119.73648</v>
      </c>
      <c r="H2350" s="461">
        <v>19345568.198358353</v>
      </c>
      <c r="I2350" s="464">
        <v>415966669107.81384</v>
      </c>
      <c r="J2350" s="462">
        <v>0.13062828770636759</v>
      </c>
      <c r="K2350" s="464">
        <v>17380540314.452934</v>
      </c>
      <c r="L2350" s="464">
        <v>32469710486.48098</v>
      </c>
      <c r="M2350" s="464">
        <v>118038867390.67447</v>
      </c>
      <c r="N2350" s="464">
        <v>27856396324.922489</v>
      </c>
      <c r="O2350" s="464">
        <v>37194.829870270121</v>
      </c>
      <c r="P2350" s="461">
        <v>201568.26702452012</v>
      </c>
      <c r="Q2350" s="461">
        <v>96691.961992228375</v>
      </c>
      <c r="R2350" s="464">
        <v>794254337262.64734</v>
      </c>
      <c r="S2350" s="462">
        <v>0.42227663440415647</v>
      </c>
      <c r="T2350" s="462">
        <v>0.2672839630131309</v>
      </c>
      <c r="U2350" s="461">
        <v>17.861009087887293</v>
      </c>
      <c r="V2350" s="464">
        <v>4067648282879.0698</v>
      </c>
      <c r="W2350" s="460">
        <v>1284.2583002403671</v>
      </c>
      <c r="X2350" s="463">
        <v>4.1985800312817477E-2</v>
      </c>
      <c r="Y2350" s="476">
        <v>2.0000000000000001E-4</v>
      </c>
    </row>
    <row r="2351" spans="1:25" x14ac:dyDescent="0.2">
      <c r="A2351" s="475">
        <f t="shared" si="36"/>
        <v>2347</v>
      </c>
      <c r="B2351" s="462">
        <v>0.41204641996291358</v>
      </c>
      <c r="C2351" s="461">
        <v>3977.2119919355328</v>
      </c>
      <c r="D2351" s="462">
        <v>0.85204010544529296</v>
      </c>
      <c r="E2351" s="462">
        <v>0.40575791246497961</v>
      </c>
      <c r="F2351" s="516">
        <v>2025.11</v>
      </c>
      <c r="G2351" s="464">
        <v>260839630519.8963</v>
      </c>
      <c r="H2351" s="461">
        <v>22326974.321441498</v>
      </c>
      <c r="I2351" s="464">
        <v>534337950076.95612</v>
      </c>
      <c r="J2351" s="462">
        <v>0.2843739278090528</v>
      </c>
      <c r="K2351" s="464">
        <v>26201249356.606941</v>
      </c>
      <c r="L2351" s="464">
        <v>79122213985.892899</v>
      </c>
      <c r="M2351" s="464">
        <v>110875431114.40753</v>
      </c>
      <c r="N2351" s="464">
        <v>42885607136.394012</v>
      </c>
      <c r="O2351" s="464">
        <v>25532.320408859759</v>
      </c>
      <c r="P2351" s="461">
        <v>288265.40633669461</v>
      </c>
      <c r="Q2351" s="461">
        <v>158570.24686236866</v>
      </c>
      <c r="R2351" s="464">
        <v>1086719798973.7157</v>
      </c>
      <c r="S2351" s="462">
        <v>0.51390541730352379</v>
      </c>
      <c r="T2351" s="462">
        <v>0.32617764690445444</v>
      </c>
      <c r="U2351" s="461">
        <v>17.330711991182323</v>
      </c>
      <c r="V2351" s="464">
        <v>6712043507558.6973</v>
      </c>
      <c r="W2351" s="460">
        <v>2114.3377515197831</v>
      </c>
      <c r="X2351" s="463">
        <v>4.2624276062141454E-2</v>
      </c>
      <c r="Y2351" s="476">
        <v>2.0000000000000001E-4</v>
      </c>
    </row>
    <row r="2352" spans="1:25" x14ac:dyDescent="0.2">
      <c r="A2352" s="475">
        <f t="shared" si="36"/>
        <v>2348</v>
      </c>
      <c r="B2352" s="462">
        <v>0.63431305901947455</v>
      </c>
      <c r="C2352" s="461">
        <v>7054.3011284597032</v>
      </c>
      <c r="D2352" s="462">
        <v>0.79339217609813217</v>
      </c>
      <c r="E2352" s="462">
        <v>0.44198039374905651</v>
      </c>
      <c r="F2352" s="516">
        <v>2026.74</v>
      </c>
      <c r="G2352" s="464">
        <v>95015613019.886673</v>
      </c>
      <c r="H2352" s="461">
        <v>18696142.521857757</v>
      </c>
      <c r="I2352" s="464">
        <v>459875759554.06836</v>
      </c>
      <c r="J2352" s="462">
        <v>0.29868253502234776</v>
      </c>
      <c r="K2352" s="464">
        <v>22659727749.354301</v>
      </c>
      <c r="L2352" s="464">
        <v>25435130953.780842</v>
      </c>
      <c r="M2352" s="464">
        <v>18532299100.307739</v>
      </c>
      <c r="N2352" s="464">
        <v>25759378253.634167</v>
      </c>
      <c r="O2352" s="464">
        <v>29822.456490333643</v>
      </c>
      <c r="P2352" s="461">
        <v>246903.2436050828</v>
      </c>
      <c r="Q2352" s="461">
        <v>99865.454048671847</v>
      </c>
      <c r="R2352" s="464">
        <v>684464845158.16833</v>
      </c>
      <c r="S2352" s="462">
        <v>0.43454994774910716</v>
      </c>
      <c r="T2352" s="462">
        <v>0.29961372203499903</v>
      </c>
      <c r="U2352" s="461">
        <v>15.576438760041562</v>
      </c>
      <c r="V2352" s="464">
        <v>3509787135806.6753</v>
      </c>
      <c r="W2352" s="460">
        <v>1106.8635590284705</v>
      </c>
      <c r="X2352" s="463">
        <v>4.7638406608771729E-2</v>
      </c>
      <c r="Y2352" s="476">
        <v>2.0000000000000001E-4</v>
      </c>
    </row>
    <row r="2353" spans="1:25" x14ac:dyDescent="0.2">
      <c r="A2353" s="475">
        <f t="shared" si="36"/>
        <v>2349</v>
      </c>
      <c r="B2353" s="462">
        <v>0.53823615040459583</v>
      </c>
      <c r="C2353" s="461">
        <v>5926.8669822656848</v>
      </c>
      <c r="D2353" s="462">
        <v>0.83460039968526767</v>
      </c>
      <c r="E2353" s="462">
        <v>0.10768429410233532</v>
      </c>
      <c r="F2353" s="516">
        <v>2024.94</v>
      </c>
      <c r="G2353" s="464">
        <v>472597855690.57812</v>
      </c>
      <c r="H2353" s="461">
        <v>21610904.161797024</v>
      </c>
      <c r="I2353" s="464">
        <v>508239086389.98541</v>
      </c>
      <c r="J2353" s="462">
        <v>0.23388685107728013</v>
      </c>
      <c r="K2353" s="464">
        <v>14362893568.28581</v>
      </c>
      <c r="L2353" s="464">
        <v>0</v>
      </c>
      <c r="M2353" s="464">
        <v>347088467293.40497</v>
      </c>
      <c r="N2353" s="464">
        <v>102832890623.97621</v>
      </c>
      <c r="O2353" s="464">
        <v>30507.867493866685</v>
      </c>
      <c r="P2353" s="461">
        <v>552752.78277035709</v>
      </c>
      <c r="Q2353" s="461">
        <v>364693.361177705</v>
      </c>
      <c r="R2353" s="464">
        <v>1501612339274.9641</v>
      </c>
      <c r="S2353" s="462">
        <v>0.56343760003112231</v>
      </c>
      <c r="T2353" s="462">
        <v>0.37138734683504265</v>
      </c>
      <c r="U2353" s="461">
        <v>18.056694442371096</v>
      </c>
      <c r="V2353" s="464">
        <v>10892214809079.277</v>
      </c>
      <c r="W2353" s="460">
        <v>3434.5976776537905</v>
      </c>
      <c r="X2353" s="463">
        <v>4.1256017932527075E-2</v>
      </c>
      <c r="Y2353" s="476">
        <v>2.0000000000000001E-4</v>
      </c>
    </row>
    <row r="2354" spans="1:25" x14ac:dyDescent="0.2">
      <c r="A2354" s="475">
        <f t="shared" si="36"/>
        <v>2350</v>
      </c>
      <c r="B2354" s="462">
        <v>0.59209618556153032</v>
      </c>
      <c r="C2354" s="461">
        <v>9632.4624933806917</v>
      </c>
      <c r="D2354" s="462">
        <v>1.0459319546039794</v>
      </c>
      <c r="E2354" s="462">
        <v>0.52578522790216908</v>
      </c>
      <c r="F2354" s="516">
        <v>2024.81</v>
      </c>
      <c r="G2354" s="464">
        <v>180425327950.43732</v>
      </c>
      <c r="H2354" s="461">
        <v>32948947.113213751</v>
      </c>
      <c r="I2354" s="464">
        <v>663059294723.604</v>
      </c>
      <c r="J2354" s="462">
        <v>0.2796417215156789</v>
      </c>
      <c r="K2354" s="464">
        <v>19593106115.325222</v>
      </c>
      <c r="L2354" s="464">
        <v>0</v>
      </c>
      <c r="M2354" s="464">
        <v>146468120900.18219</v>
      </c>
      <c r="N2354" s="464">
        <v>72491485784.71022</v>
      </c>
      <c r="O2354" s="464">
        <v>26405.973862178682</v>
      </c>
      <c r="P2354" s="461">
        <v>490107.96021940478</v>
      </c>
      <c r="Q2354" s="461">
        <v>308496.20402022894</v>
      </c>
      <c r="R2354" s="464">
        <v>1142354242280.1182</v>
      </c>
      <c r="S2354" s="462">
        <v>0.45717259939760807</v>
      </c>
      <c r="T2354" s="462">
        <v>0.31459724736556216</v>
      </c>
      <c r="U2354" s="461">
        <v>15.951104526792779</v>
      </c>
      <c r="V2354" s="464">
        <v>6109670743977.8105</v>
      </c>
      <c r="W2354" s="460">
        <v>1928.455807514003</v>
      </c>
      <c r="X2354" s="463">
        <v>4.6245878136645935E-2</v>
      </c>
      <c r="Y2354" s="476">
        <v>2.0000000000000001E-4</v>
      </c>
    </row>
    <row r="2355" spans="1:25" x14ac:dyDescent="0.2">
      <c r="A2355" s="475">
        <f t="shared" si="36"/>
        <v>2351</v>
      </c>
      <c r="B2355" s="462">
        <v>0.46546011783403074</v>
      </c>
      <c r="C2355" s="461">
        <v>2953.3645545973932</v>
      </c>
      <c r="D2355" s="462">
        <v>0.87228479333907027</v>
      </c>
      <c r="E2355" s="462">
        <v>0.57295129629941344</v>
      </c>
      <c r="F2355" s="516">
        <v>2023.75</v>
      </c>
      <c r="G2355" s="464">
        <v>443640788839.6886</v>
      </c>
      <c r="H2355" s="461">
        <v>24485096.052446883</v>
      </c>
      <c r="I2355" s="464">
        <v>653626801063.84753</v>
      </c>
      <c r="J2355" s="462">
        <v>0.35404981030529514</v>
      </c>
      <c r="K2355" s="464">
        <v>13706956249.299057</v>
      </c>
      <c r="L2355" s="464">
        <v>0</v>
      </c>
      <c r="M2355" s="464">
        <v>460856908454.92145</v>
      </c>
      <c r="N2355" s="464">
        <v>32966239061.363987</v>
      </c>
      <c r="O2355" s="464">
        <v>27421.401783646375</v>
      </c>
      <c r="P2355" s="461">
        <v>233194.32719024338</v>
      </c>
      <c r="Q2355" s="461">
        <v>117774.83585195732</v>
      </c>
      <c r="R2355" s="464">
        <v>1607683076155.7573</v>
      </c>
      <c r="S2355" s="462">
        <v>0.6045433233380334</v>
      </c>
      <c r="T2355" s="462">
        <v>0.38358347263619302</v>
      </c>
      <c r="U2355" s="461">
        <v>17.288313134414061</v>
      </c>
      <c r="V2355" s="464">
        <v>11874474635648.322</v>
      </c>
      <c r="W2355" s="460">
        <v>3750.2746716539659</v>
      </c>
      <c r="X2355" s="463">
        <v>4.1613267476489413E-2</v>
      </c>
      <c r="Y2355" s="476">
        <v>2.0000000000000001E-4</v>
      </c>
    </row>
    <row r="2356" spans="1:25" x14ac:dyDescent="0.2">
      <c r="A2356" s="475">
        <f t="shared" si="36"/>
        <v>2352</v>
      </c>
      <c r="B2356" s="462">
        <v>0.56520925622370477</v>
      </c>
      <c r="C2356" s="461">
        <v>5789.1439074986793</v>
      </c>
      <c r="D2356" s="462">
        <v>0.74083901327876089</v>
      </c>
      <c r="E2356" s="462">
        <v>0.34678160741413339</v>
      </c>
      <c r="F2356" s="516">
        <v>2025.92</v>
      </c>
      <c r="G2356" s="464">
        <v>174428908194.27283</v>
      </c>
      <c r="H2356" s="461">
        <v>17393443.44907641</v>
      </c>
      <c r="I2356" s="464">
        <v>502494322464.29681</v>
      </c>
      <c r="J2356" s="462">
        <v>0.40221998162951234</v>
      </c>
      <c r="K2356" s="464">
        <v>28580680199.730236</v>
      </c>
      <c r="L2356" s="464">
        <v>20827546039.029251</v>
      </c>
      <c r="M2356" s="464">
        <v>121419282529.8293</v>
      </c>
      <c r="N2356" s="464">
        <v>42585945994.359337</v>
      </c>
      <c r="O2356" s="464">
        <v>21799.454452153215</v>
      </c>
      <c r="P2356" s="461">
        <v>294127.85913481493</v>
      </c>
      <c r="Q2356" s="461">
        <v>165416.66975629306</v>
      </c>
      <c r="R2356" s="464">
        <v>937577091309.39246</v>
      </c>
      <c r="S2356" s="462">
        <v>0.5526163070540413</v>
      </c>
      <c r="T2356" s="462">
        <v>0.37136456743555063</v>
      </c>
      <c r="U2356" s="461">
        <v>15.87289516848741</v>
      </c>
      <c r="V2356" s="464">
        <v>6059892291973.6201</v>
      </c>
      <c r="W2356" s="460">
        <v>1912.7140376867767</v>
      </c>
      <c r="X2356" s="463">
        <v>4.6045331928432527E-2</v>
      </c>
      <c r="Y2356" s="476">
        <v>2.0000000000000001E-4</v>
      </c>
    </row>
    <row r="2357" spans="1:25" x14ac:dyDescent="0.2">
      <c r="A2357" s="475">
        <f t="shared" si="36"/>
        <v>2353</v>
      </c>
      <c r="B2357" s="462">
        <v>0.64077891366836059</v>
      </c>
      <c r="C2357" s="461">
        <v>5718.5585795314282</v>
      </c>
      <c r="D2357" s="462">
        <v>0.84522628546977741</v>
      </c>
      <c r="E2357" s="462">
        <v>0.40527629710456953</v>
      </c>
      <c r="F2357" s="516">
        <v>2023.94</v>
      </c>
      <c r="G2357" s="464">
        <v>167114776506.06967</v>
      </c>
      <c r="H2357" s="461">
        <v>22330859.633015588</v>
      </c>
      <c r="I2357" s="464">
        <v>562830390206.58032</v>
      </c>
      <c r="J2357" s="462">
        <v>0.39449765890057031</v>
      </c>
      <c r="K2357" s="464">
        <v>8927289740.5820045</v>
      </c>
      <c r="L2357" s="464">
        <v>0</v>
      </c>
      <c r="M2357" s="464">
        <v>222301532314.86752</v>
      </c>
      <c r="N2357" s="464">
        <v>13253367793.94796</v>
      </c>
      <c r="O2357" s="464">
        <v>45000</v>
      </c>
      <c r="P2357" s="461">
        <v>141564.44869930187</v>
      </c>
      <c r="Q2357" s="461">
        <v>56453.391440684136</v>
      </c>
      <c r="R2357" s="464">
        <v>1044521701250.842</v>
      </c>
      <c r="S2357" s="462">
        <v>0.5722400868578098</v>
      </c>
      <c r="T2357" s="462">
        <v>0.35310514575409885</v>
      </c>
      <c r="U2357" s="461">
        <v>15.676139879971542</v>
      </c>
      <c r="V2357" s="464">
        <v>6566424989167.2422</v>
      </c>
      <c r="W2357" s="460">
        <v>2073.2240309754957</v>
      </c>
      <c r="X2357" s="463">
        <v>4.5008699484771174E-2</v>
      </c>
      <c r="Y2357" s="476">
        <v>2.0000000000000001E-4</v>
      </c>
    </row>
    <row r="2358" spans="1:25" x14ac:dyDescent="0.2">
      <c r="A2358" s="475">
        <f t="shared" si="36"/>
        <v>2354</v>
      </c>
      <c r="B2358" s="462">
        <v>0.48768684314238275</v>
      </c>
      <c r="C2358" s="461">
        <v>11904.746069941099</v>
      </c>
      <c r="D2358" s="462">
        <v>0.25156792735123784</v>
      </c>
      <c r="E2358" s="462">
        <v>0.44862582523956362</v>
      </c>
      <c r="F2358" s="516">
        <v>2023.86</v>
      </c>
      <c r="G2358" s="464">
        <v>199829877231.94513</v>
      </c>
      <c r="H2358" s="461">
        <v>4163807.415622713</v>
      </c>
      <c r="I2358" s="464">
        <v>171081926463.36459</v>
      </c>
      <c r="J2358" s="462">
        <v>0.45806197954562367</v>
      </c>
      <c r="K2358" s="464">
        <v>7897388318.5800066</v>
      </c>
      <c r="L2358" s="464">
        <v>0</v>
      </c>
      <c r="M2358" s="464">
        <v>220708603361.00571</v>
      </c>
      <c r="N2358" s="464">
        <v>79162999653.388306</v>
      </c>
      <c r="O2358" s="464">
        <v>29774.221936577054</v>
      </c>
      <c r="P2358" s="461">
        <v>523212.35619096796</v>
      </c>
      <c r="Q2358" s="461">
        <v>300198.81721828034</v>
      </c>
      <c r="R2358" s="464">
        <v>674710385941.28259</v>
      </c>
      <c r="S2358" s="462">
        <v>0.6433216852705077</v>
      </c>
      <c r="T2358" s="462">
        <v>0.41261914054121002</v>
      </c>
      <c r="U2358" s="461">
        <v>17.283077270503899</v>
      </c>
      <c r="V2358" s="464">
        <v>5483207333345.0225</v>
      </c>
      <c r="W2358" s="460">
        <v>1726.9621934903591</v>
      </c>
      <c r="X2358" s="463">
        <v>4.0851714131394275E-2</v>
      </c>
      <c r="Y2358" s="476">
        <v>2.0000000000000001E-4</v>
      </c>
    </row>
    <row r="2359" spans="1:25" x14ac:dyDescent="0.2">
      <c r="A2359" s="475">
        <f t="shared" si="36"/>
        <v>2355</v>
      </c>
      <c r="B2359" s="462">
        <v>0.46592900948333404</v>
      </c>
      <c r="C2359" s="461">
        <v>1500</v>
      </c>
      <c r="D2359" s="462">
        <v>0.76908728043518193</v>
      </c>
      <c r="E2359" s="462">
        <v>0.7</v>
      </c>
      <c r="F2359" s="516">
        <v>2023.75</v>
      </c>
      <c r="G2359" s="464">
        <v>200103143827.33942</v>
      </c>
      <c r="H2359" s="461">
        <v>20199388.905665781</v>
      </c>
      <c r="I2359" s="464">
        <v>475650650665.52014</v>
      </c>
      <c r="J2359" s="462">
        <v>0.33472051409827253</v>
      </c>
      <c r="K2359" s="464">
        <v>10196071587.879406</v>
      </c>
      <c r="L2359" s="464">
        <v>0</v>
      </c>
      <c r="M2359" s="464">
        <v>167454094682.46063</v>
      </c>
      <c r="N2359" s="464">
        <v>34415185335.814049</v>
      </c>
      <c r="O2359" s="464">
        <v>38765.975461672999</v>
      </c>
      <c r="P2359" s="461">
        <v>262222.5301606991</v>
      </c>
      <c r="Q2359" s="461">
        <v>141001.47164046479</v>
      </c>
      <c r="R2359" s="464">
        <v>877032374414.75427</v>
      </c>
      <c r="S2359" s="462">
        <v>0.5199072888323053</v>
      </c>
      <c r="T2359" s="462">
        <v>0.36666555339925988</v>
      </c>
      <c r="U2359" s="461">
        <v>16.691099418190358</v>
      </c>
      <c r="V2359" s="464">
        <v>6006111701278.8867</v>
      </c>
      <c r="W2359" s="460">
        <v>1894.9964824141866</v>
      </c>
      <c r="X2359" s="463">
        <v>4.3035946703289023E-2</v>
      </c>
      <c r="Y2359" s="476">
        <v>2.0000000000000001E-4</v>
      </c>
    </row>
    <row r="2360" spans="1:25" x14ac:dyDescent="0.2">
      <c r="A2360" s="475">
        <f t="shared" si="36"/>
        <v>2356</v>
      </c>
      <c r="B2360" s="462">
        <v>0.53996585037455769</v>
      </c>
      <c r="C2360" s="461">
        <v>3423.9566892777616</v>
      </c>
      <c r="D2360" s="462">
        <v>0.55957255704872355</v>
      </c>
      <c r="E2360" s="462">
        <v>0.49541105001134411</v>
      </c>
      <c r="F2360" s="516">
        <v>2024.77</v>
      </c>
      <c r="G2360" s="464">
        <v>281219848170.66809</v>
      </c>
      <c r="H2360" s="461">
        <v>11424538.668412318</v>
      </c>
      <c r="I2360" s="464">
        <v>294399642363.83173</v>
      </c>
      <c r="J2360" s="462">
        <v>0.20140796299163055</v>
      </c>
      <c r="K2360" s="464">
        <v>3357342893.9050031</v>
      </c>
      <c r="L2360" s="464">
        <v>0</v>
      </c>
      <c r="M2360" s="464">
        <v>212432095417.776</v>
      </c>
      <c r="N2360" s="464">
        <v>30445449134.913208</v>
      </c>
      <c r="O2360" s="464">
        <v>23097.273437630607</v>
      </c>
      <c r="P2360" s="461">
        <v>201628.61057919188</v>
      </c>
      <c r="Q2360" s="461">
        <v>100811.66325384023</v>
      </c>
      <c r="R2360" s="464">
        <v>854977293883.53674</v>
      </c>
      <c r="S2360" s="462">
        <v>0.57154248052300349</v>
      </c>
      <c r="T2360" s="462">
        <v>0.36490054269228817</v>
      </c>
      <c r="U2360" s="461">
        <v>18.398678817864518</v>
      </c>
      <c r="V2360" s="464">
        <v>6231660446348.2559</v>
      </c>
      <c r="W2360" s="460">
        <v>1967.4162869843387</v>
      </c>
      <c r="X2360" s="463">
        <v>4.0132099979248603E-2</v>
      </c>
      <c r="Y2360" s="476">
        <v>2.0000000000000001E-4</v>
      </c>
    </row>
    <row r="2361" spans="1:25" x14ac:dyDescent="0.2">
      <c r="A2361" s="475">
        <f t="shared" si="36"/>
        <v>2357</v>
      </c>
      <c r="B2361" s="462">
        <v>0.4155960977288925</v>
      </c>
      <c r="C2361" s="461">
        <v>1500</v>
      </c>
      <c r="D2361" s="462">
        <v>0.85610672284021794</v>
      </c>
      <c r="E2361" s="462">
        <v>0.45522859392697534</v>
      </c>
      <c r="F2361" s="516">
        <v>2024.04</v>
      </c>
      <c r="G2361" s="464">
        <v>314967257398.91132</v>
      </c>
      <c r="H2361" s="461">
        <v>23834348.929888345</v>
      </c>
      <c r="I2361" s="464">
        <v>610863148828.4812</v>
      </c>
      <c r="J2361" s="462">
        <v>0.34702412803945193</v>
      </c>
      <c r="K2361" s="464">
        <v>10766803784.393356</v>
      </c>
      <c r="L2361" s="464">
        <v>0</v>
      </c>
      <c r="M2361" s="464">
        <v>277640696789.98486</v>
      </c>
      <c r="N2361" s="464">
        <v>49426087035.465981</v>
      </c>
      <c r="O2361" s="464">
        <v>15782.658329892683</v>
      </c>
      <c r="P2361" s="461">
        <v>319483.59926035989</v>
      </c>
      <c r="Q2361" s="461">
        <v>181885.04727074722</v>
      </c>
      <c r="R2361" s="464">
        <v>1335561241019.3223</v>
      </c>
      <c r="S2361" s="462">
        <v>0.56800050685778647</v>
      </c>
      <c r="T2361" s="462">
        <v>0.35462980033532765</v>
      </c>
      <c r="U2361" s="461">
        <v>16.961328443394347</v>
      </c>
      <c r="V2361" s="464">
        <v>8958978813291.4551</v>
      </c>
      <c r="W2361" s="460">
        <v>2821.7706918995332</v>
      </c>
      <c r="X2361" s="463">
        <v>4.2217453623698532E-2</v>
      </c>
      <c r="Y2361" s="476">
        <v>2.0000000000000001E-4</v>
      </c>
    </row>
    <row r="2362" spans="1:25" x14ac:dyDescent="0.2">
      <c r="A2362" s="475">
        <f t="shared" si="36"/>
        <v>2358</v>
      </c>
      <c r="B2362" s="462">
        <v>0.74307773971317193</v>
      </c>
      <c r="C2362" s="461">
        <v>4684.0406934017274</v>
      </c>
      <c r="D2362" s="462">
        <v>0.67804378942625199</v>
      </c>
      <c r="E2362" s="462">
        <v>0.462142806743431</v>
      </c>
      <c r="F2362" s="516">
        <v>2026.55</v>
      </c>
      <c r="G2362" s="464">
        <v>98286372460.293655</v>
      </c>
      <c r="H2362" s="461">
        <v>14823578.924516534</v>
      </c>
      <c r="I2362" s="464">
        <v>446217844789.38794</v>
      </c>
      <c r="J2362" s="462">
        <v>0.36889550175622599</v>
      </c>
      <c r="K2362" s="464">
        <v>28012205959.266548</v>
      </c>
      <c r="L2362" s="464">
        <v>35549862202.312943</v>
      </c>
      <c r="M2362" s="464">
        <v>26232903415.127499</v>
      </c>
      <c r="N2362" s="464">
        <v>28216172754.447445</v>
      </c>
      <c r="O2362" s="464">
        <v>12660.03626928921</v>
      </c>
      <c r="P2362" s="461">
        <v>203291.19324654993</v>
      </c>
      <c r="Q2362" s="461">
        <v>99831.088607082493</v>
      </c>
      <c r="R2362" s="464">
        <v>693171545399.50818</v>
      </c>
      <c r="S2362" s="462">
        <v>0.48469331067438298</v>
      </c>
      <c r="T2362" s="462">
        <v>0.3258599097849697</v>
      </c>
      <c r="U2362" s="461">
        <v>15.448935143183725</v>
      </c>
      <c r="V2362" s="464">
        <v>3942716121829.8281</v>
      </c>
      <c r="W2362" s="460">
        <v>1242.6069409631732</v>
      </c>
      <c r="X2362" s="463">
        <v>4.626785380404997E-2</v>
      </c>
      <c r="Y2362" s="476">
        <v>2.0000000000000001E-4</v>
      </c>
    </row>
    <row r="2363" spans="1:25" x14ac:dyDescent="0.2">
      <c r="A2363" s="475">
        <f t="shared" si="36"/>
        <v>2359</v>
      </c>
      <c r="B2363" s="462">
        <v>0.45769738196277832</v>
      </c>
      <c r="C2363" s="461">
        <v>5512.1404364629034</v>
      </c>
      <c r="D2363" s="462">
        <v>0.56112268403073118</v>
      </c>
      <c r="E2363" s="462">
        <v>0.7</v>
      </c>
      <c r="F2363" s="516">
        <v>2027.54</v>
      </c>
      <c r="G2363" s="464">
        <v>32075892344.134132</v>
      </c>
      <c r="H2363" s="461">
        <v>11341298.370528005</v>
      </c>
      <c r="I2363" s="464">
        <v>418290968976.07068</v>
      </c>
      <c r="J2363" s="462">
        <v>0.45769738196277832</v>
      </c>
      <c r="K2363" s="464">
        <v>38667831888.617874</v>
      </c>
      <c r="L2363" s="464">
        <v>51756423032.681816</v>
      </c>
      <c r="M2363" s="464">
        <v>0</v>
      </c>
      <c r="N2363" s="464">
        <v>31619734484.516533</v>
      </c>
      <c r="O2363" s="464">
        <v>29987.16144388515</v>
      </c>
      <c r="P2363" s="461">
        <v>255028.46291579815</v>
      </c>
      <c r="Q2363" s="461">
        <v>140101.93816386792</v>
      </c>
      <c r="R2363" s="464">
        <v>574841411466.58313</v>
      </c>
      <c r="S2363" s="462">
        <v>0.48234183688962778</v>
      </c>
      <c r="T2363" s="462">
        <v>0.30844712638675792</v>
      </c>
      <c r="U2363" s="461">
        <v>13.921904394901711</v>
      </c>
      <c r="V2363" s="464">
        <v>2829771220367.082</v>
      </c>
      <c r="W2363" s="460">
        <v>892.58645332346225</v>
      </c>
      <c r="X2363" s="463">
        <v>5.0227381411546812E-2</v>
      </c>
      <c r="Y2363" s="476">
        <v>2.0000000000000001E-4</v>
      </c>
    </row>
    <row r="2364" spans="1:25" x14ac:dyDescent="0.2">
      <c r="A2364" s="475">
        <f t="shared" si="36"/>
        <v>2360</v>
      </c>
      <c r="B2364" s="462">
        <v>0.48284403932523845</v>
      </c>
      <c r="C2364" s="461">
        <v>4990.7243800966635</v>
      </c>
      <c r="D2364" s="462">
        <v>0.28380846332264803</v>
      </c>
      <c r="E2364" s="462">
        <v>0.48318714208004099</v>
      </c>
      <c r="F2364" s="516">
        <v>2024.89</v>
      </c>
      <c r="G2364" s="464">
        <v>73611372701.687012</v>
      </c>
      <c r="H2364" s="461">
        <v>4745686.9626656203</v>
      </c>
      <c r="I2364" s="464">
        <v>175533447524.9418</v>
      </c>
      <c r="J2364" s="462">
        <v>0.4222040146977426</v>
      </c>
      <c r="K2364" s="464">
        <v>2983773478.6165118</v>
      </c>
      <c r="L2364" s="464">
        <v>0</v>
      </c>
      <c r="M2364" s="464">
        <v>101463398207.8398</v>
      </c>
      <c r="N2364" s="464">
        <v>139948750543.09091</v>
      </c>
      <c r="O2364" s="464">
        <v>33237.447066979708</v>
      </c>
      <c r="P2364" s="461">
        <v>860629.87046692532</v>
      </c>
      <c r="Q2364" s="461">
        <v>543780.8011559624</v>
      </c>
      <c r="R2364" s="464">
        <v>518595497641.46729</v>
      </c>
      <c r="S2364" s="462">
        <v>0.52389498151562164</v>
      </c>
      <c r="T2364" s="462">
        <v>0.30536436173925069</v>
      </c>
      <c r="U2364" s="461">
        <v>15.762925779261279</v>
      </c>
      <c r="V2364" s="464">
        <v>2860894996701.251</v>
      </c>
      <c r="W2364" s="460">
        <v>902.36265009230431</v>
      </c>
      <c r="X2364" s="463">
        <v>4.4500637011079827E-2</v>
      </c>
      <c r="Y2364" s="476">
        <v>2.0000000000000001E-4</v>
      </c>
    </row>
    <row r="2365" spans="1:25" x14ac:dyDescent="0.2">
      <c r="A2365" s="475">
        <f t="shared" si="36"/>
        <v>2361</v>
      </c>
      <c r="B2365" s="462">
        <v>0.37122764951276976</v>
      </c>
      <c r="C2365" s="461">
        <v>3365.1345865682288</v>
      </c>
      <c r="D2365" s="462">
        <v>0.83857904371125969</v>
      </c>
      <c r="E2365" s="462">
        <v>0.38539523285935651</v>
      </c>
      <c r="F2365" s="516">
        <v>2024.88</v>
      </c>
      <c r="G2365" s="464">
        <v>340564732412.8028</v>
      </c>
      <c r="H2365" s="461">
        <v>22464855.418275084</v>
      </c>
      <c r="I2365" s="464">
        <v>575197512344.08984</v>
      </c>
      <c r="J2365" s="462">
        <v>0.35974685742994328</v>
      </c>
      <c r="K2365" s="464">
        <v>26904424974.032543</v>
      </c>
      <c r="L2365" s="464">
        <v>24196591182.049896</v>
      </c>
      <c r="M2365" s="464">
        <v>219547680804.77542</v>
      </c>
      <c r="N2365" s="464">
        <v>68235390897.75576</v>
      </c>
      <c r="O2365" s="464">
        <v>42531.577680989547</v>
      </c>
      <c r="P2365" s="461">
        <v>425536.21798813541</v>
      </c>
      <c r="Q2365" s="461">
        <v>263847.19222796301</v>
      </c>
      <c r="R2365" s="464">
        <v>1257328964254.0208</v>
      </c>
      <c r="S2365" s="462">
        <v>0.56081760875007536</v>
      </c>
      <c r="T2365" s="462">
        <v>0.40354900829609147</v>
      </c>
      <c r="U2365" s="461">
        <v>16.938942190022843</v>
      </c>
      <c r="V2365" s="464">
        <v>9371302017592.3496</v>
      </c>
      <c r="W2365" s="460">
        <v>2956.1446418611263</v>
      </c>
      <c r="X2365" s="463">
        <v>4.3468211160577447E-2</v>
      </c>
      <c r="Y2365" s="476">
        <v>2.0000000000000001E-4</v>
      </c>
    </row>
    <row r="2366" spans="1:25" x14ac:dyDescent="0.2">
      <c r="A2366" s="475">
        <f t="shared" si="36"/>
        <v>2362</v>
      </c>
      <c r="B2366" s="462">
        <v>0.55984459385503282</v>
      </c>
      <c r="C2366" s="461">
        <v>7878.744782211761</v>
      </c>
      <c r="D2366" s="462">
        <v>1.066458374609986</v>
      </c>
      <c r="E2366" s="462">
        <v>0.65480788536134227</v>
      </c>
      <c r="F2366" s="516">
        <v>2023.77</v>
      </c>
      <c r="G2366" s="464">
        <v>349138093618.96021</v>
      </c>
      <c r="H2366" s="461">
        <v>32877806.568413381</v>
      </c>
      <c r="I2366" s="464">
        <v>598113283407.93921</v>
      </c>
      <c r="J2366" s="462">
        <v>0.22521311732095195</v>
      </c>
      <c r="K2366" s="464">
        <v>16858916619.518314</v>
      </c>
      <c r="L2366" s="464">
        <v>0</v>
      </c>
      <c r="M2366" s="464">
        <v>320654505794.46808</v>
      </c>
      <c r="N2366" s="464">
        <v>24086672948.047245</v>
      </c>
      <c r="O2366" s="464">
        <v>31731.901461401176</v>
      </c>
      <c r="P2366" s="461">
        <v>191423.86143897066</v>
      </c>
      <c r="Q2366" s="461">
        <v>104974.9586253716</v>
      </c>
      <c r="R2366" s="464">
        <v>1298018792537.2356</v>
      </c>
      <c r="S2366" s="462">
        <v>0.52206751278623753</v>
      </c>
      <c r="T2366" s="462">
        <v>0.33811310181154181</v>
      </c>
      <c r="U2366" s="461">
        <v>17.706599406739066</v>
      </c>
      <c r="V2366" s="464">
        <v>8372900279072.7158</v>
      </c>
      <c r="W2366" s="460">
        <v>2642.3209361956556</v>
      </c>
      <c r="X2366" s="463">
        <v>4.2365610620146703E-2</v>
      </c>
      <c r="Y2366" s="476">
        <v>2.0000000000000001E-4</v>
      </c>
    </row>
    <row r="2367" spans="1:25" x14ac:dyDescent="0.2">
      <c r="A2367" s="475">
        <f t="shared" si="36"/>
        <v>2363</v>
      </c>
      <c r="B2367" s="462">
        <v>0.51387028333150297</v>
      </c>
      <c r="C2367" s="461">
        <v>1500</v>
      </c>
      <c r="D2367" s="462">
        <v>1.0435659843955007</v>
      </c>
      <c r="E2367" s="462">
        <v>0.24874018204616774</v>
      </c>
      <c r="F2367" s="516">
        <v>2023.98</v>
      </c>
      <c r="G2367" s="464">
        <v>504195331448.74695</v>
      </c>
      <c r="H2367" s="461">
        <v>34686241.057482801</v>
      </c>
      <c r="I2367" s="464">
        <v>722576503270.06689</v>
      </c>
      <c r="J2367" s="462">
        <v>0.27421081624925114</v>
      </c>
      <c r="K2367" s="464">
        <v>13497911760.514799</v>
      </c>
      <c r="L2367" s="464">
        <v>6293004806.2274818</v>
      </c>
      <c r="M2367" s="464">
        <v>435449957829.138</v>
      </c>
      <c r="N2367" s="464">
        <v>26821461366.071171</v>
      </c>
      <c r="O2367" s="464">
        <v>22506.973512786557</v>
      </c>
      <c r="P2367" s="461">
        <v>214809.63283137619</v>
      </c>
      <c r="Q2367" s="461">
        <v>102589.93080371691</v>
      </c>
      <c r="R2367" s="464">
        <v>1643637168809.8801</v>
      </c>
      <c r="S2367" s="462">
        <v>0.55828324474180901</v>
      </c>
      <c r="T2367" s="462">
        <v>0.37756556265655489</v>
      </c>
      <c r="U2367" s="461">
        <v>17.837315174980908</v>
      </c>
      <c r="V2367" s="464">
        <v>12057271769292.197</v>
      </c>
      <c r="W2367" s="460">
        <v>3806.8021978691004</v>
      </c>
      <c r="X2367" s="463">
        <v>4.1318602051403711E-2</v>
      </c>
      <c r="Y2367" s="476">
        <v>2.0000000000000001E-4</v>
      </c>
    </row>
    <row r="2368" spans="1:25" x14ac:dyDescent="0.2">
      <c r="A2368" s="475">
        <f t="shared" si="36"/>
        <v>2364</v>
      </c>
      <c r="B2368" s="462">
        <v>0.42971353439859833</v>
      </c>
      <c r="C2368" s="461">
        <v>4869.4762085571801</v>
      </c>
      <c r="D2368" s="462">
        <v>0.44869570526785663</v>
      </c>
      <c r="E2368" s="462">
        <v>0.17347182406137784</v>
      </c>
      <c r="F2368" s="516">
        <v>2023.75</v>
      </c>
      <c r="G2368" s="464">
        <v>90458064370.225006</v>
      </c>
      <c r="H2368" s="461">
        <v>8372290.2214657739</v>
      </c>
      <c r="I2368" s="464">
        <v>278006533521.85388</v>
      </c>
      <c r="J2368" s="462">
        <v>0.39626174769249978</v>
      </c>
      <c r="K2368" s="464">
        <v>14502684460.200369</v>
      </c>
      <c r="L2368" s="464">
        <v>0</v>
      </c>
      <c r="M2368" s="464">
        <v>127081360141.23326</v>
      </c>
      <c r="N2368" s="464">
        <v>26221721985.00404</v>
      </c>
      <c r="O2368" s="464">
        <v>17464.198297284351</v>
      </c>
      <c r="P2368" s="461">
        <v>192587.69451399206</v>
      </c>
      <c r="Q2368" s="461">
        <v>96358.491033953091</v>
      </c>
      <c r="R2368" s="464">
        <v>586430413277.59204</v>
      </c>
      <c r="S2368" s="462">
        <v>0.57260379124236027</v>
      </c>
      <c r="T2368" s="462">
        <v>0.31497486140316139</v>
      </c>
      <c r="U2368" s="461">
        <v>15.832814554507987</v>
      </c>
      <c r="V2368" s="464">
        <v>3285840060914.4785</v>
      </c>
      <c r="W2368" s="460">
        <v>1036.8596538291458</v>
      </c>
      <c r="X2368" s="463">
        <v>4.5122981601171508E-2</v>
      </c>
      <c r="Y2368" s="476">
        <v>2.0000000000000001E-4</v>
      </c>
    </row>
    <row r="2369" spans="1:25" x14ac:dyDescent="0.2">
      <c r="A2369" s="475">
        <f t="shared" si="36"/>
        <v>2365</v>
      </c>
      <c r="B2369" s="462">
        <v>0.50547060625451867</v>
      </c>
      <c r="C2369" s="461">
        <v>2454.7984646253408</v>
      </c>
      <c r="D2369" s="462">
        <v>0.56802406708228781</v>
      </c>
      <c r="E2369" s="462">
        <v>0.55536589709098338</v>
      </c>
      <c r="F2369" s="516">
        <v>2023.75</v>
      </c>
      <c r="G2369" s="464">
        <v>131632530060.70186</v>
      </c>
      <c r="H2369" s="461">
        <v>12304558.21691131</v>
      </c>
      <c r="I2369" s="464">
        <v>402139660872.99237</v>
      </c>
      <c r="J2369" s="462">
        <v>0.40281330038112739</v>
      </c>
      <c r="K2369" s="464">
        <v>10697867044.0319</v>
      </c>
      <c r="L2369" s="464">
        <v>0</v>
      </c>
      <c r="M2369" s="464">
        <v>146481841838.27173</v>
      </c>
      <c r="N2369" s="464">
        <v>11413823292.568735</v>
      </c>
      <c r="O2369" s="464">
        <v>26224.817570049014</v>
      </c>
      <c r="P2369" s="461">
        <v>112931.21164271608</v>
      </c>
      <c r="Q2369" s="461">
        <v>39596.923982411463</v>
      </c>
      <c r="R2369" s="464">
        <v>706022965477.01611</v>
      </c>
      <c r="S2369" s="462">
        <v>0.55802046417595452</v>
      </c>
      <c r="T2369" s="462">
        <v>0.34987281777679852</v>
      </c>
      <c r="U2369" s="461">
        <v>16.146289010026514</v>
      </c>
      <c r="V2369" s="464">
        <v>4555878398874.043</v>
      </c>
      <c r="W2369" s="460">
        <v>1438.5932574142523</v>
      </c>
      <c r="X2369" s="463">
        <v>4.3423863386908068E-2</v>
      </c>
      <c r="Y2369" s="476">
        <v>2.0000000000000001E-4</v>
      </c>
    </row>
    <row r="2370" spans="1:25" x14ac:dyDescent="0.2">
      <c r="A2370" s="475">
        <f t="shared" si="36"/>
        <v>2366</v>
      </c>
      <c r="B2370" s="462">
        <v>0.40971857972147741</v>
      </c>
      <c r="C2370" s="461">
        <v>2215.2906811914481</v>
      </c>
      <c r="D2370" s="462">
        <v>1.3825748916480256</v>
      </c>
      <c r="E2370" s="462">
        <v>0.63153490027503034</v>
      </c>
      <c r="F2370" s="516">
        <v>2025.43</v>
      </c>
      <c r="G2370" s="464">
        <v>322546575269.11798</v>
      </c>
      <c r="H2370" s="461">
        <v>61135137.526090808</v>
      </c>
      <c r="I2370" s="464">
        <v>948841352104.62781</v>
      </c>
      <c r="J2370" s="462">
        <v>0.19755967277395325</v>
      </c>
      <c r="K2370" s="464">
        <v>31559970002.434353</v>
      </c>
      <c r="L2370" s="464">
        <v>37907528158.435768</v>
      </c>
      <c r="M2370" s="464">
        <v>138637221713.12711</v>
      </c>
      <c r="N2370" s="464">
        <v>55813723967.082916</v>
      </c>
      <c r="O2370" s="464">
        <v>28304.887521650799</v>
      </c>
      <c r="P2370" s="461">
        <v>403232.84575368848</v>
      </c>
      <c r="Q2370" s="461">
        <v>232946.16744955652</v>
      </c>
      <c r="R2370" s="464">
        <v>1666500559981.8425</v>
      </c>
      <c r="S2370" s="462">
        <v>0.43065403449438877</v>
      </c>
      <c r="T2370" s="462">
        <v>0.268359148905571</v>
      </c>
      <c r="U2370" s="461">
        <v>17.245870497309646</v>
      </c>
      <c r="V2370" s="464">
        <v>8386113054539.8154</v>
      </c>
      <c r="W2370" s="460">
        <v>2644.4043443306145</v>
      </c>
      <c r="X2370" s="463">
        <v>4.266071668440749E-2</v>
      </c>
      <c r="Y2370" s="476">
        <v>2.0000000000000001E-4</v>
      </c>
    </row>
    <row r="2371" spans="1:25" x14ac:dyDescent="0.2">
      <c r="A2371" s="475">
        <f t="shared" si="36"/>
        <v>2367</v>
      </c>
      <c r="B2371" s="462">
        <v>0.48438050488223683</v>
      </c>
      <c r="C2371" s="461">
        <v>1859.5992452248438</v>
      </c>
      <c r="D2371" s="462">
        <v>0.28047418790378337</v>
      </c>
      <c r="E2371" s="462">
        <v>0.45345889306416065</v>
      </c>
      <c r="F2371" s="516">
        <v>2024.97</v>
      </c>
      <c r="G2371" s="464">
        <v>113710028816.45837</v>
      </c>
      <c r="H2371" s="461">
        <v>4714670.833628715</v>
      </c>
      <c r="I2371" s="464">
        <v>227156483914.43353</v>
      </c>
      <c r="J2371" s="462">
        <v>0.48438050488223683</v>
      </c>
      <c r="K2371" s="464">
        <v>5609579838.7102728</v>
      </c>
      <c r="L2371" s="464">
        <v>0</v>
      </c>
      <c r="M2371" s="464">
        <v>122448845255.52832</v>
      </c>
      <c r="N2371" s="464">
        <v>28522930299.119373</v>
      </c>
      <c r="O2371" s="464">
        <v>40338.409402951555</v>
      </c>
      <c r="P2371" s="461">
        <v>217143.95643130603</v>
      </c>
      <c r="Q2371" s="461">
        <v>94748.028084804842</v>
      </c>
      <c r="R2371" s="464">
        <v>512812960361.2204</v>
      </c>
      <c r="S2371" s="462">
        <v>0.62626312530528339</v>
      </c>
      <c r="T2371" s="462">
        <v>0.42025655937257173</v>
      </c>
      <c r="U2371" s="461">
        <v>16.124583509286296</v>
      </c>
      <c r="V2371" s="464">
        <v>3995072863268.6724</v>
      </c>
      <c r="W2371" s="460">
        <v>1261.6888436205784</v>
      </c>
      <c r="X2371" s="463">
        <v>4.3344576753700237E-2</v>
      </c>
      <c r="Y2371" s="476">
        <v>2.0000000000000001E-4</v>
      </c>
    </row>
    <row r="2372" spans="1:25" x14ac:dyDescent="0.2">
      <c r="A2372" s="475">
        <f t="shared" si="36"/>
        <v>2368</v>
      </c>
      <c r="B2372" s="462">
        <v>0.47988698229082949</v>
      </c>
      <c r="C2372" s="461">
        <v>7909.93157277299</v>
      </c>
      <c r="D2372" s="462">
        <v>0.79879442368717912</v>
      </c>
      <c r="E2372" s="462">
        <v>0.34872931758100933</v>
      </c>
      <c r="F2372" s="516">
        <v>2025.24</v>
      </c>
      <c r="G2372" s="464">
        <v>135111305296.14496</v>
      </c>
      <c r="H2372" s="461">
        <v>19258128.094004162</v>
      </c>
      <c r="I2372" s="464">
        <v>559309077671.87317</v>
      </c>
      <c r="J2372" s="462">
        <v>0.42884754344911924</v>
      </c>
      <c r="K2372" s="464">
        <v>37968029548.194916</v>
      </c>
      <c r="L2372" s="464">
        <v>61365610960.852318</v>
      </c>
      <c r="M2372" s="464">
        <v>106212195036.3613</v>
      </c>
      <c r="N2372" s="464">
        <v>105425430293.77486</v>
      </c>
      <c r="O2372" s="464">
        <v>29536.237029192438</v>
      </c>
      <c r="P2372" s="461">
        <v>630456.58211730188</v>
      </c>
      <c r="Q2372" s="461">
        <v>428638.07715428952</v>
      </c>
      <c r="R2372" s="464">
        <v>1008588396034.743</v>
      </c>
      <c r="S2372" s="462">
        <v>0.52020821303880505</v>
      </c>
      <c r="T2372" s="462">
        <v>0.35824284867934608</v>
      </c>
      <c r="U2372" s="461">
        <v>15.153255362234791</v>
      </c>
      <c r="V2372" s="464">
        <v>6069683850511.168</v>
      </c>
      <c r="W2372" s="460">
        <v>1910.6602548592064</v>
      </c>
      <c r="X2372" s="463">
        <v>4.8001353985499817E-2</v>
      </c>
      <c r="Y2372" s="476">
        <v>2.0000000000000001E-4</v>
      </c>
    </row>
    <row r="2373" spans="1:25" x14ac:dyDescent="0.2">
      <c r="A2373" s="475">
        <f t="shared" si="36"/>
        <v>2369</v>
      </c>
      <c r="B2373" s="462">
        <v>0.55979734903175227</v>
      </c>
      <c r="C2373" s="461">
        <v>8752.5878335193229</v>
      </c>
      <c r="D2373" s="462">
        <v>0.44428463991423539</v>
      </c>
      <c r="E2373" s="462">
        <v>0.59587841167771216</v>
      </c>
      <c r="F2373" s="516">
        <v>2024.01</v>
      </c>
      <c r="G2373" s="464">
        <v>194544842316.58658</v>
      </c>
      <c r="H2373" s="461">
        <v>7762130.0416003196</v>
      </c>
      <c r="I2373" s="464">
        <v>283192236554.31769</v>
      </c>
      <c r="J2373" s="462">
        <v>0.49653205715975079</v>
      </c>
      <c r="K2373" s="464">
        <v>2859069446.6415944</v>
      </c>
      <c r="L2373" s="464">
        <v>0</v>
      </c>
      <c r="M2373" s="464">
        <v>151816875031.1561</v>
      </c>
      <c r="N2373" s="464">
        <v>62992568046.903572</v>
      </c>
      <c r="O2373" s="464">
        <v>41816.211287424099</v>
      </c>
      <c r="P2373" s="461">
        <v>429373.73726891138</v>
      </c>
      <c r="Q2373" s="461">
        <v>278773.88541400724</v>
      </c>
      <c r="R2373" s="464">
        <v>693134850744.40063</v>
      </c>
      <c r="S2373" s="462">
        <v>0.61988890804213559</v>
      </c>
      <c r="T2373" s="462">
        <v>0.45790936272078742</v>
      </c>
      <c r="U2373" s="461">
        <v>16.662141249585339</v>
      </c>
      <c r="V2373" s="464">
        <v>5977144910212.0078</v>
      </c>
      <c r="W2373" s="460">
        <v>1885.9070406587459</v>
      </c>
      <c r="X2373" s="463">
        <v>4.2684648585502874E-2</v>
      </c>
      <c r="Y2373" s="476">
        <v>2.0000000000000001E-4</v>
      </c>
    </row>
    <row r="2374" spans="1:25" x14ac:dyDescent="0.2">
      <c r="A2374" s="475">
        <f t="shared" si="36"/>
        <v>2370</v>
      </c>
      <c r="B2374" s="462">
        <v>0.625389042651462</v>
      </c>
      <c r="C2374" s="461">
        <v>7645.8121590778965</v>
      </c>
      <c r="D2374" s="462">
        <v>0.39933378998625729</v>
      </c>
      <c r="E2374" s="462">
        <v>0.57906587543304489</v>
      </c>
      <c r="F2374" s="516">
        <v>2024.21</v>
      </c>
      <c r="G2374" s="464">
        <v>136528989405.82802</v>
      </c>
      <c r="H2374" s="461">
        <v>6900686.3206565781</v>
      </c>
      <c r="I2374" s="464">
        <v>223609762712.38431</v>
      </c>
      <c r="J2374" s="462">
        <v>0.4605405948216944</v>
      </c>
      <c r="K2374" s="464">
        <v>3909846681.7478094</v>
      </c>
      <c r="L2374" s="464">
        <v>0</v>
      </c>
      <c r="M2374" s="464">
        <v>108986793743.20654</v>
      </c>
      <c r="N2374" s="464">
        <v>71559294180.787445</v>
      </c>
      <c r="O2374" s="464">
        <v>22493.067115616541</v>
      </c>
      <c r="P2374" s="461">
        <v>515101.42473304062</v>
      </c>
      <c r="Q2374" s="461">
        <v>349573.34329795715</v>
      </c>
      <c r="R2374" s="464">
        <v>516237377260.72156</v>
      </c>
      <c r="S2374" s="462">
        <v>0.56787969857496523</v>
      </c>
      <c r="T2374" s="462">
        <v>0.46837874220376413</v>
      </c>
      <c r="U2374" s="461">
        <v>16.368207885681915</v>
      </c>
      <c r="V2374" s="464">
        <v>4556525647640.2559</v>
      </c>
      <c r="W2374" s="460">
        <v>1437.9933381567912</v>
      </c>
      <c r="X2374" s="463">
        <v>4.2784417045005123E-2</v>
      </c>
      <c r="Y2374" s="476">
        <v>2.0000000000000001E-4</v>
      </c>
    </row>
    <row r="2375" spans="1:25" x14ac:dyDescent="0.2">
      <c r="A2375" s="475">
        <f t="shared" ref="A2375:A2438" si="37">A2374+1</f>
        <v>2371</v>
      </c>
      <c r="B2375" s="462">
        <v>0.62282299598941726</v>
      </c>
      <c r="C2375" s="461">
        <v>4308.5499582472921</v>
      </c>
      <c r="D2375" s="462">
        <v>0.49601699301242125</v>
      </c>
      <c r="E2375" s="462">
        <v>0.33852510486202675</v>
      </c>
      <c r="F2375" s="516">
        <v>2023.75</v>
      </c>
      <c r="G2375" s="464">
        <v>219159848122.0607</v>
      </c>
      <c r="H2375" s="461">
        <v>9405463.5955323391</v>
      </c>
      <c r="I2375" s="464">
        <v>307041227081.9248</v>
      </c>
      <c r="J2375" s="462">
        <v>0.47807637387729807</v>
      </c>
      <c r="K2375" s="464">
        <v>5174486802.7729378</v>
      </c>
      <c r="L2375" s="464">
        <v>0</v>
      </c>
      <c r="M2375" s="464">
        <v>312395493996.75214</v>
      </c>
      <c r="N2375" s="464">
        <v>62376162201.898415</v>
      </c>
      <c r="O2375" s="464">
        <v>27614.829951269534</v>
      </c>
      <c r="P2375" s="461">
        <v>437344.78038288362</v>
      </c>
      <c r="Q2375" s="461">
        <v>283461.96972714289</v>
      </c>
      <c r="R2375" s="464">
        <v>976990633000.59338</v>
      </c>
      <c r="S2375" s="462">
        <v>0.65819597760435233</v>
      </c>
      <c r="T2375" s="462">
        <v>0.35013530157877326</v>
      </c>
      <c r="U2375" s="461">
        <v>16.828229326091588</v>
      </c>
      <c r="V2375" s="464">
        <v>6591273239250.9277</v>
      </c>
      <c r="W2375" s="460">
        <v>2079.5691486416627</v>
      </c>
      <c r="X2375" s="463">
        <v>4.1749267803585753E-2</v>
      </c>
      <c r="Y2375" s="476">
        <v>2.0000000000000001E-4</v>
      </c>
    </row>
    <row r="2376" spans="1:25" x14ac:dyDescent="0.2">
      <c r="A2376" s="475">
        <f t="shared" si="37"/>
        <v>2372</v>
      </c>
      <c r="B2376" s="462">
        <v>0.59829520516687074</v>
      </c>
      <c r="C2376" s="461">
        <v>6655.4762473790415</v>
      </c>
      <c r="D2376" s="462">
        <v>0.56247110119386945</v>
      </c>
      <c r="E2376" s="462">
        <v>0.57170218612280443</v>
      </c>
      <c r="F2376" s="516">
        <v>2025.72</v>
      </c>
      <c r="G2376" s="464">
        <v>183837767362.28705</v>
      </c>
      <c r="H2376" s="461">
        <v>10925313.773340752</v>
      </c>
      <c r="I2376" s="464">
        <v>351983744178.91107</v>
      </c>
      <c r="J2376" s="462">
        <v>0.48181230535637609</v>
      </c>
      <c r="K2376" s="464">
        <v>32330750735.224449</v>
      </c>
      <c r="L2376" s="464">
        <v>39764835839.137367</v>
      </c>
      <c r="M2376" s="464">
        <v>86206584952.584167</v>
      </c>
      <c r="N2376" s="464">
        <v>29966463076.765465</v>
      </c>
      <c r="O2376" s="464">
        <v>18780.034366000556</v>
      </c>
      <c r="P2376" s="461">
        <v>250399.38633317294</v>
      </c>
      <c r="Q2376" s="461">
        <v>136613.60803362413</v>
      </c>
      <c r="R2376" s="464">
        <v>749387530939.03601</v>
      </c>
      <c r="S2376" s="462">
        <v>0.60619281098758859</v>
      </c>
      <c r="T2376" s="462">
        <v>0.43061833298995988</v>
      </c>
      <c r="U2376" s="461">
        <v>16.316352873326643</v>
      </c>
      <c r="V2376" s="464">
        <v>5813457614699.3389</v>
      </c>
      <c r="W2376" s="460">
        <v>1835.2350549075645</v>
      </c>
      <c r="X2376" s="463">
        <v>4.4584167708709911E-2</v>
      </c>
      <c r="Y2376" s="476">
        <v>2.0000000000000001E-4</v>
      </c>
    </row>
    <row r="2377" spans="1:25" x14ac:dyDescent="0.2">
      <c r="A2377" s="475">
        <f t="shared" si="37"/>
        <v>2373</v>
      </c>
      <c r="B2377" s="462">
        <v>0.53680189884503171</v>
      </c>
      <c r="C2377" s="461">
        <v>4403.6360144482378</v>
      </c>
      <c r="D2377" s="462">
        <v>0.80291822358434495</v>
      </c>
      <c r="E2377" s="462">
        <v>0.4225373495535556</v>
      </c>
      <c r="F2377" s="516">
        <v>2025.93</v>
      </c>
      <c r="G2377" s="464">
        <v>195629214866.82043</v>
      </c>
      <c r="H2377" s="461">
        <v>19407274.875740111</v>
      </c>
      <c r="I2377" s="464">
        <v>392041897318.3324</v>
      </c>
      <c r="J2377" s="462">
        <v>0.18083224241095974</v>
      </c>
      <c r="K2377" s="464">
        <v>20959746625.811577</v>
      </c>
      <c r="L2377" s="464">
        <v>48978556866.157532</v>
      </c>
      <c r="M2377" s="464">
        <v>118101553125.7876</v>
      </c>
      <c r="N2377" s="464">
        <v>99197892372.032944</v>
      </c>
      <c r="O2377" s="464">
        <v>20917.118532405686</v>
      </c>
      <c r="P2377" s="461">
        <v>589892.18878460058</v>
      </c>
      <c r="Q2377" s="461">
        <v>395645.7068852447</v>
      </c>
      <c r="R2377" s="464">
        <v>859954574212.38635</v>
      </c>
      <c r="S2377" s="462">
        <v>0.44061999343516384</v>
      </c>
      <c r="T2377" s="462">
        <v>0.27417120362373626</v>
      </c>
      <c r="U2377" s="461">
        <v>17.890718048269385</v>
      </c>
      <c r="V2377" s="464">
        <v>4579271728855.4033</v>
      </c>
      <c r="W2377" s="460">
        <v>1445.0319942226467</v>
      </c>
      <c r="X2377" s="463">
        <v>4.1747401350729969E-2</v>
      </c>
      <c r="Y2377" s="476">
        <v>2.0000000000000001E-4</v>
      </c>
    </row>
    <row r="2378" spans="1:25" x14ac:dyDescent="0.2">
      <c r="A2378" s="475">
        <f t="shared" si="37"/>
        <v>2374</v>
      </c>
      <c r="B2378" s="462">
        <v>0.53411631100219381</v>
      </c>
      <c r="C2378" s="461">
        <v>1500</v>
      </c>
      <c r="D2378" s="462">
        <v>0.55124658513822999</v>
      </c>
      <c r="E2378" s="462">
        <v>0.69373495965187904</v>
      </c>
      <c r="F2378" s="516">
        <v>2023.75</v>
      </c>
      <c r="G2378" s="464">
        <v>154676107137.61697</v>
      </c>
      <c r="H2378" s="461">
        <v>11836790.86582415</v>
      </c>
      <c r="I2378" s="464">
        <v>339010433377.51923</v>
      </c>
      <c r="J2378" s="462">
        <v>0.3061258807239835</v>
      </c>
      <c r="K2378" s="464">
        <v>7969235827.0604305</v>
      </c>
      <c r="L2378" s="464">
        <v>0</v>
      </c>
      <c r="M2378" s="464">
        <v>241664632261.63391</v>
      </c>
      <c r="N2378" s="464">
        <v>26892832806.948669</v>
      </c>
      <c r="O2378" s="464">
        <v>34056.10714951648</v>
      </c>
      <c r="P2378" s="461">
        <v>188266.66386425256</v>
      </c>
      <c r="Q2378" s="461">
        <v>91352.100220287859</v>
      </c>
      <c r="R2378" s="464">
        <v>828092021960.95142</v>
      </c>
      <c r="S2378" s="462">
        <v>0.57855351490548523</v>
      </c>
      <c r="T2378" s="462">
        <v>0.28639228880102752</v>
      </c>
      <c r="U2378" s="461">
        <v>16.840239108125211</v>
      </c>
      <c r="V2378" s="464">
        <v>4472161688099.4766</v>
      </c>
      <c r="W2378" s="460">
        <v>1412.0344213295768</v>
      </c>
      <c r="X2378" s="463">
        <v>4.2633794578847466E-2</v>
      </c>
      <c r="Y2378" s="476">
        <v>2.0000000000000001E-4</v>
      </c>
    </row>
    <row r="2379" spans="1:25" x14ac:dyDescent="0.2">
      <c r="A2379" s="475">
        <f t="shared" si="37"/>
        <v>2375</v>
      </c>
      <c r="B2379" s="462">
        <v>0.71613330148736565</v>
      </c>
      <c r="C2379" s="461">
        <v>9681.1283476681638</v>
      </c>
      <c r="D2379" s="462">
        <v>0.89296815459187995</v>
      </c>
      <c r="E2379" s="462">
        <v>0.56410659778782946</v>
      </c>
      <c r="F2379" s="516">
        <v>2024.48</v>
      </c>
      <c r="G2379" s="464">
        <v>184539730104.34961</v>
      </c>
      <c r="H2379" s="461">
        <v>23375942.085921735</v>
      </c>
      <c r="I2379" s="464">
        <v>627287824523.86987</v>
      </c>
      <c r="J2379" s="462">
        <v>0.33997754684839077</v>
      </c>
      <c r="K2379" s="464">
        <v>11380098963.303129</v>
      </c>
      <c r="L2379" s="464">
        <v>3225810386.1377029</v>
      </c>
      <c r="M2379" s="464">
        <v>122191937178.70547</v>
      </c>
      <c r="N2379" s="464">
        <v>37658447358.713837</v>
      </c>
      <c r="O2379" s="464">
        <v>23740.644785237706</v>
      </c>
      <c r="P2379" s="461">
        <v>260343.20348894992</v>
      </c>
      <c r="Q2379" s="461">
        <v>137104.05736540357</v>
      </c>
      <c r="R2379" s="464">
        <v>997113400617.24646</v>
      </c>
      <c r="S2379" s="462">
        <v>0.48791800101139643</v>
      </c>
      <c r="T2379" s="462">
        <v>0.35677920962277038</v>
      </c>
      <c r="U2379" s="461">
        <v>16.048741791638641</v>
      </c>
      <c r="V2379" s="464">
        <v>6243309129090.4531</v>
      </c>
      <c r="W2379" s="460">
        <v>1971.4193735544384</v>
      </c>
      <c r="X2379" s="463">
        <v>4.5374448278807301E-2</v>
      </c>
      <c r="Y2379" s="476">
        <v>2.0000000000000001E-4</v>
      </c>
    </row>
    <row r="2380" spans="1:25" x14ac:dyDescent="0.2">
      <c r="A2380" s="475">
        <f t="shared" si="37"/>
        <v>2376</v>
      </c>
      <c r="B2380" s="462">
        <v>0.51913322980829546</v>
      </c>
      <c r="C2380" s="461">
        <v>6158.5722097868447</v>
      </c>
      <c r="D2380" s="462">
        <v>0.92584962941652049</v>
      </c>
      <c r="E2380" s="462">
        <v>0.49952841578717377</v>
      </c>
      <c r="F2380" s="516">
        <v>2024.51</v>
      </c>
      <c r="G2380" s="464">
        <v>268511508377.14999</v>
      </c>
      <c r="H2380" s="461">
        <v>26083568.913778767</v>
      </c>
      <c r="I2380" s="464">
        <v>573892786340.20398</v>
      </c>
      <c r="J2380" s="462">
        <v>0.26757497180808931</v>
      </c>
      <c r="K2380" s="464">
        <v>10166455159.294327</v>
      </c>
      <c r="L2380" s="464">
        <v>0</v>
      </c>
      <c r="M2380" s="464">
        <v>186055523947.96741</v>
      </c>
      <c r="N2380" s="464">
        <v>61007139091.048691</v>
      </c>
      <c r="O2380" s="464">
        <v>37937.576715781703</v>
      </c>
      <c r="P2380" s="461">
        <v>394733.53321304952</v>
      </c>
      <c r="Q2380" s="461">
        <v>237598.68440219786</v>
      </c>
      <c r="R2380" s="464">
        <v>1130938829751.4885</v>
      </c>
      <c r="S2380" s="462">
        <v>0.4943241770334128</v>
      </c>
      <c r="T2380" s="462">
        <v>0.31740089734935556</v>
      </c>
      <c r="U2380" s="461">
        <v>17.452513721039768</v>
      </c>
      <c r="V2380" s="464">
        <v>6848859022769.8281</v>
      </c>
      <c r="W2380" s="460">
        <v>2162.7553466735631</v>
      </c>
      <c r="X2380" s="463">
        <v>4.2307152248181996E-2</v>
      </c>
      <c r="Y2380" s="476">
        <v>2.0000000000000001E-4</v>
      </c>
    </row>
    <row r="2381" spans="1:25" x14ac:dyDescent="0.2">
      <c r="A2381" s="475">
        <f t="shared" si="37"/>
        <v>2377</v>
      </c>
      <c r="B2381" s="462">
        <v>0.44933612726241151</v>
      </c>
      <c r="C2381" s="461">
        <v>5236.8508974797433</v>
      </c>
      <c r="D2381" s="462">
        <v>0.57028894232190108</v>
      </c>
      <c r="E2381" s="462">
        <v>0.67795367141468588</v>
      </c>
      <c r="F2381" s="516">
        <v>2023.75</v>
      </c>
      <c r="G2381" s="464">
        <v>436762148911.26349</v>
      </c>
      <c r="H2381" s="461">
        <v>11457393.975707732</v>
      </c>
      <c r="I2381" s="464">
        <v>260374742150.52728</v>
      </c>
      <c r="J2381" s="462">
        <v>0.22083190237596928</v>
      </c>
      <c r="K2381" s="464">
        <v>3112615737.8391333</v>
      </c>
      <c r="L2381" s="464">
        <v>0</v>
      </c>
      <c r="M2381" s="464">
        <v>287378684190.16986</v>
      </c>
      <c r="N2381" s="464">
        <v>49321332992.218071</v>
      </c>
      <c r="O2381" s="464">
        <v>34879.924465168719</v>
      </c>
      <c r="P2381" s="461">
        <v>337920.4169884458</v>
      </c>
      <c r="Q2381" s="461">
        <v>203038.18479191131</v>
      </c>
      <c r="R2381" s="464">
        <v>861020306873.05725</v>
      </c>
      <c r="S2381" s="462">
        <v>0.59057991896809447</v>
      </c>
      <c r="T2381" s="462">
        <v>0.56337507241530682</v>
      </c>
      <c r="U2381" s="461">
        <v>18.392432773190318</v>
      </c>
      <c r="V2381" s="464">
        <v>9743281642203.0879</v>
      </c>
      <c r="W2381" s="460">
        <v>3075.1254762094964</v>
      </c>
      <c r="X2381" s="463">
        <v>3.9771012793000465E-2</v>
      </c>
      <c r="Y2381" s="476">
        <v>2.0000000000000001E-4</v>
      </c>
    </row>
    <row r="2382" spans="1:25" x14ac:dyDescent="0.2">
      <c r="A2382" s="475">
        <f t="shared" si="37"/>
        <v>2378</v>
      </c>
      <c r="B2382" s="462">
        <v>0.59590198213335788</v>
      </c>
      <c r="C2382" s="461">
        <v>6199.2859174638779</v>
      </c>
      <c r="D2382" s="462">
        <v>0.41019572168840268</v>
      </c>
      <c r="E2382" s="462">
        <v>0.5565735338954827</v>
      </c>
      <c r="F2382" s="516">
        <v>2024.82</v>
      </c>
      <c r="G2382" s="464">
        <v>183894386414.65204</v>
      </c>
      <c r="H2382" s="461">
        <v>7499475.6376528405</v>
      </c>
      <c r="I2382" s="464">
        <v>307367106017.29181</v>
      </c>
      <c r="J2382" s="462">
        <v>0.50540561005770024</v>
      </c>
      <c r="K2382" s="464">
        <v>4157989032.8086424</v>
      </c>
      <c r="L2382" s="464">
        <v>0</v>
      </c>
      <c r="M2382" s="464">
        <v>125687981494.339</v>
      </c>
      <c r="N2382" s="464">
        <v>35790264138.301941</v>
      </c>
      <c r="O2382" s="464">
        <v>10000</v>
      </c>
      <c r="P2382" s="461">
        <v>241266.6964358807</v>
      </c>
      <c r="Q2382" s="461">
        <v>133150.94826552572</v>
      </c>
      <c r="R2382" s="464">
        <v>638808080502.56689</v>
      </c>
      <c r="S2382" s="462">
        <v>0.62762592120519911</v>
      </c>
      <c r="T2382" s="462">
        <v>0.51385884572936835</v>
      </c>
      <c r="U2382" s="461">
        <v>16.339679789336714</v>
      </c>
      <c r="V2382" s="464">
        <v>5948307442029.4775</v>
      </c>
      <c r="W2382" s="460">
        <v>1875.9625668771498</v>
      </c>
      <c r="X2382" s="463">
        <v>4.4290311253280888E-2</v>
      </c>
      <c r="Y2382" s="476">
        <v>2.0000000000000001E-4</v>
      </c>
    </row>
    <row r="2383" spans="1:25" x14ac:dyDescent="0.2">
      <c r="A2383" s="475">
        <f t="shared" si="37"/>
        <v>2379</v>
      </c>
      <c r="B2383" s="462">
        <v>0.59376866596828515</v>
      </c>
      <c r="C2383" s="461">
        <v>8650.4602744356962</v>
      </c>
      <c r="D2383" s="462">
        <v>0.80226312698001523</v>
      </c>
      <c r="E2383" s="462">
        <v>0.56829668092767638</v>
      </c>
      <c r="F2383" s="516">
        <v>2026.66</v>
      </c>
      <c r="G2383" s="464">
        <v>93519626624.410049</v>
      </c>
      <c r="H2383" s="461">
        <v>17656573.683038667</v>
      </c>
      <c r="I2383" s="464">
        <v>560421069887.17773</v>
      </c>
      <c r="J2383" s="462">
        <v>0.38289988046185641</v>
      </c>
      <c r="K2383" s="464">
        <v>21631792311.046085</v>
      </c>
      <c r="L2383" s="464">
        <v>24675547540.395565</v>
      </c>
      <c r="M2383" s="464">
        <v>22272336036.36084</v>
      </c>
      <c r="N2383" s="464">
        <v>30405265603.276348</v>
      </c>
      <c r="O2383" s="464">
        <v>34209.269566018782</v>
      </c>
      <c r="P2383" s="461">
        <v>183042.70052982395</v>
      </c>
      <c r="Q2383" s="461">
        <v>102891.16203202285</v>
      </c>
      <c r="R2383" s="464">
        <v>812055662909.71777</v>
      </c>
      <c r="S2383" s="462">
        <v>0.48130876042359749</v>
      </c>
      <c r="T2383" s="462">
        <v>0.32655784642214847</v>
      </c>
      <c r="U2383" s="461">
        <v>15.00976271478816</v>
      </c>
      <c r="V2383" s="464">
        <v>4356612843174.6831</v>
      </c>
      <c r="W2383" s="460">
        <v>1375.5632768158594</v>
      </c>
      <c r="X2383" s="463">
        <v>4.9365355243289888E-2</v>
      </c>
      <c r="Y2383" s="476">
        <v>2.0000000000000001E-4</v>
      </c>
    </row>
    <row r="2384" spans="1:25" x14ac:dyDescent="0.2">
      <c r="A2384" s="475">
        <f t="shared" si="37"/>
        <v>2380</v>
      </c>
      <c r="B2384" s="462">
        <v>0.42678995773192863</v>
      </c>
      <c r="C2384" s="461">
        <v>1614.760083633068</v>
      </c>
      <c r="D2384" s="462">
        <v>1.0843001647812152</v>
      </c>
      <c r="E2384" s="462">
        <v>0.38445948569672433</v>
      </c>
      <c r="F2384" s="516">
        <v>2026.31</v>
      </c>
      <c r="G2384" s="464">
        <v>193694058596.28891</v>
      </c>
      <c r="H2384" s="461">
        <v>39700022.421310477</v>
      </c>
      <c r="I2384" s="464">
        <v>494174559363.65161</v>
      </c>
      <c r="J2384" s="462">
        <v>-0.16932990684720473</v>
      </c>
      <c r="K2384" s="464">
        <v>24060328383.701954</v>
      </c>
      <c r="L2384" s="464">
        <v>82064590132.931305</v>
      </c>
      <c r="M2384" s="464">
        <v>72621545985.818619</v>
      </c>
      <c r="N2384" s="464">
        <v>49453434545.444321</v>
      </c>
      <c r="O2384" s="464">
        <v>26901.088908585691</v>
      </c>
      <c r="P2384" s="461">
        <v>338802.32216015173</v>
      </c>
      <c r="Q2384" s="461">
        <v>191244.21667709574</v>
      </c>
      <c r="R2384" s="464">
        <v>1035071794885.9307</v>
      </c>
      <c r="S2384" s="462">
        <v>0.30266786898084957</v>
      </c>
      <c r="T2384" s="462">
        <v>6.6977185231418004E-2</v>
      </c>
      <c r="U2384" s="461">
        <v>59.061491701567199</v>
      </c>
      <c r="V2384" s="464">
        <v>4193018642604.082</v>
      </c>
      <c r="W2384" s="460">
        <v>1323.0734944269886</v>
      </c>
      <c r="X2384" s="463">
        <v>1.3409268091504171E-2</v>
      </c>
      <c r="Y2384" s="476">
        <v>2.0000000000000001E-4</v>
      </c>
    </row>
    <row r="2385" spans="1:25" x14ac:dyDescent="0.2">
      <c r="A2385" s="475">
        <f t="shared" si="37"/>
        <v>2381</v>
      </c>
      <c r="B2385" s="462">
        <v>0.73664423732959439</v>
      </c>
      <c r="C2385" s="461">
        <v>1500</v>
      </c>
      <c r="D2385" s="462">
        <v>0.75218693630633049</v>
      </c>
      <c r="E2385" s="462">
        <v>0.40054776445516588</v>
      </c>
      <c r="F2385" s="516">
        <v>2025</v>
      </c>
      <c r="G2385" s="464">
        <v>153552616597.18912</v>
      </c>
      <c r="H2385" s="461">
        <v>19114334.617184985</v>
      </c>
      <c r="I2385" s="464">
        <v>620282202139.9353</v>
      </c>
      <c r="J2385" s="462">
        <v>0.4611980076123503</v>
      </c>
      <c r="K2385" s="464">
        <v>21300724993.405491</v>
      </c>
      <c r="L2385" s="464">
        <v>9640710070.6591377</v>
      </c>
      <c r="M2385" s="464">
        <v>155022152423.577</v>
      </c>
      <c r="N2385" s="464">
        <v>48963405060.919716</v>
      </c>
      <c r="O2385" s="464">
        <v>32607.589057404686</v>
      </c>
      <c r="P2385" s="461">
        <v>312032.47642940341</v>
      </c>
      <c r="Q2385" s="461">
        <v>178670.85174512243</v>
      </c>
      <c r="R2385" s="464">
        <v>1081452355437.394</v>
      </c>
      <c r="S2385" s="462">
        <v>0.56950620855414713</v>
      </c>
      <c r="T2385" s="462">
        <v>0.36218843597489203</v>
      </c>
      <c r="U2385" s="461">
        <v>15.298387148581236</v>
      </c>
      <c r="V2385" s="464">
        <v>6703219962199.8623</v>
      </c>
      <c r="W2385" s="460">
        <v>2115.3901034863097</v>
      </c>
      <c r="X2385" s="463">
        <v>4.679691981759293E-2</v>
      </c>
      <c r="Y2385" s="476">
        <v>2.0000000000000001E-4</v>
      </c>
    </row>
    <row r="2386" spans="1:25" x14ac:dyDescent="0.2">
      <c r="A2386" s="475">
        <f t="shared" si="37"/>
        <v>2382</v>
      </c>
      <c r="B2386" s="462">
        <v>0.56127118732993986</v>
      </c>
      <c r="C2386" s="461">
        <v>5574.6395830087213</v>
      </c>
      <c r="D2386" s="462">
        <v>0.90197929087156758</v>
      </c>
      <c r="E2386" s="462">
        <v>0.50580223641188315</v>
      </c>
      <c r="F2386" s="516">
        <v>2025.27</v>
      </c>
      <c r="G2386" s="464">
        <v>93257607952.180786</v>
      </c>
      <c r="H2386" s="461">
        <v>24749240.439157072</v>
      </c>
      <c r="I2386" s="464">
        <v>595839864570.50208</v>
      </c>
      <c r="J2386" s="462">
        <v>0.22531132084476635</v>
      </c>
      <c r="K2386" s="464">
        <v>24339794260.075039</v>
      </c>
      <c r="L2386" s="464">
        <v>21390045611.261856</v>
      </c>
      <c r="M2386" s="464">
        <v>98510283853.032532</v>
      </c>
      <c r="N2386" s="464">
        <v>93550694464.928711</v>
      </c>
      <c r="O2386" s="464">
        <v>24414.451969723574</v>
      </c>
      <c r="P2386" s="461">
        <v>487771.66505096218</v>
      </c>
      <c r="Q2386" s="461">
        <v>310877.24747172336</v>
      </c>
      <c r="R2386" s="464">
        <v>1099485258565.4191</v>
      </c>
      <c r="S2386" s="462">
        <v>0.42948999678867217</v>
      </c>
      <c r="T2386" s="462">
        <v>0.17816586157221004</v>
      </c>
      <c r="U2386" s="461">
        <v>15.752546287034921</v>
      </c>
      <c r="V2386" s="464">
        <v>3414244513644.2227</v>
      </c>
      <c r="W2386" s="460">
        <v>1077.2430131217957</v>
      </c>
      <c r="X2386" s="463">
        <v>4.6444110985807141E-2</v>
      </c>
      <c r="Y2386" s="476">
        <v>2.0000000000000001E-4</v>
      </c>
    </row>
    <row r="2387" spans="1:25" x14ac:dyDescent="0.2">
      <c r="A2387" s="475">
        <f t="shared" si="37"/>
        <v>2383</v>
      </c>
      <c r="B2387" s="462">
        <v>0.58123358937092562</v>
      </c>
      <c r="C2387" s="461">
        <v>4047.3218491010934</v>
      </c>
      <c r="D2387" s="462">
        <v>1.2851219015340842</v>
      </c>
      <c r="E2387" s="462">
        <v>0.28519050874319229</v>
      </c>
      <c r="F2387" s="516">
        <v>2025.84</v>
      </c>
      <c r="G2387" s="464">
        <v>140768529502.44391</v>
      </c>
      <c r="H2387" s="461">
        <v>35454732.088677853</v>
      </c>
      <c r="I2387" s="464">
        <v>736389292263.92834</v>
      </c>
      <c r="J2387" s="462">
        <v>0.16921336796034026</v>
      </c>
      <c r="K2387" s="464">
        <v>30265187649.462387</v>
      </c>
      <c r="L2387" s="464">
        <v>53153448836.319092</v>
      </c>
      <c r="M2387" s="464">
        <v>140933925032.15704</v>
      </c>
      <c r="N2387" s="464">
        <v>1945678893.9072573</v>
      </c>
      <c r="O2387" s="464">
        <v>28768.716758231527</v>
      </c>
      <c r="P2387" s="461">
        <v>47911</v>
      </c>
      <c r="Q2387" s="461">
        <v>6541</v>
      </c>
      <c r="R2387" s="464">
        <v>1259491865275.4424</v>
      </c>
      <c r="S2387" s="462">
        <v>0.42149618328091287</v>
      </c>
      <c r="T2387" s="462">
        <v>0.18508599803499201</v>
      </c>
      <c r="U2387" s="461">
        <v>16.454280718216971</v>
      </c>
      <c r="V2387" s="464">
        <v>4159909260801.4761</v>
      </c>
      <c r="W2387" s="460">
        <v>1309.487196398994</v>
      </c>
      <c r="X2387" s="463">
        <v>4.5712255096015696E-2</v>
      </c>
      <c r="Y2387" s="476">
        <v>2.0000000000000001E-4</v>
      </c>
    </row>
    <row r="2388" spans="1:25" x14ac:dyDescent="0.2">
      <c r="A2388" s="475">
        <f t="shared" si="37"/>
        <v>2384</v>
      </c>
      <c r="B2388" s="462">
        <v>0.35374246162899425</v>
      </c>
      <c r="C2388" s="461">
        <v>5768.4470894767128</v>
      </c>
      <c r="D2388" s="462">
        <v>0.97594028755266182</v>
      </c>
      <c r="E2388" s="462">
        <v>0.7</v>
      </c>
      <c r="F2388" s="516">
        <v>2025.61</v>
      </c>
      <c r="G2388" s="464">
        <v>89599508245.551636</v>
      </c>
      <c r="H2388" s="461">
        <v>28683672.547121331</v>
      </c>
      <c r="I2388" s="464">
        <v>544593627817.79431</v>
      </c>
      <c r="J2388" s="462">
        <v>0.24944154683253605</v>
      </c>
      <c r="K2388" s="464">
        <v>12593387513.824738</v>
      </c>
      <c r="L2388" s="464">
        <v>9385654704.2512779</v>
      </c>
      <c r="M2388" s="464">
        <v>90551376484.294769</v>
      </c>
      <c r="N2388" s="464">
        <v>45886955754.421783</v>
      </c>
      <c r="O2388" s="464">
        <v>24193.467119417957</v>
      </c>
      <c r="P2388" s="461">
        <v>347844.97054205183</v>
      </c>
      <c r="Q2388" s="461">
        <v>200535.31523046701</v>
      </c>
      <c r="R2388" s="464">
        <v>849946190937.7782</v>
      </c>
      <c r="S2388" s="462">
        <v>0.40985549667421206</v>
      </c>
      <c r="T2388" s="462">
        <v>0.21597844877762046</v>
      </c>
      <c r="U2388" s="461">
        <v>15.861841024620645</v>
      </c>
      <c r="V2388" s="464">
        <v>3129964801825.1416</v>
      </c>
      <c r="W2388" s="460">
        <v>987.64989584041564</v>
      </c>
      <c r="X2388" s="463">
        <v>4.6701373411169464E-2</v>
      </c>
      <c r="Y2388" s="476">
        <v>2.0000000000000001E-4</v>
      </c>
    </row>
    <row r="2389" spans="1:25" x14ac:dyDescent="0.2">
      <c r="A2389" s="475">
        <f t="shared" si="37"/>
        <v>2385</v>
      </c>
      <c r="B2389" s="462">
        <v>0.32186736201252769</v>
      </c>
      <c r="C2389" s="461">
        <v>5319.8786320932913</v>
      </c>
      <c r="D2389" s="462">
        <v>0.55391424522406574</v>
      </c>
      <c r="E2389" s="462">
        <v>0.4151169629802855</v>
      </c>
      <c r="F2389" s="516">
        <v>2024.9</v>
      </c>
      <c r="G2389" s="464">
        <v>140546943234.70181</v>
      </c>
      <c r="H2389" s="461">
        <v>10808988.744684312</v>
      </c>
      <c r="I2389" s="464">
        <v>359790779220.71906</v>
      </c>
      <c r="J2389" s="462">
        <v>0.32186736201252764</v>
      </c>
      <c r="K2389" s="464">
        <v>23263906365.933033</v>
      </c>
      <c r="L2389" s="464">
        <v>27752151323.382008</v>
      </c>
      <c r="M2389" s="464">
        <v>107330896107.59744</v>
      </c>
      <c r="N2389" s="464">
        <v>80227912532.244507</v>
      </c>
      <c r="O2389" s="464">
        <v>26972.751899323692</v>
      </c>
      <c r="P2389" s="461">
        <v>497242.27056691411</v>
      </c>
      <c r="Q2389" s="461">
        <v>329567.5967654892</v>
      </c>
      <c r="R2389" s="464">
        <v>737562656213.41321</v>
      </c>
      <c r="S2389" s="462">
        <v>0.48892917799326252</v>
      </c>
      <c r="T2389" s="462">
        <v>0.34446110903774452</v>
      </c>
      <c r="U2389" s="461">
        <v>16.232439771480689</v>
      </c>
      <c r="V2389" s="464">
        <v>4569931659521.1055</v>
      </c>
      <c r="W2389" s="460">
        <v>1440.0943055642408</v>
      </c>
      <c r="X2389" s="463">
        <v>4.4695799149938112E-2</v>
      </c>
      <c r="Y2389" s="476">
        <v>2.0000000000000001E-4</v>
      </c>
    </row>
    <row r="2390" spans="1:25" x14ac:dyDescent="0.2">
      <c r="A2390" s="475">
        <f t="shared" si="37"/>
        <v>2386</v>
      </c>
      <c r="B2390" s="462">
        <v>0.73909757548118016</v>
      </c>
      <c r="C2390" s="461">
        <v>2804.021853656297</v>
      </c>
      <c r="D2390" s="462">
        <v>0.65211922254968291</v>
      </c>
      <c r="E2390" s="462">
        <v>0.33228645418215536</v>
      </c>
      <c r="F2390" s="516">
        <v>2026.06</v>
      </c>
      <c r="G2390" s="464">
        <v>127897175155.13779</v>
      </c>
      <c r="H2390" s="461">
        <v>14574113.794134384</v>
      </c>
      <c r="I2390" s="464">
        <v>491079536604.09912</v>
      </c>
      <c r="J2390" s="462">
        <v>0.43793603333604647</v>
      </c>
      <c r="K2390" s="464">
        <v>36863317955.748886</v>
      </c>
      <c r="L2390" s="464">
        <v>70959894411.550339</v>
      </c>
      <c r="M2390" s="464">
        <v>60142153381.877579</v>
      </c>
      <c r="N2390" s="464">
        <v>63283590615.879295</v>
      </c>
      <c r="O2390" s="464">
        <v>29807.826240769922</v>
      </c>
      <c r="P2390" s="461">
        <v>366336.60386342631</v>
      </c>
      <c r="Q2390" s="461">
        <v>222876.24399088515</v>
      </c>
      <c r="R2390" s="464">
        <v>818412465601.40967</v>
      </c>
      <c r="S2390" s="462">
        <v>0.52452833871086146</v>
      </c>
      <c r="T2390" s="462">
        <v>0.39541788122841626</v>
      </c>
      <c r="U2390" s="461">
        <v>15.206692865266161</v>
      </c>
      <c r="V2390" s="464">
        <v>5528963554599.6855</v>
      </c>
      <c r="W2390" s="460">
        <v>1745.0167745610063</v>
      </c>
      <c r="X2390" s="463">
        <v>4.711165008867068E-2</v>
      </c>
      <c r="Y2390" s="476">
        <v>2.0000000000000001E-4</v>
      </c>
    </row>
    <row r="2391" spans="1:25" x14ac:dyDescent="0.2">
      <c r="A2391" s="475">
        <f t="shared" si="37"/>
        <v>2387</v>
      </c>
      <c r="B2391" s="462">
        <v>0.59080266019825345</v>
      </c>
      <c r="C2391" s="461">
        <v>6357.4954559943089</v>
      </c>
      <c r="D2391" s="462">
        <v>0.8937209250107464</v>
      </c>
      <c r="E2391" s="462">
        <v>0.25095871453295515</v>
      </c>
      <c r="F2391" s="516">
        <v>2023.75</v>
      </c>
      <c r="G2391" s="464">
        <v>285174002033.24774</v>
      </c>
      <c r="H2391" s="461">
        <v>24419176.218904961</v>
      </c>
      <c r="I2391" s="464">
        <v>579292295097.66907</v>
      </c>
      <c r="J2391" s="462">
        <v>0.33570801366155145</v>
      </c>
      <c r="K2391" s="464">
        <v>20412550174.765705</v>
      </c>
      <c r="L2391" s="464">
        <v>0</v>
      </c>
      <c r="M2391" s="464">
        <v>296480342930.12878</v>
      </c>
      <c r="N2391" s="464">
        <v>56641312710.27684</v>
      </c>
      <c r="O2391" s="464">
        <v>45000</v>
      </c>
      <c r="P2391" s="461">
        <v>383333.53511588671</v>
      </c>
      <c r="Q2391" s="461">
        <v>229647.48693997524</v>
      </c>
      <c r="R2391" s="464">
        <v>1259083960538.7998</v>
      </c>
      <c r="S2391" s="462">
        <v>0.55319489650851239</v>
      </c>
      <c r="T2391" s="462">
        <v>0.35339852147589107</v>
      </c>
      <c r="U2391" s="461">
        <v>16.797104392614251</v>
      </c>
      <c r="V2391" s="464">
        <v>8211126436671.417</v>
      </c>
      <c r="W2391" s="460">
        <v>2589.9657481350387</v>
      </c>
      <c r="X2391" s="463">
        <v>4.3780229760657249E-2</v>
      </c>
      <c r="Y2391" s="476">
        <v>2.0000000000000001E-4</v>
      </c>
    </row>
    <row r="2392" spans="1:25" x14ac:dyDescent="0.2">
      <c r="A2392" s="475">
        <f t="shared" si="37"/>
        <v>2388</v>
      </c>
      <c r="B2392" s="462">
        <v>0.48227013998812163</v>
      </c>
      <c r="C2392" s="461">
        <v>1500</v>
      </c>
      <c r="D2392" s="462">
        <v>0.49429574454391867</v>
      </c>
      <c r="E2392" s="462">
        <v>5.5266449727795652E-2</v>
      </c>
      <c r="F2392" s="516">
        <v>2024.4</v>
      </c>
      <c r="G2392" s="464">
        <v>244673549159.46088</v>
      </c>
      <c r="H2392" s="461">
        <v>10051379.261792975</v>
      </c>
      <c r="I2392" s="464">
        <v>331616031574.57983</v>
      </c>
      <c r="J2392" s="462">
        <v>0.4408975230626887</v>
      </c>
      <c r="K2392" s="464">
        <v>13647816950.328949</v>
      </c>
      <c r="L2392" s="464">
        <v>0</v>
      </c>
      <c r="M2392" s="464">
        <v>199044172922.16553</v>
      </c>
      <c r="N2392" s="464">
        <v>100363376786.70172</v>
      </c>
      <c r="O2392" s="464">
        <v>24124.497903182506</v>
      </c>
      <c r="P2392" s="461">
        <v>665152.69800501945</v>
      </c>
      <c r="Q2392" s="461">
        <v>391444.02352124162</v>
      </c>
      <c r="R2392" s="464">
        <v>965259059164.19238</v>
      </c>
      <c r="S2392" s="462">
        <v>0.61543245018597126</v>
      </c>
      <c r="T2392" s="462">
        <v>0.38752507421035215</v>
      </c>
      <c r="U2392" s="461">
        <v>16.878928590316971</v>
      </c>
      <c r="V2392" s="464">
        <v>6961147225140.4043</v>
      </c>
      <c r="W2392" s="460">
        <v>2197.0141669013824</v>
      </c>
      <c r="X2392" s="463">
        <v>4.3131900800851157E-2</v>
      </c>
      <c r="Y2392" s="476">
        <v>2.0000000000000001E-4</v>
      </c>
    </row>
    <row r="2393" spans="1:25" x14ac:dyDescent="0.2">
      <c r="A2393" s="475">
        <f t="shared" si="37"/>
        <v>2389</v>
      </c>
      <c r="B2393" s="462">
        <v>0.52740178557153361</v>
      </c>
      <c r="C2393" s="461">
        <v>3016.9701901931717</v>
      </c>
      <c r="D2393" s="462">
        <v>0.91715016235300784</v>
      </c>
      <c r="E2393" s="462">
        <v>0.4215157890795343</v>
      </c>
      <c r="F2393" s="516">
        <v>2025.28</v>
      </c>
      <c r="G2393" s="464">
        <v>249788101237.31644</v>
      </c>
      <c r="H2393" s="461">
        <v>26150420.651623577</v>
      </c>
      <c r="I2393" s="464">
        <v>630218326394.83899</v>
      </c>
      <c r="J2393" s="462">
        <v>0.42757938800635165</v>
      </c>
      <c r="K2393" s="464">
        <v>19079803057.591217</v>
      </c>
      <c r="L2393" s="464">
        <v>14031864665.609617</v>
      </c>
      <c r="M2393" s="464">
        <v>91266348712.83316</v>
      </c>
      <c r="N2393" s="464">
        <v>54993878901.436325</v>
      </c>
      <c r="O2393" s="464">
        <v>23463.686178791806</v>
      </c>
      <c r="P2393" s="461">
        <v>409870.0827665485</v>
      </c>
      <c r="Q2393" s="461">
        <v>249520.77802006659</v>
      </c>
      <c r="R2393" s="464">
        <v>1099083564108.8221</v>
      </c>
      <c r="S2393" s="462">
        <v>0.55011096243298119</v>
      </c>
      <c r="T2393" s="462">
        <v>0.40657617351366709</v>
      </c>
      <c r="U2393" s="461">
        <v>16.298407835095496</v>
      </c>
      <c r="V2393" s="464">
        <v>7992846934264.8633</v>
      </c>
      <c r="W2393" s="460">
        <v>2521.8238706322004</v>
      </c>
      <c r="X2393" s="463">
        <v>4.4886151030553191E-2</v>
      </c>
      <c r="Y2393" s="476">
        <v>2.0000000000000001E-4</v>
      </c>
    </row>
    <row r="2394" spans="1:25" x14ac:dyDescent="0.2">
      <c r="A2394" s="475">
        <f t="shared" si="37"/>
        <v>2390</v>
      </c>
      <c r="B2394" s="462">
        <v>0.42522996348472952</v>
      </c>
      <c r="C2394" s="461">
        <v>10159.381389235015</v>
      </c>
      <c r="D2394" s="462">
        <v>0.58734584562603986</v>
      </c>
      <c r="E2394" s="462">
        <v>0.67509713264398963</v>
      </c>
      <c r="F2394" s="516">
        <v>2025.34</v>
      </c>
      <c r="G2394" s="464">
        <v>150471149774.8381</v>
      </c>
      <c r="H2394" s="461">
        <v>11154070.907639544</v>
      </c>
      <c r="I2394" s="464">
        <v>329485021317.67328</v>
      </c>
      <c r="J2394" s="462">
        <v>0.32473771453158784</v>
      </c>
      <c r="K2394" s="464">
        <v>22567869091.582001</v>
      </c>
      <c r="L2394" s="464">
        <v>57899444446.302673</v>
      </c>
      <c r="M2394" s="464">
        <v>94362938971.082794</v>
      </c>
      <c r="N2394" s="464">
        <v>51072830735.143547</v>
      </c>
      <c r="O2394" s="464">
        <v>35831.490417319328</v>
      </c>
      <c r="P2394" s="461">
        <v>315522.72875466303</v>
      </c>
      <c r="Q2394" s="461">
        <v>185340.38907215092</v>
      </c>
      <c r="R2394" s="464">
        <v>686197075697.93079</v>
      </c>
      <c r="S2394" s="462">
        <v>0.51657698331985136</v>
      </c>
      <c r="T2394" s="462">
        <v>0.36187038892957724</v>
      </c>
      <c r="U2394" s="461">
        <v>16.494451059359658</v>
      </c>
      <c r="V2394" s="464">
        <v>4529961328654.1992</v>
      </c>
      <c r="W2394" s="460">
        <v>1429.275576095318</v>
      </c>
      <c r="X2394" s="463">
        <v>4.3654961090618359E-2</v>
      </c>
      <c r="Y2394" s="476">
        <v>2.0000000000000001E-4</v>
      </c>
    </row>
    <row r="2395" spans="1:25" x14ac:dyDescent="0.2">
      <c r="A2395" s="475">
        <f t="shared" si="37"/>
        <v>2391</v>
      </c>
      <c r="B2395" s="462">
        <v>0.46672997020351009</v>
      </c>
      <c r="C2395" s="461">
        <v>1604.4704064080493</v>
      </c>
      <c r="D2395" s="462">
        <v>0.76217707064691764</v>
      </c>
      <c r="E2395" s="462">
        <v>0.21617807963413041</v>
      </c>
      <c r="F2395" s="516">
        <v>2023.78</v>
      </c>
      <c r="G2395" s="464">
        <v>438254758269.69299</v>
      </c>
      <c r="H2395" s="461">
        <v>19724079.408207662</v>
      </c>
      <c r="I2395" s="464">
        <v>569205460586.72827</v>
      </c>
      <c r="J2395" s="462">
        <v>0.39216157661503126</v>
      </c>
      <c r="K2395" s="464">
        <v>9308370499.4243908</v>
      </c>
      <c r="L2395" s="464">
        <v>0</v>
      </c>
      <c r="M2395" s="464">
        <v>341006289065.58167</v>
      </c>
      <c r="N2395" s="464">
        <v>50823346940.90992</v>
      </c>
      <c r="O2395" s="464">
        <v>29203.90144758976</v>
      </c>
      <c r="P2395" s="461">
        <v>318898.6994704284</v>
      </c>
      <c r="Q2395" s="461">
        <v>183640.59797451858</v>
      </c>
      <c r="R2395" s="464">
        <v>1296473987579.6375</v>
      </c>
      <c r="S2395" s="462">
        <v>0.59722990778793927</v>
      </c>
      <c r="T2395" s="462">
        <v>0.46566190740442198</v>
      </c>
      <c r="U2395" s="461">
        <v>17.332095864066002</v>
      </c>
      <c r="V2395" s="464">
        <v>11679476519808.209</v>
      </c>
      <c r="W2395" s="460">
        <v>3687.0558244256085</v>
      </c>
      <c r="X2395" s="463">
        <v>4.1460428696475184E-2</v>
      </c>
      <c r="Y2395" s="476">
        <v>2.0000000000000001E-4</v>
      </c>
    </row>
    <row r="2396" spans="1:25" x14ac:dyDescent="0.2">
      <c r="A2396" s="475">
        <f t="shared" si="37"/>
        <v>2392</v>
      </c>
      <c r="B2396" s="462">
        <v>0.62543804368374512</v>
      </c>
      <c r="C2396" s="461">
        <v>4789.8260499224316</v>
      </c>
      <c r="D2396" s="462">
        <v>1.0678350983826121</v>
      </c>
      <c r="E2396" s="462">
        <v>0.37984535175704215</v>
      </c>
      <c r="F2396" s="516">
        <v>2024.82</v>
      </c>
      <c r="G2396" s="464">
        <v>354141882028.60052</v>
      </c>
      <c r="H2396" s="461">
        <v>34025372.116672687</v>
      </c>
      <c r="I2396" s="464">
        <v>726774797937.9353</v>
      </c>
      <c r="J2396" s="462">
        <v>7.5375986715594978E-2</v>
      </c>
      <c r="K2396" s="464">
        <v>16663965287.504965</v>
      </c>
      <c r="L2396" s="464">
        <v>9305286275.7486687</v>
      </c>
      <c r="M2396" s="464">
        <v>284566308655.43481</v>
      </c>
      <c r="N2396" s="464">
        <v>33533380655.18829</v>
      </c>
      <c r="O2396" s="464">
        <v>27823.320343317817</v>
      </c>
      <c r="P2396" s="461">
        <v>184855.38985166838</v>
      </c>
      <c r="Q2396" s="461">
        <v>99391.68682427064</v>
      </c>
      <c r="R2396" s="464">
        <v>1457471013232.2209</v>
      </c>
      <c r="S2396" s="462">
        <v>0.41954380419605147</v>
      </c>
      <c r="T2396" s="462">
        <v>0.21851206676531146</v>
      </c>
      <c r="U2396" s="461">
        <v>21.812233110562644</v>
      </c>
      <c r="V2396" s="464">
        <v>7457846166334.3135</v>
      </c>
      <c r="W2396" s="460">
        <v>2351.343308814995</v>
      </c>
      <c r="X2396" s="463">
        <v>3.4536006133036846E-2</v>
      </c>
      <c r="Y2396" s="476">
        <v>2.0000000000000001E-4</v>
      </c>
    </row>
    <row r="2397" spans="1:25" x14ac:dyDescent="0.2">
      <c r="A2397" s="475">
        <f t="shared" si="37"/>
        <v>2393</v>
      </c>
      <c r="B2397" s="462">
        <v>0.64552024860563761</v>
      </c>
      <c r="C2397" s="461">
        <v>7619.4049533963625</v>
      </c>
      <c r="D2397" s="462">
        <v>0.50274141616775836</v>
      </c>
      <c r="E2397" s="462">
        <v>0.59753417316566848</v>
      </c>
      <c r="F2397" s="516">
        <v>2025.26</v>
      </c>
      <c r="G2397" s="464">
        <v>122599450294.42284</v>
      </c>
      <c r="H2397" s="461">
        <v>9006929.045294594</v>
      </c>
      <c r="I2397" s="464">
        <v>318251687464.76843</v>
      </c>
      <c r="J2397" s="462">
        <v>0.49117035917946539</v>
      </c>
      <c r="K2397" s="464">
        <v>38047337682.513405</v>
      </c>
      <c r="L2397" s="464">
        <v>72278916272.527725</v>
      </c>
      <c r="M2397" s="464">
        <v>81772188510.505646</v>
      </c>
      <c r="N2397" s="464">
        <v>34963018798.558136</v>
      </c>
      <c r="O2397" s="464">
        <v>40945.68599123216</v>
      </c>
      <c r="P2397" s="461">
        <v>269773.85700779507</v>
      </c>
      <c r="Q2397" s="461">
        <v>152528.41707922932</v>
      </c>
      <c r="R2397" s="464">
        <v>642152982661.84814</v>
      </c>
      <c r="S2397" s="462">
        <v>0.58580421143699946</v>
      </c>
      <c r="T2397" s="462">
        <v>0.40191547470632427</v>
      </c>
      <c r="U2397" s="461">
        <v>15.721972005810255</v>
      </c>
      <c r="V2397" s="464">
        <v>4512051462472.9326</v>
      </c>
      <c r="W2397" s="460">
        <v>1424.408141443706</v>
      </c>
      <c r="X2397" s="463">
        <v>4.5773944630054124E-2</v>
      </c>
      <c r="Y2397" s="476">
        <v>2.0000000000000001E-4</v>
      </c>
    </row>
    <row r="2398" spans="1:25" x14ac:dyDescent="0.2">
      <c r="A2398" s="475">
        <f t="shared" si="37"/>
        <v>2394</v>
      </c>
      <c r="B2398" s="462">
        <v>0.503867751292296</v>
      </c>
      <c r="C2398" s="461">
        <v>3352.8414609405208</v>
      </c>
      <c r="D2398" s="462">
        <v>0.73209453699071325</v>
      </c>
      <c r="E2398" s="462">
        <v>0.3404463982433269</v>
      </c>
      <c r="F2398" s="516">
        <v>2025.03</v>
      </c>
      <c r="G2398" s="464">
        <v>145752926840.62201</v>
      </c>
      <c r="H2398" s="461">
        <v>17000247.20222719</v>
      </c>
      <c r="I2398" s="464">
        <v>399293979077.2066</v>
      </c>
      <c r="J2398" s="462">
        <v>0.2915705829553582</v>
      </c>
      <c r="K2398" s="464">
        <v>31697353014.630283</v>
      </c>
      <c r="L2398" s="464">
        <v>51188905330.267906</v>
      </c>
      <c r="M2398" s="464">
        <v>86077400607.867065</v>
      </c>
      <c r="N2398" s="464">
        <v>11354232442.493933</v>
      </c>
      <c r="O2398" s="464">
        <v>18942.595323825437</v>
      </c>
      <c r="P2398" s="461">
        <v>123559.33211800265</v>
      </c>
      <c r="Q2398" s="461">
        <v>45746.450585144528</v>
      </c>
      <c r="R2398" s="464">
        <v>733620548353.88513</v>
      </c>
      <c r="S2398" s="462">
        <v>0.49480836626902047</v>
      </c>
      <c r="T2398" s="462">
        <v>0.32811513320924501</v>
      </c>
      <c r="U2398" s="461">
        <v>16.496577726214618</v>
      </c>
      <c r="V2398" s="464">
        <v>4437667823237.748</v>
      </c>
      <c r="W2398" s="460">
        <v>1399.2770092184605</v>
      </c>
      <c r="X2398" s="463">
        <v>4.3657783552292571E-2</v>
      </c>
      <c r="Y2398" s="476">
        <v>2.0000000000000001E-4</v>
      </c>
    </row>
    <row r="2399" spans="1:25" x14ac:dyDescent="0.2">
      <c r="A2399" s="475">
        <f t="shared" si="37"/>
        <v>2395</v>
      </c>
      <c r="B2399" s="462">
        <v>0.5943721125389777</v>
      </c>
      <c r="C2399" s="461">
        <v>3500.8689931474705</v>
      </c>
      <c r="D2399" s="462">
        <v>1.0982033051104805</v>
      </c>
      <c r="E2399" s="462">
        <v>0.3717771753872724</v>
      </c>
      <c r="F2399" s="516">
        <v>2026.81</v>
      </c>
      <c r="G2399" s="464">
        <v>124222275672.88997</v>
      </c>
      <c r="H2399" s="461">
        <v>37510712.226020925</v>
      </c>
      <c r="I2399" s="464">
        <v>779343933194.56079</v>
      </c>
      <c r="J2399" s="462">
        <v>0.28195805635996707</v>
      </c>
      <c r="K2399" s="464">
        <v>39381871858.990219</v>
      </c>
      <c r="L2399" s="464">
        <v>39022817837.037231</v>
      </c>
      <c r="M2399" s="464">
        <v>17435970460.294144</v>
      </c>
      <c r="N2399" s="464">
        <v>111301622635.2852</v>
      </c>
      <c r="O2399" s="464">
        <v>17993.878049008606</v>
      </c>
      <c r="P2399" s="461">
        <v>647118.9365970646</v>
      </c>
      <c r="Q2399" s="461">
        <v>431592.7511368714</v>
      </c>
      <c r="R2399" s="464">
        <v>1248770800534.8206</v>
      </c>
      <c r="S2399" s="462">
        <v>0.41493512538719574</v>
      </c>
      <c r="T2399" s="462">
        <v>0.2607994663227553</v>
      </c>
      <c r="U2399" s="461">
        <v>15.109788885162502</v>
      </c>
      <c r="V2399" s="464">
        <v>5463350107771.7275</v>
      </c>
      <c r="W2399" s="460">
        <v>1723.3815615532683</v>
      </c>
      <c r="X2399" s="463">
        <v>4.8306175117144377E-2</v>
      </c>
      <c r="Y2399" s="476">
        <v>2.0000000000000001E-4</v>
      </c>
    </row>
    <row r="2400" spans="1:25" x14ac:dyDescent="0.2">
      <c r="A2400" s="475">
        <f t="shared" si="37"/>
        <v>2396</v>
      </c>
      <c r="B2400" s="462">
        <v>0.42947492945155097</v>
      </c>
      <c r="C2400" s="461">
        <v>2062.8776382943024</v>
      </c>
      <c r="D2400" s="462">
        <v>0.51482750759696594</v>
      </c>
      <c r="E2400" s="462">
        <v>0.26206180671000523</v>
      </c>
      <c r="F2400" s="516">
        <v>2025.66</v>
      </c>
      <c r="G2400" s="464">
        <v>146213588866.85086</v>
      </c>
      <c r="H2400" s="461">
        <v>10405458.769343685</v>
      </c>
      <c r="I2400" s="464">
        <v>345474009094.53473</v>
      </c>
      <c r="J2400" s="462">
        <v>0.42947492945155097</v>
      </c>
      <c r="K2400" s="464">
        <v>23115445736.748421</v>
      </c>
      <c r="L2400" s="464">
        <v>26747879578.90556</v>
      </c>
      <c r="M2400" s="464">
        <v>113283255805.46341</v>
      </c>
      <c r="N2400" s="464">
        <v>40374808552.428352</v>
      </c>
      <c r="O2400" s="464">
        <v>24543.119313116411</v>
      </c>
      <c r="P2400" s="461">
        <v>299952.35697608383</v>
      </c>
      <c r="Q2400" s="461">
        <v>175225.50091054509</v>
      </c>
      <c r="R2400" s="464">
        <v>678216591938.48291</v>
      </c>
      <c r="S2400" s="462">
        <v>0.56167657181690822</v>
      </c>
      <c r="T2400" s="462">
        <v>0.40366764887843415</v>
      </c>
      <c r="U2400" s="461">
        <v>16.118971341547503</v>
      </c>
      <c r="V2400" s="464">
        <v>4909934168557.9521</v>
      </c>
      <c r="W2400" s="460">
        <v>1547.7852174307939</v>
      </c>
      <c r="X2400" s="463">
        <v>4.4806123111059526E-2</v>
      </c>
      <c r="Y2400" s="476">
        <v>2.0000000000000001E-4</v>
      </c>
    </row>
    <row r="2401" spans="1:25" x14ac:dyDescent="0.2">
      <c r="A2401" s="475">
        <f t="shared" si="37"/>
        <v>2397</v>
      </c>
      <c r="B2401" s="462">
        <v>0.51359655529184423</v>
      </c>
      <c r="C2401" s="461">
        <v>6710.0768029945848</v>
      </c>
      <c r="D2401" s="462">
        <v>0.58314445797628778</v>
      </c>
      <c r="E2401" s="462">
        <v>0.22197889515472549</v>
      </c>
      <c r="F2401" s="516">
        <v>2026.05</v>
      </c>
      <c r="G2401" s="464">
        <v>128111754835.49295</v>
      </c>
      <c r="H2401" s="461">
        <v>11984052.2087497</v>
      </c>
      <c r="I2401" s="464">
        <v>394350466208.49915</v>
      </c>
      <c r="J2401" s="462">
        <v>0.39986767574135051</v>
      </c>
      <c r="K2401" s="464">
        <v>19451141444.343498</v>
      </c>
      <c r="L2401" s="464">
        <v>39742087002.958275</v>
      </c>
      <c r="M2401" s="464">
        <v>75638639581.039062</v>
      </c>
      <c r="N2401" s="464">
        <v>107317894489.52075</v>
      </c>
      <c r="O2401" s="464">
        <v>21490.88559030899</v>
      </c>
      <c r="P2401" s="461">
        <v>560429.91716969409</v>
      </c>
      <c r="Q2401" s="461">
        <v>379645.73881920875</v>
      </c>
      <c r="R2401" s="464">
        <v>754889430232.63171</v>
      </c>
      <c r="S2401" s="462">
        <v>0.50124579123711244</v>
      </c>
      <c r="T2401" s="462">
        <v>0.36799548758029227</v>
      </c>
      <c r="U2401" s="461">
        <v>15.639745334266827</v>
      </c>
      <c r="V2401" s="464">
        <v>4816602426824.9062</v>
      </c>
      <c r="W2401" s="460">
        <v>1519.4095746274377</v>
      </c>
      <c r="X2401" s="463">
        <v>4.6317159480684926E-2</v>
      </c>
      <c r="Y2401" s="476">
        <v>2.0000000000000001E-4</v>
      </c>
    </row>
    <row r="2402" spans="1:25" x14ac:dyDescent="0.2">
      <c r="A2402" s="475">
        <f t="shared" si="37"/>
        <v>2398</v>
      </c>
      <c r="B2402" s="462">
        <v>0.49853299928845668</v>
      </c>
      <c r="C2402" s="461">
        <v>1500</v>
      </c>
      <c r="D2402" s="462">
        <v>1.0313597059694972</v>
      </c>
      <c r="E2402" s="462">
        <v>0.3346138711428952</v>
      </c>
      <c r="F2402" s="516">
        <v>2024.7</v>
      </c>
      <c r="G2402" s="464">
        <v>211587129986.34924</v>
      </c>
      <c r="H2402" s="461">
        <v>35454956.461731628</v>
      </c>
      <c r="I2402" s="464">
        <v>477868542490.10065</v>
      </c>
      <c r="J2402" s="462">
        <v>-1.3586570423105515E-2</v>
      </c>
      <c r="K2402" s="464">
        <v>26820599015.310356</v>
      </c>
      <c r="L2402" s="464">
        <v>77203912438.394562</v>
      </c>
      <c r="M2402" s="464">
        <v>163364590504.78616</v>
      </c>
      <c r="N2402" s="464">
        <v>47810934945.422897</v>
      </c>
      <c r="O2402" s="464">
        <v>29199.886302644278</v>
      </c>
      <c r="P2402" s="461">
        <v>350936.90586947964</v>
      </c>
      <c r="Q2402" s="461">
        <v>201581.15093970954</v>
      </c>
      <c r="R2402" s="464">
        <v>1043856446456.3777</v>
      </c>
      <c r="S2402" s="462">
        <v>0.38878508985795385</v>
      </c>
      <c r="T2402" s="462">
        <v>0.1784086043347699</v>
      </c>
      <c r="U2402" s="461">
        <v>23.524653361015609</v>
      </c>
      <c r="V2402" s="464">
        <v>4715266283091.3633</v>
      </c>
      <c r="W2402" s="460">
        <v>1487.4090709062373</v>
      </c>
      <c r="X2402" s="463">
        <v>3.1814310873372671E-2</v>
      </c>
      <c r="Y2402" s="476">
        <v>2.0000000000000001E-4</v>
      </c>
    </row>
    <row r="2403" spans="1:25" x14ac:dyDescent="0.2">
      <c r="A2403" s="475">
        <f t="shared" si="37"/>
        <v>2399</v>
      </c>
      <c r="B2403" s="462">
        <v>0.50812121974670621</v>
      </c>
      <c r="C2403" s="461">
        <v>5239.445347529575</v>
      </c>
      <c r="D2403" s="462">
        <v>0.73521227257025557</v>
      </c>
      <c r="E2403" s="462">
        <v>0.40214800424429686</v>
      </c>
      <c r="F2403" s="516">
        <v>2025.34</v>
      </c>
      <c r="G2403" s="464">
        <v>268788785998.63217</v>
      </c>
      <c r="H2403" s="461">
        <v>16937658.027915981</v>
      </c>
      <c r="I2403" s="464">
        <v>471523716596.90112</v>
      </c>
      <c r="J2403" s="462">
        <v>0.37554693038523312</v>
      </c>
      <c r="K2403" s="464">
        <v>21363289341.158752</v>
      </c>
      <c r="L2403" s="464">
        <v>30718083453.021229</v>
      </c>
      <c r="M2403" s="464">
        <v>175213866225.05707</v>
      </c>
      <c r="N2403" s="464">
        <v>50928809729.459602</v>
      </c>
      <c r="O2403" s="464">
        <v>27849.001984858187</v>
      </c>
      <c r="P2403" s="461">
        <v>335772.91508139798</v>
      </c>
      <c r="Q2403" s="461">
        <v>197154.65100219435</v>
      </c>
      <c r="R2403" s="464">
        <v>1087393350235.2579</v>
      </c>
      <c r="S2403" s="462">
        <v>0.57848724574214527</v>
      </c>
      <c r="T2403" s="462">
        <v>0.38042384923193262</v>
      </c>
      <c r="U2403" s="461">
        <v>16.852587481128417</v>
      </c>
      <c r="V2403" s="464">
        <v>7721542285488.6777</v>
      </c>
      <c r="W2403" s="460">
        <v>2436.6268271688018</v>
      </c>
      <c r="X2403" s="463">
        <v>4.3125665338822186E-2</v>
      </c>
      <c r="Y2403" s="476">
        <v>2.0000000000000001E-4</v>
      </c>
    </row>
    <row r="2404" spans="1:25" x14ac:dyDescent="0.2">
      <c r="A2404" s="475">
        <f t="shared" si="37"/>
        <v>2400</v>
      </c>
      <c r="B2404" s="462">
        <v>0.47447531963937845</v>
      </c>
      <c r="C2404" s="461">
        <v>3648.4364010377913</v>
      </c>
      <c r="D2404" s="462">
        <v>0.85345679724485468</v>
      </c>
      <c r="E2404" s="462">
        <v>0.51161895687300252</v>
      </c>
      <c r="F2404" s="516">
        <v>2023.75</v>
      </c>
      <c r="G2404" s="464">
        <v>287116605997.47595</v>
      </c>
      <c r="H2404" s="461">
        <v>22746052.885031655</v>
      </c>
      <c r="I2404" s="464">
        <v>578350251580.42407</v>
      </c>
      <c r="J2404" s="462">
        <v>0.30760763265500835</v>
      </c>
      <c r="K2404" s="464">
        <v>11786796680.453247</v>
      </c>
      <c r="L2404" s="464">
        <v>0</v>
      </c>
      <c r="M2404" s="464">
        <v>522469673899.63306</v>
      </c>
      <c r="N2404" s="464">
        <v>46243255470.065628</v>
      </c>
      <c r="O2404" s="464">
        <v>22925.17822498878</v>
      </c>
      <c r="P2404" s="461">
        <v>296348.4556438654</v>
      </c>
      <c r="Q2404" s="461">
        <v>164569.55764446541</v>
      </c>
      <c r="R2404" s="464">
        <v>1626418659454.7522</v>
      </c>
      <c r="S2404" s="462">
        <v>0.6053983093068932</v>
      </c>
      <c r="T2404" s="462">
        <v>0.25548333079587432</v>
      </c>
      <c r="U2404" s="461">
        <v>17.118789926580252</v>
      </c>
      <c r="V2404" s="464">
        <v>7794718343713.5928</v>
      </c>
      <c r="W2404" s="460">
        <v>2456.2577190440074</v>
      </c>
      <c r="X2404" s="463">
        <v>4.2803351922605933E-2</v>
      </c>
      <c r="Y2404" s="476">
        <v>2.0000000000000001E-4</v>
      </c>
    </row>
    <row r="2405" spans="1:25" x14ac:dyDescent="0.2">
      <c r="A2405" s="475">
        <f t="shared" si="37"/>
        <v>2401</v>
      </c>
      <c r="B2405" s="462">
        <v>0.61813316014257835</v>
      </c>
      <c r="C2405" s="461">
        <v>6413.4914265714979</v>
      </c>
      <c r="D2405" s="462">
        <v>0.95849523962869998</v>
      </c>
      <c r="E2405" s="462">
        <v>0.66232280130116405</v>
      </c>
      <c r="F2405" s="516">
        <v>2025.04</v>
      </c>
      <c r="G2405" s="464">
        <v>198301138122.39474</v>
      </c>
      <c r="H2405" s="461">
        <v>27801097.206679791</v>
      </c>
      <c r="I2405" s="464">
        <v>502966703815.1839</v>
      </c>
      <c r="J2405" s="462">
        <v>0.13845113764658612</v>
      </c>
      <c r="K2405" s="464">
        <v>19590619889.16415</v>
      </c>
      <c r="L2405" s="464">
        <v>11843020639.912533</v>
      </c>
      <c r="M2405" s="464">
        <v>108484591379.21555</v>
      </c>
      <c r="N2405" s="464">
        <v>10704096861.358946</v>
      </c>
      <c r="O2405" s="464">
        <v>24725.835724585555</v>
      </c>
      <c r="P2405" s="461">
        <v>118362.352004245</v>
      </c>
      <c r="Q2405" s="461">
        <v>42719.757828257469</v>
      </c>
      <c r="R2405" s="464">
        <v>1019593047926.8622</v>
      </c>
      <c r="S2405" s="462">
        <v>0.46488410241105366</v>
      </c>
      <c r="T2405" s="462">
        <v>0.22083776218377146</v>
      </c>
      <c r="U2405" s="461">
        <v>18.492779438900467</v>
      </c>
      <c r="V2405" s="464">
        <v>4462814938220.4912</v>
      </c>
      <c r="W2405" s="460">
        <v>1406.1123794003602</v>
      </c>
      <c r="X2405" s="463">
        <v>3.9966288508659284E-2</v>
      </c>
      <c r="Y2405" s="476">
        <v>2.0000000000000001E-4</v>
      </c>
    </row>
    <row r="2406" spans="1:25" x14ac:dyDescent="0.2">
      <c r="A2406" s="475">
        <f t="shared" si="37"/>
        <v>2402</v>
      </c>
      <c r="B2406" s="462">
        <v>0.46258068012095588</v>
      </c>
      <c r="C2406" s="461">
        <v>6479.5967545311487</v>
      </c>
      <c r="D2406" s="462">
        <v>0.67035621331556783</v>
      </c>
      <c r="E2406" s="462">
        <v>0.23112121982910611</v>
      </c>
      <c r="F2406" s="516">
        <v>2025.42</v>
      </c>
      <c r="G2406" s="464">
        <v>185291215888.39835</v>
      </c>
      <c r="H2406" s="461">
        <v>14402384.30920413</v>
      </c>
      <c r="I2406" s="464">
        <v>442543653327.17487</v>
      </c>
      <c r="J2406" s="462">
        <v>0.39590856326894974</v>
      </c>
      <c r="K2406" s="464">
        <v>15050070991.092558</v>
      </c>
      <c r="L2406" s="464">
        <v>22148747153.74707</v>
      </c>
      <c r="M2406" s="464">
        <v>104901389374.13722</v>
      </c>
      <c r="N2406" s="464">
        <v>25309261689.872456</v>
      </c>
      <c r="O2406" s="464">
        <v>32674.323568725478</v>
      </c>
      <c r="P2406" s="461">
        <v>194600.38699872626</v>
      </c>
      <c r="Q2406" s="461">
        <v>93761.886746335018</v>
      </c>
      <c r="R2406" s="464">
        <v>854522089047.19641</v>
      </c>
      <c r="S2406" s="462">
        <v>0.56644841119503075</v>
      </c>
      <c r="T2406" s="462">
        <v>0.40068717960533223</v>
      </c>
      <c r="U2406" s="461">
        <v>16.187721829945854</v>
      </c>
      <c r="V2406" s="464">
        <v>6076043422477.9102</v>
      </c>
      <c r="W2406" s="460">
        <v>1918.3530978749532</v>
      </c>
      <c r="X2406" s="463">
        <v>4.5307712414954106E-2</v>
      </c>
      <c r="Y2406" s="476">
        <v>2.0000000000000001E-4</v>
      </c>
    </row>
    <row r="2407" spans="1:25" x14ac:dyDescent="0.2">
      <c r="A2407" s="475">
        <f t="shared" si="37"/>
        <v>2403</v>
      </c>
      <c r="B2407" s="462">
        <v>0.55057507636758118</v>
      </c>
      <c r="C2407" s="461">
        <v>1500</v>
      </c>
      <c r="D2407" s="462">
        <v>0.94569805849657929</v>
      </c>
      <c r="E2407" s="462">
        <v>0.55196929133375294</v>
      </c>
      <c r="F2407" s="516">
        <v>2025.94</v>
      </c>
      <c r="G2407" s="464">
        <v>151556773481.78439</v>
      </c>
      <c r="H2407" s="461">
        <v>29595787.658800121</v>
      </c>
      <c r="I2407" s="464">
        <v>759580287656.0509</v>
      </c>
      <c r="J2407" s="462">
        <v>0.38510780447674842</v>
      </c>
      <c r="K2407" s="464">
        <v>6536181948.8301678</v>
      </c>
      <c r="L2407" s="464">
        <v>3692938292.8912024</v>
      </c>
      <c r="M2407" s="464">
        <v>110867281572.63663</v>
      </c>
      <c r="N2407" s="464">
        <v>55522088887.08754</v>
      </c>
      <c r="O2407" s="464">
        <v>20945.239503570538</v>
      </c>
      <c r="P2407" s="461">
        <v>357823.41551121918</v>
      </c>
      <c r="Q2407" s="461">
        <v>208829.13758848858</v>
      </c>
      <c r="R2407" s="464">
        <v>1218201812606.6482</v>
      </c>
      <c r="S2407" s="462">
        <v>0.51473759909451899</v>
      </c>
      <c r="T2407" s="462">
        <v>0.29393525683166793</v>
      </c>
      <c r="U2407" s="461">
        <v>15.509251036470998</v>
      </c>
      <c r="V2407" s="464">
        <v>6317082249569.5244</v>
      </c>
      <c r="W2407" s="460">
        <v>1994.9059577704206</v>
      </c>
      <c r="X2407" s="463">
        <v>4.5550849928422128E-2</v>
      </c>
      <c r="Y2407" s="476">
        <v>2.0000000000000001E-4</v>
      </c>
    </row>
    <row r="2408" spans="1:25" x14ac:dyDescent="0.2">
      <c r="A2408" s="475">
        <f t="shared" si="37"/>
        <v>2404</v>
      </c>
      <c r="B2408" s="462">
        <v>0.51924532607175133</v>
      </c>
      <c r="C2408" s="461">
        <v>6092.3185608397162</v>
      </c>
      <c r="D2408" s="462">
        <v>0.4769128285445719</v>
      </c>
      <c r="E2408" s="462">
        <v>0.25098877105224815</v>
      </c>
      <c r="F2408" s="516">
        <v>2023.75</v>
      </c>
      <c r="G2408" s="464">
        <v>220190070058.94333</v>
      </c>
      <c r="H2408" s="461">
        <v>8537717.4623463303</v>
      </c>
      <c r="I2408" s="464">
        <v>312646712132.56519</v>
      </c>
      <c r="J2408" s="462">
        <v>0.46210255759686214</v>
      </c>
      <c r="K2408" s="464">
        <v>7518675701.3086977</v>
      </c>
      <c r="L2408" s="464">
        <v>0</v>
      </c>
      <c r="M2408" s="464">
        <v>317549714930.50653</v>
      </c>
      <c r="N2408" s="464">
        <v>27903819379.74564</v>
      </c>
      <c r="O2408" s="464">
        <v>22519.521115304338</v>
      </c>
      <c r="P2408" s="461">
        <v>206981.3111664388</v>
      </c>
      <c r="Q2408" s="461">
        <v>106296.16868945133</v>
      </c>
      <c r="R2408" s="464">
        <v>923674646118.08447</v>
      </c>
      <c r="S2408" s="462">
        <v>0.66505353994998895</v>
      </c>
      <c r="T2408" s="462">
        <v>0.35951029734616818</v>
      </c>
      <c r="U2408" s="461">
        <v>16.940539128211892</v>
      </c>
      <c r="V2408" s="464">
        <v>6295445181745.1494</v>
      </c>
      <c r="W2408" s="460">
        <v>1987.8568644220484</v>
      </c>
      <c r="X2408" s="463">
        <v>4.2323465039592882E-2</v>
      </c>
      <c r="Y2408" s="476">
        <v>2.0000000000000001E-4</v>
      </c>
    </row>
    <row r="2409" spans="1:25" x14ac:dyDescent="0.2">
      <c r="A2409" s="475">
        <f t="shared" si="37"/>
        <v>2405</v>
      </c>
      <c r="B2409" s="462">
        <v>0.50199206966526744</v>
      </c>
      <c r="C2409" s="461">
        <v>2826.891358299792</v>
      </c>
      <c r="D2409" s="462">
        <v>0.2</v>
      </c>
      <c r="E2409" s="462">
        <v>0.23094705544480759</v>
      </c>
      <c r="F2409" s="516">
        <v>2025.68</v>
      </c>
      <c r="G2409" s="464">
        <v>63331601518.855927</v>
      </c>
      <c r="H2409" s="461">
        <v>3337574.5656666723</v>
      </c>
      <c r="I2409" s="464">
        <v>151378264896.8053</v>
      </c>
      <c r="J2409" s="462">
        <v>0.50199206966526755</v>
      </c>
      <c r="K2409" s="464">
        <v>8484252853.8418379</v>
      </c>
      <c r="L2409" s="464">
        <v>6601616486.2673416</v>
      </c>
      <c r="M2409" s="464">
        <v>68583544750.572624</v>
      </c>
      <c r="N2409" s="464">
        <v>19892529191.610497</v>
      </c>
      <c r="O2409" s="464">
        <v>38847.056542501079</v>
      </c>
      <c r="P2409" s="461">
        <v>184486.47814217338</v>
      </c>
      <c r="Q2409" s="461">
        <v>76232.508156260912</v>
      </c>
      <c r="R2409" s="464">
        <v>312974079366.17828</v>
      </c>
      <c r="S2409" s="462">
        <v>0.6082413528091728</v>
      </c>
      <c r="T2409" s="462">
        <v>0.42193165475525779</v>
      </c>
      <c r="U2409" s="461">
        <v>15.771657568182071</v>
      </c>
      <c r="V2409" s="464">
        <v>2422026614788.083</v>
      </c>
      <c r="W2409" s="460">
        <v>763.8784706959533</v>
      </c>
      <c r="X2409" s="463">
        <v>4.386627225156977E-2</v>
      </c>
      <c r="Y2409" s="476">
        <v>2.0000000000000001E-4</v>
      </c>
    </row>
    <row r="2410" spans="1:25" x14ac:dyDescent="0.2">
      <c r="A2410" s="475">
        <f t="shared" si="37"/>
        <v>2406</v>
      </c>
      <c r="B2410" s="462">
        <v>0.55679617976226603</v>
      </c>
      <c r="C2410" s="461">
        <v>8752.4298037182725</v>
      </c>
      <c r="D2410" s="462">
        <v>1.0577631696955483</v>
      </c>
      <c r="E2410" s="462">
        <v>0.51572333760781208</v>
      </c>
      <c r="F2410" s="516">
        <v>2023.75</v>
      </c>
      <c r="G2410" s="464">
        <v>417045218949.79913</v>
      </c>
      <c r="H2410" s="461">
        <v>30300092.29737309</v>
      </c>
      <c r="I2410" s="464">
        <v>528789618445.79608</v>
      </c>
      <c r="J2410" s="462">
        <v>9.2978532644005796E-2</v>
      </c>
      <c r="K2410" s="464">
        <v>11560673998.615135</v>
      </c>
      <c r="L2410" s="464">
        <v>0</v>
      </c>
      <c r="M2410" s="464">
        <v>457332721113.00214</v>
      </c>
      <c r="N2410" s="464">
        <v>3448679453.8107429</v>
      </c>
      <c r="O2410" s="464">
        <v>27156.635620966314</v>
      </c>
      <c r="P2410" s="461">
        <v>75586.315571914223</v>
      </c>
      <c r="Q2410" s="461">
        <v>13459.828892978556</v>
      </c>
      <c r="R2410" s="464">
        <v>1475121839797.1509</v>
      </c>
      <c r="S2410" s="462">
        <v>0.54267405829098181</v>
      </c>
      <c r="T2410" s="462">
        <v>0.31352210868945918</v>
      </c>
      <c r="U2410" s="461">
        <v>18.374513996394501</v>
      </c>
      <c r="V2410" s="464">
        <v>9069003553918.3672</v>
      </c>
      <c r="W2410" s="460">
        <v>2864.307359636317</v>
      </c>
      <c r="X2410" s="463">
        <v>4.1101749020634855E-2</v>
      </c>
      <c r="Y2410" s="476">
        <v>2.0000000000000001E-4</v>
      </c>
    </row>
    <row r="2411" spans="1:25" x14ac:dyDescent="0.2">
      <c r="A2411" s="475">
        <f t="shared" si="37"/>
        <v>2407</v>
      </c>
      <c r="B2411" s="462">
        <v>0.43505704477247759</v>
      </c>
      <c r="C2411" s="461">
        <v>2527.9820558731217</v>
      </c>
      <c r="D2411" s="462">
        <v>1.0337985245268357</v>
      </c>
      <c r="E2411" s="462">
        <v>0.7</v>
      </c>
      <c r="F2411" s="516">
        <v>2025.35</v>
      </c>
      <c r="G2411" s="464">
        <v>280169835862.50391</v>
      </c>
      <c r="H2411" s="461">
        <v>32329804.125286233</v>
      </c>
      <c r="I2411" s="464">
        <v>603674601874.74585</v>
      </c>
      <c r="J2411" s="462">
        <v>8.6469820187192625E-2</v>
      </c>
      <c r="K2411" s="464">
        <v>31766035098.597481</v>
      </c>
      <c r="L2411" s="464">
        <v>35679319310.651299</v>
      </c>
      <c r="M2411" s="464">
        <v>166624840532.60101</v>
      </c>
      <c r="N2411" s="464">
        <v>85033026055.117584</v>
      </c>
      <c r="O2411" s="464">
        <v>26270.085712124346</v>
      </c>
      <c r="P2411" s="461">
        <v>470478.10371994472</v>
      </c>
      <c r="Q2411" s="461">
        <v>293477.3064812487</v>
      </c>
      <c r="R2411" s="464">
        <v>1221175717067.7971</v>
      </c>
      <c r="S2411" s="462">
        <v>0.39558204164852906</v>
      </c>
      <c r="T2411" s="462">
        <v>0.22777355179094916</v>
      </c>
      <c r="U2411" s="461">
        <v>19.842349480105923</v>
      </c>
      <c r="V2411" s="464">
        <v>6035200167899.6377</v>
      </c>
      <c r="W2411" s="460">
        <v>1905.1559837202178</v>
      </c>
      <c r="X2411" s="463">
        <v>3.7028108989393189E-2</v>
      </c>
      <c r="Y2411" s="476">
        <v>2.0000000000000001E-4</v>
      </c>
    </row>
    <row r="2412" spans="1:25" x14ac:dyDescent="0.2">
      <c r="A2412" s="475">
        <f t="shared" si="37"/>
        <v>2408</v>
      </c>
      <c r="B2412" s="462">
        <v>0.60388584964488279</v>
      </c>
      <c r="C2412" s="461">
        <v>7959.9401851085477</v>
      </c>
      <c r="D2412" s="462">
        <v>0.64639043563202725</v>
      </c>
      <c r="E2412" s="462">
        <v>0.52140041692947903</v>
      </c>
      <c r="F2412" s="516">
        <v>2025.14</v>
      </c>
      <c r="G2412" s="464">
        <v>199829345969.45435</v>
      </c>
      <c r="H2412" s="461">
        <v>13247435.416263027</v>
      </c>
      <c r="I2412" s="464">
        <v>360241609989.86591</v>
      </c>
      <c r="J2412" s="462">
        <v>0.36725349792435191</v>
      </c>
      <c r="K2412" s="464">
        <v>12957516167.514965</v>
      </c>
      <c r="L2412" s="464">
        <v>8926704672.1217842</v>
      </c>
      <c r="M2412" s="464">
        <v>146042657072.34299</v>
      </c>
      <c r="N2412" s="464">
        <v>96052525145.455215</v>
      </c>
      <c r="O2412" s="464">
        <v>30721.229894816344</v>
      </c>
      <c r="P2412" s="461">
        <v>596802.89584845107</v>
      </c>
      <c r="Q2412" s="461">
        <v>406892.09653053118</v>
      </c>
      <c r="R2412" s="464">
        <v>806392521766.05908</v>
      </c>
      <c r="S2412" s="462">
        <v>0.53385043351599981</v>
      </c>
      <c r="T2412" s="462">
        <v>0.41222335021350287</v>
      </c>
      <c r="U2412" s="461">
        <v>16.544758541060137</v>
      </c>
      <c r="V2412" s="464">
        <v>6038779655158.9131</v>
      </c>
      <c r="W2412" s="460">
        <v>1905.0073018325356</v>
      </c>
      <c r="X2412" s="463">
        <v>4.4361361198646913E-2</v>
      </c>
      <c r="Y2412" s="476">
        <v>2.0000000000000001E-4</v>
      </c>
    </row>
    <row r="2413" spans="1:25" x14ac:dyDescent="0.2">
      <c r="A2413" s="475">
        <f t="shared" si="37"/>
        <v>2409</v>
      </c>
      <c r="B2413" s="462">
        <v>0.39659980696189895</v>
      </c>
      <c r="C2413" s="461">
        <v>8023.6245030182727</v>
      </c>
      <c r="D2413" s="462">
        <v>0.5107239958144526</v>
      </c>
      <c r="E2413" s="462">
        <v>0.40268613215451676</v>
      </c>
      <c r="F2413" s="516">
        <v>2024.59</v>
      </c>
      <c r="G2413" s="464">
        <v>144433985180.36081</v>
      </c>
      <c r="H2413" s="461">
        <v>9496430.0723484792</v>
      </c>
      <c r="I2413" s="464">
        <v>321183855174.83673</v>
      </c>
      <c r="J2413" s="462">
        <v>0.396599806961899</v>
      </c>
      <c r="K2413" s="464">
        <v>7211654347.0597601</v>
      </c>
      <c r="L2413" s="464">
        <v>0</v>
      </c>
      <c r="M2413" s="464">
        <v>125888134277.04013</v>
      </c>
      <c r="N2413" s="464">
        <v>30532878247.576077</v>
      </c>
      <c r="O2413" s="464">
        <v>21710.689810282231</v>
      </c>
      <c r="P2413" s="461">
        <v>216987.20808833238</v>
      </c>
      <c r="Q2413" s="461">
        <v>112955.29534265197</v>
      </c>
      <c r="R2413" s="464">
        <v>671487240996.73035</v>
      </c>
      <c r="S2413" s="462">
        <v>0.57535564719072108</v>
      </c>
      <c r="T2413" s="462">
        <v>0.37134192886138739</v>
      </c>
      <c r="U2413" s="461">
        <v>16.441761070571896</v>
      </c>
      <c r="V2413" s="464">
        <v>4585256179439.3213</v>
      </c>
      <c r="W2413" s="460">
        <v>1447.0632892746846</v>
      </c>
      <c r="X2413" s="463">
        <v>4.3618145284666301E-2</v>
      </c>
      <c r="Y2413" s="476">
        <v>2.0000000000000001E-4</v>
      </c>
    </row>
    <row r="2414" spans="1:25" x14ac:dyDescent="0.2">
      <c r="A2414" s="475">
        <f t="shared" si="37"/>
        <v>2410</v>
      </c>
      <c r="B2414" s="462">
        <v>0.47334996860804546</v>
      </c>
      <c r="C2414" s="461">
        <v>2113.4829997305928</v>
      </c>
      <c r="D2414" s="462">
        <v>0.67278397047105765</v>
      </c>
      <c r="E2414" s="462">
        <v>0.52761003548454388</v>
      </c>
      <c r="F2414" s="516">
        <v>2024.28</v>
      </c>
      <c r="G2414" s="464">
        <v>252535237385.76245</v>
      </c>
      <c r="H2414" s="461">
        <v>16071072.527425282</v>
      </c>
      <c r="I2414" s="464">
        <v>517235211535.37109</v>
      </c>
      <c r="J2414" s="462">
        <v>0.47334996860804546</v>
      </c>
      <c r="K2414" s="464">
        <v>11268233786.485142</v>
      </c>
      <c r="L2414" s="464">
        <v>0</v>
      </c>
      <c r="M2414" s="464">
        <v>185225665384.72885</v>
      </c>
      <c r="N2414" s="464">
        <v>8797027139.9897671</v>
      </c>
      <c r="O2414" s="464">
        <v>16201.494286840643</v>
      </c>
      <c r="P2414" s="461">
        <v>106738.43837066846</v>
      </c>
      <c r="Q2414" s="461">
        <v>36069.850271658463</v>
      </c>
      <c r="R2414" s="464">
        <v>983404104177.94836</v>
      </c>
      <c r="S2414" s="462">
        <v>0.62055946332039447</v>
      </c>
      <c r="T2414" s="462">
        <v>0.46573262032981738</v>
      </c>
      <c r="U2414" s="461">
        <v>16.263730158620902</v>
      </c>
      <c r="V2414" s="464">
        <v>8245744946957.0527</v>
      </c>
      <c r="W2414" s="460">
        <v>2597.4456863440305</v>
      </c>
      <c r="X2414" s="463">
        <v>4.4530350048389879E-2</v>
      </c>
      <c r="Y2414" s="476">
        <v>2.0000000000000001E-4</v>
      </c>
    </row>
    <row r="2415" spans="1:25" x14ac:dyDescent="0.2">
      <c r="A2415" s="475">
        <f t="shared" si="37"/>
        <v>2411</v>
      </c>
      <c r="B2415" s="462">
        <v>0.58229257392719458</v>
      </c>
      <c r="C2415" s="461">
        <v>6731.8318297378082</v>
      </c>
      <c r="D2415" s="462">
        <v>0.24227616461192936</v>
      </c>
      <c r="E2415" s="462">
        <v>0.26058503302946223</v>
      </c>
      <c r="F2415" s="516">
        <v>2025.11</v>
      </c>
      <c r="G2415" s="464">
        <v>126632593857.80392</v>
      </c>
      <c r="H2415" s="461">
        <v>3842711.6726058451</v>
      </c>
      <c r="I2415" s="464">
        <v>169849616330.60211</v>
      </c>
      <c r="J2415" s="462">
        <v>0.42480212359162428</v>
      </c>
      <c r="K2415" s="464">
        <v>7724575959.9698315</v>
      </c>
      <c r="L2415" s="464">
        <v>3755186300.6652875</v>
      </c>
      <c r="M2415" s="464">
        <v>89755424346.630051</v>
      </c>
      <c r="N2415" s="464">
        <v>221848669687.40747</v>
      </c>
      <c r="O2415" s="464">
        <v>30712.703077323469</v>
      </c>
      <c r="P2415" s="461">
        <v>1038014.7023027473</v>
      </c>
      <c r="Q2415" s="461">
        <v>679460.42048725369</v>
      </c>
      <c r="R2415" s="464">
        <v>594743507657.95825</v>
      </c>
      <c r="S2415" s="462">
        <v>0.47603897037069554</v>
      </c>
      <c r="T2415" s="462">
        <v>0.3826644567605797</v>
      </c>
      <c r="U2415" s="461">
        <v>16.297021829999622</v>
      </c>
      <c r="V2415" s="464">
        <v>4132600755217.3721</v>
      </c>
      <c r="W2415" s="460">
        <v>1304.9919375737218</v>
      </c>
      <c r="X2415" s="463">
        <v>4.4238112975037526E-2</v>
      </c>
      <c r="Y2415" s="476">
        <v>2.0000000000000001E-4</v>
      </c>
    </row>
    <row r="2416" spans="1:25" x14ac:dyDescent="0.2">
      <c r="A2416" s="475">
        <f t="shared" si="37"/>
        <v>2412</v>
      </c>
      <c r="B2416" s="462">
        <v>0.27587511819374588</v>
      </c>
      <c r="C2416" s="461">
        <v>1500</v>
      </c>
      <c r="D2416" s="462">
        <v>0.95849218189929841</v>
      </c>
      <c r="E2416" s="462">
        <v>0.2695119648834215</v>
      </c>
      <c r="F2416" s="516">
        <v>2024.71</v>
      </c>
      <c r="G2416" s="464">
        <v>380724489947.62732</v>
      </c>
      <c r="H2416" s="461">
        <v>29664870.897093985</v>
      </c>
      <c r="I2416" s="464">
        <v>537013671554.4129</v>
      </c>
      <c r="J2416" s="462">
        <v>4.8259703082138672E-2</v>
      </c>
      <c r="K2416" s="464">
        <v>10336248325.056496</v>
      </c>
      <c r="L2416" s="464">
        <v>7973077785.7712841</v>
      </c>
      <c r="M2416" s="464">
        <v>334530573189.41528</v>
      </c>
      <c r="N2416" s="464">
        <v>60899344954.12133</v>
      </c>
      <c r="O2416" s="464">
        <v>19506.471360174783</v>
      </c>
      <c r="P2416" s="461">
        <v>358262.49552971194</v>
      </c>
      <c r="Q2416" s="461">
        <v>208855.03045021615</v>
      </c>
      <c r="R2416" s="464">
        <v>1476312659668.5427</v>
      </c>
      <c r="S2416" s="462">
        <v>0.50089685346116586</v>
      </c>
      <c r="T2416" s="462">
        <v>0.22970395393076992</v>
      </c>
      <c r="U2416" s="461">
        <v>21.318301646180448</v>
      </c>
      <c r="V2416" s="464">
        <v>7733638264124.8242</v>
      </c>
      <c r="W2416" s="460">
        <v>2441.7021774809009</v>
      </c>
      <c r="X2416" s="463">
        <v>3.5193961321565839E-2</v>
      </c>
      <c r="Y2416" s="476">
        <v>2.0000000000000001E-4</v>
      </c>
    </row>
    <row r="2417" spans="1:25" x14ac:dyDescent="0.2">
      <c r="A2417" s="475">
        <f t="shared" si="37"/>
        <v>2413</v>
      </c>
      <c r="B2417" s="462">
        <v>0.33509684427010178</v>
      </c>
      <c r="C2417" s="461">
        <v>4170.3067051109156</v>
      </c>
      <c r="D2417" s="462">
        <v>0.73509649210121075</v>
      </c>
      <c r="E2417" s="462">
        <v>0.33252356144767914</v>
      </c>
      <c r="F2417" s="516">
        <v>2024.37</v>
      </c>
      <c r="G2417" s="464">
        <v>132962799484.00034</v>
      </c>
      <c r="H2417" s="461">
        <v>17102815.202752702</v>
      </c>
      <c r="I2417" s="464">
        <v>456239752297.92737</v>
      </c>
      <c r="J2417" s="462">
        <v>0.33509684427010178</v>
      </c>
      <c r="K2417" s="464">
        <v>8556370498.3767967</v>
      </c>
      <c r="L2417" s="464">
        <v>0</v>
      </c>
      <c r="M2417" s="464">
        <v>136035136224.43861</v>
      </c>
      <c r="N2417" s="464">
        <v>67345547892.650101</v>
      </c>
      <c r="O2417" s="464">
        <v>20886.6047884701</v>
      </c>
      <c r="P2417" s="461">
        <v>469061.41092250647</v>
      </c>
      <c r="Q2417" s="461">
        <v>301147.95244726422</v>
      </c>
      <c r="R2417" s="464">
        <v>864161351667.1908</v>
      </c>
      <c r="S2417" s="462">
        <v>0.50756981494343201</v>
      </c>
      <c r="T2417" s="462">
        <v>0.30823449312070689</v>
      </c>
      <c r="U2417" s="461">
        <v>15.949329193427735</v>
      </c>
      <c r="V2417" s="464">
        <v>4751400163757.3457</v>
      </c>
      <c r="W2417" s="460">
        <v>1499.4175527857135</v>
      </c>
      <c r="X2417" s="463">
        <v>4.5245726969435615E-2</v>
      </c>
      <c r="Y2417" s="476">
        <v>2.0000000000000001E-4</v>
      </c>
    </row>
    <row r="2418" spans="1:25" x14ac:dyDescent="0.2">
      <c r="A2418" s="475">
        <f t="shared" si="37"/>
        <v>2414</v>
      </c>
      <c r="B2418" s="462">
        <v>0.42600517387643388</v>
      </c>
      <c r="C2418" s="461">
        <v>8076.279534579955</v>
      </c>
      <c r="D2418" s="462">
        <v>0.94003425243771721</v>
      </c>
      <c r="E2418" s="462">
        <v>0.3216348168845557</v>
      </c>
      <c r="F2418" s="516">
        <v>2024.03</v>
      </c>
      <c r="G2418" s="464">
        <v>435188090650.16174</v>
      </c>
      <c r="H2418" s="461">
        <v>26598574.665639684</v>
      </c>
      <c r="I2418" s="464">
        <v>612708437740.96509</v>
      </c>
      <c r="J2418" s="462">
        <v>0.41911114314993569</v>
      </c>
      <c r="K2418" s="464">
        <v>11575822318.880024</v>
      </c>
      <c r="L2418" s="464">
        <v>0</v>
      </c>
      <c r="M2418" s="464">
        <v>257063228724.25836</v>
      </c>
      <c r="N2418" s="464">
        <v>51262130785.808723</v>
      </c>
      <c r="O2418" s="464">
        <v>25736.203323956121</v>
      </c>
      <c r="P2418" s="461">
        <v>409310.8601711542</v>
      </c>
      <c r="Q2418" s="461">
        <v>248481.54907967398</v>
      </c>
      <c r="R2418" s="464">
        <v>1337440499175.1453</v>
      </c>
      <c r="S2418" s="462">
        <v>0.60233770702513212</v>
      </c>
      <c r="T2418" s="462">
        <v>0.48800287049770291</v>
      </c>
      <c r="U2418" s="461">
        <v>16.965341022058247</v>
      </c>
      <c r="V2418" s="464">
        <v>12073211612408.969</v>
      </c>
      <c r="W2418" s="460">
        <v>3810.2563508313633</v>
      </c>
      <c r="X2418" s="463">
        <v>4.328949317271067E-2</v>
      </c>
      <c r="Y2418" s="476">
        <v>2.0000000000000001E-4</v>
      </c>
    </row>
    <row r="2419" spans="1:25" x14ac:dyDescent="0.2">
      <c r="A2419" s="475">
        <f t="shared" si="37"/>
        <v>2415</v>
      </c>
      <c r="B2419" s="462">
        <v>0.57761197759582372</v>
      </c>
      <c r="C2419" s="461">
        <v>4930.4819692490946</v>
      </c>
      <c r="D2419" s="462">
        <v>0.99006719949556921</v>
      </c>
      <c r="E2419" s="462">
        <v>0.58402652558259338</v>
      </c>
      <c r="F2419" s="516">
        <v>2023.91</v>
      </c>
      <c r="G2419" s="464">
        <v>540875398024.44513</v>
      </c>
      <c r="H2419" s="461">
        <v>29594018.594255585</v>
      </c>
      <c r="I2419" s="464">
        <v>593019090962.7655</v>
      </c>
      <c r="J2419" s="462">
        <v>0.21858551715717878</v>
      </c>
      <c r="K2419" s="464">
        <v>14647504923.979101</v>
      </c>
      <c r="L2419" s="464">
        <v>0</v>
      </c>
      <c r="M2419" s="464">
        <v>317916099721.83209</v>
      </c>
      <c r="N2419" s="464">
        <v>21464601813.491543</v>
      </c>
      <c r="O2419" s="464">
        <v>32802.729430012085</v>
      </c>
      <c r="P2419" s="461">
        <v>185225.4503717979</v>
      </c>
      <c r="Q2419" s="461">
        <v>83544.026638322612</v>
      </c>
      <c r="R2419" s="464">
        <v>1305225445230.7922</v>
      </c>
      <c r="S2419" s="462">
        <v>0.52140129015849457</v>
      </c>
      <c r="T2419" s="462">
        <v>0.47259569742833257</v>
      </c>
      <c r="U2419" s="461">
        <v>18.236451334608223</v>
      </c>
      <c r="V2419" s="464">
        <v>12210655468098.133</v>
      </c>
      <c r="W2419" s="460">
        <v>3850.819051516492</v>
      </c>
      <c r="X2419" s="463">
        <v>4.0323194338363684E-2</v>
      </c>
      <c r="Y2419" s="476">
        <v>2.0000000000000001E-4</v>
      </c>
    </row>
    <row r="2420" spans="1:25" x14ac:dyDescent="0.2">
      <c r="A2420" s="475">
        <f t="shared" si="37"/>
        <v>2416</v>
      </c>
      <c r="B2420" s="462">
        <v>0.41794295521624997</v>
      </c>
      <c r="C2420" s="461">
        <v>5166.5402936504479</v>
      </c>
      <c r="D2420" s="462">
        <v>1.0202426821813184</v>
      </c>
      <c r="E2420" s="462">
        <v>0.40166583310785531</v>
      </c>
      <c r="F2420" s="516">
        <v>2025.26</v>
      </c>
      <c r="G2420" s="464">
        <v>171823640599.10709</v>
      </c>
      <c r="H2420" s="461">
        <v>31548464.708483141</v>
      </c>
      <c r="I2420" s="464">
        <v>666480728599.46973</v>
      </c>
      <c r="J2420" s="462">
        <v>0.21536851520241762</v>
      </c>
      <c r="K2420" s="464">
        <v>29834641737.576393</v>
      </c>
      <c r="L2420" s="464">
        <v>77867718873.424423</v>
      </c>
      <c r="M2420" s="464">
        <v>129159434890.1743</v>
      </c>
      <c r="N2420" s="464">
        <v>32243963883.385773</v>
      </c>
      <c r="O2420" s="464">
        <v>25662.242089547639</v>
      </c>
      <c r="P2420" s="461">
        <v>235449.31410831612</v>
      </c>
      <c r="Q2420" s="461">
        <v>116710.80281217955</v>
      </c>
      <c r="R2420" s="464">
        <v>1196011572782.9465</v>
      </c>
      <c r="S2420" s="462">
        <v>0.44932700723421726</v>
      </c>
      <c r="T2420" s="462">
        <v>0.22815876461695492</v>
      </c>
      <c r="U2420" s="461">
        <v>16.635018737966917</v>
      </c>
      <c r="V2420" s="464">
        <v>4913775923487.9971</v>
      </c>
      <c r="W2420" s="460">
        <v>1549.2888114265477</v>
      </c>
      <c r="X2420" s="463">
        <v>4.5122334977924276E-2</v>
      </c>
      <c r="Y2420" s="476">
        <v>2.0000000000000001E-4</v>
      </c>
    </row>
    <row r="2421" spans="1:25" x14ac:dyDescent="0.2">
      <c r="A2421" s="475">
        <f t="shared" si="37"/>
        <v>2417</v>
      </c>
      <c r="B2421" s="462">
        <v>0.62806276381028048</v>
      </c>
      <c r="C2421" s="461">
        <v>7422.2594578030357</v>
      </c>
      <c r="D2421" s="462">
        <v>0.64370017356192988</v>
      </c>
      <c r="E2421" s="462">
        <v>0.3406776013610634</v>
      </c>
      <c r="F2421" s="516">
        <v>2023.89</v>
      </c>
      <c r="G2421" s="464">
        <v>474019343937.8988</v>
      </c>
      <c r="H2421" s="461">
        <v>13329463.924741518</v>
      </c>
      <c r="I2421" s="464">
        <v>428162374856.51764</v>
      </c>
      <c r="J2421" s="462">
        <v>0.41810008292525447</v>
      </c>
      <c r="K2421" s="464">
        <v>9167920894.6366558</v>
      </c>
      <c r="L2421" s="464">
        <v>0</v>
      </c>
      <c r="M2421" s="464">
        <v>515468275294.54266</v>
      </c>
      <c r="N2421" s="464">
        <v>30901189205.329433</v>
      </c>
      <c r="O2421" s="464">
        <v>31304.380679440212</v>
      </c>
      <c r="P2421" s="461">
        <v>224697.68751672236</v>
      </c>
      <c r="Q2421" s="461">
        <v>115960.4199029156</v>
      </c>
      <c r="R2421" s="464">
        <v>1384965080405.572</v>
      </c>
      <c r="S2421" s="462">
        <v>0.66648407959724609</v>
      </c>
      <c r="T2421" s="462">
        <v>0.44683284911609034</v>
      </c>
      <c r="U2421" s="461">
        <v>17.574945152951191</v>
      </c>
      <c r="V2421" s="464">
        <v>11836461299451.949</v>
      </c>
      <c r="W2421" s="460">
        <v>3732.6092750831258</v>
      </c>
      <c r="X2421" s="463">
        <v>4.196403463828062E-2</v>
      </c>
      <c r="Y2421" s="476">
        <v>2.0000000000000001E-4</v>
      </c>
    </row>
    <row r="2422" spans="1:25" x14ac:dyDescent="0.2">
      <c r="A2422" s="475">
        <f t="shared" si="37"/>
        <v>2418</v>
      </c>
      <c r="B2422" s="462">
        <v>0.59380882107060706</v>
      </c>
      <c r="C2422" s="461">
        <v>1500</v>
      </c>
      <c r="D2422" s="462">
        <v>0.67073583849622964</v>
      </c>
      <c r="E2422" s="462">
        <v>0.47011090307366687</v>
      </c>
      <c r="F2422" s="516">
        <v>2024.14</v>
      </c>
      <c r="G2422" s="464">
        <v>151779309641.9101</v>
      </c>
      <c r="H2422" s="461">
        <v>16448688.966795307</v>
      </c>
      <c r="I2422" s="464">
        <v>422827186278.1438</v>
      </c>
      <c r="J2422" s="462">
        <v>0.29635245691658652</v>
      </c>
      <c r="K2422" s="464">
        <v>17184106396.05867</v>
      </c>
      <c r="L2422" s="464">
        <v>0</v>
      </c>
      <c r="M2422" s="464">
        <v>135840738404.48558</v>
      </c>
      <c r="N2422" s="464">
        <v>28056951326.272152</v>
      </c>
      <c r="O2422" s="464">
        <v>34531.882925548016</v>
      </c>
      <c r="P2422" s="461">
        <v>204403.26537533678</v>
      </c>
      <c r="Q2422" s="461">
        <v>100760.45800482761</v>
      </c>
      <c r="R2422" s="464">
        <v>811902719940.18652</v>
      </c>
      <c r="S2422" s="462">
        <v>0.51291201113678564</v>
      </c>
      <c r="T2422" s="462">
        <v>0.27686568391925132</v>
      </c>
      <c r="U2422" s="461">
        <v>16.930831860213559</v>
      </c>
      <c r="V2422" s="464">
        <v>4357222137123.9062</v>
      </c>
      <c r="W2422" s="460">
        <v>1371.5988120689715</v>
      </c>
      <c r="X2422" s="463">
        <v>4.1255429559968727E-2</v>
      </c>
      <c r="Y2422" s="476">
        <v>2.0000000000000001E-4</v>
      </c>
    </row>
    <row r="2423" spans="1:25" x14ac:dyDescent="0.2">
      <c r="A2423" s="475">
        <f t="shared" si="37"/>
        <v>2419</v>
      </c>
      <c r="B2423" s="462">
        <v>0.57837493743687085</v>
      </c>
      <c r="C2423" s="461">
        <v>5470.2741026759259</v>
      </c>
      <c r="D2423" s="462">
        <v>1.124187742997643</v>
      </c>
      <c r="E2423" s="462">
        <v>0.30075766016376249</v>
      </c>
      <c r="F2423" s="516">
        <v>2024.38</v>
      </c>
      <c r="G2423" s="464">
        <v>259606819305.7984</v>
      </c>
      <c r="H2423" s="461">
        <v>32178972.349635839</v>
      </c>
      <c r="I2423" s="464">
        <v>794297837728.7583</v>
      </c>
      <c r="J2423" s="462">
        <v>0.37869217250210585</v>
      </c>
      <c r="K2423" s="464">
        <v>18048938668.804985</v>
      </c>
      <c r="L2423" s="464">
        <v>0</v>
      </c>
      <c r="M2423" s="464">
        <v>166372080300.47476</v>
      </c>
      <c r="N2423" s="464">
        <v>16992140653.047628</v>
      </c>
      <c r="O2423" s="464">
        <v>20045.78285139941</v>
      </c>
      <c r="P2423" s="461">
        <v>147147.18737427195</v>
      </c>
      <c r="Q2423" s="461">
        <v>67081.946595432542</v>
      </c>
      <c r="R2423" s="464">
        <v>1261788645997.7471</v>
      </c>
      <c r="S2423" s="462">
        <v>0.52315069369335321</v>
      </c>
      <c r="T2423" s="462">
        <v>0.39976387207066622</v>
      </c>
      <c r="U2423" s="461">
        <v>16.028915360084838</v>
      </c>
      <c r="V2423" s="464">
        <v>8812166301284.5801</v>
      </c>
      <c r="W2423" s="460">
        <v>2781.2221497900055</v>
      </c>
      <c r="X2423" s="463">
        <v>4.6242357588246262E-2</v>
      </c>
      <c r="Y2423" s="476">
        <v>2.0000000000000001E-4</v>
      </c>
    </row>
    <row r="2424" spans="1:25" x14ac:dyDescent="0.2">
      <c r="A2424" s="475">
        <f t="shared" si="37"/>
        <v>2420</v>
      </c>
      <c r="B2424" s="462">
        <v>0.54190605314512752</v>
      </c>
      <c r="C2424" s="461">
        <v>5473.4336982032301</v>
      </c>
      <c r="D2424" s="462">
        <v>0.75961538649135052</v>
      </c>
      <c r="E2424" s="462">
        <v>0.30717074624760454</v>
      </c>
      <c r="F2424" s="516">
        <v>2027.01</v>
      </c>
      <c r="G2424" s="464">
        <v>109534347719.53653</v>
      </c>
      <c r="H2424" s="461">
        <v>18285234.565634102</v>
      </c>
      <c r="I2424" s="464">
        <v>480706539181.06641</v>
      </c>
      <c r="J2424" s="462">
        <v>0.3625400387182981</v>
      </c>
      <c r="K2424" s="464">
        <v>46651941021.462967</v>
      </c>
      <c r="L2424" s="464">
        <v>106032621100.38623</v>
      </c>
      <c r="M2424" s="464">
        <v>0</v>
      </c>
      <c r="N2424" s="464">
        <v>11688075428.879333</v>
      </c>
      <c r="O2424" s="464">
        <v>24301.610061550273</v>
      </c>
      <c r="P2424" s="461">
        <v>124781.5556108435</v>
      </c>
      <c r="Q2424" s="461">
        <v>46462.700447921969</v>
      </c>
      <c r="R2424" s="464">
        <v>780851161174.72852</v>
      </c>
      <c r="S2424" s="462">
        <v>0.50806735307128925</v>
      </c>
      <c r="T2424" s="462">
        <v>0.31949180069590671</v>
      </c>
      <c r="U2424" s="461">
        <v>15.316703645840354</v>
      </c>
      <c r="V2424" s="464">
        <v>4231718287310.8501</v>
      </c>
      <c r="W2424" s="460">
        <v>1334.0844332628151</v>
      </c>
      <c r="X2424" s="463">
        <v>4.7641405891888748E-2</v>
      </c>
      <c r="Y2424" s="476">
        <v>2.0000000000000001E-4</v>
      </c>
    </row>
    <row r="2425" spans="1:25" x14ac:dyDescent="0.2">
      <c r="A2425" s="475">
        <f t="shared" si="37"/>
        <v>2421</v>
      </c>
      <c r="B2425" s="462">
        <v>0.53211019608530541</v>
      </c>
      <c r="C2425" s="461">
        <v>3908.3893941675956</v>
      </c>
      <c r="D2425" s="462">
        <v>0.62754772978302276</v>
      </c>
      <c r="E2425" s="462">
        <v>0.3208249366363628</v>
      </c>
      <c r="F2425" s="516">
        <v>2026.26</v>
      </c>
      <c r="G2425" s="464">
        <v>68301420773.616272</v>
      </c>
      <c r="H2425" s="461">
        <v>13620663.198372642</v>
      </c>
      <c r="I2425" s="464">
        <v>405871835050.00391</v>
      </c>
      <c r="J2425" s="462">
        <v>0.44059567346346928</v>
      </c>
      <c r="K2425" s="464">
        <v>29314715643.718937</v>
      </c>
      <c r="L2425" s="464">
        <v>31520645993.125759</v>
      </c>
      <c r="M2425" s="464">
        <v>28873551213.853977</v>
      </c>
      <c r="N2425" s="464">
        <v>65422446629.774033</v>
      </c>
      <c r="O2425" s="464">
        <v>34909.762334641142</v>
      </c>
      <c r="P2425" s="461">
        <v>435277.4538957671</v>
      </c>
      <c r="Q2425" s="461">
        <v>277680.97057782131</v>
      </c>
      <c r="R2425" s="464">
        <v>623024934937.53198</v>
      </c>
      <c r="S2425" s="462">
        <v>0.49073016658089719</v>
      </c>
      <c r="T2425" s="462">
        <v>0.38616176009006431</v>
      </c>
      <c r="U2425" s="461">
        <v>14.501718337431855</v>
      </c>
      <c r="V2425" s="464">
        <v>4040746112411.498</v>
      </c>
      <c r="W2425" s="460">
        <v>1274.9556547736308</v>
      </c>
      <c r="X2425" s="463">
        <v>4.8074716424304179E-2</v>
      </c>
      <c r="Y2425" s="476">
        <v>2.0000000000000001E-4</v>
      </c>
    </row>
    <row r="2426" spans="1:25" x14ac:dyDescent="0.2">
      <c r="A2426" s="475">
        <f t="shared" si="37"/>
        <v>2422</v>
      </c>
      <c r="B2426" s="462">
        <v>0.63094057512885193</v>
      </c>
      <c r="C2426" s="461">
        <v>5786.8846431942893</v>
      </c>
      <c r="D2426" s="462">
        <v>0.31571974956782445</v>
      </c>
      <c r="E2426" s="462">
        <v>0.48859623956722276</v>
      </c>
      <c r="F2426" s="516">
        <v>2025.63</v>
      </c>
      <c r="G2426" s="464">
        <v>95141833191.799927</v>
      </c>
      <c r="H2426" s="461">
        <v>5400254.2066160636</v>
      </c>
      <c r="I2426" s="464">
        <v>172246355165.40161</v>
      </c>
      <c r="J2426" s="462">
        <v>0.29517928253755343</v>
      </c>
      <c r="K2426" s="464">
        <v>24531632824.179482</v>
      </c>
      <c r="L2426" s="464">
        <v>72558249633.395111</v>
      </c>
      <c r="M2426" s="464">
        <v>55670654209.204063</v>
      </c>
      <c r="N2426" s="464">
        <v>37862869053.018738</v>
      </c>
      <c r="O2426" s="464">
        <v>23683.779821857261</v>
      </c>
      <c r="P2426" s="461">
        <v>272061.70494684076</v>
      </c>
      <c r="Q2426" s="461">
        <v>128471.67442832288</v>
      </c>
      <c r="R2426" s="464">
        <v>460099721797.56616</v>
      </c>
      <c r="S2426" s="462">
        <v>0.55410221666776771</v>
      </c>
      <c r="T2426" s="462">
        <v>0.32046028586555564</v>
      </c>
      <c r="U2426" s="461">
        <v>16.561790402836493</v>
      </c>
      <c r="V2426" s="464">
        <v>2711985951107.1465</v>
      </c>
      <c r="W2426" s="460">
        <v>855.15025017736843</v>
      </c>
      <c r="X2426" s="463">
        <v>4.3631506282693036E-2</v>
      </c>
      <c r="Y2426" s="476">
        <v>2.0000000000000001E-4</v>
      </c>
    </row>
    <row r="2427" spans="1:25" x14ac:dyDescent="0.2">
      <c r="A2427" s="475">
        <f t="shared" si="37"/>
        <v>2423</v>
      </c>
      <c r="B2427" s="462">
        <v>0.58602166018105872</v>
      </c>
      <c r="C2427" s="461">
        <v>1500</v>
      </c>
      <c r="D2427" s="462">
        <v>0.87067035886548261</v>
      </c>
      <c r="E2427" s="462">
        <v>0.20958322009094832</v>
      </c>
      <c r="F2427" s="516">
        <v>2023.75</v>
      </c>
      <c r="G2427" s="464">
        <v>394510129183.58746</v>
      </c>
      <c r="H2427" s="461">
        <v>24515755.126400989</v>
      </c>
      <c r="I2427" s="464">
        <v>375223111606.49457</v>
      </c>
      <c r="J2427" s="462">
        <v>1.2574810281988036E-2</v>
      </c>
      <c r="K2427" s="464">
        <v>13850515955.101042</v>
      </c>
      <c r="L2427" s="464">
        <v>0</v>
      </c>
      <c r="M2427" s="464">
        <v>303636359381.17822</v>
      </c>
      <c r="N2427" s="464">
        <v>35210093575.613838</v>
      </c>
      <c r="O2427" s="464">
        <v>19753.013066219613</v>
      </c>
      <c r="P2427" s="461">
        <v>269668.71467529482</v>
      </c>
      <c r="Q2427" s="461">
        <v>144402.15832058125</v>
      </c>
      <c r="R2427" s="464">
        <v>1026236364877.0189</v>
      </c>
      <c r="S2427" s="462">
        <v>0.48957529069955763</v>
      </c>
      <c r="T2427" s="462">
        <v>0.34913467483246768</v>
      </c>
      <c r="U2427" s="461">
        <v>21.151623134876758</v>
      </c>
      <c r="V2427" s="464">
        <v>8331928920484.0127</v>
      </c>
      <c r="W2427" s="460">
        <v>2630.4389450243825</v>
      </c>
      <c r="X2427" s="463">
        <v>3.4493581718904313E-2</v>
      </c>
      <c r="Y2427" s="476">
        <v>2.0000000000000001E-4</v>
      </c>
    </row>
    <row r="2428" spans="1:25" x14ac:dyDescent="0.2">
      <c r="A2428" s="475">
        <f t="shared" si="37"/>
        <v>2424</v>
      </c>
      <c r="B2428" s="462">
        <v>0.28058512956749682</v>
      </c>
      <c r="C2428" s="461">
        <v>1500</v>
      </c>
      <c r="D2428" s="462">
        <v>0.87064820744769966</v>
      </c>
      <c r="E2428" s="462">
        <v>0.21732527821017505</v>
      </c>
      <c r="F2428" s="516">
        <v>2023.75</v>
      </c>
      <c r="G2428" s="464">
        <v>324569983624.05933</v>
      </c>
      <c r="H2428" s="461">
        <v>25551919.512373839</v>
      </c>
      <c r="I2428" s="464">
        <v>698675082319.76013</v>
      </c>
      <c r="J2428" s="462">
        <v>0.28058512956749682</v>
      </c>
      <c r="K2428" s="464">
        <v>18292226065.461277</v>
      </c>
      <c r="L2428" s="464">
        <v>0</v>
      </c>
      <c r="M2428" s="464">
        <v>364488477392.13416</v>
      </c>
      <c r="N2428" s="464">
        <v>53114292213.554787</v>
      </c>
      <c r="O2428" s="464">
        <v>18705.919342099271</v>
      </c>
      <c r="P2428" s="461">
        <v>357340.5741067105</v>
      </c>
      <c r="Q2428" s="461">
        <v>210292.79010434091</v>
      </c>
      <c r="R2428" s="464">
        <v>1492189318753.0139</v>
      </c>
      <c r="S2428" s="462">
        <v>0.53059023061177535</v>
      </c>
      <c r="T2428" s="462">
        <v>0.29066142043676513</v>
      </c>
      <c r="U2428" s="461">
        <v>17.440116596503064</v>
      </c>
      <c r="V2428" s="464">
        <v>8276004394246.3955</v>
      </c>
      <c r="W2428" s="460">
        <v>2613.2780625637438</v>
      </c>
      <c r="X2428" s="463">
        <v>4.2010634709607086E-2</v>
      </c>
      <c r="Y2428" s="476">
        <v>2.0000000000000001E-4</v>
      </c>
    </row>
    <row r="2429" spans="1:25" x14ac:dyDescent="0.2">
      <c r="A2429" s="475">
        <f t="shared" si="37"/>
        <v>2425</v>
      </c>
      <c r="B2429" s="462">
        <v>0.55011835200396708</v>
      </c>
      <c r="C2429" s="461">
        <v>1500</v>
      </c>
      <c r="D2429" s="462">
        <v>0.94732767108811211</v>
      </c>
      <c r="E2429" s="462">
        <v>0.55518867628247848</v>
      </c>
      <c r="F2429" s="516">
        <v>2026.05</v>
      </c>
      <c r="G2429" s="464">
        <v>161308773624.49637</v>
      </c>
      <c r="H2429" s="461">
        <v>29192114.039498884</v>
      </c>
      <c r="I2429" s="464">
        <v>675322198615.01685</v>
      </c>
      <c r="J2429" s="462">
        <v>0.22033657208104318</v>
      </c>
      <c r="K2429" s="464">
        <v>50097751208.069763</v>
      </c>
      <c r="L2429" s="464">
        <v>81070292223.308777</v>
      </c>
      <c r="M2429" s="464">
        <v>53464968001.251495</v>
      </c>
      <c r="N2429" s="464">
        <v>44100548351.451431</v>
      </c>
      <c r="O2429" s="464">
        <v>28315.310236820773</v>
      </c>
      <c r="P2429" s="461">
        <v>271734.12142423081</v>
      </c>
      <c r="Q2429" s="461">
        <v>144367.8563394935</v>
      </c>
      <c r="R2429" s="464">
        <v>1014033047524.8972</v>
      </c>
      <c r="S2429" s="462">
        <v>0.37458012357984805</v>
      </c>
      <c r="T2429" s="462">
        <v>0.24862552319447831</v>
      </c>
      <c r="U2429" s="461">
        <v>16.545494234717253</v>
      </c>
      <c r="V2429" s="464">
        <v>4700480732282.7822</v>
      </c>
      <c r="W2429" s="460">
        <v>1483.4813260012772</v>
      </c>
      <c r="X2429" s="463">
        <v>4.3027830756328149E-2</v>
      </c>
      <c r="Y2429" s="476">
        <v>2.0000000000000001E-4</v>
      </c>
    </row>
    <row r="2430" spans="1:25" x14ac:dyDescent="0.2">
      <c r="A2430" s="475">
        <f t="shared" si="37"/>
        <v>2426</v>
      </c>
      <c r="B2430" s="462">
        <v>0.34020900101514107</v>
      </c>
      <c r="C2430" s="461">
        <v>4483.019110797266</v>
      </c>
      <c r="D2430" s="462">
        <v>0.88422318759937402</v>
      </c>
      <c r="E2430" s="462">
        <v>0.57422008310516592</v>
      </c>
      <c r="F2430" s="516">
        <v>2024.83</v>
      </c>
      <c r="G2430" s="464">
        <v>410449518876.0694</v>
      </c>
      <c r="H2430" s="461">
        <v>24799768.235480577</v>
      </c>
      <c r="I2430" s="464">
        <v>389984091901.35748</v>
      </c>
      <c r="J2430" s="462">
        <v>0.10864550380815152</v>
      </c>
      <c r="K2430" s="464">
        <v>9131246223.2156944</v>
      </c>
      <c r="L2430" s="464">
        <v>0</v>
      </c>
      <c r="M2430" s="464">
        <v>244241447052.75095</v>
      </c>
      <c r="N2430" s="464">
        <v>66865286999.7435</v>
      </c>
      <c r="O2430" s="464">
        <v>24148.135216685605</v>
      </c>
      <c r="P2430" s="461">
        <v>478693.02531445958</v>
      </c>
      <c r="Q2430" s="461">
        <v>304245.27597415354</v>
      </c>
      <c r="R2430" s="464">
        <v>1047585479005.2961</v>
      </c>
      <c r="S2430" s="462">
        <v>0.5047610486250258</v>
      </c>
      <c r="T2430" s="462">
        <v>0.41111691583365129</v>
      </c>
      <c r="U2430" s="461">
        <v>18.68509673027042</v>
      </c>
      <c r="V2430" s="464">
        <v>8663759346783.1572</v>
      </c>
      <c r="W2430" s="460">
        <v>2729.4254002407533</v>
      </c>
      <c r="X2430" s="463">
        <v>4.0110808227863483E-2</v>
      </c>
      <c r="Y2430" s="476">
        <v>2.0000000000000001E-4</v>
      </c>
    </row>
    <row r="2431" spans="1:25" x14ac:dyDescent="0.2">
      <c r="A2431" s="475">
        <f t="shared" si="37"/>
        <v>2427</v>
      </c>
      <c r="B2431" s="462">
        <v>0.54170923823718542</v>
      </c>
      <c r="C2431" s="461">
        <v>4252.0469103892538</v>
      </c>
      <c r="D2431" s="462">
        <v>0.85149968276219556</v>
      </c>
      <c r="E2431" s="462">
        <v>0.33532112403527009</v>
      </c>
      <c r="F2431" s="516">
        <v>2024.53</v>
      </c>
      <c r="G2431" s="464">
        <v>202375030059.24985</v>
      </c>
      <c r="H2431" s="461">
        <v>22460647.1633945</v>
      </c>
      <c r="I2431" s="464">
        <v>529079693431.65826</v>
      </c>
      <c r="J2431" s="462">
        <v>0.30175779432674599</v>
      </c>
      <c r="K2431" s="464">
        <v>14355240927.060614</v>
      </c>
      <c r="L2431" s="464">
        <v>0</v>
      </c>
      <c r="M2431" s="464">
        <v>193514324355.94931</v>
      </c>
      <c r="N2431" s="464">
        <v>25771697717.405968</v>
      </c>
      <c r="O2431" s="464">
        <v>35886.155246529008</v>
      </c>
      <c r="P2431" s="461">
        <v>207532.90482098385</v>
      </c>
      <c r="Q2431" s="461">
        <v>99802.850081157783</v>
      </c>
      <c r="R2431" s="464">
        <v>1076872582539.0903</v>
      </c>
      <c r="S2431" s="462">
        <v>0.53604786397397763</v>
      </c>
      <c r="T2431" s="462">
        <v>0.29147314566071003</v>
      </c>
      <c r="U2431" s="461">
        <v>16.799541419758427</v>
      </c>
      <c r="V2431" s="464">
        <v>5801913464172.5781</v>
      </c>
      <c r="W2431" s="460">
        <v>1831.5212024544642</v>
      </c>
      <c r="X2431" s="463">
        <v>4.3679173112758797E-2</v>
      </c>
      <c r="Y2431" s="476">
        <v>2.0000000000000001E-4</v>
      </c>
    </row>
    <row r="2432" spans="1:25" x14ac:dyDescent="0.2">
      <c r="A2432" s="475">
        <f t="shared" si="37"/>
        <v>2428</v>
      </c>
      <c r="B2432" s="462">
        <v>0.55429101733468711</v>
      </c>
      <c r="C2432" s="461">
        <v>5147.0107235669066</v>
      </c>
      <c r="D2432" s="462">
        <v>0.72906016903205084</v>
      </c>
      <c r="E2432" s="462">
        <v>0.47293917968749211</v>
      </c>
      <c r="F2432" s="516">
        <v>2023.75</v>
      </c>
      <c r="G2432" s="464">
        <v>439311070413.10242</v>
      </c>
      <c r="H2432" s="461">
        <v>17443964.168036882</v>
      </c>
      <c r="I2432" s="464">
        <v>372473567672.79456</v>
      </c>
      <c r="J2432" s="462">
        <v>0.27994718038743749</v>
      </c>
      <c r="K2432" s="464">
        <v>4437469058.9663115</v>
      </c>
      <c r="L2432" s="464">
        <v>0</v>
      </c>
      <c r="M2432" s="464">
        <v>412085052609.18811</v>
      </c>
      <c r="N2432" s="464">
        <v>75863640503.625626</v>
      </c>
      <c r="O2432" s="464">
        <v>35833.619902998209</v>
      </c>
      <c r="P2432" s="461">
        <v>516034.67930545582</v>
      </c>
      <c r="Q2432" s="461">
        <v>338771.15865850204</v>
      </c>
      <c r="R2432" s="464">
        <v>1247010976834.0911</v>
      </c>
      <c r="S2432" s="462">
        <v>0.6093200421520687</v>
      </c>
      <c r="T2432" s="462">
        <v>0.41622155213204459</v>
      </c>
      <c r="U2432" s="461">
        <v>18.071618425403411</v>
      </c>
      <c r="V2432" s="464">
        <v>10184597595824.113</v>
      </c>
      <c r="W2432" s="460">
        <v>3218.4957987927737</v>
      </c>
      <c r="X2432" s="463">
        <v>4.0961175715484507E-2</v>
      </c>
      <c r="Y2432" s="476">
        <v>2.0000000000000001E-4</v>
      </c>
    </row>
    <row r="2433" spans="1:25" x14ac:dyDescent="0.2">
      <c r="A2433" s="475">
        <f t="shared" si="37"/>
        <v>2429</v>
      </c>
      <c r="B2433" s="462">
        <v>0.61844806240848482</v>
      </c>
      <c r="C2433" s="461">
        <v>5248.2386680045893</v>
      </c>
      <c r="D2433" s="462">
        <v>1.069006368472033</v>
      </c>
      <c r="E2433" s="462">
        <v>0.49759880101520415</v>
      </c>
      <c r="F2433" s="516">
        <v>2026.2</v>
      </c>
      <c r="G2433" s="464">
        <v>134254005029.10284</v>
      </c>
      <c r="H2433" s="461">
        <v>34778429.095328234</v>
      </c>
      <c r="I2433" s="464">
        <v>790250466594.68066</v>
      </c>
      <c r="J2433" s="462">
        <v>0.31266496503201835</v>
      </c>
      <c r="K2433" s="464">
        <v>18713491374.622192</v>
      </c>
      <c r="L2433" s="464">
        <v>25412434962.231552</v>
      </c>
      <c r="M2433" s="464">
        <v>79770256513.065933</v>
      </c>
      <c r="N2433" s="464">
        <v>152935654221.19849</v>
      </c>
      <c r="O2433" s="464">
        <v>17257.189202787464</v>
      </c>
      <c r="P2433" s="461">
        <v>828674.22537445906</v>
      </c>
      <c r="Q2433" s="461">
        <v>580243.26688352018</v>
      </c>
      <c r="R2433" s="464">
        <v>1234935716069.5605</v>
      </c>
      <c r="S2433" s="462">
        <v>0.40976731064002758</v>
      </c>
      <c r="T2433" s="462">
        <v>0.24304567223991674</v>
      </c>
      <c r="U2433" s="461">
        <v>15.63498379250353</v>
      </c>
      <c r="V2433" s="464">
        <v>5093120331994.2256</v>
      </c>
      <c r="W2433" s="460">
        <v>1607.4016377985247</v>
      </c>
      <c r="X2433" s="463">
        <v>4.7004629901548065E-2</v>
      </c>
      <c r="Y2433" s="476">
        <v>2.0000000000000001E-4</v>
      </c>
    </row>
    <row r="2434" spans="1:25" x14ac:dyDescent="0.2">
      <c r="A2434" s="475">
        <f t="shared" si="37"/>
        <v>2430</v>
      </c>
      <c r="B2434" s="462">
        <v>0.50971289450733759</v>
      </c>
      <c r="C2434" s="461">
        <v>7418.8451498767727</v>
      </c>
      <c r="D2434" s="462">
        <v>0.98687947224187766</v>
      </c>
      <c r="E2434" s="462">
        <v>0.42675324277643562</v>
      </c>
      <c r="F2434" s="516">
        <v>2025.9</v>
      </c>
      <c r="G2434" s="464">
        <v>145374096148.52466</v>
      </c>
      <c r="H2434" s="461">
        <v>22356292.841442909</v>
      </c>
      <c r="I2434" s="464">
        <v>512528329727.21948</v>
      </c>
      <c r="J2434" s="462">
        <v>0.2935331459679944</v>
      </c>
      <c r="K2434" s="464">
        <v>24744132738.785385</v>
      </c>
      <c r="L2434" s="464">
        <v>55738822296.146111</v>
      </c>
      <c r="M2434" s="464">
        <v>76280688633.397537</v>
      </c>
      <c r="N2434" s="464">
        <v>2806843809.6961613</v>
      </c>
      <c r="O2434" s="464">
        <v>34481.177546332023</v>
      </c>
      <c r="P2434" s="461">
        <v>67019.416510185605</v>
      </c>
      <c r="Q2434" s="461">
        <v>11318.104127546401</v>
      </c>
      <c r="R2434" s="464">
        <v>856094547259.8313</v>
      </c>
      <c r="S2434" s="462">
        <v>0.48270027560510098</v>
      </c>
      <c r="T2434" s="462">
        <v>0.29393764700594377</v>
      </c>
      <c r="U2434" s="461">
        <v>16.355649720521061</v>
      </c>
      <c r="V2434" s="464">
        <v>4494611009678.2793</v>
      </c>
      <c r="W2434" s="460">
        <v>1417.9303069510372</v>
      </c>
      <c r="X2434" s="463">
        <v>4.54132992652432E-2</v>
      </c>
      <c r="Y2434" s="476">
        <v>2.0000000000000001E-4</v>
      </c>
    </row>
    <row r="2435" spans="1:25" x14ac:dyDescent="0.2">
      <c r="A2435" s="475">
        <f t="shared" si="37"/>
        <v>2431</v>
      </c>
      <c r="B2435" s="462">
        <v>0.49726112721549132</v>
      </c>
      <c r="C2435" s="461">
        <v>1500</v>
      </c>
      <c r="D2435" s="462">
        <v>0.43124228432428396</v>
      </c>
      <c r="E2435" s="462">
        <v>0.48138281482827422</v>
      </c>
      <c r="F2435" s="516">
        <v>2026.15</v>
      </c>
      <c r="G2435" s="464">
        <v>113669369024.49382</v>
      </c>
      <c r="H2435" s="461">
        <v>7892196.6875439771</v>
      </c>
      <c r="I2435" s="464">
        <v>311107274400.65771</v>
      </c>
      <c r="J2435" s="462">
        <v>0.49726112721549132</v>
      </c>
      <c r="K2435" s="464">
        <v>32620688114.441139</v>
      </c>
      <c r="L2435" s="464">
        <v>51285448751.085739</v>
      </c>
      <c r="M2435" s="464">
        <v>59892919698.630081</v>
      </c>
      <c r="N2435" s="464">
        <v>19348645397.312454</v>
      </c>
      <c r="O2435" s="464">
        <v>24733.599852044546</v>
      </c>
      <c r="P2435" s="461">
        <v>199908.83786807823</v>
      </c>
      <c r="Q2435" s="461">
        <v>81983.971132405684</v>
      </c>
      <c r="R2435" s="464">
        <v>564310476111.89111</v>
      </c>
      <c r="S2435" s="462">
        <v>0.59208762285494121</v>
      </c>
      <c r="T2435" s="462">
        <v>0.43016799500739866</v>
      </c>
      <c r="U2435" s="461">
        <v>15.63636304633342</v>
      </c>
      <c r="V2435" s="464">
        <v>4374947384126.5347</v>
      </c>
      <c r="W2435" s="460">
        <v>1381.3924806019977</v>
      </c>
      <c r="X2435" s="463">
        <v>4.4472757259536998E-2</v>
      </c>
      <c r="Y2435" s="476">
        <v>2.0000000000000001E-4</v>
      </c>
    </row>
    <row r="2436" spans="1:25" x14ac:dyDescent="0.2">
      <c r="A2436" s="475">
        <f t="shared" si="37"/>
        <v>2432</v>
      </c>
      <c r="B2436" s="462">
        <v>0.33581283509056536</v>
      </c>
      <c r="C2436" s="461">
        <v>7011.9493899600966</v>
      </c>
      <c r="D2436" s="462">
        <v>0.62242818477881323</v>
      </c>
      <c r="E2436" s="462">
        <v>0.49469795084306944</v>
      </c>
      <c r="F2436" s="516">
        <v>2023.75</v>
      </c>
      <c r="G2436" s="464">
        <v>228053539317.95297</v>
      </c>
      <c r="H2436" s="461">
        <v>12700369.980365776</v>
      </c>
      <c r="I2436" s="464">
        <v>316699718951.02313</v>
      </c>
      <c r="J2436" s="462">
        <v>0.21088872587235785</v>
      </c>
      <c r="K2436" s="464">
        <v>10319029858.058456</v>
      </c>
      <c r="L2436" s="464">
        <v>0</v>
      </c>
      <c r="M2436" s="464">
        <v>292336597084.92267</v>
      </c>
      <c r="N2436" s="464">
        <v>63672728555.875038</v>
      </c>
      <c r="O2436" s="464">
        <v>27111.772162739981</v>
      </c>
      <c r="P2436" s="461">
        <v>367976.78571785853</v>
      </c>
      <c r="Q2436" s="461">
        <v>224962.2437278794</v>
      </c>
      <c r="R2436" s="464">
        <v>940097447520.56177</v>
      </c>
      <c r="S2436" s="462">
        <v>0.55935037469962801</v>
      </c>
      <c r="T2436" s="462">
        <v>0.30815149799089137</v>
      </c>
      <c r="U2436" s="461">
        <v>17.674911567714446</v>
      </c>
      <c r="V2436" s="464">
        <v>5733566655918.6025</v>
      </c>
      <c r="W2436" s="460">
        <v>1810.4926787610027</v>
      </c>
      <c r="X2436" s="463">
        <v>4.0595569961091052E-2</v>
      </c>
      <c r="Y2436" s="476">
        <v>2.0000000000000001E-4</v>
      </c>
    </row>
    <row r="2437" spans="1:25" x14ac:dyDescent="0.2">
      <c r="A2437" s="475">
        <f t="shared" si="37"/>
        <v>2433</v>
      </c>
      <c r="B2437" s="462">
        <v>0.44100270128541491</v>
      </c>
      <c r="C2437" s="461">
        <v>3991.4446142098532</v>
      </c>
      <c r="D2437" s="462">
        <v>0.85489299229801985</v>
      </c>
      <c r="E2437" s="462">
        <v>0.48922039703117381</v>
      </c>
      <c r="F2437" s="516">
        <v>2023.75</v>
      </c>
      <c r="G2437" s="464">
        <v>325451975516.92096</v>
      </c>
      <c r="H2437" s="461">
        <v>22132585.158548325</v>
      </c>
      <c r="I2437" s="464">
        <v>401045178900.33569</v>
      </c>
      <c r="J2437" s="462">
        <v>9.7703987047440211E-2</v>
      </c>
      <c r="K2437" s="464">
        <v>10341662642.910114</v>
      </c>
      <c r="L2437" s="464">
        <v>0</v>
      </c>
      <c r="M2437" s="464">
        <v>258427218801.36685</v>
      </c>
      <c r="N2437" s="464">
        <v>14077370397.57411</v>
      </c>
      <c r="O2437" s="464">
        <v>26835.648308871114</v>
      </c>
      <c r="P2437" s="461">
        <v>139248.96382563675</v>
      </c>
      <c r="Q2437" s="461">
        <v>55058.783240503581</v>
      </c>
      <c r="R2437" s="464">
        <v>922352376232.68274</v>
      </c>
      <c r="S2437" s="462">
        <v>0.48168469579196893</v>
      </c>
      <c r="T2437" s="462">
        <v>0.3521801948246614</v>
      </c>
      <c r="U2437" s="461">
        <v>19.666349521567088</v>
      </c>
      <c r="V2437" s="464">
        <v>6916637694191.7197</v>
      </c>
      <c r="W2437" s="460">
        <v>2182.5143398561536</v>
      </c>
      <c r="X2437" s="463">
        <v>3.7835454177301608E-2</v>
      </c>
      <c r="Y2437" s="476">
        <v>2.0000000000000001E-4</v>
      </c>
    </row>
    <row r="2438" spans="1:25" x14ac:dyDescent="0.2">
      <c r="A2438" s="475">
        <f t="shared" si="37"/>
        <v>2434</v>
      </c>
      <c r="B2438" s="462">
        <v>0.39422426940351957</v>
      </c>
      <c r="C2438" s="461">
        <v>3603.2023523478888</v>
      </c>
      <c r="D2438" s="462">
        <v>0.4655675911999399</v>
      </c>
      <c r="E2438" s="462">
        <v>0.51491910088063908</v>
      </c>
      <c r="F2438" s="516">
        <v>2024.77</v>
      </c>
      <c r="G2438" s="464">
        <v>225632846078.38651</v>
      </c>
      <c r="H2438" s="461">
        <v>8900696.0303120427</v>
      </c>
      <c r="I2438" s="464">
        <v>341096110936.14111</v>
      </c>
      <c r="J2438" s="462">
        <v>0.39422426940351962</v>
      </c>
      <c r="K2438" s="464">
        <v>4474366420.7358942</v>
      </c>
      <c r="L2438" s="464">
        <v>0</v>
      </c>
      <c r="M2438" s="464">
        <v>181697049077.97495</v>
      </c>
      <c r="N2438" s="464">
        <v>46551360711.658447</v>
      </c>
      <c r="O2438" s="464">
        <v>28765.079948997991</v>
      </c>
      <c r="P2438" s="461">
        <v>298138.9427969578</v>
      </c>
      <c r="Q2438" s="461">
        <v>175078.39359692202</v>
      </c>
      <c r="R2438" s="464">
        <v>829787689227.12549</v>
      </c>
      <c r="S2438" s="462">
        <v>0.5969982231826656</v>
      </c>
      <c r="T2438" s="462">
        <v>0.40939162967677711</v>
      </c>
      <c r="U2438" s="461">
        <v>16.972499937585496</v>
      </c>
      <c r="V2438" s="464">
        <v>6330609904604.2139</v>
      </c>
      <c r="W2438" s="460">
        <v>1998.3148841841012</v>
      </c>
      <c r="X2438" s="463">
        <v>4.3030433142597267E-2</v>
      </c>
      <c r="Y2438" s="476">
        <v>2.0000000000000001E-4</v>
      </c>
    </row>
    <row r="2439" spans="1:25" x14ac:dyDescent="0.2">
      <c r="A2439" s="475">
        <f t="shared" ref="A2439:A2502" si="38">A2438+1</f>
        <v>2435</v>
      </c>
      <c r="B2439" s="462">
        <v>0.65397047698054545</v>
      </c>
      <c r="C2439" s="461">
        <v>1500</v>
      </c>
      <c r="D2439" s="462">
        <v>0.66567551183403029</v>
      </c>
      <c r="E2439" s="462">
        <v>0.26642278768253791</v>
      </c>
      <c r="F2439" s="516">
        <v>2024.42</v>
      </c>
      <c r="G2439" s="464">
        <v>203036277436.94672</v>
      </c>
      <c r="H2439" s="461">
        <v>15459580.959053706</v>
      </c>
      <c r="I2439" s="464">
        <v>365381624533.90326</v>
      </c>
      <c r="J2439" s="462">
        <v>0.23721560382522711</v>
      </c>
      <c r="K2439" s="464">
        <v>10093551701.951899</v>
      </c>
      <c r="L2439" s="464">
        <v>0</v>
      </c>
      <c r="M2439" s="464">
        <v>144750543587.87744</v>
      </c>
      <c r="N2439" s="464">
        <v>9047687666.8384113</v>
      </c>
      <c r="O2439" s="464">
        <v>25224.383183643204</v>
      </c>
      <c r="P2439" s="461">
        <v>101465.43749999971</v>
      </c>
      <c r="Q2439" s="461">
        <v>33113.812499999731</v>
      </c>
      <c r="R2439" s="464">
        <v>731903198244.80249</v>
      </c>
      <c r="S2439" s="462">
        <v>0.50784275735037065</v>
      </c>
      <c r="T2439" s="462">
        <v>0.34205200514696743</v>
      </c>
      <c r="U2439" s="461">
        <v>17.805255104588131</v>
      </c>
      <c r="V2439" s="464">
        <v>4906550246199.6309</v>
      </c>
      <c r="W2439" s="460">
        <v>1548.5923665849302</v>
      </c>
      <c r="X2439" s="463">
        <v>4.094741066549254E-2</v>
      </c>
      <c r="Y2439" s="476">
        <v>2.0000000000000001E-4</v>
      </c>
    </row>
    <row r="2440" spans="1:25" x14ac:dyDescent="0.2">
      <c r="A2440" s="475">
        <f t="shared" si="38"/>
        <v>2436</v>
      </c>
      <c r="B2440" s="462">
        <v>0.51179552779375947</v>
      </c>
      <c r="C2440" s="461">
        <v>7796.0944965511844</v>
      </c>
      <c r="D2440" s="462">
        <v>0.92838964939393165</v>
      </c>
      <c r="E2440" s="462">
        <v>0.50371793266783782</v>
      </c>
      <c r="F2440" s="516">
        <v>2024.8</v>
      </c>
      <c r="G2440" s="464">
        <v>233531048100.46106</v>
      </c>
      <c r="H2440" s="461">
        <v>23929207.381910872</v>
      </c>
      <c r="I2440" s="464">
        <v>716191378808.51636</v>
      </c>
      <c r="J2440" s="462">
        <v>0.46437805373167451</v>
      </c>
      <c r="K2440" s="464">
        <v>33618131783.926834</v>
      </c>
      <c r="L2440" s="464">
        <v>7815480893.536994</v>
      </c>
      <c r="M2440" s="464">
        <v>165638306495.20935</v>
      </c>
      <c r="N2440" s="464">
        <v>25212115605.546509</v>
      </c>
      <c r="O2440" s="464">
        <v>32069.492481268691</v>
      </c>
      <c r="P2440" s="461">
        <v>184607.7987900408</v>
      </c>
      <c r="Q2440" s="461">
        <v>101799.79986002922</v>
      </c>
      <c r="R2440" s="464">
        <v>1357396988394.7578</v>
      </c>
      <c r="S2440" s="462">
        <v>0.60934365644658361</v>
      </c>
      <c r="T2440" s="462">
        <v>0.38850860673522891</v>
      </c>
      <c r="U2440" s="461">
        <v>15.528309420605229</v>
      </c>
      <c r="V2440" s="464">
        <v>8991574973629.3105</v>
      </c>
      <c r="W2440" s="460">
        <v>2837.7781615790568</v>
      </c>
      <c r="X2440" s="463">
        <v>4.7217348194383051E-2</v>
      </c>
      <c r="Y2440" s="476">
        <v>2.0000000000000001E-4</v>
      </c>
    </row>
    <row r="2441" spans="1:25" x14ac:dyDescent="0.2">
      <c r="A2441" s="475">
        <f t="shared" si="38"/>
        <v>2437</v>
      </c>
      <c r="B2441" s="462">
        <v>0.39008620623419787</v>
      </c>
      <c r="C2441" s="461">
        <v>6402.9624755413179</v>
      </c>
      <c r="D2441" s="462">
        <v>0.84224636681943887</v>
      </c>
      <c r="E2441" s="462">
        <v>0.42853466358222136</v>
      </c>
      <c r="F2441" s="516">
        <v>2023.75</v>
      </c>
      <c r="G2441" s="464">
        <v>275183162047.95612</v>
      </c>
      <c r="H2441" s="461">
        <v>21732354.816582609</v>
      </c>
      <c r="I2441" s="464">
        <v>609114144076.96631</v>
      </c>
      <c r="J2441" s="462">
        <v>0.34135869467072111</v>
      </c>
      <c r="K2441" s="464">
        <v>20149924280.257339</v>
      </c>
      <c r="L2441" s="464">
        <v>0</v>
      </c>
      <c r="M2441" s="464">
        <v>310568885401.02936</v>
      </c>
      <c r="N2441" s="464">
        <v>41436108186.479599</v>
      </c>
      <c r="O2441" s="464">
        <v>26940.809416456654</v>
      </c>
      <c r="P2441" s="461">
        <v>266794.9814412744</v>
      </c>
      <c r="Q2441" s="461">
        <v>142866.43850059042</v>
      </c>
      <c r="R2441" s="464">
        <v>1325787689472.2024</v>
      </c>
      <c r="S2441" s="462">
        <v>0.56348814595840613</v>
      </c>
      <c r="T2441" s="462">
        <v>0.34066259585507791</v>
      </c>
      <c r="U2441" s="461">
        <v>16.61682211871479</v>
      </c>
      <c r="V2441" s="464">
        <v>8198194910634.5771</v>
      </c>
      <c r="W2441" s="460">
        <v>2585.8916886910106</v>
      </c>
      <c r="X2441" s="463">
        <v>4.4192049747868486E-2</v>
      </c>
      <c r="Y2441" s="476">
        <v>2.0000000000000001E-4</v>
      </c>
    </row>
    <row r="2442" spans="1:25" x14ac:dyDescent="0.2">
      <c r="A2442" s="475">
        <f t="shared" si="38"/>
        <v>2438</v>
      </c>
      <c r="B2442" s="462">
        <v>0.31781812460960446</v>
      </c>
      <c r="C2442" s="461">
        <v>2547.1206945647555</v>
      </c>
      <c r="D2442" s="462">
        <v>0.70295046004945516</v>
      </c>
      <c r="E2442" s="462">
        <v>0.43142789044189844</v>
      </c>
      <c r="F2442" s="516">
        <v>2023.75</v>
      </c>
      <c r="G2442" s="464">
        <v>349433197531.81769</v>
      </c>
      <c r="H2442" s="461">
        <v>17153447.419552065</v>
      </c>
      <c r="I2442" s="464">
        <v>510532750713.35742</v>
      </c>
      <c r="J2442" s="462">
        <v>0.31781812460960446</v>
      </c>
      <c r="K2442" s="464">
        <v>15806924053.750513</v>
      </c>
      <c r="L2442" s="464">
        <v>0</v>
      </c>
      <c r="M2442" s="464">
        <v>483835892410.23755</v>
      </c>
      <c r="N2442" s="464">
        <v>74224476183.098129</v>
      </c>
      <c r="O2442" s="464">
        <v>45000</v>
      </c>
      <c r="P2442" s="461">
        <v>409532.19445954752</v>
      </c>
      <c r="Q2442" s="461">
        <v>255165.38985158861</v>
      </c>
      <c r="R2442" s="464">
        <v>1506517076852.583</v>
      </c>
      <c r="S2442" s="462">
        <v>0.60623370692647549</v>
      </c>
      <c r="T2442" s="462">
        <v>0.32089602788432453</v>
      </c>
      <c r="U2442" s="461">
        <v>17.288388745767207</v>
      </c>
      <c r="V2442" s="464">
        <v>9258585051539.8633</v>
      </c>
      <c r="W2442" s="460">
        <v>2915.181462485667</v>
      </c>
      <c r="X2442" s="463">
        <v>4.1927034490547702E-2</v>
      </c>
      <c r="Y2442" s="476">
        <v>2.0000000000000001E-4</v>
      </c>
    </row>
    <row r="2443" spans="1:25" x14ac:dyDescent="0.2">
      <c r="A2443" s="475">
        <f t="shared" si="38"/>
        <v>2439</v>
      </c>
      <c r="B2443" s="462">
        <v>0.66901650136435153</v>
      </c>
      <c r="C2443" s="461">
        <v>8529.2381946744099</v>
      </c>
      <c r="D2443" s="462">
        <v>1.0834850923849175</v>
      </c>
      <c r="E2443" s="462">
        <v>0.41051960310311775</v>
      </c>
      <c r="F2443" s="516">
        <v>2025.42</v>
      </c>
      <c r="G2443" s="464">
        <v>127796511678.98096</v>
      </c>
      <c r="H2443" s="461">
        <v>30436306.176490501</v>
      </c>
      <c r="I2443" s="464">
        <v>584081740781.26587</v>
      </c>
      <c r="J2443" s="462">
        <v>0.22054055807178918</v>
      </c>
      <c r="K2443" s="464">
        <v>17813640836.891628</v>
      </c>
      <c r="L2443" s="464">
        <v>16469078223.603046</v>
      </c>
      <c r="M2443" s="464">
        <v>105430293134.12231</v>
      </c>
      <c r="N2443" s="464">
        <v>24392580591.247902</v>
      </c>
      <c r="O2443" s="464">
        <v>31688.950546976066</v>
      </c>
      <c r="P2443" s="461">
        <v>274660.3587435488</v>
      </c>
      <c r="Q2443" s="461">
        <v>101084.69247137802</v>
      </c>
      <c r="R2443" s="464">
        <v>926222355983.62097</v>
      </c>
      <c r="S2443" s="462">
        <v>0.41551035191000907</v>
      </c>
      <c r="T2443" s="462">
        <v>0.23804678144549365</v>
      </c>
      <c r="U2443" s="461">
        <v>16.323480527825783</v>
      </c>
      <c r="V2443" s="464">
        <v>3783578485680.0767</v>
      </c>
      <c r="W2443" s="460">
        <v>1194.0896316716537</v>
      </c>
      <c r="X2443" s="463">
        <v>4.6951092979394933E-2</v>
      </c>
      <c r="Y2443" s="476">
        <v>2.0000000000000001E-4</v>
      </c>
    </row>
    <row r="2444" spans="1:25" x14ac:dyDescent="0.2">
      <c r="A2444" s="475">
        <f t="shared" si="38"/>
        <v>2440</v>
      </c>
      <c r="B2444" s="462">
        <v>0.44606164793471209</v>
      </c>
      <c r="C2444" s="461">
        <v>5412.9593656075776</v>
      </c>
      <c r="D2444" s="462">
        <v>0.59342867954716383</v>
      </c>
      <c r="E2444" s="462">
        <v>0.65032901287476952</v>
      </c>
      <c r="F2444" s="516">
        <v>2025.97</v>
      </c>
      <c r="G2444" s="464">
        <v>97616122174.626221</v>
      </c>
      <c r="H2444" s="461">
        <v>12352765.832684442</v>
      </c>
      <c r="I2444" s="464">
        <v>399670690699.19452</v>
      </c>
      <c r="J2444" s="462">
        <v>0.4327950043488874</v>
      </c>
      <c r="K2444" s="464">
        <v>6667955541.354351</v>
      </c>
      <c r="L2444" s="464">
        <v>5384607911.9820385</v>
      </c>
      <c r="M2444" s="464">
        <v>94184155518.649475</v>
      </c>
      <c r="N2444" s="464">
        <v>60265674849.805862</v>
      </c>
      <c r="O2444" s="464">
        <v>26880.137099688527</v>
      </c>
      <c r="P2444" s="461">
        <v>376067.01437324734</v>
      </c>
      <c r="Q2444" s="461">
        <v>232081.64406524372</v>
      </c>
      <c r="R2444" s="464">
        <v>714864720418.20203</v>
      </c>
      <c r="S2444" s="462">
        <v>0.5404903161579212</v>
      </c>
      <c r="T2444" s="462">
        <v>0.33958700321510416</v>
      </c>
      <c r="U2444" s="461">
        <v>15.378402854205804</v>
      </c>
      <c r="V2444" s="464">
        <v>4152242145292.4189</v>
      </c>
      <c r="W2444" s="460">
        <v>1310.4989233808303</v>
      </c>
      <c r="X2444" s="463">
        <v>4.6714493918137923E-2</v>
      </c>
      <c r="Y2444" s="476">
        <v>2.0000000000000001E-4</v>
      </c>
    </row>
    <row r="2445" spans="1:25" x14ac:dyDescent="0.2">
      <c r="A2445" s="475">
        <f t="shared" si="38"/>
        <v>2441</v>
      </c>
      <c r="B2445" s="462">
        <v>0.48085066537095444</v>
      </c>
      <c r="C2445" s="461">
        <v>4747.4860160807721</v>
      </c>
      <c r="D2445" s="462">
        <v>0.29850761699140216</v>
      </c>
      <c r="E2445" s="462">
        <v>0.69004656193074299</v>
      </c>
      <c r="F2445" s="516">
        <v>2023.75</v>
      </c>
      <c r="G2445" s="464">
        <v>298250294256.52136</v>
      </c>
      <c r="H2445" s="461">
        <v>5056147.5946357837</v>
      </c>
      <c r="I2445" s="464">
        <v>203370211342.4444</v>
      </c>
      <c r="J2445" s="462">
        <v>0.44911827241042401</v>
      </c>
      <c r="K2445" s="464">
        <v>4137731767.3539271</v>
      </c>
      <c r="L2445" s="464">
        <v>0</v>
      </c>
      <c r="M2445" s="464">
        <v>277033914368.38635</v>
      </c>
      <c r="N2445" s="464">
        <v>215943195758.62057</v>
      </c>
      <c r="O2445" s="464">
        <v>30645.601100259522</v>
      </c>
      <c r="P2445" s="461">
        <v>1175158.6879128921</v>
      </c>
      <c r="Q2445" s="461">
        <v>780038.58448134642</v>
      </c>
      <c r="R2445" s="464">
        <v>966678107357.79956</v>
      </c>
      <c r="S2445" s="462">
        <v>0.59898292525969121</v>
      </c>
      <c r="T2445" s="462">
        <v>0.41723460812594693</v>
      </c>
      <c r="U2445" s="461">
        <v>17.426904609924257</v>
      </c>
      <c r="V2445" s="464">
        <v>7792494760799.7803</v>
      </c>
      <c r="W2445" s="460">
        <v>2458.7666779549772</v>
      </c>
      <c r="X2445" s="463">
        <v>4.1462799821503096E-2</v>
      </c>
      <c r="Y2445" s="476">
        <v>2.0000000000000001E-4</v>
      </c>
    </row>
    <row r="2446" spans="1:25" x14ac:dyDescent="0.2">
      <c r="A2446" s="475">
        <f t="shared" si="38"/>
        <v>2442</v>
      </c>
      <c r="B2446" s="462">
        <v>0.47947903787640556</v>
      </c>
      <c r="C2446" s="461">
        <v>6973.4083514413542</v>
      </c>
      <c r="D2446" s="462">
        <v>1.0760570806251299</v>
      </c>
      <c r="E2446" s="462">
        <v>0.41486537406301049</v>
      </c>
      <c r="F2446" s="516">
        <v>2025.58</v>
      </c>
      <c r="G2446" s="464">
        <v>236059514973.04224</v>
      </c>
      <c r="H2446" s="461">
        <v>34550024.976833627</v>
      </c>
      <c r="I2446" s="464">
        <v>764510978015.65039</v>
      </c>
      <c r="J2446" s="462">
        <v>0.31793327806975169</v>
      </c>
      <c r="K2446" s="464">
        <v>12475896690.854443</v>
      </c>
      <c r="L2446" s="464">
        <v>0</v>
      </c>
      <c r="M2446" s="464">
        <v>147596663082.76178</v>
      </c>
      <c r="N2446" s="464">
        <v>61014964467.237801</v>
      </c>
      <c r="O2446" s="464">
        <v>41779.273093540905</v>
      </c>
      <c r="P2446" s="461">
        <v>406747.53120826016</v>
      </c>
      <c r="Q2446" s="461">
        <v>242999.08361775544</v>
      </c>
      <c r="R2446" s="464">
        <v>1407122559223.7446</v>
      </c>
      <c r="S2446" s="462">
        <v>0.51103674525715981</v>
      </c>
      <c r="T2446" s="462">
        <v>0.31047098432156972</v>
      </c>
      <c r="U2446" s="461">
        <v>16.207853934832748</v>
      </c>
      <c r="V2446" s="464">
        <v>7585948673027.9121</v>
      </c>
      <c r="W2446" s="460">
        <v>2395.5793246272788</v>
      </c>
      <c r="X2446" s="463">
        <v>4.5892627147233141E-2</v>
      </c>
      <c r="Y2446" s="476">
        <v>2.0000000000000001E-4</v>
      </c>
    </row>
    <row r="2447" spans="1:25" x14ac:dyDescent="0.2">
      <c r="A2447" s="475">
        <f t="shared" si="38"/>
        <v>2443</v>
      </c>
      <c r="B2447" s="462">
        <v>0.32046216660959026</v>
      </c>
      <c r="C2447" s="461">
        <v>7295.6982642466646</v>
      </c>
      <c r="D2447" s="462">
        <v>0.98364262047509787</v>
      </c>
      <c r="E2447" s="462">
        <v>0.6060917372469603</v>
      </c>
      <c r="F2447" s="516">
        <v>2024.63</v>
      </c>
      <c r="G2447" s="464">
        <v>196179422993.78455</v>
      </c>
      <c r="H2447" s="461">
        <v>28484640.679533862</v>
      </c>
      <c r="I2447" s="464">
        <v>576532475575.09155</v>
      </c>
      <c r="J2447" s="462">
        <v>0.17814370721736772</v>
      </c>
      <c r="K2447" s="464">
        <v>19289993714.368912</v>
      </c>
      <c r="L2447" s="464">
        <v>3042753320.3066425</v>
      </c>
      <c r="M2447" s="464">
        <v>170875859671.86411</v>
      </c>
      <c r="N2447" s="464">
        <v>21645943522.383121</v>
      </c>
      <c r="O2447" s="464">
        <v>24902.060920520355</v>
      </c>
      <c r="P2447" s="461">
        <v>180530.40203458676</v>
      </c>
      <c r="Q2447" s="461">
        <v>80567.210373959126</v>
      </c>
      <c r="R2447" s="464">
        <v>1042472005581.1964</v>
      </c>
      <c r="S2447" s="462">
        <v>0.43647016742407058</v>
      </c>
      <c r="T2447" s="462">
        <v>0.24642697586539877</v>
      </c>
      <c r="U2447" s="461">
        <v>17.493922355311568</v>
      </c>
      <c r="V2447" s="464">
        <v>4780527008319.3154</v>
      </c>
      <c r="W2447" s="460">
        <v>1508.9373093391846</v>
      </c>
      <c r="X2447" s="463">
        <v>4.3654748896593119E-2</v>
      </c>
      <c r="Y2447" s="476">
        <v>2.0000000000000001E-4</v>
      </c>
    </row>
    <row r="2448" spans="1:25" x14ac:dyDescent="0.2">
      <c r="A2448" s="475">
        <f t="shared" si="38"/>
        <v>2444</v>
      </c>
      <c r="B2448" s="462">
        <v>0.54291490787863517</v>
      </c>
      <c r="C2448" s="461">
        <v>6918.0333706113124</v>
      </c>
      <c r="D2448" s="462">
        <v>0.47925255507235831</v>
      </c>
      <c r="E2448" s="462">
        <v>0.34864846411813044</v>
      </c>
      <c r="F2448" s="516">
        <v>2025.45</v>
      </c>
      <c r="G2448" s="464">
        <v>113393200081.75453</v>
      </c>
      <c r="H2448" s="461">
        <v>9051281.791519098</v>
      </c>
      <c r="I2448" s="464">
        <v>321690446819.36841</v>
      </c>
      <c r="J2448" s="462">
        <v>0.46387726658718254</v>
      </c>
      <c r="K2448" s="464">
        <v>10830444682.636826</v>
      </c>
      <c r="L2448" s="464">
        <v>36479315087.738823</v>
      </c>
      <c r="M2448" s="464">
        <v>101288659939.28531</v>
      </c>
      <c r="N2448" s="464">
        <v>34390912537.26358</v>
      </c>
      <c r="O2448" s="464">
        <v>38214.440541149095</v>
      </c>
      <c r="P2448" s="461">
        <v>246532.054450389</v>
      </c>
      <c r="Q2448" s="461">
        <v>135553.70130966243</v>
      </c>
      <c r="R2448" s="464">
        <v>610193281298.43311</v>
      </c>
      <c r="S2448" s="462">
        <v>0.5833901432754216</v>
      </c>
      <c r="T2448" s="462">
        <v>0.40670610613783509</v>
      </c>
      <c r="U2448" s="461">
        <v>15.689821484234871</v>
      </c>
      <c r="V2448" s="464">
        <v>4382361222387.0786</v>
      </c>
      <c r="W2448" s="460">
        <v>1382.0133614827298</v>
      </c>
      <c r="X2448" s="463">
        <v>4.5690606718494495E-2</v>
      </c>
      <c r="Y2448" s="476">
        <v>2.0000000000000001E-4</v>
      </c>
    </row>
    <row r="2449" spans="1:25" x14ac:dyDescent="0.2">
      <c r="A2449" s="475">
        <f t="shared" si="38"/>
        <v>2445</v>
      </c>
      <c r="B2449" s="462">
        <v>0.47957379405944983</v>
      </c>
      <c r="C2449" s="461">
        <v>3841.3589451896278</v>
      </c>
      <c r="D2449" s="462">
        <v>0.7538753541958958</v>
      </c>
      <c r="E2449" s="462">
        <v>0.46843012882702523</v>
      </c>
      <c r="F2449" s="516">
        <v>2027.31</v>
      </c>
      <c r="G2449" s="464">
        <v>94726638797.955246</v>
      </c>
      <c r="H2449" s="461">
        <v>18168420.854545761</v>
      </c>
      <c r="I2449" s="464">
        <v>483096773422.35724</v>
      </c>
      <c r="J2449" s="462">
        <v>0.35684824637695922</v>
      </c>
      <c r="K2449" s="464">
        <v>46058072935.389587</v>
      </c>
      <c r="L2449" s="464">
        <v>123848578330.24792</v>
      </c>
      <c r="M2449" s="464">
        <v>0</v>
      </c>
      <c r="N2449" s="464">
        <v>35873970535.727005</v>
      </c>
      <c r="O2449" s="464">
        <v>18183.259413475938</v>
      </c>
      <c r="P2449" s="461">
        <v>257855.16933519903</v>
      </c>
      <c r="Q2449" s="461">
        <v>138090.06256216799</v>
      </c>
      <c r="R2449" s="464">
        <v>744289494339.14502</v>
      </c>
      <c r="S2449" s="462">
        <v>0.46279019865706839</v>
      </c>
      <c r="T2449" s="462">
        <v>0.33112875076621623</v>
      </c>
      <c r="U2449" s="461">
        <v>15.038193394333774</v>
      </c>
      <c r="V2449" s="464">
        <v>4168977604644.9375</v>
      </c>
      <c r="W2449" s="460">
        <v>1316.6892638076488</v>
      </c>
      <c r="X2449" s="463">
        <v>4.7439175253447839E-2</v>
      </c>
      <c r="Y2449" s="476">
        <v>2.0000000000000001E-4</v>
      </c>
    </row>
    <row r="2450" spans="1:25" x14ac:dyDescent="0.2">
      <c r="A2450" s="475">
        <f t="shared" si="38"/>
        <v>2446</v>
      </c>
      <c r="B2450" s="462">
        <v>0.39332585069490855</v>
      </c>
      <c r="C2450" s="461">
        <v>1829.7698839314385</v>
      </c>
      <c r="D2450" s="462">
        <v>0.88695614808721901</v>
      </c>
      <c r="E2450" s="462">
        <v>0.22092038525915295</v>
      </c>
      <c r="F2450" s="516">
        <v>2024.23</v>
      </c>
      <c r="G2450" s="464">
        <v>304727360441.29639</v>
      </c>
      <c r="H2450" s="461">
        <v>25746232.032083381</v>
      </c>
      <c r="I2450" s="464">
        <v>671355915120.33069</v>
      </c>
      <c r="J2450" s="462">
        <v>0.31168614497998626</v>
      </c>
      <c r="K2450" s="464">
        <v>23447091047.344124</v>
      </c>
      <c r="L2450" s="464">
        <v>0</v>
      </c>
      <c r="M2450" s="464">
        <v>222505701592.32263</v>
      </c>
      <c r="N2450" s="464">
        <v>46494771755.206192</v>
      </c>
      <c r="O2450" s="464">
        <v>41856.631588832919</v>
      </c>
      <c r="P2450" s="461">
        <v>286464.78675168875</v>
      </c>
      <c r="Q2450" s="461">
        <v>156485.34735031714</v>
      </c>
      <c r="R2450" s="464">
        <v>1348384878049.0239</v>
      </c>
      <c r="S2450" s="462">
        <v>0.53430435954884825</v>
      </c>
      <c r="T2450" s="462">
        <v>0.3204559998057358</v>
      </c>
      <c r="U2450" s="461">
        <v>17.124978552049441</v>
      </c>
      <c r="V2450" s="464">
        <v>8175969315335.4209</v>
      </c>
      <c r="W2450" s="460">
        <v>2579.5423280797481</v>
      </c>
      <c r="X2450" s="463">
        <v>4.2504006150585708E-2</v>
      </c>
      <c r="Y2450" s="476">
        <v>2.0000000000000001E-4</v>
      </c>
    </row>
    <row r="2451" spans="1:25" x14ac:dyDescent="0.2">
      <c r="A2451" s="475">
        <f t="shared" si="38"/>
        <v>2447</v>
      </c>
      <c r="B2451" s="462">
        <v>0.48703850954287708</v>
      </c>
      <c r="C2451" s="461">
        <v>3558.8732168437637</v>
      </c>
      <c r="D2451" s="462">
        <v>0.61738451344061962</v>
      </c>
      <c r="E2451" s="462">
        <v>0.64510452368297266</v>
      </c>
      <c r="F2451" s="516">
        <v>2024.09</v>
      </c>
      <c r="G2451" s="464">
        <v>250356139489.68375</v>
      </c>
      <c r="H2451" s="461">
        <v>13135314.857768325</v>
      </c>
      <c r="I2451" s="464">
        <v>352850602097.73541</v>
      </c>
      <c r="J2451" s="462">
        <v>0.33605638595650855</v>
      </c>
      <c r="K2451" s="464">
        <v>13373444032.557825</v>
      </c>
      <c r="L2451" s="464">
        <v>25819620622.959061</v>
      </c>
      <c r="M2451" s="464">
        <v>299332690511.21857</v>
      </c>
      <c r="N2451" s="464">
        <v>66655964203.2836</v>
      </c>
      <c r="O2451" s="464">
        <v>37308.655039031575</v>
      </c>
      <c r="P2451" s="461">
        <v>413712.49661834794</v>
      </c>
      <c r="Q2451" s="461">
        <v>260946.73952842335</v>
      </c>
      <c r="R2451" s="464">
        <v>1190972876344.876</v>
      </c>
      <c r="S2451" s="462">
        <v>0.62371778351875506</v>
      </c>
      <c r="T2451" s="462">
        <v>0.29542886928676776</v>
      </c>
      <c r="U2451" s="461">
        <v>17.240940590183108</v>
      </c>
      <c r="V2451" s="464">
        <v>6785800844771.0527</v>
      </c>
      <c r="W2451" s="460">
        <v>2142.3050477104512</v>
      </c>
      <c r="X2451" s="463">
        <v>4.1564963841815093E-2</v>
      </c>
      <c r="Y2451" s="476">
        <v>2.0000000000000001E-4</v>
      </c>
    </row>
    <row r="2452" spans="1:25" x14ac:dyDescent="0.2">
      <c r="A2452" s="475">
        <f t="shared" si="38"/>
        <v>2448</v>
      </c>
      <c r="B2452" s="462">
        <v>0.53190080202674139</v>
      </c>
      <c r="C2452" s="461">
        <v>4441.7877538032244</v>
      </c>
      <c r="D2452" s="462">
        <v>1.064731918442491</v>
      </c>
      <c r="E2452" s="462">
        <v>0.32866488968008967</v>
      </c>
      <c r="F2452" s="516">
        <v>2023.75</v>
      </c>
      <c r="G2452" s="464">
        <v>551330172567.52686</v>
      </c>
      <c r="H2452" s="461">
        <v>34378659.705897696</v>
      </c>
      <c r="I2452" s="464">
        <v>808211281463.59387</v>
      </c>
      <c r="J2452" s="462">
        <v>0.40709914916252032</v>
      </c>
      <c r="K2452" s="464">
        <v>16029307023.431627</v>
      </c>
      <c r="L2452" s="464">
        <v>0</v>
      </c>
      <c r="M2452" s="464">
        <v>510144818548.78638</v>
      </c>
      <c r="N2452" s="464">
        <v>51455686013.605911</v>
      </c>
      <c r="O2452" s="464">
        <v>29162.550075446004</v>
      </c>
      <c r="P2452" s="461">
        <v>375653.12189686886</v>
      </c>
      <c r="Q2452" s="461">
        <v>219527.53710834781</v>
      </c>
      <c r="R2452" s="464">
        <v>1922901956051.3291</v>
      </c>
      <c r="S2452" s="462">
        <v>0.61551950166050651</v>
      </c>
      <c r="T2452" s="462">
        <v>0.41635750457394638</v>
      </c>
      <c r="U2452" s="461">
        <v>17.111897413222042</v>
      </c>
      <c r="V2452" s="464">
        <v>15090002853914.346</v>
      </c>
      <c r="W2452" s="460">
        <v>4762.6168639331327</v>
      </c>
      <c r="X2452" s="463">
        <v>4.2487285196184991E-2</v>
      </c>
      <c r="Y2452" s="476">
        <v>2.0000000000000001E-4</v>
      </c>
    </row>
    <row r="2453" spans="1:25" x14ac:dyDescent="0.2">
      <c r="A2453" s="475">
        <f t="shared" si="38"/>
        <v>2449</v>
      </c>
      <c r="B2453" s="462">
        <v>0.54994293857050969</v>
      </c>
      <c r="C2453" s="461">
        <v>6705.6609224447202</v>
      </c>
      <c r="D2453" s="462">
        <v>0.79202952335839494</v>
      </c>
      <c r="E2453" s="462">
        <v>0.48589657962876337</v>
      </c>
      <c r="F2453" s="516">
        <v>2025.46</v>
      </c>
      <c r="G2453" s="464">
        <v>174144260206.06808</v>
      </c>
      <c r="H2453" s="461">
        <v>18391971.422694214</v>
      </c>
      <c r="I2453" s="464">
        <v>465227884486.22028</v>
      </c>
      <c r="J2453" s="462">
        <v>0.37996426997849897</v>
      </c>
      <c r="K2453" s="464">
        <v>23654661915.370224</v>
      </c>
      <c r="L2453" s="464">
        <v>9107601949.3342876</v>
      </c>
      <c r="M2453" s="464">
        <v>103551093533.42949</v>
      </c>
      <c r="N2453" s="464">
        <v>114094144062.38083</v>
      </c>
      <c r="O2453" s="464">
        <v>41731.636596488519</v>
      </c>
      <c r="P2453" s="461">
        <v>720651.28232013131</v>
      </c>
      <c r="Q2453" s="461">
        <v>502566.3916893187</v>
      </c>
      <c r="R2453" s="464">
        <v>1022410997640.2057</v>
      </c>
      <c r="S2453" s="462">
        <v>0.53857584926150825</v>
      </c>
      <c r="T2453" s="462">
        <v>0.35301515154955687</v>
      </c>
      <c r="U2453" s="461">
        <v>15.782591375556342</v>
      </c>
      <c r="V2453" s="464">
        <v>6229663354391.4697</v>
      </c>
      <c r="W2453" s="460">
        <v>1964.9253118021088</v>
      </c>
      <c r="X2453" s="463">
        <v>4.6576255036956574E-2</v>
      </c>
      <c r="Y2453" s="476">
        <v>2.0000000000000001E-4</v>
      </c>
    </row>
    <row r="2454" spans="1:25" x14ac:dyDescent="0.2">
      <c r="A2454" s="475">
        <f t="shared" si="38"/>
        <v>2450</v>
      </c>
      <c r="B2454" s="462">
        <v>0.48714373682156475</v>
      </c>
      <c r="C2454" s="461">
        <v>8115.5941600808246</v>
      </c>
      <c r="D2454" s="462">
        <v>0.78630695809835338</v>
      </c>
      <c r="E2454" s="462">
        <v>0.22213998970901924</v>
      </c>
      <c r="F2454" s="516">
        <v>2023.75</v>
      </c>
      <c r="G2454" s="464">
        <v>431924402936.67712</v>
      </c>
      <c r="H2454" s="461">
        <v>18852672.763330821</v>
      </c>
      <c r="I2454" s="464">
        <v>574266773709.84778</v>
      </c>
      <c r="J2454" s="462">
        <v>0.41019195804307751</v>
      </c>
      <c r="K2454" s="464">
        <v>16487708000.062498</v>
      </c>
      <c r="L2454" s="464">
        <v>0</v>
      </c>
      <c r="M2454" s="464">
        <v>445998043344.16425</v>
      </c>
      <c r="N2454" s="464">
        <v>94886531669.294952</v>
      </c>
      <c r="O2454" s="464">
        <v>38687.522372371684</v>
      </c>
      <c r="P2454" s="461">
        <v>534219.43268316356</v>
      </c>
      <c r="Q2454" s="461">
        <v>351444.19452284643</v>
      </c>
      <c r="R2454" s="464">
        <v>1532104780300.6743</v>
      </c>
      <c r="S2454" s="462">
        <v>0.61463377218521886</v>
      </c>
      <c r="T2454" s="462">
        <v>0.4103289476995618</v>
      </c>
      <c r="U2454" s="461">
        <v>17.082555288326777</v>
      </c>
      <c r="V2454" s="464">
        <v>11877991877907.1</v>
      </c>
      <c r="W2454" s="460">
        <v>3748.708870461222</v>
      </c>
      <c r="X2454" s="463">
        <v>4.2641523641817211E-2</v>
      </c>
      <c r="Y2454" s="476">
        <v>2.0000000000000001E-4</v>
      </c>
    </row>
    <row r="2455" spans="1:25" x14ac:dyDescent="0.2">
      <c r="A2455" s="475">
        <f t="shared" si="38"/>
        <v>2451</v>
      </c>
      <c r="B2455" s="462">
        <v>0.46991007997861833</v>
      </c>
      <c r="C2455" s="461">
        <v>6255.024255891266</v>
      </c>
      <c r="D2455" s="462">
        <v>1.1462944801857389</v>
      </c>
      <c r="E2455" s="462">
        <v>0.37866029793426847</v>
      </c>
      <c r="F2455" s="516">
        <v>2024.08</v>
      </c>
      <c r="G2455" s="464">
        <v>353263795652.92902</v>
      </c>
      <c r="H2455" s="461">
        <v>38807843.610176116</v>
      </c>
      <c r="I2455" s="464">
        <v>555755478477.1825</v>
      </c>
      <c r="J2455" s="462">
        <v>-4.9513245249049209E-2</v>
      </c>
      <c r="K2455" s="464">
        <v>19015851558.148525</v>
      </c>
      <c r="L2455" s="464">
        <v>0</v>
      </c>
      <c r="M2455" s="464">
        <v>286240272352.6369</v>
      </c>
      <c r="N2455" s="464">
        <v>25811525312.691559</v>
      </c>
      <c r="O2455" s="464">
        <v>31564.604312537911</v>
      </c>
      <c r="P2455" s="461">
        <v>211725.15510922842</v>
      </c>
      <c r="Q2455" s="461">
        <v>100582.63799962591</v>
      </c>
      <c r="R2455" s="464">
        <v>1337004502653.7834</v>
      </c>
      <c r="S2455" s="462">
        <v>0.4303644527865737</v>
      </c>
      <c r="T2455" s="462">
        <v>0.21210712681599797</v>
      </c>
      <c r="U2455" s="461">
        <v>25.508333783262589</v>
      </c>
      <c r="V2455" s="464">
        <v>7516333603102.21</v>
      </c>
      <c r="W2455" s="460">
        <v>2369.23451476948</v>
      </c>
      <c r="X2455" s="463">
        <v>3.0359267178322956E-2</v>
      </c>
      <c r="Y2455" s="476">
        <v>2.0000000000000001E-4</v>
      </c>
    </row>
    <row r="2456" spans="1:25" x14ac:dyDescent="0.2">
      <c r="A2456" s="475">
        <f t="shared" si="38"/>
        <v>2452</v>
      </c>
      <c r="B2456" s="462">
        <v>0.43846376818597999</v>
      </c>
      <c r="C2456" s="461">
        <v>4381.8611951485518</v>
      </c>
      <c r="D2456" s="462">
        <v>0.39853893392901407</v>
      </c>
      <c r="E2456" s="462">
        <v>0.50539189885496993</v>
      </c>
      <c r="F2456" s="516">
        <v>2024.01</v>
      </c>
      <c r="G2456" s="464">
        <v>106390677361.62436</v>
      </c>
      <c r="H2456" s="461">
        <v>7086674.7667143503</v>
      </c>
      <c r="I2456" s="464">
        <v>304447361348.50159</v>
      </c>
      <c r="J2456" s="462">
        <v>0.43846376818597999</v>
      </c>
      <c r="K2456" s="464">
        <v>10528514463.367622</v>
      </c>
      <c r="L2456" s="464">
        <v>2626713348.3308945</v>
      </c>
      <c r="M2456" s="464">
        <v>119159972554.55586</v>
      </c>
      <c r="N2456" s="464">
        <v>58321044463.665512</v>
      </c>
      <c r="O2456" s="464">
        <v>35123.551570888725</v>
      </c>
      <c r="P2456" s="461">
        <v>432778.29549199052</v>
      </c>
      <c r="Q2456" s="461">
        <v>232621.49527654689</v>
      </c>
      <c r="R2456" s="464">
        <v>597379938264.12878</v>
      </c>
      <c r="S2456" s="462">
        <v>0.55433701082424591</v>
      </c>
      <c r="T2456" s="462">
        <v>0.38751925576730911</v>
      </c>
      <c r="U2456" s="461">
        <v>15.698570823933833</v>
      </c>
      <c r="V2456" s="464">
        <v>4100626452452.6772</v>
      </c>
      <c r="W2456" s="460">
        <v>1294.4990624653594</v>
      </c>
      <c r="X2456" s="463">
        <v>4.5442237538194506E-2</v>
      </c>
      <c r="Y2456" s="476">
        <v>2.0000000000000001E-4</v>
      </c>
    </row>
    <row r="2457" spans="1:25" x14ac:dyDescent="0.2">
      <c r="A2457" s="475">
        <f t="shared" si="38"/>
        <v>2453</v>
      </c>
      <c r="B2457" s="462">
        <v>0.61230570606681878</v>
      </c>
      <c r="C2457" s="461">
        <v>8928.2854777304092</v>
      </c>
      <c r="D2457" s="462">
        <v>0.75256208313252915</v>
      </c>
      <c r="E2457" s="462">
        <v>0.54491909013975603</v>
      </c>
      <c r="F2457" s="516">
        <v>2025.03</v>
      </c>
      <c r="G2457" s="464">
        <v>182722651249.62625</v>
      </c>
      <c r="H2457" s="461">
        <v>17071914.984562535</v>
      </c>
      <c r="I2457" s="464">
        <v>499848258068.87933</v>
      </c>
      <c r="J2457" s="462">
        <v>0.48225999880875403</v>
      </c>
      <c r="K2457" s="464">
        <v>43317702283.958389</v>
      </c>
      <c r="L2457" s="464">
        <v>94764751009.093811</v>
      </c>
      <c r="M2457" s="464">
        <v>83837284810.503479</v>
      </c>
      <c r="N2457" s="464">
        <v>7049279685.0450974</v>
      </c>
      <c r="O2457" s="464">
        <v>30250.448492467302</v>
      </c>
      <c r="P2457" s="461">
        <v>101465.43749999901</v>
      </c>
      <c r="Q2457" s="461">
        <v>33113.812499999265</v>
      </c>
      <c r="R2457" s="464">
        <v>950747056014.17554</v>
      </c>
      <c r="S2457" s="462">
        <v>0.61506624274928423</v>
      </c>
      <c r="T2457" s="462">
        <v>0.4127742953366102</v>
      </c>
      <c r="U2457" s="461">
        <v>15.628301338652388</v>
      </c>
      <c r="V2457" s="464">
        <v>6661234327457.6338</v>
      </c>
      <c r="W2457" s="460">
        <v>2101.1919391362321</v>
      </c>
      <c r="X2457" s="463">
        <v>4.701900671184317E-2</v>
      </c>
      <c r="Y2457" s="476">
        <v>2.0000000000000001E-4</v>
      </c>
    </row>
    <row r="2458" spans="1:25" x14ac:dyDescent="0.2">
      <c r="A2458" s="475">
        <f t="shared" si="38"/>
        <v>2454</v>
      </c>
      <c r="B2458" s="462">
        <v>0.5519161639747947</v>
      </c>
      <c r="C2458" s="461">
        <v>5616.8879070759967</v>
      </c>
      <c r="D2458" s="462">
        <v>0.82581781404751631</v>
      </c>
      <c r="E2458" s="462">
        <v>0.5367863697787757</v>
      </c>
      <c r="F2458" s="516">
        <v>2024.75</v>
      </c>
      <c r="G2458" s="464">
        <v>266006711132.9812</v>
      </c>
      <c r="H2458" s="461">
        <v>21546916.732927199</v>
      </c>
      <c r="I2458" s="464">
        <v>390370848137.03961</v>
      </c>
      <c r="J2458" s="462">
        <v>9.1972811621692574E-2</v>
      </c>
      <c r="K2458" s="464">
        <v>8577838203.211895</v>
      </c>
      <c r="L2458" s="464">
        <v>552068389.08740675</v>
      </c>
      <c r="M2458" s="464">
        <v>168476606992.10861</v>
      </c>
      <c r="N2458" s="464">
        <v>59414789626.85585</v>
      </c>
      <c r="O2458" s="464">
        <v>10195.879833673454</v>
      </c>
      <c r="P2458" s="461">
        <v>385774.69470717118</v>
      </c>
      <c r="Q2458" s="461">
        <v>233296.70726103531</v>
      </c>
      <c r="R2458" s="464">
        <v>869433272605.76086</v>
      </c>
      <c r="S2458" s="462">
        <v>0.43985509161831077</v>
      </c>
      <c r="T2458" s="462">
        <v>0.29005862044234793</v>
      </c>
      <c r="U2458" s="461">
        <v>20.497193661521798</v>
      </c>
      <c r="V2458" s="464">
        <v>5542535702405.0449</v>
      </c>
      <c r="W2458" s="460">
        <v>1746.5557853166738</v>
      </c>
      <c r="X2458" s="463">
        <v>3.6234855722654523E-2</v>
      </c>
      <c r="Y2458" s="476">
        <v>2.0000000000000001E-4</v>
      </c>
    </row>
    <row r="2459" spans="1:25" x14ac:dyDescent="0.2">
      <c r="A2459" s="475">
        <f t="shared" si="38"/>
        <v>2455</v>
      </c>
      <c r="B2459" s="462">
        <v>0.62989829904142147</v>
      </c>
      <c r="C2459" s="461">
        <v>2991.7819206832805</v>
      </c>
      <c r="D2459" s="462">
        <v>1.091928196761272</v>
      </c>
      <c r="E2459" s="462">
        <v>0.32068619028196832</v>
      </c>
      <c r="F2459" s="516">
        <v>2025.05</v>
      </c>
      <c r="G2459" s="464">
        <v>340290370619.80743</v>
      </c>
      <c r="H2459" s="461">
        <v>36758028.479149587</v>
      </c>
      <c r="I2459" s="464">
        <v>774057647317.89514</v>
      </c>
      <c r="J2459" s="462">
        <v>0.21203449151509079</v>
      </c>
      <c r="K2459" s="464">
        <v>20628443125.39687</v>
      </c>
      <c r="L2459" s="464">
        <v>81897540949.743439</v>
      </c>
      <c r="M2459" s="464">
        <v>135241582546.98657</v>
      </c>
      <c r="N2459" s="464">
        <v>12496004449.419037</v>
      </c>
      <c r="O2459" s="464">
        <v>34641.994260359512</v>
      </c>
      <c r="P2459" s="461">
        <v>119642.64289865056</v>
      </c>
      <c r="Q2459" s="461">
        <v>43462.495687100789</v>
      </c>
      <c r="R2459" s="464">
        <v>1360910105420.053</v>
      </c>
      <c r="S2459" s="462">
        <v>0.45357647720648187</v>
      </c>
      <c r="T2459" s="462">
        <v>0.33641780152681566</v>
      </c>
      <c r="U2459" s="461">
        <v>17.410607225399183</v>
      </c>
      <c r="V2459" s="464">
        <v>8678057310113.5137</v>
      </c>
      <c r="W2459" s="460">
        <v>2735.8995964328196</v>
      </c>
      <c r="X2459" s="463">
        <v>4.2513978300397721E-2</v>
      </c>
      <c r="Y2459" s="476">
        <v>2.0000000000000001E-4</v>
      </c>
    </row>
    <row r="2460" spans="1:25" x14ac:dyDescent="0.2">
      <c r="A2460" s="475">
        <f t="shared" si="38"/>
        <v>2456</v>
      </c>
      <c r="B2460" s="462">
        <v>0.44952696982840828</v>
      </c>
      <c r="C2460" s="461">
        <v>7385.0131350127422</v>
      </c>
      <c r="D2460" s="462">
        <v>1.0808327533668354</v>
      </c>
      <c r="E2460" s="462">
        <v>0.28593203136407497</v>
      </c>
      <c r="F2460" s="516">
        <v>2023.95</v>
      </c>
      <c r="G2460" s="464">
        <v>794238884381.17798</v>
      </c>
      <c r="H2460" s="461">
        <v>34715865.276501246</v>
      </c>
      <c r="I2460" s="464">
        <v>636274490037.55237</v>
      </c>
      <c r="J2460" s="462">
        <v>8.7538090879558328E-2</v>
      </c>
      <c r="K2460" s="464">
        <v>8320788632.1453142</v>
      </c>
      <c r="L2460" s="464">
        <v>0</v>
      </c>
      <c r="M2460" s="464">
        <v>554627119859.81213</v>
      </c>
      <c r="N2460" s="464">
        <v>28593575620.076878</v>
      </c>
      <c r="O2460" s="464">
        <v>27357.215623937958</v>
      </c>
      <c r="P2460" s="461">
        <v>188248.64923542613</v>
      </c>
      <c r="Q2460" s="461">
        <v>102017.22888042915</v>
      </c>
      <c r="R2460" s="464">
        <v>1890127390165.5063</v>
      </c>
      <c r="S2460" s="462">
        <v>0.54991393688725876</v>
      </c>
      <c r="T2460" s="462">
        <v>0.44091601174365347</v>
      </c>
      <c r="U2460" s="461">
        <v>18.706063226134077</v>
      </c>
      <c r="V2460" s="464">
        <v>16813682233907.902</v>
      </c>
      <c r="W2460" s="460">
        <v>5308.43370813808</v>
      </c>
      <c r="X2460" s="463">
        <v>3.9878576500832222E-2</v>
      </c>
      <c r="Y2460" s="476">
        <v>2.0000000000000001E-4</v>
      </c>
    </row>
    <row r="2461" spans="1:25" x14ac:dyDescent="0.2">
      <c r="A2461" s="475">
        <f t="shared" si="38"/>
        <v>2457</v>
      </c>
      <c r="B2461" s="462">
        <v>0.41719438710951345</v>
      </c>
      <c r="C2461" s="461">
        <v>6596.9772487747014</v>
      </c>
      <c r="D2461" s="462">
        <v>0.82094260830114929</v>
      </c>
      <c r="E2461" s="462">
        <v>0.45192963509581136</v>
      </c>
      <c r="F2461" s="516">
        <v>2024.15</v>
      </c>
      <c r="G2461" s="464">
        <v>189887240315.18167</v>
      </c>
      <c r="H2461" s="461">
        <v>20043260.157299463</v>
      </c>
      <c r="I2461" s="464">
        <v>344119699408.5177</v>
      </c>
      <c r="J2461" s="462">
        <v>0.11923269856104746</v>
      </c>
      <c r="K2461" s="464">
        <v>8002374397.0385303</v>
      </c>
      <c r="L2461" s="464">
        <v>0</v>
      </c>
      <c r="M2461" s="464">
        <v>116940129538.67302</v>
      </c>
      <c r="N2461" s="464">
        <v>41058434615.688889</v>
      </c>
      <c r="O2461" s="464">
        <v>38223.752794401313</v>
      </c>
      <c r="P2461" s="461">
        <v>320779.44394695212</v>
      </c>
      <c r="Q2461" s="461">
        <v>183680.44825587192</v>
      </c>
      <c r="R2461" s="464">
        <v>705638535666.09912</v>
      </c>
      <c r="S2461" s="462">
        <v>0.43009362052738642</v>
      </c>
      <c r="T2461" s="462">
        <v>0.29375937031856147</v>
      </c>
      <c r="U2461" s="461">
        <v>18.558564921877334</v>
      </c>
      <c r="V2461" s="464">
        <v>4184648925289.4966</v>
      </c>
      <c r="W2461" s="460">
        <v>1320.0687246951611</v>
      </c>
      <c r="X2461" s="463">
        <v>3.9744978146208941E-2</v>
      </c>
      <c r="Y2461" s="476">
        <v>2.0000000000000001E-4</v>
      </c>
    </row>
    <row r="2462" spans="1:25" x14ac:dyDescent="0.2">
      <c r="A2462" s="475">
        <f t="shared" si="38"/>
        <v>2458</v>
      </c>
      <c r="B2462" s="462">
        <v>0.60557375067130648</v>
      </c>
      <c r="C2462" s="461">
        <v>4562.354379068126</v>
      </c>
      <c r="D2462" s="462">
        <v>0.64037987754020154</v>
      </c>
      <c r="E2462" s="462">
        <v>0.38418396173309449</v>
      </c>
      <c r="F2462" s="516">
        <v>2024.16</v>
      </c>
      <c r="G2462" s="464">
        <v>355999643094.40405</v>
      </c>
      <c r="H2462" s="461">
        <v>14109218.678374324</v>
      </c>
      <c r="I2462" s="464">
        <v>456041264223.52118</v>
      </c>
      <c r="J2462" s="462">
        <v>0.49062856854690884</v>
      </c>
      <c r="K2462" s="464">
        <v>11992158734.882607</v>
      </c>
      <c r="L2462" s="464">
        <v>0</v>
      </c>
      <c r="M2462" s="464">
        <v>259406142411.23965</v>
      </c>
      <c r="N2462" s="464">
        <v>17389888355.508408</v>
      </c>
      <c r="O2462" s="464">
        <v>21459.813659252373</v>
      </c>
      <c r="P2462" s="461">
        <v>166248.77187321344</v>
      </c>
      <c r="Q2462" s="461">
        <v>74327.387559561961</v>
      </c>
      <c r="R2462" s="464">
        <v>1096855806941.3256</v>
      </c>
      <c r="S2462" s="462">
        <v>0.65893901827024248</v>
      </c>
      <c r="T2462" s="462">
        <v>0.48687458583919124</v>
      </c>
      <c r="U2462" s="461">
        <v>16.965395448846554</v>
      </c>
      <c r="V2462" s="464">
        <v>9935804823034.9902</v>
      </c>
      <c r="W2462" s="460">
        <v>3135.3526381077363</v>
      </c>
      <c r="X2462" s="463">
        <v>4.3080362203598094E-2</v>
      </c>
      <c r="Y2462" s="476">
        <v>2.0000000000000001E-4</v>
      </c>
    </row>
    <row r="2463" spans="1:25" x14ac:dyDescent="0.2">
      <c r="A2463" s="475">
        <f t="shared" si="38"/>
        <v>2459</v>
      </c>
      <c r="B2463" s="462">
        <v>0.45805337185336942</v>
      </c>
      <c r="C2463" s="461">
        <v>2651.5846506114744</v>
      </c>
      <c r="D2463" s="462">
        <v>0.74090303771936417</v>
      </c>
      <c r="E2463" s="462">
        <v>0.64491523739233081</v>
      </c>
      <c r="F2463" s="516">
        <v>2024.9</v>
      </c>
      <c r="G2463" s="464">
        <v>293923370339.53442</v>
      </c>
      <c r="H2463" s="461">
        <v>18640327.104174603</v>
      </c>
      <c r="I2463" s="464">
        <v>360989860985.81555</v>
      </c>
      <c r="J2463" s="462">
        <v>0.18386507976570343</v>
      </c>
      <c r="K2463" s="464">
        <v>4003008516.4735069</v>
      </c>
      <c r="L2463" s="464">
        <v>2793877067.9555755</v>
      </c>
      <c r="M2463" s="464">
        <v>162811939436.25287</v>
      </c>
      <c r="N2463" s="464">
        <v>18643537718.858894</v>
      </c>
      <c r="O2463" s="464">
        <v>25657.404133439079</v>
      </c>
      <c r="P2463" s="461">
        <v>173124.40527327091</v>
      </c>
      <c r="Q2463" s="461">
        <v>77510.417161583959</v>
      </c>
      <c r="R2463" s="464">
        <v>990536720395.51025</v>
      </c>
      <c r="S2463" s="462">
        <v>0.56381203212399655</v>
      </c>
      <c r="T2463" s="462">
        <v>0.33314800633170483</v>
      </c>
      <c r="U2463" s="461">
        <v>18.324131871059247</v>
      </c>
      <c r="V2463" s="464">
        <v>6547847854434.3848</v>
      </c>
      <c r="W2463" s="460">
        <v>2064.8027655162123</v>
      </c>
      <c r="X2463" s="463">
        <v>4.0454633237684189E-2</v>
      </c>
      <c r="Y2463" s="476">
        <v>2.0000000000000001E-4</v>
      </c>
    </row>
    <row r="2464" spans="1:25" x14ac:dyDescent="0.2">
      <c r="A2464" s="475">
        <f t="shared" si="38"/>
        <v>2460</v>
      </c>
      <c r="B2464" s="462">
        <v>0.61758447379684578</v>
      </c>
      <c r="C2464" s="461">
        <v>1500</v>
      </c>
      <c r="D2464" s="462">
        <v>0.47594581675009684</v>
      </c>
      <c r="E2464" s="462">
        <v>0.7</v>
      </c>
      <c r="F2464" s="516">
        <v>2023.75</v>
      </c>
      <c r="G2464" s="464">
        <v>235558466711.25781</v>
      </c>
      <c r="H2464" s="461">
        <v>9501603.611169761</v>
      </c>
      <c r="I2464" s="464">
        <v>344763677149.39722</v>
      </c>
      <c r="J2464" s="462">
        <v>0.51136672279326201</v>
      </c>
      <c r="K2464" s="464">
        <v>4390124805.9414577</v>
      </c>
      <c r="L2464" s="464">
        <v>0</v>
      </c>
      <c r="M2464" s="464">
        <v>274572793027.11139</v>
      </c>
      <c r="N2464" s="464">
        <v>153430326096.92606</v>
      </c>
      <c r="O2464" s="464">
        <v>45000</v>
      </c>
      <c r="P2464" s="461">
        <v>1017722.5619485709</v>
      </c>
      <c r="Q2464" s="461">
        <v>649995.52447565494</v>
      </c>
      <c r="R2464" s="464">
        <v>1017960355839.7524</v>
      </c>
      <c r="S2464" s="462">
        <v>0.61569655767073239</v>
      </c>
      <c r="T2464" s="462">
        <v>0.38491800126505227</v>
      </c>
      <c r="U2464" s="461">
        <v>16.595584425371097</v>
      </c>
      <c r="V2464" s="464">
        <v>7244400749575.2402</v>
      </c>
      <c r="W2464" s="460">
        <v>2283.9147988733657</v>
      </c>
      <c r="X2464" s="463">
        <v>4.3426712736673867E-2</v>
      </c>
      <c r="Y2464" s="476">
        <v>2.0000000000000001E-4</v>
      </c>
    </row>
    <row r="2465" spans="1:25" x14ac:dyDescent="0.2">
      <c r="A2465" s="475">
        <f t="shared" si="38"/>
        <v>2461</v>
      </c>
      <c r="B2465" s="462">
        <v>0.63003770493541</v>
      </c>
      <c r="C2465" s="461">
        <v>2639.2437625632747</v>
      </c>
      <c r="D2465" s="462">
        <v>0.77308100764522569</v>
      </c>
      <c r="E2465" s="462">
        <v>0.36509623129090585</v>
      </c>
      <c r="F2465" s="516">
        <v>2027.53</v>
      </c>
      <c r="G2465" s="464">
        <v>41429166857.326019</v>
      </c>
      <c r="H2465" s="461">
        <v>19533686.938666537</v>
      </c>
      <c r="I2465" s="464">
        <v>527934376190.74164</v>
      </c>
      <c r="J2465" s="462">
        <v>0.40782550958511321</v>
      </c>
      <c r="K2465" s="464">
        <v>26216741407.896317</v>
      </c>
      <c r="L2465" s="464">
        <v>57932871292.746613</v>
      </c>
      <c r="M2465" s="464">
        <v>0</v>
      </c>
      <c r="N2465" s="464">
        <v>22871452311.405964</v>
      </c>
      <c r="O2465" s="464">
        <v>34731.231290869735</v>
      </c>
      <c r="P2465" s="461">
        <v>196003.86394967046</v>
      </c>
      <c r="Q2465" s="461">
        <v>92987.236208053422</v>
      </c>
      <c r="R2465" s="464">
        <v>667221025649.19666</v>
      </c>
      <c r="S2465" s="462">
        <v>0.44982358622694502</v>
      </c>
      <c r="T2465" s="462">
        <v>0.31775671606333933</v>
      </c>
      <c r="U2465" s="461">
        <v>14.066057175118825</v>
      </c>
      <c r="V2465" s="464">
        <v>3434798693888.5571</v>
      </c>
      <c r="W2465" s="460">
        <v>1084.636621738395</v>
      </c>
      <c r="X2465" s="463">
        <v>4.9224521663578366E-2</v>
      </c>
      <c r="Y2465" s="476">
        <v>2.0000000000000001E-4</v>
      </c>
    </row>
    <row r="2466" spans="1:25" x14ac:dyDescent="0.2">
      <c r="A2466" s="475">
        <f t="shared" si="38"/>
        <v>2462</v>
      </c>
      <c r="B2466" s="462">
        <v>0.38089238853481289</v>
      </c>
      <c r="C2466" s="461">
        <v>7617.1204757425803</v>
      </c>
      <c r="D2466" s="462">
        <v>0.50973037920475273</v>
      </c>
      <c r="E2466" s="462">
        <v>0.54909494276773596</v>
      </c>
      <c r="F2466" s="516">
        <v>2024.27</v>
      </c>
      <c r="G2466" s="464">
        <v>208220241778.89374</v>
      </c>
      <c r="H2466" s="461">
        <v>9400907.986574024</v>
      </c>
      <c r="I2466" s="464">
        <v>334088966779.33075</v>
      </c>
      <c r="J2466" s="462">
        <v>0.38089238853481289</v>
      </c>
      <c r="K2466" s="464">
        <v>5506681478.6834831</v>
      </c>
      <c r="L2466" s="464">
        <v>0</v>
      </c>
      <c r="M2466" s="464">
        <v>232418407296.01208</v>
      </c>
      <c r="N2466" s="464">
        <v>11017251592.275064</v>
      </c>
      <c r="O2466" s="464">
        <v>20877.364257297886</v>
      </c>
      <c r="P2466" s="461">
        <v>113034.0713873989</v>
      </c>
      <c r="Q2466" s="461">
        <v>40372.790249672536</v>
      </c>
      <c r="R2466" s="464">
        <v>934172758664.98755</v>
      </c>
      <c r="S2466" s="462">
        <v>0.64183976718030411</v>
      </c>
      <c r="T2466" s="462">
        <v>0.32779335522202718</v>
      </c>
      <c r="U2466" s="461">
        <v>17.049460581561569</v>
      </c>
      <c r="V2466" s="464">
        <v>5739503887774.6016</v>
      </c>
      <c r="W2466" s="460">
        <v>1811.1999257474552</v>
      </c>
      <c r="X2466" s="463">
        <v>4.2676478578282183E-2</v>
      </c>
      <c r="Y2466" s="476">
        <v>2.0000000000000001E-4</v>
      </c>
    </row>
    <row r="2467" spans="1:25" x14ac:dyDescent="0.2">
      <c r="A2467" s="475">
        <f t="shared" si="38"/>
        <v>2463</v>
      </c>
      <c r="B2467" s="462">
        <v>0.47540120758103088</v>
      </c>
      <c r="C2467" s="461">
        <v>1500</v>
      </c>
      <c r="D2467" s="462">
        <v>0.85918352201648762</v>
      </c>
      <c r="E2467" s="462">
        <v>0.61569915898467387</v>
      </c>
      <c r="F2467" s="516">
        <v>2024.85</v>
      </c>
      <c r="G2467" s="464">
        <v>302274097481.23431</v>
      </c>
      <c r="H2467" s="461">
        <v>23560892.183051836</v>
      </c>
      <c r="I2467" s="464">
        <v>411600766662.86511</v>
      </c>
      <c r="J2467" s="462">
        <v>0.12988036647833578</v>
      </c>
      <c r="K2467" s="464">
        <v>4121664100.1584773</v>
      </c>
      <c r="L2467" s="464">
        <v>0</v>
      </c>
      <c r="M2467" s="464">
        <v>242539541995.74139</v>
      </c>
      <c r="N2467" s="464">
        <v>28008325761.266014</v>
      </c>
      <c r="O2467" s="464">
        <v>38250.030258939245</v>
      </c>
      <c r="P2467" s="461">
        <v>229379.35705556208</v>
      </c>
      <c r="Q2467" s="461">
        <v>115268.54750893785</v>
      </c>
      <c r="R2467" s="464">
        <v>1074190655241.3234</v>
      </c>
      <c r="S2467" s="462">
        <v>0.5283198057022217</v>
      </c>
      <c r="T2467" s="462">
        <v>0.30281771899873955</v>
      </c>
      <c r="U2467" s="461">
        <v>18.552498460791526</v>
      </c>
      <c r="V2467" s="464">
        <v>6691174648834.4785</v>
      </c>
      <c r="W2467" s="460">
        <v>2112.2472801008739</v>
      </c>
      <c r="X2467" s="463">
        <v>3.8893998102866804E-2</v>
      </c>
      <c r="Y2467" s="476">
        <v>2.0000000000000001E-4</v>
      </c>
    </row>
    <row r="2468" spans="1:25" x14ac:dyDescent="0.2">
      <c r="A2468" s="475">
        <f t="shared" si="38"/>
        <v>2464</v>
      </c>
      <c r="B2468" s="462">
        <v>0.41025301393623781</v>
      </c>
      <c r="C2468" s="461">
        <v>5632.6685536516297</v>
      </c>
      <c r="D2468" s="462">
        <v>0.78322830662536158</v>
      </c>
      <c r="E2468" s="462">
        <v>0.41870807711180502</v>
      </c>
      <c r="F2468" s="516">
        <v>2024.5</v>
      </c>
      <c r="G2468" s="464">
        <v>503493839838.47101</v>
      </c>
      <c r="H2468" s="461">
        <v>19086714.168688059</v>
      </c>
      <c r="I2468" s="464">
        <v>379774158709.85004</v>
      </c>
      <c r="J2468" s="462">
        <v>0.13174412921579992</v>
      </c>
      <c r="K2468" s="464">
        <v>1700336216.9409282</v>
      </c>
      <c r="L2468" s="464">
        <v>0</v>
      </c>
      <c r="M2468" s="464">
        <v>320283025698.00677</v>
      </c>
      <c r="N2468" s="464">
        <v>35578679819.053787</v>
      </c>
      <c r="O2468" s="464">
        <v>17034.084445521534</v>
      </c>
      <c r="P2468" s="461">
        <v>255068.33034304361</v>
      </c>
      <c r="Q2468" s="461">
        <v>135435.02254589426</v>
      </c>
      <c r="R2468" s="464">
        <v>1203454310231.2793</v>
      </c>
      <c r="S2468" s="462">
        <v>0.57119555970914393</v>
      </c>
      <c r="T2468" s="462">
        <v>0.43328431467039075</v>
      </c>
      <c r="U2468" s="461">
        <v>18.789345312853541</v>
      </c>
      <c r="V2468" s="464">
        <v>10497505883678.266</v>
      </c>
      <c r="W2468" s="460">
        <v>3312.9899791232797</v>
      </c>
      <c r="X2468" s="463">
        <v>3.974865812919115E-2</v>
      </c>
      <c r="Y2468" s="476">
        <v>2.0000000000000001E-4</v>
      </c>
    </row>
    <row r="2469" spans="1:25" x14ac:dyDescent="0.2">
      <c r="A2469" s="475">
        <f t="shared" si="38"/>
        <v>2465</v>
      </c>
      <c r="B2469" s="462">
        <v>0.41408643524971822</v>
      </c>
      <c r="C2469" s="461">
        <v>3475.9325467267699</v>
      </c>
      <c r="D2469" s="462">
        <v>0.70201826829791214</v>
      </c>
      <c r="E2469" s="462">
        <v>0.48996633965104747</v>
      </c>
      <c r="F2469" s="516">
        <v>2024.42</v>
      </c>
      <c r="G2469" s="464">
        <v>224073120330.6846</v>
      </c>
      <c r="H2469" s="461">
        <v>16562458.338414798</v>
      </c>
      <c r="I2469" s="464">
        <v>461351683122.33807</v>
      </c>
      <c r="J2469" s="462">
        <v>0.39158043172083679</v>
      </c>
      <c r="K2469" s="464">
        <v>11347814595.316006</v>
      </c>
      <c r="L2469" s="464">
        <v>0</v>
      </c>
      <c r="M2469" s="464">
        <v>166633792726.98962</v>
      </c>
      <c r="N2469" s="464">
        <v>8391173176.4817066</v>
      </c>
      <c r="O2469" s="464">
        <v>28381.888625420837</v>
      </c>
      <c r="P2469" s="461">
        <v>101465.43749999978</v>
      </c>
      <c r="Q2469" s="461">
        <v>33113.812499999869</v>
      </c>
      <c r="R2469" s="464">
        <v>916428489219.922</v>
      </c>
      <c r="S2469" s="462">
        <v>0.58619716885198025</v>
      </c>
      <c r="T2469" s="462">
        <v>0.40907092169652226</v>
      </c>
      <c r="U2469" s="461">
        <v>16.536475092560568</v>
      </c>
      <c r="V2469" s="464">
        <v>6866648030524.9268</v>
      </c>
      <c r="W2469" s="460">
        <v>2163.8576079279333</v>
      </c>
      <c r="X2469" s="463">
        <v>4.3744450506622456E-2</v>
      </c>
      <c r="Y2469" s="476">
        <v>2.0000000000000001E-4</v>
      </c>
    </row>
    <row r="2470" spans="1:25" x14ac:dyDescent="0.2">
      <c r="A2470" s="475">
        <f t="shared" si="38"/>
        <v>2466</v>
      </c>
      <c r="B2470" s="462">
        <v>0.44190441895814392</v>
      </c>
      <c r="C2470" s="461">
        <v>1500</v>
      </c>
      <c r="D2470" s="462">
        <v>0.64230388966105822</v>
      </c>
      <c r="E2470" s="462">
        <v>0.5353989221395189</v>
      </c>
      <c r="F2470" s="516">
        <v>2024.11</v>
      </c>
      <c r="G2470" s="464">
        <v>370546354548.96216</v>
      </c>
      <c r="H2470" s="461">
        <v>15024505.102567</v>
      </c>
      <c r="I2470" s="464">
        <v>484276209709.52399</v>
      </c>
      <c r="J2470" s="462">
        <v>0.44190441895814392</v>
      </c>
      <c r="K2470" s="464">
        <v>42311866591.883232</v>
      </c>
      <c r="L2470" s="464">
        <v>71550556938.087555</v>
      </c>
      <c r="M2470" s="464">
        <v>235794994143.34824</v>
      </c>
      <c r="N2470" s="464">
        <v>52088526049.18586</v>
      </c>
      <c r="O2470" s="464">
        <v>21242.538706662152</v>
      </c>
      <c r="P2470" s="461">
        <v>374729.82512592035</v>
      </c>
      <c r="Q2470" s="461">
        <v>229674.27427805442</v>
      </c>
      <c r="R2470" s="464">
        <v>1219502172464.0183</v>
      </c>
      <c r="S2470" s="462">
        <v>0.62105472355037727</v>
      </c>
      <c r="T2470" s="462">
        <v>0.44661344638281497</v>
      </c>
      <c r="U2470" s="461">
        <v>16.978616288909016</v>
      </c>
      <c r="V2470" s="464">
        <v>10113871642670.248</v>
      </c>
      <c r="W2470" s="460">
        <v>3188.6404493985833</v>
      </c>
      <c r="X2470" s="463">
        <v>4.3171760177994942E-2</v>
      </c>
      <c r="Y2470" s="476">
        <v>2.0000000000000001E-4</v>
      </c>
    </row>
    <row r="2471" spans="1:25" x14ac:dyDescent="0.2">
      <c r="A2471" s="475">
        <f t="shared" si="38"/>
        <v>2467</v>
      </c>
      <c r="B2471" s="462">
        <v>0.48920505981298451</v>
      </c>
      <c r="C2471" s="461">
        <v>6090.8584913931754</v>
      </c>
      <c r="D2471" s="462">
        <v>0.604658947037927</v>
      </c>
      <c r="E2471" s="462">
        <v>0.36074179177317472</v>
      </c>
      <c r="F2471" s="516">
        <v>2026.21</v>
      </c>
      <c r="G2471" s="464">
        <v>70674836896.372208</v>
      </c>
      <c r="H2471" s="461">
        <v>12592663.048485095</v>
      </c>
      <c r="I2471" s="464">
        <v>363739003575.89301</v>
      </c>
      <c r="J2471" s="462">
        <v>0.36881012171721683</v>
      </c>
      <c r="K2471" s="464">
        <v>12021158710.635525</v>
      </c>
      <c r="L2471" s="464">
        <v>15485540189.247246</v>
      </c>
      <c r="M2471" s="464">
        <v>37391252320.77314</v>
      </c>
      <c r="N2471" s="464">
        <v>52805671433.77005</v>
      </c>
      <c r="O2471" s="464">
        <v>30287.726781868361</v>
      </c>
      <c r="P2471" s="461">
        <v>341889.30482694454</v>
      </c>
      <c r="Q2471" s="461">
        <v>205199.21641714853</v>
      </c>
      <c r="R2471" s="464">
        <v>587684033426.12048</v>
      </c>
      <c r="S2471" s="462">
        <v>0.47487408499889883</v>
      </c>
      <c r="T2471" s="462">
        <v>0.33178481967433737</v>
      </c>
      <c r="U2471" s="461">
        <v>15.077245082369306</v>
      </c>
      <c r="V2471" s="464">
        <v>3311799461474.5659</v>
      </c>
      <c r="W2471" s="460">
        <v>1045.1675628404478</v>
      </c>
      <c r="X2471" s="463">
        <v>4.7531716456220972E-2</v>
      </c>
      <c r="Y2471" s="476">
        <v>2.0000000000000001E-4</v>
      </c>
    </row>
    <row r="2472" spans="1:25" x14ac:dyDescent="0.2">
      <c r="A2472" s="475">
        <f t="shared" si="38"/>
        <v>2468</v>
      </c>
      <c r="B2472" s="462">
        <v>0.46185709610570624</v>
      </c>
      <c r="C2472" s="461">
        <v>2595.5777517840452</v>
      </c>
      <c r="D2472" s="462">
        <v>0.91492655429038272</v>
      </c>
      <c r="E2472" s="462">
        <v>0.7</v>
      </c>
      <c r="F2472" s="516">
        <v>2023.75</v>
      </c>
      <c r="G2472" s="464">
        <v>779933965376.6864</v>
      </c>
      <c r="H2472" s="461">
        <v>25552453.778807003</v>
      </c>
      <c r="I2472" s="464">
        <v>690565209242.5011</v>
      </c>
      <c r="J2472" s="462">
        <v>0.38282844891264334</v>
      </c>
      <c r="K2472" s="464">
        <v>19320091792.212212</v>
      </c>
      <c r="L2472" s="464">
        <v>0</v>
      </c>
      <c r="M2472" s="464">
        <v>596833503563.5481</v>
      </c>
      <c r="N2472" s="464">
        <v>60821971335.437355</v>
      </c>
      <c r="O2472" s="464">
        <v>33217.471958129754</v>
      </c>
      <c r="P2472" s="461">
        <v>377070.58533647121</v>
      </c>
      <c r="Q2472" s="461">
        <v>224295.80513380203</v>
      </c>
      <c r="R2472" s="464">
        <v>2004193172061.8389</v>
      </c>
      <c r="S2472" s="462">
        <v>0.63642321591622131</v>
      </c>
      <c r="T2472" s="462">
        <v>0.49931119999543899</v>
      </c>
      <c r="U2472" s="461">
        <v>17.645603005550001</v>
      </c>
      <c r="V2472" s="464">
        <v>19423816570586.496</v>
      </c>
      <c r="W2472" s="460">
        <v>6128.9881443664235</v>
      </c>
      <c r="X2472" s="463">
        <v>4.1198243862217661E-2</v>
      </c>
      <c r="Y2472" s="476">
        <v>2.0000000000000001E-4</v>
      </c>
    </row>
    <row r="2473" spans="1:25" x14ac:dyDescent="0.2">
      <c r="A2473" s="475">
        <f t="shared" si="38"/>
        <v>2469</v>
      </c>
      <c r="B2473" s="462">
        <v>0.57016357533856532</v>
      </c>
      <c r="C2473" s="461">
        <v>7451.2809611506191</v>
      </c>
      <c r="D2473" s="462">
        <v>0.4909477987700343</v>
      </c>
      <c r="E2473" s="462">
        <v>0.2324665577206233</v>
      </c>
      <c r="F2473" s="516">
        <v>2025.13</v>
      </c>
      <c r="G2473" s="464">
        <v>201178385510.11758</v>
      </c>
      <c r="H2473" s="461">
        <v>8929230.6558327954</v>
      </c>
      <c r="I2473" s="464">
        <v>242641795836.75418</v>
      </c>
      <c r="J2473" s="462">
        <v>0.23888752255248902</v>
      </c>
      <c r="K2473" s="464">
        <v>10338922914.405277</v>
      </c>
      <c r="L2473" s="464">
        <v>10787636156.82555</v>
      </c>
      <c r="M2473" s="464">
        <v>140722132128.67847</v>
      </c>
      <c r="N2473" s="464">
        <v>96159001722.394516</v>
      </c>
      <c r="O2473" s="464">
        <v>21652.136620008212</v>
      </c>
      <c r="P2473" s="461">
        <v>508525.09660825005</v>
      </c>
      <c r="Q2473" s="461">
        <v>340882.37552420283</v>
      </c>
      <c r="R2473" s="464">
        <v>713705886627.48267</v>
      </c>
      <c r="S2473" s="462">
        <v>0.52456642700719336</v>
      </c>
      <c r="T2473" s="462">
        <v>0.3530602273397786</v>
      </c>
      <c r="U2473" s="461">
        <v>17.745487109396308</v>
      </c>
      <c r="V2473" s="464">
        <v>4885490463567.0791</v>
      </c>
      <c r="W2473" s="460">
        <v>1542.5415460469951</v>
      </c>
      <c r="X2473" s="463">
        <v>4.152387857032401E-2</v>
      </c>
      <c r="Y2473" s="476">
        <v>2.0000000000000001E-4</v>
      </c>
    </row>
    <row r="2474" spans="1:25" x14ac:dyDescent="0.2">
      <c r="A2474" s="475">
        <f t="shared" si="38"/>
        <v>2470</v>
      </c>
      <c r="B2474" s="462">
        <v>0.3670023829240604</v>
      </c>
      <c r="C2474" s="461">
        <v>3644.4047555300031</v>
      </c>
      <c r="D2474" s="462">
        <v>0.90886641047197414</v>
      </c>
      <c r="E2474" s="462">
        <v>0.23421222586682564</v>
      </c>
      <c r="F2474" s="516">
        <v>2025.99</v>
      </c>
      <c r="G2474" s="464">
        <v>246042738963.68884</v>
      </c>
      <c r="H2474" s="461">
        <v>25756169.274420619</v>
      </c>
      <c r="I2474" s="464">
        <v>555926468999.35095</v>
      </c>
      <c r="J2474" s="462">
        <v>0.23360772332974589</v>
      </c>
      <c r="K2474" s="464">
        <v>15170024036.375954</v>
      </c>
      <c r="L2474" s="464">
        <v>44209211192.424164</v>
      </c>
      <c r="M2474" s="464">
        <v>156618570238.96741</v>
      </c>
      <c r="N2474" s="464">
        <v>28292938608.225876</v>
      </c>
      <c r="O2474" s="464">
        <v>25850.059729512926</v>
      </c>
      <c r="P2474" s="461">
        <v>216940.27240396143</v>
      </c>
      <c r="Q2474" s="461">
        <v>105485.02418418284</v>
      </c>
      <c r="R2474" s="464">
        <v>1096269829831.5104</v>
      </c>
      <c r="S2474" s="462">
        <v>0.49336153118477133</v>
      </c>
      <c r="T2474" s="462">
        <v>0.28615205642557967</v>
      </c>
      <c r="U2474" s="461">
        <v>17.634242666791454</v>
      </c>
      <c r="V2474" s="464">
        <v>6049887440638.6338</v>
      </c>
      <c r="W2474" s="460">
        <v>1908.9680042680479</v>
      </c>
      <c r="X2474" s="463">
        <v>4.1510497837115877E-2</v>
      </c>
      <c r="Y2474" s="476">
        <v>2.0000000000000001E-4</v>
      </c>
    </row>
    <row r="2475" spans="1:25" x14ac:dyDescent="0.2">
      <c r="A2475" s="475">
        <f t="shared" si="38"/>
        <v>2471</v>
      </c>
      <c r="B2475" s="462">
        <v>0.50211697421875356</v>
      </c>
      <c r="C2475" s="461">
        <v>1500</v>
      </c>
      <c r="D2475" s="462">
        <v>0.6640846221445732</v>
      </c>
      <c r="E2475" s="462">
        <v>0.44193073081375178</v>
      </c>
      <c r="F2475" s="516">
        <v>2024.72</v>
      </c>
      <c r="G2475" s="464">
        <v>258116828320.00119</v>
      </c>
      <c r="H2475" s="461">
        <v>15635413.792580714</v>
      </c>
      <c r="I2475" s="464">
        <v>511410776154.07208</v>
      </c>
      <c r="J2475" s="462">
        <v>0.48935939293916475</v>
      </c>
      <c r="K2475" s="464">
        <v>11464775206.621365</v>
      </c>
      <c r="L2475" s="464">
        <v>0</v>
      </c>
      <c r="M2475" s="464">
        <v>186385664454.81824</v>
      </c>
      <c r="N2475" s="464">
        <v>27517500682.775074</v>
      </c>
      <c r="O2475" s="464">
        <v>27300.451409423331</v>
      </c>
      <c r="P2475" s="461">
        <v>217577.26178828423</v>
      </c>
      <c r="Q2475" s="461">
        <v>110387.05623027275</v>
      </c>
      <c r="R2475" s="464">
        <v>1010972119018.8042</v>
      </c>
      <c r="S2475" s="462">
        <v>0.62315151638385946</v>
      </c>
      <c r="T2475" s="462">
        <v>0.45163475855009566</v>
      </c>
      <c r="U2475" s="461">
        <v>16.357561247704705</v>
      </c>
      <c r="V2475" s="464">
        <v>8342574387523.7188</v>
      </c>
      <c r="W2475" s="460">
        <v>2629.8919947326704</v>
      </c>
      <c r="X2475" s="463">
        <v>4.3823996475641044E-2</v>
      </c>
      <c r="Y2475" s="476">
        <v>2.0000000000000001E-4</v>
      </c>
    </row>
    <row r="2476" spans="1:25" x14ac:dyDescent="0.2">
      <c r="A2476" s="475">
        <f t="shared" si="38"/>
        <v>2472</v>
      </c>
      <c r="B2476" s="462">
        <v>0.51635638016762742</v>
      </c>
      <c r="C2476" s="461">
        <v>1500</v>
      </c>
      <c r="D2476" s="462">
        <v>0.48115831118161889</v>
      </c>
      <c r="E2476" s="462">
        <v>0.46346489690822662</v>
      </c>
      <c r="F2476" s="516">
        <v>2025.2</v>
      </c>
      <c r="G2476" s="464">
        <v>104965129125.78857</v>
      </c>
      <c r="H2476" s="461">
        <v>9407439.360949235</v>
      </c>
      <c r="I2476" s="464">
        <v>355361882204.08301</v>
      </c>
      <c r="J2476" s="462">
        <v>0.47726521867513871</v>
      </c>
      <c r="K2476" s="464">
        <v>16817309548.671064</v>
      </c>
      <c r="L2476" s="464">
        <v>4458175573.143218</v>
      </c>
      <c r="M2476" s="464">
        <v>85400539839.919693</v>
      </c>
      <c r="N2476" s="464">
        <v>110331304907.47998</v>
      </c>
      <c r="O2476" s="464">
        <v>27431.121531220237</v>
      </c>
      <c r="P2476" s="461">
        <v>674433.56194790057</v>
      </c>
      <c r="Q2476" s="461">
        <v>398597.48578346416</v>
      </c>
      <c r="R2476" s="464">
        <v>709281132543.37476</v>
      </c>
      <c r="S2476" s="462">
        <v>0.53466820364623391</v>
      </c>
      <c r="T2476" s="462">
        <v>0.38045506184547673</v>
      </c>
      <c r="U2476" s="461">
        <v>15.291188195379149</v>
      </c>
      <c r="V2476" s="464">
        <v>4664128083998.3682</v>
      </c>
      <c r="W2476" s="460">
        <v>1471.9126217633905</v>
      </c>
      <c r="X2476" s="463">
        <v>4.6520953605229884E-2</v>
      </c>
      <c r="Y2476" s="476">
        <v>2.0000000000000001E-4</v>
      </c>
    </row>
    <row r="2477" spans="1:25" x14ac:dyDescent="0.2">
      <c r="A2477" s="475">
        <f t="shared" si="38"/>
        <v>2473</v>
      </c>
      <c r="B2477" s="462">
        <v>0.3709358980763412</v>
      </c>
      <c r="C2477" s="461">
        <v>8507.4682876594197</v>
      </c>
      <c r="D2477" s="462">
        <v>0.5826092860445391</v>
      </c>
      <c r="E2477" s="462">
        <v>0.66267353043696664</v>
      </c>
      <c r="F2477" s="516">
        <v>2024.09</v>
      </c>
      <c r="G2477" s="464">
        <v>234875831950.40808</v>
      </c>
      <c r="H2477" s="461">
        <v>11894186.761174785</v>
      </c>
      <c r="I2477" s="464">
        <v>447986135092.96472</v>
      </c>
      <c r="J2477" s="462">
        <v>0.3709358980763412</v>
      </c>
      <c r="K2477" s="464">
        <v>33017905210.626976</v>
      </c>
      <c r="L2477" s="464">
        <v>41232533033.790649</v>
      </c>
      <c r="M2477" s="464">
        <v>127862048176.99487</v>
      </c>
      <c r="N2477" s="464">
        <v>49699911423.107941</v>
      </c>
      <c r="O2477" s="464">
        <v>25902.946326357443</v>
      </c>
      <c r="P2477" s="461">
        <v>303124.72123128211</v>
      </c>
      <c r="Q2477" s="461">
        <v>175970.58516778942</v>
      </c>
      <c r="R2477" s="464">
        <v>940046914910.41431</v>
      </c>
      <c r="S2477" s="462">
        <v>0.55412605942860094</v>
      </c>
      <c r="T2477" s="462">
        <v>0.40833197622001188</v>
      </c>
      <c r="U2477" s="461">
        <v>16.545292856544972</v>
      </c>
      <c r="V2477" s="464">
        <v>6962754066540.8789</v>
      </c>
      <c r="W2477" s="460">
        <v>2197.4855787860424</v>
      </c>
      <c r="X2477" s="463">
        <v>4.4160696449520642E-2</v>
      </c>
      <c r="Y2477" s="476">
        <v>2.0000000000000001E-4</v>
      </c>
    </row>
    <row r="2478" spans="1:25" x14ac:dyDescent="0.2">
      <c r="A2478" s="475">
        <f t="shared" si="38"/>
        <v>2474</v>
      </c>
      <c r="B2478" s="462">
        <v>0.53505686667765107</v>
      </c>
      <c r="C2478" s="461">
        <v>5853.1468154569748</v>
      </c>
      <c r="D2478" s="462">
        <v>0.70821215951055883</v>
      </c>
      <c r="E2478" s="462">
        <v>0.32280782313619116</v>
      </c>
      <c r="F2478" s="516">
        <v>2026.23</v>
      </c>
      <c r="G2478" s="464">
        <v>97541650578.172058</v>
      </c>
      <c r="H2478" s="461">
        <v>15981928.823220989</v>
      </c>
      <c r="I2478" s="464">
        <v>511562905858.3847</v>
      </c>
      <c r="J2478" s="462">
        <v>0.44855157928606104</v>
      </c>
      <c r="K2478" s="464">
        <v>36472406894.276352</v>
      </c>
      <c r="L2478" s="464">
        <v>55023433914.415871</v>
      </c>
      <c r="M2478" s="464">
        <v>45445083983.143234</v>
      </c>
      <c r="N2478" s="464">
        <v>83355024196.284119</v>
      </c>
      <c r="O2478" s="464">
        <v>30586.590765129513</v>
      </c>
      <c r="P2478" s="461">
        <v>493989.62242946948</v>
      </c>
      <c r="Q2478" s="461">
        <v>321829.32479844894</v>
      </c>
      <c r="R2478" s="464">
        <v>824914617982.604</v>
      </c>
      <c r="S2478" s="462">
        <v>0.51043914704572857</v>
      </c>
      <c r="T2478" s="462">
        <v>0.38116439968658578</v>
      </c>
      <c r="U2478" s="461">
        <v>14.701792854348433</v>
      </c>
      <c r="V2478" s="464">
        <v>5174473783614.8213</v>
      </c>
      <c r="W2478" s="460">
        <v>1633.1454653048247</v>
      </c>
      <c r="X2478" s="463">
        <v>4.8847897922172388E-2</v>
      </c>
      <c r="Y2478" s="476">
        <v>2.0000000000000001E-4</v>
      </c>
    </row>
    <row r="2479" spans="1:25" x14ac:dyDescent="0.2">
      <c r="A2479" s="475">
        <f t="shared" si="38"/>
        <v>2475</v>
      </c>
      <c r="B2479" s="462">
        <v>0.43637128401518549</v>
      </c>
      <c r="C2479" s="461">
        <v>2584.4837266098011</v>
      </c>
      <c r="D2479" s="462">
        <v>1.0144467646112616</v>
      </c>
      <c r="E2479" s="462">
        <v>0.29551937379429039</v>
      </c>
      <c r="F2479" s="516">
        <v>2024.9</v>
      </c>
      <c r="G2479" s="464">
        <v>237201573588.74011</v>
      </c>
      <c r="H2479" s="461">
        <v>31518939.984955136</v>
      </c>
      <c r="I2479" s="464">
        <v>555712128503.45215</v>
      </c>
      <c r="J2479" s="462">
        <v>0.13187059897097941</v>
      </c>
      <c r="K2479" s="464">
        <v>20089107890.843849</v>
      </c>
      <c r="L2479" s="464">
        <v>14661218064.679813</v>
      </c>
      <c r="M2479" s="464">
        <v>131690827173.03061</v>
      </c>
      <c r="N2479" s="464">
        <v>61459678791.828964</v>
      </c>
      <c r="O2479" s="464">
        <v>35543.460472332001</v>
      </c>
      <c r="P2479" s="461">
        <v>399353.98702231341</v>
      </c>
      <c r="Q2479" s="461">
        <v>238882.45465450478</v>
      </c>
      <c r="R2479" s="464">
        <v>998544518412.43872</v>
      </c>
      <c r="S2479" s="462">
        <v>0.38865273458092542</v>
      </c>
      <c r="T2479" s="462">
        <v>0.28175743558771926</v>
      </c>
      <c r="U2479" s="461">
        <v>17.929437385590951</v>
      </c>
      <c r="V2479" s="464">
        <v>5533505744551.8486</v>
      </c>
      <c r="W2479" s="460">
        <v>1745.2918189052591</v>
      </c>
      <c r="X2479" s="463">
        <v>4.1071308630093402E-2</v>
      </c>
      <c r="Y2479" s="476">
        <v>2.0000000000000001E-4</v>
      </c>
    </row>
    <row r="2480" spans="1:25" x14ac:dyDescent="0.2">
      <c r="A2480" s="475">
        <f t="shared" si="38"/>
        <v>2476</v>
      </c>
      <c r="B2480" s="462">
        <v>0.45002453049094632</v>
      </c>
      <c r="C2480" s="461">
        <v>4083.3845989869105</v>
      </c>
      <c r="D2480" s="462">
        <v>0.68912480704420387</v>
      </c>
      <c r="E2480" s="462">
        <v>0.5622401598030069</v>
      </c>
      <c r="F2480" s="516">
        <v>2023.91</v>
      </c>
      <c r="G2480" s="464">
        <v>172575144531.63321</v>
      </c>
      <c r="H2480" s="461">
        <v>15590192.940000225</v>
      </c>
      <c r="I2480" s="464">
        <v>456441357659.2395</v>
      </c>
      <c r="J2480" s="462">
        <v>0.37636045587025646</v>
      </c>
      <c r="K2480" s="464">
        <v>7472909717.2751131</v>
      </c>
      <c r="L2480" s="464">
        <v>0</v>
      </c>
      <c r="M2480" s="464">
        <v>166321559492.52203</v>
      </c>
      <c r="N2480" s="464">
        <v>66032021593.016861</v>
      </c>
      <c r="O2480" s="464">
        <v>31906.846209838983</v>
      </c>
      <c r="P2480" s="461">
        <v>392951.47516481276</v>
      </c>
      <c r="Q2480" s="461">
        <v>242585.7934115695</v>
      </c>
      <c r="R2480" s="464">
        <v>899003931523.55469</v>
      </c>
      <c r="S2480" s="462">
        <v>0.54095095737704102</v>
      </c>
      <c r="T2480" s="462">
        <v>0.36482928035097589</v>
      </c>
      <c r="U2480" s="461">
        <v>16.113460819254843</v>
      </c>
      <c r="V2480" s="464">
        <v>5922231013947.9023</v>
      </c>
      <c r="W2480" s="460">
        <v>1868.8413857017601</v>
      </c>
      <c r="X2480" s="463">
        <v>4.4434997774615785E-2</v>
      </c>
      <c r="Y2480" s="476">
        <v>2.0000000000000001E-4</v>
      </c>
    </row>
    <row r="2481" spans="1:25" x14ac:dyDescent="0.2">
      <c r="A2481" s="475">
        <f t="shared" si="38"/>
        <v>2477</v>
      </c>
      <c r="B2481" s="462">
        <v>0.71718886508747415</v>
      </c>
      <c r="C2481" s="461">
        <v>1500</v>
      </c>
      <c r="D2481" s="462">
        <v>0.40860297925342082</v>
      </c>
      <c r="E2481" s="462">
        <v>0.26901484346692361</v>
      </c>
      <c r="F2481" s="516">
        <v>2026.11</v>
      </c>
      <c r="G2481" s="464">
        <v>53408649731.479904</v>
      </c>
      <c r="H2481" s="461">
        <v>7443437.4988730019</v>
      </c>
      <c r="I2481" s="464">
        <v>313760156164.86938</v>
      </c>
      <c r="J2481" s="462">
        <v>0.53749615464269573</v>
      </c>
      <c r="K2481" s="464">
        <v>34915252651.35791</v>
      </c>
      <c r="L2481" s="464">
        <v>73617584114.092194</v>
      </c>
      <c r="M2481" s="464">
        <v>30413540928.858231</v>
      </c>
      <c r="N2481" s="464">
        <v>120871453564.78494</v>
      </c>
      <c r="O2481" s="464">
        <v>17596.881548620586</v>
      </c>
      <c r="P2481" s="461">
        <v>767660.28022146586</v>
      </c>
      <c r="Q2481" s="461">
        <v>469037.41322133678</v>
      </c>
      <c r="R2481" s="464">
        <v>645638300222.79797</v>
      </c>
      <c r="S2481" s="462">
        <v>0.54524887958950474</v>
      </c>
      <c r="T2481" s="462">
        <v>0.33641182145008913</v>
      </c>
      <c r="U2481" s="461">
        <v>14.295627133601238</v>
      </c>
      <c r="V2481" s="464">
        <v>3564029366082.1411</v>
      </c>
      <c r="W2481" s="460">
        <v>1124.4642038658708</v>
      </c>
      <c r="X2481" s="463">
        <v>4.8955849319546982E-2</v>
      </c>
      <c r="Y2481" s="476">
        <v>2.0000000000000001E-4</v>
      </c>
    </row>
    <row r="2482" spans="1:25" x14ac:dyDescent="0.2">
      <c r="A2482" s="475">
        <f t="shared" si="38"/>
        <v>2478</v>
      </c>
      <c r="B2482" s="462">
        <v>0.71264647464972009</v>
      </c>
      <c r="C2482" s="461">
        <v>1780.761177594577</v>
      </c>
      <c r="D2482" s="462">
        <v>0.98815180197458097</v>
      </c>
      <c r="E2482" s="462">
        <v>0.67039955455402911</v>
      </c>
      <c r="F2482" s="516">
        <v>2025.19</v>
      </c>
      <c r="G2482" s="464">
        <v>119849618755.60756</v>
      </c>
      <c r="H2482" s="461">
        <v>31418283.70917723</v>
      </c>
      <c r="I2482" s="464">
        <v>706777792789.21863</v>
      </c>
      <c r="J2482" s="462">
        <v>0.40831013646983494</v>
      </c>
      <c r="K2482" s="464">
        <v>5546550110.7772198</v>
      </c>
      <c r="L2482" s="464">
        <v>0</v>
      </c>
      <c r="M2482" s="464">
        <v>71809549891.122086</v>
      </c>
      <c r="N2482" s="464">
        <v>50523587052.11953</v>
      </c>
      <c r="O2482" s="464">
        <v>28924.137864249664</v>
      </c>
      <c r="P2482" s="461">
        <v>381351.49065225862</v>
      </c>
      <c r="Q2482" s="461">
        <v>225743.24794151672</v>
      </c>
      <c r="R2482" s="464">
        <v>1089605186706.7551</v>
      </c>
      <c r="S2482" s="462">
        <v>0.51864418625035202</v>
      </c>
      <c r="T2482" s="462">
        <v>0.3109067258731707</v>
      </c>
      <c r="U2482" s="461">
        <v>15.096238806110815</v>
      </c>
      <c r="V2482" s="464">
        <v>5816636571822.9189</v>
      </c>
      <c r="W2482" s="460">
        <v>1835.9378049755892</v>
      </c>
      <c r="X2482" s="463">
        <v>4.6862666313359481E-2</v>
      </c>
      <c r="Y2482" s="476">
        <v>2.0000000000000001E-4</v>
      </c>
    </row>
    <row r="2483" spans="1:25" x14ac:dyDescent="0.2">
      <c r="A2483" s="475">
        <f t="shared" si="38"/>
        <v>2479</v>
      </c>
      <c r="B2483" s="462">
        <v>0.45316163028240702</v>
      </c>
      <c r="C2483" s="461">
        <v>6924.8321201559247</v>
      </c>
      <c r="D2483" s="462">
        <v>0.64702292571870446</v>
      </c>
      <c r="E2483" s="462">
        <v>0.56279360128712408</v>
      </c>
      <c r="F2483" s="516">
        <v>2025.18</v>
      </c>
      <c r="G2483" s="464">
        <v>123931047101.46468</v>
      </c>
      <c r="H2483" s="461">
        <v>13531644.471134847</v>
      </c>
      <c r="I2483" s="464">
        <v>437194491935.133</v>
      </c>
      <c r="J2483" s="462">
        <v>0.45316163028240708</v>
      </c>
      <c r="K2483" s="464">
        <v>6214756969.6275816</v>
      </c>
      <c r="L2483" s="464">
        <v>25519605247.158588</v>
      </c>
      <c r="M2483" s="464">
        <v>95602815213.441788</v>
      </c>
      <c r="N2483" s="464">
        <v>72439166522.777542</v>
      </c>
      <c r="O2483" s="464">
        <v>19391.861316361825</v>
      </c>
      <c r="P2483" s="461">
        <v>539659.29213715123</v>
      </c>
      <c r="Q2483" s="461">
        <v>360541.85827695543</v>
      </c>
      <c r="R2483" s="464">
        <v>835533737475.69153</v>
      </c>
      <c r="S2483" s="462">
        <v>0.56577600326163857</v>
      </c>
      <c r="T2483" s="462">
        <v>0.34787136945227765</v>
      </c>
      <c r="U2483" s="461">
        <v>15.53559233152613</v>
      </c>
      <c r="V2483" s="464">
        <v>5056534761393.8613</v>
      </c>
      <c r="W2483" s="460">
        <v>1595.6414633223274</v>
      </c>
      <c r="X2483" s="463">
        <v>4.6364213267975074E-2</v>
      </c>
      <c r="Y2483" s="476">
        <v>2.0000000000000001E-4</v>
      </c>
    </row>
    <row r="2484" spans="1:25" x14ac:dyDescent="0.2">
      <c r="A2484" s="475">
        <f t="shared" si="38"/>
        <v>2480</v>
      </c>
      <c r="B2484" s="462">
        <v>0.64850213730591177</v>
      </c>
      <c r="C2484" s="461">
        <v>1500</v>
      </c>
      <c r="D2484" s="462">
        <v>1.2098344998862456</v>
      </c>
      <c r="E2484" s="462">
        <v>0.50889888086540003</v>
      </c>
      <c r="F2484" s="516">
        <v>2024.71</v>
      </c>
      <c r="G2484" s="464">
        <v>595131344459.55554</v>
      </c>
      <c r="H2484" s="461">
        <v>47562248.27725137</v>
      </c>
      <c r="I2484" s="464">
        <v>613065140068.62109</v>
      </c>
      <c r="J2484" s="462">
        <v>-9.7510298774638571E-2</v>
      </c>
      <c r="K2484" s="464">
        <v>24948068919.766193</v>
      </c>
      <c r="L2484" s="464">
        <v>0</v>
      </c>
      <c r="M2484" s="464">
        <v>441520079500.4978</v>
      </c>
      <c r="N2484" s="464">
        <v>120967456064.66222</v>
      </c>
      <c r="O2484" s="464">
        <v>32807.133739259712</v>
      </c>
      <c r="P2484" s="461">
        <v>695614.41222302406</v>
      </c>
      <c r="Q2484" s="461">
        <v>466798.12189198658</v>
      </c>
      <c r="R2484" s="464">
        <v>1957097797063.5737</v>
      </c>
      <c r="S2484" s="462">
        <v>0.47853196034426843</v>
      </c>
      <c r="T2484" s="462">
        <v>0.25373285442129123</v>
      </c>
      <c r="U2484" s="461">
        <v>24.049495971779017</v>
      </c>
      <c r="V2484" s="464">
        <v>12682725246209.77</v>
      </c>
      <c r="W2484" s="460">
        <v>3999.2288371915411</v>
      </c>
      <c r="X2484" s="463">
        <v>3.1426791463634668E-2</v>
      </c>
      <c r="Y2484" s="476">
        <v>2.0000000000000001E-4</v>
      </c>
    </row>
    <row r="2485" spans="1:25" x14ac:dyDescent="0.2">
      <c r="A2485" s="475">
        <f t="shared" si="38"/>
        <v>2481</v>
      </c>
      <c r="B2485" s="462">
        <v>0.4584049398044856</v>
      </c>
      <c r="C2485" s="461">
        <v>2659.4046307104518</v>
      </c>
      <c r="D2485" s="462">
        <v>0.8262101951663563</v>
      </c>
      <c r="E2485" s="462">
        <v>0.47024286997796855</v>
      </c>
      <c r="F2485" s="516">
        <v>2024.66</v>
      </c>
      <c r="G2485" s="464">
        <v>191563796926.69644</v>
      </c>
      <c r="H2485" s="461">
        <v>21854904.042793702</v>
      </c>
      <c r="I2485" s="464">
        <v>526658573812.60071</v>
      </c>
      <c r="J2485" s="462">
        <v>0.41316677968737092</v>
      </c>
      <c r="K2485" s="464">
        <v>13277374759.550924</v>
      </c>
      <c r="L2485" s="464">
        <v>0</v>
      </c>
      <c r="M2485" s="464">
        <v>244664089213.95923</v>
      </c>
      <c r="N2485" s="464">
        <v>50326595120.641289</v>
      </c>
      <c r="O2485" s="464">
        <v>23067.663815778829</v>
      </c>
      <c r="P2485" s="461">
        <v>382592.11642720667</v>
      </c>
      <c r="Q2485" s="461">
        <v>230827.10588948481</v>
      </c>
      <c r="R2485" s="464">
        <v>1172702786699.6724</v>
      </c>
      <c r="S2485" s="462">
        <v>0.59984399546102751</v>
      </c>
      <c r="T2485" s="462">
        <v>0.33170774546247861</v>
      </c>
      <c r="U2485" s="461">
        <v>15.900853291214291</v>
      </c>
      <c r="V2485" s="464">
        <v>6888709723821.8096</v>
      </c>
      <c r="W2485" s="460">
        <v>2173.8230184892418</v>
      </c>
      <c r="X2485" s="463">
        <v>4.5393832411367969E-2</v>
      </c>
      <c r="Y2485" s="476">
        <v>2.0000000000000001E-4</v>
      </c>
    </row>
    <row r="2486" spans="1:25" x14ac:dyDescent="0.2">
      <c r="A2486" s="475">
        <f t="shared" si="38"/>
        <v>2482</v>
      </c>
      <c r="B2486" s="462">
        <v>0.61073409567795056</v>
      </c>
      <c r="C2486" s="461">
        <v>6327.2102225927138</v>
      </c>
      <c r="D2486" s="462">
        <v>0.73055857643438382</v>
      </c>
      <c r="E2486" s="462">
        <v>0.30140233795494425</v>
      </c>
      <c r="F2486" s="516">
        <v>2025.42</v>
      </c>
      <c r="G2486" s="464">
        <v>332934654372.74121</v>
      </c>
      <c r="H2486" s="461">
        <v>16703436.334123906</v>
      </c>
      <c r="I2486" s="464">
        <v>389818904537.67926</v>
      </c>
      <c r="J2486" s="462">
        <v>0.30900362851587482</v>
      </c>
      <c r="K2486" s="464">
        <v>4652994772.4818449</v>
      </c>
      <c r="L2486" s="464">
        <v>0</v>
      </c>
      <c r="M2486" s="464">
        <v>157543017756.14194</v>
      </c>
      <c r="N2486" s="464">
        <v>40260598294.378662</v>
      </c>
      <c r="O2486" s="464">
        <v>27594.211099634776</v>
      </c>
      <c r="P2486" s="461">
        <v>303575.30326843949</v>
      </c>
      <c r="Q2486" s="461">
        <v>172777.45050155575</v>
      </c>
      <c r="R2486" s="464">
        <v>970531707222.98254</v>
      </c>
      <c r="S2486" s="462">
        <v>0.57719170223012317</v>
      </c>
      <c r="T2486" s="462">
        <v>0.43330098715255111</v>
      </c>
      <c r="U2486" s="461">
        <v>17.728272532171037</v>
      </c>
      <c r="V2486" s="464">
        <v>8041795609666.5459</v>
      </c>
      <c r="W2486" s="460">
        <v>2533.5497532527361</v>
      </c>
      <c r="X2486" s="463">
        <v>4.1962997576226811E-2</v>
      </c>
      <c r="Y2486" s="476">
        <v>2.0000000000000001E-4</v>
      </c>
    </row>
    <row r="2487" spans="1:25" x14ac:dyDescent="0.2">
      <c r="A2487" s="475">
        <f t="shared" si="38"/>
        <v>2483</v>
      </c>
      <c r="B2487" s="462">
        <v>0.64964273106205872</v>
      </c>
      <c r="C2487" s="461">
        <v>6036.5052151237524</v>
      </c>
      <c r="D2487" s="462">
        <v>0.96010260563007011</v>
      </c>
      <c r="E2487" s="462">
        <v>0.40731414585920511</v>
      </c>
      <c r="F2487" s="516">
        <v>2024.14</v>
      </c>
      <c r="G2487" s="464">
        <v>467540012952.16937</v>
      </c>
      <c r="H2487" s="461">
        <v>26538242.558052991</v>
      </c>
      <c r="I2487" s="464">
        <v>644424577511.422</v>
      </c>
      <c r="J2487" s="462">
        <v>0.35409152885759143</v>
      </c>
      <c r="K2487" s="464">
        <v>9099526611.9909153</v>
      </c>
      <c r="L2487" s="464">
        <v>0</v>
      </c>
      <c r="M2487" s="464">
        <v>260984622056.19141</v>
      </c>
      <c r="N2487" s="464">
        <v>17041547658.301823</v>
      </c>
      <c r="O2487" s="464">
        <v>15001.847187440135</v>
      </c>
      <c r="P2487" s="461">
        <v>145223.81267313799</v>
      </c>
      <c r="Q2487" s="461">
        <v>68253.084980637897</v>
      </c>
      <c r="R2487" s="464">
        <v>1314076350424.1072</v>
      </c>
      <c r="S2487" s="462">
        <v>0.57243329548666344</v>
      </c>
      <c r="T2487" s="462">
        <v>0.50646354320066811</v>
      </c>
      <c r="U2487" s="461">
        <v>17.191238457004967</v>
      </c>
      <c r="V2487" s="464">
        <v>12448870603397.711</v>
      </c>
      <c r="W2487" s="460">
        <v>3932.0540488458614</v>
      </c>
      <c r="X2487" s="463">
        <v>4.307547879963157E-2</v>
      </c>
      <c r="Y2487" s="476">
        <v>2.0000000000000001E-4</v>
      </c>
    </row>
    <row r="2488" spans="1:25" x14ac:dyDescent="0.2">
      <c r="A2488" s="475">
        <f t="shared" si="38"/>
        <v>2484</v>
      </c>
      <c r="B2488" s="462">
        <v>0.56603423842127487</v>
      </c>
      <c r="C2488" s="461">
        <v>1500</v>
      </c>
      <c r="D2488" s="462">
        <v>0.45405860230250517</v>
      </c>
      <c r="E2488" s="462">
        <v>0.63895906827148086</v>
      </c>
      <c r="F2488" s="516">
        <v>2024.67</v>
      </c>
      <c r="G2488" s="464">
        <v>205847519913.24478</v>
      </c>
      <c r="H2488" s="461">
        <v>8650972.286800893</v>
      </c>
      <c r="I2488" s="464">
        <v>286179211833.49298</v>
      </c>
      <c r="J2488" s="462">
        <v>0.3383376127225558</v>
      </c>
      <c r="K2488" s="464">
        <v>7292193842.2394476</v>
      </c>
      <c r="L2488" s="464">
        <v>0</v>
      </c>
      <c r="M2488" s="464">
        <v>162053771790.31345</v>
      </c>
      <c r="N2488" s="464">
        <v>113880308250.81277</v>
      </c>
      <c r="O2488" s="464">
        <v>28274.76660621028</v>
      </c>
      <c r="P2488" s="461">
        <v>620543.23020951694</v>
      </c>
      <c r="Q2488" s="461">
        <v>361324.36746901076</v>
      </c>
      <c r="R2488" s="464">
        <v>785111393156.97192</v>
      </c>
      <c r="S2488" s="462">
        <v>0.54308669071573212</v>
      </c>
      <c r="T2488" s="462">
        <v>0.38617333398571491</v>
      </c>
      <c r="U2488" s="461">
        <v>17.040419650265573</v>
      </c>
      <c r="V2488" s="464">
        <v>5761165577460.0566</v>
      </c>
      <c r="W2488" s="460">
        <v>1817.6444807067819</v>
      </c>
      <c r="X2488" s="463">
        <v>4.2241054168094302E-2</v>
      </c>
      <c r="Y2488" s="476">
        <v>2.0000000000000001E-4</v>
      </c>
    </row>
    <row r="2489" spans="1:25" x14ac:dyDescent="0.2">
      <c r="A2489" s="475">
        <f t="shared" si="38"/>
        <v>2485</v>
      </c>
      <c r="B2489" s="462">
        <v>0.44953260492305985</v>
      </c>
      <c r="C2489" s="461">
        <v>4440.2212143909646</v>
      </c>
      <c r="D2489" s="462">
        <v>0.50233379282019819</v>
      </c>
      <c r="E2489" s="462">
        <v>0.30899068806904512</v>
      </c>
      <c r="F2489" s="516">
        <v>2023.75</v>
      </c>
      <c r="G2489" s="464">
        <v>375441207395.73621</v>
      </c>
      <c r="H2489" s="461">
        <v>9903013.767029753</v>
      </c>
      <c r="I2489" s="464">
        <v>310747150041.66479</v>
      </c>
      <c r="J2489" s="462">
        <v>0.36198918461281049</v>
      </c>
      <c r="K2489" s="464">
        <v>3004595236.7006621</v>
      </c>
      <c r="L2489" s="464">
        <v>0</v>
      </c>
      <c r="M2489" s="464">
        <v>352205626899.16003</v>
      </c>
      <c r="N2489" s="464">
        <v>16665883120.003899</v>
      </c>
      <c r="O2489" s="464">
        <v>19324.457581201623</v>
      </c>
      <c r="P2489" s="461">
        <v>140952.4551764754</v>
      </c>
      <c r="Q2489" s="461">
        <v>59038.547598868812</v>
      </c>
      <c r="R2489" s="464">
        <v>994035418480.76611</v>
      </c>
      <c r="S2489" s="462">
        <v>0.65334094451001579</v>
      </c>
      <c r="T2489" s="462">
        <v>0.46104026729520325</v>
      </c>
      <c r="U2489" s="461">
        <v>17.90530912674452</v>
      </c>
      <c r="V2489" s="464">
        <v>8975651455895.6777</v>
      </c>
      <c r="W2489" s="460">
        <v>2835.2366604539457</v>
      </c>
      <c r="X2489" s="463">
        <v>4.0892884791402011E-2</v>
      </c>
      <c r="Y2489" s="476">
        <v>2.0000000000000001E-4</v>
      </c>
    </row>
    <row r="2490" spans="1:25" x14ac:dyDescent="0.2">
      <c r="A2490" s="475">
        <f t="shared" si="38"/>
        <v>2486</v>
      </c>
      <c r="B2490" s="462">
        <v>0.54736793741371426</v>
      </c>
      <c r="C2490" s="461">
        <v>5853.1122547346495</v>
      </c>
      <c r="D2490" s="462">
        <v>0.90793947828292565</v>
      </c>
      <c r="E2490" s="462">
        <v>0.47338958049768526</v>
      </c>
      <c r="F2490" s="516">
        <v>2025.43</v>
      </c>
      <c r="G2490" s="464">
        <v>280781975465.02667</v>
      </c>
      <c r="H2490" s="461">
        <v>24571072.619341936</v>
      </c>
      <c r="I2490" s="464">
        <v>639789010575.2666</v>
      </c>
      <c r="J2490" s="462">
        <v>0.33608128087807077</v>
      </c>
      <c r="K2490" s="464">
        <v>22416094565.301445</v>
      </c>
      <c r="L2490" s="464">
        <v>0</v>
      </c>
      <c r="M2490" s="464">
        <v>139782478018.06674</v>
      </c>
      <c r="N2490" s="464">
        <v>141931652683.2821</v>
      </c>
      <c r="O2490" s="464">
        <v>30507.912417604479</v>
      </c>
      <c r="P2490" s="461">
        <v>744378.94350175431</v>
      </c>
      <c r="Q2490" s="461">
        <v>517454.15876251104</v>
      </c>
      <c r="R2490" s="464">
        <v>1300062773164.3442</v>
      </c>
      <c r="S2490" s="462">
        <v>0.50691170221681059</v>
      </c>
      <c r="T2490" s="462">
        <v>0.33747019573730597</v>
      </c>
      <c r="U2490" s="461">
        <v>16.765632689652428</v>
      </c>
      <c r="V2490" s="464">
        <v>7950312810040.0254</v>
      </c>
      <c r="W2490" s="460">
        <v>2506.7982982111148</v>
      </c>
      <c r="X2490" s="463">
        <v>4.3904518527618917E-2</v>
      </c>
      <c r="Y2490" s="476">
        <v>2.0000000000000001E-4</v>
      </c>
    </row>
    <row r="2491" spans="1:25" x14ac:dyDescent="0.2">
      <c r="A2491" s="475">
        <f t="shared" si="38"/>
        <v>2487</v>
      </c>
      <c r="B2491" s="462">
        <v>0.5021853493125864</v>
      </c>
      <c r="C2491" s="461">
        <v>5081.8119763005298</v>
      </c>
      <c r="D2491" s="462">
        <v>0.76943093145834884</v>
      </c>
      <c r="E2491" s="462">
        <v>0.37488240586330812</v>
      </c>
      <c r="F2491" s="516">
        <v>2023.75</v>
      </c>
      <c r="G2491" s="464">
        <v>479978318044.3797</v>
      </c>
      <c r="H2491" s="461">
        <v>18934544.433004875</v>
      </c>
      <c r="I2491" s="464">
        <v>495697630940.62866</v>
      </c>
      <c r="J2491" s="462">
        <v>0.37995346126408636</v>
      </c>
      <c r="K2491" s="464">
        <v>10703395888.042725</v>
      </c>
      <c r="L2491" s="464">
        <v>0</v>
      </c>
      <c r="M2491" s="464">
        <v>434980477002.3609</v>
      </c>
      <c r="N2491" s="464">
        <v>53411520406.746063</v>
      </c>
      <c r="O2491" s="464">
        <v>20532.304037846443</v>
      </c>
      <c r="P2491" s="461">
        <v>364802.37012426415</v>
      </c>
      <c r="Q2491" s="461">
        <v>218580.58515726056</v>
      </c>
      <c r="R2491" s="464">
        <v>1391435477082.2488</v>
      </c>
      <c r="S2491" s="462">
        <v>0.62580135960752059</v>
      </c>
      <c r="T2491" s="462">
        <v>0.46925790529170353</v>
      </c>
      <c r="U2491" s="461">
        <v>17.386236238041402</v>
      </c>
      <c r="V2491" s="464">
        <v>12564786230161.818</v>
      </c>
      <c r="W2491" s="460">
        <v>3965.2535850291752</v>
      </c>
      <c r="X2491" s="463">
        <v>4.1772872391872461E-2</v>
      </c>
      <c r="Y2491" s="476">
        <v>2.0000000000000001E-4</v>
      </c>
    </row>
    <row r="2492" spans="1:25" x14ac:dyDescent="0.2">
      <c r="A2492" s="475">
        <f t="shared" si="38"/>
        <v>2488</v>
      </c>
      <c r="B2492" s="462">
        <v>0.59344974517930049</v>
      </c>
      <c r="C2492" s="461">
        <v>4496.809438294842</v>
      </c>
      <c r="D2492" s="462">
        <v>0.52524560096345563</v>
      </c>
      <c r="E2492" s="462">
        <v>0.30450976845192057</v>
      </c>
      <c r="F2492" s="516">
        <v>2026.11</v>
      </c>
      <c r="G2492" s="464">
        <v>99557090906.558868</v>
      </c>
      <c r="H2492" s="461">
        <v>10140595.011506882</v>
      </c>
      <c r="I2492" s="464">
        <v>300220410335.39148</v>
      </c>
      <c r="J2492" s="462">
        <v>0.39191752081668996</v>
      </c>
      <c r="K2492" s="464">
        <v>25440069047.208038</v>
      </c>
      <c r="L2492" s="464">
        <v>60193906661.171478</v>
      </c>
      <c r="M2492" s="464">
        <v>39407695430.844116</v>
      </c>
      <c r="N2492" s="464">
        <v>26874944182.97509</v>
      </c>
      <c r="O2492" s="464">
        <v>20386.444846974842</v>
      </c>
      <c r="P2492" s="461">
        <v>214097.21820080761</v>
      </c>
      <c r="Q2492" s="461">
        <v>110546.03163670929</v>
      </c>
      <c r="R2492" s="464">
        <v>544539328984.13684</v>
      </c>
      <c r="S2492" s="462">
        <v>0.52955849778048047</v>
      </c>
      <c r="T2492" s="462">
        <v>0.37418773004545497</v>
      </c>
      <c r="U2492" s="461">
        <v>15.765052724179085</v>
      </c>
      <c r="V2492" s="464">
        <v>3603679955807.1265</v>
      </c>
      <c r="W2492" s="460">
        <v>1137.796206490387</v>
      </c>
      <c r="X2492" s="463">
        <v>4.5622980239113868E-2</v>
      </c>
      <c r="Y2492" s="476">
        <v>2.0000000000000001E-4</v>
      </c>
    </row>
    <row r="2493" spans="1:25" x14ac:dyDescent="0.2">
      <c r="A2493" s="475">
        <f t="shared" si="38"/>
        <v>2489</v>
      </c>
      <c r="B2493" s="462">
        <v>0.48612522621366305</v>
      </c>
      <c r="C2493" s="461">
        <v>2727.2701285829316</v>
      </c>
      <c r="D2493" s="462">
        <v>0.60319768745973701</v>
      </c>
      <c r="E2493" s="462">
        <v>0.47938502370130853</v>
      </c>
      <c r="F2493" s="516">
        <v>2028.42</v>
      </c>
      <c r="G2493" s="464">
        <v>46493118752.390144</v>
      </c>
      <c r="H2493" s="461">
        <v>13124971.652652849</v>
      </c>
      <c r="I2493" s="464">
        <v>303725212099.23944</v>
      </c>
      <c r="J2493" s="462">
        <v>0.22889575925870631</v>
      </c>
      <c r="K2493" s="464">
        <v>22608692877.49649</v>
      </c>
      <c r="L2493" s="464">
        <v>93203928169.912323</v>
      </c>
      <c r="M2493" s="464">
        <v>0</v>
      </c>
      <c r="N2493" s="464">
        <v>43780918583.130661</v>
      </c>
      <c r="O2493" s="464">
        <v>28106.686749317094</v>
      </c>
      <c r="P2493" s="461">
        <v>295290.57516906486</v>
      </c>
      <c r="Q2493" s="461">
        <v>169503.45318344145</v>
      </c>
      <c r="R2493" s="464">
        <v>463318751729.77887</v>
      </c>
      <c r="S2493" s="462">
        <v>0.355451172456835</v>
      </c>
      <c r="T2493" s="462">
        <v>0.21474133723966882</v>
      </c>
      <c r="U2493" s="461">
        <v>15.458438407138122</v>
      </c>
      <c r="V2493" s="464">
        <v>1809982317602.416</v>
      </c>
      <c r="W2493" s="460">
        <v>571.14426317105483</v>
      </c>
      <c r="X2493" s="463">
        <v>4.4503914101570452E-2</v>
      </c>
      <c r="Y2493" s="476">
        <v>2.0000000000000001E-4</v>
      </c>
    </row>
    <row r="2494" spans="1:25" x14ac:dyDescent="0.2">
      <c r="A2494" s="475">
        <f t="shared" si="38"/>
        <v>2490</v>
      </c>
      <c r="B2494" s="462">
        <v>0.66821876474344732</v>
      </c>
      <c r="C2494" s="461">
        <v>2874.4157183796228</v>
      </c>
      <c r="D2494" s="462">
        <v>0.2</v>
      </c>
      <c r="E2494" s="462">
        <v>0.42959243744152692</v>
      </c>
      <c r="F2494" s="516">
        <v>2024.32</v>
      </c>
      <c r="G2494" s="464">
        <v>195506805417.60754</v>
      </c>
      <c r="H2494" s="461">
        <v>3293370.2560921656</v>
      </c>
      <c r="I2494" s="464">
        <v>166276230473.8223</v>
      </c>
      <c r="J2494" s="462">
        <v>0.53013772064536613</v>
      </c>
      <c r="K2494" s="464">
        <v>3881311062.2153935</v>
      </c>
      <c r="L2494" s="464">
        <v>0</v>
      </c>
      <c r="M2494" s="464">
        <v>124487561878.98106</v>
      </c>
      <c r="N2494" s="464">
        <v>74738944965.175339</v>
      </c>
      <c r="O2494" s="464">
        <v>22302.658507644948</v>
      </c>
      <c r="P2494" s="461">
        <v>461721.02752690413</v>
      </c>
      <c r="Q2494" s="461">
        <v>258911.70267428245</v>
      </c>
      <c r="R2494" s="464">
        <v>532759432250.53186</v>
      </c>
      <c r="S2494" s="462">
        <v>0.62669064169636712</v>
      </c>
      <c r="T2494" s="462">
        <v>0.51757730695989901</v>
      </c>
      <c r="U2494" s="461">
        <v>17.242363712621689</v>
      </c>
      <c r="V2494" s="464">
        <v>5232811566950.2998</v>
      </c>
      <c r="W2494" s="460">
        <v>1649.6590793775861</v>
      </c>
      <c r="X2494" s="463">
        <v>4.2304082854223726E-2</v>
      </c>
      <c r="Y2494" s="476">
        <v>2.0000000000000001E-4</v>
      </c>
    </row>
    <row r="2495" spans="1:25" x14ac:dyDescent="0.2">
      <c r="A2495" s="475">
        <f t="shared" si="38"/>
        <v>2491</v>
      </c>
      <c r="B2495" s="462">
        <v>0.61785175821598759</v>
      </c>
      <c r="C2495" s="461">
        <v>4915.3133378361936</v>
      </c>
      <c r="D2495" s="462">
        <v>0.78601633698372264</v>
      </c>
      <c r="E2495" s="462">
        <v>0.43624261343469689</v>
      </c>
      <c r="F2495" s="516">
        <v>2025.7</v>
      </c>
      <c r="G2495" s="464">
        <v>96309263946.790436</v>
      </c>
      <c r="H2495" s="461">
        <v>19302360.659255899</v>
      </c>
      <c r="I2495" s="464">
        <v>474741016917.26898</v>
      </c>
      <c r="J2495" s="462">
        <v>0.21749932644489256</v>
      </c>
      <c r="K2495" s="464">
        <v>27265399671.029892</v>
      </c>
      <c r="L2495" s="464">
        <v>62234495995.587227</v>
      </c>
      <c r="M2495" s="464">
        <v>70295849420.623611</v>
      </c>
      <c r="N2495" s="464">
        <v>9969645019.3953762</v>
      </c>
      <c r="O2495" s="464">
        <v>23111.392536856143</v>
      </c>
      <c r="P2495" s="461">
        <v>101465.43749999977</v>
      </c>
      <c r="Q2495" s="461">
        <v>33113.812499999774</v>
      </c>
      <c r="R2495" s="464">
        <v>765067737791.63867</v>
      </c>
      <c r="S2495" s="462">
        <v>0.42009133019703404</v>
      </c>
      <c r="T2495" s="462">
        <v>0.19611755829998137</v>
      </c>
      <c r="U2495" s="461">
        <v>16.586745823766165</v>
      </c>
      <c r="V2495" s="464">
        <v>2783004680017.1919</v>
      </c>
      <c r="W2495" s="460">
        <v>878.1801429110094</v>
      </c>
      <c r="X2495" s="463">
        <v>4.3277618775167108E-2</v>
      </c>
      <c r="Y2495" s="476">
        <v>2.0000000000000001E-4</v>
      </c>
    </row>
    <row r="2496" spans="1:25" x14ac:dyDescent="0.2">
      <c r="A2496" s="475">
        <f t="shared" si="38"/>
        <v>2492</v>
      </c>
      <c r="B2496" s="462">
        <v>0.47579498734647363</v>
      </c>
      <c r="C2496" s="461">
        <v>8066.9982134624834</v>
      </c>
      <c r="D2496" s="462">
        <v>0.78668520745907999</v>
      </c>
      <c r="E2496" s="462">
        <v>0.55511242821098383</v>
      </c>
      <c r="F2496" s="516">
        <v>2025.45</v>
      </c>
      <c r="G2496" s="464">
        <v>114192175006.85709</v>
      </c>
      <c r="H2496" s="461">
        <v>18955603.92733277</v>
      </c>
      <c r="I2496" s="464">
        <v>527587904899.69043</v>
      </c>
      <c r="J2496" s="462">
        <v>0.37007976469812764</v>
      </c>
      <c r="K2496" s="464">
        <v>19887840559.282135</v>
      </c>
      <c r="L2496" s="464">
        <v>14608715348.546335</v>
      </c>
      <c r="M2496" s="464">
        <v>102394346376.0833</v>
      </c>
      <c r="N2496" s="464">
        <v>101734564996.80119</v>
      </c>
      <c r="O2496" s="464">
        <v>27054.663644549877</v>
      </c>
      <c r="P2496" s="461">
        <v>578750.56598282524</v>
      </c>
      <c r="Q2496" s="461">
        <v>387220.88077719038</v>
      </c>
      <c r="R2496" s="464">
        <v>891730910325.32202</v>
      </c>
      <c r="S2496" s="462">
        <v>0.47284002634155586</v>
      </c>
      <c r="T2496" s="462">
        <v>0.30458093401932179</v>
      </c>
      <c r="U2496" s="461">
        <v>15.401529730875843</v>
      </c>
      <c r="V2496" s="464">
        <v>4650915978528.7578</v>
      </c>
      <c r="W2496" s="460">
        <v>1467.3320062960365</v>
      </c>
      <c r="X2496" s="463">
        <v>4.7049088526461988E-2</v>
      </c>
      <c r="Y2496" s="476">
        <v>2.0000000000000001E-4</v>
      </c>
    </row>
    <row r="2497" spans="1:25" x14ac:dyDescent="0.2">
      <c r="A2497" s="475">
        <f t="shared" si="38"/>
        <v>2493</v>
      </c>
      <c r="B2497" s="462">
        <v>0.53207015059927232</v>
      </c>
      <c r="C2497" s="461">
        <v>7151.6499556831041</v>
      </c>
      <c r="D2497" s="462">
        <v>0.4746038287253998</v>
      </c>
      <c r="E2497" s="462">
        <v>0.27717088025529979</v>
      </c>
      <c r="F2497" s="516">
        <v>2023.97</v>
      </c>
      <c r="G2497" s="464">
        <v>346865959003.44708</v>
      </c>
      <c r="H2497" s="461">
        <v>8830965.6193119381</v>
      </c>
      <c r="I2497" s="464">
        <v>325653598919.27911</v>
      </c>
      <c r="J2497" s="462">
        <v>0.41947316295995496</v>
      </c>
      <c r="K2497" s="464">
        <v>6872848166.6868839</v>
      </c>
      <c r="L2497" s="464">
        <v>0</v>
      </c>
      <c r="M2497" s="464">
        <v>405649539259.34564</v>
      </c>
      <c r="N2497" s="464">
        <v>54229183760.537018</v>
      </c>
      <c r="O2497" s="464">
        <v>38291.06076569391</v>
      </c>
      <c r="P2497" s="461">
        <v>307470.0177627193</v>
      </c>
      <c r="Q2497" s="461">
        <v>182027.87114027594</v>
      </c>
      <c r="R2497" s="464">
        <v>1062770216879.0701</v>
      </c>
      <c r="S2497" s="462">
        <v>0.65110445905570835</v>
      </c>
      <c r="T2497" s="462">
        <v>0.42916949506333507</v>
      </c>
      <c r="U2497" s="461">
        <v>17.538558609377414</v>
      </c>
      <c r="V2497" s="464">
        <v>8933861031496.3809</v>
      </c>
      <c r="W2497" s="460">
        <v>2821.1323753566749</v>
      </c>
      <c r="X2497" s="463">
        <v>4.0994466107037351E-2</v>
      </c>
      <c r="Y2497" s="476">
        <v>2.0000000000000001E-4</v>
      </c>
    </row>
    <row r="2498" spans="1:25" x14ac:dyDescent="0.2">
      <c r="A2498" s="475">
        <f t="shared" si="38"/>
        <v>2494</v>
      </c>
      <c r="B2498" s="462">
        <v>0.64246222930118635</v>
      </c>
      <c r="C2498" s="461">
        <v>6882.4700684915624</v>
      </c>
      <c r="D2498" s="462">
        <v>0.73871249988500542</v>
      </c>
      <c r="E2498" s="462">
        <v>0.24644287525569769</v>
      </c>
      <c r="F2498" s="516">
        <v>2025.89</v>
      </c>
      <c r="G2498" s="464">
        <v>110760199559.21498</v>
      </c>
      <c r="H2498" s="461">
        <v>16654558.401851457</v>
      </c>
      <c r="I2498" s="464">
        <v>540704747631.16986</v>
      </c>
      <c r="J2498" s="462">
        <v>0.51992278724096019</v>
      </c>
      <c r="K2498" s="464">
        <v>25215762420.39933</v>
      </c>
      <c r="L2498" s="464">
        <v>18970938143.771088</v>
      </c>
      <c r="M2498" s="464">
        <v>96165095583.162079</v>
      </c>
      <c r="N2498" s="464">
        <v>28509117934.859127</v>
      </c>
      <c r="O2498" s="464">
        <v>16254.425931713693</v>
      </c>
      <c r="P2498" s="461">
        <v>244347.52408816203</v>
      </c>
      <c r="Q2498" s="461">
        <v>128457.49483666975</v>
      </c>
      <c r="R2498" s="464">
        <v>961139619222.65222</v>
      </c>
      <c r="S2498" s="462">
        <v>0.61972931684144228</v>
      </c>
      <c r="T2498" s="462">
        <v>0.37383969115968096</v>
      </c>
      <c r="U2498" s="461">
        <v>14.727939324057328</v>
      </c>
      <c r="V2498" s="464">
        <v>5919946440759.915</v>
      </c>
      <c r="W2498" s="460">
        <v>1867.1135837287234</v>
      </c>
      <c r="X2498" s="463">
        <v>4.8826116586379587E-2</v>
      </c>
      <c r="Y2498" s="476">
        <v>2.0000000000000001E-4</v>
      </c>
    </row>
    <row r="2499" spans="1:25" x14ac:dyDescent="0.2">
      <c r="A2499" s="475">
        <f t="shared" si="38"/>
        <v>2495</v>
      </c>
      <c r="B2499" s="462">
        <v>0.58178470857456244</v>
      </c>
      <c r="C2499" s="461">
        <v>4277.8303769622407</v>
      </c>
      <c r="D2499" s="462">
        <v>0.42205434615118365</v>
      </c>
      <c r="E2499" s="462">
        <v>0.31018529663326472</v>
      </c>
      <c r="F2499" s="516">
        <v>2025.92</v>
      </c>
      <c r="G2499" s="464">
        <v>121272692243.77831</v>
      </c>
      <c r="H2499" s="461">
        <v>7671073.0285110092</v>
      </c>
      <c r="I2499" s="464">
        <v>306683135247.79724</v>
      </c>
      <c r="J2499" s="462">
        <v>0.50041741714155108</v>
      </c>
      <c r="K2499" s="464">
        <v>11553733964.433306</v>
      </c>
      <c r="L2499" s="464">
        <v>11923133151.971436</v>
      </c>
      <c r="M2499" s="464">
        <v>85950353523.605087</v>
      </c>
      <c r="N2499" s="464">
        <v>137893150648.95905</v>
      </c>
      <c r="O2499" s="464">
        <v>20911.835520357694</v>
      </c>
      <c r="P2499" s="461">
        <v>825239.39804692636</v>
      </c>
      <c r="Q2499" s="461">
        <v>522539.32992508559</v>
      </c>
      <c r="R2499" s="464">
        <v>660519808655.521</v>
      </c>
      <c r="S2499" s="462">
        <v>0.53818558088938129</v>
      </c>
      <c r="T2499" s="462">
        <v>0.42201420739494644</v>
      </c>
      <c r="U2499" s="461">
        <v>15.542908646433407</v>
      </c>
      <c r="V2499" s="464">
        <v>5020740964864.7197</v>
      </c>
      <c r="W2499" s="460">
        <v>1582.9435461876744</v>
      </c>
      <c r="X2499" s="463">
        <v>4.4632969736697975E-2</v>
      </c>
      <c r="Y2499" s="476">
        <v>2.0000000000000001E-4</v>
      </c>
    </row>
    <row r="2500" spans="1:25" x14ac:dyDescent="0.2">
      <c r="A2500" s="475">
        <f t="shared" si="38"/>
        <v>2496</v>
      </c>
      <c r="B2500" s="462">
        <v>0.75478892326782621</v>
      </c>
      <c r="C2500" s="461">
        <v>6194.159904863599</v>
      </c>
      <c r="D2500" s="462">
        <v>0.5781056731774098</v>
      </c>
      <c r="E2500" s="462">
        <v>0.44488390193757937</v>
      </c>
      <c r="F2500" s="516">
        <v>2024.37</v>
      </c>
      <c r="G2500" s="464">
        <v>214743060967.616</v>
      </c>
      <c r="H2500" s="461">
        <v>11750010.54447045</v>
      </c>
      <c r="I2500" s="464">
        <v>411284175637.32104</v>
      </c>
      <c r="J2500" s="462">
        <v>0.47087121659385922</v>
      </c>
      <c r="K2500" s="464">
        <v>1472163333.4768949</v>
      </c>
      <c r="L2500" s="464">
        <v>0</v>
      </c>
      <c r="M2500" s="464">
        <v>145646938493.54181</v>
      </c>
      <c r="N2500" s="464">
        <v>37251911752.422874</v>
      </c>
      <c r="O2500" s="464">
        <v>22456.47867036899</v>
      </c>
      <c r="P2500" s="461">
        <v>260360.47485207402</v>
      </c>
      <c r="Q2500" s="461">
        <v>143718.05457863703</v>
      </c>
      <c r="R2500" s="464">
        <v>810814461330.44446</v>
      </c>
      <c r="S2500" s="462">
        <v>0.60658310964332696</v>
      </c>
      <c r="T2500" s="462">
        <v>0.45889151441812337</v>
      </c>
      <c r="U2500" s="461">
        <v>16.455737320629133</v>
      </c>
      <c r="V2500" s="464">
        <v>6883980761417.2031</v>
      </c>
      <c r="W2500" s="460">
        <v>2170.822083670364</v>
      </c>
      <c r="X2500" s="463">
        <v>4.3516099440405256E-2</v>
      </c>
      <c r="Y2500" s="476">
        <v>2.0000000000000001E-4</v>
      </c>
    </row>
    <row r="2501" spans="1:25" x14ac:dyDescent="0.2">
      <c r="A2501" s="475">
        <f t="shared" si="38"/>
        <v>2497</v>
      </c>
      <c r="B2501" s="462">
        <v>0.68170705790599961</v>
      </c>
      <c r="C2501" s="461">
        <v>6190.1337677809461</v>
      </c>
      <c r="D2501" s="462">
        <v>1.0576658929803111</v>
      </c>
      <c r="E2501" s="462">
        <v>0.4624886682496232</v>
      </c>
      <c r="F2501" s="516">
        <v>2025.51</v>
      </c>
      <c r="G2501" s="464">
        <v>226180305770.87863</v>
      </c>
      <c r="H2501" s="461">
        <v>33421190.920928057</v>
      </c>
      <c r="I2501" s="464">
        <v>627886980463.67969</v>
      </c>
      <c r="J2501" s="462">
        <v>8.7510242046083597E-2</v>
      </c>
      <c r="K2501" s="464">
        <v>32623791930.968941</v>
      </c>
      <c r="L2501" s="464">
        <v>35601675165.741821</v>
      </c>
      <c r="M2501" s="464">
        <v>109515471903.55397</v>
      </c>
      <c r="N2501" s="464">
        <v>100719571469.56001</v>
      </c>
      <c r="O2501" s="464">
        <v>30649.523773568271</v>
      </c>
      <c r="P2501" s="461">
        <v>544292.16717939475</v>
      </c>
      <c r="Q2501" s="461">
        <v>350850.51786901214</v>
      </c>
      <c r="R2501" s="464">
        <v>1182271892483.9602</v>
      </c>
      <c r="S2501" s="462">
        <v>0.35963055826532642</v>
      </c>
      <c r="T2501" s="462">
        <v>0.2135023408840733</v>
      </c>
      <c r="U2501" s="461">
        <v>18.573735295331389</v>
      </c>
      <c r="V2501" s="464">
        <v>4951680899141.1572</v>
      </c>
      <c r="W2501" s="460">
        <v>1562.6604584201084</v>
      </c>
      <c r="X2501" s="463">
        <v>4.0259834015420194E-2</v>
      </c>
      <c r="Y2501" s="476">
        <v>2.0000000000000001E-4</v>
      </c>
    </row>
    <row r="2502" spans="1:25" x14ac:dyDescent="0.2">
      <c r="A2502" s="475">
        <f t="shared" si="38"/>
        <v>2498</v>
      </c>
      <c r="B2502" s="462">
        <v>0.56346057626751977</v>
      </c>
      <c r="C2502" s="461">
        <v>3806.3560947987194</v>
      </c>
      <c r="D2502" s="462">
        <v>0.6214826654157618</v>
      </c>
      <c r="E2502" s="462">
        <v>0.52111249939918303</v>
      </c>
      <c r="F2502" s="516">
        <v>2026.84</v>
      </c>
      <c r="G2502" s="464">
        <v>99197231688.534256</v>
      </c>
      <c r="H2502" s="461">
        <v>13741599.761770936</v>
      </c>
      <c r="I2502" s="464">
        <v>297703996426.56403</v>
      </c>
      <c r="J2502" s="462">
        <v>0.14347340622185922</v>
      </c>
      <c r="K2502" s="464">
        <v>18970367369.197567</v>
      </c>
      <c r="L2502" s="464">
        <v>47871047614.421432</v>
      </c>
      <c r="M2502" s="464">
        <v>8542777288.0815058</v>
      </c>
      <c r="N2502" s="464">
        <v>75856109370.375137</v>
      </c>
      <c r="O2502" s="464">
        <v>28549.261160528225</v>
      </c>
      <c r="P2502" s="461">
        <v>436114.79574773449</v>
      </c>
      <c r="Q2502" s="461">
        <v>278530.26244694769</v>
      </c>
      <c r="R2502" s="464">
        <v>623162152095.80725</v>
      </c>
      <c r="S2502" s="462">
        <v>0.40731176877077296</v>
      </c>
      <c r="T2502" s="462">
        <v>0.17594020017792383</v>
      </c>
      <c r="U2502" s="461">
        <v>18.888160768639217</v>
      </c>
      <c r="V2502" s="464">
        <v>2263867858040.0288</v>
      </c>
      <c r="W2502" s="460">
        <v>713.54728529593262</v>
      </c>
      <c r="X2502" s="463">
        <v>3.9291833680309182E-2</v>
      </c>
      <c r="Y2502" s="476">
        <v>2.0000000000000001E-4</v>
      </c>
    </row>
    <row r="2503" spans="1:25" x14ac:dyDescent="0.2">
      <c r="A2503" s="475">
        <f t="shared" ref="A2503:A2566" si="39">A2502+1</f>
        <v>2499</v>
      </c>
      <c r="B2503" s="462">
        <v>0.49536727378561196</v>
      </c>
      <c r="C2503" s="461">
        <v>7640.0358896164807</v>
      </c>
      <c r="D2503" s="462">
        <v>0.73525207953204996</v>
      </c>
      <c r="E2503" s="462">
        <v>0.56038384943086383</v>
      </c>
      <c r="F2503" s="516">
        <v>2024.02</v>
      </c>
      <c r="G2503" s="464">
        <v>222725921686.00827</v>
      </c>
      <c r="H2503" s="461">
        <v>17294332.130779844</v>
      </c>
      <c r="I2503" s="464">
        <v>451162231630.03333</v>
      </c>
      <c r="J2503" s="462">
        <v>0.29716776362253638</v>
      </c>
      <c r="K2503" s="464">
        <v>15392264341.618719</v>
      </c>
      <c r="L2503" s="464">
        <v>0</v>
      </c>
      <c r="M2503" s="464">
        <v>143871356291.01251</v>
      </c>
      <c r="N2503" s="464">
        <v>36724272121.495674</v>
      </c>
      <c r="O2503" s="464">
        <v>41183.53017971466</v>
      </c>
      <c r="P2503" s="461">
        <v>251447.82703767787</v>
      </c>
      <c r="Q2503" s="461">
        <v>133747.13546128603</v>
      </c>
      <c r="R2503" s="464">
        <v>849737966160.02185</v>
      </c>
      <c r="S2503" s="462">
        <v>0.50376214333704605</v>
      </c>
      <c r="T2503" s="462">
        <v>0.37537760148933436</v>
      </c>
      <c r="U2503" s="461">
        <v>17.106619376936628</v>
      </c>
      <c r="V2503" s="464">
        <v>5991516551016.9834</v>
      </c>
      <c r="W2503" s="460">
        <v>1892.6635848646317</v>
      </c>
      <c r="X2503" s="463">
        <v>4.2949150250696649E-2</v>
      </c>
      <c r="Y2503" s="476">
        <v>2.0000000000000001E-4</v>
      </c>
    </row>
    <row r="2504" spans="1:25" x14ac:dyDescent="0.2">
      <c r="A2504" s="475">
        <f t="shared" si="39"/>
        <v>2500</v>
      </c>
      <c r="B2504" s="462">
        <v>0.57138609246818695</v>
      </c>
      <c r="C2504" s="461">
        <v>9844.7747252192858</v>
      </c>
      <c r="D2504" s="462">
        <v>0.97198744108257396</v>
      </c>
      <c r="E2504" s="462">
        <v>0.41905759687138072</v>
      </c>
      <c r="F2504" s="516">
        <v>2023.75</v>
      </c>
      <c r="G2504" s="464">
        <v>307847278733.58374</v>
      </c>
      <c r="H2504" s="461">
        <v>25527557.219453678</v>
      </c>
      <c r="I2504" s="464">
        <v>568993045002.93457</v>
      </c>
      <c r="J2504" s="462">
        <v>0.35519300884349436</v>
      </c>
      <c r="K2504" s="464">
        <v>19730494792.962692</v>
      </c>
      <c r="L2504" s="464">
        <v>0</v>
      </c>
      <c r="M2504" s="464">
        <v>429125061451.48651</v>
      </c>
      <c r="N2504" s="464">
        <v>13083645527.010527</v>
      </c>
      <c r="O2504" s="464">
        <v>27109.818299008064</v>
      </c>
      <c r="P2504" s="461">
        <v>135062.07268590701</v>
      </c>
      <c r="Q2504" s="461">
        <v>59754.88666314134</v>
      </c>
      <c r="R2504" s="464">
        <v>1439801251255.585</v>
      </c>
      <c r="S2504" s="462">
        <v>0.61512007609406094</v>
      </c>
      <c r="T2504" s="462">
        <v>0.32264776673340323</v>
      </c>
      <c r="U2504" s="461">
        <v>16.910948479055037</v>
      </c>
      <c r="V2504" s="464">
        <v>8597828802743.8193</v>
      </c>
      <c r="W2504" s="460">
        <v>2716.2009126570674</v>
      </c>
      <c r="X2504" s="463">
        <v>4.3522179608039918E-2</v>
      </c>
      <c r="Y2504" s="476">
        <v>2.0000000000000001E-4</v>
      </c>
    </row>
    <row r="2505" spans="1:25" x14ac:dyDescent="0.2">
      <c r="A2505" s="475">
        <f t="shared" si="39"/>
        <v>2501</v>
      </c>
      <c r="B2505" s="462">
        <v>0.42640409841676324</v>
      </c>
      <c r="C2505" s="461">
        <v>6634.5229902649089</v>
      </c>
      <c r="D2505" s="462">
        <v>0.65703376726901541</v>
      </c>
      <c r="E2505" s="462">
        <v>0.63157114099395706</v>
      </c>
      <c r="F2505" s="516">
        <v>2025.9</v>
      </c>
      <c r="G2505" s="464">
        <v>143841873328.07751</v>
      </c>
      <c r="H2505" s="461">
        <v>13888444.773289876</v>
      </c>
      <c r="I2505" s="464">
        <v>446846218220.26697</v>
      </c>
      <c r="J2505" s="462">
        <v>0.42640409841676319</v>
      </c>
      <c r="K2505" s="464">
        <v>40146762792.431206</v>
      </c>
      <c r="L2505" s="464">
        <v>73264485793.928833</v>
      </c>
      <c r="M2505" s="464">
        <v>76692341090.309998</v>
      </c>
      <c r="N2505" s="464">
        <v>64955525603.616928</v>
      </c>
      <c r="O2505" s="464">
        <v>26175.43526050149</v>
      </c>
      <c r="P2505" s="461">
        <v>413618.3582623424</v>
      </c>
      <c r="Q2505" s="461">
        <v>259702.65782353847</v>
      </c>
      <c r="R2505" s="464">
        <v>795531175182.72668</v>
      </c>
      <c r="S2505" s="462">
        <v>0.52761091946767735</v>
      </c>
      <c r="T2505" s="462">
        <v>0.40609828036308376</v>
      </c>
      <c r="U2505" s="461">
        <v>15.469993600000386</v>
      </c>
      <c r="V2505" s="464">
        <v>5625248020819.4551</v>
      </c>
      <c r="W2505" s="460">
        <v>1774.1330062219145</v>
      </c>
      <c r="X2505" s="463">
        <v>4.6337198294294953E-2</v>
      </c>
      <c r="Y2505" s="476">
        <v>2.0000000000000001E-4</v>
      </c>
    </row>
    <row r="2506" spans="1:25" x14ac:dyDescent="0.2">
      <c r="A2506" s="475">
        <f t="shared" si="39"/>
        <v>2502</v>
      </c>
      <c r="B2506" s="462">
        <v>0.45298688086867656</v>
      </c>
      <c r="C2506" s="461">
        <v>1960.0917623131713</v>
      </c>
      <c r="D2506" s="462">
        <v>1.0223655337218926</v>
      </c>
      <c r="E2506" s="462">
        <v>0.40559125243942901</v>
      </c>
      <c r="F2506" s="516">
        <v>2025.16</v>
      </c>
      <c r="G2506" s="464">
        <v>225066712751.39331</v>
      </c>
      <c r="H2506" s="461">
        <v>33154903.953915831</v>
      </c>
      <c r="I2506" s="464">
        <v>772740117728.55554</v>
      </c>
      <c r="J2506" s="462">
        <v>0.3328457578368974</v>
      </c>
      <c r="K2506" s="464">
        <v>23236023513.041275</v>
      </c>
      <c r="L2506" s="464">
        <v>34157435631.81271</v>
      </c>
      <c r="M2506" s="464">
        <v>113904120053.83916</v>
      </c>
      <c r="N2506" s="464">
        <v>51893648084.193062</v>
      </c>
      <c r="O2506" s="464">
        <v>21233.606204774143</v>
      </c>
      <c r="P2506" s="461">
        <v>342101.18915242335</v>
      </c>
      <c r="Q2506" s="461">
        <v>195122.1273616245</v>
      </c>
      <c r="R2506" s="464">
        <v>1286146527860.0364</v>
      </c>
      <c r="S2506" s="462">
        <v>0.49009326757910288</v>
      </c>
      <c r="T2506" s="462">
        <v>0.3199480956471849</v>
      </c>
      <c r="U2506" s="461">
        <v>16.201579547249629</v>
      </c>
      <c r="V2506" s="464">
        <v>7390580618074.7861</v>
      </c>
      <c r="W2506" s="460">
        <v>2332.4104121939049</v>
      </c>
      <c r="X2506" s="463">
        <v>4.4788643148739427E-2</v>
      </c>
      <c r="Y2506" s="476">
        <v>2.0000000000000001E-4</v>
      </c>
    </row>
    <row r="2507" spans="1:25" x14ac:dyDescent="0.2">
      <c r="A2507" s="475">
        <f t="shared" si="39"/>
        <v>2503</v>
      </c>
      <c r="B2507" s="462">
        <v>0.4939715278210402</v>
      </c>
      <c r="C2507" s="461">
        <v>5515.6600484878754</v>
      </c>
      <c r="D2507" s="462">
        <v>0.77992535908819993</v>
      </c>
      <c r="E2507" s="462">
        <v>0.52891781771269009</v>
      </c>
      <c r="F2507" s="516">
        <v>2025.18</v>
      </c>
      <c r="G2507" s="464">
        <v>261553211322.0278</v>
      </c>
      <c r="H2507" s="461">
        <v>18387898.167979263</v>
      </c>
      <c r="I2507" s="464">
        <v>539570360220.99872</v>
      </c>
      <c r="J2507" s="462">
        <v>0.34402162982622553</v>
      </c>
      <c r="K2507" s="464">
        <v>37631473304.979004</v>
      </c>
      <c r="L2507" s="464">
        <v>118474556920.15015</v>
      </c>
      <c r="M2507" s="464">
        <v>101268657743.78853</v>
      </c>
      <c r="N2507" s="464">
        <v>96928614523.754608</v>
      </c>
      <c r="O2507" s="464">
        <v>28549.378873626756</v>
      </c>
      <c r="P2507" s="461">
        <v>503764.10342466226</v>
      </c>
      <c r="Q2507" s="461">
        <v>327325.85304895951</v>
      </c>
      <c r="R2507" s="464">
        <v>1103891882396.3838</v>
      </c>
      <c r="S2507" s="462">
        <v>0.51020410004748706</v>
      </c>
      <c r="T2507" s="462">
        <v>0.38960137149444296</v>
      </c>
      <c r="U2507" s="461">
        <v>16.543416387309652</v>
      </c>
      <c r="V2507" s="464">
        <v>7814956296244.2412</v>
      </c>
      <c r="W2507" s="460">
        <v>2464.4818487622583</v>
      </c>
      <c r="X2507" s="463">
        <v>4.4280124037024707E-2</v>
      </c>
      <c r="Y2507" s="476">
        <v>2.0000000000000001E-4</v>
      </c>
    </row>
    <row r="2508" spans="1:25" x14ac:dyDescent="0.2">
      <c r="A2508" s="475">
        <f t="shared" si="39"/>
        <v>2504</v>
      </c>
      <c r="B2508" s="462">
        <v>0.50320405905378118</v>
      </c>
      <c r="C2508" s="461">
        <v>8803.0435476213497</v>
      </c>
      <c r="D2508" s="462">
        <v>0.50097781959545262</v>
      </c>
      <c r="E2508" s="462">
        <v>0.47436688315883602</v>
      </c>
      <c r="F2508" s="516">
        <v>2026.32</v>
      </c>
      <c r="G2508" s="464">
        <v>97764738143.599625</v>
      </c>
      <c r="H2508" s="461">
        <v>9127712.2494274247</v>
      </c>
      <c r="I2508" s="464">
        <v>334811909124.69165</v>
      </c>
      <c r="J2508" s="462">
        <v>0.48581428513665248</v>
      </c>
      <c r="K2508" s="464">
        <v>44127616475.491676</v>
      </c>
      <c r="L2508" s="464">
        <v>95668155808.506317</v>
      </c>
      <c r="M2508" s="464">
        <v>41800622018.911591</v>
      </c>
      <c r="N2508" s="464">
        <v>30879427642.862053</v>
      </c>
      <c r="O2508" s="464">
        <v>29072.685005367479</v>
      </c>
      <c r="P2508" s="461">
        <v>233362.27037218594</v>
      </c>
      <c r="Q2508" s="461">
        <v>125252.59820209237</v>
      </c>
      <c r="R2508" s="464">
        <v>652388861287.99878</v>
      </c>
      <c r="S2508" s="462">
        <v>0.59808312468006042</v>
      </c>
      <c r="T2508" s="462">
        <v>0.3925196170933391</v>
      </c>
      <c r="U2508" s="461">
        <v>14.998338213822088</v>
      </c>
      <c r="V2508" s="464">
        <v>4322074784274.4385</v>
      </c>
      <c r="W2508" s="460">
        <v>1364.5534916469455</v>
      </c>
      <c r="X2508" s="463">
        <v>4.7545439175318449E-2</v>
      </c>
      <c r="Y2508" s="476">
        <v>2.0000000000000001E-4</v>
      </c>
    </row>
    <row r="2509" spans="1:25" x14ac:dyDescent="0.2">
      <c r="A2509" s="475">
        <f t="shared" si="39"/>
        <v>2505</v>
      </c>
      <c r="B2509" s="462">
        <v>0.39774864927285219</v>
      </c>
      <c r="C2509" s="461">
        <v>1500</v>
      </c>
      <c r="D2509" s="462">
        <v>0.58715760768883918</v>
      </c>
      <c r="E2509" s="462">
        <v>0.58256479606027145</v>
      </c>
      <c r="F2509" s="516">
        <v>2025.57</v>
      </c>
      <c r="G2509" s="464">
        <v>208480433178.08429</v>
      </c>
      <c r="H2509" s="461">
        <v>13308460.690742472</v>
      </c>
      <c r="I2509" s="464">
        <v>376768887672.5296</v>
      </c>
      <c r="J2509" s="462">
        <v>0.39774864927285214</v>
      </c>
      <c r="K2509" s="464">
        <v>22397041320.59729</v>
      </c>
      <c r="L2509" s="464">
        <v>39163373934.122673</v>
      </c>
      <c r="M2509" s="464">
        <v>124934517928.9041</v>
      </c>
      <c r="N2509" s="464">
        <v>31132733866.836845</v>
      </c>
      <c r="O2509" s="464">
        <v>31553.177322554558</v>
      </c>
      <c r="P2509" s="461">
        <v>266493.90197165334</v>
      </c>
      <c r="Q2509" s="461">
        <v>148116.56071790215</v>
      </c>
      <c r="R2509" s="464">
        <v>904447268573.93091</v>
      </c>
      <c r="S2509" s="462">
        <v>0.60714880803803439</v>
      </c>
      <c r="T2509" s="462">
        <v>0.36186140133979161</v>
      </c>
      <c r="U2509" s="461">
        <v>16.712289005434368</v>
      </c>
      <c r="V2509" s="464">
        <v>6092070329756.8643</v>
      </c>
      <c r="W2509" s="460">
        <v>1922.1462914893457</v>
      </c>
      <c r="X2509" s="463">
        <v>4.3158753883872768E-2</v>
      </c>
      <c r="Y2509" s="476">
        <v>2.0000000000000001E-4</v>
      </c>
    </row>
    <row r="2510" spans="1:25" x14ac:dyDescent="0.2">
      <c r="A2510" s="475">
        <f t="shared" si="39"/>
        <v>2506</v>
      </c>
      <c r="B2510" s="462">
        <v>0.48231566052562724</v>
      </c>
      <c r="C2510" s="461">
        <v>2390.5282823770121</v>
      </c>
      <c r="D2510" s="462">
        <v>1.0733769688438501</v>
      </c>
      <c r="E2510" s="462">
        <v>0.7</v>
      </c>
      <c r="F2510" s="516">
        <v>2023.75</v>
      </c>
      <c r="G2510" s="464">
        <v>756845711691.01501</v>
      </c>
      <c r="H2510" s="461">
        <v>36464943.303598523</v>
      </c>
      <c r="I2510" s="464">
        <v>802036200989.69861</v>
      </c>
      <c r="J2510" s="462">
        <v>0.25173617907933521</v>
      </c>
      <c r="K2510" s="464">
        <v>6480341489.2633591</v>
      </c>
      <c r="L2510" s="464">
        <v>0</v>
      </c>
      <c r="M2510" s="464">
        <v>525805706208.96844</v>
      </c>
      <c r="N2510" s="464">
        <v>132587327295.85188</v>
      </c>
      <c r="O2510" s="464">
        <v>25836.480746257868</v>
      </c>
      <c r="P2510" s="461">
        <v>686453.34470229177</v>
      </c>
      <c r="Q2510" s="461">
        <v>464152.3829828442</v>
      </c>
      <c r="R2510" s="464">
        <v>2138765770366.3848</v>
      </c>
      <c r="S2510" s="462">
        <v>0.55882203073944914</v>
      </c>
      <c r="T2510" s="462">
        <v>0.41253250639854594</v>
      </c>
      <c r="U2510" s="461">
        <v>18.134224475086398</v>
      </c>
      <c r="V2510" s="464">
        <v>17336320157514.023</v>
      </c>
      <c r="W2510" s="460">
        <v>5465.2339551953446</v>
      </c>
      <c r="X2510" s="463">
        <v>4.0879478235711406E-2</v>
      </c>
      <c r="Y2510" s="476">
        <v>2.0000000000000001E-4</v>
      </c>
    </row>
    <row r="2511" spans="1:25" x14ac:dyDescent="0.2">
      <c r="A2511" s="475">
        <f t="shared" si="39"/>
        <v>2507</v>
      </c>
      <c r="B2511" s="462">
        <v>0.5156793164365574</v>
      </c>
      <c r="C2511" s="461">
        <v>3682.7126865151454</v>
      </c>
      <c r="D2511" s="462">
        <v>0.81652656798944179</v>
      </c>
      <c r="E2511" s="462">
        <v>0.2994639769465422</v>
      </c>
      <c r="F2511" s="516">
        <v>2024.27</v>
      </c>
      <c r="G2511" s="464">
        <v>173994442289.61792</v>
      </c>
      <c r="H2511" s="461">
        <v>20530265.076011859</v>
      </c>
      <c r="I2511" s="464">
        <v>600637955892.8623</v>
      </c>
      <c r="J2511" s="462">
        <v>0.40265278896511447</v>
      </c>
      <c r="K2511" s="464">
        <v>23603341572.986053</v>
      </c>
      <c r="L2511" s="464">
        <v>0</v>
      </c>
      <c r="M2511" s="464">
        <v>164376862196.2764</v>
      </c>
      <c r="N2511" s="464">
        <v>48839131424.269859</v>
      </c>
      <c r="O2511" s="464">
        <v>32239.836376599265</v>
      </c>
      <c r="P2511" s="461">
        <v>314618.53367501881</v>
      </c>
      <c r="Q2511" s="461">
        <v>179126.54149958302</v>
      </c>
      <c r="R2511" s="464">
        <v>1098321641519.9102</v>
      </c>
      <c r="S2511" s="462">
        <v>0.55109209421800487</v>
      </c>
      <c r="T2511" s="462">
        <v>0.31203458063710376</v>
      </c>
      <c r="U2511" s="461">
        <v>15.932661077879594</v>
      </c>
      <c r="V2511" s="464">
        <v>6121472239378.6191</v>
      </c>
      <c r="W2511" s="460">
        <v>1932.0051264544586</v>
      </c>
      <c r="X2511" s="463">
        <v>4.5090838241042444E-2</v>
      </c>
      <c r="Y2511" s="476">
        <v>2.0000000000000001E-4</v>
      </c>
    </row>
    <row r="2512" spans="1:25" x14ac:dyDescent="0.2">
      <c r="A2512" s="475">
        <f t="shared" si="39"/>
        <v>2508</v>
      </c>
      <c r="B2512" s="462">
        <v>0.57830902382732774</v>
      </c>
      <c r="C2512" s="461">
        <v>1500</v>
      </c>
      <c r="D2512" s="462">
        <v>0.73593330793075529</v>
      </c>
      <c r="E2512" s="462">
        <v>0.58293859366123846</v>
      </c>
      <c r="F2512" s="516">
        <v>2024.74</v>
      </c>
      <c r="G2512" s="464">
        <v>216971756524.75275</v>
      </c>
      <c r="H2512" s="461">
        <v>18479590.209990721</v>
      </c>
      <c r="I2512" s="464">
        <v>439619803892.64862</v>
      </c>
      <c r="J2512" s="462">
        <v>0.19405434463769766</v>
      </c>
      <c r="K2512" s="464">
        <v>10293470054.84272</v>
      </c>
      <c r="L2512" s="464">
        <v>0</v>
      </c>
      <c r="M2512" s="464">
        <v>217475644619.09576</v>
      </c>
      <c r="N2512" s="464">
        <v>69104230465.080124</v>
      </c>
      <c r="O2512" s="464">
        <v>34328.22404507365</v>
      </c>
      <c r="P2512" s="461">
        <v>375345.53834870702</v>
      </c>
      <c r="Q2512" s="461">
        <v>227610.05970013887</v>
      </c>
      <c r="R2512" s="464">
        <v>1053481531498.8765</v>
      </c>
      <c r="S2512" s="462">
        <v>0.50682901473207254</v>
      </c>
      <c r="T2512" s="462">
        <v>0.24033519232283324</v>
      </c>
      <c r="U2512" s="461">
        <v>18.064296016292214</v>
      </c>
      <c r="V2512" s="464">
        <v>5101332491412.7559</v>
      </c>
      <c r="W2512" s="460">
        <v>1610.0049452347901</v>
      </c>
      <c r="X2512" s="463">
        <v>3.9710394221990554E-2</v>
      </c>
      <c r="Y2512" s="476">
        <v>2.0000000000000001E-4</v>
      </c>
    </row>
    <row r="2513" spans="1:25" x14ac:dyDescent="0.2">
      <c r="A2513" s="475">
        <f t="shared" si="39"/>
        <v>2509</v>
      </c>
      <c r="B2513" s="462">
        <v>0.50068981527608203</v>
      </c>
      <c r="C2513" s="461">
        <v>4003.7199552696038</v>
      </c>
      <c r="D2513" s="462">
        <v>0.33960713500590578</v>
      </c>
      <c r="E2513" s="462">
        <v>0.5072821595385294</v>
      </c>
      <c r="F2513" s="516">
        <v>2024.81</v>
      </c>
      <c r="G2513" s="464">
        <v>108738129733.32162</v>
      </c>
      <c r="H2513" s="461">
        <v>5407999.9557225695</v>
      </c>
      <c r="I2513" s="464">
        <v>245654447062.12354</v>
      </c>
      <c r="J2513" s="462">
        <v>0.50068981527608214</v>
      </c>
      <c r="K2513" s="464">
        <v>9896193130.9127541</v>
      </c>
      <c r="L2513" s="464">
        <v>0</v>
      </c>
      <c r="M2513" s="464">
        <v>103876977820.5255</v>
      </c>
      <c r="N2513" s="464">
        <v>35517592740.81485</v>
      </c>
      <c r="O2513" s="464">
        <v>20246.217895319071</v>
      </c>
      <c r="P2513" s="461">
        <v>283342.73636829574</v>
      </c>
      <c r="Q2513" s="461">
        <v>135181.53560112306</v>
      </c>
      <c r="R2513" s="464">
        <v>508277648621.3241</v>
      </c>
      <c r="S2513" s="462">
        <v>0.61131060786548919</v>
      </c>
      <c r="T2513" s="462">
        <v>0.42649087447036171</v>
      </c>
      <c r="U2513" s="461">
        <v>15.939206949512045</v>
      </c>
      <c r="V2513" s="464">
        <v>3987526609437.6743</v>
      </c>
      <c r="W2513" s="460">
        <v>1258.5520791701474</v>
      </c>
      <c r="X2513" s="463">
        <v>4.3651891865980418E-2</v>
      </c>
      <c r="Y2513" s="476">
        <v>2.0000000000000001E-4</v>
      </c>
    </row>
    <row r="2514" spans="1:25" x14ac:dyDescent="0.2">
      <c r="A2514" s="475">
        <f t="shared" si="39"/>
        <v>2510</v>
      </c>
      <c r="B2514" s="462">
        <v>0.42336546235459005</v>
      </c>
      <c r="C2514" s="461">
        <v>9331.5046405700014</v>
      </c>
      <c r="D2514" s="462">
        <v>0.76799348988230087</v>
      </c>
      <c r="E2514" s="462">
        <v>0.29931460523433584</v>
      </c>
      <c r="F2514" s="516">
        <v>2024.32</v>
      </c>
      <c r="G2514" s="464">
        <v>342270526145.42352</v>
      </c>
      <c r="H2514" s="461">
        <v>18430959.059701454</v>
      </c>
      <c r="I2514" s="464">
        <v>539430161181.98474</v>
      </c>
      <c r="J2514" s="462">
        <v>0.41306735801263572</v>
      </c>
      <c r="K2514" s="464">
        <v>10035109328.05636</v>
      </c>
      <c r="L2514" s="464">
        <v>0</v>
      </c>
      <c r="M2514" s="464">
        <v>225147519641.99368</v>
      </c>
      <c r="N2514" s="464">
        <v>45801484789.917366</v>
      </c>
      <c r="O2514" s="464">
        <v>36152.084589391394</v>
      </c>
      <c r="P2514" s="461">
        <v>314713.38108518929</v>
      </c>
      <c r="Q2514" s="461">
        <v>180329.78120627216</v>
      </c>
      <c r="R2514" s="464">
        <v>1149758086288.1963</v>
      </c>
      <c r="S2514" s="462">
        <v>0.59280759286683438</v>
      </c>
      <c r="T2514" s="462">
        <v>0.4640850301910201</v>
      </c>
      <c r="U2514" s="461">
        <v>16.816198928288674</v>
      </c>
      <c r="V2514" s="464">
        <v>9707517755913.5273</v>
      </c>
      <c r="W2514" s="460">
        <v>3060.895585582613</v>
      </c>
      <c r="X2514" s="463">
        <v>4.4208419322648865E-2</v>
      </c>
      <c r="Y2514" s="476">
        <v>2.0000000000000001E-4</v>
      </c>
    </row>
    <row r="2515" spans="1:25" x14ac:dyDescent="0.2">
      <c r="A2515" s="475">
        <f t="shared" si="39"/>
        <v>2511</v>
      </c>
      <c r="B2515" s="462">
        <v>0.44899257077289495</v>
      </c>
      <c r="C2515" s="461">
        <v>3396.8463652392957</v>
      </c>
      <c r="D2515" s="462">
        <v>0.71231493497035525</v>
      </c>
      <c r="E2515" s="462">
        <v>0.41681461749304632</v>
      </c>
      <c r="F2515" s="516">
        <v>2025.56</v>
      </c>
      <c r="G2515" s="464">
        <v>163575371080.05344</v>
      </c>
      <c r="H2515" s="461">
        <v>17148872.719729215</v>
      </c>
      <c r="I2515" s="464">
        <v>524435524900.00391</v>
      </c>
      <c r="J2515" s="462">
        <v>0.44899257077289501</v>
      </c>
      <c r="K2515" s="464">
        <v>14418483999.554195</v>
      </c>
      <c r="L2515" s="464">
        <v>4453863245.1721497</v>
      </c>
      <c r="M2515" s="464">
        <v>141651311891.51016</v>
      </c>
      <c r="N2515" s="464">
        <v>49365475335.559166</v>
      </c>
      <c r="O2515" s="464">
        <v>30678.856585609115</v>
      </c>
      <c r="P2515" s="461">
        <v>337385.46324396069</v>
      </c>
      <c r="Q2515" s="461">
        <v>198961.40200470487</v>
      </c>
      <c r="R2515" s="464">
        <v>967454815348.29626</v>
      </c>
      <c r="S2515" s="462">
        <v>0.57780943227231885</v>
      </c>
      <c r="T2515" s="462">
        <v>0.35929004395498099</v>
      </c>
      <c r="U2515" s="461">
        <v>15.750964055548925</v>
      </c>
      <c r="V2515" s="464">
        <v>6017164979250.4873</v>
      </c>
      <c r="W2515" s="460">
        <v>1897.9664096206768</v>
      </c>
      <c r="X2515" s="463">
        <v>4.6036778521637685E-2</v>
      </c>
      <c r="Y2515" s="476">
        <v>2.0000000000000001E-4</v>
      </c>
    </row>
    <row r="2516" spans="1:25" x14ac:dyDescent="0.2">
      <c r="A2516" s="475">
        <f t="shared" si="39"/>
        <v>2512</v>
      </c>
      <c r="B2516" s="462">
        <v>0.42730195588483844</v>
      </c>
      <c r="C2516" s="461">
        <v>1500</v>
      </c>
      <c r="D2516" s="462">
        <v>0.69031724832150632</v>
      </c>
      <c r="E2516" s="462">
        <v>0.48886117288589997</v>
      </c>
      <c r="F2516" s="516">
        <v>2025.47</v>
      </c>
      <c r="G2516" s="464">
        <v>194008833168.1297</v>
      </c>
      <c r="H2516" s="461">
        <v>17261060.02451751</v>
      </c>
      <c r="I2516" s="464">
        <v>366371360520.57666</v>
      </c>
      <c r="J2516" s="462">
        <v>0.26005513390817891</v>
      </c>
      <c r="K2516" s="464">
        <v>27526286695.108887</v>
      </c>
      <c r="L2516" s="464">
        <v>92396170715.67659</v>
      </c>
      <c r="M2516" s="464">
        <v>101853929372.72269</v>
      </c>
      <c r="N2516" s="464">
        <v>34296865878.898144</v>
      </c>
      <c r="O2516" s="464">
        <v>26558.848484608599</v>
      </c>
      <c r="P2516" s="461">
        <v>264916.29352394736</v>
      </c>
      <c r="Q2516" s="461">
        <v>144666.81799120808</v>
      </c>
      <c r="R2516" s="464">
        <v>844562791212.56592</v>
      </c>
      <c r="S2516" s="462">
        <v>0.52543485721477778</v>
      </c>
      <c r="T2516" s="462">
        <v>0.29751124440754328</v>
      </c>
      <c r="U2516" s="461">
        <v>17.542944532092999</v>
      </c>
      <c r="V2516" s="464">
        <v>4806382326410.709</v>
      </c>
      <c r="W2516" s="460">
        <v>1515.7301263755649</v>
      </c>
      <c r="X2516" s="463">
        <v>4.1872100720299094E-2</v>
      </c>
      <c r="Y2516" s="476">
        <v>2.0000000000000001E-4</v>
      </c>
    </row>
    <row r="2517" spans="1:25" x14ac:dyDescent="0.2">
      <c r="A2517" s="475">
        <f t="shared" si="39"/>
        <v>2513</v>
      </c>
      <c r="B2517" s="462">
        <v>0.48857434163471619</v>
      </c>
      <c r="C2517" s="461">
        <v>7805.6418706009999</v>
      </c>
      <c r="D2517" s="462">
        <v>0.99674070414980642</v>
      </c>
      <c r="E2517" s="462">
        <v>0.52892515202507939</v>
      </c>
      <c r="F2517" s="516">
        <v>2023.75</v>
      </c>
      <c r="G2517" s="464">
        <v>484479446493.172</v>
      </c>
      <c r="H2517" s="461">
        <v>30284177.839354914</v>
      </c>
      <c r="I2517" s="464">
        <v>499887313617.11005</v>
      </c>
      <c r="J2517" s="462">
        <v>6.0284916418167356E-3</v>
      </c>
      <c r="K2517" s="464">
        <v>14049269748.944046</v>
      </c>
      <c r="L2517" s="464">
        <v>0</v>
      </c>
      <c r="M2517" s="464">
        <v>433519570674.53766</v>
      </c>
      <c r="N2517" s="464">
        <v>104134518169.74107</v>
      </c>
      <c r="O2517" s="464">
        <v>32721.634801061577</v>
      </c>
      <c r="P2517" s="461">
        <v>590479.84937269241</v>
      </c>
      <c r="Q2517" s="461">
        <v>389554.99770930159</v>
      </c>
      <c r="R2517" s="464">
        <v>1521151718301.4631</v>
      </c>
      <c r="S2517" s="462">
        <v>0.49631432291816213</v>
      </c>
      <c r="T2517" s="462">
        <v>0.2907373954554206</v>
      </c>
      <c r="U2517" s="461">
        <v>20.895111115996546</v>
      </c>
      <c r="V2517" s="464">
        <v>9789613998962.1836</v>
      </c>
      <c r="W2517" s="460">
        <v>3087.5624855502501</v>
      </c>
      <c r="X2517" s="463">
        <v>3.6293560226658285E-2</v>
      </c>
      <c r="Y2517" s="476">
        <v>2.0000000000000001E-4</v>
      </c>
    </row>
    <row r="2518" spans="1:25" x14ac:dyDescent="0.2">
      <c r="A2518" s="475">
        <f t="shared" si="39"/>
        <v>2514</v>
      </c>
      <c r="B2518" s="462">
        <v>0.39098124829205194</v>
      </c>
      <c r="C2518" s="461">
        <v>1500</v>
      </c>
      <c r="D2518" s="462">
        <v>1.3770041181335926</v>
      </c>
      <c r="E2518" s="462">
        <v>0.52068099834685844</v>
      </c>
      <c r="F2518" s="516">
        <v>2024.27</v>
      </c>
      <c r="G2518" s="464">
        <v>498089100730.76123</v>
      </c>
      <c r="H2518" s="461">
        <v>67481945.215365395</v>
      </c>
      <c r="I2518" s="464">
        <v>1010632366014.9934</v>
      </c>
      <c r="J2518" s="462">
        <v>0.17691800121535073</v>
      </c>
      <c r="K2518" s="464">
        <v>33624643558.603519</v>
      </c>
      <c r="L2518" s="464">
        <v>0</v>
      </c>
      <c r="M2518" s="464">
        <v>457256834047.72357</v>
      </c>
      <c r="N2518" s="464">
        <v>45751711052.08033</v>
      </c>
      <c r="O2518" s="464">
        <v>32902.287680356545</v>
      </c>
      <c r="P2518" s="461">
        <v>339911.39306027448</v>
      </c>
      <c r="Q2518" s="461">
        <v>187135.43531473109</v>
      </c>
      <c r="R2518" s="464">
        <v>2178928320254.4319</v>
      </c>
      <c r="S2518" s="462">
        <v>0.49317790167495235</v>
      </c>
      <c r="T2518" s="462">
        <v>0.28415452206385478</v>
      </c>
      <c r="U2518" s="461">
        <v>17.759011741883651</v>
      </c>
      <c r="V2518" s="464">
        <v>12228270352216.27</v>
      </c>
      <c r="W2518" s="460">
        <v>3859.5990128740377</v>
      </c>
      <c r="X2518" s="463">
        <v>4.075192401004573E-2</v>
      </c>
      <c r="Y2518" s="476">
        <v>2.0000000000000001E-4</v>
      </c>
    </row>
    <row r="2519" spans="1:25" x14ac:dyDescent="0.2">
      <c r="A2519" s="475">
        <f t="shared" si="39"/>
        <v>2515</v>
      </c>
      <c r="B2519" s="462">
        <v>0.39385231323535042</v>
      </c>
      <c r="C2519" s="461">
        <v>3982.5472862887741</v>
      </c>
      <c r="D2519" s="462">
        <v>1.1302407472991081</v>
      </c>
      <c r="E2519" s="462">
        <v>0.68116179818836775</v>
      </c>
      <c r="F2519" s="516">
        <v>2024.19</v>
      </c>
      <c r="G2519" s="464">
        <v>555470437223.67334</v>
      </c>
      <c r="H2519" s="461">
        <v>39267797.689087853</v>
      </c>
      <c r="I2519" s="464">
        <v>727184288016.85132</v>
      </c>
      <c r="J2519" s="462">
        <v>0.29093844851715278</v>
      </c>
      <c r="K2519" s="464">
        <v>22798983229.130043</v>
      </c>
      <c r="L2519" s="464">
        <v>0</v>
      </c>
      <c r="M2519" s="464">
        <v>400375308679.2757</v>
      </c>
      <c r="N2519" s="464">
        <v>30889005664.523106</v>
      </c>
      <c r="O2519" s="464">
        <v>16813.153381325334</v>
      </c>
      <c r="P2519" s="461">
        <v>228598.77071914778</v>
      </c>
      <c r="Q2519" s="461">
        <v>135527.86443980903</v>
      </c>
      <c r="R2519" s="464">
        <v>1789536296271.022</v>
      </c>
      <c r="S2519" s="462">
        <v>0.58009784736062353</v>
      </c>
      <c r="T2519" s="462">
        <v>0.40182064707077919</v>
      </c>
      <c r="U2519" s="461">
        <v>17.582497159097748</v>
      </c>
      <c r="V2519" s="464">
        <v>13879264560946.234</v>
      </c>
      <c r="W2519" s="460">
        <v>4380.5607673618551</v>
      </c>
      <c r="X2519" s="463">
        <v>4.1708579326805578E-2</v>
      </c>
      <c r="Y2519" s="476">
        <v>2.0000000000000001E-4</v>
      </c>
    </row>
    <row r="2520" spans="1:25" x14ac:dyDescent="0.2">
      <c r="A2520" s="475">
        <f t="shared" si="39"/>
        <v>2516</v>
      </c>
      <c r="B2520" s="462">
        <v>0.5396375691731371</v>
      </c>
      <c r="C2520" s="461">
        <v>1500</v>
      </c>
      <c r="D2520" s="462">
        <v>1.2727646101095553</v>
      </c>
      <c r="E2520" s="462">
        <v>0.45371593982662056</v>
      </c>
      <c r="F2520" s="516">
        <v>2023.75</v>
      </c>
      <c r="G2520" s="464">
        <v>429533429009.604</v>
      </c>
      <c r="H2520" s="461">
        <v>54950909.794403888</v>
      </c>
      <c r="I2520" s="464">
        <v>763567218745.29956</v>
      </c>
      <c r="J2520" s="462">
        <v>0.20232151262247933</v>
      </c>
      <c r="K2520" s="464">
        <v>21320868115.816856</v>
      </c>
      <c r="L2520" s="464">
        <v>0</v>
      </c>
      <c r="M2520" s="464">
        <v>445934530215.54425</v>
      </c>
      <c r="N2520" s="464">
        <v>48021636495.098228</v>
      </c>
      <c r="O2520" s="464">
        <v>14182.31796040952</v>
      </c>
      <c r="P2520" s="461">
        <v>390573.5057075441</v>
      </c>
      <c r="Q2520" s="461">
        <v>225926.70138778159</v>
      </c>
      <c r="R2520" s="464">
        <v>1781791810583.2131</v>
      </c>
      <c r="S2520" s="462">
        <v>0.52160245034600738</v>
      </c>
      <c r="T2520" s="462">
        <v>0.29398355060653897</v>
      </c>
      <c r="U2520" s="461">
        <v>17.884412323038298</v>
      </c>
      <c r="V2520" s="464">
        <v>10317728501319.502</v>
      </c>
      <c r="W2520" s="460">
        <v>3254.614627925203</v>
      </c>
      <c r="X2520" s="463">
        <v>4.0876668908504318E-2</v>
      </c>
      <c r="Y2520" s="476">
        <v>2.0000000000000001E-4</v>
      </c>
    </row>
    <row r="2521" spans="1:25" x14ac:dyDescent="0.2">
      <c r="A2521" s="475">
        <f t="shared" si="39"/>
        <v>2517</v>
      </c>
      <c r="B2521" s="462">
        <v>0.50542014133015867</v>
      </c>
      <c r="C2521" s="461">
        <v>3674.0728401967676</v>
      </c>
      <c r="D2521" s="462">
        <v>0.67593817847566862</v>
      </c>
      <c r="E2521" s="462">
        <v>0.44253388543914313</v>
      </c>
      <c r="F2521" s="516">
        <v>2024.4</v>
      </c>
      <c r="G2521" s="464">
        <v>181828720285.23257</v>
      </c>
      <c r="H2521" s="461">
        <v>14807871.948418725</v>
      </c>
      <c r="I2521" s="464">
        <v>440672319628.60004</v>
      </c>
      <c r="J2521" s="462">
        <v>0.3707356312305391</v>
      </c>
      <c r="K2521" s="464">
        <v>4154136831.2523503</v>
      </c>
      <c r="L2521" s="464">
        <v>2411041955.1697102</v>
      </c>
      <c r="M2521" s="464">
        <v>166151401015.62991</v>
      </c>
      <c r="N2521" s="464">
        <v>29592011241.036987</v>
      </c>
      <c r="O2521" s="464">
        <v>25319.931539712532</v>
      </c>
      <c r="P2521" s="461">
        <v>211981.7284339511</v>
      </c>
      <c r="Q2521" s="461">
        <v>106117.43950809336</v>
      </c>
      <c r="R2521" s="464">
        <v>861240627553.30212</v>
      </c>
      <c r="S2521" s="462">
        <v>0.55839938798441746</v>
      </c>
      <c r="T2521" s="462">
        <v>0.35118886509594116</v>
      </c>
      <c r="U2521" s="461">
        <v>16.586050919599476</v>
      </c>
      <c r="V2521" s="464">
        <v>5546571727292.001</v>
      </c>
      <c r="W2521" s="460">
        <v>1750.590048107392</v>
      </c>
      <c r="X2521" s="463">
        <v>4.3664994762412125E-2</v>
      </c>
      <c r="Y2521" s="476">
        <v>2.0000000000000001E-4</v>
      </c>
    </row>
    <row r="2522" spans="1:25" x14ac:dyDescent="0.2">
      <c r="A2522" s="475">
        <f t="shared" si="39"/>
        <v>2518</v>
      </c>
      <c r="B2522" s="462">
        <v>0.45234687791349748</v>
      </c>
      <c r="C2522" s="461">
        <v>6492.2473671916578</v>
      </c>
      <c r="D2522" s="462">
        <v>0.68402736590589019</v>
      </c>
      <c r="E2522" s="462">
        <v>0.7</v>
      </c>
      <c r="F2522" s="516">
        <v>2024.9</v>
      </c>
      <c r="G2522" s="464">
        <v>156439389497.1572</v>
      </c>
      <c r="H2522" s="461">
        <v>14902290.428098919</v>
      </c>
      <c r="I2522" s="464">
        <v>491328205232.95355</v>
      </c>
      <c r="J2522" s="462">
        <v>0.45234687791349748</v>
      </c>
      <c r="K2522" s="464">
        <v>59793425568.198029</v>
      </c>
      <c r="L2522" s="464">
        <v>111855362562.06355</v>
      </c>
      <c r="M2522" s="464">
        <v>96388764541.900787</v>
      </c>
      <c r="N2522" s="464">
        <v>35211759310.325485</v>
      </c>
      <c r="O2522" s="464">
        <v>42096.894476616537</v>
      </c>
      <c r="P2522" s="461">
        <v>252903.82601738611</v>
      </c>
      <c r="Q2522" s="461">
        <v>135881.69043485049</v>
      </c>
      <c r="R2522" s="464">
        <v>948329524280.7373</v>
      </c>
      <c r="S2522" s="462">
        <v>0.58076940769109164</v>
      </c>
      <c r="T2522" s="462">
        <v>0.3882521873958687</v>
      </c>
      <c r="U2522" s="461">
        <v>15.294590476454163</v>
      </c>
      <c r="V2522" s="464">
        <v>6210577089987.2529</v>
      </c>
      <c r="W2522" s="460">
        <v>1958.67650266245</v>
      </c>
      <c r="X2522" s="463">
        <v>4.7825727287147936E-2</v>
      </c>
      <c r="Y2522" s="476">
        <v>2.0000000000000001E-4</v>
      </c>
    </row>
    <row r="2523" spans="1:25" x14ac:dyDescent="0.2">
      <c r="A2523" s="475">
        <f t="shared" si="39"/>
        <v>2519</v>
      </c>
      <c r="B2523" s="462">
        <v>0.52836805786556917</v>
      </c>
      <c r="C2523" s="461">
        <v>6457.3140605851095</v>
      </c>
      <c r="D2523" s="462">
        <v>0.48777790992165476</v>
      </c>
      <c r="E2523" s="462">
        <v>0.56570439447996856</v>
      </c>
      <c r="F2523" s="516">
        <v>2023.75</v>
      </c>
      <c r="G2523" s="464">
        <v>450646171125.16504</v>
      </c>
      <c r="H2523" s="461">
        <v>9343921.7840459831</v>
      </c>
      <c r="I2523" s="464">
        <v>319328705939.65729</v>
      </c>
      <c r="J2523" s="462">
        <v>0.42905822742071797</v>
      </c>
      <c r="K2523" s="464">
        <v>2006447892.1501815</v>
      </c>
      <c r="L2523" s="464">
        <v>0</v>
      </c>
      <c r="M2523" s="464">
        <v>402987610165.44604</v>
      </c>
      <c r="N2523" s="464">
        <v>12146451305.103518</v>
      </c>
      <c r="O2523" s="464">
        <v>34936.647961204013</v>
      </c>
      <c r="P2523" s="461">
        <v>120730.29679963984</v>
      </c>
      <c r="Q2523" s="461">
        <v>45677.050862006712</v>
      </c>
      <c r="R2523" s="464">
        <v>1056728569703.4106</v>
      </c>
      <c r="S2523" s="462">
        <v>0.68005297264028386</v>
      </c>
      <c r="T2523" s="462">
        <v>0.51180079469137429</v>
      </c>
      <c r="U2523" s="461">
        <v>17.996367868122473</v>
      </c>
      <c r="V2523" s="464">
        <v>10812573848694.299</v>
      </c>
      <c r="W2523" s="460">
        <v>3413.3751968511137</v>
      </c>
      <c r="X2523" s="463">
        <v>4.0098417555419992E-2</v>
      </c>
      <c r="Y2523" s="476">
        <v>2.0000000000000001E-4</v>
      </c>
    </row>
    <row r="2524" spans="1:25" x14ac:dyDescent="0.2">
      <c r="A2524" s="475">
        <f t="shared" si="39"/>
        <v>2520</v>
      </c>
      <c r="B2524" s="462">
        <v>0.49612110523714742</v>
      </c>
      <c r="C2524" s="461">
        <v>6595.0946037785252</v>
      </c>
      <c r="D2524" s="462">
        <v>1.1101526059065234</v>
      </c>
      <c r="E2524" s="462">
        <v>0.60145105481251604</v>
      </c>
      <c r="F2524" s="516">
        <v>2024.11</v>
      </c>
      <c r="G2524" s="464">
        <v>430621542207.60144</v>
      </c>
      <c r="H2524" s="461">
        <v>37619200.140744463</v>
      </c>
      <c r="I2524" s="464">
        <v>634902287696.4552</v>
      </c>
      <c r="J2524" s="462">
        <v>0.11722789500020447</v>
      </c>
      <c r="K2524" s="464">
        <v>10186853856.954792</v>
      </c>
      <c r="L2524" s="464">
        <v>0</v>
      </c>
      <c r="M2524" s="464">
        <v>251318359552.55423</v>
      </c>
      <c r="N2524" s="464">
        <v>71547260462.030289</v>
      </c>
      <c r="O2524" s="464">
        <v>31204.766749935767</v>
      </c>
      <c r="P2524" s="461">
        <v>459600.3634335777</v>
      </c>
      <c r="Q2524" s="461">
        <v>282903.51016507641</v>
      </c>
      <c r="R2524" s="464">
        <v>1394128999066.7832</v>
      </c>
      <c r="S2524" s="462">
        <v>0.45840555277028655</v>
      </c>
      <c r="T2524" s="462">
        <v>0.34279063564805784</v>
      </c>
      <c r="U2524" s="461">
        <v>18.371581846914751</v>
      </c>
      <c r="V2524" s="464">
        <v>9441250619721.4238</v>
      </c>
      <c r="W2524" s="460">
        <v>2981.1462607919484</v>
      </c>
      <c r="X2524" s="463">
        <v>4.0613544816803897E-2</v>
      </c>
      <c r="Y2524" s="476">
        <v>2.0000000000000001E-4</v>
      </c>
    </row>
    <row r="2525" spans="1:25" x14ac:dyDescent="0.2">
      <c r="A2525" s="475">
        <f t="shared" si="39"/>
        <v>2521</v>
      </c>
      <c r="B2525" s="462">
        <v>0.47307950116177933</v>
      </c>
      <c r="C2525" s="461">
        <v>3853.0157615555045</v>
      </c>
      <c r="D2525" s="462">
        <v>0.69750814467512179</v>
      </c>
      <c r="E2525" s="462">
        <v>0.32907890761852637</v>
      </c>
      <c r="F2525" s="516">
        <v>2023.99</v>
      </c>
      <c r="G2525" s="464">
        <v>523462184403.28662</v>
      </c>
      <c r="H2525" s="461">
        <v>16493265.777026175</v>
      </c>
      <c r="I2525" s="464">
        <v>428097195125.17084</v>
      </c>
      <c r="J2525" s="462">
        <v>0.29106656222842164</v>
      </c>
      <c r="K2525" s="464">
        <v>13728840257.954973</v>
      </c>
      <c r="L2525" s="464">
        <v>0</v>
      </c>
      <c r="M2525" s="464">
        <v>501981124326.03467</v>
      </c>
      <c r="N2525" s="464">
        <v>84703580174.48645</v>
      </c>
      <c r="O2525" s="464">
        <v>34403.934679776678</v>
      </c>
      <c r="P2525" s="461">
        <v>470839.24037436035</v>
      </c>
      <c r="Q2525" s="461">
        <v>303729.65017379617</v>
      </c>
      <c r="R2525" s="464">
        <v>1469285212863.9526</v>
      </c>
      <c r="S2525" s="462">
        <v>0.61681626762985342</v>
      </c>
      <c r="T2525" s="462">
        <v>0.42201680449411955</v>
      </c>
      <c r="U2525" s="461">
        <v>18.023366477863458</v>
      </c>
      <c r="V2525" s="464">
        <v>12153075039266.004</v>
      </c>
      <c r="W2525" s="460">
        <v>3829.0945886529939</v>
      </c>
      <c r="X2525" s="463">
        <v>4.0874690771020163E-2</v>
      </c>
      <c r="Y2525" s="476">
        <v>2.0000000000000001E-4</v>
      </c>
    </row>
    <row r="2526" spans="1:25" x14ac:dyDescent="0.2">
      <c r="A2526" s="475">
        <f t="shared" si="39"/>
        <v>2522</v>
      </c>
      <c r="B2526" s="462">
        <v>0.39937673208367597</v>
      </c>
      <c r="C2526" s="461">
        <v>4190.1783081996764</v>
      </c>
      <c r="D2526" s="462">
        <v>0.53201270493734398</v>
      </c>
      <c r="E2526" s="462">
        <v>0.44652132367754327</v>
      </c>
      <c r="F2526" s="516">
        <v>2026.06</v>
      </c>
      <c r="G2526" s="464">
        <v>94450996408.30423</v>
      </c>
      <c r="H2526" s="461">
        <v>10465847.192734431</v>
      </c>
      <c r="I2526" s="464">
        <v>344466990428.58777</v>
      </c>
      <c r="J2526" s="462">
        <v>0.39937673208367597</v>
      </c>
      <c r="K2526" s="464">
        <v>46152533558.145782</v>
      </c>
      <c r="L2526" s="464">
        <v>61746794280.543976</v>
      </c>
      <c r="M2526" s="464">
        <v>47616347606.362328</v>
      </c>
      <c r="N2526" s="464">
        <v>15251696162.262009</v>
      </c>
      <c r="O2526" s="464">
        <v>29391.121551361004</v>
      </c>
      <c r="P2526" s="461">
        <v>142092.71359313038</v>
      </c>
      <c r="Q2526" s="461">
        <v>59377.936672375283</v>
      </c>
      <c r="R2526" s="464">
        <v>607392579554.21655</v>
      </c>
      <c r="S2526" s="462">
        <v>0.51828346702529815</v>
      </c>
      <c r="T2526" s="462">
        <v>0.34381883852929657</v>
      </c>
      <c r="U2526" s="461">
        <v>15.531799896831384</v>
      </c>
      <c r="V2526" s="464">
        <v>3613874662908.0181</v>
      </c>
      <c r="W2526" s="460">
        <v>1139.982190058178</v>
      </c>
      <c r="X2526" s="463">
        <v>4.6454297825417851E-2</v>
      </c>
      <c r="Y2526" s="476">
        <v>2.0000000000000001E-4</v>
      </c>
    </row>
    <row r="2527" spans="1:25" x14ac:dyDescent="0.2">
      <c r="A2527" s="475">
        <f t="shared" si="39"/>
        <v>2523</v>
      </c>
      <c r="B2527" s="462">
        <v>0.39234850674103017</v>
      </c>
      <c r="C2527" s="461">
        <v>5917.1516566452847</v>
      </c>
      <c r="D2527" s="462">
        <v>0.94408497050911588</v>
      </c>
      <c r="E2527" s="462">
        <v>0.49247293478305587</v>
      </c>
      <c r="F2527" s="516">
        <v>2023.75</v>
      </c>
      <c r="G2527" s="464">
        <v>271753817727.84021</v>
      </c>
      <c r="H2527" s="461">
        <v>25582917.555114247</v>
      </c>
      <c r="I2527" s="464">
        <v>561864475208.76465</v>
      </c>
      <c r="J2527" s="462">
        <v>0.28318414657586244</v>
      </c>
      <c r="K2527" s="464">
        <v>17973192883.309467</v>
      </c>
      <c r="L2527" s="464">
        <v>0</v>
      </c>
      <c r="M2527" s="464">
        <v>547076636594.78186</v>
      </c>
      <c r="N2527" s="464">
        <v>111037866454.47339</v>
      </c>
      <c r="O2527" s="464">
        <v>39979.991025627613</v>
      </c>
      <c r="P2527" s="461">
        <v>661827.39501287695</v>
      </c>
      <c r="Q2527" s="461">
        <v>448824.94339381927</v>
      </c>
      <c r="R2527" s="464">
        <v>1866619291215.5752</v>
      </c>
      <c r="S2527" s="462">
        <v>0.60656694206730022</v>
      </c>
      <c r="T2527" s="462">
        <v>0.22063551854939395</v>
      </c>
      <c r="U2527" s="461">
        <v>16.89323827728418</v>
      </c>
      <c r="V2527" s="464">
        <v>7551595959558.2451</v>
      </c>
      <c r="W2527" s="460">
        <v>2385.015414666942</v>
      </c>
      <c r="X2527" s="463">
        <v>4.363341282964061E-2</v>
      </c>
      <c r="Y2527" s="476">
        <v>2.0000000000000001E-4</v>
      </c>
    </row>
    <row r="2528" spans="1:25" x14ac:dyDescent="0.2">
      <c r="A2528" s="475">
        <f t="shared" si="39"/>
        <v>2524</v>
      </c>
      <c r="B2528" s="462">
        <v>0.51159306275777117</v>
      </c>
      <c r="C2528" s="461">
        <v>1500</v>
      </c>
      <c r="D2528" s="462">
        <v>0.51863240101105745</v>
      </c>
      <c r="E2528" s="462">
        <v>0.34461421749470456</v>
      </c>
      <c r="F2528" s="516">
        <v>2024.62</v>
      </c>
      <c r="G2528" s="464">
        <v>342323082259.05493</v>
      </c>
      <c r="H2528" s="461">
        <v>11062684.921848865</v>
      </c>
      <c r="I2528" s="464">
        <v>381505744005.52563</v>
      </c>
      <c r="J2528" s="462">
        <v>0.49694247155975335</v>
      </c>
      <c r="K2528" s="464">
        <v>9526173846.2280903</v>
      </c>
      <c r="L2528" s="464">
        <v>0</v>
      </c>
      <c r="M2528" s="464">
        <v>225103780232.15765</v>
      </c>
      <c r="N2528" s="464">
        <v>51929747366.912048</v>
      </c>
      <c r="O2528" s="464">
        <v>30918.780420892632</v>
      </c>
      <c r="P2528" s="461">
        <v>410589.98225020466</v>
      </c>
      <c r="Q2528" s="461">
        <v>214303.66554317641</v>
      </c>
      <c r="R2528" s="464">
        <v>975121549034.646</v>
      </c>
      <c r="S2528" s="462">
        <v>0.64679397638856262</v>
      </c>
      <c r="T2528" s="462">
        <v>0.50759546486478524</v>
      </c>
      <c r="U2528" s="461">
        <v>17.129271285123782</v>
      </c>
      <c r="V2528" s="464">
        <v>9391664194102.7988</v>
      </c>
      <c r="W2528" s="460">
        <v>2962.9778053900109</v>
      </c>
      <c r="X2528" s="463">
        <v>4.2278484239419774E-2</v>
      </c>
      <c r="Y2528" s="476">
        <v>2.0000000000000001E-4</v>
      </c>
    </row>
    <row r="2529" spans="1:25" x14ac:dyDescent="0.2">
      <c r="A2529" s="475">
        <f t="shared" si="39"/>
        <v>2525</v>
      </c>
      <c r="B2529" s="462">
        <v>0.39618916201454019</v>
      </c>
      <c r="C2529" s="461">
        <v>6286.9568555335718</v>
      </c>
      <c r="D2529" s="462">
        <v>0.4240906164384291</v>
      </c>
      <c r="E2529" s="462">
        <v>0.52198068213029458</v>
      </c>
      <c r="F2529" s="516">
        <v>2024.78</v>
      </c>
      <c r="G2529" s="464">
        <v>82809389652.577835</v>
      </c>
      <c r="H2529" s="461">
        <v>7675161.1772447415</v>
      </c>
      <c r="I2529" s="464">
        <v>247346415332.95581</v>
      </c>
      <c r="J2529" s="462">
        <v>0.34257204588523227</v>
      </c>
      <c r="K2529" s="464">
        <v>6000080777.9745064</v>
      </c>
      <c r="L2529" s="464">
        <v>7623397797.719573</v>
      </c>
      <c r="M2529" s="464">
        <v>79093359032.664078</v>
      </c>
      <c r="N2529" s="464">
        <v>34354649018.290886</v>
      </c>
      <c r="O2529" s="464">
        <v>28511.236857385717</v>
      </c>
      <c r="P2529" s="461">
        <v>223433.53454608674</v>
      </c>
      <c r="Q2529" s="461">
        <v>119513.54754100357</v>
      </c>
      <c r="R2529" s="464">
        <v>445588692001.04553</v>
      </c>
      <c r="S2529" s="462">
        <v>0.49481790862373654</v>
      </c>
      <c r="T2529" s="462">
        <v>0.32976169970645108</v>
      </c>
      <c r="U2529" s="461">
        <v>16.325084786474378</v>
      </c>
      <c r="V2529" s="464">
        <v>2711083716043.3945</v>
      </c>
      <c r="W2529" s="460">
        <v>854.60348073830767</v>
      </c>
      <c r="X2529" s="463">
        <v>4.3882677988273444E-2</v>
      </c>
      <c r="Y2529" s="476">
        <v>2.0000000000000001E-4</v>
      </c>
    </row>
    <row r="2530" spans="1:25" x14ac:dyDescent="0.2">
      <c r="A2530" s="475">
        <f t="shared" si="39"/>
        <v>2526</v>
      </c>
      <c r="B2530" s="462">
        <v>0.6132982521422321</v>
      </c>
      <c r="C2530" s="461">
        <v>4959.8370957480602</v>
      </c>
      <c r="D2530" s="462">
        <v>0.79894130909773053</v>
      </c>
      <c r="E2530" s="462">
        <v>0.48763279357022499</v>
      </c>
      <c r="F2530" s="516">
        <v>2023.82</v>
      </c>
      <c r="G2530" s="464">
        <v>320480455423.48572</v>
      </c>
      <c r="H2530" s="461">
        <v>19640295.316997934</v>
      </c>
      <c r="I2530" s="464">
        <v>429884616038.29462</v>
      </c>
      <c r="J2530" s="462">
        <v>0.20425788261934064</v>
      </c>
      <c r="K2530" s="464">
        <v>5049755743.227273</v>
      </c>
      <c r="L2530" s="464">
        <v>0</v>
      </c>
      <c r="M2530" s="464">
        <v>404911984014.31012</v>
      </c>
      <c r="N2530" s="464">
        <v>117730463763.71814</v>
      </c>
      <c r="O2530" s="464">
        <v>25260.315590151411</v>
      </c>
      <c r="P2530" s="461">
        <v>646005.70164229267</v>
      </c>
      <c r="Q2530" s="461">
        <v>441272.47614127956</v>
      </c>
      <c r="R2530" s="464">
        <v>1310598912918.6445</v>
      </c>
      <c r="S2530" s="462">
        <v>0.54977742234007854</v>
      </c>
      <c r="T2530" s="462">
        <v>0.29161435055723461</v>
      </c>
      <c r="U2530" s="461">
        <v>18.009388023741547</v>
      </c>
      <c r="V2530" s="464">
        <v>7508201166092.3721</v>
      </c>
      <c r="W2530" s="460">
        <v>2369.3589983939855</v>
      </c>
      <c r="X2530" s="463">
        <v>4.0642073882153969E-2</v>
      </c>
      <c r="Y2530" s="476">
        <v>2.0000000000000001E-4</v>
      </c>
    </row>
    <row r="2531" spans="1:25" x14ac:dyDescent="0.2">
      <c r="A2531" s="475">
        <f t="shared" si="39"/>
        <v>2527</v>
      </c>
      <c r="B2531" s="462">
        <v>0.49005586463952666</v>
      </c>
      <c r="C2531" s="461">
        <v>7234.5599958441835</v>
      </c>
      <c r="D2531" s="462">
        <v>0.20063645967977339</v>
      </c>
      <c r="E2531" s="462">
        <v>0.55876321098790482</v>
      </c>
      <c r="F2531" s="516">
        <v>2024.44</v>
      </c>
      <c r="G2531" s="464">
        <v>100871981703.42839</v>
      </c>
      <c r="H2531" s="461">
        <v>3259859.0380291841</v>
      </c>
      <c r="I2531" s="464">
        <v>166121589412.1698</v>
      </c>
      <c r="J2531" s="462">
        <v>0.49005586463952666</v>
      </c>
      <c r="K2531" s="464">
        <v>5669263097.0751524</v>
      </c>
      <c r="L2531" s="464">
        <v>0</v>
      </c>
      <c r="M2531" s="464">
        <v>118199771786.95499</v>
      </c>
      <c r="N2531" s="464">
        <v>63779716864.431648</v>
      </c>
      <c r="O2531" s="464">
        <v>21471.382593733029</v>
      </c>
      <c r="P2531" s="461">
        <v>436255.77855536866</v>
      </c>
      <c r="Q2531" s="461">
        <v>241187.93014723985</v>
      </c>
      <c r="R2531" s="464">
        <v>452215698357.20099</v>
      </c>
      <c r="S2531" s="462">
        <v>0.60440766252180123</v>
      </c>
      <c r="T2531" s="462">
        <v>0.39388748251326022</v>
      </c>
      <c r="U2531" s="461">
        <v>16.341691909017211</v>
      </c>
      <c r="V2531" s="464">
        <v>3315639745320.1284</v>
      </c>
      <c r="W2531" s="460">
        <v>1046.6294727197221</v>
      </c>
      <c r="X2531" s="463">
        <v>4.320095972533565E-2</v>
      </c>
      <c r="Y2531" s="476">
        <v>2.0000000000000001E-4</v>
      </c>
    </row>
    <row r="2532" spans="1:25" x14ac:dyDescent="0.2">
      <c r="A2532" s="475">
        <f t="shared" si="39"/>
        <v>2528</v>
      </c>
      <c r="B2532" s="462">
        <v>0.56436937196331416</v>
      </c>
      <c r="C2532" s="461">
        <v>5079.3063039874041</v>
      </c>
      <c r="D2532" s="462">
        <v>0.90780536151660662</v>
      </c>
      <c r="E2532" s="462">
        <v>0.52922187625625794</v>
      </c>
      <c r="F2532" s="516">
        <v>2024.32</v>
      </c>
      <c r="G2532" s="464">
        <v>113231645375.47932</v>
      </c>
      <c r="H2532" s="461">
        <v>25419621.535353567</v>
      </c>
      <c r="I2532" s="464">
        <v>682355937248.99353</v>
      </c>
      <c r="J2532" s="462">
        <v>0.49334800668428125</v>
      </c>
      <c r="K2532" s="464">
        <v>20162599488.045769</v>
      </c>
      <c r="L2532" s="464">
        <v>0</v>
      </c>
      <c r="M2532" s="464">
        <v>189677032446.16849</v>
      </c>
      <c r="N2532" s="464">
        <v>21570795196.442936</v>
      </c>
      <c r="O2532" s="464">
        <v>32069.083177362343</v>
      </c>
      <c r="P2532" s="461">
        <v>211282.35416789059</v>
      </c>
      <c r="Q2532" s="461">
        <v>101492.80339692673</v>
      </c>
      <c r="R2532" s="464">
        <v>1194054902575.9001</v>
      </c>
      <c r="S2532" s="462">
        <v>0.60809088845726011</v>
      </c>
      <c r="T2532" s="462">
        <v>0.3374844441297169</v>
      </c>
      <c r="U2532" s="461">
        <v>14.628440256249176</v>
      </c>
      <c r="V2532" s="464">
        <v>6530186131675.8398</v>
      </c>
      <c r="W2532" s="460">
        <v>2060.71078505368</v>
      </c>
      <c r="X2532" s="463">
        <v>4.9445205324775018E-2</v>
      </c>
      <c r="Y2532" s="476">
        <v>2.0000000000000001E-4</v>
      </c>
    </row>
    <row r="2533" spans="1:25" x14ac:dyDescent="0.2">
      <c r="A2533" s="475">
        <f t="shared" si="39"/>
        <v>2529</v>
      </c>
      <c r="B2533" s="462">
        <v>0.5658874641161199</v>
      </c>
      <c r="C2533" s="461">
        <v>4722.3980593645838</v>
      </c>
      <c r="D2533" s="462">
        <v>0.95953783979042018</v>
      </c>
      <c r="E2533" s="462">
        <v>0.55672148519862019</v>
      </c>
      <c r="F2533" s="516">
        <v>2024.69</v>
      </c>
      <c r="G2533" s="464">
        <v>254939110049.21799</v>
      </c>
      <c r="H2533" s="461">
        <v>27495669.075082008</v>
      </c>
      <c r="I2533" s="464">
        <v>681273282252.85608</v>
      </c>
      <c r="J2533" s="462">
        <v>0.41516070914846948</v>
      </c>
      <c r="K2533" s="464">
        <v>16925352911.363729</v>
      </c>
      <c r="L2533" s="464">
        <v>1751477185.2454369</v>
      </c>
      <c r="M2533" s="464">
        <v>256954929919.97443</v>
      </c>
      <c r="N2533" s="464">
        <v>57320051681.278168</v>
      </c>
      <c r="O2533" s="464">
        <v>20824.379340351999</v>
      </c>
      <c r="P2533" s="461">
        <v>407924.60765045439</v>
      </c>
      <c r="Q2533" s="461">
        <v>246897.74517535692</v>
      </c>
      <c r="R2533" s="464">
        <v>1317748310726.8755</v>
      </c>
      <c r="S2533" s="462">
        <v>0.57309991600576893</v>
      </c>
      <c r="T2533" s="462">
        <v>0.36372808448943811</v>
      </c>
      <c r="U2533" s="461">
        <v>16.132574738383614</v>
      </c>
      <c r="V2533" s="464">
        <v>8496010223107.498</v>
      </c>
      <c r="W2533" s="460">
        <v>2681.6847286883481</v>
      </c>
      <c r="X2533" s="463">
        <v>4.4918421563598793E-2</v>
      </c>
      <c r="Y2533" s="476">
        <v>2.0000000000000001E-4</v>
      </c>
    </row>
    <row r="2534" spans="1:25" x14ac:dyDescent="0.2">
      <c r="A2534" s="475">
        <f t="shared" si="39"/>
        <v>2530</v>
      </c>
      <c r="B2534" s="462">
        <v>0.53656400172976171</v>
      </c>
      <c r="C2534" s="461">
        <v>4032.3402366667319</v>
      </c>
      <c r="D2534" s="462">
        <v>0.62043872165194558</v>
      </c>
      <c r="E2534" s="462">
        <v>0.58617697382651668</v>
      </c>
      <c r="F2534" s="516">
        <v>2023.75</v>
      </c>
      <c r="G2534" s="464">
        <v>236962080307.71838</v>
      </c>
      <c r="H2534" s="461">
        <v>13190144.961970966</v>
      </c>
      <c r="I2534" s="464">
        <v>355001318817.58582</v>
      </c>
      <c r="J2534" s="462">
        <v>0.33341549809782856</v>
      </c>
      <c r="K2534" s="464">
        <v>5262797791.5366316</v>
      </c>
      <c r="L2534" s="464">
        <v>0</v>
      </c>
      <c r="M2534" s="464">
        <v>289681360116.19904</v>
      </c>
      <c r="N2534" s="464">
        <v>47983196398.557533</v>
      </c>
      <c r="O2534" s="464">
        <v>35931.88039284361</v>
      </c>
      <c r="P2534" s="461">
        <v>318122.6226393641</v>
      </c>
      <c r="Q2534" s="461">
        <v>186502.86952134629</v>
      </c>
      <c r="R2534" s="464">
        <v>977428052648.52026</v>
      </c>
      <c r="S2534" s="462">
        <v>0.59940966846164212</v>
      </c>
      <c r="T2534" s="462">
        <v>0.32381357277113815</v>
      </c>
      <c r="U2534" s="461">
        <v>17.465422175933714</v>
      </c>
      <c r="V2534" s="464">
        <v>6203560309495.0332</v>
      </c>
      <c r="W2534" s="460">
        <v>1958.8346560174077</v>
      </c>
      <c r="X2534" s="463">
        <v>4.1058595557326973E-2</v>
      </c>
      <c r="Y2534" s="476">
        <v>2.0000000000000001E-4</v>
      </c>
    </row>
    <row r="2535" spans="1:25" x14ac:dyDescent="0.2">
      <c r="A2535" s="475">
        <f t="shared" si="39"/>
        <v>2531</v>
      </c>
      <c r="B2535" s="462">
        <v>0.43606864866211337</v>
      </c>
      <c r="C2535" s="461">
        <v>2506.4081521171643</v>
      </c>
      <c r="D2535" s="462">
        <v>0.87325672797805598</v>
      </c>
      <c r="E2535" s="462">
        <v>0.57067998733677805</v>
      </c>
      <c r="F2535" s="516">
        <v>2026.71</v>
      </c>
      <c r="G2535" s="464">
        <v>70001091572.270264</v>
      </c>
      <c r="H2535" s="461">
        <v>24852890.488991886</v>
      </c>
      <c r="I2535" s="464">
        <v>655118586465.6991</v>
      </c>
      <c r="J2535" s="462">
        <v>0.43606864866211337</v>
      </c>
      <c r="K2535" s="464">
        <v>18020530203.724419</v>
      </c>
      <c r="L2535" s="464">
        <v>13876477109.118309</v>
      </c>
      <c r="M2535" s="464">
        <v>19404093179.64777</v>
      </c>
      <c r="N2535" s="464">
        <v>69291282789.921021</v>
      </c>
      <c r="O2535" s="464">
        <v>35471.578523934259</v>
      </c>
      <c r="P2535" s="461">
        <v>513045.41811072663</v>
      </c>
      <c r="Q2535" s="461">
        <v>331767.03868718701</v>
      </c>
      <c r="R2535" s="464">
        <v>900678876616.29895</v>
      </c>
      <c r="S2535" s="462">
        <v>0.48393708796917639</v>
      </c>
      <c r="T2535" s="462">
        <v>0.36104718284883153</v>
      </c>
      <c r="U2535" s="461">
        <v>14.227348043347057</v>
      </c>
      <c r="V2535" s="464">
        <v>5300662518307.7607</v>
      </c>
      <c r="W2535" s="460">
        <v>1672.522005961782</v>
      </c>
      <c r="X2535" s="463">
        <v>4.9382750419602002E-2</v>
      </c>
      <c r="Y2535" s="476">
        <v>2.0000000000000001E-4</v>
      </c>
    </row>
    <row r="2536" spans="1:25" x14ac:dyDescent="0.2">
      <c r="A2536" s="475">
        <f t="shared" si="39"/>
        <v>2532</v>
      </c>
      <c r="B2536" s="462">
        <v>0.63610135803129442</v>
      </c>
      <c r="C2536" s="461">
        <v>5878.686424007803</v>
      </c>
      <c r="D2536" s="462">
        <v>1.1036749705681814</v>
      </c>
      <c r="E2536" s="462">
        <v>0.7</v>
      </c>
      <c r="F2536" s="516">
        <v>2026.49</v>
      </c>
      <c r="G2536" s="464">
        <v>245114317628.95383</v>
      </c>
      <c r="H2536" s="461">
        <v>36772381.228601255</v>
      </c>
      <c r="I2536" s="464">
        <v>831833944771.4425</v>
      </c>
      <c r="J2536" s="462">
        <v>0.2833704116066259</v>
      </c>
      <c r="K2536" s="464">
        <v>27893509931.363331</v>
      </c>
      <c r="L2536" s="464">
        <v>64210543574.327942</v>
      </c>
      <c r="M2536" s="464">
        <v>53226617623.988594</v>
      </c>
      <c r="N2536" s="464">
        <v>58209542187.784058</v>
      </c>
      <c r="O2536" s="464">
        <v>24885.017459870181</v>
      </c>
      <c r="P2536" s="461">
        <v>365530.35849762126</v>
      </c>
      <c r="Q2536" s="461">
        <v>210929.95907370074</v>
      </c>
      <c r="R2536" s="464">
        <v>1305613682885.8979</v>
      </c>
      <c r="S2536" s="462">
        <v>0.44264962794955631</v>
      </c>
      <c r="T2536" s="462">
        <v>0.3297701909665513</v>
      </c>
      <c r="U2536" s="461">
        <v>16.286169234566245</v>
      </c>
      <c r="V2536" s="464">
        <v>7597846519308.7998</v>
      </c>
      <c r="W2536" s="460">
        <v>2398.3291513695676</v>
      </c>
      <c r="X2536" s="463">
        <v>4.5724045677645479E-2</v>
      </c>
      <c r="Y2536" s="476">
        <v>2.0000000000000001E-4</v>
      </c>
    </row>
    <row r="2537" spans="1:25" x14ac:dyDescent="0.2">
      <c r="A2537" s="475">
        <f t="shared" si="39"/>
        <v>2533</v>
      </c>
      <c r="B2537" s="462">
        <v>0.49821042920801284</v>
      </c>
      <c r="C2537" s="461">
        <v>6937.5720427515489</v>
      </c>
      <c r="D2537" s="462">
        <v>0.93448301891214425</v>
      </c>
      <c r="E2537" s="462">
        <v>0.31554571202248172</v>
      </c>
      <c r="F2537" s="516">
        <v>2023.75</v>
      </c>
      <c r="G2537" s="464">
        <v>350705720307.21228</v>
      </c>
      <c r="H2537" s="461">
        <v>26732385.018080216</v>
      </c>
      <c r="I2537" s="464">
        <v>671111765601.12207</v>
      </c>
      <c r="J2537" s="462">
        <v>0.35581271489242261</v>
      </c>
      <c r="K2537" s="464">
        <v>9441638061.8617687</v>
      </c>
      <c r="L2537" s="464">
        <v>0</v>
      </c>
      <c r="M2537" s="464">
        <v>231751113565.13144</v>
      </c>
      <c r="N2537" s="464">
        <v>60838530512.105995</v>
      </c>
      <c r="O2537" s="464">
        <v>21629.01988763097</v>
      </c>
      <c r="P2537" s="461">
        <v>392215.20197813242</v>
      </c>
      <c r="Q2537" s="461">
        <v>235436.14562249769</v>
      </c>
      <c r="R2537" s="464">
        <v>1278422962005.7754</v>
      </c>
      <c r="S2537" s="462">
        <v>0.53626345933757635</v>
      </c>
      <c r="T2537" s="462">
        <v>0.45025084057989534</v>
      </c>
      <c r="U2537" s="461">
        <v>16.634252218369362</v>
      </c>
      <c r="V2537" s="464">
        <v>10481546206413.641</v>
      </c>
      <c r="W2537" s="460">
        <v>3309.871907036958</v>
      </c>
      <c r="X2537" s="463">
        <v>4.4196684452700988E-2</v>
      </c>
      <c r="Y2537" s="476">
        <v>2.0000000000000001E-4</v>
      </c>
    </row>
    <row r="2538" spans="1:25" x14ac:dyDescent="0.2">
      <c r="A2538" s="475">
        <f t="shared" si="39"/>
        <v>2534</v>
      </c>
      <c r="B2538" s="462">
        <v>0.54273831516556137</v>
      </c>
      <c r="C2538" s="461">
        <v>5409.6896656269637</v>
      </c>
      <c r="D2538" s="462">
        <v>0.50474590206822678</v>
      </c>
      <c r="E2538" s="462">
        <v>0.22947088872558757</v>
      </c>
      <c r="F2538" s="516">
        <v>2026.38</v>
      </c>
      <c r="G2538" s="464">
        <v>62651192978.909042</v>
      </c>
      <c r="H2538" s="461">
        <v>9787065.71507103</v>
      </c>
      <c r="I2538" s="464">
        <v>305521184009.86115</v>
      </c>
      <c r="J2538" s="462">
        <v>0.39209160917593555</v>
      </c>
      <c r="K2538" s="464">
        <v>13197305028.386349</v>
      </c>
      <c r="L2538" s="464">
        <v>33483687689.21278</v>
      </c>
      <c r="M2538" s="464">
        <v>29603403458.769382</v>
      </c>
      <c r="N2538" s="464">
        <v>28406743881.039421</v>
      </c>
      <c r="O2538" s="464">
        <v>17438.809274420288</v>
      </c>
      <c r="P2538" s="461">
        <v>212191.16568751779</v>
      </c>
      <c r="Q2538" s="461">
        <v>109557.55355155889</v>
      </c>
      <c r="R2538" s="464">
        <v>482236481352.60046</v>
      </c>
      <c r="S2538" s="462">
        <v>0.50254894599736832</v>
      </c>
      <c r="T2538" s="462">
        <v>0.3125491487976168</v>
      </c>
      <c r="U2538" s="461">
        <v>15.351585808122008</v>
      </c>
      <c r="V2538" s="464">
        <v>2589406452267.6357</v>
      </c>
      <c r="W2538" s="460">
        <v>817.00316310685389</v>
      </c>
      <c r="X2538" s="463">
        <v>4.6645341056582808E-2</v>
      </c>
      <c r="Y2538" s="476">
        <v>2.0000000000000001E-4</v>
      </c>
    </row>
    <row r="2539" spans="1:25" x14ac:dyDescent="0.2">
      <c r="A2539" s="475">
        <f t="shared" si="39"/>
        <v>2535</v>
      </c>
      <c r="B2539" s="462">
        <v>0.5375340329546181</v>
      </c>
      <c r="C2539" s="461">
        <v>3877.9944997927405</v>
      </c>
      <c r="D2539" s="462">
        <v>1.2702723969718543</v>
      </c>
      <c r="E2539" s="462">
        <v>0.49409077407884011</v>
      </c>
      <c r="F2539" s="516">
        <v>2025.79</v>
      </c>
      <c r="G2539" s="464">
        <v>322685896018.70251</v>
      </c>
      <c r="H2539" s="461">
        <v>44392930.979261778</v>
      </c>
      <c r="I2539" s="464">
        <v>849457445072.55859</v>
      </c>
      <c r="J2539" s="462">
        <v>0.23558259531172832</v>
      </c>
      <c r="K2539" s="464">
        <v>27046011598.331036</v>
      </c>
      <c r="L2539" s="464">
        <v>15963556376.280228</v>
      </c>
      <c r="M2539" s="464">
        <v>190767105507.95966</v>
      </c>
      <c r="N2539" s="464">
        <v>47279756947.41877</v>
      </c>
      <c r="O2539" s="464">
        <v>14348.514755990698</v>
      </c>
      <c r="P2539" s="461">
        <v>285331.86853752274</v>
      </c>
      <c r="Q2539" s="461">
        <v>181910.68392026218</v>
      </c>
      <c r="R2539" s="464">
        <v>1700334782748.261</v>
      </c>
      <c r="S2539" s="462">
        <v>0.49783773458399605</v>
      </c>
      <c r="T2539" s="462">
        <v>0.28454152464534943</v>
      </c>
      <c r="U2539" s="461">
        <v>16.919969162678836</v>
      </c>
      <c r="V2539" s="464">
        <v>8888254350635.8027</v>
      </c>
      <c r="W2539" s="460">
        <v>2805.5074096638482</v>
      </c>
      <c r="X2539" s="463">
        <v>4.4024350540255143E-2</v>
      </c>
      <c r="Y2539" s="476">
        <v>2.0000000000000001E-4</v>
      </c>
    </row>
    <row r="2540" spans="1:25" x14ac:dyDescent="0.2">
      <c r="A2540" s="475">
        <f t="shared" si="39"/>
        <v>2536</v>
      </c>
      <c r="B2540" s="462">
        <v>0.54925836962893315</v>
      </c>
      <c r="C2540" s="461">
        <v>2295.6980860677063</v>
      </c>
      <c r="D2540" s="462">
        <v>0.62050425480812044</v>
      </c>
      <c r="E2540" s="462">
        <v>0.7</v>
      </c>
      <c r="F2540" s="516">
        <v>2024.89</v>
      </c>
      <c r="G2540" s="464">
        <v>200349170540.18158</v>
      </c>
      <c r="H2540" s="461">
        <v>13379658.86377234</v>
      </c>
      <c r="I2540" s="464">
        <v>342512550199.16882</v>
      </c>
      <c r="J2540" s="462">
        <v>0.20896320734803819</v>
      </c>
      <c r="K2540" s="464">
        <v>7674051782.7906017</v>
      </c>
      <c r="L2540" s="464">
        <v>0</v>
      </c>
      <c r="M2540" s="464">
        <v>187398767434.72443</v>
      </c>
      <c r="N2540" s="464">
        <v>68986167837.737793</v>
      </c>
      <c r="O2540" s="464">
        <v>31686.238775210983</v>
      </c>
      <c r="P2540" s="461">
        <v>369378.42160928529</v>
      </c>
      <c r="Q2540" s="461">
        <v>226106.7847380481</v>
      </c>
      <c r="R2540" s="464">
        <v>876511039485.76624</v>
      </c>
      <c r="S2540" s="462">
        <v>0.52164469551532544</v>
      </c>
      <c r="T2540" s="462">
        <v>0.28193986353599482</v>
      </c>
      <c r="U2540" s="461">
        <v>17.819091083956106</v>
      </c>
      <c r="V2540" s="464">
        <v>4884713269160.6992</v>
      </c>
      <c r="W2540" s="460">
        <v>1541.2718010980939</v>
      </c>
      <c r="X2540" s="463">
        <v>4.0538136924788561E-2</v>
      </c>
      <c r="Y2540" s="476">
        <v>2.0000000000000001E-4</v>
      </c>
    </row>
    <row r="2541" spans="1:25" x14ac:dyDescent="0.2">
      <c r="A2541" s="475">
        <f t="shared" si="39"/>
        <v>2537</v>
      </c>
      <c r="B2541" s="462">
        <v>0.50782363154625587</v>
      </c>
      <c r="C2541" s="461">
        <v>4209.0772130238256</v>
      </c>
      <c r="D2541" s="462">
        <v>0.96058451685485713</v>
      </c>
      <c r="E2541" s="462">
        <v>0.47214381171836983</v>
      </c>
      <c r="F2541" s="516">
        <v>2025.71</v>
      </c>
      <c r="G2541" s="464">
        <v>307728307035.42999</v>
      </c>
      <c r="H2541" s="461">
        <v>28132649.075743124</v>
      </c>
      <c r="I2541" s="464">
        <v>594322126433.77966</v>
      </c>
      <c r="J2541" s="462">
        <v>0.32230911308300547</v>
      </c>
      <c r="K2541" s="464">
        <v>16686415800.013046</v>
      </c>
      <c r="L2541" s="464">
        <v>35422447690.63726</v>
      </c>
      <c r="M2541" s="464">
        <v>164290564724.92184</v>
      </c>
      <c r="N2541" s="464">
        <v>28515426524.324593</v>
      </c>
      <c r="O2541" s="464">
        <v>27535.613087407237</v>
      </c>
      <c r="P2541" s="461">
        <v>242921.37031987851</v>
      </c>
      <c r="Q2541" s="461">
        <v>123152.58044980849</v>
      </c>
      <c r="R2541" s="464">
        <v>1138307674819.8508</v>
      </c>
      <c r="S2541" s="462">
        <v>0.52998374003113669</v>
      </c>
      <c r="T2541" s="462">
        <v>0.39542707541433375</v>
      </c>
      <c r="U2541" s="461">
        <v>17.056587730916593</v>
      </c>
      <c r="V2541" s="464">
        <v>8346389058845.4961</v>
      </c>
      <c r="W2541" s="460">
        <v>2634.2345705166526</v>
      </c>
      <c r="X2541" s="463">
        <v>4.344884910286273E-2</v>
      </c>
      <c r="Y2541" s="476">
        <v>2.0000000000000001E-4</v>
      </c>
    </row>
    <row r="2542" spans="1:25" x14ac:dyDescent="0.2">
      <c r="A2542" s="475">
        <f t="shared" si="39"/>
        <v>2538</v>
      </c>
      <c r="B2542" s="462">
        <v>0.41112723459335088</v>
      </c>
      <c r="C2542" s="461">
        <v>5968.8173422158134</v>
      </c>
      <c r="D2542" s="462">
        <v>0.49319040611402198</v>
      </c>
      <c r="E2542" s="462">
        <v>0.7</v>
      </c>
      <c r="F2542" s="516">
        <v>2025.33</v>
      </c>
      <c r="G2542" s="464">
        <v>114350290028.19615</v>
      </c>
      <c r="H2542" s="461">
        <v>9477446.0430667754</v>
      </c>
      <c r="I2542" s="464">
        <v>312119128644.67358</v>
      </c>
      <c r="J2542" s="462">
        <v>0.39050545892882016</v>
      </c>
      <c r="K2542" s="464">
        <v>12050227148.427473</v>
      </c>
      <c r="L2542" s="464">
        <v>63162741.003130555</v>
      </c>
      <c r="M2542" s="464">
        <v>61945627198.83519</v>
      </c>
      <c r="N2542" s="464">
        <v>54821933640.994888</v>
      </c>
      <c r="O2542" s="464">
        <v>32518.292602019166</v>
      </c>
      <c r="P2542" s="461">
        <v>328307.41344096581</v>
      </c>
      <c r="Q2542" s="461">
        <v>197648.23258403796</v>
      </c>
      <c r="R2542" s="464">
        <v>584753498693.70471</v>
      </c>
      <c r="S2542" s="462">
        <v>0.51802101745249141</v>
      </c>
      <c r="T2542" s="462">
        <v>0.38829889070494206</v>
      </c>
      <c r="U2542" s="461">
        <v>15.941622097989944</v>
      </c>
      <c r="V2542" s="464">
        <v>4062828348743.7461</v>
      </c>
      <c r="W2542" s="460">
        <v>1282.8570523449607</v>
      </c>
      <c r="X2542" s="463">
        <v>4.4936851705684781E-2</v>
      </c>
      <c r="Y2542" s="476">
        <v>2.0000000000000001E-4</v>
      </c>
    </row>
    <row r="2543" spans="1:25" x14ac:dyDescent="0.2">
      <c r="A2543" s="475">
        <f t="shared" si="39"/>
        <v>2539</v>
      </c>
      <c r="B2543" s="462">
        <v>0.40000286753511016</v>
      </c>
      <c r="C2543" s="461">
        <v>4042.4130539781945</v>
      </c>
      <c r="D2543" s="462">
        <v>0.58791783091593774</v>
      </c>
      <c r="E2543" s="462">
        <v>0.43248811141414462</v>
      </c>
      <c r="F2543" s="516">
        <v>2025.4</v>
      </c>
      <c r="G2543" s="464">
        <v>113498524227.47906</v>
      </c>
      <c r="H2543" s="461">
        <v>12119556.574003357</v>
      </c>
      <c r="I2543" s="464">
        <v>345215540595.05493</v>
      </c>
      <c r="J2543" s="462">
        <v>0.30070374969335123</v>
      </c>
      <c r="K2543" s="464">
        <v>18899777135.776215</v>
      </c>
      <c r="L2543" s="464">
        <v>10807008663.718563</v>
      </c>
      <c r="M2543" s="464">
        <v>92371791889.442886</v>
      </c>
      <c r="N2543" s="464">
        <v>50973289902.978455</v>
      </c>
      <c r="O2543" s="464">
        <v>27078.271632250351</v>
      </c>
      <c r="P2543" s="461">
        <v>302545.61029644764</v>
      </c>
      <c r="Q2543" s="461">
        <v>175398.38103662163</v>
      </c>
      <c r="R2543" s="464">
        <v>668368064999.71558</v>
      </c>
      <c r="S2543" s="462">
        <v>0.4887584136254482</v>
      </c>
      <c r="T2543" s="462">
        <v>0.31129124197963576</v>
      </c>
      <c r="U2543" s="461">
        <v>16.144070915831762</v>
      </c>
      <c r="V2543" s="464">
        <v>3743737873563.6401</v>
      </c>
      <c r="W2543" s="460">
        <v>1182.0208121464523</v>
      </c>
      <c r="X2543" s="463">
        <v>4.4576486120823502E-2</v>
      </c>
      <c r="Y2543" s="476">
        <v>2.0000000000000001E-4</v>
      </c>
    </row>
    <row r="2544" spans="1:25" x14ac:dyDescent="0.2">
      <c r="A2544" s="475">
        <f t="shared" si="39"/>
        <v>2540</v>
      </c>
      <c r="B2544" s="462">
        <v>0.66043313119932356</v>
      </c>
      <c r="C2544" s="461">
        <v>4775.4564057199659</v>
      </c>
      <c r="D2544" s="462">
        <v>0.59178657288128578</v>
      </c>
      <c r="E2544" s="462">
        <v>0.61470965254070331</v>
      </c>
      <c r="F2544" s="516">
        <v>2025.78</v>
      </c>
      <c r="G2544" s="464">
        <v>107134106275.23994</v>
      </c>
      <c r="H2544" s="461">
        <v>12097433.829647997</v>
      </c>
      <c r="I2544" s="464">
        <v>351147457404.76379</v>
      </c>
      <c r="J2544" s="462">
        <v>0.35873922793317647</v>
      </c>
      <c r="K2544" s="464">
        <v>14865755314.931171</v>
      </c>
      <c r="L2544" s="464">
        <v>27174582412.785049</v>
      </c>
      <c r="M2544" s="464">
        <v>73242249491.086807</v>
      </c>
      <c r="N2544" s="464">
        <v>57878236634.488586</v>
      </c>
      <c r="O2544" s="464">
        <v>32713.727745279772</v>
      </c>
      <c r="P2544" s="461">
        <v>359866.26138113008</v>
      </c>
      <c r="Q2544" s="461">
        <v>219490.28258596922</v>
      </c>
      <c r="R2544" s="464">
        <v>613946219287.11108</v>
      </c>
      <c r="S2544" s="462">
        <v>0.48221904660171488</v>
      </c>
      <c r="T2544" s="462">
        <v>0.31455301226130089</v>
      </c>
      <c r="U2544" s="461">
        <v>16.262156229933446</v>
      </c>
      <c r="V2544" s="464">
        <v>3518279171713.0645</v>
      </c>
      <c r="W2544" s="460">
        <v>1109.356837343553</v>
      </c>
      <c r="X2544" s="463">
        <v>4.3997849285744961E-2</v>
      </c>
      <c r="Y2544" s="476">
        <v>2.0000000000000001E-4</v>
      </c>
    </row>
    <row r="2545" spans="1:25" x14ac:dyDescent="0.2">
      <c r="A2545" s="475">
        <f t="shared" si="39"/>
        <v>2541</v>
      </c>
      <c r="B2545" s="462">
        <v>0.47512076560581717</v>
      </c>
      <c r="C2545" s="461">
        <v>4900.1085432509981</v>
      </c>
      <c r="D2545" s="462">
        <v>1.042734018969862</v>
      </c>
      <c r="E2545" s="462">
        <v>0.59232520724859683</v>
      </c>
      <c r="F2545" s="516">
        <v>2025.37</v>
      </c>
      <c r="G2545" s="464">
        <v>314274461582.31165</v>
      </c>
      <c r="H2545" s="461">
        <v>32012820.396888096</v>
      </c>
      <c r="I2545" s="464">
        <v>679910537312.94702</v>
      </c>
      <c r="J2545" s="462">
        <v>0.26850726448212514</v>
      </c>
      <c r="K2545" s="464">
        <v>22061861271.254459</v>
      </c>
      <c r="L2545" s="464">
        <v>12309477984.753162</v>
      </c>
      <c r="M2545" s="464">
        <v>178155439683.59995</v>
      </c>
      <c r="N2545" s="464">
        <v>63913688007.723938</v>
      </c>
      <c r="O2545" s="464">
        <v>24967.715106096402</v>
      </c>
      <c r="P2545" s="461">
        <v>411828.39303209272</v>
      </c>
      <c r="Q2545" s="461">
        <v>247750.56887252256</v>
      </c>
      <c r="R2545" s="464">
        <v>1414655652580.5237</v>
      </c>
      <c r="S2545" s="462">
        <v>0.51505466680069589</v>
      </c>
      <c r="T2545" s="462">
        <v>0.29900780663365112</v>
      </c>
      <c r="U2545" s="461">
        <v>17.370094344311713</v>
      </c>
      <c r="V2545" s="464">
        <v>7901847605855.7363</v>
      </c>
      <c r="W2545" s="460">
        <v>2493.6022178887333</v>
      </c>
      <c r="X2545" s="463">
        <v>4.2483539770652147E-2</v>
      </c>
      <c r="Y2545" s="476">
        <v>2.0000000000000001E-4</v>
      </c>
    </row>
    <row r="2546" spans="1:25" x14ac:dyDescent="0.2">
      <c r="A2546" s="475">
        <f t="shared" si="39"/>
        <v>2542</v>
      </c>
      <c r="B2546" s="462">
        <v>0.53950030444281261</v>
      </c>
      <c r="C2546" s="461">
        <v>4798.5981718362254</v>
      </c>
      <c r="D2546" s="462">
        <v>0.87623263358329473</v>
      </c>
      <c r="E2546" s="462">
        <v>0.5863929471324415</v>
      </c>
      <c r="F2546" s="516">
        <v>2023.75</v>
      </c>
      <c r="G2546" s="464">
        <v>179932271384.22424</v>
      </c>
      <c r="H2546" s="461">
        <v>22813376.089864966</v>
      </c>
      <c r="I2546" s="464">
        <v>593035020865.34924</v>
      </c>
      <c r="J2546" s="462">
        <v>0.3356032895077391</v>
      </c>
      <c r="K2546" s="464">
        <v>11511775904.106874</v>
      </c>
      <c r="L2546" s="464">
        <v>0</v>
      </c>
      <c r="M2546" s="464">
        <v>191595443079.17963</v>
      </c>
      <c r="N2546" s="464">
        <v>96587469430.842529</v>
      </c>
      <c r="O2546" s="464">
        <v>20111.871299093975</v>
      </c>
      <c r="P2546" s="461">
        <v>542386.55737043056</v>
      </c>
      <c r="Q2546" s="461">
        <v>355038.73653724225</v>
      </c>
      <c r="R2546" s="464">
        <v>1120928656278.3699</v>
      </c>
      <c r="S2546" s="462">
        <v>0.50463426833530833</v>
      </c>
      <c r="T2546" s="462">
        <v>0.30201089572306128</v>
      </c>
      <c r="U2546" s="461">
        <v>16.132199854719353</v>
      </c>
      <c r="V2546" s="464">
        <v>6048019286404.8867</v>
      </c>
      <c r="W2546" s="460">
        <v>1907.0062179822214</v>
      </c>
      <c r="X2546" s="463">
        <v>4.4833488438034391E-2</v>
      </c>
      <c r="Y2546" s="476">
        <v>2.0000000000000001E-4</v>
      </c>
    </row>
    <row r="2547" spans="1:25" x14ac:dyDescent="0.2">
      <c r="A2547" s="475">
        <f t="shared" si="39"/>
        <v>2543</v>
      </c>
      <c r="B2547" s="462">
        <v>0.48659638124044058</v>
      </c>
      <c r="C2547" s="461">
        <v>3964.6142009672876</v>
      </c>
      <c r="D2547" s="462">
        <v>0.85519116335187506</v>
      </c>
      <c r="E2547" s="462">
        <v>0.38327782509975139</v>
      </c>
      <c r="F2547" s="516">
        <v>2023.83</v>
      </c>
      <c r="G2547" s="464">
        <v>651039153002.70544</v>
      </c>
      <c r="H2547" s="461">
        <v>23002369.927587755</v>
      </c>
      <c r="I2547" s="464">
        <v>611469525455.00305</v>
      </c>
      <c r="J2547" s="462">
        <v>0.40486170628269336</v>
      </c>
      <c r="K2547" s="464">
        <v>15918600596.8085</v>
      </c>
      <c r="L2547" s="464">
        <v>5483361335.0020304</v>
      </c>
      <c r="M2547" s="464">
        <v>462721907751.03931</v>
      </c>
      <c r="N2547" s="464">
        <v>12981004419.838755</v>
      </c>
      <c r="O2547" s="464">
        <v>15812.965278281687</v>
      </c>
      <c r="P2547" s="461">
        <v>134342.82176411134</v>
      </c>
      <c r="Q2547" s="461">
        <v>52120.367817715844</v>
      </c>
      <c r="R2547" s="464">
        <v>1541611542709.8799</v>
      </c>
      <c r="S2547" s="462">
        <v>0.63490661831056261</v>
      </c>
      <c r="T2547" s="462">
        <v>0.56457262996066992</v>
      </c>
      <c r="U2547" s="461">
        <v>17.464771985794446</v>
      </c>
      <c r="V2547" s="464">
        <v>16801702099296.584</v>
      </c>
      <c r="W2547" s="460">
        <v>5306.6320272316625</v>
      </c>
      <c r="X2547" s="463">
        <v>4.1431367583313304E-2</v>
      </c>
      <c r="Y2547" s="476">
        <v>2.0000000000000001E-4</v>
      </c>
    </row>
    <row r="2548" spans="1:25" x14ac:dyDescent="0.2">
      <c r="A2548" s="475">
        <f t="shared" si="39"/>
        <v>2544</v>
      </c>
      <c r="B2548" s="462">
        <v>0.50721813251357895</v>
      </c>
      <c r="C2548" s="461">
        <v>4738.3721438399834</v>
      </c>
      <c r="D2548" s="462">
        <v>0.46172784218972507</v>
      </c>
      <c r="E2548" s="462">
        <v>0.53690752572496969</v>
      </c>
      <c r="F2548" s="516">
        <v>2025.45</v>
      </c>
      <c r="G2548" s="464">
        <v>107169399797.93137</v>
      </c>
      <c r="H2548" s="461">
        <v>8522386.0803816281</v>
      </c>
      <c r="I2548" s="464">
        <v>282563474280.05817</v>
      </c>
      <c r="J2548" s="462">
        <v>0.3936662531815418</v>
      </c>
      <c r="K2548" s="464">
        <v>35910313459.474602</v>
      </c>
      <c r="L2548" s="464">
        <v>80019356967.600479</v>
      </c>
      <c r="M2548" s="464">
        <v>46271800563.43531</v>
      </c>
      <c r="N2548" s="464">
        <v>24685381385.648533</v>
      </c>
      <c r="O2548" s="464">
        <v>27156.192230516528</v>
      </c>
      <c r="P2548" s="461">
        <v>184418.77507373458</v>
      </c>
      <c r="Q2548" s="461">
        <v>90214.179672347804</v>
      </c>
      <c r="R2548" s="464">
        <v>557733477782.8269</v>
      </c>
      <c r="S2548" s="462">
        <v>0.53510809626509837</v>
      </c>
      <c r="T2548" s="462">
        <v>0.35932170666394392</v>
      </c>
      <c r="U2548" s="461">
        <v>16.0476103881143</v>
      </c>
      <c r="V2548" s="464">
        <v>3630155039536.3906</v>
      </c>
      <c r="W2548" s="460">
        <v>1146.4588668656488</v>
      </c>
      <c r="X2548" s="463">
        <v>4.405776684176195E-2</v>
      </c>
      <c r="Y2548" s="476">
        <v>2.0000000000000001E-4</v>
      </c>
    </row>
    <row r="2549" spans="1:25" x14ac:dyDescent="0.2">
      <c r="A2549" s="475">
        <f t="shared" si="39"/>
        <v>2545</v>
      </c>
      <c r="B2549" s="462">
        <v>0.7724264302519942</v>
      </c>
      <c r="C2549" s="461">
        <v>1500</v>
      </c>
      <c r="D2549" s="462">
        <v>0.787046812213406</v>
      </c>
      <c r="E2549" s="462">
        <v>0.39037255256572578</v>
      </c>
      <c r="F2549" s="516">
        <v>2025.37</v>
      </c>
      <c r="G2549" s="464">
        <v>212639481700.03055</v>
      </c>
      <c r="H2549" s="461">
        <v>21370697.428630635</v>
      </c>
      <c r="I2549" s="464">
        <v>621563684990.95044</v>
      </c>
      <c r="J2549" s="462">
        <v>0.4877266511977969</v>
      </c>
      <c r="K2549" s="464">
        <v>23702248305.246353</v>
      </c>
      <c r="L2549" s="464">
        <v>38475963479.291718</v>
      </c>
      <c r="M2549" s="464">
        <v>118255515875.0797</v>
      </c>
      <c r="N2549" s="464">
        <v>21815064163.303196</v>
      </c>
      <c r="O2549" s="464">
        <v>26768.524265635147</v>
      </c>
      <c r="P2549" s="461">
        <v>196824.88226606109</v>
      </c>
      <c r="Q2549" s="461">
        <v>93330.336586692676</v>
      </c>
      <c r="R2549" s="464">
        <v>1070146745032.4336</v>
      </c>
      <c r="S2549" s="462">
        <v>0.5945645554402551</v>
      </c>
      <c r="T2549" s="462">
        <v>0.45402644610702492</v>
      </c>
      <c r="U2549" s="461">
        <v>15.584604401684448</v>
      </c>
      <c r="V2549" s="464">
        <v>8455652072249.7441</v>
      </c>
      <c r="W2549" s="460">
        <v>2666.420998303844</v>
      </c>
      <c r="X2549" s="463">
        <v>4.6140440471627159E-2</v>
      </c>
      <c r="Y2549" s="476">
        <v>2.0000000000000001E-4</v>
      </c>
    </row>
    <row r="2550" spans="1:25" x14ac:dyDescent="0.2">
      <c r="A2550" s="475">
        <f t="shared" si="39"/>
        <v>2546</v>
      </c>
      <c r="B2550" s="462">
        <v>0.54510104326086295</v>
      </c>
      <c r="C2550" s="461">
        <v>5709.7935889615128</v>
      </c>
      <c r="D2550" s="462">
        <v>0.62094334398184348</v>
      </c>
      <c r="E2550" s="462">
        <v>0.60219122864868868</v>
      </c>
      <c r="F2550" s="516">
        <v>2024.65</v>
      </c>
      <c r="G2550" s="464">
        <v>217729904746.64362</v>
      </c>
      <c r="H2550" s="461">
        <v>12794061.89419315</v>
      </c>
      <c r="I2550" s="464">
        <v>426583712573.60175</v>
      </c>
      <c r="J2550" s="462">
        <v>0.44327017276717762</v>
      </c>
      <c r="K2550" s="464">
        <v>4438968017.4567947</v>
      </c>
      <c r="L2550" s="464">
        <v>302831348.68242997</v>
      </c>
      <c r="M2550" s="464">
        <v>179416973578.25302</v>
      </c>
      <c r="N2550" s="464">
        <v>91828111079.920914</v>
      </c>
      <c r="O2550" s="464">
        <v>25929.500647241719</v>
      </c>
      <c r="P2550" s="461">
        <v>523136.39798914769</v>
      </c>
      <c r="Q2550" s="461">
        <v>348120.64856610697</v>
      </c>
      <c r="R2550" s="464">
        <v>934737055606.4353</v>
      </c>
      <c r="S2550" s="462">
        <v>0.57683908683915375</v>
      </c>
      <c r="T2550" s="462">
        <v>0.40516357832571842</v>
      </c>
      <c r="U2550" s="461">
        <v>16.432424707750183</v>
      </c>
      <c r="V2550" s="464">
        <v>6902003923881.0029</v>
      </c>
      <c r="W2550" s="460">
        <v>2176.7577125003945</v>
      </c>
      <c r="X2550" s="463">
        <v>4.400150170754822E-2</v>
      </c>
      <c r="Y2550" s="476">
        <v>2.0000000000000001E-4</v>
      </c>
    </row>
    <row r="2551" spans="1:25" x14ac:dyDescent="0.2">
      <c r="A2551" s="475">
        <f t="shared" si="39"/>
        <v>2547</v>
      </c>
      <c r="B2551" s="462">
        <v>0.44051479434990992</v>
      </c>
      <c r="C2551" s="461">
        <v>2046.9321793125159</v>
      </c>
      <c r="D2551" s="462">
        <v>0.93283962245614893</v>
      </c>
      <c r="E2551" s="462">
        <v>0.63043353807180935</v>
      </c>
      <c r="F2551" s="516">
        <v>2025.33</v>
      </c>
      <c r="G2551" s="464">
        <v>324901965473.3855</v>
      </c>
      <c r="H2551" s="461">
        <v>27618148.470768329</v>
      </c>
      <c r="I2551" s="464">
        <v>610511254465.86169</v>
      </c>
      <c r="J2551" s="462">
        <v>0.1802748016239295</v>
      </c>
      <c r="K2551" s="464">
        <v>24055642873.572849</v>
      </c>
      <c r="L2551" s="464">
        <v>6468357901.5831013</v>
      </c>
      <c r="M2551" s="464">
        <v>134951494542.07639</v>
      </c>
      <c r="N2551" s="464">
        <v>38256670710.365448</v>
      </c>
      <c r="O2551" s="464">
        <v>26807.116245027417</v>
      </c>
      <c r="P2551" s="461">
        <v>246488.48911752427</v>
      </c>
      <c r="Q2551" s="461">
        <v>126247.24014026798</v>
      </c>
      <c r="R2551" s="464">
        <v>1232249353872.134</v>
      </c>
      <c r="S2551" s="462">
        <v>0.47105667091278547</v>
      </c>
      <c r="T2551" s="462">
        <v>0.32929961220980547</v>
      </c>
      <c r="U2551" s="461">
        <v>17.718376679677661</v>
      </c>
      <c r="V2551" s="464">
        <v>7885646516037.7578</v>
      </c>
      <c r="W2551" s="460">
        <v>2489.7958675488098</v>
      </c>
      <c r="X2551" s="463">
        <v>4.1256343151072052E-2</v>
      </c>
      <c r="Y2551" s="476">
        <v>2.0000000000000001E-4</v>
      </c>
    </row>
    <row r="2552" spans="1:25" x14ac:dyDescent="0.2">
      <c r="A2552" s="475">
        <f t="shared" si="39"/>
        <v>2548</v>
      </c>
      <c r="B2552" s="462">
        <v>0.51753314525736249</v>
      </c>
      <c r="C2552" s="461">
        <v>8627.3866485014769</v>
      </c>
      <c r="D2552" s="462">
        <v>0.77235574479044611</v>
      </c>
      <c r="E2552" s="462">
        <v>0.21756414848806793</v>
      </c>
      <c r="F2552" s="516">
        <v>2025.99</v>
      </c>
      <c r="G2552" s="464">
        <v>174953891669.40659</v>
      </c>
      <c r="H2552" s="461">
        <v>17895332.39598199</v>
      </c>
      <c r="I2552" s="464">
        <v>423669112270.03497</v>
      </c>
      <c r="J2552" s="462">
        <v>0.31905994095810797</v>
      </c>
      <c r="K2552" s="464">
        <v>26339296903.36668</v>
      </c>
      <c r="L2552" s="464">
        <v>17232749403.749046</v>
      </c>
      <c r="M2552" s="464">
        <v>96227368930.833923</v>
      </c>
      <c r="N2552" s="464">
        <v>49574486273.844467</v>
      </c>
      <c r="O2552" s="464">
        <v>40017.716094736264</v>
      </c>
      <c r="P2552" s="461">
        <v>357891.70484968333</v>
      </c>
      <c r="Q2552" s="461">
        <v>213184.79722847385</v>
      </c>
      <c r="R2552" s="464">
        <v>765206193838.24597</v>
      </c>
      <c r="S2552" s="462">
        <v>0.48145411577426428</v>
      </c>
      <c r="T2552" s="462">
        <v>0.3892107904498327</v>
      </c>
      <c r="U2552" s="461">
        <v>16.425427606963193</v>
      </c>
      <c r="V2552" s="464">
        <v>5303809011761.834</v>
      </c>
      <c r="W2552" s="460">
        <v>1674.4385958623418</v>
      </c>
      <c r="X2552" s="463">
        <v>4.5359630312770925E-2</v>
      </c>
      <c r="Y2552" s="476">
        <v>2.0000000000000001E-4</v>
      </c>
    </row>
    <row r="2553" spans="1:25" x14ac:dyDescent="0.2">
      <c r="A2553" s="475">
        <f t="shared" si="39"/>
        <v>2549</v>
      </c>
      <c r="B2553" s="462">
        <v>0.64025847652087498</v>
      </c>
      <c r="C2553" s="461">
        <v>1500</v>
      </c>
      <c r="D2553" s="462">
        <v>0.45498034222826367</v>
      </c>
      <c r="E2553" s="462">
        <v>0.31521469881839609</v>
      </c>
      <c r="F2553" s="516">
        <v>2023.75</v>
      </c>
      <c r="G2553" s="464">
        <v>86652807947.105637</v>
      </c>
      <c r="H2553" s="461">
        <v>8780618.3585167732</v>
      </c>
      <c r="I2553" s="464">
        <v>255164322983.17017</v>
      </c>
      <c r="J2553" s="462">
        <v>0.34711985346363949</v>
      </c>
      <c r="K2553" s="464">
        <v>5288113540.4450808</v>
      </c>
      <c r="L2553" s="464">
        <v>0</v>
      </c>
      <c r="M2553" s="464">
        <v>103477786788.31505</v>
      </c>
      <c r="N2553" s="464">
        <v>74434547626.240219</v>
      </c>
      <c r="O2553" s="464">
        <v>14296.571960123285</v>
      </c>
      <c r="P2553" s="461">
        <v>515094.97516307753</v>
      </c>
      <c r="Q2553" s="461">
        <v>287362.97454222135</v>
      </c>
      <c r="R2553" s="464">
        <v>533259977681.95874</v>
      </c>
      <c r="S2553" s="462">
        <v>0.50249042673742095</v>
      </c>
      <c r="T2553" s="462">
        <v>0.2942540196541395</v>
      </c>
      <c r="U2553" s="461">
        <v>16.26906178884196</v>
      </c>
      <c r="V2553" s="464">
        <v>2965239027582.9492</v>
      </c>
      <c r="W2553" s="460">
        <v>935.15993081867498</v>
      </c>
      <c r="X2553" s="463">
        <v>4.2382363155694554E-2</v>
      </c>
      <c r="Y2553" s="476">
        <v>2.0000000000000001E-4</v>
      </c>
    </row>
    <row r="2554" spans="1:25" x14ac:dyDescent="0.2">
      <c r="A2554" s="475">
        <f t="shared" si="39"/>
        <v>2550</v>
      </c>
      <c r="B2554" s="462">
        <v>0.51108704999712162</v>
      </c>
      <c r="C2554" s="461">
        <v>7376.4442130969737</v>
      </c>
      <c r="D2554" s="462">
        <v>0.95470683153748492</v>
      </c>
      <c r="E2554" s="462">
        <v>0.48345111419073578</v>
      </c>
      <c r="F2554" s="516">
        <v>2026.6</v>
      </c>
      <c r="G2554" s="464">
        <v>67647995569.23484</v>
      </c>
      <c r="H2554" s="461">
        <v>26685337.267296545</v>
      </c>
      <c r="I2554" s="464">
        <v>645435261733.43982</v>
      </c>
      <c r="J2554" s="462">
        <v>0.3424496030705636</v>
      </c>
      <c r="K2554" s="464">
        <v>34613526249.991989</v>
      </c>
      <c r="L2554" s="464">
        <v>49194205625.940826</v>
      </c>
      <c r="M2554" s="464">
        <v>54826157318.588928</v>
      </c>
      <c r="N2554" s="464">
        <v>30962369329.051151</v>
      </c>
      <c r="O2554" s="464">
        <v>10534.634698476129</v>
      </c>
      <c r="P2554" s="461">
        <v>242385.32324141986</v>
      </c>
      <c r="Q2554" s="461">
        <v>122874.9309016949</v>
      </c>
      <c r="R2554" s="464">
        <v>857957384717.30481</v>
      </c>
      <c r="S2554" s="462">
        <v>0.41910752792200129</v>
      </c>
      <c r="T2554" s="462">
        <v>0.29072819730835286</v>
      </c>
      <c r="U2554" s="461">
        <v>14.460528962277237</v>
      </c>
      <c r="V2554" s="464">
        <v>3958245317960.2446</v>
      </c>
      <c r="W2554" s="460">
        <v>1249.5773928703247</v>
      </c>
      <c r="X2554" s="463">
        <v>5.020878140239806E-2</v>
      </c>
      <c r="Y2554" s="476">
        <v>2.0000000000000001E-4</v>
      </c>
    </row>
    <row r="2555" spans="1:25" x14ac:dyDescent="0.2">
      <c r="A2555" s="475">
        <f t="shared" si="39"/>
        <v>2551</v>
      </c>
      <c r="B2555" s="462">
        <v>0.55595123139165625</v>
      </c>
      <c r="C2555" s="461">
        <v>2155.4774222802257</v>
      </c>
      <c r="D2555" s="462">
        <v>0.37484466697739877</v>
      </c>
      <c r="E2555" s="462">
        <v>0.30388384271963659</v>
      </c>
      <c r="F2555" s="516">
        <v>2025.39</v>
      </c>
      <c r="G2555" s="464">
        <v>125426593129.3988</v>
      </c>
      <c r="H2555" s="461">
        <v>6580750.9918669825</v>
      </c>
      <c r="I2555" s="464">
        <v>190148209180.17474</v>
      </c>
      <c r="J2555" s="462">
        <v>0.27324179327819798</v>
      </c>
      <c r="K2555" s="464">
        <v>14408074273.674543</v>
      </c>
      <c r="L2555" s="464">
        <v>34378611554.330475</v>
      </c>
      <c r="M2555" s="464">
        <v>110053198494.3123</v>
      </c>
      <c r="N2555" s="464">
        <v>35218939243.71096</v>
      </c>
      <c r="O2555" s="464">
        <v>12564.764912261509</v>
      </c>
      <c r="P2555" s="461">
        <v>269164.72568387445</v>
      </c>
      <c r="Q2555" s="461">
        <v>125442.11693513472</v>
      </c>
      <c r="R2555" s="464">
        <v>477136342082.77185</v>
      </c>
      <c r="S2555" s="462">
        <v>0.53524003126763509</v>
      </c>
      <c r="T2555" s="462">
        <v>0.34303114358836828</v>
      </c>
      <c r="U2555" s="461">
        <v>17.475372077245495</v>
      </c>
      <c r="V2555" s="464">
        <v>3181099075931.5264</v>
      </c>
      <c r="W2555" s="460">
        <v>1003.8550664403106</v>
      </c>
      <c r="X2555" s="463">
        <v>4.1430591558057943E-2</v>
      </c>
      <c r="Y2555" s="476">
        <v>2.0000000000000001E-4</v>
      </c>
    </row>
    <row r="2556" spans="1:25" x14ac:dyDescent="0.2">
      <c r="A2556" s="475">
        <f t="shared" si="39"/>
        <v>2552</v>
      </c>
      <c r="B2556" s="462">
        <v>0.44930764992236022</v>
      </c>
      <c r="C2556" s="461">
        <v>8450.683522791267</v>
      </c>
      <c r="D2556" s="462">
        <v>0.43491790064242153</v>
      </c>
      <c r="E2556" s="462">
        <v>0.25255947345033203</v>
      </c>
      <c r="F2556" s="516">
        <v>2023.88</v>
      </c>
      <c r="G2556" s="464">
        <v>232000582922.75992</v>
      </c>
      <c r="H2556" s="461">
        <v>7901859.658544614</v>
      </c>
      <c r="I2556" s="464">
        <v>283263825181.0329</v>
      </c>
      <c r="J2556" s="462">
        <v>0.43409414221381915</v>
      </c>
      <c r="K2556" s="464">
        <v>4333430515.069706</v>
      </c>
      <c r="L2556" s="464">
        <v>0</v>
      </c>
      <c r="M2556" s="464">
        <v>254267848843.26105</v>
      </c>
      <c r="N2556" s="464">
        <v>53233016961.685776</v>
      </c>
      <c r="O2556" s="464">
        <v>28964.612543204039</v>
      </c>
      <c r="P2556" s="461">
        <v>327726.1428580191</v>
      </c>
      <c r="Q2556" s="461">
        <v>198779.11893263739</v>
      </c>
      <c r="R2556" s="464">
        <v>783347544713.02625</v>
      </c>
      <c r="S2556" s="462">
        <v>0.6251116330845824</v>
      </c>
      <c r="T2556" s="462">
        <v>0.42974227625310257</v>
      </c>
      <c r="U2556" s="461">
        <v>17.115172937237428</v>
      </c>
      <c r="V2556" s="464">
        <v>6509325193656.7422</v>
      </c>
      <c r="W2556" s="460">
        <v>2050.9630250207824</v>
      </c>
      <c r="X2556" s="463">
        <v>4.162809841636278E-2</v>
      </c>
      <c r="Y2556" s="476">
        <v>2.0000000000000001E-4</v>
      </c>
    </row>
    <row r="2557" spans="1:25" x14ac:dyDescent="0.2">
      <c r="A2557" s="475">
        <f t="shared" si="39"/>
        <v>2553</v>
      </c>
      <c r="B2557" s="462">
        <v>0.46139521080026397</v>
      </c>
      <c r="C2557" s="461">
        <v>5921.2685443867977</v>
      </c>
      <c r="D2557" s="462">
        <v>0.50850727195523304</v>
      </c>
      <c r="E2557" s="462">
        <v>0.64476181512593589</v>
      </c>
      <c r="F2557" s="516">
        <v>2025.34</v>
      </c>
      <c r="G2557" s="464">
        <v>126176484091.45102</v>
      </c>
      <c r="H2557" s="461">
        <v>9922367.678073924</v>
      </c>
      <c r="I2557" s="464">
        <v>330154356437.23718</v>
      </c>
      <c r="J2557" s="462">
        <v>0.45357686720838986</v>
      </c>
      <c r="K2557" s="464">
        <v>8857837825.8374443</v>
      </c>
      <c r="L2557" s="464">
        <v>5610846435.4423389</v>
      </c>
      <c r="M2557" s="464">
        <v>128671920679.07455</v>
      </c>
      <c r="N2557" s="464">
        <v>45163290715.268013</v>
      </c>
      <c r="O2557" s="464">
        <v>21942.685671367697</v>
      </c>
      <c r="P2557" s="461">
        <v>312642.43690241408</v>
      </c>
      <c r="Q2557" s="461">
        <v>185136.65996623659</v>
      </c>
      <c r="R2557" s="464">
        <v>717546880598.93311</v>
      </c>
      <c r="S2557" s="462">
        <v>0.59872497472340547</v>
      </c>
      <c r="T2557" s="462">
        <v>0.35047351787897607</v>
      </c>
      <c r="U2557" s="461">
        <v>15.985062894521688</v>
      </c>
      <c r="V2557" s="464">
        <v>4499896383215.2236</v>
      </c>
      <c r="W2557" s="460">
        <v>1420.4350420100943</v>
      </c>
      <c r="X2557" s="463">
        <v>4.5074662748499694E-2</v>
      </c>
      <c r="Y2557" s="476">
        <v>2.0000000000000001E-4</v>
      </c>
    </row>
    <row r="2558" spans="1:25" x14ac:dyDescent="0.2">
      <c r="A2558" s="475">
        <f t="shared" si="39"/>
        <v>2554</v>
      </c>
      <c r="B2558" s="462">
        <v>0.47643717602690261</v>
      </c>
      <c r="C2558" s="461">
        <v>1500</v>
      </c>
      <c r="D2558" s="462">
        <v>0.31872255710779646</v>
      </c>
      <c r="E2558" s="462">
        <v>0.24637043024823618</v>
      </c>
      <c r="F2558" s="516">
        <v>2024.47</v>
      </c>
      <c r="G2558" s="464">
        <v>89687407819.68576</v>
      </c>
      <c r="H2558" s="461">
        <v>5225655.1443405086</v>
      </c>
      <c r="I2558" s="464">
        <v>216216355980.83521</v>
      </c>
      <c r="J2558" s="462">
        <v>0.47643717602690261</v>
      </c>
      <c r="K2558" s="464">
        <v>10488837845.562941</v>
      </c>
      <c r="L2558" s="464">
        <v>0</v>
      </c>
      <c r="M2558" s="464">
        <v>101054174040.33725</v>
      </c>
      <c r="N2558" s="464">
        <v>93926496910.949646</v>
      </c>
      <c r="O2558" s="464">
        <v>23819.913876873688</v>
      </c>
      <c r="P2558" s="461">
        <v>672532.59445516358</v>
      </c>
      <c r="Q2558" s="461">
        <v>404134.35681580403</v>
      </c>
      <c r="R2558" s="464">
        <v>518121453427.26715</v>
      </c>
      <c r="S2558" s="462">
        <v>0.5575410708721531</v>
      </c>
      <c r="T2558" s="462">
        <v>0.36943124513424641</v>
      </c>
      <c r="U2558" s="461">
        <v>15.723732620634246</v>
      </c>
      <c r="V2558" s="464">
        <v>3479533567333.5049</v>
      </c>
      <c r="W2558" s="460">
        <v>1098.7392391892151</v>
      </c>
      <c r="X2558" s="463">
        <v>4.4220750576994518E-2</v>
      </c>
      <c r="Y2558" s="476">
        <v>2.0000000000000001E-4</v>
      </c>
    </row>
    <row r="2559" spans="1:25" x14ac:dyDescent="0.2">
      <c r="A2559" s="475">
        <f t="shared" si="39"/>
        <v>2555</v>
      </c>
      <c r="B2559" s="462">
        <v>0.51318511723868976</v>
      </c>
      <c r="C2559" s="461">
        <v>1500</v>
      </c>
      <c r="D2559" s="462">
        <v>0.864514992594132</v>
      </c>
      <c r="E2559" s="462">
        <v>0.51498225782406648</v>
      </c>
      <c r="F2559" s="516">
        <v>2023.75</v>
      </c>
      <c r="G2559" s="464">
        <v>386489671031.06329</v>
      </c>
      <c r="H2559" s="461">
        <v>25442387.100661431</v>
      </c>
      <c r="I2559" s="464">
        <v>442150521647.12299</v>
      </c>
      <c r="J2559" s="462">
        <v>4.8359927413901826E-2</v>
      </c>
      <c r="K2559" s="464">
        <v>5109974309.9962749</v>
      </c>
      <c r="L2559" s="464">
        <v>0</v>
      </c>
      <c r="M2559" s="464">
        <v>371674160873.43347</v>
      </c>
      <c r="N2559" s="464">
        <v>100016046117.00731</v>
      </c>
      <c r="O2559" s="464">
        <v>24579.172562626038</v>
      </c>
      <c r="P2559" s="461">
        <v>557852.73495943006</v>
      </c>
      <c r="Q2559" s="461">
        <v>367789.10370812204</v>
      </c>
      <c r="R2559" s="464">
        <v>1295692370581.0801</v>
      </c>
      <c r="S2559" s="462">
        <v>0.49790178386817346</v>
      </c>
      <c r="T2559" s="462">
        <v>0.25341214642426013</v>
      </c>
      <c r="U2559" s="461">
        <v>21.830415780582246</v>
      </c>
      <c r="V2559" s="464">
        <v>7773046206249.8779</v>
      </c>
      <c r="W2559" s="460">
        <v>2453.3101205917437</v>
      </c>
      <c r="X2559" s="463">
        <v>3.4009301027788742E-2</v>
      </c>
      <c r="Y2559" s="476">
        <v>2.0000000000000001E-4</v>
      </c>
    </row>
    <row r="2560" spans="1:25" x14ac:dyDescent="0.2">
      <c r="A2560" s="475">
        <f t="shared" si="39"/>
        <v>2556</v>
      </c>
      <c r="B2560" s="462">
        <v>0.54775610618092574</v>
      </c>
      <c r="C2560" s="461">
        <v>10921.904719991289</v>
      </c>
      <c r="D2560" s="462">
        <v>0.65377618539309745</v>
      </c>
      <c r="E2560" s="462">
        <v>0.44640322711305869</v>
      </c>
      <c r="F2560" s="516">
        <v>2023.82</v>
      </c>
      <c r="G2560" s="464">
        <v>411795766802.17151</v>
      </c>
      <c r="H2560" s="461">
        <v>13284932.849463647</v>
      </c>
      <c r="I2560" s="464">
        <v>482154959153.98877</v>
      </c>
      <c r="J2560" s="462">
        <v>0.49330563042241093</v>
      </c>
      <c r="K2560" s="464">
        <v>11066400586.972591</v>
      </c>
      <c r="L2560" s="464">
        <v>0</v>
      </c>
      <c r="M2560" s="464">
        <v>422139578644.23676</v>
      </c>
      <c r="N2560" s="464">
        <v>93115537292.461563</v>
      </c>
      <c r="O2560" s="464">
        <v>18679.060399896454</v>
      </c>
      <c r="P2560" s="461">
        <v>546161.74416058301</v>
      </c>
      <c r="Q2560" s="461">
        <v>365555.71110740362</v>
      </c>
      <c r="R2560" s="464">
        <v>1332185750328.0686</v>
      </c>
      <c r="S2560" s="462">
        <v>0.64551175614308309</v>
      </c>
      <c r="T2560" s="462">
        <v>0.47366026084453827</v>
      </c>
      <c r="U2560" s="461">
        <v>16.902392195359838</v>
      </c>
      <c r="V2560" s="464">
        <v>11802777017189.658</v>
      </c>
      <c r="W2560" s="460">
        <v>3719.8435134076203</v>
      </c>
      <c r="X2560" s="463">
        <v>4.2991486567987611E-2</v>
      </c>
      <c r="Y2560" s="476">
        <v>2.0000000000000001E-4</v>
      </c>
    </row>
    <row r="2561" spans="1:25" x14ac:dyDescent="0.2">
      <c r="A2561" s="475">
        <f t="shared" si="39"/>
        <v>2557</v>
      </c>
      <c r="B2561" s="462">
        <v>0.35965685672445624</v>
      </c>
      <c r="C2561" s="461">
        <v>5332.1321512702225</v>
      </c>
      <c r="D2561" s="462">
        <v>1.2947588009638884</v>
      </c>
      <c r="E2561" s="462">
        <v>0.58244964740592853</v>
      </c>
      <c r="F2561" s="516">
        <v>2024.77</v>
      </c>
      <c r="G2561" s="464">
        <v>315048705266.85449</v>
      </c>
      <c r="H2561" s="461">
        <v>44534112.932927959</v>
      </c>
      <c r="I2561" s="464">
        <v>622332060416.94556</v>
      </c>
      <c r="J2561" s="462">
        <v>5.7110855495537294E-2</v>
      </c>
      <c r="K2561" s="464">
        <v>15591842007.320461</v>
      </c>
      <c r="L2561" s="464">
        <v>3008925725.1335816</v>
      </c>
      <c r="M2561" s="464">
        <v>197633639730.5817</v>
      </c>
      <c r="N2561" s="464">
        <v>3487390113.0722427</v>
      </c>
      <c r="O2561" s="464">
        <v>30165.026373054752</v>
      </c>
      <c r="P2561" s="461">
        <v>81787.069268417923</v>
      </c>
      <c r="Q2561" s="461">
        <v>15010.017317104481</v>
      </c>
      <c r="R2561" s="464">
        <v>1203186190294.4741</v>
      </c>
      <c r="S2561" s="462">
        <v>0.40986625459315729</v>
      </c>
      <c r="T2561" s="462">
        <v>0.24968088849865205</v>
      </c>
      <c r="U2561" s="461">
        <v>21.353383488445552</v>
      </c>
      <c r="V2561" s="464">
        <v>6752721466168.5283</v>
      </c>
      <c r="W2561" s="460">
        <v>2128.2119949461094</v>
      </c>
      <c r="X2561" s="463">
        <v>3.5720249202093546E-2</v>
      </c>
      <c r="Y2561" s="476">
        <v>2.0000000000000001E-4</v>
      </c>
    </row>
    <row r="2562" spans="1:25" x14ac:dyDescent="0.2">
      <c r="A2562" s="475">
        <f t="shared" si="39"/>
        <v>2558</v>
      </c>
      <c r="B2562" s="462">
        <v>0.42836170722953343</v>
      </c>
      <c r="C2562" s="461">
        <v>6380.5642796528728</v>
      </c>
      <c r="D2562" s="462">
        <v>0.50016786479142417</v>
      </c>
      <c r="E2562" s="462">
        <v>0.37807406472632671</v>
      </c>
      <c r="F2562" s="516">
        <v>2023.98</v>
      </c>
      <c r="G2562" s="464">
        <v>154605734689.65247</v>
      </c>
      <c r="H2562" s="461">
        <v>9290406.5006495714</v>
      </c>
      <c r="I2562" s="464">
        <v>288252377716.31354</v>
      </c>
      <c r="J2562" s="462">
        <v>0.34039234185855061</v>
      </c>
      <c r="K2562" s="464">
        <v>9235408747.3071136</v>
      </c>
      <c r="L2562" s="464">
        <v>0</v>
      </c>
      <c r="M2562" s="464">
        <v>195772104675.33545</v>
      </c>
      <c r="N2562" s="464">
        <v>118404978507.87039</v>
      </c>
      <c r="O2562" s="464">
        <v>23280.088189014277</v>
      </c>
      <c r="P2562" s="461">
        <v>606823.1559646891</v>
      </c>
      <c r="Q2562" s="461">
        <v>420715.13940437807</v>
      </c>
      <c r="R2562" s="464">
        <v>797370829594.63745</v>
      </c>
      <c r="S2562" s="462">
        <v>0.54888406093981512</v>
      </c>
      <c r="T2562" s="462">
        <v>0.32559576255609984</v>
      </c>
      <c r="U2562" s="461">
        <v>16.52021099489253</v>
      </c>
      <c r="V2562" s="464">
        <v>4791683479385.9014</v>
      </c>
      <c r="W2562" s="460">
        <v>1512.771080251084</v>
      </c>
      <c r="X2562" s="463">
        <v>4.3630070526690844E-2</v>
      </c>
      <c r="Y2562" s="476">
        <v>2.0000000000000001E-4</v>
      </c>
    </row>
    <row r="2563" spans="1:25" x14ac:dyDescent="0.2">
      <c r="A2563" s="475">
        <f t="shared" si="39"/>
        <v>2559</v>
      </c>
      <c r="B2563" s="462">
        <v>0.31207121360755408</v>
      </c>
      <c r="C2563" s="461">
        <v>8031.5210388361938</v>
      </c>
      <c r="D2563" s="462">
        <v>0.68616547134011707</v>
      </c>
      <c r="E2563" s="462">
        <v>0.52630959299158886</v>
      </c>
      <c r="F2563" s="516">
        <v>2024.68</v>
      </c>
      <c r="G2563" s="464">
        <v>92581094490.005539</v>
      </c>
      <c r="H2563" s="461">
        <v>13824657.845395468</v>
      </c>
      <c r="I2563" s="464">
        <v>419760419547.64575</v>
      </c>
      <c r="J2563" s="462">
        <v>0.31207121360755408</v>
      </c>
      <c r="K2563" s="464">
        <v>14242967222.983494</v>
      </c>
      <c r="L2563" s="464">
        <v>7856777882.9981556</v>
      </c>
      <c r="M2563" s="464">
        <v>80977532812.177322</v>
      </c>
      <c r="N2563" s="464">
        <v>8461524737.7021017</v>
      </c>
      <c r="O2563" s="464">
        <v>33393.177903820841</v>
      </c>
      <c r="P2563" s="461">
        <v>110701.03540472774</v>
      </c>
      <c r="Q2563" s="461">
        <v>37338.448601776283</v>
      </c>
      <c r="R2563" s="464">
        <v>621437686816.77966</v>
      </c>
      <c r="S2563" s="462">
        <v>0.44914276638691653</v>
      </c>
      <c r="T2563" s="462">
        <v>0.2936417208876872</v>
      </c>
      <c r="U2563" s="461">
        <v>15.98662516656467</v>
      </c>
      <c r="V2563" s="464">
        <v>3189194372960.7876</v>
      </c>
      <c r="W2563" s="460">
        <v>1005.2572037268365</v>
      </c>
      <c r="X2563" s="463">
        <v>4.6607713303218175E-2</v>
      </c>
      <c r="Y2563" s="476">
        <v>2.0000000000000001E-4</v>
      </c>
    </row>
    <row r="2564" spans="1:25" x14ac:dyDescent="0.2">
      <c r="A2564" s="475">
        <f t="shared" si="39"/>
        <v>2560</v>
      </c>
      <c r="B2564" s="462">
        <v>0.48727585868963225</v>
      </c>
      <c r="C2564" s="461">
        <v>7911.6270802124773</v>
      </c>
      <c r="D2564" s="462">
        <v>0.3962604623452739</v>
      </c>
      <c r="E2564" s="462">
        <v>0.47692187902776073</v>
      </c>
      <c r="F2564" s="516">
        <v>2024.2</v>
      </c>
      <c r="G2564" s="464">
        <v>113700237154.14226</v>
      </c>
      <c r="H2564" s="461">
        <v>7025405.9755422324</v>
      </c>
      <c r="I2564" s="464">
        <v>278785800240.04504</v>
      </c>
      <c r="J2564" s="462">
        <v>0.48727585868963219</v>
      </c>
      <c r="K2564" s="464">
        <v>13687679758.597435</v>
      </c>
      <c r="L2564" s="464">
        <v>11184456346.744341</v>
      </c>
      <c r="M2564" s="464">
        <v>133673946695.29253</v>
      </c>
      <c r="N2564" s="464">
        <v>72157952920.257843</v>
      </c>
      <c r="O2564" s="464">
        <v>26093.03079959454</v>
      </c>
      <c r="P2564" s="461">
        <v>428377.39945263148</v>
      </c>
      <c r="Q2564" s="461">
        <v>279559.37410890131</v>
      </c>
      <c r="R2564" s="464">
        <v>612543673167.2583</v>
      </c>
      <c r="S2564" s="462">
        <v>0.58882865040051502</v>
      </c>
      <c r="T2564" s="462">
        <v>0.40974471715952854</v>
      </c>
      <c r="U2564" s="461">
        <v>15.627344489888005</v>
      </c>
      <c r="V2564" s="464">
        <v>4417173824383.7646</v>
      </c>
      <c r="W2564" s="460">
        <v>1394.427714451874</v>
      </c>
      <c r="X2564" s="463">
        <v>4.5656517507076555E-2</v>
      </c>
      <c r="Y2564" s="476">
        <v>2.0000000000000001E-4</v>
      </c>
    </row>
    <row r="2565" spans="1:25" x14ac:dyDescent="0.2">
      <c r="A2565" s="475">
        <f t="shared" si="39"/>
        <v>2561</v>
      </c>
      <c r="B2565" s="462">
        <v>0.61981493478733962</v>
      </c>
      <c r="C2565" s="461">
        <v>4509.9811823514701</v>
      </c>
      <c r="D2565" s="462">
        <v>0.70740747005507931</v>
      </c>
      <c r="E2565" s="462">
        <v>0.55824465150749936</v>
      </c>
      <c r="F2565" s="516">
        <v>2025.46</v>
      </c>
      <c r="G2565" s="464">
        <v>280886896613.07758</v>
      </c>
      <c r="H2565" s="461">
        <v>16239817.875189826</v>
      </c>
      <c r="I2565" s="464">
        <v>505634647644.75598</v>
      </c>
      <c r="J2565" s="462">
        <v>0.3688161477286066</v>
      </c>
      <c r="K2565" s="464">
        <v>6356209993.0611</v>
      </c>
      <c r="L2565" s="464">
        <v>3060578198.7768412</v>
      </c>
      <c r="M2565" s="464">
        <v>152717325505.08469</v>
      </c>
      <c r="N2565" s="464">
        <v>28776511454.316547</v>
      </c>
      <c r="O2565" s="464">
        <v>25025.368170199628</v>
      </c>
      <c r="P2565" s="461">
        <v>198288.91843759565</v>
      </c>
      <c r="Q2565" s="461">
        <v>95738.03781005519</v>
      </c>
      <c r="R2565" s="464">
        <v>1016847156873.8918</v>
      </c>
      <c r="S2565" s="462">
        <v>0.56779561251472943</v>
      </c>
      <c r="T2565" s="462">
        <v>0.4290414736832398</v>
      </c>
      <c r="U2565" s="461">
        <v>16.84133323261344</v>
      </c>
      <c r="V2565" s="464">
        <v>8143677529974.6787</v>
      </c>
      <c r="W2565" s="460">
        <v>2569.8682610637461</v>
      </c>
      <c r="X2565" s="463">
        <v>4.3010927940840202E-2</v>
      </c>
      <c r="Y2565" s="476">
        <v>2.0000000000000001E-4</v>
      </c>
    </row>
    <row r="2566" spans="1:25" x14ac:dyDescent="0.2">
      <c r="A2566" s="475">
        <f t="shared" si="39"/>
        <v>2562</v>
      </c>
      <c r="B2566" s="462">
        <v>0.50091072826490612</v>
      </c>
      <c r="C2566" s="461">
        <v>4709.7893619819934</v>
      </c>
      <c r="D2566" s="462">
        <v>0.60375202326887645</v>
      </c>
      <c r="E2566" s="462">
        <v>0.26225752127852042</v>
      </c>
      <c r="F2566" s="516">
        <v>2024.88</v>
      </c>
      <c r="G2566" s="464">
        <v>337650724832.68848</v>
      </c>
      <c r="H2566" s="461">
        <v>12128864.163752113</v>
      </c>
      <c r="I2566" s="464">
        <v>383046965642.45715</v>
      </c>
      <c r="J2566" s="462">
        <v>0.39249088712093583</v>
      </c>
      <c r="K2566" s="464">
        <v>11930296893.328743</v>
      </c>
      <c r="L2566" s="464">
        <v>0</v>
      </c>
      <c r="M2566" s="464">
        <v>205685627748.76672</v>
      </c>
      <c r="N2566" s="464">
        <v>26425823605.331123</v>
      </c>
      <c r="O2566" s="464">
        <v>21948.836742602001</v>
      </c>
      <c r="P2566" s="461">
        <v>196330.80713847262</v>
      </c>
      <c r="Q2566" s="461">
        <v>96183.25675673614</v>
      </c>
      <c r="R2566" s="464">
        <v>906014300276.19788</v>
      </c>
      <c r="S2566" s="462">
        <v>0.60682571064546909</v>
      </c>
      <c r="T2566" s="462">
        <v>0.50471700670576369</v>
      </c>
      <c r="U2566" s="461">
        <v>17.393555691941256</v>
      </c>
      <c r="V2566" s="464">
        <v>8698886382677.9023</v>
      </c>
      <c r="W2566" s="460">
        <v>2746.8427587374313</v>
      </c>
      <c r="X2566" s="463">
        <v>4.2214766318501351E-2</v>
      </c>
      <c r="Y2566" s="476">
        <v>2.0000000000000001E-4</v>
      </c>
    </row>
    <row r="2567" spans="1:25" x14ac:dyDescent="0.2">
      <c r="A2567" s="475">
        <f t="shared" ref="A2567:A2630" si="40">A2566+1</f>
        <v>2563</v>
      </c>
      <c r="B2567" s="462">
        <v>0.46469176074011637</v>
      </c>
      <c r="C2567" s="461">
        <v>5535.2277744320245</v>
      </c>
      <c r="D2567" s="462">
        <v>0.79268583440458318</v>
      </c>
      <c r="E2567" s="462">
        <v>0.23304270539620522</v>
      </c>
      <c r="F2567" s="516">
        <v>2024.68</v>
      </c>
      <c r="G2567" s="464">
        <v>365493835480.13275</v>
      </c>
      <c r="H2567" s="461">
        <v>19191533.485964984</v>
      </c>
      <c r="I2567" s="464">
        <v>397616674391.06818</v>
      </c>
      <c r="J2567" s="462">
        <v>0.102017279042242</v>
      </c>
      <c r="K2567" s="464">
        <v>14631634186.832571</v>
      </c>
      <c r="L2567" s="464">
        <v>3884232875.8405952</v>
      </c>
      <c r="M2567" s="464">
        <v>216583231902.84454</v>
      </c>
      <c r="N2567" s="464">
        <v>70317475462.270721</v>
      </c>
      <c r="O2567" s="464">
        <v>31592.837973832229</v>
      </c>
      <c r="P2567" s="461">
        <v>399937.23895427887</v>
      </c>
      <c r="Q2567" s="461">
        <v>245167.15950628539</v>
      </c>
      <c r="R2567" s="464">
        <v>1049822809161.8911</v>
      </c>
      <c r="S2567" s="462">
        <v>0.49398391340858788</v>
      </c>
      <c r="T2567" s="462">
        <v>0.37432497268992004</v>
      </c>
      <c r="U2567" s="461">
        <v>18.51678527090198</v>
      </c>
      <c r="V2567" s="464">
        <v>7831607033274.2188</v>
      </c>
      <c r="W2567" s="460">
        <v>2469.9223912736766</v>
      </c>
      <c r="X2567" s="463">
        <v>4.0302397476130687E-2</v>
      </c>
      <c r="Y2567" s="476">
        <v>2.0000000000000001E-4</v>
      </c>
    </row>
    <row r="2568" spans="1:25" x14ac:dyDescent="0.2">
      <c r="A2568" s="475">
        <f t="shared" si="40"/>
        <v>2564</v>
      </c>
      <c r="B2568" s="462">
        <v>0.36464122194273202</v>
      </c>
      <c r="C2568" s="461">
        <v>4310.2079848907069</v>
      </c>
      <c r="D2568" s="462">
        <v>0.62034403844698671</v>
      </c>
      <c r="E2568" s="462">
        <v>0.59697204818385896</v>
      </c>
      <c r="F2568" s="516">
        <v>2024.21</v>
      </c>
      <c r="G2568" s="464">
        <v>223448765104.46283</v>
      </c>
      <c r="H2568" s="461">
        <v>13598386.91405913</v>
      </c>
      <c r="I2568" s="464">
        <v>376620161750.6886</v>
      </c>
      <c r="J2568" s="462">
        <v>0.36464122194273207</v>
      </c>
      <c r="K2568" s="464">
        <v>12484019068.349939</v>
      </c>
      <c r="L2568" s="464">
        <v>0</v>
      </c>
      <c r="M2568" s="464">
        <v>216602847851.84555</v>
      </c>
      <c r="N2568" s="464">
        <v>104592404621.34125</v>
      </c>
      <c r="O2568" s="464">
        <v>42783.508145562693</v>
      </c>
      <c r="P2568" s="461">
        <v>653692.71994559828</v>
      </c>
      <c r="Q2568" s="461">
        <v>454417.99149127916</v>
      </c>
      <c r="R2568" s="464">
        <v>1000611202026.0171</v>
      </c>
      <c r="S2568" s="462">
        <v>0.56917081074158704</v>
      </c>
      <c r="T2568" s="462">
        <v>0.3501861951947372</v>
      </c>
      <c r="U2568" s="461">
        <v>16.784959667835988</v>
      </c>
      <c r="V2568" s="464">
        <v>6532032632648.8135</v>
      </c>
      <c r="W2568" s="460">
        <v>2060.6338310103511</v>
      </c>
      <c r="X2568" s="463">
        <v>4.3069278130323081E-2</v>
      </c>
      <c r="Y2568" s="476">
        <v>2.0000000000000001E-4</v>
      </c>
    </row>
    <row r="2569" spans="1:25" x14ac:dyDescent="0.2">
      <c r="A2569" s="475">
        <f t="shared" si="40"/>
        <v>2565</v>
      </c>
      <c r="B2569" s="462">
        <v>0.66386553924674363</v>
      </c>
      <c r="C2569" s="461">
        <v>3111.1127053942064</v>
      </c>
      <c r="D2569" s="462">
        <v>0.6752963803412696</v>
      </c>
      <c r="E2569" s="462">
        <v>0.30802078251076292</v>
      </c>
      <c r="F2569" s="516">
        <v>2024.16</v>
      </c>
      <c r="G2569" s="464">
        <v>348513253586.52411</v>
      </c>
      <c r="H2569" s="461">
        <v>15014658.770307217</v>
      </c>
      <c r="I2569" s="464">
        <v>332463049513.42621</v>
      </c>
      <c r="J2569" s="462">
        <v>0.16093312155373751</v>
      </c>
      <c r="K2569" s="464">
        <v>7221165386.9287577</v>
      </c>
      <c r="L2569" s="464">
        <v>994826459.77907896</v>
      </c>
      <c r="M2569" s="464">
        <v>257493728972.71756</v>
      </c>
      <c r="N2569" s="464">
        <v>55022740958.906036</v>
      </c>
      <c r="O2569" s="464">
        <v>16483.838446558882</v>
      </c>
      <c r="P2569" s="461">
        <v>334850.46647152666</v>
      </c>
      <c r="Q2569" s="461">
        <v>197950.32873460551</v>
      </c>
      <c r="R2569" s="464">
        <v>1008958070084.9934</v>
      </c>
      <c r="S2569" s="462">
        <v>0.55800252817009088</v>
      </c>
      <c r="T2569" s="462">
        <v>0.37394770082812029</v>
      </c>
      <c r="U2569" s="461">
        <v>18.510687649967039</v>
      </c>
      <c r="V2569" s="464">
        <v>7533070795239.7578</v>
      </c>
      <c r="W2569" s="460">
        <v>2378.6115078753319</v>
      </c>
      <c r="X2569" s="463">
        <v>4.0277478900759334E-2</v>
      </c>
      <c r="Y2569" s="476">
        <v>2.0000000000000001E-4</v>
      </c>
    </row>
    <row r="2570" spans="1:25" x14ac:dyDescent="0.2">
      <c r="A2570" s="475">
        <f t="shared" si="40"/>
        <v>2566</v>
      </c>
      <c r="B2570" s="462">
        <v>0.43774315409354292</v>
      </c>
      <c r="C2570" s="461">
        <v>5738.298764493371</v>
      </c>
      <c r="D2570" s="462">
        <v>0.89174883039414077</v>
      </c>
      <c r="E2570" s="462">
        <v>0.49969447004793005</v>
      </c>
      <c r="F2570" s="516">
        <v>2024.02</v>
      </c>
      <c r="G2570" s="464">
        <v>120541301175.77007</v>
      </c>
      <c r="H2570" s="461">
        <v>23694275.812910069</v>
      </c>
      <c r="I2570" s="464">
        <v>670499777018.80298</v>
      </c>
      <c r="J2570" s="462">
        <v>0.36012160598724741</v>
      </c>
      <c r="K2570" s="464">
        <v>31820249318.697746</v>
      </c>
      <c r="L2570" s="464">
        <v>18428660920.647984</v>
      </c>
      <c r="M2570" s="464">
        <v>104360939748.0706</v>
      </c>
      <c r="N2570" s="464">
        <v>89723707937.940979</v>
      </c>
      <c r="O2570" s="464">
        <v>29953.375309741848</v>
      </c>
      <c r="P2570" s="461">
        <v>488331.95872005692</v>
      </c>
      <c r="Q2570" s="461">
        <v>311626.44224750798</v>
      </c>
      <c r="R2570" s="464">
        <v>1082354502189.9749</v>
      </c>
      <c r="S2570" s="462">
        <v>0.47171546854771818</v>
      </c>
      <c r="T2570" s="462">
        <v>0.30176880335867401</v>
      </c>
      <c r="U2570" s="461">
        <v>15.064902723793033</v>
      </c>
      <c r="V2570" s="464">
        <v>5463431535193.0381</v>
      </c>
      <c r="W2570" s="460">
        <v>1724.5756738389091</v>
      </c>
      <c r="X2570" s="463">
        <v>4.8038450245892865E-2</v>
      </c>
      <c r="Y2570" s="476">
        <v>2.0000000000000001E-4</v>
      </c>
    </row>
    <row r="2571" spans="1:25" x14ac:dyDescent="0.2">
      <c r="A2571" s="475">
        <f t="shared" si="40"/>
        <v>2567</v>
      </c>
      <c r="B2571" s="462">
        <v>0.56421112207797208</v>
      </c>
      <c r="C2571" s="461">
        <v>6062.7949423154187</v>
      </c>
      <c r="D2571" s="462">
        <v>0.52795232941809456</v>
      </c>
      <c r="E2571" s="462">
        <v>0.59283975608761252</v>
      </c>
      <c r="F2571" s="516">
        <v>2025.33</v>
      </c>
      <c r="G2571" s="464">
        <v>82984999850.503433</v>
      </c>
      <c r="H2571" s="461">
        <v>10162740.796645282</v>
      </c>
      <c r="I2571" s="464">
        <v>285648005787.83875</v>
      </c>
      <c r="J2571" s="462">
        <v>0.39796842313148773</v>
      </c>
      <c r="K2571" s="464">
        <v>10294325274.631399</v>
      </c>
      <c r="L2571" s="464">
        <v>4376357227.2793665</v>
      </c>
      <c r="M2571" s="464">
        <v>84252779690.497513</v>
      </c>
      <c r="N2571" s="464">
        <v>38778467729.423286</v>
      </c>
      <c r="O2571" s="464">
        <v>21072.869625818705</v>
      </c>
      <c r="P2571" s="461">
        <v>301106.6248206165</v>
      </c>
      <c r="Q2571" s="461">
        <v>175781.34706736385</v>
      </c>
      <c r="R2571" s="464">
        <v>521803451499.07733</v>
      </c>
      <c r="S2571" s="462">
        <v>0.52839115583819984</v>
      </c>
      <c r="T2571" s="462">
        <v>0.3466532146610572</v>
      </c>
      <c r="U2571" s="461">
        <v>15.671568917012388</v>
      </c>
      <c r="V2571" s="464">
        <v>3213416188275.1123</v>
      </c>
      <c r="W2571" s="460">
        <v>1014.7430625740832</v>
      </c>
      <c r="X2571" s="463">
        <v>4.5386876601403843E-2</v>
      </c>
      <c r="Y2571" s="476">
        <v>2.0000000000000001E-4</v>
      </c>
    </row>
    <row r="2572" spans="1:25" x14ac:dyDescent="0.2">
      <c r="A2572" s="475">
        <f t="shared" si="40"/>
        <v>2568</v>
      </c>
      <c r="B2572" s="462">
        <v>0.53315014753801693</v>
      </c>
      <c r="C2572" s="461">
        <v>5944.4568183066222</v>
      </c>
      <c r="D2572" s="462">
        <v>0.99335456380622678</v>
      </c>
      <c r="E2572" s="462">
        <v>0.45956517635295152</v>
      </c>
      <c r="F2572" s="516">
        <v>2024.36</v>
      </c>
      <c r="G2572" s="464">
        <v>188738581877.68451</v>
      </c>
      <c r="H2572" s="461">
        <v>27967341.554892343</v>
      </c>
      <c r="I2572" s="464">
        <v>407581242018.05463</v>
      </c>
      <c r="J2572" s="462">
        <v>4.1064637561832096E-2</v>
      </c>
      <c r="K2572" s="464">
        <v>13505402371.433624</v>
      </c>
      <c r="L2572" s="464">
        <v>6570493254.3164568</v>
      </c>
      <c r="M2572" s="464">
        <v>143626557537.07056</v>
      </c>
      <c r="N2572" s="464">
        <v>4935268184.9893408</v>
      </c>
      <c r="O2572" s="464">
        <v>35779.61352781162</v>
      </c>
      <c r="P2572" s="461">
        <v>90427.5</v>
      </c>
      <c r="Q2572" s="461">
        <v>22075.875</v>
      </c>
      <c r="R2572" s="464">
        <v>825185978952.57214</v>
      </c>
      <c r="S2572" s="462">
        <v>0.41798839541650096</v>
      </c>
      <c r="T2572" s="462">
        <v>0.23793534538805253</v>
      </c>
      <c r="U2572" s="461">
        <v>19.916409818135907</v>
      </c>
      <c r="V2572" s="464">
        <v>4146474897330.0913</v>
      </c>
      <c r="W2572" s="460">
        <v>1308.2432499625295</v>
      </c>
      <c r="X2572" s="463">
        <v>3.8256151088099176E-2</v>
      </c>
      <c r="Y2572" s="476">
        <v>2.0000000000000001E-4</v>
      </c>
    </row>
    <row r="2573" spans="1:25" x14ac:dyDescent="0.2">
      <c r="A2573" s="475">
        <f t="shared" si="40"/>
        <v>2569</v>
      </c>
      <c r="B2573" s="462">
        <v>0.35832836990245331</v>
      </c>
      <c r="C2573" s="461">
        <v>4686.2245271183019</v>
      </c>
      <c r="D2573" s="462">
        <v>0.63573651926010677</v>
      </c>
      <c r="E2573" s="462">
        <v>0.5428688003221982</v>
      </c>
      <c r="F2573" s="516">
        <v>2024.95</v>
      </c>
      <c r="G2573" s="464">
        <v>190116237997.27203</v>
      </c>
      <c r="H2573" s="461">
        <v>13783797.775322238</v>
      </c>
      <c r="I2573" s="464">
        <v>378456292971.80377</v>
      </c>
      <c r="J2573" s="462">
        <v>0.35832836990245331</v>
      </c>
      <c r="K2573" s="464">
        <v>10108623292.450851</v>
      </c>
      <c r="L2573" s="464">
        <v>0</v>
      </c>
      <c r="M2573" s="464">
        <v>230945949816.85815</v>
      </c>
      <c r="N2573" s="464">
        <v>50645507963.573273</v>
      </c>
      <c r="O2573" s="464">
        <v>13212.945448280721</v>
      </c>
      <c r="P2573" s="461">
        <v>343090.09806614486</v>
      </c>
      <c r="Q2573" s="461">
        <v>205311.14406629818</v>
      </c>
      <c r="R2573" s="464">
        <v>982777087439.84753</v>
      </c>
      <c r="S2573" s="462">
        <v>0.59565027586736163</v>
      </c>
      <c r="T2573" s="462">
        <v>0.29970816665315647</v>
      </c>
      <c r="U2573" s="461">
        <v>16.838324159406866</v>
      </c>
      <c r="V2573" s="464">
        <v>5414444237417.3486</v>
      </c>
      <c r="W2573" s="460">
        <v>1708.8092722614563</v>
      </c>
      <c r="X2573" s="463">
        <v>4.3693681113528983E-2</v>
      </c>
      <c r="Y2573" s="476">
        <v>2.0000000000000001E-4</v>
      </c>
    </row>
    <row r="2574" spans="1:25" x14ac:dyDescent="0.2">
      <c r="A2574" s="475">
        <f t="shared" si="40"/>
        <v>2570</v>
      </c>
      <c r="B2574" s="462">
        <v>0.4811940079151103</v>
      </c>
      <c r="C2574" s="461">
        <v>1500</v>
      </c>
      <c r="D2574" s="462">
        <v>0.21279494742312943</v>
      </c>
      <c r="E2574" s="462">
        <v>0.36301091603467972</v>
      </c>
      <c r="F2574" s="516">
        <v>2023.75</v>
      </c>
      <c r="G2574" s="464">
        <v>185857916262.00217</v>
      </c>
      <c r="H2574" s="461">
        <v>3593636.3732554875</v>
      </c>
      <c r="I2574" s="464">
        <v>182616407652.48935</v>
      </c>
      <c r="J2574" s="462">
        <v>0.48119400791511024</v>
      </c>
      <c r="K2574" s="464">
        <v>4651573940.1574554</v>
      </c>
      <c r="L2574" s="464">
        <v>0</v>
      </c>
      <c r="M2574" s="464">
        <v>175834383313.64893</v>
      </c>
      <c r="N2574" s="464">
        <v>318790370740.51538</v>
      </c>
      <c r="O2574" s="464">
        <v>21772.767027728387</v>
      </c>
      <c r="P2574" s="461">
        <v>1539797.8412366014</v>
      </c>
      <c r="Q2574" s="461">
        <v>1069340.4329786396</v>
      </c>
      <c r="R2574" s="464">
        <v>818516852904.80029</v>
      </c>
      <c r="S2574" s="462">
        <v>0.51713471324776694</v>
      </c>
      <c r="T2574" s="462">
        <v>0.39941409836094371</v>
      </c>
      <c r="U2574" s="461">
        <v>16.400136564766377</v>
      </c>
      <c r="V2574" s="464">
        <v>5942156634870.665</v>
      </c>
      <c r="W2574" s="460">
        <v>1875.8902050567126</v>
      </c>
      <c r="X2574" s="463">
        <v>4.4147781470672061E-2</v>
      </c>
      <c r="Y2574" s="476">
        <v>2.0000000000000001E-4</v>
      </c>
    </row>
    <row r="2575" spans="1:25" x14ac:dyDescent="0.2">
      <c r="A2575" s="475">
        <f t="shared" si="40"/>
        <v>2571</v>
      </c>
      <c r="B2575" s="462">
        <v>0.44121066442514006</v>
      </c>
      <c r="C2575" s="461">
        <v>1500</v>
      </c>
      <c r="D2575" s="462">
        <v>0.40145824003851155</v>
      </c>
      <c r="E2575" s="462">
        <v>0.4476336344230582</v>
      </c>
      <c r="F2575" s="516">
        <v>2026.68</v>
      </c>
      <c r="G2575" s="464">
        <v>56562913934.085625</v>
      </c>
      <c r="H2575" s="461">
        <v>7404539.2974055549</v>
      </c>
      <c r="I2575" s="464">
        <v>202648089461.08331</v>
      </c>
      <c r="J2575" s="462">
        <v>0.29503414037333409</v>
      </c>
      <c r="K2575" s="464">
        <v>10315105489.368492</v>
      </c>
      <c r="L2575" s="464">
        <v>10365121065.759369</v>
      </c>
      <c r="M2575" s="464">
        <v>19464246995.715057</v>
      </c>
      <c r="N2575" s="464">
        <v>104815103776.4614</v>
      </c>
      <c r="O2575" s="464">
        <v>19742.485842349568</v>
      </c>
      <c r="P2575" s="461">
        <v>689532.12031046115</v>
      </c>
      <c r="Q2575" s="461">
        <v>412776.08770774934</v>
      </c>
      <c r="R2575" s="464">
        <v>461215804222.12158</v>
      </c>
      <c r="S2575" s="462">
        <v>0.44439140241704661</v>
      </c>
      <c r="T2575" s="462">
        <v>0.25091642982384815</v>
      </c>
      <c r="U2575" s="461">
        <v>15.777726215631747</v>
      </c>
      <c r="V2575" s="464">
        <v>2074755281351.6543</v>
      </c>
      <c r="W2575" s="460">
        <v>654.64525180356759</v>
      </c>
      <c r="X2575" s="463">
        <v>4.4898280156306064E-2</v>
      </c>
      <c r="Y2575" s="476">
        <v>2.0000000000000001E-4</v>
      </c>
    </row>
    <row r="2576" spans="1:25" x14ac:dyDescent="0.2">
      <c r="A2576" s="475">
        <f t="shared" si="40"/>
        <v>2572</v>
      </c>
      <c r="B2576" s="462">
        <v>0.48276347360925753</v>
      </c>
      <c r="C2576" s="461">
        <v>5328.9644215876824</v>
      </c>
      <c r="D2576" s="462">
        <v>0.35416200122665409</v>
      </c>
      <c r="E2576" s="462">
        <v>0.7</v>
      </c>
      <c r="F2576" s="516">
        <v>2023.75</v>
      </c>
      <c r="G2576" s="464">
        <v>189892403740.6824</v>
      </c>
      <c r="H2576" s="461">
        <v>6189134.3153326167</v>
      </c>
      <c r="I2576" s="464">
        <v>231583835407.15503</v>
      </c>
      <c r="J2576" s="462">
        <v>0.48276347360925753</v>
      </c>
      <c r="K2576" s="464">
        <v>98983425.151900992</v>
      </c>
      <c r="L2576" s="464">
        <v>0</v>
      </c>
      <c r="M2576" s="464">
        <v>235338537958.90344</v>
      </c>
      <c r="N2576" s="464">
        <v>19494998271.603588</v>
      </c>
      <c r="O2576" s="464">
        <v>26868.477703021079</v>
      </c>
      <c r="P2576" s="461">
        <v>227018.94225860792</v>
      </c>
      <c r="Q2576" s="461">
        <v>99552.402370105687</v>
      </c>
      <c r="R2576" s="464">
        <v>703602875009.92126</v>
      </c>
      <c r="S2576" s="462">
        <v>0.67870228151930034</v>
      </c>
      <c r="T2576" s="462">
        <v>0.40083257360524299</v>
      </c>
      <c r="U2576" s="461">
        <v>17.039360715848996</v>
      </c>
      <c r="V2576" s="464">
        <v>5387026921526.0557</v>
      </c>
      <c r="W2576" s="460">
        <v>1700.5879058896073</v>
      </c>
      <c r="X2576" s="463">
        <v>4.1946311187023723E-2</v>
      </c>
      <c r="Y2576" s="476">
        <v>2.0000000000000001E-4</v>
      </c>
    </row>
    <row r="2577" spans="1:25" x14ac:dyDescent="0.2">
      <c r="A2577" s="475">
        <f t="shared" si="40"/>
        <v>2573</v>
      </c>
      <c r="B2577" s="462">
        <v>0.53364421475501789</v>
      </c>
      <c r="C2577" s="461">
        <v>4812.3160267210751</v>
      </c>
      <c r="D2577" s="462">
        <v>0.90870103904184107</v>
      </c>
      <c r="E2577" s="462">
        <v>0.44883692926419927</v>
      </c>
      <c r="F2577" s="516">
        <v>2027.73</v>
      </c>
      <c r="G2577" s="464">
        <v>85747716597.200302</v>
      </c>
      <c r="H2577" s="461">
        <v>25129453.601475406</v>
      </c>
      <c r="I2577" s="464">
        <v>612107269147.53772</v>
      </c>
      <c r="J2577" s="462">
        <v>0.42024306923983334</v>
      </c>
      <c r="K2577" s="464">
        <v>54578964691.768066</v>
      </c>
      <c r="L2577" s="464">
        <v>104733943252.60832</v>
      </c>
      <c r="M2577" s="464">
        <v>0</v>
      </c>
      <c r="N2577" s="464">
        <v>41984403225.455078</v>
      </c>
      <c r="O2577" s="464">
        <v>38377.863796828817</v>
      </c>
      <c r="P2577" s="461">
        <v>331787.88464675215</v>
      </c>
      <c r="Q2577" s="461">
        <v>189959.4500972025</v>
      </c>
      <c r="R2577" s="464">
        <v>837567036567.73975</v>
      </c>
      <c r="S2577" s="462">
        <v>0.47470634676596285</v>
      </c>
      <c r="T2577" s="462">
        <v>0.38442567127706079</v>
      </c>
      <c r="U2577" s="461">
        <v>14.346342157319899</v>
      </c>
      <c r="V2577" s="464">
        <v>5218435645243.082</v>
      </c>
      <c r="W2577" s="460">
        <v>1646.0109184253611</v>
      </c>
      <c r="X2577" s="463">
        <v>4.9500248276078969E-2</v>
      </c>
      <c r="Y2577" s="476">
        <v>2.0000000000000001E-4</v>
      </c>
    </row>
    <row r="2578" spans="1:25" x14ac:dyDescent="0.2">
      <c r="A2578" s="475">
        <f t="shared" si="40"/>
        <v>2574</v>
      </c>
      <c r="B2578" s="462">
        <v>0.61157773329001308</v>
      </c>
      <c r="C2578" s="461">
        <v>6210.8175377981779</v>
      </c>
      <c r="D2578" s="462">
        <v>0.63292223775774936</v>
      </c>
      <c r="E2578" s="462">
        <v>0.58791881761374887</v>
      </c>
      <c r="F2578" s="516">
        <v>2023.75</v>
      </c>
      <c r="G2578" s="464">
        <v>253670605161.89243</v>
      </c>
      <c r="H2578" s="461">
        <v>12843508.201878211</v>
      </c>
      <c r="I2578" s="464">
        <v>394290973599.6759</v>
      </c>
      <c r="J2578" s="462">
        <v>0.47453894166627175</v>
      </c>
      <c r="K2578" s="464">
        <v>4266920934.9873328</v>
      </c>
      <c r="L2578" s="464">
        <v>0</v>
      </c>
      <c r="M2578" s="464">
        <v>210259305287.2388</v>
      </c>
      <c r="N2578" s="464">
        <v>24854005846.349125</v>
      </c>
      <c r="O2578" s="464">
        <v>29150.968618337803</v>
      </c>
      <c r="P2578" s="461">
        <v>221695.51296522189</v>
      </c>
      <c r="Q2578" s="461">
        <v>113980.76108913866</v>
      </c>
      <c r="R2578" s="464">
        <v>865431492825.40625</v>
      </c>
      <c r="S2578" s="462">
        <v>0.63222095419199809</v>
      </c>
      <c r="T2578" s="462">
        <v>0.45730123491631774</v>
      </c>
      <c r="U2578" s="461">
        <v>16.83131699998729</v>
      </c>
      <c r="V2578" s="464">
        <v>7482260481582.3613</v>
      </c>
      <c r="W2578" s="460">
        <v>2360.9383183569739</v>
      </c>
      <c r="X2578" s="463">
        <v>4.2419510915202012E-2</v>
      </c>
      <c r="Y2578" s="476">
        <v>2.0000000000000001E-4</v>
      </c>
    </row>
    <row r="2579" spans="1:25" x14ac:dyDescent="0.2">
      <c r="A2579" s="475">
        <f t="shared" si="40"/>
        <v>2575</v>
      </c>
      <c r="B2579" s="462">
        <v>0.47244831158990264</v>
      </c>
      <c r="C2579" s="461">
        <v>4888.2345380489196</v>
      </c>
      <c r="D2579" s="462">
        <v>0.58564579381966575</v>
      </c>
      <c r="E2579" s="462">
        <v>0.40656675655856889</v>
      </c>
      <c r="F2579" s="516">
        <v>2024.56</v>
      </c>
      <c r="G2579" s="464">
        <v>183402395875.87186</v>
      </c>
      <c r="H2579" s="461">
        <v>11799888.082021073</v>
      </c>
      <c r="I2579" s="464">
        <v>398031490688.74213</v>
      </c>
      <c r="J2579" s="462">
        <v>0.44788572680924188</v>
      </c>
      <c r="K2579" s="464">
        <v>13781893925.475605</v>
      </c>
      <c r="L2579" s="464">
        <v>8137639607.8908224</v>
      </c>
      <c r="M2579" s="464">
        <v>156283434432.7886</v>
      </c>
      <c r="N2579" s="464">
        <v>47818241508.283928</v>
      </c>
      <c r="O2579" s="464">
        <v>24907.448260614041</v>
      </c>
      <c r="P2579" s="461">
        <v>311398.80147971271</v>
      </c>
      <c r="Q2579" s="461">
        <v>182222.49888607685</v>
      </c>
      <c r="R2579" s="464">
        <v>863874251662.46216</v>
      </c>
      <c r="S2579" s="462">
        <v>0.6000108739654707</v>
      </c>
      <c r="T2579" s="462">
        <v>0.39133312559514921</v>
      </c>
      <c r="U2579" s="461">
        <v>16.20465186006134</v>
      </c>
      <c r="V2579" s="464">
        <v>6061366879276.7275</v>
      </c>
      <c r="W2579" s="460">
        <v>1911.8844275212346</v>
      </c>
      <c r="X2579" s="463">
        <v>4.4876107429509697E-2</v>
      </c>
      <c r="Y2579" s="476">
        <v>2.0000000000000001E-4</v>
      </c>
    </row>
    <row r="2580" spans="1:25" x14ac:dyDescent="0.2">
      <c r="A2580" s="475">
        <f t="shared" si="40"/>
        <v>2576</v>
      </c>
      <c r="B2580" s="462">
        <v>0.59497149221136336</v>
      </c>
      <c r="C2580" s="461">
        <v>3158.0919599870449</v>
      </c>
      <c r="D2580" s="462">
        <v>0.56035349959585612</v>
      </c>
      <c r="E2580" s="462">
        <v>0.3856923900431164</v>
      </c>
      <c r="F2580" s="516">
        <v>2024.32</v>
      </c>
      <c r="G2580" s="464">
        <v>216496398144.07144</v>
      </c>
      <c r="H2580" s="461">
        <v>11512274.128964501</v>
      </c>
      <c r="I2580" s="464">
        <v>309751072263.69922</v>
      </c>
      <c r="J2580" s="462">
        <v>0.30412561765000989</v>
      </c>
      <c r="K2580" s="464">
        <v>8606725867.2606735</v>
      </c>
      <c r="L2580" s="464">
        <v>0</v>
      </c>
      <c r="M2580" s="464">
        <v>174555188934.46252</v>
      </c>
      <c r="N2580" s="464">
        <v>19626012362.489697</v>
      </c>
      <c r="O2580" s="464">
        <v>39047.419311255275</v>
      </c>
      <c r="P2580" s="461">
        <v>163306.40496068104</v>
      </c>
      <c r="Q2580" s="461">
        <v>73557.631549349637</v>
      </c>
      <c r="R2580" s="464">
        <v>798147877687.33972</v>
      </c>
      <c r="S2580" s="462">
        <v>0.59024636530351215</v>
      </c>
      <c r="T2580" s="462">
        <v>0.35815833234887706</v>
      </c>
      <c r="U2580" s="461">
        <v>17.499673353199373</v>
      </c>
      <c r="V2580" s="464">
        <v>5575195135421.1465</v>
      </c>
      <c r="W2580" s="460">
        <v>1755.8532094497309</v>
      </c>
      <c r="X2580" s="463">
        <v>4.1258798589395948E-2</v>
      </c>
      <c r="Y2580" s="476">
        <v>2.0000000000000001E-4</v>
      </c>
    </row>
    <row r="2581" spans="1:25" x14ac:dyDescent="0.2">
      <c r="A2581" s="475">
        <f t="shared" si="40"/>
        <v>2577</v>
      </c>
      <c r="B2581" s="462">
        <v>0.30534609017099223</v>
      </c>
      <c r="C2581" s="461">
        <v>3009.2556560332605</v>
      </c>
      <c r="D2581" s="462">
        <v>0.46527687549213681</v>
      </c>
      <c r="E2581" s="462">
        <v>0.28020906998228357</v>
      </c>
      <c r="F2581" s="516">
        <v>2024.88</v>
      </c>
      <c r="G2581" s="464">
        <v>196369925018.62677</v>
      </c>
      <c r="H2581" s="461">
        <v>8729274.7554665003</v>
      </c>
      <c r="I2581" s="464">
        <v>288423324818.92096</v>
      </c>
      <c r="J2581" s="462">
        <v>0.30534609017099223</v>
      </c>
      <c r="K2581" s="464">
        <v>1277972889.7992804</v>
      </c>
      <c r="L2581" s="464">
        <v>0</v>
      </c>
      <c r="M2581" s="464">
        <v>206573666446.95755</v>
      </c>
      <c r="N2581" s="464">
        <v>24959670110.189789</v>
      </c>
      <c r="O2581" s="464">
        <v>24925.192978154155</v>
      </c>
      <c r="P2581" s="461">
        <v>210124.73810823349</v>
      </c>
      <c r="Q2581" s="461">
        <v>92601.675753851072</v>
      </c>
      <c r="R2581" s="464">
        <v>789611106654.20276</v>
      </c>
      <c r="S2581" s="462">
        <v>0.60037898719297678</v>
      </c>
      <c r="T2581" s="462">
        <v>0.33088674819234754</v>
      </c>
      <c r="U2581" s="461">
        <v>17.503161414938841</v>
      </c>
      <c r="V2581" s="464">
        <v>5057939019459.21</v>
      </c>
      <c r="W2581" s="460">
        <v>1596.0590234213191</v>
      </c>
      <c r="X2581" s="463">
        <v>4.1542820141275978E-2</v>
      </c>
      <c r="Y2581" s="476">
        <v>2.0000000000000001E-4</v>
      </c>
    </row>
    <row r="2582" spans="1:25" x14ac:dyDescent="0.2">
      <c r="A2582" s="475">
        <f t="shared" si="40"/>
        <v>2578</v>
      </c>
      <c r="B2582" s="462">
        <v>0.53705201713401507</v>
      </c>
      <c r="C2582" s="461">
        <v>3239.5443625657654</v>
      </c>
      <c r="D2582" s="462">
        <v>0.88874695227469946</v>
      </c>
      <c r="E2582" s="462">
        <v>0.25617607152231903</v>
      </c>
      <c r="F2582" s="516">
        <v>2023.75</v>
      </c>
      <c r="G2582" s="464">
        <v>652195536423.495</v>
      </c>
      <c r="H2582" s="461">
        <v>25555686.600343537</v>
      </c>
      <c r="I2582" s="464">
        <v>648061343016.3252</v>
      </c>
      <c r="J2582" s="462">
        <v>0.4295096695028412</v>
      </c>
      <c r="K2582" s="464">
        <v>21804349196.494514</v>
      </c>
      <c r="L2582" s="464">
        <v>0</v>
      </c>
      <c r="M2582" s="464">
        <v>731505973551.94287</v>
      </c>
      <c r="N2582" s="464">
        <v>22335259554.176567</v>
      </c>
      <c r="O2582" s="464">
        <v>32375.136077486291</v>
      </c>
      <c r="P2582" s="461">
        <v>203536.74792366868</v>
      </c>
      <c r="Q2582" s="461">
        <v>96350.074060537503</v>
      </c>
      <c r="R2582" s="464">
        <v>2282676146817.2656</v>
      </c>
      <c r="S2582" s="462">
        <v>0.68540044950159973</v>
      </c>
      <c r="T2582" s="462">
        <v>0.38356511158623058</v>
      </c>
      <c r="U2582" s="461">
        <v>17.438311096246387</v>
      </c>
      <c r="V2582" s="464">
        <v>16760666548939.617</v>
      </c>
      <c r="W2582" s="460">
        <v>5292.1751043750883</v>
      </c>
      <c r="X2582" s="463">
        <v>4.1692910938636217E-2</v>
      </c>
      <c r="Y2582" s="476">
        <v>2.0000000000000001E-4</v>
      </c>
    </row>
    <row r="2583" spans="1:25" x14ac:dyDescent="0.2">
      <c r="A2583" s="475">
        <f t="shared" si="40"/>
        <v>2579</v>
      </c>
      <c r="B2583" s="462">
        <v>0.47966448496987657</v>
      </c>
      <c r="C2583" s="461">
        <v>5961.4545831207452</v>
      </c>
      <c r="D2583" s="462">
        <v>1.1080943167838089</v>
      </c>
      <c r="E2583" s="462">
        <v>0.34588814073261998</v>
      </c>
      <c r="F2583" s="516">
        <v>2026.06</v>
      </c>
      <c r="G2583" s="464">
        <v>275093479902.69104</v>
      </c>
      <c r="H2583" s="461">
        <v>37811104.128488392</v>
      </c>
      <c r="I2583" s="464">
        <v>702363474862.2179</v>
      </c>
      <c r="J2583" s="462">
        <v>8.1318358460090057E-2</v>
      </c>
      <c r="K2583" s="464">
        <v>41153739704.242561</v>
      </c>
      <c r="L2583" s="464">
        <v>84267677196.281754</v>
      </c>
      <c r="M2583" s="464">
        <v>73495088113.059006</v>
      </c>
      <c r="N2583" s="464">
        <v>106988148999.6368</v>
      </c>
      <c r="O2583" s="464">
        <v>32367.954675488956</v>
      </c>
      <c r="P2583" s="461">
        <v>565094.92561582627</v>
      </c>
      <c r="Q2583" s="461">
        <v>365785.945493999</v>
      </c>
      <c r="R2583" s="464">
        <v>1236378714578.5457</v>
      </c>
      <c r="S2583" s="462">
        <v>0.33878217877986855</v>
      </c>
      <c r="T2583" s="462">
        <v>0.23437519560731743</v>
      </c>
      <c r="U2583" s="461">
        <v>19.578486919488764</v>
      </c>
      <c r="V2583" s="464">
        <v>6009365678195.0039</v>
      </c>
      <c r="W2583" s="460">
        <v>1895.9964419470887</v>
      </c>
      <c r="X2583" s="463">
        <v>3.8426756590373576E-2</v>
      </c>
      <c r="Y2583" s="476">
        <v>2.0000000000000001E-4</v>
      </c>
    </row>
    <row r="2584" spans="1:25" x14ac:dyDescent="0.2">
      <c r="A2584" s="475">
        <f t="shared" si="40"/>
        <v>2580</v>
      </c>
      <c r="B2584" s="462">
        <v>0.53200466067636665</v>
      </c>
      <c r="C2584" s="461">
        <v>5744.472377385131</v>
      </c>
      <c r="D2584" s="462">
        <v>0.64697431856685106</v>
      </c>
      <c r="E2584" s="462">
        <v>0.53631879730466914</v>
      </c>
      <c r="F2584" s="516">
        <v>2024.84</v>
      </c>
      <c r="G2584" s="464">
        <v>236871596437.27225</v>
      </c>
      <c r="H2584" s="461">
        <v>13436510.129076283</v>
      </c>
      <c r="I2584" s="464">
        <v>396714052311.3573</v>
      </c>
      <c r="J2584" s="462">
        <v>0.360288101005527</v>
      </c>
      <c r="K2584" s="464">
        <v>4321475232.0027533</v>
      </c>
      <c r="L2584" s="464">
        <v>0</v>
      </c>
      <c r="M2584" s="464">
        <v>163984938336.75958</v>
      </c>
      <c r="N2584" s="464">
        <v>49170719256.721031</v>
      </c>
      <c r="O2584" s="464">
        <v>35128.593810644365</v>
      </c>
      <c r="P2584" s="461">
        <v>311026.30898452993</v>
      </c>
      <c r="Q2584" s="461">
        <v>180424.66959977217</v>
      </c>
      <c r="R2584" s="464">
        <v>860828369598.86389</v>
      </c>
      <c r="S2584" s="462">
        <v>0.56415076697403221</v>
      </c>
      <c r="T2584" s="462">
        <v>0.39390511156383667</v>
      </c>
      <c r="U2584" s="461">
        <v>17.172283956243717</v>
      </c>
      <c r="V2584" s="464">
        <v>6430506268827.126</v>
      </c>
      <c r="W2584" s="460">
        <v>2031.1003133247928</v>
      </c>
      <c r="X2584" s="463">
        <v>4.2273593664453137E-2</v>
      </c>
      <c r="Y2584" s="476">
        <v>2.0000000000000001E-4</v>
      </c>
    </row>
    <row r="2585" spans="1:25" x14ac:dyDescent="0.2">
      <c r="A2585" s="475">
        <f t="shared" si="40"/>
        <v>2581</v>
      </c>
      <c r="B2585" s="462">
        <v>0.54951725352021519</v>
      </c>
      <c r="C2585" s="461">
        <v>1500</v>
      </c>
      <c r="D2585" s="462">
        <v>0.7681448972713929</v>
      </c>
      <c r="E2585" s="462">
        <v>0.4944553597555848</v>
      </c>
      <c r="F2585" s="516">
        <v>2024.28</v>
      </c>
      <c r="G2585" s="464">
        <v>308492890846.67261</v>
      </c>
      <c r="H2585" s="461">
        <v>20005359.755455047</v>
      </c>
      <c r="I2585" s="464">
        <v>499676986675.36731</v>
      </c>
      <c r="J2585" s="462">
        <v>0.37381289430285491</v>
      </c>
      <c r="K2585" s="464">
        <v>8460017203.3097773</v>
      </c>
      <c r="L2585" s="464">
        <v>0</v>
      </c>
      <c r="M2585" s="464">
        <v>289265681139.0351</v>
      </c>
      <c r="N2585" s="464">
        <v>11978493993.569241</v>
      </c>
      <c r="O2585" s="464">
        <v>31251.966109760469</v>
      </c>
      <c r="P2585" s="461">
        <v>129497.87238788928</v>
      </c>
      <c r="Q2585" s="461">
        <v>49241.672931434754</v>
      </c>
      <c r="R2585" s="464">
        <v>1209914632752.6743</v>
      </c>
      <c r="S2585" s="462">
        <v>0.6164395991553977</v>
      </c>
      <c r="T2585" s="462">
        <v>0.36704078633467241</v>
      </c>
      <c r="U2585" s="461">
        <v>17.139012366731219</v>
      </c>
      <c r="V2585" s="464">
        <v>8375215282375.0293</v>
      </c>
      <c r="W2585" s="460">
        <v>2645.6596203906884</v>
      </c>
      <c r="X2585" s="463">
        <v>4.2578702898681882E-2</v>
      </c>
      <c r="Y2585" s="476">
        <v>2.0000000000000001E-4</v>
      </c>
    </row>
    <row r="2586" spans="1:25" x14ac:dyDescent="0.2">
      <c r="A2586" s="475">
        <f t="shared" si="40"/>
        <v>2582</v>
      </c>
      <c r="B2586" s="462">
        <v>0.44753957029566238</v>
      </c>
      <c r="C2586" s="461">
        <v>11545.318708887587</v>
      </c>
      <c r="D2586" s="462">
        <v>0.91308169056679422</v>
      </c>
      <c r="E2586" s="462">
        <v>0.48881685469767111</v>
      </c>
      <c r="F2586" s="516">
        <v>2025.73</v>
      </c>
      <c r="G2586" s="464">
        <v>132540581070.69872</v>
      </c>
      <c r="H2586" s="461">
        <v>22818122.971313447</v>
      </c>
      <c r="I2586" s="464">
        <v>625161369149.0177</v>
      </c>
      <c r="J2586" s="462">
        <v>0.4405278505595045</v>
      </c>
      <c r="K2586" s="464">
        <v>11914930443.64002</v>
      </c>
      <c r="L2586" s="464">
        <v>7024969639.0085087</v>
      </c>
      <c r="M2586" s="464">
        <v>82231616287.526718</v>
      </c>
      <c r="N2586" s="464">
        <v>14993665452.422569</v>
      </c>
      <c r="O2586" s="464">
        <v>30546.827022273017</v>
      </c>
      <c r="P2586" s="461">
        <v>142163.30373807374</v>
      </c>
      <c r="Q2586" s="461">
        <v>66024.550478157907</v>
      </c>
      <c r="R2586" s="464">
        <v>882183729954.49182</v>
      </c>
      <c r="S2586" s="462">
        <v>0.53062346085020795</v>
      </c>
      <c r="T2586" s="462">
        <v>0.42779541074042987</v>
      </c>
      <c r="U2586" s="461">
        <v>15.064292906499912</v>
      </c>
      <c r="V2586" s="464">
        <v>6192782223476.6953</v>
      </c>
      <c r="W2586" s="460">
        <v>1952.9571837540475</v>
      </c>
      <c r="X2586" s="463">
        <v>4.9090835467858696E-2</v>
      </c>
      <c r="Y2586" s="476">
        <v>2.0000000000000001E-4</v>
      </c>
    </row>
    <row r="2587" spans="1:25" x14ac:dyDescent="0.2">
      <c r="A2587" s="475">
        <f t="shared" si="40"/>
        <v>2583</v>
      </c>
      <c r="B2587" s="462">
        <v>0.55690076886172946</v>
      </c>
      <c r="C2587" s="461">
        <v>3038.5798363183462</v>
      </c>
      <c r="D2587" s="462">
        <v>0.75587377774533537</v>
      </c>
      <c r="E2587" s="462">
        <v>0.44027267783793339</v>
      </c>
      <c r="F2587" s="516">
        <v>2023.75</v>
      </c>
      <c r="G2587" s="464">
        <v>308594239665.46844</v>
      </c>
      <c r="H2587" s="461">
        <v>18330828.28301746</v>
      </c>
      <c r="I2587" s="464">
        <v>555633644227.87683</v>
      </c>
      <c r="J2587" s="462">
        <v>0.45229568830600031</v>
      </c>
      <c r="K2587" s="464">
        <v>20244142480.047718</v>
      </c>
      <c r="L2587" s="464">
        <v>0</v>
      </c>
      <c r="M2587" s="464">
        <v>333798796173.19147</v>
      </c>
      <c r="N2587" s="464">
        <v>38657364065.541382</v>
      </c>
      <c r="O2587" s="464">
        <v>40881.150835661916</v>
      </c>
      <c r="P2587" s="461">
        <v>278491.1474423192</v>
      </c>
      <c r="Q2587" s="461">
        <v>153366.32201932551</v>
      </c>
      <c r="R2587" s="464">
        <v>1260162236935.9102</v>
      </c>
      <c r="S2587" s="462">
        <v>0.62830539817353781</v>
      </c>
      <c r="T2587" s="462">
        <v>0.40641573297103545</v>
      </c>
      <c r="U2587" s="461">
        <v>16.533892314949746</v>
      </c>
      <c r="V2587" s="464">
        <v>9334549978434.9473</v>
      </c>
      <c r="W2587" s="460">
        <v>2942.7936165763044</v>
      </c>
      <c r="X2587" s="463">
        <v>4.3892457863913388E-2</v>
      </c>
      <c r="Y2587" s="476">
        <v>2.0000000000000001E-4</v>
      </c>
    </row>
    <row r="2588" spans="1:25" x14ac:dyDescent="0.2">
      <c r="A2588" s="475">
        <f t="shared" si="40"/>
        <v>2584</v>
      </c>
      <c r="B2588" s="462">
        <v>0.464968547419639</v>
      </c>
      <c r="C2588" s="461">
        <v>5327.069424828951</v>
      </c>
      <c r="D2588" s="462">
        <v>0.43545878364216506</v>
      </c>
      <c r="E2588" s="462">
        <v>0.17032002079515601</v>
      </c>
      <c r="F2588" s="516">
        <v>2024.7</v>
      </c>
      <c r="G2588" s="464">
        <v>96167672506.011887</v>
      </c>
      <c r="H2588" s="461">
        <v>8245736.0607227515</v>
      </c>
      <c r="I2588" s="464">
        <v>323103186873.80945</v>
      </c>
      <c r="J2588" s="462">
        <v>0.464968547419639</v>
      </c>
      <c r="K2588" s="464">
        <v>17704452337.574547</v>
      </c>
      <c r="L2588" s="464">
        <v>7321161404.0241594</v>
      </c>
      <c r="M2588" s="464">
        <v>121650960491.69585</v>
      </c>
      <c r="N2588" s="464">
        <v>101653713006.33446</v>
      </c>
      <c r="O2588" s="464">
        <v>22600.229908641741</v>
      </c>
      <c r="P2588" s="461">
        <v>581586.15326427948</v>
      </c>
      <c r="Q2588" s="461">
        <v>402567.77687557205</v>
      </c>
      <c r="R2588" s="464">
        <v>699212831117.96472</v>
      </c>
      <c r="S2588" s="462">
        <v>0.55273675676837997</v>
      </c>
      <c r="T2588" s="462">
        <v>0.32998260838872351</v>
      </c>
      <c r="U2588" s="461">
        <v>15.369336937937948</v>
      </c>
      <c r="V2588" s="464">
        <v>4002476226600.8691</v>
      </c>
      <c r="W2588" s="460">
        <v>1263.7084650790105</v>
      </c>
      <c r="X2588" s="463">
        <v>4.6367102154053957E-2</v>
      </c>
      <c r="Y2588" s="476">
        <v>2.0000000000000001E-4</v>
      </c>
    </row>
    <row r="2589" spans="1:25" x14ac:dyDescent="0.2">
      <c r="A2589" s="475">
        <f t="shared" si="40"/>
        <v>2585</v>
      </c>
      <c r="B2589" s="462">
        <v>0.2</v>
      </c>
      <c r="C2589" s="461">
        <v>6752.4158158318296</v>
      </c>
      <c r="D2589" s="462">
        <v>0.8530779491192072</v>
      </c>
      <c r="E2589" s="462">
        <v>0.18354147289401068</v>
      </c>
      <c r="F2589" s="516">
        <v>2023.75</v>
      </c>
      <c r="G2589" s="464">
        <v>341596411884.20209</v>
      </c>
      <c r="H2589" s="461">
        <v>18126315.856880397</v>
      </c>
      <c r="I2589" s="464">
        <v>577823101071.82178</v>
      </c>
      <c r="J2589" s="462">
        <v>0.19999999999999996</v>
      </c>
      <c r="K2589" s="464">
        <v>23430411750.948162</v>
      </c>
      <c r="L2589" s="464">
        <v>0</v>
      </c>
      <c r="M2589" s="464">
        <v>247584147018.00504</v>
      </c>
      <c r="N2589" s="464">
        <v>28729622690.936699</v>
      </c>
      <c r="O2589" s="464">
        <v>27270.891915741595</v>
      </c>
      <c r="P2589" s="461">
        <v>179702.39285998128</v>
      </c>
      <c r="Q2589" s="461">
        <v>99061.909087251232</v>
      </c>
      <c r="R2589" s="464">
        <v>1147855877036.6396</v>
      </c>
      <c r="S2589" s="462">
        <v>0.47848705930728769</v>
      </c>
      <c r="T2589" s="462">
        <v>0.34567681699838398</v>
      </c>
      <c r="U2589" s="461">
        <v>18.072311154285664</v>
      </c>
      <c r="V2589" s="464">
        <v>7682561638179.8652</v>
      </c>
      <c r="W2589" s="460">
        <v>2421.6111051291109</v>
      </c>
      <c r="X2589" s="463">
        <v>4.1649763916421015E-2</v>
      </c>
      <c r="Y2589" s="476">
        <v>2.0000000000000001E-4</v>
      </c>
    </row>
    <row r="2590" spans="1:25" x14ac:dyDescent="0.2">
      <c r="A2590" s="475">
        <f t="shared" si="40"/>
        <v>2586</v>
      </c>
      <c r="B2590" s="462">
        <v>0.67785921546373051</v>
      </c>
      <c r="C2590" s="461">
        <v>1500</v>
      </c>
      <c r="D2590" s="462">
        <v>0.97345433049686592</v>
      </c>
      <c r="E2590" s="462">
        <v>0.41821374769123315</v>
      </c>
      <c r="F2590" s="516">
        <v>2025.49</v>
      </c>
      <c r="G2590" s="464">
        <v>118041474491.32036</v>
      </c>
      <c r="H2590" s="461">
        <v>31229309.927469116</v>
      </c>
      <c r="I2590" s="464">
        <v>592008589056.21692</v>
      </c>
      <c r="J2590" s="462">
        <v>0.19132044501117784</v>
      </c>
      <c r="K2590" s="464">
        <v>22724410750.403843</v>
      </c>
      <c r="L2590" s="464">
        <v>37446074857.956184</v>
      </c>
      <c r="M2590" s="464">
        <v>92534410879.515305</v>
      </c>
      <c r="N2590" s="464">
        <v>89077499003.982208</v>
      </c>
      <c r="O2590" s="464">
        <v>42002.014082882801</v>
      </c>
      <c r="P2590" s="461">
        <v>530701.27767545485</v>
      </c>
      <c r="Q2590" s="461">
        <v>342668.90263849712</v>
      </c>
      <c r="R2590" s="464">
        <v>995258614292.93616</v>
      </c>
      <c r="S2590" s="462">
        <v>0.38061874536995138</v>
      </c>
      <c r="T2590" s="462">
        <v>0.18921524470130335</v>
      </c>
      <c r="U2590" s="461">
        <v>16.552796547802686</v>
      </c>
      <c r="V2590" s="464">
        <v>3497097648653.73</v>
      </c>
      <c r="W2590" s="460">
        <v>1102.7167747387759</v>
      </c>
      <c r="X2590" s="463">
        <v>4.3318382016915534E-2</v>
      </c>
      <c r="Y2590" s="476">
        <v>2.0000000000000001E-4</v>
      </c>
    </row>
    <row r="2591" spans="1:25" x14ac:dyDescent="0.2">
      <c r="A2591" s="475">
        <f t="shared" si="40"/>
        <v>2587</v>
      </c>
      <c r="B2591" s="462">
        <v>0.40844125143922083</v>
      </c>
      <c r="C2591" s="461">
        <v>5970.2826354722656</v>
      </c>
      <c r="D2591" s="462">
        <v>0.64207881668489741</v>
      </c>
      <c r="E2591" s="462">
        <v>0.46376157208249424</v>
      </c>
      <c r="F2591" s="516">
        <v>2024.75</v>
      </c>
      <c r="G2591" s="464">
        <v>231185775169.54007</v>
      </c>
      <c r="H2591" s="461">
        <v>13958985.688720053</v>
      </c>
      <c r="I2591" s="464">
        <v>457214258440.10144</v>
      </c>
      <c r="J2591" s="462">
        <v>0.40844125143922083</v>
      </c>
      <c r="K2591" s="464">
        <v>3330062688.9761724</v>
      </c>
      <c r="L2591" s="464">
        <v>0</v>
      </c>
      <c r="M2591" s="464">
        <v>206346975434.11163</v>
      </c>
      <c r="N2591" s="464">
        <v>53523498236.749161</v>
      </c>
      <c r="O2591" s="464">
        <v>28981.453407572113</v>
      </c>
      <c r="P2591" s="461">
        <v>356571.81783738459</v>
      </c>
      <c r="Q2591" s="461">
        <v>215570.59275767833</v>
      </c>
      <c r="R2591" s="464">
        <v>1019596184182.0962</v>
      </c>
      <c r="S2591" s="462">
        <v>0.59453899955979073</v>
      </c>
      <c r="T2591" s="462">
        <v>0.38759342394021529</v>
      </c>
      <c r="U2591" s="461">
        <v>16.499113230144051</v>
      </c>
      <c r="V2591" s="464">
        <v>7131019792111.1738</v>
      </c>
      <c r="W2591" s="460">
        <v>2248.141066491216</v>
      </c>
      <c r="X2591" s="463">
        <v>4.4402089090197924E-2</v>
      </c>
      <c r="Y2591" s="476">
        <v>2.0000000000000001E-4</v>
      </c>
    </row>
    <row r="2592" spans="1:25" x14ac:dyDescent="0.2">
      <c r="A2592" s="475">
        <f t="shared" si="40"/>
        <v>2588</v>
      </c>
      <c r="B2592" s="462">
        <v>0.50597905147361866</v>
      </c>
      <c r="C2592" s="461">
        <v>4555.314420593978</v>
      </c>
      <c r="D2592" s="462">
        <v>0.56811980630362025</v>
      </c>
      <c r="E2592" s="462">
        <v>0.20214189939794616</v>
      </c>
      <c r="F2592" s="516">
        <v>2025.19</v>
      </c>
      <c r="G2592" s="464">
        <v>145817486774.88864</v>
      </c>
      <c r="H2592" s="461">
        <v>11744175.70969747</v>
      </c>
      <c r="I2592" s="464">
        <v>395506134988.41602</v>
      </c>
      <c r="J2592" s="462">
        <v>0.46512915801963972</v>
      </c>
      <c r="K2592" s="464">
        <v>15277405621.217417</v>
      </c>
      <c r="L2592" s="464">
        <v>14305722718.655134</v>
      </c>
      <c r="M2592" s="464">
        <v>103545601044.56494</v>
      </c>
      <c r="N2592" s="464">
        <v>110667679545.86298</v>
      </c>
      <c r="O2592" s="464">
        <v>18774.337612365933</v>
      </c>
      <c r="P2592" s="461">
        <v>633324.89731202833</v>
      </c>
      <c r="Q2592" s="461">
        <v>439771.94712374359</v>
      </c>
      <c r="R2592" s="464">
        <v>788184844944.43384</v>
      </c>
      <c r="S2592" s="462">
        <v>0.54775380972357901</v>
      </c>
      <c r="T2592" s="462">
        <v>0.40637032565503656</v>
      </c>
      <c r="U2592" s="461">
        <v>15.650801136558355</v>
      </c>
      <c r="V2592" s="464">
        <v>5556631044926.1465</v>
      </c>
      <c r="W2592" s="460">
        <v>1753.5337160613633</v>
      </c>
      <c r="X2592" s="463">
        <v>4.6227535642837832E-2</v>
      </c>
      <c r="Y2592" s="476">
        <v>2.0000000000000001E-4</v>
      </c>
    </row>
    <row r="2593" spans="1:25" x14ac:dyDescent="0.2">
      <c r="A2593" s="475">
        <f t="shared" si="40"/>
        <v>2589</v>
      </c>
      <c r="B2593" s="462">
        <v>0.46130895526287241</v>
      </c>
      <c r="C2593" s="461">
        <v>5817.3146455948654</v>
      </c>
      <c r="D2593" s="462">
        <v>0.64031792839392343</v>
      </c>
      <c r="E2593" s="462">
        <v>0.7</v>
      </c>
      <c r="F2593" s="516">
        <v>2024.9</v>
      </c>
      <c r="G2593" s="464">
        <v>220332687797.56137</v>
      </c>
      <c r="H2593" s="461">
        <v>13357944.813809007</v>
      </c>
      <c r="I2593" s="464">
        <v>458896178254.41602</v>
      </c>
      <c r="J2593" s="462">
        <v>0.46130895526287241</v>
      </c>
      <c r="K2593" s="464">
        <v>12888607508.836338</v>
      </c>
      <c r="L2593" s="464">
        <v>11410966714.690294</v>
      </c>
      <c r="M2593" s="464">
        <v>112358138039.73965</v>
      </c>
      <c r="N2593" s="464">
        <v>38741791066.511581</v>
      </c>
      <c r="O2593" s="464">
        <v>24507.603152475498</v>
      </c>
      <c r="P2593" s="461">
        <v>282845.62012231164</v>
      </c>
      <c r="Q2593" s="461">
        <v>159213.17853180345</v>
      </c>
      <c r="R2593" s="464">
        <v>928248623832.40344</v>
      </c>
      <c r="S2593" s="462">
        <v>0.60532560962287207</v>
      </c>
      <c r="T2593" s="462">
        <v>0.4273309874815604</v>
      </c>
      <c r="U2593" s="461">
        <v>16.282097966936757</v>
      </c>
      <c r="V2593" s="464">
        <v>7220647851549.0762</v>
      </c>
      <c r="W2593" s="460">
        <v>2277.2864728438649</v>
      </c>
      <c r="X2593" s="463">
        <v>4.4197865379443556E-2</v>
      </c>
      <c r="Y2593" s="476">
        <v>2.0000000000000001E-4</v>
      </c>
    </row>
    <row r="2594" spans="1:25" x14ac:dyDescent="0.2">
      <c r="A2594" s="475">
        <f t="shared" si="40"/>
        <v>2590</v>
      </c>
      <c r="B2594" s="462">
        <v>0.35213036034237077</v>
      </c>
      <c r="C2594" s="461">
        <v>1983.2225058752779</v>
      </c>
      <c r="D2594" s="462">
        <v>0.93352126533443536</v>
      </c>
      <c r="E2594" s="462">
        <v>0.48486366133492687</v>
      </c>
      <c r="F2594" s="516">
        <v>2026.25</v>
      </c>
      <c r="G2594" s="464">
        <v>100350345262.63496</v>
      </c>
      <c r="H2594" s="461">
        <v>28986762.544509586</v>
      </c>
      <c r="I2594" s="464">
        <v>658302545486.7937</v>
      </c>
      <c r="J2594" s="462">
        <v>0.33202179277464972</v>
      </c>
      <c r="K2594" s="464">
        <v>52911714400.436104</v>
      </c>
      <c r="L2594" s="464">
        <v>70543131450.619873</v>
      </c>
      <c r="M2594" s="464">
        <v>34558315242.417458</v>
      </c>
      <c r="N2594" s="464">
        <v>43409573177.17218</v>
      </c>
      <c r="O2594" s="464">
        <v>10000</v>
      </c>
      <c r="P2594" s="461">
        <v>307769.23412055767</v>
      </c>
      <c r="Q2594" s="461">
        <v>171348.76507881103</v>
      </c>
      <c r="R2594" s="464">
        <v>1042963716740.0752</v>
      </c>
      <c r="S2594" s="462">
        <v>0.46718930441753304</v>
      </c>
      <c r="T2594" s="462">
        <v>0.27220629581416994</v>
      </c>
      <c r="U2594" s="461">
        <v>14.838545397912654</v>
      </c>
      <c r="V2594" s="464">
        <v>4721866614018.0898</v>
      </c>
      <c r="W2594" s="460">
        <v>1489.7947720796128</v>
      </c>
      <c r="X2594" s="463">
        <v>4.8365500192604154E-2</v>
      </c>
      <c r="Y2594" s="476">
        <v>2.0000000000000001E-4</v>
      </c>
    </row>
    <row r="2595" spans="1:25" x14ac:dyDescent="0.2">
      <c r="A2595" s="475">
        <f t="shared" si="40"/>
        <v>2591</v>
      </c>
      <c r="B2595" s="462">
        <v>0.38532652825110364</v>
      </c>
      <c r="C2595" s="461">
        <v>2186.9441454881671</v>
      </c>
      <c r="D2595" s="462">
        <v>0.72909428912273655</v>
      </c>
      <c r="E2595" s="462">
        <v>0.32835777049088821</v>
      </c>
      <c r="F2595" s="516">
        <v>2024.26</v>
      </c>
      <c r="G2595" s="464">
        <v>238861176463.04837</v>
      </c>
      <c r="H2595" s="461">
        <v>17956327.288513526</v>
      </c>
      <c r="I2595" s="464">
        <v>360638535031.70544</v>
      </c>
      <c r="J2595" s="462">
        <v>0.26280514545383871</v>
      </c>
      <c r="K2595" s="464">
        <v>21507011851.856117</v>
      </c>
      <c r="L2595" s="464">
        <v>55255549037.717415</v>
      </c>
      <c r="M2595" s="464">
        <v>245361574743.27844</v>
      </c>
      <c r="N2595" s="464">
        <v>48171228193.517151</v>
      </c>
      <c r="O2595" s="464">
        <v>31030.924331230697</v>
      </c>
      <c r="P2595" s="461">
        <v>363292.36944174307</v>
      </c>
      <c r="Q2595" s="461">
        <v>218466.70762901305</v>
      </c>
      <c r="R2595" s="464">
        <v>1079764606014.5737</v>
      </c>
      <c r="S2595" s="462">
        <v>0.58573993189618068</v>
      </c>
      <c r="T2595" s="462">
        <v>0.29658780927467998</v>
      </c>
      <c r="U2595" s="461">
        <v>17.411036521100009</v>
      </c>
      <c r="V2595" s="464">
        <v>6091656432253.2324</v>
      </c>
      <c r="W2595" s="460">
        <v>1921.7222234416531</v>
      </c>
      <c r="X2595" s="463">
        <v>4.2213554379531094E-2</v>
      </c>
      <c r="Y2595" s="476">
        <v>2.0000000000000001E-4</v>
      </c>
    </row>
    <row r="2596" spans="1:25" x14ac:dyDescent="0.2">
      <c r="A2596" s="475">
        <f t="shared" si="40"/>
        <v>2592</v>
      </c>
      <c r="B2596" s="462">
        <v>0.50052675007967506</v>
      </c>
      <c r="C2596" s="461">
        <v>8603.4062444933079</v>
      </c>
      <c r="D2596" s="462">
        <v>0.83473308620462761</v>
      </c>
      <c r="E2596" s="462">
        <v>0.45040127119982376</v>
      </c>
      <c r="F2596" s="516">
        <v>2024.03</v>
      </c>
      <c r="G2596" s="464">
        <v>166944900860.41275</v>
      </c>
      <c r="H2596" s="461">
        <v>20629765.520555653</v>
      </c>
      <c r="I2596" s="464">
        <v>458416762320.13324</v>
      </c>
      <c r="J2596" s="462">
        <v>0.31814340353003534</v>
      </c>
      <c r="K2596" s="464">
        <v>11091021389.862837</v>
      </c>
      <c r="L2596" s="464">
        <v>0</v>
      </c>
      <c r="M2596" s="464">
        <v>157772684269.33929</v>
      </c>
      <c r="N2596" s="464">
        <v>43838356593.026764</v>
      </c>
      <c r="O2596" s="464">
        <v>21247.439392278138</v>
      </c>
      <c r="P2596" s="461">
        <v>338060.62449541921</v>
      </c>
      <c r="Q2596" s="461">
        <v>196465.84952396486</v>
      </c>
      <c r="R2596" s="464">
        <v>913636093977.51477</v>
      </c>
      <c r="S2596" s="462">
        <v>0.52747172354751592</v>
      </c>
      <c r="T2596" s="462">
        <v>0.33187407548213688</v>
      </c>
      <c r="U2596" s="461">
        <v>16.243153035289694</v>
      </c>
      <c r="V2596" s="464">
        <v>5340875724321.3232</v>
      </c>
      <c r="W2596" s="460">
        <v>1683.1312552448242</v>
      </c>
      <c r="X2596" s="463">
        <v>4.5605018078459743E-2</v>
      </c>
      <c r="Y2596" s="476">
        <v>2.0000000000000001E-4</v>
      </c>
    </row>
    <row r="2597" spans="1:25" x14ac:dyDescent="0.2">
      <c r="A2597" s="475">
        <f t="shared" si="40"/>
        <v>2593</v>
      </c>
      <c r="B2597" s="462">
        <v>0.52635715006166672</v>
      </c>
      <c r="C2597" s="461">
        <v>2428.9843900930005</v>
      </c>
      <c r="D2597" s="462">
        <v>0.62398288016559822</v>
      </c>
      <c r="E2597" s="462">
        <v>0.25512009163569027</v>
      </c>
      <c r="F2597" s="516">
        <v>2024.16</v>
      </c>
      <c r="G2597" s="464">
        <v>177288391291.88608</v>
      </c>
      <c r="H2597" s="461">
        <v>13707059.561730174</v>
      </c>
      <c r="I2597" s="464">
        <v>435454565545.15106</v>
      </c>
      <c r="J2597" s="462">
        <v>0.43028907414619155</v>
      </c>
      <c r="K2597" s="464">
        <v>16686725295.839149</v>
      </c>
      <c r="L2597" s="464">
        <v>4237675192.7737436</v>
      </c>
      <c r="M2597" s="464">
        <v>160363402298.00717</v>
      </c>
      <c r="N2597" s="464">
        <v>36342124735.19561</v>
      </c>
      <c r="O2597" s="464">
        <v>10000</v>
      </c>
      <c r="P2597" s="461">
        <v>252136.34018042753</v>
      </c>
      <c r="Q2597" s="461">
        <v>136581.22317252387</v>
      </c>
      <c r="R2597" s="464">
        <v>851687757737.80835</v>
      </c>
      <c r="S2597" s="462">
        <v>0.58005432717670269</v>
      </c>
      <c r="T2597" s="462">
        <v>0.39485095221357541</v>
      </c>
      <c r="U2597" s="461">
        <v>16.086532260980498</v>
      </c>
      <c r="V2597" s="464">
        <v>6104949999216.291</v>
      </c>
      <c r="W2597" s="460">
        <v>1928.3810880725923</v>
      </c>
      <c r="X2597" s="463">
        <v>4.4219520780921125E-2</v>
      </c>
      <c r="Y2597" s="476">
        <v>2.0000000000000001E-4</v>
      </c>
    </row>
    <row r="2598" spans="1:25" x14ac:dyDescent="0.2">
      <c r="A2598" s="475">
        <f t="shared" si="40"/>
        <v>2594</v>
      </c>
      <c r="B2598" s="462">
        <v>0.3950693081636466</v>
      </c>
      <c r="C2598" s="461">
        <v>1500</v>
      </c>
      <c r="D2598" s="462">
        <v>0.97766189390793945</v>
      </c>
      <c r="E2598" s="462">
        <v>0.62307862753497933</v>
      </c>
      <c r="F2598" s="516">
        <v>2025.21</v>
      </c>
      <c r="G2598" s="464">
        <v>200284628940.59164</v>
      </c>
      <c r="H2598" s="461">
        <v>32229357.635206129</v>
      </c>
      <c r="I2598" s="464">
        <v>754775315438.63062</v>
      </c>
      <c r="J2598" s="462">
        <v>0.3950693081636466</v>
      </c>
      <c r="K2598" s="464">
        <v>40681681461.185028</v>
      </c>
      <c r="L2598" s="464">
        <v>85368483783.366592</v>
      </c>
      <c r="M2598" s="464">
        <v>232983789999.25235</v>
      </c>
      <c r="N2598" s="464">
        <v>50140025220.173325</v>
      </c>
      <c r="O2598" s="464">
        <v>14903.968898503865</v>
      </c>
      <c r="P2598" s="461">
        <v>360923.99747743714</v>
      </c>
      <c r="Q2598" s="461">
        <v>210418.42100789899</v>
      </c>
      <c r="R2598" s="464">
        <v>1543120033182.0989</v>
      </c>
      <c r="S2598" s="462">
        <v>0.57076187301702652</v>
      </c>
      <c r="T2598" s="462">
        <v>0.27397194842703748</v>
      </c>
      <c r="U2598" s="461">
        <v>15.751979504815576</v>
      </c>
      <c r="V2598" s="464">
        <v>7422577041870.2217</v>
      </c>
      <c r="W2598" s="460">
        <v>2341.742911254406</v>
      </c>
      <c r="X2598" s="463">
        <v>4.581748093962662E-2</v>
      </c>
      <c r="Y2598" s="476">
        <v>2.0000000000000001E-4</v>
      </c>
    </row>
    <row r="2599" spans="1:25" x14ac:dyDescent="0.2">
      <c r="A2599" s="475">
        <f t="shared" si="40"/>
        <v>2595</v>
      </c>
      <c r="B2599" s="462">
        <v>0.49464705491755301</v>
      </c>
      <c r="C2599" s="461">
        <v>2398.517059743876</v>
      </c>
      <c r="D2599" s="462">
        <v>1.342711031573766</v>
      </c>
      <c r="E2599" s="462">
        <v>0.62511951268988208</v>
      </c>
      <c r="F2599" s="516">
        <v>2023.75</v>
      </c>
      <c r="G2599" s="464">
        <v>423849001829.93866</v>
      </c>
      <c r="H2599" s="461">
        <v>60432223.861244306</v>
      </c>
      <c r="I2599" s="464">
        <v>798692713599.75647</v>
      </c>
      <c r="J2599" s="462">
        <v>-6.0244383942359203E-2</v>
      </c>
      <c r="K2599" s="464">
        <v>17004796517.362957</v>
      </c>
      <c r="L2599" s="464">
        <v>0</v>
      </c>
      <c r="M2599" s="464">
        <v>385587732250.41199</v>
      </c>
      <c r="N2599" s="464">
        <v>62836469409.226456</v>
      </c>
      <c r="O2599" s="464">
        <v>36210.886557715297</v>
      </c>
      <c r="P2599" s="461">
        <v>405316.80192738981</v>
      </c>
      <c r="Q2599" s="461">
        <v>235444.33496710716</v>
      </c>
      <c r="R2599" s="464">
        <v>1866098821399.5667</v>
      </c>
      <c r="S2599" s="462">
        <v>0.41039187736980309</v>
      </c>
      <c r="T2599" s="462">
        <v>0.19255115429871289</v>
      </c>
      <c r="U2599" s="461">
        <v>23.959864362208414</v>
      </c>
      <c r="V2599" s="464">
        <v>9206932011183.6973</v>
      </c>
      <c r="W2599" s="460">
        <v>2902.7618069764931</v>
      </c>
      <c r="X2599" s="463">
        <v>3.1516044436165784E-2</v>
      </c>
      <c r="Y2599" s="476">
        <v>2.0000000000000001E-4</v>
      </c>
    </row>
    <row r="2600" spans="1:25" x14ac:dyDescent="0.2">
      <c r="A2600" s="475">
        <f t="shared" si="40"/>
        <v>2596</v>
      </c>
      <c r="B2600" s="462">
        <v>0.41365880283000039</v>
      </c>
      <c r="C2600" s="461">
        <v>4217.7968624388241</v>
      </c>
      <c r="D2600" s="462">
        <v>0.69432901634643429</v>
      </c>
      <c r="E2600" s="462">
        <v>0.538420043547858</v>
      </c>
      <c r="F2600" s="516">
        <v>2025.79</v>
      </c>
      <c r="G2600" s="464">
        <v>55565863802.162003</v>
      </c>
      <c r="H2600" s="461">
        <v>15081983.228824357</v>
      </c>
      <c r="I2600" s="464">
        <v>424971631260.9718</v>
      </c>
      <c r="J2600" s="462">
        <v>0.34563645933789489</v>
      </c>
      <c r="K2600" s="464">
        <v>11648738477.080757</v>
      </c>
      <c r="L2600" s="464">
        <v>24294794271.368771</v>
      </c>
      <c r="M2600" s="464">
        <v>71818983463.869324</v>
      </c>
      <c r="N2600" s="464">
        <v>46684799226.686127</v>
      </c>
      <c r="O2600" s="464">
        <v>26738.929794820917</v>
      </c>
      <c r="P2600" s="461">
        <v>300361.02629204246</v>
      </c>
      <c r="Q2600" s="461">
        <v>171191.70846052555</v>
      </c>
      <c r="R2600" s="464">
        <v>680121687333.83691</v>
      </c>
      <c r="S2600" s="462">
        <v>0.47190259833610138</v>
      </c>
      <c r="T2600" s="462">
        <v>0.23909758045508755</v>
      </c>
      <c r="U2600" s="461">
        <v>14.951618111325676</v>
      </c>
      <c r="V2600" s="464">
        <v>2753099063712.3438</v>
      </c>
      <c r="W2600" s="460">
        <v>869.0146872712437</v>
      </c>
      <c r="X2600" s="463">
        <v>4.7370910877434155E-2</v>
      </c>
      <c r="Y2600" s="476">
        <v>2.0000000000000001E-4</v>
      </c>
    </row>
    <row r="2601" spans="1:25" x14ac:dyDescent="0.2">
      <c r="A2601" s="475">
        <f t="shared" si="40"/>
        <v>2597</v>
      </c>
      <c r="B2601" s="462">
        <v>0.4607405455519889</v>
      </c>
      <c r="C2601" s="461">
        <v>7154.1127212227802</v>
      </c>
      <c r="D2601" s="462">
        <v>1.1347817189020675</v>
      </c>
      <c r="E2601" s="462">
        <v>0.56556136668155998</v>
      </c>
      <c r="F2601" s="516">
        <v>2025.3</v>
      </c>
      <c r="G2601" s="464">
        <v>256033842765.49225</v>
      </c>
      <c r="H2601" s="461">
        <v>30655987.214952521</v>
      </c>
      <c r="I2601" s="464">
        <v>694259259640.1698</v>
      </c>
      <c r="J2601" s="462">
        <v>0.26538923540745607</v>
      </c>
      <c r="K2601" s="464">
        <v>17933514596.037838</v>
      </c>
      <c r="L2601" s="464">
        <v>0</v>
      </c>
      <c r="M2601" s="464">
        <v>153814344585.13983</v>
      </c>
      <c r="N2601" s="464">
        <v>9099739158.2653103</v>
      </c>
      <c r="O2601" s="464">
        <v>31217.001255232848</v>
      </c>
      <c r="P2601" s="461">
        <v>116393.3423020601</v>
      </c>
      <c r="Q2601" s="461">
        <v>33359.563927691568</v>
      </c>
      <c r="R2601" s="464">
        <v>1269795808343.5798</v>
      </c>
      <c r="S2601" s="462">
        <v>0.49889317519173643</v>
      </c>
      <c r="T2601" s="462">
        <v>0.31212812119142797</v>
      </c>
      <c r="U2601" s="461">
        <v>16.812267254031813</v>
      </c>
      <c r="V2601" s="464">
        <v>7166627835186.9277</v>
      </c>
      <c r="W2601" s="460">
        <v>2262.0846732972127</v>
      </c>
      <c r="X2601" s="463">
        <v>4.4678839036820905E-2</v>
      </c>
      <c r="Y2601" s="476">
        <v>2.0000000000000001E-4</v>
      </c>
    </row>
    <row r="2602" spans="1:25" x14ac:dyDescent="0.2">
      <c r="A2602" s="475">
        <f t="shared" si="40"/>
        <v>2598</v>
      </c>
      <c r="B2602" s="462">
        <v>0.35737773942879208</v>
      </c>
      <c r="C2602" s="461">
        <v>2909.4093112246965</v>
      </c>
      <c r="D2602" s="462">
        <v>0.8556140728096121</v>
      </c>
      <c r="E2602" s="462">
        <v>0.21788530367242567</v>
      </c>
      <c r="F2602" s="516">
        <v>2025.76</v>
      </c>
      <c r="G2602" s="464">
        <v>249331769698.31616</v>
      </c>
      <c r="H2602" s="461">
        <v>22929969.142823294</v>
      </c>
      <c r="I2602" s="464">
        <v>582687676541.78406</v>
      </c>
      <c r="J2602" s="462">
        <v>0.35737773942879203</v>
      </c>
      <c r="K2602" s="464">
        <v>10174704969.03586</v>
      </c>
      <c r="L2602" s="464">
        <v>6889125249.3074894</v>
      </c>
      <c r="M2602" s="464">
        <v>120306771963.57329</v>
      </c>
      <c r="N2602" s="464">
        <v>33034746750.551971</v>
      </c>
      <c r="O2602" s="464">
        <v>28037.478756941877</v>
      </c>
      <c r="P2602" s="461">
        <v>258577.03380926169</v>
      </c>
      <c r="Q2602" s="461">
        <v>136553.85265536833</v>
      </c>
      <c r="R2602" s="464">
        <v>1086072379732.0037</v>
      </c>
      <c r="S2602" s="462">
        <v>0.54160744649539616</v>
      </c>
      <c r="T2602" s="462">
        <v>0.38253995752859454</v>
      </c>
      <c r="U2602" s="461">
        <v>16.575606145725757</v>
      </c>
      <c r="V2602" s="464">
        <v>7447794999837.9775</v>
      </c>
      <c r="W2602" s="460">
        <v>2347.5989290629309</v>
      </c>
      <c r="X2602" s="463">
        <v>4.4921472250951604E-2</v>
      </c>
      <c r="Y2602" s="476">
        <v>2.0000000000000001E-4</v>
      </c>
    </row>
    <row r="2603" spans="1:25" x14ac:dyDescent="0.2">
      <c r="A2603" s="475">
        <f t="shared" si="40"/>
        <v>2599</v>
      </c>
      <c r="B2603" s="462">
        <v>0.43071382353747101</v>
      </c>
      <c r="C2603" s="461">
        <v>4648.1589447577799</v>
      </c>
      <c r="D2603" s="462">
        <v>0.69169223392566681</v>
      </c>
      <c r="E2603" s="462">
        <v>0.7</v>
      </c>
      <c r="F2603" s="516">
        <v>2025.95</v>
      </c>
      <c r="G2603" s="464">
        <v>263532977293.54086</v>
      </c>
      <c r="H2603" s="461">
        <v>15878660.469214689</v>
      </c>
      <c r="I2603" s="464">
        <v>419257773195.2204</v>
      </c>
      <c r="J2603" s="462">
        <v>0.32471579284278795</v>
      </c>
      <c r="K2603" s="464">
        <v>14216819386.540344</v>
      </c>
      <c r="L2603" s="464">
        <v>6209119657.1482019</v>
      </c>
      <c r="M2603" s="464">
        <v>172170223915.07837</v>
      </c>
      <c r="N2603" s="464">
        <v>74576107293.031738</v>
      </c>
      <c r="O2603" s="464">
        <v>30785.869596215998</v>
      </c>
      <c r="P2603" s="461">
        <v>442963.89530328638</v>
      </c>
      <c r="Q2603" s="461">
        <v>281811.36232421844</v>
      </c>
      <c r="R2603" s="464">
        <v>1007053285426.8789</v>
      </c>
      <c r="S2603" s="462">
        <v>0.55263560371476927</v>
      </c>
      <c r="T2603" s="462">
        <v>0.37742361625381943</v>
      </c>
      <c r="U2603" s="461">
        <v>17.121741369526372</v>
      </c>
      <c r="V2603" s="464">
        <v>7174516883263.5586</v>
      </c>
      <c r="W2603" s="460">
        <v>2264.7442469172383</v>
      </c>
      <c r="X2603" s="463">
        <v>4.2546104713407536E-2</v>
      </c>
      <c r="Y2603" s="476">
        <v>2.0000000000000001E-4</v>
      </c>
    </row>
    <row r="2604" spans="1:25" x14ac:dyDescent="0.2">
      <c r="A2604" s="475">
        <f t="shared" si="40"/>
        <v>2600</v>
      </c>
      <c r="B2604" s="462">
        <v>0.57498111171705313</v>
      </c>
      <c r="C2604" s="461">
        <v>1500</v>
      </c>
      <c r="D2604" s="462">
        <v>0.52936382847829011</v>
      </c>
      <c r="E2604" s="462">
        <v>0.4475847593979933</v>
      </c>
      <c r="F2604" s="516">
        <v>2025.57</v>
      </c>
      <c r="G2604" s="464">
        <v>185300144922.15179</v>
      </c>
      <c r="H2604" s="461">
        <v>11327664.253055219</v>
      </c>
      <c r="I2604" s="464">
        <v>308409695761.60449</v>
      </c>
      <c r="J2604" s="462">
        <v>0.35455252354015321</v>
      </c>
      <c r="K2604" s="464">
        <v>26450303446.353073</v>
      </c>
      <c r="L2604" s="464">
        <v>68278831027.880981</v>
      </c>
      <c r="M2604" s="464">
        <v>100296979548.10526</v>
      </c>
      <c r="N2604" s="464">
        <v>45595325728.441681</v>
      </c>
      <c r="O2604" s="464">
        <v>30318.480297120626</v>
      </c>
      <c r="P2604" s="461">
        <v>354335.26161943516</v>
      </c>
      <c r="Q2604" s="461">
        <v>183943.60375763438</v>
      </c>
      <c r="R2604" s="464">
        <v>717233395999.57153</v>
      </c>
      <c r="S2604" s="462">
        <v>0.55971788811774181</v>
      </c>
      <c r="T2604" s="462">
        <v>0.38513988297526669</v>
      </c>
      <c r="U2604" s="461">
        <v>16.874827077018939</v>
      </c>
      <c r="V2604" s="464">
        <v>5209832962049.9082</v>
      </c>
      <c r="W2604" s="460">
        <v>1644.7629952703935</v>
      </c>
      <c r="X2604" s="463">
        <v>4.2618972199048394E-2</v>
      </c>
      <c r="Y2604" s="476">
        <v>2.0000000000000001E-4</v>
      </c>
    </row>
    <row r="2605" spans="1:25" x14ac:dyDescent="0.2">
      <c r="A2605" s="475">
        <f t="shared" si="40"/>
        <v>2601</v>
      </c>
      <c r="B2605" s="462">
        <v>0.59267914876739236</v>
      </c>
      <c r="C2605" s="461">
        <v>4471.2953603012484</v>
      </c>
      <c r="D2605" s="462">
        <v>0.79789701270281821</v>
      </c>
      <c r="E2605" s="462">
        <v>0.55387070228294166</v>
      </c>
      <c r="F2605" s="516">
        <v>2025.38</v>
      </c>
      <c r="G2605" s="464">
        <v>161254190743.05096</v>
      </c>
      <c r="H2605" s="461">
        <v>19507592.537062429</v>
      </c>
      <c r="I2605" s="464">
        <v>503397688794.21936</v>
      </c>
      <c r="J2605" s="462">
        <v>0.29968571222450646</v>
      </c>
      <c r="K2605" s="464">
        <v>30022235485.405464</v>
      </c>
      <c r="L2605" s="464">
        <v>65237429564.852089</v>
      </c>
      <c r="M2605" s="464">
        <v>89844179787.192032</v>
      </c>
      <c r="N2605" s="464">
        <v>57849791837.903313</v>
      </c>
      <c r="O2605" s="464">
        <v>15237.931903712679</v>
      </c>
      <c r="P2605" s="461">
        <v>350381.87992882181</v>
      </c>
      <c r="Q2605" s="461">
        <v>206775.93736016541</v>
      </c>
      <c r="R2605" s="464">
        <v>878570171829.41199</v>
      </c>
      <c r="S2605" s="462">
        <v>0.45552115288808803</v>
      </c>
      <c r="T2605" s="462">
        <v>0.33023790397120439</v>
      </c>
      <c r="U2605" s="461">
        <v>16.24702113131962</v>
      </c>
      <c r="V2605" s="464">
        <v>5327310902446.8584</v>
      </c>
      <c r="W2605" s="460">
        <v>1681.8245898168861</v>
      </c>
      <c r="X2605" s="463">
        <v>4.4039246479211001E-2</v>
      </c>
      <c r="Y2605" s="476">
        <v>2.0000000000000001E-4</v>
      </c>
    </row>
    <row r="2606" spans="1:25" x14ac:dyDescent="0.2">
      <c r="A2606" s="475">
        <f t="shared" si="40"/>
        <v>2602</v>
      </c>
      <c r="B2606" s="462">
        <v>0.5433913602127024</v>
      </c>
      <c r="C2606" s="461">
        <v>4892.0582335237896</v>
      </c>
      <c r="D2606" s="462">
        <v>0.85138934759597118</v>
      </c>
      <c r="E2606" s="462">
        <v>0.5549470096161202</v>
      </c>
      <c r="F2606" s="516">
        <v>2024.59</v>
      </c>
      <c r="G2606" s="464">
        <v>304851635208.32025</v>
      </c>
      <c r="H2606" s="461">
        <v>22844964.710122585</v>
      </c>
      <c r="I2606" s="464">
        <v>596654018865.67944</v>
      </c>
      <c r="J2606" s="462">
        <v>0.24169848030230157</v>
      </c>
      <c r="K2606" s="464">
        <v>25179503175.154724</v>
      </c>
      <c r="L2606" s="464">
        <v>18273479614.068439</v>
      </c>
      <c r="M2606" s="464">
        <v>218592402305.86353</v>
      </c>
      <c r="N2606" s="464">
        <v>76307093023.761642</v>
      </c>
      <c r="O2606" s="464">
        <v>16992.6497935851</v>
      </c>
      <c r="P2606" s="461">
        <v>393213.96082804783</v>
      </c>
      <c r="Q2606" s="461">
        <v>238374.47989745389</v>
      </c>
      <c r="R2606" s="464">
        <v>1248972016310.6338</v>
      </c>
      <c r="S2606" s="462">
        <v>0.4877429650704837</v>
      </c>
      <c r="T2606" s="462">
        <v>0.31491347218966759</v>
      </c>
      <c r="U2606" s="461">
        <v>17.594720084250682</v>
      </c>
      <c r="V2606" s="464">
        <v>7512141447178.4844</v>
      </c>
      <c r="W2606" s="460">
        <v>2369.5661711952071</v>
      </c>
      <c r="X2606" s="463">
        <v>4.2233383944646027E-2</v>
      </c>
      <c r="Y2606" s="476">
        <v>2.0000000000000001E-4</v>
      </c>
    </row>
    <row r="2607" spans="1:25" x14ac:dyDescent="0.2">
      <c r="A2607" s="475">
        <f t="shared" si="40"/>
        <v>2603</v>
      </c>
      <c r="B2607" s="462">
        <v>0.59175635871586929</v>
      </c>
      <c r="C2607" s="461">
        <v>3199.2813538262317</v>
      </c>
      <c r="D2607" s="462">
        <v>0.48120095745273644</v>
      </c>
      <c r="E2607" s="462">
        <v>0.36808821714745582</v>
      </c>
      <c r="F2607" s="516">
        <v>2024.61</v>
      </c>
      <c r="G2607" s="464">
        <v>256665973976.08304</v>
      </c>
      <c r="H2607" s="461">
        <v>9673732.7854915652</v>
      </c>
      <c r="I2607" s="464">
        <v>306695743152.04193</v>
      </c>
      <c r="J2607" s="462">
        <v>0.40418416027390069</v>
      </c>
      <c r="K2607" s="464">
        <v>6251070982.9179659</v>
      </c>
      <c r="L2607" s="464">
        <v>0</v>
      </c>
      <c r="M2607" s="464">
        <v>226883066319.49167</v>
      </c>
      <c r="N2607" s="464">
        <v>40073465128.049858</v>
      </c>
      <c r="O2607" s="464">
        <v>31987.848624367525</v>
      </c>
      <c r="P2607" s="461">
        <v>270491.67462269915</v>
      </c>
      <c r="Q2607" s="461">
        <v>153580.37995725794</v>
      </c>
      <c r="R2607" s="464">
        <v>934125238304.94922</v>
      </c>
      <c r="S2607" s="462">
        <v>0.64445843264055835</v>
      </c>
      <c r="T2607" s="462">
        <v>0.38773810161854899</v>
      </c>
      <c r="U2607" s="461">
        <v>17.224651961825298</v>
      </c>
      <c r="V2607" s="464">
        <v>6928974893033.4414</v>
      </c>
      <c r="W2607" s="460">
        <v>2187.3895453657155</v>
      </c>
      <c r="X2607" s="463">
        <v>4.1977871144257856E-2</v>
      </c>
      <c r="Y2607" s="476">
        <v>2.0000000000000001E-4</v>
      </c>
    </row>
    <row r="2608" spans="1:25" x14ac:dyDescent="0.2">
      <c r="A2608" s="475">
        <f t="shared" si="40"/>
        <v>2604</v>
      </c>
      <c r="B2608" s="462">
        <v>0.56177933277285252</v>
      </c>
      <c r="C2608" s="461">
        <v>1971.2192810844281</v>
      </c>
      <c r="D2608" s="462">
        <v>0.58721793130773847</v>
      </c>
      <c r="E2608" s="462">
        <v>0.18081725771274026</v>
      </c>
      <c r="F2608" s="516">
        <v>2024.48</v>
      </c>
      <c r="G2608" s="464">
        <v>268232723751.11273</v>
      </c>
      <c r="H2608" s="461">
        <v>12604038.14805123</v>
      </c>
      <c r="I2608" s="464">
        <v>411562493445.85156</v>
      </c>
      <c r="J2608" s="462">
        <v>0.43015269113437393</v>
      </c>
      <c r="K2608" s="464">
        <v>3775016863.8785157</v>
      </c>
      <c r="L2608" s="464">
        <v>0</v>
      </c>
      <c r="M2608" s="464">
        <v>219001825974.35062</v>
      </c>
      <c r="N2608" s="464">
        <v>61552036774.39698</v>
      </c>
      <c r="O2608" s="464">
        <v>33294.928427261351</v>
      </c>
      <c r="P2608" s="461">
        <v>369204.83475374879</v>
      </c>
      <c r="Q2608" s="461">
        <v>226895.1892209599</v>
      </c>
      <c r="R2608" s="464">
        <v>1070786322872.2643</v>
      </c>
      <c r="S2608" s="462">
        <v>0.62336733051823445</v>
      </c>
      <c r="T2608" s="462">
        <v>0.39355598736739505</v>
      </c>
      <c r="U2608" s="461">
        <v>16.811574993233577</v>
      </c>
      <c r="V2608" s="464">
        <v>7945283355362.0488</v>
      </c>
      <c r="W2608" s="460">
        <v>2508.4600716862942</v>
      </c>
      <c r="X2608" s="463">
        <v>4.2533991996834129E-2</v>
      </c>
      <c r="Y2608" s="476">
        <v>2.0000000000000001E-4</v>
      </c>
    </row>
    <row r="2609" spans="1:25" x14ac:dyDescent="0.2">
      <c r="A2609" s="475">
        <f t="shared" si="40"/>
        <v>2605</v>
      </c>
      <c r="B2609" s="462">
        <v>0.50197559629660737</v>
      </c>
      <c r="C2609" s="461">
        <v>6635.6880336386748</v>
      </c>
      <c r="D2609" s="462">
        <v>0.45120527995977067</v>
      </c>
      <c r="E2609" s="462">
        <v>0.40948415822304801</v>
      </c>
      <c r="F2609" s="516">
        <v>2023.75</v>
      </c>
      <c r="G2609" s="464">
        <v>406848690354.992</v>
      </c>
      <c r="H2609" s="461">
        <v>8263018.323215914</v>
      </c>
      <c r="I2609" s="464">
        <v>301382510036.85028</v>
      </c>
      <c r="J2609" s="462">
        <v>0.43933331188397795</v>
      </c>
      <c r="K2609" s="464">
        <v>10241513843.223375</v>
      </c>
      <c r="L2609" s="464">
        <v>0</v>
      </c>
      <c r="M2609" s="464">
        <v>363463940971.91656</v>
      </c>
      <c r="N2609" s="464">
        <v>11933768110.428257</v>
      </c>
      <c r="O2609" s="464">
        <v>40193.679710582364</v>
      </c>
      <c r="P2609" s="461">
        <v>116159.88893787989</v>
      </c>
      <c r="Q2609" s="461">
        <v>43148.603202924409</v>
      </c>
      <c r="R2609" s="464">
        <v>996893999428.27222</v>
      </c>
      <c r="S2609" s="462">
        <v>0.67798398079072397</v>
      </c>
      <c r="T2609" s="462">
        <v>0.51660531790134723</v>
      </c>
      <c r="U2609" s="461">
        <v>17.724418504821507</v>
      </c>
      <c r="V2609" s="464">
        <v>10145993555286.104</v>
      </c>
      <c r="W2609" s="460">
        <v>3202.9774992288308</v>
      </c>
      <c r="X2609" s="463">
        <v>4.0655238233793689E-2</v>
      </c>
      <c r="Y2609" s="476">
        <v>2.0000000000000001E-4</v>
      </c>
    </row>
    <row r="2610" spans="1:25" x14ac:dyDescent="0.2">
      <c r="A2610" s="475">
        <f t="shared" si="40"/>
        <v>2606</v>
      </c>
      <c r="B2610" s="462">
        <v>0.61503809784206998</v>
      </c>
      <c r="C2610" s="461">
        <v>3910.3878236918208</v>
      </c>
      <c r="D2610" s="462">
        <v>1.01025617235256</v>
      </c>
      <c r="E2610" s="462">
        <v>0.30593484843970414</v>
      </c>
      <c r="F2610" s="516">
        <v>2026.81</v>
      </c>
      <c r="G2610" s="464">
        <v>197300740198.07925</v>
      </c>
      <c r="H2610" s="461">
        <v>30862234.786759153</v>
      </c>
      <c r="I2610" s="464">
        <v>660488192615.67444</v>
      </c>
      <c r="J2610" s="462">
        <v>0.38860024728318932</v>
      </c>
      <c r="K2610" s="464">
        <v>37152564761.803146</v>
      </c>
      <c r="L2610" s="464">
        <v>72919319714.053665</v>
      </c>
      <c r="M2610" s="464">
        <v>23636721400.661011</v>
      </c>
      <c r="N2610" s="464">
        <v>72740001492.564423</v>
      </c>
      <c r="O2610" s="464">
        <v>26176.56426668011</v>
      </c>
      <c r="P2610" s="461">
        <v>527931.6361452092</v>
      </c>
      <c r="Q2610" s="461">
        <v>339346.36262162286</v>
      </c>
      <c r="R2610" s="464">
        <v>1114369423964.6094</v>
      </c>
      <c r="S2610" s="462">
        <v>0.51325158075114963</v>
      </c>
      <c r="T2610" s="462">
        <v>0.36720677556241443</v>
      </c>
      <c r="U2610" s="461">
        <v>15.717325631433361</v>
      </c>
      <c r="V2610" s="464">
        <v>7013704491849.6094</v>
      </c>
      <c r="W2610" s="460">
        <v>2212.8999024857671</v>
      </c>
      <c r="X2610" s="463">
        <v>4.6673903897262656E-2</v>
      </c>
      <c r="Y2610" s="476">
        <v>2.0000000000000001E-4</v>
      </c>
    </row>
    <row r="2611" spans="1:25" x14ac:dyDescent="0.2">
      <c r="A2611" s="475">
        <f t="shared" si="40"/>
        <v>2607</v>
      </c>
      <c r="B2611" s="462">
        <v>0.54162789209742734</v>
      </c>
      <c r="C2611" s="461">
        <v>1500</v>
      </c>
      <c r="D2611" s="462">
        <v>1.0724194367691495</v>
      </c>
      <c r="E2611" s="462">
        <v>0.63486384136889185</v>
      </c>
      <c r="F2611" s="516">
        <v>2025.6</v>
      </c>
      <c r="G2611" s="464">
        <v>166017717825.17438</v>
      </c>
      <c r="H2611" s="461">
        <v>38022196.220717028</v>
      </c>
      <c r="I2611" s="464">
        <v>791787257188.49878</v>
      </c>
      <c r="J2611" s="462">
        <v>0.25641414452887346</v>
      </c>
      <c r="K2611" s="464">
        <v>44961910961.382751</v>
      </c>
      <c r="L2611" s="464">
        <v>45604120321.631119</v>
      </c>
      <c r="M2611" s="464">
        <v>64123987602.554405</v>
      </c>
      <c r="N2611" s="464">
        <v>145108180247.37656</v>
      </c>
      <c r="O2611" s="464">
        <v>32102.697257394379</v>
      </c>
      <c r="P2611" s="461">
        <v>770948.88393310853</v>
      </c>
      <c r="Q2611" s="461">
        <v>532841.98000351968</v>
      </c>
      <c r="R2611" s="464">
        <v>1288735696909.8015</v>
      </c>
      <c r="S2611" s="462">
        <v>0.39250673982055828</v>
      </c>
      <c r="T2611" s="462">
        <v>0.25957766466839644</v>
      </c>
      <c r="U2611" s="461">
        <v>15.784316850224315</v>
      </c>
      <c r="V2611" s="464">
        <v>5875276474572.2891</v>
      </c>
      <c r="W2611" s="460">
        <v>1853.4595190272437</v>
      </c>
      <c r="X2611" s="463">
        <v>4.5933460076497963E-2</v>
      </c>
      <c r="Y2611" s="476">
        <v>2.0000000000000001E-4</v>
      </c>
    </row>
    <row r="2612" spans="1:25" x14ac:dyDescent="0.2">
      <c r="A2612" s="475">
        <f t="shared" si="40"/>
        <v>2608</v>
      </c>
      <c r="B2612" s="462">
        <v>0.44510732496401534</v>
      </c>
      <c r="C2612" s="461">
        <v>2307.7415892224467</v>
      </c>
      <c r="D2612" s="462">
        <v>0.72776466205563206</v>
      </c>
      <c r="E2612" s="462">
        <v>0.58669081545034174</v>
      </c>
      <c r="F2612" s="516">
        <v>2023.98</v>
      </c>
      <c r="G2612" s="464">
        <v>337571352332.492</v>
      </c>
      <c r="H2612" s="461">
        <v>17679893.776086297</v>
      </c>
      <c r="I2612" s="464">
        <v>436411469463.87836</v>
      </c>
      <c r="J2612" s="462">
        <v>0.39064078902017563</v>
      </c>
      <c r="K2612" s="464">
        <v>8080575254.9012737</v>
      </c>
      <c r="L2612" s="464">
        <v>0</v>
      </c>
      <c r="M2612" s="464">
        <v>297202480176.28302</v>
      </c>
      <c r="N2612" s="464">
        <v>43610321388.355659</v>
      </c>
      <c r="O2612" s="464">
        <v>13787.191532943139</v>
      </c>
      <c r="P2612" s="461">
        <v>332559.97158259095</v>
      </c>
      <c r="Q2612" s="461">
        <v>194882.02255447605</v>
      </c>
      <c r="R2612" s="464">
        <v>1100065851735.7061</v>
      </c>
      <c r="S2612" s="462">
        <v>0.61357306082832264</v>
      </c>
      <c r="T2612" s="462">
        <v>0.43235394309531033</v>
      </c>
      <c r="U2612" s="461">
        <v>17.229575047032093</v>
      </c>
      <c r="V2612" s="464">
        <v>9073846071696.2109</v>
      </c>
      <c r="W2612" s="460">
        <v>2864.4740743025436</v>
      </c>
      <c r="X2612" s="463">
        <v>4.2104863567668745E-2</v>
      </c>
      <c r="Y2612" s="476">
        <v>2.0000000000000001E-4</v>
      </c>
    </row>
    <row r="2613" spans="1:25" x14ac:dyDescent="0.2">
      <c r="A2613" s="475">
        <f t="shared" si="40"/>
        <v>2609</v>
      </c>
      <c r="B2613" s="462">
        <v>0.37218381688032642</v>
      </c>
      <c r="C2613" s="461">
        <v>1500</v>
      </c>
      <c r="D2613" s="462">
        <v>0.3573312777132483</v>
      </c>
      <c r="E2613" s="462">
        <v>0.43288820191298011</v>
      </c>
      <c r="F2613" s="516">
        <v>2025.6</v>
      </c>
      <c r="G2613" s="464">
        <v>81214061487.68544</v>
      </c>
      <c r="H2613" s="461">
        <v>6196178.9066521609</v>
      </c>
      <c r="I2613" s="464">
        <v>250747978776.33759</v>
      </c>
      <c r="J2613" s="462">
        <v>0.37218381688032642</v>
      </c>
      <c r="K2613" s="464">
        <v>36898654426.808601</v>
      </c>
      <c r="L2613" s="464">
        <v>73476635445.547943</v>
      </c>
      <c r="M2613" s="464">
        <v>40892934828.614128</v>
      </c>
      <c r="N2613" s="464">
        <v>35726040706.543671</v>
      </c>
      <c r="O2613" s="464">
        <v>28485.407235473012</v>
      </c>
      <c r="P2613" s="461">
        <v>297809.67370279867</v>
      </c>
      <c r="Q2613" s="461">
        <v>144095.89500450063</v>
      </c>
      <c r="R2613" s="464">
        <v>484132848190.60974</v>
      </c>
      <c r="S2613" s="462">
        <v>0.50979792731952789</v>
      </c>
      <c r="T2613" s="462">
        <v>0.3696337794713076</v>
      </c>
      <c r="U2613" s="461">
        <v>15.400169577931251</v>
      </c>
      <c r="V2613" s="464">
        <v>3159565916120.0449</v>
      </c>
      <c r="W2613" s="460">
        <v>997.79347994465763</v>
      </c>
      <c r="X2613" s="463">
        <v>4.556497565056461E-2</v>
      </c>
      <c r="Y2613" s="476">
        <v>2.0000000000000001E-4</v>
      </c>
    </row>
    <row r="2614" spans="1:25" x14ac:dyDescent="0.2">
      <c r="A2614" s="475">
        <f t="shared" si="40"/>
        <v>2610</v>
      </c>
      <c r="B2614" s="462">
        <v>0.50918289845299358</v>
      </c>
      <c r="C2614" s="461">
        <v>6171.2350636437122</v>
      </c>
      <c r="D2614" s="462">
        <v>0.93176270821359919</v>
      </c>
      <c r="E2614" s="462">
        <v>0.46191405332828483</v>
      </c>
      <c r="F2614" s="516">
        <v>2025.61</v>
      </c>
      <c r="G2614" s="464">
        <v>186180383355.88074</v>
      </c>
      <c r="H2614" s="461">
        <v>25924131.800476454</v>
      </c>
      <c r="I2614" s="464">
        <v>584640757087.10596</v>
      </c>
      <c r="J2614" s="462">
        <v>0.39151771426542059</v>
      </c>
      <c r="K2614" s="464">
        <v>17189261453.002602</v>
      </c>
      <c r="L2614" s="464">
        <v>5558949138.7079048</v>
      </c>
      <c r="M2614" s="464">
        <v>84908796697.983047</v>
      </c>
      <c r="N2614" s="464">
        <v>53102365442.931442</v>
      </c>
      <c r="O2614" s="464">
        <v>24611.830018856301</v>
      </c>
      <c r="P2614" s="461">
        <v>409622.42963644996</v>
      </c>
      <c r="Q2614" s="461">
        <v>248941.20539186685</v>
      </c>
      <c r="R2614" s="464">
        <v>1023581507958.746</v>
      </c>
      <c r="S2614" s="462">
        <v>0.52865911425124079</v>
      </c>
      <c r="T2614" s="462">
        <v>0.35233881215153029</v>
      </c>
      <c r="U2614" s="461">
        <v>16.03285590274907</v>
      </c>
      <c r="V2614" s="464">
        <v>6296164749082.0439</v>
      </c>
      <c r="W2614" s="460">
        <v>1987.1685493156137</v>
      </c>
      <c r="X2614" s="463">
        <v>4.5909469913729767E-2</v>
      </c>
      <c r="Y2614" s="476">
        <v>2.0000000000000001E-4</v>
      </c>
    </row>
    <row r="2615" spans="1:25" x14ac:dyDescent="0.2">
      <c r="A2615" s="475">
        <f t="shared" si="40"/>
        <v>2611</v>
      </c>
      <c r="B2615" s="462">
        <v>0.5137383077784865</v>
      </c>
      <c r="C2615" s="461">
        <v>5867.0341396865169</v>
      </c>
      <c r="D2615" s="462">
        <v>0.67915263259880765</v>
      </c>
      <c r="E2615" s="462">
        <v>0.40473945063959521</v>
      </c>
      <c r="F2615" s="516">
        <v>2023.75</v>
      </c>
      <c r="G2615" s="464">
        <v>212016482763.18576</v>
      </c>
      <c r="H2615" s="461">
        <v>14404338.175804686</v>
      </c>
      <c r="I2615" s="464">
        <v>436926739906.8382</v>
      </c>
      <c r="J2615" s="462">
        <v>0.42351209552136215</v>
      </c>
      <c r="K2615" s="464">
        <v>8205619724.24086</v>
      </c>
      <c r="L2615" s="464">
        <v>0</v>
      </c>
      <c r="M2615" s="464">
        <v>205717111299.58661</v>
      </c>
      <c r="N2615" s="464">
        <v>53736328435.243271</v>
      </c>
      <c r="O2615" s="464">
        <v>31537.544378055863</v>
      </c>
      <c r="P2615" s="461">
        <v>357578.08231994038</v>
      </c>
      <c r="Q2615" s="461">
        <v>215364.49917132972</v>
      </c>
      <c r="R2615" s="464">
        <v>929715077486.01331</v>
      </c>
      <c r="S2615" s="462">
        <v>0.58697109132964131</v>
      </c>
      <c r="T2615" s="462">
        <v>0.40740596187141737</v>
      </c>
      <c r="U2615" s="461">
        <v>16.326113266608523</v>
      </c>
      <c r="V2615" s="464">
        <v>6897137148768.1348</v>
      </c>
      <c r="W2615" s="460">
        <v>2174.0885422009733</v>
      </c>
      <c r="X2615" s="463">
        <v>4.4145168739435692E-2</v>
      </c>
      <c r="Y2615" s="476">
        <v>2.0000000000000001E-4</v>
      </c>
    </row>
    <row r="2616" spans="1:25" x14ac:dyDescent="0.2">
      <c r="A2616" s="475">
        <f t="shared" si="40"/>
        <v>2612</v>
      </c>
      <c r="B2616" s="462">
        <v>0.32326207989181077</v>
      </c>
      <c r="C2616" s="461">
        <v>1500</v>
      </c>
      <c r="D2616" s="462">
        <v>0.87125881205684386</v>
      </c>
      <c r="E2616" s="462">
        <v>0.27189252507781536</v>
      </c>
      <c r="F2616" s="516">
        <v>2024.77</v>
      </c>
      <c r="G2616" s="464">
        <v>252645717046.42596</v>
      </c>
      <c r="H2616" s="461">
        <v>24550068.990286786</v>
      </c>
      <c r="I2616" s="464">
        <v>647395799322.31665</v>
      </c>
      <c r="J2616" s="462">
        <v>0.32326207989181077</v>
      </c>
      <c r="K2616" s="464">
        <v>12914136808.031876</v>
      </c>
      <c r="L2616" s="464">
        <v>0</v>
      </c>
      <c r="M2616" s="464">
        <v>200500268292.49265</v>
      </c>
      <c r="N2616" s="464">
        <v>42782744536.562241</v>
      </c>
      <c r="O2616" s="464">
        <v>20588.313136585544</v>
      </c>
      <c r="P2616" s="461">
        <v>288927.47046263749</v>
      </c>
      <c r="Q2616" s="461">
        <v>158650.03082975361</v>
      </c>
      <c r="R2616" s="464">
        <v>1193973062299.2305</v>
      </c>
      <c r="S2616" s="462">
        <v>0.51749937921860834</v>
      </c>
      <c r="T2616" s="462">
        <v>0.34377669181687071</v>
      </c>
      <c r="U2616" s="461">
        <v>16.640021338892101</v>
      </c>
      <c r="V2616" s="464">
        <v>7628219806697.6094</v>
      </c>
      <c r="W2616" s="460">
        <v>2406.4866898837995</v>
      </c>
      <c r="X2616" s="463">
        <v>4.314308312572885E-2</v>
      </c>
      <c r="Y2616" s="476">
        <v>2.0000000000000001E-4</v>
      </c>
    </row>
    <row r="2617" spans="1:25" x14ac:dyDescent="0.2">
      <c r="A2617" s="475">
        <f t="shared" si="40"/>
        <v>2613</v>
      </c>
      <c r="B2617" s="462">
        <v>0.5852843963161446</v>
      </c>
      <c r="C2617" s="461">
        <v>1500</v>
      </c>
      <c r="D2617" s="462">
        <v>0.89368838586495414</v>
      </c>
      <c r="E2617" s="462">
        <v>0.19743815416504223</v>
      </c>
      <c r="F2617" s="516">
        <v>2025.73</v>
      </c>
      <c r="G2617" s="464">
        <v>126180766716.63956</v>
      </c>
      <c r="H2617" s="461">
        <v>26141890.441881746</v>
      </c>
      <c r="I2617" s="464">
        <v>651332244169.58533</v>
      </c>
      <c r="J2617" s="462">
        <v>0.38649760977061121</v>
      </c>
      <c r="K2617" s="464">
        <v>28043013009.654026</v>
      </c>
      <c r="L2617" s="464">
        <v>10344724400.341436</v>
      </c>
      <c r="M2617" s="464">
        <v>120581174803.52487</v>
      </c>
      <c r="N2617" s="464">
        <v>44456272122.357758</v>
      </c>
      <c r="O2617" s="464">
        <v>21765.392376042641</v>
      </c>
      <c r="P2617" s="461">
        <v>314794.4567298824</v>
      </c>
      <c r="Q2617" s="461">
        <v>177497.89310367603</v>
      </c>
      <c r="R2617" s="464">
        <v>1064251386903.3127</v>
      </c>
      <c r="S2617" s="462">
        <v>0.51607376088214441</v>
      </c>
      <c r="T2617" s="462">
        <v>0.30196133561407479</v>
      </c>
      <c r="U2617" s="461">
        <v>15.215161167060828</v>
      </c>
      <c r="V2617" s="464">
        <v>5548402999478.999</v>
      </c>
      <c r="W2617" s="460">
        <v>1749.3950365472722</v>
      </c>
      <c r="X2617" s="463">
        <v>4.6577508860505254E-2</v>
      </c>
      <c r="Y2617" s="476">
        <v>2.0000000000000001E-4</v>
      </c>
    </row>
    <row r="2618" spans="1:25" x14ac:dyDescent="0.2">
      <c r="A2618" s="475">
        <f t="shared" si="40"/>
        <v>2614</v>
      </c>
      <c r="B2618" s="462">
        <v>0.55281687489846065</v>
      </c>
      <c r="C2618" s="461">
        <v>1500</v>
      </c>
      <c r="D2618" s="462">
        <v>1.2247635713849845</v>
      </c>
      <c r="E2618" s="462">
        <v>0.64263641303923369</v>
      </c>
      <c r="F2618" s="516">
        <v>2025.86</v>
      </c>
      <c r="G2618" s="464">
        <v>248210176218.79068</v>
      </c>
      <c r="H2618" s="461">
        <v>49727247.882052086</v>
      </c>
      <c r="I2618" s="464">
        <v>798268048094.42175</v>
      </c>
      <c r="J2618" s="462">
        <v>0.21554012960936142</v>
      </c>
      <c r="K2618" s="464">
        <v>40403669391.901657</v>
      </c>
      <c r="L2618" s="464">
        <v>44939517240.647156</v>
      </c>
      <c r="M2618" s="464">
        <v>160972279978.81671</v>
      </c>
      <c r="N2618" s="464">
        <v>58884423281.168968</v>
      </c>
      <c r="O2618" s="464">
        <v>28717.142908181104</v>
      </c>
      <c r="P2618" s="461">
        <v>422405.25704853766</v>
      </c>
      <c r="Q2618" s="461">
        <v>251276.01868156041</v>
      </c>
      <c r="R2618" s="464">
        <v>1389206970882.8298</v>
      </c>
      <c r="S2618" s="462">
        <v>0.43333889503738088</v>
      </c>
      <c r="T2618" s="462">
        <v>0.23771478160055323</v>
      </c>
      <c r="U2618" s="461">
        <v>17.308494968334966</v>
      </c>
      <c r="V2618" s="464">
        <v>6421165209600.5234</v>
      </c>
      <c r="W2618" s="460">
        <v>2025.8501033616146</v>
      </c>
      <c r="X2618" s="463">
        <v>4.1388408293947222E-2</v>
      </c>
      <c r="Y2618" s="476">
        <v>2.0000000000000001E-4</v>
      </c>
    </row>
    <row r="2619" spans="1:25" x14ac:dyDescent="0.2">
      <c r="A2619" s="475">
        <f t="shared" si="40"/>
        <v>2615</v>
      </c>
      <c r="B2619" s="462">
        <v>0.51455466419126739</v>
      </c>
      <c r="C2619" s="461">
        <v>2120.5408018862149</v>
      </c>
      <c r="D2619" s="462">
        <v>1.0856119403895679</v>
      </c>
      <c r="E2619" s="462">
        <v>0.57617663614284165</v>
      </c>
      <c r="F2619" s="516">
        <v>2024.08</v>
      </c>
      <c r="G2619" s="464">
        <v>740098891343.37195</v>
      </c>
      <c r="H2619" s="461">
        <v>38034327.088538803</v>
      </c>
      <c r="I2619" s="464">
        <v>558940686625.92517</v>
      </c>
      <c r="J2619" s="462">
        <v>-9.1753481735095122E-3</v>
      </c>
      <c r="K2619" s="464">
        <v>9529304193.1184101</v>
      </c>
      <c r="L2619" s="464">
        <v>0</v>
      </c>
      <c r="M2619" s="464">
        <v>450672882889.37201</v>
      </c>
      <c r="N2619" s="464">
        <v>53857912688.43824</v>
      </c>
      <c r="O2619" s="464">
        <v>33048.847069792777</v>
      </c>
      <c r="P2619" s="461">
        <v>360169.21606964216</v>
      </c>
      <c r="Q2619" s="461">
        <v>207297.67149624968</v>
      </c>
      <c r="R2619" s="464">
        <v>1824591641952.854</v>
      </c>
      <c r="S2619" s="462">
        <v>0.53335643338575389</v>
      </c>
      <c r="T2619" s="462">
        <v>0.38374666847031352</v>
      </c>
      <c r="U2619" s="461">
        <v>20.619436348491952</v>
      </c>
      <c r="V2619" s="464">
        <v>15458754349942.221</v>
      </c>
      <c r="W2619" s="460">
        <v>4878.3307324740535</v>
      </c>
      <c r="X2619" s="463">
        <v>3.6403659807055719E-2</v>
      </c>
      <c r="Y2619" s="476">
        <v>2.0000000000000001E-4</v>
      </c>
    </row>
    <row r="2620" spans="1:25" x14ac:dyDescent="0.2">
      <c r="A2620" s="475">
        <f t="shared" si="40"/>
        <v>2616</v>
      </c>
      <c r="B2620" s="462">
        <v>0.5424535480235988</v>
      </c>
      <c r="C2620" s="461">
        <v>5203.7286079520818</v>
      </c>
      <c r="D2620" s="462">
        <v>0.59089675944048992</v>
      </c>
      <c r="E2620" s="462">
        <v>0.42973299819601984</v>
      </c>
      <c r="F2620" s="516">
        <v>2025.96</v>
      </c>
      <c r="G2620" s="464">
        <v>139948530792.45004</v>
      </c>
      <c r="H2620" s="461">
        <v>11624399.396384936</v>
      </c>
      <c r="I2620" s="464">
        <v>323113982433.56287</v>
      </c>
      <c r="J2620" s="462">
        <v>0.31648559447440994</v>
      </c>
      <c r="K2620" s="464">
        <v>12743742924.525723</v>
      </c>
      <c r="L2620" s="464">
        <v>24340619416.941418</v>
      </c>
      <c r="M2620" s="464">
        <v>101769524785.96019</v>
      </c>
      <c r="N2620" s="464">
        <v>67845090140.384781</v>
      </c>
      <c r="O2620" s="464">
        <v>39093.659461047195</v>
      </c>
      <c r="P2620" s="461">
        <v>404402.99697465857</v>
      </c>
      <c r="Q2620" s="461">
        <v>254395.27751875055</v>
      </c>
      <c r="R2620" s="464">
        <v>670642349283.0741</v>
      </c>
      <c r="S2620" s="462">
        <v>0.50219994231554443</v>
      </c>
      <c r="T2620" s="462">
        <v>0.35449376863646148</v>
      </c>
      <c r="U2620" s="461">
        <v>16.45306342156783</v>
      </c>
      <c r="V2620" s="464">
        <v>4384314617968.6299</v>
      </c>
      <c r="W2620" s="460">
        <v>1382.2046966356863</v>
      </c>
      <c r="X2620" s="463">
        <v>4.3536514776515815E-2</v>
      </c>
      <c r="Y2620" s="476">
        <v>2.0000000000000001E-4</v>
      </c>
    </row>
    <row r="2621" spans="1:25" x14ac:dyDescent="0.2">
      <c r="A2621" s="475">
        <f t="shared" si="40"/>
        <v>2617</v>
      </c>
      <c r="B2621" s="462">
        <v>0.66010329171561666</v>
      </c>
      <c r="C2621" s="461">
        <v>4728.3206180442321</v>
      </c>
      <c r="D2621" s="462">
        <v>0.2</v>
      </c>
      <c r="E2621" s="462">
        <v>0.50103863612469379</v>
      </c>
      <c r="F2621" s="516">
        <v>2023.75</v>
      </c>
      <c r="G2621" s="464">
        <v>188791143956.8154</v>
      </c>
      <c r="H2621" s="461">
        <v>3297298.3265089071</v>
      </c>
      <c r="I2621" s="464">
        <v>132098092705.08606</v>
      </c>
      <c r="J2621" s="462">
        <v>0.41597826402139393</v>
      </c>
      <c r="K2621" s="464">
        <v>919154348.54058111</v>
      </c>
      <c r="L2621" s="464">
        <v>0</v>
      </c>
      <c r="M2621" s="464">
        <v>193580600291.62027</v>
      </c>
      <c r="N2621" s="464">
        <v>61067857751.571098</v>
      </c>
      <c r="O2621" s="464">
        <v>25403.019468368359</v>
      </c>
      <c r="P2621" s="461">
        <v>403294.21150169428</v>
      </c>
      <c r="Q2621" s="461">
        <v>218497.28725962254</v>
      </c>
      <c r="R2621" s="464">
        <v>552537257633.30798</v>
      </c>
      <c r="S2621" s="462">
        <v>0.64441010928909015</v>
      </c>
      <c r="T2621" s="462">
        <v>0.44185448049859594</v>
      </c>
      <c r="U2621" s="461">
        <v>17.632533934769139</v>
      </c>
      <c r="V2621" s="464">
        <v>4857109367902.626</v>
      </c>
      <c r="W2621" s="460">
        <v>1532.5900652135713</v>
      </c>
      <c r="X2621" s="463">
        <v>4.037407252556488E-2</v>
      </c>
      <c r="Y2621" s="476">
        <v>2.0000000000000001E-4</v>
      </c>
    </row>
    <row r="2622" spans="1:25" x14ac:dyDescent="0.2">
      <c r="A2622" s="475">
        <f t="shared" si="40"/>
        <v>2618</v>
      </c>
      <c r="B2622" s="462">
        <v>0.44593381957774414</v>
      </c>
      <c r="C2622" s="461">
        <v>7926.7901620761822</v>
      </c>
      <c r="D2622" s="462">
        <v>0.86713610172198741</v>
      </c>
      <c r="E2622" s="462">
        <v>0.29141569175605686</v>
      </c>
      <c r="F2622" s="516">
        <v>2024.89</v>
      </c>
      <c r="G2622" s="464">
        <v>287740436256.40027</v>
      </c>
      <c r="H2622" s="461">
        <v>18990858.168349043</v>
      </c>
      <c r="I2622" s="464">
        <v>454415159125.78455</v>
      </c>
      <c r="J2622" s="462">
        <v>0.30804518383502255</v>
      </c>
      <c r="K2622" s="464">
        <v>6639603203.11273</v>
      </c>
      <c r="L2622" s="464">
        <v>0</v>
      </c>
      <c r="M2622" s="464">
        <v>202067235360.65332</v>
      </c>
      <c r="N2622" s="464">
        <v>7796528060.8093605</v>
      </c>
      <c r="O2622" s="464">
        <v>28574.103940505527</v>
      </c>
      <c r="P2622" s="461">
        <v>90375.016618734211</v>
      </c>
      <c r="Q2622" s="461">
        <v>31989.204894644146</v>
      </c>
      <c r="R2622" s="464">
        <v>998265490131.5365</v>
      </c>
      <c r="S2622" s="462">
        <v>0.56989967590100221</v>
      </c>
      <c r="T2622" s="462">
        <v>0.3801477455210529</v>
      </c>
      <c r="U2622" s="461">
        <v>17.519705900693399</v>
      </c>
      <c r="V2622" s="464">
        <v>7151906428502.3105</v>
      </c>
      <c r="W2622" s="460">
        <v>2258.0432394161871</v>
      </c>
      <c r="X2622" s="463">
        <v>4.2937548066677371E-2</v>
      </c>
      <c r="Y2622" s="476">
        <v>2.0000000000000001E-4</v>
      </c>
    </row>
    <row r="2623" spans="1:25" x14ac:dyDescent="0.2">
      <c r="A2623" s="475">
        <f t="shared" si="40"/>
        <v>2619</v>
      </c>
      <c r="B2623" s="462">
        <v>0.60696193195201353</v>
      </c>
      <c r="C2623" s="461">
        <v>1500</v>
      </c>
      <c r="D2623" s="462">
        <v>0.62460898592028591</v>
      </c>
      <c r="E2623" s="462">
        <v>0.40006866844010441</v>
      </c>
      <c r="F2623" s="516">
        <v>2026.39</v>
      </c>
      <c r="G2623" s="464">
        <v>132446525549.25226</v>
      </c>
      <c r="H2623" s="461">
        <v>14572059.522272384</v>
      </c>
      <c r="I2623" s="464">
        <v>309181602861.45795</v>
      </c>
      <c r="J2623" s="462">
        <v>0.27022048784340202</v>
      </c>
      <c r="K2623" s="464">
        <v>16376552259.843399</v>
      </c>
      <c r="L2623" s="464">
        <v>43978260252.736015</v>
      </c>
      <c r="M2623" s="464">
        <v>51655284887.981285</v>
      </c>
      <c r="N2623" s="464">
        <v>33697226773.397064</v>
      </c>
      <c r="O2623" s="464">
        <v>23115.517021465217</v>
      </c>
      <c r="P2623" s="461">
        <v>270986.66603274568</v>
      </c>
      <c r="Q2623" s="461">
        <v>150648.78831985069</v>
      </c>
      <c r="R2623" s="464">
        <v>596701097914.297</v>
      </c>
      <c r="S2623" s="462">
        <v>0.48090181404762811</v>
      </c>
      <c r="T2623" s="462">
        <v>0.33108352667964941</v>
      </c>
      <c r="U2623" s="461">
        <v>16.9242767532605</v>
      </c>
      <c r="V2623" s="464">
        <v>3684493012475.062</v>
      </c>
      <c r="W2623" s="460">
        <v>1163.0750482219617</v>
      </c>
      <c r="X2623" s="463">
        <v>4.306013072851151E-2</v>
      </c>
      <c r="Y2623" s="476">
        <v>2.0000000000000001E-4</v>
      </c>
    </row>
    <row r="2624" spans="1:25" x14ac:dyDescent="0.2">
      <c r="A2624" s="475">
        <f t="shared" si="40"/>
        <v>2620</v>
      </c>
      <c r="B2624" s="462">
        <v>0.4832330208139905</v>
      </c>
      <c r="C2624" s="461">
        <v>3105.4567991531358</v>
      </c>
      <c r="D2624" s="462">
        <v>0.61234262436114406</v>
      </c>
      <c r="E2624" s="462">
        <v>0.54014893865093416</v>
      </c>
      <c r="F2624" s="516">
        <v>2025.63</v>
      </c>
      <c r="G2624" s="464">
        <v>131717946223.9903</v>
      </c>
      <c r="H2624" s="461">
        <v>13224734.512479929</v>
      </c>
      <c r="I2624" s="464">
        <v>305205293705.52789</v>
      </c>
      <c r="J2624" s="462">
        <v>0.20193795715146856</v>
      </c>
      <c r="K2624" s="464">
        <v>6918468865.3768854</v>
      </c>
      <c r="L2624" s="464">
        <v>336423734.42049938</v>
      </c>
      <c r="M2624" s="464">
        <v>72860784556.696152</v>
      </c>
      <c r="N2624" s="464">
        <v>26556977111.312904</v>
      </c>
      <c r="O2624" s="464">
        <v>42782.676891192001</v>
      </c>
      <c r="P2624" s="461">
        <v>200241.78280210518</v>
      </c>
      <c r="Q2624" s="461">
        <v>98834.886145177501</v>
      </c>
      <c r="R2624" s="464">
        <v>602783529555.20605</v>
      </c>
      <c r="S2624" s="462">
        <v>0.46794162747794377</v>
      </c>
      <c r="T2624" s="462">
        <v>0.2700935265526842</v>
      </c>
      <c r="U2624" s="461">
        <v>17.798862804150641</v>
      </c>
      <c r="V2624" s="464">
        <v>3239592336563.9458</v>
      </c>
      <c r="W2624" s="460">
        <v>1022.5376326498859</v>
      </c>
      <c r="X2624" s="463">
        <v>4.0342173338819842E-2</v>
      </c>
      <c r="Y2624" s="476">
        <v>2.0000000000000001E-4</v>
      </c>
    </row>
    <row r="2625" spans="1:25" x14ac:dyDescent="0.2">
      <c r="A2625" s="475">
        <f t="shared" si="40"/>
        <v>2621</v>
      </c>
      <c r="B2625" s="462">
        <v>0.63355685030032916</v>
      </c>
      <c r="C2625" s="461">
        <v>2245.0611903888107</v>
      </c>
      <c r="D2625" s="462">
        <v>0.45025185444653476</v>
      </c>
      <c r="E2625" s="462">
        <v>0.39015320340235415</v>
      </c>
      <c r="F2625" s="516">
        <v>2026.44</v>
      </c>
      <c r="G2625" s="464">
        <v>123388966862.04231</v>
      </c>
      <c r="H2625" s="461">
        <v>8619856.6696338393</v>
      </c>
      <c r="I2625" s="464">
        <v>318477142210.99487</v>
      </c>
      <c r="J2625" s="462">
        <v>0.49919406942647393</v>
      </c>
      <c r="K2625" s="464">
        <v>14806512299.306</v>
      </c>
      <c r="L2625" s="464">
        <v>14647855334.827648</v>
      </c>
      <c r="M2625" s="464">
        <v>64463648248.567879</v>
      </c>
      <c r="N2625" s="464">
        <v>285397566281.02905</v>
      </c>
      <c r="O2625" s="464">
        <v>35456.434273815175</v>
      </c>
      <c r="P2625" s="461">
        <v>1719079.6872811387</v>
      </c>
      <c r="Q2625" s="461">
        <v>1188760.3372029036</v>
      </c>
      <c r="R2625" s="464">
        <v>843148402325.08118</v>
      </c>
      <c r="S2625" s="462">
        <v>0.49385845008123819</v>
      </c>
      <c r="T2625" s="462">
        <v>0.35207762923693536</v>
      </c>
      <c r="U2625" s="461">
        <v>15.423154796907387</v>
      </c>
      <c r="V2625" s="464">
        <v>5076959626883.8359</v>
      </c>
      <c r="W2625" s="460">
        <v>1602.0263637930445</v>
      </c>
      <c r="X2625" s="463">
        <v>4.7063522138564053E-2</v>
      </c>
      <c r="Y2625" s="476">
        <v>2.0000000000000001E-4</v>
      </c>
    </row>
    <row r="2626" spans="1:25" x14ac:dyDescent="0.2">
      <c r="A2626" s="475">
        <f t="shared" si="40"/>
        <v>2622</v>
      </c>
      <c r="B2626" s="462">
        <v>0.36530681516797692</v>
      </c>
      <c r="C2626" s="461">
        <v>5912.5474071978633</v>
      </c>
      <c r="D2626" s="462">
        <v>1.0447245492668844</v>
      </c>
      <c r="E2626" s="462">
        <v>0.36871840268226441</v>
      </c>
      <c r="F2626" s="516">
        <v>2023.96</v>
      </c>
      <c r="G2626" s="464">
        <v>274768402123.19498</v>
      </c>
      <c r="H2626" s="461">
        <v>31928077.630221207</v>
      </c>
      <c r="I2626" s="464">
        <v>692278625756.70703</v>
      </c>
      <c r="J2626" s="462">
        <v>0.27372893411871024</v>
      </c>
      <c r="K2626" s="464">
        <v>16143390852.643488</v>
      </c>
      <c r="L2626" s="464">
        <v>0</v>
      </c>
      <c r="M2626" s="464">
        <v>246429780281.10941</v>
      </c>
      <c r="N2626" s="464">
        <v>26917252230.729599</v>
      </c>
      <c r="O2626" s="464">
        <v>43582.398202366145</v>
      </c>
      <c r="P2626" s="461">
        <v>216176.37731536257</v>
      </c>
      <c r="Q2626" s="461">
        <v>103480.86144040842</v>
      </c>
      <c r="R2626" s="464">
        <v>1271852045948.6147</v>
      </c>
      <c r="S2626" s="462">
        <v>0.49601351174485531</v>
      </c>
      <c r="T2626" s="462">
        <v>0.34491926792060934</v>
      </c>
      <c r="U2626" s="461">
        <v>16.713550383538529</v>
      </c>
      <c r="V2626" s="464">
        <v>8126068463914.9443</v>
      </c>
      <c r="W2626" s="460">
        <v>2565.5858889138717</v>
      </c>
      <c r="X2626" s="463">
        <v>4.3283548006201128E-2</v>
      </c>
      <c r="Y2626" s="476">
        <v>2.0000000000000001E-4</v>
      </c>
    </row>
    <row r="2627" spans="1:25" x14ac:dyDescent="0.2">
      <c r="A2627" s="475">
        <f t="shared" si="40"/>
        <v>2623</v>
      </c>
      <c r="B2627" s="462">
        <v>0.52816406283735617</v>
      </c>
      <c r="C2627" s="461">
        <v>3607.4234946880028</v>
      </c>
      <c r="D2627" s="462">
        <v>0.6139156731522476</v>
      </c>
      <c r="E2627" s="462">
        <v>0.21075780462399019</v>
      </c>
      <c r="F2627" s="516">
        <v>2025.67</v>
      </c>
      <c r="G2627" s="464">
        <v>169014732663.06686</v>
      </c>
      <c r="H2627" s="461">
        <v>13505532.213739565</v>
      </c>
      <c r="I2627" s="464">
        <v>369905685078.69806</v>
      </c>
      <c r="J2627" s="462">
        <v>0.39271383321068454</v>
      </c>
      <c r="K2627" s="464">
        <v>23035724441.752808</v>
      </c>
      <c r="L2627" s="464">
        <v>32758661304.269138</v>
      </c>
      <c r="M2627" s="464">
        <v>85190618322.377762</v>
      </c>
      <c r="N2627" s="464">
        <v>67307353717.657623</v>
      </c>
      <c r="O2627" s="464">
        <v>29125.416389496655</v>
      </c>
      <c r="P2627" s="461">
        <v>444664.75236088719</v>
      </c>
      <c r="Q2627" s="461">
        <v>285547.28642521932</v>
      </c>
      <c r="R2627" s="464">
        <v>760415236786.70947</v>
      </c>
      <c r="S2627" s="462">
        <v>0.54553145438361217</v>
      </c>
      <c r="T2627" s="462">
        <v>0.40960812519526674</v>
      </c>
      <c r="U2627" s="461">
        <v>16.137998902564018</v>
      </c>
      <c r="V2627" s="464">
        <v>5580610770388.1719</v>
      </c>
      <c r="W2627" s="460">
        <v>1758.6360796760919</v>
      </c>
      <c r="X2627" s="463">
        <v>4.4915807184546637E-2</v>
      </c>
      <c r="Y2627" s="476">
        <v>2.0000000000000001E-4</v>
      </c>
    </row>
    <row r="2628" spans="1:25" x14ac:dyDescent="0.2">
      <c r="A2628" s="475">
        <f t="shared" si="40"/>
        <v>2624</v>
      </c>
      <c r="B2628" s="462">
        <v>0.48447083908090055</v>
      </c>
      <c r="C2628" s="461">
        <v>1500</v>
      </c>
      <c r="D2628" s="462">
        <v>0.46893818548031846</v>
      </c>
      <c r="E2628" s="462">
        <v>0.29265980150042437</v>
      </c>
      <c r="F2628" s="516">
        <v>2024.8</v>
      </c>
      <c r="G2628" s="464">
        <v>140483820610.66687</v>
      </c>
      <c r="H2628" s="461">
        <v>8795858.8490010668</v>
      </c>
      <c r="I2628" s="464">
        <v>303730608508.2218</v>
      </c>
      <c r="J2628" s="462">
        <v>0.39320001926386217</v>
      </c>
      <c r="K2628" s="464">
        <v>15161079402.559105</v>
      </c>
      <c r="L2628" s="464">
        <v>24943374815.028988</v>
      </c>
      <c r="M2628" s="464">
        <v>95197446935.26651</v>
      </c>
      <c r="N2628" s="464">
        <v>199842539187.02234</v>
      </c>
      <c r="O2628" s="464">
        <v>35909.908878611503</v>
      </c>
      <c r="P2628" s="461">
        <v>1058685.3029129016</v>
      </c>
      <c r="Q2628" s="461">
        <v>681019.74687161134</v>
      </c>
      <c r="R2628" s="464">
        <v>751381738299.32617</v>
      </c>
      <c r="S2628" s="462">
        <v>0.47257611064560606</v>
      </c>
      <c r="T2628" s="462">
        <v>0.3308924610125939</v>
      </c>
      <c r="U2628" s="461">
        <v>16.342272903050429</v>
      </c>
      <c r="V2628" s="464">
        <v>4576970182768.3633</v>
      </c>
      <c r="W2628" s="460">
        <v>1443.4765042624892</v>
      </c>
      <c r="X2628" s="463">
        <v>4.3711666600618197E-2</v>
      </c>
      <c r="Y2628" s="476">
        <v>2.0000000000000001E-4</v>
      </c>
    </row>
    <row r="2629" spans="1:25" x14ac:dyDescent="0.2">
      <c r="A2629" s="475">
        <f t="shared" si="40"/>
        <v>2625</v>
      </c>
      <c r="B2629" s="462">
        <v>0.57316935957585424</v>
      </c>
      <c r="C2629" s="461">
        <v>7148.3834544058063</v>
      </c>
      <c r="D2629" s="462">
        <v>0.74159630768182294</v>
      </c>
      <c r="E2629" s="462">
        <v>0.42749218008181289</v>
      </c>
      <c r="F2629" s="516">
        <v>2023.75</v>
      </c>
      <c r="G2629" s="464">
        <v>393488035023.80737</v>
      </c>
      <c r="H2629" s="461">
        <v>16663893.164550751</v>
      </c>
      <c r="I2629" s="464">
        <v>381830066501.40948</v>
      </c>
      <c r="J2629" s="462">
        <v>0.27188904253860968</v>
      </c>
      <c r="K2629" s="464">
        <v>7188215675.2885571</v>
      </c>
      <c r="L2629" s="464">
        <v>0</v>
      </c>
      <c r="M2629" s="464">
        <v>498167857011.16565</v>
      </c>
      <c r="N2629" s="464">
        <v>73729847531.840424</v>
      </c>
      <c r="O2629" s="464">
        <v>10166.440043310231</v>
      </c>
      <c r="P2629" s="461">
        <v>474913.77219999389</v>
      </c>
      <c r="Q2629" s="461">
        <v>305589.74840064149</v>
      </c>
      <c r="R2629" s="464">
        <v>1382550225163.8723</v>
      </c>
      <c r="S2629" s="462">
        <v>0.62096515239495587</v>
      </c>
      <c r="T2629" s="462">
        <v>0.34418022543704285</v>
      </c>
      <c r="U2629" s="461">
        <v>17.940542852223025</v>
      </c>
      <c r="V2629" s="464">
        <v>9297483412163.9883</v>
      </c>
      <c r="W2629" s="460">
        <v>2933.5570206240241</v>
      </c>
      <c r="X2629" s="463">
        <v>4.1253968345358737E-2</v>
      </c>
      <c r="Y2629" s="476">
        <v>2.0000000000000001E-4</v>
      </c>
    </row>
    <row r="2630" spans="1:25" x14ac:dyDescent="0.2">
      <c r="A2630" s="475">
        <f t="shared" si="40"/>
        <v>2626</v>
      </c>
      <c r="B2630" s="462">
        <v>0.36977822730927046</v>
      </c>
      <c r="C2630" s="461">
        <v>1500</v>
      </c>
      <c r="D2630" s="462">
        <v>1.100826318610941</v>
      </c>
      <c r="E2630" s="462">
        <v>0.59492714597389984</v>
      </c>
      <c r="F2630" s="516">
        <v>2023.75</v>
      </c>
      <c r="G2630" s="464">
        <v>304642501258.67096</v>
      </c>
      <c r="H2630" s="461">
        <v>39864805.088176206</v>
      </c>
      <c r="I2630" s="464">
        <v>554167311542.96069</v>
      </c>
      <c r="J2630" s="462">
        <v>-0.11946654413205571</v>
      </c>
      <c r="K2630" s="464">
        <v>11479797151.411682</v>
      </c>
      <c r="L2630" s="464">
        <v>0</v>
      </c>
      <c r="M2630" s="464">
        <v>340312076691.72241</v>
      </c>
      <c r="N2630" s="464">
        <v>95800461307.953613</v>
      </c>
      <c r="O2630" s="464">
        <v>18177.001456277485</v>
      </c>
      <c r="P2630" s="461">
        <v>540731.93647678825</v>
      </c>
      <c r="Q2630" s="461">
        <v>346725.2658855521</v>
      </c>
      <c r="R2630" s="464">
        <v>1339225670414.1379</v>
      </c>
      <c r="S2630" s="462">
        <v>0.37706934323256269</v>
      </c>
      <c r="T2630" s="462">
        <v>0.1511753922098219</v>
      </c>
      <c r="U2630" s="461">
        <v>31.106963318388651</v>
      </c>
      <c r="V2630" s="464">
        <v>6693649425624.7764</v>
      </c>
      <c r="W2630" s="460">
        <v>2111.8158661261391</v>
      </c>
      <c r="X2630" s="463">
        <v>2.4532390929946957E-2</v>
      </c>
      <c r="Y2630" s="476">
        <v>2.0000000000000001E-4</v>
      </c>
    </row>
    <row r="2631" spans="1:25" x14ac:dyDescent="0.2">
      <c r="A2631" s="475">
        <f t="shared" ref="A2631:A2694" si="41">A2630+1</f>
        <v>2627</v>
      </c>
      <c r="B2631" s="462">
        <v>0.52500758879752107</v>
      </c>
      <c r="C2631" s="461">
        <v>6378.1028899221446</v>
      </c>
      <c r="D2631" s="462">
        <v>0.86114830387130492</v>
      </c>
      <c r="E2631" s="462">
        <v>0.20432750100980929</v>
      </c>
      <c r="F2631" s="516">
        <v>2025.44</v>
      </c>
      <c r="G2631" s="464">
        <v>232097840117.50281</v>
      </c>
      <c r="H2631" s="461">
        <v>22546528.602465149</v>
      </c>
      <c r="I2631" s="464">
        <v>714756278090.2804</v>
      </c>
      <c r="J2631" s="462">
        <v>0.47787797153803635</v>
      </c>
      <c r="K2631" s="464">
        <v>34305790702.65094</v>
      </c>
      <c r="L2631" s="464">
        <v>17830337009.837177</v>
      </c>
      <c r="M2631" s="464">
        <v>177155309315.39157</v>
      </c>
      <c r="N2631" s="464">
        <v>73720934887.547897</v>
      </c>
      <c r="O2631" s="464">
        <v>28122.926963220769</v>
      </c>
      <c r="P2631" s="461">
        <v>456250.36524252966</v>
      </c>
      <c r="Q2631" s="461">
        <v>287260.36595177429</v>
      </c>
      <c r="R2631" s="464">
        <v>1429863909155.3052</v>
      </c>
      <c r="S2631" s="462">
        <v>0.59884858486418147</v>
      </c>
      <c r="T2631" s="462">
        <v>0.37907789810820353</v>
      </c>
      <c r="U2631" s="461">
        <v>15.498486518669484</v>
      </c>
      <c r="V2631" s="464">
        <v>9283956613616.3281</v>
      </c>
      <c r="W2631" s="460">
        <v>2928.5001554743544</v>
      </c>
      <c r="X2631" s="463">
        <v>4.6880077144399415E-2</v>
      </c>
      <c r="Y2631" s="476">
        <v>2.0000000000000001E-4</v>
      </c>
    </row>
    <row r="2632" spans="1:25" x14ac:dyDescent="0.2">
      <c r="A2632" s="475">
        <f t="shared" si="41"/>
        <v>2628</v>
      </c>
      <c r="B2632" s="462">
        <v>0.40190785244303462</v>
      </c>
      <c r="C2632" s="461">
        <v>1500</v>
      </c>
      <c r="D2632" s="462">
        <v>0.60962896486229035</v>
      </c>
      <c r="E2632" s="462">
        <v>0.3705984906049461</v>
      </c>
      <c r="F2632" s="516">
        <v>2026.04</v>
      </c>
      <c r="G2632" s="464">
        <v>106897484781.09714</v>
      </c>
      <c r="H2632" s="461">
        <v>13603629.472809354</v>
      </c>
      <c r="I2632" s="464">
        <v>357566133915.03076</v>
      </c>
      <c r="J2632" s="462">
        <v>0.37340414533871247</v>
      </c>
      <c r="K2632" s="464">
        <v>29087500376.635704</v>
      </c>
      <c r="L2632" s="464">
        <v>94781840078.817825</v>
      </c>
      <c r="M2632" s="464">
        <v>36285850342.843643</v>
      </c>
      <c r="N2632" s="464">
        <v>17843128641.298107</v>
      </c>
      <c r="O2632" s="464">
        <v>32200.303425224549</v>
      </c>
      <c r="P2632" s="461">
        <v>166772.92024146073</v>
      </c>
      <c r="Q2632" s="461">
        <v>75181.123420041054</v>
      </c>
      <c r="R2632" s="464">
        <v>642255167162.76831</v>
      </c>
      <c r="S2632" s="462">
        <v>0.52551555208103917</v>
      </c>
      <c r="T2632" s="462">
        <v>0.31372511214628701</v>
      </c>
      <c r="U2632" s="461">
        <v>16.036949330713249</v>
      </c>
      <c r="V2632" s="464">
        <v>3611956058306.1909</v>
      </c>
      <c r="W2632" s="460">
        <v>1140.4196957842789</v>
      </c>
      <c r="X2632" s="463">
        <v>4.4881131160394667E-2</v>
      </c>
      <c r="Y2632" s="476">
        <v>2.0000000000000001E-4</v>
      </c>
    </row>
    <row r="2633" spans="1:25" x14ac:dyDescent="0.2">
      <c r="A2633" s="475">
        <f t="shared" si="41"/>
        <v>2629</v>
      </c>
      <c r="B2633" s="462">
        <v>0.40642828564568301</v>
      </c>
      <c r="C2633" s="461">
        <v>3774.202322800908</v>
      </c>
      <c r="D2633" s="462">
        <v>0.35429509319086133</v>
      </c>
      <c r="E2633" s="462">
        <v>0.20170640355549718</v>
      </c>
      <c r="F2633" s="516">
        <v>2024.01</v>
      </c>
      <c r="G2633" s="464">
        <v>64841497665.464348</v>
      </c>
      <c r="H2633" s="461">
        <v>6088100.8555245874</v>
      </c>
      <c r="I2633" s="464">
        <v>227370356182.45465</v>
      </c>
      <c r="J2633" s="462">
        <v>0.40642828564568301</v>
      </c>
      <c r="K2633" s="464">
        <v>4886500188.7961121</v>
      </c>
      <c r="L2633" s="464">
        <v>0</v>
      </c>
      <c r="M2633" s="464">
        <v>88166682980.178757</v>
      </c>
      <c r="N2633" s="464">
        <v>63792295106.328712</v>
      </c>
      <c r="O2633" s="464">
        <v>27674.299058304256</v>
      </c>
      <c r="P2633" s="461">
        <v>490384.97991602996</v>
      </c>
      <c r="Q2633" s="461">
        <v>273590.73693731957</v>
      </c>
      <c r="R2633" s="464">
        <v>470691526326.51709</v>
      </c>
      <c r="S2633" s="462">
        <v>0.52469766079580704</v>
      </c>
      <c r="T2633" s="462">
        <v>0.31322852715571486</v>
      </c>
      <c r="U2633" s="461">
        <v>15.581352903012025</v>
      </c>
      <c r="V2633" s="464">
        <v>2641791420407.4546</v>
      </c>
      <c r="W2633" s="460">
        <v>833.4595135738773</v>
      </c>
      <c r="X2633" s="463">
        <v>4.4973607159667486E-2</v>
      </c>
      <c r="Y2633" s="476">
        <v>2.0000000000000001E-4</v>
      </c>
    </row>
    <row r="2634" spans="1:25" x14ac:dyDescent="0.2">
      <c r="A2634" s="475">
        <f t="shared" si="41"/>
        <v>2630</v>
      </c>
      <c r="B2634" s="462">
        <v>0.47223714538319006</v>
      </c>
      <c r="C2634" s="461">
        <v>7124.198297441777</v>
      </c>
      <c r="D2634" s="462">
        <v>0.46384206209190793</v>
      </c>
      <c r="E2634" s="462">
        <v>0.56863696061424718</v>
      </c>
      <c r="F2634" s="516">
        <v>2026.71</v>
      </c>
      <c r="G2634" s="464">
        <v>105656256766.98131</v>
      </c>
      <c r="H2634" s="461">
        <v>8751605.550236132</v>
      </c>
      <c r="I2634" s="464">
        <v>286776594019.35394</v>
      </c>
      <c r="J2634" s="462">
        <v>0.37456280578175094</v>
      </c>
      <c r="K2634" s="464">
        <v>32768735849.462585</v>
      </c>
      <c r="L2634" s="464">
        <v>92427323390.604675</v>
      </c>
      <c r="M2634" s="464">
        <v>20277268675.437904</v>
      </c>
      <c r="N2634" s="464">
        <v>17865672476.363766</v>
      </c>
      <c r="O2634" s="464">
        <v>30913.347515503283</v>
      </c>
      <c r="P2634" s="461">
        <v>146773.72806150856</v>
      </c>
      <c r="Q2634" s="461">
        <v>63613.172057089723</v>
      </c>
      <c r="R2634" s="464">
        <v>582871623481.8374</v>
      </c>
      <c r="S2634" s="462">
        <v>0.55063943866082354</v>
      </c>
      <c r="T2634" s="462">
        <v>0.35736126812278152</v>
      </c>
      <c r="U2634" s="461">
        <v>15.850118330569373</v>
      </c>
      <c r="V2634" s="464">
        <v>3709441829432.7246</v>
      </c>
      <c r="W2634" s="460">
        <v>1169.41236802659</v>
      </c>
      <c r="X2634" s="463">
        <v>4.5304946049292222E-2</v>
      </c>
      <c r="Y2634" s="476">
        <v>2.0000000000000001E-4</v>
      </c>
    </row>
    <row r="2635" spans="1:25" x14ac:dyDescent="0.2">
      <c r="A2635" s="475">
        <f t="shared" si="41"/>
        <v>2631</v>
      </c>
      <c r="B2635" s="462">
        <v>0.42898472357921114</v>
      </c>
      <c r="C2635" s="461">
        <v>5013.16384140421</v>
      </c>
      <c r="D2635" s="462">
        <v>0.50418928790708484</v>
      </c>
      <c r="E2635" s="462">
        <v>0.17743775647290766</v>
      </c>
      <c r="F2635" s="516">
        <v>2025.24</v>
      </c>
      <c r="G2635" s="464">
        <v>82312298402.894302</v>
      </c>
      <c r="H2635" s="461">
        <v>9892912.5938848034</v>
      </c>
      <c r="I2635" s="464">
        <v>330508123299.24438</v>
      </c>
      <c r="J2635" s="462">
        <v>0.40391165010965013</v>
      </c>
      <c r="K2635" s="464">
        <v>15396627559.460346</v>
      </c>
      <c r="L2635" s="464">
        <v>13315562355.421844</v>
      </c>
      <c r="M2635" s="464">
        <v>105687187856.99852</v>
      </c>
      <c r="N2635" s="464">
        <v>51167847455.822273</v>
      </c>
      <c r="O2635" s="464">
        <v>13581.176634474888</v>
      </c>
      <c r="P2635" s="461">
        <v>310286.13731936819</v>
      </c>
      <c r="Q2635" s="461">
        <v>183433.30418249592</v>
      </c>
      <c r="R2635" s="464">
        <v>644518056007.11292</v>
      </c>
      <c r="S2635" s="462">
        <v>0.54447778917774481</v>
      </c>
      <c r="T2635" s="462">
        <v>0.3029293745372334</v>
      </c>
      <c r="U2635" s="461">
        <v>15.409136868131101</v>
      </c>
      <c r="V2635" s="464">
        <v>3369040256989.8882</v>
      </c>
      <c r="W2635" s="460">
        <v>1063.91403146995</v>
      </c>
      <c r="X2635" s="463">
        <v>4.63878972558519E-2</v>
      </c>
      <c r="Y2635" s="476">
        <v>2.0000000000000001E-4</v>
      </c>
    </row>
    <row r="2636" spans="1:25" x14ac:dyDescent="0.2">
      <c r="A2636" s="475">
        <f t="shared" si="41"/>
        <v>2632</v>
      </c>
      <c r="B2636" s="462">
        <v>0.45243550342468497</v>
      </c>
      <c r="C2636" s="461">
        <v>4944.4275364112546</v>
      </c>
      <c r="D2636" s="462">
        <v>1.1062448120154946</v>
      </c>
      <c r="E2636" s="462">
        <v>0.3551137968581754</v>
      </c>
      <c r="F2636" s="516">
        <v>2024.67</v>
      </c>
      <c r="G2636" s="464">
        <v>249810821502.09314</v>
      </c>
      <c r="H2636" s="461">
        <v>30439258.532346502</v>
      </c>
      <c r="I2636" s="464">
        <v>484827161862.13593</v>
      </c>
      <c r="J2636" s="462">
        <v>-9.6043266291019336E-2</v>
      </c>
      <c r="K2636" s="464">
        <v>9929866491.8065338</v>
      </c>
      <c r="L2636" s="464">
        <v>8922222310.6866188</v>
      </c>
      <c r="M2636" s="464">
        <v>211951025188.21472</v>
      </c>
      <c r="N2636" s="464">
        <v>13861469740.426495</v>
      </c>
      <c r="O2636" s="464">
        <v>22054.601555848887</v>
      </c>
      <c r="P2636" s="461">
        <v>178267.10709671976</v>
      </c>
      <c r="Q2636" s="461">
        <v>47581.053260442153</v>
      </c>
      <c r="R2636" s="464">
        <v>1030881056693.4259</v>
      </c>
      <c r="S2636" s="462">
        <v>0.36785124835367278</v>
      </c>
      <c r="T2636" s="462">
        <v>0.15092232635848898</v>
      </c>
      <c r="U2636" s="461">
        <v>32.700971680357142</v>
      </c>
      <c r="V2636" s="464">
        <v>5279752071517.2031</v>
      </c>
      <c r="W2636" s="460">
        <v>1664.2426741075192</v>
      </c>
      <c r="X2636" s="463">
        <v>2.4027648600509727E-2</v>
      </c>
      <c r="Y2636" s="476">
        <v>2.0000000000000001E-4</v>
      </c>
    </row>
    <row r="2637" spans="1:25" x14ac:dyDescent="0.2">
      <c r="A2637" s="475">
        <f t="shared" si="41"/>
        <v>2633</v>
      </c>
      <c r="B2637" s="462">
        <v>0.60238322115513565</v>
      </c>
      <c r="C2637" s="461">
        <v>6184.4968353952845</v>
      </c>
      <c r="D2637" s="462">
        <v>0.72642415663512239</v>
      </c>
      <c r="E2637" s="462">
        <v>0.45652228597857247</v>
      </c>
      <c r="F2637" s="516">
        <v>2024.11</v>
      </c>
      <c r="G2637" s="464">
        <v>237757144167.89761</v>
      </c>
      <c r="H2637" s="461">
        <v>16848289.602480151</v>
      </c>
      <c r="I2637" s="464">
        <v>467919174546.70184</v>
      </c>
      <c r="J2637" s="462">
        <v>0.31441052678279358</v>
      </c>
      <c r="K2637" s="464">
        <v>18335216223.519581</v>
      </c>
      <c r="L2637" s="464">
        <v>0</v>
      </c>
      <c r="M2637" s="464">
        <v>181602092988.32706</v>
      </c>
      <c r="N2637" s="464">
        <v>71042327820.508011</v>
      </c>
      <c r="O2637" s="464">
        <v>16270.502048862849</v>
      </c>
      <c r="P2637" s="461">
        <v>399280.25415006164</v>
      </c>
      <c r="Q2637" s="461">
        <v>246484.10702836452</v>
      </c>
      <c r="R2637" s="464">
        <v>1006093909722.6428</v>
      </c>
      <c r="S2637" s="462">
        <v>0.52659181547617495</v>
      </c>
      <c r="T2637" s="462">
        <v>0.35487681200893684</v>
      </c>
      <c r="U2637" s="461">
        <v>16.916997244481383</v>
      </c>
      <c r="V2637" s="464">
        <v>6663048689324.9941</v>
      </c>
      <c r="W2637" s="460">
        <v>2103.4156943555167</v>
      </c>
      <c r="X2637" s="463">
        <v>4.3114872735988921E-2</v>
      </c>
      <c r="Y2637" s="476">
        <v>2.0000000000000001E-4</v>
      </c>
    </row>
    <row r="2638" spans="1:25" x14ac:dyDescent="0.2">
      <c r="A2638" s="475">
        <f t="shared" si="41"/>
        <v>2634</v>
      </c>
      <c r="B2638" s="462">
        <v>0.47873511428757054</v>
      </c>
      <c r="C2638" s="461">
        <v>2183.3385933640143</v>
      </c>
      <c r="D2638" s="462">
        <v>1.0404303199776699</v>
      </c>
      <c r="E2638" s="462">
        <v>0.44979371553877662</v>
      </c>
      <c r="F2638" s="516">
        <v>2024.14</v>
      </c>
      <c r="G2638" s="464">
        <v>260040054291.60428</v>
      </c>
      <c r="H2638" s="461">
        <v>34536098.715262145</v>
      </c>
      <c r="I2638" s="464">
        <v>668975924440.60828</v>
      </c>
      <c r="J2638" s="462">
        <v>0.18973136153226866</v>
      </c>
      <c r="K2638" s="464">
        <v>26965762178.659321</v>
      </c>
      <c r="L2638" s="464">
        <v>5390372806.9498701</v>
      </c>
      <c r="M2638" s="464">
        <v>171450814931.95987</v>
      </c>
      <c r="N2638" s="464">
        <v>85988374258.53952</v>
      </c>
      <c r="O2638" s="464">
        <v>35312.997486020526</v>
      </c>
      <c r="P2638" s="461">
        <v>502641.65135009022</v>
      </c>
      <c r="Q2638" s="461">
        <v>318496.92520427238</v>
      </c>
      <c r="R2638" s="464">
        <v>1224679133593.4875</v>
      </c>
      <c r="S2638" s="462">
        <v>0.4182908728490678</v>
      </c>
      <c r="T2638" s="462">
        <v>0.26909198531073031</v>
      </c>
      <c r="U2638" s="461">
        <v>17.628580507201498</v>
      </c>
      <c r="V2638" s="464">
        <v>6432163459682.0332</v>
      </c>
      <c r="W2638" s="460">
        <v>2030.6311226235498</v>
      </c>
      <c r="X2638" s="463">
        <v>4.1131941255192497E-2</v>
      </c>
      <c r="Y2638" s="476">
        <v>2.0000000000000001E-4</v>
      </c>
    </row>
    <row r="2639" spans="1:25" x14ac:dyDescent="0.2">
      <c r="A2639" s="475">
        <f t="shared" si="41"/>
        <v>2635</v>
      </c>
      <c r="B2639" s="462">
        <v>0.59127953650717469</v>
      </c>
      <c r="C2639" s="461">
        <v>4265.9035337071709</v>
      </c>
      <c r="D2639" s="462">
        <v>0.67904701892393549</v>
      </c>
      <c r="E2639" s="462">
        <v>0.59963754212914055</v>
      </c>
      <c r="F2639" s="516">
        <v>2023.75</v>
      </c>
      <c r="G2639" s="464">
        <v>320976768235.83185</v>
      </c>
      <c r="H2639" s="461">
        <v>15213930.60312915</v>
      </c>
      <c r="I2639" s="464">
        <v>475792768262.81995</v>
      </c>
      <c r="J2639" s="462">
        <v>0.43372771890084028</v>
      </c>
      <c r="K2639" s="464">
        <v>6279295696.5360346</v>
      </c>
      <c r="L2639" s="464">
        <v>0</v>
      </c>
      <c r="M2639" s="464">
        <v>224622450859.3468</v>
      </c>
      <c r="N2639" s="464">
        <v>28231564432.447548</v>
      </c>
      <c r="O2639" s="464">
        <v>28623.919875327527</v>
      </c>
      <c r="P2639" s="461">
        <v>214988.7544614232</v>
      </c>
      <c r="Q2639" s="461">
        <v>108230.87225983338</v>
      </c>
      <c r="R2639" s="464">
        <v>977702184376.7262</v>
      </c>
      <c r="S2639" s="462">
        <v>0.60272521288796554</v>
      </c>
      <c r="T2639" s="462">
        <v>0.49819757899996708</v>
      </c>
      <c r="U2639" s="461">
        <v>16.935762640795499</v>
      </c>
      <c r="V2639" s="464">
        <v>9155943257313.7031</v>
      </c>
      <c r="W2639" s="460">
        <v>2890.8359086845667</v>
      </c>
      <c r="X2639" s="463">
        <v>4.2485290646042215E-2</v>
      </c>
      <c r="Y2639" s="476">
        <v>2.0000000000000001E-4</v>
      </c>
    </row>
    <row r="2640" spans="1:25" x14ac:dyDescent="0.2">
      <c r="A2640" s="475">
        <f t="shared" si="41"/>
        <v>2636</v>
      </c>
      <c r="B2640" s="462">
        <v>0.54527473795826875</v>
      </c>
      <c r="C2640" s="461">
        <v>1500</v>
      </c>
      <c r="D2640" s="462">
        <v>0.63936082276414741</v>
      </c>
      <c r="E2640" s="462">
        <v>0.32463459824039431</v>
      </c>
      <c r="F2640" s="516">
        <v>2023.75</v>
      </c>
      <c r="G2640" s="464">
        <v>478716480835.44702</v>
      </c>
      <c r="H2640" s="461">
        <v>14922359.839731216</v>
      </c>
      <c r="I2640" s="464">
        <v>476267928614.58795</v>
      </c>
      <c r="J2640" s="462">
        <v>0.48611791365999424</v>
      </c>
      <c r="K2640" s="464">
        <v>16764851850.714287</v>
      </c>
      <c r="L2640" s="464">
        <v>0</v>
      </c>
      <c r="M2640" s="464">
        <v>441553531833.80994</v>
      </c>
      <c r="N2640" s="464">
        <v>76326541949.193848</v>
      </c>
      <c r="O2640" s="464">
        <v>26623.417453635338</v>
      </c>
      <c r="P2640" s="461">
        <v>484951.99320205074</v>
      </c>
      <c r="Q2640" s="461">
        <v>316843.88017849665</v>
      </c>
      <c r="R2640" s="464">
        <v>1341020423131.3564</v>
      </c>
      <c r="S2640" s="462">
        <v>0.65187245661224602</v>
      </c>
      <c r="T2640" s="462">
        <v>0.50142746026262741</v>
      </c>
      <c r="U2640" s="461">
        <v>17.235193535344095</v>
      </c>
      <c r="V2640" s="464">
        <v>12852099306469.117</v>
      </c>
      <c r="W2640" s="460">
        <v>4051.2440901361751</v>
      </c>
      <c r="X2640" s="463">
        <v>4.1956957318776862E-2</v>
      </c>
      <c r="Y2640" s="476">
        <v>2.0000000000000001E-4</v>
      </c>
    </row>
    <row r="2641" spans="1:25" x14ac:dyDescent="0.2">
      <c r="A2641" s="475">
        <f t="shared" si="41"/>
        <v>2637</v>
      </c>
      <c r="B2641" s="462">
        <v>0.71616529659802708</v>
      </c>
      <c r="C2641" s="461">
        <v>6988.020143217077</v>
      </c>
      <c r="D2641" s="462">
        <v>0.50364299919065458</v>
      </c>
      <c r="E2641" s="462">
        <v>0.57117873439860656</v>
      </c>
      <c r="F2641" s="516">
        <v>2024.54</v>
      </c>
      <c r="G2641" s="464">
        <v>108038831989.51266</v>
      </c>
      <c r="H2641" s="461">
        <v>9699903.0746922735</v>
      </c>
      <c r="I2641" s="464">
        <v>329746974307.74915</v>
      </c>
      <c r="J2641" s="462">
        <v>0.44745719759900304</v>
      </c>
      <c r="K2641" s="464">
        <v>4728691468.352396</v>
      </c>
      <c r="L2641" s="464">
        <v>0</v>
      </c>
      <c r="M2641" s="464">
        <v>106486741456.56157</v>
      </c>
      <c r="N2641" s="464">
        <v>26959439764.030399</v>
      </c>
      <c r="O2641" s="464">
        <v>31488.345758068197</v>
      </c>
      <c r="P2641" s="461">
        <v>208216.27202759645</v>
      </c>
      <c r="Q2641" s="461">
        <v>106672.26056025838</v>
      </c>
      <c r="R2641" s="464">
        <v>599694937477.10229</v>
      </c>
      <c r="S2641" s="462">
        <v>0.57771105341407669</v>
      </c>
      <c r="T2641" s="462">
        <v>0.38164682413262585</v>
      </c>
      <c r="U2641" s="461">
        <v>15.80529225222902</v>
      </c>
      <c r="V2641" s="464">
        <v>4110349154095.4326</v>
      </c>
      <c r="W2641" s="460">
        <v>1296.19243140667</v>
      </c>
      <c r="X2641" s="463">
        <v>4.4730829483562905E-2</v>
      </c>
      <c r="Y2641" s="476">
        <v>2.0000000000000001E-4</v>
      </c>
    </row>
    <row r="2642" spans="1:25" x14ac:dyDescent="0.2">
      <c r="A2642" s="475">
        <f t="shared" si="41"/>
        <v>2638</v>
      </c>
      <c r="B2642" s="462">
        <v>0.48202579253818828</v>
      </c>
      <c r="C2642" s="461">
        <v>1500</v>
      </c>
      <c r="D2642" s="462">
        <v>1.1409764516170178</v>
      </c>
      <c r="E2642" s="462">
        <v>0.66962507582674091</v>
      </c>
      <c r="F2642" s="516">
        <v>2024.17</v>
      </c>
      <c r="G2642" s="464">
        <v>415962028282.13623</v>
      </c>
      <c r="H2642" s="461">
        <v>44126455.392465256</v>
      </c>
      <c r="I2642" s="464">
        <v>776081962946.82532</v>
      </c>
      <c r="J2642" s="462">
        <v>0.19651247783609538</v>
      </c>
      <c r="K2642" s="464">
        <v>37410365.733181931</v>
      </c>
      <c r="L2642" s="464">
        <v>0</v>
      </c>
      <c r="M2642" s="464">
        <v>298952317275.85352</v>
      </c>
      <c r="N2642" s="464">
        <v>10999172961.63464</v>
      </c>
      <c r="O2642" s="464">
        <v>26141.738284487557</v>
      </c>
      <c r="P2642" s="461">
        <v>118644.66384912946</v>
      </c>
      <c r="Q2642" s="461">
        <v>42883.369753512998</v>
      </c>
      <c r="R2642" s="464">
        <v>1616687749531.3306</v>
      </c>
      <c r="S2642" s="462">
        <v>0.50652462503132867</v>
      </c>
      <c r="T2642" s="462">
        <v>0.29873704371785348</v>
      </c>
      <c r="U2642" s="461">
        <v>18.167496056732634</v>
      </c>
      <c r="V2642" s="464">
        <v>9531798783734.6602</v>
      </c>
      <c r="W2642" s="460">
        <v>3005.7375779462955</v>
      </c>
      <c r="X2642" s="463">
        <v>4.0750671775652746E-2</v>
      </c>
      <c r="Y2642" s="476">
        <v>2.0000000000000001E-4</v>
      </c>
    </row>
    <row r="2643" spans="1:25" x14ac:dyDescent="0.2">
      <c r="A2643" s="475">
        <f t="shared" si="41"/>
        <v>2639</v>
      </c>
      <c r="B2643" s="462">
        <v>0.39896028216877133</v>
      </c>
      <c r="C2643" s="461">
        <v>4487.7682794528655</v>
      </c>
      <c r="D2643" s="462">
        <v>0.43371649035892551</v>
      </c>
      <c r="E2643" s="462">
        <v>0.7</v>
      </c>
      <c r="F2643" s="516">
        <v>2024.44</v>
      </c>
      <c r="G2643" s="464">
        <v>189762384639.55408</v>
      </c>
      <c r="H2643" s="461">
        <v>8260027.9295581561</v>
      </c>
      <c r="I2643" s="464">
        <v>255790481390.50555</v>
      </c>
      <c r="J2643" s="462">
        <v>0.398187854656325</v>
      </c>
      <c r="K2643" s="464">
        <v>6117866023.9785252</v>
      </c>
      <c r="L2643" s="464">
        <v>0</v>
      </c>
      <c r="M2643" s="464">
        <v>200476083310.03564</v>
      </c>
      <c r="N2643" s="464">
        <v>83272288195.438477</v>
      </c>
      <c r="O2643" s="464">
        <v>29614.617740894981</v>
      </c>
      <c r="P2643" s="461">
        <v>522491.82513284415</v>
      </c>
      <c r="Q2643" s="461">
        <v>342054.73770743469</v>
      </c>
      <c r="R2643" s="464">
        <v>860391804392.85205</v>
      </c>
      <c r="S2643" s="462">
        <v>0.62273663784110567</v>
      </c>
      <c r="T2643" s="462">
        <v>0.32807120585915989</v>
      </c>
      <c r="U2643" s="461">
        <v>17.0004919234844</v>
      </c>
      <c r="V2643" s="464">
        <v>5272279160352.8135</v>
      </c>
      <c r="W2643" s="460">
        <v>1664.067868190351</v>
      </c>
      <c r="X2643" s="463">
        <v>4.3041229828795755E-2</v>
      </c>
      <c r="Y2643" s="476">
        <v>2.0000000000000001E-4</v>
      </c>
    </row>
    <row r="2644" spans="1:25" x14ac:dyDescent="0.2">
      <c r="A2644" s="475">
        <f t="shared" si="41"/>
        <v>2640</v>
      </c>
      <c r="B2644" s="462">
        <v>0.48431450900759448</v>
      </c>
      <c r="C2644" s="461">
        <v>1933.9876124849184</v>
      </c>
      <c r="D2644" s="462">
        <v>0.65349227464078419</v>
      </c>
      <c r="E2644" s="462">
        <v>0.32759830725482891</v>
      </c>
      <c r="F2644" s="516">
        <v>2024.99</v>
      </c>
      <c r="G2644" s="464">
        <v>299928624911.78833</v>
      </c>
      <c r="H2644" s="461">
        <v>15529425.625033725</v>
      </c>
      <c r="I2644" s="464">
        <v>507358129975.44165</v>
      </c>
      <c r="J2644" s="462">
        <v>0.48431450900759443</v>
      </c>
      <c r="K2644" s="464">
        <v>14708088079.892576</v>
      </c>
      <c r="L2644" s="464">
        <v>0</v>
      </c>
      <c r="M2644" s="464">
        <v>241288402998.25446</v>
      </c>
      <c r="N2644" s="464">
        <v>35806040067.904556</v>
      </c>
      <c r="O2644" s="464">
        <v>16671.154894155949</v>
      </c>
      <c r="P2644" s="461">
        <v>271847.46752384189</v>
      </c>
      <c r="Q2644" s="461">
        <v>150649.70813600806</v>
      </c>
      <c r="R2644" s="464">
        <v>1171218287228.3411</v>
      </c>
      <c r="S2644" s="462">
        <v>0.6415064443811469</v>
      </c>
      <c r="T2644" s="462">
        <v>0.44487675582900776</v>
      </c>
      <c r="U2644" s="461">
        <v>16.41463756175116</v>
      </c>
      <c r="V2644" s="464">
        <v>9509494858887.543</v>
      </c>
      <c r="W2644" s="460">
        <v>2998.2138584294485</v>
      </c>
      <c r="X2644" s="463">
        <v>4.3959982806044171E-2</v>
      </c>
      <c r="Y2644" s="476">
        <v>2.0000000000000001E-4</v>
      </c>
    </row>
    <row r="2645" spans="1:25" x14ac:dyDescent="0.2">
      <c r="A2645" s="475">
        <f t="shared" si="41"/>
        <v>2641</v>
      </c>
      <c r="B2645" s="462">
        <v>0.50829085997701984</v>
      </c>
      <c r="C2645" s="461">
        <v>5479.7958866487006</v>
      </c>
      <c r="D2645" s="462">
        <v>0.46311125644982643</v>
      </c>
      <c r="E2645" s="462">
        <v>0.48119071920277784</v>
      </c>
      <c r="F2645" s="516">
        <v>2025.08</v>
      </c>
      <c r="G2645" s="464">
        <v>67680387237.70079</v>
      </c>
      <c r="H2645" s="461">
        <v>8377045.378346472</v>
      </c>
      <c r="I2645" s="464">
        <v>239301872397.62766</v>
      </c>
      <c r="J2645" s="462">
        <v>0.29470822623533621</v>
      </c>
      <c r="K2645" s="464">
        <v>13242879710.916573</v>
      </c>
      <c r="L2645" s="464">
        <v>27705560916.677528</v>
      </c>
      <c r="M2645" s="464">
        <v>54677046240.320862</v>
      </c>
      <c r="N2645" s="464">
        <v>65193397604.52845</v>
      </c>
      <c r="O2645" s="464">
        <v>34159.261643708356</v>
      </c>
      <c r="P2645" s="461">
        <v>382467.93308277405</v>
      </c>
      <c r="Q2645" s="461">
        <v>240903.60409584339</v>
      </c>
      <c r="R2645" s="464">
        <v>478041993576.76178</v>
      </c>
      <c r="S2645" s="462">
        <v>0.46087677058757232</v>
      </c>
      <c r="T2645" s="462">
        <v>0.24932055756330618</v>
      </c>
      <c r="U2645" s="461">
        <v>16.244685466113083</v>
      </c>
      <c r="V2645" s="464">
        <v>2183387905603.5447</v>
      </c>
      <c r="W2645" s="460">
        <v>688.49206364816712</v>
      </c>
      <c r="X2645" s="463">
        <v>4.4102084180702564E-2</v>
      </c>
      <c r="Y2645" s="476">
        <v>2.0000000000000001E-4</v>
      </c>
    </row>
    <row r="2646" spans="1:25" x14ac:dyDescent="0.2">
      <c r="A2646" s="475">
        <f t="shared" si="41"/>
        <v>2642</v>
      </c>
      <c r="B2646" s="462">
        <v>0.42785570021027985</v>
      </c>
      <c r="C2646" s="461">
        <v>9498.231203059675</v>
      </c>
      <c r="D2646" s="462">
        <v>0.61097715219094451</v>
      </c>
      <c r="E2646" s="462">
        <v>0.56776853949521255</v>
      </c>
      <c r="F2646" s="516">
        <v>2026.25</v>
      </c>
      <c r="G2646" s="464">
        <v>56336335809.612549</v>
      </c>
      <c r="H2646" s="461">
        <v>12573293.522718826</v>
      </c>
      <c r="I2646" s="464">
        <v>303704684950.13275</v>
      </c>
      <c r="J2646" s="462">
        <v>0.16245781814463744</v>
      </c>
      <c r="K2646" s="464">
        <v>39862466920.855728</v>
      </c>
      <c r="L2646" s="464">
        <v>77205931052.532578</v>
      </c>
      <c r="M2646" s="464">
        <v>39722083627.553703</v>
      </c>
      <c r="N2646" s="464">
        <v>117464847307.33153</v>
      </c>
      <c r="O2646" s="464">
        <v>33683.010526596016</v>
      </c>
      <c r="P2646" s="461">
        <v>593429.90035125846</v>
      </c>
      <c r="Q2646" s="461">
        <v>405468.95524652209</v>
      </c>
      <c r="R2646" s="464">
        <v>656616558588.21582</v>
      </c>
      <c r="S2646" s="462">
        <v>0.38980813463898561</v>
      </c>
      <c r="T2646" s="462">
        <v>0.16626357089904459</v>
      </c>
      <c r="U2646" s="461">
        <v>15.470933881668609</v>
      </c>
      <c r="V2646" s="464">
        <v>1843187262918.2363</v>
      </c>
      <c r="W2646" s="460">
        <v>581.45778797330456</v>
      </c>
      <c r="X2646" s="463">
        <v>4.7748855725438792E-2</v>
      </c>
      <c r="Y2646" s="476">
        <v>2.0000000000000001E-4</v>
      </c>
    </row>
    <row r="2647" spans="1:25" x14ac:dyDescent="0.2">
      <c r="A2647" s="475">
        <f t="shared" si="41"/>
        <v>2643</v>
      </c>
      <c r="B2647" s="462">
        <v>0.35568218137125784</v>
      </c>
      <c r="C2647" s="461">
        <v>1500</v>
      </c>
      <c r="D2647" s="462">
        <v>0.81591734811734107</v>
      </c>
      <c r="E2647" s="462">
        <v>0.34104952240026121</v>
      </c>
      <c r="F2647" s="516">
        <v>2024.5</v>
      </c>
      <c r="G2647" s="464">
        <v>394778188718.80756</v>
      </c>
      <c r="H2647" s="461">
        <v>21700337.98203725</v>
      </c>
      <c r="I2647" s="464">
        <v>472055380458.02734</v>
      </c>
      <c r="J2647" s="462">
        <v>0.34821282350549776</v>
      </c>
      <c r="K2647" s="464">
        <v>9329712672.0140705</v>
      </c>
      <c r="L2647" s="464">
        <v>0</v>
      </c>
      <c r="M2647" s="464">
        <v>354315647861.85492</v>
      </c>
      <c r="N2647" s="464">
        <v>27252790131.953716</v>
      </c>
      <c r="O2647" s="464">
        <v>25376.534942907587</v>
      </c>
      <c r="P2647" s="461">
        <v>239675.99228765647</v>
      </c>
      <c r="Q2647" s="461">
        <v>123530.93554565478</v>
      </c>
      <c r="R2647" s="464">
        <v>1366922978509.7993</v>
      </c>
      <c r="S2647" s="462">
        <v>0.63102966645376102</v>
      </c>
      <c r="T2647" s="462">
        <v>0.36896365016637911</v>
      </c>
      <c r="U2647" s="461">
        <v>17.661094789448477</v>
      </c>
      <c r="V2647" s="464">
        <v>9784818689986.6035</v>
      </c>
      <c r="W2647" s="460">
        <v>3086.6408949899615</v>
      </c>
      <c r="X2647" s="463">
        <v>4.1208969065999343E-2</v>
      </c>
      <c r="Y2647" s="476">
        <v>2.0000000000000001E-4</v>
      </c>
    </row>
    <row r="2648" spans="1:25" x14ac:dyDescent="0.2">
      <c r="A2648" s="475">
        <f t="shared" si="41"/>
        <v>2644</v>
      </c>
      <c r="B2648" s="462">
        <v>0.52018672513360398</v>
      </c>
      <c r="C2648" s="461">
        <v>3282.7507666312104</v>
      </c>
      <c r="D2648" s="462">
        <v>1.1764375034217407</v>
      </c>
      <c r="E2648" s="462">
        <v>0.68809267413504194</v>
      </c>
      <c r="F2648" s="516">
        <v>2024.75</v>
      </c>
      <c r="G2648" s="464">
        <v>297065715166.64819</v>
      </c>
      <c r="H2648" s="461">
        <v>43390119.636116736</v>
      </c>
      <c r="I2648" s="464">
        <v>791168905096.36975</v>
      </c>
      <c r="J2648" s="462">
        <v>0.20690315090095857</v>
      </c>
      <c r="K2648" s="464">
        <v>18008032157.972553</v>
      </c>
      <c r="L2648" s="464">
        <v>0</v>
      </c>
      <c r="M2648" s="464">
        <v>305143670790.98859</v>
      </c>
      <c r="N2648" s="464">
        <v>15002572336.655773</v>
      </c>
      <c r="O2648" s="464">
        <v>30255.85110269607</v>
      </c>
      <c r="P2648" s="461">
        <v>144572.21804502548</v>
      </c>
      <c r="Q2648" s="461">
        <v>58272.160592377899</v>
      </c>
      <c r="R2648" s="464">
        <v>1689889172754.7012</v>
      </c>
      <c r="S2648" s="462">
        <v>0.51547314357559404</v>
      </c>
      <c r="T2648" s="462">
        <v>0.24764208785271316</v>
      </c>
      <c r="U2648" s="461">
        <v>17.177523874647104</v>
      </c>
      <c r="V2648" s="464">
        <v>7798162841833.3428</v>
      </c>
      <c r="W2648" s="460">
        <v>2461.7446176457106</v>
      </c>
      <c r="X2648" s="463">
        <v>4.3167692597797451E-2</v>
      </c>
      <c r="Y2648" s="476">
        <v>2.0000000000000001E-4</v>
      </c>
    </row>
    <row r="2649" spans="1:25" x14ac:dyDescent="0.2">
      <c r="A2649" s="475">
        <f t="shared" si="41"/>
        <v>2645</v>
      </c>
      <c r="B2649" s="462">
        <v>0.51882698418924833</v>
      </c>
      <c r="C2649" s="461">
        <v>4862.3414057065675</v>
      </c>
      <c r="D2649" s="462">
        <v>0.63142355017847196</v>
      </c>
      <c r="E2649" s="462">
        <v>0.26652883619507584</v>
      </c>
      <c r="F2649" s="516">
        <v>2024.55</v>
      </c>
      <c r="G2649" s="464">
        <v>227858374444.63281</v>
      </c>
      <c r="H2649" s="461">
        <v>13406292.879001783</v>
      </c>
      <c r="I2649" s="464">
        <v>443308290183.73981</v>
      </c>
      <c r="J2649" s="462">
        <v>0.45049245058003229</v>
      </c>
      <c r="K2649" s="464">
        <v>8819216305.4864674</v>
      </c>
      <c r="L2649" s="464">
        <v>1751608036.2309196</v>
      </c>
      <c r="M2649" s="464">
        <v>194430450661.548</v>
      </c>
      <c r="N2649" s="464">
        <v>45837806272.99295</v>
      </c>
      <c r="O2649" s="464">
        <v>28184.588179633189</v>
      </c>
      <c r="P2649" s="461">
        <v>303994.77378618694</v>
      </c>
      <c r="Q2649" s="461">
        <v>175445.05342632663</v>
      </c>
      <c r="R2649" s="464">
        <v>941914957257.94006</v>
      </c>
      <c r="S2649" s="462">
        <v>0.60685821644507854</v>
      </c>
      <c r="T2649" s="462">
        <v>0.42301450074415092</v>
      </c>
      <c r="U2649" s="461">
        <v>16.398666317527955</v>
      </c>
      <c r="V2649" s="464">
        <v>7408709062194.4414</v>
      </c>
      <c r="W2649" s="460">
        <v>2338.7341806139038</v>
      </c>
      <c r="X2649" s="463">
        <v>4.3159178217127489E-2</v>
      </c>
      <c r="Y2649" s="476">
        <v>2.0000000000000001E-4</v>
      </c>
    </row>
    <row r="2650" spans="1:25" x14ac:dyDescent="0.2">
      <c r="A2650" s="475">
        <f t="shared" si="41"/>
        <v>2646</v>
      </c>
      <c r="B2650" s="462">
        <v>0.60392214458846905</v>
      </c>
      <c r="C2650" s="461">
        <v>5524.0742624717468</v>
      </c>
      <c r="D2650" s="462">
        <v>0.72165714239763312</v>
      </c>
      <c r="E2650" s="462">
        <v>0.26068837469713968</v>
      </c>
      <c r="F2650" s="516">
        <v>2025.99</v>
      </c>
      <c r="G2650" s="464">
        <v>125879397865.00273</v>
      </c>
      <c r="H2650" s="461">
        <v>16499572.027689047</v>
      </c>
      <c r="I2650" s="464">
        <v>473054184809.7301</v>
      </c>
      <c r="J2650" s="462">
        <v>0.3635259673589023</v>
      </c>
      <c r="K2650" s="464">
        <v>13279794048.761234</v>
      </c>
      <c r="L2650" s="464">
        <v>13632356091.399128</v>
      </c>
      <c r="M2650" s="464">
        <v>109211885758.71822</v>
      </c>
      <c r="N2650" s="464">
        <v>104956400745.54527</v>
      </c>
      <c r="O2650" s="464">
        <v>28296.023255822161</v>
      </c>
      <c r="P2650" s="461">
        <v>573936.3960048384</v>
      </c>
      <c r="Q2650" s="461">
        <v>385610.42478499428</v>
      </c>
      <c r="R2650" s="464">
        <v>857942895267.91272</v>
      </c>
      <c r="S2650" s="462">
        <v>0.47992019014141385</v>
      </c>
      <c r="T2650" s="462">
        <v>0.33133341517231657</v>
      </c>
      <c r="U2650" s="461">
        <v>15.625464636639791</v>
      </c>
      <c r="V2650" s="464">
        <v>4969575897725.5703</v>
      </c>
      <c r="W2650" s="460">
        <v>1568.6752748431666</v>
      </c>
      <c r="X2650" s="463">
        <v>4.6062127133009494E-2</v>
      </c>
      <c r="Y2650" s="476">
        <v>2.0000000000000001E-4</v>
      </c>
    </row>
    <row r="2651" spans="1:25" x14ac:dyDescent="0.2">
      <c r="A2651" s="475">
        <f t="shared" si="41"/>
        <v>2647</v>
      </c>
      <c r="B2651" s="462">
        <v>0.50323562052666404</v>
      </c>
      <c r="C2651" s="461">
        <v>4885.9949588464524</v>
      </c>
      <c r="D2651" s="462">
        <v>1.0427964208858125</v>
      </c>
      <c r="E2651" s="462">
        <v>0.48464991547245817</v>
      </c>
      <c r="F2651" s="516">
        <v>2025.46</v>
      </c>
      <c r="G2651" s="464">
        <v>229130102697.15463</v>
      </c>
      <c r="H2651" s="461">
        <v>30434698.665789243</v>
      </c>
      <c r="I2651" s="464">
        <v>577994178142.34119</v>
      </c>
      <c r="J2651" s="462">
        <v>9.5623057429448655E-2</v>
      </c>
      <c r="K2651" s="464">
        <v>22629543343.117386</v>
      </c>
      <c r="L2651" s="464">
        <v>27460012362.832855</v>
      </c>
      <c r="M2651" s="464">
        <v>152315507974.59964</v>
      </c>
      <c r="N2651" s="464">
        <v>7753186853.5880947</v>
      </c>
      <c r="O2651" s="464">
        <v>41249.51878444785</v>
      </c>
      <c r="P2651" s="461">
        <v>116196.30898161634</v>
      </c>
      <c r="Q2651" s="461">
        <v>27049.276949489496</v>
      </c>
      <c r="R2651" s="464">
        <v>1046986198770.7429</v>
      </c>
      <c r="S2651" s="462">
        <v>0.402351531137975</v>
      </c>
      <c r="T2651" s="462">
        <v>0.22254551774316994</v>
      </c>
      <c r="U2651" s="461">
        <v>20.241908226779135</v>
      </c>
      <c r="V2651" s="464">
        <v>5082684242647.2363</v>
      </c>
      <c r="W2651" s="460">
        <v>1604.2153968803077</v>
      </c>
      <c r="X2651" s="463">
        <v>3.7086144282991659E-2</v>
      </c>
      <c r="Y2651" s="476">
        <v>2.0000000000000001E-4</v>
      </c>
    </row>
    <row r="2652" spans="1:25" x14ac:dyDescent="0.2">
      <c r="A2652" s="475">
        <f t="shared" si="41"/>
        <v>2648</v>
      </c>
      <c r="B2652" s="462">
        <v>0.39294622094888532</v>
      </c>
      <c r="C2652" s="461">
        <v>10709.711878637818</v>
      </c>
      <c r="D2652" s="462">
        <v>0.88281737582568953</v>
      </c>
      <c r="E2652" s="462">
        <v>0.52462496502287448</v>
      </c>
      <c r="F2652" s="516">
        <v>2025.33</v>
      </c>
      <c r="G2652" s="464">
        <v>210906661848.98001</v>
      </c>
      <c r="H2652" s="461">
        <v>15286517.151229668</v>
      </c>
      <c r="I2652" s="464">
        <v>375151718066.97516</v>
      </c>
      <c r="J2652" s="462">
        <v>0.32006019788587936</v>
      </c>
      <c r="K2652" s="464">
        <v>32756541657.65139</v>
      </c>
      <c r="L2652" s="464">
        <v>73349686350.847382</v>
      </c>
      <c r="M2652" s="464">
        <v>132003488212.62051</v>
      </c>
      <c r="N2652" s="464">
        <v>2872082462.7342262</v>
      </c>
      <c r="O2652" s="464">
        <v>29383.682215499874</v>
      </c>
      <c r="P2652" s="461">
        <v>71009.033821103803</v>
      </c>
      <c r="Q2652" s="461">
        <v>12315.508455275947</v>
      </c>
      <c r="R2652" s="464">
        <v>813865454734.22693</v>
      </c>
      <c r="S2652" s="462">
        <v>0.56353210539599663</v>
      </c>
      <c r="T2652" s="462">
        <v>0.37667478613715089</v>
      </c>
      <c r="U2652" s="461">
        <v>16.976728188105568</v>
      </c>
      <c r="V2652" s="464">
        <v>5670835969681.5283</v>
      </c>
      <c r="W2652" s="460">
        <v>1790.171122465435</v>
      </c>
      <c r="X2652" s="463">
        <v>4.3745778463280593E-2</v>
      </c>
      <c r="Y2652" s="476">
        <v>2.0000000000000001E-4</v>
      </c>
    </row>
    <row r="2653" spans="1:25" x14ac:dyDescent="0.2">
      <c r="A2653" s="475">
        <f t="shared" si="41"/>
        <v>2649</v>
      </c>
      <c r="B2653" s="462">
        <v>0.65007828679973578</v>
      </c>
      <c r="C2653" s="461">
        <v>5923.9820873745257</v>
      </c>
      <c r="D2653" s="462">
        <v>1.1594881068316343</v>
      </c>
      <c r="E2653" s="462">
        <v>0.35174049072718749</v>
      </c>
      <c r="F2653" s="516">
        <v>2024.26</v>
      </c>
      <c r="G2653" s="464">
        <v>647852027795.16455</v>
      </c>
      <c r="H2653" s="461">
        <v>39780369.909379803</v>
      </c>
      <c r="I2653" s="464">
        <v>867001023200.79614</v>
      </c>
      <c r="J2653" s="462">
        <v>0.36529400529435085</v>
      </c>
      <c r="K2653" s="464">
        <v>16816137901.189365</v>
      </c>
      <c r="L2653" s="464">
        <v>0</v>
      </c>
      <c r="M2653" s="464">
        <v>368192010148.09186</v>
      </c>
      <c r="N2653" s="464">
        <v>29348619331.980785</v>
      </c>
      <c r="O2653" s="464">
        <v>28413.991219188236</v>
      </c>
      <c r="P2653" s="461">
        <v>246984.15874180588</v>
      </c>
      <c r="Q2653" s="461">
        <v>123788.87089512398</v>
      </c>
      <c r="R2653" s="464">
        <v>1878217453267.4863</v>
      </c>
      <c r="S2653" s="462">
        <v>0.58757020871867438</v>
      </c>
      <c r="T2653" s="462">
        <v>0.48669290789196079</v>
      </c>
      <c r="U2653" s="461">
        <v>17.22519413103414</v>
      </c>
      <c r="V2653" s="464">
        <v>17098423194482.889</v>
      </c>
      <c r="W2653" s="460">
        <v>5398.6954796250839</v>
      </c>
      <c r="X2653" s="463">
        <v>4.2505734913104901E-2</v>
      </c>
      <c r="Y2653" s="476">
        <v>2.0000000000000001E-4</v>
      </c>
    </row>
    <row r="2654" spans="1:25" x14ac:dyDescent="0.2">
      <c r="A2654" s="475">
        <f t="shared" si="41"/>
        <v>2650</v>
      </c>
      <c r="B2654" s="462">
        <v>0.49562804281371853</v>
      </c>
      <c r="C2654" s="461">
        <v>5053.0015504956555</v>
      </c>
      <c r="D2654" s="462">
        <v>0.87924179750543496</v>
      </c>
      <c r="E2654" s="462">
        <v>0.44227164679940911</v>
      </c>
      <c r="F2654" s="516">
        <v>2025.02</v>
      </c>
      <c r="G2654" s="464">
        <v>97402988683.637863</v>
      </c>
      <c r="H2654" s="461">
        <v>23815482.734746926</v>
      </c>
      <c r="I2654" s="464">
        <v>599984456353.16211</v>
      </c>
      <c r="J2654" s="462">
        <v>0.39459767237719579</v>
      </c>
      <c r="K2654" s="464">
        <v>18048745133.387352</v>
      </c>
      <c r="L2654" s="464">
        <v>7846256719.7895508</v>
      </c>
      <c r="M2654" s="464">
        <v>140896448887.29712</v>
      </c>
      <c r="N2654" s="464">
        <v>53039683332.216202</v>
      </c>
      <c r="O2654" s="464">
        <v>16944.085688496831</v>
      </c>
      <c r="P2654" s="461">
        <v>373403.00473362114</v>
      </c>
      <c r="Q2654" s="461">
        <v>222383.17682064202</v>
      </c>
      <c r="R2654" s="464">
        <v>1084029243585.7506</v>
      </c>
      <c r="S2654" s="462">
        <v>0.54269966333591113</v>
      </c>
      <c r="T2654" s="462">
        <v>0.28924384833153577</v>
      </c>
      <c r="U2654" s="461">
        <v>14.783079556310458</v>
      </c>
      <c r="V2654" s="464">
        <v>5182465331354.9268</v>
      </c>
      <c r="W2654" s="460">
        <v>1636.0841272919831</v>
      </c>
      <c r="X2654" s="463">
        <v>4.8843862463984006E-2</v>
      </c>
      <c r="Y2654" s="476">
        <v>2.0000000000000001E-4</v>
      </c>
    </row>
    <row r="2655" spans="1:25" x14ac:dyDescent="0.2">
      <c r="A2655" s="475">
        <f t="shared" si="41"/>
        <v>2651</v>
      </c>
      <c r="B2655" s="462">
        <v>0.52758752805161524</v>
      </c>
      <c r="C2655" s="461">
        <v>5408.1023875253331</v>
      </c>
      <c r="D2655" s="462">
        <v>0.79987189968546446</v>
      </c>
      <c r="E2655" s="462">
        <v>0.48438773959456044</v>
      </c>
      <c r="F2655" s="516">
        <v>2024.47</v>
      </c>
      <c r="G2655" s="464">
        <v>274960635418.91565</v>
      </c>
      <c r="H2655" s="461">
        <v>19409824.540934525</v>
      </c>
      <c r="I2655" s="464">
        <v>497169752968.37341</v>
      </c>
      <c r="J2655" s="462">
        <v>0.26853377460015482</v>
      </c>
      <c r="K2655" s="464">
        <v>13184057127.005968</v>
      </c>
      <c r="L2655" s="464">
        <v>0</v>
      </c>
      <c r="M2655" s="464">
        <v>171788702249.51868</v>
      </c>
      <c r="N2655" s="464">
        <v>50465979730.864548</v>
      </c>
      <c r="O2655" s="464">
        <v>27770.457603576233</v>
      </c>
      <c r="P2655" s="461">
        <v>307229.00637815974</v>
      </c>
      <c r="Q2655" s="461">
        <v>173935.82209380259</v>
      </c>
      <c r="R2655" s="464">
        <v>1005320447603.4506</v>
      </c>
      <c r="S2655" s="462">
        <v>0.5037769476308378</v>
      </c>
      <c r="T2655" s="462">
        <v>0.36700049185549688</v>
      </c>
      <c r="U2655" s="461">
        <v>17.413697122149806</v>
      </c>
      <c r="V2655" s="464">
        <v>7020302601293.7109</v>
      </c>
      <c r="W2655" s="460">
        <v>2213.7739195868403</v>
      </c>
      <c r="X2655" s="463">
        <v>4.2399721814226222E-2</v>
      </c>
      <c r="Y2655" s="476">
        <v>2.0000000000000001E-4</v>
      </c>
    </row>
    <row r="2656" spans="1:25" x14ac:dyDescent="0.2">
      <c r="A2656" s="475">
        <f t="shared" si="41"/>
        <v>2652</v>
      </c>
      <c r="B2656" s="462">
        <v>0.63351688612687063</v>
      </c>
      <c r="C2656" s="461">
        <v>3332.7224174782405</v>
      </c>
      <c r="D2656" s="462">
        <v>0.2</v>
      </c>
      <c r="E2656" s="462">
        <v>0.37876835271438924</v>
      </c>
      <c r="F2656" s="516">
        <v>2024.84</v>
      </c>
      <c r="G2656" s="464">
        <v>184802369765.73132</v>
      </c>
      <c r="H2656" s="461">
        <v>3331884.7636865391</v>
      </c>
      <c r="I2656" s="464">
        <v>165107440745.78644</v>
      </c>
      <c r="J2656" s="462">
        <v>0.57347094841663804</v>
      </c>
      <c r="K2656" s="464">
        <v>4483166630.9445057</v>
      </c>
      <c r="L2656" s="464">
        <v>0</v>
      </c>
      <c r="M2656" s="464">
        <v>126194598446.94112</v>
      </c>
      <c r="N2656" s="464">
        <v>31733319050.982567</v>
      </c>
      <c r="O2656" s="464">
        <v>16095.80611576413</v>
      </c>
      <c r="P2656" s="461">
        <v>278863.7642161448</v>
      </c>
      <c r="Q2656" s="461">
        <v>135330.0005843546</v>
      </c>
      <c r="R2656" s="464">
        <v>469017229620.22089</v>
      </c>
      <c r="S2656" s="462">
        <v>0.67982534466907407</v>
      </c>
      <c r="T2656" s="462">
        <v>0.59237172856024467</v>
      </c>
      <c r="U2656" s="461">
        <v>16.962630601941559</v>
      </c>
      <c r="V2656" s="464">
        <v>5310536880373.2676</v>
      </c>
      <c r="W2656" s="460">
        <v>1673.7426204227415</v>
      </c>
      <c r="X2656" s="463">
        <v>4.1905837532754481E-2</v>
      </c>
      <c r="Y2656" s="476">
        <v>2.0000000000000001E-4</v>
      </c>
    </row>
    <row r="2657" spans="1:25" x14ac:dyDescent="0.2">
      <c r="A2657" s="475">
        <f t="shared" si="41"/>
        <v>2653</v>
      </c>
      <c r="B2657" s="462">
        <v>0.31846513982492053</v>
      </c>
      <c r="C2657" s="461">
        <v>6744.5986277829688</v>
      </c>
      <c r="D2657" s="462">
        <v>1.1435883167748584</v>
      </c>
      <c r="E2657" s="462">
        <v>0.45806373830860336</v>
      </c>
      <c r="F2657" s="516">
        <v>2025.43</v>
      </c>
      <c r="G2657" s="464">
        <v>205141981006.21609</v>
      </c>
      <c r="H2657" s="461">
        <v>32416221.762346886</v>
      </c>
      <c r="I2657" s="464">
        <v>468148461417.2793</v>
      </c>
      <c r="J2657" s="462">
        <v>4.2160860672528555E-2</v>
      </c>
      <c r="K2657" s="464">
        <v>14605664075.841335</v>
      </c>
      <c r="L2657" s="464">
        <v>0</v>
      </c>
      <c r="M2657" s="464">
        <v>121759512778.95975</v>
      </c>
      <c r="N2657" s="464">
        <v>9130787020.7645779</v>
      </c>
      <c r="O2657" s="464">
        <v>21668.331863383035</v>
      </c>
      <c r="P2657" s="461">
        <v>154702.113792616</v>
      </c>
      <c r="Q2657" s="461">
        <v>39644.634204197188</v>
      </c>
      <c r="R2657" s="464">
        <v>989207736520.60388</v>
      </c>
      <c r="S2657" s="462">
        <v>0.43049998885609569</v>
      </c>
      <c r="T2657" s="462">
        <v>0.20469165644739457</v>
      </c>
      <c r="U2657" s="461">
        <v>21.020215188297044</v>
      </c>
      <c r="V2657" s="464">
        <v>4434762798180.293</v>
      </c>
      <c r="W2657" s="460">
        <v>1399.8422849783128</v>
      </c>
      <c r="X2657" s="463">
        <v>3.6802810068768503E-2</v>
      </c>
      <c r="Y2657" s="476">
        <v>2.0000000000000001E-4</v>
      </c>
    </row>
    <row r="2658" spans="1:25" x14ac:dyDescent="0.2">
      <c r="A2658" s="475">
        <f t="shared" si="41"/>
        <v>2654</v>
      </c>
      <c r="B2658" s="462">
        <v>0.62598193242202593</v>
      </c>
      <c r="C2658" s="461">
        <v>5144.9970580091131</v>
      </c>
      <c r="D2658" s="462">
        <v>0.37259151067038471</v>
      </c>
      <c r="E2658" s="462">
        <v>0.4456948802230874</v>
      </c>
      <c r="F2658" s="516">
        <v>2027.17</v>
      </c>
      <c r="G2658" s="464">
        <v>65047614626.95118</v>
      </c>
      <c r="H2658" s="461">
        <v>6425995.7430974524</v>
      </c>
      <c r="I2658" s="464">
        <v>237574409224.24356</v>
      </c>
      <c r="J2658" s="462">
        <v>0.48138475178981044</v>
      </c>
      <c r="K2658" s="464">
        <v>22685383774.659607</v>
      </c>
      <c r="L2658" s="464">
        <v>50464317761.795441</v>
      </c>
      <c r="M2658" s="464">
        <v>0</v>
      </c>
      <c r="N2658" s="464">
        <v>83112543808.100449</v>
      </c>
      <c r="O2658" s="464">
        <v>15494.363575085574</v>
      </c>
      <c r="P2658" s="461">
        <v>601629.58310351125</v>
      </c>
      <c r="Q2658" s="461">
        <v>351078.36667974875</v>
      </c>
      <c r="R2658" s="464">
        <v>451039454712.14734</v>
      </c>
      <c r="S2658" s="462">
        <v>0.52139241830959748</v>
      </c>
      <c r="T2658" s="462">
        <v>0.42364614659294375</v>
      </c>
      <c r="U2658" s="461">
        <v>14.824084666753556</v>
      </c>
      <c r="V2658" s="464">
        <v>3202825649781.645</v>
      </c>
      <c r="W2658" s="460">
        <v>1011.3302148454759</v>
      </c>
      <c r="X2658" s="463">
        <v>4.7725517297676191E-2</v>
      </c>
      <c r="Y2658" s="476">
        <v>2.0000000000000001E-4</v>
      </c>
    </row>
    <row r="2659" spans="1:25" x14ac:dyDescent="0.2">
      <c r="A2659" s="475">
        <f t="shared" si="41"/>
        <v>2655</v>
      </c>
      <c r="B2659" s="462">
        <v>0.33748774117429781</v>
      </c>
      <c r="C2659" s="461">
        <v>6522.3739479550723</v>
      </c>
      <c r="D2659" s="462">
        <v>0.83220369275649253</v>
      </c>
      <c r="E2659" s="462">
        <v>0.16001620943934231</v>
      </c>
      <c r="F2659" s="516">
        <v>2025.03</v>
      </c>
      <c r="G2659" s="464">
        <v>155453491439.5426</v>
      </c>
      <c r="H2659" s="461">
        <v>20826749.748332769</v>
      </c>
      <c r="I2659" s="464">
        <v>585533565363.44897</v>
      </c>
      <c r="J2659" s="462">
        <v>0.33748774117429781</v>
      </c>
      <c r="K2659" s="464">
        <v>33522133415.077744</v>
      </c>
      <c r="L2659" s="464">
        <v>33969008517.973812</v>
      </c>
      <c r="M2659" s="464">
        <v>94791814618.496552</v>
      </c>
      <c r="N2659" s="464">
        <v>41584784056.359451</v>
      </c>
      <c r="O2659" s="464">
        <v>26516.443800763966</v>
      </c>
      <c r="P2659" s="461">
        <v>271380.64046719996</v>
      </c>
      <c r="Q2659" s="461">
        <v>146459.82845120621</v>
      </c>
      <c r="R2659" s="464">
        <v>916238035728.44214</v>
      </c>
      <c r="S2659" s="462">
        <v>0.46383046261989064</v>
      </c>
      <c r="T2659" s="462">
        <v>0.35128577341590306</v>
      </c>
      <c r="U2659" s="461">
        <v>15.769531039769101</v>
      </c>
      <c r="V2659" s="464">
        <v>5536685178133.7295</v>
      </c>
      <c r="W2659" s="460">
        <v>1746.5856724509574</v>
      </c>
      <c r="X2659" s="463">
        <v>4.6888199669514102E-2</v>
      </c>
      <c r="Y2659" s="476">
        <v>2.0000000000000001E-4</v>
      </c>
    </row>
    <row r="2660" spans="1:25" x14ac:dyDescent="0.2">
      <c r="A2660" s="475">
        <f t="shared" si="41"/>
        <v>2656</v>
      </c>
      <c r="B2660" s="462">
        <v>0.43791980425517896</v>
      </c>
      <c r="C2660" s="461">
        <v>6100.1958067170253</v>
      </c>
      <c r="D2660" s="462">
        <v>0.48053872060257119</v>
      </c>
      <c r="E2660" s="462">
        <v>0.28732159622480469</v>
      </c>
      <c r="F2660" s="516">
        <v>2024.03</v>
      </c>
      <c r="G2660" s="464">
        <v>227073759859.17682</v>
      </c>
      <c r="H2660" s="461">
        <v>8959907.9556722995</v>
      </c>
      <c r="I2660" s="464">
        <v>304447118516.31525</v>
      </c>
      <c r="J2660" s="462">
        <v>0.43791980425517896</v>
      </c>
      <c r="K2660" s="464">
        <v>10703247921.24161</v>
      </c>
      <c r="L2660" s="464">
        <v>0</v>
      </c>
      <c r="M2660" s="464">
        <v>193898191355.68439</v>
      </c>
      <c r="N2660" s="464">
        <v>27253674754.105042</v>
      </c>
      <c r="O2660" s="464">
        <v>22767.66803592856</v>
      </c>
      <c r="P2660" s="461">
        <v>229580.48778678989</v>
      </c>
      <c r="Q2660" s="461">
        <v>122878.59364749498</v>
      </c>
      <c r="R2660" s="464">
        <v>830408308171.12085</v>
      </c>
      <c r="S2660" s="462">
        <v>0.64613742828475473</v>
      </c>
      <c r="T2660" s="462">
        <v>0.40737163920885205</v>
      </c>
      <c r="U2660" s="461">
        <v>16.968153516055999</v>
      </c>
      <c r="V2660" s="464">
        <v>6330385923322.46</v>
      </c>
      <c r="W2660" s="460">
        <v>1997.8181394625594</v>
      </c>
      <c r="X2660" s="463">
        <v>4.27748956271864E-2</v>
      </c>
      <c r="Y2660" s="476">
        <v>2.0000000000000001E-4</v>
      </c>
    </row>
    <row r="2661" spans="1:25" x14ac:dyDescent="0.2">
      <c r="A2661" s="475">
        <f t="shared" si="41"/>
        <v>2657</v>
      </c>
      <c r="B2661" s="462">
        <v>0.50567479235721702</v>
      </c>
      <c r="C2661" s="461">
        <v>1651.9235959364855</v>
      </c>
      <c r="D2661" s="462">
        <v>0.5724176039104687</v>
      </c>
      <c r="E2661" s="462">
        <v>0.39993992897886005</v>
      </c>
      <c r="F2661" s="516">
        <v>2025.46</v>
      </c>
      <c r="G2661" s="464">
        <v>149426848218.9111</v>
      </c>
      <c r="H2661" s="461">
        <v>12447800.388137672</v>
      </c>
      <c r="I2661" s="464">
        <v>275506280192.08289</v>
      </c>
      <c r="J2661" s="462">
        <v>0.19384416293270268</v>
      </c>
      <c r="K2661" s="464">
        <v>13207602891.02396</v>
      </c>
      <c r="L2661" s="464">
        <v>17752152675.091633</v>
      </c>
      <c r="M2661" s="464">
        <v>88908594129.54361</v>
      </c>
      <c r="N2661" s="464">
        <v>27762287949.355598</v>
      </c>
      <c r="O2661" s="464">
        <v>32625.698707810123</v>
      </c>
      <c r="P2661" s="461">
        <v>211462.52049473336</v>
      </c>
      <c r="Q2661" s="461">
        <v>107700.35222150304</v>
      </c>
      <c r="R2661" s="464">
        <v>642209346019.94128</v>
      </c>
      <c r="S2661" s="462">
        <v>0.50938296259282245</v>
      </c>
      <c r="T2661" s="462">
        <v>0.28770269426438627</v>
      </c>
      <c r="U2661" s="461">
        <v>17.75561635565921</v>
      </c>
      <c r="V2661" s="464">
        <v>3606565235993.6753</v>
      </c>
      <c r="W2661" s="460">
        <v>1138.7455775470623</v>
      </c>
      <c r="X2661" s="463">
        <v>4.1161536255782262E-2</v>
      </c>
      <c r="Y2661" s="476">
        <v>2.0000000000000001E-4</v>
      </c>
    </row>
    <row r="2662" spans="1:25" x14ac:dyDescent="0.2">
      <c r="A2662" s="475">
        <f t="shared" si="41"/>
        <v>2658</v>
      </c>
      <c r="B2662" s="462">
        <v>0.47603600504287691</v>
      </c>
      <c r="C2662" s="461">
        <v>4045.5683928438043</v>
      </c>
      <c r="D2662" s="462">
        <v>1.0199208056581197</v>
      </c>
      <c r="E2662" s="462">
        <v>0.60323091557063202</v>
      </c>
      <c r="F2662" s="516">
        <v>2024.83</v>
      </c>
      <c r="G2662" s="464">
        <v>404303431126.2016</v>
      </c>
      <c r="H2662" s="461">
        <v>32846453.381677996</v>
      </c>
      <c r="I2662" s="464">
        <v>577048083316.77844</v>
      </c>
      <c r="J2662" s="462">
        <v>0.12881642277157723</v>
      </c>
      <c r="K2662" s="464">
        <v>19719272585.929348</v>
      </c>
      <c r="L2662" s="464">
        <v>0</v>
      </c>
      <c r="M2662" s="464">
        <v>221001875061.71942</v>
      </c>
      <c r="N2662" s="464">
        <v>145651917582.62421</v>
      </c>
      <c r="O2662" s="464">
        <v>38138.715598964023</v>
      </c>
      <c r="P2662" s="461">
        <v>809530.50614240183</v>
      </c>
      <c r="Q2662" s="461">
        <v>566477.4478130897</v>
      </c>
      <c r="R2662" s="464">
        <v>1316367671863.4788</v>
      </c>
      <c r="S2662" s="462">
        <v>0.4380875900757481</v>
      </c>
      <c r="T2662" s="462">
        <v>0.32781979108122583</v>
      </c>
      <c r="U2662" s="461">
        <v>18.583803640117466</v>
      </c>
      <c r="V2662" s="464">
        <v>8683829524355.4482</v>
      </c>
      <c r="W2662" s="460">
        <v>2740.6884565871187</v>
      </c>
      <c r="X2662" s="463">
        <v>4.0020639485714084E-2</v>
      </c>
      <c r="Y2662" s="476">
        <v>2.0000000000000001E-4</v>
      </c>
    </row>
    <row r="2663" spans="1:25" x14ac:dyDescent="0.2">
      <c r="A2663" s="475">
        <f t="shared" si="41"/>
        <v>2659</v>
      </c>
      <c r="B2663" s="462">
        <v>0.49206412564088442</v>
      </c>
      <c r="C2663" s="461">
        <v>3947.1915119529849</v>
      </c>
      <c r="D2663" s="462">
        <v>0.78942345106380585</v>
      </c>
      <c r="E2663" s="462">
        <v>0.7</v>
      </c>
      <c r="F2663" s="516">
        <v>2025.1</v>
      </c>
      <c r="G2663" s="464">
        <v>143040207454.79071</v>
      </c>
      <c r="H2663" s="461">
        <v>19539648.347097415</v>
      </c>
      <c r="I2663" s="464">
        <v>411860885281.90265</v>
      </c>
      <c r="J2663" s="462">
        <v>0.17628397573733967</v>
      </c>
      <c r="K2663" s="464">
        <v>18605721833.442043</v>
      </c>
      <c r="L2663" s="464">
        <v>22585402990.437885</v>
      </c>
      <c r="M2663" s="464">
        <v>93586642244.980392</v>
      </c>
      <c r="N2663" s="464">
        <v>8882140370.9228859</v>
      </c>
      <c r="O2663" s="464">
        <v>33405.483289638927</v>
      </c>
      <c r="P2663" s="461">
        <v>101465.43749999984</v>
      </c>
      <c r="Q2663" s="461">
        <v>33113.812499999898</v>
      </c>
      <c r="R2663" s="464">
        <v>698610915756.13818</v>
      </c>
      <c r="S2663" s="462">
        <v>0.41965665292301801</v>
      </c>
      <c r="T2663" s="462">
        <v>0.27005624491703528</v>
      </c>
      <c r="U2663" s="461">
        <v>17.369104270439259</v>
      </c>
      <c r="V2663" s="464">
        <v>3647729939033.749</v>
      </c>
      <c r="W2663" s="460">
        <v>1150.1940190399782</v>
      </c>
      <c r="X2663" s="463">
        <v>4.1868678106648939E-2</v>
      </c>
      <c r="Y2663" s="476">
        <v>2.0000000000000001E-4</v>
      </c>
    </row>
    <row r="2664" spans="1:25" x14ac:dyDescent="0.2">
      <c r="A2664" s="475">
        <f t="shared" si="41"/>
        <v>2660</v>
      </c>
      <c r="B2664" s="462">
        <v>0.69935293267974907</v>
      </c>
      <c r="C2664" s="461">
        <v>7056.7242682628566</v>
      </c>
      <c r="D2664" s="462">
        <v>0.58824740558345345</v>
      </c>
      <c r="E2664" s="462">
        <v>0.3981632968794922</v>
      </c>
      <c r="F2664" s="516">
        <v>2025.74</v>
      </c>
      <c r="G2664" s="464">
        <v>141127203921.77307</v>
      </c>
      <c r="H2664" s="461">
        <v>11931310.30182481</v>
      </c>
      <c r="I2664" s="464">
        <v>390865753708.38745</v>
      </c>
      <c r="J2664" s="462">
        <v>0.4427894373719532</v>
      </c>
      <c r="K2664" s="464">
        <v>23961686216.764572</v>
      </c>
      <c r="L2664" s="464">
        <v>29613237214.222015</v>
      </c>
      <c r="M2664" s="464">
        <v>115333163816.71333</v>
      </c>
      <c r="N2664" s="464">
        <v>36426371014.114281</v>
      </c>
      <c r="O2664" s="464">
        <v>17210.858021936096</v>
      </c>
      <c r="P2664" s="461">
        <v>260511.76825541878</v>
      </c>
      <c r="Q2664" s="461">
        <v>143606.47731985507</v>
      </c>
      <c r="R2664" s="464">
        <v>743074823089.23767</v>
      </c>
      <c r="S2664" s="462">
        <v>0.57910170103244152</v>
      </c>
      <c r="T2664" s="462">
        <v>0.40405480001629374</v>
      </c>
      <c r="U2664" s="461">
        <v>15.683185737811332</v>
      </c>
      <c r="V2664" s="464">
        <v>5290807123559.8867</v>
      </c>
      <c r="W2664" s="460">
        <v>1670.9497599695223</v>
      </c>
      <c r="X2664" s="463">
        <v>4.5375645938225136E-2</v>
      </c>
      <c r="Y2664" s="476">
        <v>2.0000000000000001E-4</v>
      </c>
    </row>
    <row r="2665" spans="1:25" x14ac:dyDescent="0.2">
      <c r="A2665" s="475">
        <f t="shared" si="41"/>
        <v>2661</v>
      </c>
      <c r="B2665" s="462">
        <v>0.4986810217848342</v>
      </c>
      <c r="C2665" s="461">
        <v>8439.9223912359594</v>
      </c>
      <c r="D2665" s="462">
        <v>1.2830159041387987</v>
      </c>
      <c r="E2665" s="462">
        <v>0.4900094282179312</v>
      </c>
      <c r="F2665" s="516">
        <v>2026.77</v>
      </c>
      <c r="G2665" s="464">
        <v>167816493691.0033</v>
      </c>
      <c r="H2665" s="461">
        <v>15360072.27115757</v>
      </c>
      <c r="I2665" s="464">
        <v>321400747227.1156</v>
      </c>
      <c r="J2665" s="462">
        <v>0.14641228462562184</v>
      </c>
      <c r="K2665" s="464">
        <v>22243785734.649536</v>
      </c>
      <c r="L2665" s="464">
        <v>97200329127.749054</v>
      </c>
      <c r="M2665" s="464">
        <v>25355796238.75729</v>
      </c>
      <c r="N2665" s="464">
        <v>3300780214.9435802</v>
      </c>
      <c r="O2665" s="464">
        <v>25511.343874660932</v>
      </c>
      <c r="P2665" s="461">
        <v>70939.22791754792</v>
      </c>
      <c r="Q2665" s="461">
        <v>12298.056979386984</v>
      </c>
      <c r="R2665" s="464">
        <v>658116897177.82397</v>
      </c>
      <c r="S2665" s="462">
        <v>0.46459094550946783</v>
      </c>
      <c r="T2665" s="462">
        <v>0.28438388103286827</v>
      </c>
      <c r="U2665" s="461">
        <v>18.56464593158357</v>
      </c>
      <c r="V2665" s="464">
        <v>3644677804617.8374</v>
      </c>
      <c r="W2665" s="460">
        <v>1150.9993269884076</v>
      </c>
      <c r="X2665" s="463">
        <v>4.1185440515658651E-2</v>
      </c>
      <c r="Y2665" s="476">
        <v>2.0000000000000001E-4</v>
      </c>
    </row>
    <row r="2666" spans="1:25" x14ac:dyDescent="0.2">
      <c r="A2666" s="475">
        <f t="shared" si="41"/>
        <v>2662</v>
      </c>
      <c r="B2666" s="462">
        <v>0.43244568598509059</v>
      </c>
      <c r="C2666" s="461">
        <v>4797.8517434069599</v>
      </c>
      <c r="D2666" s="462">
        <v>0.61916651055069405</v>
      </c>
      <c r="E2666" s="462">
        <v>0.64095266767408599</v>
      </c>
      <c r="F2666" s="516">
        <v>2026.6</v>
      </c>
      <c r="G2666" s="464">
        <v>70901161546.62236</v>
      </c>
      <c r="H2666" s="461">
        <v>13447315.458749551</v>
      </c>
      <c r="I2666" s="464">
        <v>404337373456.43573</v>
      </c>
      <c r="J2666" s="462">
        <v>0.43244568598509059</v>
      </c>
      <c r="K2666" s="464">
        <v>44317912061.006714</v>
      </c>
      <c r="L2666" s="464">
        <v>89983151720.835602</v>
      </c>
      <c r="M2666" s="464">
        <v>61863677620.965935</v>
      </c>
      <c r="N2666" s="464">
        <v>96811065165.954865</v>
      </c>
      <c r="O2666" s="464">
        <v>32661.502637042518</v>
      </c>
      <c r="P2666" s="461">
        <v>608691.39254872687</v>
      </c>
      <c r="Q2666" s="461">
        <v>417610.61866349098</v>
      </c>
      <c r="R2666" s="464">
        <v>728503596974.29456</v>
      </c>
      <c r="S2666" s="462">
        <v>0.49000029280222251</v>
      </c>
      <c r="T2666" s="462">
        <v>0.33849838610787514</v>
      </c>
      <c r="U2666" s="461">
        <v>14.550490205206856</v>
      </c>
      <c r="V2666" s="464">
        <v>4064160044996.8965</v>
      </c>
      <c r="W2666" s="460">
        <v>1282.1148718379904</v>
      </c>
      <c r="X2666" s="463">
        <v>4.8826228743854665E-2</v>
      </c>
      <c r="Y2666" s="476">
        <v>2.0000000000000001E-4</v>
      </c>
    </row>
    <row r="2667" spans="1:25" x14ac:dyDescent="0.2">
      <c r="A2667" s="475">
        <f t="shared" si="41"/>
        <v>2663</v>
      </c>
      <c r="B2667" s="462">
        <v>0.58507499516583172</v>
      </c>
      <c r="C2667" s="461">
        <v>1500</v>
      </c>
      <c r="D2667" s="462">
        <v>1.28192647120113</v>
      </c>
      <c r="E2667" s="462">
        <v>0.7</v>
      </c>
      <c r="F2667" s="516">
        <v>2024.82</v>
      </c>
      <c r="G2667" s="464">
        <v>244162604162.83484</v>
      </c>
      <c r="H2667" s="461">
        <v>57332536.445290059</v>
      </c>
      <c r="I2667" s="464">
        <v>616379755117.0304</v>
      </c>
      <c r="J2667" s="462">
        <v>-0.14303375531027962</v>
      </c>
      <c r="K2667" s="464">
        <v>8747994306.4430351</v>
      </c>
      <c r="L2667" s="464">
        <v>0</v>
      </c>
      <c r="M2667" s="464">
        <v>282716270189.92792</v>
      </c>
      <c r="N2667" s="464">
        <v>70882515610.329849</v>
      </c>
      <c r="O2667" s="464">
        <v>26690.393119512395</v>
      </c>
      <c r="P2667" s="461">
        <v>487695.76590038347</v>
      </c>
      <c r="Q2667" s="461">
        <v>300078.42970789911</v>
      </c>
      <c r="R2667" s="464">
        <v>1435606883154.6375</v>
      </c>
      <c r="S2667" s="462">
        <v>0.36471773747186959</v>
      </c>
      <c r="T2667" s="462">
        <v>8.6539849177657877E-2</v>
      </c>
      <c r="U2667" s="461">
        <v>40.906522140866272</v>
      </c>
      <c r="V2667" s="464">
        <v>5275930844732.4141</v>
      </c>
      <c r="W2667" s="460">
        <v>1664.9965951308941</v>
      </c>
      <c r="X2667" s="463">
        <v>1.9141430794785214E-2</v>
      </c>
      <c r="Y2667" s="476">
        <v>2.0000000000000001E-4</v>
      </c>
    </row>
    <row r="2668" spans="1:25" x14ac:dyDescent="0.2">
      <c r="A2668" s="475">
        <f t="shared" si="41"/>
        <v>2664</v>
      </c>
      <c r="B2668" s="462">
        <v>0.39464006145293773</v>
      </c>
      <c r="C2668" s="461">
        <v>6179.0913413563312</v>
      </c>
      <c r="D2668" s="462">
        <v>0.91982466634371074</v>
      </c>
      <c r="E2668" s="462">
        <v>0.45885378055476117</v>
      </c>
      <c r="F2668" s="516">
        <v>2024.47</v>
      </c>
      <c r="G2668" s="464">
        <v>504819891596.66797</v>
      </c>
      <c r="H2668" s="461">
        <v>26009304.753525622</v>
      </c>
      <c r="I2668" s="464">
        <v>561258626701.66675</v>
      </c>
      <c r="J2668" s="462">
        <v>0.22421016331009902</v>
      </c>
      <c r="K2668" s="464">
        <v>10642913751.531044</v>
      </c>
      <c r="L2668" s="464">
        <v>0</v>
      </c>
      <c r="M2668" s="464">
        <v>310796131893.32574</v>
      </c>
      <c r="N2668" s="464">
        <v>19497570420.935974</v>
      </c>
      <c r="O2668" s="464">
        <v>33074.949897970226</v>
      </c>
      <c r="P2668" s="461">
        <v>167866.36212075665</v>
      </c>
      <c r="Q2668" s="461">
        <v>72608.372761129154</v>
      </c>
      <c r="R2668" s="464">
        <v>1374724410463.9658</v>
      </c>
      <c r="S2668" s="462">
        <v>0.55537448163436187</v>
      </c>
      <c r="T2668" s="462">
        <v>0.43427747335713884</v>
      </c>
      <c r="U2668" s="461">
        <v>18.038261562431895</v>
      </c>
      <c r="V2668" s="464">
        <v>11588039327311.176</v>
      </c>
      <c r="W2668" s="460">
        <v>3656.7471350181499</v>
      </c>
      <c r="X2668" s="463">
        <v>4.1485970554154067E-2</v>
      </c>
      <c r="Y2668" s="476">
        <v>2.0000000000000001E-4</v>
      </c>
    </row>
    <row r="2669" spans="1:25" x14ac:dyDescent="0.2">
      <c r="A2669" s="475">
        <f t="shared" si="41"/>
        <v>2665</v>
      </c>
      <c r="B2669" s="462">
        <v>0.57389602800891515</v>
      </c>
      <c r="C2669" s="461">
        <v>1500</v>
      </c>
      <c r="D2669" s="462">
        <v>1.1609349037863075</v>
      </c>
      <c r="E2669" s="462">
        <v>0.66897587479054033</v>
      </c>
      <c r="F2669" s="516">
        <v>2023.75</v>
      </c>
      <c r="G2669" s="464">
        <v>555690286044.12769</v>
      </c>
      <c r="H2669" s="461">
        <v>45576429.975056179</v>
      </c>
      <c r="I2669" s="464">
        <v>1021507612506.021</v>
      </c>
      <c r="J2669" s="462">
        <v>0.46497535333249418</v>
      </c>
      <c r="K2669" s="464">
        <v>21244384277.945686</v>
      </c>
      <c r="L2669" s="464">
        <v>0</v>
      </c>
      <c r="M2669" s="464">
        <v>483826483729.52747</v>
      </c>
      <c r="N2669" s="464">
        <v>64813662741.25515</v>
      </c>
      <c r="O2669" s="464">
        <v>41148.289731835146</v>
      </c>
      <c r="P2669" s="461">
        <v>476941.40546831273</v>
      </c>
      <c r="Q2669" s="461">
        <v>294997.8974041997</v>
      </c>
      <c r="R2669" s="464">
        <v>2280341953609.144</v>
      </c>
      <c r="S2669" s="462">
        <v>0.6292618167620595</v>
      </c>
      <c r="T2669" s="462">
        <v>0.41032306220739162</v>
      </c>
      <c r="U2669" s="461">
        <v>16.543546205821279</v>
      </c>
      <c r="V2669" s="464">
        <v>17124441446168.445</v>
      </c>
      <c r="W2669" s="460">
        <v>5400.9471057737983</v>
      </c>
      <c r="X2669" s="463">
        <v>4.376606997408735E-2</v>
      </c>
      <c r="Y2669" s="476">
        <v>2.0000000000000001E-4</v>
      </c>
    </row>
    <row r="2670" spans="1:25" x14ac:dyDescent="0.2">
      <c r="A2670" s="475">
        <f t="shared" si="41"/>
        <v>2666</v>
      </c>
      <c r="B2670" s="462">
        <v>0.45695812610398606</v>
      </c>
      <c r="C2670" s="461">
        <v>8108.9430733179306</v>
      </c>
      <c r="D2670" s="462">
        <v>0.38169787182224713</v>
      </c>
      <c r="E2670" s="462">
        <v>0.39508833062013371</v>
      </c>
      <c r="F2670" s="516">
        <v>2025.1</v>
      </c>
      <c r="G2670" s="464">
        <v>88620911690.240356</v>
      </c>
      <c r="H2670" s="461">
        <v>6572518.0273826504</v>
      </c>
      <c r="I2670" s="464">
        <v>242587913839.4191</v>
      </c>
      <c r="J2670" s="462">
        <v>0.45462309760893282</v>
      </c>
      <c r="K2670" s="464">
        <v>16749613176.8839</v>
      </c>
      <c r="L2670" s="464">
        <v>19689341162.355766</v>
      </c>
      <c r="M2670" s="464">
        <v>66500300090.105492</v>
      </c>
      <c r="N2670" s="464">
        <v>36053416099.759544</v>
      </c>
      <c r="O2670" s="464">
        <v>33050.995546618455</v>
      </c>
      <c r="P2670" s="461">
        <v>275603.8415672332</v>
      </c>
      <c r="Q2670" s="461">
        <v>142214.03930216591</v>
      </c>
      <c r="R2670" s="464">
        <v>487212616350.78577</v>
      </c>
      <c r="S2670" s="462">
        <v>0.56979872303330825</v>
      </c>
      <c r="T2670" s="462">
        <v>0.37489004571825918</v>
      </c>
      <c r="U2670" s="461">
        <v>15.812718906845129</v>
      </c>
      <c r="V2670" s="464">
        <v>3224871196390.7705</v>
      </c>
      <c r="W2670" s="460">
        <v>1017.8309086736376</v>
      </c>
      <c r="X2670" s="463">
        <v>4.5574007579409534E-2</v>
      </c>
      <c r="Y2670" s="476">
        <v>2.0000000000000001E-4</v>
      </c>
    </row>
    <row r="2671" spans="1:25" x14ac:dyDescent="0.2">
      <c r="A2671" s="475">
        <f t="shared" si="41"/>
        <v>2667</v>
      </c>
      <c r="B2671" s="462">
        <v>0.4662491490792734</v>
      </c>
      <c r="C2671" s="461">
        <v>5890.5043851966475</v>
      </c>
      <c r="D2671" s="462">
        <v>0.84036992420278989</v>
      </c>
      <c r="E2671" s="462">
        <v>0.69293388172491888</v>
      </c>
      <c r="F2671" s="516">
        <v>2023.75</v>
      </c>
      <c r="G2671" s="464">
        <v>342638475817.00153</v>
      </c>
      <c r="H2671" s="461">
        <v>21404840.971728336</v>
      </c>
      <c r="I2671" s="464">
        <v>505221244560.22113</v>
      </c>
      <c r="J2671" s="462">
        <v>0.27353873888030134</v>
      </c>
      <c r="K2671" s="464">
        <v>13087204043.333752</v>
      </c>
      <c r="L2671" s="464">
        <v>0</v>
      </c>
      <c r="M2671" s="464">
        <v>283254573256.83905</v>
      </c>
      <c r="N2671" s="464">
        <v>58202257844.273911</v>
      </c>
      <c r="O2671" s="464">
        <v>22229.354993869492</v>
      </c>
      <c r="P2671" s="461">
        <v>368045.34325125488</v>
      </c>
      <c r="Q2671" s="461">
        <v>219255.10397141401</v>
      </c>
      <c r="R2671" s="464">
        <v>1187601177496.7444</v>
      </c>
      <c r="S2671" s="462">
        <v>0.54238281135290212</v>
      </c>
      <c r="T2671" s="462">
        <v>0.37032697323093888</v>
      </c>
      <c r="U2671" s="461">
        <v>17.641929548737828</v>
      </c>
      <c r="V2671" s="464">
        <v>8427836458947.3037</v>
      </c>
      <c r="W2671" s="460">
        <v>2657.9873746553803</v>
      </c>
      <c r="X2671" s="463">
        <v>4.2124332951916602E-2</v>
      </c>
      <c r="Y2671" s="476">
        <v>2.0000000000000001E-4</v>
      </c>
    </row>
    <row r="2672" spans="1:25" x14ac:dyDescent="0.2">
      <c r="A2672" s="475">
        <f t="shared" si="41"/>
        <v>2668</v>
      </c>
      <c r="B2672" s="462">
        <v>0.38330418125169835</v>
      </c>
      <c r="C2672" s="461">
        <v>7281.9205017119657</v>
      </c>
      <c r="D2672" s="462">
        <v>1.26859182810186</v>
      </c>
      <c r="E2672" s="462">
        <v>0.49938801117302789</v>
      </c>
      <c r="F2672" s="516">
        <v>2025.01</v>
      </c>
      <c r="G2672" s="464">
        <v>251859847305.97833</v>
      </c>
      <c r="H2672" s="461">
        <v>45100538.496378176</v>
      </c>
      <c r="I2672" s="464">
        <v>867127899648.97644</v>
      </c>
      <c r="J2672" s="462">
        <v>0.31089669003918463</v>
      </c>
      <c r="K2672" s="464">
        <v>38818764087.631561</v>
      </c>
      <c r="L2672" s="464">
        <v>44796639981.295876</v>
      </c>
      <c r="M2672" s="464">
        <v>273855567589.63788</v>
      </c>
      <c r="N2672" s="464">
        <v>16629838524.518475</v>
      </c>
      <c r="O2672" s="464">
        <v>33218.221194681879</v>
      </c>
      <c r="P2672" s="461">
        <v>198854.31490753387</v>
      </c>
      <c r="Q2672" s="461">
        <v>72010.082444451167</v>
      </c>
      <c r="R2672" s="464">
        <v>1690126683574.3542</v>
      </c>
      <c r="S2672" s="462">
        <v>0.5319744856137254</v>
      </c>
      <c r="T2672" s="462">
        <v>0.26648830863357587</v>
      </c>
      <c r="U2672" s="461">
        <v>16.275955573303566</v>
      </c>
      <c r="V2672" s="464">
        <v>7914560314755.0449</v>
      </c>
      <c r="W2672" s="460">
        <v>2497.2878598712427</v>
      </c>
      <c r="X2672" s="463">
        <v>4.5707894490636156E-2</v>
      </c>
      <c r="Y2672" s="476">
        <v>2.0000000000000001E-4</v>
      </c>
    </row>
    <row r="2673" spans="1:25" x14ac:dyDescent="0.2">
      <c r="A2673" s="475">
        <f t="shared" si="41"/>
        <v>2669</v>
      </c>
      <c r="B2673" s="462">
        <v>0.53147603978930857</v>
      </c>
      <c r="C2673" s="461">
        <v>6920.2839396146255</v>
      </c>
      <c r="D2673" s="462">
        <v>0.89668059404620248</v>
      </c>
      <c r="E2673" s="462">
        <v>0.41908884533647256</v>
      </c>
      <c r="F2673" s="516">
        <v>2025.76</v>
      </c>
      <c r="G2673" s="464">
        <v>287450724373.97375</v>
      </c>
      <c r="H2673" s="461">
        <v>24420678.473559711</v>
      </c>
      <c r="I2673" s="464">
        <v>492336046071.30505</v>
      </c>
      <c r="J2673" s="462">
        <v>0.25432351026948607</v>
      </c>
      <c r="K2673" s="464">
        <v>22133875922.771824</v>
      </c>
      <c r="L2673" s="464">
        <v>5227596689.1448221</v>
      </c>
      <c r="M2673" s="464">
        <v>131422415953.01427</v>
      </c>
      <c r="N2673" s="464">
        <v>10215853681.495018</v>
      </c>
      <c r="O2673" s="464">
        <v>30727.007950815685</v>
      </c>
      <c r="P2673" s="461">
        <v>120210.47455626784</v>
      </c>
      <c r="Q2673" s="461">
        <v>43792.528044780629</v>
      </c>
      <c r="R2673" s="464">
        <v>920437416689.53687</v>
      </c>
      <c r="S2673" s="462">
        <v>0.49498699998753493</v>
      </c>
      <c r="T2673" s="462">
        <v>0.40628672389482223</v>
      </c>
      <c r="U2673" s="461">
        <v>17.519266523856128</v>
      </c>
      <c r="V2673" s="464">
        <v>7003354260272.0986</v>
      </c>
      <c r="W2673" s="460">
        <v>2210.2816897159523</v>
      </c>
      <c r="X2673" s="463">
        <v>4.2539291010491864E-2</v>
      </c>
      <c r="Y2673" s="476">
        <v>2.0000000000000001E-4</v>
      </c>
    </row>
    <row r="2674" spans="1:25" x14ac:dyDescent="0.2">
      <c r="A2674" s="475">
        <f t="shared" si="41"/>
        <v>2670</v>
      </c>
      <c r="B2674" s="462">
        <v>0.4107858301858181</v>
      </c>
      <c r="C2674" s="461">
        <v>5646.8785282464351</v>
      </c>
      <c r="D2674" s="462">
        <v>1.0972284588298613</v>
      </c>
      <c r="E2674" s="462">
        <v>0.63076282394566774</v>
      </c>
      <c r="F2674" s="516">
        <v>2023.75</v>
      </c>
      <c r="G2674" s="464">
        <v>389041764163.35559</v>
      </c>
      <c r="H2674" s="461">
        <v>36919009.330918193</v>
      </c>
      <c r="I2674" s="464">
        <v>677163511094.45508</v>
      </c>
      <c r="J2674" s="462">
        <v>0.1403431987221172</v>
      </c>
      <c r="K2674" s="464">
        <v>13440110693.869146</v>
      </c>
      <c r="L2674" s="464">
        <v>0</v>
      </c>
      <c r="M2674" s="464">
        <v>308476573198.47662</v>
      </c>
      <c r="N2674" s="464">
        <v>137766195668.41068</v>
      </c>
      <c r="O2674" s="464">
        <v>33149.50773456943</v>
      </c>
      <c r="P2674" s="461">
        <v>747936.88935624156</v>
      </c>
      <c r="Q2674" s="461">
        <v>513156.4468516733</v>
      </c>
      <c r="R2674" s="464">
        <v>1481626329818.2529</v>
      </c>
      <c r="S2674" s="462">
        <v>0.4383335420201051</v>
      </c>
      <c r="T2674" s="462">
        <v>0.30174066612209033</v>
      </c>
      <c r="U2674" s="461">
        <v>18.177630129032508</v>
      </c>
      <c r="V2674" s="464">
        <v>8854730650909.2266</v>
      </c>
      <c r="W2674" s="460">
        <v>2794.0350515550322</v>
      </c>
      <c r="X2674" s="463">
        <v>4.0535247959538091E-2</v>
      </c>
      <c r="Y2674" s="476">
        <v>2.0000000000000001E-4</v>
      </c>
    </row>
    <row r="2675" spans="1:25" x14ac:dyDescent="0.2">
      <c r="A2675" s="475">
        <f t="shared" si="41"/>
        <v>2671</v>
      </c>
      <c r="B2675" s="462">
        <v>0.37067052234852615</v>
      </c>
      <c r="C2675" s="461">
        <v>1826.6890140219289</v>
      </c>
      <c r="D2675" s="462">
        <v>0.93159889541375152</v>
      </c>
      <c r="E2675" s="462">
        <v>0.31954833787889791</v>
      </c>
      <c r="F2675" s="516">
        <v>2023.81</v>
      </c>
      <c r="G2675" s="464">
        <v>667299670160.3916</v>
      </c>
      <c r="H2675" s="461">
        <v>28587880.37998084</v>
      </c>
      <c r="I2675" s="464">
        <v>726503073077.19397</v>
      </c>
      <c r="J2675" s="462">
        <v>0.35922796162413451</v>
      </c>
      <c r="K2675" s="464">
        <v>28163297496.59539</v>
      </c>
      <c r="L2675" s="464">
        <v>0</v>
      </c>
      <c r="M2675" s="464">
        <v>565925734715.58606</v>
      </c>
      <c r="N2675" s="464">
        <v>51318584092.650604</v>
      </c>
      <c r="O2675" s="464">
        <v>18361.71969295061</v>
      </c>
      <c r="P2675" s="461">
        <v>330243.31491085159</v>
      </c>
      <c r="Q2675" s="461">
        <v>188264.4043842234</v>
      </c>
      <c r="R2675" s="464">
        <v>2023679436995.6914</v>
      </c>
      <c r="S2675" s="462">
        <v>0.62220695171375928</v>
      </c>
      <c r="T2675" s="462">
        <v>0.42572767561335673</v>
      </c>
      <c r="U2675" s="461">
        <v>17.599203461003874</v>
      </c>
      <c r="V2675" s="464">
        <v>16700227607021.926</v>
      </c>
      <c r="W2675" s="460">
        <v>5265.3270669737221</v>
      </c>
      <c r="X2675" s="463">
        <v>4.1347127685008325E-2</v>
      </c>
      <c r="Y2675" s="476">
        <v>2.0000000000000001E-4</v>
      </c>
    </row>
    <row r="2676" spans="1:25" x14ac:dyDescent="0.2">
      <c r="A2676" s="475">
        <f t="shared" si="41"/>
        <v>2672</v>
      </c>
      <c r="B2676" s="462">
        <v>0.47422850965998131</v>
      </c>
      <c r="C2676" s="461">
        <v>4526.9941316460136</v>
      </c>
      <c r="D2676" s="462">
        <v>0.62291854209545283</v>
      </c>
      <c r="E2676" s="462">
        <v>0.43884710337611027</v>
      </c>
      <c r="F2676" s="516">
        <v>2024.91</v>
      </c>
      <c r="G2676" s="464">
        <v>309540563411.03406</v>
      </c>
      <c r="H2676" s="461">
        <v>13644157.352569992</v>
      </c>
      <c r="I2676" s="464">
        <v>459963391843.11292</v>
      </c>
      <c r="J2676" s="462">
        <v>0.47422850965998131</v>
      </c>
      <c r="K2676" s="464">
        <v>9337798877.7633324</v>
      </c>
      <c r="L2676" s="464">
        <v>0</v>
      </c>
      <c r="M2676" s="464">
        <v>250918969465.34521</v>
      </c>
      <c r="N2676" s="464">
        <v>28494250101.293995</v>
      </c>
      <c r="O2676" s="464">
        <v>31530.784820321191</v>
      </c>
      <c r="P2676" s="461">
        <v>230003.54365390743</v>
      </c>
      <c r="Q2676" s="461">
        <v>120255.16023906025</v>
      </c>
      <c r="R2676" s="464">
        <v>1127547829663.8508</v>
      </c>
      <c r="S2676" s="462">
        <v>0.64796321066214391</v>
      </c>
      <c r="T2676" s="462">
        <v>0.42619973634875691</v>
      </c>
      <c r="U2676" s="461">
        <v>16.849118509842739</v>
      </c>
      <c r="V2676" s="464">
        <v>8856699797618.0977</v>
      </c>
      <c r="W2676" s="460">
        <v>2795.0442808299158</v>
      </c>
      <c r="X2676" s="463">
        <v>4.3516251586484637E-2</v>
      </c>
      <c r="Y2676" s="476">
        <v>2.0000000000000001E-4</v>
      </c>
    </row>
    <row r="2677" spans="1:25" x14ac:dyDescent="0.2">
      <c r="A2677" s="475">
        <f t="shared" si="41"/>
        <v>2673</v>
      </c>
      <c r="B2677" s="462">
        <v>0.48562718038896352</v>
      </c>
      <c r="C2677" s="461">
        <v>3390.971289234923</v>
      </c>
      <c r="D2677" s="462">
        <v>1.2516715441527415</v>
      </c>
      <c r="E2677" s="462">
        <v>0.32279560116628592</v>
      </c>
      <c r="F2677" s="516">
        <v>2025.79</v>
      </c>
      <c r="G2677" s="464">
        <v>310832374953.14972</v>
      </c>
      <c r="H2677" s="461">
        <v>51303801.760072611</v>
      </c>
      <c r="I2677" s="464">
        <v>779048389947.09497</v>
      </c>
      <c r="J2677" s="462">
        <v>8.0096729507810549E-2</v>
      </c>
      <c r="K2677" s="464">
        <v>19473532368.393417</v>
      </c>
      <c r="L2677" s="464">
        <v>3046186001.7492504</v>
      </c>
      <c r="M2677" s="464">
        <v>176663048941.35126</v>
      </c>
      <c r="N2677" s="464">
        <v>77443117544.353897</v>
      </c>
      <c r="O2677" s="464">
        <v>28907.472751142122</v>
      </c>
      <c r="P2677" s="461">
        <v>488398.10246256605</v>
      </c>
      <c r="Q2677" s="461">
        <v>301436.31984290434</v>
      </c>
      <c r="R2677" s="464">
        <v>1545556372217.0017</v>
      </c>
      <c r="S2677" s="462">
        <v>0.40282158771077481</v>
      </c>
      <c r="T2677" s="462">
        <v>0.17380089244833385</v>
      </c>
      <c r="U2677" s="461">
        <v>22.660484492734088</v>
      </c>
      <c r="V2677" s="464">
        <v>6401474770819.7188</v>
      </c>
      <c r="W2677" s="460">
        <v>2020.2229037387897</v>
      </c>
      <c r="X2677" s="463">
        <v>3.3552598303783064E-2</v>
      </c>
      <c r="Y2677" s="476">
        <v>2.0000000000000001E-4</v>
      </c>
    </row>
    <row r="2678" spans="1:25" x14ac:dyDescent="0.2">
      <c r="A2678" s="475">
        <f t="shared" si="41"/>
        <v>2674</v>
      </c>
      <c r="B2678" s="462">
        <v>0.63305046752617189</v>
      </c>
      <c r="C2678" s="461">
        <v>6397.7349356972873</v>
      </c>
      <c r="D2678" s="462">
        <v>0.87383755426111687</v>
      </c>
      <c r="E2678" s="462">
        <v>0.54578102800014217</v>
      </c>
      <c r="F2678" s="516">
        <v>2025.57</v>
      </c>
      <c r="G2678" s="464">
        <v>226914736212.18564</v>
      </c>
      <c r="H2678" s="461">
        <v>23244754.352956358</v>
      </c>
      <c r="I2678" s="464">
        <v>617532025655.1792</v>
      </c>
      <c r="J2678" s="462">
        <v>0.27949951438204801</v>
      </c>
      <c r="K2678" s="464">
        <v>29239525178.838184</v>
      </c>
      <c r="L2678" s="464">
        <v>68007641842.180557</v>
      </c>
      <c r="M2678" s="464">
        <v>143463428717.5871</v>
      </c>
      <c r="N2678" s="464">
        <v>101892964037.24965</v>
      </c>
      <c r="O2678" s="464">
        <v>25633.143317606089</v>
      </c>
      <c r="P2678" s="461">
        <v>515194.32659333339</v>
      </c>
      <c r="Q2678" s="461">
        <v>333456.07071003295</v>
      </c>
      <c r="R2678" s="464">
        <v>1186674811336.3625</v>
      </c>
      <c r="S2678" s="462">
        <v>0.47266083355191657</v>
      </c>
      <c r="T2678" s="462">
        <v>0.29645499216155646</v>
      </c>
      <c r="U2678" s="461">
        <v>16.740689041415219</v>
      </c>
      <c r="V2678" s="464">
        <v>6496497823183.5615</v>
      </c>
      <c r="W2678" s="460">
        <v>2050.621387397483</v>
      </c>
      <c r="X2678" s="463">
        <v>4.3106576569242709E-2</v>
      </c>
      <c r="Y2678" s="476">
        <v>2.0000000000000001E-4</v>
      </c>
    </row>
    <row r="2679" spans="1:25" x14ac:dyDescent="0.2">
      <c r="A2679" s="475">
        <f t="shared" si="41"/>
        <v>2675</v>
      </c>
      <c r="B2679" s="462">
        <v>0.53498415491892981</v>
      </c>
      <c r="C2679" s="461">
        <v>4562.5246203179368</v>
      </c>
      <c r="D2679" s="462">
        <v>0.75315594976901101</v>
      </c>
      <c r="E2679" s="462">
        <v>0.62402229951221666</v>
      </c>
      <c r="F2679" s="516">
        <v>2024.34</v>
      </c>
      <c r="G2679" s="464">
        <v>319616431280.55017</v>
      </c>
      <c r="H2679" s="461">
        <v>18395901.579353008</v>
      </c>
      <c r="I2679" s="464">
        <v>530245160327.60968</v>
      </c>
      <c r="J2679" s="462">
        <v>0.42206501376570349</v>
      </c>
      <c r="K2679" s="464">
        <v>24739665119.245781</v>
      </c>
      <c r="L2679" s="464">
        <v>0</v>
      </c>
      <c r="M2679" s="464">
        <v>222220655236.38782</v>
      </c>
      <c r="N2679" s="464">
        <v>26051170300.898125</v>
      </c>
      <c r="O2679" s="464">
        <v>22436.241831902509</v>
      </c>
      <c r="P2679" s="461">
        <v>210299.21865045221</v>
      </c>
      <c r="Q2679" s="461">
        <v>103498.97033063399</v>
      </c>
      <c r="R2679" s="464">
        <v>1116705538394.9536</v>
      </c>
      <c r="S2679" s="462">
        <v>0.5978062012906622</v>
      </c>
      <c r="T2679" s="462">
        <v>0.45620173473651665</v>
      </c>
      <c r="U2679" s="461">
        <v>16.711654806984424</v>
      </c>
      <c r="V2679" s="464">
        <v>9359293080597.5781</v>
      </c>
      <c r="W2679" s="460">
        <v>2951.8882903281415</v>
      </c>
      <c r="X2679" s="463">
        <v>4.3574267899763139E-2</v>
      </c>
      <c r="Y2679" s="476">
        <v>2.0000000000000001E-4</v>
      </c>
    </row>
    <row r="2680" spans="1:25" x14ac:dyDescent="0.2">
      <c r="A2680" s="475">
        <f t="shared" si="41"/>
        <v>2676</v>
      </c>
      <c r="B2680" s="462">
        <v>0.43093413563575389</v>
      </c>
      <c r="C2680" s="461">
        <v>5181.7592915182377</v>
      </c>
      <c r="D2680" s="462">
        <v>0.84079378307917929</v>
      </c>
      <c r="E2680" s="462">
        <v>0.42604384515661542</v>
      </c>
      <c r="F2680" s="516">
        <v>2026.61</v>
      </c>
      <c r="G2680" s="464">
        <v>242411543503.33887</v>
      </c>
      <c r="H2680" s="461">
        <v>22172783.16332785</v>
      </c>
      <c r="I2680" s="464">
        <v>464131843219.80188</v>
      </c>
      <c r="J2680" s="462">
        <v>0.1955855698483181</v>
      </c>
      <c r="K2680" s="464">
        <v>5343626957.9822712</v>
      </c>
      <c r="L2680" s="464">
        <v>9467869420.1958618</v>
      </c>
      <c r="M2680" s="464">
        <v>50302645399.862366</v>
      </c>
      <c r="N2680" s="464">
        <v>34918619908.455353</v>
      </c>
      <c r="O2680" s="464">
        <v>43458.875226161123</v>
      </c>
      <c r="P2680" s="461">
        <v>252677.29450782173</v>
      </c>
      <c r="Q2680" s="461">
        <v>132527.82712918095</v>
      </c>
      <c r="R2680" s="464">
        <v>819605886500.72827</v>
      </c>
      <c r="S2680" s="462">
        <v>0.42970924674730088</v>
      </c>
      <c r="T2680" s="462">
        <v>0.36800780775864694</v>
      </c>
      <c r="U2680" s="461">
        <v>17.795031335250464</v>
      </c>
      <c r="V2680" s="464">
        <v>5739778952821.9062</v>
      </c>
      <c r="W2680" s="460">
        <v>1810.1498008028586</v>
      </c>
      <c r="X2680" s="463">
        <v>4.2542923502167616E-2</v>
      </c>
      <c r="Y2680" s="476">
        <v>2.0000000000000001E-4</v>
      </c>
    </row>
    <row r="2681" spans="1:25" x14ac:dyDescent="0.2">
      <c r="A2681" s="475">
        <f t="shared" si="41"/>
        <v>2677</v>
      </c>
      <c r="B2681" s="462">
        <v>0.46815332740286991</v>
      </c>
      <c r="C2681" s="461">
        <v>4972.2734122970078</v>
      </c>
      <c r="D2681" s="462">
        <v>0.57279404674007806</v>
      </c>
      <c r="E2681" s="462">
        <v>0.62541817237844133</v>
      </c>
      <c r="F2681" s="516">
        <v>2025.62</v>
      </c>
      <c r="G2681" s="464">
        <v>217782347605.94601</v>
      </c>
      <c r="H2681" s="461">
        <v>11899566.776749708</v>
      </c>
      <c r="I2681" s="464">
        <v>269556663748.7681</v>
      </c>
      <c r="J2681" s="462">
        <v>0.24195295111007642</v>
      </c>
      <c r="K2681" s="464">
        <v>31371832505.768841</v>
      </c>
      <c r="L2681" s="464">
        <v>93727335351.239319</v>
      </c>
      <c r="M2681" s="464">
        <v>95103854020.711868</v>
      </c>
      <c r="N2681" s="464">
        <v>48883779883.242966</v>
      </c>
      <c r="O2681" s="464">
        <v>34519.962166381811</v>
      </c>
      <c r="P2681" s="461">
        <v>342882.10850094934</v>
      </c>
      <c r="Q2681" s="461">
        <v>206814.13222052617</v>
      </c>
      <c r="R2681" s="464">
        <v>767368601954.79114</v>
      </c>
      <c r="S2681" s="462">
        <v>0.55593345098045777</v>
      </c>
      <c r="T2681" s="462">
        <v>0.37224727018492487</v>
      </c>
      <c r="U2681" s="461">
        <v>17.411740339907617</v>
      </c>
      <c r="V2681" s="464">
        <v>5422148862171.083</v>
      </c>
      <c r="W2681" s="460">
        <v>1711.1092626888176</v>
      </c>
      <c r="X2681" s="463">
        <v>4.2334705892576735E-2</v>
      </c>
      <c r="Y2681" s="476">
        <v>2.0000000000000001E-4</v>
      </c>
    </row>
    <row r="2682" spans="1:25" x14ac:dyDescent="0.2">
      <c r="A2682" s="475">
        <f t="shared" si="41"/>
        <v>2678</v>
      </c>
      <c r="B2682" s="462">
        <v>0.59614566953843073</v>
      </c>
      <c r="C2682" s="461">
        <v>5761.8948490091843</v>
      </c>
      <c r="D2682" s="462">
        <v>0.94832070880832742</v>
      </c>
      <c r="E2682" s="462">
        <v>0.50169344940123983</v>
      </c>
      <c r="F2682" s="516">
        <v>2024.15</v>
      </c>
      <c r="G2682" s="464">
        <v>453320881333.86963</v>
      </c>
      <c r="H2682" s="461">
        <v>26060097.547895782</v>
      </c>
      <c r="I2682" s="464">
        <v>565335309003.07886</v>
      </c>
      <c r="J2682" s="462">
        <v>0.17511566854648819</v>
      </c>
      <c r="K2682" s="464">
        <v>23959039351.111588</v>
      </c>
      <c r="L2682" s="464">
        <v>0</v>
      </c>
      <c r="M2682" s="464">
        <v>346663820493.24481</v>
      </c>
      <c r="N2682" s="464">
        <v>55184796391.907578</v>
      </c>
      <c r="O2682" s="464">
        <v>20767.940104177211</v>
      </c>
      <c r="P2682" s="461">
        <v>334686.61197417689</v>
      </c>
      <c r="Q2682" s="461">
        <v>191231.52892841186</v>
      </c>
      <c r="R2682" s="464">
        <v>1527445152880.7646</v>
      </c>
      <c r="S2682" s="462">
        <v>0.54084416419043335</v>
      </c>
      <c r="T2682" s="462">
        <v>0.35614905678537923</v>
      </c>
      <c r="U2682" s="461">
        <v>17.961980673037445</v>
      </c>
      <c r="V2682" s="464">
        <v>10596144039698.473</v>
      </c>
      <c r="W2682" s="460">
        <v>3336.4476717195948</v>
      </c>
      <c r="X2682" s="463">
        <v>4.1270146729396502E-2</v>
      </c>
      <c r="Y2682" s="476">
        <v>2.0000000000000001E-4</v>
      </c>
    </row>
    <row r="2683" spans="1:25" x14ac:dyDescent="0.2">
      <c r="A2683" s="475">
        <f t="shared" si="41"/>
        <v>2679</v>
      </c>
      <c r="B2683" s="462">
        <v>0.58169133070973877</v>
      </c>
      <c r="C2683" s="461">
        <v>5666.8817974743524</v>
      </c>
      <c r="D2683" s="462">
        <v>0.67642022544293889</v>
      </c>
      <c r="E2683" s="462">
        <v>0.51077887054925775</v>
      </c>
      <c r="F2683" s="516">
        <v>2025.13</v>
      </c>
      <c r="G2683" s="464">
        <v>119859156162.31526</v>
      </c>
      <c r="H2683" s="461">
        <v>14689611.887588803</v>
      </c>
      <c r="I2683" s="464">
        <v>337548525480.0921</v>
      </c>
      <c r="J2683" s="462">
        <v>0.25977387176119127</v>
      </c>
      <c r="K2683" s="464">
        <v>20751254504.650944</v>
      </c>
      <c r="L2683" s="464">
        <v>44866085570.476738</v>
      </c>
      <c r="M2683" s="464">
        <v>107242979458.36371</v>
      </c>
      <c r="N2683" s="464">
        <v>22893952669.443882</v>
      </c>
      <c r="O2683" s="464">
        <v>30589.812181836751</v>
      </c>
      <c r="P2683" s="461">
        <v>195242.8118370517</v>
      </c>
      <c r="Q2683" s="461">
        <v>94112.883195028844</v>
      </c>
      <c r="R2683" s="464">
        <v>657222324429.60608</v>
      </c>
      <c r="S2683" s="462">
        <v>0.49031394385228372</v>
      </c>
      <c r="T2683" s="462">
        <v>0.27004740672668787</v>
      </c>
      <c r="U2683" s="461">
        <v>16.896016201321562</v>
      </c>
      <c r="V2683" s="464">
        <v>3328732773504.4292</v>
      </c>
      <c r="W2683" s="460">
        <v>1050.7208024333165</v>
      </c>
      <c r="X2683" s="463">
        <v>4.3187554215337938E-2</v>
      </c>
      <c r="Y2683" s="476">
        <v>2.0000000000000001E-4</v>
      </c>
    </row>
    <row r="2684" spans="1:25" x14ac:dyDescent="0.2">
      <c r="A2684" s="475">
        <f t="shared" si="41"/>
        <v>2680</v>
      </c>
      <c r="B2684" s="462">
        <v>0.56018858849371378</v>
      </c>
      <c r="C2684" s="461">
        <v>3355.0641120403093</v>
      </c>
      <c r="D2684" s="462">
        <v>0.2771556304492096</v>
      </c>
      <c r="E2684" s="462">
        <v>0.27503294078241453</v>
      </c>
      <c r="F2684" s="516">
        <v>2025.52</v>
      </c>
      <c r="G2684" s="464">
        <v>46975079687.146866</v>
      </c>
      <c r="H2684" s="461">
        <v>4523324.1857265569</v>
      </c>
      <c r="I2684" s="464">
        <v>171542492813.60379</v>
      </c>
      <c r="J2684" s="462">
        <v>0.45048861429212284</v>
      </c>
      <c r="K2684" s="464">
        <v>8968338050.8292236</v>
      </c>
      <c r="L2684" s="464">
        <v>9003007510.5257397</v>
      </c>
      <c r="M2684" s="464">
        <v>50407216940.370453</v>
      </c>
      <c r="N2684" s="464">
        <v>162175594136.20767</v>
      </c>
      <c r="O2684" s="464">
        <v>19771.090458271461</v>
      </c>
      <c r="P2684" s="461">
        <v>1015654.5296367264</v>
      </c>
      <c r="Q2684" s="461">
        <v>660311.45523846941</v>
      </c>
      <c r="R2684" s="464">
        <v>453724839792.98755</v>
      </c>
      <c r="S2684" s="462">
        <v>0.44497879705870208</v>
      </c>
      <c r="T2684" s="462">
        <v>0.29004796062239141</v>
      </c>
      <c r="U2684" s="461">
        <v>15.087282407107839</v>
      </c>
      <c r="V2684" s="464">
        <v>2271859436529.4033</v>
      </c>
      <c r="W2684" s="460">
        <v>716.84233202790392</v>
      </c>
      <c r="X2684" s="463">
        <v>4.672269227935362E-2</v>
      </c>
      <c r="Y2684" s="476">
        <v>2.0000000000000001E-4</v>
      </c>
    </row>
    <row r="2685" spans="1:25" x14ac:dyDescent="0.2">
      <c r="A2685" s="475">
        <f t="shared" si="41"/>
        <v>2681</v>
      </c>
      <c r="B2685" s="462">
        <v>0.46957267198835034</v>
      </c>
      <c r="C2685" s="461">
        <v>5622.4049389830379</v>
      </c>
      <c r="D2685" s="462">
        <v>0.86411165230367037</v>
      </c>
      <c r="E2685" s="462">
        <v>0.38699845065153354</v>
      </c>
      <c r="F2685" s="516">
        <v>2026.55</v>
      </c>
      <c r="G2685" s="464">
        <v>111367816010.97069</v>
      </c>
      <c r="H2685" s="461">
        <v>22911923.364585888</v>
      </c>
      <c r="I2685" s="464">
        <v>582716529167.91772</v>
      </c>
      <c r="J2685" s="462">
        <v>0.30353104770068751</v>
      </c>
      <c r="K2685" s="464">
        <v>39202580004.276947</v>
      </c>
      <c r="L2685" s="464">
        <v>43554396733.178726</v>
      </c>
      <c r="M2685" s="464">
        <v>21385549952.221798</v>
      </c>
      <c r="N2685" s="464">
        <v>146000132482.86227</v>
      </c>
      <c r="O2685" s="464">
        <v>32001.625019280036</v>
      </c>
      <c r="P2685" s="461">
        <v>748763.82619394735</v>
      </c>
      <c r="Q2685" s="461">
        <v>522781.49137216748</v>
      </c>
      <c r="R2685" s="464">
        <v>950572137924.78552</v>
      </c>
      <c r="S2685" s="462">
        <v>0.38629807583100778</v>
      </c>
      <c r="T2685" s="462">
        <v>0.29277202230990301</v>
      </c>
      <c r="U2685" s="461">
        <v>15.246861467759564</v>
      </c>
      <c r="V2685" s="464">
        <v>4644684694386.2139</v>
      </c>
      <c r="W2685" s="460">
        <v>1466.7508558878687</v>
      </c>
      <c r="X2685" s="463">
        <v>4.7432112965717289E-2</v>
      </c>
      <c r="Y2685" s="476">
        <v>2.0000000000000001E-4</v>
      </c>
    </row>
    <row r="2686" spans="1:25" x14ac:dyDescent="0.2">
      <c r="A2686" s="475">
        <f t="shared" si="41"/>
        <v>2682</v>
      </c>
      <c r="B2686" s="462">
        <v>0.57022078756496053</v>
      </c>
      <c r="C2686" s="461">
        <v>8132.3789478260169</v>
      </c>
      <c r="D2686" s="462">
        <v>1.067535398103107</v>
      </c>
      <c r="E2686" s="462">
        <v>0.53521491200298676</v>
      </c>
      <c r="F2686" s="516">
        <v>2027.53</v>
      </c>
      <c r="G2686" s="464">
        <v>83236525404.14502</v>
      </c>
      <c r="H2686" s="461">
        <v>21544665.956699051</v>
      </c>
      <c r="I2686" s="464">
        <v>479149409901.80231</v>
      </c>
      <c r="J2686" s="462">
        <v>0.33291381731979242</v>
      </c>
      <c r="K2686" s="464">
        <v>28845823348.480656</v>
      </c>
      <c r="L2686" s="464">
        <v>96932690512.921524</v>
      </c>
      <c r="M2686" s="464">
        <v>0</v>
      </c>
      <c r="N2686" s="464">
        <v>3019449861.2873101</v>
      </c>
      <c r="O2686" s="464">
        <v>13746.167460321643</v>
      </c>
      <c r="P2686" s="461">
        <v>75841.996155969682</v>
      </c>
      <c r="Q2686" s="461">
        <v>13523.749038992417</v>
      </c>
      <c r="R2686" s="464">
        <v>649750800585.57642</v>
      </c>
      <c r="S2686" s="462">
        <v>0.4365253019825196</v>
      </c>
      <c r="T2686" s="462">
        <v>0.31919232217989757</v>
      </c>
      <c r="U2686" s="461">
        <v>15.228026881078593</v>
      </c>
      <c r="V2686" s="464">
        <v>3460013105314.2847</v>
      </c>
      <c r="W2686" s="460">
        <v>1092.2865447163622</v>
      </c>
      <c r="X2686" s="463">
        <v>4.8928005531524238E-2</v>
      </c>
      <c r="Y2686" s="476">
        <v>2.0000000000000001E-4</v>
      </c>
    </row>
    <row r="2687" spans="1:25" x14ac:dyDescent="0.2">
      <c r="A2687" s="475">
        <f t="shared" si="41"/>
        <v>2683</v>
      </c>
      <c r="B2687" s="462">
        <v>0.36688708859711205</v>
      </c>
      <c r="C2687" s="461">
        <v>3890.8060922381901</v>
      </c>
      <c r="D2687" s="462">
        <v>0.88267744220017219</v>
      </c>
      <c r="E2687" s="462">
        <v>0.29067397937634254</v>
      </c>
      <c r="F2687" s="516">
        <v>2024.36</v>
      </c>
      <c r="G2687" s="464">
        <v>197930368371.47061</v>
      </c>
      <c r="H2687" s="461">
        <v>24291197.419733122</v>
      </c>
      <c r="I2687" s="464">
        <v>656094647280.39661</v>
      </c>
      <c r="J2687" s="462">
        <v>0.32653880474220276</v>
      </c>
      <c r="K2687" s="464">
        <v>43419369321.14521</v>
      </c>
      <c r="L2687" s="464">
        <v>81098412358.812531</v>
      </c>
      <c r="M2687" s="464">
        <v>201295543562.00977</v>
      </c>
      <c r="N2687" s="464">
        <v>78138916901.063004</v>
      </c>
      <c r="O2687" s="464">
        <v>35995.32120415238</v>
      </c>
      <c r="P2687" s="461">
        <v>429186.30762164458</v>
      </c>
      <c r="Q2687" s="461">
        <v>265466.84259966057</v>
      </c>
      <c r="R2687" s="464">
        <v>1320130206036.5947</v>
      </c>
      <c r="S2687" s="462">
        <v>0.51937646298129858</v>
      </c>
      <c r="T2687" s="462">
        <v>0.2827370799813767</v>
      </c>
      <c r="U2687" s="461">
        <v>16.032262310251973</v>
      </c>
      <c r="V2687" s="464">
        <v>6568814550428</v>
      </c>
      <c r="W2687" s="460">
        <v>2074.0155123073741</v>
      </c>
      <c r="X2687" s="463">
        <v>4.5627810362674395E-2</v>
      </c>
      <c r="Y2687" s="476">
        <v>2.0000000000000001E-4</v>
      </c>
    </row>
    <row r="2688" spans="1:25" x14ac:dyDescent="0.2">
      <c r="A2688" s="475">
        <f t="shared" si="41"/>
        <v>2684</v>
      </c>
      <c r="B2688" s="462">
        <v>0.46653942962458017</v>
      </c>
      <c r="C2688" s="461">
        <v>1500</v>
      </c>
      <c r="D2688" s="462">
        <v>0.86324655377788084</v>
      </c>
      <c r="E2688" s="462">
        <v>0.45074994172692673</v>
      </c>
      <c r="F2688" s="516">
        <v>2024.37</v>
      </c>
      <c r="G2688" s="464">
        <v>222794672898.01599</v>
      </c>
      <c r="H2688" s="461">
        <v>24366479.056178663</v>
      </c>
      <c r="I2688" s="464">
        <v>559315939512.31445</v>
      </c>
      <c r="J2688" s="462">
        <v>0.16583574704075599</v>
      </c>
      <c r="K2688" s="464">
        <v>12926163770.231358</v>
      </c>
      <c r="L2688" s="464">
        <v>6603887265.7482872</v>
      </c>
      <c r="M2688" s="464">
        <v>209150425316.7619</v>
      </c>
      <c r="N2688" s="464">
        <v>100248233458.03629</v>
      </c>
      <c r="O2688" s="464">
        <v>36451.502179815761</v>
      </c>
      <c r="P2688" s="461">
        <v>493744.38801323413</v>
      </c>
      <c r="Q2688" s="461">
        <v>316769.95540592587</v>
      </c>
      <c r="R2688" s="464">
        <v>1196887951963.2234</v>
      </c>
      <c r="S2688" s="462">
        <v>0.45306419279825882</v>
      </c>
      <c r="T2688" s="462">
        <v>0.2148241391929987</v>
      </c>
      <c r="U2688" s="461">
        <v>18.103582665040005</v>
      </c>
      <c r="V2688" s="464">
        <v>5128247415142.8154</v>
      </c>
      <c r="W2688" s="460">
        <v>1618.1519198758172</v>
      </c>
      <c r="X2688" s="463">
        <v>4.0346962422451407E-2</v>
      </c>
      <c r="Y2688" s="476">
        <v>2.0000000000000001E-4</v>
      </c>
    </row>
    <row r="2689" spans="1:25" x14ac:dyDescent="0.2">
      <c r="A2689" s="475">
        <f t="shared" si="41"/>
        <v>2685</v>
      </c>
      <c r="B2689" s="462">
        <v>0.55608507484035541</v>
      </c>
      <c r="C2689" s="461">
        <v>6439.6325916553524</v>
      </c>
      <c r="D2689" s="462">
        <v>0.59096240727100025</v>
      </c>
      <c r="E2689" s="462">
        <v>0.7</v>
      </c>
      <c r="F2689" s="516">
        <v>2023.75</v>
      </c>
      <c r="G2689" s="464">
        <v>383216742310.64996</v>
      </c>
      <c r="H2689" s="461">
        <v>11924511.116294978</v>
      </c>
      <c r="I2689" s="464">
        <v>402877914033.5556</v>
      </c>
      <c r="J2689" s="462">
        <v>0.43535792435331555</v>
      </c>
      <c r="K2689" s="464">
        <v>6741970903.0181837</v>
      </c>
      <c r="L2689" s="464">
        <v>0</v>
      </c>
      <c r="M2689" s="464">
        <v>322259101331.90167</v>
      </c>
      <c r="N2689" s="464">
        <v>19148436581.67271</v>
      </c>
      <c r="O2689" s="464">
        <v>35323.783501763915</v>
      </c>
      <c r="P2689" s="461">
        <v>160262.99514071509</v>
      </c>
      <c r="Q2689" s="461">
        <v>70956.742645028018</v>
      </c>
      <c r="R2689" s="464">
        <v>1072350559605.8555</v>
      </c>
      <c r="S2689" s="462">
        <v>0.65088507569115406</v>
      </c>
      <c r="T2689" s="462">
        <v>0.49290712900132028</v>
      </c>
      <c r="U2689" s="461">
        <v>17.326858090854635</v>
      </c>
      <c r="V2689" s="464">
        <v>10020984573635.898</v>
      </c>
      <c r="W2689" s="460">
        <v>3161.5841891900054</v>
      </c>
      <c r="X2689" s="463">
        <v>4.2234054723736474E-2</v>
      </c>
      <c r="Y2689" s="476">
        <v>2.0000000000000001E-4</v>
      </c>
    </row>
    <row r="2690" spans="1:25" x14ac:dyDescent="0.2">
      <c r="A2690" s="475">
        <f t="shared" si="41"/>
        <v>2686</v>
      </c>
      <c r="B2690" s="462">
        <v>0.48296503843854371</v>
      </c>
      <c r="C2690" s="461">
        <v>6859.3560904545866</v>
      </c>
      <c r="D2690" s="462">
        <v>0.94805772182537107</v>
      </c>
      <c r="E2690" s="462">
        <v>0.51816643931715001</v>
      </c>
      <c r="F2690" s="516">
        <v>2025.63</v>
      </c>
      <c r="G2690" s="464">
        <v>293752247614.99023</v>
      </c>
      <c r="H2690" s="461">
        <v>23443486.97036095</v>
      </c>
      <c r="I2690" s="464">
        <v>548117070182.52423</v>
      </c>
      <c r="J2690" s="462">
        <v>0.32343424011660649</v>
      </c>
      <c r="K2690" s="464">
        <v>19677027884.923347</v>
      </c>
      <c r="L2690" s="464">
        <v>10100002812.998863</v>
      </c>
      <c r="M2690" s="464">
        <v>162080837429.68982</v>
      </c>
      <c r="N2690" s="464">
        <v>5686519667.3257818</v>
      </c>
      <c r="O2690" s="464">
        <v>26572.707764989944</v>
      </c>
      <c r="P2690" s="461">
        <v>93524.735596042796</v>
      </c>
      <c r="Q2690" s="461">
        <v>23146.622239561613</v>
      </c>
      <c r="R2690" s="464">
        <v>1065096488496.7504</v>
      </c>
      <c r="S2690" s="462">
        <v>0.54585808584987394</v>
      </c>
      <c r="T2690" s="462">
        <v>0.38600310459675274</v>
      </c>
      <c r="U2690" s="461">
        <v>17.217354283248316</v>
      </c>
      <c r="V2690" s="464">
        <v>7635667584278.291</v>
      </c>
      <c r="W2690" s="460">
        <v>2408.4150227431719</v>
      </c>
      <c r="X2690" s="463">
        <v>4.3540566828530282E-2</v>
      </c>
      <c r="Y2690" s="476">
        <v>2.0000000000000001E-4</v>
      </c>
    </row>
    <row r="2691" spans="1:25" x14ac:dyDescent="0.2">
      <c r="A2691" s="475">
        <f t="shared" si="41"/>
        <v>2687</v>
      </c>
      <c r="B2691" s="462">
        <v>0.65558964463692815</v>
      </c>
      <c r="C2691" s="461">
        <v>5426.1253099102551</v>
      </c>
      <c r="D2691" s="462">
        <v>0.67501145578511546</v>
      </c>
      <c r="E2691" s="462">
        <v>0.34688480342461592</v>
      </c>
      <c r="F2691" s="516">
        <v>2024.59</v>
      </c>
      <c r="G2691" s="464">
        <v>319396302546.42249</v>
      </c>
      <c r="H2691" s="461">
        <v>14645026.296341471</v>
      </c>
      <c r="I2691" s="464">
        <v>380497454997.94702</v>
      </c>
      <c r="J2691" s="462">
        <v>0.28127814936073792</v>
      </c>
      <c r="K2691" s="464">
        <v>17781553062.702507</v>
      </c>
      <c r="L2691" s="464">
        <v>0</v>
      </c>
      <c r="M2691" s="464">
        <v>219467569048.11813</v>
      </c>
      <c r="N2691" s="464">
        <v>20766784465.357895</v>
      </c>
      <c r="O2691" s="464">
        <v>29923.931035982758</v>
      </c>
      <c r="P2691" s="461">
        <v>168908.70088852991</v>
      </c>
      <c r="Q2691" s="461">
        <v>75625.538436036106</v>
      </c>
      <c r="R2691" s="464">
        <v>978646512524.58313</v>
      </c>
      <c r="S2691" s="462">
        <v>0.57618349293965188</v>
      </c>
      <c r="T2691" s="462">
        <v>0.39264711030210764</v>
      </c>
      <c r="U2691" s="461">
        <v>17.94596256710145</v>
      </c>
      <c r="V2691" s="464">
        <v>7534056356429.6992</v>
      </c>
      <c r="W2691" s="460">
        <v>2379.1196196631618</v>
      </c>
      <c r="X2691" s="463">
        <v>4.0985340294210984E-2</v>
      </c>
      <c r="Y2691" s="476">
        <v>2.0000000000000001E-4</v>
      </c>
    </row>
    <row r="2692" spans="1:25" x14ac:dyDescent="0.2">
      <c r="A2692" s="475">
        <f t="shared" si="41"/>
        <v>2688</v>
      </c>
      <c r="B2692" s="462">
        <v>0.45914588287727515</v>
      </c>
      <c r="C2692" s="461">
        <v>5818.8391060790291</v>
      </c>
      <c r="D2692" s="462">
        <v>0.75651035249722576</v>
      </c>
      <c r="E2692" s="462">
        <v>0.37263449981704938</v>
      </c>
      <c r="F2692" s="516">
        <v>2023.75</v>
      </c>
      <c r="G2692" s="464">
        <v>361495680536.12396</v>
      </c>
      <c r="H2692" s="461">
        <v>18076011.097603939</v>
      </c>
      <c r="I2692" s="464">
        <v>501018159224.82288</v>
      </c>
      <c r="J2692" s="462">
        <v>0.38411396294002542</v>
      </c>
      <c r="K2692" s="464">
        <v>10145035334.592506</v>
      </c>
      <c r="L2692" s="464">
        <v>0</v>
      </c>
      <c r="M2692" s="464">
        <v>297706705117.93451</v>
      </c>
      <c r="N2692" s="464">
        <v>29959101371.794083</v>
      </c>
      <c r="O2692" s="464">
        <v>34538.042042425594</v>
      </c>
      <c r="P2692" s="461">
        <v>229253.10496117681</v>
      </c>
      <c r="Q2692" s="461">
        <v>117097.72177947123</v>
      </c>
      <c r="R2692" s="464">
        <v>1101017066544.3633</v>
      </c>
      <c r="S2692" s="462">
        <v>0.59319591135707617</v>
      </c>
      <c r="T2692" s="462">
        <v>0.45468637526983496</v>
      </c>
      <c r="U2692" s="461">
        <v>17.300060579184233</v>
      </c>
      <c r="V2692" s="464">
        <v>9638948265437.3086</v>
      </c>
      <c r="W2692" s="460">
        <v>3041.1195305318279</v>
      </c>
      <c r="X2692" s="463">
        <v>4.1769640906966964E-2</v>
      </c>
      <c r="Y2692" s="476">
        <v>2.0000000000000001E-4</v>
      </c>
    </row>
    <row r="2693" spans="1:25" x14ac:dyDescent="0.2">
      <c r="A2693" s="475">
        <f t="shared" si="41"/>
        <v>2689</v>
      </c>
      <c r="B2693" s="462">
        <v>0.54064039557659971</v>
      </c>
      <c r="C2693" s="461">
        <v>2869.7803062826215</v>
      </c>
      <c r="D2693" s="462">
        <v>0.9779737592376393</v>
      </c>
      <c r="E2693" s="462">
        <v>0.32881935121512629</v>
      </c>
      <c r="F2693" s="516">
        <v>2024.93</v>
      </c>
      <c r="G2693" s="464">
        <v>370848189462.28174</v>
      </c>
      <c r="H2693" s="461">
        <v>29641889.295682982</v>
      </c>
      <c r="I2693" s="464">
        <v>689943377457.64673</v>
      </c>
      <c r="J2693" s="462">
        <v>0.30481135961738914</v>
      </c>
      <c r="K2693" s="464">
        <v>16759697739.58214</v>
      </c>
      <c r="L2693" s="464">
        <v>25438972675.505432</v>
      </c>
      <c r="M2693" s="464">
        <v>340674904661.32416</v>
      </c>
      <c r="N2693" s="464">
        <v>85109236953.459747</v>
      </c>
      <c r="O2693" s="464">
        <v>17611.386204527727</v>
      </c>
      <c r="P2693" s="461">
        <v>496520.09391448495</v>
      </c>
      <c r="Q2693" s="461">
        <v>315514.83482475369</v>
      </c>
      <c r="R2693" s="464">
        <v>1709348637216.6829</v>
      </c>
      <c r="S2693" s="462">
        <v>0.57073147544639691</v>
      </c>
      <c r="T2693" s="462">
        <v>0.30327341303915256</v>
      </c>
      <c r="U2693" s="461">
        <v>17.236769756926659</v>
      </c>
      <c r="V2693" s="464">
        <v>9718325956777.0371</v>
      </c>
      <c r="W2693" s="460">
        <v>3069.3043719814837</v>
      </c>
      <c r="X2693" s="463">
        <v>4.2741754747459587E-2</v>
      </c>
      <c r="Y2693" s="476">
        <v>2.0000000000000001E-4</v>
      </c>
    </row>
    <row r="2694" spans="1:25" x14ac:dyDescent="0.2">
      <c r="A2694" s="475">
        <f t="shared" si="41"/>
        <v>2690</v>
      </c>
      <c r="B2694" s="462">
        <v>0.59467000458719677</v>
      </c>
      <c r="C2694" s="461">
        <v>6902.6081265240937</v>
      </c>
      <c r="D2694" s="462">
        <v>1.1478006806911272</v>
      </c>
      <c r="E2694" s="462">
        <v>0.48273148943209032</v>
      </c>
      <c r="F2694" s="516">
        <v>2025.61</v>
      </c>
      <c r="G2694" s="464">
        <v>228013069525.73483</v>
      </c>
      <c r="H2694" s="461">
        <v>27381572.96369762</v>
      </c>
      <c r="I2694" s="464">
        <v>609768831847.62036</v>
      </c>
      <c r="J2694" s="462">
        <v>0.37947514395235793</v>
      </c>
      <c r="K2694" s="464">
        <v>19071541119.855968</v>
      </c>
      <c r="L2694" s="464">
        <v>2049749198.7850847</v>
      </c>
      <c r="M2694" s="464">
        <v>118151736446.99818</v>
      </c>
      <c r="N2694" s="464">
        <v>3053825559.1498709</v>
      </c>
      <c r="O2694" s="464">
        <v>17889.033224343366</v>
      </c>
      <c r="P2694" s="461">
        <v>77942.057009603304</v>
      </c>
      <c r="Q2694" s="461">
        <v>14048.764252400822</v>
      </c>
      <c r="R2694" s="464">
        <v>1061944482476.7849</v>
      </c>
      <c r="S2694" s="462">
        <v>0.5509867166622856</v>
      </c>
      <c r="T2694" s="462">
        <v>0.38573554124327808</v>
      </c>
      <c r="U2694" s="461">
        <v>16.273155231485781</v>
      </c>
      <c r="V2694" s="464">
        <v>7241637284802.7295</v>
      </c>
      <c r="W2694" s="460">
        <v>2284.10423066875</v>
      </c>
      <c r="X2694" s="463">
        <v>4.5737201754301293E-2</v>
      </c>
      <c r="Y2694" s="476">
        <v>2.0000000000000001E-4</v>
      </c>
    </row>
    <row r="2695" spans="1:25" x14ac:dyDescent="0.2">
      <c r="A2695" s="475">
        <f t="shared" ref="A2695:A2758" si="42">A2694+1</f>
        <v>2691</v>
      </c>
      <c r="B2695" s="462">
        <v>0.5740775347532413</v>
      </c>
      <c r="C2695" s="461">
        <v>5050.7914412700475</v>
      </c>
      <c r="D2695" s="462">
        <v>0.59188621064150682</v>
      </c>
      <c r="E2695" s="462">
        <v>0.51480651616439443</v>
      </c>
      <c r="F2695" s="516">
        <v>2025.23</v>
      </c>
      <c r="G2695" s="464">
        <v>129953139089.81601</v>
      </c>
      <c r="H2695" s="461">
        <v>12227700.040020563</v>
      </c>
      <c r="I2695" s="464">
        <v>351413918435.58856</v>
      </c>
      <c r="J2695" s="462">
        <v>0.35471070029377105</v>
      </c>
      <c r="K2695" s="464">
        <v>18924078967.301785</v>
      </c>
      <c r="L2695" s="464">
        <v>30432033191.327671</v>
      </c>
      <c r="M2695" s="464">
        <v>120254573276.77689</v>
      </c>
      <c r="N2695" s="464">
        <v>74112987298.480774</v>
      </c>
      <c r="O2695" s="464">
        <v>30910.190341059271</v>
      </c>
      <c r="P2695" s="461">
        <v>439460.09010399203</v>
      </c>
      <c r="Q2695" s="461">
        <v>282100.83329639107</v>
      </c>
      <c r="R2695" s="464">
        <v>739333775083.15015</v>
      </c>
      <c r="S2695" s="462">
        <v>0.52203442859235427</v>
      </c>
      <c r="T2695" s="462">
        <v>0.33156311220185603</v>
      </c>
      <c r="U2695" s="461">
        <v>16.090033336951233</v>
      </c>
      <c r="V2695" s="464">
        <v>4406569492438.3672</v>
      </c>
      <c r="W2695" s="460">
        <v>1390.3140269483174</v>
      </c>
      <c r="X2695" s="463">
        <v>4.4851369999392335E-2</v>
      </c>
      <c r="Y2695" s="476">
        <v>2.0000000000000001E-4</v>
      </c>
    </row>
    <row r="2696" spans="1:25" x14ac:dyDescent="0.2">
      <c r="A2696" s="475">
        <f t="shared" si="42"/>
        <v>2692</v>
      </c>
      <c r="B2696" s="462">
        <v>0.42025734516657987</v>
      </c>
      <c r="C2696" s="461">
        <v>1500</v>
      </c>
      <c r="D2696" s="462">
        <v>0.7199579198656737</v>
      </c>
      <c r="E2696" s="462">
        <v>0.53813477035492918</v>
      </c>
      <c r="F2696" s="516">
        <v>2026.53</v>
      </c>
      <c r="G2696" s="464">
        <v>151667728443.97189</v>
      </c>
      <c r="H2696" s="461">
        <v>17913873.515104577</v>
      </c>
      <c r="I2696" s="464">
        <v>414731823071.40594</v>
      </c>
      <c r="J2696" s="462">
        <v>0.30041542052227688</v>
      </c>
      <c r="K2696" s="464">
        <v>44163970130.037796</v>
      </c>
      <c r="L2696" s="464">
        <v>165073345977.99164</v>
      </c>
      <c r="M2696" s="464">
        <v>35171567527.731628</v>
      </c>
      <c r="N2696" s="464">
        <v>82201936342.367783</v>
      </c>
      <c r="O2696" s="464">
        <v>29344.059411572398</v>
      </c>
      <c r="P2696" s="461">
        <v>508596.15209150821</v>
      </c>
      <c r="Q2696" s="461">
        <v>333117.89272344223</v>
      </c>
      <c r="R2696" s="464">
        <v>907386196224.10266</v>
      </c>
      <c r="S2696" s="462">
        <v>0.51207043939279095</v>
      </c>
      <c r="T2696" s="462">
        <v>0.3046383036456568</v>
      </c>
      <c r="U2696" s="461">
        <v>15.997524930766257</v>
      </c>
      <c r="V2696" s="464">
        <v>4912261963057.998</v>
      </c>
      <c r="W2696" s="460">
        <v>1550.4673282120043</v>
      </c>
      <c r="X2696" s="463">
        <v>4.5053369434747192E-2</v>
      </c>
      <c r="Y2696" s="476">
        <v>2.0000000000000001E-4</v>
      </c>
    </row>
    <row r="2697" spans="1:25" x14ac:dyDescent="0.2">
      <c r="A2697" s="475">
        <f t="shared" si="42"/>
        <v>2693</v>
      </c>
      <c r="B2697" s="462">
        <v>0.61284734076188663</v>
      </c>
      <c r="C2697" s="461">
        <v>7820.9198332279739</v>
      </c>
      <c r="D2697" s="462">
        <v>0.49705602032898977</v>
      </c>
      <c r="E2697" s="462">
        <v>0.62690246710634434</v>
      </c>
      <c r="F2697" s="516">
        <v>2024.31</v>
      </c>
      <c r="G2697" s="464">
        <v>218966966254.19461</v>
      </c>
      <c r="H2697" s="461">
        <v>9281288.1692470219</v>
      </c>
      <c r="I2697" s="464">
        <v>357430729029.49811</v>
      </c>
      <c r="J2697" s="462">
        <v>0.51202703219210888</v>
      </c>
      <c r="K2697" s="464">
        <v>14532974163.926888</v>
      </c>
      <c r="L2697" s="464">
        <v>6235814489.8590355</v>
      </c>
      <c r="M2697" s="464">
        <v>206973191885.28882</v>
      </c>
      <c r="N2697" s="464">
        <v>24115102306.327972</v>
      </c>
      <c r="O2697" s="464">
        <v>18037.293213822861</v>
      </c>
      <c r="P2697" s="461">
        <v>194676.87004468957</v>
      </c>
      <c r="Q2697" s="461">
        <v>96957.800958781678</v>
      </c>
      <c r="R2697" s="464">
        <v>827861543468.1853</v>
      </c>
      <c r="S2697" s="462">
        <v>0.65487730316602955</v>
      </c>
      <c r="T2697" s="462">
        <v>0.4666920555385119</v>
      </c>
      <c r="U2697" s="461">
        <v>16.33676655572101</v>
      </c>
      <c r="V2697" s="464">
        <v>7005192565401.2461</v>
      </c>
      <c r="W2697" s="460">
        <v>2211.3265534627435</v>
      </c>
      <c r="X2697" s="463">
        <v>4.4162155229787857E-2</v>
      </c>
      <c r="Y2697" s="476">
        <v>2.0000000000000001E-4</v>
      </c>
    </row>
    <row r="2698" spans="1:25" x14ac:dyDescent="0.2">
      <c r="A2698" s="475">
        <f t="shared" si="42"/>
        <v>2694</v>
      </c>
      <c r="B2698" s="462">
        <v>0.43044938832854396</v>
      </c>
      <c r="C2698" s="461">
        <v>6591.8796545771838</v>
      </c>
      <c r="D2698" s="462">
        <v>0.98940105816929691</v>
      </c>
      <c r="E2698" s="462">
        <v>0.49811253265958561</v>
      </c>
      <c r="F2698" s="516">
        <v>2024.55</v>
      </c>
      <c r="G2698" s="464">
        <v>396868365078.3974</v>
      </c>
      <c r="H2698" s="461">
        <v>28343502.387299612</v>
      </c>
      <c r="I2698" s="464">
        <v>654299134383.66577</v>
      </c>
      <c r="J2698" s="462">
        <v>0.3233811407779138</v>
      </c>
      <c r="K2698" s="464">
        <v>15612487805.963493</v>
      </c>
      <c r="L2698" s="464">
        <v>0</v>
      </c>
      <c r="M2698" s="464">
        <v>254929806597.96057</v>
      </c>
      <c r="N2698" s="464">
        <v>7115879921.55478</v>
      </c>
      <c r="O2698" s="464">
        <v>30630.198277580963</v>
      </c>
      <c r="P2698" s="461">
        <v>88636.506336052218</v>
      </c>
      <c r="Q2698" s="461">
        <v>28242.885186494517</v>
      </c>
      <c r="R2698" s="464">
        <v>1342241953314.9712</v>
      </c>
      <c r="S2698" s="462">
        <v>0.56266265348932076</v>
      </c>
      <c r="T2698" s="462">
        <v>0.42284917631531027</v>
      </c>
      <c r="U2698" s="461">
        <v>17.141011111800591</v>
      </c>
      <c r="V2698" s="464">
        <v>10648489805514.24</v>
      </c>
      <c r="W2698" s="460">
        <v>3359.7156872739893</v>
      </c>
      <c r="X2698" s="463">
        <v>4.2983415092590224E-2</v>
      </c>
      <c r="Y2698" s="476">
        <v>2.0000000000000001E-4</v>
      </c>
    </row>
    <row r="2699" spans="1:25" x14ac:dyDescent="0.2">
      <c r="A2699" s="475">
        <f t="shared" si="42"/>
        <v>2695</v>
      </c>
      <c r="B2699" s="462">
        <v>0.57882002927612064</v>
      </c>
      <c r="C2699" s="461">
        <v>1500</v>
      </c>
      <c r="D2699" s="462">
        <v>0.85051742061739999</v>
      </c>
      <c r="E2699" s="462">
        <v>0.57333965578885981</v>
      </c>
      <c r="F2699" s="516">
        <v>2023.75</v>
      </c>
      <c r="G2699" s="464">
        <v>768660117896.17603</v>
      </c>
      <c r="H2699" s="461">
        <v>24731360.765003473</v>
      </c>
      <c r="I2699" s="464">
        <v>623014461648.96448</v>
      </c>
      <c r="J2699" s="462">
        <v>0.44036442969077971</v>
      </c>
      <c r="K2699" s="464">
        <v>9397909346.7030888</v>
      </c>
      <c r="L2699" s="464">
        <v>0</v>
      </c>
      <c r="M2699" s="464">
        <v>528506474588.25183</v>
      </c>
      <c r="N2699" s="464">
        <v>107349055586.6673</v>
      </c>
      <c r="O2699" s="464">
        <v>27793.926735361023</v>
      </c>
      <c r="P2699" s="461">
        <v>688740.42662830139</v>
      </c>
      <c r="Q2699" s="461">
        <v>474165.32019999408</v>
      </c>
      <c r="R2699" s="464">
        <v>1772790810149.0298</v>
      </c>
      <c r="S2699" s="462">
        <v>0.63629529889645908</v>
      </c>
      <c r="T2699" s="462">
        <v>0.56175250755032502</v>
      </c>
      <c r="U2699" s="461">
        <v>17.617679821305931</v>
      </c>
      <c r="V2699" s="464">
        <v>19275574077338.062</v>
      </c>
      <c r="W2699" s="460">
        <v>6085.6408038368854</v>
      </c>
      <c r="X2699" s="463">
        <v>4.1421378266652341E-2</v>
      </c>
      <c r="Y2699" s="476">
        <v>2.0000000000000001E-4</v>
      </c>
    </row>
    <row r="2700" spans="1:25" x14ac:dyDescent="0.2">
      <c r="A2700" s="475">
        <f t="shared" si="42"/>
        <v>2696</v>
      </c>
      <c r="B2700" s="462">
        <v>0.66047118460268295</v>
      </c>
      <c r="C2700" s="461">
        <v>3835.517730707365</v>
      </c>
      <c r="D2700" s="462">
        <v>0.77136702041571148</v>
      </c>
      <c r="E2700" s="462">
        <v>0.60426961287760739</v>
      </c>
      <c r="F2700" s="516">
        <v>2024.99</v>
      </c>
      <c r="G2700" s="464">
        <v>312723391656.66248</v>
      </c>
      <c r="H2700" s="461">
        <v>19438102.567001503</v>
      </c>
      <c r="I2700" s="464">
        <v>505391443715.03131</v>
      </c>
      <c r="J2700" s="462">
        <v>0.24837283950715217</v>
      </c>
      <c r="K2700" s="464">
        <v>17209989054.882008</v>
      </c>
      <c r="L2700" s="464">
        <v>0</v>
      </c>
      <c r="M2700" s="464">
        <v>275000313265.18481</v>
      </c>
      <c r="N2700" s="464">
        <v>72711571789.846436</v>
      </c>
      <c r="O2700" s="464">
        <v>42682.706352234571</v>
      </c>
      <c r="P2700" s="461">
        <v>386797.48953566188</v>
      </c>
      <c r="Q2700" s="461">
        <v>235538.94352992452</v>
      </c>
      <c r="R2700" s="464">
        <v>1286346017685.0361</v>
      </c>
      <c r="S2700" s="462">
        <v>0.55033735198627964</v>
      </c>
      <c r="T2700" s="462">
        <v>0.33382998574195949</v>
      </c>
      <c r="U2700" s="461">
        <v>17.283681873011513</v>
      </c>
      <c r="V2700" s="464">
        <v>8145064512339.1855</v>
      </c>
      <c r="W2700" s="460">
        <v>2569.1327814079291</v>
      </c>
      <c r="X2700" s="463">
        <v>4.2362251693830642E-2</v>
      </c>
      <c r="Y2700" s="476">
        <v>2.0000000000000001E-4</v>
      </c>
    </row>
    <row r="2701" spans="1:25" x14ac:dyDescent="0.2">
      <c r="A2701" s="475">
        <f t="shared" si="42"/>
        <v>2697</v>
      </c>
      <c r="B2701" s="462">
        <v>0.6061508114975489</v>
      </c>
      <c r="C2701" s="461">
        <v>1947.5006025197886</v>
      </c>
      <c r="D2701" s="462">
        <v>0.92945956967801313</v>
      </c>
      <c r="E2701" s="462">
        <v>0.53495444323249519</v>
      </c>
      <c r="F2701" s="516">
        <v>2026.25</v>
      </c>
      <c r="G2701" s="464">
        <v>182162951693.39005</v>
      </c>
      <c r="H2701" s="461">
        <v>27986727.20661531</v>
      </c>
      <c r="I2701" s="464">
        <v>405035070175.77063</v>
      </c>
      <c r="J2701" s="462">
        <v>-0.13089092459830787</v>
      </c>
      <c r="K2701" s="464">
        <v>30395738805.738991</v>
      </c>
      <c r="L2701" s="464">
        <v>80965492675.475082</v>
      </c>
      <c r="M2701" s="464">
        <v>82363598486.889954</v>
      </c>
      <c r="N2701" s="464">
        <v>99678266630.238617</v>
      </c>
      <c r="O2701" s="464">
        <v>21738.393611288884</v>
      </c>
      <c r="P2701" s="461">
        <v>558407.42987620016</v>
      </c>
      <c r="Q2701" s="461">
        <v>366109.58338028344</v>
      </c>
      <c r="R2701" s="464">
        <v>939267239583.67188</v>
      </c>
      <c r="S2701" s="462">
        <v>0.32854645207885458</v>
      </c>
      <c r="T2701" s="462">
        <v>0.13085232498494398</v>
      </c>
      <c r="U2701" s="461">
        <v>32.929979229344333</v>
      </c>
      <c r="V2701" s="464">
        <v>4260526593982.5615</v>
      </c>
      <c r="W2701" s="460">
        <v>1344.8168740792246</v>
      </c>
      <c r="X2701" s="463">
        <v>2.2957274382445058E-2</v>
      </c>
      <c r="Y2701" s="476">
        <v>2.0000000000000001E-4</v>
      </c>
    </row>
    <row r="2702" spans="1:25" x14ac:dyDescent="0.2">
      <c r="A2702" s="475">
        <f t="shared" si="42"/>
        <v>2698</v>
      </c>
      <c r="B2702" s="462">
        <v>0.54825498302909992</v>
      </c>
      <c r="C2702" s="461">
        <v>3647.6891787062732</v>
      </c>
      <c r="D2702" s="462">
        <v>0.86099590429325268</v>
      </c>
      <c r="E2702" s="462">
        <v>0.65986233931962057</v>
      </c>
      <c r="F2702" s="516">
        <v>2026.48</v>
      </c>
      <c r="G2702" s="464">
        <v>58070877346.350845</v>
      </c>
      <c r="H2702" s="461">
        <v>22940315.538678344</v>
      </c>
      <c r="I2702" s="464">
        <v>543087669727.78986</v>
      </c>
      <c r="J2702" s="462">
        <v>0.30116172184254009</v>
      </c>
      <c r="K2702" s="464">
        <v>25312121895.759548</v>
      </c>
      <c r="L2702" s="464">
        <v>12484857009.383501</v>
      </c>
      <c r="M2702" s="464">
        <v>28260917479.340576</v>
      </c>
      <c r="N2702" s="464">
        <v>127278126776.47202</v>
      </c>
      <c r="O2702" s="464">
        <v>32355.081904204941</v>
      </c>
      <c r="P2702" s="461">
        <v>705555.83076816844</v>
      </c>
      <c r="Q2702" s="461">
        <v>487500.44439843914</v>
      </c>
      <c r="R2702" s="464">
        <v>841540434475.79883</v>
      </c>
      <c r="S2702" s="462">
        <v>0.3867699858903334</v>
      </c>
      <c r="T2702" s="462">
        <v>0.21847759445308712</v>
      </c>
      <c r="U2702" s="461">
        <v>14.680544183514876</v>
      </c>
      <c r="V2702" s="464">
        <v>3034094633047.9141</v>
      </c>
      <c r="W2702" s="460">
        <v>957.86689430581089</v>
      </c>
      <c r="X2702" s="463">
        <v>4.8310822716545403E-2</v>
      </c>
      <c r="Y2702" s="476">
        <v>2.0000000000000001E-4</v>
      </c>
    </row>
    <row r="2703" spans="1:25" x14ac:dyDescent="0.2">
      <c r="A2703" s="475">
        <f t="shared" si="42"/>
        <v>2699</v>
      </c>
      <c r="B2703" s="462">
        <v>0.65227881148215294</v>
      </c>
      <c r="C2703" s="461">
        <v>1500</v>
      </c>
      <c r="D2703" s="462">
        <v>0.46994362161437619</v>
      </c>
      <c r="E2703" s="462">
        <v>0.4504397794897203</v>
      </c>
      <c r="F2703" s="516">
        <v>2023.75</v>
      </c>
      <c r="G2703" s="464">
        <v>460841428754.07831</v>
      </c>
      <c r="H2703" s="461">
        <v>9215213.0559115671</v>
      </c>
      <c r="I2703" s="464">
        <v>338050807547.96112</v>
      </c>
      <c r="J2703" s="462">
        <v>0.49116420851673737</v>
      </c>
      <c r="K2703" s="464">
        <v>8609898675.5624218</v>
      </c>
      <c r="L2703" s="464">
        <v>0</v>
      </c>
      <c r="M2703" s="464">
        <v>346061093643.25476</v>
      </c>
      <c r="N2703" s="464">
        <v>12494567308.393095</v>
      </c>
      <c r="O2703" s="464">
        <v>18849.441049845365</v>
      </c>
      <c r="P2703" s="461">
        <v>142199.10872818899</v>
      </c>
      <c r="Q2703" s="461">
        <v>48675.437471709251</v>
      </c>
      <c r="R2703" s="464">
        <v>1018736689756.0907</v>
      </c>
      <c r="S2703" s="462">
        <v>0.68695346965745308</v>
      </c>
      <c r="T2703" s="462">
        <v>0.59431784146629707</v>
      </c>
      <c r="U2703" s="461">
        <v>17.547664983457597</v>
      </c>
      <c r="V2703" s="464">
        <v>11803593067589.686</v>
      </c>
      <c r="W2703" s="460">
        <v>3724.614042350549</v>
      </c>
      <c r="X2703" s="463">
        <v>4.1108435360307102E-2</v>
      </c>
      <c r="Y2703" s="476">
        <v>2.0000000000000001E-4</v>
      </c>
    </row>
    <row r="2704" spans="1:25" x14ac:dyDescent="0.2">
      <c r="A2704" s="475">
        <f t="shared" si="42"/>
        <v>2700</v>
      </c>
      <c r="B2704" s="462">
        <v>0.31584081923158847</v>
      </c>
      <c r="C2704" s="461">
        <v>3650.44898394547</v>
      </c>
      <c r="D2704" s="462">
        <v>1.0137406556696942</v>
      </c>
      <c r="E2704" s="462">
        <v>0.43881265040948497</v>
      </c>
      <c r="F2704" s="516">
        <v>2023.75</v>
      </c>
      <c r="G2704" s="464">
        <v>436560034646.42542</v>
      </c>
      <c r="H2704" s="461">
        <v>30256466.841633257</v>
      </c>
      <c r="I2704" s="464">
        <v>522599924648.00537</v>
      </c>
      <c r="J2704" s="462">
        <v>6.7733896848020114E-3</v>
      </c>
      <c r="K2704" s="464">
        <v>7250692613.2238731</v>
      </c>
      <c r="L2704" s="464">
        <v>0</v>
      </c>
      <c r="M2704" s="464">
        <v>598381212254.56433</v>
      </c>
      <c r="N2704" s="464">
        <v>109075854844.19136</v>
      </c>
      <c r="O2704" s="464">
        <v>29263.010054825172</v>
      </c>
      <c r="P2704" s="461">
        <v>581318.9551881433</v>
      </c>
      <c r="Q2704" s="461">
        <v>381678.12233554997</v>
      </c>
      <c r="R2704" s="464">
        <v>1923056888195.093</v>
      </c>
      <c r="S2704" s="462">
        <v>0.55191344062464309</v>
      </c>
      <c r="T2704" s="462">
        <v>0.18525419942801999</v>
      </c>
      <c r="U2704" s="461">
        <v>22.970797611131065</v>
      </c>
      <c r="V2704" s="464">
        <v>8720143002499.4795</v>
      </c>
      <c r="W2704" s="460">
        <v>2754.2230783864879</v>
      </c>
      <c r="X2704" s="463">
        <v>3.2759612787050217E-2</v>
      </c>
      <c r="Y2704" s="476">
        <v>2.0000000000000001E-4</v>
      </c>
    </row>
    <row r="2705" spans="1:25" x14ac:dyDescent="0.2">
      <c r="A2705" s="475">
        <f t="shared" si="42"/>
        <v>2701</v>
      </c>
      <c r="B2705" s="462">
        <v>0.66746706046175985</v>
      </c>
      <c r="C2705" s="461">
        <v>8891.700914847901</v>
      </c>
      <c r="D2705" s="462">
        <v>0.91674701575892814</v>
      </c>
      <c r="E2705" s="462">
        <v>0.65269500045781803</v>
      </c>
      <c r="F2705" s="516">
        <v>2024.65</v>
      </c>
      <c r="G2705" s="464">
        <v>419428099668.57922</v>
      </c>
      <c r="H2705" s="461">
        <v>18769376.765448328</v>
      </c>
      <c r="I2705" s="464">
        <v>401969233644.12097</v>
      </c>
      <c r="J2705" s="462">
        <v>0.21507815878789294</v>
      </c>
      <c r="K2705" s="464">
        <v>13300667664.651808</v>
      </c>
      <c r="L2705" s="464">
        <v>27049674926.055885</v>
      </c>
      <c r="M2705" s="464">
        <v>372945653200.46619</v>
      </c>
      <c r="N2705" s="464">
        <v>3820974901.912374</v>
      </c>
      <c r="O2705" s="464">
        <v>41659.601557943257</v>
      </c>
      <c r="P2705" s="461">
        <v>74752.650333183818</v>
      </c>
      <c r="Q2705" s="461">
        <v>15393.323642946749</v>
      </c>
      <c r="R2705" s="464">
        <v>1346813903608.8528</v>
      </c>
      <c r="S2705" s="462">
        <v>0.61991511769157348</v>
      </c>
      <c r="T2705" s="462">
        <v>0.35394719707783939</v>
      </c>
      <c r="U2705" s="461">
        <v>18.245023191442776</v>
      </c>
      <c r="V2705" s="464">
        <v>9326844458539.4766</v>
      </c>
      <c r="W2705" s="460">
        <v>2943.6472486925118</v>
      </c>
      <c r="X2705" s="463">
        <v>4.1269819879189464E-2</v>
      </c>
      <c r="Y2705" s="476">
        <v>2.0000000000000001E-4</v>
      </c>
    </row>
    <row r="2706" spans="1:25" x14ac:dyDescent="0.2">
      <c r="A2706" s="475">
        <f t="shared" si="42"/>
        <v>2702</v>
      </c>
      <c r="B2706" s="462">
        <v>0.56708805530994555</v>
      </c>
      <c r="C2706" s="461">
        <v>6411.068940029646</v>
      </c>
      <c r="D2706" s="462">
        <v>0.31085052781116113</v>
      </c>
      <c r="E2706" s="462">
        <v>0.61047289243607861</v>
      </c>
      <c r="F2706" s="516">
        <v>2024.74</v>
      </c>
      <c r="G2706" s="464">
        <v>201138129781.66312</v>
      </c>
      <c r="H2706" s="461">
        <v>5035764.885261585</v>
      </c>
      <c r="I2706" s="464">
        <v>225353703520.98517</v>
      </c>
      <c r="J2706" s="462">
        <v>0.48954149487862575</v>
      </c>
      <c r="K2706" s="464">
        <v>6616363198.8041143</v>
      </c>
      <c r="L2706" s="464">
        <v>0</v>
      </c>
      <c r="M2706" s="464">
        <v>169699001777.72156</v>
      </c>
      <c r="N2706" s="464">
        <v>136330156328.00972</v>
      </c>
      <c r="O2706" s="464">
        <v>14482.046805630329</v>
      </c>
      <c r="P2706" s="461">
        <v>754443.14508815843</v>
      </c>
      <c r="Q2706" s="461">
        <v>464065.96558394516</v>
      </c>
      <c r="R2706" s="464">
        <v>769438707785.86365</v>
      </c>
      <c r="S2706" s="462">
        <v>0.60134331053200496</v>
      </c>
      <c r="T2706" s="462">
        <v>0.41210944727748522</v>
      </c>
      <c r="U2706" s="461">
        <v>16.78849889841317</v>
      </c>
      <c r="V2706" s="464">
        <v>5857361507354.9688</v>
      </c>
      <c r="W2706" s="460">
        <v>1848.0559430261376</v>
      </c>
      <c r="X2706" s="463">
        <v>4.3466879780812449E-2</v>
      </c>
      <c r="Y2706" s="476">
        <v>2.0000000000000001E-4</v>
      </c>
    </row>
    <row r="2707" spans="1:25" x14ac:dyDescent="0.2">
      <c r="A2707" s="475">
        <f t="shared" si="42"/>
        <v>2703</v>
      </c>
      <c r="B2707" s="462">
        <v>0.36933722768628513</v>
      </c>
      <c r="C2707" s="461">
        <v>6563.8937643261634</v>
      </c>
      <c r="D2707" s="462">
        <v>0.88859768233963365</v>
      </c>
      <c r="E2707" s="462">
        <v>0.48328711405156971</v>
      </c>
      <c r="F2707" s="516">
        <v>2023.75</v>
      </c>
      <c r="G2707" s="464">
        <v>465652812381.47418</v>
      </c>
      <c r="H2707" s="461">
        <v>23820144.826604277</v>
      </c>
      <c r="I2707" s="464">
        <v>586801089997.01733</v>
      </c>
      <c r="J2707" s="462">
        <v>0.20029034816892433</v>
      </c>
      <c r="K2707" s="464">
        <v>18701888093.870754</v>
      </c>
      <c r="L2707" s="464">
        <v>0</v>
      </c>
      <c r="M2707" s="464">
        <v>559125380055.12769</v>
      </c>
      <c r="N2707" s="464">
        <v>46414120753.723503</v>
      </c>
      <c r="O2707" s="464">
        <v>23717.955360715354</v>
      </c>
      <c r="P2707" s="461">
        <v>272885.66407256876</v>
      </c>
      <c r="Q2707" s="461">
        <v>146405.86376900758</v>
      </c>
      <c r="R2707" s="464">
        <v>1790508718034.1772</v>
      </c>
      <c r="S2707" s="462">
        <v>0.58638462127739277</v>
      </c>
      <c r="T2707" s="462">
        <v>0.2893652462861635</v>
      </c>
      <c r="U2707" s="461">
        <v>18.327785385479849</v>
      </c>
      <c r="V2707" s="464">
        <v>10298344721238.539</v>
      </c>
      <c r="W2707" s="460">
        <v>3248.6304873240497</v>
      </c>
      <c r="X2707" s="463">
        <v>4.0374263524135645E-2</v>
      </c>
      <c r="Y2707" s="476">
        <v>2.0000000000000001E-4</v>
      </c>
    </row>
    <row r="2708" spans="1:25" x14ac:dyDescent="0.2">
      <c r="A2708" s="475">
        <f t="shared" si="42"/>
        <v>2704</v>
      </c>
      <c r="B2708" s="462">
        <v>0.44464689949481556</v>
      </c>
      <c r="C2708" s="461">
        <v>4689.3164883999261</v>
      </c>
      <c r="D2708" s="462">
        <v>0.72612134237855075</v>
      </c>
      <c r="E2708" s="462">
        <v>0.3200669264135575</v>
      </c>
      <c r="F2708" s="516">
        <v>2024.81</v>
      </c>
      <c r="G2708" s="464">
        <v>255349868518.19818</v>
      </c>
      <c r="H2708" s="461">
        <v>17020358.025163505</v>
      </c>
      <c r="I2708" s="464">
        <v>432539543692.91705</v>
      </c>
      <c r="J2708" s="462">
        <v>0.31655163234702699</v>
      </c>
      <c r="K2708" s="464">
        <v>9637247737.097517</v>
      </c>
      <c r="L2708" s="464">
        <v>0</v>
      </c>
      <c r="M2708" s="464">
        <v>242925859898.81256</v>
      </c>
      <c r="N2708" s="464">
        <v>50890064616.223106</v>
      </c>
      <c r="O2708" s="464">
        <v>25775.12314290438</v>
      </c>
      <c r="P2708" s="461">
        <v>333821.3852827677</v>
      </c>
      <c r="Q2708" s="461">
        <v>195887.40487036531</v>
      </c>
      <c r="R2708" s="464">
        <v>1088300051211.4425</v>
      </c>
      <c r="S2708" s="462">
        <v>0.58019145835312635</v>
      </c>
      <c r="T2708" s="462">
        <v>0.32852501291447028</v>
      </c>
      <c r="U2708" s="461">
        <v>17.239895199522763</v>
      </c>
      <c r="V2708" s="464">
        <v>6708079606208.8457</v>
      </c>
      <c r="W2708" s="460">
        <v>2116.5996563717417</v>
      </c>
      <c r="X2708" s="463">
        <v>4.2781449128808699E-2</v>
      </c>
      <c r="Y2708" s="476">
        <v>2.0000000000000001E-4</v>
      </c>
    </row>
    <row r="2709" spans="1:25" x14ac:dyDescent="0.2">
      <c r="A2709" s="475">
        <f t="shared" si="42"/>
        <v>2705</v>
      </c>
      <c r="B2709" s="462">
        <v>0.54506743834631299</v>
      </c>
      <c r="C2709" s="461">
        <v>7232.3896558088763</v>
      </c>
      <c r="D2709" s="462">
        <v>0.73123713495581233</v>
      </c>
      <c r="E2709" s="462">
        <v>0.38439676352492791</v>
      </c>
      <c r="F2709" s="516">
        <v>2024.51</v>
      </c>
      <c r="G2709" s="464">
        <v>186183216567.28311</v>
      </c>
      <c r="H2709" s="461">
        <v>15627572.155629301</v>
      </c>
      <c r="I2709" s="464">
        <v>316321746614.65369</v>
      </c>
      <c r="J2709" s="462">
        <v>0.13975500198424451</v>
      </c>
      <c r="K2709" s="464">
        <v>7339239067.1414242</v>
      </c>
      <c r="L2709" s="464">
        <v>996541263.78028917</v>
      </c>
      <c r="M2709" s="464">
        <v>210143523662.27173</v>
      </c>
      <c r="N2709" s="464">
        <v>19041482855.041424</v>
      </c>
      <c r="O2709" s="464">
        <v>24580.326610371947</v>
      </c>
      <c r="P2709" s="461">
        <v>167162.73804698349</v>
      </c>
      <c r="Q2709" s="461">
        <v>75580.878160962471</v>
      </c>
      <c r="R2709" s="464">
        <v>828414831362.10938</v>
      </c>
      <c r="S2709" s="462">
        <v>0.53252630064695661</v>
      </c>
      <c r="T2709" s="462">
        <v>0.24445623726089863</v>
      </c>
      <c r="U2709" s="461">
        <v>18.54655868453337</v>
      </c>
      <c r="V2709" s="464">
        <v>4021691074726.1343</v>
      </c>
      <c r="W2709" s="460">
        <v>1268.8676421404882</v>
      </c>
      <c r="X2709" s="463">
        <v>4.0863091063234623E-2</v>
      </c>
      <c r="Y2709" s="476">
        <v>2.0000000000000001E-4</v>
      </c>
    </row>
    <row r="2710" spans="1:25" x14ac:dyDescent="0.2">
      <c r="A2710" s="475">
        <f t="shared" si="42"/>
        <v>2706</v>
      </c>
      <c r="B2710" s="462">
        <v>0.48408205871847221</v>
      </c>
      <c r="C2710" s="461">
        <v>8892.1106215221098</v>
      </c>
      <c r="D2710" s="462">
        <v>0.67291496931556449</v>
      </c>
      <c r="E2710" s="462">
        <v>0.45244033936704547</v>
      </c>
      <c r="F2710" s="516">
        <v>2023.75</v>
      </c>
      <c r="G2710" s="464">
        <v>227285422552.22629</v>
      </c>
      <c r="H2710" s="461">
        <v>14215111.813355282</v>
      </c>
      <c r="I2710" s="464">
        <v>483499585926.35162</v>
      </c>
      <c r="J2710" s="462">
        <v>0.48408205871847221</v>
      </c>
      <c r="K2710" s="464">
        <v>11947639771.794634</v>
      </c>
      <c r="L2710" s="464">
        <v>0</v>
      </c>
      <c r="M2710" s="464">
        <v>227077977752.58032</v>
      </c>
      <c r="N2710" s="464">
        <v>20742167568.612816</v>
      </c>
      <c r="O2710" s="464">
        <v>26779.407002421423</v>
      </c>
      <c r="P2710" s="461">
        <v>182613.45462756342</v>
      </c>
      <c r="Q2710" s="461">
        <v>85234.550009217826</v>
      </c>
      <c r="R2710" s="464">
        <v>977734079559.42236</v>
      </c>
      <c r="S2710" s="462">
        <v>0.62863403173894628</v>
      </c>
      <c r="T2710" s="462">
        <v>0.42130031786853167</v>
      </c>
      <c r="U2710" s="461">
        <v>16.259707331291789</v>
      </c>
      <c r="V2710" s="464">
        <v>7473691704833.4092</v>
      </c>
      <c r="W2710" s="460">
        <v>2358.1236703962654</v>
      </c>
      <c r="X2710" s="463">
        <v>4.3912737528957857E-2</v>
      </c>
      <c r="Y2710" s="476">
        <v>2.0000000000000001E-4</v>
      </c>
    </row>
    <row r="2711" spans="1:25" x14ac:dyDescent="0.2">
      <c r="A2711" s="475">
        <f t="shared" si="42"/>
        <v>2707</v>
      </c>
      <c r="B2711" s="462">
        <v>0.52732620920287532</v>
      </c>
      <c r="C2711" s="461">
        <v>1500</v>
      </c>
      <c r="D2711" s="462">
        <v>1.1001972519152987</v>
      </c>
      <c r="E2711" s="462">
        <v>0.51341078103333171</v>
      </c>
      <c r="F2711" s="516">
        <v>2023.75</v>
      </c>
      <c r="G2711" s="464">
        <v>259021204950.92346</v>
      </c>
      <c r="H2711" s="461">
        <v>40101663.989229582</v>
      </c>
      <c r="I2711" s="464">
        <v>717691181966.38403</v>
      </c>
      <c r="J2711" s="462">
        <v>0.23606968581563104</v>
      </c>
      <c r="K2711" s="464">
        <v>13385417759.549599</v>
      </c>
      <c r="L2711" s="464">
        <v>0</v>
      </c>
      <c r="M2711" s="464">
        <v>302808836451.83362</v>
      </c>
      <c r="N2711" s="464">
        <v>31167482110.645821</v>
      </c>
      <c r="O2711" s="464">
        <v>35430.15970256985</v>
      </c>
      <c r="P2711" s="461">
        <v>253327.11772628129</v>
      </c>
      <c r="Q2711" s="461">
        <v>128076.78351545567</v>
      </c>
      <c r="R2711" s="464">
        <v>1420883527238.8506</v>
      </c>
      <c r="S2711" s="462">
        <v>0.4987031138265976</v>
      </c>
      <c r="T2711" s="462">
        <v>0.2446416509144925</v>
      </c>
      <c r="U2711" s="461">
        <v>17.422311763913999</v>
      </c>
      <c r="V2711" s="464">
        <v>6722475048579.8584</v>
      </c>
      <c r="W2711" s="460">
        <v>2120.8271080642121</v>
      </c>
      <c r="X2711" s="463">
        <v>4.1697874003830578E-2</v>
      </c>
      <c r="Y2711" s="476">
        <v>2.0000000000000001E-4</v>
      </c>
    </row>
    <row r="2712" spans="1:25" x14ac:dyDescent="0.2">
      <c r="A2712" s="475">
        <f t="shared" si="42"/>
        <v>2708</v>
      </c>
      <c r="B2712" s="462">
        <v>0.62188012638662138</v>
      </c>
      <c r="C2712" s="461">
        <v>3929.2635923968078</v>
      </c>
      <c r="D2712" s="462">
        <v>1.0992798760619724</v>
      </c>
      <c r="E2712" s="462">
        <v>0.58109034225574641</v>
      </c>
      <c r="F2712" s="516">
        <v>2024.52</v>
      </c>
      <c r="G2712" s="464">
        <v>273719071894.52225</v>
      </c>
      <c r="H2712" s="461">
        <v>37083225.482384495</v>
      </c>
      <c r="I2712" s="464">
        <v>827624424082.07556</v>
      </c>
      <c r="J2712" s="462">
        <v>0.32868755562920149</v>
      </c>
      <c r="K2712" s="464">
        <v>22341170639.702381</v>
      </c>
      <c r="L2712" s="464">
        <v>1388369601.1208889</v>
      </c>
      <c r="M2712" s="464">
        <v>208773858414.33322</v>
      </c>
      <c r="N2712" s="464">
        <v>17573401844.302891</v>
      </c>
      <c r="O2712" s="464">
        <v>33841.93956692436</v>
      </c>
      <c r="P2712" s="461">
        <v>147906.12630354922</v>
      </c>
      <c r="Q2712" s="461">
        <v>68113.733898189384</v>
      </c>
      <c r="R2712" s="464">
        <v>1440472592120.3389</v>
      </c>
      <c r="S2712" s="462">
        <v>0.51600850570865708</v>
      </c>
      <c r="T2712" s="462">
        <v>0.34803912860096076</v>
      </c>
      <c r="U2712" s="461">
        <v>16.223234980084552</v>
      </c>
      <c r="V2712" s="464">
        <v>8988158383326.5996</v>
      </c>
      <c r="W2712" s="460">
        <v>2838.9530280660165</v>
      </c>
      <c r="X2712" s="463">
        <v>4.5036100251575811E-2</v>
      </c>
      <c r="Y2712" s="476">
        <v>2.0000000000000001E-4</v>
      </c>
    </row>
    <row r="2713" spans="1:25" x14ac:dyDescent="0.2">
      <c r="A2713" s="475">
        <f t="shared" si="42"/>
        <v>2709</v>
      </c>
      <c r="B2713" s="462">
        <v>0.38305516074756368</v>
      </c>
      <c r="C2713" s="461">
        <v>2214.2809918421367</v>
      </c>
      <c r="D2713" s="462">
        <v>0.89186871067164852</v>
      </c>
      <c r="E2713" s="462">
        <v>0.25525982227228872</v>
      </c>
      <c r="F2713" s="516">
        <v>2024.38</v>
      </c>
      <c r="G2713" s="464">
        <v>261420499014.08469</v>
      </c>
      <c r="H2713" s="461">
        <v>25415267.461752214</v>
      </c>
      <c r="I2713" s="464">
        <v>459076528861.64337</v>
      </c>
      <c r="J2713" s="462">
        <v>0.15953200079192498</v>
      </c>
      <c r="K2713" s="464">
        <v>16439567555.51379</v>
      </c>
      <c r="L2713" s="464">
        <v>4402173780.7296619</v>
      </c>
      <c r="M2713" s="464">
        <v>226973708806.84689</v>
      </c>
      <c r="N2713" s="464">
        <v>44430935717.770584</v>
      </c>
      <c r="O2713" s="464">
        <v>33272.663912893062</v>
      </c>
      <c r="P2713" s="461">
        <v>319451.58355438698</v>
      </c>
      <c r="Q2713" s="461">
        <v>181041.68612986209</v>
      </c>
      <c r="R2713" s="464">
        <v>1115737641627.1243</v>
      </c>
      <c r="S2713" s="462">
        <v>0.51260803291938917</v>
      </c>
      <c r="T2713" s="462">
        <v>0.26448175179981148</v>
      </c>
      <c r="U2713" s="461">
        <v>18.211299672462836</v>
      </c>
      <c r="V2713" s="464">
        <v>5829926138818.0322</v>
      </c>
      <c r="W2713" s="460">
        <v>1839.9627255855676</v>
      </c>
      <c r="X2713" s="463">
        <v>4.0836703659296848E-2</v>
      </c>
      <c r="Y2713" s="476">
        <v>2.0000000000000001E-4</v>
      </c>
    </row>
    <row r="2714" spans="1:25" x14ac:dyDescent="0.2">
      <c r="A2714" s="475">
        <f t="shared" si="42"/>
        <v>2710</v>
      </c>
      <c r="B2714" s="462">
        <v>0.48740927299036552</v>
      </c>
      <c r="C2714" s="461">
        <v>7157.5862678780268</v>
      </c>
      <c r="D2714" s="462">
        <v>0.57543788471737545</v>
      </c>
      <c r="E2714" s="462">
        <v>0.55616158506159541</v>
      </c>
      <c r="F2714" s="516">
        <v>2028.33</v>
      </c>
      <c r="G2714" s="464">
        <v>92698177312.393295</v>
      </c>
      <c r="H2714" s="461">
        <v>11555855.056911137</v>
      </c>
      <c r="I2714" s="464">
        <v>407974019333.34943</v>
      </c>
      <c r="J2714" s="462">
        <v>0.40634456603853797</v>
      </c>
      <c r="K2714" s="464">
        <v>57146731083.204773</v>
      </c>
      <c r="L2714" s="464">
        <v>187490286154.61118</v>
      </c>
      <c r="M2714" s="464">
        <v>0</v>
      </c>
      <c r="N2714" s="464">
        <v>56436885002.451965</v>
      </c>
      <c r="O2714" s="464">
        <v>28752.639748969184</v>
      </c>
      <c r="P2714" s="461">
        <v>315738.18214384222</v>
      </c>
      <c r="Q2714" s="461">
        <v>185806.29002686962</v>
      </c>
      <c r="R2714" s="464">
        <v>709047921573.61719</v>
      </c>
      <c r="S2714" s="462">
        <v>0.50389211454655336</v>
      </c>
      <c r="T2714" s="462">
        <v>0.38472959908066334</v>
      </c>
      <c r="U2714" s="461">
        <v>14.708280861268813</v>
      </c>
      <c r="V2714" s="464">
        <v>4525710962271.7676</v>
      </c>
      <c r="W2714" s="460">
        <v>1428.4397061462462</v>
      </c>
      <c r="X2714" s="463">
        <v>4.8265395147125537E-2</v>
      </c>
      <c r="Y2714" s="476">
        <v>2.0000000000000001E-4</v>
      </c>
    </row>
    <row r="2715" spans="1:25" x14ac:dyDescent="0.2">
      <c r="A2715" s="475">
        <f t="shared" si="42"/>
        <v>2711</v>
      </c>
      <c r="B2715" s="462">
        <v>0.57573507186800243</v>
      </c>
      <c r="C2715" s="461">
        <v>3399.7831621109954</v>
      </c>
      <c r="D2715" s="462">
        <v>1.2772762533256423</v>
      </c>
      <c r="E2715" s="462">
        <v>0.64256127824218312</v>
      </c>
      <c r="F2715" s="516">
        <v>2025.89</v>
      </c>
      <c r="G2715" s="464">
        <v>239327777244.21747</v>
      </c>
      <c r="H2715" s="461">
        <v>45593405.556450792</v>
      </c>
      <c r="I2715" s="464">
        <v>988280812761.88513</v>
      </c>
      <c r="J2715" s="462">
        <v>0.4382825728585481</v>
      </c>
      <c r="K2715" s="464">
        <v>52105076753.183144</v>
      </c>
      <c r="L2715" s="464">
        <v>23261971665.904491</v>
      </c>
      <c r="M2715" s="464">
        <v>114243004208.99557</v>
      </c>
      <c r="N2715" s="464">
        <v>15796359193.53673</v>
      </c>
      <c r="O2715" s="464">
        <v>15867.237929605801</v>
      </c>
      <c r="P2715" s="461">
        <v>155502.0858818203</v>
      </c>
      <c r="Q2715" s="461">
        <v>72200.34811518628</v>
      </c>
      <c r="R2715" s="464">
        <v>1549240658646.5969</v>
      </c>
      <c r="S2715" s="462">
        <v>0.54831496275425584</v>
      </c>
      <c r="T2715" s="462">
        <v>0.37543831370771746</v>
      </c>
      <c r="U2715" s="461">
        <v>15.370720542724857</v>
      </c>
      <c r="V2715" s="464">
        <v>9887632177364.5859</v>
      </c>
      <c r="W2715" s="460">
        <v>3116.9697481861585</v>
      </c>
      <c r="X2715" s="463">
        <v>4.7455080617770588E-2</v>
      </c>
      <c r="Y2715" s="476">
        <v>2.0000000000000001E-4</v>
      </c>
    </row>
    <row r="2716" spans="1:25" x14ac:dyDescent="0.2">
      <c r="A2716" s="475">
        <f t="shared" si="42"/>
        <v>2712</v>
      </c>
      <c r="B2716" s="462">
        <v>0.40288031593810653</v>
      </c>
      <c r="C2716" s="461">
        <v>5435.8889157313142</v>
      </c>
      <c r="D2716" s="462">
        <v>0.78852613606608524</v>
      </c>
      <c r="E2716" s="462">
        <v>0.29412291408528557</v>
      </c>
      <c r="F2716" s="516">
        <v>2023.75</v>
      </c>
      <c r="G2716" s="464">
        <v>316434337872.91309</v>
      </c>
      <c r="H2716" s="461">
        <v>18812206.301387239</v>
      </c>
      <c r="I2716" s="464">
        <v>479389365261.2124</v>
      </c>
      <c r="J2716" s="462">
        <v>0.40288031593810647</v>
      </c>
      <c r="K2716" s="464">
        <v>21456269423.157909</v>
      </c>
      <c r="L2716" s="464">
        <v>0</v>
      </c>
      <c r="M2716" s="464">
        <v>271749442734.91013</v>
      </c>
      <c r="N2716" s="464">
        <v>24657016283.423321</v>
      </c>
      <c r="O2716" s="464">
        <v>26809.215773018983</v>
      </c>
      <c r="P2716" s="461">
        <v>232159.63760366966</v>
      </c>
      <c r="Q2716" s="461">
        <v>118596.95853473236</v>
      </c>
      <c r="R2716" s="464">
        <v>1091145355875.7068</v>
      </c>
      <c r="S2716" s="462">
        <v>0.60824637558943251</v>
      </c>
      <c r="T2716" s="462">
        <v>0.4387018779014859</v>
      </c>
      <c r="U2716" s="461">
        <v>16.895199589337619</v>
      </c>
      <c r="V2716" s="464">
        <v>8818125898738.6328</v>
      </c>
      <c r="W2716" s="460">
        <v>2783.9978374411312</v>
      </c>
      <c r="X2716" s="463">
        <v>4.3597531187438025E-2</v>
      </c>
      <c r="Y2716" s="476">
        <v>2.0000000000000001E-4</v>
      </c>
    </row>
    <row r="2717" spans="1:25" x14ac:dyDescent="0.2">
      <c r="A2717" s="475">
        <f t="shared" si="42"/>
        <v>2713</v>
      </c>
      <c r="B2717" s="462">
        <v>0.62854099207492586</v>
      </c>
      <c r="C2717" s="461">
        <v>6193.6531690892889</v>
      </c>
      <c r="D2717" s="462">
        <v>1.1104070988621659</v>
      </c>
      <c r="E2717" s="462">
        <v>0.48678732139183911</v>
      </c>
      <c r="F2717" s="516">
        <v>2023.75</v>
      </c>
      <c r="G2717" s="464">
        <v>722710013841.31238</v>
      </c>
      <c r="H2717" s="461">
        <v>35997238.281960957</v>
      </c>
      <c r="I2717" s="464">
        <v>776143666418.90564</v>
      </c>
      <c r="J2717" s="462">
        <v>0.28014702646109158</v>
      </c>
      <c r="K2717" s="464">
        <v>32445031925.529968</v>
      </c>
      <c r="L2717" s="464">
        <v>0</v>
      </c>
      <c r="M2717" s="464">
        <v>572465466160.60181</v>
      </c>
      <c r="N2717" s="464">
        <v>43469605383.603386</v>
      </c>
      <c r="O2717" s="464">
        <v>24861.618324755407</v>
      </c>
      <c r="P2717" s="461">
        <v>305947.82344353618</v>
      </c>
      <c r="Q2717" s="461">
        <v>166232.24464654189</v>
      </c>
      <c r="R2717" s="464">
        <v>2125767385287.1924</v>
      </c>
      <c r="S2717" s="462">
        <v>0.59447663643674686</v>
      </c>
      <c r="T2717" s="462">
        <v>0.41543074412801956</v>
      </c>
      <c r="U2717" s="461">
        <v>17.851918373116018</v>
      </c>
      <c r="V2717" s="464">
        <v>17030930460258.646</v>
      </c>
      <c r="W2717" s="460">
        <v>5376.5842326471429</v>
      </c>
      <c r="X2717" s="463">
        <v>4.151234631051081E-2</v>
      </c>
      <c r="Y2717" s="476">
        <v>2.0000000000000001E-4</v>
      </c>
    </row>
    <row r="2718" spans="1:25" x14ac:dyDescent="0.2">
      <c r="A2718" s="475">
        <f t="shared" si="42"/>
        <v>2714</v>
      </c>
      <c r="B2718" s="462">
        <v>0.26018190799964303</v>
      </c>
      <c r="C2718" s="461">
        <v>1500</v>
      </c>
      <c r="D2718" s="462">
        <v>0.84246287600330527</v>
      </c>
      <c r="E2718" s="462">
        <v>0.45993633430794956</v>
      </c>
      <c r="F2718" s="516">
        <v>2026.02</v>
      </c>
      <c r="G2718" s="464">
        <v>129779138499.94508</v>
      </c>
      <c r="H2718" s="461">
        <v>24027967.297861889</v>
      </c>
      <c r="I2718" s="464">
        <v>380261731575.09143</v>
      </c>
      <c r="J2718" s="462">
        <v>-0.11662790888344254</v>
      </c>
      <c r="K2718" s="464">
        <v>24371425123.666122</v>
      </c>
      <c r="L2718" s="464">
        <v>74047209880.793701</v>
      </c>
      <c r="M2718" s="464">
        <v>58505132777.625977</v>
      </c>
      <c r="N2718" s="464">
        <v>86964810416.641113</v>
      </c>
      <c r="O2718" s="464">
        <v>35230.898811549734</v>
      </c>
      <c r="P2718" s="461">
        <v>472400.07503815461</v>
      </c>
      <c r="Q2718" s="461">
        <v>300526.80353093776</v>
      </c>
      <c r="R2718" s="464">
        <v>725970803585.05579</v>
      </c>
      <c r="S2718" s="462">
        <v>0.24441742588314405</v>
      </c>
      <c r="T2718" s="462">
        <v>0.13321107276017549</v>
      </c>
      <c r="U2718" s="461">
        <v>30.856341709984441</v>
      </c>
      <c r="V2718" s="464">
        <v>3195507093858.4297</v>
      </c>
      <c r="W2718" s="460">
        <v>1005.9055049204519</v>
      </c>
      <c r="X2718" s="463">
        <v>2.4459311608507412E-2</v>
      </c>
      <c r="Y2718" s="476">
        <v>2.0000000000000001E-4</v>
      </c>
    </row>
    <row r="2719" spans="1:25" x14ac:dyDescent="0.2">
      <c r="A2719" s="475">
        <f t="shared" si="42"/>
        <v>2715</v>
      </c>
      <c r="B2719" s="462">
        <v>0.50377258283880511</v>
      </c>
      <c r="C2719" s="461">
        <v>8650.4780116369293</v>
      </c>
      <c r="D2719" s="462">
        <v>0.87715502897810249</v>
      </c>
      <c r="E2719" s="462">
        <v>0.44922780023335562</v>
      </c>
      <c r="F2719" s="516">
        <v>2024.86</v>
      </c>
      <c r="G2719" s="464">
        <v>218175929002.27637</v>
      </c>
      <c r="H2719" s="461">
        <v>20602874.266230825</v>
      </c>
      <c r="I2719" s="464">
        <v>544303758894.33368</v>
      </c>
      <c r="J2719" s="462">
        <v>0.32115036737434566</v>
      </c>
      <c r="K2719" s="464">
        <v>16281837475.444862</v>
      </c>
      <c r="L2719" s="464">
        <v>0</v>
      </c>
      <c r="M2719" s="464">
        <v>154821269529.99069</v>
      </c>
      <c r="N2719" s="464">
        <v>11505741391.753347</v>
      </c>
      <c r="O2719" s="464">
        <v>34818.26105419948</v>
      </c>
      <c r="P2719" s="461">
        <v>110846.5693449121</v>
      </c>
      <c r="Q2719" s="461">
        <v>42120.961520651923</v>
      </c>
      <c r="R2719" s="464">
        <v>1037844826205.3121</v>
      </c>
      <c r="S2719" s="462">
        <v>0.53898982825426056</v>
      </c>
      <c r="T2719" s="462">
        <v>0.34575784365998646</v>
      </c>
      <c r="U2719" s="461">
        <v>16.564156401066729</v>
      </c>
      <c r="V2719" s="464">
        <v>6461706842372.9346</v>
      </c>
      <c r="W2719" s="460">
        <v>2041.2858458711437</v>
      </c>
      <c r="X2719" s="463">
        <v>4.4991145944306296E-2</v>
      </c>
      <c r="Y2719" s="476">
        <v>2.0000000000000001E-4</v>
      </c>
    </row>
    <row r="2720" spans="1:25" x14ac:dyDescent="0.2">
      <c r="A2720" s="475">
        <f t="shared" si="42"/>
        <v>2716</v>
      </c>
      <c r="B2720" s="462">
        <v>0.53969030247278471</v>
      </c>
      <c r="C2720" s="461">
        <v>2325.6920881315414</v>
      </c>
      <c r="D2720" s="462">
        <v>0.45093249350705156</v>
      </c>
      <c r="E2720" s="462">
        <v>0.29641984999085635</v>
      </c>
      <c r="F2720" s="516">
        <v>2023.75</v>
      </c>
      <c r="G2720" s="464">
        <v>401320714902.99963</v>
      </c>
      <c r="H2720" s="461">
        <v>8476052.9615891725</v>
      </c>
      <c r="I2720" s="464">
        <v>321271285508.86517</v>
      </c>
      <c r="J2720" s="462">
        <v>0.4667120814124297</v>
      </c>
      <c r="K2720" s="464">
        <v>10996950780.051865</v>
      </c>
      <c r="L2720" s="464">
        <v>0</v>
      </c>
      <c r="M2720" s="464">
        <v>358972980387.84741</v>
      </c>
      <c r="N2720" s="464">
        <v>136184782104.75996</v>
      </c>
      <c r="O2720" s="464">
        <v>25133.184954495267</v>
      </c>
      <c r="P2720" s="461">
        <v>799632.87734010234</v>
      </c>
      <c r="Q2720" s="461">
        <v>490337.14652641688</v>
      </c>
      <c r="R2720" s="464">
        <v>1140651468204.4795</v>
      </c>
      <c r="S2720" s="462">
        <v>0.6336603977540386</v>
      </c>
      <c r="T2720" s="462">
        <v>0.48363141212557836</v>
      </c>
      <c r="U2720" s="461">
        <v>17.330400356152705</v>
      </c>
      <c r="V2720" s="464">
        <v>10510332906886.99</v>
      </c>
      <c r="W2720" s="460">
        <v>3314.4393053883309</v>
      </c>
      <c r="X2720" s="463">
        <v>4.2066785281551188E-2</v>
      </c>
      <c r="Y2720" s="476">
        <v>2.0000000000000001E-4</v>
      </c>
    </row>
    <row r="2721" spans="1:25" x14ac:dyDescent="0.2">
      <c r="A2721" s="475">
        <f t="shared" si="42"/>
        <v>2717</v>
      </c>
      <c r="B2721" s="462">
        <v>0.36314473871245723</v>
      </c>
      <c r="C2721" s="461">
        <v>4225.5791123273648</v>
      </c>
      <c r="D2721" s="462">
        <v>0.73988519558306021</v>
      </c>
      <c r="E2721" s="462">
        <v>0.45985684802946258</v>
      </c>
      <c r="F2721" s="516">
        <v>2024.8</v>
      </c>
      <c r="G2721" s="464">
        <v>129096500612.93584</v>
      </c>
      <c r="H2721" s="461">
        <v>17255559.302262276</v>
      </c>
      <c r="I2721" s="464">
        <v>458129718162.70593</v>
      </c>
      <c r="J2721" s="462">
        <v>0.34244963615788915</v>
      </c>
      <c r="K2721" s="464">
        <v>42539321400.463257</v>
      </c>
      <c r="L2721" s="464">
        <v>89998512450.920959</v>
      </c>
      <c r="M2721" s="464">
        <v>108748903149.19211</v>
      </c>
      <c r="N2721" s="464">
        <v>71814755758.747971</v>
      </c>
      <c r="O2721" s="464">
        <v>24246.273298919205</v>
      </c>
      <c r="P2721" s="461">
        <v>434766.06570328347</v>
      </c>
      <c r="Q2721" s="461">
        <v>273910.45161872887</v>
      </c>
      <c r="R2721" s="464">
        <v>984879428091.17114</v>
      </c>
      <c r="S2721" s="462">
        <v>0.53427689685511859</v>
      </c>
      <c r="T2721" s="462">
        <v>0.27324122221258723</v>
      </c>
      <c r="U2721" s="461">
        <v>15.636218130280639</v>
      </c>
      <c r="V2721" s="464">
        <v>4674435194400.5908</v>
      </c>
      <c r="W2721" s="460">
        <v>1476.1358981286769</v>
      </c>
      <c r="X2721" s="463">
        <v>4.6515109825070192E-2</v>
      </c>
      <c r="Y2721" s="476">
        <v>2.0000000000000001E-4</v>
      </c>
    </row>
    <row r="2722" spans="1:25" x14ac:dyDescent="0.2">
      <c r="A2722" s="475">
        <f t="shared" si="42"/>
        <v>2718</v>
      </c>
      <c r="B2722" s="462">
        <v>0.3508736626133257</v>
      </c>
      <c r="C2722" s="461">
        <v>2194.0523909146709</v>
      </c>
      <c r="D2722" s="462">
        <v>0.60937061005740356</v>
      </c>
      <c r="E2722" s="462">
        <v>0.20995743614425258</v>
      </c>
      <c r="F2722" s="516">
        <v>2025.38</v>
      </c>
      <c r="G2722" s="464">
        <v>164893692147.84543</v>
      </c>
      <c r="H2722" s="461">
        <v>13728807.931725316</v>
      </c>
      <c r="I2722" s="464">
        <v>402504035525.15656</v>
      </c>
      <c r="J2722" s="462">
        <v>0.35087366261332575</v>
      </c>
      <c r="K2722" s="464">
        <v>17455650408.942802</v>
      </c>
      <c r="L2722" s="464">
        <v>24487018603.868961</v>
      </c>
      <c r="M2722" s="464">
        <v>128551493942.41832</v>
      </c>
      <c r="N2722" s="464">
        <v>37613850527.34185</v>
      </c>
      <c r="O2722" s="464">
        <v>35668.746944358259</v>
      </c>
      <c r="P2722" s="461">
        <v>251746.37780250428</v>
      </c>
      <c r="Q2722" s="461">
        <v>136603.91737278368</v>
      </c>
      <c r="R2722" s="464">
        <v>790285075012.46863</v>
      </c>
      <c r="S2722" s="462">
        <v>0.53893281696095019</v>
      </c>
      <c r="T2722" s="462">
        <v>0.35867946334947809</v>
      </c>
      <c r="U2722" s="461">
        <v>16.376599053946077</v>
      </c>
      <c r="V2722" s="464">
        <v>5216480421046.7803</v>
      </c>
      <c r="W2722" s="460">
        <v>1644.6183446627072</v>
      </c>
      <c r="X2722" s="463">
        <v>4.3666830586619548E-2</v>
      </c>
      <c r="Y2722" s="476">
        <v>2.0000000000000001E-4</v>
      </c>
    </row>
    <row r="2723" spans="1:25" x14ac:dyDescent="0.2">
      <c r="A2723" s="475">
        <f t="shared" si="42"/>
        <v>2719</v>
      </c>
      <c r="B2723" s="462">
        <v>0.44372740427022966</v>
      </c>
      <c r="C2723" s="461">
        <v>8407.2644191602885</v>
      </c>
      <c r="D2723" s="462">
        <v>0.573884447576677</v>
      </c>
      <c r="E2723" s="462">
        <v>0.25211529272825539</v>
      </c>
      <c r="F2723" s="516">
        <v>2024.77</v>
      </c>
      <c r="G2723" s="464">
        <v>310519948423.22052</v>
      </c>
      <c r="H2723" s="461">
        <v>11543900.583737308</v>
      </c>
      <c r="I2723" s="464">
        <v>299570288998.40106</v>
      </c>
      <c r="J2723" s="462">
        <v>0.23880703864245489</v>
      </c>
      <c r="K2723" s="464">
        <v>9647176661.5153656</v>
      </c>
      <c r="L2723" s="464">
        <v>0</v>
      </c>
      <c r="M2723" s="464">
        <v>311943014257.32965</v>
      </c>
      <c r="N2723" s="464">
        <v>57001528034.230515</v>
      </c>
      <c r="O2723" s="464">
        <v>27078.650710566053</v>
      </c>
      <c r="P2723" s="461">
        <v>340050.38157551637</v>
      </c>
      <c r="Q2723" s="461">
        <v>204591.45589203286</v>
      </c>
      <c r="R2723" s="464">
        <v>1094088840257.2666</v>
      </c>
      <c r="S2723" s="462">
        <v>0.61202272298182103</v>
      </c>
      <c r="T2723" s="462">
        <v>0.33281441252782035</v>
      </c>
      <c r="U2723" s="461">
        <v>18.082027995626834</v>
      </c>
      <c r="V2723" s="464">
        <v>7207830395806.3271</v>
      </c>
      <c r="W2723" s="460">
        <v>2274.628596258111</v>
      </c>
      <c r="X2723" s="463">
        <v>4.0298846203780082E-2</v>
      </c>
      <c r="Y2723" s="476">
        <v>2.0000000000000001E-4</v>
      </c>
    </row>
    <row r="2724" spans="1:25" x14ac:dyDescent="0.2">
      <c r="A2724" s="475">
        <f t="shared" si="42"/>
        <v>2720</v>
      </c>
      <c r="B2724" s="462">
        <v>0.541129098635594</v>
      </c>
      <c r="C2724" s="461">
        <v>1500</v>
      </c>
      <c r="D2724" s="462">
        <v>0.76173530238931064</v>
      </c>
      <c r="E2724" s="462">
        <v>0.57761726111884504</v>
      </c>
      <c r="F2724" s="516">
        <v>2027.04</v>
      </c>
      <c r="G2724" s="464">
        <v>118469169122.59988</v>
      </c>
      <c r="H2724" s="461">
        <v>19510764.487392113</v>
      </c>
      <c r="I2724" s="464">
        <v>539927234634.04169</v>
      </c>
      <c r="J2724" s="462">
        <v>0.38134264510727311</v>
      </c>
      <c r="K2724" s="464">
        <v>57953530817.758461</v>
      </c>
      <c r="L2724" s="464">
        <v>167091909530.6814</v>
      </c>
      <c r="M2724" s="464">
        <v>0</v>
      </c>
      <c r="N2724" s="464">
        <v>49294067985.39267</v>
      </c>
      <c r="O2724" s="464">
        <v>41551.890092631642</v>
      </c>
      <c r="P2724" s="461">
        <v>319045.83200062264</v>
      </c>
      <c r="Q2724" s="461">
        <v>183762.77405805123</v>
      </c>
      <c r="R2724" s="464">
        <v>890024176635.14453</v>
      </c>
      <c r="S2724" s="462">
        <v>0.49952226332219962</v>
      </c>
      <c r="T2724" s="462">
        <v>0.34975687954097479</v>
      </c>
      <c r="U2724" s="461">
        <v>14.966150477968084</v>
      </c>
      <c r="V2724" s="464">
        <v>5284335503293.2246</v>
      </c>
      <c r="W2724" s="460">
        <v>1668.5927865670335</v>
      </c>
      <c r="X2724" s="463">
        <v>4.7168010198332111E-2</v>
      </c>
      <c r="Y2724" s="476">
        <v>2.0000000000000001E-4</v>
      </c>
    </row>
    <row r="2725" spans="1:25" x14ac:dyDescent="0.2">
      <c r="A2725" s="475">
        <f t="shared" si="42"/>
        <v>2721</v>
      </c>
      <c r="B2725" s="462">
        <v>0.55381376394740267</v>
      </c>
      <c r="C2725" s="461">
        <v>1500</v>
      </c>
      <c r="D2725" s="462">
        <v>1.1305884357489524</v>
      </c>
      <c r="E2725" s="462">
        <v>0.11121576830088986</v>
      </c>
      <c r="F2725" s="516">
        <v>2026.31</v>
      </c>
      <c r="G2725" s="464">
        <v>193995987019.16745</v>
      </c>
      <c r="H2725" s="461">
        <v>43391221.122057736</v>
      </c>
      <c r="I2725" s="464">
        <v>913346099491.46326</v>
      </c>
      <c r="J2725" s="462">
        <v>0.22641802345025397</v>
      </c>
      <c r="K2725" s="464">
        <v>25416266612.847343</v>
      </c>
      <c r="L2725" s="464">
        <v>75763248030.169205</v>
      </c>
      <c r="M2725" s="464">
        <v>74821881557.534164</v>
      </c>
      <c r="N2725" s="464">
        <v>41440702310.549843</v>
      </c>
      <c r="O2725" s="464">
        <v>24119.713685267074</v>
      </c>
      <c r="P2725" s="461">
        <v>272277.65468272625</v>
      </c>
      <c r="Q2725" s="461">
        <v>141189.03090223839</v>
      </c>
      <c r="R2725" s="464">
        <v>1438943892856.6633</v>
      </c>
      <c r="S2725" s="462">
        <v>0.41192684770758137</v>
      </c>
      <c r="T2725" s="462">
        <v>0.23984573177907448</v>
      </c>
      <c r="U2725" s="461">
        <v>16.29701363858171</v>
      </c>
      <c r="V2725" s="464">
        <v>6254154152488.6074</v>
      </c>
      <c r="W2725" s="460">
        <v>1974.5595332364062</v>
      </c>
      <c r="X2725" s="463">
        <v>4.4278147672387393E-2</v>
      </c>
      <c r="Y2725" s="476">
        <v>2.0000000000000001E-4</v>
      </c>
    </row>
    <row r="2726" spans="1:25" x14ac:dyDescent="0.2">
      <c r="A2726" s="475">
        <f t="shared" si="42"/>
        <v>2722</v>
      </c>
      <c r="B2726" s="462">
        <v>0.49914889898409209</v>
      </c>
      <c r="C2726" s="461">
        <v>4255.5826241898731</v>
      </c>
      <c r="D2726" s="462">
        <v>0.75030148766712979</v>
      </c>
      <c r="E2726" s="462">
        <v>0.5792847973263856</v>
      </c>
      <c r="F2726" s="516">
        <v>2026.23</v>
      </c>
      <c r="G2726" s="464">
        <v>135299306090.96881</v>
      </c>
      <c r="H2726" s="461">
        <v>18103440.781056818</v>
      </c>
      <c r="I2726" s="464">
        <v>451517299409.06146</v>
      </c>
      <c r="J2726" s="462">
        <v>0.25925766686754936</v>
      </c>
      <c r="K2726" s="464">
        <v>17568461257.947643</v>
      </c>
      <c r="L2726" s="464">
        <v>29424829831.144848</v>
      </c>
      <c r="M2726" s="464">
        <v>67556469370.988007</v>
      </c>
      <c r="N2726" s="464">
        <v>49933208690.51001</v>
      </c>
      <c r="O2726" s="464">
        <v>24585.900123235089</v>
      </c>
      <c r="P2726" s="461">
        <v>307863.79543788586</v>
      </c>
      <c r="Q2726" s="461">
        <v>175560.03684052618</v>
      </c>
      <c r="R2726" s="464">
        <v>771252389895.81934</v>
      </c>
      <c r="S2726" s="462">
        <v>0.43843164204986701</v>
      </c>
      <c r="T2726" s="462">
        <v>0.31262028884289861</v>
      </c>
      <c r="U2726" s="461">
        <v>16.252571791363934</v>
      </c>
      <c r="V2726" s="464">
        <v>4433260129244.2334</v>
      </c>
      <c r="W2726" s="460">
        <v>1399.4546529176876</v>
      </c>
      <c r="X2726" s="463">
        <v>4.3721592922735822E-2</v>
      </c>
      <c r="Y2726" s="476">
        <v>2.0000000000000001E-4</v>
      </c>
    </row>
    <row r="2727" spans="1:25" x14ac:dyDescent="0.2">
      <c r="A2727" s="475">
        <f t="shared" si="42"/>
        <v>2723</v>
      </c>
      <c r="B2727" s="462">
        <v>0.39589669314652765</v>
      </c>
      <c r="C2727" s="461">
        <v>6308.9331699724953</v>
      </c>
      <c r="D2727" s="462">
        <v>1.0693350191739299</v>
      </c>
      <c r="E2727" s="462">
        <v>0.5063632408221691</v>
      </c>
      <c r="F2727" s="516">
        <v>2024.73</v>
      </c>
      <c r="G2727" s="464">
        <v>179611657525.89288</v>
      </c>
      <c r="H2727" s="461">
        <v>26336732.179924849</v>
      </c>
      <c r="I2727" s="464">
        <v>534580826831.43372</v>
      </c>
      <c r="J2727" s="462">
        <v>0.25287802789288016</v>
      </c>
      <c r="K2727" s="464">
        <v>14200225788.156389</v>
      </c>
      <c r="L2727" s="464">
        <v>0</v>
      </c>
      <c r="M2727" s="464">
        <v>149795576540.85614</v>
      </c>
      <c r="N2727" s="464">
        <v>2365185098.27141</v>
      </c>
      <c r="O2727" s="464">
        <v>39087.8022809502</v>
      </c>
      <c r="P2727" s="461">
        <v>60993</v>
      </c>
      <c r="Q2727" s="461">
        <v>9811.5</v>
      </c>
      <c r="R2727" s="464">
        <v>938124657956.14001</v>
      </c>
      <c r="S2727" s="462">
        <v>0.48205836758787368</v>
      </c>
      <c r="T2727" s="462">
        <v>0.30659103203181148</v>
      </c>
      <c r="U2727" s="461">
        <v>16.675120989133543</v>
      </c>
      <c r="V2727" s="464">
        <v>5224293835685.8984</v>
      </c>
      <c r="W2727" s="460">
        <v>1646.2780602414102</v>
      </c>
      <c r="X2727" s="463">
        <v>4.4751276338334998E-2</v>
      </c>
      <c r="Y2727" s="476">
        <v>2.0000000000000001E-4</v>
      </c>
    </row>
    <row r="2728" spans="1:25" x14ac:dyDescent="0.2">
      <c r="A2728" s="475">
        <f t="shared" si="42"/>
        <v>2724</v>
      </c>
      <c r="B2728" s="462">
        <v>0.39498862295894788</v>
      </c>
      <c r="C2728" s="461">
        <v>1500</v>
      </c>
      <c r="D2728" s="462">
        <v>0.562559217509496</v>
      </c>
      <c r="E2728" s="462">
        <v>0.32884321647341663</v>
      </c>
      <c r="F2728" s="516">
        <v>2024.48</v>
      </c>
      <c r="G2728" s="464">
        <v>144208358189.3273</v>
      </c>
      <c r="H2728" s="461">
        <v>12379691.545288114</v>
      </c>
      <c r="I2728" s="464">
        <v>360482184048.61066</v>
      </c>
      <c r="J2728" s="462">
        <v>0.39498862295894788</v>
      </c>
      <c r="K2728" s="464">
        <v>13580863364.311142</v>
      </c>
      <c r="L2728" s="464">
        <v>21695406937.001522</v>
      </c>
      <c r="M2728" s="464">
        <v>124176172393.33841</v>
      </c>
      <c r="N2728" s="464">
        <v>29192879798.582973</v>
      </c>
      <c r="O2728" s="464">
        <v>26483.540436049643</v>
      </c>
      <c r="P2728" s="461">
        <v>245085.94923842201</v>
      </c>
      <c r="Q2728" s="461">
        <v>132652.5070204006</v>
      </c>
      <c r="R2728" s="464">
        <v>674702490093.93079</v>
      </c>
      <c r="S2728" s="462">
        <v>0.5499813442683803</v>
      </c>
      <c r="T2728" s="462">
        <v>0.37575188268199455</v>
      </c>
      <c r="U2728" s="461">
        <v>16.354410426980344</v>
      </c>
      <c r="V2728" s="464">
        <v>4793081620877.626</v>
      </c>
      <c r="W2728" s="460">
        <v>1512.974843173035</v>
      </c>
      <c r="X2728" s="463">
        <v>4.2360726245430788E-2</v>
      </c>
      <c r="Y2728" s="476">
        <v>2.0000000000000001E-4</v>
      </c>
    </row>
    <row r="2729" spans="1:25" x14ac:dyDescent="0.2">
      <c r="A2729" s="475">
        <f t="shared" si="42"/>
        <v>2725</v>
      </c>
      <c r="B2729" s="462">
        <v>0.54025199784122291</v>
      </c>
      <c r="C2729" s="461">
        <v>4585.5114449340999</v>
      </c>
      <c r="D2729" s="462">
        <v>1.1494012323437444</v>
      </c>
      <c r="E2729" s="462">
        <v>0.54125289940827415</v>
      </c>
      <c r="F2729" s="516">
        <v>2025.63</v>
      </c>
      <c r="G2729" s="464">
        <v>296421510663.76666</v>
      </c>
      <c r="H2729" s="461">
        <v>32289078.213654581</v>
      </c>
      <c r="I2729" s="464">
        <v>436028076723.27844</v>
      </c>
      <c r="J2729" s="462">
        <v>-0.16669747183020633</v>
      </c>
      <c r="K2729" s="464">
        <v>20943898103.721863</v>
      </c>
      <c r="L2729" s="464">
        <v>45797535018.053864</v>
      </c>
      <c r="M2729" s="464">
        <v>204130471671.27283</v>
      </c>
      <c r="N2729" s="464">
        <v>14350076700.681347</v>
      </c>
      <c r="O2729" s="464">
        <v>27692.476031515114</v>
      </c>
      <c r="P2729" s="461">
        <v>168733.36785080814</v>
      </c>
      <c r="Q2729" s="461">
        <v>53605.352895774966</v>
      </c>
      <c r="R2729" s="464">
        <v>1112722023255.9932</v>
      </c>
      <c r="S2729" s="462">
        <v>0.40406986310099152</v>
      </c>
      <c r="T2729" s="462">
        <v>0.16516633451319299</v>
      </c>
      <c r="U2729" s="461">
        <v>32.552273709227407</v>
      </c>
      <c r="V2729" s="464">
        <v>6110377962100.6113</v>
      </c>
      <c r="W2729" s="460">
        <v>1928.0883574122145</v>
      </c>
      <c r="X2729" s="463">
        <v>2.3949201828631386E-2</v>
      </c>
      <c r="Y2729" s="476">
        <v>2.0000000000000001E-4</v>
      </c>
    </row>
    <row r="2730" spans="1:25" x14ac:dyDescent="0.2">
      <c r="A2730" s="475">
        <f t="shared" si="42"/>
        <v>2726</v>
      </c>
      <c r="B2730" s="462">
        <v>0.49864347078532384</v>
      </c>
      <c r="C2730" s="461">
        <v>11518.046772755177</v>
      </c>
      <c r="D2730" s="462">
        <v>0.85713358666048678</v>
      </c>
      <c r="E2730" s="462">
        <v>0.52327109921311754</v>
      </c>
      <c r="F2730" s="516">
        <v>2025.63</v>
      </c>
      <c r="G2730" s="464">
        <v>338093870977.64514</v>
      </c>
      <c r="H2730" s="461">
        <v>21666237.288780514</v>
      </c>
      <c r="I2730" s="464">
        <v>553144729702.29749</v>
      </c>
      <c r="J2730" s="462">
        <v>0.30133407093910425</v>
      </c>
      <c r="K2730" s="464">
        <v>34396048914.628929</v>
      </c>
      <c r="L2730" s="464">
        <v>69010351607.166824</v>
      </c>
      <c r="M2730" s="464">
        <v>137756091076.12173</v>
      </c>
      <c r="N2730" s="464">
        <v>94034673706.231369</v>
      </c>
      <c r="O2730" s="464">
        <v>35808.495734425895</v>
      </c>
      <c r="P2730" s="461">
        <v>532967.17607347714</v>
      </c>
      <c r="Q2730" s="461">
        <v>348136.85466542345</v>
      </c>
      <c r="R2730" s="464">
        <v>1238206169532.7949</v>
      </c>
      <c r="S2730" s="462">
        <v>0.53261084960040439</v>
      </c>
      <c r="T2730" s="462">
        <v>0.41598551318876403</v>
      </c>
      <c r="U2730" s="461">
        <v>16.803933947369618</v>
      </c>
      <c r="V2730" s="464">
        <v>9227268523166.7891</v>
      </c>
      <c r="W2730" s="460">
        <v>2913.9906679327346</v>
      </c>
      <c r="X2730" s="463">
        <v>4.4593932447216302E-2</v>
      </c>
      <c r="Y2730" s="476">
        <v>2.0000000000000001E-4</v>
      </c>
    </row>
    <row r="2731" spans="1:25" x14ac:dyDescent="0.2">
      <c r="A2731" s="475">
        <f t="shared" si="42"/>
        <v>2727</v>
      </c>
      <c r="B2731" s="462">
        <v>0.56860899377998775</v>
      </c>
      <c r="C2731" s="461">
        <v>3148.9919794487773</v>
      </c>
      <c r="D2731" s="462">
        <v>0.59569592260708726</v>
      </c>
      <c r="E2731" s="462">
        <v>0.29443579397723169</v>
      </c>
      <c r="F2731" s="516">
        <v>2023.93</v>
      </c>
      <c r="G2731" s="464">
        <v>299881723490.04749</v>
      </c>
      <c r="H2731" s="461">
        <v>12727005.462074218</v>
      </c>
      <c r="I2731" s="464">
        <v>472998063592.41425</v>
      </c>
      <c r="J2731" s="462">
        <v>0.46064259113695005</v>
      </c>
      <c r="K2731" s="464">
        <v>13602069623.862011</v>
      </c>
      <c r="L2731" s="464">
        <v>0</v>
      </c>
      <c r="M2731" s="464">
        <v>460275771893.31494</v>
      </c>
      <c r="N2731" s="464">
        <v>63287793922.044975</v>
      </c>
      <c r="O2731" s="464">
        <v>10142.724666395781</v>
      </c>
      <c r="P2731" s="461">
        <v>350754.210612647</v>
      </c>
      <c r="Q2731" s="461">
        <v>212303.85137648473</v>
      </c>
      <c r="R2731" s="464">
        <v>1397618756927.5225</v>
      </c>
      <c r="S2731" s="462">
        <v>0.65434051768888601</v>
      </c>
      <c r="T2731" s="462">
        <v>0.34787531633073487</v>
      </c>
      <c r="U2731" s="461">
        <v>16.6755325904352</v>
      </c>
      <c r="V2731" s="464">
        <v>8996171910243.8633</v>
      </c>
      <c r="W2731" s="460">
        <v>2839.8935518384342</v>
      </c>
      <c r="X2731" s="463">
        <v>4.3217740307505949E-2</v>
      </c>
      <c r="Y2731" s="476">
        <v>2.0000000000000001E-4</v>
      </c>
    </row>
    <row r="2732" spans="1:25" x14ac:dyDescent="0.2">
      <c r="A2732" s="475">
        <f t="shared" si="42"/>
        <v>2728</v>
      </c>
      <c r="B2732" s="462">
        <v>0.51990791004090953</v>
      </c>
      <c r="C2732" s="461">
        <v>1559.5292268473208</v>
      </c>
      <c r="D2732" s="462">
        <v>1.104758830633999</v>
      </c>
      <c r="E2732" s="462">
        <v>0.51069786098467274</v>
      </c>
      <c r="F2732" s="516">
        <v>2023.91</v>
      </c>
      <c r="G2732" s="464">
        <v>440892810734.02216</v>
      </c>
      <c r="H2732" s="461">
        <v>40375130.14660567</v>
      </c>
      <c r="I2732" s="464">
        <v>492443203319.37195</v>
      </c>
      <c r="J2732" s="462">
        <v>-0.19905646199134219</v>
      </c>
      <c r="K2732" s="464">
        <v>7855493949.3542538</v>
      </c>
      <c r="L2732" s="464">
        <v>0</v>
      </c>
      <c r="M2732" s="464">
        <v>420032966637.4054</v>
      </c>
      <c r="N2732" s="464">
        <v>8627933223.2470989</v>
      </c>
      <c r="O2732" s="464">
        <v>24291.039619913579</v>
      </c>
      <c r="P2732" s="461">
        <v>101465.43749999849</v>
      </c>
      <c r="Q2732" s="461">
        <v>33113.812499998967</v>
      </c>
      <c r="R2732" s="464">
        <v>1386654303744.6941</v>
      </c>
      <c r="S2732" s="462">
        <v>0.43929686362834797</v>
      </c>
      <c r="T2732" s="462">
        <v>0.21875618931086788</v>
      </c>
      <c r="U2732" s="461">
        <v>28.279415546812526</v>
      </c>
      <c r="V2732" s="464">
        <v>9171455034608.0996</v>
      </c>
      <c r="W2732" s="460">
        <v>2893.8854095600855</v>
      </c>
      <c r="X2732" s="463">
        <v>2.653325742190971E-2</v>
      </c>
      <c r="Y2732" s="476">
        <v>2.0000000000000001E-4</v>
      </c>
    </row>
    <row r="2733" spans="1:25" x14ac:dyDescent="0.2">
      <c r="A2733" s="475">
        <f t="shared" si="42"/>
        <v>2729</v>
      </c>
      <c r="B2733" s="462">
        <v>0.47520897354839725</v>
      </c>
      <c r="C2733" s="461">
        <v>8463.8837936356576</v>
      </c>
      <c r="D2733" s="462">
        <v>0.31297597140251771</v>
      </c>
      <c r="E2733" s="462">
        <v>0.61164544636027585</v>
      </c>
      <c r="F2733" s="516">
        <v>2024.7</v>
      </c>
      <c r="G2733" s="464">
        <v>130648248984.98013</v>
      </c>
      <c r="H2733" s="461">
        <v>5136544.8663248569</v>
      </c>
      <c r="I2733" s="464">
        <v>208981477373.16901</v>
      </c>
      <c r="J2733" s="462">
        <v>0.47520897354839731</v>
      </c>
      <c r="K2733" s="464">
        <v>15663448992.541763</v>
      </c>
      <c r="L2733" s="464">
        <v>18579967145.595722</v>
      </c>
      <c r="M2733" s="464">
        <v>85492401671.12822</v>
      </c>
      <c r="N2733" s="464">
        <v>168252503892.79916</v>
      </c>
      <c r="O2733" s="464">
        <v>19270.291395369968</v>
      </c>
      <c r="P2733" s="461">
        <v>1022099.9608214493</v>
      </c>
      <c r="Q2733" s="461">
        <v>662938.81023329776</v>
      </c>
      <c r="R2733" s="464">
        <v>665108974641.96387</v>
      </c>
      <c r="S2733" s="462">
        <v>0.53072622935079261</v>
      </c>
      <c r="T2733" s="462">
        <v>0.34531622065058293</v>
      </c>
      <c r="U2733" s="461">
        <v>16.357852675948461</v>
      </c>
      <c r="V2733" s="464">
        <v>4168009675898.5762</v>
      </c>
      <c r="W2733" s="460">
        <v>1315.0700064719351</v>
      </c>
      <c r="X2733" s="463">
        <v>4.4419989992729912E-2</v>
      </c>
      <c r="Y2733" s="476">
        <v>2.0000000000000001E-4</v>
      </c>
    </row>
    <row r="2734" spans="1:25" x14ac:dyDescent="0.2">
      <c r="A2734" s="475">
        <f t="shared" si="42"/>
        <v>2730</v>
      </c>
      <c r="B2734" s="462">
        <v>0.38572844315840138</v>
      </c>
      <c r="C2734" s="461">
        <v>6326.6212255034607</v>
      </c>
      <c r="D2734" s="462">
        <v>1.0975310376254646</v>
      </c>
      <c r="E2734" s="462">
        <v>0.63733607405250359</v>
      </c>
      <c r="F2734" s="516">
        <v>2024.48</v>
      </c>
      <c r="G2734" s="464">
        <v>390791079467.06177</v>
      </c>
      <c r="H2734" s="461">
        <v>30514192.780941851</v>
      </c>
      <c r="I2734" s="464">
        <v>566835591282.88464</v>
      </c>
      <c r="J2734" s="462">
        <v>0.12347866754623837</v>
      </c>
      <c r="K2734" s="464">
        <v>12875923350.197681</v>
      </c>
      <c r="L2734" s="464">
        <v>7330886459.9312305</v>
      </c>
      <c r="M2734" s="464">
        <v>308520407665.00647</v>
      </c>
      <c r="N2734" s="464">
        <v>10015994396.769064</v>
      </c>
      <c r="O2734" s="464">
        <v>16434.448525161821</v>
      </c>
      <c r="P2734" s="461">
        <v>100535.26168858842</v>
      </c>
      <c r="Q2734" s="461">
        <v>37628.410137263571</v>
      </c>
      <c r="R2734" s="464">
        <v>1357381950396.2905</v>
      </c>
      <c r="S2734" s="462">
        <v>0.51100669659812992</v>
      </c>
      <c r="T2734" s="462">
        <v>0.32352799267609866</v>
      </c>
      <c r="U2734" s="461">
        <v>18.290879672827337</v>
      </c>
      <c r="V2734" s="464">
        <v>8623500309209.7236</v>
      </c>
      <c r="W2734" s="460">
        <v>2720.9978744588288</v>
      </c>
      <c r="X2734" s="463">
        <v>4.1223025924715599E-2</v>
      </c>
      <c r="Y2734" s="476">
        <v>2.0000000000000001E-4</v>
      </c>
    </row>
    <row r="2735" spans="1:25" x14ac:dyDescent="0.2">
      <c r="A2735" s="475">
        <f t="shared" si="42"/>
        <v>2731</v>
      </c>
      <c r="B2735" s="462">
        <v>0.45533230439129169</v>
      </c>
      <c r="C2735" s="461">
        <v>6094.0550284862311</v>
      </c>
      <c r="D2735" s="462">
        <v>0.99926512140430668</v>
      </c>
      <c r="E2735" s="462">
        <v>0.41396517567822111</v>
      </c>
      <c r="F2735" s="516">
        <v>2024.32</v>
      </c>
      <c r="G2735" s="464">
        <v>316399711545.00677</v>
      </c>
      <c r="H2735" s="461">
        <v>28754520.650401544</v>
      </c>
      <c r="I2735" s="464">
        <v>591062814715.58765</v>
      </c>
      <c r="J2735" s="462">
        <v>0.25328380017063457</v>
      </c>
      <c r="K2735" s="464">
        <v>16496300726.887205</v>
      </c>
      <c r="L2735" s="464">
        <v>0</v>
      </c>
      <c r="M2735" s="464">
        <v>335938570964.99139</v>
      </c>
      <c r="N2735" s="464">
        <v>6564011617.4116783</v>
      </c>
      <c r="O2735" s="464">
        <v>34128.36221385526</v>
      </c>
      <c r="P2735" s="461">
        <v>85590.90081724069</v>
      </c>
      <c r="Q2735" s="461">
        <v>26420.228953891918</v>
      </c>
      <c r="R2735" s="464">
        <v>1434545708238.9819</v>
      </c>
      <c r="S2735" s="462">
        <v>0.56887512573586974</v>
      </c>
      <c r="T2735" s="462">
        <v>0.29642299701939823</v>
      </c>
      <c r="U2735" s="461">
        <v>17.403833120155664</v>
      </c>
      <c r="V2735" s="464">
        <v>8039443100005.5713</v>
      </c>
      <c r="W2735" s="460">
        <v>2535.9937370122275</v>
      </c>
      <c r="X2735" s="463">
        <v>4.2802909275103794E-2</v>
      </c>
      <c r="Y2735" s="476">
        <v>2.0000000000000001E-4</v>
      </c>
    </row>
    <row r="2736" spans="1:25" x14ac:dyDescent="0.2">
      <c r="A2736" s="475">
        <f t="shared" si="42"/>
        <v>2732</v>
      </c>
      <c r="B2736" s="462">
        <v>0.43684956601450375</v>
      </c>
      <c r="C2736" s="461">
        <v>5825.9629185557433</v>
      </c>
      <c r="D2736" s="462">
        <v>0.73178208698312974</v>
      </c>
      <c r="E2736" s="462">
        <v>0.3517696979224984</v>
      </c>
      <c r="F2736" s="516">
        <v>2025.95</v>
      </c>
      <c r="G2736" s="464">
        <v>177659059254.88547</v>
      </c>
      <c r="H2736" s="461">
        <v>17098298.8739933</v>
      </c>
      <c r="I2736" s="464">
        <v>520754518392.53717</v>
      </c>
      <c r="J2736" s="462">
        <v>0.38634788092199723</v>
      </c>
      <c r="K2736" s="464">
        <v>13289253414.482231</v>
      </c>
      <c r="L2736" s="464">
        <v>33512462144.598839</v>
      </c>
      <c r="M2736" s="464">
        <v>95895642272.814606</v>
      </c>
      <c r="N2736" s="464">
        <v>65361658681.037376</v>
      </c>
      <c r="O2736" s="464">
        <v>23134.876350934224</v>
      </c>
      <c r="P2736" s="461">
        <v>379705.48622726829</v>
      </c>
      <c r="Q2736" s="461">
        <v>231102.30058330222</v>
      </c>
      <c r="R2736" s="464">
        <v>902383027518.25708</v>
      </c>
      <c r="S2736" s="462">
        <v>0.51615126185951821</v>
      </c>
      <c r="T2736" s="462">
        <v>0.40362844533417436</v>
      </c>
      <c r="U2736" s="461">
        <v>15.856118680691097</v>
      </c>
      <c r="V2736" s="464">
        <v>6393502953481.9473</v>
      </c>
      <c r="W2736" s="460">
        <v>2016.8097636865371</v>
      </c>
      <c r="X2736" s="463">
        <v>4.5790312885164192E-2</v>
      </c>
      <c r="Y2736" s="476">
        <v>2.0000000000000001E-4</v>
      </c>
    </row>
    <row r="2737" spans="1:25" x14ac:dyDescent="0.2">
      <c r="A2737" s="475">
        <f t="shared" si="42"/>
        <v>2733</v>
      </c>
      <c r="B2737" s="462">
        <v>0.46242856288998507</v>
      </c>
      <c r="C2737" s="461">
        <v>8605.3585212656108</v>
      </c>
      <c r="D2737" s="462">
        <v>0.77235473046705094</v>
      </c>
      <c r="E2737" s="462">
        <v>0.38618713661638004</v>
      </c>
      <c r="F2737" s="516">
        <v>2025.39</v>
      </c>
      <c r="G2737" s="464">
        <v>85400744362.502045</v>
      </c>
      <c r="H2737" s="461">
        <v>17962764.67555929</v>
      </c>
      <c r="I2737" s="464">
        <v>428863397042.06763</v>
      </c>
      <c r="J2737" s="462">
        <v>0.25642260582818177</v>
      </c>
      <c r="K2737" s="464">
        <v>22458665124.179451</v>
      </c>
      <c r="L2737" s="464">
        <v>23306291020.509792</v>
      </c>
      <c r="M2737" s="464">
        <v>88992566544.917053</v>
      </c>
      <c r="N2737" s="464">
        <v>34309437197.733685</v>
      </c>
      <c r="O2737" s="464">
        <v>29052.344200637424</v>
      </c>
      <c r="P2737" s="461">
        <v>247859.17934870359</v>
      </c>
      <c r="Q2737" s="461">
        <v>130359.70874502188</v>
      </c>
      <c r="R2737" s="464">
        <v>772905458336.17383</v>
      </c>
      <c r="S2737" s="462">
        <v>0.465616242035645</v>
      </c>
      <c r="T2737" s="462">
        <v>0.25016912400162994</v>
      </c>
      <c r="U2737" s="461">
        <v>15.477236759402809</v>
      </c>
      <c r="V2737" s="464">
        <v>3265231007347.3745</v>
      </c>
      <c r="W2737" s="460">
        <v>1029.1695150932362</v>
      </c>
      <c r="X2737" s="463">
        <v>4.7934214712566703E-2</v>
      </c>
      <c r="Y2737" s="476">
        <v>2.0000000000000001E-4</v>
      </c>
    </row>
    <row r="2738" spans="1:25" x14ac:dyDescent="0.2">
      <c r="A2738" s="475">
        <f t="shared" si="42"/>
        <v>2734</v>
      </c>
      <c r="B2738" s="462">
        <v>0.45120642058874372</v>
      </c>
      <c r="C2738" s="461">
        <v>2837.0612555385437</v>
      </c>
      <c r="D2738" s="462">
        <v>0.93869810814011956</v>
      </c>
      <c r="E2738" s="462">
        <v>0.626653986740905</v>
      </c>
      <c r="F2738" s="516">
        <v>2024.86</v>
      </c>
      <c r="G2738" s="464">
        <v>158032425737.85706</v>
      </c>
      <c r="H2738" s="461">
        <v>28371979.553860795</v>
      </c>
      <c r="I2738" s="464">
        <v>524348598535.98199</v>
      </c>
      <c r="J2738" s="462">
        <v>9.4090844369112858E-2</v>
      </c>
      <c r="K2738" s="464">
        <v>5336387906.2910118</v>
      </c>
      <c r="L2738" s="464">
        <v>0</v>
      </c>
      <c r="M2738" s="464">
        <v>130051856937.14801</v>
      </c>
      <c r="N2738" s="464">
        <v>25579497667.312183</v>
      </c>
      <c r="O2738" s="464">
        <v>17594.890759174101</v>
      </c>
      <c r="P2738" s="461">
        <v>198153.28140355065</v>
      </c>
      <c r="Q2738" s="461">
        <v>91808.18119100944</v>
      </c>
      <c r="R2738" s="464">
        <v>920104655764.78894</v>
      </c>
      <c r="S2738" s="462">
        <v>0.38144962612934319</v>
      </c>
      <c r="T2738" s="462">
        <v>0.16164090487879357</v>
      </c>
      <c r="U2738" s="461">
        <v>21.201749923647473</v>
      </c>
      <c r="V2738" s="464">
        <v>3452818784059.2759</v>
      </c>
      <c r="W2738" s="460">
        <v>1089.4646476800606</v>
      </c>
      <c r="X2738" s="463">
        <v>3.4775131076647967E-2</v>
      </c>
      <c r="Y2738" s="476">
        <v>2.0000000000000001E-4</v>
      </c>
    </row>
    <row r="2739" spans="1:25" x14ac:dyDescent="0.2">
      <c r="A2739" s="475">
        <f t="shared" si="42"/>
        <v>2735</v>
      </c>
      <c r="B2739" s="462">
        <v>0.52438963403161909</v>
      </c>
      <c r="C2739" s="461">
        <v>1500</v>
      </c>
      <c r="D2739" s="462">
        <v>0.2</v>
      </c>
      <c r="E2739" s="462">
        <v>0.4562711070720637</v>
      </c>
      <c r="F2739" s="516">
        <v>2023.75</v>
      </c>
      <c r="G2739" s="464">
        <v>106502724815.53833</v>
      </c>
      <c r="H2739" s="461">
        <v>3249903.6670607007</v>
      </c>
      <c r="I2739" s="464">
        <v>161837635062.97635</v>
      </c>
      <c r="J2739" s="462">
        <v>0.52438963403161898</v>
      </c>
      <c r="K2739" s="464">
        <v>8144454161.4201946</v>
      </c>
      <c r="L2739" s="464">
        <v>0</v>
      </c>
      <c r="M2739" s="464">
        <v>121574544886.93803</v>
      </c>
      <c r="N2739" s="464">
        <v>62258626252.024872</v>
      </c>
      <c r="O2739" s="464">
        <v>23553.774500645988</v>
      </c>
      <c r="P2739" s="461">
        <v>432577.20909159246</v>
      </c>
      <c r="Q2739" s="461">
        <v>238662.67615812353</v>
      </c>
      <c r="R2739" s="464">
        <v>429291489551.93176</v>
      </c>
      <c r="S2739" s="462">
        <v>0.60643596151085388</v>
      </c>
      <c r="T2739" s="462">
        <v>0.44258937593017861</v>
      </c>
      <c r="U2739" s="461">
        <v>16.285706125221985</v>
      </c>
      <c r="V2739" s="464">
        <v>3632934414641.5508</v>
      </c>
      <c r="W2739" s="460">
        <v>1147.2923557795941</v>
      </c>
      <c r="X2739" s="463">
        <v>4.1989627915127392E-2</v>
      </c>
      <c r="Y2739" s="476">
        <v>2.0000000000000001E-4</v>
      </c>
    </row>
    <row r="2740" spans="1:25" x14ac:dyDescent="0.2">
      <c r="A2740" s="475">
        <f t="shared" si="42"/>
        <v>2736</v>
      </c>
      <c r="B2740" s="462">
        <v>0.51836120150738563</v>
      </c>
      <c r="C2740" s="461">
        <v>8313.954773842599</v>
      </c>
      <c r="D2740" s="462">
        <v>1.2201029311885285</v>
      </c>
      <c r="E2740" s="462">
        <v>0.48859988727329023</v>
      </c>
      <c r="F2740" s="516">
        <v>2024.65</v>
      </c>
      <c r="G2740" s="464">
        <v>394846656849.6507</v>
      </c>
      <c r="H2740" s="461">
        <v>43951545.325442761</v>
      </c>
      <c r="I2740" s="464">
        <v>735319927774.47644</v>
      </c>
      <c r="J2740" s="462">
        <v>0.18843884187879933</v>
      </c>
      <c r="K2740" s="464">
        <v>1250030509.0001805</v>
      </c>
      <c r="L2740" s="464">
        <v>0</v>
      </c>
      <c r="M2740" s="464">
        <v>286208960385.12274</v>
      </c>
      <c r="N2740" s="464">
        <v>62485352753.371994</v>
      </c>
      <c r="O2740" s="464">
        <v>35134.658256845447</v>
      </c>
      <c r="P2740" s="461">
        <v>443362.48413599521</v>
      </c>
      <c r="Q2740" s="461">
        <v>267465.13818641641</v>
      </c>
      <c r="R2740" s="464">
        <v>1531953203394.99</v>
      </c>
      <c r="S2740" s="462">
        <v>0.48338896574098894</v>
      </c>
      <c r="T2740" s="462">
        <v>0.32821941108060781</v>
      </c>
      <c r="U2740" s="461">
        <v>17.706864230135487</v>
      </c>
      <c r="V2740" s="464">
        <v>9384962881054.1523</v>
      </c>
      <c r="W2740" s="460">
        <v>2961.1826511590398</v>
      </c>
      <c r="X2740" s="463">
        <v>4.2521172037958251E-2</v>
      </c>
      <c r="Y2740" s="476">
        <v>2.0000000000000001E-4</v>
      </c>
    </row>
    <row r="2741" spans="1:25" x14ac:dyDescent="0.2">
      <c r="A2741" s="475">
        <f t="shared" si="42"/>
        <v>2737</v>
      </c>
      <c r="B2741" s="462">
        <v>0.47134394727026868</v>
      </c>
      <c r="C2741" s="461">
        <v>3841.2411874739009</v>
      </c>
      <c r="D2741" s="462">
        <v>0.66121460985746761</v>
      </c>
      <c r="E2741" s="462">
        <v>0.63025269442202492</v>
      </c>
      <c r="F2741" s="516">
        <v>2025.7</v>
      </c>
      <c r="G2741" s="464">
        <v>76636667821.13681</v>
      </c>
      <c r="H2741" s="461">
        <v>14800341.166932346</v>
      </c>
      <c r="I2741" s="464">
        <v>468544374252.52509</v>
      </c>
      <c r="J2741" s="462">
        <v>0.4339598202120647</v>
      </c>
      <c r="K2741" s="464">
        <v>25384037672.606892</v>
      </c>
      <c r="L2741" s="464">
        <v>21690515136.158646</v>
      </c>
      <c r="M2741" s="464">
        <v>28833763880.829197</v>
      </c>
      <c r="N2741" s="464">
        <v>20159977215.376949</v>
      </c>
      <c r="O2741" s="464">
        <v>15154.057990567222</v>
      </c>
      <c r="P2741" s="461">
        <v>169453.29521604243</v>
      </c>
      <c r="Q2741" s="461">
        <v>76222.03241689477</v>
      </c>
      <c r="R2741" s="464">
        <v>650031002377.04504</v>
      </c>
      <c r="S2741" s="462">
        <v>0.50989842168216837</v>
      </c>
      <c r="T2741" s="462">
        <v>0.39192642025188928</v>
      </c>
      <c r="U2741" s="461">
        <v>14.624691147088617</v>
      </c>
      <c r="V2741" s="464">
        <v>4258555443434.3394</v>
      </c>
      <c r="W2741" s="460">
        <v>1343.8785216321057</v>
      </c>
      <c r="X2741" s="463">
        <v>4.8056666637681017E-2</v>
      </c>
      <c r="Y2741" s="476">
        <v>2.0000000000000001E-4</v>
      </c>
    </row>
    <row r="2742" spans="1:25" x14ac:dyDescent="0.2">
      <c r="A2742" s="475">
        <f t="shared" si="42"/>
        <v>2738</v>
      </c>
      <c r="B2742" s="462">
        <v>0.51607535556879769</v>
      </c>
      <c r="C2742" s="461">
        <v>5607.644543338346</v>
      </c>
      <c r="D2742" s="462">
        <v>0.78017644351867166</v>
      </c>
      <c r="E2742" s="462">
        <v>0.46559690857291519</v>
      </c>
      <c r="F2742" s="516">
        <v>2023.75</v>
      </c>
      <c r="G2742" s="464">
        <v>505055933367.36932</v>
      </c>
      <c r="H2742" s="461">
        <v>19057199.048767578</v>
      </c>
      <c r="I2742" s="464">
        <v>493915727362.539</v>
      </c>
      <c r="J2742" s="462">
        <v>0.31935047656425075</v>
      </c>
      <c r="K2742" s="464">
        <v>14717798315.758478</v>
      </c>
      <c r="L2742" s="464">
        <v>0</v>
      </c>
      <c r="M2742" s="464">
        <v>352298445058.87714</v>
      </c>
      <c r="N2742" s="464">
        <v>35638727186.296028</v>
      </c>
      <c r="O2742" s="464">
        <v>31970.426185964632</v>
      </c>
      <c r="P2742" s="461">
        <v>250723.30077488505</v>
      </c>
      <c r="Q2742" s="461">
        <v>132303.99127546221</v>
      </c>
      <c r="R2742" s="464">
        <v>1258937741734.6487</v>
      </c>
      <c r="S2742" s="462">
        <v>0.59202333531529294</v>
      </c>
      <c r="T2742" s="462">
        <v>0.49095750831567708</v>
      </c>
      <c r="U2742" s="461">
        <v>17.864175007598803</v>
      </c>
      <c r="V2742" s="464">
        <v>12207863049036.068</v>
      </c>
      <c r="W2742" s="460">
        <v>3851.2038015046428</v>
      </c>
      <c r="X2742" s="463">
        <v>4.0485333803105782E-2</v>
      </c>
      <c r="Y2742" s="476">
        <v>2.0000000000000001E-4</v>
      </c>
    </row>
    <row r="2743" spans="1:25" x14ac:dyDescent="0.2">
      <c r="A2743" s="475">
        <f t="shared" si="42"/>
        <v>2739</v>
      </c>
      <c r="B2743" s="462">
        <v>0.34146579608134697</v>
      </c>
      <c r="C2743" s="461">
        <v>3942.4270240402316</v>
      </c>
      <c r="D2743" s="462">
        <v>0.52920250468495778</v>
      </c>
      <c r="E2743" s="462">
        <v>0.13017290149015925</v>
      </c>
      <c r="F2743" s="516">
        <v>2026.38</v>
      </c>
      <c r="G2743" s="464">
        <v>105027220382.73299</v>
      </c>
      <c r="H2743" s="461">
        <v>10719612.51518978</v>
      </c>
      <c r="I2743" s="464">
        <v>359606505375.82965</v>
      </c>
      <c r="J2743" s="462">
        <v>0.34146579608134697</v>
      </c>
      <c r="K2743" s="464">
        <v>22062048355.968853</v>
      </c>
      <c r="L2743" s="464">
        <v>21974548116.347366</v>
      </c>
      <c r="M2743" s="464">
        <v>49337046356.605217</v>
      </c>
      <c r="N2743" s="464">
        <v>22544854566.067448</v>
      </c>
      <c r="O2743" s="464">
        <v>31934.332142396761</v>
      </c>
      <c r="P2743" s="461">
        <v>196858.77400192484</v>
      </c>
      <c r="Q2743" s="461">
        <v>97932.93885248655</v>
      </c>
      <c r="R2743" s="464">
        <v>580357493535.54028</v>
      </c>
      <c r="S2743" s="462">
        <v>0.4746684364394117</v>
      </c>
      <c r="T2743" s="462">
        <v>0.32856733235493102</v>
      </c>
      <c r="U2743" s="461">
        <v>16.209260461707906</v>
      </c>
      <c r="V2743" s="464">
        <v>3460543975722.0957</v>
      </c>
      <c r="W2743" s="460">
        <v>1091.9925762134746</v>
      </c>
      <c r="X2743" s="463">
        <v>4.4356213848619166E-2</v>
      </c>
      <c r="Y2743" s="476">
        <v>2.0000000000000001E-4</v>
      </c>
    </row>
    <row r="2744" spans="1:25" x14ac:dyDescent="0.2">
      <c r="A2744" s="475">
        <f t="shared" si="42"/>
        <v>2740</v>
      </c>
      <c r="B2744" s="462">
        <v>0.37220989572259122</v>
      </c>
      <c r="C2744" s="461">
        <v>5611.1780604635733</v>
      </c>
      <c r="D2744" s="462">
        <v>0.67514497507378124</v>
      </c>
      <c r="E2744" s="462">
        <v>0.48422928570455176</v>
      </c>
      <c r="F2744" s="516">
        <v>2025.63</v>
      </c>
      <c r="G2744" s="464">
        <v>240173107414.24673</v>
      </c>
      <c r="H2744" s="461">
        <v>14536501.377093432</v>
      </c>
      <c r="I2744" s="464">
        <v>478161763572.47504</v>
      </c>
      <c r="J2744" s="462">
        <v>0.37220989572259122</v>
      </c>
      <c r="K2744" s="464">
        <v>41031423250.582809</v>
      </c>
      <c r="L2744" s="464">
        <v>101715853913.75655</v>
      </c>
      <c r="M2744" s="464">
        <v>87026126208.053635</v>
      </c>
      <c r="N2744" s="464">
        <v>11719373790.486391</v>
      </c>
      <c r="O2744" s="464">
        <v>24201.566602415412</v>
      </c>
      <c r="P2744" s="461">
        <v>128240.37199048512</v>
      </c>
      <c r="Q2744" s="461">
        <v>48498.420542809516</v>
      </c>
      <c r="R2744" s="464">
        <v>873637272982.73669</v>
      </c>
      <c r="S2744" s="462">
        <v>0.54834978372809773</v>
      </c>
      <c r="T2744" s="462">
        <v>0.45342830150052066</v>
      </c>
      <c r="U2744" s="461">
        <v>16.451065456986885</v>
      </c>
      <c r="V2744" s="464">
        <v>7193980053811.2393</v>
      </c>
      <c r="W2744" s="460">
        <v>2271.2633590648525</v>
      </c>
      <c r="X2744" s="463">
        <v>4.4170614538306424E-2</v>
      </c>
      <c r="Y2744" s="476">
        <v>2.0000000000000001E-4</v>
      </c>
    </row>
    <row r="2745" spans="1:25" x14ac:dyDescent="0.2">
      <c r="A2745" s="475">
        <f t="shared" si="42"/>
        <v>2741</v>
      </c>
      <c r="B2745" s="462">
        <v>0.45881135499298364</v>
      </c>
      <c r="C2745" s="461">
        <v>2988.6164004094303</v>
      </c>
      <c r="D2745" s="462">
        <v>1.0223746140799899</v>
      </c>
      <c r="E2745" s="462">
        <v>0.62124722502120455</v>
      </c>
      <c r="F2745" s="516">
        <v>2023.75</v>
      </c>
      <c r="G2745" s="464">
        <v>299419278024.39948</v>
      </c>
      <c r="H2745" s="461">
        <v>33298911.974783123</v>
      </c>
      <c r="I2745" s="464">
        <v>714419498941.01245</v>
      </c>
      <c r="J2745" s="462">
        <v>0.30060371844609257</v>
      </c>
      <c r="K2745" s="464">
        <v>12887399987.769791</v>
      </c>
      <c r="L2745" s="464">
        <v>0</v>
      </c>
      <c r="M2745" s="464">
        <v>255798647644.02426</v>
      </c>
      <c r="N2745" s="464">
        <v>36025063480.333557</v>
      </c>
      <c r="O2745" s="464">
        <v>43367.747243597347</v>
      </c>
      <c r="P2745" s="461">
        <v>269604.51755641354</v>
      </c>
      <c r="Q2745" s="461">
        <v>141326.50972209792</v>
      </c>
      <c r="R2745" s="464">
        <v>1286829431721.5969</v>
      </c>
      <c r="S2745" s="462">
        <v>0.50398706245528735</v>
      </c>
      <c r="T2745" s="462">
        <v>0.36845825130993531</v>
      </c>
      <c r="U2745" s="461">
        <v>16.747033718464984</v>
      </c>
      <c r="V2745" s="464">
        <v>8785792921308.9717</v>
      </c>
      <c r="W2745" s="460">
        <v>2771.7887225658751</v>
      </c>
      <c r="X2745" s="463">
        <v>4.3365298258582173E-2</v>
      </c>
      <c r="Y2745" s="476">
        <v>2.0000000000000001E-4</v>
      </c>
    </row>
    <row r="2746" spans="1:25" x14ac:dyDescent="0.2">
      <c r="A2746" s="475">
        <f t="shared" si="42"/>
        <v>2742</v>
      </c>
      <c r="B2746" s="462">
        <v>0.69967957510753009</v>
      </c>
      <c r="C2746" s="461">
        <v>2239.4659096781825</v>
      </c>
      <c r="D2746" s="462">
        <v>0.61685290608052545</v>
      </c>
      <c r="E2746" s="462">
        <v>0.63147922113206034</v>
      </c>
      <c r="F2746" s="516">
        <v>2025</v>
      </c>
      <c r="G2746" s="464">
        <v>130110322846.81177</v>
      </c>
      <c r="H2746" s="461">
        <v>13238753.254304988</v>
      </c>
      <c r="I2746" s="464">
        <v>360343043815.67438</v>
      </c>
      <c r="J2746" s="462">
        <v>0.27767750464676677</v>
      </c>
      <c r="K2746" s="464">
        <v>22231825374.818062</v>
      </c>
      <c r="L2746" s="464">
        <v>39605835629.928452</v>
      </c>
      <c r="M2746" s="464">
        <v>97498319486.435623</v>
      </c>
      <c r="N2746" s="464">
        <v>31844548159.063965</v>
      </c>
      <c r="O2746" s="464">
        <v>35643.537322610922</v>
      </c>
      <c r="P2746" s="461">
        <v>213675.92397924722</v>
      </c>
      <c r="Q2746" s="461">
        <v>108456.08010394673</v>
      </c>
      <c r="R2746" s="464">
        <v>693068639966.90869</v>
      </c>
      <c r="S2746" s="462">
        <v>0.4944393907588584</v>
      </c>
      <c r="T2746" s="462">
        <v>0.31218632752877334</v>
      </c>
      <c r="U2746" s="461">
        <v>16.444739706212367</v>
      </c>
      <c r="V2746" s="464">
        <v>4086715907033.8462</v>
      </c>
      <c r="W2746" s="460">
        <v>1289.9121637470575</v>
      </c>
      <c r="X2746" s="463">
        <v>4.2404226134008016E-2</v>
      </c>
      <c r="Y2746" s="476">
        <v>2.0000000000000001E-4</v>
      </c>
    </row>
    <row r="2747" spans="1:25" x14ac:dyDescent="0.2">
      <c r="A2747" s="475">
        <f t="shared" si="42"/>
        <v>2743</v>
      </c>
      <c r="B2747" s="462">
        <v>0.50879080484309547</v>
      </c>
      <c r="C2747" s="461">
        <v>8023.2103202522376</v>
      </c>
      <c r="D2747" s="462">
        <v>0.67171047691407804</v>
      </c>
      <c r="E2747" s="462">
        <v>5.6078396859283342E-2</v>
      </c>
      <c r="F2747" s="516">
        <v>2024.99</v>
      </c>
      <c r="G2747" s="464">
        <v>208526189909.15417</v>
      </c>
      <c r="H2747" s="461">
        <v>14600998.967346903</v>
      </c>
      <c r="I2747" s="464">
        <v>481131208792.22961</v>
      </c>
      <c r="J2747" s="462">
        <v>0.47942376282992727</v>
      </c>
      <c r="K2747" s="464">
        <v>78238149.527744308</v>
      </c>
      <c r="L2747" s="464">
        <v>0</v>
      </c>
      <c r="M2747" s="464">
        <v>255888588519.94162</v>
      </c>
      <c r="N2747" s="464">
        <v>55826319851.888046</v>
      </c>
      <c r="O2747" s="464">
        <v>30153.89229752672</v>
      </c>
      <c r="P2747" s="461">
        <v>376692.73711492552</v>
      </c>
      <c r="Q2747" s="461">
        <v>230393.7703518905</v>
      </c>
      <c r="R2747" s="464">
        <v>1162033153864.3435</v>
      </c>
      <c r="S2747" s="462">
        <v>0.63933545143178427</v>
      </c>
      <c r="T2747" s="462">
        <v>0.33767254400726399</v>
      </c>
      <c r="U2747" s="461">
        <v>16.188245650936576</v>
      </c>
      <c r="V2747" s="464">
        <v>6980255257782.7441</v>
      </c>
      <c r="W2747" s="460">
        <v>2203.9592647561117</v>
      </c>
      <c r="X2747" s="463">
        <v>4.5286629792397587E-2</v>
      </c>
      <c r="Y2747" s="476">
        <v>2.0000000000000001E-4</v>
      </c>
    </row>
    <row r="2748" spans="1:25" x14ac:dyDescent="0.2">
      <c r="A2748" s="475">
        <f t="shared" si="42"/>
        <v>2744</v>
      </c>
      <c r="B2748" s="462">
        <v>0.52553254160984797</v>
      </c>
      <c r="C2748" s="461">
        <v>1746.8651162321407</v>
      </c>
      <c r="D2748" s="462">
        <v>0.83387680298823197</v>
      </c>
      <c r="E2748" s="462">
        <v>0.35105649491106877</v>
      </c>
      <c r="F2748" s="516">
        <v>2025.21</v>
      </c>
      <c r="G2748" s="464">
        <v>150270184455.33188</v>
      </c>
      <c r="H2748" s="461">
        <v>22575377.500187192</v>
      </c>
      <c r="I2748" s="464">
        <v>598565798941.57202</v>
      </c>
      <c r="J2748" s="462">
        <v>0.45728700608232586</v>
      </c>
      <c r="K2748" s="464">
        <v>15374978978.988981</v>
      </c>
      <c r="L2748" s="464">
        <v>36503205424.757835</v>
      </c>
      <c r="M2748" s="464">
        <v>139850932567.59091</v>
      </c>
      <c r="N2748" s="464">
        <v>30985679043.013687</v>
      </c>
      <c r="O2748" s="464">
        <v>25493.030700122839</v>
      </c>
      <c r="P2748" s="461">
        <v>258696.38575261133</v>
      </c>
      <c r="Q2748" s="461">
        <v>137077.54796086598</v>
      </c>
      <c r="R2748" s="464">
        <v>1096508919367.114</v>
      </c>
      <c r="S2748" s="462">
        <v>0.59272667885896424</v>
      </c>
      <c r="T2748" s="462">
        <v>0.32546151607796364</v>
      </c>
      <c r="U2748" s="461">
        <v>15.46096187563858</v>
      </c>
      <c r="V2748" s="464">
        <v>6265296202963.9775</v>
      </c>
      <c r="W2748" s="460">
        <v>1978.3870854509732</v>
      </c>
      <c r="X2748" s="463">
        <v>4.55285053483616E-2</v>
      </c>
      <c r="Y2748" s="476">
        <v>2.0000000000000001E-4</v>
      </c>
    </row>
    <row r="2749" spans="1:25" x14ac:dyDescent="0.2">
      <c r="A2749" s="475">
        <f t="shared" si="42"/>
        <v>2745</v>
      </c>
      <c r="B2749" s="462">
        <v>0.55462340622542072</v>
      </c>
      <c r="C2749" s="461">
        <v>2262.1971713947369</v>
      </c>
      <c r="D2749" s="462">
        <v>0.67554524979474906</v>
      </c>
      <c r="E2749" s="462">
        <v>0.3959227697597994</v>
      </c>
      <c r="F2749" s="516">
        <v>2024.79</v>
      </c>
      <c r="G2749" s="464">
        <v>307895041830.74323</v>
      </c>
      <c r="H2749" s="461">
        <v>15532589.421759723</v>
      </c>
      <c r="I2749" s="464">
        <v>383264972220.18164</v>
      </c>
      <c r="J2749" s="462">
        <v>0.25095546176760453</v>
      </c>
      <c r="K2749" s="464">
        <v>10111456337.825737</v>
      </c>
      <c r="L2749" s="464">
        <v>0</v>
      </c>
      <c r="M2749" s="464">
        <v>260506156878.474</v>
      </c>
      <c r="N2749" s="464">
        <v>64576829835.89402</v>
      </c>
      <c r="O2749" s="464">
        <v>30091.336509415309</v>
      </c>
      <c r="P2749" s="461">
        <v>377461.82259956247</v>
      </c>
      <c r="Q2749" s="461">
        <v>230887.1553222104</v>
      </c>
      <c r="R2749" s="464">
        <v>1047666340040.7253</v>
      </c>
      <c r="S2749" s="462">
        <v>0.55765610215727934</v>
      </c>
      <c r="T2749" s="462">
        <v>0.35499657257493789</v>
      </c>
      <c r="U2749" s="461">
        <v>17.943767467769788</v>
      </c>
      <c r="V2749" s="464">
        <v>7292461246902.8984</v>
      </c>
      <c r="W2749" s="460">
        <v>2300.0153076075308</v>
      </c>
      <c r="X2749" s="463">
        <v>4.1004002329280545E-2</v>
      </c>
      <c r="Y2749" s="476">
        <v>2.0000000000000001E-4</v>
      </c>
    </row>
    <row r="2750" spans="1:25" x14ac:dyDescent="0.2">
      <c r="A2750" s="475">
        <f t="shared" si="42"/>
        <v>2746</v>
      </c>
      <c r="B2750" s="462">
        <v>0.3894877586676222</v>
      </c>
      <c r="C2750" s="461">
        <v>3407.2021425412604</v>
      </c>
      <c r="D2750" s="462">
        <v>0.90730639346122721</v>
      </c>
      <c r="E2750" s="462">
        <v>0.31178974224275247</v>
      </c>
      <c r="F2750" s="516">
        <v>2024.28</v>
      </c>
      <c r="G2750" s="464">
        <v>289741058655.09229</v>
      </c>
      <c r="H2750" s="461">
        <v>25464940.862018704</v>
      </c>
      <c r="I2750" s="464">
        <v>573464672833.59961</v>
      </c>
      <c r="J2750" s="462">
        <v>0.19898474655475062</v>
      </c>
      <c r="K2750" s="464">
        <v>13720864146.058439</v>
      </c>
      <c r="L2750" s="464">
        <v>0</v>
      </c>
      <c r="M2750" s="464">
        <v>322701094011.9989</v>
      </c>
      <c r="N2750" s="464">
        <v>89690921022.581772</v>
      </c>
      <c r="O2750" s="464">
        <v>33417.440913630679</v>
      </c>
      <c r="P2750" s="461">
        <v>479943.58602260391</v>
      </c>
      <c r="Q2750" s="461">
        <v>304546.27894925023</v>
      </c>
      <c r="R2750" s="464">
        <v>1438012103748.1226</v>
      </c>
      <c r="S2750" s="462">
        <v>0.51734863754066396</v>
      </c>
      <c r="T2750" s="462">
        <v>0.26947409669339062</v>
      </c>
      <c r="U2750" s="461">
        <v>17.450762955787415</v>
      </c>
      <c r="V2750" s="464">
        <v>7369986311935.5791</v>
      </c>
      <c r="W2750" s="460">
        <v>2325.3043520986976</v>
      </c>
      <c r="X2750" s="463">
        <v>4.2427014043459096E-2</v>
      </c>
      <c r="Y2750" s="476">
        <v>2.0000000000000001E-4</v>
      </c>
    </row>
    <row r="2751" spans="1:25" x14ac:dyDescent="0.2">
      <c r="A2751" s="475">
        <f t="shared" si="42"/>
        <v>2747</v>
      </c>
      <c r="B2751" s="462">
        <v>0.44910489353070204</v>
      </c>
      <c r="C2751" s="461">
        <v>4494.2494959902278</v>
      </c>
      <c r="D2751" s="462">
        <v>0.97053921474562221</v>
      </c>
      <c r="E2751" s="462">
        <v>0.425769197850563</v>
      </c>
      <c r="F2751" s="516">
        <v>2027.12</v>
      </c>
      <c r="G2751" s="464">
        <v>128317987829.94284</v>
      </c>
      <c r="H2751" s="461">
        <v>28531673.385458078</v>
      </c>
      <c r="I2751" s="464">
        <v>644331051076.66626</v>
      </c>
      <c r="J2751" s="462">
        <v>0.34356209536874083</v>
      </c>
      <c r="K2751" s="464">
        <v>60615348639.019424</v>
      </c>
      <c r="L2751" s="464">
        <v>77994101944.836258</v>
      </c>
      <c r="M2751" s="464">
        <v>0</v>
      </c>
      <c r="N2751" s="464">
        <v>29666247774.75</v>
      </c>
      <c r="O2751" s="464">
        <v>15062.344381960082</v>
      </c>
      <c r="P2751" s="461">
        <v>243195.10464705341</v>
      </c>
      <c r="Q2751" s="461">
        <v>123165.93263962853</v>
      </c>
      <c r="R2751" s="464">
        <v>947908295672.26147</v>
      </c>
      <c r="S2751" s="462">
        <v>0.44725526134696575</v>
      </c>
      <c r="T2751" s="462">
        <v>0.32641896641622081</v>
      </c>
      <c r="U2751" s="461">
        <v>15.239073619747519</v>
      </c>
      <c r="V2751" s="464">
        <v>5240687392489.0859</v>
      </c>
      <c r="W2751" s="460">
        <v>1654.5605472028899</v>
      </c>
      <c r="X2751" s="463">
        <v>4.7859707958301141E-2</v>
      </c>
      <c r="Y2751" s="476">
        <v>2.0000000000000001E-4</v>
      </c>
    </row>
    <row r="2752" spans="1:25" x14ac:dyDescent="0.2">
      <c r="A2752" s="475">
        <f t="shared" si="42"/>
        <v>2748</v>
      </c>
      <c r="B2752" s="462">
        <v>0.439127849158647</v>
      </c>
      <c r="C2752" s="461">
        <v>1905.6150696265995</v>
      </c>
      <c r="D2752" s="462">
        <v>0.64956540915438776</v>
      </c>
      <c r="E2752" s="462">
        <v>0.34125765546622883</v>
      </c>
      <c r="F2752" s="516">
        <v>2026.13</v>
      </c>
      <c r="G2752" s="464">
        <v>114030437625.16382</v>
      </c>
      <c r="H2752" s="461">
        <v>15092456.435136331</v>
      </c>
      <c r="I2752" s="464">
        <v>437681733080.71802</v>
      </c>
      <c r="J2752" s="462">
        <v>0.41337101220916561</v>
      </c>
      <c r="K2752" s="464">
        <v>25969112471.671616</v>
      </c>
      <c r="L2752" s="464">
        <v>36015223622.703453</v>
      </c>
      <c r="M2752" s="464">
        <v>66600497075.703606</v>
      </c>
      <c r="N2752" s="464">
        <v>26082972790.015163</v>
      </c>
      <c r="O2752" s="464">
        <v>37962.381975337863</v>
      </c>
      <c r="P2752" s="461">
        <v>207467.6953246019</v>
      </c>
      <c r="Q2752" s="461">
        <v>103351.33314218672</v>
      </c>
      <c r="R2752" s="464">
        <v>720989779244.49756</v>
      </c>
      <c r="S2752" s="462">
        <v>0.53294476280656855</v>
      </c>
      <c r="T2752" s="462">
        <v>0.33585225043201794</v>
      </c>
      <c r="U2752" s="461">
        <v>15.66812625997496</v>
      </c>
      <c r="V2752" s="464">
        <v>4252858626921.0049</v>
      </c>
      <c r="W2752" s="460">
        <v>1341.9502249110863</v>
      </c>
      <c r="X2752" s="463">
        <v>4.5679696227895715E-2</v>
      </c>
      <c r="Y2752" s="476">
        <v>2.0000000000000001E-4</v>
      </c>
    </row>
    <row r="2753" spans="1:25" x14ac:dyDescent="0.2">
      <c r="A2753" s="475">
        <f t="shared" si="42"/>
        <v>2749</v>
      </c>
      <c r="B2753" s="462">
        <v>0.62546311941754662</v>
      </c>
      <c r="C2753" s="461">
        <v>11057.350045413747</v>
      </c>
      <c r="D2753" s="462">
        <v>1.0792212594060837</v>
      </c>
      <c r="E2753" s="462">
        <v>0.5910810678958327</v>
      </c>
      <c r="F2753" s="516">
        <v>2024.31</v>
      </c>
      <c r="G2753" s="464">
        <v>287970836093.50256</v>
      </c>
      <c r="H2753" s="461">
        <v>26855116.662086453</v>
      </c>
      <c r="I2753" s="464">
        <v>676134509822.92175</v>
      </c>
      <c r="J2753" s="462">
        <v>0.29696972359060392</v>
      </c>
      <c r="K2753" s="464">
        <v>11494132911.316362</v>
      </c>
      <c r="L2753" s="464">
        <v>0</v>
      </c>
      <c r="M2753" s="464">
        <v>285963834406.6167</v>
      </c>
      <c r="N2753" s="464">
        <v>30466414619.540993</v>
      </c>
      <c r="O2753" s="464">
        <v>34016.986846973756</v>
      </c>
      <c r="P2753" s="461">
        <v>197159.76550119661</v>
      </c>
      <c r="Q2753" s="461">
        <v>109603.70483957625</v>
      </c>
      <c r="R2753" s="464">
        <v>1425174404605.2671</v>
      </c>
      <c r="S2753" s="462">
        <v>0.54575097777087633</v>
      </c>
      <c r="T2753" s="462">
        <v>0.30473135632125364</v>
      </c>
      <c r="U2753" s="461">
        <v>16.947784615967386</v>
      </c>
      <c r="V2753" s="464">
        <v>7924072208962.8369</v>
      </c>
      <c r="W2753" s="460">
        <v>2501.4330442909745</v>
      </c>
      <c r="X2753" s="463">
        <v>4.4248046400297968E-2</v>
      </c>
      <c r="Y2753" s="476">
        <v>2.0000000000000001E-4</v>
      </c>
    </row>
    <row r="2754" spans="1:25" x14ac:dyDescent="0.2">
      <c r="A2754" s="475">
        <f t="shared" si="42"/>
        <v>2750</v>
      </c>
      <c r="B2754" s="462">
        <v>0.55582192622076843</v>
      </c>
      <c r="C2754" s="461">
        <v>4804.0991408199925</v>
      </c>
      <c r="D2754" s="462">
        <v>0.77712377980962466</v>
      </c>
      <c r="E2754" s="462">
        <v>0.48342746744809179</v>
      </c>
      <c r="F2754" s="516">
        <v>2027.2</v>
      </c>
      <c r="G2754" s="464">
        <v>87006658229.921463</v>
      </c>
      <c r="H2754" s="461">
        <v>19193319.064813521</v>
      </c>
      <c r="I2754" s="464">
        <v>444899941924.04968</v>
      </c>
      <c r="J2754" s="462">
        <v>0.21559804731646015</v>
      </c>
      <c r="K2754" s="464">
        <v>40070580444.531784</v>
      </c>
      <c r="L2754" s="464">
        <v>82319226047.083694</v>
      </c>
      <c r="M2754" s="464">
        <v>0</v>
      </c>
      <c r="N2754" s="464">
        <v>41989523832.592216</v>
      </c>
      <c r="O2754" s="464">
        <v>26776.998731336134</v>
      </c>
      <c r="P2754" s="461">
        <v>273657.46552867279</v>
      </c>
      <c r="Q2754" s="461">
        <v>149308.77810513671</v>
      </c>
      <c r="R2754" s="464">
        <v>712635014920.98511</v>
      </c>
      <c r="S2754" s="462">
        <v>0.38257265287357556</v>
      </c>
      <c r="T2754" s="462">
        <v>0.22892853829004961</v>
      </c>
      <c r="U2754" s="461">
        <v>15.836670109728459</v>
      </c>
      <c r="V2754" s="464">
        <v>2916410968020.1504</v>
      </c>
      <c r="W2754" s="460">
        <v>919.75963576587822</v>
      </c>
      <c r="X2754" s="463">
        <v>4.5264537056975931E-2</v>
      </c>
      <c r="Y2754" s="476">
        <v>2.0000000000000001E-4</v>
      </c>
    </row>
    <row r="2755" spans="1:25" x14ac:dyDescent="0.2">
      <c r="A2755" s="475">
        <f t="shared" si="42"/>
        <v>2751</v>
      </c>
      <c r="B2755" s="462">
        <v>0.50274761885398689</v>
      </c>
      <c r="C2755" s="461">
        <v>4795.8350401510479</v>
      </c>
      <c r="D2755" s="462">
        <v>0.9874808877849548</v>
      </c>
      <c r="E2755" s="462">
        <v>0.38149430577138466</v>
      </c>
      <c r="F2755" s="516">
        <v>2027.04</v>
      </c>
      <c r="G2755" s="464">
        <v>128681365953.8029</v>
      </c>
      <c r="H2755" s="461">
        <v>28888730.750773519</v>
      </c>
      <c r="I2755" s="464">
        <v>553208198263.66174</v>
      </c>
      <c r="J2755" s="462">
        <v>0.16797336817219133</v>
      </c>
      <c r="K2755" s="464">
        <v>25091980565.207684</v>
      </c>
      <c r="L2755" s="464">
        <v>71422058324.611084</v>
      </c>
      <c r="M2755" s="464">
        <v>0</v>
      </c>
      <c r="N2755" s="464">
        <v>74623279994.47467</v>
      </c>
      <c r="O2755" s="464">
        <v>30829.739675590987</v>
      </c>
      <c r="P2755" s="461">
        <v>460468.98332306591</v>
      </c>
      <c r="Q2755" s="461">
        <v>286957.92806204536</v>
      </c>
      <c r="R2755" s="464">
        <v>915360776105.86572</v>
      </c>
      <c r="S2755" s="462">
        <v>0.35658859122450909</v>
      </c>
      <c r="T2755" s="462">
        <v>0.22402239879184055</v>
      </c>
      <c r="U2755" s="461">
        <v>16.651586048274279</v>
      </c>
      <c r="V2755" s="464">
        <v>3695510771399.7788</v>
      </c>
      <c r="W2755" s="460">
        <v>1166.1291963709805</v>
      </c>
      <c r="X2755" s="463">
        <v>4.4358296832682109E-2</v>
      </c>
      <c r="Y2755" s="476">
        <v>2.0000000000000001E-4</v>
      </c>
    </row>
    <row r="2756" spans="1:25" x14ac:dyDescent="0.2">
      <c r="A2756" s="475">
        <f t="shared" si="42"/>
        <v>2752</v>
      </c>
      <c r="B2756" s="462">
        <v>0.24633862428444103</v>
      </c>
      <c r="C2756" s="461">
        <v>3297.4852084010608</v>
      </c>
      <c r="D2756" s="462">
        <v>1.0284356611149863</v>
      </c>
      <c r="E2756" s="462">
        <v>0.35624832996918243</v>
      </c>
      <c r="F2756" s="516">
        <v>2024.99</v>
      </c>
      <c r="G2756" s="464">
        <v>242984108990.2457</v>
      </c>
      <c r="H2756" s="461">
        <v>32859866.354974702</v>
      </c>
      <c r="I2756" s="464">
        <v>694034270365.24377</v>
      </c>
      <c r="J2756" s="462">
        <v>0.24633862428444098</v>
      </c>
      <c r="K2756" s="464">
        <v>18385723562.192783</v>
      </c>
      <c r="L2756" s="464">
        <v>0</v>
      </c>
      <c r="M2756" s="464">
        <v>331397509701.716</v>
      </c>
      <c r="N2756" s="464">
        <v>41241350401.429565</v>
      </c>
      <c r="O2756" s="464">
        <v>35188.077170891986</v>
      </c>
      <c r="P2756" s="461">
        <v>295987.4899133757</v>
      </c>
      <c r="Q2756" s="461">
        <v>160572.05740015485</v>
      </c>
      <c r="R2756" s="464">
        <v>1623616140111.0796</v>
      </c>
      <c r="S2756" s="462">
        <v>0.54542939635961607</v>
      </c>
      <c r="T2756" s="462">
        <v>0.22219736051992486</v>
      </c>
      <c r="U2756" s="461">
        <v>16.978498672780358</v>
      </c>
      <c r="V2756" s="464">
        <v>6597719287113.4111</v>
      </c>
      <c r="W2756" s="460">
        <v>2081.5085439592358</v>
      </c>
      <c r="X2756" s="463">
        <v>4.3873644239867206E-2</v>
      </c>
      <c r="Y2756" s="476">
        <v>2.0000000000000001E-4</v>
      </c>
    </row>
    <row r="2757" spans="1:25" x14ac:dyDescent="0.2">
      <c r="A2757" s="475">
        <f t="shared" si="42"/>
        <v>2753</v>
      </c>
      <c r="B2757" s="462">
        <v>0.42860369277405591</v>
      </c>
      <c r="C2757" s="461">
        <v>1500</v>
      </c>
      <c r="D2757" s="462">
        <v>0.63715172159900002</v>
      </c>
      <c r="E2757" s="462">
        <v>0.45600273275549352</v>
      </c>
      <c r="F2757" s="516">
        <v>2025.83</v>
      </c>
      <c r="G2757" s="464">
        <v>178731514938.24075</v>
      </c>
      <c r="H2757" s="461">
        <v>14639671.814191006</v>
      </c>
      <c r="I2757" s="464">
        <v>466332010964.3714</v>
      </c>
      <c r="J2757" s="462">
        <v>0.42860369277405597</v>
      </c>
      <c r="K2757" s="464">
        <v>33126305412.241562</v>
      </c>
      <c r="L2757" s="464">
        <v>43092551358.36956</v>
      </c>
      <c r="M2757" s="464">
        <v>97195349084.887253</v>
      </c>
      <c r="N2757" s="464">
        <v>46980088407.394875</v>
      </c>
      <c r="O2757" s="464">
        <v>26265.929230707094</v>
      </c>
      <c r="P2757" s="461">
        <v>307221.25786420604</v>
      </c>
      <c r="Q2757" s="461">
        <v>177763.44322837019</v>
      </c>
      <c r="R2757" s="464">
        <v>891909730216.50757</v>
      </c>
      <c r="S2757" s="462">
        <v>0.56178719264614663</v>
      </c>
      <c r="T2757" s="462">
        <v>0.4061232745284315</v>
      </c>
      <c r="U2757" s="461">
        <v>15.83739926445619</v>
      </c>
      <c r="V2757" s="464">
        <v>6330285352730.4014</v>
      </c>
      <c r="W2757" s="460">
        <v>1998.122567997983</v>
      </c>
      <c r="X2757" s="463">
        <v>4.5925343258909471E-2</v>
      </c>
      <c r="Y2757" s="476">
        <v>2.0000000000000001E-4</v>
      </c>
    </row>
    <row r="2758" spans="1:25" x14ac:dyDescent="0.2">
      <c r="A2758" s="475">
        <f t="shared" si="42"/>
        <v>2754</v>
      </c>
      <c r="B2758" s="462">
        <v>0.52816542198065708</v>
      </c>
      <c r="C2758" s="461">
        <v>6046.1540395456695</v>
      </c>
      <c r="D2758" s="462">
        <v>0.90900481165920677</v>
      </c>
      <c r="E2758" s="462">
        <v>0.32043746223784397</v>
      </c>
      <c r="F2758" s="516">
        <v>2027.02</v>
      </c>
      <c r="G2758" s="464">
        <v>69908560413.881943</v>
      </c>
      <c r="H2758" s="461">
        <v>25160791.039365362</v>
      </c>
      <c r="I2758" s="464">
        <v>661554067047.06653</v>
      </c>
      <c r="J2758" s="462">
        <v>0.35452906692559338</v>
      </c>
      <c r="K2758" s="464">
        <v>46731352393.300003</v>
      </c>
      <c r="L2758" s="464">
        <v>57707160955.960297</v>
      </c>
      <c r="M2758" s="464">
        <v>0</v>
      </c>
      <c r="N2758" s="464">
        <v>64808600873.739372</v>
      </c>
      <c r="O2758" s="464">
        <v>26059.084595493958</v>
      </c>
      <c r="P2758" s="461">
        <v>396543.44163670921</v>
      </c>
      <c r="Q2758" s="461">
        <v>239432.65764410191</v>
      </c>
      <c r="R2758" s="464">
        <v>911597000292.37158</v>
      </c>
      <c r="S2758" s="462">
        <v>0.41701499630616495</v>
      </c>
      <c r="T2758" s="462">
        <v>0.29289626269667879</v>
      </c>
      <c r="U2758" s="461">
        <v>14.342965044214933</v>
      </c>
      <c r="V2758" s="464">
        <v>4250016747126.8081</v>
      </c>
      <c r="W2758" s="460">
        <v>1340.608269312685</v>
      </c>
      <c r="X2758" s="463">
        <v>5.0142325107527752E-2</v>
      </c>
      <c r="Y2758" s="476">
        <v>2.0000000000000001E-4</v>
      </c>
    </row>
    <row r="2759" spans="1:25" x14ac:dyDescent="0.2">
      <c r="A2759" s="475">
        <f t="shared" ref="A2759:A2822" si="43">A2758+1</f>
        <v>2755</v>
      </c>
      <c r="B2759" s="462">
        <v>0.56143245667691455</v>
      </c>
      <c r="C2759" s="461">
        <v>1500</v>
      </c>
      <c r="D2759" s="462">
        <v>0.73164349756321712</v>
      </c>
      <c r="E2759" s="462">
        <v>0.35862591173592906</v>
      </c>
      <c r="F2759" s="516">
        <v>2025.36</v>
      </c>
      <c r="G2759" s="464">
        <v>126994432376.24977</v>
      </c>
      <c r="H2759" s="461">
        <v>18295262.505358685</v>
      </c>
      <c r="I2759" s="464">
        <v>493878357828.70007</v>
      </c>
      <c r="J2759" s="462">
        <v>0.37375058747220935</v>
      </c>
      <c r="K2759" s="464">
        <v>37957857997.583481</v>
      </c>
      <c r="L2759" s="464">
        <v>40348396827.086639</v>
      </c>
      <c r="M2759" s="464">
        <v>100218040481.82765</v>
      </c>
      <c r="N2759" s="464">
        <v>57909940140.465324</v>
      </c>
      <c r="O2759" s="464">
        <v>28303.526513382527</v>
      </c>
      <c r="P2759" s="461">
        <v>367702.29244496359</v>
      </c>
      <c r="Q2759" s="461">
        <v>221807.66147466085</v>
      </c>
      <c r="R2759" s="464">
        <v>894504584299.19995</v>
      </c>
      <c r="S2759" s="462">
        <v>0.50906445064427264</v>
      </c>
      <c r="T2759" s="462">
        <v>0.30233253695161189</v>
      </c>
      <c r="U2759" s="461">
        <v>15.675437075540792</v>
      </c>
      <c r="V2759" s="464">
        <v>4808850066021.4854</v>
      </c>
      <c r="W2759" s="460">
        <v>1517.4890826886897</v>
      </c>
      <c r="X2759" s="463">
        <v>4.5190280535868863E-2</v>
      </c>
      <c r="Y2759" s="476">
        <v>2.0000000000000001E-4</v>
      </c>
    </row>
    <row r="2760" spans="1:25" x14ac:dyDescent="0.2">
      <c r="A2760" s="475">
        <f t="shared" si="43"/>
        <v>2756</v>
      </c>
      <c r="B2760" s="462">
        <v>0.48142148209443086</v>
      </c>
      <c r="C2760" s="461">
        <v>6516.4182066991489</v>
      </c>
      <c r="D2760" s="462">
        <v>0.802432332110249</v>
      </c>
      <c r="E2760" s="462">
        <v>0.46401351168446936</v>
      </c>
      <c r="F2760" s="516">
        <v>2025.36</v>
      </c>
      <c r="G2760" s="464">
        <v>192476459047.22098</v>
      </c>
      <c r="H2760" s="461">
        <v>19544778.230468936</v>
      </c>
      <c r="I2760" s="464">
        <v>501034260803.84271</v>
      </c>
      <c r="J2760" s="462">
        <v>0.34011270966569007</v>
      </c>
      <c r="K2760" s="464">
        <v>14233229021.206474</v>
      </c>
      <c r="L2760" s="464">
        <v>0</v>
      </c>
      <c r="M2760" s="464">
        <v>98512586396.025162</v>
      </c>
      <c r="N2760" s="464">
        <v>30923202782.711376</v>
      </c>
      <c r="O2760" s="464">
        <v>32353.662298747797</v>
      </c>
      <c r="P2760" s="461">
        <v>235865.26183690276</v>
      </c>
      <c r="Q2760" s="461">
        <v>121020.69462404633</v>
      </c>
      <c r="R2760" s="464">
        <v>921696821928.47058</v>
      </c>
      <c r="S2760" s="462">
        <v>0.52659126319823446</v>
      </c>
      <c r="T2760" s="462">
        <v>0.33787478192271564</v>
      </c>
      <c r="U2760" s="461">
        <v>16.623510211086661</v>
      </c>
      <c r="V2760" s="464">
        <v>5615992557075.5137</v>
      </c>
      <c r="W2760" s="460">
        <v>1771.7901832216346</v>
      </c>
      <c r="X2760" s="463">
        <v>4.4530142402501666E-2</v>
      </c>
      <c r="Y2760" s="476">
        <v>2.0000000000000001E-4</v>
      </c>
    </row>
    <row r="2761" spans="1:25" x14ac:dyDescent="0.2">
      <c r="A2761" s="475">
        <f t="shared" si="43"/>
        <v>2757</v>
      </c>
      <c r="B2761" s="462">
        <v>0.49595266037855834</v>
      </c>
      <c r="C2761" s="461">
        <v>5266.5199319788971</v>
      </c>
      <c r="D2761" s="462">
        <v>0.75190090264704112</v>
      </c>
      <c r="E2761" s="462">
        <v>0.30743429642198417</v>
      </c>
      <c r="F2761" s="516">
        <v>2026.15</v>
      </c>
      <c r="G2761" s="464">
        <v>92852958757.710953</v>
      </c>
      <c r="H2761" s="461">
        <v>17707194.81055551</v>
      </c>
      <c r="I2761" s="464">
        <v>490416389791.29761</v>
      </c>
      <c r="J2761" s="462">
        <v>0.42428556259810735</v>
      </c>
      <c r="K2761" s="464">
        <v>17126953528.758989</v>
      </c>
      <c r="L2761" s="464">
        <v>15814889767.141613</v>
      </c>
      <c r="M2761" s="464">
        <v>53449126014.884422</v>
      </c>
      <c r="N2761" s="464">
        <v>26351433542.494396</v>
      </c>
      <c r="O2761" s="464">
        <v>14997.190461380811</v>
      </c>
      <c r="P2761" s="461">
        <v>222398.44782053205</v>
      </c>
      <c r="Q2761" s="461">
        <v>112222.45429584212</v>
      </c>
      <c r="R2761" s="464">
        <v>720825252644.09326</v>
      </c>
      <c r="S2761" s="462">
        <v>0.50952213138215852</v>
      </c>
      <c r="T2761" s="462">
        <v>0.35518934415780873</v>
      </c>
      <c r="U2761" s="461">
        <v>15.127038821243818</v>
      </c>
      <c r="V2761" s="464">
        <v>4376837570765.9243</v>
      </c>
      <c r="W2761" s="460">
        <v>1381.084781337802</v>
      </c>
      <c r="X2761" s="463">
        <v>4.6949600091188329E-2</v>
      </c>
      <c r="Y2761" s="476">
        <v>2.0000000000000001E-4</v>
      </c>
    </row>
    <row r="2762" spans="1:25" x14ac:dyDescent="0.2">
      <c r="A2762" s="475">
        <f t="shared" si="43"/>
        <v>2758</v>
      </c>
      <c r="B2762" s="462">
        <v>0.62409331236356858</v>
      </c>
      <c r="C2762" s="461">
        <v>4862.8173918921384</v>
      </c>
      <c r="D2762" s="462">
        <v>0.81989504149131021</v>
      </c>
      <c r="E2762" s="462">
        <v>0.33878078905522996</v>
      </c>
      <c r="F2762" s="516">
        <v>2023.76</v>
      </c>
      <c r="G2762" s="464">
        <v>264702440894.48499</v>
      </c>
      <c r="H2762" s="461">
        <v>21229546.38020774</v>
      </c>
      <c r="I2762" s="464">
        <v>570697692229.17566</v>
      </c>
      <c r="J2762" s="462">
        <v>0.4237358493903749</v>
      </c>
      <c r="K2762" s="464">
        <v>7242816480.9303112</v>
      </c>
      <c r="L2762" s="464">
        <v>0</v>
      </c>
      <c r="M2762" s="464">
        <v>313613190846.08954</v>
      </c>
      <c r="N2762" s="464">
        <v>18100507091.448891</v>
      </c>
      <c r="O2762" s="464">
        <v>27598.121010450999</v>
      </c>
      <c r="P2762" s="461">
        <v>172997.97384152998</v>
      </c>
      <c r="Q2762" s="461">
        <v>76203.449846150688</v>
      </c>
      <c r="R2762" s="464">
        <v>1219686946456.373</v>
      </c>
      <c r="S2762" s="462">
        <v>0.61290039175536737</v>
      </c>
      <c r="T2762" s="462">
        <v>0.37635963807557715</v>
      </c>
      <c r="U2762" s="461">
        <v>16.444024189738663</v>
      </c>
      <c r="V2762" s="464">
        <v>8302898734723.7842</v>
      </c>
      <c r="W2762" s="460">
        <v>2620.8164728912848</v>
      </c>
      <c r="X2762" s="463">
        <v>4.4549294031750945E-2</v>
      </c>
      <c r="Y2762" s="476">
        <v>2.0000000000000001E-4</v>
      </c>
    </row>
    <row r="2763" spans="1:25" x14ac:dyDescent="0.2">
      <c r="A2763" s="475">
        <f t="shared" si="43"/>
        <v>2759</v>
      </c>
      <c r="B2763" s="462">
        <v>0.55259660796394194</v>
      </c>
      <c r="C2763" s="461">
        <v>4078.7225443221269</v>
      </c>
      <c r="D2763" s="462">
        <v>0.74545353114842816</v>
      </c>
      <c r="E2763" s="462">
        <v>0.39361358425514981</v>
      </c>
      <c r="F2763" s="516">
        <v>2024.41</v>
      </c>
      <c r="G2763" s="464">
        <v>169640749424.77728</v>
      </c>
      <c r="H2763" s="461">
        <v>18031504.395064332</v>
      </c>
      <c r="I2763" s="464">
        <v>532774596812.06854</v>
      </c>
      <c r="J2763" s="462">
        <v>0.44193149869440262</v>
      </c>
      <c r="K2763" s="464">
        <v>15184183990.51594</v>
      </c>
      <c r="L2763" s="464">
        <v>0</v>
      </c>
      <c r="M2763" s="464">
        <v>111540886518.85851</v>
      </c>
      <c r="N2763" s="464">
        <v>29781535902.239605</v>
      </c>
      <c r="O2763" s="464">
        <v>44754.785277590097</v>
      </c>
      <c r="P2763" s="461">
        <v>233139.41282433897</v>
      </c>
      <c r="Q2763" s="461">
        <v>120134.23449887556</v>
      </c>
      <c r="R2763" s="464">
        <v>881747752841.79504</v>
      </c>
      <c r="S2763" s="462">
        <v>0.55767613439473707</v>
      </c>
      <c r="T2763" s="462">
        <v>0.38666493656021023</v>
      </c>
      <c r="U2763" s="461">
        <v>15.93002863993814</v>
      </c>
      <c r="V2763" s="464">
        <v>6056051208610.4102</v>
      </c>
      <c r="W2763" s="460">
        <v>1913.3115877385433</v>
      </c>
      <c r="X2763" s="463">
        <v>4.5371035067192686E-2</v>
      </c>
      <c r="Y2763" s="476">
        <v>2.0000000000000001E-4</v>
      </c>
    </row>
    <row r="2764" spans="1:25" x14ac:dyDescent="0.2">
      <c r="A2764" s="475">
        <f t="shared" si="43"/>
        <v>2760</v>
      </c>
      <c r="B2764" s="462">
        <v>0.67795681846469147</v>
      </c>
      <c r="C2764" s="461">
        <v>3504.5221166847882</v>
      </c>
      <c r="D2764" s="462">
        <v>0.92358925627933042</v>
      </c>
      <c r="E2764" s="462">
        <v>0.24580327964863113</v>
      </c>
      <c r="F2764" s="516">
        <v>2023.75</v>
      </c>
      <c r="G2764" s="464">
        <v>529386522131.50122</v>
      </c>
      <c r="H2764" s="461">
        <v>27319756.341076996</v>
      </c>
      <c r="I2764" s="464">
        <v>622986053314.96973</v>
      </c>
      <c r="J2764" s="462">
        <v>0.32282574333765135</v>
      </c>
      <c r="K2764" s="464">
        <v>14967736012.100216</v>
      </c>
      <c r="L2764" s="464">
        <v>0</v>
      </c>
      <c r="M2764" s="464">
        <v>409021780605.29175</v>
      </c>
      <c r="N2764" s="464">
        <v>46093376463.100548</v>
      </c>
      <c r="O2764" s="464">
        <v>24986.459494913586</v>
      </c>
      <c r="P2764" s="461">
        <v>322802.31752950733</v>
      </c>
      <c r="Q2764" s="461">
        <v>182842.30437893668</v>
      </c>
      <c r="R2764" s="464">
        <v>1533528547982.1782</v>
      </c>
      <c r="S2764" s="462">
        <v>0.58788223755755364</v>
      </c>
      <c r="T2764" s="462">
        <v>0.45092120584945211</v>
      </c>
      <c r="U2764" s="461">
        <v>17.555382890685941</v>
      </c>
      <c r="V2764" s="464">
        <v>13400153950721.795</v>
      </c>
      <c r="W2764" s="460">
        <v>4231.5667783266599</v>
      </c>
      <c r="X2764" s="463">
        <v>4.1484592560466653E-2</v>
      </c>
      <c r="Y2764" s="476">
        <v>2.0000000000000001E-4</v>
      </c>
    </row>
    <row r="2765" spans="1:25" x14ac:dyDescent="0.2">
      <c r="A2765" s="475">
        <f t="shared" si="43"/>
        <v>2761</v>
      </c>
      <c r="B2765" s="462">
        <v>0.42265802529399005</v>
      </c>
      <c r="C2765" s="461">
        <v>8384.4577972200241</v>
      </c>
      <c r="D2765" s="462">
        <v>0.93214045626814879</v>
      </c>
      <c r="E2765" s="462">
        <v>0.4644578768214026</v>
      </c>
      <c r="F2765" s="516">
        <v>2023.75</v>
      </c>
      <c r="G2765" s="464">
        <v>175209139046.15247</v>
      </c>
      <c r="H2765" s="461">
        <v>25858372.901786856</v>
      </c>
      <c r="I2765" s="464">
        <v>628938960702.05347</v>
      </c>
      <c r="J2765" s="462">
        <v>0.30870664486085053</v>
      </c>
      <c r="K2765" s="464">
        <v>17288895817.309177</v>
      </c>
      <c r="L2765" s="464">
        <v>0</v>
      </c>
      <c r="M2765" s="464">
        <v>193399403550.94324</v>
      </c>
      <c r="N2765" s="464">
        <v>124998638912.97961</v>
      </c>
      <c r="O2765" s="464">
        <v>22656.812410440962</v>
      </c>
      <c r="P2765" s="461">
        <v>688877.57262836478</v>
      </c>
      <c r="Q2765" s="461">
        <v>471220.10242336564</v>
      </c>
      <c r="R2765" s="464">
        <v>1193970191603.8857</v>
      </c>
      <c r="S2765" s="462">
        <v>0.47484584461634383</v>
      </c>
      <c r="T2765" s="462">
        <v>0.26302777402026489</v>
      </c>
      <c r="U2765" s="461">
        <v>16.247666652409563</v>
      </c>
      <c r="V2765" s="464">
        <v>5533740779931.8379</v>
      </c>
      <c r="W2765" s="460">
        <v>1745.9634184095753</v>
      </c>
      <c r="X2765" s="463">
        <v>4.5799953570317395E-2</v>
      </c>
      <c r="Y2765" s="476">
        <v>2.0000000000000001E-4</v>
      </c>
    </row>
    <row r="2766" spans="1:25" x14ac:dyDescent="0.2">
      <c r="A2766" s="475">
        <f t="shared" si="43"/>
        <v>2762</v>
      </c>
      <c r="B2766" s="462">
        <v>0.47461469984388632</v>
      </c>
      <c r="C2766" s="461">
        <v>2375.1878742118984</v>
      </c>
      <c r="D2766" s="462">
        <v>0.49459195618704377</v>
      </c>
      <c r="E2766" s="462">
        <v>0.41877968751835898</v>
      </c>
      <c r="F2766" s="516">
        <v>2024.87</v>
      </c>
      <c r="G2766" s="464">
        <v>238720415620.35867</v>
      </c>
      <c r="H2766" s="461">
        <v>9835331.4505158067</v>
      </c>
      <c r="I2766" s="464">
        <v>322633011525.23016</v>
      </c>
      <c r="J2766" s="462">
        <v>0.47461469984388627</v>
      </c>
      <c r="K2766" s="464">
        <v>10457632564.049902</v>
      </c>
      <c r="L2766" s="464">
        <v>0</v>
      </c>
      <c r="M2766" s="464">
        <v>179147428423.11099</v>
      </c>
      <c r="N2766" s="464">
        <v>36335015581.979126</v>
      </c>
      <c r="O2766" s="464">
        <v>24436.084730140745</v>
      </c>
      <c r="P2766" s="461">
        <v>283239.70526751917</v>
      </c>
      <c r="Q2766" s="461">
        <v>159049.81699276794</v>
      </c>
      <c r="R2766" s="464">
        <v>804294041606.84888</v>
      </c>
      <c r="S2766" s="462">
        <v>0.63705427017273653</v>
      </c>
      <c r="T2766" s="462">
        <v>0.4473618404174835</v>
      </c>
      <c r="U2766" s="461">
        <v>16.941123549621498</v>
      </c>
      <c r="V2766" s="464">
        <v>6847306923984.416</v>
      </c>
      <c r="W2766" s="460">
        <v>2162.6359664726224</v>
      </c>
      <c r="X2766" s="463">
        <v>4.2081641427415738E-2</v>
      </c>
      <c r="Y2766" s="476">
        <v>2.0000000000000001E-4</v>
      </c>
    </row>
    <row r="2767" spans="1:25" x14ac:dyDescent="0.2">
      <c r="A2767" s="475">
        <f t="shared" si="43"/>
        <v>2763</v>
      </c>
      <c r="B2767" s="462">
        <v>0.39189057344122391</v>
      </c>
      <c r="C2767" s="461">
        <v>2961.8525740575374</v>
      </c>
      <c r="D2767" s="462">
        <v>0.63990217995982612</v>
      </c>
      <c r="E2767" s="462">
        <v>0.52755041116074175</v>
      </c>
      <c r="F2767" s="516">
        <v>2023.75</v>
      </c>
      <c r="G2767" s="464">
        <v>230570676906.54471</v>
      </c>
      <c r="H2767" s="461">
        <v>14404897.403434437</v>
      </c>
      <c r="I2767" s="464">
        <v>462568070208.89417</v>
      </c>
      <c r="J2767" s="462">
        <v>0.39189057344122391</v>
      </c>
      <c r="K2767" s="464">
        <v>10093992719.243233</v>
      </c>
      <c r="L2767" s="464">
        <v>0</v>
      </c>
      <c r="M2767" s="464">
        <v>165988294993.56708</v>
      </c>
      <c r="N2767" s="464">
        <v>17533995160.041962</v>
      </c>
      <c r="O2767" s="464">
        <v>22545.926388664477</v>
      </c>
      <c r="P2767" s="461">
        <v>151420.18385181992</v>
      </c>
      <c r="Q2767" s="461">
        <v>64139.599443799692</v>
      </c>
      <c r="R2767" s="464">
        <v>862901859948.3739</v>
      </c>
      <c r="S2767" s="462">
        <v>0.5644127859062793</v>
      </c>
      <c r="T2767" s="462">
        <v>0.4404092302294621</v>
      </c>
      <c r="U2767" s="461">
        <v>16.608620433557345</v>
      </c>
      <c r="V2767" s="464">
        <v>7016332253831.3584</v>
      </c>
      <c r="W2767" s="460">
        <v>2214.690358292115</v>
      </c>
      <c r="X2767" s="463">
        <v>4.3382724912635957E-2</v>
      </c>
      <c r="Y2767" s="476">
        <v>2.0000000000000001E-4</v>
      </c>
    </row>
    <row r="2768" spans="1:25" x14ac:dyDescent="0.2">
      <c r="A2768" s="475">
        <f t="shared" si="43"/>
        <v>2764</v>
      </c>
      <c r="B2768" s="462">
        <v>0.56516327032750846</v>
      </c>
      <c r="C2768" s="461">
        <v>4142.3678544958011</v>
      </c>
      <c r="D2768" s="462">
        <v>0.68032266189206714</v>
      </c>
      <c r="E2768" s="462">
        <v>0.54527378399336968</v>
      </c>
      <c r="F2768" s="516">
        <v>2026.37</v>
      </c>
      <c r="G2768" s="464">
        <v>108776699882.94044</v>
      </c>
      <c r="H2768" s="461">
        <v>14994841.124662016</v>
      </c>
      <c r="I2768" s="464">
        <v>402865048706.737</v>
      </c>
      <c r="J2768" s="462">
        <v>0.34367106479061604</v>
      </c>
      <c r="K2768" s="464">
        <v>22515484807.427055</v>
      </c>
      <c r="L2768" s="464">
        <v>16809783195.391376</v>
      </c>
      <c r="M2768" s="464">
        <v>39538068157.383453</v>
      </c>
      <c r="N2768" s="464">
        <v>23189563958.817078</v>
      </c>
      <c r="O2768" s="464">
        <v>37191.559103569882</v>
      </c>
      <c r="P2768" s="461">
        <v>189214.3441671216</v>
      </c>
      <c r="Q2768" s="461">
        <v>89767.214034132427</v>
      </c>
      <c r="R2768" s="464">
        <v>648203684698.34692</v>
      </c>
      <c r="S2768" s="462">
        <v>0.4864706981715004</v>
      </c>
      <c r="T2768" s="462">
        <v>0.35261658630777992</v>
      </c>
      <c r="U2768" s="461">
        <v>15.69964876887445</v>
      </c>
      <c r="V2768" s="464">
        <v>4037577746976.7168</v>
      </c>
      <c r="W2768" s="460">
        <v>1274.3359752458389</v>
      </c>
      <c r="X2768" s="463">
        <v>4.5212669919069685E-2</v>
      </c>
      <c r="Y2768" s="476">
        <v>2.0000000000000001E-4</v>
      </c>
    </row>
    <row r="2769" spans="1:25" x14ac:dyDescent="0.2">
      <c r="A2769" s="475">
        <f t="shared" si="43"/>
        <v>2765</v>
      </c>
      <c r="B2769" s="462">
        <v>0.33386125136276323</v>
      </c>
      <c r="C2769" s="461">
        <v>3986.8345855147509</v>
      </c>
      <c r="D2769" s="462">
        <v>0.90929700372590694</v>
      </c>
      <c r="E2769" s="462">
        <v>0.5372010480005176</v>
      </c>
      <c r="F2769" s="516">
        <v>2025.19</v>
      </c>
      <c r="G2769" s="464">
        <v>282332006317.29248</v>
      </c>
      <c r="H2769" s="461">
        <v>25620641.757509124</v>
      </c>
      <c r="I2769" s="464">
        <v>581109803139.453</v>
      </c>
      <c r="J2769" s="462">
        <v>0.28091919551287481</v>
      </c>
      <c r="K2769" s="464">
        <v>25471116787.375694</v>
      </c>
      <c r="L2769" s="464">
        <v>117734367984.1971</v>
      </c>
      <c r="M2769" s="464">
        <v>83118504855.594803</v>
      </c>
      <c r="N2769" s="464">
        <v>15543099697.11219</v>
      </c>
      <c r="O2769" s="464">
        <v>29974.869864611952</v>
      </c>
      <c r="P2769" s="461">
        <v>145864.49035572371</v>
      </c>
      <c r="Q2769" s="461">
        <v>59056.026386961705</v>
      </c>
      <c r="R2769" s="464">
        <v>1059845479666.4706</v>
      </c>
      <c r="S2769" s="462">
        <v>0.49900338860867155</v>
      </c>
      <c r="T2769" s="462">
        <v>0.3917280310364295</v>
      </c>
      <c r="U2769" s="461">
        <v>16.995289220448498</v>
      </c>
      <c r="V2769" s="464">
        <v>7696990305562.4229</v>
      </c>
      <c r="W2769" s="460">
        <v>2427.6486494649548</v>
      </c>
      <c r="X2769" s="463">
        <v>4.312274094908191E-2</v>
      </c>
      <c r="Y2769" s="476">
        <v>2.0000000000000001E-4</v>
      </c>
    </row>
    <row r="2770" spans="1:25" x14ac:dyDescent="0.2">
      <c r="A2770" s="475">
        <f t="shared" si="43"/>
        <v>2766</v>
      </c>
      <c r="B2770" s="462">
        <v>0.61823328505182684</v>
      </c>
      <c r="C2770" s="461">
        <v>1992.9689375258308</v>
      </c>
      <c r="D2770" s="462">
        <v>0.5189080886425439</v>
      </c>
      <c r="E2770" s="462">
        <v>0.40599314198865355</v>
      </c>
      <c r="F2770" s="516">
        <v>2023.75</v>
      </c>
      <c r="G2770" s="464">
        <v>254430915637.4823</v>
      </c>
      <c r="H2770" s="461">
        <v>10878441.813444052</v>
      </c>
      <c r="I2770" s="464">
        <v>253454646353.49161</v>
      </c>
      <c r="J2770" s="462">
        <v>0.21677503007878185</v>
      </c>
      <c r="K2770" s="464">
        <v>5454778819.5099382</v>
      </c>
      <c r="L2770" s="464">
        <v>0</v>
      </c>
      <c r="M2770" s="464">
        <v>208346158315.36188</v>
      </c>
      <c r="N2770" s="464">
        <v>17851875791.612301</v>
      </c>
      <c r="O2770" s="464">
        <v>34934.627570953598</v>
      </c>
      <c r="P2770" s="461">
        <v>156174.74826889543</v>
      </c>
      <c r="Q2770" s="461">
        <v>69258.155231389479</v>
      </c>
      <c r="R2770" s="464">
        <v>675453215617.50879</v>
      </c>
      <c r="S2770" s="462">
        <v>0.56366305284560336</v>
      </c>
      <c r="T2770" s="462">
        <v>0.41327172684755198</v>
      </c>
      <c r="U2770" s="461">
        <v>18.434267917845428</v>
      </c>
      <c r="V2770" s="464">
        <v>5732687394488.1553</v>
      </c>
      <c r="W2770" s="460">
        <v>1810.9412249676825</v>
      </c>
      <c r="X2770" s="463">
        <v>3.9098127102430116E-2</v>
      </c>
      <c r="Y2770" s="476">
        <v>2.0000000000000001E-4</v>
      </c>
    </row>
    <row r="2771" spans="1:25" x14ac:dyDescent="0.2">
      <c r="A2771" s="475">
        <f t="shared" si="43"/>
        <v>2767</v>
      </c>
      <c r="B2771" s="462">
        <v>0.53486649261952657</v>
      </c>
      <c r="C2771" s="461">
        <v>1865.5004287770798</v>
      </c>
      <c r="D2771" s="462">
        <v>0.76583214624065821</v>
      </c>
      <c r="E2771" s="462">
        <v>0.45264984593074209</v>
      </c>
      <c r="F2771" s="516">
        <v>2023.75</v>
      </c>
      <c r="G2771" s="464">
        <v>160274087198.57239</v>
      </c>
      <c r="H2771" s="461">
        <v>20086404.36043933</v>
      </c>
      <c r="I2771" s="464">
        <v>460702027075.36389</v>
      </c>
      <c r="J2771" s="462">
        <v>0.31363407374607599</v>
      </c>
      <c r="K2771" s="464">
        <v>10313300486.198456</v>
      </c>
      <c r="L2771" s="464">
        <v>0</v>
      </c>
      <c r="M2771" s="464">
        <v>258898443181.55768</v>
      </c>
      <c r="N2771" s="464">
        <v>43010333514.292931</v>
      </c>
      <c r="O2771" s="464">
        <v>25730.76930894301</v>
      </c>
      <c r="P2771" s="461">
        <v>308635.66988704947</v>
      </c>
      <c r="Q2771" s="461">
        <v>175782.11389512484</v>
      </c>
      <c r="R2771" s="464">
        <v>1042145741316.6887</v>
      </c>
      <c r="S2771" s="462">
        <v>0.55720936214116568</v>
      </c>
      <c r="T2771" s="462">
        <v>0.24964356431335932</v>
      </c>
      <c r="U2771" s="461">
        <v>16.62217374996235</v>
      </c>
      <c r="V2771" s="464">
        <v>4867096354879.9668</v>
      </c>
      <c r="W2771" s="460">
        <v>1536.6001898191341</v>
      </c>
      <c r="X2771" s="463">
        <v>4.2934574962281397E-2</v>
      </c>
      <c r="Y2771" s="476">
        <v>2.0000000000000001E-4</v>
      </c>
    </row>
    <row r="2772" spans="1:25" x14ac:dyDescent="0.2">
      <c r="A2772" s="475">
        <f t="shared" si="43"/>
        <v>2768</v>
      </c>
      <c r="B2772" s="462">
        <v>0.2253329911475852</v>
      </c>
      <c r="C2772" s="461">
        <v>1722.4713435374415</v>
      </c>
      <c r="D2772" s="462">
        <v>0.34350641732072223</v>
      </c>
      <c r="E2772" s="462">
        <v>0.59607318609224968</v>
      </c>
      <c r="F2772" s="516">
        <v>2025.44</v>
      </c>
      <c r="G2772" s="464">
        <v>108189997062.80946</v>
      </c>
      <c r="H2772" s="461">
        <v>5896831.9033998968</v>
      </c>
      <c r="I2772" s="464">
        <v>211892142686.63742</v>
      </c>
      <c r="J2772" s="462">
        <v>0.2253329911475852</v>
      </c>
      <c r="K2772" s="464">
        <v>8926956716.403513</v>
      </c>
      <c r="L2772" s="464">
        <v>707949178.12688565</v>
      </c>
      <c r="M2772" s="464">
        <v>89821082505.235565</v>
      </c>
      <c r="N2772" s="464">
        <v>50018482684.077118</v>
      </c>
      <c r="O2772" s="464">
        <v>16064.033726684331</v>
      </c>
      <c r="P2772" s="461">
        <v>365953.60214761546</v>
      </c>
      <c r="Q2772" s="461">
        <v>189145.67658965505</v>
      </c>
      <c r="R2772" s="464">
        <v>521636337878.72937</v>
      </c>
      <c r="S2772" s="462">
        <v>0.50627928026339697</v>
      </c>
      <c r="T2772" s="462">
        <v>0.282100333954306</v>
      </c>
      <c r="U2772" s="461">
        <v>17.33733781510421</v>
      </c>
      <c r="V2772" s="464">
        <v>2819149137489.501</v>
      </c>
      <c r="W2772" s="460">
        <v>889.96364712764819</v>
      </c>
      <c r="X2772" s="463">
        <v>4.1950670110915286E-2</v>
      </c>
      <c r="Y2772" s="476">
        <v>2.0000000000000001E-4</v>
      </c>
    </row>
    <row r="2773" spans="1:25" x14ac:dyDescent="0.2">
      <c r="A2773" s="475">
        <f t="shared" si="43"/>
        <v>2769</v>
      </c>
      <c r="B2773" s="462">
        <v>0.66549790564421896</v>
      </c>
      <c r="C2773" s="461">
        <v>6343.6260310890129</v>
      </c>
      <c r="D2773" s="462">
        <v>0.71918211430617129</v>
      </c>
      <c r="E2773" s="462">
        <v>0.30236253306558447</v>
      </c>
      <c r="F2773" s="516">
        <v>2025.59</v>
      </c>
      <c r="G2773" s="464">
        <v>88340583895.888947</v>
      </c>
      <c r="H2773" s="461">
        <v>16270209.814944377</v>
      </c>
      <c r="I2773" s="464">
        <v>408486021669.60547</v>
      </c>
      <c r="J2773" s="462">
        <v>0.33133434687583974</v>
      </c>
      <c r="K2773" s="464">
        <v>15552517475.031971</v>
      </c>
      <c r="L2773" s="464">
        <v>28531272909.188751</v>
      </c>
      <c r="M2773" s="464">
        <v>75774864158.29068</v>
      </c>
      <c r="N2773" s="464">
        <v>34170993421.918159</v>
      </c>
      <c r="O2773" s="464">
        <v>11633.934669816459</v>
      </c>
      <c r="P2773" s="461">
        <v>259545.53716363377</v>
      </c>
      <c r="Q2773" s="461">
        <v>140063.32657240584</v>
      </c>
      <c r="R2773" s="464">
        <v>686591501081.20679</v>
      </c>
      <c r="S2773" s="462">
        <v>0.48637147605215403</v>
      </c>
      <c r="T2773" s="462">
        <v>0.27159875675378314</v>
      </c>
      <c r="U2773" s="461">
        <v>15.725413947732806</v>
      </c>
      <c r="V2773" s="464">
        <v>3258043044947.6709</v>
      </c>
      <c r="W2773" s="460">
        <v>1027.9778537949862</v>
      </c>
      <c r="X2773" s="463">
        <v>4.6579731733371876E-2</v>
      </c>
      <c r="Y2773" s="476">
        <v>2.0000000000000001E-4</v>
      </c>
    </row>
    <row r="2774" spans="1:25" x14ac:dyDescent="0.2">
      <c r="A2774" s="475">
        <f t="shared" si="43"/>
        <v>2770</v>
      </c>
      <c r="B2774" s="462">
        <v>0.45285251901284201</v>
      </c>
      <c r="C2774" s="461">
        <v>7695.1086343433089</v>
      </c>
      <c r="D2774" s="462">
        <v>0.58786159665830318</v>
      </c>
      <c r="E2774" s="462">
        <v>0.3585229229301487</v>
      </c>
      <c r="F2774" s="516">
        <v>2023.75</v>
      </c>
      <c r="G2774" s="464">
        <v>366451864117.7749</v>
      </c>
      <c r="H2774" s="461">
        <v>11538728.447498901</v>
      </c>
      <c r="I2774" s="464">
        <v>327828979934.5481</v>
      </c>
      <c r="J2774" s="462">
        <v>0.37395938100116766</v>
      </c>
      <c r="K2774" s="464">
        <v>10262906354.420023</v>
      </c>
      <c r="L2774" s="464">
        <v>0</v>
      </c>
      <c r="M2774" s="464">
        <v>293209350873.41797</v>
      </c>
      <c r="N2774" s="464">
        <v>44600751123.295425</v>
      </c>
      <c r="O2774" s="464">
        <v>25011.563407913876</v>
      </c>
      <c r="P2774" s="461">
        <v>315415.23153456283</v>
      </c>
      <c r="Q2774" s="461">
        <v>185244.96583789866</v>
      </c>
      <c r="R2774" s="464">
        <v>955475226777.76514</v>
      </c>
      <c r="S2774" s="462">
        <v>0.62238604999222602</v>
      </c>
      <c r="T2774" s="462">
        <v>0.50146462941061309</v>
      </c>
      <c r="U2774" s="461">
        <v>17.564057552201568</v>
      </c>
      <c r="V2774" s="464">
        <v>9390987983129.2852</v>
      </c>
      <c r="W2774" s="460">
        <v>2962.5407405437663</v>
      </c>
      <c r="X2774" s="463">
        <v>4.1049473178634013E-2</v>
      </c>
      <c r="Y2774" s="476">
        <v>2.0000000000000001E-4</v>
      </c>
    </row>
    <row r="2775" spans="1:25" x14ac:dyDescent="0.2">
      <c r="A2775" s="475">
        <f t="shared" si="43"/>
        <v>2771</v>
      </c>
      <c r="B2775" s="462">
        <v>0.42886898124490813</v>
      </c>
      <c r="C2775" s="461">
        <v>8214.0901521071446</v>
      </c>
      <c r="D2775" s="462">
        <v>0.61287335151064903</v>
      </c>
      <c r="E2775" s="462">
        <v>0.25957200458507379</v>
      </c>
      <c r="F2775" s="516">
        <v>2026.65</v>
      </c>
      <c r="G2775" s="464">
        <v>178054100002.82538</v>
      </c>
      <c r="H2775" s="461">
        <v>12199465.528887413</v>
      </c>
      <c r="I2775" s="464">
        <v>389045138873.90009</v>
      </c>
      <c r="J2775" s="462">
        <v>0.42886898124490813</v>
      </c>
      <c r="K2775" s="464">
        <v>27583830880.847862</v>
      </c>
      <c r="L2775" s="464">
        <v>60180725265.699059</v>
      </c>
      <c r="M2775" s="464">
        <v>30511699765.910904</v>
      </c>
      <c r="N2775" s="464">
        <v>57394012972.029289</v>
      </c>
      <c r="O2775" s="464">
        <v>34534.653194082392</v>
      </c>
      <c r="P2775" s="461">
        <v>375814.8832932947</v>
      </c>
      <c r="Q2775" s="461">
        <v>231338.54134167254</v>
      </c>
      <c r="R2775" s="464">
        <v>723372089100.77991</v>
      </c>
      <c r="S2775" s="462">
        <v>0.54517152442607031</v>
      </c>
      <c r="T2775" s="462">
        <v>0.47438982665294988</v>
      </c>
      <c r="U2775" s="461">
        <v>15.992987420491733</v>
      </c>
      <c r="V2775" s="464">
        <v>5954658004936.835</v>
      </c>
      <c r="W2775" s="460">
        <v>1878.7087816746016</v>
      </c>
      <c r="X2775" s="463">
        <v>4.6294259463536588E-2</v>
      </c>
      <c r="Y2775" s="476">
        <v>2.0000000000000001E-4</v>
      </c>
    </row>
    <row r="2776" spans="1:25" x14ac:dyDescent="0.2">
      <c r="A2776" s="475">
        <f t="shared" si="43"/>
        <v>2772</v>
      </c>
      <c r="B2776" s="462">
        <v>0.46726619330546054</v>
      </c>
      <c r="C2776" s="461">
        <v>5772.3369014977807</v>
      </c>
      <c r="D2776" s="462">
        <v>0.40206356211293937</v>
      </c>
      <c r="E2776" s="462">
        <v>0.59569708489020168</v>
      </c>
      <c r="F2776" s="516">
        <v>2024.57</v>
      </c>
      <c r="G2776" s="464">
        <v>374000709576.75879</v>
      </c>
      <c r="H2776" s="461">
        <v>7420544.0719447508</v>
      </c>
      <c r="I2776" s="464">
        <v>249112782346.49582</v>
      </c>
      <c r="J2776" s="462">
        <v>0.37748342199135931</v>
      </c>
      <c r="K2776" s="464">
        <v>23349509627.568336</v>
      </c>
      <c r="L2776" s="464">
        <v>27192656852.601227</v>
      </c>
      <c r="M2776" s="464">
        <v>250846241422.05231</v>
      </c>
      <c r="N2776" s="464">
        <v>166720459689.12851</v>
      </c>
      <c r="O2776" s="464">
        <v>18786.30511626837</v>
      </c>
      <c r="P2776" s="461">
        <v>895383.43505093851</v>
      </c>
      <c r="Q2776" s="461">
        <v>596558.26898338983</v>
      </c>
      <c r="R2776" s="464">
        <v>1047264870247.8848</v>
      </c>
      <c r="S2776" s="462">
        <v>0.60545982859747471</v>
      </c>
      <c r="T2776" s="462">
        <v>0.45669463342686989</v>
      </c>
      <c r="U2776" s="461">
        <v>17.604370117722219</v>
      </c>
      <c r="V2776" s="464">
        <v>9240730796361.6328</v>
      </c>
      <c r="W2776" s="460">
        <v>2916.4469258176623</v>
      </c>
      <c r="X2776" s="463">
        <v>4.1505865624943808E-2</v>
      </c>
      <c r="Y2776" s="476">
        <v>2.0000000000000001E-4</v>
      </c>
    </row>
    <row r="2777" spans="1:25" x14ac:dyDescent="0.2">
      <c r="A2777" s="475">
        <f t="shared" si="43"/>
        <v>2773</v>
      </c>
      <c r="B2777" s="462">
        <v>0.59767598162407831</v>
      </c>
      <c r="C2777" s="461">
        <v>1696.9602806088828</v>
      </c>
      <c r="D2777" s="462">
        <v>0.33079928393868996</v>
      </c>
      <c r="E2777" s="462">
        <v>0.39938967266556452</v>
      </c>
      <c r="F2777" s="516">
        <v>2026.22</v>
      </c>
      <c r="G2777" s="464">
        <v>109828853801.26666</v>
      </c>
      <c r="H2777" s="461">
        <v>5240335.5650546607</v>
      </c>
      <c r="I2777" s="464">
        <v>258179196677.96838</v>
      </c>
      <c r="J2777" s="462">
        <v>0.57518300853223736</v>
      </c>
      <c r="K2777" s="464">
        <v>33776674030.63065</v>
      </c>
      <c r="L2777" s="464">
        <v>54179747956.374855</v>
      </c>
      <c r="M2777" s="464">
        <v>46703380868.349487</v>
      </c>
      <c r="N2777" s="464">
        <v>88077609092.638092</v>
      </c>
      <c r="O2777" s="464">
        <v>16629.544830371939</v>
      </c>
      <c r="P2777" s="461">
        <v>579101.82229002099</v>
      </c>
      <c r="Q2777" s="461">
        <v>336718.18507083453</v>
      </c>
      <c r="R2777" s="464">
        <v>541404413991.49634</v>
      </c>
      <c r="S2777" s="462">
        <v>0.5879137464276224</v>
      </c>
      <c r="T2777" s="462">
        <v>0.49216687176122131</v>
      </c>
      <c r="U2777" s="461">
        <v>15.2433505511323</v>
      </c>
      <c r="V2777" s="464">
        <v>4547022212609.6455</v>
      </c>
      <c r="W2777" s="460">
        <v>1435.5579208025033</v>
      </c>
      <c r="X2777" s="463">
        <v>4.706451218995085E-2</v>
      </c>
      <c r="Y2777" s="476">
        <v>2.0000000000000001E-4</v>
      </c>
    </row>
    <row r="2778" spans="1:25" x14ac:dyDescent="0.2">
      <c r="A2778" s="475">
        <f t="shared" si="43"/>
        <v>2774</v>
      </c>
      <c r="B2778" s="462">
        <v>0.48914014726653432</v>
      </c>
      <c r="C2778" s="461">
        <v>4157.0339569929674</v>
      </c>
      <c r="D2778" s="462">
        <v>0.78511635171505856</v>
      </c>
      <c r="E2778" s="462">
        <v>0.58049039904624511</v>
      </c>
      <c r="F2778" s="516">
        <v>2023.75</v>
      </c>
      <c r="G2778" s="464">
        <v>348307596710.08624</v>
      </c>
      <c r="H2778" s="461">
        <v>19583765.877123453</v>
      </c>
      <c r="I2778" s="464">
        <v>502600278430.0661</v>
      </c>
      <c r="J2778" s="462">
        <v>0.35222636460889301</v>
      </c>
      <c r="K2778" s="464">
        <v>7045471922.381897</v>
      </c>
      <c r="L2778" s="464">
        <v>0</v>
      </c>
      <c r="M2778" s="464">
        <v>380398564708.73596</v>
      </c>
      <c r="N2778" s="464">
        <v>34066534878.469944</v>
      </c>
      <c r="O2778" s="464">
        <v>25391.03779637875</v>
      </c>
      <c r="P2778" s="461">
        <v>252892.73577410594</v>
      </c>
      <c r="Q2778" s="461">
        <v>133797.52988331945</v>
      </c>
      <c r="R2778" s="464">
        <v>1286791767113.2114</v>
      </c>
      <c r="S2778" s="462">
        <v>0.60816332063969869</v>
      </c>
      <c r="T2778" s="462">
        <v>0.38184408451099622</v>
      </c>
      <c r="U2778" s="461">
        <v>17.231644442568662</v>
      </c>
      <c r="V2778" s="464">
        <v>9414926808997.3906</v>
      </c>
      <c r="W2778" s="460">
        <v>2970.2393217899416</v>
      </c>
      <c r="X2778" s="463">
        <v>4.1994284468209728E-2</v>
      </c>
      <c r="Y2778" s="476">
        <v>2.0000000000000001E-4</v>
      </c>
    </row>
    <row r="2779" spans="1:25" x14ac:dyDescent="0.2">
      <c r="A2779" s="475">
        <f t="shared" si="43"/>
        <v>2775</v>
      </c>
      <c r="B2779" s="462">
        <v>0.53157262320050036</v>
      </c>
      <c r="C2779" s="461">
        <v>5721.0234677157951</v>
      </c>
      <c r="D2779" s="462">
        <v>0.411179316677317</v>
      </c>
      <c r="E2779" s="462">
        <v>0.40876718370385678</v>
      </c>
      <c r="F2779" s="516">
        <v>2025.79</v>
      </c>
      <c r="G2779" s="464">
        <v>138620195990.10449</v>
      </c>
      <c r="H2779" s="461">
        <v>7458858.7591498643</v>
      </c>
      <c r="I2779" s="464">
        <v>296176135466.17255</v>
      </c>
      <c r="J2779" s="462">
        <v>0.48576813819266929</v>
      </c>
      <c r="K2779" s="464">
        <v>20859371567.067635</v>
      </c>
      <c r="L2779" s="464">
        <v>38616409967.560692</v>
      </c>
      <c r="M2779" s="464">
        <v>98387323509.699341</v>
      </c>
      <c r="N2779" s="464">
        <v>11838654714.667471</v>
      </c>
      <c r="O2779" s="464">
        <v>21017.672022114792</v>
      </c>
      <c r="P2779" s="461">
        <v>129165.98130030025</v>
      </c>
      <c r="Q2779" s="461">
        <v>43539.865296287535</v>
      </c>
      <c r="R2779" s="464">
        <v>582075499347.91199</v>
      </c>
      <c r="S2779" s="462">
        <v>0.61789059243742195</v>
      </c>
      <c r="T2779" s="462">
        <v>0.44091291856517206</v>
      </c>
      <c r="U2779" s="461">
        <v>16.115751445645568</v>
      </c>
      <c r="V2779" s="464">
        <v>4766650403218.083</v>
      </c>
      <c r="W2779" s="460">
        <v>1504.1361890962166</v>
      </c>
      <c r="X2779" s="463">
        <v>4.3291639398586317E-2</v>
      </c>
      <c r="Y2779" s="476">
        <v>2.0000000000000001E-4</v>
      </c>
    </row>
    <row r="2780" spans="1:25" x14ac:dyDescent="0.2">
      <c r="A2780" s="475">
        <f t="shared" si="43"/>
        <v>2776</v>
      </c>
      <c r="B2780" s="462">
        <v>0.74021816140973884</v>
      </c>
      <c r="C2780" s="461">
        <v>7483.493898128756</v>
      </c>
      <c r="D2780" s="462">
        <v>0.59091318465070219</v>
      </c>
      <c r="E2780" s="462">
        <v>0.47530639315550133</v>
      </c>
      <c r="F2780" s="516">
        <v>2025.71</v>
      </c>
      <c r="G2780" s="464">
        <v>240409790649.44501</v>
      </c>
      <c r="H2780" s="461">
        <v>11565071.653085331</v>
      </c>
      <c r="I2780" s="464">
        <v>357657350107.52789</v>
      </c>
      <c r="J2780" s="462">
        <v>0.41207189277520073</v>
      </c>
      <c r="K2780" s="464">
        <v>37145047634.694397</v>
      </c>
      <c r="L2780" s="464">
        <v>46527616541.110435</v>
      </c>
      <c r="M2780" s="464">
        <v>117370909819.97754</v>
      </c>
      <c r="N2780" s="464">
        <v>22071025986.453461</v>
      </c>
      <c r="O2780" s="464">
        <v>25003.479800617984</v>
      </c>
      <c r="P2780" s="461">
        <v>185561.44865397757</v>
      </c>
      <c r="Q2780" s="461">
        <v>88720.638556649297</v>
      </c>
      <c r="R2780" s="464">
        <v>773178079056.31042</v>
      </c>
      <c r="S2780" s="462">
        <v>0.58816922945828076</v>
      </c>
      <c r="T2780" s="462">
        <v>0.49334258147263832</v>
      </c>
      <c r="U2780" s="461">
        <v>16.652588694498657</v>
      </c>
      <c r="V2780" s="464">
        <v>7031400811144.5352</v>
      </c>
      <c r="W2780" s="460">
        <v>2216.7496151287123</v>
      </c>
      <c r="X2780" s="463">
        <v>4.3703918072323565E-2</v>
      </c>
      <c r="Y2780" s="476">
        <v>2.0000000000000001E-4</v>
      </c>
    </row>
    <row r="2781" spans="1:25" x14ac:dyDescent="0.2">
      <c r="A2781" s="475">
        <f t="shared" si="43"/>
        <v>2777</v>
      </c>
      <c r="B2781" s="462">
        <v>0.56693627035116234</v>
      </c>
      <c r="C2781" s="461">
        <v>8042.5270430303217</v>
      </c>
      <c r="D2781" s="462">
        <v>0.83926656292743607</v>
      </c>
      <c r="E2781" s="462">
        <v>0.4610496694728034</v>
      </c>
      <c r="F2781" s="516">
        <v>2023.78</v>
      </c>
      <c r="G2781" s="464">
        <v>352120840144.16211</v>
      </c>
      <c r="H2781" s="461">
        <v>21117874.097149871</v>
      </c>
      <c r="I2781" s="464">
        <v>461343329150.39594</v>
      </c>
      <c r="J2781" s="462">
        <v>0.19869189532575304</v>
      </c>
      <c r="K2781" s="464">
        <v>16193702206.001673</v>
      </c>
      <c r="L2781" s="464">
        <v>0</v>
      </c>
      <c r="M2781" s="464">
        <v>513715593738.45227</v>
      </c>
      <c r="N2781" s="464">
        <v>73736409957.316391</v>
      </c>
      <c r="O2781" s="464">
        <v>33383.023912629506</v>
      </c>
      <c r="P2781" s="461">
        <v>440235.56010842172</v>
      </c>
      <c r="Q2781" s="461">
        <v>275326.00073659082</v>
      </c>
      <c r="R2781" s="464">
        <v>1570967196894.9138</v>
      </c>
      <c r="S2781" s="462">
        <v>0.59373209962683082</v>
      </c>
      <c r="T2781" s="462">
        <v>0.2562947175742451</v>
      </c>
      <c r="U2781" s="461">
        <v>18.172785519599188</v>
      </c>
      <c r="V2781" s="464">
        <v>7964463315087.626</v>
      </c>
      <c r="W2781" s="460">
        <v>2514.4627078266599</v>
      </c>
      <c r="X2781" s="463">
        <v>4.0502719606849064E-2</v>
      </c>
      <c r="Y2781" s="476">
        <v>2.0000000000000001E-4</v>
      </c>
    </row>
    <row r="2782" spans="1:25" x14ac:dyDescent="0.2">
      <c r="A2782" s="475">
        <f t="shared" si="43"/>
        <v>2778</v>
      </c>
      <c r="B2782" s="462">
        <v>0.57046010981145789</v>
      </c>
      <c r="C2782" s="461">
        <v>10370.878044872925</v>
      </c>
      <c r="D2782" s="462">
        <v>0.40108040403733486</v>
      </c>
      <c r="E2782" s="462">
        <v>0.56871613109044772</v>
      </c>
      <c r="F2782" s="516">
        <v>2026.23</v>
      </c>
      <c r="G2782" s="464">
        <v>91857181967.750916</v>
      </c>
      <c r="H2782" s="461">
        <v>7030433.1028408771</v>
      </c>
      <c r="I2782" s="464">
        <v>294419941950.52515</v>
      </c>
      <c r="J2782" s="462">
        <v>0.51842120903964961</v>
      </c>
      <c r="K2782" s="464">
        <v>35213579481.933624</v>
      </c>
      <c r="L2782" s="464">
        <v>78841191252.930862</v>
      </c>
      <c r="M2782" s="464">
        <v>48465183673.804482</v>
      </c>
      <c r="N2782" s="464">
        <v>28635136060.773731</v>
      </c>
      <c r="O2782" s="464">
        <v>23047.349089589588</v>
      </c>
      <c r="P2782" s="461">
        <v>212086.16693738053</v>
      </c>
      <c r="Q2782" s="461">
        <v>111587.10108551983</v>
      </c>
      <c r="R2782" s="464">
        <v>555129787786.97656</v>
      </c>
      <c r="S2782" s="462">
        <v>0.60026583761511365</v>
      </c>
      <c r="T2782" s="462">
        <v>0.43977354489447684</v>
      </c>
      <c r="U2782" s="461">
        <v>15.059737568001907</v>
      </c>
      <c r="V2782" s="464">
        <v>4136013089031.0259</v>
      </c>
      <c r="W2782" s="460">
        <v>1303.934996809528</v>
      </c>
      <c r="X2782" s="463">
        <v>4.7480360174730965E-2</v>
      </c>
      <c r="Y2782" s="476">
        <v>2.0000000000000001E-4</v>
      </c>
    </row>
    <row r="2783" spans="1:25" x14ac:dyDescent="0.2">
      <c r="A2783" s="475">
        <f t="shared" si="43"/>
        <v>2779</v>
      </c>
      <c r="B2783" s="462">
        <v>0.24869767877056775</v>
      </c>
      <c r="C2783" s="461">
        <v>1500</v>
      </c>
      <c r="D2783" s="462">
        <v>0.50083658225859429</v>
      </c>
      <c r="E2783" s="462">
        <v>0.3288355241626012</v>
      </c>
      <c r="F2783" s="516">
        <v>2025.81</v>
      </c>
      <c r="G2783" s="464">
        <v>164157813810.41199</v>
      </c>
      <c r="H2783" s="461">
        <v>10429518.767019672</v>
      </c>
      <c r="I2783" s="464">
        <v>370612655911.19836</v>
      </c>
      <c r="J2783" s="462">
        <v>0.2486976787705677</v>
      </c>
      <c r="K2783" s="464">
        <v>22146147953.07666</v>
      </c>
      <c r="L2783" s="464">
        <v>0</v>
      </c>
      <c r="M2783" s="464">
        <v>87003714707.289551</v>
      </c>
      <c r="N2783" s="464">
        <v>18995822714.724274</v>
      </c>
      <c r="O2783" s="464">
        <v>43821.76096707159</v>
      </c>
      <c r="P2783" s="461">
        <v>187419.92976008961</v>
      </c>
      <c r="Q2783" s="461">
        <v>73708.452176252205</v>
      </c>
      <c r="R2783" s="464">
        <v>697762637557.53625</v>
      </c>
      <c r="S2783" s="462">
        <v>0.48573452910828624</v>
      </c>
      <c r="T2783" s="462">
        <v>0.32433465544346046</v>
      </c>
      <c r="U2783" s="461">
        <v>17.180569128443626</v>
      </c>
      <c r="V2783" s="464">
        <v>4300421210409.7354</v>
      </c>
      <c r="W2783" s="460">
        <v>1357.2863239099447</v>
      </c>
      <c r="X2783" s="463">
        <v>4.2314487248076536E-2</v>
      </c>
      <c r="Y2783" s="476">
        <v>2.0000000000000001E-4</v>
      </c>
    </row>
    <row r="2784" spans="1:25" x14ac:dyDescent="0.2">
      <c r="A2784" s="475">
        <f t="shared" si="43"/>
        <v>2780</v>
      </c>
      <c r="B2784" s="462">
        <v>0.61056922025412352</v>
      </c>
      <c r="C2784" s="461">
        <v>4150.7459359994909</v>
      </c>
      <c r="D2784" s="462">
        <v>0.8627010941499349</v>
      </c>
      <c r="E2784" s="462">
        <v>0.37213181297029096</v>
      </c>
      <c r="F2784" s="516">
        <v>2025.15</v>
      </c>
      <c r="G2784" s="464">
        <v>320449849858.53632</v>
      </c>
      <c r="H2784" s="461">
        <v>23566823.530169118</v>
      </c>
      <c r="I2784" s="464">
        <v>524448429982.28687</v>
      </c>
      <c r="J2784" s="462">
        <v>0.16865436262341604</v>
      </c>
      <c r="K2784" s="464">
        <v>48756365403.687469</v>
      </c>
      <c r="L2784" s="464">
        <v>105556076677.37672</v>
      </c>
      <c r="M2784" s="464">
        <v>128802500775.53961</v>
      </c>
      <c r="N2784" s="464">
        <v>55336614062.330978</v>
      </c>
      <c r="O2784" s="464">
        <v>24856.439003681102</v>
      </c>
      <c r="P2784" s="461">
        <v>324110.67712926341</v>
      </c>
      <c r="Q2784" s="461">
        <v>185226.35871273384</v>
      </c>
      <c r="R2784" s="464">
        <v>1113159505011.7908</v>
      </c>
      <c r="S2784" s="462">
        <v>0.4679101671551773</v>
      </c>
      <c r="T2784" s="462">
        <v>0.35156768420162549</v>
      </c>
      <c r="U2784" s="461">
        <v>17.670461227221772</v>
      </c>
      <c r="V2784" s="464">
        <v>7502312197359.6709</v>
      </c>
      <c r="W2784" s="460">
        <v>2369.5916070930734</v>
      </c>
      <c r="X2784" s="463">
        <v>4.155583271980702E-2</v>
      </c>
      <c r="Y2784" s="476">
        <v>2.0000000000000001E-4</v>
      </c>
    </row>
    <row r="2785" spans="1:25" x14ac:dyDescent="0.2">
      <c r="A2785" s="475">
        <f t="shared" si="43"/>
        <v>2781</v>
      </c>
      <c r="B2785" s="462">
        <v>0.52221013458336962</v>
      </c>
      <c r="C2785" s="461">
        <v>3292.9578942236658</v>
      </c>
      <c r="D2785" s="462">
        <v>1.413386198431446</v>
      </c>
      <c r="E2785" s="462">
        <v>0.55354416020128272</v>
      </c>
      <c r="F2785" s="516">
        <v>2027.1</v>
      </c>
      <c r="G2785" s="464">
        <v>122179587128.65579</v>
      </c>
      <c r="H2785" s="461">
        <v>42696501.495579228</v>
      </c>
      <c r="I2785" s="464">
        <v>662691096676.57642</v>
      </c>
      <c r="J2785" s="462">
        <v>4.5904182348864397E-2</v>
      </c>
      <c r="K2785" s="464">
        <v>35846033317.99646</v>
      </c>
      <c r="L2785" s="464">
        <v>104382963999.84174</v>
      </c>
      <c r="M2785" s="464">
        <v>0</v>
      </c>
      <c r="N2785" s="464">
        <v>4173816169.3637052</v>
      </c>
      <c r="O2785" s="464">
        <v>16646.579222999404</v>
      </c>
      <c r="P2785" s="461">
        <v>84890.836495759781</v>
      </c>
      <c r="Q2785" s="461">
        <v>15785.959123939945</v>
      </c>
      <c r="R2785" s="464">
        <v>895653362677.77368</v>
      </c>
      <c r="S2785" s="462">
        <v>0.2198874979282501</v>
      </c>
      <c r="T2785" s="462">
        <v>0.11533804073291561</v>
      </c>
      <c r="U2785" s="461">
        <v>25.858694139823566</v>
      </c>
      <c r="V2785" s="464">
        <v>2868084457683.7568</v>
      </c>
      <c r="W2785" s="460">
        <v>905.47104608889197</v>
      </c>
      <c r="X2785" s="463">
        <v>2.9908796569625078E-2</v>
      </c>
      <c r="Y2785" s="476">
        <v>2.0000000000000001E-4</v>
      </c>
    </row>
    <row r="2786" spans="1:25" x14ac:dyDescent="0.2">
      <c r="A2786" s="475">
        <f t="shared" si="43"/>
        <v>2782</v>
      </c>
      <c r="B2786" s="462">
        <v>0.48674523343691267</v>
      </c>
      <c r="C2786" s="461">
        <v>1500</v>
      </c>
      <c r="D2786" s="462">
        <v>0.98986256509258641</v>
      </c>
      <c r="E2786" s="462">
        <v>0.27702392950647481</v>
      </c>
      <c r="F2786" s="516">
        <v>2024.88</v>
      </c>
      <c r="G2786" s="464">
        <v>475682008894.68774</v>
      </c>
      <c r="H2786" s="461">
        <v>33150256.837093402</v>
      </c>
      <c r="I2786" s="464">
        <v>553675174913.99792</v>
      </c>
      <c r="J2786" s="462">
        <v>0.17673612136962913</v>
      </c>
      <c r="K2786" s="464">
        <v>8509525590.2787485</v>
      </c>
      <c r="L2786" s="464">
        <v>0</v>
      </c>
      <c r="M2786" s="464">
        <v>301415934380.3017</v>
      </c>
      <c r="N2786" s="464">
        <v>22434095950.686893</v>
      </c>
      <c r="O2786" s="464">
        <v>17571.037509579262</v>
      </c>
      <c r="P2786" s="461">
        <v>203296.3991144466</v>
      </c>
      <c r="Q2786" s="461">
        <v>95121.927123860194</v>
      </c>
      <c r="R2786" s="464">
        <v>1363374550159.6992</v>
      </c>
      <c r="S2786" s="462">
        <v>0.5346706620405639</v>
      </c>
      <c r="T2786" s="462">
        <v>0.37068708186103644</v>
      </c>
      <c r="U2786" s="461">
        <v>18.620340127637938</v>
      </c>
      <c r="V2786" s="464">
        <v>10255222725787.934</v>
      </c>
      <c r="W2786" s="460">
        <v>3236.4998726874719</v>
      </c>
      <c r="X2786" s="463">
        <v>3.9608805088431093E-2</v>
      </c>
      <c r="Y2786" s="476">
        <v>2.0000000000000001E-4</v>
      </c>
    </row>
    <row r="2787" spans="1:25" x14ac:dyDescent="0.2">
      <c r="A2787" s="475">
        <f t="shared" si="43"/>
        <v>2783</v>
      </c>
      <c r="B2787" s="462">
        <v>0.52205309347783801</v>
      </c>
      <c r="C2787" s="461">
        <v>4603.6677414665783</v>
      </c>
      <c r="D2787" s="462">
        <v>0.5640655685512761</v>
      </c>
      <c r="E2787" s="462">
        <v>0.56421771334473791</v>
      </c>
      <c r="F2787" s="516">
        <v>2024.5</v>
      </c>
      <c r="G2787" s="464">
        <v>128241840704.21138</v>
      </c>
      <c r="H2787" s="461">
        <v>11280205.583542604</v>
      </c>
      <c r="I2787" s="464">
        <v>257060904654.94775</v>
      </c>
      <c r="J2787" s="462">
        <v>0.14396425616468378</v>
      </c>
      <c r="K2787" s="464">
        <v>9511213830.9099331</v>
      </c>
      <c r="L2787" s="464">
        <v>11068621285.069679</v>
      </c>
      <c r="M2787" s="464">
        <v>112875416937.31964</v>
      </c>
      <c r="N2787" s="464">
        <v>9211905507.8962021</v>
      </c>
      <c r="O2787" s="464">
        <v>34102.698048163089</v>
      </c>
      <c r="P2787" s="461">
        <v>101465.43749999898</v>
      </c>
      <c r="Q2787" s="461">
        <v>33113.81249999952</v>
      </c>
      <c r="R2787" s="464">
        <v>522333849193.2428</v>
      </c>
      <c r="S2787" s="462">
        <v>0.46196634276870474</v>
      </c>
      <c r="T2787" s="462">
        <v>0.27086099372078704</v>
      </c>
      <c r="U2787" s="461">
        <v>18.333532995565221</v>
      </c>
      <c r="V2787" s="464">
        <v>2928761151512.832</v>
      </c>
      <c r="W2787" s="460">
        <v>923.95522835083079</v>
      </c>
      <c r="X2787" s="463">
        <v>3.9126909140131463E-2</v>
      </c>
      <c r="Y2787" s="476">
        <v>2.0000000000000001E-4</v>
      </c>
    </row>
    <row r="2788" spans="1:25" x14ac:dyDescent="0.2">
      <c r="A2788" s="475">
        <f t="shared" si="43"/>
        <v>2784</v>
      </c>
      <c r="B2788" s="462">
        <v>0.50725533181594162</v>
      </c>
      <c r="C2788" s="461">
        <v>3998.9022812423159</v>
      </c>
      <c r="D2788" s="462">
        <v>0.91838574606348222</v>
      </c>
      <c r="E2788" s="462">
        <v>0.58208728085740036</v>
      </c>
      <c r="F2788" s="516">
        <v>2024.61</v>
      </c>
      <c r="G2788" s="464">
        <v>113818090318.93857</v>
      </c>
      <c r="H2788" s="461">
        <v>26161189.287799284</v>
      </c>
      <c r="I2788" s="464">
        <v>634648181517.39856</v>
      </c>
      <c r="J2788" s="462">
        <v>0.33834966843905034</v>
      </c>
      <c r="K2788" s="464">
        <v>13195633366.981735</v>
      </c>
      <c r="L2788" s="464">
        <v>0</v>
      </c>
      <c r="M2788" s="464">
        <v>134381664863.88554</v>
      </c>
      <c r="N2788" s="464">
        <v>39325422269.034241</v>
      </c>
      <c r="O2788" s="464">
        <v>20104.107515106087</v>
      </c>
      <c r="P2788" s="461">
        <v>280659.17629048112</v>
      </c>
      <c r="Q2788" s="461">
        <v>151528.19999271736</v>
      </c>
      <c r="R2788" s="464">
        <v>1022405060988.1853</v>
      </c>
      <c r="S2788" s="462">
        <v>0.48332981274571196</v>
      </c>
      <c r="T2788" s="462">
        <v>0.28020326347600055</v>
      </c>
      <c r="U2788" s="461">
        <v>15.340385832152823</v>
      </c>
      <c r="V2788" s="464">
        <v>5046595684496.2764</v>
      </c>
      <c r="W2788" s="460">
        <v>1593.6118489435871</v>
      </c>
      <c r="X2788" s="463">
        <v>4.5473907181908559E-2</v>
      </c>
      <c r="Y2788" s="476">
        <v>2.0000000000000001E-4</v>
      </c>
    </row>
    <row r="2789" spans="1:25" x14ac:dyDescent="0.2">
      <c r="A2789" s="475">
        <f t="shared" si="43"/>
        <v>2785</v>
      </c>
      <c r="B2789" s="462">
        <v>0.56748314735886418</v>
      </c>
      <c r="C2789" s="461">
        <v>3306.4614819944809</v>
      </c>
      <c r="D2789" s="462">
        <v>0.65037061865969192</v>
      </c>
      <c r="E2789" s="462">
        <v>0.47041849279270298</v>
      </c>
      <c r="F2789" s="516">
        <v>2024.39</v>
      </c>
      <c r="G2789" s="464">
        <v>211231525364.79691</v>
      </c>
      <c r="H2789" s="461">
        <v>13879043.857004419</v>
      </c>
      <c r="I2789" s="464">
        <v>344477752632.3941</v>
      </c>
      <c r="J2789" s="462">
        <v>0.32557404928539169</v>
      </c>
      <c r="K2789" s="464">
        <v>15101176360.721119</v>
      </c>
      <c r="L2789" s="464">
        <v>18597438761.351341</v>
      </c>
      <c r="M2789" s="464">
        <v>159633915481.85422</v>
      </c>
      <c r="N2789" s="464">
        <v>60938639482.378052</v>
      </c>
      <c r="O2789" s="464">
        <v>22210.0741973246</v>
      </c>
      <c r="P2789" s="461">
        <v>408426.48102862848</v>
      </c>
      <c r="Q2789" s="461">
        <v>255815.33977556744</v>
      </c>
      <c r="R2789" s="464">
        <v>773977135176.70886</v>
      </c>
      <c r="S2789" s="462">
        <v>0.53875177751077796</v>
      </c>
      <c r="T2789" s="462">
        <v>0.39342424295490358</v>
      </c>
      <c r="U2789" s="461">
        <v>17.073233871441936</v>
      </c>
      <c r="V2789" s="464">
        <v>5805545575173.8428</v>
      </c>
      <c r="W2789" s="460">
        <v>1832.9061932875243</v>
      </c>
      <c r="X2789" s="463">
        <v>4.2107625148118326E-2</v>
      </c>
      <c r="Y2789" s="476">
        <v>2.0000000000000001E-4</v>
      </c>
    </row>
    <row r="2790" spans="1:25" x14ac:dyDescent="0.2">
      <c r="A2790" s="475">
        <f t="shared" si="43"/>
        <v>2786</v>
      </c>
      <c r="B2790" s="462">
        <v>0.34960740771351428</v>
      </c>
      <c r="C2790" s="461">
        <v>6027.4657184502548</v>
      </c>
      <c r="D2790" s="462">
        <v>0.8056895470588431</v>
      </c>
      <c r="E2790" s="462">
        <v>0.50620714608986195</v>
      </c>
      <c r="F2790" s="516">
        <v>2025.14</v>
      </c>
      <c r="G2790" s="464">
        <v>208445790242.578</v>
      </c>
      <c r="H2790" s="461">
        <v>20047876.734945785</v>
      </c>
      <c r="I2790" s="464">
        <v>510639191460.79926</v>
      </c>
      <c r="J2790" s="462">
        <v>0.32287298306883605</v>
      </c>
      <c r="K2790" s="464">
        <v>55024993707.038223</v>
      </c>
      <c r="L2790" s="464">
        <v>78860411913.358429</v>
      </c>
      <c r="M2790" s="464">
        <v>110260366386.36665</v>
      </c>
      <c r="N2790" s="464">
        <v>76655806878.878098</v>
      </c>
      <c r="O2790" s="464">
        <v>14275.402455938447</v>
      </c>
      <c r="P2790" s="461">
        <v>458098.15173940832</v>
      </c>
      <c r="Q2790" s="461">
        <v>290342.88849009812</v>
      </c>
      <c r="R2790" s="464">
        <v>1014978278022.7418</v>
      </c>
      <c r="S2790" s="462">
        <v>0.51006500509861641</v>
      </c>
      <c r="T2790" s="462">
        <v>0.37178824120865361</v>
      </c>
      <c r="U2790" s="461">
        <v>16.014552411362509</v>
      </c>
      <c r="V2790" s="464">
        <v>6625911871722.0488</v>
      </c>
      <c r="W2790" s="460">
        <v>2091.8966416818275</v>
      </c>
      <c r="X2790" s="463">
        <v>4.5745846588711815E-2</v>
      </c>
      <c r="Y2790" s="476">
        <v>2.0000000000000001E-4</v>
      </c>
    </row>
    <row r="2791" spans="1:25" x14ac:dyDescent="0.2">
      <c r="A2791" s="475">
        <f t="shared" si="43"/>
        <v>2787</v>
      </c>
      <c r="B2791" s="462">
        <v>0.39717936301991008</v>
      </c>
      <c r="C2791" s="461">
        <v>5221.0420739605706</v>
      </c>
      <c r="D2791" s="462">
        <v>0.71832010635808041</v>
      </c>
      <c r="E2791" s="462">
        <v>0.46005029561094279</v>
      </c>
      <c r="F2791" s="516">
        <v>2026.58</v>
      </c>
      <c r="G2791" s="464">
        <v>84162597201.459167</v>
      </c>
      <c r="H2791" s="461">
        <v>16321362.42120377</v>
      </c>
      <c r="I2791" s="464">
        <v>520096463052.40808</v>
      </c>
      <c r="J2791" s="462">
        <v>0.39717936301991008</v>
      </c>
      <c r="K2791" s="464">
        <v>21109237289.316429</v>
      </c>
      <c r="L2791" s="464">
        <v>22237264235.175007</v>
      </c>
      <c r="M2791" s="464">
        <v>30923558359.765575</v>
      </c>
      <c r="N2791" s="464">
        <v>34585661702.021103</v>
      </c>
      <c r="O2791" s="464">
        <v>33911.622371919933</v>
      </c>
      <c r="P2791" s="461">
        <v>233007.53469151555</v>
      </c>
      <c r="Q2791" s="461">
        <v>120565.36649392503</v>
      </c>
      <c r="R2791" s="464">
        <v>787402040473.45447</v>
      </c>
      <c r="S2791" s="462">
        <v>0.5016355465227843</v>
      </c>
      <c r="T2791" s="462">
        <v>0.3231786575055291</v>
      </c>
      <c r="U2791" s="461">
        <v>14.866543664516971</v>
      </c>
      <c r="V2791" s="464">
        <v>4213811573970.6143</v>
      </c>
      <c r="W2791" s="460">
        <v>1329.9354861730344</v>
      </c>
      <c r="X2791" s="463">
        <v>4.8347932688169004E-2</v>
      </c>
      <c r="Y2791" s="476">
        <v>2.0000000000000001E-4</v>
      </c>
    </row>
    <row r="2792" spans="1:25" x14ac:dyDescent="0.2">
      <c r="A2792" s="475">
        <f t="shared" si="43"/>
        <v>2788</v>
      </c>
      <c r="B2792" s="462">
        <v>0.50951827705365638</v>
      </c>
      <c r="C2792" s="461">
        <v>4017.2791252214111</v>
      </c>
      <c r="D2792" s="462">
        <v>1.1161904307714596</v>
      </c>
      <c r="E2792" s="462">
        <v>0.13584750209293101</v>
      </c>
      <c r="F2792" s="516">
        <v>2025</v>
      </c>
      <c r="G2792" s="464">
        <v>360761129891.64734</v>
      </c>
      <c r="H2792" s="461">
        <v>38799662.088623039</v>
      </c>
      <c r="I2792" s="464">
        <v>824696711950.26404</v>
      </c>
      <c r="J2792" s="462">
        <v>0.29155322008376805</v>
      </c>
      <c r="K2792" s="464">
        <v>26904829155.289734</v>
      </c>
      <c r="L2792" s="464">
        <v>0</v>
      </c>
      <c r="M2792" s="464">
        <v>212145359328.09778</v>
      </c>
      <c r="N2792" s="464">
        <v>103533496776.16919</v>
      </c>
      <c r="O2792" s="464">
        <v>32304.346880241421</v>
      </c>
      <c r="P2792" s="461">
        <v>604109.70009145129</v>
      </c>
      <c r="Q2792" s="461">
        <v>396564.60196245415</v>
      </c>
      <c r="R2792" s="464">
        <v>1768895095925.78</v>
      </c>
      <c r="S2792" s="462">
        <v>0.52234575006827166</v>
      </c>
      <c r="T2792" s="462">
        <v>0.31820158664945813</v>
      </c>
      <c r="U2792" s="461">
        <v>16.77610806983353</v>
      </c>
      <c r="V2792" s="464">
        <v>10214218860441.426</v>
      </c>
      <c r="W2792" s="460">
        <v>3216.5969699707434</v>
      </c>
      <c r="X2792" s="463">
        <v>4.4403623371885512E-2</v>
      </c>
      <c r="Y2792" s="476">
        <v>2.0000000000000001E-4</v>
      </c>
    </row>
    <row r="2793" spans="1:25" x14ac:dyDescent="0.2">
      <c r="A2793" s="475">
        <f t="shared" si="43"/>
        <v>2789</v>
      </c>
      <c r="B2793" s="462">
        <v>0.49698020310819896</v>
      </c>
      <c r="C2793" s="461">
        <v>3594.0790402258735</v>
      </c>
      <c r="D2793" s="462">
        <v>0.8013976914559815</v>
      </c>
      <c r="E2793" s="462">
        <v>0.32285968074588089</v>
      </c>
      <c r="F2793" s="516">
        <v>2023.92</v>
      </c>
      <c r="G2793" s="464">
        <v>368595279588.88629</v>
      </c>
      <c r="H2793" s="461">
        <v>19751544.035784826</v>
      </c>
      <c r="I2793" s="464">
        <v>544518916226.64471</v>
      </c>
      <c r="J2793" s="462">
        <v>0.37168793682105683</v>
      </c>
      <c r="K2793" s="464">
        <v>14840952614.103642</v>
      </c>
      <c r="L2793" s="464">
        <v>0</v>
      </c>
      <c r="M2793" s="464">
        <v>550909731204.35291</v>
      </c>
      <c r="N2793" s="464">
        <v>24593957831.98925</v>
      </c>
      <c r="O2793" s="464">
        <v>34766.819114929793</v>
      </c>
      <c r="P2793" s="461">
        <v>194945.87075204693</v>
      </c>
      <c r="Q2793" s="461">
        <v>91764.945645059706</v>
      </c>
      <c r="R2793" s="464">
        <v>1634280852254.8123</v>
      </c>
      <c r="S2793" s="462">
        <v>0.64662271723061093</v>
      </c>
      <c r="T2793" s="462">
        <v>0.33773935821319429</v>
      </c>
      <c r="U2793" s="461">
        <v>16.968110293688341</v>
      </c>
      <c r="V2793" s="464">
        <v>10257200830148.225</v>
      </c>
      <c r="W2793" s="460">
        <v>3238.3416614218931</v>
      </c>
      <c r="X2793" s="463">
        <v>4.3068237251062437E-2</v>
      </c>
      <c r="Y2793" s="476">
        <v>2.0000000000000001E-4</v>
      </c>
    </row>
    <row r="2794" spans="1:25" x14ac:dyDescent="0.2">
      <c r="A2794" s="475">
        <f t="shared" si="43"/>
        <v>2790</v>
      </c>
      <c r="B2794" s="462">
        <v>0.44344703729521578</v>
      </c>
      <c r="C2794" s="461">
        <v>6943.8829093654158</v>
      </c>
      <c r="D2794" s="462">
        <v>0.2919625141392635</v>
      </c>
      <c r="E2794" s="462">
        <v>0.5209093234276192</v>
      </c>
      <c r="F2794" s="516">
        <v>2024.11</v>
      </c>
      <c r="G2794" s="464">
        <v>116411751348.94759</v>
      </c>
      <c r="H2794" s="461">
        <v>4765012.1612074943</v>
      </c>
      <c r="I2794" s="464">
        <v>204422004637.65506</v>
      </c>
      <c r="J2794" s="462">
        <v>0.44344703729521573</v>
      </c>
      <c r="K2794" s="464">
        <v>4678968416.8527431</v>
      </c>
      <c r="L2794" s="464">
        <v>0</v>
      </c>
      <c r="M2794" s="464">
        <v>109387089919.53984</v>
      </c>
      <c r="N2794" s="464">
        <v>52905445027.313881</v>
      </c>
      <c r="O2794" s="464">
        <v>12575.742177999269</v>
      </c>
      <c r="P2794" s="461">
        <v>365027.31785512494</v>
      </c>
      <c r="Q2794" s="461">
        <v>189900.35066657298</v>
      </c>
      <c r="R2794" s="464">
        <v>469923792797.84351</v>
      </c>
      <c r="S2794" s="462">
        <v>0.57396566332016374</v>
      </c>
      <c r="T2794" s="462">
        <v>0.40956219684404294</v>
      </c>
      <c r="U2794" s="461">
        <v>16.589539157366058</v>
      </c>
      <c r="V2794" s="464">
        <v>3606687743340.7847</v>
      </c>
      <c r="W2794" s="460">
        <v>1138.1524999910259</v>
      </c>
      <c r="X2794" s="463">
        <v>4.2946811575035784E-2</v>
      </c>
      <c r="Y2794" s="476">
        <v>2.0000000000000001E-4</v>
      </c>
    </row>
    <row r="2795" spans="1:25" x14ac:dyDescent="0.2">
      <c r="A2795" s="475">
        <f t="shared" si="43"/>
        <v>2791</v>
      </c>
      <c r="B2795" s="462">
        <v>0.49029247502189427</v>
      </c>
      <c r="C2795" s="461">
        <v>3421.6562382128868</v>
      </c>
      <c r="D2795" s="462">
        <v>1.1488407002777807</v>
      </c>
      <c r="E2795" s="462">
        <v>0.58626145112900852</v>
      </c>
      <c r="F2795" s="516">
        <v>2025.08</v>
      </c>
      <c r="G2795" s="464">
        <v>394514482999.40753</v>
      </c>
      <c r="H2795" s="461">
        <v>40405840.480815701</v>
      </c>
      <c r="I2795" s="464">
        <v>761825962408.5105</v>
      </c>
      <c r="J2795" s="462">
        <v>0.11124971626720648</v>
      </c>
      <c r="K2795" s="464">
        <v>33725563686.199287</v>
      </c>
      <c r="L2795" s="464">
        <v>22992900676.868828</v>
      </c>
      <c r="M2795" s="464">
        <v>143638338832.51175</v>
      </c>
      <c r="N2795" s="464">
        <v>85901455029.921219</v>
      </c>
      <c r="O2795" s="464">
        <v>32794.523411392547</v>
      </c>
      <c r="P2795" s="461">
        <v>473279.16459620022</v>
      </c>
      <c r="Q2795" s="461">
        <v>292480.30987533624</v>
      </c>
      <c r="R2795" s="464">
        <v>1376538229123.4124</v>
      </c>
      <c r="S2795" s="462">
        <v>0.37356703196431679</v>
      </c>
      <c r="T2795" s="462">
        <v>0.31859350336521197</v>
      </c>
      <c r="U2795" s="461">
        <v>18.281721850137991</v>
      </c>
      <c r="V2795" s="464">
        <v>8675214972620.999</v>
      </c>
      <c r="W2795" s="460">
        <v>2736.2039580695182</v>
      </c>
      <c r="X2795" s="463">
        <v>4.0701447826071928E-2</v>
      </c>
      <c r="Y2795" s="476">
        <v>2.0000000000000001E-4</v>
      </c>
    </row>
    <row r="2796" spans="1:25" x14ac:dyDescent="0.2">
      <c r="A2796" s="475">
        <f t="shared" si="43"/>
        <v>2792</v>
      </c>
      <c r="B2796" s="462">
        <v>0.45450712131281135</v>
      </c>
      <c r="C2796" s="461">
        <v>5951.9053738027669</v>
      </c>
      <c r="D2796" s="462">
        <v>1.606695899019321</v>
      </c>
      <c r="E2796" s="462">
        <v>0.21999159169911789</v>
      </c>
      <c r="F2796" s="516">
        <v>2025.98</v>
      </c>
      <c r="G2796" s="464">
        <v>303756307433.75098</v>
      </c>
      <c r="H2796" s="461">
        <v>49412485.464438029</v>
      </c>
      <c r="I2796" s="464">
        <v>718125691045.81396</v>
      </c>
      <c r="J2796" s="462">
        <v>0.15007077635424404</v>
      </c>
      <c r="K2796" s="464">
        <v>27473596883.365143</v>
      </c>
      <c r="L2796" s="464">
        <v>25547576119.068707</v>
      </c>
      <c r="M2796" s="464">
        <v>184806115789.43704</v>
      </c>
      <c r="N2796" s="464">
        <v>7056817052.529974</v>
      </c>
      <c r="O2796" s="464">
        <v>29032.997234730232</v>
      </c>
      <c r="P2796" s="461">
        <v>129111.28358549011</v>
      </c>
      <c r="Q2796" s="461">
        <v>31038.554384346906</v>
      </c>
      <c r="R2796" s="464">
        <v>1281110907300.2996</v>
      </c>
      <c r="S2796" s="462">
        <v>0.42308448043754154</v>
      </c>
      <c r="T2796" s="462">
        <v>0.27735468183923306</v>
      </c>
      <c r="U2796" s="461">
        <v>18.046552187994831</v>
      </c>
      <c r="V2796" s="464">
        <v>6744873837615.9883</v>
      </c>
      <c r="W2796" s="460">
        <v>2125.9248242932854</v>
      </c>
      <c r="X2796" s="463">
        <v>4.1419759561494608E-2</v>
      </c>
      <c r="Y2796" s="476">
        <v>2.0000000000000001E-4</v>
      </c>
    </row>
    <row r="2797" spans="1:25" x14ac:dyDescent="0.2">
      <c r="A2797" s="475">
        <f t="shared" si="43"/>
        <v>2793</v>
      </c>
      <c r="B2797" s="462">
        <v>0.45707183747740449</v>
      </c>
      <c r="C2797" s="461">
        <v>2181.8339598046064</v>
      </c>
      <c r="D2797" s="462">
        <v>0.68225467869242551</v>
      </c>
      <c r="E2797" s="462">
        <v>0.3600113478021788</v>
      </c>
      <c r="F2797" s="516">
        <v>2025.86</v>
      </c>
      <c r="G2797" s="464">
        <v>154127122267.69266</v>
      </c>
      <c r="H2797" s="461">
        <v>15646115.387973623</v>
      </c>
      <c r="I2797" s="464">
        <v>455052481978.96722</v>
      </c>
      <c r="J2797" s="462">
        <v>0.34188810039148887</v>
      </c>
      <c r="K2797" s="464">
        <v>23319521765.475716</v>
      </c>
      <c r="L2797" s="464">
        <v>52433614287.982574</v>
      </c>
      <c r="M2797" s="464">
        <v>103653260597.95293</v>
      </c>
      <c r="N2797" s="464">
        <v>26725959908.107243</v>
      </c>
      <c r="O2797" s="464">
        <v>30643.35885196468</v>
      </c>
      <c r="P2797" s="461">
        <v>191348.93327355725</v>
      </c>
      <c r="Q2797" s="461">
        <v>91245.829484056958</v>
      </c>
      <c r="R2797" s="464">
        <v>786267162273.83252</v>
      </c>
      <c r="S2797" s="462">
        <v>0.50851659110766101</v>
      </c>
      <c r="T2797" s="462">
        <v>0.38265478487141458</v>
      </c>
      <c r="U2797" s="461">
        <v>15.9340077837298</v>
      </c>
      <c r="V2797" s="464">
        <v>5455208696939.7197</v>
      </c>
      <c r="W2797" s="460">
        <v>1719.9105615489452</v>
      </c>
      <c r="X2797" s="463">
        <v>4.4295940612144841E-2</v>
      </c>
      <c r="Y2797" s="476">
        <v>2.0000000000000001E-4</v>
      </c>
    </row>
    <row r="2798" spans="1:25" x14ac:dyDescent="0.2">
      <c r="A2798" s="475">
        <f t="shared" si="43"/>
        <v>2794</v>
      </c>
      <c r="B2798" s="462">
        <v>0.49290776573301964</v>
      </c>
      <c r="C2798" s="461">
        <v>1500</v>
      </c>
      <c r="D2798" s="462">
        <v>0.4863562357025869</v>
      </c>
      <c r="E2798" s="462">
        <v>0.35238312386390569</v>
      </c>
      <c r="F2798" s="516">
        <v>2024.16</v>
      </c>
      <c r="G2798" s="464">
        <v>148877984691.9509</v>
      </c>
      <c r="H2798" s="461">
        <v>9762884.3361944258</v>
      </c>
      <c r="I2798" s="464">
        <v>349650122116.86719</v>
      </c>
      <c r="J2798" s="462">
        <v>0.47375232548591673</v>
      </c>
      <c r="K2798" s="464">
        <v>12180766805.784016</v>
      </c>
      <c r="L2798" s="464">
        <v>0</v>
      </c>
      <c r="M2798" s="464">
        <v>168777259114.15344</v>
      </c>
      <c r="N2798" s="464">
        <v>73281902143.474136</v>
      </c>
      <c r="O2798" s="464">
        <v>19638.032686710183</v>
      </c>
      <c r="P2798" s="461">
        <v>504039.90527687897</v>
      </c>
      <c r="Q2798" s="461">
        <v>278701.51974136662</v>
      </c>
      <c r="R2798" s="464">
        <v>798102674760.92432</v>
      </c>
      <c r="S2798" s="462">
        <v>0.59782577038628293</v>
      </c>
      <c r="T2798" s="462">
        <v>0.35622370527341135</v>
      </c>
      <c r="U2798" s="461">
        <v>16.081013905770018</v>
      </c>
      <c r="V2798" s="464">
        <v>5245949789317.4434</v>
      </c>
      <c r="W2798" s="460">
        <v>1654.8204972085941</v>
      </c>
      <c r="X2798" s="463">
        <v>4.3485733750303665E-2</v>
      </c>
      <c r="Y2798" s="476">
        <v>2.0000000000000001E-4</v>
      </c>
    </row>
    <row r="2799" spans="1:25" x14ac:dyDescent="0.2">
      <c r="A2799" s="475">
        <f t="shared" si="43"/>
        <v>2795</v>
      </c>
      <c r="B2799" s="462">
        <v>0.40041507103457208</v>
      </c>
      <c r="C2799" s="461">
        <v>5785.2422922560399</v>
      </c>
      <c r="D2799" s="462">
        <v>0.93544849715827683</v>
      </c>
      <c r="E2799" s="462">
        <v>0.55347815745733175</v>
      </c>
      <c r="F2799" s="516">
        <v>2025.22</v>
      </c>
      <c r="G2799" s="464">
        <v>162942210019.02567</v>
      </c>
      <c r="H2799" s="461">
        <v>25663918.421401937</v>
      </c>
      <c r="I2799" s="464">
        <v>547081660527.43622</v>
      </c>
      <c r="J2799" s="462">
        <v>0.23005308743263364</v>
      </c>
      <c r="K2799" s="464">
        <v>13931303140.401234</v>
      </c>
      <c r="L2799" s="464">
        <v>28999666592.93787</v>
      </c>
      <c r="M2799" s="464">
        <v>83802506326.318039</v>
      </c>
      <c r="N2799" s="464">
        <v>108954186415.22253</v>
      </c>
      <c r="O2799" s="464">
        <v>33546.617741335518</v>
      </c>
      <c r="P2799" s="461">
        <v>623458.15822330001</v>
      </c>
      <c r="Q2799" s="461">
        <v>418115.196992215</v>
      </c>
      <c r="R2799" s="464">
        <v>956347496109.85095</v>
      </c>
      <c r="S2799" s="462">
        <v>0.40121526058250495</v>
      </c>
      <c r="T2799" s="462">
        <v>0.28504167481208698</v>
      </c>
      <c r="U2799" s="461">
        <v>16.500387436110454</v>
      </c>
      <c r="V2799" s="464">
        <v>4957349015895.5547</v>
      </c>
      <c r="W2799" s="460">
        <v>1565.372536860511</v>
      </c>
      <c r="X2799" s="463">
        <v>4.467094092670524E-2</v>
      </c>
      <c r="Y2799" s="476">
        <v>2.0000000000000001E-4</v>
      </c>
    </row>
    <row r="2800" spans="1:25" x14ac:dyDescent="0.2">
      <c r="A2800" s="475">
        <f t="shared" si="43"/>
        <v>2796</v>
      </c>
      <c r="B2800" s="462">
        <v>0.56907742720895671</v>
      </c>
      <c r="C2800" s="461">
        <v>5025.5054749558094</v>
      </c>
      <c r="D2800" s="462">
        <v>0.68906180482100643</v>
      </c>
      <c r="E2800" s="462">
        <v>0.47155311969725083</v>
      </c>
      <c r="F2800" s="516">
        <v>2025.23</v>
      </c>
      <c r="G2800" s="464">
        <v>109403751790.77602</v>
      </c>
      <c r="H2800" s="461">
        <v>14690741.770395847</v>
      </c>
      <c r="I2800" s="464">
        <v>440916672802.34009</v>
      </c>
      <c r="J2800" s="462">
        <v>0.36980363094986635</v>
      </c>
      <c r="K2800" s="464">
        <v>9839133855.8868656</v>
      </c>
      <c r="L2800" s="464">
        <v>37073356838.493813</v>
      </c>
      <c r="M2800" s="464">
        <v>77120208502.955246</v>
      </c>
      <c r="N2800" s="464">
        <v>71829601554.83403</v>
      </c>
      <c r="O2800" s="464">
        <v>22632.282961994701</v>
      </c>
      <c r="P2800" s="461">
        <v>412462.02139166842</v>
      </c>
      <c r="Q2800" s="461">
        <v>257862.47572719248</v>
      </c>
      <c r="R2800" s="464">
        <v>770361757786.06238</v>
      </c>
      <c r="S2800" s="462">
        <v>0.49768429808075154</v>
      </c>
      <c r="T2800" s="462">
        <v>0.30562312543314724</v>
      </c>
      <c r="U2800" s="461">
        <v>15.740463567254535</v>
      </c>
      <c r="V2800" s="464">
        <v>4127375113945.813</v>
      </c>
      <c r="W2800" s="460">
        <v>1302.5074876373728</v>
      </c>
      <c r="X2800" s="463">
        <v>4.6169371192981853E-2</v>
      </c>
      <c r="Y2800" s="476">
        <v>2.0000000000000001E-4</v>
      </c>
    </row>
    <row r="2801" spans="1:25" x14ac:dyDescent="0.2">
      <c r="A2801" s="475">
        <f t="shared" si="43"/>
        <v>2797</v>
      </c>
      <c r="B2801" s="462">
        <v>0.54959595259227256</v>
      </c>
      <c r="C2801" s="461">
        <v>3807.3101402352263</v>
      </c>
      <c r="D2801" s="462">
        <v>0.43582655626369504</v>
      </c>
      <c r="E2801" s="462">
        <v>0.55204278984032995</v>
      </c>
      <c r="F2801" s="516">
        <v>2025.38</v>
      </c>
      <c r="G2801" s="464">
        <v>181363002339.46463</v>
      </c>
      <c r="H2801" s="461">
        <v>8078007.3517018789</v>
      </c>
      <c r="I2801" s="464">
        <v>209681210695.14841</v>
      </c>
      <c r="J2801" s="462">
        <v>0.23768825928629467</v>
      </c>
      <c r="K2801" s="464">
        <v>9463690702.1796303</v>
      </c>
      <c r="L2801" s="464">
        <v>0</v>
      </c>
      <c r="M2801" s="464">
        <v>130675459705.88548</v>
      </c>
      <c r="N2801" s="464">
        <v>53547389972.132248</v>
      </c>
      <c r="O2801" s="464">
        <v>25688.666203594516</v>
      </c>
      <c r="P2801" s="461">
        <v>386681.93312560156</v>
      </c>
      <c r="Q2801" s="461">
        <v>201567.55130650592</v>
      </c>
      <c r="R2801" s="464">
        <v>681103065429.25439</v>
      </c>
      <c r="S2801" s="462">
        <v>0.5754484801562898</v>
      </c>
      <c r="T2801" s="462">
        <v>0.31142088246645849</v>
      </c>
      <c r="U2801" s="461">
        <v>18.080118122856636</v>
      </c>
      <c r="V2801" s="464">
        <v>4192627247533.2339</v>
      </c>
      <c r="W2801" s="460">
        <v>1323.5665887451842</v>
      </c>
      <c r="X2801" s="463">
        <v>4.0736056682025713E-2</v>
      </c>
      <c r="Y2801" s="476">
        <v>2.0000000000000001E-4</v>
      </c>
    </row>
    <row r="2802" spans="1:25" x14ac:dyDescent="0.2">
      <c r="A2802" s="475">
        <f t="shared" si="43"/>
        <v>2798</v>
      </c>
      <c r="B2802" s="462">
        <v>0.35949050773982705</v>
      </c>
      <c r="C2802" s="461">
        <v>2873.1110691771946</v>
      </c>
      <c r="D2802" s="462">
        <v>0.55417089302475975</v>
      </c>
      <c r="E2802" s="462">
        <v>0.7</v>
      </c>
      <c r="F2802" s="516">
        <v>2024.82</v>
      </c>
      <c r="G2802" s="464">
        <v>190627813398.47296</v>
      </c>
      <c r="H2802" s="461">
        <v>11507380.957030214</v>
      </c>
      <c r="I2802" s="464">
        <v>385046652510.56049</v>
      </c>
      <c r="J2802" s="462">
        <v>0.35949050773982705</v>
      </c>
      <c r="K2802" s="464">
        <v>9672461488.5835342</v>
      </c>
      <c r="L2802" s="464">
        <v>0</v>
      </c>
      <c r="M2802" s="464">
        <v>171034480563.54941</v>
      </c>
      <c r="N2802" s="464">
        <v>31009204924.104034</v>
      </c>
      <c r="O2802" s="464">
        <v>28621.040545036343</v>
      </c>
      <c r="P2802" s="461">
        <v>226656.55072369892</v>
      </c>
      <c r="Q2802" s="461">
        <v>119185.34236842411</v>
      </c>
      <c r="R2802" s="464">
        <v>837158536412.11487</v>
      </c>
      <c r="S2802" s="462">
        <v>0.57176299306187972</v>
      </c>
      <c r="T2802" s="462">
        <v>0.34287678718907877</v>
      </c>
      <c r="U2802" s="461">
        <v>16.936534764506483</v>
      </c>
      <c r="V2802" s="464">
        <v>5389812470564.832</v>
      </c>
      <c r="W2802" s="460">
        <v>1700.1579084451294</v>
      </c>
      <c r="X2802" s="463">
        <v>4.269444140723036E-2</v>
      </c>
      <c r="Y2802" s="476">
        <v>2.0000000000000001E-4</v>
      </c>
    </row>
    <row r="2803" spans="1:25" x14ac:dyDescent="0.2">
      <c r="A2803" s="475">
        <f t="shared" si="43"/>
        <v>2799</v>
      </c>
      <c r="B2803" s="462">
        <v>0.51298171958363981</v>
      </c>
      <c r="C2803" s="461">
        <v>4803.2632533666183</v>
      </c>
      <c r="D2803" s="462">
        <v>1.2435124094046017</v>
      </c>
      <c r="E2803" s="462">
        <v>0.5256673780265616</v>
      </c>
      <c r="F2803" s="516">
        <v>2023.75</v>
      </c>
      <c r="G2803" s="464">
        <v>282351406848.78802</v>
      </c>
      <c r="H2803" s="461">
        <v>48291157.774256133</v>
      </c>
      <c r="I2803" s="464">
        <v>1054133919046.1692</v>
      </c>
      <c r="J2803" s="462">
        <v>0.35894218129959143</v>
      </c>
      <c r="K2803" s="464">
        <v>11301475695.321625</v>
      </c>
      <c r="L2803" s="464">
        <v>0</v>
      </c>
      <c r="M2803" s="464">
        <v>275415963989.91364</v>
      </c>
      <c r="N2803" s="464">
        <v>61384398862.134254</v>
      </c>
      <c r="O2803" s="464">
        <v>37734.875346524073</v>
      </c>
      <c r="P2803" s="461">
        <v>413413.9548017045</v>
      </c>
      <c r="Q2803" s="461">
        <v>243953.17446645498</v>
      </c>
      <c r="R2803" s="464">
        <v>1729421032843.4133</v>
      </c>
      <c r="S2803" s="462">
        <v>0.51007437736942851</v>
      </c>
      <c r="T2803" s="462">
        <v>0.32054517711665326</v>
      </c>
      <c r="U2803" s="461">
        <v>16.017894427743439</v>
      </c>
      <c r="V2803" s="464">
        <v>9808322122517.7324</v>
      </c>
      <c r="W2803" s="460">
        <v>3094.0985428115173</v>
      </c>
      <c r="X2803" s="463">
        <v>4.5256298608375975E-2</v>
      </c>
      <c r="Y2803" s="476">
        <v>2.0000000000000001E-4</v>
      </c>
    </row>
    <row r="2804" spans="1:25" x14ac:dyDescent="0.2">
      <c r="A2804" s="475">
        <f t="shared" si="43"/>
        <v>2800</v>
      </c>
      <c r="B2804" s="462">
        <v>0.56786658525122991</v>
      </c>
      <c r="C2804" s="461">
        <v>1500</v>
      </c>
      <c r="D2804" s="462">
        <v>0.92616703059782113</v>
      </c>
      <c r="E2804" s="462">
        <v>0.47919131035849299</v>
      </c>
      <c r="F2804" s="516">
        <v>2023.75</v>
      </c>
      <c r="G2804" s="464">
        <v>356580863767.23669</v>
      </c>
      <c r="H2804" s="461">
        <v>27115516.615653783</v>
      </c>
      <c r="I2804" s="464">
        <v>624475197385.33484</v>
      </c>
      <c r="J2804" s="462">
        <v>0.34615471926477281</v>
      </c>
      <c r="K2804" s="464">
        <v>11861307488.155241</v>
      </c>
      <c r="L2804" s="464">
        <v>0</v>
      </c>
      <c r="M2804" s="464">
        <v>361389828889.34033</v>
      </c>
      <c r="N2804" s="464">
        <v>42934383806.925697</v>
      </c>
      <c r="O2804" s="464">
        <v>28635.005921207863</v>
      </c>
      <c r="P2804" s="461">
        <v>310256.85624391702</v>
      </c>
      <c r="Q2804" s="461">
        <v>173370.77330288981</v>
      </c>
      <c r="R2804" s="464">
        <v>1431059419717.5796</v>
      </c>
      <c r="S2804" s="462">
        <v>0.58179951041047551</v>
      </c>
      <c r="T2804" s="462">
        <v>0.35421661547164801</v>
      </c>
      <c r="U2804" s="461">
        <v>17.195279384013954</v>
      </c>
      <c r="V2804" s="464">
        <v>9755114490830.3496</v>
      </c>
      <c r="W2804" s="460">
        <v>3078.9697824394034</v>
      </c>
      <c r="X2804" s="463">
        <v>4.1697065515345577E-2</v>
      </c>
      <c r="Y2804" s="476">
        <v>2.0000000000000001E-4</v>
      </c>
    </row>
    <row r="2805" spans="1:25" x14ac:dyDescent="0.2">
      <c r="A2805" s="475">
        <f t="shared" si="43"/>
        <v>2801</v>
      </c>
      <c r="B2805" s="462">
        <v>0.38797441845189568</v>
      </c>
      <c r="C2805" s="461">
        <v>3803.5694753812277</v>
      </c>
      <c r="D2805" s="462">
        <v>0.9990878044659548</v>
      </c>
      <c r="E2805" s="462">
        <v>0.6612155254016463</v>
      </c>
      <c r="F2805" s="516">
        <v>2024.12</v>
      </c>
      <c r="G2805" s="464">
        <v>282400574418.46204</v>
      </c>
      <c r="H2805" s="461">
        <v>30635482.639936037</v>
      </c>
      <c r="I2805" s="464">
        <v>694687544723.6615</v>
      </c>
      <c r="J2805" s="462">
        <v>0.29930517934948608</v>
      </c>
      <c r="K2805" s="464">
        <v>17053441321.162458</v>
      </c>
      <c r="L2805" s="464">
        <v>0</v>
      </c>
      <c r="M2805" s="464">
        <v>168892844261.79291</v>
      </c>
      <c r="N2805" s="464">
        <v>36751289301.358185</v>
      </c>
      <c r="O2805" s="464">
        <v>30857.136320577465</v>
      </c>
      <c r="P2805" s="461">
        <v>265591.47039651446</v>
      </c>
      <c r="Q2805" s="461">
        <v>138854.30109033512</v>
      </c>
      <c r="R2805" s="464">
        <v>1159720932268.782</v>
      </c>
      <c r="S2805" s="462">
        <v>0.47678896004732224</v>
      </c>
      <c r="T2805" s="462">
        <v>0.38730183293936199</v>
      </c>
      <c r="U2805" s="461">
        <v>16.723306073635548</v>
      </c>
      <c r="V2805" s="464">
        <v>8251093822831.8701</v>
      </c>
      <c r="W2805" s="460">
        <v>2603.2766327724721</v>
      </c>
      <c r="X2805" s="463">
        <v>4.3931396998857515E-2</v>
      </c>
      <c r="Y2805" s="476">
        <v>2.0000000000000001E-4</v>
      </c>
    </row>
    <row r="2806" spans="1:25" x14ac:dyDescent="0.2">
      <c r="A2806" s="475">
        <f t="shared" si="43"/>
        <v>2802</v>
      </c>
      <c r="B2806" s="462">
        <v>0.55515846682069336</v>
      </c>
      <c r="C2806" s="461">
        <v>5579.1283404504502</v>
      </c>
      <c r="D2806" s="462">
        <v>0.86626482172325581</v>
      </c>
      <c r="E2806" s="462">
        <v>0.39642454569447089</v>
      </c>
      <c r="F2806" s="516">
        <v>2024.68</v>
      </c>
      <c r="G2806" s="464">
        <v>228378939339.43091</v>
      </c>
      <c r="H2806" s="461">
        <v>22495971.840846304</v>
      </c>
      <c r="I2806" s="464">
        <v>420437695187.63684</v>
      </c>
      <c r="J2806" s="462">
        <v>0.170247471415507</v>
      </c>
      <c r="K2806" s="464">
        <v>7432485228.646739</v>
      </c>
      <c r="L2806" s="464">
        <v>4309588896.9708958</v>
      </c>
      <c r="M2806" s="464">
        <v>180094677551.7594</v>
      </c>
      <c r="N2806" s="464">
        <v>55800561970.629906</v>
      </c>
      <c r="O2806" s="464">
        <v>23315.377735953451</v>
      </c>
      <c r="P2806" s="461">
        <v>387949.53826395306</v>
      </c>
      <c r="Q2806" s="461">
        <v>233915.62177939739</v>
      </c>
      <c r="R2806" s="464">
        <v>934955796839.96924</v>
      </c>
      <c r="S2806" s="462">
        <v>0.48058608772115302</v>
      </c>
      <c r="T2806" s="462">
        <v>0.26958143414400754</v>
      </c>
      <c r="U2806" s="461">
        <v>18.387536827454824</v>
      </c>
      <c r="V2806" s="464">
        <v>5006826620903.2822</v>
      </c>
      <c r="W2806" s="460">
        <v>1580.0304225716072</v>
      </c>
      <c r="X2806" s="463">
        <v>4.0829124887743144E-2</v>
      </c>
      <c r="Y2806" s="476">
        <v>2.0000000000000001E-4</v>
      </c>
    </row>
    <row r="2807" spans="1:25" x14ac:dyDescent="0.2">
      <c r="A2807" s="475">
        <f t="shared" si="43"/>
        <v>2803</v>
      </c>
      <c r="B2807" s="462">
        <v>0.41690077320565772</v>
      </c>
      <c r="C2807" s="461">
        <v>3570.6857955662917</v>
      </c>
      <c r="D2807" s="462">
        <v>0.48001293819119406</v>
      </c>
      <c r="E2807" s="462">
        <v>0.59258816670207826</v>
      </c>
      <c r="F2807" s="516">
        <v>2023.93</v>
      </c>
      <c r="G2807" s="464">
        <v>305357247041.91327</v>
      </c>
      <c r="H2807" s="461">
        <v>9408594.1305685025</v>
      </c>
      <c r="I2807" s="464">
        <v>322169825031.32611</v>
      </c>
      <c r="J2807" s="462">
        <v>0.41690077320565777</v>
      </c>
      <c r="K2807" s="464">
        <v>12787515026.159916</v>
      </c>
      <c r="L2807" s="464">
        <v>0</v>
      </c>
      <c r="M2807" s="464">
        <v>253445638600.63116</v>
      </c>
      <c r="N2807" s="464">
        <v>39633216753.381927</v>
      </c>
      <c r="O2807" s="464">
        <v>10000</v>
      </c>
      <c r="P2807" s="461">
        <v>276076.6582087311</v>
      </c>
      <c r="Q2807" s="461">
        <v>157851.15556857712</v>
      </c>
      <c r="R2807" s="464">
        <v>887523342018.54614</v>
      </c>
      <c r="S2807" s="462">
        <v>0.63039969474832402</v>
      </c>
      <c r="T2807" s="462">
        <v>0.46363542031364519</v>
      </c>
      <c r="U2807" s="461">
        <v>17.406757544652457</v>
      </c>
      <c r="V2807" s="464">
        <v>7945531814972.7969</v>
      </c>
      <c r="W2807" s="460">
        <v>2506.149991986068</v>
      </c>
      <c r="X2807" s="463">
        <v>4.1520300329506779E-2</v>
      </c>
      <c r="Y2807" s="476">
        <v>2.0000000000000001E-4</v>
      </c>
    </row>
    <row r="2808" spans="1:25" x14ac:dyDescent="0.2">
      <c r="A2808" s="475">
        <f t="shared" si="43"/>
        <v>2804</v>
      </c>
      <c r="B2808" s="462">
        <v>0.59728954077257201</v>
      </c>
      <c r="C2808" s="461">
        <v>3898.0870799655536</v>
      </c>
      <c r="D2808" s="462">
        <v>0.98738469839662091</v>
      </c>
      <c r="E2808" s="462">
        <v>0.59954407312149072</v>
      </c>
      <c r="F2808" s="516">
        <v>2025.4</v>
      </c>
      <c r="G2808" s="464">
        <v>269632428572.44452</v>
      </c>
      <c r="H2808" s="461">
        <v>30020119.949622259</v>
      </c>
      <c r="I2808" s="464">
        <v>629432124222.18994</v>
      </c>
      <c r="J2808" s="462">
        <v>0.19591612295798588</v>
      </c>
      <c r="K2808" s="464">
        <v>23040291641.16275</v>
      </c>
      <c r="L2808" s="464">
        <v>22382100922.570591</v>
      </c>
      <c r="M2808" s="464">
        <v>143522060550.84598</v>
      </c>
      <c r="N2808" s="464">
        <v>38430735295.82003</v>
      </c>
      <c r="O2808" s="464">
        <v>44645.58348908044</v>
      </c>
      <c r="P2808" s="461">
        <v>262474.53060185909</v>
      </c>
      <c r="Q2808" s="461">
        <v>136810.92270276012</v>
      </c>
      <c r="R2808" s="464">
        <v>1196053961845.2451</v>
      </c>
      <c r="S2808" s="462">
        <v>0.45407605125520473</v>
      </c>
      <c r="T2808" s="462">
        <v>0.26443707632610153</v>
      </c>
      <c r="U2808" s="461">
        <v>18.039370488116869</v>
      </c>
      <c r="V2808" s="464">
        <v>6183066921030.1328</v>
      </c>
      <c r="W2808" s="460">
        <v>1952.8670134896295</v>
      </c>
      <c r="X2808" s="463">
        <v>4.0875730290795859E-2</v>
      </c>
      <c r="Y2808" s="476">
        <v>2.0000000000000001E-4</v>
      </c>
    </row>
    <row r="2809" spans="1:25" x14ac:dyDescent="0.2">
      <c r="A2809" s="475">
        <f t="shared" si="43"/>
        <v>2805</v>
      </c>
      <c r="B2809" s="462">
        <v>0.39251903024935919</v>
      </c>
      <c r="C2809" s="461">
        <v>5880.8131277231696</v>
      </c>
      <c r="D2809" s="462">
        <v>0.32897380398260551</v>
      </c>
      <c r="E2809" s="462">
        <v>0.48439647128940511</v>
      </c>
      <c r="F2809" s="516">
        <v>2025.44</v>
      </c>
      <c r="G2809" s="464">
        <v>78784217308.882904</v>
      </c>
      <c r="H2809" s="461">
        <v>5417933.2724724635</v>
      </c>
      <c r="I2809" s="464">
        <v>275314078967.10474</v>
      </c>
      <c r="J2809" s="462">
        <v>0.39251903024935919</v>
      </c>
      <c r="K2809" s="464">
        <v>16930216059.985476</v>
      </c>
      <c r="L2809" s="464">
        <v>18707327985.962891</v>
      </c>
      <c r="M2809" s="464">
        <v>61796054286.13121</v>
      </c>
      <c r="N2809" s="464">
        <v>104007830651.52937</v>
      </c>
      <c r="O2809" s="464">
        <v>22524.810232851054</v>
      </c>
      <c r="P2809" s="461">
        <v>607257.09257182083</v>
      </c>
      <c r="Q2809" s="461">
        <v>356825.69450842985</v>
      </c>
      <c r="R2809" s="464">
        <v>559922920403.92432</v>
      </c>
      <c r="S2809" s="462">
        <v>0.48925010089442689</v>
      </c>
      <c r="T2809" s="462">
        <v>0.31947759047259494</v>
      </c>
      <c r="U2809" s="461">
        <v>15.497976332315242</v>
      </c>
      <c r="V2809" s="464">
        <v>3147173352400.7886</v>
      </c>
      <c r="W2809" s="460">
        <v>992.53230271774157</v>
      </c>
      <c r="X2809" s="463">
        <v>4.569709420101431E-2</v>
      </c>
      <c r="Y2809" s="476">
        <v>2.0000000000000001E-4</v>
      </c>
    </row>
    <row r="2810" spans="1:25" x14ac:dyDescent="0.2">
      <c r="A2810" s="475">
        <f t="shared" si="43"/>
        <v>2806</v>
      </c>
      <c r="B2810" s="462">
        <v>0.62931630921893711</v>
      </c>
      <c r="C2810" s="461">
        <v>3209.8430290186279</v>
      </c>
      <c r="D2810" s="462">
        <v>0.7298735626170223</v>
      </c>
      <c r="E2810" s="462">
        <v>0.40416731243093784</v>
      </c>
      <c r="F2810" s="516">
        <v>2025.83</v>
      </c>
      <c r="G2810" s="464">
        <v>125843567133.69841</v>
      </c>
      <c r="H2810" s="461">
        <v>17072249.967271354</v>
      </c>
      <c r="I2810" s="464">
        <v>425370309597.93671</v>
      </c>
      <c r="J2810" s="462">
        <v>0.29355310034152582</v>
      </c>
      <c r="K2810" s="464">
        <v>20636158267.258495</v>
      </c>
      <c r="L2810" s="464">
        <v>67998664863.046165</v>
      </c>
      <c r="M2810" s="464">
        <v>67218116798.045189</v>
      </c>
      <c r="N2810" s="464">
        <v>27484743517.082981</v>
      </c>
      <c r="O2810" s="464">
        <v>32700.274325908453</v>
      </c>
      <c r="P2810" s="461">
        <v>209249.6560320619</v>
      </c>
      <c r="Q2810" s="461">
        <v>103166.13711379594</v>
      </c>
      <c r="R2810" s="464">
        <v>694493975500.20374</v>
      </c>
      <c r="S2810" s="462">
        <v>0.46117384258456395</v>
      </c>
      <c r="T2810" s="462">
        <v>0.31241396491714868</v>
      </c>
      <c r="U2810" s="461">
        <v>16.312055960871486</v>
      </c>
      <c r="V2810" s="464">
        <v>3951262553405.3208</v>
      </c>
      <c r="W2810" s="460">
        <v>1245.7981333958151</v>
      </c>
      <c r="X2810" s="463">
        <v>4.4325353230662723E-2</v>
      </c>
      <c r="Y2810" s="476">
        <v>2.0000000000000001E-4</v>
      </c>
    </row>
    <row r="2811" spans="1:25" x14ac:dyDescent="0.2">
      <c r="A2811" s="475">
        <f t="shared" si="43"/>
        <v>2807</v>
      </c>
      <c r="B2811" s="462">
        <v>0.49930694909586121</v>
      </c>
      <c r="C2811" s="461">
        <v>3869.0878408351905</v>
      </c>
      <c r="D2811" s="462">
        <v>0.57742457944956305</v>
      </c>
      <c r="E2811" s="462">
        <v>0.37143417672025447</v>
      </c>
      <c r="F2811" s="516">
        <v>2023.85</v>
      </c>
      <c r="G2811" s="464">
        <v>346573976363.75909</v>
      </c>
      <c r="H2811" s="461">
        <v>12058051.241827358</v>
      </c>
      <c r="I2811" s="464">
        <v>394646019619.01587</v>
      </c>
      <c r="J2811" s="462">
        <v>0.4768351442959432</v>
      </c>
      <c r="K2811" s="464">
        <v>1924252292.3347864</v>
      </c>
      <c r="L2811" s="464">
        <v>0</v>
      </c>
      <c r="M2811" s="464">
        <v>269068852013.215</v>
      </c>
      <c r="N2811" s="464">
        <v>20981461884.631588</v>
      </c>
      <c r="O2811" s="464">
        <v>33030.689930786139</v>
      </c>
      <c r="P2811" s="461">
        <v>184316.71071964109</v>
      </c>
      <c r="Q2811" s="461">
        <v>88070.947336478654</v>
      </c>
      <c r="R2811" s="464">
        <v>924415489309.28455</v>
      </c>
      <c r="S2811" s="462">
        <v>0.64893271071603564</v>
      </c>
      <c r="T2811" s="462">
        <v>0.53730666920296288</v>
      </c>
      <c r="U2811" s="461">
        <v>17.181473556685706</v>
      </c>
      <c r="V2811" s="464">
        <v>9382981038263.709</v>
      </c>
      <c r="W2811" s="460">
        <v>2955.6562007856869</v>
      </c>
      <c r="X2811" s="463">
        <v>4.24479933783923E-2</v>
      </c>
      <c r="Y2811" s="476">
        <v>2.0000000000000001E-4</v>
      </c>
    </row>
    <row r="2812" spans="1:25" x14ac:dyDescent="0.2">
      <c r="A2812" s="475">
        <f t="shared" si="43"/>
        <v>2808</v>
      </c>
      <c r="B2812" s="462">
        <v>0.40016790760003351</v>
      </c>
      <c r="C2812" s="461">
        <v>3862.2915696578293</v>
      </c>
      <c r="D2812" s="462">
        <v>0.67509466380500449</v>
      </c>
      <c r="E2812" s="462">
        <v>0.61524659613764676</v>
      </c>
      <c r="F2812" s="516">
        <v>2024.2</v>
      </c>
      <c r="G2812" s="464">
        <v>144219910266.38602</v>
      </c>
      <c r="H2812" s="461">
        <v>14531096.111075705</v>
      </c>
      <c r="I2812" s="464">
        <v>403973821019.49805</v>
      </c>
      <c r="J2812" s="462">
        <v>0.36381801408915448</v>
      </c>
      <c r="K2812" s="464">
        <v>16711190681.914206</v>
      </c>
      <c r="L2812" s="464">
        <v>0</v>
      </c>
      <c r="M2812" s="464">
        <v>148206482564.03571</v>
      </c>
      <c r="N2812" s="464">
        <v>28679731000.859409</v>
      </c>
      <c r="O2812" s="464">
        <v>10000</v>
      </c>
      <c r="P2812" s="461">
        <v>219115.68532772147</v>
      </c>
      <c r="Q2812" s="461">
        <v>111293.44289935997</v>
      </c>
      <c r="R2812" s="464">
        <v>799455995053.80798</v>
      </c>
      <c r="S2812" s="462">
        <v>0.55344832485104478</v>
      </c>
      <c r="T2812" s="462">
        <v>0.3238352166910678</v>
      </c>
      <c r="U2812" s="461">
        <v>16.240892327682861</v>
      </c>
      <c r="V2812" s="464">
        <v>4659059293635.917</v>
      </c>
      <c r="W2812" s="460">
        <v>1468.737472745742</v>
      </c>
      <c r="X2812" s="463">
        <v>4.4622413678028008E-2</v>
      </c>
      <c r="Y2812" s="476">
        <v>2.0000000000000001E-4</v>
      </c>
    </row>
    <row r="2813" spans="1:25" x14ac:dyDescent="0.2">
      <c r="A2813" s="475">
        <f t="shared" si="43"/>
        <v>2809</v>
      </c>
      <c r="B2813" s="462">
        <v>0.48907245708603142</v>
      </c>
      <c r="C2813" s="461">
        <v>1500</v>
      </c>
      <c r="D2813" s="462">
        <v>0.75499755584777328</v>
      </c>
      <c r="E2813" s="462">
        <v>0.65107715280739087</v>
      </c>
      <c r="F2813" s="516">
        <v>2024.99</v>
      </c>
      <c r="G2813" s="464">
        <v>290091074333.43286</v>
      </c>
      <c r="H2813" s="461">
        <v>19755198.857772458</v>
      </c>
      <c r="I2813" s="464">
        <v>431601996843.28278</v>
      </c>
      <c r="J2813" s="462">
        <v>0.24513980933809154</v>
      </c>
      <c r="K2813" s="464">
        <v>15207939416.77383</v>
      </c>
      <c r="L2813" s="464">
        <v>17271121271.788418</v>
      </c>
      <c r="M2813" s="464">
        <v>225431651795.55096</v>
      </c>
      <c r="N2813" s="464">
        <v>52446505613.296432</v>
      </c>
      <c r="O2813" s="464">
        <v>30641.089680696998</v>
      </c>
      <c r="P2813" s="461">
        <v>344370.86224330729</v>
      </c>
      <c r="Q2813" s="461">
        <v>203244.48133269796</v>
      </c>
      <c r="R2813" s="464">
        <v>1034227711976.8945</v>
      </c>
      <c r="S2813" s="462">
        <v>0.53485939661100956</v>
      </c>
      <c r="T2813" s="462">
        <v>0.359185582946701</v>
      </c>
      <c r="U2813" s="461">
        <v>17.624858227374357</v>
      </c>
      <c r="V2813" s="464">
        <v>7244444314725.4834</v>
      </c>
      <c r="W2813" s="460">
        <v>2284.8251296507387</v>
      </c>
      <c r="X2813" s="463">
        <v>4.1124402384433274E-2</v>
      </c>
      <c r="Y2813" s="476">
        <v>2.0000000000000001E-4</v>
      </c>
    </row>
    <row r="2814" spans="1:25" x14ac:dyDescent="0.2">
      <c r="A2814" s="475">
        <f t="shared" si="43"/>
        <v>2810</v>
      </c>
      <c r="B2814" s="462">
        <v>0.60868165989847312</v>
      </c>
      <c r="C2814" s="461">
        <v>6214.4191812987083</v>
      </c>
      <c r="D2814" s="462">
        <v>0.70737722004389203</v>
      </c>
      <c r="E2814" s="462">
        <v>0.52610337307297472</v>
      </c>
      <c r="F2814" s="516">
        <v>2024.62</v>
      </c>
      <c r="G2814" s="464">
        <v>186832386250.72452</v>
      </c>
      <c r="H2814" s="461">
        <v>16349647.532249257</v>
      </c>
      <c r="I2814" s="464">
        <v>482301656841.30255</v>
      </c>
      <c r="J2814" s="462">
        <v>0.45853679367470246</v>
      </c>
      <c r="K2814" s="464">
        <v>22185567210.709137</v>
      </c>
      <c r="L2814" s="464">
        <v>30163757234.586952</v>
      </c>
      <c r="M2814" s="464">
        <v>213837430226.18149</v>
      </c>
      <c r="N2814" s="464">
        <v>109877701327.93997</v>
      </c>
      <c r="O2814" s="464">
        <v>24315.123623807496</v>
      </c>
      <c r="P2814" s="461">
        <v>687636.28087981173</v>
      </c>
      <c r="Q2814" s="461">
        <v>478826.04474166752</v>
      </c>
      <c r="R2814" s="464">
        <v>1197848460218.1025</v>
      </c>
      <c r="S2814" s="462">
        <v>0.60358276284409418</v>
      </c>
      <c r="T2814" s="462">
        <v>0.33274385522693561</v>
      </c>
      <c r="U2814" s="461">
        <v>15.730622763275015</v>
      </c>
      <c r="V2814" s="464">
        <v>6953227953522.3701</v>
      </c>
      <c r="W2814" s="460">
        <v>2194.8534832728164</v>
      </c>
      <c r="X2814" s="463">
        <v>4.598088356273617E-2</v>
      </c>
      <c r="Y2814" s="476">
        <v>2.0000000000000001E-4</v>
      </c>
    </row>
    <row r="2815" spans="1:25" x14ac:dyDescent="0.2">
      <c r="A2815" s="475">
        <f t="shared" si="43"/>
        <v>2811</v>
      </c>
      <c r="B2815" s="462">
        <v>0.5002096697227737</v>
      </c>
      <c r="C2815" s="461">
        <v>2373.4736360254969</v>
      </c>
      <c r="D2815" s="462">
        <v>0.40984431142958738</v>
      </c>
      <c r="E2815" s="462">
        <v>0.41047239104128652</v>
      </c>
      <c r="F2815" s="516">
        <v>2025.1</v>
      </c>
      <c r="G2815" s="464">
        <v>101783062706.5571</v>
      </c>
      <c r="H2815" s="461">
        <v>7362276.7195647992</v>
      </c>
      <c r="I2815" s="464">
        <v>263905386755.74225</v>
      </c>
      <c r="J2815" s="462">
        <v>0.43461327507228698</v>
      </c>
      <c r="K2815" s="464">
        <v>12397734779.634108</v>
      </c>
      <c r="L2815" s="464">
        <v>20165587838.676216</v>
      </c>
      <c r="M2815" s="464">
        <v>89805399772.173172</v>
      </c>
      <c r="N2815" s="464">
        <v>12716526610.959013</v>
      </c>
      <c r="O2815" s="464">
        <v>29241.180883412188</v>
      </c>
      <c r="P2815" s="461">
        <v>137408.08562543002</v>
      </c>
      <c r="Q2815" s="461">
        <v>46685.320182870899</v>
      </c>
      <c r="R2815" s="464">
        <v>507125855772.30103</v>
      </c>
      <c r="S2815" s="462">
        <v>0.58861668387164001</v>
      </c>
      <c r="T2815" s="462">
        <v>0.40099434735646727</v>
      </c>
      <c r="U2815" s="461">
        <v>15.907085873882233</v>
      </c>
      <c r="V2815" s="464">
        <v>3730385702014.2578</v>
      </c>
      <c r="W2815" s="460">
        <v>1176.9353456089441</v>
      </c>
      <c r="X2815" s="463">
        <v>4.3812394095647654E-2</v>
      </c>
      <c r="Y2815" s="476">
        <v>2.0000000000000001E-4</v>
      </c>
    </row>
    <row r="2816" spans="1:25" x14ac:dyDescent="0.2">
      <c r="A2816" s="475">
        <f t="shared" si="43"/>
        <v>2812</v>
      </c>
      <c r="B2816" s="462">
        <v>0.37997724322113113</v>
      </c>
      <c r="C2816" s="461">
        <v>4831.3958911155105</v>
      </c>
      <c r="D2816" s="462">
        <v>0.66974874122338401</v>
      </c>
      <c r="E2816" s="462">
        <v>0.11598288941234192</v>
      </c>
      <c r="F2816" s="516">
        <v>2024.13</v>
      </c>
      <c r="G2816" s="464">
        <v>226808739854.427</v>
      </c>
      <c r="H2816" s="461">
        <v>14558350.130340267</v>
      </c>
      <c r="I2816" s="464">
        <v>305925425115.6073</v>
      </c>
      <c r="J2816" s="462">
        <v>0.15501847344870545</v>
      </c>
      <c r="K2816" s="464">
        <v>11377002869.789429</v>
      </c>
      <c r="L2816" s="464">
        <v>0</v>
      </c>
      <c r="M2816" s="464">
        <v>157769505090.89343</v>
      </c>
      <c r="N2816" s="464">
        <v>67619781093.958076</v>
      </c>
      <c r="O2816" s="464">
        <v>27492.034369967896</v>
      </c>
      <c r="P2816" s="461">
        <v>417827.39614444564</v>
      </c>
      <c r="Q2816" s="461">
        <v>262641.09343624872</v>
      </c>
      <c r="R2816" s="464">
        <v>779112062701.27002</v>
      </c>
      <c r="S2816" s="462">
        <v>0.49612956661504348</v>
      </c>
      <c r="T2816" s="462">
        <v>0.32149701096293631</v>
      </c>
      <c r="U2816" s="461">
        <v>18.360547485466984</v>
      </c>
      <c r="V2816" s="464">
        <v>5001830260535.834</v>
      </c>
      <c r="W2816" s="460">
        <v>1577.8008261866883</v>
      </c>
      <c r="X2816" s="463">
        <v>4.0107587706888569E-2</v>
      </c>
      <c r="Y2816" s="476">
        <v>2.0000000000000001E-4</v>
      </c>
    </row>
    <row r="2817" spans="1:25" x14ac:dyDescent="0.2">
      <c r="A2817" s="475">
        <f t="shared" si="43"/>
        <v>2813</v>
      </c>
      <c r="B2817" s="462">
        <v>0.65102645985565832</v>
      </c>
      <c r="C2817" s="461">
        <v>6361.1894561951867</v>
      </c>
      <c r="D2817" s="462">
        <v>0.92057450229706284</v>
      </c>
      <c r="E2817" s="462">
        <v>0.43736035081133945</v>
      </c>
      <c r="F2817" s="516">
        <v>2024.96</v>
      </c>
      <c r="G2817" s="464">
        <v>283668140972.97778</v>
      </c>
      <c r="H2817" s="461">
        <v>20747592.199467771</v>
      </c>
      <c r="I2817" s="464">
        <v>420236451996.92371</v>
      </c>
      <c r="J2817" s="462">
        <v>0.1280268812379679</v>
      </c>
      <c r="K2817" s="464">
        <v>11879108220.369896</v>
      </c>
      <c r="L2817" s="464">
        <v>0</v>
      </c>
      <c r="M2817" s="464">
        <v>257761910064.51151</v>
      </c>
      <c r="N2817" s="464">
        <v>7620608003.089983</v>
      </c>
      <c r="O2817" s="464">
        <v>31319.729694811893</v>
      </c>
      <c r="P2817" s="461">
        <v>87264.605514919705</v>
      </c>
      <c r="Q2817" s="461">
        <v>27830.172056344061</v>
      </c>
      <c r="R2817" s="464">
        <v>1064928442366.301</v>
      </c>
      <c r="S2817" s="462">
        <v>0.52741338988970732</v>
      </c>
      <c r="T2817" s="462">
        <v>0.28854247377859998</v>
      </c>
      <c r="U2817" s="461">
        <v>18.482231616517527</v>
      </c>
      <c r="V2817" s="464">
        <v>6162243630031.5381</v>
      </c>
      <c r="W2817" s="460">
        <v>1945.2368288871664</v>
      </c>
      <c r="X2817" s="463">
        <v>4.0390708330034615E-2</v>
      </c>
      <c r="Y2817" s="476">
        <v>2.0000000000000001E-4</v>
      </c>
    </row>
    <row r="2818" spans="1:25" x14ac:dyDescent="0.2">
      <c r="A2818" s="475">
        <f t="shared" si="43"/>
        <v>2814</v>
      </c>
      <c r="B2818" s="462">
        <v>0.52539508057551487</v>
      </c>
      <c r="C2818" s="461">
        <v>8270.691370530225</v>
      </c>
      <c r="D2818" s="462">
        <v>0.73380880787295488</v>
      </c>
      <c r="E2818" s="462">
        <v>0.47033778060862907</v>
      </c>
      <c r="F2818" s="516">
        <v>2025.14</v>
      </c>
      <c r="G2818" s="464">
        <v>185902078847.69995</v>
      </c>
      <c r="H2818" s="461">
        <v>16757827.649587309</v>
      </c>
      <c r="I2818" s="464">
        <v>542873448846.03284</v>
      </c>
      <c r="J2818" s="462">
        <v>0.44828127292024211</v>
      </c>
      <c r="K2818" s="464">
        <v>44532394936.907661</v>
      </c>
      <c r="L2818" s="464">
        <v>58245124103.463051</v>
      </c>
      <c r="M2818" s="464">
        <v>148342549381.76294</v>
      </c>
      <c r="N2818" s="464">
        <v>47693149902.105118</v>
      </c>
      <c r="O2818" s="464">
        <v>27469.436254949262</v>
      </c>
      <c r="P2818" s="461">
        <v>315293.33247376303</v>
      </c>
      <c r="Q2818" s="461">
        <v>181578.77181747224</v>
      </c>
      <c r="R2818" s="464">
        <v>1038373725930.8744</v>
      </c>
      <c r="S2818" s="462">
        <v>0.58272037131796117</v>
      </c>
      <c r="T2818" s="462">
        <v>0.39364454459047399</v>
      </c>
      <c r="U2818" s="461">
        <v>15.537916965593121</v>
      </c>
      <c r="V2818" s="464">
        <v>6996220553999.5059</v>
      </c>
      <c r="W2818" s="460">
        <v>2207.2058362053108</v>
      </c>
      <c r="X2818" s="463">
        <v>4.6621519160931636E-2</v>
      </c>
      <c r="Y2818" s="476">
        <v>2.0000000000000001E-4</v>
      </c>
    </row>
    <row r="2819" spans="1:25" x14ac:dyDescent="0.2">
      <c r="A2819" s="475">
        <f t="shared" si="43"/>
        <v>2815</v>
      </c>
      <c r="B2819" s="462">
        <v>0.48913814548093087</v>
      </c>
      <c r="C2819" s="461">
        <v>1500</v>
      </c>
      <c r="D2819" s="462">
        <v>0.77308011677976829</v>
      </c>
      <c r="E2819" s="462">
        <v>0.29502723344038062</v>
      </c>
      <c r="F2819" s="516">
        <v>2025.8</v>
      </c>
      <c r="G2819" s="464">
        <v>110875765691.51349</v>
      </c>
      <c r="H2819" s="461">
        <v>20596648.642762117</v>
      </c>
      <c r="I2819" s="464">
        <v>448075183481.86847</v>
      </c>
      <c r="J2819" s="462">
        <v>0.24762679911407637</v>
      </c>
      <c r="K2819" s="464">
        <v>8540152717.1594753</v>
      </c>
      <c r="L2819" s="464">
        <v>18472063982.097897</v>
      </c>
      <c r="M2819" s="464">
        <v>57956126989.234688</v>
      </c>
      <c r="N2819" s="464">
        <v>40181121471.491272</v>
      </c>
      <c r="O2819" s="464">
        <v>22325.615840469458</v>
      </c>
      <c r="P2819" s="461">
        <v>282019.61604778969</v>
      </c>
      <c r="Q2819" s="461">
        <v>155624.8988176269</v>
      </c>
      <c r="R2819" s="464">
        <v>704019336882.65308</v>
      </c>
      <c r="S2819" s="462">
        <v>0.41001696816069516</v>
      </c>
      <c r="T2819" s="462">
        <v>0.26051544750729594</v>
      </c>
      <c r="U2819" s="461">
        <v>16.577354274771196</v>
      </c>
      <c r="V2819" s="464">
        <v>3499698855580.5151</v>
      </c>
      <c r="W2819" s="460">
        <v>1103.997536074774</v>
      </c>
      <c r="X2819" s="463">
        <v>4.225758277908926E-2</v>
      </c>
      <c r="Y2819" s="476">
        <v>2.0000000000000001E-4</v>
      </c>
    </row>
    <row r="2820" spans="1:25" x14ac:dyDescent="0.2">
      <c r="A2820" s="475">
        <f t="shared" si="43"/>
        <v>2816</v>
      </c>
      <c r="B2820" s="462">
        <v>0.33863189977880581</v>
      </c>
      <c r="C2820" s="461">
        <v>6202.1134088630679</v>
      </c>
      <c r="D2820" s="462">
        <v>0.39922323908005486</v>
      </c>
      <c r="E2820" s="462">
        <v>0.65101844174903267</v>
      </c>
      <c r="F2820" s="516">
        <v>2024.8</v>
      </c>
      <c r="G2820" s="464">
        <v>127910817322.8131</v>
      </c>
      <c r="H2820" s="461">
        <v>7110070.9898987794</v>
      </c>
      <c r="I2820" s="464">
        <v>265236085958.42725</v>
      </c>
      <c r="J2820" s="462">
        <v>0.33863189977880581</v>
      </c>
      <c r="K2820" s="464">
        <v>48796725367.197166</v>
      </c>
      <c r="L2820" s="464">
        <v>67267408805.429581</v>
      </c>
      <c r="M2820" s="464">
        <v>120212354850.72591</v>
      </c>
      <c r="N2820" s="464">
        <v>62303252090.773933</v>
      </c>
      <c r="O2820" s="464">
        <v>30850.213634785763</v>
      </c>
      <c r="P2820" s="461">
        <v>444409.28003161959</v>
      </c>
      <c r="Q2820" s="461">
        <v>257789.59393455269</v>
      </c>
      <c r="R2820" s="464">
        <v>823959776695.0918</v>
      </c>
      <c r="S2820" s="462">
        <v>0.58004440418933756</v>
      </c>
      <c r="T2820" s="462">
        <v>0.26569055245622863</v>
      </c>
      <c r="U2820" s="461">
        <v>16.30497253265483</v>
      </c>
      <c r="V2820" s="464">
        <v>3956027485431.6099</v>
      </c>
      <c r="W2820" s="460">
        <v>1248.200291636894</v>
      </c>
      <c r="X2820" s="463">
        <v>4.457846119030659E-2</v>
      </c>
      <c r="Y2820" s="476">
        <v>2.0000000000000001E-4</v>
      </c>
    </row>
    <row r="2821" spans="1:25" x14ac:dyDescent="0.2">
      <c r="A2821" s="475">
        <f t="shared" si="43"/>
        <v>2817</v>
      </c>
      <c r="B2821" s="462">
        <v>0.53368948041652053</v>
      </c>
      <c r="C2821" s="461">
        <v>3705.3496067718779</v>
      </c>
      <c r="D2821" s="462">
        <v>0.59759894616827569</v>
      </c>
      <c r="E2821" s="462">
        <v>0.44442523634979131</v>
      </c>
      <c r="F2821" s="516">
        <v>2023.8</v>
      </c>
      <c r="G2821" s="464">
        <v>265927117578.51413</v>
      </c>
      <c r="H2821" s="461">
        <v>12795843.9459468</v>
      </c>
      <c r="I2821" s="464">
        <v>397108596892.66052</v>
      </c>
      <c r="J2821" s="462">
        <v>0.36183920590328</v>
      </c>
      <c r="K2821" s="464">
        <v>11893512029.483133</v>
      </c>
      <c r="L2821" s="464">
        <v>0</v>
      </c>
      <c r="M2821" s="464">
        <v>254698473590.4982</v>
      </c>
      <c r="N2821" s="464">
        <v>58699795635.467148</v>
      </c>
      <c r="O2821" s="464">
        <v>25477.785856539791</v>
      </c>
      <c r="P2821" s="461">
        <v>335732.66334054142</v>
      </c>
      <c r="Q2821" s="461">
        <v>200628.28489761992</v>
      </c>
      <c r="R2821" s="464">
        <v>1085203858760.2729</v>
      </c>
      <c r="S2821" s="462">
        <v>0.60414530239412334</v>
      </c>
      <c r="T2821" s="462">
        <v>0.34906766547732765</v>
      </c>
      <c r="U2821" s="461">
        <v>17.179302539610632</v>
      </c>
      <c r="V2821" s="464">
        <v>7183973185872.9434</v>
      </c>
      <c r="W2821" s="460">
        <v>2267.4878131748651</v>
      </c>
      <c r="X2821" s="463">
        <v>4.2389997267068887E-2</v>
      </c>
      <c r="Y2821" s="476">
        <v>2.0000000000000001E-4</v>
      </c>
    </row>
    <row r="2822" spans="1:25" x14ac:dyDescent="0.2">
      <c r="A2822" s="475">
        <f t="shared" si="43"/>
        <v>2818</v>
      </c>
      <c r="B2822" s="462">
        <v>0.73511805982129286</v>
      </c>
      <c r="C2822" s="461">
        <v>5987.7166149044442</v>
      </c>
      <c r="D2822" s="462">
        <v>0.492120649154839</v>
      </c>
      <c r="E2822" s="462">
        <v>0.60680326181726119</v>
      </c>
      <c r="F2822" s="516">
        <v>2024.71</v>
      </c>
      <c r="G2822" s="464">
        <v>269423668769.87415</v>
      </c>
      <c r="H2822" s="461">
        <v>9409486.2648460176</v>
      </c>
      <c r="I2822" s="464">
        <v>347741054065.22864</v>
      </c>
      <c r="J2822" s="462">
        <v>0.48093826020737285</v>
      </c>
      <c r="K2822" s="464">
        <v>8812312108.5391331</v>
      </c>
      <c r="L2822" s="464">
        <v>0</v>
      </c>
      <c r="M2822" s="464">
        <v>178078632844.97052</v>
      </c>
      <c r="N2822" s="464">
        <v>37393031002.452087</v>
      </c>
      <c r="O2822" s="464">
        <v>24614.659655448846</v>
      </c>
      <c r="P2822" s="461">
        <v>257998.34151765774</v>
      </c>
      <c r="Q2822" s="461">
        <v>143880.81690758935</v>
      </c>
      <c r="R2822" s="464">
        <v>828198418758.38843</v>
      </c>
      <c r="S2822" s="462">
        <v>0.63770773782137824</v>
      </c>
      <c r="T2822" s="462">
        <v>0.48379887725921883</v>
      </c>
      <c r="U2822" s="461">
        <v>17.00148715451131</v>
      </c>
      <c r="V2822" s="464">
        <v>7500916022824.8564</v>
      </c>
      <c r="W2822" s="460">
        <v>2366.3450721235758</v>
      </c>
      <c r="X2822" s="463">
        <v>4.2886265859382849E-2</v>
      </c>
      <c r="Y2822" s="476">
        <v>2.0000000000000001E-4</v>
      </c>
    </row>
    <row r="2823" spans="1:25" x14ac:dyDescent="0.2">
      <c r="A2823" s="475">
        <f t="shared" ref="A2823:A2886" si="44">A2822+1</f>
        <v>2819</v>
      </c>
      <c r="B2823" s="462">
        <v>0.40750789472303905</v>
      </c>
      <c r="C2823" s="461">
        <v>1500</v>
      </c>
      <c r="D2823" s="462">
        <v>0.55316512721900923</v>
      </c>
      <c r="E2823" s="462">
        <v>0.6429663789664114</v>
      </c>
      <c r="F2823" s="516">
        <v>2025.17</v>
      </c>
      <c r="G2823" s="464">
        <v>190632141817.23062</v>
      </c>
      <c r="H2823" s="461">
        <v>12189039.862901783</v>
      </c>
      <c r="I2823" s="464">
        <v>286997759222.69733</v>
      </c>
      <c r="J2823" s="462">
        <v>0.20300662377082734</v>
      </c>
      <c r="K2823" s="464">
        <v>13788890227.309217</v>
      </c>
      <c r="L2823" s="464">
        <v>0</v>
      </c>
      <c r="M2823" s="464">
        <v>152833064462.76633</v>
      </c>
      <c r="N2823" s="464">
        <v>109144779630.36032</v>
      </c>
      <c r="O2823" s="464">
        <v>29127.913136579333</v>
      </c>
      <c r="P2823" s="461">
        <v>582096.48869783303</v>
      </c>
      <c r="Q2823" s="461">
        <v>398408.28996033216</v>
      </c>
      <c r="R2823" s="464">
        <v>922296900350.00598</v>
      </c>
      <c r="S2823" s="462">
        <v>0.54442887248286753</v>
      </c>
      <c r="T2823" s="462">
        <v>0.26233145487346704</v>
      </c>
      <c r="U2823" s="461">
        <v>17.65598785739726</v>
      </c>
      <c r="V2823" s="464">
        <v>4675589195755.6621</v>
      </c>
      <c r="W2823" s="460">
        <v>1476.2369299853146</v>
      </c>
      <c r="X2823" s="463">
        <v>4.1380709909925234E-2</v>
      </c>
      <c r="Y2823" s="476">
        <v>2.0000000000000001E-4</v>
      </c>
    </row>
    <row r="2824" spans="1:25" x14ac:dyDescent="0.2">
      <c r="A2824" s="475">
        <f t="shared" si="44"/>
        <v>2820</v>
      </c>
      <c r="B2824" s="462">
        <v>0.39947836951230159</v>
      </c>
      <c r="C2824" s="461">
        <v>2838.677529780156</v>
      </c>
      <c r="D2824" s="462">
        <v>0.59822655268960478</v>
      </c>
      <c r="E2824" s="462">
        <v>0.57986797191363282</v>
      </c>
      <c r="F2824" s="516">
        <v>2024.88</v>
      </c>
      <c r="G2824" s="464">
        <v>300536726625.85712</v>
      </c>
      <c r="H2824" s="461">
        <v>12646479.564539686</v>
      </c>
      <c r="I2824" s="464">
        <v>311369522186.47955</v>
      </c>
      <c r="J2824" s="462">
        <v>0.30296896561291276</v>
      </c>
      <c r="K2824" s="464">
        <v>6807008926.7080688</v>
      </c>
      <c r="L2824" s="464">
        <v>0</v>
      </c>
      <c r="M2824" s="464">
        <v>224888447954.31415</v>
      </c>
      <c r="N2824" s="464">
        <v>41638679529.019737</v>
      </c>
      <c r="O2824" s="464">
        <v>21140.910780201393</v>
      </c>
      <c r="P2824" s="461">
        <v>297783.41192057822</v>
      </c>
      <c r="Q2824" s="461">
        <v>171518.77388281873</v>
      </c>
      <c r="R2824" s="464">
        <v>896909926936.96313</v>
      </c>
      <c r="S2824" s="462">
        <v>0.59818093684668228</v>
      </c>
      <c r="T2824" s="462">
        <v>0.42450484421314705</v>
      </c>
      <c r="U2824" s="461">
        <v>17.709929477750443</v>
      </c>
      <c r="V2824" s="464">
        <v>7453213169700.2354</v>
      </c>
      <c r="W2824" s="460">
        <v>2353.3830668111045</v>
      </c>
      <c r="X2824" s="463">
        <v>4.100047456417872E-2</v>
      </c>
      <c r="Y2824" s="476">
        <v>2.0000000000000001E-4</v>
      </c>
    </row>
    <row r="2825" spans="1:25" x14ac:dyDescent="0.2">
      <c r="A2825" s="475">
        <f t="shared" si="44"/>
        <v>2821</v>
      </c>
      <c r="B2825" s="462">
        <v>0.59066864816450304</v>
      </c>
      <c r="C2825" s="461">
        <v>9734.5569976305414</v>
      </c>
      <c r="D2825" s="462">
        <v>1.0851666048683686</v>
      </c>
      <c r="E2825" s="462">
        <v>0.59366179626002613</v>
      </c>
      <c r="F2825" s="516">
        <v>2023.75</v>
      </c>
      <c r="G2825" s="464">
        <v>502142220884.35522</v>
      </c>
      <c r="H2825" s="461">
        <v>32378488.289375339</v>
      </c>
      <c r="I2825" s="464">
        <v>728102497697.25452</v>
      </c>
      <c r="J2825" s="462">
        <v>0.30098774065451939</v>
      </c>
      <c r="K2825" s="464">
        <v>24924314593.279457</v>
      </c>
      <c r="L2825" s="464">
        <v>0</v>
      </c>
      <c r="M2825" s="464">
        <v>523769883830.18835</v>
      </c>
      <c r="N2825" s="464">
        <v>26023969669.958366</v>
      </c>
      <c r="O2825" s="464">
        <v>27862.162054961431</v>
      </c>
      <c r="P2825" s="461">
        <v>188427.23309265694</v>
      </c>
      <c r="Q2825" s="461">
        <v>102087.48982675024</v>
      </c>
      <c r="R2825" s="464">
        <v>1965186743115.3408</v>
      </c>
      <c r="S2825" s="462">
        <v>0.60155958204382198</v>
      </c>
      <c r="T2825" s="462">
        <v>0.35513795185326946</v>
      </c>
      <c r="U2825" s="461">
        <v>17.280909863591486</v>
      </c>
      <c r="V2825" s="464">
        <v>12963183529857.416</v>
      </c>
      <c r="W2825" s="460">
        <v>4091.9754521141622</v>
      </c>
      <c r="X2825" s="463">
        <v>4.3318024301527744E-2</v>
      </c>
      <c r="Y2825" s="476">
        <v>2.0000000000000001E-4</v>
      </c>
    </row>
    <row r="2826" spans="1:25" x14ac:dyDescent="0.2">
      <c r="A2826" s="475">
        <f t="shared" si="44"/>
        <v>2822</v>
      </c>
      <c r="B2826" s="462">
        <v>0.38231654187040781</v>
      </c>
      <c r="C2826" s="461">
        <v>3425.5612661029299</v>
      </c>
      <c r="D2826" s="462">
        <v>0.5236122169553199</v>
      </c>
      <c r="E2826" s="462">
        <v>0.28845827767656973</v>
      </c>
      <c r="F2826" s="516">
        <v>2023.75</v>
      </c>
      <c r="G2826" s="464">
        <v>120011567736.15038</v>
      </c>
      <c r="H2826" s="461">
        <v>10354264.042486688</v>
      </c>
      <c r="I2826" s="464">
        <v>346047551485.53888</v>
      </c>
      <c r="J2826" s="462">
        <v>0.38231654187040776</v>
      </c>
      <c r="K2826" s="464">
        <v>10110208417.790955</v>
      </c>
      <c r="L2826" s="464">
        <v>0</v>
      </c>
      <c r="M2826" s="464">
        <v>229763492492.14755</v>
      </c>
      <c r="N2826" s="464">
        <v>46856351975.422844</v>
      </c>
      <c r="O2826" s="464">
        <v>25714.033620940951</v>
      </c>
      <c r="P2826" s="461">
        <v>339857.84138261224</v>
      </c>
      <c r="Q2826" s="461">
        <v>205792.29613107676</v>
      </c>
      <c r="R2826" s="464">
        <v>861862745814.38354</v>
      </c>
      <c r="S2826" s="462">
        <v>0.59661367613697791</v>
      </c>
      <c r="T2826" s="462">
        <v>0.26645693589579217</v>
      </c>
      <c r="U2826" s="461">
        <v>16.080432188067878</v>
      </c>
      <c r="V2826" s="464">
        <v>4299128593359.4106</v>
      </c>
      <c r="W2826" s="460">
        <v>1357.4522443330825</v>
      </c>
      <c r="X2826" s="463">
        <v>4.3046052079435806E-2</v>
      </c>
      <c r="Y2826" s="476">
        <v>2.0000000000000001E-4</v>
      </c>
    </row>
    <row r="2827" spans="1:25" x14ac:dyDescent="0.2">
      <c r="A2827" s="475">
        <f t="shared" si="44"/>
        <v>2823</v>
      </c>
      <c r="B2827" s="462">
        <v>0.47323829250108529</v>
      </c>
      <c r="C2827" s="461">
        <v>1513.5822627043376</v>
      </c>
      <c r="D2827" s="462">
        <v>0.8005388183078872</v>
      </c>
      <c r="E2827" s="462">
        <v>0.55109441820204896</v>
      </c>
      <c r="F2827" s="516">
        <v>2025.39</v>
      </c>
      <c r="G2827" s="464">
        <v>232387117194.35593</v>
      </c>
      <c r="H2827" s="461">
        <v>21212837.848292727</v>
      </c>
      <c r="I2827" s="464">
        <v>416967553298.52252</v>
      </c>
      <c r="J2827" s="462">
        <v>0.14479881504489545</v>
      </c>
      <c r="K2827" s="464">
        <v>14369107280.558931</v>
      </c>
      <c r="L2827" s="464">
        <v>51843409410.897232</v>
      </c>
      <c r="M2827" s="464">
        <v>148435798193.70789</v>
      </c>
      <c r="N2827" s="464">
        <v>18255700242.574226</v>
      </c>
      <c r="O2827" s="464">
        <v>32546.218896613271</v>
      </c>
      <c r="P2827" s="461">
        <v>160947.58047127898</v>
      </c>
      <c r="Q2827" s="461">
        <v>68306.793264047956</v>
      </c>
      <c r="R2827" s="464">
        <v>962042138775.49829</v>
      </c>
      <c r="S2827" s="462">
        <v>0.498082694853416</v>
      </c>
      <c r="T2827" s="462">
        <v>0.26219182127092955</v>
      </c>
      <c r="U2827" s="461">
        <v>18.468738847297825</v>
      </c>
      <c r="V2827" s="464">
        <v>5067334202243.1357</v>
      </c>
      <c r="W2827" s="460">
        <v>1599.1262193792177</v>
      </c>
      <c r="X2827" s="463">
        <v>4.0104831937956761E-2</v>
      </c>
      <c r="Y2827" s="476">
        <v>2.0000000000000001E-4</v>
      </c>
    </row>
    <row r="2828" spans="1:25" x14ac:dyDescent="0.2">
      <c r="A2828" s="475">
        <f t="shared" si="44"/>
        <v>2824</v>
      </c>
      <c r="B2828" s="462">
        <v>0.51804211520473642</v>
      </c>
      <c r="C2828" s="461">
        <v>3661.6432910795234</v>
      </c>
      <c r="D2828" s="462">
        <v>1.1492434603475217</v>
      </c>
      <c r="E2828" s="462">
        <v>0.69714229174709141</v>
      </c>
      <c r="F2828" s="516">
        <v>2025.43</v>
      </c>
      <c r="G2828" s="464">
        <v>275694908678.24323</v>
      </c>
      <c r="H2828" s="461">
        <v>40573169.924019329</v>
      </c>
      <c r="I2828" s="464">
        <v>779600599937.48511</v>
      </c>
      <c r="J2828" s="462">
        <v>0.12856233768975134</v>
      </c>
      <c r="K2828" s="464">
        <v>30765849949.5107</v>
      </c>
      <c r="L2828" s="464">
        <v>3343153663.5819516</v>
      </c>
      <c r="M2828" s="464">
        <v>155517700253.84457</v>
      </c>
      <c r="N2828" s="464">
        <v>75164509303.157944</v>
      </c>
      <c r="O2828" s="464">
        <v>42026.276493907717</v>
      </c>
      <c r="P2828" s="461">
        <v>426402.13186114328</v>
      </c>
      <c r="Q2828" s="461">
        <v>256235.09170262335</v>
      </c>
      <c r="R2828" s="464">
        <v>1409580935498.5098</v>
      </c>
      <c r="S2828" s="462">
        <v>0.3878761599959214</v>
      </c>
      <c r="T2828" s="462">
        <v>0.2154952863590385</v>
      </c>
      <c r="U2828" s="461">
        <v>18.500293689892512</v>
      </c>
      <c r="V2828" s="464">
        <v>6089713442438.1572</v>
      </c>
      <c r="W2828" s="460">
        <v>1921.0586960409373</v>
      </c>
      <c r="X2828" s="463">
        <v>3.9854094526860367E-2</v>
      </c>
      <c r="Y2828" s="476">
        <v>2.0000000000000001E-4</v>
      </c>
    </row>
    <row r="2829" spans="1:25" x14ac:dyDescent="0.2">
      <c r="A2829" s="475">
        <f t="shared" si="44"/>
        <v>2825</v>
      </c>
      <c r="B2829" s="462">
        <v>0.31469705263359293</v>
      </c>
      <c r="C2829" s="461">
        <v>2833.6816832804871</v>
      </c>
      <c r="D2829" s="462">
        <v>0.89042525447150378</v>
      </c>
      <c r="E2829" s="462">
        <v>0.57806133068639665</v>
      </c>
      <c r="F2829" s="516">
        <v>2023.88</v>
      </c>
      <c r="G2829" s="464">
        <v>441649329947.13733</v>
      </c>
      <c r="H2829" s="461">
        <v>25867903.147928804</v>
      </c>
      <c r="I2829" s="464">
        <v>604224496469.84082</v>
      </c>
      <c r="J2829" s="462">
        <v>0.31469705263359293</v>
      </c>
      <c r="K2829" s="464">
        <v>13726719386.441839</v>
      </c>
      <c r="L2829" s="464">
        <v>0</v>
      </c>
      <c r="M2829" s="464">
        <v>475180992626.6123</v>
      </c>
      <c r="N2829" s="464">
        <v>27858293635.429329</v>
      </c>
      <c r="O2829" s="464">
        <v>33948.755584465238</v>
      </c>
      <c r="P2829" s="461">
        <v>227120.02352218077</v>
      </c>
      <c r="Q2829" s="461">
        <v>113076.54575142049</v>
      </c>
      <c r="R2829" s="464">
        <v>1568836110014.6902</v>
      </c>
      <c r="S2829" s="462">
        <v>0.59832086561781117</v>
      </c>
      <c r="T2829" s="462">
        <v>0.35712214689786553</v>
      </c>
      <c r="U2829" s="461">
        <v>17.69907047699397</v>
      </c>
      <c r="V2829" s="464">
        <v>10888762304983.15</v>
      </c>
      <c r="W2829" s="460">
        <v>3432.0287826556414</v>
      </c>
      <c r="X2829" s="463">
        <v>4.1092647514084445E-2</v>
      </c>
      <c r="Y2829" s="476">
        <v>2.0000000000000001E-4</v>
      </c>
    </row>
    <row r="2830" spans="1:25" x14ac:dyDescent="0.2">
      <c r="A2830" s="475">
        <f t="shared" si="44"/>
        <v>2826</v>
      </c>
      <c r="B2830" s="462">
        <v>0.62321942464811986</v>
      </c>
      <c r="C2830" s="461">
        <v>4100.1308896599276</v>
      </c>
      <c r="D2830" s="462">
        <v>1.099262924310384</v>
      </c>
      <c r="E2830" s="462">
        <v>0.55361848958143367</v>
      </c>
      <c r="F2830" s="516">
        <v>2025.59</v>
      </c>
      <c r="G2830" s="464">
        <v>172735020425.25797</v>
      </c>
      <c r="H2830" s="461">
        <v>38428836.009112231</v>
      </c>
      <c r="I2830" s="464">
        <v>703644888672.88611</v>
      </c>
      <c r="J2830" s="462">
        <v>0.2236431499243372</v>
      </c>
      <c r="K2830" s="464">
        <v>29429325288.707001</v>
      </c>
      <c r="L2830" s="464">
        <v>7449333208.6562386</v>
      </c>
      <c r="M2830" s="464">
        <v>157995060430.59335</v>
      </c>
      <c r="N2830" s="464">
        <v>72141507038.747681</v>
      </c>
      <c r="O2830" s="464">
        <v>17079.131964424341</v>
      </c>
      <c r="P2830" s="461">
        <v>472097.44263959007</v>
      </c>
      <c r="Q2830" s="461">
        <v>292919.38313589618</v>
      </c>
      <c r="R2830" s="464">
        <v>1239090354204.1514</v>
      </c>
      <c r="S2830" s="462">
        <v>0.43096114613090936</v>
      </c>
      <c r="T2830" s="462">
        <v>0.20766181947568427</v>
      </c>
      <c r="U2830" s="461">
        <v>16.857127794180652</v>
      </c>
      <c r="V2830" s="464">
        <v>4687398290287.3467</v>
      </c>
      <c r="W2830" s="460">
        <v>1480.1173872492611</v>
      </c>
      <c r="X2830" s="463">
        <v>4.3490086578068909E-2</v>
      </c>
      <c r="Y2830" s="476">
        <v>2.0000000000000001E-4</v>
      </c>
    </row>
    <row r="2831" spans="1:25" x14ac:dyDescent="0.2">
      <c r="A2831" s="475">
        <f t="shared" si="44"/>
        <v>2827</v>
      </c>
      <c r="B2831" s="462">
        <v>0.57956628212865824</v>
      </c>
      <c r="C2831" s="461">
        <v>1500</v>
      </c>
      <c r="D2831" s="462">
        <v>0.84730109472888593</v>
      </c>
      <c r="E2831" s="462">
        <v>0.37996284557510629</v>
      </c>
      <c r="F2831" s="516">
        <v>2026.05</v>
      </c>
      <c r="G2831" s="464">
        <v>134551319798.57428</v>
      </c>
      <c r="H2831" s="461">
        <v>23163856.317982569</v>
      </c>
      <c r="I2831" s="464">
        <v>648845267582.76917</v>
      </c>
      <c r="J2831" s="462">
        <v>0.40646436948041265</v>
      </c>
      <c r="K2831" s="464">
        <v>39532186308.064529</v>
      </c>
      <c r="L2831" s="464">
        <v>74405700341.506836</v>
      </c>
      <c r="M2831" s="464">
        <v>59664793373.019737</v>
      </c>
      <c r="N2831" s="464">
        <v>48378898462.044724</v>
      </c>
      <c r="O2831" s="464">
        <v>19511.098170460195</v>
      </c>
      <c r="P2831" s="461">
        <v>317342.92285421566</v>
      </c>
      <c r="Q2831" s="461">
        <v>180472.79214786083</v>
      </c>
      <c r="R2831" s="464">
        <v>1004046886187.4669</v>
      </c>
      <c r="S2831" s="462">
        <v>0.50012479046030689</v>
      </c>
      <c r="T2831" s="462">
        <v>0.32664097773167267</v>
      </c>
      <c r="U2831" s="461">
        <v>15.320186048598854</v>
      </c>
      <c r="V2831" s="464">
        <v>5599640789086.4033</v>
      </c>
      <c r="W2831" s="460">
        <v>1765.3955340528503</v>
      </c>
      <c r="X2831" s="463">
        <v>4.6868080523719886E-2</v>
      </c>
      <c r="Y2831" s="476">
        <v>2.0000000000000001E-4</v>
      </c>
    </row>
    <row r="2832" spans="1:25" x14ac:dyDescent="0.2">
      <c r="A2832" s="475">
        <f t="shared" si="44"/>
        <v>2828</v>
      </c>
      <c r="B2832" s="462">
        <v>0.48223370158403533</v>
      </c>
      <c r="C2832" s="461">
        <v>9337.1026839663209</v>
      </c>
      <c r="D2832" s="462">
        <v>0.54177388412210714</v>
      </c>
      <c r="E2832" s="462">
        <v>0.33566677847270932</v>
      </c>
      <c r="F2832" s="516">
        <v>2025.62</v>
      </c>
      <c r="G2832" s="464">
        <v>74275143179.196777</v>
      </c>
      <c r="H2832" s="461">
        <v>10647783.367407931</v>
      </c>
      <c r="I2832" s="464">
        <v>298044008753.83325</v>
      </c>
      <c r="J2832" s="462">
        <v>0.33166197843828671</v>
      </c>
      <c r="K2832" s="464">
        <v>17907790357.210419</v>
      </c>
      <c r="L2832" s="464">
        <v>27575634815.79678</v>
      </c>
      <c r="M2832" s="464">
        <v>58931120588.681564</v>
      </c>
      <c r="N2832" s="464">
        <v>52840228677.303612</v>
      </c>
      <c r="O2832" s="464">
        <v>33561.974262981836</v>
      </c>
      <c r="P2832" s="461">
        <v>344581.11905982456</v>
      </c>
      <c r="Q2832" s="461">
        <v>208968.97738288017</v>
      </c>
      <c r="R2832" s="464">
        <v>572282997591.27539</v>
      </c>
      <c r="S2832" s="462">
        <v>0.49404512360169461</v>
      </c>
      <c r="T2832" s="462">
        <v>0.27530061453829102</v>
      </c>
      <c r="U2832" s="461">
        <v>15.663346707682319</v>
      </c>
      <c r="V2832" s="464">
        <v>2717066596410.5225</v>
      </c>
      <c r="W2832" s="460">
        <v>856.28492768252033</v>
      </c>
      <c r="X2832" s="463">
        <v>4.6124530807857639E-2</v>
      </c>
      <c r="Y2832" s="476">
        <v>2.0000000000000001E-4</v>
      </c>
    </row>
    <row r="2833" spans="1:25" x14ac:dyDescent="0.2">
      <c r="A2833" s="475">
        <f t="shared" si="44"/>
        <v>2829</v>
      </c>
      <c r="B2833" s="462">
        <v>0.5930058762828041</v>
      </c>
      <c r="C2833" s="461">
        <v>1767.4035930088253</v>
      </c>
      <c r="D2833" s="462">
        <v>0.72544334079176953</v>
      </c>
      <c r="E2833" s="462">
        <v>0.44053597502204156</v>
      </c>
      <c r="F2833" s="516">
        <v>2023.75</v>
      </c>
      <c r="G2833" s="464">
        <v>592531641105.71484</v>
      </c>
      <c r="H2833" s="461">
        <v>16992231.251094162</v>
      </c>
      <c r="I2833" s="464">
        <v>508720430975.98883</v>
      </c>
      <c r="J2833" s="462">
        <v>0.44014759354065891</v>
      </c>
      <c r="K2833" s="464">
        <v>24021405492.397926</v>
      </c>
      <c r="L2833" s="464">
        <v>0</v>
      </c>
      <c r="M2833" s="464">
        <v>446010135029.07312</v>
      </c>
      <c r="N2833" s="464">
        <v>58257135933.338776</v>
      </c>
      <c r="O2833" s="464">
        <v>20760.586920961083</v>
      </c>
      <c r="P2833" s="461">
        <v>378578.23646801419</v>
      </c>
      <c r="Q2833" s="461">
        <v>230398.39888068422</v>
      </c>
      <c r="R2833" s="464">
        <v>1438290577185.3721</v>
      </c>
      <c r="S2833" s="462">
        <v>0.64260436851491964</v>
      </c>
      <c r="T2833" s="462">
        <v>0.54766451733960608</v>
      </c>
      <c r="U2833" s="461">
        <v>17.478004664068347</v>
      </c>
      <c r="V2833" s="464">
        <v>15029790978286.586</v>
      </c>
      <c r="W2833" s="460">
        <v>4745.0373986834011</v>
      </c>
      <c r="X2833" s="463">
        <v>4.1890052061465989E-2</v>
      </c>
      <c r="Y2833" s="476">
        <v>2.0000000000000001E-4</v>
      </c>
    </row>
    <row r="2834" spans="1:25" x14ac:dyDescent="0.2">
      <c r="A2834" s="475">
        <f t="shared" si="44"/>
        <v>2830</v>
      </c>
      <c r="B2834" s="462">
        <v>0.49661401409232503</v>
      </c>
      <c r="C2834" s="461">
        <v>4069.9599018630201</v>
      </c>
      <c r="D2834" s="462">
        <v>0.52267285557896204</v>
      </c>
      <c r="E2834" s="462">
        <v>0.40772440729405424</v>
      </c>
      <c r="F2834" s="516">
        <v>2024.82</v>
      </c>
      <c r="G2834" s="464">
        <v>128102519790.44891</v>
      </c>
      <c r="H2834" s="461">
        <v>10334452.709748054</v>
      </c>
      <c r="I2834" s="464">
        <v>344081923040.83881</v>
      </c>
      <c r="J2834" s="462">
        <v>0.49661401409232497</v>
      </c>
      <c r="K2834" s="464">
        <v>4397209947.477766</v>
      </c>
      <c r="L2834" s="464">
        <v>0</v>
      </c>
      <c r="M2834" s="464">
        <v>118202676007.8231</v>
      </c>
      <c r="N2834" s="464">
        <v>71234415128.32431</v>
      </c>
      <c r="O2834" s="464">
        <v>20711.349722379833</v>
      </c>
      <c r="P2834" s="461">
        <v>523765.37972688017</v>
      </c>
      <c r="Q2834" s="461">
        <v>352090.54456352803</v>
      </c>
      <c r="R2834" s="464">
        <v>680481031950.26147</v>
      </c>
      <c r="S2834" s="462">
        <v>0.58213634067273512</v>
      </c>
      <c r="T2834" s="462">
        <v>0.378626634420963</v>
      </c>
      <c r="U2834" s="461">
        <v>15.967062489066087</v>
      </c>
      <c r="V2834" s="464">
        <v>4664910636171.8096</v>
      </c>
      <c r="W2834" s="460">
        <v>1468.7216645940641</v>
      </c>
      <c r="X2834" s="463">
        <v>4.4357368199084792E-2</v>
      </c>
      <c r="Y2834" s="476">
        <v>2.0000000000000001E-4</v>
      </c>
    </row>
    <row r="2835" spans="1:25" x14ac:dyDescent="0.2">
      <c r="A2835" s="475">
        <f t="shared" si="44"/>
        <v>2831</v>
      </c>
      <c r="B2835" s="462">
        <v>0.37073604869680699</v>
      </c>
      <c r="C2835" s="461">
        <v>5245.0233882428793</v>
      </c>
      <c r="D2835" s="462">
        <v>0.46019211848294755</v>
      </c>
      <c r="E2835" s="462">
        <v>0.48478230533900485</v>
      </c>
      <c r="F2835" s="516">
        <v>2024.33</v>
      </c>
      <c r="G2835" s="464">
        <v>347957075840.92566</v>
      </c>
      <c r="H2835" s="461">
        <v>8280021.4221215956</v>
      </c>
      <c r="I2835" s="464">
        <v>292714400698.83893</v>
      </c>
      <c r="J2835" s="462">
        <v>0.37073604869680699</v>
      </c>
      <c r="K2835" s="464">
        <v>6472691069.30651</v>
      </c>
      <c r="L2835" s="464">
        <v>0</v>
      </c>
      <c r="M2835" s="464">
        <v>249591877036.39899</v>
      </c>
      <c r="N2835" s="464">
        <v>55161940808.290222</v>
      </c>
      <c r="O2835" s="464">
        <v>17145.737455065166</v>
      </c>
      <c r="P2835" s="461">
        <v>344705.09729939199</v>
      </c>
      <c r="Q2835" s="461">
        <v>211319.7643869349</v>
      </c>
      <c r="R2835" s="464">
        <v>912725028435.37695</v>
      </c>
      <c r="S2835" s="462">
        <v>0.62617238536175579</v>
      </c>
      <c r="T2835" s="462">
        <v>0.4729555664728004</v>
      </c>
      <c r="U2835" s="461">
        <v>17.811231866404079</v>
      </c>
      <c r="V2835" s="464">
        <v>8398130103911.0322</v>
      </c>
      <c r="W2835" s="460">
        <v>2650.4244399920217</v>
      </c>
      <c r="X2835" s="463">
        <v>4.1292009184175991E-2</v>
      </c>
      <c r="Y2835" s="476">
        <v>2.0000000000000001E-4</v>
      </c>
    </row>
    <row r="2836" spans="1:25" x14ac:dyDescent="0.2">
      <c r="A2836" s="475">
        <f t="shared" si="44"/>
        <v>2832</v>
      </c>
      <c r="B2836" s="462">
        <v>0.56763963594552658</v>
      </c>
      <c r="C2836" s="461">
        <v>4319.6558000405103</v>
      </c>
      <c r="D2836" s="462">
        <v>0.61820704503729296</v>
      </c>
      <c r="E2836" s="462">
        <v>0.45801557092897788</v>
      </c>
      <c r="F2836" s="516">
        <v>2024.35</v>
      </c>
      <c r="G2836" s="464">
        <v>184180535063.89566</v>
      </c>
      <c r="H2836" s="461">
        <v>12996808.81042554</v>
      </c>
      <c r="I2836" s="464">
        <v>406965727384.1192</v>
      </c>
      <c r="J2836" s="462">
        <v>0.38396372210354823</v>
      </c>
      <c r="K2836" s="464">
        <v>6363207142.7077236</v>
      </c>
      <c r="L2836" s="464">
        <v>0</v>
      </c>
      <c r="M2836" s="464">
        <v>185252449796.17194</v>
      </c>
      <c r="N2836" s="464">
        <v>40682864055.164024</v>
      </c>
      <c r="O2836" s="464">
        <v>21523.662484017885</v>
      </c>
      <c r="P2836" s="461">
        <v>262356.24967918138</v>
      </c>
      <c r="Q2836" s="461">
        <v>144325.61481937347</v>
      </c>
      <c r="R2836" s="464">
        <v>912873318506.55151</v>
      </c>
      <c r="S2836" s="462">
        <v>0.58699616506774588</v>
      </c>
      <c r="T2836" s="462">
        <v>0.33746865017633143</v>
      </c>
      <c r="U2836" s="461">
        <v>16.568890423333258</v>
      </c>
      <c r="V2836" s="464">
        <v>5625232615500.4287</v>
      </c>
      <c r="W2836" s="460">
        <v>1774.8022739990154</v>
      </c>
      <c r="X2836" s="463">
        <v>4.4042431314826123E-2</v>
      </c>
      <c r="Y2836" s="476">
        <v>2.0000000000000001E-4</v>
      </c>
    </row>
    <row r="2837" spans="1:25" x14ac:dyDescent="0.2">
      <c r="A2837" s="475">
        <f t="shared" si="44"/>
        <v>2833</v>
      </c>
      <c r="B2837" s="462">
        <v>0.34646800983491699</v>
      </c>
      <c r="C2837" s="461">
        <v>3593.3866975171823</v>
      </c>
      <c r="D2837" s="462">
        <v>1.5510716466166006</v>
      </c>
      <c r="E2837" s="462">
        <v>0.51275898925695784</v>
      </c>
      <c r="F2837" s="516">
        <v>2024.94</v>
      </c>
      <c r="G2837" s="464">
        <v>174067379977.38531</v>
      </c>
      <c r="H2837" s="461">
        <v>34956056.619376332</v>
      </c>
      <c r="I2837" s="464">
        <v>645828079735.71411</v>
      </c>
      <c r="J2837" s="462">
        <v>0.2017454446344602</v>
      </c>
      <c r="K2837" s="464">
        <v>8285873614.0438843</v>
      </c>
      <c r="L2837" s="464">
        <v>0</v>
      </c>
      <c r="M2837" s="464">
        <v>148198981624.9342</v>
      </c>
      <c r="N2837" s="464">
        <v>1635700621.2788346</v>
      </c>
      <c r="O2837" s="464">
        <v>29991.644465466437</v>
      </c>
      <c r="P2837" s="461">
        <v>47911</v>
      </c>
      <c r="Q2837" s="461">
        <v>6541</v>
      </c>
      <c r="R2837" s="464">
        <v>1033541742972.4717</v>
      </c>
      <c r="S2837" s="462">
        <v>0.42362273141903528</v>
      </c>
      <c r="T2837" s="462">
        <v>0.22176785920666678</v>
      </c>
      <c r="U2837" s="461">
        <v>17.4916056508895</v>
      </c>
      <c r="V2837" s="464">
        <v>4342691921461.54</v>
      </c>
      <c r="W2837" s="460">
        <v>1370.8130909652102</v>
      </c>
      <c r="X2837" s="463">
        <v>4.2967495072467408E-2</v>
      </c>
      <c r="Y2837" s="476">
        <v>2.0000000000000001E-4</v>
      </c>
    </row>
    <row r="2838" spans="1:25" x14ac:dyDescent="0.2">
      <c r="A2838" s="475">
        <f t="shared" si="44"/>
        <v>2834</v>
      </c>
      <c r="B2838" s="462">
        <v>0.48390142922336443</v>
      </c>
      <c r="C2838" s="461">
        <v>3565.0214461878709</v>
      </c>
      <c r="D2838" s="462">
        <v>0.63210591070324607</v>
      </c>
      <c r="E2838" s="462">
        <v>0.19053831264485904</v>
      </c>
      <c r="F2838" s="516">
        <v>2024.16</v>
      </c>
      <c r="G2838" s="464">
        <v>408671116796.53088</v>
      </c>
      <c r="H2838" s="461">
        <v>13781631.272154262</v>
      </c>
      <c r="I2838" s="464">
        <v>358514510163.65625</v>
      </c>
      <c r="J2838" s="462">
        <v>0.33660802980861837</v>
      </c>
      <c r="K2838" s="464">
        <v>17018886212.319729</v>
      </c>
      <c r="L2838" s="464">
        <v>0</v>
      </c>
      <c r="M2838" s="464">
        <v>278872196994.82397</v>
      </c>
      <c r="N2838" s="464">
        <v>23537176291.193687</v>
      </c>
      <c r="O2838" s="464">
        <v>22082.122799316276</v>
      </c>
      <c r="P2838" s="461">
        <v>194978.72555893281</v>
      </c>
      <c r="Q2838" s="461">
        <v>94706.907910263413</v>
      </c>
      <c r="R2838" s="464">
        <v>1083220637395.3961</v>
      </c>
      <c r="S2838" s="462">
        <v>0.6272038857180503</v>
      </c>
      <c r="T2838" s="462">
        <v>0.45291684522413894</v>
      </c>
      <c r="U2838" s="461">
        <v>17.956740300523688</v>
      </c>
      <c r="V2838" s="464">
        <v>9692665057149.1895</v>
      </c>
      <c r="W2838" s="460">
        <v>3055.2982914372997</v>
      </c>
      <c r="X2838" s="463">
        <v>4.0656650486000159E-2</v>
      </c>
      <c r="Y2838" s="476">
        <v>2.0000000000000001E-4</v>
      </c>
    </row>
    <row r="2839" spans="1:25" x14ac:dyDescent="0.2">
      <c r="A2839" s="475">
        <f t="shared" si="44"/>
        <v>2835</v>
      </c>
      <c r="B2839" s="462">
        <v>0.37173359019349184</v>
      </c>
      <c r="C2839" s="461">
        <v>4690.0727736382823</v>
      </c>
      <c r="D2839" s="462">
        <v>0.41086364791358515</v>
      </c>
      <c r="E2839" s="462">
        <v>0.34242107322875648</v>
      </c>
      <c r="F2839" s="516">
        <v>2025.14</v>
      </c>
      <c r="G2839" s="464">
        <v>59596898412.382622</v>
      </c>
      <c r="H2839" s="461">
        <v>7472802.3740995685</v>
      </c>
      <c r="I2839" s="464">
        <v>270144478337.98813</v>
      </c>
      <c r="J2839" s="462">
        <v>0.37173359019349184</v>
      </c>
      <c r="K2839" s="464">
        <v>14525008634.446888</v>
      </c>
      <c r="L2839" s="464">
        <v>15135583709.196512</v>
      </c>
      <c r="M2839" s="464">
        <v>49942779914.64109</v>
      </c>
      <c r="N2839" s="464">
        <v>105589514485.04945</v>
      </c>
      <c r="O2839" s="464">
        <v>24938.623750980147</v>
      </c>
      <c r="P2839" s="461">
        <v>674886.7944915276</v>
      </c>
      <c r="Q2839" s="461">
        <v>401843.61700028984</v>
      </c>
      <c r="R2839" s="464">
        <v>507162408308.62292</v>
      </c>
      <c r="S2839" s="462">
        <v>0.44691538918881873</v>
      </c>
      <c r="T2839" s="462">
        <v>0.30159489814101265</v>
      </c>
      <c r="U2839" s="461">
        <v>15.175898907048463</v>
      </c>
      <c r="V2839" s="464">
        <v>2649352985603.1841</v>
      </c>
      <c r="W2839" s="460">
        <v>836.21835131128785</v>
      </c>
      <c r="X2839" s="463">
        <v>4.6699208118364866E-2</v>
      </c>
      <c r="Y2839" s="476">
        <v>2.0000000000000001E-4</v>
      </c>
    </row>
    <row r="2840" spans="1:25" x14ac:dyDescent="0.2">
      <c r="A2840" s="475">
        <f t="shared" si="44"/>
        <v>2836</v>
      </c>
      <c r="B2840" s="462">
        <v>0.54803712976241425</v>
      </c>
      <c r="C2840" s="461">
        <v>4912.3120652253519</v>
      </c>
      <c r="D2840" s="462">
        <v>1.1737081556919209</v>
      </c>
      <c r="E2840" s="462">
        <v>0.59126708355541457</v>
      </c>
      <c r="F2840" s="516">
        <v>2025.36</v>
      </c>
      <c r="G2840" s="464">
        <v>356891612859.39081</v>
      </c>
      <c r="H2840" s="461">
        <v>42823199.814579338</v>
      </c>
      <c r="I2840" s="464">
        <v>832119123956.11877</v>
      </c>
      <c r="J2840" s="462">
        <v>0.31361252912421389</v>
      </c>
      <c r="K2840" s="464">
        <v>27301903275.249943</v>
      </c>
      <c r="L2840" s="464">
        <v>40912572772.582481</v>
      </c>
      <c r="M2840" s="464">
        <v>170474285025.28452</v>
      </c>
      <c r="N2840" s="464">
        <v>47125223242.568481</v>
      </c>
      <c r="O2840" s="464">
        <v>20941.921121022002</v>
      </c>
      <c r="P2840" s="461">
        <v>354621.67690645292</v>
      </c>
      <c r="Q2840" s="461">
        <v>201112.21750134509</v>
      </c>
      <c r="R2840" s="464">
        <v>1452873864868.5151</v>
      </c>
      <c r="S2840" s="462">
        <v>0.49382521900076864</v>
      </c>
      <c r="T2840" s="462">
        <v>0.38641340454817702</v>
      </c>
      <c r="U2840" s="461">
        <v>16.770873997667579</v>
      </c>
      <c r="V2840" s="464">
        <v>10271203614842.848</v>
      </c>
      <c r="W2840" s="460">
        <v>3243.8054011279883</v>
      </c>
      <c r="X2840" s="463">
        <v>4.4095239222173628E-2</v>
      </c>
      <c r="Y2840" s="476">
        <v>2.0000000000000001E-4</v>
      </c>
    </row>
    <row r="2841" spans="1:25" x14ac:dyDescent="0.2">
      <c r="A2841" s="475">
        <f t="shared" si="44"/>
        <v>2837</v>
      </c>
      <c r="B2841" s="462">
        <v>0.58612285765927741</v>
      </c>
      <c r="C2841" s="461">
        <v>4876.0360532701297</v>
      </c>
      <c r="D2841" s="462">
        <v>0.71412003699475224</v>
      </c>
      <c r="E2841" s="462">
        <v>0.4575541954474362</v>
      </c>
      <c r="F2841" s="516">
        <v>2024.46</v>
      </c>
      <c r="G2841" s="464">
        <v>321276780555.90747</v>
      </c>
      <c r="H2841" s="461">
        <v>16349893.295893794</v>
      </c>
      <c r="I2841" s="464">
        <v>433319391572.27124</v>
      </c>
      <c r="J2841" s="462">
        <v>0.3948167556999006</v>
      </c>
      <c r="K2841" s="464">
        <v>3434815774.8335061</v>
      </c>
      <c r="L2841" s="464">
        <v>0</v>
      </c>
      <c r="M2841" s="464">
        <v>261946436986.11728</v>
      </c>
      <c r="N2841" s="464">
        <v>33856327777.494984</v>
      </c>
      <c r="O2841" s="464">
        <v>39218.897038678493</v>
      </c>
      <c r="P2841" s="461">
        <v>266798.6111013944</v>
      </c>
      <c r="Q2841" s="461">
        <v>145556.25638786503</v>
      </c>
      <c r="R2841" s="464">
        <v>1090554622191.2209</v>
      </c>
      <c r="S2841" s="462">
        <v>0.62011638189992657</v>
      </c>
      <c r="T2841" s="462">
        <v>0.43773956755558979</v>
      </c>
      <c r="U2841" s="461">
        <v>17.030140613924086</v>
      </c>
      <c r="V2841" s="464">
        <v>8937110700447.6035</v>
      </c>
      <c r="W2841" s="460">
        <v>2818.0542583098704</v>
      </c>
      <c r="X2841" s="463">
        <v>4.2980316167405518E-2</v>
      </c>
      <c r="Y2841" s="476">
        <v>2.0000000000000001E-4</v>
      </c>
    </row>
    <row r="2842" spans="1:25" x14ac:dyDescent="0.2">
      <c r="A2842" s="475">
        <f t="shared" si="44"/>
        <v>2838</v>
      </c>
      <c r="B2842" s="462">
        <v>0.34695835403773234</v>
      </c>
      <c r="C2842" s="461">
        <v>3055.1412472796228</v>
      </c>
      <c r="D2842" s="462">
        <v>0.96424272359696372</v>
      </c>
      <c r="E2842" s="462">
        <v>0.7</v>
      </c>
      <c r="F2842" s="516">
        <v>2023.75</v>
      </c>
      <c r="G2842" s="464">
        <v>475739079916.07983</v>
      </c>
      <c r="H2842" s="461">
        <v>28755551.904914733</v>
      </c>
      <c r="I2842" s="464">
        <v>633329774515.96484</v>
      </c>
      <c r="J2842" s="462">
        <v>0.32216732169727158</v>
      </c>
      <c r="K2842" s="464">
        <v>9171378764.5326424</v>
      </c>
      <c r="L2842" s="464">
        <v>0</v>
      </c>
      <c r="M2842" s="464">
        <v>350851608438.14893</v>
      </c>
      <c r="N2842" s="464">
        <v>94742123597.80748</v>
      </c>
      <c r="O2842" s="464">
        <v>39343.655309837159</v>
      </c>
      <c r="P2842" s="461">
        <v>585681.14728225372</v>
      </c>
      <c r="Q2842" s="461">
        <v>386783.28315424925</v>
      </c>
      <c r="R2842" s="464">
        <v>1468938003278.6638</v>
      </c>
      <c r="S2842" s="462">
        <v>0.55567781541916061</v>
      </c>
      <c r="T2842" s="462">
        <v>0.41783278507046501</v>
      </c>
      <c r="U2842" s="461">
        <v>17.620781655196339</v>
      </c>
      <c r="V2842" s="464">
        <v>11688916630669.561</v>
      </c>
      <c r="W2842" s="460">
        <v>3686.5719735093771</v>
      </c>
      <c r="X2842" s="463">
        <v>4.2171907909359367E-2</v>
      </c>
      <c r="Y2842" s="476">
        <v>2.0000000000000001E-4</v>
      </c>
    </row>
    <row r="2843" spans="1:25" x14ac:dyDescent="0.2">
      <c r="A2843" s="475">
        <f t="shared" si="44"/>
        <v>2839</v>
      </c>
      <c r="B2843" s="462">
        <v>0.53024434697593381</v>
      </c>
      <c r="C2843" s="461">
        <v>3935.0019882390784</v>
      </c>
      <c r="D2843" s="462">
        <v>0.75261289257870256</v>
      </c>
      <c r="E2843" s="462">
        <v>0.44113995542125478</v>
      </c>
      <c r="F2843" s="516">
        <v>2025.04</v>
      </c>
      <c r="G2843" s="464">
        <v>89418087174.071304</v>
      </c>
      <c r="H2843" s="461">
        <v>17748423.778021749</v>
      </c>
      <c r="I2843" s="464">
        <v>400326871778.69</v>
      </c>
      <c r="J2843" s="462">
        <v>0.31945552384662312</v>
      </c>
      <c r="K2843" s="464">
        <v>37280727077.427765</v>
      </c>
      <c r="L2843" s="464">
        <v>82124444460.879318</v>
      </c>
      <c r="M2843" s="464">
        <v>111463780245.28355</v>
      </c>
      <c r="N2843" s="464">
        <v>53177825898.67247</v>
      </c>
      <c r="O2843" s="464">
        <v>13493.504930178462</v>
      </c>
      <c r="P2843" s="461">
        <v>386016.30170229031</v>
      </c>
      <c r="Q2843" s="461">
        <v>235438.56812472863</v>
      </c>
      <c r="R2843" s="464">
        <v>845545609909.89954</v>
      </c>
      <c r="S2843" s="462">
        <v>0.51264876524178205</v>
      </c>
      <c r="T2843" s="462">
        <v>0.22633764830133304</v>
      </c>
      <c r="U2843" s="461">
        <v>15.6435195004844</v>
      </c>
      <c r="V2843" s="464">
        <v>3349037814166.5122</v>
      </c>
      <c r="W2843" s="460">
        <v>1057.9360107290079</v>
      </c>
      <c r="X2843" s="463">
        <v>4.6343356057979915E-2</v>
      </c>
      <c r="Y2843" s="476">
        <v>2.0000000000000001E-4</v>
      </c>
    </row>
    <row r="2844" spans="1:25" x14ac:dyDescent="0.2">
      <c r="A2844" s="475">
        <f t="shared" si="44"/>
        <v>2840</v>
      </c>
      <c r="B2844" s="462">
        <v>0.36282498880715519</v>
      </c>
      <c r="C2844" s="461">
        <v>1500</v>
      </c>
      <c r="D2844" s="462">
        <v>0.66551589078992868</v>
      </c>
      <c r="E2844" s="462">
        <v>0.49961624384442332</v>
      </c>
      <c r="F2844" s="516">
        <v>2025.9</v>
      </c>
      <c r="G2844" s="464">
        <v>130145918072.1329</v>
      </c>
      <c r="H2844" s="461">
        <v>16044359.238052294</v>
      </c>
      <c r="I2844" s="464">
        <v>376562282346</v>
      </c>
      <c r="J2844" s="462">
        <v>0.20212334729338099</v>
      </c>
      <c r="K2844" s="464">
        <v>32620185916.414783</v>
      </c>
      <c r="L2844" s="464">
        <v>83563093444.180847</v>
      </c>
      <c r="M2844" s="464">
        <v>42752058880.485847</v>
      </c>
      <c r="N2844" s="464">
        <v>56588881650.946419</v>
      </c>
      <c r="O2844" s="464">
        <v>21095.28841094247</v>
      </c>
      <c r="P2844" s="461">
        <v>331944.72266748839</v>
      </c>
      <c r="Q2844" s="461">
        <v>195967.33067444869</v>
      </c>
      <c r="R2844" s="464">
        <v>705446043147.29578</v>
      </c>
      <c r="S2844" s="462">
        <v>0.41764366065904762</v>
      </c>
      <c r="T2844" s="462">
        <v>0.24442918783543194</v>
      </c>
      <c r="U2844" s="461">
        <v>17.275829898862849</v>
      </c>
      <c r="V2844" s="464">
        <v>3311341504161.2637</v>
      </c>
      <c r="W2844" s="460">
        <v>1043.9341503069347</v>
      </c>
      <c r="X2844" s="463">
        <v>4.1797215579852609E-2</v>
      </c>
      <c r="Y2844" s="476">
        <v>2.0000000000000001E-4</v>
      </c>
    </row>
    <row r="2845" spans="1:25" x14ac:dyDescent="0.2">
      <c r="A2845" s="475">
        <f t="shared" si="44"/>
        <v>2841</v>
      </c>
      <c r="B2845" s="462">
        <v>0.57375137162901413</v>
      </c>
      <c r="C2845" s="461">
        <v>1500</v>
      </c>
      <c r="D2845" s="462">
        <v>0.72430287305593755</v>
      </c>
      <c r="E2845" s="462">
        <v>0.41865727680328585</v>
      </c>
      <c r="F2845" s="516">
        <v>2025</v>
      </c>
      <c r="G2845" s="464">
        <v>206727620242.93869</v>
      </c>
      <c r="H2845" s="461">
        <v>18691698.951069295</v>
      </c>
      <c r="I2845" s="464">
        <v>536426948586.70117</v>
      </c>
      <c r="J2845" s="462">
        <v>0.38471758823491453</v>
      </c>
      <c r="K2845" s="464">
        <v>38082069974.648819</v>
      </c>
      <c r="L2845" s="464">
        <v>56644114768.603928</v>
      </c>
      <c r="M2845" s="464">
        <v>89995803401.575211</v>
      </c>
      <c r="N2845" s="464">
        <v>40147992362.222679</v>
      </c>
      <c r="O2845" s="464">
        <v>14450.079592648093</v>
      </c>
      <c r="P2845" s="461">
        <v>266099.07319581963</v>
      </c>
      <c r="Q2845" s="461">
        <v>144818.19771778391</v>
      </c>
      <c r="R2845" s="464">
        <v>940476439528.07544</v>
      </c>
      <c r="S2845" s="462">
        <v>0.51745275245415912</v>
      </c>
      <c r="T2845" s="462">
        <v>0.36421066647364769</v>
      </c>
      <c r="U2845" s="461">
        <v>16.53568463591645</v>
      </c>
      <c r="V2845" s="464">
        <v>6330139706786.9414</v>
      </c>
      <c r="W2845" s="460">
        <v>1992.6484876877632</v>
      </c>
      <c r="X2845" s="463">
        <v>4.342471089688997E-2</v>
      </c>
      <c r="Y2845" s="476">
        <v>2.0000000000000001E-4</v>
      </c>
    </row>
    <row r="2846" spans="1:25" x14ac:dyDescent="0.2">
      <c r="A2846" s="475">
        <f t="shared" si="44"/>
        <v>2842</v>
      </c>
      <c r="B2846" s="462">
        <v>0.50642402666488484</v>
      </c>
      <c r="C2846" s="461">
        <v>2698.4613242355654</v>
      </c>
      <c r="D2846" s="462">
        <v>0.49847126895407678</v>
      </c>
      <c r="E2846" s="462">
        <v>0.43744175599459095</v>
      </c>
      <c r="F2846" s="516">
        <v>2025.43</v>
      </c>
      <c r="G2846" s="464">
        <v>100615250751.89755</v>
      </c>
      <c r="H2846" s="461">
        <v>9924337.7337539084</v>
      </c>
      <c r="I2846" s="464">
        <v>324572417767.55316</v>
      </c>
      <c r="J2846" s="462">
        <v>0.37833448608143472</v>
      </c>
      <c r="K2846" s="464">
        <v>27595525795.618469</v>
      </c>
      <c r="L2846" s="464">
        <v>28477665314.316662</v>
      </c>
      <c r="M2846" s="464">
        <v>107411933057.96046</v>
      </c>
      <c r="N2846" s="464">
        <v>91303822050.77948</v>
      </c>
      <c r="O2846" s="464">
        <v>33582.966515956825</v>
      </c>
      <c r="P2846" s="461">
        <v>477054.83421892481</v>
      </c>
      <c r="Q2846" s="461">
        <v>315215.0534104727</v>
      </c>
      <c r="R2846" s="464">
        <v>680437307643.48926</v>
      </c>
      <c r="S2846" s="462">
        <v>0.49764342618799018</v>
      </c>
      <c r="T2846" s="462">
        <v>0.2900594916882121</v>
      </c>
      <c r="U2846" s="461">
        <v>15.933288318410293</v>
      </c>
      <c r="V2846" s="464">
        <v>3528330990210.1895</v>
      </c>
      <c r="W2846" s="460">
        <v>1113.6435547084347</v>
      </c>
      <c r="X2846" s="463">
        <v>4.4986965943656455E-2</v>
      </c>
      <c r="Y2846" s="476">
        <v>2.0000000000000001E-4</v>
      </c>
    </row>
    <row r="2847" spans="1:25" x14ac:dyDescent="0.2">
      <c r="A2847" s="475">
        <f t="shared" si="44"/>
        <v>2843</v>
      </c>
      <c r="B2847" s="462">
        <v>0.53713048987677714</v>
      </c>
      <c r="C2847" s="461">
        <v>5956.9673488233457</v>
      </c>
      <c r="D2847" s="462">
        <v>1.4555253035294391</v>
      </c>
      <c r="E2847" s="462">
        <v>0.54240373509511242</v>
      </c>
      <c r="F2847" s="516">
        <v>2024.8</v>
      </c>
      <c r="G2847" s="464">
        <v>206484033490.16696</v>
      </c>
      <c r="H2847" s="461">
        <v>52340800.708130747</v>
      </c>
      <c r="I2847" s="464">
        <v>932253669243.44885</v>
      </c>
      <c r="J2847" s="462">
        <v>0.23361727617946015</v>
      </c>
      <c r="K2847" s="464">
        <v>22141298768.93108</v>
      </c>
      <c r="L2847" s="464">
        <v>17101000854.301422</v>
      </c>
      <c r="M2847" s="464">
        <v>153807032023.5473</v>
      </c>
      <c r="N2847" s="464">
        <v>11494694304.91609</v>
      </c>
      <c r="O2847" s="464">
        <v>23043.31885311945</v>
      </c>
      <c r="P2847" s="461">
        <v>146418.05946790517</v>
      </c>
      <c r="Q2847" s="461">
        <v>46273.938723566665</v>
      </c>
      <c r="R2847" s="464">
        <v>1496549616094.2732</v>
      </c>
      <c r="S2847" s="462">
        <v>0.43821353887626818</v>
      </c>
      <c r="T2847" s="462">
        <v>0.24333773006503806</v>
      </c>
      <c r="U2847" s="461">
        <v>16.313827004036966</v>
      </c>
      <c r="V2847" s="464">
        <v>6408204781831.4043</v>
      </c>
      <c r="W2847" s="460">
        <v>2022.590995953623</v>
      </c>
      <c r="X2847" s="463">
        <v>4.5360437182081582E-2</v>
      </c>
      <c r="Y2847" s="476">
        <v>2.0000000000000001E-4</v>
      </c>
    </row>
    <row r="2848" spans="1:25" x14ac:dyDescent="0.2">
      <c r="A2848" s="475">
        <f t="shared" si="44"/>
        <v>2844</v>
      </c>
      <c r="B2848" s="462">
        <v>0.5545794892679945</v>
      </c>
      <c r="C2848" s="461">
        <v>1500</v>
      </c>
      <c r="D2848" s="462">
        <v>0.65340081341708811</v>
      </c>
      <c r="E2848" s="462">
        <v>0.32494147181336286</v>
      </c>
      <c r="F2848" s="516">
        <v>2024.48</v>
      </c>
      <c r="G2848" s="464">
        <v>302078201728.48926</v>
      </c>
      <c r="H2848" s="461">
        <v>15244044.993531592</v>
      </c>
      <c r="I2848" s="464">
        <v>497536742045.12909</v>
      </c>
      <c r="J2848" s="462">
        <v>0.53796600458917432</v>
      </c>
      <c r="K2848" s="464">
        <v>9964042080.1092453</v>
      </c>
      <c r="L2848" s="464">
        <v>3938497266.6011543</v>
      </c>
      <c r="M2848" s="464">
        <v>222094553973.37952</v>
      </c>
      <c r="N2848" s="464">
        <v>46552028308.869453</v>
      </c>
      <c r="O2848" s="464">
        <v>32958.602599308128</v>
      </c>
      <c r="P2848" s="461">
        <v>354484.33473740378</v>
      </c>
      <c r="Q2848" s="461">
        <v>213652.64654065765</v>
      </c>
      <c r="R2848" s="464">
        <v>1059492781917.137</v>
      </c>
      <c r="S2848" s="462">
        <v>0.64812122116173299</v>
      </c>
      <c r="T2848" s="462">
        <v>0.48333115026333456</v>
      </c>
      <c r="U2848" s="461">
        <v>16.512107648222749</v>
      </c>
      <c r="V2848" s="464">
        <v>9334222722667.3594</v>
      </c>
      <c r="W2848" s="460">
        <v>2945.2053198850672</v>
      </c>
      <c r="X2848" s="463">
        <v>4.3965421734657187E-2</v>
      </c>
      <c r="Y2848" s="476">
        <v>2.0000000000000001E-4</v>
      </c>
    </row>
    <row r="2849" spans="1:25" x14ac:dyDescent="0.2">
      <c r="A2849" s="475">
        <f t="shared" si="44"/>
        <v>2845</v>
      </c>
      <c r="B2849" s="462">
        <v>0.50976169712497976</v>
      </c>
      <c r="C2849" s="461">
        <v>7576.6485172043758</v>
      </c>
      <c r="D2849" s="462">
        <v>0.34395161665113033</v>
      </c>
      <c r="E2849" s="462">
        <v>0.41890100430808658</v>
      </c>
      <c r="F2849" s="516">
        <v>2025.87</v>
      </c>
      <c r="G2849" s="464">
        <v>86775358562.842712</v>
      </c>
      <c r="H2849" s="461">
        <v>5793432.0087333815</v>
      </c>
      <c r="I2849" s="464">
        <v>219113480983.23044</v>
      </c>
      <c r="J2849" s="462">
        <v>0.44112587222740296</v>
      </c>
      <c r="K2849" s="464">
        <v>14363996522.360992</v>
      </c>
      <c r="L2849" s="464">
        <v>17680056701.348122</v>
      </c>
      <c r="M2849" s="464">
        <v>88334286667.719864</v>
      </c>
      <c r="N2849" s="464">
        <v>49801394765.814903</v>
      </c>
      <c r="O2849" s="464">
        <v>30623.174883707532</v>
      </c>
      <c r="P2849" s="461">
        <v>362407.10633313027</v>
      </c>
      <c r="Q2849" s="461">
        <v>186770.84758887225</v>
      </c>
      <c r="R2849" s="464">
        <v>465016676519.28583</v>
      </c>
      <c r="S2849" s="462">
        <v>0.55735236164106605</v>
      </c>
      <c r="T2849" s="462">
        <v>0.37953562986448058</v>
      </c>
      <c r="U2849" s="461">
        <v>15.860078128339142</v>
      </c>
      <c r="V2849" s="464">
        <v>3216286985679.5874</v>
      </c>
      <c r="W2849" s="460">
        <v>1014.3399340648054</v>
      </c>
      <c r="X2849" s="463">
        <v>4.4164204332620215E-2</v>
      </c>
      <c r="Y2849" s="476">
        <v>2.0000000000000001E-4</v>
      </c>
    </row>
    <row r="2850" spans="1:25" x14ac:dyDescent="0.2">
      <c r="A2850" s="475">
        <f t="shared" si="44"/>
        <v>2846</v>
      </c>
      <c r="B2850" s="462">
        <v>0.46532710397126564</v>
      </c>
      <c r="C2850" s="461">
        <v>2195.1029607055157</v>
      </c>
      <c r="D2850" s="462">
        <v>0.34662380989827202</v>
      </c>
      <c r="E2850" s="462">
        <v>0.54558899786674198</v>
      </c>
      <c r="F2850" s="516">
        <v>2024.43</v>
      </c>
      <c r="G2850" s="464">
        <v>118465354359.80206</v>
      </c>
      <c r="H2850" s="461">
        <v>6064970.3291647546</v>
      </c>
      <c r="I2850" s="464">
        <v>220325433704.61401</v>
      </c>
      <c r="J2850" s="462">
        <v>0.39701201785819584</v>
      </c>
      <c r="K2850" s="464">
        <v>5424142462.9112368</v>
      </c>
      <c r="L2850" s="464">
        <v>0</v>
      </c>
      <c r="M2850" s="464">
        <v>100949728545.53603</v>
      </c>
      <c r="N2850" s="464">
        <v>52063783809.190353</v>
      </c>
      <c r="O2850" s="464">
        <v>21153.79568834207</v>
      </c>
      <c r="P2850" s="461">
        <v>347568.53934959043</v>
      </c>
      <c r="Q2850" s="461">
        <v>176854.57543227207</v>
      </c>
      <c r="R2850" s="464">
        <v>473355616095.92755</v>
      </c>
      <c r="S2850" s="462">
        <v>0.54267695973338281</v>
      </c>
      <c r="T2850" s="462">
        <v>0.40948368004471064</v>
      </c>
      <c r="U2850" s="461">
        <v>16.63028170989195</v>
      </c>
      <c r="V2850" s="464">
        <v>3654190407529.2925</v>
      </c>
      <c r="W2850" s="460">
        <v>1151.0367125045732</v>
      </c>
      <c r="X2850" s="463">
        <v>4.2662503491185229E-2</v>
      </c>
      <c r="Y2850" s="476">
        <v>2.0000000000000001E-4</v>
      </c>
    </row>
    <row r="2851" spans="1:25" x14ac:dyDescent="0.2">
      <c r="A2851" s="475">
        <f t="shared" si="44"/>
        <v>2847</v>
      </c>
      <c r="B2851" s="462">
        <v>0.4708277012751696</v>
      </c>
      <c r="C2851" s="461">
        <v>11131.167640862242</v>
      </c>
      <c r="D2851" s="462">
        <v>0.98344672833113722</v>
      </c>
      <c r="E2851" s="462">
        <v>0.5902340250006437</v>
      </c>
      <c r="F2851" s="516">
        <v>2026.45</v>
      </c>
      <c r="G2851" s="464">
        <v>185662107164.93869</v>
      </c>
      <c r="H2851" s="461">
        <v>27696353.203894988</v>
      </c>
      <c r="I2851" s="464">
        <v>647363962998.36853</v>
      </c>
      <c r="J2851" s="462">
        <v>0.32099300581164514</v>
      </c>
      <c r="K2851" s="464">
        <v>50412996743.124664</v>
      </c>
      <c r="L2851" s="464">
        <v>143922415107.03885</v>
      </c>
      <c r="M2851" s="464">
        <v>39561224955.167519</v>
      </c>
      <c r="N2851" s="464">
        <v>50686725153.513153</v>
      </c>
      <c r="O2851" s="464">
        <v>19741.777229251071</v>
      </c>
      <c r="P2851" s="461">
        <v>353676.26825253328</v>
      </c>
      <c r="Q2851" s="461">
        <v>204776.79810456053</v>
      </c>
      <c r="R2851" s="464">
        <v>1086613308874.0656</v>
      </c>
      <c r="S2851" s="462">
        <v>0.47401415103840522</v>
      </c>
      <c r="T2851" s="462">
        <v>0.34593269373369118</v>
      </c>
      <c r="U2851" s="461">
        <v>15.76288764722405</v>
      </c>
      <c r="V2851" s="464">
        <v>6394004195169.9727</v>
      </c>
      <c r="W2851" s="460">
        <v>2018.4856057901277</v>
      </c>
      <c r="X2851" s="463">
        <v>4.6089892883641577E-2</v>
      </c>
      <c r="Y2851" s="476">
        <v>2.0000000000000001E-4</v>
      </c>
    </row>
    <row r="2852" spans="1:25" x14ac:dyDescent="0.2">
      <c r="A2852" s="475">
        <f t="shared" si="44"/>
        <v>2848</v>
      </c>
      <c r="B2852" s="462">
        <v>0.4802989209374961</v>
      </c>
      <c r="C2852" s="461">
        <v>1621.7544497036743</v>
      </c>
      <c r="D2852" s="462">
        <v>0.55532945696656799</v>
      </c>
      <c r="E2852" s="462">
        <v>0.41424585807520337</v>
      </c>
      <c r="F2852" s="516">
        <v>2026.83</v>
      </c>
      <c r="G2852" s="464">
        <v>75828307137.559814</v>
      </c>
      <c r="H2852" s="461">
        <v>11664530.501200706</v>
      </c>
      <c r="I2852" s="464">
        <v>385568919514.33026</v>
      </c>
      <c r="J2852" s="462">
        <v>0.45369871120509786</v>
      </c>
      <c r="K2852" s="464">
        <v>43096932354.998482</v>
      </c>
      <c r="L2852" s="464">
        <v>92845762373.446121</v>
      </c>
      <c r="M2852" s="464">
        <v>7078626969.7387047</v>
      </c>
      <c r="N2852" s="464">
        <v>50295821901.842728</v>
      </c>
      <c r="O2852" s="464">
        <v>28134.39588411482</v>
      </c>
      <c r="P2852" s="461">
        <v>327482.66757340927</v>
      </c>
      <c r="Q2852" s="461">
        <v>195364.40488197521</v>
      </c>
      <c r="R2852" s="464">
        <v>653684180510.99438</v>
      </c>
      <c r="S2852" s="462">
        <v>0.5294180374003149</v>
      </c>
      <c r="T2852" s="462">
        <v>0.37773964353824901</v>
      </c>
      <c r="U2852" s="461">
        <v>14.585070931048758</v>
      </c>
      <c r="V2852" s="464">
        <v>4126233217080.9717</v>
      </c>
      <c r="W2852" s="460">
        <v>1302.786461316648</v>
      </c>
      <c r="X2852" s="463">
        <v>4.8149400384051633E-2</v>
      </c>
      <c r="Y2852" s="476">
        <v>2.0000000000000001E-4</v>
      </c>
    </row>
    <row r="2853" spans="1:25" x14ac:dyDescent="0.2">
      <c r="A2853" s="475">
        <f t="shared" si="44"/>
        <v>2849</v>
      </c>
      <c r="B2853" s="462">
        <v>0.49890440687665422</v>
      </c>
      <c r="C2853" s="461">
        <v>2735.7842023135581</v>
      </c>
      <c r="D2853" s="462">
        <v>0.6188775461158551</v>
      </c>
      <c r="E2853" s="462">
        <v>0.7</v>
      </c>
      <c r="F2853" s="516">
        <v>2024.45</v>
      </c>
      <c r="G2853" s="464">
        <v>387175301419.61426</v>
      </c>
      <c r="H2853" s="461">
        <v>13511317.905980725</v>
      </c>
      <c r="I2853" s="464">
        <v>442937833288.16455</v>
      </c>
      <c r="J2853" s="462">
        <v>0.42704670869289096</v>
      </c>
      <c r="K2853" s="464">
        <v>10716504462.012236</v>
      </c>
      <c r="L2853" s="464">
        <v>0</v>
      </c>
      <c r="M2853" s="464">
        <v>276755632595.33813</v>
      </c>
      <c r="N2853" s="464">
        <v>32387383785.629353</v>
      </c>
      <c r="O2853" s="464">
        <v>31629.431203449196</v>
      </c>
      <c r="P2853" s="461">
        <v>225047.23635984215</v>
      </c>
      <c r="Q2853" s="461">
        <v>116704.35843751358</v>
      </c>
      <c r="R2853" s="464">
        <v>1133841545748.5349</v>
      </c>
      <c r="S2853" s="462">
        <v>0.63376957231927988</v>
      </c>
      <c r="T2853" s="462">
        <v>0.47545142911858179</v>
      </c>
      <c r="U2853" s="461">
        <v>17.291123912258168</v>
      </c>
      <c r="V2853" s="464">
        <v>10429984082635.982</v>
      </c>
      <c r="W2853" s="460">
        <v>3290.3339097090261</v>
      </c>
      <c r="X2853" s="463">
        <v>4.142292524009536E-2</v>
      </c>
      <c r="Y2853" s="476">
        <v>2.0000000000000001E-4</v>
      </c>
    </row>
    <row r="2854" spans="1:25" x14ac:dyDescent="0.2">
      <c r="A2854" s="475">
        <f t="shared" si="44"/>
        <v>2850</v>
      </c>
      <c r="B2854" s="462">
        <v>0.47552846231268342</v>
      </c>
      <c r="C2854" s="461">
        <v>3731.0302412488836</v>
      </c>
      <c r="D2854" s="462">
        <v>0.7537328901499698</v>
      </c>
      <c r="E2854" s="462">
        <v>0.53796156008656615</v>
      </c>
      <c r="F2854" s="516">
        <v>2025.29</v>
      </c>
      <c r="G2854" s="464">
        <v>292156124936.32037</v>
      </c>
      <c r="H2854" s="461">
        <v>18827061.884274721</v>
      </c>
      <c r="I2854" s="464">
        <v>512561841399.85889</v>
      </c>
      <c r="J2854" s="462">
        <v>0.32354076303216384</v>
      </c>
      <c r="K2854" s="464">
        <v>29391691840.135635</v>
      </c>
      <c r="L2854" s="464">
        <v>63297712346.396812</v>
      </c>
      <c r="M2854" s="464">
        <v>154194319606.8158</v>
      </c>
      <c r="N2854" s="464">
        <v>68432301854.143036</v>
      </c>
      <c r="O2854" s="464">
        <v>35062.242634826922</v>
      </c>
      <c r="P2854" s="461">
        <v>390427.85587432468</v>
      </c>
      <c r="Q2854" s="461">
        <v>238835.6041830758</v>
      </c>
      <c r="R2854" s="464">
        <v>1112103104904.6133</v>
      </c>
      <c r="S2854" s="462">
        <v>0.54090723153334463</v>
      </c>
      <c r="T2854" s="462">
        <v>0.37796670629098894</v>
      </c>
      <c r="U2854" s="461">
        <v>17.041450325961836</v>
      </c>
      <c r="V2854" s="464">
        <v>7848302608834.6338</v>
      </c>
      <c r="W2854" s="460">
        <v>2477.4691386423565</v>
      </c>
      <c r="X2854" s="463">
        <v>4.305735788156876E-2</v>
      </c>
      <c r="Y2854" s="476">
        <v>2.0000000000000001E-4</v>
      </c>
    </row>
    <row r="2855" spans="1:25" x14ac:dyDescent="0.2">
      <c r="A2855" s="475">
        <f t="shared" si="44"/>
        <v>2851</v>
      </c>
      <c r="B2855" s="462">
        <v>0.35998798948836885</v>
      </c>
      <c r="C2855" s="461">
        <v>10268.158564426096</v>
      </c>
      <c r="D2855" s="462">
        <v>0.73989540767460404</v>
      </c>
      <c r="E2855" s="462">
        <v>0.20032316384087956</v>
      </c>
      <c r="F2855" s="516">
        <v>2025.3</v>
      </c>
      <c r="G2855" s="464">
        <v>126741504839.36195</v>
      </c>
      <c r="H2855" s="461">
        <v>16965955.750378393</v>
      </c>
      <c r="I2855" s="464">
        <v>594230575297.47119</v>
      </c>
      <c r="J2855" s="462">
        <v>0.35998798948836885</v>
      </c>
      <c r="K2855" s="464">
        <v>26272003203.226479</v>
      </c>
      <c r="L2855" s="464">
        <v>30685560879.456924</v>
      </c>
      <c r="M2855" s="464">
        <v>73709224795.247253</v>
      </c>
      <c r="N2855" s="464">
        <v>23932150941.599884</v>
      </c>
      <c r="O2855" s="464">
        <v>25675.931811570113</v>
      </c>
      <c r="P2855" s="461">
        <v>194934.79202129453</v>
      </c>
      <c r="Q2855" s="461">
        <v>92796.353987698109</v>
      </c>
      <c r="R2855" s="464">
        <v>904468933441.07849</v>
      </c>
      <c r="S2855" s="462">
        <v>0.48600078350107617</v>
      </c>
      <c r="T2855" s="462">
        <v>0.34516476329104556</v>
      </c>
      <c r="U2855" s="461">
        <v>15.312522759746884</v>
      </c>
      <c r="V2855" s="464">
        <v>5202636490104.7109</v>
      </c>
      <c r="W2855" s="460">
        <v>1642.7206076010139</v>
      </c>
      <c r="X2855" s="463">
        <v>4.7817169861528383E-2</v>
      </c>
      <c r="Y2855" s="476">
        <v>2.0000000000000001E-4</v>
      </c>
    </row>
    <row r="2856" spans="1:25" x14ac:dyDescent="0.2">
      <c r="A2856" s="475">
        <f t="shared" si="44"/>
        <v>2852</v>
      </c>
      <c r="B2856" s="462">
        <v>0.44694963763587908</v>
      </c>
      <c r="C2856" s="461">
        <v>4491.7301453285327</v>
      </c>
      <c r="D2856" s="462">
        <v>0.36166873189682891</v>
      </c>
      <c r="E2856" s="462">
        <v>0.51571392632030089</v>
      </c>
      <c r="F2856" s="516">
        <v>2027.33</v>
      </c>
      <c r="G2856" s="464">
        <v>55960023536.635544</v>
      </c>
      <c r="H2856" s="461">
        <v>6204357.1213392271</v>
      </c>
      <c r="I2856" s="464">
        <v>239580362798.64645</v>
      </c>
      <c r="J2856" s="462">
        <v>0.44694963763587903</v>
      </c>
      <c r="K2856" s="464">
        <v>33511738819.173435</v>
      </c>
      <c r="L2856" s="464">
        <v>69691914710.002686</v>
      </c>
      <c r="M2856" s="464">
        <v>0</v>
      </c>
      <c r="N2856" s="464">
        <v>21843282155.015175</v>
      </c>
      <c r="O2856" s="464">
        <v>26976.567515569372</v>
      </c>
      <c r="P2856" s="461">
        <v>194719.36325407686</v>
      </c>
      <c r="Q2856" s="461">
        <v>79920.49385209789</v>
      </c>
      <c r="R2856" s="464">
        <v>397458049069.15613</v>
      </c>
      <c r="S2856" s="462">
        <v>0.52599778643877604</v>
      </c>
      <c r="T2856" s="462">
        <v>0.38264896327088976</v>
      </c>
      <c r="U2856" s="461">
        <v>14.91117681815917</v>
      </c>
      <c r="V2856" s="464">
        <v>2580916028206.625</v>
      </c>
      <c r="W2856" s="460">
        <v>813.62629658614912</v>
      </c>
      <c r="X2856" s="463">
        <v>4.7345000636741311E-2</v>
      </c>
      <c r="Y2856" s="476">
        <v>2.0000000000000001E-4</v>
      </c>
    </row>
    <row r="2857" spans="1:25" x14ac:dyDescent="0.2">
      <c r="A2857" s="475">
        <f t="shared" si="44"/>
        <v>2853</v>
      </c>
      <c r="B2857" s="462">
        <v>0.61630241364417149</v>
      </c>
      <c r="C2857" s="461">
        <v>7326.2265018411954</v>
      </c>
      <c r="D2857" s="462">
        <v>1.0893013703146444</v>
      </c>
      <c r="E2857" s="462">
        <v>0.38136339408523368</v>
      </c>
      <c r="F2857" s="516">
        <v>2024.89</v>
      </c>
      <c r="G2857" s="464">
        <v>334425194897.90637</v>
      </c>
      <c r="H2857" s="461">
        <v>34820506.564309545</v>
      </c>
      <c r="I2857" s="464">
        <v>691535207357.77332</v>
      </c>
      <c r="J2857" s="462">
        <v>0.18354731915587164</v>
      </c>
      <c r="K2857" s="464">
        <v>24004097828.977573</v>
      </c>
      <c r="L2857" s="464">
        <v>0</v>
      </c>
      <c r="M2857" s="464">
        <v>316585177021.56451</v>
      </c>
      <c r="N2857" s="464">
        <v>61812307891.117195</v>
      </c>
      <c r="O2857" s="464">
        <v>12738.678294246602</v>
      </c>
      <c r="P2857" s="461">
        <v>387867.24228228955</v>
      </c>
      <c r="Q2857" s="461">
        <v>228232.69202270667</v>
      </c>
      <c r="R2857" s="464">
        <v>1548778541211.8999</v>
      </c>
      <c r="S2857" s="462">
        <v>0.49343137337418885</v>
      </c>
      <c r="T2857" s="462">
        <v>0.27703691865846314</v>
      </c>
      <c r="U2857" s="461">
        <v>17.607764019874349</v>
      </c>
      <c r="V2857" s="464">
        <v>8048972771383.4482</v>
      </c>
      <c r="W2857" s="460">
        <v>2539.1454099901071</v>
      </c>
      <c r="X2857" s="463">
        <v>4.2969422783676284E-2</v>
      </c>
      <c r="Y2857" s="476">
        <v>2.0000000000000001E-4</v>
      </c>
    </row>
    <row r="2858" spans="1:25" x14ac:dyDescent="0.2">
      <c r="A2858" s="475">
        <f t="shared" si="44"/>
        <v>2854</v>
      </c>
      <c r="B2858" s="462">
        <v>0.46897158435880315</v>
      </c>
      <c r="C2858" s="461">
        <v>5665.7654987051365</v>
      </c>
      <c r="D2858" s="462">
        <v>0.6096307084887902</v>
      </c>
      <c r="E2858" s="462">
        <v>0.51955451279841103</v>
      </c>
      <c r="F2858" s="516">
        <v>2024.87</v>
      </c>
      <c r="G2858" s="464">
        <v>144515265347.46335</v>
      </c>
      <c r="H2858" s="461">
        <v>12718380.068330841</v>
      </c>
      <c r="I2858" s="464">
        <v>283117255206.85645</v>
      </c>
      <c r="J2858" s="462">
        <v>0.10076602995376038</v>
      </c>
      <c r="K2858" s="464">
        <v>4312030890.3783016</v>
      </c>
      <c r="L2858" s="464">
        <v>725728706.3734889</v>
      </c>
      <c r="M2858" s="464">
        <v>114163772118.65877</v>
      </c>
      <c r="N2858" s="464">
        <v>35513807912.088326</v>
      </c>
      <c r="O2858" s="464">
        <v>16319.862337022394</v>
      </c>
      <c r="P2858" s="461">
        <v>230890.71325716132</v>
      </c>
      <c r="Q2858" s="461">
        <v>121174.14806666147</v>
      </c>
      <c r="R2858" s="464">
        <v>576118867322.58337</v>
      </c>
      <c r="S2858" s="462">
        <v>0.41931055926661981</v>
      </c>
      <c r="T2858" s="462">
        <v>0.271157774802115</v>
      </c>
      <c r="U2858" s="461">
        <v>18.542606974100103</v>
      </c>
      <c r="V2858" s="464">
        <v>3184148720348.0601</v>
      </c>
      <c r="W2858" s="460">
        <v>1004.0428094340375</v>
      </c>
      <c r="X2858" s="463">
        <v>3.9862475820237851E-2</v>
      </c>
      <c r="Y2858" s="476">
        <v>2.0000000000000001E-4</v>
      </c>
    </row>
    <row r="2859" spans="1:25" x14ac:dyDescent="0.2">
      <c r="A2859" s="475">
        <f t="shared" si="44"/>
        <v>2855</v>
      </c>
      <c r="B2859" s="462">
        <v>0.52225420230558484</v>
      </c>
      <c r="C2859" s="461">
        <v>5343.6198347216705</v>
      </c>
      <c r="D2859" s="462">
        <v>1.0825136875051842</v>
      </c>
      <c r="E2859" s="462">
        <v>5.5625571640532501E-2</v>
      </c>
      <c r="F2859" s="516">
        <v>2024.52</v>
      </c>
      <c r="G2859" s="464">
        <v>374075683470.13177</v>
      </c>
      <c r="H2859" s="461">
        <v>34827990.155295573</v>
      </c>
      <c r="I2859" s="464">
        <v>496891369693.33643</v>
      </c>
      <c r="J2859" s="462">
        <v>-0.20483472524152102</v>
      </c>
      <c r="K2859" s="464">
        <v>6548555087.6008015</v>
      </c>
      <c r="L2859" s="464">
        <v>0</v>
      </c>
      <c r="M2859" s="464">
        <v>345224266001.03339</v>
      </c>
      <c r="N2859" s="464">
        <v>37464962004.45459</v>
      </c>
      <c r="O2859" s="464">
        <v>38758.349348616401</v>
      </c>
      <c r="P2859" s="461">
        <v>296532.25269487652</v>
      </c>
      <c r="Q2859" s="461">
        <v>128648.93656959003</v>
      </c>
      <c r="R2859" s="464">
        <v>1362222738795.8254</v>
      </c>
      <c r="S2859" s="462">
        <v>0.41691399008830127</v>
      </c>
      <c r="T2859" s="462">
        <v>0.17330872151689466</v>
      </c>
      <c r="U2859" s="461">
        <v>32.012858767512149</v>
      </c>
      <c r="V2859" s="464">
        <v>7826188272371.6572</v>
      </c>
      <c r="W2859" s="460">
        <v>2470.6999925915707</v>
      </c>
      <c r="X2859" s="463">
        <v>2.4258160819095147E-2</v>
      </c>
      <c r="Y2859" s="476">
        <v>2.0000000000000001E-4</v>
      </c>
    </row>
    <row r="2860" spans="1:25" x14ac:dyDescent="0.2">
      <c r="A2860" s="475">
        <f t="shared" si="44"/>
        <v>2856</v>
      </c>
      <c r="B2860" s="462">
        <v>0.50325455375655714</v>
      </c>
      <c r="C2860" s="461">
        <v>3951.7833883458438</v>
      </c>
      <c r="D2860" s="462">
        <v>1.065947593642276</v>
      </c>
      <c r="E2860" s="462">
        <v>0.28905526467060394</v>
      </c>
      <c r="F2860" s="516">
        <v>2025.65</v>
      </c>
      <c r="G2860" s="464">
        <v>475664603052.41071</v>
      </c>
      <c r="H2860" s="461">
        <v>35589986.41104389</v>
      </c>
      <c r="I2860" s="464">
        <v>685941670556.13123</v>
      </c>
      <c r="J2860" s="462">
        <v>0.13938453331280765</v>
      </c>
      <c r="K2860" s="464">
        <v>21467842575.77874</v>
      </c>
      <c r="L2860" s="464">
        <v>7258695205.3730173</v>
      </c>
      <c r="M2860" s="464">
        <v>215493222378.59854</v>
      </c>
      <c r="N2860" s="464">
        <v>134523586109.68449</v>
      </c>
      <c r="O2860" s="464">
        <v>13935.542367035059</v>
      </c>
      <c r="P2860" s="461">
        <v>696847.8322490342</v>
      </c>
      <c r="Q2860" s="461">
        <v>472826.29635444679</v>
      </c>
      <c r="R2860" s="464">
        <v>1617802958840.9077</v>
      </c>
      <c r="S2860" s="462">
        <v>0.46517017945491529</v>
      </c>
      <c r="T2860" s="462">
        <v>0.31021874478750472</v>
      </c>
      <c r="U2860" s="461">
        <v>18.657275162525337</v>
      </c>
      <c r="V2860" s="464">
        <v>10022027889050.734</v>
      </c>
      <c r="W2860" s="460">
        <v>3160.9738812120404</v>
      </c>
      <c r="X2860" s="463">
        <v>4.0335187477345505E-2</v>
      </c>
      <c r="Y2860" s="476">
        <v>2.0000000000000001E-4</v>
      </c>
    </row>
    <row r="2861" spans="1:25" x14ac:dyDescent="0.2">
      <c r="A2861" s="475">
        <f t="shared" si="44"/>
        <v>2857</v>
      </c>
      <c r="B2861" s="462">
        <v>0.41549052294917732</v>
      </c>
      <c r="C2861" s="461">
        <v>9228.45281501504</v>
      </c>
      <c r="D2861" s="462">
        <v>0.97352114735703466</v>
      </c>
      <c r="E2861" s="462">
        <v>0.53246319568778</v>
      </c>
      <c r="F2861" s="516">
        <v>2024.4</v>
      </c>
      <c r="G2861" s="464">
        <v>287034810238.80493</v>
      </c>
      <c r="H2861" s="461">
        <v>15284739.320013454</v>
      </c>
      <c r="I2861" s="464">
        <v>326345386341.77991</v>
      </c>
      <c r="J2861" s="462">
        <v>6.9133560629611845E-2</v>
      </c>
      <c r="K2861" s="464">
        <v>23111238763.47646</v>
      </c>
      <c r="L2861" s="464">
        <v>33487138212.217381</v>
      </c>
      <c r="M2861" s="464">
        <v>225447067537.98477</v>
      </c>
      <c r="N2861" s="464">
        <v>2931578541.3586693</v>
      </c>
      <c r="O2861" s="464">
        <v>22995.36102474622</v>
      </c>
      <c r="P2861" s="461">
        <v>61303.546748264809</v>
      </c>
      <c r="Q2861" s="461">
        <v>9889.1366870662041</v>
      </c>
      <c r="R2861" s="464">
        <v>935093353631.18054</v>
      </c>
      <c r="S2861" s="462">
        <v>0.53426219852617407</v>
      </c>
      <c r="T2861" s="462">
        <v>0.30071805570284743</v>
      </c>
      <c r="U2861" s="461">
        <v>20.455201739050768</v>
      </c>
      <c r="V2861" s="464">
        <v>6105714809790.3242</v>
      </c>
      <c r="W2861" s="460">
        <v>1926.9579355245839</v>
      </c>
      <c r="X2861" s="463">
        <v>3.7045876509927828E-2</v>
      </c>
      <c r="Y2861" s="476">
        <v>2.0000000000000001E-4</v>
      </c>
    </row>
    <row r="2862" spans="1:25" x14ac:dyDescent="0.2">
      <c r="A2862" s="475">
        <f t="shared" si="44"/>
        <v>2858</v>
      </c>
      <c r="B2862" s="462">
        <v>0.46142743839934075</v>
      </c>
      <c r="C2862" s="461">
        <v>6477.5049542412662</v>
      </c>
      <c r="D2862" s="462">
        <v>0.69941198487578637</v>
      </c>
      <c r="E2862" s="462">
        <v>0.47394057799145511</v>
      </c>
      <c r="F2862" s="516">
        <v>2024.29</v>
      </c>
      <c r="G2862" s="464">
        <v>176938757486.42593</v>
      </c>
      <c r="H2862" s="461">
        <v>15731752.813681487</v>
      </c>
      <c r="I2862" s="464">
        <v>413388817251.42975</v>
      </c>
      <c r="J2862" s="462">
        <v>0.33922865350195686</v>
      </c>
      <c r="K2862" s="464">
        <v>9262558309.2354374</v>
      </c>
      <c r="L2862" s="464">
        <v>0</v>
      </c>
      <c r="M2862" s="464">
        <v>201433618737.09195</v>
      </c>
      <c r="N2862" s="464">
        <v>82665997897.650879</v>
      </c>
      <c r="O2862" s="464">
        <v>44854.208144012897</v>
      </c>
      <c r="P2862" s="461">
        <v>501934.68718264817</v>
      </c>
      <c r="Q2862" s="461">
        <v>328462.21752094617</v>
      </c>
      <c r="R2862" s="464">
        <v>1008763713008.4219</v>
      </c>
      <c r="S2862" s="462">
        <v>0.56310438255938855</v>
      </c>
      <c r="T2862" s="462">
        <v>0.29239357294419899</v>
      </c>
      <c r="U2862" s="461">
        <v>16.544560366576334</v>
      </c>
      <c r="V2862" s="464">
        <v>5406657801060.9561</v>
      </c>
      <c r="W2862" s="460">
        <v>1703.5866523142274</v>
      </c>
      <c r="X2862" s="463">
        <v>4.372265261140363E-2</v>
      </c>
      <c r="Y2862" s="476">
        <v>2.0000000000000001E-4</v>
      </c>
    </row>
    <row r="2863" spans="1:25" x14ac:dyDescent="0.2">
      <c r="A2863" s="475">
        <f t="shared" si="44"/>
        <v>2859</v>
      </c>
      <c r="B2863" s="462">
        <v>0.60097087356729784</v>
      </c>
      <c r="C2863" s="461">
        <v>5339.2458594974341</v>
      </c>
      <c r="D2863" s="462">
        <v>0.68755667850625524</v>
      </c>
      <c r="E2863" s="462">
        <v>0.7</v>
      </c>
      <c r="F2863" s="516">
        <v>2025.38</v>
      </c>
      <c r="G2863" s="464">
        <v>136584245077.37553</v>
      </c>
      <c r="H2863" s="461">
        <v>15555163.317448638</v>
      </c>
      <c r="I2863" s="464">
        <v>470898100723.56335</v>
      </c>
      <c r="J2863" s="462">
        <v>0.37273483499468851</v>
      </c>
      <c r="K2863" s="464">
        <v>67537259831.505676</v>
      </c>
      <c r="L2863" s="464">
        <v>137428737252.45595</v>
      </c>
      <c r="M2863" s="464">
        <v>63659315038.513428</v>
      </c>
      <c r="N2863" s="464">
        <v>67682821573.037239</v>
      </c>
      <c r="O2863" s="464">
        <v>25787.549939123721</v>
      </c>
      <c r="P2863" s="461">
        <v>387085.35787579091</v>
      </c>
      <c r="Q2863" s="461">
        <v>238052.14951379248</v>
      </c>
      <c r="R2863" s="464">
        <v>968067297623.74744</v>
      </c>
      <c r="S2863" s="462">
        <v>0.54057440868163942</v>
      </c>
      <c r="T2863" s="462">
        <v>0.3390882480300535</v>
      </c>
      <c r="U2863" s="461">
        <v>15.127996312899716</v>
      </c>
      <c r="V2863" s="464">
        <v>5519669041616.2012</v>
      </c>
      <c r="W2863" s="460">
        <v>1741.0244026913745</v>
      </c>
      <c r="X2863" s="463">
        <v>4.7982680155951807E-2</v>
      </c>
      <c r="Y2863" s="476">
        <v>2.0000000000000001E-4</v>
      </c>
    </row>
    <row r="2864" spans="1:25" x14ac:dyDescent="0.2">
      <c r="A2864" s="475">
        <f t="shared" si="44"/>
        <v>2860</v>
      </c>
      <c r="B2864" s="462">
        <v>0.67846911929324294</v>
      </c>
      <c r="C2864" s="461">
        <v>3169.4308489982513</v>
      </c>
      <c r="D2864" s="462">
        <v>0.66707826327047404</v>
      </c>
      <c r="E2864" s="462">
        <v>0.60423543076375397</v>
      </c>
      <c r="F2864" s="516">
        <v>2025.33</v>
      </c>
      <c r="G2864" s="464">
        <v>307555113772.73572</v>
      </c>
      <c r="H2864" s="461">
        <v>15351799.207832137</v>
      </c>
      <c r="I2864" s="464">
        <v>495906684722.82269</v>
      </c>
      <c r="J2864" s="462">
        <v>0.44779085480056835</v>
      </c>
      <c r="K2864" s="464">
        <v>36782333072.105934</v>
      </c>
      <c r="L2864" s="464">
        <v>40046949211.473175</v>
      </c>
      <c r="M2864" s="464">
        <v>168358102165.51132</v>
      </c>
      <c r="N2864" s="464">
        <v>61333380595.649399</v>
      </c>
      <c r="O2864" s="464">
        <v>16331.463074561707</v>
      </c>
      <c r="P2864" s="461">
        <v>376600.46076002094</v>
      </c>
      <c r="Q2864" s="461">
        <v>230449.00117375777</v>
      </c>
      <c r="R2864" s="464">
        <v>1085283222130.6415</v>
      </c>
      <c r="S2864" s="462">
        <v>0.59583731437967746</v>
      </c>
      <c r="T2864" s="462">
        <v>0.47365741932337363</v>
      </c>
      <c r="U2864" s="461">
        <v>16.482033123345335</v>
      </c>
      <c r="V2864" s="464">
        <v>9337158151248.4668</v>
      </c>
      <c r="W2864" s="460">
        <v>2945.9438496278913</v>
      </c>
      <c r="X2864" s="463">
        <v>4.4170028656468074E-2</v>
      </c>
      <c r="Y2864" s="476">
        <v>2.0000000000000001E-4</v>
      </c>
    </row>
    <row r="2865" spans="1:25" x14ac:dyDescent="0.2">
      <c r="A2865" s="475">
        <f t="shared" si="44"/>
        <v>2861</v>
      </c>
      <c r="B2865" s="462">
        <v>0.60199705298125861</v>
      </c>
      <c r="C2865" s="461">
        <v>2827.9943726624215</v>
      </c>
      <c r="D2865" s="462">
        <v>0.91677172002360396</v>
      </c>
      <c r="E2865" s="462">
        <v>0.47837598722337582</v>
      </c>
      <c r="F2865" s="516">
        <v>2025.75</v>
      </c>
      <c r="G2865" s="464">
        <v>166736788520.89951</v>
      </c>
      <c r="H2865" s="461">
        <v>25657552.47377551</v>
      </c>
      <c r="I2865" s="464">
        <v>585333949746.79248</v>
      </c>
      <c r="J2865" s="462">
        <v>0.24514744552695045</v>
      </c>
      <c r="K2865" s="464">
        <v>30823283025.5196</v>
      </c>
      <c r="L2865" s="464">
        <v>47226359561.685081</v>
      </c>
      <c r="M2865" s="464">
        <v>113056053933.73969</v>
      </c>
      <c r="N2865" s="464">
        <v>67474081899.20668</v>
      </c>
      <c r="O2865" s="464">
        <v>25220.177299799463</v>
      </c>
      <c r="P2865" s="461">
        <v>397807.68796450598</v>
      </c>
      <c r="Q2865" s="461">
        <v>240205.64200293127</v>
      </c>
      <c r="R2865" s="464">
        <v>1046438094486.2263</v>
      </c>
      <c r="S2865" s="462">
        <v>0.44472295016747337</v>
      </c>
      <c r="T2865" s="462">
        <v>0.25061625731134873</v>
      </c>
      <c r="U2865" s="461">
        <v>16.635616120414216</v>
      </c>
      <c r="V2865" s="464">
        <v>4850553677771.252</v>
      </c>
      <c r="W2865" s="460">
        <v>1530.6469713292399</v>
      </c>
      <c r="X2865" s="463">
        <v>4.3365710447101226E-2</v>
      </c>
      <c r="Y2865" s="476">
        <v>2.0000000000000001E-4</v>
      </c>
    </row>
    <row r="2866" spans="1:25" x14ac:dyDescent="0.2">
      <c r="A2866" s="475">
        <f t="shared" si="44"/>
        <v>2862</v>
      </c>
      <c r="B2866" s="462">
        <v>0.53637746992960367</v>
      </c>
      <c r="C2866" s="461">
        <v>1981.9910025150211</v>
      </c>
      <c r="D2866" s="462">
        <v>0.50029162052928378</v>
      </c>
      <c r="E2866" s="462">
        <v>0.50017732450895114</v>
      </c>
      <c r="F2866" s="516">
        <v>2023.75</v>
      </c>
      <c r="G2866" s="464">
        <v>252199721806.88458</v>
      </c>
      <c r="H2866" s="461">
        <v>10107300.778735613</v>
      </c>
      <c r="I2866" s="464">
        <v>369353521274.91528</v>
      </c>
      <c r="J2866" s="462">
        <v>0.49227504262835775</v>
      </c>
      <c r="K2866" s="464">
        <v>8823428807.480484</v>
      </c>
      <c r="L2866" s="464">
        <v>0</v>
      </c>
      <c r="M2866" s="464">
        <v>301481685273.4519</v>
      </c>
      <c r="N2866" s="464">
        <v>14789077482.17474</v>
      </c>
      <c r="O2866" s="464">
        <v>12284.062336208039</v>
      </c>
      <c r="P2866" s="461">
        <v>158084.78568386429</v>
      </c>
      <c r="Q2866" s="461">
        <v>57067.847686668385</v>
      </c>
      <c r="R2866" s="464">
        <v>962595240472.60645</v>
      </c>
      <c r="S2866" s="462">
        <v>0.67087281283663247</v>
      </c>
      <c r="T2866" s="462">
        <v>0.41034782166189016</v>
      </c>
      <c r="U2866" s="461">
        <v>16.795694368529201</v>
      </c>
      <c r="V2866" s="464">
        <v>7386598974280.834</v>
      </c>
      <c r="W2866" s="460">
        <v>2332.7064544002283</v>
      </c>
      <c r="X2866" s="463">
        <v>4.2817486311236753E-2</v>
      </c>
      <c r="Y2866" s="476">
        <v>2.0000000000000001E-4</v>
      </c>
    </row>
    <row r="2867" spans="1:25" x14ac:dyDescent="0.2">
      <c r="A2867" s="475">
        <f t="shared" si="44"/>
        <v>2863</v>
      </c>
      <c r="B2867" s="462">
        <v>0.38897790415363154</v>
      </c>
      <c r="C2867" s="461">
        <v>5730.1176643318222</v>
      </c>
      <c r="D2867" s="462">
        <v>0.81173808499078792</v>
      </c>
      <c r="E2867" s="462">
        <v>0.52814339162336088</v>
      </c>
      <c r="F2867" s="516">
        <v>2025.41</v>
      </c>
      <c r="G2867" s="464">
        <v>176502139123.37534</v>
      </c>
      <c r="H2867" s="461">
        <v>20720229.553074129</v>
      </c>
      <c r="I2867" s="464">
        <v>487553841693.46179</v>
      </c>
      <c r="J2867" s="462">
        <v>0.26826403959132372</v>
      </c>
      <c r="K2867" s="464">
        <v>31413335386.804626</v>
      </c>
      <c r="L2867" s="464">
        <v>49337956009.478371</v>
      </c>
      <c r="M2867" s="464">
        <v>107231023661.18611</v>
      </c>
      <c r="N2867" s="464">
        <v>64094967921.747681</v>
      </c>
      <c r="O2867" s="464">
        <v>35387.504628990981</v>
      </c>
      <c r="P2867" s="461">
        <v>395393.11190267862</v>
      </c>
      <c r="Q2867" s="461">
        <v>241121.05110539956</v>
      </c>
      <c r="R2867" s="464">
        <v>915235449308.8844</v>
      </c>
      <c r="S2867" s="462">
        <v>0.46669573440646317</v>
      </c>
      <c r="T2867" s="462">
        <v>0.30051177172664428</v>
      </c>
      <c r="U2867" s="461">
        <v>16.681293409317014</v>
      </c>
      <c r="V2867" s="464">
        <v>5027293970533.3359</v>
      </c>
      <c r="W2867" s="460">
        <v>1585.7313263786566</v>
      </c>
      <c r="X2867" s="463">
        <v>4.4365701586769585E-2</v>
      </c>
      <c r="Y2867" s="476">
        <v>2.0000000000000001E-4</v>
      </c>
    </row>
    <row r="2868" spans="1:25" x14ac:dyDescent="0.2">
      <c r="A2868" s="475">
        <f t="shared" si="44"/>
        <v>2864</v>
      </c>
      <c r="B2868" s="462">
        <v>0.60849115277137134</v>
      </c>
      <c r="C2868" s="461">
        <v>5129.0467295650697</v>
      </c>
      <c r="D2868" s="462">
        <v>1.0201385036059021</v>
      </c>
      <c r="E2868" s="462">
        <v>0.59414985266383102</v>
      </c>
      <c r="F2868" s="516">
        <v>2023.75</v>
      </c>
      <c r="G2868" s="464">
        <v>551144502674.427</v>
      </c>
      <c r="H2868" s="461">
        <v>31668677.355846439</v>
      </c>
      <c r="I2868" s="464">
        <v>604079049444.6582</v>
      </c>
      <c r="J2868" s="462">
        <v>0.18941584902750386</v>
      </c>
      <c r="K2868" s="464">
        <v>16001140653.736547</v>
      </c>
      <c r="L2868" s="464">
        <v>0</v>
      </c>
      <c r="M2868" s="464">
        <v>466858023353.15344</v>
      </c>
      <c r="N2868" s="464">
        <v>59446821284.19593</v>
      </c>
      <c r="O2868" s="464">
        <v>24149.856238424349</v>
      </c>
      <c r="P2868" s="461">
        <v>390188.20318483585</v>
      </c>
      <c r="Q2868" s="461">
        <v>231710.35710151261</v>
      </c>
      <c r="R2868" s="464">
        <v>1653024671244.5081</v>
      </c>
      <c r="S2868" s="462">
        <v>0.55193317075580639</v>
      </c>
      <c r="T2868" s="462">
        <v>0.37512943983428293</v>
      </c>
      <c r="U2868" s="461">
        <v>18.306488608608369</v>
      </c>
      <c r="V2868" s="464">
        <v>12222118148011.168</v>
      </c>
      <c r="W2868" s="460">
        <v>3857.1849363978549</v>
      </c>
      <c r="X2868" s="463">
        <v>4.0915217217334286E-2</v>
      </c>
      <c r="Y2868" s="476">
        <v>2.0000000000000001E-4</v>
      </c>
    </row>
    <row r="2869" spans="1:25" x14ac:dyDescent="0.2">
      <c r="A2869" s="475">
        <f t="shared" si="44"/>
        <v>2865</v>
      </c>
      <c r="B2869" s="462">
        <v>0.63807031273272086</v>
      </c>
      <c r="C2869" s="461">
        <v>7246.4246296007104</v>
      </c>
      <c r="D2869" s="462">
        <v>0.48617961850646152</v>
      </c>
      <c r="E2869" s="462">
        <v>0.2380314288279288</v>
      </c>
      <c r="F2869" s="516">
        <v>2023.75</v>
      </c>
      <c r="G2869" s="464">
        <v>184266108117.7702</v>
      </c>
      <c r="H2869" s="461">
        <v>8955744.2121049538</v>
      </c>
      <c r="I2869" s="464">
        <v>249434408666.39334</v>
      </c>
      <c r="J2869" s="462">
        <v>0.28971692176926966</v>
      </c>
      <c r="K2869" s="464">
        <v>4119090675.0179272</v>
      </c>
      <c r="L2869" s="464">
        <v>0</v>
      </c>
      <c r="M2869" s="464">
        <v>317121734081.23987</v>
      </c>
      <c r="N2869" s="464">
        <v>67007540505.530663</v>
      </c>
      <c r="O2869" s="464">
        <v>36050.387921558678</v>
      </c>
      <c r="P2869" s="461">
        <v>398442.24156661343</v>
      </c>
      <c r="Q2869" s="461">
        <v>252836.26395492526</v>
      </c>
      <c r="R2869" s="464">
        <v>913904128789.63708</v>
      </c>
      <c r="S2869" s="462">
        <v>0.61248024341159291</v>
      </c>
      <c r="T2869" s="462">
        <v>0.27040344283900608</v>
      </c>
      <c r="U2869" s="461">
        <v>17.455774644335204</v>
      </c>
      <c r="V2869" s="464">
        <v>4778642183588.918</v>
      </c>
      <c r="W2869" s="460">
        <v>1507.367952874481</v>
      </c>
      <c r="X2869" s="463">
        <v>4.1749681037632914E-2</v>
      </c>
      <c r="Y2869" s="476">
        <v>2.0000000000000001E-4</v>
      </c>
    </row>
    <row r="2870" spans="1:25" x14ac:dyDescent="0.2">
      <c r="A2870" s="475">
        <f t="shared" si="44"/>
        <v>2866</v>
      </c>
      <c r="B2870" s="462">
        <v>0.34600160543431074</v>
      </c>
      <c r="C2870" s="461">
        <v>1500</v>
      </c>
      <c r="D2870" s="462">
        <v>0.99012057485146832</v>
      </c>
      <c r="E2870" s="462">
        <v>0.4585429516199363</v>
      </c>
      <c r="F2870" s="516">
        <v>2026.29</v>
      </c>
      <c r="G2870" s="464">
        <v>216858931091.49103</v>
      </c>
      <c r="H2870" s="461">
        <v>31456761.044839866</v>
      </c>
      <c r="I2870" s="464">
        <v>699308460980.26172</v>
      </c>
      <c r="J2870" s="462">
        <v>0.34203245099229862</v>
      </c>
      <c r="K2870" s="464">
        <v>33755311390.47414</v>
      </c>
      <c r="L2870" s="464">
        <v>37957222152.182411</v>
      </c>
      <c r="M2870" s="464">
        <v>53436077808.509071</v>
      </c>
      <c r="N2870" s="464">
        <v>8212138153.8337889</v>
      </c>
      <c r="O2870" s="464">
        <v>40825.710526992829</v>
      </c>
      <c r="P2870" s="461">
        <v>101465.43749999837</v>
      </c>
      <c r="Q2870" s="461">
        <v>33113.812499999127</v>
      </c>
      <c r="R2870" s="464">
        <v>1132112028534.7366</v>
      </c>
      <c r="S2870" s="462">
        <v>0.49906925103757088</v>
      </c>
      <c r="T2870" s="462">
        <v>0.33181841725590083</v>
      </c>
      <c r="U2870" s="461">
        <v>16.371464249618327</v>
      </c>
      <c r="V2870" s="464">
        <v>6717955970716.2275</v>
      </c>
      <c r="W2870" s="460">
        <v>2120.8670820053885</v>
      </c>
      <c r="X2870" s="463">
        <v>4.4674123282369742E-2</v>
      </c>
      <c r="Y2870" s="476">
        <v>2.0000000000000001E-4</v>
      </c>
    </row>
    <row r="2871" spans="1:25" x14ac:dyDescent="0.2">
      <c r="A2871" s="475">
        <f t="shared" si="44"/>
        <v>2867</v>
      </c>
      <c r="B2871" s="462">
        <v>0.47783506518911062</v>
      </c>
      <c r="C2871" s="461">
        <v>8369.2268545027327</v>
      </c>
      <c r="D2871" s="462">
        <v>1.1226691049737172</v>
      </c>
      <c r="E2871" s="462">
        <v>0.54459777724857694</v>
      </c>
      <c r="F2871" s="516">
        <v>2024.46</v>
      </c>
      <c r="G2871" s="464">
        <v>442255512121.85535</v>
      </c>
      <c r="H2871" s="461">
        <v>37641743.136933386</v>
      </c>
      <c r="I2871" s="464">
        <v>867610844491.13696</v>
      </c>
      <c r="J2871" s="462">
        <v>0.32211701119729086</v>
      </c>
      <c r="K2871" s="464">
        <v>41267805240.348259</v>
      </c>
      <c r="L2871" s="464">
        <v>0</v>
      </c>
      <c r="M2871" s="464">
        <v>356637155827.90594</v>
      </c>
      <c r="N2871" s="464">
        <v>59467322811.934509</v>
      </c>
      <c r="O2871" s="464">
        <v>27142.172061391415</v>
      </c>
      <c r="P2871" s="461">
        <v>386161.85983770958</v>
      </c>
      <c r="Q2871" s="461">
        <v>226127.10295328373</v>
      </c>
      <c r="R2871" s="464">
        <v>1842677514745.7583</v>
      </c>
      <c r="S2871" s="462">
        <v>0.55040542480513688</v>
      </c>
      <c r="T2871" s="462">
        <v>0.36982163446690569</v>
      </c>
      <c r="U2871" s="461">
        <v>16.797160475330998</v>
      </c>
      <c r="V2871" s="464">
        <v>12252500313866.357</v>
      </c>
      <c r="W2871" s="460">
        <v>3861.9327016940269</v>
      </c>
      <c r="X2871" s="463">
        <v>4.4714233278259227E-2</v>
      </c>
      <c r="Y2871" s="476">
        <v>2.0000000000000001E-4</v>
      </c>
    </row>
    <row r="2872" spans="1:25" x14ac:dyDescent="0.2">
      <c r="A2872" s="475">
        <f t="shared" si="44"/>
        <v>2868</v>
      </c>
      <c r="B2872" s="462">
        <v>0.5197513689536789</v>
      </c>
      <c r="C2872" s="461">
        <v>6513.7480224293577</v>
      </c>
      <c r="D2872" s="462">
        <v>0.99830619460082748</v>
      </c>
      <c r="E2872" s="462">
        <v>0.61838550485847121</v>
      </c>
      <c r="F2872" s="516">
        <v>2025.82</v>
      </c>
      <c r="G2872" s="464">
        <v>205754809733.49261</v>
      </c>
      <c r="H2872" s="461">
        <v>30218610.615158111</v>
      </c>
      <c r="I2872" s="464">
        <v>453821811098.81439</v>
      </c>
      <c r="J2872" s="462">
        <v>9.974940217003514E-3</v>
      </c>
      <c r="K2872" s="464">
        <v>14179196131.64349</v>
      </c>
      <c r="L2872" s="464">
        <v>13165635477.692396</v>
      </c>
      <c r="M2872" s="464">
        <v>132350434433.07628</v>
      </c>
      <c r="N2872" s="464">
        <v>38658264813.562057</v>
      </c>
      <c r="O2872" s="464">
        <v>42442.92595280442</v>
      </c>
      <c r="P2872" s="461">
        <v>294388.81905034417</v>
      </c>
      <c r="Q2872" s="461">
        <v>160016.3516077931</v>
      </c>
      <c r="R2872" s="464">
        <v>956748880279.24841</v>
      </c>
      <c r="S2872" s="462">
        <v>0.39807122086815472</v>
      </c>
      <c r="T2872" s="462">
        <v>0.19324075956671799</v>
      </c>
      <c r="U2872" s="461">
        <v>22.544900524453876</v>
      </c>
      <c r="V2872" s="464">
        <v>4341924553473.5811</v>
      </c>
      <c r="W2872" s="460">
        <v>1370.1470907564781</v>
      </c>
      <c r="X2872" s="463">
        <v>3.4033318860631073E-2</v>
      </c>
      <c r="Y2872" s="476">
        <v>2.0000000000000001E-4</v>
      </c>
    </row>
    <row r="2873" spans="1:25" x14ac:dyDescent="0.2">
      <c r="A2873" s="475">
        <f t="shared" si="44"/>
        <v>2869</v>
      </c>
      <c r="B2873" s="462">
        <v>0.41188771648923966</v>
      </c>
      <c r="C2873" s="461">
        <v>8691.9208129754606</v>
      </c>
      <c r="D2873" s="462">
        <v>0.88624550200659491</v>
      </c>
      <c r="E2873" s="462">
        <v>0.56437146228127832</v>
      </c>
      <c r="F2873" s="516">
        <v>2025.4</v>
      </c>
      <c r="G2873" s="464">
        <v>220957081584.97922</v>
      </c>
      <c r="H2873" s="461">
        <v>22384184.191733193</v>
      </c>
      <c r="I2873" s="464">
        <v>555293457039.97986</v>
      </c>
      <c r="J2873" s="462">
        <v>0.34903170637666925</v>
      </c>
      <c r="K2873" s="464">
        <v>31267833174.720329</v>
      </c>
      <c r="L2873" s="464">
        <v>40049818741.960953</v>
      </c>
      <c r="M2873" s="464">
        <v>139158809234.03641</v>
      </c>
      <c r="N2873" s="464">
        <v>82257442323.425507</v>
      </c>
      <c r="O2873" s="464">
        <v>22863.382874253886</v>
      </c>
      <c r="P2873" s="461">
        <v>520099.72219964449</v>
      </c>
      <c r="Q2873" s="461">
        <v>336965.8027551024</v>
      </c>
      <c r="R2873" s="464">
        <v>1078712827476.9979</v>
      </c>
      <c r="S2873" s="462">
        <v>0.51463644636792971</v>
      </c>
      <c r="T2873" s="462">
        <v>0.35006358558930767</v>
      </c>
      <c r="U2873" s="461">
        <v>16.397837076821144</v>
      </c>
      <c r="V2873" s="464">
        <v>6671709369597.2891</v>
      </c>
      <c r="W2873" s="460">
        <v>2103.3039375838925</v>
      </c>
      <c r="X2873" s="463">
        <v>4.5504686330137517E-2</v>
      </c>
      <c r="Y2873" s="476">
        <v>2.0000000000000001E-4</v>
      </c>
    </row>
    <row r="2874" spans="1:25" x14ac:dyDescent="0.2">
      <c r="A2874" s="475">
        <f t="shared" si="44"/>
        <v>2870</v>
      </c>
      <c r="B2874" s="462">
        <v>0.4516465148200835</v>
      </c>
      <c r="C2874" s="461">
        <v>1500</v>
      </c>
      <c r="D2874" s="462">
        <v>0.42683253683290828</v>
      </c>
      <c r="E2874" s="462">
        <v>0.35026373758695545</v>
      </c>
      <c r="F2874" s="516">
        <v>2025.97</v>
      </c>
      <c r="G2874" s="464">
        <v>120074192947.12993</v>
      </c>
      <c r="H2874" s="461">
        <v>7789421.3481551893</v>
      </c>
      <c r="I2874" s="464">
        <v>270530650681.77786</v>
      </c>
      <c r="J2874" s="462">
        <v>0.43987737624554868</v>
      </c>
      <c r="K2874" s="464">
        <v>11746913650.897457</v>
      </c>
      <c r="L2874" s="464">
        <v>19284239488.769672</v>
      </c>
      <c r="M2874" s="464">
        <v>106124079617.7084</v>
      </c>
      <c r="N2874" s="464">
        <v>40224719224.212585</v>
      </c>
      <c r="O2874" s="464">
        <v>42097.185719172761</v>
      </c>
      <c r="P2874" s="461">
        <v>316632.01934371976</v>
      </c>
      <c r="Q2874" s="461">
        <v>154719.13351937212</v>
      </c>
      <c r="R2874" s="464">
        <v>560680690062.97437</v>
      </c>
      <c r="S2874" s="462">
        <v>0.57656796316563719</v>
      </c>
      <c r="T2874" s="462">
        <v>0.41698654072208624</v>
      </c>
      <c r="U2874" s="461">
        <v>16.005790341525966</v>
      </c>
      <c r="V2874" s="464">
        <v>4217699730667.3247</v>
      </c>
      <c r="W2874" s="460">
        <v>1330.5106098696776</v>
      </c>
      <c r="X2874" s="463">
        <v>4.4477775976582638E-2</v>
      </c>
      <c r="Y2874" s="476">
        <v>2.0000000000000001E-4</v>
      </c>
    </row>
    <row r="2875" spans="1:25" x14ac:dyDescent="0.2">
      <c r="A2875" s="475">
        <f t="shared" si="44"/>
        <v>2871</v>
      </c>
      <c r="B2875" s="462">
        <v>0.48588929127079589</v>
      </c>
      <c r="C2875" s="461">
        <v>1500</v>
      </c>
      <c r="D2875" s="462">
        <v>1.1151885017639913</v>
      </c>
      <c r="E2875" s="462">
        <v>0.49208481130995341</v>
      </c>
      <c r="F2875" s="516">
        <v>2023.76</v>
      </c>
      <c r="G2875" s="464">
        <v>539771962251.13629</v>
      </c>
      <c r="H2875" s="461">
        <v>41087481.558578573</v>
      </c>
      <c r="I2875" s="464">
        <v>788266354872.80322</v>
      </c>
      <c r="J2875" s="462">
        <v>0.20888809908762185</v>
      </c>
      <c r="K2875" s="464">
        <v>22898722554.833706</v>
      </c>
      <c r="L2875" s="464">
        <v>0</v>
      </c>
      <c r="M2875" s="464">
        <v>480700756999.74445</v>
      </c>
      <c r="N2875" s="464">
        <v>80902972518.014664</v>
      </c>
      <c r="O2875" s="464">
        <v>23748.646911528456</v>
      </c>
      <c r="P2875" s="461">
        <v>479896.4448316737</v>
      </c>
      <c r="Q2875" s="461">
        <v>298557.15375340678</v>
      </c>
      <c r="R2875" s="464">
        <v>1933421935524.1252</v>
      </c>
      <c r="S2875" s="462">
        <v>0.52800326002699871</v>
      </c>
      <c r="T2875" s="462">
        <v>0.30720065202784635</v>
      </c>
      <c r="U2875" s="461">
        <v>18.417378194141804</v>
      </c>
      <c r="V2875" s="464">
        <v>11946790686000.197</v>
      </c>
      <c r="W2875" s="460">
        <v>3768.2315546002378</v>
      </c>
      <c r="X2875" s="463">
        <v>3.996165870226373E-2</v>
      </c>
      <c r="Y2875" s="476">
        <v>2.0000000000000001E-4</v>
      </c>
    </row>
    <row r="2876" spans="1:25" x14ac:dyDescent="0.2">
      <c r="A2876" s="475">
        <f t="shared" si="44"/>
        <v>2872</v>
      </c>
      <c r="B2876" s="462">
        <v>0.45167679402534927</v>
      </c>
      <c r="C2876" s="461">
        <v>5867.7418592890699</v>
      </c>
      <c r="D2876" s="462">
        <v>0.471527942950552</v>
      </c>
      <c r="E2876" s="462">
        <v>0.60890798731160012</v>
      </c>
      <c r="F2876" s="516">
        <v>2023.75</v>
      </c>
      <c r="G2876" s="464">
        <v>326411742256.18616</v>
      </c>
      <c r="H2876" s="461">
        <v>8802635.0450539384</v>
      </c>
      <c r="I2876" s="464">
        <v>298697895112.00226</v>
      </c>
      <c r="J2876" s="462">
        <v>0.37990311456189707</v>
      </c>
      <c r="K2876" s="464">
        <v>4984406857.1653967</v>
      </c>
      <c r="L2876" s="464">
        <v>0</v>
      </c>
      <c r="M2876" s="464">
        <v>367809244456.38629</v>
      </c>
      <c r="N2876" s="464">
        <v>57745063722.19397</v>
      </c>
      <c r="O2876" s="464">
        <v>36361.976726566267</v>
      </c>
      <c r="P2876" s="461">
        <v>327647.77273968502</v>
      </c>
      <c r="Q2876" s="461">
        <v>197720.09351131521</v>
      </c>
      <c r="R2876" s="464">
        <v>1075989097786.5771</v>
      </c>
      <c r="S2876" s="462">
        <v>0.65074276895356586</v>
      </c>
      <c r="T2876" s="462">
        <v>0.39053182145956583</v>
      </c>
      <c r="U2876" s="461">
        <v>17.651305374173145</v>
      </c>
      <c r="V2876" s="464">
        <v>8247506771727.3604</v>
      </c>
      <c r="W2876" s="460">
        <v>2600.1533190082805</v>
      </c>
      <c r="X2876" s="463">
        <v>4.0947807753446058E-2</v>
      </c>
      <c r="Y2876" s="476">
        <v>2.0000000000000001E-4</v>
      </c>
    </row>
    <row r="2877" spans="1:25" x14ac:dyDescent="0.2">
      <c r="A2877" s="475">
        <f t="shared" si="44"/>
        <v>2873</v>
      </c>
      <c r="B2877" s="462">
        <v>0.49220154002106481</v>
      </c>
      <c r="C2877" s="461">
        <v>1500</v>
      </c>
      <c r="D2877" s="462">
        <v>0.50521710940214337</v>
      </c>
      <c r="E2877" s="462">
        <v>0.61724213209587453</v>
      </c>
      <c r="F2877" s="516">
        <v>2025.01</v>
      </c>
      <c r="G2877" s="464">
        <v>225090342271.81494</v>
      </c>
      <c r="H2877" s="461">
        <v>10442156.43000114</v>
      </c>
      <c r="I2877" s="464">
        <v>336044839621.44659</v>
      </c>
      <c r="J2877" s="462">
        <v>0.45321078960109185</v>
      </c>
      <c r="K2877" s="464">
        <v>32467614866.67733</v>
      </c>
      <c r="L2877" s="464">
        <v>65147026509.98275</v>
      </c>
      <c r="M2877" s="464">
        <v>80770475794.967041</v>
      </c>
      <c r="N2877" s="464">
        <v>76593440444.461853</v>
      </c>
      <c r="O2877" s="464">
        <v>35421.821838715958</v>
      </c>
      <c r="P2877" s="461">
        <v>558624.54321687319</v>
      </c>
      <c r="Q2877" s="461">
        <v>315912.36839545972</v>
      </c>
      <c r="R2877" s="464">
        <v>785250651929.58569</v>
      </c>
      <c r="S2877" s="462">
        <v>0.58029057934357664</v>
      </c>
      <c r="T2877" s="462">
        <v>0.45980878770376243</v>
      </c>
      <c r="U2877" s="461">
        <v>16.645837154540004</v>
      </c>
      <c r="V2877" s="464">
        <v>6654004013544.5332</v>
      </c>
      <c r="W2877" s="460">
        <v>2097.2480443604977</v>
      </c>
      <c r="X2877" s="463">
        <v>4.356430383673604E-2</v>
      </c>
      <c r="Y2877" s="476">
        <v>2.0000000000000001E-4</v>
      </c>
    </row>
    <row r="2878" spans="1:25" x14ac:dyDescent="0.2">
      <c r="A2878" s="475">
        <f t="shared" si="44"/>
        <v>2874</v>
      </c>
      <c r="B2878" s="462">
        <v>0.49632265086638205</v>
      </c>
      <c r="C2878" s="461">
        <v>7945.8786443468507</v>
      </c>
      <c r="D2878" s="462">
        <v>0.57251043784960509</v>
      </c>
      <c r="E2878" s="462">
        <v>0.41589297426073651</v>
      </c>
      <c r="F2878" s="516">
        <v>2025.29</v>
      </c>
      <c r="G2878" s="464">
        <v>136087835332.96846</v>
      </c>
      <c r="H2878" s="461">
        <v>11632070.763236469</v>
      </c>
      <c r="I2878" s="464">
        <v>328940700628.92273</v>
      </c>
      <c r="J2878" s="462">
        <v>0.30834513538759822</v>
      </c>
      <c r="K2878" s="464">
        <v>22569228464.273205</v>
      </c>
      <c r="L2878" s="464">
        <v>40091419121.437912</v>
      </c>
      <c r="M2878" s="464">
        <v>98698863800.713669</v>
      </c>
      <c r="N2878" s="464">
        <v>18604140690.944618</v>
      </c>
      <c r="O2878" s="464">
        <v>27283.055106541036</v>
      </c>
      <c r="P2878" s="461">
        <v>154429.38878299893</v>
      </c>
      <c r="Q2878" s="461">
        <v>67214.667688891845</v>
      </c>
      <c r="R2878" s="464">
        <v>638558789145.21997</v>
      </c>
      <c r="S2878" s="462">
        <v>0.51253837985722617</v>
      </c>
      <c r="T2878" s="462">
        <v>0.36558055705637138</v>
      </c>
      <c r="U2878" s="461">
        <v>16.408047961726371</v>
      </c>
      <c r="V2878" s="464">
        <v>4262597790370.9204</v>
      </c>
      <c r="W2878" s="460">
        <v>1344.6938938447613</v>
      </c>
      <c r="X2878" s="463">
        <v>4.3880405519900488E-2</v>
      </c>
      <c r="Y2878" s="476">
        <v>2.0000000000000001E-4</v>
      </c>
    </row>
    <row r="2879" spans="1:25" x14ac:dyDescent="0.2">
      <c r="A2879" s="475">
        <f t="shared" si="44"/>
        <v>2875</v>
      </c>
      <c r="B2879" s="462">
        <v>0.4113532553190119</v>
      </c>
      <c r="C2879" s="461">
        <v>6416.1233702533746</v>
      </c>
      <c r="D2879" s="462">
        <v>0.80064585391535104</v>
      </c>
      <c r="E2879" s="462">
        <v>0.53277939737004354</v>
      </c>
      <c r="F2879" s="516">
        <v>2024.27</v>
      </c>
      <c r="G2879" s="464">
        <v>249386785044.17953</v>
      </c>
      <c r="H2879" s="461">
        <v>19992565.806894246</v>
      </c>
      <c r="I2879" s="464">
        <v>586528164199.71167</v>
      </c>
      <c r="J2879" s="462">
        <v>0.32893684870277928</v>
      </c>
      <c r="K2879" s="464">
        <v>5076430062.0515127</v>
      </c>
      <c r="L2879" s="464">
        <v>0</v>
      </c>
      <c r="M2879" s="464">
        <v>281574624048.31439</v>
      </c>
      <c r="N2879" s="464">
        <v>24893101107.063004</v>
      </c>
      <c r="O2879" s="464">
        <v>17807.519681621408</v>
      </c>
      <c r="P2879" s="461">
        <v>178870.83630841351</v>
      </c>
      <c r="Q2879" s="461">
        <v>80552.300641785667</v>
      </c>
      <c r="R2879" s="464">
        <v>1313752758754.4197</v>
      </c>
      <c r="S2879" s="462">
        <v>0.5796012399089927</v>
      </c>
      <c r="T2879" s="462">
        <v>0.29611867236056388</v>
      </c>
      <c r="U2879" s="461">
        <v>16.819563462180607</v>
      </c>
      <c r="V2879" s="464">
        <v>7203599313082.0664</v>
      </c>
      <c r="W2879" s="460">
        <v>2273.8486294904455</v>
      </c>
      <c r="X2879" s="463">
        <v>4.3049353109175979E-2</v>
      </c>
      <c r="Y2879" s="476">
        <v>2.0000000000000001E-4</v>
      </c>
    </row>
    <row r="2880" spans="1:25" x14ac:dyDescent="0.2">
      <c r="A2880" s="475">
        <f t="shared" si="44"/>
        <v>2876</v>
      </c>
      <c r="B2880" s="462">
        <v>0.52977548988318313</v>
      </c>
      <c r="C2880" s="461">
        <v>4827.5871807619669</v>
      </c>
      <c r="D2880" s="462">
        <v>0.2</v>
      </c>
      <c r="E2880" s="462">
        <v>0.57909888218603989</v>
      </c>
      <c r="F2880" s="516">
        <v>2023.75</v>
      </c>
      <c r="G2880" s="464">
        <v>97511572484.140045</v>
      </c>
      <c r="H2880" s="461">
        <v>3304782.3157586837</v>
      </c>
      <c r="I2880" s="464">
        <v>136706061353.84814</v>
      </c>
      <c r="J2880" s="462">
        <v>0.45731933378460765</v>
      </c>
      <c r="K2880" s="464">
        <v>3749236128.2424626</v>
      </c>
      <c r="L2880" s="464">
        <v>0</v>
      </c>
      <c r="M2880" s="464">
        <v>134776663066.26538</v>
      </c>
      <c r="N2880" s="464">
        <v>190562533588.74423</v>
      </c>
      <c r="O2880" s="464">
        <v>20600.755043586956</v>
      </c>
      <c r="P2880" s="461">
        <v>1134172.1586953546</v>
      </c>
      <c r="Q2880" s="461">
        <v>755640.35987029143</v>
      </c>
      <c r="R2880" s="464">
        <v>565756212068.23132</v>
      </c>
      <c r="S2880" s="462">
        <v>0.51110406661333729</v>
      </c>
      <c r="T2880" s="462">
        <v>0.32625331663790952</v>
      </c>
      <c r="U2880" s="461">
        <v>16.137993346786089</v>
      </c>
      <c r="V2880" s="464">
        <v>3406614158851.0356</v>
      </c>
      <c r="W2880" s="460">
        <v>1074.1106148398753</v>
      </c>
      <c r="X2880" s="463">
        <v>4.3386639786222501E-2</v>
      </c>
      <c r="Y2880" s="476">
        <v>2.0000000000000001E-4</v>
      </c>
    </row>
    <row r="2881" spans="1:25" x14ac:dyDescent="0.2">
      <c r="A2881" s="475">
        <f t="shared" si="44"/>
        <v>2877</v>
      </c>
      <c r="B2881" s="462">
        <v>0.46971011642733096</v>
      </c>
      <c r="C2881" s="461">
        <v>3091.2838898541372</v>
      </c>
      <c r="D2881" s="462">
        <v>0.9375976570189315</v>
      </c>
      <c r="E2881" s="462">
        <v>0.62571958438881803</v>
      </c>
      <c r="F2881" s="516">
        <v>2024.08</v>
      </c>
      <c r="G2881" s="464">
        <v>292221226351.30469</v>
      </c>
      <c r="H2881" s="461">
        <v>27400027.258504339</v>
      </c>
      <c r="I2881" s="464">
        <v>660905598743.70471</v>
      </c>
      <c r="J2881" s="462">
        <v>0.30525737073698478</v>
      </c>
      <c r="K2881" s="464">
        <v>14004402530.348906</v>
      </c>
      <c r="L2881" s="464">
        <v>0</v>
      </c>
      <c r="M2881" s="464">
        <v>209280454097.57419</v>
      </c>
      <c r="N2881" s="464">
        <v>29410050331.722504</v>
      </c>
      <c r="O2881" s="464">
        <v>18930.651364589954</v>
      </c>
      <c r="P2881" s="461">
        <v>219086.16291685414</v>
      </c>
      <c r="Q2881" s="461">
        <v>106510.23608962211</v>
      </c>
      <c r="R2881" s="464">
        <v>1246063234147.394</v>
      </c>
      <c r="S2881" s="462">
        <v>0.51949841591186063</v>
      </c>
      <c r="T2881" s="462">
        <v>0.33744756346808935</v>
      </c>
      <c r="U2881" s="461">
        <v>17.132539874750222</v>
      </c>
      <c r="V2881" s="464">
        <v>8008551735906.8164</v>
      </c>
      <c r="W2881" s="460">
        <v>2526.1495562989876</v>
      </c>
      <c r="X2881" s="463">
        <v>4.2316160368589636E-2</v>
      </c>
      <c r="Y2881" s="476">
        <v>2.0000000000000001E-4</v>
      </c>
    </row>
    <row r="2882" spans="1:25" x14ac:dyDescent="0.2">
      <c r="A2882" s="475">
        <f t="shared" si="44"/>
        <v>2878</v>
      </c>
      <c r="B2882" s="462">
        <v>0.5064158768425403</v>
      </c>
      <c r="C2882" s="461">
        <v>4278.9422266412303</v>
      </c>
      <c r="D2882" s="462">
        <v>0.82089979505223687</v>
      </c>
      <c r="E2882" s="462">
        <v>0.44527005537480241</v>
      </c>
      <c r="F2882" s="516">
        <v>2025.92</v>
      </c>
      <c r="G2882" s="464">
        <v>200209429108.48654</v>
      </c>
      <c r="H2882" s="461">
        <v>21261160.567656945</v>
      </c>
      <c r="I2882" s="464">
        <v>602947359604.75256</v>
      </c>
      <c r="J2882" s="462">
        <v>0.42614119227076153</v>
      </c>
      <c r="K2882" s="464">
        <v>15268952186.621201</v>
      </c>
      <c r="L2882" s="464">
        <v>0</v>
      </c>
      <c r="M2882" s="464">
        <v>121800890185.35422</v>
      </c>
      <c r="N2882" s="464">
        <v>110973165384.51924</v>
      </c>
      <c r="O2882" s="464">
        <v>18933.054776052173</v>
      </c>
      <c r="P2882" s="461">
        <v>645794.31489028828</v>
      </c>
      <c r="Q2882" s="461">
        <v>440289.51631959656</v>
      </c>
      <c r="R2882" s="464">
        <v>1176317562449.7646</v>
      </c>
      <c r="S2882" s="462">
        <v>0.54779798738353414</v>
      </c>
      <c r="T2882" s="462">
        <v>0.37366815802021247</v>
      </c>
      <c r="U2882" s="461">
        <v>15.668293367554332</v>
      </c>
      <c r="V2882" s="464">
        <v>7623933981921.7705</v>
      </c>
      <c r="W2882" s="460">
        <v>2407.3666698569809</v>
      </c>
      <c r="X2882" s="463">
        <v>4.6212617438146079E-2</v>
      </c>
      <c r="Y2882" s="476">
        <v>2.0000000000000001E-4</v>
      </c>
    </row>
    <row r="2883" spans="1:25" x14ac:dyDescent="0.2">
      <c r="A2883" s="475">
        <f t="shared" si="44"/>
        <v>2879</v>
      </c>
      <c r="B2883" s="462">
        <v>0.56053205359377789</v>
      </c>
      <c r="C2883" s="461">
        <v>6582.0093944999899</v>
      </c>
      <c r="D2883" s="462">
        <v>0.86950779284626867</v>
      </c>
      <c r="E2883" s="462">
        <v>0.67755050705376418</v>
      </c>
      <c r="F2883" s="516">
        <v>2025.58</v>
      </c>
      <c r="G2883" s="464">
        <v>188914965495.11646</v>
      </c>
      <c r="H2883" s="461">
        <v>22030693.515203334</v>
      </c>
      <c r="I2883" s="464">
        <v>482070722596.93793</v>
      </c>
      <c r="J2883" s="462">
        <v>0.2121162308377651</v>
      </c>
      <c r="K2883" s="464">
        <v>14254698243.883457</v>
      </c>
      <c r="L2883" s="464">
        <v>33528780057.193367</v>
      </c>
      <c r="M2883" s="464">
        <v>131086620200.61229</v>
      </c>
      <c r="N2883" s="464">
        <v>8782623007.8596268</v>
      </c>
      <c r="O2883" s="464">
        <v>21062.813955506168</v>
      </c>
      <c r="P2883" s="461">
        <v>131578.75750562834</v>
      </c>
      <c r="Q2883" s="461">
        <v>32534.435677540325</v>
      </c>
      <c r="R2883" s="464">
        <v>922494373475.43933</v>
      </c>
      <c r="S2883" s="462">
        <v>0.48024145231277299</v>
      </c>
      <c r="T2883" s="462">
        <v>0.27339518717168138</v>
      </c>
      <c r="U2883" s="461">
        <v>17.436945428544519</v>
      </c>
      <c r="V2883" s="464">
        <v>4716314987515.1816</v>
      </c>
      <c r="W2883" s="460">
        <v>1488.4018344882406</v>
      </c>
      <c r="X2883" s="463">
        <v>4.333179301407402E-2</v>
      </c>
      <c r="Y2883" s="476">
        <v>2.0000000000000001E-4</v>
      </c>
    </row>
    <row r="2884" spans="1:25" x14ac:dyDescent="0.2">
      <c r="A2884" s="475">
        <f t="shared" si="44"/>
        <v>2880</v>
      </c>
      <c r="B2884" s="462">
        <v>0.46304614625167839</v>
      </c>
      <c r="C2884" s="461">
        <v>6380.326079708695</v>
      </c>
      <c r="D2884" s="462">
        <v>0.86498182640522792</v>
      </c>
      <c r="E2884" s="462">
        <v>0.33769635565196066</v>
      </c>
      <c r="F2884" s="516">
        <v>2025.38</v>
      </c>
      <c r="G2884" s="464">
        <v>148745724494.40063</v>
      </c>
      <c r="H2884" s="461">
        <v>22688773.027237605</v>
      </c>
      <c r="I2884" s="464">
        <v>487638401790.7782</v>
      </c>
      <c r="J2884" s="462">
        <v>0.24318263517039329</v>
      </c>
      <c r="K2884" s="464">
        <v>17242256047.936966</v>
      </c>
      <c r="L2884" s="464">
        <v>9095663585.4034538</v>
      </c>
      <c r="M2884" s="464">
        <v>113045977100.73894</v>
      </c>
      <c r="N2884" s="464">
        <v>12938470195.172724</v>
      </c>
      <c r="O2884" s="464">
        <v>29237.015255022601</v>
      </c>
      <c r="P2884" s="461">
        <v>132969.78596911905</v>
      </c>
      <c r="Q2884" s="461">
        <v>51302.175411160992</v>
      </c>
      <c r="R2884" s="464">
        <v>795665517901.8822</v>
      </c>
      <c r="S2884" s="462">
        <v>0.44094792986089909</v>
      </c>
      <c r="T2884" s="462">
        <v>0.28942718909682136</v>
      </c>
      <c r="U2884" s="461">
        <v>16.784196332368726</v>
      </c>
      <c r="V2884" s="464">
        <v>4244447331162.5659</v>
      </c>
      <c r="W2884" s="460">
        <v>1338.9572382695203</v>
      </c>
      <c r="X2884" s="463">
        <v>4.3481121783758264E-2</v>
      </c>
      <c r="Y2884" s="476">
        <v>2.0000000000000001E-4</v>
      </c>
    </row>
    <row r="2885" spans="1:25" x14ac:dyDescent="0.2">
      <c r="A2885" s="475">
        <f t="shared" si="44"/>
        <v>2881</v>
      </c>
      <c r="B2885" s="462">
        <v>0.44300008962040638</v>
      </c>
      <c r="C2885" s="461">
        <v>1500</v>
      </c>
      <c r="D2885" s="462">
        <v>0.54531197835597245</v>
      </c>
      <c r="E2885" s="462">
        <v>0.27400941123127109</v>
      </c>
      <c r="F2885" s="516">
        <v>2026.61</v>
      </c>
      <c r="G2885" s="464">
        <v>142250081963.20032</v>
      </c>
      <c r="H2885" s="461">
        <v>11904902.547893293</v>
      </c>
      <c r="I2885" s="464">
        <v>289168841300.94055</v>
      </c>
      <c r="J2885" s="462">
        <v>0.26012197738047105</v>
      </c>
      <c r="K2885" s="464">
        <v>17465166327.77282</v>
      </c>
      <c r="L2885" s="464">
        <v>40774335896.295288</v>
      </c>
      <c r="M2885" s="464">
        <v>31092402801.898926</v>
      </c>
      <c r="N2885" s="464">
        <v>64973876011.534683</v>
      </c>
      <c r="O2885" s="464">
        <v>30085.058468038937</v>
      </c>
      <c r="P2885" s="461">
        <v>399398.63843949477</v>
      </c>
      <c r="Q2885" s="461">
        <v>251805.20297535628</v>
      </c>
      <c r="R2885" s="464">
        <v>633037838886.04407</v>
      </c>
      <c r="S2885" s="462">
        <v>0.48127497651173373</v>
      </c>
      <c r="T2885" s="462">
        <v>0.31357695090518067</v>
      </c>
      <c r="U2885" s="461">
        <v>17.194901129931317</v>
      </c>
      <c r="V2885" s="464">
        <v>3752825908170.9355</v>
      </c>
      <c r="W2885" s="460">
        <v>1183.2995621652467</v>
      </c>
      <c r="X2885" s="463">
        <v>4.2585072408342237E-2</v>
      </c>
      <c r="Y2885" s="476">
        <v>2.0000000000000001E-4</v>
      </c>
    </row>
    <row r="2886" spans="1:25" x14ac:dyDescent="0.2">
      <c r="A2886" s="475">
        <f t="shared" si="44"/>
        <v>2882</v>
      </c>
      <c r="B2886" s="462">
        <v>0.39154398340204405</v>
      </c>
      <c r="C2886" s="461">
        <v>3455.8255808243202</v>
      </c>
      <c r="D2886" s="462">
        <v>1.0773601923523846</v>
      </c>
      <c r="E2886" s="462">
        <v>0.7</v>
      </c>
      <c r="F2886" s="516">
        <v>2024.98</v>
      </c>
      <c r="G2886" s="464">
        <v>324390074102.61511</v>
      </c>
      <c r="H2886" s="461">
        <v>35343598.970970497</v>
      </c>
      <c r="I2886" s="464">
        <v>679812112452.6842</v>
      </c>
      <c r="J2886" s="462">
        <v>0.22154273368255062</v>
      </c>
      <c r="K2886" s="464">
        <v>15399267023.675346</v>
      </c>
      <c r="L2886" s="464">
        <v>0</v>
      </c>
      <c r="M2886" s="464">
        <v>211129180776.30911</v>
      </c>
      <c r="N2886" s="464">
        <v>52925479550.152641</v>
      </c>
      <c r="O2886" s="464">
        <v>20815.836382399746</v>
      </c>
      <c r="P2886" s="461">
        <v>359418.87883434043</v>
      </c>
      <c r="Q2886" s="461">
        <v>206922.30084215765</v>
      </c>
      <c r="R2886" s="464">
        <v>1303312915219.0603</v>
      </c>
      <c r="S2886" s="462">
        <v>0.47220025020306899</v>
      </c>
      <c r="T2886" s="462">
        <v>0.30309089968060698</v>
      </c>
      <c r="U2886" s="461">
        <v>17.870066561895435</v>
      </c>
      <c r="V2886" s="464">
        <v>7615535454651.4531</v>
      </c>
      <c r="W2886" s="460">
        <v>2404.6014129007249</v>
      </c>
      <c r="X2886" s="463">
        <v>4.1363770618227914E-2</v>
      </c>
      <c r="Y2886" s="476">
        <v>2.0000000000000001E-4</v>
      </c>
    </row>
    <row r="2887" spans="1:25" x14ac:dyDescent="0.2">
      <c r="A2887" s="475">
        <f t="shared" ref="A2887:A2950" si="45">A2886+1</f>
        <v>2883</v>
      </c>
      <c r="B2887" s="462">
        <v>0.44657726851505092</v>
      </c>
      <c r="C2887" s="461">
        <v>8053.5029201306506</v>
      </c>
      <c r="D2887" s="462">
        <v>0.94757032478157655</v>
      </c>
      <c r="E2887" s="462">
        <v>0.43466277386934504</v>
      </c>
      <c r="F2887" s="516">
        <v>2023.75</v>
      </c>
      <c r="G2887" s="464">
        <v>395540136392.53888</v>
      </c>
      <c r="H2887" s="461">
        <v>26037905.378207784</v>
      </c>
      <c r="I2887" s="464">
        <v>558429666889.61914</v>
      </c>
      <c r="J2887" s="462">
        <v>0.24727180838394969</v>
      </c>
      <c r="K2887" s="464">
        <v>12016892136.234379</v>
      </c>
      <c r="L2887" s="464">
        <v>0</v>
      </c>
      <c r="M2887" s="464">
        <v>442887090465.00714</v>
      </c>
      <c r="N2887" s="464">
        <v>11016649293.5173</v>
      </c>
      <c r="O2887" s="464">
        <v>20777.611116169224</v>
      </c>
      <c r="P2887" s="461">
        <v>112679.59576919681</v>
      </c>
      <c r="Q2887" s="461">
        <v>43305.464460246141</v>
      </c>
      <c r="R2887" s="464">
        <v>1465235365372.0403</v>
      </c>
      <c r="S2887" s="462">
        <v>0.58240435843844851</v>
      </c>
      <c r="T2887" s="462">
        <v>0.33545784621614044</v>
      </c>
      <c r="U2887" s="461">
        <v>17.794757390158299</v>
      </c>
      <c r="V2887" s="464">
        <v>9451010248887.7676</v>
      </c>
      <c r="W2887" s="460">
        <v>2984.9142154906308</v>
      </c>
      <c r="X2887" s="463">
        <v>4.2017070722631528E-2</v>
      </c>
      <c r="Y2887" s="476">
        <v>2.0000000000000001E-4</v>
      </c>
    </row>
    <row r="2888" spans="1:25" x14ac:dyDescent="0.2">
      <c r="A2888" s="475">
        <f t="shared" si="45"/>
        <v>2884</v>
      </c>
      <c r="B2888" s="462">
        <v>0.46179402417366655</v>
      </c>
      <c r="C2888" s="461">
        <v>1500</v>
      </c>
      <c r="D2888" s="462">
        <v>0.55220516906561579</v>
      </c>
      <c r="E2888" s="462">
        <v>0.38979039509613922</v>
      </c>
      <c r="F2888" s="516">
        <v>2025.22</v>
      </c>
      <c r="G2888" s="464">
        <v>210970352689.27368</v>
      </c>
      <c r="H2888" s="461">
        <v>11697306.240344517</v>
      </c>
      <c r="I2888" s="464">
        <v>382560365621.69763</v>
      </c>
      <c r="J2888" s="462">
        <v>0.38578911486498735</v>
      </c>
      <c r="K2888" s="464">
        <v>25141444376.592468</v>
      </c>
      <c r="L2888" s="464">
        <v>32884035071.005814</v>
      </c>
      <c r="M2888" s="464">
        <v>103050599302.97598</v>
      </c>
      <c r="N2888" s="464">
        <v>13389402502.169619</v>
      </c>
      <c r="O2888" s="464">
        <v>35486.081550563271</v>
      </c>
      <c r="P2888" s="461">
        <v>120906.06445307899</v>
      </c>
      <c r="Q2888" s="461">
        <v>44956.468430368368</v>
      </c>
      <c r="R2888" s="464">
        <v>805996699390.63306</v>
      </c>
      <c r="S2888" s="462">
        <v>0.58150115984021822</v>
      </c>
      <c r="T2888" s="462">
        <v>0.39338875985289656</v>
      </c>
      <c r="U2888" s="461">
        <v>16.894331864722634</v>
      </c>
      <c r="V2888" s="464">
        <v>5966630808766.4795</v>
      </c>
      <c r="W2888" s="460">
        <v>1882.7822333493116</v>
      </c>
      <c r="X2888" s="463">
        <v>4.2649805717113555E-2</v>
      </c>
      <c r="Y2888" s="476">
        <v>2.0000000000000001E-4</v>
      </c>
    </row>
    <row r="2889" spans="1:25" x14ac:dyDescent="0.2">
      <c r="A2889" s="475">
        <f t="shared" si="45"/>
        <v>2885</v>
      </c>
      <c r="B2889" s="462">
        <v>0.62738161156360528</v>
      </c>
      <c r="C2889" s="461">
        <v>7612.460341547684</v>
      </c>
      <c r="D2889" s="462">
        <v>0.47178408274319394</v>
      </c>
      <c r="E2889" s="462">
        <v>0.59720393212998313</v>
      </c>
      <c r="F2889" s="516">
        <v>2023.75</v>
      </c>
      <c r="G2889" s="464">
        <v>131913298444.3196</v>
      </c>
      <c r="H2889" s="461">
        <v>8951967.3398726173</v>
      </c>
      <c r="I2889" s="464">
        <v>225859510098.08926</v>
      </c>
      <c r="J2889" s="462">
        <v>0.20327351194804077</v>
      </c>
      <c r="K2889" s="464">
        <v>3675546097.217236</v>
      </c>
      <c r="L2889" s="464">
        <v>0</v>
      </c>
      <c r="M2889" s="464">
        <v>212543511207.62259</v>
      </c>
      <c r="N2889" s="464">
        <v>73083737363.910614</v>
      </c>
      <c r="O2889" s="464">
        <v>19743.607691702447</v>
      </c>
      <c r="P2889" s="461">
        <v>416579.39239751693</v>
      </c>
      <c r="Q2889" s="461">
        <v>267682.78309497249</v>
      </c>
      <c r="R2889" s="464">
        <v>724624838689.16125</v>
      </c>
      <c r="S2889" s="462">
        <v>0.5571593474072557</v>
      </c>
      <c r="T2889" s="462">
        <v>0.24566314336719761</v>
      </c>
      <c r="U2889" s="461">
        <v>17.404907850351243</v>
      </c>
      <c r="V2889" s="464">
        <v>3456953795253.3911</v>
      </c>
      <c r="W2889" s="460">
        <v>1090.4913859380731</v>
      </c>
      <c r="X2889" s="463">
        <v>4.1687525376430064E-2</v>
      </c>
      <c r="Y2889" s="476">
        <v>2.0000000000000001E-4</v>
      </c>
    </row>
    <row r="2890" spans="1:25" x14ac:dyDescent="0.2">
      <c r="A2890" s="475">
        <f t="shared" si="45"/>
        <v>2886</v>
      </c>
      <c r="B2890" s="462">
        <v>0.5932007965440127</v>
      </c>
      <c r="C2890" s="461">
        <v>2266.5130371607956</v>
      </c>
      <c r="D2890" s="462">
        <v>0.70462334108803193</v>
      </c>
      <c r="E2890" s="462">
        <v>0.46450478750157465</v>
      </c>
      <c r="F2890" s="516">
        <v>2024.17</v>
      </c>
      <c r="G2890" s="464">
        <v>277089199372.59692</v>
      </c>
      <c r="H2890" s="461">
        <v>17200923.127028931</v>
      </c>
      <c r="I2890" s="464">
        <v>571222630364.77637</v>
      </c>
      <c r="J2890" s="462">
        <v>0.51261759310637423</v>
      </c>
      <c r="K2890" s="464">
        <v>14709134094.50218</v>
      </c>
      <c r="L2890" s="464">
        <v>0</v>
      </c>
      <c r="M2890" s="464">
        <v>203175087650.04691</v>
      </c>
      <c r="N2890" s="464">
        <v>10571667030.15156</v>
      </c>
      <c r="O2890" s="464">
        <v>43544.756928844698</v>
      </c>
      <c r="P2890" s="461">
        <v>119453.13836543669</v>
      </c>
      <c r="Q2890" s="461">
        <v>43352.436486054743</v>
      </c>
      <c r="R2890" s="464">
        <v>1084889104534.2803</v>
      </c>
      <c r="S2890" s="462">
        <v>0.63788514417459963</v>
      </c>
      <c r="T2890" s="462">
        <v>0.46942830666200946</v>
      </c>
      <c r="U2890" s="461">
        <v>16.22748466771813</v>
      </c>
      <c r="V2890" s="464">
        <v>9371179114522.0605</v>
      </c>
      <c r="W2890" s="460">
        <v>2956.9102395292634</v>
      </c>
      <c r="X2890" s="463">
        <v>4.3632813062632808E-2</v>
      </c>
      <c r="Y2890" s="476">
        <v>2.0000000000000001E-4</v>
      </c>
    </row>
    <row r="2891" spans="1:25" x14ac:dyDescent="0.2">
      <c r="A2891" s="475">
        <f t="shared" si="45"/>
        <v>2887</v>
      </c>
      <c r="B2891" s="462">
        <v>0.65667707503805339</v>
      </c>
      <c r="C2891" s="461">
        <v>9173.672821257469</v>
      </c>
      <c r="D2891" s="462">
        <v>0.96874445649060537</v>
      </c>
      <c r="E2891" s="462">
        <v>0.54401993811357519</v>
      </c>
      <c r="F2891" s="516">
        <v>2026.59</v>
      </c>
      <c r="G2891" s="464">
        <v>133957889818.66905</v>
      </c>
      <c r="H2891" s="461">
        <v>23668677.68840332</v>
      </c>
      <c r="I2891" s="464">
        <v>550431036566.52161</v>
      </c>
      <c r="J2891" s="462">
        <v>0.37067924578138201</v>
      </c>
      <c r="K2891" s="464">
        <v>55640370984.742867</v>
      </c>
      <c r="L2891" s="464">
        <v>168634197944.25851</v>
      </c>
      <c r="M2891" s="464">
        <v>26215843855.00106</v>
      </c>
      <c r="N2891" s="464">
        <v>9268963765.1841869</v>
      </c>
      <c r="O2891" s="464">
        <v>18347.897291505062</v>
      </c>
      <c r="P2891" s="461">
        <v>130679.49847865064</v>
      </c>
      <c r="Q2891" s="461">
        <v>41588.691749420337</v>
      </c>
      <c r="R2891" s="464">
        <v>947410607352.54919</v>
      </c>
      <c r="S2891" s="462">
        <v>0.52996322471368862</v>
      </c>
      <c r="T2891" s="462">
        <v>0.34577727322453411</v>
      </c>
      <c r="U2891" s="461">
        <v>15.172261341335496</v>
      </c>
      <c r="V2891" s="464">
        <v>5384220437747.1162</v>
      </c>
      <c r="W2891" s="460">
        <v>1698.4352681191347</v>
      </c>
      <c r="X2891" s="463">
        <v>4.9304734428074697E-2</v>
      </c>
      <c r="Y2891" s="476">
        <v>2.0000000000000001E-4</v>
      </c>
    </row>
    <row r="2892" spans="1:25" x14ac:dyDescent="0.2">
      <c r="A2892" s="475">
        <f t="shared" si="45"/>
        <v>2888</v>
      </c>
      <c r="B2892" s="462">
        <v>0.43817315208872032</v>
      </c>
      <c r="C2892" s="461">
        <v>2780.3812910794982</v>
      </c>
      <c r="D2892" s="462">
        <v>0.6600412084311148</v>
      </c>
      <c r="E2892" s="462">
        <v>0.4610036004937913</v>
      </c>
      <c r="F2892" s="516">
        <v>2024.98</v>
      </c>
      <c r="G2892" s="464">
        <v>243473148050.3457</v>
      </c>
      <c r="H2892" s="461">
        <v>15287144.700108964</v>
      </c>
      <c r="I2892" s="464">
        <v>443906487464.87598</v>
      </c>
      <c r="J2892" s="462">
        <v>0.37805304266836759</v>
      </c>
      <c r="K2892" s="464">
        <v>5745572543.5016756</v>
      </c>
      <c r="L2892" s="464">
        <v>0</v>
      </c>
      <c r="M2892" s="464">
        <v>122805026673.8752</v>
      </c>
      <c r="N2892" s="464">
        <v>40117718796.917023</v>
      </c>
      <c r="O2892" s="464">
        <v>30202.488217618047</v>
      </c>
      <c r="P2892" s="461">
        <v>268615.37232483568</v>
      </c>
      <c r="Q2892" s="461">
        <v>148085.79417618216</v>
      </c>
      <c r="R2892" s="464">
        <v>826367139628.42603</v>
      </c>
      <c r="S2892" s="462">
        <v>0.54434638809288205</v>
      </c>
      <c r="T2892" s="462">
        <v>0.44259546824548857</v>
      </c>
      <c r="U2892" s="461">
        <v>16.972601215506057</v>
      </c>
      <c r="V2892" s="464">
        <v>6849318186941.752</v>
      </c>
      <c r="W2892" s="460">
        <v>2161.5273428922519</v>
      </c>
      <c r="X2892" s="463">
        <v>4.2799602614670189E-2</v>
      </c>
      <c r="Y2892" s="476">
        <v>2.0000000000000001E-4</v>
      </c>
    </row>
    <row r="2893" spans="1:25" x14ac:dyDescent="0.2">
      <c r="A2893" s="475">
        <f t="shared" si="45"/>
        <v>2889</v>
      </c>
      <c r="B2893" s="462">
        <v>0.55596578896509308</v>
      </c>
      <c r="C2893" s="461">
        <v>3236.934671134326</v>
      </c>
      <c r="D2893" s="462">
        <v>0.39138660375633666</v>
      </c>
      <c r="E2893" s="462">
        <v>0.58931117991107329</v>
      </c>
      <c r="F2893" s="516">
        <v>2025.01</v>
      </c>
      <c r="G2893" s="464">
        <v>129145368553.55644</v>
      </c>
      <c r="H2893" s="461">
        <v>7054767.7782432148</v>
      </c>
      <c r="I2893" s="464">
        <v>304756490418.72479</v>
      </c>
      <c r="J2893" s="462">
        <v>0.46750230328967068</v>
      </c>
      <c r="K2893" s="464">
        <v>21362800828.075039</v>
      </c>
      <c r="L2893" s="464">
        <v>32011543679.190281</v>
      </c>
      <c r="M2893" s="464">
        <v>107503685825.42763</v>
      </c>
      <c r="N2893" s="464">
        <v>88207625024.103699</v>
      </c>
      <c r="O2893" s="464">
        <v>45000</v>
      </c>
      <c r="P2893" s="461">
        <v>491085.58456939727</v>
      </c>
      <c r="Q2893" s="461">
        <v>272843.90715464688</v>
      </c>
      <c r="R2893" s="464">
        <v>688186118590.74585</v>
      </c>
      <c r="S2893" s="462">
        <v>0.5779309964606022</v>
      </c>
      <c r="T2893" s="462">
        <v>0.38821075956637036</v>
      </c>
      <c r="U2893" s="461">
        <v>15.764141471799498</v>
      </c>
      <c r="V2893" s="464">
        <v>4754425758332.4609</v>
      </c>
      <c r="W2893" s="460">
        <v>1500.8514386279037</v>
      </c>
      <c r="X2893" s="463">
        <v>4.5080945148533461E-2</v>
      </c>
      <c r="Y2893" s="476">
        <v>2.0000000000000001E-4</v>
      </c>
    </row>
    <row r="2894" spans="1:25" x14ac:dyDescent="0.2">
      <c r="A2894" s="475">
        <f t="shared" si="45"/>
        <v>2890</v>
      </c>
      <c r="B2894" s="462">
        <v>0.39742220777312298</v>
      </c>
      <c r="C2894" s="461">
        <v>2484.2804566003911</v>
      </c>
      <c r="D2894" s="462">
        <v>0.63534005723163867</v>
      </c>
      <c r="E2894" s="462">
        <v>0.16769270647200046</v>
      </c>
      <c r="F2894" s="516">
        <v>2025.05</v>
      </c>
      <c r="G2894" s="464">
        <v>230811609578.63577</v>
      </c>
      <c r="H2894" s="461">
        <v>14163220.084560294</v>
      </c>
      <c r="I2894" s="464">
        <v>301219695783.18549</v>
      </c>
      <c r="J2894" s="462">
        <v>0.13673820816938476</v>
      </c>
      <c r="K2894" s="464">
        <v>8738190777.1476536</v>
      </c>
      <c r="L2894" s="464">
        <v>22812608352.433273</v>
      </c>
      <c r="M2894" s="464">
        <v>132015618086.67329</v>
      </c>
      <c r="N2894" s="464">
        <v>24421646701.667072</v>
      </c>
      <c r="O2894" s="464">
        <v>37328.929911398169</v>
      </c>
      <c r="P2894" s="461">
        <v>187857.30912983438</v>
      </c>
      <c r="Q2894" s="461">
        <v>89579.39192619099</v>
      </c>
      <c r="R2894" s="464">
        <v>713287628446.92188</v>
      </c>
      <c r="S2894" s="462">
        <v>0.49400683988702049</v>
      </c>
      <c r="T2894" s="462">
        <v>0.32991327094958361</v>
      </c>
      <c r="U2894" s="461">
        <v>19.131826669230406</v>
      </c>
      <c r="V2894" s="464">
        <v>4920497477240.8311</v>
      </c>
      <c r="W2894" s="460">
        <v>1552.478106382905</v>
      </c>
      <c r="X2894" s="463">
        <v>3.8472780347741216E-2</v>
      </c>
      <c r="Y2894" s="476">
        <v>2.0000000000000001E-4</v>
      </c>
    </row>
    <row r="2895" spans="1:25" x14ac:dyDescent="0.2">
      <c r="A2895" s="475">
        <f t="shared" si="45"/>
        <v>2891</v>
      </c>
      <c r="B2895" s="462">
        <v>0.65469631486520152</v>
      </c>
      <c r="C2895" s="461">
        <v>5683.4208385257552</v>
      </c>
      <c r="D2895" s="462">
        <v>0.92452321713176322</v>
      </c>
      <c r="E2895" s="462">
        <v>0.10935479463116277</v>
      </c>
      <c r="F2895" s="516">
        <v>2025.26</v>
      </c>
      <c r="G2895" s="464">
        <v>197822442116.9007</v>
      </c>
      <c r="H2895" s="461">
        <v>18378390.476561233</v>
      </c>
      <c r="I2895" s="464">
        <v>329055557484.24316</v>
      </c>
      <c r="J2895" s="462">
        <v>0.1976140487724718</v>
      </c>
      <c r="K2895" s="464">
        <v>17790654719.571346</v>
      </c>
      <c r="L2895" s="464">
        <v>692238735.15670907</v>
      </c>
      <c r="M2895" s="464">
        <v>120710872101.36409</v>
      </c>
      <c r="N2895" s="464">
        <v>2621495266.1859798</v>
      </c>
      <c r="O2895" s="464">
        <v>21331.979304370871</v>
      </c>
      <c r="P2895" s="461">
        <v>72100.225453034916</v>
      </c>
      <c r="Q2895" s="461">
        <v>12588.306363258727</v>
      </c>
      <c r="R2895" s="464">
        <v>762088538380.53418</v>
      </c>
      <c r="S2895" s="462">
        <v>0.53380046630044165</v>
      </c>
      <c r="T2895" s="462">
        <v>0.33558811199927724</v>
      </c>
      <c r="U2895" s="461">
        <v>17.510415558453715</v>
      </c>
      <c r="V2895" s="464">
        <v>4799449347726.0928</v>
      </c>
      <c r="W2895" s="460">
        <v>1514.927595889385</v>
      </c>
      <c r="X2895" s="463">
        <v>4.3175764773203201E-2</v>
      </c>
      <c r="Y2895" s="476">
        <v>2.0000000000000001E-4</v>
      </c>
    </row>
    <row r="2896" spans="1:25" x14ac:dyDescent="0.2">
      <c r="A2896" s="475">
        <f t="shared" si="45"/>
        <v>2892</v>
      </c>
      <c r="B2896" s="462">
        <v>0.21685617535594298</v>
      </c>
      <c r="C2896" s="461">
        <v>4755.9113011524769</v>
      </c>
      <c r="D2896" s="462">
        <v>0.64466781259872019</v>
      </c>
      <c r="E2896" s="462">
        <v>0.38827648356563865</v>
      </c>
      <c r="F2896" s="516">
        <v>2025.27</v>
      </c>
      <c r="G2896" s="464">
        <v>146961747721.23035</v>
      </c>
      <c r="H2896" s="461">
        <v>13944253.096823908</v>
      </c>
      <c r="I2896" s="464">
        <v>457512850391.50299</v>
      </c>
      <c r="J2896" s="462">
        <v>0.21685617535594304</v>
      </c>
      <c r="K2896" s="464">
        <v>28421404850.045082</v>
      </c>
      <c r="L2896" s="464">
        <v>52373784260.991684</v>
      </c>
      <c r="M2896" s="464">
        <v>97885679171.780487</v>
      </c>
      <c r="N2896" s="464">
        <v>41730947290.48642</v>
      </c>
      <c r="O2896" s="464">
        <v>33864.262225345745</v>
      </c>
      <c r="P2896" s="461">
        <v>345385.7766728042</v>
      </c>
      <c r="Q2896" s="461">
        <v>206849.88067683438</v>
      </c>
      <c r="R2896" s="464">
        <v>796725731055.74646</v>
      </c>
      <c r="S2896" s="462">
        <v>0.42145322473909963</v>
      </c>
      <c r="T2896" s="462">
        <v>0.28771124885657801</v>
      </c>
      <c r="U2896" s="461">
        <v>16.701087279594336</v>
      </c>
      <c r="V2896" s="464">
        <v>4220848601102.3535</v>
      </c>
      <c r="W2896" s="460">
        <v>1330.0763736666136</v>
      </c>
      <c r="X2896" s="463">
        <v>4.3908555703343538E-2</v>
      </c>
      <c r="Y2896" s="476">
        <v>2.0000000000000001E-4</v>
      </c>
    </row>
    <row r="2897" spans="1:25" x14ac:dyDescent="0.2">
      <c r="A2897" s="475">
        <f t="shared" si="45"/>
        <v>2893</v>
      </c>
      <c r="B2897" s="462">
        <v>0.65097565199086649</v>
      </c>
      <c r="C2897" s="461">
        <v>6850.119153761596</v>
      </c>
      <c r="D2897" s="462">
        <v>0.91238230825192679</v>
      </c>
      <c r="E2897" s="462">
        <v>0.58135440440424069</v>
      </c>
      <c r="F2897" s="516">
        <v>2024.58</v>
      </c>
      <c r="G2897" s="464">
        <v>265478097954.66724</v>
      </c>
      <c r="H2897" s="461">
        <v>25671206.854579501</v>
      </c>
      <c r="I2897" s="464">
        <v>562732367605.84961</v>
      </c>
      <c r="J2897" s="462">
        <v>0.30956234684375727</v>
      </c>
      <c r="K2897" s="464">
        <v>11284867631.32649</v>
      </c>
      <c r="L2897" s="464">
        <v>0</v>
      </c>
      <c r="M2897" s="464">
        <v>356545383240.85211</v>
      </c>
      <c r="N2897" s="464">
        <v>73331848140.596008</v>
      </c>
      <c r="O2897" s="464">
        <v>33179.57909388726</v>
      </c>
      <c r="P2897" s="461">
        <v>485222.9380690683</v>
      </c>
      <c r="Q2897" s="461">
        <v>308556.37888678716</v>
      </c>
      <c r="R2897" s="464">
        <v>1463937243340.0691</v>
      </c>
      <c r="S2897" s="462">
        <v>0.57687733680049191</v>
      </c>
      <c r="T2897" s="462">
        <v>0.27981194969169254</v>
      </c>
      <c r="U2897" s="461">
        <v>16.868071563637066</v>
      </c>
      <c r="V2897" s="464">
        <v>7470220882278.5039</v>
      </c>
      <c r="W2897" s="460">
        <v>2359.5941769737196</v>
      </c>
      <c r="X2897" s="463">
        <v>4.4301750069459724E-2</v>
      </c>
      <c r="Y2897" s="476">
        <v>2.0000000000000001E-4</v>
      </c>
    </row>
    <row r="2898" spans="1:25" x14ac:dyDescent="0.2">
      <c r="A2898" s="475">
        <f t="shared" si="45"/>
        <v>2894</v>
      </c>
      <c r="B2898" s="462">
        <v>0.46019128165610035</v>
      </c>
      <c r="C2898" s="461">
        <v>5890.8614350119069</v>
      </c>
      <c r="D2898" s="462">
        <v>0.58758768320322985</v>
      </c>
      <c r="E2898" s="462">
        <v>0.36752694765945726</v>
      </c>
      <c r="F2898" s="516">
        <v>2024.57</v>
      </c>
      <c r="G2898" s="464">
        <v>197016368703.74258</v>
      </c>
      <c r="H2898" s="461">
        <v>12188802.065971352</v>
      </c>
      <c r="I2898" s="464">
        <v>369183073151.1554</v>
      </c>
      <c r="J2898" s="462">
        <v>0.37798156168853458</v>
      </c>
      <c r="K2898" s="464">
        <v>12728060260.400757</v>
      </c>
      <c r="L2898" s="464">
        <v>0</v>
      </c>
      <c r="M2898" s="464">
        <v>155470298590.78394</v>
      </c>
      <c r="N2898" s="464">
        <v>25679161542.125416</v>
      </c>
      <c r="O2898" s="464">
        <v>27124.469117392931</v>
      </c>
      <c r="P2898" s="461">
        <v>195319.9081744937</v>
      </c>
      <c r="Q2898" s="461">
        <v>95750.872676914514</v>
      </c>
      <c r="R2898" s="464">
        <v>774548977354.92773</v>
      </c>
      <c r="S2898" s="462">
        <v>0.5731088733490336</v>
      </c>
      <c r="T2898" s="462">
        <v>0.40179151473946412</v>
      </c>
      <c r="U2898" s="461">
        <v>16.750560550156006</v>
      </c>
      <c r="V2898" s="464">
        <v>5794074910649.7246</v>
      </c>
      <c r="W2898" s="460">
        <v>1828.7797214904183</v>
      </c>
      <c r="X2898" s="463">
        <v>4.3174501819910741E-2</v>
      </c>
      <c r="Y2898" s="476">
        <v>2.0000000000000001E-4</v>
      </c>
    </row>
    <row r="2899" spans="1:25" x14ac:dyDescent="0.2">
      <c r="A2899" s="475">
        <f t="shared" si="45"/>
        <v>2895</v>
      </c>
      <c r="B2899" s="462">
        <v>0.44578187195465285</v>
      </c>
      <c r="C2899" s="461">
        <v>5940.6281545681913</v>
      </c>
      <c r="D2899" s="462">
        <v>0.67881501747283646</v>
      </c>
      <c r="E2899" s="462">
        <v>0.37033579936351124</v>
      </c>
      <c r="F2899" s="516">
        <v>2026.15</v>
      </c>
      <c r="G2899" s="464">
        <v>116176051424.08981</v>
      </c>
      <c r="H2899" s="461">
        <v>15224219.115792377</v>
      </c>
      <c r="I2899" s="464">
        <v>426732557607.24963</v>
      </c>
      <c r="J2899" s="462">
        <v>0.38907054903789684</v>
      </c>
      <c r="K2899" s="464">
        <v>14526296830.523739</v>
      </c>
      <c r="L2899" s="464">
        <v>24660094196.715832</v>
      </c>
      <c r="M2899" s="464">
        <v>39461174717.708839</v>
      </c>
      <c r="N2899" s="464">
        <v>65858083281.624588</v>
      </c>
      <c r="O2899" s="464">
        <v>27038.29245726623</v>
      </c>
      <c r="P2899" s="461">
        <v>422712.2607788638</v>
      </c>
      <c r="Q2899" s="461">
        <v>266219.17562159529</v>
      </c>
      <c r="R2899" s="464">
        <v>701147733843.91919</v>
      </c>
      <c r="S2899" s="462">
        <v>0.49064859753171519</v>
      </c>
      <c r="T2899" s="462">
        <v>0.34206435461359513</v>
      </c>
      <c r="U2899" s="461">
        <v>15.822351861741524</v>
      </c>
      <c r="V2899" s="464">
        <v>4198057875267.6743</v>
      </c>
      <c r="W2899" s="460">
        <v>1324.5724133701469</v>
      </c>
      <c r="X2899" s="463">
        <v>4.5429894472725475E-2</v>
      </c>
      <c r="Y2899" s="476">
        <v>2.0000000000000001E-4</v>
      </c>
    </row>
    <row r="2900" spans="1:25" x14ac:dyDescent="0.2">
      <c r="A2900" s="475">
        <f t="shared" si="45"/>
        <v>2896</v>
      </c>
      <c r="B2900" s="462">
        <v>0.55101353638025174</v>
      </c>
      <c r="C2900" s="461">
        <v>7794.1735786242043</v>
      </c>
      <c r="D2900" s="462">
        <v>0.43564135740828419</v>
      </c>
      <c r="E2900" s="462">
        <v>0.30306455411288907</v>
      </c>
      <c r="F2900" s="516">
        <v>2024.34</v>
      </c>
      <c r="G2900" s="464">
        <v>115616139527.84602</v>
      </c>
      <c r="H2900" s="461">
        <v>8008579.803350796</v>
      </c>
      <c r="I2900" s="464">
        <v>229669985666.60062</v>
      </c>
      <c r="J2900" s="462">
        <v>0.34623186104689374</v>
      </c>
      <c r="K2900" s="464">
        <v>8146840150.3995094</v>
      </c>
      <c r="L2900" s="464">
        <v>368506728.46546125</v>
      </c>
      <c r="M2900" s="464">
        <v>117430093195.01028</v>
      </c>
      <c r="N2900" s="464">
        <v>92231700625.027969</v>
      </c>
      <c r="O2900" s="464">
        <v>24464.910099814788</v>
      </c>
      <c r="P2900" s="461">
        <v>561689.98959926749</v>
      </c>
      <c r="Q2900" s="461">
        <v>386243.9560973316</v>
      </c>
      <c r="R2900" s="464">
        <v>570442862774.78137</v>
      </c>
      <c r="S2900" s="462">
        <v>0.51454316230711472</v>
      </c>
      <c r="T2900" s="462">
        <v>0.33839429321550529</v>
      </c>
      <c r="U2900" s="461">
        <v>16.538857579428882</v>
      </c>
      <c r="V2900" s="464">
        <v>3535569180139.603</v>
      </c>
      <c r="W2900" s="460">
        <v>1116.1390736822664</v>
      </c>
      <c r="X2900" s="463">
        <v>4.3924741208017384E-2</v>
      </c>
      <c r="Y2900" s="476">
        <v>2.0000000000000001E-4</v>
      </c>
    </row>
    <row r="2901" spans="1:25" x14ac:dyDescent="0.2">
      <c r="A2901" s="475">
        <f t="shared" si="45"/>
        <v>2897</v>
      </c>
      <c r="B2901" s="462">
        <v>0.63445132274773841</v>
      </c>
      <c r="C2901" s="461">
        <v>7961.1185265030326</v>
      </c>
      <c r="D2901" s="462">
        <v>0.87741315679785137</v>
      </c>
      <c r="E2901" s="462">
        <v>0.24850807228982286</v>
      </c>
      <c r="F2901" s="516">
        <v>2024.45</v>
      </c>
      <c r="G2901" s="464">
        <v>269584582433.87354</v>
      </c>
      <c r="H2901" s="461">
        <v>22964757.831263535</v>
      </c>
      <c r="I2901" s="464">
        <v>692710540585.63538</v>
      </c>
      <c r="J2901" s="462">
        <v>0.47360545154325251</v>
      </c>
      <c r="K2901" s="464">
        <v>21419378396.549786</v>
      </c>
      <c r="L2901" s="464">
        <v>0</v>
      </c>
      <c r="M2901" s="464">
        <v>252227277773.71851</v>
      </c>
      <c r="N2901" s="464">
        <v>58946890962.949493</v>
      </c>
      <c r="O2901" s="464">
        <v>12569.147626175713</v>
      </c>
      <c r="P2901" s="461">
        <v>399285.32302477735</v>
      </c>
      <c r="Q2901" s="461">
        <v>242382.72236283039</v>
      </c>
      <c r="R2901" s="464">
        <v>1438006750850.1428</v>
      </c>
      <c r="S2901" s="462">
        <v>0.6145539577373369</v>
      </c>
      <c r="T2901" s="462">
        <v>0.39529669948195501</v>
      </c>
      <c r="U2901" s="461">
        <v>15.790801753369925</v>
      </c>
      <c r="V2901" s="464">
        <v>9882868513142.6816</v>
      </c>
      <c r="W2901" s="460">
        <v>3111.0029018185151</v>
      </c>
      <c r="X2901" s="463">
        <v>4.6184778515423297E-2</v>
      </c>
      <c r="Y2901" s="476">
        <v>2.0000000000000001E-4</v>
      </c>
    </row>
    <row r="2902" spans="1:25" x14ac:dyDescent="0.2">
      <c r="A2902" s="475">
        <f t="shared" si="45"/>
        <v>2898</v>
      </c>
      <c r="B2902" s="462">
        <v>0.46768466644949047</v>
      </c>
      <c r="C2902" s="461">
        <v>8976.2284744363678</v>
      </c>
      <c r="D2902" s="462">
        <v>0.90988886224748544</v>
      </c>
      <c r="E2902" s="462">
        <v>0.46334084467195541</v>
      </c>
      <c r="F2902" s="516">
        <v>2023.91</v>
      </c>
      <c r="G2902" s="464">
        <v>387010731613.80511</v>
      </c>
      <c r="H2902" s="461">
        <v>24459479.687730368</v>
      </c>
      <c r="I2902" s="464">
        <v>537440365330.37732</v>
      </c>
      <c r="J2902" s="462">
        <v>0.25361910055717696</v>
      </c>
      <c r="K2902" s="464">
        <v>55236994.604559615</v>
      </c>
      <c r="L2902" s="464">
        <v>0</v>
      </c>
      <c r="M2902" s="464">
        <v>372965993523.24731</v>
      </c>
      <c r="N2902" s="464">
        <v>46203144247.981415</v>
      </c>
      <c r="O2902" s="464">
        <v>28283.01626657079</v>
      </c>
      <c r="P2902" s="461">
        <v>320879.67683448642</v>
      </c>
      <c r="Q2902" s="461">
        <v>181706.74929509487</v>
      </c>
      <c r="R2902" s="464">
        <v>1365911689523.4219</v>
      </c>
      <c r="S2902" s="462">
        <v>0.56607988702189105</v>
      </c>
      <c r="T2902" s="462">
        <v>0.34836140066764248</v>
      </c>
      <c r="U2902" s="461">
        <v>17.87987507582304</v>
      </c>
      <c r="V2902" s="464">
        <v>9165053882426.373</v>
      </c>
      <c r="W2902" s="460">
        <v>2892.4374830254974</v>
      </c>
      <c r="X2902" s="463">
        <v>4.1622097966215639E-2</v>
      </c>
      <c r="Y2902" s="476">
        <v>2.0000000000000001E-4</v>
      </c>
    </row>
    <row r="2903" spans="1:25" x14ac:dyDescent="0.2">
      <c r="A2903" s="475">
        <f t="shared" si="45"/>
        <v>2899</v>
      </c>
      <c r="B2903" s="462">
        <v>0.43589460049962464</v>
      </c>
      <c r="C2903" s="461">
        <v>5114.033533286015</v>
      </c>
      <c r="D2903" s="462">
        <v>0.68755666779795033</v>
      </c>
      <c r="E2903" s="462">
        <v>0.19291474738846737</v>
      </c>
      <c r="F2903" s="516">
        <v>2023.75</v>
      </c>
      <c r="G2903" s="464">
        <v>234397067745.09711</v>
      </c>
      <c r="H2903" s="461">
        <v>15321947.531949135</v>
      </c>
      <c r="I2903" s="464">
        <v>378484859971.97986</v>
      </c>
      <c r="J2903" s="462">
        <v>0.38460859793465918</v>
      </c>
      <c r="K2903" s="464">
        <v>7880340818.8655186</v>
      </c>
      <c r="L2903" s="464">
        <v>0</v>
      </c>
      <c r="M2903" s="464">
        <v>260326829854.47913</v>
      </c>
      <c r="N2903" s="464">
        <v>23806836717.385849</v>
      </c>
      <c r="O2903" s="464">
        <v>10000</v>
      </c>
      <c r="P2903" s="461">
        <v>219422.09738236215</v>
      </c>
      <c r="Q2903" s="461">
        <v>111279.11739631422</v>
      </c>
      <c r="R2903" s="464">
        <v>924101605088.16736</v>
      </c>
      <c r="S2903" s="462">
        <v>0.61511259696171938</v>
      </c>
      <c r="T2903" s="462">
        <v>0.38832649408832354</v>
      </c>
      <c r="U2903" s="461">
        <v>16.88156280363356</v>
      </c>
      <c r="V2903" s="464">
        <v>6740925355217.5195</v>
      </c>
      <c r="W2903" s="460">
        <v>2128.2960951019363</v>
      </c>
      <c r="X2903" s="463">
        <v>4.2888726490547015E-2</v>
      </c>
      <c r="Y2903" s="476">
        <v>2.0000000000000001E-4</v>
      </c>
    </row>
    <row r="2904" spans="1:25" x14ac:dyDescent="0.2">
      <c r="A2904" s="475">
        <f t="shared" si="45"/>
        <v>2900</v>
      </c>
      <c r="B2904" s="462">
        <v>0.31073215931880815</v>
      </c>
      <c r="C2904" s="461">
        <v>1500</v>
      </c>
      <c r="D2904" s="462">
        <v>0.95493046895025868</v>
      </c>
      <c r="E2904" s="462">
        <v>0.52576103741024638</v>
      </c>
      <c r="F2904" s="516">
        <v>2024.87</v>
      </c>
      <c r="G2904" s="464">
        <v>167156426853.08777</v>
      </c>
      <c r="H2904" s="461">
        <v>29013976.868534915</v>
      </c>
      <c r="I2904" s="464">
        <v>615000452638.97498</v>
      </c>
      <c r="J2904" s="462">
        <v>0.31073215931880815</v>
      </c>
      <c r="K2904" s="464">
        <v>17925646667.260578</v>
      </c>
      <c r="L2904" s="464">
        <v>0</v>
      </c>
      <c r="M2904" s="464">
        <v>191166960066.10687</v>
      </c>
      <c r="N2904" s="464">
        <v>116063742225.91182</v>
      </c>
      <c r="O2904" s="464">
        <v>26794.783516136697</v>
      </c>
      <c r="P2904" s="461">
        <v>730121.22945985105</v>
      </c>
      <c r="Q2904" s="461">
        <v>503978.05969727162</v>
      </c>
      <c r="R2904" s="464">
        <v>1221946111783.8655</v>
      </c>
      <c r="S2904" s="462">
        <v>0.49771391171407703</v>
      </c>
      <c r="T2904" s="462">
        <v>0.26283921509598906</v>
      </c>
      <c r="U2904" s="461">
        <v>16.048879294928856</v>
      </c>
      <c r="V2904" s="464">
        <v>5660969773374.0674</v>
      </c>
      <c r="W2904" s="460">
        <v>1786.7175435344882</v>
      </c>
      <c r="X2904" s="463">
        <v>4.5696822694080062E-2</v>
      </c>
      <c r="Y2904" s="476">
        <v>2.0000000000000001E-4</v>
      </c>
    </row>
    <row r="2905" spans="1:25" x14ac:dyDescent="0.2">
      <c r="A2905" s="475">
        <f t="shared" si="45"/>
        <v>2901</v>
      </c>
      <c r="B2905" s="462">
        <v>0.60872018315101428</v>
      </c>
      <c r="C2905" s="461">
        <v>2043.7387440493621</v>
      </c>
      <c r="D2905" s="462">
        <v>0.43236106813434755</v>
      </c>
      <c r="E2905" s="462">
        <v>0.63703494500625768</v>
      </c>
      <c r="F2905" s="516">
        <v>2025.37</v>
      </c>
      <c r="G2905" s="464">
        <v>152255444345.45581</v>
      </c>
      <c r="H2905" s="461">
        <v>7955197.0813662708</v>
      </c>
      <c r="I2905" s="464">
        <v>283737532001.98883</v>
      </c>
      <c r="J2905" s="462">
        <v>0.4629771212582442</v>
      </c>
      <c r="K2905" s="464">
        <v>30140000460.994614</v>
      </c>
      <c r="L2905" s="464">
        <v>75704591411.331741</v>
      </c>
      <c r="M2905" s="464">
        <v>89309068783.870636</v>
      </c>
      <c r="N2905" s="464">
        <v>199912703801.04001</v>
      </c>
      <c r="O2905" s="464">
        <v>26525.143855183444</v>
      </c>
      <c r="P2905" s="461">
        <v>1207826.0253263495</v>
      </c>
      <c r="Q2905" s="461">
        <v>795827.30104391638</v>
      </c>
      <c r="R2905" s="464">
        <v>809001745140.80225</v>
      </c>
      <c r="S2905" s="462">
        <v>0.53823890059673407</v>
      </c>
      <c r="T2905" s="462">
        <v>0.38522670495819455</v>
      </c>
      <c r="U2905" s="461">
        <v>15.731049397850494</v>
      </c>
      <c r="V2905" s="464">
        <v>5469350889553.4023</v>
      </c>
      <c r="W2905" s="460">
        <v>1724.8702942962022</v>
      </c>
      <c r="X2905" s="463">
        <v>4.5648162326200982E-2</v>
      </c>
      <c r="Y2905" s="476">
        <v>2.0000000000000001E-4</v>
      </c>
    </row>
    <row r="2906" spans="1:25" x14ac:dyDescent="0.2">
      <c r="A2906" s="475">
        <f t="shared" si="45"/>
        <v>2902</v>
      </c>
      <c r="B2906" s="462">
        <v>0.52388758584238559</v>
      </c>
      <c r="C2906" s="461">
        <v>6728.7417025272171</v>
      </c>
      <c r="D2906" s="462">
        <v>0.94121391652758091</v>
      </c>
      <c r="E2906" s="462">
        <v>0.33959128115333537</v>
      </c>
      <c r="F2906" s="516">
        <v>2027.38</v>
      </c>
      <c r="G2906" s="464">
        <v>149290939023.15115</v>
      </c>
      <c r="H2906" s="461">
        <v>26548100.626081441</v>
      </c>
      <c r="I2906" s="464">
        <v>621476482407.79578</v>
      </c>
      <c r="J2906" s="462">
        <v>0.37920255554156668</v>
      </c>
      <c r="K2906" s="464">
        <v>51583125429.461807</v>
      </c>
      <c r="L2906" s="464">
        <v>185659908094.27469</v>
      </c>
      <c r="M2906" s="464">
        <v>0</v>
      </c>
      <c r="N2906" s="464">
        <v>50333823221.012733</v>
      </c>
      <c r="O2906" s="464">
        <v>26672.376026535869</v>
      </c>
      <c r="P2906" s="461">
        <v>372866.82527510764</v>
      </c>
      <c r="Q2906" s="461">
        <v>220417.67223268663</v>
      </c>
      <c r="R2906" s="464">
        <v>1018260110805.1328</v>
      </c>
      <c r="S2906" s="462">
        <v>0.50496718515674832</v>
      </c>
      <c r="T2906" s="462">
        <v>0.35211916820203898</v>
      </c>
      <c r="U2906" s="461">
        <v>15.226236983094363</v>
      </c>
      <c r="V2906" s="464">
        <v>5957604471411.8467</v>
      </c>
      <c r="W2906" s="460">
        <v>1877.7888757534117</v>
      </c>
      <c r="X2906" s="463">
        <v>4.8182990805138888E-2</v>
      </c>
      <c r="Y2906" s="476">
        <v>2.0000000000000001E-4</v>
      </c>
    </row>
    <row r="2907" spans="1:25" x14ac:dyDescent="0.2">
      <c r="A2907" s="475">
        <f t="shared" si="45"/>
        <v>2903</v>
      </c>
      <c r="B2907" s="462">
        <v>0.29017210319587933</v>
      </c>
      <c r="C2907" s="461">
        <v>7586.504316011793</v>
      </c>
      <c r="D2907" s="462">
        <v>0.88455334861277346</v>
      </c>
      <c r="E2907" s="462">
        <v>0.45486679135241287</v>
      </c>
      <c r="F2907" s="516">
        <v>2023.87</v>
      </c>
      <c r="G2907" s="464">
        <v>319403089495.78284</v>
      </c>
      <c r="H2907" s="461">
        <v>19663424.033900816</v>
      </c>
      <c r="I2907" s="464">
        <v>342697742740.50983</v>
      </c>
      <c r="J2907" s="462">
        <v>4.3922305443050425E-3</v>
      </c>
      <c r="K2907" s="464">
        <v>10059997873.49999</v>
      </c>
      <c r="L2907" s="464">
        <v>0</v>
      </c>
      <c r="M2907" s="464">
        <v>307093294646.63696</v>
      </c>
      <c r="N2907" s="464">
        <v>29658362366.544548</v>
      </c>
      <c r="O2907" s="464">
        <v>19375.737065033238</v>
      </c>
      <c r="P2907" s="461">
        <v>197510.18889650446</v>
      </c>
      <c r="Q2907" s="461">
        <v>113675.94892573278</v>
      </c>
      <c r="R2907" s="464">
        <v>1013360291118.4999</v>
      </c>
      <c r="S2907" s="462">
        <v>0.50979102230487661</v>
      </c>
      <c r="T2907" s="462">
        <v>0.2936045748434466</v>
      </c>
      <c r="U2907" s="461">
        <v>21.023011559657171</v>
      </c>
      <c r="V2907" s="464">
        <v>6668639373497.4219</v>
      </c>
      <c r="W2907" s="460">
        <v>2101.6895673776694</v>
      </c>
      <c r="X2907" s="463">
        <v>3.6200413340708927E-2</v>
      </c>
      <c r="Y2907" s="476">
        <v>2.0000000000000001E-4</v>
      </c>
    </row>
    <row r="2908" spans="1:25" x14ac:dyDescent="0.2">
      <c r="A2908" s="475">
        <f t="shared" si="45"/>
        <v>2904</v>
      </c>
      <c r="B2908" s="462">
        <v>0.43655597708510874</v>
      </c>
      <c r="C2908" s="461">
        <v>4359.9938069259033</v>
      </c>
      <c r="D2908" s="462">
        <v>0.60438004970321157</v>
      </c>
      <c r="E2908" s="462">
        <v>0.41880460144526066</v>
      </c>
      <c r="F2908" s="516">
        <v>2023.75</v>
      </c>
      <c r="G2908" s="464">
        <v>355351054519.77216</v>
      </c>
      <c r="H2908" s="461">
        <v>12456908.098113704</v>
      </c>
      <c r="I2908" s="464">
        <v>430061386669.76917</v>
      </c>
      <c r="J2908" s="462">
        <v>0.43655597708510874</v>
      </c>
      <c r="K2908" s="464">
        <v>8399876295.7701788</v>
      </c>
      <c r="L2908" s="464">
        <v>0</v>
      </c>
      <c r="M2908" s="464">
        <v>264767523304.26834</v>
      </c>
      <c r="N2908" s="464">
        <v>38027088887.302048</v>
      </c>
      <c r="O2908" s="464">
        <v>24548.219785776637</v>
      </c>
      <c r="P2908" s="461">
        <v>285102.65945611097</v>
      </c>
      <c r="Q2908" s="461">
        <v>161749.89350819876</v>
      </c>
      <c r="R2908" s="464">
        <v>1011190415320.8253</v>
      </c>
      <c r="S2908" s="462">
        <v>0.61898232322875679</v>
      </c>
      <c r="T2908" s="462">
        <v>0.4921248587177805</v>
      </c>
      <c r="U2908" s="461">
        <v>17.269528444077167</v>
      </c>
      <c r="V2908" s="464">
        <v>9462376860962.2539</v>
      </c>
      <c r="W2908" s="460">
        <v>2987.121394891994</v>
      </c>
      <c r="X2908" s="463">
        <v>4.2131422827382164E-2</v>
      </c>
      <c r="Y2908" s="476">
        <v>2.0000000000000001E-4</v>
      </c>
    </row>
    <row r="2909" spans="1:25" x14ac:dyDescent="0.2">
      <c r="A2909" s="475">
        <f t="shared" si="45"/>
        <v>2905</v>
      </c>
      <c r="B2909" s="462">
        <v>0.37008605142191053</v>
      </c>
      <c r="C2909" s="461">
        <v>3471.7482149856405</v>
      </c>
      <c r="D2909" s="462">
        <v>0.57409226077688946</v>
      </c>
      <c r="E2909" s="462">
        <v>0.4833985358815272</v>
      </c>
      <c r="F2909" s="516">
        <v>2026.9</v>
      </c>
      <c r="G2909" s="464">
        <v>127610351213.94386</v>
      </c>
      <c r="H2909" s="461">
        <v>12140276.556390939</v>
      </c>
      <c r="I2909" s="464">
        <v>432132777544.02258</v>
      </c>
      <c r="J2909" s="462">
        <v>0.37008605142191053</v>
      </c>
      <c r="K2909" s="464">
        <v>51395546150.213753</v>
      </c>
      <c r="L2909" s="464">
        <v>124618025987.36195</v>
      </c>
      <c r="M2909" s="464">
        <v>54810597640.01226</v>
      </c>
      <c r="N2909" s="464">
        <v>34762908102.171967</v>
      </c>
      <c r="O2909" s="464">
        <v>25694.1116947798</v>
      </c>
      <c r="P2909" s="461">
        <v>248753.478492653</v>
      </c>
      <c r="Q2909" s="461">
        <v>135134.70123668475</v>
      </c>
      <c r="R2909" s="464">
        <v>718564696877.25745</v>
      </c>
      <c r="S2909" s="462">
        <v>0.48100738406576865</v>
      </c>
      <c r="T2909" s="462">
        <v>0.36252258747200133</v>
      </c>
      <c r="U2909" s="461">
        <v>15.750082036240906</v>
      </c>
      <c r="V2909" s="464">
        <v>4587327089588.2383</v>
      </c>
      <c r="W2909" s="460">
        <v>1448.6597849114221</v>
      </c>
      <c r="X2909" s="463">
        <v>4.5415843725027487E-2</v>
      </c>
      <c r="Y2909" s="476">
        <v>2.0000000000000001E-4</v>
      </c>
    </row>
    <row r="2910" spans="1:25" x14ac:dyDescent="0.2">
      <c r="A2910" s="475">
        <f t="shared" si="45"/>
        <v>2906</v>
      </c>
      <c r="B2910" s="462">
        <v>0.48582783356682779</v>
      </c>
      <c r="C2910" s="461">
        <v>4371.7044768784563</v>
      </c>
      <c r="D2910" s="462">
        <v>0.50027657218323285</v>
      </c>
      <c r="E2910" s="462">
        <v>0.23630936675733075</v>
      </c>
      <c r="F2910" s="516">
        <v>2024.08</v>
      </c>
      <c r="G2910" s="464">
        <v>127129237164.645</v>
      </c>
      <c r="H2910" s="461">
        <v>9316405.8989771213</v>
      </c>
      <c r="I2910" s="464">
        <v>287244984206.94653</v>
      </c>
      <c r="J2910" s="462">
        <v>0.38778765434278017</v>
      </c>
      <c r="K2910" s="464">
        <v>10025924924.247475</v>
      </c>
      <c r="L2910" s="464">
        <v>5163768624.3420591</v>
      </c>
      <c r="M2910" s="464">
        <v>121298467341.1629</v>
      </c>
      <c r="N2910" s="464">
        <v>48979539152.057022</v>
      </c>
      <c r="O2910" s="464">
        <v>32479.490291524366</v>
      </c>
      <c r="P2910" s="461">
        <v>322472.11994691909</v>
      </c>
      <c r="Q2910" s="461">
        <v>192939.91504496132</v>
      </c>
      <c r="R2910" s="464">
        <v>592010887084.08362</v>
      </c>
      <c r="S2910" s="462">
        <v>0.54956900143560672</v>
      </c>
      <c r="T2910" s="462">
        <v>0.36905965997120577</v>
      </c>
      <c r="U2910" s="461">
        <v>16.419326149831477</v>
      </c>
      <c r="V2910" s="464">
        <v>4019356303605.1577</v>
      </c>
      <c r="W2910" s="460">
        <v>1268.5785922336274</v>
      </c>
      <c r="X2910" s="463">
        <v>4.376092199257043E-2</v>
      </c>
      <c r="Y2910" s="476">
        <v>2.0000000000000001E-4</v>
      </c>
    </row>
    <row r="2911" spans="1:25" x14ac:dyDescent="0.2">
      <c r="A2911" s="475">
        <f t="shared" si="45"/>
        <v>2907</v>
      </c>
      <c r="B2911" s="462">
        <v>0.38984285032745974</v>
      </c>
      <c r="C2911" s="461">
        <v>5760.5067446641133</v>
      </c>
      <c r="D2911" s="462">
        <v>0.95037215667738306</v>
      </c>
      <c r="E2911" s="462">
        <v>0.58507178558997541</v>
      </c>
      <c r="F2911" s="516">
        <v>2024.89</v>
      </c>
      <c r="G2911" s="464">
        <v>261069537326.73996</v>
      </c>
      <c r="H2911" s="461">
        <v>27045120.593703244</v>
      </c>
      <c r="I2911" s="464">
        <v>626966835871.43091</v>
      </c>
      <c r="J2911" s="462">
        <v>0.24719681064984844</v>
      </c>
      <c r="K2911" s="464">
        <v>7178734252.3157139</v>
      </c>
      <c r="L2911" s="464">
        <v>10475050287.747869</v>
      </c>
      <c r="M2911" s="464">
        <v>187694555271.53625</v>
      </c>
      <c r="N2911" s="464">
        <v>27081566729.245831</v>
      </c>
      <c r="O2911" s="464">
        <v>20916.04417702902</v>
      </c>
      <c r="P2911" s="461">
        <v>177640.76490873314</v>
      </c>
      <c r="Q2911" s="461">
        <v>95478.363504760477</v>
      </c>
      <c r="R2911" s="464">
        <v>1143334605679.4353</v>
      </c>
      <c r="S2911" s="462">
        <v>0.48118178630762121</v>
      </c>
      <c r="T2911" s="462">
        <v>0.32965121137296249</v>
      </c>
      <c r="U2911" s="461">
        <v>17.123930483468232</v>
      </c>
      <c r="V2911" s="464">
        <v>7095914841838.998</v>
      </c>
      <c r="W2911" s="460">
        <v>2237.1787163522226</v>
      </c>
      <c r="X2911" s="463">
        <v>4.3012340222484846E-2</v>
      </c>
      <c r="Y2911" s="476">
        <v>2.0000000000000001E-4</v>
      </c>
    </row>
    <row r="2912" spans="1:25" x14ac:dyDescent="0.2">
      <c r="A2912" s="475">
        <f t="shared" si="45"/>
        <v>2908</v>
      </c>
      <c r="B2912" s="462">
        <v>0.47645211890280925</v>
      </c>
      <c r="C2912" s="461">
        <v>1500</v>
      </c>
      <c r="D2912" s="462">
        <v>1.2036893810927847</v>
      </c>
      <c r="E2912" s="462">
        <v>0.48691318480761719</v>
      </c>
      <c r="F2912" s="516">
        <v>2024.02</v>
      </c>
      <c r="G2912" s="464">
        <v>673625098576.56165</v>
      </c>
      <c r="H2912" s="461">
        <v>48884041.099213578</v>
      </c>
      <c r="I2912" s="464">
        <v>628487153378.15833</v>
      </c>
      <c r="J2912" s="462">
        <v>-8.7892518046125634E-2</v>
      </c>
      <c r="K2912" s="464">
        <v>15736981642.762985</v>
      </c>
      <c r="L2912" s="464">
        <v>0</v>
      </c>
      <c r="M2912" s="464">
        <v>441889418422.13434</v>
      </c>
      <c r="N2912" s="464">
        <v>20684454845.644379</v>
      </c>
      <c r="O2912" s="464">
        <v>22088.462286383168</v>
      </c>
      <c r="P2912" s="461">
        <v>179614.44673422104</v>
      </c>
      <c r="Q2912" s="461">
        <v>79988.061589506309</v>
      </c>
      <c r="R2912" s="464">
        <v>1897143118281.8481</v>
      </c>
      <c r="S2912" s="462">
        <v>0.49796136994070972</v>
      </c>
      <c r="T2912" s="462">
        <v>0.30439620744928303</v>
      </c>
      <c r="U2912" s="461">
        <v>22.718461014649261</v>
      </c>
      <c r="V2912" s="464">
        <v>13969108780437.312</v>
      </c>
      <c r="W2912" s="460">
        <v>4408.9899623832689</v>
      </c>
      <c r="X2912" s="463">
        <v>3.2995508311088995E-2</v>
      </c>
      <c r="Y2912" s="476">
        <v>2.0000000000000001E-4</v>
      </c>
    </row>
    <row r="2913" spans="1:25" x14ac:dyDescent="0.2">
      <c r="A2913" s="475">
        <f t="shared" si="45"/>
        <v>2909</v>
      </c>
      <c r="B2913" s="462">
        <v>0.42967966775971739</v>
      </c>
      <c r="C2913" s="461">
        <v>4167.0025181311485</v>
      </c>
      <c r="D2913" s="462">
        <v>0.99922281969859217</v>
      </c>
      <c r="E2913" s="462">
        <v>0.38314833931545145</v>
      </c>
      <c r="F2913" s="516">
        <v>2027.16</v>
      </c>
      <c r="G2913" s="464">
        <v>86330545589.725754</v>
      </c>
      <c r="H2913" s="461">
        <v>30270360.61529243</v>
      </c>
      <c r="I2913" s="464">
        <v>714428624651.33789</v>
      </c>
      <c r="J2913" s="462">
        <v>0.29679625558386336</v>
      </c>
      <c r="K2913" s="464">
        <v>24572801131.555386</v>
      </c>
      <c r="L2913" s="464">
        <v>20651703472.662064</v>
      </c>
      <c r="M2913" s="464">
        <v>0</v>
      </c>
      <c r="N2913" s="464">
        <v>44161033115.408165</v>
      </c>
      <c r="O2913" s="464">
        <v>27323.575025254308</v>
      </c>
      <c r="P2913" s="461">
        <v>294424.47572019481</v>
      </c>
      <c r="Q2913" s="461">
        <v>160023.62585137214</v>
      </c>
      <c r="R2913" s="464">
        <v>917329369863.86475</v>
      </c>
      <c r="S2913" s="462">
        <v>0.36994297011241678</v>
      </c>
      <c r="T2913" s="462">
        <v>0.29757090683036735</v>
      </c>
      <c r="U2913" s="461">
        <v>14.781641408580567</v>
      </c>
      <c r="V2913" s="464">
        <v>4567955610265.2979</v>
      </c>
      <c r="W2913" s="460">
        <v>1442.6947477359308</v>
      </c>
      <c r="X2913" s="463">
        <v>4.7702410644611955E-2</v>
      </c>
      <c r="Y2913" s="476">
        <v>2.0000000000000001E-4</v>
      </c>
    </row>
    <row r="2914" spans="1:25" x14ac:dyDescent="0.2">
      <c r="A2914" s="475">
        <f t="shared" si="45"/>
        <v>2910</v>
      </c>
      <c r="B2914" s="462">
        <v>0.3954428605305001</v>
      </c>
      <c r="C2914" s="461">
        <v>1500</v>
      </c>
      <c r="D2914" s="462">
        <v>0.88261938379815885</v>
      </c>
      <c r="E2914" s="462">
        <v>0.55110440330209109</v>
      </c>
      <c r="F2914" s="516">
        <v>2023.75</v>
      </c>
      <c r="G2914" s="464">
        <v>292580072667.37024</v>
      </c>
      <c r="H2914" s="461">
        <v>26243093.375564903</v>
      </c>
      <c r="I2914" s="464">
        <v>605603117538.23047</v>
      </c>
      <c r="J2914" s="462">
        <v>0.28272662654472058</v>
      </c>
      <c r="K2914" s="464">
        <v>17294878340.295757</v>
      </c>
      <c r="L2914" s="464">
        <v>0</v>
      </c>
      <c r="M2914" s="464">
        <v>285522094965.24646</v>
      </c>
      <c r="N2914" s="464">
        <v>104051373078.26047</v>
      </c>
      <c r="O2914" s="464">
        <v>26438.447184886329</v>
      </c>
      <c r="P2914" s="461">
        <v>574274.70452096697</v>
      </c>
      <c r="Q2914" s="461">
        <v>380351.74438549724</v>
      </c>
      <c r="R2914" s="464">
        <v>1298527534661.7041</v>
      </c>
      <c r="S2914" s="462">
        <v>0.51193323462743789</v>
      </c>
      <c r="T2914" s="462">
        <v>0.32221914264193474</v>
      </c>
      <c r="U2914" s="461">
        <v>17.111343602602506</v>
      </c>
      <c r="V2914" s="464">
        <v>7931500575118.666</v>
      </c>
      <c r="W2914" s="460">
        <v>2504.6470062170006</v>
      </c>
      <c r="X2914" s="463">
        <v>4.2412559927423342E-2</v>
      </c>
      <c r="Y2914" s="476">
        <v>2.0000000000000001E-4</v>
      </c>
    </row>
    <row r="2915" spans="1:25" x14ac:dyDescent="0.2">
      <c r="A2915" s="475">
        <f t="shared" si="45"/>
        <v>2911</v>
      </c>
      <c r="B2915" s="462">
        <v>0.43804889125892987</v>
      </c>
      <c r="C2915" s="461">
        <v>1500</v>
      </c>
      <c r="D2915" s="462">
        <v>0.70195962021054636</v>
      </c>
      <c r="E2915" s="462">
        <v>0.40989153631631003</v>
      </c>
      <c r="F2915" s="516">
        <v>2024.77</v>
      </c>
      <c r="G2915" s="464">
        <v>351214041322.56488</v>
      </c>
      <c r="H2915" s="461">
        <v>16850178.545223638</v>
      </c>
      <c r="I2915" s="464">
        <v>482258083378.65668</v>
      </c>
      <c r="J2915" s="462">
        <v>0.43102175508757035</v>
      </c>
      <c r="K2915" s="464">
        <v>13052196510.102905</v>
      </c>
      <c r="L2915" s="464">
        <v>0</v>
      </c>
      <c r="M2915" s="464">
        <v>220707448796.68137</v>
      </c>
      <c r="N2915" s="464">
        <v>12129095821.805326</v>
      </c>
      <c r="O2915" s="464">
        <v>25645.88882353271</v>
      </c>
      <c r="P2915" s="461">
        <v>129783.12537646182</v>
      </c>
      <c r="Q2915" s="461">
        <v>49410.50146193683</v>
      </c>
      <c r="R2915" s="464">
        <v>1059671309469.8191</v>
      </c>
      <c r="S2915" s="462">
        <v>0.61936808884664685</v>
      </c>
      <c r="T2915" s="462">
        <v>0.49503249219438716</v>
      </c>
      <c r="U2915" s="461">
        <v>16.992733938142489</v>
      </c>
      <c r="V2915" s="464">
        <v>9944534587269.4141</v>
      </c>
      <c r="W2915" s="460">
        <v>3132.1871547089613</v>
      </c>
      <c r="X2915" s="463">
        <v>4.2306011522715195E-2</v>
      </c>
      <c r="Y2915" s="476">
        <v>2.0000000000000001E-4</v>
      </c>
    </row>
    <row r="2916" spans="1:25" x14ac:dyDescent="0.2">
      <c r="A2916" s="475">
        <f t="shared" si="45"/>
        <v>2912</v>
      </c>
      <c r="B2916" s="462">
        <v>0.62971936755791891</v>
      </c>
      <c r="C2916" s="461">
        <v>3008.7434349781552</v>
      </c>
      <c r="D2916" s="462">
        <v>0.75978578427463628</v>
      </c>
      <c r="E2916" s="462">
        <v>0.60626031117997781</v>
      </c>
      <c r="F2916" s="516">
        <v>2025.68</v>
      </c>
      <c r="G2916" s="464">
        <v>294733641344.50018</v>
      </c>
      <c r="H2916" s="461">
        <v>19112687.267070059</v>
      </c>
      <c r="I2916" s="464">
        <v>568656109486.12744</v>
      </c>
      <c r="J2916" s="462">
        <v>0.43318695350914838</v>
      </c>
      <c r="K2916" s="464">
        <v>44811535564.235641</v>
      </c>
      <c r="L2916" s="464">
        <v>94786419792.533524</v>
      </c>
      <c r="M2916" s="464">
        <v>173629584466.71924</v>
      </c>
      <c r="N2916" s="464">
        <v>85045702273.241135</v>
      </c>
      <c r="O2916" s="464">
        <v>25929.159917123463</v>
      </c>
      <c r="P2916" s="461">
        <v>503184.0057767391</v>
      </c>
      <c r="Q2916" s="461">
        <v>327506.63325005351</v>
      </c>
      <c r="R2916" s="464">
        <v>1221633497248.4795</v>
      </c>
      <c r="S2916" s="462">
        <v>0.57506758917385636</v>
      </c>
      <c r="T2916" s="462">
        <v>0.42847706454015</v>
      </c>
      <c r="U2916" s="461">
        <v>16.272192553916319</v>
      </c>
      <c r="V2916" s="464">
        <v>9371716974897.0801</v>
      </c>
      <c r="W2916" s="460">
        <v>2955.6797420032258</v>
      </c>
      <c r="X2916" s="463">
        <v>4.4667556633006041E-2</v>
      </c>
      <c r="Y2916" s="476">
        <v>2.0000000000000001E-4</v>
      </c>
    </row>
    <row r="2917" spans="1:25" x14ac:dyDescent="0.2">
      <c r="A2917" s="475">
        <f t="shared" si="45"/>
        <v>2913</v>
      </c>
      <c r="B2917" s="462">
        <v>0.35768774394271896</v>
      </c>
      <c r="C2917" s="461">
        <v>4582.5590567525069</v>
      </c>
      <c r="D2917" s="462">
        <v>0.88001083492031895</v>
      </c>
      <c r="E2917" s="462">
        <v>0.49862468128775755</v>
      </c>
      <c r="F2917" s="516">
        <v>2024.55</v>
      </c>
      <c r="G2917" s="464">
        <v>328787426581.54926</v>
      </c>
      <c r="H2917" s="461">
        <v>23853989.886360571</v>
      </c>
      <c r="I2917" s="464">
        <v>556902205454.58569</v>
      </c>
      <c r="J2917" s="462">
        <v>0.24339662501139292</v>
      </c>
      <c r="K2917" s="464">
        <v>24543987227.959522</v>
      </c>
      <c r="L2917" s="464">
        <v>0</v>
      </c>
      <c r="M2917" s="464">
        <v>243844250257.16125</v>
      </c>
      <c r="N2917" s="464">
        <v>76276812210.439957</v>
      </c>
      <c r="O2917" s="464">
        <v>37235.897941708601</v>
      </c>
      <c r="P2917" s="461">
        <v>434882.04007687164</v>
      </c>
      <c r="Q2917" s="461">
        <v>269985.43468089483</v>
      </c>
      <c r="R2917" s="464">
        <v>1267486206326.9629</v>
      </c>
      <c r="S2917" s="462">
        <v>0.51561214635391273</v>
      </c>
      <c r="T2917" s="462">
        <v>0.32463913001926775</v>
      </c>
      <c r="U2917" s="461">
        <v>17.712155579111414</v>
      </c>
      <c r="V2917" s="464">
        <v>7923713859444.624</v>
      </c>
      <c r="W2917" s="460">
        <v>2500.9056733270704</v>
      </c>
      <c r="X2917" s="463">
        <v>4.1665912775212879E-2</v>
      </c>
      <c r="Y2917" s="476">
        <v>2.0000000000000001E-4</v>
      </c>
    </row>
    <row r="2918" spans="1:25" x14ac:dyDescent="0.2">
      <c r="A2918" s="475">
        <f t="shared" si="45"/>
        <v>2914</v>
      </c>
      <c r="B2918" s="462">
        <v>0.57037860508438831</v>
      </c>
      <c r="C2918" s="461">
        <v>8445.362965376331</v>
      </c>
      <c r="D2918" s="462">
        <v>0.95390027076284545</v>
      </c>
      <c r="E2918" s="462">
        <v>0.41899051841092333</v>
      </c>
      <c r="F2918" s="516">
        <v>2026.69</v>
      </c>
      <c r="G2918" s="464">
        <v>180570097659.01111</v>
      </c>
      <c r="H2918" s="461">
        <v>25369178.930137098</v>
      </c>
      <c r="I2918" s="464">
        <v>640081058969.01733</v>
      </c>
      <c r="J2918" s="462">
        <v>0.38677446716144892</v>
      </c>
      <c r="K2918" s="464">
        <v>44232224450.275856</v>
      </c>
      <c r="L2918" s="464">
        <v>104703548861.12807</v>
      </c>
      <c r="M2918" s="464">
        <v>25806534892.822956</v>
      </c>
      <c r="N2918" s="464">
        <v>21608931042.713619</v>
      </c>
      <c r="O2918" s="464">
        <v>24838.947819833938</v>
      </c>
      <c r="P2918" s="461">
        <v>171519.00395814932</v>
      </c>
      <c r="Q2918" s="461">
        <v>90248.988035609509</v>
      </c>
      <c r="R2918" s="464">
        <v>1011856616249.5233</v>
      </c>
      <c r="S2918" s="462">
        <v>0.50684361237159603</v>
      </c>
      <c r="T2918" s="462">
        <v>0.40349131443258701</v>
      </c>
      <c r="U2918" s="461">
        <v>15.538975998607345</v>
      </c>
      <c r="V2918" s="464">
        <v>6859816007190.9971</v>
      </c>
      <c r="W2918" s="460">
        <v>2161.9125426151959</v>
      </c>
      <c r="X2918" s="463">
        <v>4.8213643779026781E-2</v>
      </c>
      <c r="Y2918" s="476">
        <v>2.0000000000000001E-4</v>
      </c>
    </row>
    <row r="2919" spans="1:25" x14ac:dyDescent="0.2">
      <c r="A2919" s="475">
        <f t="shared" si="45"/>
        <v>2915</v>
      </c>
      <c r="B2919" s="462">
        <v>0.5818647389478564</v>
      </c>
      <c r="C2919" s="461">
        <v>5837.490742936734</v>
      </c>
      <c r="D2919" s="462">
        <v>0.89757023388968071</v>
      </c>
      <c r="E2919" s="462">
        <v>0.39939112021339468</v>
      </c>
      <c r="F2919" s="516">
        <v>2026.43</v>
      </c>
      <c r="G2919" s="464">
        <v>187913790133.4108</v>
      </c>
      <c r="H2919" s="461">
        <v>24253770.751653209</v>
      </c>
      <c r="I2919" s="464">
        <v>565659335538.31104</v>
      </c>
      <c r="J2919" s="462">
        <v>0.21593923591455533</v>
      </c>
      <c r="K2919" s="464">
        <v>58415377793.441582</v>
      </c>
      <c r="L2919" s="464">
        <v>131330168425.8304</v>
      </c>
      <c r="M2919" s="464">
        <v>34036139337.14809</v>
      </c>
      <c r="N2919" s="464">
        <v>53607476538.963074</v>
      </c>
      <c r="O2919" s="464">
        <v>33036.566006098401</v>
      </c>
      <c r="P2919" s="461">
        <v>322385.26459336514</v>
      </c>
      <c r="Q2919" s="461">
        <v>183121.06151625537</v>
      </c>
      <c r="R2919" s="464">
        <v>1067665735072.6431</v>
      </c>
      <c r="S2919" s="462">
        <v>0.43809142586806193</v>
      </c>
      <c r="T2919" s="462">
        <v>0.24798532317056726</v>
      </c>
      <c r="U2919" s="461">
        <v>17.028008253911921</v>
      </c>
      <c r="V2919" s="464">
        <v>4924546335034.0664</v>
      </c>
      <c r="W2919" s="460">
        <v>1555.2089369601265</v>
      </c>
      <c r="X2919" s="463">
        <v>4.3423804824522419E-2</v>
      </c>
      <c r="Y2919" s="476">
        <v>2.0000000000000001E-4</v>
      </c>
    </row>
    <row r="2920" spans="1:25" x14ac:dyDescent="0.2">
      <c r="A2920" s="475">
        <f t="shared" si="45"/>
        <v>2916</v>
      </c>
      <c r="B2920" s="462">
        <v>0.51934401162172328</v>
      </c>
      <c r="C2920" s="461">
        <v>4627.2684020151128</v>
      </c>
      <c r="D2920" s="462">
        <v>0.92536119077961176</v>
      </c>
      <c r="E2920" s="462">
        <v>0.34227629258697112</v>
      </c>
      <c r="F2920" s="516">
        <v>2026.1</v>
      </c>
      <c r="G2920" s="464">
        <v>114901349602.46375</v>
      </c>
      <c r="H2920" s="461">
        <v>26991794.855737228</v>
      </c>
      <c r="I2920" s="464">
        <v>630586282776.38184</v>
      </c>
      <c r="J2920" s="462">
        <v>0.37168561634463149</v>
      </c>
      <c r="K2920" s="464">
        <v>6022320309.4901028</v>
      </c>
      <c r="L2920" s="464">
        <v>10196187070.975418</v>
      </c>
      <c r="M2920" s="464">
        <v>76804386200.34726</v>
      </c>
      <c r="N2920" s="464">
        <v>59318510796.310074</v>
      </c>
      <c r="O2920" s="464">
        <v>27308.18445875695</v>
      </c>
      <c r="P2920" s="461">
        <v>412812.10873312014</v>
      </c>
      <c r="Q2920" s="461">
        <v>251580.57224412626</v>
      </c>
      <c r="R2920" s="464">
        <v>948310189386.68066</v>
      </c>
      <c r="S2920" s="462">
        <v>0.47766921239785015</v>
      </c>
      <c r="T2920" s="462">
        <v>0.31990206516174219</v>
      </c>
      <c r="U2920" s="461">
        <v>15.249887874995265</v>
      </c>
      <c r="V2920" s="464">
        <v>5100327761260.4307</v>
      </c>
      <c r="W2920" s="460">
        <v>1607.2189930196007</v>
      </c>
      <c r="X2920" s="463">
        <v>4.8113082283670956E-2</v>
      </c>
      <c r="Y2920" s="476">
        <v>2.0000000000000001E-4</v>
      </c>
    </row>
    <row r="2921" spans="1:25" x14ac:dyDescent="0.2">
      <c r="A2921" s="475">
        <f t="shared" si="45"/>
        <v>2917</v>
      </c>
      <c r="B2921" s="462">
        <v>0.31523918749871965</v>
      </c>
      <c r="C2921" s="461">
        <v>2466.0962542778311</v>
      </c>
      <c r="D2921" s="462">
        <v>0.33511495784118062</v>
      </c>
      <c r="E2921" s="462">
        <v>0.46974539301373841</v>
      </c>
      <c r="F2921" s="516">
        <v>2024.33</v>
      </c>
      <c r="G2921" s="464">
        <v>203108784981.84628</v>
      </c>
      <c r="H2921" s="461">
        <v>5747174.9797899947</v>
      </c>
      <c r="I2921" s="464">
        <v>240267946673.89346</v>
      </c>
      <c r="J2921" s="462">
        <v>0.31523918749871971</v>
      </c>
      <c r="K2921" s="464">
        <v>7353660395.278513</v>
      </c>
      <c r="L2921" s="464">
        <v>0</v>
      </c>
      <c r="M2921" s="464">
        <v>176534844753.00964</v>
      </c>
      <c r="N2921" s="464">
        <v>42938621757.900314</v>
      </c>
      <c r="O2921" s="464">
        <v>30256.521793760436</v>
      </c>
      <c r="P2921" s="461">
        <v>371661.05651957088</v>
      </c>
      <c r="Q2921" s="461">
        <v>193180.28680033819</v>
      </c>
      <c r="R2921" s="464">
        <v>709715808133.14453</v>
      </c>
      <c r="S2921" s="462">
        <v>0.59944060459045301</v>
      </c>
      <c r="T2921" s="462">
        <v>0.36977183043983003</v>
      </c>
      <c r="U2921" s="461">
        <v>17.610007935393778</v>
      </c>
      <c r="V2921" s="464">
        <v>5122871467800.0195</v>
      </c>
      <c r="W2921" s="460">
        <v>1614.4680984939996</v>
      </c>
      <c r="X2921" s="463">
        <v>4.0992049736421621E-2</v>
      </c>
      <c r="Y2921" s="476">
        <v>2.0000000000000001E-4</v>
      </c>
    </row>
    <row r="2922" spans="1:25" x14ac:dyDescent="0.2">
      <c r="A2922" s="475">
        <f t="shared" si="45"/>
        <v>2918</v>
      </c>
      <c r="B2922" s="462">
        <v>0.42660959133845788</v>
      </c>
      <c r="C2922" s="461">
        <v>4761.7061008690553</v>
      </c>
      <c r="D2922" s="462">
        <v>0.65621215845467318</v>
      </c>
      <c r="E2922" s="462">
        <v>0.49005834946871363</v>
      </c>
      <c r="F2922" s="516">
        <v>2025.61</v>
      </c>
      <c r="G2922" s="464">
        <v>116292386555.4973</v>
      </c>
      <c r="H2922" s="461">
        <v>14227456.348546475</v>
      </c>
      <c r="I2922" s="464">
        <v>383303160937.68445</v>
      </c>
      <c r="J2922" s="462">
        <v>0.32198276829210826</v>
      </c>
      <c r="K2922" s="464">
        <v>26239956060.078922</v>
      </c>
      <c r="L2922" s="464">
        <v>48341728656.081253</v>
      </c>
      <c r="M2922" s="464">
        <v>69113771050.064377</v>
      </c>
      <c r="N2922" s="464">
        <v>20564795329.927258</v>
      </c>
      <c r="O2922" s="464">
        <v>22559.347917274732</v>
      </c>
      <c r="P2922" s="461">
        <v>170571.53063313843</v>
      </c>
      <c r="Q2922" s="461">
        <v>77079.470478789604</v>
      </c>
      <c r="R2922" s="464">
        <v>652307329765.58459</v>
      </c>
      <c r="S2922" s="462">
        <v>0.48735206335607795</v>
      </c>
      <c r="T2922" s="462">
        <v>0.31253401375926848</v>
      </c>
      <c r="U2922" s="461">
        <v>16.239161095314785</v>
      </c>
      <c r="V2922" s="464">
        <v>3668282474534.8359</v>
      </c>
      <c r="W2922" s="460">
        <v>1157.9479334870414</v>
      </c>
      <c r="X2922" s="463">
        <v>4.4978941349472078E-2</v>
      </c>
      <c r="Y2922" s="476">
        <v>2.0000000000000001E-4</v>
      </c>
    </row>
    <row r="2923" spans="1:25" x14ac:dyDescent="0.2">
      <c r="A2923" s="475">
        <f t="shared" si="45"/>
        <v>2919</v>
      </c>
      <c r="B2923" s="462">
        <v>0.60923967466286788</v>
      </c>
      <c r="C2923" s="461">
        <v>5405.7249420662483</v>
      </c>
      <c r="D2923" s="462">
        <v>1.1001073699047752</v>
      </c>
      <c r="E2923" s="462">
        <v>0.51883911656346293</v>
      </c>
      <c r="F2923" s="516">
        <v>2023.75</v>
      </c>
      <c r="G2923" s="464">
        <v>689420453987.34277</v>
      </c>
      <c r="H2923" s="461">
        <v>36723513.493231796</v>
      </c>
      <c r="I2923" s="464">
        <v>615470119143.41504</v>
      </c>
      <c r="J2923" s="462">
        <v>0.16021095675818497</v>
      </c>
      <c r="K2923" s="464">
        <v>14456322968.45414</v>
      </c>
      <c r="L2923" s="464">
        <v>0</v>
      </c>
      <c r="M2923" s="464">
        <v>505263252532.81293</v>
      </c>
      <c r="N2923" s="464">
        <v>43417594525.70578</v>
      </c>
      <c r="O2923" s="464">
        <v>15042.43411210291</v>
      </c>
      <c r="P2923" s="461">
        <v>326602.72733564011</v>
      </c>
      <c r="Q2923" s="461">
        <v>181775.89678152261</v>
      </c>
      <c r="R2923" s="464">
        <v>1768217881591.7444</v>
      </c>
      <c r="S2923" s="462">
        <v>0.56107447288035583</v>
      </c>
      <c r="T2923" s="462">
        <v>0.40989644091683552</v>
      </c>
      <c r="U2923" s="461">
        <v>18.674082670100137</v>
      </c>
      <c r="V2923" s="464">
        <v>14548448487281.793</v>
      </c>
      <c r="W2923" s="460">
        <v>4594.4860056237185</v>
      </c>
      <c r="X2923" s="463">
        <v>3.9602543096690528E-2</v>
      </c>
      <c r="Y2923" s="476">
        <v>2.0000000000000001E-4</v>
      </c>
    </row>
    <row r="2924" spans="1:25" x14ac:dyDescent="0.2">
      <c r="A2924" s="475">
        <f t="shared" si="45"/>
        <v>2920</v>
      </c>
      <c r="B2924" s="462">
        <v>0.41540836722704033</v>
      </c>
      <c r="C2924" s="461">
        <v>6254.3515858033579</v>
      </c>
      <c r="D2924" s="462">
        <v>0.61999934222137409</v>
      </c>
      <c r="E2924" s="462">
        <v>0.42847770737922858</v>
      </c>
      <c r="F2924" s="516">
        <v>2024.54</v>
      </c>
      <c r="G2924" s="464">
        <v>154403265688.7211</v>
      </c>
      <c r="H2924" s="461">
        <v>13036713.694085516</v>
      </c>
      <c r="I2924" s="464">
        <v>425888481816.66156</v>
      </c>
      <c r="J2924" s="462">
        <v>0.41540836722704033</v>
      </c>
      <c r="K2924" s="464">
        <v>9124725671.8265858</v>
      </c>
      <c r="L2924" s="464">
        <v>0</v>
      </c>
      <c r="M2924" s="464">
        <v>155833106327.02853</v>
      </c>
      <c r="N2924" s="464">
        <v>44398977156.807434</v>
      </c>
      <c r="O2924" s="464">
        <v>18445.683891777953</v>
      </c>
      <c r="P2924" s="461">
        <v>293403.46182334033</v>
      </c>
      <c r="Q2924" s="461">
        <v>167670.55840044777</v>
      </c>
      <c r="R2924" s="464">
        <v>846053849046.20898</v>
      </c>
      <c r="S2924" s="462">
        <v>0.5743349856806409</v>
      </c>
      <c r="T2924" s="462">
        <v>0.35362571551087241</v>
      </c>
      <c r="U2924" s="461">
        <v>16.042351354455377</v>
      </c>
      <c r="V2924" s="464">
        <v>5313364285030.9053</v>
      </c>
      <c r="W2924" s="460">
        <v>1677.5005808895871</v>
      </c>
      <c r="X2924" s="463">
        <v>4.5436459223853483E-2</v>
      </c>
      <c r="Y2924" s="476">
        <v>2.0000000000000001E-4</v>
      </c>
    </row>
    <row r="2925" spans="1:25" x14ac:dyDescent="0.2">
      <c r="A2925" s="475">
        <f t="shared" si="45"/>
        <v>2921</v>
      </c>
      <c r="B2925" s="462">
        <v>0.36475977416145189</v>
      </c>
      <c r="C2925" s="461">
        <v>2981.1195943031889</v>
      </c>
      <c r="D2925" s="462">
        <v>0.47515391570139603</v>
      </c>
      <c r="E2925" s="462">
        <v>0.47366276049098471</v>
      </c>
      <c r="F2925" s="516">
        <v>2024.17</v>
      </c>
      <c r="G2925" s="464">
        <v>93400697564.42218</v>
      </c>
      <c r="H2925" s="461">
        <v>9331726.8889652323</v>
      </c>
      <c r="I2925" s="464">
        <v>302741843968.97833</v>
      </c>
      <c r="J2925" s="462">
        <v>0.36475977416145189</v>
      </c>
      <c r="K2925" s="464">
        <v>5137379718.269558</v>
      </c>
      <c r="L2925" s="464">
        <v>0</v>
      </c>
      <c r="M2925" s="464">
        <v>104590290664.92963</v>
      </c>
      <c r="N2925" s="464">
        <v>58008083409.042183</v>
      </c>
      <c r="O2925" s="464">
        <v>25204.190353103219</v>
      </c>
      <c r="P2925" s="461">
        <v>422657.105015354</v>
      </c>
      <c r="Q2925" s="461">
        <v>272416.0755228512</v>
      </c>
      <c r="R2925" s="464">
        <v>595075849762.91858</v>
      </c>
      <c r="S2925" s="462">
        <v>0.5168887870432145</v>
      </c>
      <c r="T2925" s="462">
        <v>0.30750407407677632</v>
      </c>
      <c r="U2925" s="461">
        <v>16.035709574309315</v>
      </c>
      <c r="V2925" s="464">
        <v>3317732156342.7026</v>
      </c>
      <c r="W2925" s="460">
        <v>1046.542375207604</v>
      </c>
      <c r="X2925" s="463">
        <v>4.4064595745332016E-2</v>
      </c>
      <c r="Y2925" s="476">
        <v>2.0000000000000001E-4</v>
      </c>
    </row>
    <row r="2926" spans="1:25" x14ac:dyDescent="0.2">
      <c r="A2926" s="475">
        <f t="shared" si="45"/>
        <v>2922</v>
      </c>
      <c r="B2926" s="462">
        <v>0.56898536529696764</v>
      </c>
      <c r="C2926" s="461">
        <v>2246.1785190268793</v>
      </c>
      <c r="D2926" s="462">
        <v>0.66132183484799512</v>
      </c>
      <c r="E2926" s="462">
        <v>0.33375336755479262</v>
      </c>
      <c r="F2926" s="516">
        <v>2024.6</v>
      </c>
      <c r="G2926" s="464">
        <v>176798126764.04297</v>
      </c>
      <c r="H2926" s="461">
        <v>15255807.976644302</v>
      </c>
      <c r="I2926" s="464">
        <v>413434291509.25848</v>
      </c>
      <c r="J2926" s="462">
        <v>0.34094490602736338</v>
      </c>
      <c r="K2926" s="464">
        <v>29797367250.311501</v>
      </c>
      <c r="L2926" s="464">
        <v>47406110217.461678</v>
      </c>
      <c r="M2926" s="464">
        <v>138949883825.0878</v>
      </c>
      <c r="N2926" s="464">
        <v>33023219372.938023</v>
      </c>
      <c r="O2926" s="464">
        <v>28234.156367144351</v>
      </c>
      <c r="P2926" s="461">
        <v>235199.86115184519</v>
      </c>
      <c r="Q2926" s="461">
        <v>123297.6587901529</v>
      </c>
      <c r="R2926" s="464">
        <v>876235103468.13843</v>
      </c>
      <c r="S2926" s="462">
        <v>0.54816632236105989</v>
      </c>
      <c r="T2926" s="462">
        <v>0.317801320484559</v>
      </c>
      <c r="U2926" s="461">
        <v>16.686825713701573</v>
      </c>
      <c r="V2926" s="464">
        <v>5166834092655.2998</v>
      </c>
      <c r="W2926" s="460">
        <v>1630.6202572510383</v>
      </c>
      <c r="X2926" s="463">
        <v>4.3207603059158189E-2</v>
      </c>
      <c r="Y2926" s="476">
        <v>2.0000000000000001E-4</v>
      </c>
    </row>
    <row r="2927" spans="1:25" x14ac:dyDescent="0.2">
      <c r="A2927" s="475">
        <f t="shared" si="45"/>
        <v>2923</v>
      </c>
      <c r="B2927" s="462">
        <v>0.52283958024285027</v>
      </c>
      <c r="C2927" s="461">
        <v>3812.2910874109575</v>
      </c>
      <c r="D2927" s="462">
        <v>0.92958672002100617</v>
      </c>
      <c r="E2927" s="462">
        <v>0.53341560635130991</v>
      </c>
      <c r="F2927" s="516">
        <v>2024.91</v>
      </c>
      <c r="G2927" s="464">
        <v>157717839488.66672</v>
      </c>
      <c r="H2927" s="461">
        <v>27012760.453625858</v>
      </c>
      <c r="I2927" s="464">
        <v>672757324824.19763</v>
      </c>
      <c r="J2927" s="462">
        <v>0.29714973629644581</v>
      </c>
      <c r="K2927" s="464">
        <v>23038381270.593052</v>
      </c>
      <c r="L2927" s="464">
        <v>0</v>
      </c>
      <c r="M2927" s="464">
        <v>222521368333.53281</v>
      </c>
      <c r="N2927" s="464">
        <v>40919851700.429993</v>
      </c>
      <c r="O2927" s="464">
        <v>21096.047317963188</v>
      </c>
      <c r="P2927" s="461">
        <v>268239.38251333864</v>
      </c>
      <c r="Q2927" s="461">
        <v>142159.7315172677</v>
      </c>
      <c r="R2927" s="464">
        <v>1293898991780.1362</v>
      </c>
      <c r="S2927" s="462">
        <v>0.51326072314262983</v>
      </c>
      <c r="T2927" s="462">
        <v>0.24424437868699247</v>
      </c>
      <c r="U2927" s="461">
        <v>15.90617623999878</v>
      </c>
      <c r="V2927" s="464">
        <v>5567559924229.4014</v>
      </c>
      <c r="W2927" s="460">
        <v>1756.8833694386815</v>
      </c>
      <c r="X2927" s="463">
        <v>4.5922332603107893E-2</v>
      </c>
      <c r="Y2927" s="476">
        <v>2.0000000000000001E-4</v>
      </c>
    </row>
    <row r="2928" spans="1:25" x14ac:dyDescent="0.2">
      <c r="A2928" s="475">
        <f t="shared" si="45"/>
        <v>2924</v>
      </c>
      <c r="B2928" s="462">
        <v>0.619552535043565</v>
      </c>
      <c r="C2928" s="461">
        <v>3208.9850079818384</v>
      </c>
      <c r="D2928" s="462">
        <v>0.79859569736770297</v>
      </c>
      <c r="E2928" s="462">
        <v>0.46137796017917365</v>
      </c>
      <c r="F2928" s="516">
        <v>2024.18</v>
      </c>
      <c r="G2928" s="464">
        <v>375937316128.78522</v>
      </c>
      <c r="H2928" s="461">
        <v>20585136.929573223</v>
      </c>
      <c r="I2928" s="464">
        <v>577422058374.96326</v>
      </c>
      <c r="J2928" s="462">
        <v>0.42143921230147563</v>
      </c>
      <c r="K2928" s="464">
        <v>11790192448.730211</v>
      </c>
      <c r="L2928" s="464">
        <v>0</v>
      </c>
      <c r="M2928" s="464">
        <v>281250740601.99585</v>
      </c>
      <c r="N2928" s="464">
        <v>57221795550.969009</v>
      </c>
      <c r="O2928" s="464">
        <v>18812.501808253437</v>
      </c>
      <c r="P2928" s="461">
        <v>377076.08780474903</v>
      </c>
      <c r="Q2928" s="461">
        <v>227290.6772239657</v>
      </c>
      <c r="R2928" s="464">
        <v>1381052366483.5054</v>
      </c>
      <c r="S2928" s="462">
        <v>0.61456799251859306</v>
      </c>
      <c r="T2928" s="462">
        <v>0.42648506703891914</v>
      </c>
      <c r="U2928" s="461">
        <v>16.792602123985006</v>
      </c>
      <c r="V2928" s="464">
        <v>10926685850271.785</v>
      </c>
      <c r="W2928" s="460">
        <v>3447.3781538351677</v>
      </c>
      <c r="X2928" s="463">
        <v>4.3277315916523215E-2</v>
      </c>
      <c r="Y2928" s="476">
        <v>2.0000000000000001E-4</v>
      </c>
    </row>
    <row r="2929" spans="1:25" x14ac:dyDescent="0.2">
      <c r="A2929" s="475">
        <f t="shared" si="45"/>
        <v>2925</v>
      </c>
      <c r="B2929" s="462">
        <v>0.55865059224781721</v>
      </c>
      <c r="C2929" s="461">
        <v>1921.081888487111</v>
      </c>
      <c r="D2929" s="462">
        <v>0.65926916538941494</v>
      </c>
      <c r="E2929" s="462">
        <v>0.61291335995991714</v>
      </c>
      <c r="F2929" s="516">
        <v>2023.75</v>
      </c>
      <c r="G2929" s="464">
        <v>323232418766.58911</v>
      </c>
      <c r="H2929" s="461">
        <v>15492971.387020854</v>
      </c>
      <c r="I2929" s="464">
        <v>438304583363.97064</v>
      </c>
      <c r="J2929" s="462">
        <v>0.28012150598524854</v>
      </c>
      <c r="K2929" s="464">
        <v>12095582157.595289</v>
      </c>
      <c r="L2929" s="464">
        <v>0</v>
      </c>
      <c r="M2929" s="464">
        <v>331458219526.90698</v>
      </c>
      <c r="N2929" s="464">
        <v>37105784762.894302</v>
      </c>
      <c r="O2929" s="464">
        <v>37553.578543385745</v>
      </c>
      <c r="P2929" s="461">
        <v>226570.82280286157</v>
      </c>
      <c r="Q2929" s="461">
        <v>117022.87842564713</v>
      </c>
      <c r="R2929" s="464">
        <v>1117803446724.2522</v>
      </c>
      <c r="S2929" s="462">
        <v>0.57328206382130409</v>
      </c>
      <c r="T2929" s="462">
        <v>0.37288306739153843</v>
      </c>
      <c r="U2929" s="461">
        <v>17.62007027155893</v>
      </c>
      <c r="V2929" s="464">
        <v>8090624655882.876</v>
      </c>
      <c r="W2929" s="460">
        <v>2552.9154005497453</v>
      </c>
      <c r="X2929" s="463">
        <v>4.1289303019138267E-2</v>
      </c>
      <c r="Y2929" s="476">
        <v>2.0000000000000001E-4</v>
      </c>
    </row>
    <row r="2930" spans="1:25" x14ac:dyDescent="0.2">
      <c r="A2930" s="475">
        <f t="shared" si="45"/>
        <v>2926</v>
      </c>
      <c r="B2930" s="462">
        <v>0.3746792164524243</v>
      </c>
      <c r="C2930" s="461">
        <v>1500</v>
      </c>
      <c r="D2930" s="462">
        <v>0.46175826364137407</v>
      </c>
      <c r="E2930" s="462">
        <v>0.37653171661662166</v>
      </c>
      <c r="F2930" s="516">
        <v>2024.15</v>
      </c>
      <c r="G2930" s="464">
        <v>75692790555.773605</v>
      </c>
      <c r="H2930" s="461">
        <v>9136408.6250342745</v>
      </c>
      <c r="I2930" s="464">
        <v>316442066137.00812</v>
      </c>
      <c r="J2930" s="462">
        <v>0.3746792164524243</v>
      </c>
      <c r="K2930" s="464">
        <v>6787988630.2947445</v>
      </c>
      <c r="L2930" s="464">
        <v>0</v>
      </c>
      <c r="M2930" s="464">
        <v>96361822729.816193</v>
      </c>
      <c r="N2930" s="464">
        <v>116804711529.78691</v>
      </c>
      <c r="O2930" s="464">
        <v>37269.743919343091</v>
      </c>
      <c r="P2930" s="461">
        <v>763092.63315797877</v>
      </c>
      <c r="Q2930" s="461">
        <v>463260.2663328225</v>
      </c>
      <c r="R2930" s="464">
        <v>648179915238.29346</v>
      </c>
      <c r="S2930" s="462">
        <v>0.48582419412333866</v>
      </c>
      <c r="T2930" s="462">
        <v>0.29046338272037192</v>
      </c>
      <c r="U2930" s="461">
        <v>15.361345679754763</v>
      </c>
      <c r="V2930" s="464">
        <v>3308659443750.127</v>
      </c>
      <c r="W2930" s="460">
        <v>1044.1094713745931</v>
      </c>
      <c r="X2930" s="463">
        <v>4.5702797202466686E-2</v>
      </c>
      <c r="Y2930" s="476">
        <v>2.0000000000000001E-4</v>
      </c>
    </row>
    <row r="2931" spans="1:25" x14ac:dyDescent="0.2">
      <c r="A2931" s="475">
        <f t="shared" si="45"/>
        <v>2927</v>
      </c>
      <c r="B2931" s="462">
        <v>0.49377094192078902</v>
      </c>
      <c r="C2931" s="461">
        <v>3835.6105500138747</v>
      </c>
      <c r="D2931" s="462">
        <v>1.0158255570402503</v>
      </c>
      <c r="E2931" s="462">
        <v>0.58266007836749922</v>
      </c>
      <c r="F2931" s="516">
        <v>2026.33</v>
      </c>
      <c r="G2931" s="464">
        <v>160940110878.86777</v>
      </c>
      <c r="H2931" s="461">
        <v>32057270.576527961</v>
      </c>
      <c r="I2931" s="464">
        <v>619977428475.00574</v>
      </c>
      <c r="J2931" s="462">
        <v>0.18791816834087438</v>
      </c>
      <c r="K2931" s="464">
        <v>28629352278.402679</v>
      </c>
      <c r="L2931" s="464">
        <v>85802452766.763885</v>
      </c>
      <c r="M2931" s="464">
        <v>43408230465.846878</v>
      </c>
      <c r="N2931" s="464">
        <v>45374391553.969521</v>
      </c>
      <c r="O2931" s="464">
        <v>31164.3357055667</v>
      </c>
      <c r="P2931" s="461">
        <v>311039.74631600839</v>
      </c>
      <c r="Q2931" s="461">
        <v>172001.33665956903</v>
      </c>
      <c r="R2931" s="464">
        <v>997960358487.28381</v>
      </c>
      <c r="S2931" s="462">
        <v>0.38222055008793504</v>
      </c>
      <c r="T2931" s="462">
        <v>0.2419559688014504</v>
      </c>
      <c r="U2931" s="461">
        <v>16.847540903511195</v>
      </c>
      <c r="V2931" s="464">
        <v>4504907648194.7197</v>
      </c>
      <c r="W2931" s="460">
        <v>1421.7278762247265</v>
      </c>
      <c r="X2931" s="463">
        <v>4.3289747714579517E-2</v>
      </c>
      <c r="Y2931" s="476">
        <v>2.0000000000000001E-4</v>
      </c>
    </row>
    <row r="2932" spans="1:25" x14ac:dyDescent="0.2">
      <c r="A2932" s="475">
        <f t="shared" si="45"/>
        <v>2928</v>
      </c>
      <c r="B2932" s="462">
        <v>0.42423289614204335</v>
      </c>
      <c r="C2932" s="461">
        <v>1500</v>
      </c>
      <c r="D2932" s="462">
        <v>0.51182251244003552</v>
      </c>
      <c r="E2932" s="462">
        <v>0.69095638310304697</v>
      </c>
      <c r="F2932" s="516">
        <v>2025.02</v>
      </c>
      <c r="G2932" s="464">
        <v>153066391005.41199</v>
      </c>
      <c r="H2932" s="461">
        <v>10612793.980212143</v>
      </c>
      <c r="I2932" s="464">
        <v>320765351961.14484</v>
      </c>
      <c r="J2932" s="462">
        <v>0.39584989145532079</v>
      </c>
      <c r="K2932" s="464">
        <v>45423342290.761536</v>
      </c>
      <c r="L2932" s="464">
        <v>101691887728.81639</v>
      </c>
      <c r="M2932" s="464">
        <v>92476792689.776978</v>
      </c>
      <c r="N2932" s="464">
        <v>74704961477.306549</v>
      </c>
      <c r="O2932" s="464">
        <v>23906.259113739205</v>
      </c>
      <c r="P2932" s="461">
        <v>523381.55787860125</v>
      </c>
      <c r="Q2932" s="461">
        <v>291223.85484999779</v>
      </c>
      <c r="R2932" s="464">
        <v>780003420573.30505</v>
      </c>
      <c r="S2932" s="462">
        <v>0.56503873708203767</v>
      </c>
      <c r="T2932" s="462">
        <v>0.35922153519769418</v>
      </c>
      <c r="U2932" s="461">
        <v>15.98381658836791</v>
      </c>
      <c r="V2932" s="464">
        <v>4977325592941.5859</v>
      </c>
      <c r="W2932" s="460">
        <v>1570.2648762573608</v>
      </c>
      <c r="X2932" s="463">
        <v>4.5246614856214958E-2</v>
      </c>
      <c r="Y2932" s="476">
        <v>2.0000000000000001E-4</v>
      </c>
    </row>
    <row r="2933" spans="1:25" x14ac:dyDescent="0.2">
      <c r="A2933" s="475">
        <f t="shared" si="45"/>
        <v>2929</v>
      </c>
      <c r="B2933" s="462">
        <v>0.66242160893809021</v>
      </c>
      <c r="C2933" s="461">
        <v>4508.9820618186577</v>
      </c>
      <c r="D2933" s="462">
        <v>0.58195718103004346</v>
      </c>
      <c r="E2933" s="462">
        <v>0.48567183664113472</v>
      </c>
      <c r="F2933" s="516">
        <v>2024.97</v>
      </c>
      <c r="G2933" s="464">
        <v>585123100947.59705</v>
      </c>
      <c r="H2933" s="461">
        <v>12289036.17741807</v>
      </c>
      <c r="I2933" s="464">
        <v>307183413673.47736</v>
      </c>
      <c r="J2933" s="462">
        <v>0.2820235306445269</v>
      </c>
      <c r="K2933" s="464">
        <v>3711524713.8329549</v>
      </c>
      <c r="L2933" s="464">
        <v>0</v>
      </c>
      <c r="M2933" s="464">
        <v>417186753953.65778</v>
      </c>
      <c r="N2933" s="464">
        <v>83066104169.934937</v>
      </c>
      <c r="O2933" s="464">
        <v>29032.358360674065</v>
      </c>
      <c r="P2933" s="461">
        <v>496597.86241745175</v>
      </c>
      <c r="Q2933" s="461">
        <v>328092.45290426566</v>
      </c>
      <c r="R2933" s="464">
        <v>1365321127908.1001</v>
      </c>
      <c r="S2933" s="462">
        <v>0.64697817570494576</v>
      </c>
      <c r="T2933" s="462">
        <v>0.47764816691500062</v>
      </c>
      <c r="U2933" s="461">
        <v>18.376617254919669</v>
      </c>
      <c r="V2933" s="464">
        <v>13039226545784.982</v>
      </c>
      <c r="W2933" s="460">
        <v>4114.0684082685566</v>
      </c>
      <c r="X2933" s="463">
        <v>4.0134490214484092E-2</v>
      </c>
      <c r="Y2933" s="476">
        <v>2.0000000000000001E-4</v>
      </c>
    </row>
    <row r="2934" spans="1:25" x14ac:dyDescent="0.2">
      <c r="A2934" s="475">
        <f t="shared" si="45"/>
        <v>2930</v>
      </c>
      <c r="B2934" s="462">
        <v>0.41794470682335061</v>
      </c>
      <c r="C2934" s="461">
        <v>1587.3238444103372</v>
      </c>
      <c r="D2934" s="462">
        <v>1.2569649808594701</v>
      </c>
      <c r="E2934" s="462">
        <v>0.54962180001587591</v>
      </c>
      <c r="F2934" s="516">
        <v>2025.57</v>
      </c>
      <c r="G2934" s="464">
        <v>303883864830.7912</v>
      </c>
      <c r="H2934" s="461">
        <v>53418586.67113883</v>
      </c>
      <c r="I2934" s="464">
        <v>891046682894.39404</v>
      </c>
      <c r="J2934" s="462">
        <v>9.3314530279108965E-2</v>
      </c>
      <c r="K2934" s="464">
        <v>32434513596.56237</v>
      </c>
      <c r="L2934" s="464">
        <v>3083674668.8424001</v>
      </c>
      <c r="M2934" s="464">
        <v>198183657109.79294</v>
      </c>
      <c r="N2934" s="464">
        <v>136469951140.44279</v>
      </c>
      <c r="O2934" s="464">
        <v>32718.793641746757</v>
      </c>
      <c r="P2934" s="461">
        <v>718912.08384380385</v>
      </c>
      <c r="Q2934" s="461">
        <v>483943.07542655722</v>
      </c>
      <c r="R2934" s="464">
        <v>1690413348518.512</v>
      </c>
      <c r="S2934" s="462">
        <v>0.37616578637368003</v>
      </c>
      <c r="T2934" s="462">
        <v>0.1857135346940795</v>
      </c>
      <c r="U2934" s="461">
        <v>19.205865490051082</v>
      </c>
      <c r="V2934" s="464">
        <v>6672176132898.1738</v>
      </c>
      <c r="W2934" s="460">
        <v>2106.7365262756093</v>
      </c>
      <c r="X2934" s="463">
        <v>3.8019249352071516E-2</v>
      </c>
      <c r="Y2934" s="476">
        <v>2.0000000000000001E-4</v>
      </c>
    </row>
    <row r="2935" spans="1:25" x14ac:dyDescent="0.2">
      <c r="A2935" s="475">
        <f t="shared" si="45"/>
        <v>2931</v>
      </c>
      <c r="B2935" s="462">
        <v>0.63605018524700552</v>
      </c>
      <c r="C2935" s="461">
        <v>2468.007780106167</v>
      </c>
      <c r="D2935" s="462">
        <v>0.77853768797954415</v>
      </c>
      <c r="E2935" s="462">
        <v>0.39657670835901632</v>
      </c>
      <c r="F2935" s="516">
        <v>2025.38</v>
      </c>
      <c r="G2935" s="464">
        <v>253543156715.37439</v>
      </c>
      <c r="H2935" s="461">
        <v>19973603.553985223</v>
      </c>
      <c r="I2935" s="464">
        <v>433464199954.31146</v>
      </c>
      <c r="J2935" s="462">
        <v>0.32464500318041378</v>
      </c>
      <c r="K2935" s="464">
        <v>14594686120.028292</v>
      </c>
      <c r="L2935" s="464">
        <v>17558232525.846066</v>
      </c>
      <c r="M2935" s="464">
        <v>119642238306.39735</v>
      </c>
      <c r="N2935" s="464">
        <v>33194172034.945164</v>
      </c>
      <c r="O2935" s="464">
        <v>24911.231890336261</v>
      </c>
      <c r="P2935" s="461">
        <v>272888.20761397196</v>
      </c>
      <c r="Q2935" s="461">
        <v>148707.0288901795</v>
      </c>
      <c r="R2935" s="464">
        <v>949036121911.18567</v>
      </c>
      <c r="S2935" s="462">
        <v>0.55825676788986656</v>
      </c>
      <c r="T2935" s="462">
        <v>0.37640248713350216</v>
      </c>
      <c r="U2935" s="461">
        <v>17.206994444093045</v>
      </c>
      <c r="V2935" s="464">
        <v>6704565607578.5928</v>
      </c>
      <c r="W2935" s="460">
        <v>2116.2053872027541</v>
      </c>
      <c r="X2935" s="463">
        <v>4.2691012354424941E-2</v>
      </c>
      <c r="Y2935" s="476">
        <v>2.0000000000000001E-4</v>
      </c>
    </row>
    <row r="2936" spans="1:25" x14ac:dyDescent="0.2">
      <c r="A2936" s="475">
        <f t="shared" si="45"/>
        <v>2932</v>
      </c>
      <c r="B2936" s="462">
        <v>0.62351726027289844</v>
      </c>
      <c r="C2936" s="461">
        <v>8556.1406160744627</v>
      </c>
      <c r="D2936" s="462">
        <v>1.0087074929245192</v>
      </c>
      <c r="E2936" s="462">
        <v>0.4672646299258823</v>
      </c>
      <c r="F2936" s="516">
        <v>2025.1</v>
      </c>
      <c r="G2936" s="464">
        <v>93293315639.359283</v>
      </c>
      <c r="H2936" s="461">
        <v>25027170.339356311</v>
      </c>
      <c r="I2936" s="464">
        <v>721253829484.33337</v>
      </c>
      <c r="J2936" s="462">
        <v>0.44410300810779613</v>
      </c>
      <c r="K2936" s="464">
        <v>22396318947.478699</v>
      </c>
      <c r="L2936" s="464">
        <v>12517316043.305595</v>
      </c>
      <c r="M2936" s="464">
        <v>93200914194.4151</v>
      </c>
      <c r="N2936" s="464">
        <v>20776711818.001186</v>
      </c>
      <c r="O2936" s="464">
        <v>32455.461132175205</v>
      </c>
      <c r="P2936" s="461">
        <v>164873.03306799365</v>
      </c>
      <c r="Q2936" s="461">
        <v>83688.261040331476</v>
      </c>
      <c r="R2936" s="464">
        <v>1073614368413.4358</v>
      </c>
      <c r="S2936" s="462">
        <v>0.54483267818022629</v>
      </c>
      <c r="T2936" s="462">
        <v>0.34204408437852668</v>
      </c>
      <c r="U2936" s="461">
        <v>14.412672461453885</v>
      </c>
      <c r="V2936" s="464">
        <v>5843852362807.7627</v>
      </c>
      <c r="W2936" s="460">
        <v>1844.9651536024367</v>
      </c>
      <c r="X2936" s="463">
        <v>5.0727274976616998E-2</v>
      </c>
      <c r="Y2936" s="476">
        <v>2.0000000000000001E-4</v>
      </c>
    </row>
    <row r="2937" spans="1:25" x14ac:dyDescent="0.2">
      <c r="A2937" s="475">
        <f t="shared" si="45"/>
        <v>2933</v>
      </c>
      <c r="B2937" s="462">
        <v>0.33042951110781327</v>
      </c>
      <c r="C2937" s="461">
        <v>8222.4006191491262</v>
      </c>
      <c r="D2937" s="462">
        <v>0.86838869992050716</v>
      </c>
      <c r="E2937" s="462">
        <v>0.54861890648034717</v>
      </c>
      <c r="F2937" s="516">
        <v>2025.49</v>
      </c>
      <c r="G2937" s="464">
        <v>224984623671.24585</v>
      </c>
      <c r="H2937" s="461">
        <v>21661083.963280547</v>
      </c>
      <c r="I2937" s="464">
        <v>532817972336.22272</v>
      </c>
      <c r="J2937" s="462">
        <v>0.33042951110781327</v>
      </c>
      <c r="K2937" s="464">
        <v>8581293997.6163244</v>
      </c>
      <c r="L2937" s="464">
        <v>0</v>
      </c>
      <c r="M2937" s="464">
        <v>125166973744.75233</v>
      </c>
      <c r="N2937" s="464">
        <v>8063493062.1900959</v>
      </c>
      <c r="O2937" s="464">
        <v>21732.474530422263</v>
      </c>
      <c r="P2937" s="461">
        <v>101465.4375</v>
      </c>
      <c r="Q2937" s="461">
        <v>33113.8125</v>
      </c>
      <c r="R2937" s="464">
        <v>1022049871137.0435</v>
      </c>
      <c r="S2937" s="462">
        <v>0.54743703170592106</v>
      </c>
      <c r="T2937" s="462">
        <v>0.37221780138876043</v>
      </c>
      <c r="U2937" s="461">
        <v>16.520464128014968</v>
      </c>
      <c r="V2937" s="464">
        <v>6775322375736.1416</v>
      </c>
      <c r="W2937" s="460">
        <v>2138.3719680636168</v>
      </c>
      <c r="X2937" s="463">
        <v>4.4470279759645938E-2</v>
      </c>
      <c r="Y2937" s="476">
        <v>2.0000000000000001E-4</v>
      </c>
    </row>
    <row r="2938" spans="1:25" x14ac:dyDescent="0.2">
      <c r="A2938" s="475">
        <f t="shared" si="45"/>
        <v>2934</v>
      </c>
      <c r="B2938" s="462">
        <v>0.30287383912598087</v>
      </c>
      <c r="C2938" s="461">
        <v>5922.9867216075872</v>
      </c>
      <c r="D2938" s="462">
        <v>0.64768171458206647</v>
      </c>
      <c r="E2938" s="462">
        <v>0.27795607877876516</v>
      </c>
      <c r="F2938" s="516">
        <v>2025.7</v>
      </c>
      <c r="G2938" s="464">
        <v>78445187939.401138</v>
      </c>
      <c r="H2938" s="461">
        <v>14041511.593527295</v>
      </c>
      <c r="I2938" s="464">
        <v>472149893518.17053</v>
      </c>
      <c r="J2938" s="462">
        <v>0.30287383912598087</v>
      </c>
      <c r="K2938" s="464">
        <v>39543418790.089195</v>
      </c>
      <c r="L2938" s="464">
        <v>77966519274.436234</v>
      </c>
      <c r="M2938" s="464">
        <v>44359549184.772003</v>
      </c>
      <c r="N2938" s="464">
        <v>19384047766.286091</v>
      </c>
      <c r="O2938" s="464">
        <v>35023.770424888578</v>
      </c>
      <c r="P2938" s="461">
        <v>169618.50932218164</v>
      </c>
      <c r="Q2938" s="461">
        <v>76552.678448906809</v>
      </c>
      <c r="R2938" s="464">
        <v>716915921030.30359</v>
      </c>
      <c r="S2938" s="462">
        <v>0.43689663468259998</v>
      </c>
      <c r="T2938" s="462">
        <v>0.2848452734404569</v>
      </c>
      <c r="U2938" s="461">
        <v>15.058094650964147</v>
      </c>
      <c r="V2938" s="464">
        <v>3446944821849.1641</v>
      </c>
      <c r="W2938" s="460">
        <v>1087.8815945950555</v>
      </c>
      <c r="X2938" s="463">
        <v>4.7695808909272427E-2</v>
      </c>
      <c r="Y2938" s="476">
        <v>2.0000000000000001E-4</v>
      </c>
    </row>
    <row r="2939" spans="1:25" x14ac:dyDescent="0.2">
      <c r="A2939" s="475">
        <f t="shared" si="45"/>
        <v>2935</v>
      </c>
      <c r="B2939" s="462">
        <v>0.4109384297177453</v>
      </c>
      <c r="C2939" s="461">
        <v>1500</v>
      </c>
      <c r="D2939" s="462">
        <v>0.54751232302636199</v>
      </c>
      <c r="E2939" s="462">
        <v>0.51128434562249614</v>
      </c>
      <c r="F2939" s="516">
        <v>2023.81</v>
      </c>
      <c r="G2939" s="464">
        <v>314233638718.99005</v>
      </c>
      <c r="H2939" s="461">
        <v>11827888.389672274</v>
      </c>
      <c r="I2939" s="464">
        <v>332969580575.08594</v>
      </c>
      <c r="J2939" s="462">
        <v>0.37882462815869145</v>
      </c>
      <c r="K2939" s="464">
        <v>3014971146.7100005</v>
      </c>
      <c r="L2939" s="464">
        <v>0</v>
      </c>
      <c r="M2939" s="464">
        <v>208545685957.49509</v>
      </c>
      <c r="N2939" s="464">
        <v>13184215293.105993</v>
      </c>
      <c r="O2939" s="464">
        <v>36021.863439227964</v>
      </c>
      <c r="P2939" s="461">
        <v>132874.1981182083</v>
      </c>
      <c r="Q2939" s="461">
        <v>52937.210122315038</v>
      </c>
      <c r="R2939" s="464">
        <v>782990100239.61755</v>
      </c>
      <c r="S2939" s="462">
        <v>0.61010190842789702</v>
      </c>
      <c r="T2939" s="462">
        <v>0.50300153159738781</v>
      </c>
      <c r="U2939" s="461">
        <v>17.775955927958677</v>
      </c>
      <c r="V2939" s="464">
        <v>7834193343004.626</v>
      </c>
      <c r="W2939" s="460">
        <v>2471.1088451409778</v>
      </c>
      <c r="X2939" s="463">
        <v>4.0301856223689501E-2</v>
      </c>
      <c r="Y2939" s="476">
        <v>2.0000000000000001E-4</v>
      </c>
    </row>
    <row r="2940" spans="1:25" x14ac:dyDescent="0.2">
      <c r="A2940" s="475">
        <f t="shared" si="45"/>
        <v>2936</v>
      </c>
      <c r="B2940" s="462">
        <v>0.47863159586770204</v>
      </c>
      <c r="C2940" s="461">
        <v>7597.2103928717424</v>
      </c>
      <c r="D2940" s="462">
        <v>1.0551708836658809</v>
      </c>
      <c r="E2940" s="462">
        <v>0.47480806922099023</v>
      </c>
      <c r="F2940" s="516">
        <v>2023.75</v>
      </c>
      <c r="G2940" s="464">
        <v>167065762004.62961</v>
      </c>
      <c r="H2940" s="461">
        <v>26544645.699355178</v>
      </c>
      <c r="I2940" s="464">
        <v>576179310963.33972</v>
      </c>
      <c r="J2940" s="462">
        <v>0.18038019022406593</v>
      </c>
      <c r="K2940" s="464">
        <v>17914579285.8661</v>
      </c>
      <c r="L2940" s="464">
        <v>0</v>
      </c>
      <c r="M2940" s="464">
        <v>251221469765.09509</v>
      </c>
      <c r="N2940" s="464">
        <v>3871082963.487165</v>
      </c>
      <c r="O2940" s="464">
        <v>12752.176042044975</v>
      </c>
      <c r="P2940" s="461">
        <v>75518.491000234091</v>
      </c>
      <c r="Q2940" s="461">
        <v>13442.872750058521</v>
      </c>
      <c r="R2940" s="464">
        <v>1158120271145.0371</v>
      </c>
      <c r="S2940" s="462">
        <v>0.48493823321127649</v>
      </c>
      <c r="T2940" s="462">
        <v>0.18241061032875122</v>
      </c>
      <c r="U2940" s="461">
        <v>17.622165750306625</v>
      </c>
      <c r="V2940" s="464">
        <v>4006111246192.1167</v>
      </c>
      <c r="W2940" s="460">
        <v>1264.2641992422557</v>
      </c>
      <c r="X2940" s="463">
        <v>4.2772832456529658E-2</v>
      </c>
      <c r="Y2940" s="476">
        <v>2.0000000000000001E-4</v>
      </c>
    </row>
    <row r="2941" spans="1:25" x14ac:dyDescent="0.2">
      <c r="A2941" s="475">
        <f t="shared" si="45"/>
        <v>2937</v>
      </c>
      <c r="B2941" s="462">
        <v>0.49527734092202086</v>
      </c>
      <c r="C2941" s="461">
        <v>7742.4095633145589</v>
      </c>
      <c r="D2941" s="462">
        <v>1.1452790341167109</v>
      </c>
      <c r="E2941" s="462">
        <v>0.54543299605203766</v>
      </c>
      <c r="F2941" s="516">
        <v>2025.21</v>
      </c>
      <c r="G2941" s="464">
        <v>221671114549.72421</v>
      </c>
      <c r="H2941" s="461">
        <v>35610966.417723432</v>
      </c>
      <c r="I2941" s="464">
        <v>809200238918.11047</v>
      </c>
      <c r="J2941" s="462">
        <v>0.33277622832120335</v>
      </c>
      <c r="K2941" s="464">
        <v>16710321950.650707</v>
      </c>
      <c r="L2941" s="464">
        <v>19482678961.51445</v>
      </c>
      <c r="M2941" s="464">
        <v>122908285727.97868</v>
      </c>
      <c r="N2941" s="464">
        <v>18823487855.961483</v>
      </c>
      <c r="O2941" s="464">
        <v>42040.632704235781</v>
      </c>
      <c r="P2941" s="461">
        <v>156715.66568149568</v>
      </c>
      <c r="Q2941" s="461">
        <v>74558.683742996567</v>
      </c>
      <c r="R2941" s="464">
        <v>1274631268648.0281</v>
      </c>
      <c r="S2941" s="462">
        <v>0.49047207870752413</v>
      </c>
      <c r="T2941" s="462">
        <v>0.32032688853222563</v>
      </c>
      <c r="U2941" s="461">
        <v>16.206817240701266</v>
      </c>
      <c r="V2941" s="464">
        <v>7109121254750.3164</v>
      </c>
      <c r="W2941" s="460">
        <v>2237.8620967684037</v>
      </c>
      <c r="X2941" s="463">
        <v>4.588627461018794E-2</v>
      </c>
      <c r="Y2941" s="476">
        <v>2.0000000000000001E-4</v>
      </c>
    </row>
    <row r="2942" spans="1:25" x14ac:dyDescent="0.2">
      <c r="A2942" s="475">
        <f t="shared" si="45"/>
        <v>2938</v>
      </c>
      <c r="B2942" s="462">
        <v>0.6230453188371472</v>
      </c>
      <c r="C2942" s="461">
        <v>1919.4082060893898</v>
      </c>
      <c r="D2942" s="462">
        <v>0.65511326889495802</v>
      </c>
      <c r="E2942" s="462">
        <v>0.61558254985724969</v>
      </c>
      <c r="F2942" s="516">
        <v>2024.4</v>
      </c>
      <c r="G2942" s="464">
        <v>193752942405.24796</v>
      </c>
      <c r="H2942" s="461">
        <v>15033543.307242716</v>
      </c>
      <c r="I2942" s="464">
        <v>312498466225.38739</v>
      </c>
      <c r="J2942" s="462">
        <v>0.22662410239958464</v>
      </c>
      <c r="K2942" s="464">
        <v>1843013524.593621</v>
      </c>
      <c r="L2942" s="464">
        <v>0</v>
      </c>
      <c r="M2942" s="464">
        <v>255922142247.33411</v>
      </c>
      <c r="N2942" s="464">
        <v>30044392624.854961</v>
      </c>
      <c r="O2942" s="464">
        <v>22516.400274434316</v>
      </c>
      <c r="P2942" s="461">
        <v>241534.16875642128</v>
      </c>
      <c r="Q2942" s="461">
        <v>128082.13922758577</v>
      </c>
      <c r="R2942" s="464">
        <v>968623993637.79431</v>
      </c>
      <c r="S2942" s="462">
        <v>0.59583999885595462</v>
      </c>
      <c r="T2942" s="462">
        <v>0.25149502507060872</v>
      </c>
      <c r="U2942" s="461">
        <v>17.762637362778111</v>
      </c>
      <c r="V2942" s="464">
        <v>4743712832287.748</v>
      </c>
      <c r="W2942" s="460">
        <v>1497.5106594498857</v>
      </c>
      <c r="X2942" s="463">
        <v>4.1314134762494049E-2</v>
      </c>
      <c r="Y2942" s="476">
        <v>2.0000000000000001E-4</v>
      </c>
    </row>
    <row r="2943" spans="1:25" x14ac:dyDescent="0.2">
      <c r="A2943" s="475">
        <f t="shared" si="45"/>
        <v>2939</v>
      </c>
      <c r="B2943" s="462">
        <v>0.50065070781901266</v>
      </c>
      <c r="C2943" s="461">
        <v>1500</v>
      </c>
      <c r="D2943" s="462">
        <v>0.71346806891198489</v>
      </c>
      <c r="E2943" s="462">
        <v>0.42799841541681194</v>
      </c>
      <c r="F2943" s="516">
        <v>2023.75</v>
      </c>
      <c r="G2943" s="464">
        <v>536375810645.90845</v>
      </c>
      <c r="H2943" s="461">
        <v>18226304.969404645</v>
      </c>
      <c r="I2943" s="464">
        <v>482147289178.31616</v>
      </c>
      <c r="J2943" s="462">
        <v>0.37892564598476497</v>
      </c>
      <c r="K2943" s="464">
        <v>17239761297.986961</v>
      </c>
      <c r="L2943" s="464">
        <v>0</v>
      </c>
      <c r="M2943" s="464">
        <v>621774212862.81372</v>
      </c>
      <c r="N2943" s="464">
        <v>8391920949.4257231</v>
      </c>
      <c r="O2943" s="464">
        <v>36641.513653691574</v>
      </c>
      <c r="P2943" s="461">
        <v>101465.4375</v>
      </c>
      <c r="Q2943" s="461">
        <v>33113.8125</v>
      </c>
      <c r="R2943" s="464">
        <v>1706603932788.9768</v>
      </c>
      <c r="S2943" s="462">
        <v>0.67599215396858892</v>
      </c>
      <c r="T2943" s="462">
        <v>0.3910435164886758</v>
      </c>
      <c r="U2943" s="461">
        <v>17.778196527841644</v>
      </c>
      <c r="V2943" s="464">
        <v>13143501027727.617</v>
      </c>
      <c r="W2943" s="460">
        <v>4143.6944931117305</v>
      </c>
      <c r="X2943" s="463">
        <v>4.0611786374402742E-2</v>
      </c>
      <c r="Y2943" s="476">
        <v>2.0000000000000001E-4</v>
      </c>
    </row>
    <row r="2944" spans="1:25" x14ac:dyDescent="0.2">
      <c r="A2944" s="475">
        <f t="shared" si="45"/>
        <v>2940</v>
      </c>
      <c r="B2944" s="462">
        <v>0.49512573969166729</v>
      </c>
      <c r="C2944" s="461">
        <v>5757.9865853373067</v>
      </c>
      <c r="D2944" s="462">
        <v>0.80072681913773769</v>
      </c>
      <c r="E2944" s="462">
        <v>0.7</v>
      </c>
      <c r="F2944" s="516">
        <v>2025.86</v>
      </c>
      <c r="G2944" s="464">
        <v>244582107666.88663</v>
      </c>
      <c r="H2944" s="461">
        <v>19972753.985844333</v>
      </c>
      <c r="I2944" s="464">
        <v>406539524444.39935</v>
      </c>
      <c r="J2944" s="462">
        <v>0.16162153420877312</v>
      </c>
      <c r="K2944" s="464">
        <v>5670861779.2812977</v>
      </c>
      <c r="L2944" s="464">
        <v>0</v>
      </c>
      <c r="M2944" s="464">
        <v>105782931422.38434</v>
      </c>
      <c r="N2944" s="464">
        <v>48742502565.188393</v>
      </c>
      <c r="O2944" s="464">
        <v>28744.236826199973</v>
      </c>
      <c r="P2944" s="461">
        <v>324234.3678293816</v>
      </c>
      <c r="Q2944" s="461">
        <v>186774.04956801308</v>
      </c>
      <c r="R2944" s="464">
        <v>890155565029.58191</v>
      </c>
      <c r="S2944" s="462">
        <v>0.475080935973624</v>
      </c>
      <c r="T2944" s="462">
        <v>0.29979183459541048</v>
      </c>
      <c r="U2944" s="461">
        <v>18.466590203477665</v>
      </c>
      <c r="V2944" s="464">
        <v>5327155882882.0518</v>
      </c>
      <c r="W2944" s="460">
        <v>1682.0999249606289</v>
      </c>
      <c r="X2944" s="463">
        <v>4.0281602925980271E-2</v>
      </c>
      <c r="Y2944" s="476">
        <v>2.0000000000000001E-4</v>
      </c>
    </row>
    <row r="2945" spans="1:25" x14ac:dyDescent="0.2">
      <c r="A2945" s="475">
        <f t="shared" si="45"/>
        <v>2941</v>
      </c>
      <c r="B2945" s="462">
        <v>0.58322415108084191</v>
      </c>
      <c r="C2945" s="461">
        <v>1500</v>
      </c>
      <c r="D2945" s="462">
        <v>0.95367974357937013</v>
      </c>
      <c r="E2945" s="462">
        <v>0.38116058372231665</v>
      </c>
      <c r="F2945" s="516">
        <v>2025.99</v>
      </c>
      <c r="G2945" s="464">
        <v>235193796761.62305</v>
      </c>
      <c r="H2945" s="461">
        <v>30628577.312962152</v>
      </c>
      <c r="I2945" s="464">
        <v>689945036918.55212</v>
      </c>
      <c r="J2945" s="462">
        <v>0.316162480562168</v>
      </c>
      <c r="K2945" s="464">
        <v>14541723184.886578</v>
      </c>
      <c r="L2945" s="464">
        <v>32589459439.191257</v>
      </c>
      <c r="M2945" s="464">
        <v>95390091932.187866</v>
      </c>
      <c r="N2945" s="464">
        <v>60740964350.642044</v>
      </c>
      <c r="O2945" s="464">
        <v>30707.33587770423</v>
      </c>
      <c r="P2945" s="461">
        <v>389321.81997171172</v>
      </c>
      <c r="Q2945" s="461">
        <v>232720.02477642646</v>
      </c>
      <c r="R2945" s="464">
        <v>1131884321668.4453</v>
      </c>
      <c r="S2945" s="462">
        <v>0.46974317220006512</v>
      </c>
      <c r="T2945" s="462">
        <v>0.36351108512872771</v>
      </c>
      <c r="U2945" s="461">
        <v>16.378369302827753</v>
      </c>
      <c r="V2945" s="464">
        <v>7518053283608.8828</v>
      </c>
      <c r="W2945" s="460">
        <v>2372.5638978339994</v>
      </c>
      <c r="X2945" s="463">
        <v>4.3973701236751858E-2</v>
      </c>
      <c r="Y2945" s="476">
        <v>2.0000000000000001E-4</v>
      </c>
    </row>
    <row r="2946" spans="1:25" x14ac:dyDescent="0.2">
      <c r="A2946" s="475">
        <f t="shared" si="45"/>
        <v>2942</v>
      </c>
      <c r="B2946" s="462">
        <v>0.50485189037571887</v>
      </c>
      <c r="C2946" s="461">
        <v>6453.2225426102395</v>
      </c>
      <c r="D2946" s="462">
        <v>1.1166506747693443</v>
      </c>
      <c r="E2946" s="462">
        <v>0.5053647385460881</v>
      </c>
      <c r="F2946" s="516">
        <v>2026.77</v>
      </c>
      <c r="G2946" s="464">
        <v>113749331401.51974</v>
      </c>
      <c r="H2946" s="461">
        <v>24808645.902708333</v>
      </c>
      <c r="I2946" s="464">
        <v>500986906440.6521</v>
      </c>
      <c r="J2946" s="462">
        <v>5.1755700956815365E-2</v>
      </c>
      <c r="K2946" s="464">
        <v>33234192271.532654</v>
      </c>
      <c r="L2946" s="464">
        <v>89675128612.312042</v>
      </c>
      <c r="M2946" s="464">
        <v>18119647813.115139</v>
      </c>
      <c r="N2946" s="464">
        <v>4926961268.2019081</v>
      </c>
      <c r="O2946" s="464">
        <v>29166.434302503985</v>
      </c>
      <c r="P2946" s="461">
        <v>78756.360891028875</v>
      </c>
      <c r="Q2946" s="461">
        <v>15632.463521358197</v>
      </c>
      <c r="R2946" s="464">
        <v>811134675647.61426</v>
      </c>
      <c r="S2946" s="462">
        <v>0.32497082479649453</v>
      </c>
      <c r="T2946" s="462">
        <v>0.13926675510886496</v>
      </c>
      <c r="U2946" s="461">
        <v>22.873102671315817</v>
      </c>
      <c r="V2946" s="464">
        <v>2670565349718.1909</v>
      </c>
      <c r="W2946" s="460">
        <v>842.91900434252284</v>
      </c>
      <c r="X2946" s="463">
        <v>3.3822136314382502E-2</v>
      </c>
      <c r="Y2946" s="476">
        <v>2.0000000000000001E-4</v>
      </c>
    </row>
    <row r="2947" spans="1:25" x14ac:dyDescent="0.2">
      <c r="A2947" s="475">
        <f t="shared" si="45"/>
        <v>2943</v>
      </c>
      <c r="B2947" s="462">
        <v>0.57097754855044769</v>
      </c>
      <c r="C2947" s="461">
        <v>7030.1228627072178</v>
      </c>
      <c r="D2947" s="462">
        <v>0.73166787314339399</v>
      </c>
      <c r="E2947" s="462">
        <v>0.54681555208006649</v>
      </c>
      <c r="F2947" s="516">
        <v>2025.44</v>
      </c>
      <c r="G2947" s="464">
        <v>148733920236.01947</v>
      </c>
      <c r="H2947" s="461">
        <v>17233033.953277636</v>
      </c>
      <c r="I2947" s="464">
        <v>483310842554.341</v>
      </c>
      <c r="J2947" s="462">
        <v>0.41631385083673866</v>
      </c>
      <c r="K2947" s="464">
        <v>24744058501.473751</v>
      </c>
      <c r="L2947" s="464">
        <v>32389078863.13554</v>
      </c>
      <c r="M2947" s="464">
        <v>119230514610.31389</v>
      </c>
      <c r="N2947" s="464">
        <v>80883618474.969955</v>
      </c>
      <c r="O2947" s="464">
        <v>37406.618642047062</v>
      </c>
      <c r="P2947" s="461">
        <v>516813.68688616401</v>
      </c>
      <c r="Q2947" s="461">
        <v>339308.9305091087</v>
      </c>
      <c r="R2947" s="464">
        <v>929353365318.98425</v>
      </c>
      <c r="S2947" s="462">
        <v>0.54002958403619472</v>
      </c>
      <c r="T2947" s="462">
        <v>0.34085745297791514</v>
      </c>
      <c r="U2947" s="461">
        <v>15.713442438384863</v>
      </c>
      <c r="V2947" s="464">
        <v>5463433599174.7246</v>
      </c>
      <c r="W2947" s="460">
        <v>1725.303706095041</v>
      </c>
      <c r="X2947" s="463">
        <v>4.6936713795249538E-2</v>
      </c>
      <c r="Y2947" s="476">
        <v>2.0000000000000001E-4</v>
      </c>
    </row>
    <row r="2948" spans="1:25" x14ac:dyDescent="0.2">
      <c r="A2948" s="475">
        <f t="shared" si="45"/>
        <v>2944</v>
      </c>
      <c r="B2948" s="462">
        <v>0.53883198802701637</v>
      </c>
      <c r="C2948" s="461">
        <v>3017.0694499539522</v>
      </c>
      <c r="D2948" s="462">
        <v>0.79815808740331373</v>
      </c>
      <c r="E2948" s="462">
        <v>0.31587301397514311</v>
      </c>
      <c r="F2948" s="516">
        <v>2024.13</v>
      </c>
      <c r="G2948" s="464">
        <v>355694340637.49554</v>
      </c>
      <c r="H2948" s="461">
        <v>21067029.310942929</v>
      </c>
      <c r="I2948" s="464">
        <v>512753667919.13275</v>
      </c>
      <c r="J2948" s="462">
        <v>0.31358876147619863</v>
      </c>
      <c r="K2948" s="464">
        <v>13233285079.351576</v>
      </c>
      <c r="L2948" s="464">
        <v>0</v>
      </c>
      <c r="M2948" s="464">
        <v>256890116727.83493</v>
      </c>
      <c r="N2948" s="464">
        <v>132015835883.11256</v>
      </c>
      <c r="O2948" s="464">
        <v>26316.368748918652</v>
      </c>
      <c r="P2948" s="461">
        <v>723041.4659636619</v>
      </c>
      <c r="Q2948" s="461">
        <v>504285.11913110275</v>
      </c>
      <c r="R2948" s="464">
        <v>1278098022884.4661</v>
      </c>
      <c r="S2948" s="462">
        <v>0.5429290300266022</v>
      </c>
      <c r="T2948" s="462">
        <v>0.37362313990709556</v>
      </c>
      <c r="U2948" s="461">
        <v>17.440135005082901</v>
      </c>
      <c r="V2948" s="464">
        <v>9066591829418.791</v>
      </c>
      <c r="W2948" s="460">
        <v>2860.993297999833</v>
      </c>
      <c r="X2948" s="463">
        <v>4.237754305285011E-2</v>
      </c>
      <c r="Y2948" s="476">
        <v>2.0000000000000001E-4</v>
      </c>
    </row>
    <row r="2949" spans="1:25" x14ac:dyDescent="0.2">
      <c r="A2949" s="475">
        <f t="shared" si="45"/>
        <v>2945</v>
      </c>
      <c r="B2949" s="462">
        <v>0.58937443723723038</v>
      </c>
      <c r="C2949" s="461">
        <v>1500</v>
      </c>
      <c r="D2949" s="462">
        <v>1.064649468029123</v>
      </c>
      <c r="E2949" s="462">
        <v>0.36294759601247029</v>
      </c>
      <c r="F2949" s="516">
        <v>2027.38</v>
      </c>
      <c r="G2949" s="464">
        <v>146804399342.84015</v>
      </c>
      <c r="H2949" s="461">
        <v>37770974.315022953</v>
      </c>
      <c r="I2949" s="464">
        <v>826219265649.5863</v>
      </c>
      <c r="J2949" s="462">
        <v>0.30282475982975954</v>
      </c>
      <c r="K2949" s="464">
        <v>55040291813.307533</v>
      </c>
      <c r="L2949" s="464">
        <v>240571504951.44458</v>
      </c>
      <c r="M2949" s="464">
        <v>0</v>
      </c>
      <c r="N2949" s="464">
        <v>8896057220.3630447</v>
      </c>
      <c r="O2949" s="464">
        <v>37336.640400860706</v>
      </c>
      <c r="P2949" s="461">
        <v>101465.4374999991</v>
      </c>
      <c r="Q2949" s="461">
        <v>33113.81249999944</v>
      </c>
      <c r="R2949" s="464">
        <v>1223427164780.5483</v>
      </c>
      <c r="S2949" s="462">
        <v>0.44481958369161417</v>
      </c>
      <c r="T2949" s="462">
        <v>0.25721876023237328</v>
      </c>
      <c r="U2949" s="461">
        <v>15.55685453461234</v>
      </c>
      <c r="V2949" s="464">
        <v>5457759373379.2656</v>
      </c>
      <c r="W2949" s="460">
        <v>1720.6686458477809</v>
      </c>
      <c r="X2949" s="463">
        <v>4.6302622379950371E-2</v>
      </c>
      <c r="Y2949" s="476">
        <v>2.0000000000000001E-4</v>
      </c>
    </row>
    <row r="2950" spans="1:25" x14ac:dyDescent="0.2">
      <c r="A2950" s="475">
        <f t="shared" si="45"/>
        <v>2946</v>
      </c>
      <c r="B2950" s="462">
        <v>0.52697607685897097</v>
      </c>
      <c r="C2950" s="461">
        <v>5793.2179043929737</v>
      </c>
      <c r="D2950" s="462">
        <v>0.84062888906851851</v>
      </c>
      <c r="E2950" s="462">
        <v>0.69128241011341851</v>
      </c>
      <c r="F2950" s="516">
        <v>2024.2</v>
      </c>
      <c r="G2950" s="464">
        <v>242254626800.7829</v>
      </c>
      <c r="H2950" s="461">
        <v>21839850.795959659</v>
      </c>
      <c r="I2950" s="464">
        <v>514069781516.84302</v>
      </c>
      <c r="J2950" s="462">
        <v>0.19695012840435056</v>
      </c>
      <c r="K2950" s="464">
        <v>16534271395.99962</v>
      </c>
      <c r="L2950" s="464">
        <v>10837093379.097767</v>
      </c>
      <c r="M2950" s="464">
        <v>233393561403.58197</v>
      </c>
      <c r="N2950" s="464">
        <v>61567522974.71286</v>
      </c>
      <c r="O2950" s="464">
        <v>25441.253621559525</v>
      </c>
      <c r="P2950" s="461">
        <v>350303.0187614946</v>
      </c>
      <c r="Q2950" s="461">
        <v>205655.75593169476</v>
      </c>
      <c r="R2950" s="464">
        <v>1214682289511.5938</v>
      </c>
      <c r="S2950" s="462">
        <v>0.51283829094592559</v>
      </c>
      <c r="T2950" s="462">
        <v>0.25624805944634349</v>
      </c>
      <c r="U2950" s="461">
        <v>17.585671405946211</v>
      </c>
      <c r="V2950" s="464">
        <v>6003179670393.7324</v>
      </c>
      <c r="W2950" s="460">
        <v>1892.8860702579263</v>
      </c>
      <c r="X2950" s="463">
        <v>4.1743390635067115E-2</v>
      </c>
      <c r="Y2950" s="476">
        <v>2.0000000000000001E-4</v>
      </c>
    </row>
    <row r="2951" spans="1:25" x14ac:dyDescent="0.2">
      <c r="A2951" s="475">
        <f t="shared" ref="A2951:A3014" si="46">A2950+1</f>
        <v>2947</v>
      </c>
      <c r="B2951" s="462">
        <v>0.46611681168859387</v>
      </c>
      <c r="C2951" s="461">
        <v>4639.1095426378588</v>
      </c>
      <c r="D2951" s="462">
        <v>0.70310389093542636</v>
      </c>
      <c r="E2951" s="462">
        <v>0.48144725225193419</v>
      </c>
      <c r="F2951" s="516">
        <v>2025.06</v>
      </c>
      <c r="G2951" s="464">
        <v>157492262979.07816</v>
      </c>
      <c r="H2951" s="461">
        <v>15914518.104664121</v>
      </c>
      <c r="I2951" s="464">
        <v>345800603400.90094</v>
      </c>
      <c r="J2951" s="462">
        <v>0.1467789253929539</v>
      </c>
      <c r="K2951" s="464">
        <v>22052165671.308762</v>
      </c>
      <c r="L2951" s="464">
        <v>42101493027.932137</v>
      </c>
      <c r="M2951" s="464">
        <v>92998849810.644379</v>
      </c>
      <c r="N2951" s="464">
        <v>120029079881.04414</v>
      </c>
      <c r="O2951" s="464">
        <v>25022.420929977172</v>
      </c>
      <c r="P2951" s="461">
        <v>631631.1783428574</v>
      </c>
      <c r="Q2951" s="461">
        <v>433148.549016023</v>
      </c>
      <c r="R2951" s="464">
        <v>873691960903.40918</v>
      </c>
      <c r="S2951" s="462">
        <v>0.44915700943875481</v>
      </c>
      <c r="T2951" s="462">
        <v>0.23842218670279616</v>
      </c>
      <c r="U2951" s="461">
        <v>17.443162920444081</v>
      </c>
      <c r="V2951" s="464">
        <v>3935256998820.1138</v>
      </c>
      <c r="W2951" s="460">
        <v>1242.6012511680885</v>
      </c>
      <c r="X2951" s="463">
        <v>4.2295598918008215E-2</v>
      </c>
      <c r="Y2951" s="476">
        <v>2.0000000000000001E-4</v>
      </c>
    </row>
    <row r="2952" spans="1:25" x14ac:dyDescent="0.2">
      <c r="A2952" s="475">
        <f t="shared" si="46"/>
        <v>2948</v>
      </c>
      <c r="B2952" s="462">
        <v>0.8</v>
      </c>
      <c r="C2952" s="461">
        <v>8618.9005790541451</v>
      </c>
      <c r="D2952" s="462">
        <v>0.74854380904088569</v>
      </c>
      <c r="E2952" s="462">
        <v>0.2906785123504636</v>
      </c>
      <c r="F2952" s="516">
        <v>2026.2</v>
      </c>
      <c r="G2952" s="464">
        <v>80731297612.967361</v>
      </c>
      <c r="H2952" s="461">
        <v>17105399.556082554</v>
      </c>
      <c r="I2952" s="464">
        <v>490194684829.23578</v>
      </c>
      <c r="J2952" s="462">
        <v>0.36493562105803601</v>
      </c>
      <c r="K2952" s="464">
        <v>13120306975.676292</v>
      </c>
      <c r="L2952" s="464">
        <v>32804590640.547691</v>
      </c>
      <c r="M2952" s="464">
        <v>43996665566.539932</v>
      </c>
      <c r="N2952" s="464">
        <v>46913852589.73391</v>
      </c>
      <c r="O2952" s="464">
        <v>36397.35052428145</v>
      </c>
      <c r="P2952" s="461">
        <v>306439.95024022239</v>
      </c>
      <c r="Q2952" s="461">
        <v>174524.46210725338</v>
      </c>
      <c r="R2952" s="464">
        <v>756902708263.10522</v>
      </c>
      <c r="S2952" s="462">
        <v>0.48201991592619636</v>
      </c>
      <c r="T2952" s="462">
        <v>0.30375560529281637</v>
      </c>
      <c r="U2952" s="461">
        <v>15.006733440798373</v>
      </c>
      <c r="V2952" s="464">
        <v>3785784585219.6123</v>
      </c>
      <c r="W2952" s="460">
        <v>1194.8079217628824</v>
      </c>
      <c r="X2952" s="463">
        <v>4.8940556460333635E-2</v>
      </c>
      <c r="Y2952" s="476">
        <v>2.0000000000000001E-4</v>
      </c>
    </row>
    <row r="2953" spans="1:25" x14ac:dyDescent="0.2">
      <c r="A2953" s="475">
        <f t="shared" si="46"/>
        <v>2949</v>
      </c>
      <c r="B2953" s="462">
        <v>0.40443315866873153</v>
      </c>
      <c r="C2953" s="461">
        <v>1843.2851631499539</v>
      </c>
      <c r="D2953" s="462">
        <v>0.83337608056903578</v>
      </c>
      <c r="E2953" s="462">
        <v>0.3775777483199198</v>
      </c>
      <c r="F2953" s="516">
        <v>2023.75</v>
      </c>
      <c r="G2953" s="464">
        <v>356879606522.1015</v>
      </c>
      <c r="H2953" s="461">
        <v>22479629.388718236</v>
      </c>
      <c r="I2953" s="464">
        <v>476027783500.3996</v>
      </c>
      <c r="J2953" s="462">
        <v>0.21684442097096956</v>
      </c>
      <c r="K2953" s="464">
        <v>5526544661.9285679</v>
      </c>
      <c r="L2953" s="464">
        <v>0</v>
      </c>
      <c r="M2953" s="464">
        <v>445040007537.74323</v>
      </c>
      <c r="N2953" s="464">
        <v>80376436308.873474</v>
      </c>
      <c r="O2953" s="464">
        <v>11284.544874420553</v>
      </c>
      <c r="P2953" s="461">
        <v>475302.2432213627</v>
      </c>
      <c r="Q2953" s="461">
        <v>303090.83886574168</v>
      </c>
      <c r="R2953" s="464">
        <v>1423731729236.7163</v>
      </c>
      <c r="S2953" s="462">
        <v>0.57090727555074472</v>
      </c>
      <c r="T2953" s="462">
        <v>0.31037049504195902</v>
      </c>
      <c r="U2953" s="461">
        <v>17.835317285488944</v>
      </c>
      <c r="V2953" s="464">
        <v>8686536841511.2979</v>
      </c>
      <c r="W2953" s="460">
        <v>2741.0867669670856</v>
      </c>
      <c r="X2953" s="463">
        <v>4.0786581443292953E-2</v>
      </c>
      <c r="Y2953" s="476">
        <v>2.0000000000000001E-4</v>
      </c>
    </row>
    <row r="2954" spans="1:25" x14ac:dyDescent="0.2">
      <c r="A2954" s="475">
        <f t="shared" si="46"/>
        <v>2950</v>
      </c>
      <c r="B2954" s="462">
        <v>0.44995204446700993</v>
      </c>
      <c r="C2954" s="461">
        <v>8090.7581908385891</v>
      </c>
      <c r="D2954" s="462">
        <v>0.55508015822205004</v>
      </c>
      <c r="E2954" s="462">
        <v>0.38823061654402818</v>
      </c>
      <c r="F2954" s="516">
        <v>2024.5</v>
      </c>
      <c r="G2954" s="464">
        <v>163513953254.46524</v>
      </c>
      <c r="H2954" s="461">
        <v>10998461.81984436</v>
      </c>
      <c r="I2954" s="464">
        <v>409300299291.53137</v>
      </c>
      <c r="J2954" s="462">
        <v>0.44995204446700998</v>
      </c>
      <c r="K2954" s="464">
        <v>14525365975.293661</v>
      </c>
      <c r="L2954" s="464">
        <v>0</v>
      </c>
      <c r="M2954" s="464">
        <v>145506619495.01788</v>
      </c>
      <c r="N2954" s="464">
        <v>58197167995.262558</v>
      </c>
      <c r="O2954" s="464">
        <v>19507.428745301775</v>
      </c>
      <c r="P2954" s="461">
        <v>397726.6505317532</v>
      </c>
      <c r="Q2954" s="461">
        <v>250195.6380312462</v>
      </c>
      <c r="R2954" s="464">
        <v>818035659729.76794</v>
      </c>
      <c r="S2954" s="462">
        <v>0.57881991548151901</v>
      </c>
      <c r="T2954" s="462">
        <v>0.38634484620248016</v>
      </c>
      <c r="U2954" s="461">
        <v>16.018748875019959</v>
      </c>
      <c r="V2954" s="464">
        <v>5677504946418.3115</v>
      </c>
      <c r="W2954" s="460">
        <v>1788.8625331129297</v>
      </c>
      <c r="X2954" s="463">
        <v>4.4830536771538067E-2</v>
      </c>
      <c r="Y2954" s="476">
        <v>2.0000000000000001E-4</v>
      </c>
    </row>
    <row r="2955" spans="1:25" x14ac:dyDescent="0.2">
      <c r="A2955" s="475">
        <f t="shared" si="46"/>
        <v>2951</v>
      </c>
      <c r="B2955" s="462">
        <v>0.47051555601279677</v>
      </c>
      <c r="C2955" s="461">
        <v>4528.5452400402628</v>
      </c>
      <c r="D2955" s="462">
        <v>0.74860557586971388</v>
      </c>
      <c r="E2955" s="462">
        <v>0.36248409144072363</v>
      </c>
      <c r="F2955" s="516">
        <v>2024.76</v>
      </c>
      <c r="G2955" s="464">
        <v>224888153735.61502</v>
      </c>
      <c r="H2955" s="461">
        <v>18046667.045692038</v>
      </c>
      <c r="I2955" s="464">
        <v>372338286494.50104</v>
      </c>
      <c r="J2955" s="462">
        <v>0.27055075049903887</v>
      </c>
      <c r="K2955" s="464">
        <v>9994726989.441576</v>
      </c>
      <c r="L2955" s="464">
        <v>8703023778.707262</v>
      </c>
      <c r="M2955" s="464">
        <v>151550690043.46021</v>
      </c>
      <c r="N2955" s="464">
        <v>33189696257.520546</v>
      </c>
      <c r="O2955" s="464">
        <v>28225.614197851231</v>
      </c>
      <c r="P2955" s="461">
        <v>273876.5548623791</v>
      </c>
      <c r="Q2955" s="461">
        <v>150083.60471354815</v>
      </c>
      <c r="R2955" s="464">
        <v>751170684975.08264</v>
      </c>
      <c r="S2955" s="462">
        <v>0.50931621309501462</v>
      </c>
      <c r="T2955" s="462">
        <v>0.39128772498282383</v>
      </c>
      <c r="U2955" s="461">
        <v>17.534255258988249</v>
      </c>
      <c r="V2955" s="464">
        <v>5613211872828.5273</v>
      </c>
      <c r="W2955" s="460">
        <v>1770.2650172959331</v>
      </c>
      <c r="X2955" s="463">
        <v>4.2164001774794124E-2</v>
      </c>
      <c r="Y2955" s="476">
        <v>2.0000000000000001E-4</v>
      </c>
    </row>
    <row r="2956" spans="1:25" x14ac:dyDescent="0.2">
      <c r="A2956" s="475">
        <f t="shared" si="46"/>
        <v>2952</v>
      </c>
      <c r="B2956" s="462">
        <v>0.60494145117233422</v>
      </c>
      <c r="C2956" s="461">
        <v>6066.3506357972501</v>
      </c>
      <c r="D2956" s="462">
        <v>0.33049286731597771</v>
      </c>
      <c r="E2956" s="462">
        <v>0.52598514529898754</v>
      </c>
      <c r="F2956" s="516">
        <v>2026.06</v>
      </c>
      <c r="G2956" s="464">
        <v>48292320805.939453</v>
      </c>
      <c r="H2956" s="461">
        <v>5531325.6147760274</v>
      </c>
      <c r="I2956" s="464">
        <v>234949047813.45398</v>
      </c>
      <c r="J2956" s="462">
        <v>0.44728502973141437</v>
      </c>
      <c r="K2956" s="464">
        <v>16455021394.913567</v>
      </c>
      <c r="L2956" s="464">
        <v>40888746995.059006</v>
      </c>
      <c r="M2956" s="464">
        <v>22141906690.168205</v>
      </c>
      <c r="N2956" s="464">
        <v>280762493576.20404</v>
      </c>
      <c r="O2956" s="464">
        <v>22516.111765568465</v>
      </c>
      <c r="P2956" s="461">
        <v>1341349.448643337</v>
      </c>
      <c r="Q2956" s="461">
        <v>905244.62549961184</v>
      </c>
      <c r="R2956" s="464">
        <v>645557629463.61084</v>
      </c>
      <c r="S2956" s="462">
        <v>0.41943313674813332</v>
      </c>
      <c r="T2956" s="462">
        <v>0.29283504078417377</v>
      </c>
      <c r="U2956" s="461">
        <v>14.371573549906612</v>
      </c>
      <c r="V2956" s="464">
        <v>3135024916335.5293</v>
      </c>
      <c r="W2956" s="460">
        <v>988.703172829967</v>
      </c>
      <c r="X2956" s="463">
        <v>4.8682405239897246E-2</v>
      </c>
      <c r="Y2956" s="476">
        <v>2.0000000000000001E-4</v>
      </c>
    </row>
    <row r="2957" spans="1:25" x14ac:dyDescent="0.2">
      <c r="A2957" s="475">
        <f t="shared" si="46"/>
        <v>2953</v>
      </c>
      <c r="B2957" s="462">
        <v>0.51185413501436805</v>
      </c>
      <c r="C2957" s="461">
        <v>5671.3179799544105</v>
      </c>
      <c r="D2957" s="462">
        <v>0.92900579365156166</v>
      </c>
      <c r="E2957" s="462">
        <v>0.63535396531250221</v>
      </c>
      <c r="F2957" s="516">
        <v>2024.93</v>
      </c>
      <c r="G2957" s="464">
        <v>193725717405.9812</v>
      </c>
      <c r="H2957" s="461">
        <v>25312275.568048637</v>
      </c>
      <c r="I2957" s="464">
        <v>650320393421.8728</v>
      </c>
      <c r="J2957" s="462">
        <v>0.38728859275195515</v>
      </c>
      <c r="K2957" s="464">
        <v>15529158543.407743</v>
      </c>
      <c r="L2957" s="464">
        <v>0</v>
      </c>
      <c r="M2957" s="464">
        <v>329745247567.75726</v>
      </c>
      <c r="N2957" s="464">
        <v>11870648369.73246</v>
      </c>
      <c r="O2957" s="464">
        <v>32798.463132415789</v>
      </c>
      <c r="P2957" s="461">
        <v>119120.05717694131</v>
      </c>
      <c r="Q2957" s="461">
        <v>47624.400569831567</v>
      </c>
      <c r="R2957" s="464">
        <v>1546892025020.3022</v>
      </c>
      <c r="S2957" s="462">
        <v>0.6187392569155683</v>
      </c>
      <c r="T2957" s="462">
        <v>0.25452377208691573</v>
      </c>
      <c r="U2957" s="461">
        <v>15.896434840348702</v>
      </c>
      <c r="V2957" s="464">
        <v>6861980464549.5908</v>
      </c>
      <c r="W2957" s="460">
        <v>2164.6815023427216</v>
      </c>
      <c r="X2957" s="463">
        <v>4.6399026191836168E-2</v>
      </c>
      <c r="Y2957" s="476">
        <v>2.0000000000000001E-4</v>
      </c>
    </row>
    <row r="2958" spans="1:25" x14ac:dyDescent="0.2">
      <c r="A2958" s="475">
        <f t="shared" si="46"/>
        <v>2954</v>
      </c>
      <c r="B2958" s="462">
        <v>0.38757597399939481</v>
      </c>
      <c r="C2958" s="461">
        <v>1500</v>
      </c>
      <c r="D2958" s="462">
        <v>0.54768542494407368</v>
      </c>
      <c r="E2958" s="462">
        <v>0.7</v>
      </c>
      <c r="F2958" s="516">
        <v>2025.18</v>
      </c>
      <c r="G2958" s="464">
        <v>67580294402.327911</v>
      </c>
      <c r="H2958" s="461">
        <v>11612581.353917163</v>
      </c>
      <c r="I2958" s="464">
        <v>337086904131.07843</v>
      </c>
      <c r="J2958" s="462">
        <v>0.38757597399939481</v>
      </c>
      <c r="K2958" s="464">
        <v>29780541176.136719</v>
      </c>
      <c r="L2958" s="464">
        <v>60779113128.825706</v>
      </c>
      <c r="M2958" s="464">
        <v>54627002498.430145</v>
      </c>
      <c r="N2958" s="464">
        <v>20273050427.486526</v>
      </c>
      <c r="O2958" s="464">
        <v>21147.769684685285</v>
      </c>
      <c r="P2958" s="461">
        <v>172854.98017041033</v>
      </c>
      <c r="Q2958" s="461">
        <v>80462.888946578081</v>
      </c>
      <c r="R2958" s="464">
        <v>566808303650.12952</v>
      </c>
      <c r="S2958" s="462">
        <v>0.51698427679186509</v>
      </c>
      <c r="T2958" s="462">
        <v>0.33194581485443586</v>
      </c>
      <c r="U2958" s="461">
        <v>14.93382643400221</v>
      </c>
      <c r="V2958" s="464">
        <v>3230639556618.9585</v>
      </c>
      <c r="W2958" s="460">
        <v>1020.1981487056303</v>
      </c>
      <c r="X2958" s="463">
        <v>4.6905884703106936E-2</v>
      </c>
      <c r="Y2958" s="476">
        <v>2.0000000000000001E-4</v>
      </c>
    </row>
    <row r="2959" spans="1:25" x14ac:dyDescent="0.2">
      <c r="A2959" s="475">
        <f t="shared" si="46"/>
        <v>2955</v>
      </c>
      <c r="B2959" s="462">
        <v>0.43545766787593709</v>
      </c>
      <c r="C2959" s="461">
        <v>6622.6158422088502</v>
      </c>
      <c r="D2959" s="462">
        <v>0.67464326315636103</v>
      </c>
      <c r="E2959" s="462">
        <v>0.49615200769389922</v>
      </c>
      <c r="F2959" s="516">
        <v>2025.74</v>
      </c>
      <c r="G2959" s="464">
        <v>117815873348.32115</v>
      </c>
      <c r="H2959" s="461">
        <v>14414876.208129508</v>
      </c>
      <c r="I2959" s="464">
        <v>434719996218.34833</v>
      </c>
      <c r="J2959" s="462">
        <v>0.4354576678759372</v>
      </c>
      <c r="K2959" s="464">
        <v>25352249534.462837</v>
      </c>
      <c r="L2959" s="464">
        <v>46864724367.543571</v>
      </c>
      <c r="M2959" s="464">
        <v>128288484947.23175</v>
      </c>
      <c r="N2959" s="464">
        <v>51083769401.638695</v>
      </c>
      <c r="O2959" s="464">
        <v>18057.052511718692</v>
      </c>
      <c r="P2959" s="461">
        <v>366147.87549847184</v>
      </c>
      <c r="Q2959" s="461">
        <v>222121.86806232942</v>
      </c>
      <c r="R2959" s="464">
        <v>834071015610.71655</v>
      </c>
      <c r="S2959" s="462">
        <v>0.55927286459776382</v>
      </c>
      <c r="T2959" s="462">
        <v>0.32950816719693271</v>
      </c>
      <c r="U2959" s="461">
        <v>15.483012082222213</v>
      </c>
      <c r="V2959" s="464">
        <v>4704158960866.7666</v>
      </c>
      <c r="W2959" s="460">
        <v>1483.6858168518365</v>
      </c>
      <c r="X2959" s="463">
        <v>4.7047424259167657E-2</v>
      </c>
      <c r="Y2959" s="476">
        <v>2.0000000000000001E-4</v>
      </c>
    </row>
    <row r="2960" spans="1:25" x14ac:dyDescent="0.2">
      <c r="A2960" s="475">
        <f t="shared" si="46"/>
        <v>2956</v>
      </c>
      <c r="B2960" s="462">
        <v>0.47304403229139336</v>
      </c>
      <c r="C2960" s="461">
        <v>2497.7559876168962</v>
      </c>
      <c r="D2960" s="462">
        <v>0.29785683492882414</v>
      </c>
      <c r="E2960" s="462">
        <v>0.40602546334930267</v>
      </c>
      <c r="F2960" s="516">
        <v>2025.12</v>
      </c>
      <c r="G2960" s="464">
        <v>69609715648.989975</v>
      </c>
      <c r="H2960" s="461">
        <v>4881942.5143843843</v>
      </c>
      <c r="I2960" s="464">
        <v>200032792889.90948</v>
      </c>
      <c r="J2960" s="462">
        <v>0.47304403229139336</v>
      </c>
      <c r="K2960" s="464">
        <v>8063113535.3731594</v>
      </c>
      <c r="L2960" s="464">
        <v>5952850649.5236473</v>
      </c>
      <c r="M2960" s="464">
        <v>57923498767.203331</v>
      </c>
      <c r="N2960" s="464">
        <v>97649989514.225357</v>
      </c>
      <c r="O2960" s="464">
        <v>24056.601998135029</v>
      </c>
      <c r="P2960" s="461">
        <v>621362.12465800275</v>
      </c>
      <c r="Q2960" s="461">
        <v>368199.58077811904</v>
      </c>
      <c r="R2960" s="464">
        <v>459432866346.52112</v>
      </c>
      <c r="S2960" s="462">
        <v>0.53636580683097879</v>
      </c>
      <c r="T2960" s="462">
        <v>0.35708224161096336</v>
      </c>
      <c r="U2960" s="461">
        <v>15.478717765690774</v>
      </c>
      <c r="V2960" s="464">
        <v>2906732128924.7295</v>
      </c>
      <c r="W2960" s="460">
        <v>917.27505370733104</v>
      </c>
      <c r="X2960" s="463">
        <v>4.5400258600409228E-2</v>
      </c>
      <c r="Y2960" s="476">
        <v>2.0000000000000001E-4</v>
      </c>
    </row>
    <row r="2961" spans="1:25" x14ac:dyDescent="0.2">
      <c r="A2961" s="475">
        <f t="shared" si="46"/>
        <v>2957</v>
      </c>
      <c r="B2961" s="462">
        <v>0.38832973179463509</v>
      </c>
      <c r="C2961" s="461">
        <v>4164.0938858435402</v>
      </c>
      <c r="D2961" s="462">
        <v>1.166042045572524</v>
      </c>
      <c r="E2961" s="462">
        <v>0.68162390873290113</v>
      </c>
      <c r="F2961" s="516">
        <v>2024.34</v>
      </c>
      <c r="G2961" s="464">
        <v>281490260193.66296</v>
      </c>
      <c r="H2961" s="461">
        <v>42757027.239994384</v>
      </c>
      <c r="I2961" s="464">
        <v>881910259197.71082</v>
      </c>
      <c r="J2961" s="462">
        <v>0.20018880283371687</v>
      </c>
      <c r="K2961" s="464">
        <v>31750256039.316975</v>
      </c>
      <c r="L2961" s="464">
        <v>0</v>
      </c>
      <c r="M2961" s="464">
        <v>228460810038.14761</v>
      </c>
      <c r="N2961" s="464">
        <v>26825297409.397663</v>
      </c>
      <c r="O2961" s="464">
        <v>31136.387219827604</v>
      </c>
      <c r="P2961" s="461">
        <v>198547.19420220971</v>
      </c>
      <c r="Q2961" s="461">
        <v>92061.475734602442</v>
      </c>
      <c r="R2961" s="464">
        <v>1629830217275.365</v>
      </c>
      <c r="S2961" s="462">
        <v>0.45480524456908539</v>
      </c>
      <c r="T2961" s="462">
        <v>0.24502769199672197</v>
      </c>
      <c r="U2961" s="461">
        <v>17.177680954253166</v>
      </c>
      <c r="V2961" s="464">
        <v>7457366303003.9717</v>
      </c>
      <c r="W2961" s="460">
        <v>2356.0230801745561</v>
      </c>
      <c r="X2961" s="463">
        <v>4.2831609013196326E-2</v>
      </c>
      <c r="Y2961" s="476">
        <v>2.0000000000000001E-4</v>
      </c>
    </row>
    <row r="2962" spans="1:25" x14ac:dyDescent="0.2">
      <c r="A2962" s="475">
        <f t="shared" si="46"/>
        <v>2958</v>
      </c>
      <c r="B2962" s="462">
        <v>0.3680256125068363</v>
      </c>
      <c r="C2962" s="461">
        <v>4485.7342667986704</v>
      </c>
      <c r="D2962" s="462">
        <v>0.66114821252134703</v>
      </c>
      <c r="E2962" s="462">
        <v>0.39569659882126712</v>
      </c>
      <c r="F2962" s="516">
        <v>2024.69</v>
      </c>
      <c r="G2962" s="464">
        <v>259107801728.76425</v>
      </c>
      <c r="H2962" s="461">
        <v>14437798.970447777</v>
      </c>
      <c r="I2962" s="464">
        <v>475679497249.87085</v>
      </c>
      <c r="J2962" s="462">
        <v>0.3680256125068363</v>
      </c>
      <c r="K2962" s="464">
        <v>8823907072.9399319</v>
      </c>
      <c r="L2962" s="464">
        <v>631179281.25105834</v>
      </c>
      <c r="M2962" s="464">
        <v>222986226662.12668</v>
      </c>
      <c r="N2962" s="464">
        <v>53814881435.875916</v>
      </c>
      <c r="O2962" s="464">
        <v>25805.641389874807</v>
      </c>
      <c r="P2962" s="461">
        <v>358737.76834368962</v>
      </c>
      <c r="Q2962" s="461">
        <v>216739.66592002587</v>
      </c>
      <c r="R2962" s="464">
        <v>1061532390820.1858</v>
      </c>
      <c r="S2962" s="462">
        <v>0.57260585268280217</v>
      </c>
      <c r="T2962" s="462">
        <v>0.39661145197578074</v>
      </c>
      <c r="U2962" s="461">
        <v>16.671705366782923</v>
      </c>
      <c r="V2962" s="464">
        <v>7793013881188.0332</v>
      </c>
      <c r="W2962" s="460">
        <v>2459.6458269725758</v>
      </c>
      <c r="X2962" s="463">
        <v>4.3408697695035629E-2</v>
      </c>
      <c r="Y2962" s="476">
        <v>2.0000000000000001E-4</v>
      </c>
    </row>
    <row r="2963" spans="1:25" x14ac:dyDescent="0.2">
      <c r="A2963" s="475">
        <f t="shared" si="46"/>
        <v>2959</v>
      </c>
      <c r="B2963" s="462">
        <v>0.65004041190506112</v>
      </c>
      <c r="C2963" s="461">
        <v>7469.8966103847488</v>
      </c>
      <c r="D2963" s="462">
        <v>0.88453520972084143</v>
      </c>
      <c r="E2963" s="462">
        <v>0.42348391882444819</v>
      </c>
      <c r="F2963" s="516">
        <v>2023.75</v>
      </c>
      <c r="G2963" s="464">
        <v>341014376034.8808</v>
      </c>
      <c r="H2963" s="461">
        <v>23416647.675836109</v>
      </c>
      <c r="I2963" s="464">
        <v>496013873084.05206</v>
      </c>
      <c r="J2963" s="462">
        <v>0.12111159775133529</v>
      </c>
      <c r="K2963" s="464">
        <v>18227021910.222183</v>
      </c>
      <c r="L2963" s="464">
        <v>0</v>
      </c>
      <c r="M2963" s="464">
        <v>300993292794.99957</v>
      </c>
      <c r="N2963" s="464">
        <v>94536114320.551254</v>
      </c>
      <c r="O2963" s="464">
        <v>29512.77455034788</v>
      </c>
      <c r="P2963" s="461">
        <v>497820.54128971032</v>
      </c>
      <c r="Q2963" s="461">
        <v>321140.58943893597</v>
      </c>
      <c r="R2963" s="464">
        <v>1237512381088.3728</v>
      </c>
      <c r="S2963" s="462">
        <v>0.48041192949259476</v>
      </c>
      <c r="T2963" s="462">
        <v>0.30479627548843041</v>
      </c>
      <c r="U2963" s="461">
        <v>18.358751352213464</v>
      </c>
      <c r="V2963" s="464">
        <v>7519697368773.1182</v>
      </c>
      <c r="W2963" s="460">
        <v>2370.943509513821</v>
      </c>
      <c r="X2963" s="463">
        <v>4.0662227125350364E-2</v>
      </c>
      <c r="Y2963" s="476">
        <v>2.0000000000000001E-4</v>
      </c>
    </row>
    <row r="2964" spans="1:25" x14ac:dyDescent="0.2">
      <c r="A2964" s="475">
        <f t="shared" si="46"/>
        <v>2960</v>
      </c>
      <c r="B2964" s="462">
        <v>0.45772584810901118</v>
      </c>
      <c r="C2964" s="461">
        <v>6007.5133748662738</v>
      </c>
      <c r="D2964" s="462">
        <v>0.9188987841699312</v>
      </c>
      <c r="E2964" s="462">
        <v>0.36653843972442302</v>
      </c>
      <c r="F2964" s="516">
        <v>2025.5</v>
      </c>
      <c r="G2964" s="464">
        <v>128836410585.62624</v>
      </c>
      <c r="H2964" s="461">
        <v>24316433.432552468</v>
      </c>
      <c r="I2964" s="464">
        <v>655126926398.18896</v>
      </c>
      <c r="J2964" s="462">
        <v>0.4531727754973468</v>
      </c>
      <c r="K2964" s="464">
        <v>30520108991.686726</v>
      </c>
      <c r="L2964" s="464">
        <v>20959608891.779663</v>
      </c>
      <c r="M2964" s="464">
        <v>91829982915.872498</v>
      </c>
      <c r="N2964" s="464">
        <v>59283441152.588165</v>
      </c>
      <c r="O2964" s="464">
        <v>42795.033602629308</v>
      </c>
      <c r="P2964" s="461">
        <v>425038.03249630402</v>
      </c>
      <c r="Q2964" s="461">
        <v>261241.94968902221</v>
      </c>
      <c r="R2964" s="464">
        <v>1046000891854.4977</v>
      </c>
      <c r="S2964" s="462">
        <v>0.5462573648964878</v>
      </c>
      <c r="T2964" s="462">
        <v>0.38400333874084946</v>
      </c>
      <c r="U2964" s="461">
        <v>14.778543598801667</v>
      </c>
      <c r="V2964" s="464">
        <v>6552311152538.918</v>
      </c>
      <c r="W2964" s="460">
        <v>2066.6619985254765</v>
      </c>
      <c r="X2964" s="463">
        <v>4.919422134991084E-2</v>
      </c>
      <c r="Y2964" s="476">
        <v>2.0000000000000001E-4</v>
      </c>
    </row>
    <row r="2965" spans="1:25" x14ac:dyDescent="0.2">
      <c r="A2965" s="475">
        <f t="shared" si="46"/>
        <v>2961</v>
      </c>
      <c r="B2965" s="462">
        <v>0.42636245200264272</v>
      </c>
      <c r="C2965" s="461">
        <v>5285.6706492992071</v>
      </c>
      <c r="D2965" s="462">
        <v>0.65382539448491084</v>
      </c>
      <c r="E2965" s="462">
        <v>0.7</v>
      </c>
      <c r="F2965" s="516">
        <v>2025.38</v>
      </c>
      <c r="G2965" s="464">
        <v>140959102443.21115</v>
      </c>
      <c r="H2965" s="461">
        <v>14170474.311512161</v>
      </c>
      <c r="I2965" s="464">
        <v>469926383774.99567</v>
      </c>
      <c r="J2965" s="462">
        <v>0.42636245200264278</v>
      </c>
      <c r="K2965" s="464">
        <v>29600201421.47327</v>
      </c>
      <c r="L2965" s="464">
        <v>16726576057.467251</v>
      </c>
      <c r="M2965" s="464">
        <v>72781363183.678253</v>
      </c>
      <c r="N2965" s="464">
        <v>34641860336.587563</v>
      </c>
      <c r="O2965" s="464">
        <v>28447.468602918274</v>
      </c>
      <c r="P2965" s="461">
        <v>242924.07686841179</v>
      </c>
      <c r="Q2965" s="461">
        <v>129133.47939371139</v>
      </c>
      <c r="R2965" s="464">
        <v>827645773696.94165</v>
      </c>
      <c r="S2965" s="462">
        <v>0.55168243166865827</v>
      </c>
      <c r="T2965" s="462">
        <v>0.36364565759409734</v>
      </c>
      <c r="U2965" s="461">
        <v>15.672495731690502</v>
      </c>
      <c r="V2965" s="464">
        <v>5295068563243.127</v>
      </c>
      <c r="W2965" s="460">
        <v>1670.9540253009791</v>
      </c>
      <c r="X2965" s="463">
        <v>4.5512552823984115E-2</v>
      </c>
      <c r="Y2965" s="476">
        <v>2.0000000000000001E-4</v>
      </c>
    </row>
    <row r="2966" spans="1:25" x14ac:dyDescent="0.2">
      <c r="A2966" s="475">
        <f t="shared" si="46"/>
        <v>2962</v>
      </c>
      <c r="B2966" s="462">
        <v>0.44731204313768363</v>
      </c>
      <c r="C2966" s="461">
        <v>3641.4308395103067</v>
      </c>
      <c r="D2966" s="462">
        <v>0.64700970677645397</v>
      </c>
      <c r="E2966" s="462">
        <v>0.68410651110439336</v>
      </c>
      <c r="F2966" s="516">
        <v>2024.11</v>
      </c>
      <c r="G2966" s="464">
        <v>380506522384.82233</v>
      </c>
      <c r="H2966" s="461">
        <v>13857968.363558169</v>
      </c>
      <c r="I2966" s="464">
        <v>462094207324.67902</v>
      </c>
      <c r="J2966" s="462">
        <v>0.44731204313768358</v>
      </c>
      <c r="K2966" s="464">
        <v>9305846341.1860085</v>
      </c>
      <c r="L2966" s="464">
        <v>0</v>
      </c>
      <c r="M2966" s="464">
        <v>251686830849.44568</v>
      </c>
      <c r="N2966" s="464">
        <v>55368981233.259476</v>
      </c>
      <c r="O2966" s="464">
        <v>33636.80078619186</v>
      </c>
      <c r="P2966" s="461">
        <v>347489.52623452869</v>
      </c>
      <c r="Q2966" s="461">
        <v>208413.1342569844</v>
      </c>
      <c r="R2966" s="464">
        <v>1140076024612.9338</v>
      </c>
      <c r="S2966" s="462">
        <v>0.62804807840411758</v>
      </c>
      <c r="T2966" s="462">
        <v>0.48388967937159971</v>
      </c>
      <c r="U2966" s="461">
        <v>17.112199740458848</v>
      </c>
      <c r="V2966" s="464">
        <v>10329394146359.141</v>
      </c>
      <c r="W2966" s="460">
        <v>3257.9378233243488</v>
      </c>
      <c r="X2966" s="463">
        <v>4.2838796922283012E-2</v>
      </c>
      <c r="Y2966" s="476">
        <v>2.0000000000000001E-4</v>
      </c>
    </row>
    <row r="2967" spans="1:25" x14ac:dyDescent="0.2">
      <c r="A2967" s="475">
        <f t="shared" si="46"/>
        <v>2963</v>
      </c>
      <c r="B2967" s="462">
        <v>0.4434117732525904</v>
      </c>
      <c r="C2967" s="461">
        <v>1500</v>
      </c>
      <c r="D2967" s="462">
        <v>0.56265331370357308</v>
      </c>
      <c r="E2967" s="462">
        <v>0.60477264892669158</v>
      </c>
      <c r="F2967" s="516">
        <v>2024.6</v>
      </c>
      <c r="G2967" s="464">
        <v>275701890936.25897</v>
      </c>
      <c r="H2967" s="461">
        <v>12081516.022643708</v>
      </c>
      <c r="I2967" s="464">
        <v>268978767545.38284</v>
      </c>
      <c r="J2967" s="462">
        <v>0.16434958732815375</v>
      </c>
      <c r="K2967" s="464">
        <v>23647635060.371117</v>
      </c>
      <c r="L2967" s="464">
        <v>66495895846.689392</v>
      </c>
      <c r="M2967" s="464">
        <v>115700735502.47803</v>
      </c>
      <c r="N2967" s="464">
        <v>76878537643.880524</v>
      </c>
      <c r="O2967" s="464">
        <v>17448.650407971629</v>
      </c>
      <c r="P2967" s="461">
        <v>441004.47963937558</v>
      </c>
      <c r="Q2967" s="461">
        <v>284247.79068311321</v>
      </c>
      <c r="R2967" s="464">
        <v>717649166631.15222</v>
      </c>
      <c r="S2967" s="462">
        <v>0.48674404036621927</v>
      </c>
      <c r="T2967" s="462">
        <v>0.42420802344116465</v>
      </c>
      <c r="U2967" s="461">
        <v>18.3569590341395</v>
      </c>
      <c r="V2967" s="464">
        <v>6166442978877.3066</v>
      </c>
      <c r="W2967" s="460">
        <v>1946.6758187968517</v>
      </c>
      <c r="X2967" s="463">
        <v>3.9669887282772764E-2</v>
      </c>
      <c r="Y2967" s="476">
        <v>2.0000000000000001E-4</v>
      </c>
    </row>
    <row r="2968" spans="1:25" x14ac:dyDescent="0.2">
      <c r="A2968" s="475">
        <f t="shared" si="46"/>
        <v>2964</v>
      </c>
      <c r="B2968" s="462">
        <v>0.59662844922661362</v>
      </c>
      <c r="C2968" s="461">
        <v>4000.3461601531485</v>
      </c>
      <c r="D2968" s="462">
        <v>0.33929313577175041</v>
      </c>
      <c r="E2968" s="462">
        <v>0.45634589973762968</v>
      </c>
      <c r="F2968" s="516">
        <v>2024.23</v>
      </c>
      <c r="G2968" s="464">
        <v>106104409268.14798</v>
      </c>
      <c r="H2968" s="461">
        <v>5760882.7632269962</v>
      </c>
      <c r="I2968" s="464">
        <v>218500592873.5343</v>
      </c>
      <c r="J2968" s="462">
        <v>0.4115977101798215</v>
      </c>
      <c r="K2968" s="464">
        <v>4653744089.4870911</v>
      </c>
      <c r="L2968" s="464">
        <v>0</v>
      </c>
      <c r="M2968" s="464">
        <v>107835406530.08667</v>
      </c>
      <c r="N2968" s="464">
        <v>125957718925.59451</v>
      </c>
      <c r="O2968" s="464">
        <v>26580.356087896445</v>
      </c>
      <c r="P2968" s="461">
        <v>707338.33957841387</v>
      </c>
      <c r="Q2968" s="461">
        <v>428405.23191324307</v>
      </c>
      <c r="R2968" s="464">
        <v>574017586855.54175</v>
      </c>
      <c r="S2968" s="462">
        <v>0.52102492183054638</v>
      </c>
      <c r="T2968" s="462">
        <v>0.35514367104767408</v>
      </c>
      <c r="U2968" s="461">
        <v>16.085722639836845</v>
      </c>
      <c r="V2968" s="464">
        <v>3790455002917.7944</v>
      </c>
      <c r="W2968" s="460">
        <v>1196.248613042364</v>
      </c>
      <c r="X2968" s="463">
        <v>4.3219837120732713E-2</v>
      </c>
      <c r="Y2968" s="476">
        <v>2.0000000000000001E-4</v>
      </c>
    </row>
    <row r="2969" spans="1:25" x14ac:dyDescent="0.2">
      <c r="A2969" s="475">
        <f t="shared" si="46"/>
        <v>2965</v>
      </c>
      <c r="B2969" s="462">
        <v>0.57614230327133598</v>
      </c>
      <c r="C2969" s="461">
        <v>5375.9079845526503</v>
      </c>
      <c r="D2969" s="462">
        <v>0.78287728943346147</v>
      </c>
      <c r="E2969" s="462">
        <v>0.42771845216288856</v>
      </c>
      <c r="F2969" s="516">
        <v>2024.68</v>
      </c>
      <c r="G2969" s="464">
        <v>569108925848.01831</v>
      </c>
      <c r="H2969" s="461">
        <v>19114076.365894996</v>
      </c>
      <c r="I2969" s="464">
        <v>390308601650.38007</v>
      </c>
      <c r="J2969" s="462">
        <v>0.22751297725691033</v>
      </c>
      <c r="K2969" s="464">
        <v>16239440241.146896</v>
      </c>
      <c r="L2969" s="464">
        <v>21912002830.033451</v>
      </c>
      <c r="M2969" s="464">
        <v>386321877749.81183</v>
      </c>
      <c r="N2969" s="464">
        <v>53986937986.513481</v>
      </c>
      <c r="O2969" s="464">
        <v>25210.678273067413</v>
      </c>
      <c r="P2969" s="461">
        <v>379084.52601607493</v>
      </c>
      <c r="Q2969" s="461">
        <v>229256.95903984434</v>
      </c>
      <c r="R2969" s="464">
        <v>1416445337604.9651</v>
      </c>
      <c r="S2969" s="462">
        <v>0.61482802984475327</v>
      </c>
      <c r="T2969" s="462">
        <v>0.44457171365914977</v>
      </c>
      <c r="U2969" s="461">
        <v>18.402461004098694</v>
      </c>
      <c r="V2969" s="464">
        <v>12400999492769.793</v>
      </c>
      <c r="W2969" s="460">
        <v>3910.592478803263</v>
      </c>
      <c r="X2969" s="463">
        <v>4.0673254318978259E-2</v>
      </c>
      <c r="Y2969" s="476">
        <v>2.0000000000000001E-4</v>
      </c>
    </row>
    <row r="2970" spans="1:25" x14ac:dyDescent="0.2">
      <c r="A2970" s="475">
        <f t="shared" si="46"/>
        <v>2966</v>
      </c>
      <c r="B2970" s="462">
        <v>0.53188898649258443</v>
      </c>
      <c r="C2970" s="461">
        <v>6712.1269285165117</v>
      </c>
      <c r="D2970" s="462">
        <v>0.50727059293349452</v>
      </c>
      <c r="E2970" s="462">
        <v>0.55784061757319747</v>
      </c>
      <c r="F2970" s="516">
        <v>2024.26</v>
      </c>
      <c r="G2970" s="464">
        <v>314925477198.27673</v>
      </c>
      <c r="H2970" s="461">
        <v>9793384.6992523503</v>
      </c>
      <c r="I2970" s="464">
        <v>364269394001.09521</v>
      </c>
      <c r="J2970" s="462">
        <v>0.48765099418371538</v>
      </c>
      <c r="K2970" s="464">
        <v>3792165497.5102911</v>
      </c>
      <c r="L2970" s="464">
        <v>0</v>
      </c>
      <c r="M2970" s="464">
        <v>236594910082.211</v>
      </c>
      <c r="N2970" s="464">
        <v>73574639715.3983</v>
      </c>
      <c r="O2970" s="464">
        <v>21789.566440715407</v>
      </c>
      <c r="P2970" s="461">
        <v>439525.44212635315</v>
      </c>
      <c r="Q2970" s="461">
        <v>284839.31414998829</v>
      </c>
      <c r="R2970" s="464">
        <v>1004759273963.5865</v>
      </c>
      <c r="S2970" s="462">
        <v>0.64133550742145318</v>
      </c>
      <c r="T2970" s="462">
        <v>0.45511459540261062</v>
      </c>
      <c r="U2970" s="461">
        <v>17.117021869947262</v>
      </c>
      <c r="V2970" s="464">
        <v>8579489777476.1943</v>
      </c>
      <c r="W2970" s="460">
        <v>2707.6055154236683</v>
      </c>
      <c r="X2970" s="463">
        <v>4.2746883646073708E-2</v>
      </c>
      <c r="Y2970" s="476">
        <v>2.0000000000000001E-4</v>
      </c>
    </row>
    <row r="2971" spans="1:25" x14ac:dyDescent="0.2">
      <c r="A2971" s="475">
        <f t="shared" si="46"/>
        <v>2967</v>
      </c>
      <c r="B2971" s="462">
        <v>0.59895368999328191</v>
      </c>
      <c r="C2971" s="461">
        <v>5800.050930052621</v>
      </c>
      <c r="D2971" s="462">
        <v>0.91763329044519804</v>
      </c>
      <c r="E2971" s="462">
        <v>0.6056421549551998</v>
      </c>
      <c r="F2971" s="516">
        <v>2025.12</v>
      </c>
      <c r="G2971" s="464">
        <v>182937162099.89386</v>
      </c>
      <c r="H2971" s="461">
        <v>25546631.578006972</v>
      </c>
      <c r="I2971" s="464">
        <v>576142038366.99451</v>
      </c>
      <c r="J2971" s="462">
        <v>0.23763143568761536</v>
      </c>
      <c r="K2971" s="464">
        <v>23828346439.256767</v>
      </c>
      <c r="L2971" s="464">
        <v>24283887002.185547</v>
      </c>
      <c r="M2971" s="464">
        <v>153354529643.24564</v>
      </c>
      <c r="N2971" s="464">
        <v>53941406216.097809</v>
      </c>
      <c r="O2971" s="464">
        <v>23303.542424540468</v>
      </c>
      <c r="P2971" s="461">
        <v>339459.51435777626</v>
      </c>
      <c r="Q2971" s="461">
        <v>195554.68722456522</v>
      </c>
      <c r="R2971" s="464">
        <v>1126633060042.2683</v>
      </c>
      <c r="S2971" s="462">
        <v>0.47991485781761117</v>
      </c>
      <c r="T2971" s="462">
        <v>0.24024093174840228</v>
      </c>
      <c r="U2971" s="461">
        <v>16.914093170968229</v>
      </c>
      <c r="V2971" s="464">
        <v>5043795092269.9941</v>
      </c>
      <c r="W2971" s="460">
        <v>1592.2047597072894</v>
      </c>
      <c r="X2971" s="463">
        <v>4.3217573263546208E-2</v>
      </c>
      <c r="Y2971" s="476">
        <v>2.0000000000000001E-4</v>
      </c>
    </row>
    <row r="2972" spans="1:25" x14ac:dyDescent="0.2">
      <c r="A2972" s="475">
        <f t="shared" si="46"/>
        <v>2968</v>
      </c>
      <c r="B2972" s="462">
        <v>0.49540688933317595</v>
      </c>
      <c r="C2972" s="461">
        <v>6074.7066760301168</v>
      </c>
      <c r="D2972" s="462">
        <v>0.87253039533535082</v>
      </c>
      <c r="E2972" s="462">
        <v>0.61443053153364802</v>
      </c>
      <c r="F2972" s="516">
        <v>2025.67</v>
      </c>
      <c r="G2972" s="464">
        <v>206903054731.77322</v>
      </c>
      <c r="H2972" s="461">
        <v>23113734.334020004</v>
      </c>
      <c r="I2972" s="464">
        <v>595039174814.19373</v>
      </c>
      <c r="J2972" s="462">
        <v>0.41950263611320049</v>
      </c>
      <c r="K2972" s="464">
        <v>27678733128.719604</v>
      </c>
      <c r="L2972" s="464">
        <v>11069570321.259439</v>
      </c>
      <c r="M2972" s="464">
        <v>120997185805.46217</v>
      </c>
      <c r="N2972" s="464">
        <v>29315857125.59367</v>
      </c>
      <c r="O2972" s="464">
        <v>23846.138664860522</v>
      </c>
      <c r="P2972" s="461">
        <v>246796.2580464223</v>
      </c>
      <c r="Q2972" s="461">
        <v>127619.26603093819</v>
      </c>
      <c r="R2972" s="464">
        <v>1069207327729.948</v>
      </c>
      <c r="S2972" s="462">
        <v>0.56075862464643567</v>
      </c>
      <c r="T2972" s="462">
        <v>0.38415334244850274</v>
      </c>
      <c r="U2972" s="461">
        <v>15.954771159994051</v>
      </c>
      <c r="V2972" s="464">
        <v>7177407365562.6172</v>
      </c>
      <c r="W2972" s="460">
        <v>2264.7558957107885</v>
      </c>
      <c r="X2972" s="463">
        <v>4.6234965180590365E-2</v>
      </c>
      <c r="Y2972" s="476">
        <v>2.0000000000000001E-4</v>
      </c>
    </row>
    <row r="2973" spans="1:25" x14ac:dyDescent="0.2">
      <c r="A2973" s="475">
        <f t="shared" si="46"/>
        <v>2969</v>
      </c>
      <c r="B2973" s="462">
        <v>0.39737114188509093</v>
      </c>
      <c r="C2973" s="461">
        <v>3897.3615559061745</v>
      </c>
      <c r="D2973" s="462">
        <v>0.59469103908302146</v>
      </c>
      <c r="E2973" s="462">
        <v>0.4010117287285544</v>
      </c>
      <c r="F2973" s="516">
        <v>2023.75</v>
      </c>
      <c r="G2973" s="464">
        <v>289431448639.60797</v>
      </c>
      <c r="H2973" s="461">
        <v>12483680.024436183</v>
      </c>
      <c r="I2973" s="464">
        <v>356441182125.10382</v>
      </c>
      <c r="J2973" s="462">
        <v>0.39737114188509093</v>
      </c>
      <c r="K2973" s="464">
        <v>5524575964.1587172</v>
      </c>
      <c r="L2973" s="464">
        <v>0</v>
      </c>
      <c r="M2973" s="464">
        <v>266849419163.32108</v>
      </c>
      <c r="N2973" s="464">
        <v>31419191848.623245</v>
      </c>
      <c r="O2973" s="464">
        <v>19577.377424666411</v>
      </c>
      <c r="P2973" s="461">
        <v>258991.10573888037</v>
      </c>
      <c r="Q2973" s="461">
        <v>142326.52168243611</v>
      </c>
      <c r="R2973" s="464">
        <v>906044998090.92834</v>
      </c>
      <c r="S2973" s="462">
        <v>0.6195444906149814</v>
      </c>
      <c r="T2973" s="462">
        <v>0.44992467395552399</v>
      </c>
      <c r="U2973" s="461">
        <v>17.24338037179885</v>
      </c>
      <c r="V2973" s="464">
        <v>7830234611431.1631</v>
      </c>
      <c r="W2973" s="460">
        <v>2469.3017062693684</v>
      </c>
      <c r="X2973" s="463">
        <v>4.1761659986205145E-2</v>
      </c>
      <c r="Y2973" s="476">
        <v>2.0000000000000001E-4</v>
      </c>
    </row>
    <row r="2974" spans="1:25" x14ac:dyDescent="0.2">
      <c r="A2974" s="475">
        <f t="shared" si="46"/>
        <v>2970</v>
      </c>
      <c r="B2974" s="462">
        <v>0.45541096895381861</v>
      </c>
      <c r="C2974" s="461">
        <v>1500</v>
      </c>
      <c r="D2974" s="462">
        <v>1.2037608053796833</v>
      </c>
      <c r="E2974" s="462">
        <v>0.45011804895691848</v>
      </c>
      <c r="F2974" s="516">
        <v>2026.62</v>
      </c>
      <c r="G2974" s="464">
        <v>141051922817.90048</v>
      </c>
      <c r="H2974" s="461">
        <v>48793600.956483416</v>
      </c>
      <c r="I2974" s="464">
        <v>786407981963.45349</v>
      </c>
      <c r="J2974" s="462">
        <v>0.2209405712263256</v>
      </c>
      <c r="K2974" s="464">
        <v>42618794839.524338</v>
      </c>
      <c r="L2974" s="464">
        <v>7589650418.3021851</v>
      </c>
      <c r="M2974" s="464">
        <v>29678520691.648857</v>
      </c>
      <c r="N2974" s="464">
        <v>12952047302.758768</v>
      </c>
      <c r="O2974" s="464">
        <v>25209.537417231681</v>
      </c>
      <c r="P2974" s="461">
        <v>140038.77554056974</v>
      </c>
      <c r="Q2974" s="461">
        <v>55533.933249474336</v>
      </c>
      <c r="R2974" s="464">
        <v>1162324792949.4009</v>
      </c>
      <c r="S2974" s="462">
        <v>0.39314391105738195</v>
      </c>
      <c r="T2974" s="462">
        <v>0.24616365705773702</v>
      </c>
      <c r="U2974" s="461">
        <v>15.705809014462721</v>
      </c>
      <c r="V2974" s="464">
        <v>5072800962891.5498</v>
      </c>
      <c r="W2974" s="460">
        <v>1600.4343528597924</v>
      </c>
      <c r="X2974" s="463">
        <v>4.5378857745331208E-2</v>
      </c>
      <c r="Y2974" s="476">
        <v>2.0000000000000001E-4</v>
      </c>
    </row>
    <row r="2975" spans="1:25" x14ac:dyDescent="0.2">
      <c r="A2975" s="475">
        <f t="shared" si="46"/>
        <v>2971</v>
      </c>
      <c r="B2975" s="462">
        <v>0.45439204104995634</v>
      </c>
      <c r="C2975" s="461">
        <v>3984.5415424978182</v>
      </c>
      <c r="D2975" s="462">
        <v>0.58576412712191572</v>
      </c>
      <c r="E2975" s="462">
        <v>0.40307648868670565</v>
      </c>
      <c r="F2975" s="516">
        <v>2025.41</v>
      </c>
      <c r="G2975" s="464">
        <v>99945772483.031723</v>
      </c>
      <c r="H2975" s="461">
        <v>12534597.429514421</v>
      </c>
      <c r="I2975" s="464">
        <v>357700347002.89246</v>
      </c>
      <c r="J2975" s="462">
        <v>0.34471560012232916</v>
      </c>
      <c r="K2975" s="464">
        <v>27493141930.547596</v>
      </c>
      <c r="L2975" s="464">
        <v>46105871257.863365</v>
      </c>
      <c r="M2975" s="464">
        <v>68498022070.745522</v>
      </c>
      <c r="N2975" s="464">
        <v>31812407059.663029</v>
      </c>
      <c r="O2975" s="464">
        <v>24327.86425601249</v>
      </c>
      <c r="P2975" s="461">
        <v>225416.6462928789</v>
      </c>
      <c r="Q2975" s="461">
        <v>117634.78260282753</v>
      </c>
      <c r="R2975" s="464">
        <v>631640524720.10925</v>
      </c>
      <c r="S2975" s="462">
        <v>0.50078744439222656</v>
      </c>
      <c r="T2975" s="462">
        <v>0.33902742973513561</v>
      </c>
      <c r="U2975" s="461">
        <v>15.606076743316853</v>
      </c>
      <c r="V2975" s="464">
        <v>3777772363937.6792</v>
      </c>
      <c r="W2975" s="460">
        <v>1191.8754603811251</v>
      </c>
      <c r="X2975" s="463">
        <v>4.5466933514431568E-2</v>
      </c>
      <c r="Y2975" s="476">
        <v>2.0000000000000001E-4</v>
      </c>
    </row>
    <row r="2976" spans="1:25" x14ac:dyDescent="0.2">
      <c r="A2976" s="475">
        <f t="shared" si="46"/>
        <v>2972</v>
      </c>
      <c r="B2976" s="462">
        <v>0.4068749876369791</v>
      </c>
      <c r="C2976" s="461">
        <v>1500</v>
      </c>
      <c r="D2976" s="462">
        <v>1.010012594331446</v>
      </c>
      <c r="E2976" s="462">
        <v>0.41537549485442782</v>
      </c>
      <c r="F2976" s="516">
        <v>2025.71</v>
      </c>
      <c r="G2976" s="464">
        <v>275673872193.33453</v>
      </c>
      <c r="H2976" s="461">
        <v>32759577.737837628</v>
      </c>
      <c r="I2976" s="464">
        <v>738106557999.37183</v>
      </c>
      <c r="J2976" s="462">
        <v>0.27673439898437824</v>
      </c>
      <c r="K2976" s="464">
        <v>20087508521.264648</v>
      </c>
      <c r="L2976" s="464">
        <v>17349202944.6507</v>
      </c>
      <c r="M2976" s="464">
        <v>172721105456.02029</v>
      </c>
      <c r="N2976" s="464">
        <v>9265568821.8005905</v>
      </c>
      <c r="O2976" s="464">
        <v>25268.879997823085</v>
      </c>
      <c r="P2976" s="461">
        <v>101465.43749999948</v>
      </c>
      <c r="Q2976" s="461">
        <v>33113.812499999476</v>
      </c>
      <c r="R2976" s="464">
        <v>1350431247989.9636</v>
      </c>
      <c r="S2976" s="462">
        <v>0.50644053795988742</v>
      </c>
      <c r="T2976" s="462">
        <v>0.32079220074349973</v>
      </c>
      <c r="U2976" s="461">
        <v>16.74274532359874</v>
      </c>
      <c r="V2976" s="464">
        <v>8075438755533.8301</v>
      </c>
      <c r="W2976" s="460">
        <v>2549.4578866594625</v>
      </c>
      <c r="X2976" s="463">
        <v>4.3000137199763554E-2</v>
      </c>
      <c r="Y2976" s="476">
        <v>2.0000000000000001E-4</v>
      </c>
    </row>
    <row r="2977" spans="1:25" x14ac:dyDescent="0.2">
      <c r="A2977" s="475">
        <f t="shared" si="46"/>
        <v>2973</v>
      </c>
      <c r="B2977" s="462">
        <v>0.73904605098108633</v>
      </c>
      <c r="C2977" s="461">
        <v>4402.1446567803387</v>
      </c>
      <c r="D2977" s="462">
        <v>0.63456609799657504</v>
      </c>
      <c r="E2977" s="462">
        <v>0.53868863508318299</v>
      </c>
      <c r="F2977" s="516">
        <v>2023.93</v>
      </c>
      <c r="G2977" s="464">
        <v>233397646809.79141</v>
      </c>
      <c r="H2977" s="461">
        <v>13758872.087037181</v>
      </c>
      <c r="I2977" s="464">
        <v>436701960537.25891</v>
      </c>
      <c r="J2977" s="462">
        <v>0.44283752421534583</v>
      </c>
      <c r="K2977" s="464">
        <v>5275645238.3610201</v>
      </c>
      <c r="L2977" s="464">
        <v>0</v>
      </c>
      <c r="M2977" s="464">
        <v>225797147635.37476</v>
      </c>
      <c r="N2977" s="464">
        <v>81402859682.400436</v>
      </c>
      <c r="O2977" s="464">
        <v>28940.719563733543</v>
      </c>
      <c r="P2977" s="461">
        <v>489036.43984974327</v>
      </c>
      <c r="Q2977" s="461">
        <v>320269.01857779897</v>
      </c>
      <c r="R2977" s="464">
        <v>988942537692.88147</v>
      </c>
      <c r="S2977" s="462">
        <v>0.59444057758934377</v>
      </c>
      <c r="T2977" s="462">
        <v>0.40548679295348733</v>
      </c>
      <c r="U2977" s="461">
        <v>16.470855376103604</v>
      </c>
      <c r="V2977" s="464">
        <v>7461086647006.3408</v>
      </c>
      <c r="W2977" s="460">
        <v>2354.3300098179284</v>
      </c>
      <c r="X2977" s="463">
        <v>4.3008608303673423E-2</v>
      </c>
      <c r="Y2977" s="476">
        <v>2.0000000000000001E-4</v>
      </c>
    </row>
    <row r="2978" spans="1:25" x14ac:dyDescent="0.2">
      <c r="A2978" s="475">
        <f t="shared" si="46"/>
        <v>2974</v>
      </c>
      <c r="B2978" s="462">
        <v>0.38895026934745719</v>
      </c>
      <c r="C2978" s="461">
        <v>5655.8223073562758</v>
      </c>
      <c r="D2978" s="462">
        <v>0.39339704498086758</v>
      </c>
      <c r="E2978" s="462">
        <v>0.33461154348233968</v>
      </c>
      <c r="F2978" s="516">
        <v>2025.26</v>
      </c>
      <c r="G2978" s="464">
        <v>155618511971.04257</v>
      </c>
      <c r="H2978" s="461">
        <v>7012010.6397458483</v>
      </c>
      <c r="I2978" s="464">
        <v>262780346632.43463</v>
      </c>
      <c r="J2978" s="462">
        <v>0.38895026934745713</v>
      </c>
      <c r="K2978" s="464">
        <v>16923297886.573696</v>
      </c>
      <c r="L2978" s="464">
        <v>11364396900.483013</v>
      </c>
      <c r="M2978" s="464">
        <v>103348139401.30638</v>
      </c>
      <c r="N2978" s="464">
        <v>80363196253.455154</v>
      </c>
      <c r="O2978" s="464">
        <v>24816.892966149637</v>
      </c>
      <c r="P2978" s="461">
        <v>551969.6542217345</v>
      </c>
      <c r="Q2978" s="461">
        <v>315216.11914927</v>
      </c>
      <c r="R2978" s="464">
        <v>600568467038.92041</v>
      </c>
      <c r="S2978" s="462">
        <v>0.53900150054930174</v>
      </c>
      <c r="T2978" s="462">
        <v>0.42307933419623744</v>
      </c>
      <c r="U2978" s="461">
        <v>16.538760652796739</v>
      </c>
      <c r="V2978" s="464">
        <v>4739564170054.6816</v>
      </c>
      <c r="W2978" s="460">
        <v>1495.4486369910774</v>
      </c>
      <c r="X2978" s="463">
        <v>4.3013292674776674E-2</v>
      </c>
      <c r="Y2978" s="476">
        <v>2.0000000000000001E-4</v>
      </c>
    </row>
    <row r="2979" spans="1:25" x14ac:dyDescent="0.2">
      <c r="A2979" s="475">
        <f t="shared" si="46"/>
        <v>2975</v>
      </c>
      <c r="B2979" s="462">
        <v>0.51384726759425048</v>
      </c>
      <c r="C2979" s="461">
        <v>8726.9657126897109</v>
      </c>
      <c r="D2979" s="462">
        <v>0.9079439241792443</v>
      </c>
      <c r="E2979" s="462">
        <v>0.38485658507023734</v>
      </c>
      <c r="F2979" s="516">
        <v>2025.71</v>
      </c>
      <c r="G2979" s="464">
        <v>257543209531.36423</v>
      </c>
      <c r="H2979" s="461">
        <v>24766584.15153943</v>
      </c>
      <c r="I2979" s="464">
        <v>596683869708.5769</v>
      </c>
      <c r="J2979" s="462">
        <v>0.20701250365352908</v>
      </c>
      <c r="K2979" s="464">
        <v>15473762004.0509</v>
      </c>
      <c r="L2979" s="464">
        <v>34248356135.30027</v>
      </c>
      <c r="M2979" s="464">
        <v>166223409292.3042</v>
      </c>
      <c r="N2979" s="464">
        <v>25028833603.60334</v>
      </c>
      <c r="O2979" s="464">
        <v>22838.661410325214</v>
      </c>
      <c r="P2979" s="461">
        <v>229930.92259484675</v>
      </c>
      <c r="Q2979" s="461">
        <v>81869.82173769419</v>
      </c>
      <c r="R2979" s="464">
        <v>1157297791018.4595</v>
      </c>
      <c r="S2979" s="462">
        <v>0.47620081059341995</v>
      </c>
      <c r="T2979" s="462">
        <v>0.27729698698830185</v>
      </c>
      <c r="U2979" s="461">
        <v>17.761202443350815</v>
      </c>
      <c r="V2979" s="464">
        <v>6173011350404.3818</v>
      </c>
      <c r="W2979" s="460">
        <v>1948.4175925258703</v>
      </c>
      <c r="X2979" s="463">
        <v>4.1801696861420247E-2</v>
      </c>
      <c r="Y2979" s="476">
        <v>2.0000000000000001E-4</v>
      </c>
    </row>
    <row r="2980" spans="1:25" x14ac:dyDescent="0.2">
      <c r="A2980" s="475">
        <f t="shared" si="46"/>
        <v>2976</v>
      </c>
      <c r="B2980" s="462">
        <v>0.47231537724710371</v>
      </c>
      <c r="C2980" s="461">
        <v>3801.0047449494778</v>
      </c>
      <c r="D2980" s="462">
        <v>1.0800194139419415</v>
      </c>
      <c r="E2980" s="462">
        <v>0.44336094799436682</v>
      </c>
      <c r="F2980" s="516">
        <v>2026.74</v>
      </c>
      <c r="G2980" s="464">
        <v>122754590094.3035</v>
      </c>
      <c r="H2980" s="461">
        <v>36613774.194176309</v>
      </c>
      <c r="I2980" s="464">
        <v>811792863593.78516</v>
      </c>
      <c r="J2980" s="462">
        <v>0.4051722168808729</v>
      </c>
      <c r="K2980" s="464">
        <v>21248413579.206589</v>
      </c>
      <c r="L2980" s="464">
        <v>39796858474.182243</v>
      </c>
      <c r="M2980" s="464">
        <v>14592686603.603458</v>
      </c>
      <c r="N2980" s="464">
        <v>115708056863.51639</v>
      </c>
      <c r="O2980" s="464">
        <v>19127.592901306227</v>
      </c>
      <c r="P2980" s="461">
        <v>746686.51007898408</v>
      </c>
      <c r="Q2980" s="461">
        <v>512777.38593482657</v>
      </c>
      <c r="R2980" s="464">
        <v>1242253734653.6526</v>
      </c>
      <c r="S2980" s="462">
        <v>0.48353863582825035</v>
      </c>
      <c r="T2980" s="462">
        <v>0.34029291684849755</v>
      </c>
      <c r="U2980" s="461">
        <v>14.665804919576393</v>
      </c>
      <c r="V2980" s="464">
        <v>6925642991742.7637</v>
      </c>
      <c r="W2980" s="460">
        <v>2187.2395413786885</v>
      </c>
      <c r="X2980" s="463">
        <v>4.9025156447288457E-2</v>
      </c>
      <c r="Y2980" s="476">
        <v>2.0000000000000001E-4</v>
      </c>
    </row>
    <row r="2981" spans="1:25" x14ac:dyDescent="0.2">
      <c r="A2981" s="475">
        <f t="shared" si="46"/>
        <v>2977</v>
      </c>
      <c r="B2981" s="462">
        <v>0.44221643166272551</v>
      </c>
      <c r="C2981" s="461">
        <v>6600.8701109206722</v>
      </c>
      <c r="D2981" s="462">
        <v>0.58761858871365158</v>
      </c>
      <c r="E2981" s="462">
        <v>0.58387243912873599</v>
      </c>
      <c r="F2981" s="516">
        <v>2024.09</v>
      </c>
      <c r="G2981" s="464">
        <v>221623606737.00705</v>
      </c>
      <c r="H2981" s="461">
        <v>12082107.194386693</v>
      </c>
      <c r="I2981" s="464">
        <v>352353465498.27637</v>
      </c>
      <c r="J2981" s="462">
        <v>0.36797315914324391</v>
      </c>
      <c r="K2981" s="464">
        <v>4337008220.7195578</v>
      </c>
      <c r="L2981" s="464">
        <v>0</v>
      </c>
      <c r="M2981" s="464">
        <v>143157903118.79327</v>
      </c>
      <c r="N2981" s="464">
        <v>28876549445.958496</v>
      </c>
      <c r="O2981" s="464">
        <v>10000</v>
      </c>
      <c r="P2981" s="461">
        <v>217107.87824140833</v>
      </c>
      <c r="Q2981" s="461">
        <v>111518.44358187322</v>
      </c>
      <c r="R2981" s="464">
        <v>767879626649.91394</v>
      </c>
      <c r="S2981" s="462">
        <v>0.57777972572129666</v>
      </c>
      <c r="T2981" s="462">
        <v>0.41707818038519173</v>
      </c>
      <c r="U2981" s="461">
        <v>17.139623634466787</v>
      </c>
      <c r="V2981" s="464">
        <v>5994166500469.6816</v>
      </c>
      <c r="W2981" s="460">
        <v>1891.616714492721</v>
      </c>
      <c r="X2981" s="463">
        <v>4.2822248327750237E-2</v>
      </c>
      <c r="Y2981" s="476">
        <v>2.0000000000000001E-4</v>
      </c>
    </row>
    <row r="2982" spans="1:25" x14ac:dyDescent="0.2">
      <c r="A2982" s="475">
        <f t="shared" si="46"/>
        <v>2978</v>
      </c>
      <c r="B2982" s="462">
        <v>0.4056791188042303</v>
      </c>
      <c r="C2982" s="461">
        <v>2547.3631275359216</v>
      </c>
      <c r="D2982" s="462">
        <v>0.62235805726115634</v>
      </c>
      <c r="E2982" s="462">
        <v>0.52573736141922467</v>
      </c>
      <c r="F2982" s="516">
        <v>2024.97</v>
      </c>
      <c r="G2982" s="464">
        <v>220410385535.83636</v>
      </c>
      <c r="H2982" s="461">
        <v>13766552.419647176</v>
      </c>
      <c r="I2982" s="464">
        <v>391495160751.96179</v>
      </c>
      <c r="J2982" s="462">
        <v>0.29042563942652533</v>
      </c>
      <c r="K2982" s="464">
        <v>5218166437.8867159</v>
      </c>
      <c r="L2982" s="464">
        <v>0</v>
      </c>
      <c r="M2982" s="464">
        <v>221902981395.09262</v>
      </c>
      <c r="N2982" s="464">
        <v>32671551905.024326</v>
      </c>
      <c r="O2982" s="464">
        <v>12827.293585562882</v>
      </c>
      <c r="P2982" s="461">
        <v>211434.41728722697</v>
      </c>
      <c r="Q2982" s="461">
        <v>106725.89788668079</v>
      </c>
      <c r="R2982" s="464">
        <v>966906836068.36536</v>
      </c>
      <c r="S2982" s="462">
        <v>0.57239755963512506</v>
      </c>
      <c r="T2982" s="462">
        <v>0.29646390916098442</v>
      </c>
      <c r="U2982" s="461">
        <v>17.583926689314879</v>
      </c>
      <c r="V2982" s="464">
        <v>5606685949898.3682</v>
      </c>
      <c r="W2982" s="460">
        <v>1764.9143299360114</v>
      </c>
      <c r="X2982" s="463">
        <v>4.1148553631585268E-2</v>
      </c>
      <c r="Y2982" s="476">
        <v>2.0000000000000001E-4</v>
      </c>
    </row>
    <row r="2983" spans="1:25" x14ac:dyDescent="0.2">
      <c r="A2983" s="475">
        <f t="shared" si="46"/>
        <v>2979</v>
      </c>
      <c r="B2983" s="462">
        <v>0.52462470929790916</v>
      </c>
      <c r="C2983" s="461">
        <v>4479.380865404406</v>
      </c>
      <c r="D2983" s="462">
        <v>0.4555897717120842</v>
      </c>
      <c r="E2983" s="462">
        <v>0.4803103939110891</v>
      </c>
      <c r="F2983" s="516">
        <v>2024.67</v>
      </c>
      <c r="G2983" s="464">
        <v>302969279963.01617</v>
      </c>
      <c r="H2983" s="461">
        <v>8496108.206953736</v>
      </c>
      <c r="I2983" s="464">
        <v>309328597762.4118</v>
      </c>
      <c r="J2983" s="462">
        <v>0.46402472632349223</v>
      </c>
      <c r="K2983" s="464">
        <v>7662153280.127265</v>
      </c>
      <c r="L2983" s="464">
        <v>0</v>
      </c>
      <c r="M2983" s="464">
        <v>202398589571.06769</v>
      </c>
      <c r="N2983" s="464">
        <v>18272364894.559532</v>
      </c>
      <c r="O2983" s="464">
        <v>38239.578709842768</v>
      </c>
      <c r="P2983" s="461">
        <v>155180.52766174733</v>
      </c>
      <c r="Q2983" s="461">
        <v>69580.737941322848</v>
      </c>
      <c r="R2983" s="464">
        <v>806404239656.84229</v>
      </c>
      <c r="S2983" s="462">
        <v>0.65340999597128357</v>
      </c>
      <c r="T2983" s="462">
        <v>0.51825052333519794</v>
      </c>
      <c r="U2983" s="461">
        <v>17.327201695882003</v>
      </c>
      <c r="V2983" s="464">
        <v>8070740046316.5361</v>
      </c>
      <c r="W2983" s="460">
        <v>2546.6712009909338</v>
      </c>
      <c r="X2983" s="463">
        <v>4.138567756431881E-2</v>
      </c>
      <c r="Y2983" s="476">
        <v>2.0000000000000001E-4</v>
      </c>
    </row>
    <row r="2984" spans="1:25" x14ac:dyDescent="0.2">
      <c r="A2984" s="475">
        <f t="shared" si="46"/>
        <v>2980</v>
      </c>
      <c r="B2984" s="462">
        <v>0.52121788174574046</v>
      </c>
      <c r="C2984" s="461">
        <v>8327.4211433678356</v>
      </c>
      <c r="D2984" s="462">
        <v>0.76781330418313898</v>
      </c>
      <c r="E2984" s="462">
        <v>0.44326883145680157</v>
      </c>
      <c r="F2984" s="516">
        <v>2023.75</v>
      </c>
      <c r="G2984" s="464">
        <v>403455210562.70746</v>
      </c>
      <c r="H2984" s="461">
        <v>17724091.836424448</v>
      </c>
      <c r="I2984" s="464">
        <v>503153470508.77856</v>
      </c>
      <c r="J2984" s="462">
        <v>0.34140798008584328</v>
      </c>
      <c r="K2984" s="464">
        <v>9089541018.3538761</v>
      </c>
      <c r="L2984" s="464">
        <v>0</v>
      </c>
      <c r="M2984" s="464">
        <v>478188223477.98529</v>
      </c>
      <c r="N2984" s="464">
        <v>32780611756.562927</v>
      </c>
      <c r="O2984" s="464">
        <v>22039.032006313508</v>
      </c>
      <c r="P2984" s="461">
        <v>229298.28429419344</v>
      </c>
      <c r="Q2984" s="461">
        <v>116915.69476541242</v>
      </c>
      <c r="R2984" s="464">
        <v>1461279113515.9099</v>
      </c>
      <c r="S2984" s="462">
        <v>0.62679803955362201</v>
      </c>
      <c r="T2984" s="462">
        <v>0.37074995120821114</v>
      </c>
      <c r="U2984" s="461">
        <v>17.444261450399161</v>
      </c>
      <c r="V2984" s="464">
        <v>10365230804554.402</v>
      </c>
      <c r="W2984" s="460">
        <v>3271.9412007848055</v>
      </c>
      <c r="X2984" s="463">
        <v>4.1833713130103901E-2</v>
      </c>
      <c r="Y2984" s="476">
        <v>2.0000000000000001E-4</v>
      </c>
    </row>
    <row r="2985" spans="1:25" x14ac:dyDescent="0.2">
      <c r="A2985" s="475">
        <f t="shared" si="46"/>
        <v>2981</v>
      </c>
      <c r="B2985" s="462">
        <v>0.3896248713683671</v>
      </c>
      <c r="C2985" s="461">
        <v>5856.387869238416</v>
      </c>
      <c r="D2985" s="462">
        <v>1.1631305297785526</v>
      </c>
      <c r="E2985" s="462">
        <v>0.36052121733622011</v>
      </c>
      <c r="F2985" s="516">
        <v>2025.6</v>
      </c>
      <c r="G2985" s="464">
        <v>104842937075.95894</v>
      </c>
      <c r="H2985" s="461">
        <v>24537527.575400107</v>
      </c>
      <c r="I2985" s="464">
        <v>579378167675.7478</v>
      </c>
      <c r="J2985" s="462">
        <v>0.3896248713683671</v>
      </c>
      <c r="K2985" s="464">
        <v>16061293473.651501</v>
      </c>
      <c r="L2985" s="464">
        <v>20016415508.114552</v>
      </c>
      <c r="M2985" s="464">
        <v>45832019180.926041</v>
      </c>
      <c r="N2985" s="464">
        <v>1452699895.6475024</v>
      </c>
      <c r="O2985" s="464">
        <v>18881.807553364673</v>
      </c>
      <c r="P2985" s="461">
        <v>47911</v>
      </c>
      <c r="Q2985" s="461">
        <v>6541</v>
      </c>
      <c r="R2985" s="464">
        <v>822143542474.52673</v>
      </c>
      <c r="S2985" s="462">
        <v>0.50393561980710933</v>
      </c>
      <c r="T2985" s="462">
        <v>0.35150443411831322</v>
      </c>
      <c r="U2985" s="461">
        <v>15.093043743717169</v>
      </c>
      <c r="V2985" s="464">
        <v>4777874210328.7412</v>
      </c>
      <c r="W2985" s="460">
        <v>1506.9032125595138</v>
      </c>
      <c r="X2985" s="463">
        <v>4.9129946878909876E-2</v>
      </c>
      <c r="Y2985" s="476">
        <v>2.0000000000000001E-4</v>
      </c>
    </row>
    <row r="2986" spans="1:25" x14ac:dyDescent="0.2">
      <c r="A2986" s="475">
        <f t="shared" si="46"/>
        <v>2982</v>
      </c>
      <c r="B2986" s="462">
        <v>0.41481229362491029</v>
      </c>
      <c r="C2986" s="461">
        <v>6250.2658017616304</v>
      </c>
      <c r="D2986" s="462">
        <v>0.79106861988434951</v>
      </c>
      <c r="E2986" s="462">
        <v>0.54135545094826576</v>
      </c>
      <c r="F2986" s="516">
        <v>2026.08</v>
      </c>
      <c r="G2986" s="464">
        <v>173525046041.12231</v>
      </c>
      <c r="H2986" s="461">
        <v>19451063.478270747</v>
      </c>
      <c r="I2986" s="464">
        <v>547694148266.03973</v>
      </c>
      <c r="J2986" s="462">
        <v>0.40312963339913366</v>
      </c>
      <c r="K2986" s="464">
        <v>39103751827.103516</v>
      </c>
      <c r="L2986" s="464">
        <v>81663255966.899338</v>
      </c>
      <c r="M2986" s="464">
        <v>66631866188.661819</v>
      </c>
      <c r="N2986" s="464">
        <v>28670899148.469627</v>
      </c>
      <c r="O2986" s="464">
        <v>30880.924092510253</v>
      </c>
      <c r="P2986" s="461">
        <v>224177.69911135297</v>
      </c>
      <c r="Q2986" s="461">
        <v>112778.12955621329</v>
      </c>
      <c r="R2986" s="464">
        <v>922241691948.39685</v>
      </c>
      <c r="S2986" s="462">
        <v>0.53172006044660991</v>
      </c>
      <c r="T2986" s="462">
        <v>0.39185318111306705</v>
      </c>
      <c r="U2986" s="461">
        <v>15.732950538385708</v>
      </c>
      <c r="V2986" s="464">
        <v>6269275898454.9727</v>
      </c>
      <c r="W2986" s="460">
        <v>1979.4004165935264</v>
      </c>
      <c r="X2986" s="463">
        <v>4.6536450835966359E-2</v>
      </c>
      <c r="Y2986" s="476">
        <v>2.0000000000000001E-4</v>
      </c>
    </row>
    <row r="2987" spans="1:25" x14ac:dyDescent="0.2">
      <c r="A2987" s="475">
        <f t="shared" si="46"/>
        <v>2983</v>
      </c>
      <c r="B2987" s="462">
        <v>0.67314770457744455</v>
      </c>
      <c r="C2987" s="461">
        <v>1611.0553938923404</v>
      </c>
      <c r="D2987" s="462">
        <v>0.63958793548636705</v>
      </c>
      <c r="E2987" s="462">
        <v>0.34239696243963669</v>
      </c>
      <c r="F2987" s="516">
        <v>2025.16</v>
      </c>
      <c r="G2987" s="464">
        <v>107460943684.81381</v>
      </c>
      <c r="H2987" s="461">
        <v>14878250.769138357</v>
      </c>
      <c r="I2987" s="464">
        <v>459252220382.58405</v>
      </c>
      <c r="J2987" s="462">
        <v>0.41733045072172426</v>
      </c>
      <c r="K2987" s="464">
        <v>26698793378.244228</v>
      </c>
      <c r="L2987" s="464">
        <v>29605495300.008606</v>
      </c>
      <c r="M2987" s="464">
        <v>101843024296.80177</v>
      </c>
      <c r="N2987" s="464">
        <v>30619393217.811493</v>
      </c>
      <c r="O2987" s="464">
        <v>32791.73947265184</v>
      </c>
      <c r="P2987" s="461">
        <v>220820.9825522881</v>
      </c>
      <c r="Q2987" s="461">
        <v>113214.05946669352</v>
      </c>
      <c r="R2987" s="464">
        <v>805269904324.10364</v>
      </c>
      <c r="S2987" s="462">
        <v>0.54910273346371452</v>
      </c>
      <c r="T2987" s="462">
        <v>0.32156346018371956</v>
      </c>
      <c r="U2987" s="461">
        <v>15.338655742541096</v>
      </c>
      <c r="V2987" s="464">
        <v>4547727896815.1855</v>
      </c>
      <c r="W2987" s="460">
        <v>1434.5133199194738</v>
      </c>
      <c r="X2987" s="463">
        <v>4.5648731545339757E-2</v>
      </c>
      <c r="Y2987" s="476">
        <v>2.0000000000000001E-4</v>
      </c>
    </row>
    <row r="2988" spans="1:25" x14ac:dyDescent="0.2">
      <c r="A2988" s="475">
        <f t="shared" si="46"/>
        <v>2984</v>
      </c>
      <c r="B2988" s="462">
        <v>0.47946003396216624</v>
      </c>
      <c r="C2988" s="461">
        <v>1500</v>
      </c>
      <c r="D2988" s="462">
        <v>0.51255058811387988</v>
      </c>
      <c r="E2988" s="462">
        <v>0.4855584849354066</v>
      </c>
      <c r="F2988" s="516">
        <v>2023.92</v>
      </c>
      <c r="G2988" s="464">
        <v>169692892971.51044</v>
      </c>
      <c r="H2988" s="461">
        <v>10842933.127923686</v>
      </c>
      <c r="I2988" s="464">
        <v>374784288814.64246</v>
      </c>
      <c r="J2988" s="462">
        <v>0.47771240180489682</v>
      </c>
      <c r="K2988" s="464">
        <v>11170443940.31496</v>
      </c>
      <c r="L2988" s="464">
        <v>0</v>
      </c>
      <c r="M2988" s="464">
        <v>191218959503.76419</v>
      </c>
      <c r="N2988" s="464">
        <v>127456417929.64598</v>
      </c>
      <c r="O2988" s="464">
        <v>30582.84587869489</v>
      </c>
      <c r="P2988" s="461">
        <v>822038.67285375413</v>
      </c>
      <c r="Q2988" s="461">
        <v>503752.29731401539</v>
      </c>
      <c r="R2988" s="464">
        <v>877947209274.35168</v>
      </c>
      <c r="S2988" s="462">
        <v>0.57660260034176203</v>
      </c>
      <c r="T2988" s="462">
        <v>0.367046711809009</v>
      </c>
      <c r="U2988" s="461">
        <v>16.113579516187858</v>
      </c>
      <c r="V2988" s="464">
        <v>5784578264928.834</v>
      </c>
      <c r="W2988" s="460">
        <v>1823.2669727436071</v>
      </c>
      <c r="X2988" s="463">
        <v>4.4542384903950009E-2</v>
      </c>
      <c r="Y2988" s="476">
        <v>2.0000000000000001E-4</v>
      </c>
    </row>
    <row r="2989" spans="1:25" x14ac:dyDescent="0.2">
      <c r="A2989" s="475">
        <f t="shared" si="46"/>
        <v>2985</v>
      </c>
      <c r="B2989" s="462">
        <v>0.64394813168196074</v>
      </c>
      <c r="C2989" s="461">
        <v>3538.973764414106</v>
      </c>
      <c r="D2989" s="462">
        <v>0.57329760150203268</v>
      </c>
      <c r="E2989" s="462">
        <v>0.34215441865956142</v>
      </c>
      <c r="F2989" s="516">
        <v>2024.05</v>
      </c>
      <c r="G2989" s="464">
        <v>222172746801.70145</v>
      </c>
      <c r="H2989" s="461">
        <v>11934845.669921856</v>
      </c>
      <c r="I2989" s="464">
        <v>287581691608.95154</v>
      </c>
      <c r="J2989" s="462">
        <v>0.33016476485315982</v>
      </c>
      <c r="K2989" s="464">
        <v>7507728557.4605389</v>
      </c>
      <c r="L2989" s="464">
        <v>0</v>
      </c>
      <c r="M2989" s="464">
        <v>140285519072.3223</v>
      </c>
      <c r="N2989" s="464">
        <v>61277918713.245911</v>
      </c>
      <c r="O2989" s="464">
        <v>29308.610272381145</v>
      </c>
      <c r="P2989" s="461">
        <v>435470.92662690813</v>
      </c>
      <c r="Q2989" s="461">
        <v>279512.55715625908</v>
      </c>
      <c r="R2989" s="464">
        <v>719754794328.1228</v>
      </c>
      <c r="S2989" s="462">
        <v>0.55800013256531489</v>
      </c>
      <c r="T2989" s="462">
        <v>0.4318271280630992</v>
      </c>
      <c r="U2989" s="461">
        <v>17.252094238566531</v>
      </c>
      <c r="V2989" s="464">
        <v>5885951315435.9609</v>
      </c>
      <c r="W2989" s="460">
        <v>1857.9439261698108</v>
      </c>
      <c r="X2989" s="463">
        <v>4.2435000378886548E-2</v>
      </c>
      <c r="Y2989" s="476">
        <v>2.0000000000000001E-4</v>
      </c>
    </row>
    <row r="2990" spans="1:25" x14ac:dyDescent="0.2">
      <c r="A2990" s="475">
        <f t="shared" si="46"/>
        <v>2986</v>
      </c>
      <c r="B2990" s="462">
        <v>0.44803510157823101</v>
      </c>
      <c r="C2990" s="461">
        <v>7101.6880578135879</v>
      </c>
      <c r="D2990" s="462">
        <v>0.68958129866161721</v>
      </c>
      <c r="E2990" s="462">
        <v>0.3891737958939116</v>
      </c>
      <c r="F2990" s="516">
        <v>2025.39</v>
      </c>
      <c r="G2990" s="464">
        <v>160285292955.73428</v>
      </c>
      <c r="H2990" s="461">
        <v>15308204.640032569</v>
      </c>
      <c r="I2990" s="464">
        <v>492425386380.74176</v>
      </c>
      <c r="J2990" s="462">
        <v>0.44803510157823101</v>
      </c>
      <c r="K2990" s="464">
        <v>19001152024.791649</v>
      </c>
      <c r="L2990" s="464">
        <v>8799271972.7504921</v>
      </c>
      <c r="M2990" s="464">
        <v>130624657286.36137</v>
      </c>
      <c r="N2990" s="464">
        <v>66218764228.489807</v>
      </c>
      <c r="O2990" s="464">
        <v>10000</v>
      </c>
      <c r="P2990" s="461">
        <v>449341.01308644668</v>
      </c>
      <c r="Q2990" s="461">
        <v>286920.17706258351</v>
      </c>
      <c r="R2990" s="464">
        <v>876263804530.58594</v>
      </c>
      <c r="S2990" s="462">
        <v>0.55032949295720934</v>
      </c>
      <c r="T2990" s="462">
        <v>0.39836836094635114</v>
      </c>
      <c r="U2990" s="461">
        <v>15.677922377467128</v>
      </c>
      <c r="V2990" s="464">
        <v>6121994809676.6699</v>
      </c>
      <c r="W2990" s="460">
        <v>1932.1151272710508</v>
      </c>
      <c r="X2990" s="463">
        <v>4.603397549630573E-2</v>
      </c>
      <c r="Y2990" s="476">
        <v>2.0000000000000001E-4</v>
      </c>
    </row>
    <row r="2991" spans="1:25" x14ac:dyDescent="0.2">
      <c r="A2991" s="475">
        <f t="shared" si="46"/>
        <v>2987</v>
      </c>
      <c r="B2991" s="462">
        <v>0.64370801592586813</v>
      </c>
      <c r="C2991" s="461">
        <v>4296.394691698014</v>
      </c>
      <c r="D2991" s="462">
        <v>0.91076485850932065</v>
      </c>
      <c r="E2991" s="462">
        <v>0.38657961381526468</v>
      </c>
      <c r="F2991" s="516">
        <v>2026.2</v>
      </c>
      <c r="G2991" s="464">
        <v>139088840337.83499</v>
      </c>
      <c r="H2991" s="461">
        <v>25222503.996434871</v>
      </c>
      <c r="I2991" s="464">
        <v>491033582073.54797</v>
      </c>
      <c r="J2991" s="462">
        <v>0.17168273664149503</v>
      </c>
      <c r="K2991" s="464">
        <v>16942515546.417946</v>
      </c>
      <c r="L2991" s="464">
        <v>26394975862.800915</v>
      </c>
      <c r="M2991" s="464">
        <v>57254748019.05381</v>
      </c>
      <c r="N2991" s="464">
        <v>94024758138.254013</v>
      </c>
      <c r="O2991" s="464">
        <v>27840.137520769167</v>
      </c>
      <c r="P2991" s="461">
        <v>556155.84087772877</v>
      </c>
      <c r="Q2991" s="461">
        <v>364917.14141543617</v>
      </c>
      <c r="R2991" s="464">
        <v>884737767122.5376</v>
      </c>
      <c r="S2991" s="462">
        <v>0.38912809854991498</v>
      </c>
      <c r="T2991" s="462">
        <v>0.23680208005760869</v>
      </c>
      <c r="U2991" s="461">
        <v>16.823319590604477</v>
      </c>
      <c r="V2991" s="464">
        <v>3836424308242.4653</v>
      </c>
      <c r="W2991" s="460">
        <v>1210.6476074017596</v>
      </c>
      <c r="X2991" s="463">
        <v>4.4166746089607092E-2</v>
      </c>
      <c r="Y2991" s="476">
        <v>2.0000000000000001E-4</v>
      </c>
    </row>
    <row r="2992" spans="1:25" x14ac:dyDescent="0.2">
      <c r="A2992" s="475">
        <f t="shared" si="46"/>
        <v>2988</v>
      </c>
      <c r="B2992" s="462">
        <v>0.59988499852655175</v>
      </c>
      <c r="C2992" s="461">
        <v>5241.2021943755044</v>
      </c>
      <c r="D2992" s="462">
        <v>0.79600362240099543</v>
      </c>
      <c r="E2992" s="462">
        <v>0.45975583700785139</v>
      </c>
      <c r="F2992" s="516">
        <v>2024.95</v>
      </c>
      <c r="G2992" s="464">
        <v>364689903994.67236</v>
      </c>
      <c r="H2992" s="461">
        <v>19807041.468451098</v>
      </c>
      <c r="I2992" s="464">
        <v>500324412194.5116</v>
      </c>
      <c r="J2992" s="462">
        <v>0.3665384398263607</v>
      </c>
      <c r="K2992" s="464">
        <v>7018604769.073925</v>
      </c>
      <c r="L2992" s="464">
        <v>0</v>
      </c>
      <c r="M2992" s="464">
        <v>235479820635.50674</v>
      </c>
      <c r="N2992" s="464">
        <v>25064419270.691936</v>
      </c>
      <c r="O2992" s="464">
        <v>21864.160947045359</v>
      </c>
      <c r="P2992" s="461">
        <v>211386.01696528494</v>
      </c>
      <c r="Q2992" s="461">
        <v>103511.36085871734</v>
      </c>
      <c r="R2992" s="464">
        <v>1124474709431.3408</v>
      </c>
      <c r="S2992" s="462">
        <v>0.59309429317232676</v>
      </c>
      <c r="T2992" s="462">
        <v>0.47355291121260312</v>
      </c>
      <c r="U2992" s="461">
        <v>17.084712890259688</v>
      </c>
      <c r="V2992" s="464">
        <v>9890585084072.582</v>
      </c>
      <c r="W2992" s="460">
        <v>3121.2842984611793</v>
      </c>
      <c r="X2992" s="463">
        <v>4.3061686326701584E-2</v>
      </c>
      <c r="Y2992" s="476">
        <v>2.0000000000000001E-4</v>
      </c>
    </row>
    <row r="2993" spans="1:25" x14ac:dyDescent="0.2">
      <c r="A2993" s="475">
        <f t="shared" si="46"/>
        <v>2989</v>
      </c>
      <c r="B2993" s="462">
        <v>0.39386298466863023</v>
      </c>
      <c r="C2993" s="461">
        <v>6911.6085006362837</v>
      </c>
      <c r="D2993" s="462">
        <v>0.62312603283946255</v>
      </c>
      <c r="E2993" s="462">
        <v>0.63362253877238595</v>
      </c>
      <c r="F2993" s="516">
        <v>2025.55</v>
      </c>
      <c r="G2993" s="464">
        <v>128232672434.04749</v>
      </c>
      <c r="H2993" s="461">
        <v>12990242.218373049</v>
      </c>
      <c r="I2993" s="464">
        <v>468124158424.19757</v>
      </c>
      <c r="J2993" s="462">
        <v>0.39386298466863023</v>
      </c>
      <c r="K2993" s="464">
        <v>26190469249.102058</v>
      </c>
      <c r="L2993" s="464">
        <v>31043505314.912868</v>
      </c>
      <c r="M2993" s="464">
        <v>127411662097.61127</v>
      </c>
      <c r="N2993" s="464">
        <v>39348929008.527969</v>
      </c>
      <c r="O2993" s="464">
        <v>26315.608797795248</v>
      </c>
      <c r="P2993" s="461">
        <v>263870.48800537572</v>
      </c>
      <c r="Q2993" s="461">
        <v>145349.76907619892</v>
      </c>
      <c r="R2993" s="464">
        <v>848505949987.28235</v>
      </c>
      <c r="S2993" s="462">
        <v>0.53584865840965978</v>
      </c>
      <c r="T2993" s="462">
        <v>0.31808790530164799</v>
      </c>
      <c r="U2993" s="461">
        <v>15.73343883673247</v>
      </c>
      <c r="V2993" s="464">
        <v>4664207695089.1367</v>
      </c>
      <c r="W2993" s="460">
        <v>1471.0651312390769</v>
      </c>
      <c r="X2993" s="463">
        <v>4.6177563704728565E-2</v>
      </c>
      <c r="Y2993" s="476">
        <v>2.0000000000000001E-4</v>
      </c>
    </row>
    <row r="2994" spans="1:25" x14ac:dyDescent="0.2">
      <c r="A2994" s="475">
        <f t="shared" si="46"/>
        <v>2990</v>
      </c>
      <c r="B2994" s="462">
        <v>0.50305937381713617</v>
      </c>
      <c r="C2994" s="461">
        <v>7365.390586864276</v>
      </c>
      <c r="D2994" s="462">
        <v>0.50493044617343774</v>
      </c>
      <c r="E2994" s="462">
        <v>0.20041413115316659</v>
      </c>
      <c r="F2994" s="516">
        <v>2024.27</v>
      </c>
      <c r="G2994" s="464">
        <v>222041137180.35651</v>
      </c>
      <c r="H2994" s="461">
        <v>9491447.9676193893</v>
      </c>
      <c r="I2994" s="464">
        <v>330723827532.74707</v>
      </c>
      <c r="J2994" s="462">
        <v>0.43537610438367058</v>
      </c>
      <c r="K2994" s="464">
        <v>11243098718.302305</v>
      </c>
      <c r="L2994" s="464">
        <v>0</v>
      </c>
      <c r="M2994" s="464">
        <v>194716166466.6741</v>
      </c>
      <c r="N2994" s="464">
        <v>36535201338.123154</v>
      </c>
      <c r="O2994" s="464">
        <v>25426.92900652824</v>
      </c>
      <c r="P2994" s="461">
        <v>248763.65720830249</v>
      </c>
      <c r="Q2994" s="461">
        <v>136655.05118333522</v>
      </c>
      <c r="R2994" s="464">
        <v>799828355691.09241</v>
      </c>
      <c r="S2994" s="462">
        <v>0.61652666534267342</v>
      </c>
      <c r="T2994" s="462">
        <v>0.42067880929294516</v>
      </c>
      <c r="U2994" s="461">
        <v>16.914882691566397</v>
      </c>
      <c r="V2994" s="464">
        <v>6306045842573.7559</v>
      </c>
      <c r="W2994" s="460">
        <v>1987.8107282803769</v>
      </c>
      <c r="X2994" s="463">
        <v>4.2709300353991987E-2</v>
      </c>
      <c r="Y2994" s="476">
        <v>2.0000000000000001E-4</v>
      </c>
    </row>
    <row r="2995" spans="1:25" x14ac:dyDescent="0.2">
      <c r="A2995" s="475">
        <f t="shared" si="46"/>
        <v>2991</v>
      </c>
      <c r="B2995" s="462">
        <v>0.53017452259393127</v>
      </c>
      <c r="C2995" s="461">
        <v>4752.8762232856743</v>
      </c>
      <c r="D2995" s="462">
        <v>0.96634490272323414</v>
      </c>
      <c r="E2995" s="462">
        <v>0.26228091471971626</v>
      </c>
      <c r="F2995" s="516">
        <v>2024.61</v>
      </c>
      <c r="G2995" s="464">
        <v>379112403511.27295</v>
      </c>
      <c r="H2995" s="461">
        <v>28528809.946859453</v>
      </c>
      <c r="I2995" s="464">
        <v>701730833719.56592</v>
      </c>
      <c r="J2995" s="462">
        <v>0.47196544876236002</v>
      </c>
      <c r="K2995" s="464">
        <v>5643668099.9743052</v>
      </c>
      <c r="L2995" s="464">
        <v>1625040402.8688936</v>
      </c>
      <c r="M2995" s="464">
        <v>269428135422.52695</v>
      </c>
      <c r="N2995" s="464">
        <v>31527880281.220257</v>
      </c>
      <c r="O2995" s="464">
        <v>39774.952480906577</v>
      </c>
      <c r="P2995" s="461">
        <v>282269.74410176266</v>
      </c>
      <c r="Q2995" s="461">
        <v>151729.46884393724</v>
      </c>
      <c r="R2995" s="464">
        <v>1424523882168.3748</v>
      </c>
      <c r="S2995" s="462">
        <v>0.62423273554081793</v>
      </c>
      <c r="T2995" s="462">
        <v>0.4663044561409786</v>
      </c>
      <c r="U2995" s="461">
        <v>16.414057505184623</v>
      </c>
      <c r="V2995" s="464">
        <v>11842480243740.316</v>
      </c>
      <c r="W2995" s="460">
        <v>3734.4083231831514</v>
      </c>
      <c r="X2995" s="463">
        <v>4.4998149460946969E-2</v>
      </c>
      <c r="Y2995" s="476">
        <v>2.0000000000000001E-4</v>
      </c>
    </row>
    <row r="2996" spans="1:25" x14ac:dyDescent="0.2">
      <c r="A2996" s="475">
        <f t="shared" si="46"/>
        <v>2992</v>
      </c>
      <c r="B2996" s="462">
        <v>0.66922941503996169</v>
      </c>
      <c r="C2996" s="461">
        <v>6289.8256877623789</v>
      </c>
      <c r="D2996" s="462">
        <v>0.77703934416917886</v>
      </c>
      <c r="E2996" s="462">
        <v>0.22559815456350818</v>
      </c>
      <c r="F2996" s="516">
        <v>2023.75</v>
      </c>
      <c r="G2996" s="464">
        <v>339772397388.36584</v>
      </c>
      <c r="H2996" s="461">
        <v>18201617.555945251</v>
      </c>
      <c r="I2996" s="464">
        <v>401168285611.42517</v>
      </c>
      <c r="J2996" s="462">
        <v>0.11169952326603638</v>
      </c>
      <c r="K2996" s="464">
        <v>14356678294.123116</v>
      </c>
      <c r="L2996" s="464">
        <v>0</v>
      </c>
      <c r="M2996" s="464">
        <v>273555654077.44943</v>
      </c>
      <c r="N2996" s="464">
        <v>40355169700.068359</v>
      </c>
      <c r="O2996" s="464">
        <v>23005.81211715029</v>
      </c>
      <c r="P2996" s="461">
        <v>252934.42527060877</v>
      </c>
      <c r="Q2996" s="461">
        <v>133991.29844254165</v>
      </c>
      <c r="R2996" s="464">
        <v>1021530434353.7644</v>
      </c>
      <c r="S2996" s="462">
        <v>0.50200379442188303</v>
      </c>
      <c r="T2996" s="462">
        <v>0.36172085030048956</v>
      </c>
      <c r="U2996" s="461">
        <v>18.46262187840879</v>
      </c>
      <c r="V2996" s="464">
        <v>7479879092973.0732</v>
      </c>
      <c r="W2996" s="460">
        <v>2357.508632862482</v>
      </c>
      <c r="X2996" s="463">
        <v>3.96832641785319E-2</v>
      </c>
      <c r="Y2996" s="476">
        <v>2.0000000000000001E-4</v>
      </c>
    </row>
    <row r="2997" spans="1:25" x14ac:dyDescent="0.2">
      <c r="A2997" s="475">
        <f t="shared" si="46"/>
        <v>2993</v>
      </c>
      <c r="B2997" s="462">
        <v>0.50195791433394987</v>
      </c>
      <c r="C2997" s="461">
        <v>1500</v>
      </c>
      <c r="D2997" s="462">
        <v>0.6827575442176983</v>
      </c>
      <c r="E2997" s="462">
        <v>0.48664082765406114</v>
      </c>
      <c r="F2997" s="516">
        <v>2023.79</v>
      </c>
      <c r="G2997" s="464">
        <v>359918483616.75342</v>
      </c>
      <c r="H2997" s="461">
        <v>16327030.459222522</v>
      </c>
      <c r="I2997" s="464">
        <v>439102895164.25812</v>
      </c>
      <c r="J2997" s="462">
        <v>0.27313528680205623</v>
      </c>
      <c r="K2997" s="464">
        <v>10074415199.805462</v>
      </c>
      <c r="L2997" s="464">
        <v>0</v>
      </c>
      <c r="M2997" s="464">
        <v>392579582790.81604</v>
      </c>
      <c r="N2997" s="464">
        <v>85029368954.757507</v>
      </c>
      <c r="O2997" s="464">
        <v>25372.90969339294</v>
      </c>
      <c r="P2997" s="461">
        <v>439468.63846162218</v>
      </c>
      <c r="Q2997" s="461">
        <v>279318.77280223364</v>
      </c>
      <c r="R2997" s="464">
        <v>1256798418718.3718</v>
      </c>
      <c r="S2997" s="462">
        <v>0.57509579997011884</v>
      </c>
      <c r="T2997" s="462">
        <v>0.37393233280677801</v>
      </c>
      <c r="U2997" s="461">
        <v>17.572883128917777</v>
      </c>
      <c r="V2997" s="464">
        <v>9116647742152.8359</v>
      </c>
      <c r="W2997" s="460">
        <v>2877.0320154780538</v>
      </c>
      <c r="X2997" s="463">
        <v>4.1359439538683013E-2</v>
      </c>
      <c r="Y2997" s="476">
        <v>2.0000000000000001E-4</v>
      </c>
    </row>
    <row r="2998" spans="1:25" x14ac:dyDescent="0.2">
      <c r="A2998" s="475">
        <f t="shared" si="46"/>
        <v>2994</v>
      </c>
      <c r="B2998" s="462">
        <v>0.58924252535672395</v>
      </c>
      <c r="C2998" s="461">
        <v>6099.7869439772185</v>
      </c>
      <c r="D2998" s="462">
        <v>0.69741961448708223</v>
      </c>
      <c r="E2998" s="462">
        <v>0.42529374067385117</v>
      </c>
      <c r="F2998" s="516">
        <v>2024.04</v>
      </c>
      <c r="G2998" s="464">
        <v>148631246144.65167</v>
      </c>
      <c r="H2998" s="461">
        <v>15385951.555665525</v>
      </c>
      <c r="I2998" s="464">
        <v>440778525184.3858</v>
      </c>
      <c r="J2998" s="462">
        <v>0.40181645751890893</v>
      </c>
      <c r="K2998" s="464">
        <v>1347953282.0841053</v>
      </c>
      <c r="L2998" s="464">
        <v>0</v>
      </c>
      <c r="M2998" s="464">
        <v>127855348593.18109</v>
      </c>
      <c r="N2998" s="464">
        <v>46704397838.548203</v>
      </c>
      <c r="O2998" s="464">
        <v>30566.295983048207</v>
      </c>
      <c r="P2998" s="461">
        <v>323856.97363765386</v>
      </c>
      <c r="Q2998" s="461">
        <v>188980.4934864575</v>
      </c>
      <c r="R2998" s="464">
        <v>812248521413.85645</v>
      </c>
      <c r="S2998" s="462">
        <v>0.54950986790226242</v>
      </c>
      <c r="T2998" s="462">
        <v>0.36643767981985442</v>
      </c>
      <c r="U2998" s="461">
        <v>15.992226074229587</v>
      </c>
      <c r="V2998" s="464">
        <v>5245365269214.6787</v>
      </c>
      <c r="W2998" s="460">
        <v>1654.0554072878915</v>
      </c>
      <c r="X2998" s="463">
        <v>4.560699630765707E-2</v>
      </c>
      <c r="Y2998" s="476">
        <v>2.0000000000000001E-4</v>
      </c>
    </row>
    <row r="2999" spans="1:25" x14ac:dyDescent="0.2">
      <c r="A2999" s="475">
        <f t="shared" si="46"/>
        <v>2995</v>
      </c>
      <c r="B2999" s="462">
        <v>0.4551465353745705</v>
      </c>
      <c r="C2999" s="461">
        <v>2297.4046247394003</v>
      </c>
      <c r="D2999" s="462">
        <v>0.60516214352694742</v>
      </c>
      <c r="E2999" s="462">
        <v>0.43745908594336502</v>
      </c>
      <c r="F2999" s="516">
        <v>2023.75</v>
      </c>
      <c r="G2999" s="464">
        <v>254284618694.76971</v>
      </c>
      <c r="H2999" s="461">
        <v>13212825.035596866</v>
      </c>
      <c r="I2999" s="464">
        <v>413314186210.32599</v>
      </c>
      <c r="J2999" s="462">
        <v>0.42933208805883849</v>
      </c>
      <c r="K2999" s="464">
        <v>13934191395.956982</v>
      </c>
      <c r="L2999" s="464">
        <v>0</v>
      </c>
      <c r="M2999" s="464">
        <v>325148631901.43689</v>
      </c>
      <c r="N2999" s="464">
        <v>21920429194.917759</v>
      </c>
      <c r="O2999" s="464">
        <v>45000</v>
      </c>
      <c r="P2999" s="461">
        <v>179851.29990725883</v>
      </c>
      <c r="Q2999" s="461">
        <v>84428.337894251745</v>
      </c>
      <c r="R2999" s="464">
        <v>1075358830353.0884</v>
      </c>
      <c r="S2999" s="462">
        <v>0.64165021774304409</v>
      </c>
      <c r="T2999" s="462">
        <v>0.37395088711947949</v>
      </c>
      <c r="U2999" s="461">
        <v>16.743519316448808</v>
      </c>
      <c r="V2999" s="464">
        <v>7517572687599.2744</v>
      </c>
      <c r="W2999" s="460">
        <v>2370.1451481831996</v>
      </c>
      <c r="X2999" s="463">
        <v>4.2834541227013218E-2</v>
      </c>
      <c r="Y2999" s="476">
        <v>2.0000000000000001E-4</v>
      </c>
    </row>
    <row r="3000" spans="1:25" x14ac:dyDescent="0.2">
      <c r="A3000" s="475">
        <f t="shared" si="46"/>
        <v>2996</v>
      </c>
      <c r="B3000" s="462">
        <v>0.46140103253560349</v>
      </c>
      <c r="C3000" s="461">
        <v>1629.1167180711318</v>
      </c>
      <c r="D3000" s="462">
        <v>0.70291939616654753</v>
      </c>
      <c r="E3000" s="462">
        <v>0.47968264213828904</v>
      </c>
      <c r="F3000" s="516">
        <v>2025.95</v>
      </c>
      <c r="G3000" s="464">
        <v>153063071974.39423</v>
      </c>
      <c r="H3000" s="461">
        <v>17130739.934127472</v>
      </c>
      <c r="I3000" s="464">
        <v>459171192232.849</v>
      </c>
      <c r="J3000" s="462">
        <v>0.35451147894213619</v>
      </c>
      <c r="K3000" s="464">
        <v>12549987471.39687</v>
      </c>
      <c r="L3000" s="464">
        <v>5808061152.0934067</v>
      </c>
      <c r="M3000" s="464">
        <v>80498181144.512314</v>
      </c>
      <c r="N3000" s="464">
        <v>52643176838.24189</v>
      </c>
      <c r="O3000" s="464">
        <v>32956.261504461712</v>
      </c>
      <c r="P3000" s="461">
        <v>336985.96219256229</v>
      </c>
      <c r="Q3000" s="461">
        <v>198891.36163866438</v>
      </c>
      <c r="R3000" s="464">
        <v>771111344432.60413</v>
      </c>
      <c r="S3000" s="462">
        <v>0.49279659597593362</v>
      </c>
      <c r="T3000" s="462">
        <v>0.36241839254405117</v>
      </c>
      <c r="U3000" s="461">
        <v>16.208780555711837</v>
      </c>
      <c r="V3000" s="464">
        <v>5074145392312.1064</v>
      </c>
      <c r="W3000" s="460">
        <v>1602.1383077651453</v>
      </c>
      <c r="X3000" s="463">
        <v>4.4332817635774804E-2</v>
      </c>
      <c r="Y3000" s="476">
        <v>2.0000000000000001E-4</v>
      </c>
    </row>
    <row r="3001" spans="1:25" x14ac:dyDescent="0.2">
      <c r="A3001" s="475">
        <f t="shared" si="46"/>
        <v>2997</v>
      </c>
      <c r="B3001" s="462">
        <v>0.49345873355010855</v>
      </c>
      <c r="C3001" s="461">
        <v>5678.9350324480874</v>
      </c>
      <c r="D3001" s="462">
        <v>1.1347071391160048</v>
      </c>
      <c r="E3001" s="462">
        <v>0.38505284417094188</v>
      </c>
      <c r="F3001" s="516">
        <v>2025.98</v>
      </c>
      <c r="G3001" s="464">
        <v>143395931996.02219</v>
      </c>
      <c r="H3001" s="461">
        <v>36043323.443313912</v>
      </c>
      <c r="I3001" s="464">
        <v>732521687712.81299</v>
      </c>
      <c r="J3001" s="462">
        <v>0.3365882576942455</v>
      </c>
      <c r="K3001" s="464">
        <v>19367953896.71003</v>
      </c>
      <c r="L3001" s="464">
        <v>14048955414.847733</v>
      </c>
      <c r="M3001" s="464">
        <v>139237128335.51221</v>
      </c>
      <c r="N3001" s="464">
        <v>4461464125.1956987</v>
      </c>
      <c r="O3001" s="464">
        <v>22353.707574518055</v>
      </c>
      <c r="P3001" s="461">
        <v>83303.95858835023</v>
      </c>
      <c r="Q3001" s="461">
        <v>19488.134424690397</v>
      </c>
      <c r="R3001" s="464">
        <v>1145939792878.7141</v>
      </c>
      <c r="S3001" s="462">
        <v>0.49515816174585198</v>
      </c>
      <c r="T3001" s="462">
        <v>0.28101465958967109</v>
      </c>
      <c r="U3001" s="461">
        <v>15.594839969160613</v>
      </c>
      <c r="V3001" s="464">
        <v>5485764108955.4111</v>
      </c>
      <c r="W3001" s="460">
        <v>1732.2120997124557</v>
      </c>
      <c r="X3001" s="463">
        <v>4.7468342293910469E-2</v>
      </c>
      <c r="Y3001" s="476">
        <v>2.0000000000000001E-4</v>
      </c>
    </row>
    <row r="3002" spans="1:25" x14ac:dyDescent="0.2">
      <c r="A3002" s="475">
        <f t="shared" si="46"/>
        <v>2998</v>
      </c>
      <c r="B3002" s="462">
        <v>0.43536746138842791</v>
      </c>
      <c r="C3002" s="461">
        <v>4751.4545481315336</v>
      </c>
      <c r="D3002" s="462">
        <v>0.44752298700008614</v>
      </c>
      <c r="E3002" s="462">
        <v>0.38720495198025795</v>
      </c>
      <c r="F3002" s="516">
        <v>2025.83</v>
      </c>
      <c r="G3002" s="464">
        <v>92615536758.160248</v>
      </c>
      <c r="H3002" s="461">
        <v>8478885.1526134443</v>
      </c>
      <c r="I3002" s="464">
        <v>282674804118.70148</v>
      </c>
      <c r="J3002" s="462">
        <v>0.43536746138842797</v>
      </c>
      <c r="K3002" s="464">
        <v>16403576972.736435</v>
      </c>
      <c r="L3002" s="464">
        <v>27919127406.189335</v>
      </c>
      <c r="M3002" s="464">
        <v>118973215968.04111</v>
      </c>
      <c r="N3002" s="464">
        <v>27438570738.264053</v>
      </c>
      <c r="O3002" s="464">
        <v>35814.300854262394</v>
      </c>
      <c r="P3002" s="461">
        <v>226084.10479990719</v>
      </c>
      <c r="Q3002" s="461">
        <v>120983.6970393971</v>
      </c>
      <c r="R3002" s="464">
        <v>594081224783.16235</v>
      </c>
      <c r="S3002" s="462">
        <v>0.59174900642767836</v>
      </c>
      <c r="T3002" s="462">
        <v>0.32730665435634271</v>
      </c>
      <c r="U3002" s="461">
        <v>15.747356569751398</v>
      </c>
      <c r="V3002" s="464">
        <v>3460555271772.8071</v>
      </c>
      <c r="W3002" s="460">
        <v>1091.0234445555245</v>
      </c>
      <c r="X3002" s="463">
        <v>4.5328111137481114E-2</v>
      </c>
      <c r="Y3002" s="476">
        <v>2.0000000000000001E-4</v>
      </c>
    </row>
    <row r="3003" spans="1:25" x14ac:dyDescent="0.2">
      <c r="A3003" s="475">
        <f t="shared" si="46"/>
        <v>2999</v>
      </c>
      <c r="B3003" s="462">
        <v>0.49970240823461104</v>
      </c>
      <c r="C3003" s="461">
        <v>6047.0126146389839</v>
      </c>
      <c r="D3003" s="462">
        <v>0.2633391818746767</v>
      </c>
      <c r="E3003" s="462">
        <v>0.59299658772477826</v>
      </c>
      <c r="F3003" s="516">
        <v>2024.57</v>
      </c>
      <c r="G3003" s="464">
        <v>125887308442.4679</v>
      </c>
      <c r="H3003" s="461">
        <v>4407548.1388194617</v>
      </c>
      <c r="I3003" s="464">
        <v>199694481110.0296</v>
      </c>
      <c r="J3003" s="462">
        <v>0.4997024082346111</v>
      </c>
      <c r="K3003" s="464">
        <v>1693079018.8409331</v>
      </c>
      <c r="L3003" s="464">
        <v>0</v>
      </c>
      <c r="M3003" s="464">
        <v>153791609268.45215</v>
      </c>
      <c r="N3003" s="464">
        <v>82656406016.233765</v>
      </c>
      <c r="O3003" s="464">
        <v>40180.645258034485</v>
      </c>
      <c r="P3003" s="461">
        <v>556707.7226267173</v>
      </c>
      <c r="Q3003" s="461">
        <v>323455.66773296171</v>
      </c>
      <c r="R3003" s="464">
        <v>600408410126.93677</v>
      </c>
      <c r="S3003" s="462">
        <v>0.61915145519500103</v>
      </c>
      <c r="T3003" s="462">
        <v>0.38280551869837531</v>
      </c>
      <c r="U3003" s="461">
        <v>16.275904975035559</v>
      </c>
      <c r="V3003" s="464">
        <v>4300859179222.2358</v>
      </c>
      <c r="W3003" s="460">
        <v>1357.1867998045063</v>
      </c>
      <c r="X3003" s="463">
        <v>4.2985261092396691E-2</v>
      </c>
      <c r="Y3003" s="476">
        <v>2.0000000000000001E-4</v>
      </c>
    </row>
    <row r="3004" spans="1:25" x14ac:dyDescent="0.2">
      <c r="A3004" s="475">
        <f t="shared" si="46"/>
        <v>3000</v>
      </c>
      <c r="B3004" s="462">
        <v>0.30403636515531068</v>
      </c>
      <c r="C3004" s="461">
        <v>7020.4579990149068</v>
      </c>
      <c r="D3004" s="462">
        <v>0.36849964375410088</v>
      </c>
      <c r="E3004" s="462">
        <v>0.50683956006769593</v>
      </c>
      <c r="F3004" s="516">
        <v>2025.76</v>
      </c>
      <c r="G3004" s="464">
        <v>141540059212.53745</v>
      </c>
      <c r="H3004" s="461">
        <v>6296160.0939221792</v>
      </c>
      <c r="I3004" s="464">
        <v>232202017910.5878</v>
      </c>
      <c r="J3004" s="462">
        <v>0.30403636515531063</v>
      </c>
      <c r="K3004" s="464">
        <v>21127129991.27549</v>
      </c>
      <c r="L3004" s="464">
        <v>38073973056.616806</v>
      </c>
      <c r="M3004" s="464">
        <v>94387244085.327621</v>
      </c>
      <c r="N3004" s="464">
        <v>95479707935.872971</v>
      </c>
      <c r="O3004" s="464">
        <v>24979.248350344245</v>
      </c>
      <c r="P3004" s="461">
        <v>618211.60713545431</v>
      </c>
      <c r="Q3004" s="461">
        <v>363042.83917981677</v>
      </c>
      <c r="R3004" s="464">
        <v>647427009307.52405</v>
      </c>
      <c r="S3004" s="462">
        <v>0.52651805150253717</v>
      </c>
      <c r="T3004" s="462">
        <v>0.31454526288966372</v>
      </c>
      <c r="U3004" s="461">
        <v>16.993244017027905</v>
      </c>
      <c r="V3004" s="464">
        <v>3795559709852.0347</v>
      </c>
      <c r="W3004" s="460">
        <v>1198.2792325582436</v>
      </c>
      <c r="X3004" s="463">
        <v>4.3294323933608367E-2</v>
      </c>
      <c r="Y3004" s="476">
        <v>2.0000000000000001E-4</v>
      </c>
    </row>
    <row r="3005" spans="1:25" x14ac:dyDescent="0.2">
      <c r="A3005" s="475">
        <f t="shared" si="46"/>
        <v>3001</v>
      </c>
      <c r="B3005" s="462">
        <v>0.46897530119347608</v>
      </c>
      <c r="C3005" s="461">
        <v>3575.0029184588602</v>
      </c>
      <c r="D3005" s="462">
        <v>0.81641179968192856</v>
      </c>
      <c r="E3005" s="462">
        <v>0.46937228671556014</v>
      </c>
      <c r="F3005" s="516">
        <v>2023.75</v>
      </c>
      <c r="G3005" s="464">
        <v>619252500271.06714</v>
      </c>
      <c r="H3005" s="461">
        <v>20847813.477632023</v>
      </c>
      <c r="I3005" s="464">
        <v>522122169269.23303</v>
      </c>
      <c r="J3005" s="462">
        <v>0.34898780149110853</v>
      </c>
      <c r="K3005" s="464">
        <v>14936755005.413231</v>
      </c>
      <c r="L3005" s="464">
        <v>0</v>
      </c>
      <c r="M3005" s="464">
        <v>566916493361.01038</v>
      </c>
      <c r="N3005" s="464">
        <v>51791649944.082245</v>
      </c>
      <c r="O3005" s="464">
        <v>32995.490313008049</v>
      </c>
      <c r="P3005" s="461">
        <v>348833.82859827962</v>
      </c>
      <c r="Q3005" s="461">
        <v>205130.81517760293</v>
      </c>
      <c r="R3005" s="464">
        <v>1672255339400.8594</v>
      </c>
      <c r="S3005" s="462">
        <v>0.636118585199964</v>
      </c>
      <c r="T3005" s="462">
        <v>0.4596165625068187</v>
      </c>
      <c r="U3005" s="461">
        <v>17.818948343545742</v>
      </c>
      <c r="V3005" s="464">
        <v>15097142348220.584</v>
      </c>
      <c r="W3005" s="460">
        <v>4765.7582782833088</v>
      </c>
      <c r="X3005" s="463">
        <v>4.0797744300399265E-2</v>
      </c>
      <c r="Y3005" s="476">
        <v>2.0000000000000001E-4</v>
      </c>
    </row>
    <row r="3006" spans="1:25" x14ac:dyDescent="0.2">
      <c r="A3006" s="475">
        <f t="shared" si="46"/>
        <v>3002</v>
      </c>
      <c r="B3006" s="462">
        <v>0.47486694256149359</v>
      </c>
      <c r="C3006" s="461">
        <v>2869.3445090878822</v>
      </c>
      <c r="D3006" s="462">
        <v>0.56520265750095666</v>
      </c>
      <c r="E3006" s="462">
        <v>0.59916522001861028</v>
      </c>
      <c r="F3006" s="516">
        <v>2026.18</v>
      </c>
      <c r="G3006" s="464">
        <v>148865938360.37445</v>
      </c>
      <c r="H3006" s="461">
        <v>11577189.522659436</v>
      </c>
      <c r="I3006" s="464">
        <v>392788031160.35272</v>
      </c>
      <c r="J3006" s="462">
        <v>0.4454304848125189</v>
      </c>
      <c r="K3006" s="464">
        <v>47083956325.45652</v>
      </c>
      <c r="L3006" s="464">
        <v>85150570069.545792</v>
      </c>
      <c r="M3006" s="464">
        <v>65991099523.162331</v>
      </c>
      <c r="N3006" s="464">
        <v>37748086876.000565</v>
      </c>
      <c r="O3006" s="464">
        <v>27305.586072993792</v>
      </c>
      <c r="P3006" s="461">
        <v>255495.97778405226</v>
      </c>
      <c r="Q3006" s="461">
        <v>140361.73791191494</v>
      </c>
      <c r="R3006" s="464">
        <v>747488648116.68176</v>
      </c>
      <c r="S3006" s="462">
        <v>0.57194933249499746</v>
      </c>
      <c r="T3006" s="462">
        <v>0.41404462521364016</v>
      </c>
      <c r="U3006" s="461">
        <v>15.623718944421986</v>
      </c>
      <c r="V3006" s="464">
        <v>5444560946831.8896</v>
      </c>
      <c r="W3006" s="460">
        <v>1718.8827642498768</v>
      </c>
      <c r="X3006" s="463">
        <v>4.5707565824539664E-2</v>
      </c>
      <c r="Y3006" s="476">
        <v>2.0000000000000001E-4</v>
      </c>
    </row>
    <row r="3007" spans="1:25" x14ac:dyDescent="0.2">
      <c r="A3007" s="475">
        <f t="shared" si="46"/>
        <v>3003</v>
      </c>
      <c r="B3007" s="462">
        <v>0.32011290843622536</v>
      </c>
      <c r="C3007" s="461">
        <v>4899.6082290740205</v>
      </c>
      <c r="D3007" s="462">
        <v>0.96191771100983936</v>
      </c>
      <c r="E3007" s="462">
        <v>0.52072448525301906</v>
      </c>
      <c r="F3007" s="516">
        <v>2026.96</v>
      </c>
      <c r="G3007" s="464">
        <v>263537308114.4046</v>
      </c>
      <c r="H3007" s="461">
        <v>24817074.333857272</v>
      </c>
      <c r="I3007" s="464">
        <v>594090880768.00891</v>
      </c>
      <c r="J3007" s="462">
        <v>0.32011290843622531</v>
      </c>
      <c r="K3007" s="464">
        <v>27583533004.547058</v>
      </c>
      <c r="L3007" s="464">
        <v>73888753983.823242</v>
      </c>
      <c r="M3007" s="464">
        <v>5358293538.4038877</v>
      </c>
      <c r="N3007" s="464">
        <v>2954721426.9521871</v>
      </c>
      <c r="O3007" s="464">
        <v>34368.416781980202</v>
      </c>
      <c r="P3007" s="461">
        <v>73078.614990862261</v>
      </c>
      <c r="Q3007" s="461">
        <v>12832.903747715563</v>
      </c>
      <c r="R3007" s="464">
        <v>1064692470124.0652</v>
      </c>
      <c r="S3007" s="462">
        <v>0.52115954703295264</v>
      </c>
      <c r="T3007" s="462">
        <v>0.37448975796765011</v>
      </c>
      <c r="U3007" s="461">
        <v>16.87518518100217</v>
      </c>
      <c r="V3007" s="464">
        <v>7183014649613.8613</v>
      </c>
      <c r="W3007" s="460">
        <v>2268.7249487300246</v>
      </c>
      <c r="X3007" s="463">
        <v>4.4741006173291804E-2</v>
      </c>
      <c r="Y3007" s="476">
        <v>2.0000000000000001E-4</v>
      </c>
    </row>
    <row r="3008" spans="1:25" x14ac:dyDescent="0.2">
      <c r="A3008" s="475">
        <f t="shared" si="46"/>
        <v>3004</v>
      </c>
      <c r="B3008" s="462">
        <v>0.49749049576649473</v>
      </c>
      <c r="C3008" s="461">
        <v>1500</v>
      </c>
      <c r="D3008" s="462">
        <v>0.80591718554156977</v>
      </c>
      <c r="E3008" s="462">
        <v>0.54508588108430334</v>
      </c>
      <c r="F3008" s="516">
        <v>2023.98</v>
      </c>
      <c r="G3008" s="464">
        <v>384341015800.03912</v>
      </c>
      <c r="H3008" s="461">
        <v>22453577.44587025</v>
      </c>
      <c r="I3008" s="464">
        <v>556953768076.26379</v>
      </c>
      <c r="J3008" s="462">
        <v>0.40059025929338943</v>
      </c>
      <c r="K3008" s="464">
        <v>13669652551.430801</v>
      </c>
      <c r="L3008" s="464">
        <v>0</v>
      </c>
      <c r="M3008" s="464">
        <v>416266329694.56213</v>
      </c>
      <c r="N3008" s="464">
        <v>35542886140.728775</v>
      </c>
      <c r="O3008" s="464">
        <v>35261.140239385037</v>
      </c>
      <c r="P3008" s="461">
        <v>276476.16202260309</v>
      </c>
      <c r="Q3008" s="461">
        <v>150789.61713789398</v>
      </c>
      <c r="R3008" s="464">
        <v>1402839354038.4844</v>
      </c>
      <c r="S3008" s="462">
        <v>0.62097619062342502</v>
      </c>
      <c r="T3008" s="462">
        <v>0.40008709164752637</v>
      </c>
      <c r="U3008" s="461">
        <v>17.090650432949662</v>
      </c>
      <c r="V3008" s="464">
        <v>10663347258354.186</v>
      </c>
      <c r="W3008" s="460">
        <v>3365.6460996650198</v>
      </c>
      <c r="X3008" s="463">
        <v>4.2233885674631273E-2</v>
      </c>
      <c r="Y3008" s="476">
        <v>2.0000000000000001E-4</v>
      </c>
    </row>
    <row r="3009" spans="1:25" x14ac:dyDescent="0.2">
      <c r="A3009" s="475">
        <f t="shared" si="46"/>
        <v>3005</v>
      </c>
      <c r="B3009" s="462">
        <v>0.42996107792923327</v>
      </c>
      <c r="C3009" s="461">
        <v>7252.9734085769433</v>
      </c>
      <c r="D3009" s="462">
        <v>0.8561036149707747</v>
      </c>
      <c r="E3009" s="462">
        <v>0.25153479200907491</v>
      </c>
      <c r="F3009" s="516">
        <v>2023.75</v>
      </c>
      <c r="G3009" s="464">
        <v>322216131825.82898</v>
      </c>
      <c r="H3009" s="461">
        <v>22012860.992898989</v>
      </c>
      <c r="I3009" s="464">
        <v>562757531424.19189</v>
      </c>
      <c r="J3009" s="462">
        <v>0.42935419622891813</v>
      </c>
      <c r="K3009" s="464">
        <v>12515875277.227648</v>
      </c>
      <c r="L3009" s="464">
        <v>0</v>
      </c>
      <c r="M3009" s="464">
        <v>343970030222.7326</v>
      </c>
      <c r="N3009" s="464">
        <v>44452088730.102875</v>
      </c>
      <c r="O3009" s="464">
        <v>30449.475900499805</v>
      </c>
      <c r="P3009" s="461">
        <v>347723.71446009539</v>
      </c>
      <c r="Q3009" s="461">
        <v>203308.1780703229</v>
      </c>
      <c r="R3009" s="464">
        <v>1312030509463.7205</v>
      </c>
      <c r="S3009" s="462">
        <v>0.61913158234448618</v>
      </c>
      <c r="T3009" s="462">
        <v>0.40878623909492512</v>
      </c>
      <c r="U3009" s="461">
        <v>16.571827090567087</v>
      </c>
      <c r="V3009" s="464">
        <v>9756018653122.4609</v>
      </c>
      <c r="W3009" s="460">
        <v>3079.6741496538912</v>
      </c>
      <c r="X3009" s="463">
        <v>4.435606658758056E-2</v>
      </c>
      <c r="Y3009" s="476">
        <v>2.0000000000000001E-4</v>
      </c>
    </row>
    <row r="3010" spans="1:25" x14ac:dyDescent="0.2">
      <c r="A3010" s="475">
        <f t="shared" si="46"/>
        <v>3006</v>
      </c>
      <c r="B3010" s="462">
        <v>0.33838859562204715</v>
      </c>
      <c r="C3010" s="461">
        <v>3855.5384273077489</v>
      </c>
      <c r="D3010" s="462">
        <v>1.0794254080582844</v>
      </c>
      <c r="E3010" s="462">
        <v>0.37599306079864675</v>
      </c>
      <c r="F3010" s="516">
        <v>2026.52</v>
      </c>
      <c r="G3010" s="464">
        <v>173042693535.409</v>
      </c>
      <c r="H3010" s="461">
        <v>35529869.853374712</v>
      </c>
      <c r="I3010" s="464">
        <v>887277607944.08667</v>
      </c>
      <c r="J3010" s="462">
        <v>0.33838859562204726</v>
      </c>
      <c r="K3010" s="464">
        <v>34414531251.086723</v>
      </c>
      <c r="L3010" s="464">
        <v>100185172542.72525</v>
      </c>
      <c r="M3010" s="464">
        <v>51631831143.008453</v>
      </c>
      <c r="N3010" s="464">
        <v>92309680245.240417</v>
      </c>
      <c r="O3010" s="464">
        <v>25128.107072409908</v>
      </c>
      <c r="P3010" s="461">
        <v>588331.09638098557</v>
      </c>
      <c r="Q3010" s="461">
        <v>385160.70198196871</v>
      </c>
      <c r="R3010" s="464">
        <v>1422585466295.3875</v>
      </c>
      <c r="S3010" s="462">
        <v>0.47215006559400785</v>
      </c>
      <c r="T3010" s="462">
        <v>0.29393281557319345</v>
      </c>
      <c r="U3010" s="461">
        <v>15.338935085482035</v>
      </c>
      <c r="V3010" s="464">
        <v>6906644572039.2305</v>
      </c>
      <c r="W3010" s="460">
        <v>2176.0099518547063</v>
      </c>
      <c r="X3010" s="463">
        <v>4.8700553787169462E-2</v>
      </c>
      <c r="Y3010" s="476">
        <v>2.0000000000000001E-4</v>
      </c>
    </row>
    <row r="3011" spans="1:25" x14ac:dyDescent="0.2">
      <c r="A3011" s="475">
        <f t="shared" si="46"/>
        <v>3007</v>
      </c>
      <c r="B3011" s="462">
        <v>0.55276817303906545</v>
      </c>
      <c r="C3011" s="461">
        <v>3543.4413912828281</v>
      </c>
      <c r="D3011" s="462">
        <v>0.98762389515170457</v>
      </c>
      <c r="E3011" s="462">
        <v>0.48575628794605752</v>
      </c>
      <c r="F3011" s="516">
        <v>2025.35</v>
      </c>
      <c r="G3011" s="464">
        <v>309400688673.32428</v>
      </c>
      <c r="H3011" s="461">
        <v>29938324.475500885</v>
      </c>
      <c r="I3011" s="464">
        <v>774348799112.2168</v>
      </c>
      <c r="J3011" s="462">
        <v>0.43446004423463702</v>
      </c>
      <c r="K3011" s="464">
        <v>33541702694.79586</v>
      </c>
      <c r="L3011" s="464">
        <v>18139437279.003574</v>
      </c>
      <c r="M3011" s="464">
        <v>163640424046.85846</v>
      </c>
      <c r="N3011" s="464">
        <v>132164941388.31345</v>
      </c>
      <c r="O3011" s="464">
        <v>26539.967277711898</v>
      </c>
      <c r="P3011" s="461">
        <v>786539.06086902844</v>
      </c>
      <c r="Q3011" s="461">
        <v>548887.31746448914</v>
      </c>
      <c r="R3011" s="464">
        <v>1466330120023.2363</v>
      </c>
      <c r="S3011" s="462">
        <v>0.54132196215931394</v>
      </c>
      <c r="T3011" s="462">
        <v>0.42276087458684047</v>
      </c>
      <c r="U3011" s="461">
        <v>15.944746213918194</v>
      </c>
      <c r="V3011" s="464">
        <v>10872018096174.453</v>
      </c>
      <c r="W3011" s="460">
        <v>3430.8739680526087</v>
      </c>
      <c r="X3011" s="463">
        <v>4.5659022118623604E-2</v>
      </c>
      <c r="Y3011" s="476">
        <v>2.0000000000000001E-4</v>
      </c>
    </row>
    <row r="3012" spans="1:25" x14ac:dyDescent="0.2">
      <c r="A3012" s="475">
        <f t="shared" si="46"/>
        <v>3008</v>
      </c>
      <c r="B3012" s="462">
        <v>0.53643887162054482</v>
      </c>
      <c r="C3012" s="461">
        <v>5498.7680945747088</v>
      </c>
      <c r="D3012" s="462">
        <v>0.49858999110338087</v>
      </c>
      <c r="E3012" s="462">
        <v>0.7</v>
      </c>
      <c r="F3012" s="516">
        <v>2023.75</v>
      </c>
      <c r="G3012" s="464">
        <v>171937133378.86118</v>
      </c>
      <c r="H3012" s="461">
        <v>9498217.0009137541</v>
      </c>
      <c r="I3012" s="464">
        <v>303380829701.30719</v>
      </c>
      <c r="J3012" s="462">
        <v>0.43727039240407306</v>
      </c>
      <c r="K3012" s="464">
        <v>6421062344.617156</v>
      </c>
      <c r="L3012" s="464">
        <v>0</v>
      </c>
      <c r="M3012" s="464">
        <v>203154009584.74759</v>
      </c>
      <c r="N3012" s="464">
        <v>53508721113.821175</v>
      </c>
      <c r="O3012" s="464">
        <v>28607.24957577846</v>
      </c>
      <c r="P3012" s="461">
        <v>364519.45421723893</v>
      </c>
      <c r="Q3012" s="461">
        <v>225738.31355379638</v>
      </c>
      <c r="R3012" s="464">
        <v>737093384815.40894</v>
      </c>
      <c r="S3012" s="462">
        <v>0.6042881427175345</v>
      </c>
      <c r="T3012" s="462">
        <v>0.36985923867216941</v>
      </c>
      <c r="U3012" s="461">
        <v>16.747752966417583</v>
      </c>
      <c r="V3012" s="464">
        <v>5104976786960.7812</v>
      </c>
      <c r="W3012" s="460">
        <v>1609.0121474878999</v>
      </c>
      <c r="X3012" s="463">
        <v>4.2897278101731849E-2</v>
      </c>
      <c r="Y3012" s="476">
        <v>2.0000000000000001E-4</v>
      </c>
    </row>
    <row r="3013" spans="1:25" x14ac:dyDescent="0.2">
      <c r="A3013" s="475">
        <f t="shared" si="46"/>
        <v>3009</v>
      </c>
      <c r="B3013" s="462">
        <v>0.41184844499804346</v>
      </c>
      <c r="C3013" s="461">
        <v>9137.6344904998386</v>
      </c>
      <c r="D3013" s="462">
        <v>0.43553373982722099</v>
      </c>
      <c r="E3013" s="462">
        <v>0.40688143369275764</v>
      </c>
      <c r="F3013" s="516">
        <v>2025.26</v>
      </c>
      <c r="G3013" s="464">
        <v>202200257464.1358</v>
      </c>
      <c r="H3013" s="461">
        <v>7885940.5698831603</v>
      </c>
      <c r="I3013" s="464">
        <v>282914517204.08118</v>
      </c>
      <c r="J3013" s="462">
        <v>0.41184844499804352</v>
      </c>
      <c r="K3013" s="464">
        <v>17482357574.041584</v>
      </c>
      <c r="L3013" s="464">
        <v>17383080729.948257</v>
      </c>
      <c r="M3013" s="464">
        <v>112597762642.36513</v>
      </c>
      <c r="N3013" s="464">
        <v>74027149798.755875</v>
      </c>
      <c r="O3013" s="464">
        <v>33499.356216430591</v>
      </c>
      <c r="P3013" s="461">
        <v>453818.99686426576</v>
      </c>
      <c r="Q3013" s="461">
        <v>298667.5040629924</v>
      </c>
      <c r="R3013" s="464">
        <v>701397274763.46033</v>
      </c>
      <c r="S3013" s="462">
        <v>0.57742818861054257</v>
      </c>
      <c r="T3013" s="462">
        <v>0.44663634605335778</v>
      </c>
      <c r="U3013" s="461">
        <v>16.792289832897964</v>
      </c>
      <c r="V3013" s="464">
        <v>5808171363501.1064</v>
      </c>
      <c r="W3013" s="460">
        <v>1830.6981599437256</v>
      </c>
      <c r="X3013" s="463">
        <v>4.3469250833618828E-2</v>
      </c>
      <c r="Y3013" s="476">
        <v>2.0000000000000001E-4</v>
      </c>
    </row>
    <row r="3014" spans="1:25" x14ac:dyDescent="0.2">
      <c r="A3014" s="475">
        <f t="shared" si="46"/>
        <v>3010</v>
      </c>
      <c r="B3014" s="462">
        <v>0.4439956690117623</v>
      </c>
      <c r="C3014" s="461">
        <v>1500</v>
      </c>
      <c r="D3014" s="462">
        <v>0.4476450268593446</v>
      </c>
      <c r="E3014" s="462">
        <v>0.46426639492362992</v>
      </c>
      <c r="F3014" s="516">
        <v>2026.11</v>
      </c>
      <c r="G3014" s="464">
        <v>74428727401.926132</v>
      </c>
      <c r="H3014" s="461">
        <v>8350654.8580883387</v>
      </c>
      <c r="I3014" s="464">
        <v>300254110958.01581</v>
      </c>
      <c r="J3014" s="462">
        <v>0.44399566901176235</v>
      </c>
      <c r="K3014" s="464">
        <v>35038541147.574959</v>
      </c>
      <c r="L3014" s="464">
        <v>58163698873.750275</v>
      </c>
      <c r="M3014" s="464">
        <v>49972504466.183365</v>
      </c>
      <c r="N3014" s="464">
        <v>203868110816.16</v>
      </c>
      <c r="O3014" s="464">
        <v>22588.155820716827</v>
      </c>
      <c r="P3014" s="461">
        <v>1384638.4286566675</v>
      </c>
      <c r="Q3014" s="461">
        <v>929824.18664450757</v>
      </c>
      <c r="R3014" s="464">
        <v>720782838892.8374</v>
      </c>
      <c r="S3014" s="462">
        <v>0.47406051648606018</v>
      </c>
      <c r="T3014" s="462">
        <v>0.30197213695324848</v>
      </c>
      <c r="U3014" s="461">
        <v>14.865763353572014</v>
      </c>
      <c r="V3014" s="464">
        <v>3626725004057.627</v>
      </c>
      <c r="W3014" s="460">
        <v>1145.2172824164729</v>
      </c>
      <c r="X3014" s="463">
        <v>4.8350028779497636E-2</v>
      </c>
      <c r="Y3014" s="476">
        <v>2.0000000000000001E-4</v>
      </c>
    </row>
    <row r="3015" spans="1:25" x14ac:dyDescent="0.2">
      <c r="A3015" s="475">
        <f t="shared" ref="A3015:A3078" si="47">A3014+1</f>
        <v>3011</v>
      </c>
      <c r="B3015" s="462">
        <v>0.58524908587909985</v>
      </c>
      <c r="C3015" s="461">
        <v>4915.554892241943</v>
      </c>
      <c r="D3015" s="462">
        <v>0.55905805126334074</v>
      </c>
      <c r="E3015" s="462">
        <v>0.47651304640187075</v>
      </c>
      <c r="F3015" s="516">
        <v>2027.73</v>
      </c>
      <c r="G3015" s="464">
        <v>54362126505.365089</v>
      </c>
      <c r="H3015" s="461">
        <v>11445755.761584884</v>
      </c>
      <c r="I3015" s="464">
        <v>332543149240.26385</v>
      </c>
      <c r="J3015" s="462">
        <v>0.42914201839408805</v>
      </c>
      <c r="K3015" s="464">
        <v>39644632395.945908</v>
      </c>
      <c r="L3015" s="464">
        <v>69548441086.683563</v>
      </c>
      <c r="M3015" s="464">
        <v>0</v>
      </c>
      <c r="N3015" s="464">
        <v>23983604638.189846</v>
      </c>
      <c r="O3015" s="464">
        <v>17270.075607868006</v>
      </c>
      <c r="P3015" s="461">
        <v>210230.55702917458</v>
      </c>
      <c r="Q3015" s="461">
        <v>107061.76294197798</v>
      </c>
      <c r="R3015" s="464">
        <v>496746906383.55603</v>
      </c>
      <c r="S3015" s="462">
        <v>0.5017776081671641</v>
      </c>
      <c r="T3015" s="462">
        <v>0.39301477996155004</v>
      </c>
      <c r="U3015" s="461">
        <v>14.344692188454497</v>
      </c>
      <c r="V3015" s="464">
        <v>3167864749306.2148</v>
      </c>
      <c r="W3015" s="460">
        <v>999.37019149768241</v>
      </c>
      <c r="X3015" s="463">
        <v>4.9673078759682361E-2</v>
      </c>
      <c r="Y3015" s="476">
        <v>2.0000000000000001E-4</v>
      </c>
    </row>
    <row r="3016" spans="1:25" x14ac:dyDescent="0.2">
      <c r="A3016" s="475">
        <f t="shared" si="47"/>
        <v>3012</v>
      </c>
      <c r="B3016" s="462">
        <v>0.54240579135780098</v>
      </c>
      <c r="C3016" s="461">
        <v>1500</v>
      </c>
      <c r="D3016" s="462">
        <v>0.43404190643927487</v>
      </c>
      <c r="E3016" s="462">
        <v>0.69041900171320403</v>
      </c>
      <c r="F3016" s="516">
        <v>2026.28</v>
      </c>
      <c r="G3016" s="464">
        <v>112576922528.88416</v>
      </c>
      <c r="H3016" s="461">
        <v>8002538.4689976918</v>
      </c>
      <c r="I3016" s="464">
        <v>264458666889.379</v>
      </c>
      <c r="J3016" s="462">
        <v>0.40590788037533554</v>
      </c>
      <c r="K3016" s="464">
        <v>48347525912.759506</v>
      </c>
      <c r="L3016" s="464">
        <v>149829716300.08118</v>
      </c>
      <c r="M3016" s="464">
        <v>42395074932.548286</v>
      </c>
      <c r="N3016" s="464">
        <v>39092223808.16227</v>
      </c>
      <c r="O3016" s="464">
        <v>18655.392077778728</v>
      </c>
      <c r="P3016" s="461">
        <v>304832.99526463088</v>
      </c>
      <c r="Q3016" s="461">
        <v>146957.79075811149</v>
      </c>
      <c r="R3016" s="464">
        <v>664546079004.94397</v>
      </c>
      <c r="S3016" s="462">
        <v>0.57392890776410665</v>
      </c>
      <c r="T3016" s="462">
        <v>0.31072571723934539</v>
      </c>
      <c r="U3016" s="461">
        <v>16.033383828607274</v>
      </c>
      <c r="V3016" s="464">
        <v>3783631515082.4644</v>
      </c>
      <c r="W3016" s="460">
        <v>1192.6258462352305</v>
      </c>
      <c r="X3016" s="463">
        <v>4.3819848856674753E-2</v>
      </c>
      <c r="Y3016" s="476">
        <v>2.0000000000000001E-4</v>
      </c>
    </row>
    <row r="3017" spans="1:25" x14ac:dyDescent="0.2">
      <c r="A3017" s="475">
        <f t="shared" si="47"/>
        <v>3013</v>
      </c>
      <c r="B3017" s="462">
        <v>0.48689175731109569</v>
      </c>
      <c r="C3017" s="461">
        <v>5225.848687002027</v>
      </c>
      <c r="D3017" s="462">
        <v>1.2249340420608918</v>
      </c>
      <c r="E3017" s="462">
        <v>0.16307744091604698</v>
      </c>
      <c r="F3017" s="516">
        <v>2025.11</v>
      </c>
      <c r="G3017" s="464">
        <v>197176647113.50189</v>
      </c>
      <c r="H3017" s="461">
        <v>41303025.956956357</v>
      </c>
      <c r="I3017" s="464">
        <v>861495519139.43103</v>
      </c>
      <c r="J3017" s="462">
        <v>0.28623949206869015</v>
      </c>
      <c r="K3017" s="464">
        <v>36649730668.028496</v>
      </c>
      <c r="L3017" s="464">
        <v>41099293150.513992</v>
      </c>
      <c r="M3017" s="464">
        <v>168252097679.40378</v>
      </c>
      <c r="N3017" s="464">
        <v>14743508500.124428</v>
      </c>
      <c r="O3017" s="464">
        <v>15570.016909123931</v>
      </c>
      <c r="P3017" s="461">
        <v>133373.14372270077</v>
      </c>
      <c r="Q3017" s="461">
        <v>57004.409326545734</v>
      </c>
      <c r="R3017" s="464">
        <v>1414631412108.7258</v>
      </c>
      <c r="S3017" s="462">
        <v>0.47182483194502817</v>
      </c>
      <c r="T3017" s="462">
        <v>0.28452788015306774</v>
      </c>
      <c r="U3017" s="461">
        <v>15.818078574458861</v>
      </c>
      <c r="V3017" s="464">
        <v>6894918107923.8213</v>
      </c>
      <c r="W3017" s="460">
        <v>2172.2436835206881</v>
      </c>
      <c r="X3017" s="463">
        <v>4.7021685082237807E-2</v>
      </c>
      <c r="Y3017" s="476">
        <v>2.0000000000000001E-4</v>
      </c>
    </row>
    <row r="3018" spans="1:25" x14ac:dyDescent="0.2">
      <c r="A3018" s="475">
        <f t="shared" si="47"/>
        <v>3014</v>
      </c>
      <c r="B3018" s="462">
        <v>0.43961675173313586</v>
      </c>
      <c r="C3018" s="461">
        <v>7408.3643117166885</v>
      </c>
      <c r="D3018" s="462">
        <v>0.99377341885794523</v>
      </c>
      <c r="E3018" s="462">
        <v>0.59256479527779626</v>
      </c>
      <c r="F3018" s="516">
        <v>2026.72</v>
      </c>
      <c r="G3018" s="464">
        <v>118470151327.54288</v>
      </c>
      <c r="H3018" s="461">
        <v>28751216.320415352</v>
      </c>
      <c r="I3018" s="464">
        <v>645121796413.58337</v>
      </c>
      <c r="J3018" s="462">
        <v>0.38121418891798564</v>
      </c>
      <c r="K3018" s="464">
        <v>16182626807.692677</v>
      </c>
      <c r="L3018" s="464">
        <v>15839780016.236067</v>
      </c>
      <c r="M3018" s="464">
        <v>21328422734.369202</v>
      </c>
      <c r="N3018" s="464">
        <v>7271065805.5627642</v>
      </c>
      <c r="O3018" s="464">
        <v>22321.03975686492</v>
      </c>
      <c r="P3018" s="461">
        <v>101465.43749999571</v>
      </c>
      <c r="Q3018" s="461">
        <v>33113.812499997715</v>
      </c>
      <c r="R3018" s="464">
        <v>900785449270.37646</v>
      </c>
      <c r="S3018" s="462">
        <v>0.48891862266679287</v>
      </c>
      <c r="T3018" s="462">
        <v>0.35138659604461053</v>
      </c>
      <c r="U3018" s="461">
        <v>15.178003348857114</v>
      </c>
      <c r="V3018" s="464">
        <v>5293332279269.3281</v>
      </c>
      <c r="W3018" s="460">
        <v>1669.5063011531163</v>
      </c>
      <c r="X3018" s="463">
        <v>4.7962852674208536E-2</v>
      </c>
      <c r="Y3018" s="476">
        <v>2.0000000000000001E-4</v>
      </c>
    </row>
    <row r="3019" spans="1:25" x14ac:dyDescent="0.2">
      <c r="A3019" s="475">
        <f t="shared" si="47"/>
        <v>3015</v>
      </c>
      <c r="B3019" s="462">
        <v>0.55664651967338252</v>
      </c>
      <c r="C3019" s="461">
        <v>4321.4778057348194</v>
      </c>
      <c r="D3019" s="462">
        <v>1.3883582060077457</v>
      </c>
      <c r="E3019" s="462">
        <v>0.60510809159740464</v>
      </c>
      <c r="F3019" s="516">
        <v>2027.25</v>
      </c>
      <c r="G3019" s="464">
        <v>137065779847.82437</v>
      </c>
      <c r="H3019" s="461">
        <v>63242690.801330261</v>
      </c>
      <c r="I3019" s="464">
        <v>1037493838615.2389</v>
      </c>
      <c r="J3019" s="462">
        <v>0.19934913806516119</v>
      </c>
      <c r="K3019" s="464">
        <v>35690025564.511932</v>
      </c>
      <c r="L3019" s="464">
        <v>61159164064.302025</v>
      </c>
      <c r="M3019" s="464">
        <v>0</v>
      </c>
      <c r="N3019" s="464">
        <v>52902750673.780182</v>
      </c>
      <c r="O3019" s="464">
        <v>28082.729700329772</v>
      </c>
      <c r="P3019" s="461">
        <v>374490.87048653112</v>
      </c>
      <c r="Q3019" s="461">
        <v>211329.60406791448</v>
      </c>
      <c r="R3019" s="464">
        <v>1381710402085.6714</v>
      </c>
      <c r="S3019" s="462">
        <v>0.31525389063174858</v>
      </c>
      <c r="T3019" s="462">
        <v>0.16347100440225043</v>
      </c>
      <c r="U3019" s="461">
        <v>16.520073489836847</v>
      </c>
      <c r="V3019" s="464">
        <v>3978821934440.73</v>
      </c>
      <c r="W3019" s="460">
        <v>1254.721705527498</v>
      </c>
      <c r="X3019" s="463">
        <v>4.5133129493284553E-2</v>
      </c>
      <c r="Y3019" s="476">
        <v>2.0000000000000001E-4</v>
      </c>
    </row>
    <row r="3020" spans="1:25" x14ac:dyDescent="0.2">
      <c r="A3020" s="475">
        <f t="shared" si="47"/>
        <v>3016</v>
      </c>
      <c r="B3020" s="462">
        <v>0.35772157705659247</v>
      </c>
      <c r="C3020" s="461">
        <v>2012.6746691271769</v>
      </c>
      <c r="D3020" s="462">
        <v>0.56345617832400308</v>
      </c>
      <c r="E3020" s="462">
        <v>0.42265714868989623</v>
      </c>
      <c r="F3020" s="516">
        <v>2024.67</v>
      </c>
      <c r="G3020" s="464">
        <v>102347484490.5891</v>
      </c>
      <c r="H3020" s="461">
        <v>11758521.003084296</v>
      </c>
      <c r="I3020" s="464">
        <v>290009710843.03339</v>
      </c>
      <c r="J3020" s="462">
        <v>0.2580318765452555</v>
      </c>
      <c r="K3020" s="464">
        <v>9290972919.4913254</v>
      </c>
      <c r="L3020" s="464">
        <v>252323638.3098146</v>
      </c>
      <c r="M3020" s="464">
        <v>125708408630.69374</v>
      </c>
      <c r="N3020" s="464">
        <v>11870513586.804228</v>
      </c>
      <c r="O3020" s="464">
        <v>25122.988684914963</v>
      </c>
      <c r="P3020" s="461">
        <v>121616.71823620739</v>
      </c>
      <c r="Q3020" s="461">
        <v>45277.041403294555</v>
      </c>
      <c r="R3020" s="464">
        <v>592625944321.70703</v>
      </c>
      <c r="S3020" s="462">
        <v>0.51818281401971034</v>
      </c>
      <c r="T3020" s="462">
        <v>0.24630075039565694</v>
      </c>
      <c r="U3020" s="461">
        <v>17.114364905623578</v>
      </c>
      <c r="V3020" s="464">
        <v>2789485131553.6523</v>
      </c>
      <c r="W3020" s="460">
        <v>880.88484326222692</v>
      </c>
      <c r="X3020" s="463">
        <v>4.2118706227914873E-2</v>
      </c>
      <c r="Y3020" s="476">
        <v>2.0000000000000001E-4</v>
      </c>
    </row>
    <row r="3021" spans="1:25" x14ac:dyDescent="0.2">
      <c r="A3021" s="475">
        <f t="shared" si="47"/>
        <v>3017</v>
      </c>
      <c r="B3021" s="462">
        <v>0.63457815324671496</v>
      </c>
      <c r="C3021" s="461">
        <v>3423.9281373990275</v>
      </c>
      <c r="D3021" s="462">
        <v>0.88399429727512191</v>
      </c>
      <c r="E3021" s="462">
        <v>0.40071663936911617</v>
      </c>
      <c r="F3021" s="516">
        <v>2024.18</v>
      </c>
      <c r="G3021" s="464">
        <v>254123781134.74329</v>
      </c>
      <c r="H3021" s="461">
        <v>24151549.148450855</v>
      </c>
      <c r="I3021" s="464">
        <v>560976608518.46216</v>
      </c>
      <c r="J3021" s="462">
        <v>0.28164308286464623</v>
      </c>
      <c r="K3021" s="464">
        <v>11974870633.183424</v>
      </c>
      <c r="L3021" s="464">
        <v>0</v>
      </c>
      <c r="M3021" s="464">
        <v>200511285467.7196</v>
      </c>
      <c r="N3021" s="464">
        <v>28178980612.606739</v>
      </c>
      <c r="O3021" s="464">
        <v>22266.398299474611</v>
      </c>
      <c r="P3021" s="461">
        <v>216059.99349815879</v>
      </c>
      <c r="Q3021" s="461">
        <v>105292.75195526033</v>
      </c>
      <c r="R3021" s="464">
        <v>1150793013073.4541</v>
      </c>
      <c r="S3021" s="462">
        <v>0.53063748853562731</v>
      </c>
      <c r="T3021" s="462">
        <v>0.29820447193524058</v>
      </c>
      <c r="U3021" s="461">
        <v>17.391449737742086</v>
      </c>
      <c r="V3021" s="464">
        <v>6613036101461.3477</v>
      </c>
      <c r="W3021" s="460">
        <v>2085.2983003183062</v>
      </c>
      <c r="X3021" s="463">
        <v>4.1510540591886413E-2</v>
      </c>
      <c r="Y3021" s="476">
        <v>2.0000000000000001E-4</v>
      </c>
    </row>
    <row r="3022" spans="1:25" x14ac:dyDescent="0.2">
      <c r="A3022" s="475">
        <f t="shared" si="47"/>
        <v>3018</v>
      </c>
      <c r="B3022" s="462">
        <v>0.54110166322820152</v>
      </c>
      <c r="C3022" s="461">
        <v>6078.3496915501364</v>
      </c>
      <c r="D3022" s="462">
        <v>0.64260440463173307</v>
      </c>
      <c r="E3022" s="462">
        <v>0.28476764985462455</v>
      </c>
      <c r="F3022" s="516">
        <v>2023.75</v>
      </c>
      <c r="G3022" s="464">
        <v>517293404443.52386</v>
      </c>
      <c r="H3022" s="461">
        <v>13470140.91926045</v>
      </c>
      <c r="I3022" s="464">
        <v>431453817940.67352</v>
      </c>
      <c r="J3022" s="462">
        <v>0.43630454238908045</v>
      </c>
      <c r="K3022" s="464">
        <v>10278271166.42935</v>
      </c>
      <c r="L3022" s="464">
        <v>0</v>
      </c>
      <c r="M3022" s="464">
        <v>398318752749.36151</v>
      </c>
      <c r="N3022" s="464">
        <v>30385040348.552536</v>
      </c>
      <c r="O3022" s="464">
        <v>23041.644783953845</v>
      </c>
      <c r="P3022" s="461">
        <v>227572.64263039341</v>
      </c>
      <c r="Q3022" s="461">
        <v>118082.55286631736</v>
      </c>
      <c r="R3022" s="464">
        <v>1257506905778.0696</v>
      </c>
      <c r="S3022" s="462">
        <v>0.65930885208575674</v>
      </c>
      <c r="T3022" s="462">
        <v>0.53644515509571478</v>
      </c>
      <c r="U3022" s="461">
        <v>17.576179579555252</v>
      </c>
      <c r="V3022" s="464">
        <v>13137438455066.295</v>
      </c>
      <c r="W3022" s="460">
        <v>4144.2538715208693</v>
      </c>
      <c r="X3022" s="463">
        <v>4.123467203063419E-2</v>
      </c>
      <c r="Y3022" s="476">
        <v>2.0000000000000001E-4</v>
      </c>
    </row>
    <row r="3023" spans="1:25" x14ac:dyDescent="0.2">
      <c r="A3023" s="475">
        <f t="shared" si="47"/>
        <v>3019</v>
      </c>
      <c r="B3023" s="462">
        <v>0.26528705849135181</v>
      </c>
      <c r="C3023" s="461">
        <v>3284.6232185179615</v>
      </c>
      <c r="D3023" s="462">
        <v>0.29650265286153682</v>
      </c>
      <c r="E3023" s="462">
        <v>0.38293693697032838</v>
      </c>
      <c r="F3023" s="516">
        <v>2025.41</v>
      </c>
      <c r="G3023" s="464">
        <v>52068425651.035965</v>
      </c>
      <c r="H3023" s="461">
        <v>4697840.0337678362</v>
      </c>
      <c r="I3023" s="464">
        <v>236851441368.51657</v>
      </c>
      <c r="J3023" s="462">
        <v>0.26528705849135181</v>
      </c>
      <c r="K3023" s="464">
        <v>20307097536.857262</v>
      </c>
      <c r="L3023" s="464">
        <v>21781458705.762428</v>
      </c>
      <c r="M3023" s="464">
        <v>70229273958.214142</v>
      </c>
      <c r="N3023" s="464">
        <v>135845216182.16953</v>
      </c>
      <c r="O3023" s="464">
        <v>29294.39686736968</v>
      </c>
      <c r="P3023" s="461">
        <v>855521.45291763125</v>
      </c>
      <c r="Q3023" s="461">
        <v>539294.93230302539</v>
      </c>
      <c r="R3023" s="464">
        <v>549736450668.63367</v>
      </c>
      <c r="S3023" s="462">
        <v>0.41185274929943039</v>
      </c>
      <c r="T3023" s="462">
        <v>0.22802197789460785</v>
      </c>
      <c r="U3023" s="461">
        <v>15.324912185172215</v>
      </c>
      <c r="V3023" s="464">
        <v>2173345166588.8896</v>
      </c>
      <c r="W3023" s="460">
        <v>686.02282616218008</v>
      </c>
      <c r="X3023" s="463">
        <v>4.6582470330022184E-2</v>
      </c>
      <c r="Y3023" s="476">
        <v>2.0000000000000001E-4</v>
      </c>
    </row>
    <row r="3024" spans="1:25" x14ac:dyDescent="0.2">
      <c r="A3024" s="475">
        <f t="shared" si="47"/>
        <v>3020</v>
      </c>
      <c r="B3024" s="462">
        <v>0.44264025104391475</v>
      </c>
      <c r="C3024" s="461">
        <v>2550.3222680808049</v>
      </c>
      <c r="D3024" s="462">
        <v>0.5460692639247996</v>
      </c>
      <c r="E3024" s="462">
        <v>0.64191563061722778</v>
      </c>
      <c r="F3024" s="516">
        <v>2023.89</v>
      </c>
      <c r="G3024" s="464">
        <v>300361710021.91669</v>
      </c>
      <c r="H3024" s="461">
        <v>11347035.633243857</v>
      </c>
      <c r="I3024" s="464">
        <v>375076315698.68164</v>
      </c>
      <c r="J3024" s="462">
        <v>0.44264025104391469</v>
      </c>
      <c r="K3024" s="464">
        <v>4630076560.6318951</v>
      </c>
      <c r="L3024" s="464">
        <v>0</v>
      </c>
      <c r="M3024" s="464">
        <v>303234692797.92133</v>
      </c>
      <c r="N3024" s="464">
        <v>101122540120.83504</v>
      </c>
      <c r="O3024" s="464">
        <v>29909.735565799405</v>
      </c>
      <c r="P3024" s="461">
        <v>624725.0286741741</v>
      </c>
      <c r="Q3024" s="461">
        <v>433587.9744973621</v>
      </c>
      <c r="R3024" s="464">
        <v>1093942844730.3826</v>
      </c>
      <c r="S3024" s="462">
        <v>0.62426224763812788</v>
      </c>
      <c r="T3024" s="462">
        <v>0.40934633722841862</v>
      </c>
      <c r="U3024" s="461">
        <v>17.00863101614933</v>
      </c>
      <c r="V3024" s="464">
        <v>8473104499366.124</v>
      </c>
      <c r="W3024" s="460">
        <v>2670.3743663145638</v>
      </c>
      <c r="X3024" s="463">
        <v>4.2416787504014244E-2</v>
      </c>
      <c r="Y3024" s="476">
        <v>2.0000000000000001E-4</v>
      </c>
    </row>
    <row r="3025" spans="1:25" x14ac:dyDescent="0.2">
      <c r="A3025" s="475">
        <f t="shared" si="47"/>
        <v>3021</v>
      </c>
      <c r="B3025" s="462">
        <v>0.47760955092553309</v>
      </c>
      <c r="C3025" s="461">
        <v>4643.305289838926</v>
      </c>
      <c r="D3025" s="462">
        <v>0.84009136511899041</v>
      </c>
      <c r="E3025" s="462">
        <v>0.59871552856324373</v>
      </c>
      <c r="F3025" s="516">
        <v>2023.75</v>
      </c>
      <c r="G3025" s="464">
        <v>143292365517.28162</v>
      </c>
      <c r="H3025" s="461">
        <v>22074287.166463379</v>
      </c>
      <c r="I3025" s="464">
        <v>470841042189.8114</v>
      </c>
      <c r="J3025" s="462">
        <v>0.31867455180524795</v>
      </c>
      <c r="K3025" s="464">
        <v>9934768588.3995686</v>
      </c>
      <c r="L3025" s="464">
        <v>0</v>
      </c>
      <c r="M3025" s="464">
        <v>202498014433.53442</v>
      </c>
      <c r="N3025" s="464">
        <v>48593856635.179062</v>
      </c>
      <c r="O3025" s="464">
        <v>29605.321200752613</v>
      </c>
      <c r="P3025" s="461">
        <v>367295.30259065086</v>
      </c>
      <c r="Q3025" s="461">
        <v>218685.97395094408</v>
      </c>
      <c r="R3025" s="464">
        <v>992978500791.53345</v>
      </c>
      <c r="S3025" s="462">
        <v>0.54048356537389108</v>
      </c>
      <c r="T3025" s="462">
        <v>0.27666566972327911</v>
      </c>
      <c r="U3025" s="461">
        <v>16.085967651816404</v>
      </c>
      <c r="V3025" s="464">
        <v>4984053163834.708</v>
      </c>
      <c r="W3025" s="460">
        <v>1572.2344145209593</v>
      </c>
      <c r="X3025" s="463">
        <v>4.4215331939815652E-2</v>
      </c>
      <c r="Y3025" s="476">
        <v>2.0000000000000001E-4</v>
      </c>
    </row>
    <row r="3026" spans="1:25" x14ac:dyDescent="0.2">
      <c r="A3026" s="475">
        <f t="shared" si="47"/>
        <v>3022</v>
      </c>
      <c r="B3026" s="462">
        <v>0.70401843441029677</v>
      </c>
      <c r="C3026" s="461">
        <v>7226.7626516653108</v>
      </c>
      <c r="D3026" s="462">
        <v>0.35190395437593497</v>
      </c>
      <c r="E3026" s="462">
        <v>0.61100136394522453</v>
      </c>
      <c r="F3026" s="516">
        <v>2025.4</v>
      </c>
      <c r="G3026" s="464">
        <v>116828551076.03021</v>
      </c>
      <c r="H3026" s="461">
        <v>6012076.4645040184</v>
      </c>
      <c r="I3026" s="464">
        <v>237765849693.44266</v>
      </c>
      <c r="J3026" s="462">
        <v>0.44988970788696836</v>
      </c>
      <c r="K3026" s="464">
        <v>23537953263.820145</v>
      </c>
      <c r="L3026" s="464">
        <v>57774736164.333633</v>
      </c>
      <c r="M3026" s="464">
        <v>74836174106.041245</v>
      </c>
      <c r="N3026" s="464">
        <v>49330941923.836372</v>
      </c>
      <c r="O3026" s="464">
        <v>27377.213039044193</v>
      </c>
      <c r="P3026" s="461">
        <v>344036.01424402214</v>
      </c>
      <c r="Q3026" s="461">
        <v>174388.52138145897</v>
      </c>
      <c r="R3026" s="464">
        <v>513014030143.77271</v>
      </c>
      <c r="S3026" s="462">
        <v>0.55642606237563541</v>
      </c>
      <c r="T3026" s="462">
        <v>0.4366789553506974</v>
      </c>
      <c r="U3026" s="461">
        <v>16.03720609319214</v>
      </c>
      <c r="V3026" s="464">
        <v>4070414980171.6719</v>
      </c>
      <c r="W3026" s="460">
        <v>1283.9846689740648</v>
      </c>
      <c r="X3026" s="463">
        <v>4.4000402616576562E-2</v>
      </c>
      <c r="Y3026" s="476">
        <v>2.0000000000000001E-4</v>
      </c>
    </row>
    <row r="3027" spans="1:25" x14ac:dyDescent="0.2">
      <c r="A3027" s="475">
        <f t="shared" si="47"/>
        <v>3023</v>
      </c>
      <c r="B3027" s="462">
        <v>0.45874789430089224</v>
      </c>
      <c r="C3027" s="461">
        <v>6876.0599654020461</v>
      </c>
      <c r="D3027" s="462">
        <v>0.26311688543613104</v>
      </c>
      <c r="E3027" s="462">
        <v>0.46161881398604504</v>
      </c>
      <c r="F3027" s="516">
        <v>2025.73</v>
      </c>
      <c r="G3027" s="464">
        <v>75175545879.644455</v>
      </c>
      <c r="H3027" s="461">
        <v>4345869.7159358347</v>
      </c>
      <c r="I3027" s="464">
        <v>211464267493.06451</v>
      </c>
      <c r="J3027" s="462">
        <v>0.45874789430089224</v>
      </c>
      <c r="K3027" s="464">
        <v>13530931449.362373</v>
      </c>
      <c r="L3027" s="464">
        <v>6604709124.7759256</v>
      </c>
      <c r="M3027" s="464">
        <v>68012517740.938881</v>
      </c>
      <c r="N3027" s="464">
        <v>94453618386.086548</v>
      </c>
      <c r="O3027" s="464">
        <v>32406.225705481847</v>
      </c>
      <c r="P3027" s="461">
        <v>613311.87607141014</v>
      </c>
      <c r="Q3027" s="461">
        <v>363887.20718979399</v>
      </c>
      <c r="R3027" s="464">
        <v>478547133851.52753</v>
      </c>
      <c r="S3027" s="462">
        <v>0.53034253977317691</v>
      </c>
      <c r="T3027" s="462">
        <v>0.37298292209308193</v>
      </c>
      <c r="U3027" s="461">
        <v>15.418447103082242</v>
      </c>
      <c r="V3027" s="464">
        <v>3147739581876.7485</v>
      </c>
      <c r="W3027" s="460">
        <v>993.55581708235002</v>
      </c>
      <c r="X3027" s="463">
        <v>4.5623989834874291E-2</v>
      </c>
      <c r="Y3027" s="476">
        <v>2.0000000000000001E-4</v>
      </c>
    </row>
    <row r="3028" spans="1:25" x14ac:dyDescent="0.2">
      <c r="A3028" s="475">
        <f t="shared" si="47"/>
        <v>3024</v>
      </c>
      <c r="B3028" s="462">
        <v>0.6405057707068631</v>
      </c>
      <c r="C3028" s="461">
        <v>5760.7625339173892</v>
      </c>
      <c r="D3028" s="462">
        <v>0.51177038399818131</v>
      </c>
      <c r="E3028" s="462">
        <v>0.33973378533796189</v>
      </c>
      <c r="F3028" s="516">
        <v>2023.75</v>
      </c>
      <c r="G3028" s="464">
        <v>182906808244.13657</v>
      </c>
      <c r="H3028" s="461">
        <v>9761114.0489115063</v>
      </c>
      <c r="I3028" s="464">
        <v>355652204611.11084</v>
      </c>
      <c r="J3028" s="462">
        <v>0.46976302425830019</v>
      </c>
      <c r="K3028" s="464">
        <v>12753070435.739386</v>
      </c>
      <c r="L3028" s="464">
        <v>0</v>
      </c>
      <c r="M3028" s="464">
        <v>201917289923.76587</v>
      </c>
      <c r="N3028" s="464">
        <v>70681257242.76976</v>
      </c>
      <c r="O3028" s="464">
        <v>20734.841924232522</v>
      </c>
      <c r="P3028" s="461">
        <v>418303.63203723158</v>
      </c>
      <c r="Q3028" s="461">
        <v>267796.96839311242</v>
      </c>
      <c r="R3028" s="464">
        <v>845763959711.46838</v>
      </c>
      <c r="S3028" s="462">
        <v>0.60823168242270198</v>
      </c>
      <c r="T3028" s="462">
        <v>0.38529417352141448</v>
      </c>
      <c r="U3028" s="461">
        <v>16.315548643224293</v>
      </c>
      <c r="V3028" s="464">
        <v>5940857611116.4805</v>
      </c>
      <c r="W3028" s="460">
        <v>1874.1408335407498</v>
      </c>
      <c r="X3028" s="463">
        <v>4.3893170352819998E-2</v>
      </c>
      <c r="Y3028" s="476">
        <v>2.0000000000000001E-4</v>
      </c>
    </row>
    <row r="3029" spans="1:25" x14ac:dyDescent="0.2">
      <c r="A3029" s="475">
        <f t="shared" si="47"/>
        <v>3025</v>
      </c>
      <c r="B3029" s="462">
        <v>0.44934146071517767</v>
      </c>
      <c r="C3029" s="461">
        <v>2143.8610734401054</v>
      </c>
      <c r="D3029" s="462">
        <v>0.48156383028438565</v>
      </c>
      <c r="E3029" s="462">
        <v>0.47758944375468937</v>
      </c>
      <c r="F3029" s="516">
        <v>2023.75</v>
      </c>
      <c r="G3029" s="464">
        <v>321884961358.74188</v>
      </c>
      <c r="H3029" s="461">
        <v>9776852.6561022252</v>
      </c>
      <c r="I3029" s="464">
        <v>295923733993.95245</v>
      </c>
      <c r="J3029" s="462">
        <v>0.40405132333726634</v>
      </c>
      <c r="K3029" s="464">
        <v>3859294502.7724147</v>
      </c>
      <c r="L3029" s="464">
        <v>0</v>
      </c>
      <c r="M3029" s="464">
        <v>362566892639.78503</v>
      </c>
      <c r="N3029" s="464">
        <v>143364709493.99683</v>
      </c>
      <c r="O3029" s="464">
        <v>24408.528814434703</v>
      </c>
      <c r="P3029" s="461">
        <v>918695.42325510806</v>
      </c>
      <c r="Q3029" s="461">
        <v>584411.12179718574</v>
      </c>
      <c r="R3029" s="464">
        <v>1085461299768.9734</v>
      </c>
      <c r="S3029" s="462">
        <v>0.61885342806705801</v>
      </c>
      <c r="T3029" s="462">
        <v>0.40070355024647913</v>
      </c>
      <c r="U3029" s="461">
        <v>17.429992586083305</v>
      </c>
      <c r="V3029" s="464">
        <v>8403011436002.875</v>
      </c>
      <c r="W3029" s="460">
        <v>2652.5176579444733</v>
      </c>
      <c r="X3029" s="463">
        <v>4.1505143184791093E-2</v>
      </c>
      <c r="Y3029" s="476">
        <v>2.0000000000000001E-4</v>
      </c>
    </row>
    <row r="3030" spans="1:25" x14ac:dyDescent="0.2">
      <c r="A3030" s="475">
        <f t="shared" si="47"/>
        <v>3026</v>
      </c>
      <c r="B3030" s="462">
        <v>0.52993340716507087</v>
      </c>
      <c r="C3030" s="461">
        <v>8941.6871201747781</v>
      </c>
      <c r="D3030" s="462">
        <v>0.37999643915926773</v>
      </c>
      <c r="E3030" s="462">
        <v>0.14314539412597821</v>
      </c>
      <c r="F3030" s="516">
        <v>2024.04</v>
      </c>
      <c r="G3030" s="464">
        <v>89181894015.461975</v>
      </c>
      <c r="H3030" s="461">
        <v>6658273.5314157251</v>
      </c>
      <c r="I3030" s="464">
        <v>248272411349.08649</v>
      </c>
      <c r="J3030" s="462">
        <v>0.4609495172142859</v>
      </c>
      <c r="K3030" s="464">
        <v>9281269047.4471607</v>
      </c>
      <c r="L3030" s="464">
        <v>5486630755.5210762</v>
      </c>
      <c r="M3030" s="464">
        <v>97750656968.512573</v>
      </c>
      <c r="N3030" s="464">
        <v>42900258574.852119</v>
      </c>
      <c r="O3030" s="464">
        <v>24142.380007552878</v>
      </c>
      <c r="P3030" s="461">
        <v>290007.80339614506</v>
      </c>
      <c r="Q3030" s="461">
        <v>169155.91347372503</v>
      </c>
      <c r="R3030" s="464">
        <v>502457499434.54865</v>
      </c>
      <c r="S3030" s="462">
        <v>0.57937936409863544</v>
      </c>
      <c r="T3030" s="462">
        <v>0.38262527881290442</v>
      </c>
      <c r="U3030" s="461">
        <v>15.715239224056818</v>
      </c>
      <c r="V3030" s="464">
        <v>3437834663579.3901</v>
      </c>
      <c r="W3030" s="460">
        <v>1085.5335052456132</v>
      </c>
      <c r="X3030" s="463">
        <v>4.5079932224417502E-2</v>
      </c>
      <c r="Y3030" s="476">
        <v>2.0000000000000001E-4</v>
      </c>
    </row>
    <row r="3031" spans="1:25" x14ac:dyDescent="0.2">
      <c r="A3031" s="475">
        <f t="shared" si="47"/>
        <v>3027</v>
      </c>
      <c r="B3031" s="462">
        <v>0.22006031439616996</v>
      </c>
      <c r="C3031" s="461">
        <v>3269.0750494988906</v>
      </c>
      <c r="D3031" s="462">
        <v>1.1665725815547656</v>
      </c>
      <c r="E3031" s="462">
        <v>0.22293100597053508</v>
      </c>
      <c r="F3031" s="516">
        <v>2023.75</v>
      </c>
      <c r="G3031" s="464">
        <v>717582845824.04785</v>
      </c>
      <c r="H3031" s="461">
        <v>42240256.2512694</v>
      </c>
      <c r="I3031" s="464">
        <v>770811665602.81384</v>
      </c>
      <c r="J3031" s="462">
        <v>0.21132460332945502</v>
      </c>
      <c r="K3031" s="464">
        <v>32237909112.876434</v>
      </c>
      <c r="L3031" s="464">
        <v>0</v>
      </c>
      <c r="M3031" s="464">
        <v>588597375184.22192</v>
      </c>
      <c r="N3031" s="464">
        <v>44314052390.969444</v>
      </c>
      <c r="O3031" s="464">
        <v>19057.937533874967</v>
      </c>
      <c r="P3031" s="461">
        <v>273292.03479311214</v>
      </c>
      <c r="Q3031" s="461">
        <v>173601.50288538696</v>
      </c>
      <c r="R3031" s="464">
        <v>2237816004476.4878</v>
      </c>
      <c r="S3031" s="462">
        <v>0.58208498181900903</v>
      </c>
      <c r="T3031" s="462">
        <v>0.38379018116376812</v>
      </c>
      <c r="U3031" s="461">
        <v>17.953298724328988</v>
      </c>
      <c r="V3031" s="464">
        <v>16502413784834.521</v>
      </c>
      <c r="W3031" s="460">
        <v>5208.938817708563</v>
      </c>
      <c r="X3031" s="463">
        <v>4.1754127090448852E-2</v>
      </c>
      <c r="Y3031" s="476">
        <v>2.0000000000000001E-4</v>
      </c>
    </row>
    <row r="3032" spans="1:25" x14ac:dyDescent="0.2">
      <c r="A3032" s="475">
        <f t="shared" si="47"/>
        <v>3028</v>
      </c>
      <c r="B3032" s="462">
        <v>0.53146748042020797</v>
      </c>
      <c r="C3032" s="461">
        <v>2225.6312837107362</v>
      </c>
      <c r="D3032" s="462">
        <v>0.65038548525317985</v>
      </c>
      <c r="E3032" s="462">
        <v>0.33700185164142971</v>
      </c>
      <c r="F3032" s="516">
        <v>2025.4</v>
      </c>
      <c r="G3032" s="464">
        <v>266168366576.33942</v>
      </c>
      <c r="H3032" s="461">
        <v>14837603.283991989</v>
      </c>
      <c r="I3032" s="464">
        <v>387605713987.32343</v>
      </c>
      <c r="J3032" s="462">
        <v>0.36718118923254395</v>
      </c>
      <c r="K3032" s="464">
        <v>13873333650.622099</v>
      </c>
      <c r="L3032" s="464">
        <v>0</v>
      </c>
      <c r="M3032" s="464">
        <v>127682935050.42786</v>
      </c>
      <c r="N3032" s="464">
        <v>68622185720.981834</v>
      </c>
      <c r="O3032" s="464">
        <v>28949.552917659741</v>
      </c>
      <c r="P3032" s="461">
        <v>444902.47852079413</v>
      </c>
      <c r="Q3032" s="461">
        <v>284605.82614562026</v>
      </c>
      <c r="R3032" s="464">
        <v>910810200788.57983</v>
      </c>
      <c r="S3032" s="462">
        <v>0.56882922184998086</v>
      </c>
      <c r="T3032" s="462">
        <v>0.44231988376022241</v>
      </c>
      <c r="U3032" s="461">
        <v>16.895348987478407</v>
      </c>
      <c r="V3032" s="464">
        <v>7523850580460.832</v>
      </c>
      <c r="W3032" s="460">
        <v>2373.1336161825766</v>
      </c>
      <c r="X3032" s="463">
        <v>4.2890296519116987E-2</v>
      </c>
      <c r="Y3032" s="476">
        <v>2.0000000000000001E-4</v>
      </c>
    </row>
    <row r="3033" spans="1:25" x14ac:dyDescent="0.2">
      <c r="A3033" s="475">
        <f t="shared" si="47"/>
        <v>3029</v>
      </c>
      <c r="B3033" s="462">
        <v>0.53588907160046717</v>
      </c>
      <c r="C3033" s="461">
        <v>7834.5204122163104</v>
      </c>
      <c r="D3033" s="462">
        <v>0.48179323719586281</v>
      </c>
      <c r="E3033" s="462">
        <v>0.57658663879897143</v>
      </c>
      <c r="F3033" s="516">
        <v>2026.01</v>
      </c>
      <c r="G3033" s="464">
        <v>73413132569.555908</v>
      </c>
      <c r="H3033" s="461">
        <v>8762358.8278822377</v>
      </c>
      <c r="I3033" s="464">
        <v>308355559262.72772</v>
      </c>
      <c r="J3033" s="462">
        <v>0.42812039655067635</v>
      </c>
      <c r="K3033" s="464">
        <v>32389551831.422131</v>
      </c>
      <c r="L3033" s="464">
        <v>54765466699.636665</v>
      </c>
      <c r="M3033" s="464">
        <v>73513762649.954666</v>
      </c>
      <c r="N3033" s="464">
        <v>21492433292.284378</v>
      </c>
      <c r="O3033" s="464">
        <v>32669.65809523857</v>
      </c>
      <c r="P3033" s="461">
        <v>169744.66552543687</v>
      </c>
      <c r="Q3033" s="461">
        <v>79385.259790154974</v>
      </c>
      <c r="R3033" s="464">
        <v>577495933058.03064</v>
      </c>
      <c r="S3033" s="462">
        <v>0.55923950053253679</v>
      </c>
      <c r="T3033" s="462">
        <v>0.34998277317415405</v>
      </c>
      <c r="U3033" s="461">
        <v>14.978069800217494</v>
      </c>
      <c r="V3033" s="464">
        <v>3501329994644.5</v>
      </c>
      <c r="W3033" s="460">
        <v>1104.4161957456508</v>
      </c>
      <c r="X3033" s="463">
        <v>4.6395832710201049E-2</v>
      </c>
      <c r="Y3033" s="476">
        <v>2.0000000000000001E-4</v>
      </c>
    </row>
    <row r="3034" spans="1:25" x14ac:dyDescent="0.2">
      <c r="A3034" s="475">
        <f t="shared" si="47"/>
        <v>3030</v>
      </c>
      <c r="B3034" s="462">
        <v>0.60765991003476361</v>
      </c>
      <c r="C3034" s="461">
        <v>3903.7371065211555</v>
      </c>
      <c r="D3034" s="462">
        <v>0.71545786581865245</v>
      </c>
      <c r="E3034" s="462">
        <v>0.28439698246009426</v>
      </c>
      <c r="F3034" s="516">
        <v>2025.04</v>
      </c>
      <c r="G3034" s="464">
        <v>166084359458.26028</v>
      </c>
      <c r="H3034" s="461">
        <v>16397844.064003155</v>
      </c>
      <c r="I3034" s="464">
        <v>347784166428.521</v>
      </c>
      <c r="J3034" s="462">
        <v>0.15383245678702517</v>
      </c>
      <c r="K3034" s="464">
        <v>26262525931.104794</v>
      </c>
      <c r="L3034" s="464">
        <v>77972010750.661407</v>
      </c>
      <c r="M3034" s="464">
        <v>97788601450.654999</v>
      </c>
      <c r="N3034" s="464">
        <v>29431199592.164982</v>
      </c>
      <c r="O3034" s="464">
        <v>19390.527794555921</v>
      </c>
      <c r="P3034" s="461">
        <v>217228.03979753208</v>
      </c>
      <c r="Q3034" s="461">
        <v>109168.50006771964</v>
      </c>
      <c r="R3034" s="464">
        <v>717089878313.10132</v>
      </c>
      <c r="S3034" s="462">
        <v>0.44929838330724536</v>
      </c>
      <c r="T3034" s="462">
        <v>0.27334853074903137</v>
      </c>
      <c r="U3034" s="461">
        <v>17.921833308732118</v>
      </c>
      <c r="V3034" s="464">
        <v>3811890295097.498</v>
      </c>
      <c r="W3034" s="460">
        <v>1201.6532727625884</v>
      </c>
      <c r="X3034" s="463">
        <v>4.1534853030135016E-2</v>
      </c>
      <c r="Y3034" s="476">
        <v>2.0000000000000001E-4</v>
      </c>
    </row>
    <row r="3035" spans="1:25" x14ac:dyDescent="0.2">
      <c r="A3035" s="475">
        <f t="shared" si="47"/>
        <v>3031</v>
      </c>
      <c r="B3035" s="462">
        <v>0.57436106264467612</v>
      </c>
      <c r="C3035" s="461">
        <v>4687.7574966370485</v>
      </c>
      <c r="D3035" s="462">
        <v>0.61683828300729093</v>
      </c>
      <c r="E3035" s="462">
        <v>0.37845840393113217</v>
      </c>
      <c r="F3035" s="516">
        <v>2024.04</v>
      </c>
      <c r="G3035" s="464">
        <v>366002789461.33759</v>
      </c>
      <c r="H3035" s="461">
        <v>13298022.075854976</v>
      </c>
      <c r="I3035" s="464">
        <v>417302335166.08588</v>
      </c>
      <c r="J3035" s="462">
        <v>0.42584733140985453</v>
      </c>
      <c r="K3035" s="464">
        <v>7819762138.4411507</v>
      </c>
      <c r="L3035" s="464">
        <v>10830073628.869961</v>
      </c>
      <c r="M3035" s="464">
        <v>309965481952.86694</v>
      </c>
      <c r="N3035" s="464">
        <v>12729329485.533751</v>
      </c>
      <c r="O3035" s="464">
        <v>35228.719805443092</v>
      </c>
      <c r="P3035" s="461">
        <v>128449.72927280114</v>
      </c>
      <c r="Q3035" s="461">
        <v>49068.317311165454</v>
      </c>
      <c r="R3035" s="464">
        <v>1200560078079.6047</v>
      </c>
      <c r="S3035" s="462">
        <v>0.66201240356916902</v>
      </c>
      <c r="T3035" s="462">
        <v>0.43122983918764729</v>
      </c>
      <c r="U3035" s="461">
        <v>17.219378960398998</v>
      </c>
      <c r="V3035" s="464">
        <v>9960649382784.8359</v>
      </c>
      <c r="W3035" s="460">
        <v>3143.7100653217444</v>
      </c>
      <c r="X3035" s="463">
        <v>4.170959740635384E-2</v>
      </c>
      <c r="Y3035" s="476">
        <v>2.0000000000000001E-4</v>
      </c>
    </row>
    <row r="3036" spans="1:25" x14ac:dyDescent="0.2">
      <c r="A3036" s="475">
        <f t="shared" si="47"/>
        <v>3032</v>
      </c>
      <c r="B3036" s="462">
        <v>0.49488149833471745</v>
      </c>
      <c r="C3036" s="461">
        <v>2506.3796329251413</v>
      </c>
      <c r="D3036" s="462">
        <v>0.79502454227432373</v>
      </c>
      <c r="E3036" s="462">
        <v>0.42925045743552792</v>
      </c>
      <c r="F3036" s="516">
        <v>2025.49</v>
      </c>
      <c r="G3036" s="464">
        <v>115293480938.51741</v>
      </c>
      <c r="H3036" s="461">
        <v>20157333.278218485</v>
      </c>
      <c r="I3036" s="464">
        <v>545051275906.01642</v>
      </c>
      <c r="J3036" s="462">
        <v>0.28400408909416108</v>
      </c>
      <c r="K3036" s="464">
        <v>27191078045.480087</v>
      </c>
      <c r="L3036" s="464">
        <v>70161901015.205505</v>
      </c>
      <c r="M3036" s="464">
        <v>145446245793.12427</v>
      </c>
      <c r="N3036" s="464">
        <v>100719150880.08578</v>
      </c>
      <c r="O3036" s="464">
        <v>17696.355513946211</v>
      </c>
      <c r="P3036" s="461">
        <v>502589.56919598987</v>
      </c>
      <c r="Q3036" s="461">
        <v>325911.606225622</v>
      </c>
      <c r="R3036" s="464">
        <v>1116243896858.9392</v>
      </c>
      <c r="S3036" s="462">
        <v>0.48051719429797407</v>
      </c>
      <c r="T3036" s="462">
        <v>0.20080965477129192</v>
      </c>
      <c r="U3036" s="461">
        <v>15.973520446673069</v>
      </c>
      <c r="V3036" s="464">
        <v>4034888295562.6138</v>
      </c>
      <c r="W3036" s="460">
        <v>1273.775917075355</v>
      </c>
      <c r="X3036" s="463">
        <v>4.45434541139616E-2</v>
      </c>
      <c r="Y3036" s="476">
        <v>2.0000000000000001E-4</v>
      </c>
    </row>
    <row r="3037" spans="1:25" x14ac:dyDescent="0.2">
      <c r="A3037" s="475">
        <f t="shared" si="47"/>
        <v>3033</v>
      </c>
      <c r="B3037" s="462">
        <v>0.5690101447946172</v>
      </c>
      <c r="C3037" s="461">
        <v>2749.2113958721347</v>
      </c>
      <c r="D3037" s="462">
        <v>0.9996674239140686</v>
      </c>
      <c r="E3037" s="462">
        <v>0.42049977972808145</v>
      </c>
      <c r="F3037" s="516">
        <v>2025.26</v>
      </c>
      <c r="G3037" s="464">
        <v>341864228648.48279</v>
      </c>
      <c r="H3037" s="461">
        <v>30945171.55558762</v>
      </c>
      <c r="I3037" s="464">
        <v>685608701739.19141</v>
      </c>
      <c r="J3037" s="462">
        <v>0.2838991836408602</v>
      </c>
      <c r="K3037" s="464">
        <v>17602750504.560211</v>
      </c>
      <c r="L3037" s="464">
        <v>25107889712.357533</v>
      </c>
      <c r="M3037" s="464">
        <v>186006566869.0061</v>
      </c>
      <c r="N3037" s="464">
        <v>45641183443.639275</v>
      </c>
      <c r="O3037" s="464">
        <v>34223.518798626879</v>
      </c>
      <c r="P3037" s="461">
        <v>309634.71379360091</v>
      </c>
      <c r="Q3037" s="461">
        <v>171303.03376913318</v>
      </c>
      <c r="R3037" s="464">
        <v>1401493026553.2571</v>
      </c>
      <c r="S3037" s="462">
        <v>0.52762950939646036</v>
      </c>
      <c r="T3037" s="462">
        <v>0.34501514034891279</v>
      </c>
      <c r="U3037" s="461">
        <v>17.17869998958043</v>
      </c>
      <c r="V3037" s="464">
        <v>9041348178374.543</v>
      </c>
      <c r="W3037" s="460">
        <v>2852.5228645016509</v>
      </c>
      <c r="X3037" s="463">
        <v>4.3025074692793985E-2</v>
      </c>
      <c r="Y3037" s="476">
        <v>2.0000000000000001E-4</v>
      </c>
    </row>
    <row r="3038" spans="1:25" x14ac:dyDescent="0.2">
      <c r="A3038" s="475">
        <f t="shared" si="47"/>
        <v>3034</v>
      </c>
      <c r="B3038" s="462">
        <v>0.48154992276158676</v>
      </c>
      <c r="C3038" s="461">
        <v>4827.1352413156937</v>
      </c>
      <c r="D3038" s="462">
        <v>0.96379211064793058</v>
      </c>
      <c r="E3038" s="462">
        <v>0.56841755418901374</v>
      </c>
      <c r="F3038" s="516">
        <v>2024.43</v>
      </c>
      <c r="G3038" s="464">
        <v>248292385843.01932</v>
      </c>
      <c r="H3038" s="461">
        <v>29032121.097544748</v>
      </c>
      <c r="I3038" s="464">
        <v>437270851678.15479</v>
      </c>
      <c r="J3038" s="462">
        <v>-0.13196195107450803</v>
      </c>
      <c r="K3038" s="464">
        <v>15795861552.499052</v>
      </c>
      <c r="L3038" s="464">
        <v>0</v>
      </c>
      <c r="M3038" s="464">
        <v>232674212794.57462</v>
      </c>
      <c r="N3038" s="464">
        <v>91570645599.653107</v>
      </c>
      <c r="O3038" s="464">
        <v>29986.870519195167</v>
      </c>
      <c r="P3038" s="461">
        <v>508480.96613036981</v>
      </c>
      <c r="Q3038" s="461">
        <v>325374.18239654176</v>
      </c>
      <c r="R3038" s="464">
        <v>1138196397126.5637</v>
      </c>
      <c r="S3038" s="462">
        <v>0.39443890945950755</v>
      </c>
      <c r="T3038" s="462">
        <v>0.16718668634815434</v>
      </c>
      <c r="U3038" s="461">
        <v>28.055954797185027</v>
      </c>
      <c r="V3038" s="464">
        <v>5593275650746.6777</v>
      </c>
      <c r="W3038" s="460">
        <v>1763.8393035537295</v>
      </c>
      <c r="X3038" s="463">
        <v>2.7001266264915415E-2</v>
      </c>
      <c r="Y3038" s="476">
        <v>2.0000000000000001E-4</v>
      </c>
    </row>
    <row r="3039" spans="1:25" x14ac:dyDescent="0.2">
      <c r="A3039" s="475">
        <f t="shared" si="47"/>
        <v>3035</v>
      </c>
      <c r="B3039" s="462">
        <v>0.49326936842217162</v>
      </c>
      <c r="C3039" s="461">
        <v>9107.9348887653432</v>
      </c>
      <c r="D3039" s="462">
        <v>0.66265844674374808</v>
      </c>
      <c r="E3039" s="462">
        <v>0.26377560601085981</v>
      </c>
      <c r="F3039" s="516">
        <v>2024.32</v>
      </c>
      <c r="G3039" s="464">
        <v>420217947035.70392</v>
      </c>
      <c r="H3039" s="461">
        <v>14199060.655293841</v>
      </c>
      <c r="I3039" s="464">
        <v>396280663418.94629</v>
      </c>
      <c r="J3039" s="462">
        <v>0.38978124962209293</v>
      </c>
      <c r="K3039" s="464">
        <v>12244898162.356041</v>
      </c>
      <c r="L3039" s="464">
        <v>1682852213.2582955</v>
      </c>
      <c r="M3039" s="464">
        <v>345484729793.0415</v>
      </c>
      <c r="N3039" s="464">
        <v>62153464633.654755</v>
      </c>
      <c r="O3039" s="464">
        <v>26441.571928570302</v>
      </c>
      <c r="P3039" s="461">
        <v>417104.45018030412</v>
      </c>
      <c r="Q3039" s="461">
        <v>262280.41229027743</v>
      </c>
      <c r="R3039" s="464">
        <v>1293709624767.3979</v>
      </c>
      <c r="S3039" s="462">
        <v>0.64354993045421016</v>
      </c>
      <c r="T3039" s="462">
        <v>0.4260571514143725</v>
      </c>
      <c r="U3039" s="461">
        <v>17.536615743613513</v>
      </c>
      <c r="V3039" s="464">
        <v>10434465494193.766</v>
      </c>
      <c r="W3039" s="460">
        <v>3290.3874512440748</v>
      </c>
      <c r="X3039" s="463">
        <v>4.2186171089707195E-2</v>
      </c>
      <c r="Y3039" s="476">
        <v>2.0000000000000001E-4</v>
      </c>
    </row>
    <row r="3040" spans="1:25" x14ac:dyDescent="0.2">
      <c r="A3040" s="475">
        <f t="shared" si="47"/>
        <v>3036</v>
      </c>
      <c r="B3040" s="462">
        <v>0.70587839397328855</v>
      </c>
      <c r="C3040" s="461">
        <v>3148.5569883407998</v>
      </c>
      <c r="D3040" s="462">
        <v>0.37888991002087574</v>
      </c>
      <c r="E3040" s="462">
        <v>0.7</v>
      </c>
      <c r="F3040" s="516">
        <v>2025.17</v>
      </c>
      <c r="G3040" s="464">
        <v>134747428916.31645</v>
      </c>
      <c r="H3040" s="461">
        <v>6618529.7416060166</v>
      </c>
      <c r="I3040" s="464">
        <v>225254480422.7988</v>
      </c>
      <c r="J3040" s="462">
        <v>0.44666911713551083</v>
      </c>
      <c r="K3040" s="464">
        <v>37059056746.177597</v>
      </c>
      <c r="L3040" s="464">
        <v>90272625077.393829</v>
      </c>
      <c r="M3040" s="464">
        <v>78266246289.704926</v>
      </c>
      <c r="N3040" s="464">
        <v>62907937448.77121</v>
      </c>
      <c r="O3040" s="464">
        <v>15866.727818283556</v>
      </c>
      <c r="P3040" s="461">
        <v>482784.60473333148</v>
      </c>
      <c r="Q3040" s="461">
        <v>267514.07872539241</v>
      </c>
      <c r="R3040" s="464">
        <v>605624200827.08337</v>
      </c>
      <c r="S3040" s="462">
        <v>0.58030378628566781</v>
      </c>
      <c r="T3040" s="462">
        <v>0.39512924844489078</v>
      </c>
      <c r="U3040" s="461">
        <v>16.21685142450848</v>
      </c>
      <c r="V3040" s="464">
        <v>4368184491229.5303</v>
      </c>
      <c r="W3040" s="460">
        <v>1378.4474875115147</v>
      </c>
      <c r="X3040" s="463">
        <v>4.4036745464103827E-2</v>
      </c>
      <c r="Y3040" s="476">
        <v>2.0000000000000001E-4</v>
      </c>
    </row>
    <row r="3041" spans="1:25" x14ac:dyDescent="0.2">
      <c r="A3041" s="475">
        <f t="shared" si="47"/>
        <v>3037</v>
      </c>
      <c r="B3041" s="462">
        <v>0.49658424818737146</v>
      </c>
      <c r="C3041" s="461">
        <v>6581.3460070510573</v>
      </c>
      <c r="D3041" s="462">
        <v>0.41848330193433647</v>
      </c>
      <c r="E3041" s="462">
        <v>0.37177096195865655</v>
      </c>
      <c r="F3041" s="516">
        <v>2023.75</v>
      </c>
      <c r="G3041" s="464">
        <v>182846732278.39084</v>
      </c>
      <c r="H3041" s="461">
        <v>7256255.0941694081</v>
      </c>
      <c r="I3041" s="464">
        <v>254821891063.63794</v>
      </c>
      <c r="J3041" s="462">
        <v>0.43588842125308314</v>
      </c>
      <c r="K3041" s="464">
        <v>4192504852.9589491</v>
      </c>
      <c r="L3041" s="464">
        <v>0</v>
      </c>
      <c r="M3041" s="464">
        <v>226744023234.5213</v>
      </c>
      <c r="N3041" s="464">
        <v>22255505307.942944</v>
      </c>
      <c r="O3041" s="464">
        <v>15935.276613999593</v>
      </c>
      <c r="P3041" s="461">
        <v>179213.46549993497</v>
      </c>
      <c r="Q3041" s="461">
        <v>87262.767643054831</v>
      </c>
      <c r="R3041" s="464">
        <v>748180688099.35779</v>
      </c>
      <c r="S3041" s="462">
        <v>0.65739324152275558</v>
      </c>
      <c r="T3041" s="462">
        <v>0.38003395982278632</v>
      </c>
      <c r="U3041" s="461">
        <v>16.838636400603651</v>
      </c>
      <c r="V3041" s="464">
        <v>5383080122596.3555</v>
      </c>
      <c r="W3041" s="460">
        <v>1698.7819139691849</v>
      </c>
      <c r="X3041" s="463">
        <v>4.2514827379479841E-2</v>
      </c>
      <c r="Y3041" s="476">
        <v>2.0000000000000001E-4</v>
      </c>
    </row>
    <row r="3042" spans="1:25" x14ac:dyDescent="0.2">
      <c r="A3042" s="475">
        <f t="shared" si="47"/>
        <v>3038</v>
      </c>
      <c r="B3042" s="462">
        <v>0.58497791763079698</v>
      </c>
      <c r="C3042" s="461">
        <v>1767.7472548124251</v>
      </c>
      <c r="D3042" s="462">
        <v>0.84871232579387101</v>
      </c>
      <c r="E3042" s="462">
        <v>0.54054315880470849</v>
      </c>
      <c r="F3042" s="516">
        <v>2025.62</v>
      </c>
      <c r="G3042" s="464">
        <v>223866160085.70813</v>
      </c>
      <c r="H3042" s="461">
        <v>23911089.217156366</v>
      </c>
      <c r="I3042" s="464">
        <v>543591617229.08704</v>
      </c>
      <c r="J3042" s="462">
        <v>0.20884012362526039</v>
      </c>
      <c r="K3042" s="464">
        <v>15820910393.007553</v>
      </c>
      <c r="L3042" s="464">
        <v>0</v>
      </c>
      <c r="M3042" s="464">
        <v>115160290770.84966</v>
      </c>
      <c r="N3042" s="464">
        <v>23933017276.462719</v>
      </c>
      <c r="O3042" s="464">
        <v>26971.75287558986</v>
      </c>
      <c r="P3042" s="461">
        <v>180922.0371086396</v>
      </c>
      <c r="Q3042" s="461">
        <v>81219.829788617382</v>
      </c>
      <c r="R3042" s="464">
        <v>1030001507712.4545</v>
      </c>
      <c r="S3042" s="462">
        <v>0.47020991322544364</v>
      </c>
      <c r="T3042" s="462">
        <v>0.28314303110714911</v>
      </c>
      <c r="U3042" s="461">
        <v>17.526869651061034</v>
      </c>
      <c r="V3042" s="464">
        <v>5661383695787.8008</v>
      </c>
      <c r="W3042" s="460">
        <v>1787.3322735049555</v>
      </c>
      <c r="X3042" s="463">
        <v>4.1360811783830616E-2</v>
      </c>
      <c r="Y3042" s="476">
        <v>2.0000000000000001E-4</v>
      </c>
    </row>
    <row r="3043" spans="1:25" x14ac:dyDescent="0.2">
      <c r="A3043" s="475">
        <f t="shared" si="47"/>
        <v>3039</v>
      </c>
      <c r="B3043" s="462">
        <v>0.55707988938359509</v>
      </c>
      <c r="C3043" s="461">
        <v>2341.9347730847326</v>
      </c>
      <c r="D3043" s="462">
        <v>0.77560885808157509</v>
      </c>
      <c r="E3043" s="462">
        <v>0.48070211565094401</v>
      </c>
      <c r="F3043" s="516">
        <v>2026.02</v>
      </c>
      <c r="G3043" s="464">
        <v>169812864189.89139</v>
      </c>
      <c r="H3043" s="461">
        <v>20135320.509185895</v>
      </c>
      <c r="I3043" s="464">
        <v>474144351812.92761</v>
      </c>
      <c r="J3043" s="462">
        <v>0.38848640622813502</v>
      </c>
      <c r="K3043" s="464">
        <v>28476795647.787666</v>
      </c>
      <c r="L3043" s="464">
        <v>74232219964.053787</v>
      </c>
      <c r="M3043" s="464">
        <v>58967425677.308235</v>
      </c>
      <c r="N3043" s="464">
        <v>87502686585.004868</v>
      </c>
      <c r="O3043" s="464">
        <v>26614.292486587543</v>
      </c>
      <c r="P3043" s="461">
        <v>593556.35848476551</v>
      </c>
      <c r="Q3043" s="461">
        <v>399567.02039572358</v>
      </c>
      <c r="R3043" s="464">
        <v>914894071635.77527</v>
      </c>
      <c r="S3043" s="462">
        <v>0.52152600926903192</v>
      </c>
      <c r="T3043" s="462">
        <v>0.35373647711587458</v>
      </c>
      <c r="U3043" s="461">
        <v>16.023546994504162</v>
      </c>
      <c r="V3043" s="464">
        <v>5747638012746.5771</v>
      </c>
      <c r="W3043" s="460">
        <v>1813.9603982986857</v>
      </c>
      <c r="X3043" s="463">
        <v>4.5105387433000618E-2</v>
      </c>
      <c r="Y3043" s="476">
        <v>2.0000000000000001E-4</v>
      </c>
    </row>
    <row r="3044" spans="1:25" x14ac:dyDescent="0.2">
      <c r="A3044" s="475">
        <f t="shared" si="47"/>
        <v>3040</v>
      </c>
      <c r="B3044" s="462">
        <v>0.38518869499833353</v>
      </c>
      <c r="C3044" s="461">
        <v>5883.4432626205989</v>
      </c>
      <c r="D3044" s="462">
        <v>0.94366653158863634</v>
      </c>
      <c r="E3044" s="462">
        <v>0.51983315231907223</v>
      </c>
      <c r="F3044" s="516">
        <v>2023.75</v>
      </c>
      <c r="G3044" s="464">
        <v>395186981038.54218</v>
      </c>
      <c r="H3044" s="461">
        <v>27375969.285085171</v>
      </c>
      <c r="I3044" s="464">
        <v>503743748421.68036</v>
      </c>
      <c r="J3044" s="462">
        <v>9.194543278383438E-2</v>
      </c>
      <c r="K3044" s="464">
        <v>12734631218.478346</v>
      </c>
      <c r="L3044" s="464">
        <v>0</v>
      </c>
      <c r="M3044" s="464">
        <v>575585513568.18616</v>
      </c>
      <c r="N3044" s="464">
        <v>36330568504.773018</v>
      </c>
      <c r="O3044" s="464">
        <v>26784.231275513528</v>
      </c>
      <c r="P3044" s="461">
        <v>257608.89896509235</v>
      </c>
      <c r="Q3044" s="461">
        <v>134114.35200511612</v>
      </c>
      <c r="R3044" s="464">
        <v>1723042647781.9248</v>
      </c>
      <c r="S3044" s="462">
        <v>0.57749651756660103</v>
      </c>
      <c r="T3044" s="462">
        <v>0.23185572464318704</v>
      </c>
      <c r="U3044" s="461">
        <v>19.431634522437822</v>
      </c>
      <c r="V3044" s="464">
        <v>8383135352426.8594</v>
      </c>
      <c r="W3044" s="460">
        <v>2646.8897073089702</v>
      </c>
      <c r="X3044" s="463">
        <v>3.8379124156423944E-2</v>
      </c>
      <c r="Y3044" s="476">
        <v>2.0000000000000001E-4</v>
      </c>
    </row>
    <row r="3045" spans="1:25" x14ac:dyDescent="0.2">
      <c r="A3045" s="475">
        <f t="shared" si="47"/>
        <v>3041</v>
      </c>
      <c r="B3045" s="462">
        <v>0.58814983422664224</v>
      </c>
      <c r="C3045" s="461">
        <v>10437.75217824733</v>
      </c>
      <c r="D3045" s="462">
        <v>0.60775365304319096</v>
      </c>
      <c r="E3045" s="462">
        <v>0.41545943072341207</v>
      </c>
      <c r="F3045" s="516">
        <v>2023.75</v>
      </c>
      <c r="G3045" s="464">
        <v>258042711268.6153</v>
      </c>
      <c r="H3045" s="461">
        <v>11769972.914407562</v>
      </c>
      <c r="I3045" s="464">
        <v>386943251066.61938</v>
      </c>
      <c r="J3045" s="462">
        <v>0.37497023659306539</v>
      </c>
      <c r="K3045" s="464">
        <v>1647258501.7413945</v>
      </c>
      <c r="L3045" s="464">
        <v>0</v>
      </c>
      <c r="M3045" s="464">
        <v>246217377646.672</v>
      </c>
      <c r="N3045" s="464">
        <v>57831883701.461182</v>
      </c>
      <c r="O3045" s="464">
        <v>40832.395067040088</v>
      </c>
      <c r="P3045" s="461">
        <v>334737.60519396712</v>
      </c>
      <c r="Q3045" s="461">
        <v>199595.99651255287</v>
      </c>
      <c r="R3045" s="464">
        <v>977373852475.84546</v>
      </c>
      <c r="S3045" s="462">
        <v>0.59895488293142374</v>
      </c>
      <c r="T3045" s="462">
        <v>0.38499161139434102</v>
      </c>
      <c r="U3045" s="461">
        <v>17.107899390452953</v>
      </c>
      <c r="V3045" s="464">
        <v>7209770383358.2676</v>
      </c>
      <c r="W3045" s="460">
        <v>2275.2908944654509</v>
      </c>
      <c r="X3045" s="463">
        <v>4.1563980750885576E-2</v>
      </c>
      <c r="Y3045" s="476">
        <v>2.0000000000000001E-4</v>
      </c>
    </row>
    <row r="3046" spans="1:25" x14ac:dyDescent="0.2">
      <c r="A3046" s="475">
        <f t="shared" si="47"/>
        <v>3042</v>
      </c>
      <c r="B3046" s="462">
        <v>0.58770697115709503</v>
      </c>
      <c r="C3046" s="461">
        <v>5330.9444540765417</v>
      </c>
      <c r="D3046" s="462">
        <v>0.89408845121534331</v>
      </c>
      <c r="E3046" s="462">
        <v>0.46062947902522539</v>
      </c>
      <c r="F3046" s="516">
        <v>2023.75</v>
      </c>
      <c r="G3046" s="464">
        <v>140938690841.6669</v>
      </c>
      <c r="H3046" s="461">
        <v>24278409.400055308</v>
      </c>
      <c r="I3046" s="464">
        <v>459323542035.83533</v>
      </c>
      <c r="J3046" s="462">
        <v>9.2267708631015855E-2</v>
      </c>
      <c r="K3046" s="464">
        <v>7457444731.6602812</v>
      </c>
      <c r="L3046" s="464">
        <v>0</v>
      </c>
      <c r="M3046" s="464">
        <v>129130382169.29625</v>
      </c>
      <c r="N3046" s="464">
        <v>49977918180.932587</v>
      </c>
      <c r="O3046" s="464">
        <v>33363.934937784041</v>
      </c>
      <c r="P3046" s="461">
        <v>321842.78217903024</v>
      </c>
      <c r="Q3046" s="461">
        <v>182791.95175493357</v>
      </c>
      <c r="R3046" s="464">
        <v>840765102729.60107</v>
      </c>
      <c r="S3046" s="462">
        <v>0.37605667918908847</v>
      </c>
      <c r="T3046" s="462">
        <v>0.15903574388128877</v>
      </c>
      <c r="U3046" s="461">
        <v>21.294556102450745</v>
      </c>
      <c r="V3046" s="464">
        <v>3065401758267.7676</v>
      </c>
      <c r="W3046" s="460">
        <v>967.59229987411584</v>
      </c>
      <c r="X3046" s="463">
        <v>3.5540267136779227E-2</v>
      </c>
      <c r="Y3046" s="476">
        <v>2.0000000000000001E-4</v>
      </c>
    </row>
    <row r="3047" spans="1:25" x14ac:dyDescent="0.2">
      <c r="A3047" s="475">
        <f t="shared" si="47"/>
        <v>3043</v>
      </c>
      <c r="B3047" s="462">
        <v>0.6568394805646629</v>
      </c>
      <c r="C3047" s="461">
        <v>6570.9114639086092</v>
      </c>
      <c r="D3047" s="462">
        <v>0.62001764946183846</v>
      </c>
      <c r="E3047" s="462">
        <v>0.39137628380435779</v>
      </c>
      <c r="F3047" s="516">
        <v>2023.93</v>
      </c>
      <c r="G3047" s="464">
        <v>212645361159.09088</v>
      </c>
      <c r="H3047" s="461">
        <v>12851565.630394856</v>
      </c>
      <c r="I3047" s="464">
        <v>443704713067.51855</v>
      </c>
      <c r="J3047" s="462">
        <v>0.49774563531566951</v>
      </c>
      <c r="K3047" s="464">
        <v>890457802.88050663</v>
      </c>
      <c r="L3047" s="464">
        <v>0</v>
      </c>
      <c r="M3047" s="464">
        <v>218162806786.18069</v>
      </c>
      <c r="N3047" s="464">
        <v>21766684036.121567</v>
      </c>
      <c r="O3047" s="464">
        <v>27990.078403927429</v>
      </c>
      <c r="P3047" s="461">
        <v>188493.57320442394</v>
      </c>
      <c r="Q3047" s="461">
        <v>90297.681885434809</v>
      </c>
      <c r="R3047" s="464">
        <v>918776853097.51184</v>
      </c>
      <c r="S3047" s="462">
        <v>0.64082073617123958</v>
      </c>
      <c r="T3047" s="462">
        <v>0.44904353298645605</v>
      </c>
      <c r="U3047" s="461">
        <v>16.089091969975058</v>
      </c>
      <c r="V3047" s="464">
        <v>7408420024057.0186</v>
      </c>
      <c r="W3047" s="460">
        <v>2338.4861503167754</v>
      </c>
      <c r="X3047" s="463">
        <v>4.4671075646045735E-2</v>
      </c>
      <c r="Y3047" s="476">
        <v>2.0000000000000001E-4</v>
      </c>
    </row>
    <row r="3048" spans="1:25" x14ac:dyDescent="0.2">
      <c r="A3048" s="475">
        <f t="shared" si="47"/>
        <v>3044</v>
      </c>
      <c r="B3048" s="462">
        <v>0.61913268919351472</v>
      </c>
      <c r="C3048" s="461">
        <v>3628.4162025786641</v>
      </c>
      <c r="D3048" s="462">
        <v>0.87494320795904212</v>
      </c>
      <c r="E3048" s="462">
        <v>0.31178773756331812</v>
      </c>
      <c r="F3048" s="516">
        <v>2023.9</v>
      </c>
      <c r="G3048" s="464">
        <v>283456727091.88098</v>
      </c>
      <c r="H3048" s="461">
        <v>24073615.058120139</v>
      </c>
      <c r="I3048" s="464">
        <v>650708296251.94019</v>
      </c>
      <c r="J3048" s="462">
        <v>0.43187786140418072</v>
      </c>
      <c r="K3048" s="464">
        <v>14101236088.263973</v>
      </c>
      <c r="L3048" s="464">
        <v>100410092.47359297</v>
      </c>
      <c r="M3048" s="464">
        <v>228584960049.17645</v>
      </c>
      <c r="N3048" s="464">
        <v>15781425796.466158</v>
      </c>
      <c r="O3048" s="464">
        <v>22860.519731806649</v>
      </c>
      <c r="P3048" s="461">
        <v>155256.31871052948</v>
      </c>
      <c r="Q3048" s="461">
        <v>64794.989227482329</v>
      </c>
      <c r="R3048" s="464">
        <v>1248008184737.0825</v>
      </c>
      <c r="S3048" s="462">
        <v>0.59639618123015958</v>
      </c>
      <c r="T3048" s="462">
        <v>0.40044163178613984</v>
      </c>
      <c r="U3048" s="461">
        <v>16.367930377903591</v>
      </c>
      <c r="V3048" s="464">
        <v>8984402503000.3809</v>
      </c>
      <c r="W3048" s="460">
        <v>2835.8315658709121</v>
      </c>
      <c r="X3048" s="463">
        <v>4.4777142174991388E-2</v>
      </c>
      <c r="Y3048" s="476">
        <v>2.0000000000000001E-4</v>
      </c>
    </row>
    <row r="3049" spans="1:25" x14ac:dyDescent="0.2">
      <c r="A3049" s="475">
        <f t="shared" si="47"/>
        <v>3045</v>
      </c>
      <c r="B3049" s="462">
        <v>0.42269663759732434</v>
      </c>
      <c r="C3049" s="461">
        <v>1915.6333330420816</v>
      </c>
      <c r="D3049" s="462">
        <v>0.68449085220589057</v>
      </c>
      <c r="E3049" s="462">
        <v>0.7</v>
      </c>
      <c r="F3049" s="516">
        <v>2024.94</v>
      </c>
      <c r="G3049" s="464">
        <v>469964546415.30048</v>
      </c>
      <c r="H3049" s="461">
        <v>16416795.195784563</v>
      </c>
      <c r="I3049" s="464">
        <v>402575889368.60889</v>
      </c>
      <c r="J3049" s="462">
        <v>0.1809390938286578</v>
      </c>
      <c r="K3049" s="464">
        <v>6438228102.7369318</v>
      </c>
      <c r="L3049" s="464">
        <v>0</v>
      </c>
      <c r="M3049" s="464">
        <v>336965771103.76245</v>
      </c>
      <c r="N3049" s="464">
        <v>44618984945.583084</v>
      </c>
      <c r="O3049" s="464">
        <v>30881.066449648963</v>
      </c>
      <c r="P3049" s="461">
        <v>260954.6039055037</v>
      </c>
      <c r="Q3049" s="461">
        <v>141844.19158268831</v>
      </c>
      <c r="R3049" s="464">
        <v>1288091116690.6753</v>
      </c>
      <c r="S3049" s="462">
        <v>0.58490922220356001</v>
      </c>
      <c r="T3049" s="462">
        <v>0.40345166527315501</v>
      </c>
      <c r="U3049" s="461">
        <v>18.40811594234685</v>
      </c>
      <c r="V3049" s="464">
        <v>10511914325106.963</v>
      </c>
      <c r="W3049" s="460">
        <v>3313.8465226625576</v>
      </c>
      <c r="X3049" s="463">
        <v>3.9663155973654815E-2</v>
      </c>
      <c r="Y3049" s="476">
        <v>2.0000000000000001E-4</v>
      </c>
    </row>
    <row r="3050" spans="1:25" x14ac:dyDescent="0.2">
      <c r="A3050" s="475">
        <f t="shared" si="47"/>
        <v>3046</v>
      </c>
      <c r="B3050" s="462">
        <v>0.63672494726382234</v>
      </c>
      <c r="C3050" s="461">
        <v>2331.5758793027931</v>
      </c>
      <c r="D3050" s="462">
        <v>0.73690157407650336</v>
      </c>
      <c r="E3050" s="462">
        <v>0.62016283829837082</v>
      </c>
      <c r="F3050" s="516">
        <v>2024.7</v>
      </c>
      <c r="G3050" s="464">
        <v>220651080149.99774</v>
      </c>
      <c r="H3050" s="461">
        <v>17954778.401291411</v>
      </c>
      <c r="I3050" s="464">
        <v>442745855391.49701</v>
      </c>
      <c r="J3050" s="462">
        <v>0.27091841242330095</v>
      </c>
      <c r="K3050" s="464">
        <v>10634433636.110826</v>
      </c>
      <c r="L3050" s="464">
        <v>19227326209.235374</v>
      </c>
      <c r="M3050" s="464">
        <v>99224329942.622559</v>
      </c>
      <c r="N3050" s="464">
        <v>19860137406.125473</v>
      </c>
      <c r="O3050" s="464">
        <v>16758.370153975244</v>
      </c>
      <c r="P3050" s="461">
        <v>164075.8358530835</v>
      </c>
      <c r="Q3050" s="461">
        <v>71339.240511020791</v>
      </c>
      <c r="R3050" s="464">
        <v>871304381340.99097</v>
      </c>
      <c r="S3050" s="462">
        <v>0.51296572597266343</v>
      </c>
      <c r="T3050" s="462">
        <v>0.32450209711892425</v>
      </c>
      <c r="U3050" s="461">
        <v>17.631561490788503</v>
      </c>
      <c r="V3050" s="464">
        <v>5495994148136.3281</v>
      </c>
      <c r="W3050" s="460">
        <v>1735.8852060073798</v>
      </c>
      <c r="X3050" s="463">
        <v>4.1345358478853837E-2</v>
      </c>
      <c r="Y3050" s="476">
        <v>2.0000000000000001E-4</v>
      </c>
    </row>
    <row r="3051" spans="1:25" x14ac:dyDescent="0.2">
      <c r="A3051" s="475">
        <f t="shared" si="47"/>
        <v>3047</v>
      </c>
      <c r="B3051" s="462">
        <v>0.43823207305525119</v>
      </c>
      <c r="C3051" s="461">
        <v>1500</v>
      </c>
      <c r="D3051" s="462">
        <v>0.74674464991461331</v>
      </c>
      <c r="E3051" s="462">
        <v>0.40677333533427823</v>
      </c>
      <c r="F3051" s="516">
        <v>2024.64</v>
      </c>
      <c r="G3051" s="464">
        <v>285611315983.16107</v>
      </c>
      <c r="H3051" s="461">
        <v>19537885.601935674</v>
      </c>
      <c r="I3051" s="464">
        <v>462771201774.90576</v>
      </c>
      <c r="J3051" s="462">
        <v>0.33466079869700338</v>
      </c>
      <c r="K3051" s="464">
        <v>8402203945.6897659</v>
      </c>
      <c r="L3051" s="464">
        <v>0</v>
      </c>
      <c r="M3051" s="464">
        <v>191397115841.15167</v>
      </c>
      <c r="N3051" s="464">
        <v>31387712331.292789</v>
      </c>
      <c r="O3051" s="464">
        <v>24897.713879753486</v>
      </c>
      <c r="P3051" s="461">
        <v>244433.71500959323</v>
      </c>
      <c r="Q3051" s="461">
        <v>128360.06535926028</v>
      </c>
      <c r="R3051" s="464">
        <v>940974252492.12622</v>
      </c>
      <c r="S3051" s="462">
        <v>0.54711751564521327</v>
      </c>
      <c r="T3051" s="462">
        <v>0.4132239748726641</v>
      </c>
      <c r="U3051" s="461">
        <v>17.390623946452941</v>
      </c>
      <c r="V3051" s="464">
        <v>7423919935545.75</v>
      </c>
      <c r="W3051" s="460">
        <v>2343.9537805681603</v>
      </c>
      <c r="X3051" s="463">
        <v>4.188956799182246E-2</v>
      </c>
      <c r="Y3051" s="476">
        <v>2.0000000000000001E-4</v>
      </c>
    </row>
    <row r="3052" spans="1:25" x14ac:dyDescent="0.2">
      <c r="A3052" s="475">
        <f t="shared" si="47"/>
        <v>3048</v>
      </c>
      <c r="B3052" s="462">
        <v>0.36980220651733942</v>
      </c>
      <c r="C3052" s="461">
        <v>2527.3476550888272</v>
      </c>
      <c r="D3052" s="462">
        <v>0.76055151598834736</v>
      </c>
      <c r="E3052" s="462">
        <v>0.19419628613558954</v>
      </c>
      <c r="F3052" s="516">
        <v>2025.09</v>
      </c>
      <c r="G3052" s="464">
        <v>221734548396.13379</v>
      </c>
      <c r="H3052" s="461">
        <v>19131948.523120105</v>
      </c>
      <c r="I3052" s="464">
        <v>490318652340.65222</v>
      </c>
      <c r="J3052" s="462">
        <v>0.3242093701414821</v>
      </c>
      <c r="K3052" s="464">
        <v>13252294240.491735</v>
      </c>
      <c r="L3052" s="464">
        <v>824120394.06625843</v>
      </c>
      <c r="M3052" s="464">
        <v>124322976838.06372</v>
      </c>
      <c r="N3052" s="464">
        <v>33607908618.197075</v>
      </c>
      <c r="O3052" s="464">
        <v>33389.549331366958</v>
      </c>
      <c r="P3052" s="461">
        <v>240015.55598874862</v>
      </c>
      <c r="Q3052" s="461">
        <v>124853.91483575627</v>
      </c>
      <c r="R3052" s="464">
        <v>978576200013.4126</v>
      </c>
      <c r="S3052" s="462">
        <v>0.53585427433836208</v>
      </c>
      <c r="T3052" s="462">
        <v>0.34395736055734916</v>
      </c>
      <c r="U3052" s="461">
        <v>16.915545299000183</v>
      </c>
      <c r="V3052" s="464">
        <v>6257785535362.7119</v>
      </c>
      <c r="W3052" s="460">
        <v>1972.9614097362833</v>
      </c>
      <c r="X3052" s="463">
        <v>4.3274706679923773E-2</v>
      </c>
      <c r="Y3052" s="476">
        <v>2.0000000000000001E-4</v>
      </c>
    </row>
    <row r="3053" spans="1:25" x14ac:dyDescent="0.2">
      <c r="A3053" s="475">
        <f t="shared" si="47"/>
        <v>3049</v>
      </c>
      <c r="B3053" s="462">
        <v>0.46004669849780744</v>
      </c>
      <c r="C3053" s="461">
        <v>4350.9156990463098</v>
      </c>
      <c r="D3053" s="462">
        <v>0.58464102115138772</v>
      </c>
      <c r="E3053" s="462">
        <v>0.45530785800229051</v>
      </c>
      <c r="F3053" s="516">
        <v>2025.88</v>
      </c>
      <c r="G3053" s="464">
        <v>228435351915.34573</v>
      </c>
      <c r="H3053" s="461">
        <v>12038844.067488823</v>
      </c>
      <c r="I3053" s="464">
        <v>406383411559.67334</v>
      </c>
      <c r="J3053" s="462">
        <v>0.43723468180238456</v>
      </c>
      <c r="K3053" s="464">
        <v>34221826629.938225</v>
      </c>
      <c r="L3053" s="464">
        <v>33811836836.005268</v>
      </c>
      <c r="M3053" s="464">
        <v>175022901800.08951</v>
      </c>
      <c r="N3053" s="464">
        <v>61393403715.561966</v>
      </c>
      <c r="O3053" s="464">
        <v>35624.059637794177</v>
      </c>
      <c r="P3053" s="461">
        <v>368014.21815914713</v>
      </c>
      <c r="Q3053" s="461">
        <v>226037.82022811426</v>
      </c>
      <c r="R3053" s="464">
        <v>987345523455.5885</v>
      </c>
      <c r="S3053" s="462">
        <v>0.59384404361987819</v>
      </c>
      <c r="T3053" s="462">
        <v>0.3787800142266225</v>
      </c>
      <c r="U3053" s="461">
        <v>16.594544810304459</v>
      </c>
      <c r="V3053" s="464">
        <v>6842069245558.9473</v>
      </c>
      <c r="W3053" s="460">
        <v>2161.3065331620028</v>
      </c>
      <c r="X3053" s="463">
        <v>4.3710851249668246E-2</v>
      </c>
      <c r="Y3053" s="476">
        <v>2.0000000000000001E-4</v>
      </c>
    </row>
    <row r="3054" spans="1:25" x14ac:dyDescent="0.2">
      <c r="A3054" s="475">
        <f t="shared" si="47"/>
        <v>3050</v>
      </c>
      <c r="B3054" s="462">
        <v>0.52145964749007256</v>
      </c>
      <c r="C3054" s="461">
        <v>5069.9719349526422</v>
      </c>
      <c r="D3054" s="462">
        <v>0.88929497809422309</v>
      </c>
      <c r="E3054" s="462">
        <v>0.33160876890113655</v>
      </c>
      <c r="F3054" s="516">
        <v>2025.14</v>
      </c>
      <c r="G3054" s="464">
        <v>194943496736.37946</v>
      </c>
      <c r="H3054" s="461">
        <v>24585517.144174166</v>
      </c>
      <c r="I3054" s="464">
        <v>540944299392.75232</v>
      </c>
      <c r="J3054" s="462">
        <v>0.27370340195864884</v>
      </c>
      <c r="K3054" s="464">
        <v>34797297743.100349</v>
      </c>
      <c r="L3054" s="464">
        <v>59445435336.705551</v>
      </c>
      <c r="M3054" s="464">
        <v>118981643778.06424</v>
      </c>
      <c r="N3054" s="464">
        <v>78172312628.053604</v>
      </c>
      <c r="O3054" s="464">
        <v>25388.919295723375</v>
      </c>
      <c r="P3054" s="461">
        <v>484515.59750820772</v>
      </c>
      <c r="Q3054" s="461">
        <v>308687.08312181238</v>
      </c>
      <c r="R3054" s="464">
        <v>1037900984904.8236</v>
      </c>
      <c r="S3054" s="462">
        <v>0.46814964539596188</v>
      </c>
      <c r="T3054" s="462">
        <v>0.28378334633373187</v>
      </c>
      <c r="U3054" s="461">
        <v>16.778458530018629</v>
      </c>
      <c r="V3054" s="464">
        <v>5369359781370.1484</v>
      </c>
      <c r="W3054" s="460">
        <v>1692.9551401089918</v>
      </c>
      <c r="X3054" s="463">
        <v>4.3679595558757202E-2</v>
      </c>
      <c r="Y3054" s="476">
        <v>2.0000000000000001E-4</v>
      </c>
    </row>
    <row r="3055" spans="1:25" x14ac:dyDescent="0.2">
      <c r="A3055" s="475">
        <f t="shared" si="47"/>
        <v>3051</v>
      </c>
      <c r="B3055" s="462">
        <v>0.56093557934940941</v>
      </c>
      <c r="C3055" s="461">
        <v>6489.7799711728157</v>
      </c>
      <c r="D3055" s="462">
        <v>0.90715419830237165</v>
      </c>
      <c r="E3055" s="462">
        <v>0.5984327187955284</v>
      </c>
      <c r="F3055" s="516">
        <v>2024.14</v>
      </c>
      <c r="G3055" s="464">
        <v>235221135982.55197</v>
      </c>
      <c r="H3055" s="461">
        <v>24931795.953140322</v>
      </c>
      <c r="I3055" s="464">
        <v>594678739556.21228</v>
      </c>
      <c r="J3055" s="462">
        <v>0.28106658127736839</v>
      </c>
      <c r="K3055" s="464">
        <v>11350746608.517452</v>
      </c>
      <c r="L3055" s="464">
        <v>0</v>
      </c>
      <c r="M3055" s="464">
        <v>290756194745.40784</v>
      </c>
      <c r="N3055" s="464">
        <v>59950216619.933922</v>
      </c>
      <c r="O3055" s="464">
        <v>38210.696046317571</v>
      </c>
      <c r="P3055" s="461">
        <v>371146.42634250654</v>
      </c>
      <c r="Q3055" s="461">
        <v>219949.47215666989</v>
      </c>
      <c r="R3055" s="464">
        <v>1398051835015.4316</v>
      </c>
      <c r="S3055" s="462">
        <v>0.5538276397402252</v>
      </c>
      <c r="T3055" s="462">
        <v>0.26816391271666273</v>
      </c>
      <c r="U3055" s="461">
        <v>16.706094141928045</v>
      </c>
      <c r="V3055" s="464">
        <v>6833677353398.8223</v>
      </c>
      <c r="W3055" s="460">
        <v>2155.3851191809504</v>
      </c>
      <c r="X3055" s="463">
        <v>4.4339042962256915E-2</v>
      </c>
      <c r="Y3055" s="476">
        <v>2.0000000000000001E-4</v>
      </c>
    </row>
    <row r="3056" spans="1:25" x14ac:dyDescent="0.2">
      <c r="A3056" s="475">
        <f t="shared" si="47"/>
        <v>3052</v>
      </c>
      <c r="B3056" s="462">
        <v>0.2</v>
      </c>
      <c r="C3056" s="461">
        <v>2453.9616636395003</v>
      </c>
      <c r="D3056" s="462">
        <v>0.4428795524739666</v>
      </c>
      <c r="E3056" s="462">
        <v>0.31476661023468977</v>
      </c>
      <c r="F3056" s="516">
        <v>2025.3</v>
      </c>
      <c r="G3056" s="464">
        <v>99585011315.387787</v>
      </c>
      <c r="H3056" s="461">
        <v>8368441.4555448024</v>
      </c>
      <c r="I3056" s="464">
        <v>232759591633.34134</v>
      </c>
      <c r="J3056" s="462">
        <v>0.19999999999999996</v>
      </c>
      <c r="K3056" s="464">
        <v>16179843130.029896</v>
      </c>
      <c r="L3056" s="464">
        <v>14042478591.845062</v>
      </c>
      <c r="M3056" s="464">
        <v>91468774650.099152</v>
      </c>
      <c r="N3056" s="464">
        <v>282957644222.94934</v>
      </c>
      <c r="O3056" s="464">
        <v>21200.881266146291</v>
      </c>
      <c r="P3056" s="461">
        <v>1576651.0929370688</v>
      </c>
      <c r="Q3056" s="461">
        <v>1078460.1872110988</v>
      </c>
      <c r="R3056" s="464">
        <v>740221198904.57617</v>
      </c>
      <c r="S3056" s="462">
        <v>0.39474989810578481</v>
      </c>
      <c r="T3056" s="462">
        <v>0.23198920474321633</v>
      </c>
      <c r="U3056" s="461">
        <v>16.350469095106767</v>
      </c>
      <c r="V3056" s="464">
        <v>3081549693218.7529</v>
      </c>
      <c r="W3056" s="460">
        <v>972.81021967935862</v>
      </c>
      <c r="X3056" s="463">
        <v>4.4982896865194993E-2</v>
      </c>
      <c r="Y3056" s="476">
        <v>2.0000000000000001E-4</v>
      </c>
    </row>
    <row r="3057" spans="1:25" x14ac:dyDescent="0.2">
      <c r="A3057" s="475">
        <f t="shared" si="47"/>
        <v>3053</v>
      </c>
      <c r="B3057" s="462">
        <v>0.40404275238689469</v>
      </c>
      <c r="C3057" s="461">
        <v>1627.119837117385</v>
      </c>
      <c r="D3057" s="462">
        <v>0.63127091761853527</v>
      </c>
      <c r="E3057" s="462">
        <v>0.46336674409188888</v>
      </c>
      <c r="F3057" s="516">
        <v>2024.51</v>
      </c>
      <c r="G3057" s="464">
        <v>162066290104.65869</v>
      </c>
      <c r="H3057" s="461">
        <v>14203055.517451994</v>
      </c>
      <c r="I3057" s="464">
        <v>465742163595.38379</v>
      </c>
      <c r="J3057" s="462">
        <v>0.40404275238689469</v>
      </c>
      <c r="K3057" s="464">
        <v>5083046733.0380192</v>
      </c>
      <c r="L3057" s="464">
        <v>5907516450.3577976</v>
      </c>
      <c r="M3057" s="464">
        <v>170588792453.22546</v>
      </c>
      <c r="N3057" s="464">
        <v>125781183375.51657</v>
      </c>
      <c r="O3057" s="464">
        <v>19768.015132182307</v>
      </c>
      <c r="P3057" s="461">
        <v>657954.28067651857</v>
      </c>
      <c r="Q3057" s="461">
        <v>457482.38421812549</v>
      </c>
      <c r="R3057" s="464">
        <v>955603417765.19592</v>
      </c>
      <c r="S3057" s="462">
        <v>0.53337652367774013</v>
      </c>
      <c r="T3057" s="462">
        <v>0.32292309732926044</v>
      </c>
      <c r="U3057" s="461">
        <v>16.125761372290416</v>
      </c>
      <c r="V3057" s="464">
        <v>5524127467735.4414</v>
      </c>
      <c r="W3057" s="460">
        <v>1743.9326414565076</v>
      </c>
      <c r="X3057" s="463">
        <v>4.4774832634316364E-2</v>
      </c>
      <c r="Y3057" s="476">
        <v>2.0000000000000001E-4</v>
      </c>
    </row>
    <row r="3058" spans="1:25" x14ac:dyDescent="0.2">
      <c r="A3058" s="475">
        <f t="shared" si="47"/>
        <v>3054</v>
      </c>
      <c r="B3058" s="462">
        <v>0.48253454888237868</v>
      </c>
      <c r="C3058" s="461">
        <v>3789.4796918020043</v>
      </c>
      <c r="D3058" s="462">
        <v>0.82425992907257872</v>
      </c>
      <c r="E3058" s="462">
        <v>0.33675821272189993</v>
      </c>
      <c r="F3058" s="516">
        <v>2023.77</v>
      </c>
      <c r="G3058" s="464">
        <v>249588986822.91968</v>
      </c>
      <c r="H3058" s="461">
        <v>21418276.068078239</v>
      </c>
      <c r="I3058" s="464">
        <v>640345132452.36499</v>
      </c>
      <c r="J3058" s="462">
        <v>0.4612858879367211</v>
      </c>
      <c r="K3058" s="464">
        <v>15335340808.480347</v>
      </c>
      <c r="L3058" s="464">
        <v>0</v>
      </c>
      <c r="M3058" s="464">
        <v>226660182982.20477</v>
      </c>
      <c r="N3058" s="464">
        <v>23132117548.276306</v>
      </c>
      <c r="O3058" s="464">
        <v>38689.376815313837</v>
      </c>
      <c r="P3058" s="461">
        <v>196322.0750053667</v>
      </c>
      <c r="Q3058" s="461">
        <v>92351.437304034043</v>
      </c>
      <c r="R3058" s="464">
        <v>1151412286820.6465</v>
      </c>
      <c r="S3058" s="462">
        <v>0.59379153610484148</v>
      </c>
      <c r="T3058" s="462">
        <v>0.41898810638156431</v>
      </c>
      <c r="U3058" s="461">
        <v>16.075737243077324</v>
      </c>
      <c r="V3058" s="464">
        <v>8589323029104.0117</v>
      </c>
      <c r="W3058" s="460">
        <v>2709.0542941665626</v>
      </c>
      <c r="X3058" s="463">
        <v>4.5153413097964001E-2</v>
      </c>
      <c r="Y3058" s="476">
        <v>2.0000000000000001E-4</v>
      </c>
    </row>
    <row r="3059" spans="1:25" x14ac:dyDescent="0.2">
      <c r="A3059" s="475">
        <f t="shared" si="47"/>
        <v>3055</v>
      </c>
      <c r="B3059" s="462">
        <v>0.41237792707861004</v>
      </c>
      <c r="C3059" s="461">
        <v>5267.9914028778931</v>
      </c>
      <c r="D3059" s="462">
        <v>0.851038038254605</v>
      </c>
      <c r="E3059" s="462">
        <v>0.42384069424290305</v>
      </c>
      <c r="F3059" s="516">
        <v>2025.36</v>
      </c>
      <c r="G3059" s="464">
        <v>131522697715.79291</v>
      </c>
      <c r="H3059" s="461">
        <v>22327437.012856968</v>
      </c>
      <c r="I3059" s="464">
        <v>493752775409.56592</v>
      </c>
      <c r="J3059" s="462">
        <v>0.21505813079158564</v>
      </c>
      <c r="K3059" s="464">
        <v>17996676068.333591</v>
      </c>
      <c r="L3059" s="464">
        <v>21709511062.068459</v>
      </c>
      <c r="M3059" s="464">
        <v>111821183854.57422</v>
      </c>
      <c r="N3059" s="464">
        <v>42284092125.577606</v>
      </c>
      <c r="O3059" s="464">
        <v>13625.49297595544</v>
      </c>
      <c r="P3059" s="461">
        <v>283249.37503857166</v>
      </c>
      <c r="Q3059" s="461">
        <v>154860.78029498854</v>
      </c>
      <c r="R3059" s="464">
        <v>899797589438.67737</v>
      </c>
      <c r="S3059" s="462">
        <v>0.44388945170082883</v>
      </c>
      <c r="T3059" s="462">
        <v>0.20953910042829796</v>
      </c>
      <c r="U3059" s="461">
        <v>17.070332247653578</v>
      </c>
      <c r="V3059" s="464">
        <v>3501500193843.7153</v>
      </c>
      <c r="W3059" s="460">
        <v>1105.3356974475553</v>
      </c>
      <c r="X3059" s="463">
        <v>4.3600101755692997E-2</v>
      </c>
      <c r="Y3059" s="476">
        <v>2.0000000000000001E-4</v>
      </c>
    </row>
    <row r="3060" spans="1:25" x14ac:dyDescent="0.2">
      <c r="A3060" s="475">
        <f t="shared" si="47"/>
        <v>3056</v>
      </c>
      <c r="B3060" s="462">
        <v>0.36908897140820274</v>
      </c>
      <c r="C3060" s="461">
        <v>6935.8368952872643</v>
      </c>
      <c r="D3060" s="462">
        <v>0.84537306297396109</v>
      </c>
      <c r="E3060" s="462">
        <v>0.5080785894454064</v>
      </c>
      <c r="F3060" s="516">
        <v>2024.38</v>
      </c>
      <c r="G3060" s="464">
        <v>303458582713.96185</v>
      </c>
      <c r="H3060" s="461">
        <v>22242061.401338108</v>
      </c>
      <c r="I3060" s="464">
        <v>543032080311.9093</v>
      </c>
      <c r="J3060" s="462">
        <v>0.26272608923861163</v>
      </c>
      <c r="K3060" s="464">
        <v>12340740398.15328</v>
      </c>
      <c r="L3060" s="464">
        <v>0</v>
      </c>
      <c r="M3060" s="464">
        <v>236902049783.37259</v>
      </c>
      <c r="N3060" s="464">
        <v>45895565452.397018</v>
      </c>
      <c r="O3060" s="464">
        <v>20957.5085475378</v>
      </c>
      <c r="P3060" s="461">
        <v>293280.17707867152</v>
      </c>
      <c r="Q3060" s="461">
        <v>162454.36515311556</v>
      </c>
      <c r="R3060" s="464">
        <v>1209170322492.6353</v>
      </c>
      <c r="S3060" s="462">
        <v>0.53535689412650589</v>
      </c>
      <c r="T3060" s="462">
        <v>0.3301941945346682</v>
      </c>
      <c r="U3060" s="461">
        <v>17.50225086054721</v>
      </c>
      <c r="V3060" s="464">
        <v>7534353989926.1865</v>
      </c>
      <c r="W3060" s="460">
        <v>2376.7737568871407</v>
      </c>
      <c r="X3060" s="463">
        <v>4.2447940209821552E-2</v>
      </c>
      <c r="Y3060" s="476">
        <v>2.0000000000000001E-4</v>
      </c>
    </row>
    <row r="3061" spans="1:25" x14ac:dyDescent="0.2">
      <c r="A3061" s="475">
        <f t="shared" si="47"/>
        <v>3057</v>
      </c>
      <c r="B3061" s="462">
        <v>0.57234635987783999</v>
      </c>
      <c r="C3061" s="461">
        <v>1500</v>
      </c>
      <c r="D3061" s="462">
        <v>0.61064216857726028</v>
      </c>
      <c r="E3061" s="462">
        <v>9.0065179170697507E-2</v>
      </c>
      <c r="F3061" s="516">
        <v>2024.83</v>
      </c>
      <c r="G3061" s="464">
        <v>184164578766.03799</v>
      </c>
      <c r="H3061" s="461">
        <v>14066662.835480656</v>
      </c>
      <c r="I3061" s="464">
        <v>382679933277.59674</v>
      </c>
      <c r="J3061" s="462">
        <v>0.39651143442158099</v>
      </c>
      <c r="K3061" s="464">
        <v>67464100.947935581</v>
      </c>
      <c r="L3061" s="464">
        <v>0</v>
      </c>
      <c r="M3061" s="464">
        <v>127806195319.58278</v>
      </c>
      <c r="N3061" s="464">
        <v>57326142055.007889</v>
      </c>
      <c r="O3061" s="464">
        <v>34708.436163042265</v>
      </c>
      <c r="P3061" s="461">
        <v>387585.73339614843</v>
      </c>
      <c r="Q3061" s="461">
        <v>240608.12554487318</v>
      </c>
      <c r="R3061" s="464">
        <v>726079744609.18872</v>
      </c>
      <c r="S3061" s="462">
        <v>0.54299773745995161</v>
      </c>
      <c r="T3061" s="462">
        <v>0.42928568831296665</v>
      </c>
      <c r="U3061" s="461">
        <v>16.544726450131982</v>
      </c>
      <c r="V3061" s="464">
        <v>5852620234525.2412</v>
      </c>
      <c r="W3061" s="460">
        <v>1844.3961888003719</v>
      </c>
      <c r="X3061" s="463">
        <v>4.2820359707062557E-2</v>
      </c>
      <c r="Y3061" s="476">
        <v>2.0000000000000001E-4</v>
      </c>
    </row>
    <row r="3062" spans="1:25" x14ac:dyDescent="0.2">
      <c r="A3062" s="475">
        <f t="shared" si="47"/>
        <v>3058</v>
      </c>
      <c r="B3062" s="462">
        <v>0.51459666960096728</v>
      </c>
      <c r="C3062" s="461">
        <v>5562.4784430108666</v>
      </c>
      <c r="D3062" s="462">
        <v>1.1031215189666899</v>
      </c>
      <c r="E3062" s="462">
        <v>0.40094942613003726</v>
      </c>
      <c r="F3062" s="516">
        <v>2024.81</v>
      </c>
      <c r="G3062" s="464">
        <v>433458634489.42841</v>
      </c>
      <c r="H3062" s="461">
        <v>25179468.107950363</v>
      </c>
      <c r="I3062" s="464">
        <v>467327931128.03619</v>
      </c>
      <c r="J3062" s="462">
        <v>0.17130323105074108</v>
      </c>
      <c r="K3062" s="464">
        <v>10095166583.358625</v>
      </c>
      <c r="L3062" s="464">
        <v>0</v>
      </c>
      <c r="M3062" s="464">
        <v>299981179371.27289</v>
      </c>
      <c r="N3062" s="464">
        <v>7217661196.3657331</v>
      </c>
      <c r="O3062" s="464">
        <v>27604.205974809978</v>
      </c>
      <c r="P3062" s="461">
        <v>92904.048908369223</v>
      </c>
      <c r="Q3062" s="461">
        <v>29887.495341686274</v>
      </c>
      <c r="R3062" s="464">
        <v>1292871362572.4321</v>
      </c>
      <c r="S3062" s="462">
        <v>0.56837523548682334</v>
      </c>
      <c r="T3062" s="462">
        <v>0.3629269181875176</v>
      </c>
      <c r="U3062" s="461">
        <v>18.50138905609121</v>
      </c>
      <c r="V3062" s="464">
        <v>9434470945440.9668</v>
      </c>
      <c r="W3062" s="460">
        <v>2977.5151056744803</v>
      </c>
      <c r="X3062" s="463">
        <v>4.014716979542321E-2</v>
      </c>
      <c r="Y3062" s="476">
        <v>2.0000000000000001E-4</v>
      </c>
    </row>
    <row r="3063" spans="1:25" x14ac:dyDescent="0.2">
      <c r="A3063" s="475">
        <f t="shared" si="47"/>
        <v>3059</v>
      </c>
      <c r="B3063" s="462">
        <v>0.44127069388979917</v>
      </c>
      <c r="C3063" s="461">
        <v>3567.6526259444413</v>
      </c>
      <c r="D3063" s="462">
        <v>0.99681869241098131</v>
      </c>
      <c r="E3063" s="462">
        <v>0.69769644730001756</v>
      </c>
      <c r="F3063" s="516">
        <v>2023.75</v>
      </c>
      <c r="G3063" s="464">
        <v>302243926589.55908</v>
      </c>
      <c r="H3063" s="461">
        <v>30396637.39437905</v>
      </c>
      <c r="I3063" s="464">
        <v>792500903570.19666</v>
      </c>
      <c r="J3063" s="462">
        <v>0.42662837367080508</v>
      </c>
      <c r="K3063" s="464">
        <v>25092322801.820129</v>
      </c>
      <c r="L3063" s="464">
        <v>3558433305.8717332</v>
      </c>
      <c r="M3063" s="464">
        <v>227016806224.31415</v>
      </c>
      <c r="N3063" s="464">
        <v>93244850446.17009</v>
      </c>
      <c r="O3063" s="464">
        <v>29485.952153385857</v>
      </c>
      <c r="P3063" s="461">
        <v>574661.13227808406</v>
      </c>
      <c r="Q3063" s="461">
        <v>376909.52887003339</v>
      </c>
      <c r="R3063" s="464">
        <v>1428972460232.3965</v>
      </c>
      <c r="S3063" s="462">
        <v>0.54840258096691752</v>
      </c>
      <c r="T3063" s="462">
        <v>0.40103829010297481</v>
      </c>
      <c r="U3063" s="461">
        <v>16.11201960852846</v>
      </c>
      <c r="V3063" s="464">
        <v>10298726751788.01</v>
      </c>
      <c r="W3063" s="460">
        <v>3250.5901208306905</v>
      </c>
      <c r="X3063" s="463">
        <v>4.4445516044622484E-2</v>
      </c>
      <c r="Y3063" s="476">
        <v>2.0000000000000001E-4</v>
      </c>
    </row>
    <row r="3064" spans="1:25" x14ac:dyDescent="0.2">
      <c r="A3064" s="475">
        <f t="shared" si="47"/>
        <v>3060</v>
      </c>
      <c r="B3064" s="462">
        <v>0.51686560767513812</v>
      </c>
      <c r="C3064" s="461">
        <v>5655.9641008541039</v>
      </c>
      <c r="D3064" s="462">
        <v>0.71321977020512439</v>
      </c>
      <c r="E3064" s="462">
        <v>0.34368667603351033</v>
      </c>
      <c r="F3064" s="516">
        <v>2024</v>
      </c>
      <c r="G3064" s="464">
        <v>226617345670.91583</v>
      </c>
      <c r="H3064" s="461">
        <v>15954089.268336622</v>
      </c>
      <c r="I3064" s="464">
        <v>537227499202.67749</v>
      </c>
      <c r="J3064" s="462">
        <v>0.46978129030514182</v>
      </c>
      <c r="K3064" s="464">
        <v>21119077029.170704</v>
      </c>
      <c r="L3064" s="464">
        <v>100512147.96491501</v>
      </c>
      <c r="M3064" s="464">
        <v>176250617243.70117</v>
      </c>
      <c r="N3064" s="464">
        <v>46439863020.39901</v>
      </c>
      <c r="O3064" s="464">
        <v>30292.009289045738</v>
      </c>
      <c r="P3064" s="461">
        <v>308031.47383154475</v>
      </c>
      <c r="Q3064" s="461">
        <v>176557.51477592965</v>
      </c>
      <c r="R3064" s="464">
        <v>1026911086338.7955</v>
      </c>
      <c r="S3064" s="462">
        <v>0.59435362783225199</v>
      </c>
      <c r="T3064" s="462">
        <v>0.42989901796186264</v>
      </c>
      <c r="U3064" s="461">
        <v>15.989558151106776</v>
      </c>
      <c r="V3064" s="464">
        <v>7764440248751.3809</v>
      </c>
      <c r="W3064" s="460">
        <v>2450.0265378841696</v>
      </c>
      <c r="X3064" s="463">
        <v>4.5597524702120119E-2</v>
      </c>
      <c r="Y3064" s="476">
        <v>2.0000000000000001E-4</v>
      </c>
    </row>
    <row r="3065" spans="1:25" x14ac:dyDescent="0.2">
      <c r="A3065" s="475">
        <f t="shared" si="47"/>
        <v>3061</v>
      </c>
      <c r="B3065" s="462">
        <v>0.62533915280211905</v>
      </c>
      <c r="C3065" s="461">
        <v>4793.9391340472712</v>
      </c>
      <c r="D3065" s="462">
        <v>1.291384791410374</v>
      </c>
      <c r="E3065" s="462">
        <v>0.33971246784866976</v>
      </c>
      <c r="F3065" s="516">
        <v>2023.75</v>
      </c>
      <c r="G3065" s="464">
        <v>570192469557.93555</v>
      </c>
      <c r="H3065" s="461">
        <v>51784779.34590371</v>
      </c>
      <c r="I3065" s="464">
        <v>982647560494.96912</v>
      </c>
      <c r="J3065" s="462">
        <v>0.29759939413894931</v>
      </c>
      <c r="K3065" s="464">
        <v>23355735047.835766</v>
      </c>
      <c r="L3065" s="464">
        <v>0</v>
      </c>
      <c r="M3065" s="464">
        <v>408519847131.84509</v>
      </c>
      <c r="N3065" s="464">
        <v>20414603956.238438</v>
      </c>
      <c r="O3065" s="464">
        <v>20338.010177268352</v>
      </c>
      <c r="P3065" s="461">
        <v>185856.53391797678</v>
      </c>
      <c r="Q3065" s="461">
        <v>83945.181919172828</v>
      </c>
      <c r="R3065" s="464">
        <v>2046174949632.0413</v>
      </c>
      <c r="S3065" s="462">
        <v>0.54958481557224603</v>
      </c>
      <c r="T3065" s="462">
        <v>0.39983900422061119</v>
      </c>
      <c r="U3065" s="461">
        <v>17.13934934874343</v>
      </c>
      <c r="V3065" s="464">
        <v>15269191946931.264</v>
      </c>
      <c r="W3065" s="460">
        <v>4817.027183388037</v>
      </c>
      <c r="X3065" s="463">
        <v>4.266565366141041E-2</v>
      </c>
      <c r="Y3065" s="476">
        <v>2.0000000000000001E-4</v>
      </c>
    </row>
    <row r="3066" spans="1:25" x14ac:dyDescent="0.2">
      <c r="A3066" s="475">
        <f t="shared" si="47"/>
        <v>3062</v>
      </c>
      <c r="B3066" s="462">
        <v>0.28724185187577411</v>
      </c>
      <c r="C3066" s="461">
        <v>6326.1970470973029</v>
      </c>
      <c r="D3066" s="462">
        <v>1.0578340683151493</v>
      </c>
      <c r="E3066" s="462">
        <v>0.44424752260059358</v>
      </c>
      <c r="F3066" s="516">
        <v>2023.93</v>
      </c>
      <c r="G3066" s="464">
        <v>226099061761.36899</v>
      </c>
      <c r="H3066" s="461">
        <v>29121385.824561767</v>
      </c>
      <c r="I3066" s="464">
        <v>611582226776.73096</v>
      </c>
      <c r="J3066" s="462">
        <v>0.20548867733390042</v>
      </c>
      <c r="K3066" s="464">
        <v>5596413970.7659578</v>
      </c>
      <c r="L3066" s="464">
        <v>0</v>
      </c>
      <c r="M3066" s="464">
        <v>257628869645.62747</v>
      </c>
      <c r="N3066" s="464">
        <v>9026629201.3110924</v>
      </c>
      <c r="O3066" s="464">
        <v>25653.680139056272</v>
      </c>
      <c r="P3066" s="461">
        <v>115033.11648615845</v>
      </c>
      <c r="Q3066" s="461">
        <v>33182.765602229694</v>
      </c>
      <c r="R3066" s="464">
        <v>1183443791048.6177</v>
      </c>
      <c r="S3066" s="462">
        <v>0.48734312160856791</v>
      </c>
      <c r="T3066" s="462">
        <v>0.26023839488544365</v>
      </c>
      <c r="U3066" s="461">
        <v>17.37682443143132</v>
      </c>
      <c r="V3066" s="464">
        <v>5817724834546.3115</v>
      </c>
      <c r="W3066" s="460">
        <v>1836.2489966598012</v>
      </c>
      <c r="X3066" s="463">
        <v>4.2796358560883818E-2</v>
      </c>
      <c r="Y3066" s="476">
        <v>2.0000000000000001E-4</v>
      </c>
    </row>
    <row r="3067" spans="1:25" x14ac:dyDescent="0.2">
      <c r="A3067" s="475">
        <f t="shared" si="47"/>
        <v>3063</v>
      </c>
      <c r="B3067" s="462">
        <v>0.48882568043446739</v>
      </c>
      <c r="C3067" s="461">
        <v>5732.0072829218989</v>
      </c>
      <c r="D3067" s="462">
        <v>0.78727089227965674</v>
      </c>
      <c r="E3067" s="462">
        <v>0.25462199592932855</v>
      </c>
      <c r="F3067" s="516">
        <v>2024.3</v>
      </c>
      <c r="G3067" s="464">
        <v>367907823182.25403</v>
      </c>
      <c r="H3067" s="461">
        <v>18998026.55994061</v>
      </c>
      <c r="I3067" s="464">
        <v>527349162719.56616</v>
      </c>
      <c r="J3067" s="462">
        <v>0.42761030965627345</v>
      </c>
      <c r="K3067" s="464">
        <v>13877213302.348787</v>
      </c>
      <c r="L3067" s="464">
        <v>0</v>
      </c>
      <c r="M3067" s="464">
        <v>296903578074.51154</v>
      </c>
      <c r="N3067" s="464">
        <v>10320237549.604265</v>
      </c>
      <c r="O3067" s="464">
        <v>38969.629349069684</v>
      </c>
      <c r="P3067" s="461">
        <v>119882.78643856503</v>
      </c>
      <c r="Q3067" s="461">
        <v>43602.02493971592</v>
      </c>
      <c r="R3067" s="464">
        <v>1272091549924.3174</v>
      </c>
      <c r="S3067" s="462">
        <v>0.63550384251369119</v>
      </c>
      <c r="T3067" s="462">
        <v>0.42699207857311539</v>
      </c>
      <c r="U3067" s="461">
        <v>17.040765665984047</v>
      </c>
      <c r="V3067" s="464">
        <v>10031933792007.227</v>
      </c>
      <c r="W3067" s="460">
        <v>3164.9382737355072</v>
      </c>
      <c r="X3067" s="463">
        <v>4.3507582452182912E-2</v>
      </c>
      <c r="Y3067" s="476">
        <v>2.0000000000000001E-4</v>
      </c>
    </row>
    <row r="3068" spans="1:25" x14ac:dyDescent="0.2">
      <c r="A3068" s="475">
        <f t="shared" si="47"/>
        <v>3064</v>
      </c>
      <c r="B3068" s="462">
        <v>0.41353448255577985</v>
      </c>
      <c r="C3068" s="461">
        <v>7871.4161370496086</v>
      </c>
      <c r="D3068" s="462">
        <v>0.7218084449844514</v>
      </c>
      <c r="E3068" s="462">
        <v>0.54535875689663094</v>
      </c>
      <c r="F3068" s="516">
        <v>2023.87</v>
      </c>
      <c r="G3068" s="464">
        <v>358770363241.90137</v>
      </c>
      <c r="H3068" s="461">
        <v>16587029.388187997</v>
      </c>
      <c r="I3068" s="464">
        <v>513646965452.98853</v>
      </c>
      <c r="J3068" s="462">
        <v>0.41353448255577985</v>
      </c>
      <c r="K3068" s="464">
        <v>5378493398.7526579</v>
      </c>
      <c r="L3068" s="464">
        <v>0</v>
      </c>
      <c r="M3068" s="464">
        <v>320772393781.89954</v>
      </c>
      <c r="N3068" s="464">
        <v>50459067670.694016</v>
      </c>
      <c r="O3068" s="464">
        <v>34829.279831780201</v>
      </c>
      <c r="P3068" s="461">
        <v>324520.80726505775</v>
      </c>
      <c r="Q3068" s="461">
        <v>188889.89357576554</v>
      </c>
      <c r="R3068" s="464">
        <v>1203075173986.7163</v>
      </c>
      <c r="S3068" s="462">
        <v>0.61033475375508184</v>
      </c>
      <c r="T3068" s="462">
        <v>0.4565917276234544</v>
      </c>
      <c r="U3068" s="461">
        <v>16.903074488989283</v>
      </c>
      <c r="V3068" s="464">
        <v>10115030542813.979</v>
      </c>
      <c r="W3068" s="460">
        <v>3193.8182833974715</v>
      </c>
      <c r="X3068" s="463">
        <v>4.336604023063239E-2</v>
      </c>
      <c r="Y3068" s="476">
        <v>2.0000000000000001E-4</v>
      </c>
    </row>
    <row r="3069" spans="1:25" x14ac:dyDescent="0.2">
      <c r="A3069" s="475">
        <f t="shared" si="47"/>
        <v>3065</v>
      </c>
      <c r="B3069" s="462">
        <v>0.43058481487665967</v>
      </c>
      <c r="C3069" s="461">
        <v>3643.2987756610896</v>
      </c>
      <c r="D3069" s="462">
        <v>1.2286360163918562</v>
      </c>
      <c r="E3069" s="462">
        <v>0.39451936596848636</v>
      </c>
      <c r="F3069" s="516">
        <v>2024.37</v>
      </c>
      <c r="G3069" s="464">
        <v>312283439165.11646</v>
      </c>
      <c r="H3069" s="461">
        <v>46485220.372341298</v>
      </c>
      <c r="I3069" s="464">
        <v>752222298871.8728</v>
      </c>
      <c r="J3069" s="462">
        <v>0.2683756948812438</v>
      </c>
      <c r="K3069" s="464">
        <v>24875410536.979153</v>
      </c>
      <c r="L3069" s="464">
        <v>0</v>
      </c>
      <c r="M3069" s="464">
        <v>233014974278.50433</v>
      </c>
      <c r="N3069" s="464">
        <v>53356822313.498276</v>
      </c>
      <c r="O3069" s="464">
        <v>15189.423792113577</v>
      </c>
      <c r="P3069" s="461">
        <v>421135.27959869977</v>
      </c>
      <c r="Q3069" s="461">
        <v>250209.4986857035</v>
      </c>
      <c r="R3069" s="464">
        <v>1415821917524.9116</v>
      </c>
      <c r="S3069" s="462">
        <v>0.48858087578714438</v>
      </c>
      <c r="T3069" s="462">
        <v>0.32073010637298449</v>
      </c>
      <c r="U3069" s="461">
        <v>17.048442547296805</v>
      </c>
      <c r="V3069" s="464">
        <v>8400893873370.8535</v>
      </c>
      <c r="W3069" s="460">
        <v>2652.148190316434</v>
      </c>
      <c r="X3069" s="463">
        <v>4.3033356442355147E-2</v>
      </c>
      <c r="Y3069" s="476">
        <v>2.0000000000000001E-4</v>
      </c>
    </row>
    <row r="3070" spans="1:25" x14ac:dyDescent="0.2">
      <c r="A3070" s="475">
        <f t="shared" si="47"/>
        <v>3066</v>
      </c>
      <c r="B3070" s="462">
        <v>0.44548403191254571</v>
      </c>
      <c r="C3070" s="461">
        <v>4701.418481863323</v>
      </c>
      <c r="D3070" s="462">
        <v>0.84011648831717833</v>
      </c>
      <c r="E3070" s="462">
        <v>0.55560053450642322</v>
      </c>
      <c r="F3070" s="516">
        <v>2025.37</v>
      </c>
      <c r="G3070" s="464">
        <v>154056712746.12454</v>
      </c>
      <c r="H3070" s="461">
        <v>21190195.045049347</v>
      </c>
      <c r="I3070" s="464">
        <v>502616842982.06842</v>
      </c>
      <c r="J3070" s="462">
        <v>0.31600933785467966</v>
      </c>
      <c r="K3070" s="464">
        <v>44140696201.16465</v>
      </c>
      <c r="L3070" s="464">
        <v>160209650943.70923</v>
      </c>
      <c r="M3070" s="464">
        <v>78111485532.233963</v>
      </c>
      <c r="N3070" s="464">
        <v>21035421481.380402</v>
      </c>
      <c r="O3070" s="464">
        <v>19619.035999054275</v>
      </c>
      <c r="P3070" s="461">
        <v>185050.30453159087</v>
      </c>
      <c r="Q3070" s="461">
        <v>84215.293198511965</v>
      </c>
      <c r="R3070" s="464">
        <v>946221007640.90759</v>
      </c>
      <c r="S3070" s="462">
        <v>0.51418805576665727</v>
      </c>
      <c r="T3070" s="462">
        <v>0.30158059578465957</v>
      </c>
      <c r="U3070" s="461">
        <v>16.029397803337758</v>
      </c>
      <c r="V3070" s="464">
        <v>5073152419989.7314</v>
      </c>
      <c r="W3070" s="460">
        <v>1602.3025969341122</v>
      </c>
      <c r="X3070" s="463">
        <v>4.553744903790518E-2</v>
      </c>
      <c r="Y3070" s="476">
        <v>2.0000000000000001E-4</v>
      </c>
    </row>
    <row r="3071" spans="1:25" x14ac:dyDescent="0.2">
      <c r="A3071" s="475">
        <f t="shared" si="47"/>
        <v>3067</v>
      </c>
      <c r="B3071" s="462">
        <v>0.56317449776468986</v>
      </c>
      <c r="C3071" s="461">
        <v>1728.9281830021623</v>
      </c>
      <c r="D3071" s="462">
        <v>0.36687037465552291</v>
      </c>
      <c r="E3071" s="462">
        <v>0.48559906134484193</v>
      </c>
      <c r="F3071" s="516">
        <v>2026.17</v>
      </c>
      <c r="G3071" s="464">
        <v>71248310580.663239</v>
      </c>
      <c r="H3071" s="461">
        <v>6357096.4677285925</v>
      </c>
      <c r="I3071" s="464">
        <v>268979739051.40405</v>
      </c>
      <c r="J3071" s="462">
        <v>0.51514948407071848</v>
      </c>
      <c r="K3071" s="464">
        <v>49022079437.527901</v>
      </c>
      <c r="L3071" s="464">
        <v>66342263388.029961</v>
      </c>
      <c r="M3071" s="464">
        <v>35491360299.63401</v>
      </c>
      <c r="N3071" s="464">
        <v>175604505295.78622</v>
      </c>
      <c r="O3071" s="464">
        <v>31727.600323471663</v>
      </c>
      <c r="P3071" s="461">
        <v>1030836.0367020522</v>
      </c>
      <c r="Q3071" s="461">
        <v>666213.22598789621</v>
      </c>
      <c r="R3071" s="464">
        <v>691754324890.49622</v>
      </c>
      <c r="S3071" s="462">
        <v>0.51883390426711218</v>
      </c>
      <c r="T3071" s="462">
        <v>0.32894190692002906</v>
      </c>
      <c r="U3071" s="461">
        <v>14.674278666999241</v>
      </c>
      <c r="V3071" s="464">
        <v>3773324816586.2744</v>
      </c>
      <c r="W3071" s="460">
        <v>1191.1650828550171</v>
      </c>
      <c r="X3071" s="463">
        <v>4.8420954265126728E-2</v>
      </c>
      <c r="Y3071" s="476">
        <v>2.0000000000000001E-4</v>
      </c>
    </row>
    <row r="3072" spans="1:25" x14ac:dyDescent="0.2">
      <c r="A3072" s="475">
        <f t="shared" si="47"/>
        <v>3068</v>
      </c>
      <c r="B3072" s="462">
        <v>0.36366335131572436</v>
      </c>
      <c r="C3072" s="461">
        <v>4176.1212491690685</v>
      </c>
      <c r="D3072" s="462">
        <v>0.9407354382175892</v>
      </c>
      <c r="E3072" s="462">
        <v>0.37375250631209633</v>
      </c>
      <c r="F3072" s="516">
        <v>2024.73</v>
      </c>
      <c r="G3072" s="464">
        <v>391940220729.9671</v>
      </c>
      <c r="H3072" s="461">
        <v>27489386.664601054</v>
      </c>
      <c r="I3072" s="464">
        <v>449864427029.85065</v>
      </c>
      <c r="J3072" s="462">
        <v>0.10555311791027955</v>
      </c>
      <c r="K3072" s="464">
        <v>13046886793.743996</v>
      </c>
      <c r="L3072" s="464">
        <v>25550014175.823509</v>
      </c>
      <c r="M3072" s="464">
        <v>335305514222.53711</v>
      </c>
      <c r="N3072" s="464">
        <v>77510917470.834259</v>
      </c>
      <c r="O3072" s="464">
        <v>32340.154731317998</v>
      </c>
      <c r="P3072" s="461">
        <v>511296.37780712976</v>
      </c>
      <c r="Q3072" s="461">
        <v>328299.32562561892</v>
      </c>
      <c r="R3072" s="464">
        <v>1397581067881.3828</v>
      </c>
      <c r="S3072" s="462">
        <v>0.54209742771496294</v>
      </c>
      <c r="T3072" s="462">
        <v>0.3047027600010217</v>
      </c>
      <c r="U3072" s="461">
        <v>18.470622992812508</v>
      </c>
      <c r="V3072" s="464">
        <v>8454836637640.749</v>
      </c>
      <c r="W3072" s="460">
        <v>2666.8379438852462</v>
      </c>
      <c r="X3072" s="463">
        <v>4.0578556071624215E-2</v>
      </c>
      <c r="Y3072" s="476">
        <v>2.0000000000000001E-4</v>
      </c>
    </row>
    <row r="3073" spans="1:25" x14ac:dyDescent="0.2">
      <c r="A3073" s="475">
        <f t="shared" si="47"/>
        <v>3069</v>
      </c>
      <c r="B3073" s="462">
        <v>0.50030992295568744</v>
      </c>
      <c r="C3073" s="461">
        <v>7403.9646957219757</v>
      </c>
      <c r="D3073" s="462">
        <v>0.46793122284351429</v>
      </c>
      <c r="E3073" s="462">
        <v>0.45462629401260746</v>
      </c>
      <c r="F3073" s="516">
        <v>2024.88</v>
      </c>
      <c r="G3073" s="464">
        <v>223647153132.94778</v>
      </c>
      <c r="H3073" s="461">
        <v>8713722.6821402311</v>
      </c>
      <c r="I3073" s="464">
        <v>284434224775.12994</v>
      </c>
      <c r="J3073" s="462">
        <v>0.39081287683311339</v>
      </c>
      <c r="K3073" s="464">
        <v>1534065396.2681391</v>
      </c>
      <c r="L3073" s="464">
        <v>0</v>
      </c>
      <c r="M3073" s="464">
        <v>170214568194.06079</v>
      </c>
      <c r="N3073" s="464">
        <v>12847080383.646893</v>
      </c>
      <c r="O3073" s="464">
        <v>31976.689700601979</v>
      </c>
      <c r="P3073" s="461">
        <v>123830.02547970755</v>
      </c>
      <c r="Q3073" s="461">
        <v>47994.196883258017</v>
      </c>
      <c r="R3073" s="464">
        <v>677193462095.45129</v>
      </c>
      <c r="S3073" s="462">
        <v>0.6162033676045201</v>
      </c>
      <c r="T3073" s="462">
        <v>0.45441758059940768</v>
      </c>
      <c r="U3073" s="461">
        <v>17.352002845319646</v>
      </c>
      <c r="V3073" s="464">
        <v>5896790316448.6025</v>
      </c>
      <c r="W3073" s="460">
        <v>1861.233265095085</v>
      </c>
      <c r="X3073" s="463">
        <v>4.1643700624936351E-2</v>
      </c>
      <c r="Y3073" s="476">
        <v>2.0000000000000001E-4</v>
      </c>
    </row>
    <row r="3074" spans="1:25" x14ac:dyDescent="0.2">
      <c r="A3074" s="475">
        <f t="shared" si="47"/>
        <v>3070</v>
      </c>
      <c r="B3074" s="462">
        <v>0.63759700085453974</v>
      </c>
      <c r="C3074" s="461">
        <v>1978.859991522876</v>
      </c>
      <c r="D3074" s="462">
        <v>0.86024257506005064</v>
      </c>
      <c r="E3074" s="462">
        <v>0.34489172644714344</v>
      </c>
      <c r="F3074" s="516">
        <v>2023.77</v>
      </c>
      <c r="G3074" s="464">
        <v>547969062304.29462</v>
      </c>
      <c r="H3074" s="461">
        <v>23815169.443073105</v>
      </c>
      <c r="I3074" s="464">
        <v>542576050867.16473</v>
      </c>
      <c r="J3074" s="462">
        <v>0.24627152671075103</v>
      </c>
      <c r="K3074" s="464">
        <v>13828471680.258612</v>
      </c>
      <c r="L3074" s="464">
        <v>0</v>
      </c>
      <c r="M3074" s="464">
        <v>437307162598.80719</v>
      </c>
      <c r="N3074" s="464">
        <v>49915109793.011192</v>
      </c>
      <c r="O3074" s="464">
        <v>29334.298394304795</v>
      </c>
      <c r="P3074" s="461">
        <v>316065.90232665784</v>
      </c>
      <c r="Q3074" s="461">
        <v>179213.39610090409</v>
      </c>
      <c r="R3074" s="464">
        <v>1454767932602.4812</v>
      </c>
      <c r="S3074" s="462">
        <v>0.56808337639184325</v>
      </c>
      <c r="T3074" s="462">
        <v>0.42918552421309863</v>
      </c>
      <c r="U3074" s="461">
        <v>18.246557723822054</v>
      </c>
      <c r="V3074" s="464">
        <v>12470910008811.213</v>
      </c>
      <c r="W3074" s="460">
        <v>3932.2863259416417</v>
      </c>
      <c r="X3074" s="463">
        <v>4.019251485471597E-2</v>
      </c>
      <c r="Y3074" s="476">
        <v>2.0000000000000001E-4</v>
      </c>
    </row>
    <row r="3075" spans="1:25" x14ac:dyDescent="0.2">
      <c r="A3075" s="475">
        <f t="shared" si="47"/>
        <v>3071</v>
      </c>
      <c r="B3075" s="462">
        <v>0.5211459244360197</v>
      </c>
      <c r="C3075" s="461">
        <v>1500</v>
      </c>
      <c r="D3075" s="462">
        <v>1.2313273257324344</v>
      </c>
      <c r="E3075" s="462">
        <v>0.59970275946584028</v>
      </c>
      <c r="F3075" s="516">
        <v>2025.15</v>
      </c>
      <c r="G3075" s="464">
        <v>318930193377.16589</v>
      </c>
      <c r="H3075" s="461">
        <v>51354581.473066404</v>
      </c>
      <c r="I3075" s="464">
        <v>870879870653.41125</v>
      </c>
      <c r="J3075" s="462">
        <v>0.2841375156611452</v>
      </c>
      <c r="K3075" s="464">
        <v>19867991329.341911</v>
      </c>
      <c r="L3075" s="464">
        <v>24472697052.510437</v>
      </c>
      <c r="M3075" s="464">
        <v>209942000627.82352</v>
      </c>
      <c r="N3075" s="464">
        <v>118699035097.00647</v>
      </c>
      <c r="O3075" s="464">
        <v>25897.119656873852</v>
      </c>
      <c r="P3075" s="461">
        <v>763381.89488664037</v>
      </c>
      <c r="Q3075" s="461">
        <v>520798.44292716833</v>
      </c>
      <c r="R3075" s="464">
        <v>1609857289229.9868</v>
      </c>
      <c r="S3075" s="462">
        <v>0.47126038432385742</v>
      </c>
      <c r="T3075" s="462">
        <v>0.28181290325137154</v>
      </c>
      <c r="U3075" s="461">
        <v>17.152181375692667</v>
      </c>
      <c r="V3075" s="464">
        <v>8555680783655.6533</v>
      </c>
      <c r="W3075" s="460">
        <v>2698.8885334588995</v>
      </c>
      <c r="X3075" s="463">
        <v>4.2588731863922709E-2</v>
      </c>
      <c r="Y3075" s="476">
        <v>2.0000000000000001E-4</v>
      </c>
    </row>
    <row r="3076" spans="1:25" x14ac:dyDescent="0.2">
      <c r="A3076" s="475">
        <f t="shared" si="47"/>
        <v>3072</v>
      </c>
      <c r="B3076" s="462">
        <v>0.48644305287432754</v>
      </c>
      <c r="C3076" s="461">
        <v>4548.2659585706433</v>
      </c>
      <c r="D3076" s="462">
        <v>0.8845103876139544</v>
      </c>
      <c r="E3076" s="462">
        <v>0.66700641360187041</v>
      </c>
      <c r="F3076" s="516">
        <v>2026.12</v>
      </c>
      <c r="G3076" s="464">
        <v>84841447585.763779</v>
      </c>
      <c r="H3076" s="461">
        <v>23781901.799382385</v>
      </c>
      <c r="I3076" s="464">
        <v>597620203991.58398</v>
      </c>
      <c r="J3076" s="462">
        <v>0.39572449076651939</v>
      </c>
      <c r="K3076" s="464">
        <v>38608766717.757828</v>
      </c>
      <c r="L3076" s="464">
        <v>46063239515.151627</v>
      </c>
      <c r="M3076" s="464">
        <v>56627294249.948189</v>
      </c>
      <c r="N3076" s="464">
        <v>57721463703.606453</v>
      </c>
      <c r="O3076" s="464">
        <v>28831.775344280955</v>
      </c>
      <c r="P3076" s="461">
        <v>400478.51631834847</v>
      </c>
      <c r="Q3076" s="461">
        <v>243117.92597985006</v>
      </c>
      <c r="R3076" s="464">
        <v>944126413547.95203</v>
      </c>
      <c r="S3076" s="462">
        <v>0.49564026557810947</v>
      </c>
      <c r="T3076" s="462">
        <v>0.31108267507975867</v>
      </c>
      <c r="U3076" s="461">
        <v>14.545375170177266</v>
      </c>
      <c r="V3076" s="464">
        <v>4760786581103.4561</v>
      </c>
      <c r="W3076" s="460">
        <v>1501.026435591479</v>
      </c>
      <c r="X3076" s="463">
        <v>4.9165101574974335E-2</v>
      </c>
      <c r="Y3076" s="476">
        <v>2.0000000000000001E-4</v>
      </c>
    </row>
    <row r="3077" spans="1:25" x14ac:dyDescent="0.2">
      <c r="A3077" s="475">
        <f t="shared" si="47"/>
        <v>3073</v>
      </c>
      <c r="B3077" s="462">
        <v>0.48801334071751468</v>
      </c>
      <c r="C3077" s="461">
        <v>1500</v>
      </c>
      <c r="D3077" s="462">
        <v>0.65564436700969053</v>
      </c>
      <c r="E3077" s="462">
        <v>0.62600708707206243</v>
      </c>
      <c r="F3077" s="516">
        <v>2027.67</v>
      </c>
      <c r="G3077" s="464">
        <v>65508851849.616325</v>
      </c>
      <c r="H3077" s="461">
        <v>14546792.563478589</v>
      </c>
      <c r="I3077" s="464">
        <v>365476162884.41406</v>
      </c>
      <c r="J3077" s="462">
        <v>0.22270245787297327</v>
      </c>
      <c r="K3077" s="464">
        <v>41234630191.489594</v>
      </c>
      <c r="L3077" s="464">
        <v>99766483396.417267</v>
      </c>
      <c r="M3077" s="464">
        <v>0</v>
      </c>
      <c r="N3077" s="464">
        <v>44161028947.658203</v>
      </c>
      <c r="O3077" s="464">
        <v>28494.03368558158</v>
      </c>
      <c r="P3077" s="461">
        <v>269124.22669721849</v>
      </c>
      <c r="Q3077" s="461">
        <v>148563.18836546093</v>
      </c>
      <c r="R3077" s="464">
        <v>580399762683.75964</v>
      </c>
      <c r="S3077" s="462">
        <v>0.36631532134807154</v>
      </c>
      <c r="T3077" s="462">
        <v>0.24009309038702348</v>
      </c>
      <c r="U3077" s="461">
        <v>15.482738610488076</v>
      </c>
      <c r="V3077" s="464">
        <v>2476244770166.4844</v>
      </c>
      <c r="W3077" s="460">
        <v>781.2685741296998</v>
      </c>
      <c r="X3077" s="463">
        <v>4.5503141186752173E-2</v>
      </c>
      <c r="Y3077" s="476">
        <v>2.0000000000000001E-4</v>
      </c>
    </row>
    <row r="3078" spans="1:25" x14ac:dyDescent="0.2">
      <c r="A3078" s="475">
        <f t="shared" si="47"/>
        <v>3074</v>
      </c>
      <c r="B3078" s="462">
        <v>0.54504028523097803</v>
      </c>
      <c r="C3078" s="461">
        <v>3099.8805361399973</v>
      </c>
      <c r="D3078" s="462">
        <v>0.50632914585483868</v>
      </c>
      <c r="E3078" s="462">
        <v>0.44935011445017042</v>
      </c>
      <c r="F3078" s="516">
        <v>2024.44</v>
      </c>
      <c r="G3078" s="464">
        <v>147647635951.32156</v>
      </c>
      <c r="H3078" s="461">
        <v>9991388.8569740169</v>
      </c>
      <c r="I3078" s="464">
        <v>357532445347.07904</v>
      </c>
      <c r="J3078" s="462">
        <v>0.48438377774443775</v>
      </c>
      <c r="K3078" s="464">
        <v>13531172445.729778</v>
      </c>
      <c r="L3078" s="464">
        <v>0</v>
      </c>
      <c r="M3078" s="464">
        <v>114591329883.97804</v>
      </c>
      <c r="N3078" s="464">
        <v>39425938618.343002</v>
      </c>
      <c r="O3078" s="464">
        <v>20102.351963288223</v>
      </c>
      <c r="P3078" s="461">
        <v>273729.0042275266</v>
      </c>
      <c r="Q3078" s="461">
        <v>155440.626007065</v>
      </c>
      <c r="R3078" s="464">
        <v>719618751850.52466</v>
      </c>
      <c r="S3078" s="462">
        <v>0.6059137989641854</v>
      </c>
      <c r="T3078" s="462">
        <v>0.42061071504378639</v>
      </c>
      <c r="U3078" s="461">
        <v>15.862581645005584</v>
      </c>
      <c r="V3078" s="464">
        <v>5464817848640.2432</v>
      </c>
      <c r="W3078" s="460">
        <v>1721.7417011393727</v>
      </c>
      <c r="X3078" s="463">
        <v>4.4538195083964033E-2</v>
      </c>
      <c r="Y3078" s="476">
        <v>2.0000000000000001E-4</v>
      </c>
    </row>
    <row r="3079" spans="1:25" x14ac:dyDescent="0.2">
      <c r="A3079" s="475">
        <f t="shared" ref="A3079:A3142" si="48">A3078+1</f>
        <v>3075</v>
      </c>
      <c r="B3079" s="462">
        <v>0.49482413787020058</v>
      </c>
      <c r="C3079" s="461">
        <v>9244.9155925194609</v>
      </c>
      <c r="D3079" s="462">
        <v>0.77497282301213777</v>
      </c>
      <c r="E3079" s="462">
        <v>0.44297162667041451</v>
      </c>
      <c r="F3079" s="516">
        <v>2024.55</v>
      </c>
      <c r="G3079" s="464">
        <v>145765072011.83438</v>
      </c>
      <c r="H3079" s="461">
        <v>17022036.866055407</v>
      </c>
      <c r="I3079" s="464">
        <v>430971439006.68372</v>
      </c>
      <c r="J3079" s="462">
        <v>0.35871213051431972</v>
      </c>
      <c r="K3079" s="464">
        <v>13015604907.780312</v>
      </c>
      <c r="L3079" s="464">
        <v>0</v>
      </c>
      <c r="M3079" s="464">
        <v>142575006225.22513</v>
      </c>
      <c r="N3079" s="464">
        <v>6517929902.9932842</v>
      </c>
      <c r="O3079" s="464">
        <v>11224.384713174464</v>
      </c>
      <c r="P3079" s="461">
        <v>101279.77351242749</v>
      </c>
      <c r="Q3079" s="461">
        <v>28156.289520891372</v>
      </c>
      <c r="R3079" s="464">
        <v>844984098196.41443</v>
      </c>
      <c r="S3079" s="462">
        <v>0.56466685752606538</v>
      </c>
      <c r="T3079" s="462">
        <v>0.30379489623074135</v>
      </c>
      <c r="U3079" s="461">
        <v>16.342084807339045</v>
      </c>
      <c r="V3079" s="464">
        <v>4571457442551.5176</v>
      </c>
      <c r="W3079" s="460">
        <v>1441.6157516118653</v>
      </c>
      <c r="X3079" s="463">
        <v>4.5674688881309634E-2</v>
      </c>
      <c r="Y3079" s="476">
        <v>2.0000000000000001E-4</v>
      </c>
    </row>
    <row r="3080" spans="1:25" x14ac:dyDescent="0.2">
      <c r="A3080" s="475">
        <f t="shared" si="48"/>
        <v>3076</v>
      </c>
      <c r="B3080" s="462">
        <v>0.44983668787824421</v>
      </c>
      <c r="C3080" s="461">
        <v>6872.1473562259307</v>
      </c>
      <c r="D3080" s="462">
        <v>0.91122077505504684</v>
      </c>
      <c r="E3080" s="462">
        <v>0.63373113367948719</v>
      </c>
      <c r="F3080" s="516">
        <v>2027.72</v>
      </c>
      <c r="G3080" s="464">
        <v>113989498044.61165</v>
      </c>
      <c r="H3080" s="461">
        <v>18875809.017797854</v>
      </c>
      <c r="I3080" s="464">
        <v>436053306629.9046</v>
      </c>
      <c r="J3080" s="462">
        <v>0.24825330951826297</v>
      </c>
      <c r="K3080" s="464">
        <v>43460894080.926392</v>
      </c>
      <c r="L3080" s="464">
        <v>175183395092.44623</v>
      </c>
      <c r="M3080" s="464">
        <v>0</v>
      </c>
      <c r="N3080" s="464">
        <v>3282660813.7228827</v>
      </c>
      <c r="O3080" s="464">
        <v>21297.707338339555</v>
      </c>
      <c r="P3080" s="461">
        <v>71752.180358539743</v>
      </c>
      <c r="Q3080" s="461">
        <v>12501.295089634936</v>
      </c>
      <c r="R3080" s="464">
        <v>693298277945.75488</v>
      </c>
      <c r="S3080" s="462">
        <v>0.43203410334580694</v>
      </c>
      <c r="T3080" s="462">
        <v>0.29072495226093281</v>
      </c>
      <c r="U3080" s="461">
        <v>16.065288128296885</v>
      </c>
      <c r="V3080" s="464">
        <v>3554109133933.1475</v>
      </c>
      <c r="W3080" s="460">
        <v>1121.2714480079915</v>
      </c>
      <c r="X3080" s="463">
        <v>4.6245685011344038E-2</v>
      </c>
      <c r="Y3080" s="476">
        <v>2.0000000000000001E-4</v>
      </c>
    </row>
    <row r="3081" spans="1:25" x14ac:dyDescent="0.2">
      <c r="A3081" s="475">
        <f t="shared" si="48"/>
        <v>3077</v>
      </c>
      <c r="B3081" s="462">
        <v>0.52938028669136716</v>
      </c>
      <c r="C3081" s="461">
        <v>4142.2208634700355</v>
      </c>
      <c r="D3081" s="462">
        <v>0.90666440184730157</v>
      </c>
      <c r="E3081" s="462">
        <v>0.58900066249300043</v>
      </c>
      <c r="F3081" s="516">
        <v>2023.75</v>
      </c>
      <c r="G3081" s="464">
        <v>391298726480.92542</v>
      </c>
      <c r="H3081" s="461">
        <v>26134489.895898379</v>
      </c>
      <c r="I3081" s="464">
        <v>527837142948.6012</v>
      </c>
      <c r="J3081" s="462">
        <v>0.31533852341875845</v>
      </c>
      <c r="K3081" s="464">
        <v>16417918606.026968</v>
      </c>
      <c r="L3081" s="464">
        <v>0</v>
      </c>
      <c r="M3081" s="464">
        <v>373179458166.79236</v>
      </c>
      <c r="N3081" s="464">
        <v>29859013083.130211</v>
      </c>
      <c r="O3081" s="464">
        <v>24953.95699494682</v>
      </c>
      <c r="P3081" s="461">
        <v>258854.46190105914</v>
      </c>
      <c r="Q3081" s="461">
        <v>135744.89508930058</v>
      </c>
      <c r="R3081" s="464">
        <v>1357301439482.5598</v>
      </c>
      <c r="S3081" s="462">
        <v>0.59654159196713052</v>
      </c>
      <c r="T3081" s="462">
        <v>0.3830677590271771</v>
      </c>
      <c r="U3081" s="461">
        <v>17.459154914109895</v>
      </c>
      <c r="V3081" s="464">
        <v>9931882251980.3496</v>
      </c>
      <c r="W3081" s="460">
        <v>3135.0324086593582</v>
      </c>
      <c r="X3081" s="463">
        <v>4.211107226964151E-2</v>
      </c>
      <c r="Y3081" s="476">
        <v>2.0000000000000001E-4</v>
      </c>
    </row>
    <row r="3082" spans="1:25" x14ac:dyDescent="0.2">
      <c r="A3082" s="475">
        <f t="shared" si="48"/>
        <v>3078</v>
      </c>
      <c r="B3082" s="462">
        <v>0.52722989911931506</v>
      </c>
      <c r="C3082" s="461">
        <v>5810.9127382602064</v>
      </c>
      <c r="D3082" s="462">
        <v>1.0112440208183509</v>
      </c>
      <c r="E3082" s="462">
        <v>0.2693812317716282</v>
      </c>
      <c r="F3082" s="516">
        <v>2024.36</v>
      </c>
      <c r="G3082" s="464">
        <v>452800018451.61786</v>
      </c>
      <c r="H3082" s="461">
        <v>30522380.144553214</v>
      </c>
      <c r="I3082" s="464">
        <v>647871628279.97473</v>
      </c>
      <c r="J3082" s="462">
        <v>0.18647477893475684</v>
      </c>
      <c r="K3082" s="464">
        <v>26550348026.272572</v>
      </c>
      <c r="L3082" s="464">
        <v>0</v>
      </c>
      <c r="M3082" s="464">
        <v>260272214754.45743</v>
      </c>
      <c r="N3082" s="464">
        <v>63952857606.203079</v>
      </c>
      <c r="O3082" s="464">
        <v>19602.124510043359</v>
      </c>
      <c r="P3082" s="461">
        <v>379590.38507136586</v>
      </c>
      <c r="Q3082" s="461">
        <v>223826.91988018138</v>
      </c>
      <c r="R3082" s="464">
        <v>1442100994928.28</v>
      </c>
      <c r="S3082" s="462">
        <v>0.49037570465863001</v>
      </c>
      <c r="T3082" s="462">
        <v>0.34909067093130619</v>
      </c>
      <c r="U3082" s="461">
        <v>18.345273490018243</v>
      </c>
      <c r="V3082" s="464">
        <v>9844754460515.4121</v>
      </c>
      <c r="W3082" s="460">
        <v>3106.8054563105238</v>
      </c>
      <c r="X3082" s="463">
        <v>4.0917576205941206E-2</v>
      </c>
      <c r="Y3082" s="476">
        <v>2.0000000000000001E-4</v>
      </c>
    </row>
    <row r="3083" spans="1:25" x14ac:dyDescent="0.2">
      <c r="A3083" s="475">
        <f t="shared" si="48"/>
        <v>3079</v>
      </c>
      <c r="B3083" s="462">
        <v>0.51905422638619736</v>
      </c>
      <c r="C3083" s="461">
        <v>2636.2556009439304</v>
      </c>
      <c r="D3083" s="462">
        <v>0.58536110083948101</v>
      </c>
      <c r="E3083" s="462">
        <v>0.3575885268905491</v>
      </c>
      <c r="F3083" s="516">
        <v>2024.49</v>
      </c>
      <c r="G3083" s="464">
        <v>224409664687.37869</v>
      </c>
      <c r="H3083" s="461">
        <v>12582618.61394628</v>
      </c>
      <c r="I3083" s="464">
        <v>287401429211.5246</v>
      </c>
      <c r="J3083" s="462">
        <v>0.20422146996120749</v>
      </c>
      <c r="K3083" s="464">
        <v>8957863944.8149757</v>
      </c>
      <c r="L3083" s="464">
        <v>0</v>
      </c>
      <c r="M3083" s="464">
        <v>232749381673.59076</v>
      </c>
      <c r="N3083" s="464">
        <v>54287592277.711479</v>
      </c>
      <c r="O3083" s="464">
        <v>40329.101998155034</v>
      </c>
      <c r="P3083" s="461">
        <v>343826.26156445837</v>
      </c>
      <c r="Q3083" s="461">
        <v>207210.01002754061</v>
      </c>
      <c r="R3083" s="464">
        <v>955254837269.50537</v>
      </c>
      <c r="S3083" s="462">
        <v>0.58197531303565064</v>
      </c>
      <c r="T3083" s="462">
        <v>0.2817037609526411</v>
      </c>
      <c r="U3083" s="461">
        <v>17.971717331194448</v>
      </c>
      <c r="V3083" s="464">
        <v>5300115897742.1123</v>
      </c>
      <c r="W3083" s="460">
        <v>1672.0397916128866</v>
      </c>
      <c r="X3083" s="463">
        <v>4.0741962748774854E-2</v>
      </c>
      <c r="Y3083" s="476">
        <v>2.0000000000000001E-4</v>
      </c>
    </row>
    <row r="3084" spans="1:25" x14ac:dyDescent="0.2">
      <c r="A3084" s="475">
        <f t="shared" si="48"/>
        <v>3080</v>
      </c>
      <c r="B3084" s="462">
        <v>0.63062259597350545</v>
      </c>
      <c r="C3084" s="461">
        <v>5602.1772865640987</v>
      </c>
      <c r="D3084" s="462">
        <v>0.24557149466667627</v>
      </c>
      <c r="E3084" s="462">
        <v>0.52565313130649849</v>
      </c>
      <c r="F3084" s="516">
        <v>2024.44</v>
      </c>
      <c r="G3084" s="464">
        <v>79350977563.695953</v>
      </c>
      <c r="H3084" s="461">
        <v>4009937.956674831</v>
      </c>
      <c r="I3084" s="464">
        <v>202018417451.15616</v>
      </c>
      <c r="J3084" s="462">
        <v>0.57875119900876248</v>
      </c>
      <c r="K3084" s="464">
        <v>3854390640.100801</v>
      </c>
      <c r="L3084" s="464">
        <v>0</v>
      </c>
      <c r="M3084" s="464">
        <v>95565464403.756958</v>
      </c>
      <c r="N3084" s="464">
        <v>104136790146.04468</v>
      </c>
      <c r="O3084" s="464">
        <v>33113.237501319316</v>
      </c>
      <c r="P3084" s="461">
        <v>704112.9049725926</v>
      </c>
      <c r="Q3084" s="461">
        <v>430433.22296880634</v>
      </c>
      <c r="R3084" s="464">
        <v>485995412014.19623</v>
      </c>
      <c r="S3084" s="462">
        <v>0.58828839515603926</v>
      </c>
      <c r="T3084" s="462">
        <v>0.40416100673998678</v>
      </c>
      <c r="U3084" s="461">
        <v>15.385092667722821</v>
      </c>
      <c r="V3084" s="464">
        <v>3401733343147.5044</v>
      </c>
      <c r="W3084" s="460">
        <v>1072.9243637210025</v>
      </c>
      <c r="X3084" s="463">
        <v>4.6281422562178508E-2</v>
      </c>
      <c r="Y3084" s="476">
        <v>2.0000000000000001E-4</v>
      </c>
    </row>
    <row r="3085" spans="1:25" x14ac:dyDescent="0.2">
      <c r="A3085" s="475">
        <f t="shared" si="48"/>
        <v>3081</v>
      </c>
      <c r="B3085" s="462">
        <v>0.34613606179692313</v>
      </c>
      <c r="C3085" s="461">
        <v>5474.8002370095446</v>
      </c>
      <c r="D3085" s="462">
        <v>0.60092562772089675</v>
      </c>
      <c r="E3085" s="462">
        <v>0.60966839288670105</v>
      </c>
      <c r="F3085" s="516">
        <v>2024.76</v>
      </c>
      <c r="G3085" s="464">
        <v>136321100088.01001</v>
      </c>
      <c r="H3085" s="461">
        <v>12253732.987088198</v>
      </c>
      <c r="I3085" s="464">
        <v>318300374116.79559</v>
      </c>
      <c r="J3085" s="462">
        <v>0.32837721348274829</v>
      </c>
      <c r="K3085" s="464">
        <v>9875805107.0635338</v>
      </c>
      <c r="L3085" s="464">
        <v>0</v>
      </c>
      <c r="M3085" s="464">
        <v>133345632294.10152</v>
      </c>
      <c r="N3085" s="464">
        <v>40093793349.956886</v>
      </c>
      <c r="O3085" s="464">
        <v>36211.947600043917</v>
      </c>
      <c r="P3085" s="461">
        <v>290791.54034185759</v>
      </c>
      <c r="Q3085" s="461">
        <v>166141.35004222568</v>
      </c>
      <c r="R3085" s="464">
        <v>665933704616.55237</v>
      </c>
      <c r="S3085" s="462">
        <v>0.53454819421647248</v>
      </c>
      <c r="T3085" s="462">
        <v>0.34167958839444951</v>
      </c>
      <c r="U3085" s="461">
        <v>16.546966319648313</v>
      </c>
      <c r="V3085" s="464">
        <v>4210318291841.3491</v>
      </c>
      <c r="W3085" s="460">
        <v>1329.4782705351931</v>
      </c>
      <c r="X3085" s="463">
        <v>4.3355222536303153E-2</v>
      </c>
      <c r="Y3085" s="476">
        <v>2.0000000000000001E-4</v>
      </c>
    </row>
    <row r="3086" spans="1:25" x14ac:dyDescent="0.2">
      <c r="A3086" s="475">
        <f t="shared" si="48"/>
        <v>3082</v>
      </c>
      <c r="B3086" s="462">
        <v>0.52353178979482606</v>
      </c>
      <c r="C3086" s="461">
        <v>8129.7776595280957</v>
      </c>
      <c r="D3086" s="462">
        <v>0.80014358652017992</v>
      </c>
      <c r="E3086" s="462">
        <v>0.54573861849206229</v>
      </c>
      <c r="F3086" s="516">
        <v>2025.26</v>
      </c>
      <c r="G3086" s="464">
        <v>133898155921.20856</v>
      </c>
      <c r="H3086" s="461">
        <v>18222882.539711948</v>
      </c>
      <c r="I3086" s="464">
        <v>452852359682.88733</v>
      </c>
      <c r="J3086" s="462">
        <v>0.28116649403590011</v>
      </c>
      <c r="K3086" s="464">
        <v>21316773554.244072</v>
      </c>
      <c r="L3086" s="464">
        <v>48732194855.264427</v>
      </c>
      <c r="M3086" s="464">
        <v>61854997384.556862</v>
      </c>
      <c r="N3086" s="464">
        <v>3168700099.9970222</v>
      </c>
      <c r="O3086" s="464">
        <v>32789.266966241703</v>
      </c>
      <c r="P3086" s="461">
        <v>68845.956797714171</v>
      </c>
      <c r="Q3086" s="461">
        <v>11774.739199428546</v>
      </c>
      <c r="R3086" s="464">
        <v>700389604150.37891</v>
      </c>
      <c r="S3086" s="462">
        <v>0.44750925891428411</v>
      </c>
      <c r="T3086" s="462">
        <v>0.30453085300150701</v>
      </c>
      <c r="U3086" s="461">
        <v>16.668914092891146</v>
      </c>
      <c r="V3086" s="464">
        <v>3894047103430.1694</v>
      </c>
      <c r="W3086" s="460">
        <v>1229.977745166299</v>
      </c>
      <c r="X3086" s="463">
        <v>4.4633307989674992E-2</v>
      </c>
      <c r="Y3086" s="476">
        <v>2.0000000000000001E-4</v>
      </c>
    </row>
    <row r="3087" spans="1:25" x14ac:dyDescent="0.2">
      <c r="A3087" s="475">
        <f t="shared" si="48"/>
        <v>3083</v>
      </c>
      <c r="B3087" s="462">
        <v>0.54617254410487437</v>
      </c>
      <c r="C3087" s="461">
        <v>2139.2299669764257</v>
      </c>
      <c r="D3087" s="462">
        <v>0.84419478629744371</v>
      </c>
      <c r="E3087" s="462">
        <v>0.56395094110148369</v>
      </c>
      <c r="F3087" s="516">
        <v>2024.89</v>
      </c>
      <c r="G3087" s="464">
        <v>225144120039.36942</v>
      </c>
      <c r="H3087" s="461">
        <v>22937306.258577336</v>
      </c>
      <c r="I3087" s="464">
        <v>549443730051.51587</v>
      </c>
      <c r="J3087" s="462">
        <v>0.31949942776782103</v>
      </c>
      <c r="K3087" s="464">
        <v>10727648028.462893</v>
      </c>
      <c r="L3087" s="464">
        <v>9067015936.1437969</v>
      </c>
      <c r="M3087" s="464">
        <v>202620405210.09204</v>
      </c>
      <c r="N3087" s="464">
        <v>75718358659.164383</v>
      </c>
      <c r="O3087" s="464">
        <v>18976.327272258903</v>
      </c>
      <c r="P3087" s="461">
        <v>460083.12194286275</v>
      </c>
      <c r="Q3087" s="461">
        <v>290769.2404278625</v>
      </c>
      <c r="R3087" s="464">
        <v>1103661850226.4448</v>
      </c>
      <c r="S3087" s="462">
        <v>0.52096227993558664</v>
      </c>
      <c r="T3087" s="462">
        <v>0.34963291228466925</v>
      </c>
      <c r="U3087" s="461">
        <v>16.449994696037109</v>
      </c>
      <c r="V3087" s="464">
        <v>7028542980092.4336</v>
      </c>
      <c r="W3087" s="460">
        <v>2219.0839777364667</v>
      </c>
      <c r="X3087" s="463">
        <v>4.4183962362371966E-2</v>
      </c>
      <c r="Y3087" s="476">
        <v>2.0000000000000001E-4</v>
      </c>
    </row>
    <row r="3088" spans="1:25" x14ac:dyDescent="0.2">
      <c r="A3088" s="475">
        <f t="shared" si="48"/>
        <v>3084</v>
      </c>
      <c r="B3088" s="462">
        <v>0.43338173059823903</v>
      </c>
      <c r="C3088" s="461">
        <v>3724.1995704215592</v>
      </c>
      <c r="D3088" s="462">
        <v>0.38661993428026109</v>
      </c>
      <c r="E3088" s="462">
        <v>0.30437797152662704</v>
      </c>
      <c r="F3088" s="516">
        <v>2024.22</v>
      </c>
      <c r="G3088" s="464">
        <v>177348787871.11786</v>
      </c>
      <c r="H3088" s="461">
        <v>6939720.6448163791</v>
      </c>
      <c r="I3088" s="464">
        <v>245242171681.19791</v>
      </c>
      <c r="J3088" s="462">
        <v>0.42850959937999433</v>
      </c>
      <c r="K3088" s="464">
        <v>7001010145.9461927</v>
      </c>
      <c r="L3088" s="464">
        <v>0</v>
      </c>
      <c r="M3088" s="464">
        <v>137941925444.83099</v>
      </c>
      <c r="N3088" s="464">
        <v>33104848543.153839</v>
      </c>
      <c r="O3088" s="464">
        <v>35588.873245375486</v>
      </c>
      <c r="P3088" s="461">
        <v>268574.75533974706</v>
      </c>
      <c r="Q3088" s="461">
        <v>124838.12947384326</v>
      </c>
      <c r="R3088" s="464">
        <v>637499962519.09705</v>
      </c>
      <c r="S3088" s="462">
        <v>0.62231157205245691</v>
      </c>
      <c r="T3088" s="462">
        <v>0.42413245803560051</v>
      </c>
      <c r="U3088" s="461">
        <v>16.910930314495104</v>
      </c>
      <c r="V3088" s="464">
        <v>5111975146784.5859</v>
      </c>
      <c r="W3088" s="460">
        <v>1611.76859857152</v>
      </c>
      <c r="X3088" s="463">
        <v>4.2334180814685367E-2</v>
      </c>
      <c r="Y3088" s="476">
        <v>2.0000000000000001E-4</v>
      </c>
    </row>
    <row r="3089" spans="1:25" x14ac:dyDescent="0.2">
      <c r="A3089" s="475">
        <f t="shared" si="48"/>
        <v>3085</v>
      </c>
      <c r="B3089" s="462">
        <v>0.40557399189584131</v>
      </c>
      <c r="C3089" s="461">
        <v>1817.309333536522</v>
      </c>
      <c r="D3089" s="462">
        <v>0.75355101870904773</v>
      </c>
      <c r="E3089" s="462">
        <v>0.46908260997200518</v>
      </c>
      <c r="F3089" s="516">
        <v>2024.88</v>
      </c>
      <c r="G3089" s="464">
        <v>233513376134.8197</v>
      </c>
      <c r="H3089" s="461">
        <v>19098298.42511183</v>
      </c>
      <c r="I3089" s="464">
        <v>469029389790.13019</v>
      </c>
      <c r="J3089" s="462">
        <v>0.36719926050468765</v>
      </c>
      <c r="K3089" s="464">
        <v>17224946708.105049</v>
      </c>
      <c r="L3089" s="464">
        <v>0</v>
      </c>
      <c r="M3089" s="464">
        <v>197246568792.49203</v>
      </c>
      <c r="N3089" s="464">
        <v>53984573967.055016</v>
      </c>
      <c r="O3089" s="464">
        <v>28314.687245453926</v>
      </c>
      <c r="P3089" s="461">
        <v>375199.32573026244</v>
      </c>
      <c r="Q3089" s="461">
        <v>227027.73011640855</v>
      </c>
      <c r="R3089" s="464">
        <v>1031149526525.4685</v>
      </c>
      <c r="S3089" s="462">
        <v>0.565509741126201</v>
      </c>
      <c r="T3089" s="462">
        <v>0.3486155977019989</v>
      </c>
      <c r="U3089" s="461">
        <v>16.838827270257497</v>
      </c>
      <c r="V3089" s="464">
        <v>6651674308245.0801</v>
      </c>
      <c r="W3089" s="460">
        <v>2100.9323542035104</v>
      </c>
      <c r="X3089" s="463">
        <v>4.3396172978941196E-2</v>
      </c>
      <c r="Y3089" s="476">
        <v>2.0000000000000001E-4</v>
      </c>
    </row>
    <row r="3090" spans="1:25" x14ac:dyDescent="0.2">
      <c r="A3090" s="475">
        <f t="shared" si="48"/>
        <v>3086</v>
      </c>
      <c r="B3090" s="462">
        <v>0.4629744840630769</v>
      </c>
      <c r="C3090" s="461">
        <v>1890.9842660980967</v>
      </c>
      <c r="D3090" s="462">
        <v>0.43611526748677298</v>
      </c>
      <c r="E3090" s="462">
        <v>0.53756424473606534</v>
      </c>
      <c r="F3090" s="516">
        <v>2023.75</v>
      </c>
      <c r="G3090" s="464">
        <v>238477401701.38486</v>
      </c>
      <c r="H3090" s="461">
        <v>7810091.2299371036</v>
      </c>
      <c r="I3090" s="464">
        <v>285133334026.02338</v>
      </c>
      <c r="J3090" s="462">
        <v>0.46297448406307695</v>
      </c>
      <c r="K3090" s="464">
        <v>4162446288.9720855</v>
      </c>
      <c r="L3090" s="464">
        <v>0</v>
      </c>
      <c r="M3090" s="464">
        <v>195197828766.4989</v>
      </c>
      <c r="N3090" s="464">
        <v>231036659023.35413</v>
      </c>
      <c r="O3090" s="464">
        <v>36426.064358144809</v>
      </c>
      <c r="P3090" s="461">
        <v>1439718.2659794632</v>
      </c>
      <c r="Q3090" s="461">
        <v>973060.76852280949</v>
      </c>
      <c r="R3090" s="464">
        <v>892949737092.99805</v>
      </c>
      <c r="S3090" s="462">
        <v>0.54379685141861878</v>
      </c>
      <c r="T3090" s="462">
        <v>0.4448095206070084</v>
      </c>
      <c r="U3090" s="461">
        <v>16.590056755683829</v>
      </c>
      <c r="V3090" s="464">
        <v>7296572391799.1963</v>
      </c>
      <c r="W3090" s="460">
        <v>2304.5121313690884</v>
      </c>
      <c r="X3090" s="463">
        <v>4.3599923660168315E-2</v>
      </c>
      <c r="Y3090" s="476">
        <v>2.0000000000000001E-4</v>
      </c>
    </row>
    <row r="3091" spans="1:25" x14ac:dyDescent="0.2">
      <c r="A3091" s="475">
        <f t="shared" si="48"/>
        <v>3087</v>
      </c>
      <c r="B3091" s="462">
        <v>0.54368533571590727</v>
      </c>
      <c r="C3091" s="461">
        <v>2935.0617214857848</v>
      </c>
      <c r="D3091" s="462">
        <v>0.70326067572771744</v>
      </c>
      <c r="E3091" s="462">
        <v>0.36509806966919855</v>
      </c>
      <c r="F3091" s="516">
        <v>2024.72</v>
      </c>
      <c r="G3091" s="464">
        <v>287657135366.91687</v>
      </c>
      <c r="H3091" s="461">
        <v>16515826.711053289</v>
      </c>
      <c r="I3091" s="464">
        <v>532270996562.03534</v>
      </c>
      <c r="J3091" s="462">
        <v>0.42254132886606888</v>
      </c>
      <c r="K3091" s="464">
        <v>12018291786.034142</v>
      </c>
      <c r="L3091" s="464">
        <v>693797434.55160367</v>
      </c>
      <c r="M3091" s="464">
        <v>210160444278.82639</v>
      </c>
      <c r="N3091" s="464">
        <v>55659204807.746552</v>
      </c>
      <c r="O3091" s="464">
        <v>21049.302492420742</v>
      </c>
      <c r="P3091" s="461">
        <v>332751.87136484566</v>
      </c>
      <c r="Q3091" s="461">
        <v>195637.88782680756</v>
      </c>
      <c r="R3091" s="464">
        <v>1084502056498.5703</v>
      </c>
      <c r="S3091" s="462">
        <v>0.58219167494076185</v>
      </c>
      <c r="T3091" s="462">
        <v>0.4255260819515172</v>
      </c>
      <c r="U3091" s="461">
        <v>16.701583564618165</v>
      </c>
      <c r="V3091" s="464">
        <v>8534185367496.3418</v>
      </c>
      <c r="W3091" s="460">
        <v>2692.4474704783433</v>
      </c>
      <c r="X3091" s="463">
        <v>4.3306314446586433E-2</v>
      </c>
      <c r="Y3091" s="476">
        <v>2.0000000000000001E-4</v>
      </c>
    </row>
    <row r="3092" spans="1:25" x14ac:dyDescent="0.2">
      <c r="A3092" s="475">
        <f t="shared" si="48"/>
        <v>3088</v>
      </c>
      <c r="B3092" s="462">
        <v>0.62154860300527726</v>
      </c>
      <c r="C3092" s="461">
        <v>1500</v>
      </c>
      <c r="D3092" s="462">
        <v>0.5190262699505509</v>
      </c>
      <c r="E3092" s="462">
        <v>0.52107092066164329</v>
      </c>
      <c r="F3092" s="516">
        <v>2026.58</v>
      </c>
      <c r="G3092" s="464">
        <v>117157552280.89928</v>
      </c>
      <c r="H3092" s="461">
        <v>10589200.346210221</v>
      </c>
      <c r="I3092" s="464">
        <v>361835850561.65521</v>
      </c>
      <c r="J3092" s="462">
        <v>0.43479409114157497</v>
      </c>
      <c r="K3092" s="464">
        <v>49970703531.868378</v>
      </c>
      <c r="L3092" s="464">
        <v>131898511943.6628</v>
      </c>
      <c r="M3092" s="464">
        <v>15147912576.122265</v>
      </c>
      <c r="N3092" s="464">
        <v>230876159202.05527</v>
      </c>
      <c r="O3092" s="464">
        <v>13651.614940348205</v>
      </c>
      <c r="P3092" s="461">
        <v>1247651.8611468275</v>
      </c>
      <c r="Q3092" s="461">
        <v>838818.19079190562</v>
      </c>
      <c r="R3092" s="464">
        <v>893727091716.80444</v>
      </c>
      <c r="S3092" s="462">
        <v>0.48456569701631841</v>
      </c>
      <c r="T3092" s="462">
        <v>0.33961748924585183</v>
      </c>
      <c r="U3092" s="461">
        <v>15.098403617352707</v>
      </c>
      <c r="V3092" s="464">
        <v>5283662475101.2949</v>
      </c>
      <c r="W3092" s="460">
        <v>1668.1903892551493</v>
      </c>
      <c r="X3092" s="463">
        <v>4.6174861549462605E-2</v>
      </c>
      <c r="Y3092" s="476">
        <v>2.0000000000000001E-4</v>
      </c>
    </row>
    <row r="3093" spans="1:25" x14ac:dyDescent="0.2">
      <c r="A3093" s="475">
        <f t="shared" si="48"/>
        <v>3089</v>
      </c>
      <c r="B3093" s="462">
        <v>0.52791910792885088</v>
      </c>
      <c r="C3093" s="461">
        <v>1537.4533568663401</v>
      </c>
      <c r="D3093" s="462">
        <v>0.93936953026703629</v>
      </c>
      <c r="E3093" s="462">
        <v>0.22052652058388003</v>
      </c>
      <c r="F3093" s="516">
        <v>2024.87</v>
      </c>
      <c r="G3093" s="464">
        <v>380066955964.22632</v>
      </c>
      <c r="H3093" s="461">
        <v>29155595.607669823</v>
      </c>
      <c r="I3093" s="464">
        <v>664846827884.36108</v>
      </c>
      <c r="J3093" s="462">
        <v>0.31313562444719589</v>
      </c>
      <c r="K3093" s="464">
        <v>25471524109.920338</v>
      </c>
      <c r="L3093" s="464">
        <v>2201905772.9538546</v>
      </c>
      <c r="M3093" s="464">
        <v>262913321415.67041</v>
      </c>
      <c r="N3093" s="464">
        <v>74253119055.905975</v>
      </c>
      <c r="O3093" s="464">
        <v>21651.590228155466</v>
      </c>
      <c r="P3093" s="461">
        <v>453079.18586082151</v>
      </c>
      <c r="Q3093" s="461">
        <v>282536.17152483517</v>
      </c>
      <c r="R3093" s="464">
        <v>1374873064879.4856</v>
      </c>
      <c r="S3093" s="462">
        <v>0.52709259665435104</v>
      </c>
      <c r="T3093" s="462">
        <v>0.36981543884077045</v>
      </c>
      <c r="U3093" s="461">
        <v>17.408819286563599</v>
      </c>
      <c r="V3093" s="464">
        <v>9755822119895.9492</v>
      </c>
      <c r="W3093" s="460">
        <v>3079.2487940263582</v>
      </c>
      <c r="X3093" s="463">
        <v>4.1744503523248766E-2</v>
      </c>
      <c r="Y3093" s="476">
        <v>2.0000000000000001E-4</v>
      </c>
    </row>
    <row r="3094" spans="1:25" x14ac:dyDescent="0.2">
      <c r="A3094" s="475">
        <f t="shared" si="48"/>
        <v>3090</v>
      </c>
      <c r="B3094" s="462">
        <v>0.51500246156500662</v>
      </c>
      <c r="C3094" s="461">
        <v>6830.157623811052</v>
      </c>
      <c r="D3094" s="462">
        <v>0.6177989847327402</v>
      </c>
      <c r="E3094" s="462">
        <v>0.48841689081468653</v>
      </c>
      <c r="F3094" s="516">
        <v>2025.64</v>
      </c>
      <c r="G3094" s="464">
        <v>111077866343.29102</v>
      </c>
      <c r="H3094" s="461">
        <v>12766749.165189829</v>
      </c>
      <c r="I3094" s="464">
        <v>407245297063.49072</v>
      </c>
      <c r="J3094" s="462">
        <v>0.34341070574477806</v>
      </c>
      <c r="K3094" s="464">
        <v>30708196935.115967</v>
      </c>
      <c r="L3094" s="464">
        <v>45974790972.474319</v>
      </c>
      <c r="M3094" s="464">
        <v>93131343960.143341</v>
      </c>
      <c r="N3094" s="464">
        <v>38647420893.194328</v>
      </c>
      <c r="O3094" s="464">
        <v>34558.646566812793</v>
      </c>
      <c r="P3094" s="461">
        <v>236395.93751062441</v>
      </c>
      <c r="Q3094" s="461">
        <v>125059.55573132253</v>
      </c>
      <c r="R3094" s="464">
        <v>767576740136.59058</v>
      </c>
      <c r="S3094" s="462">
        <v>0.5138202099570689</v>
      </c>
      <c r="T3094" s="462">
        <v>0.31722847836199003</v>
      </c>
      <c r="U3094" s="461">
        <v>15.568566998291642</v>
      </c>
      <c r="V3094" s="464">
        <v>4228274757711.3765</v>
      </c>
      <c r="W3094" s="460">
        <v>1334.9304956839317</v>
      </c>
      <c r="X3094" s="463">
        <v>4.6584499839865318E-2</v>
      </c>
      <c r="Y3094" s="476">
        <v>2.0000000000000001E-4</v>
      </c>
    </row>
    <row r="3095" spans="1:25" x14ac:dyDescent="0.2">
      <c r="A3095" s="475">
        <f t="shared" si="48"/>
        <v>3091</v>
      </c>
      <c r="B3095" s="462">
        <v>0.63905183401857535</v>
      </c>
      <c r="C3095" s="461">
        <v>2450.7563517236867</v>
      </c>
      <c r="D3095" s="462">
        <v>0.66901441088688263</v>
      </c>
      <c r="E3095" s="462">
        <v>0.38992353198600938</v>
      </c>
      <c r="F3095" s="516">
        <v>2026.41</v>
      </c>
      <c r="G3095" s="464">
        <v>126485899715.36771</v>
      </c>
      <c r="H3095" s="461">
        <v>15866712.454339862</v>
      </c>
      <c r="I3095" s="464">
        <v>475161697854.16852</v>
      </c>
      <c r="J3095" s="462">
        <v>0.49530126529553653</v>
      </c>
      <c r="K3095" s="464">
        <v>27466547386.49057</v>
      </c>
      <c r="L3095" s="464">
        <v>30989155760.911114</v>
      </c>
      <c r="M3095" s="464">
        <v>53269871004.807716</v>
      </c>
      <c r="N3095" s="464">
        <v>30758439623.030949</v>
      </c>
      <c r="O3095" s="464">
        <v>26721.364825012537</v>
      </c>
      <c r="P3095" s="461">
        <v>258064.20076888887</v>
      </c>
      <c r="Q3095" s="461">
        <v>140026.14319759895</v>
      </c>
      <c r="R3095" s="464">
        <v>761347445567.46326</v>
      </c>
      <c r="S3095" s="462">
        <v>0.56960651976461729</v>
      </c>
      <c r="T3095" s="462">
        <v>0.4056222849063843</v>
      </c>
      <c r="U3095" s="461">
        <v>15.375035256085907</v>
      </c>
      <c r="V3095" s="464">
        <v>5306214521623.166</v>
      </c>
      <c r="W3095" s="460">
        <v>1672.8185772245095</v>
      </c>
      <c r="X3095" s="463">
        <v>4.664503748259248E-2</v>
      </c>
      <c r="Y3095" s="476">
        <v>2.0000000000000001E-4</v>
      </c>
    </row>
    <row r="3096" spans="1:25" x14ac:dyDescent="0.2">
      <c r="A3096" s="475">
        <f t="shared" si="48"/>
        <v>3092</v>
      </c>
      <c r="B3096" s="462">
        <v>0.2558041914609076</v>
      </c>
      <c r="C3096" s="461">
        <v>1741.1921204756941</v>
      </c>
      <c r="D3096" s="462">
        <v>0.25659492083632313</v>
      </c>
      <c r="E3096" s="462">
        <v>0.4475409203902237</v>
      </c>
      <c r="F3096" s="516">
        <v>2024.86</v>
      </c>
      <c r="G3096" s="464">
        <v>119096938382.92656</v>
      </c>
      <c r="H3096" s="461">
        <v>4124150.7110047988</v>
      </c>
      <c r="I3096" s="464">
        <v>208144260144.16043</v>
      </c>
      <c r="J3096" s="462">
        <v>0.2558041914609076</v>
      </c>
      <c r="K3096" s="464">
        <v>5551996004.5954456</v>
      </c>
      <c r="L3096" s="464">
        <v>0</v>
      </c>
      <c r="M3096" s="464">
        <v>128627422979.91527</v>
      </c>
      <c r="N3096" s="464">
        <v>131133728364.6163</v>
      </c>
      <c r="O3096" s="464">
        <v>30483.718565519877</v>
      </c>
      <c r="P3096" s="461">
        <v>798229.65334159986</v>
      </c>
      <c r="Q3096" s="461">
        <v>499009.79376640904</v>
      </c>
      <c r="R3096" s="464">
        <v>638729269232.98853</v>
      </c>
      <c r="S3096" s="462">
        <v>0.49783837207877274</v>
      </c>
      <c r="T3096" s="462">
        <v>0.25230566333256788</v>
      </c>
      <c r="U3096" s="461">
        <v>17.38280654396954</v>
      </c>
      <c r="V3096" s="464">
        <v>3096897231509.3779</v>
      </c>
      <c r="W3096" s="460">
        <v>976.69871513029796</v>
      </c>
      <c r="X3096" s="463">
        <v>4.1912779971697539E-2</v>
      </c>
      <c r="Y3096" s="476">
        <v>2.0000000000000001E-4</v>
      </c>
    </row>
    <row r="3097" spans="1:25" x14ac:dyDescent="0.2">
      <c r="A3097" s="475">
        <f t="shared" si="48"/>
        <v>3093</v>
      </c>
      <c r="B3097" s="462">
        <v>0.42715802696329203</v>
      </c>
      <c r="C3097" s="461">
        <v>4091.6986619306003</v>
      </c>
      <c r="D3097" s="462">
        <v>0.77158803276693799</v>
      </c>
      <c r="E3097" s="462">
        <v>0.20474257429886347</v>
      </c>
      <c r="F3097" s="516">
        <v>2025.6</v>
      </c>
      <c r="G3097" s="464">
        <v>120669366916.46414</v>
      </c>
      <c r="H3097" s="461">
        <v>18965746.247186571</v>
      </c>
      <c r="I3097" s="464">
        <v>482192897636.75049</v>
      </c>
      <c r="J3097" s="462">
        <v>0.31189976010624121</v>
      </c>
      <c r="K3097" s="464">
        <v>39204825344.00589</v>
      </c>
      <c r="L3097" s="464">
        <v>113241926108.74779</v>
      </c>
      <c r="M3097" s="464">
        <v>60993726070.411842</v>
      </c>
      <c r="N3097" s="464">
        <v>60201287825.629066</v>
      </c>
      <c r="O3097" s="464">
        <v>24679.169651741551</v>
      </c>
      <c r="P3097" s="461">
        <v>371904.44984090427</v>
      </c>
      <c r="Q3097" s="461">
        <v>224004.33531749819</v>
      </c>
      <c r="R3097" s="464">
        <v>870696151713.50989</v>
      </c>
      <c r="S3097" s="462">
        <v>0.46971078012908279</v>
      </c>
      <c r="T3097" s="462">
        <v>0.27483533168609126</v>
      </c>
      <c r="U3097" s="461">
        <v>15.840876183009348</v>
      </c>
      <c r="V3097" s="464">
        <v>4251801888540.4336</v>
      </c>
      <c r="W3097" s="460">
        <v>1340.1008550349682</v>
      </c>
      <c r="X3097" s="463">
        <v>4.5222994828943958E-2</v>
      </c>
      <c r="Y3097" s="476">
        <v>2.0000000000000001E-4</v>
      </c>
    </row>
    <row r="3098" spans="1:25" x14ac:dyDescent="0.2">
      <c r="A3098" s="475">
        <f t="shared" si="48"/>
        <v>3094</v>
      </c>
      <c r="B3098" s="462">
        <v>0.58040313420712308</v>
      </c>
      <c r="C3098" s="461">
        <v>5829.5057191622209</v>
      </c>
      <c r="D3098" s="462">
        <v>0.8125046596858938</v>
      </c>
      <c r="E3098" s="462">
        <v>0.51901131283303725</v>
      </c>
      <c r="F3098" s="516">
        <v>2024.33</v>
      </c>
      <c r="G3098" s="464">
        <v>181671658357.8251</v>
      </c>
      <c r="H3098" s="461">
        <v>20006458.065376382</v>
      </c>
      <c r="I3098" s="464">
        <v>445049099579.65942</v>
      </c>
      <c r="J3098" s="462">
        <v>0.20402721239623567</v>
      </c>
      <c r="K3098" s="464">
        <v>17034492016.102089</v>
      </c>
      <c r="L3098" s="464">
        <v>5591539253.5612793</v>
      </c>
      <c r="M3098" s="464">
        <v>213083223680.39523</v>
      </c>
      <c r="N3098" s="464">
        <v>33993650385.967224</v>
      </c>
      <c r="O3098" s="464">
        <v>23225.705590794871</v>
      </c>
      <c r="P3098" s="461">
        <v>241395.30579217846</v>
      </c>
      <c r="Q3098" s="461">
        <v>124847.66724814227</v>
      </c>
      <c r="R3098" s="464">
        <v>1014772046705.0701</v>
      </c>
      <c r="S3098" s="462">
        <v>0.5117982293374278</v>
      </c>
      <c r="T3098" s="462">
        <v>0.24260711162495077</v>
      </c>
      <c r="U3098" s="461">
        <v>17.354018152877192</v>
      </c>
      <c r="V3098" s="464">
        <v>4684442659699.7637</v>
      </c>
      <c r="W3098" s="460">
        <v>1478.7797717526537</v>
      </c>
      <c r="X3098" s="463">
        <v>4.1880610456234577E-2</v>
      </c>
      <c r="Y3098" s="476">
        <v>2.0000000000000001E-4</v>
      </c>
    </row>
    <row r="3099" spans="1:25" x14ac:dyDescent="0.2">
      <c r="A3099" s="475">
        <f t="shared" si="48"/>
        <v>3095</v>
      </c>
      <c r="B3099" s="462">
        <v>0.604078119129839</v>
      </c>
      <c r="C3099" s="461">
        <v>5181.023833735173</v>
      </c>
      <c r="D3099" s="462">
        <v>0.59437356167823374</v>
      </c>
      <c r="E3099" s="462">
        <v>0.19545206313573349</v>
      </c>
      <c r="F3099" s="516">
        <v>2024.66</v>
      </c>
      <c r="G3099" s="464">
        <v>333069225642.7337</v>
      </c>
      <c r="H3099" s="461">
        <v>12119789.973605219</v>
      </c>
      <c r="I3099" s="464">
        <v>311990149596.79846</v>
      </c>
      <c r="J3099" s="462">
        <v>0.28582103689257665</v>
      </c>
      <c r="K3099" s="464">
        <v>8707552004.4441395</v>
      </c>
      <c r="L3099" s="464">
        <v>0</v>
      </c>
      <c r="M3099" s="464">
        <v>189691500844.19193</v>
      </c>
      <c r="N3099" s="464">
        <v>86230254925.849426</v>
      </c>
      <c r="O3099" s="464">
        <v>25756.583938870106</v>
      </c>
      <c r="P3099" s="461">
        <v>503901.57221989054</v>
      </c>
      <c r="Q3099" s="461">
        <v>333543.89274931815</v>
      </c>
      <c r="R3099" s="464">
        <v>836692219143.17773</v>
      </c>
      <c r="S3099" s="462">
        <v>0.54874790964068532</v>
      </c>
      <c r="T3099" s="462">
        <v>0.497040998614865</v>
      </c>
      <c r="U3099" s="461">
        <v>17.77285680310629</v>
      </c>
      <c r="V3099" s="464">
        <v>8035522613621.2773</v>
      </c>
      <c r="W3099" s="460">
        <v>2532.0518433337725</v>
      </c>
      <c r="X3099" s="463">
        <v>4.1569604747849327E-2</v>
      </c>
      <c r="Y3099" s="476">
        <v>2.0000000000000001E-4</v>
      </c>
    </row>
    <row r="3100" spans="1:25" x14ac:dyDescent="0.2">
      <c r="A3100" s="475">
        <f t="shared" si="48"/>
        <v>3096</v>
      </c>
      <c r="B3100" s="462">
        <v>0.37285079126981091</v>
      </c>
      <c r="C3100" s="461">
        <v>1592.1353731315671</v>
      </c>
      <c r="D3100" s="462">
        <v>0.51678103831193223</v>
      </c>
      <c r="E3100" s="462">
        <v>0.53041110397842939</v>
      </c>
      <c r="F3100" s="516">
        <v>2024.58</v>
      </c>
      <c r="G3100" s="464">
        <v>140984269638.62979</v>
      </c>
      <c r="H3100" s="461">
        <v>10398184.922629928</v>
      </c>
      <c r="I3100" s="464">
        <v>370793355204.55597</v>
      </c>
      <c r="J3100" s="462">
        <v>0.37285079126981091</v>
      </c>
      <c r="K3100" s="464">
        <v>17104265176.750257</v>
      </c>
      <c r="L3100" s="464">
        <v>516092773.34319568</v>
      </c>
      <c r="M3100" s="464">
        <v>186641586453.20853</v>
      </c>
      <c r="N3100" s="464">
        <v>11586294238.357487</v>
      </c>
      <c r="O3100" s="464">
        <v>34081.755385268749</v>
      </c>
      <c r="P3100" s="461">
        <v>144595.15624999968</v>
      </c>
      <c r="Q3100" s="461">
        <v>49670.718749999825</v>
      </c>
      <c r="R3100" s="464">
        <v>806415901057.41809</v>
      </c>
      <c r="S3100" s="462">
        <v>0.58664222718709513</v>
      </c>
      <c r="T3100" s="462">
        <v>0.30029933527777891</v>
      </c>
      <c r="U3100" s="461">
        <v>16.411211581479428</v>
      </c>
      <c r="V3100" s="464">
        <v>4442953378516.3594</v>
      </c>
      <c r="W3100" s="460">
        <v>1402.5054805314767</v>
      </c>
      <c r="X3100" s="463">
        <v>4.3783908580553831E-2</v>
      </c>
      <c r="Y3100" s="476">
        <v>2.0000000000000001E-4</v>
      </c>
    </row>
    <row r="3101" spans="1:25" x14ac:dyDescent="0.2">
      <c r="A3101" s="475">
        <f t="shared" si="48"/>
        <v>3097</v>
      </c>
      <c r="B3101" s="462">
        <v>0.50941519948435809</v>
      </c>
      <c r="C3101" s="461">
        <v>3453.5908556731997</v>
      </c>
      <c r="D3101" s="462">
        <v>0.64725915646366894</v>
      </c>
      <c r="E3101" s="462">
        <v>0.44158471840622926</v>
      </c>
      <c r="F3101" s="516">
        <v>2025.9</v>
      </c>
      <c r="G3101" s="464">
        <v>136393735275.35582</v>
      </c>
      <c r="H3101" s="461">
        <v>14435480.491853436</v>
      </c>
      <c r="I3101" s="464">
        <v>343554927928.62421</v>
      </c>
      <c r="J3101" s="462">
        <v>0.2071800626189455</v>
      </c>
      <c r="K3101" s="464">
        <v>22216595313.545338</v>
      </c>
      <c r="L3101" s="464">
        <v>53327443511.906776</v>
      </c>
      <c r="M3101" s="464">
        <v>75586297812.163834</v>
      </c>
      <c r="N3101" s="464">
        <v>33098879973.122406</v>
      </c>
      <c r="O3101" s="464">
        <v>45000</v>
      </c>
      <c r="P3101" s="461">
        <v>227065.24804658481</v>
      </c>
      <c r="Q3101" s="461">
        <v>117619.77606141876</v>
      </c>
      <c r="R3101" s="464">
        <v>668261933971.76733</v>
      </c>
      <c r="S3101" s="462">
        <v>0.45046405702118891</v>
      </c>
      <c r="T3101" s="462">
        <v>0.24650860675280176</v>
      </c>
      <c r="U3101" s="461">
        <v>17.849420593705691</v>
      </c>
      <c r="V3101" s="464">
        <v>3253633273551.4775</v>
      </c>
      <c r="W3101" s="460">
        <v>1025.4595492538583</v>
      </c>
      <c r="X3101" s="463">
        <v>4.0373835003602705E-2</v>
      </c>
      <c r="Y3101" s="476">
        <v>2.0000000000000001E-4</v>
      </c>
    </row>
    <row r="3102" spans="1:25" x14ac:dyDescent="0.2">
      <c r="A3102" s="475">
        <f t="shared" si="48"/>
        <v>3098</v>
      </c>
      <c r="B3102" s="462">
        <v>0.44279924279242427</v>
      </c>
      <c r="C3102" s="461">
        <v>3011.0489861968736</v>
      </c>
      <c r="D3102" s="462">
        <v>0.83362661770598634</v>
      </c>
      <c r="E3102" s="462">
        <v>0.37674718063798063</v>
      </c>
      <c r="F3102" s="516">
        <v>2024.14</v>
      </c>
      <c r="G3102" s="464">
        <v>316688407357.35962</v>
      </c>
      <c r="H3102" s="461">
        <v>22758710.018323369</v>
      </c>
      <c r="I3102" s="464">
        <v>531207984988.70862</v>
      </c>
      <c r="J3102" s="462">
        <v>0.31144958442769366</v>
      </c>
      <c r="K3102" s="464">
        <v>13932279232.227858</v>
      </c>
      <c r="L3102" s="464">
        <v>0</v>
      </c>
      <c r="M3102" s="464">
        <v>273631826675.96063</v>
      </c>
      <c r="N3102" s="464">
        <v>20475221856.476353</v>
      </c>
      <c r="O3102" s="464">
        <v>29491.976818476895</v>
      </c>
      <c r="P3102" s="461">
        <v>179198.34806327443</v>
      </c>
      <c r="Q3102" s="461">
        <v>80263.554039075025</v>
      </c>
      <c r="R3102" s="464">
        <v>1219290975162.5581</v>
      </c>
      <c r="S3102" s="462">
        <v>0.5719153757231662</v>
      </c>
      <c r="T3102" s="462">
        <v>0.36427230853882342</v>
      </c>
      <c r="U3102" s="461">
        <v>17.249878063512941</v>
      </c>
      <c r="V3102" s="464">
        <v>8380032231666.4453</v>
      </c>
      <c r="W3102" s="460">
        <v>2643.2189199714639</v>
      </c>
      <c r="X3102" s="463">
        <v>4.2524776731540724E-2</v>
      </c>
      <c r="Y3102" s="476">
        <v>2.0000000000000001E-4</v>
      </c>
    </row>
    <row r="3103" spans="1:25" x14ac:dyDescent="0.2">
      <c r="A3103" s="475">
        <f t="shared" si="48"/>
        <v>3099</v>
      </c>
      <c r="B3103" s="462">
        <v>0.50724379197790936</v>
      </c>
      <c r="C3103" s="461">
        <v>3368.6622979780923</v>
      </c>
      <c r="D3103" s="462">
        <v>0.78199630528428554</v>
      </c>
      <c r="E3103" s="462">
        <v>0.55013791075941398</v>
      </c>
      <c r="F3103" s="516">
        <v>2025.88</v>
      </c>
      <c r="G3103" s="464">
        <v>355206726226.98718</v>
      </c>
      <c r="H3103" s="461">
        <v>19712508.724114541</v>
      </c>
      <c r="I3103" s="464">
        <v>502956601042.07715</v>
      </c>
      <c r="J3103" s="462">
        <v>0.39169189453836517</v>
      </c>
      <c r="K3103" s="464">
        <v>17481099534.0341</v>
      </c>
      <c r="L3103" s="464">
        <v>16139118365.124655</v>
      </c>
      <c r="M3103" s="464">
        <v>168366709394.94083</v>
      </c>
      <c r="N3103" s="464">
        <v>49897707434.292671</v>
      </c>
      <c r="O3103" s="464">
        <v>35716.173519314136</v>
      </c>
      <c r="P3103" s="461">
        <v>355919.45228156639</v>
      </c>
      <c r="Q3103" s="461">
        <v>211423.52600926725</v>
      </c>
      <c r="R3103" s="464">
        <v>1108775121564.0608</v>
      </c>
      <c r="S3103" s="462">
        <v>0.57859472013848379</v>
      </c>
      <c r="T3103" s="462">
        <v>0.44979996872078354</v>
      </c>
      <c r="U3103" s="461">
        <v>17.252066282751841</v>
      </c>
      <c r="V3103" s="464">
        <v>9421334249507.7539</v>
      </c>
      <c r="W3103" s="460">
        <v>2973.8197016823806</v>
      </c>
      <c r="X3103" s="463">
        <v>4.2481993667635304E-2</v>
      </c>
      <c r="Y3103" s="476">
        <v>2.0000000000000001E-4</v>
      </c>
    </row>
    <row r="3104" spans="1:25" x14ac:dyDescent="0.2">
      <c r="A3104" s="475">
        <f t="shared" si="48"/>
        <v>3100</v>
      </c>
      <c r="B3104" s="462">
        <v>0.36363533134581827</v>
      </c>
      <c r="C3104" s="461">
        <v>3867.4352869076238</v>
      </c>
      <c r="D3104" s="462">
        <v>1.0606851320158988</v>
      </c>
      <c r="E3104" s="462">
        <v>0.41412130980888257</v>
      </c>
      <c r="F3104" s="516">
        <v>2026.14</v>
      </c>
      <c r="G3104" s="464">
        <v>104978047350.64006</v>
      </c>
      <c r="H3104" s="461">
        <v>32382555.49776968</v>
      </c>
      <c r="I3104" s="464">
        <v>705773223268.32788</v>
      </c>
      <c r="J3104" s="462">
        <v>0.36363533134581827</v>
      </c>
      <c r="K3104" s="464">
        <v>35452018801.675964</v>
      </c>
      <c r="L3104" s="464">
        <v>59505215013.791794</v>
      </c>
      <c r="M3104" s="464">
        <v>46582665415.352646</v>
      </c>
      <c r="N3104" s="464">
        <v>16687504933.219845</v>
      </c>
      <c r="O3104" s="464">
        <v>35106.015543747228</v>
      </c>
      <c r="P3104" s="461">
        <v>155134.03653230035</v>
      </c>
      <c r="Q3104" s="461">
        <v>74698.209806158338</v>
      </c>
      <c r="R3104" s="464">
        <v>963533125354.68298</v>
      </c>
      <c r="S3104" s="462">
        <v>0.45832658509767604</v>
      </c>
      <c r="T3104" s="462">
        <v>0.3290903666356686</v>
      </c>
      <c r="U3104" s="461">
        <v>14.825145406364696</v>
      </c>
      <c r="V3104" s="464">
        <v>5152701271196.2314</v>
      </c>
      <c r="W3104" s="460">
        <v>1626.9562380958916</v>
      </c>
      <c r="X3104" s="463">
        <v>4.9883511740255418E-2</v>
      </c>
      <c r="Y3104" s="476">
        <v>2.0000000000000001E-4</v>
      </c>
    </row>
    <row r="3105" spans="1:25" x14ac:dyDescent="0.2">
      <c r="A3105" s="475">
        <f t="shared" si="48"/>
        <v>3101</v>
      </c>
      <c r="B3105" s="462">
        <v>0.51196766868163979</v>
      </c>
      <c r="C3105" s="461">
        <v>3508.9552052661952</v>
      </c>
      <c r="D3105" s="462">
        <v>0.80732243101114631</v>
      </c>
      <c r="E3105" s="462">
        <v>0.45746591050165375</v>
      </c>
      <c r="F3105" s="516">
        <v>2024.38</v>
      </c>
      <c r="G3105" s="464">
        <v>249480561629.61557</v>
      </c>
      <c r="H3105" s="461">
        <v>20582632.174585648</v>
      </c>
      <c r="I3105" s="464">
        <v>511479107439.70831</v>
      </c>
      <c r="J3105" s="462">
        <v>0.26255665697822894</v>
      </c>
      <c r="K3105" s="464">
        <v>14916562823.779211</v>
      </c>
      <c r="L3105" s="464">
        <v>0</v>
      </c>
      <c r="M3105" s="464">
        <v>189100726439.52182</v>
      </c>
      <c r="N3105" s="464">
        <v>40801169922.95285</v>
      </c>
      <c r="O3105" s="464">
        <v>30970.035249023353</v>
      </c>
      <c r="P3105" s="461">
        <v>263310.92859892716</v>
      </c>
      <c r="Q3105" s="461">
        <v>141014.52970668109</v>
      </c>
      <c r="R3105" s="464">
        <v>1051598637887.1803</v>
      </c>
      <c r="S3105" s="462">
        <v>0.51504948731843514</v>
      </c>
      <c r="T3105" s="462">
        <v>0.33366028771220974</v>
      </c>
      <c r="U3105" s="461">
        <v>17.192228516557726</v>
      </c>
      <c r="V3105" s="464">
        <v>6606732433830.043</v>
      </c>
      <c r="W3105" s="460">
        <v>2080.2115278255164</v>
      </c>
      <c r="X3105" s="463">
        <v>4.2732418066519728E-2</v>
      </c>
      <c r="Y3105" s="476">
        <v>2.0000000000000001E-4</v>
      </c>
    </row>
    <row r="3106" spans="1:25" x14ac:dyDescent="0.2">
      <c r="A3106" s="475">
        <f t="shared" si="48"/>
        <v>3102</v>
      </c>
      <c r="B3106" s="462">
        <v>0.32873295155380744</v>
      </c>
      <c r="C3106" s="461">
        <v>1500</v>
      </c>
      <c r="D3106" s="462">
        <v>0.61062756106019589</v>
      </c>
      <c r="E3106" s="462">
        <v>0.66045849572573556</v>
      </c>
      <c r="F3106" s="516">
        <v>2023.81</v>
      </c>
      <c r="G3106" s="464">
        <v>348573940463.60089</v>
      </c>
      <c r="H3106" s="461">
        <v>13911466.856266288</v>
      </c>
      <c r="I3106" s="464">
        <v>422055025262.17999</v>
      </c>
      <c r="J3106" s="462">
        <v>0.32873295155380744</v>
      </c>
      <c r="K3106" s="464">
        <v>10785546760.052004</v>
      </c>
      <c r="L3106" s="464">
        <v>0</v>
      </c>
      <c r="M3106" s="464">
        <v>382346628085.9386</v>
      </c>
      <c r="N3106" s="464">
        <v>60949414390.157372</v>
      </c>
      <c r="O3106" s="464">
        <v>28952.878463088346</v>
      </c>
      <c r="P3106" s="461">
        <v>413250.92199472146</v>
      </c>
      <c r="Q3106" s="461">
        <v>260783.84975429432</v>
      </c>
      <c r="R3106" s="464">
        <v>1206188518163.7925</v>
      </c>
      <c r="S3106" s="462">
        <v>0.60256064525817665</v>
      </c>
      <c r="T3106" s="462">
        <v>0.36981088480928931</v>
      </c>
      <c r="U3106" s="461">
        <v>17.651392415430095</v>
      </c>
      <c r="V3106" s="464">
        <v>8617177771525.8125</v>
      </c>
      <c r="W3106" s="460">
        <v>2717.5094545777533</v>
      </c>
      <c r="X3106" s="463">
        <v>4.1482627285697855E-2</v>
      </c>
      <c r="Y3106" s="476">
        <v>2.0000000000000001E-4</v>
      </c>
    </row>
    <row r="3107" spans="1:25" x14ac:dyDescent="0.2">
      <c r="A3107" s="475">
        <f t="shared" si="48"/>
        <v>3103</v>
      </c>
      <c r="B3107" s="462">
        <v>0.40108530188668234</v>
      </c>
      <c r="C3107" s="461">
        <v>7026.0399757685354</v>
      </c>
      <c r="D3107" s="462">
        <v>0.78212900243966399</v>
      </c>
      <c r="E3107" s="462">
        <v>0.32216358860289473</v>
      </c>
      <c r="F3107" s="516">
        <v>2024.09</v>
      </c>
      <c r="G3107" s="464">
        <v>331108671880.05316</v>
      </c>
      <c r="H3107" s="461">
        <v>18239155.831219394</v>
      </c>
      <c r="I3107" s="464">
        <v>474700935885.67035</v>
      </c>
      <c r="J3107" s="462">
        <v>0.38012155825561222</v>
      </c>
      <c r="K3107" s="464">
        <v>24057186707.949089</v>
      </c>
      <c r="L3107" s="464">
        <v>0</v>
      </c>
      <c r="M3107" s="464">
        <v>315291577901.40784</v>
      </c>
      <c r="N3107" s="464">
        <v>39790940030.332909</v>
      </c>
      <c r="O3107" s="464">
        <v>29344.341122366484</v>
      </c>
      <c r="P3107" s="461">
        <v>299538.16907401755</v>
      </c>
      <c r="Q3107" s="461">
        <v>168550.22610737989</v>
      </c>
      <c r="R3107" s="464">
        <v>1334125269287.0986</v>
      </c>
      <c r="S3107" s="462">
        <v>0.63030446738957469</v>
      </c>
      <c r="T3107" s="462">
        <v>0.35928225071501924</v>
      </c>
      <c r="U3107" s="461">
        <v>17.057302612224799</v>
      </c>
      <c r="V3107" s="464">
        <v>8936564954507.1074</v>
      </c>
      <c r="W3107" s="460">
        <v>2822.2770248578518</v>
      </c>
      <c r="X3107" s="463">
        <v>4.3054768070430662E-2</v>
      </c>
      <c r="Y3107" s="476">
        <v>2.0000000000000001E-4</v>
      </c>
    </row>
    <row r="3108" spans="1:25" x14ac:dyDescent="0.2">
      <c r="A3108" s="475">
        <f t="shared" si="48"/>
        <v>3104</v>
      </c>
      <c r="B3108" s="462">
        <v>0.67411498250339275</v>
      </c>
      <c r="C3108" s="461">
        <v>1500</v>
      </c>
      <c r="D3108" s="462">
        <v>0.20063395563292297</v>
      </c>
      <c r="E3108" s="462">
        <v>0.4862053584259326</v>
      </c>
      <c r="F3108" s="516">
        <v>2024.94</v>
      </c>
      <c r="G3108" s="464">
        <v>109740337070.79324</v>
      </c>
      <c r="H3108" s="461">
        <v>3381467.7359930114</v>
      </c>
      <c r="I3108" s="464">
        <v>169707490447.01245</v>
      </c>
      <c r="J3108" s="462">
        <v>0.54399375290017549</v>
      </c>
      <c r="K3108" s="464">
        <v>2721750191.2582011</v>
      </c>
      <c r="L3108" s="464">
        <v>0</v>
      </c>
      <c r="M3108" s="464">
        <v>132107304901.76315</v>
      </c>
      <c r="N3108" s="464">
        <v>153118182415.95987</v>
      </c>
      <c r="O3108" s="464">
        <v>30878.51443074298</v>
      </c>
      <c r="P3108" s="461">
        <v>893117.5372018218</v>
      </c>
      <c r="Q3108" s="461">
        <v>572778.40485265793</v>
      </c>
      <c r="R3108" s="464">
        <v>577467609853.60962</v>
      </c>
      <c r="S3108" s="462">
        <v>0.56895656220293589</v>
      </c>
      <c r="T3108" s="462">
        <v>0.37227644962225764</v>
      </c>
      <c r="U3108" s="461">
        <v>16.048102838601974</v>
      </c>
      <c r="V3108" s="464">
        <v>3934965308163.9146</v>
      </c>
      <c r="W3108" s="460">
        <v>1242.1473235802926</v>
      </c>
      <c r="X3108" s="463">
        <v>4.3874929285293275E-2</v>
      </c>
      <c r="Y3108" s="476">
        <v>2.0000000000000001E-4</v>
      </c>
    </row>
    <row r="3109" spans="1:25" x14ac:dyDescent="0.2">
      <c r="A3109" s="475">
        <f t="shared" si="48"/>
        <v>3105</v>
      </c>
      <c r="B3109" s="462">
        <v>0.55545355571540533</v>
      </c>
      <c r="C3109" s="461">
        <v>3386.8833515870028</v>
      </c>
      <c r="D3109" s="462">
        <v>0.78061563667881806</v>
      </c>
      <c r="E3109" s="462">
        <v>0.31894552287821415</v>
      </c>
      <c r="F3109" s="516">
        <v>2023.89</v>
      </c>
      <c r="G3109" s="464">
        <v>502024719504.92407</v>
      </c>
      <c r="H3109" s="461">
        <v>19517854.926088452</v>
      </c>
      <c r="I3109" s="464">
        <v>345135068721.34906</v>
      </c>
      <c r="J3109" s="462">
        <v>3.8230979038091251E-2</v>
      </c>
      <c r="K3109" s="464">
        <v>11242261951.407455</v>
      </c>
      <c r="L3109" s="464">
        <v>0</v>
      </c>
      <c r="M3109" s="464">
        <v>537570713964.8526</v>
      </c>
      <c r="N3109" s="464">
        <v>46712143713.0439</v>
      </c>
      <c r="O3109" s="464">
        <v>21989.015974823244</v>
      </c>
      <c r="P3109" s="461">
        <v>311834.14043335925</v>
      </c>
      <c r="Q3109" s="461">
        <v>177855.87090813828</v>
      </c>
      <c r="R3109" s="464">
        <v>1422930482897.1677</v>
      </c>
      <c r="S3109" s="462">
        <v>0.59577717538013275</v>
      </c>
      <c r="T3109" s="462">
        <v>0.33065715426422798</v>
      </c>
      <c r="U3109" s="461">
        <v>20.334898082673881</v>
      </c>
      <c r="V3109" s="464">
        <v>10323022657763.801</v>
      </c>
      <c r="W3109" s="460">
        <v>3254.7413976052362</v>
      </c>
      <c r="X3109" s="463">
        <v>3.6574871536749487E-2</v>
      </c>
      <c r="Y3109" s="476">
        <v>2.0000000000000001E-4</v>
      </c>
    </row>
    <row r="3110" spans="1:25" x14ac:dyDescent="0.2">
      <c r="A3110" s="475">
        <f t="shared" si="48"/>
        <v>3106</v>
      </c>
      <c r="B3110" s="462">
        <v>0.52813016993026607</v>
      </c>
      <c r="C3110" s="461">
        <v>9161.8009199072676</v>
      </c>
      <c r="D3110" s="462">
        <v>0.8094063070191857</v>
      </c>
      <c r="E3110" s="462">
        <v>0.63843003300860524</v>
      </c>
      <c r="F3110" s="516">
        <v>2025.19</v>
      </c>
      <c r="G3110" s="464">
        <v>89323879094.080597</v>
      </c>
      <c r="H3110" s="461">
        <v>19644340.245152254</v>
      </c>
      <c r="I3110" s="464">
        <v>441182905078.18762</v>
      </c>
      <c r="J3110" s="462">
        <v>0.27746187368336461</v>
      </c>
      <c r="K3110" s="464">
        <v>13726320707.476406</v>
      </c>
      <c r="L3110" s="464">
        <v>36906382980.448479</v>
      </c>
      <c r="M3110" s="464">
        <v>80134093709.422836</v>
      </c>
      <c r="N3110" s="464">
        <v>81666972286.125198</v>
      </c>
      <c r="O3110" s="464">
        <v>45000</v>
      </c>
      <c r="P3110" s="461">
        <v>523749.80387281335</v>
      </c>
      <c r="Q3110" s="461">
        <v>342318.98368305754</v>
      </c>
      <c r="R3110" s="464">
        <v>812093575854.37268</v>
      </c>
      <c r="S3110" s="462">
        <v>0.45375727853417874</v>
      </c>
      <c r="T3110" s="462">
        <v>0.26380436338104302</v>
      </c>
      <c r="U3110" s="461">
        <v>15.401701465484416</v>
      </c>
      <c r="V3110" s="464">
        <v>3637436373350.999</v>
      </c>
      <c r="W3110" s="460">
        <v>1147.8732918822116</v>
      </c>
      <c r="X3110" s="463">
        <v>4.7355862090272462E-2</v>
      </c>
      <c r="Y3110" s="476">
        <v>2.0000000000000001E-4</v>
      </c>
    </row>
    <row r="3111" spans="1:25" x14ac:dyDescent="0.2">
      <c r="A3111" s="475">
        <f t="shared" si="48"/>
        <v>3107</v>
      </c>
      <c r="B3111" s="462">
        <v>0.2</v>
      </c>
      <c r="C3111" s="461">
        <v>6314.4061075989821</v>
      </c>
      <c r="D3111" s="462">
        <v>0.66123769650255904</v>
      </c>
      <c r="E3111" s="462">
        <v>0.30816765841230331</v>
      </c>
      <c r="F3111" s="516">
        <v>2024.55</v>
      </c>
      <c r="G3111" s="464">
        <v>242941037461.15771</v>
      </c>
      <c r="H3111" s="461">
        <v>14424958.993496392</v>
      </c>
      <c r="I3111" s="464">
        <v>458916197112.63043</v>
      </c>
      <c r="J3111" s="462">
        <v>0.19999999999999996</v>
      </c>
      <c r="K3111" s="464">
        <v>3884939663.6565657</v>
      </c>
      <c r="L3111" s="464">
        <v>0</v>
      </c>
      <c r="M3111" s="464">
        <v>188687586051.7934</v>
      </c>
      <c r="N3111" s="464">
        <v>8826888291.0135441</v>
      </c>
      <c r="O3111" s="464">
        <v>22591.365717461147</v>
      </c>
      <c r="P3111" s="461">
        <v>105952.17064722095</v>
      </c>
      <c r="Q3111" s="461">
        <v>35626.52193363593</v>
      </c>
      <c r="R3111" s="464">
        <v>923536036182.85242</v>
      </c>
      <c r="S3111" s="462">
        <v>0.49408702858523024</v>
      </c>
      <c r="T3111" s="462">
        <v>0.32345114040287198</v>
      </c>
      <c r="U3111" s="461">
        <v>17.869339775708937</v>
      </c>
      <c r="V3111" s="464">
        <v>5769120906274.2236</v>
      </c>
      <c r="W3111" s="460">
        <v>1819.3017521862332</v>
      </c>
      <c r="X3111" s="463">
        <v>4.1436694603715012E-2</v>
      </c>
      <c r="Y3111" s="476">
        <v>2.0000000000000001E-4</v>
      </c>
    </row>
    <row r="3112" spans="1:25" x14ac:dyDescent="0.2">
      <c r="A3112" s="475">
        <f t="shared" si="48"/>
        <v>3108</v>
      </c>
      <c r="B3112" s="462">
        <v>0.46667302588893245</v>
      </c>
      <c r="C3112" s="461">
        <v>1562.3613423157731</v>
      </c>
      <c r="D3112" s="462">
        <v>0.87351594706320956</v>
      </c>
      <c r="E3112" s="462">
        <v>0.21486456946608176</v>
      </c>
      <c r="F3112" s="516">
        <v>2024.28</v>
      </c>
      <c r="G3112" s="464">
        <v>425942849546.92389</v>
      </c>
      <c r="H3112" s="461">
        <v>25260178.307451811</v>
      </c>
      <c r="I3112" s="464">
        <v>576834413033.8158</v>
      </c>
      <c r="J3112" s="462">
        <v>0.32350106592179995</v>
      </c>
      <c r="K3112" s="464">
        <v>22918602016.780983</v>
      </c>
      <c r="L3112" s="464">
        <v>0</v>
      </c>
      <c r="M3112" s="464">
        <v>253967373038.69159</v>
      </c>
      <c r="N3112" s="464">
        <v>41851347959.96991</v>
      </c>
      <c r="O3112" s="464">
        <v>24880.463065952637</v>
      </c>
      <c r="P3112" s="461">
        <v>299251.27002933453</v>
      </c>
      <c r="Q3112" s="461">
        <v>166298.99754002836</v>
      </c>
      <c r="R3112" s="464">
        <v>1297516013193.5391</v>
      </c>
      <c r="S3112" s="462">
        <v>0.56378286778495501</v>
      </c>
      <c r="T3112" s="462">
        <v>0.44120744358192021</v>
      </c>
      <c r="U3112" s="461">
        <v>17.408651367396981</v>
      </c>
      <c r="V3112" s="464">
        <v>10848624268410.188</v>
      </c>
      <c r="W3112" s="460">
        <v>3427.1912268720007</v>
      </c>
      <c r="X3112" s="463">
        <v>4.2143583964528664E-2</v>
      </c>
      <c r="Y3112" s="476">
        <v>2.0000000000000001E-4</v>
      </c>
    </row>
    <row r="3113" spans="1:25" x14ac:dyDescent="0.2">
      <c r="A3113" s="475">
        <f t="shared" si="48"/>
        <v>3109</v>
      </c>
      <c r="B3113" s="462">
        <v>0.64715203206091521</v>
      </c>
      <c r="C3113" s="461">
        <v>1500</v>
      </c>
      <c r="D3113" s="462">
        <v>0.78553261252760542</v>
      </c>
      <c r="E3113" s="462">
        <v>0.44819665824162702</v>
      </c>
      <c r="F3113" s="516">
        <v>2023.75</v>
      </c>
      <c r="G3113" s="464">
        <v>246939866642.27817</v>
      </c>
      <c r="H3113" s="461">
        <v>20699157.869339887</v>
      </c>
      <c r="I3113" s="464">
        <v>474998508643.07294</v>
      </c>
      <c r="J3113" s="462">
        <v>0.33058337878057686</v>
      </c>
      <c r="K3113" s="464">
        <v>8142721525.126894</v>
      </c>
      <c r="L3113" s="464">
        <v>0</v>
      </c>
      <c r="M3113" s="464">
        <v>273477967636.93268</v>
      </c>
      <c r="N3113" s="464">
        <v>30679749061.902687</v>
      </c>
      <c r="O3113" s="464">
        <v>21146.53649661248</v>
      </c>
      <c r="P3113" s="461">
        <v>244908.07015678511</v>
      </c>
      <c r="Q3113" s="461">
        <v>127937.4694358835</v>
      </c>
      <c r="R3113" s="464">
        <v>1075804581745.3732</v>
      </c>
      <c r="S3113" s="462">
        <v>0.57201936558315436</v>
      </c>
      <c r="T3113" s="462">
        <v>0.32148804215973137</v>
      </c>
      <c r="U3113" s="461">
        <v>17.25895242621176</v>
      </c>
      <c r="V3113" s="464">
        <v>6591819636681.6709</v>
      </c>
      <c r="W3113" s="460">
        <v>2080.5109189986838</v>
      </c>
      <c r="X3113" s="463">
        <v>4.2185509590732133E-2</v>
      </c>
      <c r="Y3113" s="476">
        <v>2.0000000000000001E-4</v>
      </c>
    </row>
    <row r="3114" spans="1:25" x14ac:dyDescent="0.2">
      <c r="A3114" s="475">
        <f t="shared" si="48"/>
        <v>3110</v>
      </c>
      <c r="B3114" s="462">
        <v>0.38525015478501606</v>
      </c>
      <c r="C3114" s="461">
        <v>5195.6031139771139</v>
      </c>
      <c r="D3114" s="462">
        <v>0.77681662508372196</v>
      </c>
      <c r="E3114" s="462">
        <v>0.33748602072891276</v>
      </c>
      <c r="F3114" s="516">
        <v>2026.9</v>
      </c>
      <c r="G3114" s="464">
        <v>102062920120.57437</v>
      </c>
      <c r="H3114" s="461">
        <v>19218339.00196927</v>
      </c>
      <c r="I3114" s="464">
        <v>485598140242.96033</v>
      </c>
      <c r="J3114" s="462">
        <v>0.38525015478501601</v>
      </c>
      <c r="K3114" s="464">
        <v>30126408629.144135</v>
      </c>
      <c r="L3114" s="464">
        <v>58394587569.287834</v>
      </c>
      <c r="M3114" s="464">
        <v>58717420310.151176</v>
      </c>
      <c r="N3114" s="464">
        <v>26538395832.860279</v>
      </c>
      <c r="O3114" s="464">
        <v>29333.993951604254</v>
      </c>
      <c r="P3114" s="461">
        <v>228052.23982034216</v>
      </c>
      <c r="Q3114" s="461">
        <v>115843.03819556414</v>
      </c>
      <c r="R3114" s="464">
        <v>696838990951.8916</v>
      </c>
      <c r="S3114" s="462">
        <v>0.47386155521603979</v>
      </c>
      <c r="T3114" s="462">
        <v>0.37524425953530943</v>
      </c>
      <c r="U3114" s="461">
        <v>15.193020914088342</v>
      </c>
      <c r="V3114" s="464">
        <v>4481706454971.2617</v>
      </c>
      <c r="W3114" s="460">
        <v>1415.2759278912747</v>
      </c>
      <c r="X3114" s="463">
        <v>4.6756272355487266E-2</v>
      </c>
      <c r="Y3114" s="476">
        <v>2.0000000000000001E-4</v>
      </c>
    </row>
    <row r="3115" spans="1:25" x14ac:dyDescent="0.2">
      <c r="A3115" s="475">
        <f t="shared" si="48"/>
        <v>3111</v>
      </c>
      <c r="B3115" s="462">
        <v>0.44139990820471997</v>
      </c>
      <c r="C3115" s="461">
        <v>3224.1227978265606</v>
      </c>
      <c r="D3115" s="462">
        <v>0.95550298689653212</v>
      </c>
      <c r="E3115" s="462">
        <v>0.28494149757829368</v>
      </c>
      <c r="F3115" s="516">
        <v>2025.64</v>
      </c>
      <c r="G3115" s="464">
        <v>274346184021.50977</v>
      </c>
      <c r="H3115" s="461">
        <v>29074225.573785808</v>
      </c>
      <c r="I3115" s="464">
        <v>590463119907.76001</v>
      </c>
      <c r="J3115" s="462">
        <v>0.28768172687589122</v>
      </c>
      <c r="K3115" s="464">
        <v>27962939505.547058</v>
      </c>
      <c r="L3115" s="464">
        <v>25986086489.398205</v>
      </c>
      <c r="M3115" s="464">
        <v>130532123684.57028</v>
      </c>
      <c r="N3115" s="464">
        <v>64563132211.694237</v>
      </c>
      <c r="O3115" s="464">
        <v>43325.094406408607</v>
      </c>
      <c r="P3115" s="461">
        <v>439549.01316271652</v>
      </c>
      <c r="Q3115" s="461">
        <v>271529.75747022004</v>
      </c>
      <c r="R3115" s="464">
        <v>1130243487122.1877</v>
      </c>
      <c r="S3115" s="462">
        <v>0.49235209375835515</v>
      </c>
      <c r="T3115" s="462">
        <v>0.35232651918678365</v>
      </c>
      <c r="U3115" s="461">
        <v>17.015944903965941</v>
      </c>
      <c r="V3115" s="464">
        <v>7308769688526.9951</v>
      </c>
      <c r="W3115" s="460">
        <v>2307.4188073727673</v>
      </c>
      <c r="X3115" s="463">
        <v>4.3881346556113525E-2</v>
      </c>
      <c r="Y3115" s="476">
        <v>2.0000000000000001E-4</v>
      </c>
    </row>
    <row r="3116" spans="1:25" x14ac:dyDescent="0.2">
      <c r="A3116" s="475">
        <f t="shared" si="48"/>
        <v>3112</v>
      </c>
      <c r="B3116" s="462">
        <v>0.61207923963140443</v>
      </c>
      <c r="C3116" s="461">
        <v>5286.3921006573946</v>
      </c>
      <c r="D3116" s="462">
        <v>0.88447700832786336</v>
      </c>
      <c r="E3116" s="462">
        <v>0.25088066980350288</v>
      </c>
      <c r="F3116" s="516">
        <v>2023.87</v>
      </c>
      <c r="G3116" s="464">
        <v>357652625341.16364</v>
      </c>
      <c r="H3116" s="461">
        <v>24574080.192268081</v>
      </c>
      <c r="I3116" s="464">
        <v>599640401444.97717</v>
      </c>
      <c r="J3116" s="462">
        <v>0.32946031427820277</v>
      </c>
      <c r="K3116" s="464">
        <v>14268207133.150301</v>
      </c>
      <c r="L3116" s="464">
        <v>0</v>
      </c>
      <c r="M3116" s="464">
        <v>361593769059.3609</v>
      </c>
      <c r="N3116" s="464">
        <v>74885159464.705719</v>
      </c>
      <c r="O3116" s="464">
        <v>37014.578541948154</v>
      </c>
      <c r="P3116" s="461">
        <v>458235.09120707912</v>
      </c>
      <c r="Q3116" s="461">
        <v>288142.75049988256</v>
      </c>
      <c r="R3116" s="464">
        <v>1407190963825.4329</v>
      </c>
      <c r="S3116" s="462">
        <v>0.56651920561728897</v>
      </c>
      <c r="T3116" s="462">
        <v>0.3835415175364989</v>
      </c>
      <c r="U3116" s="461">
        <v>16.940343116645806</v>
      </c>
      <c r="V3116" s="464">
        <v>10047856290990.125</v>
      </c>
      <c r="W3116" s="460">
        <v>3170.0557850400678</v>
      </c>
      <c r="X3116" s="463">
        <v>4.3111173389029825E-2</v>
      </c>
      <c r="Y3116" s="476">
        <v>2.0000000000000001E-4</v>
      </c>
    </row>
    <row r="3117" spans="1:25" x14ac:dyDescent="0.2">
      <c r="A3117" s="475">
        <f t="shared" si="48"/>
        <v>3113</v>
      </c>
      <c r="B3117" s="462">
        <v>0.55006557712977178</v>
      </c>
      <c r="C3117" s="461">
        <v>1500</v>
      </c>
      <c r="D3117" s="462">
        <v>0.94632879082658605</v>
      </c>
      <c r="E3117" s="462">
        <v>0.47879116890062928</v>
      </c>
      <c r="F3117" s="516">
        <v>2027.6</v>
      </c>
      <c r="G3117" s="464">
        <v>171839909656.84424</v>
      </c>
      <c r="H3117" s="461">
        <v>28963335.875920393</v>
      </c>
      <c r="I3117" s="464">
        <v>617604903953.94604</v>
      </c>
      <c r="J3117" s="462">
        <v>0.34938156162273826</v>
      </c>
      <c r="K3117" s="464">
        <v>45634325020.384026</v>
      </c>
      <c r="L3117" s="464">
        <v>135152026752.17268</v>
      </c>
      <c r="M3117" s="464">
        <v>0</v>
      </c>
      <c r="N3117" s="464">
        <v>87173271011.843201</v>
      </c>
      <c r="O3117" s="464">
        <v>33045.379942278691</v>
      </c>
      <c r="P3117" s="461">
        <v>575503.04011376202</v>
      </c>
      <c r="Q3117" s="461">
        <v>379225.37725250493</v>
      </c>
      <c r="R3117" s="464">
        <v>1037346629094.2053</v>
      </c>
      <c r="S3117" s="462">
        <v>0.47354740704018844</v>
      </c>
      <c r="T3117" s="462">
        <v>0.36778599909012699</v>
      </c>
      <c r="U3117" s="461">
        <v>15.503070260320605</v>
      </c>
      <c r="V3117" s="464">
        <v>6570006142083.6367</v>
      </c>
      <c r="W3117" s="460">
        <v>2071.1207413501747</v>
      </c>
      <c r="X3117" s="463">
        <v>4.6661820410189979E-2</v>
      </c>
      <c r="Y3117" s="476">
        <v>2.0000000000000001E-4</v>
      </c>
    </row>
    <row r="3118" spans="1:25" x14ac:dyDescent="0.2">
      <c r="A3118" s="475">
        <f t="shared" si="48"/>
        <v>3114</v>
      </c>
      <c r="B3118" s="462">
        <v>0.55054050344734029</v>
      </c>
      <c r="C3118" s="461">
        <v>5536.513306460588</v>
      </c>
      <c r="D3118" s="462">
        <v>1.0512068000170753</v>
      </c>
      <c r="E3118" s="462">
        <v>0.40074685419334022</v>
      </c>
      <c r="F3118" s="516">
        <v>2027.13</v>
      </c>
      <c r="G3118" s="464">
        <v>51384793943.559479</v>
      </c>
      <c r="H3118" s="461">
        <v>34400322.994415373</v>
      </c>
      <c r="I3118" s="464">
        <v>727220286620.77222</v>
      </c>
      <c r="J3118" s="462">
        <v>0.24476810116626724</v>
      </c>
      <c r="K3118" s="464">
        <v>35073226288.473236</v>
      </c>
      <c r="L3118" s="464">
        <v>33497993525.477131</v>
      </c>
      <c r="M3118" s="464">
        <v>0</v>
      </c>
      <c r="N3118" s="464">
        <v>80546664731.585266</v>
      </c>
      <c r="O3118" s="464">
        <v>23048.555875446826</v>
      </c>
      <c r="P3118" s="461">
        <v>478014.53204944532</v>
      </c>
      <c r="Q3118" s="461">
        <v>298877.44410488044</v>
      </c>
      <c r="R3118" s="464">
        <v>982922829173.66235</v>
      </c>
      <c r="S3118" s="462">
        <v>0.32994755688791633</v>
      </c>
      <c r="T3118" s="462">
        <v>0.21688078336314315</v>
      </c>
      <c r="U3118" s="461">
        <v>14.216519086733157</v>
      </c>
      <c r="V3118" s="464">
        <v>3330872654886.5835</v>
      </c>
      <c r="W3118" s="460">
        <v>1052.2880678697879</v>
      </c>
      <c r="X3118" s="463">
        <v>5.1498396108138215E-2</v>
      </c>
      <c r="Y3118" s="476">
        <v>2.0000000000000001E-4</v>
      </c>
    </row>
    <row r="3119" spans="1:25" x14ac:dyDescent="0.2">
      <c r="A3119" s="475">
        <f t="shared" si="48"/>
        <v>3115</v>
      </c>
      <c r="B3119" s="462">
        <v>0.39425807252266393</v>
      </c>
      <c r="C3119" s="461">
        <v>8803.443053609506</v>
      </c>
      <c r="D3119" s="462">
        <v>0.99054570344052795</v>
      </c>
      <c r="E3119" s="462">
        <v>0.15155508571361337</v>
      </c>
      <c r="F3119" s="516">
        <v>2024.21</v>
      </c>
      <c r="G3119" s="464">
        <v>292392657501.46033</v>
      </c>
      <c r="H3119" s="461">
        <v>28090276.224182002</v>
      </c>
      <c r="I3119" s="464">
        <v>668952293742.54773</v>
      </c>
      <c r="J3119" s="462">
        <v>0.25408072510863611</v>
      </c>
      <c r="K3119" s="464">
        <v>11515573108.377102</v>
      </c>
      <c r="L3119" s="464">
        <v>8943034959.4580917</v>
      </c>
      <c r="M3119" s="464">
        <v>172438414689.74094</v>
      </c>
      <c r="N3119" s="464">
        <v>87237092169.121948</v>
      </c>
      <c r="O3119" s="464">
        <v>32262.950528710899</v>
      </c>
      <c r="P3119" s="461">
        <v>484922.56045588211</v>
      </c>
      <c r="Q3119" s="461">
        <v>306025.1471129072</v>
      </c>
      <c r="R3119" s="464">
        <v>1211267487546.3696</v>
      </c>
      <c r="S3119" s="462">
        <v>0.45489060593682984</v>
      </c>
      <c r="T3119" s="462">
        <v>0.33326239706681648</v>
      </c>
      <c r="U3119" s="461">
        <v>17.30462461893455</v>
      </c>
      <c r="V3119" s="464">
        <v>7571618326131.4365</v>
      </c>
      <c r="W3119" s="460">
        <v>2389.3653788195679</v>
      </c>
      <c r="X3119" s="463">
        <v>4.2684823947945857E-2</v>
      </c>
      <c r="Y3119" s="476">
        <v>2.0000000000000001E-4</v>
      </c>
    </row>
    <row r="3120" spans="1:25" x14ac:dyDescent="0.2">
      <c r="A3120" s="475">
        <f t="shared" si="48"/>
        <v>3116</v>
      </c>
      <c r="B3120" s="462">
        <v>0.48652012548573309</v>
      </c>
      <c r="C3120" s="461">
        <v>6645.3664424453873</v>
      </c>
      <c r="D3120" s="462">
        <v>0.59475719323357268</v>
      </c>
      <c r="E3120" s="462">
        <v>0.51443469180676171</v>
      </c>
      <c r="F3120" s="516">
        <v>2025.89</v>
      </c>
      <c r="G3120" s="464">
        <v>168381924239.22662</v>
      </c>
      <c r="H3120" s="461">
        <v>12360165.651912035</v>
      </c>
      <c r="I3120" s="464">
        <v>411170163590.01013</v>
      </c>
      <c r="J3120" s="462">
        <v>0.398811913146768</v>
      </c>
      <c r="K3120" s="464">
        <v>18866510867.100517</v>
      </c>
      <c r="L3120" s="464">
        <v>3238985706.2135372</v>
      </c>
      <c r="M3120" s="464">
        <v>144075616007.2706</v>
      </c>
      <c r="N3120" s="464">
        <v>71108015870.238876</v>
      </c>
      <c r="O3120" s="464">
        <v>35300.63486989589</v>
      </c>
      <c r="P3120" s="461">
        <v>393580.87363528158</v>
      </c>
      <c r="Q3120" s="461">
        <v>245768.64561688609</v>
      </c>
      <c r="R3120" s="464">
        <v>916876016558.51941</v>
      </c>
      <c r="S3120" s="462">
        <v>0.56863799885202049</v>
      </c>
      <c r="T3120" s="462">
        <v>0.34264476272078409</v>
      </c>
      <c r="U3120" s="461">
        <v>16.126111316106403</v>
      </c>
      <c r="V3120" s="464">
        <v>5588128577922.2061</v>
      </c>
      <c r="W3120" s="460">
        <v>1763.5882495667286</v>
      </c>
      <c r="X3120" s="463">
        <v>4.5277558879249898E-2</v>
      </c>
      <c r="Y3120" s="476">
        <v>2.0000000000000001E-4</v>
      </c>
    </row>
    <row r="3121" spans="1:25" x14ac:dyDescent="0.2">
      <c r="A3121" s="475">
        <f t="shared" si="48"/>
        <v>3117</v>
      </c>
      <c r="B3121" s="462">
        <v>0.54147099826740253</v>
      </c>
      <c r="C3121" s="461">
        <v>3951.346632581834</v>
      </c>
      <c r="D3121" s="462">
        <v>0.74794745718713829</v>
      </c>
      <c r="E3121" s="462">
        <v>0.39188118355313972</v>
      </c>
      <c r="F3121" s="516">
        <v>2023.75</v>
      </c>
      <c r="G3121" s="464">
        <v>289323458658.29785</v>
      </c>
      <c r="H3121" s="461">
        <v>18227064.831307616</v>
      </c>
      <c r="I3121" s="464">
        <v>373700326619.79486</v>
      </c>
      <c r="J3121" s="462">
        <v>0.18914491105664166</v>
      </c>
      <c r="K3121" s="464">
        <v>9633399754.2549629</v>
      </c>
      <c r="L3121" s="464">
        <v>0</v>
      </c>
      <c r="M3121" s="464">
        <v>498098278143.89954</v>
      </c>
      <c r="N3121" s="464">
        <v>20571191214.45142</v>
      </c>
      <c r="O3121" s="464">
        <v>24096.094072332649</v>
      </c>
      <c r="P3121" s="461">
        <v>179439.56500953544</v>
      </c>
      <c r="Q3121" s="461">
        <v>81783.850352263602</v>
      </c>
      <c r="R3121" s="464">
        <v>1341494825427.2517</v>
      </c>
      <c r="S3121" s="462">
        <v>0.62006011022867691</v>
      </c>
      <c r="T3121" s="462">
        <v>0.24458833208373279</v>
      </c>
      <c r="U3121" s="461">
        <v>18.236572455190899</v>
      </c>
      <c r="V3121" s="464">
        <v>6503100370558.7617</v>
      </c>
      <c r="W3121" s="460">
        <v>2051.0978959810222</v>
      </c>
      <c r="X3121" s="463">
        <v>4.0617067752836668E-2</v>
      </c>
      <c r="Y3121" s="476">
        <v>2.0000000000000001E-4</v>
      </c>
    </row>
    <row r="3122" spans="1:25" x14ac:dyDescent="0.2">
      <c r="A3122" s="475">
        <f t="shared" si="48"/>
        <v>3118</v>
      </c>
      <c r="B3122" s="462">
        <v>0.58780220036678266</v>
      </c>
      <c r="C3122" s="461">
        <v>4669.6796142043213</v>
      </c>
      <c r="D3122" s="462">
        <v>0.66165252010429043</v>
      </c>
      <c r="E3122" s="462">
        <v>0.47986049072216874</v>
      </c>
      <c r="F3122" s="516">
        <v>2024.03</v>
      </c>
      <c r="G3122" s="464">
        <v>146874062286.66205</v>
      </c>
      <c r="H3122" s="461">
        <v>14564367.820685513</v>
      </c>
      <c r="I3122" s="464">
        <v>307588202437.31195</v>
      </c>
      <c r="J3122" s="462">
        <v>0.13264724312392617</v>
      </c>
      <c r="K3122" s="464">
        <v>2324102228.8984237</v>
      </c>
      <c r="L3122" s="464">
        <v>0</v>
      </c>
      <c r="M3122" s="464">
        <v>182876257798.91833</v>
      </c>
      <c r="N3122" s="464">
        <v>55223447301.954361</v>
      </c>
      <c r="O3122" s="464">
        <v>29241.445842622335</v>
      </c>
      <c r="P3122" s="461">
        <v>343985.617552449</v>
      </c>
      <c r="Q3122" s="461">
        <v>205327.6050175594</v>
      </c>
      <c r="R3122" s="464">
        <v>842214127121.60107</v>
      </c>
      <c r="S3122" s="462">
        <v>0.51675314269347028</v>
      </c>
      <c r="T3122" s="462">
        <v>0.17020994189259112</v>
      </c>
      <c r="U3122" s="461">
        <v>20.182461649561066</v>
      </c>
      <c r="V3122" s="464">
        <v>3104409320020.2524</v>
      </c>
      <c r="W3122" s="460">
        <v>979.04926617618878</v>
      </c>
      <c r="X3122" s="463">
        <v>3.7598048162891605E-2</v>
      </c>
      <c r="Y3122" s="476">
        <v>2.0000000000000001E-4</v>
      </c>
    </row>
    <row r="3123" spans="1:25" x14ac:dyDescent="0.2">
      <c r="A3123" s="475">
        <f t="shared" si="48"/>
        <v>3119</v>
      </c>
      <c r="B3123" s="462">
        <v>0.59090010899299161</v>
      </c>
      <c r="C3123" s="461">
        <v>6593.7627375094507</v>
      </c>
      <c r="D3123" s="462">
        <v>0.75892097090541666</v>
      </c>
      <c r="E3123" s="462">
        <v>0.4711296854611185</v>
      </c>
      <c r="F3123" s="516">
        <v>2024.91</v>
      </c>
      <c r="G3123" s="464">
        <v>270607682406.22003</v>
      </c>
      <c r="H3123" s="461">
        <v>18166690.948771678</v>
      </c>
      <c r="I3123" s="464">
        <v>477276494786.69086</v>
      </c>
      <c r="J3123" s="462">
        <v>0.38688993686511186</v>
      </c>
      <c r="K3123" s="464">
        <v>14896992512.822206</v>
      </c>
      <c r="L3123" s="464">
        <v>0</v>
      </c>
      <c r="M3123" s="464">
        <v>202779067590.5665</v>
      </c>
      <c r="N3123" s="464">
        <v>104474884801.0376</v>
      </c>
      <c r="O3123" s="464">
        <v>16620.929140731874</v>
      </c>
      <c r="P3123" s="461">
        <v>643277.62063686806</v>
      </c>
      <c r="Q3123" s="461">
        <v>440543.06959403428</v>
      </c>
      <c r="R3123" s="464">
        <v>1096845809211.8826</v>
      </c>
      <c r="S3123" s="462">
        <v>0.56114268847168891</v>
      </c>
      <c r="T3123" s="462">
        <v>0.38108104657466674</v>
      </c>
      <c r="U3123" s="461">
        <v>16.827340127954859</v>
      </c>
      <c r="V3123" s="464">
        <v>7665459374556.4658</v>
      </c>
      <c r="W3123" s="460">
        <v>2417.6498022288906</v>
      </c>
      <c r="X3123" s="463">
        <v>4.4006127073248878E-2</v>
      </c>
      <c r="Y3123" s="476">
        <v>2.0000000000000001E-4</v>
      </c>
    </row>
    <row r="3124" spans="1:25" x14ac:dyDescent="0.2">
      <c r="A3124" s="475">
        <f t="shared" si="48"/>
        <v>3120</v>
      </c>
      <c r="B3124" s="462">
        <v>0.39448835226711892</v>
      </c>
      <c r="C3124" s="461">
        <v>6050.369835670559</v>
      </c>
      <c r="D3124" s="462">
        <v>0.9763164000078014</v>
      </c>
      <c r="E3124" s="462">
        <v>0.55684045366647639</v>
      </c>
      <c r="F3124" s="516">
        <v>2025.28</v>
      </c>
      <c r="G3124" s="464">
        <v>181524376917.1181</v>
      </c>
      <c r="H3124" s="461">
        <v>29490978.391052</v>
      </c>
      <c r="I3124" s="464">
        <v>665219054198.21765</v>
      </c>
      <c r="J3124" s="462">
        <v>0.30717318840563568</v>
      </c>
      <c r="K3124" s="464">
        <v>22862461948.09935</v>
      </c>
      <c r="L3124" s="464">
        <v>66807161609.191437</v>
      </c>
      <c r="M3124" s="464">
        <v>95439333325.522247</v>
      </c>
      <c r="N3124" s="464">
        <v>54591106559.445023</v>
      </c>
      <c r="O3124" s="464">
        <v>31582.240682563293</v>
      </c>
      <c r="P3124" s="461">
        <v>365677.92531589884</v>
      </c>
      <c r="Q3124" s="461">
        <v>214068.9467152846</v>
      </c>
      <c r="R3124" s="464">
        <v>1129124271771.0532</v>
      </c>
      <c r="S3124" s="462">
        <v>0.47322473335663651</v>
      </c>
      <c r="T3124" s="462">
        <v>0.31743167150974499</v>
      </c>
      <c r="U3124" s="461">
        <v>15.95030099043308</v>
      </c>
      <c r="V3124" s="464">
        <v>6240400306818.4697</v>
      </c>
      <c r="W3124" s="460">
        <v>1970.7063522986648</v>
      </c>
      <c r="X3124" s="463">
        <v>4.6399943206312695E-2</v>
      </c>
      <c r="Y3124" s="476">
        <v>2.0000000000000001E-4</v>
      </c>
    </row>
    <row r="3125" spans="1:25" x14ac:dyDescent="0.2">
      <c r="A3125" s="475">
        <f t="shared" si="48"/>
        <v>3121</v>
      </c>
      <c r="B3125" s="462">
        <v>0.45449148183214672</v>
      </c>
      <c r="C3125" s="461">
        <v>6509.5073728273483</v>
      </c>
      <c r="D3125" s="462">
        <v>0.70684029139684879</v>
      </c>
      <c r="E3125" s="462">
        <v>0.45359723940206365</v>
      </c>
      <c r="F3125" s="516">
        <v>2023.75</v>
      </c>
      <c r="G3125" s="464">
        <v>441360141019.57452</v>
      </c>
      <c r="H3125" s="461">
        <v>15531595.061966602</v>
      </c>
      <c r="I3125" s="464">
        <v>373223906745.00427</v>
      </c>
      <c r="J3125" s="462">
        <v>0.37324558979100098</v>
      </c>
      <c r="K3125" s="464">
        <v>8347175769.711072</v>
      </c>
      <c r="L3125" s="464">
        <v>0</v>
      </c>
      <c r="M3125" s="464">
        <v>442427245183.55109</v>
      </c>
      <c r="N3125" s="464">
        <v>42429108808.218529</v>
      </c>
      <c r="O3125" s="464">
        <v>26532.210419253202</v>
      </c>
      <c r="P3125" s="461">
        <v>342509.35404457431</v>
      </c>
      <c r="Q3125" s="461">
        <v>203031.8588333418</v>
      </c>
      <c r="R3125" s="464">
        <v>1248905260975.875</v>
      </c>
      <c r="S3125" s="462">
        <v>0.64979649647298721</v>
      </c>
      <c r="T3125" s="462">
        <v>0.44637837928939611</v>
      </c>
      <c r="U3125" s="461">
        <v>17.735140988954377</v>
      </c>
      <c r="V3125" s="464">
        <v>10916406925038.064</v>
      </c>
      <c r="W3125" s="460">
        <v>3446.1865535006787</v>
      </c>
      <c r="X3125" s="463">
        <v>4.1036007753397503E-2</v>
      </c>
      <c r="Y3125" s="476">
        <v>2.0000000000000001E-4</v>
      </c>
    </row>
    <row r="3126" spans="1:25" x14ac:dyDescent="0.2">
      <c r="A3126" s="475">
        <f t="shared" si="48"/>
        <v>3122</v>
      </c>
      <c r="B3126" s="462">
        <v>0.55186766408994881</v>
      </c>
      <c r="C3126" s="461">
        <v>1500</v>
      </c>
      <c r="D3126" s="462">
        <v>0.36643933122380423</v>
      </c>
      <c r="E3126" s="462">
        <v>0.58019392646026069</v>
      </c>
      <c r="F3126" s="516">
        <v>2025.26</v>
      </c>
      <c r="G3126" s="464">
        <v>63620053058.545715</v>
      </c>
      <c r="H3126" s="461">
        <v>6166169.9974655481</v>
      </c>
      <c r="I3126" s="464">
        <v>225776080560.69412</v>
      </c>
      <c r="J3126" s="462">
        <v>0.45958085478395583</v>
      </c>
      <c r="K3126" s="464">
        <v>13777953383.466888</v>
      </c>
      <c r="L3126" s="464">
        <v>4488226741.3911495</v>
      </c>
      <c r="M3126" s="464">
        <v>89125544382.758469</v>
      </c>
      <c r="N3126" s="464">
        <v>53053820533.64447</v>
      </c>
      <c r="O3126" s="464">
        <v>13796.419516039472</v>
      </c>
      <c r="P3126" s="461">
        <v>399407.22108232079</v>
      </c>
      <c r="Q3126" s="461">
        <v>210953.51031829306</v>
      </c>
      <c r="R3126" s="464">
        <v>479876856589.68707</v>
      </c>
      <c r="S3126" s="462">
        <v>0.57047952108348199</v>
      </c>
      <c r="T3126" s="462">
        <v>0.3195288530678308</v>
      </c>
      <c r="U3126" s="461">
        <v>15.352961546718115</v>
      </c>
      <c r="V3126" s="464">
        <v>2723476857571.897</v>
      </c>
      <c r="W3126" s="460">
        <v>859.5235869455521</v>
      </c>
      <c r="X3126" s="463">
        <v>4.5306431479285279E-2</v>
      </c>
      <c r="Y3126" s="476">
        <v>2.0000000000000001E-4</v>
      </c>
    </row>
    <row r="3127" spans="1:25" x14ac:dyDescent="0.2">
      <c r="A3127" s="475">
        <f t="shared" si="48"/>
        <v>3123</v>
      </c>
      <c r="B3127" s="462">
        <v>0.60021203769836096</v>
      </c>
      <c r="C3127" s="461">
        <v>2461.4388433704053</v>
      </c>
      <c r="D3127" s="462">
        <v>0.68761805155228406</v>
      </c>
      <c r="E3127" s="462">
        <v>0.47133607787772325</v>
      </c>
      <c r="F3127" s="516">
        <v>2023.75</v>
      </c>
      <c r="G3127" s="464">
        <v>304512700199.64825</v>
      </c>
      <c r="H3127" s="461">
        <v>15956751.365731308</v>
      </c>
      <c r="I3127" s="464">
        <v>517565622264.63812</v>
      </c>
      <c r="J3127" s="462">
        <v>0.47205069998569749</v>
      </c>
      <c r="K3127" s="464">
        <v>4448352243.8881397</v>
      </c>
      <c r="L3127" s="464">
        <v>0</v>
      </c>
      <c r="M3127" s="464">
        <v>316283169608.1098</v>
      </c>
      <c r="N3127" s="464">
        <v>49459280133.078476</v>
      </c>
      <c r="O3127" s="464">
        <v>26994.815295638564</v>
      </c>
      <c r="P3127" s="461">
        <v>329446.92961906467</v>
      </c>
      <c r="Q3127" s="461">
        <v>193497.58102052807</v>
      </c>
      <c r="R3127" s="464">
        <v>1208011746205.5078</v>
      </c>
      <c r="S3127" s="462">
        <v>0.63302974176732452</v>
      </c>
      <c r="T3127" s="462">
        <v>0.40951581235050866</v>
      </c>
      <c r="U3127" s="461">
        <v>16.679853020455713</v>
      </c>
      <c r="V3127" s="464">
        <v>9087881563670.293</v>
      </c>
      <c r="W3127" s="460">
        <v>2867.0925297917315</v>
      </c>
      <c r="X3127" s="463">
        <v>4.3709721006026665E-2</v>
      </c>
      <c r="Y3127" s="476">
        <v>2.0000000000000001E-4</v>
      </c>
    </row>
    <row r="3128" spans="1:25" x14ac:dyDescent="0.2">
      <c r="A3128" s="475">
        <f t="shared" si="48"/>
        <v>3124</v>
      </c>
      <c r="B3128" s="462">
        <v>0.52917147074734461</v>
      </c>
      <c r="C3128" s="461">
        <v>5136.2082931470777</v>
      </c>
      <c r="D3128" s="462">
        <v>0.82908545522146593</v>
      </c>
      <c r="E3128" s="462">
        <v>0.35698051178613932</v>
      </c>
      <c r="F3128" s="516">
        <v>2023.75</v>
      </c>
      <c r="G3128" s="464">
        <v>279021787377.73199</v>
      </c>
      <c r="H3128" s="461">
        <v>21847169.480513494</v>
      </c>
      <c r="I3128" s="464">
        <v>494034653147.36652</v>
      </c>
      <c r="J3128" s="462">
        <v>0.18338312420328262</v>
      </c>
      <c r="K3128" s="464">
        <v>14676944134.244598</v>
      </c>
      <c r="L3128" s="464">
        <v>0</v>
      </c>
      <c r="M3128" s="464">
        <v>389978982453.35095</v>
      </c>
      <c r="N3128" s="464">
        <v>40816046810.096779</v>
      </c>
      <c r="O3128" s="464">
        <v>25187.651518792831</v>
      </c>
      <c r="P3128" s="461">
        <v>261587.52485660015</v>
      </c>
      <c r="Q3128" s="461">
        <v>139299.78925735195</v>
      </c>
      <c r="R3128" s="464">
        <v>1330318276028.1606</v>
      </c>
      <c r="S3128" s="462">
        <v>0.55069035134397182</v>
      </c>
      <c r="T3128" s="462">
        <v>0.24269614402806458</v>
      </c>
      <c r="U3128" s="461">
        <v>18.115653328516611</v>
      </c>
      <c r="V3128" s="464">
        <v>6356561887646.8877</v>
      </c>
      <c r="W3128" s="460">
        <v>2006.476399763887</v>
      </c>
      <c r="X3128" s="463">
        <v>4.1083305376863812E-2</v>
      </c>
      <c r="Y3128" s="476">
        <v>2.0000000000000001E-4</v>
      </c>
    </row>
    <row r="3129" spans="1:25" x14ac:dyDescent="0.2">
      <c r="A3129" s="475">
        <f t="shared" si="48"/>
        <v>3125</v>
      </c>
      <c r="B3129" s="462">
        <v>0.3832438780158105</v>
      </c>
      <c r="C3129" s="461">
        <v>3977.2622333834515</v>
      </c>
      <c r="D3129" s="462">
        <v>0.72448759284030129</v>
      </c>
      <c r="E3129" s="462">
        <v>0.32513592690039006</v>
      </c>
      <c r="F3129" s="516">
        <v>2025.06</v>
      </c>
      <c r="G3129" s="464">
        <v>268075605576.39597</v>
      </c>
      <c r="H3129" s="461">
        <v>17208749.408149067</v>
      </c>
      <c r="I3129" s="464">
        <v>552197242221.01062</v>
      </c>
      <c r="J3129" s="462">
        <v>0.3832438780158105</v>
      </c>
      <c r="K3129" s="464">
        <v>36931047743.631989</v>
      </c>
      <c r="L3129" s="464">
        <v>35305453092.82058</v>
      </c>
      <c r="M3129" s="464">
        <v>171483298645.86429</v>
      </c>
      <c r="N3129" s="464">
        <v>42043275007.279388</v>
      </c>
      <c r="O3129" s="464">
        <v>29039.040385244265</v>
      </c>
      <c r="P3129" s="461">
        <v>312345.84781919146</v>
      </c>
      <c r="Q3129" s="461">
        <v>179563.10218012979</v>
      </c>
      <c r="R3129" s="464">
        <v>1041761880826.8567</v>
      </c>
      <c r="S3129" s="462">
        <v>0.53504840384365115</v>
      </c>
      <c r="T3129" s="462">
        <v>0.43778955488696253</v>
      </c>
      <c r="U3129" s="461">
        <v>16.457538163261361</v>
      </c>
      <c r="V3129" s="464">
        <v>8345306071973.5508</v>
      </c>
      <c r="W3129" s="460">
        <v>2633.5617875928529</v>
      </c>
      <c r="X3129" s="463">
        <v>4.3830376111638987E-2</v>
      </c>
      <c r="Y3129" s="476">
        <v>2.0000000000000001E-4</v>
      </c>
    </row>
    <row r="3130" spans="1:25" x14ac:dyDescent="0.2">
      <c r="A3130" s="475">
        <f t="shared" si="48"/>
        <v>3126</v>
      </c>
      <c r="B3130" s="462">
        <v>0.32977392023745522</v>
      </c>
      <c r="C3130" s="461">
        <v>4892.0987415509808</v>
      </c>
      <c r="D3130" s="462">
        <v>0.2</v>
      </c>
      <c r="E3130" s="462">
        <v>0.34339230233500095</v>
      </c>
      <c r="F3130" s="516">
        <v>2025.78</v>
      </c>
      <c r="G3130" s="464">
        <v>94619530799.485977</v>
      </c>
      <c r="H3130" s="461">
        <v>3385898.5657493677</v>
      </c>
      <c r="I3130" s="464">
        <v>121645626184.29184</v>
      </c>
      <c r="J3130" s="462">
        <v>0.32977392023745522</v>
      </c>
      <c r="K3130" s="464">
        <v>6110139469.8999119</v>
      </c>
      <c r="L3130" s="464">
        <v>0</v>
      </c>
      <c r="M3130" s="464">
        <v>99264226286.465805</v>
      </c>
      <c r="N3130" s="464">
        <v>304405582633.13824</v>
      </c>
      <c r="O3130" s="464">
        <v>28048.822581012679</v>
      </c>
      <c r="P3130" s="461">
        <v>1627573.4815869005</v>
      </c>
      <c r="Q3130" s="461">
        <v>1139551.4330674228</v>
      </c>
      <c r="R3130" s="464">
        <v>694683677327.8999</v>
      </c>
      <c r="S3130" s="462">
        <v>0.44195391700215769</v>
      </c>
      <c r="T3130" s="462">
        <v>0.23200774684152436</v>
      </c>
      <c r="U3130" s="461">
        <v>16.460126230953225</v>
      </c>
      <c r="V3130" s="464">
        <v>2926061670743.4438</v>
      </c>
      <c r="W3130" s="460">
        <v>923.65571769644521</v>
      </c>
      <c r="X3130" s="463">
        <v>4.4419428167756896E-2</v>
      </c>
      <c r="Y3130" s="476">
        <v>2.0000000000000001E-4</v>
      </c>
    </row>
    <row r="3131" spans="1:25" x14ac:dyDescent="0.2">
      <c r="A3131" s="475">
        <f t="shared" si="48"/>
        <v>3127</v>
      </c>
      <c r="B3131" s="462">
        <v>0.63065098277032239</v>
      </c>
      <c r="C3131" s="461">
        <v>4766.3074033260918</v>
      </c>
      <c r="D3131" s="462">
        <v>0.56535540289729624</v>
      </c>
      <c r="E3131" s="462">
        <v>0.23136752515573483</v>
      </c>
      <c r="F3131" s="516">
        <v>2025.28</v>
      </c>
      <c r="G3131" s="464">
        <v>230198802109.8233</v>
      </c>
      <c r="H3131" s="461">
        <v>10788170.829073783</v>
      </c>
      <c r="I3131" s="464">
        <v>365942706187.16974</v>
      </c>
      <c r="J3131" s="462">
        <v>0.46875163248343066</v>
      </c>
      <c r="K3131" s="464">
        <v>16178585772.587257</v>
      </c>
      <c r="L3131" s="464">
        <v>25161666655.780693</v>
      </c>
      <c r="M3131" s="464">
        <v>105119849807.16307</v>
      </c>
      <c r="N3131" s="464">
        <v>44486340212.199455</v>
      </c>
      <c r="O3131" s="464">
        <v>20610.870021405193</v>
      </c>
      <c r="P3131" s="461">
        <v>309921.55641917989</v>
      </c>
      <c r="Q3131" s="461">
        <v>181598.67411097651</v>
      </c>
      <c r="R3131" s="464">
        <v>755495442984.51147</v>
      </c>
      <c r="S3131" s="462">
        <v>0.59514546448656658</v>
      </c>
      <c r="T3131" s="462">
        <v>0.49199350005799553</v>
      </c>
      <c r="U3131" s="461">
        <v>16.674581689636277</v>
      </c>
      <c r="V3131" s="464">
        <v>6770941256368.7432</v>
      </c>
      <c r="W3131" s="460">
        <v>2137.2284222848721</v>
      </c>
      <c r="X3131" s="463">
        <v>4.406136128904449E-2</v>
      </c>
      <c r="Y3131" s="476">
        <v>2.0000000000000001E-4</v>
      </c>
    </row>
    <row r="3132" spans="1:25" x14ac:dyDescent="0.2">
      <c r="A3132" s="475">
        <f t="shared" si="48"/>
        <v>3128</v>
      </c>
      <c r="B3132" s="462">
        <v>0.38452318890999465</v>
      </c>
      <c r="C3132" s="461">
        <v>6408.290852248032</v>
      </c>
      <c r="D3132" s="462">
        <v>0.95911335209941806</v>
      </c>
      <c r="E3132" s="462">
        <v>0.24859810691555143</v>
      </c>
      <c r="F3132" s="516">
        <v>2025.59</v>
      </c>
      <c r="G3132" s="464">
        <v>330348211207.62817</v>
      </c>
      <c r="H3132" s="461">
        <v>27439695.353188712</v>
      </c>
      <c r="I3132" s="464">
        <v>506677004185.73022</v>
      </c>
      <c r="J3132" s="462">
        <v>0.11593823040127882</v>
      </c>
      <c r="K3132" s="464">
        <v>13723583963.887045</v>
      </c>
      <c r="L3132" s="464">
        <v>17858867282.491573</v>
      </c>
      <c r="M3132" s="464">
        <v>197027278668.3461</v>
      </c>
      <c r="N3132" s="464">
        <v>19468771448.088741</v>
      </c>
      <c r="O3132" s="464">
        <v>27730.779075358612</v>
      </c>
      <c r="P3132" s="461">
        <v>170252.90054017503</v>
      </c>
      <c r="Q3132" s="461">
        <v>74100.007507794391</v>
      </c>
      <c r="R3132" s="464">
        <v>1256849631498.561</v>
      </c>
      <c r="S3132" s="462">
        <v>0.51136001626740601</v>
      </c>
      <c r="T3132" s="462">
        <v>0.2665740263958768</v>
      </c>
      <c r="U3132" s="461">
        <v>19.695731891813988</v>
      </c>
      <c r="V3132" s="464">
        <v>6983918007724.4697</v>
      </c>
      <c r="W3132" s="460">
        <v>2204.8515732887031</v>
      </c>
      <c r="X3132" s="463">
        <v>3.8509204902399244E-2</v>
      </c>
      <c r="Y3132" s="476">
        <v>2.0000000000000001E-4</v>
      </c>
    </row>
    <row r="3133" spans="1:25" x14ac:dyDescent="0.2">
      <c r="A3133" s="475">
        <f t="shared" si="48"/>
        <v>3129</v>
      </c>
      <c r="B3133" s="462">
        <v>0.68788953901380312</v>
      </c>
      <c r="C3133" s="461">
        <v>4670.1778843297325</v>
      </c>
      <c r="D3133" s="462">
        <v>1.0425254366697998</v>
      </c>
      <c r="E3133" s="462">
        <v>0.47072446098189163</v>
      </c>
      <c r="F3133" s="516">
        <v>2024.01</v>
      </c>
      <c r="G3133" s="464">
        <v>407182766760.54968</v>
      </c>
      <c r="H3133" s="461">
        <v>33709524.386883356</v>
      </c>
      <c r="I3133" s="464">
        <v>711255031012.94177</v>
      </c>
      <c r="J3133" s="462">
        <v>0.33377324510232587</v>
      </c>
      <c r="K3133" s="464">
        <v>20647768517.206326</v>
      </c>
      <c r="L3133" s="464">
        <v>0</v>
      </c>
      <c r="M3133" s="464">
        <v>287031492958.54626</v>
      </c>
      <c r="N3133" s="464">
        <v>70127167390.126694</v>
      </c>
      <c r="O3133" s="464">
        <v>29373.297345809671</v>
      </c>
      <c r="P3133" s="461">
        <v>476188.21664142906</v>
      </c>
      <c r="Q3133" s="461">
        <v>297694.40126782656</v>
      </c>
      <c r="R3133" s="464">
        <v>1517834573473.5752</v>
      </c>
      <c r="S3133" s="462">
        <v>0.54872216239868798</v>
      </c>
      <c r="T3133" s="462">
        <v>0.38209651058217592</v>
      </c>
      <c r="U3133" s="461">
        <v>17.171130666673228</v>
      </c>
      <c r="V3133" s="464">
        <v>10869573583917.805</v>
      </c>
      <c r="W3133" s="460">
        <v>3428.9751796020269</v>
      </c>
      <c r="X3133" s="463">
        <v>4.2914651986215142E-2</v>
      </c>
      <c r="Y3133" s="476">
        <v>2.0000000000000001E-4</v>
      </c>
    </row>
    <row r="3134" spans="1:25" x14ac:dyDescent="0.2">
      <c r="A3134" s="475">
        <f t="shared" si="48"/>
        <v>3130</v>
      </c>
      <c r="B3134" s="462">
        <v>0.41880010531741391</v>
      </c>
      <c r="C3134" s="461">
        <v>1500</v>
      </c>
      <c r="D3134" s="462">
        <v>1.1180356360926118</v>
      </c>
      <c r="E3134" s="462">
        <v>0.15326813584295407</v>
      </c>
      <c r="F3134" s="516">
        <v>2023.75</v>
      </c>
      <c r="G3134" s="464">
        <v>530260002242.71301</v>
      </c>
      <c r="H3134" s="461">
        <v>40511748.354842506</v>
      </c>
      <c r="I3134" s="464">
        <v>676307012244.96692</v>
      </c>
      <c r="J3134" s="462">
        <v>0.28814772117397003</v>
      </c>
      <c r="K3134" s="464">
        <v>16990623396.668951</v>
      </c>
      <c r="L3134" s="464">
        <v>0</v>
      </c>
      <c r="M3134" s="464">
        <v>405387627783.34399</v>
      </c>
      <c r="N3134" s="464">
        <v>31132270883.718628</v>
      </c>
      <c r="O3134" s="464">
        <v>20412.580214425627</v>
      </c>
      <c r="P3134" s="461">
        <v>279916.41284969647</v>
      </c>
      <c r="Q3134" s="461">
        <v>146982.159501218</v>
      </c>
      <c r="R3134" s="464">
        <v>1594608002542.877</v>
      </c>
      <c r="S3134" s="462">
        <v>0.56937436001359509</v>
      </c>
      <c r="T3134" s="462">
        <v>0.43297597189288606</v>
      </c>
      <c r="U3134" s="461">
        <v>17.568732701849207</v>
      </c>
      <c r="V3134" s="464">
        <v>13196747837787.107</v>
      </c>
      <c r="W3134" s="460">
        <v>4165.0612746327706</v>
      </c>
      <c r="X3134" s="463">
        <v>4.192479793311682E-2</v>
      </c>
      <c r="Y3134" s="476">
        <v>2.0000000000000001E-4</v>
      </c>
    </row>
    <row r="3135" spans="1:25" x14ac:dyDescent="0.2">
      <c r="A3135" s="475">
        <f t="shared" si="48"/>
        <v>3131</v>
      </c>
      <c r="B3135" s="462">
        <v>0.51802969091507622</v>
      </c>
      <c r="C3135" s="461">
        <v>1582.835770542556</v>
      </c>
      <c r="D3135" s="462">
        <v>0.2</v>
      </c>
      <c r="E3135" s="462">
        <v>0.48638114906274454</v>
      </c>
      <c r="F3135" s="516">
        <v>2025.63</v>
      </c>
      <c r="G3135" s="464">
        <v>76723241848.852676</v>
      </c>
      <c r="H3135" s="461">
        <v>3213476.1039705556</v>
      </c>
      <c r="I3135" s="464">
        <v>161224488248.03308</v>
      </c>
      <c r="J3135" s="462">
        <v>0.51802969091507611</v>
      </c>
      <c r="K3135" s="464">
        <v>10868117885.913231</v>
      </c>
      <c r="L3135" s="464">
        <v>9849356494.5535889</v>
      </c>
      <c r="M3135" s="464">
        <v>74031082940.533676</v>
      </c>
      <c r="N3135" s="464">
        <v>103070275901.81293</v>
      </c>
      <c r="O3135" s="464">
        <v>27453.273344851765</v>
      </c>
      <c r="P3135" s="461">
        <v>642435.96164831542</v>
      </c>
      <c r="Q3135" s="461">
        <v>387679.82526798942</v>
      </c>
      <c r="R3135" s="464">
        <v>438442320334.63702</v>
      </c>
      <c r="S3135" s="462">
        <v>0.56732636895202115</v>
      </c>
      <c r="T3135" s="462">
        <v>0.38935779621311006</v>
      </c>
      <c r="U3135" s="461">
        <v>15.572960875059424</v>
      </c>
      <c r="V3135" s="464">
        <v>3061980911595.8418</v>
      </c>
      <c r="W3135" s="460">
        <v>965.2977350313754</v>
      </c>
      <c r="X3135" s="463">
        <v>4.4837527316412017E-2</v>
      </c>
      <c r="Y3135" s="476">
        <v>2.0000000000000001E-4</v>
      </c>
    </row>
    <row r="3136" spans="1:25" x14ac:dyDescent="0.2">
      <c r="A3136" s="475">
        <f t="shared" si="48"/>
        <v>3132</v>
      </c>
      <c r="B3136" s="462">
        <v>0.44911651260146723</v>
      </c>
      <c r="C3136" s="461">
        <v>7140.1164807961395</v>
      </c>
      <c r="D3136" s="462">
        <v>0.95581892251804379</v>
      </c>
      <c r="E3136" s="462">
        <v>0.60717905634515201</v>
      </c>
      <c r="F3136" s="516">
        <v>2023.75</v>
      </c>
      <c r="G3136" s="464">
        <v>142385661444.70642</v>
      </c>
      <c r="H3136" s="461">
        <v>25528389.026566815</v>
      </c>
      <c r="I3136" s="464">
        <v>536226816609.25415</v>
      </c>
      <c r="J3136" s="462">
        <v>0.1278176956638033</v>
      </c>
      <c r="K3136" s="464">
        <v>15516896262.603485</v>
      </c>
      <c r="L3136" s="464">
        <v>0</v>
      </c>
      <c r="M3136" s="464">
        <v>237512162204.97098</v>
      </c>
      <c r="N3136" s="464">
        <v>32666075311.515553</v>
      </c>
      <c r="O3136" s="464">
        <v>30115.613383267391</v>
      </c>
      <c r="P3136" s="461">
        <v>294467.70873503794</v>
      </c>
      <c r="Q3136" s="461">
        <v>111112.68260683272</v>
      </c>
      <c r="R3136" s="464">
        <v>1066069978021.9381</v>
      </c>
      <c r="S3136" s="462">
        <v>0.43753110424791936</v>
      </c>
      <c r="T3136" s="462">
        <v>0.15461423416406828</v>
      </c>
      <c r="U3136" s="461">
        <v>18.343979893336417</v>
      </c>
      <c r="V3136" s="464">
        <v>3214912646292.0767</v>
      </c>
      <c r="W3136" s="460">
        <v>1014.3954743310596</v>
      </c>
      <c r="X3136" s="463">
        <v>4.1749071931539129E-2</v>
      </c>
      <c r="Y3136" s="476">
        <v>2.0000000000000001E-4</v>
      </c>
    </row>
    <row r="3137" spans="1:25" x14ac:dyDescent="0.2">
      <c r="A3137" s="475">
        <f t="shared" si="48"/>
        <v>3133</v>
      </c>
      <c r="B3137" s="462">
        <v>0.51982333652060153</v>
      </c>
      <c r="C3137" s="461">
        <v>7891.7630038372081</v>
      </c>
      <c r="D3137" s="462">
        <v>0.27809103814540681</v>
      </c>
      <c r="E3137" s="462">
        <v>0.43991244286356718</v>
      </c>
      <c r="F3137" s="516">
        <v>2027.25</v>
      </c>
      <c r="G3137" s="464">
        <v>38822909669.254051</v>
      </c>
      <c r="H3137" s="461">
        <v>4425195.7078916756</v>
      </c>
      <c r="I3137" s="464">
        <v>213797888452.94638</v>
      </c>
      <c r="J3137" s="462">
        <v>0.51982333652060153</v>
      </c>
      <c r="K3137" s="464">
        <v>16625102811.359947</v>
      </c>
      <c r="L3137" s="464">
        <v>32347378773.590393</v>
      </c>
      <c r="M3137" s="464">
        <v>0</v>
      </c>
      <c r="N3137" s="464">
        <v>36723841105.593224</v>
      </c>
      <c r="O3137" s="464">
        <v>31872.550179554193</v>
      </c>
      <c r="P3137" s="461">
        <v>276149.55187299126</v>
      </c>
      <c r="Q3137" s="461">
        <v>131872.9008630256</v>
      </c>
      <c r="R3137" s="464">
        <v>355587751590.11914</v>
      </c>
      <c r="S3137" s="462">
        <v>0.5463343687157417</v>
      </c>
      <c r="T3137" s="462">
        <v>0.4058585980585111</v>
      </c>
      <c r="U3137" s="461">
        <v>14.484942424095133</v>
      </c>
      <c r="V3137" s="464">
        <v>2443219400846.5698</v>
      </c>
      <c r="W3137" s="460">
        <v>770.43973985582443</v>
      </c>
      <c r="X3137" s="463">
        <v>4.7708381742232145E-2</v>
      </c>
      <c r="Y3137" s="476">
        <v>2.0000000000000001E-4</v>
      </c>
    </row>
    <row r="3138" spans="1:25" x14ac:dyDescent="0.2">
      <c r="A3138" s="475">
        <f t="shared" si="48"/>
        <v>3134</v>
      </c>
      <c r="B3138" s="462">
        <v>0.67538416949332492</v>
      </c>
      <c r="C3138" s="461">
        <v>2782.0421267119291</v>
      </c>
      <c r="D3138" s="462">
        <v>0.2</v>
      </c>
      <c r="E3138" s="462">
        <v>0.49832541031728089</v>
      </c>
      <c r="F3138" s="516">
        <v>2024.31</v>
      </c>
      <c r="G3138" s="464">
        <v>66437852900.242958</v>
      </c>
      <c r="H3138" s="461">
        <v>3341567.2737097712</v>
      </c>
      <c r="I3138" s="464">
        <v>168080089444.59335</v>
      </c>
      <c r="J3138" s="462">
        <v>0.52923164160370584</v>
      </c>
      <c r="K3138" s="464">
        <v>3760858616.4556251</v>
      </c>
      <c r="L3138" s="464">
        <v>0</v>
      </c>
      <c r="M3138" s="464">
        <v>112814549602.43134</v>
      </c>
      <c r="N3138" s="464">
        <v>110502545596.4301</v>
      </c>
      <c r="O3138" s="464">
        <v>24914.514728303224</v>
      </c>
      <c r="P3138" s="461">
        <v>638614.50012701598</v>
      </c>
      <c r="Q3138" s="461">
        <v>384908.85083984403</v>
      </c>
      <c r="R3138" s="464">
        <v>486596921751.37683</v>
      </c>
      <c r="S3138" s="462">
        <v>0.5664936572990269</v>
      </c>
      <c r="T3138" s="462">
        <v>0.34299832349973614</v>
      </c>
      <c r="U3138" s="461">
        <v>15.360067426646122</v>
      </c>
      <c r="V3138" s="464">
        <v>2986661114693.585</v>
      </c>
      <c r="W3138" s="460">
        <v>942.58208521093013</v>
      </c>
      <c r="X3138" s="463">
        <v>4.4801180931554621E-2</v>
      </c>
      <c r="Y3138" s="476">
        <v>2.0000000000000001E-4</v>
      </c>
    </row>
    <row r="3139" spans="1:25" x14ac:dyDescent="0.2">
      <c r="A3139" s="475">
        <f t="shared" si="48"/>
        <v>3135</v>
      </c>
      <c r="B3139" s="462">
        <v>0.59506762968241467</v>
      </c>
      <c r="C3139" s="461">
        <v>4849.3170290527369</v>
      </c>
      <c r="D3139" s="462">
        <v>0.62466707613327976</v>
      </c>
      <c r="E3139" s="462">
        <v>0.48231939406406177</v>
      </c>
      <c r="F3139" s="516">
        <v>2025.7</v>
      </c>
      <c r="G3139" s="464">
        <v>85987901218.840271</v>
      </c>
      <c r="H3139" s="461">
        <v>13277920.636107868</v>
      </c>
      <c r="I3139" s="464">
        <v>310985209410.49469</v>
      </c>
      <c r="J3139" s="462">
        <v>0.29566520836014121</v>
      </c>
      <c r="K3139" s="464">
        <v>28357608080.838291</v>
      </c>
      <c r="L3139" s="464">
        <v>58564407621.541115</v>
      </c>
      <c r="M3139" s="464">
        <v>41880629765.396942</v>
      </c>
      <c r="N3139" s="464">
        <v>62571042051.131477</v>
      </c>
      <c r="O3139" s="464">
        <v>23511.924368048574</v>
      </c>
      <c r="P3139" s="461">
        <v>428651.59243411181</v>
      </c>
      <c r="Q3139" s="461">
        <v>272524.88370627299</v>
      </c>
      <c r="R3139" s="464">
        <v>579987599739.88635</v>
      </c>
      <c r="S3139" s="462">
        <v>0.45096373531837369</v>
      </c>
      <c r="T3139" s="462">
        <v>0.28041910473961007</v>
      </c>
      <c r="U3139" s="461">
        <v>15.939524467856975</v>
      </c>
      <c r="V3139" s="464">
        <v>2892680217126.689</v>
      </c>
      <c r="W3139" s="460">
        <v>912.33924026843749</v>
      </c>
      <c r="X3139" s="463">
        <v>4.5632601727452447E-2</v>
      </c>
      <c r="Y3139" s="476">
        <v>2.0000000000000001E-4</v>
      </c>
    </row>
    <row r="3140" spans="1:25" x14ac:dyDescent="0.2">
      <c r="A3140" s="475">
        <f t="shared" si="48"/>
        <v>3136</v>
      </c>
      <c r="B3140" s="462">
        <v>0.46415720855702147</v>
      </c>
      <c r="C3140" s="461">
        <v>4570.1559180017821</v>
      </c>
      <c r="D3140" s="462">
        <v>0.60403803522790711</v>
      </c>
      <c r="E3140" s="462">
        <v>0.30985488469415795</v>
      </c>
      <c r="F3140" s="516">
        <v>2023.92</v>
      </c>
      <c r="G3140" s="464">
        <v>185716314451.36847</v>
      </c>
      <c r="H3140" s="461">
        <v>12452933.013665702</v>
      </c>
      <c r="I3140" s="464">
        <v>404068473698.28094</v>
      </c>
      <c r="J3140" s="462">
        <v>0.44260039520908789</v>
      </c>
      <c r="K3140" s="464">
        <v>5057847443.7021942</v>
      </c>
      <c r="L3140" s="464">
        <v>0</v>
      </c>
      <c r="M3140" s="464">
        <v>275542776390.60834</v>
      </c>
      <c r="N3140" s="464">
        <v>98732623371.392593</v>
      </c>
      <c r="O3140" s="464">
        <v>21210.524159000935</v>
      </c>
      <c r="P3140" s="461">
        <v>570014.29794769385</v>
      </c>
      <c r="Q3140" s="461">
        <v>386667.32444947242</v>
      </c>
      <c r="R3140" s="464">
        <v>1042083206523.2526</v>
      </c>
      <c r="S3140" s="462">
        <v>0.60102736831553583</v>
      </c>
      <c r="T3140" s="462">
        <v>0.31117516338743351</v>
      </c>
      <c r="U3140" s="461">
        <v>16.418432339813808</v>
      </c>
      <c r="V3140" s="464">
        <v>5897278649552.9307</v>
      </c>
      <c r="W3140" s="460">
        <v>1860.3515964210205</v>
      </c>
      <c r="X3140" s="463">
        <v>4.4220554846395442E-2</v>
      </c>
      <c r="Y3140" s="476">
        <v>2.0000000000000001E-4</v>
      </c>
    </row>
    <row r="3141" spans="1:25" x14ac:dyDescent="0.2">
      <c r="A3141" s="475">
        <f t="shared" si="48"/>
        <v>3137</v>
      </c>
      <c r="B3141" s="462">
        <v>0.50652548954935417</v>
      </c>
      <c r="C3141" s="461">
        <v>7539.5289360591742</v>
      </c>
      <c r="D3141" s="462">
        <v>0.43778120583104124</v>
      </c>
      <c r="E3141" s="462">
        <v>0.32101321649918246</v>
      </c>
      <c r="F3141" s="516">
        <v>2025.26</v>
      </c>
      <c r="G3141" s="464">
        <v>123189001229.77829</v>
      </c>
      <c r="H3141" s="461">
        <v>7936576.8507825807</v>
      </c>
      <c r="I3141" s="464">
        <v>256008473498.25204</v>
      </c>
      <c r="J3141" s="462">
        <v>0.37112499883337191</v>
      </c>
      <c r="K3141" s="464">
        <v>9611030915.7461243</v>
      </c>
      <c r="L3141" s="464">
        <v>7500776041.9723721</v>
      </c>
      <c r="M3141" s="464">
        <v>76005649403.394333</v>
      </c>
      <c r="N3141" s="464">
        <v>46628186310.735977</v>
      </c>
      <c r="O3141" s="464">
        <v>40479.050217566895</v>
      </c>
      <c r="P3141" s="461">
        <v>295216.74817754957</v>
      </c>
      <c r="Q3141" s="461">
        <v>173541.27206169011</v>
      </c>
      <c r="R3141" s="464">
        <v>507495546667.10852</v>
      </c>
      <c r="S3141" s="462">
        <v>0.52620984411946647</v>
      </c>
      <c r="T3141" s="462">
        <v>0.40387883124063939</v>
      </c>
      <c r="U3141" s="461">
        <v>16.52729154606693</v>
      </c>
      <c r="V3141" s="464">
        <v>3735257521925.105</v>
      </c>
      <c r="W3141" s="460">
        <v>1179.5584594671388</v>
      </c>
      <c r="X3141" s="463">
        <v>4.430416422464805E-2</v>
      </c>
      <c r="Y3141" s="476">
        <v>2.0000000000000001E-4</v>
      </c>
    </row>
    <row r="3142" spans="1:25" x14ac:dyDescent="0.2">
      <c r="A3142" s="475">
        <f t="shared" si="48"/>
        <v>3138</v>
      </c>
      <c r="B3142" s="462">
        <v>0.50294449216605153</v>
      </c>
      <c r="C3142" s="461">
        <v>5104.9193178883806</v>
      </c>
      <c r="D3142" s="462">
        <v>0.57777769819668046</v>
      </c>
      <c r="E3142" s="462">
        <v>0.39880210237135527</v>
      </c>
      <c r="F3142" s="516">
        <v>2026.72</v>
      </c>
      <c r="G3142" s="464">
        <v>120446632697.78247</v>
      </c>
      <c r="H3142" s="461">
        <v>11472117.028662918</v>
      </c>
      <c r="I3142" s="464">
        <v>265474085392.63971</v>
      </c>
      <c r="J3142" s="462">
        <v>0.18438343486652264</v>
      </c>
      <c r="K3142" s="464">
        <v>35487902351.283997</v>
      </c>
      <c r="L3142" s="464">
        <v>88535052096.045441</v>
      </c>
      <c r="M3142" s="464">
        <v>15163059629.488293</v>
      </c>
      <c r="N3142" s="464">
        <v>29662470674.851528</v>
      </c>
      <c r="O3142" s="464">
        <v>20612.421647251031</v>
      </c>
      <c r="P3142" s="461">
        <v>217171.00026792233</v>
      </c>
      <c r="Q3142" s="461">
        <v>111757.14307042414</v>
      </c>
      <c r="R3142" s="464">
        <v>534502166726.77063</v>
      </c>
      <c r="S3142" s="462">
        <v>0.45070481080769642</v>
      </c>
      <c r="T3142" s="462">
        <v>0.29464892935972908</v>
      </c>
      <c r="U3142" s="461">
        <v>17.159842156698698</v>
      </c>
      <c r="V3142" s="464">
        <v>2944843583254.2026</v>
      </c>
      <c r="W3142" s="460">
        <v>929.73233571636524</v>
      </c>
      <c r="X3142" s="463">
        <v>4.318787717313393E-2</v>
      </c>
      <c r="Y3142" s="476">
        <v>2.0000000000000001E-4</v>
      </c>
    </row>
    <row r="3143" spans="1:25" x14ac:dyDescent="0.2">
      <c r="A3143" s="475">
        <f t="shared" ref="A3143:A3206" si="49">A3142+1</f>
        <v>3139</v>
      </c>
      <c r="B3143" s="462">
        <v>0.44529330526266681</v>
      </c>
      <c r="C3143" s="461">
        <v>4241.7931169885615</v>
      </c>
      <c r="D3143" s="462">
        <v>0.80662429340228403</v>
      </c>
      <c r="E3143" s="462">
        <v>0.57522372510190001</v>
      </c>
      <c r="F3143" s="516">
        <v>2027.22</v>
      </c>
      <c r="G3143" s="464">
        <v>77792004229.085007</v>
      </c>
      <c r="H3143" s="461">
        <v>20047532.209747676</v>
      </c>
      <c r="I3143" s="464">
        <v>493693075845.74066</v>
      </c>
      <c r="J3143" s="462">
        <v>0.32074745874515942</v>
      </c>
      <c r="K3143" s="464">
        <v>37153504357.878754</v>
      </c>
      <c r="L3143" s="464">
        <v>93094086202.921432</v>
      </c>
      <c r="M3143" s="464">
        <v>0</v>
      </c>
      <c r="N3143" s="464">
        <v>129658233533.64182</v>
      </c>
      <c r="O3143" s="464">
        <v>33272.169059698841</v>
      </c>
      <c r="P3143" s="461">
        <v>726343.34662498534</v>
      </c>
      <c r="Q3143" s="461">
        <v>506659.42744731647</v>
      </c>
      <c r="R3143" s="464">
        <v>827974369372.19458</v>
      </c>
      <c r="S3143" s="462">
        <v>0.40709200150469094</v>
      </c>
      <c r="T3143" s="462">
        <v>0.2798619175610636</v>
      </c>
      <c r="U3143" s="461">
        <v>14.772485374564756</v>
      </c>
      <c r="V3143" s="464">
        <v>3878108428861.917</v>
      </c>
      <c r="W3143" s="460">
        <v>1224.473710050102</v>
      </c>
      <c r="X3143" s="463">
        <v>4.7953862686633111E-2</v>
      </c>
      <c r="Y3143" s="476">
        <v>2.0000000000000001E-4</v>
      </c>
    </row>
    <row r="3144" spans="1:25" x14ac:dyDescent="0.2">
      <c r="A3144" s="475">
        <f t="shared" si="49"/>
        <v>3140</v>
      </c>
      <c r="B3144" s="462">
        <v>0.63429554128071075</v>
      </c>
      <c r="C3144" s="461">
        <v>1500</v>
      </c>
      <c r="D3144" s="462">
        <v>0.86496218037804007</v>
      </c>
      <c r="E3144" s="462">
        <v>0.67430778497118071</v>
      </c>
      <c r="F3144" s="516">
        <v>2025.78</v>
      </c>
      <c r="G3144" s="464">
        <v>174968790527.08945</v>
      </c>
      <c r="H3144" s="461">
        <v>25324360.700841572</v>
      </c>
      <c r="I3144" s="464">
        <v>485302519810.88696</v>
      </c>
      <c r="J3144" s="462">
        <v>0.17363427339970072</v>
      </c>
      <c r="K3144" s="464">
        <v>16660832564.009968</v>
      </c>
      <c r="L3144" s="464">
        <v>29453486597.383373</v>
      </c>
      <c r="M3144" s="464">
        <v>145962913762.02682</v>
      </c>
      <c r="N3144" s="464">
        <v>36117782482.018433</v>
      </c>
      <c r="O3144" s="464">
        <v>17018.669296026725</v>
      </c>
      <c r="P3144" s="461">
        <v>262518.38931531168</v>
      </c>
      <c r="Q3144" s="461">
        <v>139258.31350679573</v>
      </c>
      <c r="R3144" s="464">
        <v>990571815062.77734</v>
      </c>
      <c r="S3144" s="462">
        <v>0.46823251964099816</v>
      </c>
      <c r="T3144" s="462">
        <v>0.21611821603345638</v>
      </c>
      <c r="U3144" s="461">
        <v>17.779835615958437</v>
      </c>
      <c r="V3144" s="464">
        <v>4188257433252.0513</v>
      </c>
      <c r="W3144" s="460">
        <v>1321.1156348881968</v>
      </c>
      <c r="X3144" s="463">
        <v>4.1212233622681761E-2</v>
      </c>
      <c r="Y3144" s="476">
        <v>2.0000000000000001E-4</v>
      </c>
    </row>
    <row r="3145" spans="1:25" x14ac:dyDescent="0.2">
      <c r="A3145" s="475">
        <f t="shared" si="49"/>
        <v>3141</v>
      </c>
      <c r="B3145" s="462">
        <v>0.59104840629509803</v>
      </c>
      <c r="C3145" s="461">
        <v>5495.5371727991787</v>
      </c>
      <c r="D3145" s="462">
        <v>0.96105533747894023</v>
      </c>
      <c r="E3145" s="462">
        <v>0.40145389697725747</v>
      </c>
      <c r="F3145" s="516">
        <v>2024.18</v>
      </c>
      <c r="G3145" s="464">
        <v>286320135766.70142</v>
      </c>
      <c r="H3145" s="461">
        <v>28629857.000236541</v>
      </c>
      <c r="I3145" s="464">
        <v>679191836445.28845</v>
      </c>
      <c r="J3145" s="462">
        <v>0.34305334141352051</v>
      </c>
      <c r="K3145" s="464">
        <v>14571176661.011738</v>
      </c>
      <c r="L3145" s="464">
        <v>0</v>
      </c>
      <c r="M3145" s="464">
        <v>298728783787.56201</v>
      </c>
      <c r="N3145" s="464">
        <v>37802360877.487953</v>
      </c>
      <c r="O3145" s="464">
        <v>27254.868955517042</v>
      </c>
      <c r="P3145" s="461">
        <v>278448.38376212027</v>
      </c>
      <c r="Q3145" s="461">
        <v>149023.8424694534</v>
      </c>
      <c r="R3145" s="464">
        <v>1475388525840.2373</v>
      </c>
      <c r="S3145" s="462">
        <v>0.57127490857704621</v>
      </c>
      <c r="T3145" s="462">
        <v>0.32752523177656745</v>
      </c>
      <c r="U3145" s="461">
        <v>16.520194661243888</v>
      </c>
      <c r="V3145" s="464">
        <v>8725388845020.3047</v>
      </c>
      <c r="W3145" s="460">
        <v>2754.1321405822086</v>
      </c>
      <c r="X3145" s="463">
        <v>4.4105197020166062E-2</v>
      </c>
      <c r="Y3145" s="476">
        <v>2.0000000000000001E-4</v>
      </c>
    </row>
    <row r="3146" spans="1:25" x14ac:dyDescent="0.2">
      <c r="A3146" s="475">
        <f t="shared" si="49"/>
        <v>3142</v>
      </c>
      <c r="B3146" s="462">
        <v>0.4486093969378811</v>
      </c>
      <c r="C3146" s="461">
        <v>4296.7524893194432</v>
      </c>
      <c r="D3146" s="462">
        <v>0.39887860162021949</v>
      </c>
      <c r="E3146" s="462">
        <v>0.53623666529050806</v>
      </c>
      <c r="F3146" s="516">
        <v>2025.61</v>
      </c>
      <c r="G3146" s="464">
        <v>72279642702.605682</v>
      </c>
      <c r="H3146" s="461">
        <v>7027517.1467306586</v>
      </c>
      <c r="I3146" s="464">
        <v>270393713258.52924</v>
      </c>
      <c r="J3146" s="462">
        <v>0.44860939693788104</v>
      </c>
      <c r="K3146" s="464">
        <v>15098016854.450195</v>
      </c>
      <c r="L3146" s="464">
        <v>18979115096.244148</v>
      </c>
      <c r="M3146" s="464">
        <v>69335842622.421768</v>
      </c>
      <c r="N3146" s="464">
        <v>57414837625.271767</v>
      </c>
      <c r="O3146" s="464">
        <v>29613.456734518422</v>
      </c>
      <c r="P3146" s="461">
        <v>420327.18325014663</v>
      </c>
      <c r="Q3146" s="461">
        <v>224164.47338330909</v>
      </c>
      <c r="R3146" s="464">
        <v>523596791784.58252</v>
      </c>
      <c r="S3146" s="462">
        <v>0.54392970987255573</v>
      </c>
      <c r="T3146" s="462">
        <v>0.36223195305439615</v>
      </c>
      <c r="U3146" s="461">
        <v>15.215814248744927</v>
      </c>
      <c r="V3146" s="464">
        <v>3312577307095.7466</v>
      </c>
      <c r="W3146" s="460">
        <v>1045.8777201417897</v>
      </c>
      <c r="X3146" s="463">
        <v>4.5824576566355135E-2</v>
      </c>
      <c r="Y3146" s="476">
        <v>2.0000000000000001E-4</v>
      </c>
    </row>
    <row r="3147" spans="1:25" x14ac:dyDescent="0.2">
      <c r="A3147" s="475">
        <f t="shared" si="49"/>
        <v>3143</v>
      </c>
      <c r="B3147" s="462">
        <v>0.37338793000016335</v>
      </c>
      <c r="C3147" s="461">
        <v>1991.984514634381</v>
      </c>
      <c r="D3147" s="462">
        <v>0.50330743974026937</v>
      </c>
      <c r="E3147" s="462">
        <v>0.41971555954755974</v>
      </c>
      <c r="F3147" s="516">
        <v>2024.7</v>
      </c>
      <c r="G3147" s="464">
        <v>117315118870.29755</v>
      </c>
      <c r="H3147" s="461">
        <v>10302473.015949517</v>
      </c>
      <c r="I3147" s="464">
        <v>363261703860.82147</v>
      </c>
      <c r="J3147" s="462">
        <v>0.37338793000016335</v>
      </c>
      <c r="K3147" s="464">
        <v>16104349960.549568</v>
      </c>
      <c r="L3147" s="464">
        <v>14121680271.74309</v>
      </c>
      <c r="M3147" s="464">
        <v>81670998509.136993</v>
      </c>
      <c r="N3147" s="464">
        <v>34086161273.634514</v>
      </c>
      <c r="O3147" s="464">
        <v>15296.44939114608</v>
      </c>
      <c r="P3147" s="461">
        <v>271126.68069988675</v>
      </c>
      <c r="Q3147" s="461">
        <v>128480.11026732324</v>
      </c>
      <c r="R3147" s="464">
        <v>645427432868.91858</v>
      </c>
      <c r="S3147" s="462">
        <v>0.52111886781180772</v>
      </c>
      <c r="T3147" s="462">
        <v>0.35961381820885635</v>
      </c>
      <c r="U3147" s="461">
        <v>15.938426524969204</v>
      </c>
      <c r="V3147" s="464">
        <v>4285440784178.5151</v>
      </c>
      <c r="W3147" s="460">
        <v>1352.8194593320702</v>
      </c>
      <c r="X3147" s="463">
        <v>4.3524316818541596E-2</v>
      </c>
      <c r="Y3147" s="476">
        <v>2.0000000000000001E-4</v>
      </c>
    </row>
    <row r="3148" spans="1:25" x14ac:dyDescent="0.2">
      <c r="A3148" s="475">
        <f t="shared" si="49"/>
        <v>3144</v>
      </c>
      <c r="B3148" s="462">
        <v>0.4570129019051658</v>
      </c>
      <c r="C3148" s="461">
        <v>2915.0131583206112</v>
      </c>
      <c r="D3148" s="462">
        <v>0.60098097412615625</v>
      </c>
      <c r="E3148" s="462">
        <v>0.38346554505740948</v>
      </c>
      <c r="F3148" s="516">
        <v>2025.8</v>
      </c>
      <c r="G3148" s="464">
        <v>61495726938.190109</v>
      </c>
      <c r="H3148" s="461">
        <v>12742828.969748568</v>
      </c>
      <c r="I3148" s="464">
        <v>392506571699.86792</v>
      </c>
      <c r="J3148" s="462">
        <v>0.41145422012731536</v>
      </c>
      <c r="K3148" s="464">
        <v>16902242757.610584</v>
      </c>
      <c r="L3148" s="464">
        <v>20212228291.05019</v>
      </c>
      <c r="M3148" s="464">
        <v>72783702172.807007</v>
      </c>
      <c r="N3148" s="464">
        <v>32980686616.160816</v>
      </c>
      <c r="O3148" s="464">
        <v>27241.698782681615</v>
      </c>
      <c r="P3148" s="461">
        <v>237505.30006842368</v>
      </c>
      <c r="Q3148" s="461">
        <v>126224.01352591325</v>
      </c>
      <c r="R3148" s="464">
        <v>631971427049.22034</v>
      </c>
      <c r="S3148" s="462">
        <v>0.51968770294749089</v>
      </c>
      <c r="T3148" s="462">
        <v>0.30641156868489544</v>
      </c>
      <c r="U3148" s="461">
        <v>14.77277108456386</v>
      </c>
      <c r="V3148" s="464">
        <v>3313861353996.4136</v>
      </c>
      <c r="W3148" s="460">
        <v>1045.460476794959</v>
      </c>
      <c r="X3148" s="463">
        <v>4.7170033030617869E-2</v>
      </c>
      <c r="Y3148" s="476">
        <v>2.0000000000000001E-4</v>
      </c>
    </row>
    <row r="3149" spans="1:25" x14ac:dyDescent="0.2">
      <c r="A3149" s="475">
        <f t="shared" si="49"/>
        <v>3145</v>
      </c>
      <c r="B3149" s="462">
        <v>0.3711211637547841</v>
      </c>
      <c r="C3149" s="461">
        <v>1500</v>
      </c>
      <c r="D3149" s="462">
        <v>0.2</v>
      </c>
      <c r="E3149" s="462">
        <v>0.51253912798814549</v>
      </c>
      <c r="F3149" s="516">
        <v>2024.44</v>
      </c>
      <c r="G3149" s="464">
        <v>81670231720.036453</v>
      </c>
      <c r="H3149" s="461">
        <v>3239913.8984239893</v>
      </c>
      <c r="I3149" s="464">
        <v>137436368581.31329</v>
      </c>
      <c r="J3149" s="462">
        <v>0.3711211637547841</v>
      </c>
      <c r="K3149" s="464">
        <v>2696139678.8498735</v>
      </c>
      <c r="L3149" s="464">
        <v>0</v>
      </c>
      <c r="M3149" s="464">
        <v>97457999685.158676</v>
      </c>
      <c r="N3149" s="464">
        <v>276963225406.87598</v>
      </c>
      <c r="O3149" s="464">
        <v>37737.028808637086</v>
      </c>
      <c r="P3149" s="461">
        <v>1570794.3077920265</v>
      </c>
      <c r="Q3149" s="461">
        <v>1094849.671185652</v>
      </c>
      <c r="R3149" s="464">
        <v>588832009061.29285</v>
      </c>
      <c r="S3149" s="462">
        <v>0.42139140090014021</v>
      </c>
      <c r="T3149" s="462">
        <v>0.2660895711609722</v>
      </c>
      <c r="U3149" s="461">
        <v>16.105139883622531</v>
      </c>
      <c r="V3149" s="464">
        <v>2822716986207.082</v>
      </c>
      <c r="W3149" s="460">
        <v>890.67736204730329</v>
      </c>
      <c r="X3149" s="463">
        <v>4.4868793898101965E-2</v>
      </c>
      <c r="Y3149" s="476">
        <v>2.0000000000000001E-4</v>
      </c>
    </row>
    <row r="3150" spans="1:25" x14ac:dyDescent="0.2">
      <c r="A3150" s="475">
        <f t="shared" si="49"/>
        <v>3146</v>
      </c>
      <c r="B3150" s="462">
        <v>0.41235867439794649</v>
      </c>
      <c r="C3150" s="461">
        <v>3911.8998506867201</v>
      </c>
      <c r="D3150" s="462">
        <v>0.66575007956330789</v>
      </c>
      <c r="E3150" s="462">
        <v>0.56570022225228911</v>
      </c>
      <c r="F3150" s="516">
        <v>2023.75</v>
      </c>
      <c r="G3150" s="464">
        <v>258039764377.52451</v>
      </c>
      <c r="H3150" s="461">
        <v>14306615.44550018</v>
      </c>
      <c r="I3150" s="464">
        <v>300351890643.85638</v>
      </c>
      <c r="J3150" s="462">
        <v>7.8724187389777267E-2</v>
      </c>
      <c r="K3150" s="464">
        <v>8661849466.0591927</v>
      </c>
      <c r="L3150" s="464">
        <v>0</v>
      </c>
      <c r="M3150" s="464">
        <v>258991576907.64679</v>
      </c>
      <c r="N3150" s="464">
        <v>47484114768.884544</v>
      </c>
      <c r="O3150" s="464">
        <v>34442.450327973405</v>
      </c>
      <c r="P3150" s="461">
        <v>291309.86771975161</v>
      </c>
      <c r="Q3150" s="461">
        <v>165014.07457584451</v>
      </c>
      <c r="R3150" s="464">
        <v>896414067752.48035</v>
      </c>
      <c r="S3150" s="462">
        <v>0.52855214981912557</v>
      </c>
      <c r="T3150" s="462">
        <v>0.260812686690854</v>
      </c>
      <c r="U3150" s="461">
        <v>21.075698501153028</v>
      </c>
      <c r="V3150" s="464">
        <v>5304643565291.9092</v>
      </c>
      <c r="W3150" s="460">
        <v>1673.3875433312189</v>
      </c>
      <c r="X3150" s="463">
        <v>3.550053796813768E-2</v>
      </c>
      <c r="Y3150" s="476">
        <v>2.0000000000000001E-4</v>
      </c>
    </row>
    <row r="3151" spans="1:25" x14ac:dyDescent="0.2">
      <c r="A3151" s="475">
        <f t="shared" si="49"/>
        <v>3147</v>
      </c>
      <c r="B3151" s="462">
        <v>0.42459253126185909</v>
      </c>
      <c r="C3151" s="461">
        <v>5158.9400982726611</v>
      </c>
      <c r="D3151" s="462">
        <v>0.73251109249781932</v>
      </c>
      <c r="E3151" s="462">
        <v>0.48131289176060804</v>
      </c>
      <c r="F3151" s="516">
        <v>2026.95</v>
      </c>
      <c r="G3151" s="464">
        <v>150041443339.79825</v>
      </c>
      <c r="H3151" s="461">
        <v>16531243.975277726</v>
      </c>
      <c r="I3151" s="464">
        <v>479357458273.93005</v>
      </c>
      <c r="J3151" s="462">
        <v>0.3284581625484746</v>
      </c>
      <c r="K3151" s="464">
        <v>58683670627.78064</v>
      </c>
      <c r="L3151" s="464">
        <v>113961544936.15269</v>
      </c>
      <c r="M3151" s="464">
        <v>4345329166.991128</v>
      </c>
      <c r="N3151" s="464">
        <v>17531496471.357468</v>
      </c>
      <c r="O3151" s="464">
        <v>34577.889045290583</v>
      </c>
      <c r="P3151" s="461">
        <v>146067.66704702491</v>
      </c>
      <c r="Q3151" s="461">
        <v>59204.53701976686</v>
      </c>
      <c r="R3151" s="464">
        <v>845076589320.32556</v>
      </c>
      <c r="S3151" s="462">
        <v>0.50973199504673561</v>
      </c>
      <c r="T3151" s="462">
        <v>0.34771190439825617</v>
      </c>
      <c r="U3151" s="461">
        <v>15.681303425667535</v>
      </c>
      <c r="V3151" s="464">
        <v>5114518209673.1689</v>
      </c>
      <c r="W3151" s="460">
        <v>1614.6967392323409</v>
      </c>
      <c r="X3151" s="463">
        <v>4.6180870330461261E-2</v>
      </c>
      <c r="Y3151" s="476">
        <v>2.0000000000000001E-4</v>
      </c>
    </row>
    <row r="3152" spans="1:25" x14ac:dyDescent="0.2">
      <c r="A3152" s="475">
        <f t="shared" si="49"/>
        <v>3148</v>
      </c>
      <c r="B3152" s="462">
        <v>0.5795414039201251</v>
      </c>
      <c r="C3152" s="461">
        <v>6440.568621832691</v>
      </c>
      <c r="D3152" s="462">
        <v>0.72881554115868674</v>
      </c>
      <c r="E3152" s="462">
        <v>0.2919351685940621</v>
      </c>
      <c r="F3152" s="516">
        <v>2024.26</v>
      </c>
      <c r="G3152" s="464">
        <v>345754601503.30011</v>
      </c>
      <c r="H3152" s="461">
        <v>16603025.21624485</v>
      </c>
      <c r="I3152" s="464">
        <v>426013574759.46173</v>
      </c>
      <c r="J3152" s="462">
        <v>0.30976639269515582</v>
      </c>
      <c r="K3152" s="464">
        <v>15174879035.191397</v>
      </c>
      <c r="L3152" s="464">
        <v>0</v>
      </c>
      <c r="M3152" s="464">
        <v>216528504764.5585</v>
      </c>
      <c r="N3152" s="464">
        <v>57682291571.876427</v>
      </c>
      <c r="O3152" s="464">
        <v>10000</v>
      </c>
      <c r="P3152" s="461">
        <v>365658.13764853677</v>
      </c>
      <c r="Q3152" s="461">
        <v>220301.88933540497</v>
      </c>
      <c r="R3152" s="464">
        <v>1058890775945.8489</v>
      </c>
      <c r="S3152" s="462">
        <v>0.56626279981388827</v>
      </c>
      <c r="T3152" s="462">
        <v>0.42711191647169577</v>
      </c>
      <c r="U3152" s="461">
        <v>17.560451876546558</v>
      </c>
      <c r="V3152" s="464">
        <v>8575378807935.9277</v>
      </c>
      <c r="W3152" s="460">
        <v>2705.658916982652</v>
      </c>
      <c r="X3152" s="463">
        <v>4.2342656201001409E-2</v>
      </c>
      <c r="Y3152" s="476">
        <v>2.0000000000000001E-4</v>
      </c>
    </row>
    <row r="3153" spans="1:25" x14ac:dyDescent="0.2">
      <c r="A3153" s="475">
        <f t="shared" si="49"/>
        <v>3149</v>
      </c>
      <c r="B3153" s="462">
        <v>0.40886941802116505</v>
      </c>
      <c r="C3153" s="461">
        <v>2481.0988565426369</v>
      </c>
      <c r="D3153" s="462">
        <v>1.0402385602691862</v>
      </c>
      <c r="E3153" s="462">
        <v>0.33593202934670896</v>
      </c>
      <c r="F3153" s="516">
        <v>2024.44</v>
      </c>
      <c r="G3153" s="464">
        <v>348451432096.40186</v>
      </c>
      <c r="H3153" s="461">
        <v>34184351.260166578</v>
      </c>
      <c r="I3153" s="464">
        <v>782741124687.68262</v>
      </c>
      <c r="J3153" s="462">
        <v>0.3625759494537536</v>
      </c>
      <c r="K3153" s="464">
        <v>15073160330.006794</v>
      </c>
      <c r="L3153" s="464">
        <v>0</v>
      </c>
      <c r="M3153" s="464">
        <v>244397779101.76074</v>
      </c>
      <c r="N3153" s="464">
        <v>54863220310.523895</v>
      </c>
      <c r="O3153" s="464">
        <v>14222.274361909575</v>
      </c>
      <c r="P3153" s="461">
        <v>375200.64779682871</v>
      </c>
      <c r="Q3153" s="461">
        <v>219773.33512020274</v>
      </c>
      <c r="R3153" s="464">
        <v>1470764507595.4998</v>
      </c>
      <c r="S3153" s="462">
        <v>0.53977639140279488</v>
      </c>
      <c r="T3153" s="462">
        <v>0.39655853232714333</v>
      </c>
      <c r="U3153" s="461">
        <v>16.567646494868569</v>
      </c>
      <c r="V3153" s="464">
        <v>10670376788574.932</v>
      </c>
      <c r="W3153" s="460">
        <v>3366.3697301929215</v>
      </c>
      <c r="X3153" s="463">
        <v>4.3952467112397378E-2</v>
      </c>
      <c r="Y3153" s="476">
        <v>2.0000000000000001E-4</v>
      </c>
    </row>
    <row r="3154" spans="1:25" x14ac:dyDescent="0.2">
      <c r="A3154" s="475">
        <f t="shared" si="49"/>
        <v>3150</v>
      </c>
      <c r="B3154" s="462">
        <v>0.56330587217792627</v>
      </c>
      <c r="C3154" s="461">
        <v>10442.243740931443</v>
      </c>
      <c r="D3154" s="462">
        <v>0.9719624179908124</v>
      </c>
      <c r="E3154" s="462">
        <v>0.53111431258591546</v>
      </c>
      <c r="F3154" s="516">
        <v>2023.94</v>
      </c>
      <c r="G3154" s="464">
        <v>358119824171.84937</v>
      </c>
      <c r="H3154" s="461">
        <v>26660694.836344633</v>
      </c>
      <c r="I3154" s="464">
        <v>437730201190.65674</v>
      </c>
      <c r="J3154" s="462">
        <v>-1.3163074967614818E-4</v>
      </c>
      <c r="K3154" s="464">
        <v>10859746141.023693</v>
      </c>
      <c r="L3154" s="464">
        <v>0</v>
      </c>
      <c r="M3154" s="464">
        <v>451381428381.19489</v>
      </c>
      <c r="N3154" s="464">
        <v>71339298996.048996</v>
      </c>
      <c r="O3154" s="464">
        <v>26730.877838815712</v>
      </c>
      <c r="P3154" s="461">
        <v>449737.23769481271</v>
      </c>
      <c r="Q3154" s="461">
        <v>279014.31791156408</v>
      </c>
      <c r="R3154" s="464">
        <v>1431172363664.8726</v>
      </c>
      <c r="S3154" s="462">
        <v>0.5229934098889305</v>
      </c>
      <c r="T3154" s="462">
        <v>0.25625910670230695</v>
      </c>
      <c r="U3154" s="461">
        <v>20.264135214388048</v>
      </c>
      <c r="V3154" s="464">
        <v>7939020601515.3467</v>
      </c>
      <c r="W3154" s="460">
        <v>2499.8584110144593</v>
      </c>
      <c r="X3154" s="463">
        <v>3.7298088875895426E-2</v>
      </c>
      <c r="Y3154" s="476">
        <v>2.0000000000000001E-4</v>
      </c>
    </row>
    <row r="3155" spans="1:25" x14ac:dyDescent="0.2">
      <c r="A3155" s="475">
        <f t="shared" si="49"/>
        <v>3151</v>
      </c>
      <c r="B3155" s="462">
        <v>0.43658672746519539</v>
      </c>
      <c r="C3155" s="461">
        <v>3655.8922353347957</v>
      </c>
      <c r="D3155" s="462">
        <v>0.82412747767987771</v>
      </c>
      <c r="E3155" s="462">
        <v>0.60621996446270932</v>
      </c>
      <c r="F3155" s="516">
        <v>2024.79</v>
      </c>
      <c r="G3155" s="464">
        <v>318546013397.67371</v>
      </c>
      <c r="H3155" s="461">
        <v>21713922.123783838</v>
      </c>
      <c r="I3155" s="464">
        <v>611796536325.91907</v>
      </c>
      <c r="J3155" s="462">
        <v>0.40479427624523234</v>
      </c>
      <c r="K3155" s="464">
        <v>13257722680.295708</v>
      </c>
      <c r="L3155" s="464">
        <v>0</v>
      </c>
      <c r="M3155" s="464">
        <v>248304101801.5289</v>
      </c>
      <c r="N3155" s="464">
        <v>73858194135.503815</v>
      </c>
      <c r="O3155" s="464">
        <v>10000</v>
      </c>
      <c r="P3155" s="461">
        <v>445618.81705375481</v>
      </c>
      <c r="Q3155" s="461">
        <v>279984.45669062471</v>
      </c>
      <c r="R3155" s="464">
        <v>1325966157988.8369</v>
      </c>
      <c r="S3155" s="462">
        <v>0.58245959501635658</v>
      </c>
      <c r="T3155" s="462">
        <v>0.39595463700370659</v>
      </c>
      <c r="U3155" s="461">
        <v>16.606109325316211</v>
      </c>
      <c r="V3155" s="464">
        <v>9607631998780.9707</v>
      </c>
      <c r="W3155" s="460">
        <v>3032.9842469685855</v>
      </c>
      <c r="X3155" s="463">
        <v>4.3712181566840341E-2</v>
      </c>
      <c r="Y3155" s="476">
        <v>2.0000000000000001E-4</v>
      </c>
    </row>
    <row r="3156" spans="1:25" x14ac:dyDescent="0.2">
      <c r="A3156" s="475">
        <f t="shared" si="49"/>
        <v>3152</v>
      </c>
      <c r="B3156" s="462">
        <v>0.62031532827350633</v>
      </c>
      <c r="C3156" s="461">
        <v>6045.9779375030766</v>
      </c>
      <c r="D3156" s="462">
        <v>0.65028003195860296</v>
      </c>
      <c r="E3156" s="462">
        <v>0.26363832848621405</v>
      </c>
      <c r="F3156" s="516">
        <v>2026.09</v>
      </c>
      <c r="G3156" s="464">
        <v>112494559944.90355</v>
      </c>
      <c r="H3156" s="461">
        <v>13956656.049584856</v>
      </c>
      <c r="I3156" s="464">
        <v>446441742245.43274</v>
      </c>
      <c r="J3156" s="462">
        <v>0.40328876105041789</v>
      </c>
      <c r="K3156" s="464">
        <v>24277717031.118664</v>
      </c>
      <c r="L3156" s="464">
        <v>28242621161.743336</v>
      </c>
      <c r="M3156" s="464">
        <v>63346259116.090981</v>
      </c>
      <c r="N3156" s="464">
        <v>29709258889.462528</v>
      </c>
      <c r="O3156" s="464">
        <v>36681.378576500807</v>
      </c>
      <c r="P3156" s="461">
        <v>211711.81960420174</v>
      </c>
      <c r="Q3156" s="461">
        <v>106401.03700703135</v>
      </c>
      <c r="R3156" s="464">
        <v>681840462153.88293</v>
      </c>
      <c r="S3156" s="462">
        <v>0.50473213752580792</v>
      </c>
      <c r="T3156" s="462">
        <v>0.40776268348621608</v>
      </c>
      <c r="U3156" s="461">
        <v>15.297692887681654</v>
      </c>
      <c r="V3156" s="464">
        <v>4784020959722.5576</v>
      </c>
      <c r="W3156" s="460">
        <v>1509.5236833310237</v>
      </c>
      <c r="X3156" s="463">
        <v>4.6869557788501388E-2</v>
      </c>
      <c r="Y3156" s="476">
        <v>2.0000000000000001E-4</v>
      </c>
    </row>
    <row r="3157" spans="1:25" x14ac:dyDescent="0.2">
      <c r="A3157" s="475">
        <f t="shared" si="49"/>
        <v>3153</v>
      </c>
      <c r="B3157" s="462">
        <v>0.37964387685497947</v>
      </c>
      <c r="C3157" s="461">
        <v>4672.9795747707012</v>
      </c>
      <c r="D3157" s="462">
        <v>0.7935795147409751</v>
      </c>
      <c r="E3157" s="462">
        <v>0.57312997623744577</v>
      </c>
      <c r="F3157" s="516">
        <v>2023.9</v>
      </c>
      <c r="G3157" s="464">
        <v>261730904649.66156</v>
      </c>
      <c r="H3157" s="461">
        <v>19738458.776296616</v>
      </c>
      <c r="I3157" s="464">
        <v>432927661317.88361</v>
      </c>
      <c r="J3157" s="462">
        <v>0.28838226918613741</v>
      </c>
      <c r="K3157" s="464">
        <v>10785827194.973143</v>
      </c>
      <c r="L3157" s="464">
        <v>0</v>
      </c>
      <c r="M3157" s="464">
        <v>189756219705.99158</v>
      </c>
      <c r="N3157" s="464">
        <v>63426652655.755211</v>
      </c>
      <c r="O3157" s="464">
        <v>30864.978602556996</v>
      </c>
      <c r="P3157" s="461">
        <v>431400.59547756903</v>
      </c>
      <c r="Q3157" s="461">
        <v>269709.76329153264</v>
      </c>
      <c r="R3157" s="464">
        <v>974587514075.01843</v>
      </c>
      <c r="S3157" s="462">
        <v>0.53145007385297616</v>
      </c>
      <c r="T3157" s="462">
        <v>0.38338247163100586</v>
      </c>
      <c r="U3157" s="461">
        <v>17.177020588256283</v>
      </c>
      <c r="V3157" s="464">
        <v>6982227251625.7471</v>
      </c>
      <c r="W3157" s="460">
        <v>2204.0257389128456</v>
      </c>
      <c r="X3157" s="463">
        <v>4.3108771216876771E-2</v>
      </c>
      <c r="Y3157" s="476">
        <v>2.0000000000000001E-4</v>
      </c>
    </row>
    <row r="3158" spans="1:25" x14ac:dyDescent="0.2">
      <c r="A3158" s="475">
        <f t="shared" si="49"/>
        <v>3154</v>
      </c>
      <c r="B3158" s="462">
        <v>0.61762355916444645</v>
      </c>
      <c r="C3158" s="461">
        <v>3720.3684341612657</v>
      </c>
      <c r="D3158" s="462">
        <v>0.83085083560579231</v>
      </c>
      <c r="E3158" s="462">
        <v>0.43889044924619897</v>
      </c>
      <c r="F3158" s="516">
        <v>2023.75</v>
      </c>
      <c r="G3158" s="464">
        <v>287628476385.27954</v>
      </c>
      <c r="H3158" s="461">
        <v>21599757.714800559</v>
      </c>
      <c r="I3158" s="464">
        <v>559665106305.77673</v>
      </c>
      <c r="J3158" s="462">
        <v>0.39115599859023775</v>
      </c>
      <c r="K3158" s="464">
        <v>18810890430.837456</v>
      </c>
      <c r="L3158" s="464">
        <v>0</v>
      </c>
      <c r="M3158" s="464">
        <v>297723773755.4574</v>
      </c>
      <c r="N3158" s="464">
        <v>39606566761.839111</v>
      </c>
      <c r="O3158" s="464">
        <v>13837.933191177033</v>
      </c>
      <c r="P3158" s="461">
        <v>291825.09832859912</v>
      </c>
      <c r="Q3158" s="461">
        <v>161685.09232854159</v>
      </c>
      <c r="R3158" s="464">
        <v>1224831142840.2976</v>
      </c>
      <c r="S3158" s="462">
        <v>0.58996591192394621</v>
      </c>
      <c r="T3158" s="462">
        <v>0.365211990710127</v>
      </c>
      <c r="U3158" s="461">
        <v>16.796709480910391</v>
      </c>
      <c r="V3158" s="464">
        <v>8412925273937.7979</v>
      </c>
      <c r="W3158" s="460">
        <v>2655.7409414946128</v>
      </c>
      <c r="X3158" s="463">
        <v>4.2604993839549507E-2</v>
      </c>
      <c r="Y3158" s="476">
        <v>2.0000000000000001E-4</v>
      </c>
    </row>
    <row r="3159" spans="1:25" x14ac:dyDescent="0.2">
      <c r="A3159" s="475">
        <f t="shared" si="49"/>
        <v>3155</v>
      </c>
      <c r="B3159" s="462">
        <v>0.53822891628951441</v>
      </c>
      <c r="C3159" s="461">
        <v>1500</v>
      </c>
      <c r="D3159" s="462">
        <v>0.82630796647006199</v>
      </c>
      <c r="E3159" s="462">
        <v>0.46308231597104382</v>
      </c>
      <c r="F3159" s="516">
        <v>2023.75</v>
      </c>
      <c r="G3159" s="464">
        <v>288066098069.05597</v>
      </c>
      <c r="H3159" s="461">
        <v>22758329.16190327</v>
      </c>
      <c r="I3159" s="464">
        <v>539617158939.75763</v>
      </c>
      <c r="J3159" s="462">
        <v>0.38374391594323254</v>
      </c>
      <c r="K3159" s="464">
        <v>15890972868.50831</v>
      </c>
      <c r="L3159" s="464">
        <v>0</v>
      </c>
      <c r="M3159" s="464">
        <v>213115397963.13782</v>
      </c>
      <c r="N3159" s="464">
        <v>58346643826.18837</v>
      </c>
      <c r="O3159" s="464">
        <v>28637.263017163288</v>
      </c>
      <c r="P3159" s="461">
        <v>410558.59949084662</v>
      </c>
      <c r="Q3159" s="461">
        <v>252510.4302632717</v>
      </c>
      <c r="R3159" s="464">
        <v>1034695011418.7433</v>
      </c>
      <c r="S3159" s="462">
        <v>0.54656216166353522</v>
      </c>
      <c r="T3159" s="462">
        <v>0.41905406727948802</v>
      </c>
      <c r="U3159" s="461">
        <v>16.921825698276056</v>
      </c>
      <c r="V3159" s="464">
        <v>8220660681467.0684</v>
      </c>
      <c r="W3159" s="460">
        <v>2593.6923131698004</v>
      </c>
      <c r="X3159" s="463">
        <v>4.2184858028533827E-2</v>
      </c>
      <c r="Y3159" s="476">
        <v>2.0000000000000001E-4</v>
      </c>
    </row>
    <row r="3160" spans="1:25" x14ac:dyDescent="0.2">
      <c r="A3160" s="475">
        <f t="shared" si="49"/>
        <v>3156</v>
      </c>
      <c r="B3160" s="462">
        <v>0.49947161860764266</v>
      </c>
      <c r="C3160" s="461">
        <v>1500</v>
      </c>
      <c r="D3160" s="462">
        <v>0.46817691244739534</v>
      </c>
      <c r="E3160" s="462">
        <v>0.37192326114557583</v>
      </c>
      <c r="F3160" s="516">
        <v>2025.69</v>
      </c>
      <c r="G3160" s="464">
        <v>182184844877.79102</v>
      </c>
      <c r="H3160" s="461">
        <v>9030083.4588629883</v>
      </c>
      <c r="I3160" s="464">
        <v>306260460425.69952</v>
      </c>
      <c r="J3160" s="462">
        <v>0.41998187911393048</v>
      </c>
      <c r="K3160" s="464">
        <v>16358639581.706339</v>
      </c>
      <c r="L3160" s="464">
        <v>21869278967.80278</v>
      </c>
      <c r="M3160" s="464">
        <v>127698391900.78493</v>
      </c>
      <c r="N3160" s="464">
        <v>99665573993.927795</v>
      </c>
      <c r="O3160" s="464">
        <v>17375.794460256649</v>
      </c>
      <c r="P3160" s="461">
        <v>625375.1969439527</v>
      </c>
      <c r="Q3160" s="461">
        <v>364203.29505716288</v>
      </c>
      <c r="R3160" s="464">
        <v>709626068295.68408</v>
      </c>
      <c r="S3160" s="462">
        <v>0.54593601394233127</v>
      </c>
      <c r="T3160" s="462">
        <v>0.4123732897191934</v>
      </c>
      <c r="U3160" s="461">
        <v>16.678193390301985</v>
      </c>
      <c r="V3160" s="464">
        <v>5438781185616.2783</v>
      </c>
      <c r="W3160" s="460">
        <v>1715.9225260179496</v>
      </c>
      <c r="X3160" s="463">
        <v>4.316350091931026E-2</v>
      </c>
      <c r="Y3160" s="476">
        <v>2.0000000000000001E-4</v>
      </c>
    </row>
    <row r="3161" spans="1:25" x14ac:dyDescent="0.2">
      <c r="A3161" s="475">
        <f t="shared" si="49"/>
        <v>3157</v>
      </c>
      <c r="B3161" s="462">
        <v>0.73722910797018604</v>
      </c>
      <c r="C3161" s="461">
        <v>6181.5651188061811</v>
      </c>
      <c r="D3161" s="462">
        <v>0.60329309881344684</v>
      </c>
      <c r="E3161" s="462">
        <v>8.7484778338588309E-2</v>
      </c>
      <c r="F3161" s="516">
        <v>2024.58</v>
      </c>
      <c r="G3161" s="464">
        <v>207860961723.5889</v>
      </c>
      <c r="H3161" s="461">
        <v>12387093.213264603</v>
      </c>
      <c r="I3161" s="464">
        <v>367992813576.69989</v>
      </c>
      <c r="J3161" s="462">
        <v>0.32257962511350324</v>
      </c>
      <c r="K3161" s="464">
        <v>7395805023.1087399</v>
      </c>
      <c r="L3161" s="464">
        <v>0</v>
      </c>
      <c r="M3161" s="464">
        <v>141568099795.89432</v>
      </c>
      <c r="N3161" s="464">
        <v>107254125919.01993</v>
      </c>
      <c r="O3161" s="464">
        <v>28212.317243683316</v>
      </c>
      <c r="P3161" s="461">
        <v>546770.27806396841</v>
      </c>
      <c r="Q3161" s="461">
        <v>367836.23809591739</v>
      </c>
      <c r="R3161" s="464">
        <v>807322847584.84448</v>
      </c>
      <c r="S3161" s="462">
        <v>0.50456846185721849</v>
      </c>
      <c r="T3161" s="462">
        <v>0.37933674936142964</v>
      </c>
      <c r="U3161" s="461">
        <v>17.031431163349325</v>
      </c>
      <c r="V3161" s="464">
        <v>5730593259981.7188</v>
      </c>
      <c r="W3161" s="460">
        <v>1807.7594109780298</v>
      </c>
      <c r="X3161" s="463">
        <v>4.2986785606891578E-2</v>
      </c>
      <c r="Y3161" s="476">
        <v>2.0000000000000001E-4</v>
      </c>
    </row>
    <row r="3162" spans="1:25" x14ac:dyDescent="0.2">
      <c r="A3162" s="475">
        <f t="shared" si="49"/>
        <v>3158</v>
      </c>
      <c r="B3162" s="462">
        <v>0.41258204853874603</v>
      </c>
      <c r="C3162" s="461">
        <v>3469.5308762143354</v>
      </c>
      <c r="D3162" s="462">
        <v>1.0778684989313292</v>
      </c>
      <c r="E3162" s="462">
        <v>0.7</v>
      </c>
      <c r="F3162" s="516">
        <v>2023.75</v>
      </c>
      <c r="G3162" s="464">
        <v>406120891683.91882</v>
      </c>
      <c r="H3162" s="461">
        <v>37271706.609740786</v>
      </c>
      <c r="I3162" s="464">
        <v>734912073792.6814</v>
      </c>
      <c r="J3162" s="462">
        <v>0.2518773850724948</v>
      </c>
      <c r="K3162" s="464">
        <v>24607570345.093979</v>
      </c>
      <c r="L3162" s="464">
        <v>0</v>
      </c>
      <c r="M3162" s="464">
        <v>398370580511.98749</v>
      </c>
      <c r="N3162" s="464">
        <v>96989332203.250137</v>
      </c>
      <c r="O3162" s="464">
        <v>26369.580718386787</v>
      </c>
      <c r="P3162" s="461">
        <v>581923.13050596276</v>
      </c>
      <c r="Q3162" s="461">
        <v>380105.16650466737</v>
      </c>
      <c r="R3162" s="464">
        <v>1705281609082.2207</v>
      </c>
      <c r="S3162" s="462">
        <v>0.52632707093212949</v>
      </c>
      <c r="T3162" s="462">
        <v>0.30291832922626843</v>
      </c>
      <c r="U3162" s="461">
        <v>17.644137121061696</v>
      </c>
      <c r="V3162" s="464">
        <v>9893609292747.2148</v>
      </c>
      <c r="W3162" s="460">
        <v>3121.7806905867646</v>
      </c>
      <c r="X3162" s="463">
        <v>4.1946393884524875E-2</v>
      </c>
      <c r="Y3162" s="476">
        <v>2.0000000000000001E-4</v>
      </c>
    </row>
    <row r="3163" spans="1:25" x14ac:dyDescent="0.2">
      <c r="A3163" s="475">
        <f t="shared" si="49"/>
        <v>3159</v>
      </c>
      <c r="B3163" s="462">
        <v>0.45764977584603628</v>
      </c>
      <c r="C3163" s="461">
        <v>9074.2506705517899</v>
      </c>
      <c r="D3163" s="462">
        <v>1.1182670104578349</v>
      </c>
      <c r="E3163" s="462">
        <v>0.27752867662965547</v>
      </c>
      <c r="F3163" s="516">
        <v>2023.9</v>
      </c>
      <c r="G3163" s="464">
        <v>391198403184.67438</v>
      </c>
      <c r="H3163" s="461">
        <v>31090072.924163826</v>
      </c>
      <c r="I3163" s="464">
        <v>594348094622.79138</v>
      </c>
      <c r="J3163" s="462">
        <v>0.19658521740582635</v>
      </c>
      <c r="K3163" s="464">
        <v>28834011407.825726</v>
      </c>
      <c r="L3163" s="464">
        <v>28426059300.148949</v>
      </c>
      <c r="M3163" s="464">
        <v>272285826265.43356</v>
      </c>
      <c r="N3163" s="464">
        <v>4845728868.7975683</v>
      </c>
      <c r="O3163" s="464">
        <v>33648.00765195299</v>
      </c>
      <c r="P3163" s="461">
        <v>91267.948081774506</v>
      </c>
      <c r="Q3163" s="461">
        <v>19417.069211992362</v>
      </c>
      <c r="R3163" s="464">
        <v>1320270254154.571</v>
      </c>
      <c r="S3163" s="462">
        <v>0.52353667750595778</v>
      </c>
      <c r="T3163" s="462">
        <v>0.37716820251856875</v>
      </c>
      <c r="U3163" s="461">
        <v>17.596034419216718</v>
      </c>
      <c r="V3163" s="464">
        <v>9403549296562.9473</v>
      </c>
      <c r="W3163" s="460">
        <v>2960.1192315871531</v>
      </c>
      <c r="X3163" s="463">
        <v>4.2717791848832933E-2</v>
      </c>
      <c r="Y3163" s="476">
        <v>2.0000000000000001E-4</v>
      </c>
    </row>
    <row r="3164" spans="1:25" x14ac:dyDescent="0.2">
      <c r="A3164" s="475">
        <f t="shared" si="49"/>
        <v>3160</v>
      </c>
      <c r="B3164" s="462">
        <v>0.63063059754901052</v>
      </c>
      <c r="C3164" s="461">
        <v>6122.0384731570393</v>
      </c>
      <c r="D3164" s="462">
        <v>0.84470064894459618</v>
      </c>
      <c r="E3164" s="462">
        <v>0.23952153792524555</v>
      </c>
      <c r="F3164" s="516">
        <v>2024.94</v>
      </c>
      <c r="G3164" s="464">
        <v>238314930648.53516</v>
      </c>
      <c r="H3164" s="461">
        <v>21846115.973621257</v>
      </c>
      <c r="I3164" s="464">
        <v>480635223330.33856</v>
      </c>
      <c r="J3164" s="462">
        <v>0.24663404337134109</v>
      </c>
      <c r="K3164" s="464">
        <v>14637509001.955488</v>
      </c>
      <c r="L3164" s="464">
        <v>0</v>
      </c>
      <c r="M3164" s="464">
        <v>177996481829.56577</v>
      </c>
      <c r="N3164" s="464">
        <v>60150425197.673355</v>
      </c>
      <c r="O3164" s="464">
        <v>31903.782523575806</v>
      </c>
      <c r="P3164" s="461">
        <v>388694.65613014181</v>
      </c>
      <c r="Q3164" s="461">
        <v>235056.40958406116</v>
      </c>
      <c r="R3164" s="464">
        <v>1028006423110.8732</v>
      </c>
      <c r="S3164" s="462">
        <v>0.50204162595146018</v>
      </c>
      <c r="T3164" s="462">
        <v>0.32982222142024809</v>
      </c>
      <c r="U3164" s="461">
        <v>17.170048752274944</v>
      </c>
      <c r="V3164" s="464">
        <v>6284205245937.5781</v>
      </c>
      <c r="W3164" s="460">
        <v>1983.0412873455696</v>
      </c>
      <c r="X3164" s="463">
        <v>4.3467611674835163E-2</v>
      </c>
      <c r="Y3164" s="476">
        <v>2.0000000000000001E-4</v>
      </c>
    </row>
    <row r="3165" spans="1:25" x14ac:dyDescent="0.2">
      <c r="A3165" s="475">
        <f t="shared" si="49"/>
        <v>3161</v>
      </c>
      <c r="B3165" s="462">
        <v>0.44815614052696295</v>
      </c>
      <c r="C3165" s="461">
        <v>5982.244214946053</v>
      </c>
      <c r="D3165" s="462">
        <v>1.3588249380932524</v>
      </c>
      <c r="E3165" s="462">
        <v>0.36861719353936201</v>
      </c>
      <c r="F3165" s="516">
        <v>2024.73</v>
      </c>
      <c r="G3165" s="464">
        <v>603993016943.03333</v>
      </c>
      <c r="H3165" s="461">
        <v>58509614.147216119</v>
      </c>
      <c r="I3165" s="464">
        <v>849005394796.27502</v>
      </c>
      <c r="J3165" s="462">
        <v>-7.4973398945582082E-2</v>
      </c>
      <c r="K3165" s="464">
        <v>25589068888.587181</v>
      </c>
      <c r="L3165" s="464">
        <v>0</v>
      </c>
      <c r="M3165" s="464">
        <v>357521390955.13214</v>
      </c>
      <c r="N3165" s="464">
        <v>127643838704.47739</v>
      </c>
      <c r="O3165" s="464">
        <v>31008.181358806403</v>
      </c>
      <c r="P3165" s="461">
        <v>674795.40946997749</v>
      </c>
      <c r="Q3165" s="461">
        <v>445156.72468105948</v>
      </c>
      <c r="R3165" s="464">
        <v>1988771479298.5928</v>
      </c>
      <c r="S3165" s="462">
        <v>0.38415013073232979</v>
      </c>
      <c r="T3165" s="462">
        <v>0.24677933041229794</v>
      </c>
      <c r="U3165" s="461">
        <v>25.376669888668538</v>
      </c>
      <c r="V3165" s="464">
        <v>12885727582491.143</v>
      </c>
      <c r="W3165" s="460">
        <v>4067.7282408346041</v>
      </c>
      <c r="X3165" s="463">
        <v>3.0464227879176194E-2</v>
      </c>
      <c r="Y3165" s="476">
        <v>2.0000000000000001E-4</v>
      </c>
    </row>
    <row r="3166" spans="1:25" x14ac:dyDescent="0.2">
      <c r="A3166" s="475">
        <f t="shared" si="49"/>
        <v>3162</v>
      </c>
      <c r="B3166" s="462">
        <v>0.61097039191669344</v>
      </c>
      <c r="C3166" s="461">
        <v>3723.3924558509875</v>
      </c>
      <c r="D3166" s="462">
        <v>0.43294983868178344</v>
      </c>
      <c r="E3166" s="462">
        <v>0.31598434087873878</v>
      </c>
      <c r="F3166" s="516">
        <v>2023.78</v>
      </c>
      <c r="G3166" s="464">
        <v>239984775641.76743</v>
      </c>
      <c r="H3166" s="461">
        <v>8070820.5873756241</v>
      </c>
      <c r="I3166" s="464">
        <v>210385896333.17044</v>
      </c>
      <c r="J3166" s="462">
        <v>0.25263870508491937</v>
      </c>
      <c r="K3166" s="464">
        <v>4648739369.694335</v>
      </c>
      <c r="L3166" s="464">
        <v>0</v>
      </c>
      <c r="M3166" s="464">
        <v>227178578439.15646</v>
      </c>
      <c r="N3166" s="464">
        <v>100448237766.25793</v>
      </c>
      <c r="O3166" s="464">
        <v>24767.894955403503</v>
      </c>
      <c r="P3166" s="461">
        <v>653399.89871436101</v>
      </c>
      <c r="Q3166" s="461">
        <v>387906.21254909784</v>
      </c>
      <c r="R3166" s="464">
        <v>761263057445.67847</v>
      </c>
      <c r="S3166" s="462">
        <v>0.56844418625735882</v>
      </c>
      <c r="T3166" s="462">
        <v>0.3892321764966708</v>
      </c>
      <c r="U3166" s="461">
        <v>17.836437008468717</v>
      </c>
      <c r="V3166" s="464">
        <v>5888894552110.3242</v>
      </c>
      <c r="W3166" s="460">
        <v>1855.1108260797848</v>
      </c>
      <c r="X3166" s="463">
        <v>4.044902613029016E-2</v>
      </c>
      <c r="Y3166" s="476">
        <v>2.0000000000000001E-4</v>
      </c>
    </row>
    <row r="3167" spans="1:25" x14ac:dyDescent="0.2">
      <c r="A3167" s="475">
        <f t="shared" si="49"/>
        <v>3163</v>
      </c>
      <c r="B3167" s="462">
        <v>0.55117248823963383</v>
      </c>
      <c r="C3167" s="461">
        <v>4210.8247761447301</v>
      </c>
      <c r="D3167" s="462">
        <v>1.0668317407047305</v>
      </c>
      <c r="E3167" s="462">
        <v>0.24195753489677344</v>
      </c>
      <c r="F3167" s="516">
        <v>2023.75</v>
      </c>
      <c r="G3167" s="464">
        <v>639321828761.66345</v>
      </c>
      <c r="H3167" s="461">
        <v>34632988.828489989</v>
      </c>
      <c r="I3167" s="464">
        <v>699807405298.54041</v>
      </c>
      <c r="J3167" s="462">
        <v>0.25226309943352887</v>
      </c>
      <c r="K3167" s="464">
        <v>14905293846.576668</v>
      </c>
      <c r="L3167" s="464">
        <v>0</v>
      </c>
      <c r="M3167" s="464">
        <v>465003561216.65613</v>
      </c>
      <c r="N3167" s="464">
        <v>19163041031.35524</v>
      </c>
      <c r="O3167" s="464">
        <v>23546.125043026448</v>
      </c>
      <c r="P3167" s="461">
        <v>171371.32925308158</v>
      </c>
      <c r="Q3167" s="461">
        <v>74800.394187791579</v>
      </c>
      <c r="R3167" s="464">
        <v>1780410163970.1995</v>
      </c>
      <c r="S3167" s="462">
        <v>0.57468842621060434</v>
      </c>
      <c r="T3167" s="462">
        <v>0.40808218334141844</v>
      </c>
      <c r="U3167" s="461">
        <v>18.257921009268365</v>
      </c>
      <c r="V3167" s="464">
        <v>14379334051173.787</v>
      </c>
      <c r="W3167" s="460">
        <v>4538.0226182032902</v>
      </c>
      <c r="X3167" s="463">
        <v>4.0631215144674847E-2</v>
      </c>
      <c r="Y3167" s="476">
        <v>2.0000000000000001E-4</v>
      </c>
    </row>
    <row r="3168" spans="1:25" x14ac:dyDescent="0.2">
      <c r="A3168" s="475">
        <f t="shared" si="49"/>
        <v>3164</v>
      </c>
      <c r="B3168" s="462">
        <v>0.67298117512924038</v>
      </c>
      <c r="C3168" s="461">
        <v>4049.8724185149426</v>
      </c>
      <c r="D3168" s="462">
        <v>0.77181469723238383</v>
      </c>
      <c r="E3168" s="462">
        <v>0.60895270697863713</v>
      </c>
      <c r="F3168" s="516">
        <v>2024.13</v>
      </c>
      <c r="G3168" s="464">
        <v>188444180790.00995</v>
      </c>
      <c r="H3168" s="461">
        <v>18742991.111079238</v>
      </c>
      <c r="I3168" s="464">
        <v>461376628390.38245</v>
      </c>
      <c r="J3168" s="462">
        <v>0.28367763210289276</v>
      </c>
      <c r="K3168" s="464">
        <v>12502071551.262239</v>
      </c>
      <c r="L3168" s="464">
        <v>0</v>
      </c>
      <c r="M3168" s="464">
        <v>210150639451.49417</v>
      </c>
      <c r="N3168" s="464">
        <v>37625570950.283806</v>
      </c>
      <c r="O3168" s="464">
        <v>28880.179557131731</v>
      </c>
      <c r="P3168" s="461">
        <v>259663.07598038105</v>
      </c>
      <c r="Q3168" s="461">
        <v>139054.31917662639</v>
      </c>
      <c r="R3168" s="464">
        <v>1072042767152.4369</v>
      </c>
      <c r="S3168" s="462">
        <v>0.55494988558149316</v>
      </c>
      <c r="T3168" s="462">
        <v>0.26743076064147625</v>
      </c>
      <c r="U3168" s="461">
        <v>16.873912836459827</v>
      </c>
      <c r="V3168" s="464">
        <v>5420525881518.7627</v>
      </c>
      <c r="W3168" s="460">
        <v>1709.4107096156611</v>
      </c>
      <c r="X3168" s="463">
        <v>4.2692962806810821E-2</v>
      </c>
      <c r="Y3168" s="476">
        <v>2.0000000000000001E-4</v>
      </c>
    </row>
    <row r="3169" spans="1:25" x14ac:dyDescent="0.2">
      <c r="A3169" s="475">
        <f t="shared" si="49"/>
        <v>3165</v>
      </c>
      <c r="B3169" s="462">
        <v>0.61682053191754849</v>
      </c>
      <c r="C3169" s="461">
        <v>10177.446795631078</v>
      </c>
      <c r="D3169" s="462">
        <v>0.95293261584871458</v>
      </c>
      <c r="E3169" s="462">
        <v>0.22260164817510827</v>
      </c>
      <c r="F3169" s="516">
        <v>2025.94</v>
      </c>
      <c r="G3169" s="464">
        <v>176596266542.14114</v>
      </c>
      <c r="H3169" s="461">
        <v>26656161.064492006</v>
      </c>
      <c r="I3169" s="464">
        <v>632775537372.84363</v>
      </c>
      <c r="J3169" s="462">
        <v>0.31380522712476511</v>
      </c>
      <c r="K3169" s="464">
        <v>21431399276.843155</v>
      </c>
      <c r="L3169" s="464">
        <v>14091546100.668802</v>
      </c>
      <c r="M3169" s="464">
        <v>102505352586.70064</v>
      </c>
      <c r="N3169" s="464">
        <v>129580261912.12625</v>
      </c>
      <c r="O3169" s="464">
        <v>25326.863515290745</v>
      </c>
      <c r="P3169" s="461">
        <v>736264.54991310462</v>
      </c>
      <c r="Q3169" s="461">
        <v>509072.54214964283</v>
      </c>
      <c r="R3169" s="464">
        <v>1131354030761.5366</v>
      </c>
      <c r="S3169" s="462">
        <v>0.45935290732124656</v>
      </c>
      <c r="T3169" s="462">
        <v>0.34265286554118951</v>
      </c>
      <c r="U3169" s="461">
        <v>15.627694741484882</v>
      </c>
      <c r="V3169" s="464">
        <v>6489572306218.4648</v>
      </c>
      <c r="W3169" s="460">
        <v>2047.2930169291328</v>
      </c>
      <c r="X3169" s="463">
        <v>4.7754142240235692E-2</v>
      </c>
      <c r="Y3169" s="476">
        <v>2.0000000000000001E-4</v>
      </c>
    </row>
    <row r="3170" spans="1:25" x14ac:dyDescent="0.2">
      <c r="A3170" s="475">
        <f t="shared" si="49"/>
        <v>3166</v>
      </c>
      <c r="B3170" s="462">
        <v>0.60006679837868948</v>
      </c>
      <c r="C3170" s="461">
        <v>9390.642148766743</v>
      </c>
      <c r="D3170" s="462">
        <v>0.62384694552604469</v>
      </c>
      <c r="E3170" s="462">
        <v>0.4546981125142523</v>
      </c>
      <c r="F3170" s="516">
        <v>2025.91</v>
      </c>
      <c r="G3170" s="464">
        <v>130764962377.06335</v>
      </c>
      <c r="H3170" s="461">
        <v>12593897.923318911</v>
      </c>
      <c r="I3170" s="464">
        <v>388482271775.62878</v>
      </c>
      <c r="J3170" s="462">
        <v>0.44670702905317816</v>
      </c>
      <c r="K3170" s="464">
        <v>33568330239.315311</v>
      </c>
      <c r="L3170" s="464">
        <v>58975828259.439186</v>
      </c>
      <c r="M3170" s="464">
        <v>124533925565.53447</v>
      </c>
      <c r="N3170" s="464">
        <v>61241092784.683556</v>
      </c>
      <c r="O3170" s="464">
        <v>29864.709508379849</v>
      </c>
      <c r="P3170" s="461">
        <v>421189.42768190516</v>
      </c>
      <c r="Q3170" s="461">
        <v>266652.89135244966</v>
      </c>
      <c r="R3170" s="464">
        <v>810591313452.92456</v>
      </c>
      <c r="S3170" s="462">
        <v>0.57978786138634741</v>
      </c>
      <c r="T3170" s="462">
        <v>0.36478449119183343</v>
      </c>
      <c r="U3170" s="461">
        <v>15.452968272428917</v>
      </c>
      <c r="V3170" s="464">
        <v>5053921446539.5205</v>
      </c>
      <c r="W3170" s="460">
        <v>1594.806432745072</v>
      </c>
      <c r="X3170" s="463">
        <v>4.7048131486955018E-2</v>
      </c>
      <c r="Y3170" s="476">
        <v>2.0000000000000001E-4</v>
      </c>
    </row>
    <row r="3171" spans="1:25" x14ac:dyDescent="0.2">
      <c r="A3171" s="475">
        <f t="shared" si="49"/>
        <v>3167</v>
      </c>
      <c r="B3171" s="462">
        <v>0.4174026810544294</v>
      </c>
      <c r="C3171" s="461">
        <v>9089.9438985387351</v>
      </c>
      <c r="D3171" s="462">
        <v>1.2139848299977531</v>
      </c>
      <c r="E3171" s="462">
        <v>0.60323400861555676</v>
      </c>
      <c r="F3171" s="516">
        <v>2024.67</v>
      </c>
      <c r="G3171" s="464">
        <v>251140158409.67609</v>
      </c>
      <c r="H3171" s="461">
        <v>21884368.041859709</v>
      </c>
      <c r="I3171" s="464">
        <v>530221624512.41589</v>
      </c>
      <c r="J3171" s="462">
        <v>0.34787306445425692</v>
      </c>
      <c r="K3171" s="464">
        <v>6929026005.3912106</v>
      </c>
      <c r="L3171" s="464">
        <v>0</v>
      </c>
      <c r="M3171" s="464">
        <v>265102777449.15677</v>
      </c>
      <c r="N3171" s="464">
        <v>1544718188.2246697</v>
      </c>
      <c r="O3171" s="464">
        <v>18575.802654982894</v>
      </c>
      <c r="P3171" s="461">
        <v>47911</v>
      </c>
      <c r="Q3171" s="461">
        <v>6541</v>
      </c>
      <c r="R3171" s="464">
        <v>1197645744409.7678</v>
      </c>
      <c r="S3171" s="462">
        <v>0.59710224122889111</v>
      </c>
      <c r="T3171" s="462">
        <v>0.33640396954247354</v>
      </c>
      <c r="U3171" s="461">
        <v>16.716745506694185</v>
      </c>
      <c r="V3171" s="464">
        <v>7308554344535.085</v>
      </c>
      <c r="W3171" s="460">
        <v>2307.0849126794583</v>
      </c>
      <c r="X3171" s="463">
        <v>4.4680828901235106E-2</v>
      </c>
      <c r="Y3171" s="476">
        <v>2.0000000000000001E-4</v>
      </c>
    </row>
    <row r="3172" spans="1:25" x14ac:dyDescent="0.2">
      <c r="A3172" s="475">
        <f t="shared" si="49"/>
        <v>3168</v>
      </c>
      <c r="B3172" s="462">
        <v>0.48543504165817647</v>
      </c>
      <c r="C3172" s="461">
        <v>6334.506302822796</v>
      </c>
      <c r="D3172" s="462">
        <v>0.96015903420525672</v>
      </c>
      <c r="E3172" s="462">
        <v>0.48575850485136701</v>
      </c>
      <c r="F3172" s="516">
        <v>2026.97</v>
      </c>
      <c r="G3172" s="464">
        <v>141001780843.49902</v>
      </c>
      <c r="H3172" s="461">
        <v>26723726.454741441</v>
      </c>
      <c r="I3172" s="464">
        <v>674191889004.52783</v>
      </c>
      <c r="J3172" s="462">
        <v>0.40796923560355736</v>
      </c>
      <c r="K3172" s="464">
        <v>23097891127.057732</v>
      </c>
      <c r="L3172" s="464">
        <v>40366504192.952713</v>
      </c>
      <c r="M3172" s="464">
        <v>2067184312.9472253</v>
      </c>
      <c r="N3172" s="464">
        <v>28210377805.032162</v>
      </c>
      <c r="O3172" s="464">
        <v>35605.417209720974</v>
      </c>
      <c r="P3172" s="461">
        <v>206208.0082413955</v>
      </c>
      <c r="Q3172" s="461">
        <v>119650.7455238254</v>
      </c>
      <c r="R3172" s="464">
        <v>1042911515970.6611</v>
      </c>
      <c r="S3172" s="462">
        <v>0.52248337225768815</v>
      </c>
      <c r="T3172" s="462">
        <v>0.35542922415452272</v>
      </c>
      <c r="U3172" s="461">
        <v>15.213185483184814</v>
      </c>
      <c r="V3172" s="464">
        <v>6224328300318.9932</v>
      </c>
      <c r="W3172" s="460">
        <v>1963.9985511825778</v>
      </c>
      <c r="X3172" s="463">
        <v>4.8168896936092997E-2</v>
      </c>
      <c r="Y3172" s="476">
        <v>2.0000000000000001E-4</v>
      </c>
    </row>
    <row r="3173" spans="1:25" x14ac:dyDescent="0.2">
      <c r="A3173" s="475">
        <f t="shared" si="49"/>
        <v>3169</v>
      </c>
      <c r="B3173" s="462">
        <v>0.4711011144618571</v>
      </c>
      <c r="C3173" s="461">
        <v>4332.3939978160488</v>
      </c>
      <c r="D3173" s="462">
        <v>0.338537111706389</v>
      </c>
      <c r="E3173" s="462">
        <v>0.41830748161372666</v>
      </c>
      <c r="F3173" s="516">
        <v>2024.85</v>
      </c>
      <c r="G3173" s="464">
        <v>90418881321.355087</v>
      </c>
      <c r="H3173" s="461">
        <v>5807602.2181373499</v>
      </c>
      <c r="I3173" s="464">
        <v>216987462415.80823</v>
      </c>
      <c r="J3173" s="462">
        <v>0.44443533615717068</v>
      </c>
      <c r="K3173" s="464">
        <v>2133317885.7555628</v>
      </c>
      <c r="L3173" s="464">
        <v>0</v>
      </c>
      <c r="M3173" s="464">
        <v>85719725531.065094</v>
      </c>
      <c r="N3173" s="464">
        <v>11747302559.078682</v>
      </c>
      <c r="O3173" s="464">
        <v>34361.485085881883</v>
      </c>
      <c r="P3173" s="461">
        <v>131723.587080995</v>
      </c>
      <c r="Q3173" s="461">
        <v>44324.066941336278</v>
      </c>
      <c r="R3173" s="464">
        <v>414578436008.05981</v>
      </c>
      <c r="S3173" s="462">
        <v>0.59444965874223832</v>
      </c>
      <c r="T3173" s="462">
        <v>0.39767082036527401</v>
      </c>
      <c r="U3173" s="461">
        <v>16.278705875569678</v>
      </c>
      <c r="V3173" s="464">
        <v>3101380251868.373</v>
      </c>
      <c r="W3173" s="460">
        <v>978.27128673009895</v>
      </c>
      <c r="X3173" s="463">
        <v>4.2798733494069693E-2</v>
      </c>
      <c r="Y3173" s="476">
        <v>2.0000000000000001E-4</v>
      </c>
    </row>
    <row r="3174" spans="1:25" x14ac:dyDescent="0.2">
      <c r="A3174" s="475">
        <f t="shared" si="49"/>
        <v>3170</v>
      </c>
      <c r="B3174" s="462">
        <v>0.47426694554632842</v>
      </c>
      <c r="C3174" s="461">
        <v>5430.6581065324872</v>
      </c>
      <c r="D3174" s="462">
        <v>0.3700901421755709</v>
      </c>
      <c r="E3174" s="462">
        <v>0.33809088416308597</v>
      </c>
      <c r="F3174" s="516">
        <v>2024.66</v>
      </c>
      <c r="G3174" s="464">
        <v>123703603356.84375</v>
      </c>
      <c r="H3174" s="461">
        <v>6354973.168731831</v>
      </c>
      <c r="I3174" s="464">
        <v>223467157865.42493</v>
      </c>
      <c r="J3174" s="462">
        <v>0.42100052271127575</v>
      </c>
      <c r="K3174" s="464">
        <v>9127849867.1543579</v>
      </c>
      <c r="L3174" s="464">
        <v>0</v>
      </c>
      <c r="M3174" s="464">
        <v>103882065699.01624</v>
      </c>
      <c r="N3174" s="464">
        <v>122626281865.37955</v>
      </c>
      <c r="O3174" s="464">
        <v>33951.678908386588</v>
      </c>
      <c r="P3174" s="461">
        <v>777959.60938704386</v>
      </c>
      <c r="Q3174" s="461">
        <v>478388.7868486715</v>
      </c>
      <c r="R3174" s="464">
        <v>560027019447.69592</v>
      </c>
      <c r="S3174" s="462">
        <v>0.51482152572722473</v>
      </c>
      <c r="T3174" s="462">
        <v>0.39742397701033416</v>
      </c>
      <c r="U3174" s="461">
        <v>16.271047511302456</v>
      </c>
      <c r="V3174" s="464">
        <v>4119664177022.3135</v>
      </c>
      <c r="W3174" s="460">
        <v>1299.7469367689584</v>
      </c>
      <c r="X3174" s="463">
        <v>4.3364931228705286E-2</v>
      </c>
      <c r="Y3174" s="476">
        <v>2.0000000000000001E-4</v>
      </c>
    </row>
    <row r="3175" spans="1:25" x14ac:dyDescent="0.2">
      <c r="A3175" s="475">
        <f t="shared" si="49"/>
        <v>3171</v>
      </c>
      <c r="B3175" s="462">
        <v>0.55674533652056335</v>
      </c>
      <c r="C3175" s="461">
        <v>7395.3681331229955</v>
      </c>
      <c r="D3175" s="462">
        <v>0.95614304314228971</v>
      </c>
      <c r="E3175" s="462">
        <v>0.7</v>
      </c>
      <c r="F3175" s="516">
        <v>2024.37</v>
      </c>
      <c r="G3175" s="464">
        <v>628008602802.84375</v>
      </c>
      <c r="H3175" s="461">
        <v>27980467.169023722</v>
      </c>
      <c r="I3175" s="464">
        <v>667032472614.5083</v>
      </c>
      <c r="J3175" s="462">
        <v>0.38927249511803819</v>
      </c>
      <c r="K3175" s="464">
        <v>23693576653.686115</v>
      </c>
      <c r="L3175" s="464">
        <v>0</v>
      </c>
      <c r="M3175" s="464">
        <v>347271041576.18561</v>
      </c>
      <c r="N3175" s="464">
        <v>24784703664.747459</v>
      </c>
      <c r="O3175" s="464">
        <v>28778.505122618564</v>
      </c>
      <c r="P3175" s="461">
        <v>220374.58802110486</v>
      </c>
      <c r="Q3175" s="461">
        <v>107103.54247102969</v>
      </c>
      <c r="R3175" s="464">
        <v>1603676888268.8079</v>
      </c>
      <c r="S3175" s="462">
        <v>0.61641319245653869</v>
      </c>
      <c r="T3175" s="462">
        <v>0.54367188505803177</v>
      </c>
      <c r="U3175" s="461">
        <v>17.276968278913245</v>
      </c>
      <c r="V3175" s="464">
        <v>16412058836003.92</v>
      </c>
      <c r="W3175" s="460">
        <v>5183.0699254799474</v>
      </c>
      <c r="X3175" s="463">
        <v>4.2542453316992059E-2</v>
      </c>
      <c r="Y3175" s="476">
        <v>2.0000000000000001E-4</v>
      </c>
    </row>
    <row r="3176" spans="1:25" x14ac:dyDescent="0.2">
      <c r="A3176" s="475">
        <f t="shared" si="49"/>
        <v>3172</v>
      </c>
      <c r="B3176" s="462">
        <v>0.5176060895337824</v>
      </c>
      <c r="C3176" s="461">
        <v>7442.6656657322001</v>
      </c>
      <c r="D3176" s="462">
        <v>0.81631822541048649</v>
      </c>
      <c r="E3176" s="462">
        <v>0.35172429361755975</v>
      </c>
      <c r="F3176" s="516">
        <v>2025.42</v>
      </c>
      <c r="G3176" s="464">
        <v>174039082162.36655</v>
      </c>
      <c r="H3176" s="461">
        <v>20262046.603925228</v>
      </c>
      <c r="I3176" s="464">
        <v>672529298379.88025</v>
      </c>
      <c r="J3176" s="462">
        <v>0.39256674310587802</v>
      </c>
      <c r="K3176" s="464">
        <v>37358928486.151108</v>
      </c>
      <c r="L3176" s="464">
        <v>44953641668.485054</v>
      </c>
      <c r="M3176" s="464">
        <v>95146943980.812515</v>
      </c>
      <c r="N3176" s="464">
        <v>43849442228.386505</v>
      </c>
      <c r="O3176" s="464">
        <v>28416.85018526913</v>
      </c>
      <c r="P3176" s="461">
        <v>260265.28853662728</v>
      </c>
      <c r="Q3176" s="461">
        <v>138586.40528794774</v>
      </c>
      <c r="R3176" s="464">
        <v>1038356784472.5281</v>
      </c>
      <c r="S3176" s="462">
        <v>0.5042821562164409</v>
      </c>
      <c r="T3176" s="462">
        <v>0.38316586159651927</v>
      </c>
      <c r="U3176" s="461">
        <v>15.457900295254435</v>
      </c>
      <c r="V3176" s="464">
        <v>6859487587924.7305</v>
      </c>
      <c r="W3176" s="460">
        <v>2163.7760828445494</v>
      </c>
      <c r="X3176" s="463">
        <v>4.6532006101191854E-2</v>
      </c>
      <c r="Y3176" s="476">
        <v>2.0000000000000001E-4</v>
      </c>
    </row>
    <row r="3177" spans="1:25" x14ac:dyDescent="0.2">
      <c r="A3177" s="475">
        <f t="shared" si="49"/>
        <v>3173</v>
      </c>
      <c r="B3177" s="462">
        <v>0.36814546734960407</v>
      </c>
      <c r="C3177" s="461">
        <v>3324.453757458783</v>
      </c>
      <c r="D3177" s="462">
        <v>0.82428471542272863</v>
      </c>
      <c r="E3177" s="462">
        <v>0.27760550224905095</v>
      </c>
      <c r="F3177" s="516">
        <v>2024.57</v>
      </c>
      <c r="G3177" s="464">
        <v>453917334955.82611</v>
      </c>
      <c r="H3177" s="461">
        <v>20510033.099661108</v>
      </c>
      <c r="I3177" s="464">
        <v>429493552745.27966</v>
      </c>
      <c r="J3177" s="462">
        <v>0.29564338530907397</v>
      </c>
      <c r="K3177" s="464">
        <v>10338826384.717291</v>
      </c>
      <c r="L3177" s="464">
        <v>0</v>
      </c>
      <c r="M3177" s="464">
        <v>266084150373.83475</v>
      </c>
      <c r="N3177" s="464">
        <v>31524594867.470497</v>
      </c>
      <c r="O3177" s="464">
        <v>32523.5186039</v>
      </c>
      <c r="P3177" s="461">
        <v>264014.89932484116</v>
      </c>
      <c r="Q3177" s="461">
        <v>141185.36924220517</v>
      </c>
      <c r="R3177" s="464">
        <v>1159394142812.0574</v>
      </c>
      <c r="S3177" s="462">
        <v>0.594992497767866</v>
      </c>
      <c r="T3177" s="462">
        <v>0.48644802235166007</v>
      </c>
      <c r="U3177" s="461">
        <v>17.804768802826846</v>
      </c>
      <c r="V3177" s="464">
        <v>10966475443582.451</v>
      </c>
      <c r="W3177" s="460">
        <v>3460.4349518771614</v>
      </c>
      <c r="X3177" s="463">
        <v>4.118000702895195E-2</v>
      </c>
      <c r="Y3177" s="476">
        <v>2.0000000000000001E-4</v>
      </c>
    </row>
    <row r="3178" spans="1:25" x14ac:dyDescent="0.2">
      <c r="A3178" s="475">
        <f t="shared" si="49"/>
        <v>3174</v>
      </c>
      <c r="B3178" s="462">
        <v>0.59292797591847002</v>
      </c>
      <c r="C3178" s="461">
        <v>1500</v>
      </c>
      <c r="D3178" s="462">
        <v>1.1228435438905173</v>
      </c>
      <c r="E3178" s="462">
        <v>0.38693935524628575</v>
      </c>
      <c r="F3178" s="516">
        <v>2024.75</v>
      </c>
      <c r="G3178" s="464">
        <v>420919552843.80646</v>
      </c>
      <c r="H3178" s="461">
        <v>41235375.24070853</v>
      </c>
      <c r="I3178" s="464">
        <v>844625056883.24329</v>
      </c>
      <c r="J3178" s="462">
        <v>0.33924922802981505</v>
      </c>
      <c r="K3178" s="464">
        <v>23101599002.05143</v>
      </c>
      <c r="L3178" s="464">
        <v>0</v>
      </c>
      <c r="M3178" s="464">
        <v>266155413771.00623</v>
      </c>
      <c r="N3178" s="464">
        <v>31129759520.371998</v>
      </c>
      <c r="O3178" s="464">
        <v>23989.766731120439</v>
      </c>
      <c r="P3178" s="461">
        <v>254170.49596944626</v>
      </c>
      <c r="Q3178" s="461">
        <v>128583.35520217313</v>
      </c>
      <c r="R3178" s="464">
        <v>1555506830464.9397</v>
      </c>
      <c r="S3178" s="462">
        <v>0.53284301535533085</v>
      </c>
      <c r="T3178" s="462">
        <v>0.39496446930253221</v>
      </c>
      <c r="U3178" s="461">
        <v>17.060260501460629</v>
      </c>
      <c r="V3178" s="464">
        <v>11555349395308.773</v>
      </c>
      <c r="W3178" s="460">
        <v>3645.7790244367216</v>
      </c>
      <c r="X3178" s="463">
        <v>4.2587945912180271E-2</v>
      </c>
      <c r="Y3178" s="476">
        <v>2.0000000000000001E-4</v>
      </c>
    </row>
    <row r="3179" spans="1:25" x14ac:dyDescent="0.2">
      <c r="A3179" s="475">
        <f t="shared" si="49"/>
        <v>3175</v>
      </c>
      <c r="B3179" s="462">
        <v>0.52070089521425467</v>
      </c>
      <c r="C3179" s="461">
        <v>4828.0082897331386</v>
      </c>
      <c r="D3179" s="462">
        <v>0.87471172882387438</v>
      </c>
      <c r="E3179" s="462">
        <v>0.29696335390976603</v>
      </c>
      <c r="F3179" s="516">
        <v>2024.9</v>
      </c>
      <c r="G3179" s="464">
        <v>300710116352.17206</v>
      </c>
      <c r="H3179" s="461">
        <v>23352417.504370231</v>
      </c>
      <c r="I3179" s="464">
        <v>668712821399.12207</v>
      </c>
      <c r="J3179" s="462">
        <v>0.44195338984379184</v>
      </c>
      <c r="K3179" s="464">
        <v>29491473101.492935</v>
      </c>
      <c r="L3179" s="464">
        <v>24451358994.076248</v>
      </c>
      <c r="M3179" s="464">
        <v>187071067524.47263</v>
      </c>
      <c r="N3179" s="464">
        <v>40552631680.344276</v>
      </c>
      <c r="O3179" s="464">
        <v>10000</v>
      </c>
      <c r="P3179" s="461">
        <v>293100.07564171741</v>
      </c>
      <c r="Q3179" s="461">
        <v>161682.48240750359</v>
      </c>
      <c r="R3179" s="464">
        <v>1363833248921.6868</v>
      </c>
      <c r="S3179" s="462">
        <v>0.60025309166148422</v>
      </c>
      <c r="T3179" s="462">
        <v>0.39720248873954489</v>
      </c>
      <c r="U3179" s="461">
        <v>16.251168379805218</v>
      </c>
      <c r="V3179" s="464">
        <v>9581489410343.5703</v>
      </c>
      <c r="W3179" s="460">
        <v>3017.0371343505908</v>
      </c>
      <c r="X3179" s="463">
        <v>4.5121428188941819E-2</v>
      </c>
      <c r="Y3179" s="476">
        <v>2.0000000000000001E-4</v>
      </c>
    </row>
    <row r="3180" spans="1:25" x14ac:dyDescent="0.2">
      <c r="A3180" s="475">
        <f t="shared" si="49"/>
        <v>3176</v>
      </c>
      <c r="B3180" s="462">
        <v>0.45080257999810913</v>
      </c>
      <c r="C3180" s="461">
        <v>5698.0627263750284</v>
      </c>
      <c r="D3180" s="462">
        <v>1.1774210604039599</v>
      </c>
      <c r="E3180" s="462">
        <v>0.45332102298383542</v>
      </c>
      <c r="F3180" s="516">
        <v>2024.11</v>
      </c>
      <c r="G3180" s="464">
        <v>269321770027.09439</v>
      </c>
      <c r="H3180" s="461">
        <v>43360234.589348584</v>
      </c>
      <c r="I3180" s="464">
        <v>877863958131.05322</v>
      </c>
      <c r="J3180" s="462">
        <v>0.39700413067522977</v>
      </c>
      <c r="K3180" s="464">
        <v>45565088802.524559</v>
      </c>
      <c r="L3180" s="464">
        <v>0</v>
      </c>
      <c r="M3180" s="464">
        <v>207851117794.68323</v>
      </c>
      <c r="N3180" s="464">
        <v>30381803546.50108</v>
      </c>
      <c r="O3180" s="464">
        <v>25970.595228444054</v>
      </c>
      <c r="P3180" s="461">
        <v>274161.20935938461</v>
      </c>
      <c r="Q3180" s="461">
        <v>142022.65736813057</v>
      </c>
      <c r="R3180" s="464">
        <v>1509509438647.8337</v>
      </c>
      <c r="S3180" s="462">
        <v>0.54242666521185645</v>
      </c>
      <c r="T3180" s="462">
        <v>0.35343021745408376</v>
      </c>
      <c r="U3180" s="461">
        <v>15.921263715618753</v>
      </c>
      <c r="V3180" s="464">
        <v>9193271444759.7422</v>
      </c>
      <c r="W3180" s="460">
        <v>2902.1303146289561</v>
      </c>
      <c r="X3180" s="463">
        <v>4.6493573501248157E-2</v>
      </c>
      <c r="Y3180" s="476">
        <v>2.0000000000000001E-4</v>
      </c>
    </row>
    <row r="3181" spans="1:25" x14ac:dyDescent="0.2">
      <c r="A3181" s="475">
        <f t="shared" si="49"/>
        <v>3177</v>
      </c>
      <c r="B3181" s="462">
        <v>0.69262055253909427</v>
      </c>
      <c r="C3181" s="461">
        <v>1987.1667726925029</v>
      </c>
      <c r="D3181" s="462">
        <v>0.71272941614616903</v>
      </c>
      <c r="E3181" s="462">
        <v>0.59930238465405417</v>
      </c>
      <c r="F3181" s="516">
        <v>2025.63</v>
      </c>
      <c r="G3181" s="464">
        <v>135003773850.28706</v>
      </c>
      <c r="H3181" s="461">
        <v>17416352.911464773</v>
      </c>
      <c r="I3181" s="464">
        <v>382853415298.68597</v>
      </c>
      <c r="J3181" s="462">
        <v>0.25378054799417016</v>
      </c>
      <c r="K3181" s="464">
        <v>22205700706.002777</v>
      </c>
      <c r="L3181" s="464">
        <v>43292614654.433357</v>
      </c>
      <c r="M3181" s="464">
        <v>118751667150.77759</v>
      </c>
      <c r="N3181" s="464">
        <v>106004049122.5497</v>
      </c>
      <c r="O3181" s="464">
        <v>21363.370209200679</v>
      </c>
      <c r="P3181" s="461">
        <v>624961.52291262336</v>
      </c>
      <c r="Q3181" s="461">
        <v>427349.21092725487</v>
      </c>
      <c r="R3181" s="464">
        <v>839228964606.17114</v>
      </c>
      <c r="S3181" s="462">
        <v>0.47798158445242184</v>
      </c>
      <c r="T3181" s="462">
        <v>0.26676028267340418</v>
      </c>
      <c r="U3181" s="461">
        <v>16.426579822934073</v>
      </c>
      <c r="V3181" s="464">
        <v>4094469400095.5981</v>
      </c>
      <c r="W3181" s="460">
        <v>1292.1657875052413</v>
      </c>
      <c r="X3181" s="463">
        <v>4.3826153235927569E-2</v>
      </c>
      <c r="Y3181" s="476">
        <v>2.0000000000000001E-4</v>
      </c>
    </row>
    <row r="3182" spans="1:25" x14ac:dyDescent="0.2">
      <c r="A3182" s="475">
        <f t="shared" si="49"/>
        <v>3178</v>
      </c>
      <c r="B3182" s="462">
        <v>0.46601597392291511</v>
      </c>
      <c r="C3182" s="461">
        <v>1500</v>
      </c>
      <c r="D3182" s="462">
        <v>0.48463650756496052</v>
      </c>
      <c r="E3182" s="462">
        <v>0.54626129036565341</v>
      </c>
      <c r="F3182" s="516">
        <v>2024.49</v>
      </c>
      <c r="G3182" s="464">
        <v>370366723561.13184</v>
      </c>
      <c r="H3182" s="461">
        <v>9685708.9241738953</v>
      </c>
      <c r="I3182" s="464">
        <v>335128615592.31433</v>
      </c>
      <c r="J3182" s="462">
        <v>0.46601597392291505</v>
      </c>
      <c r="K3182" s="464">
        <v>2853506971.2326841</v>
      </c>
      <c r="L3182" s="464">
        <v>0</v>
      </c>
      <c r="M3182" s="464">
        <v>261929494617.55798</v>
      </c>
      <c r="N3182" s="464">
        <v>193187125969.18536</v>
      </c>
      <c r="O3182" s="464">
        <v>31582.760174803687</v>
      </c>
      <c r="P3182" s="461">
        <v>1186864.6948142354</v>
      </c>
      <c r="Q3182" s="461">
        <v>776540.05339403241</v>
      </c>
      <c r="R3182" s="464">
        <v>1162116808934.6736</v>
      </c>
      <c r="S3182" s="462">
        <v>0.60781558167693661</v>
      </c>
      <c r="T3182" s="462">
        <v>0.45452610865509868</v>
      </c>
      <c r="U3182" s="461">
        <v>17.198883667088598</v>
      </c>
      <c r="V3182" s="464">
        <v>9914296817067.5625</v>
      </c>
      <c r="W3182" s="460">
        <v>3125.8413546450097</v>
      </c>
      <c r="X3182" s="463">
        <v>4.2649843555598067E-2</v>
      </c>
      <c r="Y3182" s="476">
        <v>2.0000000000000001E-4</v>
      </c>
    </row>
    <row r="3183" spans="1:25" x14ac:dyDescent="0.2">
      <c r="A3183" s="475">
        <f t="shared" si="49"/>
        <v>3179</v>
      </c>
      <c r="B3183" s="462">
        <v>0.52849108703963066</v>
      </c>
      <c r="C3183" s="461">
        <v>2907.3231221223805</v>
      </c>
      <c r="D3183" s="462">
        <v>0.81376754786140271</v>
      </c>
      <c r="E3183" s="462">
        <v>0.60113972974457841</v>
      </c>
      <c r="F3183" s="516">
        <v>2024.67</v>
      </c>
      <c r="G3183" s="464">
        <v>232817220794.94724</v>
      </c>
      <c r="H3183" s="461">
        <v>20772441.5737224</v>
      </c>
      <c r="I3183" s="464">
        <v>399849874741.61743</v>
      </c>
      <c r="J3183" s="462">
        <v>7.2444616632281633E-2</v>
      </c>
      <c r="K3183" s="464">
        <v>7721325661.7615337</v>
      </c>
      <c r="L3183" s="464">
        <v>10174501638.44138</v>
      </c>
      <c r="M3183" s="464">
        <v>175121339571.90405</v>
      </c>
      <c r="N3183" s="464">
        <v>70558165386.791229</v>
      </c>
      <c r="O3183" s="464">
        <v>30353.866372004155</v>
      </c>
      <c r="P3183" s="461">
        <v>407560.42196469754</v>
      </c>
      <c r="Q3183" s="461">
        <v>250520.95765357887</v>
      </c>
      <c r="R3183" s="464">
        <v>926473097788.84839</v>
      </c>
      <c r="S3183" s="462">
        <v>0.4367867540791231</v>
      </c>
      <c r="T3183" s="462">
        <v>0.21588923603082091</v>
      </c>
      <c r="U3183" s="461">
        <v>21.998725225582554</v>
      </c>
      <c r="V3183" s="464">
        <v>4760463332620.3281</v>
      </c>
      <c r="W3183" s="460">
        <v>1502.0651372751211</v>
      </c>
      <c r="X3183" s="463">
        <v>3.3621008893691191E-2</v>
      </c>
      <c r="Y3183" s="476">
        <v>2.0000000000000001E-4</v>
      </c>
    </row>
    <row r="3184" spans="1:25" x14ac:dyDescent="0.2">
      <c r="A3184" s="475">
        <f t="shared" si="49"/>
        <v>3180</v>
      </c>
      <c r="B3184" s="462">
        <v>0.48464454690427289</v>
      </c>
      <c r="C3184" s="461">
        <v>8053.5404260797877</v>
      </c>
      <c r="D3184" s="462">
        <v>0.7799020903207905</v>
      </c>
      <c r="E3184" s="462">
        <v>0.53282776708159529</v>
      </c>
      <c r="F3184" s="516">
        <v>2024.16</v>
      </c>
      <c r="G3184" s="464">
        <v>224528227517.9017</v>
      </c>
      <c r="H3184" s="461">
        <v>18616895.138400577</v>
      </c>
      <c r="I3184" s="464">
        <v>399865703478.95691</v>
      </c>
      <c r="J3184" s="462">
        <v>0.18601150694984614</v>
      </c>
      <c r="K3184" s="464">
        <v>13891038263.899559</v>
      </c>
      <c r="L3184" s="464">
        <v>0</v>
      </c>
      <c r="M3184" s="464">
        <v>292469830817.41901</v>
      </c>
      <c r="N3184" s="464">
        <v>33953649164.849258</v>
      </c>
      <c r="O3184" s="464">
        <v>28541.461230396082</v>
      </c>
      <c r="P3184" s="461">
        <v>247415.66154321283</v>
      </c>
      <c r="Q3184" s="461">
        <v>129884.16913452267</v>
      </c>
      <c r="R3184" s="464">
        <v>1140278099003.7566</v>
      </c>
      <c r="S3184" s="462">
        <v>0.56346722851116504</v>
      </c>
      <c r="T3184" s="462">
        <v>0.23224572319719375</v>
      </c>
      <c r="U3184" s="461">
        <v>18.021377319405428</v>
      </c>
      <c r="V3184" s="464">
        <v>5162808684976.5605</v>
      </c>
      <c r="W3184" s="460">
        <v>1627.7085099718452</v>
      </c>
      <c r="X3184" s="463">
        <v>4.1380737364254828E-2</v>
      </c>
      <c r="Y3184" s="476">
        <v>2.0000000000000001E-4</v>
      </c>
    </row>
    <row r="3185" spans="1:25" x14ac:dyDescent="0.2">
      <c r="A3185" s="475">
        <f t="shared" si="49"/>
        <v>3181</v>
      </c>
      <c r="B3185" s="462">
        <v>0.49554727210862937</v>
      </c>
      <c r="C3185" s="461">
        <v>3022.485741267139</v>
      </c>
      <c r="D3185" s="462">
        <v>0.61376735194112086</v>
      </c>
      <c r="E3185" s="462">
        <v>0.31532928070086008</v>
      </c>
      <c r="F3185" s="516">
        <v>2024.26</v>
      </c>
      <c r="G3185" s="464">
        <v>266874702198.55377</v>
      </c>
      <c r="H3185" s="461">
        <v>13207010.048768936</v>
      </c>
      <c r="I3185" s="464">
        <v>442430398072.04492</v>
      </c>
      <c r="J3185" s="462">
        <v>0.49554727210862937</v>
      </c>
      <c r="K3185" s="464">
        <v>17719647581.018791</v>
      </c>
      <c r="L3185" s="464">
        <v>0</v>
      </c>
      <c r="M3185" s="464">
        <v>238164839848.15091</v>
      </c>
      <c r="N3185" s="464">
        <v>23384719256.838379</v>
      </c>
      <c r="O3185" s="464">
        <v>32908.584801842189</v>
      </c>
      <c r="P3185" s="461">
        <v>200998.0153088402</v>
      </c>
      <c r="Q3185" s="461">
        <v>99352.534974535651</v>
      </c>
      <c r="R3185" s="464">
        <v>1081318896839.1348</v>
      </c>
      <c r="S3185" s="462">
        <v>0.6545138000522952</v>
      </c>
      <c r="T3185" s="462">
        <v>0.39380560263318198</v>
      </c>
      <c r="U3185" s="461">
        <v>16.725362774042232</v>
      </c>
      <c r="V3185" s="464">
        <v>7828228062434.4033</v>
      </c>
      <c r="W3185" s="460">
        <v>2471.2812481702217</v>
      </c>
      <c r="X3185" s="463">
        <v>4.3701757187669693E-2</v>
      </c>
      <c r="Y3185" s="476">
        <v>2.0000000000000001E-4</v>
      </c>
    </row>
    <row r="3186" spans="1:25" x14ac:dyDescent="0.2">
      <c r="A3186" s="475">
        <f t="shared" si="49"/>
        <v>3182</v>
      </c>
      <c r="B3186" s="462">
        <v>0.41801183279991888</v>
      </c>
      <c r="C3186" s="461">
        <v>1500</v>
      </c>
      <c r="D3186" s="462">
        <v>0.2</v>
      </c>
      <c r="E3186" s="462">
        <v>0.52502510861391261</v>
      </c>
      <c r="F3186" s="516">
        <v>2025.98</v>
      </c>
      <c r="G3186" s="464">
        <v>113579515170.39606</v>
      </c>
      <c r="H3186" s="461">
        <v>3314630.4650256089</v>
      </c>
      <c r="I3186" s="464">
        <v>167846106468.29782</v>
      </c>
      <c r="J3186" s="462">
        <v>0.41801183279991894</v>
      </c>
      <c r="K3186" s="464">
        <v>4323402727.23454</v>
      </c>
      <c r="L3186" s="464">
        <v>0</v>
      </c>
      <c r="M3186" s="464">
        <v>83713135988.136398</v>
      </c>
      <c r="N3186" s="464">
        <v>57042091816.347687</v>
      </c>
      <c r="O3186" s="464">
        <v>26603.927436115453</v>
      </c>
      <c r="P3186" s="461">
        <v>386139.52347671118</v>
      </c>
      <c r="Q3186" s="461">
        <v>206775.09127298818</v>
      </c>
      <c r="R3186" s="464">
        <v>455515202175.9928</v>
      </c>
      <c r="S3186" s="462">
        <v>0.58506735440067059</v>
      </c>
      <c r="T3186" s="462">
        <v>0.38207537569761912</v>
      </c>
      <c r="U3186" s="461">
        <v>16.889956422786007</v>
      </c>
      <c r="V3186" s="464">
        <v>3273611208811.396</v>
      </c>
      <c r="W3186" s="460">
        <v>1031.3860935449429</v>
      </c>
      <c r="X3186" s="463">
        <v>4.2673457951773283E-2</v>
      </c>
      <c r="Y3186" s="476">
        <v>2.0000000000000001E-4</v>
      </c>
    </row>
    <row r="3187" spans="1:25" x14ac:dyDescent="0.2">
      <c r="A3187" s="475">
        <f t="shared" si="49"/>
        <v>3183</v>
      </c>
      <c r="B3187" s="462">
        <v>0.43221988198523809</v>
      </c>
      <c r="C3187" s="461">
        <v>8622.1077669938786</v>
      </c>
      <c r="D3187" s="462">
        <v>0.67929267208226585</v>
      </c>
      <c r="E3187" s="462">
        <v>0.26613224971200861</v>
      </c>
      <c r="F3187" s="516">
        <v>2025.47</v>
      </c>
      <c r="G3187" s="464">
        <v>129062184620.38525</v>
      </c>
      <c r="H3187" s="461">
        <v>14508909.186471695</v>
      </c>
      <c r="I3187" s="464">
        <v>354862671200.4588</v>
      </c>
      <c r="J3187" s="462">
        <v>0.24208214824438845</v>
      </c>
      <c r="K3187" s="464">
        <v>23777001294.036629</v>
      </c>
      <c r="L3187" s="464">
        <v>26685168045.253738</v>
      </c>
      <c r="M3187" s="464">
        <v>88834084908.874283</v>
      </c>
      <c r="N3187" s="464">
        <v>52203377052.840797</v>
      </c>
      <c r="O3187" s="464">
        <v>35998.033473591189</v>
      </c>
      <c r="P3187" s="461">
        <v>332602.81953136466</v>
      </c>
      <c r="Q3187" s="461">
        <v>196124.65414502434</v>
      </c>
      <c r="R3187" s="464">
        <v>673516151167.84753</v>
      </c>
      <c r="S3187" s="462">
        <v>0.44389393807301386</v>
      </c>
      <c r="T3187" s="462">
        <v>0.28671173445245385</v>
      </c>
      <c r="U3187" s="461">
        <v>16.885146211515323</v>
      </c>
      <c r="V3187" s="464">
        <v>3576688756191.8745</v>
      </c>
      <c r="W3187" s="460">
        <v>1127.6525746678585</v>
      </c>
      <c r="X3187" s="463">
        <v>4.344974688308189E-2</v>
      </c>
      <c r="Y3187" s="476">
        <v>2.0000000000000001E-4</v>
      </c>
    </row>
    <row r="3188" spans="1:25" x14ac:dyDescent="0.2">
      <c r="A3188" s="475">
        <f t="shared" si="49"/>
        <v>3184</v>
      </c>
      <c r="B3188" s="462">
        <v>0.5527845399843474</v>
      </c>
      <c r="C3188" s="461">
        <v>1500</v>
      </c>
      <c r="D3188" s="462">
        <v>0.80637215761761238</v>
      </c>
      <c r="E3188" s="462">
        <v>0.42326998027371848</v>
      </c>
      <c r="F3188" s="516">
        <v>2024.85</v>
      </c>
      <c r="G3188" s="464">
        <v>280432752554.40564</v>
      </c>
      <c r="H3188" s="461">
        <v>21400878.904678542</v>
      </c>
      <c r="I3188" s="464">
        <v>421627491666.07135</v>
      </c>
      <c r="J3188" s="462">
        <v>0.19291481943113631</v>
      </c>
      <c r="K3188" s="464">
        <v>30401096849.293785</v>
      </c>
      <c r="L3188" s="464">
        <v>31579339513.343929</v>
      </c>
      <c r="M3188" s="464">
        <v>262422452339.62912</v>
      </c>
      <c r="N3188" s="464">
        <v>27962841562.016823</v>
      </c>
      <c r="O3188" s="464">
        <v>24145.489070728992</v>
      </c>
      <c r="P3188" s="461">
        <v>222624.87841931524</v>
      </c>
      <c r="Q3188" s="461">
        <v>111377.98914284381</v>
      </c>
      <c r="R3188" s="464">
        <v>1146356119525.8843</v>
      </c>
      <c r="S3188" s="462">
        <v>0.55393340324012741</v>
      </c>
      <c r="T3188" s="462">
        <v>0.2994074378264428</v>
      </c>
      <c r="U3188" s="461">
        <v>17.771987843035681</v>
      </c>
      <c r="V3188" s="464">
        <v>6640208039822.8789</v>
      </c>
      <c r="W3188" s="460">
        <v>2096.0017556681219</v>
      </c>
      <c r="X3188" s="463">
        <v>4.1551184598537738E-2</v>
      </c>
      <c r="Y3188" s="476">
        <v>2.0000000000000001E-4</v>
      </c>
    </row>
    <row r="3189" spans="1:25" x14ac:dyDescent="0.2">
      <c r="A3189" s="475">
        <f t="shared" si="49"/>
        <v>3185</v>
      </c>
      <c r="B3189" s="462">
        <v>0.28618130286482568</v>
      </c>
      <c r="C3189" s="461">
        <v>4545.3126357448673</v>
      </c>
      <c r="D3189" s="462">
        <v>0.96008734812582452</v>
      </c>
      <c r="E3189" s="462">
        <v>0.17218935652251893</v>
      </c>
      <c r="F3189" s="516">
        <v>2023.75</v>
      </c>
      <c r="G3189" s="464">
        <v>277649538438.36011</v>
      </c>
      <c r="H3189" s="461">
        <v>27973448.190190427</v>
      </c>
      <c r="I3189" s="464">
        <v>537808579406.18518</v>
      </c>
      <c r="J3189" s="462">
        <v>0.14161693009140353</v>
      </c>
      <c r="K3189" s="464">
        <v>16667295125.403473</v>
      </c>
      <c r="L3189" s="464">
        <v>0</v>
      </c>
      <c r="M3189" s="464">
        <v>226425653410.47427</v>
      </c>
      <c r="N3189" s="464">
        <v>75109087867.417953</v>
      </c>
      <c r="O3189" s="464">
        <v>28651.173319081518</v>
      </c>
      <c r="P3189" s="461">
        <v>448800.90501935384</v>
      </c>
      <c r="Q3189" s="461">
        <v>278614.18904137943</v>
      </c>
      <c r="R3189" s="464">
        <v>1168206585307.8669</v>
      </c>
      <c r="S3189" s="462">
        <v>0.4543191018098186</v>
      </c>
      <c r="T3189" s="462">
        <v>0.27966947934630698</v>
      </c>
      <c r="U3189" s="461">
        <v>18.031578914720093</v>
      </c>
      <c r="V3189" s="464">
        <v>6428485797470.541</v>
      </c>
      <c r="W3189" s="460">
        <v>2023.8770610829949</v>
      </c>
      <c r="X3189" s="463">
        <v>4.091798764304156E-2</v>
      </c>
      <c r="Y3189" s="476">
        <v>2.0000000000000001E-4</v>
      </c>
    </row>
    <row r="3190" spans="1:25" x14ac:dyDescent="0.2">
      <c r="A3190" s="475">
        <f t="shared" si="49"/>
        <v>3186</v>
      </c>
      <c r="B3190" s="462">
        <v>0.52674957854429227</v>
      </c>
      <c r="C3190" s="461">
        <v>4036.6458512151626</v>
      </c>
      <c r="D3190" s="462">
        <v>0.37422921581447677</v>
      </c>
      <c r="E3190" s="462">
        <v>0.36099087810518182</v>
      </c>
      <c r="F3190" s="516">
        <v>2025.78</v>
      </c>
      <c r="G3190" s="464">
        <v>74006831805.155441</v>
      </c>
      <c r="H3190" s="461">
        <v>6543168.405765228</v>
      </c>
      <c r="I3190" s="464">
        <v>240133508998.04291</v>
      </c>
      <c r="J3190" s="462">
        <v>0.40708143634497729</v>
      </c>
      <c r="K3190" s="464">
        <v>11889541192.162304</v>
      </c>
      <c r="L3190" s="464">
        <v>9348208827.7871532</v>
      </c>
      <c r="M3190" s="464">
        <v>87879974827.72052</v>
      </c>
      <c r="N3190" s="464">
        <v>213173382591.80112</v>
      </c>
      <c r="O3190" s="464">
        <v>23162.457668186162</v>
      </c>
      <c r="P3190" s="461">
        <v>1126431.0757797463</v>
      </c>
      <c r="Q3190" s="461">
        <v>737893.65540242195</v>
      </c>
      <c r="R3190" s="464">
        <v>669992892132.896</v>
      </c>
      <c r="S3190" s="462">
        <v>0.47263270445912492</v>
      </c>
      <c r="T3190" s="462">
        <v>0.28635399023242236</v>
      </c>
      <c r="U3190" s="461">
        <v>15.216442795033464</v>
      </c>
      <c r="V3190" s="464">
        <v>3362809744626.7637</v>
      </c>
      <c r="W3190" s="460">
        <v>1060.581082078937</v>
      </c>
      <c r="X3190" s="463">
        <v>4.5892155316439996E-2</v>
      </c>
      <c r="Y3190" s="476">
        <v>2.0000000000000001E-4</v>
      </c>
    </row>
    <row r="3191" spans="1:25" x14ac:dyDescent="0.2">
      <c r="A3191" s="475">
        <f t="shared" si="49"/>
        <v>3187</v>
      </c>
      <c r="B3191" s="462">
        <v>0.47316878400808254</v>
      </c>
      <c r="C3191" s="461">
        <v>2416.3278428724943</v>
      </c>
      <c r="D3191" s="462">
        <v>1.0850852035219518</v>
      </c>
      <c r="E3191" s="462">
        <v>0.45273775159393342</v>
      </c>
      <c r="F3191" s="516">
        <v>2024.64</v>
      </c>
      <c r="G3191" s="464">
        <v>519757166241.22687</v>
      </c>
      <c r="H3191" s="461">
        <v>37422059.88105619</v>
      </c>
      <c r="I3191" s="464">
        <v>490339709980.81927</v>
      </c>
      <c r="J3191" s="462">
        <v>-0.19974587441502245</v>
      </c>
      <c r="K3191" s="464">
        <v>12407694121.36673</v>
      </c>
      <c r="L3191" s="464">
        <v>0</v>
      </c>
      <c r="M3191" s="464">
        <v>414431356170.42822</v>
      </c>
      <c r="N3191" s="464">
        <v>38347378595.032867</v>
      </c>
      <c r="O3191" s="464">
        <v>35656.859787480957</v>
      </c>
      <c r="P3191" s="461">
        <v>269267.72787471907</v>
      </c>
      <c r="Q3191" s="461">
        <v>139871.78935547848</v>
      </c>
      <c r="R3191" s="464">
        <v>1692558000712.8892</v>
      </c>
      <c r="S3191" s="462">
        <v>0.49567678390437081</v>
      </c>
      <c r="T3191" s="462">
        <v>0.23617651895672945</v>
      </c>
      <c r="U3191" s="461">
        <v>25.63178556319582</v>
      </c>
      <c r="V3191" s="464">
        <v>10769053396890.855</v>
      </c>
      <c r="W3191" s="460">
        <v>3389.9627747766535</v>
      </c>
      <c r="X3191" s="463">
        <v>2.9824610799815077E-2</v>
      </c>
      <c r="Y3191" s="476">
        <v>2.0000000000000001E-4</v>
      </c>
    </row>
    <row r="3192" spans="1:25" x14ac:dyDescent="0.2">
      <c r="A3192" s="475">
        <f t="shared" si="49"/>
        <v>3188</v>
      </c>
      <c r="B3192" s="462">
        <v>0.50290020463718277</v>
      </c>
      <c r="C3192" s="461">
        <v>4255.4189294758271</v>
      </c>
      <c r="D3192" s="462">
        <v>0.68054347594108144</v>
      </c>
      <c r="E3192" s="462">
        <v>0.56545652274111002</v>
      </c>
      <c r="F3192" s="516">
        <v>2024.07</v>
      </c>
      <c r="G3192" s="464">
        <v>249494322024.56461</v>
      </c>
      <c r="H3192" s="461">
        <v>15260498.909303032</v>
      </c>
      <c r="I3192" s="464">
        <v>334436971328.49066</v>
      </c>
      <c r="J3192" s="462">
        <v>0.15242806483480165</v>
      </c>
      <c r="K3192" s="464">
        <v>8869817200.5789547</v>
      </c>
      <c r="L3192" s="464">
        <v>0</v>
      </c>
      <c r="M3192" s="464">
        <v>161582975543.42395</v>
      </c>
      <c r="N3192" s="464">
        <v>42703995851.183853</v>
      </c>
      <c r="O3192" s="464">
        <v>30108.765792370112</v>
      </c>
      <c r="P3192" s="461">
        <v>277290.40126604302</v>
      </c>
      <c r="Q3192" s="461">
        <v>154127.12570768088</v>
      </c>
      <c r="R3192" s="464">
        <v>796967315025.94885</v>
      </c>
      <c r="S3192" s="462">
        <v>0.49168181487037504</v>
      </c>
      <c r="T3192" s="462">
        <v>0.35024083666025685</v>
      </c>
      <c r="U3192" s="461">
        <v>18.304439765580963</v>
      </c>
      <c r="V3192" s="464">
        <v>5548178480227.2285</v>
      </c>
      <c r="W3192" s="460">
        <v>1750.6321168323789</v>
      </c>
      <c r="X3192" s="463">
        <v>4.0599950322273828E-2</v>
      </c>
      <c r="Y3192" s="476">
        <v>2.0000000000000001E-4</v>
      </c>
    </row>
    <row r="3193" spans="1:25" x14ac:dyDescent="0.2">
      <c r="A3193" s="475">
        <f t="shared" si="49"/>
        <v>3189</v>
      </c>
      <c r="B3193" s="462">
        <v>0.63632103512403204</v>
      </c>
      <c r="C3193" s="461">
        <v>3912.3057003520562</v>
      </c>
      <c r="D3193" s="462">
        <v>0.97142682076077747</v>
      </c>
      <c r="E3193" s="462">
        <v>0.54336198563524185</v>
      </c>
      <c r="F3193" s="516">
        <v>2024.6</v>
      </c>
      <c r="G3193" s="464">
        <v>169854091135.26898</v>
      </c>
      <c r="H3193" s="461">
        <v>22775582.814655367</v>
      </c>
      <c r="I3193" s="464">
        <v>361211853247.00018</v>
      </c>
      <c r="J3193" s="462">
        <v>-4.7914401191761602E-2</v>
      </c>
      <c r="K3193" s="464">
        <v>13163833639.682028</v>
      </c>
      <c r="L3193" s="464">
        <v>12044301434.894066</v>
      </c>
      <c r="M3193" s="464">
        <v>128795360030.79245</v>
      </c>
      <c r="N3193" s="464">
        <v>3414523845.9585824</v>
      </c>
      <c r="O3193" s="464">
        <v>30685.625391330261</v>
      </c>
      <c r="P3193" s="461">
        <v>73327.411338385253</v>
      </c>
      <c r="Q3193" s="461">
        <v>12895.10283459631</v>
      </c>
      <c r="R3193" s="464">
        <v>777997516729.85889</v>
      </c>
      <c r="S3193" s="462">
        <v>0.39919347747273531</v>
      </c>
      <c r="T3193" s="462">
        <v>0.17863313918348689</v>
      </c>
      <c r="U3193" s="461">
        <v>25.038387127901107</v>
      </c>
      <c r="V3193" s="464">
        <v>3683640627787.2778</v>
      </c>
      <c r="W3193" s="460">
        <v>1161.666520851242</v>
      </c>
      <c r="X3193" s="463">
        <v>3.0875049630966985E-2</v>
      </c>
      <c r="Y3193" s="476">
        <v>2.0000000000000001E-4</v>
      </c>
    </row>
    <row r="3194" spans="1:25" x14ac:dyDescent="0.2">
      <c r="A3194" s="475">
        <f t="shared" si="49"/>
        <v>3190</v>
      </c>
      <c r="B3194" s="462">
        <v>0.40067650795656373</v>
      </c>
      <c r="C3194" s="461">
        <v>6384.3702923126793</v>
      </c>
      <c r="D3194" s="462">
        <v>0.60304345965079886</v>
      </c>
      <c r="E3194" s="462">
        <v>0.5200270495052135</v>
      </c>
      <c r="F3194" s="516">
        <v>2024.68</v>
      </c>
      <c r="G3194" s="464">
        <v>218221372794.06836</v>
      </c>
      <c r="H3194" s="461">
        <v>12131703.597589457</v>
      </c>
      <c r="I3194" s="464">
        <v>388125358241.99457</v>
      </c>
      <c r="J3194" s="462">
        <v>0.40067650795656373</v>
      </c>
      <c r="K3194" s="464">
        <v>5604267814.3788948</v>
      </c>
      <c r="L3194" s="464">
        <v>0</v>
      </c>
      <c r="M3194" s="464">
        <v>191074453633.46094</v>
      </c>
      <c r="N3194" s="464">
        <v>61496163776.516434</v>
      </c>
      <c r="O3194" s="464">
        <v>10477.741775795726</v>
      </c>
      <c r="P3194" s="461">
        <v>402267.84161446069</v>
      </c>
      <c r="Q3194" s="461">
        <v>252356.15576905882</v>
      </c>
      <c r="R3194" s="464">
        <v>893450534418.56189</v>
      </c>
      <c r="S3194" s="462">
        <v>0.58482538808177587</v>
      </c>
      <c r="T3194" s="462">
        <v>0.40247212397427462</v>
      </c>
      <c r="U3194" s="461">
        <v>16.619403862970795</v>
      </c>
      <c r="V3194" s="464">
        <v>6577652998746.5156</v>
      </c>
      <c r="W3194" s="460">
        <v>2075.9453090651527</v>
      </c>
      <c r="X3194" s="463">
        <v>4.4005268369283208E-2</v>
      </c>
      <c r="Y3194" s="476">
        <v>2.0000000000000001E-4</v>
      </c>
    </row>
    <row r="3195" spans="1:25" x14ac:dyDescent="0.2">
      <c r="A3195" s="475">
        <f t="shared" si="49"/>
        <v>3191</v>
      </c>
      <c r="B3195" s="462">
        <v>0.57920297075192229</v>
      </c>
      <c r="C3195" s="461">
        <v>7246.9743727132391</v>
      </c>
      <c r="D3195" s="462">
        <v>0.56841657460241324</v>
      </c>
      <c r="E3195" s="462">
        <v>8.5075792442577791E-2</v>
      </c>
      <c r="F3195" s="516">
        <v>2023.87</v>
      </c>
      <c r="G3195" s="464">
        <v>106560365836.26372</v>
      </c>
      <c r="H3195" s="461">
        <v>10878356.88351232</v>
      </c>
      <c r="I3195" s="464">
        <v>316531678387.34351</v>
      </c>
      <c r="J3195" s="462">
        <v>0.32410279373629758</v>
      </c>
      <c r="K3195" s="464">
        <v>16719433521.474419</v>
      </c>
      <c r="L3195" s="464">
        <v>0</v>
      </c>
      <c r="M3195" s="464">
        <v>177364922340.11734</v>
      </c>
      <c r="N3195" s="464">
        <v>50473402061.972961</v>
      </c>
      <c r="O3195" s="464">
        <v>25195.621973254747</v>
      </c>
      <c r="P3195" s="461">
        <v>313763.81298890407</v>
      </c>
      <c r="Q3195" s="461">
        <v>184468.45979512506</v>
      </c>
      <c r="R3195" s="464">
        <v>748505443868.84863</v>
      </c>
      <c r="S3195" s="462">
        <v>0.555534353122078</v>
      </c>
      <c r="T3195" s="462">
        <v>0.24710610559539478</v>
      </c>
      <c r="U3195" s="461">
        <v>16.308245341082671</v>
      </c>
      <c r="V3195" s="464">
        <v>3393748980001.5728</v>
      </c>
      <c r="W3195" s="460">
        <v>1071.8251824089261</v>
      </c>
      <c r="X3195" s="463">
        <v>4.3826686586245951E-2</v>
      </c>
      <c r="Y3195" s="476">
        <v>2.0000000000000001E-4</v>
      </c>
    </row>
    <row r="3196" spans="1:25" x14ac:dyDescent="0.2">
      <c r="A3196" s="475">
        <f t="shared" si="49"/>
        <v>3192</v>
      </c>
      <c r="B3196" s="462">
        <v>0.62509701485214719</v>
      </c>
      <c r="C3196" s="461">
        <v>4209.9009245127463</v>
      </c>
      <c r="D3196" s="462">
        <v>1.0696126192386646</v>
      </c>
      <c r="E3196" s="462">
        <v>0.39933826497145436</v>
      </c>
      <c r="F3196" s="516">
        <v>2025.17</v>
      </c>
      <c r="G3196" s="464">
        <v>233381455750.87781</v>
      </c>
      <c r="H3196" s="461">
        <v>35704324.465208255</v>
      </c>
      <c r="I3196" s="464">
        <v>774540929975.1073</v>
      </c>
      <c r="J3196" s="462">
        <v>0.31160830836658038</v>
      </c>
      <c r="K3196" s="464">
        <v>19843048504.551685</v>
      </c>
      <c r="L3196" s="464">
        <v>12158191677.293571</v>
      </c>
      <c r="M3196" s="464">
        <v>174965092866.95459</v>
      </c>
      <c r="N3196" s="464">
        <v>31575483933.886913</v>
      </c>
      <c r="O3196" s="464">
        <v>37604.702143140748</v>
      </c>
      <c r="P3196" s="461">
        <v>246656.41729531839</v>
      </c>
      <c r="Q3196" s="461">
        <v>123844.70412118973</v>
      </c>
      <c r="R3196" s="464">
        <v>1455670603213.0588</v>
      </c>
      <c r="S3196" s="462">
        <v>0.52407609993829751</v>
      </c>
      <c r="T3196" s="462">
        <v>0.26595514399178111</v>
      </c>
      <c r="U3196" s="461">
        <v>16.540189302507684</v>
      </c>
      <c r="V3196" s="464">
        <v>6933338347925.7695</v>
      </c>
      <c r="W3196" s="460">
        <v>2188.4161857656218</v>
      </c>
      <c r="X3196" s="463">
        <v>4.4987653295838821E-2</v>
      </c>
      <c r="Y3196" s="476">
        <v>2.0000000000000001E-4</v>
      </c>
    </row>
    <row r="3197" spans="1:25" x14ac:dyDescent="0.2">
      <c r="A3197" s="475">
        <f t="shared" si="49"/>
        <v>3193</v>
      </c>
      <c r="B3197" s="462">
        <v>0.606440384954825</v>
      </c>
      <c r="C3197" s="461">
        <v>2247.2447844639632</v>
      </c>
      <c r="D3197" s="462">
        <v>0.91329326747477713</v>
      </c>
      <c r="E3197" s="462">
        <v>0.31065260628537361</v>
      </c>
      <c r="F3197" s="516">
        <v>2026.6</v>
      </c>
      <c r="G3197" s="464">
        <v>159609852182.62927</v>
      </c>
      <c r="H3197" s="461">
        <v>26830987.731029391</v>
      </c>
      <c r="I3197" s="464">
        <v>594544528975.16248</v>
      </c>
      <c r="J3197" s="462">
        <v>0.27904006670953518</v>
      </c>
      <c r="K3197" s="464">
        <v>56779101688.824783</v>
      </c>
      <c r="L3197" s="464">
        <v>86479576369.745148</v>
      </c>
      <c r="M3197" s="464">
        <v>96962544178.087753</v>
      </c>
      <c r="N3197" s="464">
        <v>8706113415.8596153</v>
      </c>
      <c r="O3197" s="464">
        <v>21448.86990484914</v>
      </c>
      <c r="P3197" s="461">
        <v>101465.43749999959</v>
      </c>
      <c r="Q3197" s="461">
        <v>33113.812499999753</v>
      </c>
      <c r="R3197" s="464">
        <v>913403165055.26624</v>
      </c>
      <c r="S3197" s="462">
        <v>0.42993024658106233</v>
      </c>
      <c r="T3197" s="462">
        <v>0.31576784416910875</v>
      </c>
      <c r="U3197" s="461">
        <v>16.091339856413185</v>
      </c>
      <c r="V3197" s="464">
        <v>5208799700005.625</v>
      </c>
      <c r="W3197" s="460">
        <v>1643.3043511090268</v>
      </c>
      <c r="X3197" s="463">
        <v>4.4683596063886576E-2</v>
      </c>
      <c r="Y3197" s="476">
        <v>2.0000000000000001E-4</v>
      </c>
    </row>
    <row r="3198" spans="1:25" x14ac:dyDescent="0.2">
      <c r="A3198" s="475">
        <f t="shared" si="49"/>
        <v>3194</v>
      </c>
      <c r="B3198" s="462">
        <v>0.51628489900266639</v>
      </c>
      <c r="C3198" s="461">
        <v>6325.012838604709</v>
      </c>
      <c r="D3198" s="462">
        <v>0.6595168700260049</v>
      </c>
      <c r="E3198" s="462">
        <v>0.65038906422169696</v>
      </c>
      <c r="F3198" s="516">
        <v>2023.75</v>
      </c>
      <c r="G3198" s="464">
        <v>134557761051.30209</v>
      </c>
      <c r="H3198" s="461">
        <v>13708651.127441626</v>
      </c>
      <c r="I3198" s="464">
        <v>402961001283.48639</v>
      </c>
      <c r="J3198" s="462">
        <v>0.39554601751158958</v>
      </c>
      <c r="K3198" s="464">
        <v>13428518921.857599</v>
      </c>
      <c r="L3198" s="464">
        <v>0</v>
      </c>
      <c r="M3198" s="464">
        <v>134269338233.61725</v>
      </c>
      <c r="N3198" s="464">
        <v>36530766439.066559</v>
      </c>
      <c r="O3198" s="464">
        <v>36460.679628693208</v>
      </c>
      <c r="P3198" s="461">
        <v>264786.15946677985</v>
      </c>
      <c r="Q3198" s="461">
        <v>145236.85072503163</v>
      </c>
      <c r="R3198" s="464">
        <v>740871410018.66467</v>
      </c>
      <c r="S3198" s="462">
        <v>0.54613125566529319</v>
      </c>
      <c r="T3198" s="462">
        <v>0.36013843062157763</v>
      </c>
      <c r="U3198" s="461">
        <v>15.958669609784319</v>
      </c>
      <c r="V3198" s="464">
        <v>4799788531303.2832</v>
      </c>
      <c r="W3198" s="460">
        <v>1514.5630390198585</v>
      </c>
      <c r="X3198" s="463">
        <v>4.4553326928135295E-2</v>
      </c>
      <c r="Y3198" s="476">
        <v>2.0000000000000001E-4</v>
      </c>
    </row>
    <row r="3199" spans="1:25" x14ac:dyDescent="0.2">
      <c r="A3199" s="475">
        <f t="shared" si="49"/>
        <v>3195</v>
      </c>
      <c r="B3199" s="462">
        <v>0.47746262845901172</v>
      </c>
      <c r="C3199" s="461">
        <v>7094.368366491517</v>
      </c>
      <c r="D3199" s="462">
        <v>1.2361026791706666</v>
      </c>
      <c r="E3199" s="462">
        <v>0.26942321367670508</v>
      </c>
      <c r="F3199" s="516">
        <v>2026.18</v>
      </c>
      <c r="G3199" s="464">
        <v>128390657041.38684</v>
      </c>
      <c r="H3199" s="461">
        <v>21920908.821519744</v>
      </c>
      <c r="I3199" s="464">
        <v>607625248583.02856</v>
      </c>
      <c r="J3199" s="462">
        <v>0.33627748629218457</v>
      </c>
      <c r="K3199" s="464">
        <v>9091270571.7990417</v>
      </c>
      <c r="L3199" s="464">
        <v>11037966707.398903</v>
      </c>
      <c r="M3199" s="464">
        <v>86764085317.242432</v>
      </c>
      <c r="N3199" s="464">
        <v>1872402046.8649385</v>
      </c>
      <c r="O3199" s="464">
        <v>24748.46430626346</v>
      </c>
      <c r="P3199" s="461">
        <v>47911</v>
      </c>
      <c r="Q3199" s="461">
        <v>6541</v>
      </c>
      <c r="R3199" s="464">
        <v>890621222085.89001</v>
      </c>
      <c r="S3199" s="462">
        <v>0.47972523237039622</v>
      </c>
      <c r="T3199" s="462">
        <v>0.30802886703580662</v>
      </c>
      <c r="U3199" s="461">
        <v>15.754807971658265</v>
      </c>
      <c r="V3199" s="464">
        <v>4754148809591.5557</v>
      </c>
      <c r="W3199" s="460">
        <v>1499.194569142715</v>
      </c>
      <c r="X3199" s="463">
        <v>4.6946208089463572E-2</v>
      </c>
      <c r="Y3199" s="476">
        <v>2.0000000000000001E-4</v>
      </c>
    </row>
    <row r="3200" spans="1:25" x14ac:dyDescent="0.2">
      <c r="A3200" s="475">
        <f t="shared" si="49"/>
        <v>3196</v>
      </c>
      <c r="B3200" s="462">
        <v>0.57963810657755388</v>
      </c>
      <c r="C3200" s="461">
        <v>9489.4220741475747</v>
      </c>
      <c r="D3200" s="462">
        <v>1.0198333735836895</v>
      </c>
      <c r="E3200" s="462">
        <v>0.24185432415111635</v>
      </c>
      <c r="F3200" s="516">
        <v>2025.9</v>
      </c>
      <c r="G3200" s="464">
        <v>90495131294.40834</v>
      </c>
      <c r="H3200" s="461">
        <v>31009613.416557536</v>
      </c>
      <c r="I3200" s="464">
        <v>687459154766.42542</v>
      </c>
      <c r="J3200" s="462">
        <v>0.34492524890459786</v>
      </c>
      <c r="K3200" s="464">
        <v>15392593048.373955</v>
      </c>
      <c r="L3200" s="464">
        <v>17493693829.013996</v>
      </c>
      <c r="M3200" s="464">
        <v>79252297040.920883</v>
      </c>
      <c r="N3200" s="464">
        <v>68344839155.440674</v>
      </c>
      <c r="O3200" s="464">
        <v>31521.465825853375</v>
      </c>
      <c r="P3200" s="461">
        <v>470983.03260456992</v>
      </c>
      <c r="Q3200" s="461">
        <v>294264.77054423827</v>
      </c>
      <c r="R3200" s="464">
        <v>1016839168752.1598</v>
      </c>
      <c r="S3200" s="462">
        <v>0.44888925548956582</v>
      </c>
      <c r="T3200" s="462">
        <v>0.29698148888081233</v>
      </c>
      <c r="U3200" s="461">
        <v>14.724700477551739</v>
      </c>
      <c r="V3200" s="464">
        <v>4823515406165.8848</v>
      </c>
      <c r="W3200" s="460">
        <v>1523.2479200061298</v>
      </c>
      <c r="X3200" s="463">
        <v>5.0079435233599943E-2</v>
      </c>
      <c r="Y3200" s="476">
        <v>2.0000000000000001E-4</v>
      </c>
    </row>
    <row r="3201" spans="1:25" x14ac:dyDescent="0.2">
      <c r="A3201" s="475">
        <f t="shared" si="49"/>
        <v>3197</v>
      </c>
      <c r="B3201" s="462">
        <v>0.46435518760058236</v>
      </c>
      <c r="C3201" s="461">
        <v>4954.179886555803</v>
      </c>
      <c r="D3201" s="462">
        <v>1.0295063387166783</v>
      </c>
      <c r="E3201" s="462">
        <v>0.39838656618748031</v>
      </c>
      <c r="F3201" s="516">
        <v>2025.81</v>
      </c>
      <c r="G3201" s="464">
        <v>266743842234.78781</v>
      </c>
      <c r="H3201" s="461">
        <v>31907797.799481519</v>
      </c>
      <c r="I3201" s="464">
        <v>774097375478.95288</v>
      </c>
      <c r="J3201" s="462">
        <v>0.41012730383898577</v>
      </c>
      <c r="K3201" s="464">
        <v>27088132450.29364</v>
      </c>
      <c r="L3201" s="464">
        <v>2924648076.0521708</v>
      </c>
      <c r="M3201" s="464">
        <v>122219181697.43279</v>
      </c>
      <c r="N3201" s="464">
        <v>7836714452.9925089</v>
      </c>
      <c r="O3201" s="464">
        <v>23906.916322682919</v>
      </c>
      <c r="P3201" s="461">
        <v>101465.43749999984</v>
      </c>
      <c r="Q3201" s="461">
        <v>33113.81249999984</v>
      </c>
      <c r="R3201" s="464">
        <v>1213397557116.4331</v>
      </c>
      <c r="S3201" s="462">
        <v>0.53773140851056345</v>
      </c>
      <c r="T3201" s="462">
        <v>0.42916935878866458</v>
      </c>
      <c r="U3201" s="461">
        <v>16.017978943360255</v>
      </c>
      <c r="V3201" s="464">
        <v>9032801160970.7676</v>
      </c>
      <c r="W3201" s="460">
        <v>2852.8850479213161</v>
      </c>
      <c r="X3201" s="463">
        <v>4.6409384568272274E-2</v>
      </c>
      <c r="Y3201" s="476">
        <v>2.0000000000000001E-4</v>
      </c>
    </row>
    <row r="3202" spans="1:25" x14ac:dyDescent="0.2">
      <c r="A3202" s="475">
        <f t="shared" si="49"/>
        <v>3198</v>
      </c>
      <c r="B3202" s="462">
        <v>0.31401587274912801</v>
      </c>
      <c r="C3202" s="461">
        <v>1500</v>
      </c>
      <c r="D3202" s="462">
        <v>0.55696985387224029</v>
      </c>
      <c r="E3202" s="462">
        <v>0.45545006575850733</v>
      </c>
      <c r="F3202" s="516">
        <v>2023.83</v>
      </c>
      <c r="G3202" s="464">
        <v>271136598038.31824</v>
      </c>
      <c r="H3202" s="461">
        <v>12085980.704624595</v>
      </c>
      <c r="I3202" s="464">
        <v>318225948895.63269</v>
      </c>
      <c r="J3202" s="462">
        <v>0.31401587274912812</v>
      </c>
      <c r="K3202" s="464">
        <v>4876159128.0565252</v>
      </c>
      <c r="L3202" s="464">
        <v>0</v>
      </c>
      <c r="M3202" s="464">
        <v>328383635084.50146</v>
      </c>
      <c r="N3202" s="464">
        <v>26512488847.57478</v>
      </c>
      <c r="O3202" s="464">
        <v>34831.131897378196</v>
      </c>
      <c r="P3202" s="461">
        <v>218150.93932858267</v>
      </c>
      <c r="Q3202" s="461">
        <v>112884.08367637188</v>
      </c>
      <c r="R3202" s="464">
        <v>914366466254.91724</v>
      </c>
      <c r="S3202" s="462">
        <v>0.61213086143391582</v>
      </c>
      <c r="T3202" s="462">
        <v>0.37700291462743474</v>
      </c>
      <c r="U3202" s="461">
        <v>17.699129130500207</v>
      </c>
      <c r="V3202" s="464">
        <v>6706456432976.5605</v>
      </c>
      <c r="W3202" s="460">
        <v>2117.3955591289032</v>
      </c>
      <c r="X3202" s="463">
        <v>4.1182011331863853E-2</v>
      </c>
      <c r="Y3202" s="476">
        <v>2.0000000000000001E-4</v>
      </c>
    </row>
    <row r="3203" spans="1:25" x14ac:dyDescent="0.2">
      <c r="A3203" s="475">
        <f t="shared" si="49"/>
        <v>3199</v>
      </c>
      <c r="B3203" s="462">
        <v>0.63145611778842448</v>
      </c>
      <c r="C3203" s="461">
        <v>4276.8325366736508</v>
      </c>
      <c r="D3203" s="462">
        <v>0.47498294769249333</v>
      </c>
      <c r="E3203" s="462">
        <v>0.27679334171245518</v>
      </c>
      <c r="F3203" s="516">
        <v>2026.58</v>
      </c>
      <c r="G3203" s="464">
        <v>88649216776.401764</v>
      </c>
      <c r="H3203" s="461">
        <v>9269546.3094166573</v>
      </c>
      <c r="I3203" s="464">
        <v>305341796377.52673</v>
      </c>
      <c r="J3203" s="462">
        <v>0.46629159190570424</v>
      </c>
      <c r="K3203" s="464">
        <v>26739581845.744972</v>
      </c>
      <c r="L3203" s="464">
        <v>66399831850.864128</v>
      </c>
      <c r="M3203" s="464">
        <v>27987023352.134628</v>
      </c>
      <c r="N3203" s="464">
        <v>17455293151.86179</v>
      </c>
      <c r="O3203" s="464">
        <v>10000</v>
      </c>
      <c r="P3203" s="461">
        <v>163681.75933646134</v>
      </c>
      <c r="Q3203" s="461">
        <v>75221.270319695701</v>
      </c>
      <c r="R3203" s="464">
        <v>527225029790.55029</v>
      </c>
      <c r="S3203" s="462">
        <v>0.56598222184098879</v>
      </c>
      <c r="T3203" s="462">
        <v>0.39250853804644353</v>
      </c>
      <c r="U3203" s="461">
        <v>15.424945275487508</v>
      </c>
      <c r="V3203" s="464">
        <v>3576162035775.4941</v>
      </c>
      <c r="W3203" s="460">
        <v>1129.0557891731307</v>
      </c>
      <c r="X3203" s="463">
        <v>4.6316861263365684E-2</v>
      </c>
      <c r="Y3203" s="476">
        <v>2.0000000000000001E-4</v>
      </c>
    </row>
    <row r="3204" spans="1:25" x14ac:dyDescent="0.2">
      <c r="A3204" s="475">
        <f t="shared" si="49"/>
        <v>3200</v>
      </c>
      <c r="B3204" s="462">
        <v>0.54662197559638492</v>
      </c>
      <c r="C3204" s="461">
        <v>1500</v>
      </c>
      <c r="D3204" s="462">
        <v>0.91261821352625594</v>
      </c>
      <c r="E3204" s="462">
        <v>0.5112806014840634</v>
      </c>
      <c r="F3204" s="516">
        <v>2024.82</v>
      </c>
      <c r="G3204" s="464">
        <v>215138583872.10773</v>
      </c>
      <c r="H3204" s="461">
        <v>26786669.005153518</v>
      </c>
      <c r="I3204" s="464">
        <v>541208125907.34259</v>
      </c>
      <c r="J3204" s="462">
        <v>0.27906323487012574</v>
      </c>
      <c r="K3204" s="464">
        <v>14252248053.600512</v>
      </c>
      <c r="L3204" s="464">
        <v>0</v>
      </c>
      <c r="M3204" s="464">
        <v>113817389419.77354</v>
      </c>
      <c r="N3204" s="464">
        <v>50422323163.662354</v>
      </c>
      <c r="O3204" s="464">
        <v>15702.450950523234</v>
      </c>
      <c r="P3204" s="461">
        <v>360079.50418618682</v>
      </c>
      <c r="Q3204" s="461">
        <v>211352.43600253729</v>
      </c>
      <c r="R3204" s="464">
        <v>937004325946.24304</v>
      </c>
      <c r="S3204" s="462">
        <v>0.46267048383794884</v>
      </c>
      <c r="T3204" s="462">
        <v>0.36491380523520628</v>
      </c>
      <c r="U3204" s="461">
        <v>16.70621971336988</v>
      </c>
      <c r="V3204" s="464">
        <v>6357408494841.8184</v>
      </c>
      <c r="W3204" s="460">
        <v>2004.3861575573253</v>
      </c>
      <c r="X3204" s="463">
        <v>4.3178744782468005E-2</v>
      </c>
      <c r="Y3204" s="476">
        <v>2.0000000000000001E-4</v>
      </c>
    </row>
    <row r="3205" spans="1:25" x14ac:dyDescent="0.2">
      <c r="A3205" s="475">
        <f t="shared" si="49"/>
        <v>3201</v>
      </c>
      <c r="B3205" s="462">
        <v>0.4314154840215354</v>
      </c>
      <c r="C3205" s="461">
        <v>5208.6818338798412</v>
      </c>
      <c r="D3205" s="462">
        <v>0.94987128189554682</v>
      </c>
      <c r="E3205" s="462">
        <v>0.58598434653768972</v>
      </c>
      <c r="F3205" s="516">
        <v>2024.57</v>
      </c>
      <c r="G3205" s="464">
        <v>546181776051.85553</v>
      </c>
      <c r="H3205" s="461">
        <v>24930495.074455913</v>
      </c>
      <c r="I3205" s="464">
        <v>381245162929.24768</v>
      </c>
      <c r="J3205" s="462">
        <v>1.1138384317621486E-2</v>
      </c>
      <c r="K3205" s="464">
        <v>6059508737.8073845</v>
      </c>
      <c r="L3205" s="464">
        <v>8256963939.6960917</v>
      </c>
      <c r="M3205" s="464">
        <v>415986061253.88245</v>
      </c>
      <c r="N3205" s="464">
        <v>23409827976.625381</v>
      </c>
      <c r="O3205" s="464">
        <v>17681.046736307464</v>
      </c>
      <c r="P3205" s="461">
        <v>203619.8630819284</v>
      </c>
      <c r="Q3205" s="461">
        <v>98301.976498923847</v>
      </c>
      <c r="R3205" s="464">
        <v>1448368617064.457</v>
      </c>
      <c r="S3205" s="462">
        <v>0.5806095259066848</v>
      </c>
      <c r="T3205" s="462">
        <v>0.35273059737927748</v>
      </c>
      <c r="U3205" s="461">
        <v>20.644342267739315</v>
      </c>
      <c r="V3205" s="464">
        <v>11180619146683.912</v>
      </c>
      <c r="W3205" s="460">
        <v>3529.3648895065535</v>
      </c>
      <c r="X3205" s="463">
        <v>3.6712946769067618E-2</v>
      </c>
      <c r="Y3205" s="476">
        <v>2.0000000000000001E-4</v>
      </c>
    </row>
    <row r="3206" spans="1:25" x14ac:dyDescent="0.2">
      <c r="A3206" s="475">
        <f t="shared" si="49"/>
        <v>3202</v>
      </c>
      <c r="B3206" s="462">
        <v>0.50481291554966179</v>
      </c>
      <c r="C3206" s="461">
        <v>5441.4901200672066</v>
      </c>
      <c r="D3206" s="462">
        <v>1.2667088605772614</v>
      </c>
      <c r="E3206" s="462">
        <v>0.36636571182842831</v>
      </c>
      <c r="F3206" s="516">
        <v>2025.18</v>
      </c>
      <c r="G3206" s="464">
        <v>250341901057.11526</v>
      </c>
      <c r="H3206" s="461">
        <v>26055838.327713978</v>
      </c>
      <c r="I3206" s="464">
        <v>386706672756.68909</v>
      </c>
      <c r="J3206" s="462">
        <v>-0.11155761404790043</v>
      </c>
      <c r="K3206" s="464">
        <v>23889952521.713257</v>
      </c>
      <c r="L3206" s="464">
        <v>83406466870.934921</v>
      </c>
      <c r="M3206" s="464">
        <v>146361215405.68127</v>
      </c>
      <c r="N3206" s="464">
        <v>3982502308.3726616</v>
      </c>
      <c r="O3206" s="464">
        <v>34641.804602874836</v>
      </c>
      <c r="P3206" s="461">
        <v>81053.1706281433</v>
      </c>
      <c r="Q3206" s="461">
        <v>14826.542657035821</v>
      </c>
      <c r="R3206" s="464">
        <v>864509144448.49854</v>
      </c>
      <c r="S3206" s="462">
        <v>0.37558918689633769</v>
      </c>
      <c r="T3206" s="462">
        <v>0.22215205326123161</v>
      </c>
      <c r="U3206" s="461">
        <v>26.42790184288118</v>
      </c>
      <c r="V3206" s="464">
        <v>5314801436111.9238</v>
      </c>
      <c r="W3206" s="460">
        <v>1678.4293766145547</v>
      </c>
      <c r="X3206" s="463">
        <v>2.9397461554375372E-2</v>
      </c>
      <c r="Y3206" s="476">
        <v>2.0000000000000001E-4</v>
      </c>
    </row>
    <row r="3207" spans="1:25" x14ac:dyDescent="0.2">
      <c r="A3207" s="475">
        <f t="shared" ref="A3207:A3270" si="50">A3206+1</f>
        <v>3203</v>
      </c>
      <c r="B3207" s="462">
        <v>0.44095366677082398</v>
      </c>
      <c r="C3207" s="461">
        <v>1500</v>
      </c>
      <c r="D3207" s="462">
        <v>0.86139232541118116</v>
      </c>
      <c r="E3207" s="462">
        <v>0.33447815966344202</v>
      </c>
      <c r="F3207" s="516">
        <v>2023.77</v>
      </c>
      <c r="G3207" s="464">
        <v>571828466148.22034</v>
      </c>
      <c r="H3207" s="461">
        <v>24157892.526737258</v>
      </c>
      <c r="I3207" s="464">
        <v>584547478488.37451</v>
      </c>
      <c r="J3207" s="462">
        <v>0.2935270402828104</v>
      </c>
      <c r="K3207" s="464">
        <v>15634155900.96423</v>
      </c>
      <c r="L3207" s="464">
        <v>0</v>
      </c>
      <c r="M3207" s="464">
        <v>492972663348.8288</v>
      </c>
      <c r="N3207" s="464">
        <v>22161074209.167038</v>
      </c>
      <c r="O3207" s="464">
        <v>19652.671147031841</v>
      </c>
      <c r="P3207" s="461">
        <v>178574.34034391888</v>
      </c>
      <c r="Q3207" s="461">
        <v>79404.258832712061</v>
      </c>
      <c r="R3207" s="464">
        <v>1614236313938.262</v>
      </c>
      <c r="S3207" s="462">
        <v>0.60518256154070837</v>
      </c>
      <c r="T3207" s="462">
        <v>0.41169360679965622</v>
      </c>
      <c r="U3207" s="461">
        <v>18.132032090310009</v>
      </c>
      <c r="V3207" s="464">
        <v>13265567945137.088</v>
      </c>
      <c r="W3207" s="460">
        <v>4186.1916603885911</v>
      </c>
      <c r="X3207" s="463">
        <v>4.0188004296789544E-2</v>
      </c>
      <c r="Y3207" s="476">
        <v>2.0000000000000001E-4</v>
      </c>
    </row>
    <row r="3208" spans="1:25" x14ac:dyDescent="0.2">
      <c r="A3208" s="475">
        <f t="shared" si="50"/>
        <v>3204</v>
      </c>
      <c r="B3208" s="462">
        <v>0.44481425699679983</v>
      </c>
      <c r="C3208" s="461">
        <v>1500</v>
      </c>
      <c r="D3208" s="462">
        <v>0.27768140480065001</v>
      </c>
      <c r="E3208" s="462">
        <v>0.42871766568380459</v>
      </c>
      <c r="F3208" s="516">
        <v>2026.49</v>
      </c>
      <c r="G3208" s="464">
        <v>60305854514.128334</v>
      </c>
      <c r="H3208" s="461">
        <v>4583277.550423447</v>
      </c>
      <c r="I3208" s="464">
        <v>151181486912.46991</v>
      </c>
      <c r="J3208" s="462">
        <v>0.40874703163453641</v>
      </c>
      <c r="K3208" s="464">
        <v>18707742706.360355</v>
      </c>
      <c r="L3208" s="464">
        <v>56507160760.558647</v>
      </c>
      <c r="M3208" s="464">
        <v>22875243856.752407</v>
      </c>
      <c r="N3208" s="464">
        <v>12911266303.687523</v>
      </c>
      <c r="O3208" s="464">
        <v>31844.155583844062</v>
      </c>
      <c r="P3208" s="461">
        <v>153179.78026470289</v>
      </c>
      <c r="Q3208" s="461">
        <v>56886.610734643589</v>
      </c>
      <c r="R3208" s="464">
        <v>308189167391.83307</v>
      </c>
      <c r="S3208" s="462">
        <v>0.55797391775053318</v>
      </c>
      <c r="T3208" s="462">
        <v>0.36560743279812036</v>
      </c>
      <c r="U3208" s="461">
        <v>16.024768029125603</v>
      </c>
      <c r="V3208" s="464">
        <v>2094855221436.894</v>
      </c>
      <c r="W3208" s="460">
        <v>660.89396355830354</v>
      </c>
      <c r="X3208" s="463">
        <v>4.3339076656899608E-2</v>
      </c>
      <c r="Y3208" s="476">
        <v>2.0000000000000001E-4</v>
      </c>
    </row>
    <row r="3209" spans="1:25" x14ac:dyDescent="0.2">
      <c r="A3209" s="475">
        <f t="shared" si="50"/>
        <v>3205</v>
      </c>
      <c r="B3209" s="462">
        <v>0.59494873422383687</v>
      </c>
      <c r="C3209" s="461">
        <v>2565.9060139475437</v>
      </c>
      <c r="D3209" s="462">
        <v>1.0084577429209618</v>
      </c>
      <c r="E3209" s="462">
        <v>0.51655540472433392</v>
      </c>
      <c r="F3209" s="516">
        <v>2025.36</v>
      </c>
      <c r="G3209" s="464">
        <v>265367688441.64468</v>
      </c>
      <c r="H3209" s="461">
        <v>32606639.132926844</v>
      </c>
      <c r="I3209" s="464">
        <v>667355108988.28516</v>
      </c>
      <c r="J3209" s="462">
        <v>0.31944164767939642</v>
      </c>
      <c r="K3209" s="464">
        <v>51701748079.287964</v>
      </c>
      <c r="L3209" s="464">
        <v>107563706450.94621</v>
      </c>
      <c r="M3209" s="464">
        <v>136678123083.96184</v>
      </c>
      <c r="N3209" s="464">
        <v>7803713639.2970285</v>
      </c>
      <c r="O3209" s="464">
        <v>42030.196184102613</v>
      </c>
      <c r="P3209" s="461">
        <v>101465.43749999786</v>
      </c>
      <c r="Q3209" s="461">
        <v>33113.812499998719</v>
      </c>
      <c r="R3209" s="464">
        <v>1190753758745.7039</v>
      </c>
      <c r="S3209" s="462">
        <v>0.51574677316440487</v>
      </c>
      <c r="T3209" s="462">
        <v>0.36304270179976716</v>
      </c>
      <c r="U3209" s="461">
        <v>16.488694784096186</v>
      </c>
      <c r="V3209" s="464">
        <v>7922608598611.8691</v>
      </c>
      <c r="W3209" s="460">
        <v>2497.4709582772857</v>
      </c>
      <c r="X3209" s="463">
        <v>4.3953991248892918E-2</v>
      </c>
      <c r="Y3209" s="476">
        <v>2.0000000000000001E-4</v>
      </c>
    </row>
    <row r="3210" spans="1:25" x14ac:dyDescent="0.2">
      <c r="A3210" s="475">
        <f t="shared" si="50"/>
        <v>3206</v>
      </c>
      <c r="B3210" s="462">
        <v>0.43336306931999513</v>
      </c>
      <c r="C3210" s="461">
        <v>2295.3812141591279</v>
      </c>
      <c r="D3210" s="462">
        <v>0.80876726338550398</v>
      </c>
      <c r="E3210" s="462">
        <v>0.34954493469696973</v>
      </c>
      <c r="F3210" s="516">
        <v>2026.42</v>
      </c>
      <c r="G3210" s="464">
        <v>118669092809.06497</v>
      </c>
      <c r="H3210" s="461">
        <v>21790928.358211562</v>
      </c>
      <c r="I3210" s="464">
        <v>594013205231.32104</v>
      </c>
      <c r="J3210" s="462">
        <v>0.42707478746831939</v>
      </c>
      <c r="K3210" s="464">
        <v>28007440324.113121</v>
      </c>
      <c r="L3210" s="464">
        <v>22333771853.014763</v>
      </c>
      <c r="M3210" s="464">
        <v>35338475533.035583</v>
      </c>
      <c r="N3210" s="464">
        <v>24351704759.018677</v>
      </c>
      <c r="O3210" s="464">
        <v>21040.08377833417</v>
      </c>
      <c r="P3210" s="461">
        <v>205389.41849115773</v>
      </c>
      <c r="Q3210" s="461">
        <v>99019.766159369377</v>
      </c>
      <c r="R3210" s="464">
        <v>864621410179.75195</v>
      </c>
      <c r="S3210" s="462">
        <v>0.516256270170381</v>
      </c>
      <c r="T3210" s="462">
        <v>0.36306169824103085</v>
      </c>
      <c r="U3210" s="461">
        <v>15.141530483775481</v>
      </c>
      <c r="V3210" s="464">
        <v>5327806085289.0459</v>
      </c>
      <c r="W3210" s="460">
        <v>1680.9869655957127</v>
      </c>
      <c r="X3210" s="463">
        <v>4.723309417235199E-2</v>
      </c>
      <c r="Y3210" s="476">
        <v>2.0000000000000001E-4</v>
      </c>
    </row>
    <row r="3211" spans="1:25" x14ac:dyDescent="0.2">
      <c r="A3211" s="475">
        <f t="shared" si="50"/>
        <v>3207</v>
      </c>
      <c r="B3211" s="462">
        <v>0.54813683690175452</v>
      </c>
      <c r="C3211" s="461">
        <v>5273.1577868940658</v>
      </c>
      <c r="D3211" s="462">
        <v>0.68759931184017431</v>
      </c>
      <c r="E3211" s="462">
        <v>0.52072237246981179</v>
      </c>
      <c r="F3211" s="516">
        <v>2024.21</v>
      </c>
      <c r="G3211" s="464">
        <v>352680662533.61035</v>
      </c>
      <c r="H3211" s="461">
        <v>15691740.518627873</v>
      </c>
      <c r="I3211" s="464">
        <v>388689840597.24139</v>
      </c>
      <c r="J3211" s="462">
        <v>0.26261258496916673</v>
      </c>
      <c r="K3211" s="464">
        <v>11528053430.470888</v>
      </c>
      <c r="L3211" s="464">
        <v>0</v>
      </c>
      <c r="M3211" s="464">
        <v>209117572327.03265</v>
      </c>
      <c r="N3211" s="464">
        <v>29618836946.237694</v>
      </c>
      <c r="O3211" s="464">
        <v>34045.14240186385</v>
      </c>
      <c r="P3211" s="461">
        <v>216247.20944599214</v>
      </c>
      <c r="Q3211" s="461">
        <v>108980.34608383421</v>
      </c>
      <c r="R3211" s="464">
        <v>953414796008.70142</v>
      </c>
      <c r="S3211" s="462">
        <v>0.56043825006334702</v>
      </c>
      <c r="T3211" s="462">
        <v>0.43610497160767348</v>
      </c>
      <c r="U3211" s="461">
        <v>18.040037491743551</v>
      </c>
      <c r="V3211" s="464">
        <v>8232360355643.083</v>
      </c>
      <c r="W3211" s="460">
        <v>2599.4861924904517</v>
      </c>
      <c r="X3211" s="463">
        <v>4.0631171545822332E-2</v>
      </c>
      <c r="Y3211" s="476">
        <v>2.0000000000000001E-4</v>
      </c>
    </row>
    <row r="3212" spans="1:25" x14ac:dyDescent="0.2">
      <c r="A3212" s="475">
        <f t="shared" si="50"/>
        <v>3208</v>
      </c>
      <c r="B3212" s="462">
        <v>0.67007287769257529</v>
      </c>
      <c r="C3212" s="461">
        <v>3538.5541249158573</v>
      </c>
      <c r="D3212" s="462">
        <v>0.65592347895174241</v>
      </c>
      <c r="E3212" s="462">
        <v>0.7</v>
      </c>
      <c r="F3212" s="516">
        <v>2025.05</v>
      </c>
      <c r="G3212" s="464">
        <v>196325414615.17334</v>
      </c>
      <c r="H3212" s="461">
        <v>14898862.859174913</v>
      </c>
      <c r="I3212" s="464">
        <v>314353650116.55457</v>
      </c>
      <c r="J3212" s="462">
        <v>0.11847812072525787</v>
      </c>
      <c r="K3212" s="464">
        <v>21496390511.659908</v>
      </c>
      <c r="L3212" s="464">
        <v>39887091500.205376</v>
      </c>
      <c r="M3212" s="464">
        <v>93713814774.010178</v>
      </c>
      <c r="N3212" s="464">
        <v>30978984301.809158</v>
      </c>
      <c r="O3212" s="464">
        <v>27149.136999084203</v>
      </c>
      <c r="P3212" s="461">
        <v>218603.02442622388</v>
      </c>
      <c r="Q3212" s="461">
        <v>111286.8607392877</v>
      </c>
      <c r="R3212" s="464">
        <v>759310036430.36279</v>
      </c>
      <c r="S3212" s="462">
        <v>0.48826899916996136</v>
      </c>
      <c r="T3212" s="462">
        <v>0.27973793244769068</v>
      </c>
      <c r="U3212" s="461">
        <v>18.624252090386271</v>
      </c>
      <c r="V3212" s="464">
        <v>4301788470227.7998</v>
      </c>
      <c r="W3212" s="460">
        <v>1356.0803365146662</v>
      </c>
      <c r="X3212" s="463">
        <v>3.9583732881374928E-2</v>
      </c>
      <c r="Y3212" s="476">
        <v>2.0000000000000001E-4</v>
      </c>
    </row>
    <row r="3213" spans="1:25" x14ac:dyDescent="0.2">
      <c r="A3213" s="475">
        <f t="shared" si="50"/>
        <v>3209</v>
      </c>
      <c r="B3213" s="462">
        <v>0.57365877860126779</v>
      </c>
      <c r="C3213" s="461">
        <v>2787.0181386708236</v>
      </c>
      <c r="D3213" s="462">
        <v>1.0380029857118223</v>
      </c>
      <c r="E3213" s="462">
        <v>0.19566643830028968</v>
      </c>
      <c r="F3213" s="516">
        <v>2023.85</v>
      </c>
      <c r="G3213" s="464">
        <v>659119680149.65454</v>
      </c>
      <c r="H3213" s="461">
        <v>33611863.575263195</v>
      </c>
      <c r="I3213" s="464">
        <v>786107901675.25879</v>
      </c>
      <c r="J3213" s="462">
        <v>0.31671793188472619</v>
      </c>
      <c r="K3213" s="464">
        <v>20252840071.189789</v>
      </c>
      <c r="L3213" s="464">
        <v>0</v>
      </c>
      <c r="M3213" s="464">
        <v>494257319786.01196</v>
      </c>
      <c r="N3213" s="464">
        <v>51763257313.954414</v>
      </c>
      <c r="O3213" s="464">
        <v>22430.142967563959</v>
      </c>
      <c r="P3213" s="461">
        <v>335503.30443180248</v>
      </c>
      <c r="Q3213" s="461">
        <v>189805.07617147008</v>
      </c>
      <c r="R3213" s="464">
        <v>1869669049919.8311</v>
      </c>
      <c r="S3213" s="462">
        <v>0.57823185331117088</v>
      </c>
      <c r="T3213" s="462">
        <v>0.46985835233301088</v>
      </c>
      <c r="U3213" s="461">
        <v>17.467610103927644</v>
      </c>
      <c r="V3213" s="464">
        <v>16684368651421.857</v>
      </c>
      <c r="W3213" s="460">
        <v>5262.5367287312893</v>
      </c>
      <c r="X3213" s="463">
        <v>4.1998183459305671E-2</v>
      </c>
      <c r="Y3213" s="476">
        <v>2.0000000000000001E-4</v>
      </c>
    </row>
    <row r="3214" spans="1:25" x14ac:dyDescent="0.2">
      <c r="A3214" s="475">
        <f t="shared" si="50"/>
        <v>3210</v>
      </c>
      <c r="B3214" s="462">
        <v>0.3270021390470581</v>
      </c>
      <c r="C3214" s="461">
        <v>6811.623375706873</v>
      </c>
      <c r="D3214" s="462">
        <v>0.73570429756427536</v>
      </c>
      <c r="E3214" s="462">
        <v>0.43808443779526146</v>
      </c>
      <c r="F3214" s="516">
        <v>2024.15</v>
      </c>
      <c r="G3214" s="464">
        <v>169462121701.02545</v>
      </c>
      <c r="H3214" s="461">
        <v>16979977.916644253</v>
      </c>
      <c r="I3214" s="464">
        <v>545705860018.46332</v>
      </c>
      <c r="J3214" s="462">
        <v>0.3270021390470581</v>
      </c>
      <c r="K3214" s="464">
        <v>6100737553.6750889</v>
      </c>
      <c r="L3214" s="464">
        <v>0</v>
      </c>
      <c r="M3214" s="464">
        <v>101260518781.49626</v>
      </c>
      <c r="N3214" s="464">
        <v>48565744496.447395</v>
      </c>
      <c r="O3214" s="464">
        <v>29033.872132178134</v>
      </c>
      <c r="P3214" s="461">
        <v>373133.80079730437</v>
      </c>
      <c r="Q3214" s="461">
        <v>225902.97178002843</v>
      </c>
      <c r="R3214" s="464">
        <v>887439600498.69714</v>
      </c>
      <c r="S3214" s="462">
        <v>0.47489278805856289</v>
      </c>
      <c r="T3214" s="462">
        <v>0.36212200253515942</v>
      </c>
      <c r="U3214" s="461">
        <v>16.134070600650272</v>
      </c>
      <c r="V3214" s="464">
        <v>5693989746223.2578</v>
      </c>
      <c r="W3214" s="460">
        <v>1796.0225879334112</v>
      </c>
      <c r="X3214" s="463">
        <v>4.4903661132545292E-2</v>
      </c>
      <c r="Y3214" s="476">
        <v>2.0000000000000001E-4</v>
      </c>
    </row>
    <row r="3215" spans="1:25" x14ac:dyDescent="0.2">
      <c r="A3215" s="475">
        <f t="shared" si="50"/>
        <v>3211</v>
      </c>
      <c r="B3215" s="462">
        <v>0.4637966685778514</v>
      </c>
      <c r="C3215" s="461">
        <v>6328.6587203101972</v>
      </c>
      <c r="D3215" s="462">
        <v>0.93698000522802349</v>
      </c>
      <c r="E3215" s="462">
        <v>0.49513937345992887</v>
      </c>
      <c r="F3215" s="516">
        <v>2026.27</v>
      </c>
      <c r="G3215" s="464">
        <v>196301329772.74161</v>
      </c>
      <c r="H3215" s="461">
        <v>25917666.360015158</v>
      </c>
      <c r="I3215" s="464">
        <v>641021321030.14966</v>
      </c>
      <c r="J3215" s="462">
        <v>0.28610324929736053</v>
      </c>
      <c r="K3215" s="464">
        <v>33892074797.19125</v>
      </c>
      <c r="L3215" s="464">
        <v>78304445961.6073</v>
      </c>
      <c r="M3215" s="464">
        <v>49111770211.783249</v>
      </c>
      <c r="N3215" s="464">
        <v>44333367903.073631</v>
      </c>
      <c r="O3215" s="464">
        <v>34581.781682973524</v>
      </c>
      <c r="P3215" s="461">
        <v>287699.03329564119</v>
      </c>
      <c r="Q3215" s="461">
        <v>156346.72654059416</v>
      </c>
      <c r="R3215" s="464">
        <v>1078341972598.1021</v>
      </c>
      <c r="S3215" s="462">
        <v>0.46214391148913603</v>
      </c>
      <c r="T3215" s="462">
        <v>0.32245634938462203</v>
      </c>
      <c r="U3215" s="461">
        <v>16.22597865723462</v>
      </c>
      <c r="V3215" s="464">
        <v>6167816008761.1357</v>
      </c>
      <c r="W3215" s="460">
        <v>1946.7600413410248</v>
      </c>
      <c r="X3215" s="463">
        <v>4.532216777873567E-2</v>
      </c>
      <c r="Y3215" s="476">
        <v>2.0000000000000001E-4</v>
      </c>
    </row>
    <row r="3216" spans="1:25" x14ac:dyDescent="0.2">
      <c r="A3216" s="475">
        <f t="shared" si="50"/>
        <v>3212</v>
      </c>
      <c r="B3216" s="462">
        <v>0.60050972006682402</v>
      </c>
      <c r="C3216" s="461">
        <v>6544.6099504592758</v>
      </c>
      <c r="D3216" s="462">
        <v>0.76088554771960737</v>
      </c>
      <c r="E3216" s="462">
        <v>0.27087606211685422</v>
      </c>
      <c r="F3216" s="516">
        <v>2024.48</v>
      </c>
      <c r="G3216" s="464">
        <v>170546113042.29001</v>
      </c>
      <c r="H3216" s="461">
        <v>18384929.908718701</v>
      </c>
      <c r="I3216" s="464">
        <v>547162188276.02753</v>
      </c>
      <c r="J3216" s="462">
        <v>0.38170229892961227</v>
      </c>
      <c r="K3216" s="464">
        <v>28398562007.346416</v>
      </c>
      <c r="L3216" s="464">
        <v>47358098577.905273</v>
      </c>
      <c r="M3216" s="464">
        <v>159815483211.78738</v>
      </c>
      <c r="N3216" s="464">
        <v>42042954908.968353</v>
      </c>
      <c r="O3216" s="464">
        <v>24794.917379029841</v>
      </c>
      <c r="P3216" s="461">
        <v>273894.19861775264</v>
      </c>
      <c r="Q3216" s="461">
        <v>149832.45970299124</v>
      </c>
      <c r="R3216" s="464">
        <v>1038384581251.0399</v>
      </c>
      <c r="S3216" s="462">
        <v>0.55052372902747071</v>
      </c>
      <c r="T3216" s="462">
        <v>0.33998011928502597</v>
      </c>
      <c r="U3216" s="461">
        <v>15.752528120368035</v>
      </c>
      <c r="V3216" s="464">
        <v>6193866474937.5459</v>
      </c>
      <c r="W3216" s="460">
        <v>1953.4026654125048</v>
      </c>
      <c r="X3216" s="463">
        <v>4.5736462839839807E-2</v>
      </c>
      <c r="Y3216" s="476">
        <v>2.0000000000000001E-4</v>
      </c>
    </row>
    <row r="3217" spans="1:25" x14ac:dyDescent="0.2">
      <c r="A3217" s="475">
        <f t="shared" si="50"/>
        <v>3213</v>
      </c>
      <c r="B3217" s="462">
        <v>0.44673075787964156</v>
      </c>
      <c r="C3217" s="461">
        <v>1500</v>
      </c>
      <c r="D3217" s="462">
        <v>0.6695945568850652</v>
      </c>
      <c r="E3217" s="462">
        <v>0.5164710820936097</v>
      </c>
      <c r="F3217" s="516">
        <v>2025.2</v>
      </c>
      <c r="G3217" s="464">
        <v>167371537015.56552</v>
      </c>
      <c r="H3217" s="461">
        <v>16355274.788727036</v>
      </c>
      <c r="I3217" s="464">
        <v>498114267500.60303</v>
      </c>
      <c r="J3217" s="462">
        <v>0.44673075787964156</v>
      </c>
      <c r="K3217" s="464">
        <v>47753531825.349808</v>
      </c>
      <c r="L3217" s="464">
        <v>89276842896.92276</v>
      </c>
      <c r="M3217" s="464">
        <v>98136155125.287704</v>
      </c>
      <c r="N3217" s="464">
        <v>33230787247.261868</v>
      </c>
      <c r="O3217" s="464">
        <v>29014.530967367045</v>
      </c>
      <c r="P3217" s="461">
        <v>265524.39135736646</v>
      </c>
      <c r="Q3217" s="461">
        <v>145568.41795029666</v>
      </c>
      <c r="R3217" s="464">
        <v>914013073432.3457</v>
      </c>
      <c r="S3217" s="462">
        <v>0.5642206831721448</v>
      </c>
      <c r="T3217" s="462">
        <v>0.39455347175110983</v>
      </c>
      <c r="U3217" s="461">
        <v>15.62511635234682</v>
      </c>
      <c r="V3217" s="464">
        <v>6277906163059.0303</v>
      </c>
      <c r="W3217" s="460">
        <v>1980.2510586601798</v>
      </c>
      <c r="X3217" s="463">
        <v>4.6075098184732349E-2</v>
      </c>
      <c r="Y3217" s="476">
        <v>2.0000000000000001E-4</v>
      </c>
    </row>
    <row r="3218" spans="1:25" x14ac:dyDescent="0.2">
      <c r="A3218" s="475">
        <f t="shared" si="50"/>
        <v>3214</v>
      </c>
      <c r="B3218" s="462">
        <v>0.50319675176757761</v>
      </c>
      <c r="C3218" s="461">
        <v>2424.4440805962126</v>
      </c>
      <c r="D3218" s="462">
        <v>0.94257850141361721</v>
      </c>
      <c r="E3218" s="462">
        <v>0.51185491704948827</v>
      </c>
      <c r="F3218" s="516">
        <v>2024.4</v>
      </c>
      <c r="G3218" s="464">
        <v>289205125145.05048</v>
      </c>
      <c r="H3218" s="461">
        <v>28101197.591625568</v>
      </c>
      <c r="I3218" s="464">
        <v>599864709143.48413</v>
      </c>
      <c r="J3218" s="462">
        <v>0.2740125291057518</v>
      </c>
      <c r="K3218" s="464">
        <v>26571222948.456051</v>
      </c>
      <c r="L3218" s="464">
        <v>13007786528.676252</v>
      </c>
      <c r="M3218" s="464">
        <v>232296255525.17361</v>
      </c>
      <c r="N3218" s="464">
        <v>139160390279.29993</v>
      </c>
      <c r="O3218" s="464">
        <v>22475.696018659601</v>
      </c>
      <c r="P3218" s="461">
        <v>779366.45642313664</v>
      </c>
      <c r="Q3218" s="461">
        <v>544787.15629588231</v>
      </c>
      <c r="R3218" s="464">
        <v>1287177258197.0098</v>
      </c>
      <c r="S3218" s="462">
        <v>0.48457259080071924</v>
      </c>
      <c r="T3218" s="462">
        <v>0.34227033621057273</v>
      </c>
      <c r="U3218" s="461">
        <v>16.873708981722107</v>
      </c>
      <c r="V3218" s="464">
        <v>8202652405171.1963</v>
      </c>
      <c r="W3218" s="460">
        <v>2588.3674214838111</v>
      </c>
      <c r="X3218" s="463">
        <v>4.3034539951623443E-2</v>
      </c>
      <c r="Y3218" s="476">
        <v>2.0000000000000001E-4</v>
      </c>
    </row>
    <row r="3219" spans="1:25" x14ac:dyDescent="0.2">
      <c r="A3219" s="475">
        <f t="shared" si="50"/>
        <v>3215</v>
      </c>
      <c r="B3219" s="462">
        <v>0.5475668385458865</v>
      </c>
      <c r="C3219" s="461">
        <v>4663.740713061834</v>
      </c>
      <c r="D3219" s="462">
        <v>0.63871364860303248</v>
      </c>
      <c r="E3219" s="462">
        <v>0.40961643208003029</v>
      </c>
      <c r="F3219" s="516">
        <v>2023.75</v>
      </c>
      <c r="G3219" s="464">
        <v>617461363227.36414</v>
      </c>
      <c r="H3219" s="461">
        <v>13466215.214502124</v>
      </c>
      <c r="I3219" s="464">
        <v>329944861508.65497</v>
      </c>
      <c r="J3219" s="462">
        <v>0.27415083515161698</v>
      </c>
      <c r="K3219" s="464">
        <v>8899948163.7873821</v>
      </c>
      <c r="L3219" s="464">
        <v>0</v>
      </c>
      <c r="M3219" s="464">
        <v>615439267700.09033</v>
      </c>
      <c r="N3219" s="464">
        <v>83166198747.844162</v>
      </c>
      <c r="O3219" s="464">
        <v>26013.662389529174</v>
      </c>
      <c r="P3219" s="461">
        <v>498685.2761082045</v>
      </c>
      <c r="Q3219" s="461">
        <v>327861.77171111084</v>
      </c>
      <c r="R3219" s="464">
        <v>1517766243040.8916</v>
      </c>
      <c r="S3219" s="462">
        <v>0.6523185555026686</v>
      </c>
      <c r="T3219" s="462">
        <v>0.45911218833335682</v>
      </c>
      <c r="U3219" s="461">
        <v>18.305370429247372</v>
      </c>
      <c r="V3219" s="464">
        <v>13949036483203.607</v>
      </c>
      <c r="W3219" s="460">
        <v>4402.475402743331</v>
      </c>
      <c r="X3219" s="463">
        <v>4.007793889054078E-2</v>
      </c>
      <c r="Y3219" s="476">
        <v>2.0000000000000001E-4</v>
      </c>
    </row>
    <row r="3220" spans="1:25" x14ac:dyDescent="0.2">
      <c r="A3220" s="475">
        <f t="shared" si="50"/>
        <v>3216</v>
      </c>
      <c r="B3220" s="462">
        <v>0.44853907430298368</v>
      </c>
      <c r="C3220" s="461">
        <v>3034.0234550770756</v>
      </c>
      <c r="D3220" s="462">
        <v>0.57279478942692696</v>
      </c>
      <c r="E3220" s="462">
        <v>0.36336999516345414</v>
      </c>
      <c r="F3220" s="516">
        <v>2024.41</v>
      </c>
      <c r="G3220" s="464">
        <v>191911406856.72769</v>
      </c>
      <c r="H3220" s="461">
        <v>12135952.612905748</v>
      </c>
      <c r="I3220" s="464">
        <v>272108326503.10825</v>
      </c>
      <c r="J3220" s="462">
        <v>0.23315339169371763</v>
      </c>
      <c r="K3220" s="464">
        <v>10484611816.415644</v>
      </c>
      <c r="L3220" s="464">
        <v>15065235032.276901</v>
      </c>
      <c r="M3220" s="464">
        <v>163889357238.77908</v>
      </c>
      <c r="N3220" s="464">
        <v>32774505736.102585</v>
      </c>
      <c r="O3220" s="464">
        <v>17830.150671859981</v>
      </c>
      <c r="P3220" s="461">
        <v>249418.46630365006</v>
      </c>
      <c r="Q3220" s="461">
        <v>135658.15987552298</v>
      </c>
      <c r="R3220" s="464">
        <v>688459318087.38538</v>
      </c>
      <c r="S3220" s="462">
        <v>0.54401616177431533</v>
      </c>
      <c r="T3220" s="462">
        <v>0.3329476208771705</v>
      </c>
      <c r="U3220" s="461">
        <v>17.95283244450231</v>
      </c>
      <c r="V3220" s="464">
        <v>4544331923479.2295</v>
      </c>
      <c r="W3220" s="460">
        <v>1433.5157408090181</v>
      </c>
      <c r="X3220" s="463">
        <v>4.0603734316138167E-2</v>
      </c>
      <c r="Y3220" s="476">
        <v>2.0000000000000001E-4</v>
      </c>
    </row>
    <row r="3221" spans="1:25" x14ac:dyDescent="0.2">
      <c r="A3221" s="475">
        <f t="shared" si="50"/>
        <v>3217</v>
      </c>
      <c r="B3221" s="462">
        <v>0.43002844418016895</v>
      </c>
      <c r="C3221" s="461">
        <v>4872.9982496001521</v>
      </c>
      <c r="D3221" s="462">
        <v>0.95023242494119675</v>
      </c>
      <c r="E3221" s="462">
        <v>0.45427203541068323</v>
      </c>
      <c r="F3221" s="516">
        <v>2024.57</v>
      </c>
      <c r="G3221" s="464">
        <v>317719173609.70166</v>
      </c>
      <c r="H3221" s="461">
        <v>28325190.305527136</v>
      </c>
      <c r="I3221" s="464">
        <v>787776039106.13733</v>
      </c>
      <c r="J3221" s="462">
        <v>0.43002844418016895</v>
      </c>
      <c r="K3221" s="464">
        <v>26137719468.156704</v>
      </c>
      <c r="L3221" s="464">
        <v>25167286974.39093</v>
      </c>
      <c r="M3221" s="464">
        <v>188813585663.51245</v>
      </c>
      <c r="N3221" s="464">
        <v>65708375577.165947</v>
      </c>
      <c r="O3221" s="464">
        <v>17320.452457406784</v>
      </c>
      <c r="P3221" s="461">
        <v>430706.19880040409</v>
      </c>
      <c r="Q3221" s="461">
        <v>264794.88377914828</v>
      </c>
      <c r="R3221" s="464">
        <v>1395903785108.2649</v>
      </c>
      <c r="S3221" s="462">
        <v>0.55660893150994128</v>
      </c>
      <c r="T3221" s="462">
        <v>0.4314357960235552</v>
      </c>
      <c r="U3221" s="461">
        <v>16.106651173458417</v>
      </c>
      <c r="V3221" s="464">
        <v>10632257966554.504</v>
      </c>
      <c r="W3221" s="460">
        <v>3356.0055027363824</v>
      </c>
      <c r="X3221" s="463">
        <v>4.5585491686525946E-2</v>
      </c>
      <c r="Y3221" s="476">
        <v>2.0000000000000001E-4</v>
      </c>
    </row>
    <row r="3222" spans="1:25" x14ac:dyDescent="0.2">
      <c r="A3222" s="475">
        <f t="shared" si="50"/>
        <v>3218</v>
      </c>
      <c r="B3222" s="462">
        <v>0.48625985463092958</v>
      </c>
      <c r="C3222" s="461">
        <v>4235.7235690288089</v>
      </c>
      <c r="D3222" s="462">
        <v>0.84005950096961335</v>
      </c>
      <c r="E3222" s="462">
        <v>0.59522569678835457</v>
      </c>
      <c r="F3222" s="516">
        <v>2024.32</v>
      </c>
      <c r="G3222" s="464">
        <v>309169970149.37195</v>
      </c>
      <c r="H3222" s="461">
        <v>21828393.024652306</v>
      </c>
      <c r="I3222" s="464">
        <v>585187698384.30701</v>
      </c>
      <c r="J3222" s="462">
        <v>0.41107637881194603</v>
      </c>
      <c r="K3222" s="464">
        <v>14010442034.445049</v>
      </c>
      <c r="L3222" s="464">
        <v>0</v>
      </c>
      <c r="M3222" s="464">
        <v>244004693986.77289</v>
      </c>
      <c r="N3222" s="464">
        <v>77612909388.574371</v>
      </c>
      <c r="O3222" s="464">
        <v>34319.66993147436</v>
      </c>
      <c r="P3222" s="461">
        <v>494232.07119215478</v>
      </c>
      <c r="Q3222" s="461">
        <v>317867.69318041188</v>
      </c>
      <c r="R3222" s="464">
        <v>1270169270261.897</v>
      </c>
      <c r="S3222" s="462">
        <v>0.58142084303160746</v>
      </c>
      <c r="T3222" s="462">
        <v>0.4086472059847216</v>
      </c>
      <c r="U3222" s="461">
        <v>16.536614514051312</v>
      </c>
      <c r="V3222" s="464">
        <v>9458113871816.8203</v>
      </c>
      <c r="W3222" s="460">
        <v>2982.7433220601811</v>
      </c>
      <c r="X3222" s="463">
        <v>4.3967431121425295E-2</v>
      </c>
      <c r="Y3222" s="476">
        <v>2.0000000000000001E-4</v>
      </c>
    </row>
    <row r="3223" spans="1:25" x14ac:dyDescent="0.2">
      <c r="A3223" s="475">
        <f t="shared" si="50"/>
        <v>3219</v>
      </c>
      <c r="B3223" s="462">
        <v>0.60794305972032481</v>
      </c>
      <c r="C3223" s="461">
        <v>6354.8716711873258</v>
      </c>
      <c r="D3223" s="462">
        <v>0.68556495638992909</v>
      </c>
      <c r="E3223" s="462">
        <v>0.18954611208843969</v>
      </c>
      <c r="F3223" s="516">
        <v>2024.31</v>
      </c>
      <c r="G3223" s="464">
        <v>214076690379.93884</v>
      </c>
      <c r="H3223" s="461">
        <v>15559881.870629905</v>
      </c>
      <c r="I3223" s="464">
        <v>350609530014.32825</v>
      </c>
      <c r="J3223" s="462">
        <v>0.24793295546044591</v>
      </c>
      <c r="K3223" s="464">
        <v>9889455100.3866863</v>
      </c>
      <c r="L3223" s="464">
        <v>7550782275.4463263</v>
      </c>
      <c r="M3223" s="464">
        <v>135801062205.56927</v>
      </c>
      <c r="N3223" s="464">
        <v>23202163115.881462</v>
      </c>
      <c r="O3223" s="464">
        <v>23961.969217628339</v>
      </c>
      <c r="P3223" s="461">
        <v>196044.31052512169</v>
      </c>
      <c r="Q3223" s="461">
        <v>94523.140896577563</v>
      </c>
      <c r="R3223" s="464">
        <v>720491318485.22046</v>
      </c>
      <c r="S3223" s="462">
        <v>0.50740471012251931</v>
      </c>
      <c r="T3223" s="462">
        <v>0.40456602861898727</v>
      </c>
      <c r="U3223" s="461">
        <v>17.363954601852516</v>
      </c>
      <c r="V3223" s="464">
        <v>5503182006763.2832</v>
      </c>
      <c r="W3223" s="460">
        <v>1736.6032006782139</v>
      </c>
      <c r="X3223" s="463">
        <v>4.2600509333828036E-2</v>
      </c>
      <c r="Y3223" s="476">
        <v>2.0000000000000001E-4</v>
      </c>
    </row>
    <row r="3224" spans="1:25" x14ac:dyDescent="0.2">
      <c r="A3224" s="475">
        <f t="shared" si="50"/>
        <v>3220</v>
      </c>
      <c r="B3224" s="462">
        <v>0.43543188537620103</v>
      </c>
      <c r="C3224" s="461">
        <v>4006.1700169532028</v>
      </c>
      <c r="D3224" s="462">
        <v>0.80743022591033942</v>
      </c>
      <c r="E3224" s="462">
        <v>0.34687072357553483</v>
      </c>
      <c r="F3224" s="516">
        <v>2023.76</v>
      </c>
      <c r="G3224" s="464">
        <v>445936678501.29584</v>
      </c>
      <c r="H3224" s="461">
        <v>20614062.24964251</v>
      </c>
      <c r="I3224" s="464">
        <v>505588556124.20728</v>
      </c>
      <c r="J3224" s="462">
        <v>0.33730614479627885</v>
      </c>
      <c r="K3224" s="464">
        <v>16128686850.285707</v>
      </c>
      <c r="L3224" s="464">
        <v>0</v>
      </c>
      <c r="M3224" s="464">
        <v>536753560276.13153</v>
      </c>
      <c r="N3224" s="464">
        <v>29680905214.930733</v>
      </c>
      <c r="O3224" s="464">
        <v>33596.646730580316</v>
      </c>
      <c r="P3224" s="461">
        <v>232324.35806187653</v>
      </c>
      <c r="Q3224" s="461">
        <v>118358.41170769854</v>
      </c>
      <c r="R3224" s="464">
        <v>1563500856427.6328</v>
      </c>
      <c r="S3224" s="462">
        <v>0.63646581417381221</v>
      </c>
      <c r="T3224" s="462">
        <v>0.37260197316647931</v>
      </c>
      <c r="U3224" s="461">
        <v>17.553713569490213</v>
      </c>
      <c r="V3224" s="464">
        <v>11241569866523.635</v>
      </c>
      <c r="W3224" s="460">
        <v>3546.6830772918161</v>
      </c>
      <c r="X3224" s="463">
        <v>4.1394112210151927E-2</v>
      </c>
      <c r="Y3224" s="476">
        <v>2.0000000000000001E-4</v>
      </c>
    </row>
    <row r="3225" spans="1:25" x14ac:dyDescent="0.2">
      <c r="A3225" s="475">
        <f t="shared" si="50"/>
        <v>3221</v>
      </c>
      <c r="B3225" s="462">
        <v>0.62303248499955333</v>
      </c>
      <c r="C3225" s="461">
        <v>4764.7860904041127</v>
      </c>
      <c r="D3225" s="462">
        <v>1.0328262128983714</v>
      </c>
      <c r="E3225" s="462">
        <v>0.3414640185261601</v>
      </c>
      <c r="F3225" s="516">
        <v>2025.85</v>
      </c>
      <c r="G3225" s="464">
        <v>405237037135.76367</v>
      </c>
      <c r="H3225" s="461">
        <v>32320175.410975933</v>
      </c>
      <c r="I3225" s="464">
        <v>592073624657.54797</v>
      </c>
      <c r="J3225" s="462">
        <v>0.18989065819791495</v>
      </c>
      <c r="K3225" s="464">
        <v>21542974789.518074</v>
      </c>
      <c r="L3225" s="464">
        <v>48437203746.390297</v>
      </c>
      <c r="M3225" s="464">
        <v>148643053501.30002</v>
      </c>
      <c r="N3225" s="464">
        <v>47166035970.518105</v>
      </c>
      <c r="O3225" s="464">
        <v>19821.593592717625</v>
      </c>
      <c r="P3225" s="461">
        <v>336885.07860027603</v>
      </c>
      <c r="Q3225" s="461">
        <v>190959.58076484801</v>
      </c>
      <c r="R3225" s="464">
        <v>1174413570020.8638</v>
      </c>
      <c r="S3225" s="462">
        <v>0.46460864707692995</v>
      </c>
      <c r="T3225" s="462">
        <v>0.41349873970718731</v>
      </c>
      <c r="U3225" s="461">
        <v>17.938276216535435</v>
      </c>
      <c r="V3225" s="464">
        <v>9315722818462.168</v>
      </c>
      <c r="W3225" s="460">
        <v>2936.725849534645</v>
      </c>
      <c r="X3225" s="463">
        <v>4.2105675037359465E-2</v>
      </c>
      <c r="Y3225" s="476">
        <v>2.0000000000000001E-4</v>
      </c>
    </row>
    <row r="3226" spans="1:25" x14ac:dyDescent="0.2">
      <c r="A3226" s="475">
        <f t="shared" si="50"/>
        <v>3222</v>
      </c>
      <c r="B3226" s="462">
        <v>0.60897557638708433</v>
      </c>
      <c r="C3226" s="461">
        <v>5859.7133548531174</v>
      </c>
      <c r="D3226" s="462">
        <v>0.2</v>
      </c>
      <c r="E3226" s="462">
        <v>0.5527998265701749</v>
      </c>
      <c r="F3226" s="516">
        <v>2023.96</v>
      </c>
      <c r="G3226" s="464">
        <v>196605613778.29587</v>
      </c>
      <c r="H3226" s="461">
        <v>3283498.4984295238</v>
      </c>
      <c r="I3226" s="464">
        <v>142342394370.81442</v>
      </c>
      <c r="J3226" s="462">
        <v>0.51634164568142471</v>
      </c>
      <c r="K3226" s="464">
        <v>1355837355.8715558</v>
      </c>
      <c r="L3226" s="464">
        <v>0</v>
      </c>
      <c r="M3226" s="464">
        <v>257108984438.53568</v>
      </c>
      <c r="N3226" s="464">
        <v>99213972414.051941</v>
      </c>
      <c r="O3226" s="464">
        <v>25107.722313052356</v>
      </c>
      <c r="P3226" s="461">
        <v>724155.34036271006</v>
      </c>
      <c r="Q3226" s="461">
        <v>447342.66714461206</v>
      </c>
      <c r="R3226" s="464">
        <v>721937397512.78784</v>
      </c>
      <c r="S3226" s="462">
        <v>0.66877530855402612</v>
      </c>
      <c r="T3226" s="462">
        <v>0.39884322586892468</v>
      </c>
      <c r="U3226" s="461">
        <v>17.08869767709206</v>
      </c>
      <c r="V3226" s="464">
        <v>5493422610975.7578</v>
      </c>
      <c r="W3226" s="460">
        <v>1733.5209590031443</v>
      </c>
      <c r="X3226" s="463">
        <v>4.2114670380331773E-2</v>
      </c>
      <c r="Y3226" s="476">
        <v>2.0000000000000001E-4</v>
      </c>
    </row>
    <row r="3227" spans="1:25" x14ac:dyDescent="0.2">
      <c r="A3227" s="475">
        <f t="shared" si="50"/>
        <v>3223</v>
      </c>
      <c r="B3227" s="462">
        <v>0.48789804162356981</v>
      </c>
      <c r="C3227" s="461">
        <v>3860.8442267107753</v>
      </c>
      <c r="D3227" s="462">
        <v>0.87816827016164811</v>
      </c>
      <c r="E3227" s="462">
        <v>0.29066192911475103</v>
      </c>
      <c r="F3227" s="516">
        <v>2024.12</v>
      </c>
      <c r="G3227" s="464">
        <v>424471027064.61902</v>
      </c>
      <c r="H3227" s="461">
        <v>22776691.047387462</v>
      </c>
      <c r="I3227" s="464">
        <v>576950464315.38135</v>
      </c>
      <c r="J3227" s="462">
        <v>0.31513550346958152</v>
      </c>
      <c r="K3227" s="464">
        <v>14344215936.59199</v>
      </c>
      <c r="L3227" s="464">
        <v>0</v>
      </c>
      <c r="M3227" s="464">
        <v>305994132523.25824</v>
      </c>
      <c r="N3227" s="464">
        <v>34417714872.405014</v>
      </c>
      <c r="O3227" s="464">
        <v>33468.217348482009</v>
      </c>
      <c r="P3227" s="461">
        <v>243632.66102819965</v>
      </c>
      <c r="Q3227" s="461">
        <v>125213.44576363619</v>
      </c>
      <c r="R3227" s="464">
        <v>1362106315052.6934</v>
      </c>
      <c r="S3227" s="462">
        <v>0.57354808921278666</v>
      </c>
      <c r="T3227" s="462">
        <v>0.38858365626722607</v>
      </c>
      <c r="U3227" s="461">
        <v>17.789741039878443</v>
      </c>
      <c r="V3227" s="464">
        <v>10228240723744.787</v>
      </c>
      <c r="W3227" s="460">
        <v>3229.5801927416519</v>
      </c>
      <c r="X3227" s="463">
        <v>4.1214041904764555E-2</v>
      </c>
      <c r="Y3227" s="476">
        <v>2.0000000000000001E-4</v>
      </c>
    </row>
    <row r="3228" spans="1:25" x14ac:dyDescent="0.2">
      <c r="A3228" s="475">
        <f t="shared" si="50"/>
        <v>3224</v>
      </c>
      <c r="B3228" s="462">
        <v>0.35099064421812798</v>
      </c>
      <c r="C3228" s="461">
        <v>2794.830086313832</v>
      </c>
      <c r="D3228" s="462">
        <v>0.30909555163768565</v>
      </c>
      <c r="E3228" s="462">
        <v>0.7</v>
      </c>
      <c r="F3228" s="516">
        <v>2026.43</v>
      </c>
      <c r="G3228" s="464">
        <v>73977179090.74527</v>
      </c>
      <c r="H3228" s="461">
        <v>5137248.7124708453</v>
      </c>
      <c r="I3228" s="464">
        <v>198494691696.68137</v>
      </c>
      <c r="J3228" s="462">
        <v>0.35099064421812798</v>
      </c>
      <c r="K3228" s="464">
        <v>30446093399.615715</v>
      </c>
      <c r="L3228" s="464">
        <v>46973962966.672218</v>
      </c>
      <c r="M3228" s="464">
        <v>19980630185.691422</v>
      </c>
      <c r="N3228" s="464">
        <v>87212442847.625946</v>
      </c>
      <c r="O3228" s="464">
        <v>30734.726288619997</v>
      </c>
      <c r="P3228" s="461">
        <v>623926.95308390423</v>
      </c>
      <c r="Q3228" s="461">
        <v>369567.52399799216</v>
      </c>
      <c r="R3228" s="464">
        <v>448198449888.59924</v>
      </c>
      <c r="S3228" s="462">
        <v>0.46033510367233121</v>
      </c>
      <c r="T3228" s="462">
        <v>0.34454046364755286</v>
      </c>
      <c r="U3228" s="461">
        <v>15.659240673568112</v>
      </c>
      <c r="V3228" s="464">
        <v>2725324584927.395</v>
      </c>
      <c r="W3228" s="460">
        <v>858.3400231084745</v>
      </c>
      <c r="X3228" s="463">
        <v>4.5489545434728371E-2</v>
      </c>
      <c r="Y3228" s="476">
        <v>2.0000000000000001E-4</v>
      </c>
    </row>
    <row r="3229" spans="1:25" x14ac:dyDescent="0.2">
      <c r="A3229" s="475">
        <f t="shared" si="50"/>
        <v>3225</v>
      </c>
      <c r="B3229" s="462">
        <v>0.43986061613056548</v>
      </c>
      <c r="C3229" s="461">
        <v>7397.6825809998945</v>
      </c>
      <c r="D3229" s="462">
        <v>0.78742837563957169</v>
      </c>
      <c r="E3229" s="462">
        <v>0.46382444566397213</v>
      </c>
      <c r="F3229" s="516">
        <v>2024.42</v>
      </c>
      <c r="G3229" s="464">
        <v>271519821674.74533</v>
      </c>
      <c r="H3229" s="461">
        <v>19209047.281247132</v>
      </c>
      <c r="I3229" s="464">
        <v>495491414093.22699</v>
      </c>
      <c r="J3229" s="462">
        <v>0.26622535209928067</v>
      </c>
      <c r="K3229" s="464">
        <v>6399444402.7410583</v>
      </c>
      <c r="L3229" s="464">
        <v>0</v>
      </c>
      <c r="M3229" s="464">
        <v>216852562955.48984</v>
      </c>
      <c r="N3229" s="464">
        <v>90941305569.48288</v>
      </c>
      <c r="O3229" s="464">
        <v>27563.259026229287</v>
      </c>
      <c r="P3229" s="461">
        <v>485926.1948097992</v>
      </c>
      <c r="Q3229" s="461">
        <v>312906.95637360087</v>
      </c>
      <c r="R3229" s="464">
        <v>1157863044067.364</v>
      </c>
      <c r="S3229" s="462">
        <v>0.52505510894431195</v>
      </c>
      <c r="T3229" s="462">
        <v>0.32245150702053554</v>
      </c>
      <c r="U3229" s="461">
        <v>17.34466918171087</v>
      </c>
      <c r="V3229" s="464">
        <v>7101608909621.625</v>
      </c>
      <c r="W3229" s="460">
        <v>2241.0451087750898</v>
      </c>
      <c r="X3229" s="463">
        <v>4.2233166597127142E-2</v>
      </c>
      <c r="Y3229" s="476">
        <v>2.0000000000000001E-4</v>
      </c>
    </row>
    <row r="3230" spans="1:25" x14ac:dyDescent="0.2">
      <c r="A3230" s="475">
        <f t="shared" si="50"/>
        <v>3226</v>
      </c>
      <c r="B3230" s="462">
        <v>0.59596262726845761</v>
      </c>
      <c r="C3230" s="461">
        <v>4518.3356896897376</v>
      </c>
      <c r="D3230" s="462">
        <v>0.5652058085239795</v>
      </c>
      <c r="E3230" s="462">
        <v>0.47770785573759705</v>
      </c>
      <c r="F3230" s="516">
        <v>2027.41</v>
      </c>
      <c r="G3230" s="464">
        <v>74027908124.537476</v>
      </c>
      <c r="H3230" s="461">
        <v>11140709.720042381</v>
      </c>
      <c r="I3230" s="464">
        <v>364729786590.02374</v>
      </c>
      <c r="J3230" s="462">
        <v>0.46408054483779804</v>
      </c>
      <c r="K3230" s="464">
        <v>45323485089.217461</v>
      </c>
      <c r="L3230" s="464">
        <v>126218166512.09857</v>
      </c>
      <c r="M3230" s="464">
        <v>0</v>
      </c>
      <c r="N3230" s="464">
        <v>29018338472.859283</v>
      </c>
      <c r="O3230" s="464">
        <v>27908.610746446502</v>
      </c>
      <c r="P3230" s="461">
        <v>229787.25457477992</v>
      </c>
      <c r="Q3230" s="461">
        <v>121266.21766564043</v>
      </c>
      <c r="R3230" s="464">
        <v>585579565628.15686</v>
      </c>
      <c r="S3230" s="462">
        <v>0.54645213049102292</v>
      </c>
      <c r="T3230" s="462">
        <v>0.38434395493969692</v>
      </c>
      <c r="U3230" s="461">
        <v>14.617247390867565</v>
      </c>
      <c r="V3230" s="464">
        <v>3691456686392.8213</v>
      </c>
      <c r="W3230" s="460">
        <v>1165.3417989711786</v>
      </c>
      <c r="X3230" s="463">
        <v>4.8589600510170722E-2</v>
      </c>
      <c r="Y3230" s="476">
        <v>2.0000000000000001E-4</v>
      </c>
    </row>
    <row r="3231" spans="1:25" x14ac:dyDescent="0.2">
      <c r="A3231" s="475">
        <f t="shared" si="50"/>
        <v>3227</v>
      </c>
      <c r="B3231" s="462">
        <v>0.52313648534452684</v>
      </c>
      <c r="C3231" s="461">
        <v>2524.0588258154266</v>
      </c>
      <c r="D3231" s="462">
        <v>0.88655409327175827</v>
      </c>
      <c r="E3231" s="462">
        <v>0.5852120738582105</v>
      </c>
      <c r="F3231" s="516">
        <v>2023.75</v>
      </c>
      <c r="G3231" s="464">
        <v>462557291391.39197</v>
      </c>
      <c r="H3231" s="461">
        <v>24250943.700780634</v>
      </c>
      <c r="I3231" s="464">
        <v>565643302594.86328</v>
      </c>
      <c r="J3231" s="462">
        <v>0.33341351041497225</v>
      </c>
      <c r="K3231" s="464">
        <v>5623320742.9455967</v>
      </c>
      <c r="L3231" s="464">
        <v>0</v>
      </c>
      <c r="M3231" s="464">
        <v>367381817457.42706</v>
      </c>
      <c r="N3231" s="464">
        <v>20883236720.75758</v>
      </c>
      <c r="O3231" s="464">
        <v>19601.511453119281</v>
      </c>
      <c r="P3231" s="461">
        <v>185772.44343316212</v>
      </c>
      <c r="Q3231" s="461">
        <v>83983.616128492649</v>
      </c>
      <c r="R3231" s="464">
        <v>1342198276863.2319</v>
      </c>
      <c r="S3231" s="462">
        <v>0.5929764961446401</v>
      </c>
      <c r="T3231" s="462">
        <v>0.44395494327469986</v>
      </c>
      <c r="U3231" s="461">
        <v>17.644512356720256</v>
      </c>
      <c r="V3231" s="464">
        <v>11654697830971.852</v>
      </c>
      <c r="W3231" s="460">
        <v>3679.7054961026683</v>
      </c>
      <c r="X3231" s="463">
        <v>4.0985433769859678E-2</v>
      </c>
      <c r="Y3231" s="476">
        <v>2.0000000000000001E-4</v>
      </c>
    </row>
    <row r="3232" spans="1:25" x14ac:dyDescent="0.2">
      <c r="A3232" s="475">
        <f t="shared" si="50"/>
        <v>3228</v>
      </c>
      <c r="B3232" s="462">
        <v>0.36710973148903625</v>
      </c>
      <c r="C3232" s="461">
        <v>1500</v>
      </c>
      <c r="D3232" s="462">
        <v>0.2</v>
      </c>
      <c r="E3232" s="462">
        <v>0.12549225882667697</v>
      </c>
      <c r="F3232" s="516">
        <v>2024.99</v>
      </c>
      <c r="G3232" s="464">
        <v>145577373081.97238</v>
      </c>
      <c r="H3232" s="461">
        <v>3278643.2176773166</v>
      </c>
      <c r="I3232" s="464">
        <v>150337517285.97882</v>
      </c>
      <c r="J3232" s="462">
        <v>0.36710973148903625</v>
      </c>
      <c r="K3232" s="464">
        <v>4052203163.2948947</v>
      </c>
      <c r="L3232" s="464">
        <v>0</v>
      </c>
      <c r="M3232" s="464">
        <v>168845693704.29944</v>
      </c>
      <c r="N3232" s="464">
        <v>33941751956.532738</v>
      </c>
      <c r="O3232" s="464">
        <v>21104.771512548468</v>
      </c>
      <c r="P3232" s="461">
        <v>271385.07483471214</v>
      </c>
      <c r="Q3232" s="461">
        <v>130493.03443666466</v>
      </c>
      <c r="R3232" s="464">
        <v>581990496615.07556</v>
      </c>
      <c r="S3232" s="462">
        <v>0.65249312264378212</v>
      </c>
      <c r="T3232" s="462">
        <v>0.32455975185843516</v>
      </c>
      <c r="U3232" s="461">
        <v>17.59932194891184</v>
      </c>
      <c r="V3232" s="464">
        <v>3691291814478.4497</v>
      </c>
      <c r="W3232" s="460">
        <v>1164.7998893322442</v>
      </c>
      <c r="X3232" s="463">
        <v>4.1059524128473676E-2</v>
      </c>
      <c r="Y3232" s="476">
        <v>2.0000000000000001E-4</v>
      </c>
    </row>
    <row r="3233" spans="1:25" x14ac:dyDescent="0.2">
      <c r="A3233" s="475">
        <f t="shared" si="50"/>
        <v>3229</v>
      </c>
      <c r="B3233" s="462">
        <v>0.44163064121922846</v>
      </c>
      <c r="C3233" s="461">
        <v>3728.8732964434034</v>
      </c>
      <c r="D3233" s="462">
        <v>0.61724569422826847</v>
      </c>
      <c r="E3233" s="462">
        <v>0.46356046112237365</v>
      </c>
      <c r="F3233" s="516">
        <v>2023.75</v>
      </c>
      <c r="G3233" s="464">
        <v>184426457449.04727</v>
      </c>
      <c r="H3233" s="461">
        <v>13615965.488204431</v>
      </c>
      <c r="I3233" s="464">
        <v>330158920223.02179</v>
      </c>
      <c r="J3233" s="462">
        <v>0.30416037620851388</v>
      </c>
      <c r="K3233" s="464">
        <v>7839405236.9699593</v>
      </c>
      <c r="L3233" s="464">
        <v>0</v>
      </c>
      <c r="M3233" s="464">
        <v>161689109704.26813</v>
      </c>
      <c r="N3233" s="464">
        <v>30439938874.836533</v>
      </c>
      <c r="O3233" s="464">
        <v>38078.742892825445</v>
      </c>
      <c r="P3233" s="461">
        <v>238156.48622540967</v>
      </c>
      <c r="Q3233" s="461">
        <v>126369.0923415517</v>
      </c>
      <c r="R3233" s="464">
        <v>686010095426.82886</v>
      </c>
      <c r="S3233" s="462">
        <v>0.53207282061442973</v>
      </c>
      <c r="T3233" s="462">
        <v>0.37408250790601738</v>
      </c>
      <c r="U3233" s="461">
        <v>17.283853455174331</v>
      </c>
      <c r="V3233" s="464">
        <v>4956339063609.2402</v>
      </c>
      <c r="W3233" s="460">
        <v>1564.1929972013245</v>
      </c>
      <c r="X3233" s="463">
        <v>4.1757415200311163E-2</v>
      </c>
      <c r="Y3233" s="476">
        <v>2.0000000000000001E-4</v>
      </c>
    </row>
    <row r="3234" spans="1:25" x14ac:dyDescent="0.2">
      <c r="A3234" s="475">
        <f t="shared" si="50"/>
        <v>3230</v>
      </c>
      <c r="B3234" s="462">
        <v>0.41757448544131726</v>
      </c>
      <c r="C3234" s="461">
        <v>3278.6911440516378</v>
      </c>
      <c r="D3234" s="462">
        <v>0.69919485615367549</v>
      </c>
      <c r="E3234" s="462">
        <v>0.62708525849752261</v>
      </c>
      <c r="F3234" s="516">
        <v>2026.25</v>
      </c>
      <c r="G3234" s="464">
        <v>91170819670.03923</v>
      </c>
      <c r="H3234" s="461">
        <v>16313143.483860714</v>
      </c>
      <c r="I3234" s="464">
        <v>364425694703.68579</v>
      </c>
      <c r="J3234" s="462">
        <v>6.6582088790275273E-2</v>
      </c>
      <c r="K3234" s="464">
        <v>17928851072.255756</v>
      </c>
      <c r="L3234" s="464">
        <v>49692369632.13102</v>
      </c>
      <c r="M3234" s="464">
        <v>47136615774.361076</v>
      </c>
      <c r="N3234" s="464">
        <v>71994428844.504227</v>
      </c>
      <c r="O3234" s="464">
        <v>29411.13435819971</v>
      </c>
      <c r="P3234" s="461">
        <v>365612.07307340333</v>
      </c>
      <c r="Q3234" s="461">
        <v>221050.1737465185</v>
      </c>
      <c r="R3234" s="464">
        <v>659506223835.30322</v>
      </c>
      <c r="S3234" s="462">
        <v>0.32549205135833803</v>
      </c>
      <c r="T3234" s="462">
        <v>0.1221524408773923</v>
      </c>
      <c r="U3234" s="461">
        <v>22.511298919274118</v>
      </c>
      <c r="V3234" s="464">
        <v>2020806602865.564</v>
      </c>
      <c r="W3234" s="460">
        <v>637.44655641498923</v>
      </c>
      <c r="X3234" s="463">
        <v>3.2430882287352823E-2</v>
      </c>
      <c r="Y3234" s="476">
        <v>2.0000000000000001E-4</v>
      </c>
    </row>
    <row r="3235" spans="1:25" x14ac:dyDescent="0.2">
      <c r="A3235" s="475">
        <f t="shared" si="50"/>
        <v>3231</v>
      </c>
      <c r="B3235" s="462">
        <v>0.53608523755222104</v>
      </c>
      <c r="C3235" s="461">
        <v>6878.7157568628463</v>
      </c>
      <c r="D3235" s="462">
        <v>0.65143201852712596</v>
      </c>
      <c r="E3235" s="462">
        <v>0.5017337346529207</v>
      </c>
      <c r="F3235" s="516">
        <v>2024.88</v>
      </c>
      <c r="G3235" s="464">
        <v>258335200168.7886</v>
      </c>
      <c r="H3235" s="461">
        <v>13745692.697148167</v>
      </c>
      <c r="I3235" s="464">
        <v>400268172050.32458</v>
      </c>
      <c r="J3235" s="462">
        <v>0.41211473512600671</v>
      </c>
      <c r="K3235" s="464">
        <v>8906004956.3697262</v>
      </c>
      <c r="L3235" s="464">
        <v>0</v>
      </c>
      <c r="M3235" s="464">
        <v>184611712496.63623</v>
      </c>
      <c r="N3235" s="464">
        <v>55935392455.535858</v>
      </c>
      <c r="O3235" s="464">
        <v>37265.199448734173</v>
      </c>
      <c r="P3235" s="461">
        <v>380402.97280172474</v>
      </c>
      <c r="Q3235" s="461">
        <v>233843.91663868836</v>
      </c>
      <c r="R3235" s="464">
        <v>911022251680.44409</v>
      </c>
      <c r="S3235" s="462">
        <v>0.59191134324374461</v>
      </c>
      <c r="T3235" s="462">
        <v>0.43565979008414413</v>
      </c>
      <c r="U3235" s="461">
        <v>16.86128424914207</v>
      </c>
      <c r="V3235" s="464">
        <v>7405603679057.127</v>
      </c>
      <c r="W3235" s="460">
        <v>2334.4121866663763</v>
      </c>
      <c r="X3235" s="463">
        <v>4.3108575939984822E-2</v>
      </c>
      <c r="Y3235" s="476">
        <v>2.0000000000000001E-4</v>
      </c>
    </row>
    <row r="3236" spans="1:25" x14ac:dyDescent="0.2">
      <c r="A3236" s="475">
        <f t="shared" si="50"/>
        <v>3232</v>
      </c>
      <c r="B3236" s="462">
        <v>0.55902936237961565</v>
      </c>
      <c r="C3236" s="461">
        <v>6562.9912390886311</v>
      </c>
      <c r="D3236" s="462">
        <v>0.80794596783105277</v>
      </c>
      <c r="E3236" s="462">
        <v>0.25661438085488408</v>
      </c>
      <c r="F3236" s="516">
        <v>2024.97</v>
      </c>
      <c r="G3236" s="464">
        <v>284353978125.39307</v>
      </c>
      <c r="H3236" s="461">
        <v>19260896.465759225</v>
      </c>
      <c r="I3236" s="464">
        <v>440480698423.89978</v>
      </c>
      <c r="J3236" s="462">
        <v>0.26607802947442249</v>
      </c>
      <c r="K3236" s="464">
        <v>18661782623.975109</v>
      </c>
      <c r="L3236" s="464">
        <v>0</v>
      </c>
      <c r="M3236" s="464">
        <v>241720008594.9415</v>
      </c>
      <c r="N3236" s="464">
        <v>39962577961.601875</v>
      </c>
      <c r="O3236" s="464">
        <v>42758.890447321442</v>
      </c>
      <c r="P3236" s="461">
        <v>287618.66385513823</v>
      </c>
      <c r="Q3236" s="461">
        <v>159044.25052052643</v>
      </c>
      <c r="R3236" s="464">
        <v>1096023616061.3508</v>
      </c>
      <c r="S3236" s="462">
        <v>0.55930052718570822</v>
      </c>
      <c r="T3236" s="462">
        <v>0.34165978948483783</v>
      </c>
      <c r="U3236" s="461">
        <v>17.484856180351414</v>
      </c>
      <c r="V3236" s="464">
        <v>7088872715466.1523</v>
      </c>
      <c r="W3236" s="460">
        <v>2234.7312386933691</v>
      </c>
      <c r="X3236" s="463">
        <v>4.250308246385566E-2</v>
      </c>
      <c r="Y3236" s="476">
        <v>2.0000000000000001E-4</v>
      </c>
    </row>
    <row r="3237" spans="1:25" x14ac:dyDescent="0.2">
      <c r="A3237" s="475">
        <f t="shared" si="50"/>
        <v>3233</v>
      </c>
      <c r="B3237" s="462">
        <v>0.40621253355208503</v>
      </c>
      <c r="C3237" s="461">
        <v>3205.0508299998983</v>
      </c>
      <c r="D3237" s="462">
        <v>1.1576805595983153</v>
      </c>
      <c r="E3237" s="462">
        <v>0.34661189177588725</v>
      </c>
      <c r="F3237" s="516">
        <v>2025.51</v>
      </c>
      <c r="G3237" s="464">
        <v>459060743362.47803</v>
      </c>
      <c r="H3237" s="461">
        <v>42899800.449799918</v>
      </c>
      <c r="I3237" s="464">
        <v>745136944205.98547</v>
      </c>
      <c r="J3237" s="462">
        <v>0.22602314358462638</v>
      </c>
      <c r="K3237" s="464">
        <v>26129315775.302284</v>
      </c>
      <c r="L3237" s="464">
        <v>23136284138.958237</v>
      </c>
      <c r="M3237" s="464">
        <v>213776540263.70361</v>
      </c>
      <c r="N3237" s="464">
        <v>48651276486.718414</v>
      </c>
      <c r="O3237" s="464">
        <v>19610.968934270411</v>
      </c>
      <c r="P3237" s="461">
        <v>357030.45739864599</v>
      </c>
      <c r="Q3237" s="461">
        <v>203281.82041992623</v>
      </c>
      <c r="R3237" s="464">
        <v>1572889277273.3337</v>
      </c>
      <c r="S3237" s="462">
        <v>0.50713981934618524</v>
      </c>
      <c r="T3237" s="462">
        <v>0.37827473847146081</v>
      </c>
      <c r="U3237" s="461">
        <v>17.558933162292917</v>
      </c>
      <c r="V3237" s="464">
        <v>11356409958953.123</v>
      </c>
      <c r="W3237" s="460">
        <v>3584.909615032469</v>
      </c>
      <c r="X3237" s="463">
        <v>4.2233136311219041E-2</v>
      </c>
      <c r="Y3237" s="476">
        <v>2.0000000000000001E-4</v>
      </c>
    </row>
    <row r="3238" spans="1:25" x14ac:dyDescent="0.2">
      <c r="A3238" s="475">
        <f t="shared" si="50"/>
        <v>3234</v>
      </c>
      <c r="B3238" s="462">
        <v>0.31827871518159356</v>
      </c>
      <c r="C3238" s="461">
        <v>4347.2007271860302</v>
      </c>
      <c r="D3238" s="462">
        <v>0.60993949268656278</v>
      </c>
      <c r="E3238" s="462">
        <v>0.14865066551944439</v>
      </c>
      <c r="F3238" s="516">
        <v>2024.08</v>
      </c>
      <c r="G3238" s="464">
        <v>100686536054.70718</v>
      </c>
      <c r="H3238" s="461">
        <v>13022477.74569601</v>
      </c>
      <c r="I3238" s="464">
        <v>436343009154.02588</v>
      </c>
      <c r="J3238" s="462">
        <v>0.31827871518159356</v>
      </c>
      <c r="K3238" s="464">
        <v>26059186456.939358</v>
      </c>
      <c r="L3238" s="464">
        <v>10878603410.612835</v>
      </c>
      <c r="M3238" s="464">
        <v>102007394827.53053</v>
      </c>
      <c r="N3238" s="464">
        <v>79389944186.697037</v>
      </c>
      <c r="O3238" s="464">
        <v>29220.888873931497</v>
      </c>
      <c r="P3238" s="461">
        <v>484812.74980884662</v>
      </c>
      <c r="Q3238" s="461">
        <v>317699.06229045603</v>
      </c>
      <c r="R3238" s="464">
        <v>774199082371.2699</v>
      </c>
      <c r="S3238" s="462">
        <v>0.46107359193468245</v>
      </c>
      <c r="T3238" s="462">
        <v>0.25377673736647549</v>
      </c>
      <c r="U3238" s="461">
        <v>15.862668384295908</v>
      </c>
      <c r="V3238" s="464">
        <v>3428602698246.0073</v>
      </c>
      <c r="W3238" s="460">
        <v>1081.2534702010571</v>
      </c>
      <c r="X3238" s="463">
        <v>4.6374683983886354E-2</v>
      </c>
      <c r="Y3238" s="476">
        <v>2.0000000000000001E-4</v>
      </c>
    </row>
    <row r="3239" spans="1:25" x14ac:dyDescent="0.2">
      <c r="A3239" s="475">
        <f t="shared" si="50"/>
        <v>3235</v>
      </c>
      <c r="B3239" s="462">
        <v>0.72997823800424821</v>
      </c>
      <c r="C3239" s="461">
        <v>7691.7462634869808</v>
      </c>
      <c r="D3239" s="462">
        <v>0.6139950325339889</v>
      </c>
      <c r="E3239" s="462">
        <v>0.51103896244334679</v>
      </c>
      <c r="F3239" s="516">
        <v>2025.9</v>
      </c>
      <c r="G3239" s="464">
        <v>140524877968.02936</v>
      </c>
      <c r="H3239" s="461">
        <v>12903341.24701146</v>
      </c>
      <c r="I3239" s="464">
        <v>422868381606.49622</v>
      </c>
      <c r="J3239" s="462">
        <v>0.48606267730794628</v>
      </c>
      <c r="K3239" s="464">
        <v>38827349685.917435</v>
      </c>
      <c r="L3239" s="464">
        <v>138229606961.66</v>
      </c>
      <c r="M3239" s="464">
        <v>50095917144.483345</v>
      </c>
      <c r="N3239" s="464">
        <v>15931303424.71032</v>
      </c>
      <c r="O3239" s="464">
        <v>27117.643572170877</v>
      </c>
      <c r="P3239" s="461">
        <v>157716.30303185363</v>
      </c>
      <c r="Q3239" s="461">
        <v>68840.914035386682</v>
      </c>
      <c r="R3239" s="464">
        <v>794010611108.82996</v>
      </c>
      <c r="S3239" s="462">
        <v>0.60229768206885304</v>
      </c>
      <c r="T3239" s="462">
        <v>0.40963546754193197</v>
      </c>
      <c r="U3239" s="461">
        <v>15.443233220131669</v>
      </c>
      <c r="V3239" s="464">
        <v>5558701384733.6953</v>
      </c>
      <c r="W3239" s="460">
        <v>1754.0706090969277</v>
      </c>
      <c r="X3239" s="463">
        <v>4.6878464017134171E-2</v>
      </c>
      <c r="Y3239" s="476">
        <v>2.0000000000000001E-4</v>
      </c>
    </row>
    <row r="3240" spans="1:25" x14ac:dyDescent="0.2">
      <c r="A3240" s="475">
        <f t="shared" si="50"/>
        <v>3236</v>
      </c>
      <c r="B3240" s="462">
        <v>0.3192092993321114</v>
      </c>
      <c r="C3240" s="461">
        <v>2737.8452683096675</v>
      </c>
      <c r="D3240" s="462">
        <v>0.24711409413011176</v>
      </c>
      <c r="E3240" s="462">
        <v>0.4638042110122309</v>
      </c>
      <c r="F3240" s="516">
        <v>2023.75</v>
      </c>
      <c r="G3240" s="464">
        <v>102918613666.40248</v>
      </c>
      <c r="H3240" s="461">
        <v>3948416.4746823795</v>
      </c>
      <c r="I3240" s="464">
        <v>199891995767.0239</v>
      </c>
      <c r="J3240" s="462">
        <v>0.31920929933211128</v>
      </c>
      <c r="K3240" s="464">
        <v>5988711187.8805351</v>
      </c>
      <c r="L3240" s="464">
        <v>0</v>
      </c>
      <c r="M3240" s="464">
        <v>139054814279.81665</v>
      </c>
      <c r="N3240" s="464">
        <v>62705369214.529488</v>
      </c>
      <c r="O3240" s="464">
        <v>40734.035821480422</v>
      </c>
      <c r="P3240" s="461">
        <v>426865.56296127301</v>
      </c>
      <c r="Q3240" s="461">
        <v>233203.60882187518</v>
      </c>
      <c r="R3240" s="464">
        <v>515958573511.19971</v>
      </c>
      <c r="S3240" s="462">
        <v>0.54732581017292503</v>
      </c>
      <c r="T3240" s="462">
        <v>0.31377295797141641</v>
      </c>
      <c r="U3240" s="461">
        <v>16.748674724813991</v>
      </c>
      <c r="V3240" s="464">
        <v>3071825995841.9956</v>
      </c>
      <c r="W3240" s="460">
        <v>969.58687293057596</v>
      </c>
      <c r="X3240" s="463">
        <v>4.2414035800348651E-2</v>
      </c>
      <c r="Y3240" s="476">
        <v>2.0000000000000001E-4</v>
      </c>
    </row>
    <row r="3241" spans="1:25" x14ac:dyDescent="0.2">
      <c r="A3241" s="475">
        <f t="shared" si="50"/>
        <v>3237</v>
      </c>
      <c r="B3241" s="462">
        <v>0.59523850720856986</v>
      </c>
      <c r="C3241" s="461">
        <v>1500</v>
      </c>
      <c r="D3241" s="462">
        <v>0.62754263801103483</v>
      </c>
      <c r="E3241" s="462">
        <v>0.55110466913491141</v>
      </c>
      <c r="F3241" s="516">
        <v>2023.75</v>
      </c>
      <c r="G3241" s="464">
        <v>238818935669.95465</v>
      </c>
      <c r="H3241" s="461">
        <v>14451379.045251086</v>
      </c>
      <c r="I3241" s="464">
        <v>305975000422.92096</v>
      </c>
      <c r="J3241" s="462">
        <v>0.15852330990455576</v>
      </c>
      <c r="K3241" s="464">
        <v>12287794909.287792</v>
      </c>
      <c r="L3241" s="464">
        <v>0</v>
      </c>
      <c r="M3241" s="464">
        <v>216714048516.50815</v>
      </c>
      <c r="N3241" s="464">
        <v>37290942533.255058</v>
      </c>
      <c r="O3241" s="464">
        <v>28347.175405591672</v>
      </c>
      <c r="P3241" s="461">
        <v>257184.81348575914</v>
      </c>
      <c r="Q3241" s="461">
        <v>140262.03878518849</v>
      </c>
      <c r="R3241" s="464">
        <v>813587288789.15173</v>
      </c>
      <c r="S3241" s="462">
        <v>0.52913524885805008</v>
      </c>
      <c r="T3241" s="462">
        <v>0.31573069073360865</v>
      </c>
      <c r="U3241" s="461">
        <v>18.489392819605264</v>
      </c>
      <c r="V3241" s="464">
        <v>5291958961363.3672</v>
      </c>
      <c r="W3241" s="460">
        <v>1670.7049460203039</v>
      </c>
      <c r="X3241" s="463">
        <v>3.9012614988553893E-2</v>
      </c>
      <c r="Y3241" s="476">
        <v>2.0000000000000001E-4</v>
      </c>
    </row>
    <row r="3242" spans="1:25" x14ac:dyDescent="0.2">
      <c r="A3242" s="475">
        <f t="shared" si="50"/>
        <v>3238</v>
      </c>
      <c r="B3242" s="462">
        <v>0.37734958433546362</v>
      </c>
      <c r="C3242" s="461">
        <v>6105.1751165415999</v>
      </c>
      <c r="D3242" s="462">
        <v>0.76458554050539895</v>
      </c>
      <c r="E3242" s="462">
        <v>0.56682681278836622</v>
      </c>
      <c r="F3242" s="516">
        <v>2024.69</v>
      </c>
      <c r="G3242" s="464">
        <v>269380262511.61783</v>
      </c>
      <c r="H3242" s="461">
        <v>18264253.832807969</v>
      </c>
      <c r="I3242" s="464">
        <v>337521299474.76288</v>
      </c>
      <c r="J3242" s="462">
        <v>0.11516350681551968</v>
      </c>
      <c r="K3242" s="464">
        <v>7228933612.2711773</v>
      </c>
      <c r="L3242" s="464">
        <v>0</v>
      </c>
      <c r="M3242" s="464">
        <v>171435887149.14236</v>
      </c>
      <c r="N3242" s="464">
        <v>15781404830.66753</v>
      </c>
      <c r="O3242" s="464">
        <v>40637.119079749682</v>
      </c>
      <c r="P3242" s="461">
        <v>155366.17468529113</v>
      </c>
      <c r="Q3242" s="461">
        <v>65004.972703682572</v>
      </c>
      <c r="R3242" s="464">
        <v>775202986258.56628</v>
      </c>
      <c r="S3242" s="462">
        <v>0.48678485230916368</v>
      </c>
      <c r="T3242" s="462">
        <v>0.34950239398863359</v>
      </c>
      <c r="U3242" s="461">
        <v>19.626129633714132</v>
      </c>
      <c r="V3242" s="464">
        <v>5710755681012.1104</v>
      </c>
      <c r="W3242" s="460">
        <v>1801.9724055329393</v>
      </c>
      <c r="X3242" s="463">
        <v>3.8050056101007937E-2</v>
      </c>
      <c r="Y3242" s="476">
        <v>2.0000000000000001E-4</v>
      </c>
    </row>
    <row r="3243" spans="1:25" x14ac:dyDescent="0.2">
      <c r="A3243" s="475">
        <f t="shared" si="50"/>
        <v>3239</v>
      </c>
      <c r="B3243" s="462">
        <v>0.36136433070743051</v>
      </c>
      <c r="C3243" s="461">
        <v>5886.7199021444249</v>
      </c>
      <c r="D3243" s="462">
        <v>0.94994527269486717</v>
      </c>
      <c r="E3243" s="462">
        <v>0.15166157217895304</v>
      </c>
      <c r="F3243" s="516">
        <v>2025.09</v>
      </c>
      <c r="G3243" s="464">
        <v>210778767143.13293</v>
      </c>
      <c r="H3243" s="461">
        <v>23946060.848547965</v>
      </c>
      <c r="I3243" s="464">
        <v>509338942137.05981</v>
      </c>
      <c r="J3243" s="462">
        <v>0.16930135221045428</v>
      </c>
      <c r="K3243" s="464">
        <v>17173972343.178638</v>
      </c>
      <c r="L3243" s="464">
        <v>1165860815.7174413</v>
      </c>
      <c r="M3243" s="464">
        <v>118615507369.04544</v>
      </c>
      <c r="N3243" s="464">
        <v>5064709618.6446028</v>
      </c>
      <c r="O3243" s="464">
        <v>20257.382476094688</v>
      </c>
      <c r="P3243" s="461">
        <v>86602.575180258995</v>
      </c>
      <c r="Q3243" s="461">
        <v>18001.472379680348</v>
      </c>
      <c r="R3243" s="464">
        <v>951111258064.1228</v>
      </c>
      <c r="S3243" s="462">
        <v>0.45195207498234247</v>
      </c>
      <c r="T3243" s="462">
        <v>0.27976128843420339</v>
      </c>
      <c r="U3243" s="461">
        <v>17.675062350041248</v>
      </c>
      <c r="V3243" s="464">
        <v>5020511850830.8799</v>
      </c>
      <c r="W3243" s="460">
        <v>1583.5997097402044</v>
      </c>
      <c r="X3243" s="463">
        <v>4.2854054355960874E-2</v>
      </c>
      <c r="Y3243" s="476">
        <v>2.0000000000000001E-4</v>
      </c>
    </row>
    <row r="3244" spans="1:25" x14ac:dyDescent="0.2">
      <c r="A3244" s="475">
        <f t="shared" si="50"/>
        <v>3240</v>
      </c>
      <c r="B3244" s="462">
        <v>0.64335299387398059</v>
      </c>
      <c r="C3244" s="461">
        <v>12185.536176638147</v>
      </c>
      <c r="D3244" s="462">
        <v>0.4809614825384676</v>
      </c>
      <c r="E3244" s="462">
        <v>0.6432805954276033</v>
      </c>
      <c r="F3244" s="516">
        <v>2027.11</v>
      </c>
      <c r="G3244" s="464">
        <v>61667826276.431839</v>
      </c>
      <c r="H3244" s="461">
        <v>8255075.2862284938</v>
      </c>
      <c r="I3244" s="464">
        <v>266207647493.74301</v>
      </c>
      <c r="J3244" s="462">
        <v>0.35215675322097539</v>
      </c>
      <c r="K3244" s="464">
        <v>19354832377.726788</v>
      </c>
      <c r="L3244" s="464">
        <v>56812231586.59507</v>
      </c>
      <c r="M3244" s="464">
        <v>0</v>
      </c>
      <c r="N3244" s="464">
        <v>19069645764.534496</v>
      </c>
      <c r="O3244" s="464">
        <v>18197.141067637778</v>
      </c>
      <c r="P3244" s="461">
        <v>155327.32916325718</v>
      </c>
      <c r="Q3244" s="461">
        <v>69273.958232887526</v>
      </c>
      <c r="R3244" s="464">
        <v>418261436727.5434</v>
      </c>
      <c r="S3244" s="462">
        <v>0.46434879294374742</v>
      </c>
      <c r="T3244" s="462">
        <v>0.34589103194408855</v>
      </c>
      <c r="U3244" s="461">
        <v>15.448142369284227</v>
      </c>
      <c r="V3244" s="464">
        <v>2503074275924.7095</v>
      </c>
      <c r="W3244" s="460">
        <v>790.1629699895268</v>
      </c>
      <c r="X3244" s="463">
        <v>4.7087822781446451E-2</v>
      </c>
      <c r="Y3244" s="476">
        <v>2.0000000000000001E-4</v>
      </c>
    </row>
    <row r="3245" spans="1:25" x14ac:dyDescent="0.2">
      <c r="A3245" s="475">
        <f t="shared" si="50"/>
        <v>3241</v>
      </c>
      <c r="B3245" s="462">
        <v>0.35576693232659545</v>
      </c>
      <c r="C3245" s="461">
        <v>6673.256483631123</v>
      </c>
      <c r="D3245" s="462">
        <v>1.3091147461108739</v>
      </c>
      <c r="E3245" s="462">
        <v>0.42018722803468961</v>
      </c>
      <c r="F3245" s="516">
        <v>2026.16</v>
      </c>
      <c r="G3245" s="464">
        <v>169064130365.63699</v>
      </c>
      <c r="H3245" s="461">
        <v>24403733.922887992</v>
      </c>
      <c r="I3245" s="464">
        <v>608150723391.25012</v>
      </c>
      <c r="J3245" s="462">
        <v>0.31946556855849628</v>
      </c>
      <c r="K3245" s="464">
        <v>31496681580.051819</v>
      </c>
      <c r="L3245" s="464">
        <v>68079563546.895004</v>
      </c>
      <c r="M3245" s="464">
        <v>52193587732.132133</v>
      </c>
      <c r="N3245" s="464">
        <v>1755728598.8628371</v>
      </c>
      <c r="O3245" s="464">
        <v>36449.177134655933</v>
      </c>
      <c r="P3245" s="461">
        <v>47911</v>
      </c>
      <c r="Q3245" s="461">
        <v>6541</v>
      </c>
      <c r="R3245" s="464">
        <v>964583321332.29321</v>
      </c>
      <c r="S3245" s="462">
        <v>0.49337711581157206</v>
      </c>
      <c r="T3245" s="462">
        <v>0.35990620837953785</v>
      </c>
      <c r="U3245" s="461">
        <v>15.725951968516938</v>
      </c>
      <c r="V3245" s="464">
        <v>6001871989545.9922</v>
      </c>
      <c r="W3245" s="460">
        <v>1894.8184298512044</v>
      </c>
      <c r="X3245" s="463">
        <v>4.689229075644271E-2</v>
      </c>
      <c r="Y3245" s="476">
        <v>2.0000000000000001E-4</v>
      </c>
    </row>
    <row r="3246" spans="1:25" x14ac:dyDescent="0.2">
      <c r="A3246" s="475">
        <f t="shared" si="50"/>
        <v>3242</v>
      </c>
      <c r="B3246" s="462">
        <v>0.62770665878490806</v>
      </c>
      <c r="C3246" s="461">
        <v>1500</v>
      </c>
      <c r="D3246" s="462">
        <v>0.91575603733266098</v>
      </c>
      <c r="E3246" s="462">
        <v>0.61394001305410351</v>
      </c>
      <c r="F3246" s="516">
        <v>2024.14</v>
      </c>
      <c r="G3246" s="464">
        <v>223905064160.06946</v>
      </c>
      <c r="H3246" s="461">
        <v>28481009.707403328</v>
      </c>
      <c r="I3246" s="464">
        <v>625300465917.5874</v>
      </c>
      <c r="J3246" s="462">
        <v>0.25164493075384553</v>
      </c>
      <c r="K3246" s="464">
        <v>19914442882.935593</v>
      </c>
      <c r="L3246" s="464">
        <v>0</v>
      </c>
      <c r="M3246" s="464">
        <v>156339072447.19806</v>
      </c>
      <c r="N3246" s="464">
        <v>34420877726.0867</v>
      </c>
      <c r="O3246" s="464">
        <v>19486.188537112626</v>
      </c>
      <c r="P3246" s="461">
        <v>243853.39995954756</v>
      </c>
      <c r="Q3246" s="461">
        <v>124661.92282832491</v>
      </c>
      <c r="R3246" s="464">
        <v>1103329132615.6804</v>
      </c>
      <c r="S3246" s="462">
        <v>0.46631207455431734</v>
      </c>
      <c r="T3246" s="462">
        <v>0.27332110742785792</v>
      </c>
      <c r="U3246" s="461">
        <v>17.367812504901263</v>
      </c>
      <c r="V3246" s="464">
        <v>5884439475390.4932</v>
      </c>
      <c r="W3246" s="460">
        <v>1856.7315782939938</v>
      </c>
      <c r="X3246" s="463">
        <v>4.1148873745329675E-2</v>
      </c>
      <c r="Y3246" s="476">
        <v>2.0000000000000001E-4</v>
      </c>
    </row>
    <row r="3247" spans="1:25" x14ac:dyDescent="0.2">
      <c r="A3247" s="475">
        <f t="shared" si="50"/>
        <v>3243</v>
      </c>
      <c r="B3247" s="462">
        <v>0.53572518796073476</v>
      </c>
      <c r="C3247" s="461">
        <v>4336.016001900216</v>
      </c>
      <c r="D3247" s="462">
        <v>1.040784419228632</v>
      </c>
      <c r="E3247" s="462">
        <v>0.49179005726142272</v>
      </c>
      <c r="F3247" s="516">
        <v>2024.57</v>
      </c>
      <c r="G3247" s="464">
        <v>261302678815.48569</v>
      </c>
      <c r="H3247" s="461">
        <v>30643181.200619768</v>
      </c>
      <c r="I3247" s="464">
        <v>582915323929.47168</v>
      </c>
      <c r="J3247" s="462">
        <v>0.10179863885770979</v>
      </c>
      <c r="K3247" s="464">
        <v>23437959654.885719</v>
      </c>
      <c r="L3247" s="464">
        <v>0</v>
      </c>
      <c r="M3247" s="464">
        <v>192350410623.25223</v>
      </c>
      <c r="N3247" s="464">
        <v>12270074851.149305</v>
      </c>
      <c r="O3247" s="464">
        <v>31300.332745098596</v>
      </c>
      <c r="P3247" s="461">
        <v>104752.499360074</v>
      </c>
      <c r="Q3247" s="461">
        <v>42959.186701549697</v>
      </c>
      <c r="R3247" s="464">
        <v>1110580281460.2622</v>
      </c>
      <c r="S3247" s="462">
        <v>0.42309446167353926</v>
      </c>
      <c r="T3247" s="462">
        <v>0.23186682455473384</v>
      </c>
      <c r="U3247" s="461">
        <v>20.604818486307604</v>
      </c>
      <c r="V3247" s="464">
        <v>5707566947174.0059</v>
      </c>
      <c r="W3247" s="460">
        <v>1796.6704010448695</v>
      </c>
      <c r="X3247" s="463">
        <v>3.6677261982265667E-2</v>
      </c>
      <c r="Y3247" s="476">
        <v>2.0000000000000001E-4</v>
      </c>
    </row>
    <row r="3248" spans="1:25" x14ac:dyDescent="0.2">
      <c r="A3248" s="475">
        <f t="shared" si="50"/>
        <v>3244</v>
      </c>
      <c r="B3248" s="462">
        <v>0.59479888890577859</v>
      </c>
      <c r="C3248" s="461">
        <v>5790.4959575480716</v>
      </c>
      <c r="D3248" s="462">
        <v>0.82888477468962629</v>
      </c>
      <c r="E3248" s="462">
        <v>0.51245454769285148</v>
      </c>
      <c r="F3248" s="516">
        <v>2025.61</v>
      </c>
      <c r="G3248" s="464">
        <v>215387152541.95715</v>
      </c>
      <c r="H3248" s="461">
        <v>19448939.286046788</v>
      </c>
      <c r="I3248" s="464">
        <v>395012715065.4082</v>
      </c>
      <c r="J3248" s="462">
        <v>6.0819905891668968E-2</v>
      </c>
      <c r="K3248" s="464">
        <v>33699782653.687843</v>
      </c>
      <c r="L3248" s="464">
        <v>85193413434.538177</v>
      </c>
      <c r="M3248" s="464">
        <v>103978915699.33849</v>
      </c>
      <c r="N3248" s="464">
        <v>10255736431.948143</v>
      </c>
      <c r="O3248" s="464">
        <v>33134.910331376785</v>
      </c>
      <c r="P3248" s="461">
        <v>137323.02330557033</v>
      </c>
      <c r="Q3248" s="461">
        <v>34537.762664775175</v>
      </c>
      <c r="R3248" s="464">
        <v>774656645802.52832</v>
      </c>
      <c r="S3248" s="462">
        <v>0.40048038117667001</v>
      </c>
      <c r="T3248" s="462">
        <v>0.29282902657056858</v>
      </c>
      <c r="U3248" s="461">
        <v>19.427581424462428</v>
      </c>
      <c r="V3248" s="464">
        <v>4724454759269.3457</v>
      </c>
      <c r="W3248" s="460">
        <v>1492.0959626721681</v>
      </c>
      <c r="X3248" s="463">
        <v>3.9004689462642059E-2</v>
      </c>
      <c r="Y3248" s="476">
        <v>2.0000000000000001E-4</v>
      </c>
    </row>
    <row r="3249" spans="1:25" x14ac:dyDescent="0.2">
      <c r="A3249" s="475">
        <f t="shared" si="50"/>
        <v>3245</v>
      </c>
      <c r="B3249" s="462">
        <v>0.49765192193272945</v>
      </c>
      <c r="C3249" s="461">
        <v>1500</v>
      </c>
      <c r="D3249" s="462">
        <v>0.49523223831293645</v>
      </c>
      <c r="E3249" s="462">
        <v>0.35004543999824667</v>
      </c>
      <c r="F3249" s="516">
        <v>2023.75</v>
      </c>
      <c r="G3249" s="464">
        <v>280602787153.60321</v>
      </c>
      <c r="H3249" s="461">
        <v>9627541.2975057065</v>
      </c>
      <c r="I3249" s="464">
        <v>382547085598.78766</v>
      </c>
      <c r="J3249" s="462">
        <v>0.49765192193272945</v>
      </c>
      <c r="K3249" s="464">
        <v>3880398102.7799091</v>
      </c>
      <c r="L3249" s="464">
        <v>0</v>
      </c>
      <c r="M3249" s="464">
        <v>393132952842.41888</v>
      </c>
      <c r="N3249" s="464">
        <v>261056039696.88919</v>
      </c>
      <c r="O3249" s="464">
        <v>28008.275386678757</v>
      </c>
      <c r="P3249" s="461">
        <v>1436120.6776307211</v>
      </c>
      <c r="Q3249" s="461">
        <v>965876.40139069385</v>
      </c>
      <c r="R3249" s="464">
        <v>1360140633142.6189</v>
      </c>
      <c r="S3249" s="462">
        <v>0.60142812058564621</v>
      </c>
      <c r="T3249" s="462">
        <v>0.3559351065591011</v>
      </c>
      <c r="U3249" s="461">
        <v>16.469150936670758</v>
      </c>
      <c r="V3249" s="464">
        <v>9001306733067.8262</v>
      </c>
      <c r="W3249" s="460">
        <v>2839.4421204097489</v>
      </c>
      <c r="X3249" s="463">
        <v>4.3185754271806293E-2</v>
      </c>
      <c r="Y3249" s="476">
        <v>2.0000000000000001E-4</v>
      </c>
    </row>
    <row r="3250" spans="1:25" x14ac:dyDescent="0.2">
      <c r="A3250" s="475">
        <f t="shared" si="50"/>
        <v>3246</v>
      </c>
      <c r="B3250" s="462">
        <v>0.68312098866259185</v>
      </c>
      <c r="C3250" s="461">
        <v>10303.998342414627</v>
      </c>
      <c r="D3250" s="462">
        <v>0.58625909344328131</v>
      </c>
      <c r="E3250" s="462">
        <v>0.48571308587117223</v>
      </c>
      <c r="F3250" s="516">
        <v>2025.29</v>
      </c>
      <c r="G3250" s="464">
        <v>155153959131.21185</v>
      </c>
      <c r="H3250" s="461">
        <v>11689692.6701582</v>
      </c>
      <c r="I3250" s="464">
        <v>314732352332.2785</v>
      </c>
      <c r="J3250" s="462">
        <v>0.30304811234143891</v>
      </c>
      <c r="K3250" s="464">
        <v>17309796809.477119</v>
      </c>
      <c r="L3250" s="464">
        <v>25540312104.362923</v>
      </c>
      <c r="M3250" s="464">
        <v>75119227837.955597</v>
      </c>
      <c r="N3250" s="464">
        <v>99144999744.549744</v>
      </c>
      <c r="O3250" s="464">
        <v>33555.885898188499</v>
      </c>
      <c r="P3250" s="461">
        <v>569447.13423297205</v>
      </c>
      <c r="Q3250" s="461">
        <v>386861.30615997355</v>
      </c>
      <c r="R3250" s="464">
        <v>702337158177.51294</v>
      </c>
      <c r="S3250" s="462">
        <v>0.48213889002966281</v>
      </c>
      <c r="T3250" s="462">
        <v>0.33199135281337205</v>
      </c>
      <c r="U3250" s="461">
        <v>16.918647486005522</v>
      </c>
      <c r="V3250" s="464">
        <v>4264067541828.9385</v>
      </c>
      <c r="W3250" s="460">
        <v>1345.2153252458247</v>
      </c>
      <c r="X3250" s="463">
        <v>4.3384363543899539E-2</v>
      </c>
      <c r="Y3250" s="476">
        <v>2.0000000000000001E-4</v>
      </c>
    </row>
    <row r="3251" spans="1:25" x14ac:dyDescent="0.2">
      <c r="A3251" s="475">
        <f t="shared" si="50"/>
        <v>3247</v>
      </c>
      <c r="B3251" s="462">
        <v>0.49378438634707661</v>
      </c>
      <c r="C3251" s="461">
        <v>5910.2972353351852</v>
      </c>
      <c r="D3251" s="462">
        <v>0.44069873949786936</v>
      </c>
      <c r="E3251" s="462">
        <v>0.63038211199390137</v>
      </c>
      <c r="F3251" s="516">
        <v>2024.11</v>
      </c>
      <c r="G3251" s="464">
        <v>265273356895.27777</v>
      </c>
      <c r="H3251" s="461">
        <v>7960036.5324260071</v>
      </c>
      <c r="I3251" s="464">
        <v>237896433538.3114</v>
      </c>
      <c r="J3251" s="462">
        <v>0.31350031979079895</v>
      </c>
      <c r="K3251" s="464">
        <v>2144372275.9518087</v>
      </c>
      <c r="L3251" s="464">
        <v>0</v>
      </c>
      <c r="M3251" s="464">
        <v>230599975866.58783</v>
      </c>
      <c r="N3251" s="464">
        <v>35594228417.096619</v>
      </c>
      <c r="O3251" s="464">
        <v>26298.398959756723</v>
      </c>
      <c r="P3251" s="461">
        <v>236599.07022145164</v>
      </c>
      <c r="Q3251" s="461">
        <v>128969.75081252036</v>
      </c>
      <c r="R3251" s="464">
        <v>820699385734.6333</v>
      </c>
      <c r="S3251" s="462">
        <v>0.63337493792289568</v>
      </c>
      <c r="T3251" s="462">
        <v>0.38951884939375453</v>
      </c>
      <c r="U3251" s="461">
        <v>17.971474791018451</v>
      </c>
      <c r="V3251" s="464">
        <v>6293091270503.8125</v>
      </c>
      <c r="W3251" s="460">
        <v>1987.164619903521</v>
      </c>
      <c r="X3251" s="463">
        <v>4.0813116612016608E-2</v>
      </c>
      <c r="Y3251" s="476">
        <v>2.0000000000000001E-4</v>
      </c>
    </row>
    <row r="3252" spans="1:25" x14ac:dyDescent="0.2">
      <c r="A3252" s="475">
        <f t="shared" si="50"/>
        <v>3248</v>
      </c>
      <c r="B3252" s="462">
        <v>0.60243669878490769</v>
      </c>
      <c r="C3252" s="461">
        <v>1500</v>
      </c>
      <c r="D3252" s="462">
        <v>0.77030144645409693</v>
      </c>
      <c r="E3252" s="462">
        <v>0.34648884887814707</v>
      </c>
      <c r="F3252" s="516">
        <v>2023.75</v>
      </c>
      <c r="G3252" s="464">
        <v>488652530332.66486</v>
      </c>
      <c r="H3252" s="461">
        <v>20557643.23862423</v>
      </c>
      <c r="I3252" s="464">
        <v>411264892701.7312</v>
      </c>
      <c r="J3252" s="462">
        <v>0.27101991083944155</v>
      </c>
      <c r="K3252" s="464">
        <v>9058221272.0985241</v>
      </c>
      <c r="L3252" s="464">
        <v>0</v>
      </c>
      <c r="M3252" s="464">
        <v>384674325168.21484</v>
      </c>
      <c r="N3252" s="464">
        <v>38217222984.450294</v>
      </c>
      <c r="O3252" s="464">
        <v>12440.880227205795</v>
      </c>
      <c r="P3252" s="461">
        <v>299899.81162265502</v>
      </c>
      <c r="Q3252" s="461">
        <v>169090.72744691311</v>
      </c>
      <c r="R3252" s="464">
        <v>1196400772622.1543</v>
      </c>
      <c r="S3252" s="462">
        <v>0.59817204263306367</v>
      </c>
      <c r="T3252" s="462">
        <v>0.47980694888092867</v>
      </c>
      <c r="U3252" s="461">
        <v>18.082377850629392</v>
      </c>
      <c r="V3252" s="464">
        <v>11490686289259.928</v>
      </c>
      <c r="W3252" s="460">
        <v>3626.7713189704718</v>
      </c>
      <c r="X3252" s="463">
        <v>4.0043887456805954E-2</v>
      </c>
      <c r="Y3252" s="476">
        <v>2.0000000000000001E-4</v>
      </c>
    </row>
    <row r="3253" spans="1:25" x14ac:dyDescent="0.2">
      <c r="A3253" s="475">
        <f t="shared" si="50"/>
        <v>3249</v>
      </c>
      <c r="B3253" s="462">
        <v>0.44892770720750913</v>
      </c>
      <c r="C3253" s="461">
        <v>1500</v>
      </c>
      <c r="D3253" s="462">
        <v>0.91765552033813458</v>
      </c>
      <c r="E3253" s="462">
        <v>0.24197368683437265</v>
      </c>
      <c r="F3253" s="516">
        <v>2024.21</v>
      </c>
      <c r="G3253" s="464">
        <v>198295766391.28171</v>
      </c>
      <c r="H3253" s="461">
        <v>28594134.146104239</v>
      </c>
      <c r="I3253" s="464">
        <v>470755045347.58514</v>
      </c>
      <c r="J3253" s="462">
        <v>6.5986440085915365E-2</v>
      </c>
      <c r="K3253" s="464">
        <v>5145343327.5498257</v>
      </c>
      <c r="L3253" s="464">
        <v>0</v>
      </c>
      <c r="M3253" s="464">
        <v>198943288771.22989</v>
      </c>
      <c r="N3253" s="464">
        <v>76967712929.891556</v>
      </c>
      <c r="O3253" s="464">
        <v>25337.147088902675</v>
      </c>
      <c r="P3253" s="461">
        <v>473707.19768947444</v>
      </c>
      <c r="Q3253" s="461">
        <v>299333.79542092071</v>
      </c>
      <c r="R3253" s="464">
        <v>1051405339373.1055</v>
      </c>
      <c r="S3253" s="462">
        <v>0.42823202837397939</v>
      </c>
      <c r="T3253" s="462">
        <v>0.17340089796059407</v>
      </c>
      <c r="U3253" s="461">
        <v>20.756424343179454</v>
      </c>
      <c r="V3253" s="464">
        <v>4182407202045.0249</v>
      </c>
      <c r="W3253" s="460">
        <v>1319.9987238778572</v>
      </c>
      <c r="X3253" s="463">
        <v>3.5097854396317435E-2</v>
      </c>
      <c r="Y3253" s="476">
        <v>2.0000000000000001E-4</v>
      </c>
    </row>
    <row r="3254" spans="1:25" x14ac:dyDescent="0.2">
      <c r="A3254" s="475">
        <f t="shared" si="50"/>
        <v>3250</v>
      </c>
      <c r="B3254" s="462">
        <v>0.55295320588428254</v>
      </c>
      <c r="C3254" s="461">
        <v>8767.9554215082426</v>
      </c>
      <c r="D3254" s="462">
        <v>0.86607179280574575</v>
      </c>
      <c r="E3254" s="462">
        <v>0.42869558918831924</v>
      </c>
      <c r="F3254" s="516">
        <v>2023.75</v>
      </c>
      <c r="G3254" s="464">
        <v>274168333940.37125</v>
      </c>
      <c r="H3254" s="461">
        <v>22589454.743354298</v>
      </c>
      <c r="I3254" s="464">
        <v>548416060343.89679</v>
      </c>
      <c r="J3254" s="462">
        <v>0.39624419506414543</v>
      </c>
      <c r="K3254" s="464">
        <v>5500340240.5365725</v>
      </c>
      <c r="L3254" s="464">
        <v>0</v>
      </c>
      <c r="M3254" s="464">
        <v>373297862442.16565</v>
      </c>
      <c r="N3254" s="464">
        <v>9195697102.2711735</v>
      </c>
      <c r="O3254" s="464">
        <v>22535.584012360538</v>
      </c>
      <c r="P3254" s="461">
        <v>116833.95081530386</v>
      </c>
      <c r="Q3254" s="461">
        <v>41835.636602617866</v>
      </c>
      <c r="R3254" s="464">
        <v>1319295506105.1101</v>
      </c>
      <c r="S3254" s="462">
        <v>0.62665761444794066</v>
      </c>
      <c r="T3254" s="462">
        <v>0.3506508416980052</v>
      </c>
      <c r="U3254" s="461">
        <v>16.539593940086519</v>
      </c>
      <c r="V3254" s="464">
        <v>8381722852333.9414</v>
      </c>
      <c r="W3254" s="460">
        <v>2642.9077300323765</v>
      </c>
      <c r="X3254" s="463">
        <v>4.439755437559998E-2</v>
      </c>
      <c r="Y3254" s="476">
        <v>2.0000000000000001E-4</v>
      </c>
    </row>
    <row r="3255" spans="1:25" x14ac:dyDescent="0.2">
      <c r="A3255" s="475">
        <f t="shared" si="50"/>
        <v>3251</v>
      </c>
      <c r="B3255" s="462">
        <v>0.39733341003609712</v>
      </c>
      <c r="C3255" s="461">
        <v>1634.7762053727561</v>
      </c>
      <c r="D3255" s="462">
        <v>0.85248388283104615</v>
      </c>
      <c r="E3255" s="462">
        <v>0.59643581640263166</v>
      </c>
      <c r="F3255" s="516">
        <v>2026.47</v>
      </c>
      <c r="G3255" s="464">
        <v>139583935941.08533</v>
      </c>
      <c r="H3255" s="461">
        <v>23990129.784213599</v>
      </c>
      <c r="I3255" s="464">
        <v>686477669377.45374</v>
      </c>
      <c r="J3255" s="462">
        <v>0.39733341003609701</v>
      </c>
      <c r="K3255" s="464">
        <v>43220018138.617767</v>
      </c>
      <c r="L3255" s="464">
        <v>91040279050.048523</v>
      </c>
      <c r="M3255" s="464">
        <v>43843899992.925072</v>
      </c>
      <c r="N3255" s="464">
        <v>19257973920.533836</v>
      </c>
      <c r="O3255" s="464">
        <v>27154.355222823146</v>
      </c>
      <c r="P3255" s="461">
        <v>198321.07599118847</v>
      </c>
      <c r="Q3255" s="461">
        <v>93286.859992209458</v>
      </c>
      <c r="R3255" s="464">
        <v>1049717100871.7015</v>
      </c>
      <c r="S3255" s="462">
        <v>0.51743097680883809</v>
      </c>
      <c r="T3255" s="462">
        <v>0.35229910768122169</v>
      </c>
      <c r="U3255" s="461">
        <v>15.0617966274135</v>
      </c>
      <c r="V3255" s="464">
        <v>6206954384852.4102</v>
      </c>
      <c r="W3255" s="460">
        <v>1953.8712952673502</v>
      </c>
      <c r="X3255" s="463">
        <v>4.7878961628620396E-2</v>
      </c>
      <c r="Y3255" s="476">
        <v>2.0000000000000001E-4</v>
      </c>
    </row>
    <row r="3256" spans="1:25" x14ac:dyDescent="0.2">
      <c r="A3256" s="475">
        <f t="shared" si="50"/>
        <v>3252</v>
      </c>
      <c r="B3256" s="462">
        <v>0.49076978381282182</v>
      </c>
      <c r="C3256" s="461">
        <v>7427.0006221865988</v>
      </c>
      <c r="D3256" s="462">
        <v>0.63434751088549146</v>
      </c>
      <c r="E3256" s="462">
        <v>0.41941724289308518</v>
      </c>
      <c r="F3256" s="516">
        <v>2023.75</v>
      </c>
      <c r="G3256" s="464">
        <v>383943743469.9444</v>
      </c>
      <c r="H3256" s="461">
        <v>13589390.826595183</v>
      </c>
      <c r="I3256" s="464">
        <v>383374314501.63635</v>
      </c>
      <c r="J3256" s="462">
        <v>0.40929148690374151</v>
      </c>
      <c r="K3256" s="464">
        <v>8101137227.8502645</v>
      </c>
      <c r="L3256" s="464">
        <v>0</v>
      </c>
      <c r="M3256" s="464">
        <v>338363796469.51331</v>
      </c>
      <c r="N3256" s="464">
        <v>43777059033.495003</v>
      </c>
      <c r="O3256" s="464">
        <v>17467.578415619362</v>
      </c>
      <c r="P3256" s="461">
        <v>322366.09105766425</v>
      </c>
      <c r="Q3256" s="461">
        <v>189405.86527853122</v>
      </c>
      <c r="R3256" s="464">
        <v>1031320680304.2594</v>
      </c>
      <c r="S3256" s="462">
        <v>0.62906388609639774</v>
      </c>
      <c r="T3256" s="462">
        <v>0.50068560308865628</v>
      </c>
      <c r="U3256" s="461">
        <v>17.436192178676414</v>
      </c>
      <c r="V3256" s="464">
        <v>9877176754115.6367</v>
      </c>
      <c r="W3256" s="460">
        <v>3119.7942604744799</v>
      </c>
      <c r="X3256" s="463">
        <v>4.2065089526347764E-2</v>
      </c>
      <c r="Y3256" s="476">
        <v>2.0000000000000001E-4</v>
      </c>
    </row>
    <row r="3257" spans="1:25" x14ac:dyDescent="0.2">
      <c r="A3257" s="475">
        <f t="shared" si="50"/>
        <v>3253</v>
      </c>
      <c r="B3257" s="462">
        <v>0.54748619178622071</v>
      </c>
      <c r="C3257" s="461">
        <v>5969.5500159847743</v>
      </c>
      <c r="D3257" s="462">
        <v>0.86671413184914492</v>
      </c>
      <c r="E3257" s="462">
        <v>0.43113891678055083</v>
      </c>
      <c r="F3257" s="516">
        <v>2024.87</v>
      </c>
      <c r="G3257" s="464">
        <v>351611690926.73047</v>
      </c>
      <c r="H3257" s="461">
        <v>22928288.487684187</v>
      </c>
      <c r="I3257" s="464">
        <v>597945999360.02222</v>
      </c>
      <c r="J3257" s="462">
        <v>0.30647631327176306</v>
      </c>
      <c r="K3257" s="464">
        <v>15386123989.716188</v>
      </c>
      <c r="L3257" s="464">
        <v>0</v>
      </c>
      <c r="M3257" s="464">
        <v>205530067327.79712</v>
      </c>
      <c r="N3257" s="464">
        <v>84315618611.20018</v>
      </c>
      <c r="O3257" s="464">
        <v>16471.688709549308</v>
      </c>
      <c r="P3257" s="461">
        <v>465571.14421271306</v>
      </c>
      <c r="Q3257" s="461">
        <v>294426.45993722824</v>
      </c>
      <c r="R3257" s="464">
        <v>1308823699154.3833</v>
      </c>
      <c r="S3257" s="462">
        <v>0.5324925204080152</v>
      </c>
      <c r="T3257" s="462">
        <v>0.39166404351750506</v>
      </c>
      <c r="U3257" s="461">
        <v>17.079478458729895</v>
      </c>
      <c r="V3257" s="464">
        <v>9463543077019.8633</v>
      </c>
      <c r="W3257" s="460">
        <v>2987.0448711224344</v>
      </c>
      <c r="X3257" s="463">
        <v>4.3520338140802139E-2</v>
      </c>
      <c r="Y3257" s="476">
        <v>2.0000000000000001E-4</v>
      </c>
    </row>
    <row r="3258" spans="1:25" x14ac:dyDescent="0.2">
      <c r="A3258" s="475">
        <f t="shared" si="50"/>
        <v>3254</v>
      </c>
      <c r="B3258" s="462">
        <v>0.45746357461811932</v>
      </c>
      <c r="C3258" s="461">
        <v>9191.619890722588</v>
      </c>
      <c r="D3258" s="462">
        <v>0.82082781122531434</v>
      </c>
      <c r="E3258" s="462">
        <v>0.41958318537288036</v>
      </c>
      <c r="F3258" s="516">
        <v>2023.9</v>
      </c>
      <c r="G3258" s="464">
        <v>402835761220.23267</v>
      </c>
      <c r="H3258" s="461">
        <v>20172323.555195194</v>
      </c>
      <c r="I3258" s="464">
        <v>389845967812.96014</v>
      </c>
      <c r="J3258" s="462">
        <v>0.13419195704775999</v>
      </c>
      <c r="K3258" s="464">
        <v>5688595235.8485479</v>
      </c>
      <c r="L3258" s="464">
        <v>0</v>
      </c>
      <c r="M3258" s="464">
        <v>286396313797.09283</v>
      </c>
      <c r="N3258" s="464">
        <v>58513198253.054764</v>
      </c>
      <c r="O3258" s="464">
        <v>19572.332615241641</v>
      </c>
      <c r="P3258" s="461">
        <v>386592.46614218317</v>
      </c>
      <c r="Q3258" s="461">
        <v>234060.84478348511</v>
      </c>
      <c r="R3258" s="464">
        <v>1170562807681.6443</v>
      </c>
      <c r="S3258" s="462">
        <v>0.54694757729882548</v>
      </c>
      <c r="T3258" s="462">
        <v>0.36791449030292317</v>
      </c>
      <c r="U3258" s="461">
        <v>18.590536381136555</v>
      </c>
      <c r="V3258" s="464">
        <v>8506411759077.8662</v>
      </c>
      <c r="W3258" s="460">
        <v>2685.7594187574159</v>
      </c>
      <c r="X3258" s="463">
        <v>4.0410534354037964E-2</v>
      </c>
      <c r="Y3258" s="476">
        <v>2.0000000000000001E-4</v>
      </c>
    </row>
    <row r="3259" spans="1:25" x14ac:dyDescent="0.2">
      <c r="A3259" s="475">
        <f t="shared" si="50"/>
        <v>3255</v>
      </c>
      <c r="B3259" s="462">
        <v>0.39001384812549572</v>
      </c>
      <c r="C3259" s="461">
        <v>3107.4968159173241</v>
      </c>
      <c r="D3259" s="462">
        <v>0.49267556920658545</v>
      </c>
      <c r="E3259" s="462">
        <v>0.50281056076792008</v>
      </c>
      <c r="F3259" s="516">
        <v>2026.24</v>
      </c>
      <c r="G3259" s="464">
        <v>75839229579.303604</v>
      </c>
      <c r="H3259" s="461">
        <v>9547518.3969889525</v>
      </c>
      <c r="I3259" s="464">
        <v>281925581646.78882</v>
      </c>
      <c r="J3259" s="462">
        <v>0.26061633575411303</v>
      </c>
      <c r="K3259" s="464">
        <v>30813204576.457573</v>
      </c>
      <c r="L3259" s="464">
        <v>46872923927.611076</v>
      </c>
      <c r="M3259" s="464">
        <v>29760194166.103622</v>
      </c>
      <c r="N3259" s="464">
        <v>23424046355.023689</v>
      </c>
      <c r="O3259" s="464">
        <v>20337.148330289408</v>
      </c>
      <c r="P3259" s="461">
        <v>161825.73823346553</v>
      </c>
      <c r="Q3259" s="461">
        <v>73624.218283343303</v>
      </c>
      <c r="R3259" s="464">
        <v>492206363157.04401</v>
      </c>
      <c r="S3259" s="462">
        <v>0.44921940710946895</v>
      </c>
      <c r="T3259" s="462">
        <v>0.28638829196951893</v>
      </c>
      <c r="U3259" s="461">
        <v>15.844850360455991</v>
      </c>
      <c r="V3259" s="464">
        <v>2510895629040.3315</v>
      </c>
      <c r="W3259" s="460">
        <v>792.66480876416301</v>
      </c>
      <c r="X3259" s="463">
        <v>4.5292484887596705E-2</v>
      </c>
      <c r="Y3259" s="476">
        <v>2.0000000000000001E-4</v>
      </c>
    </row>
    <row r="3260" spans="1:25" x14ac:dyDescent="0.2">
      <c r="A3260" s="475">
        <f t="shared" si="50"/>
        <v>3256</v>
      </c>
      <c r="B3260" s="462">
        <v>0.6146371465308873</v>
      </c>
      <c r="C3260" s="461">
        <v>10882.325774228408</v>
      </c>
      <c r="D3260" s="462">
        <v>0.76659693316039901</v>
      </c>
      <c r="E3260" s="462">
        <v>0.34136297810940008</v>
      </c>
      <c r="F3260" s="516">
        <v>2023.75</v>
      </c>
      <c r="G3260" s="464">
        <v>450314115894.4187</v>
      </c>
      <c r="H3260" s="461">
        <v>18117848.504777811</v>
      </c>
      <c r="I3260" s="464">
        <v>595838962896.25354</v>
      </c>
      <c r="J3260" s="462">
        <v>0.46137915413783992</v>
      </c>
      <c r="K3260" s="464">
        <v>16831986253.600668</v>
      </c>
      <c r="L3260" s="464">
        <v>0</v>
      </c>
      <c r="M3260" s="464">
        <v>427110800437.25409</v>
      </c>
      <c r="N3260" s="464">
        <v>39286259489.697075</v>
      </c>
      <c r="O3260" s="464">
        <v>34971.35242653764</v>
      </c>
      <c r="P3260" s="461">
        <v>275232.25531353068</v>
      </c>
      <c r="Q3260" s="461">
        <v>150705.63683808548</v>
      </c>
      <c r="R3260" s="464">
        <v>1460317681383.4924</v>
      </c>
      <c r="S3260" s="462">
        <v>0.64390650435758046</v>
      </c>
      <c r="T3260" s="462">
        <v>0.46421061567937333</v>
      </c>
      <c r="U3260" s="461">
        <v>16.946472667653428</v>
      </c>
      <c r="V3260" s="464">
        <v>12517770783670.963</v>
      </c>
      <c r="W3260" s="460">
        <v>3951.3778918646076</v>
      </c>
      <c r="X3260" s="463">
        <v>4.336420892446774E-2</v>
      </c>
      <c r="Y3260" s="476">
        <v>2.0000000000000001E-4</v>
      </c>
    </row>
    <row r="3261" spans="1:25" x14ac:dyDescent="0.2">
      <c r="A3261" s="475">
        <f t="shared" si="50"/>
        <v>3257</v>
      </c>
      <c r="B3261" s="462">
        <v>0.58909834526632399</v>
      </c>
      <c r="C3261" s="461">
        <v>8682.9646689000037</v>
      </c>
      <c r="D3261" s="462">
        <v>1.230023782206102</v>
      </c>
      <c r="E3261" s="462">
        <v>0.4707107053441893</v>
      </c>
      <c r="F3261" s="516">
        <v>2023.99</v>
      </c>
      <c r="G3261" s="464">
        <v>387971190726.11652</v>
      </c>
      <c r="H3261" s="461">
        <v>29435508.206613518</v>
      </c>
      <c r="I3261" s="464">
        <v>715777942728.3678</v>
      </c>
      <c r="J3261" s="462">
        <v>0.35410924765127549</v>
      </c>
      <c r="K3261" s="464">
        <v>12939944891.890295</v>
      </c>
      <c r="L3261" s="464">
        <v>0</v>
      </c>
      <c r="M3261" s="464">
        <v>312435084694.03534</v>
      </c>
      <c r="N3261" s="464">
        <v>18657384168.601604</v>
      </c>
      <c r="O3261" s="464">
        <v>29401.019215285723</v>
      </c>
      <c r="P3261" s="461">
        <v>132133.81047567879</v>
      </c>
      <c r="Q3261" s="461">
        <v>75135.834546104001</v>
      </c>
      <c r="R3261" s="464">
        <v>1428652214541.916</v>
      </c>
      <c r="S3261" s="462">
        <v>0.56654682772066989</v>
      </c>
      <c r="T3261" s="462">
        <v>0.4018914551941476</v>
      </c>
      <c r="U3261" s="461">
        <v>17.016398133374675</v>
      </c>
      <c r="V3261" s="464">
        <v>10685956784766.941</v>
      </c>
      <c r="W3261" s="460">
        <v>3372.3858136325962</v>
      </c>
      <c r="X3261" s="463">
        <v>4.3297793971931509E-2</v>
      </c>
      <c r="Y3261" s="476">
        <v>2.0000000000000001E-4</v>
      </c>
    </row>
    <row r="3262" spans="1:25" x14ac:dyDescent="0.2">
      <c r="A3262" s="475">
        <f t="shared" si="50"/>
        <v>3258</v>
      </c>
      <c r="B3262" s="462">
        <v>0.59408175047516276</v>
      </c>
      <c r="C3262" s="461">
        <v>3185.7381335198888</v>
      </c>
      <c r="D3262" s="462">
        <v>0.83366042134215856</v>
      </c>
      <c r="E3262" s="462">
        <v>0.41732083346845344</v>
      </c>
      <c r="F3262" s="516">
        <v>2025.14</v>
      </c>
      <c r="G3262" s="464">
        <v>193621961697.32233</v>
      </c>
      <c r="H3262" s="461">
        <v>21697438.82595912</v>
      </c>
      <c r="I3262" s="464">
        <v>569160103039.60632</v>
      </c>
      <c r="J3262" s="462">
        <v>0.31109076872343788</v>
      </c>
      <c r="K3262" s="464">
        <v>11269558596.664597</v>
      </c>
      <c r="L3262" s="464">
        <v>0</v>
      </c>
      <c r="M3262" s="464">
        <v>132514113572.71056</v>
      </c>
      <c r="N3262" s="464">
        <v>71634479223.214706</v>
      </c>
      <c r="O3262" s="464">
        <v>37144.882244402514</v>
      </c>
      <c r="P3262" s="461">
        <v>406687.05133770406</v>
      </c>
      <c r="Q3262" s="461">
        <v>249298.08221746539</v>
      </c>
      <c r="R3262" s="464">
        <v>1101916577929.6682</v>
      </c>
      <c r="S3262" s="462">
        <v>0.50781071457416105</v>
      </c>
      <c r="T3262" s="462">
        <v>0.32525087911277661</v>
      </c>
      <c r="U3262" s="461">
        <v>16.183995101851036</v>
      </c>
      <c r="V3262" s="464">
        <v>6404345367902.4395</v>
      </c>
      <c r="W3262" s="460">
        <v>2021.9200801136633</v>
      </c>
      <c r="X3262" s="463">
        <v>4.4812753651156181E-2</v>
      </c>
      <c r="Y3262" s="476">
        <v>2.0000000000000001E-4</v>
      </c>
    </row>
    <row r="3263" spans="1:25" x14ac:dyDescent="0.2">
      <c r="A3263" s="475">
        <f t="shared" si="50"/>
        <v>3259</v>
      </c>
      <c r="B3263" s="462">
        <v>0.55029888893477752</v>
      </c>
      <c r="C3263" s="461">
        <v>4553.3416842247343</v>
      </c>
      <c r="D3263" s="462">
        <v>0.82135136829773525</v>
      </c>
      <c r="E3263" s="462">
        <v>0.32040039940706144</v>
      </c>
      <c r="F3263" s="516">
        <v>2024.25</v>
      </c>
      <c r="G3263" s="464">
        <v>232015505661.93729</v>
      </c>
      <c r="H3263" s="461">
        <v>21097655.71767199</v>
      </c>
      <c r="I3263" s="464">
        <v>481472190156.16388</v>
      </c>
      <c r="J3263" s="462">
        <v>0.19312827581316006</v>
      </c>
      <c r="K3263" s="464">
        <v>21823143806.703072</v>
      </c>
      <c r="L3263" s="464">
        <v>32838402228.210186</v>
      </c>
      <c r="M3263" s="464">
        <v>228112675385.41034</v>
      </c>
      <c r="N3263" s="464">
        <v>39900222769.136581</v>
      </c>
      <c r="O3263" s="464">
        <v>11087.023536225279</v>
      </c>
      <c r="P3263" s="461">
        <v>258541.88346245154</v>
      </c>
      <c r="Q3263" s="461">
        <v>137216.79421770389</v>
      </c>
      <c r="R3263" s="464">
        <v>1171077255732.9922</v>
      </c>
      <c r="S3263" s="462">
        <v>0.52706042632020045</v>
      </c>
      <c r="T3263" s="462">
        <v>0.24863342342269232</v>
      </c>
      <c r="U3263" s="461">
        <v>17.656187644103088</v>
      </c>
      <c r="V3263" s="464">
        <v>5571624207738.1738</v>
      </c>
      <c r="W3263" s="460">
        <v>1759.9901011167551</v>
      </c>
      <c r="X3263" s="463">
        <v>4.2272268909458767E-2</v>
      </c>
      <c r="Y3263" s="476">
        <v>2.0000000000000001E-4</v>
      </c>
    </row>
    <row r="3264" spans="1:25" x14ac:dyDescent="0.2">
      <c r="A3264" s="475">
        <f t="shared" si="50"/>
        <v>3260</v>
      </c>
      <c r="B3264" s="462">
        <v>0.33153858959912136</v>
      </c>
      <c r="C3264" s="461">
        <v>4638.0412170692534</v>
      </c>
      <c r="D3264" s="462">
        <v>0.85083415442129751</v>
      </c>
      <c r="E3264" s="462">
        <v>0.45250609890344279</v>
      </c>
      <c r="F3264" s="516">
        <v>2025.1</v>
      </c>
      <c r="G3264" s="464">
        <v>279921024144.20129</v>
      </c>
      <c r="H3264" s="461">
        <v>22830913.322814468</v>
      </c>
      <c r="I3264" s="464">
        <v>576037114886.13049</v>
      </c>
      <c r="J3264" s="462">
        <v>0.17803748814876341</v>
      </c>
      <c r="K3264" s="464">
        <v>31682317204.058781</v>
      </c>
      <c r="L3264" s="464">
        <v>18050831474.562122</v>
      </c>
      <c r="M3264" s="464">
        <v>175505598820.26941</v>
      </c>
      <c r="N3264" s="464">
        <v>78354522732.952637</v>
      </c>
      <c r="O3264" s="464">
        <v>24929.904533524663</v>
      </c>
      <c r="P3264" s="461">
        <v>385001.19691156532</v>
      </c>
      <c r="Q3264" s="461">
        <v>232042.91521215468</v>
      </c>
      <c r="R3264" s="464">
        <v>1269546806203.4075</v>
      </c>
      <c r="S3264" s="462">
        <v>0.47489240194160098</v>
      </c>
      <c r="T3264" s="462">
        <v>0.25714218033893455</v>
      </c>
      <c r="U3264" s="461">
        <v>17.997208301918011</v>
      </c>
      <c r="V3264" s="464">
        <v>6351712477925.5264</v>
      </c>
      <c r="W3264" s="460">
        <v>2003.6012226031048</v>
      </c>
      <c r="X3264" s="463">
        <v>4.1561932672383589E-2</v>
      </c>
      <c r="Y3264" s="476">
        <v>2.0000000000000001E-4</v>
      </c>
    </row>
    <row r="3265" spans="1:25" x14ac:dyDescent="0.2">
      <c r="A3265" s="475">
        <f t="shared" si="50"/>
        <v>3261</v>
      </c>
      <c r="B3265" s="462">
        <v>0.66468989611580942</v>
      </c>
      <c r="C3265" s="461">
        <v>4030.2100641367729</v>
      </c>
      <c r="D3265" s="462">
        <v>0.75862752564389857</v>
      </c>
      <c r="E3265" s="462">
        <v>0.35255725613254796</v>
      </c>
      <c r="F3265" s="516">
        <v>2026.16</v>
      </c>
      <c r="G3265" s="464">
        <v>124205313703.54944</v>
      </c>
      <c r="H3265" s="461">
        <v>18235861.271110024</v>
      </c>
      <c r="I3265" s="464">
        <v>528346411070.83337</v>
      </c>
      <c r="J3265" s="462">
        <v>0.43494256466505643</v>
      </c>
      <c r="K3265" s="464">
        <v>47992289776.700424</v>
      </c>
      <c r="L3265" s="464">
        <v>101797790752.17403</v>
      </c>
      <c r="M3265" s="464">
        <v>28828885472.469746</v>
      </c>
      <c r="N3265" s="464">
        <v>33445232997.452797</v>
      </c>
      <c r="O3265" s="464">
        <v>28266.355428468545</v>
      </c>
      <c r="P3265" s="461">
        <v>255057.04286498946</v>
      </c>
      <c r="Q3265" s="461">
        <v>135928.25837455917</v>
      </c>
      <c r="R3265" s="464">
        <v>812905471496.66125</v>
      </c>
      <c r="S3265" s="462">
        <v>0.51854364787140639</v>
      </c>
      <c r="T3265" s="462">
        <v>0.39772827995917281</v>
      </c>
      <c r="U3265" s="461">
        <v>15.110961337120436</v>
      </c>
      <c r="V3265" s="464">
        <v>5480961170187.4043</v>
      </c>
      <c r="W3265" s="460">
        <v>1725.3377480973315</v>
      </c>
      <c r="X3265" s="463">
        <v>4.7054448613214568E-2</v>
      </c>
      <c r="Y3265" s="476">
        <v>2.0000000000000001E-4</v>
      </c>
    </row>
    <row r="3266" spans="1:25" x14ac:dyDescent="0.2">
      <c r="A3266" s="475">
        <f t="shared" si="50"/>
        <v>3262</v>
      </c>
      <c r="B3266" s="462">
        <v>0.61253045723508504</v>
      </c>
      <c r="C3266" s="461">
        <v>3157.0413262349566</v>
      </c>
      <c r="D3266" s="462">
        <v>0.88471056301946249</v>
      </c>
      <c r="E3266" s="462">
        <v>0.35475505183903577</v>
      </c>
      <c r="F3266" s="516">
        <v>2023.76</v>
      </c>
      <c r="G3266" s="464">
        <v>375477134135.48682</v>
      </c>
      <c r="H3266" s="461">
        <v>24334470.376803774</v>
      </c>
      <c r="I3266" s="464">
        <v>625051044879.25183</v>
      </c>
      <c r="J3266" s="462">
        <v>0.44394130109913144</v>
      </c>
      <c r="K3266" s="464">
        <v>16039800498.614019</v>
      </c>
      <c r="L3266" s="464">
        <v>0</v>
      </c>
      <c r="M3266" s="464">
        <v>383086490683.39172</v>
      </c>
      <c r="N3266" s="464">
        <v>29570316207.325478</v>
      </c>
      <c r="O3266" s="464">
        <v>18220.529152453571</v>
      </c>
      <c r="P3266" s="461">
        <v>252124.867552543</v>
      </c>
      <c r="Q3266" s="461">
        <v>131263.18286043449</v>
      </c>
      <c r="R3266" s="464">
        <v>1446707845920.4458</v>
      </c>
      <c r="S3266" s="462">
        <v>0.6308636932140147</v>
      </c>
      <c r="T3266" s="462">
        <v>0.42279728224561541</v>
      </c>
      <c r="U3266" s="461">
        <v>16.643591649566368</v>
      </c>
      <c r="V3266" s="464">
        <v>11392282190581.316</v>
      </c>
      <c r="W3266" s="460">
        <v>3588.7928811884863</v>
      </c>
      <c r="X3266" s="463">
        <v>4.3157558059045316E-2</v>
      </c>
      <c r="Y3266" s="476">
        <v>2.0000000000000001E-4</v>
      </c>
    </row>
    <row r="3267" spans="1:25" x14ac:dyDescent="0.2">
      <c r="A3267" s="475">
        <f t="shared" si="50"/>
        <v>3263</v>
      </c>
      <c r="B3267" s="462">
        <v>0.70856201055958346</v>
      </c>
      <c r="C3267" s="461">
        <v>4968.0096276845043</v>
      </c>
      <c r="D3267" s="462">
        <v>0.97582728522592133</v>
      </c>
      <c r="E3267" s="462">
        <v>0.25760737113487908</v>
      </c>
      <c r="F3267" s="516">
        <v>2024.53</v>
      </c>
      <c r="G3267" s="464">
        <v>351882512890.54987</v>
      </c>
      <c r="H3267" s="461">
        <v>29237236.496552888</v>
      </c>
      <c r="I3267" s="464">
        <v>654437826699.44165</v>
      </c>
      <c r="J3267" s="462">
        <v>0.21887348555005437</v>
      </c>
      <c r="K3267" s="464">
        <v>8034140028.8591299</v>
      </c>
      <c r="L3267" s="464">
        <v>0</v>
      </c>
      <c r="M3267" s="464">
        <v>217806572768.82953</v>
      </c>
      <c r="N3267" s="464">
        <v>67097866815.050224</v>
      </c>
      <c r="O3267" s="464">
        <v>17216.117624871113</v>
      </c>
      <c r="P3267" s="461">
        <v>388983.28741854051</v>
      </c>
      <c r="Q3267" s="461">
        <v>231898.88284459373</v>
      </c>
      <c r="R3267" s="464">
        <v>1299249015904.4312</v>
      </c>
      <c r="S3267" s="462">
        <v>0.47768291994901341</v>
      </c>
      <c r="T3267" s="462">
        <v>0.34709451474917397</v>
      </c>
      <c r="U3267" s="461">
        <v>17.647240661509795</v>
      </c>
      <c r="V3267" s="464">
        <v>8634208489754.0244</v>
      </c>
      <c r="W3267" s="460">
        <v>2726.0130517760845</v>
      </c>
      <c r="X3267" s="463">
        <v>4.2007436563966168E-2</v>
      </c>
      <c r="Y3267" s="476">
        <v>2.0000000000000001E-4</v>
      </c>
    </row>
    <row r="3268" spans="1:25" x14ac:dyDescent="0.2">
      <c r="A3268" s="475">
        <f t="shared" si="50"/>
        <v>3264</v>
      </c>
      <c r="B3268" s="462">
        <v>0.51199040409962937</v>
      </c>
      <c r="C3268" s="461">
        <v>3375.8684054664541</v>
      </c>
      <c r="D3268" s="462">
        <v>0.34207067970865546</v>
      </c>
      <c r="E3268" s="462">
        <v>0.59632965952129369</v>
      </c>
      <c r="F3268" s="516">
        <v>2024.67</v>
      </c>
      <c r="G3268" s="464">
        <v>127709596787.86981</v>
      </c>
      <c r="H3268" s="461">
        <v>5889558.0788753303</v>
      </c>
      <c r="I3268" s="464">
        <v>250604362562.50562</v>
      </c>
      <c r="J3268" s="462">
        <v>0.50974885374507095</v>
      </c>
      <c r="K3268" s="464">
        <v>10740684598.028822</v>
      </c>
      <c r="L3268" s="464">
        <v>4857931863.304142</v>
      </c>
      <c r="M3268" s="464">
        <v>129313220531.75943</v>
      </c>
      <c r="N3268" s="464">
        <v>39217434327.103394</v>
      </c>
      <c r="O3268" s="464">
        <v>30456.186689458485</v>
      </c>
      <c r="P3268" s="461">
        <v>300401.83751568233</v>
      </c>
      <c r="Q3268" s="461">
        <v>146104.56580214592</v>
      </c>
      <c r="R3268" s="464">
        <v>536195001723.95856</v>
      </c>
      <c r="S3268" s="462">
        <v>0.61767243078558398</v>
      </c>
      <c r="T3268" s="462">
        <v>0.46041818976912618</v>
      </c>
      <c r="U3268" s="461">
        <v>16.038129177882922</v>
      </c>
      <c r="V3268" s="464">
        <v>4668906959683.3975</v>
      </c>
      <c r="W3268" s="460">
        <v>1473.6751705069232</v>
      </c>
      <c r="X3268" s="463">
        <v>4.2489094174879172E-2</v>
      </c>
      <c r="Y3268" s="476">
        <v>2.0000000000000001E-4</v>
      </c>
    </row>
    <row r="3269" spans="1:25" x14ac:dyDescent="0.2">
      <c r="A3269" s="475">
        <f t="shared" si="50"/>
        <v>3265</v>
      </c>
      <c r="B3269" s="462">
        <v>0.56034055037638519</v>
      </c>
      <c r="C3269" s="461">
        <v>3132.4592946156454</v>
      </c>
      <c r="D3269" s="462">
        <v>0.76634141128651667</v>
      </c>
      <c r="E3269" s="462">
        <v>0.24942527108099305</v>
      </c>
      <c r="F3269" s="516">
        <v>2024.36</v>
      </c>
      <c r="G3269" s="464">
        <v>192382960466.00357</v>
      </c>
      <c r="H3269" s="461">
        <v>18425533.82412352</v>
      </c>
      <c r="I3269" s="464">
        <v>432649919748.25909</v>
      </c>
      <c r="J3269" s="462">
        <v>0.2760754359071883</v>
      </c>
      <c r="K3269" s="464">
        <v>5725817651.2270908</v>
      </c>
      <c r="L3269" s="464">
        <v>5710918979.1399202</v>
      </c>
      <c r="M3269" s="464">
        <v>153359213791.53445</v>
      </c>
      <c r="N3269" s="464">
        <v>55936530835.745537</v>
      </c>
      <c r="O3269" s="464">
        <v>25498.485565551862</v>
      </c>
      <c r="P3269" s="461">
        <v>361235.47380591161</v>
      </c>
      <c r="Q3269" s="461">
        <v>215912.3189363787</v>
      </c>
      <c r="R3269" s="464">
        <v>865682964579.72314</v>
      </c>
      <c r="S3269" s="462">
        <v>0.49951996207538241</v>
      </c>
      <c r="T3269" s="462">
        <v>0.29514001192533207</v>
      </c>
      <c r="U3269" s="461">
        <v>17.494852457800622</v>
      </c>
      <c r="V3269" s="464">
        <v>4894343643149.3906</v>
      </c>
      <c r="W3269" s="460">
        <v>1543.4624605016361</v>
      </c>
      <c r="X3269" s="463">
        <v>4.2048463500693009E-2</v>
      </c>
      <c r="Y3269" s="476">
        <v>2.0000000000000001E-4</v>
      </c>
    </row>
    <row r="3270" spans="1:25" x14ac:dyDescent="0.2">
      <c r="A3270" s="475">
        <f t="shared" si="50"/>
        <v>3266</v>
      </c>
      <c r="B3270" s="462">
        <v>0.57427569488733266</v>
      </c>
      <c r="C3270" s="461">
        <v>5503.4592867295351</v>
      </c>
      <c r="D3270" s="462">
        <v>0.76550031565874954</v>
      </c>
      <c r="E3270" s="462">
        <v>0.38883046365594576</v>
      </c>
      <c r="F3270" s="516">
        <v>2025.95</v>
      </c>
      <c r="G3270" s="464">
        <v>149325439890.28644</v>
      </c>
      <c r="H3270" s="461">
        <v>18469668.070612609</v>
      </c>
      <c r="I3270" s="464">
        <v>564042157595.31885</v>
      </c>
      <c r="J3270" s="462">
        <v>0.39460259105136009</v>
      </c>
      <c r="K3270" s="464">
        <v>10540166389.299845</v>
      </c>
      <c r="L3270" s="464">
        <v>0</v>
      </c>
      <c r="M3270" s="464">
        <v>89920726628.483917</v>
      </c>
      <c r="N3270" s="464">
        <v>11774570667.754625</v>
      </c>
      <c r="O3270" s="464">
        <v>32207.149398124184</v>
      </c>
      <c r="P3270" s="461">
        <v>116209.24206082737</v>
      </c>
      <c r="Q3270" s="461">
        <v>41475.079003728708</v>
      </c>
      <c r="R3270" s="464">
        <v>930592325951.55908</v>
      </c>
      <c r="S3270" s="462">
        <v>0.54534847026293087</v>
      </c>
      <c r="T3270" s="462">
        <v>0.35136360383653154</v>
      </c>
      <c r="U3270" s="461">
        <v>15.676148244407834</v>
      </c>
      <c r="V3270" s="464">
        <v>5761873768143.4512</v>
      </c>
      <c r="W3270" s="460">
        <v>1819.2803309213045</v>
      </c>
      <c r="X3270" s="463">
        <v>4.5849378209711834E-2</v>
      </c>
      <c r="Y3270" s="476">
        <v>2.0000000000000001E-4</v>
      </c>
    </row>
    <row r="3271" spans="1:25" x14ac:dyDescent="0.2">
      <c r="A3271" s="475">
        <f t="shared" ref="A3271:A3334" si="51">A3270+1</f>
        <v>3267</v>
      </c>
      <c r="B3271" s="462">
        <v>0.45896451731332516</v>
      </c>
      <c r="C3271" s="461">
        <v>6534.0327768338339</v>
      </c>
      <c r="D3271" s="462">
        <v>0.64276127707431618</v>
      </c>
      <c r="E3271" s="462">
        <v>0.56580498165071691</v>
      </c>
      <c r="F3271" s="516">
        <v>2026.44</v>
      </c>
      <c r="G3271" s="464">
        <v>94068609303.543198</v>
      </c>
      <c r="H3271" s="461">
        <v>13123711.236095211</v>
      </c>
      <c r="I3271" s="464">
        <v>421026935949.44501</v>
      </c>
      <c r="J3271" s="462">
        <v>0.40984216746214819</v>
      </c>
      <c r="K3271" s="464">
        <v>12842606664.433268</v>
      </c>
      <c r="L3271" s="464">
        <v>20405235520.313965</v>
      </c>
      <c r="M3271" s="464">
        <v>31023929608.983196</v>
      </c>
      <c r="N3271" s="464">
        <v>54485563743.624214</v>
      </c>
      <c r="O3271" s="464">
        <v>37432.719687870747</v>
      </c>
      <c r="P3271" s="461">
        <v>338324.70408847812</v>
      </c>
      <c r="Q3271" s="461">
        <v>201454.11600453974</v>
      </c>
      <c r="R3271" s="464">
        <v>686683094727.06128</v>
      </c>
      <c r="S3271" s="462">
        <v>0.51105850193829161</v>
      </c>
      <c r="T3271" s="462">
        <v>0.37678706261852185</v>
      </c>
      <c r="U3271" s="461">
        <v>15.10159194409067</v>
      </c>
      <c r="V3271" s="464">
        <v>4387429930561.2974</v>
      </c>
      <c r="W3271" s="460">
        <v>1384.2495129033032</v>
      </c>
      <c r="X3271" s="463">
        <v>4.7554101561923537E-2</v>
      </c>
      <c r="Y3271" s="476">
        <v>2.0000000000000001E-4</v>
      </c>
    </row>
    <row r="3272" spans="1:25" x14ac:dyDescent="0.2">
      <c r="A3272" s="475">
        <f t="shared" si="51"/>
        <v>3268</v>
      </c>
      <c r="B3272" s="462">
        <v>0.44298110128016427</v>
      </c>
      <c r="C3272" s="461">
        <v>11500.226647860487</v>
      </c>
      <c r="D3272" s="462">
        <v>0.36444056358358745</v>
      </c>
      <c r="E3272" s="462">
        <v>0.7</v>
      </c>
      <c r="F3272" s="516">
        <v>2024.85</v>
      </c>
      <c r="G3272" s="464">
        <v>110636695409.2816</v>
      </c>
      <c r="H3272" s="461">
        <v>6091670.2848446704</v>
      </c>
      <c r="I3272" s="464">
        <v>234457999940.40781</v>
      </c>
      <c r="J3272" s="462">
        <v>0.44298110128016432</v>
      </c>
      <c r="K3272" s="464">
        <v>5052184695.8243332</v>
      </c>
      <c r="L3272" s="464">
        <v>0</v>
      </c>
      <c r="M3272" s="464">
        <v>136192495034.12154</v>
      </c>
      <c r="N3272" s="464">
        <v>24269517995.46833</v>
      </c>
      <c r="O3272" s="464">
        <v>25398.858672697632</v>
      </c>
      <c r="P3272" s="461">
        <v>184186.12890530995</v>
      </c>
      <c r="Q3272" s="461">
        <v>91867.998410931992</v>
      </c>
      <c r="R3272" s="464">
        <v>540002479224.80292</v>
      </c>
      <c r="S3272" s="462">
        <v>0.61545195763522265</v>
      </c>
      <c r="T3272" s="462">
        <v>0.39024403553132592</v>
      </c>
      <c r="U3272" s="461">
        <v>16.122014314922055</v>
      </c>
      <c r="V3272" s="464">
        <v>3848710121859.7798</v>
      </c>
      <c r="W3272" s="460">
        <v>1214.8543419049704</v>
      </c>
      <c r="X3272" s="463">
        <v>4.4031057470409092E-2</v>
      </c>
      <c r="Y3272" s="476">
        <v>2.0000000000000001E-4</v>
      </c>
    </row>
    <row r="3273" spans="1:25" x14ac:dyDescent="0.2">
      <c r="A3273" s="475">
        <f t="shared" si="51"/>
        <v>3269</v>
      </c>
      <c r="B3273" s="462">
        <v>0.40044918048065081</v>
      </c>
      <c r="C3273" s="461">
        <v>4716.3088743764274</v>
      </c>
      <c r="D3273" s="462">
        <v>1.3429398037272224</v>
      </c>
      <c r="E3273" s="462">
        <v>8.807338227344802E-2</v>
      </c>
      <c r="F3273" s="516">
        <v>2024.79</v>
      </c>
      <c r="G3273" s="464">
        <v>392860891042.36584</v>
      </c>
      <c r="H3273" s="461">
        <v>44201190.748966299</v>
      </c>
      <c r="I3273" s="464">
        <v>706644662409.35645</v>
      </c>
      <c r="J3273" s="462">
        <v>-6.9582039981521682E-3</v>
      </c>
      <c r="K3273" s="464">
        <v>15842935440.786551</v>
      </c>
      <c r="L3273" s="464">
        <v>0</v>
      </c>
      <c r="M3273" s="464">
        <v>302217890636.34552</v>
      </c>
      <c r="N3273" s="464">
        <v>4353247629.5667553</v>
      </c>
      <c r="O3273" s="464">
        <v>26229.642571031094</v>
      </c>
      <c r="P3273" s="461">
        <v>83047.677024719305</v>
      </c>
      <c r="Q3273" s="461">
        <v>15325.169256179825</v>
      </c>
      <c r="R3273" s="464">
        <v>1514902591885.2581</v>
      </c>
      <c r="S3273" s="462">
        <v>0.41856245781210188</v>
      </c>
      <c r="T3273" s="462">
        <v>0.23163294905578838</v>
      </c>
      <c r="U3273" s="461">
        <v>22.452979221052249</v>
      </c>
      <c r="V3273" s="464">
        <v>8352118167421.7568</v>
      </c>
      <c r="W3273" s="460">
        <v>2634.939335397808</v>
      </c>
      <c r="X3273" s="463">
        <v>3.3889806610118367E-2</v>
      </c>
      <c r="Y3273" s="476">
        <v>2.0000000000000001E-4</v>
      </c>
    </row>
    <row r="3274" spans="1:25" x14ac:dyDescent="0.2">
      <c r="A3274" s="475">
        <f t="shared" si="51"/>
        <v>3270</v>
      </c>
      <c r="B3274" s="462">
        <v>0.51822457634400287</v>
      </c>
      <c r="C3274" s="461">
        <v>4641.3609237912415</v>
      </c>
      <c r="D3274" s="462">
        <v>1.0564764440611603</v>
      </c>
      <c r="E3274" s="462">
        <v>0.44328957892633292</v>
      </c>
      <c r="F3274" s="516">
        <v>2026.5</v>
      </c>
      <c r="G3274" s="464">
        <v>200021602235.96704</v>
      </c>
      <c r="H3274" s="461">
        <v>34771594.144090988</v>
      </c>
      <c r="I3274" s="464">
        <v>800498822578.12329</v>
      </c>
      <c r="J3274" s="462">
        <v>0.282783488488909</v>
      </c>
      <c r="K3274" s="464">
        <v>17981171253.634418</v>
      </c>
      <c r="L3274" s="464">
        <v>11090283026.350323</v>
      </c>
      <c r="M3274" s="464">
        <v>98213311939.327591</v>
      </c>
      <c r="N3274" s="464">
        <v>30938266687.685799</v>
      </c>
      <c r="O3274" s="464">
        <v>22416.937771554069</v>
      </c>
      <c r="P3274" s="461">
        <v>197145.59426302521</v>
      </c>
      <c r="Q3274" s="461">
        <v>110025.09346235848</v>
      </c>
      <c r="R3274" s="464">
        <v>1304178590772.3486</v>
      </c>
      <c r="S3274" s="462">
        <v>0.46466314789792162</v>
      </c>
      <c r="T3274" s="462">
        <v>0.27713182666283598</v>
      </c>
      <c r="U3274" s="461">
        <v>16.257783662822696</v>
      </c>
      <c r="V3274" s="464">
        <v>6451220255070.626</v>
      </c>
      <c r="W3274" s="460">
        <v>2033.3977616461029</v>
      </c>
      <c r="X3274" s="463">
        <v>4.5278631450281569E-2</v>
      </c>
      <c r="Y3274" s="476">
        <v>2.0000000000000001E-4</v>
      </c>
    </row>
    <row r="3275" spans="1:25" x14ac:dyDescent="0.2">
      <c r="A3275" s="475">
        <f t="shared" si="51"/>
        <v>3271</v>
      </c>
      <c r="B3275" s="462">
        <v>0.59326435378315734</v>
      </c>
      <c r="C3275" s="461">
        <v>4205.5010318435579</v>
      </c>
      <c r="D3275" s="462">
        <v>1.1545880413371137</v>
      </c>
      <c r="E3275" s="462">
        <v>0.53271945962824829</v>
      </c>
      <c r="F3275" s="516">
        <v>2025.9</v>
      </c>
      <c r="G3275" s="464">
        <v>95339479490.360672</v>
      </c>
      <c r="H3275" s="461">
        <v>40969789.058872476</v>
      </c>
      <c r="I3275" s="464">
        <v>886246891117.46619</v>
      </c>
      <c r="J3275" s="462">
        <v>0.27814412653135157</v>
      </c>
      <c r="K3275" s="464">
        <v>39404391182.111053</v>
      </c>
      <c r="L3275" s="464">
        <v>48527496244.354355</v>
      </c>
      <c r="M3275" s="464">
        <v>48861468406.433334</v>
      </c>
      <c r="N3275" s="464">
        <v>68354236296.394867</v>
      </c>
      <c r="O3275" s="464">
        <v>20675.918585960371</v>
      </c>
      <c r="P3275" s="461">
        <v>418640.07436020498</v>
      </c>
      <c r="Q3275" s="461">
        <v>250142.92373682512</v>
      </c>
      <c r="R3275" s="464">
        <v>1294877928128.1548</v>
      </c>
      <c r="S3275" s="462">
        <v>0.40184029603153842</v>
      </c>
      <c r="T3275" s="462">
        <v>0.18760758952033718</v>
      </c>
      <c r="U3275" s="461">
        <v>15.115221606570312</v>
      </c>
      <c r="V3275" s="464">
        <v>4071016014721.2427</v>
      </c>
      <c r="W3275" s="460">
        <v>1285.9765788917186</v>
      </c>
      <c r="X3275" s="463">
        <v>4.6789040528241392E-2</v>
      </c>
      <c r="Y3275" s="476">
        <v>2.0000000000000001E-4</v>
      </c>
    </row>
    <row r="3276" spans="1:25" x14ac:dyDescent="0.2">
      <c r="A3276" s="475">
        <f t="shared" si="51"/>
        <v>3272</v>
      </c>
      <c r="B3276" s="462">
        <v>0.35105044293607135</v>
      </c>
      <c r="C3276" s="461">
        <v>2078.4458638209608</v>
      </c>
      <c r="D3276" s="462">
        <v>0.88171493002787638</v>
      </c>
      <c r="E3276" s="462">
        <v>0.57979977269309713</v>
      </c>
      <c r="F3276" s="516">
        <v>2023.75</v>
      </c>
      <c r="G3276" s="464">
        <v>444956607678.31158</v>
      </c>
      <c r="H3276" s="461">
        <v>25560033.649727166</v>
      </c>
      <c r="I3276" s="464">
        <v>579692373807.89844</v>
      </c>
      <c r="J3276" s="462">
        <v>0.35105044293607135</v>
      </c>
      <c r="K3276" s="464">
        <v>8542267448.0848379</v>
      </c>
      <c r="L3276" s="464">
        <v>0</v>
      </c>
      <c r="M3276" s="464">
        <v>486963642931.58582</v>
      </c>
      <c r="N3276" s="464">
        <v>43446132765.68708</v>
      </c>
      <c r="O3276" s="464">
        <v>19882.051582609187</v>
      </c>
      <c r="P3276" s="461">
        <v>349699.35688694357</v>
      </c>
      <c r="Q3276" s="461">
        <v>204191.11214265952</v>
      </c>
      <c r="R3276" s="464">
        <v>1588843559319.0564</v>
      </c>
      <c r="S3276" s="462">
        <v>0.61886138753629438</v>
      </c>
      <c r="T3276" s="462">
        <v>0.37904821657507887</v>
      </c>
      <c r="U3276" s="461">
        <v>17.411954855243273</v>
      </c>
      <c r="V3276" s="464">
        <v>11568805458809.186</v>
      </c>
      <c r="W3276" s="460">
        <v>3652.0336855134697</v>
      </c>
      <c r="X3276" s="463">
        <v>4.1746950097588824E-2</v>
      </c>
      <c r="Y3276" s="476">
        <v>2.0000000000000001E-4</v>
      </c>
    </row>
    <row r="3277" spans="1:25" x14ac:dyDescent="0.2">
      <c r="A3277" s="475">
        <f t="shared" si="51"/>
        <v>3273</v>
      </c>
      <c r="B3277" s="462">
        <v>0.41165492833639844</v>
      </c>
      <c r="C3277" s="461">
        <v>2618.8216154306974</v>
      </c>
      <c r="D3277" s="462">
        <v>0.7539726228709821</v>
      </c>
      <c r="E3277" s="462">
        <v>0.45280953943524654</v>
      </c>
      <c r="F3277" s="516">
        <v>2024.81</v>
      </c>
      <c r="G3277" s="464">
        <v>292560360533.27161</v>
      </c>
      <c r="H3277" s="461">
        <v>18282443.56336854</v>
      </c>
      <c r="I3277" s="464">
        <v>562724094365.46375</v>
      </c>
      <c r="J3277" s="462">
        <v>0.41165492833639838</v>
      </c>
      <c r="K3277" s="464">
        <v>10127680399.676807</v>
      </c>
      <c r="L3277" s="464">
        <v>0</v>
      </c>
      <c r="M3277" s="464">
        <v>219537791900.04794</v>
      </c>
      <c r="N3277" s="464">
        <v>26650364650.704941</v>
      </c>
      <c r="O3277" s="464">
        <v>35797.886397124828</v>
      </c>
      <c r="P3277" s="461">
        <v>220791.0735394544</v>
      </c>
      <c r="Q3277" s="461">
        <v>111023.60134729315</v>
      </c>
      <c r="R3277" s="464">
        <v>1128991340513.1667</v>
      </c>
      <c r="S3277" s="462">
        <v>0.59008081409267799</v>
      </c>
      <c r="T3277" s="462">
        <v>0.41409799651494944</v>
      </c>
      <c r="U3277" s="461">
        <v>16.721806603195365</v>
      </c>
      <c r="V3277" s="464">
        <v>8718834390401.165</v>
      </c>
      <c r="W3277" s="460">
        <v>2749.6855295601376</v>
      </c>
      <c r="X3277" s="463">
        <v>4.3081374351482161E-2</v>
      </c>
      <c r="Y3277" s="476">
        <v>2.0000000000000001E-4</v>
      </c>
    </row>
    <row r="3278" spans="1:25" x14ac:dyDescent="0.2">
      <c r="A3278" s="475">
        <f t="shared" si="51"/>
        <v>3274</v>
      </c>
      <c r="B3278" s="462">
        <v>0.47779718439006591</v>
      </c>
      <c r="C3278" s="461">
        <v>4006.7377005738426</v>
      </c>
      <c r="D3278" s="462">
        <v>0.22303103244665778</v>
      </c>
      <c r="E3278" s="462">
        <v>0.58198083671138334</v>
      </c>
      <c r="F3278" s="516">
        <v>2024.19</v>
      </c>
      <c r="G3278" s="464">
        <v>121998334605.15172</v>
      </c>
      <c r="H3278" s="461">
        <v>3747870.8672726154</v>
      </c>
      <c r="I3278" s="464">
        <v>157302406386.54742</v>
      </c>
      <c r="J3278" s="462">
        <v>0.47779718439006591</v>
      </c>
      <c r="K3278" s="464">
        <v>3304476459.1240764</v>
      </c>
      <c r="L3278" s="464">
        <v>0</v>
      </c>
      <c r="M3278" s="464">
        <v>135377217777.10545</v>
      </c>
      <c r="N3278" s="464">
        <v>150256465186.94147</v>
      </c>
      <c r="O3278" s="464">
        <v>31748.630543815449</v>
      </c>
      <c r="P3278" s="461">
        <v>967554.06664488185</v>
      </c>
      <c r="Q3278" s="461">
        <v>627401.7713670535</v>
      </c>
      <c r="R3278" s="464">
        <v>593297086661.35583</v>
      </c>
      <c r="S3278" s="462">
        <v>0.57289169918525162</v>
      </c>
      <c r="T3278" s="462">
        <v>0.35674766666065427</v>
      </c>
      <c r="U3278" s="461">
        <v>16.435087859025984</v>
      </c>
      <c r="V3278" s="464">
        <v>3882198588918.6675</v>
      </c>
      <c r="W3278" s="460">
        <v>1224.9412748088691</v>
      </c>
      <c r="X3278" s="463">
        <v>4.3593744059467032E-2</v>
      </c>
      <c r="Y3278" s="476">
        <v>2.0000000000000001E-4</v>
      </c>
    </row>
    <row r="3279" spans="1:25" x14ac:dyDescent="0.2">
      <c r="A3279" s="475">
        <f t="shared" si="51"/>
        <v>3275</v>
      </c>
      <c r="B3279" s="462">
        <v>0.56590050835355499</v>
      </c>
      <c r="C3279" s="461">
        <v>5470.8451857788004</v>
      </c>
      <c r="D3279" s="462">
        <v>0.76874695462625386</v>
      </c>
      <c r="E3279" s="462">
        <v>0.52450468658392535</v>
      </c>
      <c r="F3279" s="516">
        <v>2024.54</v>
      </c>
      <c r="G3279" s="464">
        <v>388512770816.72754</v>
      </c>
      <c r="H3279" s="461">
        <v>18865193.348443646</v>
      </c>
      <c r="I3279" s="464">
        <v>526150008272.20667</v>
      </c>
      <c r="J3279" s="462">
        <v>0.29707318981436481</v>
      </c>
      <c r="K3279" s="464">
        <v>61003399.628183618</v>
      </c>
      <c r="L3279" s="464">
        <v>0</v>
      </c>
      <c r="M3279" s="464">
        <v>199355128230.81833</v>
      </c>
      <c r="N3279" s="464">
        <v>23934380340.863239</v>
      </c>
      <c r="O3279" s="464">
        <v>29055.447775424836</v>
      </c>
      <c r="P3279" s="461">
        <v>174708.73217905377</v>
      </c>
      <c r="Q3279" s="461">
        <v>78171.114035854407</v>
      </c>
      <c r="R3279" s="464">
        <v>1035786355533.6075</v>
      </c>
      <c r="S3279" s="462">
        <v>0.53035131456226614</v>
      </c>
      <c r="T3279" s="462">
        <v>0.48434256288450084</v>
      </c>
      <c r="U3279" s="461">
        <v>17.646403809862054</v>
      </c>
      <c r="V3279" s="464">
        <v>9704366861359.9277</v>
      </c>
      <c r="W3279" s="460">
        <v>3063.1057974376236</v>
      </c>
      <c r="X3279" s="463">
        <v>4.1565996924576153E-2</v>
      </c>
      <c r="Y3279" s="476">
        <v>2.0000000000000001E-4</v>
      </c>
    </row>
    <row r="3280" spans="1:25" x14ac:dyDescent="0.2">
      <c r="A3280" s="475">
        <f t="shared" si="51"/>
        <v>3276</v>
      </c>
      <c r="B3280" s="462">
        <v>0.44091352848721793</v>
      </c>
      <c r="C3280" s="461">
        <v>3147.578843354363</v>
      </c>
      <c r="D3280" s="462">
        <v>1.0777531749878426</v>
      </c>
      <c r="E3280" s="462">
        <v>0.7</v>
      </c>
      <c r="F3280" s="516">
        <v>2023.75</v>
      </c>
      <c r="G3280" s="464">
        <v>412230391052.7337</v>
      </c>
      <c r="H3280" s="461">
        <v>36868831.311908409</v>
      </c>
      <c r="I3280" s="464">
        <v>652000659900.65576</v>
      </c>
      <c r="J3280" s="462">
        <v>-7.2869878957573242E-3</v>
      </c>
      <c r="K3280" s="464">
        <v>10647749398.975971</v>
      </c>
      <c r="L3280" s="464">
        <v>0</v>
      </c>
      <c r="M3280" s="464">
        <v>366644817176.69214</v>
      </c>
      <c r="N3280" s="464">
        <v>93582002983.745651</v>
      </c>
      <c r="O3280" s="464">
        <v>26476.698621053001</v>
      </c>
      <c r="P3280" s="461">
        <v>483688.63331047154</v>
      </c>
      <c r="Q3280" s="461">
        <v>302564.99365844677</v>
      </c>
      <c r="R3280" s="464">
        <v>1521414773165.4692</v>
      </c>
      <c r="S3280" s="462">
        <v>0.41764114063195829</v>
      </c>
      <c r="T3280" s="462">
        <v>0.23844038968967338</v>
      </c>
      <c r="U3280" s="461">
        <v>23.156448252277904</v>
      </c>
      <c r="V3280" s="464">
        <v>9024523608853.5293</v>
      </c>
      <c r="W3280" s="460">
        <v>2848.3661091251906</v>
      </c>
      <c r="X3280" s="463">
        <v>3.2119548536009436E-2</v>
      </c>
      <c r="Y3280" s="476">
        <v>2.0000000000000001E-4</v>
      </c>
    </row>
    <row r="3281" spans="1:25" x14ac:dyDescent="0.2">
      <c r="A3281" s="475">
        <f t="shared" si="51"/>
        <v>3277</v>
      </c>
      <c r="B3281" s="462">
        <v>0.41121479376881009</v>
      </c>
      <c r="C3281" s="461">
        <v>1500</v>
      </c>
      <c r="D3281" s="462">
        <v>0.81349283996229549</v>
      </c>
      <c r="E3281" s="462">
        <v>0.7</v>
      </c>
      <c r="F3281" s="516">
        <v>2025.11</v>
      </c>
      <c r="G3281" s="464">
        <v>132653910837.74617</v>
      </c>
      <c r="H3281" s="461">
        <v>22469412.888612844</v>
      </c>
      <c r="I3281" s="464">
        <v>588275707830.00049</v>
      </c>
      <c r="J3281" s="462">
        <v>0.36442405865042093</v>
      </c>
      <c r="K3281" s="464">
        <v>28029263052.678799</v>
      </c>
      <c r="L3281" s="464">
        <v>30134004555.664978</v>
      </c>
      <c r="M3281" s="464">
        <v>105402340650.46945</v>
      </c>
      <c r="N3281" s="464">
        <v>96917964796.774734</v>
      </c>
      <c r="O3281" s="464">
        <v>26126.696439521194</v>
      </c>
      <c r="P3281" s="461">
        <v>549490.57974546787</v>
      </c>
      <c r="Q3281" s="461">
        <v>362779.64765270392</v>
      </c>
      <c r="R3281" s="464">
        <v>1099805604757.9849</v>
      </c>
      <c r="S3281" s="462">
        <v>0.50714534799486388</v>
      </c>
      <c r="T3281" s="462">
        <v>0.2738286273395511</v>
      </c>
      <c r="U3281" s="461">
        <v>15.531199229846216</v>
      </c>
      <c r="V3281" s="464">
        <v>5218136736383.1191</v>
      </c>
      <c r="W3281" s="460">
        <v>1646.6223362228516</v>
      </c>
      <c r="X3281" s="463">
        <v>4.6307895909213172E-2</v>
      </c>
      <c r="Y3281" s="476">
        <v>2.0000000000000001E-4</v>
      </c>
    </row>
    <row r="3282" spans="1:25" x14ac:dyDescent="0.2">
      <c r="A3282" s="475">
        <f t="shared" si="51"/>
        <v>3278</v>
      </c>
      <c r="B3282" s="462">
        <v>0.50867578522241541</v>
      </c>
      <c r="C3282" s="461">
        <v>1500</v>
      </c>
      <c r="D3282" s="462">
        <v>0.3239172629719354</v>
      </c>
      <c r="E3282" s="462">
        <v>0.55761710637778095</v>
      </c>
      <c r="F3282" s="516">
        <v>2025.25</v>
      </c>
      <c r="G3282" s="464">
        <v>92661923993.627991</v>
      </c>
      <c r="H3282" s="461">
        <v>5346726.014469916</v>
      </c>
      <c r="I3282" s="464">
        <v>227108150501.76505</v>
      </c>
      <c r="J3282" s="462">
        <v>0.50867578522241541</v>
      </c>
      <c r="K3282" s="464">
        <v>23837909184.279125</v>
      </c>
      <c r="L3282" s="464">
        <v>39403735648.986382</v>
      </c>
      <c r="M3282" s="464">
        <v>92964330990.100464</v>
      </c>
      <c r="N3282" s="464">
        <v>126593176898.17387</v>
      </c>
      <c r="O3282" s="464">
        <v>21122.170843798398</v>
      </c>
      <c r="P3282" s="461">
        <v>889918.71543551271</v>
      </c>
      <c r="Q3282" s="461">
        <v>563338.03749306977</v>
      </c>
      <c r="R3282" s="464">
        <v>592540300735.04883</v>
      </c>
      <c r="S3282" s="462">
        <v>0.5466226162956842</v>
      </c>
      <c r="T3282" s="462">
        <v>0.36011009888667994</v>
      </c>
      <c r="U3282" s="461">
        <v>15.487458564313673</v>
      </c>
      <c r="V3282" s="464">
        <v>3839727669204.5513</v>
      </c>
      <c r="W3282" s="460">
        <v>1212.2902727257126</v>
      </c>
      <c r="X3282" s="463">
        <v>4.4508239880227153E-2</v>
      </c>
      <c r="Y3282" s="476">
        <v>2.0000000000000001E-4</v>
      </c>
    </row>
    <row r="3283" spans="1:25" x14ac:dyDescent="0.2">
      <c r="A3283" s="475">
        <f t="shared" si="51"/>
        <v>3279</v>
      </c>
      <c r="B3283" s="462">
        <v>0.56749759739351446</v>
      </c>
      <c r="C3283" s="461">
        <v>4699.7968679765254</v>
      </c>
      <c r="D3283" s="462">
        <v>0.53874137990073956</v>
      </c>
      <c r="E3283" s="462">
        <v>0.58617413961584763</v>
      </c>
      <c r="F3283" s="516">
        <v>2027.45</v>
      </c>
      <c r="G3283" s="464">
        <v>74640061251.111755</v>
      </c>
      <c r="H3283" s="461">
        <v>10649846.66873695</v>
      </c>
      <c r="I3283" s="464">
        <v>308124449784.63007</v>
      </c>
      <c r="J3283" s="462">
        <v>0.3114426864669545</v>
      </c>
      <c r="K3283" s="464">
        <v>27564823163.602657</v>
      </c>
      <c r="L3283" s="464">
        <v>85494129525.353149</v>
      </c>
      <c r="M3283" s="464">
        <v>0</v>
      </c>
      <c r="N3283" s="464">
        <v>73947303685.302429</v>
      </c>
      <c r="O3283" s="464">
        <v>21777.223488711745</v>
      </c>
      <c r="P3283" s="461">
        <v>411807.37887245236</v>
      </c>
      <c r="Q3283" s="461">
        <v>261812.01827009342</v>
      </c>
      <c r="R3283" s="464">
        <v>522270321072.75433</v>
      </c>
      <c r="S3283" s="462">
        <v>0.4296943880802741</v>
      </c>
      <c r="T3283" s="462">
        <v>0.31997632514655949</v>
      </c>
      <c r="U3283" s="461">
        <v>15.37147053876935</v>
      </c>
      <c r="V3283" s="464">
        <v>2954373795911.8809</v>
      </c>
      <c r="W3283" s="460">
        <v>933.04234162227749</v>
      </c>
      <c r="X3283" s="463">
        <v>4.5391529497260413E-2</v>
      </c>
      <c r="Y3283" s="476">
        <v>2.0000000000000001E-4</v>
      </c>
    </row>
    <row r="3284" spans="1:25" x14ac:dyDescent="0.2">
      <c r="A3284" s="475">
        <f t="shared" si="51"/>
        <v>3280</v>
      </c>
      <c r="B3284" s="462">
        <v>0.36274869350688388</v>
      </c>
      <c r="C3284" s="461">
        <v>2880.36943429639</v>
      </c>
      <c r="D3284" s="462">
        <v>0.57673410950549497</v>
      </c>
      <c r="E3284" s="462">
        <v>0.37237674530715936</v>
      </c>
      <c r="F3284" s="516">
        <v>2023.93</v>
      </c>
      <c r="G3284" s="464">
        <v>446386660273.18127</v>
      </c>
      <c r="H3284" s="461">
        <v>12505409.875954425</v>
      </c>
      <c r="I3284" s="464">
        <v>380601983606.57831</v>
      </c>
      <c r="J3284" s="462">
        <v>0.36274869350688388</v>
      </c>
      <c r="K3284" s="464">
        <v>11950982441.318707</v>
      </c>
      <c r="L3284" s="464">
        <v>0</v>
      </c>
      <c r="M3284" s="464">
        <v>333388752089.80908</v>
      </c>
      <c r="N3284" s="464">
        <v>71982167181.19783</v>
      </c>
      <c r="O3284" s="464">
        <v>32699.816745609118</v>
      </c>
      <c r="P3284" s="461">
        <v>420165.66360627196</v>
      </c>
      <c r="Q3284" s="461">
        <v>267268.8773726658</v>
      </c>
      <c r="R3284" s="464">
        <v>1120601682529.8018</v>
      </c>
      <c r="S3284" s="462">
        <v>0.61193888171252275</v>
      </c>
      <c r="T3284" s="462">
        <v>0.48793597170422698</v>
      </c>
      <c r="U3284" s="461">
        <v>17.861421412514655</v>
      </c>
      <c r="V3284" s="464">
        <v>10737870604734.189</v>
      </c>
      <c r="W3284" s="460">
        <v>3385.1304393622336</v>
      </c>
      <c r="X3284" s="463">
        <v>4.0807689073018252E-2</v>
      </c>
      <c r="Y3284" s="476">
        <v>2.0000000000000001E-4</v>
      </c>
    </row>
    <row r="3285" spans="1:25" x14ac:dyDescent="0.2">
      <c r="A3285" s="475">
        <f t="shared" si="51"/>
        <v>3281</v>
      </c>
      <c r="B3285" s="462">
        <v>0.56680327015993381</v>
      </c>
      <c r="C3285" s="461">
        <v>3108.5140285108528</v>
      </c>
      <c r="D3285" s="462">
        <v>0.78660849002920419</v>
      </c>
      <c r="E3285" s="462">
        <v>0.3559572114689914</v>
      </c>
      <c r="F3285" s="516">
        <v>2025.31</v>
      </c>
      <c r="G3285" s="464">
        <v>258215131884.44675</v>
      </c>
      <c r="H3285" s="461">
        <v>20297320.999783754</v>
      </c>
      <c r="I3285" s="464">
        <v>544367086636.70294</v>
      </c>
      <c r="J3285" s="462">
        <v>0.34018017648399701</v>
      </c>
      <c r="K3285" s="464">
        <v>29369224008.360474</v>
      </c>
      <c r="L3285" s="464">
        <v>43502840962.417427</v>
      </c>
      <c r="M3285" s="464">
        <v>137044128085.57518</v>
      </c>
      <c r="N3285" s="464">
        <v>49791047236.410423</v>
      </c>
      <c r="O3285" s="464">
        <v>34126.860060565908</v>
      </c>
      <c r="P3285" s="461">
        <v>313514.53955312312</v>
      </c>
      <c r="Q3285" s="461">
        <v>178986.77581782115</v>
      </c>
      <c r="R3285" s="464">
        <v>1069512081490.8163</v>
      </c>
      <c r="S3285" s="462">
        <v>0.5260253337844023</v>
      </c>
      <c r="T3285" s="462">
        <v>0.36835518009288887</v>
      </c>
      <c r="U3285" s="461">
        <v>16.864871100230577</v>
      </c>
      <c r="V3285" s="464">
        <v>7424179208048.1992</v>
      </c>
      <c r="W3285" s="460">
        <v>2340.9666131139052</v>
      </c>
      <c r="X3285" s="463">
        <v>4.2721528062615609E-2</v>
      </c>
      <c r="Y3285" s="476">
        <v>2.0000000000000001E-4</v>
      </c>
    </row>
    <row r="3286" spans="1:25" x14ac:dyDescent="0.2">
      <c r="A3286" s="475">
        <f t="shared" si="51"/>
        <v>3282</v>
      </c>
      <c r="B3286" s="462">
        <v>0.38955385934650599</v>
      </c>
      <c r="C3286" s="461">
        <v>2886.5168490622555</v>
      </c>
      <c r="D3286" s="462">
        <v>1.0705594749714133</v>
      </c>
      <c r="E3286" s="462">
        <v>0.64637181881615058</v>
      </c>
      <c r="F3286" s="516">
        <v>2026.1</v>
      </c>
      <c r="G3286" s="464">
        <v>213560284496.39383</v>
      </c>
      <c r="H3286" s="461">
        <v>35964840.97693675</v>
      </c>
      <c r="I3286" s="464">
        <v>756724717016.96729</v>
      </c>
      <c r="J3286" s="462">
        <v>0.22643181378642785</v>
      </c>
      <c r="K3286" s="464">
        <v>31518186298.875919</v>
      </c>
      <c r="L3286" s="464">
        <v>84579301124.505417</v>
      </c>
      <c r="M3286" s="464">
        <v>78774414052.811783</v>
      </c>
      <c r="N3286" s="464">
        <v>29704808179.165207</v>
      </c>
      <c r="O3286" s="464">
        <v>24814.869679674895</v>
      </c>
      <c r="P3286" s="461">
        <v>219428.31821440521</v>
      </c>
      <c r="Q3286" s="461">
        <v>105604.30168937097</v>
      </c>
      <c r="R3286" s="464">
        <v>1187882615805.6418</v>
      </c>
      <c r="S3286" s="462">
        <v>0.40839926984820935</v>
      </c>
      <c r="T3286" s="462">
        <v>0.2847046793828672</v>
      </c>
      <c r="U3286" s="461">
        <v>16.690112075936462</v>
      </c>
      <c r="V3286" s="464">
        <v>6255065575894.6143</v>
      </c>
      <c r="W3286" s="460">
        <v>1972.898732402849</v>
      </c>
      <c r="X3286" s="463">
        <v>4.3620390092380439E-2</v>
      </c>
      <c r="Y3286" s="476">
        <v>2.0000000000000001E-4</v>
      </c>
    </row>
    <row r="3287" spans="1:25" x14ac:dyDescent="0.2">
      <c r="A3287" s="475">
        <f t="shared" si="51"/>
        <v>3283</v>
      </c>
      <c r="B3287" s="462">
        <v>0.49575620950232951</v>
      </c>
      <c r="C3287" s="461">
        <v>7345.2580809022693</v>
      </c>
      <c r="D3287" s="462">
        <v>0.4456752509504171</v>
      </c>
      <c r="E3287" s="462">
        <v>0.7</v>
      </c>
      <c r="F3287" s="516">
        <v>2024.43</v>
      </c>
      <c r="G3287" s="464">
        <v>303005811372.16241</v>
      </c>
      <c r="H3287" s="461">
        <v>8247810.8619954353</v>
      </c>
      <c r="I3287" s="464">
        <v>293273575789.77228</v>
      </c>
      <c r="J3287" s="462">
        <v>0.45824921913943129</v>
      </c>
      <c r="K3287" s="464">
        <v>4989660414.3497791</v>
      </c>
      <c r="L3287" s="464">
        <v>0</v>
      </c>
      <c r="M3287" s="464">
        <v>182327891527.25732</v>
      </c>
      <c r="N3287" s="464">
        <v>74104157900.12793</v>
      </c>
      <c r="O3287" s="464">
        <v>20053.010182893919</v>
      </c>
      <c r="P3287" s="461">
        <v>448883.77818892093</v>
      </c>
      <c r="Q3287" s="461">
        <v>294359.67790430202</v>
      </c>
      <c r="R3287" s="464">
        <v>843158859380.41833</v>
      </c>
      <c r="S3287" s="462">
        <v>0.62952057094926817</v>
      </c>
      <c r="T3287" s="462">
        <v>0.50079059111643964</v>
      </c>
      <c r="U3287" s="461">
        <v>17.284542077361465</v>
      </c>
      <c r="V3287" s="464">
        <v>7976109205900.9834</v>
      </c>
      <c r="W3287" s="460">
        <v>2518.4647069372518</v>
      </c>
      <c r="X3287" s="463">
        <v>4.2454273552136511E-2</v>
      </c>
      <c r="Y3287" s="476">
        <v>2.0000000000000001E-4</v>
      </c>
    </row>
    <row r="3288" spans="1:25" x14ac:dyDescent="0.2">
      <c r="A3288" s="475">
        <f t="shared" si="51"/>
        <v>3284</v>
      </c>
      <c r="B3288" s="462">
        <v>0.52185222804997933</v>
      </c>
      <c r="C3288" s="461">
        <v>1500</v>
      </c>
      <c r="D3288" s="462">
        <v>0.61470818458022536</v>
      </c>
      <c r="E3288" s="462">
        <v>0.53796604591822539</v>
      </c>
      <c r="F3288" s="516">
        <v>2024.63</v>
      </c>
      <c r="G3288" s="464">
        <v>210443428336.4375</v>
      </c>
      <c r="H3288" s="461">
        <v>14297975.424485888</v>
      </c>
      <c r="I3288" s="464">
        <v>468011559630.69489</v>
      </c>
      <c r="J3288" s="462">
        <v>0.42287657896915587</v>
      </c>
      <c r="K3288" s="464">
        <v>15251267597.415783</v>
      </c>
      <c r="L3288" s="464">
        <v>12721856905.776384</v>
      </c>
      <c r="M3288" s="464">
        <v>215225583709.95459</v>
      </c>
      <c r="N3288" s="464">
        <v>34100333872.150703</v>
      </c>
      <c r="O3288" s="464">
        <v>34223.781615214066</v>
      </c>
      <c r="P3288" s="461">
        <v>228343.1828068344</v>
      </c>
      <c r="Q3288" s="461">
        <v>119201.66409548259</v>
      </c>
      <c r="R3288" s="464">
        <v>998432952440.15491</v>
      </c>
      <c r="S3288" s="462">
        <v>0.59963640790908435</v>
      </c>
      <c r="T3288" s="462">
        <v>0.37967525842015482</v>
      </c>
      <c r="U3288" s="461">
        <v>16.264230764760946</v>
      </c>
      <c r="V3288" s="464">
        <v>6984196766483.4043</v>
      </c>
      <c r="W3288" s="460">
        <v>2204.5746850595719</v>
      </c>
      <c r="X3288" s="463">
        <v>4.348396449788073E-2</v>
      </c>
      <c r="Y3288" s="476">
        <v>2.0000000000000001E-4</v>
      </c>
    </row>
    <row r="3289" spans="1:25" x14ac:dyDescent="0.2">
      <c r="A3289" s="475">
        <f t="shared" si="51"/>
        <v>3285</v>
      </c>
      <c r="B3289" s="462">
        <v>0.67293415361938957</v>
      </c>
      <c r="C3289" s="461">
        <v>6023.4715696912199</v>
      </c>
      <c r="D3289" s="462">
        <v>0.40747996065537168</v>
      </c>
      <c r="E3289" s="462">
        <v>0.7</v>
      </c>
      <c r="F3289" s="516">
        <v>2024.4</v>
      </c>
      <c r="G3289" s="464">
        <v>229398772027.05634</v>
      </c>
      <c r="H3289" s="461">
        <v>7281329.8911053436</v>
      </c>
      <c r="I3289" s="464">
        <v>224464010194.47495</v>
      </c>
      <c r="J3289" s="462">
        <v>0.38675208040843911</v>
      </c>
      <c r="K3289" s="464">
        <v>3108790182.9831057</v>
      </c>
      <c r="L3289" s="464">
        <v>0</v>
      </c>
      <c r="M3289" s="464">
        <v>223687169883.65039</v>
      </c>
      <c r="N3289" s="464">
        <v>72820974522.145432</v>
      </c>
      <c r="O3289" s="464">
        <v>31861.235036111484</v>
      </c>
      <c r="P3289" s="461">
        <v>483069.09498865728</v>
      </c>
      <c r="Q3289" s="461">
        <v>306502.01483473519</v>
      </c>
      <c r="R3289" s="464">
        <v>829831375621.50867</v>
      </c>
      <c r="S3289" s="462">
        <v>0.63651590187855389</v>
      </c>
      <c r="T3289" s="462">
        <v>0.38647271111050652</v>
      </c>
      <c r="U3289" s="461">
        <v>17.277644081164304</v>
      </c>
      <c r="V3289" s="464">
        <v>6177715324968.3457</v>
      </c>
      <c r="W3289" s="460">
        <v>1948.530218978392</v>
      </c>
      <c r="X3289" s="463">
        <v>4.1615676321308123E-2</v>
      </c>
      <c r="Y3289" s="476">
        <v>2.0000000000000001E-4</v>
      </c>
    </row>
    <row r="3290" spans="1:25" x14ac:dyDescent="0.2">
      <c r="A3290" s="475">
        <f t="shared" si="51"/>
        <v>3286</v>
      </c>
      <c r="B3290" s="462">
        <v>0.56268781284676517</v>
      </c>
      <c r="C3290" s="461">
        <v>7266.3425240602628</v>
      </c>
      <c r="D3290" s="462">
        <v>1.1433523152628429</v>
      </c>
      <c r="E3290" s="462">
        <v>0.5800484761389465</v>
      </c>
      <c r="F3290" s="516">
        <v>2026.36</v>
      </c>
      <c r="G3290" s="464">
        <v>95570166216.228638</v>
      </c>
      <c r="H3290" s="461">
        <v>19675646.281747252</v>
      </c>
      <c r="I3290" s="464">
        <v>462758152179.13806</v>
      </c>
      <c r="J3290" s="462">
        <v>0.34634151249732714</v>
      </c>
      <c r="K3290" s="464">
        <v>24126701047.047901</v>
      </c>
      <c r="L3290" s="464">
        <v>11541759392.828674</v>
      </c>
      <c r="M3290" s="464">
        <v>57269458069.212982</v>
      </c>
      <c r="N3290" s="464">
        <v>1498491566.5756967</v>
      </c>
      <c r="O3290" s="464">
        <v>32555.86582481446</v>
      </c>
      <c r="P3290" s="461">
        <v>47911</v>
      </c>
      <c r="Q3290" s="461">
        <v>6541</v>
      </c>
      <c r="R3290" s="464">
        <v>713277477738.93164</v>
      </c>
      <c r="S3290" s="462">
        <v>0.49390775207030957</v>
      </c>
      <c r="T3290" s="462">
        <v>0.3054339558657187</v>
      </c>
      <c r="U3290" s="461">
        <v>15.470963132002735</v>
      </c>
      <c r="V3290" s="464">
        <v>3711499950800.9312</v>
      </c>
      <c r="W3290" s="460">
        <v>1170.9949366235132</v>
      </c>
      <c r="X3290" s="463">
        <v>4.7844579183097868E-2</v>
      </c>
      <c r="Y3290" s="476">
        <v>2.0000000000000001E-4</v>
      </c>
    </row>
    <row r="3291" spans="1:25" x14ac:dyDescent="0.2">
      <c r="A3291" s="475">
        <f t="shared" si="51"/>
        <v>3287</v>
      </c>
      <c r="B3291" s="462">
        <v>0.47282079581406217</v>
      </c>
      <c r="C3291" s="461">
        <v>8005.7193929912173</v>
      </c>
      <c r="D3291" s="462">
        <v>0.52177867385647214</v>
      </c>
      <c r="E3291" s="462">
        <v>0.33238800420471881</v>
      </c>
      <c r="F3291" s="516">
        <v>2023.75</v>
      </c>
      <c r="G3291" s="464">
        <v>116704495181.43669</v>
      </c>
      <c r="H3291" s="461">
        <v>10122909.56448425</v>
      </c>
      <c r="I3291" s="464">
        <v>363247799694.25916</v>
      </c>
      <c r="J3291" s="462">
        <v>0.47282079581406222</v>
      </c>
      <c r="K3291" s="464">
        <v>5316147952.0167217</v>
      </c>
      <c r="L3291" s="464">
        <v>895237439.47146785</v>
      </c>
      <c r="M3291" s="464">
        <v>144617524564.02585</v>
      </c>
      <c r="N3291" s="464">
        <v>23961401802.458405</v>
      </c>
      <c r="O3291" s="464">
        <v>21810.348837943646</v>
      </c>
      <c r="P3291" s="461">
        <v>195418.32246841348</v>
      </c>
      <c r="Q3291" s="461">
        <v>97031.205288197147</v>
      </c>
      <c r="R3291" s="464">
        <v>660521850069.35046</v>
      </c>
      <c r="S3291" s="462">
        <v>0.59712579272171917</v>
      </c>
      <c r="T3291" s="462">
        <v>0.39309205624684274</v>
      </c>
      <c r="U3291" s="461">
        <v>15.661878141478265</v>
      </c>
      <c r="V3291" s="464">
        <v>4615132090962.6143</v>
      </c>
      <c r="W3291" s="460">
        <v>1456.2674397705607</v>
      </c>
      <c r="X3291" s="463">
        <v>4.5326001471282386E-2</v>
      </c>
      <c r="Y3291" s="476">
        <v>2.0000000000000001E-4</v>
      </c>
    </row>
    <row r="3292" spans="1:25" x14ac:dyDescent="0.2">
      <c r="A3292" s="475">
        <f t="shared" si="51"/>
        <v>3288</v>
      </c>
      <c r="B3292" s="462">
        <v>0.57854896923630028</v>
      </c>
      <c r="C3292" s="461">
        <v>5016.2414341230397</v>
      </c>
      <c r="D3292" s="462">
        <v>0.50067645686483375</v>
      </c>
      <c r="E3292" s="462">
        <v>0.3795218896401395</v>
      </c>
      <c r="F3292" s="516">
        <v>2024.66</v>
      </c>
      <c r="G3292" s="464">
        <v>227672494162.30914</v>
      </c>
      <c r="H3292" s="461">
        <v>9549087.9003139157</v>
      </c>
      <c r="I3292" s="464">
        <v>319741562314.03168</v>
      </c>
      <c r="J3292" s="462">
        <v>0.33085924880318474</v>
      </c>
      <c r="K3292" s="464">
        <v>10441379511.574137</v>
      </c>
      <c r="L3292" s="464">
        <v>0</v>
      </c>
      <c r="M3292" s="464">
        <v>179963113099.90274</v>
      </c>
      <c r="N3292" s="464">
        <v>33210928081.740242</v>
      </c>
      <c r="O3292" s="464">
        <v>22708.905445030588</v>
      </c>
      <c r="P3292" s="461">
        <v>201375.94131349336</v>
      </c>
      <c r="Q3292" s="461">
        <v>101746.01839318933</v>
      </c>
      <c r="R3292" s="464">
        <v>795305725766.90833</v>
      </c>
      <c r="S3292" s="462">
        <v>0.58213648200191248</v>
      </c>
      <c r="T3292" s="462">
        <v>0.38731039389975225</v>
      </c>
      <c r="U3292" s="461">
        <v>17.394340682210984</v>
      </c>
      <c r="V3292" s="464">
        <v>5919672328100.041</v>
      </c>
      <c r="W3292" s="460">
        <v>1868.0716423441352</v>
      </c>
      <c r="X3292" s="463">
        <v>4.1872069509656822E-2</v>
      </c>
      <c r="Y3292" s="476">
        <v>2.0000000000000001E-4</v>
      </c>
    </row>
    <row r="3293" spans="1:25" x14ac:dyDescent="0.2">
      <c r="A3293" s="475">
        <f t="shared" si="51"/>
        <v>3289</v>
      </c>
      <c r="B3293" s="462">
        <v>0.49884987336845638</v>
      </c>
      <c r="C3293" s="461">
        <v>6149.7308506529725</v>
      </c>
      <c r="D3293" s="462">
        <v>0.95234650583543667</v>
      </c>
      <c r="E3293" s="462">
        <v>0.4756335346532638</v>
      </c>
      <c r="F3293" s="516">
        <v>2024.55</v>
      </c>
      <c r="G3293" s="464">
        <v>375737228412.01648</v>
      </c>
      <c r="H3293" s="461">
        <v>26219334.534632653</v>
      </c>
      <c r="I3293" s="464">
        <v>596217833678.16577</v>
      </c>
      <c r="J3293" s="462">
        <v>0.28335777953674146</v>
      </c>
      <c r="K3293" s="464">
        <v>21062705207.491383</v>
      </c>
      <c r="L3293" s="464">
        <v>0</v>
      </c>
      <c r="M3293" s="464">
        <v>300383471867.1601</v>
      </c>
      <c r="N3293" s="464">
        <v>40735766538.447311</v>
      </c>
      <c r="O3293" s="464">
        <v>19861.784905957316</v>
      </c>
      <c r="P3293" s="461">
        <v>248419.79828038308</v>
      </c>
      <c r="Q3293" s="461">
        <v>156436.15655970084</v>
      </c>
      <c r="R3293" s="464">
        <v>1456302717086.2903</v>
      </c>
      <c r="S3293" s="462">
        <v>0.56732697990259839</v>
      </c>
      <c r="T3293" s="462">
        <v>0.34606876044813484</v>
      </c>
      <c r="U3293" s="461">
        <v>17.423238635625651</v>
      </c>
      <c r="V3293" s="464">
        <v>9469865415660.7871</v>
      </c>
      <c r="W3293" s="460">
        <v>2987.8693265118263</v>
      </c>
      <c r="X3293" s="463">
        <v>4.2966648437156189E-2</v>
      </c>
      <c r="Y3293" s="476">
        <v>2.0000000000000001E-4</v>
      </c>
    </row>
    <row r="3294" spans="1:25" x14ac:dyDescent="0.2">
      <c r="A3294" s="475">
        <f t="shared" si="51"/>
        <v>3290</v>
      </c>
      <c r="B3294" s="462">
        <v>0.50604879644518375</v>
      </c>
      <c r="C3294" s="461">
        <v>5901.5374914645308</v>
      </c>
      <c r="D3294" s="462">
        <v>0.66056143857783933</v>
      </c>
      <c r="E3294" s="462">
        <v>0.60218675400225985</v>
      </c>
      <c r="F3294" s="516">
        <v>2023.75</v>
      </c>
      <c r="G3294" s="464">
        <v>419242392899.75098</v>
      </c>
      <c r="H3294" s="461">
        <v>14639086.311287412</v>
      </c>
      <c r="I3294" s="464">
        <v>412550287889.97681</v>
      </c>
      <c r="J3294" s="462">
        <v>0.32715378070846546</v>
      </c>
      <c r="K3294" s="464">
        <v>10282895185.355646</v>
      </c>
      <c r="L3294" s="464">
        <v>0</v>
      </c>
      <c r="M3294" s="464">
        <v>390317082388.15173</v>
      </c>
      <c r="N3294" s="464">
        <v>45800631394.652229</v>
      </c>
      <c r="O3294" s="464">
        <v>37980.366678711944</v>
      </c>
      <c r="P3294" s="461">
        <v>289251.42142848368</v>
      </c>
      <c r="Q3294" s="461">
        <v>163579.72282521467</v>
      </c>
      <c r="R3294" s="464">
        <v>1199258337041.218</v>
      </c>
      <c r="S3294" s="462">
        <v>0.61364203545762264</v>
      </c>
      <c r="T3294" s="462">
        <v>0.42702681708406737</v>
      </c>
      <c r="U3294" s="461">
        <v>17.872752082197</v>
      </c>
      <c r="V3294" s="464">
        <v>9953787825529.3203</v>
      </c>
      <c r="W3294" s="460">
        <v>3140.5094330240622</v>
      </c>
      <c r="X3294" s="463">
        <v>4.1101954087447094E-2</v>
      </c>
      <c r="Y3294" s="476">
        <v>2.0000000000000001E-4</v>
      </c>
    </row>
    <row r="3295" spans="1:25" x14ac:dyDescent="0.2">
      <c r="A3295" s="475">
        <f t="shared" si="51"/>
        <v>3291</v>
      </c>
      <c r="B3295" s="462">
        <v>0.50131007053185905</v>
      </c>
      <c r="C3295" s="461">
        <v>5214.1052166408108</v>
      </c>
      <c r="D3295" s="462">
        <v>0.70257513411398642</v>
      </c>
      <c r="E3295" s="462">
        <v>0.67780272010713694</v>
      </c>
      <c r="F3295" s="516">
        <v>2024.64</v>
      </c>
      <c r="G3295" s="464">
        <v>282549473683.6972</v>
      </c>
      <c r="H3295" s="461">
        <v>15188489.041263932</v>
      </c>
      <c r="I3295" s="464">
        <v>378121892332.7561</v>
      </c>
      <c r="J3295" s="462">
        <v>0.2648912670769803</v>
      </c>
      <c r="K3295" s="464">
        <v>6080631790.4182892</v>
      </c>
      <c r="L3295" s="464">
        <v>0</v>
      </c>
      <c r="M3295" s="464">
        <v>178463811109.55713</v>
      </c>
      <c r="N3295" s="464">
        <v>119912206853.38258</v>
      </c>
      <c r="O3295" s="464">
        <v>29762.0986168278</v>
      </c>
      <c r="P3295" s="461">
        <v>649640.0443283231</v>
      </c>
      <c r="Q3295" s="461">
        <v>447877.12149356288</v>
      </c>
      <c r="R3295" s="464">
        <v>944569904986.52307</v>
      </c>
      <c r="S3295" s="462">
        <v>0.51202391324250229</v>
      </c>
      <c r="T3295" s="462">
        <v>0.39672041831249266</v>
      </c>
      <c r="U3295" s="461">
        <v>17.504198635841156</v>
      </c>
      <c r="V3295" s="464">
        <v>7165177396586.709</v>
      </c>
      <c r="W3295" s="460">
        <v>2259.4656873050908</v>
      </c>
      <c r="X3295" s="463">
        <v>4.2123789333995333E-2</v>
      </c>
      <c r="Y3295" s="476">
        <v>2.0000000000000001E-4</v>
      </c>
    </row>
    <row r="3296" spans="1:25" x14ac:dyDescent="0.2">
      <c r="A3296" s="475">
        <f t="shared" si="51"/>
        <v>3292</v>
      </c>
      <c r="B3296" s="462">
        <v>0.52071012464101107</v>
      </c>
      <c r="C3296" s="461">
        <v>2356.8759417019846</v>
      </c>
      <c r="D3296" s="462">
        <v>0.90036457571420381</v>
      </c>
      <c r="E3296" s="462">
        <v>0.48277912712145071</v>
      </c>
      <c r="F3296" s="516">
        <v>2024.88</v>
      </c>
      <c r="G3296" s="464">
        <v>256820093408.50662</v>
      </c>
      <c r="H3296" s="461">
        <v>26083776.404411122</v>
      </c>
      <c r="I3296" s="464">
        <v>580732164721.24365</v>
      </c>
      <c r="J3296" s="462">
        <v>0.24786962149208192</v>
      </c>
      <c r="K3296" s="464">
        <v>14423081399.424107</v>
      </c>
      <c r="L3296" s="464">
        <v>0</v>
      </c>
      <c r="M3296" s="464">
        <v>247532998543.802</v>
      </c>
      <c r="N3296" s="464">
        <v>60586368375.953598</v>
      </c>
      <c r="O3296" s="464">
        <v>20992.114198907038</v>
      </c>
      <c r="P3296" s="461">
        <v>371467.82340068533</v>
      </c>
      <c r="Q3296" s="461">
        <v>220365.86647967505</v>
      </c>
      <c r="R3296" s="464">
        <v>1292379752044.2024</v>
      </c>
      <c r="S3296" s="462">
        <v>0.52146434638555939</v>
      </c>
      <c r="T3296" s="462">
        <v>0.27538211757791276</v>
      </c>
      <c r="U3296" s="461">
        <v>17.273718418348285</v>
      </c>
      <c r="V3296" s="464">
        <v>6756124980023.6582</v>
      </c>
      <c r="W3296" s="460">
        <v>2131.7325317949653</v>
      </c>
      <c r="X3296" s="463">
        <v>4.2223184782769284E-2</v>
      </c>
      <c r="Y3296" s="476">
        <v>2.0000000000000001E-4</v>
      </c>
    </row>
    <row r="3297" spans="1:25" x14ac:dyDescent="0.2">
      <c r="A3297" s="475">
        <f t="shared" si="51"/>
        <v>3293</v>
      </c>
      <c r="B3297" s="462">
        <v>0.61386440220234328</v>
      </c>
      <c r="C3297" s="461">
        <v>4480.5313103236713</v>
      </c>
      <c r="D3297" s="462">
        <v>0.60561919492493854</v>
      </c>
      <c r="E3297" s="462">
        <v>0.38814044388018876</v>
      </c>
      <c r="F3297" s="516">
        <v>2024.57</v>
      </c>
      <c r="G3297" s="464">
        <v>308576806400.36053</v>
      </c>
      <c r="H3297" s="461">
        <v>12544464.094351916</v>
      </c>
      <c r="I3297" s="464">
        <v>384203638546.15521</v>
      </c>
      <c r="J3297" s="462">
        <v>0.35344322124589889</v>
      </c>
      <c r="K3297" s="464">
        <v>15202362611.314478</v>
      </c>
      <c r="L3297" s="464">
        <v>0</v>
      </c>
      <c r="M3297" s="464">
        <v>186001965600.18484</v>
      </c>
      <c r="N3297" s="464">
        <v>33684607426.931293</v>
      </c>
      <c r="O3297" s="464">
        <v>23433.315240462052</v>
      </c>
      <c r="P3297" s="461">
        <v>224165.74453132763</v>
      </c>
      <c r="Q3297" s="461">
        <v>116321.92611981633</v>
      </c>
      <c r="R3297" s="464">
        <v>918757755216.84924</v>
      </c>
      <c r="S3297" s="462">
        <v>0.59005336593385749</v>
      </c>
      <c r="T3297" s="462">
        <v>0.45456585519546527</v>
      </c>
      <c r="U3297" s="461">
        <v>17.372449932466044</v>
      </c>
      <c r="V3297" s="464">
        <v>7982162392172.9219</v>
      </c>
      <c r="W3297" s="460">
        <v>2519.78953419851</v>
      </c>
      <c r="X3297" s="463">
        <v>4.2026557835742599E-2</v>
      </c>
      <c r="Y3297" s="476">
        <v>2.0000000000000001E-4</v>
      </c>
    </row>
    <row r="3298" spans="1:25" x14ac:dyDescent="0.2">
      <c r="A3298" s="475">
        <f t="shared" si="51"/>
        <v>3294</v>
      </c>
      <c r="B3298" s="462">
        <v>0.36670040452072572</v>
      </c>
      <c r="C3298" s="461">
        <v>7111.2704709092714</v>
      </c>
      <c r="D3298" s="462">
        <v>1.2597389334766897</v>
      </c>
      <c r="E3298" s="462">
        <v>0.553481374513767</v>
      </c>
      <c r="F3298" s="516">
        <v>2024.84</v>
      </c>
      <c r="G3298" s="464">
        <v>599464180027.2959</v>
      </c>
      <c r="H3298" s="461">
        <v>49940420.937713236</v>
      </c>
      <c r="I3298" s="464">
        <v>1045723432107.3268</v>
      </c>
      <c r="J3298" s="462">
        <v>0.33655304559147647</v>
      </c>
      <c r="K3298" s="464">
        <v>20833152802.067642</v>
      </c>
      <c r="L3298" s="464">
        <v>0</v>
      </c>
      <c r="M3298" s="464">
        <v>304266479685.94086</v>
      </c>
      <c r="N3298" s="464">
        <v>84383953976.103439</v>
      </c>
      <c r="O3298" s="464">
        <v>24796.71451388788</v>
      </c>
      <c r="P3298" s="461">
        <v>537804.59383847949</v>
      </c>
      <c r="Q3298" s="461">
        <v>339756.16849286587</v>
      </c>
      <c r="R3298" s="464">
        <v>1995032163602.6292</v>
      </c>
      <c r="S3298" s="462">
        <v>0.52945009328417281</v>
      </c>
      <c r="T3298" s="462">
        <v>0.46399182700468483</v>
      </c>
      <c r="U3298" s="461">
        <v>16.852327659115971</v>
      </c>
      <c r="V3298" s="464">
        <v>16819770796263.604</v>
      </c>
      <c r="W3298" s="460">
        <v>5309.260375773034</v>
      </c>
      <c r="X3298" s="463">
        <v>4.4139234600701446E-2</v>
      </c>
      <c r="Y3298" s="476">
        <v>2.0000000000000001E-4</v>
      </c>
    </row>
    <row r="3299" spans="1:25" x14ac:dyDescent="0.2">
      <c r="A3299" s="475">
        <f t="shared" si="51"/>
        <v>3295</v>
      </c>
      <c r="B3299" s="462">
        <v>0.48858772424422775</v>
      </c>
      <c r="C3299" s="461">
        <v>3424.6080102435799</v>
      </c>
      <c r="D3299" s="462">
        <v>0.94214370726643404</v>
      </c>
      <c r="E3299" s="462">
        <v>0.4294999264535318</v>
      </c>
      <c r="F3299" s="516">
        <v>2025.76</v>
      </c>
      <c r="G3299" s="464">
        <v>165117577669.12247</v>
      </c>
      <c r="H3299" s="461">
        <v>26473326.958572358</v>
      </c>
      <c r="I3299" s="464">
        <v>485582397387.38617</v>
      </c>
      <c r="J3299" s="462">
        <v>0.12575820822620631</v>
      </c>
      <c r="K3299" s="464">
        <v>22993113673.731846</v>
      </c>
      <c r="L3299" s="464">
        <v>23339786942.45752</v>
      </c>
      <c r="M3299" s="464">
        <v>101635905152.37163</v>
      </c>
      <c r="N3299" s="464">
        <v>86947709116.160995</v>
      </c>
      <c r="O3299" s="464">
        <v>38112.698079944232</v>
      </c>
      <c r="P3299" s="461">
        <v>520158.69170301891</v>
      </c>
      <c r="Q3299" s="461">
        <v>335275.67172273441</v>
      </c>
      <c r="R3299" s="464">
        <v>891291202683.07178</v>
      </c>
      <c r="S3299" s="462">
        <v>0.36741752296520386</v>
      </c>
      <c r="T3299" s="462">
        <v>0.19718546921024455</v>
      </c>
      <c r="U3299" s="461">
        <v>19.136239848374675</v>
      </c>
      <c r="V3299" s="464">
        <v>3663784292359.1167</v>
      </c>
      <c r="W3299" s="460">
        <v>1156.5469765555633</v>
      </c>
      <c r="X3299" s="463">
        <v>3.8910966587140716E-2</v>
      </c>
      <c r="Y3299" s="476">
        <v>2.0000000000000001E-4</v>
      </c>
    </row>
    <row r="3300" spans="1:25" x14ac:dyDescent="0.2">
      <c r="A3300" s="475">
        <f t="shared" si="51"/>
        <v>3296</v>
      </c>
      <c r="B3300" s="462">
        <v>0.64874472691330098</v>
      </c>
      <c r="C3300" s="461">
        <v>2385.3070920841174</v>
      </c>
      <c r="D3300" s="462">
        <v>0.994743610729931</v>
      </c>
      <c r="E3300" s="462">
        <v>0.4290531900325808</v>
      </c>
      <c r="F3300" s="516">
        <v>2024.27</v>
      </c>
      <c r="G3300" s="464">
        <v>266005562372.65692</v>
      </c>
      <c r="H3300" s="461">
        <v>31848548.065754071</v>
      </c>
      <c r="I3300" s="464">
        <v>724466088711.66528</v>
      </c>
      <c r="J3300" s="462">
        <v>0.20748532924650487</v>
      </c>
      <c r="K3300" s="464">
        <v>16697417435.009161</v>
      </c>
      <c r="L3300" s="464">
        <v>11834274064.879105</v>
      </c>
      <c r="M3300" s="464">
        <v>168865338865.08524</v>
      </c>
      <c r="N3300" s="464">
        <v>51274515934.082436</v>
      </c>
      <c r="O3300" s="464">
        <v>14118.774071606775</v>
      </c>
      <c r="P3300" s="461">
        <v>303034.91949468042</v>
      </c>
      <c r="Q3300" s="461">
        <v>166499.93977962108</v>
      </c>
      <c r="R3300" s="464">
        <v>1234894418349.3616</v>
      </c>
      <c r="S3300" s="462">
        <v>0.42430582066071515</v>
      </c>
      <c r="T3300" s="462">
        <v>0.27807867034143252</v>
      </c>
      <c r="U3300" s="461">
        <v>17.59289825963867</v>
      </c>
      <c r="V3300" s="464">
        <v>6633832459507.6113</v>
      </c>
      <c r="W3300" s="460">
        <v>2093.2167596687245</v>
      </c>
      <c r="X3300" s="463">
        <v>4.162478405244216E-2</v>
      </c>
      <c r="Y3300" s="476">
        <v>2.0000000000000001E-4</v>
      </c>
    </row>
    <row r="3301" spans="1:25" x14ac:dyDescent="0.2">
      <c r="A3301" s="475">
        <f t="shared" si="51"/>
        <v>3297</v>
      </c>
      <c r="B3301" s="462">
        <v>0.59673220271918859</v>
      </c>
      <c r="C3301" s="461">
        <v>3018.4589329960622</v>
      </c>
      <c r="D3301" s="462">
        <v>0.96177208232751354</v>
      </c>
      <c r="E3301" s="462">
        <v>0.56669221639872802</v>
      </c>
      <c r="F3301" s="516">
        <v>2025.07</v>
      </c>
      <c r="G3301" s="464">
        <v>184988557485.09317</v>
      </c>
      <c r="H3301" s="461">
        <v>28722276.57355424</v>
      </c>
      <c r="I3301" s="464">
        <v>446497658391.40002</v>
      </c>
      <c r="J3301" s="462">
        <v>6.865464470451843E-2</v>
      </c>
      <c r="K3301" s="464">
        <v>31810419606.391327</v>
      </c>
      <c r="L3301" s="464">
        <v>100982375081.84848</v>
      </c>
      <c r="M3301" s="464">
        <v>129806203622.21548</v>
      </c>
      <c r="N3301" s="464">
        <v>51648158553.829628</v>
      </c>
      <c r="O3301" s="464">
        <v>26378.605006170532</v>
      </c>
      <c r="P3301" s="461">
        <v>369699.52215296723</v>
      </c>
      <c r="Q3301" s="461">
        <v>217490.08048758307</v>
      </c>
      <c r="R3301" s="464">
        <v>980391516258.45398</v>
      </c>
      <c r="S3301" s="462">
        <v>0.42903515342310378</v>
      </c>
      <c r="T3301" s="462">
        <v>0.17561803293151296</v>
      </c>
      <c r="U3301" s="461">
        <v>21.732542609539077</v>
      </c>
      <c r="V3301" s="464">
        <v>3987727986893.2495</v>
      </c>
      <c r="W3301" s="460">
        <v>1257.8311954218395</v>
      </c>
      <c r="X3301" s="463">
        <v>3.4586332145194854E-2</v>
      </c>
      <c r="Y3301" s="476">
        <v>2.0000000000000001E-4</v>
      </c>
    </row>
    <row r="3302" spans="1:25" x14ac:dyDescent="0.2">
      <c r="A3302" s="475">
        <f t="shared" si="51"/>
        <v>3298</v>
      </c>
      <c r="B3302" s="462">
        <v>0.60943093993555775</v>
      </c>
      <c r="C3302" s="461">
        <v>5233.4428076522518</v>
      </c>
      <c r="D3302" s="462">
        <v>0.89763571992461921</v>
      </c>
      <c r="E3302" s="462">
        <v>0.45368783532940032</v>
      </c>
      <c r="F3302" s="516">
        <v>2025.14</v>
      </c>
      <c r="G3302" s="464">
        <v>182347796010.79761</v>
      </c>
      <c r="H3302" s="461">
        <v>24709731.739379756</v>
      </c>
      <c r="I3302" s="464">
        <v>538706233346.56073</v>
      </c>
      <c r="J3302" s="462">
        <v>0.21750354550542561</v>
      </c>
      <c r="K3302" s="464">
        <v>24956393456.615002</v>
      </c>
      <c r="L3302" s="464">
        <v>3225136900.1082835</v>
      </c>
      <c r="M3302" s="464">
        <v>125838253350.06186</v>
      </c>
      <c r="N3302" s="464">
        <v>77792664749.744904</v>
      </c>
      <c r="O3302" s="464">
        <v>34614.067820782009</v>
      </c>
      <c r="P3302" s="461">
        <v>455485.20071464783</v>
      </c>
      <c r="Q3302" s="461">
        <v>285606.64612259733</v>
      </c>
      <c r="R3302" s="464">
        <v>1107644903123.8464</v>
      </c>
      <c r="S3302" s="462">
        <v>0.47084463478538202</v>
      </c>
      <c r="T3302" s="462">
        <v>0.24904850197906914</v>
      </c>
      <c r="U3302" s="461">
        <v>16.804788392570618</v>
      </c>
      <c r="V3302" s="464">
        <v>5063591032465.2354</v>
      </c>
      <c r="W3302" s="460">
        <v>1597.6607263450992</v>
      </c>
      <c r="X3302" s="463">
        <v>4.3223044464659875E-2</v>
      </c>
      <c r="Y3302" s="476">
        <v>2.0000000000000001E-4</v>
      </c>
    </row>
    <row r="3303" spans="1:25" x14ac:dyDescent="0.2">
      <c r="A3303" s="475">
        <f t="shared" si="51"/>
        <v>3299</v>
      </c>
      <c r="B3303" s="462">
        <v>0.35156563782991446</v>
      </c>
      <c r="C3303" s="461">
        <v>3905.9848268407418</v>
      </c>
      <c r="D3303" s="462">
        <v>0.31668457785102133</v>
      </c>
      <c r="E3303" s="462">
        <v>0.47989350187012969</v>
      </c>
      <c r="F3303" s="516">
        <v>2023.75</v>
      </c>
      <c r="G3303" s="464">
        <v>257684426825.60666</v>
      </c>
      <c r="H3303" s="461">
        <v>5339925.0755465636</v>
      </c>
      <c r="I3303" s="464">
        <v>229763801115.09558</v>
      </c>
      <c r="J3303" s="462">
        <v>0.35156563782991446</v>
      </c>
      <c r="K3303" s="464">
        <v>7454604611.3806944</v>
      </c>
      <c r="L3303" s="464">
        <v>0</v>
      </c>
      <c r="M3303" s="464">
        <v>297825893914.30859</v>
      </c>
      <c r="N3303" s="464">
        <v>145568088631.41748</v>
      </c>
      <c r="O3303" s="464">
        <v>22839.892779075279</v>
      </c>
      <c r="P3303" s="461">
        <v>830873.2322245799</v>
      </c>
      <c r="Q3303" s="461">
        <v>519970.52687507891</v>
      </c>
      <c r="R3303" s="464">
        <v>888272744682.31604</v>
      </c>
      <c r="S3303" s="462">
        <v>0.58820510022695749</v>
      </c>
      <c r="T3303" s="462">
        <v>0.3922640555904453</v>
      </c>
      <c r="U3303" s="461">
        <v>17.420164057543968</v>
      </c>
      <c r="V3303" s="464">
        <v>6707193413593.0918</v>
      </c>
      <c r="W3303" s="460">
        <v>2117.4038338418654</v>
      </c>
      <c r="X3303" s="463">
        <v>4.1723618443704466E-2</v>
      </c>
      <c r="Y3303" s="476">
        <v>2.0000000000000001E-4</v>
      </c>
    </row>
    <row r="3304" spans="1:25" x14ac:dyDescent="0.2">
      <c r="A3304" s="475">
        <f t="shared" si="51"/>
        <v>3300</v>
      </c>
      <c r="B3304" s="462">
        <v>0.62422315511703208</v>
      </c>
      <c r="C3304" s="461">
        <v>7354.4455287215114</v>
      </c>
      <c r="D3304" s="462">
        <v>0.5814596507075882</v>
      </c>
      <c r="E3304" s="462">
        <v>0.54730023037579223</v>
      </c>
      <c r="F3304" s="516">
        <v>2024.64</v>
      </c>
      <c r="G3304" s="464">
        <v>236961247682.38263</v>
      </c>
      <c r="H3304" s="461">
        <v>11394871.628838595</v>
      </c>
      <c r="I3304" s="464">
        <v>406141771497.24689</v>
      </c>
      <c r="J3304" s="462">
        <v>0.54021388570284845</v>
      </c>
      <c r="K3304" s="464">
        <v>14469561413.979273</v>
      </c>
      <c r="L3304" s="464">
        <v>0</v>
      </c>
      <c r="M3304" s="464">
        <v>158931459136.22134</v>
      </c>
      <c r="N3304" s="464">
        <v>18938577307.488956</v>
      </c>
      <c r="O3304" s="464">
        <v>43733.459279033152</v>
      </c>
      <c r="P3304" s="461">
        <v>184500.89791177202</v>
      </c>
      <c r="Q3304" s="461">
        <v>88131.482624766009</v>
      </c>
      <c r="R3304" s="464">
        <v>835974619108.22803</v>
      </c>
      <c r="S3304" s="462">
        <v>0.65473050273099409</v>
      </c>
      <c r="T3304" s="462">
        <v>0.50666353626998173</v>
      </c>
      <c r="U3304" s="461">
        <v>16.312164440039346</v>
      </c>
      <c r="V3304" s="464">
        <v>7800249137204.583</v>
      </c>
      <c r="W3304" s="460">
        <v>2462.935788611011</v>
      </c>
      <c r="X3304" s="463">
        <v>4.3680460050981633E-2</v>
      </c>
      <c r="Y3304" s="476">
        <v>2.0000000000000001E-4</v>
      </c>
    </row>
    <row r="3305" spans="1:25" x14ac:dyDescent="0.2">
      <c r="A3305" s="475">
        <f t="shared" si="51"/>
        <v>3301</v>
      </c>
      <c r="B3305" s="462">
        <v>0.47156569290587319</v>
      </c>
      <c r="C3305" s="461">
        <v>6629.4211303916309</v>
      </c>
      <c r="D3305" s="462">
        <v>0.49470090208301221</v>
      </c>
      <c r="E3305" s="462">
        <v>0.7</v>
      </c>
      <c r="F3305" s="516">
        <v>2025.08</v>
      </c>
      <c r="G3305" s="464">
        <v>146026930637.5564</v>
      </c>
      <c r="H3305" s="461">
        <v>9439089.8890710287</v>
      </c>
      <c r="I3305" s="464">
        <v>231650002310.95163</v>
      </c>
      <c r="J3305" s="462">
        <v>0.18575718400458963</v>
      </c>
      <c r="K3305" s="464">
        <v>10088038553.918015</v>
      </c>
      <c r="L3305" s="464">
        <v>19299637476.404762</v>
      </c>
      <c r="M3305" s="464">
        <v>110702063251.03139</v>
      </c>
      <c r="N3305" s="464">
        <v>48841228768.491402</v>
      </c>
      <c r="O3305" s="464">
        <v>25367.759856907254</v>
      </c>
      <c r="P3305" s="461">
        <v>302715.95379527565</v>
      </c>
      <c r="Q3305" s="461">
        <v>177853.89900622662</v>
      </c>
      <c r="R3305" s="464">
        <v>581036261165.61963</v>
      </c>
      <c r="S3305" s="462">
        <v>0.49922169948625256</v>
      </c>
      <c r="T3305" s="462">
        <v>0.30121664444142215</v>
      </c>
      <c r="U3305" s="461">
        <v>17.925599078888965</v>
      </c>
      <c r="V3305" s="464">
        <v>3450626763359.9766</v>
      </c>
      <c r="W3305" s="460">
        <v>1089.1300035210406</v>
      </c>
      <c r="X3305" s="463">
        <v>4.0980780681672248E-2</v>
      </c>
      <c r="Y3305" s="476">
        <v>2.0000000000000001E-4</v>
      </c>
    </row>
    <row r="3306" spans="1:25" x14ac:dyDescent="0.2">
      <c r="A3306" s="475">
        <f t="shared" si="51"/>
        <v>3302</v>
      </c>
      <c r="B3306" s="462">
        <v>0.44665956556015263</v>
      </c>
      <c r="C3306" s="461">
        <v>4587.5180104277433</v>
      </c>
      <c r="D3306" s="462">
        <v>0.77606658695469988</v>
      </c>
      <c r="E3306" s="462">
        <v>0.52677208422547439</v>
      </c>
      <c r="F3306" s="516">
        <v>2026.06</v>
      </c>
      <c r="G3306" s="464">
        <v>141994600807.44559</v>
      </c>
      <c r="H3306" s="461">
        <v>19262571.709831934</v>
      </c>
      <c r="I3306" s="464">
        <v>489627298574.50757</v>
      </c>
      <c r="J3306" s="462">
        <v>0.23828077391543834</v>
      </c>
      <c r="K3306" s="464">
        <v>11997339751.557018</v>
      </c>
      <c r="L3306" s="464">
        <v>11828456830.125906</v>
      </c>
      <c r="M3306" s="464">
        <v>72218944835.665878</v>
      </c>
      <c r="N3306" s="464">
        <v>32937920626.470589</v>
      </c>
      <c r="O3306" s="464">
        <v>22936.012665518992</v>
      </c>
      <c r="P3306" s="461">
        <v>217659.91557821276</v>
      </c>
      <c r="Q3306" s="461">
        <v>108362.95115620781</v>
      </c>
      <c r="R3306" s="464">
        <v>769304418270.745</v>
      </c>
      <c r="S3306" s="462">
        <v>0.41570761224418651</v>
      </c>
      <c r="T3306" s="462">
        <v>0.28863319304870605</v>
      </c>
      <c r="U3306" s="461">
        <v>16.729160551639495</v>
      </c>
      <c r="V3306" s="464">
        <v>4136983074920.626</v>
      </c>
      <c r="W3306" s="460">
        <v>1305.1087518052466</v>
      </c>
      <c r="X3306" s="463">
        <v>4.3506531273009408E-2</v>
      </c>
      <c r="Y3306" s="476">
        <v>2.0000000000000001E-4</v>
      </c>
    </row>
    <row r="3307" spans="1:25" x14ac:dyDescent="0.2">
      <c r="A3307" s="475">
        <f t="shared" si="51"/>
        <v>3303</v>
      </c>
      <c r="B3307" s="462">
        <v>0.34980164336739217</v>
      </c>
      <c r="C3307" s="461">
        <v>4767.0127039211429</v>
      </c>
      <c r="D3307" s="462">
        <v>0.69634824309774612</v>
      </c>
      <c r="E3307" s="462">
        <v>0.45649430185779455</v>
      </c>
      <c r="F3307" s="516">
        <v>2025.72</v>
      </c>
      <c r="G3307" s="464">
        <v>157167821707.9689</v>
      </c>
      <c r="H3307" s="461">
        <v>15353486.309960214</v>
      </c>
      <c r="I3307" s="464">
        <v>391915622396.57166</v>
      </c>
      <c r="J3307" s="462">
        <v>0.34980164336739217</v>
      </c>
      <c r="K3307" s="464">
        <v>15860391026.323879</v>
      </c>
      <c r="L3307" s="464">
        <v>19229393802.277962</v>
      </c>
      <c r="M3307" s="464">
        <v>102079279891.99281</v>
      </c>
      <c r="N3307" s="464">
        <v>33183453829.221218</v>
      </c>
      <c r="O3307" s="464">
        <v>32502.049855688572</v>
      </c>
      <c r="P3307" s="461">
        <v>271042.83943919593</v>
      </c>
      <c r="Q3307" s="461">
        <v>149104.17544639984</v>
      </c>
      <c r="R3307" s="464">
        <v>738576189669.01721</v>
      </c>
      <c r="S3307" s="462">
        <v>0.52395738971189276</v>
      </c>
      <c r="T3307" s="462">
        <v>0.36612625636983925</v>
      </c>
      <c r="U3307" s="461">
        <v>16.432231227551505</v>
      </c>
      <c r="V3307" s="464">
        <v>4883607562157.4482</v>
      </c>
      <c r="W3307" s="460">
        <v>1541.5068461208559</v>
      </c>
      <c r="X3307" s="463">
        <v>4.4333581498033715E-2</v>
      </c>
      <c r="Y3307" s="476">
        <v>2.0000000000000001E-4</v>
      </c>
    </row>
    <row r="3308" spans="1:25" x14ac:dyDescent="0.2">
      <c r="A3308" s="475">
        <f t="shared" si="51"/>
        <v>3304</v>
      </c>
      <c r="B3308" s="462">
        <v>0.37583263440290471</v>
      </c>
      <c r="C3308" s="461">
        <v>1599.2872442811927</v>
      </c>
      <c r="D3308" s="462">
        <v>0.68739152298700912</v>
      </c>
      <c r="E3308" s="462">
        <v>0.36815018677824518</v>
      </c>
      <c r="F3308" s="516">
        <v>2024.49</v>
      </c>
      <c r="G3308" s="464">
        <v>386084187094.30817</v>
      </c>
      <c r="H3308" s="461">
        <v>17035452.236820281</v>
      </c>
      <c r="I3308" s="464">
        <v>547421923852.04773</v>
      </c>
      <c r="J3308" s="462">
        <v>0.37583263440290471</v>
      </c>
      <c r="K3308" s="464">
        <v>12931435023.782032</v>
      </c>
      <c r="L3308" s="464">
        <v>0</v>
      </c>
      <c r="M3308" s="464">
        <v>322751336769.75195</v>
      </c>
      <c r="N3308" s="464">
        <v>52123756403.013863</v>
      </c>
      <c r="O3308" s="464">
        <v>29839.308236705376</v>
      </c>
      <c r="P3308" s="461">
        <v>318965.92243159353</v>
      </c>
      <c r="Q3308" s="461">
        <v>185493.40852745262</v>
      </c>
      <c r="R3308" s="464">
        <v>1369703818345.769</v>
      </c>
      <c r="S3308" s="462">
        <v>0.60595912835510468</v>
      </c>
      <c r="T3308" s="462">
        <v>0.3987766367192932</v>
      </c>
      <c r="U3308" s="461">
        <v>17.208779810825025</v>
      </c>
      <c r="V3308" s="464">
        <v>10310400589620.045</v>
      </c>
      <c r="W3308" s="460">
        <v>3252.6716844714133</v>
      </c>
      <c r="X3308" s="463">
        <v>4.2510117160161003E-2</v>
      </c>
      <c r="Y3308" s="476">
        <v>2.0000000000000001E-4</v>
      </c>
    </row>
    <row r="3309" spans="1:25" x14ac:dyDescent="0.2">
      <c r="A3309" s="475">
        <f t="shared" si="51"/>
        <v>3305</v>
      </c>
      <c r="B3309" s="462">
        <v>0.54766181249684576</v>
      </c>
      <c r="C3309" s="461">
        <v>6556.5560148109753</v>
      </c>
      <c r="D3309" s="462">
        <v>0.35548316133190738</v>
      </c>
      <c r="E3309" s="462">
        <v>0.49172257088914811</v>
      </c>
      <c r="F3309" s="516">
        <v>2024.82</v>
      </c>
      <c r="G3309" s="464">
        <v>164290334926.13074</v>
      </c>
      <c r="H3309" s="461">
        <v>5989795.8389102025</v>
      </c>
      <c r="I3309" s="464">
        <v>245339473041.36755</v>
      </c>
      <c r="J3309" s="462">
        <v>0.46735289748450848</v>
      </c>
      <c r="K3309" s="464">
        <v>16517559146.296539</v>
      </c>
      <c r="L3309" s="464">
        <v>14903307241.217371</v>
      </c>
      <c r="M3309" s="464">
        <v>148673680364.64951</v>
      </c>
      <c r="N3309" s="464">
        <v>140594875111.82294</v>
      </c>
      <c r="O3309" s="464">
        <v>20392.913966469074</v>
      </c>
      <c r="P3309" s="461">
        <v>803799.50246028765</v>
      </c>
      <c r="Q3309" s="461">
        <v>498041.23028763849</v>
      </c>
      <c r="R3309" s="464">
        <v>785913227306.46631</v>
      </c>
      <c r="S3309" s="462">
        <v>0.59362913740573642</v>
      </c>
      <c r="T3309" s="462">
        <v>0.37599254786778225</v>
      </c>
      <c r="U3309" s="461">
        <v>16.259068735632397</v>
      </c>
      <c r="V3309" s="464">
        <v>5323318726182.5479</v>
      </c>
      <c r="W3309" s="460">
        <v>1679.7733797677486</v>
      </c>
      <c r="X3309" s="463">
        <v>4.4487096098223232E-2</v>
      </c>
      <c r="Y3309" s="476">
        <v>2.0000000000000001E-4</v>
      </c>
    </row>
    <row r="3310" spans="1:25" x14ac:dyDescent="0.2">
      <c r="A3310" s="475">
        <f t="shared" si="51"/>
        <v>3306</v>
      </c>
      <c r="B3310" s="462">
        <v>0.50372786900933353</v>
      </c>
      <c r="C3310" s="461">
        <v>2308.7818700071962</v>
      </c>
      <c r="D3310" s="462">
        <v>0.89814448493311017</v>
      </c>
      <c r="E3310" s="462">
        <v>0.24209281256286871</v>
      </c>
      <c r="F3310" s="516">
        <v>2023.75</v>
      </c>
      <c r="G3310" s="464">
        <v>637480138846.97498</v>
      </c>
      <c r="H3310" s="461">
        <v>26649069.872898385</v>
      </c>
      <c r="I3310" s="464">
        <v>570980403965.1886</v>
      </c>
      <c r="J3310" s="462">
        <v>0.27753905067860218</v>
      </c>
      <c r="K3310" s="464">
        <v>19863306127.976696</v>
      </c>
      <c r="L3310" s="464">
        <v>0</v>
      </c>
      <c r="M3310" s="464">
        <v>511248481775.16162</v>
      </c>
      <c r="N3310" s="464">
        <v>59810703437.628021</v>
      </c>
      <c r="O3310" s="464">
        <v>29914.170738752895</v>
      </c>
      <c r="P3310" s="461">
        <v>391469.82007526443</v>
      </c>
      <c r="Q3310" s="461">
        <v>235801.18683022447</v>
      </c>
      <c r="R3310" s="464">
        <v>1655240553940.3054</v>
      </c>
      <c r="S3310" s="462">
        <v>0.59424167500512071</v>
      </c>
      <c r="T3310" s="462">
        <v>0.46762985890253689</v>
      </c>
      <c r="U3310" s="461">
        <v>17.905804826028415</v>
      </c>
      <c r="V3310" s="464">
        <v>15281704936934.752</v>
      </c>
      <c r="W3310" s="460">
        <v>4824.8110401338245</v>
      </c>
      <c r="X3310" s="463">
        <v>4.0645390409782559E-2</v>
      </c>
      <c r="Y3310" s="476">
        <v>2.0000000000000001E-4</v>
      </c>
    </row>
    <row r="3311" spans="1:25" x14ac:dyDescent="0.2">
      <c r="A3311" s="475">
        <f t="shared" si="51"/>
        <v>3307</v>
      </c>
      <c r="B3311" s="462">
        <v>0.44620588154609508</v>
      </c>
      <c r="C3311" s="461">
        <v>5270.4702605916118</v>
      </c>
      <c r="D3311" s="462">
        <v>0.54609488286401853</v>
      </c>
      <c r="E3311" s="462">
        <v>0.53015924691671112</v>
      </c>
      <c r="F3311" s="516">
        <v>2024.1</v>
      </c>
      <c r="G3311" s="464">
        <v>240474934835.06842</v>
      </c>
      <c r="H3311" s="461">
        <v>10863237.698263394</v>
      </c>
      <c r="I3311" s="464">
        <v>391634259070.30829</v>
      </c>
      <c r="J3311" s="462">
        <v>0.44620588154609508</v>
      </c>
      <c r="K3311" s="464">
        <v>15226421072.469223</v>
      </c>
      <c r="L3311" s="464">
        <v>0</v>
      </c>
      <c r="M3311" s="464">
        <v>191378587098.92285</v>
      </c>
      <c r="N3311" s="464">
        <v>56726853829.890526</v>
      </c>
      <c r="O3311" s="464">
        <v>37218.300328190177</v>
      </c>
      <c r="P3311" s="461">
        <v>384819.27196499857</v>
      </c>
      <c r="Q3311" s="461">
        <v>240300.0677777009</v>
      </c>
      <c r="R3311" s="464">
        <v>913863563388.89844</v>
      </c>
      <c r="S3311" s="462">
        <v>0.6082397336135601</v>
      </c>
      <c r="T3311" s="462">
        <v>0.43589152062466524</v>
      </c>
      <c r="U3311" s="461">
        <v>16.574457488023917</v>
      </c>
      <c r="V3311" s="464">
        <v>7256240939324.9316</v>
      </c>
      <c r="W3311" s="460">
        <v>2287.2878007900749</v>
      </c>
      <c r="X3311" s="463">
        <v>4.382679263730669E-2</v>
      </c>
      <c r="Y3311" s="476">
        <v>2.0000000000000001E-4</v>
      </c>
    </row>
    <row r="3312" spans="1:25" x14ac:dyDescent="0.2">
      <c r="A3312" s="475">
        <f t="shared" si="51"/>
        <v>3308</v>
      </c>
      <c r="B3312" s="462">
        <v>0.23002561285915929</v>
      </c>
      <c r="C3312" s="461">
        <v>6778.7711169661807</v>
      </c>
      <c r="D3312" s="462">
        <v>0.83130473886970724</v>
      </c>
      <c r="E3312" s="462">
        <v>0.35181860889569283</v>
      </c>
      <c r="F3312" s="516">
        <v>2024.81</v>
      </c>
      <c r="G3312" s="464">
        <v>337392319401.61273</v>
      </c>
      <c r="H3312" s="461">
        <v>21217317.437151976</v>
      </c>
      <c r="I3312" s="464">
        <v>586724707993.15808</v>
      </c>
      <c r="J3312" s="462">
        <v>0.23002561285915935</v>
      </c>
      <c r="K3312" s="464">
        <v>15061950690.295382</v>
      </c>
      <c r="L3312" s="464">
        <v>0</v>
      </c>
      <c r="M3312" s="464">
        <v>339088125194.1225</v>
      </c>
      <c r="N3312" s="464">
        <v>49001583234.292511</v>
      </c>
      <c r="O3312" s="464">
        <v>25130.580041139903</v>
      </c>
      <c r="P3312" s="461">
        <v>312958.41202526831</v>
      </c>
      <c r="Q3312" s="461">
        <v>177533.97639565292</v>
      </c>
      <c r="R3312" s="464">
        <v>1513363365539.6167</v>
      </c>
      <c r="S3312" s="462">
        <v>0.55515332585359067</v>
      </c>
      <c r="T3312" s="462">
        <v>0.27133685289556708</v>
      </c>
      <c r="U3312" s="461">
        <v>17.900141403248192</v>
      </c>
      <c r="V3312" s="464">
        <v>7854833103342.9375</v>
      </c>
      <c r="W3312" s="460">
        <v>2476.2174527244042</v>
      </c>
      <c r="X3312" s="463">
        <v>4.1844356328235709E-2</v>
      </c>
      <c r="Y3312" s="476">
        <v>2.0000000000000001E-4</v>
      </c>
    </row>
    <row r="3313" spans="1:25" x14ac:dyDescent="0.2">
      <c r="A3313" s="475">
        <f t="shared" si="51"/>
        <v>3309</v>
      </c>
      <c r="B3313" s="462">
        <v>0.4685426438494063</v>
      </c>
      <c r="C3313" s="461">
        <v>4025.4536690812311</v>
      </c>
      <c r="D3313" s="462">
        <v>1.1772714772702353</v>
      </c>
      <c r="E3313" s="462">
        <v>0.54854719640949834</v>
      </c>
      <c r="F3313" s="516">
        <v>2026.68</v>
      </c>
      <c r="G3313" s="464">
        <v>234974909745.9957</v>
      </c>
      <c r="H3313" s="461">
        <v>44283769.402540863</v>
      </c>
      <c r="I3313" s="464">
        <v>763186568107.58496</v>
      </c>
      <c r="J3313" s="462">
        <v>8.2731772458972563E-2</v>
      </c>
      <c r="K3313" s="464">
        <v>23662505118.123497</v>
      </c>
      <c r="L3313" s="464">
        <v>29917713297.84951</v>
      </c>
      <c r="M3313" s="464">
        <v>45110749461.480682</v>
      </c>
      <c r="N3313" s="464">
        <v>32270162582.939659</v>
      </c>
      <c r="O3313" s="464">
        <v>19297.063630817895</v>
      </c>
      <c r="P3313" s="461">
        <v>233246.13706697227</v>
      </c>
      <c r="Q3313" s="461">
        <v>114681.64685787707</v>
      </c>
      <c r="R3313" s="464">
        <v>1227206823784.4602</v>
      </c>
      <c r="S3313" s="462">
        <v>0.33631804335018611</v>
      </c>
      <c r="T3313" s="462">
        <v>0.1931054522790511</v>
      </c>
      <c r="U3313" s="461">
        <v>20.449935894845648</v>
      </c>
      <c r="V3313" s="464">
        <v>5126002179577.6523</v>
      </c>
      <c r="W3313" s="460">
        <v>1618.4328592061411</v>
      </c>
      <c r="X3313" s="463">
        <v>3.6287342007981976E-2</v>
      </c>
      <c r="Y3313" s="476">
        <v>2.0000000000000001E-4</v>
      </c>
    </row>
    <row r="3314" spans="1:25" x14ac:dyDescent="0.2">
      <c r="A3314" s="475">
        <f t="shared" si="51"/>
        <v>3310</v>
      </c>
      <c r="B3314" s="462">
        <v>0.66002127877341144</v>
      </c>
      <c r="C3314" s="461">
        <v>7011.0283378516651</v>
      </c>
      <c r="D3314" s="462">
        <v>1.3466170052982429</v>
      </c>
      <c r="E3314" s="462">
        <v>0.36957207451445584</v>
      </c>
      <c r="F3314" s="516">
        <v>2024.61</v>
      </c>
      <c r="G3314" s="464">
        <v>372593220525.85138</v>
      </c>
      <c r="H3314" s="461">
        <v>28143273.921890479</v>
      </c>
      <c r="I3314" s="464">
        <v>473058012804.21277</v>
      </c>
      <c r="J3314" s="462">
        <v>0.10491867853230818</v>
      </c>
      <c r="K3314" s="464">
        <v>15679708174.24859</v>
      </c>
      <c r="L3314" s="464">
        <v>9577258199.8655968</v>
      </c>
      <c r="M3314" s="464">
        <v>307193132439.11359</v>
      </c>
      <c r="N3314" s="464">
        <v>1579381021.4454722</v>
      </c>
      <c r="O3314" s="464">
        <v>26281.757900392677</v>
      </c>
      <c r="P3314" s="461">
        <v>47911</v>
      </c>
      <c r="Q3314" s="461">
        <v>6541</v>
      </c>
      <c r="R3314" s="464">
        <v>1216248199317.8965</v>
      </c>
      <c r="S3314" s="462">
        <v>0.52347766218046843</v>
      </c>
      <c r="T3314" s="462">
        <v>0.31404680822893977</v>
      </c>
      <c r="U3314" s="461">
        <v>19.426102743843099</v>
      </c>
      <c r="V3314" s="464">
        <v>7893054674453.5947</v>
      </c>
      <c r="W3314" s="460">
        <v>2488.089289955637</v>
      </c>
      <c r="X3314" s="463">
        <v>3.9027140605844134E-2</v>
      </c>
      <c r="Y3314" s="476">
        <v>2.0000000000000001E-4</v>
      </c>
    </row>
    <row r="3315" spans="1:25" x14ac:dyDescent="0.2">
      <c r="A3315" s="475">
        <f t="shared" si="51"/>
        <v>3311</v>
      </c>
      <c r="B3315" s="462">
        <v>0.30868552308244862</v>
      </c>
      <c r="C3315" s="461">
        <v>1500</v>
      </c>
      <c r="D3315" s="462">
        <v>1.0034790205527366</v>
      </c>
      <c r="E3315" s="462">
        <v>0.54785446752987565</v>
      </c>
      <c r="F3315" s="516">
        <v>2024.81</v>
      </c>
      <c r="G3315" s="464">
        <v>217604836898.21255</v>
      </c>
      <c r="H3315" s="461">
        <v>32755528.087427583</v>
      </c>
      <c r="I3315" s="464">
        <v>779188448224.71301</v>
      </c>
      <c r="J3315" s="462">
        <v>0.30868552308244857</v>
      </c>
      <c r="K3315" s="464">
        <v>20930087520.547138</v>
      </c>
      <c r="L3315" s="464">
        <v>0</v>
      </c>
      <c r="M3315" s="464">
        <v>147634330567.79092</v>
      </c>
      <c r="N3315" s="464">
        <v>27534243930.73698</v>
      </c>
      <c r="O3315" s="464">
        <v>29716.564045888605</v>
      </c>
      <c r="P3315" s="461">
        <v>234212.03340616814</v>
      </c>
      <c r="Q3315" s="461">
        <v>116125.1298476189</v>
      </c>
      <c r="R3315" s="464">
        <v>1221727836966.3472</v>
      </c>
      <c r="S3315" s="462">
        <v>0.46823016096533138</v>
      </c>
      <c r="T3315" s="462">
        <v>0.28565995415910722</v>
      </c>
      <c r="U3315" s="461">
        <v>16.655571286016471</v>
      </c>
      <c r="V3315" s="464">
        <v>6326867674220.3643</v>
      </c>
      <c r="W3315" s="460">
        <v>1997.0637524098336</v>
      </c>
      <c r="X3315" s="463">
        <v>4.4310381343085382E-2</v>
      </c>
      <c r="Y3315" s="476">
        <v>2.0000000000000001E-4</v>
      </c>
    </row>
    <row r="3316" spans="1:25" x14ac:dyDescent="0.2">
      <c r="A3316" s="475">
        <f t="shared" si="51"/>
        <v>3312</v>
      </c>
      <c r="B3316" s="462">
        <v>0.49114223063879836</v>
      </c>
      <c r="C3316" s="461">
        <v>6346.7406517302643</v>
      </c>
      <c r="D3316" s="462">
        <v>0.48528235667127728</v>
      </c>
      <c r="E3316" s="462">
        <v>0.23985977437788486</v>
      </c>
      <c r="F3316" s="516">
        <v>2025.33</v>
      </c>
      <c r="G3316" s="464">
        <v>122546816944.7281</v>
      </c>
      <c r="H3316" s="461">
        <v>8928798.6018906049</v>
      </c>
      <c r="I3316" s="464">
        <v>253378641697.87479</v>
      </c>
      <c r="J3316" s="462">
        <v>0.26216654617153679</v>
      </c>
      <c r="K3316" s="464">
        <v>14560286241.005608</v>
      </c>
      <c r="L3316" s="464">
        <v>12513456576.902716</v>
      </c>
      <c r="M3316" s="464">
        <v>81717813114.313339</v>
      </c>
      <c r="N3316" s="464">
        <v>50939356737.906517</v>
      </c>
      <c r="O3316" s="464">
        <v>35167.932797391033</v>
      </c>
      <c r="P3316" s="461">
        <v>299929.90165203903</v>
      </c>
      <c r="Q3316" s="461">
        <v>175953.1317488807</v>
      </c>
      <c r="R3316" s="464">
        <v>538963296336.63831</v>
      </c>
      <c r="S3316" s="462">
        <v>0.48304028711859714</v>
      </c>
      <c r="T3316" s="462">
        <v>0.323092430031996</v>
      </c>
      <c r="U3316" s="461">
        <v>17.136813478461434</v>
      </c>
      <c r="V3316" s="464">
        <v>3303417680377.5566</v>
      </c>
      <c r="W3316" s="460">
        <v>1041.8286906993092</v>
      </c>
      <c r="X3316" s="463">
        <v>4.2519901192576509E-2</v>
      </c>
      <c r="Y3316" s="476">
        <v>2.0000000000000001E-4</v>
      </c>
    </row>
    <row r="3317" spans="1:25" x14ac:dyDescent="0.2">
      <c r="A3317" s="475">
        <f t="shared" si="51"/>
        <v>3313</v>
      </c>
      <c r="B3317" s="462">
        <v>0.48443649672423594</v>
      </c>
      <c r="C3317" s="461">
        <v>5844.0164676915474</v>
      </c>
      <c r="D3317" s="462">
        <v>0.63745728487250408</v>
      </c>
      <c r="E3317" s="462">
        <v>0.43419338140796204</v>
      </c>
      <c r="F3317" s="516">
        <v>2024.93</v>
      </c>
      <c r="G3317" s="464">
        <v>115539947189.1875</v>
      </c>
      <c r="H3317" s="461">
        <v>13363544.028812697</v>
      </c>
      <c r="I3317" s="464">
        <v>304944940287.71265</v>
      </c>
      <c r="J3317" s="462">
        <v>0.27551068340291751</v>
      </c>
      <c r="K3317" s="464">
        <v>6505771567.9909515</v>
      </c>
      <c r="L3317" s="464">
        <v>0</v>
      </c>
      <c r="M3317" s="464">
        <v>125312709293.38283</v>
      </c>
      <c r="N3317" s="464">
        <v>34551764775.82093</v>
      </c>
      <c r="O3317" s="464">
        <v>31225.093478041574</v>
      </c>
      <c r="P3317" s="461">
        <v>271852.08552890434</v>
      </c>
      <c r="Q3317" s="461">
        <v>151010.53999757807</v>
      </c>
      <c r="R3317" s="464">
        <v>656428349956.03674</v>
      </c>
      <c r="S3317" s="462">
        <v>0.51885455547967096</v>
      </c>
      <c r="T3317" s="462">
        <v>0.29094381022735932</v>
      </c>
      <c r="U3317" s="461">
        <v>16.601072559258768</v>
      </c>
      <c r="V3317" s="464">
        <v>3544668181484.1006</v>
      </c>
      <c r="W3317" s="460">
        <v>1117.9749563778441</v>
      </c>
      <c r="X3317" s="463">
        <v>4.3372415893656702E-2</v>
      </c>
      <c r="Y3317" s="476">
        <v>2.0000000000000001E-4</v>
      </c>
    </row>
    <row r="3318" spans="1:25" x14ac:dyDescent="0.2">
      <c r="A3318" s="475">
        <f t="shared" si="51"/>
        <v>3314</v>
      </c>
      <c r="B3318" s="462">
        <v>0.47497105963982988</v>
      </c>
      <c r="C3318" s="461">
        <v>5537.3023420920636</v>
      </c>
      <c r="D3318" s="462">
        <v>0.46332347498278897</v>
      </c>
      <c r="E3318" s="462">
        <v>0.38157908120684003</v>
      </c>
      <c r="F3318" s="516">
        <v>2025.69</v>
      </c>
      <c r="G3318" s="464">
        <v>116364733616.47495</v>
      </c>
      <c r="H3318" s="461">
        <v>8499197.6376047414</v>
      </c>
      <c r="I3318" s="464">
        <v>343655039562.8114</v>
      </c>
      <c r="J3318" s="462">
        <v>0.47497105963982988</v>
      </c>
      <c r="K3318" s="464">
        <v>10869646138.744371</v>
      </c>
      <c r="L3318" s="464">
        <v>5903115429.9616652</v>
      </c>
      <c r="M3318" s="464">
        <v>61748727896.591309</v>
      </c>
      <c r="N3318" s="464">
        <v>42521921605.085434</v>
      </c>
      <c r="O3318" s="464">
        <v>31233.157432811513</v>
      </c>
      <c r="P3318" s="461">
        <v>303017.90453125734</v>
      </c>
      <c r="Q3318" s="461">
        <v>178889.30822633323</v>
      </c>
      <c r="R3318" s="464">
        <v>547657178373.1886</v>
      </c>
      <c r="S3318" s="462">
        <v>0.54301879504805883</v>
      </c>
      <c r="T3318" s="462">
        <v>0.47833755264780042</v>
      </c>
      <c r="U3318" s="461">
        <v>15.616703253203152</v>
      </c>
      <c r="V3318" s="464">
        <v>4592905415167.1182</v>
      </c>
      <c r="W3318" s="460">
        <v>1447.2282996669803</v>
      </c>
      <c r="X3318" s="463">
        <v>4.5553818134314833E-2</v>
      </c>
      <c r="Y3318" s="476">
        <v>2.0000000000000001E-4</v>
      </c>
    </row>
    <row r="3319" spans="1:25" x14ac:dyDescent="0.2">
      <c r="A3319" s="475">
        <f t="shared" si="51"/>
        <v>3315</v>
      </c>
      <c r="B3319" s="462">
        <v>0.51545883546134852</v>
      </c>
      <c r="C3319" s="461">
        <v>2153.7453678844531</v>
      </c>
      <c r="D3319" s="462">
        <v>1.2911869001856173</v>
      </c>
      <c r="E3319" s="462">
        <v>0.5168126900600547</v>
      </c>
      <c r="F3319" s="516">
        <v>2024.76</v>
      </c>
      <c r="G3319" s="464">
        <v>1082208435028.0361</v>
      </c>
      <c r="H3319" s="461">
        <v>47650405.675407581</v>
      </c>
      <c r="I3319" s="464">
        <v>571559048316.0061</v>
      </c>
      <c r="J3319" s="462">
        <v>-0.29681392842776844</v>
      </c>
      <c r="K3319" s="464">
        <v>17651661036.91029</v>
      </c>
      <c r="L3319" s="464">
        <v>11879381669.839489</v>
      </c>
      <c r="M3319" s="464">
        <v>618616946975.84595</v>
      </c>
      <c r="N3319" s="464">
        <v>7561171386.5898638</v>
      </c>
      <c r="O3319" s="464">
        <v>19773.559462155619</v>
      </c>
      <c r="P3319" s="461">
        <v>88015.360896194063</v>
      </c>
      <c r="Q3319" s="461">
        <v>26655.471895246785</v>
      </c>
      <c r="R3319" s="464">
        <v>2307931134798.0039</v>
      </c>
      <c r="S3319" s="462">
        <v>0.5237019044022726</v>
      </c>
      <c r="T3319" s="462">
        <v>0.37999749434303071</v>
      </c>
      <c r="U3319" s="461">
        <v>23.784403995866281</v>
      </c>
      <c r="V3319" s="464">
        <v>21965515373851.371</v>
      </c>
      <c r="W3319" s="460">
        <v>6930.0080485308163</v>
      </c>
      <c r="X3319" s="463">
        <v>3.2072686668070553E-2</v>
      </c>
      <c r="Y3319" s="476">
        <v>2.0000000000000001E-4</v>
      </c>
    </row>
    <row r="3320" spans="1:25" x14ac:dyDescent="0.2">
      <c r="A3320" s="475">
        <f t="shared" si="51"/>
        <v>3316</v>
      </c>
      <c r="B3320" s="462">
        <v>0.56412926466123703</v>
      </c>
      <c r="C3320" s="461">
        <v>8589.4430528230787</v>
      </c>
      <c r="D3320" s="462">
        <v>1.1056294450934239</v>
      </c>
      <c r="E3320" s="462">
        <v>0.11984954061640335</v>
      </c>
      <c r="F3320" s="516">
        <v>2026.71</v>
      </c>
      <c r="G3320" s="464">
        <v>131555437088.4812</v>
      </c>
      <c r="H3320" s="461">
        <v>28003693.475867521</v>
      </c>
      <c r="I3320" s="464">
        <v>673104219641.90552</v>
      </c>
      <c r="J3320" s="462">
        <v>0.26872253867303852</v>
      </c>
      <c r="K3320" s="464">
        <v>30922380645.495842</v>
      </c>
      <c r="L3320" s="464">
        <v>35616006310.290375</v>
      </c>
      <c r="M3320" s="464">
        <v>38111074178.440681</v>
      </c>
      <c r="N3320" s="464">
        <v>9790010130.3018551</v>
      </c>
      <c r="O3320" s="464">
        <v>30345.926093084345</v>
      </c>
      <c r="P3320" s="461">
        <v>117885.27840079201</v>
      </c>
      <c r="Q3320" s="461">
        <v>34296.217000040138</v>
      </c>
      <c r="R3320" s="464">
        <v>1058726343809.4332</v>
      </c>
      <c r="S3320" s="462">
        <v>0.44884289308541764</v>
      </c>
      <c r="T3320" s="462">
        <v>0.23848937921328747</v>
      </c>
      <c r="U3320" s="461">
        <v>15.932523510081335</v>
      </c>
      <c r="V3320" s="464">
        <v>4307428016584.0303</v>
      </c>
      <c r="W3320" s="460">
        <v>1357.6474314949428</v>
      </c>
      <c r="X3320" s="463">
        <v>4.7104661612811828E-2</v>
      </c>
      <c r="Y3320" s="476">
        <v>2.0000000000000001E-4</v>
      </c>
    </row>
    <row r="3321" spans="1:25" x14ac:dyDescent="0.2">
      <c r="A3321" s="475">
        <f t="shared" si="51"/>
        <v>3317</v>
      </c>
      <c r="B3321" s="462">
        <v>0.58897846801182596</v>
      </c>
      <c r="C3321" s="461">
        <v>1500</v>
      </c>
      <c r="D3321" s="462">
        <v>0.60787504424288163</v>
      </c>
      <c r="E3321" s="462">
        <v>0.36627227531963785</v>
      </c>
      <c r="F3321" s="516">
        <v>2026.25</v>
      </c>
      <c r="G3321" s="464">
        <v>75840359298.151428</v>
      </c>
      <c r="H3321" s="461">
        <v>13204460.257905798</v>
      </c>
      <c r="I3321" s="464">
        <v>331905195341.25421</v>
      </c>
      <c r="J3321" s="462">
        <v>0.34300876602571917</v>
      </c>
      <c r="K3321" s="464">
        <v>16442420718.994347</v>
      </c>
      <c r="L3321" s="464">
        <v>13527339231.553219</v>
      </c>
      <c r="M3321" s="464">
        <v>39098935981.392395</v>
      </c>
      <c r="N3321" s="464">
        <v>8682722901.905777</v>
      </c>
      <c r="O3321" s="464">
        <v>28589.446180038329</v>
      </c>
      <c r="P3321" s="461">
        <v>107999.13439781492</v>
      </c>
      <c r="Q3321" s="461">
        <v>36782.482167332746</v>
      </c>
      <c r="R3321" s="464">
        <v>520362385287.04718</v>
      </c>
      <c r="S3321" s="462">
        <v>0.48786637393682464</v>
      </c>
      <c r="T3321" s="462">
        <v>0.28663720839415274</v>
      </c>
      <c r="U3321" s="461">
        <v>15.898916328381539</v>
      </c>
      <c r="V3321" s="464">
        <v>2730048324541.5396</v>
      </c>
      <c r="W3321" s="460">
        <v>861.5256439256375</v>
      </c>
      <c r="X3321" s="463">
        <v>4.3744715923554937E-2</v>
      </c>
      <c r="Y3321" s="476">
        <v>2.0000000000000001E-4</v>
      </c>
    </row>
    <row r="3322" spans="1:25" x14ac:dyDescent="0.2">
      <c r="A3322" s="475">
        <f t="shared" si="51"/>
        <v>3318</v>
      </c>
      <c r="B3322" s="462">
        <v>0.51421675320023197</v>
      </c>
      <c r="C3322" s="461">
        <v>4865.0918374747735</v>
      </c>
      <c r="D3322" s="462">
        <v>0.45834800283315136</v>
      </c>
      <c r="E3322" s="462">
        <v>0.44949882899407528</v>
      </c>
      <c r="F3322" s="516">
        <v>2024.91</v>
      </c>
      <c r="G3322" s="464">
        <v>202692800654.32986</v>
      </c>
      <c r="H3322" s="461">
        <v>8506312.7721230276</v>
      </c>
      <c r="I3322" s="464">
        <v>284861107958.54602</v>
      </c>
      <c r="J3322" s="462">
        <v>0.45512601301505096</v>
      </c>
      <c r="K3322" s="464">
        <v>15256347550.533169</v>
      </c>
      <c r="L3322" s="464">
        <v>36253252011.809311</v>
      </c>
      <c r="M3322" s="464">
        <v>145388102243.23959</v>
      </c>
      <c r="N3322" s="464">
        <v>96674280905.887756</v>
      </c>
      <c r="O3322" s="464">
        <v>17676.99654311475</v>
      </c>
      <c r="P3322" s="461">
        <v>590513.11183444737</v>
      </c>
      <c r="Q3322" s="461">
        <v>408986.95253504283</v>
      </c>
      <c r="R3322" s="464">
        <v>821036754402.62158</v>
      </c>
      <c r="S3322" s="462">
        <v>0.60838486863613039</v>
      </c>
      <c r="T3322" s="462">
        <v>0.4180263990499023</v>
      </c>
      <c r="U3322" s="461">
        <v>16.48633083295941</v>
      </c>
      <c r="V3322" s="464">
        <v>6232220111024.501</v>
      </c>
      <c r="W3322" s="460">
        <v>1964.0340500135271</v>
      </c>
      <c r="X3322" s="463">
        <v>4.4252312406436033E-2</v>
      </c>
      <c r="Y3322" s="476">
        <v>2.0000000000000001E-4</v>
      </c>
    </row>
    <row r="3323" spans="1:25" x14ac:dyDescent="0.2">
      <c r="A3323" s="475">
        <f t="shared" si="51"/>
        <v>3319</v>
      </c>
      <c r="B3323" s="462">
        <v>0.6296337026090455</v>
      </c>
      <c r="C3323" s="461">
        <v>6456.8111612417215</v>
      </c>
      <c r="D3323" s="462">
        <v>0.78945393348894954</v>
      </c>
      <c r="E3323" s="462">
        <v>0.63282039283397717</v>
      </c>
      <c r="F3323" s="516">
        <v>2025.64</v>
      </c>
      <c r="G3323" s="464">
        <v>355374463094.85675</v>
      </c>
      <c r="H3323" s="461">
        <v>19264216.791400898</v>
      </c>
      <c r="I3323" s="464">
        <v>489556441909.58167</v>
      </c>
      <c r="J3323" s="462">
        <v>0.39949082973046501</v>
      </c>
      <c r="K3323" s="464">
        <v>25769311405.436821</v>
      </c>
      <c r="L3323" s="464">
        <v>48973177526.594032</v>
      </c>
      <c r="M3323" s="464">
        <v>124503266488.22565</v>
      </c>
      <c r="N3323" s="464">
        <v>33734654123.558567</v>
      </c>
      <c r="O3323" s="464">
        <v>30562.013144744818</v>
      </c>
      <c r="P3323" s="461">
        <v>274726.51237560064</v>
      </c>
      <c r="Q3323" s="461">
        <v>149840.30742590141</v>
      </c>
      <c r="R3323" s="464">
        <v>1038508164908.4932</v>
      </c>
      <c r="S3323" s="462">
        <v>0.58200456530116906</v>
      </c>
      <c r="T3323" s="462">
        <v>0.49190372761994877</v>
      </c>
      <c r="U3323" s="461">
        <v>17.117715552031669</v>
      </c>
      <c r="V3323" s="464">
        <v>9490001758320.918</v>
      </c>
      <c r="W3323" s="460">
        <v>2996.2275004123449</v>
      </c>
      <c r="X3323" s="463">
        <v>4.3379499860681563E-2</v>
      </c>
      <c r="Y3323" s="476">
        <v>2.0000000000000001E-4</v>
      </c>
    </row>
    <row r="3324" spans="1:25" x14ac:dyDescent="0.2">
      <c r="A3324" s="475">
        <f t="shared" si="51"/>
        <v>3320</v>
      </c>
      <c r="B3324" s="462">
        <v>0.43624728583445344</v>
      </c>
      <c r="C3324" s="461">
        <v>1500</v>
      </c>
      <c r="D3324" s="462">
        <v>0.84091400121409587</v>
      </c>
      <c r="E3324" s="462">
        <v>0.25744574714280399</v>
      </c>
      <c r="F3324" s="516">
        <v>2024.05</v>
      </c>
      <c r="G3324" s="464">
        <v>209492224146.17499</v>
      </c>
      <c r="H3324" s="461">
        <v>23256869.683483463</v>
      </c>
      <c r="I3324" s="464">
        <v>516586147091.59039</v>
      </c>
      <c r="J3324" s="462">
        <v>0.35051493260372213</v>
      </c>
      <c r="K3324" s="464">
        <v>22985928455.498108</v>
      </c>
      <c r="L3324" s="464">
        <v>3028648172.7023077</v>
      </c>
      <c r="M3324" s="464">
        <v>161039570410.63879</v>
      </c>
      <c r="N3324" s="464">
        <v>43480835942.949699</v>
      </c>
      <c r="O3324" s="464">
        <v>30017.575807027144</v>
      </c>
      <c r="P3324" s="461">
        <v>329793.07578484551</v>
      </c>
      <c r="Q3324" s="461">
        <v>190038.26900149131</v>
      </c>
      <c r="R3324" s="464">
        <v>947378864040.98584</v>
      </c>
      <c r="S3324" s="462">
        <v>0.52021036362593986</v>
      </c>
      <c r="T3324" s="462">
        <v>0.35565751857556405</v>
      </c>
      <c r="U3324" s="461">
        <v>16.634778389310398</v>
      </c>
      <c r="V3324" s="464">
        <v>6189872874879.6377</v>
      </c>
      <c r="W3324" s="460">
        <v>1954.9952225454463</v>
      </c>
      <c r="X3324" s="463">
        <v>4.3578604114871029E-2</v>
      </c>
      <c r="Y3324" s="476">
        <v>2.0000000000000001E-4</v>
      </c>
    </row>
    <row r="3325" spans="1:25" x14ac:dyDescent="0.2">
      <c r="A3325" s="475">
        <f t="shared" si="51"/>
        <v>3321</v>
      </c>
      <c r="B3325" s="462">
        <v>0.60126476479773849</v>
      </c>
      <c r="C3325" s="461">
        <v>2119.9856266032471</v>
      </c>
      <c r="D3325" s="462">
        <v>0.70546659536506218</v>
      </c>
      <c r="E3325" s="462">
        <v>0.45249627039444618</v>
      </c>
      <c r="F3325" s="516">
        <v>2025.74</v>
      </c>
      <c r="G3325" s="464">
        <v>105275363489.4877</v>
      </c>
      <c r="H3325" s="461">
        <v>16626322.088981753</v>
      </c>
      <c r="I3325" s="464">
        <v>421947915294.37567</v>
      </c>
      <c r="J3325" s="462">
        <v>0.41494672560371015</v>
      </c>
      <c r="K3325" s="464">
        <v>21320370317.673141</v>
      </c>
      <c r="L3325" s="464">
        <v>20207498892.148739</v>
      </c>
      <c r="M3325" s="464">
        <v>75398128537.997116</v>
      </c>
      <c r="N3325" s="464">
        <v>7193739488.5139933</v>
      </c>
      <c r="O3325" s="464">
        <v>23414.457477322114</v>
      </c>
      <c r="P3325" s="461">
        <v>101465.43749999964</v>
      </c>
      <c r="Q3325" s="461">
        <v>33113.812499999724</v>
      </c>
      <c r="R3325" s="464">
        <v>666734736541.06982</v>
      </c>
      <c r="S3325" s="462">
        <v>0.53844842705765938</v>
      </c>
      <c r="T3325" s="462">
        <v>0.37012212634787656</v>
      </c>
      <c r="U3325" s="461">
        <v>15.445911343511751</v>
      </c>
      <c r="V3325" s="464">
        <v>4297758479002.4033</v>
      </c>
      <c r="W3325" s="460">
        <v>1356.6737153110923</v>
      </c>
      <c r="X3325" s="463">
        <v>4.6020436327521411E-2</v>
      </c>
      <c r="Y3325" s="476">
        <v>2.0000000000000001E-4</v>
      </c>
    </row>
    <row r="3326" spans="1:25" x14ac:dyDescent="0.2">
      <c r="A3326" s="475">
        <f t="shared" si="51"/>
        <v>3322</v>
      </c>
      <c r="B3326" s="462">
        <v>0.58307083265619208</v>
      </c>
      <c r="C3326" s="461">
        <v>8078.6003330189924</v>
      </c>
      <c r="D3326" s="462">
        <v>0.89667544542705124</v>
      </c>
      <c r="E3326" s="462">
        <v>0.48951595978240459</v>
      </c>
      <c r="F3326" s="516">
        <v>2023.75</v>
      </c>
      <c r="G3326" s="464">
        <v>351222904886.09271</v>
      </c>
      <c r="H3326" s="461">
        <v>23541142.862703137</v>
      </c>
      <c r="I3326" s="464">
        <v>553229377528.44263</v>
      </c>
      <c r="J3326" s="462">
        <v>0.30730973411312146</v>
      </c>
      <c r="K3326" s="464">
        <v>19416674240.370384</v>
      </c>
      <c r="L3326" s="464">
        <v>0</v>
      </c>
      <c r="M3326" s="464">
        <v>326280773558.72241</v>
      </c>
      <c r="N3326" s="464">
        <v>73899251193.052643</v>
      </c>
      <c r="O3326" s="464">
        <v>31586.091337433496</v>
      </c>
      <c r="P3326" s="461">
        <v>467151.41800026642</v>
      </c>
      <c r="Q3326" s="461">
        <v>294792.33441549528</v>
      </c>
      <c r="R3326" s="464">
        <v>1321416610974.3635</v>
      </c>
      <c r="S3326" s="462">
        <v>0.55516039782452486</v>
      </c>
      <c r="T3326" s="462">
        <v>0.38901642948313725</v>
      </c>
      <c r="U3326" s="461">
        <v>17.046882607533931</v>
      </c>
      <c r="V3326" s="464">
        <v>9499224069188.0059</v>
      </c>
      <c r="W3326" s="460">
        <v>2998.116936178953</v>
      </c>
      <c r="X3326" s="463">
        <v>4.3602414163395997E-2</v>
      </c>
      <c r="Y3326" s="476">
        <v>2.0000000000000001E-4</v>
      </c>
    </row>
    <row r="3327" spans="1:25" x14ac:dyDescent="0.2">
      <c r="A3327" s="475">
        <f t="shared" si="51"/>
        <v>3323</v>
      </c>
      <c r="B3327" s="462">
        <v>0.49414855665004309</v>
      </c>
      <c r="C3327" s="461">
        <v>5649.5270929554645</v>
      </c>
      <c r="D3327" s="462">
        <v>1.3068696926696524</v>
      </c>
      <c r="E3327" s="462">
        <v>0.43557340649293697</v>
      </c>
      <c r="F3327" s="516">
        <v>2023.85</v>
      </c>
      <c r="G3327" s="464">
        <v>629075534290.74365</v>
      </c>
      <c r="H3327" s="461">
        <v>39055946.306495242</v>
      </c>
      <c r="I3327" s="464">
        <v>695111981485.31885</v>
      </c>
      <c r="J3327" s="462">
        <v>5.2554352004591354E-2</v>
      </c>
      <c r="K3327" s="464">
        <v>8164276103.2264872</v>
      </c>
      <c r="L3327" s="464">
        <v>0</v>
      </c>
      <c r="M3327" s="464">
        <v>452544066824.51056</v>
      </c>
      <c r="N3327" s="464">
        <v>16299488219.006004</v>
      </c>
      <c r="O3327" s="464">
        <v>19834.929166052934</v>
      </c>
      <c r="P3327" s="461">
        <v>110568.29545264278</v>
      </c>
      <c r="Q3327" s="461">
        <v>56512.975637261392</v>
      </c>
      <c r="R3327" s="464">
        <v>1742280589838.6287</v>
      </c>
      <c r="S3327" s="462">
        <v>0.49605022176639724</v>
      </c>
      <c r="T3327" s="462">
        <v>0.35865319287875669</v>
      </c>
      <c r="U3327" s="461">
        <v>19.67772934019229</v>
      </c>
      <c r="V3327" s="464">
        <v>13269636769953.732</v>
      </c>
      <c r="W3327" s="460">
        <v>4185.8350529431482</v>
      </c>
      <c r="X3327" s="463">
        <v>3.7964694664041967E-2</v>
      </c>
      <c r="Y3327" s="476">
        <v>2.0000000000000001E-4</v>
      </c>
    </row>
    <row r="3328" spans="1:25" x14ac:dyDescent="0.2">
      <c r="A3328" s="475">
        <f t="shared" si="51"/>
        <v>3324</v>
      </c>
      <c r="B3328" s="462">
        <v>0.4124608801064692</v>
      </c>
      <c r="C3328" s="461">
        <v>7718.7243988800819</v>
      </c>
      <c r="D3328" s="462">
        <v>0.22212730771742317</v>
      </c>
      <c r="E3328" s="462">
        <v>0.55832044311175233</v>
      </c>
      <c r="F3328" s="516">
        <v>2025.66</v>
      </c>
      <c r="G3328" s="464">
        <v>112904987418.77797</v>
      </c>
      <c r="H3328" s="461">
        <v>3689658.7162063029</v>
      </c>
      <c r="I3328" s="464">
        <v>187503505593.35818</v>
      </c>
      <c r="J3328" s="462">
        <v>0.4124608801064692</v>
      </c>
      <c r="K3328" s="464">
        <v>12725421086.781822</v>
      </c>
      <c r="L3328" s="464">
        <v>14530822926.290304</v>
      </c>
      <c r="M3328" s="464">
        <v>84159780064.935303</v>
      </c>
      <c r="N3328" s="464">
        <v>169898748296.40646</v>
      </c>
      <c r="O3328" s="464">
        <v>17518.96546109717</v>
      </c>
      <c r="P3328" s="461">
        <v>1062951.6256280914</v>
      </c>
      <c r="Q3328" s="461">
        <v>699731.91985682084</v>
      </c>
      <c r="R3328" s="464">
        <v>541309948989.10291</v>
      </c>
      <c r="S3328" s="462">
        <v>0.47514430075647224</v>
      </c>
      <c r="T3328" s="462">
        <v>0.38678676631283948</v>
      </c>
      <c r="U3328" s="461">
        <v>16.142590364490083</v>
      </c>
      <c r="V3328" s="464">
        <v>3761401334469.8042</v>
      </c>
      <c r="W3328" s="460">
        <v>1186.3691516506876</v>
      </c>
      <c r="X3328" s="463">
        <v>4.4720536113128963E-2</v>
      </c>
      <c r="Y3328" s="476">
        <v>2.0000000000000001E-4</v>
      </c>
    </row>
    <row r="3329" spans="1:25" x14ac:dyDescent="0.2">
      <c r="A3329" s="475">
        <f t="shared" si="51"/>
        <v>3325</v>
      </c>
      <c r="B3329" s="462">
        <v>0.55400947557873736</v>
      </c>
      <c r="C3329" s="461">
        <v>3903.0958649268814</v>
      </c>
      <c r="D3329" s="462">
        <v>0.78521007993023195</v>
      </c>
      <c r="E3329" s="462">
        <v>0.4379299835128137</v>
      </c>
      <c r="F3329" s="516">
        <v>2026.03</v>
      </c>
      <c r="G3329" s="464">
        <v>81432692546.885239</v>
      </c>
      <c r="H3329" s="461">
        <v>19835723.345108449</v>
      </c>
      <c r="I3329" s="464">
        <v>566016636068.16956</v>
      </c>
      <c r="J3329" s="462">
        <v>0.44396686764743676</v>
      </c>
      <c r="K3329" s="464">
        <v>29550209151.688114</v>
      </c>
      <c r="L3329" s="464">
        <v>31480179218.312351</v>
      </c>
      <c r="M3329" s="464">
        <v>36817509670.330307</v>
      </c>
      <c r="N3329" s="464">
        <v>14974000635.292276</v>
      </c>
      <c r="O3329" s="464">
        <v>30887.217370902141</v>
      </c>
      <c r="P3329" s="461">
        <v>150374.70445636776</v>
      </c>
      <c r="Q3329" s="461">
        <v>61802.981936389726</v>
      </c>
      <c r="R3329" s="464">
        <v>780771063086.27563</v>
      </c>
      <c r="S3329" s="462">
        <v>0.51072740698299723</v>
      </c>
      <c r="T3329" s="462">
        <v>0.34446286551547528</v>
      </c>
      <c r="U3329" s="461">
        <v>14.728848822139138</v>
      </c>
      <c r="V3329" s="464">
        <v>4488510445373.1904</v>
      </c>
      <c r="W3329" s="460">
        <v>1415.8403685710111</v>
      </c>
      <c r="X3329" s="463">
        <v>4.809437104448086E-2</v>
      </c>
      <c r="Y3329" s="476">
        <v>2.0000000000000001E-4</v>
      </c>
    </row>
    <row r="3330" spans="1:25" x14ac:dyDescent="0.2">
      <c r="A3330" s="475">
        <f t="shared" si="51"/>
        <v>3326</v>
      </c>
      <c r="B3330" s="462">
        <v>0.50860011305263697</v>
      </c>
      <c r="C3330" s="461">
        <v>8544.7393317000533</v>
      </c>
      <c r="D3330" s="462">
        <v>0.38559593118988689</v>
      </c>
      <c r="E3330" s="462">
        <v>0.41764647460305293</v>
      </c>
      <c r="F3330" s="516">
        <v>2024.93</v>
      </c>
      <c r="G3330" s="464">
        <v>194794548249.37729</v>
      </c>
      <c r="H3330" s="461">
        <v>6558319.1854594955</v>
      </c>
      <c r="I3330" s="464">
        <v>252376092265.68613</v>
      </c>
      <c r="J3330" s="462">
        <v>0.46818834689110056</v>
      </c>
      <c r="K3330" s="464">
        <v>6514742442.7525015</v>
      </c>
      <c r="L3330" s="464">
        <v>0</v>
      </c>
      <c r="M3330" s="464">
        <v>178706736959.92532</v>
      </c>
      <c r="N3330" s="464">
        <v>37325946044.070549</v>
      </c>
      <c r="O3330" s="464">
        <v>24724.38854045259</v>
      </c>
      <c r="P3330" s="461">
        <v>254862.45558642637</v>
      </c>
      <c r="Q3330" s="461">
        <v>143990.75946206288</v>
      </c>
      <c r="R3330" s="464">
        <v>681168688181.11499</v>
      </c>
      <c r="S3330" s="462">
        <v>0.6406679066975689</v>
      </c>
      <c r="T3330" s="462">
        <v>0.43363330325325583</v>
      </c>
      <c r="U3330" s="461">
        <v>16.938336109349184</v>
      </c>
      <c r="V3330" s="464">
        <v>5675207573585.0684</v>
      </c>
      <c r="W3330" s="460">
        <v>1791.5900405583436</v>
      </c>
      <c r="X3330" s="463">
        <v>4.1723308222154587E-2</v>
      </c>
      <c r="Y3330" s="476">
        <v>2.0000000000000001E-4</v>
      </c>
    </row>
    <row r="3331" spans="1:25" x14ac:dyDescent="0.2">
      <c r="A3331" s="475">
        <f t="shared" si="51"/>
        <v>3327</v>
      </c>
      <c r="B3331" s="462">
        <v>0.63862085479521491</v>
      </c>
      <c r="C3331" s="461">
        <v>4974.2376464070176</v>
      </c>
      <c r="D3331" s="462">
        <v>0.52440174236861703</v>
      </c>
      <c r="E3331" s="462">
        <v>0.29311119698404031</v>
      </c>
      <c r="F3331" s="516">
        <v>2023.75</v>
      </c>
      <c r="G3331" s="464">
        <v>286936108651.65479</v>
      </c>
      <c r="H3331" s="461">
        <v>10035681.395643003</v>
      </c>
      <c r="I3331" s="464">
        <v>338662324162.71661</v>
      </c>
      <c r="J3331" s="462">
        <v>0.42716732013573866</v>
      </c>
      <c r="K3331" s="464">
        <v>11097283904.455362</v>
      </c>
      <c r="L3331" s="464">
        <v>0</v>
      </c>
      <c r="M3331" s="464">
        <v>238175508223.57986</v>
      </c>
      <c r="N3331" s="464">
        <v>79020721721.792877</v>
      </c>
      <c r="O3331" s="464">
        <v>36453.674556973667</v>
      </c>
      <c r="P3331" s="461">
        <v>455963.13583562017</v>
      </c>
      <c r="Q3331" s="461">
        <v>297419.72736082593</v>
      </c>
      <c r="R3331" s="464">
        <v>925063661195.00085</v>
      </c>
      <c r="S3331" s="462">
        <v>0.61233761205412374</v>
      </c>
      <c r="T3331" s="462">
        <v>0.44452313995774945</v>
      </c>
      <c r="U3331" s="461">
        <v>17.147110999238393</v>
      </c>
      <c r="V3331" s="464">
        <v>7895436495507.2783</v>
      </c>
      <c r="W3331" s="460">
        <v>2485.3842602461355</v>
      </c>
      <c r="X3331" s="463">
        <v>4.1762803171980771E-2</v>
      </c>
      <c r="Y3331" s="476">
        <v>2.0000000000000001E-4</v>
      </c>
    </row>
    <row r="3332" spans="1:25" x14ac:dyDescent="0.2">
      <c r="A3332" s="475">
        <f t="shared" si="51"/>
        <v>3328</v>
      </c>
      <c r="B3332" s="462">
        <v>0.40851469320868955</v>
      </c>
      <c r="C3332" s="461">
        <v>3701.9096320589506</v>
      </c>
      <c r="D3332" s="462">
        <v>0.6084926396778163</v>
      </c>
      <c r="E3332" s="462">
        <v>0.12133074179087505</v>
      </c>
      <c r="F3332" s="516">
        <v>2023.75</v>
      </c>
      <c r="G3332" s="464">
        <v>282012784573.94867</v>
      </c>
      <c r="H3332" s="461">
        <v>12849935.138845991</v>
      </c>
      <c r="I3332" s="464">
        <v>429858486684.56683</v>
      </c>
      <c r="J3332" s="462">
        <v>0.40851469320868961</v>
      </c>
      <c r="K3332" s="464">
        <v>10456838803.483118</v>
      </c>
      <c r="L3332" s="464">
        <v>0</v>
      </c>
      <c r="M3332" s="464">
        <v>298391563491.80243</v>
      </c>
      <c r="N3332" s="464">
        <v>76183422283.104645</v>
      </c>
      <c r="O3332" s="464">
        <v>27372.183657266676</v>
      </c>
      <c r="P3332" s="461">
        <v>440935.28527293133</v>
      </c>
      <c r="Q3332" s="461">
        <v>282754.86745988007</v>
      </c>
      <c r="R3332" s="464">
        <v>1093650284142.0573</v>
      </c>
      <c r="S3332" s="462">
        <v>0.60393160124991652</v>
      </c>
      <c r="T3332" s="462">
        <v>0.3872975982001437</v>
      </c>
      <c r="U3332" s="461">
        <v>16.953640068876052</v>
      </c>
      <c r="V3332" s="464">
        <v>7990559192640.4658</v>
      </c>
      <c r="W3332" s="460">
        <v>2522.103842382357</v>
      </c>
      <c r="X3332" s="463">
        <v>4.2544517355189548E-2</v>
      </c>
      <c r="Y3332" s="476">
        <v>2.0000000000000001E-4</v>
      </c>
    </row>
    <row r="3333" spans="1:25" x14ac:dyDescent="0.2">
      <c r="A3333" s="475">
        <f t="shared" si="51"/>
        <v>3329</v>
      </c>
      <c r="B3333" s="462">
        <v>0.52899638101122881</v>
      </c>
      <c r="C3333" s="461">
        <v>1500</v>
      </c>
      <c r="D3333" s="462">
        <v>0.78974337792533467</v>
      </c>
      <c r="E3333" s="462">
        <v>0.53783774927292571</v>
      </c>
      <c r="F3333" s="516">
        <v>2024.7</v>
      </c>
      <c r="G3333" s="464">
        <v>296282370988.57916</v>
      </c>
      <c r="H3333" s="461">
        <v>21366300.311531857</v>
      </c>
      <c r="I3333" s="464">
        <v>654793914724.42822</v>
      </c>
      <c r="J3333" s="462">
        <v>0.52899638101122881</v>
      </c>
      <c r="K3333" s="464">
        <v>40832732014.106644</v>
      </c>
      <c r="L3333" s="464">
        <v>60189395055.529243</v>
      </c>
      <c r="M3333" s="464">
        <v>149211350258.6214</v>
      </c>
      <c r="N3333" s="464">
        <v>7288697038.8081417</v>
      </c>
      <c r="O3333" s="464">
        <v>35095.128180267791</v>
      </c>
      <c r="P3333" s="461">
        <v>101465.4374999993</v>
      </c>
      <c r="Q3333" s="461">
        <v>33113.812499999643</v>
      </c>
      <c r="R3333" s="464">
        <v>1176924610439.4958</v>
      </c>
      <c r="S3333" s="462">
        <v>0.63945273785503931</v>
      </c>
      <c r="T3333" s="462">
        <v>0.52537762727304305</v>
      </c>
      <c r="U3333" s="461">
        <v>15.753037833513234</v>
      </c>
      <c r="V3333" s="464">
        <v>11064813474867.418</v>
      </c>
      <c r="W3333" s="460">
        <v>3490.0804710788502</v>
      </c>
      <c r="X3333" s="463">
        <v>4.4747510956529041E-2</v>
      </c>
      <c r="Y3333" s="476">
        <v>2.0000000000000001E-4</v>
      </c>
    </row>
    <row r="3334" spans="1:25" x14ac:dyDescent="0.2">
      <c r="A3334" s="475">
        <f t="shared" si="51"/>
        <v>3330</v>
      </c>
      <c r="B3334" s="462">
        <v>0.46551982881914744</v>
      </c>
      <c r="C3334" s="461">
        <v>2895.6433777441403</v>
      </c>
      <c r="D3334" s="462">
        <v>0.61424101018986632</v>
      </c>
      <c r="E3334" s="462">
        <v>0.30971774670991348</v>
      </c>
      <c r="F3334" s="516">
        <v>2023.89</v>
      </c>
      <c r="G3334" s="464">
        <v>430754865706.81494</v>
      </c>
      <c r="H3334" s="461">
        <v>13154476.23031556</v>
      </c>
      <c r="I3334" s="464">
        <v>346983678987.53253</v>
      </c>
      <c r="J3334" s="462">
        <v>0.36543189060941483</v>
      </c>
      <c r="K3334" s="464">
        <v>6351095407.4855337</v>
      </c>
      <c r="L3334" s="464">
        <v>0</v>
      </c>
      <c r="M3334" s="464">
        <v>403283389081.88635</v>
      </c>
      <c r="N3334" s="464">
        <v>39825482382.721214</v>
      </c>
      <c r="O3334" s="464">
        <v>13179.225678317762</v>
      </c>
      <c r="P3334" s="461">
        <v>293552.34461552626</v>
      </c>
      <c r="Q3334" s="461">
        <v>167920.0846153227</v>
      </c>
      <c r="R3334" s="464">
        <v>1101910970068.6189</v>
      </c>
      <c r="S3334" s="462">
        <v>0.64166770860361355</v>
      </c>
      <c r="T3334" s="462">
        <v>0.49686430329207604</v>
      </c>
      <c r="U3334" s="461">
        <v>17.702459054680642</v>
      </c>
      <c r="V3334" s="464">
        <v>10616290497637.309</v>
      </c>
      <c r="W3334" s="460">
        <v>3348.0260282031854</v>
      </c>
      <c r="X3334" s="463">
        <v>4.1389861381967562E-2</v>
      </c>
      <c r="Y3334" s="476">
        <v>2.0000000000000001E-4</v>
      </c>
    </row>
    <row r="3335" spans="1:25" x14ac:dyDescent="0.2">
      <c r="A3335" s="475">
        <f t="shared" ref="A3335:A3398" si="52">A3334+1</f>
        <v>3331</v>
      </c>
      <c r="B3335" s="462">
        <v>0.25052041853745755</v>
      </c>
      <c r="C3335" s="461">
        <v>7258.8227866049147</v>
      </c>
      <c r="D3335" s="462">
        <v>0.91802340970188179</v>
      </c>
      <c r="E3335" s="462">
        <v>0.66924405717258617</v>
      </c>
      <c r="F3335" s="516">
        <v>2024.63</v>
      </c>
      <c r="G3335" s="464">
        <v>383776366821.23114</v>
      </c>
      <c r="H3335" s="461">
        <v>25177471.238828074</v>
      </c>
      <c r="I3335" s="464">
        <v>385378049574.57532</v>
      </c>
      <c r="J3335" s="462">
        <v>-3.5022767645180419E-2</v>
      </c>
      <c r="K3335" s="464">
        <v>8952437245.3432808</v>
      </c>
      <c r="L3335" s="464">
        <v>0</v>
      </c>
      <c r="M3335" s="464">
        <v>290989459721.83978</v>
      </c>
      <c r="N3335" s="464">
        <v>115767486745.35849</v>
      </c>
      <c r="O3335" s="464">
        <v>28799.196992047364</v>
      </c>
      <c r="P3335" s="461">
        <v>683352.0872650044</v>
      </c>
      <c r="Q3335" s="461">
        <v>467247.55329773144</v>
      </c>
      <c r="R3335" s="464">
        <v>1230897235198.2739</v>
      </c>
      <c r="S3335" s="462">
        <v>0.48214532529851356</v>
      </c>
      <c r="T3335" s="462">
        <v>0.3089773420316777</v>
      </c>
      <c r="U3335" s="461">
        <v>20.915280829373152</v>
      </c>
      <c r="V3335" s="464">
        <v>8366603366457.5947</v>
      </c>
      <c r="W3335" s="460">
        <v>2640.941816313315</v>
      </c>
      <c r="X3335" s="463">
        <v>3.6425614823273333E-2</v>
      </c>
      <c r="Y3335" s="476">
        <v>2.0000000000000001E-4</v>
      </c>
    </row>
    <row r="3336" spans="1:25" x14ac:dyDescent="0.2">
      <c r="A3336" s="475">
        <f t="shared" si="52"/>
        <v>3332</v>
      </c>
      <c r="B3336" s="462">
        <v>0.49057120440636443</v>
      </c>
      <c r="C3336" s="461">
        <v>2312.20856261583</v>
      </c>
      <c r="D3336" s="462">
        <v>0.36987529045836809</v>
      </c>
      <c r="E3336" s="462">
        <v>0.56338178898161861</v>
      </c>
      <c r="F3336" s="516">
        <v>2024.9</v>
      </c>
      <c r="G3336" s="464">
        <v>93349619565.856827</v>
      </c>
      <c r="H3336" s="461">
        <v>6396463.0119249085</v>
      </c>
      <c r="I3336" s="464">
        <v>260532844180.35345</v>
      </c>
      <c r="J3336" s="462">
        <v>0.47472729919156453</v>
      </c>
      <c r="K3336" s="464">
        <v>16112925577.946033</v>
      </c>
      <c r="L3336" s="464">
        <v>22915224165.925789</v>
      </c>
      <c r="M3336" s="464">
        <v>88854153251.763824</v>
      </c>
      <c r="N3336" s="464">
        <v>118966527181.31976</v>
      </c>
      <c r="O3336" s="464">
        <v>35052.291327155152</v>
      </c>
      <c r="P3336" s="461">
        <v>698242.52006020001</v>
      </c>
      <c r="Q3336" s="461">
        <v>420443.8329725113</v>
      </c>
      <c r="R3336" s="464">
        <v>595795902330.80322</v>
      </c>
      <c r="S3336" s="462">
        <v>0.53046020333779287</v>
      </c>
      <c r="T3336" s="462">
        <v>0.34369995128824338</v>
      </c>
      <c r="U3336" s="461">
        <v>15.625006843461138</v>
      </c>
      <c r="V3336" s="464">
        <v>3623062429781.0591</v>
      </c>
      <c r="W3336" s="460">
        <v>1142.0428085155472</v>
      </c>
      <c r="X3336" s="463">
        <v>4.5483002476899625E-2</v>
      </c>
      <c r="Y3336" s="476">
        <v>2.0000000000000001E-4</v>
      </c>
    </row>
    <row r="3337" spans="1:25" x14ac:dyDescent="0.2">
      <c r="A3337" s="475">
        <f t="shared" si="52"/>
        <v>3333</v>
      </c>
      <c r="B3337" s="462">
        <v>0.42339113227227271</v>
      </c>
      <c r="C3337" s="461">
        <v>4477.2460829843039</v>
      </c>
      <c r="D3337" s="462">
        <v>0.84406392802368768</v>
      </c>
      <c r="E3337" s="462">
        <v>0.45793654627190672</v>
      </c>
      <c r="F3337" s="516">
        <v>2025.66</v>
      </c>
      <c r="G3337" s="464">
        <v>220158222474.33588</v>
      </c>
      <c r="H3337" s="461">
        <v>21528313.444959152</v>
      </c>
      <c r="I3337" s="464">
        <v>519036513548.4776</v>
      </c>
      <c r="J3337" s="462">
        <v>0.34491259317073775</v>
      </c>
      <c r="K3337" s="464">
        <v>18447389968.694576</v>
      </c>
      <c r="L3337" s="464">
        <v>8027428269.1699553</v>
      </c>
      <c r="M3337" s="464">
        <v>172916185942.07541</v>
      </c>
      <c r="N3337" s="464">
        <v>56219254398.618866</v>
      </c>
      <c r="O3337" s="464">
        <v>29167.598431072885</v>
      </c>
      <c r="P3337" s="461">
        <v>383947.2434274843</v>
      </c>
      <c r="Q3337" s="461">
        <v>231406.22514932096</v>
      </c>
      <c r="R3337" s="464">
        <v>1027471879211.9585</v>
      </c>
      <c r="S3337" s="462">
        <v>0.5319681868953996</v>
      </c>
      <c r="T3337" s="462">
        <v>0.34086218603919122</v>
      </c>
      <c r="U3337" s="461">
        <v>16.711876283883083</v>
      </c>
      <c r="V3337" s="464">
        <v>6380188840569.9004</v>
      </c>
      <c r="W3337" s="460">
        <v>2014.1387170787925</v>
      </c>
      <c r="X3337" s="463">
        <v>4.4341866904662276E-2</v>
      </c>
      <c r="Y3337" s="476">
        <v>2.0000000000000001E-4</v>
      </c>
    </row>
    <row r="3338" spans="1:25" x14ac:dyDescent="0.2">
      <c r="A3338" s="475">
        <f t="shared" si="52"/>
        <v>3334</v>
      </c>
      <c r="B3338" s="462">
        <v>0.4003618910532547</v>
      </c>
      <c r="C3338" s="461">
        <v>2170.3967331352255</v>
      </c>
      <c r="D3338" s="462">
        <v>0.720111527814004</v>
      </c>
      <c r="E3338" s="462">
        <v>0.22467048394202935</v>
      </c>
      <c r="F3338" s="516">
        <v>2024.46</v>
      </c>
      <c r="G3338" s="464">
        <v>376966925935.48285</v>
      </c>
      <c r="H3338" s="461">
        <v>17228683.323483426</v>
      </c>
      <c r="I3338" s="464">
        <v>494904580632.65344</v>
      </c>
      <c r="J3338" s="462">
        <v>0.36763139836392289</v>
      </c>
      <c r="K3338" s="464">
        <v>19695279920.11697</v>
      </c>
      <c r="L3338" s="464">
        <v>9570590549.6892529</v>
      </c>
      <c r="M3338" s="464">
        <v>319281751454.12708</v>
      </c>
      <c r="N3338" s="464">
        <v>64317598296.983986</v>
      </c>
      <c r="O3338" s="464">
        <v>19713.220416424789</v>
      </c>
      <c r="P3338" s="461">
        <v>377947.38420088356</v>
      </c>
      <c r="Q3338" s="461">
        <v>230052.61069605057</v>
      </c>
      <c r="R3338" s="464">
        <v>1348049730855.1345</v>
      </c>
      <c r="S3338" s="462">
        <v>0.60750167577662195</v>
      </c>
      <c r="T3338" s="462">
        <v>0.39043805262214104</v>
      </c>
      <c r="U3338" s="461">
        <v>17.258479780469649</v>
      </c>
      <c r="V3338" s="464">
        <v>9966145701775.4883</v>
      </c>
      <c r="W3338" s="460">
        <v>3144.9380357986838</v>
      </c>
      <c r="X3338" s="463">
        <v>4.2404456602284077E-2</v>
      </c>
      <c r="Y3338" s="476">
        <v>2.0000000000000001E-4</v>
      </c>
    </row>
    <row r="3339" spans="1:25" x14ac:dyDescent="0.2">
      <c r="A3339" s="475">
        <f t="shared" si="52"/>
        <v>3335</v>
      </c>
      <c r="B3339" s="462">
        <v>0.63252363050464822</v>
      </c>
      <c r="C3339" s="461">
        <v>8959.715399376646</v>
      </c>
      <c r="D3339" s="462">
        <v>0.60131263096221732</v>
      </c>
      <c r="E3339" s="462">
        <v>0.4817923361735319</v>
      </c>
      <c r="F3339" s="516">
        <v>2025.64</v>
      </c>
      <c r="G3339" s="464">
        <v>237614588742.01208</v>
      </c>
      <c r="H3339" s="461">
        <v>11962750.669094842</v>
      </c>
      <c r="I3339" s="464">
        <v>322737905055.47076</v>
      </c>
      <c r="J3339" s="462">
        <v>0.32561580830683157</v>
      </c>
      <c r="K3339" s="464">
        <v>17595670302.29541</v>
      </c>
      <c r="L3339" s="464">
        <v>34895902445.470863</v>
      </c>
      <c r="M3339" s="464">
        <v>118111332801.00095</v>
      </c>
      <c r="N3339" s="464">
        <v>28269870063.043732</v>
      </c>
      <c r="O3339" s="464">
        <v>37211.685550147566</v>
      </c>
      <c r="P3339" s="461">
        <v>220201.00758451209</v>
      </c>
      <c r="Q3339" s="461">
        <v>113508.12244474395</v>
      </c>
      <c r="R3339" s="464">
        <v>736688156798.98535</v>
      </c>
      <c r="S3339" s="462">
        <v>0.56068903987168661</v>
      </c>
      <c r="T3339" s="462">
        <v>0.45741891767578147</v>
      </c>
      <c r="U3339" s="461">
        <v>17.164788354920724</v>
      </c>
      <c r="V3339" s="464">
        <v>6375474951197.5342</v>
      </c>
      <c r="W3339" s="460">
        <v>2013.0102705777847</v>
      </c>
      <c r="X3339" s="463">
        <v>4.2541539168568593E-2</v>
      </c>
      <c r="Y3339" s="476">
        <v>2.0000000000000001E-4</v>
      </c>
    </row>
    <row r="3340" spans="1:25" x14ac:dyDescent="0.2">
      <c r="A3340" s="475">
        <f t="shared" si="52"/>
        <v>3336</v>
      </c>
      <c r="B3340" s="462">
        <v>0.45694721118832715</v>
      </c>
      <c r="C3340" s="461">
        <v>10712.898920511645</v>
      </c>
      <c r="D3340" s="462">
        <v>1.2333399910658989</v>
      </c>
      <c r="E3340" s="462">
        <v>0.64088177663550927</v>
      </c>
      <c r="F3340" s="516">
        <v>2024.88</v>
      </c>
      <c r="G3340" s="464">
        <v>163206717493.34482</v>
      </c>
      <c r="H3340" s="461">
        <v>15455513.902110187</v>
      </c>
      <c r="I3340" s="464">
        <v>405179846536.13965</v>
      </c>
      <c r="J3340" s="462">
        <v>0.29544269419764346</v>
      </c>
      <c r="K3340" s="464">
        <v>11441449470.572124</v>
      </c>
      <c r="L3340" s="464">
        <v>3038008221.461884</v>
      </c>
      <c r="M3340" s="464">
        <v>138602415551.0882</v>
      </c>
      <c r="N3340" s="464">
        <v>1749570974.2687547</v>
      </c>
      <c r="O3340" s="464">
        <v>31238.674722976579</v>
      </c>
      <c r="P3340" s="461">
        <v>47911</v>
      </c>
      <c r="Q3340" s="461">
        <v>6541</v>
      </c>
      <c r="R3340" s="464">
        <v>744456539806.27026</v>
      </c>
      <c r="S3340" s="462">
        <v>0.51692949586982251</v>
      </c>
      <c r="T3340" s="462">
        <v>0.32017600304884269</v>
      </c>
      <c r="U3340" s="461">
        <v>17.058967918144969</v>
      </c>
      <c r="V3340" s="464">
        <v>4438084104747.2295</v>
      </c>
      <c r="W3340" s="460">
        <v>1399.7116199877046</v>
      </c>
      <c r="X3340" s="463">
        <v>4.3710124940796263E-2</v>
      </c>
      <c r="Y3340" s="476">
        <v>2.0000000000000001E-4</v>
      </c>
    </row>
    <row r="3341" spans="1:25" x14ac:dyDescent="0.2">
      <c r="A3341" s="475">
        <f t="shared" si="52"/>
        <v>3337</v>
      </c>
      <c r="B3341" s="462">
        <v>0.44052422268014113</v>
      </c>
      <c r="C3341" s="461">
        <v>2334.9915045832677</v>
      </c>
      <c r="D3341" s="462">
        <v>0.80437106268797487</v>
      </c>
      <c r="E3341" s="462">
        <v>0.47604550073851987</v>
      </c>
      <c r="F3341" s="516">
        <v>2023.75</v>
      </c>
      <c r="G3341" s="464">
        <v>248199454586.35596</v>
      </c>
      <c r="H3341" s="461">
        <v>20868489.599978495</v>
      </c>
      <c r="I3341" s="464">
        <v>530641652742.17426</v>
      </c>
      <c r="J3341" s="462">
        <v>0.2890821443194399</v>
      </c>
      <c r="K3341" s="464">
        <v>17014495949.794613</v>
      </c>
      <c r="L3341" s="464">
        <v>0</v>
      </c>
      <c r="M3341" s="464">
        <v>318539733582.27087</v>
      </c>
      <c r="N3341" s="464">
        <v>67077491301.821854</v>
      </c>
      <c r="O3341" s="464">
        <v>17831.81340288178</v>
      </c>
      <c r="P3341" s="461">
        <v>384886.40917129768</v>
      </c>
      <c r="Q3341" s="461">
        <v>233176.66130328638</v>
      </c>
      <c r="R3341" s="464">
        <v>1287649396597.2476</v>
      </c>
      <c r="S3341" s="462">
        <v>0.5550027266290638</v>
      </c>
      <c r="T3341" s="462">
        <v>0.27334875774420103</v>
      </c>
      <c r="U3341" s="461">
        <v>17.160329417521794</v>
      </c>
      <c r="V3341" s="464">
        <v>6834772880632.3164</v>
      </c>
      <c r="W3341" s="460">
        <v>2157.1965955996079</v>
      </c>
      <c r="X3341" s="463">
        <v>4.1336399779750232E-2</v>
      </c>
      <c r="Y3341" s="476">
        <v>2.0000000000000001E-4</v>
      </c>
    </row>
    <row r="3342" spans="1:25" x14ac:dyDescent="0.2">
      <c r="A3342" s="475">
        <f t="shared" si="52"/>
        <v>3338</v>
      </c>
      <c r="B3342" s="462">
        <v>0.42099263040833512</v>
      </c>
      <c r="C3342" s="461">
        <v>3754.1850849077323</v>
      </c>
      <c r="D3342" s="462">
        <v>0.83287183850199997</v>
      </c>
      <c r="E3342" s="462">
        <v>0.38725493652144705</v>
      </c>
      <c r="F3342" s="516">
        <v>2025.1</v>
      </c>
      <c r="G3342" s="464">
        <v>246160146862.45627</v>
      </c>
      <c r="H3342" s="461">
        <v>22317209.732182577</v>
      </c>
      <c r="I3342" s="464">
        <v>503541829687.61127</v>
      </c>
      <c r="J3342" s="462">
        <v>0.23440174609893394</v>
      </c>
      <c r="K3342" s="464">
        <v>8362615072.9775791</v>
      </c>
      <c r="L3342" s="464">
        <v>10075394377.574072</v>
      </c>
      <c r="M3342" s="464">
        <v>146318841645.40924</v>
      </c>
      <c r="N3342" s="464">
        <v>106883553935.28743</v>
      </c>
      <c r="O3342" s="464">
        <v>29140.951360812545</v>
      </c>
      <c r="P3342" s="461">
        <v>584560.74476941396</v>
      </c>
      <c r="Q3342" s="461">
        <v>390308.17528222786</v>
      </c>
      <c r="R3342" s="464">
        <v>1019926677511.507</v>
      </c>
      <c r="S3342" s="462">
        <v>0.45542622220162637</v>
      </c>
      <c r="T3342" s="462">
        <v>0.34447837683742299</v>
      </c>
      <c r="U3342" s="461">
        <v>17.161238002664827</v>
      </c>
      <c r="V3342" s="464">
        <v>6664556240152.8271</v>
      </c>
      <c r="W3342" s="460">
        <v>2103.5042952527779</v>
      </c>
      <c r="X3342" s="463">
        <v>4.245209996834818E-2</v>
      </c>
      <c r="Y3342" s="476">
        <v>2.0000000000000001E-4</v>
      </c>
    </row>
    <row r="3343" spans="1:25" x14ac:dyDescent="0.2">
      <c r="A3343" s="475">
        <f t="shared" si="52"/>
        <v>3339</v>
      </c>
      <c r="B3343" s="462">
        <v>0.35457195522766483</v>
      </c>
      <c r="C3343" s="461">
        <v>3262.5145031240081</v>
      </c>
      <c r="D3343" s="462">
        <v>0.83107544468994377</v>
      </c>
      <c r="E3343" s="462">
        <v>0.54570759907601452</v>
      </c>
      <c r="F3343" s="516">
        <v>2025.17</v>
      </c>
      <c r="G3343" s="464">
        <v>220042272238.23685</v>
      </c>
      <c r="H3343" s="461">
        <v>22564325.592114557</v>
      </c>
      <c r="I3343" s="464">
        <v>522045307450.37518</v>
      </c>
      <c r="J3343" s="462">
        <v>0.27337137316031201</v>
      </c>
      <c r="K3343" s="464">
        <v>29968055553.275883</v>
      </c>
      <c r="L3343" s="464">
        <v>98357935290.561737</v>
      </c>
      <c r="M3343" s="464">
        <v>151431161010.85022</v>
      </c>
      <c r="N3343" s="464">
        <v>102426997244.52974</v>
      </c>
      <c r="O3343" s="464">
        <v>42426.775880048233</v>
      </c>
      <c r="P3343" s="461">
        <v>576748.83940048702</v>
      </c>
      <c r="Q3343" s="461">
        <v>384080.77728427248</v>
      </c>
      <c r="R3343" s="464">
        <v>1164249881930.6863</v>
      </c>
      <c r="S3343" s="462">
        <v>0.50361287982278824</v>
      </c>
      <c r="T3343" s="462">
        <v>0.29051852963852104</v>
      </c>
      <c r="U3343" s="461">
        <v>16.794166936543085</v>
      </c>
      <c r="V3343" s="464">
        <v>6204715403068.2461</v>
      </c>
      <c r="W3343" s="460">
        <v>1956.3254933184519</v>
      </c>
      <c r="X3343" s="463">
        <v>4.397039922065106E-2</v>
      </c>
      <c r="Y3343" s="476">
        <v>2.0000000000000001E-4</v>
      </c>
    </row>
    <row r="3344" spans="1:25" x14ac:dyDescent="0.2">
      <c r="A3344" s="475">
        <f t="shared" si="52"/>
        <v>3340</v>
      </c>
      <c r="B3344" s="462">
        <v>0.49779152765628359</v>
      </c>
      <c r="C3344" s="461">
        <v>4789.6531740101636</v>
      </c>
      <c r="D3344" s="462">
        <v>0.70039576705657847</v>
      </c>
      <c r="E3344" s="462">
        <v>0.5252737976016526</v>
      </c>
      <c r="F3344" s="516">
        <v>2026.14</v>
      </c>
      <c r="G3344" s="464">
        <v>147126804825.91818</v>
      </c>
      <c r="H3344" s="461">
        <v>16021448.540993407</v>
      </c>
      <c r="I3344" s="464">
        <v>351110377689.27435</v>
      </c>
      <c r="J3344" s="462">
        <v>9.7229552342972037E-2</v>
      </c>
      <c r="K3344" s="464">
        <v>30578528336.896774</v>
      </c>
      <c r="L3344" s="464">
        <v>86599799645.139114</v>
      </c>
      <c r="M3344" s="464">
        <v>59530807704.032738</v>
      </c>
      <c r="N3344" s="464">
        <v>67906279402.663139</v>
      </c>
      <c r="O3344" s="464">
        <v>18114.709295358894</v>
      </c>
      <c r="P3344" s="461">
        <v>370678.94518822076</v>
      </c>
      <c r="Q3344" s="461">
        <v>224944.28648558393</v>
      </c>
      <c r="R3344" s="464">
        <v>708306210860.7207</v>
      </c>
      <c r="S3344" s="462">
        <v>0.39171800307829008</v>
      </c>
      <c r="T3344" s="462">
        <v>0.23010044626217507</v>
      </c>
      <c r="U3344" s="461">
        <v>18.695676916392628</v>
      </c>
      <c r="V3344" s="464">
        <v>3314838965913.147</v>
      </c>
      <c r="W3344" s="460">
        <v>1046.1640661287138</v>
      </c>
      <c r="X3344" s="463">
        <v>3.9905358610202925E-2</v>
      </c>
      <c r="Y3344" s="476">
        <v>2.0000000000000001E-4</v>
      </c>
    </row>
    <row r="3345" spans="1:25" x14ac:dyDescent="0.2">
      <c r="A3345" s="475">
        <f t="shared" si="52"/>
        <v>3341</v>
      </c>
      <c r="B3345" s="462">
        <v>0.43684273510297728</v>
      </c>
      <c r="C3345" s="461">
        <v>2171.6798198952206</v>
      </c>
      <c r="D3345" s="462">
        <v>1.0070377982741174</v>
      </c>
      <c r="E3345" s="462">
        <v>0.25057866881173663</v>
      </c>
      <c r="F3345" s="516">
        <v>2026.94</v>
      </c>
      <c r="G3345" s="464">
        <v>98622993531.499435</v>
      </c>
      <c r="H3345" s="461">
        <v>31169749.92638227</v>
      </c>
      <c r="I3345" s="464">
        <v>671018909335.20154</v>
      </c>
      <c r="J3345" s="462">
        <v>0.16179705345027395</v>
      </c>
      <c r="K3345" s="464">
        <v>26824756598.304447</v>
      </c>
      <c r="L3345" s="464">
        <v>32690419123.091545</v>
      </c>
      <c r="M3345" s="464">
        <v>4879947999.3853559</v>
      </c>
      <c r="N3345" s="464">
        <v>82218611347.760529</v>
      </c>
      <c r="O3345" s="464">
        <v>23957.61614309992</v>
      </c>
      <c r="P3345" s="461">
        <v>437029.18779967679</v>
      </c>
      <c r="Q3345" s="461">
        <v>268167.0675201189</v>
      </c>
      <c r="R3345" s="464">
        <v>1023527492358.4707</v>
      </c>
      <c r="S3345" s="462">
        <v>0.33269174448982719</v>
      </c>
      <c r="T3345" s="462">
        <v>0.10768084002622873</v>
      </c>
      <c r="U3345" s="461">
        <v>19.546888461413744</v>
      </c>
      <c r="V3345" s="464">
        <v>2376633693350.5181</v>
      </c>
      <c r="W3345" s="460">
        <v>750.60777718353893</v>
      </c>
      <c r="X3345" s="463">
        <v>3.7534406271817825E-2</v>
      </c>
      <c r="Y3345" s="476">
        <v>2.0000000000000001E-4</v>
      </c>
    </row>
    <row r="3346" spans="1:25" x14ac:dyDescent="0.2">
      <c r="A3346" s="475">
        <f t="shared" si="52"/>
        <v>3342</v>
      </c>
      <c r="B3346" s="462">
        <v>0.49291305728869644</v>
      </c>
      <c r="C3346" s="461">
        <v>6939.9710624047548</v>
      </c>
      <c r="D3346" s="462">
        <v>0.4317371888431788</v>
      </c>
      <c r="E3346" s="462">
        <v>0.39557507597556263</v>
      </c>
      <c r="F3346" s="516">
        <v>2023.75</v>
      </c>
      <c r="G3346" s="464">
        <v>294664469222.21753</v>
      </c>
      <c r="H3346" s="461">
        <v>7637831.2861832837</v>
      </c>
      <c r="I3346" s="464">
        <v>276646152487.94177</v>
      </c>
      <c r="J3346" s="462">
        <v>0.41980467334083771</v>
      </c>
      <c r="K3346" s="464">
        <v>5734293068.444849</v>
      </c>
      <c r="L3346" s="464">
        <v>0</v>
      </c>
      <c r="M3346" s="464">
        <v>445974029975.29034</v>
      </c>
      <c r="N3346" s="464">
        <v>12166548915.521156</v>
      </c>
      <c r="O3346" s="464">
        <v>34851.975043804989</v>
      </c>
      <c r="P3346" s="461">
        <v>115690.75479133666</v>
      </c>
      <c r="Q3346" s="461">
        <v>43093.483535413485</v>
      </c>
      <c r="R3346" s="464">
        <v>1034771952334.0266</v>
      </c>
      <c r="S3346" s="462">
        <v>0.68869562148500785</v>
      </c>
      <c r="T3346" s="462">
        <v>0.36275095565791027</v>
      </c>
      <c r="U3346" s="461">
        <v>17.696944883953609</v>
      </c>
      <c r="V3346" s="464">
        <v>7337146193005.9443</v>
      </c>
      <c r="W3346" s="460">
        <v>2315.8450389924278</v>
      </c>
      <c r="X3346" s="463">
        <v>4.1121255104435823E-2</v>
      </c>
      <c r="Y3346" s="476">
        <v>2.0000000000000001E-4</v>
      </c>
    </row>
    <row r="3347" spans="1:25" x14ac:dyDescent="0.2">
      <c r="A3347" s="475">
        <f t="shared" si="52"/>
        <v>3343</v>
      </c>
      <c r="B3347" s="462">
        <v>0.39867606496696628</v>
      </c>
      <c r="C3347" s="461">
        <v>6560.6073273167121</v>
      </c>
      <c r="D3347" s="462">
        <v>1.0771436713415896</v>
      </c>
      <c r="E3347" s="462">
        <v>0.26999009069882463</v>
      </c>
      <c r="F3347" s="516">
        <v>2025.43</v>
      </c>
      <c r="G3347" s="464">
        <v>172624192687.1644</v>
      </c>
      <c r="H3347" s="461">
        <v>25644344.189528726</v>
      </c>
      <c r="I3347" s="464">
        <v>581240070999.93164</v>
      </c>
      <c r="J3347" s="462">
        <v>0.36144392988147411</v>
      </c>
      <c r="K3347" s="464">
        <v>22695268433.551563</v>
      </c>
      <c r="L3347" s="464">
        <v>15513748221.907295</v>
      </c>
      <c r="M3347" s="464">
        <v>91285363745.868805</v>
      </c>
      <c r="N3347" s="464">
        <v>3086502625.5258698</v>
      </c>
      <c r="O3347" s="464">
        <v>36896.299795829385</v>
      </c>
      <c r="P3347" s="461">
        <v>76093.387016981462</v>
      </c>
      <c r="Q3347" s="461">
        <v>13586.596754245365</v>
      </c>
      <c r="R3347" s="464">
        <v>935457628505.96899</v>
      </c>
      <c r="S3347" s="462">
        <v>0.51842480829978455</v>
      </c>
      <c r="T3347" s="462">
        <v>0.35949462621550865</v>
      </c>
      <c r="U3347" s="461">
        <v>15.977860795666544</v>
      </c>
      <c r="V3347" s="464">
        <v>5832718678388.5518</v>
      </c>
      <c r="W3347" s="460">
        <v>1840.7598306024192</v>
      </c>
      <c r="X3347" s="463">
        <v>4.6717691151196818E-2</v>
      </c>
      <c r="Y3347" s="476">
        <v>2.0000000000000001E-4</v>
      </c>
    </row>
    <row r="3348" spans="1:25" x14ac:dyDescent="0.2">
      <c r="A3348" s="475">
        <f t="shared" si="52"/>
        <v>3344</v>
      </c>
      <c r="B3348" s="462">
        <v>0.56793993785888452</v>
      </c>
      <c r="C3348" s="461">
        <v>3512.5765610303056</v>
      </c>
      <c r="D3348" s="462">
        <v>1.172287475298851</v>
      </c>
      <c r="E3348" s="462">
        <v>0.42740565201179698</v>
      </c>
      <c r="F3348" s="516">
        <v>2025.08</v>
      </c>
      <c r="G3348" s="464">
        <v>321029977692.71136</v>
      </c>
      <c r="H3348" s="461">
        <v>43612055.246303268</v>
      </c>
      <c r="I3348" s="464">
        <v>763432700378.8551</v>
      </c>
      <c r="J3348" s="462">
        <v>0.24507652745125474</v>
      </c>
      <c r="K3348" s="464">
        <v>30583508090.138027</v>
      </c>
      <c r="L3348" s="464">
        <v>11278581728.277271</v>
      </c>
      <c r="M3348" s="464">
        <v>240409133974.91797</v>
      </c>
      <c r="N3348" s="464">
        <v>71798189265.664719</v>
      </c>
      <c r="O3348" s="464">
        <v>32842.132140558329</v>
      </c>
      <c r="P3348" s="461">
        <v>490461.01937112416</v>
      </c>
      <c r="Q3348" s="461">
        <v>305210.97259214683</v>
      </c>
      <c r="R3348" s="464">
        <v>1684318986888.8586</v>
      </c>
      <c r="S3348" s="462">
        <v>0.5163209559973384</v>
      </c>
      <c r="T3348" s="462">
        <v>0.26551277459279088</v>
      </c>
      <c r="U3348" s="461">
        <v>17.248492442573571</v>
      </c>
      <c r="V3348" s="464">
        <v>8305716901992.0195</v>
      </c>
      <c r="W3348" s="460">
        <v>2622.404737159979</v>
      </c>
      <c r="X3348" s="463">
        <v>4.3466806215045943E-2</v>
      </c>
      <c r="Y3348" s="476">
        <v>2.0000000000000001E-4</v>
      </c>
    </row>
    <row r="3349" spans="1:25" x14ac:dyDescent="0.2">
      <c r="A3349" s="475">
        <f t="shared" si="52"/>
        <v>3345</v>
      </c>
      <c r="B3349" s="462">
        <v>0.4184787735760227</v>
      </c>
      <c r="C3349" s="461">
        <v>10697.903774484339</v>
      </c>
      <c r="D3349" s="462">
        <v>0.700307828845804</v>
      </c>
      <c r="E3349" s="462">
        <v>0.24708536244279877</v>
      </c>
      <c r="F3349" s="516">
        <v>2024.17</v>
      </c>
      <c r="G3349" s="464">
        <v>221757010619.66937</v>
      </c>
      <c r="H3349" s="461">
        <v>15474181.793078477</v>
      </c>
      <c r="I3349" s="464">
        <v>373641562002.01996</v>
      </c>
      <c r="J3349" s="462">
        <v>0.2204484173803376</v>
      </c>
      <c r="K3349" s="464">
        <v>7371855777.1131678</v>
      </c>
      <c r="L3349" s="464">
        <v>0</v>
      </c>
      <c r="M3349" s="464">
        <v>193786432731.25351</v>
      </c>
      <c r="N3349" s="464">
        <v>63085769844.19239</v>
      </c>
      <c r="O3349" s="464">
        <v>34907.378920297349</v>
      </c>
      <c r="P3349" s="461">
        <v>378772.5911155098</v>
      </c>
      <c r="Q3349" s="461">
        <v>231230.28832476027</v>
      </c>
      <c r="R3349" s="464">
        <v>951294384663.18054</v>
      </c>
      <c r="S3349" s="462">
        <v>0.52962309846026756</v>
      </c>
      <c r="T3349" s="462">
        <v>0.31054235206268049</v>
      </c>
      <c r="U3349" s="461">
        <v>17.480316193932708</v>
      </c>
      <c r="V3349" s="464">
        <v>5553886139078.125</v>
      </c>
      <c r="W3349" s="460">
        <v>1751.9958045562432</v>
      </c>
      <c r="X3349" s="463">
        <v>4.2867400047442959E-2</v>
      </c>
      <c r="Y3349" s="476">
        <v>2.0000000000000001E-4</v>
      </c>
    </row>
    <row r="3350" spans="1:25" x14ac:dyDescent="0.2">
      <c r="A3350" s="475">
        <f t="shared" si="52"/>
        <v>3346</v>
      </c>
      <c r="B3350" s="462">
        <v>0.55767524789979539</v>
      </c>
      <c r="C3350" s="461">
        <v>3426.939720421226</v>
      </c>
      <c r="D3350" s="462">
        <v>0.69206652356176313</v>
      </c>
      <c r="E3350" s="462">
        <v>0.44860034955912004</v>
      </c>
      <c r="F3350" s="516">
        <v>2025.11</v>
      </c>
      <c r="G3350" s="464">
        <v>115362793738.61995</v>
      </c>
      <c r="H3350" s="461">
        <v>15987020.06721068</v>
      </c>
      <c r="I3350" s="464">
        <v>508643798931.99213</v>
      </c>
      <c r="J3350" s="462">
        <v>0.43624001219094155</v>
      </c>
      <c r="K3350" s="464">
        <v>27390379807.316875</v>
      </c>
      <c r="L3350" s="464">
        <v>25880012187.824253</v>
      </c>
      <c r="M3350" s="464">
        <v>75287180107.059174</v>
      </c>
      <c r="N3350" s="464">
        <v>58267589826.144379</v>
      </c>
      <c r="O3350" s="464">
        <v>28942.47008873141</v>
      </c>
      <c r="P3350" s="461">
        <v>359546.5974755619</v>
      </c>
      <c r="Q3350" s="461">
        <v>216545.80589652565</v>
      </c>
      <c r="R3350" s="464">
        <v>826232272097.74744</v>
      </c>
      <c r="S3350" s="462">
        <v>0.52357677177255102</v>
      </c>
      <c r="T3350" s="462">
        <v>0.37473106556315755</v>
      </c>
      <c r="U3350" s="461">
        <v>15.105720736837341</v>
      </c>
      <c r="V3350" s="464">
        <v>5294124420409.0283</v>
      </c>
      <c r="W3350" s="460">
        <v>1670.0008995253181</v>
      </c>
      <c r="X3350" s="463">
        <v>4.7078701288154008E-2</v>
      </c>
      <c r="Y3350" s="476">
        <v>2.0000000000000001E-4</v>
      </c>
    </row>
    <row r="3351" spans="1:25" x14ac:dyDescent="0.2">
      <c r="A3351" s="475">
        <f t="shared" si="52"/>
        <v>3347</v>
      </c>
      <c r="B3351" s="462">
        <v>0.44608683924813597</v>
      </c>
      <c r="C3351" s="461">
        <v>4775.7862160408486</v>
      </c>
      <c r="D3351" s="462">
        <v>0.93170988510738884</v>
      </c>
      <c r="E3351" s="462">
        <v>0.40011375041768854</v>
      </c>
      <c r="F3351" s="516">
        <v>2024.86</v>
      </c>
      <c r="G3351" s="464">
        <v>328142928481.24854</v>
      </c>
      <c r="H3351" s="461">
        <v>26445011.373079237</v>
      </c>
      <c r="I3351" s="464">
        <v>708306739442.91296</v>
      </c>
      <c r="J3351" s="462">
        <v>0.44432022386251158</v>
      </c>
      <c r="K3351" s="464">
        <v>8971090966.273777</v>
      </c>
      <c r="L3351" s="464">
        <v>0</v>
      </c>
      <c r="M3351" s="464">
        <v>258176211699.95901</v>
      </c>
      <c r="N3351" s="464">
        <v>47256586234.615227</v>
      </c>
      <c r="O3351" s="464">
        <v>26704.997379383669</v>
      </c>
      <c r="P3351" s="461">
        <v>344404.38994707353</v>
      </c>
      <c r="Q3351" s="461">
        <v>198969.99585595692</v>
      </c>
      <c r="R3351" s="464">
        <v>1360306485793.2654</v>
      </c>
      <c r="S3351" s="462">
        <v>0.5927376307478105</v>
      </c>
      <c r="T3351" s="462">
        <v>0.44109503190484556</v>
      </c>
      <c r="U3351" s="461">
        <v>16.260960430621868</v>
      </c>
      <c r="V3351" s="464">
        <v>10897339049481.812</v>
      </c>
      <c r="W3351" s="460">
        <v>3438.7477001463108</v>
      </c>
      <c r="X3351" s="463">
        <v>4.4246583046058781E-2</v>
      </c>
      <c r="Y3351" s="476">
        <v>2.0000000000000001E-4</v>
      </c>
    </row>
    <row r="3352" spans="1:25" x14ac:dyDescent="0.2">
      <c r="A3352" s="475">
        <f t="shared" si="52"/>
        <v>3348</v>
      </c>
      <c r="B3352" s="462">
        <v>0.63515124280034041</v>
      </c>
      <c r="C3352" s="461">
        <v>1929.3192948237297</v>
      </c>
      <c r="D3352" s="462">
        <v>0.60916555966911312</v>
      </c>
      <c r="E3352" s="462">
        <v>0.27531756213127473</v>
      </c>
      <c r="F3352" s="516">
        <v>2024.81</v>
      </c>
      <c r="G3352" s="464">
        <v>166753175680.22107</v>
      </c>
      <c r="H3352" s="461">
        <v>12951033.039279975</v>
      </c>
      <c r="I3352" s="464">
        <v>331761339270.25018</v>
      </c>
      <c r="J3352" s="462">
        <v>0.35393206584115544</v>
      </c>
      <c r="K3352" s="464">
        <v>9951776769.9842987</v>
      </c>
      <c r="L3352" s="464">
        <v>1663583957.2361612</v>
      </c>
      <c r="M3352" s="464">
        <v>129470965191.51794</v>
      </c>
      <c r="N3352" s="464">
        <v>53743249666.085678</v>
      </c>
      <c r="O3352" s="464">
        <v>18515.515201090922</v>
      </c>
      <c r="P3352" s="461">
        <v>373620.61206802935</v>
      </c>
      <c r="Q3352" s="461">
        <v>229729.17891691884</v>
      </c>
      <c r="R3352" s="464">
        <v>685901135535.9679</v>
      </c>
      <c r="S3352" s="462">
        <v>0.5349193592277981</v>
      </c>
      <c r="T3352" s="462">
        <v>0.37955338491601459</v>
      </c>
      <c r="U3352" s="461">
        <v>16.784950093314709</v>
      </c>
      <c r="V3352" s="464">
        <v>4915021825980.0762</v>
      </c>
      <c r="W3352" s="460">
        <v>1551.8325187503342</v>
      </c>
      <c r="X3352" s="463">
        <v>4.2601946874389965E-2</v>
      </c>
      <c r="Y3352" s="476">
        <v>2.0000000000000001E-4</v>
      </c>
    </row>
    <row r="3353" spans="1:25" x14ac:dyDescent="0.2">
      <c r="A3353" s="475">
        <f t="shared" si="52"/>
        <v>3349</v>
      </c>
      <c r="B3353" s="462">
        <v>0.55454128583386064</v>
      </c>
      <c r="C3353" s="461">
        <v>2384.8985936220956</v>
      </c>
      <c r="D3353" s="462">
        <v>0.7452535015763232</v>
      </c>
      <c r="E3353" s="462">
        <v>0.57339193383762188</v>
      </c>
      <c r="F3353" s="516">
        <v>2024.96</v>
      </c>
      <c r="G3353" s="464">
        <v>299590040779.92206</v>
      </c>
      <c r="H3353" s="461">
        <v>18378484.84971888</v>
      </c>
      <c r="I3353" s="464">
        <v>399594916195.34167</v>
      </c>
      <c r="J3353" s="462">
        <v>0.17392725281637011</v>
      </c>
      <c r="K3353" s="464">
        <v>11522001445.549023</v>
      </c>
      <c r="L3353" s="464">
        <v>0</v>
      </c>
      <c r="M3353" s="464">
        <v>308596948265.17865</v>
      </c>
      <c r="N3353" s="464">
        <v>64746645934.619629</v>
      </c>
      <c r="O3353" s="464">
        <v>20127.141204592957</v>
      </c>
      <c r="P3353" s="461">
        <v>381454.64007983217</v>
      </c>
      <c r="Q3353" s="461">
        <v>232096.67133751922</v>
      </c>
      <c r="R3353" s="464">
        <v>1224408430688.1326</v>
      </c>
      <c r="S3353" s="462">
        <v>0.55971188904890257</v>
      </c>
      <c r="T3353" s="462">
        <v>0.27352653598311766</v>
      </c>
      <c r="U3353" s="461">
        <v>18.337148979948427</v>
      </c>
      <c r="V3353" s="464">
        <v>6688360380474.6035</v>
      </c>
      <c r="W3353" s="460">
        <v>2110.6096624012175</v>
      </c>
      <c r="X3353" s="463">
        <v>4.0244242188856152E-2</v>
      </c>
      <c r="Y3353" s="476">
        <v>2.0000000000000001E-4</v>
      </c>
    </row>
    <row r="3354" spans="1:25" x14ac:dyDescent="0.2">
      <c r="A3354" s="475">
        <f t="shared" si="52"/>
        <v>3350</v>
      </c>
      <c r="B3354" s="462">
        <v>0.22920315388843338</v>
      </c>
      <c r="C3354" s="461">
        <v>4392.8845667862342</v>
      </c>
      <c r="D3354" s="462">
        <v>0.70226380486533224</v>
      </c>
      <c r="E3354" s="462">
        <v>0.35991354721327617</v>
      </c>
      <c r="F3354" s="516">
        <v>2023.75</v>
      </c>
      <c r="G3354" s="464">
        <v>299881979742.43219</v>
      </c>
      <c r="H3354" s="461">
        <v>15569785.959858276</v>
      </c>
      <c r="I3354" s="464">
        <v>413425951573.38123</v>
      </c>
      <c r="J3354" s="462">
        <v>0.22920315388843338</v>
      </c>
      <c r="K3354" s="464">
        <v>6702685184.3534288</v>
      </c>
      <c r="L3354" s="464">
        <v>0</v>
      </c>
      <c r="M3354" s="464">
        <v>344756815504.40302</v>
      </c>
      <c r="N3354" s="464">
        <v>90306357066.812317</v>
      </c>
      <c r="O3354" s="464">
        <v>16623.551984775302</v>
      </c>
      <c r="P3354" s="461">
        <v>577873.19319015171</v>
      </c>
      <c r="Q3354" s="461">
        <v>389484.58113113616</v>
      </c>
      <c r="R3354" s="464">
        <v>1191937179591.7388</v>
      </c>
      <c r="S3354" s="462">
        <v>0.55847463469766867</v>
      </c>
      <c r="T3354" s="462">
        <v>0.31441717927528262</v>
      </c>
      <c r="U3354" s="461">
        <v>17.770429924546949</v>
      </c>
      <c r="V3354" s="464">
        <v>7203508812728.1904</v>
      </c>
      <c r="W3354" s="460">
        <v>2272.2564425213154</v>
      </c>
      <c r="X3354" s="463">
        <v>4.1486258001523148E-2</v>
      </c>
      <c r="Y3354" s="476">
        <v>2.0000000000000001E-4</v>
      </c>
    </row>
    <row r="3355" spans="1:25" x14ac:dyDescent="0.2">
      <c r="A3355" s="475">
        <f t="shared" si="52"/>
        <v>3351</v>
      </c>
      <c r="B3355" s="462">
        <v>0.56782122651473699</v>
      </c>
      <c r="C3355" s="461">
        <v>5472.343680184109</v>
      </c>
      <c r="D3355" s="462">
        <v>0.53026749075828317</v>
      </c>
      <c r="E3355" s="462">
        <v>0.47739835723976604</v>
      </c>
      <c r="F3355" s="516">
        <v>2026.08</v>
      </c>
      <c r="G3355" s="464">
        <v>104264913913.62512</v>
      </c>
      <c r="H3355" s="461">
        <v>10033018.922328278</v>
      </c>
      <c r="I3355" s="464">
        <v>345578945494.43311</v>
      </c>
      <c r="J3355" s="462">
        <v>0.52150228907348528</v>
      </c>
      <c r="K3355" s="464">
        <v>40752906764.014893</v>
      </c>
      <c r="L3355" s="464">
        <v>86528217906.138672</v>
      </c>
      <c r="M3355" s="464">
        <v>48598302697.318481</v>
      </c>
      <c r="N3355" s="464">
        <v>54165093703.260536</v>
      </c>
      <c r="O3355" s="464">
        <v>35216.798947282441</v>
      </c>
      <c r="P3355" s="461">
        <v>405002.94926599303</v>
      </c>
      <c r="Q3355" s="461">
        <v>256685.46212853355</v>
      </c>
      <c r="R3355" s="464">
        <v>711141774436.77039</v>
      </c>
      <c r="S3355" s="462">
        <v>0.59578931477388442</v>
      </c>
      <c r="T3355" s="462">
        <v>0.38317414447799253</v>
      </c>
      <c r="U3355" s="461">
        <v>15.119353409348195</v>
      </c>
      <c r="V3355" s="464">
        <v>4584547457048.8154</v>
      </c>
      <c r="W3355" s="460">
        <v>1445.9080980803421</v>
      </c>
      <c r="X3355" s="463">
        <v>4.7541773946558182E-2</v>
      </c>
      <c r="Y3355" s="476">
        <v>2.0000000000000001E-4</v>
      </c>
    </row>
    <row r="3356" spans="1:25" x14ac:dyDescent="0.2">
      <c r="A3356" s="475">
        <f t="shared" si="52"/>
        <v>3352</v>
      </c>
      <c r="B3356" s="462">
        <v>0.68607816381552544</v>
      </c>
      <c r="C3356" s="461">
        <v>1500</v>
      </c>
      <c r="D3356" s="462">
        <v>0.85617542443829153</v>
      </c>
      <c r="E3356" s="462">
        <v>0.38838166953351067</v>
      </c>
      <c r="F3356" s="516">
        <v>2026.72</v>
      </c>
      <c r="G3356" s="464">
        <v>99842192148.96199</v>
      </c>
      <c r="H3356" s="461">
        <v>24622470.743417036</v>
      </c>
      <c r="I3356" s="464">
        <v>387880354226.90759</v>
      </c>
      <c r="J3356" s="462">
        <v>1.2899687134442228E-2</v>
      </c>
      <c r="K3356" s="464">
        <v>25404255356.780357</v>
      </c>
      <c r="L3356" s="464">
        <v>55280360125.485756</v>
      </c>
      <c r="M3356" s="464">
        <v>17863594196.57653</v>
      </c>
      <c r="N3356" s="464">
        <v>61552047918.833611</v>
      </c>
      <c r="O3356" s="464">
        <v>38830.463191354087</v>
      </c>
      <c r="P3356" s="461">
        <v>400768.15073085157</v>
      </c>
      <c r="Q3356" s="461">
        <v>244096.56467457427</v>
      </c>
      <c r="R3356" s="464">
        <v>686770151145.00366</v>
      </c>
      <c r="S3356" s="462">
        <v>0.28748327679287367</v>
      </c>
      <c r="T3356" s="462">
        <v>0.10100134146170087</v>
      </c>
      <c r="U3356" s="461">
        <v>28.136639672037603</v>
      </c>
      <c r="V3356" s="464">
        <v>2125662524949.2551</v>
      </c>
      <c r="W3356" s="460">
        <v>670.80326559107095</v>
      </c>
      <c r="X3356" s="463">
        <v>2.6894198216585972E-2</v>
      </c>
      <c r="Y3356" s="476">
        <v>2.0000000000000001E-4</v>
      </c>
    </row>
    <row r="3357" spans="1:25" x14ac:dyDescent="0.2">
      <c r="A3357" s="475">
        <f t="shared" si="52"/>
        <v>3353</v>
      </c>
      <c r="B3357" s="462">
        <v>0.39659525696496578</v>
      </c>
      <c r="C3357" s="461">
        <v>1662.864664165691</v>
      </c>
      <c r="D3357" s="462">
        <v>0.43789667400556781</v>
      </c>
      <c r="E3357" s="462">
        <v>0.35195431018765516</v>
      </c>
      <c r="F3357" s="516">
        <v>2023.75</v>
      </c>
      <c r="G3357" s="464">
        <v>128374826278.20082</v>
      </c>
      <c r="H3357" s="461">
        <v>8061219.168253894</v>
      </c>
      <c r="I3357" s="464">
        <v>240102009538.37769</v>
      </c>
      <c r="J3357" s="462">
        <v>0.35429506043146908</v>
      </c>
      <c r="K3357" s="464">
        <v>6837831450.4551373</v>
      </c>
      <c r="L3357" s="464">
        <v>0</v>
      </c>
      <c r="M3357" s="464">
        <v>116999905383.43182</v>
      </c>
      <c r="N3357" s="464">
        <v>188493009682.28909</v>
      </c>
      <c r="O3357" s="464">
        <v>35043.091466355989</v>
      </c>
      <c r="P3357" s="461">
        <v>1140629.845202205</v>
      </c>
      <c r="Q3357" s="461">
        <v>744561.80953435111</v>
      </c>
      <c r="R3357" s="464">
        <v>661672344191.71997</v>
      </c>
      <c r="S3357" s="462">
        <v>0.46742072511005484</v>
      </c>
      <c r="T3357" s="462">
        <v>0.3135420883376871</v>
      </c>
      <c r="U3357" s="461">
        <v>16.673124709789718</v>
      </c>
      <c r="V3357" s="464">
        <v>3886432775370.8872</v>
      </c>
      <c r="W3357" s="460">
        <v>1226.7736303528491</v>
      </c>
      <c r="X3357" s="463">
        <v>4.28129710341675E-2</v>
      </c>
      <c r="Y3357" s="476">
        <v>2.0000000000000001E-4</v>
      </c>
    </row>
    <row r="3358" spans="1:25" x14ac:dyDescent="0.2">
      <c r="A3358" s="475">
        <f t="shared" si="52"/>
        <v>3354</v>
      </c>
      <c r="B3358" s="462">
        <v>0.4023087732795716</v>
      </c>
      <c r="C3358" s="461">
        <v>8685.7003830629565</v>
      </c>
      <c r="D3358" s="462">
        <v>0.70416594032838464</v>
      </c>
      <c r="E3358" s="462">
        <v>0.44788320511527524</v>
      </c>
      <c r="F3358" s="516">
        <v>2026.19</v>
      </c>
      <c r="G3358" s="464">
        <v>79326940707.816055</v>
      </c>
      <c r="H3358" s="461">
        <v>15710498.357553145</v>
      </c>
      <c r="I3358" s="464">
        <v>429940796988.81067</v>
      </c>
      <c r="J3358" s="462">
        <v>0.32771757361523113</v>
      </c>
      <c r="K3358" s="464">
        <v>42752304992.806297</v>
      </c>
      <c r="L3358" s="464">
        <v>109713832602.66634</v>
      </c>
      <c r="M3358" s="464">
        <v>28914157510.296436</v>
      </c>
      <c r="N3358" s="464">
        <v>32666760529.025246</v>
      </c>
      <c r="O3358" s="464">
        <v>26446.824413727929</v>
      </c>
      <c r="P3358" s="461">
        <v>233920.68287268645</v>
      </c>
      <c r="Q3358" s="461">
        <v>121509.50106559601</v>
      </c>
      <c r="R3358" s="464">
        <v>716255209703.3562</v>
      </c>
      <c r="S3358" s="462">
        <v>0.47238951810355728</v>
      </c>
      <c r="T3358" s="462">
        <v>0.29818028882912578</v>
      </c>
      <c r="U3358" s="461">
        <v>14.922048688144159</v>
      </c>
      <c r="V3358" s="464">
        <v>3551047145840.8008</v>
      </c>
      <c r="W3358" s="460">
        <v>1119.9700824650697</v>
      </c>
      <c r="X3358" s="463">
        <v>4.8514730025001514E-2</v>
      </c>
      <c r="Y3358" s="476">
        <v>2.0000000000000001E-4</v>
      </c>
    </row>
    <row r="3359" spans="1:25" x14ac:dyDescent="0.2">
      <c r="A3359" s="475">
        <f t="shared" si="52"/>
        <v>3355</v>
      </c>
      <c r="B3359" s="462">
        <v>0.43209871512835818</v>
      </c>
      <c r="C3359" s="461">
        <v>6707.7895174066653</v>
      </c>
      <c r="D3359" s="462">
        <v>0.61228238471785512</v>
      </c>
      <c r="E3359" s="462">
        <v>4.8038967857623294E-2</v>
      </c>
      <c r="F3359" s="516">
        <v>2024.32</v>
      </c>
      <c r="G3359" s="464">
        <v>231461499042.1962</v>
      </c>
      <c r="H3359" s="461">
        <v>12791230.782446411</v>
      </c>
      <c r="I3359" s="464">
        <v>374520804528.2691</v>
      </c>
      <c r="J3359" s="462">
        <v>0.36989697565747337</v>
      </c>
      <c r="K3359" s="464">
        <v>16046349156.709044</v>
      </c>
      <c r="L3359" s="464">
        <v>0</v>
      </c>
      <c r="M3359" s="464">
        <v>193768250601.71704</v>
      </c>
      <c r="N3359" s="464">
        <v>79924177980.250671</v>
      </c>
      <c r="O3359" s="464">
        <v>21547.118385909518</v>
      </c>
      <c r="P3359" s="461">
        <v>470065.31078683853</v>
      </c>
      <c r="Q3359" s="461">
        <v>305828.38060892926</v>
      </c>
      <c r="R3359" s="464">
        <v>947280408738.95654</v>
      </c>
      <c r="S3359" s="462">
        <v>0.57734906434379074</v>
      </c>
      <c r="T3359" s="462">
        <v>0.35401318295835577</v>
      </c>
      <c r="U3359" s="461">
        <v>17.056099208116379</v>
      </c>
      <c r="V3359" s="464">
        <v>6280384064985.5762</v>
      </c>
      <c r="W3359" s="460">
        <v>1982.890298449978</v>
      </c>
      <c r="X3359" s="463">
        <v>4.2873949110783155E-2</v>
      </c>
      <c r="Y3359" s="476">
        <v>2.0000000000000001E-4</v>
      </c>
    </row>
    <row r="3360" spans="1:25" x14ac:dyDescent="0.2">
      <c r="A3360" s="475">
        <f t="shared" si="52"/>
        <v>3356</v>
      </c>
      <c r="B3360" s="462">
        <v>0.55557707956797131</v>
      </c>
      <c r="C3360" s="461">
        <v>2957.6498377697617</v>
      </c>
      <c r="D3360" s="462">
        <v>0.77178375359411278</v>
      </c>
      <c r="E3360" s="462">
        <v>0.34709217129217729</v>
      </c>
      <c r="F3360" s="516">
        <v>2023.75</v>
      </c>
      <c r="G3360" s="464">
        <v>352166843594.18311</v>
      </c>
      <c r="H3360" s="461">
        <v>19905141.283454377</v>
      </c>
      <c r="I3360" s="464">
        <v>594093287095.06104</v>
      </c>
      <c r="J3360" s="462">
        <v>0.52733114135633008</v>
      </c>
      <c r="K3360" s="464">
        <v>19360675646.693874</v>
      </c>
      <c r="L3360" s="464">
        <v>0</v>
      </c>
      <c r="M3360" s="464">
        <v>369618580193.05914</v>
      </c>
      <c r="N3360" s="464">
        <v>22857439491.504875</v>
      </c>
      <c r="O3360" s="464">
        <v>40039.245971902332</v>
      </c>
      <c r="P3360" s="461">
        <v>216261.89601067684</v>
      </c>
      <c r="Q3360" s="461">
        <v>107436.90004980256</v>
      </c>
      <c r="R3360" s="464">
        <v>1388243733722.2056</v>
      </c>
      <c r="S3360" s="462">
        <v>0.66982600223228439</v>
      </c>
      <c r="T3360" s="462">
        <v>0.45771617346046095</v>
      </c>
      <c r="U3360" s="461">
        <v>16.274703064152671</v>
      </c>
      <c r="V3360" s="464">
        <v>11638007847287.135</v>
      </c>
      <c r="W3360" s="460">
        <v>3672.0383055034085</v>
      </c>
      <c r="X3360" s="463">
        <v>4.3758576060121075E-2</v>
      </c>
      <c r="Y3360" s="476">
        <v>2.0000000000000001E-4</v>
      </c>
    </row>
    <row r="3361" spans="1:25" x14ac:dyDescent="0.2">
      <c r="A3361" s="475">
        <f t="shared" si="52"/>
        <v>3357</v>
      </c>
      <c r="B3361" s="462">
        <v>0.37370559719300189</v>
      </c>
      <c r="C3361" s="461">
        <v>2339.3719095380561</v>
      </c>
      <c r="D3361" s="462">
        <v>0.80507195564147871</v>
      </c>
      <c r="E3361" s="462">
        <v>0.40977628054618725</v>
      </c>
      <c r="F3361" s="516">
        <v>2024.83</v>
      </c>
      <c r="G3361" s="464">
        <v>246360067908.78732</v>
      </c>
      <c r="H3361" s="461">
        <v>20800088.996300787</v>
      </c>
      <c r="I3361" s="464">
        <v>646660597779.97705</v>
      </c>
      <c r="J3361" s="462">
        <v>0.37370559719300189</v>
      </c>
      <c r="K3361" s="464">
        <v>15253224620.989265</v>
      </c>
      <c r="L3361" s="464">
        <v>0</v>
      </c>
      <c r="M3361" s="464">
        <v>167094070023.93436</v>
      </c>
      <c r="N3361" s="464">
        <v>114210932943.36269</v>
      </c>
      <c r="O3361" s="464">
        <v>31341.758820114628</v>
      </c>
      <c r="P3361" s="461">
        <v>646503.66782226181</v>
      </c>
      <c r="Q3361" s="461">
        <v>441450.51401599182</v>
      </c>
      <c r="R3361" s="464">
        <v>1207424236174.7939</v>
      </c>
      <c r="S3361" s="462">
        <v>0.50961626552289152</v>
      </c>
      <c r="T3361" s="462">
        <v>0.34679290570517379</v>
      </c>
      <c r="U3361" s="461">
        <v>16.484958639436996</v>
      </c>
      <c r="V3361" s="464">
        <v>7562323605169.5645</v>
      </c>
      <c r="W3361" s="460">
        <v>2388.4421965862716</v>
      </c>
      <c r="X3361" s="463">
        <v>4.4553312230601584E-2</v>
      </c>
      <c r="Y3361" s="476">
        <v>2.0000000000000001E-4</v>
      </c>
    </row>
    <row r="3362" spans="1:25" x14ac:dyDescent="0.2">
      <c r="A3362" s="475">
        <f t="shared" si="52"/>
        <v>3358</v>
      </c>
      <c r="B3362" s="462">
        <v>0.43265194592069012</v>
      </c>
      <c r="C3362" s="461">
        <v>1909.1373642879767</v>
      </c>
      <c r="D3362" s="462">
        <v>1.2837500742493404</v>
      </c>
      <c r="E3362" s="462">
        <v>0.25077597885155656</v>
      </c>
      <c r="F3362" s="516">
        <v>2025.53</v>
      </c>
      <c r="G3362" s="464">
        <v>262560552669.81644</v>
      </c>
      <c r="H3362" s="461">
        <v>54725298.867213242</v>
      </c>
      <c r="I3362" s="464">
        <v>906804887010.53174</v>
      </c>
      <c r="J3362" s="462">
        <v>0.10871518545125736</v>
      </c>
      <c r="K3362" s="464">
        <v>9707350484.4683533</v>
      </c>
      <c r="L3362" s="464">
        <v>0</v>
      </c>
      <c r="M3362" s="464">
        <v>143589009927.87637</v>
      </c>
      <c r="N3362" s="464">
        <v>76561337436.426758</v>
      </c>
      <c r="O3362" s="464">
        <v>27277.31962935628</v>
      </c>
      <c r="P3362" s="461">
        <v>457954.50393297535</v>
      </c>
      <c r="Q3362" s="461">
        <v>277060.08543998294</v>
      </c>
      <c r="R3362" s="464">
        <v>1554621871399.1748</v>
      </c>
      <c r="S3362" s="462">
        <v>0.36636017332591952</v>
      </c>
      <c r="T3362" s="462">
        <v>0.17989736378093607</v>
      </c>
      <c r="U3362" s="461">
        <v>18.699366216369089</v>
      </c>
      <c r="V3362" s="464">
        <v>5756569400377.9951</v>
      </c>
      <c r="W3362" s="460">
        <v>1818.3462146321465</v>
      </c>
      <c r="X3362" s="463">
        <v>3.8524489511099963E-2</v>
      </c>
      <c r="Y3362" s="476">
        <v>2.0000000000000001E-4</v>
      </c>
    </row>
    <row r="3363" spans="1:25" x14ac:dyDescent="0.2">
      <c r="A3363" s="475">
        <f t="shared" si="52"/>
        <v>3359</v>
      </c>
      <c r="B3363" s="462">
        <v>0.42389082695568558</v>
      </c>
      <c r="C3363" s="461">
        <v>1500</v>
      </c>
      <c r="D3363" s="462">
        <v>0.86350141295287997</v>
      </c>
      <c r="E3363" s="462">
        <v>0.54083799383949449</v>
      </c>
      <c r="F3363" s="516">
        <v>2024.65</v>
      </c>
      <c r="G3363" s="464">
        <v>226403216132.7793</v>
      </c>
      <c r="H3363" s="461">
        <v>24720116.71538284</v>
      </c>
      <c r="I3363" s="464">
        <v>594319718304.85461</v>
      </c>
      <c r="J3363" s="462">
        <v>0.35378543659921646</v>
      </c>
      <c r="K3363" s="464">
        <v>23150704047.030289</v>
      </c>
      <c r="L3363" s="464">
        <v>19253139339.34626</v>
      </c>
      <c r="M3363" s="464">
        <v>177140326445.15198</v>
      </c>
      <c r="N3363" s="464">
        <v>27957387222.216064</v>
      </c>
      <c r="O3363" s="464">
        <v>19594.375585736314</v>
      </c>
      <c r="P3363" s="461">
        <v>223243.50560444023</v>
      </c>
      <c r="Q3363" s="461">
        <v>110784.21794668271</v>
      </c>
      <c r="R3363" s="464">
        <v>1134214803931.0264</v>
      </c>
      <c r="S3363" s="462">
        <v>0.54333522882984253</v>
      </c>
      <c r="T3363" s="462">
        <v>0.33919854127622501</v>
      </c>
      <c r="U3363" s="461">
        <v>16.455879430288793</v>
      </c>
      <c r="V3363" s="464">
        <v>7005212123526.5674</v>
      </c>
      <c r="W3363" s="460">
        <v>2210.2221322346923</v>
      </c>
      <c r="X3363" s="463">
        <v>4.3987700031011573E-2</v>
      </c>
      <c r="Y3363" s="476">
        <v>2.0000000000000001E-4</v>
      </c>
    </row>
    <row r="3364" spans="1:25" x14ac:dyDescent="0.2">
      <c r="A3364" s="475">
        <f t="shared" si="52"/>
        <v>3360</v>
      </c>
      <c r="B3364" s="462">
        <v>0.42594104714388387</v>
      </c>
      <c r="C3364" s="461">
        <v>3730.0872772338562</v>
      </c>
      <c r="D3364" s="462">
        <v>0.70183066263852245</v>
      </c>
      <c r="E3364" s="462">
        <v>0.7</v>
      </c>
      <c r="F3364" s="516">
        <v>2025.16</v>
      </c>
      <c r="G3364" s="464">
        <v>206644176535.32867</v>
      </c>
      <c r="H3364" s="461">
        <v>15935595.938770495</v>
      </c>
      <c r="I3364" s="464">
        <v>537397136217.91571</v>
      </c>
      <c r="J3364" s="462">
        <v>0.42594104714388381</v>
      </c>
      <c r="K3364" s="464">
        <v>40848310266.302589</v>
      </c>
      <c r="L3364" s="464">
        <v>96746878752.447906</v>
      </c>
      <c r="M3364" s="464">
        <v>119311023396.45853</v>
      </c>
      <c r="N3364" s="464">
        <v>96943749549.066711</v>
      </c>
      <c r="O3364" s="464">
        <v>16113.25051423386</v>
      </c>
      <c r="P3364" s="461">
        <v>581618.75878304895</v>
      </c>
      <c r="Q3364" s="461">
        <v>392533.78640923108</v>
      </c>
      <c r="R3364" s="464">
        <v>1152440780958.1558</v>
      </c>
      <c r="S3364" s="462">
        <v>0.56184920387808812</v>
      </c>
      <c r="T3364" s="462">
        <v>0.34857236218582865</v>
      </c>
      <c r="U3364" s="461">
        <v>15.971094163208093</v>
      </c>
      <c r="V3364" s="464">
        <v>7177951637477.7734</v>
      </c>
      <c r="W3364" s="460">
        <v>2265.0870328756637</v>
      </c>
      <c r="X3364" s="463">
        <v>4.4800740442152036E-2</v>
      </c>
      <c r="Y3364" s="476">
        <v>2.0000000000000001E-4</v>
      </c>
    </row>
    <row r="3365" spans="1:25" x14ac:dyDescent="0.2">
      <c r="A3365" s="475">
        <f t="shared" si="52"/>
        <v>3361</v>
      </c>
      <c r="B3365" s="462">
        <v>0.61519109997763899</v>
      </c>
      <c r="C3365" s="461">
        <v>3727.5014493897274</v>
      </c>
      <c r="D3365" s="462">
        <v>0.48696931369785451</v>
      </c>
      <c r="E3365" s="462">
        <v>0.35494130799996604</v>
      </c>
      <c r="F3365" s="516">
        <v>2025.74</v>
      </c>
      <c r="G3365" s="464">
        <v>199555822211.27228</v>
      </c>
      <c r="H3365" s="461">
        <v>9678674.8635426015</v>
      </c>
      <c r="I3365" s="464">
        <v>305634975926.44043</v>
      </c>
      <c r="J3365" s="462">
        <v>0.42962991426140595</v>
      </c>
      <c r="K3365" s="464">
        <v>8985887001.9314938</v>
      </c>
      <c r="L3365" s="464">
        <v>13642156048.971676</v>
      </c>
      <c r="M3365" s="464">
        <v>119322066764.67485</v>
      </c>
      <c r="N3365" s="464">
        <v>11437045588.777369</v>
      </c>
      <c r="O3365" s="464">
        <v>14995.688336539959</v>
      </c>
      <c r="P3365" s="461">
        <v>122617.48383152265</v>
      </c>
      <c r="Q3365" s="461">
        <v>46934.130427777985</v>
      </c>
      <c r="R3365" s="464">
        <v>634645900015.17578</v>
      </c>
      <c r="S3365" s="462">
        <v>0.60620968398954211</v>
      </c>
      <c r="T3365" s="462">
        <v>0.47022222814985604</v>
      </c>
      <c r="U3365" s="461">
        <v>16.970435320553054</v>
      </c>
      <c r="V3365" s="464">
        <v>5653301828765.124</v>
      </c>
      <c r="W3365" s="460">
        <v>1784.007537112431</v>
      </c>
      <c r="X3365" s="463">
        <v>4.2323146272719034E-2</v>
      </c>
      <c r="Y3365" s="476">
        <v>2.0000000000000001E-4</v>
      </c>
    </row>
    <row r="3366" spans="1:25" x14ac:dyDescent="0.2">
      <c r="A3366" s="475">
        <f t="shared" si="52"/>
        <v>3362</v>
      </c>
      <c r="B3366" s="462">
        <v>0.53887097102134396</v>
      </c>
      <c r="C3366" s="461">
        <v>8710.9991055850041</v>
      </c>
      <c r="D3366" s="462">
        <v>0.42189111965708792</v>
      </c>
      <c r="E3366" s="462">
        <v>0.45397859873774793</v>
      </c>
      <c r="F3366" s="516">
        <v>2025.98</v>
      </c>
      <c r="G3366" s="464">
        <v>131979554198.01421</v>
      </c>
      <c r="H3366" s="461">
        <v>7159073.2904863367</v>
      </c>
      <c r="I3366" s="464">
        <v>268921140132.9057</v>
      </c>
      <c r="J3366" s="462">
        <v>0.45851182318364181</v>
      </c>
      <c r="K3366" s="464">
        <v>18785371416.036736</v>
      </c>
      <c r="L3366" s="464">
        <v>35187058378.741394</v>
      </c>
      <c r="M3366" s="464">
        <v>115771253195.77263</v>
      </c>
      <c r="N3366" s="464">
        <v>91793511204.769608</v>
      </c>
      <c r="O3366" s="464">
        <v>33363.534103885846</v>
      </c>
      <c r="P3366" s="461">
        <v>522474.4720606932</v>
      </c>
      <c r="Q3366" s="461">
        <v>354736.06588771043</v>
      </c>
      <c r="R3366" s="464">
        <v>627415924582.56506</v>
      </c>
      <c r="S3366" s="462">
        <v>0.56066498692012101</v>
      </c>
      <c r="T3366" s="462">
        <v>0.39409277630664963</v>
      </c>
      <c r="U3366" s="461">
        <v>16.066086839005958</v>
      </c>
      <c r="V3366" s="464">
        <v>4430702506610.959</v>
      </c>
      <c r="W3366" s="460">
        <v>1398.6251496799473</v>
      </c>
      <c r="X3366" s="463">
        <v>4.4906838500069886E-2</v>
      </c>
      <c r="Y3366" s="476">
        <v>2.0000000000000001E-4</v>
      </c>
    </row>
    <row r="3367" spans="1:25" x14ac:dyDescent="0.2">
      <c r="A3367" s="475">
        <f t="shared" si="52"/>
        <v>3363</v>
      </c>
      <c r="B3367" s="462">
        <v>0.49114141173072934</v>
      </c>
      <c r="C3367" s="461">
        <v>5079.3734834483339</v>
      </c>
      <c r="D3367" s="462">
        <v>0.48637800238235945</v>
      </c>
      <c r="E3367" s="462">
        <v>0.44262409910960593</v>
      </c>
      <c r="F3367" s="516">
        <v>2024.98</v>
      </c>
      <c r="G3367" s="464">
        <v>168474262603.81357</v>
      </c>
      <c r="H3367" s="461">
        <v>9126576.192052789</v>
      </c>
      <c r="I3367" s="464">
        <v>313155515402.45105</v>
      </c>
      <c r="J3367" s="462">
        <v>0.39361161158910352</v>
      </c>
      <c r="K3367" s="464">
        <v>11644617825.773756</v>
      </c>
      <c r="L3367" s="464">
        <v>8158428768.9674778</v>
      </c>
      <c r="M3367" s="464">
        <v>156260639939.11322</v>
      </c>
      <c r="N3367" s="464">
        <v>48839791227.689095</v>
      </c>
      <c r="O3367" s="464">
        <v>22986.39561334519</v>
      </c>
      <c r="P3367" s="461">
        <v>289513.03048946511</v>
      </c>
      <c r="Q3367" s="461">
        <v>167943.12433692371</v>
      </c>
      <c r="R3367" s="464">
        <v>699044404552.09692</v>
      </c>
      <c r="S3367" s="462">
        <v>0.57250888213714701</v>
      </c>
      <c r="T3367" s="462">
        <v>0.38524900645071319</v>
      </c>
      <c r="U3367" s="461">
        <v>16.702210168832934</v>
      </c>
      <c r="V3367" s="464">
        <v>5026859207315.0635</v>
      </c>
      <c r="W3367" s="460">
        <v>1586.8711010292848</v>
      </c>
      <c r="X3367" s="463">
        <v>4.2973003086317463E-2</v>
      </c>
      <c r="Y3367" s="476">
        <v>2.0000000000000001E-4</v>
      </c>
    </row>
    <row r="3368" spans="1:25" x14ac:dyDescent="0.2">
      <c r="A3368" s="475">
        <f t="shared" si="52"/>
        <v>3364</v>
      </c>
      <c r="B3368" s="462">
        <v>0.47096324136418377</v>
      </c>
      <c r="C3368" s="461">
        <v>4891.6108879300991</v>
      </c>
      <c r="D3368" s="462">
        <v>0.6144296664208756</v>
      </c>
      <c r="E3368" s="462">
        <v>0.44181903312971349</v>
      </c>
      <c r="F3368" s="516">
        <v>2025.12</v>
      </c>
      <c r="G3368" s="464">
        <v>132924373381.2023</v>
      </c>
      <c r="H3368" s="461">
        <v>12841843.052026061</v>
      </c>
      <c r="I3368" s="464">
        <v>281062532012.37769</v>
      </c>
      <c r="J3368" s="462">
        <v>0.25075901967063807</v>
      </c>
      <c r="K3368" s="464">
        <v>23375326089.373863</v>
      </c>
      <c r="L3368" s="464">
        <v>50832536286.418648</v>
      </c>
      <c r="M3368" s="464">
        <v>125644833094.68745</v>
      </c>
      <c r="N3368" s="464">
        <v>46138628551.61982</v>
      </c>
      <c r="O3368" s="464">
        <v>29469.463272717661</v>
      </c>
      <c r="P3368" s="461">
        <v>341212.36550082278</v>
      </c>
      <c r="Q3368" s="461">
        <v>204419.02927196148</v>
      </c>
      <c r="R3368" s="464">
        <v>678862111192.7926</v>
      </c>
      <c r="S3368" s="462">
        <v>0.52160588882788272</v>
      </c>
      <c r="T3368" s="462">
        <v>0.2905501684717966</v>
      </c>
      <c r="U3368" s="461">
        <v>16.900100919063842</v>
      </c>
      <c r="V3368" s="464">
        <v>3691569282374.1353</v>
      </c>
      <c r="W3368" s="460">
        <v>1164.2967212214448</v>
      </c>
      <c r="X3368" s="463">
        <v>4.3161636521688716E-2</v>
      </c>
      <c r="Y3368" s="476">
        <v>2.0000000000000001E-4</v>
      </c>
    </row>
    <row r="3369" spans="1:25" x14ac:dyDescent="0.2">
      <c r="A3369" s="475">
        <f t="shared" si="52"/>
        <v>3365</v>
      </c>
      <c r="B3369" s="462">
        <v>0.43075514030714923</v>
      </c>
      <c r="C3369" s="461">
        <v>4718.2835499398989</v>
      </c>
      <c r="D3369" s="462">
        <v>0.73688160065705521</v>
      </c>
      <c r="E3369" s="462">
        <v>0.50977924369257621</v>
      </c>
      <c r="F3369" s="516">
        <v>2025.88</v>
      </c>
      <c r="G3369" s="464">
        <v>180976758131.5932</v>
      </c>
      <c r="H3369" s="461">
        <v>16658747.223603098</v>
      </c>
      <c r="I3369" s="464">
        <v>536106080795.26367</v>
      </c>
      <c r="J3369" s="462">
        <v>0.43075514030714923</v>
      </c>
      <c r="K3369" s="464">
        <v>29177754551.771446</v>
      </c>
      <c r="L3369" s="464">
        <v>28564051845.168098</v>
      </c>
      <c r="M3369" s="464">
        <v>134941953305.3573</v>
      </c>
      <c r="N3369" s="464">
        <v>35497233083.640579</v>
      </c>
      <c r="O3369" s="464">
        <v>18422.958434065797</v>
      </c>
      <c r="P3369" s="461">
        <v>282050.61258629028</v>
      </c>
      <c r="Q3369" s="461">
        <v>156442.62956669932</v>
      </c>
      <c r="R3369" s="464">
        <v>960106708367.42456</v>
      </c>
      <c r="S3369" s="462">
        <v>0.56699827343124665</v>
      </c>
      <c r="T3369" s="462">
        <v>0.38632760802582405</v>
      </c>
      <c r="U3369" s="461">
        <v>15.779501142682246</v>
      </c>
      <c r="V3369" s="464">
        <v>6418570008298.8027</v>
      </c>
      <c r="W3369" s="460">
        <v>2026.6812197987363</v>
      </c>
      <c r="X3369" s="463">
        <v>4.62951240716497E-2</v>
      </c>
      <c r="Y3369" s="476">
        <v>2.0000000000000001E-4</v>
      </c>
    </row>
    <row r="3370" spans="1:25" x14ac:dyDescent="0.2">
      <c r="A3370" s="475">
        <f t="shared" si="52"/>
        <v>3366</v>
      </c>
      <c r="B3370" s="462">
        <v>0.43063013432459735</v>
      </c>
      <c r="C3370" s="461">
        <v>7643.9229881893189</v>
      </c>
      <c r="D3370" s="462">
        <v>0.91047941845908398</v>
      </c>
      <c r="E3370" s="462">
        <v>0.5671960189406392</v>
      </c>
      <c r="F3370" s="516">
        <v>2024.19</v>
      </c>
      <c r="G3370" s="464">
        <v>203153082240.16815</v>
      </c>
      <c r="H3370" s="461">
        <v>24406199.77669169</v>
      </c>
      <c r="I3370" s="464">
        <v>529286055544.08453</v>
      </c>
      <c r="J3370" s="462">
        <v>0.20559844475328515</v>
      </c>
      <c r="K3370" s="464">
        <v>18098181896.10957</v>
      </c>
      <c r="L3370" s="464">
        <v>0</v>
      </c>
      <c r="M3370" s="464">
        <v>255656272029.30197</v>
      </c>
      <c r="N3370" s="464">
        <v>46705169010.33564</v>
      </c>
      <c r="O3370" s="464">
        <v>26510.97380208625</v>
      </c>
      <c r="P3370" s="461">
        <v>308554.3689355097</v>
      </c>
      <c r="Q3370" s="461">
        <v>172443.22156141145</v>
      </c>
      <c r="R3370" s="464">
        <v>1235317740009.3352</v>
      </c>
      <c r="S3370" s="462">
        <v>0.5173466490070775</v>
      </c>
      <c r="T3370" s="462">
        <v>0.2181521797343477</v>
      </c>
      <c r="U3370" s="461">
        <v>17.451483891596844</v>
      </c>
      <c r="V3370" s="464">
        <v>5023659533790.209</v>
      </c>
      <c r="W3370" s="460">
        <v>1585.4132337247604</v>
      </c>
      <c r="X3370" s="463">
        <v>4.3228689017319195E-2</v>
      </c>
      <c r="Y3370" s="476">
        <v>2.0000000000000001E-4</v>
      </c>
    </row>
    <row r="3371" spans="1:25" x14ac:dyDescent="0.2">
      <c r="A3371" s="475">
        <f t="shared" si="52"/>
        <v>3367</v>
      </c>
      <c r="B3371" s="462">
        <v>0.41995080440683819</v>
      </c>
      <c r="C3371" s="461">
        <v>3533.4532045423057</v>
      </c>
      <c r="D3371" s="462">
        <v>1.0050019610264176</v>
      </c>
      <c r="E3371" s="462">
        <v>0.30545060993180839</v>
      </c>
      <c r="F3371" s="516">
        <v>2026.79</v>
      </c>
      <c r="G3371" s="464">
        <v>296882472659.31342</v>
      </c>
      <c r="H3371" s="461">
        <v>31496855.961486563</v>
      </c>
      <c r="I3371" s="464">
        <v>712343691424.02527</v>
      </c>
      <c r="J3371" s="462">
        <v>0.33098411059914734</v>
      </c>
      <c r="K3371" s="464">
        <v>51015956530.749954</v>
      </c>
      <c r="L3371" s="464">
        <v>103266773172.21753</v>
      </c>
      <c r="M3371" s="464">
        <v>17815377417.598213</v>
      </c>
      <c r="N3371" s="464">
        <v>111386091903.08696</v>
      </c>
      <c r="O3371" s="464">
        <v>20547.858672523013</v>
      </c>
      <c r="P3371" s="461">
        <v>653974.6479574804</v>
      </c>
      <c r="Q3371" s="461">
        <v>440315.98232379468</v>
      </c>
      <c r="R3371" s="464">
        <v>1336013304151.9414</v>
      </c>
      <c r="S3371" s="462">
        <v>0.49015658186688837</v>
      </c>
      <c r="T3371" s="462">
        <v>0.36907612563921893</v>
      </c>
      <c r="U3371" s="461">
        <v>16.489593886327715</v>
      </c>
      <c r="V3371" s="464">
        <v>8851150188226.1562</v>
      </c>
      <c r="W3371" s="460">
        <v>2791.8509113097712</v>
      </c>
      <c r="X3371" s="463">
        <v>4.4923559144364987E-2</v>
      </c>
      <c r="Y3371" s="476">
        <v>2.0000000000000001E-4</v>
      </c>
    </row>
    <row r="3372" spans="1:25" x14ac:dyDescent="0.2">
      <c r="A3372" s="475">
        <f t="shared" si="52"/>
        <v>3368</v>
      </c>
      <c r="B3372" s="462">
        <v>0.60924055066087535</v>
      </c>
      <c r="C3372" s="461">
        <v>10011.612241359268</v>
      </c>
      <c r="D3372" s="462">
        <v>0.61558077057529637</v>
      </c>
      <c r="E3372" s="462">
        <v>0.37392204682416574</v>
      </c>
      <c r="F3372" s="516">
        <v>2026.53</v>
      </c>
      <c r="G3372" s="464">
        <v>137574842287.69543</v>
      </c>
      <c r="H3372" s="461">
        <v>12553825.031000566</v>
      </c>
      <c r="I3372" s="464">
        <v>416891573875.15869</v>
      </c>
      <c r="J3372" s="462">
        <v>0.40923420652255948</v>
      </c>
      <c r="K3372" s="464">
        <v>45368291724.377563</v>
      </c>
      <c r="L3372" s="464">
        <v>71993224774.129517</v>
      </c>
      <c r="M3372" s="464">
        <v>34689555954.449059</v>
      </c>
      <c r="N3372" s="464">
        <v>122206630235.93793</v>
      </c>
      <c r="O3372" s="464">
        <v>44379.162215114775</v>
      </c>
      <c r="P3372" s="461">
        <v>639429.73757648002</v>
      </c>
      <c r="Q3372" s="461">
        <v>442902.33219984028</v>
      </c>
      <c r="R3372" s="464">
        <v>822592289449.63208</v>
      </c>
      <c r="S3372" s="462">
        <v>0.4974279437291852</v>
      </c>
      <c r="T3372" s="462">
        <v>0.37609646639289812</v>
      </c>
      <c r="U3372" s="461">
        <v>15.439707852049557</v>
      </c>
      <c r="V3372" s="464">
        <v>5237549875310.7646</v>
      </c>
      <c r="W3372" s="460">
        <v>1650.6656185094894</v>
      </c>
      <c r="X3372" s="463">
        <v>4.7526054056157903E-2</v>
      </c>
      <c r="Y3372" s="476">
        <v>2.0000000000000001E-4</v>
      </c>
    </row>
    <row r="3373" spans="1:25" x14ac:dyDescent="0.2">
      <c r="A3373" s="475">
        <f t="shared" si="52"/>
        <v>3369</v>
      </c>
      <c r="B3373" s="462">
        <v>0.37851949562761161</v>
      </c>
      <c r="C3373" s="461">
        <v>3207.176268911237</v>
      </c>
      <c r="D3373" s="462">
        <v>0.64844710024953389</v>
      </c>
      <c r="E3373" s="462">
        <v>0.34926582700655473</v>
      </c>
      <c r="F3373" s="516">
        <v>2025.62</v>
      </c>
      <c r="G3373" s="464">
        <v>126131875614.87376</v>
      </c>
      <c r="H3373" s="461">
        <v>14837817.840095233</v>
      </c>
      <c r="I3373" s="464">
        <v>462034377228.23853</v>
      </c>
      <c r="J3373" s="462">
        <v>0.37851949562761167</v>
      </c>
      <c r="K3373" s="464">
        <v>29540824124.842499</v>
      </c>
      <c r="L3373" s="464">
        <v>59123537231.108162</v>
      </c>
      <c r="M3373" s="464">
        <v>69033292580.626877</v>
      </c>
      <c r="N3373" s="464">
        <v>41671681955.361099</v>
      </c>
      <c r="O3373" s="464">
        <v>40745.373873797624</v>
      </c>
      <c r="P3373" s="461">
        <v>263440.8545804898</v>
      </c>
      <c r="Q3373" s="461">
        <v>144473.95432233508</v>
      </c>
      <c r="R3373" s="464">
        <v>789385293490.71045</v>
      </c>
      <c r="S3373" s="462">
        <v>0.50523422943492458</v>
      </c>
      <c r="T3373" s="462">
        <v>0.32112555442195495</v>
      </c>
      <c r="U3373" s="461">
        <v>15.863528557705568</v>
      </c>
      <c r="V3373" s="464">
        <v>4435523038611.1992</v>
      </c>
      <c r="W3373" s="460">
        <v>1399.0243888874902</v>
      </c>
      <c r="X3373" s="463">
        <v>4.5600511137478629E-2</v>
      </c>
      <c r="Y3373" s="476">
        <v>2.0000000000000001E-4</v>
      </c>
    </row>
    <row r="3374" spans="1:25" x14ac:dyDescent="0.2">
      <c r="A3374" s="475">
        <f t="shared" si="52"/>
        <v>3370</v>
      </c>
      <c r="B3374" s="462">
        <v>0.45289316681042269</v>
      </c>
      <c r="C3374" s="461">
        <v>8249.1607119430046</v>
      </c>
      <c r="D3374" s="462">
        <v>0.62585654540267754</v>
      </c>
      <c r="E3374" s="462">
        <v>0.3357376477976674</v>
      </c>
      <c r="F3374" s="516">
        <v>2026.2</v>
      </c>
      <c r="G3374" s="464">
        <v>139757183129.66925</v>
      </c>
      <c r="H3374" s="461">
        <v>12581506.524867151</v>
      </c>
      <c r="I3374" s="464">
        <v>280011488322.72479</v>
      </c>
      <c r="J3374" s="462">
        <v>0.22496633098062913</v>
      </c>
      <c r="K3374" s="464">
        <v>31493342356.573158</v>
      </c>
      <c r="L3374" s="464">
        <v>79260995420.503616</v>
      </c>
      <c r="M3374" s="464">
        <v>56834512688.057327</v>
      </c>
      <c r="N3374" s="464">
        <v>26300724247.819252</v>
      </c>
      <c r="O3374" s="464">
        <v>29159.437781846005</v>
      </c>
      <c r="P3374" s="461">
        <v>288087.42858662404</v>
      </c>
      <c r="Q3374" s="461">
        <v>110697.40825072164</v>
      </c>
      <c r="R3374" s="464">
        <v>624053298470.15833</v>
      </c>
      <c r="S3374" s="462">
        <v>0.49078383244955132</v>
      </c>
      <c r="T3374" s="462">
        <v>0.31025990928753511</v>
      </c>
      <c r="U3374" s="461">
        <v>17.192243227760496</v>
      </c>
      <c r="V3374" s="464">
        <v>3590926217398.0596</v>
      </c>
      <c r="W3374" s="460">
        <v>1131.6233920644568</v>
      </c>
      <c r="X3374" s="463">
        <v>4.380331719653946E-2</v>
      </c>
      <c r="Y3374" s="476">
        <v>2.0000000000000001E-4</v>
      </c>
    </row>
    <row r="3375" spans="1:25" x14ac:dyDescent="0.2">
      <c r="A3375" s="475">
        <f t="shared" si="52"/>
        <v>3371</v>
      </c>
      <c r="B3375" s="462">
        <v>0.59036625075940896</v>
      </c>
      <c r="C3375" s="461">
        <v>5345.838097475048</v>
      </c>
      <c r="D3375" s="462">
        <v>0.94246362066695044</v>
      </c>
      <c r="E3375" s="462">
        <v>0.5074924917203969</v>
      </c>
      <c r="F3375" s="516">
        <v>2025.66</v>
      </c>
      <c r="G3375" s="464">
        <v>204346813994.07294</v>
      </c>
      <c r="H3375" s="461">
        <v>25384263.098228395</v>
      </c>
      <c r="I3375" s="464">
        <v>641230548881.51404</v>
      </c>
      <c r="J3375" s="462">
        <v>0.30124215549558375</v>
      </c>
      <c r="K3375" s="464">
        <v>13399857409.906757</v>
      </c>
      <c r="L3375" s="464">
        <v>5472875411.6676655</v>
      </c>
      <c r="M3375" s="464">
        <v>136987822198.61266</v>
      </c>
      <c r="N3375" s="464">
        <v>24622392196.744431</v>
      </c>
      <c r="O3375" s="464">
        <v>36472.243130879433</v>
      </c>
      <c r="P3375" s="461">
        <v>167112.07254068489</v>
      </c>
      <c r="Q3375" s="461">
        <v>86753.468297206738</v>
      </c>
      <c r="R3375" s="464">
        <v>1149904716495.8625</v>
      </c>
      <c r="S3375" s="462">
        <v>0.50437862769909414</v>
      </c>
      <c r="T3375" s="462">
        <v>0.30369609217869387</v>
      </c>
      <c r="U3375" s="461">
        <v>16.464676431522705</v>
      </c>
      <c r="V3375" s="464">
        <v>6310715235580.9766</v>
      </c>
      <c r="W3375" s="460">
        <v>1991.8720095387825</v>
      </c>
      <c r="X3375" s="463">
        <v>4.4805734939449927E-2</v>
      </c>
      <c r="Y3375" s="476">
        <v>2.0000000000000001E-4</v>
      </c>
    </row>
    <row r="3376" spans="1:25" x14ac:dyDescent="0.2">
      <c r="A3376" s="475">
        <f t="shared" si="52"/>
        <v>3372</v>
      </c>
      <c r="B3376" s="462">
        <v>0.43815672989878457</v>
      </c>
      <c r="C3376" s="461">
        <v>1814.9902487627542</v>
      </c>
      <c r="D3376" s="462">
        <v>0.74702289372329878</v>
      </c>
      <c r="E3376" s="462">
        <v>0.41861245782725737</v>
      </c>
      <c r="F3376" s="516">
        <v>2024.75</v>
      </c>
      <c r="G3376" s="464">
        <v>241236276567.99872</v>
      </c>
      <c r="H3376" s="461">
        <v>19134589.512628376</v>
      </c>
      <c r="I3376" s="464">
        <v>497203893229.01099</v>
      </c>
      <c r="J3376" s="462">
        <v>0.38534793435163039</v>
      </c>
      <c r="K3376" s="464">
        <v>19001327659.906017</v>
      </c>
      <c r="L3376" s="464">
        <v>0</v>
      </c>
      <c r="M3376" s="464">
        <v>232591323454.0423</v>
      </c>
      <c r="N3376" s="464">
        <v>16893590922.352795</v>
      </c>
      <c r="O3376" s="464">
        <v>30967.312284577947</v>
      </c>
      <c r="P3376" s="461">
        <v>160213.27822584167</v>
      </c>
      <c r="Q3376" s="461">
        <v>68549.057257409237</v>
      </c>
      <c r="R3376" s="464">
        <v>1067799107129.7894</v>
      </c>
      <c r="S3376" s="462">
        <v>0.59072857441655013</v>
      </c>
      <c r="T3376" s="462">
        <v>0.3645574650407703</v>
      </c>
      <c r="U3376" s="461">
        <v>16.654038300086118</v>
      </c>
      <c r="V3376" s="464">
        <v>7173960247661.3721</v>
      </c>
      <c r="W3376" s="460">
        <v>2263.8479216862656</v>
      </c>
      <c r="X3376" s="463">
        <v>4.3510385569865119E-2</v>
      </c>
      <c r="Y3376" s="476">
        <v>2.0000000000000001E-4</v>
      </c>
    </row>
    <row r="3377" spans="1:25" x14ac:dyDescent="0.2">
      <c r="A3377" s="475">
        <f t="shared" si="52"/>
        <v>3373</v>
      </c>
      <c r="B3377" s="462">
        <v>0.38131653582292113</v>
      </c>
      <c r="C3377" s="461">
        <v>1866.2964548665582</v>
      </c>
      <c r="D3377" s="462">
        <v>0.93942864608275423</v>
      </c>
      <c r="E3377" s="462">
        <v>0.27872850956842199</v>
      </c>
      <c r="F3377" s="516">
        <v>2023.75</v>
      </c>
      <c r="G3377" s="464">
        <v>389540788266.77454</v>
      </c>
      <c r="H3377" s="461">
        <v>28317427.56957195</v>
      </c>
      <c r="I3377" s="464">
        <v>681906732435.099</v>
      </c>
      <c r="J3377" s="462">
        <v>0.38131653582292113</v>
      </c>
      <c r="K3377" s="464">
        <v>23433853041.27169</v>
      </c>
      <c r="L3377" s="464">
        <v>0</v>
      </c>
      <c r="M3377" s="464">
        <v>431007344718.8479</v>
      </c>
      <c r="N3377" s="464">
        <v>38309521982.552162</v>
      </c>
      <c r="O3377" s="464">
        <v>21668.720522860574</v>
      </c>
      <c r="P3377" s="461">
        <v>299071.46600229404</v>
      </c>
      <c r="Q3377" s="461">
        <v>164735.14780394029</v>
      </c>
      <c r="R3377" s="464">
        <v>1636359102626.7388</v>
      </c>
      <c r="S3377" s="462">
        <v>0.60869111738456994</v>
      </c>
      <c r="T3377" s="462">
        <v>0.35894785384500549</v>
      </c>
      <c r="U3377" s="461">
        <v>16.910055485349186</v>
      </c>
      <c r="V3377" s="464">
        <v>10954725855102.424</v>
      </c>
      <c r="W3377" s="460">
        <v>3448.4101330022349</v>
      </c>
      <c r="X3377" s="463">
        <v>4.2917347839264916E-2</v>
      </c>
      <c r="Y3377" s="476">
        <v>2.0000000000000001E-4</v>
      </c>
    </row>
    <row r="3378" spans="1:25" x14ac:dyDescent="0.2">
      <c r="A3378" s="475">
        <f t="shared" si="52"/>
        <v>3374</v>
      </c>
      <c r="B3378" s="462">
        <v>0.36177685600688936</v>
      </c>
      <c r="C3378" s="461">
        <v>6214.5645075099637</v>
      </c>
      <c r="D3378" s="462">
        <v>0.44509976469866069</v>
      </c>
      <c r="E3378" s="462">
        <v>0.39589587409679522</v>
      </c>
      <c r="F3378" s="516">
        <v>2024.69</v>
      </c>
      <c r="G3378" s="464">
        <v>246254607426.17819</v>
      </c>
      <c r="H3378" s="461">
        <v>8188765.1910598809</v>
      </c>
      <c r="I3378" s="464">
        <v>320210598333.24152</v>
      </c>
      <c r="J3378" s="462">
        <v>0.36177685600688936</v>
      </c>
      <c r="K3378" s="464">
        <v>10572355111.839121</v>
      </c>
      <c r="L3378" s="464">
        <v>0</v>
      </c>
      <c r="M3378" s="464">
        <v>202026892771.70209</v>
      </c>
      <c r="N3378" s="464">
        <v>63447808268.500206</v>
      </c>
      <c r="O3378" s="464">
        <v>19816.164978157096</v>
      </c>
      <c r="P3378" s="461">
        <v>401629.36363741755</v>
      </c>
      <c r="Q3378" s="461">
        <v>256633.70308602948</v>
      </c>
      <c r="R3378" s="464">
        <v>895417652079.99146</v>
      </c>
      <c r="S3378" s="462">
        <v>0.59802629636124094</v>
      </c>
      <c r="T3378" s="462">
        <v>0.37844052846512705</v>
      </c>
      <c r="U3378" s="461">
        <v>17.324299462357843</v>
      </c>
      <c r="V3378" s="464">
        <v>6540838244812.585</v>
      </c>
      <c r="W3378" s="460">
        <v>2065.1755343882623</v>
      </c>
      <c r="X3378" s="463">
        <v>4.1541912282070888E-2</v>
      </c>
      <c r="Y3378" s="476">
        <v>2.0000000000000001E-4</v>
      </c>
    </row>
    <row r="3379" spans="1:25" x14ac:dyDescent="0.2">
      <c r="A3379" s="475">
        <f t="shared" si="52"/>
        <v>3375</v>
      </c>
      <c r="B3379" s="462">
        <v>0.41162890052330897</v>
      </c>
      <c r="C3379" s="461">
        <v>3306.2982276626226</v>
      </c>
      <c r="D3379" s="462">
        <v>0.44104238422805309</v>
      </c>
      <c r="E3379" s="462">
        <v>0.40453531879944238</v>
      </c>
      <c r="F3379" s="516">
        <v>2025.9</v>
      </c>
      <c r="G3379" s="464">
        <v>89299783347.585938</v>
      </c>
      <c r="H3379" s="461">
        <v>7934946.1424065605</v>
      </c>
      <c r="I3379" s="464">
        <v>290566745256.43884</v>
      </c>
      <c r="J3379" s="462">
        <v>0.41162890052330892</v>
      </c>
      <c r="K3379" s="464">
        <v>31395030758.276489</v>
      </c>
      <c r="L3379" s="464">
        <v>58113751220.220245</v>
      </c>
      <c r="M3379" s="464">
        <v>40164858212.384682</v>
      </c>
      <c r="N3379" s="464">
        <v>121687839220.14604</v>
      </c>
      <c r="O3379" s="464">
        <v>24457.270466337293</v>
      </c>
      <c r="P3379" s="461">
        <v>712623.27991242323</v>
      </c>
      <c r="Q3379" s="461">
        <v>427694.09320112341</v>
      </c>
      <c r="R3379" s="464">
        <v>608212122372.80408</v>
      </c>
      <c r="S3379" s="462">
        <v>0.48542571348356306</v>
      </c>
      <c r="T3379" s="462">
        <v>0.37094389303438358</v>
      </c>
      <c r="U3379" s="461">
        <v>15.146446701778025</v>
      </c>
      <c r="V3379" s="464">
        <v>3858855700087.1021</v>
      </c>
      <c r="W3379" s="460">
        <v>1218.009162518297</v>
      </c>
      <c r="X3379" s="463">
        <v>4.7083352592350615E-2</v>
      </c>
      <c r="Y3379" s="476">
        <v>2.0000000000000001E-4</v>
      </c>
    </row>
    <row r="3380" spans="1:25" x14ac:dyDescent="0.2">
      <c r="A3380" s="475">
        <f t="shared" si="52"/>
        <v>3376</v>
      </c>
      <c r="B3380" s="462">
        <v>0.2</v>
      </c>
      <c r="C3380" s="461">
        <v>5006.1754098095453</v>
      </c>
      <c r="D3380" s="462">
        <v>0.6758920124940736</v>
      </c>
      <c r="E3380" s="462">
        <v>0.501813375164748</v>
      </c>
      <c r="F3380" s="516">
        <v>2023.75</v>
      </c>
      <c r="G3380" s="464">
        <v>106541385122.42732</v>
      </c>
      <c r="H3380" s="461">
        <v>14857724.933379546</v>
      </c>
      <c r="I3380" s="464">
        <v>414393702419.06085</v>
      </c>
      <c r="J3380" s="462">
        <v>0.19999999999999996</v>
      </c>
      <c r="K3380" s="464">
        <v>11313000131.541632</v>
      </c>
      <c r="L3380" s="464">
        <v>0</v>
      </c>
      <c r="M3380" s="464">
        <v>181522751339.29926</v>
      </c>
      <c r="N3380" s="464">
        <v>65512104634.370361</v>
      </c>
      <c r="O3380" s="464">
        <v>30679.826501752254</v>
      </c>
      <c r="P3380" s="461">
        <v>396253.65165545233</v>
      </c>
      <c r="Q3380" s="461">
        <v>245538.93201820026</v>
      </c>
      <c r="R3380" s="464">
        <v>879760599875.07532</v>
      </c>
      <c r="S3380" s="462">
        <v>0.46668756804387207</v>
      </c>
      <c r="T3380" s="462">
        <v>0.17527387991095125</v>
      </c>
      <c r="U3380" s="461">
        <v>17.078096476529616</v>
      </c>
      <c r="V3380" s="464">
        <v>2832069664475.2241</v>
      </c>
      <c r="W3380" s="460">
        <v>893.01155022344039</v>
      </c>
      <c r="X3380" s="463">
        <v>4.3769907322798556E-2</v>
      </c>
      <c r="Y3380" s="476">
        <v>2.0000000000000001E-4</v>
      </c>
    </row>
    <row r="3381" spans="1:25" x14ac:dyDescent="0.2">
      <c r="A3381" s="475">
        <f t="shared" si="52"/>
        <v>3377</v>
      </c>
      <c r="B3381" s="462">
        <v>0.64779153050052762</v>
      </c>
      <c r="C3381" s="461">
        <v>1500</v>
      </c>
      <c r="D3381" s="462">
        <v>1.0766951778689129</v>
      </c>
      <c r="E3381" s="462">
        <v>0.4681628083884799</v>
      </c>
      <c r="F3381" s="516">
        <v>2026.31</v>
      </c>
      <c r="G3381" s="464">
        <v>190425922633.93149</v>
      </c>
      <c r="H3381" s="461">
        <v>38092938.757824071</v>
      </c>
      <c r="I3381" s="464">
        <v>794171965104.69336</v>
      </c>
      <c r="J3381" s="462">
        <v>0.42695953657955432</v>
      </c>
      <c r="K3381" s="464">
        <v>42708519348.091888</v>
      </c>
      <c r="L3381" s="464">
        <v>108012836903.73676</v>
      </c>
      <c r="M3381" s="464">
        <v>39906337463.28672</v>
      </c>
      <c r="N3381" s="464">
        <v>108363684256.07483</v>
      </c>
      <c r="O3381" s="464">
        <v>21924.310558608409</v>
      </c>
      <c r="P3381" s="461">
        <v>751117.02028493641</v>
      </c>
      <c r="Q3381" s="461">
        <v>516508.84066962788</v>
      </c>
      <c r="R3381" s="464">
        <v>1316606593300.4028</v>
      </c>
      <c r="S3381" s="462">
        <v>0.52044968174137685</v>
      </c>
      <c r="T3381" s="462">
        <v>0.36868340092632473</v>
      </c>
      <c r="U3381" s="461">
        <v>15.207980927018893</v>
      </c>
      <c r="V3381" s="464">
        <v>8121329183006.5811</v>
      </c>
      <c r="W3381" s="460">
        <v>2561.7755355483564</v>
      </c>
      <c r="X3381" s="463">
        <v>4.768746580132284E-2</v>
      </c>
      <c r="Y3381" s="476">
        <v>2.0000000000000001E-4</v>
      </c>
    </row>
    <row r="3382" spans="1:25" x14ac:dyDescent="0.2">
      <c r="A3382" s="475">
        <f t="shared" si="52"/>
        <v>3378</v>
      </c>
      <c r="B3382" s="462">
        <v>0.44007492659363179</v>
      </c>
      <c r="C3382" s="461">
        <v>5375.6405675370152</v>
      </c>
      <c r="D3382" s="462">
        <v>0.8285226422056795</v>
      </c>
      <c r="E3382" s="462">
        <v>0.51328327671663776</v>
      </c>
      <c r="F3382" s="516">
        <v>2024.8</v>
      </c>
      <c r="G3382" s="464">
        <v>128604371950.40649</v>
      </c>
      <c r="H3382" s="461">
        <v>21208005.509537995</v>
      </c>
      <c r="I3382" s="464">
        <v>453887550312.12494</v>
      </c>
      <c r="J3382" s="462">
        <v>0.28436166569026566</v>
      </c>
      <c r="K3382" s="464">
        <v>28462829482.145302</v>
      </c>
      <c r="L3382" s="464">
        <v>29589729698.194084</v>
      </c>
      <c r="M3382" s="464">
        <v>64215816987.826256</v>
      </c>
      <c r="N3382" s="464">
        <v>72972484828.703217</v>
      </c>
      <c r="O3382" s="464">
        <v>27828.942702482269</v>
      </c>
      <c r="P3382" s="461">
        <v>488551.61782872019</v>
      </c>
      <c r="Q3382" s="461">
        <v>313720.59602604329</v>
      </c>
      <c r="R3382" s="464">
        <v>792386694812.71021</v>
      </c>
      <c r="S3382" s="462">
        <v>0.43700691979611406</v>
      </c>
      <c r="T3382" s="462">
        <v>0.28538760339575248</v>
      </c>
      <c r="U3382" s="461">
        <v>16.227004835569112</v>
      </c>
      <c r="V3382" s="464">
        <v>4021716319013.7041</v>
      </c>
      <c r="W3382" s="460">
        <v>1268.6713493112354</v>
      </c>
      <c r="X3382" s="463">
        <v>4.5694542950736224E-2</v>
      </c>
      <c r="Y3382" s="476">
        <v>2.0000000000000001E-4</v>
      </c>
    </row>
    <row r="3383" spans="1:25" x14ac:dyDescent="0.2">
      <c r="A3383" s="475">
        <f t="shared" si="52"/>
        <v>3379</v>
      </c>
      <c r="B3383" s="462">
        <v>0.49653305943588538</v>
      </c>
      <c r="C3383" s="461">
        <v>6713.7090930939485</v>
      </c>
      <c r="D3383" s="462">
        <v>0.55814307218490944</v>
      </c>
      <c r="E3383" s="462">
        <v>0.5006632203926028</v>
      </c>
      <c r="F3383" s="516">
        <v>2024.74</v>
      </c>
      <c r="G3383" s="464">
        <v>357631187492.0744</v>
      </c>
      <c r="H3383" s="461">
        <v>11124826.831826571</v>
      </c>
      <c r="I3383" s="464">
        <v>387794798559.57874</v>
      </c>
      <c r="J3383" s="462">
        <v>0.48931340896667852</v>
      </c>
      <c r="K3383" s="464">
        <v>7290033354.8657923</v>
      </c>
      <c r="L3383" s="464">
        <v>4737652618.9412212</v>
      </c>
      <c r="M3383" s="464">
        <v>237268696946.46185</v>
      </c>
      <c r="N3383" s="464">
        <v>12211407233.29744</v>
      </c>
      <c r="O3383" s="464">
        <v>28634.837363893417</v>
      </c>
      <c r="P3383" s="461">
        <v>129341.95073263225</v>
      </c>
      <c r="Q3383" s="461">
        <v>50437.626256062737</v>
      </c>
      <c r="R3383" s="464">
        <v>989035175880.79858</v>
      </c>
      <c r="S3383" s="462">
        <v>0.66681555868755749</v>
      </c>
      <c r="T3383" s="462">
        <v>0.53078719468884217</v>
      </c>
      <c r="U3383" s="461">
        <v>17.076765436256103</v>
      </c>
      <c r="V3383" s="464">
        <v>9788045350031.5996</v>
      </c>
      <c r="W3383" s="460">
        <v>3086.0011782812071</v>
      </c>
      <c r="X3383" s="463">
        <v>4.2990434409249031E-2</v>
      </c>
      <c r="Y3383" s="476">
        <v>2.0000000000000001E-4</v>
      </c>
    </row>
    <row r="3384" spans="1:25" x14ac:dyDescent="0.2">
      <c r="A3384" s="475">
        <f t="shared" si="52"/>
        <v>3380</v>
      </c>
      <c r="B3384" s="462">
        <v>0.66885467295480028</v>
      </c>
      <c r="C3384" s="461">
        <v>5242.1472265686489</v>
      </c>
      <c r="D3384" s="462">
        <v>0.53056218816830847</v>
      </c>
      <c r="E3384" s="462">
        <v>0.31024918732470724</v>
      </c>
      <c r="F3384" s="516">
        <v>2027.3</v>
      </c>
      <c r="G3384" s="464">
        <v>63290365177.29351</v>
      </c>
      <c r="H3384" s="461">
        <v>10338438.32838231</v>
      </c>
      <c r="I3384" s="464">
        <v>349687836767.38361</v>
      </c>
      <c r="J3384" s="462">
        <v>0.42325301778018498</v>
      </c>
      <c r="K3384" s="464">
        <v>34387313906.714325</v>
      </c>
      <c r="L3384" s="464">
        <v>60890745470.265053</v>
      </c>
      <c r="M3384" s="464">
        <v>0</v>
      </c>
      <c r="N3384" s="464">
        <v>32193259641.961136</v>
      </c>
      <c r="O3384" s="464">
        <v>18998.327904213351</v>
      </c>
      <c r="P3384" s="461">
        <v>224683.14122810043</v>
      </c>
      <c r="Q3384" s="461">
        <v>118214.07037195878</v>
      </c>
      <c r="R3384" s="464">
        <v>532140926447.00165</v>
      </c>
      <c r="S3384" s="462">
        <v>0.4901733355658599</v>
      </c>
      <c r="T3384" s="462">
        <v>0.35218928164408758</v>
      </c>
      <c r="U3384" s="461">
        <v>14.803089383630029</v>
      </c>
      <c r="V3384" s="464">
        <v>3114614276139.019</v>
      </c>
      <c r="W3384" s="460">
        <v>982.8312005867333</v>
      </c>
      <c r="X3384" s="463">
        <v>4.8369574442488093E-2</v>
      </c>
      <c r="Y3384" s="476">
        <v>2.0000000000000001E-4</v>
      </c>
    </row>
    <row r="3385" spans="1:25" x14ac:dyDescent="0.2">
      <c r="A3385" s="475">
        <f t="shared" si="52"/>
        <v>3381</v>
      </c>
      <c r="B3385" s="462">
        <v>0.40453137333219091</v>
      </c>
      <c r="C3385" s="461">
        <v>3120.3482851703066</v>
      </c>
      <c r="D3385" s="462">
        <v>0.70795569542178627</v>
      </c>
      <c r="E3385" s="462">
        <v>0.66900876784278251</v>
      </c>
      <c r="F3385" s="516">
        <v>2023.75</v>
      </c>
      <c r="G3385" s="464">
        <v>305016776794.4212</v>
      </c>
      <c r="H3385" s="461">
        <v>16424585.370270468</v>
      </c>
      <c r="I3385" s="464">
        <v>486739430847.33124</v>
      </c>
      <c r="J3385" s="462">
        <v>0.37961137254081678</v>
      </c>
      <c r="K3385" s="464">
        <v>7205133397.332056</v>
      </c>
      <c r="L3385" s="464">
        <v>0</v>
      </c>
      <c r="M3385" s="464">
        <v>252388397557.23569</v>
      </c>
      <c r="N3385" s="464">
        <v>97045626988.683258</v>
      </c>
      <c r="O3385" s="464">
        <v>21597.869795719034</v>
      </c>
      <c r="P3385" s="461">
        <v>526546.11446679477</v>
      </c>
      <c r="Q3385" s="461">
        <v>347899.63772777969</v>
      </c>
      <c r="R3385" s="464">
        <v>1111380846507.1184</v>
      </c>
      <c r="S3385" s="462">
        <v>0.56588434191283565</v>
      </c>
      <c r="T3385" s="462">
        <v>0.41536687279547907</v>
      </c>
      <c r="U3385" s="461">
        <v>16.952322792491568</v>
      </c>
      <c r="V3385" s="464">
        <v>8709131268927.8574</v>
      </c>
      <c r="W3385" s="460">
        <v>2748.4160137444455</v>
      </c>
      <c r="X3385" s="463">
        <v>4.261192595067527E-2</v>
      </c>
      <c r="Y3385" s="476">
        <v>2.0000000000000001E-4</v>
      </c>
    </row>
    <row r="3386" spans="1:25" x14ac:dyDescent="0.2">
      <c r="A3386" s="475">
        <f t="shared" si="52"/>
        <v>3382</v>
      </c>
      <c r="B3386" s="462">
        <v>0.33331493638777077</v>
      </c>
      <c r="C3386" s="461">
        <v>6171.6799339404015</v>
      </c>
      <c r="D3386" s="462">
        <v>1.0181440528612913</v>
      </c>
      <c r="E3386" s="462">
        <v>0.31793752078677362</v>
      </c>
      <c r="F3386" s="516">
        <v>2024.98</v>
      </c>
      <c r="G3386" s="464">
        <v>216570978623.78061</v>
      </c>
      <c r="H3386" s="461">
        <v>31764261.808100399</v>
      </c>
      <c r="I3386" s="464">
        <v>707169893727.27209</v>
      </c>
      <c r="J3386" s="462">
        <v>0.3282317166604336</v>
      </c>
      <c r="K3386" s="464">
        <v>28618514705.480354</v>
      </c>
      <c r="L3386" s="464">
        <v>20407112949.449749</v>
      </c>
      <c r="M3386" s="464">
        <v>202342636147.06644</v>
      </c>
      <c r="N3386" s="464">
        <v>67713495349.100861</v>
      </c>
      <c r="O3386" s="464">
        <v>39359.894842195979</v>
      </c>
      <c r="P3386" s="461">
        <v>446295.92725276691</v>
      </c>
      <c r="Q3386" s="461">
        <v>275064.09854972304</v>
      </c>
      <c r="R3386" s="464">
        <v>1320752009657.9934</v>
      </c>
      <c r="S3386" s="462">
        <v>0.509957818914897</v>
      </c>
      <c r="T3386" s="462">
        <v>0.29708618685652932</v>
      </c>
      <c r="U3386" s="461">
        <v>16.219390601388522</v>
      </c>
      <c r="V3386" s="464">
        <v>6849810752585.2217</v>
      </c>
      <c r="W3386" s="460">
        <v>2159.9864472051408</v>
      </c>
      <c r="X3386" s="463">
        <v>4.5602100608365878E-2</v>
      </c>
      <c r="Y3386" s="476">
        <v>2.0000000000000001E-4</v>
      </c>
    </row>
    <row r="3387" spans="1:25" x14ac:dyDescent="0.2">
      <c r="A3387" s="475">
        <f t="shared" si="52"/>
        <v>3383</v>
      </c>
      <c r="B3387" s="462">
        <v>0.57244492252723</v>
      </c>
      <c r="C3387" s="461">
        <v>3129.0517391964117</v>
      </c>
      <c r="D3387" s="462">
        <v>0.61313556737892783</v>
      </c>
      <c r="E3387" s="462">
        <v>0.50559945703284315</v>
      </c>
      <c r="F3387" s="516">
        <v>2024.14</v>
      </c>
      <c r="G3387" s="464">
        <v>183317870035.16684</v>
      </c>
      <c r="H3387" s="461">
        <v>13617498.260875443</v>
      </c>
      <c r="I3387" s="464">
        <v>446711096167.51672</v>
      </c>
      <c r="J3387" s="462">
        <v>0.47781807736090032</v>
      </c>
      <c r="K3387" s="464">
        <v>21494243285.26012</v>
      </c>
      <c r="L3387" s="464">
        <v>831085094.51249468</v>
      </c>
      <c r="M3387" s="464">
        <v>158196812209.17752</v>
      </c>
      <c r="N3387" s="464">
        <v>83916110235.421219</v>
      </c>
      <c r="O3387" s="464">
        <v>26574.419591843394</v>
      </c>
      <c r="P3387" s="461">
        <v>513808.90001903131</v>
      </c>
      <c r="Q3387" s="461">
        <v>340875.7706917412</v>
      </c>
      <c r="R3387" s="464">
        <v>906288780550.77197</v>
      </c>
      <c r="S3387" s="462">
        <v>0.57709840458760553</v>
      </c>
      <c r="T3387" s="462">
        <v>0.40111744178121683</v>
      </c>
      <c r="U3387" s="461">
        <v>15.964992589432311</v>
      </c>
      <c r="V3387" s="464">
        <v>6488270243283.6553</v>
      </c>
      <c r="W3387" s="460">
        <v>2047.727449227855</v>
      </c>
      <c r="X3387" s="463">
        <v>4.4935835947710091E-2</v>
      </c>
      <c r="Y3387" s="476">
        <v>2.0000000000000001E-4</v>
      </c>
    </row>
    <row r="3388" spans="1:25" x14ac:dyDescent="0.2">
      <c r="A3388" s="475">
        <f t="shared" si="52"/>
        <v>3384</v>
      </c>
      <c r="B3388" s="462">
        <v>0.54236727547649899</v>
      </c>
      <c r="C3388" s="461">
        <v>1795.7950781000568</v>
      </c>
      <c r="D3388" s="462">
        <v>0.82789999075960796</v>
      </c>
      <c r="E3388" s="462">
        <v>0.7</v>
      </c>
      <c r="F3388" s="516">
        <v>2024.8</v>
      </c>
      <c r="G3388" s="464">
        <v>301081348200.65045</v>
      </c>
      <c r="H3388" s="461">
        <v>22603194.553709581</v>
      </c>
      <c r="I3388" s="464">
        <v>534989313827.34229</v>
      </c>
      <c r="J3388" s="462">
        <v>0.31179888258371491</v>
      </c>
      <c r="K3388" s="464">
        <v>9434231035.5272083</v>
      </c>
      <c r="L3388" s="464">
        <v>0</v>
      </c>
      <c r="M3388" s="464">
        <v>114264009396.77905</v>
      </c>
      <c r="N3388" s="464">
        <v>41150912899.032867</v>
      </c>
      <c r="O3388" s="464">
        <v>37744.610177492053</v>
      </c>
      <c r="P3388" s="461">
        <v>286849.8481452986</v>
      </c>
      <c r="Q3388" s="461">
        <v>158036.89609473883</v>
      </c>
      <c r="R3388" s="464">
        <v>1028443934116.2234</v>
      </c>
      <c r="S3388" s="462">
        <v>0.5199893837217977</v>
      </c>
      <c r="T3388" s="462">
        <v>0.41459685110019234</v>
      </c>
      <c r="U3388" s="461">
        <v>17.21039504275603</v>
      </c>
      <c r="V3388" s="464">
        <v>8145800869810.1152</v>
      </c>
      <c r="W3388" s="460">
        <v>2571.4617067813838</v>
      </c>
      <c r="X3388" s="463">
        <v>4.192251520557963E-2</v>
      </c>
      <c r="Y3388" s="476">
        <v>2.0000000000000001E-4</v>
      </c>
    </row>
    <row r="3389" spans="1:25" x14ac:dyDescent="0.2">
      <c r="A3389" s="475">
        <f t="shared" si="52"/>
        <v>3385</v>
      </c>
      <c r="B3389" s="462">
        <v>0.66432260270596433</v>
      </c>
      <c r="C3389" s="461">
        <v>5187.0740977260475</v>
      </c>
      <c r="D3389" s="462">
        <v>0.63051314052366914</v>
      </c>
      <c r="E3389" s="462">
        <v>0.58372788563870115</v>
      </c>
      <c r="F3389" s="516">
        <v>2024.55</v>
      </c>
      <c r="G3389" s="464">
        <v>235136494727.91489</v>
      </c>
      <c r="H3389" s="461">
        <v>13266174.584443906</v>
      </c>
      <c r="I3389" s="464">
        <v>400682163731.87048</v>
      </c>
      <c r="J3389" s="462">
        <v>0.44846402770771143</v>
      </c>
      <c r="K3389" s="464">
        <v>626021375.46959603</v>
      </c>
      <c r="L3389" s="464">
        <v>0</v>
      </c>
      <c r="M3389" s="464">
        <v>176334126127.71191</v>
      </c>
      <c r="N3389" s="464">
        <v>59949838169.030609</v>
      </c>
      <c r="O3389" s="464">
        <v>24207.942589252852</v>
      </c>
      <c r="P3389" s="461">
        <v>411482.12923462217</v>
      </c>
      <c r="Q3389" s="461">
        <v>258800.76326769197</v>
      </c>
      <c r="R3389" s="464">
        <v>887262904502.79712</v>
      </c>
      <c r="S3389" s="462">
        <v>0.60328454957661826</v>
      </c>
      <c r="T3389" s="462">
        <v>0.42214474186642043</v>
      </c>
      <c r="U3389" s="461">
        <v>16.764091331392123</v>
      </c>
      <c r="V3389" s="464">
        <v>6984877953089.7148</v>
      </c>
      <c r="W3389" s="460">
        <v>2202.6085233229819</v>
      </c>
      <c r="X3389" s="463">
        <v>4.3073943144066408E-2</v>
      </c>
      <c r="Y3389" s="476">
        <v>2.0000000000000001E-4</v>
      </c>
    </row>
    <row r="3390" spans="1:25" x14ac:dyDescent="0.2">
      <c r="A3390" s="475">
        <f t="shared" si="52"/>
        <v>3386</v>
      </c>
      <c r="B3390" s="462">
        <v>0.47557750847833691</v>
      </c>
      <c r="C3390" s="461">
        <v>5162.5585735506684</v>
      </c>
      <c r="D3390" s="462">
        <v>0.51778726648105811</v>
      </c>
      <c r="E3390" s="462">
        <v>0.57243097111817598</v>
      </c>
      <c r="F3390" s="516">
        <v>2026.56</v>
      </c>
      <c r="G3390" s="464">
        <v>120178717689.6358</v>
      </c>
      <c r="H3390" s="461">
        <v>10355480.716615366</v>
      </c>
      <c r="I3390" s="464">
        <v>353483281508.61639</v>
      </c>
      <c r="J3390" s="462">
        <v>0.4664072396610619</v>
      </c>
      <c r="K3390" s="464">
        <v>11115752570.847036</v>
      </c>
      <c r="L3390" s="464">
        <v>11898135698.034458</v>
      </c>
      <c r="M3390" s="464">
        <v>30906026831.327461</v>
      </c>
      <c r="N3390" s="464">
        <v>33736304633.477673</v>
      </c>
      <c r="O3390" s="464">
        <v>26049.4950002023</v>
      </c>
      <c r="P3390" s="461">
        <v>247877.47848933985</v>
      </c>
      <c r="Q3390" s="461">
        <v>135707.70441788938</v>
      </c>
      <c r="R3390" s="464">
        <v>614977350151.32568</v>
      </c>
      <c r="S3390" s="462">
        <v>0.56526001363902878</v>
      </c>
      <c r="T3390" s="462">
        <v>0.43352641221563276</v>
      </c>
      <c r="U3390" s="461">
        <v>15.661901240065127</v>
      </c>
      <c r="V3390" s="464">
        <v>4714879688531.7637</v>
      </c>
      <c r="W3390" s="460">
        <v>1487.448272000406</v>
      </c>
      <c r="X3390" s="463">
        <v>4.5293042933043023E-2</v>
      </c>
      <c r="Y3390" s="476">
        <v>2.0000000000000001E-4</v>
      </c>
    </row>
    <row r="3391" spans="1:25" x14ac:dyDescent="0.2">
      <c r="A3391" s="475">
        <f t="shared" si="52"/>
        <v>3387</v>
      </c>
      <c r="B3391" s="462">
        <v>0.56154761693179189</v>
      </c>
      <c r="C3391" s="461">
        <v>6669.404392167964</v>
      </c>
      <c r="D3391" s="462">
        <v>0.89515045971166141</v>
      </c>
      <c r="E3391" s="462">
        <v>0.45354757005280794</v>
      </c>
      <c r="F3391" s="516">
        <v>2024.41</v>
      </c>
      <c r="G3391" s="464">
        <v>490282183007.16193</v>
      </c>
      <c r="H3391" s="461">
        <v>24612016.834034134</v>
      </c>
      <c r="I3391" s="464">
        <v>733390230297.38818</v>
      </c>
      <c r="J3391" s="462">
        <v>0.41733769358673301</v>
      </c>
      <c r="K3391" s="464">
        <v>20896750472.174026</v>
      </c>
      <c r="L3391" s="464">
        <v>11908239969.392656</v>
      </c>
      <c r="M3391" s="464">
        <v>327070477645.42249</v>
      </c>
      <c r="N3391" s="464">
        <v>36655382692.001366</v>
      </c>
      <c r="O3391" s="464">
        <v>32985.15563052558</v>
      </c>
      <c r="P3391" s="461">
        <v>254434.76387846255</v>
      </c>
      <c r="Q3391" s="461">
        <v>132744.04477895136</v>
      </c>
      <c r="R3391" s="464">
        <v>1582707922715.7537</v>
      </c>
      <c r="S3391" s="462">
        <v>0.60493563254688909</v>
      </c>
      <c r="T3391" s="462">
        <v>0.46409780718643573</v>
      </c>
      <c r="U3391" s="461">
        <v>16.962788088525993</v>
      </c>
      <c r="V3391" s="464">
        <v>13548219747758.295</v>
      </c>
      <c r="W3391" s="460">
        <v>4274.5713817518299</v>
      </c>
      <c r="X3391" s="463">
        <v>4.3358789021110601E-2</v>
      </c>
      <c r="Y3391" s="476">
        <v>2.0000000000000001E-4</v>
      </c>
    </row>
    <row r="3392" spans="1:25" x14ac:dyDescent="0.2">
      <c r="A3392" s="475">
        <f t="shared" si="52"/>
        <v>3388</v>
      </c>
      <c r="B3392" s="462">
        <v>0.41340785549758069</v>
      </c>
      <c r="C3392" s="461">
        <v>2636.243640180388</v>
      </c>
      <c r="D3392" s="462">
        <v>0.74407400335762242</v>
      </c>
      <c r="E3392" s="462">
        <v>0.5329519021793494</v>
      </c>
      <c r="F3392" s="516">
        <v>2023.75</v>
      </c>
      <c r="G3392" s="464">
        <v>227013018375.06644</v>
      </c>
      <c r="H3392" s="461">
        <v>18446556.010800943</v>
      </c>
      <c r="I3392" s="464">
        <v>496696769140.12201</v>
      </c>
      <c r="J3392" s="462">
        <v>0.36153642003394004</v>
      </c>
      <c r="K3392" s="464">
        <v>10130958040.373341</v>
      </c>
      <c r="L3392" s="464">
        <v>0</v>
      </c>
      <c r="M3392" s="464">
        <v>251806922743.26089</v>
      </c>
      <c r="N3392" s="464">
        <v>51655620398.775688</v>
      </c>
      <c r="O3392" s="464">
        <v>30672.669444469189</v>
      </c>
      <c r="P3392" s="461">
        <v>333534.99001371226</v>
      </c>
      <c r="Q3392" s="461">
        <v>195224.48217204429</v>
      </c>
      <c r="R3392" s="464">
        <v>1049444711322.2458</v>
      </c>
      <c r="S3392" s="462">
        <v>0.56073881999676567</v>
      </c>
      <c r="T3392" s="462">
        <v>0.34691748620329371</v>
      </c>
      <c r="U3392" s="461">
        <v>16.714914311055427</v>
      </c>
      <c r="V3392" s="464">
        <v>6827063693235.4883</v>
      </c>
      <c r="W3392" s="460">
        <v>2152.504856944985</v>
      </c>
      <c r="X3392" s="463">
        <v>4.2919430393419382E-2</v>
      </c>
      <c r="Y3392" s="476">
        <v>2.0000000000000001E-4</v>
      </c>
    </row>
    <row r="3393" spans="1:25" x14ac:dyDescent="0.2">
      <c r="A3393" s="475">
        <f t="shared" si="52"/>
        <v>3389</v>
      </c>
      <c r="B3393" s="462">
        <v>0.68088934462991446</v>
      </c>
      <c r="C3393" s="461">
        <v>7225.5495300743369</v>
      </c>
      <c r="D3393" s="462">
        <v>0.65759273748933122</v>
      </c>
      <c r="E3393" s="462">
        <v>0.60062646820934229</v>
      </c>
      <c r="F3393" s="516">
        <v>2026.05</v>
      </c>
      <c r="G3393" s="464">
        <v>130338674301.86688</v>
      </c>
      <c r="H3393" s="461">
        <v>14249238.427826133</v>
      </c>
      <c r="I3393" s="464">
        <v>304073537550.9743</v>
      </c>
      <c r="J3393" s="462">
        <v>0.16863422047526733</v>
      </c>
      <c r="K3393" s="464">
        <v>33284171199.574612</v>
      </c>
      <c r="L3393" s="464">
        <v>111385576726.00797</v>
      </c>
      <c r="M3393" s="464">
        <v>41245323121.304756</v>
      </c>
      <c r="N3393" s="464">
        <v>67462872754.983482</v>
      </c>
      <c r="O3393" s="464">
        <v>23061.483515768599</v>
      </c>
      <c r="P3393" s="461">
        <v>422135.30610757135</v>
      </c>
      <c r="Q3393" s="461">
        <v>266392.17940735957</v>
      </c>
      <c r="R3393" s="464">
        <v>684492237857.53674</v>
      </c>
      <c r="S3393" s="462">
        <v>0.43926392577078588</v>
      </c>
      <c r="T3393" s="462">
        <v>0.27326040929175144</v>
      </c>
      <c r="U3393" s="461">
        <v>16.986859153271975</v>
      </c>
      <c r="V3393" s="464">
        <v>3467400707660.9238</v>
      </c>
      <c r="W3393" s="460">
        <v>1091.5411598459132</v>
      </c>
      <c r="X3393" s="463">
        <v>4.3874012249968654E-2</v>
      </c>
      <c r="Y3393" s="476">
        <v>2.0000000000000001E-4</v>
      </c>
    </row>
    <row r="3394" spans="1:25" x14ac:dyDescent="0.2">
      <c r="A3394" s="475">
        <f t="shared" si="52"/>
        <v>3390</v>
      </c>
      <c r="B3394" s="462">
        <v>0.73835190172834775</v>
      </c>
      <c r="C3394" s="461">
        <v>2235.0699600291382</v>
      </c>
      <c r="D3394" s="462">
        <v>0.85186870484648636</v>
      </c>
      <c r="E3394" s="462">
        <v>0.26392609955505553</v>
      </c>
      <c r="F3394" s="516">
        <v>2025.29</v>
      </c>
      <c r="G3394" s="464">
        <v>107660019041.91164</v>
      </c>
      <c r="H3394" s="461">
        <v>22763406.234294005</v>
      </c>
      <c r="I3394" s="464">
        <v>361662016738.8125</v>
      </c>
      <c r="J3394" s="462">
        <v>-0.11693316350657579</v>
      </c>
      <c r="K3394" s="464">
        <v>7944778767.4111319</v>
      </c>
      <c r="L3394" s="464">
        <v>4005142996.6909389</v>
      </c>
      <c r="M3394" s="464">
        <v>76017278319.930832</v>
      </c>
      <c r="N3394" s="464">
        <v>47976881600.634178</v>
      </c>
      <c r="O3394" s="464">
        <v>20698.251194129283</v>
      </c>
      <c r="P3394" s="461">
        <v>300652.25062101602</v>
      </c>
      <c r="Q3394" s="461">
        <v>167824.29905784476</v>
      </c>
      <c r="R3394" s="464">
        <v>655331784857.20459</v>
      </c>
      <c r="S3394" s="462">
        <v>0.24907347671938496</v>
      </c>
      <c r="T3394" s="462">
        <v>5.6983007091279576E-2</v>
      </c>
      <c r="U3394" s="461">
        <v>63.179034403631434</v>
      </c>
      <c r="V3394" s="464">
        <v>2428018186442.959</v>
      </c>
      <c r="W3394" s="460">
        <v>766.53129309113342</v>
      </c>
      <c r="X3394" s="463">
        <v>1.2802483585248456E-2</v>
      </c>
      <c r="Y3394" s="476">
        <v>2.0000000000000001E-4</v>
      </c>
    </row>
    <row r="3395" spans="1:25" x14ac:dyDescent="0.2">
      <c r="A3395" s="475">
        <f t="shared" si="52"/>
        <v>3391</v>
      </c>
      <c r="B3395" s="462">
        <v>0.66261237029687692</v>
      </c>
      <c r="C3395" s="461">
        <v>6929.9999944358369</v>
      </c>
      <c r="D3395" s="462">
        <v>0.83798962156639767</v>
      </c>
      <c r="E3395" s="462">
        <v>0.26577033572858355</v>
      </c>
      <c r="F3395" s="516">
        <v>2023.75</v>
      </c>
      <c r="G3395" s="464">
        <v>326321222989.04242</v>
      </c>
      <c r="H3395" s="461">
        <v>21627361.649828173</v>
      </c>
      <c r="I3395" s="464">
        <v>542778118908.10138</v>
      </c>
      <c r="J3395" s="462">
        <v>0.34264062782217786</v>
      </c>
      <c r="K3395" s="464">
        <v>2155271202.6829071</v>
      </c>
      <c r="L3395" s="464">
        <v>0</v>
      </c>
      <c r="M3395" s="464">
        <v>310264337914.86572</v>
      </c>
      <c r="N3395" s="464">
        <v>22387658652.379665</v>
      </c>
      <c r="O3395" s="464">
        <v>30909.289757262657</v>
      </c>
      <c r="P3395" s="461">
        <v>190938.02626078553</v>
      </c>
      <c r="Q3395" s="461">
        <v>88351.457155905606</v>
      </c>
      <c r="R3395" s="464">
        <v>1206023581075.2107</v>
      </c>
      <c r="S3395" s="462">
        <v>0.58240476579377476</v>
      </c>
      <c r="T3395" s="462">
        <v>0.39047681933191997</v>
      </c>
      <c r="U3395" s="461">
        <v>17.152438329772721</v>
      </c>
      <c r="V3395" s="464">
        <v>8943691568880.0137</v>
      </c>
      <c r="W3395" s="460">
        <v>2822.5979498868787</v>
      </c>
      <c r="X3395" s="463">
        <v>4.2072204588594134E-2</v>
      </c>
      <c r="Y3395" s="476">
        <v>2.0000000000000001E-4</v>
      </c>
    </row>
    <row r="3396" spans="1:25" x14ac:dyDescent="0.2">
      <c r="A3396" s="475">
        <f t="shared" si="52"/>
        <v>3392</v>
      </c>
      <c r="B3396" s="462">
        <v>0.35117553643405086</v>
      </c>
      <c r="C3396" s="461">
        <v>7688.8112916864193</v>
      </c>
      <c r="D3396" s="462">
        <v>0.71071440221055127</v>
      </c>
      <c r="E3396" s="462">
        <v>0.64617719654096428</v>
      </c>
      <c r="F3396" s="516">
        <v>2026.27</v>
      </c>
      <c r="G3396" s="464">
        <v>116539787630.23695</v>
      </c>
      <c r="H3396" s="461">
        <v>15479481.947721479</v>
      </c>
      <c r="I3396" s="464">
        <v>439500236172.72888</v>
      </c>
      <c r="J3396" s="462">
        <v>0.35117553643405086</v>
      </c>
      <c r="K3396" s="464">
        <v>35896496944.925339</v>
      </c>
      <c r="L3396" s="464">
        <v>78185809240.947998</v>
      </c>
      <c r="M3396" s="464">
        <v>30735577412.84185</v>
      </c>
      <c r="N3396" s="464">
        <v>32387009375.548843</v>
      </c>
      <c r="O3396" s="464">
        <v>30347.433280197361</v>
      </c>
      <c r="P3396" s="461">
        <v>235321.3745957166</v>
      </c>
      <c r="Q3396" s="461">
        <v>122404.26364581162</v>
      </c>
      <c r="R3396" s="464">
        <v>758065411824.41528</v>
      </c>
      <c r="S3396" s="462">
        <v>0.5049948059536935</v>
      </c>
      <c r="T3396" s="462">
        <v>0.31447575894453644</v>
      </c>
      <c r="U3396" s="461">
        <v>15.675299605827686</v>
      </c>
      <c r="V3396" s="464">
        <v>4062131346011.8306</v>
      </c>
      <c r="W3396" s="460">
        <v>1278.7079366891408</v>
      </c>
      <c r="X3396" s="463">
        <v>4.7393475381622648E-2</v>
      </c>
      <c r="Y3396" s="476">
        <v>2.0000000000000001E-4</v>
      </c>
    </row>
    <row r="3397" spans="1:25" x14ac:dyDescent="0.2">
      <c r="A3397" s="475">
        <f t="shared" si="52"/>
        <v>3393</v>
      </c>
      <c r="B3397" s="462">
        <v>0.35997857323741322</v>
      </c>
      <c r="C3397" s="461">
        <v>7567.5854898917778</v>
      </c>
      <c r="D3397" s="462">
        <v>0.45398116973693253</v>
      </c>
      <c r="E3397" s="462">
        <v>0.43111212415888245</v>
      </c>
      <c r="F3397" s="516">
        <v>2025.53</v>
      </c>
      <c r="G3397" s="464">
        <v>137482780636.2533</v>
      </c>
      <c r="H3397" s="461">
        <v>8529472.0307257511</v>
      </c>
      <c r="I3397" s="464">
        <v>275784166160.8913</v>
      </c>
      <c r="J3397" s="462">
        <v>0.35997857323741322</v>
      </c>
      <c r="K3397" s="464">
        <v>8315102551.1765242</v>
      </c>
      <c r="L3397" s="464">
        <v>6829075793.9011288</v>
      </c>
      <c r="M3397" s="464">
        <v>65884244790.496468</v>
      </c>
      <c r="N3397" s="464">
        <v>30861503907.746067</v>
      </c>
      <c r="O3397" s="464">
        <v>26790.376566415511</v>
      </c>
      <c r="P3397" s="461">
        <v>261558.61715071715</v>
      </c>
      <c r="Q3397" s="461">
        <v>147452.53063078696</v>
      </c>
      <c r="R3397" s="464">
        <v>503610231609.8396</v>
      </c>
      <c r="S3397" s="462">
        <v>0.51537256494364758</v>
      </c>
      <c r="T3397" s="462">
        <v>0.43429814085967144</v>
      </c>
      <c r="U3397" s="461">
        <v>16.723776419525869</v>
      </c>
      <c r="V3397" s="464">
        <v>4131240135077.1323</v>
      </c>
      <c r="W3397" s="460">
        <v>1303.8899578798516</v>
      </c>
      <c r="X3397" s="463">
        <v>4.2499748174099336E-2</v>
      </c>
      <c r="Y3397" s="476">
        <v>2.0000000000000001E-4</v>
      </c>
    </row>
    <row r="3398" spans="1:25" x14ac:dyDescent="0.2">
      <c r="A3398" s="475">
        <f t="shared" si="52"/>
        <v>3394</v>
      </c>
      <c r="B3398" s="462">
        <v>0.73302803496577207</v>
      </c>
      <c r="C3398" s="461">
        <v>9060.8700194810463</v>
      </c>
      <c r="D3398" s="462">
        <v>0.69506744422007483</v>
      </c>
      <c r="E3398" s="462">
        <v>0.41475745278730741</v>
      </c>
      <c r="F3398" s="516">
        <v>2023.75</v>
      </c>
      <c r="G3398" s="464">
        <v>447897856679.58276</v>
      </c>
      <c r="H3398" s="461">
        <v>15087722.771592399</v>
      </c>
      <c r="I3398" s="464">
        <v>520216205180.20477</v>
      </c>
      <c r="J3398" s="462">
        <v>0.3562601728643946</v>
      </c>
      <c r="K3398" s="464">
        <v>13154490041.775684</v>
      </c>
      <c r="L3398" s="464">
        <v>0</v>
      </c>
      <c r="M3398" s="464">
        <v>386577342461.05615</v>
      </c>
      <c r="N3398" s="464">
        <v>55767003959.904213</v>
      </c>
      <c r="O3398" s="464">
        <v>21101.527512971887</v>
      </c>
      <c r="P3398" s="461">
        <v>291909.17874424724</v>
      </c>
      <c r="Q3398" s="461">
        <v>164790.24416492545</v>
      </c>
      <c r="R3398" s="464">
        <v>1276091023273.4753</v>
      </c>
      <c r="S3398" s="462">
        <v>0.59198552420819162</v>
      </c>
      <c r="T3398" s="462">
        <v>0.46335282984792697</v>
      </c>
      <c r="U3398" s="461">
        <v>17.505433172860414</v>
      </c>
      <c r="V3398" s="464">
        <v>11362150048102.852</v>
      </c>
      <c r="W3398" s="460">
        <v>3585.4617488462727</v>
      </c>
      <c r="X3398" s="463">
        <v>4.1895570837889182E-2</v>
      </c>
      <c r="Y3398" s="476">
        <v>2.0000000000000001E-4</v>
      </c>
    </row>
    <row r="3399" spans="1:25" x14ac:dyDescent="0.2">
      <c r="A3399" s="475">
        <f t="shared" ref="A3399:A3462" si="53">A3398+1</f>
        <v>3395</v>
      </c>
      <c r="B3399" s="462">
        <v>0.61405664814339767</v>
      </c>
      <c r="C3399" s="461">
        <v>5977.0709532831652</v>
      </c>
      <c r="D3399" s="462">
        <v>1.3074143882825531</v>
      </c>
      <c r="E3399" s="462">
        <v>0.67677047746638719</v>
      </c>
      <c r="F3399" s="516">
        <v>2023.75</v>
      </c>
      <c r="G3399" s="464">
        <v>577704825354.05627</v>
      </c>
      <c r="H3399" s="461">
        <v>37680435.96176701</v>
      </c>
      <c r="I3399" s="464">
        <v>714105156141.37927</v>
      </c>
      <c r="J3399" s="462">
        <v>0.19878612751834857</v>
      </c>
      <c r="K3399" s="464">
        <v>3804337292.7948985</v>
      </c>
      <c r="L3399" s="464">
        <v>0</v>
      </c>
      <c r="M3399" s="464">
        <v>620137650964.19946</v>
      </c>
      <c r="N3399" s="464">
        <v>4940162479.8690758</v>
      </c>
      <c r="O3399" s="464">
        <v>17944.609396895663</v>
      </c>
      <c r="P3399" s="461">
        <v>73222.122217697324</v>
      </c>
      <c r="Q3399" s="461">
        <v>19196.561108848662</v>
      </c>
      <c r="R3399" s="464">
        <v>2178273891568.0986</v>
      </c>
      <c r="S3399" s="462">
        <v>0.60104037577726588</v>
      </c>
      <c r="T3399" s="462">
        <v>0.29263157519108857</v>
      </c>
      <c r="U3399" s="461">
        <v>18.429016292828045</v>
      </c>
      <c r="V3399" s="464">
        <v>12579289173639.629</v>
      </c>
      <c r="W3399" s="460">
        <v>3965.5341562337644</v>
      </c>
      <c r="X3399" s="463">
        <v>4.0928054381571967E-2</v>
      </c>
      <c r="Y3399" s="476">
        <v>2.0000000000000001E-4</v>
      </c>
    </row>
    <row r="3400" spans="1:25" x14ac:dyDescent="0.2">
      <c r="A3400" s="475">
        <f t="shared" si="53"/>
        <v>3396</v>
      </c>
      <c r="B3400" s="462">
        <v>0.50565165309045512</v>
      </c>
      <c r="C3400" s="461">
        <v>2030.7064067154693</v>
      </c>
      <c r="D3400" s="462">
        <v>0.53928516055068587</v>
      </c>
      <c r="E3400" s="462">
        <v>0.48362401853391557</v>
      </c>
      <c r="F3400" s="516">
        <v>2023.75</v>
      </c>
      <c r="G3400" s="464">
        <v>266994852012.32443</v>
      </c>
      <c r="H3400" s="461">
        <v>11412844.339096408</v>
      </c>
      <c r="I3400" s="464">
        <v>403844350021.77869</v>
      </c>
      <c r="J3400" s="462">
        <v>0.45820270232908267</v>
      </c>
      <c r="K3400" s="464">
        <v>13083528693.125076</v>
      </c>
      <c r="L3400" s="464">
        <v>0</v>
      </c>
      <c r="M3400" s="464">
        <v>230603917642.25122</v>
      </c>
      <c r="N3400" s="464">
        <v>85697378632.856796</v>
      </c>
      <c r="O3400" s="464">
        <v>27622.414210187027</v>
      </c>
      <c r="P3400" s="461">
        <v>471559.39858191035</v>
      </c>
      <c r="Q3400" s="461">
        <v>309422.07684347173</v>
      </c>
      <c r="R3400" s="464">
        <v>976703361307.75049</v>
      </c>
      <c r="S3400" s="462">
        <v>0.60561959197317305</v>
      </c>
      <c r="T3400" s="462">
        <v>0.4339808007855363</v>
      </c>
      <c r="U3400" s="461">
        <v>16.731801060656966</v>
      </c>
      <c r="V3400" s="464">
        <v>7920732950423.2432</v>
      </c>
      <c r="W3400" s="460">
        <v>2499.3578654659532</v>
      </c>
      <c r="X3400" s="463">
        <v>4.2858328969548234E-2</v>
      </c>
      <c r="Y3400" s="476">
        <v>2.0000000000000001E-4</v>
      </c>
    </row>
    <row r="3401" spans="1:25" x14ac:dyDescent="0.2">
      <c r="A3401" s="475">
        <f t="shared" si="53"/>
        <v>3397</v>
      </c>
      <c r="B3401" s="462">
        <v>0.37065842384099795</v>
      </c>
      <c r="C3401" s="461">
        <v>5984.7183165537717</v>
      </c>
      <c r="D3401" s="462">
        <v>0.79549899028495974</v>
      </c>
      <c r="E3401" s="462">
        <v>0.7</v>
      </c>
      <c r="F3401" s="516">
        <v>2026.29</v>
      </c>
      <c r="G3401" s="464">
        <v>106954772812.94069</v>
      </c>
      <c r="H3401" s="461">
        <v>18627667.190857988</v>
      </c>
      <c r="I3401" s="464">
        <v>498440779564.05481</v>
      </c>
      <c r="J3401" s="462">
        <v>0.29597575427872203</v>
      </c>
      <c r="K3401" s="464">
        <v>36839947492.28231</v>
      </c>
      <c r="L3401" s="464">
        <v>100730556045.19746</v>
      </c>
      <c r="M3401" s="464">
        <v>16083971258.888739</v>
      </c>
      <c r="N3401" s="464">
        <v>26469759371.32584</v>
      </c>
      <c r="O3401" s="464">
        <v>17060.3970039505</v>
      </c>
      <c r="P3401" s="461">
        <v>194770.07475300779</v>
      </c>
      <c r="Q3401" s="461">
        <v>91739.877984806109</v>
      </c>
      <c r="R3401" s="464">
        <v>768392069083.26746</v>
      </c>
      <c r="S3401" s="462">
        <v>0.44047191497591814</v>
      </c>
      <c r="T3401" s="462">
        <v>0.27077660333907161</v>
      </c>
      <c r="U3401" s="461">
        <v>15.801498674278886</v>
      </c>
      <c r="V3401" s="464">
        <v>3663018590759.7231</v>
      </c>
      <c r="W3401" s="460">
        <v>1155.1040345403446</v>
      </c>
      <c r="X3401" s="463">
        <v>4.5664662362690948E-2</v>
      </c>
      <c r="Y3401" s="476">
        <v>2.0000000000000001E-4</v>
      </c>
    </row>
    <row r="3402" spans="1:25" x14ac:dyDescent="0.2">
      <c r="A3402" s="475">
        <f t="shared" si="53"/>
        <v>3398</v>
      </c>
      <c r="B3402" s="462">
        <v>0.62247811170729273</v>
      </c>
      <c r="C3402" s="461">
        <v>6917.4676373164275</v>
      </c>
      <c r="D3402" s="462">
        <v>0.60450578637454178</v>
      </c>
      <c r="E3402" s="462">
        <v>0.33431336708266896</v>
      </c>
      <c r="F3402" s="516">
        <v>2024.6</v>
      </c>
      <c r="G3402" s="464">
        <v>175810951536.74493</v>
      </c>
      <c r="H3402" s="461">
        <v>11786031.593274113</v>
      </c>
      <c r="I3402" s="464">
        <v>419814754247.05713</v>
      </c>
      <c r="J3402" s="462">
        <v>0.4829452577569735</v>
      </c>
      <c r="K3402" s="464">
        <v>19964239246.982861</v>
      </c>
      <c r="L3402" s="464">
        <v>19511315481.410881</v>
      </c>
      <c r="M3402" s="464">
        <v>108061454014.3989</v>
      </c>
      <c r="N3402" s="464">
        <v>85811097672.003662</v>
      </c>
      <c r="O3402" s="464">
        <v>29396.234931162388</v>
      </c>
      <c r="P3402" s="461">
        <v>510756.546885202</v>
      </c>
      <c r="Q3402" s="461">
        <v>338714.10996275989</v>
      </c>
      <c r="R3402" s="464">
        <v>803040400151.21936</v>
      </c>
      <c r="S3402" s="462">
        <v>0.57229065106662325</v>
      </c>
      <c r="T3402" s="462">
        <v>0.46807302452604077</v>
      </c>
      <c r="U3402" s="461">
        <v>15.720234906933831</v>
      </c>
      <c r="V3402" s="464">
        <v>6599866357953.3096</v>
      </c>
      <c r="W3402" s="460">
        <v>2079.9185703922517</v>
      </c>
      <c r="X3402" s="463">
        <v>4.5900778021937462E-2</v>
      </c>
      <c r="Y3402" s="476">
        <v>2.0000000000000001E-4</v>
      </c>
    </row>
    <row r="3403" spans="1:25" x14ac:dyDescent="0.2">
      <c r="A3403" s="475">
        <f t="shared" si="53"/>
        <v>3399</v>
      </c>
      <c r="B3403" s="462">
        <v>0.57006871975005402</v>
      </c>
      <c r="C3403" s="461">
        <v>5864.3582480564164</v>
      </c>
      <c r="D3403" s="462">
        <v>0.90688075296123083</v>
      </c>
      <c r="E3403" s="462">
        <v>0.55724459156500605</v>
      </c>
      <c r="F3403" s="516">
        <v>2024.44</v>
      </c>
      <c r="G3403" s="464">
        <v>215783623308.60013</v>
      </c>
      <c r="H3403" s="461">
        <v>25368600.082489405</v>
      </c>
      <c r="I3403" s="464">
        <v>682789086713.75818</v>
      </c>
      <c r="J3403" s="462">
        <v>0.37582289506108502</v>
      </c>
      <c r="K3403" s="464">
        <v>19332718993.068638</v>
      </c>
      <c r="L3403" s="464">
        <v>0</v>
      </c>
      <c r="M3403" s="464">
        <v>220410064200.66574</v>
      </c>
      <c r="N3403" s="464">
        <v>61669017145.868805</v>
      </c>
      <c r="O3403" s="464">
        <v>34477.540770005391</v>
      </c>
      <c r="P3403" s="461">
        <v>383866.47084202588</v>
      </c>
      <c r="Q3403" s="461">
        <v>229720.26134513755</v>
      </c>
      <c r="R3403" s="464">
        <v>1291286461069.6174</v>
      </c>
      <c r="S3403" s="462">
        <v>0.54603149380487792</v>
      </c>
      <c r="T3403" s="462">
        <v>0.33387876808315892</v>
      </c>
      <c r="U3403" s="461">
        <v>15.932789214524584</v>
      </c>
      <c r="V3403" s="464">
        <v>7584864477817.2021</v>
      </c>
      <c r="W3403" s="460">
        <v>2393.9785348144715</v>
      </c>
      <c r="X3403" s="463">
        <v>4.5555408053187488E-2</v>
      </c>
      <c r="Y3403" s="476">
        <v>2.0000000000000001E-4</v>
      </c>
    </row>
    <row r="3404" spans="1:25" x14ac:dyDescent="0.2">
      <c r="A3404" s="475">
        <f t="shared" si="53"/>
        <v>3400</v>
      </c>
      <c r="B3404" s="462">
        <v>0.3885422954158379</v>
      </c>
      <c r="C3404" s="461">
        <v>1906.4815339720485</v>
      </c>
      <c r="D3404" s="462">
        <v>1.0026938248786192</v>
      </c>
      <c r="E3404" s="462">
        <v>0.38028613618167578</v>
      </c>
      <c r="F3404" s="516">
        <v>2025.26</v>
      </c>
      <c r="G3404" s="464">
        <v>258272397582.68042</v>
      </c>
      <c r="H3404" s="461">
        <v>33452556.586846288</v>
      </c>
      <c r="I3404" s="464">
        <v>652552412360.20435</v>
      </c>
      <c r="J3404" s="462">
        <v>0.28187473935655938</v>
      </c>
      <c r="K3404" s="464">
        <v>30633242881.480717</v>
      </c>
      <c r="L3404" s="464">
        <v>76936878097.025833</v>
      </c>
      <c r="M3404" s="464">
        <v>129090567793.71356</v>
      </c>
      <c r="N3404" s="464">
        <v>34561773773.029137</v>
      </c>
      <c r="O3404" s="464">
        <v>23344.067329291429</v>
      </c>
      <c r="P3404" s="461">
        <v>272829.71099073277</v>
      </c>
      <c r="Q3404" s="461">
        <v>144068.10556271183</v>
      </c>
      <c r="R3404" s="464">
        <v>1162114777670.698</v>
      </c>
      <c r="S3404" s="462">
        <v>0.48637876061411867</v>
      </c>
      <c r="T3404" s="462">
        <v>0.34061765641334912</v>
      </c>
      <c r="U3404" s="461">
        <v>16.787645840203474</v>
      </c>
      <c r="V3404" s="464">
        <v>7345473265828.5439</v>
      </c>
      <c r="W3404" s="460">
        <v>2319.0587827873333</v>
      </c>
      <c r="X3404" s="463">
        <v>4.3328778038601697E-2</v>
      </c>
      <c r="Y3404" s="476">
        <v>2.0000000000000001E-4</v>
      </c>
    </row>
    <row r="3405" spans="1:25" x14ac:dyDescent="0.2">
      <c r="A3405" s="475">
        <f t="shared" si="53"/>
        <v>3401</v>
      </c>
      <c r="B3405" s="462">
        <v>0.37649697084749073</v>
      </c>
      <c r="C3405" s="461">
        <v>4899.8207372630686</v>
      </c>
      <c r="D3405" s="462">
        <v>0.57310973151515521</v>
      </c>
      <c r="E3405" s="462">
        <v>0.18491157832180422</v>
      </c>
      <c r="F3405" s="516">
        <v>2023.75</v>
      </c>
      <c r="G3405" s="464">
        <v>147024929463.78271</v>
      </c>
      <c r="H3405" s="461">
        <v>11580544.488362594</v>
      </c>
      <c r="I3405" s="464">
        <v>390070310827.31378</v>
      </c>
      <c r="J3405" s="462">
        <v>0.37649697084749079</v>
      </c>
      <c r="K3405" s="464">
        <v>6963869950.6781492</v>
      </c>
      <c r="L3405" s="464">
        <v>0</v>
      </c>
      <c r="M3405" s="464">
        <v>161394941948.15698</v>
      </c>
      <c r="N3405" s="464">
        <v>32593659292.148293</v>
      </c>
      <c r="O3405" s="464">
        <v>22137.024049887837</v>
      </c>
      <c r="P3405" s="461">
        <v>230695.62071764062</v>
      </c>
      <c r="Q3405" s="461">
        <v>121773.77678959064</v>
      </c>
      <c r="R3405" s="464">
        <v>772924627446.46948</v>
      </c>
      <c r="S3405" s="462">
        <v>0.55940535269708691</v>
      </c>
      <c r="T3405" s="462">
        <v>0.3328027481606155</v>
      </c>
      <c r="U3405" s="461">
        <v>16.398449805079416</v>
      </c>
      <c r="V3405" s="464">
        <v>4718449593779.3213</v>
      </c>
      <c r="W3405" s="460">
        <v>1487.6833668501558</v>
      </c>
      <c r="X3405" s="463">
        <v>4.3902866321533812E-2</v>
      </c>
      <c r="Y3405" s="476">
        <v>2.0000000000000001E-4</v>
      </c>
    </row>
    <row r="3406" spans="1:25" x14ac:dyDescent="0.2">
      <c r="A3406" s="475">
        <f t="shared" si="53"/>
        <v>3402</v>
      </c>
      <c r="B3406" s="462">
        <v>0.41429298593168967</v>
      </c>
      <c r="C3406" s="461">
        <v>4990.3737087737727</v>
      </c>
      <c r="D3406" s="462">
        <v>0.87731050828650692</v>
      </c>
      <c r="E3406" s="462">
        <v>0.30758812456406798</v>
      </c>
      <c r="F3406" s="516">
        <v>2024.81</v>
      </c>
      <c r="G3406" s="464">
        <v>351663776637.29199</v>
      </c>
      <c r="H3406" s="461">
        <v>24217236.64088602</v>
      </c>
      <c r="I3406" s="464">
        <v>543339542327.06427</v>
      </c>
      <c r="J3406" s="462">
        <v>0.33750426719953963</v>
      </c>
      <c r="K3406" s="464">
        <v>795579208.9047755</v>
      </c>
      <c r="L3406" s="464">
        <v>2627699014.3291879</v>
      </c>
      <c r="M3406" s="464">
        <v>289008526478.78357</v>
      </c>
      <c r="N3406" s="464">
        <v>98860797133.677643</v>
      </c>
      <c r="O3406" s="464">
        <v>34596.125059155507</v>
      </c>
      <c r="P3406" s="461">
        <v>630162.43433649512</v>
      </c>
      <c r="Q3406" s="461">
        <v>425571.17544054246</v>
      </c>
      <c r="R3406" s="464">
        <v>1313072896293.3308</v>
      </c>
      <c r="S3406" s="462">
        <v>0.56290783462476901</v>
      </c>
      <c r="T3406" s="462">
        <v>0.38720633298002349</v>
      </c>
      <c r="U3406" s="461">
        <v>17.148544713754237</v>
      </c>
      <c r="V3406" s="464">
        <v>9620566006307.0469</v>
      </c>
      <c r="W3406" s="460">
        <v>3035.9517494466086</v>
      </c>
      <c r="X3406" s="463">
        <v>4.2379859485641089E-2</v>
      </c>
      <c r="Y3406" s="476">
        <v>2.0000000000000001E-4</v>
      </c>
    </row>
    <row r="3407" spans="1:25" x14ac:dyDescent="0.2">
      <c r="A3407" s="475">
        <f t="shared" si="53"/>
        <v>3403</v>
      </c>
      <c r="B3407" s="462">
        <v>0.4741588561541753</v>
      </c>
      <c r="C3407" s="461">
        <v>4281.134511853933</v>
      </c>
      <c r="D3407" s="462">
        <v>0.78864303749583264</v>
      </c>
      <c r="E3407" s="462">
        <v>0.48426415353276164</v>
      </c>
      <c r="F3407" s="516">
        <v>2024.62</v>
      </c>
      <c r="G3407" s="464">
        <v>223795578969.86148</v>
      </c>
      <c r="H3407" s="461">
        <v>18820324.843593799</v>
      </c>
      <c r="I3407" s="464">
        <v>478161926333.57703</v>
      </c>
      <c r="J3407" s="462">
        <v>0.26301683012700605</v>
      </c>
      <c r="K3407" s="464">
        <v>9044062071.8813152</v>
      </c>
      <c r="L3407" s="464">
        <v>0</v>
      </c>
      <c r="M3407" s="464">
        <v>231845286482.32443</v>
      </c>
      <c r="N3407" s="464">
        <v>20808744138.548016</v>
      </c>
      <c r="O3407" s="464">
        <v>22478.462834271468</v>
      </c>
      <c r="P3407" s="461">
        <v>165781.92237739015</v>
      </c>
      <c r="Q3407" s="461">
        <v>71730.703172382666</v>
      </c>
      <c r="R3407" s="464">
        <v>1106164337492.6462</v>
      </c>
      <c r="S3407" s="462">
        <v>0.55512985837364504</v>
      </c>
      <c r="T3407" s="462">
        <v>0.27385425862181739</v>
      </c>
      <c r="U3407" s="461">
        <v>17.380631867360044</v>
      </c>
      <c r="V3407" s="464">
        <v>5810288994133.1416</v>
      </c>
      <c r="W3407" s="460">
        <v>1833.3938252715666</v>
      </c>
      <c r="X3407" s="463">
        <v>4.2022692299130034E-2</v>
      </c>
      <c r="Y3407" s="476">
        <v>2.0000000000000001E-4</v>
      </c>
    </row>
    <row r="3408" spans="1:25" x14ac:dyDescent="0.2">
      <c r="A3408" s="475">
        <f t="shared" si="53"/>
        <v>3404</v>
      </c>
      <c r="B3408" s="462">
        <v>0.37236856365381427</v>
      </c>
      <c r="C3408" s="461">
        <v>5649.2535443602119</v>
      </c>
      <c r="D3408" s="462">
        <v>0.67543930583560496</v>
      </c>
      <c r="E3408" s="462">
        <v>0.24299911322652615</v>
      </c>
      <c r="F3408" s="516">
        <v>2024.95</v>
      </c>
      <c r="G3408" s="464">
        <v>125915840235.06664</v>
      </c>
      <c r="H3408" s="461">
        <v>14517493.212725786</v>
      </c>
      <c r="I3408" s="464">
        <v>472612193456.47748</v>
      </c>
      <c r="J3408" s="462">
        <v>0.37236856365381432</v>
      </c>
      <c r="K3408" s="464">
        <v>18216086334.53252</v>
      </c>
      <c r="L3408" s="464">
        <v>0</v>
      </c>
      <c r="M3408" s="464">
        <v>97298156057.739899</v>
      </c>
      <c r="N3408" s="464">
        <v>40771337209.118683</v>
      </c>
      <c r="O3408" s="464">
        <v>42046.091134948423</v>
      </c>
      <c r="P3408" s="461">
        <v>309626.49868232978</v>
      </c>
      <c r="Q3408" s="461">
        <v>178669.46756050532</v>
      </c>
      <c r="R3408" s="464">
        <v>768826971440.15234</v>
      </c>
      <c r="S3408" s="462">
        <v>0.49510102264318745</v>
      </c>
      <c r="T3408" s="462">
        <v>0.32361859753991218</v>
      </c>
      <c r="U3408" s="461">
        <v>15.95458037201162</v>
      </c>
      <c r="V3408" s="464">
        <v>4390958260507.939</v>
      </c>
      <c r="W3408" s="460">
        <v>1385.6147501144833</v>
      </c>
      <c r="X3408" s="463">
        <v>4.5845161582435998E-2</v>
      </c>
      <c r="Y3408" s="476">
        <v>2.0000000000000001E-4</v>
      </c>
    </row>
    <row r="3409" spans="1:25" x14ac:dyDescent="0.2">
      <c r="A3409" s="475">
        <f t="shared" si="53"/>
        <v>3405</v>
      </c>
      <c r="B3409" s="462">
        <v>0.52892799408530855</v>
      </c>
      <c r="C3409" s="461">
        <v>6394.7766374378607</v>
      </c>
      <c r="D3409" s="462">
        <v>0.69813565119819776</v>
      </c>
      <c r="E3409" s="462">
        <v>0.21423846028404164</v>
      </c>
      <c r="F3409" s="516">
        <v>2023.75</v>
      </c>
      <c r="G3409" s="464">
        <v>288270507079.68463</v>
      </c>
      <c r="H3409" s="461">
        <v>15718255.565966316</v>
      </c>
      <c r="I3409" s="464">
        <v>475672977118.49982</v>
      </c>
      <c r="J3409" s="462">
        <v>0.3844459975736394</v>
      </c>
      <c r="K3409" s="464">
        <v>4868373415.2412119</v>
      </c>
      <c r="L3409" s="464">
        <v>0</v>
      </c>
      <c r="M3409" s="464">
        <v>225878531034.05719</v>
      </c>
      <c r="N3409" s="464">
        <v>35395981165.973785</v>
      </c>
      <c r="O3409" s="464">
        <v>23518.005788439761</v>
      </c>
      <c r="P3409" s="461">
        <v>242577.50106339296</v>
      </c>
      <c r="Q3409" s="461">
        <v>127974.37624513799</v>
      </c>
      <c r="R3409" s="464">
        <v>962731764410.00574</v>
      </c>
      <c r="S3409" s="462">
        <v>0.57190395459217414</v>
      </c>
      <c r="T3409" s="462">
        <v>0.46489271769554091</v>
      </c>
      <c r="U3409" s="461">
        <v>16.854477672539254</v>
      </c>
      <c r="V3409" s="464">
        <v>8327196365143.9531</v>
      </c>
      <c r="W3409" s="460">
        <v>2627.1277070495466</v>
      </c>
      <c r="X3409" s="463">
        <v>4.3230023907920252E-2</v>
      </c>
      <c r="Y3409" s="476">
        <v>2.0000000000000001E-4</v>
      </c>
    </row>
    <row r="3410" spans="1:25" x14ac:dyDescent="0.2">
      <c r="A3410" s="475">
        <f t="shared" si="53"/>
        <v>3406</v>
      </c>
      <c r="B3410" s="462">
        <v>0.44839177921287465</v>
      </c>
      <c r="C3410" s="461">
        <v>5056.5828289388492</v>
      </c>
      <c r="D3410" s="462">
        <v>0.80447902099776503</v>
      </c>
      <c r="E3410" s="462">
        <v>0.34266742072233325</v>
      </c>
      <c r="F3410" s="516">
        <v>2025.59</v>
      </c>
      <c r="G3410" s="464">
        <v>147981521243.17944</v>
      </c>
      <c r="H3410" s="461">
        <v>20654396.116971366</v>
      </c>
      <c r="I3410" s="464">
        <v>512251200284.27454</v>
      </c>
      <c r="J3410" s="462">
        <v>0.30230588618223919</v>
      </c>
      <c r="K3410" s="464">
        <v>25904289064.841698</v>
      </c>
      <c r="L3410" s="464">
        <v>28755671928.179977</v>
      </c>
      <c r="M3410" s="464">
        <v>113969773309.21312</v>
      </c>
      <c r="N3410" s="464">
        <v>21240521810.5658</v>
      </c>
      <c r="O3410" s="464">
        <v>21120.660038283255</v>
      </c>
      <c r="P3410" s="461">
        <v>176664.89303540118</v>
      </c>
      <c r="Q3410" s="461">
        <v>78966.545373086919</v>
      </c>
      <c r="R3410" s="464">
        <v>890181115860.7113</v>
      </c>
      <c r="S3410" s="462">
        <v>0.48824679904168145</v>
      </c>
      <c r="T3410" s="462">
        <v>0.30813171632928316</v>
      </c>
      <c r="U3410" s="461">
        <v>16.127494226484007</v>
      </c>
      <c r="V3410" s="464">
        <v>4865049842877.3535</v>
      </c>
      <c r="W3410" s="460">
        <v>1535.3956181007734</v>
      </c>
      <c r="X3410" s="463">
        <v>4.5548237727922852E-2</v>
      </c>
      <c r="Y3410" s="476">
        <v>2.0000000000000001E-4</v>
      </c>
    </row>
    <row r="3411" spans="1:25" x14ac:dyDescent="0.2">
      <c r="A3411" s="475">
        <f t="shared" si="53"/>
        <v>3407</v>
      </c>
      <c r="B3411" s="462">
        <v>0.65150686991648787</v>
      </c>
      <c r="C3411" s="461">
        <v>7175.1644785461376</v>
      </c>
      <c r="D3411" s="462">
        <v>0.58235205195193096</v>
      </c>
      <c r="E3411" s="462">
        <v>0.50748237141829522</v>
      </c>
      <c r="F3411" s="516">
        <v>2025.94</v>
      </c>
      <c r="G3411" s="464">
        <v>356505731580.16449</v>
      </c>
      <c r="H3411" s="461">
        <v>11519192.242326554</v>
      </c>
      <c r="I3411" s="464">
        <v>394775798581.00031</v>
      </c>
      <c r="J3411" s="462">
        <v>0.33625756404799334</v>
      </c>
      <c r="K3411" s="464">
        <v>30274786019.93243</v>
      </c>
      <c r="L3411" s="464">
        <v>80880774635.789764</v>
      </c>
      <c r="M3411" s="464">
        <v>178372977981.59421</v>
      </c>
      <c r="N3411" s="464">
        <v>24464958527.172489</v>
      </c>
      <c r="O3411" s="464">
        <v>31221.046596069933</v>
      </c>
      <c r="P3411" s="461">
        <v>161754.40915690138</v>
      </c>
      <c r="Q3411" s="461">
        <v>72126.513952060748</v>
      </c>
      <c r="R3411" s="464">
        <v>1046655947080.6681</v>
      </c>
      <c r="S3411" s="462">
        <v>0.59637226666760879</v>
      </c>
      <c r="T3411" s="462">
        <v>0.44161079863222408</v>
      </c>
      <c r="U3411" s="461">
        <v>17.576432870432463</v>
      </c>
      <c r="V3411" s="464">
        <v>8804077978711.1035</v>
      </c>
      <c r="W3411" s="460">
        <v>2777.1899630128778</v>
      </c>
      <c r="X3411" s="463">
        <v>4.2013147212334331E-2</v>
      </c>
      <c r="Y3411" s="476">
        <v>2.0000000000000001E-4</v>
      </c>
    </row>
    <row r="3412" spans="1:25" x14ac:dyDescent="0.2">
      <c r="A3412" s="475">
        <f t="shared" si="53"/>
        <v>3408</v>
      </c>
      <c r="B3412" s="462">
        <v>0.47409526611042446</v>
      </c>
      <c r="C3412" s="461">
        <v>3211.3239117909134</v>
      </c>
      <c r="D3412" s="462">
        <v>0.50438080629699045</v>
      </c>
      <c r="E3412" s="462">
        <v>0.19525072615757</v>
      </c>
      <c r="F3412" s="516">
        <v>2024.5</v>
      </c>
      <c r="G3412" s="464">
        <v>169063349950.44949</v>
      </c>
      <c r="H3412" s="461">
        <v>9642080.997791823</v>
      </c>
      <c r="I3412" s="464">
        <v>328115123467.00378</v>
      </c>
      <c r="J3412" s="462">
        <v>0.47409526611042452</v>
      </c>
      <c r="K3412" s="464">
        <v>16357556026.139221</v>
      </c>
      <c r="L3412" s="464">
        <v>0</v>
      </c>
      <c r="M3412" s="464">
        <v>140661195728.54352</v>
      </c>
      <c r="N3412" s="464">
        <v>50902412896.93605</v>
      </c>
      <c r="O3412" s="464">
        <v>26825.195413354595</v>
      </c>
      <c r="P3412" s="461">
        <v>379379.92483725055</v>
      </c>
      <c r="Q3412" s="461">
        <v>237243.02842437089</v>
      </c>
      <c r="R3412" s="464">
        <v>717339353618.91309</v>
      </c>
      <c r="S3412" s="462">
        <v>0.60325789842962207</v>
      </c>
      <c r="T3412" s="462">
        <v>0.43537427391672634</v>
      </c>
      <c r="U3412" s="461">
        <v>16.179952067112215</v>
      </c>
      <c r="V3412" s="464">
        <v>5693633806627.6133</v>
      </c>
      <c r="W3412" s="460">
        <v>1797.5088107691938</v>
      </c>
      <c r="X3412" s="463">
        <v>4.4121617663688051E-2</v>
      </c>
      <c r="Y3412" s="476">
        <v>2.0000000000000001E-4</v>
      </c>
    </row>
    <row r="3413" spans="1:25" x14ac:dyDescent="0.2">
      <c r="A3413" s="475">
        <f t="shared" si="53"/>
        <v>3409</v>
      </c>
      <c r="B3413" s="462">
        <v>0.49479366164292105</v>
      </c>
      <c r="C3413" s="461">
        <v>6342.5453036712661</v>
      </c>
      <c r="D3413" s="462">
        <v>0.69564698593829633</v>
      </c>
      <c r="E3413" s="462">
        <v>0.20819092723298482</v>
      </c>
      <c r="F3413" s="516">
        <v>2025.19</v>
      </c>
      <c r="G3413" s="464">
        <v>234120369263.29672</v>
      </c>
      <c r="H3413" s="461">
        <v>15937306.188418398</v>
      </c>
      <c r="I3413" s="464">
        <v>326613143318.92877</v>
      </c>
      <c r="J3413" s="462">
        <v>0.1072376625758924</v>
      </c>
      <c r="K3413" s="464">
        <v>10459840583.601505</v>
      </c>
      <c r="L3413" s="464">
        <v>31315233064.021454</v>
      </c>
      <c r="M3413" s="464">
        <v>119776130054.54173</v>
      </c>
      <c r="N3413" s="464">
        <v>91590323602.22258</v>
      </c>
      <c r="O3413" s="464">
        <v>20032.006722555685</v>
      </c>
      <c r="P3413" s="461">
        <v>513151.48281472654</v>
      </c>
      <c r="Q3413" s="461">
        <v>337566.04910814075</v>
      </c>
      <c r="R3413" s="464">
        <v>795878944788.85437</v>
      </c>
      <c r="S3413" s="462">
        <v>0.44519565740514389</v>
      </c>
      <c r="T3413" s="462">
        <v>0.29940900113772517</v>
      </c>
      <c r="U3413" s="461">
        <v>19.328750768304843</v>
      </c>
      <c r="V3413" s="464">
        <v>4924442752929.5635</v>
      </c>
      <c r="W3413" s="460">
        <v>1553.2284347523118</v>
      </c>
      <c r="X3413" s="463">
        <v>3.907863753029469E-2</v>
      </c>
      <c r="Y3413" s="476">
        <v>2.0000000000000001E-4</v>
      </c>
    </row>
    <row r="3414" spans="1:25" x14ac:dyDescent="0.2">
      <c r="A3414" s="475">
        <f t="shared" si="53"/>
        <v>3410</v>
      </c>
      <c r="B3414" s="462">
        <v>0.62569857798907091</v>
      </c>
      <c r="C3414" s="461">
        <v>4440.7310429556974</v>
      </c>
      <c r="D3414" s="462">
        <v>0.78167666905166777</v>
      </c>
      <c r="E3414" s="462">
        <v>0.28065719493174179</v>
      </c>
      <c r="F3414" s="516">
        <v>2025.19</v>
      </c>
      <c r="G3414" s="464">
        <v>265001439927.56613</v>
      </c>
      <c r="H3414" s="461">
        <v>19119502.637962721</v>
      </c>
      <c r="I3414" s="464">
        <v>594555680371.51892</v>
      </c>
      <c r="J3414" s="462">
        <v>0.4085027297526741</v>
      </c>
      <c r="K3414" s="464">
        <v>24260681557.037376</v>
      </c>
      <c r="L3414" s="464">
        <v>26538531588.870518</v>
      </c>
      <c r="M3414" s="464">
        <v>157636983549.65308</v>
      </c>
      <c r="N3414" s="464">
        <v>30407669804.498928</v>
      </c>
      <c r="O3414" s="464">
        <v>27330.874207185429</v>
      </c>
      <c r="P3414" s="461">
        <v>215373.59205617692</v>
      </c>
      <c r="Q3414" s="461">
        <v>106620.34747617248</v>
      </c>
      <c r="R3414" s="464">
        <v>1057906410978.136</v>
      </c>
      <c r="S3414" s="462">
        <v>0.55488587935586009</v>
      </c>
      <c r="T3414" s="462">
        <v>0.44770331158055288</v>
      </c>
      <c r="U3414" s="461">
        <v>16.288064437868467</v>
      </c>
      <c r="V3414" s="464">
        <v>8542296809613.1162</v>
      </c>
      <c r="W3414" s="460">
        <v>2696.9981758482159</v>
      </c>
      <c r="X3414" s="463">
        <v>4.4561449170284165E-2</v>
      </c>
      <c r="Y3414" s="476">
        <v>2.0000000000000001E-4</v>
      </c>
    </row>
    <row r="3415" spans="1:25" x14ac:dyDescent="0.2">
      <c r="A3415" s="475">
        <f t="shared" si="53"/>
        <v>3411</v>
      </c>
      <c r="B3415" s="462">
        <v>0.47967122691707187</v>
      </c>
      <c r="C3415" s="461">
        <v>6389.7505077430696</v>
      </c>
      <c r="D3415" s="462">
        <v>0.4793750844935899</v>
      </c>
      <c r="E3415" s="462">
        <v>0.45685239345254147</v>
      </c>
      <c r="F3415" s="516">
        <v>2024.86</v>
      </c>
      <c r="G3415" s="464">
        <v>143212017839.72388</v>
      </c>
      <c r="H3415" s="461">
        <v>9130301.8276742939</v>
      </c>
      <c r="I3415" s="464">
        <v>326458703290.94836</v>
      </c>
      <c r="J3415" s="462">
        <v>0.46245315477616966</v>
      </c>
      <c r="K3415" s="464">
        <v>14400564813.203753</v>
      </c>
      <c r="L3415" s="464">
        <v>0</v>
      </c>
      <c r="M3415" s="464">
        <v>139696654960.75235</v>
      </c>
      <c r="N3415" s="464">
        <v>58156821055.123566</v>
      </c>
      <c r="O3415" s="464">
        <v>22971.535121864996</v>
      </c>
      <c r="P3415" s="461">
        <v>363089.00987293595</v>
      </c>
      <c r="Q3415" s="461">
        <v>225169.14035954137</v>
      </c>
      <c r="R3415" s="464">
        <v>759771231119.28186</v>
      </c>
      <c r="S3415" s="462">
        <v>0.60628174836432647</v>
      </c>
      <c r="T3415" s="462">
        <v>0.35990648404262082</v>
      </c>
      <c r="U3415" s="461">
        <v>16.059780659365092</v>
      </c>
      <c r="V3415" s="464">
        <v>4866948828388.7109</v>
      </c>
      <c r="W3415" s="460">
        <v>1536.3891966741326</v>
      </c>
      <c r="X3415" s="463">
        <v>4.512638022169458E-2</v>
      </c>
      <c r="Y3415" s="476">
        <v>2.0000000000000001E-4</v>
      </c>
    </row>
    <row r="3416" spans="1:25" x14ac:dyDescent="0.2">
      <c r="A3416" s="475">
        <f t="shared" si="53"/>
        <v>3412</v>
      </c>
      <c r="B3416" s="462">
        <v>0.54119488617422384</v>
      </c>
      <c r="C3416" s="461">
        <v>6129.2823130975266</v>
      </c>
      <c r="D3416" s="462">
        <v>0.93487549990056662</v>
      </c>
      <c r="E3416" s="462">
        <v>0.52240672355716555</v>
      </c>
      <c r="F3416" s="516">
        <v>2025.15</v>
      </c>
      <c r="G3416" s="464">
        <v>143079406433.00092</v>
      </c>
      <c r="H3416" s="461">
        <v>25905413.49276669</v>
      </c>
      <c r="I3416" s="464">
        <v>566743926646.62061</v>
      </c>
      <c r="J3416" s="462">
        <v>0.32512945766419032</v>
      </c>
      <c r="K3416" s="464">
        <v>34225977171.806042</v>
      </c>
      <c r="L3416" s="464">
        <v>74596049712.796982</v>
      </c>
      <c r="M3416" s="464">
        <v>105126750397.42223</v>
      </c>
      <c r="N3416" s="464">
        <v>44494985381.732651</v>
      </c>
      <c r="O3416" s="464">
        <v>25766.881628681283</v>
      </c>
      <c r="P3416" s="461">
        <v>335232.45543346426</v>
      </c>
      <c r="Q3416" s="461">
        <v>191954.60363239326</v>
      </c>
      <c r="R3416" s="464">
        <v>1012452091195.1049</v>
      </c>
      <c r="S3416" s="462">
        <v>0.49870187828711343</v>
      </c>
      <c r="T3416" s="462">
        <v>0.3030661618819892</v>
      </c>
      <c r="U3416" s="461">
        <v>15.635261931200764</v>
      </c>
      <c r="V3416" s="464">
        <v>5252793470907.1895</v>
      </c>
      <c r="W3416" s="460">
        <v>1657.2089558679631</v>
      </c>
      <c r="X3416" s="463">
        <v>4.6372013661451696E-2</v>
      </c>
      <c r="Y3416" s="476">
        <v>2.0000000000000001E-4</v>
      </c>
    </row>
    <row r="3417" spans="1:25" x14ac:dyDescent="0.2">
      <c r="A3417" s="475">
        <f t="shared" si="53"/>
        <v>3413</v>
      </c>
      <c r="B3417" s="462">
        <v>0.50280560719402057</v>
      </c>
      <c r="C3417" s="461">
        <v>3472.6700653242096</v>
      </c>
      <c r="D3417" s="462">
        <v>0.61601368080842689</v>
      </c>
      <c r="E3417" s="462">
        <v>0.29524423835284658</v>
      </c>
      <c r="F3417" s="516">
        <v>2024.29</v>
      </c>
      <c r="G3417" s="464">
        <v>357832620780.27686</v>
      </c>
      <c r="H3417" s="461">
        <v>13635228.867520699</v>
      </c>
      <c r="I3417" s="464">
        <v>463599846639.91345</v>
      </c>
      <c r="J3417" s="462">
        <v>0.4204989009816108</v>
      </c>
      <c r="K3417" s="464">
        <v>15891281169.879961</v>
      </c>
      <c r="L3417" s="464">
        <v>0</v>
      </c>
      <c r="M3417" s="464">
        <v>221334130570.31439</v>
      </c>
      <c r="N3417" s="464">
        <v>58985196817.670128</v>
      </c>
      <c r="O3417" s="464">
        <v>25787.519575558406</v>
      </c>
      <c r="P3417" s="461">
        <v>335662.89227166842</v>
      </c>
      <c r="Q3417" s="461">
        <v>200095.01515954171</v>
      </c>
      <c r="R3417" s="464">
        <v>1111155391362.146</v>
      </c>
      <c r="S3417" s="462">
        <v>0.60594035624597986</v>
      </c>
      <c r="T3417" s="462">
        <v>0.44862905144270332</v>
      </c>
      <c r="U3417" s="461">
        <v>17.268164489570125</v>
      </c>
      <c r="V3417" s="464">
        <v>9532081730841.1738</v>
      </c>
      <c r="W3417" s="460">
        <v>3007.0311773764815</v>
      </c>
      <c r="X3417" s="463">
        <v>4.1968922368348066E-2</v>
      </c>
      <c r="Y3417" s="476">
        <v>2.0000000000000001E-4</v>
      </c>
    </row>
    <row r="3418" spans="1:25" x14ac:dyDescent="0.2">
      <c r="A3418" s="475">
        <f t="shared" si="53"/>
        <v>3414</v>
      </c>
      <c r="B3418" s="462">
        <v>0.48650340874440678</v>
      </c>
      <c r="C3418" s="461">
        <v>1924.0172054953923</v>
      </c>
      <c r="D3418" s="462">
        <v>0.60888205508215876</v>
      </c>
      <c r="E3418" s="462">
        <v>0.52268621678440552</v>
      </c>
      <c r="F3418" s="516">
        <v>2025.4</v>
      </c>
      <c r="G3418" s="464">
        <v>121594760814.03453</v>
      </c>
      <c r="H3418" s="461">
        <v>13416630.461534321</v>
      </c>
      <c r="I3418" s="464">
        <v>453048693179.23035</v>
      </c>
      <c r="J3418" s="462">
        <v>0.36907842379369071</v>
      </c>
      <c r="K3418" s="464">
        <v>8142026826.7914801</v>
      </c>
      <c r="L3418" s="464">
        <v>2016252799.7344112</v>
      </c>
      <c r="M3418" s="464">
        <v>70878227850.237503</v>
      </c>
      <c r="N3418" s="464">
        <v>51565404219.672142</v>
      </c>
      <c r="O3418" s="464">
        <v>27016.225733410156</v>
      </c>
      <c r="P3418" s="461">
        <v>279480.96141635976</v>
      </c>
      <c r="Q3418" s="461">
        <v>157398.11807169809</v>
      </c>
      <c r="R3418" s="464">
        <v>725859617605.80042</v>
      </c>
      <c r="S3418" s="462">
        <v>0.48732970019561217</v>
      </c>
      <c r="T3418" s="462">
        <v>0.37548930272651959</v>
      </c>
      <c r="U3418" s="461">
        <v>15.647776455129197</v>
      </c>
      <c r="V3418" s="464">
        <v>4853094661576.7197</v>
      </c>
      <c r="W3418" s="460">
        <v>1531.1303875420901</v>
      </c>
      <c r="X3418" s="463">
        <v>4.4881596033412942E-2</v>
      </c>
      <c r="Y3418" s="476">
        <v>2.0000000000000001E-4</v>
      </c>
    </row>
    <row r="3419" spans="1:25" x14ac:dyDescent="0.2">
      <c r="A3419" s="475">
        <f t="shared" si="53"/>
        <v>3415</v>
      </c>
      <c r="B3419" s="462">
        <v>0.44026830620500279</v>
      </c>
      <c r="C3419" s="461">
        <v>3631.7456420351073</v>
      </c>
      <c r="D3419" s="462">
        <v>0.598917847863632</v>
      </c>
      <c r="E3419" s="462">
        <v>0.52187933115084928</v>
      </c>
      <c r="F3419" s="516">
        <v>2023.75</v>
      </c>
      <c r="G3419" s="464">
        <v>378730033201.85852</v>
      </c>
      <c r="H3419" s="461">
        <v>12342964.535578558</v>
      </c>
      <c r="I3419" s="464">
        <v>379154002401.08612</v>
      </c>
      <c r="J3419" s="462">
        <v>0.39369997419743508</v>
      </c>
      <c r="K3419" s="464">
        <v>14555335333.099869</v>
      </c>
      <c r="L3419" s="464">
        <v>0</v>
      </c>
      <c r="M3419" s="464">
        <v>370789345299.5957</v>
      </c>
      <c r="N3419" s="464">
        <v>11300732486.84664</v>
      </c>
      <c r="O3419" s="464">
        <v>21305.906663326925</v>
      </c>
      <c r="P3419" s="461">
        <v>117537.12599973872</v>
      </c>
      <c r="Q3419" s="461">
        <v>42242.047983867807</v>
      </c>
      <c r="R3419" s="464">
        <v>1152560311489.3557</v>
      </c>
      <c r="S3419" s="462">
        <v>0.65601644180423935</v>
      </c>
      <c r="T3419" s="462">
        <v>0.42161946185557575</v>
      </c>
      <c r="U3419" s="461">
        <v>17.640567767666987</v>
      </c>
      <c r="V3419" s="464">
        <v>9553267261767.7012</v>
      </c>
      <c r="W3419" s="460">
        <v>3013.5447185612015</v>
      </c>
      <c r="X3419" s="463">
        <v>4.0781601022729479E-2</v>
      </c>
      <c r="Y3419" s="476">
        <v>2.0000000000000001E-4</v>
      </c>
    </row>
    <row r="3420" spans="1:25" x14ac:dyDescent="0.2">
      <c r="A3420" s="475">
        <f t="shared" si="53"/>
        <v>3416</v>
      </c>
      <c r="B3420" s="462">
        <v>0.6459192995274462</v>
      </c>
      <c r="C3420" s="461">
        <v>5995.4084439973822</v>
      </c>
      <c r="D3420" s="462">
        <v>0.75393466547408938</v>
      </c>
      <c r="E3420" s="462">
        <v>0.45229034649657474</v>
      </c>
      <c r="F3420" s="516">
        <v>2024.92</v>
      </c>
      <c r="G3420" s="464">
        <v>335955427445.84583</v>
      </c>
      <c r="H3420" s="461">
        <v>17738995.169352762</v>
      </c>
      <c r="I3420" s="464">
        <v>422272314017.23724</v>
      </c>
      <c r="J3420" s="462">
        <v>0.26359616995200319</v>
      </c>
      <c r="K3420" s="464">
        <v>13469923603.236259</v>
      </c>
      <c r="L3420" s="464">
        <v>20719567496.839893</v>
      </c>
      <c r="M3420" s="464">
        <v>303004055217.6698</v>
      </c>
      <c r="N3420" s="464">
        <v>58629596835.753563</v>
      </c>
      <c r="O3420" s="464">
        <v>24939.51085891929</v>
      </c>
      <c r="P3420" s="461">
        <v>370410.94284233684</v>
      </c>
      <c r="Q3420" s="461">
        <v>223314.13314714478</v>
      </c>
      <c r="R3420" s="464">
        <v>1295696518812.5732</v>
      </c>
      <c r="S3420" s="462">
        <v>0.59666755921321302</v>
      </c>
      <c r="T3420" s="462">
        <v>0.32897344730026462</v>
      </c>
      <c r="U3420" s="461">
        <v>17.678565455905709</v>
      </c>
      <c r="V3420" s="464">
        <v>8205755368585.959</v>
      </c>
      <c r="W3420" s="460">
        <v>2590.9403278017107</v>
      </c>
      <c r="X3420" s="463">
        <v>4.1743915600927634E-2</v>
      </c>
      <c r="Y3420" s="476">
        <v>2.0000000000000001E-4</v>
      </c>
    </row>
    <row r="3421" spans="1:25" x14ac:dyDescent="0.2">
      <c r="A3421" s="475">
        <f t="shared" si="53"/>
        <v>3417</v>
      </c>
      <c r="B3421" s="462">
        <v>0.53310919080616592</v>
      </c>
      <c r="C3421" s="461">
        <v>3265.5431337399514</v>
      </c>
      <c r="D3421" s="462">
        <v>0.83778952986589561</v>
      </c>
      <c r="E3421" s="462">
        <v>0.43833052359197128</v>
      </c>
      <c r="F3421" s="516">
        <v>2025.19</v>
      </c>
      <c r="G3421" s="464">
        <v>337569372450.77808</v>
      </c>
      <c r="H3421" s="461">
        <v>22724453.925428133</v>
      </c>
      <c r="I3421" s="464">
        <v>651813302935.66077</v>
      </c>
      <c r="J3421" s="462">
        <v>0.46168972071368797</v>
      </c>
      <c r="K3421" s="464">
        <v>48606332248.278419</v>
      </c>
      <c r="L3421" s="464">
        <v>101846925198.27522</v>
      </c>
      <c r="M3421" s="464">
        <v>138388699236.9473</v>
      </c>
      <c r="N3421" s="464">
        <v>37582754144.576744</v>
      </c>
      <c r="O3421" s="464">
        <v>19101.654923810536</v>
      </c>
      <c r="P3421" s="461">
        <v>282622.27865849715</v>
      </c>
      <c r="Q3421" s="461">
        <v>154677.29766744276</v>
      </c>
      <c r="R3421" s="464">
        <v>1314113015188.0779</v>
      </c>
      <c r="S3421" s="462">
        <v>0.59720323217761162</v>
      </c>
      <c r="T3421" s="462">
        <v>0.45432082445872707</v>
      </c>
      <c r="U3421" s="461">
        <v>16.324669238462519</v>
      </c>
      <c r="V3421" s="464">
        <v>10683111121230.223</v>
      </c>
      <c r="W3421" s="460">
        <v>3372.3930914622688</v>
      </c>
      <c r="X3421" s="463">
        <v>4.4858537683073005E-2</v>
      </c>
      <c r="Y3421" s="476">
        <v>2.0000000000000001E-4</v>
      </c>
    </row>
    <row r="3422" spans="1:25" x14ac:dyDescent="0.2">
      <c r="A3422" s="475">
        <f t="shared" si="53"/>
        <v>3418</v>
      </c>
      <c r="B3422" s="462">
        <v>0.48345013781981905</v>
      </c>
      <c r="C3422" s="461">
        <v>1500</v>
      </c>
      <c r="D3422" s="462">
        <v>0.45149811243209836</v>
      </c>
      <c r="E3422" s="462">
        <v>0.29076099079588391</v>
      </c>
      <c r="F3422" s="516">
        <v>2026.44</v>
      </c>
      <c r="G3422" s="464">
        <v>41565223336.777725</v>
      </c>
      <c r="H3422" s="461">
        <v>8394517.2403734047</v>
      </c>
      <c r="I3422" s="464">
        <v>281464946341.90051</v>
      </c>
      <c r="J3422" s="462">
        <v>0.34057219408992001</v>
      </c>
      <c r="K3422" s="464">
        <v>13341028398.127602</v>
      </c>
      <c r="L3422" s="464">
        <v>23096508243.438858</v>
      </c>
      <c r="M3422" s="464">
        <v>40752398686.058662</v>
      </c>
      <c r="N3422" s="464">
        <v>78777004546.159561</v>
      </c>
      <c r="O3422" s="464">
        <v>37881.999822481419</v>
      </c>
      <c r="P3422" s="461">
        <v>457588.33169002662</v>
      </c>
      <c r="Q3422" s="461">
        <v>247937.09688798341</v>
      </c>
      <c r="R3422" s="464">
        <v>503831527602.7428</v>
      </c>
      <c r="S3422" s="462">
        <v>0.45606677173768656</v>
      </c>
      <c r="T3422" s="462">
        <v>0.23293563218177346</v>
      </c>
      <c r="U3422" s="461">
        <v>14.943397399275213</v>
      </c>
      <c r="V3422" s="464">
        <v>2040610552749.811</v>
      </c>
      <c r="W3422" s="460">
        <v>643.72288136693317</v>
      </c>
      <c r="X3422" s="463">
        <v>4.6387674913973387E-2</v>
      </c>
      <c r="Y3422" s="476">
        <v>2.0000000000000001E-4</v>
      </c>
    </row>
    <row r="3423" spans="1:25" x14ac:dyDescent="0.2">
      <c r="A3423" s="475">
        <f t="shared" si="53"/>
        <v>3419</v>
      </c>
      <c r="B3423" s="462">
        <v>0.43082388114923587</v>
      </c>
      <c r="C3423" s="461">
        <v>6687.9119847285092</v>
      </c>
      <c r="D3423" s="462">
        <v>0.39152879487360653</v>
      </c>
      <c r="E3423" s="462">
        <v>0.7</v>
      </c>
      <c r="F3423" s="516">
        <v>2023.75</v>
      </c>
      <c r="G3423" s="464">
        <v>157008107060.71191</v>
      </c>
      <c r="H3423" s="461">
        <v>7041632.0146142328</v>
      </c>
      <c r="I3423" s="464">
        <v>217069564032.21414</v>
      </c>
      <c r="J3423" s="462">
        <v>0.3309591301264142</v>
      </c>
      <c r="K3423" s="464">
        <v>7378878241.65977</v>
      </c>
      <c r="L3423" s="464">
        <v>0</v>
      </c>
      <c r="M3423" s="464">
        <v>196943945199.07336</v>
      </c>
      <c r="N3423" s="464">
        <v>97018368688.529877</v>
      </c>
      <c r="O3423" s="464">
        <v>36549.348558443809</v>
      </c>
      <c r="P3423" s="461">
        <v>583793.49592274509</v>
      </c>
      <c r="Q3423" s="461">
        <v>361162.45910497435</v>
      </c>
      <c r="R3423" s="464">
        <v>701593304336.67615</v>
      </c>
      <c r="S3423" s="462">
        <v>0.57393523484570041</v>
      </c>
      <c r="T3423" s="462">
        <v>0.32157219826546452</v>
      </c>
      <c r="U3423" s="461">
        <v>17.117357567786097</v>
      </c>
      <c r="V3423" s="464">
        <v>4268059672279.4844</v>
      </c>
      <c r="W3423" s="460">
        <v>1346.8080959258616</v>
      </c>
      <c r="X3423" s="463">
        <v>4.2566919298456379E-2</v>
      </c>
      <c r="Y3423" s="476">
        <v>2.0000000000000001E-4</v>
      </c>
    </row>
    <row r="3424" spans="1:25" x14ac:dyDescent="0.2">
      <c r="A3424" s="475">
        <f t="shared" si="53"/>
        <v>3420</v>
      </c>
      <c r="B3424" s="462">
        <v>0.54791958336562907</v>
      </c>
      <c r="C3424" s="461">
        <v>2050.980435125643</v>
      </c>
      <c r="D3424" s="462">
        <v>0.95938176493535865</v>
      </c>
      <c r="E3424" s="462">
        <v>0.7</v>
      </c>
      <c r="F3424" s="516">
        <v>2025.14</v>
      </c>
      <c r="G3424" s="464">
        <v>254773887915.11862</v>
      </c>
      <c r="H3424" s="461">
        <v>30499402.208206113</v>
      </c>
      <c r="I3424" s="464">
        <v>428547815457.44281</v>
      </c>
      <c r="J3424" s="462">
        <v>-7.7741157526883597E-2</v>
      </c>
      <c r="K3424" s="464">
        <v>21528941437.668186</v>
      </c>
      <c r="L3424" s="464">
        <v>12018318218.809809</v>
      </c>
      <c r="M3424" s="464">
        <v>182582182167.38525</v>
      </c>
      <c r="N3424" s="464">
        <v>52643913199.865089</v>
      </c>
      <c r="O3424" s="464">
        <v>34190.104129556617</v>
      </c>
      <c r="P3424" s="461">
        <v>355111.15675487195</v>
      </c>
      <c r="Q3424" s="461">
        <v>206438.15380916127</v>
      </c>
      <c r="R3424" s="464">
        <v>1026057954531.1279</v>
      </c>
      <c r="S3424" s="462">
        <v>0.39835302694499231</v>
      </c>
      <c r="T3424" s="462">
        <v>0.20558391063050607</v>
      </c>
      <c r="U3424" s="461">
        <v>24.930292122483852</v>
      </c>
      <c r="V3424" s="464">
        <v>5623103936699.9756</v>
      </c>
      <c r="W3424" s="460">
        <v>1775.5731147526158</v>
      </c>
      <c r="X3424" s="463">
        <v>3.0027573826512114E-2</v>
      </c>
      <c r="Y3424" s="476">
        <v>2.0000000000000001E-4</v>
      </c>
    </row>
    <row r="3425" spans="1:25" x14ac:dyDescent="0.2">
      <c r="A3425" s="475">
        <f t="shared" si="53"/>
        <v>3421</v>
      </c>
      <c r="B3425" s="462">
        <v>0.57724467143068736</v>
      </c>
      <c r="C3425" s="461">
        <v>5633.6317719695817</v>
      </c>
      <c r="D3425" s="462">
        <v>0.5281087470592416</v>
      </c>
      <c r="E3425" s="462">
        <v>0.54200044284997606</v>
      </c>
      <c r="F3425" s="516">
        <v>2024.91</v>
      </c>
      <c r="G3425" s="464">
        <v>197306484184.41556</v>
      </c>
      <c r="H3425" s="461">
        <v>10474797.359516347</v>
      </c>
      <c r="I3425" s="464">
        <v>355469173376.31818</v>
      </c>
      <c r="J3425" s="462">
        <v>0.46895492003028305</v>
      </c>
      <c r="K3425" s="464">
        <v>5774887894.2092361</v>
      </c>
      <c r="L3425" s="464">
        <v>0</v>
      </c>
      <c r="M3425" s="464">
        <v>250399745273.24213</v>
      </c>
      <c r="N3425" s="464">
        <v>36067945809.476707</v>
      </c>
      <c r="O3425" s="464">
        <v>28672.668642105134</v>
      </c>
      <c r="P3425" s="461">
        <v>264017.65952741756</v>
      </c>
      <c r="Q3425" s="461">
        <v>147593.07391681609</v>
      </c>
      <c r="R3425" s="464">
        <v>958553130397.6051</v>
      </c>
      <c r="S3425" s="462">
        <v>0.65267978892524814</v>
      </c>
      <c r="T3425" s="462">
        <v>0.36251465528660531</v>
      </c>
      <c r="U3425" s="461">
        <v>16.38759456054937</v>
      </c>
      <c r="V3425" s="464">
        <v>6433500560138.6289</v>
      </c>
      <c r="W3425" s="460">
        <v>2031.5811986822619</v>
      </c>
      <c r="X3425" s="463">
        <v>4.3300180009618848E-2</v>
      </c>
      <c r="Y3425" s="476">
        <v>2.0000000000000001E-4</v>
      </c>
    </row>
    <row r="3426" spans="1:25" x14ac:dyDescent="0.2">
      <c r="A3426" s="475">
        <f t="shared" si="53"/>
        <v>3422</v>
      </c>
      <c r="B3426" s="462">
        <v>0.38370019809942657</v>
      </c>
      <c r="C3426" s="461">
        <v>4237.1286499444614</v>
      </c>
      <c r="D3426" s="462">
        <v>0.4921520747157459</v>
      </c>
      <c r="E3426" s="462">
        <v>0.19709190144623512</v>
      </c>
      <c r="F3426" s="516">
        <v>2023.75</v>
      </c>
      <c r="G3426" s="464">
        <v>120543406694.68716</v>
      </c>
      <c r="H3426" s="461">
        <v>9540430.5116698798</v>
      </c>
      <c r="I3426" s="464">
        <v>267361279903.0343</v>
      </c>
      <c r="J3426" s="462">
        <v>0.26745838118123122</v>
      </c>
      <c r="K3426" s="464">
        <v>9270526873.7686768</v>
      </c>
      <c r="L3426" s="464">
        <v>0</v>
      </c>
      <c r="M3426" s="464">
        <v>177849693060.07895</v>
      </c>
      <c r="N3426" s="464">
        <v>120186215223.675</v>
      </c>
      <c r="O3426" s="464">
        <v>43094.502713913666</v>
      </c>
      <c r="P3426" s="461">
        <v>603696.94072266249</v>
      </c>
      <c r="Q3426" s="461">
        <v>418467.1481506775</v>
      </c>
      <c r="R3426" s="464">
        <v>741716038591.56494</v>
      </c>
      <c r="S3426" s="462">
        <v>0.50557075900249271</v>
      </c>
      <c r="T3426" s="462">
        <v>0.23986334868129888</v>
      </c>
      <c r="U3426" s="461">
        <v>16.985906813534534</v>
      </c>
      <c r="V3426" s="464">
        <v>3364833229823.8232</v>
      </c>
      <c r="W3426" s="460">
        <v>1061.9121217705199</v>
      </c>
      <c r="X3426" s="463">
        <v>4.224569887044196E-2</v>
      </c>
      <c r="Y3426" s="476">
        <v>2.0000000000000001E-4</v>
      </c>
    </row>
    <row r="3427" spans="1:25" x14ac:dyDescent="0.2">
      <c r="A3427" s="475">
        <f t="shared" si="53"/>
        <v>3423</v>
      </c>
      <c r="B3427" s="462">
        <v>0.55585619771764905</v>
      </c>
      <c r="C3427" s="461">
        <v>3858.1538625127309</v>
      </c>
      <c r="D3427" s="462">
        <v>0.86338503606279526</v>
      </c>
      <c r="E3427" s="462">
        <v>0.48797663658300039</v>
      </c>
      <c r="F3427" s="516">
        <v>2026</v>
      </c>
      <c r="G3427" s="464">
        <v>138094392079.41782</v>
      </c>
      <c r="H3427" s="461">
        <v>22737141.083145678</v>
      </c>
      <c r="I3427" s="464">
        <v>492547836706.26874</v>
      </c>
      <c r="J3427" s="462">
        <v>0.23875806167072766</v>
      </c>
      <c r="K3427" s="464">
        <v>27782490813.80249</v>
      </c>
      <c r="L3427" s="464">
        <v>52365415725.722771</v>
      </c>
      <c r="M3427" s="464">
        <v>40529189092.890442</v>
      </c>
      <c r="N3427" s="464">
        <v>102828694921.0524</v>
      </c>
      <c r="O3427" s="464">
        <v>25902.430081641214</v>
      </c>
      <c r="P3427" s="461">
        <v>593452.41003117152</v>
      </c>
      <c r="Q3427" s="461">
        <v>396420.98339372623</v>
      </c>
      <c r="R3427" s="464">
        <v>870753655366.69434</v>
      </c>
      <c r="S3427" s="462">
        <v>0.40924828936013335</v>
      </c>
      <c r="T3427" s="462">
        <v>0.25679513861100184</v>
      </c>
      <c r="U3427" s="461">
        <v>16.449644000853237</v>
      </c>
      <c r="V3427" s="464">
        <v>4057040507138.5591</v>
      </c>
      <c r="W3427" s="460">
        <v>1279.5776541223338</v>
      </c>
      <c r="X3427" s="463">
        <v>4.4352118428647717E-2</v>
      </c>
      <c r="Y3427" s="476">
        <v>2.0000000000000001E-4</v>
      </c>
    </row>
    <row r="3428" spans="1:25" x14ac:dyDescent="0.2">
      <c r="A3428" s="475">
        <f t="shared" si="53"/>
        <v>3424</v>
      </c>
      <c r="B3428" s="462">
        <v>0.51184687579132193</v>
      </c>
      <c r="C3428" s="461">
        <v>3135.6406603770056</v>
      </c>
      <c r="D3428" s="462">
        <v>0.75900670597290365</v>
      </c>
      <c r="E3428" s="462">
        <v>0.28892552699649088</v>
      </c>
      <c r="F3428" s="516">
        <v>2026.31</v>
      </c>
      <c r="G3428" s="464">
        <v>116143378542.54881</v>
      </c>
      <c r="H3428" s="461">
        <v>18722699.986244224</v>
      </c>
      <c r="I3428" s="464">
        <v>500777880150.89148</v>
      </c>
      <c r="J3428" s="462">
        <v>0.3887237886872702</v>
      </c>
      <c r="K3428" s="464">
        <v>51649266171.842972</v>
      </c>
      <c r="L3428" s="464">
        <v>136417276893.60481</v>
      </c>
      <c r="M3428" s="464">
        <v>34485912126.108406</v>
      </c>
      <c r="N3428" s="464">
        <v>21829719514.045238</v>
      </c>
      <c r="O3428" s="464">
        <v>30958.44371067861</v>
      </c>
      <c r="P3428" s="461">
        <v>188080.67867565696</v>
      </c>
      <c r="Q3428" s="461">
        <v>87645.311573911458</v>
      </c>
      <c r="R3428" s="464">
        <v>895408763165.38257</v>
      </c>
      <c r="S3428" s="462">
        <v>0.5277473776812277</v>
      </c>
      <c r="T3428" s="462">
        <v>0.33275444623494066</v>
      </c>
      <c r="U3428" s="461">
        <v>15.173324695945894</v>
      </c>
      <c r="V3428" s="464">
        <v>5099512090327.3057</v>
      </c>
      <c r="W3428" s="460">
        <v>1609.3654433440408</v>
      </c>
      <c r="X3428" s="463">
        <v>4.6855532388494339E-2</v>
      </c>
      <c r="Y3428" s="476">
        <v>2.0000000000000001E-4</v>
      </c>
    </row>
    <row r="3429" spans="1:25" x14ac:dyDescent="0.2">
      <c r="A3429" s="475">
        <f t="shared" si="53"/>
        <v>3425</v>
      </c>
      <c r="B3429" s="462">
        <v>0.44161105553247765</v>
      </c>
      <c r="C3429" s="461">
        <v>3684.1102710544997</v>
      </c>
      <c r="D3429" s="462">
        <v>0.41273779997945736</v>
      </c>
      <c r="E3429" s="462">
        <v>0.56620332633148707</v>
      </c>
      <c r="F3429" s="516">
        <v>2023.92</v>
      </c>
      <c r="G3429" s="464">
        <v>182452029585.77411</v>
      </c>
      <c r="H3429" s="461">
        <v>7456684.953976579</v>
      </c>
      <c r="I3429" s="464">
        <v>200451834731.54218</v>
      </c>
      <c r="J3429" s="462">
        <v>0.21751296850707713</v>
      </c>
      <c r="K3429" s="464">
        <v>5260489914.6013174</v>
      </c>
      <c r="L3429" s="464">
        <v>0</v>
      </c>
      <c r="M3429" s="464">
        <v>202344437820.85928</v>
      </c>
      <c r="N3429" s="464">
        <v>128396394751.75897</v>
      </c>
      <c r="O3429" s="464">
        <v>30346.441670896762</v>
      </c>
      <c r="P3429" s="461">
        <v>744880.40745895717</v>
      </c>
      <c r="Q3429" s="461">
        <v>452286.63291506836</v>
      </c>
      <c r="R3429" s="464">
        <v>746541287756.38501</v>
      </c>
      <c r="S3429" s="462">
        <v>0.53841748261206435</v>
      </c>
      <c r="T3429" s="462">
        <v>0.27968800894066825</v>
      </c>
      <c r="U3429" s="461">
        <v>18.199600872302469</v>
      </c>
      <c r="V3429" s="464">
        <v>4164711717197.688</v>
      </c>
      <c r="W3429" s="460">
        <v>1314.1349630728071</v>
      </c>
      <c r="X3429" s="463">
        <v>4.0321159558222207E-2</v>
      </c>
      <c r="Y3429" s="476">
        <v>2.0000000000000001E-4</v>
      </c>
    </row>
    <row r="3430" spans="1:25" x14ac:dyDescent="0.2">
      <c r="A3430" s="475">
        <f t="shared" si="53"/>
        <v>3426</v>
      </c>
      <c r="B3430" s="462">
        <v>0.49779447967008555</v>
      </c>
      <c r="C3430" s="461">
        <v>4547.0717955986711</v>
      </c>
      <c r="D3430" s="462">
        <v>0.66923228175290039</v>
      </c>
      <c r="E3430" s="462">
        <v>0.47006826499956472</v>
      </c>
      <c r="F3430" s="516">
        <v>2024.23</v>
      </c>
      <c r="G3430" s="464">
        <v>223323635410.75851</v>
      </c>
      <c r="H3430" s="461">
        <v>15012593.550969278</v>
      </c>
      <c r="I3430" s="464">
        <v>384847279486.89032</v>
      </c>
      <c r="J3430" s="462">
        <v>0.29161121782030375</v>
      </c>
      <c r="K3430" s="464">
        <v>8229107944.8672266</v>
      </c>
      <c r="L3430" s="464">
        <v>0</v>
      </c>
      <c r="M3430" s="464">
        <v>174975018318.67078</v>
      </c>
      <c r="N3430" s="464">
        <v>20382918668.031181</v>
      </c>
      <c r="O3430" s="464">
        <v>31975.729431297619</v>
      </c>
      <c r="P3430" s="461">
        <v>169179.47686601203</v>
      </c>
      <c r="Q3430" s="461">
        <v>75904.706139329966</v>
      </c>
      <c r="R3430" s="464">
        <v>832057454564.224</v>
      </c>
      <c r="S3430" s="462">
        <v>0.54600348517025521</v>
      </c>
      <c r="T3430" s="462">
        <v>0.34951840296782899</v>
      </c>
      <c r="U3430" s="461">
        <v>17.580822557407085</v>
      </c>
      <c r="V3430" s="464">
        <v>5666686404039.4141</v>
      </c>
      <c r="W3430" s="460">
        <v>1787.8014828932323</v>
      </c>
      <c r="X3430" s="463">
        <v>4.1337537365318179E-2</v>
      </c>
      <c r="Y3430" s="476">
        <v>2.0000000000000001E-4</v>
      </c>
    </row>
    <row r="3431" spans="1:25" x14ac:dyDescent="0.2">
      <c r="A3431" s="475">
        <f t="shared" si="53"/>
        <v>3427</v>
      </c>
      <c r="B3431" s="462">
        <v>0.3234494413729217</v>
      </c>
      <c r="C3431" s="461">
        <v>1500</v>
      </c>
      <c r="D3431" s="462">
        <v>0.8677459706263877</v>
      </c>
      <c r="E3431" s="462">
        <v>0.53958918842576098</v>
      </c>
      <c r="F3431" s="516">
        <v>2024</v>
      </c>
      <c r="G3431" s="464">
        <v>337879341667.60083</v>
      </c>
      <c r="H3431" s="461">
        <v>24394652.832616013</v>
      </c>
      <c r="I3431" s="464">
        <v>676509151940.90222</v>
      </c>
      <c r="J3431" s="462">
        <v>0.32344944137292164</v>
      </c>
      <c r="K3431" s="464">
        <v>30046568549.940323</v>
      </c>
      <c r="L3431" s="464">
        <v>0</v>
      </c>
      <c r="M3431" s="464">
        <v>271143962724.16019</v>
      </c>
      <c r="N3431" s="464">
        <v>69470284913.090714</v>
      </c>
      <c r="O3431" s="464">
        <v>25193.408086631232</v>
      </c>
      <c r="P3431" s="461">
        <v>410251.65790055069</v>
      </c>
      <c r="Q3431" s="461">
        <v>251142.42183626187</v>
      </c>
      <c r="R3431" s="464">
        <v>1415932575812.3599</v>
      </c>
      <c r="S3431" s="462">
        <v>0.53626413650624649</v>
      </c>
      <c r="T3431" s="462">
        <v>0.35418471360482146</v>
      </c>
      <c r="U3431" s="461">
        <v>16.986214336967198</v>
      </c>
      <c r="V3431" s="464">
        <v>9331187889825.7969</v>
      </c>
      <c r="W3431" s="460">
        <v>2944.9434634845211</v>
      </c>
      <c r="X3431" s="463">
        <v>4.3091346025840117E-2</v>
      </c>
      <c r="Y3431" s="476">
        <v>2.0000000000000001E-4</v>
      </c>
    </row>
    <row r="3432" spans="1:25" x14ac:dyDescent="0.2">
      <c r="A3432" s="475">
        <f t="shared" si="53"/>
        <v>3428</v>
      </c>
      <c r="B3432" s="462">
        <v>0.47628957540838129</v>
      </c>
      <c r="C3432" s="461">
        <v>4420.1186232465952</v>
      </c>
      <c r="D3432" s="462">
        <v>0.60021237883123335</v>
      </c>
      <c r="E3432" s="462">
        <v>0.41264227448519414</v>
      </c>
      <c r="F3432" s="516">
        <v>2023.98</v>
      </c>
      <c r="G3432" s="464">
        <v>290441685204.71527</v>
      </c>
      <c r="H3432" s="461">
        <v>12470826.424266784</v>
      </c>
      <c r="I3432" s="464">
        <v>320523362800.24359</v>
      </c>
      <c r="J3432" s="462">
        <v>0.21711135756097455</v>
      </c>
      <c r="K3432" s="464">
        <v>11331726611.456783</v>
      </c>
      <c r="L3432" s="464">
        <v>0</v>
      </c>
      <c r="M3432" s="464">
        <v>249286114217.92322</v>
      </c>
      <c r="N3432" s="464">
        <v>70357033458.354828</v>
      </c>
      <c r="O3432" s="464">
        <v>33659.729410323096</v>
      </c>
      <c r="P3432" s="461">
        <v>384450.38534124818</v>
      </c>
      <c r="Q3432" s="461">
        <v>238449.71781727206</v>
      </c>
      <c r="R3432" s="464">
        <v>929574267174.0387</v>
      </c>
      <c r="S3432" s="462">
        <v>0.5540989307707368</v>
      </c>
      <c r="T3432" s="462">
        <v>0.35975480917743557</v>
      </c>
      <c r="U3432" s="461">
        <v>18.151406047515234</v>
      </c>
      <c r="V3432" s="464">
        <v>6657660028984.1719</v>
      </c>
      <c r="W3432" s="460">
        <v>2100.6444085240591</v>
      </c>
      <c r="X3432" s="463">
        <v>4.0135791115631723E-2</v>
      </c>
      <c r="Y3432" s="476">
        <v>2.0000000000000001E-4</v>
      </c>
    </row>
    <row r="3433" spans="1:25" x14ac:dyDescent="0.2">
      <c r="A3433" s="475">
        <f t="shared" si="53"/>
        <v>3429</v>
      </c>
      <c r="B3433" s="462">
        <v>0.59046102466687567</v>
      </c>
      <c r="C3433" s="461">
        <v>3799.6558429254264</v>
      </c>
      <c r="D3433" s="462">
        <v>0.2</v>
      </c>
      <c r="E3433" s="462">
        <v>0.33269485636738305</v>
      </c>
      <c r="F3433" s="516">
        <v>2025.81</v>
      </c>
      <c r="G3433" s="464">
        <v>59114085589.024162</v>
      </c>
      <c r="H3433" s="461">
        <v>3178537.4285200965</v>
      </c>
      <c r="I3433" s="464">
        <v>148722858429.65103</v>
      </c>
      <c r="J3433" s="462">
        <v>0.52817660718878501</v>
      </c>
      <c r="K3433" s="464">
        <v>11359218641.314087</v>
      </c>
      <c r="L3433" s="464">
        <v>12496165221.353842</v>
      </c>
      <c r="M3433" s="464">
        <v>59815545908.528374</v>
      </c>
      <c r="N3433" s="464">
        <v>116973431101.93213</v>
      </c>
      <c r="O3433" s="464">
        <v>13570.596515482761</v>
      </c>
      <c r="P3433" s="461">
        <v>762587.72099057701</v>
      </c>
      <c r="Q3433" s="461">
        <v>475650.3295878077</v>
      </c>
      <c r="R3433" s="464">
        <v>388843595413.91003</v>
      </c>
      <c r="S3433" s="462">
        <v>0.502095330265388</v>
      </c>
      <c r="T3433" s="462">
        <v>0.37386171493472653</v>
      </c>
      <c r="U3433" s="461">
        <v>15.322894946159396</v>
      </c>
      <c r="V3433" s="464">
        <v>2543667457262.9795</v>
      </c>
      <c r="W3433" s="460">
        <v>802.49561527955575</v>
      </c>
      <c r="X3433" s="463">
        <v>4.5955222975480652E-2</v>
      </c>
      <c r="Y3433" s="476">
        <v>2.0000000000000001E-4</v>
      </c>
    </row>
    <row r="3434" spans="1:25" x14ac:dyDescent="0.2">
      <c r="A3434" s="475">
        <f t="shared" si="53"/>
        <v>3430</v>
      </c>
      <c r="B3434" s="462">
        <v>0.47873927571060765</v>
      </c>
      <c r="C3434" s="461">
        <v>8421.9134533548477</v>
      </c>
      <c r="D3434" s="462">
        <v>0.82065271027395625</v>
      </c>
      <c r="E3434" s="462">
        <v>0.3413372351331333</v>
      </c>
      <c r="F3434" s="516">
        <v>2026</v>
      </c>
      <c r="G3434" s="464">
        <v>74426224542.005798</v>
      </c>
      <c r="H3434" s="461">
        <v>20437154.02705868</v>
      </c>
      <c r="I3434" s="464">
        <v>480430384121.30353</v>
      </c>
      <c r="J3434" s="462">
        <v>0.31470417665248318</v>
      </c>
      <c r="K3434" s="464">
        <v>27200841315.198105</v>
      </c>
      <c r="L3434" s="464">
        <v>36870441635.594978</v>
      </c>
      <c r="M3434" s="464">
        <v>54063675909.839264</v>
      </c>
      <c r="N3434" s="464">
        <v>78661038426.537262</v>
      </c>
      <c r="O3434" s="464">
        <v>23612.032935505347</v>
      </c>
      <c r="P3434" s="461">
        <v>505028.10411718709</v>
      </c>
      <c r="Q3434" s="461">
        <v>327043.36229745357</v>
      </c>
      <c r="R3434" s="464">
        <v>808620907416.5896</v>
      </c>
      <c r="S3434" s="462">
        <v>0.44582280512495831</v>
      </c>
      <c r="T3434" s="462">
        <v>0.29576219946129917</v>
      </c>
      <c r="U3434" s="461">
        <v>14.68483706558804</v>
      </c>
      <c r="V3434" s="464">
        <v>3919695923735.8594</v>
      </c>
      <c r="W3434" s="460">
        <v>1237.7409398887146</v>
      </c>
      <c r="X3434" s="463">
        <v>4.9088863854015591E-2</v>
      </c>
      <c r="Y3434" s="476">
        <v>2.0000000000000001E-4</v>
      </c>
    </row>
    <row r="3435" spans="1:25" x14ac:dyDescent="0.2">
      <c r="A3435" s="475">
        <f t="shared" si="53"/>
        <v>3431</v>
      </c>
      <c r="B3435" s="462">
        <v>0.63815619617417063</v>
      </c>
      <c r="C3435" s="461">
        <v>5629.7881436833422</v>
      </c>
      <c r="D3435" s="462">
        <v>0.80626929516687773</v>
      </c>
      <c r="E3435" s="462">
        <v>0.64116877880832635</v>
      </c>
      <c r="F3435" s="516">
        <v>2024.06</v>
      </c>
      <c r="G3435" s="464">
        <v>331311854146.15063</v>
      </c>
      <c r="H3435" s="461">
        <v>19916771.99405656</v>
      </c>
      <c r="I3435" s="464">
        <v>567218766836.38831</v>
      </c>
      <c r="J3435" s="462">
        <v>0.41758046185778064</v>
      </c>
      <c r="K3435" s="464">
        <v>2188307130.8382006</v>
      </c>
      <c r="L3435" s="464">
        <v>0</v>
      </c>
      <c r="M3435" s="464">
        <v>285462139279.33032</v>
      </c>
      <c r="N3435" s="464">
        <v>37524417292.889549</v>
      </c>
      <c r="O3435" s="464">
        <v>42274.264109692238</v>
      </c>
      <c r="P3435" s="461">
        <v>274104.98633507849</v>
      </c>
      <c r="Q3435" s="461">
        <v>149021.93484904207</v>
      </c>
      <c r="R3435" s="464">
        <v>1290576752241.9202</v>
      </c>
      <c r="S3435" s="462">
        <v>0.61500024441752077</v>
      </c>
      <c r="T3435" s="462">
        <v>0.39611403020969416</v>
      </c>
      <c r="U3435" s="461">
        <v>16.883753857437203</v>
      </c>
      <c r="V3435" s="464">
        <v>9497453318581.6973</v>
      </c>
      <c r="W3435" s="460">
        <v>2997.6231272825403</v>
      </c>
      <c r="X3435" s="463">
        <v>4.3076382082041564E-2</v>
      </c>
      <c r="Y3435" s="476">
        <v>2.0000000000000001E-4</v>
      </c>
    </row>
    <row r="3436" spans="1:25" x14ac:dyDescent="0.2">
      <c r="A3436" s="475">
        <f t="shared" si="53"/>
        <v>3432</v>
      </c>
      <c r="B3436" s="462">
        <v>0.39155622855449868</v>
      </c>
      <c r="C3436" s="461">
        <v>6625.1969754817255</v>
      </c>
      <c r="D3436" s="462">
        <v>0.61466055243676265</v>
      </c>
      <c r="E3436" s="462">
        <v>0.60387896098048011</v>
      </c>
      <c r="F3436" s="516">
        <v>2026.6</v>
      </c>
      <c r="G3436" s="464">
        <v>59288325468.363937</v>
      </c>
      <c r="H3436" s="461">
        <v>12752180.278955651</v>
      </c>
      <c r="I3436" s="464">
        <v>333064095875.72394</v>
      </c>
      <c r="J3436" s="462">
        <v>0.2774506513055256</v>
      </c>
      <c r="K3436" s="464">
        <v>26037486340.851448</v>
      </c>
      <c r="L3436" s="464">
        <v>70739205877.37532</v>
      </c>
      <c r="M3436" s="464">
        <v>60079013048.905945</v>
      </c>
      <c r="N3436" s="464">
        <v>119755840888.62427</v>
      </c>
      <c r="O3436" s="464">
        <v>26388.694545902443</v>
      </c>
      <c r="P3436" s="461">
        <v>643564.60717736057</v>
      </c>
      <c r="Q3436" s="461">
        <v>446330.06296327472</v>
      </c>
      <c r="R3436" s="464">
        <v>641540065617.41272</v>
      </c>
      <c r="S3436" s="462">
        <v>0.40030983740649639</v>
      </c>
      <c r="T3436" s="462">
        <v>0.2241753130350877</v>
      </c>
      <c r="U3436" s="461">
        <v>15.279057972182919</v>
      </c>
      <c r="V3436" s="464">
        <v>2483488970627.5303</v>
      </c>
      <c r="W3436" s="460">
        <v>783.69751815617462</v>
      </c>
      <c r="X3436" s="463">
        <v>4.6703985631559211E-2</v>
      </c>
      <c r="Y3436" s="476">
        <v>2.0000000000000001E-4</v>
      </c>
    </row>
    <row r="3437" spans="1:25" x14ac:dyDescent="0.2">
      <c r="A3437" s="475">
        <f t="shared" si="53"/>
        <v>3433</v>
      </c>
      <c r="B3437" s="462">
        <v>0.59954274114464501</v>
      </c>
      <c r="C3437" s="461">
        <v>4553.656091367081</v>
      </c>
      <c r="D3437" s="462">
        <v>0.59858367155941195</v>
      </c>
      <c r="E3437" s="462">
        <v>0.7</v>
      </c>
      <c r="F3437" s="516">
        <v>2025.39</v>
      </c>
      <c r="G3437" s="464">
        <v>157970235313.82721</v>
      </c>
      <c r="H3437" s="461">
        <v>12336228.913104286</v>
      </c>
      <c r="I3437" s="464">
        <v>354482309763.6283</v>
      </c>
      <c r="J3437" s="462">
        <v>0.37383198240739723</v>
      </c>
      <c r="K3437" s="464">
        <v>15825535627.693516</v>
      </c>
      <c r="L3437" s="464">
        <v>12684876278.598509</v>
      </c>
      <c r="M3437" s="464">
        <v>118408344658.99384</v>
      </c>
      <c r="N3437" s="464">
        <v>54838535857.106346</v>
      </c>
      <c r="O3437" s="464">
        <v>27055.999787882633</v>
      </c>
      <c r="P3437" s="461">
        <v>355970.83143941895</v>
      </c>
      <c r="Q3437" s="461">
        <v>216275.88387068783</v>
      </c>
      <c r="R3437" s="464">
        <v>735845145391.65991</v>
      </c>
      <c r="S3437" s="462">
        <v>0.54357590512363163</v>
      </c>
      <c r="T3437" s="462">
        <v>0.35366071198143534</v>
      </c>
      <c r="U3437" s="461">
        <v>16.576802687985317</v>
      </c>
      <c r="V3437" s="464">
        <v>4770408536720.8086</v>
      </c>
      <c r="W3437" s="460">
        <v>1505.6376242917299</v>
      </c>
      <c r="X3437" s="463">
        <v>4.3894212674330635E-2</v>
      </c>
      <c r="Y3437" s="476">
        <v>2.0000000000000001E-4</v>
      </c>
    </row>
    <row r="3438" spans="1:25" x14ac:dyDescent="0.2">
      <c r="A3438" s="475">
        <f t="shared" si="53"/>
        <v>3434</v>
      </c>
      <c r="B3438" s="462">
        <v>0.48111058018982428</v>
      </c>
      <c r="C3438" s="461">
        <v>10026.933109288231</v>
      </c>
      <c r="D3438" s="462">
        <v>0.42009270734274601</v>
      </c>
      <c r="E3438" s="462">
        <v>0.7</v>
      </c>
      <c r="F3438" s="516">
        <v>2023.75</v>
      </c>
      <c r="G3438" s="464">
        <v>382348179996.47064</v>
      </c>
      <c r="H3438" s="461">
        <v>7641712.4416830512</v>
      </c>
      <c r="I3438" s="464">
        <v>263464584294.69455</v>
      </c>
      <c r="J3438" s="462">
        <v>0.40423459570974085</v>
      </c>
      <c r="K3438" s="464">
        <v>5188239267.7033319</v>
      </c>
      <c r="L3438" s="464">
        <v>0</v>
      </c>
      <c r="M3438" s="464">
        <v>395812603267.3595</v>
      </c>
      <c r="N3438" s="464">
        <v>43217998279.113762</v>
      </c>
      <c r="O3438" s="464">
        <v>26899.283438893028</v>
      </c>
      <c r="P3438" s="461">
        <v>277080.05550073716</v>
      </c>
      <c r="Q3438" s="461">
        <v>160077.57653706166</v>
      </c>
      <c r="R3438" s="464">
        <v>969407181271.62061</v>
      </c>
      <c r="S3438" s="462">
        <v>0.66440799353319102</v>
      </c>
      <c r="T3438" s="462">
        <v>0.48378549249223046</v>
      </c>
      <c r="U3438" s="461">
        <v>17.880219945857455</v>
      </c>
      <c r="V3438" s="464">
        <v>9388403979514.5234</v>
      </c>
      <c r="W3438" s="460">
        <v>2958.483857173841</v>
      </c>
      <c r="X3438" s="463">
        <v>3.9991515634394535E-2</v>
      </c>
      <c r="Y3438" s="476">
        <v>2.0000000000000001E-4</v>
      </c>
    </row>
    <row r="3439" spans="1:25" x14ac:dyDescent="0.2">
      <c r="A3439" s="475">
        <f t="shared" si="53"/>
        <v>3435</v>
      </c>
      <c r="B3439" s="462">
        <v>0.6037742232421236</v>
      </c>
      <c r="C3439" s="461">
        <v>4529.3712574958818</v>
      </c>
      <c r="D3439" s="462">
        <v>0.63877819680717485</v>
      </c>
      <c r="E3439" s="462">
        <v>0.65517046325462469</v>
      </c>
      <c r="F3439" s="516">
        <v>2026.68</v>
      </c>
      <c r="G3439" s="464">
        <v>103927348351.23636</v>
      </c>
      <c r="H3439" s="461">
        <v>13681659.105381705</v>
      </c>
      <c r="I3439" s="464">
        <v>415702428620.74896</v>
      </c>
      <c r="J3439" s="462">
        <v>0.43389186886162612</v>
      </c>
      <c r="K3439" s="464">
        <v>40889255592.487923</v>
      </c>
      <c r="L3439" s="464">
        <v>68284519980.553741</v>
      </c>
      <c r="M3439" s="464">
        <v>14447455032.170448</v>
      </c>
      <c r="N3439" s="464">
        <v>33166212362.8918</v>
      </c>
      <c r="O3439" s="464">
        <v>31863.286541148402</v>
      </c>
      <c r="P3439" s="461">
        <v>251053.65999493084</v>
      </c>
      <c r="Q3439" s="461">
        <v>135462.60024219341</v>
      </c>
      <c r="R3439" s="464">
        <v>734075807901.15503</v>
      </c>
      <c r="S3439" s="462">
        <v>0.54439077826057991</v>
      </c>
      <c r="T3439" s="462">
        <v>0.3393115125507164</v>
      </c>
      <c r="U3439" s="461">
        <v>15.318619519964654</v>
      </c>
      <c r="V3439" s="464">
        <v>4309205366402.5332</v>
      </c>
      <c r="W3439" s="460">
        <v>1358.5468948906946</v>
      </c>
      <c r="X3439" s="463">
        <v>4.6245757244040009E-2</v>
      </c>
      <c r="Y3439" s="476">
        <v>2.0000000000000001E-4</v>
      </c>
    </row>
    <row r="3440" spans="1:25" x14ac:dyDescent="0.2">
      <c r="A3440" s="475">
        <f t="shared" si="53"/>
        <v>3436</v>
      </c>
      <c r="B3440" s="462">
        <v>0.48169469441254931</v>
      </c>
      <c r="C3440" s="461">
        <v>3602.1111298266092</v>
      </c>
      <c r="D3440" s="462">
        <v>0.86280293165902344</v>
      </c>
      <c r="E3440" s="462">
        <v>0.53579241902840646</v>
      </c>
      <c r="F3440" s="516">
        <v>2024.4</v>
      </c>
      <c r="G3440" s="464">
        <v>283133501268.38159</v>
      </c>
      <c r="H3440" s="461">
        <v>23248166.380901661</v>
      </c>
      <c r="I3440" s="464">
        <v>540268599454.58423</v>
      </c>
      <c r="J3440" s="462">
        <v>0.35364834929171307</v>
      </c>
      <c r="K3440" s="464">
        <v>12042031339.141146</v>
      </c>
      <c r="L3440" s="464">
        <v>0</v>
      </c>
      <c r="M3440" s="464">
        <v>182086423700.08258</v>
      </c>
      <c r="N3440" s="464">
        <v>44742953829.184898</v>
      </c>
      <c r="O3440" s="464">
        <v>45000</v>
      </c>
      <c r="P3440" s="461">
        <v>330848.74858079955</v>
      </c>
      <c r="Q3440" s="461">
        <v>190321.91550473377</v>
      </c>
      <c r="R3440" s="464">
        <v>1085459186614.6267</v>
      </c>
      <c r="S3440" s="462">
        <v>0.55023486886001127</v>
      </c>
      <c r="T3440" s="462">
        <v>0.41321095902165794</v>
      </c>
      <c r="U3440" s="461">
        <v>16.758042735916618</v>
      </c>
      <c r="V3440" s="464">
        <v>8278315118600.335</v>
      </c>
      <c r="W3440" s="460">
        <v>2612.1541687211252</v>
      </c>
      <c r="X3440" s="463">
        <v>4.3265797936902085E-2</v>
      </c>
      <c r="Y3440" s="476">
        <v>2.0000000000000001E-4</v>
      </c>
    </row>
    <row r="3441" spans="1:25" x14ac:dyDescent="0.2">
      <c r="A3441" s="475">
        <f t="shared" si="53"/>
        <v>3437</v>
      </c>
      <c r="B3441" s="462">
        <v>0.64155566887136672</v>
      </c>
      <c r="C3441" s="461">
        <v>4387.3394773025166</v>
      </c>
      <c r="D3441" s="462">
        <v>0.37191439577779628</v>
      </c>
      <c r="E3441" s="462">
        <v>0.4503752283109469</v>
      </c>
      <c r="F3441" s="516">
        <v>2024.91</v>
      </c>
      <c r="G3441" s="464">
        <v>110045672802.52968</v>
      </c>
      <c r="H3441" s="461">
        <v>6656291.0229362873</v>
      </c>
      <c r="I3441" s="464">
        <v>258658405838.15518</v>
      </c>
      <c r="J3441" s="462">
        <v>0.51942019158928909</v>
      </c>
      <c r="K3441" s="464">
        <v>5404069852.5294914</v>
      </c>
      <c r="L3441" s="464">
        <v>0</v>
      </c>
      <c r="M3441" s="464">
        <v>98783231213.058105</v>
      </c>
      <c r="N3441" s="464">
        <v>49210438819.049202</v>
      </c>
      <c r="O3441" s="464">
        <v>35231.290233896507</v>
      </c>
      <c r="P3441" s="461">
        <v>402506.06483030051</v>
      </c>
      <c r="Q3441" s="461">
        <v>212889.15478024795</v>
      </c>
      <c r="R3441" s="464">
        <v>514541144595.41315</v>
      </c>
      <c r="S3441" s="462">
        <v>0.60548061313012713</v>
      </c>
      <c r="T3441" s="462">
        <v>0.4555365800008408</v>
      </c>
      <c r="U3441" s="461">
        <v>15.775778297094591</v>
      </c>
      <c r="V3441" s="464">
        <v>4190001843664.583</v>
      </c>
      <c r="W3441" s="460">
        <v>1322.4931460389134</v>
      </c>
      <c r="X3441" s="463">
        <v>4.4760861436789701E-2</v>
      </c>
      <c r="Y3441" s="476">
        <v>2.0000000000000001E-4</v>
      </c>
    </row>
    <row r="3442" spans="1:25" x14ac:dyDescent="0.2">
      <c r="A3442" s="475">
        <f t="shared" si="53"/>
        <v>3438</v>
      </c>
      <c r="B3442" s="462">
        <v>0.60108100802791986</v>
      </c>
      <c r="C3442" s="461">
        <v>1882.8461196932935</v>
      </c>
      <c r="D3442" s="462">
        <v>0.46228483161212308</v>
      </c>
      <c r="E3442" s="462">
        <v>0.49703815881880697</v>
      </c>
      <c r="F3442" s="516">
        <v>2023.75</v>
      </c>
      <c r="G3442" s="464">
        <v>199171785159.9035</v>
      </c>
      <c r="H3442" s="461">
        <v>8615872.3664720505</v>
      </c>
      <c r="I3442" s="464">
        <v>334134990629.17804</v>
      </c>
      <c r="J3442" s="462">
        <v>0.47610029927994924</v>
      </c>
      <c r="K3442" s="464">
        <v>3832470341.0724201</v>
      </c>
      <c r="L3442" s="464">
        <v>0</v>
      </c>
      <c r="M3442" s="464">
        <v>283714640650.69684</v>
      </c>
      <c r="N3442" s="464">
        <v>13728071057.798214</v>
      </c>
      <c r="O3442" s="464">
        <v>10000</v>
      </c>
      <c r="P3442" s="461">
        <v>141588.56195606937</v>
      </c>
      <c r="Q3442" s="461">
        <v>48421.8257355979</v>
      </c>
      <c r="R3442" s="464">
        <v>874832117913.58984</v>
      </c>
      <c r="S3442" s="462">
        <v>0.66573392644378393</v>
      </c>
      <c r="T3442" s="462">
        <v>0.35869468218131856</v>
      </c>
      <c r="U3442" s="461">
        <v>16.793718570112627</v>
      </c>
      <c r="V3442" s="464">
        <v>5961245547918.4092</v>
      </c>
      <c r="W3442" s="460">
        <v>1880.976972076822</v>
      </c>
      <c r="X3442" s="463">
        <v>4.2243273853637006E-2</v>
      </c>
      <c r="Y3442" s="476">
        <v>2.0000000000000001E-4</v>
      </c>
    </row>
    <row r="3443" spans="1:25" x14ac:dyDescent="0.2">
      <c r="A3443" s="475">
        <f t="shared" si="53"/>
        <v>3439</v>
      </c>
      <c r="B3443" s="462">
        <v>0.5953165544435679</v>
      </c>
      <c r="C3443" s="461">
        <v>11132.066209591994</v>
      </c>
      <c r="D3443" s="462">
        <v>1.0445693790962507</v>
      </c>
      <c r="E3443" s="462">
        <v>0.39967306992577406</v>
      </c>
      <c r="F3443" s="516">
        <v>2024.93</v>
      </c>
      <c r="G3443" s="464">
        <v>231283736651.46484</v>
      </c>
      <c r="H3443" s="461">
        <v>17576498.090414517</v>
      </c>
      <c r="I3443" s="464">
        <v>385620584021.06061</v>
      </c>
      <c r="J3443" s="462">
        <v>0.19727790987525418</v>
      </c>
      <c r="K3443" s="464">
        <v>8632075525.251894</v>
      </c>
      <c r="L3443" s="464">
        <v>0</v>
      </c>
      <c r="M3443" s="464">
        <v>254786521262.71936</v>
      </c>
      <c r="N3443" s="464">
        <v>3440106349.2053571</v>
      </c>
      <c r="O3443" s="464">
        <v>18279.896349742976</v>
      </c>
      <c r="P3443" s="461">
        <v>75241.113234675082</v>
      </c>
      <c r="Q3443" s="461">
        <v>13373.528308668767</v>
      </c>
      <c r="R3443" s="464">
        <v>1003494186939.157</v>
      </c>
      <c r="S3443" s="462">
        <v>0.56322595780108142</v>
      </c>
      <c r="T3443" s="462">
        <v>0.28013111772645538</v>
      </c>
      <c r="U3443" s="461">
        <v>17.898265719122904</v>
      </c>
      <c r="V3443" s="464">
        <v>5383899541823.3877</v>
      </c>
      <c r="W3443" s="460">
        <v>1695.8148915136751</v>
      </c>
      <c r="X3443" s="463">
        <v>4.1974263761332856E-2</v>
      </c>
      <c r="Y3443" s="476">
        <v>2.0000000000000001E-4</v>
      </c>
    </row>
    <row r="3444" spans="1:25" x14ac:dyDescent="0.2">
      <c r="A3444" s="475">
        <f t="shared" si="53"/>
        <v>3440</v>
      </c>
      <c r="B3444" s="462">
        <v>0.56850229132516406</v>
      </c>
      <c r="C3444" s="461">
        <v>5401.3980471509858</v>
      </c>
      <c r="D3444" s="462">
        <v>1.0139205797401576</v>
      </c>
      <c r="E3444" s="462">
        <v>0.48290381999415233</v>
      </c>
      <c r="F3444" s="516">
        <v>2025.4</v>
      </c>
      <c r="G3444" s="464">
        <v>235571412015.67068</v>
      </c>
      <c r="H3444" s="461">
        <v>31613736.434678603</v>
      </c>
      <c r="I3444" s="464">
        <v>805488019631.65552</v>
      </c>
      <c r="J3444" s="462">
        <v>0.28924830926943745</v>
      </c>
      <c r="K3444" s="464">
        <v>35161664321.577194</v>
      </c>
      <c r="L3444" s="464">
        <v>45697187575.61689</v>
      </c>
      <c r="M3444" s="464">
        <v>108472535825.93924</v>
      </c>
      <c r="N3444" s="464">
        <v>128784910293.52473</v>
      </c>
      <c r="O3444" s="464">
        <v>27572.279530820979</v>
      </c>
      <c r="P3444" s="461">
        <v>634709.71606729319</v>
      </c>
      <c r="Q3444" s="461">
        <v>424478.03218703408</v>
      </c>
      <c r="R3444" s="464">
        <v>1416323182651.967</v>
      </c>
      <c r="S3444" s="462">
        <v>0.45395144367307616</v>
      </c>
      <c r="T3444" s="462">
        <v>0.3026074106621553</v>
      </c>
      <c r="U3444" s="461">
        <v>16.155771367995992</v>
      </c>
      <c r="V3444" s="464">
        <v>7642658924055.2666</v>
      </c>
      <c r="W3444" s="460">
        <v>2413.2478135106112</v>
      </c>
      <c r="X3444" s="463">
        <v>4.4768650543927459E-2</v>
      </c>
      <c r="Y3444" s="476">
        <v>2.0000000000000001E-4</v>
      </c>
    </row>
    <row r="3445" spans="1:25" x14ac:dyDescent="0.2">
      <c r="A3445" s="475">
        <f t="shared" si="53"/>
        <v>3441</v>
      </c>
      <c r="B3445" s="462">
        <v>0.2933102820204514</v>
      </c>
      <c r="C3445" s="461">
        <v>4219.1311767738762</v>
      </c>
      <c r="D3445" s="462">
        <v>0.53826969670435287</v>
      </c>
      <c r="E3445" s="462">
        <v>0.49689534097801158</v>
      </c>
      <c r="F3445" s="516">
        <v>2025.17</v>
      </c>
      <c r="G3445" s="464">
        <v>168692354286.3793</v>
      </c>
      <c r="H3445" s="461">
        <v>10840777.971710147</v>
      </c>
      <c r="I3445" s="464">
        <v>299695378736.70331</v>
      </c>
      <c r="J3445" s="462">
        <v>0.2933102820204514</v>
      </c>
      <c r="K3445" s="464">
        <v>7347569696.2387781</v>
      </c>
      <c r="L3445" s="464">
        <v>5195660569.6405363</v>
      </c>
      <c r="M3445" s="464">
        <v>110354837068.24934</v>
      </c>
      <c r="N3445" s="464">
        <v>36859695795.496628</v>
      </c>
      <c r="O3445" s="464">
        <v>23959.868655399841</v>
      </c>
      <c r="P3445" s="461">
        <v>267786.58688735019</v>
      </c>
      <c r="Q3445" s="461">
        <v>150201.3873123753</v>
      </c>
      <c r="R3445" s="464">
        <v>641617464121.625</v>
      </c>
      <c r="S3445" s="462">
        <v>0.52664138671779648</v>
      </c>
      <c r="T3445" s="462">
        <v>0.3615506844742557</v>
      </c>
      <c r="U3445" s="461">
        <v>17.326556724957971</v>
      </c>
      <c r="V3445" s="464">
        <v>4374870974871.6123</v>
      </c>
      <c r="W3445" s="460">
        <v>1380.3252865289828</v>
      </c>
      <c r="X3445" s="463">
        <v>4.2389024098695591E-2</v>
      </c>
      <c r="Y3445" s="476">
        <v>2.0000000000000001E-4</v>
      </c>
    </row>
    <row r="3446" spans="1:25" x14ac:dyDescent="0.2">
      <c r="A3446" s="475">
        <f t="shared" si="53"/>
        <v>3442</v>
      </c>
      <c r="B3446" s="462">
        <v>0.54206869234307242</v>
      </c>
      <c r="C3446" s="461">
        <v>4997.5783239368111</v>
      </c>
      <c r="D3446" s="462">
        <v>0.78553516958857961</v>
      </c>
      <c r="E3446" s="462">
        <v>0.29842175642022811</v>
      </c>
      <c r="F3446" s="516">
        <v>2025.97</v>
      </c>
      <c r="G3446" s="464">
        <v>120176351778.2424</v>
      </c>
      <c r="H3446" s="461">
        <v>19465300.3006863</v>
      </c>
      <c r="I3446" s="464">
        <v>535931988859.18604</v>
      </c>
      <c r="J3446" s="462">
        <v>0.35633031954660388</v>
      </c>
      <c r="K3446" s="464">
        <v>26987413693.34203</v>
      </c>
      <c r="L3446" s="464">
        <v>22093794796.406338</v>
      </c>
      <c r="M3446" s="464">
        <v>87800166616.214478</v>
      </c>
      <c r="N3446" s="464">
        <v>50208670675.246552</v>
      </c>
      <c r="O3446" s="464">
        <v>24992.88057017999</v>
      </c>
      <c r="P3446" s="461">
        <v>319991.81626540981</v>
      </c>
      <c r="Q3446" s="461">
        <v>183916.19586349567</v>
      </c>
      <c r="R3446" s="464">
        <v>859359099890.93567</v>
      </c>
      <c r="S3446" s="462">
        <v>0.48057821158355485</v>
      </c>
      <c r="T3446" s="462">
        <v>0.33648352988776237</v>
      </c>
      <c r="U3446" s="461">
        <v>15.36200778778964</v>
      </c>
      <c r="V3446" s="464">
        <v>4992626130337.6572</v>
      </c>
      <c r="W3446" s="460">
        <v>1573.2738832941677</v>
      </c>
      <c r="X3446" s="463">
        <v>4.6614652282329382E-2</v>
      </c>
      <c r="Y3446" s="476">
        <v>2.0000000000000001E-4</v>
      </c>
    </row>
    <row r="3447" spans="1:25" x14ac:dyDescent="0.2">
      <c r="A3447" s="475">
        <f t="shared" si="53"/>
        <v>3443</v>
      </c>
      <c r="B3447" s="462">
        <v>0.42092150105929343</v>
      </c>
      <c r="C3447" s="461">
        <v>6993.9894236763603</v>
      </c>
      <c r="D3447" s="462">
        <v>1.1955167020077475</v>
      </c>
      <c r="E3447" s="462">
        <v>0.40612553367505383</v>
      </c>
      <c r="F3447" s="516">
        <v>2024.6</v>
      </c>
      <c r="G3447" s="464">
        <v>225179985039.35791</v>
      </c>
      <c r="H3447" s="461">
        <v>38929811.295482688</v>
      </c>
      <c r="I3447" s="464">
        <v>900277886961.28906</v>
      </c>
      <c r="J3447" s="462">
        <v>0.29273433014960304</v>
      </c>
      <c r="K3447" s="464">
        <v>15831117111.724628</v>
      </c>
      <c r="L3447" s="464">
        <v>24004593878.699642</v>
      </c>
      <c r="M3447" s="464">
        <v>159681415088.48801</v>
      </c>
      <c r="N3447" s="464">
        <v>26386095923.743191</v>
      </c>
      <c r="O3447" s="464">
        <v>38445.25212699984</v>
      </c>
      <c r="P3447" s="461">
        <v>182047.05152882036</v>
      </c>
      <c r="Q3447" s="461">
        <v>94700.389507064872</v>
      </c>
      <c r="R3447" s="464">
        <v>1443716454169.7129</v>
      </c>
      <c r="S3447" s="462">
        <v>0.46938004052183802</v>
      </c>
      <c r="T3447" s="462">
        <v>0.301657984381625</v>
      </c>
      <c r="U3447" s="461">
        <v>16.044290738683113</v>
      </c>
      <c r="V3447" s="464">
        <v>7531036080551.6152</v>
      </c>
      <c r="W3447" s="460">
        <v>2375.8791290846789</v>
      </c>
      <c r="X3447" s="463">
        <v>4.6440210980831835E-2</v>
      </c>
      <c r="Y3447" s="476">
        <v>2.0000000000000001E-4</v>
      </c>
    </row>
    <row r="3448" spans="1:25" x14ac:dyDescent="0.2">
      <c r="A3448" s="475">
        <f t="shared" si="53"/>
        <v>3444</v>
      </c>
      <c r="B3448" s="462">
        <v>0.50640430525284663</v>
      </c>
      <c r="C3448" s="461">
        <v>5986.405734097355</v>
      </c>
      <c r="D3448" s="462">
        <v>1.182446314239594</v>
      </c>
      <c r="E3448" s="462">
        <v>0.42222802506713952</v>
      </c>
      <c r="F3448" s="516">
        <v>2025.34</v>
      </c>
      <c r="G3448" s="464">
        <v>203981382060.25467</v>
      </c>
      <c r="H3448" s="461">
        <v>36491796.562369898</v>
      </c>
      <c r="I3448" s="464">
        <v>838516765578.1521</v>
      </c>
      <c r="J3448" s="462">
        <v>0.40571558425336851</v>
      </c>
      <c r="K3448" s="464">
        <v>26549155522.413853</v>
      </c>
      <c r="L3448" s="464">
        <v>37218349405.754852</v>
      </c>
      <c r="M3448" s="464">
        <v>149576110858.44681</v>
      </c>
      <c r="N3448" s="464">
        <v>19641030909.941395</v>
      </c>
      <c r="O3448" s="464">
        <v>45000</v>
      </c>
      <c r="P3448" s="461">
        <v>170875.30840994601</v>
      </c>
      <c r="Q3448" s="461">
        <v>85617.290193964145</v>
      </c>
      <c r="R3448" s="464">
        <v>1457166239792.8291</v>
      </c>
      <c r="S3448" s="462">
        <v>0.55851561336324684</v>
      </c>
      <c r="T3448" s="462">
        <v>0.3291028580468911</v>
      </c>
      <c r="U3448" s="461">
        <v>15.479121619612073</v>
      </c>
      <c r="V3448" s="464">
        <v>8073728930719.2783</v>
      </c>
      <c r="W3448" s="460">
        <v>2548.2455813996521</v>
      </c>
      <c r="X3448" s="463">
        <v>4.8005983308027252E-2</v>
      </c>
      <c r="Y3448" s="476">
        <v>2.0000000000000001E-4</v>
      </c>
    </row>
    <row r="3449" spans="1:25" x14ac:dyDescent="0.2">
      <c r="A3449" s="475">
        <f t="shared" si="53"/>
        <v>3445</v>
      </c>
      <c r="B3449" s="462">
        <v>0.46914633814597206</v>
      </c>
      <c r="C3449" s="461">
        <v>4649.6829392109375</v>
      </c>
      <c r="D3449" s="462">
        <v>0.99393770864484388</v>
      </c>
      <c r="E3449" s="462">
        <v>0.40260761710830301</v>
      </c>
      <c r="F3449" s="516">
        <v>2025.69</v>
      </c>
      <c r="G3449" s="464">
        <v>286861966641.20007</v>
      </c>
      <c r="H3449" s="461">
        <v>29614797.613889895</v>
      </c>
      <c r="I3449" s="464">
        <v>699386374180.94153</v>
      </c>
      <c r="J3449" s="462">
        <v>0.38368488959592206</v>
      </c>
      <c r="K3449" s="464">
        <v>38792179878.086853</v>
      </c>
      <c r="L3449" s="464">
        <v>78564741026.597595</v>
      </c>
      <c r="M3449" s="464">
        <v>169555935506.52182</v>
      </c>
      <c r="N3449" s="464">
        <v>69228390845.76178</v>
      </c>
      <c r="O3449" s="464">
        <v>36874.760210492139</v>
      </c>
      <c r="P3449" s="461">
        <v>467196.44370263565</v>
      </c>
      <c r="Q3449" s="461">
        <v>292034.9253140596</v>
      </c>
      <c r="R3449" s="464">
        <v>1393033753827.2095</v>
      </c>
      <c r="S3449" s="462">
        <v>0.556662739451663</v>
      </c>
      <c r="T3449" s="462">
        <v>0.37361473287650004</v>
      </c>
      <c r="U3449" s="461">
        <v>16.193714942326359</v>
      </c>
      <c r="V3449" s="464">
        <v>9165197810628.2773</v>
      </c>
      <c r="W3449" s="460">
        <v>2893.8292965135006</v>
      </c>
      <c r="X3449" s="463">
        <v>4.5807872368499931E-2</v>
      </c>
      <c r="Y3449" s="476">
        <v>2.0000000000000001E-4</v>
      </c>
    </row>
    <row r="3450" spans="1:25" x14ac:dyDescent="0.2">
      <c r="A3450" s="475">
        <f t="shared" si="53"/>
        <v>3446</v>
      </c>
      <c r="B3450" s="462">
        <v>0.43816477277832383</v>
      </c>
      <c r="C3450" s="461">
        <v>2871.1856122021923</v>
      </c>
      <c r="D3450" s="462">
        <v>0.74206167033489512</v>
      </c>
      <c r="E3450" s="462">
        <v>0.62101422513877513</v>
      </c>
      <c r="F3450" s="516">
        <v>2023.75</v>
      </c>
      <c r="G3450" s="464">
        <v>201465057241.17978</v>
      </c>
      <c r="H3450" s="461">
        <v>18164939.711204223</v>
      </c>
      <c r="I3450" s="464">
        <v>518685933568.9447</v>
      </c>
      <c r="J3450" s="462">
        <v>0.35601762544160198</v>
      </c>
      <c r="K3450" s="464">
        <v>1557334848.2857931</v>
      </c>
      <c r="L3450" s="464">
        <v>0</v>
      </c>
      <c r="M3450" s="464">
        <v>233012464630.52548</v>
      </c>
      <c r="N3450" s="464">
        <v>91075632338.742447</v>
      </c>
      <c r="O3450" s="464">
        <v>36698.222227377802</v>
      </c>
      <c r="P3450" s="461">
        <v>492704.01544182491</v>
      </c>
      <c r="Q3450" s="461">
        <v>319720.48969043588</v>
      </c>
      <c r="R3450" s="464">
        <v>1107294589971.167</v>
      </c>
      <c r="S3450" s="462">
        <v>0.54746654188303756</v>
      </c>
      <c r="T3450" s="462">
        <v>0.32689224527531791</v>
      </c>
      <c r="U3450" s="461">
        <v>16.336130561803035</v>
      </c>
      <c r="V3450" s="464">
        <v>6655842708504.623</v>
      </c>
      <c r="W3450" s="460">
        <v>2101.476217997094</v>
      </c>
      <c r="X3450" s="463">
        <v>4.3475660004869694E-2</v>
      </c>
      <c r="Y3450" s="476">
        <v>2.0000000000000001E-4</v>
      </c>
    </row>
    <row r="3451" spans="1:25" x14ac:dyDescent="0.2">
      <c r="A3451" s="475">
        <f t="shared" si="53"/>
        <v>3447</v>
      </c>
      <c r="B3451" s="462">
        <v>0.49200673152599622</v>
      </c>
      <c r="C3451" s="461">
        <v>4385.2897200249918</v>
      </c>
      <c r="D3451" s="462">
        <v>0.41442733155527761</v>
      </c>
      <c r="E3451" s="462">
        <v>0.18368535854408913</v>
      </c>
      <c r="F3451" s="516">
        <v>2025.94</v>
      </c>
      <c r="G3451" s="464">
        <v>176292441810.4227</v>
      </c>
      <c r="H3451" s="461">
        <v>7753547.1884777816</v>
      </c>
      <c r="I3451" s="464">
        <v>262469550263.84445</v>
      </c>
      <c r="J3451" s="462">
        <v>0.3403721451134748</v>
      </c>
      <c r="K3451" s="464">
        <v>10851238734.916901</v>
      </c>
      <c r="L3451" s="464">
        <v>9367561282.8345795</v>
      </c>
      <c r="M3451" s="464">
        <v>116738228059.83003</v>
      </c>
      <c r="N3451" s="464">
        <v>202179383432.31766</v>
      </c>
      <c r="O3451" s="464">
        <v>20453.687317054675</v>
      </c>
      <c r="P3451" s="461">
        <v>1007046.2175790598</v>
      </c>
      <c r="Q3451" s="461">
        <v>645815.40616327291</v>
      </c>
      <c r="R3451" s="464">
        <v>827447640176.06531</v>
      </c>
      <c r="S3451" s="462">
        <v>0.5029721084059392</v>
      </c>
      <c r="T3451" s="462">
        <v>0.32720126880873712</v>
      </c>
      <c r="U3451" s="461">
        <v>16.839940460524783</v>
      </c>
      <c r="V3451" s="464">
        <v>4976594608451.6699</v>
      </c>
      <c r="W3451" s="460">
        <v>1570.4099661561233</v>
      </c>
      <c r="X3451" s="463">
        <v>4.366720845522061E-2</v>
      </c>
      <c r="Y3451" s="476">
        <v>2.0000000000000001E-4</v>
      </c>
    </row>
    <row r="3452" spans="1:25" x14ac:dyDescent="0.2">
      <c r="A3452" s="475">
        <f t="shared" si="53"/>
        <v>3448</v>
      </c>
      <c r="B3452" s="462">
        <v>0.59473804813599929</v>
      </c>
      <c r="C3452" s="461">
        <v>2510.5272579950979</v>
      </c>
      <c r="D3452" s="462">
        <v>0.80052069748699217</v>
      </c>
      <c r="E3452" s="462">
        <v>0.52348343106249606</v>
      </c>
      <c r="F3452" s="516">
        <v>2027.32</v>
      </c>
      <c r="G3452" s="464">
        <v>60152348518.835472</v>
      </c>
      <c r="H3452" s="461">
        <v>20846368.201858681</v>
      </c>
      <c r="I3452" s="464">
        <v>354866110032.13892</v>
      </c>
      <c r="J3452" s="462">
        <v>0.13219888065658225</v>
      </c>
      <c r="K3452" s="464">
        <v>34219359591.497635</v>
      </c>
      <c r="L3452" s="464">
        <v>76169052543.49292</v>
      </c>
      <c r="M3452" s="464">
        <v>0</v>
      </c>
      <c r="N3452" s="464">
        <v>24526449671.726444</v>
      </c>
      <c r="O3452" s="464">
        <v>33707.934287472344</v>
      </c>
      <c r="P3452" s="461">
        <v>217577.05526580691</v>
      </c>
      <c r="Q3452" s="461">
        <v>107859.54630095558</v>
      </c>
      <c r="R3452" s="464">
        <v>545084098273.10406</v>
      </c>
      <c r="S3452" s="462">
        <v>0.32497893851046883</v>
      </c>
      <c r="T3452" s="462">
        <v>0.16160914752891267</v>
      </c>
      <c r="U3452" s="461">
        <v>16.550296566304063</v>
      </c>
      <c r="V3452" s="464">
        <v>1630058964624.4419</v>
      </c>
      <c r="W3452" s="460">
        <v>513.43074020402958</v>
      </c>
      <c r="X3452" s="463">
        <v>4.3778335981887594E-2</v>
      </c>
      <c r="Y3452" s="476">
        <v>2.0000000000000001E-4</v>
      </c>
    </row>
    <row r="3453" spans="1:25" x14ac:dyDescent="0.2">
      <c r="A3453" s="475">
        <f t="shared" si="53"/>
        <v>3449</v>
      </c>
      <c r="B3453" s="462">
        <v>0.49093721006845714</v>
      </c>
      <c r="C3453" s="461">
        <v>1898.5437711760533</v>
      </c>
      <c r="D3453" s="462">
        <v>0.55321942986302852</v>
      </c>
      <c r="E3453" s="462">
        <v>0.55827002585920105</v>
      </c>
      <c r="F3453" s="516">
        <v>2025.87</v>
      </c>
      <c r="G3453" s="464">
        <v>157512084960.57999</v>
      </c>
      <c r="H3453" s="461">
        <v>12087330.737461174</v>
      </c>
      <c r="I3453" s="464">
        <v>345415794348.8017</v>
      </c>
      <c r="J3453" s="462">
        <v>0.443744647013812</v>
      </c>
      <c r="K3453" s="464">
        <v>17658468446.168056</v>
      </c>
      <c r="L3453" s="464">
        <v>9931958851.8037586</v>
      </c>
      <c r="M3453" s="464">
        <v>102244838932.46468</v>
      </c>
      <c r="N3453" s="464">
        <v>45009585490.370895</v>
      </c>
      <c r="O3453" s="464">
        <v>27582.934238048947</v>
      </c>
      <c r="P3453" s="461">
        <v>339544.98071782081</v>
      </c>
      <c r="Q3453" s="461">
        <v>204751.47377590463</v>
      </c>
      <c r="R3453" s="464">
        <v>681088239534.17651</v>
      </c>
      <c r="S3453" s="462">
        <v>0.57289522489095257</v>
      </c>
      <c r="T3453" s="462">
        <v>0.43284338977670056</v>
      </c>
      <c r="U3453" s="461">
        <v>16.123327463568675</v>
      </c>
      <c r="V3453" s="464">
        <v>5357177212498.9873</v>
      </c>
      <c r="W3453" s="460">
        <v>1687.3578197308668</v>
      </c>
      <c r="X3453" s="463">
        <v>4.4024983302697648E-2</v>
      </c>
      <c r="Y3453" s="476">
        <v>2.0000000000000001E-4</v>
      </c>
    </row>
    <row r="3454" spans="1:25" x14ac:dyDescent="0.2">
      <c r="A3454" s="475">
        <f t="shared" si="53"/>
        <v>3450</v>
      </c>
      <c r="B3454" s="462">
        <v>0.52343112979361839</v>
      </c>
      <c r="C3454" s="461">
        <v>7239.6789380947357</v>
      </c>
      <c r="D3454" s="462">
        <v>0.67628755952796793</v>
      </c>
      <c r="E3454" s="462">
        <v>0.37841989359000955</v>
      </c>
      <c r="F3454" s="516">
        <v>2023.94</v>
      </c>
      <c r="G3454" s="464">
        <v>239876459382.91269</v>
      </c>
      <c r="H3454" s="461">
        <v>14056467.868187902</v>
      </c>
      <c r="I3454" s="464">
        <v>387051247082.90814</v>
      </c>
      <c r="J3454" s="462">
        <v>0.25234792488902991</v>
      </c>
      <c r="K3454" s="464">
        <v>13976986239.541449</v>
      </c>
      <c r="L3454" s="464">
        <v>0</v>
      </c>
      <c r="M3454" s="464">
        <v>236171701366.54248</v>
      </c>
      <c r="N3454" s="464">
        <v>81366340011.913269</v>
      </c>
      <c r="O3454" s="464">
        <v>21462.183191922239</v>
      </c>
      <c r="P3454" s="461">
        <v>423582.53604804457</v>
      </c>
      <c r="Q3454" s="461">
        <v>266979.03541257454</v>
      </c>
      <c r="R3454" s="464">
        <v>985763998365.81592</v>
      </c>
      <c r="S3454" s="462">
        <v>0.53193521200574945</v>
      </c>
      <c r="T3454" s="462">
        <v>0.33361227610577776</v>
      </c>
      <c r="U3454" s="461">
        <v>17.311707158642669</v>
      </c>
      <c r="V3454" s="464">
        <v>6250016703654.0713</v>
      </c>
      <c r="W3454" s="460">
        <v>1971.1775526195731</v>
      </c>
      <c r="X3454" s="463">
        <v>4.2508205492544533E-2</v>
      </c>
      <c r="Y3454" s="476">
        <v>2.0000000000000001E-4</v>
      </c>
    </row>
    <row r="3455" spans="1:25" x14ac:dyDescent="0.2">
      <c r="A3455" s="475">
        <f t="shared" si="53"/>
        <v>3451</v>
      </c>
      <c r="B3455" s="462">
        <v>0.52762182224005805</v>
      </c>
      <c r="C3455" s="461">
        <v>3357.1581488176589</v>
      </c>
      <c r="D3455" s="462">
        <v>0.56003912413608636</v>
      </c>
      <c r="E3455" s="462">
        <v>0.51943201311576748</v>
      </c>
      <c r="F3455" s="516">
        <v>2025.3</v>
      </c>
      <c r="G3455" s="464">
        <v>216264810641.75879</v>
      </c>
      <c r="H3455" s="461">
        <v>11347047.660433102</v>
      </c>
      <c r="I3455" s="464">
        <v>328724305950.34375</v>
      </c>
      <c r="J3455" s="462">
        <v>0.35211159258950275</v>
      </c>
      <c r="K3455" s="464">
        <v>14709331106.900707</v>
      </c>
      <c r="L3455" s="464">
        <v>2799429495.7767129</v>
      </c>
      <c r="M3455" s="464">
        <v>114377157213.35837</v>
      </c>
      <c r="N3455" s="464">
        <v>82224568417.028992</v>
      </c>
      <c r="O3455" s="464">
        <v>24516.814471089954</v>
      </c>
      <c r="P3455" s="461">
        <v>472841.99244494789</v>
      </c>
      <c r="Q3455" s="461">
        <v>309760.22466687765</v>
      </c>
      <c r="R3455" s="464">
        <v>795548196033.98901</v>
      </c>
      <c r="S3455" s="462">
        <v>0.55019426814784711</v>
      </c>
      <c r="T3455" s="462">
        <v>0.3885698795724698</v>
      </c>
      <c r="U3455" s="461">
        <v>17.127827779052321</v>
      </c>
      <c r="V3455" s="464">
        <v>5871410013033.9766</v>
      </c>
      <c r="W3455" s="460">
        <v>1852.4220706850963</v>
      </c>
      <c r="X3455" s="463">
        <v>4.2369647537258609E-2</v>
      </c>
      <c r="Y3455" s="476">
        <v>2.0000000000000001E-4</v>
      </c>
    </row>
    <row r="3456" spans="1:25" x14ac:dyDescent="0.2">
      <c r="A3456" s="475">
        <f t="shared" si="53"/>
        <v>3452</v>
      </c>
      <c r="B3456" s="462">
        <v>0.56575810486826394</v>
      </c>
      <c r="C3456" s="461">
        <v>1500</v>
      </c>
      <c r="D3456" s="462">
        <v>0.58969241044973386</v>
      </c>
      <c r="E3456" s="462">
        <v>0.40037311464130609</v>
      </c>
      <c r="F3456" s="516">
        <v>2024.98</v>
      </c>
      <c r="G3456" s="464">
        <v>334783723617.09351</v>
      </c>
      <c r="H3456" s="461">
        <v>13503519.428465011</v>
      </c>
      <c r="I3456" s="464">
        <v>302759249693.89899</v>
      </c>
      <c r="J3456" s="462">
        <v>0.27561470714192371</v>
      </c>
      <c r="K3456" s="464">
        <v>7872944722.2361822</v>
      </c>
      <c r="L3456" s="464">
        <v>0</v>
      </c>
      <c r="M3456" s="464">
        <v>229259675952.00851</v>
      </c>
      <c r="N3456" s="464">
        <v>94285287935.172546</v>
      </c>
      <c r="O3456" s="464">
        <v>33174.687973120104</v>
      </c>
      <c r="P3456" s="461">
        <v>592739.90173836343</v>
      </c>
      <c r="Q3456" s="461">
        <v>405709.29997680057</v>
      </c>
      <c r="R3456" s="464">
        <v>985374696235.19385</v>
      </c>
      <c r="S3456" s="462">
        <v>0.57970942795813474</v>
      </c>
      <c r="T3456" s="462">
        <v>0.41223717679605854</v>
      </c>
      <c r="U3456" s="461">
        <v>17.91373280893476</v>
      </c>
      <c r="V3456" s="464">
        <v>7896503986787.7627</v>
      </c>
      <c r="W3456" s="460">
        <v>2492.0941741511588</v>
      </c>
      <c r="X3456" s="463">
        <v>4.1280993744261835E-2</v>
      </c>
      <c r="Y3456" s="476">
        <v>2.0000000000000001E-4</v>
      </c>
    </row>
    <row r="3457" spans="1:25" x14ac:dyDescent="0.2">
      <c r="A3457" s="475">
        <f t="shared" si="53"/>
        <v>3453</v>
      </c>
      <c r="B3457" s="462">
        <v>0.51900633705652754</v>
      </c>
      <c r="C3457" s="461">
        <v>1500</v>
      </c>
      <c r="D3457" s="462">
        <v>1.0208883246676761</v>
      </c>
      <c r="E3457" s="462">
        <v>0.66460183876407275</v>
      </c>
      <c r="F3457" s="516">
        <v>2023.75</v>
      </c>
      <c r="G3457" s="464">
        <v>160134720910.20386</v>
      </c>
      <c r="H3457" s="461">
        <v>34788330.860260449</v>
      </c>
      <c r="I3457" s="464">
        <v>716416025214.88306</v>
      </c>
      <c r="J3457" s="462">
        <v>0.36297622343122327</v>
      </c>
      <c r="K3457" s="464">
        <v>20983675168.919037</v>
      </c>
      <c r="L3457" s="464">
        <v>0</v>
      </c>
      <c r="M3457" s="464">
        <v>205196050817.50113</v>
      </c>
      <c r="N3457" s="464">
        <v>26030884711.100651</v>
      </c>
      <c r="O3457" s="464">
        <v>29739.359438037543</v>
      </c>
      <c r="P3457" s="461">
        <v>232795.72103567969</v>
      </c>
      <c r="Q3457" s="461">
        <v>114806.48717731339</v>
      </c>
      <c r="R3457" s="464">
        <v>1206739759414.9187</v>
      </c>
      <c r="S3457" s="462">
        <v>0.52210685331691753</v>
      </c>
      <c r="T3457" s="462">
        <v>0.29692612255024869</v>
      </c>
      <c r="U3457" s="461">
        <v>15.605650026412317</v>
      </c>
      <c r="V3457" s="464">
        <v>6309215880001.6768</v>
      </c>
      <c r="W3457" s="460">
        <v>1990.1405711018288</v>
      </c>
      <c r="X3457" s="463">
        <v>4.5742084733284095E-2</v>
      </c>
      <c r="Y3457" s="476">
        <v>2.0000000000000001E-4</v>
      </c>
    </row>
    <row r="3458" spans="1:25" x14ac:dyDescent="0.2">
      <c r="A3458" s="475">
        <f t="shared" si="53"/>
        <v>3454</v>
      </c>
      <c r="B3458" s="462">
        <v>0.51131087315023938</v>
      </c>
      <c r="C3458" s="461">
        <v>8069.551036755227</v>
      </c>
      <c r="D3458" s="462">
        <v>0.8975925102600194</v>
      </c>
      <c r="E3458" s="462">
        <v>0.47656577479077522</v>
      </c>
      <c r="F3458" s="516">
        <v>2025.93</v>
      </c>
      <c r="G3458" s="464">
        <v>255198298540.88519</v>
      </c>
      <c r="H3458" s="461">
        <v>17254667.165162355</v>
      </c>
      <c r="I3458" s="464">
        <v>324604894276.41479</v>
      </c>
      <c r="J3458" s="462">
        <v>0.11748208677387439</v>
      </c>
      <c r="K3458" s="464">
        <v>15819051770.303959</v>
      </c>
      <c r="L3458" s="464">
        <v>20601592652.73737</v>
      </c>
      <c r="M3458" s="464">
        <v>118117653670.48735</v>
      </c>
      <c r="N3458" s="464">
        <v>8223081903.496233</v>
      </c>
      <c r="O3458" s="464">
        <v>27866.502487516598</v>
      </c>
      <c r="P3458" s="461">
        <v>134872.96507228276</v>
      </c>
      <c r="Q3458" s="461">
        <v>33571.270820890699</v>
      </c>
      <c r="R3458" s="464">
        <v>797564222533.06628</v>
      </c>
      <c r="S3458" s="462">
        <v>0.50870015518665934</v>
      </c>
      <c r="T3458" s="462">
        <v>0.34682705432418098</v>
      </c>
      <c r="U3458" s="461">
        <v>18.536811233990253</v>
      </c>
      <c r="V3458" s="464">
        <v>5424275037875.1543</v>
      </c>
      <c r="W3458" s="460">
        <v>1712.9102204093563</v>
      </c>
      <c r="X3458" s="463">
        <v>4.07844391661671E-2</v>
      </c>
      <c r="Y3458" s="476">
        <v>2.0000000000000001E-4</v>
      </c>
    </row>
    <row r="3459" spans="1:25" x14ac:dyDescent="0.2">
      <c r="A3459" s="475">
        <f t="shared" si="53"/>
        <v>3455</v>
      </c>
      <c r="B3459" s="462">
        <v>0.30825252708204542</v>
      </c>
      <c r="C3459" s="461">
        <v>3131.1548341448033</v>
      </c>
      <c r="D3459" s="462">
        <v>1.1492872207914484</v>
      </c>
      <c r="E3459" s="462">
        <v>0.46889922412325419</v>
      </c>
      <c r="F3459" s="516">
        <v>2025.69</v>
      </c>
      <c r="G3459" s="464">
        <v>249686497667.10471</v>
      </c>
      <c r="H3459" s="461">
        <v>41264611.184771776</v>
      </c>
      <c r="I3459" s="464">
        <v>495489670543.37018</v>
      </c>
      <c r="J3459" s="462">
        <v>-0.13365174412032599</v>
      </c>
      <c r="K3459" s="464">
        <v>17751352428.678864</v>
      </c>
      <c r="L3459" s="464">
        <v>4790578835.7696762</v>
      </c>
      <c r="M3459" s="464">
        <v>129078510458.955</v>
      </c>
      <c r="N3459" s="464">
        <v>55296203920.312843</v>
      </c>
      <c r="O3459" s="464">
        <v>27572.731163606011</v>
      </c>
      <c r="P3459" s="461">
        <v>392562.12916503125</v>
      </c>
      <c r="Q3459" s="461">
        <v>230355.27437172036</v>
      </c>
      <c r="R3459" s="464">
        <v>1072143705572.4443</v>
      </c>
      <c r="S3459" s="462">
        <v>0.33282046990505004</v>
      </c>
      <c r="T3459" s="462">
        <v>0.15391078187029536</v>
      </c>
      <c r="U3459" s="461">
        <v>31.630212988384002</v>
      </c>
      <c r="V3459" s="464">
        <v>5405435797425.3779</v>
      </c>
      <c r="W3459" s="460">
        <v>1706.0130307765708</v>
      </c>
      <c r="X3459" s="463">
        <v>2.4240630755552495E-2</v>
      </c>
      <c r="Y3459" s="476">
        <v>2.0000000000000001E-4</v>
      </c>
    </row>
    <row r="3460" spans="1:25" x14ac:dyDescent="0.2">
      <c r="A3460" s="475">
        <f t="shared" si="53"/>
        <v>3456</v>
      </c>
      <c r="B3460" s="462">
        <v>0.43514931885135116</v>
      </c>
      <c r="C3460" s="461">
        <v>5599.3333398307113</v>
      </c>
      <c r="D3460" s="462">
        <v>0.64668927291239076</v>
      </c>
      <c r="E3460" s="462">
        <v>0.4369609795427023</v>
      </c>
      <c r="F3460" s="516">
        <v>2025.87</v>
      </c>
      <c r="G3460" s="464">
        <v>231910083871.68683</v>
      </c>
      <c r="H3460" s="461">
        <v>14079913.021399083</v>
      </c>
      <c r="I3460" s="464">
        <v>430256043036.83905</v>
      </c>
      <c r="J3460" s="462">
        <v>0.43514931885135111</v>
      </c>
      <c r="K3460" s="464">
        <v>36838412530.628708</v>
      </c>
      <c r="L3460" s="464">
        <v>80416586447.240067</v>
      </c>
      <c r="M3460" s="464">
        <v>119070420441.54807</v>
      </c>
      <c r="N3460" s="464">
        <v>95955347445.356415</v>
      </c>
      <c r="O3460" s="464">
        <v>26943.55363220079</v>
      </c>
      <c r="P3460" s="461">
        <v>615246.77026914898</v>
      </c>
      <c r="Q3460" s="461">
        <v>421915.91095960391</v>
      </c>
      <c r="R3460" s="464">
        <v>1031423470552.1541</v>
      </c>
      <c r="S3460" s="462">
        <v>0.57551718324367385</v>
      </c>
      <c r="T3460" s="462">
        <v>0.38720063273309147</v>
      </c>
      <c r="U3460" s="461">
        <v>16.384088746135912</v>
      </c>
      <c r="V3460" s="464">
        <v>7138922447401.0391</v>
      </c>
      <c r="W3460" s="460">
        <v>2249.9857233453631</v>
      </c>
      <c r="X3460" s="463">
        <v>4.5065509409819904E-2</v>
      </c>
      <c r="Y3460" s="476">
        <v>2.0000000000000001E-4</v>
      </c>
    </row>
    <row r="3461" spans="1:25" x14ac:dyDescent="0.2">
      <c r="A3461" s="475">
        <f t="shared" si="53"/>
        <v>3457</v>
      </c>
      <c r="B3461" s="462">
        <v>0.45947461361700748</v>
      </c>
      <c r="C3461" s="461">
        <v>3645.9563398942478</v>
      </c>
      <c r="D3461" s="462">
        <v>0.77041416116018713</v>
      </c>
      <c r="E3461" s="462">
        <v>0.39065380879698008</v>
      </c>
      <c r="F3461" s="516">
        <v>2024.48</v>
      </c>
      <c r="G3461" s="464">
        <v>283043570466.24615</v>
      </c>
      <c r="H3461" s="461">
        <v>19581866.228431433</v>
      </c>
      <c r="I3461" s="464">
        <v>497509544658.48193</v>
      </c>
      <c r="J3461" s="462">
        <v>0.32577363599854614</v>
      </c>
      <c r="K3461" s="464">
        <v>14179468027.137356</v>
      </c>
      <c r="L3461" s="464">
        <v>7709579457.3732986</v>
      </c>
      <c r="M3461" s="464">
        <v>211655940474.62781</v>
      </c>
      <c r="N3461" s="464">
        <v>37915528428.689545</v>
      </c>
      <c r="O3461" s="464">
        <v>30895.887389644919</v>
      </c>
      <c r="P3461" s="461">
        <v>264853.30059909821</v>
      </c>
      <c r="Q3461" s="461">
        <v>142919.95762471209</v>
      </c>
      <c r="R3461" s="464">
        <v>1059427725582.8755</v>
      </c>
      <c r="S3461" s="462">
        <v>0.55367610341370888</v>
      </c>
      <c r="T3461" s="462">
        <v>0.37247315832713773</v>
      </c>
      <c r="U3461" s="461">
        <v>17.244977651638109</v>
      </c>
      <c r="V3461" s="464">
        <v>7487655366466.0664</v>
      </c>
      <c r="W3461" s="460">
        <v>2359.5274736899487</v>
      </c>
      <c r="X3461" s="463">
        <v>4.2449192871158128E-2</v>
      </c>
      <c r="Y3461" s="476">
        <v>2.0000000000000001E-4</v>
      </c>
    </row>
    <row r="3462" spans="1:25" x14ac:dyDescent="0.2">
      <c r="A3462" s="475">
        <f t="shared" si="53"/>
        <v>3458</v>
      </c>
      <c r="B3462" s="462">
        <v>0.52777951212320917</v>
      </c>
      <c r="C3462" s="461">
        <v>3630.2290805361986</v>
      </c>
      <c r="D3462" s="462">
        <v>0.28185739389327941</v>
      </c>
      <c r="E3462" s="462">
        <v>0.58522499033523423</v>
      </c>
      <c r="F3462" s="516">
        <v>2024.22</v>
      </c>
      <c r="G3462" s="464">
        <v>141839777470.74387</v>
      </c>
      <c r="H3462" s="461">
        <v>4694292.0141081847</v>
      </c>
      <c r="I3462" s="464">
        <v>225220519815.03299</v>
      </c>
      <c r="J3462" s="462">
        <v>0.52777951212320917</v>
      </c>
      <c r="K3462" s="464">
        <v>9423566651.9421654</v>
      </c>
      <c r="L3462" s="464">
        <v>1697310045.6731956</v>
      </c>
      <c r="M3462" s="464">
        <v>129435131633.78215</v>
      </c>
      <c r="N3462" s="464">
        <v>59136753092.680855</v>
      </c>
      <c r="O3462" s="464">
        <v>20394.376712275338</v>
      </c>
      <c r="P3462" s="461">
        <v>405604.75364035042</v>
      </c>
      <c r="Q3462" s="461">
        <v>217591.89562678474</v>
      </c>
      <c r="R3462" s="464">
        <v>546686421837.09943</v>
      </c>
      <c r="S3462" s="462">
        <v>0.62182879375130806</v>
      </c>
      <c r="T3462" s="462">
        <v>0.47801421755443907</v>
      </c>
      <c r="U3462" s="461">
        <v>16.193302679965267</v>
      </c>
      <c r="V3462" s="464">
        <v>4864725623846.0322</v>
      </c>
      <c r="W3462" s="460">
        <v>1535.2497439218066</v>
      </c>
      <c r="X3462" s="463">
        <v>4.3084988203435336E-2</v>
      </c>
      <c r="Y3462" s="476">
        <v>2.0000000000000001E-4</v>
      </c>
    </row>
    <row r="3463" spans="1:25" x14ac:dyDescent="0.2">
      <c r="A3463" s="475">
        <f t="shared" ref="A3463:A3526" si="54">A3462+1</f>
        <v>3459</v>
      </c>
      <c r="B3463" s="462">
        <v>0.61166421000655957</v>
      </c>
      <c r="C3463" s="461">
        <v>6599.6537256876672</v>
      </c>
      <c r="D3463" s="462">
        <v>1.168187598188412</v>
      </c>
      <c r="E3463" s="462">
        <v>0.3646153368285594</v>
      </c>
      <c r="F3463" s="516">
        <v>2024.58</v>
      </c>
      <c r="G3463" s="464">
        <v>293579148356.80273</v>
      </c>
      <c r="H3463" s="461">
        <v>40974366.347587809</v>
      </c>
      <c r="I3463" s="464">
        <v>748603141303.10388</v>
      </c>
      <c r="J3463" s="462">
        <v>0.20010367304099408</v>
      </c>
      <c r="K3463" s="464">
        <v>17853173168.5909</v>
      </c>
      <c r="L3463" s="464">
        <v>4132419165.1631441</v>
      </c>
      <c r="M3463" s="464">
        <v>212014046961.94968</v>
      </c>
      <c r="N3463" s="464">
        <v>91607784712.939835</v>
      </c>
      <c r="O3463" s="464">
        <v>32664.300675053142</v>
      </c>
      <c r="P3463" s="461">
        <v>565647.21227057488</v>
      </c>
      <c r="Q3463" s="461">
        <v>364383.15782282146</v>
      </c>
      <c r="R3463" s="464">
        <v>1349568431390.0947</v>
      </c>
      <c r="S3463" s="462">
        <v>0.4242784651901042</v>
      </c>
      <c r="T3463" s="462">
        <v>0.27366429960612254</v>
      </c>
      <c r="U3463" s="461">
        <v>17.693861090758723</v>
      </c>
      <c r="V3463" s="464">
        <v>6936525421190.2002</v>
      </c>
      <c r="W3463" s="460">
        <v>2188.1010396296665</v>
      </c>
      <c r="X3463" s="463">
        <v>4.1762545569019684E-2</v>
      </c>
      <c r="Y3463" s="476">
        <v>2.0000000000000001E-4</v>
      </c>
    </row>
    <row r="3464" spans="1:25" x14ac:dyDescent="0.2">
      <c r="A3464" s="475">
        <f t="shared" si="54"/>
        <v>3460</v>
      </c>
      <c r="B3464" s="462">
        <v>0.55915184080198643</v>
      </c>
      <c r="C3464" s="461">
        <v>8479.6054135327595</v>
      </c>
      <c r="D3464" s="462">
        <v>1.1284703411462111</v>
      </c>
      <c r="E3464" s="462">
        <v>0.48772311908872029</v>
      </c>
      <c r="F3464" s="516">
        <v>2023.75</v>
      </c>
      <c r="G3464" s="464">
        <v>322090967617.52448</v>
      </c>
      <c r="H3464" s="461">
        <v>25462358.497108798</v>
      </c>
      <c r="I3464" s="464">
        <v>445823256968.54919</v>
      </c>
      <c r="J3464" s="462">
        <v>0.11285678140131361</v>
      </c>
      <c r="K3464" s="464">
        <v>8515082405.8979177</v>
      </c>
      <c r="L3464" s="464">
        <v>0</v>
      </c>
      <c r="M3464" s="464">
        <v>362367182323.46887</v>
      </c>
      <c r="N3464" s="464">
        <v>3380646938.0441947</v>
      </c>
      <c r="O3464" s="464">
        <v>39366.72420204051</v>
      </c>
      <c r="P3464" s="461">
        <v>77436.298005749501</v>
      </c>
      <c r="Q3464" s="461">
        <v>13922.324501437375</v>
      </c>
      <c r="R3464" s="464">
        <v>1163664012308.9578</v>
      </c>
      <c r="S3464" s="462">
        <v>0.5331590735411903</v>
      </c>
      <c r="T3464" s="462">
        <v>0.29472864433850476</v>
      </c>
      <c r="U3464" s="461">
        <v>18.860197648217774</v>
      </c>
      <c r="V3464" s="464">
        <v>6916614593277.7363</v>
      </c>
      <c r="W3464" s="460">
        <v>2181.6542328619348</v>
      </c>
      <c r="X3464" s="463">
        <v>3.9896265092242297E-2</v>
      </c>
      <c r="Y3464" s="476">
        <v>2.0000000000000001E-4</v>
      </c>
    </row>
    <row r="3465" spans="1:25" x14ac:dyDescent="0.2">
      <c r="A3465" s="475">
        <f t="shared" si="54"/>
        <v>3461</v>
      </c>
      <c r="B3465" s="462">
        <v>0.47578649879571383</v>
      </c>
      <c r="C3465" s="461">
        <v>1500</v>
      </c>
      <c r="D3465" s="462">
        <v>0.63905152633656137</v>
      </c>
      <c r="E3465" s="462">
        <v>0.67124038939241337</v>
      </c>
      <c r="F3465" s="516">
        <v>2024.93</v>
      </c>
      <c r="G3465" s="464">
        <v>304947434453.18689</v>
      </c>
      <c r="H3465" s="461">
        <v>14701110.539582839</v>
      </c>
      <c r="I3465" s="464">
        <v>353540814891.03925</v>
      </c>
      <c r="J3465" s="462">
        <v>0.16479121422949661</v>
      </c>
      <c r="K3465" s="464">
        <v>8649505309.6630459</v>
      </c>
      <c r="L3465" s="464">
        <v>0</v>
      </c>
      <c r="M3465" s="464">
        <v>225403754769.7572</v>
      </c>
      <c r="N3465" s="464">
        <v>141797134686.81403</v>
      </c>
      <c r="O3465" s="464">
        <v>30427.663202108233</v>
      </c>
      <c r="P3465" s="461">
        <v>660988.7735133823</v>
      </c>
      <c r="Q3465" s="461">
        <v>459664.41994777805</v>
      </c>
      <c r="R3465" s="464">
        <v>1056468570386.0544</v>
      </c>
      <c r="S3465" s="462">
        <v>0.50410620771504977</v>
      </c>
      <c r="T3465" s="462">
        <v>0.33220910984967161</v>
      </c>
      <c r="U3465" s="461">
        <v>18.182064950500884</v>
      </c>
      <c r="V3465" s="464">
        <v>6983138566293.2197</v>
      </c>
      <c r="W3465" s="460">
        <v>2204.1642041240661</v>
      </c>
      <c r="X3465" s="463">
        <v>4.0263439899948517E-2</v>
      </c>
      <c r="Y3465" s="476">
        <v>2.0000000000000001E-4</v>
      </c>
    </row>
    <row r="3466" spans="1:25" x14ac:dyDescent="0.2">
      <c r="A3466" s="475">
        <f t="shared" si="54"/>
        <v>3462</v>
      </c>
      <c r="B3466" s="462">
        <v>0.43442306162037841</v>
      </c>
      <c r="C3466" s="461">
        <v>2822.0243065142722</v>
      </c>
      <c r="D3466" s="462">
        <v>0.6150260424215217</v>
      </c>
      <c r="E3466" s="462">
        <v>0.37708788771266266</v>
      </c>
      <c r="F3466" s="516">
        <v>2025.86</v>
      </c>
      <c r="G3466" s="464">
        <v>179622268138.7392</v>
      </c>
      <c r="H3466" s="461">
        <v>13783429.111289565</v>
      </c>
      <c r="I3466" s="464">
        <v>447645194692.26294</v>
      </c>
      <c r="J3466" s="462">
        <v>0.41199115202443459</v>
      </c>
      <c r="K3466" s="464">
        <v>23701898764.557755</v>
      </c>
      <c r="L3466" s="464">
        <v>10668612303.873444</v>
      </c>
      <c r="M3466" s="464">
        <v>157339565071.09802</v>
      </c>
      <c r="N3466" s="464">
        <v>61317092056.410255</v>
      </c>
      <c r="O3466" s="464">
        <v>35693.851510582776</v>
      </c>
      <c r="P3466" s="461">
        <v>355369.01045536611</v>
      </c>
      <c r="Q3466" s="461">
        <v>215363.90332763767</v>
      </c>
      <c r="R3466" s="464">
        <v>970882154729.30713</v>
      </c>
      <c r="S3466" s="462">
        <v>0.57496337663454677</v>
      </c>
      <c r="T3466" s="462">
        <v>0.35800578022316915</v>
      </c>
      <c r="U3466" s="461">
        <v>16.022847891794836</v>
      </c>
      <c r="V3466" s="464">
        <v>6131902108491.4863</v>
      </c>
      <c r="W3466" s="460">
        <v>1933.7109696047291</v>
      </c>
      <c r="X3466" s="463">
        <v>4.5560939828923494E-2</v>
      </c>
      <c r="Y3466" s="476">
        <v>2.0000000000000001E-4</v>
      </c>
    </row>
    <row r="3467" spans="1:25" x14ac:dyDescent="0.2">
      <c r="A3467" s="475">
        <f t="shared" si="54"/>
        <v>3463</v>
      </c>
      <c r="B3467" s="462">
        <v>0.47820324559563837</v>
      </c>
      <c r="C3467" s="461">
        <v>1500</v>
      </c>
      <c r="D3467" s="462">
        <v>0.50136163359335684</v>
      </c>
      <c r="E3467" s="462">
        <v>0.37918630987390517</v>
      </c>
      <c r="F3467" s="516">
        <v>2025.13</v>
      </c>
      <c r="G3467" s="464">
        <v>216753849855.35138</v>
      </c>
      <c r="H3467" s="461">
        <v>10160797.975652425</v>
      </c>
      <c r="I3467" s="464">
        <v>281832686017.81049</v>
      </c>
      <c r="J3467" s="462">
        <v>0.3074449409168788</v>
      </c>
      <c r="K3467" s="464">
        <v>25202883671.796513</v>
      </c>
      <c r="L3467" s="464">
        <v>49962345320.225067</v>
      </c>
      <c r="M3467" s="464">
        <v>92955424060.711365</v>
      </c>
      <c r="N3467" s="464">
        <v>396839300836.90033</v>
      </c>
      <c r="O3467" s="464">
        <v>14445.315476573545</v>
      </c>
      <c r="P3467" s="461">
        <v>2087495.5700606757</v>
      </c>
      <c r="Q3467" s="461">
        <v>1473674.7422029597</v>
      </c>
      <c r="R3467" s="464">
        <v>974817182845.69653</v>
      </c>
      <c r="S3467" s="462">
        <v>0.40900654064101605</v>
      </c>
      <c r="T3467" s="462">
        <v>0.33518846214679332</v>
      </c>
      <c r="U3467" s="461">
        <v>16.899974943108511</v>
      </c>
      <c r="V3467" s="464">
        <v>6043830479099.251</v>
      </c>
      <c r="W3467" s="460">
        <v>1907.3529416427225</v>
      </c>
      <c r="X3467" s="463">
        <v>4.3264166502319512E-2</v>
      </c>
      <c r="Y3467" s="476">
        <v>2.0000000000000001E-4</v>
      </c>
    </row>
    <row r="3468" spans="1:25" x14ac:dyDescent="0.2">
      <c r="A3468" s="475">
        <f t="shared" si="54"/>
        <v>3464</v>
      </c>
      <c r="B3468" s="462">
        <v>0.75912305173588457</v>
      </c>
      <c r="C3468" s="461">
        <v>1500</v>
      </c>
      <c r="D3468" s="462">
        <v>1.1636835250730488</v>
      </c>
      <c r="E3468" s="462">
        <v>0.60235228223150061</v>
      </c>
      <c r="F3468" s="516">
        <v>2025.67</v>
      </c>
      <c r="G3468" s="464">
        <v>387308418930.1803</v>
      </c>
      <c r="H3468" s="461">
        <v>43830669.869270086</v>
      </c>
      <c r="I3468" s="464">
        <v>717445945192.10437</v>
      </c>
      <c r="J3468" s="462">
        <v>6.0758447576186647E-2</v>
      </c>
      <c r="K3468" s="464">
        <v>30460109428.960396</v>
      </c>
      <c r="L3468" s="464">
        <v>8196734733.5469227</v>
      </c>
      <c r="M3468" s="464">
        <v>205128246027.94501</v>
      </c>
      <c r="N3468" s="464">
        <v>50367945665.019043</v>
      </c>
      <c r="O3468" s="464">
        <v>28966.114668112881</v>
      </c>
      <c r="P3468" s="461">
        <v>328314.41474780161</v>
      </c>
      <c r="Q3468" s="461">
        <v>181683.405239296</v>
      </c>
      <c r="R3468" s="464">
        <v>1559918031716.145</v>
      </c>
      <c r="S3468" s="462">
        <v>0.43351892531118513</v>
      </c>
      <c r="T3468" s="462">
        <v>0.23246373304247697</v>
      </c>
      <c r="U3468" s="461">
        <v>20.828768818296616</v>
      </c>
      <c r="V3468" s="464">
        <v>8097782936181.7939</v>
      </c>
      <c r="W3468" s="460">
        <v>2555.0747529979194</v>
      </c>
      <c r="X3468" s="463">
        <v>3.602952108336447E-2</v>
      </c>
      <c r="Y3468" s="476">
        <v>2.0000000000000001E-4</v>
      </c>
    </row>
    <row r="3469" spans="1:25" x14ac:dyDescent="0.2">
      <c r="A3469" s="475">
        <f t="shared" si="54"/>
        <v>3465</v>
      </c>
      <c r="B3469" s="462">
        <v>0.33556848206346512</v>
      </c>
      <c r="C3469" s="461">
        <v>6804.2829298656616</v>
      </c>
      <c r="D3469" s="462">
        <v>0.67609511751139284</v>
      </c>
      <c r="E3469" s="462">
        <v>0.57966720422466911</v>
      </c>
      <c r="F3469" s="516">
        <v>2026.46</v>
      </c>
      <c r="G3469" s="464">
        <v>65110132400.139915</v>
      </c>
      <c r="H3469" s="461">
        <v>14616695.112539109</v>
      </c>
      <c r="I3469" s="464">
        <v>350333657612.84064</v>
      </c>
      <c r="J3469" s="462">
        <v>0.33556848206346512</v>
      </c>
      <c r="K3469" s="464">
        <v>15991330204.846188</v>
      </c>
      <c r="L3469" s="464">
        <v>40397839361.267487</v>
      </c>
      <c r="M3469" s="464">
        <v>21375895191.441898</v>
      </c>
      <c r="N3469" s="464">
        <v>101246978063.92032</v>
      </c>
      <c r="O3469" s="464">
        <v>23357.788482939301</v>
      </c>
      <c r="P3469" s="461">
        <v>675436.03800715739</v>
      </c>
      <c r="Q3469" s="461">
        <v>470053.12376615289</v>
      </c>
      <c r="R3469" s="464">
        <v>667534485725.04138</v>
      </c>
      <c r="S3469" s="462">
        <v>0.45566536588850393</v>
      </c>
      <c r="T3469" s="462">
        <v>0.24904184745250721</v>
      </c>
      <c r="U3469" s="461">
        <v>15.271140987193073</v>
      </c>
      <c r="V3469" s="464">
        <v>2790932452069.7183</v>
      </c>
      <c r="W3469" s="460">
        <v>880.78064603463145</v>
      </c>
      <c r="X3469" s="463">
        <v>4.7195220274423404E-2</v>
      </c>
      <c r="Y3469" s="476">
        <v>2.0000000000000001E-4</v>
      </c>
    </row>
    <row r="3470" spans="1:25" x14ac:dyDescent="0.2">
      <c r="A3470" s="475">
        <f t="shared" si="54"/>
        <v>3466</v>
      </c>
      <c r="B3470" s="462">
        <v>0.35473695001861505</v>
      </c>
      <c r="C3470" s="461">
        <v>5309.6996821366811</v>
      </c>
      <c r="D3470" s="462">
        <v>0.5370481610391783</v>
      </c>
      <c r="E3470" s="462">
        <v>0.39220211528364574</v>
      </c>
      <c r="F3470" s="516">
        <v>2024.25</v>
      </c>
      <c r="G3470" s="464">
        <v>386189077491.58801</v>
      </c>
      <c r="H3470" s="461">
        <v>10139746.742250981</v>
      </c>
      <c r="I3470" s="464">
        <v>368212113969.27124</v>
      </c>
      <c r="J3470" s="462">
        <v>0.35473695001861505</v>
      </c>
      <c r="K3470" s="464">
        <v>12388125120.204729</v>
      </c>
      <c r="L3470" s="464">
        <v>0</v>
      </c>
      <c r="M3470" s="464">
        <v>268378051631.13443</v>
      </c>
      <c r="N3470" s="464">
        <v>34940727127.319389</v>
      </c>
      <c r="O3470" s="464">
        <v>21095.017653280076</v>
      </c>
      <c r="P3470" s="461">
        <v>245080.68503622009</v>
      </c>
      <c r="Q3470" s="461">
        <v>133198.61388564462</v>
      </c>
      <c r="R3470" s="464">
        <v>1079486297356.7534</v>
      </c>
      <c r="S3470" s="462">
        <v>0.62564499021069075</v>
      </c>
      <c r="T3470" s="462">
        <v>0.46698731639207308</v>
      </c>
      <c r="U3470" s="461">
        <v>17.570432534809914</v>
      </c>
      <c r="V3470" s="464">
        <v>9608435283592.6758</v>
      </c>
      <c r="W3470" s="460">
        <v>3031.0038861846838</v>
      </c>
      <c r="X3470" s="463">
        <v>4.210054370633539E-2</v>
      </c>
      <c r="Y3470" s="476">
        <v>2.0000000000000001E-4</v>
      </c>
    </row>
    <row r="3471" spans="1:25" x14ac:dyDescent="0.2">
      <c r="A3471" s="475">
        <f t="shared" si="54"/>
        <v>3467</v>
      </c>
      <c r="B3471" s="462">
        <v>0.34812207382500071</v>
      </c>
      <c r="C3471" s="461">
        <v>3641.1876220778213</v>
      </c>
      <c r="D3471" s="462">
        <v>0.73726001675258235</v>
      </c>
      <c r="E3471" s="462">
        <v>0.20860686456239844</v>
      </c>
      <c r="F3471" s="516">
        <v>2023.75</v>
      </c>
      <c r="G3471" s="464">
        <v>648071285107.73438</v>
      </c>
      <c r="H3471" s="461">
        <v>17873568.236352786</v>
      </c>
      <c r="I3471" s="464">
        <v>378186946914.13123</v>
      </c>
      <c r="J3471" s="462">
        <v>0.27551674382466096</v>
      </c>
      <c r="K3471" s="464">
        <v>13425124854.545721</v>
      </c>
      <c r="L3471" s="464">
        <v>0</v>
      </c>
      <c r="M3471" s="464">
        <v>520080151632.12726</v>
      </c>
      <c r="N3471" s="464">
        <v>33420164328.929806</v>
      </c>
      <c r="O3471" s="464">
        <v>42260.371301388877</v>
      </c>
      <c r="P3471" s="461">
        <v>269601.39589513757</v>
      </c>
      <c r="Q3471" s="461">
        <v>147145.27797695727</v>
      </c>
      <c r="R3471" s="464">
        <v>1383390388378.8569</v>
      </c>
      <c r="S3471" s="462">
        <v>0.63862168786186135</v>
      </c>
      <c r="T3471" s="462">
        <v>0.52979086069978654</v>
      </c>
      <c r="U3471" s="461">
        <v>18.285345452646656</v>
      </c>
      <c r="V3471" s="464">
        <v>14693436954314.627</v>
      </c>
      <c r="W3471" s="460">
        <v>4633.5086463806238</v>
      </c>
      <c r="X3471" s="463">
        <v>3.9952936572482105E-2</v>
      </c>
      <c r="Y3471" s="476">
        <v>2.0000000000000001E-4</v>
      </c>
    </row>
    <row r="3472" spans="1:25" x14ac:dyDescent="0.2">
      <c r="A3472" s="475">
        <f t="shared" si="54"/>
        <v>3468</v>
      </c>
      <c r="B3472" s="462">
        <v>0.55421565892891378</v>
      </c>
      <c r="C3472" s="461">
        <v>2661.3479536455984</v>
      </c>
      <c r="D3472" s="462">
        <v>0.50093515929241694</v>
      </c>
      <c r="E3472" s="462">
        <v>0.12388981725161685</v>
      </c>
      <c r="F3472" s="516">
        <v>2024.24</v>
      </c>
      <c r="G3472" s="464">
        <v>148902754356.63242</v>
      </c>
      <c r="H3472" s="461">
        <v>9850930.324523095</v>
      </c>
      <c r="I3472" s="464">
        <v>340686735818.78571</v>
      </c>
      <c r="J3472" s="462">
        <v>0.50879257237165754</v>
      </c>
      <c r="K3472" s="464">
        <v>11516083226.860241</v>
      </c>
      <c r="L3472" s="464">
        <v>4471580790.1119194</v>
      </c>
      <c r="M3472" s="464">
        <v>170306138555.15829</v>
      </c>
      <c r="N3472" s="464">
        <v>51541129062.233337</v>
      </c>
      <c r="O3472" s="464">
        <v>27115.752199924187</v>
      </c>
      <c r="P3472" s="461">
        <v>368472.35693044815</v>
      </c>
      <c r="Q3472" s="461">
        <v>228771.42489394042</v>
      </c>
      <c r="R3472" s="464">
        <v>758322462046.51733</v>
      </c>
      <c r="S3472" s="462">
        <v>0.62370080256449323</v>
      </c>
      <c r="T3472" s="462">
        <v>0.38867267114869514</v>
      </c>
      <c r="U3472" s="461">
        <v>15.984095416493339</v>
      </c>
      <c r="V3472" s="464">
        <v>5305327243725.7656</v>
      </c>
      <c r="W3472" s="460">
        <v>1674.7099325078445</v>
      </c>
      <c r="X3472" s="463">
        <v>4.4535347058107237E-2</v>
      </c>
      <c r="Y3472" s="476">
        <v>2.0000000000000001E-4</v>
      </c>
    </row>
    <row r="3473" spans="1:25" x14ac:dyDescent="0.2">
      <c r="A3473" s="475">
        <f t="shared" si="54"/>
        <v>3469</v>
      </c>
      <c r="B3473" s="462">
        <v>0.43062689278687005</v>
      </c>
      <c r="C3473" s="461">
        <v>4957.0144072210196</v>
      </c>
      <c r="D3473" s="462">
        <v>0.75230037481829548</v>
      </c>
      <c r="E3473" s="462">
        <v>0.38973570833118926</v>
      </c>
      <c r="F3473" s="516">
        <v>2025.09</v>
      </c>
      <c r="G3473" s="464">
        <v>140036248871.60995</v>
      </c>
      <c r="H3473" s="461">
        <v>18044267.24363666</v>
      </c>
      <c r="I3473" s="464">
        <v>436855203927.18555</v>
      </c>
      <c r="J3473" s="462">
        <v>0.30052137313032079</v>
      </c>
      <c r="K3473" s="464">
        <v>9176641253.9563618</v>
      </c>
      <c r="L3473" s="464">
        <v>11429526747.467443</v>
      </c>
      <c r="M3473" s="464">
        <v>149466937532.09222</v>
      </c>
      <c r="N3473" s="464">
        <v>21577705826.432262</v>
      </c>
      <c r="O3473" s="464">
        <v>24845.693846452043</v>
      </c>
      <c r="P3473" s="461">
        <v>183707.34231089256</v>
      </c>
      <c r="Q3473" s="461">
        <v>84691.792282901297</v>
      </c>
      <c r="R3473" s="464">
        <v>893164471390.08801</v>
      </c>
      <c r="S3473" s="462">
        <v>0.53895137464163834</v>
      </c>
      <c r="T3473" s="462">
        <v>0.25525750401006053</v>
      </c>
      <c r="U3473" s="461">
        <v>16.626314491603225</v>
      </c>
      <c r="V3473" s="464">
        <v>4140432140105.4321</v>
      </c>
      <c r="W3473" s="460">
        <v>1306.2192572581957</v>
      </c>
      <c r="X3473" s="463">
        <v>4.3698051596809971E-2</v>
      </c>
      <c r="Y3473" s="476">
        <v>2.0000000000000001E-4</v>
      </c>
    </row>
    <row r="3474" spans="1:25" x14ac:dyDescent="0.2">
      <c r="A3474" s="475">
        <f t="shared" si="54"/>
        <v>3470</v>
      </c>
      <c r="B3474" s="462">
        <v>0.57135801411818699</v>
      </c>
      <c r="C3474" s="461">
        <v>5589.2404046415459</v>
      </c>
      <c r="D3474" s="462">
        <v>1.1706822408051036</v>
      </c>
      <c r="E3474" s="462">
        <v>0.51482575910343698</v>
      </c>
      <c r="F3474" s="516">
        <v>2025.82</v>
      </c>
      <c r="G3474" s="464">
        <v>209187255618.50195</v>
      </c>
      <c r="H3474" s="461">
        <v>13597666.589531042</v>
      </c>
      <c r="I3474" s="464">
        <v>292947422088.75494</v>
      </c>
      <c r="J3474" s="462">
        <v>9.9834062579570948E-2</v>
      </c>
      <c r="K3474" s="464">
        <v>27252753250.53727</v>
      </c>
      <c r="L3474" s="464">
        <v>43632494030.425934</v>
      </c>
      <c r="M3474" s="464">
        <v>162552455390.87582</v>
      </c>
      <c r="N3474" s="464">
        <v>2971166065.11833</v>
      </c>
      <c r="O3474" s="464">
        <v>11457.561762248983</v>
      </c>
      <c r="P3474" s="461">
        <v>62517.473189212717</v>
      </c>
      <c r="Q3474" s="461">
        <v>10192.618297303179</v>
      </c>
      <c r="R3474" s="464">
        <v>832917032291.78882</v>
      </c>
      <c r="S3474" s="462">
        <v>0.54004158662737545</v>
      </c>
      <c r="T3474" s="462">
        <v>0.27304870672080056</v>
      </c>
      <c r="U3474" s="461">
        <v>18.626500121328466</v>
      </c>
      <c r="V3474" s="464">
        <v>4509938333980.0127</v>
      </c>
      <c r="W3474" s="460">
        <v>1423.337577056921</v>
      </c>
      <c r="X3474" s="463">
        <v>4.0676822215845572E-2</v>
      </c>
      <c r="Y3474" s="476">
        <v>2.0000000000000001E-4</v>
      </c>
    </row>
    <row r="3475" spans="1:25" x14ac:dyDescent="0.2">
      <c r="A3475" s="475">
        <f t="shared" si="54"/>
        <v>3471</v>
      </c>
      <c r="B3475" s="462">
        <v>0.4745200700996291</v>
      </c>
      <c r="C3475" s="461">
        <v>7951.947417413684</v>
      </c>
      <c r="D3475" s="462">
        <v>0.53782694885921889</v>
      </c>
      <c r="E3475" s="462">
        <v>0.67884428091274163</v>
      </c>
      <c r="F3475" s="516">
        <v>2025.99</v>
      </c>
      <c r="G3475" s="464">
        <v>189953857068.7919</v>
      </c>
      <c r="H3475" s="461">
        <v>10287752.474276902</v>
      </c>
      <c r="I3475" s="464">
        <v>359537505573.84399</v>
      </c>
      <c r="J3475" s="462">
        <v>0.47452007009962904</v>
      </c>
      <c r="K3475" s="464">
        <v>6315621284.7418394</v>
      </c>
      <c r="L3475" s="464">
        <v>0</v>
      </c>
      <c r="M3475" s="464">
        <v>74330587214.661789</v>
      </c>
      <c r="N3475" s="464">
        <v>29848792908.250904</v>
      </c>
      <c r="O3475" s="464">
        <v>18735.01752150504</v>
      </c>
      <c r="P3475" s="461">
        <v>255213.19381023053</v>
      </c>
      <c r="Q3475" s="461">
        <v>140756.53570568282</v>
      </c>
      <c r="R3475" s="464">
        <v>643026662838.49976</v>
      </c>
      <c r="S3475" s="462">
        <v>0.58891932507185574</v>
      </c>
      <c r="T3475" s="462">
        <v>0.51703955332084073</v>
      </c>
      <c r="U3475" s="461">
        <v>16.400112254252942</v>
      </c>
      <c r="V3475" s="464">
        <v>5987719974098.4961</v>
      </c>
      <c r="W3475" s="460">
        <v>1890.0510229163945</v>
      </c>
      <c r="X3475" s="463">
        <v>4.4699062970087008E-2</v>
      </c>
      <c r="Y3475" s="476">
        <v>2.0000000000000001E-4</v>
      </c>
    </row>
    <row r="3476" spans="1:25" x14ac:dyDescent="0.2">
      <c r="A3476" s="475">
        <f t="shared" si="54"/>
        <v>3472</v>
      </c>
      <c r="B3476" s="462">
        <v>0.5423819683063591</v>
      </c>
      <c r="C3476" s="461">
        <v>7419.209660045577</v>
      </c>
      <c r="D3476" s="462">
        <v>1.0513527712917043</v>
      </c>
      <c r="E3476" s="462">
        <v>0.53656504800311133</v>
      </c>
      <c r="F3476" s="516">
        <v>2023.87</v>
      </c>
      <c r="G3476" s="464">
        <v>413528068423.88141</v>
      </c>
      <c r="H3476" s="461">
        <v>27877330.28451832</v>
      </c>
      <c r="I3476" s="464">
        <v>633814780950.34399</v>
      </c>
      <c r="J3476" s="462">
        <v>0.29562319783910496</v>
      </c>
      <c r="K3476" s="464">
        <v>26954695899.620129</v>
      </c>
      <c r="L3476" s="464">
        <v>0</v>
      </c>
      <c r="M3476" s="464">
        <v>383234139344.95325</v>
      </c>
      <c r="N3476" s="464">
        <v>29326448680.217606</v>
      </c>
      <c r="O3476" s="464">
        <v>17869.331549344322</v>
      </c>
      <c r="P3476" s="461">
        <v>202565.31152973333</v>
      </c>
      <c r="Q3476" s="461">
        <v>114744.41007081865</v>
      </c>
      <c r="R3476" s="464">
        <v>1472410180802.7737</v>
      </c>
      <c r="S3476" s="462">
        <v>0.56340943608973604</v>
      </c>
      <c r="T3476" s="462">
        <v>0.366145706003772</v>
      </c>
      <c r="U3476" s="461">
        <v>17.545667722891309</v>
      </c>
      <c r="V3476" s="464">
        <v>10217280471330.303</v>
      </c>
      <c r="W3476" s="460">
        <v>3225.4590022396251</v>
      </c>
      <c r="X3476" s="463">
        <v>4.2567814020631062E-2</v>
      </c>
      <c r="Y3476" s="476">
        <v>2.0000000000000001E-4</v>
      </c>
    </row>
    <row r="3477" spans="1:25" x14ac:dyDescent="0.2">
      <c r="A3477" s="475">
        <f t="shared" si="54"/>
        <v>3473</v>
      </c>
      <c r="B3477" s="462">
        <v>0.37144111105095623</v>
      </c>
      <c r="C3477" s="461">
        <v>5661.2868575078037</v>
      </c>
      <c r="D3477" s="462">
        <v>0.58887790476080193</v>
      </c>
      <c r="E3477" s="462">
        <v>0.30594736156050312</v>
      </c>
      <c r="F3477" s="516">
        <v>2023.75</v>
      </c>
      <c r="G3477" s="464">
        <v>229060663414.24152</v>
      </c>
      <c r="H3477" s="461">
        <v>11454133.163334342</v>
      </c>
      <c r="I3477" s="464">
        <v>387361159378.24969</v>
      </c>
      <c r="J3477" s="462">
        <v>0.37144111105095623</v>
      </c>
      <c r="K3477" s="464">
        <v>4961220538.5931807</v>
      </c>
      <c r="L3477" s="464">
        <v>0</v>
      </c>
      <c r="M3477" s="464">
        <v>336312079258.36224</v>
      </c>
      <c r="N3477" s="464">
        <v>40309542425.660042</v>
      </c>
      <c r="O3477" s="464">
        <v>23174.667762032092</v>
      </c>
      <c r="P3477" s="461">
        <v>261494.4995600986</v>
      </c>
      <c r="Q3477" s="461">
        <v>144328.43946040873</v>
      </c>
      <c r="R3477" s="464">
        <v>1006353091750.8093</v>
      </c>
      <c r="S3477" s="462">
        <v>0.61245914350339015</v>
      </c>
      <c r="T3477" s="462">
        <v>0.34679756991110505</v>
      </c>
      <c r="U3477" s="461">
        <v>16.91404907469013</v>
      </c>
      <c r="V3477" s="464">
        <v>6478910953372.9551</v>
      </c>
      <c r="W3477" s="460">
        <v>2046.0222295995372</v>
      </c>
      <c r="X3477" s="463">
        <v>4.3257341291939908E-2</v>
      </c>
      <c r="Y3477" s="476">
        <v>2.0000000000000001E-4</v>
      </c>
    </row>
    <row r="3478" spans="1:25" x14ac:dyDescent="0.2">
      <c r="A3478" s="475">
        <f t="shared" si="54"/>
        <v>3474</v>
      </c>
      <c r="B3478" s="462">
        <v>0.54845119782329155</v>
      </c>
      <c r="C3478" s="461">
        <v>6264.671737696337</v>
      </c>
      <c r="D3478" s="462">
        <v>0.81557840646754209</v>
      </c>
      <c r="E3478" s="462">
        <v>0.47559076543743167</v>
      </c>
      <c r="F3478" s="516">
        <v>2025.87</v>
      </c>
      <c r="G3478" s="464">
        <v>89123105898.475998</v>
      </c>
      <c r="H3478" s="461">
        <v>20870942.57730699</v>
      </c>
      <c r="I3478" s="464">
        <v>575450152222.74597</v>
      </c>
      <c r="J3478" s="462">
        <v>0.33254548137446571</v>
      </c>
      <c r="K3478" s="464">
        <v>40653367100.184418</v>
      </c>
      <c r="L3478" s="464">
        <v>47223549565.439346</v>
      </c>
      <c r="M3478" s="464">
        <v>54098510493.298073</v>
      </c>
      <c r="N3478" s="464">
        <v>50820412546.815887</v>
      </c>
      <c r="O3478" s="464">
        <v>39679.54936811357</v>
      </c>
      <c r="P3478" s="461">
        <v>311569.3346616358</v>
      </c>
      <c r="Q3478" s="461">
        <v>176847.57076183401</v>
      </c>
      <c r="R3478" s="464">
        <v>877005915122.36902</v>
      </c>
      <c r="S3478" s="462">
        <v>0.44479274764500554</v>
      </c>
      <c r="T3478" s="462">
        <v>0.28342938332555406</v>
      </c>
      <c r="U3478" s="461">
        <v>14.91561872012919</v>
      </c>
      <c r="V3478" s="464">
        <v>4126078987009.2734</v>
      </c>
      <c r="W3478" s="460">
        <v>1301.4963472863785</v>
      </c>
      <c r="X3478" s="463">
        <v>4.8364385403195889E-2</v>
      </c>
      <c r="Y3478" s="476">
        <v>2.0000000000000001E-4</v>
      </c>
    </row>
    <row r="3479" spans="1:25" x14ac:dyDescent="0.2">
      <c r="A3479" s="475">
        <f t="shared" si="54"/>
        <v>3475</v>
      </c>
      <c r="B3479" s="462">
        <v>0.48074555363933147</v>
      </c>
      <c r="C3479" s="461">
        <v>4245.2031904761934</v>
      </c>
      <c r="D3479" s="462">
        <v>0.9011531686759866</v>
      </c>
      <c r="E3479" s="462">
        <v>0.35732192406472413</v>
      </c>
      <c r="F3479" s="516">
        <v>2024.53</v>
      </c>
      <c r="G3479" s="464">
        <v>316376145066.48865</v>
      </c>
      <c r="H3479" s="461">
        <v>24370486.691961076</v>
      </c>
      <c r="I3479" s="464">
        <v>583165805540.31775</v>
      </c>
      <c r="J3479" s="462">
        <v>0.22262707481929955</v>
      </c>
      <c r="K3479" s="464">
        <v>30639089887.729309</v>
      </c>
      <c r="L3479" s="464">
        <v>58079462481.746353</v>
      </c>
      <c r="M3479" s="464">
        <v>316080196768.87415</v>
      </c>
      <c r="N3479" s="464">
        <v>69029026976.216354</v>
      </c>
      <c r="O3479" s="464">
        <v>34729.712602922824</v>
      </c>
      <c r="P3479" s="461">
        <v>383328.08051652752</v>
      </c>
      <c r="Q3479" s="461">
        <v>229452.74905336101</v>
      </c>
      <c r="R3479" s="464">
        <v>1476263356028.8262</v>
      </c>
      <c r="S3479" s="462">
        <v>0.53683102759966705</v>
      </c>
      <c r="T3479" s="462">
        <v>0.28466644905177346</v>
      </c>
      <c r="U3479" s="461">
        <v>17.437295454608254</v>
      </c>
      <c r="V3479" s="464">
        <v>8072212625017.918</v>
      </c>
      <c r="W3479" s="460">
        <v>2544.429308322929</v>
      </c>
      <c r="X3479" s="463">
        <v>4.1771110305297891E-2</v>
      </c>
      <c r="Y3479" s="476">
        <v>2.0000000000000001E-4</v>
      </c>
    </row>
    <row r="3480" spans="1:25" x14ac:dyDescent="0.2">
      <c r="A3480" s="475">
        <f t="shared" si="54"/>
        <v>3476</v>
      </c>
      <c r="B3480" s="462">
        <v>0.41283486655940227</v>
      </c>
      <c r="C3480" s="461">
        <v>4500.2922748774536</v>
      </c>
      <c r="D3480" s="462">
        <v>0.40196010158716194</v>
      </c>
      <c r="E3480" s="462">
        <v>0.3677723969617186</v>
      </c>
      <c r="F3480" s="516">
        <v>2025.32</v>
      </c>
      <c r="G3480" s="464">
        <v>78984760841.478134</v>
      </c>
      <c r="H3480" s="461">
        <v>7417806.606555244</v>
      </c>
      <c r="I3480" s="464">
        <v>243123782601.51318</v>
      </c>
      <c r="J3480" s="462">
        <v>0.34139758626052374</v>
      </c>
      <c r="K3480" s="464">
        <v>12966665178.804634</v>
      </c>
      <c r="L3480" s="464">
        <v>26126736033.309677</v>
      </c>
      <c r="M3480" s="464">
        <v>74857056400.755447</v>
      </c>
      <c r="N3480" s="464">
        <v>55024077348.280991</v>
      </c>
      <c r="O3480" s="464">
        <v>33486.103982259316</v>
      </c>
      <c r="P3480" s="461">
        <v>362748.55103856692</v>
      </c>
      <c r="Q3480" s="461">
        <v>185506.63314593927</v>
      </c>
      <c r="R3480" s="464">
        <v>496421127188.80499</v>
      </c>
      <c r="S3480" s="462">
        <v>0.50311110027020434</v>
      </c>
      <c r="T3480" s="462">
        <v>0.28805870075235873</v>
      </c>
      <c r="U3480" s="461">
        <v>16.191991484123449</v>
      </c>
      <c r="V3480" s="464">
        <v>2605326401039.9819</v>
      </c>
      <c r="W3480" s="460">
        <v>820.64557493516941</v>
      </c>
      <c r="X3480" s="463">
        <v>4.4254540440609613E-2</v>
      </c>
      <c r="Y3480" s="476">
        <v>2.0000000000000001E-4</v>
      </c>
    </row>
    <row r="3481" spans="1:25" x14ac:dyDescent="0.2">
      <c r="A3481" s="475">
        <f t="shared" si="54"/>
        <v>3477</v>
      </c>
      <c r="B3481" s="462">
        <v>0.40263854812152311</v>
      </c>
      <c r="C3481" s="461">
        <v>2029.057833049013</v>
      </c>
      <c r="D3481" s="462">
        <v>0.39664179064503913</v>
      </c>
      <c r="E3481" s="462">
        <v>0.54264761637955028</v>
      </c>
      <c r="F3481" s="516">
        <v>2024.91</v>
      </c>
      <c r="G3481" s="464">
        <v>321502291471.73553</v>
      </c>
      <c r="H3481" s="461">
        <v>7187330.3180714743</v>
      </c>
      <c r="I3481" s="464">
        <v>315984837741.10864</v>
      </c>
      <c r="J3481" s="462">
        <v>0.40263854812152311</v>
      </c>
      <c r="K3481" s="464">
        <v>4698619883.2791395</v>
      </c>
      <c r="L3481" s="464">
        <v>0</v>
      </c>
      <c r="M3481" s="464">
        <v>223087485440.02658</v>
      </c>
      <c r="N3481" s="464">
        <v>49805864450.901443</v>
      </c>
      <c r="O3481" s="464">
        <v>29429.42056131643</v>
      </c>
      <c r="P3481" s="461">
        <v>376734.43211113813</v>
      </c>
      <c r="Q3481" s="461">
        <v>194936.65632485348</v>
      </c>
      <c r="R3481" s="464">
        <v>932356313351.25183</v>
      </c>
      <c r="S3481" s="462">
        <v>0.6306575100875339</v>
      </c>
      <c r="T3481" s="462">
        <v>0.45558550580867663</v>
      </c>
      <c r="U3481" s="461">
        <v>17.532670116670069</v>
      </c>
      <c r="V3481" s="464">
        <v>8207312927039.9092</v>
      </c>
      <c r="W3481" s="460">
        <v>2591.9921635997457</v>
      </c>
      <c r="X3481" s="463">
        <v>4.152052500386659E-2</v>
      </c>
      <c r="Y3481" s="476">
        <v>2.0000000000000001E-4</v>
      </c>
    </row>
    <row r="3482" spans="1:25" x14ac:dyDescent="0.2">
      <c r="A3482" s="475">
        <f t="shared" si="54"/>
        <v>3478</v>
      </c>
      <c r="B3482" s="462">
        <v>0.47382579141470033</v>
      </c>
      <c r="C3482" s="461">
        <v>2597.0060104599943</v>
      </c>
      <c r="D3482" s="462">
        <v>0.70470734718312333</v>
      </c>
      <c r="E3482" s="462">
        <v>0.50426137712148755</v>
      </c>
      <c r="F3482" s="516">
        <v>2025.1</v>
      </c>
      <c r="G3482" s="464">
        <v>127921020088.27989</v>
      </c>
      <c r="H3482" s="461">
        <v>15625254.358974643</v>
      </c>
      <c r="I3482" s="464">
        <v>334398238011.41266</v>
      </c>
      <c r="J3482" s="462">
        <v>0.2244687296663247</v>
      </c>
      <c r="K3482" s="464">
        <v>20373808806.450211</v>
      </c>
      <c r="L3482" s="464">
        <v>43806797072.774414</v>
      </c>
      <c r="M3482" s="464">
        <v>106642713759.18175</v>
      </c>
      <c r="N3482" s="464">
        <v>85411747875.874496</v>
      </c>
      <c r="O3482" s="464">
        <v>19130.025682040676</v>
      </c>
      <c r="P3482" s="461">
        <v>531151.71927322436</v>
      </c>
      <c r="Q3482" s="461">
        <v>351708.46400456835</v>
      </c>
      <c r="R3482" s="464">
        <v>724815998212.11511</v>
      </c>
      <c r="S3482" s="462">
        <v>0.45741231670060611</v>
      </c>
      <c r="T3482" s="462">
        <v>0.26445943693373886</v>
      </c>
      <c r="U3482" s="461">
        <v>16.850791771955695</v>
      </c>
      <c r="V3482" s="464">
        <v>3594849868421.3379</v>
      </c>
      <c r="W3482" s="460">
        <v>1134.2468170390255</v>
      </c>
      <c r="X3482" s="463">
        <v>4.2756874421960973E-2</v>
      </c>
      <c r="Y3482" s="476">
        <v>2.0000000000000001E-4</v>
      </c>
    </row>
    <row r="3483" spans="1:25" x14ac:dyDescent="0.2">
      <c r="A3483" s="475">
        <f t="shared" si="54"/>
        <v>3479</v>
      </c>
      <c r="B3483" s="462">
        <v>0.56990168337091252</v>
      </c>
      <c r="C3483" s="461">
        <v>1500</v>
      </c>
      <c r="D3483" s="462">
        <v>0.36836496610689407</v>
      </c>
      <c r="E3483" s="462">
        <v>0.45958372659462238</v>
      </c>
      <c r="F3483" s="516">
        <v>2026.38</v>
      </c>
      <c r="G3483" s="464">
        <v>53020087566.7435</v>
      </c>
      <c r="H3483" s="461">
        <v>6327605.5327323098</v>
      </c>
      <c r="I3483" s="464">
        <v>183106870244.13724</v>
      </c>
      <c r="J3483" s="462">
        <v>0.27576141298223822</v>
      </c>
      <c r="K3483" s="464">
        <v>9458616942.4625778</v>
      </c>
      <c r="L3483" s="464">
        <v>8050452902.5685463</v>
      </c>
      <c r="M3483" s="464">
        <v>22014420015.273598</v>
      </c>
      <c r="N3483" s="464">
        <v>306930608322.94061</v>
      </c>
      <c r="O3483" s="464">
        <v>34518.316797112901</v>
      </c>
      <c r="P3483" s="461">
        <v>1659247.2771825618</v>
      </c>
      <c r="Q3483" s="461">
        <v>1149105.318166561</v>
      </c>
      <c r="R3483" s="464">
        <v>609080567371.505</v>
      </c>
      <c r="S3483" s="462">
        <v>0.35151327795662646</v>
      </c>
      <c r="T3483" s="462">
        <v>0.22927414996107773</v>
      </c>
      <c r="U3483" s="461">
        <v>15.207625183817621</v>
      </c>
      <c r="V3483" s="464">
        <v>2364341726066.3975</v>
      </c>
      <c r="W3483" s="460">
        <v>745.92506792157099</v>
      </c>
      <c r="X3483" s="463">
        <v>4.7317859114895416E-2</v>
      </c>
      <c r="Y3483" s="476">
        <v>2.0000000000000001E-4</v>
      </c>
    </row>
    <row r="3484" spans="1:25" x14ac:dyDescent="0.2">
      <c r="A3484" s="475">
        <f t="shared" si="54"/>
        <v>3480</v>
      </c>
      <c r="B3484" s="462">
        <v>0.55853018892751705</v>
      </c>
      <c r="C3484" s="461">
        <v>6098.0619686470536</v>
      </c>
      <c r="D3484" s="462">
        <v>1.0733438750367923</v>
      </c>
      <c r="E3484" s="462">
        <v>0.31145586516822088</v>
      </c>
      <c r="F3484" s="516">
        <v>2026.02</v>
      </c>
      <c r="G3484" s="464">
        <v>157763999228.76456</v>
      </c>
      <c r="H3484" s="461">
        <v>20107857.592673112</v>
      </c>
      <c r="I3484" s="464">
        <v>460251012944.82153</v>
      </c>
      <c r="J3484" s="462">
        <v>0.29559847706444076</v>
      </c>
      <c r="K3484" s="464">
        <v>57228711938.163658</v>
      </c>
      <c r="L3484" s="464">
        <v>156735994416.68668</v>
      </c>
      <c r="M3484" s="464">
        <v>64979999769.687248</v>
      </c>
      <c r="N3484" s="464">
        <v>3333454708.7643695</v>
      </c>
      <c r="O3484" s="464">
        <v>34763.947531503727</v>
      </c>
      <c r="P3484" s="461">
        <v>75993.969146462681</v>
      </c>
      <c r="Q3484" s="461">
        <v>13561.742286615667</v>
      </c>
      <c r="R3484" s="464">
        <v>873901195814.30139</v>
      </c>
      <c r="S3484" s="462">
        <v>0.50348816707465904</v>
      </c>
      <c r="T3484" s="462">
        <v>0.29622756338891132</v>
      </c>
      <c r="U3484" s="461">
        <v>16.416050278541846</v>
      </c>
      <c r="V3484" s="464">
        <v>4607533889267.9326</v>
      </c>
      <c r="W3484" s="460">
        <v>1453.9164886858446</v>
      </c>
      <c r="X3484" s="463">
        <v>4.5605319460960539E-2</v>
      </c>
      <c r="Y3484" s="476">
        <v>2.0000000000000001E-4</v>
      </c>
    </row>
    <row r="3485" spans="1:25" x14ac:dyDescent="0.2">
      <c r="A3485" s="475">
        <f t="shared" si="54"/>
        <v>3481</v>
      </c>
      <c r="B3485" s="462">
        <v>0.5611409686450104</v>
      </c>
      <c r="C3485" s="461">
        <v>1500</v>
      </c>
      <c r="D3485" s="462">
        <v>1.0237585930300215</v>
      </c>
      <c r="E3485" s="462">
        <v>0.43486313822603667</v>
      </c>
      <c r="F3485" s="516">
        <v>2025.09</v>
      </c>
      <c r="G3485" s="464">
        <v>203344482136.71994</v>
      </c>
      <c r="H3485" s="461">
        <v>35037171.871838897</v>
      </c>
      <c r="I3485" s="464">
        <v>789027618368.59314</v>
      </c>
      <c r="J3485" s="462">
        <v>0.3559928013489736</v>
      </c>
      <c r="K3485" s="464">
        <v>24184504942.137024</v>
      </c>
      <c r="L3485" s="464">
        <v>44294962946.507774</v>
      </c>
      <c r="M3485" s="464">
        <v>139802860576.62653</v>
      </c>
      <c r="N3485" s="464">
        <v>59870222380.987434</v>
      </c>
      <c r="O3485" s="464">
        <v>31034.160653869076</v>
      </c>
      <c r="P3485" s="461">
        <v>398553.56845204078</v>
      </c>
      <c r="Q3485" s="461">
        <v>238032.1354137329</v>
      </c>
      <c r="R3485" s="464">
        <v>1300482094569.2458</v>
      </c>
      <c r="S3485" s="462">
        <v>0.4965273785476832</v>
      </c>
      <c r="T3485" s="462">
        <v>0.313920272499015</v>
      </c>
      <c r="U3485" s="461">
        <v>15.921110855491568</v>
      </c>
      <c r="V3485" s="464">
        <v>7292244735782.4297</v>
      </c>
      <c r="W3485" s="460">
        <v>2299.8121574233114</v>
      </c>
      <c r="X3485" s="463">
        <v>4.5069408400037279E-2</v>
      </c>
      <c r="Y3485" s="476">
        <v>2.0000000000000001E-4</v>
      </c>
    </row>
    <row r="3486" spans="1:25" x14ac:dyDescent="0.2">
      <c r="A3486" s="475">
        <f t="shared" si="54"/>
        <v>3482</v>
      </c>
      <c r="B3486" s="462">
        <v>0.33824147381130909</v>
      </c>
      <c r="C3486" s="461">
        <v>7958.187102358741</v>
      </c>
      <c r="D3486" s="462">
        <v>0.77097255668752229</v>
      </c>
      <c r="E3486" s="462">
        <v>0.54495761905765028</v>
      </c>
      <c r="F3486" s="516">
        <v>2025.45</v>
      </c>
      <c r="G3486" s="464">
        <v>189483035457.02954</v>
      </c>
      <c r="H3486" s="461">
        <v>18719943.1635199</v>
      </c>
      <c r="I3486" s="464">
        <v>474104453341.44653</v>
      </c>
      <c r="J3486" s="462">
        <v>0.30519141521711368</v>
      </c>
      <c r="K3486" s="464">
        <v>37534088235.841553</v>
      </c>
      <c r="L3486" s="464">
        <v>69040774297.063004</v>
      </c>
      <c r="M3486" s="464">
        <v>107563188892.03482</v>
      </c>
      <c r="N3486" s="464">
        <v>42878502703.846008</v>
      </c>
      <c r="O3486" s="464">
        <v>24814.143200168262</v>
      </c>
      <c r="P3486" s="461">
        <v>290486.0663924464</v>
      </c>
      <c r="Q3486" s="461">
        <v>162004.58037393884</v>
      </c>
      <c r="R3486" s="464">
        <v>1023162544980.6436</v>
      </c>
      <c r="S3486" s="462">
        <v>0.53403951676230377</v>
      </c>
      <c r="T3486" s="462">
        <v>0.30728622010430751</v>
      </c>
      <c r="U3486" s="461">
        <v>16.453137573257496</v>
      </c>
      <c r="V3486" s="464">
        <v>5635349873521.3896</v>
      </c>
      <c r="W3486" s="460">
        <v>1778.3317396992156</v>
      </c>
      <c r="X3486" s="463">
        <v>4.5012632232645108E-2</v>
      </c>
      <c r="Y3486" s="476">
        <v>2.0000000000000001E-4</v>
      </c>
    </row>
    <row r="3487" spans="1:25" x14ac:dyDescent="0.2">
      <c r="A3487" s="475">
        <f t="shared" si="54"/>
        <v>3483</v>
      </c>
      <c r="B3487" s="462">
        <v>0.45421563084121475</v>
      </c>
      <c r="C3487" s="461">
        <v>5745.5880528222106</v>
      </c>
      <c r="D3487" s="462">
        <v>0.77780253657338871</v>
      </c>
      <c r="E3487" s="462">
        <v>0.61474919581344445</v>
      </c>
      <c r="F3487" s="516">
        <v>2027.32</v>
      </c>
      <c r="G3487" s="464">
        <v>94313308957.548676</v>
      </c>
      <c r="H3487" s="461">
        <v>18847384.617987018</v>
      </c>
      <c r="I3487" s="464">
        <v>449909056583.87952</v>
      </c>
      <c r="J3487" s="462">
        <v>0.23740516442561876</v>
      </c>
      <c r="K3487" s="464">
        <v>42428388140.562424</v>
      </c>
      <c r="L3487" s="464">
        <v>128978833745.39511</v>
      </c>
      <c r="M3487" s="464">
        <v>0</v>
      </c>
      <c r="N3487" s="464">
        <v>9244459058.2750835</v>
      </c>
      <c r="O3487" s="464">
        <v>19791.167071858355</v>
      </c>
      <c r="P3487" s="461">
        <v>101465.4375</v>
      </c>
      <c r="Q3487" s="461">
        <v>33113.8125</v>
      </c>
      <c r="R3487" s="464">
        <v>699418179130.74072</v>
      </c>
      <c r="S3487" s="462">
        <v>0.41307543992923451</v>
      </c>
      <c r="T3487" s="462">
        <v>0.25715394105388928</v>
      </c>
      <c r="U3487" s="461">
        <v>15.779509959365727</v>
      </c>
      <c r="V3487" s="464">
        <v>3142978858639.6836</v>
      </c>
      <c r="W3487" s="460">
        <v>990.32103184225957</v>
      </c>
      <c r="X3487" s="463">
        <v>4.6473330554687074E-2</v>
      </c>
      <c r="Y3487" s="476">
        <v>2.0000000000000001E-4</v>
      </c>
    </row>
    <row r="3488" spans="1:25" x14ac:dyDescent="0.2">
      <c r="A3488" s="475">
        <f t="shared" si="54"/>
        <v>3484</v>
      </c>
      <c r="B3488" s="462">
        <v>0.62613054420625491</v>
      </c>
      <c r="C3488" s="461">
        <v>5029.2394693809347</v>
      </c>
      <c r="D3488" s="462">
        <v>0.50052128241983462</v>
      </c>
      <c r="E3488" s="462">
        <v>0.54718554786085072</v>
      </c>
      <c r="F3488" s="516">
        <v>2024.68</v>
      </c>
      <c r="G3488" s="464">
        <v>187381586201.11618</v>
      </c>
      <c r="H3488" s="461">
        <v>9195385.1762484498</v>
      </c>
      <c r="I3488" s="464">
        <v>332427451239.18951</v>
      </c>
      <c r="J3488" s="462">
        <v>0.47456246861303297</v>
      </c>
      <c r="K3488" s="464">
        <v>7973256467.9551401</v>
      </c>
      <c r="L3488" s="464">
        <v>0</v>
      </c>
      <c r="M3488" s="464">
        <v>183389705706.2384</v>
      </c>
      <c r="N3488" s="464">
        <v>90581307786.628952</v>
      </c>
      <c r="O3488" s="464">
        <v>27735.089864443435</v>
      </c>
      <c r="P3488" s="461">
        <v>529487.65257881465</v>
      </c>
      <c r="Q3488" s="461">
        <v>357534.64382185094</v>
      </c>
      <c r="R3488" s="464">
        <v>865805361600.07422</v>
      </c>
      <c r="S3488" s="462">
        <v>0.61494982593300973</v>
      </c>
      <c r="T3488" s="462">
        <v>0.38864235247842871</v>
      </c>
      <c r="U3488" s="461">
        <v>16.303049147773354</v>
      </c>
      <c r="V3488" s="464">
        <v>6217967804009.79</v>
      </c>
      <c r="W3488" s="460">
        <v>1958.2018065551213</v>
      </c>
      <c r="X3488" s="463">
        <v>4.3399659259000987E-2</v>
      </c>
      <c r="Y3488" s="476">
        <v>2.0000000000000001E-4</v>
      </c>
    </row>
    <row r="3489" spans="1:25" x14ac:dyDescent="0.2">
      <c r="A3489" s="475">
        <f t="shared" si="54"/>
        <v>3485</v>
      </c>
      <c r="B3489" s="462">
        <v>0.29827519853225043</v>
      </c>
      <c r="C3489" s="461">
        <v>3148.0744826134332</v>
      </c>
      <c r="D3489" s="462">
        <v>1.0086335583612356</v>
      </c>
      <c r="E3489" s="462">
        <v>0.32427958681079228</v>
      </c>
      <c r="F3489" s="516">
        <v>2025.47</v>
      </c>
      <c r="G3489" s="464">
        <v>166873246147.13141</v>
      </c>
      <c r="H3489" s="461">
        <v>28420437.10595281</v>
      </c>
      <c r="I3489" s="464">
        <v>620212089829.59241</v>
      </c>
      <c r="J3489" s="462">
        <v>0.2456250017447531</v>
      </c>
      <c r="K3489" s="464">
        <v>15363713689.405348</v>
      </c>
      <c r="L3489" s="464">
        <v>5796639280.6739244</v>
      </c>
      <c r="M3489" s="464">
        <v>89390003196.975128</v>
      </c>
      <c r="N3489" s="464">
        <v>8017669571.1491499</v>
      </c>
      <c r="O3489" s="464">
        <v>23962.211275233942</v>
      </c>
      <c r="P3489" s="461">
        <v>90567.267797034205</v>
      </c>
      <c r="Q3489" s="461">
        <v>29404.851481311474</v>
      </c>
      <c r="R3489" s="464">
        <v>951300736028.16077</v>
      </c>
      <c r="S3489" s="462">
        <v>0.42905418019225661</v>
      </c>
      <c r="T3489" s="462">
        <v>0.24204630591257603</v>
      </c>
      <c r="U3489" s="461">
        <v>17.245905489502597</v>
      </c>
      <c r="V3489" s="464">
        <v>4339985917686.4189</v>
      </c>
      <c r="W3489" s="460">
        <v>1369.7943218903436</v>
      </c>
      <c r="X3489" s="463">
        <v>4.2967579894030626E-2</v>
      </c>
      <c r="Y3489" s="476">
        <v>2.0000000000000001E-4</v>
      </c>
    </row>
    <row r="3490" spans="1:25" x14ac:dyDescent="0.2">
      <c r="A3490" s="475">
        <f t="shared" si="54"/>
        <v>3486</v>
      </c>
      <c r="B3490" s="462">
        <v>0.43560840257191985</v>
      </c>
      <c r="C3490" s="461">
        <v>2951.7006116083071</v>
      </c>
      <c r="D3490" s="462">
        <v>0.92268589879828034</v>
      </c>
      <c r="E3490" s="462">
        <v>0.7</v>
      </c>
      <c r="F3490" s="516">
        <v>2025.66</v>
      </c>
      <c r="G3490" s="464">
        <v>245488650635.23932</v>
      </c>
      <c r="H3490" s="461">
        <v>26882458.477892619</v>
      </c>
      <c r="I3490" s="464">
        <v>589385264085.29407</v>
      </c>
      <c r="J3490" s="462">
        <v>0.30302991682605784</v>
      </c>
      <c r="K3490" s="464">
        <v>23181788488.441193</v>
      </c>
      <c r="L3490" s="464">
        <v>19352924459.540798</v>
      </c>
      <c r="M3490" s="464">
        <v>169735861688.65384</v>
      </c>
      <c r="N3490" s="464">
        <v>37939210357.99221</v>
      </c>
      <c r="O3490" s="464">
        <v>28595.633598993812</v>
      </c>
      <c r="P3490" s="461">
        <v>281993.53735244944</v>
      </c>
      <c r="Q3490" s="461">
        <v>152424.86476666768</v>
      </c>
      <c r="R3490" s="464">
        <v>1143403400241.2695</v>
      </c>
      <c r="S3490" s="462">
        <v>0.514754058107179</v>
      </c>
      <c r="T3490" s="462">
        <v>0.33175658586181594</v>
      </c>
      <c r="U3490" s="461">
        <v>16.817009609526934</v>
      </c>
      <c r="V3490" s="464">
        <v>6965959940419.0879</v>
      </c>
      <c r="W3490" s="460">
        <v>2197.9246984579599</v>
      </c>
      <c r="X3490" s="463">
        <v>4.3611295313183231E-2</v>
      </c>
      <c r="Y3490" s="476">
        <v>2.0000000000000001E-4</v>
      </c>
    </row>
    <row r="3491" spans="1:25" x14ac:dyDescent="0.2">
      <c r="A3491" s="475">
        <f t="shared" si="54"/>
        <v>3487</v>
      </c>
      <c r="B3491" s="462">
        <v>0.37416245857711844</v>
      </c>
      <c r="C3491" s="461">
        <v>3241.2682978525072</v>
      </c>
      <c r="D3491" s="462">
        <v>0.60780622297263398</v>
      </c>
      <c r="E3491" s="462">
        <v>0.58045020534029756</v>
      </c>
      <c r="F3491" s="516">
        <v>2025.89</v>
      </c>
      <c r="G3491" s="464">
        <v>151844882940.16351</v>
      </c>
      <c r="H3491" s="461">
        <v>12756567.18357005</v>
      </c>
      <c r="I3491" s="464">
        <v>412621809705.92535</v>
      </c>
      <c r="J3491" s="462">
        <v>0.37416245857711838</v>
      </c>
      <c r="K3491" s="464">
        <v>36014241593.401642</v>
      </c>
      <c r="L3491" s="464">
        <v>77417841895.582901</v>
      </c>
      <c r="M3491" s="464">
        <v>131693798269.75221</v>
      </c>
      <c r="N3491" s="464">
        <v>99490870837.331924</v>
      </c>
      <c r="O3491" s="464">
        <v>27375.041157799817</v>
      </c>
      <c r="P3491" s="461">
        <v>545759.38337416272</v>
      </c>
      <c r="Q3491" s="461">
        <v>366856.47253819427</v>
      </c>
      <c r="R3491" s="464">
        <v>950919822476.62561</v>
      </c>
      <c r="S3491" s="462">
        <v>0.5411371248944653</v>
      </c>
      <c r="T3491" s="462">
        <v>0.33439300294760704</v>
      </c>
      <c r="U3491" s="461">
        <v>15.700549634069001</v>
      </c>
      <c r="V3491" s="464">
        <v>5691273563457.8291</v>
      </c>
      <c r="W3491" s="460">
        <v>1795.1588870624516</v>
      </c>
      <c r="X3491" s="463">
        <v>4.4798765710701648E-2</v>
      </c>
      <c r="Y3491" s="476">
        <v>2.0000000000000001E-4</v>
      </c>
    </row>
    <row r="3492" spans="1:25" x14ac:dyDescent="0.2">
      <c r="A3492" s="475">
        <f t="shared" si="54"/>
        <v>3488</v>
      </c>
      <c r="B3492" s="462">
        <v>0.59867024704193561</v>
      </c>
      <c r="C3492" s="461">
        <v>1500</v>
      </c>
      <c r="D3492" s="462">
        <v>0.69341106133039454</v>
      </c>
      <c r="E3492" s="462">
        <v>0.44937936894718095</v>
      </c>
      <c r="F3492" s="516">
        <v>2025.42</v>
      </c>
      <c r="G3492" s="464">
        <v>261604159553.7587</v>
      </c>
      <c r="H3492" s="461">
        <v>16852756.963278446</v>
      </c>
      <c r="I3492" s="464">
        <v>326404134458.46405</v>
      </c>
      <c r="J3492" s="462">
        <v>0.16681719797142236</v>
      </c>
      <c r="K3492" s="464">
        <v>15560869556.515129</v>
      </c>
      <c r="L3492" s="464">
        <v>32780260375.981117</v>
      </c>
      <c r="M3492" s="464">
        <v>149396426872.03659</v>
      </c>
      <c r="N3492" s="464">
        <v>21604218380.06768</v>
      </c>
      <c r="O3492" s="464">
        <v>30966.211009652288</v>
      </c>
      <c r="P3492" s="461">
        <v>188263.50370930534</v>
      </c>
      <c r="Q3492" s="461">
        <v>88872.254466882499</v>
      </c>
      <c r="R3492" s="464">
        <v>825858973199.17358</v>
      </c>
      <c r="S3492" s="462">
        <v>0.52679708551422</v>
      </c>
      <c r="T3492" s="462">
        <v>0.35786702385052471</v>
      </c>
      <c r="U3492" s="461">
        <v>18.257218326778744</v>
      </c>
      <c r="V3492" s="464">
        <v>5854608918605.6816</v>
      </c>
      <c r="W3492" s="460">
        <v>1849.1509018986815</v>
      </c>
      <c r="X3492" s="463">
        <v>4.0459515683584892E-2</v>
      </c>
      <c r="Y3492" s="476">
        <v>2.0000000000000001E-4</v>
      </c>
    </row>
    <row r="3493" spans="1:25" x14ac:dyDescent="0.2">
      <c r="A3493" s="475">
        <f t="shared" si="54"/>
        <v>3489</v>
      </c>
      <c r="B3493" s="462">
        <v>0.32991884495009222</v>
      </c>
      <c r="C3493" s="461">
        <v>1500</v>
      </c>
      <c r="D3493" s="462">
        <v>0.64055032876210061</v>
      </c>
      <c r="E3493" s="462">
        <v>0.62960243422192452</v>
      </c>
      <c r="F3493" s="516">
        <v>2026.46</v>
      </c>
      <c r="G3493" s="464">
        <v>145000084833.10443</v>
      </c>
      <c r="H3493" s="461">
        <v>14503934.283600401</v>
      </c>
      <c r="I3493" s="464">
        <v>406069620163.78168</v>
      </c>
      <c r="J3493" s="462">
        <v>0.32991884495009227</v>
      </c>
      <c r="K3493" s="464">
        <v>16719261351.774853</v>
      </c>
      <c r="L3493" s="464">
        <v>13279930709.334288</v>
      </c>
      <c r="M3493" s="464">
        <v>45462738821.251709</v>
      </c>
      <c r="N3493" s="464">
        <v>26828981621.237946</v>
      </c>
      <c r="O3493" s="464">
        <v>32932.535703822643</v>
      </c>
      <c r="P3493" s="461">
        <v>202687.30315960187</v>
      </c>
      <c r="Q3493" s="461">
        <v>100077.33091600078</v>
      </c>
      <c r="R3493" s="464">
        <v>662547756677.45801</v>
      </c>
      <c r="S3493" s="462">
        <v>0.48398678640171744</v>
      </c>
      <c r="T3493" s="462">
        <v>0.38183039722703221</v>
      </c>
      <c r="U3493" s="461">
        <v>16.31839285877648</v>
      </c>
      <c r="V3493" s="464">
        <v>4628211244090.9834</v>
      </c>
      <c r="W3493" s="460">
        <v>1459.9117741264381</v>
      </c>
      <c r="X3493" s="463">
        <v>4.36741448741658E-2</v>
      </c>
      <c r="Y3493" s="476">
        <v>2.0000000000000001E-4</v>
      </c>
    </row>
    <row r="3494" spans="1:25" x14ac:dyDescent="0.2">
      <c r="A3494" s="475">
        <f t="shared" si="54"/>
        <v>3490</v>
      </c>
      <c r="B3494" s="462">
        <v>0.45537517112774289</v>
      </c>
      <c r="C3494" s="461">
        <v>8029.7742413121687</v>
      </c>
      <c r="D3494" s="462">
        <v>1.0063996124453021</v>
      </c>
      <c r="E3494" s="462">
        <v>0.34247523203504088</v>
      </c>
      <c r="F3494" s="516">
        <v>2025.67</v>
      </c>
      <c r="G3494" s="464">
        <v>150245223047.14752</v>
      </c>
      <c r="H3494" s="461">
        <v>30682834.684287608</v>
      </c>
      <c r="I3494" s="464">
        <v>599635247377.27283</v>
      </c>
      <c r="J3494" s="462">
        <v>0.11085698060987437</v>
      </c>
      <c r="K3494" s="464">
        <v>17599907977.092327</v>
      </c>
      <c r="L3494" s="464">
        <v>0</v>
      </c>
      <c r="M3494" s="464">
        <v>109236301411.28091</v>
      </c>
      <c r="N3494" s="464">
        <v>31605727127.211285</v>
      </c>
      <c r="O3494" s="464">
        <v>10000</v>
      </c>
      <c r="P3494" s="461">
        <v>226678.69754949573</v>
      </c>
      <c r="Q3494" s="461">
        <v>110707.87896852406</v>
      </c>
      <c r="R3494" s="464">
        <v>1079052898888.2045</v>
      </c>
      <c r="S3494" s="462">
        <v>0.39747758936053573</v>
      </c>
      <c r="T3494" s="462">
        <v>0.15989526732327464</v>
      </c>
      <c r="U3494" s="461">
        <v>19.024420955648615</v>
      </c>
      <c r="V3494" s="464">
        <v>3469173847343.8755</v>
      </c>
      <c r="W3494" s="460">
        <v>1094.2151923954407</v>
      </c>
      <c r="X3494" s="463">
        <v>4.0060480804599806E-2</v>
      </c>
      <c r="Y3494" s="476">
        <v>2.0000000000000001E-4</v>
      </c>
    </row>
    <row r="3495" spans="1:25" x14ac:dyDescent="0.2">
      <c r="A3495" s="475">
        <f t="shared" si="54"/>
        <v>3491</v>
      </c>
      <c r="B3495" s="462">
        <v>0.63845195642753272</v>
      </c>
      <c r="C3495" s="461">
        <v>11077.942055688811</v>
      </c>
      <c r="D3495" s="462">
        <v>0.43125081916287261</v>
      </c>
      <c r="E3495" s="462">
        <v>0.54521547212895216</v>
      </c>
      <c r="F3495" s="516">
        <v>2024.26</v>
      </c>
      <c r="G3495" s="464">
        <v>267773587725.7662</v>
      </c>
      <c r="H3495" s="461">
        <v>7545244.4755257117</v>
      </c>
      <c r="I3495" s="464">
        <v>300847202401.86163</v>
      </c>
      <c r="J3495" s="462">
        <v>0.52830612887515582</v>
      </c>
      <c r="K3495" s="464">
        <v>5991119906.2955885</v>
      </c>
      <c r="L3495" s="464">
        <v>0</v>
      </c>
      <c r="M3495" s="464">
        <v>211492241033.5589</v>
      </c>
      <c r="N3495" s="464">
        <v>92687553882.113739</v>
      </c>
      <c r="O3495" s="464">
        <v>23502.195785069907</v>
      </c>
      <c r="P3495" s="461">
        <v>579945.01713561092</v>
      </c>
      <c r="Q3495" s="461">
        <v>401387.6726991919</v>
      </c>
      <c r="R3495" s="464">
        <v>958951399358.81897</v>
      </c>
      <c r="S3495" s="462">
        <v>0.65579181975742606</v>
      </c>
      <c r="T3495" s="462">
        <v>0.43094286198713522</v>
      </c>
      <c r="U3495" s="461">
        <v>16.864654483389703</v>
      </c>
      <c r="V3495" s="464">
        <v>7794977236108.3027</v>
      </c>
      <c r="W3495" s="460">
        <v>2460.5838254130449</v>
      </c>
      <c r="X3495" s="463">
        <v>4.2578888571232362E-2</v>
      </c>
      <c r="Y3495" s="476">
        <v>2.0000000000000001E-4</v>
      </c>
    </row>
    <row r="3496" spans="1:25" x14ac:dyDescent="0.2">
      <c r="A3496" s="475">
        <f t="shared" si="54"/>
        <v>3492</v>
      </c>
      <c r="B3496" s="462">
        <v>0.40719042643268771</v>
      </c>
      <c r="C3496" s="461">
        <v>6580.1896633668293</v>
      </c>
      <c r="D3496" s="462">
        <v>0.59765279992462739</v>
      </c>
      <c r="E3496" s="462">
        <v>0.39853488113407365</v>
      </c>
      <c r="F3496" s="516">
        <v>2025.08</v>
      </c>
      <c r="G3496" s="464">
        <v>181654510223.20987</v>
      </c>
      <c r="H3496" s="461">
        <v>12282417.600932661</v>
      </c>
      <c r="I3496" s="464">
        <v>298785422444.80841</v>
      </c>
      <c r="J3496" s="462">
        <v>0.17480857623309853</v>
      </c>
      <c r="K3496" s="464">
        <v>14038126059.712677</v>
      </c>
      <c r="L3496" s="464">
        <v>28283113327.406109</v>
      </c>
      <c r="M3496" s="464">
        <v>102652381511.17647</v>
      </c>
      <c r="N3496" s="464">
        <v>34982614718.371445</v>
      </c>
      <c r="O3496" s="464">
        <v>30987.37377782691</v>
      </c>
      <c r="P3496" s="461">
        <v>229386.46232632967</v>
      </c>
      <c r="Q3496" s="461">
        <v>120310.71223365524</v>
      </c>
      <c r="R3496" s="464">
        <v>607326879402.24634</v>
      </c>
      <c r="S3496" s="462">
        <v>0.44786321375632193</v>
      </c>
      <c r="T3496" s="462">
        <v>0.35520016899370077</v>
      </c>
      <c r="U3496" s="461">
        <v>17.973925704414118</v>
      </c>
      <c r="V3496" s="464">
        <v>4330646713708.7573</v>
      </c>
      <c r="W3496" s="460">
        <v>1366.287394992702</v>
      </c>
      <c r="X3496" s="463">
        <v>4.0086658862517499E-2</v>
      </c>
      <c r="Y3496" s="476">
        <v>2.0000000000000001E-4</v>
      </c>
    </row>
    <row r="3497" spans="1:25" x14ac:dyDescent="0.2">
      <c r="A3497" s="475">
        <f t="shared" si="54"/>
        <v>3493</v>
      </c>
      <c r="B3497" s="462">
        <v>0.5484816689299441</v>
      </c>
      <c r="C3497" s="461">
        <v>5736.4996365885127</v>
      </c>
      <c r="D3497" s="462">
        <v>0.50450576707762995</v>
      </c>
      <c r="E3497" s="462">
        <v>0.7</v>
      </c>
      <c r="F3497" s="516">
        <v>2024.42</v>
      </c>
      <c r="G3497" s="464">
        <v>233927293640.89978</v>
      </c>
      <c r="H3497" s="461">
        <v>9552903.1288142465</v>
      </c>
      <c r="I3497" s="464">
        <v>344030120966.08429</v>
      </c>
      <c r="J3497" s="462">
        <v>0.50461213730172072</v>
      </c>
      <c r="K3497" s="464">
        <v>7742735869.8979292</v>
      </c>
      <c r="L3497" s="464">
        <v>0</v>
      </c>
      <c r="M3497" s="464">
        <v>171070833101.81546</v>
      </c>
      <c r="N3497" s="464">
        <v>45013611846.522766</v>
      </c>
      <c r="O3497" s="464">
        <v>37601.815999679377</v>
      </c>
      <c r="P3497" s="461">
        <v>321765.19911212235</v>
      </c>
      <c r="Q3497" s="461">
        <v>192281.55219774833</v>
      </c>
      <c r="R3497" s="464">
        <v>831595403721.80371</v>
      </c>
      <c r="S3497" s="462">
        <v>0.64251978808312249</v>
      </c>
      <c r="T3497" s="462">
        <v>0.46063716510186081</v>
      </c>
      <c r="U3497" s="461">
        <v>16.63897800251101</v>
      </c>
      <c r="V3497" s="464">
        <v>7181331981970.4248</v>
      </c>
      <c r="W3497" s="460">
        <v>2263.7283105877618</v>
      </c>
      <c r="X3497" s="463">
        <v>4.2738185062165986E-2</v>
      </c>
      <c r="Y3497" s="476">
        <v>2.0000000000000001E-4</v>
      </c>
    </row>
    <row r="3498" spans="1:25" x14ac:dyDescent="0.2">
      <c r="A3498" s="475">
        <f t="shared" si="54"/>
        <v>3494</v>
      </c>
      <c r="B3498" s="462">
        <v>0.51412774657494953</v>
      </c>
      <c r="C3498" s="461">
        <v>6610.1834489543398</v>
      </c>
      <c r="D3498" s="462">
        <v>0.54581055128852141</v>
      </c>
      <c r="E3498" s="462">
        <v>0.57050709206209049</v>
      </c>
      <c r="F3498" s="516">
        <v>2024.18</v>
      </c>
      <c r="G3498" s="464">
        <v>169295724518.1796</v>
      </c>
      <c r="H3498" s="461">
        <v>10416151.517357854</v>
      </c>
      <c r="I3498" s="464">
        <v>275304514796.42743</v>
      </c>
      <c r="J3498" s="462">
        <v>0.19949685749084944</v>
      </c>
      <c r="K3498" s="464">
        <v>3212498264.274807</v>
      </c>
      <c r="L3498" s="464">
        <v>0</v>
      </c>
      <c r="M3498" s="464">
        <v>191080560945.74796</v>
      </c>
      <c r="N3498" s="464">
        <v>65773471952.561684</v>
      </c>
      <c r="O3498" s="464">
        <v>31898.032063892057</v>
      </c>
      <c r="P3498" s="461">
        <v>356388.40333438304</v>
      </c>
      <c r="Q3498" s="461">
        <v>218048.87665555644</v>
      </c>
      <c r="R3498" s="464">
        <v>764602907115.27295</v>
      </c>
      <c r="S3498" s="462">
        <v>0.53286579567886316</v>
      </c>
      <c r="T3498" s="462">
        <v>0.27162789121689063</v>
      </c>
      <c r="U3498" s="461">
        <v>17.865785806619844</v>
      </c>
      <c r="V3498" s="464">
        <v>4064539912853.6963</v>
      </c>
      <c r="W3498" s="460">
        <v>1282.554734848206</v>
      </c>
      <c r="X3498" s="463">
        <v>4.1360727952210796E-2</v>
      </c>
      <c r="Y3498" s="476">
        <v>2.0000000000000001E-4</v>
      </c>
    </row>
    <row r="3499" spans="1:25" x14ac:dyDescent="0.2">
      <c r="A3499" s="475">
        <f t="shared" si="54"/>
        <v>3495</v>
      </c>
      <c r="B3499" s="462">
        <v>0.54673880420431753</v>
      </c>
      <c r="C3499" s="461">
        <v>3655.2036906219996</v>
      </c>
      <c r="D3499" s="462">
        <v>1.1272277797138948</v>
      </c>
      <c r="E3499" s="462">
        <v>0.21219664276406275</v>
      </c>
      <c r="F3499" s="516">
        <v>2023.97</v>
      </c>
      <c r="G3499" s="464">
        <v>636697400343.82922</v>
      </c>
      <c r="H3499" s="461">
        <v>40363259.255124561</v>
      </c>
      <c r="I3499" s="464">
        <v>845540403184.93286</v>
      </c>
      <c r="J3499" s="462">
        <v>0.35411335553228362</v>
      </c>
      <c r="K3499" s="464">
        <v>35603806620.416359</v>
      </c>
      <c r="L3499" s="464">
        <v>0</v>
      </c>
      <c r="M3499" s="464">
        <v>455792042289.2124</v>
      </c>
      <c r="N3499" s="464">
        <v>114054416695.71817</v>
      </c>
      <c r="O3499" s="464">
        <v>29742.38296945615</v>
      </c>
      <c r="P3499" s="461">
        <v>710556.55484366207</v>
      </c>
      <c r="Q3499" s="461">
        <v>481738.885054713</v>
      </c>
      <c r="R3499" s="464">
        <v>1990393749501.1902</v>
      </c>
      <c r="S3499" s="462">
        <v>0.57086375475447992</v>
      </c>
      <c r="T3499" s="462">
        <v>0.4503275102471006</v>
      </c>
      <c r="U3499" s="461">
        <v>17.223336166013457</v>
      </c>
      <c r="V3499" s="464">
        <v>16686139838868.623</v>
      </c>
      <c r="W3499" s="460">
        <v>5270.3062886212447</v>
      </c>
      <c r="X3499" s="463">
        <v>4.3102730275592402E-2</v>
      </c>
      <c r="Y3499" s="476">
        <v>2.0000000000000001E-4</v>
      </c>
    </row>
    <row r="3500" spans="1:25" x14ac:dyDescent="0.2">
      <c r="A3500" s="475">
        <f t="shared" si="54"/>
        <v>3496</v>
      </c>
      <c r="B3500" s="462">
        <v>0.4295494468267631</v>
      </c>
      <c r="C3500" s="461">
        <v>1824.552079069847</v>
      </c>
      <c r="D3500" s="462">
        <v>0.68693563709008176</v>
      </c>
      <c r="E3500" s="462">
        <v>0.31756182629636348</v>
      </c>
      <c r="F3500" s="516">
        <v>2025.33</v>
      </c>
      <c r="G3500" s="464">
        <v>129892469448.1572</v>
      </c>
      <c r="H3500" s="461">
        <v>16516336.777112473</v>
      </c>
      <c r="I3500" s="464">
        <v>429708596795.84613</v>
      </c>
      <c r="J3500" s="462">
        <v>0.26804823264267796</v>
      </c>
      <c r="K3500" s="464">
        <v>18943058790.470642</v>
      </c>
      <c r="L3500" s="464">
        <v>22123852654.417194</v>
      </c>
      <c r="M3500" s="464">
        <v>99549462055.95079</v>
      </c>
      <c r="N3500" s="464">
        <v>31074141040.76474</v>
      </c>
      <c r="O3500" s="464">
        <v>34818.83737134892</v>
      </c>
      <c r="P3500" s="461">
        <v>211018.19478993915</v>
      </c>
      <c r="Q3500" s="461">
        <v>105219.48059749365</v>
      </c>
      <c r="R3500" s="464">
        <v>765188794422.68542</v>
      </c>
      <c r="S3500" s="462">
        <v>0.46538647565990426</v>
      </c>
      <c r="T3500" s="462">
        <v>0.27674644848535096</v>
      </c>
      <c r="U3500" s="461">
        <v>16.591347995644675</v>
      </c>
      <c r="V3500" s="464">
        <v>3932431695372.6875</v>
      </c>
      <c r="W3500" s="460">
        <v>1242.0336006937168</v>
      </c>
      <c r="X3500" s="463">
        <v>4.312624291908377E-2</v>
      </c>
      <c r="Y3500" s="476">
        <v>2.0000000000000001E-4</v>
      </c>
    </row>
    <row r="3501" spans="1:25" x14ac:dyDescent="0.2">
      <c r="A3501" s="475">
        <f t="shared" si="54"/>
        <v>3497</v>
      </c>
      <c r="B3501" s="462">
        <v>0.43941160922450723</v>
      </c>
      <c r="C3501" s="461">
        <v>6028.2942463597083</v>
      </c>
      <c r="D3501" s="462">
        <v>0.56350331877456106</v>
      </c>
      <c r="E3501" s="462">
        <v>0.69082450503053072</v>
      </c>
      <c r="F3501" s="516">
        <v>2024.17</v>
      </c>
      <c r="G3501" s="464">
        <v>148584711116.39508</v>
      </c>
      <c r="H3501" s="461">
        <v>11394207.308909081</v>
      </c>
      <c r="I3501" s="464">
        <v>286262843260.039</v>
      </c>
      <c r="J3501" s="462">
        <v>0.25126328627339622</v>
      </c>
      <c r="K3501" s="464">
        <v>6534841786.0197124</v>
      </c>
      <c r="L3501" s="464">
        <v>0</v>
      </c>
      <c r="M3501" s="464">
        <v>135359635178.9978</v>
      </c>
      <c r="N3501" s="464">
        <v>33275117094.237679</v>
      </c>
      <c r="O3501" s="464">
        <v>32412.781168265017</v>
      </c>
      <c r="P3501" s="461">
        <v>236614.84025100194</v>
      </c>
      <c r="Q3501" s="461">
        <v>126345.30113623202</v>
      </c>
      <c r="R3501" s="464">
        <v>629509355535.75391</v>
      </c>
      <c r="S3501" s="462">
        <v>0.51590349535849267</v>
      </c>
      <c r="T3501" s="462">
        <v>0.32703716031706681</v>
      </c>
      <c r="U3501" s="461">
        <v>17.27797251948801</v>
      </c>
      <c r="V3501" s="464">
        <v>3970626747781.6099</v>
      </c>
      <c r="W3501" s="460">
        <v>1253.7716898659487</v>
      </c>
      <c r="X3501" s="463">
        <v>4.1565462116074557E-2</v>
      </c>
      <c r="Y3501" s="476">
        <v>2.0000000000000001E-4</v>
      </c>
    </row>
    <row r="3502" spans="1:25" x14ac:dyDescent="0.2">
      <c r="A3502" s="475">
        <f t="shared" si="54"/>
        <v>3498</v>
      </c>
      <c r="B3502" s="462">
        <v>0.53663853673340656</v>
      </c>
      <c r="C3502" s="461">
        <v>5382.1538964374167</v>
      </c>
      <c r="D3502" s="462">
        <v>0.89031337831603907</v>
      </c>
      <c r="E3502" s="462">
        <v>0.40236291720236389</v>
      </c>
      <c r="F3502" s="516">
        <v>2024.96</v>
      </c>
      <c r="G3502" s="464">
        <v>451300486505.28375</v>
      </c>
      <c r="H3502" s="461">
        <v>24299377.651121192</v>
      </c>
      <c r="I3502" s="464">
        <v>380353498740.20496</v>
      </c>
      <c r="J3502" s="462">
        <v>3.7275344180262793E-2</v>
      </c>
      <c r="K3502" s="464">
        <v>12191674087.420872</v>
      </c>
      <c r="L3502" s="464">
        <v>2211378236.2859921</v>
      </c>
      <c r="M3502" s="464">
        <v>314279018229.47345</v>
      </c>
      <c r="N3502" s="464">
        <v>45145924306.74852</v>
      </c>
      <c r="O3502" s="464">
        <v>24671.927175145745</v>
      </c>
      <c r="P3502" s="461">
        <v>333316.86684428394</v>
      </c>
      <c r="Q3502" s="461">
        <v>191544.83662691124</v>
      </c>
      <c r="R3502" s="464">
        <v>1247586691598.3511</v>
      </c>
      <c r="S3502" s="462">
        <v>0.5428973743493577</v>
      </c>
      <c r="T3502" s="462">
        <v>0.35529974050231028</v>
      </c>
      <c r="U3502" s="461">
        <v>19.612160314540059</v>
      </c>
      <c r="V3502" s="464">
        <v>9254989490986.7266</v>
      </c>
      <c r="W3502" s="460">
        <v>2919.4720126693919</v>
      </c>
      <c r="X3502" s="463">
        <v>3.8459347107698605E-2</v>
      </c>
      <c r="Y3502" s="476">
        <v>2.0000000000000001E-4</v>
      </c>
    </row>
    <row r="3503" spans="1:25" x14ac:dyDescent="0.2">
      <c r="A3503" s="475">
        <f t="shared" si="54"/>
        <v>3499</v>
      </c>
      <c r="B3503" s="462">
        <v>0.55785937206231218</v>
      </c>
      <c r="C3503" s="461">
        <v>7325.8788079846472</v>
      </c>
      <c r="D3503" s="462">
        <v>0.67637318197842999</v>
      </c>
      <c r="E3503" s="462">
        <v>0.21436251034207721</v>
      </c>
      <c r="F3503" s="516">
        <v>2023.75</v>
      </c>
      <c r="G3503" s="464">
        <v>105148174429.26025</v>
      </c>
      <c r="H3503" s="461">
        <v>14897964.667411683</v>
      </c>
      <c r="I3503" s="464">
        <v>492983048253.81897</v>
      </c>
      <c r="J3503" s="462">
        <v>0.41189921675019259</v>
      </c>
      <c r="K3503" s="464">
        <v>6325088002.5112934</v>
      </c>
      <c r="L3503" s="464">
        <v>0</v>
      </c>
      <c r="M3503" s="464">
        <v>153607216861.13358</v>
      </c>
      <c r="N3503" s="464">
        <v>56042339698.916573</v>
      </c>
      <c r="O3503" s="464">
        <v>24053.87911635045</v>
      </c>
      <c r="P3503" s="461">
        <v>330446.16244801943</v>
      </c>
      <c r="Q3503" s="461">
        <v>194544.47232523738</v>
      </c>
      <c r="R3503" s="464">
        <v>882247998563.10986</v>
      </c>
      <c r="S3503" s="462">
        <v>0.54124845074098804</v>
      </c>
      <c r="T3503" s="462">
        <v>0.3007204848930734</v>
      </c>
      <c r="U3503" s="461">
        <v>15.349380092966216</v>
      </c>
      <c r="V3503" s="464">
        <v>4525000665015.5605</v>
      </c>
      <c r="W3503" s="460">
        <v>1426.2631068912717</v>
      </c>
      <c r="X3503" s="463">
        <v>4.729550006834126E-2</v>
      </c>
      <c r="Y3503" s="476">
        <v>2.0000000000000001E-4</v>
      </c>
    </row>
    <row r="3504" spans="1:25" x14ac:dyDescent="0.2">
      <c r="A3504" s="475">
        <f t="shared" si="54"/>
        <v>3500</v>
      </c>
      <c r="B3504" s="462">
        <v>0.56309114252604164</v>
      </c>
      <c r="C3504" s="461">
        <v>1832.0640747594784</v>
      </c>
      <c r="D3504" s="462">
        <v>1.2470343612661952</v>
      </c>
      <c r="E3504" s="462">
        <v>0.65642344763656546</v>
      </c>
      <c r="F3504" s="516">
        <v>2024.29</v>
      </c>
      <c r="G3504" s="464">
        <v>301857359437.59387</v>
      </c>
      <c r="H3504" s="461">
        <v>52438865.950932741</v>
      </c>
      <c r="I3504" s="464">
        <v>822439997072.71716</v>
      </c>
      <c r="J3504" s="462">
        <v>0.17479252569218007</v>
      </c>
      <c r="K3504" s="464">
        <v>6086751102.70084</v>
      </c>
      <c r="L3504" s="464">
        <v>0</v>
      </c>
      <c r="M3504" s="464">
        <v>223993170432.07983</v>
      </c>
      <c r="N3504" s="464">
        <v>66066493093.818825</v>
      </c>
      <c r="O3504" s="464">
        <v>21156.513640215882</v>
      </c>
      <c r="P3504" s="461">
        <v>450379.83428464626</v>
      </c>
      <c r="Q3504" s="461">
        <v>272173.50240356359</v>
      </c>
      <c r="R3504" s="464">
        <v>1569535075819.0203</v>
      </c>
      <c r="S3504" s="462">
        <v>0.4487259410630226</v>
      </c>
      <c r="T3504" s="462">
        <v>0.21553617753209656</v>
      </c>
      <c r="U3504" s="461">
        <v>18.321758608025487</v>
      </c>
      <c r="V3504" s="464">
        <v>6799801664157.4971</v>
      </c>
      <c r="W3504" s="460">
        <v>2140.4921739930601</v>
      </c>
      <c r="X3504" s="463">
        <v>4.0117299268818324E-2</v>
      </c>
      <c r="Y3504" s="476">
        <v>2.0000000000000001E-4</v>
      </c>
    </row>
    <row r="3505" spans="1:25" x14ac:dyDescent="0.2">
      <c r="A3505" s="475">
        <f t="shared" si="54"/>
        <v>3501</v>
      </c>
      <c r="B3505" s="462">
        <v>0.4069764162849191</v>
      </c>
      <c r="C3505" s="461">
        <v>6616.0763290169198</v>
      </c>
      <c r="D3505" s="462">
        <v>0.78646810119071875</v>
      </c>
      <c r="E3505" s="462">
        <v>0.47902792525173837</v>
      </c>
      <c r="F3505" s="516">
        <v>2025.95</v>
      </c>
      <c r="G3505" s="464">
        <v>210544968458.98984</v>
      </c>
      <c r="H3505" s="461">
        <v>18642513.708716832</v>
      </c>
      <c r="I3505" s="464">
        <v>573022865907.63818</v>
      </c>
      <c r="J3505" s="462">
        <v>0.40697641628491921</v>
      </c>
      <c r="K3505" s="464">
        <v>32641884068.421783</v>
      </c>
      <c r="L3505" s="464">
        <v>55631561299.236046</v>
      </c>
      <c r="M3505" s="464">
        <v>108664964389.68188</v>
      </c>
      <c r="N3505" s="464">
        <v>134653291257.42706</v>
      </c>
      <c r="O3505" s="464">
        <v>22557.747235565213</v>
      </c>
      <c r="P3505" s="461">
        <v>716324.72109067894</v>
      </c>
      <c r="Q3505" s="461">
        <v>499235.07024338492</v>
      </c>
      <c r="R3505" s="464">
        <v>1074932413035.7585</v>
      </c>
      <c r="S3505" s="462">
        <v>0.51103833079714511</v>
      </c>
      <c r="T3505" s="462">
        <v>0.38678951621061369</v>
      </c>
      <c r="U3505" s="461">
        <v>15.91626309824891</v>
      </c>
      <c r="V3505" s="464">
        <v>7215520376009.3213</v>
      </c>
      <c r="W3505" s="460">
        <v>2275.2864354227609</v>
      </c>
      <c r="X3505" s="463">
        <v>4.6387085974987044E-2</v>
      </c>
      <c r="Y3505" s="476">
        <v>2.0000000000000001E-4</v>
      </c>
    </row>
    <row r="3506" spans="1:25" x14ac:dyDescent="0.2">
      <c r="A3506" s="475">
        <f t="shared" si="54"/>
        <v>3502</v>
      </c>
      <c r="B3506" s="462">
        <v>0.42345202958597067</v>
      </c>
      <c r="C3506" s="461">
        <v>8089.3373909410366</v>
      </c>
      <c r="D3506" s="462">
        <v>0.96838005733022214</v>
      </c>
      <c r="E3506" s="462">
        <v>0.26128733418121997</v>
      </c>
      <c r="F3506" s="516">
        <v>2023.75</v>
      </c>
      <c r="G3506" s="464">
        <v>190227984775.04471</v>
      </c>
      <c r="H3506" s="461">
        <v>28125071.487248432</v>
      </c>
      <c r="I3506" s="464">
        <v>631897071467.43042</v>
      </c>
      <c r="J3506" s="462">
        <v>0.24591103921898183</v>
      </c>
      <c r="K3506" s="464">
        <v>23076843801.541122</v>
      </c>
      <c r="L3506" s="464">
        <v>10146645926.150024</v>
      </c>
      <c r="M3506" s="464">
        <v>219772376738.69012</v>
      </c>
      <c r="N3506" s="464">
        <v>68210528624.754921</v>
      </c>
      <c r="O3506" s="464">
        <v>24984.089447355644</v>
      </c>
      <c r="P3506" s="461">
        <v>412336.50657527993</v>
      </c>
      <c r="Q3506" s="461">
        <v>250073.70823429321</v>
      </c>
      <c r="R3506" s="464">
        <v>1194631082945.7549</v>
      </c>
      <c r="S3506" s="462">
        <v>0.46583498101618059</v>
      </c>
      <c r="T3506" s="462">
        <v>0.2427396770724721</v>
      </c>
      <c r="U3506" s="461">
        <v>16.86825675574163</v>
      </c>
      <c r="V3506" s="464">
        <v>5268520035198.3447</v>
      </c>
      <c r="W3506" s="460">
        <v>1661.5014354366535</v>
      </c>
      <c r="X3506" s="463">
        <v>4.3525596231116993E-2</v>
      </c>
      <c r="Y3506" s="476">
        <v>2.0000000000000001E-4</v>
      </c>
    </row>
    <row r="3507" spans="1:25" x14ac:dyDescent="0.2">
      <c r="A3507" s="475">
        <f t="shared" si="54"/>
        <v>3503</v>
      </c>
      <c r="B3507" s="462">
        <v>0.62655568442435616</v>
      </c>
      <c r="C3507" s="461">
        <v>4970.5764537883915</v>
      </c>
      <c r="D3507" s="462">
        <v>0.66519894956290004</v>
      </c>
      <c r="E3507" s="462">
        <v>0.67669883683368592</v>
      </c>
      <c r="F3507" s="516">
        <v>2025.59</v>
      </c>
      <c r="G3507" s="464">
        <v>204220548060.11322</v>
      </c>
      <c r="H3507" s="461">
        <v>14751310.903710604</v>
      </c>
      <c r="I3507" s="464">
        <v>339678028996.1922</v>
      </c>
      <c r="J3507" s="462">
        <v>0.10981767878422044</v>
      </c>
      <c r="K3507" s="464">
        <v>31057906501.957741</v>
      </c>
      <c r="L3507" s="464">
        <v>41700076378.99649</v>
      </c>
      <c r="M3507" s="464">
        <v>102598848109.85281</v>
      </c>
      <c r="N3507" s="464">
        <v>98509446361.842972</v>
      </c>
      <c r="O3507" s="464">
        <v>29020.979125906881</v>
      </c>
      <c r="P3507" s="461">
        <v>486469.45684369764</v>
      </c>
      <c r="Q3507" s="461">
        <v>317215.62167575362</v>
      </c>
      <c r="R3507" s="464">
        <v>841781203283.60889</v>
      </c>
      <c r="S3507" s="462">
        <v>0.44486914860978255</v>
      </c>
      <c r="T3507" s="462">
        <v>0.23673178212514417</v>
      </c>
      <c r="U3507" s="461">
        <v>20.24983551493618</v>
      </c>
      <c r="V3507" s="464">
        <v>4350567300019.4858</v>
      </c>
      <c r="W3507" s="460">
        <v>1373.0983941731872</v>
      </c>
      <c r="X3507" s="463">
        <v>3.679498885035154E-2</v>
      </c>
      <c r="Y3507" s="476">
        <v>2.0000000000000001E-4</v>
      </c>
    </row>
    <row r="3508" spans="1:25" x14ac:dyDescent="0.2">
      <c r="A3508" s="475">
        <f t="shared" si="54"/>
        <v>3504</v>
      </c>
      <c r="B3508" s="462">
        <v>0.41098302735422954</v>
      </c>
      <c r="C3508" s="461">
        <v>6518.0769791423927</v>
      </c>
      <c r="D3508" s="462">
        <v>0.95072197548073922</v>
      </c>
      <c r="E3508" s="462">
        <v>0.33941944663267698</v>
      </c>
      <c r="F3508" s="516">
        <v>2026.16</v>
      </c>
      <c r="G3508" s="464">
        <v>197639256787.82758</v>
      </c>
      <c r="H3508" s="461">
        <v>27318573.669248044</v>
      </c>
      <c r="I3508" s="464">
        <v>720493941223.35559</v>
      </c>
      <c r="J3508" s="462">
        <v>0.40174416800447166</v>
      </c>
      <c r="K3508" s="464">
        <v>35369125731.348091</v>
      </c>
      <c r="L3508" s="464">
        <v>35382177105.01329</v>
      </c>
      <c r="M3508" s="464">
        <v>88680361430.316086</v>
      </c>
      <c r="N3508" s="464">
        <v>137716165514.41595</v>
      </c>
      <c r="O3508" s="464">
        <v>39717.651586206397</v>
      </c>
      <c r="P3508" s="461">
        <v>782542.46933156275</v>
      </c>
      <c r="Q3508" s="461">
        <v>547070.95593443606</v>
      </c>
      <c r="R3508" s="464">
        <v>1186087907150.6035</v>
      </c>
      <c r="S3508" s="462">
        <v>0.48143991906912886</v>
      </c>
      <c r="T3508" s="462">
        <v>0.39878953478806212</v>
      </c>
      <c r="U3508" s="461">
        <v>15.393898247825998</v>
      </c>
      <c r="V3508" s="464">
        <v>7924026911322.9746</v>
      </c>
      <c r="W3508" s="460">
        <v>2496.0647082776973</v>
      </c>
      <c r="X3508" s="463">
        <v>4.7838460138789028E-2</v>
      </c>
      <c r="Y3508" s="476">
        <v>2.0000000000000001E-4</v>
      </c>
    </row>
    <row r="3509" spans="1:25" x14ac:dyDescent="0.2">
      <c r="A3509" s="475">
        <f t="shared" si="54"/>
        <v>3505</v>
      </c>
      <c r="B3509" s="462">
        <v>0.43022340787672697</v>
      </c>
      <c r="C3509" s="461">
        <v>3366.2755633526876</v>
      </c>
      <c r="D3509" s="462">
        <v>0.62944205746945414</v>
      </c>
      <c r="E3509" s="462">
        <v>0.37333136176314591</v>
      </c>
      <c r="F3509" s="516">
        <v>2024.58</v>
      </c>
      <c r="G3509" s="464">
        <v>269317865785.05731</v>
      </c>
      <c r="H3509" s="461">
        <v>13457740.027945999</v>
      </c>
      <c r="I3509" s="464">
        <v>382549848470.26373</v>
      </c>
      <c r="J3509" s="462">
        <v>0.39901093749595873</v>
      </c>
      <c r="K3509" s="464">
        <v>4766078475.2026463</v>
      </c>
      <c r="L3509" s="464">
        <v>0</v>
      </c>
      <c r="M3509" s="464">
        <v>181365085806.06119</v>
      </c>
      <c r="N3509" s="464">
        <v>77706623512.60173</v>
      </c>
      <c r="O3509" s="464">
        <v>15960.22434107118</v>
      </c>
      <c r="P3509" s="461">
        <v>487574.83896857256</v>
      </c>
      <c r="Q3509" s="461">
        <v>319267.64741975028</v>
      </c>
      <c r="R3509" s="464">
        <v>889192889585.81091</v>
      </c>
      <c r="S3509" s="462">
        <v>0.57961474676434344</v>
      </c>
      <c r="T3509" s="462">
        <v>0.4424656815899331</v>
      </c>
      <c r="U3509" s="461">
        <v>17.082499440270656</v>
      </c>
      <c r="V3509" s="464">
        <v>7448975645055.2578</v>
      </c>
      <c r="W3509" s="460">
        <v>2352.1989515029177</v>
      </c>
      <c r="X3509" s="463">
        <v>4.2429124792032258E-2</v>
      </c>
      <c r="Y3509" s="476">
        <v>2.0000000000000001E-4</v>
      </c>
    </row>
    <row r="3510" spans="1:25" x14ac:dyDescent="0.2">
      <c r="A3510" s="475">
        <f t="shared" si="54"/>
        <v>3506</v>
      </c>
      <c r="B3510" s="462">
        <v>0.36363967240151884</v>
      </c>
      <c r="C3510" s="461">
        <v>7764.0363166741372</v>
      </c>
      <c r="D3510" s="462">
        <v>1.1060535763556141</v>
      </c>
      <c r="E3510" s="462">
        <v>0.38021562665800834</v>
      </c>
      <c r="F3510" s="516">
        <v>2025.56</v>
      </c>
      <c r="G3510" s="464">
        <v>206462516048.44836</v>
      </c>
      <c r="H3510" s="461">
        <v>37491887.386322573</v>
      </c>
      <c r="I3510" s="464">
        <v>779008664036.2771</v>
      </c>
      <c r="J3510" s="462">
        <v>0.23002202056598386</v>
      </c>
      <c r="K3510" s="464">
        <v>26839298950.232529</v>
      </c>
      <c r="L3510" s="464">
        <v>52104722026.624023</v>
      </c>
      <c r="M3510" s="464">
        <v>121425456848.53825</v>
      </c>
      <c r="N3510" s="464">
        <v>35183949749.539154</v>
      </c>
      <c r="O3510" s="464">
        <v>24255.021638302569</v>
      </c>
      <c r="P3510" s="461">
        <v>255888.49960541891</v>
      </c>
      <c r="Q3510" s="461">
        <v>129810.91146362599</v>
      </c>
      <c r="R3510" s="464">
        <v>1298090000988.1963</v>
      </c>
      <c r="S3510" s="462">
        <v>0.43875041649996838</v>
      </c>
      <c r="T3510" s="462">
        <v>0.27623161954280984</v>
      </c>
      <c r="U3510" s="461">
        <v>16.317483227117012</v>
      </c>
      <c r="V3510" s="464">
        <v>6214261732899.8418</v>
      </c>
      <c r="W3510" s="460">
        <v>1960.7570806827646</v>
      </c>
      <c r="X3510" s="463">
        <v>4.6686534193385948E-2</v>
      </c>
      <c r="Y3510" s="476">
        <v>2.0000000000000001E-4</v>
      </c>
    </row>
    <row r="3511" spans="1:25" x14ac:dyDescent="0.2">
      <c r="A3511" s="475">
        <f t="shared" si="54"/>
        <v>3507</v>
      </c>
      <c r="B3511" s="462">
        <v>0.53239873871773558</v>
      </c>
      <c r="C3511" s="461">
        <v>1500</v>
      </c>
      <c r="D3511" s="462">
        <v>0.61058777561685373</v>
      </c>
      <c r="E3511" s="462">
        <v>0.55385270434607903</v>
      </c>
      <c r="F3511" s="516">
        <v>2026.27</v>
      </c>
      <c r="G3511" s="464">
        <v>115661643028.23351</v>
      </c>
      <c r="H3511" s="461">
        <v>13640547.876448246</v>
      </c>
      <c r="I3511" s="464">
        <v>440760073248.49854</v>
      </c>
      <c r="J3511" s="462">
        <v>0.41152083452768606</v>
      </c>
      <c r="K3511" s="464">
        <v>48577383432.652954</v>
      </c>
      <c r="L3511" s="464">
        <v>139827825131.49356</v>
      </c>
      <c r="M3511" s="464">
        <v>44733967713.508591</v>
      </c>
      <c r="N3511" s="464">
        <v>26367763181.619129</v>
      </c>
      <c r="O3511" s="464">
        <v>27717.576387727302</v>
      </c>
      <c r="P3511" s="461">
        <v>191257.67646901857</v>
      </c>
      <c r="Q3511" s="461">
        <v>92432.271404807514</v>
      </c>
      <c r="R3511" s="464">
        <v>870030783482.5603</v>
      </c>
      <c r="S3511" s="462">
        <v>0.56731914985601795</v>
      </c>
      <c r="T3511" s="462">
        <v>0.31760235084295207</v>
      </c>
      <c r="U3511" s="461">
        <v>15.261337266496398</v>
      </c>
      <c r="V3511" s="464">
        <v>4769936667085.8359</v>
      </c>
      <c r="W3511" s="460">
        <v>1505.0735281791442</v>
      </c>
      <c r="X3511" s="463">
        <v>4.6477746780861397E-2</v>
      </c>
      <c r="Y3511" s="476">
        <v>2.0000000000000001E-4</v>
      </c>
    </row>
    <row r="3512" spans="1:25" x14ac:dyDescent="0.2">
      <c r="A3512" s="475">
        <f t="shared" si="54"/>
        <v>3508</v>
      </c>
      <c r="B3512" s="462">
        <v>0.64723770501847189</v>
      </c>
      <c r="C3512" s="461">
        <v>1500</v>
      </c>
      <c r="D3512" s="462">
        <v>0.841879168422068</v>
      </c>
      <c r="E3512" s="462">
        <v>0.33014908073213445</v>
      </c>
      <c r="F3512" s="516">
        <v>2023.85</v>
      </c>
      <c r="G3512" s="464">
        <v>520287477062.98639</v>
      </c>
      <c r="H3512" s="461">
        <v>23792547.0180398</v>
      </c>
      <c r="I3512" s="464">
        <v>605610522186.15479</v>
      </c>
      <c r="J3512" s="462">
        <v>0.31971782222999701</v>
      </c>
      <c r="K3512" s="464">
        <v>15958933835.918865</v>
      </c>
      <c r="L3512" s="464">
        <v>0</v>
      </c>
      <c r="M3512" s="464">
        <v>399601402632.58417</v>
      </c>
      <c r="N3512" s="464">
        <v>64455783601.863831</v>
      </c>
      <c r="O3512" s="464">
        <v>28499.010944144127</v>
      </c>
      <c r="P3512" s="461">
        <v>379661.0618100827</v>
      </c>
      <c r="Q3512" s="461">
        <v>228156.59001833585</v>
      </c>
      <c r="R3512" s="464">
        <v>1487839470415.1626</v>
      </c>
      <c r="S3512" s="462">
        <v>0.57886465462835091</v>
      </c>
      <c r="T3512" s="462">
        <v>0.46100269210263967</v>
      </c>
      <c r="U3512" s="461">
        <v>17.521282672615911</v>
      </c>
      <c r="V3512" s="464">
        <v>13151466172924.641</v>
      </c>
      <c r="W3512" s="460">
        <v>4152.3283537711377</v>
      </c>
      <c r="X3512" s="463">
        <v>4.1831607777125149E-2</v>
      </c>
      <c r="Y3512" s="476">
        <v>2.0000000000000001E-4</v>
      </c>
    </row>
    <row r="3513" spans="1:25" x14ac:dyDescent="0.2">
      <c r="A3513" s="475">
        <f t="shared" si="54"/>
        <v>3509</v>
      </c>
      <c r="B3513" s="462">
        <v>0.32817994058608152</v>
      </c>
      <c r="C3513" s="461">
        <v>7443.4221973818521</v>
      </c>
      <c r="D3513" s="462">
        <v>0.77579529514909418</v>
      </c>
      <c r="E3513" s="462">
        <v>0.53591038172621264</v>
      </c>
      <c r="F3513" s="516">
        <v>2026.09</v>
      </c>
      <c r="G3513" s="464">
        <v>53367946766.687645</v>
      </c>
      <c r="H3513" s="461">
        <v>12788412.93150303</v>
      </c>
      <c r="I3513" s="464">
        <v>280895929561.92444</v>
      </c>
      <c r="J3513" s="462">
        <v>0.16528335952392403</v>
      </c>
      <c r="K3513" s="464">
        <v>24218383303.019386</v>
      </c>
      <c r="L3513" s="464">
        <v>99105190215.821075</v>
      </c>
      <c r="M3513" s="464">
        <v>31826438708.072521</v>
      </c>
      <c r="N3513" s="464">
        <v>4611183344.5947638</v>
      </c>
      <c r="O3513" s="464">
        <v>31322.295373719502</v>
      </c>
      <c r="P3513" s="461">
        <v>84972.09284983718</v>
      </c>
      <c r="Q3513" s="461">
        <v>17507.90897573204</v>
      </c>
      <c r="R3513" s="464">
        <v>507257245328.71667</v>
      </c>
      <c r="S3513" s="462">
        <v>0.43534181461533478</v>
      </c>
      <c r="T3513" s="462">
        <v>0.16993140429870654</v>
      </c>
      <c r="U3513" s="461">
        <v>16.185368906182632</v>
      </c>
      <c r="V3513" s="464">
        <v>1508883264921.6697</v>
      </c>
      <c r="W3513" s="460">
        <v>475.57515711021989</v>
      </c>
      <c r="X3513" s="463">
        <v>4.6641621933781303E-2</v>
      </c>
      <c r="Y3513" s="476">
        <v>2.0000000000000001E-4</v>
      </c>
    </row>
    <row r="3514" spans="1:25" x14ac:dyDescent="0.2">
      <c r="A3514" s="475">
        <f t="shared" si="54"/>
        <v>3510</v>
      </c>
      <c r="B3514" s="462">
        <v>0.66023516089963541</v>
      </c>
      <c r="C3514" s="461">
        <v>2948.618370218283</v>
      </c>
      <c r="D3514" s="462">
        <v>0.55033918695178596</v>
      </c>
      <c r="E3514" s="462">
        <v>0.7</v>
      </c>
      <c r="F3514" s="516">
        <v>2025.31</v>
      </c>
      <c r="G3514" s="464">
        <v>136459456140.78012</v>
      </c>
      <c r="H3514" s="461">
        <v>11555617.412797052</v>
      </c>
      <c r="I3514" s="464">
        <v>264007464152.43982</v>
      </c>
      <c r="J3514" s="462">
        <v>9.5702872661850846E-2</v>
      </c>
      <c r="K3514" s="464">
        <v>7780728988.6171875</v>
      </c>
      <c r="L3514" s="464">
        <v>3613247876.4872575</v>
      </c>
      <c r="M3514" s="464">
        <v>127119177236.21371</v>
      </c>
      <c r="N3514" s="464">
        <v>52543454495.572075</v>
      </c>
      <c r="O3514" s="464">
        <v>43753.024952803884</v>
      </c>
      <c r="P3514" s="461">
        <v>297142.43146512966</v>
      </c>
      <c r="Q3514" s="461">
        <v>172195.50690655899</v>
      </c>
      <c r="R3514" s="464">
        <v>682916732642.0498</v>
      </c>
      <c r="S3514" s="462">
        <v>0.47801282587724903</v>
      </c>
      <c r="T3514" s="462">
        <v>0.1792494329982946</v>
      </c>
      <c r="U3514" s="461">
        <v>21.414215610478877</v>
      </c>
      <c r="V3514" s="464">
        <v>2845804576480.373</v>
      </c>
      <c r="W3514" s="460">
        <v>896.63750300885476</v>
      </c>
      <c r="X3514" s="463">
        <v>3.4234529803548602E-2</v>
      </c>
      <c r="Y3514" s="476">
        <v>2.0000000000000001E-4</v>
      </c>
    </row>
    <row r="3515" spans="1:25" x14ac:dyDescent="0.2">
      <c r="A3515" s="475">
        <f t="shared" si="54"/>
        <v>3511</v>
      </c>
      <c r="B3515" s="462">
        <v>0.58641879256810558</v>
      </c>
      <c r="C3515" s="461">
        <v>4980.6798323354469</v>
      </c>
      <c r="D3515" s="462">
        <v>0.7397134545064471</v>
      </c>
      <c r="E3515" s="462">
        <v>0.29747279084413297</v>
      </c>
      <c r="F3515" s="516">
        <v>2024.77</v>
      </c>
      <c r="G3515" s="464">
        <v>248679746183.09064</v>
      </c>
      <c r="H3515" s="461">
        <v>16843641.069346808</v>
      </c>
      <c r="I3515" s="464">
        <v>432003871055.04547</v>
      </c>
      <c r="J3515" s="462">
        <v>0.36180772963549168</v>
      </c>
      <c r="K3515" s="464">
        <v>13369476885.775263</v>
      </c>
      <c r="L3515" s="464">
        <v>16308861070.231031</v>
      </c>
      <c r="M3515" s="464">
        <v>207905415524.27014</v>
      </c>
      <c r="N3515" s="464">
        <v>37775361004.402428</v>
      </c>
      <c r="O3515" s="464">
        <v>22335.741006852662</v>
      </c>
      <c r="P3515" s="461">
        <v>283900.26682687516</v>
      </c>
      <c r="Q3515" s="461">
        <v>157764.72892312435</v>
      </c>
      <c r="R3515" s="464">
        <v>1016057851804.5114</v>
      </c>
      <c r="S3515" s="462">
        <v>0.58970926638241217</v>
      </c>
      <c r="T3515" s="462">
        <v>0.37328604782365621</v>
      </c>
      <c r="U3515" s="461">
        <v>16.874372176007679</v>
      </c>
      <c r="V3515" s="464">
        <v>7046844214103.542</v>
      </c>
      <c r="W3515" s="460">
        <v>2224.3282186622923</v>
      </c>
      <c r="X3515" s="463">
        <v>4.3084625528448953E-2</v>
      </c>
      <c r="Y3515" s="476">
        <v>2.0000000000000001E-4</v>
      </c>
    </row>
    <row r="3516" spans="1:25" x14ac:dyDescent="0.2">
      <c r="A3516" s="475">
        <f t="shared" si="54"/>
        <v>3512</v>
      </c>
      <c r="B3516" s="462">
        <v>0.4574141726548499</v>
      </c>
      <c r="C3516" s="461">
        <v>4497.4986599161111</v>
      </c>
      <c r="D3516" s="462">
        <v>0.89821659261004405</v>
      </c>
      <c r="E3516" s="462">
        <v>0.56366481173624161</v>
      </c>
      <c r="F3516" s="516">
        <v>2024.76</v>
      </c>
      <c r="G3516" s="464">
        <v>251081343723.1871</v>
      </c>
      <c r="H3516" s="461">
        <v>24878170.151071336</v>
      </c>
      <c r="I3516" s="464">
        <v>599445296543.92871</v>
      </c>
      <c r="J3516" s="462">
        <v>0.2227934309988161</v>
      </c>
      <c r="K3516" s="464">
        <v>10905421136.056417</v>
      </c>
      <c r="L3516" s="464">
        <v>0</v>
      </c>
      <c r="M3516" s="464">
        <v>287516212977.21252</v>
      </c>
      <c r="N3516" s="464">
        <v>91758693463.227264</v>
      </c>
      <c r="O3516" s="464">
        <v>10000</v>
      </c>
      <c r="P3516" s="461">
        <v>475310.65488123341</v>
      </c>
      <c r="Q3516" s="461">
        <v>301165.95035676286</v>
      </c>
      <c r="R3516" s="464">
        <v>1410861451639.5029</v>
      </c>
      <c r="S3516" s="462">
        <v>0.51361615602402733</v>
      </c>
      <c r="T3516" s="462">
        <v>0.23669842840907176</v>
      </c>
      <c r="U3516" s="461">
        <v>17.480470626642678</v>
      </c>
      <c r="V3516" s="464">
        <v>6449789705587.0391</v>
      </c>
      <c r="W3516" s="460">
        <v>2033.2031249984366</v>
      </c>
      <c r="X3516" s="463">
        <v>4.1798868906443132E-2</v>
      </c>
      <c r="Y3516" s="476">
        <v>2.0000000000000001E-4</v>
      </c>
    </row>
    <row r="3517" spans="1:25" x14ac:dyDescent="0.2">
      <c r="A3517" s="475">
        <f t="shared" si="54"/>
        <v>3513</v>
      </c>
      <c r="B3517" s="462">
        <v>0.43113476903190706</v>
      </c>
      <c r="C3517" s="461">
        <v>5042.8530660368851</v>
      </c>
      <c r="D3517" s="462">
        <v>0.39709398379839561</v>
      </c>
      <c r="E3517" s="462">
        <v>0.30709445899552668</v>
      </c>
      <c r="F3517" s="516">
        <v>2023.9</v>
      </c>
      <c r="G3517" s="464">
        <v>191431930117.3027</v>
      </c>
      <c r="H3517" s="461">
        <v>7289963.3983537303</v>
      </c>
      <c r="I3517" s="464">
        <v>232365808830.74438</v>
      </c>
      <c r="J3517" s="462">
        <v>0.41857744372959804</v>
      </c>
      <c r="K3517" s="464">
        <v>2934316463.9749513</v>
      </c>
      <c r="L3517" s="464">
        <v>0</v>
      </c>
      <c r="M3517" s="464">
        <v>152328978501.00449</v>
      </c>
      <c r="N3517" s="464">
        <v>118891716546.09018</v>
      </c>
      <c r="O3517" s="464">
        <v>32495.531233334641</v>
      </c>
      <c r="P3517" s="461">
        <v>828234.37636628211</v>
      </c>
      <c r="Q3517" s="461">
        <v>513900.29869676853</v>
      </c>
      <c r="R3517" s="464">
        <v>702176911414.93384</v>
      </c>
      <c r="S3517" s="462">
        <v>0.57312367091028504</v>
      </c>
      <c r="T3517" s="462">
        <v>0.39608584994947166</v>
      </c>
      <c r="U3517" s="461">
        <v>17.11178624430277</v>
      </c>
      <c r="V3517" s="464">
        <v>5234092081402.9668</v>
      </c>
      <c r="W3517" s="460">
        <v>1651.7102450246061</v>
      </c>
      <c r="X3517" s="463">
        <v>4.2778220191987515E-2</v>
      </c>
      <c r="Y3517" s="476">
        <v>2.0000000000000001E-4</v>
      </c>
    </row>
    <row r="3518" spans="1:25" x14ac:dyDescent="0.2">
      <c r="A3518" s="475">
        <f t="shared" si="54"/>
        <v>3514</v>
      </c>
      <c r="B3518" s="462">
        <v>0.37495376810867864</v>
      </c>
      <c r="C3518" s="461">
        <v>3730.6514553807756</v>
      </c>
      <c r="D3518" s="462">
        <v>0.66025200196383749</v>
      </c>
      <c r="E3518" s="462">
        <v>0.51920537410718148</v>
      </c>
      <c r="F3518" s="516">
        <v>2024.62</v>
      </c>
      <c r="G3518" s="464">
        <v>170789092995.15192</v>
      </c>
      <c r="H3518" s="461">
        <v>14743754.9060228</v>
      </c>
      <c r="I3518" s="464">
        <v>475088847745.47833</v>
      </c>
      <c r="J3518" s="462">
        <v>0.37495376810867864</v>
      </c>
      <c r="K3518" s="464">
        <v>11168698026.704073</v>
      </c>
      <c r="L3518" s="464">
        <v>1408251641.9040999</v>
      </c>
      <c r="M3518" s="464">
        <v>175496137406.80069</v>
      </c>
      <c r="N3518" s="464">
        <v>20510335273.81308</v>
      </c>
      <c r="O3518" s="464">
        <v>18476.63889681442</v>
      </c>
      <c r="P3518" s="461">
        <v>167185.34516670654</v>
      </c>
      <c r="Q3518" s="461">
        <v>74663.388169426355</v>
      </c>
      <c r="R3518" s="464">
        <v>896970707533.14709</v>
      </c>
      <c r="S3518" s="462">
        <v>0.55943949520173009</v>
      </c>
      <c r="T3518" s="462">
        <v>0.36446366958457194</v>
      </c>
      <c r="U3518" s="461">
        <v>16.079172099144284</v>
      </c>
      <c r="V3518" s="464">
        <v>5815854994080.8672</v>
      </c>
      <c r="W3518" s="460">
        <v>1836.2362239756342</v>
      </c>
      <c r="X3518" s="463">
        <v>4.4928189309246469E-2</v>
      </c>
      <c r="Y3518" s="476">
        <v>2.0000000000000001E-4</v>
      </c>
    </row>
    <row r="3519" spans="1:25" x14ac:dyDescent="0.2">
      <c r="A3519" s="475">
        <f t="shared" si="54"/>
        <v>3515</v>
      </c>
      <c r="B3519" s="462">
        <v>0.50653125827496226</v>
      </c>
      <c r="C3519" s="461">
        <v>4821.1258753408329</v>
      </c>
      <c r="D3519" s="462">
        <v>0.68671403013439347</v>
      </c>
      <c r="E3519" s="462">
        <v>0.21950131740626466</v>
      </c>
      <c r="F3519" s="516">
        <v>2024.25</v>
      </c>
      <c r="G3519" s="464">
        <v>246745055452.26389</v>
      </c>
      <c r="H3519" s="461">
        <v>15505209.998309854</v>
      </c>
      <c r="I3519" s="464">
        <v>392210304568.78528</v>
      </c>
      <c r="J3519" s="462">
        <v>0.31516610633944109</v>
      </c>
      <c r="K3519" s="464">
        <v>11662326708.211519</v>
      </c>
      <c r="L3519" s="464">
        <v>6682565992.2287369</v>
      </c>
      <c r="M3519" s="464">
        <v>182935129647.90533</v>
      </c>
      <c r="N3519" s="464">
        <v>65549912540.437859</v>
      </c>
      <c r="O3519" s="464">
        <v>27081.308643695782</v>
      </c>
      <c r="P3519" s="461">
        <v>413257.94780114107</v>
      </c>
      <c r="Q3519" s="461">
        <v>258555.18186970978</v>
      </c>
      <c r="R3519" s="464">
        <v>932727745253.65784</v>
      </c>
      <c r="S3519" s="462">
        <v>0.55029490206722498</v>
      </c>
      <c r="T3519" s="462">
        <v>0.36669951083641922</v>
      </c>
      <c r="U3519" s="461">
        <v>17.276804770222764</v>
      </c>
      <c r="V3519" s="464">
        <v>6479314193042.6826</v>
      </c>
      <c r="W3519" s="460">
        <v>2044.0329480959035</v>
      </c>
      <c r="X3519" s="463">
        <v>4.252336000958562E-2</v>
      </c>
      <c r="Y3519" s="476">
        <v>2.0000000000000001E-4</v>
      </c>
    </row>
    <row r="3520" spans="1:25" x14ac:dyDescent="0.2">
      <c r="A3520" s="475">
        <f t="shared" si="54"/>
        <v>3516</v>
      </c>
      <c r="B3520" s="462">
        <v>0.64226971289683932</v>
      </c>
      <c r="C3520" s="461">
        <v>2659.65768241365</v>
      </c>
      <c r="D3520" s="462">
        <v>0.9094013295975456</v>
      </c>
      <c r="E3520" s="462">
        <v>0.47998489009160883</v>
      </c>
      <c r="F3520" s="516">
        <v>2025.6</v>
      </c>
      <c r="G3520" s="464">
        <v>75296333458.414459</v>
      </c>
      <c r="H3520" s="461">
        <v>26352203.150896251</v>
      </c>
      <c r="I3520" s="464">
        <v>633952543139.51514</v>
      </c>
      <c r="J3520" s="462">
        <v>0.33826250584141437</v>
      </c>
      <c r="K3520" s="464">
        <v>47972572706.533836</v>
      </c>
      <c r="L3520" s="464">
        <v>122272477021.70207</v>
      </c>
      <c r="M3520" s="464">
        <v>39591670510.045479</v>
      </c>
      <c r="N3520" s="464">
        <v>29660742313.766277</v>
      </c>
      <c r="O3520" s="464">
        <v>17226.844101970422</v>
      </c>
      <c r="P3520" s="461">
        <v>228944.10052535022</v>
      </c>
      <c r="Q3520" s="461">
        <v>114041.40545668892</v>
      </c>
      <c r="R3520" s="464">
        <v>1015082810755.4783</v>
      </c>
      <c r="S3520" s="462">
        <v>0.47764520591986526</v>
      </c>
      <c r="T3520" s="462">
        <v>0.21285419273204068</v>
      </c>
      <c r="U3520" s="461">
        <v>14.778770586253373</v>
      </c>
      <c r="V3520" s="464">
        <v>3633862860032.8276</v>
      </c>
      <c r="W3520" s="460">
        <v>1146.3867738016791</v>
      </c>
      <c r="X3520" s="463">
        <v>4.7742760576874176E-2</v>
      </c>
      <c r="Y3520" s="476">
        <v>2.0000000000000001E-4</v>
      </c>
    </row>
    <row r="3521" spans="1:25" x14ac:dyDescent="0.2">
      <c r="A3521" s="475">
        <f t="shared" si="54"/>
        <v>3517</v>
      </c>
      <c r="B3521" s="462">
        <v>0.59804126735071028</v>
      </c>
      <c r="C3521" s="461">
        <v>1500</v>
      </c>
      <c r="D3521" s="462">
        <v>0.41035449652353567</v>
      </c>
      <c r="E3521" s="462">
        <v>0.54257314491574782</v>
      </c>
      <c r="F3521" s="516">
        <v>2024.47</v>
      </c>
      <c r="G3521" s="464">
        <v>180385848038.06915</v>
      </c>
      <c r="H3521" s="461">
        <v>7202359.9280080274</v>
      </c>
      <c r="I3521" s="464">
        <v>257951696184.61237</v>
      </c>
      <c r="J3521" s="462">
        <v>0.50207780378326605</v>
      </c>
      <c r="K3521" s="464">
        <v>5404180336.2027979</v>
      </c>
      <c r="L3521" s="464">
        <v>0</v>
      </c>
      <c r="M3521" s="464">
        <v>140947641594.05133</v>
      </c>
      <c r="N3521" s="464">
        <v>99777038270.695862</v>
      </c>
      <c r="O3521" s="464">
        <v>33869.449611933909</v>
      </c>
      <c r="P3521" s="461">
        <v>744303.16555634188</v>
      </c>
      <c r="Q3521" s="461">
        <v>451976.82624509867</v>
      </c>
      <c r="R3521" s="464">
        <v>669431202955.45532</v>
      </c>
      <c r="S3521" s="462">
        <v>0.60095356286004509</v>
      </c>
      <c r="T3521" s="462">
        <v>0.45083408819545528</v>
      </c>
      <c r="U3521" s="461">
        <v>16.563504232312525</v>
      </c>
      <c r="V3521" s="464">
        <v>5679423795545.3457</v>
      </c>
      <c r="W3521" s="460">
        <v>1793.3168497119166</v>
      </c>
      <c r="X3521" s="463">
        <v>4.2653799227623565E-2</v>
      </c>
      <c r="Y3521" s="476">
        <v>2.0000000000000001E-4</v>
      </c>
    </row>
    <row r="3522" spans="1:25" x14ac:dyDescent="0.2">
      <c r="A3522" s="475">
        <f t="shared" si="54"/>
        <v>3518</v>
      </c>
      <c r="B3522" s="462">
        <v>0.33255166689547977</v>
      </c>
      <c r="C3522" s="461">
        <v>6642.7947846945826</v>
      </c>
      <c r="D3522" s="462">
        <v>1.2033629258274186</v>
      </c>
      <c r="E3522" s="462">
        <v>0.20561884976216563</v>
      </c>
      <c r="F3522" s="516">
        <v>2023.75</v>
      </c>
      <c r="G3522" s="464">
        <v>324285256314.35217</v>
      </c>
      <c r="H3522" s="461">
        <v>43191294.108123094</v>
      </c>
      <c r="I3522" s="464">
        <v>511032790745.78778</v>
      </c>
      <c r="J3522" s="462">
        <v>-9.1365675266824598E-2</v>
      </c>
      <c r="K3522" s="464">
        <v>11351809998.457207</v>
      </c>
      <c r="L3522" s="464">
        <v>0</v>
      </c>
      <c r="M3522" s="464">
        <v>432347549506.81592</v>
      </c>
      <c r="N3522" s="464">
        <v>23837733107.908321</v>
      </c>
      <c r="O3522" s="464">
        <v>30167.827160818564</v>
      </c>
      <c r="P3522" s="461">
        <v>287636.33240010776</v>
      </c>
      <c r="Q3522" s="461">
        <v>106179.19959295793</v>
      </c>
      <c r="R3522" s="464">
        <v>1507071690981.5269</v>
      </c>
      <c r="S3522" s="462">
        <v>0.4868941787058923</v>
      </c>
      <c r="T3522" s="462">
        <v>0.18069187574357021</v>
      </c>
      <c r="U3522" s="461">
        <v>24.641649260421566</v>
      </c>
      <c r="V3522" s="464">
        <v>6883163740949.2646</v>
      </c>
      <c r="W3522" s="460">
        <v>2171.8266317576672</v>
      </c>
      <c r="X3522" s="463">
        <v>3.0957415883640611E-2</v>
      </c>
      <c r="Y3522" s="476">
        <v>2.0000000000000001E-4</v>
      </c>
    </row>
    <row r="3523" spans="1:25" x14ac:dyDescent="0.2">
      <c r="A3523" s="475">
        <f t="shared" si="54"/>
        <v>3519</v>
      </c>
      <c r="B3523" s="462">
        <v>0.31992907951276761</v>
      </c>
      <c r="C3523" s="461">
        <v>1500</v>
      </c>
      <c r="D3523" s="462">
        <v>0.82595511864128335</v>
      </c>
      <c r="E3523" s="462">
        <v>0.50167712130256603</v>
      </c>
      <c r="F3523" s="516">
        <v>2024.89</v>
      </c>
      <c r="G3523" s="464">
        <v>239512931508.22766</v>
      </c>
      <c r="H3523" s="461">
        <v>22131605.036271263</v>
      </c>
      <c r="I3523" s="464">
        <v>535722136717.01111</v>
      </c>
      <c r="J3523" s="462">
        <v>0.31992907951276761</v>
      </c>
      <c r="K3523" s="464">
        <v>8083754598.295085</v>
      </c>
      <c r="L3523" s="464">
        <v>0</v>
      </c>
      <c r="M3523" s="464">
        <v>212851030658.62561</v>
      </c>
      <c r="N3523" s="464">
        <v>82256748530.04953</v>
      </c>
      <c r="O3523" s="464">
        <v>39091.607356361899</v>
      </c>
      <c r="P3523" s="461">
        <v>514917.06242663687</v>
      </c>
      <c r="Q3523" s="461">
        <v>334745.42363315576</v>
      </c>
      <c r="R3523" s="464">
        <v>1106762271187.4409</v>
      </c>
      <c r="S3523" s="462">
        <v>0.52082200840253112</v>
      </c>
      <c r="T3523" s="462">
        <v>0.32461307536394357</v>
      </c>
      <c r="U3523" s="461">
        <v>16.970287600723431</v>
      </c>
      <c r="V3523" s="464">
        <v>6652467143760.1562</v>
      </c>
      <c r="W3523" s="460">
        <v>2100.3573009307524</v>
      </c>
      <c r="X3523" s="463">
        <v>4.3377911709263764E-2</v>
      </c>
      <c r="Y3523" s="476">
        <v>2.0000000000000001E-4</v>
      </c>
    </row>
    <row r="3524" spans="1:25" x14ac:dyDescent="0.2">
      <c r="A3524" s="475">
        <f t="shared" si="54"/>
        <v>3520</v>
      </c>
      <c r="B3524" s="462">
        <v>0.44353484896388684</v>
      </c>
      <c r="C3524" s="461">
        <v>1500</v>
      </c>
      <c r="D3524" s="462">
        <v>0.34685146692919167</v>
      </c>
      <c r="E3524" s="462">
        <v>0.21502264041777663</v>
      </c>
      <c r="F3524" s="516">
        <v>2027.61</v>
      </c>
      <c r="G3524" s="464">
        <v>35841965043.07888</v>
      </c>
      <c r="H3524" s="461">
        <v>5757121.4403382689</v>
      </c>
      <c r="I3524" s="464">
        <v>173214911836.82596</v>
      </c>
      <c r="J3524" s="462">
        <v>0.33244680144094141</v>
      </c>
      <c r="K3524" s="464">
        <v>21378887366.052078</v>
      </c>
      <c r="L3524" s="464">
        <v>82838068806.110138</v>
      </c>
      <c r="M3524" s="464">
        <v>0</v>
      </c>
      <c r="N3524" s="464">
        <v>156289904439.06488</v>
      </c>
      <c r="O3524" s="464">
        <v>21547.040020902383</v>
      </c>
      <c r="P3524" s="461">
        <v>975904.61372114392</v>
      </c>
      <c r="Q3524" s="461">
        <v>626191.58849449689</v>
      </c>
      <c r="R3524" s="464">
        <v>445729170000.14935</v>
      </c>
      <c r="S3524" s="462">
        <v>0.41013802017833906</v>
      </c>
      <c r="T3524" s="462">
        <v>0.2157499146834907</v>
      </c>
      <c r="U3524" s="461">
        <v>14.844830204304975</v>
      </c>
      <c r="V3524" s="464">
        <v>1646553880030.1897</v>
      </c>
      <c r="W3524" s="460">
        <v>519.60194685772899</v>
      </c>
      <c r="X3524" s="463">
        <v>4.7080045668105745E-2</v>
      </c>
      <c r="Y3524" s="476">
        <v>2.0000000000000001E-4</v>
      </c>
    </row>
    <row r="3525" spans="1:25" x14ac:dyDescent="0.2">
      <c r="A3525" s="475">
        <f t="shared" si="54"/>
        <v>3521</v>
      </c>
      <c r="B3525" s="462">
        <v>0.43831091665031319</v>
      </c>
      <c r="C3525" s="461">
        <v>1500</v>
      </c>
      <c r="D3525" s="462">
        <v>0.3954143397023499</v>
      </c>
      <c r="E3525" s="462">
        <v>0.57775631935030081</v>
      </c>
      <c r="F3525" s="516">
        <v>2026.15</v>
      </c>
      <c r="G3525" s="464">
        <v>111861371432.93196</v>
      </c>
      <c r="H3525" s="461">
        <v>6966396.5251288097</v>
      </c>
      <c r="I3525" s="464">
        <v>267392873021.88669</v>
      </c>
      <c r="J3525" s="462">
        <v>0.43831091665031319</v>
      </c>
      <c r="K3525" s="464">
        <v>55122663448.560104</v>
      </c>
      <c r="L3525" s="464">
        <v>154417342865.15521</v>
      </c>
      <c r="M3525" s="464">
        <v>52728946717.809807</v>
      </c>
      <c r="N3525" s="464">
        <v>33892478897.160294</v>
      </c>
      <c r="O3525" s="464">
        <v>42832.693353339055</v>
      </c>
      <c r="P3525" s="461">
        <v>254279.16978229504</v>
      </c>
      <c r="Q3525" s="461">
        <v>115696.25184467246</v>
      </c>
      <c r="R3525" s="464">
        <v>632924748201.23486</v>
      </c>
      <c r="S3525" s="462">
        <v>0.59433437853876436</v>
      </c>
      <c r="T3525" s="462">
        <v>0.35765397382876174</v>
      </c>
      <c r="U3525" s="461">
        <v>15.564713317767012</v>
      </c>
      <c r="V3525" s="464">
        <v>3941145971320.4438</v>
      </c>
      <c r="W3525" s="460">
        <v>1242.8733010782751</v>
      </c>
      <c r="X3525" s="463">
        <v>4.6165477572957289E-2</v>
      </c>
      <c r="Y3525" s="476">
        <v>2.0000000000000001E-4</v>
      </c>
    </row>
    <row r="3526" spans="1:25" x14ac:dyDescent="0.2">
      <c r="A3526" s="475">
        <f t="shared" si="54"/>
        <v>3522</v>
      </c>
      <c r="B3526" s="462">
        <v>0.54935990645511712</v>
      </c>
      <c r="C3526" s="461">
        <v>5891.073032622131</v>
      </c>
      <c r="D3526" s="462">
        <v>0.69728688012883699</v>
      </c>
      <c r="E3526" s="462">
        <v>0.34880759316835963</v>
      </c>
      <c r="F3526" s="516">
        <v>2023.75</v>
      </c>
      <c r="G3526" s="464">
        <v>387921714781.25311</v>
      </c>
      <c r="H3526" s="461">
        <v>15377654.778373512</v>
      </c>
      <c r="I3526" s="464">
        <v>394407639612.30579</v>
      </c>
      <c r="J3526" s="462">
        <v>0.25252315964978234</v>
      </c>
      <c r="K3526" s="464">
        <v>7314963678.6470804</v>
      </c>
      <c r="L3526" s="464">
        <v>0</v>
      </c>
      <c r="M3526" s="464">
        <v>403886625852.0929</v>
      </c>
      <c r="N3526" s="464">
        <v>74330398874.746948</v>
      </c>
      <c r="O3526" s="464">
        <v>25233.303644057934</v>
      </c>
      <c r="P3526" s="461">
        <v>416093.73987061623</v>
      </c>
      <c r="Q3526" s="461">
        <v>260475.57038999101</v>
      </c>
      <c r="R3526" s="464">
        <v>1258917805423.0933</v>
      </c>
      <c r="S3526" s="462">
        <v>0.5946417746425432</v>
      </c>
      <c r="T3526" s="462">
        <v>0.35529504649298999</v>
      </c>
      <c r="U3526" s="461">
        <v>18.172682210900202</v>
      </c>
      <c r="V3526" s="464">
        <v>8833069198145.1641</v>
      </c>
      <c r="W3526" s="460">
        <v>2787.5312855037778</v>
      </c>
      <c r="X3526" s="463">
        <v>4.0771154942476635E-2</v>
      </c>
      <c r="Y3526" s="476">
        <v>2.0000000000000001E-4</v>
      </c>
    </row>
    <row r="3527" spans="1:25" x14ac:dyDescent="0.2">
      <c r="A3527" s="475">
        <f t="shared" ref="A3527:A3590" si="55">A3526+1</f>
        <v>3523</v>
      </c>
      <c r="B3527" s="462">
        <v>0.51383894785404871</v>
      </c>
      <c r="C3527" s="461">
        <v>4644.3707790459739</v>
      </c>
      <c r="D3527" s="462">
        <v>0.9266470594717362</v>
      </c>
      <c r="E3527" s="462">
        <v>0.53543929104136101</v>
      </c>
      <c r="F3527" s="516">
        <v>2026.7</v>
      </c>
      <c r="G3527" s="464">
        <v>87101688117.708984</v>
      </c>
      <c r="H3527" s="461">
        <v>26600839.56576186</v>
      </c>
      <c r="I3527" s="464">
        <v>589483981429.27881</v>
      </c>
      <c r="J3527" s="462">
        <v>0.26135909494653886</v>
      </c>
      <c r="K3527" s="464">
        <v>31466348285.494301</v>
      </c>
      <c r="L3527" s="464">
        <v>55664390976.610016</v>
      </c>
      <c r="M3527" s="464">
        <v>42083123373.978012</v>
      </c>
      <c r="N3527" s="464">
        <v>23811625150.702168</v>
      </c>
      <c r="O3527" s="464">
        <v>34251.704577742115</v>
      </c>
      <c r="P3527" s="461">
        <v>195011.07338389289</v>
      </c>
      <c r="Q3527" s="461">
        <v>89790.739914694772</v>
      </c>
      <c r="R3527" s="464">
        <v>777412785756.52124</v>
      </c>
      <c r="S3527" s="462">
        <v>0.35280064097867248</v>
      </c>
      <c r="T3527" s="462">
        <v>0.24908987889263234</v>
      </c>
      <c r="U3527" s="461">
        <v>15.538998569786569</v>
      </c>
      <c r="V3527" s="464">
        <v>3344715020466.2642</v>
      </c>
      <c r="W3527" s="460">
        <v>1056.7195303524579</v>
      </c>
      <c r="X3527" s="463">
        <v>4.5751220264986743E-2</v>
      </c>
      <c r="Y3527" s="476">
        <v>2.0000000000000001E-4</v>
      </c>
    </row>
    <row r="3528" spans="1:25" x14ac:dyDescent="0.2">
      <c r="A3528" s="475">
        <f t="shared" si="55"/>
        <v>3524</v>
      </c>
      <c r="B3528" s="462">
        <v>0.36140955103156008</v>
      </c>
      <c r="C3528" s="461">
        <v>9477.8726656238832</v>
      </c>
      <c r="D3528" s="462">
        <v>0.7047597543582409</v>
      </c>
      <c r="E3528" s="462">
        <v>0.52283220239400141</v>
      </c>
      <c r="F3528" s="516">
        <v>2025.45</v>
      </c>
      <c r="G3528" s="464">
        <v>177727102260.27014</v>
      </c>
      <c r="H3528" s="461">
        <v>15177763.669043416</v>
      </c>
      <c r="I3528" s="464">
        <v>410684792532.74713</v>
      </c>
      <c r="J3528" s="462">
        <v>0.33042600592191995</v>
      </c>
      <c r="K3528" s="464">
        <v>31551066485.13715</v>
      </c>
      <c r="L3528" s="464">
        <v>73958419151.602951</v>
      </c>
      <c r="M3528" s="464">
        <v>78691200842.127487</v>
      </c>
      <c r="N3528" s="464">
        <v>31005874055.099258</v>
      </c>
      <c r="O3528" s="464">
        <v>30742.45948389934</v>
      </c>
      <c r="P3528" s="461">
        <v>231175.81256051167</v>
      </c>
      <c r="Q3528" s="461">
        <v>119493.89096131035</v>
      </c>
      <c r="R3528" s="464">
        <v>794358835914.86121</v>
      </c>
      <c r="S3528" s="462">
        <v>0.5158238766188854</v>
      </c>
      <c r="T3528" s="462">
        <v>0.37618804072069151</v>
      </c>
      <c r="U3528" s="461">
        <v>16.465117916111918</v>
      </c>
      <c r="V3528" s="464">
        <v>5356566034687.0371</v>
      </c>
      <c r="W3528" s="460">
        <v>1690.4108798386269</v>
      </c>
      <c r="X3528" s="463">
        <v>4.5223295984725354E-2</v>
      </c>
      <c r="Y3528" s="476">
        <v>2.0000000000000001E-4</v>
      </c>
    </row>
    <row r="3529" spans="1:25" x14ac:dyDescent="0.2">
      <c r="A3529" s="475">
        <f t="shared" si="55"/>
        <v>3525</v>
      </c>
      <c r="B3529" s="462">
        <v>0.46742337686639723</v>
      </c>
      <c r="C3529" s="461">
        <v>5944.9599752858103</v>
      </c>
      <c r="D3529" s="462">
        <v>0.48864245109175558</v>
      </c>
      <c r="E3529" s="462">
        <v>0.29934822055441168</v>
      </c>
      <c r="F3529" s="516">
        <v>2024.08</v>
      </c>
      <c r="G3529" s="464">
        <v>167617359487.65179</v>
      </c>
      <c r="H3529" s="461">
        <v>9328549.0129397381</v>
      </c>
      <c r="I3529" s="464">
        <v>370317518445.24188</v>
      </c>
      <c r="J3529" s="462">
        <v>0.46742337686639723</v>
      </c>
      <c r="K3529" s="464">
        <v>4489854660.7510538</v>
      </c>
      <c r="L3529" s="464">
        <v>0</v>
      </c>
      <c r="M3529" s="464">
        <v>209613802540.25049</v>
      </c>
      <c r="N3529" s="464">
        <v>42725928471.831017</v>
      </c>
      <c r="O3529" s="464">
        <v>16697.020052200278</v>
      </c>
      <c r="P3529" s="461">
        <v>287385.4585570427</v>
      </c>
      <c r="Q3529" s="461">
        <v>166261.21763108452</v>
      </c>
      <c r="R3529" s="464">
        <v>949838243672.58752</v>
      </c>
      <c r="S3529" s="462">
        <v>0.64306436522639066</v>
      </c>
      <c r="T3529" s="462">
        <v>0.34040557032281554</v>
      </c>
      <c r="U3529" s="461">
        <v>16.088111011569545</v>
      </c>
      <c r="V3529" s="464">
        <v>5870544867265.7744</v>
      </c>
      <c r="W3529" s="460">
        <v>1849.5398841691629</v>
      </c>
      <c r="X3529" s="463">
        <v>4.4290644176637035E-2</v>
      </c>
      <c r="Y3529" s="476">
        <v>2.0000000000000001E-4</v>
      </c>
    </row>
    <row r="3530" spans="1:25" x14ac:dyDescent="0.2">
      <c r="A3530" s="475">
        <f t="shared" si="55"/>
        <v>3526</v>
      </c>
      <c r="B3530" s="462">
        <v>0.53174869556204718</v>
      </c>
      <c r="C3530" s="461">
        <v>3796.9006090942676</v>
      </c>
      <c r="D3530" s="462">
        <v>0.52657737955190898</v>
      </c>
      <c r="E3530" s="462">
        <v>0.63709400019459073</v>
      </c>
      <c r="F3530" s="516">
        <v>2024.71</v>
      </c>
      <c r="G3530" s="464">
        <v>151629078659.46307</v>
      </c>
      <c r="H3530" s="461">
        <v>10243626.119447159</v>
      </c>
      <c r="I3530" s="464">
        <v>333719732609.76013</v>
      </c>
      <c r="J3530" s="462">
        <v>0.43561615955988209</v>
      </c>
      <c r="K3530" s="464">
        <v>7448303735.4211388</v>
      </c>
      <c r="L3530" s="464">
        <v>0</v>
      </c>
      <c r="M3530" s="464">
        <v>103703706537.94035</v>
      </c>
      <c r="N3530" s="464">
        <v>25564819888.918465</v>
      </c>
      <c r="O3530" s="464">
        <v>28687.194458571521</v>
      </c>
      <c r="P3530" s="461">
        <v>201618.4595510533</v>
      </c>
      <c r="Q3530" s="461">
        <v>101427.30538785885</v>
      </c>
      <c r="R3530" s="464">
        <v>590093460444.75439</v>
      </c>
      <c r="S3530" s="462">
        <v>0.56418516936766916</v>
      </c>
      <c r="T3530" s="462">
        <v>0.45807604145833702</v>
      </c>
      <c r="U3530" s="461">
        <v>16.327355938891195</v>
      </c>
      <c r="V3530" s="464">
        <v>4961933697911.9531</v>
      </c>
      <c r="W3530" s="460">
        <v>1566.6219673634575</v>
      </c>
      <c r="X3530" s="463">
        <v>4.3586297004759793E-2</v>
      </c>
      <c r="Y3530" s="476">
        <v>2.0000000000000001E-4</v>
      </c>
    </row>
    <row r="3531" spans="1:25" x14ac:dyDescent="0.2">
      <c r="A3531" s="475">
        <f t="shared" si="55"/>
        <v>3527</v>
      </c>
      <c r="B3531" s="462">
        <v>0.51178155630489763</v>
      </c>
      <c r="C3531" s="461">
        <v>5843.5372915358257</v>
      </c>
      <c r="D3531" s="462">
        <v>0.8758199031422671</v>
      </c>
      <c r="E3531" s="462">
        <v>0.53906008038795661</v>
      </c>
      <c r="F3531" s="516">
        <v>2023.89</v>
      </c>
      <c r="G3531" s="464">
        <v>750023157432.10303</v>
      </c>
      <c r="H3531" s="461">
        <v>23802829.35220233</v>
      </c>
      <c r="I3531" s="464">
        <v>578778002374.56006</v>
      </c>
      <c r="J3531" s="462">
        <v>0.37211600023649882</v>
      </c>
      <c r="K3531" s="464">
        <v>8938168279.2327938</v>
      </c>
      <c r="L3531" s="464">
        <v>0</v>
      </c>
      <c r="M3531" s="464">
        <v>618471252262.46045</v>
      </c>
      <c r="N3531" s="464">
        <v>36578982389.418343</v>
      </c>
      <c r="O3531" s="464">
        <v>31477.793468744883</v>
      </c>
      <c r="P3531" s="461">
        <v>282544.49697741884</v>
      </c>
      <c r="Q3531" s="461">
        <v>153812.52857748454</v>
      </c>
      <c r="R3531" s="464">
        <v>1898251928697.2017</v>
      </c>
      <c r="S3531" s="462">
        <v>0.6578695429162118</v>
      </c>
      <c r="T3531" s="462">
        <v>0.4951937732096362</v>
      </c>
      <c r="U3531" s="461">
        <v>17.773238313823544</v>
      </c>
      <c r="V3531" s="464">
        <v>18468201467992.43</v>
      </c>
      <c r="W3531" s="460">
        <v>5827.4607153254237</v>
      </c>
      <c r="X3531" s="463">
        <v>4.0829827777982199E-2</v>
      </c>
      <c r="Y3531" s="476">
        <v>2.0000000000000001E-4</v>
      </c>
    </row>
    <row r="3532" spans="1:25" x14ac:dyDescent="0.2">
      <c r="A3532" s="475">
        <f t="shared" si="55"/>
        <v>3528</v>
      </c>
      <c r="B3532" s="462">
        <v>0.59009541009280653</v>
      </c>
      <c r="C3532" s="461">
        <v>7523.8803095875037</v>
      </c>
      <c r="D3532" s="462">
        <v>0.96446492799651184</v>
      </c>
      <c r="E3532" s="462">
        <v>0.33128110602665539</v>
      </c>
      <c r="F3532" s="516">
        <v>2026.87</v>
      </c>
      <c r="G3532" s="464">
        <v>117592375809.15665</v>
      </c>
      <c r="H3532" s="461">
        <v>27441239.132762704</v>
      </c>
      <c r="I3532" s="464">
        <v>655564329953.6123</v>
      </c>
      <c r="J3532" s="462">
        <v>0.3286046517247434</v>
      </c>
      <c r="K3532" s="464">
        <v>34831993358.522362</v>
      </c>
      <c r="L3532" s="464">
        <v>86913896374.468948</v>
      </c>
      <c r="M3532" s="464">
        <v>6312212717.9685373</v>
      </c>
      <c r="N3532" s="464">
        <v>25175155029.125969</v>
      </c>
      <c r="O3532" s="464">
        <v>32668.018868105108</v>
      </c>
      <c r="P3532" s="461">
        <v>208290.49707949086</v>
      </c>
      <c r="Q3532" s="461">
        <v>98431.198205308785</v>
      </c>
      <c r="R3532" s="464">
        <v>1002931894559.0031</v>
      </c>
      <c r="S3532" s="462">
        <v>0.45984708726649853</v>
      </c>
      <c r="T3532" s="462">
        <v>0.28311931339182911</v>
      </c>
      <c r="U3532" s="461">
        <v>15.385514391935301</v>
      </c>
      <c r="V3532" s="464">
        <v>4729560644266.6299</v>
      </c>
      <c r="W3532" s="460">
        <v>1492.2650847961027</v>
      </c>
      <c r="X3532" s="463">
        <v>4.843301288065556E-2</v>
      </c>
      <c r="Y3532" s="476">
        <v>2.0000000000000001E-4</v>
      </c>
    </row>
    <row r="3533" spans="1:25" x14ac:dyDescent="0.2">
      <c r="A3533" s="475">
        <f t="shared" si="55"/>
        <v>3529</v>
      </c>
      <c r="B3533" s="462">
        <v>0.48489925356567692</v>
      </c>
      <c r="C3533" s="461">
        <v>7843.7081531946296</v>
      </c>
      <c r="D3533" s="462">
        <v>0.31486704728172576</v>
      </c>
      <c r="E3533" s="462">
        <v>0.40421261516157386</v>
      </c>
      <c r="F3533" s="516">
        <v>2024.05</v>
      </c>
      <c r="G3533" s="464">
        <v>137174483654.03246</v>
      </c>
      <c r="H3533" s="461">
        <v>5380397.8771055797</v>
      </c>
      <c r="I3533" s="464">
        <v>251326540019.5235</v>
      </c>
      <c r="J3533" s="462">
        <v>0.48489925356567687</v>
      </c>
      <c r="K3533" s="464">
        <v>22459321812.622601</v>
      </c>
      <c r="L3533" s="464">
        <v>33606447985.816917</v>
      </c>
      <c r="M3533" s="464">
        <v>94916333334.384659</v>
      </c>
      <c r="N3533" s="464">
        <v>102575829056.07584</v>
      </c>
      <c r="O3533" s="464">
        <v>21261.228923542563</v>
      </c>
      <c r="P3533" s="461">
        <v>653394.26037198538</v>
      </c>
      <c r="Q3533" s="461">
        <v>390497.47033119097</v>
      </c>
      <c r="R3533" s="464">
        <v>614495574831.50391</v>
      </c>
      <c r="S3533" s="462">
        <v>0.56183403407779708</v>
      </c>
      <c r="T3533" s="462">
        <v>0.41728947083535917</v>
      </c>
      <c r="U3533" s="461">
        <v>16.10223057225868</v>
      </c>
      <c r="V3533" s="464">
        <v>4672458444845.458</v>
      </c>
      <c r="W3533" s="460">
        <v>1472.8947790087593</v>
      </c>
      <c r="X3533" s="463">
        <v>4.4146264387651193E-2</v>
      </c>
      <c r="Y3533" s="476">
        <v>2.0000000000000001E-4</v>
      </c>
    </row>
    <row r="3534" spans="1:25" x14ac:dyDescent="0.2">
      <c r="A3534" s="475">
        <f t="shared" si="55"/>
        <v>3530</v>
      </c>
      <c r="B3534" s="462">
        <v>0.37125871702777008</v>
      </c>
      <c r="C3534" s="461">
        <v>5448.8823843973578</v>
      </c>
      <c r="D3534" s="462">
        <v>0.83891882141309315</v>
      </c>
      <c r="E3534" s="462">
        <v>0.47436008616350089</v>
      </c>
      <c r="F3534" s="516">
        <v>2025.1</v>
      </c>
      <c r="G3534" s="464">
        <v>199702423705.22394</v>
      </c>
      <c r="H3534" s="461">
        <v>22008294.626049507</v>
      </c>
      <c r="I3534" s="464">
        <v>701957888092.49255</v>
      </c>
      <c r="J3534" s="462">
        <v>0.37125871702777014</v>
      </c>
      <c r="K3534" s="464">
        <v>32007100616.309937</v>
      </c>
      <c r="L3534" s="464">
        <v>55331762927.250374</v>
      </c>
      <c r="M3534" s="464">
        <v>105963956250.29916</v>
      </c>
      <c r="N3534" s="464">
        <v>43067004873.349564</v>
      </c>
      <c r="O3534" s="464">
        <v>24845.906181929873</v>
      </c>
      <c r="P3534" s="461">
        <v>368868.08986133384</v>
      </c>
      <c r="Q3534" s="461">
        <v>219924.29741694615</v>
      </c>
      <c r="R3534" s="464">
        <v>1114222338692.5618</v>
      </c>
      <c r="S3534" s="462">
        <v>0.497480819071144</v>
      </c>
      <c r="T3534" s="462">
        <v>0.3973330378460031</v>
      </c>
      <c r="U3534" s="461">
        <v>15.606905263108308</v>
      </c>
      <c r="V3534" s="464">
        <v>7624596375491.6318</v>
      </c>
      <c r="W3534" s="460">
        <v>2406.4644819298283</v>
      </c>
      <c r="X3534" s="463">
        <v>4.6476413569633807E-2</v>
      </c>
      <c r="Y3534" s="476">
        <v>2.0000000000000001E-4</v>
      </c>
    </row>
    <row r="3535" spans="1:25" x14ac:dyDescent="0.2">
      <c r="A3535" s="475">
        <f t="shared" si="55"/>
        <v>3531</v>
      </c>
      <c r="B3535" s="462">
        <v>0.45523547614592713</v>
      </c>
      <c r="C3535" s="461">
        <v>3117.4140016609772</v>
      </c>
      <c r="D3535" s="462">
        <v>0.64360009280384201</v>
      </c>
      <c r="E3535" s="462">
        <v>0.24777836926253674</v>
      </c>
      <c r="F3535" s="516">
        <v>2024.19</v>
      </c>
      <c r="G3535" s="464">
        <v>209206370451.85648</v>
      </c>
      <c r="H3535" s="461">
        <v>14195536.092293583</v>
      </c>
      <c r="I3535" s="464">
        <v>357379468579.16766</v>
      </c>
      <c r="J3535" s="462">
        <v>0.22369010973593628</v>
      </c>
      <c r="K3535" s="464">
        <v>9154914942.3914204</v>
      </c>
      <c r="L3535" s="464">
        <v>0</v>
      </c>
      <c r="M3535" s="464">
        <v>136580964413.55089</v>
      </c>
      <c r="N3535" s="464">
        <v>35559006408.32682</v>
      </c>
      <c r="O3535" s="464">
        <v>34950.226297095563</v>
      </c>
      <c r="P3535" s="461">
        <v>231634.67483270308</v>
      </c>
      <c r="Q3535" s="461">
        <v>121037.44221149391</v>
      </c>
      <c r="R3535" s="464">
        <v>718844086902.58496</v>
      </c>
      <c r="S3535" s="462">
        <v>0.48202536602223262</v>
      </c>
      <c r="T3535" s="462">
        <v>0.35126764555366297</v>
      </c>
      <c r="U3535" s="461">
        <v>17.916061100807106</v>
      </c>
      <c r="V3535" s="464">
        <v>5096884935158.1895</v>
      </c>
      <c r="W3535" s="460">
        <v>1608.9456010303181</v>
      </c>
      <c r="X3535" s="463">
        <v>3.9699521499150667E-2</v>
      </c>
      <c r="Y3535" s="476">
        <v>2.0000000000000001E-4</v>
      </c>
    </row>
    <row r="3536" spans="1:25" x14ac:dyDescent="0.2">
      <c r="A3536" s="475">
        <f t="shared" si="55"/>
        <v>3532</v>
      </c>
      <c r="B3536" s="462">
        <v>0.48362528163663504</v>
      </c>
      <c r="C3536" s="461">
        <v>4547.4213280548747</v>
      </c>
      <c r="D3536" s="462">
        <v>1.1107510762751986</v>
      </c>
      <c r="E3536" s="462">
        <v>0.59997786216157711</v>
      </c>
      <c r="F3536" s="516">
        <v>2024.84</v>
      </c>
      <c r="G3536" s="464">
        <v>294072377389.13422</v>
      </c>
      <c r="H3536" s="461">
        <v>31813276.984172009</v>
      </c>
      <c r="I3536" s="464">
        <v>792222897890.59424</v>
      </c>
      <c r="J3536" s="462">
        <v>0.3012183288122332</v>
      </c>
      <c r="K3536" s="464">
        <v>23606302471.000977</v>
      </c>
      <c r="L3536" s="464">
        <v>20692852054.915253</v>
      </c>
      <c r="M3536" s="464">
        <v>266935070926.76346</v>
      </c>
      <c r="N3536" s="464">
        <v>14262575304.433502</v>
      </c>
      <c r="O3536" s="464">
        <v>22653.689332072638</v>
      </c>
      <c r="P3536" s="461">
        <v>121263.56125726267</v>
      </c>
      <c r="Q3536" s="461">
        <v>48918.720012214704</v>
      </c>
      <c r="R3536" s="464">
        <v>1587063786113.6729</v>
      </c>
      <c r="S3536" s="462">
        <v>0.53918313856577682</v>
      </c>
      <c r="T3536" s="462">
        <v>0.29469200779358612</v>
      </c>
      <c r="U3536" s="461">
        <v>16.718320147401371</v>
      </c>
      <c r="V3536" s="464">
        <v>8497669209631.1191</v>
      </c>
      <c r="W3536" s="460">
        <v>2684.2746794678492</v>
      </c>
      <c r="X3536" s="463">
        <v>4.445039890251927E-2</v>
      </c>
      <c r="Y3536" s="476">
        <v>2.0000000000000001E-4</v>
      </c>
    </row>
    <row r="3537" spans="1:25" x14ac:dyDescent="0.2">
      <c r="A3537" s="475">
        <f t="shared" si="55"/>
        <v>3533</v>
      </c>
      <c r="B3537" s="462">
        <v>0.51589146789973583</v>
      </c>
      <c r="C3537" s="461">
        <v>2265.7421203923914</v>
      </c>
      <c r="D3537" s="462">
        <v>0.83672741393696148</v>
      </c>
      <c r="E3537" s="462">
        <v>0.44415978307291021</v>
      </c>
      <c r="F3537" s="516">
        <v>2023.75</v>
      </c>
      <c r="G3537" s="464">
        <v>460264004045.12085</v>
      </c>
      <c r="H3537" s="461">
        <v>22883651.406883832</v>
      </c>
      <c r="I3537" s="464">
        <v>548472879065.1087</v>
      </c>
      <c r="J3537" s="462">
        <v>0.3555671764082603</v>
      </c>
      <c r="K3537" s="464">
        <v>9572708862.6722984</v>
      </c>
      <c r="L3537" s="464">
        <v>0</v>
      </c>
      <c r="M3537" s="464">
        <v>425298589292.69611</v>
      </c>
      <c r="N3537" s="464">
        <v>68212848722.199127</v>
      </c>
      <c r="O3537" s="464">
        <v>42720.273057264349</v>
      </c>
      <c r="P3537" s="461">
        <v>444815.12936602056</v>
      </c>
      <c r="Q3537" s="461">
        <v>278989.60258958623</v>
      </c>
      <c r="R3537" s="464">
        <v>1465583121070.0906</v>
      </c>
      <c r="S3537" s="462">
        <v>0.60702982650550019</v>
      </c>
      <c r="T3537" s="462">
        <v>0.39957250668284033</v>
      </c>
      <c r="U3537" s="461">
        <v>17.681885932735895</v>
      </c>
      <c r="V3537" s="464">
        <v>11363822563023.578</v>
      </c>
      <c r="W3537" s="460">
        <v>3586.9411759783002</v>
      </c>
      <c r="X3537" s="463">
        <v>4.135628779925786E-2</v>
      </c>
      <c r="Y3537" s="476">
        <v>2.0000000000000001E-4</v>
      </c>
    </row>
    <row r="3538" spans="1:25" x14ac:dyDescent="0.2">
      <c r="A3538" s="475">
        <f t="shared" si="55"/>
        <v>3534</v>
      </c>
      <c r="B3538" s="462">
        <v>0.35181236368615743</v>
      </c>
      <c r="C3538" s="461">
        <v>1500</v>
      </c>
      <c r="D3538" s="462">
        <v>1.0306150599324102</v>
      </c>
      <c r="E3538" s="462">
        <v>0.25292765332500688</v>
      </c>
      <c r="F3538" s="516">
        <v>2024.28</v>
      </c>
      <c r="G3538" s="464">
        <v>159504241843.10303</v>
      </c>
      <c r="H3538" s="461">
        <v>35428682.040205926</v>
      </c>
      <c r="I3538" s="464">
        <v>818239816661.12036</v>
      </c>
      <c r="J3538" s="462">
        <v>0.33190353451129961</v>
      </c>
      <c r="K3538" s="464">
        <v>38684193680.928513</v>
      </c>
      <c r="L3538" s="464">
        <v>27332329203.822495</v>
      </c>
      <c r="M3538" s="464">
        <v>211594437861.66339</v>
      </c>
      <c r="N3538" s="464">
        <v>56362256678.934235</v>
      </c>
      <c r="O3538" s="464">
        <v>33993.458489036457</v>
      </c>
      <c r="P3538" s="461">
        <v>361909.40075230022</v>
      </c>
      <c r="Q3538" s="461">
        <v>209904.06956979056</v>
      </c>
      <c r="R3538" s="464">
        <v>1414216030876.6069</v>
      </c>
      <c r="S3538" s="462">
        <v>0.4921718891933311</v>
      </c>
      <c r="T3538" s="462">
        <v>0.26235323541459721</v>
      </c>
      <c r="U3538" s="461">
        <v>15.484789146108156</v>
      </c>
      <c r="V3538" s="464">
        <v>6392390048625.8838</v>
      </c>
      <c r="W3538" s="460">
        <v>2012.2441135774131</v>
      </c>
      <c r="X3538" s="463">
        <v>4.6548655888294953E-2</v>
      </c>
      <c r="Y3538" s="476">
        <v>2.0000000000000001E-4</v>
      </c>
    </row>
    <row r="3539" spans="1:25" x14ac:dyDescent="0.2">
      <c r="A3539" s="475">
        <f t="shared" si="55"/>
        <v>3535</v>
      </c>
      <c r="B3539" s="462">
        <v>0.77348978788672396</v>
      </c>
      <c r="C3539" s="461">
        <v>1863.7384977670663</v>
      </c>
      <c r="D3539" s="462">
        <v>0.78419402855769937</v>
      </c>
      <c r="E3539" s="462">
        <v>0.40318986887461189</v>
      </c>
      <c r="F3539" s="516">
        <v>2024.92</v>
      </c>
      <c r="G3539" s="464">
        <v>307198182965.43066</v>
      </c>
      <c r="H3539" s="461">
        <v>20476230.857635044</v>
      </c>
      <c r="I3539" s="464">
        <v>443401822804.32568</v>
      </c>
      <c r="J3539" s="462">
        <v>0.27442812960623753</v>
      </c>
      <c r="K3539" s="464">
        <v>8652398750.4662838</v>
      </c>
      <c r="L3539" s="464">
        <v>0</v>
      </c>
      <c r="M3539" s="464">
        <v>243871132629.64078</v>
      </c>
      <c r="N3539" s="464">
        <v>31773285201.183914</v>
      </c>
      <c r="O3539" s="464">
        <v>19929.344447198688</v>
      </c>
      <c r="P3539" s="461">
        <v>247383.99402863628</v>
      </c>
      <c r="Q3539" s="461">
        <v>129775.61903825868</v>
      </c>
      <c r="R3539" s="464">
        <v>1087131786260.1936</v>
      </c>
      <c r="S3539" s="462">
        <v>0.5646646380190915</v>
      </c>
      <c r="T3539" s="462">
        <v>0.35459525071058556</v>
      </c>
      <c r="U3539" s="461">
        <v>17.757293746626413</v>
      </c>
      <c r="V3539" s="464">
        <v>7456045408502.1865</v>
      </c>
      <c r="W3539" s="460">
        <v>2352.0177015059548</v>
      </c>
      <c r="X3539" s="463">
        <v>4.152415905036376E-2</v>
      </c>
      <c r="Y3539" s="476">
        <v>2.0000000000000001E-4</v>
      </c>
    </row>
    <row r="3540" spans="1:25" x14ac:dyDescent="0.2">
      <c r="A3540" s="475">
        <f t="shared" si="55"/>
        <v>3536</v>
      </c>
      <c r="B3540" s="462">
        <v>0.3386476861412096</v>
      </c>
      <c r="C3540" s="461">
        <v>3712.1070897304894</v>
      </c>
      <c r="D3540" s="462">
        <v>0.83361718364350801</v>
      </c>
      <c r="E3540" s="462">
        <v>0.45462587569160001</v>
      </c>
      <c r="F3540" s="516">
        <v>2024.15</v>
      </c>
      <c r="G3540" s="464">
        <v>365117210408.54767</v>
      </c>
      <c r="H3540" s="461">
        <v>21772204.803834096</v>
      </c>
      <c r="I3540" s="464">
        <v>502890753615.92151</v>
      </c>
      <c r="J3540" s="462">
        <v>0.24522280447761002</v>
      </c>
      <c r="K3540" s="464">
        <v>18547368027.176037</v>
      </c>
      <c r="L3540" s="464">
        <v>10780453134.927357</v>
      </c>
      <c r="M3540" s="464">
        <v>247476934398.35126</v>
      </c>
      <c r="N3540" s="464">
        <v>14778405013.369024</v>
      </c>
      <c r="O3540" s="464">
        <v>19067.252464768022</v>
      </c>
      <c r="P3540" s="461">
        <v>136816.8382621395</v>
      </c>
      <c r="Q3540" s="461">
        <v>53599.262662304136</v>
      </c>
      <c r="R3540" s="464">
        <v>1202853388257.4534</v>
      </c>
      <c r="S3540" s="462">
        <v>0.55792159900493365</v>
      </c>
      <c r="T3540" s="462">
        <v>0.3881891974285428</v>
      </c>
      <c r="U3540" s="461">
        <v>17.62402892933634</v>
      </c>
      <c r="V3540" s="464">
        <v>8909155466047.9609</v>
      </c>
      <c r="W3540" s="460">
        <v>2811.4088454767971</v>
      </c>
      <c r="X3540" s="463">
        <v>4.2068273138260046E-2</v>
      </c>
      <c r="Y3540" s="476">
        <v>2.0000000000000001E-4</v>
      </c>
    </row>
    <row r="3541" spans="1:25" x14ac:dyDescent="0.2">
      <c r="A3541" s="475">
        <f t="shared" si="55"/>
        <v>3537</v>
      </c>
      <c r="B3541" s="462">
        <v>0.46504968885716347</v>
      </c>
      <c r="C3541" s="461">
        <v>4312.6310945381692</v>
      </c>
      <c r="D3541" s="462">
        <v>0.53787023171582027</v>
      </c>
      <c r="E3541" s="462">
        <v>0.65708083340753054</v>
      </c>
      <c r="F3541" s="516">
        <v>2025.25</v>
      </c>
      <c r="G3541" s="464">
        <v>295212494137.62823</v>
      </c>
      <c r="H3541" s="461">
        <v>10468998.190357121</v>
      </c>
      <c r="I3541" s="464">
        <v>399734693438.85229</v>
      </c>
      <c r="J3541" s="462">
        <v>0.46504968885716347</v>
      </c>
      <c r="K3541" s="464">
        <v>47349872281.517624</v>
      </c>
      <c r="L3541" s="464">
        <v>85381944586.355728</v>
      </c>
      <c r="M3541" s="464">
        <v>100720893450.10361</v>
      </c>
      <c r="N3541" s="464">
        <v>51340302088.365021</v>
      </c>
      <c r="O3541" s="464">
        <v>37429.450523015854</v>
      </c>
      <c r="P3541" s="461">
        <v>325196.61530560977</v>
      </c>
      <c r="Q3541" s="461">
        <v>194056.14856398274</v>
      </c>
      <c r="R3541" s="464">
        <v>921466875357.98572</v>
      </c>
      <c r="S3541" s="462">
        <v>0.60332948129181696</v>
      </c>
      <c r="T3541" s="462">
        <v>0.52552142711532002</v>
      </c>
      <c r="U3541" s="461">
        <v>16.533688596953262</v>
      </c>
      <c r="V3541" s="464">
        <v>8745810840801.1553</v>
      </c>
      <c r="W3541" s="460">
        <v>2761.2511349736292</v>
      </c>
      <c r="X3541" s="463">
        <v>4.4433692558225504E-2</v>
      </c>
      <c r="Y3541" s="476">
        <v>2.0000000000000001E-4</v>
      </c>
    </row>
    <row r="3542" spans="1:25" x14ac:dyDescent="0.2">
      <c r="A3542" s="475">
        <f t="shared" si="55"/>
        <v>3538</v>
      </c>
      <c r="B3542" s="462">
        <v>0.47363390539105954</v>
      </c>
      <c r="C3542" s="461">
        <v>4015.6094944205711</v>
      </c>
      <c r="D3542" s="462">
        <v>0.6443583092444245</v>
      </c>
      <c r="E3542" s="462">
        <v>0.15480117301518864</v>
      </c>
      <c r="F3542" s="516">
        <v>2024.81</v>
      </c>
      <c r="G3542" s="464">
        <v>260210352997.37427</v>
      </c>
      <c r="H3542" s="461">
        <v>14415076.453350028</v>
      </c>
      <c r="I3542" s="464">
        <v>466896659833.55182</v>
      </c>
      <c r="J3542" s="462">
        <v>0.47363390539105954</v>
      </c>
      <c r="K3542" s="464">
        <v>20873905536.844299</v>
      </c>
      <c r="L3542" s="464">
        <v>8290909640.5814247</v>
      </c>
      <c r="M3542" s="464">
        <v>220367653317.27344</v>
      </c>
      <c r="N3542" s="464">
        <v>90116338860.387878</v>
      </c>
      <c r="O3542" s="464">
        <v>22169.480566792201</v>
      </c>
      <c r="P3542" s="461">
        <v>598290.63802427775</v>
      </c>
      <c r="Q3542" s="461">
        <v>408179.26221212972</v>
      </c>
      <c r="R3542" s="464">
        <v>1097176321236.2048</v>
      </c>
      <c r="S3542" s="462">
        <v>0.60593080421665468</v>
      </c>
      <c r="T3542" s="462">
        <v>0.41058087705161894</v>
      </c>
      <c r="U3542" s="461">
        <v>16.405307446836975</v>
      </c>
      <c r="V3542" s="464">
        <v>8243105664141.4189</v>
      </c>
      <c r="W3542" s="460">
        <v>2599.868642557738</v>
      </c>
      <c r="X3542" s="463">
        <v>4.3750968585034543E-2</v>
      </c>
      <c r="Y3542" s="476">
        <v>2.0000000000000001E-4</v>
      </c>
    </row>
    <row r="3543" spans="1:25" x14ac:dyDescent="0.2">
      <c r="A3543" s="475">
        <f t="shared" si="55"/>
        <v>3539</v>
      </c>
      <c r="B3543" s="462">
        <v>0.58722043179642003</v>
      </c>
      <c r="C3543" s="461">
        <v>9913.1969465380062</v>
      </c>
      <c r="D3543" s="462">
        <v>0.93041945803787773</v>
      </c>
      <c r="E3543" s="462">
        <v>0.35608661680751097</v>
      </c>
      <c r="F3543" s="516">
        <v>2026.17</v>
      </c>
      <c r="G3543" s="464">
        <v>63670688560.359619</v>
      </c>
      <c r="H3543" s="461">
        <v>26087927.008104034</v>
      </c>
      <c r="I3543" s="464">
        <v>729485631173.43909</v>
      </c>
      <c r="J3543" s="462">
        <v>0.42175196757317879</v>
      </c>
      <c r="K3543" s="464">
        <v>26287462398.489231</v>
      </c>
      <c r="L3543" s="464">
        <v>28916414489.31493</v>
      </c>
      <c r="M3543" s="464">
        <v>35924696573.328499</v>
      </c>
      <c r="N3543" s="464">
        <v>15181472592.161287</v>
      </c>
      <c r="O3543" s="464">
        <v>36596.108981160847</v>
      </c>
      <c r="P3543" s="461">
        <v>147399.12757854292</v>
      </c>
      <c r="Q3543" s="461">
        <v>59988.773273082756</v>
      </c>
      <c r="R3543" s="464">
        <v>919456261453.15881</v>
      </c>
      <c r="S3543" s="462">
        <v>0.48082813497052329</v>
      </c>
      <c r="T3543" s="462">
        <v>0.38060199734394695</v>
      </c>
      <c r="U3543" s="461">
        <v>13.98906621037008</v>
      </c>
      <c r="V3543" s="464">
        <v>5409946051095.3428</v>
      </c>
      <c r="W3543" s="460">
        <v>1707.6150139163994</v>
      </c>
      <c r="X3543" s="463">
        <v>5.1572605594471486E-2</v>
      </c>
      <c r="Y3543" s="476">
        <v>2.0000000000000001E-4</v>
      </c>
    </row>
    <row r="3544" spans="1:25" x14ac:dyDescent="0.2">
      <c r="A3544" s="475">
        <f t="shared" si="55"/>
        <v>3540</v>
      </c>
      <c r="B3544" s="462">
        <v>0.68179113344967912</v>
      </c>
      <c r="C3544" s="461">
        <v>3664.5286131283851</v>
      </c>
      <c r="D3544" s="462">
        <v>0.52674581954431154</v>
      </c>
      <c r="E3544" s="462">
        <v>0.33491079552368475</v>
      </c>
      <c r="F3544" s="516">
        <v>2024.84</v>
      </c>
      <c r="G3544" s="464">
        <v>160457547136.01147</v>
      </c>
      <c r="H3544" s="461">
        <v>10528982.81207471</v>
      </c>
      <c r="I3544" s="464">
        <v>252086413447.67883</v>
      </c>
      <c r="J3544" s="462">
        <v>0.24208985292880181</v>
      </c>
      <c r="K3544" s="464">
        <v>7180108045.6017437</v>
      </c>
      <c r="L3544" s="464">
        <v>5948707957.120182</v>
      </c>
      <c r="M3544" s="464">
        <v>130420983767.22528</v>
      </c>
      <c r="N3544" s="464">
        <v>68488177715.445381</v>
      </c>
      <c r="O3544" s="464">
        <v>25248.533769929039</v>
      </c>
      <c r="P3544" s="461">
        <v>427543.12336028094</v>
      </c>
      <c r="Q3544" s="461">
        <v>274671.0501754561</v>
      </c>
      <c r="R3544" s="464">
        <v>600978459572.11304</v>
      </c>
      <c r="S3544" s="462">
        <v>0.49970982368309513</v>
      </c>
      <c r="T3544" s="462">
        <v>0.33304327756731517</v>
      </c>
      <c r="U3544" s="461">
        <v>17.737412544049793</v>
      </c>
      <c r="V3544" s="464">
        <v>3923488303947.9106</v>
      </c>
      <c r="W3544" s="460">
        <v>1238.6521561527143</v>
      </c>
      <c r="X3544" s="463">
        <v>4.094348658260831E-2</v>
      </c>
      <c r="Y3544" s="476">
        <v>2.0000000000000001E-4</v>
      </c>
    </row>
    <row r="3545" spans="1:25" x14ac:dyDescent="0.2">
      <c r="A3545" s="475">
        <f t="shared" si="55"/>
        <v>3541</v>
      </c>
      <c r="B3545" s="462">
        <v>0.47436803749812578</v>
      </c>
      <c r="C3545" s="461">
        <v>1618.7866037888366</v>
      </c>
      <c r="D3545" s="462">
        <v>0.43109306750227994</v>
      </c>
      <c r="E3545" s="462">
        <v>7.6042842296344948E-2</v>
      </c>
      <c r="F3545" s="516">
        <v>2026.27</v>
      </c>
      <c r="G3545" s="464">
        <v>64221075298.648293</v>
      </c>
      <c r="H3545" s="461">
        <v>7929459.9199945228</v>
      </c>
      <c r="I3545" s="464">
        <v>259425716354.15204</v>
      </c>
      <c r="J3545" s="462">
        <v>0.34348098936714688</v>
      </c>
      <c r="K3545" s="464">
        <v>9445545282.4255161</v>
      </c>
      <c r="L3545" s="464">
        <v>2033844188.7146287</v>
      </c>
      <c r="M3545" s="464">
        <v>64602444202.153259</v>
      </c>
      <c r="N3545" s="464">
        <v>130360294549.48439</v>
      </c>
      <c r="O3545" s="464">
        <v>41689.059989838592</v>
      </c>
      <c r="P3545" s="461">
        <v>722962.21985050442</v>
      </c>
      <c r="Q3545" s="461">
        <v>435591.22048240318</v>
      </c>
      <c r="R3545" s="464">
        <v>552409212943.23474</v>
      </c>
      <c r="S3545" s="462">
        <v>0.45584585577758902</v>
      </c>
      <c r="T3545" s="462">
        <v>0.28790052773614988</v>
      </c>
      <c r="U3545" s="461">
        <v>15.314612756191025</v>
      </c>
      <c r="V3545" s="464">
        <v>2736221868569.9331</v>
      </c>
      <c r="W3545" s="460">
        <v>864.1253785838876</v>
      </c>
      <c r="X3545" s="463">
        <v>4.6751500795968473E-2</v>
      </c>
      <c r="Y3545" s="476">
        <v>2.0000000000000001E-4</v>
      </c>
    </row>
    <row r="3546" spans="1:25" x14ac:dyDescent="0.2">
      <c r="A3546" s="475">
        <f t="shared" si="55"/>
        <v>3542</v>
      </c>
      <c r="B3546" s="462">
        <v>0.53775197395994878</v>
      </c>
      <c r="C3546" s="461">
        <v>9738.3758724439485</v>
      </c>
      <c r="D3546" s="462">
        <v>0.26697575335962354</v>
      </c>
      <c r="E3546" s="462">
        <v>0.38116238746561576</v>
      </c>
      <c r="F3546" s="516">
        <v>2026.16</v>
      </c>
      <c r="G3546" s="464">
        <v>58339140780.971901</v>
      </c>
      <c r="H3546" s="461">
        <v>4314472.005407895</v>
      </c>
      <c r="I3546" s="464">
        <v>163006340042.79294</v>
      </c>
      <c r="J3546" s="462">
        <v>0.41206590987115554</v>
      </c>
      <c r="K3546" s="464">
        <v>16181385560.228014</v>
      </c>
      <c r="L3546" s="464">
        <v>21946669985.097305</v>
      </c>
      <c r="M3546" s="464">
        <v>59498464517.178421</v>
      </c>
      <c r="N3546" s="464">
        <v>103131168977.88818</v>
      </c>
      <c r="O3546" s="464">
        <v>42856.154163070016</v>
      </c>
      <c r="P3546" s="461">
        <v>653463.32173881354</v>
      </c>
      <c r="Q3546" s="461">
        <v>392649.52750080335</v>
      </c>
      <c r="R3546" s="464">
        <v>430444392058.42334</v>
      </c>
      <c r="S3546" s="462">
        <v>0.49211653917704073</v>
      </c>
      <c r="T3546" s="462">
        <v>0.29897603106490644</v>
      </c>
      <c r="U3546" s="461">
        <v>15.626917382606219</v>
      </c>
      <c r="V3546" s="464">
        <v>2305149201130.8076</v>
      </c>
      <c r="W3546" s="460">
        <v>727.28957627906539</v>
      </c>
      <c r="X3546" s="463">
        <v>4.4816213641336124E-2</v>
      </c>
      <c r="Y3546" s="476">
        <v>2.0000000000000001E-4</v>
      </c>
    </row>
    <row r="3547" spans="1:25" x14ac:dyDescent="0.2">
      <c r="A3547" s="475">
        <f t="shared" si="55"/>
        <v>3543</v>
      </c>
      <c r="B3547" s="462">
        <v>0.51105346991466793</v>
      </c>
      <c r="C3547" s="461">
        <v>4995.1871632903512</v>
      </c>
      <c r="D3547" s="462">
        <v>0.88730582950154024</v>
      </c>
      <c r="E3547" s="462">
        <v>0.62361200263046102</v>
      </c>
      <c r="F3547" s="516">
        <v>2024.72</v>
      </c>
      <c r="G3547" s="464">
        <v>291438620226.14117</v>
      </c>
      <c r="H3547" s="461">
        <v>24226972.920967087</v>
      </c>
      <c r="I3547" s="464">
        <v>379623736425.23627</v>
      </c>
      <c r="J3547" s="462">
        <v>5.4674217760202204E-2</v>
      </c>
      <c r="K3547" s="464">
        <v>17776272500.224564</v>
      </c>
      <c r="L3547" s="464">
        <v>2858322373.6658278</v>
      </c>
      <c r="M3547" s="464">
        <v>258529215614.27487</v>
      </c>
      <c r="N3547" s="464">
        <v>19732744100.173252</v>
      </c>
      <c r="O3547" s="464">
        <v>43113.211817391872</v>
      </c>
      <c r="P3547" s="461">
        <v>187523.84169213229</v>
      </c>
      <c r="Q3547" s="461">
        <v>85185.209486959095</v>
      </c>
      <c r="R3547" s="464">
        <v>1031128233849.7902</v>
      </c>
      <c r="S3547" s="462">
        <v>0.50666615904005785</v>
      </c>
      <c r="T3547" s="462">
        <v>0.27778673409630433</v>
      </c>
      <c r="U3547" s="461">
        <v>20.074503185239696</v>
      </c>
      <c r="V3547" s="464">
        <v>6184510396927.9736</v>
      </c>
      <c r="W3547" s="460">
        <v>1953.3907527990223</v>
      </c>
      <c r="X3547" s="463">
        <v>3.7280554461382773E-2</v>
      </c>
      <c r="Y3547" s="476">
        <v>2.0000000000000001E-4</v>
      </c>
    </row>
    <row r="3548" spans="1:25" x14ac:dyDescent="0.2">
      <c r="A3548" s="475">
        <f t="shared" si="55"/>
        <v>3544</v>
      </c>
      <c r="B3548" s="462">
        <v>0.54121071759087247</v>
      </c>
      <c r="C3548" s="461">
        <v>5852.6468239785845</v>
      </c>
      <c r="D3548" s="462">
        <v>0.51768581338513231</v>
      </c>
      <c r="E3548" s="462">
        <v>0.57579867797797835</v>
      </c>
      <c r="F3548" s="516">
        <v>2025.66</v>
      </c>
      <c r="G3548" s="464">
        <v>140205671580.27991</v>
      </c>
      <c r="H3548" s="461">
        <v>9887396.4088190775</v>
      </c>
      <c r="I3548" s="464">
        <v>332157277405.22809</v>
      </c>
      <c r="J3548" s="462">
        <v>0.4925218841382657</v>
      </c>
      <c r="K3548" s="464">
        <v>23504251898.658127</v>
      </c>
      <c r="L3548" s="464">
        <v>31279952933.51865</v>
      </c>
      <c r="M3548" s="464">
        <v>76426261510.84967</v>
      </c>
      <c r="N3548" s="464">
        <v>26145988730.077278</v>
      </c>
      <c r="O3548" s="464">
        <v>21751.269814764819</v>
      </c>
      <c r="P3548" s="461">
        <v>223845.79889461969</v>
      </c>
      <c r="Q3548" s="461">
        <v>117860.77952716865</v>
      </c>
      <c r="R3548" s="464">
        <v>596577030420.28198</v>
      </c>
      <c r="S3548" s="462">
        <v>0.59493062508577865</v>
      </c>
      <c r="T3548" s="462">
        <v>0.46930259615260583</v>
      </c>
      <c r="U3548" s="461">
        <v>15.863372790659943</v>
      </c>
      <c r="V3548" s="464">
        <v>5022005156219.3818</v>
      </c>
      <c r="W3548" s="460">
        <v>1585.2023753717222</v>
      </c>
      <c r="X3548" s="463">
        <v>4.4922986852615428E-2</v>
      </c>
      <c r="Y3548" s="476">
        <v>2.0000000000000001E-4</v>
      </c>
    </row>
    <row r="3549" spans="1:25" x14ac:dyDescent="0.2">
      <c r="A3549" s="475">
        <f t="shared" si="55"/>
        <v>3545</v>
      </c>
      <c r="B3549" s="462">
        <v>0.38871526639008652</v>
      </c>
      <c r="C3549" s="461">
        <v>3093.5737578453954</v>
      </c>
      <c r="D3549" s="462">
        <v>0.85357970875217848</v>
      </c>
      <c r="E3549" s="462">
        <v>0.7</v>
      </c>
      <c r="F3549" s="516">
        <v>2025.71</v>
      </c>
      <c r="G3549" s="464">
        <v>240255385508.90247</v>
      </c>
      <c r="H3549" s="461">
        <v>22793782.95455537</v>
      </c>
      <c r="I3549" s="464">
        <v>365735755973.11029</v>
      </c>
      <c r="J3549" s="462">
        <v>-6.7182260182428122E-2</v>
      </c>
      <c r="K3549" s="464">
        <v>20051199047.99205</v>
      </c>
      <c r="L3549" s="464">
        <v>46678645409.634918</v>
      </c>
      <c r="M3549" s="464">
        <v>90556620210.058029</v>
      </c>
      <c r="N3549" s="464">
        <v>53242556245.628944</v>
      </c>
      <c r="O3549" s="464">
        <v>28346.065849863407</v>
      </c>
      <c r="P3549" s="461">
        <v>336719.92682788888</v>
      </c>
      <c r="Q3549" s="461">
        <v>194994.43720014807</v>
      </c>
      <c r="R3549" s="464">
        <v>865621437200.32849</v>
      </c>
      <c r="S3549" s="462">
        <v>0.3946233282897566</v>
      </c>
      <c r="T3549" s="462">
        <v>0.24417278774143278</v>
      </c>
      <c r="U3549" s="461">
        <v>23.659389449764646</v>
      </c>
      <c r="V3549" s="464">
        <v>5296745263861.6416</v>
      </c>
      <c r="W3549" s="460">
        <v>1672.714871200536</v>
      </c>
      <c r="X3549" s="463">
        <v>3.2044165687540538E-2</v>
      </c>
      <c r="Y3549" s="476">
        <v>2.0000000000000001E-4</v>
      </c>
    </row>
    <row r="3550" spans="1:25" x14ac:dyDescent="0.2">
      <c r="A3550" s="475">
        <f t="shared" si="55"/>
        <v>3546</v>
      </c>
      <c r="B3550" s="462">
        <v>0.55804747062146087</v>
      </c>
      <c r="C3550" s="461">
        <v>3470.8937928588311</v>
      </c>
      <c r="D3550" s="462">
        <v>0.55218494567104959</v>
      </c>
      <c r="E3550" s="462">
        <v>0.37726072614191142</v>
      </c>
      <c r="F3550" s="516">
        <v>2026.02</v>
      </c>
      <c r="G3550" s="464">
        <v>120646989148.60608</v>
      </c>
      <c r="H3550" s="461">
        <v>11132286.904968653</v>
      </c>
      <c r="I3550" s="464">
        <v>308176948452.70526</v>
      </c>
      <c r="J3550" s="462">
        <v>0.26501638293762853</v>
      </c>
      <c r="K3550" s="464">
        <v>33658020839.472672</v>
      </c>
      <c r="L3550" s="464">
        <v>72875691081.506058</v>
      </c>
      <c r="M3550" s="464">
        <v>51838416482.736916</v>
      </c>
      <c r="N3550" s="464">
        <v>16140019267.150349</v>
      </c>
      <c r="O3550" s="464">
        <v>17800.235008426163</v>
      </c>
      <c r="P3550" s="461">
        <v>135348.3889782255</v>
      </c>
      <c r="Q3550" s="461">
        <v>54530.442913009458</v>
      </c>
      <c r="R3550" s="464">
        <v>597752881612.99475</v>
      </c>
      <c r="S3550" s="462">
        <v>0.4952749936573223</v>
      </c>
      <c r="T3550" s="462">
        <v>0.29481695667609431</v>
      </c>
      <c r="U3550" s="461">
        <v>16.782481008075894</v>
      </c>
      <c r="V3550" s="464">
        <v>3266457139655.165</v>
      </c>
      <c r="W3550" s="460">
        <v>1030.4354743631757</v>
      </c>
      <c r="X3550" s="463">
        <v>4.3343619651315134E-2</v>
      </c>
      <c r="Y3550" s="476">
        <v>2.0000000000000001E-4</v>
      </c>
    </row>
    <row r="3551" spans="1:25" x14ac:dyDescent="0.2">
      <c r="A3551" s="475">
        <f t="shared" si="55"/>
        <v>3547</v>
      </c>
      <c r="B3551" s="462">
        <v>0.4915139880125764</v>
      </c>
      <c r="C3551" s="461">
        <v>3878.1038402184322</v>
      </c>
      <c r="D3551" s="462">
        <v>0.91070841812251113</v>
      </c>
      <c r="E3551" s="462">
        <v>0.28851729555038158</v>
      </c>
      <c r="F3551" s="516">
        <v>2025.03</v>
      </c>
      <c r="G3551" s="464">
        <v>257674037028.00891</v>
      </c>
      <c r="H3551" s="461">
        <v>24833763.92664966</v>
      </c>
      <c r="I3551" s="464">
        <v>657254229888.95203</v>
      </c>
      <c r="J3551" s="462">
        <v>0.31200781369566566</v>
      </c>
      <c r="K3551" s="464">
        <v>24819619006.924667</v>
      </c>
      <c r="L3551" s="464">
        <v>37393533012.675652</v>
      </c>
      <c r="M3551" s="464">
        <v>126651448338.43384</v>
      </c>
      <c r="N3551" s="464">
        <v>98491973869.1931</v>
      </c>
      <c r="O3551" s="464">
        <v>28440.885416483616</v>
      </c>
      <c r="P3551" s="461">
        <v>517175.80651583208</v>
      </c>
      <c r="Q3551" s="461">
        <v>333881.21490700118</v>
      </c>
      <c r="R3551" s="464">
        <v>1216402786494.4675</v>
      </c>
      <c r="S3551" s="462">
        <v>0.48439751041488133</v>
      </c>
      <c r="T3551" s="462">
        <v>0.33569648984810596</v>
      </c>
      <c r="U3551" s="461">
        <v>16.693254558381859</v>
      </c>
      <c r="V3551" s="464">
        <v>7415151751518.2178</v>
      </c>
      <c r="W3551" s="460">
        <v>2338.2121749776534</v>
      </c>
      <c r="X3551" s="463">
        <v>4.4374991687812344E-2</v>
      </c>
      <c r="Y3551" s="476">
        <v>2.0000000000000001E-4</v>
      </c>
    </row>
    <row r="3552" spans="1:25" x14ac:dyDescent="0.2">
      <c r="A3552" s="475">
        <f t="shared" si="55"/>
        <v>3548</v>
      </c>
      <c r="B3552" s="462">
        <v>0.41458733368255801</v>
      </c>
      <c r="C3552" s="461">
        <v>4207.3401327691017</v>
      </c>
      <c r="D3552" s="462">
        <v>0.71689977058860832</v>
      </c>
      <c r="E3552" s="462">
        <v>0.7</v>
      </c>
      <c r="F3552" s="516">
        <v>2024.72</v>
      </c>
      <c r="G3552" s="464">
        <v>203029771605.98489</v>
      </c>
      <c r="H3552" s="461">
        <v>16650473.959937511</v>
      </c>
      <c r="I3552" s="464">
        <v>412589672761.612</v>
      </c>
      <c r="J3552" s="462">
        <v>0.27736774675252396</v>
      </c>
      <c r="K3552" s="464">
        <v>6491684003.0369015</v>
      </c>
      <c r="L3552" s="464">
        <v>0</v>
      </c>
      <c r="M3552" s="464">
        <v>219300294940.46637</v>
      </c>
      <c r="N3552" s="464">
        <v>115420379269.09831</v>
      </c>
      <c r="O3552" s="464">
        <v>30143.457012050607</v>
      </c>
      <c r="P3552" s="461">
        <v>628328.50459248619</v>
      </c>
      <c r="Q3552" s="461">
        <v>429936.41638698167</v>
      </c>
      <c r="R3552" s="464">
        <v>1086178140292.9362</v>
      </c>
      <c r="S3552" s="462">
        <v>0.53351396185262123</v>
      </c>
      <c r="T3552" s="462">
        <v>0.27539546103072826</v>
      </c>
      <c r="U3552" s="461">
        <v>17.037069974017786</v>
      </c>
      <c r="V3552" s="464">
        <v>5656758066344.2148</v>
      </c>
      <c r="W3552" s="460">
        <v>1783.1362376823395</v>
      </c>
      <c r="X3552" s="463">
        <v>4.2418748742180615E-2</v>
      </c>
      <c r="Y3552" s="476">
        <v>2.0000000000000001E-4</v>
      </c>
    </row>
    <row r="3553" spans="1:25" x14ac:dyDescent="0.2">
      <c r="A3553" s="475">
        <f t="shared" si="55"/>
        <v>3549</v>
      </c>
      <c r="B3553" s="462">
        <v>0.54909400266580388</v>
      </c>
      <c r="C3553" s="461">
        <v>1500</v>
      </c>
      <c r="D3553" s="462">
        <v>1.0103407792209129</v>
      </c>
      <c r="E3553" s="462">
        <v>0.50904691209592634</v>
      </c>
      <c r="F3553" s="516">
        <v>2026.91</v>
      </c>
      <c r="G3553" s="464">
        <v>180163972110.10318</v>
      </c>
      <c r="H3553" s="461">
        <v>33335205.594946582</v>
      </c>
      <c r="I3553" s="464">
        <v>622589075669.48096</v>
      </c>
      <c r="J3553" s="462">
        <v>0.13698981005193178</v>
      </c>
      <c r="K3553" s="464">
        <v>21365120253.330761</v>
      </c>
      <c r="L3553" s="464">
        <v>41987698450.513901</v>
      </c>
      <c r="M3553" s="464">
        <v>4455496020.7501411</v>
      </c>
      <c r="N3553" s="464">
        <v>67737218188.67691</v>
      </c>
      <c r="O3553" s="464">
        <v>28845.998625723048</v>
      </c>
      <c r="P3553" s="461">
        <v>406054.48299857602</v>
      </c>
      <c r="Q3553" s="461">
        <v>244138.80303057795</v>
      </c>
      <c r="R3553" s="464">
        <v>988239481227.29382</v>
      </c>
      <c r="S3553" s="462">
        <v>0.33280143895703712</v>
      </c>
      <c r="T3553" s="462">
        <v>0.22031602035526224</v>
      </c>
      <c r="U3553" s="461">
        <v>17.865064842686849</v>
      </c>
      <c r="V3553" s="464">
        <v>4335272025678.3979</v>
      </c>
      <c r="W3553" s="460">
        <v>1366.4376806283406</v>
      </c>
      <c r="X3553" s="463">
        <v>4.0184672277742285E-2</v>
      </c>
      <c r="Y3553" s="476">
        <v>2.0000000000000001E-4</v>
      </c>
    </row>
    <row r="3554" spans="1:25" x14ac:dyDescent="0.2">
      <c r="A3554" s="475">
        <f t="shared" si="55"/>
        <v>3550</v>
      </c>
      <c r="B3554" s="462">
        <v>0.66971436607359025</v>
      </c>
      <c r="C3554" s="461">
        <v>8504.3217116850356</v>
      </c>
      <c r="D3554" s="462">
        <v>0.98184567865789019</v>
      </c>
      <c r="E3554" s="462">
        <v>0.42390942715881147</v>
      </c>
      <c r="F3554" s="516">
        <v>2025.78</v>
      </c>
      <c r="G3554" s="464">
        <v>223224880471.32736</v>
      </c>
      <c r="H3554" s="461">
        <v>22015914.942320943</v>
      </c>
      <c r="I3554" s="464">
        <v>514358929595.21075</v>
      </c>
      <c r="J3554" s="462">
        <v>0.39618434845596828</v>
      </c>
      <c r="K3554" s="464">
        <v>23654431892.419506</v>
      </c>
      <c r="L3554" s="464">
        <v>58567712484.025108</v>
      </c>
      <c r="M3554" s="464">
        <v>130749061321.92868</v>
      </c>
      <c r="N3554" s="464">
        <v>2255153662.7767763</v>
      </c>
      <c r="O3554" s="464">
        <v>16745.07462319138</v>
      </c>
      <c r="P3554" s="461">
        <v>64761.066010991373</v>
      </c>
      <c r="Q3554" s="461">
        <v>10753.516502747842</v>
      </c>
      <c r="R3554" s="464">
        <v>979729815609.23962</v>
      </c>
      <c r="S3554" s="462">
        <v>0.57859896719392745</v>
      </c>
      <c r="T3554" s="462">
        <v>0.40902838090518895</v>
      </c>
      <c r="U3554" s="461">
        <v>16.260133924537211</v>
      </c>
      <c r="V3554" s="464">
        <v>7157662757129.2598</v>
      </c>
      <c r="W3554" s="460">
        <v>2258.492469195327</v>
      </c>
      <c r="X3554" s="463">
        <v>4.5349320483328771E-2</v>
      </c>
      <c r="Y3554" s="476">
        <v>2.0000000000000001E-4</v>
      </c>
    </row>
    <row r="3555" spans="1:25" x14ac:dyDescent="0.2">
      <c r="A3555" s="475">
        <f t="shared" si="55"/>
        <v>3551</v>
      </c>
      <c r="B3555" s="462">
        <v>0.40261310494988045</v>
      </c>
      <c r="C3555" s="461">
        <v>1860.9203635665972</v>
      </c>
      <c r="D3555" s="462">
        <v>1.2194155326747156</v>
      </c>
      <c r="E3555" s="462">
        <v>0.34787179557188092</v>
      </c>
      <c r="F3555" s="516">
        <v>2024.58</v>
      </c>
      <c r="G3555" s="464">
        <v>328549644874.72113</v>
      </c>
      <c r="H3555" s="461">
        <v>47636733.235309556</v>
      </c>
      <c r="I3555" s="464">
        <v>1004881422749.7435</v>
      </c>
      <c r="J3555" s="462">
        <v>0.40261310494988045</v>
      </c>
      <c r="K3555" s="464">
        <v>27901329521.01049</v>
      </c>
      <c r="L3555" s="464">
        <v>2919620646.4841528</v>
      </c>
      <c r="M3555" s="464">
        <v>222875634997.36487</v>
      </c>
      <c r="N3555" s="464">
        <v>107074978385.01576</v>
      </c>
      <c r="O3555" s="464">
        <v>20627.936710044702</v>
      </c>
      <c r="P3555" s="461">
        <v>708733.39821183891</v>
      </c>
      <c r="Q3555" s="461">
        <v>477036.24487088528</v>
      </c>
      <c r="R3555" s="464">
        <v>1748533634504.5911</v>
      </c>
      <c r="S3555" s="462">
        <v>0.52985786937870283</v>
      </c>
      <c r="T3555" s="462">
        <v>0.36388848870840007</v>
      </c>
      <c r="U3555" s="461">
        <v>16.041532189264419</v>
      </c>
      <c r="V3555" s="464">
        <v>11099982749919.752</v>
      </c>
      <c r="W3555" s="460">
        <v>3501.1146929586866</v>
      </c>
      <c r="X3555" s="463">
        <v>4.5986187645669328E-2</v>
      </c>
      <c r="Y3555" s="476">
        <v>2.0000000000000001E-4</v>
      </c>
    </row>
    <row r="3556" spans="1:25" x14ac:dyDescent="0.2">
      <c r="A3556" s="475">
        <f t="shared" si="55"/>
        <v>3552</v>
      </c>
      <c r="B3556" s="462">
        <v>0.66471362733182437</v>
      </c>
      <c r="C3556" s="461">
        <v>1500</v>
      </c>
      <c r="D3556" s="462">
        <v>0.53984083440697317</v>
      </c>
      <c r="E3556" s="462">
        <v>0.49481690055182032</v>
      </c>
      <c r="F3556" s="516">
        <v>2024.37</v>
      </c>
      <c r="G3556" s="464">
        <v>208982719528.39996</v>
      </c>
      <c r="H3556" s="461">
        <v>11790049.196232712</v>
      </c>
      <c r="I3556" s="464">
        <v>412744289513.70428</v>
      </c>
      <c r="J3556" s="462">
        <v>0.48855983348950216</v>
      </c>
      <c r="K3556" s="464">
        <v>9668530375.0314999</v>
      </c>
      <c r="L3556" s="464">
        <v>0</v>
      </c>
      <c r="M3556" s="464">
        <v>176107003130.46777</v>
      </c>
      <c r="N3556" s="464">
        <v>105623048957.32391</v>
      </c>
      <c r="O3556" s="464">
        <v>29822.989849984115</v>
      </c>
      <c r="P3556" s="461">
        <v>617027.5536944496</v>
      </c>
      <c r="Q3556" s="461">
        <v>413137.56241492741</v>
      </c>
      <c r="R3556" s="464">
        <v>983301070382.17017</v>
      </c>
      <c r="S3556" s="462">
        <v>0.60836605972356805</v>
      </c>
      <c r="T3556" s="462">
        <v>0.40519955729963197</v>
      </c>
      <c r="U3556" s="461">
        <v>16.110232637761598</v>
      </c>
      <c r="V3556" s="464">
        <v>7206557148461.4785</v>
      </c>
      <c r="W3556" s="460">
        <v>2274.1947341517339</v>
      </c>
      <c r="X3556" s="463">
        <v>4.4360697277908048E-2</v>
      </c>
      <c r="Y3556" s="476">
        <v>2.0000000000000001E-4</v>
      </c>
    </row>
    <row r="3557" spans="1:25" x14ac:dyDescent="0.2">
      <c r="A3557" s="475">
        <f t="shared" si="55"/>
        <v>3553</v>
      </c>
      <c r="B3557" s="462">
        <v>0.4804906755213606</v>
      </c>
      <c r="C3557" s="461">
        <v>3150.5972435469284</v>
      </c>
      <c r="D3557" s="462">
        <v>1.0981962627623436</v>
      </c>
      <c r="E3557" s="462">
        <v>0.3893405583104193</v>
      </c>
      <c r="F3557" s="516">
        <v>2024.76</v>
      </c>
      <c r="G3557" s="464">
        <v>274387521419.43515</v>
      </c>
      <c r="H3557" s="461">
        <v>38020246.4474601</v>
      </c>
      <c r="I3557" s="464">
        <v>819009164664.86133</v>
      </c>
      <c r="J3557" s="462">
        <v>0.32551395300726504</v>
      </c>
      <c r="K3557" s="464">
        <v>24291863675.973972</v>
      </c>
      <c r="L3557" s="464">
        <v>0</v>
      </c>
      <c r="M3557" s="464">
        <v>244933401788.71155</v>
      </c>
      <c r="N3557" s="464">
        <v>72822970717.141098</v>
      </c>
      <c r="O3557" s="464">
        <v>32627.860404937161</v>
      </c>
      <c r="P3557" s="461">
        <v>466461.51391305943</v>
      </c>
      <c r="Q3557" s="461">
        <v>288561.06414164323</v>
      </c>
      <c r="R3557" s="464">
        <v>1601015857590.1614</v>
      </c>
      <c r="S3557" s="462">
        <v>0.52847407071552743</v>
      </c>
      <c r="T3557" s="462">
        <v>0.29795521894524946</v>
      </c>
      <c r="U3557" s="461">
        <v>16.374696358002605</v>
      </c>
      <c r="V3557" s="464">
        <v>8528268906159.5645</v>
      </c>
      <c r="W3557" s="460">
        <v>2691.6797944576961</v>
      </c>
      <c r="X3557" s="463">
        <v>4.4613025865082416E-2</v>
      </c>
      <c r="Y3557" s="476">
        <v>2.0000000000000001E-4</v>
      </c>
    </row>
    <row r="3558" spans="1:25" x14ac:dyDescent="0.2">
      <c r="A3558" s="475">
        <f t="shared" si="55"/>
        <v>3554</v>
      </c>
      <c r="B3558" s="462">
        <v>0.5281566709817207</v>
      </c>
      <c r="C3558" s="461">
        <v>5119.0848424744245</v>
      </c>
      <c r="D3558" s="462">
        <v>0.89119712742437618</v>
      </c>
      <c r="E3558" s="462">
        <v>0.59027050689131844</v>
      </c>
      <c r="F3558" s="516">
        <v>2023.75</v>
      </c>
      <c r="G3558" s="464">
        <v>564902188479.57861</v>
      </c>
      <c r="H3558" s="461">
        <v>24974278.033975583</v>
      </c>
      <c r="I3558" s="464">
        <v>520280988806.81458</v>
      </c>
      <c r="J3558" s="462">
        <v>0.19626930750058613</v>
      </c>
      <c r="K3558" s="464">
        <v>11280027364.424143</v>
      </c>
      <c r="L3558" s="464">
        <v>0</v>
      </c>
      <c r="M3558" s="464">
        <v>482566814583.83246</v>
      </c>
      <c r="N3558" s="464">
        <v>23470056167.070145</v>
      </c>
      <c r="O3558" s="464">
        <v>20153.858327684236</v>
      </c>
      <c r="P3558" s="461">
        <v>190840.37686893245</v>
      </c>
      <c r="Q3558" s="461">
        <v>87426.619031011011</v>
      </c>
      <c r="R3558" s="464">
        <v>1564023408038.7361</v>
      </c>
      <c r="S3558" s="462">
        <v>0.58693557572474664</v>
      </c>
      <c r="T3558" s="462">
        <v>0.40717536156291523</v>
      </c>
      <c r="U3558" s="461">
        <v>18.305891088899017</v>
      </c>
      <c r="V3558" s="464">
        <v>12561132899525.521</v>
      </c>
      <c r="W3558" s="460">
        <v>3960.5234192631533</v>
      </c>
      <c r="X3558" s="463">
        <v>4.0635019060136744E-2</v>
      </c>
      <c r="Y3558" s="476">
        <v>2.0000000000000001E-4</v>
      </c>
    </row>
    <row r="3559" spans="1:25" x14ac:dyDescent="0.2">
      <c r="A3559" s="475">
        <f t="shared" si="55"/>
        <v>3555</v>
      </c>
      <c r="B3559" s="462">
        <v>0.52430345090820119</v>
      </c>
      <c r="C3559" s="461">
        <v>1500</v>
      </c>
      <c r="D3559" s="462">
        <v>1.1967950942796406</v>
      </c>
      <c r="E3559" s="462">
        <v>0.55610853620062684</v>
      </c>
      <c r="F3559" s="516">
        <v>2024.95</v>
      </c>
      <c r="G3559" s="464">
        <v>275392673621.30957</v>
      </c>
      <c r="H3559" s="461">
        <v>47367991.92726884</v>
      </c>
      <c r="I3559" s="464">
        <v>649939051681.28308</v>
      </c>
      <c r="J3559" s="462">
        <v>-6.5524452524944543E-2</v>
      </c>
      <c r="K3559" s="464">
        <v>23948882755.061646</v>
      </c>
      <c r="L3559" s="464">
        <v>144729047.28316972</v>
      </c>
      <c r="M3559" s="464">
        <v>242506959489.32227</v>
      </c>
      <c r="N3559" s="464">
        <v>83426233629.750244</v>
      </c>
      <c r="O3559" s="464">
        <v>35319.613685778837</v>
      </c>
      <c r="P3559" s="461">
        <v>499592.20042841684</v>
      </c>
      <c r="Q3559" s="461">
        <v>311651.1195075069</v>
      </c>
      <c r="R3559" s="464">
        <v>1358842293796.2722</v>
      </c>
      <c r="S3559" s="462">
        <v>0.3462032463894148</v>
      </c>
      <c r="T3559" s="462">
        <v>0.14145835373513074</v>
      </c>
      <c r="U3559" s="461">
        <v>30.125214336631267</v>
      </c>
      <c r="V3559" s="464">
        <v>6168858805054.9697</v>
      </c>
      <c r="W3559" s="460">
        <v>1942.416301550963</v>
      </c>
      <c r="X3559" s="463">
        <v>2.5344109653537023E-2</v>
      </c>
      <c r="Y3559" s="476">
        <v>2.0000000000000001E-4</v>
      </c>
    </row>
    <row r="3560" spans="1:25" x14ac:dyDescent="0.2">
      <c r="A3560" s="475">
        <f t="shared" si="55"/>
        <v>3556</v>
      </c>
      <c r="B3560" s="462">
        <v>0.60199881636005315</v>
      </c>
      <c r="C3560" s="461">
        <v>8263.2069573097924</v>
      </c>
      <c r="D3560" s="462">
        <v>0.5806982484111648</v>
      </c>
      <c r="E3560" s="462">
        <v>0.32588107866940419</v>
      </c>
      <c r="F3560" s="516">
        <v>2025.9</v>
      </c>
      <c r="G3560" s="464">
        <v>113313041990.89391</v>
      </c>
      <c r="H3560" s="461">
        <v>11434596.263423366</v>
      </c>
      <c r="I3560" s="464">
        <v>356840707759.97534</v>
      </c>
      <c r="J3560" s="462">
        <v>0.46943103001706554</v>
      </c>
      <c r="K3560" s="464">
        <v>29150450022.111244</v>
      </c>
      <c r="L3560" s="464">
        <v>48896882563.805</v>
      </c>
      <c r="M3560" s="464">
        <v>45087657918.562241</v>
      </c>
      <c r="N3560" s="464">
        <v>26848083783.321484</v>
      </c>
      <c r="O3560" s="464">
        <v>30615.876297080616</v>
      </c>
      <c r="P3560" s="461">
        <v>233340.28590025785</v>
      </c>
      <c r="Q3560" s="461">
        <v>123568.18284159063</v>
      </c>
      <c r="R3560" s="464">
        <v>608373532155.29761</v>
      </c>
      <c r="S3560" s="462">
        <v>0.56867499062667437</v>
      </c>
      <c r="T3560" s="462">
        <v>0.44674937223037647</v>
      </c>
      <c r="U3560" s="461">
        <v>15.314554912868447</v>
      </c>
      <c r="V3560" s="464">
        <v>4644666251224.2012</v>
      </c>
      <c r="W3560" s="460">
        <v>1467.2674427409127</v>
      </c>
      <c r="X3560" s="463">
        <v>4.7295752547093693E-2</v>
      </c>
      <c r="Y3560" s="476">
        <v>2.0000000000000001E-4</v>
      </c>
    </row>
    <row r="3561" spans="1:25" x14ac:dyDescent="0.2">
      <c r="A3561" s="475">
        <f t="shared" si="55"/>
        <v>3557</v>
      </c>
      <c r="B3561" s="462">
        <v>0.52244367954107507</v>
      </c>
      <c r="C3561" s="461">
        <v>1500</v>
      </c>
      <c r="D3561" s="462">
        <v>0.70534723368337404</v>
      </c>
      <c r="E3561" s="462">
        <v>0.44082147752379047</v>
      </c>
      <c r="F3561" s="516">
        <v>2025.44</v>
      </c>
      <c r="G3561" s="464">
        <v>175441873047.57556</v>
      </c>
      <c r="H3561" s="461">
        <v>17077251.308528878</v>
      </c>
      <c r="I3561" s="464">
        <v>389653815602.13312</v>
      </c>
      <c r="J3561" s="462">
        <v>0.35615853435988587</v>
      </c>
      <c r="K3561" s="464">
        <v>27185594847.092834</v>
      </c>
      <c r="L3561" s="464">
        <v>38430778851.764977</v>
      </c>
      <c r="M3561" s="464">
        <v>116088224392.62599</v>
      </c>
      <c r="N3561" s="464">
        <v>11032098613.164099</v>
      </c>
      <c r="O3561" s="464">
        <v>33017.567949706863</v>
      </c>
      <c r="P3561" s="461">
        <v>132044.49989936981</v>
      </c>
      <c r="Q3561" s="461">
        <v>50751.850142814103</v>
      </c>
      <c r="R3561" s="464">
        <v>827269825383.83154</v>
      </c>
      <c r="S3561" s="462">
        <v>0.57035770456037693</v>
      </c>
      <c r="T3561" s="462">
        <v>0.32763828880424556</v>
      </c>
      <c r="U3561" s="461">
        <v>16.761250955391603</v>
      </c>
      <c r="V3561" s="464">
        <v>5108627300050.7441</v>
      </c>
      <c r="W3561" s="460">
        <v>1612.1687018239286</v>
      </c>
      <c r="X3561" s="463">
        <v>4.2420451063282821E-2</v>
      </c>
      <c r="Y3561" s="476">
        <v>2.0000000000000001E-4</v>
      </c>
    </row>
    <row r="3562" spans="1:25" x14ac:dyDescent="0.2">
      <c r="A3562" s="475">
        <f t="shared" si="55"/>
        <v>3558</v>
      </c>
      <c r="B3562" s="462">
        <v>0.48460137287576088</v>
      </c>
      <c r="C3562" s="461">
        <v>4197.761256296134</v>
      </c>
      <c r="D3562" s="462">
        <v>0.77597594420620397</v>
      </c>
      <c r="E3562" s="462">
        <v>0.46507382535794417</v>
      </c>
      <c r="F3562" s="516">
        <v>2026.75</v>
      </c>
      <c r="G3562" s="464">
        <v>146320016923.05444</v>
      </c>
      <c r="H3562" s="461">
        <v>19028294.148140796</v>
      </c>
      <c r="I3562" s="464">
        <v>430752556629.0282</v>
      </c>
      <c r="J3562" s="462">
        <v>0.28471133389958614</v>
      </c>
      <c r="K3562" s="464">
        <v>34155855391.042114</v>
      </c>
      <c r="L3562" s="464">
        <v>90844730977.916885</v>
      </c>
      <c r="M3562" s="464">
        <v>12828605789.751297</v>
      </c>
      <c r="N3562" s="464">
        <v>52136274380.711037</v>
      </c>
      <c r="O3562" s="464">
        <v>33593.289993423903</v>
      </c>
      <c r="P3562" s="461">
        <v>357930.30769140826</v>
      </c>
      <c r="Q3562" s="461">
        <v>213121.99498449176</v>
      </c>
      <c r="R3562" s="464">
        <v>728884851966.42993</v>
      </c>
      <c r="S3562" s="462">
        <v>0.43827905553736068</v>
      </c>
      <c r="T3562" s="462">
        <v>0.32910635628414531</v>
      </c>
      <c r="U3562" s="461">
        <v>16.460647322000131</v>
      </c>
      <c r="V3562" s="464">
        <v>4285832082284.9673</v>
      </c>
      <c r="W3562" s="460">
        <v>1352.7513996078835</v>
      </c>
      <c r="X3562" s="463">
        <v>4.532598186573341E-2</v>
      </c>
      <c r="Y3562" s="476">
        <v>2.0000000000000001E-4</v>
      </c>
    </row>
    <row r="3563" spans="1:25" x14ac:dyDescent="0.2">
      <c r="A3563" s="475">
        <f t="shared" si="55"/>
        <v>3559</v>
      </c>
      <c r="B3563" s="462">
        <v>0.45994673010463155</v>
      </c>
      <c r="C3563" s="461">
        <v>5924.8673732354364</v>
      </c>
      <c r="D3563" s="462">
        <v>0.7649663456280188</v>
      </c>
      <c r="E3563" s="462">
        <v>0.48408718644078214</v>
      </c>
      <c r="F3563" s="516">
        <v>2023.98</v>
      </c>
      <c r="G3563" s="464">
        <v>612863369034.6051</v>
      </c>
      <c r="H3563" s="461">
        <v>18398656.373621959</v>
      </c>
      <c r="I3563" s="464">
        <v>447292801079.95941</v>
      </c>
      <c r="J3563" s="462">
        <v>0.28473665203981202</v>
      </c>
      <c r="K3563" s="464">
        <v>9093964450.8169785</v>
      </c>
      <c r="L3563" s="464">
        <v>0</v>
      </c>
      <c r="M3563" s="464">
        <v>665244327349.92981</v>
      </c>
      <c r="N3563" s="464">
        <v>27127648979.350704</v>
      </c>
      <c r="O3563" s="464">
        <v>27950.300248327887</v>
      </c>
      <c r="P3563" s="461">
        <v>210351.12642433654</v>
      </c>
      <c r="Q3563" s="461">
        <v>103324.59368069246</v>
      </c>
      <c r="R3563" s="464">
        <v>1773096378563.4285</v>
      </c>
      <c r="S3563" s="462">
        <v>0.65820159879210194</v>
      </c>
      <c r="T3563" s="462">
        <v>0.40109621908596754</v>
      </c>
      <c r="U3563" s="461">
        <v>18.157828896435237</v>
      </c>
      <c r="V3563" s="464">
        <v>13980827608859.072</v>
      </c>
      <c r="W3563" s="460">
        <v>4411.8193280370178</v>
      </c>
      <c r="X3563" s="463">
        <v>4.0854156165783764E-2</v>
      </c>
      <c r="Y3563" s="476">
        <v>2.0000000000000001E-4</v>
      </c>
    </row>
    <row r="3564" spans="1:25" x14ac:dyDescent="0.2">
      <c r="A3564" s="475">
        <f t="shared" si="55"/>
        <v>3560</v>
      </c>
      <c r="B3564" s="462">
        <v>0.45363316868872416</v>
      </c>
      <c r="C3564" s="461">
        <v>7205.1041190360338</v>
      </c>
      <c r="D3564" s="462">
        <v>0.65306564015279134</v>
      </c>
      <c r="E3564" s="462">
        <v>0.59546858488485066</v>
      </c>
      <c r="F3564" s="516">
        <v>2025.69</v>
      </c>
      <c r="G3564" s="464">
        <v>175978325258.29044</v>
      </c>
      <c r="H3564" s="461">
        <v>13921820.577932134</v>
      </c>
      <c r="I3564" s="464">
        <v>360883165991.1355</v>
      </c>
      <c r="J3564" s="462">
        <v>0.2540539119729126</v>
      </c>
      <c r="K3564" s="464">
        <v>44171023690.705521</v>
      </c>
      <c r="L3564" s="464">
        <v>121590980172.85939</v>
      </c>
      <c r="M3564" s="464">
        <v>105077778083.66158</v>
      </c>
      <c r="N3564" s="464">
        <v>49545280341.474251</v>
      </c>
      <c r="O3564" s="464">
        <v>25071.968101455681</v>
      </c>
      <c r="P3564" s="461">
        <v>305053.18442464754</v>
      </c>
      <c r="Q3564" s="461">
        <v>175729.14048197545</v>
      </c>
      <c r="R3564" s="464">
        <v>868400444209.86633</v>
      </c>
      <c r="S3564" s="462">
        <v>0.52831384088132538</v>
      </c>
      <c r="T3564" s="462">
        <v>0.31126430774151093</v>
      </c>
      <c r="U3564" s="461">
        <v>16.626208208775065</v>
      </c>
      <c r="V3564" s="464">
        <v>4897467295749.543</v>
      </c>
      <c r="W3564" s="460">
        <v>1542.6782002760026</v>
      </c>
      <c r="X3564" s="463">
        <v>4.4316312358340673E-2</v>
      </c>
      <c r="Y3564" s="476">
        <v>2.0000000000000001E-4</v>
      </c>
    </row>
    <row r="3565" spans="1:25" x14ac:dyDescent="0.2">
      <c r="A3565" s="475">
        <f t="shared" si="55"/>
        <v>3561</v>
      </c>
      <c r="B3565" s="462">
        <v>0.5061293236842791</v>
      </c>
      <c r="C3565" s="461">
        <v>1500</v>
      </c>
      <c r="D3565" s="462">
        <v>1.165630853973453</v>
      </c>
      <c r="E3565" s="462">
        <v>0.4757283238727425</v>
      </c>
      <c r="F3565" s="516">
        <v>2024.74</v>
      </c>
      <c r="G3565" s="464">
        <v>572459561682.29553</v>
      </c>
      <c r="H3565" s="461">
        <v>44978137.29863169</v>
      </c>
      <c r="I3565" s="464">
        <v>793897753519.38135</v>
      </c>
      <c r="J3565" s="462">
        <v>0.21896226571727606</v>
      </c>
      <c r="K3565" s="464">
        <v>18259062056.495632</v>
      </c>
      <c r="L3565" s="464">
        <v>0</v>
      </c>
      <c r="M3565" s="464">
        <v>487034082873.19647</v>
      </c>
      <c r="N3565" s="464">
        <v>132112484908.96169</v>
      </c>
      <c r="O3565" s="464">
        <v>36660.049339494857</v>
      </c>
      <c r="P3565" s="461">
        <v>769081.40572963329</v>
      </c>
      <c r="Q3565" s="461">
        <v>527826.65712626628</v>
      </c>
      <c r="R3565" s="464">
        <v>2279051037516.7798</v>
      </c>
      <c r="S3565" s="462">
        <v>0.56385750129541745</v>
      </c>
      <c r="T3565" s="462">
        <v>0.30626386618299373</v>
      </c>
      <c r="U3565" s="461">
        <v>17.881797927274565</v>
      </c>
      <c r="V3565" s="464">
        <v>13462570305548.801</v>
      </c>
      <c r="W3565" s="460">
        <v>4249.1723121752639</v>
      </c>
      <c r="X3565" s="463">
        <v>4.141509157664261E-2</v>
      </c>
      <c r="Y3565" s="476">
        <v>2.0000000000000001E-4</v>
      </c>
    </row>
    <row r="3566" spans="1:25" x14ac:dyDescent="0.2">
      <c r="A3566" s="475">
        <f t="shared" si="55"/>
        <v>3562</v>
      </c>
      <c r="B3566" s="462">
        <v>0.46557303528748867</v>
      </c>
      <c r="C3566" s="461">
        <v>8116.6440226782343</v>
      </c>
      <c r="D3566" s="462">
        <v>0.46232462987927758</v>
      </c>
      <c r="E3566" s="462">
        <v>0.42749788565254687</v>
      </c>
      <c r="F3566" s="516">
        <v>2026.6</v>
      </c>
      <c r="G3566" s="464">
        <v>73886506228.6884</v>
      </c>
      <c r="H3566" s="461">
        <v>8266596.5865545636</v>
      </c>
      <c r="I3566" s="464">
        <v>291610337198.99243</v>
      </c>
      <c r="J3566" s="462">
        <v>0.3977688284979628</v>
      </c>
      <c r="K3566" s="464">
        <v>37902884406.741837</v>
      </c>
      <c r="L3566" s="464">
        <v>92603636679.58522</v>
      </c>
      <c r="M3566" s="464">
        <v>33591651582.090118</v>
      </c>
      <c r="N3566" s="464">
        <v>70160289189.576111</v>
      </c>
      <c r="O3566" s="464">
        <v>36505.569533949034</v>
      </c>
      <c r="P3566" s="461">
        <v>385807.07008116879</v>
      </c>
      <c r="Q3566" s="461">
        <v>243565.48876636033</v>
      </c>
      <c r="R3566" s="464">
        <v>534188208960.18701</v>
      </c>
      <c r="S3566" s="462">
        <v>0.49218813025423425</v>
      </c>
      <c r="T3566" s="462">
        <v>0.35401647453972129</v>
      </c>
      <c r="U3566" s="461">
        <v>14.981977685099771</v>
      </c>
      <c r="V3566" s="464">
        <v>3199470355695.3022</v>
      </c>
      <c r="W3566" s="460">
        <v>1009.8368393581601</v>
      </c>
      <c r="X3566" s="463">
        <v>4.7840031202461275E-2</v>
      </c>
      <c r="Y3566" s="476">
        <v>2.0000000000000001E-4</v>
      </c>
    </row>
    <row r="3567" spans="1:25" x14ac:dyDescent="0.2">
      <c r="A3567" s="475">
        <f t="shared" si="55"/>
        <v>3563</v>
      </c>
      <c r="B3567" s="462">
        <v>0.46860516395875523</v>
      </c>
      <c r="C3567" s="461">
        <v>3153.0818268177345</v>
      </c>
      <c r="D3567" s="462">
        <v>1.0094907372486528</v>
      </c>
      <c r="E3567" s="462">
        <v>0.53023352186466055</v>
      </c>
      <c r="F3567" s="516">
        <v>2026.49</v>
      </c>
      <c r="G3567" s="464">
        <v>162200304593.19305</v>
      </c>
      <c r="H3567" s="461">
        <v>32800842.792645812</v>
      </c>
      <c r="I3567" s="464">
        <v>519986524966.40125</v>
      </c>
      <c r="J3567" s="462">
        <v>-1.3174931046891603E-2</v>
      </c>
      <c r="K3567" s="464">
        <v>27084939541.669632</v>
      </c>
      <c r="L3567" s="464">
        <v>71714365618.08902</v>
      </c>
      <c r="M3567" s="464">
        <v>28159075175.986206</v>
      </c>
      <c r="N3567" s="464">
        <v>48164330477.206261</v>
      </c>
      <c r="O3567" s="464">
        <v>40330.681408732991</v>
      </c>
      <c r="P3567" s="461">
        <v>316888.60557071539</v>
      </c>
      <c r="Q3567" s="461">
        <v>176498.79125782373</v>
      </c>
      <c r="R3567" s="464">
        <v>878381308936.28638</v>
      </c>
      <c r="S3567" s="462">
        <v>0.27329927425221945</v>
      </c>
      <c r="T3567" s="462">
        <v>0.16184778969138564</v>
      </c>
      <c r="U3567" s="461">
        <v>24.736703973497789</v>
      </c>
      <c r="V3567" s="464">
        <v>3799871055600.3823</v>
      </c>
      <c r="W3567" s="460">
        <v>1198.6891736060143</v>
      </c>
      <c r="X3567" s="463">
        <v>2.9936399154739318E-2</v>
      </c>
      <c r="Y3567" s="476">
        <v>2.0000000000000001E-4</v>
      </c>
    </row>
    <row r="3568" spans="1:25" x14ac:dyDescent="0.2">
      <c r="A3568" s="475">
        <f t="shared" si="55"/>
        <v>3564</v>
      </c>
      <c r="B3568" s="462">
        <v>0.50890107901007164</v>
      </c>
      <c r="C3568" s="461">
        <v>1500</v>
      </c>
      <c r="D3568" s="462">
        <v>0.43285152728723364</v>
      </c>
      <c r="E3568" s="462">
        <v>0.65886681971733785</v>
      </c>
      <c r="F3568" s="516">
        <v>2024.09</v>
      </c>
      <c r="G3568" s="464">
        <v>154221628674.92365</v>
      </c>
      <c r="H3568" s="461">
        <v>8011189.6237691632</v>
      </c>
      <c r="I3568" s="464">
        <v>266872256661.5383</v>
      </c>
      <c r="J3568" s="462">
        <v>0.35677239206348332</v>
      </c>
      <c r="K3568" s="464">
        <v>9444917423.9636974</v>
      </c>
      <c r="L3568" s="464">
        <v>0</v>
      </c>
      <c r="M3568" s="464">
        <v>244618174334.3299</v>
      </c>
      <c r="N3568" s="464">
        <v>217757063764.98572</v>
      </c>
      <c r="O3568" s="464">
        <v>25094.321794083087</v>
      </c>
      <c r="P3568" s="461">
        <v>1118907.0024055941</v>
      </c>
      <c r="Q3568" s="461">
        <v>728478.93050844781</v>
      </c>
      <c r="R3568" s="464">
        <v>1048316329499.6808</v>
      </c>
      <c r="S3568" s="462">
        <v>0.56281041491134187</v>
      </c>
      <c r="T3568" s="462">
        <v>0.2430783390901271</v>
      </c>
      <c r="U3568" s="461">
        <v>16.578841133279283</v>
      </c>
      <c r="V3568" s="464">
        <v>4695256197842.833</v>
      </c>
      <c r="W3568" s="460">
        <v>1482.2141355416472</v>
      </c>
      <c r="X3568" s="463">
        <v>4.3548883329764192E-2</v>
      </c>
      <c r="Y3568" s="476">
        <v>2.0000000000000001E-4</v>
      </c>
    </row>
    <row r="3569" spans="1:25" x14ac:dyDescent="0.2">
      <c r="A3569" s="475">
        <f t="shared" si="55"/>
        <v>3565</v>
      </c>
      <c r="B3569" s="462">
        <v>0.52719318713788432</v>
      </c>
      <c r="C3569" s="461">
        <v>1500</v>
      </c>
      <c r="D3569" s="462">
        <v>0.59999705865990949</v>
      </c>
      <c r="E3569" s="462">
        <v>0.50658146982258645</v>
      </c>
      <c r="F3569" s="516">
        <v>2025.35</v>
      </c>
      <c r="G3569" s="464">
        <v>98133296539.19722</v>
      </c>
      <c r="H3569" s="461">
        <v>13339737.187327188</v>
      </c>
      <c r="I3569" s="464">
        <v>354142042484.13489</v>
      </c>
      <c r="J3569" s="462">
        <v>0.31942273025697809</v>
      </c>
      <c r="K3569" s="464">
        <v>20318289638.134186</v>
      </c>
      <c r="L3569" s="464">
        <v>35020765306.21476</v>
      </c>
      <c r="M3569" s="464">
        <v>89343207916.074036</v>
      </c>
      <c r="N3569" s="464">
        <v>118498623832.85861</v>
      </c>
      <c r="O3569" s="464">
        <v>43070.31461045472</v>
      </c>
      <c r="P3569" s="461">
        <v>645757.25285640697</v>
      </c>
      <c r="Q3569" s="461">
        <v>448711.77511477482</v>
      </c>
      <c r="R3569" s="464">
        <v>758266132996.53577</v>
      </c>
      <c r="S3569" s="462">
        <v>0.47533483597352011</v>
      </c>
      <c r="T3569" s="462">
        <v>0.27064328798095899</v>
      </c>
      <c r="U3569" s="461">
        <v>15.754675558413208</v>
      </c>
      <c r="V3569" s="464">
        <v>3712413022287.8018</v>
      </c>
      <c r="W3569" s="460">
        <v>1170.3997970322459</v>
      </c>
      <c r="X3569" s="463">
        <v>4.4352667718595563E-2</v>
      </c>
      <c r="Y3569" s="476">
        <v>2.0000000000000001E-4</v>
      </c>
    </row>
    <row r="3570" spans="1:25" x14ac:dyDescent="0.2">
      <c r="A3570" s="475">
        <f t="shared" si="55"/>
        <v>3566</v>
      </c>
      <c r="B3570" s="462">
        <v>0.55726432546482563</v>
      </c>
      <c r="C3570" s="461">
        <v>6220.8384882592527</v>
      </c>
      <c r="D3570" s="462">
        <v>0.63477243445847054</v>
      </c>
      <c r="E3570" s="462">
        <v>0.4282708840513591</v>
      </c>
      <c r="F3570" s="516">
        <v>2026.24</v>
      </c>
      <c r="G3570" s="464">
        <v>103363305240.82248</v>
      </c>
      <c r="H3570" s="461">
        <v>13432655.303978637</v>
      </c>
      <c r="I3570" s="464">
        <v>337656432041.48486</v>
      </c>
      <c r="J3570" s="462">
        <v>0.32639356380615392</v>
      </c>
      <c r="K3570" s="464">
        <v>24900599861.351593</v>
      </c>
      <c r="L3570" s="464">
        <v>81414287907.047531</v>
      </c>
      <c r="M3570" s="464">
        <v>24704053473.610657</v>
      </c>
      <c r="N3570" s="464">
        <v>55558047267.846458</v>
      </c>
      <c r="O3570" s="464">
        <v>32727.947314730129</v>
      </c>
      <c r="P3570" s="461">
        <v>381843.62031784857</v>
      </c>
      <c r="Q3570" s="461">
        <v>235433.35530833318</v>
      </c>
      <c r="R3570" s="464">
        <v>612851079559.58362</v>
      </c>
      <c r="S3570" s="462">
        <v>0.47607908077614325</v>
      </c>
      <c r="T3570" s="462">
        <v>0.32466098877923122</v>
      </c>
      <c r="U3570" s="461">
        <v>15.928615126434464</v>
      </c>
      <c r="V3570" s="464">
        <v>3521869105731.8701</v>
      </c>
      <c r="W3570" s="460">
        <v>1110.9957541435836</v>
      </c>
      <c r="X3570" s="463">
        <v>4.5663143844972248E-2</v>
      </c>
      <c r="Y3570" s="476">
        <v>2.0000000000000001E-4</v>
      </c>
    </row>
    <row r="3571" spans="1:25" x14ac:dyDescent="0.2">
      <c r="A3571" s="475">
        <f t="shared" si="55"/>
        <v>3567</v>
      </c>
      <c r="B3571" s="462">
        <v>0.31651688619397045</v>
      </c>
      <c r="C3571" s="461">
        <v>2344.707501997224</v>
      </c>
      <c r="D3571" s="462">
        <v>0.793027333670969</v>
      </c>
      <c r="E3571" s="462">
        <v>0.57354859089231514</v>
      </c>
      <c r="F3571" s="516">
        <v>2023.75</v>
      </c>
      <c r="G3571" s="464">
        <v>275961349734.67047</v>
      </c>
      <c r="H3571" s="461">
        <v>20457453.44208236</v>
      </c>
      <c r="I3571" s="464">
        <v>573003966156.93896</v>
      </c>
      <c r="J3571" s="462">
        <v>0.31651688619397045</v>
      </c>
      <c r="K3571" s="464">
        <v>20497337455.852108</v>
      </c>
      <c r="L3571" s="464">
        <v>0</v>
      </c>
      <c r="M3571" s="464">
        <v>404374027528.24927</v>
      </c>
      <c r="N3571" s="464">
        <v>20320365996.374435</v>
      </c>
      <c r="O3571" s="464">
        <v>40503.397541461483</v>
      </c>
      <c r="P3571" s="461">
        <v>181232.2908027847</v>
      </c>
      <c r="Q3571" s="461">
        <v>82310.973536734033</v>
      </c>
      <c r="R3571" s="464">
        <v>1406862336732.3047</v>
      </c>
      <c r="S3571" s="462">
        <v>0.59066239279110144</v>
      </c>
      <c r="T3571" s="462">
        <v>0.28820587606613479</v>
      </c>
      <c r="U3571" s="461">
        <v>17.009810091597313</v>
      </c>
      <c r="V3571" s="464">
        <v>7615353024689.1152</v>
      </c>
      <c r="W3571" s="460">
        <v>2404.7480522123828</v>
      </c>
      <c r="X3571" s="463">
        <v>4.2611973690296699E-2</v>
      </c>
      <c r="Y3571" s="476">
        <v>2.0000000000000001E-4</v>
      </c>
    </row>
    <row r="3572" spans="1:25" x14ac:dyDescent="0.2">
      <c r="A3572" s="475">
        <f t="shared" si="55"/>
        <v>3568</v>
      </c>
      <c r="B3572" s="462">
        <v>0.43770604541579422</v>
      </c>
      <c r="C3572" s="461">
        <v>3159.3723824891695</v>
      </c>
      <c r="D3572" s="462">
        <v>1.1486215975786895</v>
      </c>
      <c r="E3572" s="462">
        <v>8.5047956090834154E-2</v>
      </c>
      <c r="F3572" s="516">
        <v>2024.36</v>
      </c>
      <c r="G3572" s="464">
        <v>387357581715.43237</v>
      </c>
      <c r="H3572" s="461">
        <v>42332852.179313906</v>
      </c>
      <c r="I3572" s="464">
        <v>838707689795.43701</v>
      </c>
      <c r="J3572" s="462">
        <v>0.27275159382118919</v>
      </c>
      <c r="K3572" s="464">
        <v>27364926055.808483</v>
      </c>
      <c r="L3572" s="464">
        <v>0</v>
      </c>
      <c r="M3572" s="464">
        <v>310966447511.64166</v>
      </c>
      <c r="N3572" s="464">
        <v>94664902394.983475</v>
      </c>
      <c r="O3572" s="464">
        <v>28155.898235726487</v>
      </c>
      <c r="P3572" s="461">
        <v>572359.71082741057</v>
      </c>
      <c r="Q3572" s="461">
        <v>370296.23799674236</v>
      </c>
      <c r="R3572" s="464">
        <v>1724196641311.7036</v>
      </c>
      <c r="S3572" s="462">
        <v>0.50576696705937829</v>
      </c>
      <c r="T3572" s="462">
        <v>0.30285642742285229</v>
      </c>
      <c r="U3572" s="461">
        <v>17.399496182317709</v>
      </c>
      <c r="V3572" s="464">
        <v>9970390604547.5938</v>
      </c>
      <c r="W3572" s="460">
        <v>3145.0832285131987</v>
      </c>
      <c r="X3572" s="463">
        <v>4.1905431924773022E-2</v>
      </c>
      <c r="Y3572" s="476">
        <v>2.0000000000000001E-4</v>
      </c>
    </row>
    <row r="3573" spans="1:25" x14ac:dyDescent="0.2">
      <c r="A3573" s="475">
        <f t="shared" si="55"/>
        <v>3569</v>
      </c>
      <c r="B3573" s="462">
        <v>0.48301799225559394</v>
      </c>
      <c r="C3573" s="461">
        <v>1500</v>
      </c>
      <c r="D3573" s="462">
        <v>0.55168390193007377</v>
      </c>
      <c r="E3573" s="462">
        <v>0.36061436258287416</v>
      </c>
      <c r="F3573" s="516">
        <v>2025.1</v>
      </c>
      <c r="G3573" s="464">
        <v>90417345322.26181</v>
      </c>
      <c r="H3573" s="461">
        <v>12097665.939732503</v>
      </c>
      <c r="I3573" s="464">
        <v>285755109383.58777</v>
      </c>
      <c r="J3573" s="462">
        <v>0.20946411465210835</v>
      </c>
      <c r="K3573" s="464">
        <v>20691878038.056519</v>
      </c>
      <c r="L3573" s="464">
        <v>53138061294.096291</v>
      </c>
      <c r="M3573" s="464">
        <v>95388780728.484055</v>
      </c>
      <c r="N3573" s="464">
        <v>78116689738.708496</v>
      </c>
      <c r="O3573" s="464">
        <v>22200.649504200144</v>
      </c>
      <c r="P3573" s="461">
        <v>443742.51320262707</v>
      </c>
      <c r="Q3573" s="461">
        <v>286777.12161250261</v>
      </c>
      <c r="R3573" s="464">
        <v>762618977629.14661</v>
      </c>
      <c r="S3573" s="462">
        <v>0.5087056284317264</v>
      </c>
      <c r="T3573" s="462">
        <v>0.17102017703321262</v>
      </c>
      <c r="U3573" s="461">
        <v>17.020736967401145</v>
      </c>
      <c r="V3573" s="464">
        <v>2494187531498.7896</v>
      </c>
      <c r="W3573" s="460">
        <v>787.31633761161379</v>
      </c>
      <c r="X3573" s="463">
        <v>4.224786365820226E-2</v>
      </c>
      <c r="Y3573" s="476">
        <v>2.0000000000000001E-4</v>
      </c>
    </row>
    <row r="3574" spans="1:25" x14ac:dyDescent="0.2">
      <c r="A3574" s="475">
        <f t="shared" si="55"/>
        <v>3570</v>
      </c>
      <c r="B3574" s="462">
        <v>0.47804460912572178</v>
      </c>
      <c r="C3574" s="461">
        <v>4878.4381783383296</v>
      </c>
      <c r="D3574" s="462">
        <v>0.35643771140493691</v>
      </c>
      <c r="E3574" s="462">
        <v>0.54440587273920527</v>
      </c>
      <c r="F3574" s="516">
        <v>2023.75</v>
      </c>
      <c r="G3574" s="464">
        <v>214858005068.57016</v>
      </c>
      <c r="H3574" s="461">
        <v>6103277.1698158812</v>
      </c>
      <c r="I3574" s="464">
        <v>251127496868.2688</v>
      </c>
      <c r="J3574" s="462">
        <v>0.46339483350602051</v>
      </c>
      <c r="K3574" s="464">
        <v>2879391072.6306896</v>
      </c>
      <c r="L3574" s="464">
        <v>0</v>
      </c>
      <c r="M3574" s="464">
        <v>245570181563.77509</v>
      </c>
      <c r="N3574" s="464">
        <v>124123367450.49841</v>
      </c>
      <c r="O3574" s="464">
        <v>26017.767083170627</v>
      </c>
      <c r="P3574" s="461">
        <v>704727.09440334933</v>
      </c>
      <c r="Q3574" s="461">
        <v>425735.8783046414</v>
      </c>
      <c r="R3574" s="464">
        <v>835298618195.60278</v>
      </c>
      <c r="S3574" s="462">
        <v>0.61356040689268798</v>
      </c>
      <c r="T3574" s="462">
        <v>0.39550015699695029</v>
      </c>
      <c r="U3574" s="461">
        <v>16.886328418059104</v>
      </c>
      <c r="V3574" s="464">
        <v>6268362232355.3262</v>
      </c>
      <c r="W3574" s="460">
        <v>1973.201714519812</v>
      </c>
      <c r="X3574" s="463">
        <v>4.2319435153995166E-2</v>
      </c>
      <c r="Y3574" s="476">
        <v>2.0000000000000001E-4</v>
      </c>
    </row>
    <row r="3575" spans="1:25" x14ac:dyDescent="0.2">
      <c r="A3575" s="475">
        <f t="shared" si="55"/>
        <v>3571</v>
      </c>
      <c r="B3575" s="462">
        <v>0.51816580375399368</v>
      </c>
      <c r="C3575" s="461">
        <v>3767.6966749003973</v>
      </c>
      <c r="D3575" s="462">
        <v>0.43706875867888983</v>
      </c>
      <c r="E3575" s="462">
        <v>0.37896255732041806</v>
      </c>
      <c r="F3575" s="516">
        <v>2025.68</v>
      </c>
      <c r="G3575" s="464">
        <v>110713086554.93834</v>
      </c>
      <c r="H3575" s="461">
        <v>7965380.5327999648</v>
      </c>
      <c r="I3575" s="464">
        <v>206381191268.85715</v>
      </c>
      <c r="J3575" s="462">
        <v>0.24828213234911511</v>
      </c>
      <c r="K3575" s="464">
        <v>11580878495.360945</v>
      </c>
      <c r="L3575" s="464">
        <v>14830917294.818281</v>
      </c>
      <c r="M3575" s="464">
        <v>71648801214.986526</v>
      </c>
      <c r="N3575" s="464">
        <v>88350876598.144592</v>
      </c>
      <c r="O3575" s="464">
        <v>10000</v>
      </c>
      <c r="P3575" s="461">
        <v>585287.38145846617</v>
      </c>
      <c r="Q3575" s="461">
        <v>341876.00070298859</v>
      </c>
      <c r="R3575" s="464">
        <v>492194532033.08252</v>
      </c>
      <c r="S3575" s="462">
        <v>0.45488687971101793</v>
      </c>
      <c r="T3575" s="462">
        <v>0.32606668130108829</v>
      </c>
      <c r="U3575" s="461">
        <v>17.024634317851675</v>
      </c>
      <c r="V3575" s="464">
        <v>3060769162232.3384</v>
      </c>
      <c r="W3575" s="460">
        <v>966.00602296077523</v>
      </c>
      <c r="X3575" s="463">
        <v>4.2344638762234245E-2</v>
      </c>
      <c r="Y3575" s="476">
        <v>2.0000000000000001E-4</v>
      </c>
    </row>
    <row r="3576" spans="1:25" x14ac:dyDescent="0.2">
      <c r="A3576" s="475">
        <f t="shared" si="55"/>
        <v>3572</v>
      </c>
      <c r="B3576" s="462">
        <v>0.46432980535688884</v>
      </c>
      <c r="C3576" s="461">
        <v>1500</v>
      </c>
      <c r="D3576" s="462">
        <v>0.57533496082652902</v>
      </c>
      <c r="E3576" s="462">
        <v>0.68416681961837256</v>
      </c>
      <c r="F3576" s="516">
        <v>2025.34</v>
      </c>
      <c r="G3576" s="464">
        <v>89755447483.584427</v>
      </c>
      <c r="H3576" s="461">
        <v>13022255.598357981</v>
      </c>
      <c r="I3576" s="464">
        <v>461945702141.41547</v>
      </c>
      <c r="J3576" s="462">
        <v>0.46432980535688884</v>
      </c>
      <c r="K3576" s="464">
        <v>17098070710.836502</v>
      </c>
      <c r="L3576" s="464">
        <v>24622786737.387024</v>
      </c>
      <c r="M3576" s="464">
        <v>104048724179.31999</v>
      </c>
      <c r="N3576" s="464">
        <v>22294163720.239239</v>
      </c>
      <c r="O3576" s="464">
        <v>15348.231290695119</v>
      </c>
      <c r="P3576" s="461">
        <v>188304.87518183852</v>
      </c>
      <c r="Q3576" s="461">
        <v>90949.724631318022</v>
      </c>
      <c r="R3576" s="464">
        <v>777988981472.67859</v>
      </c>
      <c r="S3576" s="462">
        <v>0.57839070543255899</v>
      </c>
      <c r="T3576" s="462">
        <v>0.34215342066659438</v>
      </c>
      <c r="U3576" s="461">
        <v>14.920166040107507</v>
      </c>
      <c r="V3576" s="464">
        <v>4523326916466.3574</v>
      </c>
      <c r="W3576" s="460">
        <v>1428.2923772485317</v>
      </c>
      <c r="X3576" s="463">
        <v>4.7080492211177084E-2</v>
      </c>
      <c r="Y3576" s="476">
        <v>2.0000000000000001E-4</v>
      </c>
    </row>
    <row r="3577" spans="1:25" x14ac:dyDescent="0.2">
      <c r="A3577" s="475">
        <f t="shared" si="55"/>
        <v>3573</v>
      </c>
      <c r="B3577" s="462">
        <v>0.41623934699251075</v>
      </c>
      <c r="C3577" s="461">
        <v>7462.863662413256</v>
      </c>
      <c r="D3577" s="462">
        <v>0.96290191207866593</v>
      </c>
      <c r="E3577" s="462">
        <v>0.36289942192465879</v>
      </c>
      <c r="F3577" s="516">
        <v>2024.16</v>
      </c>
      <c r="G3577" s="464">
        <v>125557574990.11884</v>
      </c>
      <c r="H3577" s="461">
        <v>22911700.422746319</v>
      </c>
      <c r="I3577" s="464">
        <v>627092440275.97375</v>
      </c>
      <c r="J3577" s="462">
        <v>0.38606017838859474</v>
      </c>
      <c r="K3577" s="464">
        <v>15326074529.43576</v>
      </c>
      <c r="L3577" s="464">
        <v>1545393850.1638019</v>
      </c>
      <c r="M3577" s="464">
        <v>125226767991.22687</v>
      </c>
      <c r="N3577" s="464">
        <v>28034489285.162628</v>
      </c>
      <c r="O3577" s="464">
        <v>34900.206437871006</v>
      </c>
      <c r="P3577" s="461">
        <v>192971.46988292303</v>
      </c>
      <c r="Q3577" s="461">
        <v>108262.77796390581</v>
      </c>
      <c r="R3577" s="464">
        <v>985262091361.05933</v>
      </c>
      <c r="S3577" s="462">
        <v>0.51906159674274766</v>
      </c>
      <c r="T3577" s="462">
        <v>0.31641067543553864</v>
      </c>
      <c r="U3577" s="461">
        <v>15.318780197823502</v>
      </c>
      <c r="V3577" s="464">
        <v>5208276613825.8242</v>
      </c>
      <c r="W3577" s="460">
        <v>1640.9162473134415</v>
      </c>
      <c r="X3577" s="463">
        <v>4.8492389927458968E-2</v>
      </c>
      <c r="Y3577" s="476">
        <v>2.0000000000000001E-4</v>
      </c>
    </row>
    <row r="3578" spans="1:25" x14ac:dyDescent="0.2">
      <c r="A3578" s="475">
        <f t="shared" si="55"/>
        <v>3574</v>
      </c>
      <c r="B3578" s="462">
        <v>0.46408262980048026</v>
      </c>
      <c r="C3578" s="461">
        <v>8340.103448840302</v>
      </c>
      <c r="D3578" s="462">
        <v>0.54468092833184278</v>
      </c>
      <c r="E3578" s="462">
        <v>0.47452757249047389</v>
      </c>
      <c r="F3578" s="516">
        <v>2024.17</v>
      </c>
      <c r="G3578" s="464">
        <v>270273984683.48871</v>
      </c>
      <c r="H3578" s="461">
        <v>10533160.9540531</v>
      </c>
      <c r="I3578" s="464">
        <v>345043880256.46887</v>
      </c>
      <c r="J3578" s="462">
        <v>0.39984792983443351</v>
      </c>
      <c r="K3578" s="464">
        <v>8746394044.2113304</v>
      </c>
      <c r="L3578" s="464">
        <v>0</v>
      </c>
      <c r="M3578" s="464">
        <v>197225794780.36267</v>
      </c>
      <c r="N3578" s="464">
        <v>47403969973.678436</v>
      </c>
      <c r="O3578" s="464">
        <v>28188.234520709593</v>
      </c>
      <c r="P3578" s="461">
        <v>300210.57187306078</v>
      </c>
      <c r="Q3578" s="461">
        <v>174679.3686702108</v>
      </c>
      <c r="R3578" s="464">
        <v>884890420886.22131</v>
      </c>
      <c r="S3578" s="462">
        <v>0.61022106336047677</v>
      </c>
      <c r="T3578" s="462">
        <v>0.44796847130361961</v>
      </c>
      <c r="U3578" s="461">
        <v>17.072028903834262</v>
      </c>
      <c r="V3578" s="464">
        <v>7462551210906.1367</v>
      </c>
      <c r="W3578" s="460">
        <v>2354.8913980507018</v>
      </c>
      <c r="X3578" s="463">
        <v>4.2665887778924133E-2</v>
      </c>
      <c r="Y3578" s="476">
        <v>2.0000000000000001E-4</v>
      </c>
    </row>
    <row r="3579" spans="1:25" x14ac:dyDescent="0.2">
      <c r="A3579" s="475">
        <f t="shared" si="55"/>
        <v>3575</v>
      </c>
      <c r="B3579" s="462">
        <v>0.46865345924550755</v>
      </c>
      <c r="C3579" s="461">
        <v>3466.3180454266121</v>
      </c>
      <c r="D3579" s="462">
        <v>0.6109849063720344</v>
      </c>
      <c r="E3579" s="462">
        <v>0.32373151840168179</v>
      </c>
      <c r="F3579" s="516">
        <v>2023.99</v>
      </c>
      <c r="G3579" s="464">
        <v>325455813129.55524</v>
      </c>
      <c r="H3579" s="461">
        <v>12538029.340390882</v>
      </c>
      <c r="I3579" s="464">
        <v>406200302183.11194</v>
      </c>
      <c r="J3579" s="462">
        <v>0.46865345924550761</v>
      </c>
      <c r="K3579" s="464">
        <v>13307266390.097736</v>
      </c>
      <c r="L3579" s="464">
        <v>0</v>
      </c>
      <c r="M3579" s="464">
        <v>291016116821.1972</v>
      </c>
      <c r="N3579" s="464">
        <v>23357673107.688984</v>
      </c>
      <c r="O3579" s="464">
        <v>26929.486855050443</v>
      </c>
      <c r="P3579" s="461">
        <v>218779.3237873349</v>
      </c>
      <c r="Q3579" s="461">
        <v>112281.82069251544</v>
      </c>
      <c r="R3579" s="464">
        <v>1019989100096.3699</v>
      </c>
      <c r="S3579" s="462">
        <v>0.65189393333952717</v>
      </c>
      <c r="T3579" s="462">
        <v>0.46629235103953448</v>
      </c>
      <c r="U3579" s="461">
        <v>17.059204007363913</v>
      </c>
      <c r="V3579" s="464">
        <v>8916203021211.6582</v>
      </c>
      <c r="W3579" s="460">
        <v>2813.1849913945612</v>
      </c>
      <c r="X3579" s="463">
        <v>4.2651475915513846E-2</v>
      </c>
      <c r="Y3579" s="476">
        <v>2.0000000000000001E-4</v>
      </c>
    </row>
    <row r="3580" spans="1:25" x14ac:dyDescent="0.2">
      <c r="A3580" s="475">
        <f t="shared" si="55"/>
        <v>3576</v>
      </c>
      <c r="B3580" s="462">
        <v>0.42106034907003248</v>
      </c>
      <c r="C3580" s="461">
        <v>5343.320880103056</v>
      </c>
      <c r="D3580" s="462">
        <v>0.79388571907309513</v>
      </c>
      <c r="E3580" s="462">
        <v>0.69775716322145187</v>
      </c>
      <c r="F3580" s="516">
        <v>2023.75</v>
      </c>
      <c r="G3580" s="464">
        <v>194001248838.60391</v>
      </c>
      <c r="H3580" s="461">
        <v>19924415.47182421</v>
      </c>
      <c r="I3580" s="464">
        <v>631719122076.29407</v>
      </c>
      <c r="J3580" s="462">
        <v>0.42106034907003242</v>
      </c>
      <c r="K3580" s="464">
        <v>12284119008.70994</v>
      </c>
      <c r="L3580" s="464">
        <v>0</v>
      </c>
      <c r="M3580" s="464">
        <v>258433427136.01959</v>
      </c>
      <c r="N3580" s="464">
        <v>75357825964.850677</v>
      </c>
      <c r="O3580" s="464">
        <v>45000</v>
      </c>
      <c r="P3580" s="461">
        <v>453974.41050307412</v>
      </c>
      <c r="Q3580" s="461">
        <v>287443.00521502655</v>
      </c>
      <c r="R3580" s="464">
        <v>1241731654129.377</v>
      </c>
      <c r="S3580" s="462">
        <v>0.56889047600897791</v>
      </c>
      <c r="T3580" s="462">
        <v>0.32178268529417631</v>
      </c>
      <c r="U3580" s="461">
        <v>15.858818776304807</v>
      </c>
      <c r="V3580" s="464">
        <v>7043627694233.0479</v>
      </c>
      <c r="W3580" s="460">
        <v>2221.9573477078861</v>
      </c>
      <c r="X3580" s="463">
        <v>4.5282628262343354E-2</v>
      </c>
      <c r="Y3580" s="476">
        <v>2.0000000000000001E-4</v>
      </c>
    </row>
    <row r="3581" spans="1:25" x14ac:dyDescent="0.2">
      <c r="A3581" s="475">
        <f t="shared" si="55"/>
        <v>3577</v>
      </c>
      <c r="B3581" s="462">
        <v>0.47996916991707744</v>
      </c>
      <c r="C3581" s="461">
        <v>5362.6423817287259</v>
      </c>
      <c r="D3581" s="462">
        <v>0.51432951818507788</v>
      </c>
      <c r="E3581" s="462">
        <v>0.36238282023968005</v>
      </c>
      <c r="F3581" s="516">
        <v>2025.67</v>
      </c>
      <c r="G3581" s="464">
        <v>210773045451.56125</v>
      </c>
      <c r="H3581" s="461">
        <v>9841385.5344407465</v>
      </c>
      <c r="I3581" s="464">
        <v>311200376647.91602</v>
      </c>
      <c r="J3581" s="462">
        <v>0.41530479496153727</v>
      </c>
      <c r="K3581" s="464">
        <v>15543535950.350368</v>
      </c>
      <c r="L3581" s="464">
        <v>24558105459.891361</v>
      </c>
      <c r="M3581" s="464">
        <v>148827719092.01819</v>
      </c>
      <c r="N3581" s="464">
        <v>50621055068.862</v>
      </c>
      <c r="O3581" s="464">
        <v>45000</v>
      </c>
      <c r="P3581" s="461">
        <v>336941.09763748577</v>
      </c>
      <c r="Q3581" s="461">
        <v>203778.38495344546</v>
      </c>
      <c r="R3581" s="464">
        <v>749182644378.68237</v>
      </c>
      <c r="S3581" s="462">
        <v>0.59693519792255767</v>
      </c>
      <c r="T3581" s="462">
        <v>0.43551072085020459</v>
      </c>
      <c r="U3581" s="461">
        <v>16.795132833114931</v>
      </c>
      <c r="V3581" s="464">
        <v>6075856392012.9648</v>
      </c>
      <c r="W3581" s="460">
        <v>1917.7742014179596</v>
      </c>
      <c r="X3581" s="463">
        <v>4.2823670625327298E-2</v>
      </c>
      <c r="Y3581" s="476">
        <v>2.0000000000000001E-4</v>
      </c>
    </row>
    <row r="3582" spans="1:25" x14ac:dyDescent="0.2">
      <c r="A3582" s="475">
        <f t="shared" si="55"/>
        <v>3578</v>
      </c>
      <c r="B3582" s="462">
        <v>0.73509440559210204</v>
      </c>
      <c r="C3582" s="461">
        <v>3525.5095036123944</v>
      </c>
      <c r="D3582" s="462">
        <v>1.2383975337281956</v>
      </c>
      <c r="E3582" s="462">
        <v>0.7</v>
      </c>
      <c r="F3582" s="516">
        <v>2026.45</v>
      </c>
      <c r="G3582" s="464">
        <v>182325860420.67493</v>
      </c>
      <c r="H3582" s="461">
        <v>49530428.364886329</v>
      </c>
      <c r="I3582" s="464">
        <v>975581803264.41174</v>
      </c>
      <c r="J3582" s="462">
        <v>0.33186263994128007</v>
      </c>
      <c r="K3582" s="464">
        <v>32127901153.525673</v>
      </c>
      <c r="L3582" s="464">
        <v>46771277218.559921</v>
      </c>
      <c r="M3582" s="464">
        <v>46318702785.094688</v>
      </c>
      <c r="N3582" s="464">
        <v>108158306637.75829</v>
      </c>
      <c r="O3582" s="464">
        <v>17670.63921701043</v>
      </c>
      <c r="P3582" s="461">
        <v>675339.52857548336</v>
      </c>
      <c r="Q3582" s="461">
        <v>449541.82804688934</v>
      </c>
      <c r="R3582" s="464">
        <v>1470379443193.4194</v>
      </c>
      <c r="S3582" s="462">
        <v>0.43989002888886936</v>
      </c>
      <c r="T3582" s="462">
        <v>0.28724479478130144</v>
      </c>
      <c r="U3582" s="461">
        <v>15.468911509791329</v>
      </c>
      <c r="V3582" s="464">
        <v>7198806744086.5273</v>
      </c>
      <c r="W3582" s="460">
        <v>2268.2940708072924</v>
      </c>
      <c r="X3582" s="463">
        <v>4.6742082758795114E-2</v>
      </c>
      <c r="Y3582" s="476">
        <v>2.0000000000000001E-4</v>
      </c>
    </row>
    <row r="3583" spans="1:25" x14ac:dyDescent="0.2">
      <c r="A3583" s="475">
        <f t="shared" si="55"/>
        <v>3579</v>
      </c>
      <c r="B3583" s="462">
        <v>0.54333876670211434</v>
      </c>
      <c r="C3583" s="461">
        <v>5677.2258722661727</v>
      </c>
      <c r="D3583" s="462">
        <v>1.0156370866478559</v>
      </c>
      <c r="E3583" s="462">
        <v>0.52055389990424894</v>
      </c>
      <c r="F3583" s="516">
        <v>2026.08</v>
      </c>
      <c r="G3583" s="464">
        <v>235867466298.09845</v>
      </c>
      <c r="H3583" s="461">
        <v>30008331.035224006</v>
      </c>
      <c r="I3583" s="464">
        <v>607435109133.82202</v>
      </c>
      <c r="J3583" s="462">
        <v>0.22955681833094765</v>
      </c>
      <c r="K3583" s="464">
        <v>49834695109.017136</v>
      </c>
      <c r="L3583" s="464">
        <v>97467310176.080017</v>
      </c>
      <c r="M3583" s="464">
        <v>99963991621.770218</v>
      </c>
      <c r="N3583" s="464">
        <v>19202560479.595318</v>
      </c>
      <c r="O3583" s="464">
        <v>30085.804468841445</v>
      </c>
      <c r="P3583" s="461">
        <v>216827.46853931542</v>
      </c>
      <c r="Q3583" s="461">
        <v>75203.964945486194</v>
      </c>
      <c r="R3583" s="464">
        <v>1072452292688.6656</v>
      </c>
      <c r="S3583" s="462">
        <v>0.45499191368665787</v>
      </c>
      <c r="T3583" s="462">
        <v>0.32623284136771274</v>
      </c>
      <c r="U3583" s="461">
        <v>16.80958478110183</v>
      </c>
      <c r="V3583" s="464">
        <v>6343289467253.3369</v>
      </c>
      <c r="W3583" s="460">
        <v>2000.7772025662714</v>
      </c>
      <c r="X3583" s="463">
        <v>4.4467400086746468E-2</v>
      </c>
      <c r="Y3583" s="476">
        <v>2.0000000000000001E-4</v>
      </c>
    </row>
    <row r="3584" spans="1:25" x14ac:dyDescent="0.2">
      <c r="A3584" s="475">
        <f t="shared" si="55"/>
        <v>3580</v>
      </c>
      <c r="B3584" s="462">
        <v>0.5325308140848275</v>
      </c>
      <c r="C3584" s="461">
        <v>6516.5581346989647</v>
      </c>
      <c r="D3584" s="462">
        <v>0.40638572742052015</v>
      </c>
      <c r="E3584" s="462">
        <v>0.31900646545460642</v>
      </c>
      <c r="F3584" s="516">
        <v>2026.54</v>
      </c>
      <c r="G3584" s="464">
        <v>67521741188.695213</v>
      </c>
      <c r="H3584" s="461">
        <v>7248326.1360508604</v>
      </c>
      <c r="I3584" s="464">
        <v>253340179647.53445</v>
      </c>
      <c r="J3584" s="462">
        <v>0.4273645784108403</v>
      </c>
      <c r="K3584" s="464">
        <v>33471843212.697495</v>
      </c>
      <c r="L3584" s="464">
        <v>71208443419.061127</v>
      </c>
      <c r="M3584" s="464">
        <v>44644878071.871902</v>
      </c>
      <c r="N3584" s="464">
        <v>49740444822.779358</v>
      </c>
      <c r="O3584" s="464">
        <v>14714.675582557027</v>
      </c>
      <c r="P3584" s="461">
        <v>317039.76418018446</v>
      </c>
      <c r="Q3584" s="461">
        <v>191246.49655279831</v>
      </c>
      <c r="R3584" s="464">
        <v>603268557349.83154</v>
      </c>
      <c r="S3584" s="462">
        <v>0.57919097799642105</v>
      </c>
      <c r="T3584" s="462">
        <v>0.30642710159093073</v>
      </c>
      <c r="U3584" s="461">
        <v>14.92142429332902</v>
      </c>
      <c r="V3584" s="464">
        <v>3115644583949.9727</v>
      </c>
      <c r="W3584" s="460">
        <v>983.11883816590569</v>
      </c>
      <c r="X3584" s="463">
        <v>4.7780873418686559E-2</v>
      </c>
      <c r="Y3584" s="476">
        <v>2.0000000000000001E-4</v>
      </c>
    </row>
    <row r="3585" spans="1:25" x14ac:dyDescent="0.2">
      <c r="A3585" s="475">
        <f t="shared" si="55"/>
        <v>3581</v>
      </c>
      <c r="B3585" s="462">
        <v>0.50025773082012126</v>
      </c>
      <c r="C3585" s="461">
        <v>5228.9329343430691</v>
      </c>
      <c r="D3585" s="462">
        <v>0.58962897343780496</v>
      </c>
      <c r="E3585" s="462">
        <v>0.42219094800503404</v>
      </c>
      <c r="F3585" s="516">
        <v>2024.14</v>
      </c>
      <c r="G3585" s="464">
        <v>225508994525.44168</v>
      </c>
      <c r="H3585" s="461">
        <v>12323146.642134344</v>
      </c>
      <c r="I3585" s="464">
        <v>367091454316.36591</v>
      </c>
      <c r="J3585" s="462">
        <v>0.34548221675631352</v>
      </c>
      <c r="K3585" s="464">
        <v>19044568876.035622</v>
      </c>
      <c r="L3585" s="464">
        <v>20371961842.891876</v>
      </c>
      <c r="M3585" s="464">
        <v>169934833990.60358</v>
      </c>
      <c r="N3585" s="464">
        <v>66897925942.343765</v>
      </c>
      <c r="O3585" s="464">
        <v>30777.728538589134</v>
      </c>
      <c r="P3585" s="461">
        <v>382756.59524552024</v>
      </c>
      <c r="Q3585" s="461">
        <v>237424.98184209946</v>
      </c>
      <c r="R3585" s="464">
        <v>938472956776.91724</v>
      </c>
      <c r="S3585" s="462">
        <v>0.57172316174194571</v>
      </c>
      <c r="T3585" s="462">
        <v>0.34717974536242519</v>
      </c>
      <c r="U3585" s="461">
        <v>17.090621347450934</v>
      </c>
      <c r="V3585" s="464">
        <v>6135362562291.0742</v>
      </c>
      <c r="W3585" s="460">
        <v>1936.7698912489798</v>
      </c>
      <c r="X3585" s="463">
        <v>4.2786474147954889E-2</v>
      </c>
      <c r="Y3585" s="476">
        <v>2.0000000000000001E-4</v>
      </c>
    </row>
    <row r="3586" spans="1:25" x14ac:dyDescent="0.2">
      <c r="A3586" s="475">
        <f t="shared" si="55"/>
        <v>3582</v>
      </c>
      <c r="B3586" s="462">
        <v>0.28160209435803274</v>
      </c>
      <c r="C3586" s="461">
        <v>9487.424503622653</v>
      </c>
      <c r="D3586" s="462">
        <v>0.90052817999473445</v>
      </c>
      <c r="E3586" s="462">
        <v>0.15752385479083586</v>
      </c>
      <c r="F3586" s="516">
        <v>2025.08</v>
      </c>
      <c r="G3586" s="464">
        <v>141094038183.87952</v>
      </c>
      <c r="H3586" s="461">
        <v>13680327.096486712</v>
      </c>
      <c r="I3586" s="464">
        <v>451685318497.68353</v>
      </c>
      <c r="J3586" s="462">
        <v>0.28160209435803274</v>
      </c>
      <c r="K3586" s="464">
        <v>20388838528.701534</v>
      </c>
      <c r="L3586" s="464">
        <v>21641174555.844147</v>
      </c>
      <c r="M3586" s="464">
        <v>112945492048.07126</v>
      </c>
      <c r="N3586" s="464">
        <v>3352638251.1898894</v>
      </c>
      <c r="O3586" s="464">
        <v>31311.575742215158</v>
      </c>
      <c r="P3586" s="461">
        <v>71472.419301382412</v>
      </c>
      <c r="Q3586" s="461">
        <v>12431.354825345603</v>
      </c>
      <c r="R3586" s="464">
        <v>762060096528.4679</v>
      </c>
      <c r="S3586" s="462">
        <v>0.48152204731330334</v>
      </c>
      <c r="T3586" s="462">
        <v>0.31099223976999346</v>
      </c>
      <c r="U3586" s="461">
        <v>16.44846197325019</v>
      </c>
      <c r="V3586" s="464">
        <v>4263560683571.4712</v>
      </c>
      <c r="W3586" s="460">
        <v>1345.3112985155087</v>
      </c>
      <c r="X3586" s="463">
        <v>4.5126774206900921E-2</v>
      </c>
      <c r="Y3586" s="476">
        <v>2.0000000000000001E-4</v>
      </c>
    </row>
    <row r="3587" spans="1:25" x14ac:dyDescent="0.2">
      <c r="A3587" s="475">
        <f t="shared" si="55"/>
        <v>3583</v>
      </c>
      <c r="B3587" s="462">
        <v>0.44298685690336137</v>
      </c>
      <c r="C3587" s="461">
        <v>5754.1099526866446</v>
      </c>
      <c r="D3587" s="462">
        <v>0.91102245165375306</v>
      </c>
      <c r="E3587" s="462">
        <v>0.39547295373153973</v>
      </c>
      <c r="F3587" s="516">
        <v>2024.39</v>
      </c>
      <c r="G3587" s="464">
        <v>216317014603.88263</v>
      </c>
      <c r="H3587" s="461">
        <v>19970834.163702492</v>
      </c>
      <c r="I3587" s="464">
        <v>361637832857.15906</v>
      </c>
      <c r="J3587" s="462">
        <v>6.6131391525240169E-2</v>
      </c>
      <c r="K3587" s="464">
        <v>15815509228.706018</v>
      </c>
      <c r="L3587" s="464">
        <v>0</v>
      </c>
      <c r="M3587" s="464">
        <v>200219284681.73547</v>
      </c>
      <c r="N3587" s="464">
        <v>9420011860.0041828</v>
      </c>
      <c r="O3587" s="464">
        <v>25091.472009373978</v>
      </c>
      <c r="P3587" s="461">
        <v>143828.54835455649</v>
      </c>
      <c r="Q3587" s="461">
        <v>36527.183499429768</v>
      </c>
      <c r="R3587" s="464">
        <v>888888575495.00952</v>
      </c>
      <c r="S3587" s="462">
        <v>0.48984477279732397</v>
      </c>
      <c r="T3587" s="462">
        <v>0.2417999869890527</v>
      </c>
      <c r="U3587" s="461">
        <v>20.293097774725158</v>
      </c>
      <c r="V3587" s="464">
        <v>4655427107508.6934</v>
      </c>
      <c r="W3587" s="460">
        <v>1469.4747085672261</v>
      </c>
      <c r="X3587" s="463">
        <v>3.7456347726647111E-2</v>
      </c>
      <c r="Y3587" s="476">
        <v>2.0000000000000001E-4</v>
      </c>
    </row>
    <row r="3588" spans="1:25" x14ac:dyDescent="0.2">
      <c r="A3588" s="475">
        <f t="shared" si="55"/>
        <v>3584</v>
      </c>
      <c r="B3588" s="462">
        <v>0.58311837648329878</v>
      </c>
      <c r="C3588" s="461">
        <v>4871.523128694811</v>
      </c>
      <c r="D3588" s="462">
        <v>0.76641916086395467</v>
      </c>
      <c r="E3588" s="462">
        <v>0.54112274291383333</v>
      </c>
      <c r="F3588" s="516">
        <v>2024.4</v>
      </c>
      <c r="G3588" s="464">
        <v>246886909239.07715</v>
      </c>
      <c r="H3588" s="461">
        <v>18024836.112173479</v>
      </c>
      <c r="I3588" s="464">
        <v>537668625293.7926</v>
      </c>
      <c r="J3588" s="462">
        <v>0.42105697208725335</v>
      </c>
      <c r="K3588" s="464">
        <v>20247832936.485359</v>
      </c>
      <c r="L3588" s="464">
        <v>0</v>
      </c>
      <c r="M3588" s="464">
        <v>229983502358.76526</v>
      </c>
      <c r="N3588" s="464">
        <v>21643090656.964138</v>
      </c>
      <c r="O3588" s="464">
        <v>31278.104473566073</v>
      </c>
      <c r="P3588" s="461">
        <v>181923.29014775116</v>
      </c>
      <c r="Q3588" s="461">
        <v>83217.576092347867</v>
      </c>
      <c r="R3588" s="464">
        <v>1215546590460.1089</v>
      </c>
      <c r="S3588" s="462">
        <v>0.61754658710031129</v>
      </c>
      <c r="T3588" s="462">
        <v>0.35908287269293016</v>
      </c>
      <c r="U3588" s="461">
        <v>16.320304425259966</v>
      </c>
      <c r="V3588" s="464">
        <v>7860817613879.7969</v>
      </c>
      <c r="W3588" s="460">
        <v>2479.6415298144216</v>
      </c>
      <c r="X3588" s="463">
        <v>4.4371892717671509E-2</v>
      </c>
      <c r="Y3588" s="476">
        <v>2.0000000000000001E-4</v>
      </c>
    </row>
    <row r="3589" spans="1:25" x14ac:dyDescent="0.2">
      <c r="A3589" s="475">
        <f t="shared" si="55"/>
        <v>3585</v>
      </c>
      <c r="B3589" s="462">
        <v>0.47032344159141681</v>
      </c>
      <c r="C3589" s="461">
        <v>6990.0745177445197</v>
      </c>
      <c r="D3589" s="462">
        <v>1.2169662675261916</v>
      </c>
      <c r="E3589" s="462">
        <v>0.4425996968098716</v>
      </c>
      <c r="F3589" s="516">
        <v>2025.49</v>
      </c>
      <c r="G3589" s="464">
        <v>362758102609.26489</v>
      </c>
      <c r="H3589" s="461">
        <v>27487804.496830031</v>
      </c>
      <c r="I3589" s="464">
        <v>643667833865.65454</v>
      </c>
      <c r="J3589" s="462">
        <v>0.28819747712037302</v>
      </c>
      <c r="K3589" s="464">
        <v>21992555634.856354</v>
      </c>
      <c r="L3589" s="464">
        <v>2686364496.2556839</v>
      </c>
      <c r="M3589" s="464">
        <v>184586651617.66696</v>
      </c>
      <c r="N3589" s="464">
        <v>1757116800.6088288</v>
      </c>
      <c r="O3589" s="464">
        <v>23837.996987130602</v>
      </c>
      <c r="P3589" s="461">
        <v>47911</v>
      </c>
      <c r="Q3589" s="461">
        <v>6541</v>
      </c>
      <c r="R3589" s="464">
        <v>1294658351694.0967</v>
      </c>
      <c r="S3589" s="462">
        <v>0.53871698387722566</v>
      </c>
      <c r="T3589" s="462">
        <v>0.3806865031143617</v>
      </c>
      <c r="U3589" s="461">
        <v>17.356818676017394</v>
      </c>
      <c r="V3589" s="464">
        <v>9170793616510.043</v>
      </c>
      <c r="W3589" s="460">
        <v>2892.7279990166994</v>
      </c>
      <c r="X3589" s="463">
        <v>4.3441364994086733E-2</v>
      </c>
      <c r="Y3589" s="476">
        <v>2.0000000000000001E-4</v>
      </c>
    </row>
    <row r="3590" spans="1:25" x14ac:dyDescent="0.2">
      <c r="A3590" s="475">
        <f t="shared" si="55"/>
        <v>3586</v>
      </c>
      <c r="B3590" s="462">
        <v>0.71280093338510253</v>
      </c>
      <c r="C3590" s="461">
        <v>4157.1532374885765</v>
      </c>
      <c r="D3590" s="462">
        <v>0.77364255220695777</v>
      </c>
      <c r="E3590" s="462">
        <v>0.7</v>
      </c>
      <c r="F3590" s="516">
        <v>2024.6</v>
      </c>
      <c r="G3590" s="464">
        <v>158721269620.54843</v>
      </c>
      <c r="H3590" s="461">
        <v>19548074.302890237</v>
      </c>
      <c r="I3590" s="464">
        <v>572708066416.1427</v>
      </c>
      <c r="J3590" s="462">
        <v>0.4347988662384813</v>
      </c>
      <c r="K3590" s="464">
        <v>23164461087.20063</v>
      </c>
      <c r="L3590" s="464">
        <v>12849626331.578495</v>
      </c>
      <c r="M3590" s="464">
        <v>142100877492.69788</v>
      </c>
      <c r="N3590" s="464">
        <v>70932849996.444153</v>
      </c>
      <c r="O3590" s="464">
        <v>39374.250174302462</v>
      </c>
      <c r="P3590" s="461">
        <v>443812.80145830498</v>
      </c>
      <c r="Q3590" s="461">
        <v>280038.0400563638</v>
      </c>
      <c r="R3590" s="464">
        <v>1109259816834.6123</v>
      </c>
      <c r="S3590" s="462">
        <v>0.56816824288163204</v>
      </c>
      <c r="T3590" s="462">
        <v>0.3293088075615766</v>
      </c>
      <c r="U3590" s="461">
        <v>15.526767366088528</v>
      </c>
      <c r="V3590" s="464">
        <v>6315040395908.2764</v>
      </c>
      <c r="W3590" s="460">
        <v>1991.1624517294717</v>
      </c>
      <c r="X3590" s="463">
        <v>4.6627895367028001E-2</v>
      </c>
      <c r="Y3590" s="476">
        <v>2.0000000000000001E-4</v>
      </c>
    </row>
    <row r="3591" spans="1:25" x14ac:dyDescent="0.2">
      <c r="A3591" s="475">
        <f t="shared" ref="A3591:A3654" si="56">A3590+1</f>
        <v>3587</v>
      </c>
      <c r="B3591" s="462">
        <v>0.58376246217478378</v>
      </c>
      <c r="C3591" s="461">
        <v>1773.8363443543658</v>
      </c>
      <c r="D3591" s="462">
        <v>0.9667747711611927</v>
      </c>
      <c r="E3591" s="462">
        <v>0.32114881635042514</v>
      </c>
      <c r="F3591" s="516">
        <v>2023.75</v>
      </c>
      <c r="G3591" s="464">
        <v>399453667811.35663</v>
      </c>
      <c r="H3591" s="461">
        <v>29680923.573050365</v>
      </c>
      <c r="I3591" s="464">
        <v>565879253870.65857</v>
      </c>
      <c r="J3591" s="462">
        <v>0.12280571750085667</v>
      </c>
      <c r="K3591" s="464">
        <v>16479695590.829262</v>
      </c>
      <c r="L3591" s="464">
        <v>0</v>
      </c>
      <c r="M3591" s="464">
        <v>407469489420.67462</v>
      </c>
      <c r="N3591" s="464">
        <v>64386310248.994675</v>
      </c>
      <c r="O3591" s="464">
        <v>28979.682828214256</v>
      </c>
      <c r="P3591" s="461">
        <v>384356.88021275296</v>
      </c>
      <c r="Q3591" s="461">
        <v>228578.59687348813</v>
      </c>
      <c r="R3591" s="464">
        <v>1495183547871.032</v>
      </c>
      <c r="S3591" s="462">
        <v>0.51397115978903962</v>
      </c>
      <c r="T3591" s="462">
        <v>0.28299804184574023</v>
      </c>
      <c r="U3591" s="461">
        <v>18.624784206313539</v>
      </c>
      <c r="V3591" s="464">
        <v>8596324922517.667</v>
      </c>
      <c r="W3591" s="460">
        <v>2714.1594340524989</v>
      </c>
      <c r="X3591" s="463">
        <v>3.955394705060266E-2</v>
      </c>
      <c r="Y3591" s="476">
        <v>2.0000000000000001E-4</v>
      </c>
    </row>
    <row r="3592" spans="1:25" x14ac:dyDescent="0.2">
      <c r="A3592" s="475">
        <f t="shared" si="56"/>
        <v>3588</v>
      </c>
      <c r="B3592" s="462">
        <v>0.55259698987889083</v>
      </c>
      <c r="C3592" s="461">
        <v>3817.0380983371792</v>
      </c>
      <c r="D3592" s="462">
        <v>0.93766949941906574</v>
      </c>
      <c r="E3592" s="462">
        <v>0.62657887240961552</v>
      </c>
      <c r="F3592" s="516">
        <v>2024.64</v>
      </c>
      <c r="G3592" s="464">
        <v>323676309004.9317</v>
      </c>
      <c r="H3592" s="461">
        <v>26967030.113336857</v>
      </c>
      <c r="I3592" s="464">
        <v>395757335832.31903</v>
      </c>
      <c r="J3592" s="462">
        <v>-0.1374605541863505</v>
      </c>
      <c r="K3592" s="464">
        <v>17528257202.194057</v>
      </c>
      <c r="L3592" s="464">
        <v>0</v>
      </c>
      <c r="M3592" s="464">
        <v>200524683474.22952</v>
      </c>
      <c r="N3592" s="464">
        <v>47202892448.148369</v>
      </c>
      <c r="O3592" s="464">
        <v>31559.468264751635</v>
      </c>
      <c r="P3592" s="461">
        <v>310346.50863528211</v>
      </c>
      <c r="Q3592" s="461">
        <v>173184.25814027194</v>
      </c>
      <c r="R3592" s="464">
        <v>959859194290.8407</v>
      </c>
      <c r="S3592" s="462">
        <v>0.38028471057569491</v>
      </c>
      <c r="T3592" s="462">
        <v>0.26624891466524281</v>
      </c>
      <c r="U3592" s="461">
        <v>25.724475336636171</v>
      </c>
      <c r="V3592" s="464">
        <v>6952624421040.3232</v>
      </c>
      <c r="W3592" s="460">
        <v>2195.3647856213593</v>
      </c>
      <c r="X3592" s="463">
        <v>2.959954153924086E-2</v>
      </c>
      <c r="Y3592" s="476">
        <v>2.0000000000000001E-4</v>
      </c>
    </row>
    <row r="3593" spans="1:25" x14ac:dyDescent="0.2">
      <c r="A3593" s="475">
        <f t="shared" si="56"/>
        <v>3589</v>
      </c>
      <c r="B3593" s="462">
        <v>0.44812165951465149</v>
      </c>
      <c r="C3593" s="461">
        <v>5278.6653223041048</v>
      </c>
      <c r="D3593" s="462">
        <v>0.67509773560720898</v>
      </c>
      <c r="E3593" s="462">
        <v>0.43889799628576415</v>
      </c>
      <c r="F3593" s="516">
        <v>2024.44</v>
      </c>
      <c r="G3593" s="464">
        <v>225215040076.3316</v>
      </c>
      <c r="H3593" s="461">
        <v>14951955.750218594</v>
      </c>
      <c r="I3593" s="464">
        <v>313524848254.9989</v>
      </c>
      <c r="J3593" s="462">
        <v>0.24174655216503571</v>
      </c>
      <c r="K3593" s="464">
        <v>10556401029.696598</v>
      </c>
      <c r="L3593" s="464">
        <v>4993428377.4599686</v>
      </c>
      <c r="M3593" s="464">
        <v>198225975152.82919</v>
      </c>
      <c r="N3593" s="464">
        <v>23558272420.989552</v>
      </c>
      <c r="O3593" s="464">
        <v>22191.288192192857</v>
      </c>
      <c r="P3593" s="461">
        <v>209959.69708506876</v>
      </c>
      <c r="Q3593" s="461">
        <v>104675.36624011412</v>
      </c>
      <c r="R3593" s="464">
        <v>811298724325.7074</v>
      </c>
      <c r="S3593" s="462">
        <v>0.56517734497540095</v>
      </c>
      <c r="T3593" s="462">
        <v>0.34370433273568224</v>
      </c>
      <c r="U3593" s="461">
        <v>17.785229741985919</v>
      </c>
      <c r="V3593" s="464">
        <v>5407160866068.1338</v>
      </c>
      <c r="W3593" s="460">
        <v>1702.6636100358457</v>
      </c>
      <c r="X3593" s="463">
        <v>4.1652759697965447E-2</v>
      </c>
      <c r="Y3593" s="476">
        <v>2.0000000000000001E-4</v>
      </c>
    </row>
    <row r="3594" spans="1:25" x14ac:dyDescent="0.2">
      <c r="A3594" s="475">
        <f t="shared" si="56"/>
        <v>3590</v>
      </c>
      <c r="B3594" s="462">
        <v>0.40909419757239485</v>
      </c>
      <c r="C3594" s="461">
        <v>6826.2869598394736</v>
      </c>
      <c r="D3594" s="462">
        <v>0.51538824793709592</v>
      </c>
      <c r="E3594" s="462">
        <v>0.68751144200949532</v>
      </c>
      <c r="F3594" s="516">
        <v>2025.88</v>
      </c>
      <c r="G3594" s="464">
        <v>203140588553.81995</v>
      </c>
      <c r="H3594" s="461">
        <v>9750020.8676448371</v>
      </c>
      <c r="I3594" s="464">
        <v>304544411472.31158</v>
      </c>
      <c r="J3594" s="462">
        <v>0.39333630100411077</v>
      </c>
      <c r="K3594" s="464">
        <v>13490827124.409916</v>
      </c>
      <c r="L3594" s="464">
        <v>24580903113.177586</v>
      </c>
      <c r="M3594" s="464">
        <v>95565104361.934921</v>
      </c>
      <c r="N3594" s="464">
        <v>48866057503.577423</v>
      </c>
      <c r="O3594" s="464">
        <v>23370.295876968645</v>
      </c>
      <c r="P3594" s="461">
        <v>321091.1064323872</v>
      </c>
      <c r="Q3594" s="461">
        <v>191474.57566265744</v>
      </c>
      <c r="R3594" s="464">
        <v>709661857457.73083</v>
      </c>
      <c r="S3594" s="462">
        <v>0.57747762375203382</v>
      </c>
      <c r="T3594" s="462">
        <v>0.4393922683553339</v>
      </c>
      <c r="U3594" s="461">
        <v>16.84698870272296</v>
      </c>
      <c r="V3594" s="464">
        <v>5814000635528.2539</v>
      </c>
      <c r="W3594" s="460">
        <v>1835.2637401718871</v>
      </c>
      <c r="X3594" s="463">
        <v>4.3039902119512655E-2</v>
      </c>
      <c r="Y3594" s="476">
        <v>2.0000000000000001E-4</v>
      </c>
    </row>
    <row r="3595" spans="1:25" x14ac:dyDescent="0.2">
      <c r="A3595" s="475">
        <f t="shared" si="56"/>
        <v>3591</v>
      </c>
      <c r="B3595" s="462">
        <v>0.26684356018311239</v>
      </c>
      <c r="C3595" s="461">
        <v>5223.6162028007529</v>
      </c>
      <c r="D3595" s="462">
        <v>0.67036824286489327</v>
      </c>
      <c r="E3595" s="462">
        <v>0.44362504383474249</v>
      </c>
      <c r="F3595" s="516">
        <v>2026.05</v>
      </c>
      <c r="G3595" s="464">
        <v>91187525877.935898</v>
      </c>
      <c r="H3595" s="461">
        <v>14502995.063368073</v>
      </c>
      <c r="I3595" s="464">
        <v>471352546033.17084</v>
      </c>
      <c r="J3595" s="462">
        <v>0.26684356018311239</v>
      </c>
      <c r="K3595" s="464">
        <v>45402183109.119781</v>
      </c>
      <c r="L3595" s="464">
        <v>89465632707.409515</v>
      </c>
      <c r="M3595" s="464">
        <v>54182223715.085152</v>
      </c>
      <c r="N3595" s="464">
        <v>15904158893.810192</v>
      </c>
      <c r="O3595" s="464">
        <v>15998.551569270381</v>
      </c>
      <c r="P3595" s="461">
        <v>155441.23179785034</v>
      </c>
      <c r="Q3595" s="461">
        <v>66430.089505456068</v>
      </c>
      <c r="R3595" s="464">
        <v>750886353616.25293</v>
      </c>
      <c r="S3595" s="462">
        <v>0.44371514518660871</v>
      </c>
      <c r="T3595" s="462">
        <v>0.28040972848485624</v>
      </c>
      <c r="U3595" s="461">
        <v>15.184652920064453</v>
      </c>
      <c r="V3595" s="464">
        <v>3516933971584.3804</v>
      </c>
      <c r="W3595" s="460">
        <v>1110.7267653848094</v>
      </c>
      <c r="X3595" s="463">
        <v>4.8195780814240426E-2</v>
      </c>
      <c r="Y3595" s="476">
        <v>2.0000000000000001E-4</v>
      </c>
    </row>
    <row r="3596" spans="1:25" x14ac:dyDescent="0.2">
      <c r="A3596" s="475">
        <f t="shared" si="56"/>
        <v>3592</v>
      </c>
      <c r="B3596" s="462">
        <v>0.71877661855366937</v>
      </c>
      <c r="C3596" s="461">
        <v>2097.8092837719205</v>
      </c>
      <c r="D3596" s="462">
        <v>0.5062579645904095</v>
      </c>
      <c r="E3596" s="462">
        <v>0.46819834067412641</v>
      </c>
      <c r="F3596" s="516">
        <v>2025.34</v>
      </c>
      <c r="G3596" s="464">
        <v>160447673197.34174</v>
      </c>
      <c r="H3596" s="461">
        <v>10422846.738725098</v>
      </c>
      <c r="I3596" s="464">
        <v>336455290556.34473</v>
      </c>
      <c r="J3596" s="462">
        <v>0.45603654003636107</v>
      </c>
      <c r="K3596" s="464">
        <v>4922329441.710844</v>
      </c>
      <c r="L3596" s="464">
        <v>18815532702.669971</v>
      </c>
      <c r="M3596" s="464">
        <v>91670089499.774719</v>
      </c>
      <c r="N3596" s="464">
        <v>46818668340.825974</v>
      </c>
      <c r="O3596" s="464">
        <v>31389.324535631971</v>
      </c>
      <c r="P3596" s="461">
        <v>331988.1804780399</v>
      </c>
      <c r="Q3596" s="461">
        <v>194029.10266643899</v>
      </c>
      <c r="R3596" s="464">
        <v>636604133475.01123</v>
      </c>
      <c r="S3596" s="462">
        <v>0.56770019344600431</v>
      </c>
      <c r="T3596" s="462">
        <v>0.43601553142288196</v>
      </c>
      <c r="U3596" s="461">
        <v>16.452988591035378</v>
      </c>
      <c r="V3596" s="464">
        <v>5132466087933.29</v>
      </c>
      <c r="W3596" s="460">
        <v>1618.745170100347</v>
      </c>
      <c r="X3596" s="463">
        <v>4.345497541495047E-2</v>
      </c>
      <c r="Y3596" s="476">
        <v>2.0000000000000001E-4</v>
      </c>
    </row>
    <row r="3597" spans="1:25" x14ac:dyDescent="0.2">
      <c r="A3597" s="475">
        <f t="shared" si="56"/>
        <v>3593</v>
      </c>
      <c r="B3597" s="462">
        <v>0.65410698345711771</v>
      </c>
      <c r="C3597" s="461">
        <v>5619.8539794851658</v>
      </c>
      <c r="D3597" s="462">
        <v>0.60905407540128209</v>
      </c>
      <c r="E3597" s="462">
        <v>0.59139609948761906</v>
      </c>
      <c r="F3597" s="516">
        <v>2024.5</v>
      </c>
      <c r="G3597" s="464">
        <v>277812000949.93097</v>
      </c>
      <c r="H3597" s="461">
        <v>12658208.487813035</v>
      </c>
      <c r="I3597" s="464">
        <v>354158343300.18402</v>
      </c>
      <c r="J3597" s="462">
        <v>0.34697016633814959</v>
      </c>
      <c r="K3597" s="464">
        <v>5880410238.3591518</v>
      </c>
      <c r="L3597" s="464">
        <v>0</v>
      </c>
      <c r="M3597" s="464">
        <v>235432709973.08923</v>
      </c>
      <c r="N3597" s="464">
        <v>27166677171.448563</v>
      </c>
      <c r="O3597" s="464">
        <v>25311.914695850704</v>
      </c>
      <c r="P3597" s="461">
        <v>208414.22976862907</v>
      </c>
      <c r="Q3597" s="461">
        <v>104790.22874840644</v>
      </c>
      <c r="R3597" s="464">
        <v>968728541124.67102</v>
      </c>
      <c r="S3597" s="462">
        <v>0.61448753515206078</v>
      </c>
      <c r="T3597" s="462">
        <v>0.37293839611744262</v>
      </c>
      <c r="U3597" s="461">
        <v>17.599104025777343</v>
      </c>
      <c r="V3597" s="464">
        <v>7018187966647.2236</v>
      </c>
      <c r="W3597" s="460">
        <v>2211.0244207161486</v>
      </c>
      <c r="X3597" s="463">
        <v>4.1242804040096621E-2</v>
      </c>
      <c r="Y3597" s="476">
        <v>2.0000000000000001E-4</v>
      </c>
    </row>
    <row r="3598" spans="1:25" x14ac:dyDescent="0.2">
      <c r="A3598" s="475">
        <f t="shared" si="56"/>
        <v>3594</v>
      </c>
      <c r="B3598" s="462">
        <v>0.50717441415577402</v>
      </c>
      <c r="C3598" s="461">
        <v>10434.974725704815</v>
      </c>
      <c r="D3598" s="462">
        <v>0.6187661598427816</v>
      </c>
      <c r="E3598" s="462">
        <v>0.44615085392640325</v>
      </c>
      <c r="F3598" s="516">
        <v>2023.75</v>
      </c>
      <c r="G3598" s="464">
        <v>137326986876.94563</v>
      </c>
      <c r="H3598" s="461">
        <v>12647578.027668474</v>
      </c>
      <c r="I3598" s="464">
        <v>386944390927.4646</v>
      </c>
      <c r="J3598" s="462">
        <v>0.42698529921075046</v>
      </c>
      <c r="K3598" s="464">
        <v>11435809059.246284</v>
      </c>
      <c r="L3598" s="464">
        <v>0</v>
      </c>
      <c r="M3598" s="464">
        <v>165435357263.09753</v>
      </c>
      <c r="N3598" s="464">
        <v>28877176553.384644</v>
      </c>
      <c r="O3598" s="464">
        <v>30126.376669790519</v>
      </c>
      <c r="P3598" s="461">
        <v>231029.41112007151</v>
      </c>
      <c r="Q3598" s="461">
        <v>121091.69829261152</v>
      </c>
      <c r="R3598" s="464">
        <v>735930161334.16541</v>
      </c>
      <c r="S3598" s="462">
        <v>0.57518075168580252</v>
      </c>
      <c r="T3598" s="462">
        <v>0.38023328855976068</v>
      </c>
      <c r="U3598" s="461">
        <v>15.904360595042293</v>
      </c>
      <c r="V3598" s="464">
        <v>4966505032038.0635</v>
      </c>
      <c r="W3598" s="460">
        <v>1567.0451509495929</v>
      </c>
      <c r="X3598" s="463">
        <v>4.5287728590562862E-2</v>
      </c>
      <c r="Y3598" s="476">
        <v>2.0000000000000001E-4</v>
      </c>
    </row>
    <row r="3599" spans="1:25" x14ac:dyDescent="0.2">
      <c r="A3599" s="475">
        <f t="shared" si="56"/>
        <v>3595</v>
      </c>
      <c r="B3599" s="462">
        <v>0.67604751840738853</v>
      </c>
      <c r="C3599" s="461">
        <v>7450.6193382443271</v>
      </c>
      <c r="D3599" s="462">
        <v>0.49970848685838692</v>
      </c>
      <c r="E3599" s="462">
        <v>0.2819999507958168</v>
      </c>
      <c r="F3599" s="516">
        <v>2023.75</v>
      </c>
      <c r="G3599" s="464">
        <v>260360704925.62207</v>
      </c>
      <c r="H3599" s="461">
        <v>9597048.3893980049</v>
      </c>
      <c r="I3599" s="464">
        <v>326595595507.23706</v>
      </c>
      <c r="J3599" s="462">
        <v>0.43683056437306123</v>
      </c>
      <c r="K3599" s="464">
        <v>7336791274.8890715</v>
      </c>
      <c r="L3599" s="464">
        <v>0</v>
      </c>
      <c r="M3599" s="464">
        <v>217381475229.65475</v>
      </c>
      <c r="N3599" s="464">
        <v>17161808428.883049</v>
      </c>
      <c r="O3599" s="464">
        <v>24604.572806100503</v>
      </c>
      <c r="P3599" s="461">
        <v>151321.94720762011</v>
      </c>
      <c r="Q3599" s="461">
        <v>66197.58638038543</v>
      </c>
      <c r="R3599" s="464">
        <v>777733094603.69739</v>
      </c>
      <c r="S3599" s="462">
        <v>0.63082804505882883</v>
      </c>
      <c r="T3599" s="462">
        <v>0.47261864560036199</v>
      </c>
      <c r="U3599" s="461">
        <v>17.220861182695913</v>
      </c>
      <c r="V3599" s="464">
        <v>7042717325031.6689</v>
      </c>
      <c r="W3599" s="460">
        <v>2223.0090405771334</v>
      </c>
      <c r="X3599" s="463">
        <v>4.1872549337080602E-2</v>
      </c>
      <c r="Y3599" s="476">
        <v>2.0000000000000001E-4</v>
      </c>
    </row>
    <row r="3600" spans="1:25" x14ac:dyDescent="0.2">
      <c r="A3600" s="475">
        <f t="shared" si="56"/>
        <v>3596</v>
      </c>
      <c r="B3600" s="462">
        <v>0.31345883397890467</v>
      </c>
      <c r="C3600" s="461">
        <v>2759.2445107482995</v>
      </c>
      <c r="D3600" s="462">
        <v>0.60527328509942202</v>
      </c>
      <c r="E3600" s="462">
        <v>0.50221136414178635</v>
      </c>
      <c r="F3600" s="516">
        <v>2023.75</v>
      </c>
      <c r="G3600" s="464">
        <v>216403543176.68774</v>
      </c>
      <c r="H3600" s="461">
        <v>12807697.880316276</v>
      </c>
      <c r="I3600" s="464">
        <v>431995259542.79504</v>
      </c>
      <c r="J3600" s="462">
        <v>0.31345883397890462</v>
      </c>
      <c r="K3600" s="464">
        <v>12283864183.042608</v>
      </c>
      <c r="L3600" s="464">
        <v>0</v>
      </c>
      <c r="M3600" s="464">
        <v>236727583268.85992</v>
      </c>
      <c r="N3600" s="464">
        <v>87600679491.464767</v>
      </c>
      <c r="O3600" s="464">
        <v>27701.66180134195</v>
      </c>
      <c r="P3600" s="461">
        <v>447234.24484064139</v>
      </c>
      <c r="Q3600" s="461">
        <v>287859.68418989464</v>
      </c>
      <c r="R3600" s="464">
        <v>993649904356.78845</v>
      </c>
      <c r="S3600" s="462">
        <v>0.53243830981743512</v>
      </c>
      <c r="T3600" s="462">
        <v>0.32647714379431408</v>
      </c>
      <c r="U3600" s="461">
        <v>16.928010497848121</v>
      </c>
      <c r="V3600" s="464">
        <v>6045642323453.5176</v>
      </c>
      <c r="W3600" s="460">
        <v>1908.4940729773471</v>
      </c>
      <c r="X3600" s="463">
        <v>4.3161903114205855E-2</v>
      </c>
      <c r="Y3600" s="476">
        <v>2.0000000000000001E-4</v>
      </c>
    </row>
    <row r="3601" spans="1:25" x14ac:dyDescent="0.2">
      <c r="A3601" s="475">
        <f t="shared" si="56"/>
        <v>3597</v>
      </c>
      <c r="B3601" s="462">
        <v>0.55742117861461626</v>
      </c>
      <c r="C3601" s="461">
        <v>4129.46114263654</v>
      </c>
      <c r="D3601" s="462">
        <v>0.60250734960563657</v>
      </c>
      <c r="E3601" s="462">
        <v>0.12725961565415672</v>
      </c>
      <c r="F3601" s="516">
        <v>2023.93</v>
      </c>
      <c r="G3601" s="464">
        <v>458711192522.55396</v>
      </c>
      <c r="H3601" s="461">
        <v>12646491.795898298</v>
      </c>
      <c r="I3601" s="464">
        <v>324129813612.3999</v>
      </c>
      <c r="J3601" s="462">
        <v>0.30779750799786032</v>
      </c>
      <c r="K3601" s="464">
        <v>7057651345.6715231</v>
      </c>
      <c r="L3601" s="464">
        <v>0</v>
      </c>
      <c r="M3601" s="464">
        <v>465886818715.02423</v>
      </c>
      <c r="N3601" s="464">
        <v>39144182383.17437</v>
      </c>
      <c r="O3601" s="464">
        <v>20560.004674105308</v>
      </c>
      <c r="P3601" s="461">
        <v>276907.84883523232</v>
      </c>
      <c r="Q3601" s="461">
        <v>155604.07001194812</v>
      </c>
      <c r="R3601" s="464">
        <v>1181804122692.7571</v>
      </c>
      <c r="S3601" s="462">
        <v>0.64493167986823885</v>
      </c>
      <c r="T3601" s="462">
        <v>0.44848499602868752</v>
      </c>
      <c r="U3601" s="461">
        <v>18.171305099545965</v>
      </c>
      <c r="V3601" s="464">
        <v>10646148219159.334</v>
      </c>
      <c r="W3601" s="460">
        <v>3357.8919909266779</v>
      </c>
      <c r="X3601" s="463">
        <v>3.993715764564363E-2</v>
      </c>
      <c r="Y3601" s="476">
        <v>2.0000000000000001E-4</v>
      </c>
    </row>
    <row r="3602" spans="1:25" x14ac:dyDescent="0.2">
      <c r="A3602" s="475">
        <f t="shared" si="56"/>
        <v>3598</v>
      </c>
      <c r="B3602" s="462">
        <v>0.46932603639461434</v>
      </c>
      <c r="C3602" s="461">
        <v>2304.4416305828368</v>
      </c>
      <c r="D3602" s="462">
        <v>0.76747735165403463</v>
      </c>
      <c r="E3602" s="462">
        <v>0.7</v>
      </c>
      <c r="F3602" s="516">
        <v>2024.93</v>
      </c>
      <c r="G3602" s="464">
        <v>208075859849.5683</v>
      </c>
      <c r="H3602" s="461">
        <v>19523437.905123502</v>
      </c>
      <c r="I3602" s="464">
        <v>488347456566.80219</v>
      </c>
      <c r="J3602" s="462">
        <v>0.33401821099792228</v>
      </c>
      <c r="K3602" s="464">
        <v>15913662604.455811</v>
      </c>
      <c r="L3602" s="464">
        <v>0</v>
      </c>
      <c r="M3602" s="464">
        <v>137417779634.97043</v>
      </c>
      <c r="N3602" s="464">
        <v>68197107582.115974</v>
      </c>
      <c r="O3602" s="464">
        <v>23697.903647916242</v>
      </c>
      <c r="P3602" s="461">
        <v>423124.10630349221</v>
      </c>
      <c r="Q3602" s="461">
        <v>263970.64329935482</v>
      </c>
      <c r="R3602" s="464">
        <v>923764281247.64587</v>
      </c>
      <c r="S3602" s="462">
        <v>0.50563100132281202</v>
      </c>
      <c r="T3602" s="462">
        <v>0.33686547165286174</v>
      </c>
      <c r="U3602" s="461">
        <v>16.960350707503508</v>
      </c>
      <c r="V3602" s="464">
        <v>5864696162745.1641</v>
      </c>
      <c r="W3602" s="460">
        <v>1849.8856386881685</v>
      </c>
      <c r="X3602" s="463">
        <v>4.2680058274816857E-2</v>
      </c>
      <c r="Y3602" s="476">
        <v>2.0000000000000001E-4</v>
      </c>
    </row>
    <row r="3603" spans="1:25" x14ac:dyDescent="0.2">
      <c r="A3603" s="475">
        <f t="shared" si="56"/>
        <v>3599</v>
      </c>
      <c r="B3603" s="462">
        <v>0.51554683930582168</v>
      </c>
      <c r="C3603" s="461">
        <v>3781.9773088570701</v>
      </c>
      <c r="D3603" s="462">
        <v>0.96176670105561568</v>
      </c>
      <c r="E3603" s="462">
        <v>0.49774859850460906</v>
      </c>
      <c r="F3603" s="516">
        <v>2024.67</v>
      </c>
      <c r="G3603" s="464">
        <v>219767222364.83469</v>
      </c>
      <c r="H3603" s="461">
        <v>27823170.386963651</v>
      </c>
      <c r="I3603" s="464">
        <v>647506083874.53003</v>
      </c>
      <c r="J3603" s="462">
        <v>0.2550658914216194</v>
      </c>
      <c r="K3603" s="464">
        <v>9883487096.3909798</v>
      </c>
      <c r="L3603" s="464">
        <v>3840729766.2211142</v>
      </c>
      <c r="M3603" s="464">
        <v>261496915148.00958</v>
      </c>
      <c r="N3603" s="464">
        <v>41865044287.966255</v>
      </c>
      <c r="O3603" s="464">
        <v>19441.685367935032</v>
      </c>
      <c r="P3603" s="461">
        <v>275185.50566182414</v>
      </c>
      <c r="Q3603" s="461">
        <v>146611.19060005329</v>
      </c>
      <c r="R3603" s="464">
        <v>1320590683424.3965</v>
      </c>
      <c r="S3603" s="462">
        <v>0.51196838083607343</v>
      </c>
      <c r="T3603" s="462">
        <v>0.25890189295425409</v>
      </c>
      <c r="U3603" s="461">
        <v>16.815205397941391</v>
      </c>
      <c r="V3603" s="464">
        <v>6395756704272.3105</v>
      </c>
      <c r="W3603" s="460">
        <v>2016.1472296811298</v>
      </c>
      <c r="X3603" s="463">
        <v>4.3106656751690432E-2</v>
      </c>
      <c r="Y3603" s="476">
        <v>2.0000000000000001E-4</v>
      </c>
    </row>
    <row r="3604" spans="1:25" x14ac:dyDescent="0.2">
      <c r="A3604" s="475">
        <f t="shared" si="56"/>
        <v>3600</v>
      </c>
      <c r="B3604" s="462">
        <v>0.3140762607905907</v>
      </c>
      <c r="C3604" s="461">
        <v>4931.8364131188637</v>
      </c>
      <c r="D3604" s="462">
        <v>0.9107626756003222</v>
      </c>
      <c r="E3604" s="462">
        <v>0.18495873214641567</v>
      </c>
      <c r="F3604" s="516">
        <v>2024.08</v>
      </c>
      <c r="G3604" s="464">
        <v>286263432088.46472</v>
      </c>
      <c r="H3604" s="461">
        <v>26082025.161421806</v>
      </c>
      <c r="I3604" s="464">
        <v>574462251146.15112</v>
      </c>
      <c r="J3604" s="462">
        <v>0.13876364775369443</v>
      </c>
      <c r="K3604" s="464">
        <v>13136511369.937365</v>
      </c>
      <c r="L3604" s="464">
        <v>0</v>
      </c>
      <c r="M3604" s="464">
        <v>228190783594.34976</v>
      </c>
      <c r="N3604" s="464">
        <v>74915367160.712677</v>
      </c>
      <c r="O3604" s="464">
        <v>29999.93939706192</v>
      </c>
      <c r="P3604" s="461">
        <v>398474.88864435937</v>
      </c>
      <c r="Q3604" s="461">
        <v>240877.79758199496</v>
      </c>
      <c r="R3604" s="464">
        <v>1220829009468.7046</v>
      </c>
      <c r="S3604" s="462">
        <v>0.44927560358084562</v>
      </c>
      <c r="T3604" s="462">
        <v>0.24697628918383055</v>
      </c>
      <c r="U3604" s="461">
        <v>18.893412295910604</v>
      </c>
      <c r="V3604" s="464">
        <v>6124849186294.7275</v>
      </c>
      <c r="W3604" s="460">
        <v>1932.6204822479162</v>
      </c>
      <c r="X3604" s="463">
        <v>3.9698781527035917E-2</v>
      </c>
      <c r="Y3604" s="476">
        <v>2.0000000000000001E-4</v>
      </c>
    </row>
    <row r="3605" spans="1:25" x14ac:dyDescent="0.2">
      <c r="A3605" s="475">
        <f t="shared" si="56"/>
        <v>3601</v>
      </c>
      <c r="B3605" s="462">
        <v>0.61882856768690409</v>
      </c>
      <c r="C3605" s="461">
        <v>8007.085068867118</v>
      </c>
      <c r="D3605" s="462">
        <v>0.42986699956959068</v>
      </c>
      <c r="E3605" s="462">
        <v>0.34488955430043178</v>
      </c>
      <c r="F3605" s="516">
        <v>2027.31</v>
      </c>
      <c r="G3605" s="464">
        <v>63769204863.385284</v>
      </c>
      <c r="H3605" s="461">
        <v>7841389.3828951772</v>
      </c>
      <c r="I3605" s="464">
        <v>317946358469.32007</v>
      </c>
      <c r="J3605" s="462">
        <v>0.4917946959975692</v>
      </c>
      <c r="K3605" s="464">
        <v>27711896853.271164</v>
      </c>
      <c r="L3605" s="464">
        <v>52546438699.737289</v>
      </c>
      <c r="M3605" s="464">
        <v>0</v>
      </c>
      <c r="N3605" s="464">
        <v>23528209677.861897</v>
      </c>
      <c r="O3605" s="464">
        <v>24748.035192246767</v>
      </c>
      <c r="P3605" s="461">
        <v>176964.77178849341</v>
      </c>
      <c r="Q3605" s="461">
        <v>85441.423541542637</v>
      </c>
      <c r="R3605" s="464">
        <v>498721567397.38806</v>
      </c>
      <c r="S3605" s="462">
        <v>0.5579296979285765</v>
      </c>
      <c r="T3605" s="462">
        <v>0.39822614264767825</v>
      </c>
      <c r="U3605" s="461">
        <v>14.71471521474084</v>
      </c>
      <c r="V3605" s="464">
        <v>3332621212206.8462</v>
      </c>
      <c r="W3605" s="460">
        <v>1052.1483930994134</v>
      </c>
      <c r="X3605" s="463">
        <v>4.8142697577793679E-2</v>
      </c>
      <c r="Y3605" s="476">
        <v>2.0000000000000001E-4</v>
      </c>
    </row>
    <row r="3606" spans="1:25" x14ac:dyDescent="0.2">
      <c r="A3606" s="475">
        <f t="shared" si="56"/>
        <v>3602</v>
      </c>
      <c r="B3606" s="462">
        <v>0.535085862499453</v>
      </c>
      <c r="C3606" s="461">
        <v>4074.8216572776064</v>
      </c>
      <c r="D3606" s="462">
        <v>1.1281863093260696</v>
      </c>
      <c r="E3606" s="462">
        <v>0.39936950197932081</v>
      </c>
      <c r="F3606" s="516">
        <v>2024.75</v>
      </c>
      <c r="G3606" s="464">
        <v>282198602474.95471</v>
      </c>
      <c r="H3606" s="461">
        <v>39243462.441779293</v>
      </c>
      <c r="I3606" s="464">
        <v>738809909242.59998</v>
      </c>
      <c r="J3606" s="462">
        <v>0.24978073194576078</v>
      </c>
      <c r="K3606" s="464">
        <v>10488471619.454187</v>
      </c>
      <c r="L3606" s="464">
        <v>0</v>
      </c>
      <c r="M3606" s="464">
        <v>240862910159.15015</v>
      </c>
      <c r="N3606" s="464">
        <v>46347535448.482468</v>
      </c>
      <c r="O3606" s="464">
        <v>36420.01950352337</v>
      </c>
      <c r="P3606" s="461">
        <v>337302.33418420103</v>
      </c>
      <c r="Q3606" s="461">
        <v>189150.51522462151</v>
      </c>
      <c r="R3606" s="464">
        <v>1419648274884.4065</v>
      </c>
      <c r="S3606" s="462">
        <v>0.49321605410205105</v>
      </c>
      <c r="T3606" s="462">
        <v>0.31617559348233609</v>
      </c>
      <c r="U3606" s="461">
        <v>16.733404603198355</v>
      </c>
      <c r="V3606" s="464">
        <v>8179324676976.6836</v>
      </c>
      <c r="W3606" s="460">
        <v>2581.3928445650331</v>
      </c>
      <c r="X3606" s="463">
        <v>4.420689629694325E-2</v>
      </c>
      <c r="Y3606" s="476">
        <v>2.0000000000000001E-4</v>
      </c>
    </row>
    <row r="3607" spans="1:25" x14ac:dyDescent="0.2">
      <c r="A3607" s="475">
        <f t="shared" si="56"/>
        <v>3603</v>
      </c>
      <c r="B3607" s="462">
        <v>0.71392871362813737</v>
      </c>
      <c r="C3607" s="461">
        <v>4922.006402206468</v>
      </c>
      <c r="D3607" s="462">
        <v>1.0522382789383549</v>
      </c>
      <c r="E3607" s="462">
        <v>0.57580981973694556</v>
      </c>
      <c r="F3607" s="516">
        <v>2024.57</v>
      </c>
      <c r="G3607" s="464">
        <v>228075690076.44662</v>
      </c>
      <c r="H3607" s="461">
        <v>32982897.046971921</v>
      </c>
      <c r="I3607" s="464">
        <v>695151716212.85571</v>
      </c>
      <c r="J3607" s="462">
        <v>0.23107594030742995</v>
      </c>
      <c r="K3607" s="464">
        <v>27296418708.086716</v>
      </c>
      <c r="L3607" s="464">
        <v>7058226041.4650488</v>
      </c>
      <c r="M3607" s="464">
        <v>312498555713.58624</v>
      </c>
      <c r="N3607" s="464">
        <v>50367373173.304192</v>
      </c>
      <c r="O3607" s="464">
        <v>26289.925824379858</v>
      </c>
      <c r="P3607" s="461">
        <v>330014.98683116876</v>
      </c>
      <c r="Q3607" s="461">
        <v>185372.86137720387</v>
      </c>
      <c r="R3607" s="464">
        <v>1515188302932.6765</v>
      </c>
      <c r="S3607" s="462">
        <v>0.5166439016926887</v>
      </c>
      <c r="T3607" s="462">
        <v>0.23813705412083203</v>
      </c>
      <c r="U3607" s="461">
        <v>16.65356200734535</v>
      </c>
      <c r="V3607" s="464">
        <v>6503858311831.8818</v>
      </c>
      <c r="W3607" s="460">
        <v>2050.8511497226714</v>
      </c>
      <c r="X3607" s="463">
        <v>4.4605352785990121E-2</v>
      </c>
      <c r="Y3607" s="476">
        <v>2.0000000000000001E-4</v>
      </c>
    </row>
    <row r="3608" spans="1:25" x14ac:dyDescent="0.2">
      <c r="A3608" s="475">
        <f t="shared" si="56"/>
        <v>3604</v>
      </c>
      <c r="B3608" s="462">
        <v>0.46818195140156804</v>
      </c>
      <c r="C3608" s="461">
        <v>4065.7063027259219</v>
      </c>
      <c r="D3608" s="462">
        <v>0.9063613784307889</v>
      </c>
      <c r="E3608" s="462">
        <v>0.3454917313162576</v>
      </c>
      <c r="F3608" s="516">
        <v>2026.78</v>
      </c>
      <c r="G3608" s="464">
        <v>118281935851.63618</v>
      </c>
      <c r="H3608" s="461">
        <v>25223079.325845726</v>
      </c>
      <c r="I3608" s="464">
        <v>660930080918.63501</v>
      </c>
      <c r="J3608" s="462">
        <v>0.32805800852853462</v>
      </c>
      <c r="K3608" s="464">
        <v>22936231787.321953</v>
      </c>
      <c r="L3608" s="464">
        <v>26599948758.291023</v>
      </c>
      <c r="M3608" s="464">
        <v>18082481371.963177</v>
      </c>
      <c r="N3608" s="464">
        <v>32438898841.540955</v>
      </c>
      <c r="O3608" s="464">
        <v>20271.140281204087</v>
      </c>
      <c r="P3608" s="461">
        <v>228257.93912311713</v>
      </c>
      <c r="Q3608" s="461">
        <v>113604.52001865853</v>
      </c>
      <c r="R3608" s="464">
        <v>995887312360.88037</v>
      </c>
      <c r="S3608" s="462">
        <v>0.46157490036196391</v>
      </c>
      <c r="T3608" s="462">
        <v>0.27102215534346114</v>
      </c>
      <c r="U3608" s="461">
        <v>15.477064966867296</v>
      </c>
      <c r="V3608" s="464">
        <v>4624548428600.6094</v>
      </c>
      <c r="W3608" s="460">
        <v>1459.6178892078381</v>
      </c>
      <c r="X3608" s="463">
        <v>4.730450442414981E-2</v>
      </c>
      <c r="Y3608" s="476">
        <v>2.0000000000000001E-4</v>
      </c>
    </row>
    <row r="3609" spans="1:25" x14ac:dyDescent="0.2">
      <c r="A3609" s="475">
        <f t="shared" si="56"/>
        <v>3605</v>
      </c>
      <c r="B3609" s="462">
        <v>0.58265571214740486</v>
      </c>
      <c r="C3609" s="461">
        <v>1500</v>
      </c>
      <c r="D3609" s="462">
        <v>0.80049274069528376</v>
      </c>
      <c r="E3609" s="462">
        <v>0.46115613602213457</v>
      </c>
      <c r="F3609" s="516">
        <v>2024.26</v>
      </c>
      <c r="G3609" s="464">
        <v>385936887408.05627</v>
      </c>
      <c r="H3609" s="461">
        <v>21165684.730033729</v>
      </c>
      <c r="I3609" s="464">
        <v>556941590890.94739</v>
      </c>
      <c r="J3609" s="462">
        <v>0.36991470073068611</v>
      </c>
      <c r="K3609" s="464">
        <v>8521782493.691987</v>
      </c>
      <c r="L3609" s="464">
        <v>0</v>
      </c>
      <c r="M3609" s="464">
        <v>316734753906.24048</v>
      </c>
      <c r="N3609" s="464">
        <v>66846631483.272369</v>
      </c>
      <c r="O3609" s="464">
        <v>27358.947844694198</v>
      </c>
      <c r="P3609" s="461">
        <v>412346.06686001649</v>
      </c>
      <c r="Q3609" s="461">
        <v>254615.86461252556</v>
      </c>
      <c r="R3609" s="464">
        <v>1381466361628.667</v>
      </c>
      <c r="S3609" s="462">
        <v>0.59631890129568632</v>
      </c>
      <c r="T3609" s="462">
        <v>0.39072085986145538</v>
      </c>
      <c r="U3609" s="461">
        <v>17.271088349430428</v>
      </c>
      <c r="V3609" s="464">
        <v>10226121442015.43</v>
      </c>
      <c r="W3609" s="460">
        <v>3225.6510801058553</v>
      </c>
      <c r="X3609" s="463">
        <v>4.2349430343300423E-2</v>
      </c>
      <c r="Y3609" s="476">
        <v>2.0000000000000001E-4</v>
      </c>
    </row>
    <row r="3610" spans="1:25" x14ac:dyDescent="0.2">
      <c r="A3610" s="475">
        <f t="shared" si="56"/>
        <v>3606</v>
      </c>
      <c r="B3610" s="462">
        <v>0.52255938668785817</v>
      </c>
      <c r="C3610" s="461">
        <v>7274.1950900895308</v>
      </c>
      <c r="D3610" s="462">
        <v>1.2895356602407042</v>
      </c>
      <c r="E3610" s="462">
        <v>0.25354761265094833</v>
      </c>
      <c r="F3610" s="516">
        <v>2024.94</v>
      </c>
      <c r="G3610" s="464">
        <v>270042929796.42413</v>
      </c>
      <c r="H3610" s="461">
        <v>51374802.65201471</v>
      </c>
      <c r="I3610" s="464">
        <v>1112711684126.5371</v>
      </c>
      <c r="J3610" s="462">
        <v>0.271927943164473</v>
      </c>
      <c r="K3610" s="464">
        <v>15950975448.103125</v>
      </c>
      <c r="L3610" s="464">
        <v>0</v>
      </c>
      <c r="M3610" s="464">
        <v>193238553476.8988</v>
      </c>
      <c r="N3610" s="464">
        <v>136876441274.07458</v>
      </c>
      <c r="O3610" s="464">
        <v>21859.08467675799</v>
      </c>
      <c r="P3610" s="461">
        <v>722446.00007485738</v>
      </c>
      <c r="Q3610" s="461">
        <v>485668.91443796066</v>
      </c>
      <c r="R3610" s="464">
        <v>1784532356161.8682</v>
      </c>
      <c r="S3610" s="462">
        <v>0.42811680549838893</v>
      </c>
      <c r="T3610" s="462">
        <v>0.29986841566212463</v>
      </c>
      <c r="U3610" s="461">
        <v>15.988279746674078</v>
      </c>
      <c r="V3610" s="464">
        <v>9126531588967.8652</v>
      </c>
      <c r="W3610" s="460">
        <v>2877.6460222530268</v>
      </c>
      <c r="X3610" s="463">
        <v>4.6181392873475807E-2</v>
      </c>
      <c r="Y3610" s="476">
        <v>2.0000000000000001E-4</v>
      </c>
    </row>
    <row r="3611" spans="1:25" x14ac:dyDescent="0.2">
      <c r="A3611" s="475">
        <f t="shared" si="56"/>
        <v>3607</v>
      </c>
      <c r="B3611" s="462">
        <v>0.44613380689874049</v>
      </c>
      <c r="C3611" s="461">
        <v>1500</v>
      </c>
      <c r="D3611" s="462">
        <v>0.81045429593672591</v>
      </c>
      <c r="E3611" s="462">
        <v>0.19369914218653539</v>
      </c>
      <c r="F3611" s="516">
        <v>2025.37</v>
      </c>
      <c r="G3611" s="464">
        <v>223683849806.90909</v>
      </c>
      <c r="H3611" s="461">
        <v>22556634.408906877</v>
      </c>
      <c r="I3611" s="464">
        <v>540119952504.58173</v>
      </c>
      <c r="J3611" s="462">
        <v>0.34179203889670451</v>
      </c>
      <c r="K3611" s="464">
        <v>29121788183.028202</v>
      </c>
      <c r="L3611" s="464">
        <v>26299161727.302929</v>
      </c>
      <c r="M3611" s="464">
        <v>133583174060.10005</v>
      </c>
      <c r="N3611" s="464">
        <v>80208327749.736557</v>
      </c>
      <c r="O3611" s="464">
        <v>19985.953627162664</v>
      </c>
      <c r="P3611" s="461">
        <v>493880.74151634454</v>
      </c>
      <c r="Q3611" s="461">
        <v>318505.41077156307</v>
      </c>
      <c r="R3611" s="464">
        <v>1117583700587.1741</v>
      </c>
      <c r="S3611" s="462">
        <v>0.52395252612016086</v>
      </c>
      <c r="T3611" s="462">
        <v>0.32558584585595562</v>
      </c>
      <c r="U3611" s="461">
        <v>16.618094796355582</v>
      </c>
      <c r="V3611" s="464">
        <v>6648371371107.6406</v>
      </c>
      <c r="W3611" s="460">
        <v>2098.1339470203357</v>
      </c>
      <c r="X3611" s="463">
        <v>4.3950746711741873E-2</v>
      </c>
      <c r="Y3611" s="476">
        <v>2.0000000000000001E-4</v>
      </c>
    </row>
    <row r="3612" spans="1:25" x14ac:dyDescent="0.2">
      <c r="A3612" s="475">
        <f t="shared" si="56"/>
        <v>3608</v>
      </c>
      <c r="B3612" s="462">
        <v>0.50019377723940606</v>
      </c>
      <c r="C3612" s="461">
        <v>5611.7479196824679</v>
      </c>
      <c r="D3612" s="462">
        <v>0.55418183795620646</v>
      </c>
      <c r="E3612" s="462">
        <v>0.7</v>
      </c>
      <c r="F3612" s="516">
        <v>2025.21</v>
      </c>
      <c r="G3612" s="464">
        <v>131845321570.32593</v>
      </c>
      <c r="H3612" s="461">
        <v>11185893.060401089</v>
      </c>
      <c r="I3612" s="464">
        <v>372795828983.13763</v>
      </c>
      <c r="J3612" s="462">
        <v>0.41544786499668473</v>
      </c>
      <c r="K3612" s="464">
        <v>39245124193.153458</v>
      </c>
      <c r="L3612" s="464">
        <v>88411774233.697845</v>
      </c>
      <c r="M3612" s="464">
        <v>55682052789.531944</v>
      </c>
      <c r="N3612" s="464">
        <v>9153257766.5120354</v>
      </c>
      <c r="O3612" s="464">
        <v>42143.223751417703</v>
      </c>
      <c r="P3612" s="461">
        <v>101465.43749999969</v>
      </c>
      <c r="Q3612" s="461">
        <v>33113.812499999854</v>
      </c>
      <c r="R3612" s="464">
        <v>673447163801.43018</v>
      </c>
      <c r="S3612" s="462">
        <v>0.55723096005576889</v>
      </c>
      <c r="T3612" s="462">
        <v>0.38929095762066235</v>
      </c>
      <c r="U3612" s="461">
        <v>15.826188653652741</v>
      </c>
      <c r="V3612" s="464">
        <v>4625321242371.2061</v>
      </c>
      <c r="W3612" s="460">
        <v>1458.3306906185719</v>
      </c>
      <c r="X3612" s="463">
        <v>4.5717993534984139E-2</v>
      </c>
      <c r="Y3612" s="476">
        <v>2.0000000000000001E-4</v>
      </c>
    </row>
    <row r="3613" spans="1:25" x14ac:dyDescent="0.2">
      <c r="A3613" s="475">
        <f t="shared" si="56"/>
        <v>3609</v>
      </c>
      <c r="B3613" s="462">
        <v>0.52640763241602007</v>
      </c>
      <c r="C3613" s="461">
        <v>1953.9713417664507</v>
      </c>
      <c r="D3613" s="462">
        <v>1.0263851984814014</v>
      </c>
      <c r="E3613" s="462">
        <v>0.3802807356601744</v>
      </c>
      <c r="F3613" s="516">
        <v>2025.62</v>
      </c>
      <c r="G3613" s="464">
        <v>203602135942.25906</v>
      </c>
      <c r="H3613" s="461">
        <v>33830456.244867042</v>
      </c>
      <c r="I3613" s="464">
        <v>722254065850.3241</v>
      </c>
      <c r="J3613" s="462">
        <v>0.20513851868746857</v>
      </c>
      <c r="K3613" s="464">
        <v>51197197901.266724</v>
      </c>
      <c r="L3613" s="464">
        <v>70754149925.131134</v>
      </c>
      <c r="M3613" s="464">
        <v>159726927801.61163</v>
      </c>
      <c r="N3613" s="464">
        <v>71317461707.865616</v>
      </c>
      <c r="O3613" s="464">
        <v>23674.149560357109</v>
      </c>
      <c r="P3613" s="461">
        <v>406293.59196480131</v>
      </c>
      <c r="Q3613" s="461">
        <v>243911.55745200432</v>
      </c>
      <c r="R3613" s="464">
        <v>1350007452319.3853</v>
      </c>
      <c r="S3613" s="462">
        <v>0.44419504443371827</v>
      </c>
      <c r="T3613" s="462">
        <v>0.24155857864511454</v>
      </c>
      <c r="U3613" s="461">
        <v>16.474440845359311</v>
      </c>
      <c r="V3613" s="464">
        <v>5965695419135.459</v>
      </c>
      <c r="W3613" s="460">
        <v>1881.9911240770782</v>
      </c>
      <c r="X3613" s="463">
        <v>4.3928144568285706E-2</v>
      </c>
      <c r="Y3613" s="476">
        <v>2.0000000000000001E-4</v>
      </c>
    </row>
    <row r="3614" spans="1:25" x14ac:dyDescent="0.2">
      <c r="A3614" s="475">
        <f t="shared" si="56"/>
        <v>3610</v>
      </c>
      <c r="B3614" s="462">
        <v>0.40525629538886365</v>
      </c>
      <c r="C3614" s="461">
        <v>2898.4364802072332</v>
      </c>
      <c r="D3614" s="462">
        <v>0.7785525678245997</v>
      </c>
      <c r="E3614" s="462">
        <v>0.25116514220757502</v>
      </c>
      <c r="F3614" s="516">
        <v>2025.29</v>
      </c>
      <c r="G3614" s="464">
        <v>138604805195.19571</v>
      </c>
      <c r="H3614" s="461">
        <v>19210653.638569105</v>
      </c>
      <c r="I3614" s="464">
        <v>500478570415.52161</v>
      </c>
      <c r="J3614" s="462">
        <v>0.33786034726550074</v>
      </c>
      <c r="K3614" s="464">
        <v>21002163013.379803</v>
      </c>
      <c r="L3614" s="464">
        <v>18434518814.556023</v>
      </c>
      <c r="M3614" s="464">
        <v>95873761373.231522</v>
      </c>
      <c r="N3614" s="464">
        <v>33832344952.891148</v>
      </c>
      <c r="O3614" s="464">
        <v>14052.768064802318</v>
      </c>
      <c r="P3614" s="461">
        <v>243099.97959273469</v>
      </c>
      <c r="Q3614" s="461">
        <v>126753.41393751158</v>
      </c>
      <c r="R3614" s="464">
        <v>853988320851.06348</v>
      </c>
      <c r="S3614" s="462">
        <v>0.49916404121096236</v>
      </c>
      <c r="T3614" s="462">
        <v>0.31571559960451995</v>
      </c>
      <c r="U3614" s="461">
        <v>15.982293229578332</v>
      </c>
      <c r="V3614" s="464">
        <v>4781888124151.9287</v>
      </c>
      <c r="W3614" s="460">
        <v>1509.004621013142</v>
      </c>
      <c r="X3614" s="463">
        <v>4.5430632725662369E-2</v>
      </c>
      <c r="Y3614" s="476">
        <v>2.0000000000000001E-4</v>
      </c>
    </row>
    <row r="3615" spans="1:25" x14ac:dyDescent="0.2">
      <c r="A3615" s="475">
        <f t="shared" si="56"/>
        <v>3611</v>
      </c>
      <c r="B3615" s="462">
        <v>0.68114126496156402</v>
      </c>
      <c r="C3615" s="461">
        <v>4853.0803753541741</v>
      </c>
      <c r="D3615" s="462">
        <v>0.87969795794060002</v>
      </c>
      <c r="E3615" s="462">
        <v>0.591600634726556</v>
      </c>
      <c r="F3615" s="516">
        <v>2026.52</v>
      </c>
      <c r="G3615" s="464">
        <v>115657846623.8369</v>
      </c>
      <c r="H3615" s="461">
        <v>24384186.467158355</v>
      </c>
      <c r="I3615" s="464">
        <v>587210568879.81689</v>
      </c>
      <c r="J3615" s="462">
        <v>0.34439543679174156</v>
      </c>
      <c r="K3615" s="464">
        <v>37567253994.943939</v>
      </c>
      <c r="L3615" s="464">
        <v>43818258106.072037</v>
      </c>
      <c r="M3615" s="464">
        <v>44341741761.652428</v>
      </c>
      <c r="N3615" s="464">
        <v>131391606608.19139</v>
      </c>
      <c r="O3615" s="464">
        <v>34923.439834028286</v>
      </c>
      <c r="P3615" s="461">
        <v>754842.59644479176</v>
      </c>
      <c r="Q3615" s="461">
        <v>527152.59870139114</v>
      </c>
      <c r="R3615" s="464">
        <v>1008292628536.8624</v>
      </c>
      <c r="S3615" s="462">
        <v>0.45102526350171818</v>
      </c>
      <c r="T3615" s="462">
        <v>0.29300070369587167</v>
      </c>
      <c r="U3615" s="461">
        <v>15.183852644542876</v>
      </c>
      <c r="V3615" s="464">
        <v>4965889178934.5811</v>
      </c>
      <c r="W3615" s="460">
        <v>1567.2570724879258</v>
      </c>
      <c r="X3615" s="463">
        <v>4.809546380966892E-2</v>
      </c>
      <c r="Y3615" s="476">
        <v>2.0000000000000001E-4</v>
      </c>
    </row>
    <row r="3616" spans="1:25" x14ac:dyDescent="0.2">
      <c r="A3616" s="475">
        <f t="shared" si="56"/>
        <v>3612</v>
      </c>
      <c r="B3616" s="462">
        <v>0.70429038810150069</v>
      </c>
      <c r="C3616" s="461">
        <v>8034.4221475528111</v>
      </c>
      <c r="D3616" s="462">
        <v>1.3004043903897213</v>
      </c>
      <c r="E3616" s="462">
        <v>0.40839171956067355</v>
      </c>
      <c r="F3616" s="516">
        <v>2023.75</v>
      </c>
      <c r="G3616" s="464">
        <v>816323703255.50464</v>
      </c>
      <c r="H3616" s="461">
        <v>49985184.055467531</v>
      </c>
      <c r="I3616" s="464">
        <v>671438084648.34509</v>
      </c>
      <c r="J3616" s="462">
        <v>-0.14454006758913662</v>
      </c>
      <c r="K3616" s="464">
        <v>18525373144.652771</v>
      </c>
      <c r="L3616" s="464">
        <v>0</v>
      </c>
      <c r="M3616" s="464">
        <v>638503882507.56287</v>
      </c>
      <c r="N3616" s="464">
        <v>54372211377.847305</v>
      </c>
      <c r="O3616" s="464">
        <v>15343.080656403532</v>
      </c>
      <c r="P3616" s="461">
        <v>356967.76048708777</v>
      </c>
      <c r="Q3616" s="461">
        <v>200074.24149473096</v>
      </c>
      <c r="R3616" s="464">
        <v>2340420051787.4976</v>
      </c>
      <c r="S3616" s="462">
        <v>0.51349656240217434</v>
      </c>
      <c r="T3616" s="462">
        <v>0.30075214865851113</v>
      </c>
      <c r="U3616" s="461">
        <v>23.201833222669933</v>
      </c>
      <c r="V3616" s="464">
        <v>17089026262091.898</v>
      </c>
      <c r="W3616" s="460">
        <v>5392.7912251861499</v>
      </c>
      <c r="X3616" s="463">
        <v>3.2866284760430679E-2</v>
      </c>
      <c r="Y3616" s="476">
        <v>2.0000000000000001E-4</v>
      </c>
    </row>
    <row r="3617" spans="1:25" x14ac:dyDescent="0.2">
      <c r="A3617" s="475">
        <f t="shared" si="56"/>
        <v>3613</v>
      </c>
      <c r="B3617" s="462">
        <v>0.54381081454215829</v>
      </c>
      <c r="C3617" s="461">
        <v>5779.3034145585352</v>
      </c>
      <c r="D3617" s="462">
        <v>0.89923573360554543</v>
      </c>
      <c r="E3617" s="462">
        <v>0.51460671728416774</v>
      </c>
      <c r="F3617" s="516">
        <v>2025.58</v>
      </c>
      <c r="G3617" s="464">
        <v>191922658485.13751</v>
      </c>
      <c r="H3617" s="461">
        <v>25180355.282315161</v>
      </c>
      <c r="I3617" s="464">
        <v>573500928804.36792</v>
      </c>
      <c r="J3617" s="462">
        <v>0.30179917551843893</v>
      </c>
      <c r="K3617" s="464">
        <v>35822441145.482941</v>
      </c>
      <c r="L3617" s="464">
        <v>39687113685.439667</v>
      </c>
      <c r="M3617" s="464">
        <v>103484226629.23503</v>
      </c>
      <c r="N3617" s="464">
        <v>50061184637.876335</v>
      </c>
      <c r="O3617" s="464">
        <v>40660.791937758564</v>
      </c>
      <c r="P3617" s="461">
        <v>342766.00938244257</v>
      </c>
      <c r="Q3617" s="461">
        <v>198497.22759668034</v>
      </c>
      <c r="R3617" s="464">
        <v>1081874265718.4835</v>
      </c>
      <c r="S3617" s="462">
        <v>0.49821569173937086</v>
      </c>
      <c r="T3617" s="462">
        <v>0.33486338243519065</v>
      </c>
      <c r="U3617" s="461">
        <v>16.048478625958722</v>
      </c>
      <c r="V3617" s="464">
        <v>6335987872576.5801</v>
      </c>
      <c r="W3617" s="460">
        <v>1998.8996291833892</v>
      </c>
      <c r="X3617" s="463">
        <v>4.5768143393093132E-2</v>
      </c>
      <c r="Y3617" s="476">
        <v>2.0000000000000001E-4</v>
      </c>
    </row>
    <row r="3618" spans="1:25" x14ac:dyDescent="0.2">
      <c r="A3618" s="475">
        <f t="shared" si="56"/>
        <v>3614</v>
      </c>
      <c r="B3618" s="462">
        <v>0.60061999554479539</v>
      </c>
      <c r="C3618" s="461">
        <v>3815.0572800442569</v>
      </c>
      <c r="D3618" s="462">
        <v>0.62746473304133688</v>
      </c>
      <c r="E3618" s="462">
        <v>0.57188943037958495</v>
      </c>
      <c r="F3618" s="516">
        <v>2027.23</v>
      </c>
      <c r="G3618" s="464">
        <v>78191981819.117615</v>
      </c>
      <c r="H3618" s="461">
        <v>13342339.157417746</v>
      </c>
      <c r="I3618" s="464">
        <v>450683427960.52167</v>
      </c>
      <c r="J3618" s="462">
        <v>0.46514013479209559</v>
      </c>
      <c r="K3618" s="464">
        <v>32135858360.859383</v>
      </c>
      <c r="L3618" s="464">
        <v>69744283249.664062</v>
      </c>
      <c r="M3618" s="464">
        <v>0</v>
      </c>
      <c r="N3618" s="464">
        <v>15445185401.246191</v>
      </c>
      <c r="O3618" s="464">
        <v>20195.768064324526</v>
      </c>
      <c r="P3618" s="461">
        <v>143800.47312337818</v>
      </c>
      <c r="Q3618" s="461">
        <v>59155.317977882689</v>
      </c>
      <c r="R3618" s="464">
        <v>613380778864.70496</v>
      </c>
      <c r="S3618" s="462">
        <v>0.52310790490416581</v>
      </c>
      <c r="T3618" s="462">
        <v>0.43138213523921937</v>
      </c>
      <c r="U3618" s="461">
        <v>14.59102019858914</v>
      </c>
      <c r="V3618" s="464">
        <v>4555945003391.4385</v>
      </c>
      <c r="W3618" s="460">
        <v>1438.0054924221834</v>
      </c>
      <c r="X3618" s="463">
        <v>4.6720171247463763E-2</v>
      </c>
      <c r="Y3618" s="476">
        <v>2.0000000000000001E-4</v>
      </c>
    </row>
    <row r="3619" spans="1:25" x14ac:dyDescent="0.2">
      <c r="A3619" s="475">
        <f t="shared" si="56"/>
        <v>3615</v>
      </c>
      <c r="B3619" s="462">
        <v>0.47487364743694044</v>
      </c>
      <c r="C3619" s="461">
        <v>2665.4266028043203</v>
      </c>
      <c r="D3619" s="462">
        <v>0.7282124319971478</v>
      </c>
      <c r="E3619" s="462">
        <v>0.25766126135344986</v>
      </c>
      <c r="F3619" s="516">
        <v>2025.05</v>
      </c>
      <c r="G3619" s="464">
        <v>216540995510.31964</v>
      </c>
      <c r="H3619" s="461">
        <v>17315482.336377747</v>
      </c>
      <c r="I3619" s="464">
        <v>375759799005.87341</v>
      </c>
      <c r="J3619" s="462">
        <v>0.22283473549428756</v>
      </c>
      <c r="K3619" s="464">
        <v>18959139917.292301</v>
      </c>
      <c r="L3619" s="464">
        <v>30996348537.323616</v>
      </c>
      <c r="M3619" s="464">
        <v>123965115977.3828</v>
      </c>
      <c r="N3619" s="464">
        <v>84622415506.308792</v>
      </c>
      <c r="O3619" s="464">
        <v>23692.018288601092</v>
      </c>
      <c r="P3619" s="461">
        <v>508424.04612027371</v>
      </c>
      <c r="Q3619" s="461">
        <v>332710.68531083432</v>
      </c>
      <c r="R3619" s="464">
        <v>917428392261.43738</v>
      </c>
      <c r="S3619" s="462">
        <v>0.49856217501273292</v>
      </c>
      <c r="T3619" s="462">
        <v>0.31387405443331595</v>
      </c>
      <c r="U3619" s="461">
        <v>17.427465665545657</v>
      </c>
      <c r="V3619" s="464">
        <v>5508870146507.6543</v>
      </c>
      <c r="W3619" s="460">
        <v>1739.7925522627172</v>
      </c>
      <c r="X3619" s="463">
        <v>4.1946690960581866E-2</v>
      </c>
      <c r="Y3619" s="476">
        <v>2.0000000000000001E-4</v>
      </c>
    </row>
    <row r="3620" spans="1:25" x14ac:dyDescent="0.2">
      <c r="A3620" s="475">
        <f t="shared" si="56"/>
        <v>3616</v>
      </c>
      <c r="B3620" s="462">
        <v>0.38673823800767954</v>
      </c>
      <c r="C3620" s="461">
        <v>3498.2317319794788</v>
      </c>
      <c r="D3620" s="462">
        <v>0.67174548750350516</v>
      </c>
      <c r="E3620" s="462">
        <v>0.45932188522243811</v>
      </c>
      <c r="F3620" s="516">
        <v>2025.51</v>
      </c>
      <c r="G3620" s="464">
        <v>144780268563.89951</v>
      </c>
      <c r="H3620" s="461">
        <v>15376436.404940361</v>
      </c>
      <c r="I3620" s="464">
        <v>478080944746.13263</v>
      </c>
      <c r="J3620" s="462">
        <v>0.38673823800767959</v>
      </c>
      <c r="K3620" s="464">
        <v>15584754189.356327</v>
      </c>
      <c r="L3620" s="464">
        <v>45560342663.099083</v>
      </c>
      <c r="M3620" s="464">
        <v>94764912551.588837</v>
      </c>
      <c r="N3620" s="464">
        <v>68638891958.321419</v>
      </c>
      <c r="O3620" s="464">
        <v>20914.799181657589</v>
      </c>
      <c r="P3620" s="461">
        <v>395965.36909177701</v>
      </c>
      <c r="Q3620" s="461">
        <v>245430.75658740243</v>
      </c>
      <c r="R3620" s="464">
        <v>846200247681.073</v>
      </c>
      <c r="S3620" s="462">
        <v>0.5130833586532183</v>
      </c>
      <c r="T3620" s="462">
        <v>0.36433811462394727</v>
      </c>
      <c r="U3620" s="461">
        <v>15.760201705384587</v>
      </c>
      <c r="V3620" s="464">
        <v>5374427162848.4688</v>
      </c>
      <c r="W3620" s="460">
        <v>1697.2357158827879</v>
      </c>
      <c r="X3620" s="463">
        <v>4.6188406258329817E-2</v>
      </c>
      <c r="Y3620" s="476">
        <v>2.0000000000000001E-4</v>
      </c>
    </row>
    <row r="3621" spans="1:25" x14ac:dyDescent="0.2">
      <c r="A3621" s="475">
        <f t="shared" si="56"/>
        <v>3617</v>
      </c>
      <c r="B3621" s="462">
        <v>0.37195132781815254</v>
      </c>
      <c r="C3621" s="461">
        <v>3702.3162242663284</v>
      </c>
      <c r="D3621" s="462">
        <v>0.88203128392102403</v>
      </c>
      <c r="E3621" s="462">
        <v>0.32131740518013518</v>
      </c>
      <c r="F3621" s="516">
        <v>2023.75</v>
      </c>
      <c r="G3621" s="464">
        <v>874053358909.3844</v>
      </c>
      <c r="H3621" s="461">
        <v>24166661.161429476</v>
      </c>
      <c r="I3621" s="464">
        <v>498465746877.10632</v>
      </c>
      <c r="J3621" s="462">
        <v>5.7215321479141212E-2</v>
      </c>
      <c r="K3621" s="464">
        <v>19042380679.69268</v>
      </c>
      <c r="L3621" s="464">
        <v>0</v>
      </c>
      <c r="M3621" s="464">
        <v>640588735436.80286</v>
      </c>
      <c r="N3621" s="464">
        <v>20169156829.706753</v>
      </c>
      <c r="O3621" s="464">
        <v>24481.650012923084</v>
      </c>
      <c r="P3621" s="461">
        <v>153070.37013179774</v>
      </c>
      <c r="Q3621" s="461">
        <v>63452.826563427618</v>
      </c>
      <c r="R3621" s="464">
        <v>1824527778466.4883</v>
      </c>
      <c r="S3621" s="462">
        <v>0.58736723924058665</v>
      </c>
      <c r="T3621" s="462">
        <v>0.4591368882492452</v>
      </c>
      <c r="U3621" s="461">
        <v>20.051492615577345</v>
      </c>
      <c r="V3621" s="464">
        <v>18250899310722.336</v>
      </c>
      <c r="W3621" s="460">
        <v>5760.1169537111809</v>
      </c>
      <c r="X3621" s="463">
        <v>3.6825092492808575E-2</v>
      </c>
      <c r="Y3621" s="476">
        <v>2.0000000000000001E-4</v>
      </c>
    </row>
    <row r="3622" spans="1:25" x14ac:dyDescent="0.2">
      <c r="A3622" s="475">
        <f t="shared" si="56"/>
        <v>3618</v>
      </c>
      <c r="B3622" s="462">
        <v>0.52709799836368176</v>
      </c>
      <c r="C3622" s="461">
        <v>7182.8006289662144</v>
      </c>
      <c r="D3622" s="462">
        <v>0.40007642139225424</v>
      </c>
      <c r="E3622" s="462">
        <v>0.41016841231235157</v>
      </c>
      <c r="F3622" s="516">
        <v>2025.59</v>
      </c>
      <c r="G3622" s="464">
        <v>104926618086.96071</v>
      </c>
      <c r="H3622" s="461">
        <v>7248473.0641469937</v>
      </c>
      <c r="I3622" s="464">
        <v>252043482103.12808</v>
      </c>
      <c r="J3622" s="462">
        <v>0.46871077535756223</v>
      </c>
      <c r="K3622" s="464">
        <v>18000166268.301426</v>
      </c>
      <c r="L3622" s="464">
        <v>30720528861.330212</v>
      </c>
      <c r="M3622" s="464">
        <v>88910090089.431396</v>
      </c>
      <c r="N3622" s="464">
        <v>7123672530.0215883</v>
      </c>
      <c r="O3622" s="464">
        <v>31270.831905025036</v>
      </c>
      <c r="P3622" s="461">
        <v>96154.936462652666</v>
      </c>
      <c r="Q3622" s="461">
        <v>30907.912069101651</v>
      </c>
      <c r="R3622" s="464">
        <v>481614455036.78503</v>
      </c>
      <c r="S3622" s="462">
        <v>0.60861767276343581</v>
      </c>
      <c r="T3622" s="462">
        <v>0.4126085292389669</v>
      </c>
      <c r="U3622" s="461">
        <v>16.023292172671553</v>
      </c>
      <c r="V3622" s="464">
        <v>3571848147781.9019</v>
      </c>
      <c r="W3622" s="460">
        <v>1127.8078011092289</v>
      </c>
      <c r="X3622" s="463">
        <v>4.4883655821848611E-2</v>
      </c>
      <c r="Y3622" s="476">
        <v>2.0000000000000001E-4</v>
      </c>
    </row>
    <row r="3623" spans="1:25" x14ac:dyDescent="0.2">
      <c r="A3623" s="475">
        <f t="shared" si="56"/>
        <v>3619</v>
      </c>
      <c r="B3623" s="462">
        <v>0.53067758547405464</v>
      </c>
      <c r="C3623" s="461">
        <v>5297.8493710954854</v>
      </c>
      <c r="D3623" s="462">
        <v>0.65415388358499293</v>
      </c>
      <c r="E3623" s="462">
        <v>0.33051740553734721</v>
      </c>
      <c r="F3623" s="516">
        <v>2024.52</v>
      </c>
      <c r="G3623" s="464">
        <v>358738285342.00946</v>
      </c>
      <c r="H3623" s="461">
        <v>14173409.380253881</v>
      </c>
      <c r="I3623" s="464">
        <v>315175859163.16492</v>
      </c>
      <c r="J3623" s="462">
        <v>0.21410740324892585</v>
      </c>
      <c r="K3623" s="464">
        <v>5803739305.7103815</v>
      </c>
      <c r="L3623" s="464">
        <v>0</v>
      </c>
      <c r="M3623" s="464">
        <v>239196895719.43045</v>
      </c>
      <c r="N3623" s="464">
        <v>25230165314.693913</v>
      </c>
      <c r="O3623" s="464">
        <v>26995.359946670484</v>
      </c>
      <c r="P3623" s="461">
        <v>203649.94359364203</v>
      </c>
      <c r="Q3623" s="461">
        <v>100520.94924553976</v>
      </c>
      <c r="R3623" s="464">
        <v>963307955899.0415</v>
      </c>
      <c r="S3623" s="462">
        <v>0.59180998546221686</v>
      </c>
      <c r="T3623" s="462">
        <v>0.41577452455772279</v>
      </c>
      <c r="U3623" s="461">
        <v>18.352801980930707</v>
      </c>
      <c r="V3623" s="464">
        <v>7974992116450.5068</v>
      </c>
      <c r="W3623" s="460">
        <v>2516.8382537728535</v>
      </c>
      <c r="X3623" s="463">
        <v>4.0368110385501213E-2</v>
      </c>
      <c r="Y3623" s="476">
        <v>2.0000000000000001E-4</v>
      </c>
    </row>
    <row r="3624" spans="1:25" x14ac:dyDescent="0.2">
      <c r="A3624" s="475">
        <f t="shared" si="56"/>
        <v>3620</v>
      </c>
      <c r="B3624" s="462">
        <v>0.59518007618644986</v>
      </c>
      <c r="C3624" s="461">
        <v>2459.0701719884105</v>
      </c>
      <c r="D3624" s="462">
        <v>0.52858604052612557</v>
      </c>
      <c r="E3624" s="462">
        <v>0.60595607002840901</v>
      </c>
      <c r="F3624" s="516">
        <v>2024.31</v>
      </c>
      <c r="G3624" s="464">
        <v>259712343383.1965</v>
      </c>
      <c r="H3624" s="461">
        <v>10682391.4606151</v>
      </c>
      <c r="I3624" s="464">
        <v>335692477535.36029</v>
      </c>
      <c r="J3624" s="462">
        <v>0.40295106946896075</v>
      </c>
      <c r="K3624" s="464">
        <v>12278708004.159216</v>
      </c>
      <c r="L3624" s="464">
        <v>0</v>
      </c>
      <c r="M3624" s="464">
        <v>237093421143.0853</v>
      </c>
      <c r="N3624" s="464">
        <v>67895530794.730125</v>
      </c>
      <c r="O3624" s="464">
        <v>19315.07333658135</v>
      </c>
      <c r="P3624" s="461">
        <v>405290.75805605121</v>
      </c>
      <c r="Q3624" s="461">
        <v>256964.14892716959</v>
      </c>
      <c r="R3624" s="464">
        <v>1003310261352.923</v>
      </c>
      <c r="S3624" s="462">
        <v>0.62544701702408234</v>
      </c>
      <c r="T3624" s="462">
        <v>0.37534017832402117</v>
      </c>
      <c r="U3624" s="461">
        <v>17.089070160494757</v>
      </c>
      <c r="V3624" s="464">
        <v>7060428647147.6309</v>
      </c>
      <c r="W3624" s="460">
        <v>2228.8521920531716</v>
      </c>
      <c r="X3624" s="463">
        <v>4.2697936099100393E-2</v>
      </c>
      <c r="Y3624" s="476">
        <v>2.0000000000000001E-4</v>
      </c>
    </row>
    <row r="3625" spans="1:25" x14ac:dyDescent="0.2">
      <c r="A3625" s="475">
        <f t="shared" si="56"/>
        <v>3621</v>
      </c>
      <c r="B3625" s="462">
        <v>0.58276608667138996</v>
      </c>
      <c r="C3625" s="461">
        <v>3116.7090484342693</v>
      </c>
      <c r="D3625" s="462">
        <v>1.006712488144204</v>
      </c>
      <c r="E3625" s="462">
        <v>0.65375585476094566</v>
      </c>
      <c r="F3625" s="516">
        <v>2025.42</v>
      </c>
      <c r="G3625" s="464">
        <v>272886182570.60269</v>
      </c>
      <c r="H3625" s="461">
        <v>32116441.831387386</v>
      </c>
      <c r="I3625" s="464">
        <v>449567767919.81256</v>
      </c>
      <c r="J3625" s="462">
        <v>-7.0373312432257862E-2</v>
      </c>
      <c r="K3625" s="464">
        <v>21257911585.876839</v>
      </c>
      <c r="L3625" s="464">
        <v>4114475760.1321902</v>
      </c>
      <c r="M3625" s="464">
        <v>109944024707.99617</v>
      </c>
      <c r="N3625" s="464">
        <v>29667194513.85918</v>
      </c>
      <c r="O3625" s="464">
        <v>37897.364474273141</v>
      </c>
      <c r="P3625" s="461">
        <v>255433.59160010359</v>
      </c>
      <c r="Q3625" s="461">
        <v>117495.21797948331</v>
      </c>
      <c r="R3625" s="464">
        <v>923150480732.48767</v>
      </c>
      <c r="S3625" s="462">
        <v>0.34907281097906318</v>
      </c>
      <c r="T3625" s="462">
        <v>0.231263898680339</v>
      </c>
      <c r="U3625" s="461">
        <v>26.009172157543627</v>
      </c>
      <c r="V3625" s="464">
        <v>5868554217957.0518</v>
      </c>
      <c r="W3625" s="460">
        <v>1852.9029693898567</v>
      </c>
      <c r="X3625" s="463">
        <v>2.9584770287145495E-2</v>
      </c>
      <c r="Y3625" s="476">
        <v>2.0000000000000001E-4</v>
      </c>
    </row>
    <row r="3626" spans="1:25" x14ac:dyDescent="0.2">
      <c r="A3626" s="475">
        <f t="shared" si="56"/>
        <v>3622</v>
      </c>
      <c r="B3626" s="462">
        <v>0.3853275001534765</v>
      </c>
      <c r="C3626" s="461">
        <v>6381.3905772943563</v>
      </c>
      <c r="D3626" s="462">
        <v>0.61200833410162536</v>
      </c>
      <c r="E3626" s="462">
        <v>0.3872219168826751</v>
      </c>
      <c r="F3626" s="516">
        <v>2024.82</v>
      </c>
      <c r="G3626" s="464">
        <v>202268028442.53436</v>
      </c>
      <c r="H3626" s="461">
        <v>12529419.751643673</v>
      </c>
      <c r="I3626" s="464">
        <v>376850532438.17865</v>
      </c>
      <c r="J3626" s="462">
        <v>0.3853275001534765</v>
      </c>
      <c r="K3626" s="464">
        <v>17646732151.074936</v>
      </c>
      <c r="L3626" s="464">
        <v>0</v>
      </c>
      <c r="M3626" s="464">
        <v>192331987239.50415</v>
      </c>
      <c r="N3626" s="464">
        <v>36482636384.311607</v>
      </c>
      <c r="O3626" s="464">
        <v>41324.936455465664</v>
      </c>
      <c r="P3626" s="461">
        <v>272367.41285900131</v>
      </c>
      <c r="Q3626" s="461">
        <v>151969.56209137049</v>
      </c>
      <c r="R3626" s="464">
        <v>890622646932.00195</v>
      </c>
      <c r="S3626" s="462">
        <v>0.59916798026860696</v>
      </c>
      <c r="T3626" s="462">
        <v>0.3705853574872523</v>
      </c>
      <c r="U3626" s="461">
        <v>16.570529250056463</v>
      </c>
      <c r="V3626" s="464">
        <v>6016938475045.543</v>
      </c>
      <c r="W3626" s="460">
        <v>1900.4860149841015</v>
      </c>
      <c r="X3626" s="463">
        <v>4.4184201603167085E-2</v>
      </c>
      <c r="Y3626" s="476">
        <v>2.0000000000000001E-4</v>
      </c>
    </row>
    <row r="3627" spans="1:25" x14ac:dyDescent="0.2">
      <c r="A3627" s="475">
        <f t="shared" si="56"/>
        <v>3623</v>
      </c>
      <c r="B3627" s="462">
        <v>0.42952237472628407</v>
      </c>
      <c r="C3627" s="461">
        <v>1500</v>
      </c>
      <c r="D3627" s="462">
        <v>0.64388107882488199</v>
      </c>
      <c r="E3627" s="462">
        <v>0.3294050162206994</v>
      </c>
      <c r="F3627" s="516">
        <v>2024.12</v>
      </c>
      <c r="G3627" s="464">
        <v>131442946983.4238</v>
      </c>
      <c r="H3627" s="461">
        <v>14871227.629210334</v>
      </c>
      <c r="I3627" s="464">
        <v>401348394988.90088</v>
      </c>
      <c r="J3627" s="462">
        <v>0.35752212522469207</v>
      </c>
      <c r="K3627" s="464">
        <v>4139704312.1571441</v>
      </c>
      <c r="L3627" s="464">
        <v>0</v>
      </c>
      <c r="M3627" s="464">
        <v>146063430997.7641</v>
      </c>
      <c r="N3627" s="464">
        <v>41600759845.947441</v>
      </c>
      <c r="O3627" s="464">
        <v>26455.17742597012</v>
      </c>
      <c r="P3627" s="461">
        <v>285477.73697252187</v>
      </c>
      <c r="Q3627" s="461">
        <v>161116.44983317214</v>
      </c>
      <c r="R3627" s="464">
        <v>781553579707.12549</v>
      </c>
      <c r="S3627" s="462">
        <v>0.54083481496403152</v>
      </c>
      <c r="T3627" s="462">
        <v>0.28973607868798529</v>
      </c>
      <c r="U3627" s="461">
        <v>16.45863253902262</v>
      </c>
      <c r="V3627" s="464">
        <v>4186300087989.9409</v>
      </c>
      <c r="W3627" s="460">
        <v>1321.0895287242447</v>
      </c>
      <c r="X3627" s="463">
        <v>4.3418079493490136E-2</v>
      </c>
      <c r="Y3627" s="476">
        <v>2.0000000000000001E-4</v>
      </c>
    </row>
    <row r="3628" spans="1:25" x14ac:dyDescent="0.2">
      <c r="A3628" s="475">
        <f t="shared" si="56"/>
        <v>3624</v>
      </c>
      <c r="B3628" s="462">
        <v>0.39840962934106255</v>
      </c>
      <c r="C3628" s="461">
        <v>3648.1442297837384</v>
      </c>
      <c r="D3628" s="462">
        <v>0.9630836442610039</v>
      </c>
      <c r="E3628" s="462">
        <v>0.25608882581472303</v>
      </c>
      <c r="F3628" s="516">
        <v>2023.75</v>
      </c>
      <c r="G3628" s="464">
        <v>316290717166.88861</v>
      </c>
      <c r="H3628" s="461">
        <v>29005922.591313589</v>
      </c>
      <c r="I3628" s="464">
        <v>413776458474.58765</v>
      </c>
      <c r="J3628" s="462">
        <v>-0.23902699885466627</v>
      </c>
      <c r="K3628" s="464">
        <v>4839890643.3423147</v>
      </c>
      <c r="L3628" s="464">
        <v>0</v>
      </c>
      <c r="M3628" s="464">
        <v>441941443215.65051</v>
      </c>
      <c r="N3628" s="464">
        <v>130023407522.04991</v>
      </c>
      <c r="O3628" s="464">
        <v>30803.744844829496</v>
      </c>
      <c r="P3628" s="461">
        <v>654344.14934246475</v>
      </c>
      <c r="Q3628" s="461">
        <v>442089.66728004487</v>
      </c>
      <c r="R3628" s="464">
        <v>1461444552865.9038</v>
      </c>
      <c r="S3628" s="462">
        <v>0.45615131424096006</v>
      </c>
      <c r="T3628" s="462">
        <v>0.1535341508295037</v>
      </c>
      <c r="U3628" s="461">
        <v>29.692593874925382</v>
      </c>
      <c r="V3628" s="464">
        <v>6955017630550.1094</v>
      </c>
      <c r="W3628" s="460">
        <v>2196.3820821215168</v>
      </c>
      <c r="X3628" s="463">
        <v>2.612034144339858E-2</v>
      </c>
      <c r="Y3628" s="476">
        <v>2.0000000000000001E-4</v>
      </c>
    </row>
    <row r="3629" spans="1:25" x14ac:dyDescent="0.2">
      <c r="A3629" s="475">
        <f t="shared" si="56"/>
        <v>3625</v>
      </c>
      <c r="B3629" s="462">
        <v>0.58871177329929114</v>
      </c>
      <c r="C3629" s="461">
        <v>2158.6582422144506</v>
      </c>
      <c r="D3629" s="462">
        <v>0.70249368366031983</v>
      </c>
      <c r="E3629" s="462">
        <v>0.62004058085409997</v>
      </c>
      <c r="F3629" s="516">
        <v>2023.94</v>
      </c>
      <c r="G3629" s="464">
        <v>255473407939.91656</v>
      </c>
      <c r="H3629" s="461">
        <v>16742518.270620899</v>
      </c>
      <c r="I3629" s="464">
        <v>400278187649.69946</v>
      </c>
      <c r="J3629" s="462">
        <v>0.25648608683286267</v>
      </c>
      <c r="K3629" s="464">
        <v>11784114078.754486</v>
      </c>
      <c r="L3629" s="464">
        <v>0</v>
      </c>
      <c r="M3629" s="464">
        <v>291827556912.44019</v>
      </c>
      <c r="N3629" s="464">
        <v>20527053812.987408</v>
      </c>
      <c r="O3629" s="464">
        <v>33820.869086129089</v>
      </c>
      <c r="P3629" s="461">
        <v>169569.61943113586</v>
      </c>
      <c r="Q3629" s="461">
        <v>75651.525081828149</v>
      </c>
      <c r="R3629" s="464">
        <v>1012188204694.8125</v>
      </c>
      <c r="S3629" s="462">
        <v>0.56917670040410384</v>
      </c>
      <c r="T3629" s="462">
        <v>0.30539963235732254</v>
      </c>
      <c r="U3629" s="461">
        <v>17.905579827019803</v>
      </c>
      <c r="V3629" s="464">
        <v>6185511567032.5547</v>
      </c>
      <c r="W3629" s="460">
        <v>1950.4616469416658</v>
      </c>
      <c r="X3629" s="463">
        <v>4.0107927808150839E-2</v>
      </c>
      <c r="Y3629" s="476">
        <v>2.0000000000000001E-4</v>
      </c>
    </row>
    <row r="3630" spans="1:25" x14ac:dyDescent="0.2">
      <c r="A3630" s="475">
        <f t="shared" si="56"/>
        <v>3626</v>
      </c>
      <c r="B3630" s="462">
        <v>0.39903920757820727</v>
      </c>
      <c r="C3630" s="461">
        <v>3460.178735849945</v>
      </c>
      <c r="D3630" s="462">
        <v>0.76206371471414336</v>
      </c>
      <c r="E3630" s="462">
        <v>0.44572885999828499</v>
      </c>
      <c r="F3630" s="516">
        <v>2023.75</v>
      </c>
      <c r="G3630" s="464">
        <v>127101408178.26376</v>
      </c>
      <c r="H3630" s="461">
        <v>19021933.691110607</v>
      </c>
      <c r="I3630" s="464">
        <v>469181803072.55688</v>
      </c>
      <c r="J3630" s="462">
        <v>0.35489634017422</v>
      </c>
      <c r="K3630" s="464">
        <v>20332519572.574486</v>
      </c>
      <c r="L3630" s="464">
        <v>0</v>
      </c>
      <c r="M3630" s="464">
        <v>95531564409.464569</v>
      </c>
      <c r="N3630" s="464">
        <v>43066937433.767166</v>
      </c>
      <c r="O3630" s="464">
        <v>10606.976369091055</v>
      </c>
      <c r="P3630" s="461">
        <v>311674.83103476884</v>
      </c>
      <c r="Q3630" s="461">
        <v>178168.35773444641</v>
      </c>
      <c r="R3630" s="464">
        <v>745910018858.45984</v>
      </c>
      <c r="S3630" s="462">
        <v>0.48101469882834735</v>
      </c>
      <c r="T3630" s="462">
        <v>0.33181837979676609</v>
      </c>
      <c r="U3630" s="461">
        <v>15.954797119275842</v>
      </c>
      <c r="V3630" s="464">
        <v>4400555769755.6924</v>
      </c>
      <c r="W3630" s="460">
        <v>1389.6487867790761</v>
      </c>
      <c r="X3630" s="463">
        <v>4.5297118606593037E-2</v>
      </c>
      <c r="Y3630" s="476">
        <v>2.0000000000000001E-4</v>
      </c>
    </row>
    <row r="3631" spans="1:25" x14ac:dyDescent="0.2">
      <c r="A3631" s="475">
        <f t="shared" si="56"/>
        <v>3627</v>
      </c>
      <c r="B3631" s="462">
        <v>0.48678185452174078</v>
      </c>
      <c r="C3631" s="461">
        <v>6771.347447644308</v>
      </c>
      <c r="D3631" s="462">
        <v>0.45711590265963625</v>
      </c>
      <c r="E3631" s="462">
        <v>0.51206365101946594</v>
      </c>
      <c r="F3631" s="516">
        <v>2025.28</v>
      </c>
      <c r="G3631" s="464">
        <v>107980757559.23599</v>
      </c>
      <c r="H3631" s="461">
        <v>8481862.881030703</v>
      </c>
      <c r="I3631" s="464">
        <v>216946052490.65906</v>
      </c>
      <c r="J3631" s="462">
        <v>0.33650472905989659</v>
      </c>
      <c r="K3631" s="464">
        <v>10567090218.386475</v>
      </c>
      <c r="L3631" s="464">
        <v>15786614684.525976</v>
      </c>
      <c r="M3631" s="464">
        <v>70013104398.239838</v>
      </c>
      <c r="N3631" s="464">
        <v>85590190031.071716</v>
      </c>
      <c r="O3631" s="464">
        <v>25906.44274291331</v>
      </c>
      <c r="P3631" s="461">
        <v>590032.58398805722</v>
      </c>
      <c r="Q3631" s="461">
        <v>408641.4157398399</v>
      </c>
      <c r="R3631" s="464">
        <v>468763246473.62061</v>
      </c>
      <c r="S3631" s="462">
        <v>0.46466772583852495</v>
      </c>
      <c r="T3631" s="462">
        <v>0.38922163213884664</v>
      </c>
      <c r="U3631" s="461">
        <v>16.500934989868696</v>
      </c>
      <c r="V3631" s="464">
        <v>3384258238889.3496</v>
      </c>
      <c r="W3631" s="460">
        <v>1068.2095122806372</v>
      </c>
      <c r="X3631" s="463">
        <v>4.3602660213741505E-2</v>
      </c>
      <c r="Y3631" s="476">
        <v>2.0000000000000001E-4</v>
      </c>
    </row>
    <row r="3632" spans="1:25" x14ac:dyDescent="0.2">
      <c r="A3632" s="475">
        <f t="shared" si="56"/>
        <v>3628</v>
      </c>
      <c r="B3632" s="462">
        <v>0.42470552713055121</v>
      </c>
      <c r="C3632" s="461">
        <v>5085.6973549782351</v>
      </c>
      <c r="D3632" s="462">
        <v>0.87304856412977339</v>
      </c>
      <c r="E3632" s="462">
        <v>0.7</v>
      </c>
      <c r="F3632" s="516">
        <v>2026.73</v>
      </c>
      <c r="G3632" s="464">
        <v>104955263004.20952</v>
      </c>
      <c r="H3632" s="461">
        <v>23085500.292112801</v>
      </c>
      <c r="I3632" s="464">
        <v>577065284599.09607</v>
      </c>
      <c r="J3632" s="462">
        <v>0.28134926309503649</v>
      </c>
      <c r="K3632" s="464">
        <v>21208737387.173538</v>
      </c>
      <c r="L3632" s="464">
        <v>15661866178.356014</v>
      </c>
      <c r="M3632" s="464">
        <v>17720842921.788055</v>
      </c>
      <c r="N3632" s="464">
        <v>49515136667.267517</v>
      </c>
      <c r="O3632" s="464">
        <v>30748.417508368442</v>
      </c>
      <c r="P3632" s="461">
        <v>308744.05235090049</v>
      </c>
      <c r="Q3632" s="461">
        <v>173418.47078306458</v>
      </c>
      <c r="R3632" s="464">
        <v>871056112952.67993</v>
      </c>
      <c r="S3632" s="462">
        <v>0.41513005611592779</v>
      </c>
      <c r="T3632" s="462">
        <v>0.24677059286104219</v>
      </c>
      <c r="U3632" s="461">
        <v>15.773424224319166</v>
      </c>
      <c r="V3632" s="464">
        <v>3724462515543.8423</v>
      </c>
      <c r="W3632" s="460">
        <v>1175.1033391091694</v>
      </c>
      <c r="X3632" s="463">
        <v>4.6467673219761627E-2</v>
      </c>
      <c r="Y3632" s="476">
        <v>2.0000000000000001E-4</v>
      </c>
    </row>
    <row r="3633" spans="1:25" x14ac:dyDescent="0.2">
      <c r="A3633" s="475">
        <f t="shared" si="56"/>
        <v>3629</v>
      </c>
      <c r="B3633" s="462">
        <v>0.60839636076606796</v>
      </c>
      <c r="C3633" s="461">
        <v>2465.5377446189395</v>
      </c>
      <c r="D3633" s="462">
        <v>0.4009637760251844</v>
      </c>
      <c r="E3633" s="462">
        <v>0.49723261465644797</v>
      </c>
      <c r="F3633" s="516">
        <v>2025.09</v>
      </c>
      <c r="G3633" s="464">
        <v>175783852292.82022</v>
      </c>
      <c r="H3633" s="461">
        <v>7338978.2261947999</v>
      </c>
      <c r="I3633" s="464">
        <v>260700373131.58792</v>
      </c>
      <c r="J3633" s="462">
        <v>0.4709270348629141</v>
      </c>
      <c r="K3633" s="464">
        <v>11207136951.569933</v>
      </c>
      <c r="L3633" s="464">
        <v>16165900268.705076</v>
      </c>
      <c r="M3633" s="464">
        <v>120482332972.30995</v>
      </c>
      <c r="N3633" s="464">
        <v>144016682382.5387</v>
      </c>
      <c r="O3633" s="464">
        <v>33795.810415435612</v>
      </c>
      <c r="P3633" s="461">
        <v>947882.59221426782</v>
      </c>
      <c r="Q3633" s="461">
        <v>602177.7394190128</v>
      </c>
      <c r="R3633" s="464">
        <v>753619155712.51892</v>
      </c>
      <c r="S3633" s="462">
        <v>0.56864261625538182</v>
      </c>
      <c r="T3633" s="462">
        <v>0.40677617412328876</v>
      </c>
      <c r="U3633" s="461">
        <v>16.368064423218229</v>
      </c>
      <c r="V3633" s="464">
        <v>5630145382769.8955</v>
      </c>
      <c r="W3633" s="460">
        <v>1777.968679274438</v>
      </c>
      <c r="X3633" s="463">
        <v>4.3709121158526855E-2</v>
      </c>
      <c r="Y3633" s="476">
        <v>2.0000000000000001E-4</v>
      </c>
    </row>
    <row r="3634" spans="1:25" x14ac:dyDescent="0.2">
      <c r="A3634" s="475">
        <f t="shared" si="56"/>
        <v>3630</v>
      </c>
      <c r="B3634" s="462">
        <v>0.67795268741254122</v>
      </c>
      <c r="C3634" s="461">
        <v>1500</v>
      </c>
      <c r="D3634" s="462">
        <v>0.80296333491893768</v>
      </c>
      <c r="E3634" s="462">
        <v>0.57557263399743874</v>
      </c>
      <c r="F3634" s="516">
        <v>2025.09</v>
      </c>
      <c r="G3634" s="464">
        <v>159496373599.02271</v>
      </c>
      <c r="H3634" s="461">
        <v>21334271.265488818</v>
      </c>
      <c r="I3634" s="464">
        <v>496559213299.64661</v>
      </c>
      <c r="J3634" s="462">
        <v>0.22652726969885006</v>
      </c>
      <c r="K3634" s="464">
        <v>29944620363.802704</v>
      </c>
      <c r="L3634" s="464">
        <v>55164718515.711853</v>
      </c>
      <c r="M3634" s="464">
        <v>87915892117.381897</v>
      </c>
      <c r="N3634" s="464">
        <v>9588824215.3259678</v>
      </c>
      <c r="O3634" s="464">
        <v>17030.07165378358</v>
      </c>
      <c r="P3634" s="461">
        <v>101465.4375</v>
      </c>
      <c r="Q3634" s="461">
        <v>33113.8125</v>
      </c>
      <c r="R3634" s="464">
        <v>831606164230.78809</v>
      </c>
      <c r="S3634" s="462">
        <v>0.43973729971793046</v>
      </c>
      <c r="T3634" s="462">
        <v>0.30682697662756764</v>
      </c>
      <c r="U3634" s="461">
        <v>16.578058086279299</v>
      </c>
      <c r="V3634" s="464">
        <v>4783848227703.6953</v>
      </c>
      <c r="W3634" s="460">
        <v>1509.9708888586867</v>
      </c>
      <c r="X3634" s="463">
        <v>4.2873511090293387E-2</v>
      </c>
      <c r="Y3634" s="476">
        <v>2.0000000000000001E-4</v>
      </c>
    </row>
    <row r="3635" spans="1:25" x14ac:dyDescent="0.2">
      <c r="A3635" s="475">
        <f t="shared" si="56"/>
        <v>3631</v>
      </c>
      <c r="B3635" s="462">
        <v>0.58031109787316737</v>
      </c>
      <c r="C3635" s="461">
        <v>2062.4364346334437</v>
      </c>
      <c r="D3635" s="462">
        <v>0.94922019308055461</v>
      </c>
      <c r="E3635" s="462">
        <v>0.15693940994053257</v>
      </c>
      <c r="F3635" s="516">
        <v>2024.62</v>
      </c>
      <c r="G3635" s="464">
        <v>392066309591.53387</v>
      </c>
      <c r="H3635" s="461">
        <v>27944516.131299615</v>
      </c>
      <c r="I3635" s="464">
        <v>610163519266.08252</v>
      </c>
      <c r="J3635" s="462">
        <v>0.38854615809763604</v>
      </c>
      <c r="K3635" s="464">
        <v>12047128995.454948</v>
      </c>
      <c r="L3635" s="464">
        <v>0</v>
      </c>
      <c r="M3635" s="464">
        <v>271085830501.05222</v>
      </c>
      <c r="N3635" s="464">
        <v>69078567121.567368</v>
      </c>
      <c r="O3635" s="464">
        <v>32673.610038636096</v>
      </c>
      <c r="P3635" s="461">
        <v>498692.63247671665</v>
      </c>
      <c r="Q3635" s="461">
        <v>318082.57570663514</v>
      </c>
      <c r="R3635" s="464">
        <v>1365963018823.196</v>
      </c>
      <c r="S3635" s="462">
        <v>0.58061657189637317</v>
      </c>
      <c r="T3635" s="462">
        <v>0.40973856194965258</v>
      </c>
      <c r="U3635" s="461">
        <v>17.182407084126506</v>
      </c>
      <c r="V3635" s="464">
        <v>10426115114866.303</v>
      </c>
      <c r="W3635" s="460">
        <v>3282.8702511187407</v>
      </c>
      <c r="X3635" s="463">
        <v>4.2975642106714222E-2</v>
      </c>
      <c r="Y3635" s="476">
        <v>2.0000000000000001E-4</v>
      </c>
    </row>
    <row r="3636" spans="1:25" x14ac:dyDescent="0.2">
      <c r="A3636" s="475">
        <f t="shared" si="56"/>
        <v>3632</v>
      </c>
      <c r="B3636" s="462">
        <v>0.50297630457278197</v>
      </c>
      <c r="C3636" s="461">
        <v>2743.9901804575302</v>
      </c>
      <c r="D3636" s="462">
        <v>0.92424592702385744</v>
      </c>
      <c r="E3636" s="462">
        <v>0.49641093979330053</v>
      </c>
      <c r="F3636" s="516">
        <v>2024.95</v>
      </c>
      <c r="G3636" s="464">
        <v>248810505207.47772</v>
      </c>
      <c r="H3636" s="461">
        <v>27516479.668631744</v>
      </c>
      <c r="I3636" s="464">
        <v>720026693596.47253</v>
      </c>
      <c r="J3636" s="462">
        <v>0.46203331036730222</v>
      </c>
      <c r="K3636" s="464">
        <v>19940637185.166264</v>
      </c>
      <c r="L3636" s="464">
        <v>0</v>
      </c>
      <c r="M3636" s="464">
        <v>255085602263.13568</v>
      </c>
      <c r="N3636" s="464">
        <v>55033469547.553177</v>
      </c>
      <c r="O3636" s="464">
        <v>24118.42208403712</v>
      </c>
      <c r="P3636" s="461">
        <v>397952.84123623354</v>
      </c>
      <c r="Q3636" s="461">
        <v>240122.76648716017</v>
      </c>
      <c r="R3636" s="464">
        <v>1410766190151.1255</v>
      </c>
      <c r="S3636" s="462">
        <v>0.60287074625892501</v>
      </c>
      <c r="T3636" s="462">
        <v>0.36262865743189854</v>
      </c>
      <c r="U3636" s="461">
        <v>15.851090766901146</v>
      </c>
      <c r="V3636" s="464">
        <v>8971182163607.2168</v>
      </c>
      <c r="W3636" s="460">
        <v>2831.5296342150655</v>
      </c>
      <c r="X3636" s="463">
        <v>4.5676694150286648E-2</v>
      </c>
      <c r="Y3636" s="476">
        <v>2.0000000000000001E-4</v>
      </c>
    </row>
    <row r="3637" spans="1:25" x14ac:dyDescent="0.2">
      <c r="A3637" s="475">
        <f t="shared" si="56"/>
        <v>3633</v>
      </c>
      <c r="B3637" s="462">
        <v>0.59327554910462665</v>
      </c>
      <c r="C3637" s="461">
        <v>1500</v>
      </c>
      <c r="D3637" s="462">
        <v>0.20162165633018625</v>
      </c>
      <c r="E3637" s="462">
        <v>0.33140900860623701</v>
      </c>
      <c r="F3637" s="516">
        <v>2023.75</v>
      </c>
      <c r="G3637" s="464">
        <v>97298460018.844009</v>
      </c>
      <c r="H3637" s="461">
        <v>3341322.0174068632</v>
      </c>
      <c r="I3637" s="464">
        <v>119798413959.72197</v>
      </c>
      <c r="J3637" s="462">
        <v>0.32075449560246982</v>
      </c>
      <c r="K3637" s="464">
        <v>4054351484.1349721</v>
      </c>
      <c r="L3637" s="464">
        <v>0</v>
      </c>
      <c r="M3637" s="464">
        <v>110099352643.37418</v>
      </c>
      <c r="N3637" s="464">
        <v>48623854712.493416</v>
      </c>
      <c r="O3637" s="464">
        <v>34752.259082855657</v>
      </c>
      <c r="P3637" s="461">
        <v>314110.37248202134</v>
      </c>
      <c r="Q3637" s="461">
        <v>158365.48282978794</v>
      </c>
      <c r="R3637" s="464">
        <v>358325199447.83075</v>
      </c>
      <c r="S3637" s="462">
        <v>0.55876470843367776</v>
      </c>
      <c r="T3637" s="462">
        <v>0.36024735623475113</v>
      </c>
      <c r="U3637" s="461">
        <v>17.480740043778248</v>
      </c>
      <c r="V3637" s="464">
        <v>2574530854550.8657</v>
      </c>
      <c r="W3637" s="460">
        <v>812.02162346612511</v>
      </c>
      <c r="X3637" s="463">
        <v>4.038726752693364E-2</v>
      </c>
      <c r="Y3637" s="476">
        <v>2.0000000000000001E-4</v>
      </c>
    </row>
    <row r="3638" spans="1:25" x14ac:dyDescent="0.2">
      <c r="A3638" s="475">
        <f t="shared" si="56"/>
        <v>3634</v>
      </c>
      <c r="B3638" s="462">
        <v>0.59813996730836561</v>
      </c>
      <c r="C3638" s="461">
        <v>5935.8961932002594</v>
      </c>
      <c r="D3638" s="462">
        <v>0.58038876927353222</v>
      </c>
      <c r="E3638" s="462">
        <v>0.66733848872498247</v>
      </c>
      <c r="F3638" s="516">
        <v>2023.75</v>
      </c>
      <c r="G3638" s="464">
        <v>271628868831.01913</v>
      </c>
      <c r="H3638" s="461">
        <v>11297123.140511544</v>
      </c>
      <c r="I3638" s="464">
        <v>387077019927.51343</v>
      </c>
      <c r="J3638" s="462">
        <v>0.39324189181929226</v>
      </c>
      <c r="K3638" s="464">
        <v>5875084872.4142494</v>
      </c>
      <c r="L3638" s="464">
        <v>0</v>
      </c>
      <c r="M3638" s="464">
        <v>278727021724.91101</v>
      </c>
      <c r="N3638" s="464">
        <v>59162933316.071259</v>
      </c>
      <c r="O3638" s="464">
        <v>35971.599063161542</v>
      </c>
      <c r="P3638" s="461">
        <v>331269.9154959321</v>
      </c>
      <c r="Q3638" s="461">
        <v>197633.23168851322</v>
      </c>
      <c r="R3638" s="464">
        <v>1018289709888.7195</v>
      </c>
      <c r="S3638" s="462">
        <v>0.6069748914882569</v>
      </c>
      <c r="T3638" s="462">
        <v>0.38518330164385134</v>
      </c>
      <c r="U3638" s="461">
        <v>17.136118729394568</v>
      </c>
      <c r="V3638" s="464">
        <v>7417636175488.5986</v>
      </c>
      <c r="W3638" s="460">
        <v>2341.9418287941385</v>
      </c>
      <c r="X3638" s="463">
        <v>4.2491037946784514E-2</v>
      </c>
      <c r="Y3638" s="476">
        <v>2.0000000000000001E-4</v>
      </c>
    </row>
    <row r="3639" spans="1:25" x14ac:dyDescent="0.2">
      <c r="A3639" s="475">
        <f t="shared" si="56"/>
        <v>3635</v>
      </c>
      <c r="B3639" s="462">
        <v>0.39427377722926654</v>
      </c>
      <c r="C3639" s="461">
        <v>5571.9687207906945</v>
      </c>
      <c r="D3639" s="462">
        <v>0.90411371901483206</v>
      </c>
      <c r="E3639" s="462">
        <v>0.3936714553765403</v>
      </c>
      <c r="F3639" s="516">
        <v>2023.96</v>
      </c>
      <c r="G3639" s="464">
        <v>218721500114.19858</v>
      </c>
      <c r="H3639" s="461">
        <v>22279972.251487572</v>
      </c>
      <c r="I3639" s="464">
        <v>359537247295.54651</v>
      </c>
      <c r="J3639" s="462">
        <v>-0.13438441391588629</v>
      </c>
      <c r="K3639" s="464">
        <v>14514640592.700148</v>
      </c>
      <c r="L3639" s="464">
        <v>0</v>
      </c>
      <c r="M3639" s="464">
        <v>425978519580.73163</v>
      </c>
      <c r="N3639" s="464">
        <v>13821939285.302593</v>
      </c>
      <c r="O3639" s="464">
        <v>20128.574177558767</v>
      </c>
      <c r="P3639" s="461">
        <v>158317.05702423397</v>
      </c>
      <c r="Q3639" s="461">
        <v>47582.35095718813</v>
      </c>
      <c r="R3639" s="464">
        <v>1205499670287.8772</v>
      </c>
      <c r="S3639" s="462">
        <v>0.51212118900790782</v>
      </c>
      <c r="T3639" s="462">
        <v>0.13172025663020798</v>
      </c>
      <c r="U3639" s="461">
        <v>28.279492531001292</v>
      </c>
      <c r="V3639" s="464">
        <v>4699794689750.667</v>
      </c>
      <c r="W3639" s="460">
        <v>1484.0366144596503</v>
      </c>
      <c r="X3639" s="463">
        <v>2.736299902473896E-2</v>
      </c>
      <c r="Y3639" s="476">
        <v>2.0000000000000001E-4</v>
      </c>
    </row>
    <row r="3640" spans="1:25" x14ac:dyDescent="0.2">
      <c r="A3640" s="475">
        <f t="shared" si="56"/>
        <v>3636</v>
      </c>
      <c r="B3640" s="462">
        <v>0.5148880767712215</v>
      </c>
      <c r="C3640" s="461">
        <v>1915.1970449506107</v>
      </c>
      <c r="D3640" s="462">
        <v>1.3272786823378862</v>
      </c>
      <c r="E3640" s="462">
        <v>0.7</v>
      </c>
      <c r="F3640" s="516">
        <v>2026.08</v>
      </c>
      <c r="G3640" s="464">
        <v>251187080012.08826</v>
      </c>
      <c r="H3640" s="461">
        <v>59510807.353205644</v>
      </c>
      <c r="I3640" s="464">
        <v>1122356352150.1836</v>
      </c>
      <c r="J3640" s="462">
        <v>0.25851074052845446</v>
      </c>
      <c r="K3640" s="464">
        <v>48065704260.313309</v>
      </c>
      <c r="L3640" s="464">
        <v>18513917191.918606</v>
      </c>
      <c r="M3640" s="464">
        <v>78782971478.750046</v>
      </c>
      <c r="N3640" s="464">
        <v>22717006779.963299</v>
      </c>
      <c r="O3640" s="464">
        <v>27884.297593566047</v>
      </c>
      <c r="P3640" s="461">
        <v>187774.81318973913</v>
      </c>
      <c r="Q3640" s="461">
        <v>85166.024048886567</v>
      </c>
      <c r="R3640" s="464">
        <v>1663392149959.8201</v>
      </c>
      <c r="S3640" s="462">
        <v>0.41589696477467925</v>
      </c>
      <c r="T3640" s="462">
        <v>0.28122610454123415</v>
      </c>
      <c r="U3640" s="461">
        <v>16.097348645491458</v>
      </c>
      <c r="V3640" s="464">
        <v>8360997467103.3477</v>
      </c>
      <c r="W3640" s="460">
        <v>2640.0795190830436</v>
      </c>
      <c r="X3640" s="463">
        <v>4.5137550930857147E-2</v>
      </c>
      <c r="Y3640" s="476">
        <v>2.0000000000000001E-4</v>
      </c>
    </row>
    <row r="3641" spans="1:25" x14ac:dyDescent="0.2">
      <c r="A3641" s="475">
        <f t="shared" si="56"/>
        <v>3637</v>
      </c>
      <c r="B3641" s="462">
        <v>0.39616423419066205</v>
      </c>
      <c r="C3641" s="461">
        <v>7592.2442214189778</v>
      </c>
      <c r="D3641" s="462">
        <v>0.90834386147985191</v>
      </c>
      <c r="E3641" s="462">
        <v>0.60342734535425824</v>
      </c>
      <c r="F3641" s="516">
        <v>2024.7</v>
      </c>
      <c r="G3641" s="464">
        <v>236218984069.40765</v>
      </c>
      <c r="H3641" s="461">
        <v>25231386.283503149</v>
      </c>
      <c r="I3641" s="464">
        <v>391032555961.02173</v>
      </c>
      <c r="J3641" s="462">
        <v>-1.5361711308730985E-2</v>
      </c>
      <c r="K3641" s="464">
        <v>9806335342.6830902</v>
      </c>
      <c r="L3641" s="464">
        <v>8398634109.7569313</v>
      </c>
      <c r="M3641" s="464">
        <v>172331061886.10974</v>
      </c>
      <c r="N3641" s="464">
        <v>33172912926.092762</v>
      </c>
      <c r="O3641" s="464">
        <v>25469.537839674402</v>
      </c>
      <c r="P3641" s="461">
        <v>257083.87608887814</v>
      </c>
      <c r="Q3641" s="461">
        <v>134419.05695159498</v>
      </c>
      <c r="R3641" s="464">
        <v>894273476450.34094</v>
      </c>
      <c r="S3641" s="462">
        <v>0.41695717562086232</v>
      </c>
      <c r="T3641" s="462">
        <v>0.23418180197323291</v>
      </c>
      <c r="U3641" s="461">
        <v>23.337043967329816</v>
      </c>
      <c r="V3641" s="464">
        <v>5171598527333.7607</v>
      </c>
      <c r="W3641" s="460">
        <v>1632.1929398931604</v>
      </c>
      <c r="X3641" s="463">
        <v>3.2255687469832386E-2</v>
      </c>
      <c r="Y3641" s="476">
        <v>2.0000000000000001E-4</v>
      </c>
    </row>
    <row r="3642" spans="1:25" x14ac:dyDescent="0.2">
      <c r="A3642" s="475">
        <f t="shared" si="56"/>
        <v>3638</v>
      </c>
      <c r="B3642" s="462">
        <v>0.4429571648226559</v>
      </c>
      <c r="C3642" s="461">
        <v>3284.9748728788354</v>
      </c>
      <c r="D3642" s="462">
        <v>1.0347520438380402</v>
      </c>
      <c r="E3642" s="462">
        <v>0.7</v>
      </c>
      <c r="F3642" s="516">
        <v>2024.31</v>
      </c>
      <c r="G3642" s="464">
        <v>586719322662.78674</v>
      </c>
      <c r="H3642" s="461">
        <v>33112585.461556926</v>
      </c>
      <c r="I3642" s="464">
        <v>520577099704.47699</v>
      </c>
      <c r="J3642" s="462">
        <v>-5.0616885954868351E-3</v>
      </c>
      <c r="K3642" s="464">
        <v>17517077108.864353</v>
      </c>
      <c r="L3642" s="464">
        <v>0</v>
      </c>
      <c r="M3642" s="464">
        <v>342967970830.75262</v>
      </c>
      <c r="N3642" s="464">
        <v>71267959657.870804</v>
      </c>
      <c r="O3642" s="464">
        <v>16321.366028239179</v>
      </c>
      <c r="P3642" s="461">
        <v>435278.5383414703</v>
      </c>
      <c r="Q3642" s="461">
        <v>266066.24336646986</v>
      </c>
      <c r="R3642" s="464">
        <v>1504206315160.3831</v>
      </c>
      <c r="S3642" s="462">
        <v>0.49059684913511981</v>
      </c>
      <c r="T3642" s="462">
        <v>0.38009695284326406</v>
      </c>
      <c r="U3642" s="461">
        <v>20.37251274688121</v>
      </c>
      <c r="V3642" s="464">
        <v>12386783954629.932</v>
      </c>
      <c r="W3642" s="460">
        <v>3906.7331005517335</v>
      </c>
      <c r="X3642" s="463">
        <v>3.6951209051953836E-2</v>
      </c>
      <c r="Y3642" s="476">
        <v>2.0000000000000001E-4</v>
      </c>
    </row>
    <row r="3643" spans="1:25" x14ac:dyDescent="0.2">
      <c r="A3643" s="475">
        <f t="shared" si="56"/>
        <v>3639</v>
      </c>
      <c r="B3643" s="462">
        <v>0.4162347972783042</v>
      </c>
      <c r="C3643" s="461">
        <v>11154.149332317353</v>
      </c>
      <c r="D3643" s="462">
        <v>0.63694634786092497</v>
      </c>
      <c r="E3643" s="462">
        <v>0.47178753261486117</v>
      </c>
      <c r="F3643" s="516">
        <v>2023.83</v>
      </c>
      <c r="G3643" s="464">
        <v>435505245106.63049</v>
      </c>
      <c r="H3643" s="461">
        <v>12664592.456035087</v>
      </c>
      <c r="I3643" s="464">
        <v>276429705405.76569</v>
      </c>
      <c r="J3643" s="462">
        <v>0.16334919322621366</v>
      </c>
      <c r="K3643" s="464">
        <v>7802348692.9984398</v>
      </c>
      <c r="L3643" s="464">
        <v>0</v>
      </c>
      <c r="M3643" s="464">
        <v>424618167308.31439</v>
      </c>
      <c r="N3643" s="464">
        <v>64606397637.739906</v>
      </c>
      <c r="O3643" s="464">
        <v>23585.614379099345</v>
      </c>
      <c r="P3643" s="461">
        <v>412219.61033435806</v>
      </c>
      <c r="Q3643" s="461">
        <v>259191.85071569774</v>
      </c>
      <c r="R3643" s="464">
        <v>1088438164923.3044</v>
      </c>
      <c r="S3643" s="462">
        <v>0.60431795049153247</v>
      </c>
      <c r="T3643" s="462">
        <v>0.43814731710619181</v>
      </c>
      <c r="U3643" s="461">
        <v>18.45143822540793</v>
      </c>
      <c r="V3643" s="464">
        <v>9478456849916.4121</v>
      </c>
      <c r="W3643" s="460">
        <v>2993.0107254101781</v>
      </c>
      <c r="X3643" s="463">
        <v>4.0509341231744239E-2</v>
      </c>
      <c r="Y3643" s="476">
        <v>2.0000000000000001E-4</v>
      </c>
    </row>
    <row r="3644" spans="1:25" x14ac:dyDescent="0.2">
      <c r="A3644" s="475">
        <f t="shared" si="56"/>
        <v>3640</v>
      </c>
      <c r="B3644" s="462">
        <v>0.6080863479901667</v>
      </c>
      <c r="C3644" s="461">
        <v>11016.123268322084</v>
      </c>
      <c r="D3644" s="462">
        <v>0.96055465924003225</v>
      </c>
      <c r="E3644" s="462">
        <v>0.38496572889369257</v>
      </c>
      <c r="F3644" s="516">
        <v>2023.75</v>
      </c>
      <c r="G3644" s="464">
        <v>399920498816.15704</v>
      </c>
      <c r="H3644" s="461">
        <v>22748969.422144741</v>
      </c>
      <c r="I3644" s="464">
        <v>439605737466.59192</v>
      </c>
      <c r="J3644" s="462">
        <v>5.6192568253050523E-2</v>
      </c>
      <c r="K3644" s="464">
        <v>9196972685.0393257</v>
      </c>
      <c r="L3644" s="464">
        <v>0</v>
      </c>
      <c r="M3644" s="464">
        <v>290982824834.53595</v>
      </c>
      <c r="N3644" s="464">
        <v>3627523359.4337716</v>
      </c>
      <c r="O3644" s="464">
        <v>31256.78210065165</v>
      </c>
      <c r="P3644" s="461">
        <v>73042.952104356023</v>
      </c>
      <c r="Q3644" s="461">
        <v>12823.988026089006</v>
      </c>
      <c r="R3644" s="464">
        <v>1042625810599.3186</v>
      </c>
      <c r="S3644" s="462">
        <v>0.48025462909869032</v>
      </c>
      <c r="T3644" s="462">
        <v>0.37307285234551785</v>
      </c>
      <c r="U3644" s="461">
        <v>20.421148680217797</v>
      </c>
      <c r="V3644" s="464">
        <v>8426993084445.3809</v>
      </c>
      <c r="W3644" s="460">
        <v>2658.7411409655369</v>
      </c>
      <c r="X3644" s="463">
        <v>3.7229059552013818E-2</v>
      </c>
      <c r="Y3644" s="476">
        <v>2.0000000000000001E-4</v>
      </c>
    </row>
    <row r="3645" spans="1:25" x14ac:dyDescent="0.2">
      <c r="A3645" s="475">
        <f t="shared" si="56"/>
        <v>3641</v>
      </c>
      <c r="B3645" s="462">
        <v>0.4158301403438755</v>
      </c>
      <c r="C3645" s="461">
        <v>1500</v>
      </c>
      <c r="D3645" s="462">
        <v>0.95813426831440485</v>
      </c>
      <c r="E3645" s="462">
        <v>0.19745817251826497</v>
      </c>
      <c r="F3645" s="516">
        <v>2025.95</v>
      </c>
      <c r="G3645" s="464">
        <v>155768321687.4408</v>
      </c>
      <c r="H3645" s="461">
        <v>30649638.334882386</v>
      </c>
      <c r="I3645" s="464">
        <v>426580927396.60919</v>
      </c>
      <c r="J3645" s="462">
        <v>-0.15806144976877978</v>
      </c>
      <c r="K3645" s="464">
        <v>17739377425.810677</v>
      </c>
      <c r="L3645" s="464">
        <v>78813624357.255234</v>
      </c>
      <c r="M3645" s="464">
        <v>113327783966.33281</v>
      </c>
      <c r="N3645" s="464">
        <v>10433293244.424154</v>
      </c>
      <c r="O3645" s="464">
        <v>24175.280676319948</v>
      </c>
      <c r="P3645" s="461">
        <v>110285.48563458431</v>
      </c>
      <c r="Q3645" s="461">
        <v>38080.428833480823</v>
      </c>
      <c r="R3645" s="464">
        <v>902356653738.52112</v>
      </c>
      <c r="S3645" s="462">
        <v>0.3350129772566951</v>
      </c>
      <c r="T3645" s="462">
        <v>7.2133320214614369E-2</v>
      </c>
      <c r="U3645" s="461">
        <v>49.170235322732445</v>
      </c>
      <c r="V3645" s="464">
        <v>3371606733709.0884</v>
      </c>
      <c r="W3645" s="460">
        <v>1063.8842271407798</v>
      </c>
      <c r="X3645" s="463">
        <v>1.5720955435078829E-2</v>
      </c>
      <c r="Y3645" s="476">
        <v>2.0000000000000001E-4</v>
      </c>
    </row>
    <row r="3646" spans="1:25" x14ac:dyDescent="0.2">
      <c r="A3646" s="475">
        <f t="shared" si="56"/>
        <v>3642</v>
      </c>
      <c r="B3646" s="462">
        <v>0.50552518482962694</v>
      </c>
      <c r="C3646" s="461">
        <v>4540.6940138779328</v>
      </c>
      <c r="D3646" s="462">
        <v>0.80676473061295784</v>
      </c>
      <c r="E3646" s="462">
        <v>0.30925878375063842</v>
      </c>
      <c r="F3646" s="516">
        <v>2024.27</v>
      </c>
      <c r="G3646" s="464">
        <v>200384200540.0531</v>
      </c>
      <c r="H3646" s="461">
        <v>20298357.669267412</v>
      </c>
      <c r="I3646" s="464">
        <v>474464936744.41541</v>
      </c>
      <c r="J3646" s="462">
        <v>0.24926851188863142</v>
      </c>
      <c r="K3646" s="464">
        <v>8691374194.8595276</v>
      </c>
      <c r="L3646" s="464">
        <v>0</v>
      </c>
      <c r="M3646" s="464">
        <v>171778236336.29688</v>
      </c>
      <c r="N3646" s="464">
        <v>12927098650.854214</v>
      </c>
      <c r="O3646" s="464">
        <v>29161.751155110222</v>
      </c>
      <c r="P3646" s="461">
        <v>126370.77488579297</v>
      </c>
      <c r="Q3646" s="461">
        <v>47396.458730148675</v>
      </c>
      <c r="R3646" s="464">
        <v>930956291983.17151</v>
      </c>
      <c r="S3646" s="462">
        <v>0.50942245920748797</v>
      </c>
      <c r="T3646" s="462">
        <v>0.31954036022150084</v>
      </c>
      <c r="U3646" s="461">
        <v>16.990816467833433</v>
      </c>
      <c r="V3646" s="464">
        <v>5605210311071.1855</v>
      </c>
      <c r="W3646" s="460">
        <v>1769.0792526390121</v>
      </c>
      <c r="X3646" s="463">
        <v>4.2480962435775108E-2</v>
      </c>
      <c r="Y3646" s="476">
        <v>2.0000000000000001E-4</v>
      </c>
    </row>
    <row r="3647" spans="1:25" x14ac:dyDescent="0.2">
      <c r="A3647" s="475">
        <f t="shared" si="56"/>
        <v>3643</v>
      </c>
      <c r="B3647" s="462">
        <v>0.44030396992395349</v>
      </c>
      <c r="C3647" s="461">
        <v>4966.173639545209</v>
      </c>
      <c r="D3647" s="462">
        <v>0.30319028808772502</v>
      </c>
      <c r="E3647" s="462">
        <v>0.50394994410870209</v>
      </c>
      <c r="F3647" s="516">
        <v>2024.48</v>
      </c>
      <c r="G3647" s="464">
        <v>212724179944.96634</v>
      </c>
      <c r="H3647" s="461">
        <v>4865614.5374782514</v>
      </c>
      <c r="I3647" s="464">
        <v>206725374040.35773</v>
      </c>
      <c r="J3647" s="462">
        <v>0.44030396992395349</v>
      </c>
      <c r="K3647" s="464">
        <v>3958293975.927527</v>
      </c>
      <c r="L3647" s="464">
        <v>0</v>
      </c>
      <c r="M3647" s="464">
        <v>190098171172.01685</v>
      </c>
      <c r="N3647" s="464">
        <v>86333678022.940292</v>
      </c>
      <c r="O3647" s="464">
        <v>24020.55202157623</v>
      </c>
      <c r="P3647" s="461">
        <v>608154.16257905867</v>
      </c>
      <c r="Q3647" s="461">
        <v>358519.02748864336</v>
      </c>
      <c r="R3647" s="464">
        <v>765196746628.54517</v>
      </c>
      <c r="S3647" s="462">
        <v>0.6353632021767075</v>
      </c>
      <c r="T3647" s="462">
        <v>0.39470697888731737</v>
      </c>
      <c r="U3647" s="461">
        <v>17.209853923470934</v>
      </c>
      <c r="V3647" s="464">
        <v>5704520929331.3213</v>
      </c>
      <c r="W3647" s="460">
        <v>1800.3504379780748</v>
      </c>
      <c r="X3647" s="463">
        <v>4.2377048627597828E-2</v>
      </c>
      <c r="Y3647" s="476">
        <v>2.0000000000000001E-4</v>
      </c>
    </row>
    <row r="3648" spans="1:25" x14ac:dyDescent="0.2">
      <c r="A3648" s="475">
        <f t="shared" si="56"/>
        <v>3644</v>
      </c>
      <c r="B3648" s="462">
        <v>0.39889760403248481</v>
      </c>
      <c r="C3648" s="461">
        <v>8898.6107476252328</v>
      </c>
      <c r="D3648" s="462">
        <v>0.37603378748438537</v>
      </c>
      <c r="E3648" s="462">
        <v>0.49913251257293317</v>
      </c>
      <c r="F3648" s="516">
        <v>2024.53</v>
      </c>
      <c r="G3648" s="464">
        <v>113490077177.18471</v>
      </c>
      <c r="H3648" s="461">
        <v>6590107.222612652</v>
      </c>
      <c r="I3648" s="464">
        <v>248798472356.98645</v>
      </c>
      <c r="J3648" s="462">
        <v>0.39889760403248475</v>
      </c>
      <c r="K3648" s="464">
        <v>6753505230.5093145</v>
      </c>
      <c r="L3648" s="464">
        <v>0</v>
      </c>
      <c r="M3648" s="464">
        <v>117895254466.54312</v>
      </c>
      <c r="N3648" s="464">
        <v>46185283062.636383</v>
      </c>
      <c r="O3648" s="464">
        <v>28179.517845480244</v>
      </c>
      <c r="P3648" s="461">
        <v>331036.06833820569</v>
      </c>
      <c r="Q3648" s="461">
        <v>186773.79113337214</v>
      </c>
      <c r="R3648" s="464">
        <v>595591072979.71619</v>
      </c>
      <c r="S3648" s="462">
        <v>0.57719281751084062</v>
      </c>
      <c r="T3648" s="462">
        <v>0.34445750290789739</v>
      </c>
      <c r="U3648" s="461">
        <v>16.282362087391949</v>
      </c>
      <c r="V3648" s="464">
        <v>3740701357054.3838</v>
      </c>
      <c r="W3648" s="460">
        <v>1180.1874799281209</v>
      </c>
      <c r="X3648" s="463">
        <v>4.3986104733225742E-2</v>
      </c>
      <c r="Y3648" s="476">
        <v>2.0000000000000001E-4</v>
      </c>
    </row>
    <row r="3649" spans="1:25" x14ac:dyDescent="0.2">
      <c r="A3649" s="475">
        <f t="shared" si="56"/>
        <v>3645</v>
      </c>
      <c r="B3649" s="462">
        <v>0.56225355742660732</v>
      </c>
      <c r="C3649" s="461">
        <v>3501.2142161047559</v>
      </c>
      <c r="D3649" s="462">
        <v>0.92332480139216488</v>
      </c>
      <c r="E3649" s="462">
        <v>0.25207151258782756</v>
      </c>
      <c r="F3649" s="516">
        <v>2026.39</v>
      </c>
      <c r="G3649" s="464">
        <v>143706060694.14032</v>
      </c>
      <c r="H3649" s="461">
        <v>26497311.168933567</v>
      </c>
      <c r="I3649" s="464">
        <v>594062103986.33264</v>
      </c>
      <c r="J3649" s="462">
        <v>0.15509776686677412</v>
      </c>
      <c r="K3649" s="464">
        <v>17365507075.844578</v>
      </c>
      <c r="L3649" s="464">
        <v>16508506179.404699</v>
      </c>
      <c r="M3649" s="464">
        <v>45614224433.001587</v>
      </c>
      <c r="N3649" s="464">
        <v>70275405318.690369</v>
      </c>
      <c r="O3649" s="464">
        <v>30471.473545009187</v>
      </c>
      <c r="P3649" s="461">
        <v>377529.47778449522</v>
      </c>
      <c r="Q3649" s="461">
        <v>224436.1957942876</v>
      </c>
      <c r="R3649" s="464">
        <v>923637768792.01245</v>
      </c>
      <c r="S3649" s="462">
        <v>0.33575757744905127</v>
      </c>
      <c r="T3649" s="462">
        <v>0.19874691747376391</v>
      </c>
      <c r="U3649" s="461">
        <v>17.567638287793105</v>
      </c>
      <c r="V3649" s="464">
        <v>3598460133431.0518</v>
      </c>
      <c r="W3649" s="460">
        <v>1134.547788396897</v>
      </c>
      <c r="X3649" s="463">
        <v>4.0978363716774449E-2</v>
      </c>
      <c r="Y3649" s="476">
        <v>2.0000000000000001E-4</v>
      </c>
    </row>
    <row r="3650" spans="1:25" x14ac:dyDescent="0.2">
      <c r="A3650" s="475">
        <f t="shared" si="56"/>
        <v>3646</v>
      </c>
      <c r="B3650" s="462">
        <v>0.44730392152314241</v>
      </c>
      <c r="C3650" s="461">
        <v>5786.3341174274537</v>
      </c>
      <c r="D3650" s="462">
        <v>0.9954094162688889</v>
      </c>
      <c r="E3650" s="462">
        <v>0.4808481150184547</v>
      </c>
      <c r="F3650" s="516">
        <v>2026.14</v>
      </c>
      <c r="G3650" s="464">
        <v>131888181853.69182</v>
      </c>
      <c r="H3650" s="461">
        <v>23473208.16755037</v>
      </c>
      <c r="I3650" s="464">
        <v>547445570154.59558</v>
      </c>
      <c r="J3650" s="462">
        <v>0.25131297622640281</v>
      </c>
      <c r="K3650" s="464">
        <v>33618797909.561226</v>
      </c>
      <c r="L3650" s="464">
        <v>106493982069.35466</v>
      </c>
      <c r="M3650" s="464">
        <v>27516716507.19125</v>
      </c>
      <c r="N3650" s="464">
        <v>3631261828.1063771</v>
      </c>
      <c r="O3650" s="464">
        <v>27764.908114293266</v>
      </c>
      <c r="P3650" s="461">
        <v>73954.891967259406</v>
      </c>
      <c r="Q3650" s="461">
        <v>13051.972991814855</v>
      </c>
      <c r="R3650" s="464">
        <v>831017735483.84155</v>
      </c>
      <c r="S3650" s="462">
        <v>0.42678733567856092</v>
      </c>
      <c r="T3650" s="462">
        <v>0.26056215768344165</v>
      </c>
      <c r="U3650" s="461">
        <v>16.3880276889921</v>
      </c>
      <c r="V3650" s="464">
        <v>3879794666779.9551</v>
      </c>
      <c r="W3650" s="460">
        <v>1223.1753871789795</v>
      </c>
      <c r="X3650" s="463">
        <v>4.5473588202448061E-2</v>
      </c>
      <c r="Y3650" s="476">
        <v>2.0000000000000001E-4</v>
      </c>
    </row>
    <row r="3651" spans="1:25" x14ac:dyDescent="0.2">
      <c r="A3651" s="475">
        <f t="shared" si="56"/>
        <v>3647</v>
      </c>
      <c r="B3651" s="462">
        <v>0.51045271010200099</v>
      </c>
      <c r="C3651" s="461">
        <v>4846.9715285811853</v>
      </c>
      <c r="D3651" s="462">
        <v>0.6259249323890862</v>
      </c>
      <c r="E3651" s="462">
        <v>0.27089616013688589</v>
      </c>
      <c r="F3651" s="516">
        <v>2025.9</v>
      </c>
      <c r="G3651" s="464">
        <v>100579453225.4024</v>
      </c>
      <c r="H3651" s="461">
        <v>13433622.915609239</v>
      </c>
      <c r="I3651" s="464">
        <v>395228332101.69012</v>
      </c>
      <c r="J3651" s="462">
        <v>0.44750038315900886</v>
      </c>
      <c r="K3651" s="464">
        <v>32860962589.126266</v>
      </c>
      <c r="L3651" s="464">
        <v>81865602610.559494</v>
      </c>
      <c r="M3651" s="464">
        <v>42427665187.878036</v>
      </c>
      <c r="N3651" s="464">
        <v>45924319813.956741</v>
      </c>
      <c r="O3651" s="464">
        <v>30041.089910251732</v>
      </c>
      <c r="P3651" s="461">
        <v>339867.21929383214</v>
      </c>
      <c r="Q3651" s="461">
        <v>203079.9593301556</v>
      </c>
      <c r="R3651" s="464">
        <v>660806841859.0481</v>
      </c>
      <c r="S3651" s="462">
        <v>0.52894065162774373</v>
      </c>
      <c r="T3651" s="462">
        <v>0.39709436984083385</v>
      </c>
      <c r="U3651" s="461">
        <v>15.136778125477631</v>
      </c>
      <c r="V3651" s="464">
        <v>4485322360892.6494</v>
      </c>
      <c r="W3651" s="460">
        <v>1414.9310147830577</v>
      </c>
      <c r="X3651" s="463">
        <v>4.7176249046877637E-2</v>
      </c>
      <c r="Y3651" s="476">
        <v>2.0000000000000001E-4</v>
      </c>
    </row>
    <row r="3652" spans="1:25" x14ac:dyDescent="0.2">
      <c r="A3652" s="475">
        <f t="shared" si="56"/>
        <v>3648</v>
      </c>
      <c r="B3652" s="462">
        <v>0.58567499737870754</v>
      </c>
      <c r="C3652" s="461">
        <v>1715.9900175405096</v>
      </c>
      <c r="D3652" s="462">
        <v>1.0229760122929659</v>
      </c>
      <c r="E3652" s="462">
        <v>0.33373211238480449</v>
      </c>
      <c r="F3652" s="516">
        <v>2025.27</v>
      </c>
      <c r="G3652" s="464">
        <v>263034921031.47122</v>
      </c>
      <c r="H3652" s="461">
        <v>34124639.013372265</v>
      </c>
      <c r="I3652" s="464">
        <v>697489938072.33838</v>
      </c>
      <c r="J3652" s="462">
        <v>0.21498891089027161</v>
      </c>
      <c r="K3652" s="464">
        <v>32715665599.461987</v>
      </c>
      <c r="L3652" s="464">
        <v>39308284701.682083</v>
      </c>
      <c r="M3652" s="464">
        <v>156652353608.19693</v>
      </c>
      <c r="N3652" s="464">
        <v>9179437485.382267</v>
      </c>
      <c r="O3652" s="464">
        <v>24858.158412477937</v>
      </c>
      <c r="P3652" s="461">
        <v>101465.4375</v>
      </c>
      <c r="Q3652" s="461">
        <v>33113.8125</v>
      </c>
      <c r="R3652" s="464">
        <v>1222144672788.2288</v>
      </c>
      <c r="S3652" s="462">
        <v>0.4475276728718437</v>
      </c>
      <c r="T3652" s="462">
        <v>0.26651588986446806</v>
      </c>
      <c r="U3652" s="461">
        <v>17.76639147805551</v>
      </c>
      <c r="V3652" s="464">
        <v>6299142808030.4385</v>
      </c>
      <c r="W3652" s="460">
        <v>1987.9617523565664</v>
      </c>
      <c r="X3652" s="463">
        <v>4.160742431667154E-2</v>
      </c>
      <c r="Y3652" s="476">
        <v>2.0000000000000001E-4</v>
      </c>
    </row>
    <row r="3653" spans="1:25" x14ac:dyDescent="0.2">
      <c r="A3653" s="475">
        <f t="shared" si="56"/>
        <v>3649</v>
      </c>
      <c r="B3653" s="462">
        <v>0.53409598712783357</v>
      </c>
      <c r="C3653" s="461">
        <v>4087.8101394598234</v>
      </c>
      <c r="D3653" s="462">
        <v>1.1419892155988194</v>
      </c>
      <c r="E3653" s="462">
        <v>9.8002774050320041E-2</v>
      </c>
      <c r="F3653" s="516">
        <v>2026.39</v>
      </c>
      <c r="G3653" s="464">
        <v>181435882870.53439</v>
      </c>
      <c r="H3653" s="461">
        <v>41318852.904407591</v>
      </c>
      <c r="I3653" s="464">
        <v>774024151087.53821</v>
      </c>
      <c r="J3653" s="462">
        <v>6.8413418825011174E-2</v>
      </c>
      <c r="K3653" s="464">
        <v>40585508986.577972</v>
      </c>
      <c r="L3653" s="464">
        <v>34765869836.794662</v>
      </c>
      <c r="M3653" s="464">
        <v>47233363089.775017</v>
      </c>
      <c r="N3653" s="464">
        <v>92267357878.220673</v>
      </c>
      <c r="O3653" s="464">
        <v>35925.171547671125</v>
      </c>
      <c r="P3653" s="461">
        <v>483918.72363835305</v>
      </c>
      <c r="Q3653" s="461">
        <v>300950.22560876823</v>
      </c>
      <c r="R3653" s="464">
        <v>1204275205642.176</v>
      </c>
      <c r="S3653" s="462">
        <v>0.27348879378744029</v>
      </c>
      <c r="T3653" s="462">
        <v>0.14195901242728562</v>
      </c>
      <c r="U3653" s="461">
        <v>21.827664240989865</v>
      </c>
      <c r="V3653" s="464">
        <v>3931583359901.5693</v>
      </c>
      <c r="W3653" s="460">
        <v>1238.6092493128981</v>
      </c>
      <c r="X3653" s="463">
        <v>3.48560014054475E-2</v>
      </c>
      <c r="Y3653" s="476">
        <v>2.0000000000000001E-4</v>
      </c>
    </row>
    <row r="3654" spans="1:25" x14ac:dyDescent="0.2">
      <c r="A3654" s="475">
        <f t="shared" si="56"/>
        <v>3650</v>
      </c>
      <c r="B3654" s="462">
        <v>0.54991852910679606</v>
      </c>
      <c r="C3654" s="461">
        <v>6383.2872983464358</v>
      </c>
      <c r="D3654" s="462">
        <v>0.83840912526752553</v>
      </c>
      <c r="E3654" s="462">
        <v>0.40019389922889598</v>
      </c>
      <c r="F3654" s="516">
        <v>2025.95</v>
      </c>
      <c r="G3654" s="464">
        <v>345657400348.5509</v>
      </c>
      <c r="H3654" s="461">
        <v>21026319.918273777</v>
      </c>
      <c r="I3654" s="464">
        <v>557337178856.81567</v>
      </c>
      <c r="J3654" s="462">
        <v>0.43246724319630958</v>
      </c>
      <c r="K3654" s="464">
        <v>50373430710.194</v>
      </c>
      <c r="L3654" s="464">
        <v>108640916119.48134</v>
      </c>
      <c r="M3654" s="464">
        <v>148711208851.00336</v>
      </c>
      <c r="N3654" s="464">
        <v>42702027154.929649</v>
      </c>
      <c r="O3654" s="464">
        <v>29246.051855302878</v>
      </c>
      <c r="P3654" s="461">
        <v>329007.68775369955</v>
      </c>
      <c r="Q3654" s="461">
        <v>189501.99366534987</v>
      </c>
      <c r="R3654" s="464">
        <v>1268323533907.2319</v>
      </c>
      <c r="S3654" s="462">
        <v>0.61400211197786092</v>
      </c>
      <c r="T3654" s="462">
        <v>0.44945074468262886</v>
      </c>
      <c r="U3654" s="461">
        <v>16.46823521829397</v>
      </c>
      <c r="V3654" s="464">
        <v>10115908293858.834</v>
      </c>
      <c r="W3654" s="460">
        <v>3189.4419446078687</v>
      </c>
      <c r="X3654" s="463">
        <v>4.4996785893478081E-2</v>
      </c>
      <c r="Y3654" s="476">
        <v>2.0000000000000001E-4</v>
      </c>
    </row>
    <row r="3655" spans="1:25" x14ac:dyDescent="0.2">
      <c r="A3655" s="475">
        <f t="shared" ref="A3655:A3718" si="57">A3654+1</f>
        <v>3651</v>
      </c>
      <c r="B3655" s="462">
        <v>0.30931033260479568</v>
      </c>
      <c r="C3655" s="461">
        <v>3906.1420443943034</v>
      </c>
      <c r="D3655" s="462">
        <v>0.88747725533708521</v>
      </c>
      <c r="E3655" s="462">
        <v>0.57404922789330159</v>
      </c>
      <c r="F3655" s="516">
        <v>2025.58</v>
      </c>
      <c r="G3655" s="464">
        <v>162081157286.87552</v>
      </c>
      <c r="H3655" s="461">
        <v>24324879.082217947</v>
      </c>
      <c r="I3655" s="464">
        <v>534819546008.01697</v>
      </c>
      <c r="J3655" s="462">
        <v>0.22411077812078073</v>
      </c>
      <c r="K3655" s="464">
        <v>31216685509.008392</v>
      </c>
      <c r="L3655" s="464">
        <v>94289374966.532074</v>
      </c>
      <c r="M3655" s="464">
        <v>85479438310.901825</v>
      </c>
      <c r="N3655" s="464">
        <v>52306076193.408722</v>
      </c>
      <c r="O3655" s="464">
        <v>29459.207417677368</v>
      </c>
      <c r="P3655" s="461">
        <v>332516.10986949154</v>
      </c>
      <c r="Q3655" s="461">
        <v>191005.17759762122</v>
      </c>
      <c r="R3655" s="464">
        <v>949855483264.72632</v>
      </c>
      <c r="S3655" s="462">
        <v>0.42818063194351513</v>
      </c>
      <c r="T3655" s="462">
        <v>0.26979348932021346</v>
      </c>
      <c r="U3655" s="461">
        <v>16.654274239229963</v>
      </c>
      <c r="V3655" s="464">
        <v>4703458583924.5498</v>
      </c>
      <c r="W3655" s="460">
        <v>1483.491805572223</v>
      </c>
      <c r="X3655" s="463">
        <v>4.407186680212271E-2</v>
      </c>
      <c r="Y3655" s="476">
        <v>2.0000000000000001E-4</v>
      </c>
    </row>
    <row r="3656" spans="1:25" x14ac:dyDescent="0.2">
      <c r="A3656" s="475">
        <f t="shared" si="57"/>
        <v>3652</v>
      </c>
      <c r="B3656" s="462">
        <v>0.5060288295011367</v>
      </c>
      <c r="C3656" s="461">
        <v>5839.9174634054689</v>
      </c>
      <c r="D3656" s="462">
        <v>0.73426384881004536</v>
      </c>
      <c r="E3656" s="462">
        <v>0.53135947516295912</v>
      </c>
      <c r="F3656" s="516">
        <v>2023.75</v>
      </c>
      <c r="G3656" s="464">
        <v>408058389306.3056</v>
      </c>
      <c r="H3656" s="461">
        <v>17293071.930228613</v>
      </c>
      <c r="I3656" s="464">
        <v>500132256431.49341</v>
      </c>
      <c r="J3656" s="462">
        <v>0.47621276068689911</v>
      </c>
      <c r="K3656" s="464">
        <v>8005091249.8834629</v>
      </c>
      <c r="L3656" s="464">
        <v>0</v>
      </c>
      <c r="M3656" s="464">
        <v>506810376456.26318</v>
      </c>
      <c r="N3656" s="464">
        <v>20319963313.687416</v>
      </c>
      <c r="O3656" s="464">
        <v>18639.227795943749</v>
      </c>
      <c r="P3656" s="461">
        <v>194860.95781859034</v>
      </c>
      <c r="Q3656" s="461">
        <v>92840.413013820027</v>
      </c>
      <c r="R3656" s="464">
        <v>1468808034066.6982</v>
      </c>
      <c r="S3656" s="462">
        <v>0.6805397994017417</v>
      </c>
      <c r="T3656" s="462">
        <v>0.41402432722659377</v>
      </c>
      <c r="U3656" s="461">
        <v>17.002668146443177</v>
      </c>
      <c r="V3656" s="464">
        <v>11328464647724.529</v>
      </c>
      <c r="W3656" s="460">
        <v>3576.5130598048586</v>
      </c>
      <c r="X3656" s="463">
        <v>4.3135460962992471E-2</v>
      </c>
      <c r="Y3656" s="476">
        <v>2.0000000000000001E-4</v>
      </c>
    </row>
    <row r="3657" spans="1:25" x14ac:dyDescent="0.2">
      <c r="A3657" s="475">
        <f t="shared" si="57"/>
        <v>3653</v>
      </c>
      <c r="B3657" s="462">
        <v>0.44933888048602971</v>
      </c>
      <c r="C3657" s="461">
        <v>1500</v>
      </c>
      <c r="D3657" s="462">
        <v>0.60877300856123773</v>
      </c>
      <c r="E3657" s="462">
        <v>0.58424260603249478</v>
      </c>
      <c r="F3657" s="516">
        <v>2023.75</v>
      </c>
      <c r="G3657" s="464">
        <v>377969601613.28455</v>
      </c>
      <c r="H3657" s="461">
        <v>13906406.144447487</v>
      </c>
      <c r="I3657" s="464">
        <v>373899836354.89856</v>
      </c>
      <c r="J3657" s="462">
        <v>0.36594767939159745</v>
      </c>
      <c r="K3657" s="464">
        <v>6144239046.3460217</v>
      </c>
      <c r="L3657" s="464">
        <v>0</v>
      </c>
      <c r="M3657" s="464">
        <v>287048215671.46466</v>
      </c>
      <c r="N3657" s="464">
        <v>17694381455.091976</v>
      </c>
      <c r="O3657" s="464">
        <v>27132.402901603953</v>
      </c>
      <c r="P3657" s="461">
        <v>160461.58219715056</v>
      </c>
      <c r="Q3657" s="461">
        <v>70815.686404065797</v>
      </c>
      <c r="R3657" s="464">
        <v>932055451656.48218</v>
      </c>
      <c r="S3657" s="462">
        <v>0.61326922875505108</v>
      </c>
      <c r="T3657" s="462">
        <v>0.52481334129252522</v>
      </c>
      <c r="U3657" s="461">
        <v>17.613782974255766</v>
      </c>
      <c r="V3657" s="464">
        <v>9467919361498.2129</v>
      </c>
      <c r="W3657" s="460">
        <v>2986.1704941546664</v>
      </c>
      <c r="X3657" s="463">
        <v>4.1394047184200963E-2</v>
      </c>
      <c r="Y3657" s="476">
        <v>2.0000000000000001E-4</v>
      </c>
    </row>
    <row r="3658" spans="1:25" x14ac:dyDescent="0.2">
      <c r="A3658" s="475">
        <f t="shared" si="57"/>
        <v>3654</v>
      </c>
      <c r="B3658" s="462">
        <v>0.248700045312374</v>
      </c>
      <c r="C3658" s="461">
        <v>4898.42146980495</v>
      </c>
      <c r="D3658" s="462">
        <v>0.63974116987867269</v>
      </c>
      <c r="E3658" s="462">
        <v>0.46433538849712175</v>
      </c>
      <c r="F3658" s="516">
        <v>2023.75</v>
      </c>
      <c r="G3658" s="464">
        <v>198631044299.59915</v>
      </c>
      <c r="H3658" s="461">
        <v>13901231.931926845</v>
      </c>
      <c r="I3658" s="464">
        <v>376023791964.48297</v>
      </c>
      <c r="J3658" s="462">
        <v>0.248700045312374</v>
      </c>
      <c r="K3658" s="464">
        <v>5011146616.8740273</v>
      </c>
      <c r="L3658" s="464">
        <v>0</v>
      </c>
      <c r="M3658" s="464">
        <v>206490629470.71356</v>
      </c>
      <c r="N3658" s="464">
        <v>29798063260.318195</v>
      </c>
      <c r="O3658" s="464">
        <v>14731.217815156142</v>
      </c>
      <c r="P3658" s="461">
        <v>214265.80579408928</v>
      </c>
      <c r="Q3658" s="461">
        <v>108448.38308670875</v>
      </c>
      <c r="R3658" s="464">
        <v>871785727638.76941</v>
      </c>
      <c r="S3658" s="462">
        <v>0.54100975150483777</v>
      </c>
      <c r="T3658" s="462">
        <v>0.30373030071678797</v>
      </c>
      <c r="U3658" s="461">
        <v>17.465727155349363</v>
      </c>
      <c r="V3658" s="464">
        <v>5131177139174.1055</v>
      </c>
      <c r="W3658" s="460">
        <v>1616.6194087608028</v>
      </c>
      <c r="X3658" s="463">
        <v>4.1620350243704578E-2</v>
      </c>
      <c r="Y3658" s="476">
        <v>2.0000000000000001E-4</v>
      </c>
    </row>
    <row r="3659" spans="1:25" x14ac:dyDescent="0.2">
      <c r="A3659" s="475">
        <f t="shared" si="57"/>
        <v>3655</v>
      </c>
      <c r="B3659" s="462">
        <v>0.55597965673098693</v>
      </c>
      <c r="C3659" s="461">
        <v>2495.0240445875943</v>
      </c>
      <c r="D3659" s="462">
        <v>0.87749216694044252</v>
      </c>
      <c r="E3659" s="462">
        <v>0.42238196178660598</v>
      </c>
      <c r="F3659" s="516">
        <v>2025.37</v>
      </c>
      <c r="G3659" s="464">
        <v>74717180193.881729</v>
      </c>
      <c r="H3659" s="461">
        <v>24177453.918948922</v>
      </c>
      <c r="I3659" s="464">
        <v>608882460825.20398</v>
      </c>
      <c r="J3659" s="462">
        <v>0.42001237975893113</v>
      </c>
      <c r="K3659" s="464">
        <v>23070905902.842796</v>
      </c>
      <c r="L3659" s="464">
        <v>57759968393.924042</v>
      </c>
      <c r="M3659" s="464">
        <v>83970072959.193329</v>
      </c>
      <c r="N3659" s="464">
        <v>41390133253.623833</v>
      </c>
      <c r="O3659" s="464">
        <v>13950.935843130766</v>
      </c>
      <c r="P3659" s="461">
        <v>315625.75361137628</v>
      </c>
      <c r="Q3659" s="461">
        <v>178489.20949620137</v>
      </c>
      <c r="R3659" s="464">
        <v>947709959286.48792</v>
      </c>
      <c r="S3659" s="462">
        <v>0.52419593137933629</v>
      </c>
      <c r="T3659" s="462">
        <v>0.31054835134754832</v>
      </c>
      <c r="U3659" s="461">
        <v>14.394163254697881</v>
      </c>
      <c r="V3659" s="464">
        <v>4835134228287.4277</v>
      </c>
      <c r="W3659" s="460">
        <v>1526.6140605293951</v>
      </c>
      <c r="X3659" s="463">
        <v>4.9122151353393713E-2</v>
      </c>
      <c r="Y3659" s="476">
        <v>2.0000000000000001E-4</v>
      </c>
    </row>
    <row r="3660" spans="1:25" x14ac:dyDescent="0.2">
      <c r="A3660" s="475">
        <f t="shared" si="57"/>
        <v>3656</v>
      </c>
      <c r="B3660" s="462">
        <v>0.52356708885826497</v>
      </c>
      <c r="C3660" s="461">
        <v>2672.8669462432354</v>
      </c>
      <c r="D3660" s="462">
        <v>0.20597702398394557</v>
      </c>
      <c r="E3660" s="462">
        <v>0.55811321162651695</v>
      </c>
      <c r="F3660" s="516">
        <v>2026.08</v>
      </c>
      <c r="G3660" s="464">
        <v>58962843019.498512</v>
      </c>
      <c r="H3660" s="461">
        <v>3275054.4034023578</v>
      </c>
      <c r="I3660" s="464">
        <v>116785229736.72533</v>
      </c>
      <c r="J3660" s="462">
        <v>0.3261966822394472</v>
      </c>
      <c r="K3660" s="464">
        <v>24718666656.838367</v>
      </c>
      <c r="L3660" s="464">
        <v>50341064057.602402</v>
      </c>
      <c r="M3660" s="464">
        <v>32368969126.508125</v>
      </c>
      <c r="N3660" s="464">
        <v>58466685439.819412</v>
      </c>
      <c r="O3660" s="464">
        <v>32212.753100018414</v>
      </c>
      <c r="P3660" s="461">
        <v>374469.16439625202</v>
      </c>
      <c r="Q3660" s="461">
        <v>198668.10441581128</v>
      </c>
      <c r="R3660" s="464">
        <v>312257103562.81525</v>
      </c>
      <c r="S3660" s="462">
        <v>0.48550022223375716</v>
      </c>
      <c r="T3660" s="462">
        <v>0.35443787736593274</v>
      </c>
      <c r="U3660" s="461">
        <v>15.911273490451643</v>
      </c>
      <c r="V3660" s="464">
        <v>2035763271940.3235</v>
      </c>
      <c r="W3660" s="460">
        <v>641.25504779362961</v>
      </c>
      <c r="X3660" s="463">
        <v>4.3862890483474443E-2</v>
      </c>
      <c r="Y3660" s="476">
        <v>2.0000000000000001E-4</v>
      </c>
    </row>
    <row r="3661" spans="1:25" x14ac:dyDescent="0.2">
      <c r="A3661" s="475">
        <f t="shared" si="57"/>
        <v>3657</v>
      </c>
      <c r="B3661" s="462">
        <v>0.63441642452979807</v>
      </c>
      <c r="C3661" s="461">
        <v>4488.5013604885944</v>
      </c>
      <c r="D3661" s="462">
        <v>0.4444019113715979</v>
      </c>
      <c r="E3661" s="462">
        <v>0.26557572701517396</v>
      </c>
      <c r="F3661" s="516">
        <v>2026.13</v>
      </c>
      <c r="G3661" s="464">
        <v>120190211736.90004</v>
      </c>
      <c r="H3661" s="461">
        <v>8110054.4081921391</v>
      </c>
      <c r="I3661" s="464">
        <v>309052270094.37665</v>
      </c>
      <c r="J3661" s="462">
        <v>0.46422698458683476</v>
      </c>
      <c r="K3661" s="464">
        <v>15553204827.803509</v>
      </c>
      <c r="L3661" s="464">
        <v>49196468123.893967</v>
      </c>
      <c r="M3661" s="464">
        <v>39508960792.46048</v>
      </c>
      <c r="N3661" s="464">
        <v>57319566970.35099</v>
      </c>
      <c r="O3661" s="464">
        <v>26051.938801710057</v>
      </c>
      <c r="P3661" s="461">
        <v>338811.65089954861</v>
      </c>
      <c r="Q3661" s="461">
        <v>207159.14796002331</v>
      </c>
      <c r="R3661" s="464">
        <v>561116016441.37878</v>
      </c>
      <c r="S3661" s="462">
        <v>0.5466093105242551</v>
      </c>
      <c r="T3661" s="462">
        <v>0.44868698677392077</v>
      </c>
      <c r="U3661" s="461">
        <v>15.792955718688621</v>
      </c>
      <c r="V3661" s="464">
        <v>4589836136811.54</v>
      </c>
      <c r="W3661" s="460">
        <v>1447.6364897539593</v>
      </c>
      <c r="X3661" s="463">
        <v>4.4144652524283824E-2</v>
      </c>
      <c r="Y3661" s="476">
        <v>2.0000000000000001E-4</v>
      </c>
    </row>
    <row r="3662" spans="1:25" x14ac:dyDescent="0.2">
      <c r="A3662" s="475">
        <f t="shared" si="57"/>
        <v>3658</v>
      </c>
      <c r="B3662" s="462">
        <v>0.42000196469415368</v>
      </c>
      <c r="C3662" s="461">
        <v>5020.5761145827419</v>
      </c>
      <c r="D3662" s="462">
        <v>1.0792606149095965</v>
      </c>
      <c r="E3662" s="462">
        <v>0.46140403153217158</v>
      </c>
      <c r="F3662" s="516">
        <v>2026.36</v>
      </c>
      <c r="G3662" s="464">
        <v>156816989860.16293</v>
      </c>
      <c r="H3662" s="461">
        <v>35797329.716028035</v>
      </c>
      <c r="I3662" s="464">
        <v>634217691583.69775</v>
      </c>
      <c r="J3662" s="462">
        <v>0.30435159677067303</v>
      </c>
      <c r="K3662" s="464">
        <v>34366764138.933182</v>
      </c>
      <c r="L3662" s="464">
        <v>45450850921.555016</v>
      </c>
      <c r="M3662" s="464">
        <v>34141313822.732201</v>
      </c>
      <c r="N3662" s="464">
        <v>23499685473.072987</v>
      </c>
      <c r="O3662" s="464">
        <v>24828.296307676716</v>
      </c>
      <c r="P3662" s="461">
        <v>231192.71943086525</v>
      </c>
      <c r="Q3662" s="461">
        <v>113327.27347984293</v>
      </c>
      <c r="R3662" s="464">
        <v>1009908644171.7284</v>
      </c>
      <c r="S3662" s="462">
        <v>0.46098482357596188</v>
      </c>
      <c r="T3662" s="462">
        <v>0.30115968241884844</v>
      </c>
      <c r="U3662" s="461">
        <v>15.95816076966655</v>
      </c>
      <c r="V3662" s="464">
        <v>5281424432324.1875</v>
      </c>
      <c r="W3662" s="460">
        <v>1667.9376293622593</v>
      </c>
      <c r="X3662" s="463">
        <v>4.5903252146144179E-2</v>
      </c>
      <c r="Y3662" s="476">
        <v>2.0000000000000001E-4</v>
      </c>
    </row>
    <row r="3663" spans="1:25" x14ac:dyDescent="0.2">
      <c r="A3663" s="475">
        <f t="shared" si="57"/>
        <v>3659</v>
      </c>
      <c r="B3663" s="462">
        <v>0.48194829499031983</v>
      </c>
      <c r="C3663" s="461">
        <v>9007.4566333711718</v>
      </c>
      <c r="D3663" s="462">
        <v>0.74025026388668025</v>
      </c>
      <c r="E3663" s="462">
        <v>0.45829443501721884</v>
      </c>
      <c r="F3663" s="516">
        <v>2024.9</v>
      </c>
      <c r="G3663" s="464">
        <v>313816249239.19189</v>
      </c>
      <c r="H3663" s="461">
        <v>16553897.293906011</v>
      </c>
      <c r="I3663" s="464">
        <v>559165526429.55237</v>
      </c>
      <c r="J3663" s="462">
        <v>0.4552079409926858</v>
      </c>
      <c r="K3663" s="464">
        <v>17931137295.114887</v>
      </c>
      <c r="L3663" s="464">
        <v>20384675275.288391</v>
      </c>
      <c r="M3663" s="464">
        <v>190022790467.97791</v>
      </c>
      <c r="N3663" s="464">
        <v>24569470864.69352</v>
      </c>
      <c r="O3663" s="464">
        <v>25283.266727421185</v>
      </c>
      <c r="P3663" s="461">
        <v>192261.11353305902</v>
      </c>
      <c r="Q3663" s="461">
        <v>90901.098026615131</v>
      </c>
      <c r="R3663" s="464">
        <v>1191986169169.6072</v>
      </c>
      <c r="S3663" s="462">
        <v>0.62307343799932347</v>
      </c>
      <c r="T3663" s="462">
        <v>0.45641318379913909</v>
      </c>
      <c r="U3663" s="461">
        <v>16.409364960770901</v>
      </c>
      <c r="V3663" s="464">
        <v>9820358575617.168</v>
      </c>
      <c r="W3663" s="460">
        <v>3101.0730937120438</v>
      </c>
      <c r="X3663" s="463">
        <v>4.4301057468234886E-2</v>
      </c>
      <c r="Y3663" s="476">
        <v>2.0000000000000001E-4</v>
      </c>
    </row>
    <row r="3664" spans="1:25" x14ac:dyDescent="0.2">
      <c r="A3664" s="475">
        <f t="shared" si="57"/>
        <v>3660</v>
      </c>
      <c r="B3664" s="462">
        <v>0.61101078816027321</v>
      </c>
      <c r="C3664" s="461">
        <v>12614.403185282386</v>
      </c>
      <c r="D3664" s="462">
        <v>1.3042536765319692</v>
      </c>
      <c r="E3664" s="462">
        <v>0.52121018424981591</v>
      </c>
      <c r="F3664" s="516">
        <v>2024.32</v>
      </c>
      <c r="G3664" s="464">
        <v>237180121176.04828</v>
      </c>
      <c r="H3664" s="461">
        <v>16169780.699588291</v>
      </c>
      <c r="I3664" s="464">
        <v>451152678454.10535</v>
      </c>
      <c r="J3664" s="462">
        <v>0.30163120403858634</v>
      </c>
      <c r="K3664" s="464">
        <v>10031025243.331514</v>
      </c>
      <c r="L3664" s="464">
        <v>0</v>
      </c>
      <c r="M3664" s="464">
        <v>185941793528.79443</v>
      </c>
      <c r="N3664" s="464">
        <v>1861422879.5917857</v>
      </c>
      <c r="O3664" s="464">
        <v>25466.023769852003</v>
      </c>
      <c r="P3664" s="461">
        <v>47911</v>
      </c>
      <c r="Q3664" s="461">
        <v>6541</v>
      </c>
      <c r="R3664" s="464">
        <v>987099206055.15076</v>
      </c>
      <c r="S3664" s="462">
        <v>0.5694050765735077</v>
      </c>
      <c r="T3664" s="462">
        <v>0.3435661710981075</v>
      </c>
      <c r="U3664" s="461">
        <v>17.139822230027253</v>
      </c>
      <c r="V3664" s="464">
        <v>6290745156192.0117</v>
      </c>
      <c r="W3664" s="460">
        <v>1985.6780343887247</v>
      </c>
      <c r="X3664" s="463">
        <v>4.3600873125038998E-2</v>
      </c>
      <c r="Y3664" s="476">
        <v>2.0000000000000001E-4</v>
      </c>
    </row>
    <row r="3665" spans="1:25" x14ac:dyDescent="0.2">
      <c r="A3665" s="475">
        <f t="shared" si="57"/>
        <v>3661</v>
      </c>
      <c r="B3665" s="462">
        <v>0.36635164546183308</v>
      </c>
      <c r="C3665" s="461">
        <v>7090.2432974677231</v>
      </c>
      <c r="D3665" s="462">
        <v>0.89876798646621781</v>
      </c>
      <c r="E3665" s="462">
        <v>0.20650734269920398</v>
      </c>
      <c r="F3665" s="516">
        <v>2023.75</v>
      </c>
      <c r="G3665" s="464">
        <v>447747066532.8584</v>
      </c>
      <c r="H3665" s="461">
        <v>24328983.094991699</v>
      </c>
      <c r="I3665" s="464">
        <v>603006476681.85779</v>
      </c>
      <c r="J3665" s="462">
        <v>0.31738398568798076</v>
      </c>
      <c r="K3665" s="464">
        <v>9630968101.8393764</v>
      </c>
      <c r="L3665" s="464">
        <v>0</v>
      </c>
      <c r="M3665" s="464">
        <v>481230192315.20239</v>
      </c>
      <c r="N3665" s="464">
        <v>141408277185.15768</v>
      </c>
      <c r="O3665" s="464">
        <v>32754.664905139176</v>
      </c>
      <c r="P3665" s="461">
        <v>762280.04344372568</v>
      </c>
      <c r="Q3665" s="461">
        <v>532500.70000251126</v>
      </c>
      <c r="R3665" s="464">
        <v>1762706805091.252</v>
      </c>
      <c r="S3665" s="462">
        <v>0.58900931538891532</v>
      </c>
      <c r="T3665" s="462">
        <v>0.36080474222300968</v>
      </c>
      <c r="U3665" s="461">
        <v>17.203337755251944</v>
      </c>
      <c r="V3665" s="464">
        <v>11837983250828.477</v>
      </c>
      <c r="W3665" s="460">
        <v>3736.1892647122254</v>
      </c>
      <c r="X3665" s="463">
        <v>4.295031365856776E-2</v>
      </c>
      <c r="Y3665" s="476">
        <v>2.0000000000000001E-4</v>
      </c>
    </row>
    <row r="3666" spans="1:25" x14ac:dyDescent="0.2">
      <c r="A3666" s="475">
        <f t="shared" si="57"/>
        <v>3662</v>
      </c>
      <c r="B3666" s="462">
        <v>0.61816268882332648</v>
      </c>
      <c r="C3666" s="461">
        <v>4173.7134318652716</v>
      </c>
      <c r="D3666" s="462">
        <v>0.93538906607629513</v>
      </c>
      <c r="E3666" s="462">
        <v>0.7</v>
      </c>
      <c r="F3666" s="516">
        <v>2024.22</v>
      </c>
      <c r="G3666" s="464">
        <v>291909664400.60455</v>
      </c>
      <c r="H3666" s="461">
        <v>26189923.739223484</v>
      </c>
      <c r="I3666" s="464">
        <v>386420017735.86163</v>
      </c>
      <c r="J3666" s="462">
        <v>-3.6789794212187088E-2</v>
      </c>
      <c r="K3666" s="464">
        <v>15903386385.939049</v>
      </c>
      <c r="L3666" s="464">
        <v>19815009366.849609</v>
      </c>
      <c r="M3666" s="464">
        <v>206603830421.37238</v>
      </c>
      <c r="N3666" s="464">
        <v>27472317330.531109</v>
      </c>
      <c r="O3666" s="464">
        <v>29745.515410368855</v>
      </c>
      <c r="P3666" s="461">
        <v>226915.66074896001</v>
      </c>
      <c r="Q3666" s="461">
        <v>112124.54352195564</v>
      </c>
      <c r="R3666" s="464">
        <v>905736296527.71606</v>
      </c>
      <c r="S3666" s="462">
        <v>0.41854537583545259</v>
      </c>
      <c r="T3666" s="462">
        <v>0.29198791218946452</v>
      </c>
      <c r="U3666" s="461">
        <v>22.274078988847617</v>
      </c>
      <c r="V3666" s="464">
        <v>6325813730027.5957</v>
      </c>
      <c r="W3666" s="460">
        <v>1994.6001916317989</v>
      </c>
      <c r="X3666" s="463">
        <v>3.3078336271940893E-2</v>
      </c>
      <c r="Y3666" s="476">
        <v>2.0000000000000001E-4</v>
      </c>
    </row>
    <row r="3667" spans="1:25" x14ac:dyDescent="0.2">
      <c r="A3667" s="475">
        <f t="shared" si="57"/>
        <v>3663</v>
      </c>
      <c r="B3667" s="462">
        <v>0.69877457327117831</v>
      </c>
      <c r="C3667" s="461">
        <v>5538.0984597536699</v>
      </c>
      <c r="D3667" s="462">
        <v>0.55817041077482266</v>
      </c>
      <c r="E3667" s="462">
        <v>0.40473215864848866</v>
      </c>
      <c r="F3667" s="516">
        <v>2023.75</v>
      </c>
      <c r="G3667" s="464">
        <v>235287821919.72156</v>
      </c>
      <c r="H3667" s="461">
        <v>10800779.568706527</v>
      </c>
      <c r="I3667" s="464">
        <v>284902069531.78101</v>
      </c>
      <c r="J3667" s="462">
        <v>0.32327860637798123</v>
      </c>
      <c r="K3667" s="464">
        <v>6701870243.5637026</v>
      </c>
      <c r="L3667" s="464">
        <v>0</v>
      </c>
      <c r="M3667" s="464">
        <v>242631984796.14865</v>
      </c>
      <c r="N3667" s="464">
        <v>32495369743.637459</v>
      </c>
      <c r="O3667" s="464">
        <v>10000</v>
      </c>
      <c r="P3667" s="461">
        <v>247286.87880010213</v>
      </c>
      <c r="Q3667" s="461">
        <v>134385.86862183304</v>
      </c>
      <c r="R3667" s="464">
        <v>859314116262.99805</v>
      </c>
      <c r="S3667" s="462">
        <v>0.61544259404402446</v>
      </c>
      <c r="T3667" s="462">
        <v>0.35125560743695999</v>
      </c>
      <c r="U3667" s="461">
        <v>17.658040064855193</v>
      </c>
      <c r="V3667" s="464">
        <v>5837464714126.624</v>
      </c>
      <c r="W3667" s="460">
        <v>1841.3242419129474</v>
      </c>
      <c r="X3667" s="463">
        <v>4.1604031902862035E-2</v>
      </c>
      <c r="Y3667" s="476">
        <v>2.0000000000000001E-4</v>
      </c>
    </row>
    <row r="3668" spans="1:25" x14ac:dyDescent="0.2">
      <c r="A3668" s="475">
        <f t="shared" si="57"/>
        <v>3664</v>
      </c>
      <c r="B3668" s="462">
        <v>0.64214780005672778</v>
      </c>
      <c r="C3668" s="461">
        <v>5720.2971881777403</v>
      </c>
      <c r="D3668" s="462">
        <v>0.92362771311188352</v>
      </c>
      <c r="E3668" s="462">
        <v>0.60123504970782227</v>
      </c>
      <c r="F3668" s="516">
        <v>2023.75</v>
      </c>
      <c r="G3668" s="464">
        <v>586261482849.34167</v>
      </c>
      <c r="H3668" s="461">
        <v>26371750.272180263</v>
      </c>
      <c r="I3668" s="464">
        <v>649911787069.1134</v>
      </c>
      <c r="J3668" s="462">
        <v>0.34818063361161256</v>
      </c>
      <c r="K3668" s="464">
        <v>22757357437.622471</v>
      </c>
      <c r="L3668" s="464">
        <v>0</v>
      </c>
      <c r="M3668" s="464">
        <v>477974578646.26355</v>
      </c>
      <c r="N3668" s="464">
        <v>34806086442.034157</v>
      </c>
      <c r="O3668" s="464">
        <v>36428.948578051175</v>
      </c>
      <c r="P3668" s="461">
        <v>258429.21283734933</v>
      </c>
      <c r="Q3668" s="461">
        <v>135101.97522844287</v>
      </c>
      <c r="R3668" s="464">
        <v>1674901275016.1355</v>
      </c>
      <c r="S3668" s="462">
        <v>0.60918053602622335</v>
      </c>
      <c r="T3668" s="462">
        <v>0.46486401349228029</v>
      </c>
      <c r="U3668" s="461">
        <v>17.475107047821464</v>
      </c>
      <c r="V3668" s="464">
        <v>14904131371248.471</v>
      </c>
      <c r="W3668" s="460">
        <v>4703.2030657163396</v>
      </c>
      <c r="X3668" s="463">
        <v>4.2014336788458936E-2</v>
      </c>
      <c r="Y3668" s="476">
        <v>2.0000000000000001E-4</v>
      </c>
    </row>
    <row r="3669" spans="1:25" x14ac:dyDescent="0.2">
      <c r="A3669" s="475">
        <f t="shared" si="57"/>
        <v>3665</v>
      </c>
      <c r="B3669" s="462">
        <v>0.53180066256074832</v>
      </c>
      <c r="C3669" s="461">
        <v>4159.1165375215623</v>
      </c>
      <c r="D3669" s="462">
        <v>0.50501571847625515</v>
      </c>
      <c r="E3669" s="462">
        <v>0.49329516127927137</v>
      </c>
      <c r="F3669" s="516">
        <v>2025.49</v>
      </c>
      <c r="G3669" s="464">
        <v>195758500987.02335</v>
      </c>
      <c r="H3669" s="461">
        <v>9924378.5793346949</v>
      </c>
      <c r="I3669" s="464">
        <v>327490545944.15863</v>
      </c>
      <c r="J3669" s="462">
        <v>0.37994752760880801</v>
      </c>
      <c r="K3669" s="464">
        <v>33165724985.478943</v>
      </c>
      <c r="L3669" s="464">
        <v>69041542422.336639</v>
      </c>
      <c r="M3669" s="464">
        <v>75955179133.698792</v>
      </c>
      <c r="N3669" s="464">
        <v>40275798509.943764</v>
      </c>
      <c r="O3669" s="464">
        <v>25510.933521624884</v>
      </c>
      <c r="P3669" s="461">
        <v>251155.53452358945</v>
      </c>
      <c r="Q3669" s="461">
        <v>138445.83357500716</v>
      </c>
      <c r="R3669" s="464">
        <v>718802925857.55139</v>
      </c>
      <c r="S3669" s="462">
        <v>0.55587987747041467</v>
      </c>
      <c r="T3669" s="462">
        <v>0.41311021508100998</v>
      </c>
      <c r="U3669" s="461">
        <v>16.851861061583929</v>
      </c>
      <c r="V3669" s="464">
        <v>5534834792873.5527</v>
      </c>
      <c r="W3669" s="460">
        <v>1745.6285060577745</v>
      </c>
      <c r="X3669" s="463">
        <v>4.3023519429879475E-2</v>
      </c>
      <c r="Y3669" s="476">
        <v>2.0000000000000001E-4</v>
      </c>
    </row>
    <row r="3670" spans="1:25" x14ac:dyDescent="0.2">
      <c r="A3670" s="475">
        <f t="shared" si="57"/>
        <v>3666</v>
      </c>
      <c r="B3670" s="462">
        <v>0.36764080572199792</v>
      </c>
      <c r="C3670" s="461">
        <v>2884.0506715016118</v>
      </c>
      <c r="D3670" s="462">
        <v>0.9484260822358701</v>
      </c>
      <c r="E3670" s="462">
        <v>0.297336413403403</v>
      </c>
      <c r="F3670" s="516">
        <v>2024.97</v>
      </c>
      <c r="G3670" s="464">
        <v>254623712516.62524</v>
      </c>
      <c r="H3670" s="461">
        <v>28709904.290628079</v>
      </c>
      <c r="I3670" s="464">
        <v>634711626314.92249</v>
      </c>
      <c r="J3670" s="462">
        <v>0.35777460531426619</v>
      </c>
      <c r="K3670" s="464">
        <v>20245183933.669224</v>
      </c>
      <c r="L3670" s="464">
        <v>5602087789.9138107</v>
      </c>
      <c r="M3670" s="464">
        <v>212781978744.6528</v>
      </c>
      <c r="N3670" s="464">
        <v>32832224085.847176</v>
      </c>
      <c r="O3670" s="464">
        <v>34976.244357761883</v>
      </c>
      <c r="P3670" s="461">
        <v>266846.68799546961</v>
      </c>
      <c r="Q3670" s="461">
        <v>140764.62921199593</v>
      </c>
      <c r="R3670" s="464">
        <v>1192196712031.1045</v>
      </c>
      <c r="S3670" s="462">
        <v>0.54233629723493426</v>
      </c>
      <c r="T3670" s="462">
        <v>0.37148491787059645</v>
      </c>
      <c r="U3670" s="461">
        <v>16.389981792070305</v>
      </c>
      <c r="V3670" s="464">
        <v>8061400345606.9922</v>
      </c>
      <c r="W3670" s="460">
        <v>2545.5232639940173</v>
      </c>
      <c r="X3670" s="463">
        <v>4.3765128103267263E-2</v>
      </c>
      <c r="Y3670" s="476">
        <v>2.0000000000000001E-4</v>
      </c>
    </row>
    <row r="3671" spans="1:25" x14ac:dyDescent="0.2">
      <c r="A3671" s="475">
        <f t="shared" si="57"/>
        <v>3667</v>
      </c>
      <c r="B3671" s="462">
        <v>0.62499296010537497</v>
      </c>
      <c r="C3671" s="461">
        <v>4432.390448807887</v>
      </c>
      <c r="D3671" s="462">
        <v>0.90791804835098677</v>
      </c>
      <c r="E3671" s="462">
        <v>0.35666931204996849</v>
      </c>
      <c r="F3671" s="516">
        <v>2025.59</v>
      </c>
      <c r="G3671" s="464">
        <v>130236168091.46747</v>
      </c>
      <c r="H3671" s="461">
        <v>25087614.045420848</v>
      </c>
      <c r="I3671" s="464">
        <v>551408021035.63281</v>
      </c>
      <c r="J3671" s="462">
        <v>0.32043309590133928</v>
      </c>
      <c r="K3671" s="464">
        <v>17497884078.503616</v>
      </c>
      <c r="L3671" s="464">
        <v>44033373320.950485</v>
      </c>
      <c r="M3671" s="464">
        <v>108685557851.64624</v>
      </c>
      <c r="N3671" s="464">
        <v>52033109456.250023</v>
      </c>
      <c r="O3671" s="464">
        <v>31698.057800802861</v>
      </c>
      <c r="P3671" s="461">
        <v>371828.04694758641</v>
      </c>
      <c r="Q3671" s="461">
        <v>220452.5715698438</v>
      </c>
      <c r="R3671" s="464">
        <v>956911367790.37769</v>
      </c>
      <c r="S3671" s="462">
        <v>0.4887987923381939</v>
      </c>
      <c r="T3671" s="462">
        <v>0.29210655097301735</v>
      </c>
      <c r="U3671" s="461">
        <v>15.69715582084376</v>
      </c>
      <c r="V3671" s="464">
        <v>4810174178162.6367</v>
      </c>
      <c r="W3671" s="460">
        <v>1518.727208440077</v>
      </c>
      <c r="X3671" s="463">
        <v>4.6697250219116707E-2</v>
      </c>
      <c r="Y3671" s="476">
        <v>2.0000000000000001E-4</v>
      </c>
    </row>
    <row r="3672" spans="1:25" x14ac:dyDescent="0.2">
      <c r="A3672" s="475">
        <f t="shared" si="57"/>
        <v>3668</v>
      </c>
      <c r="B3672" s="462">
        <v>0.37890485763201187</v>
      </c>
      <c r="C3672" s="461">
        <v>1500</v>
      </c>
      <c r="D3672" s="462">
        <v>0.52854048766244577</v>
      </c>
      <c r="E3672" s="462">
        <v>0.45101221068704245</v>
      </c>
      <c r="F3672" s="516">
        <v>2024.8</v>
      </c>
      <c r="G3672" s="464">
        <v>99268218493.339767</v>
      </c>
      <c r="H3672" s="461">
        <v>11370609.454880446</v>
      </c>
      <c r="I3672" s="464">
        <v>381597911692.80914</v>
      </c>
      <c r="J3672" s="462">
        <v>0.37890485763201187</v>
      </c>
      <c r="K3672" s="464">
        <v>54674080552.115402</v>
      </c>
      <c r="L3672" s="464">
        <v>57235036574.076981</v>
      </c>
      <c r="M3672" s="464">
        <v>109857744744.90483</v>
      </c>
      <c r="N3672" s="464">
        <v>80894671697.117035</v>
      </c>
      <c r="O3672" s="464">
        <v>21965.621097473755</v>
      </c>
      <c r="P3672" s="461">
        <v>558821.06370084418</v>
      </c>
      <c r="Q3672" s="461">
        <v>332563.59796269977</v>
      </c>
      <c r="R3672" s="464">
        <v>858106972131.00928</v>
      </c>
      <c r="S3672" s="462">
        <v>0.53913118796318771</v>
      </c>
      <c r="T3672" s="462">
        <v>0.26895126379973566</v>
      </c>
      <c r="U3672" s="461">
        <v>15.231340823527066</v>
      </c>
      <c r="V3672" s="464">
        <v>3993443508990.0625</v>
      </c>
      <c r="W3672" s="460">
        <v>1260.9048338577479</v>
      </c>
      <c r="X3672" s="463">
        <v>4.651979532559062E-2</v>
      </c>
      <c r="Y3672" s="476">
        <v>2.0000000000000001E-4</v>
      </c>
    </row>
    <row r="3673" spans="1:25" x14ac:dyDescent="0.2">
      <c r="A3673" s="475">
        <f t="shared" si="57"/>
        <v>3669</v>
      </c>
      <c r="B3673" s="462">
        <v>0.55954684983353231</v>
      </c>
      <c r="C3673" s="461">
        <v>2234.1205697752202</v>
      </c>
      <c r="D3673" s="462">
        <v>0.5400084660967337</v>
      </c>
      <c r="E3673" s="462">
        <v>0.26502811233466061</v>
      </c>
      <c r="F3673" s="516">
        <v>2024.62</v>
      </c>
      <c r="G3673" s="464">
        <v>186371068450.56802</v>
      </c>
      <c r="H3673" s="461">
        <v>11572037.692559993</v>
      </c>
      <c r="I3673" s="464">
        <v>386458945160.04932</v>
      </c>
      <c r="J3673" s="462">
        <v>0.4165898362921342</v>
      </c>
      <c r="K3673" s="464">
        <v>10554074320.365131</v>
      </c>
      <c r="L3673" s="464">
        <v>0</v>
      </c>
      <c r="M3673" s="464">
        <v>159868295949.97726</v>
      </c>
      <c r="N3673" s="464">
        <v>67619807711.686867</v>
      </c>
      <c r="O3673" s="464">
        <v>21006.823231534127</v>
      </c>
      <c r="P3673" s="461">
        <v>381478.68389389815</v>
      </c>
      <c r="Q3673" s="461">
        <v>237852.14439483924</v>
      </c>
      <c r="R3673" s="464">
        <v>871495472014.68359</v>
      </c>
      <c r="S3673" s="462">
        <v>0.57939801963334792</v>
      </c>
      <c r="T3673" s="462">
        <v>0.36391034173233955</v>
      </c>
      <c r="U3673" s="461">
        <v>16.490072190143145</v>
      </c>
      <c r="V3673" s="464">
        <v>5880538619392.835</v>
      </c>
      <c r="W3673" s="460">
        <v>1857.1345390055917</v>
      </c>
      <c r="X3673" s="463">
        <v>4.3321747585684967E-2</v>
      </c>
      <c r="Y3673" s="476">
        <v>2.0000000000000001E-4</v>
      </c>
    </row>
    <row r="3674" spans="1:25" x14ac:dyDescent="0.2">
      <c r="A3674" s="475">
        <f t="shared" si="57"/>
        <v>3670</v>
      </c>
      <c r="B3674" s="462">
        <v>0.66667705099838903</v>
      </c>
      <c r="C3674" s="461">
        <v>8671.7386735404561</v>
      </c>
      <c r="D3674" s="462">
        <v>0.7424003366861015</v>
      </c>
      <c r="E3674" s="462">
        <v>0.55450096422959927</v>
      </c>
      <c r="F3674" s="516">
        <v>2024.68</v>
      </c>
      <c r="G3674" s="464">
        <v>158535768765.09851</v>
      </c>
      <c r="H3674" s="461">
        <v>16565022.625442037</v>
      </c>
      <c r="I3674" s="464">
        <v>389897384075.77405</v>
      </c>
      <c r="J3674" s="462">
        <v>0.24688082433230552</v>
      </c>
      <c r="K3674" s="464">
        <v>7525958347.0078955</v>
      </c>
      <c r="L3674" s="464">
        <v>2859063969.3821645</v>
      </c>
      <c r="M3674" s="464">
        <v>238832760211.15103</v>
      </c>
      <c r="N3674" s="464">
        <v>36546099327.574921</v>
      </c>
      <c r="O3674" s="464">
        <v>17641.960606004221</v>
      </c>
      <c r="P3674" s="461">
        <v>262344.99841037934</v>
      </c>
      <c r="Q3674" s="461">
        <v>141649.627686422</v>
      </c>
      <c r="R3674" s="464">
        <v>1011619526759.7964</v>
      </c>
      <c r="S3674" s="462">
        <v>0.56418213588049959</v>
      </c>
      <c r="T3674" s="462">
        <v>0.22426174367386614</v>
      </c>
      <c r="U3674" s="461">
        <v>17.144660323825764</v>
      </c>
      <c r="V3674" s="464">
        <v>4259051240116.8989</v>
      </c>
      <c r="W3674" s="460">
        <v>1343.6418105722826</v>
      </c>
      <c r="X3674" s="463">
        <v>4.3243798227263257E-2</v>
      </c>
      <c r="Y3674" s="476">
        <v>2.0000000000000001E-4</v>
      </c>
    </row>
    <row r="3675" spans="1:25" x14ac:dyDescent="0.2">
      <c r="A3675" s="475">
        <f t="shared" si="57"/>
        <v>3671</v>
      </c>
      <c r="B3675" s="462">
        <v>0.44623510641599945</v>
      </c>
      <c r="C3675" s="461">
        <v>4867.1147234010896</v>
      </c>
      <c r="D3675" s="462">
        <v>0.35632405054246064</v>
      </c>
      <c r="E3675" s="462">
        <v>0.48387035075449569</v>
      </c>
      <c r="F3675" s="516">
        <v>2024.31</v>
      </c>
      <c r="G3675" s="464">
        <v>139477639456.84525</v>
      </c>
      <c r="H3675" s="461">
        <v>6189887.1898878859</v>
      </c>
      <c r="I3675" s="464">
        <v>232620296490.78223</v>
      </c>
      <c r="J3675" s="462">
        <v>0.44623510641599951</v>
      </c>
      <c r="K3675" s="464">
        <v>95896976.39629072</v>
      </c>
      <c r="L3675" s="464">
        <v>0</v>
      </c>
      <c r="M3675" s="464">
        <v>137344313372.97179</v>
      </c>
      <c r="N3675" s="464">
        <v>154901183103.04999</v>
      </c>
      <c r="O3675" s="464">
        <v>19274.62464506066</v>
      </c>
      <c r="P3675" s="461">
        <v>1047318.2782884035</v>
      </c>
      <c r="Q3675" s="461">
        <v>679261.31949490565</v>
      </c>
      <c r="R3675" s="464">
        <v>685596151798.35938</v>
      </c>
      <c r="S3675" s="462">
        <v>0.54846528764785474</v>
      </c>
      <c r="T3675" s="462">
        <v>0.37247348122768159</v>
      </c>
      <c r="U3675" s="461">
        <v>16.276460630004255</v>
      </c>
      <c r="V3675" s="464">
        <v>4678778740341.2773</v>
      </c>
      <c r="W3675" s="460">
        <v>1476.6276564936313</v>
      </c>
      <c r="X3675" s="463">
        <v>4.3704174849145933E-2</v>
      </c>
      <c r="Y3675" s="476">
        <v>2.0000000000000001E-4</v>
      </c>
    </row>
    <row r="3676" spans="1:25" x14ac:dyDescent="0.2">
      <c r="A3676" s="475">
        <f t="shared" si="57"/>
        <v>3672</v>
      </c>
      <c r="B3676" s="462">
        <v>0.35358383374524593</v>
      </c>
      <c r="C3676" s="461">
        <v>2895.2932662853218</v>
      </c>
      <c r="D3676" s="462">
        <v>0.54858710068765459</v>
      </c>
      <c r="E3676" s="462">
        <v>0.50762153967691681</v>
      </c>
      <c r="F3676" s="516">
        <v>2026.42</v>
      </c>
      <c r="G3676" s="464">
        <v>161123968380.1283</v>
      </c>
      <c r="H3676" s="461">
        <v>11149915.856548399</v>
      </c>
      <c r="I3676" s="464">
        <v>366373476635.48553</v>
      </c>
      <c r="J3676" s="462">
        <v>0.35358383374524593</v>
      </c>
      <c r="K3676" s="464">
        <v>59553315742.726967</v>
      </c>
      <c r="L3676" s="464">
        <v>105247570997.95782</v>
      </c>
      <c r="M3676" s="464">
        <v>21567718444.423203</v>
      </c>
      <c r="N3676" s="464">
        <v>51587937175.45356</v>
      </c>
      <c r="O3676" s="464">
        <v>15950.816183057274</v>
      </c>
      <c r="P3676" s="461">
        <v>320441.52786011453</v>
      </c>
      <c r="Q3676" s="461">
        <v>190109.69758925663</v>
      </c>
      <c r="R3676" s="464">
        <v>701106470976.92993</v>
      </c>
      <c r="S3676" s="462">
        <v>0.49796627300282081</v>
      </c>
      <c r="T3676" s="462">
        <v>0.38635261358105433</v>
      </c>
      <c r="U3676" s="461">
        <v>16.24749727701932</v>
      </c>
      <c r="V3676" s="464">
        <v>4835484866643.082</v>
      </c>
      <c r="W3676" s="460">
        <v>1525.2116325078166</v>
      </c>
      <c r="X3676" s="463">
        <v>4.4854125512826797E-2</v>
      </c>
      <c r="Y3676" s="476">
        <v>2.0000000000000001E-4</v>
      </c>
    </row>
    <row r="3677" spans="1:25" x14ac:dyDescent="0.2">
      <c r="A3677" s="475">
        <f t="shared" si="57"/>
        <v>3673</v>
      </c>
      <c r="B3677" s="462">
        <v>0.40816355277074512</v>
      </c>
      <c r="C3677" s="461">
        <v>6199.1312738832958</v>
      </c>
      <c r="D3677" s="462">
        <v>0.78938307823328846</v>
      </c>
      <c r="E3677" s="462">
        <v>0.53923081983565113</v>
      </c>
      <c r="F3677" s="516">
        <v>2026.9</v>
      </c>
      <c r="G3677" s="464">
        <v>66581506290.758003</v>
      </c>
      <c r="H3677" s="461">
        <v>19297888.598681949</v>
      </c>
      <c r="I3677" s="464">
        <v>509370730370.92065</v>
      </c>
      <c r="J3677" s="462">
        <v>0.35097946902506338</v>
      </c>
      <c r="K3677" s="464">
        <v>24929571015.5009</v>
      </c>
      <c r="L3677" s="464">
        <v>19047025968.474289</v>
      </c>
      <c r="M3677" s="464">
        <v>64159063788.693367</v>
      </c>
      <c r="N3677" s="464">
        <v>55442169602.572029</v>
      </c>
      <c r="O3677" s="464">
        <v>30617.373858905703</v>
      </c>
      <c r="P3677" s="461">
        <v>359128.67007448419</v>
      </c>
      <c r="Q3677" s="461">
        <v>213701.23989573761</v>
      </c>
      <c r="R3677" s="464">
        <v>711836679198.80237</v>
      </c>
      <c r="S3677" s="462">
        <v>0.4239658438626292</v>
      </c>
      <c r="T3677" s="462">
        <v>0.29415154354168854</v>
      </c>
      <c r="U3677" s="461">
        <v>14.698824543804825</v>
      </c>
      <c r="V3677" s="464">
        <v>3416103570428.8452</v>
      </c>
      <c r="W3677" s="460">
        <v>1079.3617488696104</v>
      </c>
      <c r="X3677" s="463">
        <v>4.9020600100476354E-2</v>
      </c>
      <c r="Y3677" s="476">
        <v>2.0000000000000001E-4</v>
      </c>
    </row>
    <row r="3678" spans="1:25" x14ac:dyDescent="0.2">
      <c r="A3678" s="475">
        <f t="shared" si="57"/>
        <v>3674</v>
      </c>
      <c r="B3678" s="462">
        <v>0.50050722297857686</v>
      </c>
      <c r="C3678" s="461">
        <v>3520.460773533061</v>
      </c>
      <c r="D3678" s="462">
        <v>1.3494422061375437</v>
      </c>
      <c r="E3678" s="462">
        <v>0.60140032892943951</v>
      </c>
      <c r="F3678" s="516">
        <v>2026.73</v>
      </c>
      <c r="G3678" s="464">
        <v>108489442128.50227</v>
      </c>
      <c r="H3678" s="461">
        <v>49073552.328979976</v>
      </c>
      <c r="I3678" s="464">
        <v>941674801333.23706</v>
      </c>
      <c r="J3678" s="462">
        <v>0.16658164781581497</v>
      </c>
      <c r="K3678" s="464">
        <v>42035719136.003067</v>
      </c>
      <c r="L3678" s="464">
        <v>101811207770.38673</v>
      </c>
      <c r="M3678" s="464">
        <v>8355601723.0898504</v>
      </c>
      <c r="N3678" s="464">
        <v>39805991637.660393</v>
      </c>
      <c r="O3678" s="464">
        <v>28700.488690251965</v>
      </c>
      <c r="P3678" s="461">
        <v>236452.4474785403</v>
      </c>
      <c r="Q3678" s="461">
        <v>137930.17345421735</v>
      </c>
      <c r="R3678" s="464">
        <v>1280225230516.3086</v>
      </c>
      <c r="S3678" s="462">
        <v>0.30973243796799149</v>
      </c>
      <c r="T3678" s="462">
        <v>0.15304210753601413</v>
      </c>
      <c r="U3678" s="461">
        <v>15.943463086301616</v>
      </c>
      <c r="V3678" s="464">
        <v>3471813251967.8784</v>
      </c>
      <c r="W3678" s="460">
        <v>1096.1599337515256</v>
      </c>
      <c r="X3678" s="463">
        <v>4.5939156335958103E-2</v>
      </c>
      <c r="Y3678" s="476">
        <v>2.0000000000000001E-4</v>
      </c>
    </row>
    <row r="3679" spans="1:25" x14ac:dyDescent="0.2">
      <c r="A3679" s="475">
        <f t="shared" si="57"/>
        <v>3675</v>
      </c>
      <c r="B3679" s="462">
        <v>0.3961826786556869</v>
      </c>
      <c r="C3679" s="461">
        <v>2931.247109628508</v>
      </c>
      <c r="D3679" s="462">
        <v>0.69393566380619021</v>
      </c>
      <c r="E3679" s="462">
        <v>0.56394400793298205</v>
      </c>
      <c r="F3679" s="516">
        <v>2025.17</v>
      </c>
      <c r="G3679" s="464">
        <v>244631669397.58408</v>
      </c>
      <c r="H3679" s="461">
        <v>16249512.455069097</v>
      </c>
      <c r="I3679" s="464">
        <v>459419122714.75842</v>
      </c>
      <c r="J3679" s="462">
        <v>0.38836973670460773</v>
      </c>
      <c r="K3679" s="464">
        <v>35912495261.582664</v>
      </c>
      <c r="L3679" s="464">
        <v>83016667073.694611</v>
      </c>
      <c r="M3679" s="464">
        <v>137182564876.90031</v>
      </c>
      <c r="N3679" s="464">
        <v>84214582308.111374</v>
      </c>
      <c r="O3679" s="464">
        <v>26240.476012038685</v>
      </c>
      <c r="P3679" s="461">
        <v>497983.82745102118</v>
      </c>
      <c r="Q3679" s="461">
        <v>325482.20423118252</v>
      </c>
      <c r="R3679" s="464">
        <v>1117093289547.449</v>
      </c>
      <c r="S3679" s="462">
        <v>0.58083009144571163</v>
      </c>
      <c r="T3679" s="462">
        <v>0.36443867305614558</v>
      </c>
      <c r="U3679" s="461">
        <v>16.433888772067046</v>
      </c>
      <c r="V3679" s="464">
        <v>7335716590321.9707</v>
      </c>
      <c r="W3679" s="460">
        <v>2315.28615604982</v>
      </c>
      <c r="X3679" s="463">
        <v>4.4633216037607629E-2</v>
      </c>
      <c r="Y3679" s="476">
        <v>2.0000000000000001E-4</v>
      </c>
    </row>
    <row r="3680" spans="1:25" x14ac:dyDescent="0.2">
      <c r="A3680" s="475">
        <f t="shared" si="57"/>
        <v>3676</v>
      </c>
      <c r="B3680" s="462">
        <v>0.61908600251723567</v>
      </c>
      <c r="C3680" s="461">
        <v>2479.9282054059145</v>
      </c>
      <c r="D3680" s="462">
        <v>0.67512702690435855</v>
      </c>
      <c r="E3680" s="462">
        <v>0.26007646518151972</v>
      </c>
      <c r="F3680" s="516">
        <v>2023.75</v>
      </c>
      <c r="G3680" s="464">
        <v>351046406244.04449</v>
      </c>
      <c r="H3680" s="461">
        <v>16087867.760970268</v>
      </c>
      <c r="I3680" s="464">
        <v>441636439849.32135</v>
      </c>
      <c r="J3680" s="462">
        <v>0.43886464232866662</v>
      </c>
      <c r="K3680" s="464">
        <v>11107566284.573061</v>
      </c>
      <c r="L3680" s="464">
        <v>0</v>
      </c>
      <c r="M3680" s="464">
        <v>382512915397.10022</v>
      </c>
      <c r="N3680" s="464">
        <v>14126601967.679102</v>
      </c>
      <c r="O3680" s="464">
        <v>28134.161037330687</v>
      </c>
      <c r="P3680" s="461">
        <v>149854.9389352724</v>
      </c>
      <c r="Q3680" s="461">
        <v>62563.456454894476</v>
      </c>
      <c r="R3680" s="464">
        <v>1195496986020.3145</v>
      </c>
      <c r="S3680" s="462">
        <v>0.65604786368569568</v>
      </c>
      <c r="T3680" s="462">
        <v>0.4246747972419575</v>
      </c>
      <c r="U3680" s="461">
        <v>17.120812572266921</v>
      </c>
      <c r="V3680" s="464">
        <v>9681593285524.6504</v>
      </c>
      <c r="W3680" s="460">
        <v>3055.4813108850917</v>
      </c>
      <c r="X3680" s="463">
        <v>4.2069502902953859E-2</v>
      </c>
      <c r="Y3680" s="476">
        <v>2.0000000000000001E-4</v>
      </c>
    </row>
    <row r="3681" spans="1:25" x14ac:dyDescent="0.2">
      <c r="A3681" s="475">
        <f t="shared" si="57"/>
        <v>3677</v>
      </c>
      <c r="B3681" s="462">
        <v>0.30211264959439565</v>
      </c>
      <c r="C3681" s="461">
        <v>12383.695131804769</v>
      </c>
      <c r="D3681" s="462">
        <v>0.46536426933343938</v>
      </c>
      <c r="E3681" s="462">
        <v>0.44828992343099672</v>
      </c>
      <c r="F3681" s="516">
        <v>2026.21</v>
      </c>
      <c r="G3681" s="464">
        <v>68630637623.572556</v>
      </c>
      <c r="H3681" s="461">
        <v>8315939.8539663581</v>
      </c>
      <c r="I3681" s="464">
        <v>245111847533.13959</v>
      </c>
      <c r="J3681" s="462">
        <v>0.30211264959439565</v>
      </c>
      <c r="K3681" s="464">
        <v>21195940804.65144</v>
      </c>
      <c r="L3681" s="464">
        <v>53135353182.374184</v>
      </c>
      <c r="M3681" s="464">
        <v>30405878183.547161</v>
      </c>
      <c r="N3681" s="464">
        <v>48963485785.967628</v>
      </c>
      <c r="O3681" s="464">
        <v>23389.142021728145</v>
      </c>
      <c r="P3681" s="461">
        <v>381063.02266850765</v>
      </c>
      <c r="Q3681" s="461">
        <v>239726.833238778</v>
      </c>
      <c r="R3681" s="464">
        <v>479987791058.57922</v>
      </c>
      <c r="S3681" s="462">
        <v>0.46884613544979997</v>
      </c>
      <c r="T3681" s="462">
        <v>0.3079003383175869</v>
      </c>
      <c r="U3681" s="461">
        <v>15.655761430037053</v>
      </c>
      <c r="V3681" s="464">
        <v>2607644295696.6836</v>
      </c>
      <c r="W3681" s="460">
        <v>822.25191999402114</v>
      </c>
      <c r="X3681" s="463">
        <v>4.5308820691352759E-2</v>
      </c>
      <c r="Y3681" s="476">
        <v>2.0000000000000001E-4</v>
      </c>
    </row>
    <row r="3682" spans="1:25" x14ac:dyDescent="0.2">
      <c r="A3682" s="475">
        <f t="shared" si="57"/>
        <v>3678</v>
      </c>
      <c r="B3682" s="462">
        <v>0.37117359258138605</v>
      </c>
      <c r="C3682" s="461">
        <v>4550.0976225475142</v>
      </c>
      <c r="D3682" s="462">
        <v>0.83664218637060839</v>
      </c>
      <c r="E3682" s="462">
        <v>0.42736690633883839</v>
      </c>
      <c r="F3682" s="516">
        <v>2028.25</v>
      </c>
      <c r="G3682" s="464">
        <v>12641730298.117029</v>
      </c>
      <c r="H3682" s="461">
        <v>20906151.690277446</v>
      </c>
      <c r="I3682" s="464">
        <v>492133278599.05334</v>
      </c>
      <c r="J3682" s="462">
        <v>0.37117359258138605</v>
      </c>
      <c r="K3682" s="464">
        <v>24515735592.168812</v>
      </c>
      <c r="L3682" s="464">
        <v>27888831069.301228</v>
      </c>
      <c r="M3682" s="464">
        <v>0</v>
      </c>
      <c r="N3682" s="464">
        <v>55940574095.706146</v>
      </c>
      <c r="O3682" s="464">
        <v>21912.66177781998</v>
      </c>
      <c r="P3682" s="461">
        <v>419395.63843777508</v>
      </c>
      <c r="Q3682" s="461">
        <v>259109.7849337493</v>
      </c>
      <c r="R3682" s="464">
        <v>600478419356.22949</v>
      </c>
      <c r="S3682" s="462">
        <v>0.37487649082814628</v>
      </c>
      <c r="T3682" s="462">
        <v>0.25856635594085775</v>
      </c>
      <c r="U3682" s="461">
        <v>13.342767106647722</v>
      </c>
      <c r="V3682" s="464">
        <v>2341978266765.3696</v>
      </c>
      <c r="W3682" s="460">
        <v>739.39562502439242</v>
      </c>
      <c r="X3682" s="463">
        <v>5.420187966323603E-2</v>
      </c>
      <c r="Y3682" s="476">
        <v>2.0000000000000001E-4</v>
      </c>
    </row>
    <row r="3683" spans="1:25" x14ac:dyDescent="0.2">
      <c r="A3683" s="475">
        <f t="shared" si="57"/>
        <v>3679</v>
      </c>
      <c r="B3683" s="462">
        <v>0.70687985676003406</v>
      </c>
      <c r="C3683" s="461">
        <v>2917.0598562390669</v>
      </c>
      <c r="D3683" s="462">
        <v>0.88906105207471109</v>
      </c>
      <c r="E3683" s="462">
        <v>0.36520355262791032</v>
      </c>
      <c r="F3683" s="516">
        <v>2025.11</v>
      </c>
      <c r="G3683" s="464">
        <v>327892830425.13806</v>
      </c>
      <c r="H3683" s="461">
        <v>24384768.116125721</v>
      </c>
      <c r="I3683" s="464">
        <v>555040107638.28735</v>
      </c>
      <c r="J3683" s="462">
        <v>0.33863497185137303</v>
      </c>
      <c r="K3683" s="464">
        <v>27008478639.650497</v>
      </c>
      <c r="L3683" s="464">
        <v>72310589290.457047</v>
      </c>
      <c r="M3683" s="464">
        <v>166246896105.24005</v>
      </c>
      <c r="N3683" s="464">
        <v>45720438969.376831</v>
      </c>
      <c r="O3683" s="464">
        <v>18178.715956182663</v>
      </c>
      <c r="P3683" s="461">
        <v>332609.75406809489</v>
      </c>
      <c r="Q3683" s="461">
        <v>191038.96430411079</v>
      </c>
      <c r="R3683" s="464">
        <v>1234577302984.9541</v>
      </c>
      <c r="S3683" s="462">
        <v>0.56519195551166634</v>
      </c>
      <c r="T3683" s="462">
        <v>0.40119894827938829</v>
      </c>
      <c r="U3683" s="461">
        <v>16.895716616804663</v>
      </c>
      <c r="V3683" s="464">
        <v>9213385159217.6621</v>
      </c>
      <c r="W3683" s="460">
        <v>2907.4599930637369</v>
      </c>
      <c r="X3683" s="463">
        <v>4.3069709962725709E-2</v>
      </c>
      <c r="Y3683" s="476">
        <v>2.0000000000000001E-4</v>
      </c>
    </row>
    <row r="3684" spans="1:25" x14ac:dyDescent="0.2">
      <c r="A3684" s="475">
        <f t="shared" si="57"/>
        <v>3680</v>
      </c>
      <c r="B3684" s="462">
        <v>0.55169180965663789</v>
      </c>
      <c r="C3684" s="461">
        <v>1500</v>
      </c>
      <c r="D3684" s="462">
        <v>0.57010176776328525</v>
      </c>
      <c r="E3684" s="462">
        <v>0.59837251554776794</v>
      </c>
      <c r="F3684" s="516">
        <v>2025.93</v>
      </c>
      <c r="G3684" s="464">
        <v>149681981620.33459</v>
      </c>
      <c r="H3684" s="461">
        <v>12467878.078996966</v>
      </c>
      <c r="I3684" s="464">
        <v>402425026020.39355</v>
      </c>
      <c r="J3684" s="462">
        <v>0.45731146812057977</v>
      </c>
      <c r="K3684" s="464">
        <v>17238647709.713055</v>
      </c>
      <c r="L3684" s="464">
        <v>18821996332.254387</v>
      </c>
      <c r="M3684" s="464">
        <v>107792630826.11957</v>
      </c>
      <c r="N3684" s="464">
        <v>47323394233.719368</v>
      </c>
      <c r="O3684" s="464">
        <v>15296.421969572173</v>
      </c>
      <c r="P3684" s="461">
        <v>317958.16209177003</v>
      </c>
      <c r="Q3684" s="461">
        <v>187646.92330956351</v>
      </c>
      <c r="R3684" s="464">
        <v>846808282072.08325</v>
      </c>
      <c r="S3684" s="462">
        <v>0.60180423276286454</v>
      </c>
      <c r="T3684" s="462">
        <v>0.34814428430324723</v>
      </c>
      <c r="U3684" s="461">
        <v>15.950428008405034</v>
      </c>
      <c r="V3684" s="464">
        <v>5305517615854.3525</v>
      </c>
      <c r="W3684" s="460">
        <v>1673.3463972964357</v>
      </c>
      <c r="X3684" s="463">
        <v>4.465113160588019E-2</v>
      </c>
      <c r="Y3684" s="476">
        <v>2.0000000000000001E-4</v>
      </c>
    </row>
    <row r="3685" spans="1:25" x14ac:dyDescent="0.2">
      <c r="A3685" s="475">
        <f t="shared" si="57"/>
        <v>3681</v>
      </c>
      <c r="B3685" s="462">
        <v>0.55815821580742075</v>
      </c>
      <c r="C3685" s="461">
        <v>1500</v>
      </c>
      <c r="D3685" s="462">
        <v>0.83301413088594312</v>
      </c>
      <c r="E3685" s="462">
        <v>0.25672553172245616</v>
      </c>
      <c r="F3685" s="516">
        <v>2024.33</v>
      </c>
      <c r="G3685" s="464">
        <v>276305915300.31628</v>
      </c>
      <c r="H3685" s="461">
        <v>23503150.634673059</v>
      </c>
      <c r="I3685" s="464">
        <v>575766098011.91199</v>
      </c>
      <c r="J3685" s="462">
        <v>0.29930931461610633</v>
      </c>
      <c r="K3685" s="464">
        <v>35571250295.442337</v>
      </c>
      <c r="L3685" s="464">
        <v>17436178365.043278</v>
      </c>
      <c r="M3685" s="464">
        <v>179086487121.80484</v>
      </c>
      <c r="N3685" s="464">
        <v>130459165028.04655</v>
      </c>
      <c r="O3685" s="464">
        <v>13989.4283413585</v>
      </c>
      <c r="P3685" s="461">
        <v>679387.78194815712</v>
      </c>
      <c r="Q3685" s="461">
        <v>467196.47860513593</v>
      </c>
      <c r="R3685" s="464">
        <v>1223038536954.4824</v>
      </c>
      <c r="S3685" s="462">
        <v>0.49178299708367629</v>
      </c>
      <c r="T3685" s="462">
        <v>0.32887440075847718</v>
      </c>
      <c r="U3685" s="461">
        <v>16.970769107686422</v>
      </c>
      <c r="V3685" s="464">
        <v>7592219545676.1445</v>
      </c>
      <c r="W3685" s="460">
        <v>2392.4032927540588</v>
      </c>
      <c r="X3685" s="463">
        <v>4.2389690954041007E-2</v>
      </c>
      <c r="Y3685" s="476">
        <v>2.0000000000000001E-4</v>
      </c>
    </row>
    <row r="3686" spans="1:25" x14ac:dyDescent="0.2">
      <c r="A3686" s="475">
        <f t="shared" si="57"/>
        <v>3682</v>
      </c>
      <c r="B3686" s="462">
        <v>0.61150630961657626</v>
      </c>
      <c r="C3686" s="461">
        <v>2886.4681585036242</v>
      </c>
      <c r="D3686" s="462">
        <v>1.3069354044364929</v>
      </c>
      <c r="E3686" s="462">
        <v>0.6690126055382537</v>
      </c>
      <c r="F3686" s="516">
        <v>2026.95</v>
      </c>
      <c r="G3686" s="464">
        <v>142462647945.83948</v>
      </c>
      <c r="H3686" s="461">
        <v>55691966.800802767</v>
      </c>
      <c r="I3686" s="464">
        <v>938349297669.90515</v>
      </c>
      <c r="J3686" s="462">
        <v>0.27208019714805798</v>
      </c>
      <c r="K3686" s="464">
        <v>28841329060.232674</v>
      </c>
      <c r="L3686" s="464">
        <v>12919036554.230137</v>
      </c>
      <c r="M3686" s="464">
        <v>5474255434.9006538</v>
      </c>
      <c r="N3686" s="464">
        <v>25271700219.233379</v>
      </c>
      <c r="O3686" s="464">
        <v>29245.679691777761</v>
      </c>
      <c r="P3686" s="461">
        <v>224948.29373717547</v>
      </c>
      <c r="Q3686" s="461">
        <v>109220.12835266914</v>
      </c>
      <c r="R3686" s="464">
        <v>1312969642037.6511</v>
      </c>
      <c r="S3686" s="462">
        <v>0.40391132442053174</v>
      </c>
      <c r="T3686" s="462">
        <v>0.24549966605634799</v>
      </c>
      <c r="U3686" s="461">
        <v>15.537219395755594</v>
      </c>
      <c r="V3686" s="464">
        <v>5506466729064.6514</v>
      </c>
      <c r="W3686" s="460">
        <v>1736.6513901001804</v>
      </c>
      <c r="X3686" s="463">
        <v>4.7431040777713297E-2</v>
      </c>
      <c r="Y3686" s="476">
        <v>2.0000000000000001E-4</v>
      </c>
    </row>
    <row r="3687" spans="1:25" x14ac:dyDescent="0.2">
      <c r="A3687" s="475">
        <f t="shared" si="57"/>
        <v>3683</v>
      </c>
      <c r="B3687" s="462">
        <v>0.488301752024624</v>
      </c>
      <c r="C3687" s="461">
        <v>2604.8373735249052</v>
      </c>
      <c r="D3687" s="462">
        <v>0.69089059374000839</v>
      </c>
      <c r="E3687" s="462">
        <v>0.22917524515763646</v>
      </c>
      <c r="F3687" s="516">
        <v>2023.75</v>
      </c>
      <c r="G3687" s="464">
        <v>189722195838.31906</v>
      </c>
      <c r="H3687" s="461">
        <v>16427494.112971764</v>
      </c>
      <c r="I3687" s="464">
        <v>499431896519.97394</v>
      </c>
      <c r="J3687" s="462">
        <v>0.44020780566336393</v>
      </c>
      <c r="K3687" s="464">
        <v>13918729732.163008</v>
      </c>
      <c r="L3687" s="464">
        <v>0</v>
      </c>
      <c r="M3687" s="464">
        <v>208426640048.96027</v>
      </c>
      <c r="N3687" s="464">
        <v>48812324980.865486</v>
      </c>
      <c r="O3687" s="464">
        <v>31560.338595938065</v>
      </c>
      <c r="P3687" s="461">
        <v>326395.25555360795</v>
      </c>
      <c r="Q3687" s="461">
        <v>191081.18666408339</v>
      </c>
      <c r="R3687" s="464">
        <v>985868720532.12219</v>
      </c>
      <c r="S3687" s="462">
        <v>0.58987442384306277</v>
      </c>
      <c r="T3687" s="462">
        <v>0.38695148507095528</v>
      </c>
      <c r="U3687" s="461">
        <v>15.90888391324804</v>
      </c>
      <c r="V3687" s="464">
        <v>6757012844617.8428</v>
      </c>
      <c r="W3687" s="460">
        <v>2131.6464093312816</v>
      </c>
      <c r="X3687" s="463">
        <v>4.5398052446357078E-2</v>
      </c>
      <c r="Y3687" s="476">
        <v>2.0000000000000001E-4</v>
      </c>
    </row>
    <row r="3688" spans="1:25" x14ac:dyDescent="0.2">
      <c r="A3688" s="475">
        <f t="shared" si="57"/>
        <v>3684</v>
      </c>
      <c r="B3688" s="462">
        <v>0.54080688556988332</v>
      </c>
      <c r="C3688" s="461">
        <v>7121.8836776568132</v>
      </c>
      <c r="D3688" s="462">
        <v>1.2011834454693502</v>
      </c>
      <c r="E3688" s="462">
        <v>0.23925368030174882</v>
      </c>
      <c r="F3688" s="516">
        <v>2024.85</v>
      </c>
      <c r="G3688" s="464">
        <v>276028653367.25726</v>
      </c>
      <c r="H3688" s="461">
        <v>29474429.423294563</v>
      </c>
      <c r="I3688" s="464">
        <v>735146143320.20642</v>
      </c>
      <c r="J3688" s="462">
        <v>0.39841173494435467</v>
      </c>
      <c r="K3688" s="464">
        <v>7917061347.5451317</v>
      </c>
      <c r="L3688" s="464">
        <v>0</v>
      </c>
      <c r="M3688" s="464">
        <v>175741938881.49127</v>
      </c>
      <c r="N3688" s="464">
        <v>6352562544.7256432</v>
      </c>
      <c r="O3688" s="464">
        <v>24369.086314289958</v>
      </c>
      <c r="P3688" s="461">
        <v>74641.581547807204</v>
      </c>
      <c r="Q3688" s="461">
        <v>26617.655159334779</v>
      </c>
      <c r="R3688" s="464">
        <v>1220232247876.3369</v>
      </c>
      <c r="S3688" s="462">
        <v>0.55330592159204572</v>
      </c>
      <c r="T3688" s="462">
        <v>0.42015299071873619</v>
      </c>
      <c r="U3688" s="461">
        <v>16.204773769381504</v>
      </c>
      <c r="V3688" s="464">
        <v>9026953676393.2793</v>
      </c>
      <c r="W3688" s="460">
        <v>2851.1079265943349</v>
      </c>
      <c r="X3688" s="463">
        <v>4.5937099859195391E-2</v>
      </c>
      <c r="Y3688" s="476">
        <v>2.0000000000000001E-4</v>
      </c>
    </row>
    <row r="3689" spans="1:25" x14ac:dyDescent="0.2">
      <c r="A3689" s="475">
        <f t="shared" si="57"/>
        <v>3685</v>
      </c>
      <c r="B3689" s="462">
        <v>0.28444170870854757</v>
      </c>
      <c r="C3689" s="461">
        <v>3099.8601641952064</v>
      </c>
      <c r="D3689" s="462">
        <v>0.78905453883369436</v>
      </c>
      <c r="E3689" s="462">
        <v>0.29444110507181775</v>
      </c>
      <c r="F3689" s="516">
        <v>2024.77</v>
      </c>
      <c r="G3689" s="464">
        <v>185605636045.89072</v>
      </c>
      <c r="H3689" s="461">
        <v>19949451.461504612</v>
      </c>
      <c r="I3689" s="464">
        <v>562556119095.98047</v>
      </c>
      <c r="J3689" s="462">
        <v>0.28444170870854757</v>
      </c>
      <c r="K3689" s="464">
        <v>34687846331.840752</v>
      </c>
      <c r="L3689" s="464">
        <v>70438944299.117798</v>
      </c>
      <c r="M3689" s="464">
        <v>206164601005.21313</v>
      </c>
      <c r="N3689" s="464">
        <v>62023734818.08371</v>
      </c>
      <c r="O3689" s="464">
        <v>13294.966621637021</v>
      </c>
      <c r="P3689" s="461">
        <v>404203.42175051442</v>
      </c>
      <c r="Q3689" s="461">
        <v>248586.56814855532</v>
      </c>
      <c r="R3689" s="464">
        <v>1199334404851.6194</v>
      </c>
      <c r="S3689" s="462">
        <v>0.5212446130163918</v>
      </c>
      <c r="T3689" s="462">
        <v>0.24929245487314963</v>
      </c>
      <c r="U3689" s="461">
        <v>16.523781058569089</v>
      </c>
      <c r="V3689" s="464">
        <v>5429100790032.4648</v>
      </c>
      <c r="W3689" s="460">
        <v>1713.1078043642001</v>
      </c>
      <c r="X3689" s="463">
        <v>4.4053471087888374E-2</v>
      </c>
      <c r="Y3689" s="476">
        <v>2.0000000000000001E-4</v>
      </c>
    </row>
    <row r="3690" spans="1:25" x14ac:dyDescent="0.2">
      <c r="A3690" s="475">
        <f t="shared" si="57"/>
        <v>3686</v>
      </c>
      <c r="B3690" s="462">
        <v>0.43408788958872691</v>
      </c>
      <c r="C3690" s="461">
        <v>5355.417916151222</v>
      </c>
      <c r="D3690" s="462">
        <v>0.98840240512218758</v>
      </c>
      <c r="E3690" s="462">
        <v>0.28906477666058722</v>
      </c>
      <c r="F3690" s="516">
        <v>2024.74</v>
      </c>
      <c r="G3690" s="464">
        <v>187466794576.36777</v>
      </c>
      <c r="H3690" s="461">
        <v>25706576.84756596</v>
      </c>
      <c r="I3690" s="464">
        <v>807607143574.48059</v>
      </c>
      <c r="J3690" s="462">
        <v>0.43408788958872691</v>
      </c>
      <c r="K3690" s="464">
        <v>19799200313.733486</v>
      </c>
      <c r="L3690" s="464">
        <v>3678014154.1334362</v>
      </c>
      <c r="M3690" s="464">
        <v>204742836755.92828</v>
      </c>
      <c r="N3690" s="464">
        <v>39413168378.201645</v>
      </c>
      <c r="O3690" s="464">
        <v>17361.714065458778</v>
      </c>
      <c r="P3690" s="461">
        <v>234836.12074117613</v>
      </c>
      <c r="Q3690" s="461">
        <v>143826.14161105431</v>
      </c>
      <c r="R3690" s="464">
        <v>1356719665181.4167</v>
      </c>
      <c r="S3690" s="462">
        <v>0.56215653508082486</v>
      </c>
      <c r="T3690" s="462">
        <v>0.32359030369097264</v>
      </c>
      <c r="U3690" s="461">
        <v>15.489173284305611</v>
      </c>
      <c r="V3690" s="464">
        <v>7484888537787.5195</v>
      </c>
      <c r="W3690" s="460">
        <v>2362.0302660054749</v>
      </c>
      <c r="X3690" s="463">
        <v>4.7373353305886351E-2</v>
      </c>
      <c r="Y3690" s="476">
        <v>2.0000000000000001E-4</v>
      </c>
    </row>
    <row r="3691" spans="1:25" x14ac:dyDescent="0.2">
      <c r="A3691" s="475">
        <f t="shared" si="57"/>
        <v>3687</v>
      </c>
      <c r="B3691" s="462">
        <v>0.43921571519937708</v>
      </c>
      <c r="C3691" s="461">
        <v>3690.7508869893727</v>
      </c>
      <c r="D3691" s="462">
        <v>0.74871306454155884</v>
      </c>
      <c r="E3691" s="462">
        <v>0.50193961612979654</v>
      </c>
      <c r="F3691" s="516">
        <v>2023.98</v>
      </c>
      <c r="G3691" s="464">
        <v>328070283409.12537</v>
      </c>
      <c r="H3691" s="461">
        <v>18112044.607073285</v>
      </c>
      <c r="I3691" s="464">
        <v>517735228694.31409</v>
      </c>
      <c r="J3691" s="462">
        <v>0.42706073591701055</v>
      </c>
      <c r="K3691" s="464">
        <v>19727168220.673584</v>
      </c>
      <c r="L3691" s="464">
        <v>0</v>
      </c>
      <c r="M3691" s="464">
        <v>390137998768.36523</v>
      </c>
      <c r="N3691" s="464">
        <v>23453434625.704494</v>
      </c>
      <c r="O3691" s="464">
        <v>34840.314904844927</v>
      </c>
      <c r="P3691" s="461">
        <v>198339.03530932148</v>
      </c>
      <c r="Q3691" s="461">
        <v>95056.057241389251</v>
      </c>
      <c r="R3691" s="464">
        <v>1312317807133.2046</v>
      </c>
      <c r="S3691" s="462">
        <v>0.63875073860108711</v>
      </c>
      <c r="T3691" s="462">
        <v>0.39322468038006608</v>
      </c>
      <c r="U3691" s="461">
        <v>16.748976243211843</v>
      </c>
      <c r="V3691" s="464">
        <v>9603717583462.3145</v>
      </c>
      <c r="W3691" s="460">
        <v>3031.335465350654</v>
      </c>
      <c r="X3691" s="463">
        <v>4.3053743458069366E-2</v>
      </c>
      <c r="Y3691" s="476">
        <v>2.0000000000000001E-4</v>
      </c>
    </row>
    <row r="3692" spans="1:25" x14ac:dyDescent="0.2">
      <c r="A3692" s="475">
        <f t="shared" si="57"/>
        <v>3688</v>
      </c>
      <c r="B3692" s="462">
        <v>0.54005267069072727</v>
      </c>
      <c r="C3692" s="461">
        <v>7934.4590026013893</v>
      </c>
      <c r="D3692" s="462">
        <v>0.98908374887480222</v>
      </c>
      <c r="E3692" s="462">
        <v>0.5117073812206534</v>
      </c>
      <c r="F3692" s="516">
        <v>2024.08</v>
      </c>
      <c r="G3692" s="464">
        <v>207704522606.18698</v>
      </c>
      <c r="H3692" s="461">
        <v>28259346.35612889</v>
      </c>
      <c r="I3692" s="464">
        <v>659181188841.76978</v>
      </c>
      <c r="J3692" s="462">
        <v>0.31470879843699662</v>
      </c>
      <c r="K3692" s="464">
        <v>14986724232.284147</v>
      </c>
      <c r="L3692" s="464">
        <v>5387189628.3320904</v>
      </c>
      <c r="M3692" s="464">
        <v>235435521390.97635</v>
      </c>
      <c r="N3692" s="464">
        <v>95613514146.611908</v>
      </c>
      <c r="O3692" s="464">
        <v>27248.35745482452</v>
      </c>
      <c r="P3692" s="461">
        <v>572355.54063070775</v>
      </c>
      <c r="Q3692" s="461">
        <v>375318.76798969699</v>
      </c>
      <c r="R3692" s="464">
        <v>1323576563225.856</v>
      </c>
      <c r="S3692" s="462">
        <v>0.51117848655947362</v>
      </c>
      <c r="T3692" s="462">
        <v>0.26521346949321822</v>
      </c>
      <c r="U3692" s="461">
        <v>16.498907514703905</v>
      </c>
      <c r="V3692" s="464">
        <v>6218148053773.8145</v>
      </c>
      <c r="W3692" s="460">
        <v>1962.4287350817622</v>
      </c>
      <c r="X3692" s="463">
        <v>4.5011511774310543E-2</v>
      </c>
      <c r="Y3692" s="476">
        <v>2.0000000000000001E-4</v>
      </c>
    </row>
    <row r="3693" spans="1:25" x14ac:dyDescent="0.2">
      <c r="A3693" s="475">
        <f t="shared" si="57"/>
        <v>3689</v>
      </c>
      <c r="B3693" s="462">
        <v>0.70230368477456695</v>
      </c>
      <c r="C3693" s="461">
        <v>4524.1955204055748</v>
      </c>
      <c r="D3693" s="462">
        <v>0.2</v>
      </c>
      <c r="E3693" s="462">
        <v>0.40647683725983819</v>
      </c>
      <c r="F3693" s="516">
        <v>2023.75</v>
      </c>
      <c r="G3693" s="464">
        <v>218598625852.64783</v>
      </c>
      <c r="H3693" s="461">
        <v>3360429.4701835602</v>
      </c>
      <c r="I3693" s="464">
        <v>160797230029.07983</v>
      </c>
      <c r="J3693" s="462">
        <v>0.57510302798036905</v>
      </c>
      <c r="K3693" s="464">
        <v>2902106456.0869551</v>
      </c>
      <c r="L3693" s="464">
        <v>0</v>
      </c>
      <c r="M3693" s="464">
        <v>232525397189.54483</v>
      </c>
      <c r="N3693" s="464">
        <v>64930430460.749573</v>
      </c>
      <c r="O3693" s="464">
        <v>25493.97534353839</v>
      </c>
      <c r="P3693" s="461">
        <v>523511.56133456057</v>
      </c>
      <c r="Q3693" s="461">
        <v>302368.70344287332</v>
      </c>
      <c r="R3693" s="464">
        <v>660302441573.57446</v>
      </c>
      <c r="S3693" s="462">
        <v>0.6833210941077863</v>
      </c>
      <c r="T3693" s="462">
        <v>0.47260521834123265</v>
      </c>
      <c r="U3693" s="461">
        <v>17.186538578157723</v>
      </c>
      <c r="V3693" s="464">
        <v>6088052237502.2061</v>
      </c>
      <c r="W3693" s="460">
        <v>1919.9417888292971</v>
      </c>
      <c r="X3693" s="463">
        <v>4.1075688054087622E-2</v>
      </c>
      <c r="Y3693" s="476">
        <v>2.0000000000000001E-4</v>
      </c>
    </row>
    <row r="3694" spans="1:25" x14ac:dyDescent="0.2">
      <c r="A3694" s="475">
        <f t="shared" si="57"/>
        <v>3690</v>
      </c>
      <c r="B3694" s="462">
        <v>0.65996374407323144</v>
      </c>
      <c r="C3694" s="461">
        <v>3552.1934422795744</v>
      </c>
      <c r="D3694" s="462">
        <v>0.71438718915773014</v>
      </c>
      <c r="E3694" s="462">
        <v>3.2389284316290845E-2</v>
      </c>
      <c r="F3694" s="516">
        <v>2026.4</v>
      </c>
      <c r="G3694" s="464">
        <v>136805084009.203</v>
      </c>
      <c r="H3694" s="461">
        <v>16208233.812920555</v>
      </c>
      <c r="I3694" s="464">
        <v>429576894675.06805</v>
      </c>
      <c r="J3694" s="462">
        <v>0.31804042659708698</v>
      </c>
      <c r="K3694" s="464">
        <v>17519589472.061199</v>
      </c>
      <c r="L3694" s="464">
        <v>2856019800.4005494</v>
      </c>
      <c r="M3694" s="464">
        <v>73350278014.132141</v>
      </c>
      <c r="N3694" s="464">
        <v>25684285423.014397</v>
      </c>
      <c r="O3694" s="464">
        <v>33270.059170759414</v>
      </c>
      <c r="P3694" s="461">
        <v>196831.70402710952</v>
      </c>
      <c r="Q3694" s="461">
        <v>94580.390311099836</v>
      </c>
      <c r="R3694" s="464">
        <v>717787674858.04822</v>
      </c>
      <c r="S3694" s="462">
        <v>0.47847988549309639</v>
      </c>
      <c r="T3694" s="462">
        <v>0.29992204049135451</v>
      </c>
      <c r="U3694" s="461">
        <v>16.747011906164307</v>
      </c>
      <c r="V3694" s="464">
        <v>3987278376470.6025</v>
      </c>
      <c r="W3694" s="460">
        <v>1258.8353546878598</v>
      </c>
      <c r="X3694" s="463">
        <v>4.3036896326062155E-2</v>
      </c>
      <c r="Y3694" s="476">
        <v>2.0000000000000001E-4</v>
      </c>
    </row>
    <row r="3695" spans="1:25" x14ac:dyDescent="0.2">
      <c r="A3695" s="475">
        <f t="shared" si="57"/>
        <v>3691</v>
      </c>
      <c r="B3695" s="462">
        <v>0.5279825673426255</v>
      </c>
      <c r="C3695" s="461">
        <v>4024.1399000339611</v>
      </c>
      <c r="D3695" s="462">
        <v>0.63028786904897438</v>
      </c>
      <c r="E3695" s="462">
        <v>0.7</v>
      </c>
      <c r="F3695" s="516">
        <v>2026.04</v>
      </c>
      <c r="G3695" s="464">
        <v>97129014244.801132</v>
      </c>
      <c r="H3695" s="461">
        <v>13605653.733619442</v>
      </c>
      <c r="I3695" s="464">
        <v>293122132965.18335</v>
      </c>
      <c r="J3695" s="462">
        <v>7.2788433449557433E-2</v>
      </c>
      <c r="K3695" s="464">
        <v>35864634491.816765</v>
      </c>
      <c r="L3695" s="464">
        <v>75833511826.095093</v>
      </c>
      <c r="M3695" s="464">
        <v>62715421128.475723</v>
      </c>
      <c r="N3695" s="464">
        <v>96320450454.277008</v>
      </c>
      <c r="O3695" s="464">
        <v>39704.649525283108</v>
      </c>
      <c r="P3695" s="461">
        <v>493619.55733238132</v>
      </c>
      <c r="Q3695" s="461">
        <v>324081.14977920667</v>
      </c>
      <c r="R3695" s="464">
        <v>669680571167.85388</v>
      </c>
      <c r="S3695" s="462">
        <v>0.36723855920628651</v>
      </c>
      <c r="T3695" s="462">
        <v>0.10870373498730428</v>
      </c>
      <c r="U3695" s="461">
        <v>25.284404641662682</v>
      </c>
      <c r="V3695" s="464">
        <v>1947305793049.5825</v>
      </c>
      <c r="W3695" s="460">
        <v>614.11475842130562</v>
      </c>
      <c r="X3695" s="463">
        <v>2.935558007363661E-2</v>
      </c>
      <c r="Y3695" s="476">
        <v>2.0000000000000001E-4</v>
      </c>
    </row>
    <row r="3696" spans="1:25" x14ac:dyDescent="0.2">
      <c r="A3696" s="475">
        <f t="shared" si="57"/>
        <v>3692</v>
      </c>
      <c r="B3696" s="462">
        <v>0.38579671741230359</v>
      </c>
      <c r="C3696" s="461">
        <v>9075.589862804467</v>
      </c>
      <c r="D3696" s="462">
        <v>0.79323491523936118</v>
      </c>
      <c r="E3696" s="462">
        <v>0.37206097591777793</v>
      </c>
      <c r="F3696" s="516">
        <v>2023.75</v>
      </c>
      <c r="G3696" s="464">
        <v>315118367473.13068</v>
      </c>
      <c r="H3696" s="461">
        <v>18814597.488372412</v>
      </c>
      <c r="I3696" s="464">
        <v>497283479263.86334</v>
      </c>
      <c r="J3696" s="462">
        <v>0.37935396785085318</v>
      </c>
      <c r="K3696" s="464">
        <v>6191996427.1021843</v>
      </c>
      <c r="L3696" s="464">
        <v>0</v>
      </c>
      <c r="M3696" s="464">
        <v>278317513935.08929</v>
      </c>
      <c r="N3696" s="464">
        <v>45810182292.944557</v>
      </c>
      <c r="O3696" s="464">
        <v>18426.960293498316</v>
      </c>
      <c r="P3696" s="461">
        <v>329086.27861201914</v>
      </c>
      <c r="Q3696" s="461">
        <v>190637.86616466858</v>
      </c>
      <c r="R3696" s="464">
        <v>1137415709644.4585</v>
      </c>
      <c r="S3696" s="462">
        <v>0.5910804299903234</v>
      </c>
      <c r="T3696" s="462">
        <v>0.42677361376563627</v>
      </c>
      <c r="U3696" s="461">
        <v>16.876412563716631</v>
      </c>
      <c r="V3696" s="464">
        <v>9059000313629.8457</v>
      </c>
      <c r="W3696" s="460">
        <v>2856.4059133165997</v>
      </c>
      <c r="X3696" s="463">
        <v>4.32557159334079E-2</v>
      </c>
      <c r="Y3696" s="476">
        <v>2.0000000000000001E-4</v>
      </c>
    </row>
    <row r="3697" spans="1:25" x14ac:dyDescent="0.2">
      <c r="A3697" s="475">
        <f t="shared" si="57"/>
        <v>3693</v>
      </c>
      <c r="B3697" s="462">
        <v>0.53546314340412471</v>
      </c>
      <c r="C3697" s="461">
        <v>5634.2536902220445</v>
      </c>
      <c r="D3697" s="462">
        <v>1.236623223223319</v>
      </c>
      <c r="E3697" s="462">
        <v>0.65881591642805093</v>
      </c>
      <c r="F3697" s="516">
        <v>2023.75</v>
      </c>
      <c r="G3697" s="464">
        <v>920912522437.92273</v>
      </c>
      <c r="H3697" s="461">
        <v>47647063.390109986</v>
      </c>
      <c r="I3697" s="464">
        <v>958491916967.849</v>
      </c>
      <c r="J3697" s="462">
        <v>0.28145600017410877</v>
      </c>
      <c r="K3697" s="464">
        <v>35876274246.248589</v>
      </c>
      <c r="L3697" s="464">
        <v>0</v>
      </c>
      <c r="M3697" s="464">
        <v>754875056464.92261</v>
      </c>
      <c r="N3697" s="464">
        <v>40899010782.612778</v>
      </c>
      <c r="O3697" s="464">
        <v>29007.666807770725</v>
      </c>
      <c r="P3697" s="461">
        <v>298375.84155942907</v>
      </c>
      <c r="Q3697" s="461">
        <v>158485.78749261025</v>
      </c>
      <c r="R3697" s="464">
        <v>2860090192373.2095</v>
      </c>
      <c r="S3697" s="462">
        <v>0.61474328887542684</v>
      </c>
      <c r="T3697" s="462">
        <v>0.3981065210941217</v>
      </c>
      <c r="U3697" s="461">
        <v>17.805119805227097</v>
      </c>
      <c r="V3697" s="464">
        <v>21699780025634.68</v>
      </c>
      <c r="W3697" s="460">
        <v>6852.0213213636107</v>
      </c>
      <c r="X3697" s="463">
        <v>4.1719009669583633E-2</v>
      </c>
      <c r="Y3697" s="476">
        <v>2.0000000000000001E-4</v>
      </c>
    </row>
    <row r="3698" spans="1:25" x14ac:dyDescent="0.2">
      <c r="A3698" s="475">
        <f t="shared" si="57"/>
        <v>3694</v>
      </c>
      <c r="B3698" s="462">
        <v>0.4980385398847712</v>
      </c>
      <c r="C3698" s="461">
        <v>4218.7643859970631</v>
      </c>
      <c r="D3698" s="462">
        <v>0.5895284892701238</v>
      </c>
      <c r="E3698" s="462">
        <v>0.65665747925349471</v>
      </c>
      <c r="F3698" s="516">
        <v>2026.36</v>
      </c>
      <c r="G3698" s="464">
        <v>96177859193.950653</v>
      </c>
      <c r="H3698" s="461">
        <v>12213394.871075854</v>
      </c>
      <c r="I3698" s="464">
        <v>350537351721.98193</v>
      </c>
      <c r="J3698" s="462">
        <v>0.35907159798521804</v>
      </c>
      <c r="K3698" s="464">
        <v>27121620804.481911</v>
      </c>
      <c r="L3698" s="464">
        <v>70121804773.350327</v>
      </c>
      <c r="M3698" s="464">
        <v>35325320252.813545</v>
      </c>
      <c r="N3698" s="464">
        <v>116396873485.09613</v>
      </c>
      <c r="O3698" s="464">
        <v>17817.387723664771</v>
      </c>
      <c r="P3698" s="461">
        <v>641674.43620583043</v>
      </c>
      <c r="Q3698" s="461">
        <v>445775.91324654041</v>
      </c>
      <c r="R3698" s="464">
        <v>690723415601.71973</v>
      </c>
      <c r="S3698" s="462">
        <v>0.47052336640443382</v>
      </c>
      <c r="T3698" s="462">
        <v>0.33186355902701375</v>
      </c>
      <c r="U3698" s="461">
        <v>15.338266788505768</v>
      </c>
      <c r="V3698" s="464">
        <v>4019888577499.728</v>
      </c>
      <c r="W3698" s="460">
        <v>1269.0946339169407</v>
      </c>
      <c r="X3698" s="463">
        <v>4.563405158744268E-2</v>
      </c>
      <c r="Y3698" s="476">
        <v>2.0000000000000001E-4</v>
      </c>
    </row>
    <row r="3699" spans="1:25" x14ac:dyDescent="0.2">
      <c r="A3699" s="475">
        <f t="shared" si="57"/>
        <v>3695</v>
      </c>
      <c r="B3699" s="462">
        <v>0.36342111491197526</v>
      </c>
      <c r="C3699" s="461">
        <v>6510.9374062092575</v>
      </c>
      <c r="D3699" s="462">
        <v>0.81669361706247878</v>
      </c>
      <c r="E3699" s="462">
        <v>0.7</v>
      </c>
      <c r="F3699" s="516">
        <v>2024.85</v>
      </c>
      <c r="G3699" s="464">
        <v>170745287453.39536</v>
      </c>
      <c r="H3699" s="461">
        <v>19641337.903490964</v>
      </c>
      <c r="I3699" s="464">
        <v>472891693474.78998</v>
      </c>
      <c r="J3699" s="462">
        <v>0.22172522822519602</v>
      </c>
      <c r="K3699" s="464">
        <v>10156109464.581011</v>
      </c>
      <c r="L3699" s="464">
        <v>0</v>
      </c>
      <c r="M3699" s="464">
        <v>123412921025.06737</v>
      </c>
      <c r="N3699" s="464">
        <v>17723543022.457428</v>
      </c>
      <c r="O3699" s="464">
        <v>33461.824587993447</v>
      </c>
      <c r="P3699" s="461">
        <v>149668.76878993126</v>
      </c>
      <c r="Q3699" s="461">
        <v>61371.90556085881</v>
      </c>
      <c r="R3699" s="464">
        <v>837749209503.15051</v>
      </c>
      <c r="S3699" s="462">
        <v>0.45868269554087993</v>
      </c>
      <c r="T3699" s="462">
        <v>0.27362512445054304</v>
      </c>
      <c r="U3699" s="461">
        <v>17.389639554991831</v>
      </c>
      <c r="V3699" s="464">
        <v>4338476543459.1523</v>
      </c>
      <c r="W3699" s="460">
        <v>1369.7570502552132</v>
      </c>
      <c r="X3699" s="463">
        <v>4.2302319158831259E-2</v>
      </c>
      <c r="Y3699" s="476">
        <v>2.0000000000000001E-4</v>
      </c>
    </row>
    <row r="3700" spans="1:25" x14ac:dyDescent="0.2">
      <c r="A3700" s="475">
        <f t="shared" si="57"/>
        <v>3696</v>
      </c>
      <c r="B3700" s="462">
        <v>0.56364089497525038</v>
      </c>
      <c r="C3700" s="461">
        <v>3230.5606454338276</v>
      </c>
      <c r="D3700" s="462">
        <v>0.73709122286434992</v>
      </c>
      <c r="E3700" s="462">
        <v>0.4828384179454101</v>
      </c>
      <c r="F3700" s="516">
        <v>2025.06</v>
      </c>
      <c r="G3700" s="464">
        <v>154652459338.29254</v>
      </c>
      <c r="H3700" s="461">
        <v>17650114.276684675</v>
      </c>
      <c r="I3700" s="464">
        <v>399430759104.526</v>
      </c>
      <c r="J3700" s="462">
        <v>0.18014407766407214</v>
      </c>
      <c r="K3700" s="464">
        <v>11685421206.840977</v>
      </c>
      <c r="L3700" s="464">
        <v>19019687967.972244</v>
      </c>
      <c r="M3700" s="464">
        <v>74453555654.40834</v>
      </c>
      <c r="N3700" s="464">
        <v>28945474339.574196</v>
      </c>
      <c r="O3700" s="464">
        <v>24350.031806581046</v>
      </c>
      <c r="P3700" s="461">
        <v>206519.35652170662</v>
      </c>
      <c r="Q3700" s="461">
        <v>101082.93763229296</v>
      </c>
      <c r="R3700" s="464">
        <v>663096714941.51892</v>
      </c>
      <c r="S3700" s="462">
        <v>0.39501368552977134</v>
      </c>
      <c r="T3700" s="462">
        <v>0.31636615181661748</v>
      </c>
      <c r="U3700" s="461">
        <v>17.348983909767195</v>
      </c>
      <c r="V3700" s="464">
        <v>4051209893252.917</v>
      </c>
      <c r="W3700" s="460">
        <v>1277.175484487866</v>
      </c>
      <c r="X3700" s="463">
        <v>4.1392524366812962E-2</v>
      </c>
      <c r="Y3700" s="476">
        <v>2.0000000000000001E-4</v>
      </c>
    </row>
    <row r="3701" spans="1:25" x14ac:dyDescent="0.2">
      <c r="A3701" s="475">
        <f t="shared" si="57"/>
        <v>3697</v>
      </c>
      <c r="B3701" s="462">
        <v>0.3441751651308137</v>
      </c>
      <c r="C3701" s="461">
        <v>8208.4191877861413</v>
      </c>
      <c r="D3701" s="462">
        <v>1.0528484117042984</v>
      </c>
      <c r="E3701" s="462">
        <v>0.56133510020120037</v>
      </c>
      <c r="F3701" s="516">
        <v>2024.68</v>
      </c>
      <c r="G3701" s="464">
        <v>268710601994.62674</v>
      </c>
      <c r="H3701" s="461">
        <v>33505249.565149218</v>
      </c>
      <c r="I3701" s="464">
        <v>642967225547.60657</v>
      </c>
      <c r="J3701" s="462">
        <v>0.22967626382505002</v>
      </c>
      <c r="K3701" s="464">
        <v>20227816332.307831</v>
      </c>
      <c r="L3701" s="464">
        <v>0</v>
      </c>
      <c r="M3701" s="464">
        <v>237550152184.80347</v>
      </c>
      <c r="N3701" s="464">
        <v>78987336242.725601</v>
      </c>
      <c r="O3701" s="464">
        <v>14515.395866181501</v>
      </c>
      <c r="P3701" s="461">
        <v>511464.48414494295</v>
      </c>
      <c r="Q3701" s="461">
        <v>325074.15184323798</v>
      </c>
      <c r="R3701" s="464">
        <v>1342588597394.5701</v>
      </c>
      <c r="S3701" s="462">
        <v>0.48519753661128784</v>
      </c>
      <c r="T3701" s="462">
        <v>0.30073791567203878</v>
      </c>
      <c r="U3701" s="461">
        <v>16.950931604492968</v>
      </c>
      <c r="V3701" s="464">
        <v>7377852795466.5439</v>
      </c>
      <c r="W3701" s="460">
        <v>2326.9173613600356</v>
      </c>
      <c r="X3701" s="463">
        <v>4.3887793498224394E-2</v>
      </c>
      <c r="Y3701" s="476">
        <v>2.0000000000000001E-4</v>
      </c>
    </row>
    <row r="3702" spans="1:25" x14ac:dyDescent="0.2">
      <c r="A3702" s="475">
        <f t="shared" si="57"/>
        <v>3698</v>
      </c>
      <c r="B3702" s="462">
        <v>0.55190567929689127</v>
      </c>
      <c r="C3702" s="461">
        <v>4337.2590868273428</v>
      </c>
      <c r="D3702" s="462">
        <v>1.2470502421494261</v>
      </c>
      <c r="E3702" s="462">
        <v>0.51909066305381091</v>
      </c>
      <c r="F3702" s="516">
        <v>2025.16</v>
      </c>
      <c r="G3702" s="464">
        <v>431221361582.24493</v>
      </c>
      <c r="H3702" s="461">
        <v>43955062.529092096</v>
      </c>
      <c r="I3702" s="464">
        <v>513242851404.31793</v>
      </c>
      <c r="J3702" s="462">
        <v>-0.32456736854610746</v>
      </c>
      <c r="K3702" s="464">
        <v>23269395747.166794</v>
      </c>
      <c r="L3702" s="464">
        <v>101603055812.71254</v>
      </c>
      <c r="M3702" s="464">
        <v>292411155897.57739</v>
      </c>
      <c r="N3702" s="464">
        <v>19526954379.845303</v>
      </c>
      <c r="O3702" s="464">
        <v>27616.241474714523</v>
      </c>
      <c r="P3702" s="461">
        <v>224224.15155693397</v>
      </c>
      <c r="Q3702" s="461">
        <v>71002.294559943373</v>
      </c>
      <c r="R3702" s="464">
        <v>1390657063231.3804</v>
      </c>
      <c r="S3702" s="462">
        <v>0.36888179126063847</v>
      </c>
      <c r="T3702" s="462">
        <v>0.1626524146869433</v>
      </c>
      <c r="U3702" s="461">
        <v>38.188179352692202</v>
      </c>
      <c r="V3702" s="464">
        <v>8830692031301.3965</v>
      </c>
      <c r="W3702" s="460">
        <v>2786.6184318431579</v>
      </c>
      <c r="X3702" s="463">
        <v>2.0441507659436677E-2</v>
      </c>
      <c r="Y3702" s="476">
        <v>2.0000000000000001E-4</v>
      </c>
    </row>
    <row r="3703" spans="1:25" x14ac:dyDescent="0.2">
      <c r="A3703" s="475">
        <f t="shared" si="57"/>
        <v>3699</v>
      </c>
      <c r="B3703" s="462">
        <v>0.39343216882628129</v>
      </c>
      <c r="C3703" s="461">
        <v>2647.8155965611631</v>
      </c>
      <c r="D3703" s="462">
        <v>0.4763396669681717</v>
      </c>
      <c r="E3703" s="462">
        <v>0.26775968276716339</v>
      </c>
      <c r="F3703" s="516">
        <v>2025.09</v>
      </c>
      <c r="G3703" s="464">
        <v>143162878666.11789</v>
      </c>
      <c r="H3703" s="461">
        <v>9189900.7836667877</v>
      </c>
      <c r="I3703" s="464">
        <v>329764439433.90948</v>
      </c>
      <c r="J3703" s="462">
        <v>0.39343216882628129</v>
      </c>
      <c r="K3703" s="464">
        <v>18037357412.528782</v>
      </c>
      <c r="L3703" s="464">
        <v>29719945501.55228</v>
      </c>
      <c r="M3703" s="464">
        <v>161841013957.02899</v>
      </c>
      <c r="N3703" s="464">
        <v>68540148851.200806</v>
      </c>
      <c r="O3703" s="464">
        <v>24614.517541458492</v>
      </c>
      <c r="P3703" s="461">
        <v>441769.64828339976</v>
      </c>
      <c r="Q3703" s="461">
        <v>259282.19988317453</v>
      </c>
      <c r="R3703" s="464">
        <v>794727956939.58997</v>
      </c>
      <c r="S3703" s="462">
        <v>0.57559255304802015</v>
      </c>
      <c r="T3703" s="462">
        <v>0.31397872313653191</v>
      </c>
      <c r="U3703" s="461">
        <v>16.316166378634662</v>
      </c>
      <c r="V3703" s="464">
        <v>4585095713250.7627</v>
      </c>
      <c r="W3703" s="460">
        <v>1447.0509861192695</v>
      </c>
      <c r="X3703" s="463">
        <v>4.3774457816826588E-2</v>
      </c>
      <c r="Y3703" s="476">
        <v>2.0000000000000001E-4</v>
      </c>
    </row>
    <row r="3704" spans="1:25" x14ac:dyDescent="0.2">
      <c r="A3704" s="475">
        <f t="shared" si="57"/>
        <v>3700</v>
      </c>
      <c r="B3704" s="462">
        <v>0.393483565615667</v>
      </c>
      <c r="C3704" s="461">
        <v>7050.5308499751955</v>
      </c>
      <c r="D3704" s="462">
        <v>0.8910970913616163</v>
      </c>
      <c r="E3704" s="462">
        <v>0.52418959197195114</v>
      </c>
      <c r="F3704" s="516">
        <v>2024.52</v>
      </c>
      <c r="G3704" s="464">
        <v>295437729433.52136</v>
      </c>
      <c r="H3704" s="461">
        <v>23343943.64862144</v>
      </c>
      <c r="I3704" s="464">
        <v>368255210782.41766</v>
      </c>
      <c r="J3704" s="462">
        <v>-1.0500761520866986E-2</v>
      </c>
      <c r="K3704" s="464">
        <v>11070274126.473139</v>
      </c>
      <c r="L3704" s="464">
        <v>13794880397.311556</v>
      </c>
      <c r="M3704" s="464">
        <v>238563420985.62784</v>
      </c>
      <c r="N3704" s="464">
        <v>72069743336.225876</v>
      </c>
      <c r="O3704" s="464">
        <v>37984.030928063752</v>
      </c>
      <c r="P3704" s="461">
        <v>465376.1074760296</v>
      </c>
      <c r="Q3704" s="461">
        <v>293559.57708800363</v>
      </c>
      <c r="R3704" s="464">
        <v>1034602320402.1677</v>
      </c>
      <c r="S3704" s="462">
        <v>0.46850142410677215</v>
      </c>
      <c r="T3704" s="462">
        <v>0.29015407745405131</v>
      </c>
      <c r="U3704" s="461">
        <v>20.476956826146875</v>
      </c>
      <c r="V3704" s="464">
        <v>6557427143326.7949</v>
      </c>
      <c r="W3704" s="460">
        <v>2068.4226745168826</v>
      </c>
      <c r="X3704" s="463">
        <v>3.6563308402202933E-2</v>
      </c>
      <c r="Y3704" s="476">
        <v>2.0000000000000001E-4</v>
      </c>
    </row>
    <row r="3705" spans="1:25" x14ac:dyDescent="0.2">
      <c r="A3705" s="475">
        <f t="shared" si="57"/>
        <v>3701</v>
      </c>
      <c r="B3705" s="462">
        <v>0.62967659030793199</v>
      </c>
      <c r="C3705" s="461">
        <v>5764.8790326237759</v>
      </c>
      <c r="D3705" s="462">
        <v>0.42050797663548695</v>
      </c>
      <c r="E3705" s="462">
        <v>0.41832831005754101</v>
      </c>
      <c r="F3705" s="516">
        <v>2027.98</v>
      </c>
      <c r="G3705" s="464">
        <v>16807861372.342697</v>
      </c>
      <c r="H3705" s="461">
        <v>7609190.7138411878</v>
      </c>
      <c r="I3705" s="464">
        <v>254053987567.24893</v>
      </c>
      <c r="J3705" s="462">
        <v>0.4492597949870315</v>
      </c>
      <c r="K3705" s="464">
        <v>22925303510.797852</v>
      </c>
      <c r="L3705" s="464">
        <v>55208709585.325539</v>
      </c>
      <c r="M3705" s="464">
        <v>0</v>
      </c>
      <c r="N3705" s="464">
        <v>13140690271.997248</v>
      </c>
      <c r="O3705" s="464">
        <v>20721.729405056445</v>
      </c>
      <c r="P3705" s="461">
        <v>135408.21068309125</v>
      </c>
      <c r="Q3705" s="461">
        <v>56469.663793739441</v>
      </c>
      <c r="R3705" s="464">
        <v>347198303359.75702</v>
      </c>
      <c r="S3705" s="462">
        <v>0.48734421562493629</v>
      </c>
      <c r="T3705" s="462">
        <v>0.35847662014767995</v>
      </c>
      <c r="U3705" s="461">
        <v>13.666548301506234</v>
      </c>
      <c r="V3705" s="464">
        <v>2003229598766.4094</v>
      </c>
      <c r="W3705" s="460">
        <v>631.92357800639718</v>
      </c>
      <c r="X3705" s="463">
        <v>5.0268701096386779E-2</v>
      </c>
      <c r="Y3705" s="476">
        <v>2.0000000000000001E-4</v>
      </c>
    </row>
    <row r="3706" spans="1:25" x14ac:dyDescent="0.2">
      <c r="A3706" s="475">
        <f t="shared" si="57"/>
        <v>3702</v>
      </c>
      <c r="B3706" s="462">
        <v>0.57927929774524378</v>
      </c>
      <c r="C3706" s="461">
        <v>7220.0253476706257</v>
      </c>
      <c r="D3706" s="462">
        <v>0.76180998427860058</v>
      </c>
      <c r="E3706" s="462">
        <v>0.59836156879413971</v>
      </c>
      <c r="F3706" s="516">
        <v>2024.84</v>
      </c>
      <c r="G3706" s="464">
        <v>111276471177.00134</v>
      </c>
      <c r="H3706" s="461">
        <v>18106998.488985267</v>
      </c>
      <c r="I3706" s="464">
        <v>489622275392.63</v>
      </c>
      <c r="J3706" s="462">
        <v>0.34857750684992383</v>
      </c>
      <c r="K3706" s="464">
        <v>10276881992.072935</v>
      </c>
      <c r="L3706" s="464">
        <v>0</v>
      </c>
      <c r="M3706" s="464">
        <v>106313201606.82474</v>
      </c>
      <c r="N3706" s="464">
        <v>22022295688.286736</v>
      </c>
      <c r="O3706" s="464">
        <v>25643.606783006358</v>
      </c>
      <c r="P3706" s="461">
        <v>182106.48953786364</v>
      </c>
      <c r="Q3706" s="461">
        <v>83419.604596937002</v>
      </c>
      <c r="R3706" s="464">
        <v>797656637783.03467</v>
      </c>
      <c r="S3706" s="462">
        <v>0.50282198440150272</v>
      </c>
      <c r="T3706" s="462">
        <v>0.32432153207604014</v>
      </c>
      <c r="U3706" s="461">
        <v>15.512148742221862</v>
      </c>
      <c r="V3706" s="464">
        <v>4443089592003.9795</v>
      </c>
      <c r="W3706" s="460">
        <v>1401.3546422283453</v>
      </c>
      <c r="X3706" s="463">
        <v>4.7035014667083638E-2</v>
      </c>
      <c r="Y3706" s="476">
        <v>2.0000000000000001E-4</v>
      </c>
    </row>
    <row r="3707" spans="1:25" x14ac:dyDescent="0.2">
      <c r="A3707" s="475">
        <f t="shared" si="57"/>
        <v>3703</v>
      </c>
      <c r="B3707" s="462">
        <v>0.42372582351933286</v>
      </c>
      <c r="C3707" s="461">
        <v>4459.4004846337339</v>
      </c>
      <c r="D3707" s="462">
        <v>0.812087129435481</v>
      </c>
      <c r="E3707" s="462">
        <v>0.40352898559248557</v>
      </c>
      <c r="F3707" s="516">
        <v>2024.76</v>
      </c>
      <c r="G3707" s="464">
        <v>249678904383.74298</v>
      </c>
      <c r="H3707" s="461">
        <v>21062377.493357789</v>
      </c>
      <c r="I3707" s="464">
        <v>537290599570.79315</v>
      </c>
      <c r="J3707" s="462">
        <v>0.40879719803983672</v>
      </c>
      <c r="K3707" s="464">
        <v>9411953548.7674484</v>
      </c>
      <c r="L3707" s="464">
        <v>0</v>
      </c>
      <c r="M3707" s="464">
        <v>201525110602.9581</v>
      </c>
      <c r="N3707" s="464">
        <v>51106824975.269684</v>
      </c>
      <c r="O3707" s="464">
        <v>19642.572192247644</v>
      </c>
      <c r="P3707" s="461">
        <v>370548.49946207169</v>
      </c>
      <c r="Q3707" s="461">
        <v>221905.20154366206</v>
      </c>
      <c r="R3707" s="464">
        <v>1077512516020.4658</v>
      </c>
      <c r="S3707" s="462">
        <v>0.57203831519478421</v>
      </c>
      <c r="T3707" s="462">
        <v>0.40495219809214356</v>
      </c>
      <c r="U3707" s="461">
        <v>16.414595365674149</v>
      </c>
      <c r="V3707" s="464">
        <v>7927044589486.2617</v>
      </c>
      <c r="W3707" s="460">
        <v>2503.0400793829162</v>
      </c>
      <c r="X3707" s="463">
        <v>4.4250405646829187E-2</v>
      </c>
      <c r="Y3707" s="476">
        <v>2.0000000000000001E-4</v>
      </c>
    </row>
    <row r="3708" spans="1:25" x14ac:dyDescent="0.2">
      <c r="A3708" s="475">
        <f t="shared" si="57"/>
        <v>3704</v>
      </c>
      <c r="B3708" s="462">
        <v>0.60859611097887412</v>
      </c>
      <c r="C3708" s="461">
        <v>3380.8567091095692</v>
      </c>
      <c r="D3708" s="462">
        <v>0.64009468618431609</v>
      </c>
      <c r="E3708" s="462">
        <v>0.32830011499666867</v>
      </c>
      <c r="F3708" s="516">
        <v>2024.01</v>
      </c>
      <c r="G3708" s="464">
        <v>286912539442.64441</v>
      </c>
      <c r="H3708" s="461">
        <v>13953351.702897448</v>
      </c>
      <c r="I3708" s="464">
        <v>450520483909.47363</v>
      </c>
      <c r="J3708" s="462">
        <v>0.48305895451859593</v>
      </c>
      <c r="K3708" s="464">
        <v>18799180310.598766</v>
      </c>
      <c r="L3708" s="464">
        <v>0</v>
      </c>
      <c r="M3708" s="464">
        <v>268034735033.48444</v>
      </c>
      <c r="N3708" s="464">
        <v>22165450778.546516</v>
      </c>
      <c r="O3708" s="464">
        <v>37291.449079380305</v>
      </c>
      <c r="P3708" s="461">
        <v>192621.72672981361</v>
      </c>
      <c r="Q3708" s="461">
        <v>92884.116124946144</v>
      </c>
      <c r="R3708" s="464">
        <v>1173303399050.7329</v>
      </c>
      <c r="S3708" s="462">
        <v>0.66319405699611433</v>
      </c>
      <c r="T3708" s="462">
        <v>0.39126595005420367</v>
      </c>
      <c r="U3708" s="461">
        <v>16.679620582985809</v>
      </c>
      <c r="V3708" s="464">
        <v>8441585225391.9482</v>
      </c>
      <c r="W3708" s="460">
        <v>2665.2014544046233</v>
      </c>
      <c r="X3708" s="463">
        <v>4.3570100060441083E-2</v>
      </c>
      <c r="Y3708" s="476">
        <v>2.0000000000000001E-4</v>
      </c>
    </row>
    <row r="3709" spans="1:25" x14ac:dyDescent="0.2">
      <c r="A3709" s="475">
        <f t="shared" si="57"/>
        <v>3705</v>
      </c>
      <c r="B3709" s="462">
        <v>0.55009800464917635</v>
      </c>
      <c r="C3709" s="461">
        <v>2150.2262064223064</v>
      </c>
      <c r="D3709" s="462">
        <v>0.78276652223165155</v>
      </c>
      <c r="E3709" s="462">
        <v>0</v>
      </c>
      <c r="F3709" s="516">
        <v>2026.65</v>
      </c>
      <c r="G3709" s="464">
        <v>92231632208.766708</v>
      </c>
      <c r="H3709" s="461">
        <v>20321143.65115837</v>
      </c>
      <c r="I3709" s="464">
        <v>459277521254.98785</v>
      </c>
      <c r="J3709" s="462">
        <v>0.33865708669635441</v>
      </c>
      <c r="K3709" s="464">
        <v>10824185228.643667</v>
      </c>
      <c r="L3709" s="464">
        <v>0</v>
      </c>
      <c r="M3709" s="464">
        <v>27508395997.781345</v>
      </c>
      <c r="N3709" s="464">
        <v>56608826887.737877</v>
      </c>
      <c r="O3709" s="464">
        <v>15727.162816254351</v>
      </c>
      <c r="P3709" s="461">
        <v>400865.54995900404</v>
      </c>
      <c r="Q3709" s="461">
        <v>246160.7987611086</v>
      </c>
      <c r="R3709" s="464">
        <v>719788797241.73926</v>
      </c>
      <c r="S3709" s="462">
        <v>0.45440762277060465</v>
      </c>
      <c r="T3709" s="462">
        <v>0.27904722424058398</v>
      </c>
      <c r="U3709" s="461">
        <v>15.706783644289644</v>
      </c>
      <c r="V3709" s="464">
        <v>3511830291012.3535</v>
      </c>
      <c r="W3709" s="460">
        <v>1107.117039375838</v>
      </c>
      <c r="X3709" s="463">
        <v>4.5919854684322074E-2</v>
      </c>
      <c r="Y3709" s="476">
        <v>2.0000000000000001E-4</v>
      </c>
    </row>
    <row r="3710" spans="1:25" x14ac:dyDescent="0.2">
      <c r="A3710" s="475">
        <f t="shared" si="57"/>
        <v>3706</v>
      </c>
      <c r="B3710" s="462">
        <v>0.61968806300946078</v>
      </c>
      <c r="C3710" s="461">
        <v>4674.6540236474984</v>
      </c>
      <c r="D3710" s="462">
        <v>0.68791467134693174</v>
      </c>
      <c r="E3710" s="462">
        <v>0.20081838224326673</v>
      </c>
      <c r="F3710" s="516">
        <v>2025.25</v>
      </c>
      <c r="G3710" s="464">
        <v>91879738820.585342</v>
      </c>
      <c r="H3710" s="461">
        <v>15000137.608845042</v>
      </c>
      <c r="I3710" s="464">
        <v>492240369305.72809</v>
      </c>
      <c r="J3710" s="462">
        <v>0.45346894717797004</v>
      </c>
      <c r="K3710" s="464">
        <v>16212868934.72451</v>
      </c>
      <c r="L3710" s="464">
        <v>16814438288.752869</v>
      </c>
      <c r="M3710" s="464">
        <v>113297563803.42812</v>
      </c>
      <c r="N3710" s="464">
        <v>34449634511.211494</v>
      </c>
      <c r="O3710" s="464">
        <v>24612.691151748248</v>
      </c>
      <c r="P3710" s="461">
        <v>246577.20047060231</v>
      </c>
      <c r="Q3710" s="461">
        <v>131127.12640001441</v>
      </c>
      <c r="R3710" s="464">
        <v>819338696762.60364</v>
      </c>
      <c r="S3710" s="462">
        <v>0.56334034208986605</v>
      </c>
      <c r="T3710" s="462">
        <v>0.35901902061793795</v>
      </c>
      <c r="U3710" s="461">
        <v>14.772654264440588</v>
      </c>
      <c r="V3710" s="464">
        <v>5032469595783.1455</v>
      </c>
      <c r="W3710" s="460">
        <v>1588.9293565235332</v>
      </c>
      <c r="X3710" s="463">
        <v>4.6965440789447734E-2</v>
      </c>
      <c r="Y3710" s="476">
        <v>2.0000000000000001E-4</v>
      </c>
    </row>
    <row r="3711" spans="1:25" x14ac:dyDescent="0.2">
      <c r="A3711" s="475">
        <f t="shared" si="57"/>
        <v>3707</v>
      </c>
      <c r="B3711" s="462">
        <v>0.42863611804608054</v>
      </c>
      <c r="C3711" s="461">
        <v>4783.7097297769578</v>
      </c>
      <c r="D3711" s="462">
        <v>1.038168554129657</v>
      </c>
      <c r="E3711" s="462">
        <v>0.39243463758963348</v>
      </c>
      <c r="F3711" s="516">
        <v>2025.02</v>
      </c>
      <c r="G3711" s="464">
        <v>253837487804.51248</v>
      </c>
      <c r="H3711" s="461">
        <v>33749733.335848689</v>
      </c>
      <c r="I3711" s="464">
        <v>676534028629.49719</v>
      </c>
      <c r="J3711" s="462">
        <v>0.27540984964988002</v>
      </c>
      <c r="K3711" s="464">
        <v>16774838929.024862</v>
      </c>
      <c r="L3711" s="464">
        <v>16114675334.736576</v>
      </c>
      <c r="M3711" s="464">
        <v>171409281165.72183</v>
      </c>
      <c r="N3711" s="464">
        <v>61773979202.401169</v>
      </c>
      <c r="O3711" s="464">
        <v>19818.277849987295</v>
      </c>
      <c r="P3711" s="461">
        <v>418495.67249287438</v>
      </c>
      <c r="Q3711" s="461">
        <v>253004.58246713394</v>
      </c>
      <c r="R3711" s="464">
        <v>1362654505948.9431</v>
      </c>
      <c r="S3711" s="462">
        <v>0.51033566823505794</v>
      </c>
      <c r="T3711" s="462">
        <v>0.28688782474790514</v>
      </c>
      <c r="U3711" s="461">
        <v>16.843957346728718</v>
      </c>
      <c r="V3711" s="464">
        <v>7156852057084.6289</v>
      </c>
      <c r="W3711" s="460">
        <v>2260.3064832830651</v>
      </c>
      <c r="X3711" s="463">
        <v>4.3955187588665026E-2</v>
      </c>
      <c r="Y3711" s="476">
        <v>2.0000000000000001E-4</v>
      </c>
    </row>
    <row r="3712" spans="1:25" x14ac:dyDescent="0.2">
      <c r="A3712" s="475">
        <f t="shared" si="57"/>
        <v>3708</v>
      </c>
      <c r="B3712" s="462">
        <v>0.62564013205619329</v>
      </c>
      <c r="C3712" s="461">
        <v>3369.3058265463023</v>
      </c>
      <c r="D3712" s="462">
        <v>0.5223619707470053</v>
      </c>
      <c r="E3712" s="462">
        <v>0.53941729085605716</v>
      </c>
      <c r="F3712" s="516">
        <v>2024.35</v>
      </c>
      <c r="G3712" s="464">
        <v>123841528544.7964</v>
      </c>
      <c r="H3712" s="461">
        <v>10207868.447930558</v>
      </c>
      <c r="I3712" s="464">
        <v>297290368517.57513</v>
      </c>
      <c r="J3712" s="462">
        <v>0.32722082917485185</v>
      </c>
      <c r="K3712" s="464">
        <v>5437714445.1323614</v>
      </c>
      <c r="L3712" s="464">
        <v>0</v>
      </c>
      <c r="M3712" s="464">
        <v>103565007328.19304</v>
      </c>
      <c r="N3712" s="464">
        <v>27599077509.530445</v>
      </c>
      <c r="O3712" s="464">
        <v>20942.7705922403</v>
      </c>
      <c r="P3712" s="461">
        <v>199457.76311860391</v>
      </c>
      <c r="Q3712" s="461">
        <v>99941.250434895337</v>
      </c>
      <c r="R3712" s="464">
        <v>567700257984.72046</v>
      </c>
      <c r="S3712" s="462">
        <v>0.51991254294538913</v>
      </c>
      <c r="T3712" s="462">
        <v>0.3442011108704387</v>
      </c>
      <c r="U3712" s="461">
        <v>16.764644977360067</v>
      </c>
      <c r="V3712" s="464">
        <v>3853770299592.4702</v>
      </c>
      <c r="W3712" s="460">
        <v>1216.6431072911344</v>
      </c>
      <c r="X3712" s="463">
        <v>4.0899509011081303E-2</v>
      </c>
      <c r="Y3712" s="476">
        <v>2.0000000000000001E-4</v>
      </c>
    </row>
    <row r="3713" spans="1:25" x14ac:dyDescent="0.2">
      <c r="A3713" s="475">
        <f t="shared" si="57"/>
        <v>3709</v>
      </c>
      <c r="B3713" s="462">
        <v>0.45644257585279446</v>
      </c>
      <c r="C3713" s="461">
        <v>4692.3848138545263</v>
      </c>
      <c r="D3713" s="462">
        <v>0.92871856948126263</v>
      </c>
      <c r="E3713" s="462">
        <v>0.6064571580489222</v>
      </c>
      <c r="F3713" s="516">
        <v>2023.75</v>
      </c>
      <c r="G3713" s="464">
        <v>259509725928.30112</v>
      </c>
      <c r="H3713" s="461">
        <v>26105366.241937429</v>
      </c>
      <c r="I3713" s="464">
        <v>608043772381.44836</v>
      </c>
      <c r="J3713" s="462">
        <v>0.32738884616494024</v>
      </c>
      <c r="K3713" s="464">
        <v>14321204841.776522</v>
      </c>
      <c r="L3713" s="464">
        <v>0</v>
      </c>
      <c r="M3713" s="464">
        <v>269308730745.93228</v>
      </c>
      <c r="N3713" s="464">
        <v>109110371115.05095</v>
      </c>
      <c r="O3713" s="464">
        <v>19452.033685541082</v>
      </c>
      <c r="P3713" s="461">
        <v>644501.37434992765</v>
      </c>
      <c r="Q3713" s="461">
        <v>435346.49849789677</v>
      </c>
      <c r="R3713" s="464">
        <v>1295523140556.9766</v>
      </c>
      <c r="S3713" s="462">
        <v>0.52675615640797513</v>
      </c>
      <c r="T3713" s="462">
        <v>0.33189038436143398</v>
      </c>
      <c r="U3713" s="461">
        <v>16.565853214693618</v>
      </c>
      <c r="V3713" s="464">
        <v>7801234669913.0303</v>
      </c>
      <c r="W3713" s="460">
        <v>2462.7854389313343</v>
      </c>
      <c r="X3713" s="463">
        <v>4.4414996212799061E-2</v>
      </c>
      <c r="Y3713" s="476">
        <v>2.0000000000000001E-4</v>
      </c>
    </row>
    <row r="3714" spans="1:25" x14ac:dyDescent="0.2">
      <c r="A3714" s="475">
        <f t="shared" si="57"/>
        <v>3710</v>
      </c>
      <c r="B3714" s="462">
        <v>0.44192960041487178</v>
      </c>
      <c r="C3714" s="461">
        <v>7236.216867801706</v>
      </c>
      <c r="D3714" s="462">
        <v>0.87643108652613888</v>
      </c>
      <c r="E3714" s="462">
        <v>0.46934303240319863</v>
      </c>
      <c r="F3714" s="516">
        <v>2026.91</v>
      </c>
      <c r="G3714" s="464">
        <v>150368740547.39429</v>
      </c>
      <c r="H3714" s="461">
        <v>23221148.946000539</v>
      </c>
      <c r="I3714" s="464">
        <v>662955242907.66296</v>
      </c>
      <c r="J3714" s="462">
        <v>0.39091400552981259</v>
      </c>
      <c r="K3714" s="464">
        <v>59231335937.309662</v>
      </c>
      <c r="L3714" s="464">
        <v>141988783092.86926</v>
      </c>
      <c r="M3714" s="464">
        <v>7892094482.3255816</v>
      </c>
      <c r="N3714" s="464">
        <v>99766831566.059845</v>
      </c>
      <c r="O3714" s="464">
        <v>32412.16278405807</v>
      </c>
      <c r="P3714" s="461">
        <v>557269.79768964532</v>
      </c>
      <c r="Q3714" s="461">
        <v>366929.7142445427</v>
      </c>
      <c r="R3714" s="464">
        <v>1224229493906.4983</v>
      </c>
      <c r="S3714" s="462">
        <v>0.52228814432338277</v>
      </c>
      <c r="T3714" s="462">
        <v>0.34249793859528765</v>
      </c>
      <c r="U3714" s="461">
        <v>14.886468576319505</v>
      </c>
      <c r="V3714" s="464">
        <v>6847038690538.9492</v>
      </c>
      <c r="W3714" s="460">
        <v>2160.8666499849955</v>
      </c>
      <c r="X3714" s="463">
        <v>4.9305319537957255E-2</v>
      </c>
      <c r="Y3714" s="476">
        <v>2.0000000000000001E-4</v>
      </c>
    </row>
    <row r="3715" spans="1:25" x14ac:dyDescent="0.2">
      <c r="A3715" s="475">
        <f t="shared" si="57"/>
        <v>3711</v>
      </c>
      <c r="B3715" s="462">
        <v>0.50483958201908197</v>
      </c>
      <c r="C3715" s="461">
        <v>6277.904719193999</v>
      </c>
      <c r="D3715" s="462">
        <v>0.88196460287486755</v>
      </c>
      <c r="E3715" s="462">
        <v>0.26209768119109478</v>
      </c>
      <c r="F3715" s="516">
        <v>2025.93</v>
      </c>
      <c r="G3715" s="464">
        <v>180916264518.09412</v>
      </c>
      <c r="H3715" s="461">
        <v>14658538.192284219</v>
      </c>
      <c r="I3715" s="464">
        <v>309693918862.33569</v>
      </c>
      <c r="J3715" s="462">
        <v>0.16759323467772169</v>
      </c>
      <c r="K3715" s="464">
        <v>2858318924.4881687</v>
      </c>
      <c r="L3715" s="464">
        <v>3815433283.1923099</v>
      </c>
      <c r="M3715" s="464">
        <v>114611125715.04665</v>
      </c>
      <c r="N3715" s="464">
        <v>7446565676.5301867</v>
      </c>
      <c r="O3715" s="464">
        <v>23555.118359755521</v>
      </c>
      <c r="P3715" s="461">
        <v>120311.78020903654</v>
      </c>
      <c r="Q3715" s="461">
        <v>28751.616580544011</v>
      </c>
      <c r="R3715" s="464">
        <v>652955541553.33472</v>
      </c>
      <c r="S3715" s="462">
        <v>0.49288728135798926</v>
      </c>
      <c r="T3715" s="462">
        <v>0.30565683009742234</v>
      </c>
      <c r="U3715" s="461">
        <v>18.412377989587782</v>
      </c>
      <c r="V3715" s="464">
        <v>3954081627744.8306</v>
      </c>
      <c r="W3715" s="460">
        <v>1247.3199074991555</v>
      </c>
      <c r="X3715" s="463">
        <v>4.0779308727403082E-2</v>
      </c>
      <c r="Y3715" s="476">
        <v>2.0000000000000001E-4</v>
      </c>
    </row>
    <row r="3716" spans="1:25" x14ac:dyDescent="0.2">
      <c r="A3716" s="475">
        <f t="shared" si="57"/>
        <v>3712</v>
      </c>
      <c r="B3716" s="462">
        <v>0.41135430805069489</v>
      </c>
      <c r="C3716" s="461">
        <v>3756.4554125021004</v>
      </c>
      <c r="D3716" s="462">
        <v>1.0245573039413376</v>
      </c>
      <c r="E3716" s="462">
        <v>0.37267479157489608</v>
      </c>
      <c r="F3716" s="516">
        <v>2023.92</v>
      </c>
      <c r="G3716" s="464">
        <v>513237067063.00189</v>
      </c>
      <c r="H3716" s="461">
        <v>30661823.003848255</v>
      </c>
      <c r="I3716" s="464">
        <v>411909684797.72253</v>
      </c>
      <c r="J3716" s="462">
        <v>-0.15534968266402549</v>
      </c>
      <c r="K3716" s="464">
        <v>17207237842.753773</v>
      </c>
      <c r="L3716" s="464">
        <v>0</v>
      </c>
      <c r="M3716" s="464">
        <v>441869870196.83282</v>
      </c>
      <c r="N3716" s="464">
        <v>44451463719.849777</v>
      </c>
      <c r="O3716" s="464">
        <v>15146.433267425453</v>
      </c>
      <c r="P3716" s="461">
        <v>312346.85207880626</v>
      </c>
      <c r="Q3716" s="461">
        <v>172786.57998479472</v>
      </c>
      <c r="R3716" s="464">
        <v>1405463831448.0837</v>
      </c>
      <c r="S3716" s="462">
        <v>0.49731050778371838</v>
      </c>
      <c r="T3716" s="462">
        <v>0.30838849042690197</v>
      </c>
      <c r="U3716" s="461">
        <v>23.460449079421124</v>
      </c>
      <c r="V3716" s="464">
        <v>10887095798202.199</v>
      </c>
      <c r="W3716" s="460">
        <v>3434.7769205252634</v>
      </c>
      <c r="X3716" s="463">
        <v>3.2017728296232367E-2</v>
      </c>
      <c r="Y3716" s="476">
        <v>2.0000000000000001E-4</v>
      </c>
    </row>
    <row r="3717" spans="1:25" x14ac:dyDescent="0.2">
      <c r="A3717" s="475">
        <f t="shared" si="57"/>
        <v>3713</v>
      </c>
      <c r="B3717" s="462">
        <v>0.35071600094982258</v>
      </c>
      <c r="C3717" s="461">
        <v>1959.7129015875789</v>
      </c>
      <c r="D3717" s="462">
        <v>1.0657957574232477</v>
      </c>
      <c r="E3717" s="462">
        <v>0</v>
      </c>
      <c r="F3717" s="516">
        <v>2024.48</v>
      </c>
      <c r="G3717" s="464">
        <v>265168013387.64243</v>
      </c>
      <c r="H3717" s="461">
        <v>37612294.390746757</v>
      </c>
      <c r="I3717" s="464">
        <v>786030408830.13525</v>
      </c>
      <c r="J3717" s="462">
        <v>0.26002599092796463</v>
      </c>
      <c r="K3717" s="464">
        <v>39714026803.893753</v>
      </c>
      <c r="L3717" s="464">
        <v>0</v>
      </c>
      <c r="M3717" s="464">
        <v>217238968016.17468</v>
      </c>
      <c r="N3717" s="464">
        <v>16947890899.856161</v>
      </c>
      <c r="O3717" s="464">
        <v>28008.195378937886</v>
      </c>
      <c r="P3717" s="461">
        <v>151432.66467019852</v>
      </c>
      <c r="Q3717" s="461">
        <v>62449.78753844164</v>
      </c>
      <c r="R3717" s="464">
        <v>1409017731072.2996</v>
      </c>
      <c r="S3717" s="462">
        <v>0.47621827421968865</v>
      </c>
      <c r="T3717" s="462">
        <v>0.2814970360697453</v>
      </c>
      <c r="U3717" s="461">
        <v>16.934420719340892</v>
      </c>
      <c r="V3717" s="464">
        <v>7444519939927.9629</v>
      </c>
      <c r="W3717" s="460">
        <v>2349.6493354873628</v>
      </c>
      <c r="X3717" s="463">
        <v>4.2571608337089582E-2</v>
      </c>
      <c r="Y3717" s="476">
        <v>2.0000000000000001E-4</v>
      </c>
    </row>
    <row r="3718" spans="1:25" x14ac:dyDescent="0.2">
      <c r="A3718" s="475">
        <f t="shared" si="57"/>
        <v>3714</v>
      </c>
      <c r="B3718" s="462">
        <v>0.50218501405319915</v>
      </c>
      <c r="C3718" s="461">
        <v>4384.4618533404628</v>
      </c>
      <c r="D3718" s="462">
        <v>0.20489752609392808</v>
      </c>
      <c r="E3718" s="462">
        <v>0.43141236465570998</v>
      </c>
      <c r="F3718" s="516">
        <v>2025.18</v>
      </c>
      <c r="G3718" s="464">
        <v>108117952774.33887</v>
      </c>
      <c r="H3718" s="461">
        <v>3390433.6686387695</v>
      </c>
      <c r="I3718" s="464">
        <v>167266843954.01065</v>
      </c>
      <c r="J3718" s="462">
        <v>0.50218501405319915</v>
      </c>
      <c r="K3718" s="464">
        <v>11381919350.425959</v>
      </c>
      <c r="L3718" s="464">
        <v>19027203005.88245</v>
      </c>
      <c r="M3718" s="464">
        <v>91886928990.625275</v>
      </c>
      <c r="N3718" s="464">
        <v>37353452823.377129</v>
      </c>
      <c r="O3718" s="464">
        <v>16780.306978863926</v>
      </c>
      <c r="P3718" s="461">
        <v>264084.90765768947</v>
      </c>
      <c r="Q3718" s="461">
        <v>125688.75746335649</v>
      </c>
      <c r="R3718" s="464">
        <v>398597363095.37256</v>
      </c>
      <c r="S3718" s="462">
        <v>0.61026822352481658</v>
      </c>
      <c r="T3718" s="462">
        <v>0.46016425899354374</v>
      </c>
      <c r="U3718" s="461">
        <v>16.463538093836718</v>
      </c>
      <c r="V3718" s="464">
        <v>3387833383487.4878</v>
      </c>
      <c r="W3718" s="460">
        <v>1069.6225988169181</v>
      </c>
      <c r="X3718" s="463">
        <v>4.3422242049133884E-2</v>
      </c>
      <c r="Y3718" s="476">
        <v>2.0000000000000001E-4</v>
      </c>
    </row>
    <row r="3719" spans="1:25" x14ac:dyDescent="0.2">
      <c r="A3719" s="475">
        <f t="shared" ref="A3719:A3782" si="58">A3718+1</f>
        <v>3715</v>
      </c>
      <c r="B3719" s="462">
        <v>0.35555230347671551</v>
      </c>
      <c r="C3719" s="461">
        <v>3285.1789898168845</v>
      </c>
      <c r="D3719" s="462">
        <v>0.62593998747695911</v>
      </c>
      <c r="E3719" s="462">
        <v>0.29457460270223568</v>
      </c>
      <c r="F3719" s="516">
        <v>2024.07</v>
      </c>
      <c r="G3719" s="464">
        <v>225281712178.19699</v>
      </c>
      <c r="H3719" s="461">
        <v>13567545.511992401</v>
      </c>
      <c r="I3719" s="464">
        <v>363256929554.02283</v>
      </c>
      <c r="J3719" s="462">
        <v>0.35555230347671551</v>
      </c>
      <c r="K3719" s="464">
        <v>13008315309.533756</v>
      </c>
      <c r="L3719" s="464">
        <v>2309640760.2521224</v>
      </c>
      <c r="M3719" s="464">
        <v>192133036134.26877</v>
      </c>
      <c r="N3719" s="464">
        <v>78234188918.162003</v>
      </c>
      <c r="O3719" s="464">
        <v>18242.048697014397</v>
      </c>
      <c r="P3719" s="461">
        <v>566669.62942683126</v>
      </c>
      <c r="Q3719" s="461">
        <v>383151.5335065666</v>
      </c>
      <c r="R3719" s="464">
        <v>927640119639.71021</v>
      </c>
      <c r="S3719" s="462">
        <v>0.5755507094192337</v>
      </c>
      <c r="T3719" s="462">
        <v>0.3670703363521815</v>
      </c>
      <c r="U3719" s="461">
        <v>16.902287083888595</v>
      </c>
      <c r="V3719" s="464">
        <v>6290593053569.4229</v>
      </c>
      <c r="W3719" s="460">
        <v>1981.7463303423583</v>
      </c>
      <c r="X3719" s="463">
        <v>4.3564391228370782E-2</v>
      </c>
      <c r="Y3719" s="476">
        <v>2.0000000000000001E-4</v>
      </c>
    </row>
    <row r="3720" spans="1:25" x14ac:dyDescent="0.2">
      <c r="A3720" s="475">
        <f t="shared" si="58"/>
        <v>3716</v>
      </c>
      <c r="B3720" s="462">
        <v>0.55530549762023929</v>
      </c>
      <c r="C3720" s="461">
        <v>4844.0722502080725</v>
      </c>
      <c r="D3720" s="462">
        <v>0.87720484172394209</v>
      </c>
      <c r="E3720" s="462">
        <v>0.52391885795933835</v>
      </c>
      <c r="F3720" s="516">
        <v>2024.41</v>
      </c>
      <c r="G3720" s="464">
        <v>310045677452.03894</v>
      </c>
      <c r="H3720" s="461">
        <v>24031145.971728649</v>
      </c>
      <c r="I3720" s="464">
        <v>577171802038.16907</v>
      </c>
      <c r="J3720" s="462">
        <v>0.33156537056441526</v>
      </c>
      <c r="K3720" s="464">
        <v>14121942114.09783</v>
      </c>
      <c r="L3720" s="464">
        <v>0</v>
      </c>
      <c r="M3720" s="464">
        <v>241913676451.06921</v>
      </c>
      <c r="N3720" s="464">
        <v>29536042627.482342</v>
      </c>
      <c r="O3720" s="464">
        <v>36299.121387360872</v>
      </c>
      <c r="P3720" s="461">
        <v>231228.31138151584</v>
      </c>
      <c r="Q3720" s="461">
        <v>116268.08315118036</v>
      </c>
      <c r="R3720" s="464">
        <v>1228711709273.6487</v>
      </c>
      <c r="S3720" s="462">
        <v>0.56438157365700836</v>
      </c>
      <c r="T3720" s="462">
        <v>0.36780109965871882</v>
      </c>
      <c r="U3720" s="461">
        <v>17.064082375526702</v>
      </c>
      <c r="V3720" s="464">
        <v>8403450193280.541</v>
      </c>
      <c r="W3720" s="460">
        <v>2650.0012023066829</v>
      </c>
      <c r="X3720" s="463">
        <v>4.3204445979245019E-2</v>
      </c>
      <c r="Y3720" s="476">
        <v>2.0000000000000001E-4</v>
      </c>
    </row>
    <row r="3721" spans="1:25" x14ac:dyDescent="0.2">
      <c r="A3721" s="475">
        <f t="shared" si="58"/>
        <v>3717</v>
      </c>
      <c r="B3721" s="462">
        <v>0.53258908773914004</v>
      </c>
      <c r="C3721" s="461">
        <v>4957.9394094957088</v>
      </c>
      <c r="D3721" s="462">
        <v>0.53547467206233645</v>
      </c>
      <c r="E3721" s="462">
        <v>0.61710734788178068</v>
      </c>
      <c r="F3721" s="516">
        <v>2023.86</v>
      </c>
      <c r="G3721" s="464">
        <v>473486698772.10101</v>
      </c>
      <c r="H3721" s="461">
        <v>10836173.84638159</v>
      </c>
      <c r="I3721" s="464">
        <v>381210726199.32062</v>
      </c>
      <c r="J3721" s="462">
        <v>0.50963605305159676</v>
      </c>
      <c r="K3721" s="464">
        <v>9252406928.995594</v>
      </c>
      <c r="L3721" s="464">
        <v>0</v>
      </c>
      <c r="M3721" s="464">
        <v>565704313531.38928</v>
      </c>
      <c r="N3721" s="464">
        <v>28017777363.182457</v>
      </c>
      <c r="O3721" s="464">
        <v>36877.166821596256</v>
      </c>
      <c r="P3721" s="461">
        <v>227508.71268324228</v>
      </c>
      <c r="Q3721" s="461">
        <v>120196.78069278301</v>
      </c>
      <c r="R3721" s="464">
        <v>1372655637933.8013</v>
      </c>
      <c r="S3721" s="462">
        <v>0.70664093004489859</v>
      </c>
      <c r="T3721" s="462">
        <v>0.47271780343397357</v>
      </c>
      <c r="U3721" s="461">
        <v>17.353497608272956</v>
      </c>
      <c r="V3721" s="464">
        <v>12508511502222.588</v>
      </c>
      <c r="W3721" s="460">
        <v>3948.706688973411</v>
      </c>
      <c r="X3721" s="463">
        <v>4.1631983981373979E-2</v>
      </c>
      <c r="Y3721" s="476">
        <v>2.0000000000000001E-4</v>
      </c>
    </row>
    <row r="3722" spans="1:25" x14ac:dyDescent="0.2">
      <c r="A3722" s="475">
        <f t="shared" si="58"/>
        <v>3718</v>
      </c>
      <c r="B3722" s="462">
        <v>0.56788771180308584</v>
      </c>
      <c r="C3722" s="461">
        <v>1500</v>
      </c>
      <c r="D3722" s="462">
        <v>0.37855799886851627</v>
      </c>
      <c r="E3722" s="462">
        <v>0.33844878720329319</v>
      </c>
      <c r="F3722" s="516">
        <v>2024.5</v>
      </c>
      <c r="G3722" s="464">
        <v>113745616599.21703</v>
      </c>
      <c r="H3722" s="461">
        <v>6575559.9995730231</v>
      </c>
      <c r="I3722" s="464">
        <v>233942289043.34601</v>
      </c>
      <c r="J3722" s="462">
        <v>0.38946492595010584</v>
      </c>
      <c r="K3722" s="464">
        <v>5549129758.3911076</v>
      </c>
      <c r="L3722" s="464">
        <v>2839325036.8575296</v>
      </c>
      <c r="M3722" s="464">
        <v>118454798123.40523</v>
      </c>
      <c r="N3722" s="464">
        <v>161995464439.24927</v>
      </c>
      <c r="O3722" s="464">
        <v>27219.875695545721</v>
      </c>
      <c r="P3722" s="461">
        <v>880655.71370015724</v>
      </c>
      <c r="Q3722" s="461">
        <v>553507.09107351059</v>
      </c>
      <c r="R3722" s="464">
        <v>631486111441.3092</v>
      </c>
      <c r="S3722" s="462">
        <v>0.50096083561564464</v>
      </c>
      <c r="T3722" s="462">
        <v>0.34413721307255535</v>
      </c>
      <c r="U3722" s="461">
        <v>16.094542996650347</v>
      </c>
      <c r="V3722" s="464">
        <v>4005633470700.7363</v>
      </c>
      <c r="W3722" s="460">
        <v>1263.6905833468836</v>
      </c>
      <c r="X3722" s="463">
        <v>4.3650229438459788E-2</v>
      </c>
      <c r="Y3722" s="476">
        <v>2.0000000000000001E-4</v>
      </c>
    </row>
    <row r="3723" spans="1:25" x14ac:dyDescent="0.2">
      <c r="A3723" s="475">
        <f t="shared" si="58"/>
        <v>3719</v>
      </c>
      <c r="B3723" s="462">
        <v>0.571168019272002</v>
      </c>
      <c r="C3723" s="461">
        <v>1500</v>
      </c>
      <c r="D3723" s="462">
        <v>0.59598324376354661</v>
      </c>
      <c r="E3723" s="462">
        <v>0.65287154734636377</v>
      </c>
      <c r="F3723" s="516">
        <v>2026.18</v>
      </c>
      <c r="G3723" s="464">
        <v>108350696344.81421</v>
      </c>
      <c r="H3723" s="461">
        <v>12968543.708966395</v>
      </c>
      <c r="I3723" s="464">
        <v>391299224390.35437</v>
      </c>
      <c r="J3723" s="462">
        <v>0.36048689181021143</v>
      </c>
      <c r="K3723" s="464">
        <v>30195791712.583969</v>
      </c>
      <c r="L3723" s="464">
        <v>52422240830.371742</v>
      </c>
      <c r="M3723" s="464">
        <v>47408310799.798882</v>
      </c>
      <c r="N3723" s="464">
        <v>60992502616.017982</v>
      </c>
      <c r="O3723" s="464">
        <v>35942.074126845415</v>
      </c>
      <c r="P3723" s="461">
        <v>351078.0914402678</v>
      </c>
      <c r="Q3723" s="461">
        <v>212547.40042552684</v>
      </c>
      <c r="R3723" s="464">
        <v>670545547829.08105</v>
      </c>
      <c r="S3723" s="462">
        <v>0.46800740929920981</v>
      </c>
      <c r="T3723" s="462">
        <v>0.32034850261285003</v>
      </c>
      <c r="U3723" s="461">
        <v>15.871750139227743</v>
      </c>
      <c r="V3723" s="464">
        <v>3873082525152.7876</v>
      </c>
      <c r="W3723" s="460">
        <v>1222.3798806511522</v>
      </c>
      <c r="X3723" s="463">
        <v>4.4576393285916803E-2</v>
      </c>
      <c r="Y3723" s="476">
        <v>2.0000000000000001E-4</v>
      </c>
    </row>
    <row r="3724" spans="1:25" x14ac:dyDescent="0.2">
      <c r="A3724" s="475">
        <f t="shared" si="58"/>
        <v>3720</v>
      </c>
      <c r="B3724" s="462">
        <v>0.51949589677200125</v>
      </c>
      <c r="C3724" s="461">
        <v>2539.1433645046309</v>
      </c>
      <c r="D3724" s="462">
        <v>0.41646542861988745</v>
      </c>
      <c r="E3724" s="462">
        <v>0.51965020789284699</v>
      </c>
      <c r="F3724" s="516">
        <v>2026.19</v>
      </c>
      <c r="G3724" s="464">
        <v>110334225714.12602</v>
      </c>
      <c r="H3724" s="461">
        <v>7363207.0602988508</v>
      </c>
      <c r="I3724" s="464">
        <v>281892515935.57214</v>
      </c>
      <c r="J3724" s="462">
        <v>0.48229314306718418</v>
      </c>
      <c r="K3724" s="464">
        <v>48542002681.626442</v>
      </c>
      <c r="L3724" s="464">
        <v>103343471027.44926</v>
      </c>
      <c r="M3724" s="464">
        <v>39058517860.474312</v>
      </c>
      <c r="N3724" s="464">
        <v>35648373777.332848</v>
      </c>
      <c r="O3724" s="464">
        <v>20698.81132314022</v>
      </c>
      <c r="P3724" s="461">
        <v>287115.78920752753</v>
      </c>
      <c r="Q3724" s="461">
        <v>135995.61672358529</v>
      </c>
      <c r="R3724" s="464">
        <v>577150441955.93213</v>
      </c>
      <c r="S3724" s="462">
        <v>0.59279030841456481</v>
      </c>
      <c r="T3724" s="462">
        <v>0.43792129191693452</v>
      </c>
      <c r="U3724" s="461">
        <v>15.250606389335594</v>
      </c>
      <c r="V3724" s="464">
        <v>4357006655764.6294</v>
      </c>
      <c r="W3724" s="460">
        <v>1373.781952129917</v>
      </c>
      <c r="X3724" s="463">
        <v>4.6395731245332944E-2</v>
      </c>
      <c r="Y3724" s="476">
        <v>2.0000000000000001E-4</v>
      </c>
    </row>
    <row r="3725" spans="1:25" x14ac:dyDescent="0.2">
      <c r="A3725" s="475">
        <f t="shared" si="58"/>
        <v>3721</v>
      </c>
      <c r="B3725" s="462">
        <v>0.49856096063087407</v>
      </c>
      <c r="C3725" s="461">
        <v>4761.3413339142926</v>
      </c>
      <c r="D3725" s="462">
        <v>0.51574077740014013</v>
      </c>
      <c r="E3725" s="462">
        <v>0.31658476949468528</v>
      </c>
      <c r="F3725" s="516">
        <v>2028.33</v>
      </c>
      <c r="G3725" s="464">
        <v>36929683709.300514</v>
      </c>
      <c r="H3725" s="461">
        <v>10084799.219167486</v>
      </c>
      <c r="I3725" s="464">
        <v>298187988331.95001</v>
      </c>
      <c r="J3725" s="462">
        <v>0.42169015026993539</v>
      </c>
      <c r="K3725" s="464">
        <v>33158370262.963741</v>
      </c>
      <c r="L3725" s="464">
        <v>75561985741.384109</v>
      </c>
      <c r="M3725" s="464">
        <v>0</v>
      </c>
      <c r="N3725" s="464">
        <v>28863058680.370644</v>
      </c>
      <c r="O3725" s="464">
        <v>28449.205250337403</v>
      </c>
      <c r="P3725" s="461">
        <v>237154.23644580197</v>
      </c>
      <c r="Q3725" s="461">
        <v>127755.71088270388</v>
      </c>
      <c r="R3725" s="464">
        <v>435771403016.66852</v>
      </c>
      <c r="S3725" s="462">
        <v>0.48501879340014975</v>
      </c>
      <c r="T3725" s="462">
        <v>0.38792238154790787</v>
      </c>
      <c r="U3725" s="461">
        <v>13.988818523399759</v>
      </c>
      <c r="V3725" s="464">
        <v>2706521641767.0635</v>
      </c>
      <c r="W3725" s="460">
        <v>854.59699763732112</v>
      </c>
      <c r="X3725" s="463">
        <v>5.0450680402161031E-2</v>
      </c>
      <c r="Y3725" s="476">
        <v>2.0000000000000001E-4</v>
      </c>
    </row>
    <row r="3726" spans="1:25" x14ac:dyDescent="0.2">
      <c r="A3726" s="475">
        <f t="shared" si="58"/>
        <v>3722</v>
      </c>
      <c r="B3726" s="462">
        <v>0.50042643977725698</v>
      </c>
      <c r="C3726" s="461">
        <v>4265.7573301577422</v>
      </c>
      <c r="D3726" s="462">
        <v>0.56678213106465947</v>
      </c>
      <c r="E3726" s="462">
        <v>0.38268187925953817</v>
      </c>
      <c r="F3726" s="516">
        <v>2026.33</v>
      </c>
      <c r="G3726" s="464">
        <v>104414003017.24763</v>
      </c>
      <c r="H3726" s="461">
        <v>11859597.254578128</v>
      </c>
      <c r="I3726" s="464">
        <v>405281012905.93945</v>
      </c>
      <c r="J3726" s="462">
        <v>0.48785201313663829</v>
      </c>
      <c r="K3726" s="464">
        <v>28068670402.622643</v>
      </c>
      <c r="L3726" s="464">
        <v>49214902208.971146</v>
      </c>
      <c r="M3726" s="464">
        <v>40188815731.13932</v>
      </c>
      <c r="N3726" s="464">
        <v>21731461203.876358</v>
      </c>
      <c r="O3726" s="464">
        <v>36126.941417955066</v>
      </c>
      <c r="P3726" s="461">
        <v>185369.16384270991</v>
      </c>
      <c r="Q3726" s="461">
        <v>89006.905073260335</v>
      </c>
      <c r="R3726" s="464">
        <v>648223497246.47229</v>
      </c>
      <c r="S3726" s="462">
        <v>0.57428908740741536</v>
      </c>
      <c r="T3726" s="462">
        <v>0.46420900976397955</v>
      </c>
      <c r="U3726" s="461">
        <v>14.935063419134643</v>
      </c>
      <c r="V3726" s="464">
        <v>5123158588183.1396</v>
      </c>
      <c r="W3726" s="460">
        <v>1617.0937200962157</v>
      </c>
      <c r="X3726" s="463">
        <v>4.7010867620856121E-2</v>
      </c>
      <c r="Y3726" s="476">
        <v>2.0000000000000001E-4</v>
      </c>
    </row>
    <row r="3727" spans="1:25" x14ac:dyDescent="0.2">
      <c r="A3727" s="475">
        <f t="shared" si="58"/>
        <v>3723</v>
      </c>
      <c r="B3727" s="462">
        <v>0.5653616982940457</v>
      </c>
      <c r="C3727" s="461">
        <v>1500</v>
      </c>
      <c r="D3727" s="462">
        <v>0.69498649018855563</v>
      </c>
      <c r="E3727" s="462">
        <v>0.55115691610807827</v>
      </c>
      <c r="F3727" s="516">
        <v>2024.02</v>
      </c>
      <c r="G3727" s="464">
        <v>216915375509.89862</v>
      </c>
      <c r="H3727" s="461">
        <v>16920074.263282545</v>
      </c>
      <c r="I3727" s="464">
        <v>403635400391.95172</v>
      </c>
      <c r="J3727" s="462">
        <v>0.23768606353969879</v>
      </c>
      <c r="K3727" s="464">
        <v>9203684781.9475536</v>
      </c>
      <c r="L3727" s="464">
        <v>0</v>
      </c>
      <c r="M3727" s="464">
        <v>188722402422.98309</v>
      </c>
      <c r="N3727" s="464">
        <v>78635527876.086487</v>
      </c>
      <c r="O3727" s="464">
        <v>27071.709807560572</v>
      </c>
      <c r="P3727" s="461">
        <v>440987.47134602501</v>
      </c>
      <c r="Q3727" s="461">
        <v>280150.20360576204</v>
      </c>
      <c r="R3727" s="464">
        <v>939832367041.45654</v>
      </c>
      <c r="S3727" s="462">
        <v>0.50716040627568049</v>
      </c>
      <c r="T3727" s="462">
        <v>0.29427304890912209</v>
      </c>
      <c r="U3727" s="461">
        <v>17.674378058437256</v>
      </c>
      <c r="V3727" s="464">
        <v>5489451328873.3398</v>
      </c>
      <c r="W3727" s="460">
        <v>1734.1132322383037</v>
      </c>
      <c r="X3727" s="463">
        <v>4.0496994233604582E-2</v>
      </c>
      <c r="Y3727" s="476">
        <v>2.0000000000000001E-4</v>
      </c>
    </row>
    <row r="3728" spans="1:25" x14ac:dyDescent="0.2">
      <c r="A3728" s="475">
        <f t="shared" si="58"/>
        <v>3724</v>
      </c>
      <c r="B3728" s="462">
        <v>0.28818920573197765</v>
      </c>
      <c r="C3728" s="461">
        <v>5443.2407959352277</v>
      </c>
      <c r="D3728" s="462">
        <v>0.42016580741312576</v>
      </c>
      <c r="E3728" s="462">
        <v>0.7</v>
      </c>
      <c r="F3728" s="516">
        <v>2024.87</v>
      </c>
      <c r="G3728" s="464">
        <v>187850659671.52213</v>
      </c>
      <c r="H3728" s="461">
        <v>7418058.5599108431</v>
      </c>
      <c r="I3728" s="464">
        <v>265818465882.60959</v>
      </c>
      <c r="J3728" s="462">
        <v>0.2881892057319777</v>
      </c>
      <c r="K3728" s="464">
        <v>3226128881.9052558</v>
      </c>
      <c r="L3728" s="464">
        <v>0</v>
      </c>
      <c r="M3728" s="464">
        <v>181729466465.80295</v>
      </c>
      <c r="N3728" s="464">
        <v>26665947347.515251</v>
      </c>
      <c r="O3728" s="464">
        <v>26030.374818978042</v>
      </c>
      <c r="P3728" s="461">
        <v>204578.76808381424</v>
      </c>
      <c r="Q3728" s="461">
        <v>105460.84353108499</v>
      </c>
      <c r="R3728" s="464">
        <v>703353881726.21106</v>
      </c>
      <c r="S3728" s="462">
        <v>0.58282889749441491</v>
      </c>
      <c r="T3728" s="462">
        <v>0.33095648613250434</v>
      </c>
      <c r="U3728" s="461">
        <v>17.817162070087313</v>
      </c>
      <c r="V3728" s="464">
        <v>4530632228508.0117</v>
      </c>
      <c r="W3728" s="460">
        <v>1430.1725987970615</v>
      </c>
      <c r="X3728" s="463">
        <v>4.1396293559076994E-2</v>
      </c>
      <c r="Y3728" s="476">
        <v>2.0000000000000001E-4</v>
      </c>
    </row>
    <row r="3729" spans="1:25" x14ac:dyDescent="0.2">
      <c r="A3729" s="475">
        <f t="shared" si="58"/>
        <v>3725</v>
      </c>
      <c r="B3729" s="462">
        <v>0.54982436207946805</v>
      </c>
      <c r="C3729" s="461">
        <v>1500</v>
      </c>
      <c r="D3729" s="462">
        <v>0.47852549262954636</v>
      </c>
      <c r="E3729" s="462">
        <v>0.42080239751935589</v>
      </c>
      <c r="F3729" s="516">
        <v>2026.19</v>
      </c>
      <c r="G3729" s="464">
        <v>81904859129.356262</v>
      </c>
      <c r="H3729" s="461">
        <v>9345664.4056986477</v>
      </c>
      <c r="I3729" s="464">
        <v>349082675232.75824</v>
      </c>
      <c r="J3729" s="462">
        <v>0.47084397267921996</v>
      </c>
      <c r="K3729" s="464">
        <v>31795541784.151814</v>
      </c>
      <c r="L3729" s="464">
        <v>70167858793.946976</v>
      </c>
      <c r="M3729" s="464">
        <v>28564337079.318237</v>
      </c>
      <c r="N3729" s="464">
        <v>147998441829.61005</v>
      </c>
      <c r="O3729" s="464">
        <v>36999.523529082689</v>
      </c>
      <c r="P3729" s="461">
        <v>866249.65043783979</v>
      </c>
      <c r="Q3729" s="461">
        <v>537736.60178438749</v>
      </c>
      <c r="R3729" s="464">
        <v>683219140270.03833</v>
      </c>
      <c r="S3729" s="462">
        <v>0.49148825498331661</v>
      </c>
      <c r="T3729" s="462">
        <v>0.37606537599651396</v>
      </c>
      <c r="U3729" s="461">
        <v>14.771325996668599</v>
      </c>
      <c r="V3729" s="464">
        <v>4287641782708.3408</v>
      </c>
      <c r="W3729" s="460">
        <v>1353.795114608911</v>
      </c>
      <c r="X3729" s="463">
        <v>4.8072554053927699E-2</v>
      </c>
      <c r="Y3729" s="476">
        <v>2.0000000000000001E-4</v>
      </c>
    </row>
    <row r="3730" spans="1:25" x14ac:dyDescent="0.2">
      <c r="A3730" s="475">
        <f t="shared" si="58"/>
        <v>3726</v>
      </c>
      <c r="B3730" s="462">
        <v>0.50185803216188696</v>
      </c>
      <c r="C3730" s="461">
        <v>3752.7495542908609</v>
      </c>
      <c r="D3730" s="462">
        <v>0.70562374651438431</v>
      </c>
      <c r="E3730" s="462">
        <v>0.34913813192720766</v>
      </c>
      <c r="F3730" s="516">
        <v>2025.5</v>
      </c>
      <c r="G3730" s="464">
        <v>122721878512.54944</v>
      </c>
      <c r="H3730" s="461">
        <v>15880272.256651042</v>
      </c>
      <c r="I3730" s="464">
        <v>531765906756.92773</v>
      </c>
      <c r="J3730" s="462">
        <v>0.47112251279122941</v>
      </c>
      <c r="K3730" s="464">
        <v>24125363499.793095</v>
      </c>
      <c r="L3730" s="464">
        <v>25124570346.85339</v>
      </c>
      <c r="M3730" s="464">
        <v>75283070652.87352</v>
      </c>
      <c r="N3730" s="464">
        <v>71433613963.414612</v>
      </c>
      <c r="O3730" s="464">
        <v>21005.408295147186</v>
      </c>
      <c r="P3730" s="461">
        <v>430484.2230673873</v>
      </c>
      <c r="Q3730" s="461">
        <v>271548.40623005986</v>
      </c>
      <c r="R3730" s="464">
        <v>856078091210.23096</v>
      </c>
      <c r="S3730" s="462">
        <v>0.53449787274785621</v>
      </c>
      <c r="T3730" s="462">
        <v>0.39296886556633404</v>
      </c>
      <c r="U3730" s="461">
        <v>15.092666403304989</v>
      </c>
      <c r="V3730" s="464">
        <v>5715188524988.9961</v>
      </c>
      <c r="W3730" s="460">
        <v>1802.6700802196981</v>
      </c>
      <c r="X3730" s="463">
        <v>4.7305567728680893E-2</v>
      </c>
      <c r="Y3730" s="476">
        <v>2.0000000000000001E-4</v>
      </c>
    </row>
    <row r="3731" spans="1:25" x14ac:dyDescent="0.2">
      <c r="A3731" s="475">
        <f t="shared" si="58"/>
        <v>3727</v>
      </c>
      <c r="B3731" s="462">
        <v>0.28281643469362983</v>
      </c>
      <c r="C3731" s="461">
        <v>1500</v>
      </c>
      <c r="D3731" s="462">
        <v>0.2</v>
      </c>
      <c r="E3731" s="462">
        <v>0.55866367609394807</v>
      </c>
      <c r="F3731" s="516">
        <v>2023.75</v>
      </c>
      <c r="G3731" s="464">
        <v>184228895171.3606</v>
      </c>
      <c r="H3731" s="461">
        <v>3280207.017140015</v>
      </c>
      <c r="I3731" s="464">
        <v>163454495647.52972</v>
      </c>
      <c r="J3731" s="462">
        <v>0.28281643469362994</v>
      </c>
      <c r="K3731" s="464">
        <v>2694361664.7624083</v>
      </c>
      <c r="L3731" s="464">
        <v>0</v>
      </c>
      <c r="M3731" s="464">
        <v>208722398367.71722</v>
      </c>
      <c r="N3731" s="464">
        <v>90433217423.491058</v>
      </c>
      <c r="O3731" s="464">
        <v>28739.137269364874</v>
      </c>
      <c r="P3731" s="461">
        <v>568815.5576308741</v>
      </c>
      <c r="Q3731" s="461">
        <v>334630.95688521606</v>
      </c>
      <c r="R3731" s="464">
        <v>633984026349.98608</v>
      </c>
      <c r="S3731" s="462">
        <v>0.58718097349791309</v>
      </c>
      <c r="T3731" s="462">
        <v>0.37061065737447502</v>
      </c>
      <c r="U3731" s="461">
        <v>17.688074578509248</v>
      </c>
      <c r="V3731" s="464">
        <v>4595082141818.2354</v>
      </c>
      <c r="W3731" s="460">
        <v>1450.1950382075304</v>
      </c>
      <c r="X3731" s="463">
        <v>4.1061481873038888E-2</v>
      </c>
      <c r="Y3731" s="476">
        <v>2.0000000000000001E-4</v>
      </c>
    </row>
    <row r="3732" spans="1:25" x14ac:dyDescent="0.2">
      <c r="A3732" s="475">
        <f t="shared" si="58"/>
        <v>3728</v>
      </c>
      <c r="B3732" s="462">
        <v>0.45589429502544365</v>
      </c>
      <c r="C3732" s="461">
        <v>2540.1200668297538</v>
      </c>
      <c r="D3732" s="462">
        <v>1.062986145372081</v>
      </c>
      <c r="E3732" s="462">
        <v>0.40481130191790393</v>
      </c>
      <c r="F3732" s="516">
        <v>2024.51</v>
      </c>
      <c r="G3732" s="464">
        <v>260930471915.84073</v>
      </c>
      <c r="H3732" s="461">
        <v>35367469.456170864</v>
      </c>
      <c r="I3732" s="464">
        <v>744630368959.9502</v>
      </c>
      <c r="J3732" s="462">
        <v>0.3377925431134815</v>
      </c>
      <c r="K3732" s="464">
        <v>14427550705.443516</v>
      </c>
      <c r="L3732" s="464">
        <v>6544857606.9138327</v>
      </c>
      <c r="M3732" s="464">
        <v>229276334002.80194</v>
      </c>
      <c r="N3732" s="464">
        <v>65004613345.666931</v>
      </c>
      <c r="O3732" s="464">
        <v>34631.270949879916</v>
      </c>
      <c r="P3732" s="461">
        <v>443617.07680377434</v>
      </c>
      <c r="Q3732" s="461">
        <v>271773.23277407198</v>
      </c>
      <c r="R3732" s="464">
        <v>1380552786731.1221</v>
      </c>
      <c r="S3732" s="462">
        <v>0.51940212811755171</v>
      </c>
      <c r="T3732" s="462">
        <v>0.33167720570845</v>
      </c>
      <c r="U3732" s="461">
        <v>16.364556251842671</v>
      </c>
      <c r="V3732" s="464">
        <v>8214498298080.8584</v>
      </c>
      <c r="W3732" s="460">
        <v>2592.3581482981026</v>
      </c>
      <c r="X3732" s="463">
        <v>4.4932102347164757E-2</v>
      </c>
      <c r="Y3732" s="476">
        <v>2.0000000000000001E-4</v>
      </c>
    </row>
    <row r="3733" spans="1:25" x14ac:dyDescent="0.2">
      <c r="A3733" s="475">
        <f t="shared" si="58"/>
        <v>3729</v>
      </c>
      <c r="B3733" s="462">
        <v>0.41217359251563845</v>
      </c>
      <c r="C3733" s="461">
        <v>3898.9561263045293</v>
      </c>
      <c r="D3733" s="462">
        <v>0.61803620863829134</v>
      </c>
      <c r="E3733" s="462">
        <v>0.61524446573501135</v>
      </c>
      <c r="F3733" s="516">
        <v>2023.75</v>
      </c>
      <c r="G3733" s="464">
        <v>251671374533.70969</v>
      </c>
      <c r="H3733" s="461">
        <v>13420004.924700085</v>
      </c>
      <c r="I3733" s="464">
        <v>372735338437.33203</v>
      </c>
      <c r="J3733" s="462">
        <v>0.39070908552733663</v>
      </c>
      <c r="K3733" s="464">
        <v>12382836283.00742</v>
      </c>
      <c r="L3733" s="464">
        <v>0</v>
      </c>
      <c r="M3733" s="464">
        <v>320580567293.742</v>
      </c>
      <c r="N3733" s="464">
        <v>43370570879.090302</v>
      </c>
      <c r="O3733" s="464">
        <v>33355.263166426026</v>
      </c>
      <c r="P3733" s="461">
        <v>310312.46421197418</v>
      </c>
      <c r="Q3733" s="461">
        <v>180588.65913550113</v>
      </c>
      <c r="R3733" s="464">
        <v>1051748207328.4604</v>
      </c>
      <c r="S3733" s="462">
        <v>0.62823942633133489</v>
      </c>
      <c r="T3733" s="462">
        <v>0.34949948366683004</v>
      </c>
      <c r="U3733" s="461">
        <v>17.055055390861408</v>
      </c>
      <c r="V3733" s="464">
        <v>7037456751960.792</v>
      </c>
      <c r="W3733" s="460">
        <v>2222.0549309327248</v>
      </c>
      <c r="X3733" s="463">
        <v>4.191171941878228E-2</v>
      </c>
      <c r="Y3733" s="476">
        <v>2.0000000000000001E-4</v>
      </c>
    </row>
    <row r="3734" spans="1:25" x14ac:dyDescent="0.2">
      <c r="A3734" s="475">
        <f t="shared" si="58"/>
        <v>3730</v>
      </c>
      <c r="B3734" s="462">
        <v>0.46491060049999205</v>
      </c>
      <c r="C3734" s="461">
        <v>8711.014391978686</v>
      </c>
      <c r="D3734" s="462">
        <v>1.1253346022664363</v>
      </c>
      <c r="E3734" s="462">
        <v>0.42948940024764604</v>
      </c>
      <c r="F3734" s="516">
        <v>2025.98</v>
      </c>
      <c r="G3734" s="464">
        <v>145179283502.61581</v>
      </c>
      <c r="H3734" s="461">
        <v>33308375.31279647</v>
      </c>
      <c r="I3734" s="464">
        <v>704454856963.97119</v>
      </c>
      <c r="J3734" s="462">
        <v>0.22500213377997502</v>
      </c>
      <c r="K3734" s="464">
        <v>24213067126.99789</v>
      </c>
      <c r="L3734" s="464">
        <v>29227814084.304413</v>
      </c>
      <c r="M3734" s="464">
        <v>96796225652.326462</v>
      </c>
      <c r="N3734" s="464">
        <v>6004086238.0906897</v>
      </c>
      <c r="O3734" s="464">
        <v>33399.395600477255</v>
      </c>
      <c r="P3734" s="461">
        <v>90427.5</v>
      </c>
      <c r="Q3734" s="461">
        <v>22075.875</v>
      </c>
      <c r="R3734" s="464">
        <v>1057620819378.4427</v>
      </c>
      <c r="S3734" s="462">
        <v>0.40553050895219023</v>
      </c>
      <c r="T3734" s="462">
        <v>0.24579626548105574</v>
      </c>
      <c r="U3734" s="461">
        <v>16.226412611769135</v>
      </c>
      <c r="V3734" s="464">
        <v>4454686285383.9727</v>
      </c>
      <c r="W3734" s="460">
        <v>1404.794122895202</v>
      </c>
      <c r="X3734" s="463">
        <v>4.7542890390552289E-2</v>
      </c>
      <c r="Y3734" s="476">
        <v>2.0000000000000001E-4</v>
      </c>
    </row>
    <row r="3735" spans="1:25" x14ac:dyDescent="0.2">
      <c r="A3735" s="475">
        <f t="shared" si="58"/>
        <v>3731</v>
      </c>
      <c r="B3735" s="462">
        <v>0.53692422748451574</v>
      </c>
      <c r="C3735" s="461">
        <v>1500</v>
      </c>
      <c r="D3735" s="462">
        <v>0.79784198412023188</v>
      </c>
      <c r="E3735" s="462">
        <v>0.53872109091211717</v>
      </c>
      <c r="F3735" s="516">
        <v>2023.75</v>
      </c>
      <c r="G3735" s="464">
        <v>183488932178.88464</v>
      </c>
      <c r="H3735" s="461">
        <v>21068867.372381937</v>
      </c>
      <c r="I3735" s="464">
        <v>603189369508.62561</v>
      </c>
      <c r="J3735" s="462">
        <v>0.41782064703907262</v>
      </c>
      <c r="K3735" s="464">
        <v>14648532101.31974</v>
      </c>
      <c r="L3735" s="464">
        <v>0</v>
      </c>
      <c r="M3735" s="464">
        <v>204457149412.69388</v>
      </c>
      <c r="N3735" s="464">
        <v>47046450687.225319</v>
      </c>
      <c r="O3735" s="464">
        <v>25299.673413938373</v>
      </c>
      <c r="P3735" s="461">
        <v>312723.44832796027</v>
      </c>
      <c r="Q3735" s="461">
        <v>178127.87175994951</v>
      </c>
      <c r="R3735" s="464">
        <v>1116102643061.9146</v>
      </c>
      <c r="S3735" s="462">
        <v>0.56600823499431507</v>
      </c>
      <c r="T3735" s="462">
        <v>0.3282184322738117</v>
      </c>
      <c r="U3735" s="461">
        <v>15.938581135202954</v>
      </c>
      <c r="V3735" s="464">
        <v>6519279545544.4287</v>
      </c>
      <c r="W3735" s="460">
        <v>2057.991434393216</v>
      </c>
      <c r="X3735" s="463">
        <v>4.5180840242438812E-2</v>
      </c>
      <c r="Y3735" s="476">
        <v>2.0000000000000001E-4</v>
      </c>
    </row>
    <row r="3736" spans="1:25" x14ac:dyDescent="0.2">
      <c r="A3736" s="475">
        <f t="shared" si="58"/>
        <v>3732</v>
      </c>
      <c r="B3736" s="462">
        <v>0.50804026308621841</v>
      </c>
      <c r="C3736" s="461">
        <v>6761.3465984684772</v>
      </c>
      <c r="D3736" s="462">
        <v>0.88907630541289484</v>
      </c>
      <c r="E3736" s="462">
        <v>0.28559356283787862</v>
      </c>
      <c r="F3736" s="516">
        <v>2028.31</v>
      </c>
      <c r="G3736" s="464">
        <v>56091081263.922043</v>
      </c>
      <c r="H3736" s="461">
        <v>23473317.965646256</v>
      </c>
      <c r="I3736" s="464">
        <v>543248090084.92657</v>
      </c>
      <c r="J3736" s="462">
        <v>0.24208283808522379</v>
      </c>
      <c r="K3736" s="464">
        <v>43439479203.951477</v>
      </c>
      <c r="L3736" s="464">
        <v>107477126700.19124</v>
      </c>
      <c r="M3736" s="464">
        <v>0</v>
      </c>
      <c r="N3736" s="464">
        <v>88376643790.362335</v>
      </c>
      <c r="O3736" s="464">
        <v>36229.651516229351</v>
      </c>
      <c r="P3736" s="461">
        <v>499908.1983354945</v>
      </c>
      <c r="Q3736" s="461">
        <v>320860.9067960385</v>
      </c>
      <c r="R3736" s="464">
        <v>782541339779.43164</v>
      </c>
      <c r="S3736" s="462">
        <v>0.32468079386524706</v>
      </c>
      <c r="T3736" s="462">
        <v>0.22224214323372671</v>
      </c>
      <c r="U3736" s="461">
        <v>14.627965624861728</v>
      </c>
      <c r="V3736" s="464">
        <v>2790750337611.2578</v>
      </c>
      <c r="W3736" s="460">
        <v>879.41711475242312</v>
      </c>
      <c r="X3736" s="463">
        <v>4.9848074171634775E-2</v>
      </c>
      <c r="Y3736" s="476">
        <v>2.0000000000000001E-4</v>
      </c>
    </row>
    <row r="3737" spans="1:25" x14ac:dyDescent="0.2">
      <c r="A3737" s="475">
        <f t="shared" si="58"/>
        <v>3733</v>
      </c>
      <c r="B3737" s="462">
        <v>0.4717950988844255</v>
      </c>
      <c r="C3737" s="461">
        <v>7338.5607331209012</v>
      </c>
      <c r="D3737" s="462">
        <v>0.73407423080050493</v>
      </c>
      <c r="E3737" s="462">
        <v>0.40787959355445264</v>
      </c>
      <c r="F3737" s="516">
        <v>2025.05</v>
      </c>
      <c r="G3737" s="464">
        <v>161835501255.09814</v>
      </c>
      <c r="H3737" s="461">
        <v>16751569.744540989</v>
      </c>
      <c r="I3737" s="464">
        <v>447228622566.27728</v>
      </c>
      <c r="J3737" s="462">
        <v>0.32819550974858192</v>
      </c>
      <c r="K3737" s="464">
        <v>34504854308.09182</v>
      </c>
      <c r="L3737" s="464">
        <v>140845434584.11374</v>
      </c>
      <c r="M3737" s="464">
        <v>70351170187.119598</v>
      </c>
      <c r="N3737" s="464">
        <v>28594007606.668667</v>
      </c>
      <c r="O3737" s="464">
        <v>30165.574012925597</v>
      </c>
      <c r="P3737" s="461">
        <v>215867.00384093245</v>
      </c>
      <c r="Q3737" s="461">
        <v>107842.78623947535</v>
      </c>
      <c r="R3737" s="464">
        <v>886894540317.0238</v>
      </c>
      <c r="S3737" s="462">
        <v>0.52769355334978063</v>
      </c>
      <c r="T3737" s="462">
        <v>0.31198598289892621</v>
      </c>
      <c r="U3737" s="461">
        <v>16.358597068176437</v>
      </c>
      <c r="V3737" s="464">
        <v>4980292036506.0596</v>
      </c>
      <c r="W3737" s="460">
        <v>1572.2180290141619</v>
      </c>
      <c r="X3737" s="463">
        <v>4.4791850477644668E-2</v>
      </c>
      <c r="Y3737" s="476">
        <v>2.0000000000000001E-4</v>
      </c>
    </row>
    <row r="3738" spans="1:25" x14ac:dyDescent="0.2">
      <c r="A3738" s="475">
        <f t="shared" si="58"/>
        <v>3734</v>
      </c>
      <c r="B3738" s="462">
        <v>0.4332375545390475</v>
      </c>
      <c r="C3738" s="461">
        <v>9367.948192165717</v>
      </c>
      <c r="D3738" s="462">
        <v>0.99673721472326604</v>
      </c>
      <c r="E3738" s="462">
        <v>0.22555144646499076</v>
      </c>
      <c r="F3738" s="516">
        <v>2024.62</v>
      </c>
      <c r="G3738" s="464">
        <v>296205069687.07501</v>
      </c>
      <c r="H3738" s="461">
        <v>24325273.618479207</v>
      </c>
      <c r="I3738" s="464">
        <v>558898272282.14014</v>
      </c>
      <c r="J3738" s="462">
        <v>0.32250618701766309</v>
      </c>
      <c r="K3738" s="464">
        <v>14440051037.516777</v>
      </c>
      <c r="L3738" s="464">
        <v>26478932418.303589</v>
      </c>
      <c r="M3738" s="464">
        <v>212930471201.41714</v>
      </c>
      <c r="N3738" s="464">
        <v>15512384929.391644</v>
      </c>
      <c r="O3738" s="464">
        <v>24354.690526708564</v>
      </c>
      <c r="P3738" s="461">
        <v>133208.85157998448</v>
      </c>
      <c r="Q3738" s="461">
        <v>65539.350854596007</v>
      </c>
      <c r="R3738" s="464">
        <v>1146415513507.8228</v>
      </c>
      <c r="S3738" s="462">
        <v>0.55404151730154039</v>
      </c>
      <c r="T3738" s="462">
        <v>0.36711964734788266</v>
      </c>
      <c r="U3738" s="461">
        <v>17.182080976930319</v>
      </c>
      <c r="V3738" s="464">
        <v>7751104254803.5195</v>
      </c>
      <c r="W3738" s="460">
        <v>2446.8299475989215</v>
      </c>
      <c r="X3738" s="463">
        <v>4.3787057166737135E-2</v>
      </c>
      <c r="Y3738" s="476">
        <v>2.0000000000000001E-4</v>
      </c>
    </row>
    <row r="3739" spans="1:25" x14ac:dyDescent="0.2">
      <c r="A3739" s="475">
        <f t="shared" si="58"/>
        <v>3735</v>
      </c>
      <c r="B3739" s="462">
        <v>0.65340203554986298</v>
      </c>
      <c r="C3739" s="461">
        <v>1500</v>
      </c>
      <c r="D3739" s="462">
        <v>0.69319752680600066</v>
      </c>
      <c r="E3739" s="462">
        <v>0.40766454861690155</v>
      </c>
      <c r="F3739" s="516">
        <v>2024.36</v>
      </c>
      <c r="G3739" s="464">
        <v>243984092540.78381</v>
      </c>
      <c r="H3739" s="461">
        <v>16646789.490108076</v>
      </c>
      <c r="I3739" s="464">
        <v>523884503121.92322</v>
      </c>
      <c r="J3739" s="462">
        <v>0.4137634680779122</v>
      </c>
      <c r="K3739" s="464">
        <v>17716828007.236462</v>
      </c>
      <c r="L3739" s="464">
        <v>6840129065.152915</v>
      </c>
      <c r="M3739" s="464">
        <v>187756577183.09857</v>
      </c>
      <c r="N3739" s="464">
        <v>26157963404.267899</v>
      </c>
      <c r="O3739" s="464">
        <v>18168.861213604912</v>
      </c>
      <c r="P3739" s="461">
        <v>192321.34030625765</v>
      </c>
      <c r="Q3739" s="461">
        <v>91746.637058986409</v>
      </c>
      <c r="R3739" s="464">
        <v>1014061304362.0645</v>
      </c>
      <c r="S3739" s="462">
        <v>0.57788985018080419</v>
      </c>
      <c r="T3739" s="462">
        <v>0.40683407507739461</v>
      </c>
      <c r="U3739" s="461">
        <v>16.496450742817402</v>
      </c>
      <c r="V3739" s="464">
        <v>7562251163278.3311</v>
      </c>
      <c r="W3739" s="460">
        <v>2385.1771524106948</v>
      </c>
      <c r="X3739" s="463">
        <v>4.380574065843932E-2</v>
      </c>
      <c r="Y3739" s="476">
        <v>2.0000000000000001E-4</v>
      </c>
    </row>
    <row r="3740" spans="1:25" x14ac:dyDescent="0.2">
      <c r="A3740" s="475">
        <f t="shared" si="58"/>
        <v>3736</v>
      </c>
      <c r="B3740" s="462">
        <v>0.52977428168491192</v>
      </c>
      <c r="C3740" s="461">
        <v>2339.3884801975182</v>
      </c>
      <c r="D3740" s="462">
        <v>0.77400747679610771</v>
      </c>
      <c r="E3740" s="462">
        <v>0.23881893449915767</v>
      </c>
      <c r="F3740" s="516">
        <v>2024.95</v>
      </c>
      <c r="G3740" s="464">
        <v>226325747573.44138</v>
      </c>
      <c r="H3740" s="461">
        <v>19574440.730137583</v>
      </c>
      <c r="I3740" s="464">
        <v>519814942059.05804</v>
      </c>
      <c r="J3740" s="462">
        <v>0.37458080540000882</v>
      </c>
      <c r="K3740" s="464">
        <v>16061614702.746958</v>
      </c>
      <c r="L3740" s="464">
        <v>0</v>
      </c>
      <c r="M3740" s="464">
        <v>217930120018.57272</v>
      </c>
      <c r="N3740" s="464">
        <v>73030369361.85791</v>
      </c>
      <c r="O3740" s="464">
        <v>22678.103376005347</v>
      </c>
      <c r="P3740" s="461">
        <v>448729.85710229538</v>
      </c>
      <c r="Q3740" s="461">
        <v>283899.30917416257</v>
      </c>
      <c r="R3740" s="464">
        <v>1158690148257.4482</v>
      </c>
      <c r="S3740" s="462">
        <v>0.56813210873679587</v>
      </c>
      <c r="T3740" s="462">
        <v>0.32246059553093459</v>
      </c>
      <c r="U3740" s="461">
        <v>16.569394057920022</v>
      </c>
      <c r="V3740" s="464">
        <v>6870166157936.5469</v>
      </c>
      <c r="W3740" s="460">
        <v>2168.9807804376715</v>
      </c>
      <c r="X3740" s="463">
        <v>4.3698343596651791E-2</v>
      </c>
      <c r="Y3740" s="476">
        <v>2.0000000000000001E-4</v>
      </c>
    </row>
    <row r="3741" spans="1:25" x14ac:dyDescent="0.2">
      <c r="A3741" s="475">
        <f t="shared" si="58"/>
        <v>3737</v>
      </c>
      <c r="B3741" s="462">
        <v>0.45970622843587011</v>
      </c>
      <c r="C3741" s="461">
        <v>8014.0208615471511</v>
      </c>
      <c r="D3741" s="462">
        <v>0.7781746787227678</v>
      </c>
      <c r="E3741" s="462">
        <v>0.63516772196964</v>
      </c>
      <c r="F3741" s="516">
        <v>2025.76</v>
      </c>
      <c r="G3741" s="464">
        <v>160411427362.68683</v>
      </c>
      <c r="H3741" s="461">
        <v>18904737.118190467</v>
      </c>
      <c r="I3741" s="464">
        <v>591386374711.58252</v>
      </c>
      <c r="J3741" s="462">
        <v>0.43631941741592672</v>
      </c>
      <c r="K3741" s="464">
        <v>49254867127.673988</v>
      </c>
      <c r="L3741" s="464">
        <v>110090714772.04854</v>
      </c>
      <c r="M3741" s="464">
        <v>99921690370.721298</v>
      </c>
      <c r="N3741" s="464">
        <v>27576619275.45055</v>
      </c>
      <c r="O3741" s="464">
        <v>32559.192646110576</v>
      </c>
      <c r="P3741" s="461">
        <v>211350.69299394166</v>
      </c>
      <c r="Q3741" s="461">
        <v>103803.3547024013</v>
      </c>
      <c r="R3741" s="464">
        <v>1070675390098.1736</v>
      </c>
      <c r="S3741" s="462">
        <v>0.57063177780047136</v>
      </c>
      <c r="T3741" s="462">
        <v>0.35537742993494476</v>
      </c>
      <c r="U3741" s="461">
        <v>15.337308754001642</v>
      </c>
      <c r="V3741" s="464">
        <v>6430087633591.7002</v>
      </c>
      <c r="W3741" s="460">
        <v>2025.316688912676</v>
      </c>
      <c r="X3741" s="463">
        <v>4.7700345856006951E-2</v>
      </c>
      <c r="Y3741" s="476">
        <v>2.0000000000000001E-4</v>
      </c>
    </row>
    <row r="3742" spans="1:25" x14ac:dyDescent="0.2">
      <c r="A3742" s="475">
        <f t="shared" si="58"/>
        <v>3738</v>
      </c>
      <c r="B3742" s="462">
        <v>0.38106345107007955</v>
      </c>
      <c r="C3742" s="461">
        <v>1500</v>
      </c>
      <c r="D3742" s="462">
        <v>0.60132357928315994</v>
      </c>
      <c r="E3742" s="462">
        <v>0.24757867408829684</v>
      </c>
      <c r="F3742" s="516">
        <v>2025.31</v>
      </c>
      <c r="G3742" s="464">
        <v>184533726298.89392</v>
      </c>
      <c r="H3742" s="461">
        <v>13868437.535413368</v>
      </c>
      <c r="I3742" s="464">
        <v>443986594425.6225</v>
      </c>
      <c r="J3742" s="462">
        <v>0.38106345107007955</v>
      </c>
      <c r="K3742" s="464">
        <v>12210832601.627438</v>
      </c>
      <c r="L3742" s="464">
        <v>6882415280.3538809</v>
      </c>
      <c r="M3742" s="464">
        <v>118217797397.09178</v>
      </c>
      <c r="N3742" s="464">
        <v>52137323002.285004</v>
      </c>
      <c r="O3742" s="464">
        <v>34172.138542598397</v>
      </c>
      <c r="P3742" s="461">
        <v>358282.42793393554</v>
      </c>
      <c r="Q3742" s="461">
        <v>217997.83450688818</v>
      </c>
      <c r="R3742" s="464">
        <v>778126409246.99829</v>
      </c>
      <c r="S3742" s="462">
        <v>0.5214691743581138</v>
      </c>
      <c r="T3742" s="462">
        <v>0.41775067301516516</v>
      </c>
      <c r="U3742" s="461">
        <v>16.331989556746635</v>
      </c>
      <c r="V3742" s="464">
        <v>5860083633820.8887</v>
      </c>
      <c r="W3742" s="460">
        <v>1845.9745465210565</v>
      </c>
      <c r="X3742" s="463">
        <v>4.4514349875279156E-2</v>
      </c>
      <c r="Y3742" s="476">
        <v>2.0000000000000001E-4</v>
      </c>
    </row>
    <row r="3743" spans="1:25" x14ac:dyDescent="0.2">
      <c r="A3743" s="475">
        <f t="shared" si="58"/>
        <v>3739</v>
      </c>
      <c r="B3743" s="462">
        <v>0.54497747891622461</v>
      </c>
      <c r="C3743" s="461">
        <v>4157.2440072970476</v>
      </c>
      <c r="D3743" s="462">
        <v>0.49525029666192738</v>
      </c>
      <c r="E3743" s="462">
        <v>0.299267903341494</v>
      </c>
      <c r="F3743" s="516">
        <v>2025.55</v>
      </c>
      <c r="G3743" s="464">
        <v>131096943459.79373</v>
      </c>
      <c r="H3743" s="461">
        <v>9530258.4554772563</v>
      </c>
      <c r="I3743" s="464">
        <v>320642327899.72162</v>
      </c>
      <c r="J3743" s="462">
        <v>0.48986653704962713</v>
      </c>
      <c r="K3743" s="464">
        <v>16423022962.918922</v>
      </c>
      <c r="L3743" s="464">
        <v>27145437617.077026</v>
      </c>
      <c r="M3743" s="464">
        <v>120314734957.49207</v>
      </c>
      <c r="N3743" s="464">
        <v>30517768779.820198</v>
      </c>
      <c r="O3743" s="464">
        <v>20425.780247659764</v>
      </c>
      <c r="P3743" s="461">
        <v>247346.64378442481</v>
      </c>
      <c r="Q3743" s="461">
        <v>135808.42152770274</v>
      </c>
      <c r="R3743" s="464">
        <v>637993048278.6228</v>
      </c>
      <c r="S3743" s="462">
        <v>0.61264808767358625</v>
      </c>
      <c r="T3743" s="462">
        <v>0.43932281515689336</v>
      </c>
      <c r="U3743" s="461">
        <v>15.69349895956897</v>
      </c>
      <c r="V3743" s="464">
        <v>5029126361695.041</v>
      </c>
      <c r="W3743" s="460">
        <v>1587.6998306869011</v>
      </c>
      <c r="X3743" s="463">
        <v>4.4857687449994105E-2</v>
      </c>
      <c r="Y3743" s="476">
        <v>2.0000000000000001E-4</v>
      </c>
    </row>
    <row r="3744" spans="1:25" x14ac:dyDescent="0.2">
      <c r="A3744" s="475">
        <f t="shared" si="58"/>
        <v>3740</v>
      </c>
      <c r="B3744" s="462">
        <v>0.42279442426582842</v>
      </c>
      <c r="C3744" s="461">
        <v>5568.2239223578426</v>
      </c>
      <c r="D3744" s="462">
        <v>0.69137371154364613</v>
      </c>
      <c r="E3744" s="462">
        <v>0.13894547652235961</v>
      </c>
      <c r="F3744" s="516">
        <v>2023.75</v>
      </c>
      <c r="G3744" s="464">
        <v>396853822153.65271</v>
      </c>
      <c r="H3744" s="461">
        <v>14749745.322865952</v>
      </c>
      <c r="I3744" s="464">
        <v>302770473800.17853</v>
      </c>
      <c r="J3744" s="462">
        <v>0.2306895104917086</v>
      </c>
      <c r="K3744" s="464">
        <v>8016701871.1572695</v>
      </c>
      <c r="L3744" s="464">
        <v>0</v>
      </c>
      <c r="M3744" s="464">
        <v>372883814588.50177</v>
      </c>
      <c r="N3744" s="464">
        <v>70603028408.249939</v>
      </c>
      <c r="O3744" s="464">
        <v>38708.166801041523</v>
      </c>
      <c r="P3744" s="461">
        <v>493384.34372203104</v>
      </c>
      <c r="Q3744" s="461">
        <v>321890.36662922654</v>
      </c>
      <c r="R3744" s="464">
        <v>1096867605229.7917</v>
      </c>
      <c r="S3744" s="462">
        <v>0.60474777610888653</v>
      </c>
      <c r="T3744" s="462">
        <v>0.40387787670238789</v>
      </c>
      <c r="U3744" s="461">
        <v>18.3507534663771</v>
      </c>
      <c r="V3744" s="464">
        <v>8863516952415.3887</v>
      </c>
      <c r="W3744" s="460">
        <v>2794.7390104868005</v>
      </c>
      <c r="X3744" s="463">
        <v>3.9897876736042941E-2</v>
      </c>
      <c r="Y3744" s="476">
        <v>2.0000000000000001E-4</v>
      </c>
    </row>
    <row r="3745" spans="1:25" x14ac:dyDescent="0.2">
      <c r="A3745" s="475">
        <f t="shared" si="58"/>
        <v>3741</v>
      </c>
      <c r="B3745" s="462">
        <v>0.46556213261160728</v>
      </c>
      <c r="C3745" s="461">
        <v>7218.1537455752878</v>
      </c>
      <c r="D3745" s="462">
        <v>0.81646133655481445</v>
      </c>
      <c r="E3745" s="462">
        <v>0.49973450933653174</v>
      </c>
      <c r="F3745" s="516">
        <v>2025.76</v>
      </c>
      <c r="G3745" s="464">
        <v>139222121671.33606</v>
      </c>
      <c r="H3745" s="461">
        <v>20188968.141040612</v>
      </c>
      <c r="I3745" s="464">
        <v>606423840173.83533</v>
      </c>
      <c r="J3745" s="462">
        <v>0.46288855668711293</v>
      </c>
      <c r="K3745" s="464">
        <v>32834458738.090816</v>
      </c>
      <c r="L3745" s="464">
        <v>36164971146.905838</v>
      </c>
      <c r="M3745" s="464">
        <v>108498771837.03606</v>
      </c>
      <c r="N3745" s="464">
        <v>62198508792.101059</v>
      </c>
      <c r="O3745" s="464">
        <v>28927.941689774729</v>
      </c>
      <c r="P3745" s="461">
        <v>416275.90668476489</v>
      </c>
      <c r="Q3745" s="461">
        <v>257237.19548480984</v>
      </c>
      <c r="R3745" s="464">
        <v>1043898857133.3909</v>
      </c>
      <c r="S3745" s="462">
        <v>0.55921426441388911</v>
      </c>
      <c r="T3745" s="462">
        <v>0.37880072643993246</v>
      </c>
      <c r="U3745" s="461">
        <v>15.011540254231139</v>
      </c>
      <c r="V3745" s="464">
        <v>6555727879569.3145</v>
      </c>
      <c r="W3745" s="460">
        <v>2069.9028120022022</v>
      </c>
      <c r="X3745" s="463">
        <v>4.8581542746461391E-2</v>
      </c>
      <c r="Y3745" s="476">
        <v>2.0000000000000001E-4</v>
      </c>
    </row>
    <row r="3746" spans="1:25" x14ac:dyDescent="0.2">
      <c r="A3746" s="475">
        <f t="shared" si="58"/>
        <v>3742</v>
      </c>
      <c r="B3746" s="462">
        <v>0.47194974216994234</v>
      </c>
      <c r="C3746" s="461">
        <v>3945.9151853666658</v>
      </c>
      <c r="D3746" s="462">
        <v>0.57080360867738311</v>
      </c>
      <c r="E3746" s="462">
        <v>0.353300218949471</v>
      </c>
      <c r="F3746" s="516">
        <v>2024.58</v>
      </c>
      <c r="G3746" s="464">
        <v>162105585174.53348</v>
      </c>
      <c r="H3746" s="461">
        <v>11814092.943289744</v>
      </c>
      <c r="I3746" s="464">
        <v>382147859488.99603</v>
      </c>
      <c r="J3746" s="462">
        <v>0.45201243206182684</v>
      </c>
      <c r="K3746" s="464">
        <v>4506382180.205327</v>
      </c>
      <c r="L3746" s="464">
        <v>0</v>
      </c>
      <c r="M3746" s="464">
        <v>140079314034.55106</v>
      </c>
      <c r="N3746" s="464">
        <v>12317344208.309179</v>
      </c>
      <c r="O3746" s="464">
        <v>10125.858238304103</v>
      </c>
      <c r="P3746" s="461">
        <v>128289.14115435282</v>
      </c>
      <c r="Q3746" s="461">
        <v>49570.086747485097</v>
      </c>
      <c r="R3746" s="464">
        <v>728171087506.45056</v>
      </c>
      <c r="S3746" s="462">
        <v>0.60526611924412865</v>
      </c>
      <c r="T3746" s="462">
        <v>0.42553003930582228</v>
      </c>
      <c r="U3746" s="461">
        <v>16.119773129290071</v>
      </c>
      <c r="V3746" s="464">
        <v>5609056293053.3359</v>
      </c>
      <c r="W3746" s="460">
        <v>1768.7940209228634</v>
      </c>
      <c r="X3746" s="463">
        <v>4.4463172016490277E-2</v>
      </c>
      <c r="Y3746" s="476">
        <v>2.0000000000000001E-4</v>
      </c>
    </row>
    <row r="3747" spans="1:25" x14ac:dyDescent="0.2">
      <c r="A3747" s="475">
        <f t="shared" si="58"/>
        <v>3743</v>
      </c>
      <c r="B3747" s="462">
        <v>0.42516151546299108</v>
      </c>
      <c r="C3747" s="461">
        <v>4927.4912806963748</v>
      </c>
      <c r="D3747" s="462">
        <v>0.76749940939835781</v>
      </c>
      <c r="E3747" s="462">
        <v>0.35124298141835364</v>
      </c>
      <c r="F3747" s="516">
        <v>2023.89</v>
      </c>
      <c r="G3747" s="464">
        <v>491899730863.4754</v>
      </c>
      <c r="H3747" s="461">
        <v>17854784.591984179</v>
      </c>
      <c r="I3747" s="464">
        <v>431552728738.5647</v>
      </c>
      <c r="J3747" s="462">
        <v>0.35665872595466874</v>
      </c>
      <c r="K3747" s="464">
        <v>12809078413.527733</v>
      </c>
      <c r="L3747" s="464">
        <v>0</v>
      </c>
      <c r="M3747" s="464">
        <v>467865339952.52692</v>
      </c>
      <c r="N3747" s="464">
        <v>30107760850.037975</v>
      </c>
      <c r="O3747" s="464">
        <v>26176.646405506537</v>
      </c>
      <c r="P3747" s="461">
        <v>250292.07525690628</v>
      </c>
      <c r="Q3747" s="461">
        <v>132242.40483497144</v>
      </c>
      <c r="R3747" s="464">
        <v>1371125683804.3979</v>
      </c>
      <c r="S3747" s="462">
        <v>0.64416833281794428</v>
      </c>
      <c r="T3747" s="462">
        <v>0.45440830566391033</v>
      </c>
      <c r="U3747" s="461">
        <v>17.714857466015385</v>
      </c>
      <c r="V3747" s="464">
        <v>12080518298011.787</v>
      </c>
      <c r="W3747" s="460">
        <v>3814.9644301893313</v>
      </c>
      <c r="X3747" s="463">
        <v>4.1291166341714924E-2</v>
      </c>
      <c r="Y3747" s="476">
        <v>2.0000000000000001E-4</v>
      </c>
    </row>
    <row r="3748" spans="1:25" x14ac:dyDescent="0.2">
      <c r="A3748" s="475">
        <f t="shared" si="58"/>
        <v>3744</v>
      </c>
      <c r="B3748" s="462">
        <v>0.50769359522340118</v>
      </c>
      <c r="C3748" s="461">
        <v>3693.1671795019338</v>
      </c>
      <c r="D3748" s="462">
        <v>0.52086158424158491</v>
      </c>
      <c r="E3748" s="462">
        <v>0.47858987409284753</v>
      </c>
      <c r="F3748" s="516">
        <v>2024.41</v>
      </c>
      <c r="G3748" s="464">
        <v>360491127227.77155</v>
      </c>
      <c r="H3748" s="461">
        <v>10294007.520711502</v>
      </c>
      <c r="I3748" s="464">
        <v>329632363426.73529</v>
      </c>
      <c r="J3748" s="462">
        <v>0.49393953527773382</v>
      </c>
      <c r="K3748" s="464">
        <v>9057062681.1067352</v>
      </c>
      <c r="L3748" s="464">
        <v>7678459605.5129738</v>
      </c>
      <c r="M3748" s="464">
        <v>243650517092.73822</v>
      </c>
      <c r="N3748" s="464">
        <v>15000669893.076506</v>
      </c>
      <c r="O3748" s="464">
        <v>23615.073913550666</v>
      </c>
      <c r="P3748" s="461">
        <v>158154.88470393352</v>
      </c>
      <c r="Q3748" s="461">
        <v>70603.35988374523</v>
      </c>
      <c r="R3748" s="464">
        <v>1011236349195.58</v>
      </c>
      <c r="S3748" s="462">
        <v>0.68854279776303939</v>
      </c>
      <c r="T3748" s="462">
        <v>0.49714336072516929</v>
      </c>
      <c r="U3748" s="461">
        <v>17.280921955021409</v>
      </c>
      <c r="V3748" s="464">
        <v>9570732096653.9492</v>
      </c>
      <c r="W3748" s="460">
        <v>3018.4319738213499</v>
      </c>
      <c r="X3748" s="463">
        <v>4.2042742105809924E-2</v>
      </c>
      <c r="Y3748" s="476">
        <v>2.0000000000000001E-4</v>
      </c>
    </row>
    <row r="3749" spans="1:25" x14ac:dyDescent="0.2">
      <c r="A3749" s="475">
        <f t="shared" si="58"/>
        <v>3745</v>
      </c>
      <c r="B3749" s="462">
        <v>0.73279214173716145</v>
      </c>
      <c r="C3749" s="461">
        <v>6110.0721893685732</v>
      </c>
      <c r="D3749" s="462">
        <v>0.70170779352415313</v>
      </c>
      <c r="E3749" s="462">
        <v>0.44838040026915987</v>
      </c>
      <c r="F3749" s="516">
        <v>2023.75</v>
      </c>
      <c r="G3749" s="464">
        <v>368314409331.16357</v>
      </c>
      <c r="H3749" s="461">
        <v>15838346.29760175</v>
      </c>
      <c r="I3749" s="464">
        <v>441838101437.77661</v>
      </c>
      <c r="J3749" s="462">
        <v>0.36010592959806376</v>
      </c>
      <c r="K3749" s="464">
        <v>10639127096.760977</v>
      </c>
      <c r="L3749" s="464">
        <v>0</v>
      </c>
      <c r="M3749" s="464">
        <v>354411324635.53027</v>
      </c>
      <c r="N3749" s="464">
        <v>125154441282.52458</v>
      </c>
      <c r="O3749" s="464">
        <v>16266.409278495756</v>
      </c>
      <c r="P3749" s="461">
        <v>685425.1641424509</v>
      </c>
      <c r="Q3749" s="461">
        <v>477236.08029530518</v>
      </c>
      <c r="R3749" s="464">
        <v>1220527524978.1677</v>
      </c>
      <c r="S3749" s="462">
        <v>0.58011367576363637</v>
      </c>
      <c r="T3749" s="462">
        <v>0.43712971951858476</v>
      </c>
      <c r="U3749" s="461">
        <v>17.109329445736616</v>
      </c>
      <c r="V3749" s="464">
        <v>9973037646049.8477</v>
      </c>
      <c r="W3749" s="460">
        <v>3147.782118610115</v>
      </c>
      <c r="X3749" s="463">
        <v>4.2844629165411999E-2</v>
      </c>
      <c r="Y3749" s="476">
        <v>2.0000000000000001E-4</v>
      </c>
    </row>
    <row r="3750" spans="1:25" x14ac:dyDescent="0.2">
      <c r="A3750" s="475">
        <f t="shared" si="58"/>
        <v>3746</v>
      </c>
      <c r="B3750" s="462">
        <v>0.57189871338738363</v>
      </c>
      <c r="C3750" s="461">
        <v>4603.3453141430127</v>
      </c>
      <c r="D3750" s="462">
        <v>0.76454985554861288</v>
      </c>
      <c r="E3750" s="462">
        <v>0.68621378388027576</v>
      </c>
      <c r="F3750" s="516">
        <v>2023.92</v>
      </c>
      <c r="G3750" s="464">
        <v>507358823709.91589</v>
      </c>
      <c r="H3750" s="461">
        <v>18342270.71289032</v>
      </c>
      <c r="I3750" s="464">
        <v>335477538859.08539</v>
      </c>
      <c r="J3750" s="462">
        <v>9.4172328615393708E-2</v>
      </c>
      <c r="K3750" s="464">
        <v>15236392816.710043</v>
      </c>
      <c r="L3750" s="464">
        <v>0</v>
      </c>
      <c r="M3750" s="464">
        <v>339347855889.39227</v>
      </c>
      <c r="N3750" s="464">
        <v>8252280969.3140154</v>
      </c>
      <c r="O3750" s="464">
        <v>28816.747755054057</v>
      </c>
      <c r="P3750" s="461">
        <v>101465.43749999888</v>
      </c>
      <c r="Q3750" s="461">
        <v>33113.812499999272</v>
      </c>
      <c r="R3750" s="464">
        <v>1033773294799.0106</v>
      </c>
      <c r="S3750" s="462">
        <v>0.56186242955842691</v>
      </c>
      <c r="T3750" s="462">
        <v>0.49544307477433458</v>
      </c>
      <c r="U3750" s="461">
        <v>19.255038474587707</v>
      </c>
      <c r="V3750" s="464">
        <v>10707659696248.543</v>
      </c>
      <c r="W3750" s="460">
        <v>3380.4960194407922</v>
      </c>
      <c r="X3750" s="463">
        <v>3.832602969400152E-2</v>
      </c>
      <c r="Y3750" s="476">
        <v>2.0000000000000001E-4</v>
      </c>
    </row>
    <row r="3751" spans="1:25" x14ac:dyDescent="0.2">
      <c r="A3751" s="475">
        <f t="shared" si="58"/>
        <v>3747</v>
      </c>
      <c r="B3751" s="462">
        <v>0.49393704207528427</v>
      </c>
      <c r="C3751" s="461">
        <v>1500</v>
      </c>
      <c r="D3751" s="462">
        <v>0.94000584729299219</v>
      </c>
      <c r="E3751" s="462">
        <v>0.13652857115794564</v>
      </c>
      <c r="F3751" s="516">
        <v>2025.56</v>
      </c>
      <c r="G3751" s="464">
        <v>176896794309.61728</v>
      </c>
      <c r="H3751" s="461">
        <v>28295167.383363955</v>
      </c>
      <c r="I3751" s="464">
        <v>634773141440.22412</v>
      </c>
      <c r="J3751" s="462">
        <v>0.332464708024373</v>
      </c>
      <c r="K3751" s="464">
        <v>13445505051.477661</v>
      </c>
      <c r="L3751" s="464">
        <v>1474493775.2913253</v>
      </c>
      <c r="M3751" s="464">
        <v>125389031774.67123</v>
      </c>
      <c r="N3751" s="464">
        <v>21527508728.35817</v>
      </c>
      <c r="O3751" s="464">
        <v>26953.669977709389</v>
      </c>
      <c r="P3751" s="461">
        <v>189940.10661183464</v>
      </c>
      <c r="Q3751" s="461">
        <v>86546.691792576195</v>
      </c>
      <c r="R3751" s="464">
        <v>1124817257206.134</v>
      </c>
      <c r="S3751" s="462">
        <v>0.51932008630672821</v>
      </c>
      <c r="T3751" s="462">
        <v>0.26536380572692819</v>
      </c>
      <c r="U3751" s="461">
        <v>16.524170448848643</v>
      </c>
      <c r="V3751" s="464">
        <v>5429063166825.1494</v>
      </c>
      <c r="W3751" s="460">
        <v>1713.8557077141477</v>
      </c>
      <c r="X3751" s="463">
        <v>4.4301966400368528E-2</v>
      </c>
      <c r="Y3751" s="476">
        <v>2.0000000000000001E-4</v>
      </c>
    </row>
    <row r="3752" spans="1:25" x14ac:dyDescent="0.2">
      <c r="A3752" s="475">
        <f t="shared" si="58"/>
        <v>3748</v>
      </c>
      <c r="B3752" s="462">
        <v>0.58989844739917363</v>
      </c>
      <c r="C3752" s="461">
        <v>2911.5925595191566</v>
      </c>
      <c r="D3752" s="462">
        <v>0.53966547722987868</v>
      </c>
      <c r="E3752" s="462">
        <v>0.25762893888400473</v>
      </c>
      <c r="F3752" s="516">
        <v>2026.64</v>
      </c>
      <c r="G3752" s="464">
        <v>88834222974.843719</v>
      </c>
      <c r="H3752" s="461">
        <v>10847817.769405218</v>
      </c>
      <c r="I3752" s="464">
        <v>285804358042.43073</v>
      </c>
      <c r="J3752" s="462">
        <v>0.3915965319361091</v>
      </c>
      <c r="K3752" s="464">
        <v>19232534718.691833</v>
      </c>
      <c r="L3752" s="464">
        <v>34810025398.931679</v>
      </c>
      <c r="M3752" s="464">
        <v>15761133647.173798</v>
      </c>
      <c r="N3752" s="464">
        <v>17703574183.612854</v>
      </c>
      <c r="O3752" s="464">
        <v>16158.837221307705</v>
      </c>
      <c r="P3752" s="461">
        <v>176208.11971452669</v>
      </c>
      <c r="Q3752" s="461">
        <v>82969.538326405032</v>
      </c>
      <c r="R3752" s="464">
        <v>484442090282.17969</v>
      </c>
      <c r="S3752" s="462">
        <v>0.52013782505829587</v>
      </c>
      <c r="T3752" s="462">
        <v>0.3691596454295985</v>
      </c>
      <c r="U3752" s="461">
        <v>15.862160319024152</v>
      </c>
      <c r="V3752" s="464">
        <v>3214632700499.1265</v>
      </c>
      <c r="W3752" s="460">
        <v>1014.7138523127804</v>
      </c>
      <c r="X3752" s="463">
        <v>4.4653890950519172E-2</v>
      </c>
      <c r="Y3752" s="476">
        <v>2.0000000000000001E-4</v>
      </c>
    </row>
    <row r="3753" spans="1:25" x14ac:dyDescent="0.2">
      <c r="A3753" s="475">
        <f t="shared" si="58"/>
        <v>3749</v>
      </c>
      <c r="B3753" s="462">
        <v>0.28626750727361583</v>
      </c>
      <c r="C3753" s="461">
        <v>4953.6494646208821</v>
      </c>
      <c r="D3753" s="462">
        <v>0.39751577262131083</v>
      </c>
      <c r="E3753" s="462">
        <v>0.56752385165120167</v>
      </c>
      <c r="F3753" s="516">
        <v>2025.71</v>
      </c>
      <c r="G3753" s="464">
        <v>125805784282.18726</v>
      </c>
      <c r="H3753" s="461">
        <v>7190076.1316120625</v>
      </c>
      <c r="I3753" s="464">
        <v>247432804750.07391</v>
      </c>
      <c r="J3753" s="462">
        <v>0.28626750727361583</v>
      </c>
      <c r="K3753" s="464">
        <v>13681845851.434055</v>
      </c>
      <c r="L3753" s="464">
        <v>14474257724.370655</v>
      </c>
      <c r="M3753" s="464">
        <v>90022540820.362427</v>
      </c>
      <c r="N3753" s="464">
        <v>40405978008.802574</v>
      </c>
      <c r="O3753" s="464">
        <v>28993.805687971297</v>
      </c>
      <c r="P3753" s="461">
        <v>293822.0492719555</v>
      </c>
      <c r="Q3753" s="461">
        <v>140671.99356406156</v>
      </c>
      <c r="R3753" s="464">
        <v>496819461546.43695</v>
      </c>
      <c r="S3753" s="462">
        <v>0.48679273407361756</v>
      </c>
      <c r="T3753" s="462">
        <v>0.38067279308826601</v>
      </c>
      <c r="U3753" s="461">
        <v>16.897863004723348</v>
      </c>
      <c r="V3753" s="464">
        <v>3555325062607.5791</v>
      </c>
      <c r="W3753" s="460">
        <v>1122.8928125668081</v>
      </c>
      <c r="X3753" s="463">
        <v>4.2892619729617588E-2</v>
      </c>
      <c r="Y3753" s="476">
        <v>2.0000000000000001E-4</v>
      </c>
    </row>
    <row r="3754" spans="1:25" x14ac:dyDescent="0.2">
      <c r="A3754" s="475">
        <f t="shared" si="58"/>
        <v>3750</v>
      </c>
      <c r="B3754" s="462">
        <v>0.57613374660419381</v>
      </c>
      <c r="C3754" s="461">
        <v>6382.5237335372603</v>
      </c>
      <c r="D3754" s="462">
        <v>0.86250830806267076</v>
      </c>
      <c r="E3754" s="462">
        <v>0.42329619826972509</v>
      </c>
      <c r="F3754" s="516">
        <v>2024.93</v>
      </c>
      <c r="G3754" s="464">
        <v>321955507463.5033</v>
      </c>
      <c r="H3754" s="461">
        <v>21862462.814802423</v>
      </c>
      <c r="I3754" s="464">
        <v>482202112404.30609</v>
      </c>
      <c r="J3754" s="462">
        <v>0.25491398644676488</v>
      </c>
      <c r="K3754" s="464">
        <v>27139310419.553505</v>
      </c>
      <c r="L3754" s="464">
        <v>29888673682.410057</v>
      </c>
      <c r="M3754" s="464">
        <v>204978620658.33496</v>
      </c>
      <c r="N3754" s="464">
        <v>83276323026.387787</v>
      </c>
      <c r="O3754" s="464">
        <v>40514.863435457533</v>
      </c>
      <c r="P3754" s="461">
        <v>511675.20198417536</v>
      </c>
      <c r="Q3754" s="461">
        <v>331014.3220269556</v>
      </c>
      <c r="R3754" s="464">
        <v>1186866465925.1389</v>
      </c>
      <c r="S3754" s="462">
        <v>0.53360723694113388</v>
      </c>
      <c r="T3754" s="462">
        <v>0.36139891831870241</v>
      </c>
      <c r="U3754" s="461">
        <v>17.385052345098543</v>
      </c>
      <c r="V3754" s="464">
        <v>8064239083182.624</v>
      </c>
      <c r="W3754" s="460">
        <v>2546.925091264221</v>
      </c>
      <c r="X3754" s="463">
        <v>4.2398520683225464E-2</v>
      </c>
      <c r="Y3754" s="476">
        <v>2.0000000000000001E-4</v>
      </c>
    </row>
    <row r="3755" spans="1:25" x14ac:dyDescent="0.2">
      <c r="A3755" s="475">
        <f t="shared" si="58"/>
        <v>3751</v>
      </c>
      <c r="B3755" s="462">
        <v>0.55966258762338639</v>
      </c>
      <c r="C3755" s="461">
        <v>4009.407603925094</v>
      </c>
      <c r="D3755" s="462">
        <v>0.63166756548154102</v>
      </c>
      <c r="E3755" s="462">
        <v>0.66753969951751024</v>
      </c>
      <c r="F3755" s="516">
        <v>2023.75</v>
      </c>
      <c r="G3755" s="464">
        <v>237576717532.65143</v>
      </c>
      <c r="H3755" s="461">
        <v>13527476.629977198</v>
      </c>
      <c r="I3755" s="464">
        <v>445922728210.57941</v>
      </c>
      <c r="J3755" s="462">
        <v>0.4681949552608583</v>
      </c>
      <c r="K3755" s="464">
        <v>10127338239.627771</v>
      </c>
      <c r="L3755" s="464">
        <v>0</v>
      </c>
      <c r="M3755" s="464">
        <v>198979624176.50424</v>
      </c>
      <c r="N3755" s="464">
        <v>109683744518.88318</v>
      </c>
      <c r="O3755" s="464">
        <v>24416.462403838377</v>
      </c>
      <c r="P3755" s="461">
        <v>634232.50256470847</v>
      </c>
      <c r="Q3755" s="461">
        <v>438014.22852726723</v>
      </c>
      <c r="R3755" s="464">
        <v>938911102247.57117</v>
      </c>
      <c r="S3755" s="462">
        <v>0.57191975840651255</v>
      </c>
      <c r="T3755" s="462">
        <v>0.46520451493584203</v>
      </c>
      <c r="U3755" s="461">
        <v>16.229887272488188</v>
      </c>
      <c r="V3755" s="464">
        <v>7891972405202.2461</v>
      </c>
      <c r="W3755" s="460">
        <v>2489.7280026552926</v>
      </c>
      <c r="X3755" s="463">
        <v>4.4508351390115601E-2</v>
      </c>
      <c r="Y3755" s="476">
        <v>2.0000000000000001E-4</v>
      </c>
    </row>
    <row r="3756" spans="1:25" x14ac:dyDescent="0.2">
      <c r="A3756" s="475">
        <f t="shared" si="58"/>
        <v>3752</v>
      </c>
      <c r="B3756" s="462">
        <v>0.51806673355525368</v>
      </c>
      <c r="C3756" s="461">
        <v>4445.3578940772477</v>
      </c>
      <c r="D3756" s="462">
        <v>1.009791837094826</v>
      </c>
      <c r="E3756" s="462">
        <v>0.32140897933839896</v>
      </c>
      <c r="F3756" s="516">
        <v>2024.52</v>
      </c>
      <c r="G3756" s="464">
        <v>227984561289.2067</v>
      </c>
      <c r="H3756" s="461">
        <v>32112680.285187844</v>
      </c>
      <c r="I3756" s="464">
        <v>529483215818.7124</v>
      </c>
      <c r="J3756" s="462">
        <v>0.14061188035445082</v>
      </c>
      <c r="K3756" s="464">
        <v>9333528489.0213814</v>
      </c>
      <c r="L3756" s="464">
        <v>0</v>
      </c>
      <c r="M3756" s="464">
        <v>205324663565.7558</v>
      </c>
      <c r="N3756" s="464">
        <v>62106291928.287186</v>
      </c>
      <c r="O3756" s="464">
        <v>44289.117028507426</v>
      </c>
      <c r="P3756" s="461">
        <v>431173.78978244512</v>
      </c>
      <c r="Q3756" s="461">
        <v>263552.40066455939</v>
      </c>
      <c r="R3756" s="464">
        <v>1156106080508.7451</v>
      </c>
      <c r="S3756" s="462">
        <v>0.46465889492447215</v>
      </c>
      <c r="T3756" s="462">
        <v>0.2383908951030636</v>
      </c>
      <c r="U3756" s="461">
        <v>17.909152166994868</v>
      </c>
      <c r="V3756" s="464">
        <v>5327280916312.5586</v>
      </c>
      <c r="W3756" s="460">
        <v>1680.4353436867987</v>
      </c>
      <c r="X3756" s="463">
        <v>4.1394419487211349E-2</v>
      </c>
      <c r="Y3756" s="476">
        <v>2.0000000000000001E-4</v>
      </c>
    </row>
    <row r="3757" spans="1:25" x14ac:dyDescent="0.2">
      <c r="A3757" s="475">
        <f t="shared" si="58"/>
        <v>3753</v>
      </c>
      <c r="B3757" s="462">
        <v>0.56637567990807602</v>
      </c>
      <c r="C3757" s="461">
        <v>6027.8389395019294</v>
      </c>
      <c r="D3757" s="462">
        <v>0.84599716700783267</v>
      </c>
      <c r="E3757" s="462">
        <v>0.30718359656785926</v>
      </c>
      <c r="F3757" s="516">
        <v>2024.68</v>
      </c>
      <c r="G3757" s="464">
        <v>351418260497.95801</v>
      </c>
      <c r="H3757" s="461">
        <v>22037475.602427479</v>
      </c>
      <c r="I3757" s="464">
        <v>424141855673.46057</v>
      </c>
      <c r="J3757" s="462">
        <v>0.15815496799539419</v>
      </c>
      <c r="K3757" s="464">
        <v>6845712472.3519468</v>
      </c>
      <c r="L3757" s="464">
        <v>0</v>
      </c>
      <c r="M3757" s="464">
        <v>280867431698.95551</v>
      </c>
      <c r="N3757" s="464">
        <v>14566946315.846266</v>
      </c>
      <c r="O3757" s="464">
        <v>13581.533558384073</v>
      </c>
      <c r="P3757" s="461">
        <v>144424.92967944461</v>
      </c>
      <c r="Q3757" s="461">
        <v>58182.910716590501</v>
      </c>
      <c r="R3757" s="464">
        <v>1166467541324.7278</v>
      </c>
      <c r="S3757" s="462">
        <v>0.55686689270189271</v>
      </c>
      <c r="T3757" s="462">
        <v>0.32787888720490355</v>
      </c>
      <c r="U3757" s="461">
        <v>18.493517571712584</v>
      </c>
      <c r="V3757" s="464">
        <v>7554171342536.8906</v>
      </c>
      <c r="W3757" s="460">
        <v>2385.6706517610751</v>
      </c>
      <c r="X3757" s="463">
        <v>4.0659833507597089E-2</v>
      </c>
      <c r="Y3757" s="476">
        <v>2.0000000000000001E-4</v>
      </c>
    </row>
    <row r="3758" spans="1:25" x14ac:dyDescent="0.2">
      <c r="A3758" s="475">
        <f t="shared" si="58"/>
        <v>3754</v>
      </c>
      <c r="B3758" s="462">
        <v>0.45344913209001453</v>
      </c>
      <c r="C3758" s="461">
        <v>5545.7535615545221</v>
      </c>
      <c r="D3758" s="462">
        <v>0.46800234208536223</v>
      </c>
      <c r="E3758" s="462">
        <v>0.40100369572875294</v>
      </c>
      <c r="F3758" s="516">
        <v>2025.71</v>
      </c>
      <c r="G3758" s="464">
        <v>138955924091.26657</v>
      </c>
      <c r="H3758" s="461">
        <v>9023789.8461601529</v>
      </c>
      <c r="I3758" s="464">
        <v>310939619739.88281</v>
      </c>
      <c r="J3758" s="462">
        <v>0.43553932211753466</v>
      </c>
      <c r="K3758" s="464">
        <v>14398246246.028709</v>
      </c>
      <c r="L3758" s="464">
        <v>23374219783.020603</v>
      </c>
      <c r="M3758" s="464">
        <v>104795701989.44963</v>
      </c>
      <c r="N3758" s="464">
        <v>16983876446.739248</v>
      </c>
      <c r="O3758" s="464">
        <v>20156.489038835141</v>
      </c>
      <c r="P3758" s="461">
        <v>147711.60023561184</v>
      </c>
      <c r="Q3758" s="461">
        <v>64196.165705613224</v>
      </c>
      <c r="R3758" s="464">
        <v>612539696049.21619</v>
      </c>
      <c r="S3758" s="462">
        <v>0.59322146017985222</v>
      </c>
      <c r="T3758" s="462">
        <v>0.40017676121106965</v>
      </c>
      <c r="U3758" s="461">
        <v>16.303168108454024</v>
      </c>
      <c r="V3758" s="464">
        <v>4483208019332.1299</v>
      </c>
      <c r="W3758" s="460">
        <v>1414.6651635031449</v>
      </c>
      <c r="X3758" s="463">
        <v>4.398619152346718E-2</v>
      </c>
      <c r="Y3758" s="476">
        <v>2.0000000000000001E-4</v>
      </c>
    </row>
    <row r="3759" spans="1:25" x14ac:dyDescent="0.2">
      <c r="A3759" s="475">
        <f t="shared" si="58"/>
        <v>3755</v>
      </c>
      <c r="B3759" s="462">
        <v>0.46790638341415647</v>
      </c>
      <c r="C3759" s="461">
        <v>5475.902594935189</v>
      </c>
      <c r="D3759" s="462">
        <v>0.7417591724530912</v>
      </c>
      <c r="E3759" s="462">
        <v>0.33769001445371383</v>
      </c>
      <c r="F3759" s="516">
        <v>2025.06</v>
      </c>
      <c r="G3759" s="464">
        <v>180082165284.17822</v>
      </c>
      <c r="H3759" s="461">
        <v>17500158.955418061</v>
      </c>
      <c r="I3759" s="464">
        <v>470305420187.5094</v>
      </c>
      <c r="J3759" s="462">
        <v>0.39672949538810609</v>
      </c>
      <c r="K3759" s="464">
        <v>27154943615.24847</v>
      </c>
      <c r="L3759" s="464">
        <v>88091068397.718445</v>
      </c>
      <c r="M3759" s="464">
        <v>131913930158.42789</v>
      </c>
      <c r="N3759" s="464">
        <v>49005072225.96212</v>
      </c>
      <c r="O3759" s="464">
        <v>13582.108172071617</v>
      </c>
      <c r="P3759" s="461">
        <v>346303.24415795889</v>
      </c>
      <c r="Q3759" s="461">
        <v>205059.82650841403</v>
      </c>
      <c r="R3759" s="464">
        <v>1019023716428.0131</v>
      </c>
      <c r="S3759" s="462">
        <v>0.57394414256466741</v>
      </c>
      <c r="T3759" s="462">
        <v>0.32304012364750384</v>
      </c>
      <c r="U3759" s="461">
        <v>16.197609925033099</v>
      </c>
      <c r="V3759" s="464">
        <v>5872683716022.6113</v>
      </c>
      <c r="W3759" s="460">
        <v>1851.390166749781</v>
      </c>
      <c r="X3759" s="463">
        <v>4.4773330350674122E-2</v>
      </c>
      <c r="Y3759" s="476">
        <v>2.0000000000000001E-4</v>
      </c>
    </row>
    <row r="3760" spans="1:25" x14ac:dyDescent="0.2">
      <c r="A3760" s="475">
        <f t="shared" si="58"/>
        <v>3756</v>
      </c>
      <c r="B3760" s="462">
        <v>0.54226472997574859</v>
      </c>
      <c r="C3760" s="461">
        <v>8930.965903063714</v>
      </c>
      <c r="D3760" s="462">
        <v>1.0308326283765663</v>
      </c>
      <c r="E3760" s="462">
        <v>0.56641880133717404</v>
      </c>
      <c r="F3760" s="516">
        <v>2023.75</v>
      </c>
      <c r="G3760" s="464">
        <v>734989912419.35352</v>
      </c>
      <c r="H3760" s="461">
        <v>30582064.542617507</v>
      </c>
      <c r="I3760" s="464">
        <v>596266336917.35498</v>
      </c>
      <c r="J3760" s="462">
        <v>0.21762672288494189</v>
      </c>
      <c r="K3760" s="464">
        <v>4855529493.5046473</v>
      </c>
      <c r="L3760" s="464">
        <v>0</v>
      </c>
      <c r="M3760" s="464">
        <v>581231633801.22974</v>
      </c>
      <c r="N3760" s="464">
        <v>41315900422.516068</v>
      </c>
      <c r="O3760" s="464">
        <v>38747.068400111333</v>
      </c>
      <c r="P3760" s="461">
        <v>307451.45349625614</v>
      </c>
      <c r="Q3760" s="461">
        <v>169012.80153702581</v>
      </c>
      <c r="R3760" s="464">
        <v>1874904436264.8679</v>
      </c>
      <c r="S3760" s="462">
        <v>0.60114179407902113</v>
      </c>
      <c r="T3760" s="462">
        <v>0.44877771435810498</v>
      </c>
      <c r="U3760" s="461">
        <v>18.232402629039949</v>
      </c>
      <c r="V3760" s="464">
        <v>16482025785528.088</v>
      </c>
      <c r="W3760" s="460">
        <v>5203.687941405914</v>
      </c>
      <c r="X3760" s="463">
        <v>4.0557947478457181E-2</v>
      </c>
      <c r="Y3760" s="476">
        <v>2.0000000000000001E-4</v>
      </c>
    </row>
    <row r="3761" spans="1:25" x14ac:dyDescent="0.2">
      <c r="A3761" s="475">
        <f t="shared" si="58"/>
        <v>3757</v>
      </c>
      <c r="B3761" s="462">
        <v>0.44281624348671678</v>
      </c>
      <c r="C3761" s="461">
        <v>1500</v>
      </c>
      <c r="D3761" s="462">
        <v>0.93944824122213444</v>
      </c>
      <c r="E3761" s="462">
        <v>0.5761221615334533</v>
      </c>
      <c r="F3761" s="516">
        <v>2024.71</v>
      </c>
      <c r="G3761" s="464">
        <v>353255591178.1499</v>
      </c>
      <c r="H3761" s="461">
        <v>27936464.039417583</v>
      </c>
      <c r="I3761" s="464">
        <v>640733460292.86133</v>
      </c>
      <c r="J3761" s="462">
        <v>0.36991540473462559</v>
      </c>
      <c r="K3761" s="464">
        <v>14378113359.493347</v>
      </c>
      <c r="L3761" s="464">
        <v>0</v>
      </c>
      <c r="M3761" s="464">
        <v>213390894144.6405</v>
      </c>
      <c r="N3761" s="464">
        <v>58546989784.617943</v>
      </c>
      <c r="O3761" s="464">
        <v>21800.343445425937</v>
      </c>
      <c r="P3761" s="461">
        <v>405638.94768247404</v>
      </c>
      <c r="Q3761" s="461">
        <v>245659.00299279348</v>
      </c>
      <c r="R3761" s="464">
        <v>1231555199861.8457</v>
      </c>
      <c r="S3761" s="462">
        <v>0.54714813668362949</v>
      </c>
      <c r="T3761" s="462">
        <v>0.4296822206619294</v>
      </c>
      <c r="U3761" s="461">
        <v>16.960236552029862</v>
      </c>
      <c r="V3761" s="464">
        <v>9844014695982.5527</v>
      </c>
      <c r="W3761" s="460">
        <v>3107.9884875552666</v>
      </c>
      <c r="X3761" s="463">
        <v>4.3064669240250597E-2</v>
      </c>
      <c r="Y3761" s="476">
        <v>2.0000000000000001E-4</v>
      </c>
    </row>
    <row r="3762" spans="1:25" x14ac:dyDescent="0.2">
      <c r="A3762" s="475">
        <f t="shared" si="58"/>
        <v>3758</v>
      </c>
      <c r="B3762" s="462">
        <v>0.54395325103175085</v>
      </c>
      <c r="C3762" s="461">
        <v>3180.4702801984099</v>
      </c>
      <c r="D3762" s="462">
        <v>0.82795406242131209</v>
      </c>
      <c r="E3762" s="462">
        <v>0.51435520197862539</v>
      </c>
      <c r="F3762" s="516">
        <v>2025.59</v>
      </c>
      <c r="G3762" s="464">
        <v>185507463430.64563</v>
      </c>
      <c r="H3762" s="461">
        <v>22113118.056247078</v>
      </c>
      <c r="I3762" s="464">
        <v>511681722689.23688</v>
      </c>
      <c r="J3762" s="462">
        <v>0.38013493547740618</v>
      </c>
      <c r="K3762" s="464">
        <v>20566089517.762127</v>
      </c>
      <c r="L3762" s="464">
        <v>65246125580.526237</v>
      </c>
      <c r="M3762" s="464">
        <v>92727143939.808838</v>
      </c>
      <c r="N3762" s="464">
        <v>68483054534.649414</v>
      </c>
      <c r="O3762" s="464">
        <v>25817.555246511096</v>
      </c>
      <c r="P3762" s="461">
        <v>482834.53101501963</v>
      </c>
      <c r="Q3762" s="461">
        <v>309210.82678504527</v>
      </c>
      <c r="R3762" s="464">
        <v>917478351646.87439</v>
      </c>
      <c r="S3762" s="462">
        <v>0.51844191342382029</v>
      </c>
      <c r="T3762" s="462">
        <v>0.41495630216600393</v>
      </c>
      <c r="U3762" s="461">
        <v>15.823797469763784</v>
      </c>
      <c r="V3762" s="464">
        <v>6771880439242.4023</v>
      </c>
      <c r="W3762" s="460">
        <v>2138.078181837308</v>
      </c>
      <c r="X3762" s="463">
        <v>4.5309349404249202E-2</v>
      </c>
      <c r="Y3762" s="476">
        <v>2.0000000000000001E-4</v>
      </c>
    </row>
    <row r="3763" spans="1:25" x14ac:dyDescent="0.2">
      <c r="A3763" s="475">
        <f t="shared" si="58"/>
        <v>3759</v>
      </c>
      <c r="B3763" s="462">
        <v>0.62901003631346852</v>
      </c>
      <c r="C3763" s="461">
        <v>4556.8384386387834</v>
      </c>
      <c r="D3763" s="462">
        <v>0.82189418740848419</v>
      </c>
      <c r="E3763" s="462">
        <v>0.4729463922472007</v>
      </c>
      <c r="F3763" s="516">
        <v>2024.46</v>
      </c>
      <c r="G3763" s="464">
        <v>255284029767.54132</v>
      </c>
      <c r="H3763" s="461">
        <v>21221194.719467241</v>
      </c>
      <c r="I3763" s="464">
        <v>448672938470.82465</v>
      </c>
      <c r="J3763" s="462">
        <v>0.32365428929296958</v>
      </c>
      <c r="K3763" s="464">
        <v>22259513961.132324</v>
      </c>
      <c r="L3763" s="464">
        <v>45264355790.535355</v>
      </c>
      <c r="M3763" s="464">
        <v>149889817595.88254</v>
      </c>
      <c r="N3763" s="464">
        <v>37179933777.413704</v>
      </c>
      <c r="O3763" s="464">
        <v>36747.479243540205</v>
      </c>
      <c r="P3763" s="461">
        <v>305376.54959888005</v>
      </c>
      <c r="Q3763" s="461">
        <v>172040.40025934461</v>
      </c>
      <c r="R3763" s="464">
        <v>972073393997.19763</v>
      </c>
      <c r="S3763" s="462">
        <v>0.55027020577129027</v>
      </c>
      <c r="T3763" s="462">
        <v>0.39589373031931252</v>
      </c>
      <c r="U3763" s="461">
        <v>16.910137957156582</v>
      </c>
      <c r="V3763" s="464">
        <v>7060725817066.8916</v>
      </c>
      <c r="W3763" s="460">
        <v>2229.190950887672</v>
      </c>
      <c r="X3763" s="463">
        <v>4.3936321960530142E-2</v>
      </c>
      <c r="Y3763" s="476">
        <v>2.0000000000000001E-4</v>
      </c>
    </row>
    <row r="3764" spans="1:25" x14ac:dyDescent="0.2">
      <c r="A3764" s="475">
        <f t="shared" si="58"/>
        <v>3760</v>
      </c>
      <c r="B3764" s="462">
        <v>0.62935451361285444</v>
      </c>
      <c r="C3764" s="461">
        <v>2825.5969869475721</v>
      </c>
      <c r="D3764" s="462">
        <v>0.82857593114667905</v>
      </c>
      <c r="E3764" s="462">
        <v>0.39253763975389605</v>
      </c>
      <c r="F3764" s="516">
        <v>2025.69</v>
      </c>
      <c r="G3764" s="464">
        <v>220197631428.16681</v>
      </c>
      <c r="H3764" s="461">
        <v>22033146.404827379</v>
      </c>
      <c r="I3764" s="464">
        <v>627324765323.6001</v>
      </c>
      <c r="J3764" s="462">
        <v>0.54801962736181897</v>
      </c>
      <c r="K3764" s="464">
        <v>32026879524.180565</v>
      </c>
      <c r="L3764" s="464">
        <v>52020319296.598289</v>
      </c>
      <c r="M3764" s="464">
        <v>142854532820.90817</v>
      </c>
      <c r="N3764" s="464">
        <v>24118827032.690556</v>
      </c>
      <c r="O3764" s="464">
        <v>28744.707478002387</v>
      </c>
      <c r="P3764" s="461">
        <v>239505.57109626679</v>
      </c>
      <c r="Q3764" s="461">
        <v>123164.2670597625</v>
      </c>
      <c r="R3764" s="464">
        <v>1119103040678.6431</v>
      </c>
      <c r="S3764" s="462">
        <v>0.63657641727548375</v>
      </c>
      <c r="T3764" s="462">
        <v>0.44738681114197126</v>
      </c>
      <c r="U3764" s="461">
        <v>15.552425400189657</v>
      </c>
      <c r="V3764" s="464">
        <v>8581754096341.0244</v>
      </c>
      <c r="W3764" s="460">
        <v>2707.4237196530689</v>
      </c>
      <c r="X3764" s="463">
        <v>4.6715939251115418E-2</v>
      </c>
      <c r="Y3764" s="476">
        <v>2.0000000000000001E-4</v>
      </c>
    </row>
    <row r="3765" spans="1:25" x14ac:dyDescent="0.2">
      <c r="A3765" s="475">
        <f t="shared" si="58"/>
        <v>3761</v>
      </c>
      <c r="B3765" s="462">
        <v>0.39726371129202381</v>
      </c>
      <c r="C3765" s="461">
        <v>4150.4666492049437</v>
      </c>
      <c r="D3765" s="462">
        <v>0.59598915778666028</v>
      </c>
      <c r="E3765" s="462">
        <v>0.54745579759033236</v>
      </c>
      <c r="F3765" s="516">
        <v>2026.58</v>
      </c>
      <c r="G3765" s="464">
        <v>117040133577.76491</v>
      </c>
      <c r="H3765" s="461">
        <v>12400524.986938171</v>
      </c>
      <c r="I3765" s="464">
        <v>349861086976.42377</v>
      </c>
      <c r="J3765" s="462">
        <v>0.30947663303151463</v>
      </c>
      <c r="K3765" s="464">
        <v>44217041985.98555</v>
      </c>
      <c r="L3765" s="464">
        <v>130577602766.94699</v>
      </c>
      <c r="M3765" s="464">
        <v>23612555683.081451</v>
      </c>
      <c r="N3765" s="464">
        <v>30831000659.224884</v>
      </c>
      <c r="O3765" s="464">
        <v>22536.907873185242</v>
      </c>
      <c r="P3765" s="461">
        <v>213463.75675943319</v>
      </c>
      <c r="Q3765" s="461">
        <v>108701.86469182148</v>
      </c>
      <c r="R3765" s="464">
        <v>724848181780.89575</v>
      </c>
      <c r="S3765" s="462">
        <v>0.52621421912664201</v>
      </c>
      <c r="T3765" s="462">
        <v>0.2780724362648655</v>
      </c>
      <c r="U3765" s="461">
        <v>16.092693837987706</v>
      </c>
      <c r="V3765" s="464">
        <v>3571221206922.5176</v>
      </c>
      <c r="W3765" s="460">
        <v>1126.6524044428606</v>
      </c>
      <c r="X3765" s="463">
        <v>4.5592222014626767E-2</v>
      </c>
      <c r="Y3765" s="476">
        <v>2.0000000000000001E-4</v>
      </c>
    </row>
    <row r="3766" spans="1:25" x14ac:dyDescent="0.2">
      <c r="A3766" s="475">
        <f t="shared" si="58"/>
        <v>3762</v>
      </c>
      <c r="B3766" s="462">
        <v>0.29620508573967508</v>
      </c>
      <c r="C3766" s="461">
        <v>3674.0710549270666</v>
      </c>
      <c r="D3766" s="462">
        <v>1.0599877870642365</v>
      </c>
      <c r="E3766" s="462">
        <v>0.54101125879816292</v>
      </c>
      <c r="F3766" s="516">
        <v>2024.39</v>
      </c>
      <c r="G3766" s="464">
        <v>294382930097.88751</v>
      </c>
      <c r="H3766" s="461">
        <v>34465290.972387336</v>
      </c>
      <c r="I3766" s="464">
        <v>825081823620.9668</v>
      </c>
      <c r="J3766" s="462">
        <v>0.29620508573967508</v>
      </c>
      <c r="K3766" s="464">
        <v>33543711168.882263</v>
      </c>
      <c r="L3766" s="464">
        <v>1475293328.0849371</v>
      </c>
      <c r="M3766" s="464">
        <v>263522745924.79721</v>
      </c>
      <c r="N3766" s="464">
        <v>26688021552.114712</v>
      </c>
      <c r="O3766" s="464">
        <v>24373.758082476481</v>
      </c>
      <c r="P3766" s="461">
        <v>203566.95665289616</v>
      </c>
      <c r="Q3766" s="461">
        <v>95296.640768808458</v>
      </c>
      <c r="R3766" s="464">
        <v>1508739527188.4248</v>
      </c>
      <c r="S3766" s="462">
        <v>0.50453540813073994</v>
      </c>
      <c r="T3766" s="462">
        <v>0.31773957355275356</v>
      </c>
      <c r="U3766" s="461">
        <v>16.606315154826294</v>
      </c>
      <c r="V3766" s="464">
        <v>8669110636227.7646</v>
      </c>
      <c r="W3766" s="460">
        <v>2735.1355464345834</v>
      </c>
      <c r="X3766" s="463">
        <v>4.4058723252012794E-2</v>
      </c>
      <c r="Y3766" s="476">
        <v>2.0000000000000001E-4</v>
      </c>
    </row>
    <row r="3767" spans="1:25" x14ac:dyDescent="0.2">
      <c r="A3767" s="475">
        <f t="shared" si="58"/>
        <v>3763</v>
      </c>
      <c r="B3767" s="462">
        <v>0.48144956743262224</v>
      </c>
      <c r="C3767" s="461">
        <v>2587.6742242807663</v>
      </c>
      <c r="D3767" s="462">
        <v>0.46486069321172835</v>
      </c>
      <c r="E3767" s="462">
        <v>0.4901822342072284</v>
      </c>
      <c r="F3767" s="516">
        <v>2023.75</v>
      </c>
      <c r="G3767" s="464">
        <v>296012771242.9007</v>
      </c>
      <c r="H3767" s="461">
        <v>9048601.0820808988</v>
      </c>
      <c r="I3767" s="464">
        <v>324480626715.86829</v>
      </c>
      <c r="J3767" s="462">
        <v>0.46224041133363702</v>
      </c>
      <c r="K3767" s="464">
        <v>9550687817.1091805</v>
      </c>
      <c r="L3767" s="464">
        <v>0</v>
      </c>
      <c r="M3767" s="464">
        <v>264054777051.44247</v>
      </c>
      <c r="N3767" s="464">
        <v>54870950475.117874</v>
      </c>
      <c r="O3767" s="464">
        <v>31677.613541567433</v>
      </c>
      <c r="P3767" s="461">
        <v>397882.57359531801</v>
      </c>
      <c r="Q3767" s="461">
        <v>207245.30153787555</v>
      </c>
      <c r="R3767" s="464">
        <v>923377046014.19482</v>
      </c>
      <c r="S3767" s="462">
        <v>0.64460509855404513</v>
      </c>
      <c r="T3767" s="462">
        <v>0.45782263283175179</v>
      </c>
      <c r="U3767" s="461">
        <v>17.168694276260794</v>
      </c>
      <c r="V3767" s="464">
        <v>8020089469835.9326</v>
      </c>
      <c r="W3767" s="460">
        <v>2532.5095780662573</v>
      </c>
      <c r="X3767" s="463">
        <v>4.2200285265475562E-2</v>
      </c>
      <c r="Y3767" s="476">
        <v>2.0000000000000001E-4</v>
      </c>
    </row>
    <row r="3768" spans="1:25" x14ac:dyDescent="0.2">
      <c r="A3768" s="475">
        <f t="shared" si="58"/>
        <v>3764</v>
      </c>
      <c r="B3768" s="462">
        <v>0.43322331824416893</v>
      </c>
      <c r="C3768" s="461">
        <v>7510.3386870078757</v>
      </c>
      <c r="D3768" s="462">
        <v>0.72819257237508361</v>
      </c>
      <c r="E3768" s="462">
        <v>0.57739206814221999</v>
      </c>
      <c r="F3768" s="516">
        <v>2025.79</v>
      </c>
      <c r="G3768" s="464">
        <v>126140115936.31279</v>
      </c>
      <c r="H3768" s="461">
        <v>16593734.763257166</v>
      </c>
      <c r="I3768" s="464">
        <v>395314757843.67358</v>
      </c>
      <c r="J3768" s="462">
        <v>0.21330151259159291</v>
      </c>
      <c r="K3768" s="464">
        <v>12237373962.664301</v>
      </c>
      <c r="L3768" s="464">
        <v>2442822612.8201714</v>
      </c>
      <c r="M3768" s="464">
        <v>103911239239.81009</v>
      </c>
      <c r="N3768" s="464">
        <v>29504625402.395618</v>
      </c>
      <c r="O3768" s="464">
        <v>16584.552326409586</v>
      </c>
      <c r="P3768" s="461">
        <v>212421.88997257012</v>
      </c>
      <c r="Q3768" s="461">
        <v>105472.78467614508</v>
      </c>
      <c r="R3768" s="464">
        <v>751521174304.64734</v>
      </c>
      <c r="S3768" s="462">
        <v>0.46347160571993451</v>
      </c>
      <c r="T3768" s="462">
        <v>0.25912192937849443</v>
      </c>
      <c r="U3768" s="461">
        <v>16.782709185628331</v>
      </c>
      <c r="V3768" s="464">
        <v>3567472558812.041</v>
      </c>
      <c r="W3768" s="460">
        <v>1125.6896404818717</v>
      </c>
      <c r="X3768" s="463">
        <v>4.4480146203053364E-2</v>
      </c>
      <c r="Y3768" s="476">
        <v>2.0000000000000001E-4</v>
      </c>
    </row>
    <row r="3769" spans="1:25" x14ac:dyDescent="0.2">
      <c r="A3769" s="475">
        <f t="shared" si="58"/>
        <v>3765</v>
      </c>
      <c r="B3769" s="462">
        <v>0.43272916451401566</v>
      </c>
      <c r="C3769" s="461">
        <v>6500.8388920364951</v>
      </c>
      <c r="D3769" s="462">
        <v>0.73975652976969675</v>
      </c>
      <c r="E3769" s="462">
        <v>0.45805638215646322</v>
      </c>
      <c r="F3769" s="516">
        <v>2023.75</v>
      </c>
      <c r="G3769" s="464">
        <v>539725065165.32715</v>
      </c>
      <c r="H3769" s="461">
        <v>17372415.803120155</v>
      </c>
      <c r="I3769" s="464">
        <v>488530867140.06616</v>
      </c>
      <c r="J3769" s="462">
        <v>0.35193960626620058</v>
      </c>
      <c r="K3769" s="464">
        <v>12861545551.032251</v>
      </c>
      <c r="L3769" s="464">
        <v>0</v>
      </c>
      <c r="M3769" s="464">
        <v>433060417519.04388</v>
      </c>
      <c r="N3769" s="464">
        <v>19548269802.635792</v>
      </c>
      <c r="O3769" s="464">
        <v>21312.788918567116</v>
      </c>
      <c r="P3769" s="461">
        <v>164001.13216217622</v>
      </c>
      <c r="Q3769" s="461">
        <v>71245.034499743881</v>
      </c>
      <c r="R3769" s="464">
        <v>1333631907274.5554</v>
      </c>
      <c r="S3769" s="462">
        <v>0.62333407094780235</v>
      </c>
      <c r="T3769" s="462">
        <v>0.49719928088372956</v>
      </c>
      <c r="U3769" s="461">
        <v>17.863700438168884</v>
      </c>
      <c r="V3769" s="464">
        <v>12860226184390.947</v>
      </c>
      <c r="W3769" s="460">
        <v>4058.2956316244135</v>
      </c>
      <c r="X3769" s="463">
        <v>4.1427945270299332E-2</v>
      </c>
      <c r="Y3769" s="476">
        <v>2.0000000000000001E-4</v>
      </c>
    </row>
    <row r="3770" spans="1:25" x14ac:dyDescent="0.2">
      <c r="A3770" s="475">
        <f t="shared" si="58"/>
        <v>3766</v>
      </c>
      <c r="B3770" s="462">
        <v>0.36960933640492294</v>
      </c>
      <c r="C3770" s="461">
        <v>1867.333429987475</v>
      </c>
      <c r="D3770" s="462">
        <v>0.78832709619893182</v>
      </c>
      <c r="E3770" s="462">
        <v>0.69850800455300588</v>
      </c>
      <c r="F3770" s="516">
        <v>2024.31</v>
      </c>
      <c r="G3770" s="464">
        <v>390315665671.79242</v>
      </c>
      <c r="H3770" s="461">
        <v>20126187.590997979</v>
      </c>
      <c r="I3770" s="464">
        <v>526649669818.33087</v>
      </c>
      <c r="J3770" s="462">
        <v>0.36960933640492288</v>
      </c>
      <c r="K3770" s="464">
        <v>16666550440.672256</v>
      </c>
      <c r="L3770" s="464">
        <v>0</v>
      </c>
      <c r="M3770" s="464">
        <v>247118230213.7388</v>
      </c>
      <c r="N3770" s="464">
        <v>43125692277.116371</v>
      </c>
      <c r="O3770" s="464">
        <v>32869.700389135163</v>
      </c>
      <c r="P3770" s="461">
        <v>324114.6370861748</v>
      </c>
      <c r="Q3770" s="461">
        <v>186977.81544948288</v>
      </c>
      <c r="R3770" s="464">
        <v>1185759353381.9514</v>
      </c>
      <c r="S3770" s="462">
        <v>0.58247593991696878</v>
      </c>
      <c r="T3770" s="462">
        <v>0.44329930799853756</v>
      </c>
      <c r="U3770" s="461">
        <v>17.412749833022055</v>
      </c>
      <c r="V3770" s="464">
        <v>10161308510717.613</v>
      </c>
      <c r="W3770" s="460">
        <v>3208.3874763361323</v>
      </c>
      <c r="X3770" s="463">
        <v>4.1546071946603771E-2</v>
      </c>
      <c r="Y3770" s="476">
        <v>2.0000000000000001E-4</v>
      </c>
    </row>
    <row r="3771" spans="1:25" x14ac:dyDescent="0.2">
      <c r="A3771" s="475">
        <f t="shared" si="58"/>
        <v>3767</v>
      </c>
      <c r="B3771" s="462">
        <v>0.58170290982678341</v>
      </c>
      <c r="C3771" s="461">
        <v>5862.883475285983</v>
      </c>
      <c r="D3771" s="462">
        <v>0.82876949193721194</v>
      </c>
      <c r="E3771" s="462">
        <v>0.41349771786835032</v>
      </c>
      <c r="F3771" s="516">
        <v>2024.79</v>
      </c>
      <c r="G3771" s="464">
        <v>123267904102.91264</v>
      </c>
      <c r="H3771" s="461">
        <v>20628515.495627053</v>
      </c>
      <c r="I3771" s="464">
        <v>529378505863.56451</v>
      </c>
      <c r="J3771" s="462">
        <v>0.38087873362054081</v>
      </c>
      <c r="K3771" s="464">
        <v>22890027759.9659</v>
      </c>
      <c r="L3771" s="464">
        <v>48037313.050542697</v>
      </c>
      <c r="M3771" s="464">
        <v>116541225544.05272</v>
      </c>
      <c r="N3771" s="464">
        <v>123057419048.86392</v>
      </c>
      <c r="O3771" s="464">
        <v>18978.224163213876</v>
      </c>
      <c r="P3771" s="461">
        <v>734980.13183815195</v>
      </c>
      <c r="Q3771" s="461">
        <v>512869.9459548975</v>
      </c>
      <c r="R3771" s="464">
        <v>953711735966.29199</v>
      </c>
      <c r="S3771" s="462">
        <v>0.48742377104307555</v>
      </c>
      <c r="T3771" s="462">
        <v>0.31011148293496754</v>
      </c>
      <c r="U3771" s="461">
        <v>15.413843519139348</v>
      </c>
      <c r="V3771" s="464">
        <v>5013941217455.7178</v>
      </c>
      <c r="W3771" s="460">
        <v>1580.7928308347687</v>
      </c>
      <c r="X3771" s="463">
        <v>4.7749522160766313E-2</v>
      </c>
      <c r="Y3771" s="476">
        <v>2.0000000000000001E-4</v>
      </c>
    </row>
    <row r="3772" spans="1:25" x14ac:dyDescent="0.2">
      <c r="A3772" s="475">
        <f t="shared" si="58"/>
        <v>3768</v>
      </c>
      <c r="B3772" s="462">
        <v>0.34338988728141784</v>
      </c>
      <c r="C3772" s="461">
        <v>2414.487796793996</v>
      </c>
      <c r="D3772" s="462">
        <v>0.92352561506743314</v>
      </c>
      <c r="E3772" s="462">
        <v>0.12784959967534881</v>
      </c>
      <c r="F3772" s="516">
        <v>2024.35</v>
      </c>
      <c r="G3772" s="464">
        <v>235534610648.52039</v>
      </c>
      <c r="H3772" s="461">
        <v>27681602.587541852</v>
      </c>
      <c r="I3772" s="464">
        <v>664727776551.08044</v>
      </c>
      <c r="J3772" s="462">
        <v>0.34338988728141784</v>
      </c>
      <c r="K3772" s="464">
        <v>33922213468.311989</v>
      </c>
      <c r="L3772" s="464">
        <v>21448064852.657322</v>
      </c>
      <c r="M3772" s="464">
        <v>193972437929.819</v>
      </c>
      <c r="N3772" s="464">
        <v>23048322678.123398</v>
      </c>
      <c r="O3772" s="464">
        <v>19530.046569903505</v>
      </c>
      <c r="P3772" s="461">
        <v>199699.37956571649</v>
      </c>
      <c r="Q3772" s="461">
        <v>93083.602269218842</v>
      </c>
      <c r="R3772" s="464">
        <v>1185695881574.8733</v>
      </c>
      <c r="S3772" s="462">
        <v>0.52168913375451453</v>
      </c>
      <c r="T3772" s="462">
        <v>0.3265733403522541</v>
      </c>
      <c r="U3772" s="461">
        <v>16.541904433148783</v>
      </c>
      <c r="V3772" s="464">
        <v>7034131459602.1289</v>
      </c>
      <c r="W3772" s="460">
        <v>2221.8689990728808</v>
      </c>
      <c r="X3772" s="463">
        <v>4.4104953735874378E-2</v>
      </c>
      <c r="Y3772" s="476">
        <v>2.0000000000000001E-4</v>
      </c>
    </row>
    <row r="3773" spans="1:25" x14ac:dyDescent="0.2">
      <c r="A3773" s="475">
        <f t="shared" si="58"/>
        <v>3769</v>
      </c>
      <c r="B3773" s="462">
        <v>0.45184678321071592</v>
      </c>
      <c r="C3773" s="461">
        <v>5616.1516104632101</v>
      </c>
      <c r="D3773" s="462">
        <v>0.61409411189200602</v>
      </c>
      <c r="E3773" s="462">
        <v>0.60005468797202344</v>
      </c>
      <c r="F3773" s="516">
        <v>2025.7</v>
      </c>
      <c r="G3773" s="464">
        <v>78953226722.926376</v>
      </c>
      <c r="H3773" s="461">
        <v>13035699.379446387</v>
      </c>
      <c r="I3773" s="464">
        <v>415333260285.0592</v>
      </c>
      <c r="J3773" s="462">
        <v>0.45184678321071592</v>
      </c>
      <c r="K3773" s="464">
        <v>32348509628.430382</v>
      </c>
      <c r="L3773" s="464">
        <v>45723134319.726036</v>
      </c>
      <c r="M3773" s="464">
        <v>78099200502.694168</v>
      </c>
      <c r="N3773" s="464">
        <v>27889468351.936085</v>
      </c>
      <c r="O3773" s="464">
        <v>40870.591679583333</v>
      </c>
      <c r="P3773" s="461">
        <v>243718.15145413822</v>
      </c>
      <c r="Q3773" s="461">
        <v>130545.11527267864</v>
      </c>
      <c r="R3773" s="464">
        <v>742743796935.00403</v>
      </c>
      <c r="S3773" s="462">
        <v>0.56056211245035648</v>
      </c>
      <c r="T3773" s="462">
        <v>0.32088653766022407</v>
      </c>
      <c r="U3773" s="461">
        <v>14.87413920715565</v>
      </c>
      <c r="V3773" s="464">
        <v>3976514521678.1665</v>
      </c>
      <c r="W3773" s="460">
        <v>1252.7978274587472</v>
      </c>
      <c r="X3773" s="463">
        <v>4.8415780690540006E-2</v>
      </c>
      <c r="Y3773" s="476">
        <v>2.0000000000000001E-4</v>
      </c>
    </row>
    <row r="3774" spans="1:25" x14ac:dyDescent="0.2">
      <c r="A3774" s="475">
        <f t="shared" si="58"/>
        <v>3770</v>
      </c>
      <c r="B3774" s="462">
        <v>0.426054745022726</v>
      </c>
      <c r="C3774" s="461">
        <v>3154.1627709221575</v>
      </c>
      <c r="D3774" s="462">
        <v>1.0650148152042187</v>
      </c>
      <c r="E3774" s="462">
        <v>0.62727298131258225</v>
      </c>
      <c r="F3774" s="516">
        <v>2027.01</v>
      </c>
      <c r="G3774" s="464">
        <v>131638955066.47415</v>
      </c>
      <c r="H3774" s="461">
        <v>35625210.758977622</v>
      </c>
      <c r="I3774" s="464">
        <v>821353188738.6499</v>
      </c>
      <c r="J3774" s="462">
        <v>0.426054745022726</v>
      </c>
      <c r="K3774" s="464">
        <v>38405047165.403008</v>
      </c>
      <c r="L3774" s="464">
        <v>74712674520.934921</v>
      </c>
      <c r="M3774" s="464">
        <v>0</v>
      </c>
      <c r="N3774" s="464">
        <v>52187744784.620964</v>
      </c>
      <c r="O3774" s="464">
        <v>42249.566648337415</v>
      </c>
      <c r="P3774" s="461">
        <v>391248.02135275927</v>
      </c>
      <c r="Q3774" s="461">
        <v>231407.87938464002</v>
      </c>
      <c r="R3774" s="464">
        <v>1130585404100.8152</v>
      </c>
      <c r="S3774" s="462">
        <v>0.48642426745298062</v>
      </c>
      <c r="T3774" s="462">
        <v>0.35604171982269706</v>
      </c>
      <c r="U3774" s="461">
        <v>14.846077422825752</v>
      </c>
      <c r="V3774" s="464">
        <v>6646738574078.4453</v>
      </c>
      <c r="W3774" s="460">
        <v>2097.531397002514</v>
      </c>
      <c r="X3774" s="463">
        <v>4.8625754370907361E-2</v>
      </c>
      <c r="Y3774" s="476">
        <v>2.0000000000000001E-4</v>
      </c>
    </row>
    <row r="3775" spans="1:25" x14ac:dyDescent="0.2">
      <c r="A3775" s="475">
        <f t="shared" si="58"/>
        <v>3771</v>
      </c>
      <c r="B3775" s="462">
        <v>0.53684869789408496</v>
      </c>
      <c r="C3775" s="461">
        <v>5489.0862945118679</v>
      </c>
      <c r="D3775" s="462">
        <v>0.81242870144564316</v>
      </c>
      <c r="E3775" s="462">
        <v>0.26256166413085874</v>
      </c>
      <c r="F3775" s="516">
        <v>2024.42</v>
      </c>
      <c r="G3775" s="464">
        <v>145862369505.61606</v>
      </c>
      <c r="H3775" s="461">
        <v>19939094.98074824</v>
      </c>
      <c r="I3775" s="464">
        <v>577437735264.7428</v>
      </c>
      <c r="J3775" s="462">
        <v>0.38482340217150202</v>
      </c>
      <c r="K3775" s="464">
        <v>23770221656.103485</v>
      </c>
      <c r="L3775" s="464">
        <v>3506403292.7925582</v>
      </c>
      <c r="M3775" s="464">
        <v>130960826157.79478</v>
      </c>
      <c r="N3775" s="464">
        <v>108604628309.16301</v>
      </c>
      <c r="O3775" s="464">
        <v>40213.544785175094</v>
      </c>
      <c r="P3775" s="461">
        <v>592189.38774580252</v>
      </c>
      <c r="Q3775" s="461">
        <v>397167.86555677466</v>
      </c>
      <c r="R3775" s="464">
        <v>1009980554274.7382</v>
      </c>
      <c r="S3775" s="462">
        <v>0.48946444368742026</v>
      </c>
      <c r="T3775" s="462">
        <v>0.32786380420025502</v>
      </c>
      <c r="U3775" s="461">
        <v>15.554025086307272</v>
      </c>
      <c r="V3775" s="464">
        <v>5811606387996.5811</v>
      </c>
      <c r="W3775" s="460">
        <v>1833.8612562027322</v>
      </c>
      <c r="X3775" s="463">
        <v>4.598771380165035E-2</v>
      </c>
      <c r="Y3775" s="476">
        <v>2.0000000000000001E-4</v>
      </c>
    </row>
    <row r="3776" spans="1:25" x14ac:dyDescent="0.2">
      <c r="A3776" s="475">
        <f t="shared" si="58"/>
        <v>3772</v>
      </c>
      <c r="B3776" s="462">
        <v>0.46091337450900216</v>
      </c>
      <c r="C3776" s="461">
        <v>4761.4562217448411</v>
      </c>
      <c r="D3776" s="462">
        <v>0.99196688592954751</v>
      </c>
      <c r="E3776" s="462">
        <v>0.64236014050769585</v>
      </c>
      <c r="F3776" s="516">
        <v>2025.3</v>
      </c>
      <c r="G3776" s="464">
        <v>263434087350.86554</v>
      </c>
      <c r="H3776" s="461">
        <v>29616672.464803651</v>
      </c>
      <c r="I3776" s="464">
        <v>818576954180.83704</v>
      </c>
      <c r="J3776" s="462">
        <v>0.43704894163322749</v>
      </c>
      <c r="K3776" s="464">
        <v>25041711857.984386</v>
      </c>
      <c r="L3776" s="464">
        <v>33090852021.453228</v>
      </c>
      <c r="M3776" s="464">
        <v>132392772727.01083</v>
      </c>
      <c r="N3776" s="464">
        <v>65706245487.678421</v>
      </c>
      <c r="O3776" s="464">
        <v>37446.792457201795</v>
      </c>
      <c r="P3776" s="461">
        <v>422970.6159386331</v>
      </c>
      <c r="Q3776" s="461">
        <v>257674.46623175251</v>
      </c>
      <c r="R3776" s="464">
        <v>1408766826636.3269</v>
      </c>
      <c r="S3776" s="462">
        <v>0.5554072743716536</v>
      </c>
      <c r="T3776" s="462">
        <v>0.39612734553202089</v>
      </c>
      <c r="U3776" s="461">
        <v>15.790295727278753</v>
      </c>
      <c r="V3776" s="464">
        <v>9657011273569.291</v>
      </c>
      <c r="W3776" s="460">
        <v>3046.3629187657475</v>
      </c>
      <c r="X3776" s="463">
        <v>4.6166677525441534E-2</v>
      </c>
      <c r="Y3776" s="476">
        <v>2.0000000000000001E-4</v>
      </c>
    </row>
    <row r="3777" spans="1:25" x14ac:dyDescent="0.2">
      <c r="A3777" s="475">
        <f t="shared" si="58"/>
        <v>3773</v>
      </c>
      <c r="B3777" s="462">
        <v>0.59715473183396972</v>
      </c>
      <c r="C3777" s="461">
        <v>5145.6487505739342</v>
      </c>
      <c r="D3777" s="462">
        <v>0.78480745945696961</v>
      </c>
      <c r="E3777" s="462">
        <v>0.40107900172363137</v>
      </c>
      <c r="F3777" s="516">
        <v>2023.75</v>
      </c>
      <c r="G3777" s="464">
        <v>268254866823.7439</v>
      </c>
      <c r="H3777" s="461">
        <v>19633703.746911507</v>
      </c>
      <c r="I3777" s="464">
        <v>425710505611.36914</v>
      </c>
      <c r="J3777" s="462">
        <v>0.15187398992105827</v>
      </c>
      <c r="K3777" s="464">
        <v>3884288424.5116448</v>
      </c>
      <c r="L3777" s="464">
        <v>0</v>
      </c>
      <c r="M3777" s="464">
        <v>248743421170.86868</v>
      </c>
      <c r="N3777" s="464">
        <v>12558755188.655704</v>
      </c>
      <c r="O3777" s="464">
        <v>22989.898733373109</v>
      </c>
      <c r="P3777" s="461">
        <v>120372.55045021066</v>
      </c>
      <c r="Q3777" s="461">
        <v>43886.797728402169</v>
      </c>
      <c r="R3777" s="464">
        <v>905776562988.16077</v>
      </c>
      <c r="S3777" s="462">
        <v>0.48547300050462283</v>
      </c>
      <c r="T3777" s="462">
        <v>0.3362396736871861</v>
      </c>
      <c r="U3777" s="461">
        <v>18.269974140606777</v>
      </c>
      <c r="V3777" s="464">
        <v>6123145445134.3545</v>
      </c>
      <c r="W3777" s="460">
        <v>1933.5476870008818</v>
      </c>
      <c r="X3777" s="463">
        <v>4.0202679609556764E-2</v>
      </c>
      <c r="Y3777" s="476">
        <v>2.0000000000000001E-4</v>
      </c>
    </row>
    <row r="3778" spans="1:25" x14ac:dyDescent="0.2">
      <c r="A3778" s="475">
        <f t="shared" si="58"/>
        <v>3774</v>
      </c>
      <c r="B3778" s="462">
        <v>0.68618277433051811</v>
      </c>
      <c r="C3778" s="461">
        <v>6560.9695516208267</v>
      </c>
      <c r="D3778" s="462">
        <v>1.244544976179605</v>
      </c>
      <c r="E3778" s="462">
        <v>0.41890612352996542</v>
      </c>
      <c r="F3778" s="516">
        <v>2023.75</v>
      </c>
      <c r="G3778" s="464">
        <v>863876036479.2207</v>
      </c>
      <c r="H3778" s="461">
        <v>47955049.96442955</v>
      </c>
      <c r="I3778" s="464">
        <v>858515687623.46814</v>
      </c>
      <c r="J3778" s="462">
        <v>0.25898560492206846</v>
      </c>
      <c r="K3778" s="464">
        <v>23722046060.916225</v>
      </c>
      <c r="L3778" s="464">
        <v>0</v>
      </c>
      <c r="M3778" s="464">
        <v>614375407145.48499</v>
      </c>
      <c r="N3778" s="464">
        <v>34456523383.093002</v>
      </c>
      <c r="O3778" s="464">
        <v>22717.827177632556</v>
      </c>
      <c r="P3778" s="461">
        <v>280069.01170307799</v>
      </c>
      <c r="Q3778" s="461">
        <v>146021.47165007604</v>
      </c>
      <c r="R3778" s="464">
        <v>2402235397048.0078</v>
      </c>
      <c r="S3778" s="462">
        <v>0.59376644678838719</v>
      </c>
      <c r="T3778" s="462">
        <v>0.4277041094048179</v>
      </c>
      <c r="U3778" s="461">
        <v>18.018087608681878</v>
      </c>
      <c r="V3778" s="464">
        <v>19901821687059.043</v>
      </c>
      <c r="W3778" s="460">
        <v>6280.8405671059763</v>
      </c>
      <c r="X3778" s="463">
        <v>4.1206543151601403E-2</v>
      </c>
      <c r="Y3778" s="476">
        <v>2.0000000000000001E-4</v>
      </c>
    </row>
    <row r="3779" spans="1:25" x14ac:dyDescent="0.2">
      <c r="A3779" s="475">
        <f t="shared" si="58"/>
        <v>3775</v>
      </c>
      <c r="B3779" s="462">
        <v>0.57400734765923533</v>
      </c>
      <c r="C3779" s="461">
        <v>3635.1310095352419</v>
      </c>
      <c r="D3779" s="462">
        <v>0.72681755509967028</v>
      </c>
      <c r="E3779" s="462">
        <v>0.38722664611131397</v>
      </c>
      <c r="F3779" s="516">
        <v>2024.79</v>
      </c>
      <c r="G3779" s="464">
        <v>255261247224.73633</v>
      </c>
      <c r="H3779" s="461">
        <v>17726427.6980801</v>
      </c>
      <c r="I3779" s="464">
        <v>486922092449.53943</v>
      </c>
      <c r="J3779" s="462">
        <v>0.39421892458791663</v>
      </c>
      <c r="K3779" s="464">
        <v>6211865430.349185</v>
      </c>
      <c r="L3779" s="464">
        <v>131877197.86868146</v>
      </c>
      <c r="M3779" s="464">
        <v>161106314505.34256</v>
      </c>
      <c r="N3779" s="464">
        <v>17724465131.553123</v>
      </c>
      <c r="O3779" s="464">
        <v>39304.400338582411</v>
      </c>
      <c r="P3779" s="461">
        <v>162699.60739991255</v>
      </c>
      <c r="Q3779" s="461">
        <v>70548.362546535558</v>
      </c>
      <c r="R3779" s="464">
        <v>883396383099.19702</v>
      </c>
      <c r="S3779" s="462">
        <v>0.56196584681585127</v>
      </c>
      <c r="T3779" s="462">
        <v>0.44477791706815206</v>
      </c>
      <c r="U3779" s="461">
        <v>16.87864946842312</v>
      </c>
      <c r="V3779" s="464">
        <v>7356404755496.6494</v>
      </c>
      <c r="W3779" s="460">
        <v>2322.4158294497906</v>
      </c>
      <c r="X3779" s="463">
        <v>4.2989131571835183E-2</v>
      </c>
      <c r="Y3779" s="476">
        <v>2.0000000000000001E-4</v>
      </c>
    </row>
    <row r="3780" spans="1:25" x14ac:dyDescent="0.2">
      <c r="A3780" s="475">
        <f t="shared" si="58"/>
        <v>3776</v>
      </c>
      <c r="B3780" s="462">
        <v>0.46997278472628812</v>
      </c>
      <c r="C3780" s="461">
        <v>4162.6981123280384</v>
      </c>
      <c r="D3780" s="462">
        <v>0.7611166738063625</v>
      </c>
      <c r="E3780" s="462">
        <v>0.55157647533082843</v>
      </c>
      <c r="F3780" s="516">
        <v>2025.22</v>
      </c>
      <c r="G3780" s="464">
        <v>210358184266.33087</v>
      </c>
      <c r="H3780" s="461">
        <v>18723493.108843863</v>
      </c>
      <c r="I3780" s="464">
        <v>348175590723.50055</v>
      </c>
      <c r="J3780" s="462">
        <v>7.8073290837172071E-2</v>
      </c>
      <c r="K3780" s="464">
        <v>8241628475.6693544</v>
      </c>
      <c r="L3780" s="464">
        <v>20314071738.955471</v>
      </c>
      <c r="M3780" s="464">
        <v>134811131736.58255</v>
      </c>
      <c r="N3780" s="464">
        <v>32964760065.631096</v>
      </c>
      <c r="O3780" s="464">
        <v>18359.317205369774</v>
      </c>
      <c r="P3780" s="461">
        <v>241308.4029632773</v>
      </c>
      <c r="Q3780" s="461">
        <v>125787.35699483796</v>
      </c>
      <c r="R3780" s="464">
        <v>802724828478.30396</v>
      </c>
      <c r="S3780" s="462">
        <v>0.46165091136864123</v>
      </c>
      <c r="T3780" s="462">
        <v>0.26023475075449609</v>
      </c>
      <c r="U3780" s="461">
        <v>19.785079434303199</v>
      </c>
      <c r="V3780" s="464">
        <v>4419189193458.0869</v>
      </c>
      <c r="W3780" s="460">
        <v>1394.7308652418862</v>
      </c>
      <c r="X3780" s="463">
        <v>3.7798079857279052E-2</v>
      </c>
      <c r="Y3780" s="476">
        <v>2.0000000000000001E-4</v>
      </c>
    </row>
    <row r="3781" spans="1:25" x14ac:dyDescent="0.2">
      <c r="A3781" s="475">
        <f t="shared" si="58"/>
        <v>3777</v>
      </c>
      <c r="B3781" s="462">
        <v>0.38206746602729708</v>
      </c>
      <c r="C3781" s="461">
        <v>4374.3574487165779</v>
      </c>
      <c r="D3781" s="462">
        <v>0.53918817152330711</v>
      </c>
      <c r="E3781" s="462">
        <v>0.4392102447715015</v>
      </c>
      <c r="F3781" s="516">
        <v>2024.48</v>
      </c>
      <c r="G3781" s="464">
        <v>255586826567.1232</v>
      </c>
      <c r="H3781" s="461">
        <v>10419619.129130781</v>
      </c>
      <c r="I3781" s="464">
        <v>311873563425.91913</v>
      </c>
      <c r="J3781" s="462">
        <v>0.36105923223064418</v>
      </c>
      <c r="K3781" s="464">
        <v>6490588730.0076828</v>
      </c>
      <c r="L3781" s="464">
        <v>0</v>
      </c>
      <c r="M3781" s="464">
        <v>224621008237.0105</v>
      </c>
      <c r="N3781" s="464">
        <v>56494259460.736755</v>
      </c>
      <c r="O3781" s="464">
        <v>30221.580697658166</v>
      </c>
      <c r="P3781" s="461">
        <v>349583.73483790481</v>
      </c>
      <c r="Q3781" s="461">
        <v>212930.3492248251</v>
      </c>
      <c r="R3781" s="464">
        <v>911061787236.896</v>
      </c>
      <c r="S3781" s="462">
        <v>0.61157206901047845</v>
      </c>
      <c r="T3781" s="462">
        <v>0.37976060285707047</v>
      </c>
      <c r="U3781" s="461">
        <v>17.414392969188</v>
      </c>
      <c r="V3781" s="464">
        <v>6582635412242.4453</v>
      </c>
      <c r="W3781" s="460">
        <v>2075.5387148886157</v>
      </c>
      <c r="X3781" s="463">
        <v>4.2112689961478746E-2</v>
      </c>
      <c r="Y3781" s="476">
        <v>2.0000000000000001E-4</v>
      </c>
    </row>
    <row r="3782" spans="1:25" x14ac:dyDescent="0.2">
      <c r="A3782" s="475">
        <f t="shared" si="58"/>
        <v>3778</v>
      </c>
      <c r="B3782" s="462">
        <v>0.53822944582454313</v>
      </c>
      <c r="C3782" s="461">
        <v>7488.8989461573819</v>
      </c>
      <c r="D3782" s="462">
        <v>1.0504201757737415</v>
      </c>
      <c r="E3782" s="462">
        <v>0.3732170005595446</v>
      </c>
      <c r="F3782" s="516">
        <v>2024.18</v>
      </c>
      <c r="G3782" s="464">
        <v>510208431002.59869</v>
      </c>
      <c r="H3782" s="461">
        <v>25726128.818113044</v>
      </c>
      <c r="I3782" s="464">
        <v>395134901726.79132</v>
      </c>
      <c r="J3782" s="462">
        <v>-0.11251021441706999</v>
      </c>
      <c r="K3782" s="464">
        <v>13310239190.304356</v>
      </c>
      <c r="L3782" s="464">
        <v>0</v>
      </c>
      <c r="M3782" s="464">
        <v>343744536191.92139</v>
      </c>
      <c r="N3782" s="464">
        <v>3548178946.261868</v>
      </c>
      <c r="O3782" s="464">
        <v>18958.078242861124</v>
      </c>
      <c r="P3782" s="461">
        <v>73747.114110448223</v>
      </c>
      <c r="Q3782" s="461">
        <v>13000.028527612059</v>
      </c>
      <c r="R3782" s="464">
        <v>1300624777774.2712</v>
      </c>
      <c r="S3782" s="462">
        <v>0.51879858854634409</v>
      </c>
      <c r="T3782" s="462">
        <v>0.34224795916332862</v>
      </c>
      <c r="U3782" s="461">
        <v>22.58158008315683</v>
      </c>
      <c r="V3782" s="464">
        <v>10574773200753.486</v>
      </c>
      <c r="W3782" s="460">
        <v>3334.2657118222987</v>
      </c>
      <c r="X3782" s="463">
        <v>3.3723644832705457E-2</v>
      </c>
      <c r="Y3782" s="476">
        <v>2.0000000000000001E-4</v>
      </c>
    </row>
    <row r="3783" spans="1:25" x14ac:dyDescent="0.2">
      <c r="A3783" s="475">
        <f t="shared" ref="A3783:A3846" si="59">A3782+1</f>
        <v>3779</v>
      </c>
      <c r="B3783" s="462">
        <v>0.57351761642656096</v>
      </c>
      <c r="C3783" s="461">
        <v>2244.841837602924</v>
      </c>
      <c r="D3783" s="462">
        <v>0.75921630532699558</v>
      </c>
      <c r="E3783" s="462">
        <v>0.32733382130713146</v>
      </c>
      <c r="F3783" s="516">
        <v>2025.9</v>
      </c>
      <c r="G3783" s="464">
        <v>134777356367.27036</v>
      </c>
      <c r="H3783" s="461">
        <v>19278524.871557098</v>
      </c>
      <c r="I3783" s="464">
        <v>445968749232.77594</v>
      </c>
      <c r="J3783" s="462">
        <v>0.28061755411995115</v>
      </c>
      <c r="K3783" s="464">
        <v>33954794257.307766</v>
      </c>
      <c r="L3783" s="464">
        <v>112868746083.18915</v>
      </c>
      <c r="M3783" s="464">
        <v>55648403587.912415</v>
      </c>
      <c r="N3783" s="464">
        <v>98490118152.55809</v>
      </c>
      <c r="O3783" s="464">
        <v>38327.801453266737</v>
      </c>
      <c r="P3783" s="461">
        <v>572785.07875335752</v>
      </c>
      <c r="Q3783" s="461">
        <v>383363.4585111874</v>
      </c>
      <c r="R3783" s="464">
        <v>843571990695.67676</v>
      </c>
      <c r="S3783" s="462">
        <v>0.43690903100374473</v>
      </c>
      <c r="T3783" s="462">
        <v>0.30225469853291481</v>
      </c>
      <c r="U3783" s="461">
        <v>16.028636252293246</v>
      </c>
      <c r="V3783" s="464">
        <v>4546617701416.7012</v>
      </c>
      <c r="W3783" s="460">
        <v>1435.9101510614119</v>
      </c>
      <c r="X3783" s="463">
        <v>4.5120075961666097E-2</v>
      </c>
      <c r="Y3783" s="476">
        <v>2.0000000000000001E-4</v>
      </c>
    </row>
    <row r="3784" spans="1:25" x14ac:dyDescent="0.2">
      <c r="A3784" s="475">
        <f t="shared" si="59"/>
        <v>3780</v>
      </c>
      <c r="B3784" s="462">
        <v>0.50061570015621959</v>
      </c>
      <c r="C3784" s="461">
        <v>3281.7949966718952</v>
      </c>
      <c r="D3784" s="462">
        <v>1.0356122802696786</v>
      </c>
      <c r="E3784" s="462">
        <v>0.43321116055671688</v>
      </c>
      <c r="F3784" s="516">
        <v>2023.95</v>
      </c>
      <c r="G3784" s="464">
        <v>680389754433.40833</v>
      </c>
      <c r="H3784" s="461">
        <v>33865039.302813433</v>
      </c>
      <c r="I3784" s="464">
        <v>816160383686.66382</v>
      </c>
      <c r="J3784" s="462">
        <v>0.31084049478316778</v>
      </c>
      <c r="K3784" s="464">
        <v>20893780649.03418</v>
      </c>
      <c r="L3784" s="464">
        <v>0</v>
      </c>
      <c r="M3784" s="464">
        <v>614157759736.73169</v>
      </c>
      <c r="N3784" s="464">
        <v>137940527954.50827</v>
      </c>
      <c r="O3784" s="464">
        <v>26877.739823346237</v>
      </c>
      <c r="P3784" s="461">
        <v>712751.27227068448</v>
      </c>
      <c r="Q3784" s="461">
        <v>486820.74921907741</v>
      </c>
      <c r="R3784" s="464">
        <v>2350903589895.3491</v>
      </c>
      <c r="S3784" s="462">
        <v>0.59548261148023529</v>
      </c>
      <c r="T3784" s="462">
        <v>0.38052039633553736</v>
      </c>
      <c r="U3784" s="461">
        <v>17.516654278067382</v>
      </c>
      <c r="V3784" s="464">
        <v>17059935889491.148</v>
      </c>
      <c r="W3784" s="460">
        <v>5387.317976498628</v>
      </c>
      <c r="X3784" s="463">
        <v>4.1926578233432696E-2</v>
      </c>
      <c r="Y3784" s="476">
        <v>2.0000000000000001E-4</v>
      </c>
    </row>
    <row r="3785" spans="1:25" x14ac:dyDescent="0.2">
      <c r="A3785" s="475">
        <f t="shared" si="59"/>
        <v>3781</v>
      </c>
      <c r="B3785" s="462">
        <v>0.54081575634157031</v>
      </c>
      <c r="C3785" s="461">
        <v>1699.0927393753814</v>
      </c>
      <c r="D3785" s="462">
        <v>0.2080670379175551</v>
      </c>
      <c r="E3785" s="462">
        <v>0.53693263249461221</v>
      </c>
      <c r="F3785" s="516">
        <v>2024.87</v>
      </c>
      <c r="G3785" s="464">
        <v>89011518865.694778</v>
      </c>
      <c r="H3785" s="461">
        <v>3465834.5317041478</v>
      </c>
      <c r="I3785" s="464">
        <v>173705445012.56421</v>
      </c>
      <c r="J3785" s="462">
        <v>0.54081575634157031</v>
      </c>
      <c r="K3785" s="464">
        <v>4143700097.3122735</v>
      </c>
      <c r="L3785" s="464">
        <v>0</v>
      </c>
      <c r="M3785" s="464">
        <v>79741733759.081253</v>
      </c>
      <c r="N3785" s="464">
        <v>51918147240.358307</v>
      </c>
      <c r="O3785" s="464">
        <v>22522.838309309551</v>
      </c>
      <c r="P3785" s="461">
        <v>406500.52149421268</v>
      </c>
      <c r="Q3785" s="461">
        <v>220444.87015432099</v>
      </c>
      <c r="R3785" s="464">
        <v>408744127571.38843</v>
      </c>
      <c r="S3785" s="462">
        <v>0.61521713808025802</v>
      </c>
      <c r="T3785" s="462">
        <v>0.43522565864680968</v>
      </c>
      <c r="U3785" s="461">
        <v>15.970880966824337</v>
      </c>
      <c r="V3785" s="464">
        <v>3338494160211.7754</v>
      </c>
      <c r="W3785" s="460">
        <v>1053.4210664735594</v>
      </c>
      <c r="X3785" s="463">
        <v>4.2851159836861608E-2</v>
      </c>
      <c r="Y3785" s="476">
        <v>2.0000000000000001E-4</v>
      </c>
    </row>
    <row r="3786" spans="1:25" x14ac:dyDescent="0.2">
      <c r="A3786" s="475">
        <f t="shared" si="59"/>
        <v>3782</v>
      </c>
      <c r="B3786" s="462">
        <v>0.61266684437015573</v>
      </c>
      <c r="C3786" s="461">
        <v>5785.0545578994834</v>
      </c>
      <c r="D3786" s="462">
        <v>1.0244729918356013</v>
      </c>
      <c r="E3786" s="462">
        <v>0.61912102025045046</v>
      </c>
      <c r="F3786" s="516">
        <v>2026.01</v>
      </c>
      <c r="G3786" s="464">
        <v>147454517387.14139</v>
      </c>
      <c r="H3786" s="461">
        <v>31101001.275594208</v>
      </c>
      <c r="I3786" s="464">
        <v>688207597572.06616</v>
      </c>
      <c r="J3786" s="462">
        <v>0.29290773379282542</v>
      </c>
      <c r="K3786" s="464">
        <v>26784619991.039764</v>
      </c>
      <c r="L3786" s="464">
        <v>50055938388.505981</v>
      </c>
      <c r="M3786" s="464">
        <v>65316579707.18541</v>
      </c>
      <c r="N3786" s="464">
        <v>22470540805.173672</v>
      </c>
      <c r="O3786" s="464">
        <v>23438.192847283364</v>
      </c>
      <c r="P3786" s="461">
        <v>191006.57746563357</v>
      </c>
      <c r="Q3786" s="461">
        <v>87227.718989338216</v>
      </c>
      <c r="R3786" s="464">
        <v>1113883150312.1213</v>
      </c>
      <c r="S3786" s="462">
        <v>0.46604614195509969</v>
      </c>
      <c r="T3786" s="462">
        <v>0.24566914231677578</v>
      </c>
      <c r="U3786" s="461">
        <v>16.115326916081088</v>
      </c>
      <c r="V3786" s="464">
        <v>4825472061331.1357</v>
      </c>
      <c r="W3786" s="460">
        <v>1522.7166886877367</v>
      </c>
      <c r="X3786" s="463">
        <v>4.5137422875307066E-2</v>
      </c>
      <c r="Y3786" s="476">
        <v>2.0000000000000001E-4</v>
      </c>
    </row>
    <row r="3787" spans="1:25" x14ac:dyDescent="0.2">
      <c r="A3787" s="475">
        <f t="shared" si="59"/>
        <v>3783</v>
      </c>
      <c r="B3787" s="462">
        <v>0.41756527936088972</v>
      </c>
      <c r="C3787" s="461">
        <v>4215.0052278371932</v>
      </c>
      <c r="D3787" s="462">
        <v>1.0695007952567959</v>
      </c>
      <c r="E3787" s="462">
        <v>0.41925882269802461</v>
      </c>
      <c r="F3787" s="516">
        <v>2026.36</v>
      </c>
      <c r="G3787" s="464">
        <v>246525219889.46527</v>
      </c>
      <c r="H3787" s="461">
        <v>35493905.878519021</v>
      </c>
      <c r="I3787" s="464">
        <v>755462058240.65393</v>
      </c>
      <c r="J3787" s="462">
        <v>0.30467456946369975</v>
      </c>
      <c r="K3787" s="464">
        <v>44453615445.173004</v>
      </c>
      <c r="L3787" s="464">
        <v>80641196726.525345</v>
      </c>
      <c r="M3787" s="464">
        <v>64334711270.768425</v>
      </c>
      <c r="N3787" s="464">
        <v>33075296523.422939</v>
      </c>
      <c r="O3787" s="464">
        <v>30185.205463900496</v>
      </c>
      <c r="P3787" s="461">
        <v>256813.32550559344</v>
      </c>
      <c r="Q3787" s="461">
        <v>131151.50572916615</v>
      </c>
      <c r="R3787" s="464">
        <v>1227703268663.3999</v>
      </c>
      <c r="S3787" s="462">
        <v>0.46370077374150553</v>
      </c>
      <c r="T3787" s="462">
        <v>0.36966755254205613</v>
      </c>
      <c r="U3787" s="461">
        <v>16.153610165951235</v>
      </c>
      <c r="V3787" s="464">
        <v>7970688732543.1084</v>
      </c>
      <c r="W3787" s="460">
        <v>2515.0822803198821</v>
      </c>
      <c r="X3787" s="463">
        <v>4.5992732772237331E-2</v>
      </c>
      <c r="Y3787" s="476">
        <v>2.0000000000000001E-4</v>
      </c>
    </row>
    <row r="3788" spans="1:25" x14ac:dyDescent="0.2">
      <c r="A3788" s="475">
        <f t="shared" si="59"/>
        <v>3784</v>
      </c>
      <c r="B3788" s="462">
        <v>0.45494586793153569</v>
      </c>
      <c r="C3788" s="461">
        <v>4893.6184846888555</v>
      </c>
      <c r="D3788" s="462">
        <v>0.57787251199039003</v>
      </c>
      <c r="E3788" s="462">
        <v>0.47151344666018713</v>
      </c>
      <c r="F3788" s="516">
        <v>2024.68</v>
      </c>
      <c r="G3788" s="464">
        <v>337112356626.73376</v>
      </c>
      <c r="H3788" s="461">
        <v>12090265.24667516</v>
      </c>
      <c r="I3788" s="464">
        <v>407532924179.28833</v>
      </c>
      <c r="J3788" s="462">
        <v>0.42022204757447845</v>
      </c>
      <c r="K3788" s="464">
        <v>5075303541.8844404</v>
      </c>
      <c r="L3788" s="464">
        <v>0</v>
      </c>
      <c r="M3788" s="464">
        <v>189815457517.92554</v>
      </c>
      <c r="N3788" s="464">
        <v>48233295149.048157</v>
      </c>
      <c r="O3788" s="464">
        <v>34825.836384927235</v>
      </c>
      <c r="P3788" s="461">
        <v>296044.56042964652</v>
      </c>
      <c r="Q3788" s="461">
        <v>170686.96870334557</v>
      </c>
      <c r="R3788" s="464">
        <v>948926538042.54932</v>
      </c>
      <c r="S3788" s="462">
        <v>0.60544887886220466</v>
      </c>
      <c r="T3788" s="462">
        <v>0.49998369426050876</v>
      </c>
      <c r="U3788" s="461">
        <v>17.254027161925297</v>
      </c>
      <c r="V3788" s="464">
        <v>8928022532842.5898</v>
      </c>
      <c r="W3788" s="460">
        <v>2817.771685101558</v>
      </c>
      <c r="X3788" s="463">
        <v>4.2516748447669096E-2</v>
      </c>
      <c r="Y3788" s="476">
        <v>2.0000000000000001E-4</v>
      </c>
    </row>
    <row r="3789" spans="1:25" x14ac:dyDescent="0.2">
      <c r="A3789" s="475">
        <f t="shared" si="59"/>
        <v>3785</v>
      </c>
      <c r="B3789" s="462">
        <v>0.67261801557919887</v>
      </c>
      <c r="C3789" s="461">
        <v>6679.2359160252145</v>
      </c>
      <c r="D3789" s="462">
        <v>0.58407946463210092</v>
      </c>
      <c r="E3789" s="462">
        <v>0.27401086149349463</v>
      </c>
      <c r="F3789" s="516">
        <v>2023.75</v>
      </c>
      <c r="G3789" s="464">
        <v>138544181900.69275</v>
      </c>
      <c r="H3789" s="461">
        <v>11991329.170289602</v>
      </c>
      <c r="I3789" s="464">
        <v>270606662712.56784</v>
      </c>
      <c r="J3789" s="462">
        <v>0.16270210022453746</v>
      </c>
      <c r="K3789" s="464">
        <v>10374516070.971479</v>
      </c>
      <c r="L3789" s="464">
        <v>0</v>
      </c>
      <c r="M3789" s="464">
        <v>233962578809.40067</v>
      </c>
      <c r="N3789" s="464">
        <v>30120422700.966419</v>
      </c>
      <c r="O3789" s="464">
        <v>22800.200828378092</v>
      </c>
      <c r="P3789" s="461">
        <v>218715.4595310709</v>
      </c>
      <c r="Q3789" s="461">
        <v>112761.4937706159</v>
      </c>
      <c r="R3789" s="464">
        <v>797188292860.16089</v>
      </c>
      <c r="S3789" s="462">
        <v>0.55946829527702036</v>
      </c>
      <c r="T3789" s="462">
        <v>0.22108191921790851</v>
      </c>
      <c r="U3789" s="461">
        <v>17.62337148819342</v>
      </c>
      <c r="V3789" s="464">
        <v>3416595913074.8228</v>
      </c>
      <c r="W3789" s="460">
        <v>1077.393093457141</v>
      </c>
      <c r="X3789" s="463">
        <v>4.1805928141710906E-2</v>
      </c>
      <c r="Y3789" s="476">
        <v>2.0000000000000001E-4</v>
      </c>
    </row>
    <row r="3790" spans="1:25" x14ac:dyDescent="0.2">
      <c r="A3790" s="475">
        <f t="shared" si="59"/>
        <v>3786</v>
      </c>
      <c r="B3790" s="462">
        <v>0.55062333081656034</v>
      </c>
      <c r="C3790" s="461">
        <v>1822.5907171398967</v>
      </c>
      <c r="D3790" s="462">
        <v>0.48932497544525283</v>
      </c>
      <c r="E3790" s="462">
        <v>5.4113617901598965E-2</v>
      </c>
      <c r="F3790" s="516">
        <v>2023.75</v>
      </c>
      <c r="G3790" s="464">
        <v>245887295030.86127</v>
      </c>
      <c r="H3790" s="461">
        <v>9902413.0018868595</v>
      </c>
      <c r="I3790" s="464">
        <v>348249723689.78888</v>
      </c>
      <c r="J3790" s="462">
        <v>0.44949126399257344</v>
      </c>
      <c r="K3790" s="464">
        <v>17162858489.769518</v>
      </c>
      <c r="L3790" s="464">
        <v>0</v>
      </c>
      <c r="M3790" s="464">
        <v>328667245208.83026</v>
      </c>
      <c r="N3790" s="464">
        <v>39732380149.455032</v>
      </c>
      <c r="O3790" s="464">
        <v>20930.686266246816</v>
      </c>
      <c r="P3790" s="461">
        <v>303782.21578218328</v>
      </c>
      <c r="Q3790" s="461">
        <v>145120.24874102895</v>
      </c>
      <c r="R3790" s="464">
        <v>951739509235.59302</v>
      </c>
      <c r="S3790" s="462">
        <v>0.6424841896085759</v>
      </c>
      <c r="T3790" s="462">
        <v>0.41357526494779712</v>
      </c>
      <c r="U3790" s="461">
        <v>16.67621923491452</v>
      </c>
      <c r="V3790" s="464">
        <v>7310124493956.208</v>
      </c>
      <c r="W3790" s="460">
        <v>2301.8218992848301</v>
      </c>
      <c r="X3790" s="463">
        <v>4.3210924483802524E-2</v>
      </c>
      <c r="Y3790" s="476">
        <v>2.0000000000000001E-4</v>
      </c>
    </row>
    <row r="3791" spans="1:25" x14ac:dyDescent="0.2">
      <c r="A3791" s="475">
        <f t="shared" si="59"/>
        <v>3787</v>
      </c>
      <c r="B3791" s="462">
        <v>0.45629107922384482</v>
      </c>
      <c r="C3791" s="461">
        <v>2451.0409250819839</v>
      </c>
      <c r="D3791" s="462">
        <v>1.1125343357227857</v>
      </c>
      <c r="E3791" s="462">
        <v>0.33860745672448822</v>
      </c>
      <c r="F3791" s="516">
        <v>2024.76</v>
      </c>
      <c r="G3791" s="464">
        <v>506287843973.80499</v>
      </c>
      <c r="H3791" s="461">
        <v>38270233.254444055</v>
      </c>
      <c r="I3791" s="464">
        <v>509693247533.57574</v>
      </c>
      <c r="J3791" s="462">
        <v>-0.30913000157843151</v>
      </c>
      <c r="K3791" s="464">
        <v>18113323461.306137</v>
      </c>
      <c r="L3791" s="464">
        <v>0</v>
      </c>
      <c r="M3791" s="464">
        <v>496912013806.41132</v>
      </c>
      <c r="N3791" s="464">
        <v>11133321048.673338</v>
      </c>
      <c r="O3791" s="464">
        <v>35325.94853264188</v>
      </c>
      <c r="P3791" s="461">
        <v>110914.18479925839</v>
      </c>
      <c r="Q3791" s="461">
        <v>36450.8559689217</v>
      </c>
      <c r="R3791" s="464">
        <v>1851886816953.3267</v>
      </c>
      <c r="S3791" s="462">
        <v>0.4896739717457278</v>
      </c>
      <c r="T3791" s="462">
        <v>0.16832269097130176</v>
      </c>
      <c r="U3791" s="461">
        <v>31.93993870764503</v>
      </c>
      <c r="V3791" s="464">
        <v>10385533988291.508</v>
      </c>
      <c r="W3791" s="460">
        <v>3275.9409443154318</v>
      </c>
      <c r="X3791" s="463">
        <v>2.4234825709051416E-2</v>
      </c>
      <c r="Y3791" s="476">
        <v>2.0000000000000001E-4</v>
      </c>
    </row>
    <row r="3792" spans="1:25" x14ac:dyDescent="0.2">
      <c r="A3792" s="475">
        <f t="shared" si="59"/>
        <v>3788</v>
      </c>
      <c r="B3792" s="462">
        <v>0.4389090884908009</v>
      </c>
      <c r="C3792" s="461">
        <v>6867.6064738017049</v>
      </c>
      <c r="D3792" s="462">
        <v>1.0421199401053414</v>
      </c>
      <c r="E3792" s="462">
        <v>0.30485197066426162</v>
      </c>
      <c r="F3792" s="516">
        <v>2024.26</v>
      </c>
      <c r="G3792" s="464">
        <v>305617789464.112</v>
      </c>
      <c r="H3792" s="461">
        <v>33064487.584152684</v>
      </c>
      <c r="I3792" s="464">
        <v>701524820104.8927</v>
      </c>
      <c r="J3792" s="462">
        <v>0.12651534218509253</v>
      </c>
      <c r="K3792" s="464">
        <v>26788051603.911823</v>
      </c>
      <c r="L3792" s="464">
        <v>0</v>
      </c>
      <c r="M3792" s="464">
        <v>376096774574.91699</v>
      </c>
      <c r="N3792" s="464">
        <v>129436997273.54039</v>
      </c>
      <c r="O3792" s="464">
        <v>19113.088198174912</v>
      </c>
      <c r="P3792" s="461">
        <v>625508.32280770992</v>
      </c>
      <c r="Q3792" s="461">
        <v>416125.28556525346</v>
      </c>
      <c r="R3792" s="464">
        <v>1776976452334.5493</v>
      </c>
      <c r="S3792" s="462">
        <v>0.48518430523003386</v>
      </c>
      <c r="T3792" s="462">
        <v>0.1844377515703339</v>
      </c>
      <c r="U3792" s="461">
        <v>18.910658382432619</v>
      </c>
      <c r="V3792" s="464">
        <v>6585796435754.0469</v>
      </c>
      <c r="W3792" s="460">
        <v>2078.375035360918</v>
      </c>
      <c r="X3792" s="463">
        <v>3.9507969679385753E-2</v>
      </c>
      <c r="Y3792" s="476">
        <v>2.0000000000000001E-4</v>
      </c>
    </row>
    <row r="3793" spans="1:25" x14ac:dyDescent="0.2">
      <c r="A3793" s="475">
        <f t="shared" si="59"/>
        <v>3789</v>
      </c>
      <c r="B3793" s="462">
        <v>0.49268312688828003</v>
      </c>
      <c r="C3793" s="461">
        <v>4971.8588160049303</v>
      </c>
      <c r="D3793" s="462">
        <v>0.89512925473618454</v>
      </c>
      <c r="E3793" s="462">
        <v>0.25168190301328397</v>
      </c>
      <c r="F3793" s="516">
        <v>2024.69</v>
      </c>
      <c r="G3793" s="464">
        <v>534951397780.61163</v>
      </c>
      <c r="H3793" s="461">
        <v>24795316.985979967</v>
      </c>
      <c r="I3793" s="464">
        <v>547426622547.85193</v>
      </c>
      <c r="J3793" s="462">
        <v>0.32943382743024829</v>
      </c>
      <c r="K3793" s="464">
        <v>14143545590.291964</v>
      </c>
      <c r="L3793" s="464">
        <v>0</v>
      </c>
      <c r="M3793" s="464">
        <v>411867399931.01965</v>
      </c>
      <c r="N3793" s="464">
        <v>36767246457.046249</v>
      </c>
      <c r="O3793" s="464">
        <v>14887.987656804024</v>
      </c>
      <c r="P3793" s="461">
        <v>288516.00646945927</v>
      </c>
      <c r="Q3793" s="461">
        <v>157834.77176467396</v>
      </c>
      <c r="R3793" s="464">
        <v>1600968446462.406</v>
      </c>
      <c r="S3793" s="462">
        <v>0.62342263700539169</v>
      </c>
      <c r="T3793" s="462">
        <v>0.43301246376651015</v>
      </c>
      <c r="U3793" s="461">
        <v>17.603832574887999</v>
      </c>
      <c r="V3793" s="464">
        <v>13353290494551.127</v>
      </c>
      <c r="W3793" s="460">
        <v>4210.3455962314902</v>
      </c>
      <c r="X3793" s="463">
        <v>4.174995122841501E-2</v>
      </c>
      <c r="Y3793" s="476">
        <v>2.0000000000000001E-4</v>
      </c>
    </row>
    <row r="3794" spans="1:25" x14ac:dyDescent="0.2">
      <c r="A3794" s="475">
        <f t="shared" si="59"/>
        <v>3790</v>
      </c>
      <c r="B3794" s="462">
        <v>0.34101450762651608</v>
      </c>
      <c r="C3794" s="461">
        <v>3827.5065578274762</v>
      </c>
      <c r="D3794" s="462">
        <v>1.1450718295537254</v>
      </c>
      <c r="E3794" s="462">
        <v>0.45828515214799759</v>
      </c>
      <c r="F3794" s="516">
        <v>2024.27</v>
      </c>
      <c r="G3794" s="464">
        <v>244254184975.39511</v>
      </c>
      <c r="H3794" s="461">
        <v>40515003.739684388</v>
      </c>
      <c r="I3794" s="464">
        <v>490692387030.26538</v>
      </c>
      <c r="J3794" s="462">
        <v>-0.29793583899125031</v>
      </c>
      <c r="K3794" s="464">
        <v>20654806448.439247</v>
      </c>
      <c r="L3794" s="464">
        <v>10635333845.851889</v>
      </c>
      <c r="M3794" s="464">
        <v>188630122861.31461</v>
      </c>
      <c r="N3794" s="464">
        <v>65916567253.225189</v>
      </c>
      <c r="O3794" s="464">
        <v>16660.99555709718</v>
      </c>
      <c r="P3794" s="461">
        <v>410665.77286611893</v>
      </c>
      <c r="Q3794" s="461">
        <v>239442.00810968078</v>
      </c>
      <c r="R3794" s="464">
        <v>1038923225465.7609</v>
      </c>
      <c r="S3794" s="462">
        <v>0.23992655260362</v>
      </c>
      <c r="T3794" s="462">
        <v>9.7093201570632365E-2</v>
      </c>
      <c r="U3794" s="461">
        <v>51.732858452744836</v>
      </c>
      <c r="V3794" s="464">
        <v>5323408958844.8584</v>
      </c>
      <c r="W3794" s="460">
        <v>1681.4505956234711</v>
      </c>
      <c r="X3794" s="463">
        <v>1.4997075292762606E-2</v>
      </c>
      <c r="Y3794" s="476">
        <v>2.0000000000000001E-4</v>
      </c>
    </row>
    <row r="3795" spans="1:25" x14ac:dyDescent="0.2">
      <c r="A3795" s="475">
        <f t="shared" si="59"/>
        <v>3791</v>
      </c>
      <c r="B3795" s="462">
        <v>0.58719376856959293</v>
      </c>
      <c r="C3795" s="461">
        <v>1827.3710564236499</v>
      </c>
      <c r="D3795" s="462">
        <v>0.5645292273245095</v>
      </c>
      <c r="E3795" s="462">
        <v>0.7</v>
      </c>
      <c r="F3795" s="516">
        <v>2024.02</v>
      </c>
      <c r="G3795" s="464">
        <v>155903648912.57211</v>
      </c>
      <c r="H3795" s="461">
        <v>12067113.406404393</v>
      </c>
      <c r="I3795" s="464">
        <v>341038474873.9696</v>
      </c>
      <c r="J3795" s="462">
        <v>0.33823096382734785</v>
      </c>
      <c r="K3795" s="464">
        <v>9639057090.3877029</v>
      </c>
      <c r="L3795" s="464">
        <v>0</v>
      </c>
      <c r="M3795" s="464">
        <v>153162021021.10413</v>
      </c>
      <c r="N3795" s="464">
        <v>43878368396.013969</v>
      </c>
      <c r="O3795" s="464">
        <v>12698.252433020769</v>
      </c>
      <c r="P3795" s="461">
        <v>283282.04922982852</v>
      </c>
      <c r="Q3795" s="461">
        <v>161307.79205338046</v>
      </c>
      <c r="R3795" s="464">
        <v>806505764205.87463</v>
      </c>
      <c r="S3795" s="462">
        <v>0.57240137000850766</v>
      </c>
      <c r="T3795" s="462">
        <v>0.29150779082738298</v>
      </c>
      <c r="U3795" s="461">
        <v>16.919791142704625</v>
      </c>
      <c r="V3795" s="464">
        <v>4406656487189.8418</v>
      </c>
      <c r="W3795" s="460">
        <v>1391.4392066643597</v>
      </c>
      <c r="X3795" s="463">
        <v>4.2923776266117319E-2</v>
      </c>
      <c r="Y3795" s="476">
        <v>2.0000000000000001E-4</v>
      </c>
    </row>
    <row r="3796" spans="1:25" x14ac:dyDescent="0.2">
      <c r="A3796" s="475">
        <f t="shared" si="59"/>
        <v>3792</v>
      </c>
      <c r="B3796" s="462">
        <v>0.47246537545861617</v>
      </c>
      <c r="C3796" s="461">
        <v>2059.0723141923636</v>
      </c>
      <c r="D3796" s="462">
        <v>1.0608897555903101</v>
      </c>
      <c r="E3796" s="462">
        <v>0.58997100389007551</v>
      </c>
      <c r="F3796" s="516">
        <v>2025.09</v>
      </c>
      <c r="G3796" s="464">
        <v>276667077080.0379</v>
      </c>
      <c r="H3796" s="461">
        <v>36879544.552497715</v>
      </c>
      <c r="I3796" s="464">
        <v>859384014549.64233</v>
      </c>
      <c r="J3796" s="462">
        <v>0.33583342046474784</v>
      </c>
      <c r="K3796" s="464">
        <v>35934724374.599121</v>
      </c>
      <c r="L3796" s="464">
        <v>27459274297.076096</v>
      </c>
      <c r="M3796" s="464">
        <v>184975208240.93259</v>
      </c>
      <c r="N3796" s="464">
        <v>75819617077.602676</v>
      </c>
      <c r="O3796" s="464">
        <v>42444.27538571132</v>
      </c>
      <c r="P3796" s="461">
        <v>455295.62358291209</v>
      </c>
      <c r="Q3796" s="461">
        <v>280895.94282113662</v>
      </c>
      <c r="R3796" s="464">
        <v>1528971528867.0598</v>
      </c>
      <c r="S3796" s="462">
        <v>0.49900421330537004</v>
      </c>
      <c r="T3796" s="462">
        <v>0.31283844419219492</v>
      </c>
      <c r="U3796" s="461">
        <v>16.389026898014418</v>
      </c>
      <c r="V3796" s="464">
        <v>8746264983223.4688</v>
      </c>
      <c r="W3796" s="460">
        <v>2758.0694789773074</v>
      </c>
      <c r="X3796" s="463">
        <v>4.4048653267060575E-2</v>
      </c>
      <c r="Y3796" s="476">
        <v>2.0000000000000001E-4</v>
      </c>
    </row>
    <row r="3797" spans="1:25" x14ac:dyDescent="0.2">
      <c r="A3797" s="475">
        <f t="shared" si="59"/>
        <v>3793</v>
      </c>
      <c r="B3797" s="462">
        <v>0.45964688294833961</v>
      </c>
      <c r="C3797" s="461">
        <v>7079.4379096916346</v>
      </c>
      <c r="D3797" s="462">
        <v>0.39664526465516764</v>
      </c>
      <c r="E3797" s="462">
        <v>0.34970794473994277</v>
      </c>
      <c r="F3797" s="516">
        <v>2026.6</v>
      </c>
      <c r="G3797" s="464">
        <v>80752155857.562576</v>
      </c>
      <c r="H3797" s="461">
        <v>7227831.8556042034</v>
      </c>
      <c r="I3797" s="464">
        <v>235351690860.48129</v>
      </c>
      <c r="J3797" s="462">
        <v>0.35398766696238693</v>
      </c>
      <c r="K3797" s="464">
        <v>24268281001.722694</v>
      </c>
      <c r="L3797" s="464">
        <v>75681984956.019867</v>
      </c>
      <c r="M3797" s="464">
        <v>52455383181.108681</v>
      </c>
      <c r="N3797" s="464">
        <v>84996293122.213074</v>
      </c>
      <c r="O3797" s="464">
        <v>31304.889468935966</v>
      </c>
      <c r="P3797" s="461">
        <v>469721.9078827895</v>
      </c>
      <c r="Q3797" s="461">
        <v>304334.39126765274</v>
      </c>
      <c r="R3797" s="464">
        <v>483240817677.11658</v>
      </c>
      <c r="S3797" s="462">
        <v>0.4664001834494042</v>
      </c>
      <c r="T3797" s="462">
        <v>0.3596047296128585</v>
      </c>
      <c r="U3797" s="461">
        <v>15.567215893751808</v>
      </c>
      <c r="V3797" s="464">
        <v>3094761702258.4893</v>
      </c>
      <c r="W3797" s="460">
        <v>976.93833950796261</v>
      </c>
      <c r="X3797" s="463">
        <v>4.5395255001348549E-2</v>
      </c>
      <c r="Y3797" s="476">
        <v>2.0000000000000001E-4</v>
      </c>
    </row>
    <row r="3798" spans="1:25" x14ac:dyDescent="0.2">
      <c r="A3798" s="475">
        <f t="shared" si="59"/>
        <v>3794</v>
      </c>
      <c r="B3798" s="462">
        <v>0.48148306624199094</v>
      </c>
      <c r="C3798" s="461">
        <v>6250.2252427978292</v>
      </c>
      <c r="D3798" s="462">
        <v>0.61807023848143228</v>
      </c>
      <c r="E3798" s="462">
        <v>0.60167721240508676</v>
      </c>
      <c r="F3798" s="516">
        <v>2024.15</v>
      </c>
      <c r="G3798" s="464">
        <v>142933718034.2569</v>
      </c>
      <c r="H3798" s="461">
        <v>12668695.228190428</v>
      </c>
      <c r="I3798" s="464">
        <v>345763700558.81042</v>
      </c>
      <c r="J3798" s="462">
        <v>0.32241853758083883</v>
      </c>
      <c r="K3798" s="464">
        <v>2874626619.1811218</v>
      </c>
      <c r="L3798" s="464">
        <v>0</v>
      </c>
      <c r="M3798" s="464">
        <v>130166674308.23421</v>
      </c>
      <c r="N3798" s="464">
        <v>68254265986.892448</v>
      </c>
      <c r="O3798" s="464">
        <v>25201.185201173124</v>
      </c>
      <c r="P3798" s="461">
        <v>413882.93696050229</v>
      </c>
      <c r="Q3798" s="461">
        <v>261060.73071025647</v>
      </c>
      <c r="R3798" s="464">
        <v>727924495898.24304</v>
      </c>
      <c r="S3798" s="462">
        <v>0.51733154749724808</v>
      </c>
      <c r="T3798" s="462">
        <v>0.32455085929970434</v>
      </c>
      <c r="U3798" s="461">
        <v>16.609891838020392</v>
      </c>
      <c r="V3798" s="464">
        <v>4338642387020.5708</v>
      </c>
      <c r="W3798" s="460">
        <v>1369.2594892956865</v>
      </c>
      <c r="X3798" s="463">
        <v>4.3287785341884398E-2</v>
      </c>
      <c r="Y3798" s="476">
        <v>2.0000000000000001E-4</v>
      </c>
    </row>
    <row r="3799" spans="1:25" x14ac:dyDescent="0.2">
      <c r="A3799" s="475">
        <f t="shared" si="59"/>
        <v>3795</v>
      </c>
      <c r="B3799" s="462">
        <v>0.60845404421224492</v>
      </c>
      <c r="C3799" s="461">
        <v>3126.965903407015</v>
      </c>
      <c r="D3799" s="462">
        <v>0.69041268884147922</v>
      </c>
      <c r="E3799" s="462">
        <v>0.49234112922577233</v>
      </c>
      <c r="F3799" s="516">
        <v>2025.77</v>
      </c>
      <c r="G3799" s="464">
        <v>312328482980.5144</v>
      </c>
      <c r="H3799" s="461">
        <v>16288040.974285278</v>
      </c>
      <c r="I3799" s="464">
        <v>434981709715.71356</v>
      </c>
      <c r="J3799" s="462">
        <v>0.34989023062422275</v>
      </c>
      <c r="K3799" s="464">
        <v>19397872288.782265</v>
      </c>
      <c r="L3799" s="464">
        <v>32762558722.856152</v>
      </c>
      <c r="M3799" s="464">
        <v>153122473369.26605</v>
      </c>
      <c r="N3799" s="464">
        <v>38181685355.518562</v>
      </c>
      <c r="O3799" s="464">
        <v>37072.064098031544</v>
      </c>
      <c r="P3799" s="461">
        <v>267490.1348307624</v>
      </c>
      <c r="Q3799" s="461">
        <v>146582.57572767988</v>
      </c>
      <c r="R3799" s="464">
        <v>1015356368385.1936</v>
      </c>
      <c r="S3799" s="462">
        <v>0.58300079186910325</v>
      </c>
      <c r="T3799" s="462">
        <v>0.42013317284546897</v>
      </c>
      <c r="U3799" s="461">
        <v>17.314267389737651</v>
      </c>
      <c r="V3799" s="464">
        <v>8131273078542.6445</v>
      </c>
      <c r="W3799" s="460">
        <v>2566.8956964726881</v>
      </c>
      <c r="X3799" s="463">
        <v>4.2124310410429279E-2</v>
      </c>
      <c r="Y3799" s="476">
        <v>2.0000000000000001E-4</v>
      </c>
    </row>
    <row r="3800" spans="1:25" x14ac:dyDescent="0.2">
      <c r="A3800" s="475">
        <f t="shared" si="59"/>
        <v>3796</v>
      </c>
      <c r="B3800" s="462">
        <v>0.56008795818064094</v>
      </c>
      <c r="C3800" s="461">
        <v>5056.5245647730944</v>
      </c>
      <c r="D3800" s="462">
        <v>0.51806642632813527</v>
      </c>
      <c r="E3800" s="462">
        <v>0.35861156240788161</v>
      </c>
      <c r="F3800" s="516">
        <v>2026.96</v>
      </c>
      <c r="G3800" s="464">
        <v>99871067670.451447</v>
      </c>
      <c r="H3800" s="461">
        <v>10362245.61712689</v>
      </c>
      <c r="I3800" s="464">
        <v>330558461298.55316</v>
      </c>
      <c r="J3800" s="462">
        <v>0.47412690675615776</v>
      </c>
      <c r="K3800" s="464">
        <v>28310962136.929363</v>
      </c>
      <c r="L3800" s="464">
        <v>26967547553.753559</v>
      </c>
      <c r="M3800" s="464">
        <v>3167968427.471303</v>
      </c>
      <c r="N3800" s="464">
        <v>24396700323.734348</v>
      </c>
      <c r="O3800" s="464">
        <v>26338.722545069293</v>
      </c>
      <c r="P3800" s="461">
        <v>213084.92776309676</v>
      </c>
      <c r="Q3800" s="461">
        <v>109947.44094138964</v>
      </c>
      <c r="R3800" s="464">
        <v>556607536105.56689</v>
      </c>
      <c r="S3800" s="462">
        <v>0.55751360919063109</v>
      </c>
      <c r="T3800" s="462">
        <v>0.41533356754384687</v>
      </c>
      <c r="U3800" s="461">
        <v>15.47519365517676</v>
      </c>
      <c r="V3800" s="464">
        <v>3977991958486.4297</v>
      </c>
      <c r="W3800" s="460">
        <v>1254.7461072807873</v>
      </c>
      <c r="X3800" s="463">
        <v>4.6827012837057175E-2</v>
      </c>
      <c r="Y3800" s="476">
        <v>2.0000000000000001E-4</v>
      </c>
    </row>
    <row r="3801" spans="1:25" x14ac:dyDescent="0.2">
      <c r="A3801" s="475">
        <f t="shared" si="59"/>
        <v>3797</v>
      </c>
      <c r="B3801" s="462">
        <v>0.52212708521095086</v>
      </c>
      <c r="C3801" s="461">
        <v>1500</v>
      </c>
      <c r="D3801" s="462">
        <v>0.49121744555418384</v>
      </c>
      <c r="E3801" s="462">
        <v>0.40185519568456135</v>
      </c>
      <c r="F3801" s="516">
        <v>2024.92</v>
      </c>
      <c r="G3801" s="464">
        <v>425149113319.44995</v>
      </c>
      <c r="H3801" s="461">
        <v>9841920.094972482</v>
      </c>
      <c r="I3801" s="464">
        <v>323266002561.63751</v>
      </c>
      <c r="J3801" s="462">
        <v>0.38718623501781035</v>
      </c>
      <c r="K3801" s="464">
        <v>13283964539.027073</v>
      </c>
      <c r="L3801" s="464">
        <v>0</v>
      </c>
      <c r="M3801" s="464">
        <v>231694054974.98068</v>
      </c>
      <c r="N3801" s="464">
        <v>241615703585.63211</v>
      </c>
      <c r="O3801" s="464">
        <v>20795.535619651717</v>
      </c>
      <c r="P3801" s="461">
        <v>1277025.4569233917</v>
      </c>
      <c r="Q3801" s="461">
        <v>844502.18676640408</v>
      </c>
      <c r="R3801" s="464">
        <v>1169679443624.3164</v>
      </c>
      <c r="S3801" s="462">
        <v>0.55769932306205405</v>
      </c>
      <c r="T3801" s="462">
        <v>0.48667181907113843</v>
      </c>
      <c r="U3801" s="461">
        <v>17.453074931274209</v>
      </c>
      <c r="V3801" s="464">
        <v>10818002809618.324</v>
      </c>
      <c r="W3801" s="460">
        <v>3415.6371174695937</v>
      </c>
      <c r="X3801" s="463">
        <v>4.2211209298928777E-2</v>
      </c>
      <c r="Y3801" s="476">
        <v>2.0000000000000001E-4</v>
      </c>
    </row>
    <row r="3802" spans="1:25" x14ac:dyDescent="0.2">
      <c r="A3802" s="475">
        <f t="shared" si="59"/>
        <v>3798</v>
      </c>
      <c r="B3802" s="462">
        <v>0.44272312230469502</v>
      </c>
      <c r="C3802" s="461">
        <v>2955.7463410439291</v>
      </c>
      <c r="D3802" s="462">
        <v>0.9825682708358191</v>
      </c>
      <c r="E3802" s="462">
        <v>0.30785478783970305</v>
      </c>
      <c r="F3802" s="516">
        <v>2024.57</v>
      </c>
      <c r="G3802" s="464">
        <v>358914899996.41449</v>
      </c>
      <c r="H3802" s="461">
        <v>31207071.252275776</v>
      </c>
      <c r="I3802" s="464">
        <v>454346297737.91663</v>
      </c>
      <c r="J3802" s="462">
        <v>-2.0740089745610479E-2</v>
      </c>
      <c r="K3802" s="464">
        <v>20089087234.647469</v>
      </c>
      <c r="L3802" s="464">
        <v>0</v>
      </c>
      <c r="M3802" s="464">
        <v>276125970332.58179</v>
      </c>
      <c r="N3802" s="464">
        <v>114767539085.77965</v>
      </c>
      <c r="O3802" s="464">
        <v>34926.935345870166</v>
      </c>
      <c r="P3802" s="461">
        <v>678720.74024860095</v>
      </c>
      <c r="Q3802" s="461">
        <v>461131.9092357402</v>
      </c>
      <c r="R3802" s="464">
        <v>1220488631291.9624</v>
      </c>
      <c r="S3802" s="462">
        <v>0.43543383210609315</v>
      </c>
      <c r="T3802" s="462">
        <v>0.2785404705698929</v>
      </c>
      <c r="U3802" s="461">
        <v>21.923114324973405</v>
      </c>
      <c r="V3802" s="464">
        <v>7917447974637.3262</v>
      </c>
      <c r="W3802" s="460">
        <v>2495.9218134463845</v>
      </c>
      <c r="X3802" s="463">
        <v>3.4610456074634102E-2</v>
      </c>
      <c r="Y3802" s="476">
        <v>2.0000000000000001E-4</v>
      </c>
    </row>
    <row r="3803" spans="1:25" x14ac:dyDescent="0.2">
      <c r="A3803" s="475">
        <f t="shared" si="59"/>
        <v>3799</v>
      </c>
      <c r="B3803" s="462">
        <v>0.65884120314667693</v>
      </c>
      <c r="C3803" s="461">
        <v>7791.7315116461032</v>
      </c>
      <c r="D3803" s="462">
        <v>1.0459073094836862</v>
      </c>
      <c r="E3803" s="462">
        <v>0.41957651607291346</v>
      </c>
      <c r="F3803" s="516">
        <v>2025.7</v>
      </c>
      <c r="G3803" s="464">
        <v>108395475410.31102</v>
      </c>
      <c r="H3803" s="461">
        <v>32590734.044124417</v>
      </c>
      <c r="I3803" s="464">
        <v>672283263951.84229</v>
      </c>
      <c r="J3803" s="462">
        <v>0.30099049494568042</v>
      </c>
      <c r="K3803" s="464">
        <v>29556340535.911621</v>
      </c>
      <c r="L3803" s="464">
        <v>44527028541.711037</v>
      </c>
      <c r="M3803" s="464">
        <v>75229388333.402786</v>
      </c>
      <c r="N3803" s="464">
        <v>31616738082.548119</v>
      </c>
      <c r="O3803" s="464">
        <v>33322.480473327167</v>
      </c>
      <c r="P3803" s="461">
        <v>260617.23137146697</v>
      </c>
      <c r="Q3803" s="461">
        <v>134343.35276768584</v>
      </c>
      <c r="R3803" s="464">
        <v>1090179067509.2488</v>
      </c>
      <c r="S3803" s="462">
        <v>0.46879206758744096</v>
      </c>
      <c r="T3803" s="462">
        <v>0.23417413975911763</v>
      </c>
      <c r="U3803" s="461">
        <v>15.369559727072684</v>
      </c>
      <c r="V3803" s="464">
        <v>4159432707791.6797</v>
      </c>
      <c r="W3803" s="460">
        <v>1312.5127798157491</v>
      </c>
      <c r="X3803" s="463">
        <v>4.8418453852274085E-2</v>
      </c>
      <c r="Y3803" s="476">
        <v>2.0000000000000001E-4</v>
      </c>
    </row>
    <row r="3804" spans="1:25" x14ac:dyDescent="0.2">
      <c r="A3804" s="475">
        <f t="shared" si="59"/>
        <v>3800</v>
      </c>
      <c r="B3804" s="462">
        <v>0.57457207716095526</v>
      </c>
      <c r="C3804" s="461">
        <v>4513.9100026366568</v>
      </c>
      <c r="D3804" s="462">
        <v>0.50125332986564708</v>
      </c>
      <c r="E3804" s="462">
        <v>0.67589288404115433</v>
      </c>
      <c r="F3804" s="516">
        <v>2024.23</v>
      </c>
      <c r="G3804" s="464">
        <v>144250198237.96954</v>
      </c>
      <c r="H3804" s="461">
        <v>9782521.2468047589</v>
      </c>
      <c r="I3804" s="464">
        <v>330739448092.33008</v>
      </c>
      <c r="J3804" s="462">
        <v>0.46678081716547737</v>
      </c>
      <c r="K3804" s="464">
        <v>4905934422.7948809</v>
      </c>
      <c r="L3804" s="464">
        <v>0</v>
      </c>
      <c r="M3804" s="464">
        <v>133761191975.9726</v>
      </c>
      <c r="N3804" s="464">
        <v>46369466424.89006</v>
      </c>
      <c r="O3804" s="464">
        <v>28135.139335205131</v>
      </c>
      <c r="P3804" s="461">
        <v>320882.62678830494</v>
      </c>
      <c r="Q3804" s="461">
        <v>191684.98181026592</v>
      </c>
      <c r="R3804" s="464">
        <v>677709237476.01721</v>
      </c>
      <c r="S3804" s="462">
        <v>0.59540943918860523</v>
      </c>
      <c r="T3804" s="462">
        <v>0.39432044458026866</v>
      </c>
      <c r="U3804" s="461">
        <v>16.213321395717379</v>
      </c>
      <c r="V3804" s="464">
        <v>5090614384868.0801</v>
      </c>
      <c r="W3804" s="460">
        <v>1606.1322413894309</v>
      </c>
      <c r="X3804" s="463">
        <v>4.2259512326903226E-2</v>
      </c>
      <c r="Y3804" s="476">
        <v>2.0000000000000001E-4</v>
      </c>
    </row>
    <row r="3805" spans="1:25" x14ac:dyDescent="0.2">
      <c r="A3805" s="475">
        <f t="shared" si="59"/>
        <v>3801</v>
      </c>
      <c r="B3805" s="462">
        <v>0.56470084625903683</v>
      </c>
      <c r="C3805" s="461">
        <v>3866.0427715582018</v>
      </c>
      <c r="D3805" s="462">
        <v>0.45468123644346486</v>
      </c>
      <c r="E3805" s="462">
        <v>0.2601695236970375</v>
      </c>
      <c r="F3805" s="516">
        <v>2023.75</v>
      </c>
      <c r="G3805" s="464">
        <v>143266712222.5723</v>
      </c>
      <c r="H3805" s="461">
        <v>8856611.3386646993</v>
      </c>
      <c r="I3805" s="464">
        <v>286153165271.7287</v>
      </c>
      <c r="J3805" s="462">
        <v>0.36572287671919135</v>
      </c>
      <c r="K3805" s="464">
        <v>7809806546.0908117</v>
      </c>
      <c r="L3805" s="464">
        <v>0</v>
      </c>
      <c r="M3805" s="464">
        <v>168842481259.24954</v>
      </c>
      <c r="N3805" s="464">
        <v>23811623280.115314</v>
      </c>
      <c r="O3805" s="464">
        <v>18561.415437515883</v>
      </c>
      <c r="P3805" s="461">
        <v>174202.79226268374</v>
      </c>
      <c r="Q3805" s="461">
        <v>83023.917110918046</v>
      </c>
      <c r="R3805" s="464">
        <v>640419236156.87073</v>
      </c>
      <c r="S3805" s="462">
        <v>0.57931946478625673</v>
      </c>
      <c r="T3805" s="462">
        <v>0.34297107133116461</v>
      </c>
      <c r="U3805" s="461">
        <v>16.869174129451327</v>
      </c>
      <c r="V3805" s="464">
        <v>4163894711882.0317</v>
      </c>
      <c r="W3805" s="460">
        <v>1314.6688910533589</v>
      </c>
      <c r="X3805" s="463">
        <v>4.2492185178538838E-2</v>
      </c>
      <c r="Y3805" s="476">
        <v>2.0000000000000001E-4</v>
      </c>
    </row>
    <row r="3806" spans="1:25" x14ac:dyDescent="0.2">
      <c r="A3806" s="475">
        <f t="shared" si="59"/>
        <v>3802</v>
      </c>
      <c r="B3806" s="462">
        <v>0.59257662992953719</v>
      </c>
      <c r="C3806" s="461">
        <v>3525.0744544107888</v>
      </c>
      <c r="D3806" s="462">
        <v>1.0286447832413517</v>
      </c>
      <c r="E3806" s="462">
        <v>0.55781372080787728</v>
      </c>
      <c r="F3806" s="516">
        <v>2025.41</v>
      </c>
      <c r="G3806" s="464">
        <v>227483798357.08261</v>
      </c>
      <c r="H3806" s="461">
        <v>33054534.311657377</v>
      </c>
      <c r="I3806" s="464">
        <v>741779345869.88562</v>
      </c>
      <c r="J3806" s="462">
        <v>0.42665714197540361</v>
      </c>
      <c r="K3806" s="464">
        <v>27368717762.390083</v>
      </c>
      <c r="L3806" s="464">
        <v>58000224398.242729</v>
      </c>
      <c r="M3806" s="464">
        <v>103932180599.96782</v>
      </c>
      <c r="N3806" s="464">
        <v>11831388217.034817</v>
      </c>
      <c r="O3806" s="464">
        <v>20328.881056682505</v>
      </c>
      <c r="P3806" s="461">
        <v>138961.04410055245</v>
      </c>
      <c r="Q3806" s="461">
        <v>54885.714160121985</v>
      </c>
      <c r="R3806" s="464">
        <v>1163107384128.468</v>
      </c>
      <c r="S3806" s="462">
        <v>0.54494855212536564</v>
      </c>
      <c r="T3806" s="462">
        <v>0.43399108085279925</v>
      </c>
      <c r="U3806" s="461">
        <v>15.651228727312759</v>
      </c>
      <c r="V3806" s="464">
        <v>8673867102063.0674</v>
      </c>
      <c r="W3806" s="460">
        <v>2738.8111941124971</v>
      </c>
      <c r="X3806" s="463">
        <v>4.6837108214207897E-2</v>
      </c>
      <c r="Y3806" s="476">
        <v>2.0000000000000001E-4</v>
      </c>
    </row>
    <row r="3807" spans="1:25" x14ac:dyDescent="0.2">
      <c r="A3807" s="475">
        <f t="shared" si="59"/>
        <v>3803</v>
      </c>
      <c r="B3807" s="462">
        <v>0.59717643514896257</v>
      </c>
      <c r="C3807" s="461">
        <v>6994.2600819018226</v>
      </c>
      <c r="D3807" s="462">
        <v>0.88424451611393806</v>
      </c>
      <c r="E3807" s="462">
        <v>0.53694815278659747</v>
      </c>
      <c r="F3807" s="516">
        <v>2023.84</v>
      </c>
      <c r="G3807" s="464">
        <v>334519567739.55743</v>
      </c>
      <c r="H3807" s="461">
        <v>23496519.429157559</v>
      </c>
      <c r="I3807" s="464">
        <v>506544182417.16138</v>
      </c>
      <c r="J3807" s="462">
        <v>0.2402094868964908</v>
      </c>
      <c r="K3807" s="464">
        <v>12646526368.524038</v>
      </c>
      <c r="L3807" s="464">
        <v>0</v>
      </c>
      <c r="M3807" s="464">
        <v>562569909174.46411</v>
      </c>
      <c r="N3807" s="464">
        <v>14136145860.558519</v>
      </c>
      <c r="O3807" s="464">
        <v>23966.113742973655</v>
      </c>
      <c r="P3807" s="461">
        <v>139841.97839137763</v>
      </c>
      <c r="Q3807" s="461">
        <v>55415.486591841982</v>
      </c>
      <c r="R3807" s="464">
        <v>1634186377699.7244</v>
      </c>
      <c r="S3807" s="462">
        <v>0.62023031698992126</v>
      </c>
      <c r="T3807" s="462">
        <v>0.25347650900849894</v>
      </c>
      <c r="U3807" s="461">
        <v>17.790928902317344</v>
      </c>
      <c r="V3807" s="464">
        <v>8030474386553.042</v>
      </c>
      <c r="W3807" s="460">
        <v>2533.5029660540604</v>
      </c>
      <c r="X3807" s="463">
        <v>4.1184648164308363E-2</v>
      </c>
      <c r="Y3807" s="476">
        <v>2.0000000000000001E-4</v>
      </c>
    </row>
    <row r="3808" spans="1:25" x14ac:dyDescent="0.2">
      <c r="A3808" s="475">
        <f t="shared" si="59"/>
        <v>3804</v>
      </c>
      <c r="B3808" s="462">
        <v>0.60145184281882491</v>
      </c>
      <c r="C3808" s="461">
        <v>7744.3986891710483</v>
      </c>
      <c r="D3808" s="462">
        <v>0.6795382869921649</v>
      </c>
      <c r="E3808" s="462">
        <v>0.39073578968284428</v>
      </c>
      <c r="F3808" s="516">
        <v>2023.75</v>
      </c>
      <c r="G3808" s="464">
        <v>236066619296.46124</v>
      </c>
      <c r="H3808" s="461">
        <v>14851005.928649891</v>
      </c>
      <c r="I3808" s="464">
        <v>379409437620.07721</v>
      </c>
      <c r="J3808" s="462">
        <v>0.29218854891001889</v>
      </c>
      <c r="K3808" s="464">
        <v>7699416584.1733847</v>
      </c>
      <c r="L3808" s="464">
        <v>0</v>
      </c>
      <c r="M3808" s="464">
        <v>236857087534.02631</v>
      </c>
      <c r="N3808" s="464">
        <v>67998025372.369263</v>
      </c>
      <c r="O3808" s="464">
        <v>30727.954247629143</v>
      </c>
      <c r="P3808" s="461">
        <v>415936.46626760758</v>
      </c>
      <c r="Q3808" s="461">
        <v>260867.78197763659</v>
      </c>
      <c r="R3808" s="464">
        <v>985839895152.87915</v>
      </c>
      <c r="S3808" s="462">
        <v>0.5649816362343989</v>
      </c>
      <c r="T3808" s="462">
        <v>0.3466560260911678</v>
      </c>
      <c r="U3808" s="461">
        <v>17.106171364218099</v>
      </c>
      <c r="V3808" s="464">
        <v>6499436428225.7588</v>
      </c>
      <c r="W3808" s="460">
        <v>2050.7271667998507</v>
      </c>
      <c r="X3808" s="463">
        <v>4.1797862562240121E-2</v>
      </c>
      <c r="Y3808" s="476">
        <v>2.0000000000000001E-4</v>
      </c>
    </row>
    <row r="3809" spans="1:25" x14ac:dyDescent="0.2">
      <c r="A3809" s="475">
        <f t="shared" si="59"/>
        <v>3805</v>
      </c>
      <c r="B3809" s="462">
        <v>0.53737267329131844</v>
      </c>
      <c r="C3809" s="461">
        <v>6011.894621865009</v>
      </c>
      <c r="D3809" s="462">
        <v>0.75845412544533453</v>
      </c>
      <c r="E3809" s="462">
        <v>0.4110526777505864</v>
      </c>
      <c r="F3809" s="516">
        <v>2024.56</v>
      </c>
      <c r="G3809" s="464">
        <v>378992086492.04614</v>
      </c>
      <c r="H3809" s="461">
        <v>17157568.628654759</v>
      </c>
      <c r="I3809" s="464">
        <v>355020926439.05426</v>
      </c>
      <c r="J3809" s="462">
        <v>0.12647690242191856</v>
      </c>
      <c r="K3809" s="464">
        <v>11754925887.266293</v>
      </c>
      <c r="L3809" s="464">
        <v>0</v>
      </c>
      <c r="M3809" s="464">
        <v>283525026107.17065</v>
      </c>
      <c r="N3809" s="464">
        <v>28909096644.368729</v>
      </c>
      <c r="O3809" s="464">
        <v>27503.994254014695</v>
      </c>
      <c r="P3809" s="461">
        <v>215493.98275297717</v>
      </c>
      <c r="Q3809" s="461">
        <v>107128.0587721856</v>
      </c>
      <c r="R3809" s="464">
        <v>1089629597675.4614</v>
      </c>
      <c r="S3809" s="462">
        <v>0.56205896762077034</v>
      </c>
      <c r="T3809" s="462">
        <v>0.37126786069671813</v>
      </c>
      <c r="U3809" s="461">
        <v>18.574978527963054</v>
      </c>
      <c r="V3809" s="464">
        <v>8111702064183.9492</v>
      </c>
      <c r="W3809" s="460">
        <v>2560.8094271922746</v>
      </c>
      <c r="X3809" s="463">
        <v>4.0066956177072718E-2</v>
      </c>
      <c r="Y3809" s="476">
        <v>2.0000000000000001E-4</v>
      </c>
    </row>
    <row r="3810" spans="1:25" x14ac:dyDescent="0.2">
      <c r="A3810" s="475">
        <f t="shared" si="59"/>
        <v>3806</v>
      </c>
      <c r="B3810" s="462">
        <v>0.63949619643572408</v>
      </c>
      <c r="C3810" s="461">
        <v>7344.4562576183016</v>
      </c>
      <c r="D3810" s="462">
        <v>0.52891101734555779</v>
      </c>
      <c r="E3810" s="462">
        <v>0.58978867567882476</v>
      </c>
      <c r="F3810" s="516">
        <v>2024.95</v>
      </c>
      <c r="G3810" s="464">
        <v>194193374323.80838</v>
      </c>
      <c r="H3810" s="461">
        <v>9922561.451946158</v>
      </c>
      <c r="I3810" s="464">
        <v>354648848528.45239</v>
      </c>
      <c r="J3810" s="462">
        <v>0.50206790710406635</v>
      </c>
      <c r="K3810" s="464">
        <v>4664436197.5766497</v>
      </c>
      <c r="L3810" s="464">
        <v>0</v>
      </c>
      <c r="M3810" s="464">
        <v>160253442729.59052</v>
      </c>
      <c r="N3810" s="464">
        <v>48261443399.94278</v>
      </c>
      <c r="O3810" s="464">
        <v>27718.501954125404</v>
      </c>
      <c r="P3810" s="461">
        <v>342047.04286873294</v>
      </c>
      <c r="Q3810" s="461">
        <v>207349.35622068541</v>
      </c>
      <c r="R3810" s="464">
        <v>806320256009.12354</v>
      </c>
      <c r="S3810" s="462">
        <v>0.63394973326382298</v>
      </c>
      <c r="T3810" s="462">
        <v>0.41559539909255205</v>
      </c>
      <c r="U3810" s="461">
        <v>16.460491134833262</v>
      </c>
      <c r="V3810" s="464">
        <v>6066135950661.7314</v>
      </c>
      <c r="W3810" s="460">
        <v>1913.7905768987409</v>
      </c>
      <c r="X3810" s="463">
        <v>4.4395407028207386E-2</v>
      </c>
      <c r="Y3810" s="476">
        <v>2.0000000000000001E-4</v>
      </c>
    </row>
    <row r="3811" spans="1:25" x14ac:dyDescent="0.2">
      <c r="A3811" s="475">
        <f t="shared" si="59"/>
        <v>3807</v>
      </c>
      <c r="B3811" s="462">
        <v>0.47006131928735795</v>
      </c>
      <c r="C3811" s="461">
        <v>7130.1786947539822</v>
      </c>
      <c r="D3811" s="462">
        <v>0.33955713562519768</v>
      </c>
      <c r="E3811" s="462">
        <v>0.48084250432170395</v>
      </c>
      <c r="F3811" s="516">
        <v>2025.24</v>
      </c>
      <c r="G3811" s="464">
        <v>95542270758.989746</v>
      </c>
      <c r="H3811" s="461">
        <v>5710310.8690614467</v>
      </c>
      <c r="I3811" s="464">
        <v>247875221768.39182</v>
      </c>
      <c r="J3811" s="462">
        <v>0.47006131928735795</v>
      </c>
      <c r="K3811" s="464">
        <v>12574289993.528519</v>
      </c>
      <c r="L3811" s="464">
        <v>13127871571.359678</v>
      </c>
      <c r="M3811" s="464">
        <v>83118088058.84314</v>
      </c>
      <c r="N3811" s="464">
        <v>276323263307.59625</v>
      </c>
      <c r="O3811" s="464">
        <v>39397.657814686587</v>
      </c>
      <c r="P3811" s="461">
        <v>1866628.3953344731</v>
      </c>
      <c r="Q3811" s="461">
        <v>1314854.1113201766</v>
      </c>
      <c r="R3811" s="464">
        <v>726920835873.07349</v>
      </c>
      <c r="S3811" s="462">
        <v>0.47036446617353034</v>
      </c>
      <c r="T3811" s="462">
        <v>0.34414435239616803</v>
      </c>
      <c r="U3811" s="461">
        <v>15.202694025927382</v>
      </c>
      <c r="V3811" s="464">
        <v>4209477445978.7012</v>
      </c>
      <c r="W3811" s="460">
        <v>1327.9640324065915</v>
      </c>
      <c r="X3811" s="463">
        <v>4.7308415816880903E-2</v>
      </c>
      <c r="Y3811" s="476">
        <v>2.0000000000000001E-4</v>
      </c>
    </row>
    <row r="3812" spans="1:25" x14ac:dyDescent="0.2">
      <c r="A3812" s="475">
        <f t="shared" si="59"/>
        <v>3808</v>
      </c>
      <c r="B3812" s="462">
        <v>0.59876311319976605</v>
      </c>
      <c r="C3812" s="461">
        <v>8374.7030578246267</v>
      </c>
      <c r="D3812" s="462">
        <v>0.45817224633835257</v>
      </c>
      <c r="E3812" s="462">
        <v>0.44057295708613953</v>
      </c>
      <c r="F3812" s="516">
        <v>2024.54</v>
      </c>
      <c r="G3812" s="464">
        <v>84951726864.606644</v>
      </c>
      <c r="H3812" s="461">
        <v>8098489.1797836898</v>
      </c>
      <c r="I3812" s="464">
        <v>286475926780.89484</v>
      </c>
      <c r="J3812" s="462">
        <v>0.42260022219008797</v>
      </c>
      <c r="K3812" s="464">
        <v>9163648420.3421707</v>
      </c>
      <c r="L3812" s="464">
        <v>5504908602.5862541</v>
      </c>
      <c r="M3812" s="464">
        <v>113225384539.74203</v>
      </c>
      <c r="N3812" s="464">
        <v>40519149712.057335</v>
      </c>
      <c r="O3812" s="464">
        <v>30861.428187697649</v>
      </c>
      <c r="P3812" s="461">
        <v>264687.67249076127</v>
      </c>
      <c r="Q3812" s="461">
        <v>149724.110748726</v>
      </c>
      <c r="R3812" s="464">
        <v>567349861490.76392</v>
      </c>
      <c r="S3812" s="462">
        <v>0.5644539504802617</v>
      </c>
      <c r="T3812" s="462">
        <v>0.35718853761153097</v>
      </c>
      <c r="U3812" s="461">
        <v>15.438129097114826</v>
      </c>
      <c r="V3812" s="464">
        <v>3631440033541.7686</v>
      </c>
      <c r="W3812" s="460">
        <v>1146.4940531182938</v>
      </c>
      <c r="X3812" s="463">
        <v>4.5000243299180266E-2</v>
      </c>
      <c r="Y3812" s="476">
        <v>2.0000000000000001E-4</v>
      </c>
    </row>
    <row r="3813" spans="1:25" x14ac:dyDescent="0.2">
      <c r="A3813" s="475">
        <f t="shared" si="59"/>
        <v>3809</v>
      </c>
      <c r="B3813" s="462">
        <v>0.71304909749829182</v>
      </c>
      <c r="C3813" s="461">
        <v>4497.3267075507747</v>
      </c>
      <c r="D3813" s="462">
        <v>0.43300464827491891</v>
      </c>
      <c r="E3813" s="462">
        <v>0.27357233471872433</v>
      </c>
      <c r="F3813" s="516">
        <v>2024.65</v>
      </c>
      <c r="G3813" s="464">
        <v>390994734948.71448</v>
      </c>
      <c r="H3813" s="461">
        <v>7882316.6354825795</v>
      </c>
      <c r="I3813" s="464">
        <v>287483413956.20154</v>
      </c>
      <c r="J3813" s="462">
        <v>0.52769556106543136</v>
      </c>
      <c r="K3813" s="464">
        <v>10955909889.662569</v>
      </c>
      <c r="L3813" s="464">
        <v>0</v>
      </c>
      <c r="M3813" s="464">
        <v>277265380795.50989</v>
      </c>
      <c r="N3813" s="464">
        <v>25363592252.675339</v>
      </c>
      <c r="O3813" s="464">
        <v>25693.116707790432</v>
      </c>
      <c r="P3813" s="461">
        <v>234594.92363450883</v>
      </c>
      <c r="Q3813" s="461">
        <v>118586.31104662968</v>
      </c>
      <c r="R3813" s="464">
        <v>973447687575.48669</v>
      </c>
      <c r="S3813" s="462">
        <v>0.70215440080145264</v>
      </c>
      <c r="T3813" s="462">
        <v>0.54002696703387487</v>
      </c>
      <c r="U3813" s="461">
        <v>17.420832384964147</v>
      </c>
      <c r="V3813" s="464">
        <v>10064704432252.547</v>
      </c>
      <c r="W3813" s="460">
        <v>3175.8095852451715</v>
      </c>
      <c r="X3813" s="463">
        <v>4.1898999507666679E-2</v>
      </c>
      <c r="Y3813" s="476">
        <v>2.0000000000000001E-4</v>
      </c>
    </row>
    <row r="3814" spans="1:25" x14ac:dyDescent="0.2">
      <c r="A3814" s="475">
        <f t="shared" si="59"/>
        <v>3810</v>
      </c>
      <c r="B3814" s="462">
        <v>0.60525942959058621</v>
      </c>
      <c r="C3814" s="461">
        <v>1880.9876518982096</v>
      </c>
      <c r="D3814" s="462">
        <v>0.2</v>
      </c>
      <c r="E3814" s="462">
        <v>0.1197471318031641</v>
      </c>
      <c r="F3814" s="516">
        <v>2025.54</v>
      </c>
      <c r="G3814" s="464">
        <v>97013987344.425278</v>
      </c>
      <c r="H3814" s="461">
        <v>3300751.1959639182</v>
      </c>
      <c r="I3814" s="464">
        <v>118586525353.48946</v>
      </c>
      <c r="J3814" s="462">
        <v>0.33082939941559852</v>
      </c>
      <c r="K3814" s="464">
        <v>9286415721.1203117</v>
      </c>
      <c r="L3814" s="464">
        <v>3848100180.214128</v>
      </c>
      <c r="M3814" s="464">
        <v>78242988069.907974</v>
      </c>
      <c r="N3814" s="464">
        <v>170068819349.21555</v>
      </c>
      <c r="O3814" s="464">
        <v>26212.556223265903</v>
      </c>
      <c r="P3814" s="461">
        <v>907015.46586198825</v>
      </c>
      <c r="Q3814" s="461">
        <v>583245.80301663419</v>
      </c>
      <c r="R3814" s="464">
        <v>442545609446.93579</v>
      </c>
      <c r="S3814" s="462">
        <v>0.44486288431872606</v>
      </c>
      <c r="T3814" s="462">
        <v>0.35850893698536418</v>
      </c>
      <c r="U3814" s="461">
        <v>16.616229034120359</v>
      </c>
      <c r="V3814" s="464">
        <v>2934726162339.126</v>
      </c>
      <c r="W3814" s="460">
        <v>926.16917328096679</v>
      </c>
      <c r="X3814" s="463">
        <v>4.3534196789113785E-2</v>
      </c>
      <c r="Y3814" s="476">
        <v>2.0000000000000001E-4</v>
      </c>
    </row>
    <row r="3815" spans="1:25" x14ac:dyDescent="0.2">
      <c r="A3815" s="475">
        <f t="shared" si="59"/>
        <v>3811</v>
      </c>
      <c r="B3815" s="462">
        <v>0.35732034591602335</v>
      </c>
      <c r="C3815" s="461">
        <v>4094.5350212767139</v>
      </c>
      <c r="D3815" s="462">
        <v>0.83782037011657973</v>
      </c>
      <c r="E3815" s="462">
        <v>0.53522730582074141</v>
      </c>
      <c r="F3815" s="516">
        <v>2023.75</v>
      </c>
      <c r="G3815" s="464">
        <v>342399591630.15747</v>
      </c>
      <c r="H3815" s="461">
        <v>21951603.606944773</v>
      </c>
      <c r="I3815" s="464">
        <v>517691726454.8728</v>
      </c>
      <c r="J3815" s="462">
        <v>0.33145913467851174</v>
      </c>
      <c r="K3815" s="464">
        <v>9431100652.4034214</v>
      </c>
      <c r="L3815" s="464">
        <v>0</v>
      </c>
      <c r="M3815" s="464">
        <v>362446527831.81586</v>
      </c>
      <c r="N3815" s="464">
        <v>44737820815.99929</v>
      </c>
      <c r="O3815" s="464">
        <v>33760.981984836442</v>
      </c>
      <c r="P3815" s="461">
        <v>320001.40735001722</v>
      </c>
      <c r="Q3815" s="461">
        <v>182698.96072566466</v>
      </c>
      <c r="R3815" s="464">
        <v>1291314211625.717</v>
      </c>
      <c r="S3815" s="462">
        <v>0.59016330813999207</v>
      </c>
      <c r="T3815" s="462">
        <v>0.35948438565572055</v>
      </c>
      <c r="U3815" s="461">
        <v>17.398587210313529</v>
      </c>
      <c r="V3815" s="464">
        <v>8967149801615.7773</v>
      </c>
      <c r="W3815" s="460">
        <v>2830.3542196767212</v>
      </c>
      <c r="X3815" s="463">
        <v>4.1636405531313467E-2</v>
      </c>
      <c r="Y3815" s="476">
        <v>2.0000000000000001E-4</v>
      </c>
    </row>
    <row r="3816" spans="1:25" x14ac:dyDescent="0.2">
      <c r="A3816" s="475">
        <f t="shared" si="59"/>
        <v>3812</v>
      </c>
      <c r="B3816" s="462">
        <v>0.50090531765128299</v>
      </c>
      <c r="C3816" s="461">
        <v>3379.165675931969</v>
      </c>
      <c r="D3816" s="462">
        <v>0.48718154424237575</v>
      </c>
      <c r="E3816" s="462">
        <v>0.45396359029475869</v>
      </c>
      <c r="F3816" s="516">
        <v>2025.84</v>
      </c>
      <c r="G3816" s="464">
        <v>77221461533.143753</v>
      </c>
      <c r="H3816" s="461">
        <v>9526938.9690878373</v>
      </c>
      <c r="I3816" s="464">
        <v>370227095127.16266</v>
      </c>
      <c r="J3816" s="462">
        <v>0.50090531765128299</v>
      </c>
      <c r="K3816" s="464">
        <v>14469326484.658648</v>
      </c>
      <c r="L3816" s="464">
        <v>20534459229.471912</v>
      </c>
      <c r="M3816" s="464">
        <v>125061446842.87115</v>
      </c>
      <c r="N3816" s="464">
        <v>25990030785.963612</v>
      </c>
      <c r="O3816" s="464">
        <v>23307.12578388198</v>
      </c>
      <c r="P3816" s="461">
        <v>217903.16577975906</v>
      </c>
      <c r="Q3816" s="461">
        <v>114106.14402774624</v>
      </c>
      <c r="R3816" s="464">
        <v>713380291858.25745</v>
      </c>
      <c r="S3816" s="462">
        <v>0.6185763621722925</v>
      </c>
      <c r="T3816" s="462">
        <v>0.32152822141320248</v>
      </c>
      <c r="U3816" s="461">
        <v>14.916637226610053</v>
      </c>
      <c r="V3816" s="464">
        <v>3935028939713.8926</v>
      </c>
      <c r="W3816" s="460">
        <v>1242.1946384656387</v>
      </c>
      <c r="X3816" s="463">
        <v>4.6957101232355365E-2</v>
      </c>
      <c r="Y3816" s="476">
        <v>2.0000000000000001E-4</v>
      </c>
    </row>
    <row r="3817" spans="1:25" x14ac:dyDescent="0.2">
      <c r="A3817" s="475">
        <f t="shared" si="59"/>
        <v>3813</v>
      </c>
      <c r="B3817" s="462">
        <v>0.69123498123622928</v>
      </c>
      <c r="C3817" s="461">
        <v>2395.929139192262</v>
      </c>
      <c r="D3817" s="462">
        <v>0.6436611151023397</v>
      </c>
      <c r="E3817" s="462">
        <v>0.49456234982618896</v>
      </c>
      <c r="F3817" s="516">
        <v>2026.06</v>
      </c>
      <c r="G3817" s="464">
        <v>107693106885.06581</v>
      </c>
      <c r="H3817" s="461">
        <v>14802453.582713606</v>
      </c>
      <c r="I3817" s="464">
        <v>413099296868.34174</v>
      </c>
      <c r="J3817" s="462">
        <v>0.39589787160040613</v>
      </c>
      <c r="K3817" s="464">
        <v>21664731047.490917</v>
      </c>
      <c r="L3817" s="464">
        <v>11494236091.718056</v>
      </c>
      <c r="M3817" s="464">
        <v>54205402802.418686</v>
      </c>
      <c r="N3817" s="464">
        <v>67230655040.625168</v>
      </c>
      <c r="O3817" s="464">
        <v>27431.358722598085</v>
      </c>
      <c r="P3817" s="461">
        <v>428673.75237106497</v>
      </c>
      <c r="Q3817" s="461">
        <v>271968.18416065897</v>
      </c>
      <c r="R3817" s="464">
        <v>726300270367.58899</v>
      </c>
      <c r="S3817" s="462">
        <v>0.50295907797995421</v>
      </c>
      <c r="T3817" s="462">
        <v>0.33020550341199989</v>
      </c>
      <c r="U3817" s="461">
        <v>15.582176486676531</v>
      </c>
      <c r="V3817" s="464">
        <v>4167437842413.9268</v>
      </c>
      <c r="W3817" s="460">
        <v>1313.5323124205534</v>
      </c>
      <c r="X3817" s="463">
        <v>4.6387920669653443E-2</v>
      </c>
      <c r="Y3817" s="476">
        <v>2.0000000000000001E-4</v>
      </c>
    </row>
    <row r="3818" spans="1:25" x14ac:dyDescent="0.2">
      <c r="A3818" s="475">
        <f t="shared" si="59"/>
        <v>3814</v>
      </c>
      <c r="B3818" s="462">
        <v>0.57289805553628015</v>
      </c>
      <c r="C3818" s="461">
        <v>6250.7173459759533</v>
      </c>
      <c r="D3818" s="462">
        <v>0.68991903778379382</v>
      </c>
      <c r="E3818" s="462">
        <v>0.53145607415931195</v>
      </c>
      <c r="F3818" s="516">
        <v>2026.4</v>
      </c>
      <c r="G3818" s="464">
        <v>154455099565.48044</v>
      </c>
      <c r="H3818" s="461">
        <v>15392009.152829893</v>
      </c>
      <c r="I3818" s="464">
        <v>397259788659.4563</v>
      </c>
      <c r="J3818" s="462">
        <v>0.35776278374970016</v>
      </c>
      <c r="K3818" s="464">
        <v>35981203409.863342</v>
      </c>
      <c r="L3818" s="464">
        <v>83976007600.077698</v>
      </c>
      <c r="M3818" s="464">
        <v>67551581669.290092</v>
      </c>
      <c r="N3818" s="464">
        <v>54278876061.786888</v>
      </c>
      <c r="O3818" s="464">
        <v>25233.03458092011</v>
      </c>
      <c r="P3818" s="461">
        <v>375351.10896119731</v>
      </c>
      <c r="Q3818" s="461">
        <v>228853.76827226704</v>
      </c>
      <c r="R3818" s="464">
        <v>778945807130.9248</v>
      </c>
      <c r="S3818" s="462">
        <v>0.51262942391509647</v>
      </c>
      <c r="T3818" s="462">
        <v>0.34032180039146881</v>
      </c>
      <c r="U3818" s="461">
        <v>16.369699428735316</v>
      </c>
      <c r="V3818" s="464">
        <v>4795768341532.6416</v>
      </c>
      <c r="W3818" s="460">
        <v>1513.2438676343745</v>
      </c>
      <c r="X3818" s="463">
        <v>4.4741019233757083E-2</v>
      </c>
      <c r="Y3818" s="476">
        <v>2.0000000000000001E-4</v>
      </c>
    </row>
    <row r="3819" spans="1:25" x14ac:dyDescent="0.2">
      <c r="A3819" s="475">
        <f t="shared" si="59"/>
        <v>3815</v>
      </c>
      <c r="B3819" s="462">
        <v>0.60834168158658186</v>
      </c>
      <c r="C3819" s="461">
        <v>2919.7840604552462</v>
      </c>
      <c r="D3819" s="462">
        <v>0.63771251233620374</v>
      </c>
      <c r="E3819" s="462">
        <v>0.40089313667218385</v>
      </c>
      <c r="F3819" s="516">
        <v>2023.75</v>
      </c>
      <c r="G3819" s="464">
        <v>278924792245.94934</v>
      </c>
      <c r="H3819" s="461">
        <v>14189936.264572471</v>
      </c>
      <c r="I3819" s="464">
        <v>319463880176.21008</v>
      </c>
      <c r="J3819" s="462">
        <v>0.20861335040335127</v>
      </c>
      <c r="K3819" s="464">
        <v>9660320390.1598644</v>
      </c>
      <c r="L3819" s="464">
        <v>0</v>
      </c>
      <c r="M3819" s="464">
        <v>263502218650.02164</v>
      </c>
      <c r="N3819" s="464">
        <v>15659259684.208847</v>
      </c>
      <c r="O3819" s="464">
        <v>17782.970305590679</v>
      </c>
      <c r="P3819" s="461">
        <v>144922.43212171743</v>
      </c>
      <c r="Q3819" s="461">
        <v>59766.239582982591</v>
      </c>
      <c r="R3819" s="464">
        <v>881362791298.6239</v>
      </c>
      <c r="S3819" s="462">
        <v>0.57387782855179093</v>
      </c>
      <c r="T3819" s="462">
        <v>0.36219259107451557</v>
      </c>
      <c r="U3819" s="461">
        <v>18.1880864387761</v>
      </c>
      <c r="V3819" s="464">
        <v>6487247230099.3008</v>
      </c>
      <c r="W3819" s="460">
        <v>2047.6805861735731</v>
      </c>
      <c r="X3819" s="463">
        <v>3.940212421324317E-2</v>
      </c>
      <c r="Y3819" s="476">
        <v>2.0000000000000001E-4</v>
      </c>
    </row>
    <row r="3820" spans="1:25" x14ac:dyDescent="0.2">
      <c r="A3820" s="475">
        <f t="shared" si="59"/>
        <v>3816</v>
      </c>
      <c r="B3820" s="462">
        <v>0.32691487916471584</v>
      </c>
      <c r="C3820" s="461">
        <v>1500</v>
      </c>
      <c r="D3820" s="462">
        <v>0.9269387536863879</v>
      </c>
      <c r="E3820" s="462">
        <v>0.47563694006926255</v>
      </c>
      <c r="F3820" s="516">
        <v>2024.65</v>
      </c>
      <c r="G3820" s="464">
        <v>329415876082.19501</v>
      </c>
      <c r="H3820" s="461">
        <v>28691875.725892857</v>
      </c>
      <c r="I3820" s="464">
        <v>516806385296.83295</v>
      </c>
      <c r="J3820" s="462">
        <v>0.13310790087242641</v>
      </c>
      <c r="K3820" s="464">
        <v>21825262477.307785</v>
      </c>
      <c r="L3820" s="464">
        <v>8169745566.9474363</v>
      </c>
      <c r="M3820" s="464">
        <v>412485115514.50757</v>
      </c>
      <c r="N3820" s="464">
        <v>56862295148.636909</v>
      </c>
      <c r="O3820" s="464">
        <v>24429.804737789684</v>
      </c>
      <c r="P3820" s="461">
        <v>368609.19855889713</v>
      </c>
      <c r="Q3820" s="461">
        <v>217515.30242019365</v>
      </c>
      <c r="R3820" s="464">
        <v>1587908870663.8655</v>
      </c>
      <c r="S3820" s="462">
        <v>0.55823690351039068</v>
      </c>
      <c r="T3820" s="462">
        <v>0.21784107044734499</v>
      </c>
      <c r="U3820" s="461">
        <v>18.706303970792771</v>
      </c>
      <c r="V3820" s="464">
        <v>7038500036016.5332</v>
      </c>
      <c r="W3820" s="460">
        <v>2221.6603589144725</v>
      </c>
      <c r="X3820" s="463">
        <v>3.9566933720493899E-2</v>
      </c>
      <c r="Y3820" s="476">
        <v>2.0000000000000001E-4</v>
      </c>
    </row>
    <row r="3821" spans="1:25" x14ac:dyDescent="0.2">
      <c r="A3821" s="475">
        <f t="shared" si="59"/>
        <v>3817</v>
      </c>
      <c r="B3821" s="462">
        <v>0.38207257265554706</v>
      </c>
      <c r="C3821" s="461">
        <v>4869.1482290584045</v>
      </c>
      <c r="D3821" s="462">
        <v>1.048788769696904</v>
      </c>
      <c r="E3821" s="462">
        <v>0.68781100824476082</v>
      </c>
      <c r="F3821" s="516">
        <v>2023.75</v>
      </c>
      <c r="G3821" s="464">
        <v>519161705011.20795</v>
      </c>
      <c r="H3821" s="461">
        <v>34222503.292274788</v>
      </c>
      <c r="I3821" s="464">
        <v>747546869584.91797</v>
      </c>
      <c r="J3821" s="462">
        <v>0.38207257265554706</v>
      </c>
      <c r="K3821" s="464">
        <v>20877521883.893993</v>
      </c>
      <c r="L3821" s="464">
        <v>0</v>
      </c>
      <c r="M3821" s="464">
        <v>575361283333.60583</v>
      </c>
      <c r="N3821" s="464">
        <v>52726832258.746506</v>
      </c>
      <c r="O3821" s="464">
        <v>10443.475898388009</v>
      </c>
      <c r="P3821" s="461">
        <v>399264.94557825697</v>
      </c>
      <c r="Q3821" s="461">
        <v>237947.23233714644</v>
      </c>
      <c r="R3821" s="464">
        <v>2129338915296.7173</v>
      </c>
      <c r="S3821" s="462">
        <v>0.63426335929002009</v>
      </c>
      <c r="T3821" s="462">
        <v>0.3368640986273323</v>
      </c>
      <c r="U3821" s="461">
        <v>17.31656543328744</v>
      </c>
      <c r="V3821" s="464">
        <v>13401842291304.512</v>
      </c>
      <c r="W3821" s="460">
        <v>4227.3267935604345</v>
      </c>
      <c r="X3821" s="463">
        <v>4.3005863446822272E-2</v>
      </c>
      <c r="Y3821" s="476">
        <v>2.0000000000000001E-4</v>
      </c>
    </row>
    <row r="3822" spans="1:25" x14ac:dyDescent="0.2">
      <c r="A3822" s="475">
        <f t="shared" si="59"/>
        <v>3818</v>
      </c>
      <c r="B3822" s="462">
        <v>0.57549830533862167</v>
      </c>
      <c r="C3822" s="461">
        <v>3273.6883120577722</v>
      </c>
      <c r="D3822" s="462">
        <v>0.51403728016026429</v>
      </c>
      <c r="E3822" s="462">
        <v>0.18441256281095753</v>
      </c>
      <c r="F3822" s="516">
        <v>2023.75</v>
      </c>
      <c r="G3822" s="464">
        <v>281617543129.45337</v>
      </c>
      <c r="H3822" s="461">
        <v>10369691.397379152</v>
      </c>
      <c r="I3822" s="464">
        <v>383344814688.05963</v>
      </c>
      <c r="J3822" s="462">
        <v>0.50429611663758189</v>
      </c>
      <c r="K3822" s="464">
        <v>15987150189.381758</v>
      </c>
      <c r="L3822" s="464">
        <v>0</v>
      </c>
      <c r="M3822" s="464">
        <v>272261845354.8764</v>
      </c>
      <c r="N3822" s="464">
        <v>63766289721.801933</v>
      </c>
      <c r="O3822" s="464">
        <v>36275.419269939317</v>
      </c>
      <c r="P3822" s="461">
        <v>398949.94541899383</v>
      </c>
      <c r="Q3822" s="461">
        <v>252391.01604175172</v>
      </c>
      <c r="R3822" s="464">
        <v>1001338848728.9718</v>
      </c>
      <c r="S3822" s="462">
        <v>0.6456675969062674</v>
      </c>
      <c r="T3822" s="462">
        <v>0.4443495725965052</v>
      </c>
      <c r="U3822" s="461">
        <v>16.744005077123944</v>
      </c>
      <c r="V3822" s="464">
        <v>8361962315539.1592</v>
      </c>
      <c r="W3822" s="460">
        <v>2640.0802756586504</v>
      </c>
      <c r="X3822" s="463">
        <v>4.2507356765405548E-2</v>
      </c>
      <c r="Y3822" s="476">
        <v>2.0000000000000001E-4</v>
      </c>
    </row>
    <row r="3823" spans="1:25" x14ac:dyDescent="0.2">
      <c r="A3823" s="475">
        <f t="shared" si="59"/>
        <v>3819</v>
      </c>
      <c r="B3823" s="462">
        <v>0.53856416549699004</v>
      </c>
      <c r="C3823" s="461">
        <v>5339.9215609115927</v>
      </c>
      <c r="D3823" s="462">
        <v>0.64965862714126299</v>
      </c>
      <c r="E3823" s="462">
        <v>0.46756624608644393</v>
      </c>
      <c r="F3823" s="516">
        <v>2024.82</v>
      </c>
      <c r="G3823" s="464">
        <v>372520437178.07458</v>
      </c>
      <c r="H3823" s="461">
        <v>13921817.358861882</v>
      </c>
      <c r="I3823" s="464">
        <v>359625579085.26019</v>
      </c>
      <c r="J3823" s="462">
        <v>0.28719095258300553</v>
      </c>
      <c r="K3823" s="464">
        <v>3853325087.1552286</v>
      </c>
      <c r="L3823" s="464">
        <v>0</v>
      </c>
      <c r="M3823" s="464">
        <v>235921024858.14099</v>
      </c>
      <c r="N3823" s="464">
        <v>100140817728.42871</v>
      </c>
      <c r="O3823" s="464">
        <v>33214.189065671038</v>
      </c>
      <c r="P3823" s="461">
        <v>559223.93506940873</v>
      </c>
      <c r="Q3823" s="461">
        <v>376263.63716861245</v>
      </c>
      <c r="R3823" s="464">
        <v>1118825931476.8516</v>
      </c>
      <c r="S3823" s="462">
        <v>0.58255907298090004</v>
      </c>
      <c r="T3823" s="462">
        <v>0.42368249221947712</v>
      </c>
      <c r="U3823" s="461">
        <v>17.704151914671499</v>
      </c>
      <c r="V3823" s="464">
        <v>9168868519171.791</v>
      </c>
      <c r="W3823" s="460">
        <v>2893.454312159251</v>
      </c>
      <c r="X3823" s="463">
        <v>4.1291963633963938E-2</v>
      </c>
      <c r="Y3823" s="476">
        <v>2.0000000000000001E-4</v>
      </c>
    </row>
    <row r="3824" spans="1:25" x14ac:dyDescent="0.2">
      <c r="A3824" s="475">
        <f t="shared" si="59"/>
        <v>3820</v>
      </c>
      <c r="B3824" s="462">
        <v>0.44403579111951197</v>
      </c>
      <c r="C3824" s="461">
        <v>1500</v>
      </c>
      <c r="D3824" s="462">
        <v>0.30008662687930399</v>
      </c>
      <c r="E3824" s="462">
        <v>0.21997640214623645</v>
      </c>
      <c r="F3824" s="516">
        <v>2024.47</v>
      </c>
      <c r="G3824" s="464">
        <v>135408950408.14696</v>
      </c>
      <c r="H3824" s="461">
        <v>4731886.2557696886</v>
      </c>
      <c r="I3824" s="464">
        <v>182707928818.31973</v>
      </c>
      <c r="J3824" s="462">
        <v>0.44403579111951197</v>
      </c>
      <c r="K3824" s="464">
        <v>6125152524.724618</v>
      </c>
      <c r="L3824" s="464">
        <v>0</v>
      </c>
      <c r="M3824" s="464">
        <v>108434687590.16283</v>
      </c>
      <c r="N3824" s="464">
        <v>115330499328.17653</v>
      </c>
      <c r="O3824" s="464">
        <v>23850.303947151864</v>
      </c>
      <c r="P3824" s="461">
        <v>746420.07408552174</v>
      </c>
      <c r="Q3824" s="461">
        <v>458719.98354405432</v>
      </c>
      <c r="R3824" s="464">
        <v>562498928300.00977</v>
      </c>
      <c r="S3824" s="462">
        <v>0.56771964840096711</v>
      </c>
      <c r="T3824" s="462">
        <v>0.40010242196827872</v>
      </c>
      <c r="U3824" s="461">
        <v>16.573903755842654</v>
      </c>
      <c r="V3824" s="464">
        <v>4207463458045.4482</v>
      </c>
      <c r="W3824" s="460">
        <v>1326.8011350882855</v>
      </c>
      <c r="X3824" s="463">
        <v>4.2928529060044913E-2</v>
      </c>
      <c r="Y3824" s="476">
        <v>2.0000000000000001E-4</v>
      </c>
    </row>
    <row r="3825" spans="1:25" x14ac:dyDescent="0.2">
      <c r="A3825" s="475">
        <f t="shared" si="59"/>
        <v>3821</v>
      </c>
      <c r="B3825" s="462">
        <v>0.51621997227528182</v>
      </c>
      <c r="C3825" s="461">
        <v>3940.9656733822976</v>
      </c>
      <c r="D3825" s="462">
        <v>0.66608997808167891</v>
      </c>
      <c r="E3825" s="462">
        <v>0.48412029049880118</v>
      </c>
      <c r="F3825" s="516">
        <v>2024.03</v>
      </c>
      <c r="G3825" s="464">
        <v>359300295889.80908</v>
      </c>
      <c r="H3825" s="461">
        <v>15214623.78477649</v>
      </c>
      <c r="I3825" s="464">
        <v>451065238111.54358</v>
      </c>
      <c r="J3825" s="462">
        <v>0.46405693682396765</v>
      </c>
      <c r="K3825" s="464">
        <v>17316557495.795876</v>
      </c>
      <c r="L3825" s="464">
        <v>11874086135.952614</v>
      </c>
      <c r="M3825" s="464">
        <v>301559530717.07629</v>
      </c>
      <c r="N3825" s="464">
        <v>51850739893.087898</v>
      </c>
      <c r="O3825" s="464">
        <v>17446.455349259199</v>
      </c>
      <c r="P3825" s="461">
        <v>372081.53736060078</v>
      </c>
      <c r="Q3825" s="461">
        <v>226960.82836806891</v>
      </c>
      <c r="R3825" s="464">
        <v>1275215771447.1875</v>
      </c>
      <c r="S3825" s="462">
        <v>0.65435846620224691</v>
      </c>
      <c r="T3825" s="462">
        <v>0.43230620350324317</v>
      </c>
      <c r="U3825" s="461">
        <v>16.848976717344375</v>
      </c>
      <c r="V3825" s="464">
        <v>10253720155314.504</v>
      </c>
      <c r="W3825" s="460">
        <v>3235.5943508268697</v>
      </c>
      <c r="X3825" s="463">
        <v>4.3002603760597793E-2</v>
      </c>
      <c r="Y3825" s="476">
        <v>2.0000000000000001E-4</v>
      </c>
    </row>
    <row r="3826" spans="1:25" x14ac:dyDescent="0.2">
      <c r="A3826" s="475">
        <f t="shared" si="59"/>
        <v>3822</v>
      </c>
      <c r="B3826" s="462">
        <v>0.37480194154299296</v>
      </c>
      <c r="C3826" s="461">
        <v>8395.6003228087193</v>
      </c>
      <c r="D3826" s="462">
        <v>0.74705004813118014</v>
      </c>
      <c r="E3826" s="462">
        <v>0.7</v>
      </c>
      <c r="F3826" s="516">
        <v>2025.28</v>
      </c>
      <c r="G3826" s="464">
        <v>128238403446.93637</v>
      </c>
      <c r="H3826" s="461">
        <v>17059746.955762625</v>
      </c>
      <c r="I3826" s="464">
        <v>563238831720.22498</v>
      </c>
      <c r="J3826" s="462">
        <v>0.37480194154299296</v>
      </c>
      <c r="K3826" s="464">
        <v>16224620970.802502</v>
      </c>
      <c r="L3826" s="464">
        <v>18897408066.424015</v>
      </c>
      <c r="M3826" s="464">
        <v>98402695758.815475</v>
      </c>
      <c r="N3826" s="464">
        <v>37848226096.446815</v>
      </c>
      <c r="O3826" s="464">
        <v>13842.327702735171</v>
      </c>
      <c r="P3826" s="461">
        <v>279382.82935086149</v>
      </c>
      <c r="Q3826" s="461">
        <v>154224.47680818217</v>
      </c>
      <c r="R3826" s="464">
        <v>867718058914.64844</v>
      </c>
      <c r="S3826" s="462">
        <v>0.4926681949195541</v>
      </c>
      <c r="T3826" s="462">
        <v>0.36114218929680075</v>
      </c>
      <c r="U3826" s="461">
        <v>15.367849441746024</v>
      </c>
      <c r="V3826" s="464">
        <v>5372571760055.5049</v>
      </c>
      <c r="W3826" s="460">
        <v>1695.3389627980437</v>
      </c>
      <c r="X3826" s="463">
        <v>4.7201501127317733E-2</v>
      </c>
      <c r="Y3826" s="476">
        <v>2.0000000000000001E-4</v>
      </c>
    </row>
    <row r="3827" spans="1:25" x14ac:dyDescent="0.2">
      <c r="A3827" s="475">
        <f t="shared" si="59"/>
        <v>3823</v>
      </c>
      <c r="B3827" s="462">
        <v>0.60401187742972096</v>
      </c>
      <c r="C3827" s="461">
        <v>2911.4863326052568</v>
      </c>
      <c r="D3827" s="462">
        <v>0.61380482851674834</v>
      </c>
      <c r="E3827" s="462">
        <v>0.7</v>
      </c>
      <c r="F3827" s="516">
        <v>2025.78</v>
      </c>
      <c r="G3827" s="464">
        <v>173069456424.88443</v>
      </c>
      <c r="H3827" s="461">
        <v>13026450.25895446</v>
      </c>
      <c r="I3827" s="464">
        <v>282384869793.25653</v>
      </c>
      <c r="J3827" s="462">
        <v>0.1197136725529333</v>
      </c>
      <c r="K3827" s="464">
        <v>23525303101.880585</v>
      </c>
      <c r="L3827" s="464">
        <v>57357381848.822937</v>
      </c>
      <c r="M3827" s="464">
        <v>82049304614.327057</v>
      </c>
      <c r="N3827" s="464">
        <v>36978741755.11245</v>
      </c>
      <c r="O3827" s="464">
        <v>24331.399191298766</v>
      </c>
      <c r="P3827" s="461">
        <v>245496.51878444699</v>
      </c>
      <c r="Q3827" s="461">
        <v>131868.56358810194</v>
      </c>
      <c r="R3827" s="464">
        <v>636523240149.12219</v>
      </c>
      <c r="S3827" s="462">
        <v>0.45474315366643991</v>
      </c>
      <c r="T3827" s="462">
        <v>0.28356154808470863</v>
      </c>
      <c r="U3827" s="461">
        <v>19.316817275542977</v>
      </c>
      <c r="V3827" s="464">
        <v>3789511636869.7886</v>
      </c>
      <c r="W3827" s="460">
        <v>1194.76943177054</v>
      </c>
      <c r="X3827" s="463">
        <v>3.8405742660924141E-2</v>
      </c>
      <c r="Y3827" s="476">
        <v>2.0000000000000001E-4</v>
      </c>
    </row>
    <row r="3828" spans="1:25" x14ac:dyDescent="0.2">
      <c r="A3828" s="475">
        <f t="shared" si="59"/>
        <v>3824</v>
      </c>
      <c r="B3828" s="462">
        <v>0.60748018964251649</v>
      </c>
      <c r="C3828" s="461">
        <v>3646.9044304924441</v>
      </c>
      <c r="D3828" s="462">
        <v>0.53704275608602547</v>
      </c>
      <c r="E3828" s="462">
        <v>0.62437511622049402</v>
      </c>
      <c r="F3828" s="516">
        <v>2024.45</v>
      </c>
      <c r="G3828" s="464">
        <v>164537318499.03168</v>
      </c>
      <c r="H3828" s="461">
        <v>11030134.24122175</v>
      </c>
      <c r="I3828" s="464">
        <v>339863573086.71747</v>
      </c>
      <c r="J3828" s="462">
        <v>0.40720076653470116</v>
      </c>
      <c r="K3828" s="464">
        <v>9607324063.2135296</v>
      </c>
      <c r="L3828" s="464">
        <v>0</v>
      </c>
      <c r="M3828" s="464">
        <v>136192596474.71713</v>
      </c>
      <c r="N3828" s="464">
        <v>45755909261.045479</v>
      </c>
      <c r="O3828" s="464">
        <v>27774.660689245673</v>
      </c>
      <c r="P3828" s="461">
        <v>306005.93074758264</v>
      </c>
      <c r="Q3828" s="461">
        <v>179308.17073630251</v>
      </c>
      <c r="R3828" s="464">
        <v>703059211875.38208</v>
      </c>
      <c r="S3828" s="462">
        <v>0.56893224371050932</v>
      </c>
      <c r="T3828" s="462">
        <v>0.39073311575192327</v>
      </c>
      <c r="U3828" s="461">
        <v>16.536923775647463</v>
      </c>
      <c r="V3828" s="464">
        <v>5071258951352.4219</v>
      </c>
      <c r="W3828" s="460">
        <v>1601.0663554269499</v>
      </c>
      <c r="X3828" s="463">
        <v>4.354156554947379E-2</v>
      </c>
      <c r="Y3828" s="476">
        <v>2.0000000000000001E-4</v>
      </c>
    </row>
    <row r="3829" spans="1:25" x14ac:dyDescent="0.2">
      <c r="A3829" s="475">
        <f t="shared" si="59"/>
        <v>3825</v>
      </c>
      <c r="B3829" s="462">
        <v>0.51825851979385085</v>
      </c>
      <c r="C3829" s="461">
        <v>6172.5796981201638</v>
      </c>
      <c r="D3829" s="462">
        <v>1.042440185648712</v>
      </c>
      <c r="E3829" s="462">
        <v>0.62283674493450147</v>
      </c>
      <c r="F3829" s="516">
        <v>2027.03</v>
      </c>
      <c r="G3829" s="464">
        <v>64768162399.195473</v>
      </c>
      <c r="H3829" s="461">
        <v>20804230.717403844</v>
      </c>
      <c r="I3829" s="464">
        <v>350402274625.78937</v>
      </c>
      <c r="J3829" s="462">
        <v>4.7757554193931129E-2</v>
      </c>
      <c r="K3829" s="464">
        <v>16689870539.395624</v>
      </c>
      <c r="L3829" s="464">
        <v>46493174853.268448</v>
      </c>
      <c r="M3829" s="464">
        <v>0</v>
      </c>
      <c r="N3829" s="464">
        <v>8878416350.0170689</v>
      </c>
      <c r="O3829" s="464">
        <v>32103.641702813442</v>
      </c>
      <c r="P3829" s="461">
        <v>142459.29452107367</v>
      </c>
      <c r="Q3829" s="461">
        <v>35784.231088915185</v>
      </c>
      <c r="R3829" s="464">
        <v>481522029535.95935</v>
      </c>
      <c r="S3829" s="462">
        <v>0.23291977433931407</v>
      </c>
      <c r="T3829" s="462">
        <v>0.12039734660923726</v>
      </c>
      <c r="U3829" s="461">
        <v>25.962114944923851</v>
      </c>
      <c r="V3829" s="464">
        <v>1572655282302.0779</v>
      </c>
      <c r="W3829" s="460">
        <v>496.41231911376912</v>
      </c>
      <c r="X3829" s="463">
        <v>3.1049001635892789E-2</v>
      </c>
      <c r="Y3829" s="476">
        <v>2.0000000000000001E-4</v>
      </c>
    </row>
    <row r="3830" spans="1:25" x14ac:dyDescent="0.2">
      <c r="A3830" s="475">
        <f t="shared" si="59"/>
        <v>3826</v>
      </c>
      <c r="B3830" s="462">
        <v>0.55318155358512278</v>
      </c>
      <c r="C3830" s="461">
        <v>5276.0663624271037</v>
      </c>
      <c r="D3830" s="462">
        <v>0.86958624238556725</v>
      </c>
      <c r="E3830" s="462">
        <v>0.65816862242473351</v>
      </c>
      <c r="F3830" s="516">
        <v>2024.66</v>
      </c>
      <c r="G3830" s="464">
        <v>220413411456.20068</v>
      </c>
      <c r="H3830" s="461">
        <v>22208301.848203693</v>
      </c>
      <c r="I3830" s="464">
        <v>490127559267.4187</v>
      </c>
      <c r="J3830" s="462">
        <v>0.26153682035679637</v>
      </c>
      <c r="K3830" s="464">
        <v>4850164902.7216063</v>
      </c>
      <c r="L3830" s="464">
        <v>0</v>
      </c>
      <c r="M3830" s="464">
        <v>178067437769.17889</v>
      </c>
      <c r="N3830" s="464">
        <v>28498215582.942345</v>
      </c>
      <c r="O3830" s="464">
        <v>20345.425538680156</v>
      </c>
      <c r="P3830" s="461">
        <v>226426.54288471452</v>
      </c>
      <c r="Q3830" s="461">
        <v>112956.42935455096</v>
      </c>
      <c r="R3830" s="464">
        <v>1002512829674.8715</v>
      </c>
      <c r="S3830" s="462">
        <v>0.52091792345531984</v>
      </c>
      <c r="T3830" s="462">
        <v>0.3241678694196321</v>
      </c>
      <c r="U3830" s="461">
        <v>17.049808493041674</v>
      </c>
      <c r="V3830" s="464">
        <v>6090137727263.541</v>
      </c>
      <c r="W3830" s="460">
        <v>1922.4256400390152</v>
      </c>
      <c r="X3830" s="463">
        <v>4.2879111901110094E-2</v>
      </c>
      <c r="Y3830" s="476">
        <v>2.0000000000000001E-4</v>
      </c>
    </row>
    <row r="3831" spans="1:25" x14ac:dyDescent="0.2">
      <c r="A3831" s="475">
        <f t="shared" si="59"/>
        <v>3827</v>
      </c>
      <c r="B3831" s="462">
        <v>0.67076522298112595</v>
      </c>
      <c r="C3831" s="461">
        <v>10046.59103795306</v>
      </c>
      <c r="D3831" s="462">
        <v>0.77865807827908318</v>
      </c>
      <c r="E3831" s="462">
        <v>0.51487137206274314</v>
      </c>
      <c r="F3831" s="516">
        <v>2025.8</v>
      </c>
      <c r="G3831" s="464">
        <v>147387639443.93701</v>
      </c>
      <c r="H3831" s="461">
        <v>18007743.507008702</v>
      </c>
      <c r="I3831" s="464">
        <v>415778331645.34039</v>
      </c>
      <c r="J3831" s="462">
        <v>0.26578758437871164</v>
      </c>
      <c r="K3831" s="464">
        <v>15526617868.08045</v>
      </c>
      <c r="L3831" s="464">
        <v>24767687041.691143</v>
      </c>
      <c r="M3831" s="464">
        <v>76956503155.222534</v>
      </c>
      <c r="N3831" s="464">
        <v>31183636920.369846</v>
      </c>
      <c r="O3831" s="464">
        <v>26567.154448349644</v>
      </c>
      <c r="P3831" s="461">
        <v>242838.60484958897</v>
      </c>
      <c r="Q3831" s="461">
        <v>126560.36720461097</v>
      </c>
      <c r="R3831" s="464">
        <v>715659543895.12402</v>
      </c>
      <c r="S3831" s="462">
        <v>0.45812888332505264</v>
      </c>
      <c r="T3831" s="462">
        <v>0.3192112838355099</v>
      </c>
      <c r="U3831" s="461">
        <v>16.786379624175179</v>
      </c>
      <c r="V3831" s="464">
        <v>4152304939899.4258</v>
      </c>
      <c r="W3831" s="460">
        <v>1310.7012237370677</v>
      </c>
      <c r="X3831" s="463">
        <v>4.4605509095822421E-2</v>
      </c>
      <c r="Y3831" s="476">
        <v>2.0000000000000001E-4</v>
      </c>
    </row>
    <row r="3832" spans="1:25" x14ac:dyDescent="0.2">
      <c r="A3832" s="475">
        <f t="shared" si="59"/>
        <v>3828</v>
      </c>
      <c r="B3832" s="462">
        <v>0.60485232625856911</v>
      </c>
      <c r="C3832" s="461">
        <v>4096.8001467414297</v>
      </c>
      <c r="D3832" s="462">
        <v>0.37448578361257701</v>
      </c>
      <c r="E3832" s="462">
        <v>0.47723668524452412</v>
      </c>
      <c r="F3832" s="516">
        <v>2026.98</v>
      </c>
      <c r="G3832" s="464">
        <v>98228774748.203506</v>
      </c>
      <c r="H3832" s="461">
        <v>6350796.7127262596</v>
      </c>
      <c r="I3832" s="464">
        <v>220373398522.2189</v>
      </c>
      <c r="J3832" s="462">
        <v>0.45169809484506362</v>
      </c>
      <c r="K3832" s="464">
        <v>35322001606.82074</v>
      </c>
      <c r="L3832" s="464">
        <v>84484869354.480515</v>
      </c>
      <c r="M3832" s="464">
        <v>842506245.90746379</v>
      </c>
      <c r="N3832" s="464">
        <v>159675027345.90634</v>
      </c>
      <c r="O3832" s="464">
        <v>22822.361636607195</v>
      </c>
      <c r="P3832" s="461">
        <v>1064809.946023637</v>
      </c>
      <c r="Q3832" s="461">
        <v>691318.40687125025</v>
      </c>
      <c r="R3832" s="464">
        <v>613089028744.49976</v>
      </c>
      <c r="S3832" s="462">
        <v>0.49618775659959824</v>
      </c>
      <c r="T3832" s="462">
        <v>0.35756108947179033</v>
      </c>
      <c r="U3832" s="461">
        <v>15.460400557086258</v>
      </c>
      <c r="V3832" s="464">
        <v>3828794427383.5039</v>
      </c>
      <c r="W3832" s="460">
        <v>1208.973716551596</v>
      </c>
      <c r="X3832" s="463">
        <v>4.6010484092359888E-2</v>
      </c>
      <c r="Y3832" s="476">
        <v>2.0000000000000001E-4</v>
      </c>
    </row>
    <row r="3833" spans="1:25" x14ac:dyDescent="0.2">
      <c r="A3833" s="475">
        <f t="shared" si="59"/>
        <v>3829</v>
      </c>
      <c r="B3833" s="462">
        <v>0.56714414689672255</v>
      </c>
      <c r="C3833" s="461">
        <v>7604.2661966547785</v>
      </c>
      <c r="D3833" s="462">
        <v>0.42510373705512333</v>
      </c>
      <c r="E3833" s="462">
        <v>0.21369842046348073</v>
      </c>
      <c r="F3833" s="516">
        <v>2025.85</v>
      </c>
      <c r="G3833" s="464">
        <v>106638985413.12892</v>
      </c>
      <c r="H3833" s="461">
        <v>7568209.7393723046</v>
      </c>
      <c r="I3833" s="464">
        <v>262631860010.25565</v>
      </c>
      <c r="J3833" s="462">
        <v>0.428903930171324</v>
      </c>
      <c r="K3833" s="464">
        <v>12441793407.197517</v>
      </c>
      <c r="L3833" s="464">
        <v>12128049222.075199</v>
      </c>
      <c r="M3833" s="464">
        <v>104574005505.24065</v>
      </c>
      <c r="N3833" s="464">
        <v>17529016312.161964</v>
      </c>
      <c r="O3833" s="464">
        <v>15785.774527120435</v>
      </c>
      <c r="P3833" s="461">
        <v>152340.9162397763</v>
      </c>
      <c r="Q3833" s="461">
        <v>68092.0332287786</v>
      </c>
      <c r="R3833" s="464">
        <v>542595191294.1886</v>
      </c>
      <c r="S3833" s="462">
        <v>0.59929182357775923</v>
      </c>
      <c r="T3833" s="462">
        <v>0.37838473025647268</v>
      </c>
      <c r="U3833" s="461">
        <v>15.994328059213599</v>
      </c>
      <c r="V3833" s="464">
        <v>3702149958538.7886</v>
      </c>
      <c r="W3833" s="460">
        <v>1167.4891749604751</v>
      </c>
      <c r="X3833" s="463">
        <v>4.4393241411343293E-2</v>
      </c>
      <c r="Y3833" s="476">
        <v>2.0000000000000001E-4</v>
      </c>
    </row>
    <row r="3834" spans="1:25" x14ac:dyDescent="0.2">
      <c r="A3834" s="475">
        <f t="shared" si="59"/>
        <v>3830</v>
      </c>
      <c r="B3834" s="462">
        <v>0.5820391681587942</v>
      </c>
      <c r="C3834" s="461">
        <v>5498.4768772629941</v>
      </c>
      <c r="D3834" s="462">
        <v>0.5203938663724853</v>
      </c>
      <c r="E3834" s="462">
        <v>0.33739394475967271</v>
      </c>
      <c r="F3834" s="516">
        <v>2023.95</v>
      </c>
      <c r="G3834" s="464">
        <v>144329968195.47635</v>
      </c>
      <c r="H3834" s="461">
        <v>9991572.1120164916</v>
      </c>
      <c r="I3834" s="464">
        <v>346398584312.2207</v>
      </c>
      <c r="J3834" s="462">
        <v>0.40077431831685617</v>
      </c>
      <c r="K3834" s="464">
        <v>15510523240.449907</v>
      </c>
      <c r="L3834" s="464">
        <v>0</v>
      </c>
      <c r="M3834" s="464">
        <v>160792645041.70941</v>
      </c>
      <c r="N3834" s="464">
        <v>60946286819.930168</v>
      </c>
      <c r="O3834" s="464">
        <v>33107.816715011395</v>
      </c>
      <c r="P3834" s="461">
        <v>341623.23151314841</v>
      </c>
      <c r="Q3834" s="461">
        <v>207251.7394873382</v>
      </c>
      <c r="R3834" s="464">
        <v>735023712497.69202</v>
      </c>
      <c r="S3834" s="462">
        <v>0.55426448394033112</v>
      </c>
      <c r="T3834" s="462">
        <v>0.33199195021813815</v>
      </c>
      <c r="U3834" s="461">
        <v>16.475195174137308</v>
      </c>
      <c r="V3834" s="464">
        <v>4460254107551.0957</v>
      </c>
      <c r="W3834" s="460">
        <v>1407.0310136735495</v>
      </c>
      <c r="X3834" s="463">
        <v>4.4147890827876998E-2</v>
      </c>
      <c r="Y3834" s="476">
        <v>2.0000000000000001E-4</v>
      </c>
    </row>
    <row r="3835" spans="1:25" x14ac:dyDescent="0.2">
      <c r="A3835" s="475">
        <f t="shared" si="59"/>
        <v>3831</v>
      </c>
      <c r="B3835" s="462">
        <v>0.45757393882592501</v>
      </c>
      <c r="C3835" s="461">
        <v>5212.107012017239</v>
      </c>
      <c r="D3835" s="462">
        <v>0.617351071028307</v>
      </c>
      <c r="E3835" s="462">
        <v>0.45821825550628797</v>
      </c>
      <c r="F3835" s="516">
        <v>2024.65</v>
      </c>
      <c r="G3835" s="464">
        <v>239239951850.51581</v>
      </c>
      <c r="H3835" s="461">
        <v>13013156.719916319</v>
      </c>
      <c r="I3835" s="464">
        <v>313044788648.16052</v>
      </c>
      <c r="J3835" s="462">
        <v>0.21769678762290035</v>
      </c>
      <c r="K3835" s="464">
        <v>3427684339.8346496</v>
      </c>
      <c r="L3835" s="464">
        <v>1254813758.0079441</v>
      </c>
      <c r="M3835" s="464">
        <v>180849459091.03094</v>
      </c>
      <c r="N3835" s="464">
        <v>21854750221.330833</v>
      </c>
      <c r="O3835" s="464">
        <v>21858.633535354664</v>
      </c>
      <c r="P3835" s="461">
        <v>174334.9637813711</v>
      </c>
      <c r="Q3835" s="461">
        <v>80341.092306565988</v>
      </c>
      <c r="R3835" s="464">
        <v>755399948032.88</v>
      </c>
      <c r="S3835" s="462">
        <v>0.53933511728772054</v>
      </c>
      <c r="T3835" s="462">
        <v>0.39005713128942981</v>
      </c>
      <c r="U3835" s="461">
        <v>17.858122258392722</v>
      </c>
      <c r="V3835" s="464">
        <v>5847952651969.8467</v>
      </c>
      <c r="W3835" s="460">
        <v>1845.2022125520627</v>
      </c>
      <c r="X3835" s="463">
        <v>4.047228787201957E-2</v>
      </c>
      <c r="Y3835" s="476">
        <v>2.0000000000000001E-4</v>
      </c>
    </row>
    <row r="3836" spans="1:25" x14ac:dyDescent="0.2">
      <c r="A3836" s="475">
        <f t="shared" si="59"/>
        <v>3832</v>
      </c>
      <c r="B3836" s="462">
        <v>0.33697838416847836</v>
      </c>
      <c r="C3836" s="461">
        <v>3772.3230522281215</v>
      </c>
      <c r="D3836" s="462">
        <v>0.92010593337584246</v>
      </c>
      <c r="E3836" s="462">
        <v>0.55048577816028932</v>
      </c>
      <c r="F3836" s="516">
        <v>2026.65</v>
      </c>
      <c r="G3836" s="464">
        <v>195269505209.56793</v>
      </c>
      <c r="H3836" s="461">
        <v>26038895.030969732</v>
      </c>
      <c r="I3836" s="464">
        <v>543184296315.56885</v>
      </c>
      <c r="J3836" s="462">
        <v>0.33697838416847836</v>
      </c>
      <c r="K3836" s="464">
        <v>39229740105.730919</v>
      </c>
      <c r="L3836" s="464">
        <v>72881554491.879181</v>
      </c>
      <c r="M3836" s="464">
        <v>27854131544.54277</v>
      </c>
      <c r="N3836" s="464">
        <v>40708345948.655388</v>
      </c>
      <c r="O3836" s="464">
        <v>30386.555726506696</v>
      </c>
      <c r="P3836" s="461">
        <v>337829.82486888795</v>
      </c>
      <c r="Q3836" s="461">
        <v>194262.77283242665</v>
      </c>
      <c r="R3836" s="464">
        <v>1004905468911.9125</v>
      </c>
      <c r="S3836" s="462">
        <v>0.51601499676445794</v>
      </c>
      <c r="T3836" s="462">
        <v>0.34511758188619451</v>
      </c>
      <c r="U3836" s="461">
        <v>16.197197150298745</v>
      </c>
      <c r="V3836" s="464">
        <v>6033883932480.875</v>
      </c>
      <c r="W3836" s="460">
        <v>1903.8843936181279</v>
      </c>
      <c r="X3836" s="463">
        <v>4.6245959328005938E-2</v>
      </c>
      <c r="Y3836" s="476">
        <v>2.0000000000000001E-4</v>
      </c>
    </row>
    <row r="3837" spans="1:25" x14ac:dyDescent="0.2">
      <c r="A3837" s="475">
        <f t="shared" si="59"/>
        <v>3833</v>
      </c>
      <c r="B3837" s="462">
        <v>0.35161611239709378</v>
      </c>
      <c r="C3837" s="461">
        <v>5749.6028430129581</v>
      </c>
      <c r="D3837" s="462">
        <v>0.37241358126386609</v>
      </c>
      <c r="E3837" s="462">
        <v>0.63021010056861415</v>
      </c>
      <c r="F3837" s="516">
        <v>2025.68</v>
      </c>
      <c r="G3837" s="464">
        <v>112152604473.45018</v>
      </c>
      <c r="H3837" s="461">
        <v>6321791.8792065708</v>
      </c>
      <c r="I3837" s="464">
        <v>244505736986.86566</v>
      </c>
      <c r="J3837" s="462">
        <v>0.35161611239709378</v>
      </c>
      <c r="K3837" s="464">
        <v>24507514255.793385</v>
      </c>
      <c r="L3837" s="464">
        <v>39159753154.640976</v>
      </c>
      <c r="M3837" s="464">
        <v>82440589497.641144</v>
      </c>
      <c r="N3837" s="464">
        <v>11367831828.859577</v>
      </c>
      <c r="O3837" s="464">
        <v>29566.803160024185</v>
      </c>
      <c r="P3837" s="461">
        <v>134424.16630213527</v>
      </c>
      <c r="Q3837" s="461">
        <v>45445.846002425416</v>
      </c>
      <c r="R3837" s="464">
        <v>495217712457.22693</v>
      </c>
      <c r="S3837" s="462">
        <v>0.55465991052802921</v>
      </c>
      <c r="T3837" s="462">
        <v>0.38522816168559337</v>
      </c>
      <c r="U3837" s="461">
        <v>16.300731517554905</v>
      </c>
      <c r="V3837" s="464">
        <v>3485904383990.8687</v>
      </c>
      <c r="W3837" s="460">
        <v>1100.4448426420574</v>
      </c>
      <c r="X3837" s="463">
        <v>4.3794815624224201E-2</v>
      </c>
      <c r="Y3837" s="476">
        <v>2.0000000000000001E-4</v>
      </c>
    </row>
    <row r="3838" spans="1:25" x14ac:dyDescent="0.2">
      <c r="A3838" s="475">
        <f t="shared" si="59"/>
        <v>3834</v>
      </c>
      <c r="B3838" s="462">
        <v>0.42964644725238249</v>
      </c>
      <c r="C3838" s="461">
        <v>1500</v>
      </c>
      <c r="D3838" s="462">
        <v>1.1891263179343077</v>
      </c>
      <c r="E3838" s="462">
        <v>0.62842915907286045</v>
      </c>
      <c r="F3838" s="516">
        <v>2023.75</v>
      </c>
      <c r="G3838" s="464">
        <v>1431754447592.6189</v>
      </c>
      <c r="H3838" s="461">
        <v>47569904.580129221</v>
      </c>
      <c r="I3838" s="464">
        <v>957238407404.72388</v>
      </c>
      <c r="J3838" s="462">
        <v>0.35138576385721376</v>
      </c>
      <c r="K3838" s="464">
        <v>21650413824.024101</v>
      </c>
      <c r="L3838" s="464">
        <v>0</v>
      </c>
      <c r="M3838" s="464">
        <v>879380385582.04895</v>
      </c>
      <c r="N3838" s="464">
        <v>28852558809.551945</v>
      </c>
      <c r="O3838" s="464">
        <v>25004.421302668932</v>
      </c>
      <c r="P3838" s="461">
        <v>241044.09610049927</v>
      </c>
      <c r="Q3838" s="461">
        <v>119841.44039698852</v>
      </c>
      <c r="R3838" s="464">
        <v>3159612680897.5161</v>
      </c>
      <c r="S3838" s="462">
        <v>0.65799118941243873</v>
      </c>
      <c r="T3838" s="462">
        <v>0.53177301880849481</v>
      </c>
      <c r="U3838" s="461">
        <v>18.08565479189161</v>
      </c>
      <c r="V3838" s="464">
        <v>32682552644138.215</v>
      </c>
      <c r="W3838" s="460">
        <v>10288.057154614342</v>
      </c>
      <c r="X3838" s="463">
        <v>4.1187505836395563E-2</v>
      </c>
      <c r="Y3838" s="476">
        <v>2.0000000000000001E-4</v>
      </c>
    </row>
    <row r="3839" spans="1:25" x14ac:dyDescent="0.2">
      <c r="A3839" s="475">
        <f t="shared" si="59"/>
        <v>3835</v>
      </c>
      <c r="B3839" s="462">
        <v>0.4639440447988184</v>
      </c>
      <c r="C3839" s="461">
        <v>6625.0327437172436</v>
      </c>
      <c r="D3839" s="462">
        <v>0.88252282447209696</v>
      </c>
      <c r="E3839" s="462">
        <v>0.46149379485720787</v>
      </c>
      <c r="F3839" s="516">
        <v>2023.75</v>
      </c>
      <c r="G3839" s="464">
        <v>246924268459.64603</v>
      </c>
      <c r="H3839" s="461">
        <v>23284748.197543018</v>
      </c>
      <c r="I3839" s="464">
        <v>541889570695.4137</v>
      </c>
      <c r="J3839" s="462">
        <v>0.30279097781557518</v>
      </c>
      <c r="K3839" s="464">
        <v>10470430181.135765</v>
      </c>
      <c r="L3839" s="464">
        <v>0</v>
      </c>
      <c r="M3839" s="464">
        <v>470708434873.44336</v>
      </c>
      <c r="N3839" s="464">
        <v>74119514003.078369</v>
      </c>
      <c r="O3839" s="464">
        <v>31135.020247907556</v>
      </c>
      <c r="P3839" s="461">
        <v>466311.2422498411</v>
      </c>
      <c r="Q3839" s="461">
        <v>294545.16104333015</v>
      </c>
      <c r="R3839" s="464">
        <v>1547175189220.5642</v>
      </c>
      <c r="S3839" s="462">
        <v>0.59553453842242199</v>
      </c>
      <c r="T3839" s="462">
        <v>0.24958588150789648</v>
      </c>
      <c r="U3839" s="461">
        <v>16.801742028978719</v>
      </c>
      <c r="V3839" s="464">
        <v>7055891794550.1709</v>
      </c>
      <c r="W3839" s="460">
        <v>2227.9032345889755</v>
      </c>
      <c r="X3839" s="463">
        <v>4.4313950334492813E-2</v>
      </c>
      <c r="Y3839" s="476">
        <v>2.0000000000000001E-4</v>
      </c>
    </row>
    <row r="3840" spans="1:25" x14ac:dyDescent="0.2">
      <c r="A3840" s="475">
        <f t="shared" si="59"/>
        <v>3836</v>
      </c>
      <c r="B3840" s="462">
        <v>0.46926119545839862</v>
      </c>
      <c r="C3840" s="461">
        <v>5189.5788122838512</v>
      </c>
      <c r="D3840" s="462">
        <v>1.1778374998911907</v>
      </c>
      <c r="E3840" s="462">
        <v>0.41711374474481305</v>
      </c>
      <c r="F3840" s="516">
        <v>2027.1</v>
      </c>
      <c r="G3840" s="464">
        <v>145007337157.65683</v>
      </c>
      <c r="H3840" s="461">
        <v>42154710.550715357</v>
      </c>
      <c r="I3840" s="464">
        <v>732385744332.88647</v>
      </c>
      <c r="J3840" s="462">
        <v>0.24061267266809416</v>
      </c>
      <c r="K3840" s="464">
        <v>45834303269.318192</v>
      </c>
      <c r="L3840" s="464">
        <v>188098831924.9032</v>
      </c>
      <c r="M3840" s="464">
        <v>0</v>
      </c>
      <c r="N3840" s="464">
        <v>56412642402.500977</v>
      </c>
      <c r="O3840" s="464">
        <v>34491.234449157055</v>
      </c>
      <c r="P3840" s="461">
        <v>443808.07970699237</v>
      </c>
      <c r="Q3840" s="461">
        <v>245292.71914711295</v>
      </c>
      <c r="R3840" s="464">
        <v>1193646646987.2058</v>
      </c>
      <c r="S3840" s="462">
        <v>0.41742746978031964</v>
      </c>
      <c r="T3840" s="462">
        <v>0.23673469928212107</v>
      </c>
      <c r="U3840" s="461">
        <v>15.848267707850127</v>
      </c>
      <c r="V3840" s="464">
        <v>4861620251610.7158</v>
      </c>
      <c r="W3840" s="460">
        <v>1534.4949403479104</v>
      </c>
      <c r="X3840" s="463">
        <v>4.6914542593324178E-2</v>
      </c>
      <c r="Y3840" s="476">
        <v>2.0000000000000001E-4</v>
      </c>
    </row>
    <row r="3841" spans="1:25" x14ac:dyDescent="0.2">
      <c r="A3841" s="475">
        <f t="shared" si="59"/>
        <v>3837</v>
      </c>
      <c r="B3841" s="462">
        <v>0.53406672301259528</v>
      </c>
      <c r="C3841" s="461">
        <v>5049.3440009181904</v>
      </c>
      <c r="D3841" s="462">
        <v>0.81445704852757461</v>
      </c>
      <c r="E3841" s="462">
        <v>0.497698550023841</v>
      </c>
      <c r="F3841" s="516">
        <v>2025.35</v>
      </c>
      <c r="G3841" s="464">
        <v>124239568442.3999</v>
      </c>
      <c r="H3841" s="461">
        <v>20591459.424802613</v>
      </c>
      <c r="I3841" s="464">
        <v>600177241367.54163</v>
      </c>
      <c r="J3841" s="462">
        <v>0.42323919545158672</v>
      </c>
      <c r="K3841" s="464">
        <v>19979833341.256893</v>
      </c>
      <c r="L3841" s="464">
        <v>7306345994.9511223</v>
      </c>
      <c r="M3841" s="464">
        <v>92645121000.065796</v>
      </c>
      <c r="N3841" s="464">
        <v>45043361958.410057</v>
      </c>
      <c r="O3841" s="464">
        <v>45000</v>
      </c>
      <c r="P3841" s="461">
        <v>307886.69495351228</v>
      </c>
      <c r="Q3841" s="461">
        <v>174098.07741317211</v>
      </c>
      <c r="R3841" s="464">
        <v>995986794140.20276</v>
      </c>
      <c r="S3841" s="462">
        <v>0.54037114984971912</v>
      </c>
      <c r="T3841" s="462">
        <v>0.3481218067936323</v>
      </c>
      <c r="U3841" s="461">
        <v>15.079071490008847</v>
      </c>
      <c r="V3841" s="464">
        <v>5794125665502.3604</v>
      </c>
      <c r="W3841" s="460">
        <v>1828.1105359739613</v>
      </c>
      <c r="X3841" s="463">
        <v>4.8097228936816686E-2</v>
      </c>
      <c r="Y3841" s="476">
        <v>2.0000000000000001E-4</v>
      </c>
    </row>
    <row r="3842" spans="1:25" x14ac:dyDescent="0.2">
      <c r="A3842" s="475">
        <f t="shared" si="59"/>
        <v>3838</v>
      </c>
      <c r="B3842" s="462">
        <v>0.5453096053169354</v>
      </c>
      <c r="C3842" s="461">
        <v>6472.7308358564414</v>
      </c>
      <c r="D3842" s="462">
        <v>0.37643610112696768</v>
      </c>
      <c r="E3842" s="462">
        <v>0</v>
      </c>
      <c r="F3842" s="516">
        <v>2025.87</v>
      </c>
      <c r="G3842" s="464">
        <v>100130079908.37585</v>
      </c>
      <c r="H3842" s="461">
        <v>6530077.336070613</v>
      </c>
      <c r="I3842" s="464">
        <v>256034261702.88391</v>
      </c>
      <c r="J3842" s="462">
        <v>0.49136760579123306</v>
      </c>
      <c r="K3842" s="464">
        <v>8356484488.2949018</v>
      </c>
      <c r="L3842" s="464">
        <v>0</v>
      </c>
      <c r="M3842" s="464">
        <v>112141522115.09872</v>
      </c>
      <c r="N3842" s="464">
        <v>78347325463.924561</v>
      </c>
      <c r="O3842" s="464">
        <v>31267.13299464824</v>
      </c>
      <c r="P3842" s="461">
        <v>547751.97502202529</v>
      </c>
      <c r="Q3842" s="461">
        <v>312869.78325280122</v>
      </c>
      <c r="R3842" s="464">
        <v>590220651369.07434</v>
      </c>
      <c r="S3842" s="462">
        <v>0.58152233122295127</v>
      </c>
      <c r="T3842" s="462">
        <v>0.34834641791774978</v>
      </c>
      <c r="U3842" s="461">
        <v>15.861568635354661</v>
      </c>
      <c r="V3842" s="464">
        <v>3716245048815.9702</v>
      </c>
      <c r="W3842" s="460">
        <v>1173.6180601440137</v>
      </c>
      <c r="X3842" s="463">
        <v>4.4566178550010778E-2</v>
      </c>
      <c r="Y3842" s="476">
        <v>2.0000000000000001E-4</v>
      </c>
    </row>
    <row r="3843" spans="1:25" x14ac:dyDescent="0.2">
      <c r="A3843" s="475">
        <f t="shared" si="59"/>
        <v>3839</v>
      </c>
      <c r="B3843" s="462">
        <v>0.4774952211604962</v>
      </c>
      <c r="C3843" s="461">
        <v>5394.0933392490379</v>
      </c>
      <c r="D3843" s="462">
        <v>0.93442192823032033</v>
      </c>
      <c r="E3843" s="462">
        <v>0.32492528664673337</v>
      </c>
      <c r="F3843" s="516">
        <v>2026.83</v>
      </c>
      <c r="G3843" s="464">
        <v>120885861066.81027</v>
      </c>
      <c r="H3843" s="461">
        <v>26796809.937991325</v>
      </c>
      <c r="I3843" s="464">
        <v>491296756367.06293</v>
      </c>
      <c r="J3843" s="462">
        <v>2.2921811078499665E-2</v>
      </c>
      <c r="K3843" s="464">
        <v>22087148975.79623</v>
      </c>
      <c r="L3843" s="464">
        <v>30217955469.441441</v>
      </c>
      <c r="M3843" s="464">
        <v>9411116790.3043766</v>
      </c>
      <c r="N3843" s="464">
        <v>84234592353.446091</v>
      </c>
      <c r="O3843" s="464">
        <v>28261.919993449508</v>
      </c>
      <c r="P3843" s="461">
        <v>460566.25756869116</v>
      </c>
      <c r="Q3843" s="461">
        <v>288535.92106260086</v>
      </c>
      <c r="R3843" s="464">
        <v>769319850356.23303</v>
      </c>
      <c r="S3843" s="462">
        <v>0.23364326478978317</v>
      </c>
      <c r="T3843" s="462">
        <v>0.10540628133266836</v>
      </c>
      <c r="U3843" s="461">
        <v>29.705211829145924</v>
      </c>
      <c r="V3843" s="464">
        <v>2505142789986.8325</v>
      </c>
      <c r="W3843" s="460">
        <v>790.62180635890172</v>
      </c>
      <c r="X3843" s="463">
        <v>2.6308959688383982E-2</v>
      </c>
      <c r="Y3843" s="476">
        <v>2.0000000000000001E-4</v>
      </c>
    </row>
    <row r="3844" spans="1:25" x14ac:dyDescent="0.2">
      <c r="A3844" s="475">
        <f t="shared" si="59"/>
        <v>3840</v>
      </c>
      <c r="B3844" s="462">
        <v>0.47217784859017348</v>
      </c>
      <c r="C3844" s="461">
        <v>5866.5300432925414</v>
      </c>
      <c r="D3844" s="462">
        <v>0.31445797372490741</v>
      </c>
      <c r="E3844" s="462">
        <v>0.50288492731914902</v>
      </c>
      <c r="F3844" s="516">
        <v>2024.77</v>
      </c>
      <c r="G3844" s="464">
        <v>137554744961.0715</v>
      </c>
      <c r="H3844" s="461">
        <v>5302520.6588752307</v>
      </c>
      <c r="I3844" s="464">
        <v>207217892851.99841</v>
      </c>
      <c r="J3844" s="462">
        <v>0.44102178394544833</v>
      </c>
      <c r="K3844" s="464">
        <v>7419534248.181673</v>
      </c>
      <c r="L3844" s="464">
        <v>1279751241.3690937</v>
      </c>
      <c r="M3844" s="464">
        <v>127153829297.10872</v>
      </c>
      <c r="N3844" s="464">
        <v>76356719869.882675</v>
      </c>
      <c r="O3844" s="464">
        <v>21985.560177876796</v>
      </c>
      <c r="P3844" s="461">
        <v>489683.52324036427</v>
      </c>
      <c r="Q3844" s="461">
        <v>274452.18843920494</v>
      </c>
      <c r="R3844" s="464">
        <v>536900960999.37317</v>
      </c>
      <c r="S3844" s="462">
        <v>0.5696032358472346</v>
      </c>
      <c r="T3844" s="462">
        <v>0.4036427096419356</v>
      </c>
      <c r="U3844" s="461">
        <v>16.78049045366626</v>
      </c>
      <c r="V3844" s="464">
        <v>4107967347660.8071</v>
      </c>
      <c r="W3844" s="460">
        <v>1295.9610639060177</v>
      </c>
      <c r="X3844" s="463">
        <v>4.2468178872203638E-2</v>
      </c>
      <c r="Y3844" s="476">
        <v>2.0000000000000001E-4</v>
      </c>
    </row>
    <row r="3845" spans="1:25" x14ac:dyDescent="0.2">
      <c r="A3845" s="475">
        <f t="shared" si="59"/>
        <v>3841</v>
      </c>
      <c r="B3845" s="462">
        <v>0.46104076669188848</v>
      </c>
      <c r="C3845" s="461">
        <v>4441.5320803154536</v>
      </c>
      <c r="D3845" s="462">
        <v>0.40188775429101897</v>
      </c>
      <c r="E3845" s="462">
        <v>0.35506649769075715</v>
      </c>
      <c r="F3845" s="516">
        <v>2023.75</v>
      </c>
      <c r="G3845" s="464">
        <v>228946929883.20349</v>
      </c>
      <c r="H3845" s="461">
        <v>7057925.7952929512</v>
      </c>
      <c r="I3845" s="464">
        <v>260745709198.07507</v>
      </c>
      <c r="J3845" s="462">
        <v>0.44069991593019464</v>
      </c>
      <c r="K3845" s="464">
        <v>5235207272.7234659</v>
      </c>
      <c r="L3845" s="464">
        <v>0</v>
      </c>
      <c r="M3845" s="464">
        <v>220227619066.87512</v>
      </c>
      <c r="N3845" s="464">
        <v>190337888366.41949</v>
      </c>
      <c r="O3845" s="464">
        <v>20470.524623317353</v>
      </c>
      <c r="P3845" s="461">
        <v>1082402.6207929766</v>
      </c>
      <c r="Q3845" s="461">
        <v>702880.33016320318</v>
      </c>
      <c r="R3845" s="464">
        <v>862715894340.6897</v>
      </c>
      <c r="S3845" s="462">
        <v>0.55871806420164671</v>
      </c>
      <c r="T3845" s="462">
        <v>0.41096054016055611</v>
      </c>
      <c r="U3845" s="461">
        <v>16.847471391519193</v>
      </c>
      <c r="V3845" s="464">
        <v>6708620901767.3701</v>
      </c>
      <c r="W3845" s="460">
        <v>2117.8633244762627</v>
      </c>
      <c r="X3845" s="463">
        <v>4.2399288120288668E-2</v>
      </c>
      <c r="Y3845" s="476">
        <v>2.0000000000000001E-4</v>
      </c>
    </row>
    <row r="3846" spans="1:25" x14ac:dyDescent="0.2">
      <c r="A3846" s="475">
        <f t="shared" si="59"/>
        <v>3842</v>
      </c>
      <c r="B3846" s="462">
        <v>0.47325013598820237</v>
      </c>
      <c r="C3846" s="461">
        <v>6530.6873046469454</v>
      </c>
      <c r="D3846" s="462">
        <v>0.80204136315080088</v>
      </c>
      <c r="E3846" s="462">
        <v>0.4756099702782598</v>
      </c>
      <c r="F3846" s="516">
        <v>2024.82</v>
      </c>
      <c r="G3846" s="464">
        <v>193197361561.22324</v>
      </c>
      <c r="H3846" s="461">
        <v>20089112.03098885</v>
      </c>
      <c r="I3846" s="464">
        <v>488428963057.81787</v>
      </c>
      <c r="J3846" s="462">
        <v>0.34565259167117657</v>
      </c>
      <c r="K3846" s="464">
        <v>30675620082.702473</v>
      </c>
      <c r="L3846" s="464">
        <v>34310377051.712059</v>
      </c>
      <c r="M3846" s="464">
        <v>274423616299.40594</v>
      </c>
      <c r="N3846" s="464">
        <v>32823786959.711777</v>
      </c>
      <c r="O3846" s="464">
        <v>18907.855177036759</v>
      </c>
      <c r="P3846" s="461">
        <v>257772.48406539872</v>
      </c>
      <c r="Q3846" s="461">
        <v>137042.3434647274</v>
      </c>
      <c r="R3846" s="464">
        <v>1276220483838.708</v>
      </c>
      <c r="S3846" s="462">
        <v>0.60066709869378865</v>
      </c>
      <c r="T3846" s="462">
        <v>0.26898310829735711</v>
      </c>
      <c r="U3846" s="461">
        <v>16.277977133141839</v>
      </c>
      <c r="V3846" s="464">
        <v>6096050195421.6729</v>
      </c>
      <c r="W3846" s="460">
        <v>1923.8811229535504</v>
      </c>
      <c r="X3846" s="463">
        <v>4.5440888511996576E-2</v>
      </c>
      <c r="Y3846" s="476">
        <v>2.0000000000000001E-4</v>
      </c>
    </row>
    <row r="3847" spans="1:25" x14ac:dyDescent="0.2">
      <c r="A3847" s="475">
        <f t="shared" ref="A3847:A3910" si="60">A3846+1</f>
        <v>3843</v>
      </c>
      <c r="B3847" s="462">
        <v>0.53094223268602103</v>
      </c>
      <c r="C3847" s="461">
        <v>7955.3484659939359</v>
      </c>
      <c r="D3847" s="462">
        <v>0.47279951056683872</v>
      </c>
      <c r="E3847" s="462">
        <v>0.34172874215247928</v>
      </c>
      <c r="F3847" s="516">
        <v>2023.97</v>
      </c>
      <c r="G3847" s="464">
        <v>333796324241.51703</v>
      </c>
      <c r="H3847" s="461">
        <v>8907771.3306924552</v>
      </c>
      <c r="I3847" s="464">
        <v>344819446187.43091</v>
      </c>
      <c r="J3847" s="462">
        <v>0.48954759089139288</v>
      </c>
      <c r="K3847" s="464">
        <v>10587572691.271511</v>
      </c>
      <c r="L3847" s="464">
        <v>0</v>
      </c>
      <c r="M3847" s="464">
        <v>346586718264.88391</v>
      </c>
      <c r="N3847" s="464">
        <v>49235375785.679665</v>
      </c>
      <c r="O3847" s="464">
        <v>19503.288785050579</v>
      </c>
      <c r="P3847" s="461">
        <v>311690.61567238817</v>
      </c>
      <c r="Q3847" s="461">
        <v>185330.65774249373</v>
      </c>
      <c r="R3847" s="464">
        <v>977879898586.13049</v>
      </c>
      <c r="S3847" s="462">
        <v>0.65893047755010958</v>
      </c>
      <c r="T3847" s="462">
        <v>0.48972752898337174</v>
      </c>
      <c r="U3847" s="461">
        <v>17.143746251194845</v>
      </c>
      <c r="V3847" s="464">
        <v>9027891844060.2754</v>
      </c>
      <c r="W3847" s="460">
        <v>2849.6636744415887</v>
      </c>
      <c r="X3847" s="463">
        <v>4.2428488954919408E-2</v>
      </c>
      <c r="Y3847" s="476">
        <v>2.0000000000000001E-4</v>
      </c>
    </row>
    <row r="3848" spans="1:25" x14ac:dyDescent="0.2">
      <c r="A3848" s="475">
        <f t="shared" si="60"/>
        <v>3844</v>
      </c>
      <c r="B3848" s="462">
        <v>0.52190058663737782</v>
      </c>
      <c r="C3848" s="461">
        <v>2091.2580522524217</v>
      </c>
      <c r="D3848" s="462">
        <v>0.64259848788855745</v>
      </c>
      <c r="E3848" s="462">
        <v>0.63194695238866072</v>
      </c>
      <c r="F3848" s="516">
        <v>2023.75</v>
      </c>
      <c r="G3848" s="464">
        <v>444062184106.90381</v>
      </c>
      <c r="H3848" s="461">
        <v>15044242.902974363</v>
      </c>
      <c r="I3848" s="464">
        <v>474620028720.72528</v>
      </c>
      <c r="J3848" s="462">
        <v>0.46252546883731793</v>
      </c>
      <c r="K3848" s="464">
        <v>9298893682.1812191</v>
      </c>
      <c r="L3848" s="464">
        <v>0</v>
      </c>
      <c r="M3848" s="464">
        <v>349965544031.87341</v>
      </c>
      <c r="N3848" s="464">
        <v>115389040489.82758</v>
      </c>
      <c r="O3848" s="464">
        <v>21631.699613603232</v>
      </c>
      <c r="P3848" s="461">
        <v>662372.11379075644</v>
      </c>
      <c r="Q3848" s="461">
        <v>460659.14891033422</v>
      </c>
      <c r="R3848" s="464">
        <v>1248984485153.4116</v>
      </c>
      <c r="S3848" s="462">
        <v>0.6142924002104595</v>
      </c>
      <c r="T3848" s="462">
        <v>0.51421983378731095</v>
      </c>
      <c r="U3848" s="461">
        <v>17.128134337115206</v>
      </c>
      <c r="V3848" s="464">
        <v>12214193589110.924</v>
      </c>
      <c r="W3848" s="460">
        <v>3856.0470289384671</v>
      </c>
      <c r="X3848" s="463">
        <v>4.2162362449277811E-2</v>
      </c>
      <c r="Y3848" s="476">
        <v>2.0000000000000001E-4</v>
      </c>
    </row>
    <row r="3849" spans="1:25" x14ac:dyDescent="0.2">
      <c r="A3849" s="475">
        <f t="shared" si="60"/>
        <v>3845</v>
      </c>
      <c r="B3849" s="462">
        <v>0.58584875515439028</v>
      </c>
      <c r="C3849" s="461">
        <v>4273.5287148192037</v>
      </c>
      <c r="D3849" s="462">
        <v>0.55012202816856592</v>
      </c>
      <c r="E3849" s="462">
        <v>0.35420176739932591</v>
      </c>
      <c r="F3849" s="516">
        <v>2026.87</v>
      </c>
      <c r="G3849" s="464">
        <v>77001180853.608307</v>
      </c>
      <c r="H3849" s="461">
        <v>11319713.829633242</v>
      </c>
      <c r="I3849" s="464">
        <v>380237205179.79346</v>
      </c>
      <c r="J3849" s="462">
        <v>0.49526015211896401</v>
      </c>
      <c r="K3849" s="464">
        <v>38846833202.455368</v>
      </c>
      <c r="L3849" s="464">
        <v>56625828982.74868</v>
      </c>
      <c r="M3849" s="464">
        <v>6878890429.5298777</v>
      </c>
      <c r="N3849" s="464">
        <v>40037777011.397408</v>
      </c>
      <c r="O3849" s="464">
        <v>17609.267152186956</v>
      </c>
      <c r="P3849" s="461">
        <v>298408.6250234184</v>
      </c>
      <c r="Q3849" s="461">
        <v>173167.78743793798</v>
      </c>
      <c r="R3849" s="464">
        <v>635070791284.98779</v>
      </c>
      <c r="S3849" s="462">
        <v>0.56685257580565918</v>
      </c>
      <c r="T3849" s="462">
        <v>0.39706828105578146</v>
      </c>
      <c r="U3849" s="461">
        <v>14.585493306395762</v>
      </c>
      <c r="V3849" s="464">
        <v>4168515177892.9404</v>
      </c>
      <c r="W3849" s="460">
        <v>1316.2745558080726</v>
      </c>
      <c r="X3849" s="463">
        <v>4.8706482705100168E-2</v>
      </c>
      <c r="Y3849" s="476">
        <v>2.0000000000000001E-4</v>
      </c>
    </row>
    <row r="3850" spans="1:25" x14ac:dyDescent="0.2">
      <c r="A3850" s="475">
        <f t="shared" si="60"/>
        <v>3846</v>
      </c>
      <c r="B3850" s="462">
        <v>0.35254016481579775</v>
      </c>
      <c r="C3850" s="461">
        <v>4707.2561919643495</v>
      </c>
      <c r="D3850" s="462">
        <v>0.25726759128793797</v>
      </c>
      <c r="E3850" s="462">
        <v>0.20891946541972897</v>
      </c>
      <c r="F3850" s="516">
        <v>2024.91</v>
      </c>
      <c r="G3850" s="464">
        <v>72191125300.213333</v>
      </c>
      <c r="H3850" s="461">
        <v>4199172.4514914928</v>
      </c>
      <c r="I3850" s="464">
        <v>208406128689.27597</v>
      </c>
      <c r="J3850" s="462">
        <v>0.35254016481579775</v>
      </c>
      <c r="K3850" s="464">
        <v>6692098874.9943647</v>
      </c>
      <c r="L3850" s="464">
        <v>0</v>
      </c>
      <c r="M3850" s="464">
        <v>80019162197.883484</v>
      </c>
      <c r="N3850" s="464">
        <v>25168851185.617508</v>
      </c>
      <c r="O3850" s="464">
        <v>25996.740559495316</v>
      </c>
      <c r="P3850" s="461">
        <v>220353.39129675421</v>
      </c>
      <c r="Q3850" s="461">
        <v>97123.302605790697</v>
      </c>
      <c r="R3850" s="464">
        <v>389215545141.37958</v>
      </c>
      <c r="S3850" s="462">
        <v>0.51955486696572073</v>
      </c>
      <c r="T3850" s="462">
        <v>0.32639716085894055</v>
      </c>
      <c r="U3850" s="461">
        <v>16.314337905429557</v>
      </c>
      <c r="V3850" s="464">
        <v>2342183269623.4468</v>
      </c>
      <c r="W3850" s="460">
        <v>739.03104661159739</v>
      </c>
      <c r="X3850" s="463">
        <v>4.3757331698225016E-2</v>
      </c>
      <c r="Y3850" s="476">
        <v>2.0000000000000001E-4</v>
      </c>
    </row>
    <row r="3851" spans="1:25" x14ac:dyDescent="0.2">
      <c r="A3851" s="475">
        <f t="shared" si="60"/>
        <v>3847</v>
      </c>
      <c r="B3851" s="462">
        <v>0.36349423288047833</v>
      </c>
      <c r="C3851" s="461">
        <v>1516.4875359782736</v>
      </c>
      <c r="D3851" s="462">
        <v>0.60788071030416202</v>
      </c>
      <c r="E3851" s="462">
        <v>0.41151469152080794</v>
      </c>
      <c r="F3851" s="516">
        <v>2024.72</v>
      </c>
      <c r="G3851" s="464">
        <v>229508188333.65414</v>
      </c>
      <c r="H3851" s="461">
        <v>13735088.717275549</v>
      </c>
      <c r="I3851" s="464">
        <v>376914847356.9483</v>
      </c>
      <c r="J3851" s="462">
        <v>0.35644027619241647</v>
      </c>
      <c r="K3851" s="464">
        <v>2110550564.8544829</v>
      </c>
      <c r="L3851" s="464">
        <v>0</v>
      </c>
      <c r="M3851" s="464">
        <v>190392467407.54346</v>
      </c>
      <c r="N3851" s="464">
        <v>28843668086.081406</v>
      </c>
      <c r="O3851" s="464">
        <v>33071.760134694974</v>
      </c>
      <c r="P3851" s="461">
        <v>216758.64499576821</v>
      </c>
      <c r="Q3851" s="461">
        <v>110869.89765653132</v>
      </c>
      <c r="R3851" s="464">
        <v>848888334244.4469</v>
      </c>
      <c r="S3851" s="462">
        <v>0.58118954916462984</v>
      </c>
      <c r="T3851" s="462">
        <v>0.39889274655319351</v>
      </c>
      <c r="U3851" s="461">
        <v>17.057554516630358</v>
      </c>
      <c r="V3851" s="464">
        <v>6381979061879.085</v>
      </c>
      <c r="W3851" s="460">
        <v>2015.0577141596195</v>
      </c>
      <c r="X3851" s="463">
        <v>4.2535011919283931E-2</v>
      </c>
      <c r="Y3851" s="476">
        <v>2.0000000000000001E-4</v>
      </c>
    </row>
    <row r="3852" spans="1:25" x14ac:dyDescent="0.2">
      <c r="A3852" s="475">
        <f t="shared" si="60"/>
        <v>3848</v>
      </c>
      <c r="B3852" s="462">
        <v>0.65035499379225625</v>
      </c>
      <c r="C3852" s="461">
        <v>3307.260723787866</v>
      </c>
      <c r="D3852" s="462">
        <v>0.75259082427298796</v>
      </c>
      <c r="E3852" s="462">
        <v>0.5759951011971115</v>
      </c>
      <c r="F3852" s="516">
        <v>2024.69</v>
      </c>
      <c r="G3852" s="464">
        <v>396854664626.508</v>
      </c>
      <c r="H3852" s="461">
        <v>17224860.614543583</v>
      </c>
      <c r="I3852" s="464">
        <v>413058364443.34906</v>
      </c>
      <c r="J3852" s="462">
        <v>0.3439696299092796</v>
      </c>
      <c r="K3852" s="464">
        <v>5607250025.20049</v>
      </c>
      <c r="L3852" s="464">
        <v>2405238625.6462369</v>
      </c>
      <c r="M3852" s="464">
        <v>375380891977.75446</v>
      </c>
      <c r="N3852" s="464">
        <v>62854739983.216171</v>
      </c>
      <c r="O3852" s="464">
        <v>31538.153338272165</v>
      </c>
      <c r="P3852" s="461">
        <v>433170.81616999465</v>
      </c>
      <c r="Q3852" s="461">
        <v>272284.21190887509</v>
      </c>
      <c r="R3852" s="464">
        <v>1367239901715.3831</v>
      </c>
      <c r="S3852" s="462">
        <v>0.63396067310785609</v>
      </c>
      <c r="T3852" s="462">
        <v>0.38113043408072966</v>
      </c>
      <c r="U3852" s="461">
        <v>17.560671201810933</v>
      </c>
      <c r="V3852" s="464">
        <v>9970351732613.4883</v>
      </c>
      <c r="W3852" s="460">
        <v>3147.2358393793183</v>
      </c>
      <c r="X3852" s="463">
        <v>4.1803376658228864E-2</v>
      </c>
      <c r="Y3852" s="476">
        <v>2.0000000000000001E-4</v>
      </c>
    </row>
    <row r="3853" spans="1:25" x14ac:dyDescent="0.2">
      <c r="A3853" s="475">
        <f t="shared" si="60"/>
        <v>3849</v>
      </c>
      <c r="B3853" s="462">
        <v>0.39012432167704475</v>
      </c>
      <c r="C3853" s="461">
        <v>3034.5443886670705</v>
      </c>
      <c r="D3853" s="462">
        <v>0.47223793128513686</v>
      </c>
      <c r="E3853" s="462">
        <v>0.7</v>
      </c>
      <c r="F3853" s="516">
        <v>2024.85</v>
      </c>
      <c r="G3853" s="464">
        <v>125144648752.28848</v>
      </c>
      <c r="H3853" s="461">
        <v>9108709.5246640071</v>
      </c>
      <c r="I3853" s="464">
        <v>331785581746.90076</v>
      </c>
      <c r="J3853" s="462">
        <v>0.39012432167704469</v>
      </c>
      <c r="K3853" s="464">
        <v>5126914982.2287922</v>
      </c>
      <c r="L3853" s="464">
        <v>0</v>
      </c>
      <c r="M3853" s="464">
        <v>159620434370.85492</v>
      </c>
      <c r="N3853" s="464">
        <v>34502523469.227638</v>
      </c>
      <c r="O3853" s="464">
        <v>25306.298449860216</v>
      </c>
      <c r="P3853" s="461">
        <v>243890.00241691357</v>
      </c>
      <c r="Q3853" s="461">
        <v>133461.17524726252</v>
      </c>
      <c r="R3853" s="464">
        <v>732473118508.47266</v>
      </c>
      <c r="S3853" s="462">
        <v>0.58489280868702331</v>
      </c>
      <c r="T3853" s="462">
        <v>0.29457543746852954</v>
      </c>
      <c r="U3853" s="461">
        <v>16.43800120733475</v>
      </c>
      <c r="V3853" s="464">
        <v>3983835329504.9692</v>
      </c>
      <c r="W3853" s="460">
        <v>1256.9775769507166</v>
      </c>
      <c r="X3853" s="463">
        <v>4.3554307066458076E-2</v>
      </c>
      <c r="Y3853" s="476">
        <v>2.0000000000000001E-4</v>
      </c>
    </row>
    <row r="3854" spans="1:25" x14ac:dyDescent="0.2">
      <c r="A3854" s="475">
        <f t="shared" si="60"/>
        <v>3850</v>
      </c>
      <c r="B3854" s="462">
        <v>0.53354837632137875</v>
      </c>
      <c r="C3854" s="461">
        <v>4729.7317507621774</v>
      </c>
      <c r="D3854" s="462">
        <v>0.47765140024032171</v>
      </c>
      <c r="E3854" s="462">
        <v>0.42008023080669832</v>
      </c>
      <c r="F3854" s="516">
        <v>2024.37</v>
      </c>
      <c r="G3854" s="464">
        <v>194433867184.07318</v>
      </c>
      <c r="H3854" s="461">
        <v>8824519.0145950243</v>
      </c>
      <c r="I3854" s="464">
        <v>228864295392.37521</v>
      </c>
      <c r="J3854" s="462">
        <v>0.30868980112996336</v>
      </c>
      <c r="K3854" s="464">
        <v>10265859149.647991</v>
      </c>
      <c r="L3854" s="464">
        <v>4714527521.8711195</v>
      </c>
      <c r="M3854" s="464">
        <v>173965142116.75574</v>
      </c>
      <c r="N3854" s="464">
        <v>11088734441.622131</v>
      </c>
      <c r="O3854" s="464">
        <v>36519.031522927799</v>
      </c>
      <c r="P3854" s="461">
        <v>123344.63549720123</v>
      </c>
      <c r="Q3854" s="461">
        <v>47540.637938177584</v>
      </c>
      <c r="R3854" s="464">
        <v>647665203326.07422</v>
      </c>
      <c r="S3854" s="462">
        <v>0.60881060400908438</v>
      </c>
      <c r="T3854" s="462">
        <v>0.3751940056938905</v>
      </c>
      <c r="U3854" s="461">
        <v>17.761561971060228</v>
      </c>
      <c r="V3854" s="464">
        <v>4851268539675.04</v>
      </c>
      <c r="W3854" s="460">
        <v>1532.0883064370371</v>
      </c>
      <c r="X3854" s="463">
        <v>4.0020264883883633E-2</v>
      </c>
      <c r="Y3854" s="476">
        <v>2.0000000000000001E-4</v>
      </c>
    </row>
    <row r="3855" spans="1:25" x14ac:dyDescent="0.2">
      <c r="A3855" s="475">
        <f t="shared" si="60"/>
        <v>3851</v>
      </c>
      <c r="B3855" s="462">
        <v>0.65964394970754403</v>
      </c>
      <c r="C3855" s="461">
        <v>5738.1844122282673</v>
      </c>
      <c r="D3855" s="462">
        <v>0.82243569010971229</v>
      </c>
      <c r="E3855" s="462">
        <v>0.58679370077638071</v>
      </c>
      <c r="F3855" s="516">
        <v>2024.04</v>
      </c>
      <c r="G3855" s="464">
        <v>294775928103.71167</v>
      </c>
      <c r="H3855" s="461">
        <v>21390382.439583167</v>
      </c>
      <c r="I3855" s="464">
        <v>629914516957.03894</v>
      </c>
      <c r="J3855" s="462">
        <v>0.32182421424334784</v>
      </c>
      <c r="K3855" s="464">
        <v>36625714450.089767</v>
      </c>
      <c r="L3855" s="464">
        <v>72142800452.522598</v>
      </c>
      <c r="M3855" s="464">
        <v>199169300684.60944</v>
      </c>
      <c r="N3855" s="464">
        <v>162396265252.17902</v>
      </c>
      <c r="O3855" s="464">
        <v>35767.306364416785</v>
      </c>
      <c r="P3855" s="461">
        <v>732509.90399708343</v>
      </c>
      <c r="Q3855" s="461">
        <v>511093.66052620462</v>
      </c>
      <c r="R3855" s="464">
        <v>1409468816576.8259</v>
      </c>
      <c r="S3855" s="462">
        <v>0.50913322747879608</v>
      </c>
      <c r="T3855" s="462">
        <v>0.35147776020078503</v>
      </c>
      <c r="U3855" s="461">
        <v>16.473778652257064</v>
      </c>
      <c r="V3855" s="464">
        <v>8882223236859.4004</v>
      </c>
      <c r="W3855" s="460">
        <v>2803.9933218783735</v>
      </c>
      <c r="X3855" s="463">
        <v>4.4979048148998904E-2</v>
      </c>
      <c r="Y3855" s="476">
        <v>2.0000000000000001E-4</v>
      </c>
    </row>
    <row r="3856" spans="1:25" x14ac:dyDescent="0.2">
      <c r="A3856" s="475">
        <f t="shared" si="60"/>
        <v>3852</v>
      </c>
      <c r="B3856" s="462">
        <v>0.39579905203240517</v>
      </c>
      <c r="C3856" s="461">
        <v>3828.5484382963618</v>
      </c>
      <c r="D3856" s="462">
        <v>0.7254167893606468</v>
      </c>
      <c r="E3856" s="462">
        <v>0.42399749094232797</v>
      </c>
      <c r="F3856" s="516">
        <v>2023.83</v>
      </c>
      <c r="G3856" s="464">
        <v>340953494391.29517</v>
      </c>
      <c r="H3856" s="461">
        <v>16791802.28250441</v>
      </c>
      <c r="I3856" s="464">
        <v>414783158865.27881</v>
      </c>
      <c r="J3856" s="462">
        <v>0.32582722643211437</v>
      </c>
      <c r="K3856" s="464">
        <v>13028184571.050089</v>
      </c>
      <c r="L3856" s="464">
        <v>0</v>
      </c>
      <c r="M3856" s="464">
        <v>352015620867.37933</v>
      </c>
      <c r="N3856" s="464">
        <v>31234691227.402744</v>
      </c>
      <c r="O3856" s="464">
        <v>31682.15846835039</v>
      </c>
      <c r="P3856" s="461">
        <v>241336.63729992957</v>
      </c>
      <c r="Q3856" s="461">
        <v>126515.66660302687</v>
      </c>
      <c r="R3856" s="464">
        <v>1127665794918.8186</v>
      </c>
      <c r="S3856" s="462">
        <v>0.60569339703882241</v>
      </c>
      <c r="T3856" s="462">
        <v>0.38540392345622582</v>
      </c>
      <c r="U3856" s="461">
        <v>17.667088047213511</v>
      </c>
      <c r="V3856" s="464">
        <v>8507780689849.4092</v>
      </c>
      <c r="W3856" s="460">
        <v>2683.5596960335101</v>
      </c>
      <c r="X3856" s="463">
        <v>4.1079808776561894E-2</v>
      </c>
      <c r="Y3856" s="476">
        <v>2.0000000000000001E-4</v>
      </c>
    </row>
    <row r="3857" spans="1:25" x14ac:dyDescent="0.2">
      <c r="A3857" s="475">
        <f t="shared" si="60"/>
        <v>3853</v>
      </c>
      <c r="B3857" s="462">
        <v>0.63395548254741851</v>
      </c>
      <c r="C3857" s="461">
        <v>6275.2373497743629</v>
      </c>
      <c r="D3857" s="462">
        <v>0.55288618378262244</v>
      </c>
      <c r="E3857" s="462">
        <v>0.51728912580603259</v>
      </c>
      <c r="F3857" s="516">
        <v>2025.33</v>
      </c>
      <c r="G3857" s="464">
        <v>181823353493.48447</v>
      </c>
      <c r="H3857" s="461">
        <v>11217606.219835266</v>
      </c>
      <c r="I3857" s="464">
        <v>337377249202.90906</v>
      </c>
      <c r="J3857" s="462">
        <v>0.41932224355991343</v>
      </c>
      <c r="K3857" s="464">
        <v>22692700340.863678</v>
      </c>
      <c r="L3857" s="464">
        <v>65800341041.002548</v>
      </c>
      <c r="M3857" s="464">
        <v>107019085276.32736</v>
      </c>
      <c r="N3857" s="464">
        <v>88024638485.109192</v>
      </c>
      <c r="O3857" s="464">
        <v>30253.068704367866</v>
      </c>
      <c r="P3857" s="461">
        <v>550809.78045723785</v>
      </c>
      <c r="Q3857" s="461">
        <v>372938.54791907384</v>
      </c>
      <c r="R3857" s="464">
        <v>757990518607.43115</v>
      </c>
      <c r="S3857" s="462">
        <v>0.54308024508190444</v>
      </c>
      <c r="T3857" s="462">
        <v>0.4027895312200806</v>
      </c>
      <c r="U3857" s="461">
        <v>16.506191852367227</v>
      </c>
      <c r="V3857" s="464">
        <v>5593633805947.2529</v>
      </c>
      <c r="W3857" s="460">
        <v>1765.7061101296317</v>
      </c>
      <c r="X3857" s="463">
        <v>4.3866067004986187E-2</v>
      </c>
      <c r="Y3857" s="476">
        <v>2.0000000000000001E-4</v>
      </c>
    </row>
    <row r="3858" spans="1:25" x14ac:dyDescent="0.2">
      <c r="A3858" s="475">
        <f t="shared" si="60"/>
        <v>3854</v>
      </c>
      <c r="B3858" s="462">
        <v>0.47168314513917242</v>
      </c>
      <c r="C3858" s="461">
        <v>6256.7097154669391</v>
      </c>
      <c r="D3858" s="462">
        <v>0.9410123382904394</v>
      </c>
      <c r="E3858" s="462">
        <v>0.45847523492182235</v>
      </c>
      <c r="F3858" s="516">
        <v>2024.35</v>
      </c>
      <c r="G3858" s="464">
        <v>368786186612.25867</v>
      </c>
      <c r="H3858" s="461">
        <v>26650910.849982679</v>
      </c>
      <c r="I3858" s="464">
        <v>641583423968.29504</v>
      </c>
      <c r="J3858" s="462">
        <v>0.29214865298219173</v>
      </c>
      <c r="K3858" s="464">
        <v>6265538032.1231489</v>
      </c>
      <c r="L3858" s="464">
        <v>0</v>
      </c>
      <c r="M3858" s="464">
        <v>201345448977.12735</v>
      </c>
      <c r="N3858" s="464">
        <v>57136724791.762192</v>
      </c>
      <c r="O3858" s="464">
        <v>32142.21964676401</v>
      </c>
      <c r="P3858" s="461">
        <v>356968.98972929135</v>
      </c>
      <c r="Q3858" s="461">
        <v>208291.924564688</v>
      </c>
      <c r="R3858" s="464">
        <v>1274701249933.9331</v>
      </c>
      <c r="S3858" s="462">
        <v>0.51706683346236326</v>
      </c>
      <c r="T3858" s="462">
        <v>0.37934000738392765</v>
      </c>
      <c r="U3858" s="461">
        <v>17.557067695627929</v>
      </c>
      <c r="V3858" s="464">
        <v>9217369931907.3809</v>
      </c>
      <c r="W3858" s="460">
        <v>2908.7488301107314</v>
      </c>
      <c r="X3858" s="463">
        <v>4.1739175809246534E-2</v>
      </c>
      <c r="Y3858" s="476">
        <v>2.0000000000000001E-4</v>
      </c>
    </row>
    <row r="3859" spans="1:25" x14ac:dyDescent="0.2">
      <c r="A3859" s="475">
        <f t="shared" si="60"/>
        <v>3855</v>
      </c>
      <c r="B3859" s="462">
        <v>0.53097734852028733</v>
      </c>
      <c r="C3859" s="461">
        <v>3098.3992618626116</v>
      </c>
      <c r="D3859" s="462">
        <v>0.82896062572520401</v>
      </c>
      <c r="E3859" s="462">
        <v>0.362321529842623</v>
      </c>
      <c r="F3859" s="516">
        <v>2025.37</v>
      </c>
      <c r="G3859" s="464">
        <v>248700562368.78192</v>
      </c>
      <c r="H3859" s="461">
        <v>22534292.639004573</v>
      </c>
      <c r="I3859" s="464">
        <v>543927777673.67767</v>
      </c>
      <c r="J3859" s="462">
        <v>0.31352498850114052</v>
      </c>
      <c r="K3859" s="464">
        <v>21473516372.545822</v>
      </c>
      <c r="L3859" s="464">
        <v>23136641269.157963</v>
      </c>
      <c r="M3859" s="464">
        <v>134016410841.23886</v>
      </c>
      <c r="N3859" s="464">
        <v>24626952442.969879</v>
      </c>
      <c r="O3859" s="464">
        <v>26460.346130430538</v>
      </c>
      <c r="P3859" s="461">
        <v>198009.64682597696</v>
      </c>
      <c r="Q3859" s="461">
        <v>93460.169157694938</v>
      </c>
      <c r="R3859" s="464">
        <v>982584153604.18713</v>
      </c>
      <c r="S3859" s="462">
        <v>0.50685950200936614</v>
      </c>
      <c r="T3859" s="462">
        <v>0.37800630045332867</v>
      </c>
      <c r="U3859" s="461">
        <v>16.960025339177331</v>
      </c>
      <c r="V3859" s="464">
        <v>6987503284704.8535</v>
      </c>
      <c r="W3859" s="460">
        <v>2204.6448056269764</v>
      </c>
      <c r="X3859" s="463">
        <v>4.2639897212574586E-2</v>
      </c>
      <c r="Y3859" s="476">
        <v>2.0000000000000001E-4</v>
      </c>
    </row>
    <row r="3860" spans="1:25" x14ac:dyDescent="0.2">
      <c r="A3860" s="475">
        <f t="shared" si="60"/>
        <v>3856</v>
      </c>
      <c r="B3860" s="462">
        <v>0.4648901101269648</v>
      </c>
      <c r="C3860" s="461">
        <v>1849.8410756596932</v>
      </c>
      <c r="D3860" s="462">
        <v>0.58133633714436539</v>
      </c>
      <c r="E3860" s="462">
        <v>0.30506677678791916</v>
      </c>
      <c r="F3860" s="516">
        <v>2025.48</v>
      </c>
      <c r="G3860" s="464">
        <v>105583628866.55347</v>
      </c>
      <c r="H3860" s="461">
        <v>12316237.138317017</v>
      </c>
      <c r="I3860" s="464">
        <v>409875969040.06671</v>
      </c>
      <c r="J3860" s="462">
        <v>0.4648901101269648</v>
      </c>
      <c r="K3860" s="464">
        <v>25055564986.403229</v>
      </c>
      <c r="L3860" s="464">
        <v>23516244498.475571</v>
      </c>
      <c r="M3860" s="464">
        <v>119524237015.2845</v>
      </c>
      <c r="N3860" s="464">
        <v>34809760336.749374</v>
      </c>
      <c r="O3860" s="464">
        <v>35793.640515170424</v>
      </c>
      <c r="P3860" s="461">
        <v>270397.35495579295</v>
      </c>
      <c r="Q3860" s="461">
        <v>151183.24869609927</v>
      </c>
      <c r="R3860" s="464">
        <v>807369059694.83716</v>
      </c>
      <c r="S3860" s="462">
        <v>0.59570545578737921</v>
      </c>
      <c r="T3860" s="462">
        <v>0.33217335825990491</v>
      </c>
      <c r="U3860" s="461">
        <v>15.219531643110839</v>
      </c>
      <c r="V3860" s="464">
        <v>4644405698988.1729</v>
      </c>
      <c r="W3860" s="460">
        <v>1463.9011515721745</v>
      </c>
      <c r="X3860" s="463">
        <v>4.6358442064124095E-2</v>
      </c>
      <c r="Y3860" s="476">
        <v>2.0000000000000001E-4</v>
      </c>
    </row>
    <row r="3861" spans="1:25" x14ac:dyDescent="0.2">
      <c r="A3861" s="475">
        <f t="shared" si="60"/>
        <v>3857</v>
      </c>
      <c r="B3861" s="462">
        <v>0.46515846792108856</v>
      </c>
      <c r="C3861" s="461">
        <v>4639.6743881469165</v>
      </c>
      <c r="D3861" s="462">
        <v>0.73517660553038044</v>
      </c>
      <c r="E3861" s="462">
        <v>0.15334723731157773</v>
      </c>
      <c r="F3861" s="516">
        <v>2024.24</v>
      </c>
      <c r="G3861" s="464">
        <v>419320579380.40393</v>
      </c>
      <c r="H3861" s="461">
        <v>17802756.81942752</v>
      </c>
      <c r="I3861" s="464">
        <v>455918585731.66431</v>
      </c>
      <c r="J3861" s="462">
        <v>0.32728077971689851</v>
      </c>
      <c r="K3861" s="464">
        <v>23671251687.239983</v>
      </c>
      <c r="L3861" s="464">
        <v>0</v>
      </c>
      <c r="M3861" s="464">
        <v>386301176356.64911</v>
      </c>
      <c r="N3861" s="464">
        <v>23605857247.360535</v>
      </c>
      <c r="O3861" s="464">
        <v>16883.739746692423</v>
      </c>
      <c r="P3861" s="461">
        <v>191679.74130925705</v>
      </c>
      <c r="Q3861" s="461">
        <v>90576.627638781079</v>
      </c>
      <c r="R3861" s="464">
        <v>1439028195977.5139</v>
      </c>
      <c r="S3861" s="462">
        <v>0.63141001588058687</v>
      </c>
      <c r="T3861" s="462">
        <v>0.36273381896470785</v>
      </c>
      <c r="U3861" s="461">
        <v>17.786367127780338</v>
      </c>
      <c r="V3861" s="464">
        <v>10035920111700.416</v>
      </c>
      <c r="W3861" s="460">
        <v>3167.9076792960273</v>
      </c>
      <c r="X3861" s="463">
        <v>4.175728481882067E-2</v>
      </c>
      <c r="Y3861" s="476">
        <v>2.0000000000000001E-4</v>
      </c>
    </row>
    <row r="3862" spans="1:25" x14ac:dyDescent="0.2">
      <c r="A3862" s="475">
        <f t="shared" si="60"/>
        <v>3858</v>
      </c>
      <c r="B3862" s="462">
        <v>0.44180144210906575</v>
      </c>
      <c r="C3862" s="461">
        <v>4273.3764391289997</v>
      </c>
      <c r="D3862" s="462">
        <v>0.26662593914509169</v>
      </c>
      <c r="E3862" s="462">
        <v>0.47660791021398319</v>
      </c>
      <c r="F3862" s="516">
        <v>2026.03</v>
      </c>
      <c r="G3862" s="464">
        <v>73988137792.820419</v>
      </c>
      <c r="H3862" s="461">
        <v>4387184.3211479075</v>
      </c>
      <c r="I3862" s="464">
        <v>206178935033.15717</v>
      </c>
      <c r="J3862" s="462">
        <v>0.44180144210906569</v>
      </c>
      <c r="K3862" s="464">
        <v>24001253307.705902</v>
      </c>
      <c r="L3862" s="464">
        <v>40732875144.752876</v>
      </c>
      <c r="M3862" s="464">
        <v>35733002470.918373</v>
      </c>
      <c r="N3862" s="464">
        <v>305375871512.78632</v>
      </c>
      <c r="O3862" s="464">
        <v>30199.534589275067</v>
      </c>
      <c r="P3862" s="461">
        <v>1532109.6452356521</v>
      </c>
      <c r="Q3862" s="461">
        <v>1058555.421952344</v>
      </c>
      <c r="R3862" s="464">
        <v>665499597163.86499</v>
      </c>
      <c r="S3862" s="462">
        <v>0.42188604208347413</v>
      </c>
      <c r="T3862" s="462">
        <v>0.30357161055171139</v>
      </c>
      <c r="U3862" s="461">
        <v>15.023741391555831</v>
      </c>
      <c r="V3862" s="464">
        <v>3367277082786.2983</v>
      </c>
      <c r="W3862" s="460">
        <v>1063.4873561188376</v>
      </c>
      <c r="X3862" s="463">
        <v>4.7984275523223666E-2</v>
      </c>
      <c r="Y3862" s="476">
        <v>2.0000000000000001E-4</v>
      </c>
    </row>
    <row r="3863" spans="1:25" x14ac:dyDescent="0.2">
      <c r="A3863" s="475">
        <f t="shared" si="60"/>
        <v>3859</v>
      </c>
      <c r="B3863" s="462">
        <v>0.50896140177295701</v>
      </c>
      <c r="C3863" s="461">
        <v>1500</v>
      </c>
      <c r="D3863" s="462">
        <v>0.94613217356515711</v>
      </c>
      <c r="E3863" s="462">
        <v>0.7</v>
      </c>
      <c r="F3863" s="516">
        <v>2024.97</v>
      </c>
      <c r="G3863" s="464">
        <v>344956508032.58215</v>
      </c>
      <c r="H3863" s="461">
        <v>29618188.755310703</v>
      </c>
      <c r="I3863" s="464">
        <v>642128757765.672</v>
      </c>
      <c r="J3863" s="462">
        <v>0.25590418466857401</v>
      </c>
      <c r="K3863" s="464">
        <v>32696145911.318066</v>
      </c>
      <c r="L3863" s="464">
        <v>10784040550.129591</v>
      </c>
      <c r="M3863" s="464">
        <v>317511117842.44598</v>
      </c>
      <c r="N3863" s="464">
        <v>31325822270.108784</v>
      </c>
      <c r="O3863" s="464">
        <v>23313.870069400993</v>
      </c>
      <c r="P3863" s="461">
        <v>231267.48705791353</v>
      </c>
      <c r="Q3863" s="461">
        <v>115044.40793009329</v>
      </c>
      <c r="R3863" s="464">
        <v>1463754503897.1917</v>
      </c>
      <c r="S3863" s="462">
        <v>0.54053230827819077</v>
      </c>
      <c r="T3863" s="462">
        <v>0.31804028025472236</v>
      </c>
      <c r="U3863" s="461">
        <v>17.356165905273247</v>
      </c>
      <c r="V3863" s="464">
        <v>8893890351048.0957</v>
      </c>
      <c r="W3863" s="460">
        <v>2804.4125332245726</v>
      </c>
      <c r="X3863" s="463">
        <v>4.196203077315723E-2</v>
      </c>
      <c r="Y3863" s="476">
        <v>2.0000000000000001E-4</v>
      </c>
    </row>
    <row r="3864" spans="1:25" x14ac:dyDescent="0.2">
      <c r="A3864" s="475">
        <f t="shared" si="60"/>
        <v>3860</v>
      </c>
      <c r="B3864" s="462">
        <v>0.50820912249599004</v>
      </c>
      <c r="C3864" s="461">
        <v>6389.3935979967819</v>
      </c>
      <c r="D3864" s="462">
        <v>0.75208685018604693</v>
      </c>
      <c r="E3864" s="462">
        <v>0.61517832125912753</v>
      </c>
      <c r="F3864" s="516">
        <v>2025.23</v>
      </c>
      <c r="G3864" s="464">
        <v>161919561627.89127</v>
      </c>
      <c r="H3864" s="461">
        <v>17072129.096015349</v>
      </c>
      <c r="I3864" s="464">
        <v>493478715078.39166</v>
      </c>
      <c r="J3864" s="462">
        <v>0.3979037405321052</v>
      </c>
      <c r="K3864" s="464">
        <v>21033768213.664272</v>
      </c>
      <c r="L3864" s="464">
        <v>10757737867.619162</v>
      </c>
      <c r="M3864" s="464">
        <v>131436025404.4064</v>
      </c>
      <c r="N3864" s="464">
        <v>35764058090.892044</v>
      </c>
      <c r="O3864" s="464">
        <v>17345.66716408269</v>
      </c>
      <c r="P3864" s="461">
        <v>259299.61411462168</v>
      </c>
      <c r="Q3864" s="461">
        <v>139194.11043827352</v>
      </c>
      <c r="R3864" s="464">
        <v>965117318421.24194</v>
      </c>
      <c r="S3864" s="462">
        <v>0.56451275275416002</v>
      </c>
      <c r="T3864" s="462">
        <v>0.33667673691794653</v>
      </c>
      <c r="U3864" s="461">
        <v>15.904782907756289</v>
      </c>
      <c r="V3864" s="464">
        <v>5693809359580.416</v>
      </c>
      <c r="W3864" s="460">
        <v>1796.7917724710246</v>
      </c>
      <c r="X3864" s="463">
        <v>4.5945157837002058E-2</v>
      </c>
      <c r="Y3864" s="476">
        <v>2.0000000000000001E-4</v>
      </c>
    </row>
    <row r="3865" spans="1:25" x14ac:dyDescent="0.2">
      <c r="A3865" s="475">
        <f t="shared" si="60"/>
        <v>3861</v>
      </c>
      <c r="B3865" s="462">
        <v>0.5605181645729238</v>
      </c>
      <c r="C3865" s="461">
        <v>6830.1249370500973</v>
      </c>
      <c r="D3865" s="462">
        <v>0.71356051792807151</v>
      </c>
      <c r="E3865" s="462">
        <v>0.60229317521547454</v>
      </c>
      <c r="F3865" s="516">
        <v>2024.82</v>
      </c>
      <c r="G3865" s="464">
        <v>168787427904.48965</v>
      </c>
      <c r="H3865" s="461">
        <v>16434272.424932873</v>
      </c>
      <c r="I3865" s="464">
        <v>395252278328.56848</v>
      </c>
      <c r="J3865" s="462">
        <v>0.25981475154082267</v>
      </c>
      <c r="K3865" s="464">
        <v>11496580847.645786</v>
      </c>
      <c r="L3865" s="464">
        <v>6079813048.3027363</v>
      </c>
      <c r="M3865" s="464">
        <v>166412451956.9021</v>
      </c>
      <c r="N3865" s="464">
        <v>22976792366.708782</v>
      </c>
      <c r="O3865" s="464">
        <v>30892.481136970433</v>
      </c>
      <c r="P3865" s="461">
        <v>186493.5707102053</v>
      </c>
      <c r="Q3865" s="461">
        <v>87285.491855958549</v>
      </c>
      <c r="R3865" s="464">
        <v>824425176105.53149</v>
      </c>
      <c r="S3865" s="462">
        <v>0.52200063203247571</v>
      </c>
      <c r="T3865" s="462">
        <v>0.30058399838056982</v>
      </c>
      <c r="U3865" s="461">
        <v>17.004230329621134</v>
      </c>
      <c r="V3865" s="464">
        <v>4671126072922.3838</v>
      </c>
      <c r="W3865" s="460">
        <v>1473.078427051958</v>
      </c>
      <c r="X3865" s="463">
        <v>4.2531537348849478E-2</v>
      </c>
      <c r="Y3865" s="476">
        <v>2.0000000000000001E-4</v>
      </c>
    </row>
    <row r="3866" spans="1:25" x14ac:dyDescent="0.2">
      <c r="A3866" s="475">
        <f t="shared" si="60"/>
        <v>3862</v>
      </c>
      <c r="B3866" s="462">
        <v>0.63179607467241816</v>
      </c>
      <c r="C3866" s="461">
        <v>5396.4492158824642</v>
      </c>
      <c r="D3866" s="462">
        <v>0.51201494718576046</v>
      </c>
      <c r="E3866" s="462">
        <v>0.41508817511501561</v>
      </c>
      <c r="F3866" s="516">
        <v>2024.74</v>
      </c>
      <c r="G3866" s="464">
        <v>383960963639.28607</v>
      </c>
      <c r="H3866" s="461">
        <v>9784687.0609111488</v>
      </c>
      <c r="I3866" s="464">
        <v>234863090117.21844</v>
      </c>
      <c r="J3866" s="462">
        <v>0.28565378949759967</v>
      </c>
      <c r="K3866" s="464">
        <v>6365677754.2760973</v>
      </c>
      <c r="L3866" s="464">
        <v>0</v>
      </c>
      <c r="M3866" s="464">
        <v>310071489946.25623</v>
      </c>
      <c r="N3866" s="464">
        <v>73293161108.991135</v>
      </c>
      <c r="O3866" s="464">
        <v>32918.045599022662</v>
      </c>
      <c r="P3866" s="461">
        <v>495433.71653506299</v>
      </c>
      <c r="Q3866" s="461">
        <v>329558.05514482624</v>
      </c>
      <c r="R3866" s="464">
        <v>1060804877856.0695</v>
      </c>
      <c r="S3866" s="462">
        <v>0.64175822183611975</v>
      </c>
      <c r="T3866" s="462">
        <v>0.41574453647479193</v>
      </c>
      <c r="U3866" s="461">
        <v>18.213429395131939</v>
      </c>
      <c r="V3866" s="464">
        <v>8778278032890.8965</v>
      </c>
      <c r="W3866" s="460">
        <v>2769.6002668026308</v>
      </c>
      <c r="X3866" s="463">
        <v>4.0313907293336754E-2</v>
      </c>
      <c r="Y3866" s="476">
        <v>2.0000000000000001E-4</v>
      </c>
    </row>
    <row r="3867" spans="1:25" x14ac:dyDescent="0.2">
      <c r="A3867" s="475">
        <f t="shared" si="60"/>
        <v>3863</v>
      </c>
      <c r="B3867" s="462">
        <v>0.42108393129291394</v>
      </c>
      <c r="C3867" s="461">
        <v>7829.2517885998677</v>
      </c>
      <c r="D3867" s="462">
        <v>0.7902832323318657</v>
      </c>
      <c r="E3867" s="462">
        <v>0.53117157011982719</v>
      </c>
      <c r="F3867" s="516">
        <v>2023.75</v>
      </c>
      <c r="G3867" s="464">
        <v>353877816432.82141</v>
      </c>
      <c r="H3867" s="461">
        <v>18773303.961212117</v>
      </c>
      <c r="I3867" s="464">
        <v>498155228865.34406</v>
      </c>
      <c r="J3867" s="462">
        <v>0.28982859658475557</v>
      </c>
      <c r="K3867" s="464">
        <v>19885081733.693455</v>
      </c>
      <c r="L3867" s="464">
        <v>0</v>
      </c>
      <c r="M3867" s="464">
        <v>445965756381.22919</v>
      </c>
      <c r="N3867" s="464">
        <v>54622713789.974472</v>
      </c>
      <c r="O3867" s="464">
        <v>25138.083348237225</v>
      </c>
      <c r="P3867" s="461">
        <v>328757.41622898227</v>
      </c>
      <c r="Q3867" s="461">
        <v>190458.68137794585</v>
      </c>
      <c r="R3867" s="464">
        <v>1404893271025.6313</v>
      </c>
      <c r="S3867" s="462">
        <v>0.59052928759084022</v>
      </c>
      <c r="T3867" s="462">
        <v>0.32690097737100249</v>
      </c>
      <c r="U3867" s="461">
        <v>17.587811760364101</v>
      </c>
      <c r="V3867" s="464">
        <v>8808786659007.7344</v>
      </c>
      <c r="W3867" s="460">
        <v>2777.3859086580524</v>
      </c>
      <c r="X3867" s="463">
        <v>4.1988318565078134E-2</v>
      </c>
      <c r="Y3867" s="476">
        <v>2.0000000000000001E-4</v>
      </c>
    </row>
    <row r="3868" spans="1:25" x14ac:dyDescent="0.2">
      <c r="A3868" s="475">
        <f t="shared" si="60"/>
        <v>3864</v>
      </c>
      <c r="B3868" s="462">
        <v>0.38665459774926736</v>
      </c>
      <c r="C3868" s="461">
        <v>1500</v>
      </c>
      <c r="D3868" s="462">
        <v>0.70401735586239411</v>
      </c>
      <c r="E3868" s="462">
        <v>0.3322067270194099</v>
      </c>
      <c r="F3868" s="516">
        <v>2025.6</v>
      </c>
      <c r="G3868" s="464">
        <v>80180025155.895096</v>
      </c>
      <c r="H3868" s="461">
        <v>17543707.73446323</v>
      </c>
      <c r="I3868" s="464">
        <v>334434498042.51514</v>
      </c>
      <c r="J3868" s="462">
        <v>0.16922684155973167</v>
      </c>
      <c r="K3868" s="464">
        <v>28239724220.805309</v>
      </c>
      <c r="L3868" s="464">
        <v>99399104291.773544</v>
      </c>
      <c r="M3868" s="464">
        <v>27083948121.029682</v>
      </c>
      <c r="N3868" s="464">
        <v>16939510717.582886</v>
      </c>
      <c r="O3868" s="464">
        <v>22853.518397373169</v>
      </c>
      <c r="P3868" s="461">
        <v>162161.69815117982</v>
      </c>
      <c r="Q3868" s="461">
        <v>70523.724290829268</v>
      </c>
      <c r="R3868" s="464">
        <v>578374869605.91357</v>
      </c>
      <c r="S3868" s="462">
        <v>0.40608545124754286</v>
      </c>
      <c r="T3868" s="462">
        <v>0.21511750426590506</v>
      </c>
      <c r="U3868" s="461">
        <v>16.491574867884893</v>
      </c>
      <c r="V3868" s="464">
        <v>2323242599482.9697</v>
      </c>
      <c r="W3868" s="460">
        <v>733.0907310837265</v>
      </c>
      <c r="X3868" s="463">
        <v>4.3295655806581908E-2</v>
      </c>
      <c r="Y3868" s="476">
        <v>2.0000000000000001E-4</v>
      </c>
    </row>
    <row r="3869" spans="1:25" x14ac:dyDescent="0.2">
      <c r="A3869" s="475">
        <f t="shared" si="60"/>
        <v>3865</v>
      </c>
      <c r="B3869" s="462">
        <v>0.46033472312311635</v>
      </c>
      <c r="C3869" s="461">
        <v>4599.7948314979303</v>
      </c>
      <c r="D3869" s="462">
        <v>0.68834608412084097</v>
      </c>
      <c r="E3869" s="462">
        <v>0.35618386825481996</v>
      </c>
      <c r="F3869" s="516">
        <v>2024.97</v>
      </c>
      <c r="G3869" s="464">
        <v>230036202297.00067</v>
      </c>
      <c r="H3869" s="461">
        <v>15625867.295676751</v>
      </c>
      <c r="I3869" s="464">
        <v>394600609990.20813</v>
      </c>
      <c r="J3869" s="462">
        <v>0.25605946753883102</v>
      </c>
      <c r="K3869" s="464">
        <v>25271652032.022404</v>
      </c>
      <c r="L3869" s="464">
        <v>70327178995.251373</v>
      </c>
      <c r="M3869" s="464">
        <v>163507482854.97876</v>
      </c>
      <c r="N3869" s="464">
        <v>38854799938.196243</v>
      </c>
      <c r="O3869" s="464">
        <v>26789.121957671457</v>
      </c>
      <c r="P3869" s="461">
        <v>255536.60546070206</v>
      </c>
      <c r="Q3869" s="461">
        <v>137741.02640255707</v>
      </c>
      <c r="R3869" s="464">
        <v>935060434697.53149</v>
      </c>
      <c r="S3869" s="462">
        <v>0.53178118727863966</v>
      </c>
      <c r="T3869" s="462">
        <v>0.32256353983395741</v>
      </c>
      <c r="U3869" s="461">
        <v>17.518843792467745</v>
      </c>
      <c r="V3869" s="464">
        <v>5781183137786.5</v>
      </c>
      <c r="W3869" s="460">
        <v>1825.1756866129699</v>
      </c>
      <c r="X3869" s="463">
        <v>4.1951812928074449E-2</v>
      </c>
      <c r="Y3869" s="476">
        <v>2.0000000000000001E-4</v>
      </c>
    </row>
    <row r="3870" spans="1:25" x14ac:dyDescent="0.2">
      <c r="A3870" s="475">
        <f t="shared" si="60"/>
        <v>3866</v>
      </c>
      <c r="B3870" s="462">
        <v>0.46764924909959427</v>
      </c>
      <c r="C3870" s="461">
        <v>1500</v>
      </c>
      <c r="D3870" s="462">
        <v>0.8334083012273763</v>
      </c>
      <c r="E3870" s="462">
        <v>5.4055748849684948E-2</v>
      </c>
      <c r="F3870" s="516">
        <v>2025.74</v>
      </c>
      <c r="G3870" s="464">
        <v>159106677298.98117</v>
      </c>
      <c r="H3870" s="461">
        <v>23325470.286162075</v>
      </c>
      <c r="I3870" s="464">
        <v>373241186232.34106</v>
      </c>
      <c r="J3870" s="462">
        <v>4.6921427124451243E-2</v>
      </c>
      <c r="K3870" s="464">
        <v>13545420341.760534</v>
      </c>
      <c r="L3870" s="464">
        <v>7907679093.0379047</v>
      </c>
      <c r="M3870" s="464">
        <v>114632777431.14282</v>
      </c>
      <c r="N3870" s="464">
        <v>21191910405.80521</v>
      </c>
      <c r="O3870" s="464">
        <v>22437.908207947352</v>
      </c>
      <c r="P3870" s="461">
        <v>188495.50244049542</v>
      </c>
      <c r="Q3870" s="461">
        <v>86720.53266383773</v>
      </c>
      <c r="R3870" s="464">
        <v>698218951860.58594</v>
      </c>
      <c r="S3870" s="462">
        <v>0.37377747953107437</v>
      </c>
      <c r="T3870" s="462">
        <v>0.21581237451750276</v>
      </c>
      <c r="U3870" s="461">
        <v>20.770467249731141</v>
      </c>
      <c r="V3870" s="464">
        <v>3407254918874.8467</v>
      </c>
      <c r="W3870" s="460">
        <v>1075.1194713890554</v>
      </c>
      <c r="X3870" s="463">
        <v>3.5679701915054325E-2</v>
      </c>
      <c r="Y3870" s="476">
        <v>2.0000000000000001E-4</v>
      </c>
    </row>
    <row r="3871" spans="1:25" x14ac:dyDescent="0.2">
      <c r="A3871" s="475">
        <f t="shared" si="60"/>
        <v>3867</v>
      </c>
      <c r="B3871" s="462">
        <v>0.41461272271857963</v>
      </c>
      <c r="C3871" s="461">
        <v>7740.8325858860708</v>
      </c>
      <c r="D3871" s="462">
        <v>0.62513412595946782</v>
      </c>
      <c r="E3871" s="462">
        <v>0.38253944835339704</v>
      </c>
      <c r="F3871" s="516">
        <v>2026.04</v>
      </c>
      <c r="G3871" s="464">
        <v>83439766601.942078</v>
      </c>
      <c r="H3871" s="461">
        <v>12943634.543064967</v>
      </c>
      <c r="I3871" s="464">
        <v>357821648694.41949</v>
      </c>
      <c r="J3871" s="462">
        <v>0.38422701541910254</v>
      </c>
      <c r="K3871" s="464">
        <v>28661613787.608086</v>
      </c>
      <c r="L3871" s="464">
        <v>48365999765.110451</v>
      </c>
      <c r="M3871" s="464">
        <v>58204478263.141319</v>
      </c>
      <c r="N3871" s="464">
        <v>42165224267.209541</v>
      </c>
      <c r="O3871" s="464">
        <v>21739.003792010626</v>
      </c>
      <c r="P3871" s="461">
        <v>310298.59383586131</v>
      </c>
      <c r="Q3871" s="461">
        <v>180403.63932306453</v>
      </c>
      <c r="R3871" s="464">
        <v>621559179574.04004</v>
      </c>
      <c r="S3871" s="462">
        <v>0.51104191195503423</v>
      </c>
      <c r="T3871" s="462">
        <v>0.33285182478729025</v>
      </c>
      <c r="U3871" s="461">
        <v>15.190063809033953</v>
      </c>
      <c r="V3871" s="464">
        <v>3525693130514.5332</v>
      </c>
      <c r="W3871" s="460">
        <v>1112.9254397078162</v>
      </c>
      <c r="X3871" s="463">
        <v>4.6696106305366102E-2</v>
      </c>
      <c r="Y3871" s="476">
        <v>2.0000000000000001E-4</v>
      </c>
    </row>
    <row r="3872" spans="1:25" x14ac:dyDescent="0.2">
      <c r="A3872" s="475">
        <f t="shared" si="60"/>
        <v>3868</v>
      </c>
      <c r="B3872" s="462">
        <v>0.32756309712374715</v>
      </c>
      <c r="C3872" s="461">
        <v>3002.0756584141081</v>
      </c>
      <c r="D3872" s="462">
        <v>0.98585266794511406</v>
      </c>
      <c r="E3872" s="462">
        <v>0.39414528161467116</v>
      </c>
      <c r="F3872" s="516">
        <v>2024.12</v>
      </c>
      <c r="G3872" s="464">
        <v>336745879053.18634</v>
      </c>
      <c r="H3872" s="461">
        <v>30697019.077208783</v>
      </c>
      <c r="I3872" s="464">
        <v>702397141880.86121</v>
      </c>
      <c r="J3872" s="462">
        <v>0.32756309712374709</v>
      </c>
      <c r="K3872" s="464">
        <v>21463198301.378147</v>
      </c>
      <c r="L3872" s="464">
        <v>0</v>
      </c>
      <c r="M3872" s="464">
        <v>299727787128.38232</v>
      </c>
      <c r="N3872" s="464">
        <v>18930371308.185947</v>
      </c>
      <c r="O3872" s="464">
        <v>41984.499225712636</v>
      </c>
      <c r="P3872" s="461">
        <v>177056.15997699299</v>
      </c>
      <c r="Q3872" s="461">
        <v>78373.307831159822</v>
      </c>
      <c r="R3872" s="464">
        <v>1451507405878.9312</v>
      </c>
      <c r="S3872" s="462">
        <v>0.55993495448194797</v>
      </c>
      <c r="T3872" s="462">
        <v>0.33904212583368243</v>
      </c>
      <c r="U3872" s="461">
        <v>17.032744685753318</v>
      </c>
      <c r="V3872" s="464">
        <v>9118826733184.5391</v>
      </c>
      <c r="W3872" s="460">
        <v>2877.5376475321996</v>
      </c>
      <c r="X3872" s="463">
        <v>4.339938832292288E-2</v>
      </c>
      <c r="Y3872" s="476">
        <v>2.0000000000000001E-4</v>
      </c>
    </row>
    <row r="3873" spans="1:25" x14ac:dyDescent="0.2">
      <c r="A3873" s="475">
        <f t="shared" si="60"/>
        <v>3869</v>
      </c>
      <c r="B3873" s="462">
        <v>0.41206815343127895</v>
      </c>
      <c r="C3873" s="461">
        <v>1500</v>
      </c>
      <c r="D3873" s="462">
        <v>0.64068780724481789</v>
      </c>
      <c r="E3873" s="462">
        <v>0.7</v>
      </c>
      <c r="F3873" s="516">
        <v>2023.75</v>
      </c>
      <c r="G3873" s="464">
        <v>670637571287.01831</v>
      </c>
      <c r="H3873" s="461">
        <v>14167287.558739524</v>
      </c>
      <c r="I3873" s="464">
        <v>383003363402.09357</v>
      </c>
      <c r="J3873" s="462">
        <v>0.37397864457416352</v>
      </c>
      <c r="K3873" s="464">
        <v>8690090365.8534431</v>
      </c>
      <c r="L3873" s="464">
        <v>0</v>
      </c>
      <c r="M3873" s="464">
        <v>682435556657.10754</v>
      </c>
      <c r="N3873" s="464">
        <v>30120928148.585693</v>
      </c>
      <c r="O3873" s="464">
        <v>26620.074250494461</v>
      </c>
      <c r="P3873" s="461">
        <v>232790.3066637913</v>
      </c>
      <c r="Q3873" s="461">
        <v>121943.5679265342</v>
      </c>
      <c r="R3873" s="464">
        <v>1641000745331.7061</v>
      </c>
      <c r="S3873" s="462">
        <v>0.68908761998147616</v>
      </c>
      <c r="T3873" s="462">
        <v>0.48327756277248929</v>
      </c>
      <c r="U3873" s="461">
        <v>18.054644981037981</v>
      </c>
      <c r="V3873" s="464">
        <v>15614453934956.621</v>
      </c>
      <c r="W3873" s="460">
        <v>4925.1519153359968</v>
      </c>
      <c r="X3873" s="463">
        <v>4.0668794445198587E-2</v>
      </c>
      <c r="Y3873" s="476">
        <v>2.0000000000000001E-4</v>
      </c>
    </row>
    <row r="3874" spans="1:25" x14ac:dyDescent="0.2">
      <c r="A3874" s="475">
        <f t="shared" si="60"/>
        <v>3870</v>
      </c>
      <c r="B3874" s="462">
        <v>0.43367566676863434</v>
      </c>
      <c r="C3874" s="461">
        <v>7024.7890968999964</v>
      </c>
      <c r="D3874" s="462">
        <v>1.3256269355478827</v>
      </c>
      <c r="E3874" s="462">
        <v>0.44264064237685929</v>
      </c>
      <c r="F3874" s="516">
        <v>2026.24</v>
      </c>
      <c r="G3874" s="464">
        <v>155979893972.06638</v>
      </c>
      <c r="H3874" s="461">
        <v>28740435.784664247</v>
      </c>
      <c r="I3874" s="464">
        <v>632972828101.87805</v>
      </c>
      <c r="J3874" s="462">
        <v>0.2752034473096201</v>
      </c>
      <c r="K3874" s="464">
        <v>29390476638.112862</v>
      </c>
      <c r="L3874" s="464">
        <v>35116381854.548157</v>
      </c>
      <c r="M3874" s="464">
        <v>51031810062.487198</v>
      </c>
      <c r="N3874" s="464">
        <v>3913126054.2717557</v>
      </c>
      <c r="O3874" s="464">
        <v>40308.588834737326</v>
      </c>
      <c r="P3874" s="461">
        <v>81999.359490967632</v>
      </c>
      <c r="Q3874" s="461">
        <v>15063.089872741906</v>
      </c>
      <c r="R3874" s="464">
        <v>973466485403.58655</v>
      </c>
      <c r="S3874" s="462">
        <v>0.44310781557536055</v>
      </c>
      <c r="T3874" s="462">
        <v>0.30662129361271578</v>
      </c>
      <c r="U3874" s="461">
        <v>16.029020831901601</v>
      </c>
      <c r="V3874" s="464">
        <v>5152666488601.8672</v>
      </c>
      <c r="W3874" s="460">
        <v>1625.2829471547523</v>
      </c>
      <c r="X3874" s="463">
        <v>4.6887248614407975E-2</v>
      </c>
      <c r="Y3874" s="476">
        <v>2.0000000000000001E-4</v>
      </c>
    </row>
    <row r="3875" spans="1:25" x14ac:dyDescent="0.2">
      <c r="A3875" s="475">
        <f t="shared" si="60"/>
        <v>3871</v>
      </c>
      <c r="B3875" s="462">
        <v>0.61208802924708772</v>
      </c>
      <c r="C3875" s="461">
        <v>2520.9530969564398</v>
      </c>
      <c r="D3875" s="462">
        <v>0.67410589696757595</v>
      </c>
      <c r="E3875" s="462">
        <v>0.35402545826727866</v>
      </c>
      <c r="F3875" s="516">
        <v>2023.81</v>
      </c>
      <c r="G3875" s="464">
        <v>407751247536.18628</v>
      </c>
      <c r="H3875" s="461">
        <v>16031342.975875199</v>
      </c>
      <c r="I3875" s="464">
        <v>331117251619.09021</v>
      </c>
      <c r="J3875" s="462">
        <v>0.30103281165550522</v>
      </c>
      <c r="K3875" s="464">
        <v>11039433094.558887</v>
      </c>
      <c r="L3875" s="464">
        <v>0</v>
      </c>
      <c r="M3875" s="464">
        <v>315528766098.8645</v>
      </c>
      <c r="N3875" s="464">
        <v>21206882230.893692</v>
      </c>
      <c r="O3875" s="464">
        <v>29229.465871407425</v>
      </c>
      <c r="P3875" s="461">
        <v>206155.97082950699</v>
      </c>
      <c r="Q3875" s="461">
        <v>101957.45515979512</v>
      </c>
      <c r="R3875" s="464">
        <v>945034306492.95874</v>
      </c>
      <c r="S3875" s="462">
        <v>0.6103994063947471</v>
      </c>
      <c r="T3875" s="462">
        <v>0.51475290836419019</v>
      </c>
      <c r="U3875" s="461">
        <v>17.989111932489816</v>
      </c>
      <c r="V3875" s="464">
        <v>9661419566488.9922</v>
      </c>
      <c r="W3875" s="460">
        <v>3048.3224928210734</v>
      </c>
      <c r="X3875" s="463">
        <v>4.0409108836271676E-2</v>
      </c>
      <c r="Y3875" s="476">
        <v>2.0000000000000001E-4</v>
      </c>
    </row>
    <row r="3876" spans="1:25" x14ac:dyDescent="0.2">
      <c r="A3876" s="475">
        <f t="shared" si="60"/>
        <v>3872</v>
      </c>
      <c r="B3876" s="462">
        <v>0.4983714156339521</v>
      </c>
      <c r="C3876" s="461">
        <v>3091.5252764477259</v>
      </c>
      <c r="D3876" s="462">
        <v>0.66385617489420923</v>
      </c>
      <c r="E3876" s="462">
        <v>0.4388758755771528</v>
      </c>
      <c r="F3876" s="516">
        <v>2025.98</v>
      </c>
      <c r="G3876" s="464">
        <v>110035289531.44299</v>
      </c>
      <c r="H3876" s="461">
        <v>15026963.341637367</v>
      </c>
      <c r="I3876" s="464">
        <v>481324764842.79816</v>
      </c>
      <c r="J3876" s="462">
        <v>0.45915714012173015</v>
      </c>
      <c r="K3876" s="464">
        <v>13731289053.925098</v>
      </c>
      <c r="L3876" s="464">
        <v>17748305905.237511</v>
      </c>
      <c r="M3876" s="464">
        <v>62905206340.173904</v>
      </c>
      <c r="N3876" s="464">
        <v>16276120080.370617</v>
      </c>
      <c r="O3876" s="464">
        <v>16982.499825800165</v>
      </c>
      <c r="P3876" s="461">
        <v>151299.02527385746</v>
      </c>
      <c r="Q3876" s="461">
        <v>63706.006373046621</v>
      </c>
      <c r="R3876" s="464">
        <v>716830166848.72925</v>
      </c>
      <c r="S3876" s="462">
        <v>0.54990449102466898</v>
      </c>
      <c r="T3876" s="462">
        <v>0.41573701782116185</v>
      </c>
      <c r="U3876" s="461">
        <v>15.162888087572153</v>
      </c>
      <c r="V3876" s="464">
        <v>5054111815803.5264</v>
      </c>
      <c r="W3876" s="460">
        <v>1594.7364157934728</v>
      </c>
      <c r="X3876" s="463">
        <v>4.7404856276373558E-2</v>
      </c>
      <c r="Y3876" s="476">
        <v>2.0000000000000001E-4</v>
      </c>
    </row>
    <row r="3877" spans="1:25" x14ac:dyDescent="0.2">
      <c r="A3877" s="475">
        <f t="shared" si="60"/>
        <v>3873</v>
      </c>
      <c r="B3877" s="462">
        <v>0.43378943400291375</v>
      </c>
      <c r="C3877" s="461">
        <v>3383.9276056309163</v>
      </c>
      <c r="D3877" s="462">
        <v>0.8319672526090155</v>
      </c>
      <c r="E3877" s="462">
        <v>0.7</v>
      </c>
      <c r="F3877" s="516">
        <v>2026.16</v>
      </c>
      <c r="G3877" s="464">
        <v>224915610082.3559</v>
      </c>
      <c r="H3877" s="461">
        <v>21694935.372800697</v>
      </c>
      <c r="I3877" s="464">
        <v>547056425506.57788</v>
      </c>
      <c r="J3877" s="462">
        <v>0.31724874676669945</v>
      </c>
      <c r="K3877" s="464">
        <v>41221868467.651573</v>
      </c>
      <c r="L3877" s="464">
        <v>125402522480.33627</v>
      </c>
      <c r="M3877" s="464">
        <v>53062645070.97673</v>
      </c>
      <c r="N3877" s="464">
        <v>61906939870.197296</v>
      </c>
      <c r="O3877" s="464">
        <v>27955.015002693101</v>
      </c>
      <c r="P3877" s="461">
        <v>379001.39115954825</v>
      </c>
      <c r="Q3877" s="461">
        <v>227905.36671647133</v>
      </c>
      <c r="R3877" s="464">
        <v>1023050675745.5929</v>
      </c>
      <c r="S3877" s="462">
        <v>0.49979653135484542</v>
      </c>
      <c r="T3877" s="462">
        <v>0.35678634009558458</v>
      </c>
      <c r="U3877" s="461">
        <v>16.502284100487888</v>
      </c>
      <c r="V3877" s="464">
        <v>6593666452472.9639</v>
      </c>
      <c r="W3877" s="460">
        <v>2080.1820382220726</v>
      </c>
      <c r="X3877" s="463">
        <v>4.4629138476222803E-2</v>
      </c>
      <c r="Y3877" s="476">
        <v>2.0000000000000001E-4</v>
      </c>
    </row>
    <row r="3878" spans="1:25" x14ac:dyDescent="0.2">
      <c r="A3878" s="475">
        <f t="shared" si="60"/>
        <v>3874</v>
      </c>
      <c r="B3878" s="462">
        <v>0.46695858683647584</v>
      </c>
      <c r="C3878" s="461">
        <v>5293.879910689021</v>
      </c>
      <c r="D3878" s="462">
        <v>0.61635948296368803</v>
      </c>
      <c r="E3878" s="462">
        <v>0.27201603249881245</v>
      </c>
      <c r="F3878" s="516">
        <v>2024.88</v>
      </c>
      <c r="G3878" s="464">
        <v>183027010741.48032</v>
      </c>
      <c r="H3878" s="461">
        <v>13021597.37712587</v>
      </c>
      <c r="I3878" s="464">
        <v>443011223815.45337</v>
      </c>
      <c r="J3878" s="462">
        <v>0.43530742432199743</v>
      </c>
      <c r="K3878" s="464">
        <v>7482510387.9717665</v>
      </c>
      <c r="L3878" s="464">
        <v>0</v>
      </c>
      <c r="M3878" s="464">
        <v>127386167881.40472</v>
      </c>
      <c r="N3878" s="464">
        <v>48359917397.786621</v>
      </c>
      <c r="O3878" s="464">
        <v>23835.568452101579</v>
      </c>
      <c r="P3878" s="461">
        <v>300558.21741116041</v>
      </c>
      <c r="Q3878" s="461">
        <v>173193.08754569889</v>
      </c>
      <c r="R3878" s="464">
        <v>818300847184.79932</v>
      </c>
      <c r="S3878" s="462">
        <v>0.56620418035033815</v>
      </c>
      <c r="T3878" s="462">
        <v>0.41883624483983806</v>
      </c>
      <c r="U3878" s="461">
        <v>16.166491883085474</v>
      </c>
      <c r="V3878" s="464">
        <v>6130142845362.8037</v>
      </c>
      <c r="W3878" s="460">
        <v>1933.6874568004096</v>
      </c>
      <c r="X3878" s="463">
        <v>4.4788119330977365E-2</v>
      </c>
      <c r="Y3878" s="476">
        <v>2.0000000000000001E-4</v>
      </c>
    </row>
    <row r="3879" spans="1:25" x14ac:dyDescent="0.2">
      <c r="A3879" s="475">
        <f t="shared" si="60"/>
        <v>3875</v>
      </c>
      <c r="B3879" s="462">
        <v>0.30570036127655953</v>
      </c>
      <c r="C3879" s="461">
        <v>5152.9292453810413</v>
      </c>
      <c r="D3879" s="462">
        <v>0.5564086908838749</v>
      </c>
      <c r="E3879" s="462">
        <v>0.5169282500899014</v>
      </c>
      <c r="F3879" s="516">
        <v>2024.11</v>
      </c>
      <c r="G3879" s="464">
        <v>334864166169.14941</v>
      </c>
      <c r="H3879" s="461">
        <v>11045105.871314559</v>
      </c>
      <c r="I3879" s="464">
        <v>345853720499.30389</v>
      </c>
      <c r="J3879" s="462">
        <v>0.30570036127655953</v>
      </c>
      <c r="K3879" s="464">
        <v>6730106897.7115326</v>
      </c>
      <c r="L3879" s="464">
        <v>0</v>
      </c>
      <c r="M3879" s="464">
        <v>204497046040.84283</v>
      </c>
      <c r="N3879" s="464">
        <v>50939465427.913933</v>
      </c>
      <c r="O3879" s="464">
        <v>35173.509353289279</v>
      </c>
      <c r="P3879" s="461">
        <v>327777.35096862348</v>
      </c>
      <c r="Q3879" s="461">
        <v>195563.68036480522</v>
      </c>
      <c r="R3879" s="464">
        <v>900506582515.94067</v>
      </c>
      <c r="S3879" s="462">
        <v>0.57211096614695034</v>
      </c>
      <c r="T3879" s="462">
        <v>0.45295281857422964</v>
      </c>
      <c r="U3879" s="461">
        <v>17.913022070369177</v>
      </c>
      <c r="V3879" s="464">
        <v>8035597746758.0176</v>
      </c>
      <c r="W3879" s="460">
        <v>2533.2617657252267</v>
      </c>
      <c r="X3879" s="463">
        <v>4.0682174516445138E-2</v>
      </c>
      <c r="Y3879" s="476">
        <v>2.0000000000000001E-4</v>
      </c>
    </row>
    <row r="3880" spans="1:25" x14ac:dyDescent="0.2">
      <c r="A3880" s="475">
        <f t="shared" si="60"/>
        <v>3876</v>
      </c>
      <c r="B3880" s="462">
        <v>0.40834127263042475</v>
      </c>
      <c r="C3880" s="461">
        <v>5657.1249372687371</v>
      </c>
      <c r="D3880" s="462">
        <v>0.99454417794161976</v>
      </c>
      <c r="E3880" s="462">
        <v>0.49275915302293682</v>
      </c>
      <c r="F3880" s="516">
        <v>2025.15</v>
      </c>
      <c r="G3880" s="464">
        <v>227511407314.22061</v>
      </c>
      <c r="H3880" s="461">
        <v>20441971.173946247</v>
      </c>
      <c r="I3880" s="464">
        <v>432771670314.04004</v>
      </c>
      <c r="J3880" s="462">
        <v>0.20151870586753262</v>
      </c>
      <c r="K3880" s="464">
        <v>33052476308.383034</v>
      </c>
      <c r="L3880" s="464">
        <v>83409681483.001953</v>
      </c>
      <c r="M3880" s="464">
        <v>121825679928.70245</v>
      </c>
      <c r="N3880" s="464">
        <v>3382341766.4989367</v>
      </c>
      <c r="O3880" s="464">
        <v>25575.43909910318</v>
      </c>
      <c r="P3880" s="461">
        <v>73932.253871664405</v>
      </c>
      <c r="Q3880" s="461">
        <v>13046.313467916098</v>
      </c>
      <c r="R3880" s="464">
        <v>889401148016.71667</v>
      </c>
      <c r="S3880" s="462">
        <v>0.49901235591896664</v>
      </c>
      <c r="T3880" s="462">
        <v>0.31193009973771252</v>
      </c>
      <c r="U3880" s="461">
        <v>17.707448128422531</v>
      </c>
      <c r="V3880" s="464">
        <v>5273892312346.2197</v>
      </c>
      <c r="W3880" s="460">
        <v>1664.6114478807533</v>
      </c>
      <c r="X3880" s="463">
        <v>4.2638221350364755E-2</v>
      </c>
      <c r="Y3880" s="476">
        <v>2.0000000000000001E-4</v>
      </c>
    </row>
    <row r="3881" spans="1:25" x14ac:dyDescent="0.2">
      <c r="A3881" s="475">
        <f t="shared" si="60"/>
        <v>3877</v>
      </c>
      <c r="B3881" s="462">
        <v>0.22207108266730802</v>
      </c>
      <c r="C3881" s="461">
        <v>3462.8192325664741</v>
      </c>
      <c r="D3881" s="462">
        <v>0.64391657303231853</v>
      </c>
      <c r="E3881" s="462">
        <v>0.331423774208773</v>
      </c>
      <c r="F3881" s="516">
        <v>2023.75</v>
      </c>
      <c r="G3881" s="464">
        <v>184077829461.49207</v>
      </c>
      <c r="H3881" s="461">
        <v>14083931.46601993</v>
      </c>
      <c r="I3881" s="464">
        <v>448762272596.46124</v>
      </c>
      <c r="J3881" s="462">
        <v>0.22207108266730802</v>
      </c>
      <c r="K3881" s="464">
        <v>6640642840.9383707</v>
      </c>
      <c r="L3881" s="464">
        <v>0</v>
      </c>
      <c r="M3881" s="464">
        <v>177107859170.24805</v>
      </c>
      <c r="N3881" s="464">
        <v>49005478401.27874</v>
      </c>
      <c r="O3881" s="464">
        <v>26579.909744007466</v>
      </c>
      <c r="P3881" s="461">
        <v>352920.78196319647</v>
      </c>
      <c r="Q3881" s="461">
        <v>212694.16200894868</v>
      </c>
      <c r="R3881" s="464">
        <v>881676175231.41589</v>
      </c>
      <c r="S3881" s="462">
        <v>0.47123830048396126</v>
      </c>
      <c r="T3881" s="462">
        <v>0.29408907172911192</v>
      </c>
      <c r="U3881" s="461">
        <v>17.220952830413118</v>
      </c>
      <c r="V3881" s="464">
        <v>4935787902327.5859</v>
      </c>
      <c r="W3881" s="460">
        <v>1557.1111651084395</v>
      </c>
      <c r="X3881" s="463">
        <v>4.2336334501376811E-2</v>
      </c>
      <c r="Y3881" s="476">
        <v>2.0000000000000001E-4</v>
      </c>
    </row>
    <row r="3882" spans="1:25" x14ac:dyDescent="0.2">
      <c r="A3882" s="475">
        <f t="shared" si="60"/>
        <v>3878</v>
      </c>
      <c r="B3882" s="462">
        <v>0.42464981676261282</v>
      </c>
      <c r="C3882" s="461">
        <v>3290.3145554389653</v>
      </c>
      <c r="D3882" s="462">
        <v>1.0134378136175253</v>
      </c>
      <c r="E3882" s="462">
        <v>0.33153743100350291</v>
      </c>
      <c r="F3882" s="516">
        <v>2024.27</v>
      </c>
      <c r="G3882" s="464">
        <v>210473076676.25742</v>
      </c>
      <c r="H3882" s="461">
        <v>31315976.276069034</v>
      </c>
      <c r="I3882" s="464">
        <v>423476446390.75482</v>
      </c>
      <c r="J3882" s="462">
        <v>-0.19092569561092088</v>
      </c>
      <c r="K3882" s="464">
        <v>11163540449.295788</v>
      </c>
      <c r="L3882" s="464">
        <v>12333706558.185827</v>
      </c>
      <c r="M3882" s="464">
        <v>303122702029.21851</v>
      </c>
      <c r="N3882" s="464">
        <v>37910064277.070061</v>
      </c>
      <c r="O3882" s="464">
        <v>33618.477876579564</v>
      </c>
      <c r="P3882" s="461">
        <v>267932.82596185757</v>
      </c>
      <c r="Q3882" s="461">
        <v>140281.74981675172</v>
      </c>
      <c r="R3882" s="464">
        <v>1230289374927.0471</v>
      </c>
      <c r="S3882" s="462">
        <v>0.43695804605912719</v>
      </c>
      <c r="T3882" s="462">
        <v>7.8284848008425653E-2</v>
      </c>
      <c r="U3882" s="461">
        <v>45.125867986128739</v>
      </c>
      <c r="V3882" s="464">
        <v>4473835656558.6729</v>
      </c>
      <c r="W3882" s="460">
        <v>1411.2331799129056</v>
      </c>
      <c r="X3882" s="463">
        <v>1.7408294953029937E-2</v>
      </c>
      <c r="Y3882" s="476">
        <v>2.0000000000000001E-4</v>
      </c>
    </row>
    <row r="3883" spans="1:25" x14ac:dyDescent="0.2">
      <c r="A3883" s="475">
        <f t="shared" si="60"/>
        <v>3879</v>
      </c>
      <c r="B3883" s="462">
        <v>0.38718221984833151</v>
      </c>
      <c r="C3883" s="461">
        <v>2260.8915706176313</v>
      </c>
      <c r="D3883" s="462">
        <v>0.75099580975888913</v>
      </c>
      <c r="E3883" s="462">
        <v>0.30959974312873306</v>
      </c>
      <c r="F3883" s="516">
        <v>2027.09</v>
      </c>
      <c r="G3883" s="464">
        <v>66407638063.193939</v>
      </c>
      <c r="H3883" s="461">
        <v>18440364.039161153</v>
      </c>
      <c r="I3883" s="464">
        <v>431707311341.02423</v>
      </c>
      <c r="J3883" s="462">
        <v>0.25776602279176053</v>
      </c>
      <c r="K3883" s="464">
        <v>42081162949.451187</v>
      </c>
      <c r="L3883" s="464">
        <v>81473227848.797546</v>
      </c>
      <c r="M3883" s="464">
        <v>0</v>
      </c>
      <c r="N3883" s="464">
        <v>84192227416.565445</v>
      </c>
      <c r="O3883" s="464">
        <v>37453.079854019677</v>
      </c>
      <c r="P3883" s="461">
        <v>486507.1614098323</v>
      </c>
      <c r="Q3883" s="461">
        <v>314506.30496161716</v>
      </c>
      <c r="R3883" s="464">
        <v>696577182281.25513</v>
      </c>
      <c r="S3883" s="462">
        <v>0.36808491275531552</v>
      </c>
      <c r="T3883" s="462">
        <v>0.23107360844389721</v>
      </c>
      <c r="U3883" s="461">
        <v>15.121124050020978</v>
      </c>
      <c r="V3883" s="464">
        <v>2777626564292.5728</v>
      </c>
      <c r="W3883" s="460">
        <v>876.34811440871465</v>
      </c>
      <c r="X3883" s="463">
        <v>4.6573124970295407E-2</v>
      </c>
      <c r="Y3883" s="476">
        <v>2.0000000000000001E-4</v>
      </c>
    </row>
    <row r="3884" spans="1:25" x14ac:dyDescent="0.2">
      <c r="A3884" s="475">
        <f t="shared" si="60"/>
        <v>3880</v>
      </c>
      <c r="B3884" s="462">
        <v>0.4348528484380676</v>
      </c>
      <c r="C3884" s="461">
        <v>5404.4955577715664</v>
      </c>
      <c r="D3884" s="462">
        <v>0.6866739642870352</v>
      </c>
      <c r="E3884" s="462">
        <v>0.27556262646387886</v>
      </c>
      <c r="F3884" s="516">
        <v>2025.28</v>
      </c>
      <c r="G3884" s="464">
        <v>167908699490.53479</v>
      </c>
      <c r="H3884" s="461">
        <v>15251108.54668208</v>
      </c>
      <c r="I3884" s="464">
        <v>374517814627.76349</v>
      </c>
      <c r="J3884" s="462">
        <v>0.32172423482280033</v>
      </c>
      <c r="K3884" s="464">
        <v>12552156479.619459</v>
      </c>
      <c r="L3884" s="464">
        <v>18886378977.431053</v>
      </c>
      <c r="M3884" s="464">
        <v>134605575163.99257</v>
      </c>
      <c r="N3884" s="464">
        <v>27525694791.562672</v>
      </c>
      <c r="O3884" s="464">
        <v>14816.065453765426</v>
      </c>
      <c r="P3884" s="461">
        <v>224340.31549679162</v>
      </c>
      <c r="Q3884" s="461">
        <v>114866.08396925488</v>
      </c>
      <c r="R3884" s="464">
        <v>814978514214.25146</v>
      </c>
      <c r="S3884" s="462">
        <v>0.5531466145673799</v>
      </c>
      <c r="T3884" s="462">
        <v>0.30912503884741871</v>
      </c>
      <c r="U3884" s="461">
        <v>16.959833738819192</v>
      </c>
      <c r="V3884" s="464">
        <v>4724717225374.041</v>
      </c>
      <c r="W3884" s="460">
        <v>1492.0744055037987</v>
      </c>
      <c r="X3884" s="463">
        <v>4.2946640883358395E-2</v>
      </c>
      <c r="Y3884" s="476">
        <v>2.0000000000000001E-4</v>
      </c>
    </row>
    <row r="3885" spans="1:25" x14ac:dyDescent="0.2">
      <c r="A3885" s="475">
        <f t="shared" si="60"/>
        <v>3881</v>
      </c>
      <c r="B3885" s="462">
        <v>0.50969491450913984</v>
      </c>
      <c r="C3885" s="461">
        <v>1500</v>
      </c>
      <c r="D3885" s="462">
        <v>0.29662115390427957</v>
      </c>
      <c r="E3885" s="462">
        <v>0.25365663620081891</v>
      </c>
      <c r="F3885" s="516">
        <v>2024.18</v>
      </c>
      <c r="G3885" s="464">
        <v>91166089424.451736</v>
      </c>
      <c r="H3885" s="461">
        <v>4972329.2717125453</v>
      </c>
      <c r="I3885" s="464">
        <v>217433677366.14883</v>
      </c>
      <c r="J3885" s="462">
        <v>0.50969491450913984</v>
      </c>
      <c r="K3885" s="464">
        <v>8427616263.8866043</v>
      </c>
      <c r="L3885" s="464">
        <v>0</v>
      </c>
      <c r="M3885" s="464">
        <v>100031500640.23759</v>
      </c>
      <c r="N3885" s="464">
        <v>33026252105.33271</v>
      </c>
      <c r="O3885" s="464">
        <v>13585.80520784884</v>
      </c>
      <c r="P3885" s="461">
        <v>268024.59921249567</v>
      </c>
      <c r="Q3885" s="461">
        <v>126291.24880001156</v>
      </c>
      <c r="R3885" s="464">
        <v>476376026930.02557</v>
      </c>
      <c r="S3885" s="462">
        <v>0.62449423511697766</v>
      </c>
      <c r="T3885" s="462">
        <v>0.41008057065652576</v>
      </c>
      <c r="U3885" s="461">
        <v>15.714989715127436</v>
      </c>
      <c r="V3885" s="464">
        <v>3549731847182.3369</v>
      </c>
      <c r="W3885" s="460">
        <v>1118.7574134570361</v>
      </c>
      <c r="X3885" s="463">
        <v>4.4168790554746873E-2</v>
      </c>
      <c r="Y3885" s="476">
        <v>2.0000000000000001E-4</v>
      </c>
    </row>
    <row r="3886" spans="1:25" x14ac:dyDescent="0.2">
      <c r="A3886" s="475">
        <f t="shared" si="60"/>
        <v>3882</v>
      </c>
      <c r="B3886" s="462">
        <v>0.36911864099918695</v>
      </c>
      <c r="C3886" s="461">
        <v>4903.0984711815663</v>
      </c>
      <c r="D3886" s="462">
        <v>0.74972528512377179</v>
      </c>
      <c r="E3886" s="462">
        <v>0.60994856360307015</v>
      </c>
      <c r="F3886" s="516">
        <v>2025.47</v>
      </c>
      <c r="G3886" s="464">
        <v>227414619122.54865</v>
      </c>
      <c r="H3886" s="461">
        <v>17647076.556777533</v>
      </c>
      <c r="I3886" s="464">
        <v>419243294059.56824</v>
      </c>
      <c r="J3886" s="462">
        <v>0.3191703177672971</v>
      </c>
      <c r="K3886" s="464">
        <v>25922698351.137424</v>
      </c>
      <c r="L3886" s="464">
        <v>100907347228.93092</v>
      </c>
      <c r="M3886" s="464">
        <v>79713534646.402832</v>
      </c>
      <c r="N3886" s="464">
        <v>35477322648.78511</v>
      </c>
      <c r="O3886" s="464">
        <v>21631.620022155083</v>
      </c>
      <c r="P3886" s="461">
        <v>271528.54232452734</v>
      </c>
      <c r="Q3886" s="461">
        <v>148311.71943076461</v>
      </c>
      <c r="R3886" s="464">
        <v>857201503697.84546</v>
      </c>
      <c r="S3886" s="462">
        <v>0.53474323652953581</v>
      </c>
      <c r="T3886" s="462">
        <v>0.39557694126139004</v>
      </c>
      <c r="U3886" s="461">
        <v>16.901931965960905</v>
      </c>
      <c r="V3886" s="464">
        <v>6234224792004.333</v>
      </c>
      <c r="W3886" s="460">
        <v>1967.0586827561938</v>
      </c>
      <c r="X3886" s="463">
        <v>4.3891776795094435E-2</v>
      </c>
      <c r="Y3886" s="476">
        <v>2.0000000000000001E-4</v>
      </c>
    </row>
    <row r="3887" spans="1:25" x14ac:dyDescent="0.2">
      <c r="A3887" s="475">
        <f t="shared" si="60"/>
        <v>3883</v>
      </c>
      <c r="B3887" s="462">
        <v>0.55005163273403024</v>
      </c>
      <c r="C3887" s="461">
        <v>1500</v>
      </c>
      <c r="D3887" s="462">
        <v>0.9187805448041817</v>
      </c>
      <c r="E3887" s="462">
        <v>0.57056416317810477</v>
      </c>
      <c r="F3887" s="516">
        <v>2023.75</v>
      </c>
      <c r="G3887" s="464">
        <v>382282568516.95526</v>
      </c>
      <c r="H3887" s="461">
        <v>28163071.398782589</v>
      </c>
      <c r="I3887" s="464">
        <v>554678975080.49609</v>
      </c>
      <c r="J3887" s="462">
        <v>0.19418758254144142</v>
      </c>
      <c r="K3887" s="464">
        <v>10761243656.609331</v>
      </c>
      <c r="L3887" s="464">
        <v>0</v>
      </c>
      <c r="M3887" s="464">
        <v>364971649659.20935</v>
      </c>
      <c r="N3887" s="464">
        <v>54960238449.888107</v>
      </c>
      <c r="O3887" s="464">
        <v>25243.158888558104</v>
      </c>
      <c r="P3887" s="461">
        <v>355035.24557123415</v>
      </c>
      <c r="Q3887" s="461">
        <v>207357.06238462555</v>
      </c>
      <c r="R3887" s="464">
        <v>1374169961743.9087</v>
      </c>
      <c r="S3887" s="462">
        <v>0.5290179766361901</v>
      </c>
      <c r="T3887" s="462">
        <v>0.31116031045597531</v>
      </c>
      <c r="U3887" s="461">
        <v>18.341288097303501</v>
      </c>
      <c r="V3887" s="464">
        <v>8601851399050.7256</v>
      </c>
      <c r="W3887" s="460">
        <v>2713.7594329510894</v>
      </c>
      <c r="X3887" s="463">
        <v>3.9919947443411555E-2</v>
      </c>
      <c r="Y3887" s="476">
        <v>2.0000000000000001E-4</v>
      </c>
    </row>
    <row r="3888" spans="1:25" x14ac:dyDescent="0.2">
      <c r="A3888" s="475">
        <f t="shared" si="60"/>
        <v>3884</v>
      </c>
      <c r="B3888" s="462">
        <v>0.64353071867326772</v>
      </c>
      <c r="C3888" s="461">
        <v>4971.1803430862756</v>
      </c>
      <c r="D3888" s="462">
        <v>0.88971722145198751</v>
      </c>
      <c r="E3888" s="462">
        <v>0.55228366992606548</v>
      </c>
      <c r="F3888" s="516">
        <v>2026.59</v>
      </c>
      <c r="G3888" s="464">
        <v>129254931543.76492</v>
      </c>
      <c r="H3888" s="461">
        <v>24466481.937196817</v>
      </c>
      <c r="I3888" s="464">
        <v>586046350565.00647</v>
      </c>
      <c r="J3888" s="462">
        <v>0.35553395488623274</v>
      </c>
      <c r="K3888" s="464">
        <v>26201507059.363415</v>
      </c>
      <c r="L3888" s="464">
        <v>52514482011.21463</v>
      </c>
      <c r="M3888" s="464">
        <v>19871767118.029327</v>
      </c>
      <c r="N3888" s="464">
        <v>57901458370.902954</v>
      </c>
      <c r="O3888" s="464">
        <v>23400.097107266338</v>
      </c>
      <c r="P3888" s="461">
        <v>393952.15663952223</v>
      </c>
      <c r="Q3888" s="461">
        <v>237936.41925253387</v>
      </c>
      <c r="R3888" s="464">
        <v>896103575815.21045</v>
      </c>
      <c r="S3888" s="462">
        <v>0.46785428209639446</v>
      </c>
      <c r="T3888" s="462">
        <v>0.32273124218319321</v>
      </c>
      <c r="U3888" s="461">
        <v>15.505066505676687</v>
      </c>
      <c r="V3888" s="464">
        <v>4943877546760.8896</v>
      </c>
      <c r="W3888" s="460">
        <v>1559.9080939317275</v>
      </c>
      <c r="X3888" s="463">
        <v>4.6645504140266934E-2</v>
      </c>
      <c r="Y3888" s="476">
        <v>2.0000000000000001E-4</v>
      </c>
    </row>
    <row r="3889" spans="1:25" x14ac:dyDescent="0.2">
      <c r="A3889" s="475">
        <f t="shared" si="60"/>
        <v>3885</v>
      </c>
      <c r="B3889" s="462">
        <v>0.40620383100548363</v>
      </c>
      <c r="C3889" s="461">
        <v>3665.3801386731338</v>
      </c>
      <c r="D3889" s="462">
        <v>0.5451911337892843</v>
      </c>
      <c r="E3889" s="462">
        <v>0.29251486931037179</v>
      </c>
      <c r="F3889" s="516">
        <v>2026.41</v>
      </c>
      <c r="G3889" s="464">
        <v>87726754722.96109</v>
      </c>
      <c r="H3889" s="461">
        <v>11243502.877637792</v>
      </c>
      <c r="I3889" s="464">
        <v>371500615796.20831</v>
      </c>
      <c r="J3889" s="462">
        <v>0.40620383100548363</v>
      </c>
      <c r="K3889" s="464">
        <v>23892304438.368065</v>
      </c>
      <c r="L3889" s="464">
        <v>32796014739.226841</v>
      </c>
      <c r="M3889" s="464">
        <v>59928339709.297012</v>
      </c>
      <c r="N3889" s="464">
        <v>36910555730.267784</v>
      </c>
      <c r="O3889" s="464">
        <v>27087.7290574953</v>
      </c>
      <c r="P3889" s="461">
        <v>259222.5533568043</v>
      </c>
      <c r="Q3889" s="461">
        <v>143599.53595939477</v>
      </c>
      <c r="R3889" s="464">
        <v>660015177605.22388</v>
      </c>
      <c r="S3889" s="462">
        <v>0.52868925602051042</v>
      </c>
      <c r="T3889" s="462">
        <v>0.29902929260087846</v>
      </c>
      <c r="U3889" s="461">
        <v>15.568846968459432</v>
      </c>
      <c r="V3889" s="464">
        <v>3452981518220.5981</v>
      </c>
      <c r="W3889" s="460">
        <v>1089.3104246590933</v>
      </c>
      <c r="X3889" s="463">
        <v>4.6134850648405112E-2</v>
      </c>
      <c r="Y3889" s="476">
        <v>2.0000000000000001E-4</v>
      </c>
    </row>
    <row r="3890" spans="1:25" x14ac:dyDescent="0.2">
      <c r="A3890" s="475">
        <f t="shared" si="60"/>
        <v>3886</v>
      </c>
      <c r="B3890" s="462">
        <v>0.53942948518471256</v>
      </c>
      <c r="C3890" s="461">
        <v>4089.8776971288876</v>
      </c>
      <c r="D3890" s="462">
        <v>0.92727539867933406</v>
      </c>
      <c r="E3890" s="462">
        <v>0.48943940659899249</v>
      </c>
      <c r="F3890" s="516">
        <v>2024.15</v>
      </c>
      <c r="G3890" s="464">
        <v>365146980198.45941</v>
      </c>
      <c r="H3890" s="461">
        <v>27304357.329014383</v>
      </c>
      <c r="I3890" s="464">
        <v>437327058152.22205</v>
      </c>
      <c r="J3890" s="462">
        <v>1.4286291975032173E-2</v>
      </c>
      <c r="K3890" s="464">
        <v>19374845812.412769</v>
      </c>
      <c r="L3890" s="464">
        <v>0</v>
      </c>
      <c r="M3890" s="464">
        <v>373635601040.17242</v>
      </c>
      <c r="N3890" s="464">
        <v>76085548196.498108</v>
      </c>
      <c r="O3890" s="464">
        <v>17988.293576411546</v>
      </c>
      <c r="P3890" s="461">
        <v>469558.48826826416</v>
      </c>
      <c r="Q3890" s="461">
        <v>295793.98927835253</v>
      </c>
      <c r="R3890" s="464">
        <v>1501465680658.2639</v>
      </c>
      <c r="S3890" s="462">
        <v>0.53867824568095546</v>
      </c>
      <c r="T3890" s="462">
        <v>0.21397974315328186</v>
      </c>
      <c r="U3890" s="461">
        <v>21.867438009836146</v>
      </c>
      <c r="V3890" s="464">
        <v>7531547608050.9297</v>
      </c>
      <c r="W3890" s="460">
        <v>2378.4635157508119</v>
      </c>
      <c r="X3890" s="463">
        <v>3.4329081535957227E-2</v>
      </c>
      <c r="Y3890" s="476">
        <v>2.0000000000000001E-4</v>
      </c>
    </row>
    <row r="3891" spans="1:25" x14ac:dyDescent="0.2">
      <c r="A3891" s="475">
        <f t="shared" si="60"/>
        <v>3887</v>
      </c>
      <c r="B3891" s="462">
        <v>0.52003009254041743</v>
      </c>
      <c r="C3891" s="461">
        <v>2880.4257380408217</v>
      </c>
      <c r="D3891" s="462">
        <v>1.0663348596570521</v>
      </c>
      <c r="E3891" s="462">
        <v>0.56977966982218409</v>
      </c>
      <c r="F3891" s="516">
        <v>2026.27</v>
      </c>
      <c r="G3891" s="464">
        <v>146512286171.68188</v>
      </c>
      <c r="H3891" s="461">
        <v>34656853.037414692</v>
      </c>
      <c r="I3891" s="464">
        <v>876237592662.8147</v>
      </c>
      <c r="J3891" s="462">
        <v>0.4276736073805868</v>
      </c>
      <c r="K3891" s="464">
        <v>54414326217.142433</v>
      </c>
      <c r="L3891" s="464">
        <v>162137470379.42361</v>
      </c>
      <c r="M3891" s="464">
        <v>50994956599.661446</v>
      </c>
      <c r="N3891" s="464">
        <v>80073785844.988358</v>
      </c>
      <c r="O3891" s="464">
        <v>18984.976704452118</v>
      </c>
      <c r="P3891" s="461">
        <v>511381.08339898032</v>
      </c>
      <c r="Q3891" s="461">
        <v>324612.2443676166</v>
      </c>
      <c r="R3891" s="464">
        <v>1407988739504.9407</v>
      </c>
      <c r="S3891" s="462">
        <v>0.52854969973791432</v>
      </c>
      <c r="T3891" s="462">
        <v>0.33660413349985813</v>
      </c>
      <c r="U3891" s="461">
        <v>14.658677934674534</v>
      </c>
      <c r="V3891" s="464">
        <v>7822398249192.7891</v>
      </c>
      <c r="W3891" s="460">
        <v>2469.8252888827055</v>
      </c>
      <c r="X3891" s="463">
        <v>4.8296203880180591E-2</v>
      </c>
      <c r="Y3891" s="476">
        <v>2.0000000000000001E-4</v>
      </c>
    </row>
    <row r="3892" spans="1:25" x14ac:dyDescent="0.2">
      <c r="A3892" s="475">
        <f t="shared" si="60"/>
        <v>3888</v>
      </c>
      <c r="B3892" s="462">
        <v>0.67311940261872039</v>
      </c>
      <c r="C3892" s="461">
        <v>7356.0114474619932</v>
      </c>
      <c r="D3892" s="462">
        <v>0.83277629918853568</v>
      </c>
      <c r="E3892" s="462">
        <v>0.47906930610392873</v>
      </c>
      <c r="F3892" s="516">
        <v>2023.75</v>
      </c>
      <c r="G3892" s="464">
        <v>341609040024.50378</v>
      </c>
      <c r="H3892" s="461">
        <v>20868790.487531263</v>
      </c>
      <c r="I3892" s="464">
        <v>520223465092.28046</v>
      </c>
      <c r="J3892" s="462">
        <v>0.32943891717669249</v>
      </c>
      <c r="K3892" s="464">
        <v>7954457484.077364</v>
      </c>
      <c r="L3892" s="464">
        <v>0</v>
      </c>
      <c r="M3892" s="464">
        <v>309923095812.72601</v>
      </c>
      <c r="N3892" s="464">
        <v>21676973294.815575</v>
      </c>
      <c r="O3892" s="464">
        <v>40124.64065582586</v>
      </c>
      <c r="P3892" s="461">
        <v>162953.25391827594</v>
      </c>
      <c r="Q3892" s="461">
        <v>85259.470650911971</v>
      </c>
      <c r="R3892" s="464">
        <v>1194807890696.6584</v>
      </c>
      <c r="S3892" s="462">
        <v>0.58180144556264368</v>
      </c>
      <c r="T3892" s="462">
        <v>0.37334410542127816</v>
      </c>
      <c r="U3892" s="461">
        <v>17.571957686295171</v>
      </c>
      <c r="V3892" s="464">
        <v>8597523119931.9639</v>
      </c>
      <c r="W3892" s="460">
        <v>2712.753236809745</v>
      </c>
      <c r="X3892" s="463">
        <v>4.1911810438365477E-2</v>
      </c>
      <c r="Y3892" s="476">
        <v>2.0000000000000001E-4</v>
      </c>
    </row>
    <row r="3893" spans="1:25" x14ac:dyDescent="0.2">
      <c r="A3893" s="475">
        <f t="shared" si="60"/>
        <v>3889</v>
      </c>
      <c r="B3893" s="462">
        <v>0.61863827584496567</v>
      </c>
      <c r="C3893" s="461">
        <v>6494.8632957290456</v>
      </c>
      <c r="D3893" s="462">
        <v>0.98814995205195022</v>
      </c>
      <c r="E3893" s="462">
        <v>0.6350144984737438</v>
      </c>
      <c r="F3893" s="516">
        <v>2023.75</v>
      </c>
      <c r="G3893" s="464">
        <v>436303826952.82062</v>
      </c>
      <c r="H3893" s="461">
        <v>28888257.651729573</v>
      </c>
      <c r="I3893" s="464">
        <v>409492929671.45496</v>
      </c>
      <c r="J3893" s="462">
        <v>-9.9025105003482272E-2</v>
      </c>
      <c r="K3893" s="464">
        <v>6133477439.9708624</v>
      </c>
      <c r="L3893" s="464">
        <v>462151604.90021908</v>
      </c>
      <c r="M3893" s="464">
        <v>566499353243.51245</v>
      </c>
      <c r="N3893" s="464">
        <v>64032303554.867149</v>
      </c>
      <c r="O3893" s="464">
        <v>12552.430890814057</v>
      </c>
      <c r="P3893" s="461">
        <v>418776.05376691243</v>
      </c>
      <c r="Q3893" s="461">
        <v>254530.62061905483</v>
      </c>
      <c r="R3893" s="464">
        <v>1688963417988.3611</v>
      </c>
      <c r="S3893" s="462">
        <v>0.55830804785220223</v>
      </c>
      <c r="T3893" s="462">
        <v>0.22099694514494697</v>
      </c>
      <c r="U3893" s="461">
        <v>23.514213298903812</v>
      </c>
      <c r="V3893" s="464">
        <v>9279354085738.4824</v>
      </c>
      <c r="W3893" s="460">
        <v>2922.1071627557953</v>
      </c>
      <c r="X3893" s="463">
        <v>3.2385946142000861E-2</v>
      </c>
      <c r="Y3893" s="476">
        <v>2.0000000000000001E-4</v>
      </c>
    </row>
    <row r="3894" spans="1:25" x14ac:dyDescent="0.2">
      <c r="A3894" s="475">
        <f t="shared" si="60"/>
        <v>3890</v>
      </c>
      <c r="B3894" s="462">
        <v>0.52066334415431736</v>
      </c>
      <c r="C3894" s="461">
        <v>6372.7418634556252</v>
      </c>
      <c r="D3894" s="462">
        <v>1.0799727684671718</v>
      </c>
      <c r="E3894" s="462">
        <v>0.43757758307692129</v>
      </c>
      <c r="F3894" s="516">
        <v>2025.4</v>
      </c>
      <c r="G3894" s="464">
        <v>249723648205.51004</v>
      </c>
      <c r="H3894" s="461">
        <v>28050166.598568518</v>
      </c>
      <c r="I3894" s="464">
        <v>565175556684.79126</v>
      </c>
      <c r="J3894" s="462">
        <v>0.21053238703298338</v>
      </c>
      <c r="K3894" s="464">
        <v>30724305160.785919</v>
      </c>
      <c r="L3894" s="464">
        <v>74893027196.46344</v>
      </c>
      <c r="M3894" s="464">
        <v>147117915138.85855</v>
      </c>
      <c r="N3894" s="464">
        <v>3481390617.9683838</v>
      </c>
      <c r="O3894" s="464">
        <v>33509.641149972602</v>
      </c>
      <c r="P3894" s="461">
        <v>76167.407514175575</v>
      </c>
      <c r="Q3894" s="461">
        <v>13605.101878543897</v>
      </c>
      <c r="R3894" s="464">
        <v>1123093278648.7944</v>
      </c>
      <c r="S3894" s="462">
        <v>0.4929274438881614</v>
      </c>
      <c r="T3894" s="462">
        <v>0.30768715603024627</v>
      </c>
      <c r="U3894" s="461">
        <v>17.207677154110488</v>
      </c>
      <c r="V3894" s="464">
        <v>6474769243632.3262</v>
      </c>
      <c r="W3894" s="460">
        <v>2044.2192460255919</v>
      </c>
      <c r="X3894" s="463">
        <v>4.3119476583638565E-2</v>
      </c>
      <c r="Y3894" s="476">
        <v>2.0000000000000001E-4</v>
      </c>
    </row>
    <row r="3895" spans="1:25" x14ac:dyDescent="0.2">
      <c r="A3895" s="475">
        <f t="shared" si="60"/>
        <v>3891</v>
      </c>
      <c r="B3895" s="462">
        <v>0.47861421324972359</v>
      </c>
      <c r="C3895" s="461">
        <v>1500</v>
      </c>
      <c r="D3895" s="462">
        <v>0.9546001429053218</v>
      </c>
      <c r="E3895" s="462">
        <v>0.3115337729482518</v>
      </c>
      <c r="F3895" s="516">
        <v>2027.26</v>
      </c>
      <c r="G3895" s="464">
        <v>69337021879.90033</v>
      </c>
      <c r="H3895" s="461">
        <v>29563210.077837512</v>
      </c>
      <c r="I3895" s="464">
        <v>690996348808.53845</v>
      </c>
      <c r="J3895" s="462">
        <v>0.36188891433478332</v>
      </c>
      <c r="K3895" s="464">
        <v>48169801784.011116</v>
      </c>
      <c r="L3895" s="464">
        <v>66563939132.222084</v>
      </c>
      <c r="M3895" s="464">
        <v>0</v>
      </c>
      <c r="N3895" s="464">
        <v>57225940735.468163</v>
      </c>
      <c r="O3895" s="464">
        <v>39472.369321050559</v>
      </c>
      <c r="P3895" s="461">
        <v>384661.55799783615</v>
      </c>
      <c r="Q3895" s="461">
        <v>229118.736779556</v>
      </c>
      <c r="R3895" s="464">
        <v>948809759430.26343</v>
      </c>
      <c r="S3895" s="462">
        <v>0.43717300887719257</v>
      </c>
      <c r="T3895" s="462">
        <v>0.27726582944398004</v>
      </c>
      <c r="U3895" s="461">
        <v>14.254418274082553</v>
      </c>
      <c r="V3895" s="464">
        <v>4341236981593.9917</v>
      </c>
      <c r="W3895" s="460">
        <v>1370.0523880975193</v>
      </c>
      <c r="X3895" s="463">
        <v>4.8721902030513138E-2</v>
      </c>
      <c r="Y3895" s="476">
        <v>2.0000000000000001E-4</v>
      </c>
    </row>
    <row r="3896" spans="1:25" x14ac:dyDescent="0.2">
      <c r="A3896" s="475">
        <f t="shared" si="60"/>
        <v>3892</v>
      </c>
      <c r="B3896" s="462">
        <v>0.38260386783627764</v>
      </c>
      <c r="C3896" s="461">
        <v>2669.3315854396424</v>
      </c>
      <c r="D3896" s="462">
        <v>0.81858729944000519</v>
      </c>
      <c r="E3896" s="462">
        <v>0.35408327386595462</v>
      </c>
      <c r="F3896" s="516">
        <v>2026.04</v>
      </c>
      <c r="G3896" s="464">
        <v>116079156618.02026</v>
      </c>
      <c r="H3896" s="461">
        <v>21592493.619997744</v>
      </c>
      <c r="I3896" s="464">
        <v>609441135020.47266</v>
      </c>
      <c r="J3896" s="462">
        <v>0.32860127832304353</v>
      </c>
      <c r="K3896" s="464">
        <v>43740055712.476593</v>
      </c>
      <c r="L3896" s="464">
        <v>53676274705.935707</v>
      </c>
      <c r="M3896" s="464">
        <v>83527477451.432541</v>
      </c>
      <c r="N3896" s="464">
        <v>61104632279.615562</v>
      </c>
      <c r="O3896" s="464">
        <v>27443.44654564864</v>
      </c>
      <c r="P3896" s="461">
        <v>342656.92626619164</v>
      </c>
      <c r="Q3896" s="461">
        <v>200359.62905122602</v>
      </c>
      <c r="R3896" s="464">
        <v>970334659804.77148</v>
      </c>
      <c r="S3896" s="462">
        <v>0.45262311477705541</v>
      </c>
      <c r="T3896" s="462">
        <v>0.28326245459393656</v>
      </c>
      <c r="U3896" s="461">
        <v>15.312404912695662</v>
      </c>
      <c r="V3896" s="464">
        <v>4674654321345.8613</v>
      </c>
      <c r="W3896" s="460">
        <v>1475.3047302975913</v>
      </c>
      <c r="X3896" s="463">
        <v>4.7401569179039683E-2</v>
      </c>
      <c r="Y3896" s="476">
        <v>2.0000000000000001E-4</v>
      </c>
    </row>
    <row r="3897" spans="1:25" x14ac:dyDescent="0.2">
      <c r="A3897" s="475">
        <f t="shared" si="60"/>
        <v>3893</v>
      </c>
      <c r="B3897" s="462">
        <v>0.56990989329652431</v>
      </c>
      <c r="C3897" s="461">
        <v>6617.5385526784139</v>
      </c>
      <c r="D3897" s="462">
        <v>0.95051733976264918</v>
      </c>
      <c r="E3897" s="462">
        <v>0.7</v>
      </c>
      <c r="F3897" s="516">
        <v>2025.98</v>
      </c>
      <c r="G3897" s="464">
        <v>167617577180.30441</v>
      </c>
      <c r="H3897" s="461">
        <v>17040003.066766392</v>
      </c>
      <c r="I3897" s="464">
        <v>393349695060.71759</v>
      </c>
      <c r="J3897" s="462">
        <v>0.25296002338383738</v>
      </c>
      <c r="K3897" s="464">
        <v>11576810686.95849</v>
      </c>
      <c r="L3897" s="464">
        <v>3618070230.5431266</v>
      </c>
      <c r="M3897" s="464">
        <v>137271770016.20706</v>
      </c>
      <c r="N3897" s="464">
        <v>2978404781.0400128</v>
      </c>
      <c r="O3897" s="464">
        <v>26605.014014718363</v>
      </c>
      <c r="P3897" s="461">
        <v>67946.150231069652</v>
      </c>
      <c r="Q3897" s="461">
        <v>11549.787557767415</v>
      </c>
      <c r="R3897" s="464">
        <v>797621629334.43774</v>
      </c>
      <c r="S3897" s="462">
        <v>0.52370052452718596</v>
      </c>
      <c r="T3897" s="462">
        <v>0.28513537058397032</v>
      </c>
      <c r="U3897" s="461">
        <v>17.346072994873104</v>
      </c>
      <c r="V3897" s="464">
        <v>4270245115358.4932</v>
      </c>
      <c r="W3897" s="460">
        <v>1347.827167791484</v>
      </c>
      <c r="X3897" s="463">
        <v>4.324977106372644E-2</v>
      </c>
      <c r="Y3897" s="476">
        <v>2.0000000000000001E-4</v>
      </c>
    </row>
    <row r="3898" spans="1:25" x14ac:dyDescent="0.2">
      <c r="A3898" s="475">
        <f t="shared" si="60"/>
        <v>3894</v>
      </c>
      <c r="B3898" s="462">
        <v>0.57210376831373133</v>
      </c>
      <c r="C3898" s="461">
        <v>1513.3996928773231</v>
      </c>
      <c r="D3898" s="462">
        <v>0.95526098598889742</v>
      </c>
      <c r="E3898" s="462">
        <v>0.59024862030666136</v>
      </c>
      <c r="F3898" s="516">
        <v>2023.75</v>
      </c>
      <c r="G3898" s="464">
        <v>369933566762.7229</v>
      </c>
      <c r="H3898" s="461">
        <v>29712630.725627489</v>
      </c>
      <c r="I3898" s="464">
        <v>596027567589.20972</v>
      </c>
      <c r="J3898" s="462">
        <v>0.20349190467790901</v>
      </c>
      <c r="K3898" s="464">
        <v>23054497063.663795</v>
      </c>
      <c r="L3898" s="464">
        <v>0</v>
      </c>
      <c r="M3898" s="464">
        <v>322247546472.63422</v>
      </c>
      <c r="N3898" s="464">
        <v>15931615387.725155</v>
      </c>
      <c r="O3898" s="464">
        <v>35997.860735086229</v>
      </c>
      <c r="P3898" s="461">
        <v>145982.85186274518</v>
      </c>
      <c r="Q3898" s="461">
        <v>59127.89426680631</v>
      </c>
      <c r="R3898" s="464">
        <v>1331053846304.7327</v>
      </c>
      <c r="S3898" s="462">
        <v>0.52157479621908298</v>
      </c>
      <c r="T3898" s="462">
        <v>0.34920215538652127</v>
      </c>
      <c r="U3898" s="461">
        <v>17.700130805786404</v>
      </c>
      <c r="V3898" s="464">
        <v>9176293616294.9238</v>
      </c>
      <c r="W3898" s="460">
        <v>2895.9038752653692</v>
      </c>
      <c r="X3898" s="463">
        <v>4.0659323981898997E-2</v>
      </c>
      <c r="Y3898" s="476">
        <v>2.0000000000000001E-4</v>
      </c>
    </row>
    <row r="3899" spans="1:25" x14ac:dyDescent="0.2">
      <c r="A3899" s="475">
        <f t="shared" si="60"/>
        <v>3895</v>
      </c>
      <c r="B3899" s="462">
        <v>0.48162823640489461</v>
      </c>
      <c r="C3899" s="461">
        <v>4657.9930312430897</v>
      </c>
      <c r="D3899" s="462">
        <v>0.44218045500742492</v>
      </c>
      <c r="E3899" s="462">
        <v>0.31989036177520502</v>
      </c>
      <c r="F3899" s="516">
        <v>2025.49</v>
      </c>
      <c r="G3899" s="464">
        <v>67730306695.316124</v>
      </c>
      <c r="H3899" s="461">
        <v>8341891.3230165811</v>
      </c>
      <c r="I3899" s="464">
        <v>329235917541.75989</v>
      </c>
      <c r="J3899" s="462">
        <v>0.48162823640489461</v>
      </c>
      <c r="K3899" s="464">
        <v>21858089518.849026</v>
      </c>
      <c r="L3899" s="464">
        <v>25628913575.633347</v>
      </c>
      <c r="M3899" s="464">
        <v>92887092722.714767</v>
      </c>
      <c r="N3899" s="464">
        <v>23613269800.929546</v>
      </c>
      <c r="O3899" s="464">
        <v>23110.425622429342</v>
      </c>
      <c r="P3899" s="461">
        <v>178123.72865974842</v>
      </c>
      <c r="Q3899" s="461">
        <v>86049.842859640441</v>
      </c>
      <c r="R3899" s="464">
        <v>579599607541.90967</v>
      </c>
      <c r="S3899" s="462">
        <v>0.5818983043145417</v>
      </c>
      <c r="T3899" s="462">
        <v>0.36108469894190104</v>
      </c>
      <c r="U3899" s="461">
        <v>14.806783009802906</v>
      </c>
      <c r="V3899" s="464">
        <v>3541302994116.6274</v>
      </c>
      <c r="W3899" s="460">
        <v>1117.0799368849634</v>
      </c>
      <c r="X3899" s="463">
        <v>4.7628927732908638E-2</v>
      </c>
      <c r="Y3899" s="476">
        <v>2.0000000000000001E-4</v>
      </c>
    </row>
    <row r="3900" spans="1:25" x14ac:dyDescent="0.2">
      <c r="A3900" s="475">
        <f t="shared" si="60"/>
        <v>3896</v>
      </c>
      <c r="B3900" s="462">
        <v>0.46553904062864609</v>
      </c>
      <c r="C3900" s="461">
        <v>5901.3921321255548</v>
      </c>
      <c r="D3900" s="462">
        <v>0.93458964156310653</v>
      </c>
      <c r="E3900" s="462">
        <v>0.56365057849748312</v>
      </c>
      <c r="F3900" s="516">
        <v>2023.75</v>
      </c>
      <c r="G3900" s="464">
        <v>485706472480.11249</v>
      </c>
      <c r="H3900" s="461">
        <v>26125588.707365703</v>
      </c>
      <c r="I3900" s="464">
        <v>619398477944.43127</v>
      </c>
      <c r="J3900" s="462">
        <v>0.36449529281409909</v>
      </c>
      <c r="K3900" s="464">
        <v>13843701216.004835</v>
      </c>
      <c r="L3900" s="464">
        <v>0</v>
      </c>
      <c r="M3900" s="464">
        <v>540424326071.04364</v>
      </c>
      <c r="N3900" s="464">
        <v>66058087879.11618</v>
      </c>
      <c r="O3900" s="464">
        <v>26362.065593423031</v>
      </c>
      <c r="P3900" s="461">
        <v>446466.13592110149</v>
      </c>
      <c r="Q3900" s="461">
        <v>277503.51908178034</v>
      </c>
      <c r="R3900" s="464">
        <v>1778840157910.9631</v>
      </c>
      <c r="S3900" s="462">
        <v>0.626192670959692</v>
      </c>
      <c r="T3900" s="462">
        <v>0.38077726149809721</v>
      </c>
      <c r="U3900" s="461">
        <v>17.269758309256467</v>
      </c>
      <c r="V3900" s="464">
        <v>12882403661686.924</v>
      </c>
      <c r="W3900" s="460">
        <v>4065.0353183337174</v>
      </c>
      <c r="X3900" s="463">
        <v>4.2086687715885591E-2</v>
      </c>
      <c r="Y3900" s="476">
        <v>2.0000000000000001E-4</v>
      </c>
    </row>
    <row r="3901" spans="1:25" x14ac:dyDescent="0.2">
      <c r="A3901" s="475">
        <f t="shared" si="60"/>
        <v>3897</v>
      </c>
      <c r="B3901" s="462">
        <v>0.56309799673851502</v>
      </c>
      <c r="C3901" s="461">
        <v>8775.1583248836232</v>
      </c>
      <c r="D3901" s="462">
        <v>0.65097489380866869</v>
      </c>
      <c r="E3901" s="462">
        <v>0.18843443349722855</v>
      </c>
      <c r="F3901" s="516">
        <v>2024.72</v>
      </c>
      <c r="G3901" s="464">
        <v>272200606281.51663</v>
      </c>
      <c r="H3901" s="461">
        <v>13898849.301014151</v>
      </c>
      <c r="I3901" s="464">
        <v>369996326668.48932</v>
      </c>
      <c r="J3901" s="462">
        <v>0.42243722742350875</v>
      </c>
      <c r="K3901" s="464">
        <v>15847400238.778009</v>
      </c>
      <c r="L3901" s="464">
        <v>0</v>
      </c>
      <c r="M3901" s="464">
        <v>184319766673.70798</v>
      </c>
      <c r="N3901" s="464">
        <v>39829547498.302101</v>
      </c>
      <c r="O3901" s="464">
        <v>16856.739274387812</v>
      </c>
      <c r="P3901" s="461">
        <v>327142.81575319369</v>
      </c>
      <c r="Q3901" s="461">
        <v>192650.17935769595</v>
      </c>
      <c r="R3901" s="464">
        <v>926769680933.78979</v>
      </c>
      <c r="S3901" s="462">
        <v>0.62272059874361585</v>
      </c>
      <c r="T3901" s="462">
        <v>0.44105743253622148</v>
      </c>
      <c r="U3901" s="461">
        <v>16.918428035898504</v>
      </c>
      <c r="V3901" s="464">
        <v>7579037692027.1729</v>
      </c>
      <c r="W3901" s="460">
        <v>2393.2742826574913</v>
      </c>
      <c r="X3901" s="463">
        <v>4.3498899645149421E-2</v>
      </c>
      <c r="Y3901" s="476">
        <v>2.0000000000000001E-4</v>
      </c>
    </row>
    <row r="3902" spans="1:25" x14ac:dyDescent="0.2">
      <c r="A3902" s="475">
        <f t="shared" si="60"/>
        <v>3898</v>
      </c>
      <c r="B3902" s="462">
        <v>0.56807715999039299</v>
      </c>
      <c r="C3902" s="461">
        <v>5086.9233158212801</v>
      </c>
      <c r="D3902" s="462">
        <v>0.49270755218140633</v>
      </c>
      <c r="E3902" s="462">
        <v>0.32688489530378856</v>
      </c>
      <c r="F3902" s="516">
        <v>2024.42</v>
      </c>
      <c r="G3902" s="464">
        <v>101002253116.66785</v>
      </c>
      <c r="H3902" s="461">
        <v>9541869.6751970183</v>
      </c>
      <c r="I3902" s="464">
        <v>307469807229.88837</v>
      </c>
      <c r="J3902" s="462">
        <v>0.41466801872572456</v>
      </c>
      <c r="K3902" s="464">
        <v>9742068337.677187</v>
      </c>
      <c r="L3902" s="464">
        <v>3217088746.664629</v>
      </c>
      <c r="M3902" s="464">
        <v>128431456889.5105</v>
      </c>
      <c r="N3902" s="464">
        <v>37795358067.502281</v>
      </c>
      <c r="O3902" s="464">
        <v>38185.216278164939</v>
      </c>
      <c r="P3902" s="461">
        <v>263262.45894462703</v>
      </c>
      <c r="Q3902" s="461">
        <v>147838.36008004152</v>
      </c>
      <c r="R3902" s="464">
        <v>627432922495.21851</v>
      </c>
      <c r="S3902" s="462">
        <v>0.57612824468790169</v>
      </c>
      <c r="T3902" s="462">
        <v>0.32902411919348246</v>
      </c>
      <c r="U3902" s="461">
        <v>15.839716634218927</v>
      </c>
      <c r="V3902" s="464">
        <v>3685296609085.9214</v>
      </c>
      <c r="W3902" s="460">
        <v>1163.2631837689651</v>
      </c>
      <c r="X3902" s="463">
        <v>4.5139438498432286E-2</v>
      </c>
      <c r="Y3902" s="476">
        <v>2.0000000000000001E-4</v>
      </c>
    </row>
    <row r="3903" spans="1:25" x14ac:dyDescent="0.2">
      <c r="A3903" s="475">
        <f t="shared" si="60"/>
        <v>3899</v>
      </c>
      <c r="B3903" s="462">
        <v>0.58726184707509455</v>
      </c>
      <c r="C3903" s="461">
        <v>7171.7242172093884</v>
      </c>
      <c r="D3903" s="462">
        <v>0.41527544140917777</v>
      </c>
      <c r="E3903" s="462">
        <v>0.30299736538580779</v>
      </c>
      <c r="F3903" s="516">
        <v>2026.01</v>
      </c>
      <c r="G3903" s="464">
        <v>42693145527.618752</v>
      </c>
      <c r="H3903" s="461">
        <v>7387945.7785682091</v>
      </c>
      <c r="I3903" s="464">
        <v>271618552366.19174</v>
      </c>
      <c r="J3903" s="462">
        <v>0.42571267710724014</v>
      </c>
      <c r="K3903" s="464">
        <v>25255819127.648636</v>
      </c>
      <c r="L3903" s="464">
        <v>32687829834.591591</v>
      </c>
      <c r="M3903" s="464">
        <v>36773619411.218201</v>
      </c>
      <c r="N3903" s="464">
        <v>28757558642.723362</v>
      </c>
      <c r="O3903" s="464">
        <v>26887.369623883998</v>
      </c>
      <c r="P3903" s="461">
        <v>199207.49354428734</v>
      </c>
      <c r="Q3903" s="461">
        <v>101828.36790846195</v>
      </c>
      <c r="R3903" s="464">
        <v>455229362381.85254</v>
      </c>
      <c r="S3903" s="462">
        <v>0.52377661394547248</v>
      </c>
      <c r="T3903" s="462">
        <v>0.33522904883015231</v>
      </c>
      <c r="U3903" s="461">
        <v>14.429492674711826</v>
      </c>
      <c r="V3903" s="464">
        <v>2549042269221.5605</v>
      </c>
      <c r="W3903" s="460">
        <v>804.27469643082372</v>
      </c>
      <c r="X3903" s="463">
        <v>4.8061105676885325E-2</v>
      </c>
      <c r="Y3903" s="476">
        <v>2.0000000000000001E-4</v>
      </c>
    </row>
    <row r="3904" spans="1:25" x14ac:dyDescent="0.2">
      <c r="A3904" s="475">
        <f t="shared" si="60"/>
        <v>3900</v>
      </c>
      <c r="B3904" s="462">
        <v>0.58348971888543544</v>
      </c>
      <c r="C3904" s="461">
        <v>5306.6066033251227</v>
      </c>
      <c r="D3904" s="462">
        <v>0.41548052665495938</v>
      </c>
      <c r="E3904" s="462">
        <v>0.44481078350724407</v>
      </c>
      <c r="F3904" s="516">
        <v>2025.08</v>
      </c>
      <c r="G3904" s="464">
        <v>120843531941.59698</v>
      </c>
      <c r="H3904" s="461">
        <v>7422036.1573200515</v>
      </c>
      <c r="I3904" s="464">
        <v>198669292904.40518</v>
      </c>
      <c r="J3904" s="462">
        <v>0.23427641339566863</v>
      </c>
      <c r="K3904" s="464">
        <v>5577013911.6099453</v>
      </c>
      <c r="L3904" s="464">
        <v>16332493965.00374</v>
      </c>
      <c r="M3904" s="464">
        <v>92461274502.001785</v>
      </c>
      <c r="N3904" s="464">
        <v>124737917586.39795</v>
      </c>
      <c r="O3904" s="464">
        <v>38727.928938654615</v>
      </c>
      <c r="P3904" s="461">
        <v>690581.68049232475</v>
      </c>
      <c r="Q3904" s="461">
        <v>463741.95613762958</v>
      </c>
      <c r="R3904" s="464">
        <v>575277476187.47485</v>
      </c>
      <c r="S3904" s="462">
        <v>0.47640404007198239</v>
      </c>
      <c r="T3904" s="462">
        <v>0.26495168353021364</v>
      </c>
      <c r="U3904" s="461">
        <v>17.716832331422641</v>
      </c>
      <c r="V3904" s="464">
        <v>2956176101910.6616</v>
      </c>
      <c r="W3904" s="460">
        <v>931.08037747975595</v>
      </c>
      <c r="X3904" s="463">
        <v>4.155867307981051E-2</v>
      </c>
      <c r="Y3904" s="476">
        <v>2.0000000000000001E-4</v>
      </c>
    </row>
    <row r="3905" spans="1:25" x14ac:dyDescent="0.2">
      <c r="A3905" s="475">
        <f t="shared" si="60"/>
        <v>3901</v>
      </c>
      <c r="B3905" s="462">
        <v>0.50798673475179346</v>
      </c>
      <c r="C3905" s="461">
        <v>3918.7332574152983</v>
      </c>
      <c r="D3905" s="462">
        <v>0.85550999606051503</v>
      </c>
      <c r="E3905" s="462">
        <v>0.40868911393932511</v>
      </c>
      <c r="F3905" s="516">
        <v>2025.4</v>
      </c>
      <c r="G3905" s="464">
        <v>269978001939.41083</v>
      </c>
      <c r="H3905" s="461">
        <v>22077208.940177694</v>
      </c>
      <c r="I3905" s="464">
        <v>364508139052.54486</v>
      </c>
      <c r="J3905" s="462">
        <v>8.5133735955541634E-2</v>
      </c>
      <c r="K3905" s="464">
        <v>16627276164.24498</v>
      </c>
      <c r="L3905" s="464">
        <v>24849357032.913387</v>
      </c>
      <c r="M3905" s="464">
        <v>137262544280.04776</v>
      </c>
      <c r="N3905" s="464">
        <v>13669531270.700262</v>
      </c>
      <c r="O3905" s="464">
        <v>16405.028936352595</v>
      </c>
      <c r="P3905" s="461">
        <v>145646.05768298564</v>
      </c>
      <c r="Q3905" s="461">
        <v>58479.534422221041</v>
      </c>
      <c r="R3905" s="464">
        <v>835738548229.07935</v>
      </c>
      <c r="S3905" s="462">
        <v>0.47550138473126863</v>
      </c>
      <c r="T3905" s="462">
        <v>0.32673236336316352</v>
      </c>
      <c r="U3905" s="461">
        <v>19.707574475899431</v>
      </c>
      <c r="V3905" s="464">
        <v>5788516107644.9883</v>
      </c>
      <c r="W3905" s="460">
        <v>1826.592350487309</v>
      </c>
      <c r="X3905" s="463">
        <v>3.815697727929758E-2</v>
      </c>
      <c r="Y3905" s="476">
        <v>2.0000000000000001E-4</v>
      </c>
    </row>
    <row r="3906" spans="1:25" x14ac:dyDescent="0.2">
      <c r="A3906" s="475">
        <f t="shared" si="60"/>
        <v>3902</v>
      </c>
      <c r="B3906" s="462">
        <v>0.61357159672320671</v>
      </c>
      <c r="C3906" s="461">
        <v>7776.8339861551949</v>
      </c>
      <c r="D3906" s="462">
        <v>0.46394141796105776</v>
      </c>
      <c r="E3906" s="462">
        <v>0.3284328980287734</v>
      </c>
      <c r="F3906" s="516">
        <v>2025.63</v>
      </c>
      <c r="G3906" s="464">
        <v>142030089706.12918</v>
      </c>
      <c r="H3906" s="461">
        <v>8704376.9278566465</v>
      </c>
      <c r="I3906" s="464">
        <v>221645886576.75967</v>
      </c>
      <c r="J3906" s="462">
        <v>0.36563483804153241</v>
      </c>
      <c r="K3906" s="464">
        <v>10820145637.574051</v>
      </c>
      <c r="L3906" s="464">
        <v>23818415840.133347</v>
      </c>
      <c r="M3906" s="464">
        <v>109455652425.13971</v>
      </c>
      <c r="N3906" s="464">
        <v>38766010186.944618</v>
      </c>
      <c r="O3906" s="464">
        <v>13715.691676955952</v>
      </c>
      <c r="P3906" s="461">
        <v>326575.80408554297</v>
      </c>
      <c r="Q3906" s="461">
        <v>197092.98455376894</v>
      </c>
      <c r="R3906" s="464">
        <v>547954375610.26611</v>
      </c>
      <c r="S3906" s="462">
        <v>0.57950236839965985</v>
      </c>
      <c r="T3906" s="462">
        <v>0.37758102886173373</v>
      </c>
      <c r="U3906" s="461">
        <v>17.048893039448135</v>
      </c>
      <c r="V3906" s="464">
        <v>3889867255172.4326</v>
      </c>
      <c r="W3906" s="460">
        <v>1226.3501789902894</v>
      </c>
      <c r="X3906" s="463">
        <v>4.2719580005231683E-2</v>
      </c>
      <c r="Y3906" s="476">
        <v>2.0000000000000001E-4</v>
      </c>
    </row>
    <row r="3907" spans="1:25" x14ac:dyDescent="0.2">
      <c r="A3907" s="475">
        <f t="shared" si="60"/>
        <v>3903</v>
      </c>
      <c r="B3907" s="462">
        <v>0.46040670235180658</v>
      </c>
      <c r="C3907" s="461">
        <v>3349.7287150182442</v>
      </c>
      <c r="D3907" s="462">
        <v>0.72475511098432821</v>
      </c>
      <c r="E3907" s="462">
        <v>0.60294631464368575</v>
      </c>
      <c r="F3907" s="516">
        <v>2024.95</v>
      </c>
      <c r="G3907" s="464">
        <v>262361754242.48029</v>
      </c>
      <c r="H3907" s="461">
        <v>17633172.129621621</v>
      </c>
      <c r="I3907" s="464">
        <v>467681841695.82379</v>
      </c>
      <c r="J3907" s="462">
        <v>0.38213016795956956</v>
      </c>
      <c r="K3907" s="464">
        <v>13158841126.539909</v>
      </c>
      <c r="L3907" s="464">
        <v>10483920497.268692</v>
      </c>
      <c r="M3907" s="464">
        <v>174558185951.5506</v>
      </c>
      <c r="N3907" s="464">
        <v>36903555530.757355</v>
      </c>
      <c r="O3907" s="464">
        <v>24470.560397184137</v>
      </c>
      <c r="P3907" s="461">
        <v>272595.16909800598</v>
      </c>
      <c r="Q3907" s="461">
        <v>149644.44283535931</v>
      </c>
      <c r="R3907" s="464">
        <v>926152584703.69568</v>
      </c>
      <c r="S3907" s="462">
        <v>0.56117595457379343</v>
      </c>
      <c r="T3907" s="462">
        <v>0.44362693723718238</v>
      </c>
      <c r="U3907" s="461">
        <v>16.798816239015011</v>
      </c>
      <c r="V3907" s="464">
        <v>7717558576253.2861</v>
      </c>
      <c r="W3907" s="460">
        <v>2435.6652648955701</v>
      </c>
      <c r="X3907" s="463">
        <v>4.2748941261402655E-2</v>
      </c>
      <c r="Y3907" s="476">
        <v>2.0000000000000001E-4</v>
      </c>
    </row>
    <row r="3908" spans="1:25" x14ac:dyDescent="0.2">
      <c r="A3908" s="475">
        <f t="shared" si="60"/>
        <v>3904</v>
      </c>
      <c r="B3908" s="462">
        <v>0.6089626353050398</v>
      </c>
      <c r="C3908" s="461">
        <v>1500</v>
      </c>
      <c r="D3908" s="462">
        <v>0.71792585134122389</v>
      </c>
      <c r="E3908" s="462">
        <v>0.55259572768123932</v>
      </c>
      <c r="F3908" s="516">
        <v>2023.75</v>
      </c>
      <c r="G3908" s="464">
        <v>253744364627.56674</v>
      </c>
      <c r="H3908" s="461">
        <v>17841189.273961514</v>
      </c>
      <c r="I3908" s="464">
        <v>516721019568.72668</v>
      </c>
      <c r="J3908" s="462">
        <v>0.38670524060872091</v>
      </c>
      <c r="K3908" s="464">
        <v>13878446443.488562</v>
      </c>
      <c r="L3908" s="464">
        <v>0</v>
      </c>
      <c r="M3908" s="464">
        <v>217277154748.077</v>
      </c>
      <c r="N3908" s="464">
        <v>132528570903.32903</v>
      </c>
      <c r="O3908" s="464">
        <v>27029.114966999176</v>
      </c>
      <c r="P3908" s="461">
        <v>691750.32224476407</v>
      </c>
      <c r="Q3908" s="461">
        <v>481784.35960158083</v>
      </c>
      <c r="R3908" s="464">
        <v>1078181635091.0215</v>
      </c>
      <c r="S3908" s="462">
        <v>0.52567789784476182</v>
      </c>
      <c r="T3908" s="462">
        <v>0.3965367120632256</v>
      </c>
      <c r="U3908" s="461">
        <v>16.514112314051861</v>
      </c>
      <c r="V3908" s="464">
        <v>7866907758100.6387</v>
      </c>
      <c r="W3908" s="460">
        <v>2483.5257655513842</v>
      </c>
      <c r="X3908" s="463">
        <v>4.3660802380559166E-2</v>
      </c>
      <c r="Y3908" s="476">
        <v>2.0000000000000001E-4</v>
      </c>
    </row>
    <row r="3909" spans="1:25" x14ac:dyDescent="0.2">
      <c r="A3909" s="475">
        <f t="shared" si="60"/>
        <v>3905</v>
      </c>
      <c r="B3909" s="462">
        <v>0.54825530999654448</v>
      </c>
      <c r="C3909" s="461">
        <v>3138.1981470827609</v>
      </c>
      <c r="D3909" s="462">
        <v>0.63579683722408387</v>
      </c>
      <c r="E3909" s="462">
        <v>0.53811745961255519</v>
      </c>
      <c r="F3909" s="516">
        <v>2024.29</v>
      </c>
      <c r="G3909" s="464">
        <v>86290871096.892212</v>
      </c>
      <c r="H3909" s="461">
        <v>13702716.507141434</v>
      </c>
      <c r="I3909" s="464">
        <v>421144666767.99792</v>
      </c>
      <c r="J3909" s="462">
        <v>0.45955093088059662</v>
      </c>
      <c r="K3909" s="464">
        <v>15645447874.94948</v>
      </c>
      <c r="L3909" s="464">
        <v>14341198457.303509</v>
      </c>
      <c r="M3909" s="464">
        <v>85959430129.780914</v>
      </c>
      <c r="N3909" s="464">
        <v>45694819459.868866</v>
      </c>
      <c r="O3909" s="464">
        <v>27729.107760950152</v>
      </c>
      <c r="P3909" s="461">
        <v>327873.52123854193</v>
      </c>
      <c r="Q3909" s="461">
        <v>193594.31823091154</v>
      </c>
      <c r="R3909" s="464">
        <v>687166097887.73865</v>
      </c>
      <c r="S3909" s="462">
        <v>0.54753947397782321</v>
      </c>
      <c r="T3909" s="462">
        <v>0.35210576632524077</v>
      </c>
      <c r="U3909" s="461">
        <v>15.042551642440742</v>
      </c>
      <c r="V3909" s="464">
        <v>4103552375223.189</v>
      </c>
      <c r="W3909" s="460">
        <v>1295.3415016392992</v>
      </c>
      <c r="X3909" s="463">
        <v>4.7559355282504746E-2</v>
      </c>
      <c r="Y3909" s="476">
        <v>2.0000000000000001E-4</v>
      </c>
    </row>
    <row r="3910" spans="1:25" x14ac:dyDescent="0.2">
      <c r="A3910" s="475">
        <f t="shared" si="60"/>
        <v>3906</v>
      </c>
      <c r="B3910" s="462">
        <v>0.51416799800819291</v>
      </c>
      <c r="C3910" s="461">
        <v>2123.1626851486108</v>
      </c>
      <c r="D3910" s="462">
        <v>0.49779248907085799</v>
      </c>
      <c r="E3910" s="462">
        <v>0.50374221388699614</v>
      </c>
      <c r="F3910" s="516">
        <v>2025.48</v>
      </c>
      <c r="G3910" s="464">
        <v>143059670082.64328</v>
      </c>
      <c r="H3910" s="461">
        <v>9809024.2944974992</v>
      </c>
      <c r="I3910" s="464">
        <v>234145725698.74127</v>
      </c>
      <c r="J3910" s="462">
        <v>0.17038522194488837</v>
      </c>
      <c r="K3910" s="464">
        <v>25153420040.09547</v>
      </c>
      <c r="L3910" s="464">
        <v>95476230640.026825</v>
      </c>
      <c r="M3910" s="464">
        <v>78690068082.643372</v>
      </c>
      <c r="N3910" s="464">
        <v>101680449847.00954</v>
      </c>
      <c r="O3910" s="464">
        <v>21021.60462171664</v>
      </c>
      <c r="P3910" s="461">
        <v>579192.28314828349</v>
      </c>
      <c r="Q3910" s="461">
        <v>363607.69874256814</v>
      </c>
      <c r="R3910" s="464">
        <v>717139982333.46167</v>
      </c>
      <c r="S3910" s="462">
        <v>0.49729375182302671</v>
      </c>
      <c r="T3910" s="462">
        <v>0.22796894617200969</v>
      </c>
      <c r="U3910" s="461">
        <v>18.034499146840112</v>
      </c>
      <c r="V3910" s="464">
        <v>3233603246935.2612</v>
      </c>
      <c r="W3910" s="460">
        <v>1019.9550662916703</v>
      </c>
      <c r="X3910" s="463">
        <v>4.0690130508841543E-2</v>
      </c>
      <c r="Y3910" s="476">
        <v>2.0000000000000001E-4</v>
      </c>
    </row>
    <row r="3911" spans="1:25" x14ac:dyDescent="0.2">
      <c r="A3911" s="475">
        <f t="shared" ref="A3911:A3974" si="61">A3910+1</f>
        <v>3907</v>
      </c>
      <c r="B3911" s="462">
        <v>0.62368270859961528</v>
      </c>
      <c r="C3911" s="461">
        <v>4883.7925084479421</v>
      </c>
      <c r="D3911" s="462">
        <v>1.0126213072229477</v>
      </c>
      <c r="E3911" s="462">
        <v>0.3543439808499218</v>
      </c>
      <c r="F3911" s="516">
        <v>2024.89</v>
      </c>
      <c r="G3911" s="464">
        <v>225822059008.56757</v>
      </c>
      <c r="H3911" s="461">
        <v>29319678.783178046</v>
      </c>
      <c r="I3911" s="464">
        <v>779234509759.12598</v>
      </c>
      <c r="J3911" s="462">
        <v>0.43801648261513526</v>
      </c>
      <c r="K3911" s="464">
        <v>29027875628.938156</v>
      </c>
      <c r="L3911" s="464">
        <v>6678071504.5430593</v>
      </c>
      <c r="M3911" s="464">
        <v>193594808151.8356</v>
      </c>
      <c r="N3911" s="464">
        <v>14952204545.662348</v>
      </c>
      <c r="O3911" s="464">
        <v>18490.017137033065</v>
      </c>
      <c r="P3911" s="461">
        <v>138016.10521706569</v>
      </c>
      <c r="Q3911" s="461">
        <v>61488.766455884514</v>
      </c>
      <c r="R3911" s="464">
        <v>1324522348474.4568</v>
      </c>
      <c r="S3911" s="462">
        <v>0.57410885856958405</v>
      </c>
      <c r="T3911" s="462">
        <v>0.37913060105248314</v>
      </c>
      <c r="U3911" s="461">
        <v>15.612850839561332</v>
      </c>
      <c r="V3911" s="464">
        <v>8574802666849.8125</v>
      </c>
      <c r="W3911" s="460">
        <v>2708.5170001209053</v>
      </c>
      <c r="X3911" s="463">
        <v>4.7190917661824927E-2</v>
      </c>
      <c r="Y3911" s="476">
        <v>2.0000000000000001E-4</v>
      </c>
    </row>
    <row r="3912" spans="1:25" x14ac:dyDescent="0.2">
      <c r="A3912" s="475">
        <f t="shared" si="61"/>
        <v>3908</v>
      </c>
      <c r="B3912" s="462">
        <v>0.43079183234810375</v>
      </c>
      <c r="C3912" s="461">
        <v>6546.4949823852485</v>
      </c>
      <c r="D3912" s="462">
        <v>0.50617249229394545</v>
      </c>
      <c r="E3912" s="462">
        <v>0.53833294663989739</v>
      </c>
      <c r="F3912" s="516">
        <v>2025.02</v>
      </c>
      <c r="G3912" s="464">
        <v>211301852340.05569</v>
      </c>
      <c r="H3912" s="461">
        <v>9584548.1743639894</v>
      </c>
      <c r="I3912" s="464">
        <v>348116882533.5791</v>
      </c>
      <c r="J3912" s="462">
        <v>0.4307918323481037</v>
      </c>
      <c r="K3912" s="464">
        <v>32918418191.095772</v>
      </c>
      <c r="L3912" s="464">
        <v>63771845921.678688</v>
      </c>
      <c r="M3912" s="464">
        <v>135609743207.9333</v>
      </c>
      <c r="N3912" s="464">
        <v>26774827836.156178</v>
      </c>
      <c r="O3912" s="464">
        <v>24596.632315417672</v>
      </c>
      <c r="P3912" s="461">
        <v>195774.83612454991</v>
      </c>
      <c r="Q3912" s="461">
        <v>97580.701720624842</v>
      </c>
      <c r="R3912" s="464">
        <v>829215499359.78467</v>
      </c>
      <c r="S3912" s="462">
        <v>0.62162533267250353</v>
      </c>
      <c r="T3912" s="462">
        <v>0.42314817136200272</v>
      </c>
      <c r="U3912" s="461">
        <v>16.429734309271574</v>
      </c>
      <c r="V3912" s="464">
        <v>6352581150949.0859</v>
      </c>
      <c r="W3912" s="460">
        <v>2006.0955413399247</v>
      </c>
      <c r="X3912" s="463">
        <v>4.4147311965409677E-2</v>
      </c>
      <c r="Y3912" s="476">
        <v>2.0000000000000001E-4</v>
      </c>
    </row>
    <row r="3913" spans="1:25" x14ac:dyDescent="0.2">
      <c r="A3913" s="475">
        <f t="shared" si="61"/>
        <v>3909</v>
      </c>
      <c r="B3913" s="462">
        <v>0.35316787988998499</v>
      </c>
      <c r="C3913" s="461">
        <v>3888.2492080107691</v>
      </c>
      <c r="D3913" s="462">
        <v>1.0477791405038372</v>
      </c>
      <c r="E3913" s="462">
        <v>0.7</v>
      </c>
      <c r="F3913" s="516">
        <v>2025.09</v>
      </c>
      <c r="G3913" s="464">
        <v>222791492552.07434</v>
      </c>
      <c r="H3913" s="461">
        <v>34252179.310968816</v>
      </c>
      <c r="I3913" s="464">
        <v>721587979609.02612</v>
      </c>
      <c r="J3913" s="462">
        <v>0.31040596479791449</v>
      </c>
      <c r="K3913" s="464">
        <v>12908185749.922256</v>
      </c>
      <c r="L3913" s="464">
        <v>14823750430.504093</v>
      </c>
      <c r="M3913" s="464">
        <v>144997459914.30344</v>
      </c>
      <c r="N3913" s="464">
        <v>141090638815.87628</v>
      </c>
      <c r="O3913" s="464">
        <v>25203.673123386608</v>
      </c>
      <c r="P3913" s="461">
        <v>820395.45522286778</v>
      </c>
      <c r="Q3913" s="461">
        <v>574290.18897577282</v>
      </c>
      <c r="R3913" s="464">
        <v>1350432946828.1812</v>
      </c>
      <c r="S3913" s="462">
        <v>0.4674986481204198</v>
      </c>
      <c r="T3913" s="462">
        <v>0.29094856106089728</v>
      </c>
      <c r="U3913" s="461">
        <v>16.364544069392128</v>
      </c>
      <c r="V3913" s="464">
        <v>6997229844503.1641</v>
      </c>
      <c r="W3913" s="460">
        <v>2202.6400859215987</v>
      </c>
      <c r="X3913" s="463">
        <v>4.5135357740384262E-2</v>
      </c>
      <c r="Y3913" s="476">
        <v>2.0000000000000001E-4</v>
      </c>
    </row>
    <row r="3914" spans="1:25" x14ac:dyDescent="0.2">
      <c r="A3914" s="475">
        <f t="shared" si="61"/>
        <v>3910</v>
      </c>
      <c r="B3914" s="462">
        <v>0.53567696749402671</v>
      </c>
      <c r="C3914" s="461">
        <v>1500</v>
      </c>
      <c r="D3914" s="462">
        <v>1.0552596418665212</v>
      </c>
      <c r="E3914" s="462">
        <v>0.47926172384952487</v>
      </c>
      <c r="F3914" s="516">
        <v>2025.23</v>
      </c>
      <c r="G3914" s="464">
        <v>203078154098.56702</v>
      </c>
      <c r="H3914" s="461">
        <v>37727788.389276244</v>
      </c>
      <c r="I3914" s="464">
        <v>531098133386.77039</v>
      </c>
      <c r="J3914" s="462">
        <v>-0.10799987464310856</v>
      </c>
      <c r="K3914" s="464">
        <v>19044650607.239105</v>
      </c>
      <c r="L3914" s="464">
        <v>6481844068.8507929</v>
      </c>
      <c r="M3914" s="464">
        <v>175197233687.11111</v>
      </c>
      <c r="N3914" s="464">
        <v>90659520507.177628</v>
      </c>
      <c r="O3914" s="464">
        <v>24754.016685410716</v>
      </c>
      <c r="P3914" s="461">
        <v>517853.67725044384</v>
      </c>
      <c r="Q3914" s="461">
        <v>330035.49665785371</v>
      </c>
      <c r="R3914" s="464">
        <v>1147213983840.3171</v>
      </c>
      <c r="S3914" s="462">
        <v>0.32815231235336045</v>
      </c>
      <c r="T3914" s="462">
        <v>0.1019163575804128</v>
      </c>
      <c r="U3914" s="461">
        <v>37.120209624937893</v>
      </c>
      <c r="V3914" s="464">
        <v>4568623897477.293</v>
      </c>
      <c r="W3914" s="460">
        <v>1440.1682575785542</v>
      </c>
      <c r="X3914" s="463">
        <v>2.0609010191853468E-2</v>
      </c>
      <c r="Y3914" s="476">
        <v>2.0000000000000001E-4</v>
      </c>
    </row>
    <row r="3915" spans="1:25" x14ac:dyDescent="0.2">
      <c r="A3915" s="475">
        <f t="shared" si="61"/>
        <v>3911</v>
      </c>
      <c r="B3915" s="462">
        <v>0.54930466923387011</v>
      </c>
      <c r="C3915" s="461">
        <v>1500</v>
      </c>
      <c r="D3915" s="462">
        <v>1.0158979150981424</v>
      </c>
      <c r="E3915" s="462">
        <v>0.38655316423950847</v>
      </c>
      <c r="F3915" s="516">
        <v>2024.72</v>
      </c>
      <c r="G3915" s="464">
        <v>545969795521.57764</v>
      </c>
      <c r="H3915" s="461">
        <v>34782128.188011736</v>
      </c>
      <c r="I3915" s="464">
        <v>789370732002.22839</v>
      </c>
      <c r="J3915" s="462">
        <v>0.34366095371958605</v>
      </c>
      <c r="K3915" s="464">
        <v>12592677337.460764</v>
      </c>
      <c r="L3915" s="464">
        <v>0</v>
      </c>
      <c r="M3915" s="464">
        <v>356410904494.43951</v>
      </c>
      <c r="N3915" s="464">
        <v>113640482111.46265</v>
      </c>
      <c r="O3915" s="464">
        <v>11320.633157822707</v>
      </c>
      <c r="P3915" s="461">
        <v>653894.43807477504</v>
      </c>
      <c r="Q3915" s="461">
        <v>439871.00812939077</v>
      </c>
      <c r="R3915" s="464">
        <v>1875882563272.9365</v>
      </c>
      <c r="S3915" s="462">
        <v>0.57159290566319665</v>
      </c>
      <c r="T3915" s="462">
        <v>0.38459910729468749</v>
      </c>
      <c r="U3915" s="461">
        <v>17.506862191060907</v>
      </c>
      <c r="V3915" s="464">
        <v>13697297478270.941</v>
      </c>
      <c r="W3915" s="460">
        <v>4321.4697264937149</v>
      </c>
      <c r="X3915" s="463">
        <v>4.220791916923107E-2</v>
      </c>
      <c r="Y3915" s="476">
        <v>2.0000000000000001E-4</v>
      </c>
    </row>
    <row r="3916" spans="1:25" x14ac:dyDescent="0.2">
      <c r="A3916" s="475">
        <f t="shared" si="61"/>
        <v>3912</v>
      </c>
      <c r="B3916" s="462">
        <v>0.5155336474408716</v>
      </c>
      <c r="C3916" s="461">
        <v>9307.9766419294574</v>
      </c>
      <c r="D3916" s="462">
        <v>0.58078757315271323</v>
      </c>
      <c r="E3916" s="462">
        <v>0.43817559856925131</v>
      </c>
      <c r="F3916" s="516">
        <v>2025.81</v>
      </c>
      <c r="G3916" s="464">
        <v>104220975435.8524</v>
      </c>
      <c r="H3916" s="461">
        <v>11006159.540438663</v>
      </c>
      <c r="I3916" s="464">
        <v>358442596275.32556</v>
      </c>
      <c r="J3916" s="462">
        <v>0.4192820766978691</v>
      </c>
      <c r="K3916" s="464">
        <v>14400471877.817177</v>
      </c>
      <c r="L3916" s="464">
        <v>20409138770.336994</v>
      </c>
      <c r="M3916" s="464">
        <v>85821315512.998795</v>
      </c>
      <c r="N3916" s="464">
        <v>20886922597.417767</v>
      </c>
      <c r="O3916" s="464">
        <v>18373.035096502739</v>
      </c>
      <c r="P3916" s="461">
        <v>174867.63386808365</v>
      </c>
      <c r="Q3916" s="461">
        <v>81324.373002810506</v>
      </c>
      <c r="R3916" s="464">
        <v>629070423804.89612</v>
      </c>
      <c r="S3916" s="462">
        <v>0.55237450243810859</v>
      </c>
      <c r="T3916" s="462">
        <v>0.34705738919828066</v>
      </c>
      <c r="U3916" s="461">
        <v>15.808589548750081</v>
      </c>
      <c r="V3916" s="464">
        <v>3846593391847.4209</v>
      </c>
      <c r="W3916" s="460">
        <v>1213.4892995143721</v>
      </c>
      <c r="X3916" s="463">
        <v>4.5199938100521204E-2</v>
      </c>
      <c r="Y3916" s="476">
        <v>2.0000000000000001E-4</v>
      </c>
    </row>
    <row r="3917" spans="1:25" x14ac:dyDescent="0.2">
      <c r="A3917" s="475">
        <f t="shared" si="61"/>
        <v>3913</v>
      </c>
      <c r="B3917" s="462">
        <v>0.51644597329484532</v>
      </c>
      <c r="C3917" s="461">
        <v>2077.7538709218907</v>
      </c>
      <c r="D3917" s="462">
        <v>0.90746860195579737</v>
      </c>
      <c r="E3917" s="462">
        <v>0.7</v>
      </c>
      <c r="F3917" s="516">
        <v>2023.95</v>
      </c>
      <c r="G3917" s="464">
        <v>350144003446.12512</v>
      </c>
      <c r="H3917" s="461">
        <v>25222467.228268668</v>
      </c>
      <c r="I3917" s="464">
        <v>520129807985.08734</v>
      </c>
      <c r="J3917" s="462">
        <v>0.272987147286195</v>
      </c>
      <c r="K3917" s="464">
        <v>17168321607.006002</v>
      </c>
      <c r="L3917" s="464">
        <v>0</v>
      </c>
      <c r="M3917" s="464">
        <v>357013296201.08472</v>
      </c>
      <c r="N3917" s="464">
        <v>28590915810.289425</v>
      </c>
      <c r="O3917" s="464">
        <v>45000</v>
      </c>
      <c r="P3917" s="461">
        <v>235201.64040212403</v>
      </c>
      <c r="Q3917" s="461">
        <v>118571.60745532696</v>
      </c>
      <c r="R3917" s="464">
        <v>1298538834775.6272</v>
      </c>
      <c r="S3917" s="462">
        <v>0.57517450973316719</v>
      </c>
      <c r="T3917" s="462">
        <v>0.36100726317561871</v>
      </c>
      <c r="U3917" s="461">
        <v>17.40535269412868</v>
      </c>
      <c r="V3917" s="464">
        <v>8955921435614.9219</v>
      </c>
      <c r="W3917" s="460">
        <v>2825.9176458208453</v>
      </c>
      <c r="X3917" s="463">
        <v>4.2047075125075314E-2</v>
      </c>
      <c r="Y3917" s="476">
        <v>2.0000000000000001E-4</v>
      </c>
    </row>
    <row r="3918" spans="1:25" x14ac:dyDescent="0.2">
      <c r="A3918" s="475">
        <f t="shared" si="61"/>
        <v>3914</v>
      </c>
      <c r="B3918" s="462">
        <v>0.43556273184532035</v>
      </c>
      <c r="C3918" s="461">
        <v>5601.3101769697332</v>
      </c>
      <c r="D3918" s="462">
        <v>0.51586129532684066</v>
      </c>
      <c r="E3918" s="462">
        <v>0.3097108165843887</v>
      </c>
      <c r="F3918" s="516">
        <v>2025.21</v>
      </c>
      <c r="G3918" s="464">
        <v>180747197964.12424</v>
      </c>
      <c r="H3918" s="461">
        <v>9944725.5930198189</v>
      </c>
      <c r="I3918" s="464">
        <v>314537602907.9198</v>
      </c>
      <c r="J3918" s="462">
        <v>0.39157710098999032</v>
      </c>
      <c r="K3918" s="464">
        <v>14923671829.980677</v>
      </c>
      <c r="L3918" s="464">
        <v>14985086464.020447</v>
      </c>
      <c r="M3918" s="464">
        <v>81980159619.68132</v>
      </c>
      <c r="N3918" s="464">
        <v>24555245140.78212</v>
      </c>
      <c r="O3918" s="464">
        <v>36671.019227994751</v>
      </c>
      <c r="P3918" s="461">
        <v>189480.1126628613</v>
      </c>
      <c r="Q3918" s="461">
        <v>92862.691448399419</v>
      </c>
      <c r="R3918" s="464">
        <v>624834287847.24817</v>
      </c>
      <c r="S3918" s="462">
        <v>0.56020129039114874</v>
      </c>
      <c r="T3918" s="462">
        <v>0.45180512418624125</v>
      </c>
      <c r="U3918" s="461">
        <v>16.788579121002289</v>
      </c>
      <c r="V3918" s="464">
        <v>5179499254522.8096</v>
      </c>
      <c r="W3918" s="460">
        <v>1634.7862108578734</v>
      </c>
      <c r="X3918" s="463">
        <v>4.3831810969836633E-2</v>
      </c>
      <c r="Y3918" s="476">
        <v>2.0000000000000001E-4</v>
      </c>
    </row>
    <row r="3919" spans="1:25" x14ac:dyDescent="0.2">
      <c r="A3919" s="475">
        <f t="shared" si="61"/>
        <v>3915</v>
      </c>
      <c r="B3919" s="462">
        <v>0.57504607577915401</v>
      </c>
      <c r="C3919" s="461">
        <v>4584.9374387943544</v>
      </c>
      <c r="D3919" s="462">
        <v>0.72887713737374726</v>
      </c>
      <c r="E3919" s="462">
        <v>0.44471596816248682</v>
      </c>
      <c r="F3919" s="516">
        <v>2025.91</v>
      </c>
      <c r="G3919" s="464">
        <v>268644409639.59668</v>
      </c>
      <c r="H3919" s="461">
        <v>17349147.378870849</v>
      </c>
      <c r="I3919" s="464">
        <v>468739918977.17645</v>
      </c>
      <c r="J3919" s="462">
        <v>0.37661431929961309</v>
      </c>
      <c r="K3919" s="464">
        <v>24180799261.398373</v>
      </c>
      <c r="L3919" s="464">
        <v>0</v>
      </c>
      <c r="M3919" s="464">
        <v>116612033842.33392</v>
      </c>
      <c r="N3919" s="464">
        <v>85117072849.437241</v>
      </c>
      <c r="O3919" s="464">
        <v>22456.094932768941</v>
      </c>
      <c r="P3919" s="461">
        <v>515864.10182777204</v>
      </c>
      <c r="Q3919" s="461">
        <v>338640.63659052382</v>
      </c>
      <c r="R3919" s="464">
        <v>1001336653733.4843</v>
      </c>
      <c r="S3919" s="462">
        <v>0.5440819707269855</v>
      </c>
      <c r="T3919" s="462">
        <v>0.44175941182963308</v>
      </c>
      <c r="U3919" s="461">
        <v>16.557401635245935</v>
      </c>
      <c r="V3919" s="464">
        <v>8086216914099.9795</v>
      </c>
      <c r="W3919" s="460">
        <v>2550.5596578819686</v>
      </c>
      <c r="X3919" s="463">
        <v>4.3913818032659598E-2</v>
      </c>
      <c r="Y3919" s="476">
        <v>2.0000000000000001E-4</v>
      </c>
    </row>
    <row r="3920" spans="1:25" x14ac:dyDescent="0.2">
      <c r="A3920" s="475">
        <f t="shared" si="61"/>
        <v>3916</v>
      </c>
      <c r="B3920" s="462">
        <v>0.49558166037155449</v>
      </c>
      <c r="C3920" s="461">
        <v>1500</v>
      </c>
      <c r="D3920" s="462">
        <v>0.65469559556420753</v>
      </c>
      <c r="E3920" s="462">
        <v>0.53364962652374703</v>
      </c>
      <c r="F3920" s="516">
        <v>2023.75</v>
      </c>
      <c r="G3920" s="464">
        <v>201762610781.03516</v>
      </c>
      <c r="H3920" s="461">
        <v>15538269.210553151</v>
      </c>
      <c r="I3920" s="464">
        <v>319572013677.0462</v>
      </c>
      <c r="J3920" s="462">
        <v>0.11482041511516228</v>
      </c>
      <c r="K3920" s="464">
        <v>5584954008.9102879</v>
      </c>
      <c r="L3920" s="464">
        <v>0</v>
      </c>
      <c r="M3920" s="464">
        <v>281411004191.83295</v>
      </c>
      <c r="N3920" s="464">
        <v>128050388890.87852</v>
      </c>
      <c r="O3920" s="464">
        <v>33426.369426898324</v>
      </c>
      <c r="P3920" s="461">
        <v>667090.0719761604</v>
      </c>
      <c r="Q3920" s="461">
        <v>464051.72680885327</v>
      </c>
      <c r="R3920" s="464">
        <v>1028078486055.6675</v>
      </c>
      <c r="S3920" s="462">
        <v>0.51522500413459693</v>
      </c>
      <c r="T3920" s="462">
        <v>0.20292873862311969</v>
      </c>
      <c r="U3920" s="461">
        <v>18.895042588445591</v>
      </c>
      <c r="V3920" s="464">
        <v>4342988037273.1353</v>
      </c>
      <c r="W3920" s="460">
        <v>1368.7751401596649</v>
      </c>
      <c r="X3920" s="463">
        <v>3.8745796484304061E-2</v>
      </c>
      <c r="Y3920" s="476">
        <v>2.0000000000000001E-4</v>
      </c>
    </row>
    <row r="3921" spans="1:25" x14ac:dyDescent="0.2">
      <c r="A3921" s="475">
        <f t="shared" si="61"/>
        <v>3917</v>
      </c>
      <c r="B3921" s="462">
        <v>0.4244151703432717</v>
      </c>
      <c r="C3921" s="461">
        <v>1500</v>
      </c>
      <c r="D3921" s="462">
        <v>0.44588937977061738</v>
      </c>
      <c r="E3921" s="462">
        <v>0.67157840241276878</v>
      </c>
      <c r="F3921" s="516">
        <v>2024.89</v>
      </c>
      <c r="G3921" s="464">
        <v>213975078146.96213</v>
      </c>
      <c r="H3921" s="461">
        <v>8543734.7304506302</v>
      </c>
      <c r="I3921" s="464">
        <v>242603577450.10016</v>
      </c>
      <c r="J3921" s="462">
        <v>0.35981671411643523</v>
      </c>
      <c r="K3921" s="464">
        <v>1987010374.3589492</v>
      </c>
      <c r="L3921" s="464">
        <v>0</v>
      </c>
      <c r="M3921" s="464">
        <v>151396028719.03183</v>
      </c>
      <c r="N3921" s="464">
        <v>87812167506.61824</v>
      </c>
      <c r="O3921" s="464">
        <v>30755.142721790693</v>
      </c>
      <c r="P3921" s="461">
        <v>624978.95587931445</v>
      </c>
      <c r="Q3921" s="461">
        <v>364788.28845700814</v>
      </c>
      <c r="R3921" s="464">
        <v>694736524574.23291</v>
      </c>
      <c r="S3921" s="462">
        <v>0.56808690007622709</v>
      </c>
      <c r="T3921" s="462">
        <v>0.42816527005090116</v>
      </c>
      <c r="U3921" s="461">
        <v>17.305549453243248</v>
      </c>
      <c r="V3921" s="464">
        <v>5748427505638.3359</v>
      </c>
      <c r="W3921" s="460">
        <v>1815.2722861190236</v>
      </c>
      <c r="X3921" s="463">
        <v>4.1479377780477868E-2</v>
      </c>
      <c r="Y3921" s="476">
        <v>2.0000000000000001E-4</v>
      </c>
    </row>
    <row r="3922" spans="1:25" x14ac:dyDescent="0.2">
      <c r="A3922" s="475">
        <f t="shared" si="61"/>
        <v>3918</v>
      </c>
      <c r="B3922" s="462">
        <v>0.61727088113840622</v>
      </c>
      <c r="C3922" s="461">
        <v>2953.4431672079863</v>
      </c>
      <c r="D3922" s="462">
        <v>0.7286252288638887</v>
      </c>
      <c r="E3922" s="462">
        <v>0.63302759169646428</v>
      </c>
      <c r="F3922" s="516">
        <v>2023.77</v>
      </c>
      <c r="G3922" s="464">
        <v>216984531095.25598</v>
      </c>
      <c r="H3922" s="461">
        <v>17334522.471694764</v>
      </c>
      <c r="I3922" s="464">
        <v>389061020666.95239</v>
      </c>
      <c r="J3922" s="462">
        <v>0.18365846566490807</v>
      </c>
      <c r="K3922" s="464">
        <v>8427488744.6251249</v>
      </c>
      <c r="L3922" s="464">
        <v>0</v>
      </c>
      <c r="M3922" s="464">
        <v>239894057625.34076</v>
      </c>
      <c r="N3922" s="464">
        <v>18291712183.302536</v>
      </c>
      <c r="O3922" s="464">
        <v>13469.628244707097</v>
      </c>
      <c r="P3922" s="461">
        <v>154503.41834087492</v>
      </c>
      <c r="Q3922" s="461">
        <v>64938.79024247342</v>
      </c>
      <c r="R3922" s="464">
        <v>917871916875.55115</v>
      </c>
      <c r="S3922" s="462">
        <v>0.52431802190768406</v>
      </c>
      <c r="T3922" s="462">
        <v>0.2694836710847216</v>
      </c>
      <c r="U3922" s="461">
        <v>18.216369134068909</v>
      </c>
      <c r="V3922" s="464">
        <v>4944629932925.4062</v>
      </c>
      <c r="W3922" s="460">
        <v>1559.2075806321911</v>
      </c>
      <c r="X3922" s="463">
        <v>4.0076964470309784E-2</v>
      </c>
      <c r="Y3922" s="476">
        <v>2.0000000000000001E-4</v>
      </c>
    </row>
    <row r="3923" spans="1:25" x14ac:dyDescent="0.2">
      <c r="A3923" s="475">
        <f t="shared" si="61"/>
        <v>3919</v>
      </c>
      <c r="B3923" s="462">
        <v>0.52415337716223331</v>
      </c>
      <c r="C3923" s="461">
        <v>3889.3776453631453</v>
      </c>
      <c r="D3923" s="462">
        <v>0.49776583049909834</v>
      </c>
      <c r="E3923" s="462">
        <v>0.36561140553737675</v>
      </c>
      <c r="F3923" s="516">
        <v>2026.42</v>
      </c>
      <c r="G3923" s="464">
        <v>61308836688.138687</v>
      </c>
      <c r="H3923" s="461">
        <v>9593051.1005854812</v>
      </c>
      <c r="I3923" s="464">
        <v>343015971453.64417</v>
      </c>
      <c r="J3923" s="462">
        <v>0.48062981151145623</v>
      </c>
      <c r="K3923" s="464">
        <v>35365229424.096504</v>
      </c>
      <c r="L3923" s="464">
        <v>63439771324.555054</v>
      </c>
      <c r="M3923" s="464">
        <v>25992422665.445103</v>
      </c>
      <c r="N3923" s="464">
        <v>75810180899.417099</v>
      </c>
      <c r="O3923" s="464">
        <v>30362.744195722007</v>
      </c>
      <c r="P3923" s="461">
        <v>460687.50150654372</v>
      </c>
      <c r="Q3923" s="461">
        <v>302087.4631081433</v>
      </c>
      <c r="R3923" s="464">
        <v>632300704047.94409</v>
      </c>
      <c r="S3923" s="462">
        <v>0.52973966647867976</v>
      </c>
      <c r="T3923" s="462">
        <v>0.3400747341908395</v>
      </c>
      <c r="U3923" s="461">
        <v>14.537707289684912</v>
      </c>
      <c r="V3923" s="464">
        <v>3558009166647.4355</v>
      </c>
      <c r="W3923" s="460">
        <v>1123.0107048357181</v>
      </c>
      <c r="X3923" s="463">
        <v>4.8347675544302596E-2</v>
      </c>
      <c r="Y3923" s="476">
        <v>2.0000000000000001E-4</v>
      </c>
    </row>
    <row r="3924" spans="1:25" x14ac:dyDescent="0.2">
      <c r="A3924" s="475">
        <f t="shared" si="61"/>
        <v>3920</v>
      </c>
      <c r="B3924" s="462">
        <v>0.44176965114669248</v>
      </c>
      <c r="C3924" s="461">
        <v>6977.60991537268</v>
      </c>
      <c r="D3924" s="462">
        <v>0.7774858490744091</v>
      </c>
      <c r="E3924" s="462">
        <v>0.42844287642813877</v>
      </c>
      <c r="F3924" s="516">
        <v>2023.75</v>
      </c>
      <c r="G3924" s="464">
        <v>402432146468.20068</v>
      </c>
      <c r="H3924" s="461">
        <v>18782889.442167461</v>
      </c>
      <c r="I3924" s="464">
        <v>557338228013.55847</v>
      </c>
      <c r="J3924" s="462">
        <v>0.37215113793664245</v>
      </c>
      <c r="K3924" s="464">
        <v>16150958634.336805</v>
      </c>
      <c r="L3924" s="464">
        <v>0</v>
      </c>
      <c r="M3924" s="464">
        <v>463171127423.0694</v>
      </c>
      <c r="N3924" s="464">
        <v>33816545805.741543</v>
      </c>
      <c r="O3924" s="464">
        <v>29437.294766803156</v>
      </c>
      <c r="P3924" s="461">
        <v>231977.70107670157</v>
      </c>
      <c r="Q3924" s="461">
        <v>118675.00506029159</v>
      </c>
      <c r="R3924" s="464">
        <v>1511019747311.8396</v>
      </c>
      <c r="S3924" s="462">
        <v>0.62451068380740582</v>
      </c>
      <c r="T3924" s="462">
        <v>0.37528179116432953</v>
      </c>
      <c r="U3924" s="461">
        <v>17.228584770905822</v>
      </c>
      <c r="V3924" s="464">
        <v>10766601450863.83</v>
      </c>
      <c r="W3924" s="460">
        <v>3398.9231309580982</v>
      </c>
      <c r="X3924" s="463">
        <v>4.2420131942761521E-2</v>
      </c>
      <c r="Y3924" s="476">
        <v>2.0000000000000001E-4</v>
      </c>
    </row>
    <row r="3925" spans="1:25" x14ac:dyDescent="0.2">
      <c r="A3925" s="475">
        <f t="shared" si="61"/>
        <v>3921</v>
      </c>
      <c r="B3925" s="462">
        <v>0.51367317140796287</v>
      </c>
      <c r="C3925" s="461">
        <v>1500</v>
      </c>
      <c r="D3925" s="462">
        <v>1.0905573527743244</v>
      </c>
      <c r="E3925" s="462">
        <v>0.57924583400096985</v>
      </c>
      <c r="F3925" s="516">
        <v>2024.28</v>
      </c>
      <c r="G3925" s="464">
        <v>561846634253.37268</v>
      </c>
      <c r="H3925" s="461">
        <v>39139120.259801075</v>
      </c>
      <c r="I3925" s="464">
        <v>482380518824.89716</v>
      </c>
      <c r="J3925" s="462">
        <v>-0.21817781237467626</v>
      </c>
      <c r="K3925" s="464">
        <v>11813420208.773865</v>
      </c>
      <c r="L3925" s="464">
        <v>0</v>
      </c>
      <c r="M3925" s="464">
        <v>397168724338.54767</v>
      </c>
      <c r="N3925" s="464">
        <v>88900512888.837158</v>
      </c>
      <c r="O3925" s="464">
        <v>24843.651237354628</v>
      </c>
      <c r="P3925" s="461">
        <v>525010.93710296461</v>
      </c>
      <c r="Q3925" s="461">
        <v>334629.53660923103</v>
      </c>
      <c r="R3925" s="464">
        <v>1533960199449.4653</v>
      </c>
      <c r="S3925" s="462">
        <v>0.44393008573623288</v>
      </c>
      <c r="T3925" s="462">
        <v>0.28364416796633363</v>
      </c>
      <c r="U3925" s="461">
        <v>25.614290090665406</v>
      </c>
      <c r="V3925" s="464">
        <v>11817039460164.115</v>
      </c>
      <c r="W3925" s="460">
        <v>3730.5736223921263</v>
      </c>
      <c r="X3925" s="463">
        <v>2.9636261943499633E-2</v>
      </c>
      <c r="Y3925" s="476">
        <v>2.0000000000000001E-4</v>
      </c>
    </row>
    <row r="3926" spans="1:25" x14ac:dyDescent="0.2">
      <c r="A3926" s="475">
        <f t="shared" si="61"/>
        <v>3922</v>
      </c>
      <c r="B3926" s="462">
        <v>0.59930336798848249</v>
      </c>
      <c r="C3926" s="461">
        <v>5855.6417649792256</v>
      </c>
      <c r="D3926" s="462">
        <v>0.88399717147770707</v>
      </c>
      <c r="E3926" s="462">
        <v>0.7</v>
      </c>
      <c r="F3926" s="516">
        <v>2026.69</v>
      </c>
      <c r="G3926" s="464">
        <v>209706985471.47568</v>
      </c>
      <c r="H3926" s="461">
        <v>24401386.849703353</v>
      </c>
      <c r="I3926" s="464">
        <v>549795763898.04443</v>
      </c>
      <c r="J3926" s="462">
        <v>0.21155925738267378</v>
      </c>
      <c r="K3926" s="464">
        <v>24321774619.116318</v>
      </c>
      <c r="L3926" s="464">
        <v>26758727182.71476</v>
      </c>
      <c r="M3926" s="464">
        <v>39155776100.910965</v>
      </c>
      <c r="N3926" s="464">
        <v>36327023866.915497</v>
      </c>
      <c r="O3926" s="464">
        <v>25140.165196920858</v>
      </c>
      <c r="P3926" s="461">
        <v>247160.20180438377</v>
      </c>
      <c r="Q3926" s="461">
        <v>127663.46086980366</v>
      </c>
      <c r="R3926" s="464">
        <v>966730082129.31458</v>
      </c>
      <c r="S3926" s="462">
        <v>0.43569116115083134</v>
      </c>
      <c r="T3926" s="462">
        <v>0.31692775395901135</v>
      </c>
      <c r="U3926" s="461">
        <v>17.002346242406922</v>
      </c>
      <c r="V3926" s="464">
        <v>5657962362710.666</v>
      </c>
      <c r="W3926" s="460">
        <v>1787.0194640403804</v>
      </c>
      <c r="X3926" s="463">
        <v>4.3036087438338776E-2</v>
      </c>
      <c r="Y3926" s="476">
        <v>2.0000000000000001E-4</v>
      </c>
    </row>
    <row r="3927" spans="1:25" x14ac:dyDescent="0.2">
      <c r="A3927" s="475">
        <f t="shared" si="61"/>
        <v>3923</v>
      </c>
      <c r="B3927" s="462">
        <v>0.43180445260594619</v>
      </c>
      <c r="C3927" s="461">
        <v>4902.0074268911112</v>
      </c>
      <c r="D3927" s="462">
        <v>0.4316214984946572</v>
      </c>
      <c r="E3927" s="462">
        <v>0.48548991030166988</v>
      </c>
      <c r="F3927" s="516">
        <v>2023.75</v>
      </c>
      <c r="G3927" s="464">
        <v>198156139223.72772</v>
      </c>
      <c r="H3927" s="461">
        <v>8137692.0720243314</v>
      </c>
      <c r="I3927" s="464">
        <v>289876503655.00806</v>
      </c>
      <c r="J3927" s="462">
        <v>0.41844090224306985</v>
      </c>
      <c r="K3927" s="464">
        <v>7219036892.0830584</v>
      </c>
      <c r="L3927" s="464">
        <v>0</v>
      </c>
      <c r="M3927" s="464">
        <v>210757312025.91617</v>
      </c>
      <c r="N3927" s="464">
        <v>25591581850.563828</v>
      </c>
      <c r="O3927" s="464">
        <v>40136.147701965223</v>
      </c>
      <c r="P3927" s="461">
        <v>183406.25173659617</v>
      </c>
      <c r="Q3927" s="461">
        <v>90039.65553598007</v>
      </c>
      <c r="R3927" s="464">
        <v>721756035322.67297</v>
      </c>
      <c r="S3927" s="462">
        <v>0.62544247738106729</v>
      </c>
      <c r="T3927" s="462">
        <v>0.40287187138230751</v>
      </c>
      <c r="U3927" s="461">
        <v>17.045362528856561</v>
      </c>
      <c r="V3927" s="464">
        <v>5571494876491.4805</v>
      </c>
      <c r="W3927" s="460">
        <v>1757.9723425490301</v>
      </c>
      <c r="X3927" s="463">
        <v>4.1930871597739332E-2</v>
      </c>
      <c r="Y3927" s="476">
        <v>2.0000000000000001E-4</v>
      </c>
    </row>
    <row r="3928" spans="1:25" x14ac:dyDescent="0.2">
      <c r="A3928" s="475">
        <f t="shared" si="61"/>
        <v>3924</v>
      </c>
      <c r="B3928" s="462">
        <v>0.62422873603973328</v>
      </c>
      <c r="C3928" s="461">
        <v>4782.8783731166486</v>
      </c>
      <c r="D3928" s="462">
        <v>0.79522260823337354</v>
      </c>
      <c r="E3928" s="462">
        <v>0.55193295053767577</v>
      </c>
      <c r="F3928" s="516">
        <v>2024.91</v>
      </c>
      <c r="G3928" s="464">
        <v>212646122744.63614</v>
      </c>
      <c r="H3928" s="461">
        <v>20291176.002844185</v>
      </c>
      <c r="I3928" s="464">
        <v>458923626521.01593</v>
      </c>
      <c r="J3928" s="462">
        <v>0.17144410479752992</v>
      </c>
      <c r="K3928" s="464">
        <v>15743211433.277187</v>
      </c>
      <c r="L3928" s="464">
        <v>0</v>
      </c>
      <c r="M3928" s="464">
        <v>220433254906.79822</v>
      </c>
      <c r="N3928" s="464">
        <v>32663121165.212978</v>
      </c>
      <c r="O3928" s="464">
        <v>16970.604498201075</v>
      </c>
      <c r="P3928" s="461">
        <v>221445.03154298256</v>
      </c>
      <c r="Q3928" s="461">
        <v>110733.71236349398</v>
      </c>
      <c r="R3928" s="464">
        <v>1053595231208.7479</v>
      </c>
      <c r="S3928" s="462">
        <v>0.5036632888612067</v>
      </c>
      <c r="T3928" s="462">
        <v>0.22830038233445624</v>
      </c>
      <c r="U3928" s="461">
        <v>18.216211916160653</v>
      </c>
      <c r="V3928" s="464">
        <v>4768317831159.0869</v>
      </c>
      <c r="W3928" s="460">
        <v>1505.1819570624716</v>
      </c>
      <c r="X3928" s="463">
        <v>4.0816608788284137E-2</v>
      </c>
      <c r="Y3928" s="476">
        <v>2.0000000000000001E-4</v>
      </c>
    </row>
    <row r="3929" spans="1:25" x14ac:dyDescent="0.2">
      <c r="A3929" s="475">
        <f t="shared" si="61"/>
        <v>3925</v>
      </c>
      <c r="B3929" s="462">
        <v>0.50656751845201287</v>
      </c>
      <c r="C3929" s="461">
        <v>2121.2247043131388</v>
      </c>
      <c r="D3929" s="462">
        <v>0.77235125847351549</v>
      </c>
      <c r="E3929" s="462">
        <v>0.29293539431042281</v>
      </c>
      <c r="F3929" s="516">
        <v>2023.75</v>
      </c>
      <c r="G3929" s="464">
        <v>199188925078.80844</v>
      </c>
      <c r="H3929" s="461">
        <v>19543996.222104702</v>
      </c>
      <c r="I3929" s="464">
        <v>485953008358.89514</v>
      </c>
      <c r="J3929" s="462">
        <v>0.34035900991669454</v>
      </c>
      <c r="K3929" s="464">
        <v>16082481837.836182</v>
      </c>
      <c r="L3929" s="464">
        <v>0</v>
      </c>
      <c r="M3929" s="464">
        <v>317949121004.64539</v>
      </c>
      <c r="N3929" s="464">
        <v>64278321959.369545</v>
      </c>
      <c r="O3929" s="464">
        <v>28458.957449217938</v>
      </c>
      <c r="P3929" s="461">
        <v>409718.49345922016</v>
      </c>
      <c r="Q3929" s="461">
        <v>253349.44762413917</v>
      </c>
      <c r="R3929" s="464">
        <v>1163680128307.3025</v>
      </c>
      <c r="S3929" s="462">
        <v>0.57210491358249083</v>
      </c>
      <c r="T3929" s="462">
        <v>0.28657407760784487</v>
      </c>
      <c r="U3929" s="461">
        <v>16.531038546727157</v>
      </c>
      <c r="V3929" s="464">
        <v>6181743453927.1855</v>
      </c>
      <c r="W3929" s="460">
        <v>1951.7883217955132</v>
      </c>
      <c r="X3929" s="463">
        <v>4.3231724911952422E-2</v>
      </c>
      <c r="Y3929" s="476">
        <v>2.0000000000000001E-4</v>
      </c>
    </row>
    <row r="3930" spans="1:25" x14ac:dyDescent="0.2">
      <c r="A3930" s="475">
        <f t="shared" si="61"/>
        <v>3926</v>
      </c>
      <c r="B3930" s="462">
        <v>0.58755412071754654</v>
      </c>
      <c r="C3930" s="461">
        <v>2596.054545940824</v>
      </c>
      <c r="D3930" s="462">
        <v>0.60769386615518151</v>
      </c>
      <c r="E3930" s="462">
        <v>0.52513313543747242</v>
      </c>
      <c r="F3930" s="516">
        <v>2025.24</v>
      </c>
      <c r="G3930" s="464">
        <v>170816388682.9733</v>
      </c>
      <c r="H3930" s="461">
        <v>12953201.292003952</v>
      </c>
      <c r="I3930" s="464">
        <v>434066182724.23047</v>
      </c>
      <c r="J3930" s="462">
        <v>0.4973650521131564</v>
      </c>
      <c r="K3930" s="464">
        <v>36693286794.0923</v>
      </c>
      <c r="L3930" s="464">
        <v>69719708579.188202</v>
      </c>
      <c r="M3930" s="464">
        <v>130573302923.4437</v>
      </c>
      <c r="N3930" s="464">
        <v>91943849786.724991</v>
      </c>
      <c r="O3930" s="464">
        <v>22571.601552228283</v>
      </c>
      <c r="P3930" s="461">
        <v>569986.54236703541</v>
      </c>
      <c r="Q3930" s="461">
        <v>386510.57275325572</v>
      </c>
      <c r="R3930" s="464">
        <v>1015643587991.3533</v>
      </c>
      <c r="S3930" s="462">
        <v>0.610287136916002</v>
      </c>
      <c r="T3930" s="462">
        <v>0.35904575334489058</v>
      </c>
      <c r="U3930" s="461">
        <v>15.640909002510933</v>
      </c>
      <c r="V3930" s="464">
        <v>6388091964321.6113</v>
      </c>
      <c r="W3930" s="460">
        <v>2016.7386390481279</v>
      </c>
      <c r="X3930" s="463">
        <v>4.5906345444742251E-2</v>
      </c>
      <c r="Y3930" s="476">
        <v>2.0000000000000001E-4</v>
      </c>
    </row>
    <row r="3931" spans="1:25" x14ac:dyDescent="0.2">
      <c r="A3931" s="475">
        <f t="shared" si="61"/>
        <v>3927</v>
      </c>
      <c r="B3931" s="462">
        <v>0.49065373071022533</v>
      </c>
      <c r="C3931" s="461">
        <v>3464.0635746889357</v>
      </c>
      <c r="D3931" s="462">
        <v>0.4727636016581841</v>
      </c>
      <c r="E3931" s="462">
        <v>0.47858872330886532</v>
      </c>
      <c r="F3931" s="516">
        <v>2027.84</v>
      </c>
      <c r="G3931" s="464">
        <v>63864319363.05793</v>
      </c>
      <c r="H3931" s="461">
        <v>9114823.0783099886</v>
      </c>
      <c r="I3931" s="464">
        <v>249198996632.97739</v>
      </c>
      <c r="J3931" s="462">
        <v>0.32012856349971563</v>
      </c>
      <c r="K3931" s="464">
        <v>29588818432.102112</v>
      </c>
      <c r="L3931" s="464">
        <v>91494447831.679642</v>
      </c>
      <c r="M3931" s="464">
        <v>0</v>
      </c>
      <c r="N3931" s="464">
        <v>62428279164.354294</v>
      </c>
      <c r="O3931" s="464">
        <v>21457.348191661025</v>
      </c>
      <c r="P3931" s="461">
        <v>393870.36558881309</v>
      </c>
      <c r="Q3931" s="461">
        <v>249626.52994522589</v>
      </c>
      <c r="R3931" s="464">
        <v>441862681574.69696</v>
      </c>
      <c r="S3931" s="462">
        <v>0.42934963356879524</v>
      </c>
      <c r="T3931" s="462">
        <v>0.30397175602190801</v>
      </c>
      <c r="U3931" s="461">
        <v>15.516030113892889</v>
      </c>
      <c r="V3931" s="464">
        <v>2414981752615.4609</v>
      </c>
      <c r="W3931" s="460">
        <v>761.71171285779405</v>
      </c>
      <c r="X3931" s="463">
        <v>4.5034457736161077E-2</v>
      </c>
      <c r="Y3931" s="476">
        <v>2.0000000000000001E-4</v>
      </c>
    </row>
    <row r="3932" spans="1:25" x14ac:dyDescent="0.2">
      <c r="A3932" s="475">
        <f t="shared" si="61"/>
        <v>3928</v>
      </c>
      <c r="B3932" s="462">
        <v>0.46978282332852206</v>
      </c>
      <c r="C3932" s="461">
        <v>9052.2599344275077</v>
      </c>
      <c r="D3932" s="462">
        <v>0.9035785599959828</v>
      </c>
      <c r="E3932" s="462">
        <v>0.7</v>
      </c>
      <c r="F3932" s="516">
        <v>2023.75</v>
      </c>
      <c r="G3932" s="464">
        <v>381316246006.28027</v>
      </c>
      <c r="H3932" s="461">
        <v>23237646.13492123</v>
      </c>
      <c r="I3932" s="464">
        <v>634154900552.73657</v>
      </c>
      <c r="J3932" s="462">
        <v>0.39177962802202193</v>
      </c>
      <c r="K3932" s="464">
        <v>12754256418.41234</v>
      </c>
      <c r="L3932" s="464">
        <v>0</v>
      </c>
      <c r="M3932" s="464">
        <v>456334226034.67328</v>
      </c>
      <c r="N3932" s="464">
        <v>38770148788.442505</v>
      </c>
      <c r="O3932" s="464">
        <v>33596.248544603732</v>
      </c>
      <c r="P3932" s="461">
        <v>242757.70565657079</v>
      </c>
      <c r="Q3932" s="461">
        <v>152528.51517143619</v>
      </c>
      <c r="R3932" s="464">
        <v>1587533629660.127</v>
      </c>
      <c r="S3932" s="462">
        <v>0.61934152921380603</v>
      </c>
      <c r="T3932" s="462">
        <v>0.36409724542910316</v>
      </c>
      <c r="U3932" s="461">
        <v>16.939372411159905</v>
      </c>
      <c r="V3932" s="464">
        <v>10681175433788.152</v>
      </c>
      <c r="W3932" s="460">
        <v>3370.9675229387412</v>
      </c>
      <c r="X3932" s="463">
        <v>4.3596709185187946E-2</v>
      </c>
      <c r="Y3932" s="476">
        <v>2.0000000000000001E-4</v>
      </c>
    </row>
    <row r="3933" spans="1:25" x14ac:dyDescent="0.2">
      <c r="A3933" s="475">
        <f t="shared" si="61"/>
        <v>3929</v>
      </c>
      <c r="B3933" s="462">
        <v>0.45445698633500442</v>
      </c>
      <c r="C3933" s="461">
        <v>1500</v>
      </c>
      <c r="D3933" s="462">
        <v>0.84778730826809645</v>
      </c>
      <c r="E3933" s="462">
        <v>0.27590205561902609</v>
      </c>
      <c r="F3933" s="516">
        <v>2024.48</v>
      </c>
      <c r="G3933" s="464">
        <v>303121753711.57642</v>
      </c>
      <c r="H3933" s="461">
        <v>24357761.219815515</v>
      </c>
      <c r="I3933" s="464">
        <v>478017684222.63367</v>
      </c>
      <c r="J3933" s="462">
        <v>0.14249789388969203</v>
      </c>
      <c r="K3933" s="464">
        <v>8644520852.6203289</v>
      </c>
      <c r="L3933" s="464">
        <v>5688070044.3317709</v>
      </c>
      <c r="M3933" s="464">
        <v>278379981244.48596</v>
      </c>
      <c r="N3933" s="464">
        <v>22804702675.290325</v>
      </c>
      <c r="O3933" s="464">
        <v>28715.155515656745</v>
      </c>
      <c r="P3933" s="461">
        <v>183232.27643219184</v>
      </c>
      <c r="Q3933" s="461">
        <v>82832.907794787199</v>
      </c>
      <c r="R3933" s="464">
        <v>1206440773421.606</v>
      </c>
      <c r="S3933" s="462">
        <v>0.5257767892427867</v>
      </c>
      <c r="T3933" s="462">
        <v>0.28096275313253805</v>
      </c>
      <c r="U3933" s="461">
        <v>18.33663537307212</v>
      </c>
      <c r="V3933" s="464">
        <v>6801336032200.3154</v>
      </c>
      <c r="W3933" s="460">
        <v>2144.14759912313</v>
      </c>
      <c r="X3933" s="463">
        <v>4.0023206234410073E-2</v>
      </c>
      <c r="Y3933" s="476">
        <v>2.0000000000000001E-4</v>
      </c>
    </row>
    <row r="3934" spans="1:25" x14ac:dyDescent="0.2">
      <c r="A3934" s="475">
        <f t="shared" si="61"/>
        <v>3930</v>
      </c>
      <c r="B3934" s="462">
        <v>0.57117946763017724</v>
      </c>
      <c r="C3934" s="461">
        <v>2294.6350560475498</v>
      </c>
      <c r="D3934" s="462">
        <v>0.44634020015790543</v>
      </c>
      <c r="E3934" s="462">
        <v>0.47031677174624231</v>
      </c>
      <c r="F3934" s="516">
        <v>2024.94</v>
      </c>
      <c r="G3934" s="464">
        <v>225519606378.8847</v>
      </c>
      <c r="H3934" s="461">
        <v>8504463.2896018401</v>
      </c>
      <c r="I3934" s="464">
        <v>272433336975.03714</v>
      </c>
      <c r="J3934" s="462">
        <v>0.43018124769243871</v>
      </c>
      <c r="K3934" s="464">
        <v>11049603572.893629</v>
      </c>
      <c r="L3934" s="464">
        <v>0</v>
      </c>
      <c r="M3934" s="464">
        <v>156442857727.97437</v>
      </c>
      <c r="N3934" s="464">
        <v>61684613944.762489</v>
      </c>
      <c r="O3934" s="464">
        <v>10000</v>
      </c>
      <c r="P3934" s="461">
        <v>467426.43245950341</v>
      </c>
      <c r="Q3934" s="461">
        <v>254815.2534878618</v>
      </c>
      <c r="R3934" s="464">
        <v>713253196547.76123</v>
      </c>
      <c r="S3934" s="462">
        <v>0.60828333921848932</v>
      </c>
      <c r="T3934" s="462">
        <v>0.44283004625371136</v>
      </c>
      <c r="U3934" s="461">
        <v>17.219287967450654</v>
      </c>
      <c r="V3934" s="464">
        <v>6034892497993.4795</v>
      </c>
      <c r="W3934" s="460">
        <v>1904.3121444561436</v>
      </c>
      <c r="X3934" s="463">
        <v>4.197245423917511E-2</v>
      </c>
      <c r="Y3934" s="476">
        <v>2.0000000000000001E-4</v>
      </c>
    </row>
    <row r="3935" spans="1:25" x14ac:dyDescent="0.2">
      <c r="A3935" s="475">
        <f t="shared" si="61"/>
        <v>3931</v>
      </c>
      <c r="B3935" s="462">
        <v>0.40309848809139653</v>
      </c>
      <c r="C3935" s="461">
        <v>3479.3385285040381</v>
      </c>
      <c r="D3935" s="462">
        <v>1.1531943241390783</v>
      </c>
      <c r="E3935" s="462">
        <v>0.2047915540117948</v>
      </c>
      <c r="F3935" s="516">
        <v>2024.37</v>
      </c>
      <c r="G3935" s="464">
        <v>527959198979.88464</v>
      </c>
      <c r="H3935" s="461">
        <v>42969740.30828964</v>
      </c>
      <c r="I3935" s="464">
        <v>695265469467.90161</v>
      </c>
      <c r="J3935" s="462">
        <v>8.4791792364027563E-2</v>
      </c>
      <c r="K3935" s="464">
        <v>19296066621.637253</v>
      </c>
      <c r="L3935" s="464">
        <v>0</v>
      </c>
      <c r="M3935" s="464">
        <v>476258525504.76355</v>
      </c>
      <c r="N3935" s="464">
        <v>77091611348.711258</v>
      </c>
      <c r="O3935" s="464">
        <v>15949.684278706056</v>
      </c>
      <c r="P3935" s="461">
        <v>473855.17992302391</v>
      </c>
      <c r="Q3935" s="461">
        <v>292809.52893349971</v>
      </c>
      <c r="R3935" s="464">
        <v>2051026629648.1965</v>
      </c>
      <c r="S3935" s="462">
        <v>0.53378634364687094</v>
      </c>
      <c r="T3935" s="462">
        <v>0.25408705355463201</v>
      </c>
      <c r="U3935" s="461">
        <v>19.761560792658535</v>
      </c>
      <c r="V3935" s="464">
        <v>11068728634974.496</v>
      </c>
      <c r="W3935" s="460">
        <v>3490.2032132376621</v>
      </c>
      <c r="X3935" s="463">
        <v>3.7844544136017191E-2</v>
      </c>
      <c r="Y3935" s="476">
        <v>2.0000000000000001E-4</v>
      </c>
    </row>
    <row r="3936" spans="1:25" x14ac:dyDescent="0.2">
      <c r="A3936" s="475">
        <f t="shared" si="61"/>
        <v>3932</v>
      </c>
      <c r="B3936" s="462">
        <v>0.39108822755362671</v>
      </c>
      <c r="C3936" s="461">
        <v>2307.8128844522048</v>
      </c>
      <c r="D3936" s="462">
        <v>0.51971346644120542</v>
      </c>
      <c r="E3936" s="462">
        <v>0.511919162988139</v>
      </c>
      <c r="F3936" s="516">
        <v>2026.58</v>
      </c>
      <c r="G3936" s="464">
        <v>153109147689.64124</v>
      </c>
      <c r="H3936" s="461">
        <v>10514075.24412559</v>
      </c>
      <c r="I3936" s="464">
        <v>367075414647.62195</v>
      </c>
      <c r="J3936" s="462">
        <v>0.39108822755362671</v>
      </c>
      <c r="K3936" s="464">
        <v>47483213048.340652</v>
      </c>
      <c r="L3936" s="464">
        <v>143191185016.01187</v>
      </c>
      <c r="M3936" s="464">
        <v>25033574747.136292</v>
      </c>
      <c r="N3936" s="464">
        <v>47129286801.530693</v>
      </c>
      <c r="O3936" s="464">
        <v>24070.934605311711</v>
      </c>
      <c r="P3936" s="461">
        <v>317711.67857471691</v>
      </c>
      <c r="Q3936" s="461">
        <v>188753.58882376307</v>
      </c>
      <c r="R3936" s="464">
        <v>747453402842.95581</v>
      </c>
      <c r="S3936" s="462">
        <v>0.53466204967137954</v>
      </c>
      <c r="T3936" s="462">
        <v>0.36928440725303013</v>
      </c>
      <c r="U3936" s="461">
        <v>16.173005030856867</v>
      </c>
      <c r="V3936" s="464">
        <v>4932935151798.4922</v>
      </c>
      <c r="W3936" s="460">
        <v>1555.0371582061343</v>
      </c>
      <c r="X3936" s="463">
        <v>4.4985122491943759E-2</v>
      </c>
      <c r="Y3936" s="476">
        <v>2.0000000000000001E-4</v>
      </c>
    </row>
    <row r="3937" spans="1:25" x14ac:dyDescent="0.2">
      <c r="A3937" s="475">
        <f t="shared" si="61"/>
        <v>3933</v>
      </c>
      <c r="B3937" s="462">
        <v>0.52490717199774173</v>
      </c>
      <c r="C3937" s="461">
        <v>2413.1197783342977</v>
      </c>
      <c r="D3937" s="462">
        <v>0.2</v>
      </c>
      <c r="E3937" s="462">
        <v>0.41234337872854837</v>
      </c>
      <c r="F3937" s="516">
        <v>2023.75</v>
      </c>
      <c r="G3937" s="464">
        <v>170260828377.67752</v>
      </c>
      <c r="H3937" s="461">
        <v>3282956.1631925302</v>
      </c>
      <c r="I3937" s="464">
        <v>136941540779.47556</v>
      </c>
      <c r="J3937" s="462">
        <v>0.45049805416477673</v>
      </c>
      <c r="K3937" s="464">
        <v>4508848436.5252771</v>
      </c>
      <c r="L3937" s="464">
        <v>0</v>
      </c>
      <c r="M3937" s="464">
        <v>179789314777.40131</v>
      </c>
      <c r="N3937" s="464">
        <v>74728092391.67775</v>
      </c>
      <c r="O3937" s="464">
        <v>33675.208765899668</v>
      </c>
      <c r="P3937" s="461">
        <v>489207.11003821448</v>
      </c>
      <c r="Q3937" s="461">
        <v>278159.14242040896</v>
      </c>
      <c r="R3937" s="464">
        <v>545892370818.73413</v>
      </c>
      <c r="S3937" s="462">
        <v>0.63908923542196328</v>
      </c>
      <c r="T3937" s="462">
        <v>0.4462081326333559</v>
      </c>
      <c r="U3937" s="461">
        <v>17.161442708328199</v>
      </c>
      <c r="V3937" s="464">
        <v>4744194569997.127</v>
      </c>
      <c r="W3937" s="460">
        <v>1497.4252136826181</v>
      </c>
      <c r="X3937" s="463">
        <v>4.1237015307639797E-2</v>
      </c>
      <c r="Y3937" s="476">
        <v>2.0000000000000001E-4</v>
      </c>
    </row>
    <row r="3938" spans="1:25" x14ac:dyDescent="0.2">
      <c r="A3938" s="475">
        <f t="shared" si="61"/>
        <v>3934</v>
      </c>
      <c r="B3938" s="462">
        <v>0.4703294268092052</v>
      </c>
      <c r="C3938" s="461">
        <v>3795.522856673379</v>
      </c>
      <c r="D3938" s="462">
        <v>1.061830310482085</v>
      </c>
      <c r="E3938" s="462">
        <v>0.27446613436672412</v>
      </c>
      <c r="F3938" s="516">
        <v>2026.6</v>
      </c>
      <c r="G3938" s="464">
        <v>55420298746.462868</v>
      </c>
      <c r="H3938" s="461">
        <v>35341687.630857334</v>
      </c>
      <c r="I3938" s="464">
        <v>805997414570.42578</v>
      </c>
      <c r="J3938" s="462">
        <v>0.28559376555928651</v>
      </c>
      <c r="K3938" s="464">
        <v>20215598483.714401</v>
      </c>
      <c r="L3938" s="464">
        <v>18463696572.654034</v>
      </c>
      <c r="M3938" s="464">
        <v>54203895628.632889</v>
      </c>
      <c r="N3938" s="464">
        <v>106335568000.37007</v>
      </c>
      <c r="O3938" s="464">
        <v>37106.699206910926</v>
      </c>
      <c r="P3938" s="461">
        <v>582789.30048507999</v>
      </c>
      <c r="Q3938" s="461">
        <v>381305.77931795153</v>
      </c>
      <c r="R3938" s="464">
        <v>1048700463278.0549</v>
      </c>
      <c r="S3938" s="462">
        <v>0.34021236010381944</v>
      </c>
      <c r="T3938" s="462">
        <v>0.23993486517333301</v>
      </c>
      <c r="U3938" s="461">
        <v>14.24446426400975</v>
      </c>
      <c r="V3938" s="464">
        <v>4021093807628.356</v>
      </c>
      <c r="W3938" s="460">
        <v>1267.534073440265</v>
      </c>
      <c r="X3938" s="463">
        <v>5.0974676245525978E-2</v>
      </c>
      <c r="Y3938" s="476">
        <v>2.0000000000000001E-4</v>
      </c>
    </row>
    <row r="3939" spans="1:25" x14ac:dyDescent="0.2">
      <c r="A3939" s="475">
        <f t="shared" si="61"/>
        <v>3935</v>
      </c>
      <c r="B3939" s="462">
        <v>0.37626207123201827</v>
      </c>
      <c r="C3939" s="461">
        <v>1500</v>
      </c>
      <c r="D3939" s="462">
        <v>0.42318251508304433</v>
      </c>
      <c r="E3939" s="462">
        <v>0.66919707073466594</v>
      </c>
      <c r="F3939" s="516">
        <v>2025.19</v>
      </c>
      <c r="G3939" s="464">
        <v>96436891103.898682</v>
      </c>
      <c r="H3939" s="461">
        <v>7568408.5291916039</v>
      </c>
      <c r="I3939" s="464">
        <v>284072500082.83087</v>
      </c>
      <c r="J3939" s="462">
        <v>0.37626207123201827</v>
      </c>
      <c r="K3939" s="464">
        <v>24350043191.961327</v>
      </c>
      <c r="L3939" s="464">
        <v>55225497428.246658</v>
      </c>
      <c r="M3939" s="464">
        <v>74262254891.809418</v>
      </c>
      <c r="N3939" s="464">
        <v>110492371775.74924</v>
      </c>
      <c r="O3939" s="464">
        <v>41105.293677029826</v>
      </c>
      <c r="P3939" s="461">
        <v>713944.09499798995</v>
      </c>
      <c r="Q3939" s="461">
        <v>429428.38878381916</v>
      </c>
      <c r="R3939" s="464">
        <v>650505741145.7605</v>
      </c>
      <c r="S3939" s="462">
        <v>0.50490258853798586</v>
      </c>
      <c r="T3939" s="462">
        <v>0.32471070500051119</v>
      </c>
      <c r="U3939" s="461">
        <v>15.601891443852272</v>
      </c>
      <c r="V3939" s="464">
        <v>3789486471082.916</v>
      </c>
      <c r="W3939" s="460">
        <v>1195.8894868741922</v>
      </c>
      <c r="X3939" s="463">
        <v>4.472101557054034E-2</v>
      </c>
      <c r="Y3939" s="476">
        <v>2.0000000000000001E-4</v>
      </c>
    </row>
    <row r="3940" spans="1:25" x14ac:dyDescent="0.2">
      <c r="A3940" s="475">
        <f t="shared" si="61"/>
        <v>3936</v>
      </c>
      <c r="B3940" s="462">
        <v>0.55453622201445474</v>
      </c>
      <c r="C3940" s="461">
        <v>9239.2932777781898</v>
      </c>
      <c r="D3940" s="462">
        <v>0.89742657130812253</v>
      </c>
      <c r="E3940" s="462">
        <v>0.54097327494921377</v>
      </c>
      <c r="F3940" s="516">
        <v>2023.81</v>
      </c>
      <c r="G3940" s="464">
        <v>371301469401.13751</v>
      </c>
      <c r="H3940" s="461">
        <v>23460164.417815734</v>
      </c>
      <c r="I3940" s="464">
        <v>505096735937.17255</v>
      </c>
      <c r="J3940" s="462">
        <v>0.12129507031491715</v>
      </c>
      <c r="K3940" s="464">
        <v>11278011306.141455</v>
      </c>
      <c r="L3940" s="464">
        <v>0</v>
      </c>
      <c r="M3940" s="464">
        <v>509242948489.15619</v>
      </c>
      <c r="N3940" s="464">
        <v>111204518260.12207</v>
      </c>
      <c r="O3940" s="464">
        <v>16526.180391191672</v>
      </c>
      <c r="P3940" s="461">
        <v>567311.6043167524</v>
      </c>
      <c r="Q3940" s="461">
        <v>374277.76539659314</v>
      </c>
      <c r="R3940" s="464">
        <v>1664534711689.5854</v>
      </c>
      <c r="S3940" s="462">
        <v>0.55521135985764558</v>
      </c>
      <c r="T3940" s="462">
        <v>0.23307561517502567</v>
      </c>
      <c r="U3940" s="461">
        <v>18.978812550561276</v>
      </c>
      <c r="V3940" s="464">
        <v>7874348414886.0947</v>
      </c>
      <c r="W3940" s="460">
        <v>2485.8915133666978</v>
      </c>
      <c r="X3940" s="463">
        <v>3.9669101558600463E-2</v>
      </c>
      <c r="Y3940" s="476">
        <v>2.0000000000000001E-4</v>
      </c>
    </row>
    <row r="3941" spans="1:25" x14ac:dyDescent="0.2">
      <c r="A3941" s="475">
        <f t="shared" si="61"/>
        <v>3937</v>
      </c>
      <c r="B3941" s="462">
        <v>0.50737891051238315</v>
      </c>
      <c r="C3941" s="461">
        <v>5671.0568528830663</v>
      </c>
      <c r="D3941" s="462">
        <v>0.89644891177027597</v>
      </c>
      <c r="E3941" s="462">
        <v>0.4096110758968734</v>
      </c>
      <c r="F3941" s="516">
        <v>2025.99</v>
      </c>
      <c r="G3941" s="464">
        <v>214669815779.27579</v>
      </c>
      <c r="H3941" s="461">
        <v>24717608.326173883</v>
      </c>
      <c r="I3941" s="464">
        <v>571553856579.86755</v>
      </c>
      <c r="J3941" s="462">
        <v>0.28705820569132678</v>
      </c>
      <c r="K3941" s="464">
        <v>17663729299.410725</v>
      </c>
      <c r="L3941" s="464">
        <v>0</v>
      </c>
      <c r="M3941" s="464">
        <v>101937449646.68349</v>
      </c>
      <c r="N3941" s="464">
        <v>101847408203.20413</v>
      </c>
      <c r="O3941" s="464">
        <v>28166.479147855724</v>
      </c>
      <c r="P3941" s="461">
        <v>586426.67490011803</v>
      </c>
      <c r="Q3941" s="461">
        <v>389643.40865951171</v>
      </c>
      <c r="R3941" s="464">
        <v>1085873331955.8046</v>
      </c>
      <c r="S3941" s="462">
        <v>0.47096935694036002</v>
      </c>
      <c r="T3941" s="462">
        <v>0.29881614811952545</v>
      </c>
      <c r="U3941" s="461">
        <v>16.869771850969187</v>
      </c>
      <c r="V3941" s="464">
        <v>5982773770530.3008</v>
      </c>
      <c r="W3941" s="460">
        <v>1888.1490747653172</v>
      </c>
      <c r="X3941" s="463">
        <v>4.3673360034216027E-2</v>
      </c>
      <c r="Y3941" s="476">
        <v>2.0000000000000001E-4</v>
      </c>
    </row>
    <row r="3942" spans="1:25" x14ac:dyDescent="0.2">
      <c r="A3942" s="475">
        <f t="shared" si="61"/>
        <v>3938</v>
      </c>
      <c r="B3942" s="462">
        <v>0.5073520062567084</v>
      </c>
      <c r="C3942" s="461">
        <v>6128.4490156002139</v>
      </c>
      <c r="D3942" s="462">
        <v>0.83734336668140563</v>
      </c>
      <c r="E3942" s="462">
        <v>0.54147762508305197</v>
      </c>
      <c r="F3942" s="516">
        <v>2024.99</v>
      </c>
      <c r="G3942" s="464">
        <v>265156187486.37964</v>
      </c>
      <c r="H3942" s="461">
        <v>21615955.512413841</v>
      </c>
      <c r="I3942" s="464">
        <v>544289523631.94012</v>
      </c>
      <c r="J3942" s="462">
        <v>0.39029757697879375</v>
      </c>
      <c r="K3942" s="464">
        <v>19161542016.590607</v>
      </c>
      <c r="L3942" s="464">
        <v>0</v>
      </c>
      <c r="M3942" s="464">
        <v>289666128892.45337</v>
      </c>
      <c r="N3942" s="464">
        <v>70283894779.299362</v>
      </c>
      <c r="O3942" s="464">
        <v>34157.387984921414</v>
      </c>
      <c r="P3942" s="461">
        <v>473356.45441846992</v>
      </c>
      <c r="Q3942" s="461">
        <v>301434.97981022694</v>
      </c>
      <c r="R3942" s="464">
        <v>1366446474131.8286</v>
      </c>
      <c r="S3942" s="462">
        <v>0.60474164987228118</v>
      </c>
      <c r="T3942" s="462">
        <v>0.31994021243447474</v>
      </c>
      <c r="U3942" s="461">
        <v>16.575038708551673</v>
      </c>
      <c r="V3942" s="464">
        <v>7870700338060.9219</v>
      </c>
      <c r="W3942" s="460">
        <v>2484.736590300678</v>
      </c>
      <c r="X3942" s="463">
        <v>4.4355464143373977E-2</v>
      </c>
      <c r="Y3942" s="476">
        <v>2.0000000000000001E-4</v>
      </c>
    </row>
    <row r="3943" spans="1:25" x14ac:dyDescent="0.2">
      <c r="A3943" s="475">
        <f t="shared" si="61"/>
        <v>3939</v>
      </c>
      <c r="B3943" s="462">
        <v>0.40942879793166853</v>
      </c>
      <c r="C3943" s="461">
        <v>1500</v>
      </c>
      <c r="D3943" s="462">
        <v>0.74840172323266596</v>
      </c>
      <c r="E3943" s="462">
        <v>0.37804743754558573</v>
      </c>
      <c r="F3943" s="516">
        <v>2024.29</v>
      </c>
      <c r="G3943" s="464">
        <v>278271760109.24316</v>
      </c>
      <c r="H3943" s="461">
        <v>19084101.130703792</v>
      </c>
      <c r="I3943" s="464">
        <v>501299295371.86053</v>
      </c>
      <c r="J3943" s="462">
        <v>0.40126669248600877</v>
      </c>
      <c r="K3943" s="464">
        <v>13685772127.964306</v>
      </c>
      <c r="L3943" s="464">
        <v>0</v>
      </c>
      <c r="M3943" s="464">
        <v>225944716848.98233</v>
      </c>
      <c r="N3943" s="464">
        <v>43846858245.220406</v>
      </c>
      <c r="O3943" s="464">
        <v>30779.052931041249</v>
      </c>
      <c r="P3943" s="461">
        <v>315277.36378327978</v>
      </c>
      <c r="Q3943" s="461">
        <v>181219.82522370789</v>
      </c>
      <c r="R3943" s="464">
        <v>1130068510367.5774</v>
      </c>
      <c r="S3943" s="462">
        <v>0.59664928037659382</v>
      </c>
      <c r="T3943" s="462">
        <v>0.37480659700703672</v>
      </c>
      <c r="U3943" s="461">
        <v>16.894129124553523</v>
      </c>
      <c r="V3943" s="464">
        <v>7833351089523.2988</v>
      </c>
      <c r="W3943" s="460">
        <v>2471.5473573493468</v>
      </c>
      <c r="X3943" s="463">
        <v>4.341043784401203E-2</v>
      </c>
      <c r="Y3943" s="476">
        <v>2.0000000000000001E-4</v>
      </c>
    </row>
    <row r="3944" spans="1:25" x14ac:dyDescent="0.2">
      <c r="A3944" s="475">
        <f t="shared" si="61"/>
        <v>3940</v>
      </c>
      <c r="B3944" s="462">
        <v>0.32962864508462836</v>
      </c>
      <c r="C3944" s="461">
        <v>7291.6511813041034</v>
      </c>
      <c r="D3944" s="462">
        <v>0.65836983124722392</v>
      </c>
      <c r="E3944" s="462">
        <v>0.32426475453951387</v>
      </c>
      <c r="F3944" s="516">
        <v>2024.87</v>
      </c>
      <c r="G3944" s="464">
        <v>173860939897.63898</v>
      </c>
      <c r="H3944" s="461">
        <v>13750371.118613962</v>
      </c>
      <c r="I3944" s="464">
        <v>390004185261.28668</v>
      </c>
      <c r="J3944" s="462">
        <v>0.32962864508462852</v>
      </c>
      <c r="K3944" s="464">
        <v>11952349073.24634</v>
      </c>
      <c r="L3944" s="464">
        <v>0</v>
      </c>
      <c r="M3944" s="464">
        <v>136621290287.45349</v>
      </c>
      <c r="N3944" s="464">
        <v>7549437250.289031</v>
      </c>
      <c r="O3944" s="464">
        <v>45000</v>
      </c>
      <c r="P3944" s="461">
        <v>101465.4375</v>
      </c>
      <c r="Q3944" s="461">
        <v>33113.8125</v>
      </c>
      <c r="R3944" s="464">
        <v>748170602313.30054</v>
      </c>
      <c r="S3944" s="462">
        <v>0.54145247718849476</v>
      </c>
      <c r="T3944" s="462">
        <v>0.36495962508653818</v>
      </c>
      <c r="U3944" s="461">
        <v>16.781193100336615</v>
      </c>
      <c r="V3944" s="464">
        <v>4971797592612.5469</v>
      </c>
      <c r="W3944" s="460">
        <v>1568.8232070056972</v>
      </c>
      <c r="X3944" s="463">
        <v>4.3837175573798161E-2</v>
      </c>
      <c r="Y3944" s="476">
        <v>2.0000000000000001E-4</v>
      </c>
    </row>
    <row r="3945" spans="1:25" x14ac:dyDescent="0.2">
      <c r="A3945" s="475">
        <f t="shared" si="61"/>
        <v>3941</v>
      </c>
      <c r="B3945" s="462">
        <v>0.33943870225763961</v>
      </c>
      <c r="C3945" s="461">
        <v>8574.1963190026527</v>
      </c>
      <c r="D3945" s="462">
        <v>0.45822345389937086</v>
      </c>
      <c r="E3945" s="462">
        <v>0.23065968094882305</v>
      </c>
      <c r="F3945" s="516">
        <v>2024.7</v>
      </c>
      <c r="G3945" s="464">
        <v>139793102042.18152</v>
      </c>
      <c r="H3945" s="461">
        <v>8337455.8986945087</v>
      </c>
      <c r="I3945" s="464">
        <v>305900950775.05994</v>
      </c>
      <c r="J3945" s="462">
        <v>0.33943870225763961</v>
      </c>
      <c r="K3945" s="464">
        <v>13492765499.756729</v>
      </c>
      <c r="L3945" s="464">
        <v>11323841413.897184</v>
      </c>
      <c r="M3945" s="464">
        <v>103386676370.58337</v>
      </c>
      <c r="N3945" s="464">
        <v>34797654323.391129</v>
      </c>
      <c r="O3945" s="464">
        <v>33161.456903314982</v>
      </c>
      <c r="P3945" s="461">
        <v>251165.19647056208</v>
      </c>
      <c r="Q3945" s="461">
        <v>139508.06989289814</v>
      </c>
      <c r="R3945" s="464">
        <v>578629198985.18604</v>
      </c>
      <c r="S3945" s="462">
        <v>0.5165346581606457</v>
      </c>
      <c r="T3945" s="462">
        <v>0.41769143059324582</v>
      </c>
      <c r="U3945" s="461">
        <v>16.38551747969969</v>
      </c>
      <c r="V3945" s="464">
        <v>4439583375450.1582</v>
      </c>
      <c r="W3945" s="460">
        <v>1399.0154989592754</v>
      </c>
      <c r="X3945" s="463">
        <v>4.39368946966638E-2</v>
      </c>
      <c r="Y3945" s="476">
        <v>2.0000000000000001E-4</v>
      </c>
    </row>
    <row r="3946" spans="1:25" x14ac:dyDescent="0.2">
      <c r="A3946" s="475">
        <f t="shared" si="61"/>
        <v>3942</v>
      </c>
      <c r="B3946" s="462">
        <v>0.43553063868428593</v>
      </c>
      <c r="C3946" s="461">
        <v>6599.1546357638936</v>
      </c>
      <c r="D3946" s="462">
        <v>0.62948217000730777</v>
      </c>
      <c r="E3946" s="462">
        <v>0.68414940722166651</v>
      </c>
      <c r="F3946" s="516">
        <v>2025.44</v>
      </c>
      <c r="G3946" s="464">
        <v>286440779005.22076</v>
      </c>
      <c r="H3946" s="461">
        <v>13131265.026107226</v>
      </c>
      <c r="I3946" s="464">
        <v>353522700493.15802</v>
      </c>
      <c r="J3946" s="462">
        <v>0.40717758394152592</v>
      </c>
      <c r="K3946" s="464">
        <v>12451578703.201401</v>
      </c>
      <c r="L3946" s="464">
        <v>0</v>
      </c>
      <c r="M3946" s="464">
        <v>140446867502.74155</v>
      </c>
      <c r="N3946" s="464">
        <v>25843377765.501793</v>
      </c>
      <c r="O3946" s="464">
        <v>30289.122575987531</v>
      </c>
      <c r="P3946" s="461">
        <v>228870.83623880838</v>
      </c>
      <c r="Q3946" s="461">
        <v>119293.36318526239</v>
      </c>
      <c r="R3946" s="464">
        <v>878927266499.10229</v>
      </c>
      <c r="S3946" s="462">
        <v>0.62011586930721341</v>
      </c>
      <c r="T3946" s="462">
        <v>0.48286129711526787</v>
      </c>
      <c r="U3946" s="461">
        <v>17.00221269934498</v>
      </c>
      <c r="V3946" s="464">
        <v>7878965849678.4473</v>
      </c>
      <c r="W3946" s="460">
        <v>2485.1084833393775</v>
      </c>
      <c r="X3946" s="463">
        <v>4.3327513767808627E-2</v>
      </c>
      <c r="Y3946" s="476">
        <v>2.0000000000000001E-4</v>
      </c>
    </row>
    <row r="3947" spans="1:25" x14ac:dyDescent="0.2">
      <c r="A3947" s="475">
        <f t="shared" si="61"/>
        <v>3943</v>
      </c>
      <c r="B3947" s="462">
        <v>0.42192269157531542</v>
      </c>
      <c r="C3947" s="461">
        <v>7215.0872972173547</v>
      </c>
      <c r="D3947" s="462">
        <v>0.57143361566438955</v>
      </c>
      <c r="E3947" s="462">
        <v>0.4282504620514242</v>
      </c>
      <c r="F3947" s="516">
        <v>2024.69</v>
      </c>
      <c r="G3947" s="464">
        <v>237147578882.53302</v>
      </c>
      <c r="H3947" s="461">
        <v>11125734.911193676</v>
      </c>
      <c r="I3947" s="464">
        <v>391030365243.40082</v>
      </c>
      <c r="J3947" s="462">
        <v>0.42192269157531537</v>
      </c>
      <c r="K3947" s="464">
        <v>10277805415.214636</v>
      </c>
      <c r="L3947" s="464">
        <v>0</v>
      </c>
      <c r="M3947" s="464">
        <v>157143086950.4519</v>
      </c>
      <c r="N3947" s="464">
        <v>28741790917.896393</v>
      </c>
      <c r="O3947" s="464">
        <v>24771.473419224283</v>
      </c>
      <c r="P3947" s="461">
        <v>246953.61050586222</v>
      </c>
      <c r="Q3947" s="461">
        <v>133851.81159079887</v>
      </c>
      <c r="R3947" s="464">
        <v>820026456434.45398</v>
      </c>
      <c r="S3947" s="462">
        <v>0.59752045757014738</v>
      </c>
      <c r="T3947" s="462">
        <v>0.46333826786900323</v>
      </c>
      <c r="U3947" s="461">
        <v>16.694352531940687</v>
      </c>
      <c r="V3947" s="464">
        <v>6999808526789.6768</v>
      </c>
      <c r="W3947" s="460">
        <v>2207.6879737857016</v>
      </c>
      <c r="X3947" s="463">
        <v>4.3587237219815986E-2</v>
      </c>
      <c r="Y3947" s="476">
        <v>2.0000000000000001E-4</v>
      </c>
    </row>
    <row r="3948" spans="1:25" x14ac:dyDescent="0.2">
      <c r="A3948" s="475">
        <f t="shared" si="61"/>
        <v>3944</v>
      </c>
      <c r="B3948" s="462">
        <v>0.4804917017651445</v>
      </c>
      <c r="C3948" s="461">
        <v>8908.7957878764701</v>
      </c>
      <c r="D3948" s="462">
        <v>0.68740238959485045</v>
      </c>
      <c r="E3948" s="462">
        <v>0.21817293697198958</v>
      </c>
      <c r="F3948" s="516">
        <v>2025.49</v>
      </c>
      <c r="G3948" s="464">
        <v>112699368472.26669</v>
      </c>
      <c r="H3948" s="461">
        <v>14660502.963954352</v>
      </c>
      <c r="I3948" s="464">
        <v>422804651393.85535</v>
      </c>
      <c r="J3948" s="462">
        <v>0.3822740516772285</v>
      </c>
      <c r="K3948" s="464">
        <v>15351926639.229601</v>
      </c>
      <c r="L3948" s="464">
        <v>7299679913.96066</v>
      </c>
      <c r="M3948" s="464">
        <v>70827324507.951859</v>
      </c>
      <c r="N3948" s="464">
        <v>47398242866.792801</v>
      </c>
      <c r="O3948" s="464">
        <v>27690.654326725838</v>
      </c>
      <c r="P3948" s="461">
        <v>321653.1151578392</v>
      </c>
      <c r="Q3948" s="461">
        <v>187543.79512945257</v>
      </c>
      <c r="R3948" s="464">
        <v>673714379315.11194</v>
      </c>
      <c r="S3948" s="462">
        <v>0.48859525298151418</v>
      </c>
      <c r="T3948" s="462">
        <v>0.38321898986316022</v>
      </c>
      <c r="U3948" s="461">
        <v>15.553264847988414</v>
      </c>
      <c r="V3948" s="464">
        <v>4401058648789.5342</v>
      </c>
      <c r="W3948" s="460">
        <v>1389.4044817027834</v>
      </c>
      <c r="X3948" s="463">
        <v>4.736606646278578E-2</v>
      </c>
      <c r="Y3948" s="476">
        <v>2.0000000000000001E-4</v>
      </c>
    </row>
    <row r="3949" spans="1:25" x14ac:dyDescent="0.2">
      <c r="A3949" s="475">
        <f t="shared" si="61"/>
        <v>3945</v>
      </c>
      <c r="B3949" s="462">
        <v>0.47666869314793547</v>
      </c>
      <c r="C3949" s="461">
        <v>4349.4554076582062</v>
      </c>
      <c r="D3949" s="462">
        <v>1.0711528913424273</v>
      </c>
      <c r="E3949" s="462">
        <v>0.50525497458560475</v>
      </c>
      <c r="F3949" s="516">
        <v>2024.4</v>
      </c>
      <c r="G3949" s="464">
        <v>332173056351.97626</v>
      </c>
      <c r="H3949" s="461">
        <v>36021357.827806465</v>
      </c>
      <c r="I3949" s="464">
        <v>789757775092.32202</v>
      </c>
      <c r="J3949" s="462">
        <v>0.24927644310767028</v>
      </c>
      <c r="K3949" s="464">
        <v>15839423473.921776</v>
      </c>
      <c r="L3949" s="464">
        <v>0</v>
      </c>
      <c r="M3949" s="464">
        <v>218120973356.17496</v>
      </c>
      <c r="N3949" s="464">
        <v>81377054654.224716</v>
      </c>
      <c r="O3949" s="464">
        <v>24923.529079491764</v>
      </c>
      <c r="P3949" s="461">
        <v>465139.09570335515</v>
      </c>
      <c r="Q3949" s="461">
        <v>288274.27232531202</v>
      </c>
      <c r="R3949" s="464">
        <v>1454332629238.6162</v>
      </c>
      <c r="S3949" s="462">
        <v>0.46289999602648491</v>
      </c>
      <c r="T3949" s="462">
        <v>0.31405245797588005</v>
      </c>
      <c r="U3949" s="461">
        <v>17.339491853803487</v>
      </c>
      <c r="V3949" s="464">
        <v>8547606495589.5986</v>
      </c>
      <c r="W3949" s="460">
        <v>2697.3662521092988</v>
      </c>
      <c r="X3949" s="463">
        <v>4.2362708001210753E-2</v>
      </c>
      <c r="Y3949" s="476">
        <v>2.0000000000000001E-4</v>
      </c>
    </row>
    <row r="3950" spans="1:25" x14ac:dyDescent="0.2">
      <c r="A3950" s="475">
        <f t="shared" si="61"/>
        <v>3946</v>
      </c>
      <c r="B3950" s="462">
        <v>0.39048862475964141</v>
      </c>
      <c r="C3950" s="461">
        <v>3199.4960204124791</v>
      </c>
      <c r="D3950" s="462">
        <v>0.86346622231339532</v>
      </c>
      <c r="E3950" s="462">
        <v>0.45994189158108834</v>
      </c>
      <c r="F3950" s="516">
        <v>2025.46</v>
      </c>
      <c r="G3950" s="464">
        <v>169953580025.62146</v>
      </c>
      <c r="H3950" s="461">
        <v>23320865.267417729</v>
      </c>
      <c r="I3950" s="464">
        <v>495741005182.58282</v>
      </c>
      <c r="J3950" s="462">
        <v>0.29982958441163476</v>
      </c>
      <c r="K3950" s="464">
        <v>13134788209.338188</v>
      </c>
      <c r="L3950" s="464">
        <v>13369080959.984392</v>
      </c>
      <c r="M3950" s="464">
        <v>103535753335.80272</v>
      </c>
      <c r="N3950" s="464">
        <v>40018010871.47834</v>
      </c>
      <c r="O3950" s="464">
        <v>19533.571180238156</v>
      </c>
      <c r="P3950" s="461">
        <v>305511.69957616436</v>
      </c>
      <c r="Q3950" s="461">
        <v>171207.93204011596</v>
      </c>
      <c r="R3950" s="464">
        <v>897514116004.27502</v>
      </c>
      <c r="S3950" s="462">
        <v>0.49328703688448788</v>
      </c>
      <c r="T3950" s="462">
        <v>0.31746951387383615</v>
      </c>
      <c r="U3950" s="461">
        <v>16.512493697687077</v>
      </c>
      <c r="V3950" s="464">
        <v>5186284309918.1357</v>
      </c>
      <c r="W3950" s="460">
        <v>1636.5719443629478</v>
      </c>
      <c r="X3950" s="463">
        <v>4.4170039906195079E-2</v>
      </c>
      <c r="Y3950" s="476">
        <v>2.0000000000000001E-4</v>
      </c>
    </row>
    <row r="3951" spans="1:25" x14ac:dyDescent="0.2">
      <c r="A3951" s="475">
        <f t="shared" si="61"/>
        <v>3947</v>
      </c>
      <c r="B3951" s="462">
        <v>0.44840192168874171</v>
      </c>
      <c r="C3951" s="461">
        <v>5225.1635054958997</v>
      </c>
      <c r="D3951" s="462">
        <v>0.9003817502078777</v>
      </c>
      <c r="E3951" s="462">
        <v>0.68122766879592511</v>
      </c>
      <c r="F3951" s="516">
        <v>2024.66</v>
      </c>
      <c r="G3951" s="464">
        <v>138396182835.9187</v>
      </c>
      <c r="H3951" s="461">
        <v>24099160.620498404</v>
      </c>
      <c r="I3951" s="464">
        <v>593323552908.44531</v>
      </c>
      <c r="J3951" s="462">
        <v>0.29129922660608587</v>
      </c>
      <c r="K3951" s="464">
        <v>5093600246.212903</v>
      </c>
      <c r="L3951" s="464">
        <v>0</v>
      </c>
      <c r="M3951" s="464">
        <v>161324571516.0163</v>
      </c>
      <c r="N3951" s="464">
        <v>91365632920.83165</v>
      </c>
      <c r="O3951" s="464">
        <v>23895.683034141497</v>
      </c>
      <c r="P3951" s="461">
        <v>510872.50167893112</v>
      </c>
      <c r="Q3951" s="461">
        <v>329200.86640240031</v>
      </c>
      <c r="R3951" s="464">
        <v>1090902926803.9773</v>
      </c>
      <c r="S3951" s="462">
        <v>0.47031178598100454</v>
      </c>
      <c r="T3951" s="462">
        <v>0.25513978319560215</v>
      </c>
      <c r="U3951" s="461">
        <v>15.963640933267165</v>
      </c>
      <c r="V3951" s="464">
        <v>5005152486078.8076</v>
      </c>
      <c r="W3951" s="460">
        <v>1579.496537873152</v>
      </c>
      <c r="X3951" s="463">
        <v>4.4326756188101737E-2</v>
      </c>
      <c r="Y3951" s="476">
        <v>2.0000000000000001E-4</v>
      </c>
    </row>
    <row r="3952" spans="1:25" x14ac:dyDescent="0.2">
      <c r="A3952" s="475">
        <f t="shared" si="61"/>
        <v>3948</v>
      </c>
      <c r="B3952" s="462">
        <v>0.47899031124750258</v>
      </c>
      <c r="C3952" s="461">
        <v>2880.5847875136815</v>
      </c>
      <c r="D3952" s="462">
        <v>0.73773047334191522</v>
      </c>
      <c r="E3952" s="462">
        <v>0.51497831578247</v>
      </c>
      <c r="F3952" s="516">
        <v>2023.75</v>
      </c>
      <c r="G3952" s="464">
        <v>285041427115.66125</v>
      </c>
      <c r="H3952" s="461">
        <v>17083707.833064109</v>
      </c>
      <c r="I3952" s="464">
        <v>551600379211.94519</v>
      </c>
      <c r="J3952" s="462">
        <v>0.38163120119349658</v>
      </c>
      <c r="K3952" s="464">
        <v>16499198454.78318</v>
      </c>
      <c r="L3952" s="464">
        <v>0</v>
      </c>
      <c r="M3952" s="464">
        <v>364379587638.77954</v>
      </c>
      <c r="N3952" s="464">
        <v>68176984735.377876</v>
      </c>
      <c r="O3952" s="464">
        <v>38236.018703487978</v>
      </c>
      <c r="P3952" s="461">
        <v>365020.24037006439</v>
      </c>
      <c r="Q3952" s="461">
        <v>219574.84271558013</v>
      </c>
      <c r="R3952" s="464">
        <v>1315682885828.9888</v>
      </c>
      <c r="S3952" s="462">
        <v>0.5926979532774691</v>
      </c>
      <c r="T3952" s="462">
        <v>0.35288098707513116</v>
      </c>
      <c r="U3952" s="461">
        <v>16.625607921936592</v>
      </c>
      <c r="V3952" s="464">
        <v>8582196697426.0977</v>
      </c>
      <c r="W3952" s="460">
        <v>2707.4205565482762</v>
      </c>
      <c r="X3952" s="463">
        <v>4.3491095612852256E-2</v>
      </c>
      <c r="Y3952" s="476">
        <v>2.0000000000000001E-4</v>
      </c>
    </row>
    <row r="3953" spans="1:25" x14ac:dyDescent="0.2">
      <c r="A3953" s="475">
        <f t="shared" si="61"/>
        <v>3949</v>
      </c>
      <c r="B3953" s="462">
        <v>0.56486618051878734</v>
      </c>
      <c r="C3953" s="461">
        <v>2353.8600130946234</v>
      </c>
      <c r="D3953" s="462">
        <v>0.5140877721902094</v>
      </c>
      <c r="E3953" s="462">
        <v>0.36519618110329921</v>
      </c>
      <c r="F3953" s="516">
        <v>2025.74</v>
      </c>
      <c r="G3953" s="464">
        <v>146451182277.50815</v>
      </c>
      <c r="H3953" s="461">
        <v>10697197.3672358</v>
      </c>
      <c r="I3953" s="464">
        <v>296979829481.69495</v>
      </c>
      <c r="J3953" s="462">
        <v>0.35296037293645599</v>
      </c>
      <c r="K3953" s="464">
        <v>8857681992.3605194</v>
      </c>
      <c r="L3953" s="464">
        <v>11668082707.316336</v>
      </c>
      <c r="M3953" s="464">
        <v>100588670863.304</v>
      </c>
      <c r="N3953" s="464">
        <v>39690538741.905884</v>
      </c>
      <c r="O3953" s="464">
        <v>24545.844190429227</v>
      </c>
      <c r="P3953" s="461">
        <v>277927.84555790783</v>
      </c>
      <c r="Q3953" s="461">
        <v>158442.3892006086</v>
      </c>
      <c r="R3953" s="464">
        <v>668677645471.52197</v>
      </c>
      <c r="S3953" s="462">
        <v>0.5628899362537928</v>
      </c>
      <c r="T3953" s="462">
        <v>0.35825903728778474</v>
      </c>
      <c r="U3953" s="461">
        <v>16.611090710377951</v>
      </c>
      <c r="V3953" s="464">
        <v>4532095837383.4648</v>
      </c>
      <c r="W3953" s="460">
        <v>1430.4357220620172</v>
      </c>
      <c r="X3953" s="463">
        <v>4.2507872281420334E-2</v>
      </c>
      <c r="Y3953" s="476">
        <v>2.0000000000000001E-4</v>
      </c>
    </row>
    <row r="3954" spans="1:25" x14ac:dyDescent="0.2">
      <c r="A3954" s="475">
        <f t="shared" si="61"/>
        <v>3950</v>
      </c>
      <c r="B3954" s="462">
        <v>0.52748045260277621</v>
      </c>
      <c r="C3954" s="461">
        <v>5290.7136935217277</v>
      </c>
      <c r="D3954" s="462">
        <v>0.59171273955621206</v>
      </c>
      <c r="E3954" s="462">
        <v>0.53445576926850447</v>
      </c>
      <c r="F3954" s="516">
        <v>2025.23</v>
      </c>
      <c r="G3954" s="464">
        <v>158554023899.12173</v>
      </c>
      <c r="H3954" s="461">
        <v>12319602.991916679</v>
      </c>
      <c r="I3954" s="464">
        <v>400957063578.40356</v>
      </c>
      <c r="J3954" s="462">
        <v>0.44306633621834046</v>
      </c>
      <c r="K3954" s="464">
        <v>39866422152.827805</v>
      </c>
      <c r="L3954" s="464">
        <v>51067592094.907593</v>
      </c>
      <c r="M3954" s="464">
        <v>95539267723.558807</v>
      </c>
      <c r="N3954" s="464">
        <v>53784902485.904579</v>
      </c>
      <c r="O3954" s="464">
        <v>38298.073646273144</v>
      </c>
      <c r="P3954" s="461">
        <v>348563.78426155401</v>
      </c>
      <c r="Q3954" s="461">
        <v>210711.90730679283</v>
      </c>
      <c r="R3954" s="464">
        <v>771943964546.69727</v>
      </c>
      <c r="S3954" s="462">
        <v>0.56202316601831814</v>
      </c>
      <c r="T3954" s="462">
        <v>0.41942741806352418</v>
      </c>
      <c r="U3954" s="461">
        <v>15.771037583471081</v>
      </c>
      <c r="V3954" s="464">
        <v>5739512902154.6143</v>
      </c>
      <c r="W3954" s="460">
        <v>1808.9711783654768</v>
      </c>
      <c r="X3954" s="463">
        <v>4.4980395175055671E-2</v>
      </c>
      <c r="Y3954" s="476">
        <v>2.0000000000000001E-4</v>
      </c>
    </row>
    <row r="3955" spans="1:25" x14ac:dyDescent="0.2">
      <c r="A3955" s="475">
        <f t="shared" si="61"/>
        <v>3951</v>
      </c>
      <c r="B3955" s="462">
        <v>0.32830564601586099</v>
      </c>
      <c r="C3955" s="461">
        <v>4692.8604379250837</v>
      </c>
      <c r="D3955" s="462">
        <v>0.89830350388473257</v>
      </c>
      <c r="E3955" s="462">
        <v>0.68657591978391008</v>
      </c>
      <c r="F3955" s="516">
        <v>2026.9</v>
      </c>
      <c r="G3955" s="464">
        <v>94933415612.595047</v>
      </c>
      <c r="H3955" s="461">
        <v>24284195.530253045</v>
      </c>
      <c r="I3955" s="464">
        <v>559400806877.57532</v>
      </c>
      <c r="J3955" s="462">
        <v>0.32531361868555675</v>
      </c>
      <c r="K3955" s="464">
        <v>26620459597.12373</v>
      </c>
      <c r="L3955" s="464">
        <v>19130558090.771564</v>
      </c>
      <c r="M3955" s="464">
        <v>97033419230.585449</v>
      </c>
      <c r="N3955" s="464">
        <v>9138614567.8497429</v>
      </c>
      <c r="O3955" s="464">
        <v>32386.000599415107</v>
      </c>
      <c r="P3955" s="461">
        <v>108933.44094602298</v>
      </c>
      <c r="Q3955" s="461">
        <v>37312.027620238187</v>
      </c>
      <c r="R3955" s="464">
        <v>780304989421.31433</v>
      </c>
      <c r="S3955" s="462">
        <v>0.43656869496816636</v>
      </c>
      <c r="T3955" s="462">
        <v>0.29094225356619263</v>
      </c>
      <c r="U3955" s="461">
        <v>15.396676920451277</v>
      </c>
      <c r="V3955" s="464">
        <v>3831257548922.7681</v>
      </c>
      <c r="W3955" s="460">
        <v>1209.9036865531309</v>
      </c>
      <c r="X3955" s="463">
        <v>4.7043970734077102E-2</v>
      </c>
      <c r="Y3955" s="476">
        <v>2.0000000000000001E-4</v>
      </c>
    </row>
    <row r="3956" spans="1:25" x14ac:dyDescent="0.2">
      <c r="A3956" s="475">
        <f t="shared" si="61"/>
        <v>3952</v>
      </c>
      <c r="B3956" s="462">
        <v>0.59671286229050746</v>
      </c>
      <c r="C3956" s="461">
        <v>4965.927828694169</v>
      </c>
      <c r="D3956" s="462">
        <v>0.82224578216594879</v>
      </c>
      <c r="E3956" s="462">
        <v>0.45845162001217071</v>
      </c>
      <c r="F3956" s="516">
        <v>2025.58</v>
      </c>
      <c r="G3956" s="464">
        <v>189339565224.04047</v>
      </c>
      <c r="H3956" s="461">
        <v>21565657.053957183</v>
      </c>
      <c r="I3956" s="464">
        <v>563451569998.24561</v>
      </c>
      <c r="J3956" s="462">
        <v>0.39654941845319325</v>
      </c>
      <c r="K3956" s="464">
        <v>52891916985.428543</v>
      </c>
      <c r="L3956" s="464">
        <v>64293698352.75</v>
      </c>
      <c r="M3956" s="464">
        <v>75433163406.735764</v>
      </c>
      <c r="N3956" s="464">
        <v>15387940214.883856</v>
      </c>
      <c r="O3956" s="464">
        <v>27633.638559595947</v>
      </c>
      <c r="P3956" s="461">
        <v>152659.87523070406</v>
      </c>
      <c r="Q3956" s="461">
        <v>63201.209151111994</v>
      </c>
      <c r="R3956" s="464">
        <v>978022886978.36694</v>
      </c>
      <c r="S3956" s="462">
        <v>0.54778283696687069</v>
      </c>
      <c r="T3956" s="462">
        <v>0.37545532370582835</v>
      </c>
      <c r="U3956" s="461">
        <v>15.833442939716916</v>
      </c>
      <c r="V3956" s="464">
        <v>6406823534661.5996</v>
      </c>
      <c r="W3956" s="460">
        <v>2019.9519150458034</v>
      </c>
      <c r="X3956" s="463">
        <v>4.5978951247620026E-2</v>
      </c>
      <c r="Y3956" s="476">
        <v>2.0000000000000001E-4</v>
      </c>
    </row>
    <row r="3957" spans="1:25" x14ac:dyDescent="0.2">
      <c r="A3957" s="475">
        <f t="shared" si="61"/>
        <v>3953</v>
      </c>
      <c r="B3957" s="462">
        <v>0.64775879386340318</v>
      </c>
      <c r="C3957" s="461">
        <v>1500</v>
      </c>
      <c r="D3957" s="462">
        <v>0.8940082585020761</v>
      </c>
      <c r="E3957" s="462">
        <v>0.7</v>
      </c>
      <c r="F3957" s="516">
        <v>2025.63</v>
      </c>
      <c r="G3957" s="464">
        <v>281272625171.64722</v>
      </c>
      <c r="H3957" s="461">
        <v>26102647.600397933</v>
      </c>
      <c r="I3957" s="464">
        <v>568503292431.61438</v>
      </c>
      <c r="J3957" s="462">
        <v>0.31161914775577315</v>
      </c>
      <c r="K3957" s="464">
        <v>32842434935.638565</v>
      </c>
      <c r="L3957" s="464">
        <v>97464132097.012421</v>
      </c>
      <c r="M3957" s="464">
        <v>179971020257.59152</v>
      </c>
      <c r="N3957" s="464">
        <v>76480299813.76268</v>
      </c>
      <c r="O3957" s="464">
        <v>20151.615203710942</v>
      </c>
      <c r="P3957" s="461">
        <v>489212.60699182918</v>
      </c>
      <c r="Q3957" s="461">
        <v>312254.02987084311</v>
      </c>
      <c r="R3957" s="464">
        <v>1310329452013.2061</v>
      </c>
      <c r="S3957" s="462">
        <v>0.54717746173620752</v>
      </c>
      <c r="T3957" s="462">
        <v>0.3331739537652138</v>
      </c>
      <c r="U3957" s="461">
        <v>16.750908882764211</v>
      </c>
      <c r="V3957" s="464">
        <v>8023650126286.4961</v>
      </c>
      <c r="W3957" s="460">
        <v>2533.3870130481691</v>
      </c>
      <c r="X3957" s="463">
        <v>4.3738580304006291E-2</v>
      </c>
      <c r="Y3957" s="476">
        <v>2.0000000000000001E-4</v>
      </c>
    </row>
    <row r="3958" spans="1:25" x14ac:dyDescent="0.2">
      <c r="A3958" s="475">
        <f t="shared" si="61"/>
        <v>3954</v>
      </c>
      <c r="B3958" s="462">
        <v>0.34735963400257247</v>
      </c>
      <c r="C3958" s="461">
        <v>6816.6742847180358</v>
      </c>
      <c r="D3958" s="462">
        <v>0.76612026055992777</v>
      </c>
      <c r="E3958" s="462">
        <v>0.66082622500890953</v>
      </c>
      <c r="F3958" s="516">
        <v>2025.76</v>
      </c>
      <c r="G3958" s="464">
        <v>298977463213.89221</v>
      </c>
      <c r="H3958" s="461">
        <v>17684245.892477587</v>
      </c>
      <c r="I3958" s="464">
        <v>478616146917.93829</v>
      </c>
      <c r="J3958" s="462">
        <v>0.30618477445169823</v>
      </c>
      <c r="K3958" s="464">
        <v>21914316518.546707</v>
      </c>
      <c r="L3958" s="464">
        <v>32805925401.443382</v>
      </c>
      <c r="M3958" s="464">
        <v>139354565163.96396</v>
      </c>
      <c r="N3958" s="464">
        <v>63764214969.921852</v>
      </c>
      <c r="O3958" s="464">
        <v>28711.409435594567</v>
      </c>
      <c r="P3958" s="461">
        <v>372902.03851154563</v>
      </c>
      <c r="Q3958" s="461">
        <v>224918.74145885924</v>
      </c>
      <c r="R3958" s="464">
        <v>1044026134513.8312</v>
      </c>
      <c r="S3958" s="462">
        <v>0.53129405485556336</v>
      </c>
      <c r="T3958" s="462">
        <v>0.42120810882691673</v>
      </c>
      <c r="U3958" s="461">
        <v>17.023313666258758</v>
      </c>
      <c r="V3958" s="464">
        <v>8179976794986.1582</v>
      </c>
      <c r="W3958" s="460">
        <v>2580.9895808804085</v>
      </c>
      <c r="X3958" s="463">
        <v>4.3216184461597341E-2</v>
      </c>
      <c r="Y3958" s="476">
        <v>2.0000000000000001E-4</v>
      </c>
    </row>
    <row r="3959" spans="1:25" x14ac:dyDescent="0.2">
      <c r="A3959" s="475">
        <f t="shared" si="61"/>
        <v>3955</v>
      </c>
      <c r="B3959" s="462">
        <v>0.61151973804946447</v>
      </c>
      <c r="C3959" s="461">
        <v>2040.1233023384407</v>
      </c>
      <c r="D3959" s="462">
        <v>0.83191228285756946</v>
      </c>
      <c r="E3959" s="462">
        <v>0.47344397705362612</v>
      </c>
      <c r="F3959" s="516">
        <v>2024.36</v>
      </c>
      <c r="G3959" s="464">
        <v>288859087403.9696</v>
      </c>
      <c r="H3959" s="461">
        <v>22330546.466600511</v>
      </c>
      <c r="I3959" s="464">
        <v>590626257026.13</v>
      </c>
      <c r="J3959" s="462">
        <v>0.34117202610024189</v>
      </c>
      <c r="K3959" s="464">
        <v>13056549215.89677</v>
      </c>
      <c r="L3959" s="464">
        <v>1241643260.1426814</v>
      </c>
      <c r="M3959" s="464">
        <v>340085818067.49536</v>
      </c>
      <c r="N3959" s="464">
        <v>17953303963.555023</v>
      </c>
      <c r="O3959" s="464">
        <v>23015.972535078792</v>
      </c>
      <c r="P3959" s="461">
        <v>154162.43304486823</v>
      </c>
      <c r="Q3959" s="461">
        <v>64122.8747077277</v>
      </c>
      <c r="R3959" s="464">
        <v>1425082242725.885</v>
      </c>
      <c r="S3959" s="462">
        <v>0.60094739023844834</v>
      </c>
      <c r="T3959" s="462">
        <v>0.30133417389428835</v>
      </c>
      <c r="U3959" s="461">
        <v>16.979083297885559</v>
      </c>
      <c r="V3959" s="464">
        <v>8119835000166.1816</v>
      </c>
      <c r="W3959" s="460">
        <v>2562.7592546057881</v>
      </c>
      <c r="X3959" s="463">
        <v>4.2479623670954092E-2</v>
      </c>
      <c r="Y3959" s="476">
        <v>2.0000000000000001E-4</v>
      </c>
    </row>
    <row r="3960" spans="1:25" x14ac:dyDescent="0.2">
      <c r="A3960" s="475">
        <f t="shared" si="61"/>
        <v>3956</v>
      </c>
      <c r="B3960" s="462">
        <v>0.40265686964431535</v>
      </c>
      <c r="C3960" s="461">
        <v>3130.278657960891</v>
      </c>
      <c r="D3960" s="462">
        <v>0.64137634708037561</v>
      </c>
      <c r="E3960" s="462">
        <v>0.49461957631864872</v>
      </c>
      <c r="F3960" s="516">
        <v>2024.97</v>
      </c>
      <c r="G3960" s="464">
        <v>295239239500.01917</v>
      </c>
      <c r="H3960" s="461">
        <v>14111285.93899831</v>
      </c>
      <c r="I3960" s="464">
        <v>453902956853.67377</v>
      </c>
      <c r="J3960" s="462">
        <v>0.40265686964431535</v>
      </c>
      <c r="K3960" s="464">
        <v>14305261881.616243</v>
      </c>
      <c r="L3960" s="464">
        <v>0</v>
      </c>
      <c r="M3960" s="464">
        <v>202202289777.25</v>
      </c>
      <c r="N3960" s="464">
        <v>25890723827.224178</v>
      </c>
      <c r="O3960" s="464">
        <v>31104.732906071327</v>
      </c>
      <c r="P3960" s="461">
        <v>198997.35136225159</v>
      </c>
      <c r="Q3960" s="461">
        <v>97415.51654020563</v>
      </c>
      <c r="R3960" s="464">
        <v>1022527655217.8398</v>
      </c>
      <c r="S3960" s="462">
        <v>0.60525289888621214</v>
      </c>
      <c r="T3960" s="462">
        <v>0.44433188039099852</v>
      </c>
      <c r="U3960" s="461">
        <v>16.852092444394053</v>
      </c>
      <c r="V3960" s="464">
        <v>8440917565032.9189</v>
      </c>
      <c r="W3960" s="460">
        <v>2665.3843067965677</v>
      </c>
      <c r="X3960" s="463">
        <v>4.3033271680427712E-2</v>
      </c>
      <c r="Y3960" s="476">
        <v>2.0000000000000001E-4</v>
      </c>
    </row>
    <row r="3961" spans="1:25" x14ac:dyDescent="0.2">
      <c r="A3961" s="475">
        <f t="shared" si="61"/>
        <v>3957</v>
      </c>
      <c r="B3961" s="462">
        <v>0.34278573498827059</v>
      </c>
      <c r="C3961" s="461">
        <v>7719.2318815702056</v>
      </c>
      <c r="D3961" s="462">
        <v>0.8377179969106594</v>
      </c>
      <c r="E3961" s="462">
        <v>0.7</v>
      </c>
      <c r="F3961" s="516">
        <v>2026.57</v>
      </c>
      <c r="G3961" s="464">
        <v>135644450796.06235</v>
      </c>
      <c r="H3961" s="461">
        <v>19651474.700812325</v>
      </c>
      <c r="I3961" s="464">
        <v>510561908776.4964</v>
      </c>
      <c r="J3961" s="462">
        <v>0.34278573498827047</v>
      </c>
      <c r="K3961" s="464">
        <v>21944997374.75164</v>
      </c>
      <c r="L3961" s="464">
        <v>41190808568.226418</v>
      </c>
      <c r="M3961" s="464">
        <v>20347190368.894642</v>
      </c>
      <c r="N3961" s="464">
        <v>3033012164.5243979</v>
      </c>
      <c r="O3961" s="464">
        <v>27048.43866678837</v>
      </c>
      <c r="P3961" s="461">
        <v>69829.053671170375</v>
      </c>
      <c r="Q3961" s="461">
        <v>12020.513417792597</v>
      </c>
      <c r="R3961" s="464">
        <v>748930995301.62207</v>
      </c>
      <c r="S3961" s="462">
        <v>0.4735493185574236</v>
      </c>
      <c r="T3961" s="462">
        <v>0.37857996712839159</v>
      </c>
      <c r="U3961" s="461">
        <v>15.78185916443408</v>
      </c>
      <c r="V3961" s="464">
        <v>4881689558174.0518</v>
      </c>
      <c r="W3961" s="460">
        <v>1541.9188556214563</v>
      </c>
      <c r="X3961" s="463">
        <v>4.7155943685910313E-2</v>
      </c>
      <c r="Y3961" s="476">
        <v>2.0000000000000001E-4</v>
      </c>
    </row>
    <row r="3962" spans="1:25" x14ac:dyDescent="0.2">
      <c r="A3962" s="475">
        <f t="shared" si="61"/>
        <v>3958</v>
      </c>
      <c r="B3962" s="462">
        <v>0.57210984794494046</v>
      </c>
      <c r="C3962" s="461">
        <v>8271.6964136116403</v>
      </c>
      <c r="D3962" s="462">
        <v>0.35009870117376585</v>
      </c>
      <c r="E3962" s="462">
        <v>0.53196870539492125</v>
      </c>
      <c r="F3962" s="516">
        <v>2023.87</v>
      </c>
      <c r="G3962" s="464">
        <v>263979662613.65814</v>
      </c>
      <c r="H3962" s="461">
        <v>5951964.4328569099</v>
      </c>
      <c r="I3962" s="464">
        <v>209825372408.103</v>
      </c>
      <c r="J3962" s="462">
        <v>0.4106430297177085</v>
      </c>
      <c r="K3962" s="464">
        <v>6214357406.1639757</v>
      </c>
      <c r="L3962" s="464">
        <v>0</v>
      </c>
      <c r="M3962" s="464">
        <v>217322558795.76691</v>
      </c>
      <c r="N3962" s="464">
        <v>77885191379.711395</v>
      </c>
      <c r="O3962" s="464">
        <v>22296.157872422944</v>
      </c>
      <c r="P3962" s="461">
        <v>527466.03265277611</v>
      </c>
      <c r="Q3962" s="461">
        <v>299589.33531357744</v>
      </c>
      <c r="R3962" s="464">
        <v>698968386709.62744</v>
      </c>
      <c r="S3962" s="462">
        <v>0.61479627803220616</v>
      </c>
      <c r="T3962" s="462">
        <v>0.49467766200834234</v>
      </c>
      <c r="U3962" s="461">
        <v>17.557315662876846</v>
      </c>
      <c r="V3962" s="464">
        <v>6671122306791.1143</v>
      </c>
      <c r="W3962" s="460">
        <v>2103.1452007134176</v>
      </c>
      <c r="X3962" s="463">
        <v>4.1428725067542478E-2</v>
      </c>
      <c r="Y3962" s="476">
        <v>2.0000000000000001E-4</v>
      </c>
    </row>
    <row r="3963" spans="1:25" x14ac:dyDescent="0.2">
      <c r="A3963" s="475">
        <f t="shared" si="61"/>
        <v>3959</v>
      </c>
      <c r="B3963" s="462">
        <v>0.5483536953738124</v>
      </c>
      <c r="C3963" s="461">
        <v>1500</v>
      </c>
      <c r="D3963" s="462">
        <v>0.79830363677066574</v>
      </c>
      <c r="E3963" s="462">
        <v>0.54799641864949411</v>
      </c>
      <c r="F3963" s="516">
        <v>2024</v>
      </c>
      <c r="G3963" s="464">
        <v>412301691274.50671</v>
      </c>
      <c r="H3963" s="461">
        <v>22112948.813254889</v>
      </c>
      <c r="I3963" s="464">
        <v>469794397802.10437</v>
      </c>
      <c r="J3963" s="462">
        <v>0.28657517178774228</v>
      </c>
      <c r="K3963" s="464">
        <v>10206710119.119581</v>
      </c>
      <c r="L3963" s="464">
        <v>0</v>
      </c>
      <c r="M3963" s="464">
        <v>336019312067.29987</v>
      </c>
      <c r="N3963" s="464">
        <v>74056687320.380997</v>
      </c>
      <c r="O3963" s="464">
        <v>31247.217081275263</v>
      </c>
      <c r="P3963" s="461">
        <v>481186.64238651149</v>
      </c>
      <c r="Q3963" s="461">
        <v>308812.94765473111</v>
      </c>
      <c r="R3963" s="464">
        <v>1391015643550.843</v>
      </c>
      <c r="S3963" s="462">
        <v>0.59464914742996444</v>
      </c>
      <c r="T3963" s="462">
        <v>0.36579561589558635</v>
      </c>
      <c r="U3963" s="461">
        <v>17.837158833352415</v>
      </c>
      <c r="V3963" s="464">
        <v>9917378030810.6855</v>
      </c>
      <c r="W3963" s="460">
        <v>3130.1132210600431</v>
      </c>
      <c r="X3963" s="463">
        <v>4.1147344900551865E-2</v>
      </c>
      <c r="Y3963" s="476">
        <v>2.0000000000000001E-4</v>
      </c>
    </row>
    <row r="3964" spans="1:25" x14ac:dyDescent="0.2">
      <c r="A3964" s="475">
        <f t="shared" si="61"/>
        <v>3960</v>
      </c>
      <c r="B3964" s="462">
        <v>0.48100555150979657</v>
      </c>
      <c r="C3964" s="461">
        <v>5358.0526416178855</v>
      </c>
      <c r="D3964" s="462">
        <v>0.61586516378694767</v>
      </c>
      <c r="E3964" s="462">
        <v>0.28251835658811053</v>
      </c>
      <c r="F3964" s="516">
        <v>2024.56</v>
      </c>
      <c r="G3964" s="464">
        <v>167760689540.90903</v>
      </c>
      <c r="H3964" s="461">
        <v>12666493.823457625</v>
      </c>
      <c r="I3964" s="464">
        <v>293606888532.64264</v>
      </c>
      <c r="J3964" s="462">
        <v>0.21101121116911026</v>
      </c>
      <c r="K3964" s="464">
        <v>10211645353.455997</v>
      </c>
      <c r="L3964" s="464">
        <v>0</v>
      </c>
      <c r="M3964" s="464">
        <v>145197781919.59375</v>
      </c>
      <c r="N3964" s="464">
        <v>26849557019.386272</v>
      </c>
      <c r="O3964" s="464">
        <v>23564.051957700332</v>
      </c>
      <c r="P3964" s="461">
        <v>206771.97048574412</v>
      </c>
      <c r="Q3964" s="461">
        <v>103475.24402691342</v>
      </c>
      <c r="R3964" s="464">
        <v>682981023323.35547</v>
      </c>
      <c r="S3964" s="462">
        <v>0.51779234616769465</v>
      </c>
      <c r="T3964" s="462">
        <v>0.32548094192659971</v>
      </c>
      <c r="U3964" s="461">
        <v>17.462117909633228</v>
      </c>
      <c r="V3964" s="464">
        <v>4330197514538.1289</v>
      </c>
      <c r="W3964" s="460">
        <v>1367.0369456163401</v>
      </c>
      <c r="X3964" s="463">
        <v>4.1515583829039714E-2</v>
      </c>
      <c r="Y3964" s="476">
        <v>2.0000000000000001E-4</v>
      </c>
    </row>
    <row r="3965" spans="1:25" x14ac:dyDescent="0.2">
      <c r="A3965" s="475">
        <f t="shared" si="61"/>
        <v>3961</v>
      </c>
      <c r="B3965" s="462">
        <v>0.45999606130277132</v>
      </c>
      <c r="C3965" s="461">
        <v>5868.5972443411301</v>
      </c>
      <c r="D3965" s="462">
        <v>0.84085402709324275</v>
      </c>
      <c r="E3965" s="462">
        <v>0.36511523383865707</v>
      </c>
      <c r="F3965" s="516">
        <v>2025.93</v>
      </c>
      <c r="G3965" s="464">
        <v>129848809645.1172</v>
      </c>
      <c r="H3965" s="461">
        <v>22238972.745372437</v>
      </c>
      <c r="I3965" s="464">
        <v>466748512937.3689</v>
      </c>
      <c r="J3965" s="462">
        <v>5.862387605325825E-2</v>
      </c>
      <c r="K3965" s="464">
        <v>17786811561.520199</v>
      </c>
      <c r="L3965" s="464">
        <v>14549272335.803152</v>
      </c>
      <c r="M3965" s="464">
        <v>94785549251.429504</v>
      </c>
      <c r="N3965" s="464">
        <v>101991614224.52791</v>
      </c>
      <c r="O3965" s="464">
        <v>45000</v>
      </c>
      <c r="P3965" s="461">
        <v>500699.21818926459</v>
      </c>
      <c r="Q3965" s="461">
        <v>322973.01162343635</v>
      </c>
      <c r="R3965" s="464">
        <v>879759119852.26929</v>
      </c>
      <c r="S3965" s="462">
        <v>0.3361524990835108</v>
      </c>
      <c r="T3965" s="462">
        <v>0.10954610458411482</v>
      </c>
      <c r="U3965" s="461">
        <v>25.317646313149059</v>
      </c>
      <c r="V3965" s="464">
        <v>2565263559195.2046</v>
      </c>
      <c r="W3965" s="460">
        <v>808.22095125903104</v>
      </c>
      <c r="X3965" s="463">
        <v>3.0645013922733721E-2</v>
      </c>
      <c r="Y3965" s="476">
        <v>2.0000000000000001E-4</v>
      </c>
    </row>
    <row r="3966" spans="1:25" x14ac:dyDescent="0.2">
      <c r="A3966" s="475">
        <f t="shared" si="61"/>
        <v>3962</v>
      </c>
      <c r="B3966" s="462">
        <v>0.52537582537303307</v>
      </c>
      <c r="C3966" s="461">
        <v>4433.6458547692446</v>
      </c>
      <c r="D3966" s="462">
        <v>1.1051814716930699</v>
      </c>
      <c r="E3966" s="462">
        <v>0.44690251608964748</v>
      </c>
      <c r="F3966" s="516">
        <v>2024.64</v>
      </c>
      <c r="G3966" s="464">
        <v>527400068458.4585</v>
      </c>
      <c r="H3966" s="461">
        <v>36020980.545098513</v>
      </c>
      <c r="I3966" s="464">
        <v>589108138472.45789</v>
      </c>
      <c r="J3966" s="462">
        <v>8.3943242252595085E-2</v>
      </c>
      <c r="K3966" s="464">
        <v>23916993714.818428</v>
      </c>
      <c r="L3966" s="464">
        <v>0</v>
      </c>
      <c r="M3966" s="464">
        <v>389097928880.28345</v>
      </c>
      <c r="N3966" s="464">
        <v>23323796318.583244</v>
      </c>
      <c r="O3966" s="464">
        <v>37777.87627872904</v>
      </c>
      <c r="P3966" s="461">
        <v>197573.28697314393</v>
      </c>
      <c r="Q3966" s="461">
        <v>91186.389921011752</v>
      </c>
      <c r="R3966" s="464">
        <v>1684718461431.8552</v>
      </c>
      <c r="S3966" s="462">
        <v>0.53388630996401443</v>
      </c>
      <c r="T3966" s="462">
        <v>0.31453807110700333</v>
      </c>
      <c r="U3966" s="461">
        <v>19.509372535308735</v>
      </c>
      <c r="V3966" s="464">
        <v>10999610959983.615</v>
      </c>
      <c r="W3966" s="460">
        <v>3466.9670593285236</v>
      </c>
      <c r="X3966" s="463">
        <v>3.8834552042310642E-2</v>
      </c>
      <c r="Y3966" s="476">
        <v>2.0000000000000001E-4</v>
      </c>
    </row>
    <row r="3967" spans="1:25" x14ac:dyDescent="0.2">
      <c r="A3967" s="475">
        <f t="shared" si="61"/>
        <v>3963</v>
      </c>
      <c r="B3967" s="462">
        <v>0.52510510999400095</v>
      </c>
      <c r="C3967" s="461">
        <v>6301.1914367486315</v>
      </c>
      <c r="D3967" s="462">
        <v>0.62300605364101569</v>
      </c>
      <c r="E3967" s="462">
        <v>0.50412955462807907</v>
      </c>
      <c r="F3967" s="516">
        <v>2024.33</v>
      </c>
      <c r="G3967" s="464">
        <v>234776539981.30334</v>
      </c>
      <c r="H3967" s="461">
        <v>12990134.44606996</v>
      </c>
      <c r="I3967" s="464">
        <v>385890942334.45142</v>
      </c>
      <c r="J3967" s="462">
        <v>0.37979612710809507</v>
      </c>
      <c r="K3967" s="464">
        <v>4052295447.1494308</v>
      </c>
      <c r="L3967" s="464">
        <v>0</v>
      </c>
      <c r="M3967" s="464">
        <v>201583209199.82581</v>
      </c>
      <c r="N3967" s="464">
        <v>34322846153.240891</v>
      </c>
      <c r="O3967" s="464">
        <v>29894.556319987307</v>
      </c>
      <c r="P3967" s="461">
        <v>244423.79205978956</v>
      </c>
      <c r="Q3967" s="461">
        <v>130881.00056450465</v>
      </c>
      <c r="R3967" s="464">
        <v>913951808953.03857</v>
      </c>
      <c r="S3967" s="462">
        <v>0.60040943926954249</v>
      </c>
      <c r="T3967" s="462">
        <v>0.39923959456135238</v>
      </c>
      <c r="U3967" s="461">
        <v>16.846225375856008</v>
      </c>
      <c r="V3967" s="464">
        <v>6838726212943.1484</v>
      </c>
      <c r="W3967" s="460">
        <v>2158.0549631313588</v>
      </c>
      <c r="X3967" s="463">
        <v>4.2851775128655248E-2</v>
      </c>
      <c r="Y3967" s="476">
        <v>2.0000000000000001E-4</v>
      </c>
    </row>
    <row r="3968" spans="1:25" x14ac:dyDescent="0.2">
      <c r="A3968" s="475">
        <f t="shared" si="61"/>
        <v>3964</v>
      </c>
      <c r="B3968" s="462">
        <v>0.63162939134840423</v>
      </c>
      <c r="C3968" s="461">
        <v>4401.3033759684522</v>
      </c>
      <c r="D3968" s="462">
        <v>1.1234333458862178</v>
      </c>
      <c r="E3968" s="462">
        <v>0.24536582293691736</v>
      </c>
      <c r="F3968" s="516">
        <v>2025.08</v>
      </c>
      <c r="G3968" s="464">
        <v>299181613171.76495</v>
      </c>
      <c r="H3968" s="461">
        <v>35960371.573743835</v>
      </c>
      <c r="I3968" s="464">
        <v>657066301488.72937</v>
      </c>
      <c r="J3968" s="462">
        <v>0.2022243095748677</v>
      </c>
      <c r="K3968" s="464">
        <v>33127028869.515244</v>
      </c>
      <c r="L3968" s="464">
        <v>54205220572.917</v>
      </c>
      <c r="M3968" s="464">
        <v>156303183877.91766</v>
      </c>
      <c r="N3968" s="464">
        <v>7557075182.2355976</v>
      </c>
      <c r="O3968" s="464">
        <v>28850.888793623995</v>
      </c>
      <c r="P3968" s="461">
        <v>93784.479972576723</v>
      </c>
      <c r="Q3968" s="461">
        <v>30369.347426251064</v>
      </c>
      <c r="R3968" s="464">
        <v>1225834350626.1826</v>
      </c>
      <c r="S3968" s="462">
        <v>0.46664468996189046</v>
      </c>
      <c r="T3968" s="462">
        <v>0.31358071831582468</v>
      </c>
      <c r="U3968" s="461">
        <v>17.55366111807999</v>
      </c>
      <c r="V3968" s="464">
        <v>7258573770327.1006</v>
      </c>
      <c r="W3968" s="460">
        <v>2290.8289933260467</v>
      </c>
      <c r="X3968" s="463">
        <v>4.2866224946217585E-2</v>
      </c>
      <c r="Y3968" s="476">
        <v>2.0000000000000001E-4</v>
      </c>
    </row>
    <row r="3969" spans="1:25" x14ac:dyDescent="0.2">
      <c r="A3969" s="475">
        <f t="shared" si="61"/>
        <v>3965</v>
      </c>
      <c r="B3969" s="462">
        <v>0.36263866683030899</v>
      </c>
      <c r="C3969" s="461">
        <v>6215.9931750303931</v>
      </c>
      <c r="D3969" s="462">
        <v>0.78495642820993494</v>
      </c>
      <c r="E3969" s="462">
        <v>0.5626305272362615</v>
      </c>
      <c r="F3969" s="516">
        <v>2024.64</v>
      </c>
      <c r="G3969" s="464">
        <v>361131880232.26111</v>
      </c>
      <c r="H3969" s="461">
        <v>19510294.879013959</v>
      </c>
      <c r="I3969" s="464">
        <v>522622852452.99884</v>
      </c>
      <c r="J3969" s="462">
        <v>0.36263866683030899</v>
      </c>
      <c r="K3969" s="464">
        <v>20826754956.610214</v>
      </c>
      <c r="L3969" s="464">
        <v>0</v>
      </c>
      <c r="M3969" s="464">
        <v>208220873789.66403</v>
      </c>
      <c r="N3969" s="464">
        <v>34107665275.278679</v>
      </c>
      <c r="O3969" s="464">
        <v>18156.132801846019</v>
      </c>
      <c r="P3969" s="461">
        <v>280889.89035638439</v>
      </c>
      <c r="Q3969" s="461">
        <v>154524.00408206516</v>
      </c>
      <c r="R3969" s="464">
        <v>1131656851809.1531</v>
      </c>
      <c r="S3969" s="462">
        <v>0.57470372819511106</v>
      </c>
      <c r="T3969" s="462">
        <v>0.46873735370843933</v>
      </c>
      <c r="U3969" s="461">
        <v>17.025567441884704</v>
      </c>
      <c r="V3969" s="464">
        <v>9825568376316.4746</v>
      </c>
      <c r="W3969" s="460">
        <v>3100.1731136890085</v>
      </c>
      <c r="X3969" s="463">
        <v>4.3337739627172765E-2</v>
      </c>
      <c r="Y3969" s="476">
        <v>2.0000000000000001E-4</v>
      </c>
    </row>
    <row r="3970" spans="1:25" x14ac:dyDescent="0.2">
      <c r="A3970" s="475">
        <f t="shared" si="61"/>
        <v>3966</v>
      </c>
      <c r="B3970" s="462">
        <v>0.42174859197958925</v>
      </c>
      <c r="C3970" s="461">
        <v>1500</v>
      </c>
      <c r="D3970" s="462">
        <v>0.51418606895434771</v>
      </c>
      <c r="E3970" s="462">
        <v>0.38742659328278706</v>
      </c>
      <c r="F3970" s="516">
        <v>2025.8</v>
      </c>
      <c r="G3970" s="464">
        <v>93676972948.472153</v>
      </c>
      <c r="H3970" s="461">
        <v>10402542.593935972</v>
      </c>
      <c r="I3970" s="464">
        <v>385087104153.91132</v>
      </c>
      <c r="J3970" s="462">
        <v>0.42174859197958925</v>
      </c>
      <c r="K3970" s="464">
        <v>41637837254.83873</v>
      </c>
      <c r="L3970" s="464">
        <v>94260341849.837387</v>
      </c>
      <c r="M3970" s="464">
        <v>73484482625.530304</v>
      </c>
      <c r="N3970" s="464">
        <v>205527382879.00217</v>
      </c>
      <c r="O3970" s="464">
        <v>25249.836913143983</v>
      </c>
      <c r="P3970" s="461">
        <v>1188023.4604214127</v>
      </c>
      <c r="Q3970" s="461">
        <v>786239.13849813084</v>
      </c>
      <c r="R3970" s="464">
        <v>883578040895.48206</v>
      </c>
      <c r="S3970" s="462">
        <v>0.48284803339921295</v>
      </c>
      <c r="T3970" s="462">
        <v>0.30615591227631134</v>
      </c>
      <c r="U3970" s="461">
        <v>14.900755297094966</v>
      </c>
      <c r="V3970" s="464">
        <v>4531324464341.9189</v>
      </c>
      <c r="W3970" s="460">
        <v>1430.7917649616195</v>
      </c>
      <c r="X3970" s="463">
        <v>4.7792211705694303E-2</v>
      </c>
      <c r="Y3970" s="476">
        <v>2.0000000000000001E-4</v>
      </c>
    </row>
    <row r="3971" spans="1:25" x14ac:dyDescent="0.2">
      <c r="A3971" s="475">
        <f t="shared" si="61"/>
        <v>3967</v>
      </c>
      <c r="B3971" s="462">
        <v>0.49113294854671519</v>
      </c>
      <c r="C3971" s="461">
        <v>4065.4091995415652</v>
      </c>
      <c r="D3971" s="462">
        <v>0.43263461736097764</v>
      </c>
      <c r="E3971" s="462">
        <v>0.65591035524954244</v>
      </c>
      <c r="F3971" s="516">
        <v>2024.77</v>
      </c>
      <c r="G3971" s="464">
        <v>78993248732.928436</v>
      </c>
      <c r="H3971" s="461">
        <v>7889856.1411422184</v>
      </c>
      <c r="I3971" s="464">
        <v>261984079796.58203</v>
      </c>
      <c r="J3971" s="462">
        <v>0.35570652374470213</v>
      </c>
      <c r="K3971" s="464">
        <v>3603770161.9766393</v>
      </c>
      <c r="L3971" s="464">
        <v>0</v>
      </c>
      <c r="M3971" s="464">
        <v>120947573277.46634</v>
      </c>
      <c r="N3971" s="464">
        <v>37165095585.297279</v>
      </c>
      <c r="O3971" s="464">
        <v>25564.117297327353</v>
      </c>
      <c r="P3971" s="461">
        <v>270908.2849605662</v>
      </c>
      <c r="Q3971" s="461">
        <v>125415.51815748059</v>
      </c>
      <c r="R3971" s="464">
        <v>554882843728.08398</v>
      </c>
      <c r="S3971" s="462">
        <v>0.54924389121287609</v>
      </c>
      <c r="T3971" s="462">
        <v>0.270473103864248</v>
      </c>
      <c r="U3971" s="461">
        <v>16.114050836573174</v>
      </c>
      <c r="V3971" s="464">
        <v>2831648743707.6738</v>
      </c>
      <c r="W3971" s="460">
        <v>893.77956702920073</v>
      </c>
      <c r="X3971" s="463">
        <v>4.250897192676352E-2</v>
      </c>
      <c r="Y3971" s="476">
        <v>2.0000000000000001E-4</v>
      </c>
    </row>
    <row r="3972" spans="1:25" x14ac:dyDescent="0.2">
      <c r="A3972" s="475">
        <f t="shared" si="61"/>
        <v>3968</v>
      </c>
      <c r="B3972" s="462">
        <v>0.53805176108040942</v>
      </c>
      <c r="C3972" s="461">
        <v>2187.8296241037747</v>
      </c>
      <c r="D3972" s="462">
        <v>1.0871511437115</v>
      </c>
      <c r="E3972" s="462">
        <v>0.58097190145155442</v>
      </c>
      <c r="F3972" s="516">
        <v>2025.62</v>
      </c>
      <c r="G3972" s="464">
        <v>119688974263.99109</v>
      </c>
      <c r="H3972" s="461">
        <v>37632471.196186222</v>
      </c>
      <c r="I3972" s="464">
        <v>487686220642.66541</v>
      </c>
      <c r="J3972" s="462">
        <v>3.5084756532793193E-2</v>
      </c>
      <c r="K3972" s="464">
        <v>19991686387.704472</v>
      </c>
      <c r="L3972" s="464">
        <v>32540894736.694271</v>
      </c>
      <c r="M3972" s="464">
        <v>144261606261.91174</v>
      </c>
      <c r="N3972" s="464">
        <v>52352507206.008553</v>
      </c>
      <c r="O3972" s="464">
        <v>28003.458821232951</v>
      </c>
      <c r="P3972" s="461">
        <v>403843.06621945801</v>
      </c>
      <c r="Q3972" s="461">
        <v>240494.06286000466</v>
      </c>
      <c r="R3972" s="464">
        <v>997620130300.50525</v>
      </c>
      <c r="S3972" s="462">
        <v>0.38645797375830937</v>
      </c>
      <c r="T3972" s="462">
        <v>7.3689998603803708E-2</v>
      </c>
      <c r="U3972" s="461">
        <v>32.061945617323431</v>
      </c>
      <c r="V3972" s="464">
        <v>2531728176182.5972</v>
      </c>
      <c r="W3972" s="460">
        <v>799.42648156865346</v>
      </c>
      <c r="X3972" s="463">
        <v>2.3321953513672999E-2</v>
      </c>
      <c r="Y3972" s="476">
        <v>2.0000000000000001E-4</v>
      </c>
    </row>
    <row r="3973" spans="1:25" x14ac:dyDescent="0.2">
      <c r="A3973" s="475">
        <f t="shared" si="61"/>
        <v>3969</v>
      </c>
      <c r="B3973" s="462">
        <v>0.39794763038748665</v>
      </c>
      <c r="C3973" s="461">
        <v>8196.4302470857383</v>
      </c>
      <c r="D3973" s="462">
        <v>0.2876537867026791</v>
      </c>
      <c r="E3973" s="462">
        <v>0.4405558716690573</v>
      </c>
      <c r="F3973" s="516">
        <v>2023.94</v>
      </c>
      <c r="G3973" s="464">
        <v>217736849694.91687</v>
      </c>
      <c r="H3973" s="461">
        <v>4587871.4761032751</v>
      </c>
      <c r="I3973" s="464">
        <v>164027323996.95798</v>
      </c>
      <c r="J3973" s="462">
        <v>0.35717971427369899</v>
      </c>
      <c r="K3973" s="464">
        <v>3565079329.0166636</v>
      </c>
      <c r="L3973" s="464">
        <v>0</v>
      </c>
      <c r="M3973" s="464">
        <v>242651647682.77527</v>
      </c>
      <c r="N3973" s="464">
        <v>301265480352.59814</v>
      </c>
      <c r="O3973" s="464">
        <v>30691.834794033948</v>
      </c>
      <c r="P3973" s="461">
        <v>1570739.8479368459</v>
      </c>
      <c r="Q3973" s="461">
        <v>1086932.0822698483</v>
      </c>
      <c r="R3973" s="464">
        <v>932933802539.38501</v>
      </c>
      <c r="S3973" s="462">
        <v>0.53256959048874764</v>
      </c>
      <c r="T3973" s="462">
        <v>0.32872127274678581</v>
      </c>
      <c r="U3973" s="461">
        <v>17.239440422079372</v>
      </c>
      <c r="V3973" s="464">
        <v>5888108694791.2266</v>
      </c>
      <c r="W3973" s="460">
        <v>1858.1319485595131</v>
      </c>
      <c r="X3973" s="463">
        <v>4.1638840338120084E-2</v>
      </c>
      <c r="Y3973" s="476">
        <v>2.0000000000000001E-4</v>
      </c>
    </row>
    <row r="3974" spans="1:25" x14ac:dyDescent="0.2">
      <c r="A3974" s="475">
        <f t="shared" si="61"/>
        <v>3970</v>
      </c>
      <c r="B3974" s="462">
        <v>0.49818343700511714</v>
      </c>
      <c r="C3974" s="461">
        <v>4169.4573649973681</v>
      </c>
      <c r="D3974" s="462">
        <v>1.0055201470618218</v>
      </c>
      <c r="E3974" s="462">
        <v>0.58265065728542498</v>
      </c>
      <c r="F3974" s="516">
        <v>2027</v>
      </c>
      <c r="G3974" s="464">
        <v>97963840457.536926</v>
      </c>
      <c r="H3974" s="461">
        <v>28773967.501269814</v>
      </c>
      <c r="I3974" s="464">
        <v>602574872300.78796</v>
      </c>
      <c r="J3974" s="462">
        <v>0.24066542458437312</v>
      </c>
      <c r="K3974" s="464">
        <v>48166364075.064041</v>
      </c>
      <c r="L3974" s="464">
        <v>120554539158.94113</v>
      </c>
      <c r="M3974" s="464">
        <v>0</v>
      </c>
      <c r="N3974" s="464">
        <v>14364216249.971951</v>
      </c>
      <c r="O3974" s="464">
        <v>18205.518263637034</v>
      </c>
      <c r="P3974" s="461">
        <v>171035.22385478299</v>
      </c>
      <c r="Q3974" s="461">
        <v>54692.336913171413</v>
      </c>
      <c r="R3974" s="464">
        <v>881989523792.80945</v>
      </c>
      <c r="S3974" s="462">
        <v>0.39439563270255579</v>
      </c>
      <c r="T3974" s="462">
        <v>0.21438783094745614</v>
      </c>
      <c r="U3974" s="461">
        <v>15.689456125686592</v>
      </c>
      <c r="V3974" s="464">
        <v>3215407199737.5005</v>
      </c>
      <c r="W3974" s="460">
        <v>1014.2748727621748</v>
      </c>
      <c r="X3974" s="463">
        <v>4.79914409812763E-2</v>
      </c>
      <c r="Y3974" s="476">
        <v>2.0000000000000001E-4</v>
      </c>
    </row>
    <row r="3975" spans="1:25" x14ac:dyDescent="0.2">
      <c r="A3975" s="475">
        <f t="shared" ref="A3975:A4038" si="62">A3974+1</f>
        <v>3971</v>
      </c>
      <c r="B3975" s="462">
        <v>0.39186527315666447</v>
      </c>
      <c r="C3975" s="461">
        <v>5599.8910218549709</v>
      </c>
      <c r="D3975" s="462">
        <v>0.99084428877523401</v>
      </c>
      <c r="E3975" s="462">
        <v>0.35210043874028624</v>
      </c>
      <c r="F3975" s="516">
        <v>2024.96</v>
      </c>
      <c r="G3975" s="464">
        <v>375497021996.21375</v>
      </c>
      <c r="H3975" s="461">
        <v>29828504.000287045</v>
      </c>
      <c r="I3975" s="464">
        <v>478533474787.03064</v>
      </c>
      <c r="J3975" s="462">
        <v>6.6076391332777762E-2</v>
      </c>
      <c r="K3975" s="464">
        <v>9696698504.65839</v>
      </c>
      <c r="L3975" s="464">
        <v>0</v>
      </c>
      <c r="M3975" s="464">
        <v>308996953429.08783</v>
      </c>
      <c r="N3975" s="464">
        <v>41211890817.685173</v>
      </c>
      <c r="O3975" s="464">
        <v>31471.077196911559</v>
      </c>
      <c r="P3975" s="461">
        <v>305854.47472332732</v>
      </c>
      <c r="Q3975" s="461">
        <v>168679.02785672704</v>
      </c>
      <c r="R3975" s="464">
        <v>1396148456180.2046</v>
      </c>
      <c r="S3975" s="462">
        <v>0.52893486003725054</v>
      </c>
      <c r="T3975" s="462">
        <v>0.27090754983726328</v>
      </c>
      <c r="U3975" s="461">
        <v>19.518767543863376</v>
      </c>
      <c r="V3975" s="464">
        <v>7910107630437.791</v>
      </c>
      <c r="W3975" s="460">
        <v>2496.331842744125</v>
      </c>
      <c r="X3975" s="463">
        <v>3.8026662555312674E-2</v>
      </c>
      <c r="Y3975" s="476">
        <v>2.0000000000000001E-4</v>
      </c>
    </row>
    <row r="3976" spans="1:25" x14ac:dyDescent="0.2">
      <c r="A3976" s="475">
        <f t="shared" si="62"/>
        <v>3972</v>
      </c>
      <c r="B3976" s="462">
        <v>0.43059051183946484</v>
      </c>
      <c r="C3976" s="461">
        <v>8651.245205106803</v>
      </c>
      <c r="D3976" s="462">
        <v>0.74892047414013352</v>
      </c>
      <c r="E3976" s="462">
        <v>0.53680547493815878</v>
      </c>
      <c r="F3976" s="516">
        <v>2024.35</v>
      </c>
      <c r="G3976" s="464">
        <v>266887998472.58609</v>
      </c>
      <c r="H3976" s="461">
        <v>17132378.568841282</v>
      </c>
      <c r="I3976" s="464">
        <v>510242000541.38513</v>
      </c>
      <c r="J3976" s="462">
        <v>0.38932955201878106</v>
      </c>
      <c r="K3976" s="464">
        <v>6364107459.6677427</v>
      </c>
      <c r="L3976" s="464">
        <v>0</v>
      </c>
      <c r="M3976" s="464">
        <v>254515090136.74731</v>
      </c>
      <c r="N3976" s="464">
        <v>39310597385.136597</v>
      </c>
      <c r="O3976" s="464">
        <v>26261.385510666361</v>
      </c>
      <c r="P3976" s="461">
        <v>268670.28533468227</v>
      </c>
      <c r="Q3976" s="461">
        <v>146204.09731673542</v>
      </c>
      <c r="R3976" s="464">
        <v>1219504414352.0181</v>
      </c>
      <c r="S3976" s="462">
        <v>0.60781869771455777</v>
      </c>
      <c r="T3976" s="462">
        <v>0.33466645926896094</v>
      </c>
      <c r="U3976" s="461">
        <v>16.899607243479181</v>
      </c>
      <c r="V3976" s="464">
        <v>7472653345725.3252</v>
      </c>
      <c r="W3976" s="460">
        <v>2355.7766650295403</v>
      </c>
      <c r="X3976" s="463">
        <v>4.3917646470192848E-2</v>
      </c>
      <c r="Y3976" s="476">
        <v>2.0000000000000001E-4</v>
      </c>
    </row>
    <row r="3977" spans="1:25" x14ac:dyDescent="0.2">
      <c r="A3977" s="475">
        <f t="shared" si="62"/>
        <v>3973</v>
      </c>
      <c r="B3977" s="462">
        <v>0.53935239129252566</v>
      </c>
      <c r="C3977" s="461">
        <v>6501.3249307696378</v>
      </c>
      <c r="D3977" s="462">
        <v>0.61689923296465698</v>
      </c>
      <c r="E3977" s="462">
        <v>0.47981689611168871</v>
      </c>
      <c r="F3977" s="516">
        <v>2023.98</v>
      </c>
      <c r="G3977" s="464">
        <v>492278219536.66895</v>
      </c>
      <c r="H3977" s="461">
        <v>12704273.91894079</v>
      </c>
      <c r="I3977" s="464">
        <v>368177922066.28809</v>
      </c>
      <c r="J3977" s="462">
        <v>0.36850104434633191</v>
      </c>
      <c r="K3977" s="464">
        <v>2963054488.3585463</v>
      </c>
      <c r="L3977" s="464">
        <v>0</v>
      </c>
      <c r="M3977" s="464">
        <v>645182257068.60889</v>
      </c>
      <c r="N3977" s="464">
        <v>27718853595.806461</v>
      </c>
      <c r="O3977" s="464">
        <v>26733.591126253727</v>
      </c>
      <c r="P3977" s="461">
        <v>212072.91401562962</v>
      </c>
      <c r="Q3977" s="461">
        <v>107292.14534070357</v>
      </c>
      <c r="R3977" s="464">
        <v>1565489797243.8792</v>
      </c>
      <c r="S3977" s="462">
        <v>0.68746659159789558</v>
      </c>
      <c r="T3977" s="462">
        <v>0.37693695756639356</v>
      </c>
      <c r="U3977" s="461">
        <v>18.001340335347578</v>
      </c>
      <c r="V3977" s="464">
        <v>11947419755280.373</v>
      </c>
      <c r="W3977" s="460">
        <v>3771.3737799940445</v>
      </c>
      <c r="X3977" s="463">
        <v>3.9469976961084785E-2</v>
      </c>
      <c r="Y3977" s="476">
        <v>2.0000000000000001E-4</v>
      </c>
    </row>
    <row r="3978" spans="1:25" x14ac:dyDescent="0.2">
      <c r="A3978" s="475">
        <f t="shared" si="62"/>
        <v>3974</v>
      </c>
      <c r="B3978" s="462">
        <v>0.61370544474296862</v>
      </c>
      <c r="C3978" s="461">
        <v>6407.3709025345988</v>
      </c>
      <c r="D3978" s="462">
        <v>0.75898813444891211</v>
      </c>
      <c r="E3978" s="462">
        <v>0.52596319909089928</v>
      </c>
      <c r="F3978" s="516">
        <v>2025.33</v>
      </c>
      <c r="G3978" s="464">
        <v>126455709404.13274</v>
      </c>
      <c r="H3978" s="461">
        <v>17881439.084311299</v>
      </c>
      <c r="I3978" s="464">
        <v>503047598012.74243</v>
      </c>
      <c r="J3978" s="462">
        <v>0.36025998446611252</v>
      </c>
      <c r="K3978" s="464">
        <v>15530019604.773447</v>
      </c>
      <c r="L3978" s="464">
        <v>47150474110.11689</v>
      </c>
      <c r="M3978" s="464">
        <v>88306938923.377243</v>
      </c>
      <c r="N3978" s="464">
        <v>70490051712.664215</v>
      </c>
      <c r="O3978" s="464">
        <v>24839.378756595193</v>
      </c>
      <c r="P3978" s="461">
        <v>418025.3268002735</v>
      </c>
      <c r="Q3978" s="461">
        <v>260219.48771009746</v>
      </c>
      <c r="R3978" s="464">
        <v>915124724519.21008</v>
      </c>
      <c r="S3978" s="462">
        <v>0.50769725267793564</v>
      </c>
      <c r="T3978" s="462">
        <v>0.31510373708689238</v>
      </c>
      <c r="U3978" s="461">
        <v>15.558519363543949</v>
      </c>
      <c r="V3978" s="464">
        <v>5023434498279.1826</v>
      </c>
      <c r="W3978" s="460">
        <v>1583.4563488526383</v>
      </c>
      <c r="X3978" s="463">
        <v>4.6489119329951034E-2</v>
      </c>
      <c r="Y3978" s="476">
        <v>2.0000000000000001E-4</v>
      </c>
    </row>
    <row r="3979" spans="1:25" x14ac:dyDescent="0.2">
      <c r="A3979" s="475">
        <f t="shared" si="62"/>
        <v>3975</v>
      </c>
      <c r="B3979" s="462">
        <v>0.65280695403349975</v>
      </c>
      <c r="C3979" s="461">
        <v>4132.4568772603698</v>
      </c>
      <c r="D3979" s="462">
        <v>0.42778093143597334</v>
      </c>
      <c r="E3979" s="462">
        <v>0.54165442838264943</v>
      </c>
      <c r="F3979" s="516">
        <v>2024.2</v>
      </c>
      <c r="G3979" s="464">
        <v>86189999333.427826</v>
      </c>
      <c r="H3979" s="461">
        <v>8126529.6236340692</v>
      </c>
      <c r="I3979" s="464">
        <v>269874633798.11865</v>
      </c>
      <c r="J3979" s="462">
        <v>0.4241786302357774</v>
      </c>
      <c r="K3979" s="464">
        <v>6524159236.0915632</v>
      </c>
      <c r="L3979" s="464">
        <v>0</v>
      </c>
      <c r="M3979" s="464">
        <v>119733438133.57329</v>
      </c>
      <c r="N3979" s="464">
        <v>60188099779.611221</v>
      </c>
      <c r="O3979" s="464">
        <v>26939.666025684546</v>
      </c>
      <c r="P3979" s="461">
        <v>438275.96597204497</v>
      </c>
      <c r="Q3979" s="461">
        <v>237670.86264035097</v>
      </c>
      <c r="R3979" s="464">
        <v>627201012326.76086</v>
      </c>
      <c r="S3979" s="462">
        <v>0.57897041168495211</v>
      </c>
      <c r="T3979" s="462">
        <v>0.30720843253882085</v>
      </c>
      <c r="U3979" s="461">
        <v>15.650636462960106</v>
      </c>
      <c r="V3979" s="464">
        <v>3458950433598.2451</v>
      </c>
      <c r="W3979" s="460">
        <v>1092.2642482676758</v>
      </c>
      <c r="X3979" s="463">
        <v>4.4658689686800396E-2</v>
      </c>
      <c r="Y3979" s="476">
        <v>2.0000000000000001E-4</v>
      </c>
    </row>
    <row r="3980" spans="1:25" x14ac:dyDescent="0.2">
      <c r="A3980" s="475">
        <f t="shared" si="62"/>
        <v>3976</v>
      </c>
      <c r="B3980" s="462">
        <v>0.62940946070481385</v>
      </c>
      <c r="C3980" s="461">
        <v>3588.9464866389108</v>
      </c>
      <c r="D3980" s="462">
        <v>0.36261852896237357</v>
      </c>
      <c r="E3980" s="462">
        <v>0.40288413307910809</v>
      </c>
      <c r="F3980" s="516">
        <v>2023.75</v>
      </c>
      <c r="G3980" s="464">
        <v>267840920231.33929</v>
      </c>
      <c r="H3980" s="461">
        <v>6182076.9386129025</v>
      </c>
      <c r="I3980" s="464">
        <v>233388744804.35394</v>
      </c>
      <c r="J3980" s="462">
        <v>0.44486746544871769</v>
      </c>
      <c r="K3980" s="464">
        <v>2661795342.2485414</v>
      </c>
      <c r="L3980" s="464">
        <v>0</v>
      </c>
      <c r="M3980" s="464">
        <v>263326892585.90195</v>
      </c>
      <c r="N3980" s="464">
        <v>223682105068.81604</v>
      </c>
      <c r="O3980" s="464">
        <v>19495.556336056674</v>
      </c>
      <c r="P3980" s="461">
        <v>1249501.0739179289</v>
      </c>
      <c r="Q3980" s="461">
        <v>832365.26053341758</v>
      </c>
      <c r="R3980" s="464">
        <v>978974434185.00818</v>
      </c>
      <c r="S3980" s="462">
        <v>0.58968200923627767</v>
      </c>
      <c r="T3980" s="462">
        <v>0.39863460836816966</v>
      </c>
      <c r="U3980" s="461">
        <v>17.106682710865062</v>
      </c>
      <c r="V3980" s="464">
        <v>7464168989634.2529</v>
      </c>
      <c r="W3980" s="460">
        <v>2352.6138763717736</v>
      </c>
      <c r="X3980" s="463">
        <v>4.1983043969283249E-2</v>
      </c>
      <c r="Y3980" s="476">
        <v>2.0000000000000001E-4</v>
      </c>
    </row>
    <row r="3981" spans="1:25" x14ac:dyDescent="0.2">
      <c r="A3981" s="475">
        <f t="shared" si="62"/>
        <v>3977</v>
      </c>
      <c r="B3981" s="462">
        <v>0.57455169280049756</v>
      </c>
      <c r="C3981" s="461">
        <v>4533.3213972660906</v>
      </c>
      <c r="D3981" s="462">
        <v>0.63449520873873644</v>
      </c>
      <c r="E3981" s="462">
        <v>0.26310162063872911</v>
      </c>
      <c r="F3981" s="516">
        <v>2023.75</v>
      </c>
      <c r="G3981" s="464">
        <v>319444591588.35321</v>
      </c>
      <c r="H3981" s="461">
        <v>13382510.996773656</v>
      </c>
      <c r="I3981" s="464">
        <v>288051013086.32471</v>
      </c>
      <c r="J3981" s="462">
        <v>1.9625247462444206E-2</v>
      </c>
      <c r="K3981" s="464">
        <v>9331337580.563179</v>
      </c>
      <c r="L3981" s="464">
        <v>0</v>
      </c>
      <c r="M3981" s="464">
        <v>348233309803.98468</v>
      </c>
      <c r="N3981" s="464">
        <v>59053701965.458656</v>
      </c>
      <c r="O3981" s="464">
        <v>30790.161792662333</v>
      </c>
      <c r="P3981" s="461">
        <v>317777.50389183813</v>
      </c>
      <c r="Q3981" s="461">
        <v>185888.39487685211</v>
      </c>
      <c r="R3981" s="464">
        <v>1020636216461.9343</v>
      </c>
      <c r="S3981" s="462">
        <v>0.54577596468401324</v>
      </c>
      <c r="T3981" s="462">
        <v>0.28112590339061638</v>
      </c>
      <c r="U3981" s="461">
        <v>20.984276964374285</v>
      </c>
      <c r="V3981" s="464">
        <v>6556933705251.0234</v>
      </c>
      <c r="W3981" s="460">
        <v>2068.5779406059496</v>
      </c>
      <c r="X3981" s="463">
        <v>3.5188625575130909E-2</v>
      </c>
      <c r="Y3981" s="476">
        <v>2.0000000000000001E-4</v>
      </c>
    </row>
    <row r="3982" spans="1:25" x14ac:dyDescent="0.2">
      <c r="A3982" s="475">
        <f t="shared" si="62"/>
        <v>3978</v>
      </c>
      <c r="B3982" s="462">
        <v>0.33208347841549102</v>
      </c>
      <c r="C3982" s="461">
        <v>1500</v>
      </c>
      <c r="D3982" s="462">
        <v>0.99544903204446689</v>
      </c>
      <c r="E3982" s="462">
        <v>0.3232144493954725</v>
      </c>
      <c r="F3982" s="516">
        <v>2026.49</v>
      </c>
      <c r="G3982" s="464">
        <v>199090530377.58578</v>
      </c>
      <c r="H3982" s="461">
        <v>32427962.627970807</v>
      </c>
      <c r="I3982" s="464">
        <v>712912700902.81091</v>
      </c>
      <c r="J3982" s="462">
        <v>0.33208347841549102</v>
      </c>
      <c r="K3982" s="464">
        <v>41869206909.450302</v>
      </c>
      <c r="L3982" s="464">
        <v>101665874247.30702</v>
      </c>
      <c r="M3982" s="464">
        <v>45064473574.576691</v>
      </c>
      <c r="N3982" s="464">
        <v>34696795104.737671</v>
      </c>
      <c r="O3982" s="464">
        <v>17240.933083580054</v>
      </c>
      <c r="P3982" s="461">
        <v>267367.12193982792</v>
      </c>
      <c r="Q3982" s="461">
        <v>140219.91980110554</v>
      </c>
      <c r="R3982" s="464">
        <v>1121373793110.998</v>
      </c>
      <c r="S3982" s="462">
        <v>0.47509947868175995</v>
      </c>
      <c r="T3982" s="462">
        <v>0.36849882242130849</v>
      </c>
      <c r="U3982" s="461">
        <v>15.729301325914275</v>
      </c>
      <c r="V3982" s="464">
        <v>7167124083413.4941</v>
      </c>
      <c r="W3982" s="460">
        <v>2259.4890991691054</v>
      </c>
      <c r="X3982" s="463">
        <v>4.6247413880731066E-2</v>
      </c>
      <c r="Y3982" s="476">
        <v>2.0000000000000001E-4</v>
      </c>
    </row>
    <row r="3983" spans="1:25" x14ac:dyDescent="0.2">
      <c r="A3983" s="475">
        <f t="shared" si="62"/>
        <v>3979</v>
      </c>
      <c r="B3983" s="462">
        <v>0.41554359001673158</v>
      </c>
      <c r="C3983" s="461">
        <v>8693.1831070337703</v>
      </c>
      <c r="D3983" s="462">
        <v>0.87760709975543438</v>
      </c>
      <c r="E3983" s="462">
        <v>0.7</v>
      </c>
      <c r="F3983" s="516">
        <v>2024.43</v>
      </c>
      <c r="G3983" s="464">
        <v>96915175615.756866</v>
      </c>
      <c r="H3983" s="461">
        <v>23287719.404134292</v>
      </c>
      <c r="I3983" s="464">
        <v>600157006919.78906</v>
      </c>
      <c r="J3983" s="462">
        <v>0.35276963935232686</v>
      </c>
      <c r="K3983" s="464">
        <v>11880778841.572702</v>
      </c>
      <c r="L3983" s="464">
        <v>3485941134.8715897</v>
      </c>
      <c r="M3983" s="464">
        <v>57052631171.842682</v>
      </c>
      <c r="N3983" s="464">
        <v>69448854447.529739</v>
      </c>
      <c r="O3983" s="464">
        <v>32117.528838660295</v>
      </c>
      <c r="P3983" s="461">
        <v>434418.77856765327</v>
      </c>
      <c r="Q3983" s="461">
        <v>269690.96685688884</v>
      </c>
      <c r="R3983" s="464">
        <v>829424801422.58105</v>
      </c>
      <c r="S3983" s="462">
        <v>0.42465423714068706</v>
      </c>
      <c r="T3983" s="462">
        <v>0.30893341665973112</v>
      </c>
      <c r="U3983" s="461">
        <v>15.198361275553195</v>
      </c>
      <c r="V3983" s="464">
        <v>4245136839392.6431</v>
      </c>
      <c r="W3983" s="460">
        <v>1338.9553981541087</v>
      </c>
      <c r="X3983" s="463">
        <v>4.8266362683863098E-2</v>
      </c>
      <c r="Y3983" s="476">
        <v>2.0000000000000001E-4</v>
      </c>
    </row>
    <row r="3984" spans="1:25" x14ac:dyDescent="0.2">
      <c r="A3984" s="475">
        <f t="shared" si="62"/>
        <v>3980</v>
      </c>
      <c r="B3984" s="462">
        <v>0.49149537909982505</v>
      </c>
      <c r="C3984" s="461">
        <v>5944.0033692939833</v>
      </c>
      <c r="D3984" s="462">
        <v>0.42378984241214235</v>
      </c>
      <c r="E3984" s="462">
        <v>0.57028739795052619</v>
      </c>
      <c r="F3984" s="516">
        <v>2025.87</v>
      </c>
      <c r="G3984" s="464">
        <v>193575402332.60269</v>
      </c>
      <c r="H3984" s="461">
        <v>7733841.8441484161</v>
      </c>
      <c r="I3984" s="464">
        <v>315465362740.64221</v>
      </c>
      <c r="J3984" s="462">
        <v>0.4914953790998251</v>
      </c>
      <c r="K3984" s="464">
        <v>37372497670.35659</v>
      </c>
      <c r="L3984" s="464">
        <v>84541135575.837158</v>
      </c>
      <c r="M3984" s="464">
        <v>94196893450.711533</v>
      </c>
      <c r="N3984" s="464">
        <v>35093689752.418144</v>
      </c>
      <c r="O3984" s="464">
        <v>33647.420474498052</v>
      </c>
      <c r="P3984" s="461">
        <v>233274.86728243119</v>
      </c>
      <c r="Q3984" s="461">
        <v>126855.93298731718</v>
      </c>
      <c r="R3984" s="464">
        <v>764995039356.96509</v>
      </c>
      <c r="S3984" s="462">
        <v>0.6321313243294342</v>
      </c>
      <c r="T3984" s="462">
        <v>0.44028941307728003</v>
      </c>
      <c r="U3984" s="461">
        <v>16.272533288671625</v>
      </c>
      <c r="V3984" s="464">
        <v>6071094969476.3809</v>
      </c>
      <c r="W3984" s="460">
        <v>1916.3409714623326</v>
      </c>
      <c r="X3984" s="463">
        <v>4.4435304073908603E-2</v>
      </c>
      <c r="Y3984" s="476">
        <v>2.0000000000000001E-4</v>
      </c>
    </row>
    <row r="3985" spans="1:25" x14ac:dyDescent="0.2">
      <c r="A3985" s="475">
        <f t="shared" si="62"/>
        <v>3981</v>
      </c>
      <c r="B3985" s="462">
        <v>0.48951526243243487</v>
      </c>
      <c r="C3985" s="461">
        <v>6096.6433360397168</v>
      </c>
      <c r="D3985" s="462">
        <v>0.82298866901565704</v>
      </c>
      <c r="E3985" s="462">
        <v>0.52321812157504366</v>
      </c>
      <c r="F3985" s="516">
        <v>2024.14</v>
      </c>
      <c r="G3985" s="464">
        <v>466099550573.6712</v>
      </c>
      <c r="H3985" s="461">
        <v>20785656.05797815</v>
      </c>
      <c r="I3985" s="464">
        <v>595419924613.90906</v>
      </c>
      <c r="J3985" s="462">
        <v>0.31637814899165706</v>
      </c>
      <c r="K3985" s="464">
        <v>14377685849.672672</v>
      </c>
      <c r="L3985" s="464">
        <v>0</v>
      </c>
      <c r="M3985" s="464">
        <v>316567287985.13214</v>
      </c>
      <c r="N3985" s="464">
        <v>93253659011.948929</v>
      </c>
      <c r="O3985" s="464">
        <v>22771.949935203593</v>
      </c>
      <c r="P3985" s="461">
        <v>473633.1418009107</v>
      </c>
      <c r="Q3985" s="461">
        <v>302085.13647478574</v>
      </c>
      <c r="R3985" s="464">
        <v>1494321794487.8726</v>
      </c>
      <c r="S3985" s="462">
        <v>0.56762996587197656</v>
      </c>
      <c r="T3985" s="462">
        <v>0.39099157274053553</v>
      </c>
      <c r="U3985" s="461">
        <v>17.745373307570819</v>
      </c>
      <c r="V3985" s="464">
        <v>11306905783949.732</v>
      </c>
      <c r="W3985" s="460">
        <v>3569.4188683102598</v>
      </c>
      <c r="X3985" s="463">
        <v>4.1578637294558851E-2</v>
      </c>
      <c r="Y3985" s="476">
        <v>2.0000000000000001E-4</v>
      </c>
    </row>
    <row r="3986" spans="1:25" x14ac:dyDescent="0.2">
      <c r="A3986" s="475">
        <f t="shared" si="62"/>
        <v>3982</v>
      </c>
      <c r="B3986" s="462">
        <v>0.35538636425251174</v>
      </c>
      <c r="C3986" s="461">
        <v>1500</v>
      </c>
      <c r="D3986" s="462">
        <v>1.0093308397134857</v>
      </c>
      <c r="E3986" s="462">
        <v>0.48806768995485256</v>
      </c>
      <c r="F3986" s="516">
        <v>2025.84</v>
      </c>
      <c r="G3986" s="464">
        <v>164461534982.97665</v>
      </c>
      <c r="H3986" s="461">
        <v>32961977.970446397</v>
      </c>
      <c r="I3986" s="464">
        <v>639417422689.3075</v>
      </c>
      <c r="J3986" s="462">
        <v>0.22096570553724737</v>
      </c>
      <c r="K3986" s="464">
        <v>26070832801.080894</v>
      </c>
      <c r="L3986" s="464">
        <v>71558575605.454834</v>
      </c>
      <c r="M3986" s="464">
        <v>88639721973.109207</v>
      </c>
      <c r="N3986" s="464">
        <v>95747876855.381927</v>
      </c>
      <c r="O3986" s="464">
        <v>29213.506529222563</v>
      </c>
      <c r="P3986" s="461">
        <v>566745.08213362773</v>
      </c>
      <c r="Q3986" s="461">
        <v>370195.37380696938</v>
      </c>
      <c r="R3986" s="464">
        <v>1087024664348.103</v>
      </c>
      <c r="S3986" s="462">
        <v>0.40134086652330536</v>
      </c>
      <c r="T3986" s="462">
        <v>0.22184129080145187</v>
      </c>
      <c r="U3986" s="461">
        <v>16.926488634166645</v>
      </c>
      <c r="V3986" s="464">
        <v>4611903877844.8447</v>
      </c>
      <c r="W3986" s="460">
        <v>1454.3700612148477</v>
      </c>
      <c r="X3986" s="463">
        <v>4.2123163257837853E-2</v>
      </c>
      <c r="Y3986" s="476">
        <v>2.0000000000000001E-4</v>
      </c>
    </row>
    <row r="3987" spans="1:25" x14ac:dyDescent="0.2">
      <c r="A3987" s="475">
        <f t="shared" si="62"/>
        <v>3983</v>
      </c>
      <c r="B3987" s="462">
        <v>0.53249373203375605</v>
      </c>
      <c r="C3987" s="461">
        <v>4587.8772580682844</v>
      </c>
      <c r="D3987" s="462">
        <v>0.83114621283487211</v>
      </c>
      <c r="E3987" s="462">
        <v>0.23876698117610667</v>
      </c>
      <c r="F3987" s="516">
        <v>2025.8</v>
      </c>
      <c r="G3987" s="464">
        <v>79193715951.591736</v>
      </c>
      <c r="H3987" s="461">
        <v>21428672.036970515</v>
      </c>
      <c r="I3987" s="464">
        <v>537565877252.5556</v>
      </c>
      <c r="J3987" s="462">
        <v>0.35157480997355606</v>
      </c>
      <c r="K3987" s="464">
        <v>26833887241.045815</v>
      </c>
      <c r="L3987" s="464">
        <v>36392129224.455269</v>
      </c>
      <c r="M3987" s="464">
        <v>56021787756.913284</v>
      </c>
      <c r="N3987" s="464">
        <v>88785460565.206818</v>
      </c>
      <c r="O3987" s="464">
        <v>35113.261747085104</v>
      </c>
      <c r="P3987" s="461">
        <v>538438.16793645488</v>
      </c>
      <c r="Q3987" s="461">
        <v>353348.48330669221</v>
      </c>
      <c r="R3987" s="464">
        <v>858487078002.474</v>
      </c>
      <c r="S3987" s="462">
        <v>0.44984859196045213</v>
      </c>
      <c r="T3987" s="462">
        <v>0.24513813019325439</v>
      </c>
      <c r="U3987" s="461">
        <v>15.082218072561185</v>
      </c>
      <c r="V3987" s="464">
        <v>3566645623667.8809</v>
      </c>
      <c r="W3987" s="460">
        <v>1125.8552523553847</v>
      </c>
      <c r="X3987" s="463">
        <v>4.7773078659050956E-2</v>
      </c>
      <c r="Y3987" s="476">
        <v>2.0000000000000001E-4</v>
      </c>
    </row>
    <row r="3988" spans="1:25" x14ac:dyDescent="0.2">
      <c r="A3988" s="475">
        <f t="shared" si="62"/>
        <v>3984</v>
      </c>
      <c r="B3988" s="462">
        <v>0.52727698559223368</v>
      </c>
      <c r="C3988" s="461">
        <v>7090.985933784792</v>
      </c>
      <c r="D3988" s="462">
        <v>0.91298323117590385</v>
      </c>
      <c r="E3988" s="462">
        <v>0.56739794671596366</v>
      </c>
      <c r="F3988" s="516">
        <v>2023.77</v>
      </c>
      <c r="G3988" s="464">
        <v>559768671057.0929</v>
      </c>
      <c r="H3988" s="461">
        <v>25448751.658850633</v>
      </c>
      <c r="I3988" s="464">
        <v>553906022048.27637</v>
      </c>
      <c r="J3988" s="462">
        <v>0.22983887441545059</v>
      </c>
      <c r="K3988" s="464">
        <v>8327825787.9793587</v>
      </c>
      <c r="L3988" s="464">
        <v>0</v>
      </c>
      <c r="M3988" s="464">
        <v>457263263468.47931</v>
      </c>
      <c r="N3988" s="464">
        <v>36674131116.250107</v>
      </c>
      <c r="O3988" s="464">
        <v>17204.009362507681</v>
      </c>
      <c r="P3988" s="461">
        <v>261640.22456497379</v>
      </c>
      <c r="Q3988" s="461">
        <v>137656.82401798276</v>
      </c>
      <c r="R3988" s="464">
        <v>1500837084182.4495</v>
      </c>
      <c r="S3988" s="462">
        <v>0.57354051989515176</v>
      </c>
      <c r="T3988" s="462">
        <v>0.43958898056694806</v>
      </c>
      <c r="U3988" s="461">
        <v>18.074126039245609</v>
      </c>
      <c r="V3988" s="464">
        <v>12832624666534.537</v>
      </c>
      <c r="W3988" s="460">
        <v>4050.4990257654927</v>
      </c>
      <c r="X3988" s="463">
        <v>4.1137185887467856E-2</v>
      </c>
      <c r="Y3988" s="476">
        <v>2.0000000000000001E-4</v>
      </c>
    </row>
    <row r="3989" spans="1:25" x14ac:dyDescent="0.2">
      <c r="A3989" s="475">
        <f t="shared" si="62"/>
        <v>3985</v>
      </c>
      <c r="B3989" s="462">
        <v>0.6396396757959133</v>
      </c>
      <c r="C3989" s="461">
        <v>1504.1853522116735</v>
      </c>
      <c r="D3989" s="462">
        <v>0.80750089323345264</v>
      </c>
      <c r="E3989" s="462">
        <v>0.3067933377149511</v>
      </c>
      <c r="F3989" s="516">
        <v>2024.52</v>
      </c>
      <c r="G3989" s="464">
        <v>297327215469.79156</v>
      </c>
      <c r="H3989" s="461">
        <v>21697627.774465952</v>
      </c>
      <c r="I3989" s="464">
        <v>368442278046.57849</v>
      </c>
      <c r="J3989" s="462">
        <v>0.109635908858013</v>
      </c>
      <c r="K3989" s="464">
        <v>11392048008.25239</v>
      </c>
      <c r="L3989" s="464">
        <v>0</v>
      </c>
      <c r="M3989" s="464">
        <v>267276222175.88019</v>
      </c>
      <c r="N3989" s="464">
        <v>57599359550.823547</v>
      </c>
      <c r="O3989" s="464">
        <v>39014.269171903099</v>
      </c>
      <c r="P3989" s="461">
        <v>397199.25521494728</v>
      </c>
      <c r="Q3989" s="461">
        <v>242637.1624000681</v>
      </c>
      <c r="R3989" s="464">
        <v>1074714325057.3081</v>
      </c>
      <c r="S3989" s="462">
        <v>0.53003210055108108</v>
      </c>
      <c r="T3989" s="462">
        <v>0.265153888325184</v>
      </c>
      <c r="U3989" s="461">
        <v>20.066549844300418</v>
      </c>
      <c r="V3989" s="464">
        <v>6158820079605.8115</v>
      </c>
      <c r="W3989" s="460">
        <v>1941.589516435065</v>
      </c>
      <c r="X3989" s="463">
        <v>3.7233173865802639E-2</v>
      </c>
      <c r="Y3989" s="476">
        <v>2.0000000000000001E-4</v>
      </c>
    </row>
    <row r="3990" spans="1:25" x14ac:dyDescent="0.2">
      <c r="A3990" s="475">
        <f t="shared" si="62"/>
        <v>3986</v>
      </c>
      <c r="B3990" s="462">
        <v>0.48472255909485551</v>
      </c>
      <c r="C3990" s="461">
        <v>1609.6940801631099</v>
      </c>
      <c r="D3990" s="462">
        <v>1.0680522871329028</v>
      </c>
      <c r="E3990" s="462">
        <v>0.36683653617530637</v>
      </c>
      <c r="F3990" s="516">
        <v>2025.68</v>
      </c>
      <c r="G3990" s="464">
        <v>222069413892.49124</v>
      </c>
      <c r="H3990" s="461">
        <v>36762780.729477011</v>
      </c>
      <c r="I3990" s="464">
        <v>634921669006.40649</v>
      </c>
      <c r="J3990" s="462">
        <v>0.21565514450375478</v>
      </c>
      <c r="K3990" s="464">
        <v>18108222272.90921</v>
      </c>
      <c r="L3990" s="464">
        <v>16288122943.535198</v>
      </c>
      <c r="M3990" s="464">
        <v>189845401125.18954</v>
      </c>
      <c r="N3990" s="464">
        <v>44135871337.097481</v>
      </c>
      <c r="O3990" s="464">
        <v>26469.389666144274</v>
      </c>
      <c r="P3990" s="461">
        <v>332420.40403940424</v>
      </c>
      <c r="Q3990" s="461">
        <v>186823.74360537325</v>
      </c>
      <c r="R3990" s="464">
        <v>1235350457732.9912</v>
      </c>
      <c r="S3990" s="462">
        <v>0.47377017633418717</v>
      </c>
      <c r="T3990" s="462">
        <v>0.24641796851603565</v>
      </c>
      <c r="U3990" s="461">
        <v>17.301294409287912</v>
      </c>
      <c r="V3990" s="464">
        <v>5852806343939.3086</v>
      </c>
      <c r="W3990" s="460">
        <v>1846.4802914194468</v>
      </c>
      <c r="X3990" s="463">
        <v>4.1773428997124294E-2</v>
      </c>
      <c r="Y3990" s="476">
        <v>2.0000000000000001E-4</v>
      </c>
    </row>
    <row r="3991" spans="1:25" x14ac:dyDescent="0.2">
      <c r="A3991" s="475">
        <f t="shared" si="62"/>
        <v>3987</v>
      </c>
      <c r="B3991" s="462">
        <v>0.46503840833761922</v>
      </c>
      <c r="C3991" s="461">
        <v>2147.290117990372</v>
      </c>
      <c r="D3991" s="462">
        <v>0.79515563010446866</v>
      </c>
      <c r="E3991" s="462">
        <v>0.53625106909038278</v>
      </c>
      <c r="F3991" s="516">
        <v>2023.75</v>
      </c>
      <c r="G3991" s="464">
        <v>396538841337.63147</v>
      </c>
      <c r="H3991" s="461">
        <v>21422981.631337222</v>
      </c>
      <c r="I3991" s="464">
        <v>471128374755.79413</v>
      </c>
      <c r="J3991" s="462">
        <v>0.32986693247963417</v>
      </c>
      <c r="K3991" s="464">
        <v>1976321008.1469803</v>
      </c>
      <c r="L3991" s="464">
        <v>0</v>
      </c>
      <c r="M3991" s="464">
        <v>414132189805.63635</v>
      </c>
      <c r="N3991" s="464">
        <v>40966505803.211655</v>
      </c>
      <c r="O3991" s="464">
        <v>34656.404292248662</v>
      </c>
      <c r="P3991" s="461">
        <v>313261.64418204117</v>
      </c>
      <c r="Q3991" s="461">
        <v>178596.79301732441</v>
      </c>
      <c r="R3991" s="464">
        <v>1306687021577.7524</v>
      </c>
      <c r="S3991" s="462">
        <v>0.61230860978826507</v>
      </c>
      <c r="T3991" s="462">
        <v>0.38149782363500195</v>
      </c>
      <c r="U3991" s="461">
        <v>17.768852260137741</v>
      </c>
      <c r="V3991" s="464">
        <v>9661368515835.7207</v>
      </c>
      <c r="W3991" s="460">
        <v>3047.9415902522255</v>
      </c>
      <c r="X3991" s="463">
        <v>4.1458184860826162E-2</v>
      </c>
      <c r="Y3991" s="476">
        <v>2.0000000000000001E-4</v>
      </c>
    </row>
    <row r="3992" spans="1:25" x14ac:dyDescent="0.2">
      <c r="A3992" s="475">
        <f t="shared" si="62"/>
        <v>3988</v>
      </c>
      <c r="B3992" s="462">
        <v>0.43970192233879263</v>
      </c>
      <c r="C3992" s="461">
        <v>1500</v>
      </c>
      <c r="D3992" s="462">
        <v>0.54462899416375432</v>
      </c>
      <c r="E3992" s="462">
        <v>0.39928574359161767</v>
      </c>
      <c r="F3992" s="516">
        <v>2025.84</v>
      </c>
      <c r="G3992" s="464">
        <v>191165027114.27786</v>
      </c>
      <c r="H3992" s="461">
        <v>11438802.852422928</v>
      </c>
      <c r="I3992" s="464">
        <v>376618597169.44427</v>
      </c>
      <c r="J3992" s="462">
        <v>0.43970192233879257</v>
      </c>
      <c r="K3992" s="464">
        <v>18509490237.232944</v>
      </c>
      <c r="L3992" s="464">
        <v>20172106371.22496</v>
      </c>
      <c r="M3992" s="464">
        <v>123268448329.97581</v>
      </c>
      <c r="N3992" s="464">
        <v>81444009551.15387</v>
      </c>
      <c r="O3992" s="464">
        <v>27483.411783203352</v>
      </c>
      <c r="P3992" s="461">
        <v>487917.7731178847</v>
      </c>
      <c r="Q3992" s="461">
        <v>322380.75906707608</v>
      </c>
      <c r="R3992" s="464">
        <v>810472982558.31299</v>
      </c>
      <c r="S3992" s="462">
        <v>0.57017750736432404</v>
      </c>
      <c r="T3992" s="462">
        <v>0.40929405360191923</v>
      </c>
      <c r="U3992" s="461">
        <v>16.364081082853883</v>
      </c>
      <c r="V3992" s="464">
        <v>6094858051373.7988</v>
      </c>
      <c r="W3992" s="460">
        <v>1923.0997408271464</v>
      </c>
      <c r="X3992" s="463">
        <v>4.3709813078560839E-2</v>
      </c>
      <c r="Y3992" s="476">
        <v>2.0000000000000001E-4</v>
      </c>
    </row>
    <row r="3993" spans="1:25" x14ac:dyDescent="0.2">
      <c r="A3993" s="475">
        <f t="shared" si="62"/>
        <v>3989</v>
      </c>
      <c r="B3993" s="462">
        <v>0.35480952100342444</v>
      </c>
      <c r="C3993" s="461">
        <v>5120.1780617546929</v>
      </c>
      <c r="D3993" s="462">
        <v>1.1460811782431177</v>
      </c>
      <c r="E3993" s="462">
        <v>0.3779806644321525</v>
      </c>
      <c r="F3993" s="516">
        <v>2025.57</v>
      </c>
      <c r="G3993" s="464">
        <v>419300145649.70667</v>
      </c>
      <c r="H3993" s="461">
        <v>40816039.318583436</v>
      </c>
      <c r="I3993" s="464">
        <v>638401624310.354</v>
      </c>
      <c r="J3993" s="462">
        <v>-5.493571779537687E-3</v>
      </c>
      <c r="K3993" s="464">
        <v>11077765883.663177</v>
      </c>
      <c r="L3993" s="464">
        <v>0</v>
      </c>
      <c r="M3993" s="464">
        <v>167847882691.17072</v>
      </c>
      <c r="N3993" s="464">
        <v>60490733451.041748</v>
      </c>
      <c r="O3993" s="464">
        <v>25483.290877559648</v>
      </c>
      <c r="P3993" s="461">
        <v>379860.5513825519</v>
      </c>
      <c r="Q3993" s="461">
        <v>220784.80236712311</v>
      </c>
      <c r="R3993" s="464">
        <v>1351839590655.4714</v>
      </c>
      <c r="S3993" s="462">
        <v>0.39089516677259578</v>
      </c>
      <c r="T3993" s="462">
        <v>0.27227473198651797</v>
      </c>
      <c r="U3993" s="461">
        <v>23.13246908005334</v>
      </c>
      <c r="V3993" s="464">
        <v>8848865856391.9961</v>
      </c>
      <c r="W3993" s="460">
        <v>2788.3333601980862</v>
      </c>
      <c r="X3993" s="463">
        <v>3.3018889445426927E-2</v>
      </c>
      <c r="Y3993" s="476">
        <v>2.0000000000000001E-4</v>
      </c>
    </row>
    <row r="3994" spans="1:25" x14ac:dyDescent="0.2">
      <c r="A3994" s="475">
        <f t="shared" si="62"/>
        <v>3990</v>
      </c>
      <c r="B3994" s="462">
        <v>0.52221654206049339</v>
      </c>
      <c r="C3994" s="461">
        <v>1500</v>
      </c>
      <c r="D3994" s="462">
        <v>0.75801081158149475</v>
      </c>
      <c r="E3994" s="462">
        <v>0.47464506057475564</v>
      </c>
      <c r="F3994" s="516">
        <v>2024.25</v>
      </c>
      <c r="G3994" s="464">
        <v>271871522477.72366</v>
      </c>
      <c r="H3994" s="461">
        <v>19771892.357195169</v>
      </c>
      <c r="I3994" s="464">
        <v>483183074470.49365</v>
      </c>
      <c r="J3994" s="462">
        <v>0.38806698204800183</v>
      </c>
      <c r="K3994" s="464">
        <v>12785204186.599321</v>
      </c>
      <c r="L3994" s="464">
        <v>0</v>
      </c>
      <c r="M3994" s="464">
        <v>261574601694.50229</v>
      </c>
      <c r="N3994" s="464">
        <v>66373987381.541618</v>
      </c>
      <c r="O3994" s="464">
        <v>28032.615949250048</v>
      </c>
      <c r="P3994" s="461">
        <v>454181.59967355395</v>
      </c>
      <c r="Q3994" s="461">
        <v>288675.99727376539</v>
      </c>
      <c r="R3994" s="464">
        <v>1198317897219.9751</v>
      </c>
      <c r="S3994" s="462">
        <v>0.60006809818890405</v>
      </c>
      <c r="T3994" s="462">
        <v>0.35834286556917522</v>
      </c>
      <c r="U3994" s="461">
        <v>16.748359799217692</v>
      </c>
      <c r="V3994" s="464">
        <v>8035975629511.751</v>
      </c>
      <c r="W3994" s="460">
        <v>2535.0886541547438</v>
      </c>
      <c r="X3994" s="463">
        <v>4.2863575126047292E-2</v>
      </c>
      <c r="Y3994" s="476">
        <v>2.0000000000000001E-4</v>
      </c>
    </row>
    <row r="3995" spans="1:25" x14ac:dyDescent="0.2">
      <c r="A3995" s="475">
        <f t="shared" si="62"/>
        <v>3991</v>
      </c>
      <c r="B3995" s="462">
        <v>0.54215210918697876</v>
      </c>
      <c r="C3995" s="461">
        <v>3112.8911389317827</v>
      </c>
      <c r="D3995" s="462">
        <v>1.0514756022112961</v>
      </c>
      <c r="E3995" s="462">
        <v>0.26768857890411951</v>
      </c>
      <c r="F3995" s="516">
        <v>2027.18</v>
      </c>
      <c r="G3995" s="464">
        <v>68837881595.079147</v>
      </c>
      <c r="H3995" s="461">
        <v>35082557.084343158</v>
      </c>
      <c r="I3995" s="464">
        <v>842816784808.59131</v>
      </c>
      <c r="J3995" s="462">
        <v>0.4614678349185255</v>
      </c>
      <c r="K3995" s="464">
        <v>51983676190.701447</v>
      </c>
      <c r="L3995" s="464">
        <v>48444290312.84169</v>
      </c>
      <c r="M3995" s="464">
        <v>0</v>
      </c>
      <c r="N3995" s="464">
        <v>12328409778.061892</v>
      </c>
      <c r="O3995" s="464">
        <v>32306.599734974563</v>
      </c>
      <c r="P3995" s="461">
        <v>140593.58438620428</v>
      </c>
      <c r="Q3995" s="461">
        <v>55868.047902021346</v>
      </c>
      <c r="R3995" s="464">
        <v>1020162641153.5854</v>
      </c>
      <c r="S3995" s="462">
        <v>0.48764955447771857</v>
      </c>
      <c r="T3995" s="462">
        <v>0.37779339429346298</v>
      </c>
      <c r="U3995" s="461">
        <v>13.952484801124111</v>
      </c>
      <c r="V3995" s="464">
        <v>6000693566468.6445</v>
      </c>
      <c r="W3995" s="460">
        <v>1891.7467506888761</v>
      </c>
      <c r="X3995" s="463">
        <v>5.1726376616215493E-2</v>
      </c>
      <c r="Y3995" s="476">
        <v>2.0000000000000001E-4</v>
      </c>
    </row>
    <row r="3996" spans="1:25" x14ac:dyDescent="0.2">
      <c r="A3996" s="475">
        <f t="shared" si="62"/>
        <v>3992</v>
      </c>
      <c r="B3996" s="462">
        <v>0.46046663579157987</v>
      </c>
      <c r="C3996" s="461">
        <v>2596.0952005859713</v>
      </c>
      <c r="D3996" s="462">
        <v>0.50773362371238895</v>
      </c>
      <c r="E3996" s="462">
        <v>0.32758681885131158</v>
      </c>
      <c r="F3996" s="516">
        <v>2023.75</v>
      </c>
      <c r="G3996" s="464">
        <v>338742329488.87933</v>
      </c>
      <c r="H3996" s="461">
        <v>10104344.331401069</v>
      </c>
      <c r="I3996" s="464">
        <v>352135539358.79718</v>
      </c>
      <c r="J3996" s="462">
        <v>0.46046663579157987</v>
      </c>
      <c r="K3996" s="464">
        <v>9841580868.4346561</v>
      </c>
      <c r="L3996" s="464">
        <v>0</v>
      </c>
      <c r="M3996" s="464">
        <v>304541598685.74866</v>
      </c>
      <c r="N3996" s="464">
        <v>26498510924.224594</v>
      </c>
      <c r="O3996" s="464">
        <v>27320.456226765233</v>
      </c>
      <c r="P3996" s="461">
        <v>212819.79859682149</v>
      </c>
      <c r="Q3996" s="461">
        <v>109958.55628753125</v>
      </c>
      <c r="R3996" s="464">
        <v>964163244213.59192</v>
      </c>
      <c r="S3996" s="462">
        <v>0.65608350123923564</v>
      </c>
      <c r="T3996" s="462">
        <v>0.4962676238183894</v>
      </c>
      <c r="U3996" s="461">
        <v>17.221901371526247</v>
      </c>
      <c r="V3996" s="464">
        <v>9121750039785.9414</v>
      </c>
      <c r="W3996" s="460">
        <v>2875.8279349644895</v>
      </c>
      <c r="X3996" s="463">
        <v>4.2047770380848511E-2</v>
      </c>
      <c r="Y3996" s="476">
        <v>2.0000000000000001E-4</v>
      </c>
    </row>
    <row r="3997" spans="1:25" x14ac:dyDescent="0.2">
      <c r="A3997" s="475">
        <f t="shared" si="62"/>
        <v>3993</v>
      </c>
      <c r="B3997" s="462">
        <v>0.62001757140044123</v>
      </c>
      <c r="C3997" s="461">
        <v>7396.1584350278517</v>
      </c>
      <c r="D3997" s="462">
        <v>1.0509249279923913</v>
      </c>
      <c r="E3997" s="462">
        <v>0.36311842193509558</v>
      </c>
      <c r="F3997" s="516">
        <v>2025.06</v>
      </c>
      <c r="G3997" s="464">
        <v>138414926194.0343</v>
      </c>
      <c r="H3997" s="461">
        <v>29851958.047850396</v>
      </c>
      <c r="I3997" s="464">
        <v>679309342922.63989</v>
      </c>
      <c r="J3997" s="462">
        <v>0.31158467998165773</v>
      </c>
      <c r="K3997" s="464">
        <v>19783165909.888081</v>
      </c>
      <c r="L3997" s="464">
        <v>18979980160.91404</v>
      </c>
      <c r="M3997" s="464">
        <v>115080964717.19754</v>
      </c>
      <c r="N3997" s="464">
        <v>9614948907.4752827</v>
      </c>
      <c r="O3997" s="464">
        <v>18380.550154108929</v>
      </c>
      <c r="P3997" s="461">
        <v>124648.86057349265</v>
      </c>
      <c r="Q3997" s="461">
        <v>38035.830332748199</v>
      </c>
      <c r="R3997" s="464">
        <v>1113594872127.4255</v>
      </c>
      <c r="S3997" s="462">
        <v>0.49253489807930584</v>
      </c>
      <c r="T3997" s="462">
        <v>0.25977275252281667</v>
      </c>
      <c r="U3997" s="461">
        <v>15.755508493476725</v>
      </c>
      <c r="V3997" s="464">
        <v>4897311986985.3428</v>
      </c>
      <c r="W3997" s="460">
        <v>1544.2622301534886</v>
      </c>
      <c r="X3997" s="463">
        <v>4.7473572847007942E-2</v>
      </c>
      <c r="Y3997" s="476">
        <v>2.0000000000000001E-4</v>
      </c>
    </row>
    <row r="3998" spans="1:25" x14ac:dyDescent="0.2">
      <c r="A3998" s="475">
        <f t="shared" si="62"/>
        <v>3994</v>
      </c>
      <c r="B3998" s="462">
        <v>0.6038768878532188</v>
      </c>
      <c r="C3998" s="461">
        <v>1918.9475576294799</v>
      </c>
      <c r="D3998" s="462">
        <v>1.1554943205936055</v>
      </c>
      <c r="E3998" s="462">
        <v>0.36795177049849259</v>
      </c>
      <c r="F3998" s="516">
        <v>2025.2</v>
      </c>
      <c r="G3998" s="464">
        <v>321934130591.62482</v>
      </c>
      <c r="H3998" s="461">
        <v>44870967.178577483</v>
      </c>
      <c r="I3998" s="464">
        <v>562791004198.09363</v>
      </c>
      <c r="J3998" s="462">
        <v>-0.15504636286525142</v>
      </c>
      <c r="K3998" s="464">
        <v>22134281244.145321</v>
      </c>
      <c r="L3998" s="464">
        <v>14895061353.440529</v>
      </c>
      <c r="M3998" s="464">
        <v>211935791183.83197</v>
      </c>
      <c r="N3998" s="464">
        <v>58005869942.113808</v>
      </c>
      <c r="O3998" s="464">
        <v>18350.676322796084</v>
      </c>
      <c r="P3998" s="461">
        <v>380249.86249917326</v>
      </c>
      <c r="Q3998" s="461">
        <v>220857.78875182572</v>
      </c>
      <c r="R3998" s="464">
        <v>1203801022686.1304</v>
      </c>
      <c r="S3998" s="462">
        <v>0.317655551387997</v>
      </c>
      <c r="T3998" s="462">
        <v>0.17266659983255689</v>
      </c>
      <c r="U3998" s="461">
        <v>31.497172777190627</v>
      </c>
      <c r="V3998" s="464">
        <v>6900931209920.6777</v>
      </c>
      <c r="W3998" s="460">
        <v>2177.9828001323954</v>
      </c>
      <c r="X3998" s="463">
        <v>2.4411648537582251E-2</v>
      </c>
      <c r="Y3998" s="476">
        <v>2.0000000000000001E-4</v>
      </c>
    </row>
    <row r="3999" spans="1:25" x14ac:dyDescent="0.2">
      <c r="A3999" s="475">
        <f t="shared" si="62"/>
        <v>3995</v>
      </c>
      <c r="B3999" s="462">
        <v>0.45361471746715987</v>
      </c>
      <c r="C3999" s="461">
        <v>2981.41707113961</v>
      </c>
      <c r="D3999" s="462">
        <v>0.87107296342056362</v>
      </c>
      <c r="E3999" s="462">
        <v>0.27021668560914774</v>
      </c>
      <c r="F3999" s="516">
        <v>2025.36</v>
      </c>
      <c r="G3999" s="464">
        <v>201200623142.50458</v>
      </c>
      <c r="H3999" s="461">
        <v>23832647.001371797</v>
      </c>
      <c r="I3999" s="464">
        <v>584790190371.72522</v>
      </c>
      <c r="J3999" s="462">
        <v>0.34185105480902644</v>
      </c>
      <c r="K3999" s="464">
        <v>30817040966.550293</v>
      </c>
      <c r="L3999" s="464">
        <v>78986958597.968307</v>
      </c>
      <c r="M3999" s="464">
        <v>109153120251.42569</v>
      </c>
      <c r="N3999" s="464">
        <v>23044916752.382496</v>
      </c>
      <c r="O3999" s="464">
        <v>30169.429644234311</v>
      </c>
      <c r="P3999" s="461">
        <v>193008.70761653065</v>
      </c>
      <c r="Q3999" s="461">
        <v>89260.97191323663</v>
      </c>
      <c r="R3999" s="464">
        <v>990033677964.37341</v>
      </c>
      <c r="S3999" s="462">
        <v>0.50149622529498916</v>
      </c>
      <c r="T3999" s="462">
        <v>0.35534707724582898</v>
      </c>
      <c r="U3999" s="461">
        <v>16.346827996827109</v>
      </c>
      <c r="V3999" s="464">
        <v>6402636666935.5342</v>
      </c>
      <c r="W3999" s="460">
        <v>2018.1683646281394</v>
      </c>
      <c r="X3999" s="463">
        <v>4.4240757126759699E-2</v>
      </c>
      <c r="Y3999" s="476">
        <v>2.0000000000000001E-4</v>
      </c>
    </row>
    <row r="4000" spans="1:25" x14ac:dyDescent="0.2">
      <c r="A4000" s="475">
        <f t="shared" si="62"/>
        <v>3996</v>
      </c>
      <c r="B4000" s="462">
        <v>0.27971380801349005</v>
      </c>
      <c r="C4000" s="461">
        <v>5258.4720286719166</v>
      </c>
      <c r="D4000" s="462">
        <v>0.67214088531404981</v>
      </c>
      <c r="E4000" s="462">
        <v>0.43003911475799789</v>
      </c>
      <c r="F4000" s="516">
        <v>2025.38</v>
      </c>
      <c r="G4000" s="464">
        <v>110063973177.80574</v>
      </c>
      <c r="H4000" s="461">
        <v>15023384.37880758</v>
      </c>
      <c r="I4000" s="464">
        <v>315637998634.69281</v>
      </c>
      <c r="J4000" s="462">
        <v>0.24870417543933232</v>
      </c>
      <c r="K4000" s="464">
        <v>13427042820.167326</v>
      </c>
      <c r="L4000" s="464">
        <v>47940630189.504547</v>
      </c>
      <c r="M4000" s="464">
        <v>75632369096.968033</v>
      </c>
      <c r="N4000" s="464">
        <v>28295292100.112907</v>
      </c>
      <c r="O4000" s="464">
        <v>33138.686503675628</v>
      </c>
      <c r="P4000" s="461">
        <v>240058.27807950508</v>
      </c>
      <c r="Q4000" s="461">
        <v>126648.53668873385</v>
      </c>
      <c r="R4000" s="464">
        <v>593504806317.12048</v>
      </c>
      <c r="S4000" s="462">
        <v>0.47274222127389237</v>
      </c>
      <c r="T4000" s="462">
        <v>0.29397480659205466</v>
      </c>
      <c r="U4000" s="461">
        <v>16.678988506397221</v>
      </c>
      <c r="V4000" s="464">
        <v>3206189845525.9692</v>
      </c>
      <c r="W4000" s="460">
        <v>1012.3766222170977</v>
      </c>
      <c r="X4000" s="463">
        <v>4.3592803343660724E-2</v>
      </c>
      <c r="Y4000" s="476">
        <v>2.0000000000000001E-4</v>
      </c>
    </row>
    <row r="4001" spans="1:25" x14ac:dyDescent="0.2">
      <c r="A4001" s="475">
        <f t="shared" si="62"/>
        <v>3997</v>
      </c>
      <c r="B4001" s="462">
        <v>0.6283946992577456</v>
      </c>
      <c r="C4001" s="461">
        <v>6364.1201566352447</v>
      </c>
      <c r="D4001" s="462">
        <v>0.92632203667790103</v>
      </c>
      <c r="E4001" s="462">
        <v>0.62998318148847465</v>
      </c>
      <c r="F4001" s="516">
        <v>2024.79</v>
      </c>
      <c r="G4001" s="464">
        <v>375902204342.34253</v>
      </c>
      <c r="H4001" s="461">
        <v>25981859.99968686</v>
      </c>
      <c r="I4001" s="464">
        <v>611297298043.03235</v>
      </c>
      <c r="J4001" s="462">
        <v>0.3402157951141811</v>
      </c>
      <c r="K4001" s="464">
        <v>11778410139.946381</v>
      </c>
      <c r="L4001" s="464">
        <v>15791643626.035234</v>
      </c>
      <c r="M4001" s="464">
        <v>322425835138.42596</v>
      </c>
      <c r="N4001" s="464">
        <v>28834316327.176254</v>
      </c>
      <c r="O4001" s="464">
        <v>24022.443241961708</v>
      </c>
      <c r="P4001" s="461">
        <v>233861.61317545484</v>
      </c>
      <c r="Q4001" s="461">
        <v>117262.84697579494</v>
      </c>
      <c r="R4001" s="464">
        <v>1366152533345.9446</v>
      </c>
      <c r="S4001" s="462">
        <v>0.58072168477159414</v>
      </c>
      <c r="T4001" s="462">
        <v>0.41106335579152981</v>
      </c>
      <c r="U4001" s="461">
        <v>16.978398691200951</v>
      </c>
      <c r="V4001" s="464">
        <v>10382945580191.508</v>
      </c>
      <c r="W4001" s="460">
        <v>3276.8360472856625</v>
      </c>
      <c r="X4001" s="463">
        <v>4.355143215845058E-2</v>
      </c>
      <c r="Y4001" s="476">
        <v>2.0000000000000001E-4</v>
      </c>
    </row>
    <row r="4002" spans="1:25" x14ac:dyDescent="0.2">
      <c r="A4002" s="475">
        <f t="shared" si="62"/>
        <v>3998</v>
      </c>
      <c r="B4002" s="462">
        <v>0.46208738048869941</v>
      </c>
      <c r="C4002" s="461">
        <v>1500</v>
      </c>
      <c r="D4002" s="462">
        <v>1.2735457796047949</v>
      </c>
      <c r="E4002" s="462">
        <v>0.23946915004590916</v>
      </c>
      <c r="F4002" s="516">
        <v>2023.75</v>
      </c>
      <c r="G4002" s="464">
        <v>393026613019.16559</v>
      </c>
      <c r="H4002" s="461">
        <v>55596577.31030862</v>
      </c>
      <c r="I4002" s="464">
        <v>600808441417.03455</v>
      </c>
      <c r="J4002" s="462">
        <v>-0.5346818096575563</v>
      </c>
      <c r="K4002" s="464">
        <v>17069169364.725277</v>
      </c>
      <c r="L4002" s="464">
        <v>0</v>
      </c>
      <c r="M4002" s="464">
        <v>475972070762.42578</v>
      </c>
      <c r="N4002" s="464">
        <v>104412723542.58563</v>
      </c>
      <c r="O4002" s="464">
        <v>38212.119241483124</v>
      </c>
      <c r="P4002" s="461">
        <v>535268.39040046046</v>
      </c>
      <c r="Q4002" s="461">
        <v>337374.75216196431</v>
      </c>
      <c r="R4002" s="464">
        <v>1762659595556.5198</v>
      </c>
      <c r="S4002" s="462">
        <v>0.30728311093694</v>
      </c>
      <c r="T4002" s="462">
        <v>3.9388447622855628E-2</v>
      </c>
      <c r="U4002" s="461">
        <v>115.86016047091533</v>
      </c>
      <c r="V4002" s="464">
        <v>8201248290183.6318</v>
      </c>
      <c r="W4002" s="460">
        <v>2589.0518695268433</v>
      </c>
      <c r="X4002" s="463">
        <v>6.7978889819181243E-3</v>
      </c>
      <c r="Y4002" s="476">
        <v>2.0000000000000001E-4</v>
      </c>
    </row>
    <row r="4003" spans="1:25" x14ac:dyDescent="0.2">
      <c r="A4003" s="475">
        <f t="shared" si="62"/>
        <v>3999</v>
      </c>
      <c r="B4003" s="462">
        <v>0.45886551101970996</v>
      </c>
      <c r="C4003" s="461">
        <v>4750.0755342052589</v>
      </c>
      <c r="D4003" s="462">
        <v>0.88413949619416132</v>
      </c>
      <c r="E4003" s="462">
        <v>0.50522144361434551</v>
      </c>
      <c r="F4003" s="516">
        <v>2024.26</v>
      </c>
      <c r="G4003" s="464">
        <v>163487101974.16125</v>
      </c>
      <c r="H4003" s="461">
        <v>24522840.291179661</v>
      </c>
      <c r="I4003" s="464">
        <v>606724892405.87793</v>
      </c>
      <c r="J4003" s="462">
        <v>0.2518003456043777</v>
      </c>
      <c r="K4003" s="464">
        <v>8510537548.0211868</v>
      </c>
      <c r="L4003" s="464">
        <v>0</v>
      </c>
      <c r="M4003" s="464">
        <v>246672403144.46875</v>
      </c>
      <c r="N4003" s="464">
        <v>62387607265.157539</v>
      </c>
      <c r="O4003" s="464">
        <v>20171.741946255333</v>
      </c>
      <c r="P4003" s="461">
        <v>354753.59307787055</v>
      </c>
      <c r="Q4003" s="461">
        <v>207985.52477641992</v>
      </c>
      <c r="R4003" s="464">
        <v>1252056019996.491</v>
      </c>
      <c r="S4003" s="462">
        <v>0.5058830289164129</v>
      </c>
      <c r="T4003" s="462">
        <v>0.23823935574083493</v>
      </c>
      <c r="U4003" s="461">
        <v>16.232526924013822</v>
      </c>
      <c r="V4003" s="464">
        <v>5356650720633.8359</v>
      </c>
      <c r="W4003" s="460">
        <v>1690.7928169290371</v>
      </c>
      <c r="X4003" s="463">
        <v>4.5098854157889813E-2</v>
      </c>
      <c r="Y4003" s="476">
        <v>2.0000000000000001E-4</v>
      </c>
    </row>
    <row r="4004" spans="1:25" x14ac:dyDescent="0.2">
      <c r="A4004" s="475">
        <f t="shared" si="62"/>
        <v>4000</v>
      </c>
      <c r="B4004" s="462">
        <v>0.5610171012066083</v>
      </c>
      <c r="C4004" s="461">
        <v>5362.3174504372801</v>
      </c>
      <c r="D4004" s="462">
        <v>1.162199899512939</v>
      </c>
      <c r="E4004" s="462">
        <v>0.3207754653760716</v>
      </c>
      <c r="F4004" s="516">
        <v>2024.13</v>
      </c>
      <c r="G4004" s="464">
        <v>324737339269.25287</v>
      </c>
      <c r="H4004" s="461">
        <v>41817185.055965789</v>
      </c>
      <c r="I4004" s="464">
        <v>956306622635.88184</v>
      </c>
      <c r="J4004" s="462">
        <v>0.41750143138366291</v>
      </c>
      <c r="K4004" s="464">
        <v>26754491353.287285</v>
      </c>
      <c r="L4004" s="464">
        <v>0</v>
      </c>
      <c r="M4004" s="464">
        <v>284029206890.58746</v>
      </c>
      <c r="N4004" s="464">
        <v>43137934803.697739</v>
      </c>
      <c r="O4004" s="464">
        <v>19749.800481650527</v>
      </c>
      <c r="P4004" s="461">
        <v>333772.31492976652</v>
      </c>
      <c r="Q4004" s="461">
        <v>185776.29126586454</v>
      </c>
      <c r="R4004" s="464">
        <v>1818278148075.2161</v>
      </c>
      <c r="S4004" s="462">
        <v>0.58072544433240114</v>
      </c>
      <c r="T4004" s="462">
        <v>0.37263372078935025</v>
      </c>
      <c r="U4004" s="461">
        <v>15.830055515735543</v>
      </c>
      <c r="V4004" s="464">
        <v>11812806333082.783</v>
      </c>
      <c r="W4004" s="460">
        <v>3718.5230919514211</v>
      </c>
      <c r="X4004" s="463">
        <v>4.6073434755712406E-2</v>
      </c>
      <c r="Y4004" s="476">
        <v>2.0000000000000001E-4</v>
      </c>
    </row>
    <row r="4005" spans="1:25" x14ac:dyDescent="0.2">
      <c r="A4005" s="475">
        <f t="shared" si="62"/>
        <v>4001</v>
      </c>
      <c r="B4005" s="462">
        <v>0.64371116235226045</v>
      </c>
      <c r="C4005" s="461">
        <v>6661.5555517859157</v>
      </c>
      <c r="D4005" s="462">
        <v>0.87287564078798474</v>
      </c>
      <c r="E4005" s="462">
        <v>0.50326716553996897</v>
      </c>
      <c r="F4005" s="516">
        <v>2023.75</v>
      </c>
      <c r="G4005" s="464">
        <v>293835443647.45789</v>
      </c>
      <c r="H4005" s="461">
        <v>23223777.077069137</v>
      </c>
      <c r="I4005" s="464">
        <v>571174071356.18481</v>
      </c>
      <c r="J4005" s="462">
        <v>0.3020738844929457</v>
      </c>
      <c r="K4005" s="464">
        <v>8871425749.1039581</v>
      </c>
      <c r="L4005" s="464">
        <v>0</v>
      </c>
      <c r="M4005" s="464">
        <v>257459890585.83124</v>
      </c>
      <c r="N4005" s="464">
        <v>124445233370.82384</v>
      </c>
      <c r="O4005" s="464">
        <v>29500.195020273983</v>
      </c>
      <c r="P4005" s="461">
        <v>676332.71360656468</v>
      </c>
      <c r="Q4005" s="461">
        <v>463210.01202002977</v>
      </c>
      <c r="R4005" s="464">
        <v>1217039002946.5708</v>
      </c>
      <c r="S4005" s="462">
        <v>0.50743701701233257</v>
      </c>
      <c r="T4005" s="462">
        <v>0.36254374240932741</v>
      </c>
      <c r="U4005" s="461">
        <v>16.960297865768265</v>
      </c>
      <c r="V4005" s="464">
        <v>8206297770660.748</v>
      </c>
      <c r="W4005" s="460">
        <v>2588.0398016872464</v>
      </c>
      <c r="X4005" s="463">
        <v>4.314081344492722E-2</v>
      </c>
      <c r="Y4005" s="476">
        <v>2.0000000000000001E-4</v>
      </c>
    </row>
    <row r="4006" spans="1:25" x14ac:dyDescent="0.2">
      <c r="A4006" s="475">
        <f t="shared" si="62"/>
        <v>4002</v>
      </c>
      <c r="B4006" s="462">
        <v>0.49966055179465907</v>
      </c>
      <c r="C4006" s="461">
        <v>5983.5414634056233</v>
      </c>
      <c r="D4006" s="462">
        <v>0.90243670479252502</v>
      </c>
      <c r="E4006" s="462">
        <v>0.38327451196616691</v>
      </c>
      <c r="F4006" s="516">
        <v>2024.8</v>
      </c>
      <c r="G4006" s="464">
        <v>250815112433.01669</v>
      </c>
      <c r="H4006" s="461">
        <v>24470200.406008732</v>
      </c>
      <c r="I4006" s="464">
        <v>581121025281.77307</v>
      </c>
      <c r="J4006" s="462">
        <v>0.35023470045387717</v>
      </c>
      <c r="K4006" s="464">
        <v>27715703574.72435</v>
      </c>
      <c r="L4006" s="464">
        <v>63275296631.700943</v>
      </c>
      <c r="M4006" s="464">
        <v>164362630538.44809</v>
      </c>
      <c r="N4006" s="464">
        <v>43887033732.34639</v>
      </c>
      <c r="O4006" s="464">
        <v>34066.654791298926</v>
      </c>
      <c r="P4006" s="461">
        <v>321001.57880500401</v>
      </c>
      <c r="Q4006" s="461">
        <v>181967.92887078319</v>
      </c>
      <c r="R4006" s="464">
        <v>1214855176318.6069</v>
      </c>
      <c r="S4006" s="462">
        <v>0.55715765073436352</v>
      </c>
      <c r="T4006" s="462">
        <v>0.35704638814507317</v>
      </c>
      <c r="U4006" s="461">
        <v>16.372433369529791</v>
      </c>
      <c r="V4006" s="464">
        <v>7866957835043.293</v>
      </c>
      <c r="W4006" s="460">
        <v>2482.5299252462619</v>
      </c>
      <c r="X4006" s="463">
        <v>4.456546812592057E-2</v>
      </c>
      <c r="Y4006" s="476">
        <v>2.0000000000000001E-4</v>
      </c>
    </row>
    <row r="4007" spans="1:25" x14ac:dyDescent="0.2">
      <c r="A4007" s="475">
        <f t="shared" si="62"/>
        <v>4003</v>
      </c>
      <c r="B4007" s="462">
        <v>0.50610883344151558</v>
      </c>
      <c r="C4007" s="461">
        <v>5800.9870491944512</v>
      </c>
      <c r="D4007" s="462">
        <v>0.9164710880638004</v>
      </c>
      <c r="E4007" s="462">
        <v>0.58188335468556629</v>
      </c>
      <c r="F4007" s="516">
        <v>2023.75</v>
      </c>
      <c r="G4007" s="464">
        <v>285405107893.31085</v>
      </c>
      <c r="H4007" s="461">
        <v>26142150.637731858</v>
      </c>
      <c r="I4007" s="464">
        <v>596090596456.70752</v>
      </c>
      <c r="J4007" s="462">
        <v>0.22225644466147987</v>
      </c>
      <c r="K4007" s="464">
        <v>25992054431.693138</v>
      </c>
      <c r="L4007" s="464">
        <v>0</v>
      </c>
      <c r="M4007" s="464">
        <v>311099167559.17255</v>
      </c>
      <c r="N4007" s="464">
        <v>102504216024.66737</v>
      </c>
      <c r="O4007" s="464">
        <v>34180.956658903087</v>
      </c>
      <c r="P4007" s="461">
        <v>546733.95113891677</v>
      </c>
      <c r="Q4007" s="461">
        <v>357212.48083380482</v>
      </c>
      <c r="R4007" s="464">
        <v>1356530362527.7039</v>
      </c>
      <c r="S4007" s="462">
        <v>0.49678085326979321</v>
      </c>
      <c r="T4007" s="462">
        <v>0.30225674793707802</v>
      </c>
      <c r="U4007" s="461">
        <v>17.059779682008731</v>
      </c>
      <c r="V4007" s="464">
        <v>7669204137872.2188</v>
      </c>
      <c r="W4007" s="460">
        <v>2418.0060041775382</v>
      </c>
      <c r="X4007" s="463">
        <v>4.3107523366781156E-2</v>
      </c>
      <c r="Y4007" s="476">
        <v>2.0000000000000001E-4</v>
      </c>
    </row>
    <row r="4008" spans="1:25" x14ac:dyDescent="0.2">
      <c r="A4008" s="475">
        <f t="shared" si="62"/>
        <v>4004</v>
      </c>
      <c r="B4008" s="462">
        <v>0.5010509501316559</v>
      </c>
      <c r="C4008" s="461">
        <v>3031.3724907309952</v>
      </c>
      <c r="D4008" s="462">
        <v>0.63916828002954063</v>
      </c>
      <c r="E4008" s="462">
        <v>0.51101641914815388</v>
      </c>
      <c r="F4008" s="516">
        <v>2025.49</v>
      </c>
      <c r="G4008" s="464">
        <v>192688940059.25928</v>
      </c>
      <c r="H4008" s="461">
        <v>13901065.155573057</v>
      </c>
      <c r="I4008" s="464">
        <v>470058355335.16827</v>
      </c>
      <c r="J4008" s="462">
        <v>0.49537830747373357</v>
      </c>
      <c r="K4008" s="464">
        <v>32599296789.641834</v>
      </c>
      <c r="L4008" s="464">
        <v>41129611324.103615</v>
      </c>
      <c r="M4008" s="464">
        <v>120448326874.71738</v>
      </c>
      <c r="N4008" s="464">
        <v>58862054624.400703</v>
      </c>
      <c r="O4008" s="464">
        <v>24059.734721488934</v>
      </c>
      <c r="P4008" s="461">
        <v>387580.16482732113</v>
      </c>
      <c r="Q4008" s="461">
        <v>239793.23252077831</v>
      </c>
      <c r="R4008" s="464">
        <v>980946571304.87756</v>
      </c>
      <c r="S4008" s="462">
        <v>0.60690330948300697</v>
      </c>
      <c r="T4008" s="462">
        <v>0.39987981583848964</v>
      </c>
      <c r="U4008" s="461">
        <v>15.83004781267481</v>
      </c>
      <c r="V4008" s="464">
        <v>6906728975638.5801</v>
      </c>
      <c r="W4008" s="460">
        <v>2177.5644396667235</v>
      </c>
      <c r="X4008" s="463">
        <v>4.5363429925691201E-2</v>
      </c>
      <c r="Y4008" s="476">
        <v>2.0000000000000001E-4</v>
      </c>
    </row>
    <row r="4009" spans="1:25" x14ac:dyDescent="0.2">
      <c r="A4009" s="475">
        <f t="shared" si="62"/>
        <v>4005</v>
      </c>
      <c r="B4009" s="462">
        <v>0.33356271298549722</v>
      </c>
      <c r="C4009" s="461">
        <v>4066.6145487612239</v>
      </c>
      <c r="D4009" s="462">
        <v>0.47780914617956233</v>
      </c>
      <c r="E4009" s="462">
        <v>0.26960986784017182</v>
      </c>
      <c r="F4009" s="516">
        <v>2025.21</v>
      </c>
      <c r="G4009" s="464">
        <v>100078564276.13402</v>
      </c>
      <c r="H4009" s="461">
        <v>8933697.6062505934</v>
      </c>
      <c r="I4009" s="464">
        <v>301117480597.40649</v>
      </c>
      <c r="J4009" s="462">
        <v>0.33356271298549722</v>
      </c>
      <c r="K4009" s="464">
        <v>12856525364.841301</v>
      </c>
      <c r="L4009" s="464">
        <v>16919730841.013802</v>
      </c>
      <c r="M4009" s="464">
        <v>69683240101.543091</v>
      </c>
      <c r="N4009" s="464">
        <v>28230284149.897087</v>
      </c>
      <c r="O4009" s="464">
        <v>28208.825594928352</v>
      </c>
      <c r="P4009" s="461">
        <v>210914.07398448919</v>
      </c>
      <c r="Q4009" s="461">
        <v>109158.9902830534</v>
      </c>
      <c r="R4009" s="464">
        <v>504578496208.02795</v>
      </c>
      <c r="S4009" s="462">
        <v>0.47709868963766899</v>
      </c>
      <c r="T4009" s="462">
        <v>0.36242633145826325</v>
      </c>
      <c r="U4009" s="461">
        <v>16.22314452311468</v>
      </c>
      <c r="V4009" s="464">
        <v>3337284401004.019</v>
      </c>
      <c r="W4009" s="460">
        <v>1054.1286103575469</v>
      </c>
      <c r="X4009" s="463">
        <v>4.4201694429574639E-2</v>
      </c>
      <c r="Y4009" s="476">
        <v>2.0000000000000001E-4</v>
      </c>
    </row>
    <row r="4010" spans="1:25" x14ac:dyDescent="0.2">
      <c r="A4010" s="475">
        <f t="shared" si="62"/>
        <v>4006</v>
      </c>
      <c r="B4010" s="462">
        <v>0.52243704022300552</v>
      </c>
      <c r="C4010" s="461">
        <v>4596.1427409676608</v>
      </c>
      <c r="D4010" s="462">
        <v>0.5385655299945673</v>
      </c>
      <c r="E4010" s="462">
        <v>0.42861417435012322</v>
      </c>
      <c r="F4010" s="516">
        <v>2025.17</v>
      </c>
      <c r="G4010" s="464">
        <v>244483657802.5542</v>
      </c>
      <c r="H4010" s="461">
        <v>10207605.767357251</v>
      </c>
      <c r="I4010" s="464">
        <v>310666010614.21173</v>
      </c>
      <c r="J4010" s="462">
        <v>0.38475933846813737</v>
      </c>
      <c r="K4010" s="464">
        <v>37182537779.509682</v>
      </c>
      <c r="L4010" s="464">
        <v>80298588582.388092</v>
      </c>
      <c r="M4010" s="464">
        <v>89331036951.467392</v>
      </c>
      <c r="N4010" s="464">
        <v>16490538880.116451</v>
      </c>
      <c r="O4010" s="464">
        <v>21991.807045022215</v>
      </c>
      <c r="P4010" s="461">
        <v>149472.22432474309</v>
      </c>
      <c r="Q4010" s="461">
        <v>64324.221092490654</v>
      </c>
      <c r="R4010" s="464">
        <v>739457699896.48059</v>
      </c>
      <c r="S4010" s="462">
        <v>0.59832801921748957</v>
      </c>
      <c r="T4010" s="462">
        <v>0.47736091452729329</v>
      </c>
      <c r="U4010" s="461">
        <v>16.994858719389949</v>
      </c>
      <c r="V4010" s="464">
        <v>6552244071144.4639</v>
      </c>
      <c r="W4010" s="460">
        <v>2069.3280698269409</v>
      </c>
      <c r="X4010" s="463">
        <v>4.3267650146946744E-2</v>
      </c>
      <c r="Y4010" s="476">
        <v>2.0000000000000001E-4</v>
      </c>
    </row>
    <row r="4011" spans="1:25" x14ac:dyDescent="0.2">
      <c r="A4011" s="475">
        <f t="shared" si="62"/>
        <v>4007</v>
      </c>
      <c r="B4011" s="462">
        <v>0.41432923116832121</v>
      </c>
      <c r="C4011" s="461">
        <v>1500</v>
      </c>
      <c r="D4011" s="462">
        <v>0.93403885231846151</v>
      </c>
      <c r="E4011" s="462">
        <v>0.48975436499951602</v>
      </c>
      <c r="F4011" s="516">
        <v>2023.88</v>
      </c>
      <c r="G4011" s="464">
        <v>717008863606.65491</v>
      </c>
      <c r="H4011" s="461">
        <v>29216832.685617771</v>
      </c>
      <c r="I4011" s="464">
        <v>620015824776.73364</v>
      </c>
      <c r="J4011" s="462">
        <v>0.2910178446949232</v>
      </c>
      <c r="K4011" s="464">
        <v>22844672812.18021</v>
      </c>
      <c r="L4011" s="464">
        <v>0</v>
      </c>
      <c r="M4011" s="464">
        <v>620077495114.797</v>
      </c>
      <c r="N4011" s="464">
        <v>51119277820.333138</v>
      </c>
      <c r="O4011" s="464">
        <v>42282.820209827623</v>
      </c>
      <c r="P4011" s="461">
        <v>349546.50026392564</v>
      </c>
      <c r="Q4011" s="461">
        <v>202816.40048789096</v>
      </c>
      <c r="R4011" s="464">
        <v>2055099185249.3896</v>
      </c>
      <c r="S4011" s="462">
        <v>0.62907515886019749</v>
      </c>
      <c r="T4011" s="462">
        <v>0.40399102392167952</v>
      </c>
      <c r="U4011" s="461">
        <v>18.142775433918384</v>
      </c>
      <c r="V4011" s="464">
        <v>16271564869175.459</v>
      </c>
      <c r="W4011" s="460">
        <v>5133.4264225957204</v>
      </c>
      <c r="X4011" s="463">
        <v>4.0813236707557446E-2</v>
      </c>
      <c r="Y4011" s="476">
        <v>2.0000000000000001E-4</v>
      </c>
    </row>
    <row r="4012" spans="1:25" x14ac:dyDescent="0.2">
      <c r="A4012" s="475">
        <f t="shared" si="62"/>
        <v>4008</v>
      </c>
      <c r="B4012" s="462">
        <v>0.40406634257352081</v>
      </c>
      <c r="C4012" s="461">
        <v>5232.715805916333</v>
      </c>
      <c r="D4012" s="462">
        <v>0.69624608113373565</v>
      </c>
      <c r="E4012" s="462">
        <v>0.46994144419134382</v>
      </c>
      <c r="F4012" s="516">
        <v>2024.44</v>
      </c>
      <c r="G4012" s="464">
        <v>337130229415.02515</v>
      </c>
      <c r="H4012" s="461">
        <v>15619704.78947299</v>
      </c>
      <c r="I4012" s="464">
        <v>446835878061.86523</v>
      </c>
      <c r="J4012" s="462">
        <v>0.32465198827895769</v>
      </c>
      <c r="K4012" s="464">
        <v>7162014114.3285885</v>
      </c>
      <c r="L4012" s="464">
        <v>1555868427.4388506</v>
      </c>
      <c r="M4012" s="464">
        <v>240431614990.13074</v>
      </c>
      <c r="N4012" s="464">
        <v>84813397107.914215</v>
      </c>
      <c r="O4012" s="464">
        <v>42650.244572968353</v>
      </c>
      <c r="P4012" s="461">
        <v>456796.36148056464</v>
      </c>
      <c r="Q4012" s="461">
        <v>292621.65806908894</v>
      </c>
      <c r="R4012" s="464">
        <v>1062127350547.2716</v>
      </c>
      <c r="S4012" s="462">
        <v>0.55207254824312757</v>
      </c>
      <c r="T4012" s="462">
        <v>0.43534411556959313</v>
      </c>
      <c r="U4012" s="461">
        <v>17.357588091925589</v>
      </c>
      <c r="V4012" s="464">
        <v>8782345191739.7559</v>
      </c>
      <c r="W4012" s="460">
        <v>2771.7743453689272</v>
      </c>
      <c r="X4012" s="463">
        <v>4.2223766215296651E-2</v>
      </c>
      <c r="Y4012" s="476">
        <v>2.0000000000000001E-4</v>
      </c>
    </row>
    <row r="4013" spans="1:25" x14ac:dyDescent="0.2">
      <c r="A4013" s="475">
        <f t="shared" si="62"/>
        <v>4009</v>
      </c>
      <c r="B4013" s="462">
        <v>0.52690873340954814</v>
      </c>
      <c r="C4013" s="461">
        <v>4955.0033441885616</v>
      </c>
      <c r="D4013" s="462">
        <v>0.2</v>
      </c>
      <c r="E4013" s="462">
        <v>0.62323397971623051</v>
      </c>
      <c r="F4013" s="516">
        <v>2023.99</v>
      </c>
      <c r="G4013" s="464">
        <v>164567250784.09219</v>
      </c>
      <c r="H4013" s="461">
        <v>3253999.4869849933</v>
      </c>
      <c r="I4013" s="464">
        <v>155123635096.36072</v>
      </c>
      <c r="J4013" s="462">
        <v>0.52690873340954814</v>
      </c>
      <c r="K4013" s="464">
        <v>3371115164.3797507</v>
      </c>
      <c r="L4013" s="464">
        <v>0</v>
      </c>
      <c r="M4013" s="464">
        <v>213665636523.92148</v>
      </c>
      <c r="N4013" s="464">
        <v>54464706833.91758</v>
      </c>
      <c r="O4013" s="464">
        <v>27647.314501954555</v>
      </c>
      <c r="P4013" s="461">
        <v>422388.89017136523</v>
      </c>
      <c r="Q4013" s="461">
        <v>231625.23725511969</v>
      </c>
      <c r="R4013" s="464">
        <v>602212383483.83997</v>
      </c>
      <c r="S4013" s="462">
        <v>0.67438255233777566</v>
      </c>
      <c r="T4013" s="462">
        <v>0.41454975613792677</v>
      </c>
      <c r="U4013" s="461">
        <v>16.939580470989505</v>
      </c>
      <c r="V4013" s="464">
        <v>4762786254985.6191</v>
      </c>
      <c r="W4013" s="460">
        <v>1502.3192375304884</v>
      </c>
      <c r="X4013" s="463">
        <v>4.204899970755429E-2</v>
      </c>
      <c r="Y4013" s="476">
        <v>2.0000000000000001E-4</v>
      </c>
    </row>
    <row r="4014" spans="1:25" x14ac:dyDescent="0.2">
      <c r="A4014" s="475">
        <f t="shared" si="62"/>
        <v>4010</v>
      </c>
      <c r="B4014" s="462">
        <v>0.5503264820976399</v>
      </c>
      <c r="C4014" s="461">
        <v>3143.4833798318914</v>
      </c>
      <c r="D4014" s="462">
        <v>0.43596273202249614</v>
      </c>
      <c r="E4014" s="462">
        <v>0.44141515464696479</v>
      </c>
      <c r="F4014" s="516">
        <v>2026.95</v>
      </c>
      <c r="G4014" s="464">
        <v>94738566454.296356</v>
      </c>
      <c r="H4014" s="461">
        <v>8086774.3235251429</v>
      </c>
      <c r="I4014" s="464">
        <v>274539645764.60236</v>
      </c>
      <c r="J4014" s="462">
        <v>0.42514119884919765</v>
      </c>
      <c r="K4014" s="464">
        <v>38980149210.128967</v>
      </c>
      <c r="L4014" s="464">
        <v>84724140383.97438</v>
      </c>
      <c r="M4014" s="464">
        <v>2828319827.545804</v>
      </c>
      <c r="N4014" s="464">
        <v>30963119204.272758</v>
      </c>
      <c r="O4014" s="464">
        <v>34705.269252958693</v>
      </c>
      <c r="P4014" s="461">
        <v>259730.64128170401</v>
      </c>
      <c r="Q4014" s="461">
        <v>118348.34832304223</v>
      </c>
      <c r="R4014" s="464">
        <v>548733117843.86572</v>
      </c>
      <c r="S4014" s="462">
        <v>0.56253039664056292</v>
      </c>
      <c r="T4014" s="462">
        <v>0.40806259261676447</v>
      </c>
      <c r="U4014" s="461">
        <v>15.244259392822446</v>
      </c>
      <c r="V4014" s="464">
        <v>3844597757247.186</v>
      </c>
      <c r="W4014" s="460">
        <v>1213.0159334444588</v>
      </c>
      <c r="X4014" s="463">
        <v>4.6745913244534233E-2</v>
      </c>
      <c r="Y4014" s="476">
        <v>2.0000000000000001E-4</v>
      </c>
    </row>
    <row r="4015" spans="1:25" x14ac:dyDescent="0.2">
      <c r="A4015" s="475">
        <f t="shared" si="62"/>
        <v>4011</v>
      </c>
      <c r="B4015" s="462">
        <v>0.65801058511799848</v>
      </c>
      <c r="C4015" s="461">
        <v>3075.6237600301311</v>
      </c>
      <c r="D4015" s="462">
        <v>0.2</v>
      </c>
      <c r="E4015" s="462">
        <v>0.36508416088335233</v>
      </c>
      <c r="F4015" s="516">
        <v>2024.14</v>
      </c>
      <c r="G4015" s="464">
        <v>112154898348.54742</v>
      </c>
      <c r="H4015" s="461">
        <v>3365205.8216250488</v>
      </c>
      <c r="I4015" s="464">
        <v>170556726945.41885</v>
      </c>
      <c r="J4015" s="462">
        <v>0.56229342458229925</v>
      </c>
      <c r="K4015" s="464">
        <v>5462657052.6911783</v>
      </c>
      <c r="L4015" s="464">
        <v>0</v>
      </c>
      <c r="M4015" s="464">
        <v>89523981563.741333</v>
      </c>
      <c r="N4015" s="464">
        <v>138968768238.62964</v>
      </c>
      <c r="O4015" s="464">
        <v>25769.180635331675</v>
      </c>
      <c r="P4015" s="461">
        <v>866304.27873222856</v>
      </c>
      <c r="Q4015" s="461">
        <v>552737.18943319051</v>
      </c>
      <c r="R4015" s="464">
        <v>485975460504.93982</v>
      </c>
      <c r="S4015" s="462">
        <v>0.5484472614898448</v>
      </c>
      <c r="T4015" s="462">
        <v>0.45805384019247608</v>
      </c>
      <c r="U4015" s="461">
        <v>15.979345466626324</v>
      </c>
      <c r="V4015" s="464">
        <v>3991583790864.9321</v>
      </c>
      <c r="W4015" s="460">
        <v>1260.2487473627873</v>
      </c>
      <c r="X4015" s="463">
        <v>4.4760916410493158E-2</v>
      </c>
      <c r="Y4015" s="476">
        <v>2.0000000000000001E-4</v>
      </c>
    </row>
    <row r="4016" spans="1:25" x14ac:dyDescent="0.2">
      <c r="A4016" s="475">
        <f t="shared" si="62"/>
        <v>4012</v>
      </c>
      <c r="B4016" s="462">
        <v>0.53673718764452283</v>
      </c>
      <c r="C4016" s="461">
        <v>1500</v>
      </c>
      <c r="D4016" s="462">
        <v>0.9673789247638318</v>
      </c>
      <c r="E4016" s="462">
        <v>0.25084827342406157</v>
      </c>
      <c r="F4016" s="516">
        <v>2023.75</v>
      </c>
      <c r="G4016" s="464">
        <v>506102069715.59064</v>
      </c>
      <c r="H4016" s="461">
        <v>30986103.752246</v>
      </c>
      <c r="I4016" s="464">
        <v>427263048393.79205</v>
      </c>
      <c r="J4016" s="462">
        <v>3.7877728329233751E-2</v>
      </c>
      <c r="K4016" s="464">
        <v>10049354159.009537</v>
      </c>
      <c r="L4016" s="464">
        <v>0</v>
      </c>
      <c r="M4016" s="464">
        <v>400019958817.47186</v>
      </c>
      <c r="N4016" s="464">
        <v>7402294263.934145</v>
      </c>
      <c r="O4016" s="464">
        <v>30546.664174481346</v>
      </c>
      <c r="P4016" s="461">
        <v>101465.43749999994</v>
      </c>
      <c r="Q4016" s="461">
        <v>33113.812499999978</v>
      </c>
      <c r="R4016" s="464">
        <v>1248578172136.6191</v>
      </c>
      <c r="S4016" s="462">
        <v>0.53233719147668335</v>
      </c>
      <c r="T4016" s="462">
        <v>0.39109839170448496</v>
      </c>
      <c r="U4016" s="461">
        <v>19.965002590585403</v>
      </c>
      <c r="V4016" s="464">
        <v>10550145655350.174</v>
      </c>
      <c r="W4016" s="460">
        <v>3329.1648921873862</v>
      </c>
      <c r="X4016" s="463">
        <v>3.7195268507198356E-2</v>
      </c>
      <c r="Y4016" s="476">
        <v>2.0000000000000001E-4</v>
      </c>
    </row>
    <row r="4017" spans="1:25" x14ac:dyDescent="0.2">
      <c r="A4017" s="475">
        <f t="shared" si="62"/>
        <v>4013</v>
      </c>
      <c r="B4017" s="462">
        <v>0.28435448781106026</v>
      </c>
      <c r="C4017" s="461">
        <v>6024.9999355879681</v>
      </c>
      <c r="D4017" s="462">
        <v>0.64541110471960461</v>
      </c>
      <c r="E4017" s="462">
        <v>0.40878785974689308</v>
      </c>
      <c r="F4017" s="516">
        <v>2024.48</v>
      </c>
      <c r="G4017" s="464">
        <v>206938321023.76495</v>
      </c>
      <c r="H4017" s="461">
        <v>13528067.924049659</v>
      </c>
      <c r="I4017" s="464">
        <v>485663869975.47198</v>
      </c>
      <c r="J4017" s="462">
        <v>0.28435448781106021</v>
      </c>
      <c r="K4017" s="464">
        <v>14810622896.002768</v>
      </c>
      <c r="L4017" s="464">
        <v>0</v>
      </c>
      <c r="M4017" s="464">
        <v>229648727927.11908</v>
      </c>
      <c r="N4017" s="464">
        <v>65234956415.363655</v>
      </c>
      <c r="O4017" s="464">
        <v>38963.85650442975</v>
      </c>
      <c r="P4017" s="461">
        <v>418082.25035912613</v>
      </c>
      <c r="Q4017" s="461">
        <v>263559.23643294809</v>
      </c>
      <c r="R4017" s="464">
        <v>1135889420207.7827</v>
      </c>
      <c r="S4017" s="462">
        <v>0.54143709001250451</v>
      </c>
      <c r="T4017" s="462">
        <v>0.26728168836035671</v>
      </c>
      <c r="U4017" s="461">
        <v>17.017948323271511</v>
      </c>
      <c r="V4017" s="464">
        <v>5587449189277.1621</v>
      </c>
      <c r="W4017" s="460">
        <v>1763.3151513782786</v>
      </c>
      <c r="X4017" s="463">
        <v>4.343593407577321E-2</v>
      </c>
      <c r="Y4017" s="476">
        <v>2.0000000000000001E-4</v>
      </c>
    </row>
    <row r="4018" spans="1:25" x14ac:dyDescent="0.2">
      <c r="A4018" s="475">
        <f t="shared" si="62"/>
        <v>4014</v>
      </c>
      <c r="B4018" s="462">
        <v>0.46919057286393007</v>
      </c>
      <c r="C4018" s="461">
        <v>8636.2308210779192</v>
      </c>
      <c r="D4018" s="462">
        <v>0.84517261569726898</v>
      </c>
      <c r="E4018" s="462">
        <v>0.64960213980913739</v>
      </c>
      <c r="F4018" s="516">
        <v>2026.51</v>
      </c>
      <c r="G4018" s="464">
        <v>92412225985.92691</v>
      </c>
      <c r="H4018" s="461">
        <v>21358914.665128354</v>
      </c>
      <c r="I4018" s="464">
        <v>381233103077.11127</v>
      </c>
      <c r="J4018" s="462">
        <v>-4.8962748170677806E-2</v>
      </c>
      <c r="K4018" s="464">
        <v>13102094540.501143</v>
      </c>
      <c r="L4018" s="464">
        <v>42176304470.808754</v>
      </c>
      <c r="M4018" s="464">
        <v>29993460124.652729</v>
      </c>
      <c r="N4018" s="464">
        <v>13547325321.866163</v>
      </c>
      <c r="O4018" s="464">
        <v>26202.462235866107</v>
      </c>
      <c r="P4018" s="461">
        <v>125053.53831257718</v>
      </c>
      <c r="Q4018" s="461">
        <v>46622.311517725859</v>
      </c>
      <c r="R4018" s="464">
        <v>619138843291.1073</v>
      </c>
      <c r="S4018" s="462">
        <v>0.25870828545764268</v>
      </c>
      <c r="T4018" s="462">
        <v>8.7919944680140846E-2</v>
      </c>
      <c r="U4018" s="461">
        <v>39.018042963747774</v>
      </c>
      <c r="V4018" s="464">
        <v>2121555229012.3679</v>
      </c>
      <c r="W4018" s="460">
        <v>669.75264171213757</v>
      </c>
      <c r="X4018" s="463">
        <v>1.8916076060137857E-2</v>
      </c>
      <c r="Y4018" s="476">
        <v>2.0000000000000001E-4</v>
      </c>
    </row>
    <row r="4019" spans="1:25" x14ac:dyDescent="0.2">
      <c r="A4019" s="475">
        <f t="shared" si="62"/>
        <v>4015</v>
      </c>
      <c r="B4019" s="462">
        <v>0.49752122551544087</v>
      </c>
      <c r="C4019" s="461">
        <v>5212.090820919032</v>
      </c>
      <c r="D4019" s="462">
        <v>0.8234445188857048</v>
      </c>
      <c r="E4019" s="462">
        <v>0.60166031035287204</v>
      </c>
      <c r="F4019" s="516">
        <v>2025.31</v>
      </c>
      <c r="G4019" s="464">
        <v>358460361412.68591</v>
      </c>
      <c r="H4019" s="461">
        <v>21560050.600249279</v>
      </c>
      <c r="I4019" s="464">
        <v>365972354201.74493</v>
      </c>
      <c r="J4019" s="462">
        <v>8.1608927750088767E-2</v>
      </c>
      <c r="K4019" s="464">
        <v>16456414513.501585</v>
      </c>
      <c r="L4019" s="464">
        <v>75455853516.797806</v>
      </c>
      <c r="M4019" s="464">
        <v>134225160705.47035</v>
      </c>
      <c r="N4019" s="464">
        <v>72795895183.75058</v>
      </c>
      <c r="O4019" s="464">
        <v>37499.350024462728</v>
      </c>
      <c r="P4019" s="461">
        <v>476570.63455173449</v>
      </c>
      <c r="Q4019" s="461">
        <v>304393.01697377948</v>
      </c>
      <c r="R4019" s="464">
        <v>1060356140309.4749</v>
      </c>
      <c r="S4019" s="462">
        <v>0.50668535517462843</v>
      </c>
      <c r="T4019" s="462">
        <v>0.33087429012425085</v>
      </c>
      <c r="U4019" s="461">
        <v>19.798741794012194</v>
      </c>
      <c r="V4019" s="464">
        <v>7421379686983.4932</v>
      </c>
      <c r="W4019" s="460">
        <v>2340.0988005040199</v>
      </c>
      <c r="X4019" s="463">
        <v>3.7884004604350319E-2</v>
      </c>
      <c r="Y4019" s="476">
        <v>2.0000000000000001E-4</v>
      </c>
    </row>
    <row r="4020" spans="1:25" x14ac:dyDescent="0.2">
      <c r="A4020" s="475">
        <f t="shared" si="62"/>
        <v>4016</v>
      </c>
      <c r="B4020" s="462">
        <v>0.3575581153084218</v>
      </c>
      <c r="C4020" s="461">
        <v>4725.3737046000078</v>
      </c>
      <c r="D4020" s="462">
        <v>0.73941746837240085</v>
      </c>
      <c r="E4020" s="462">
        <v>0.57180429862295301</v>
      </c>
      <c r="F4020" s="516">
        <v>2025.12</v>
      </c>
      <c r="G4020" s="464">
        <v>73093517091.497498</v>
      </c>
      <c r="H4020" s="461">
        <v>17493941.221120737</v>
      </c>
      <c r="I4020" s="464">
        <v>384674223927.24164</v>
      </c>
      <c r="J4020" s="462">
        <v>0.19785667397869144</v>
      </c>
      <c r="K4020" s="464">
        <v>17404661062.086082</v>
      </c>
      <c r="L4020" s="464">
        <v>9471275061.4063988</v>
      </c>
      <c r="M4020" s="464">
        <v>68354203953.734756</v>
      </c>
      <c r="N4020" s="464">
        <v>40296865865.44455</v>
      </c>
      <c r="O4020" s="464">
        <v>24265.02808727567</v>
      </c>
      <c r="P4020" s="461">
        <v>275314.13402859581</v>
      </c>
      <c r="Q4020" s="461">
        <v>151353.954187333</v>
      </c>
      <c r="R4020" s="464">
        <v>652642721694.80908</v>
      </c>
      <c r="S4020" s="462">
        <v>0.40302088159460819</v>
      </c>
      <c r="T4020" s="462">
        <v>0.17444668999630891</v>
      </c>
      <c r="U4020" s="461">
        <v>16.636148225098335</v>
      </c>
      <c r="V4020" s="464">
        <v>2089067317383.322</v>
      </c>
      <c r="W4020" s="460">
        <v>658.92056630030925</v>
      </c>
      <c r="X4020" s="463">
        <v>4.424630362828659E-2</v>
      </c>
      <c r="Y4020" s="476">
        <v>2.0000000000000001E-4</v>
      </c>
    </row>
    <row r="4021" spans="1:25" x14ac:dyDescent="0.2">
      <c r="A4021" s="475">
        <f t="shared" si="62"/>
        <v>4017</v>
      </c>
      <c r="B4021" s="462">
        <v>0.63683472425640186</v>
      </c>
      <c r="C4021" s="461">
        <v>6686.0456402645996</v>
      </c>
      <c r="D4021" s="462">
        <v>0.8651273808776242</v>
      </c>
      <c r="E4021" s="462">
        <v>0.38006026809857202</v>
      </c>
      <c r="F4021" s="516">
        <v>2024.76</v>
      </c>
      <c r="G4021" s="464">
        <v>315873461237.49011</v>
      </c>
      <c r="H4021" s="461">
        <v>22653874.64610609</v>
      </c>
      <c r="I4021" s="464">
        <v>576445906767.02368</v>
      </c>
      <c r="J4021" s="462">
        <v>0.24551844897550135</v>
      </c>
      <c r="K4021" s="464">
        <v>11579410143.427404</v>
      </c>
      <c r="L4021" s="464">
        <v>6920954864.7217607</v>
      </c>
      <c r="M4021" s="464">
        <v>186154393016.22235</v>
      </c>
      <c r="N4021" s="464">
        <v>80285509888.536728</v>
      </c>
      <c r="O4021" s="464">
        <v>30512.724000693142</v>
      </c>
      <c r="P4021" s="461">
        <v>425893.96812035964</v>
      </c>
      <c r="Q4021" s="461">
        <v>263386.54902330798</v>
      </c>
      <c r="R4021" s="464">
        <v>1134675352777.655</v>
      </c>
      <c r="S4021" s="462">
        <v>0.4772611480663902</v>
      </c>
      <c r="T4021" s="462">
        <v>0.37676244579690188</v>
      </c>
      <c r="U4021" s="461">
        <v>17.391319402582326</v>
      </c>
      <c r="V4021" s="464">
        <v>8136729389186.0928</v>
      </c>
      <c r="W4021" s="460">
        <v>2567.2765987245334</v>
      </c>
      <c r="X4021" s="463">
        <v>4.1681985712901042E-2</v>
      </c>
      <c r="Y4021" s="476">
        <v>2.0000000000000001E-4</v>
      </c>
    </row>
    <row r="4022" spans="1:25" x14ac:dyDescent="0.2">
      <c r="A4022" s="475">
        <f t="shared" si="62"/>
        <v>4018</v>
      </c>
      <c r="B4022" s="462">
        <v>0.5731650832166364</v>
      </c>
      <c r="C4022" s="461">
        <v>6427.631617975836</v>
      </c>
      <c r="D4022" s="462">
        <v>0.8065975639447317</v>
      </c>
      <c r="E4022" s="462">
        <v>0.7</v>
      </c>
      <c r="F4022" s="516">
        <v>2024.55</v>
      </c>
      <c r="G4022" s="464">
        <v>220317867860.9606</v>
      </c>
      <c r="H4022" s="461">
        <v>19849326.816911984</v>
      </c>
      <c r="I4022" s="464">
        <v>484091978504.4375</v>
      </c>
      <c r="J4022" s="462">
        <v>0.26297899421295623</v>
      </c>
      <c r="K4022" s="464">
        <v>10790149801.524914</v>
      </c>
      <c r="L4022" s="464">
        <v>0</v>
      </c>
      <c r="M4022" s="464">
        <v>203877031150.69373</v>
      </c>
      <c r="N4022" s="464">
        <v>63996605153.221359</v>
      </c>
      <c r="O4022" s="464">
        <v>26476.484062578995</v>
      </c>
      <c r="P4022" s="461">
        <v>383414.38607621833</v>
      </c>
      <c r="Q4022" s="461">
        <v>231978.89211682082</v>
      </c>
      <c r="R4022" s="464">
        <v>1076265875912.5748</v>
      </c>
      <c r="S4022" s="462">
        <v>0.51779020145511323</v>
      </c>
      <c r="T4022" s="462">
        <v>0.30186641519777757</v>
      </c>
      <c r="U4022" s="461">
        <v>17.032986837861358</v>
      </c>
      <c r="V4022" s="464">
        <v>6044068953445.5029</v>
      </c>
      <c r="W4022" s="460">
        <v>1907.6390355460483</v>
      </c>
      <c r="X4022" s="463">
        <v>4.2840256536730376E-2</v>
      </c>
      <c r="Y4022" s="476">
        <v>2.0000000000000001E-4</v>
      </c>
    </row>
    <row r="4023" spans="1:25" x14ac:dyDescent="0.2">
      <c r="A4023" s="475">
        <f t="shared" si="62"/>
        <v>4019</v>
      </c>
      <c r="B4023" s="462">
        <v>0.3981184577439138</v>
      </c>
      <c r="C4023" s="461">
        <v>4051.2406058149973</v>
      </c>
      <c r="D4023" s="462">
        <v>1.3588315017634964</v>
      </c>
      <c r="E4023" s="462">
        <v>0.26234768324954194</v>
      </c>
      <c r="F4023" s="516">
        <v>2024.37</v>
      </c>
      <c r="G4023" s="464">
        <v>609044615645.71375</v>
      </c>
      <c r="H4023" s="461">
        <v>59277426.219128937</v>
      </c>
      <c r="I4023" s="464">
        <v>1088389943425.9467</v>
      </c>
      <c r="J4023" s="462">
        <v>0.29449795066813167</v>
      </c>
      <c r="K4023" s="464">
        <v>54883215161.216454</v>
      </c>
      <c r="L4023" s="464">
        <v>0</v>
      </c>
      <c r="M4023" s="464">
        <v>432256694526.0672</v>
      </c>
      <c r="N4023" s="464">
        <v>103093224428.37888</v>
      </c>
      <c r="O4023" s="464">
        <v>25287.539842941922</v>
      </c>
      <c r="P4023" s="461">
        <v>646068.69987543777</v>
      </c>
      <c r="Q4023" s="461">
        <v>422272.70007424097</v>
      </c>
      <c r="R4023" s="464">
        <v>2396478811465.314</v>
      </c>
      <c r="S4023" s="462">
        <v>0.53499473811976184</v>
      </c>
      <c r="T4023" s="462">
        <v>0.37601914095129951</v>
      </c>
      <c r="U4023" s="461">
        <v>17.004433894568667</v>
      </c>
      <c r="V4023" s="464">
        <v>16568581449470.238</v>
      </c>
      <c r="W4023" s="460">
        <v>5227.1437283461819</v>
      </c>
      <c r="X4023" s="463">
        <v>4.3466880851812037E-2</v>
      </c>
      <c r="Y4023" s="476">
        <v>2.0000000000000001E-4</v>
      </c>
    </row>
    <row r="4024" spans="1:25" x14ac:dyDescent="0.2">
      <c r="A4024" s="475">
        <f t="shared" si="62"/>
        <v>4020</v>
      </c>
      <c r="B4024" s="462">
        <v>0.48159285445051603</v>
      </c>
      <c r="C4024" s="461">
        <v>1985.3030364208685</v>
      </c>
      <c r="D4024" s="462">
        <v>0.52924463301410452</v>
      </c>
      <c r="E4024" s="462">
        <v>0.46629408862114785</v>
      </c>
      <c r="F4024" s="516">
        <v>2024.1</v>
      </c>
      <c r="G4024" s="464">
        <v>395577033716.67047</v>
      </c>
      <c r="H4024" s="461">
        <v>11305123.223616958</v>
      </c>
      <c r="I4024" s="464">
        <v>392351110690.39215</v>
      </c>
      <c r="J4024" s="462">
        <v>0.47608074429377711</v>
      </c>
      <c r="K4024" s="464">
        <v>25024954960.531471</v>
      </c>
      <c r="L4024" s="464">
        <v>66692146650.150208</v>
      </c>
      <c r="M4024" s="464">
        <v>204730332161.63782</v>
      </c>
      <c r="N4024" s="464">
        <v>68815465800.923203</v>
      </c>
      <c r="O4024" s="464">
        <v>24547.574401023576</v>
      </c>
      <c r="P4024" s="461">
        <v>417252.23375718447</v>
      </c>
      <c r="Q4024" s="461">
        <v>266419.29071001569</v>
      </c>
      <c r="R4024" s="464">
        <v>1060139662437.1718</v>
      </c>
      <c r="S4024" s="462">
        <v>0.63072775254032187</v>
      </c>
      <c r="T4024" s="462">
        <v>0.52115391412660739</v>
      </c>
      <c r="U4024" s="461">
        <v>17.260879806959196</v>
      </c>
      <c r="V4024" s="464">
        <v>10606466494198.424</v>
      </c>
      <c r="W4024" s="460">
        <v>3349.2171558039518</v>
      </c>
      <c r="X4024" s="463">
        <v>4.1739746969433493E-2</v>
      </c>
      <c r="Y4024" s="476">
        <v>2.0000000000000001E-4</v>
      </c>
    </row>
    <row r="4025" spans="1:25" x14ac:dyDescent="0.2">
      <c r="A4025" s="475">
        <f t="shared" si="62"/>
        <v>4021</v>
      </c>
      <c r="B4025" s="462">
        <v>0.44718639449079028</v>
      </c>
      <c r="C4025" s="461">
        <v>2103.5594397843665</v>
      </c>
      <c r="D4025" s="462">
        <v>0.94811821117343864</v>
      </c>
      <c r="E4025" s="462">
        <v>0.44083032720360865</v>
      </c>
      <c r="F4025" s="516">
        <v>2023.75</v>
      </c>
      <c r="G4025" s="464">
        <v>481742069772.40637</v>
      </c>
      <c r="H4025" s="461">
        <v>28369214.837578308</v>
      </c>
      <c r="I4025" s="464">
        <v>479204512412.09161</v>
      </c>
      <c r="J4025" s="462">
        <v>2.2835734680120789E-2</v>
      </c>
      <c r="K4025" s="464">
        <v>9209557018.5962849</v>
      </c>
      <c r="L4025" s="464">
        <v>0</v>
      </c>
      <c r="M4025" s="464">
        <v>446433738548.27478</v>
      </c>
      <c r="N4025" s="464">
        <v>26898829814.303734</v>
      </c>
      <c r="O4025" s="464">
        <v>44672.760184502753</v>
      </c>
      <c r="P4025" s="461">
        <v>207027.08772992366</v>
      </c>
      <c r="Q4025" s="461">
        <v>97815.010820377909</v>
      </c>
      <c r="R4025" s="464">
        <v>1407248755942.4033</v>
      </c>
      <c r="S4025" s="462">
        <v>0.52341392753208194</v>
      </c>
      <c r="T4025" s="462">
        <v>0.30286855615352076</v>
      </c>
      <c r="U4025" s="461">
        <v>21.733949864440401</v>
      </c>
      <c r="V4025" s="464">
        <v>9930442771755.1953</v>
      </c>
      <c r="W4025" s="460">
        <v>3134.5200785342863</v>
      </c>
      <c r="X4025" s="463">
        <v>3.4269499909725339E-2</v>
      </c>
      <c r="Y4025" s="476">
        <v>2.0000000000000001E-4</v>
      </c>
    </row>
    <row r="4026" spans="1:25" x14ac:dyDescent="0.2">
      <c r="A4026" s="475">
        <f t="shared" si="62"/>
        <v>4022</v>
      </c>
      <c r="B4026" s="462">
        <v>0.45494685365565918</v>
      </c>
      <c r="C4026" s="461">
        <v>3206.0875740963393</v>
      </c>
      <c r="D4026" s="462">
        <v>0.50590954711171165</v>
      </c>
      <c r="E4026" s="462">
        <v>0.35358429393651203</v>
      </c>
      <c r="F4026" s="516">
        <v>2025.8</v>
      </c>
      <c r="G4026" s="464">
        <v>62865098154.585831</v>
      </c>
      <c r="H4026" s="461">
        <v>10146758.471509585</v>
      </c>
      <c r="I4026" s="464">
        <v>345874701899.00385</v>
      </c>
      <c r="J4026" s="462">
        <v>0.44925875648161184</v>
      </c>
      <c r="K4026" s="464">
        <v>28473212191.486713</v>
      </c>
      <c r="L4026" s="464">
        <v>12201511565.273855</v>
      </c>
      <c r="M4026" s="464">
        <v>45182166381.601761</v>
      </c>
      <c r="N4026" s="464">
        <v>26132555475.932423</v>
      </c>
      <c r="O4026" s="464">
        <v>12852.064128774688</v>
      </c>
      <c r="P4026" s="461">
        <v>199086.5460337066</v>
      </c>
      <c r="Q4026" s="461">
        <v>99983.993920656954</v>
      </c>
      <c r="R4026" s="464">
        <v>520505535565.25153</v>
      </c>
      <c r="S4026" s="462">
        <v>0.52812931308697675</v>
      </c>
      <c r="T4026" s="462">
        <v>0.41631648520526382</v>
      </c>
      <c r="U4026" s="461">
        <v>14.503915879217876</v>
      </c>
      <c r="V4026" s="464">
        <v>3741600914651.0913</v>
      </c>
      <c r="W4026" s="460">
        <v>1179.4525074931812</v>
      </c>
      <c r="X4026" s="463">
        <v>4.6582714798018211E-2</v>
      </c>
      <c r="Y4026" s="476">
        <v>2.0000000000000001E-4</v>
      </c>
    </row>
    <row r="4027" spans="1:25" x14ac:dyDescent="0.2">
      <c r="A4027" s="475">
        <f t="shared" si="62"/>
        <v>4023</v>
      </c>
      <c r="B4027" s="462">
        <v>0.38318820637111983</v>
      </c>
      <c r="C4027" s="461">
        <v>2706.2685376981476</v>
      </c>
      <c r="D4027" s="462">
        <v>0.69113077893315977</v>
      </c>
      <c r="E4027" s="462">
        <v>0.4888418886168725</v>
      </c>
      <c r="F4027" s="516">
        <v>2026.2</v>
      </c>
      <c r="G4027" s="464">
        <v>94637639200.272278</v>
      </c>
      <c r="H4027" s="461">
        <v>16335436.573554603</v>
      </c>
      <c r="I4027" s="464">
        <v>372693242599.42841</v>
      </c>
      <c r="J4027" s="462">
        <v>0.2650537291312659</v>
      </c>
      <c r="K4027" s="464">
        <v>15375650686.988407</v>
      </c>
      <c r="L4027" s="464">
        <v>10779246392.149792</v>
      </c>
      <c r="M4027" s="464">
        <v>75850817951.237366</v>
      </c>
      <c r="N4027" s="464">
        <v>78567148784.746902</v>
      </c>
      <c r="O4027" s="464">
        <v>26606.908276698021</v>
      </c>
      <c r="P4027" s="461">
        <v>483869.07046069601</v>
      </c>
      <c r="Q4027" s="461">
        <v>314304.95473057602</v>
      </c>
      <c r="R4027" s="464">
        <v>709416639590.53967</v>
      </c>
      <c r="S4027" s="462">
        <v>0.44323533208921539</v>
      </c>
      <c r="T4027" s="462">
        <v>0.23860566202843136</v>
      </c>
      <c r="U4027" s="461">
        <v>16.282391067645147</v>
      </c>
      <c r="V4027" s="464">
        <v>3142115385780.7983</v>
      </c>
      <c r="W4027" s="460">
        <v>991.08086037128169</v>
      </c>
      <c r="X4027" s="463">
        <v>4.3431981391456126E-2</v>
      </c>
      <c r="Y4027" s="476">
        <v>2.0000000000000001E-4</v>
      </c>
    </row>
    <row r="4028" spans="1:25" x14ac:dyDescent="0.2">
      <c r="A4028" s="475">
        <f t="shared" si="62"/>
        <v>4024</v>
      </c>
      <c r="B4028" s="462">
        <v>0.65704184218328787</v>
      </c>
      <c r="C4028" s="461">
        <v>4078.8118859116885</v>
      </c>
      <c r="D4028" s="462">
        <v>0.64305368829229403</v>
      </c>
      <c r="E4028" s="462">
        <v>0.52082723297685551</v>
      </c>
      <c r="F4028" s="516">
        <v>2025.45</v>
      </c>
      <c r="G4028" s="464">
        <v>295626401809.85876</v>
      </c>
      <c r="H4028" s="461">
        <v>13897672.513404313</v>
      </c>
      <c r="I4028" s="464">
        <v>328591971746.84143</v>
      </c>
      <c r="J4028" s="462">
        <v>0.19341674703208356</v>
      </c>
      <c r="K4028" s="464">
        <v>31480913266.790413</v>
      </c>
      <c r="L4028" s="464">
        <v>49767283289.215034</v>
      </c>
      <c r="M4028" s="464">
        <v>163315681417.80634</v>
      </c>
      <c r="N4028" s="464">
        <v>35098169592.315727</v>
      </c>
      <c r="O4028" s="464">
        <v>23117.46051778569</v>
      </c>
      <c r="P4028" s="461">
        <v>236386.8298030736</v>
      </c>
      <c r="Q4028" s="461">
        <v>124538.21178178139</v>
      </c>
      <c r="R4028" s="464">
        <v>954325565726.32336</v>
      </c>
      <c r="S4028" s="462">
        <v>0.55773633343926943</v>
      </c>
      <c r="T4028" s="462">
        <v>0.35932591346184195</v>
      </c>
      <c r="U4028" s="461">
        <v>18.053584850425</v>
      </c>
      <c r="V4028" s="464">
        <v>6689437740618.9053</v>
      </c>
      <c r="W4028" s="460">
        <v>2109.2102257045831</v>
      </c>
      <c r="X4028" s="463">
        <v>4.1088652176510261E-2</v>
      </c>
      <c r="Y4028" s="476">
        <v>2.0000000000000001E-4</v>
      </c>
    </row>
    <row r="4029" spans="1:25" x14ac:dyDescent="0.2">
      <c r="A4029" s="475">
        <f t="shared" si="62"/>
        <v>4025</v>
      </c>
      <c r="B4029" s="462">
        <v>0.47914566037075029</v>
      </c>
      <c r="C4029" s="461">
        <v>5140.2687423862517</v>
      </c>
      <c r="D4029" s="462">
        <v>0.91885861696108739</v>
      </c>
      <c r="E4029" s="462">
        <v>9.1409941120302374E-2</v>
      </c>
      <c r="F4029" s="516">
        <v>2025.73</v>
      </c>
      <c r="G4029" s="464">
        <v>120689588085.0284</v>
      </c>
      <c r="H4029" s="461">
        <v>25143681.353403553</v>
      </c>
      <c r="I4029" s="464">
        <v>577823361146.58301</v>
      </c>
      <c r="J4029" s="462">
        <v>0.28690284902523</v>
      </c>
      <c r="K4029" s="464">
        <v>21706033705.298405</v>
      </c>
      <c r="L4029" s="464">
        <v>0</v>
      </c>
      <c r="M4029" s="464">
        <v>101822621735.88536</v>
      </c>
      <c r="N4029" s="464">
        <v>123227846324.13261</v>
      </c>
      <c r="O4029" s="464">
        <v>34589.279318723886</v>
      </c>
      <c r="P4029" s="461">
        <v>691262.95460806647</v>
      </c>
      <c r="Q4029" s="461">
        <v>473653.6915938094</v>
      </c>
      <c r="R4029" s="464">
        <v>1111418471091.9917</v>
      </c>
      <c r="S4029" s="462">
        <v>0.46046993888119042</v>
      </c>
      <c r="T4029" s="462">
        <v>0.24456667422792142</v>
      </c>
      <c r="U4029" s="461">
        <v>15.550301825832788</v>
      </c>
      <c r="V4029" s="464">
        <v>4631006169966.2891</v>
      </c>
      <c r="W4029" s="460">
        <v>1461.4089331413727</v>
      </c>
      <c r="X4029" s="463">
        <v>4.7381046246035848E-2</v>
      </c>
      <c r="Y4029" s="476">
        <v>2.0000000000000001E-4</v>
      </c>
    </row>
    <row r="4030" spans="1:25" x14ac:dyDescent="0.2">
      <c r="A4030" s="475">
        <f t="shared" si="62"/>
        <v>4026</v>
      </c>
      <c r="B4030" s="462">
        <v>0.3678434343585274</v>
      </c>
      <c r="C4030" s="461">
        <v>4885.1073227864281</v>
      </c>
      <c r="D4030" s="462">
        <v>0.92288455613195808</v>
      </c>
      <c r="E4030" s="462">
        <v>0.57443461707415699</v>
      </c>
      <c r="F4030" s="516">
        <v>2024.98</v>
      </c>
      <c r="G4030" s="464">
        <v>243572614632.68628</v>
      </c>
      <c r="H4030" s="461">
        <v>25362554.539608449</v>
      </c>
      <c r="I4030" s="464">
        <v>680292268634.77014</v>
      </c>
      <c r="J4030" s="462">
        <v>0.3678434343585274</v>
      </c>
      <c r="K4030" s="464">
        <v>19920719291.697414</v>
      </c>
      <c r="L4030" s="464">
        <v>512947436.51453483</v>
      </c>
      <c r="M4030" s="464">
        <v>200044254040.06384</v>
      </c>
      <c r="N4030" s="464">
        <v>99126388013.386719</v>
      </c>
      <c r="O4030" s="464">
        <v>39041.911978926881</v>
      </c>
      <c r="P4030" s="461">
        <v>593277.90349074639</v>
      </c>
      <c r="Q4030" s="461">
        <v>394255.37799852109</v>
      </c>
      <c r="R4030" s="464">
        <v>1313866960384.8079</v>
      </c>
      <c r="S4030" s="462">
        <v>0.52791019769008085</v>
      </c>
      <c r="T4030" s="462">
        <v>0.34351754868673917</v>
      </c>
      <c r="U4030" s="461">
        <v>16.168160518003415</v>
      </c>
      <c r="V4030" s="464">
        <v>7987818143469.2354</v>
      </c>
      <c r="W4030" s="460">
        <v>2518.3327958413597</v>
      </c>
      <c r="X4030" s="463">
        <v>4.536177103612736E-2</v>
      </c>
      <c r="Y4030" s="476">
        <v>2.0000000000000001E-4</v>
      </c>
    </row>
    <row r="4031" spans="1:25" x14ac:dyDescent="0.2">
      <c r="A4031" s="475">
        <f t="shared" si="62"/>
        <v>4027</v>
      </c>
      <c r="B4031" s="462">
        <v>0.67679194025793477</v>
      </c>
      <c r="C4031" s="461">
        <v>4806.3029991855701</v>
      </c>
      <c r="D4031" s="462">
        <v>0.95273064408389785</v>
      </c>
      <c r="E4031" s="462">
        <v>0.38834297588117217</v>
      </c>
      <c r="F4031" s="516">
        <v>2023.86</v>
      </c>
      <c r="G4031" s="464">
        <v>383856151868.89594</v>
      </c>
      <c r="H4031" s="461">
        <v>27796043.011856873</v>
      </c>
      <c r="I4031" s="464">
        <v>584561969833.24817</v>
      </c>
      <c r="J4031" s="462">
        <v>0.24818879118950354</v>
      </c>
      <c r="K4031" s="464">
        <v>6696729186.9749098</v>
      </c>
      <c r="L4031" s="464">
        <v>0</v>
      </c>
      <c r="M4031" s="464">
        <v>242357900855.43774</v>
      </c>
      <c r="N4031" s="464">
        <v>44416562764.322098</v>
      </c>
      <c r="O4031" s="464">
        <v>28430.36202325788</v>
      </c>
      <c r="P4031" s="461">
        <v>310468.78680655919</v>
      </c>
      <c r="Q4031" s="461">
        <v>172944.95857406297</v>
      </c>
      <c r="R4031" s="464">
        <v>1169742274050.9614</v>
      </c>
      <c r="S4031" s="462">
        <v>0.49895486206072837</v>
      </c>
      <c r="T4031" s="462">
        <v>0.40371520041700965</v>
      </c>
      <c r="U4031" s="461">
        <v>17.864361862249545</v>
      </c>
      <c r="V4031" s="464">
        <v>9126420066519.502</v>
      </c>
      <c r="W4031" s="460">
        <v>2876.5101064775176</v>
      </c>
      <c r="X4031" s="463">
        <v>4.172643935374383E-2</v>
      </c>
      <c r="Y4031" s="476">
        <v>2.0000000000000001E-4</v>
      </c>
    </row>
    <row r="4032" spans="1:25" x14ac:dyDescent="0.2">
      <c r="A4032" s="475">
        <f t="shared" si="62"/>
        <v>4028</v>
      </c>
      <c r="B4032" s="462">
        <v>0.61577003108495243</v>
      </c>
      <c r="C4032" s="461">
        <v>1500</v>
      </c>
      <c r="D4032" s="462">
        <v>0.84046308089839372</v>
      </c>
      <c r="E4032" s="462">
        <v>0.44327714644365407</v>
      </c>
      <c r="F4032" s="516">
        <v>2024.47</v>
      </c>
      <c r="G4032" s="464">
        <v>227232982100.71848</v>
      </c>
      <c r="H4032" s="461">
        <v>23892032.369781621</v>
      </c>
      <c r="I4032" s="464">
        <v>555623739565.64966</v>
      </c>
      <c r="J4032" s="462">
        <v>0.28561046305053106</v>
      </c>
      <c r="K4032" s="464">
        <v>9730194176.8961983</v>
      </c>
      <c r="L4032" s="464">
        <v>0</v>
      </c>
      <c r="M4032" s="464">
        <v>239481143541.59021</v>
      </c>
      <c r="N4032" s="464">
        <v>46163215937.22892</v>
      </c>
      <c r="O4032" s="464">
        <v>16633.798967053976</v>
      </c>
      <c r="P4032" s="461">
        <v>304241.58196833445</v>
      </c>
      <c r="Q4032" s="461">
        <v>170769.57540460321</v>
      </c>
      <c r="R4032" s="464">
        <v>1240083671702.1731</v>
      </c>
      <c r="S4032" s="462">
        <v>0.54541438055471547</v>
      </c>
      <c r="T4032" s="462">
        <v>0.27608197446149735</v>
      </c>
      <c r="U4032" s="461">
        <v>16.937092540783148</v>
      </c>
      <c r="V4032" s="464">
        <v>6485198915392.7061</v>
      </c>
      <c r="W4032" s="460">
        <v>2045.3236714698476</v>
      </c>
      <c r="X4032" s="463">
        <v>4.2461279754357581E-2</v>
      </c>
      <c r="Y4032" s="476">
        <v>2.0000000000000001E-4</v>
      </c>
    </row>
    <row r="4033" spans="1:25" x14ac:dyDescent="0.2">
      <c r="A4033" s="475">
        <f t="shared" si="62"/>
        <v>4029</v>
      </c>
      <c r="B4033" s="462">
        <v>0.51048538274201327</v>
      </c>
      <c r="C4033" s="461">
        <v>1500</v>
      </c>
      <c r="D4033" s="462">
        <v>0.71664666560335266</v>
      </c>
      <c r="E4033" s="462">
        <v>0.3125039513394734</v>
      </c>
      <c r="F4033" s="516">
        <v>2025.62</v>
      </c>
      <c r="G4033" s="464">
        <v>292390990466.30078</v>
      </c>
      <c r="H4033" s="461">
        <v>18152721.286967274</v>
      </c>
      <c r="I4033" s="464">
        <v>473964098160.86273</v>
      </c>
      <c r="J4033" s="462">
        <v>0.32575591024694661</v>
      </c>
      <c r="K4033" s="464">
        <v>8877807598.3926315</v>
      </c>
      <c r="L4033" s="464">
        <v>5573690903.7328434</v>
      </c>
      <c r="M4033" s="464">
        <v>165688328149.36133</v>
      </c>
      <c r="N4033" s="464">
        <v>51170921357.421654</v>
      </c>
      <c r="O4033" s="464">
        <v>32226.117955987225</v>
      </c>
      <c r="P4033" s="461">
        <v>321414.18547045038</v>
      </c>
      <c r="Q4033" s="461">
        <v>186647.41975730559</v>
      </c>
      <c r="R4033" s="464">
        <v>1055845132904.0507</v>
      </c>
      <c r="S4033" s="462">
        <v>0.55641009449797563</v>
      </c>
      <c r="T4033" s="462">
        <v>0.38509510204122682</v>
      </c>
      <c r="U4033" s="461">
        <v>17.287638408487393</v>
      </c>
      <c r="V4033" s="464">
        <v>7663785283897.6934</v>
      </c>
      <c r="W4033" s="460">
        <v>2419.647207837359</v>
      </c>
      <c r="X4033" s="463">
        <v>4.2545140160090138E-2</v>
      </c>
      <c r="Y4033" s="476">
        <v>2.0000000000000001E-4</v>
      </c>
    </row>
    <row r="4034" spans="1:25" x14ac:dyDescent="0.2">
      <c r="A4034" s="475">
        <f t="shared" si="62"/>
        <v>4030</v>
      </c>
      <c r="B4034" s="462">
        <v>0.44864941837278322</v>
      </c>
      <c r="C4034" s="461">
        <v>6192.5169166075057</v>
      </c>
      <c r="D4034" s="462">
        <v>0.63300918165622033</v>
      </c>
      <c r="E4034" s="462">
        <v>0.6960426575021964</v>
      </c>
      <c r="F4034" s="516">
        <v>2025.11</v>
      </c>
      <c r="G4034" s="464">
        <v>143417903109.45404</v>
      </c>
      <c r="H4034" s="461">
        <v>13225465.807965307</v>
      </c>
      <c r="I4034" s="464">
        <v>445643890608.01788</v>
      </c>
      <c r="J4034" s="462">
        <v>0.44864941837278316</v>
      </c>
      <c r="K4034" s="464">
        <v>41599041377.572754</v>
      </c>
      <c r="L4034" s="464">
        <v>122203600236.88042</v>
      </c>
      <c r="M4034" s="464">
        <v>45532931331.039673</v>
      </c>
      <c r="N4034" s="464">
        <v>42441766973.841354</v>
      </c>
      <c r="O4034" s="464">
        <v>32439.315731365616</v>
      </c>
      <c r="P4034" s="461">
        <v>307658.79217620159</v>
      </c>
      <c r="Q4034" s="461">
        <v>178197.52020900839</v>
      </c>
      <c r="R4034" s="464">
        <v>787616018417.60522</v>
      </c>
      <c r="S4034" s="462">
        <v>0.54965088440141041</v>
      </c>
      <c r="T4034" s="462">
        <v>0.38247789668308307</v>
      </c>
      <c r="U4034" s="461">
        <v>15.711694810598798</v>
      </c>
      <c r="V4034" s="464">
        <v>5233923225703.4102</v>
      </c>
      <c r="W4034" s="460">
        <v>1650.3330347681067</v>
      </c>
      <c r="X4034" s="463">
        <v>4.5801952256272441E-2</v>
      </c>
      <c r="Y4034" s="476">
        <v>2.0000000000000001E-4</v>
      </c>
    </row>
    <row r="4035" spans="1:25" x14ac:dyDescent="0.2">
      <c r="A4035" s="475">
        <f t="shared" si="62"/>
        <v>4031</v>
      </c>
      <c r="B4035" s="462">
        <v>0.44421023811283139</v>
      </c>
      <c r="C4035" s="461">
        <v>5884.853444790695</v>
      </c>
      <c r="D4035" s="462">
        <v>1.000068818403042</v>
      </c>
      <c r="E4035" s="462">
        <v>0.51814815894467559</v>
      </c>
      <c r="F4035" s="516">
        <v>2024.41</v>
      </c>
      <c r="G4035" s="464">
        <v>407606452491.0058</v>
      </c>
      <c r="H4035" s="461">
        <v>30078323.035841022</v>
      </c>
      <c r="I4035" s="464">
        <v>645100989376.40686</v>
      </c>
      <c r="J4035" s="462">
        <v>0.2615871063826678</v>
      </c>
      <c r="K4035" s="464">
        <v>12709550487.876694</v>
      </c>
      <c r="L4035" s="464">
        <v>0</v>
      </c>
      <c r="M4035" s="464">
        <v>226707002227.32687</v>
      </c>
      <c r="N4035" s="464">
        <v>48532733463.23954</v>
      </c>
      <c r="O4035" s="464">
        <v>31866.46616723395</v>
      </c>
      <c r="P4035" s="461">
        <v>330808.36216978793</v>
      </c>
      <c r="Q4035" s="461">
        <v>187132.18750413979</v>
      </c>
      <c r="R4035" s="464">
        <v>1317140624685.4434</v>
      </c>
      <c r="S4035" s="462">
        <v>0.51078743463060639</v>
      </c>
      <c r="T4035" s="462">
        <v>0.38926955650892825</v>
      </c>
      <c r="U4035" s="461">
        <v>17.742142672860474</v>
      </c>
      <c r="V4035" s="464">
        <v>9881796760952.3984</v>
      </c>
      <c r="W4035" s="460">
        <v>3117.81856589474</v>
      </c>
      <c r="X4035" s="463">
        <v>4.1258841552820842E-2</v>
      </c>
      <c r="Y4035" s="476">
        <v>2.0000000000000001E-4</v>
      </c>
    </row>
    <row r="4036" spans="1:25" x14ac:dyDescent="0.2">
      <c r="A4036" s="475">
        <f t="shared" si="62"/>
        <v>4032</v>
      </c>
      <c r="B4036" s="462">
        <v>0.63233781545164913</v>
      </c>
      <c r="C4036" s="461">
        <v>2677.8589233217344</v>
      </c>
      <c r="D4036" s="462">
        <v>0.72842223761354319</v>
      </c>
      <c r="E4036" s="462">
        <v>0.22299452056006575</v>
      </c>
      <c r="F4036" s="516">
        <v>2024.81</v>
      </c>
      <c r="G4036" s="464">
        <v>235762259298.05652</v>
      </c>
      <c r="H4036" s="461">
        <v>17162900.123493191</v>
      </c>
      <c r="I4036" s="464">
        <v>505596851378.9931</v>
      </c>
      <c r="J4036" s="462">
        <v>0.39840414449198513</v>
      </c>
      <c r="K4036" s="464">
        <v>16002405809.599674</v>
      </c>
      <c r="L4036" s="464">
        <v>0</v>
      </c>
      <c r="M4036" s="464">
        <v>168861103257.46036</v>
      </c>
      <c r="N4036" s="464">
        <v>46204389267.904503</v>
      </c>
      <c r="O4036" s="464">
        <v>29234.493813310499</v>
      </c>
      <c r="P4036" s="461">
        <v>301512.59236058791</v>
      </c>
      <c r="Q4036" s="461">
        <v>171268.40771741589</v>
      </c>
      <c r="R4036" s="464">
        <v>992702794697.17114</v>
      </c>
      <c r="S4036" s="462">
        <v>0.56286697010501552</v>
      </c>
      <c r="T4036" s="462">
        <v>0.4090249329302395</v>
      </c>
      <c r="U4036" s="461">
        <v>16.431273993517944</v>
      </c>
      <c r="V4036" s="464">
        <v>7477805334015.9004</v>
      </c>
      <c r="W4036" s="460">
        <v>2361.0483713291733</v>
      </c>
      <c r="X4036" s="463">
        <v>4.3612266204457552E-2</v>
      </c>
      <c r="Y4036" s="476">
        <v>2.0000000000000001E-4</v>
      </c>
    </row>
    <row r="4037" spans="1:25" x14ac:dyDescent="0.2">
      <c r="A4037" s="475">
        <f t="shared" si="62"/>
        <v>4033</v>
      </c>
      <c r="B4037" s="462">
        <v>0.48616567851253439</v>
      </c>
      <c r="C4037" s="461">
        <v>1500</v>
      </c>
      <c r="D4037" s="462">
        <v>0.69420485232974594</v>
      </c>
      <c r="E4037" s="462">
        <v>0.27367090782055686</v>
      </c>
      <c r="F4037" s="516">
        <v>2024.74</v>
      </c>
      <c r="G4037" s="464">
        <v>131239266073.76015</v>
      </c>
      <c r="H4037" s="461">
        <v>17244204.814189889</v>
      </c>
      <c r="I4037" s="464">
        <v>445471225665.16016</v>
      </c>
      <c r="J4037" s="462">
        <v>0.35530723181130641</v>
      </c>
      <c r="K4037" s="464">
        <v>16298023404.170982</v>
      </c>
      <c r="L4037" s="464">
        <v>1002171185.1377537</v>
      </c>
      <c r="M4037" s="464">
        <v>99046593842.207184</v>
      </c>
      <c r="N4037" s="464">
        <v>55006347083.628441</v>
      </c>
      <c r="O4037" s="464">
        <v>45000</v>
      </c>
      <c r="P4037" s="461">
        <v>360055.86880331161</v>
      </c>
      <c r="Q4037" s="461">
        <v>216883.16152842861</v>
      </c>
      <c r="R4037" s="464">
        <v>768461858578.62048</v>
      </c>
      <c r="S4037" s="462">
        <v>0.49742489895502173</v>
      </c>
      <c r="T4037" s="462">
        <v>0.32107206375612646</v>
      </c>
      <c r="U4037" s="461">
        <v>16.108530687425191</v>
      </c>
      <c r="V4037" s="464">
        <v>4462119287246.5605</v>
      </c>
      <c r="W4037" s="460">
        <v>1408.6597774092481</v>
      </c>
      <c r="X4037" s="463">
        <v>4.4357434104486344E-2</v>
      </c>
      <c r="Y4037" s="476">
        <v>2.0000000000000001E-4</v>
      </c>
    </row>
    <row r="4038" spans="1:25" x14ac:dyDescent="0.2">
      <c r="A4038" s="475">
        <f t="shared" si="62"/>
        <v>4034</v>
      </c>
      <c r="B4038" s="462">
        <v>0.54948401281924919</v>
      </c>
      <c r="C4038" s="461">
        <v>4362.6325096607716</v>
      </c>
      <c r="D4038" s="462">
        <v>0.73605672773394837</v>
      </c>
      <c r="E4038" s="462">
        <v>0.37400554019884236</v>
      </c>
      <c r="F4038" s="516">
        <v>2023.75</v>
      </c>
      <c r="G4038" s="464">
        <v>213175160469.57251</v>
      </c>
      <c r="H4038" s="461">
        <v>17837636.093156766</v>
      </c>
      <c r="I4038" s="464">
        <v>478798558797.22235</v>
      </c>
      <c r="J4038" s="462">
        <v>0.4203585269305723</v>
      </c>
      <c r="K4038" s="464">
        <v>7766360767.5966568</v>
      </c>
      <c r="L4038" s="464">
        <v>0</v>
      </c>
      <c r="M4038" s="464">
        <v>337764698535.76532</v>
      </c>
      <c r="N4038" s="464">
        <v>29325597837.985809</v>
      </c>
      <c r="O4038" s="464">
        <v>20120.049371035762</v>
      </c>
      <c r="P4038" s="461">
        <v>242593.86404903518</v>
      </c>
      <c r="Q4038" s="461">
        <v>127224.82564426534</v>
      </c>
      <c r="R4038" s="464">
        <v>1157449974622.6614</v>
      </c>
      <c r="S4038" s="462">
        <v>0.62580338275415892</v>
      </c>
      <c r="T4038" s="462">
        <v>0.31418663923715279</v>
      </c>
      <c r="U4038" s="461">
        <v>16.498430551057503</v>
      </c>
      <c r="V4038" s="464">
        <v>6759555623664.8076</v>
      </c>
      <c r="W4038" s="460">
        <v>2133.0835707003398</v>
      </c>
      <c r="X4038" s="463">
        <v>4.3096705017253281E-2</v>
      </c>
      <c r="Y4038" s="476">
        <v>2.0000000000000001E-4</v>
      </c>
    </row>
    <row r="4039" spans="1:25" x14ac:dyDescent="0.2">
      <c r="A4039" s="475">
        <f t="shared" ref="A4039:A4102" si="63">A4038+1</f>
        <v>4035</v>
      </c>
      <c r="B4039" s="462">
        <v>0.5385278919687172</v>
      </c>
      <c r="C4039" s="461">
        <v>1500</v>
      </c>
      <c r="D4039" s="462">
        <v>0.43520150568700011</v>
      </c>
      <c r="E4039" s="462">
        <v>0.41676736037085721</v>
      </c>
      <c r="F4039" s="516">
        <v>2025.81</v>
      </c>
      <c r="G4039" s="464">
        <v>51220346041.23349</v>
      </c>
      <c r="H4039" s="461">
        <v>7963997.5160796922</v>
      </c>
      <c r="I4039" s="464">
        <v>261262210310.50989</v>
      </c>
      <c r="J4039" s="462">
        <v>0.4137042501604733</v>
      </c>
      <c r="K4039" s="464">
        <v>10667917438.178318</v>
      </c>
      <c r="L4039" s="464">
        <v>7760566877.8718805</v>
      </c>
      <c r="M4039" s="464">
        <v>65232376835.406723</v>
      </c>
      <c r="N4039" s="464">
        <v>41160465058.058388</v>
      </c>
      <c r="O4039" s="464">
        <v>25649.903951356595</v>
      </c>
      <c r="P4039" s="461">
        <v>324998.75160165859</v>
      </c>
      <c r="Q4039" s="461">
        <v>159952.03252908526</v>
      </c>
      <c r="R4039" s="464">
        <v>450760801476.55231</v>
      </c>
      <c r="S4039" s="462">
        <v>0.52351324861612614</v>
      </c>
      <c r="T4039" s="462">
        <v>0.31172733668638508</v>
      </c>
      <c r="U4039" s="461">
        <v>15.037925265762102</v>
      </c>
      <c r="V4039" s="464">
        <v>2441213454573.1997</v>
      </c>
      <c r="W4039" s="460">
        <v>770.72184080408135</v>
      </c>
      <c r="X4039" s="463">
        <v>4.6296748733495874E-2</v>
      </c>
      <c r="Y4039" s="476">
        <v>2.0000000000000001E-4</v>
      </c>
    </row>
    <row r="4040" spans="1:25" x14ac:dyDescent="0.2">
      <c r="A4040" s="475">
        <f t="shared" si="63"/>
        <v>4036</v>
      </c>
      <c r="B4040" s="462">
        <v>0.59070687704951308</v>
      </c>
      <c r="C4040" s="461">
        <v>3214.1985891307822</v>
      </c>
      <c r="D4040" s="462">
        <v>0.66517497825787752</v>
      </c>
      <c r="E4040" s="462">
        <v>0.32640494079166288</v>
      </c>
      <c r="F4040" s="516">
        <v>2026.44</v>
      </c>
      <c r="G4040" s="464">
        <v>108597111411.70354</v>
      </c>
      <c r="H4040" s="461">
        <v>14979567.025834735</v>
      </c>
      <c r="I4040" s="464">
        <v>453867527006.83838</v>
      </c>
      <c r="J4040" s="462">
        <v>0.48432910766872128</v>
      </c>
      <c r="K4040" s="464">
        <v>30774714001.388618</v>
      </c>
      <c r="L4040" s="464">
        <v>66756270715.170387</v>
      </c>
      <c r="M4040" s="464">
        <v>25032465813.693283</v>
      </c>
      <c r="N4040" s="464">
        <v>31064104363.284832</v>
      </c>
      <c r="O4040" s="464">
        <v>36081.404109356932</v>
      </c>
      <c r="P4040" s="461">
        <v>256677.49343919964</v>
      </c>
      <c r="Q4040" s="461">
        <v>139077.63694134977</v>
      </c>
      <c r="R4040" s="464">
        <v>712422137121.90723</v>
      </c>
      <c r="S4040" s="462">
        <v>0.55330572148999335</v>
      </c>
      <c r="T4040" s="462">
        <v>0.43871755061586476</v>
      </c>
      <c r="U4040" s="461">
        <v>14.990428908342214</v>
      </c>
      <c r="V4040" s="464">
        <v>5307490768379.5234</v>
      </c>
      <c r="W4040" s="460">
        <v>1673.8019118796071</v>
      </c>
      <c r="X4040" s="463">
        <v>4.7287536015089192E-2</v>
      </c>
      <c r="Y4040" s="476">
        <v>2.0000000000000001E-4</v>
      </c>
    </row>
    <row r="4041" spans="1:25" x14ac:dyDescent="0.2">
      <c r="A4041" s="475">
        <f t="shared" si="63"/>
        <v>4037</v>
      </c>
      <c r="B4041" s="462">
        <v>0.58533094139570818</v>
      </c>
      <c r="C4041" s="461">
        <v>1500</v>
      </c>
      <c r="D4041" s="462">
        <v>0.92514084195171886</v>
      </c>
      <c r="E4041" s="462">
        <v>0.58061155463796643</v>
      </c>
      <c r="F4041" s="516">
        <v>2025.7</v>
      </c>
      <c r="G4041" s="464">
        <v>126312575782.73415</v>
      </c>
      <c r="H4041" s="461">
        <v>28071966.008789033</v>
      </c>
      <c r="I4041" s="464">
        <v>404364140733.9668</v>
      </c>
      <c r="J4041" s="462">
        <v>-3.5783788073982414E-2</v>
      </c>
      <c r="K4041" s="464">
        <v>18883321508.201996</v>
      </c>
      <c r="L4041" s="464">
        <v>59975285278.992821</v>
      </c>
      <c r="M4041" s="464">
        <v>68287563181.983635</v>
      </c>
      <c r="N4041" s="464">
        <v>40954778999.523125</v>
      </c>
      <c r="O4041" s="464">
        <v>31588.380720033274</v>
      </c>
      <c r="P4041" s="461">
        <v>299582.73134756129</v>
      </c>
      <c r="Q4041" s="461">
        <v>165423.22877179104</v>
      </c>
      <c r="R4041" s="464">
        <v>754778669598.47168</v>
      </c>
      <c r="S4041" s="462">
        <v>0.31403899492813103</v>
      </c>
      <c r="T4041" s="462">
        <v>0.13107458315125223</v>
      </c>
      <c r="U4041" s="461">
        <v>27.671191991500081</v>
      </c>
      <c r="V4041" s="464">
        <v>3006119143717.2148</v>
      </c>
      <c r="W4041" s="460">
        <v>949.42129149797722</v>
      </c>
      <c r="X4041" s="463">
        <v>2.6616820980703462E-2</v>
      </c>
      <c r="Y4041" s="476">
        <v>2.0000000000000001E-4</v>
      </c>
    </row>
    <row r="4042" spans="1:25" x14ac:dyDescent="0.2">
      <c r="A4042" s="475">
        <f t="shared" si="63"/>
        <v>4038</v>
      </c>
      <c r="B4042" s="462">
        <v>0.54560836674741087</v>
      </c>
      <c r="C4042" s="461">
        <v>7904.8952184569907</v>
      </c>
      <c r="D4042" s="462">
        <v>0.85199264242006534</v>
      </c>
      <c r="E4042" s="462">
        <v>0.50159500375381272</v>
      </c>
      <c r="F4042" s="516">
        <v>2024.84</v>
      </c>
      <c r="G4042" s="464">
        <v>185595890561.25201</v>
      </c>
      <c r="H4042" s="461">
        <v>21606120.23751799</v>
      </c>
      <c r="I4042" s="464">
        <v>434532615234.10742</v>
      </c>
      <c r="J4042" s="462">
        <v>2.7096648033044124E-2</v>
      </c>
      <c r="K4042" s="464">
        <v>20249747771.166245</v>
      </c>
      <c r="L4042" s="464">
        <v>0</v>
      </c>
      <c r="M4042" s="464">
        <v>191249757282.89124</v>
      </c>
      <c r="N4042" s="464">
        <v>16637486933.281025</v>
      </c>
      <c r="O4042" s="464">
        <v>18058.719166389998</v>
      </c>
      <c r="P4042" s="461">
        <v>137615.94035904715</v>
      </c>
      <c r="Q4042" s="461">
        <v>54078.192263108111</v>
      </c>
      <c r="R4042" s="464">
        <v>947928862309.7373</v>
      </c>
      <c r="S4042" s="462">
        <v>0.42583523392819178</v>
      </c>
      <c r="T4042" s="462">
        <v>0.17169897312668755</v>
      </c>
      <c r="U4042" s="461">
        <v>23.476316300140649</v>
      </c>
      <c r="V4042" s="464">
        <v>4005340969073.5361</v>
      </c>
      <c r="W4042" s="460">
        <v>1262.2410081292467</v>
      </c>
      <c r="X4042" s="463">
        <v>3.2129770772968684E-2</v>
      </c>
      <c r="Y4042" s="476">
        <v>2.0000000000000001E-4</v>
      </c>
    </row>
    <row r="4043" spans="1:25" x14ac:dyDescent="0.2">
      <c r="A4043" s="475">
        <f t="shared" si="63"/>
        <v>4039</v>
      </c>
      <c r="B4043" s="462">
        <v>0.54138532355912783</v>
      </c>
      <c r="C4043" s="461">
        <v>1500</v>
      </c>
      <c r="D4043" s="462">
        <v>0.54342251281564091</v>
      </c>
      <c r="E4043" s="462">
        <v>0.2536023952662696</v>
      </c>
      <c r="F4043" s="516">
        <v>2025.5</v>
      </c>
      <c r="G4043" s="464">
        <v>157481276476.03461</v>
      </c>
      <c r="H4043" s="461">
        <v>11763261.067617545</v>
      </c>
      <c r="I4043" s="464">
        <v>405821055270.56818</v>
      </c>
      <c r="J4043" s="462">
        <v>0.47711159089735311</v>
      </c>
      <c r="K4043" s="464">
        <v>24053968586.990463</v>
      </c>
      <c r="L4043" s="464">
        <v>54729753993.930168</v>
      </c>
      <c r="M4043" s="464">
        <v>81762899901.039429</v>
      </c>
      <c r="N4043" s="464">
        <v>48562156121.537392</v>
      </c>
      <c r="O4043" s="464">
        <v>23242.722451271042</v>
      </c>
      <c r="P4043" s="461">
        <v>318364.22400979535</v>
      </c>
      <c r="Q4043" s="461">
        <v>187561.00161891457</v>
      </c>
      <c r="R4043" s="464">
        <v>780644262531.71167</v>
      </c>
      <c r="S4043" s="462">
        <v>0.5834118742578458</v>
      </c>
      <c r="T4043" s="462">
        <v>0.41710851045851155</v>
      </c>
      <c r="U4043" s="461">
        <v>15.820352597831153</v>
      </c>
      <c r="V4043" s="464">
        <v>5741948040460.7334</v>
      </c>
      <c r="W4043" s="460">
        <v>1810.7136639166247</v>
      </c>
      <c r="X4043" s="463">
        <v>4.5505977496276523E-2</v>
      </c>
      <c r="Y4043" s="476">
        <v>2.0000000000000001E-4</v>
      </c>
    </row>
    <row r="4044" spans="1:25" x14ac:dyDescent="0.2">
      <c r="A4044" s="475">
        <f t="shared" si="63"/>
        <v>4040</v>
      </c>
      <c r="B4044" s="462">
        <v>0.51471884192301243</v>
      </c>
      <c r="C4044" s="461">
        <v>3678.1314138643911</v>
      </c>
      <c r="D4044" s="462">
        <v>0.79468692200123292</v>
      </c>
      <c r="E4044" s="462">
        <v>0.44139526896682324</v>
      </c>
      <c r="F4044" s="516">
        <v>2023.75</v>
      </c>
      <c r="G4044" s="464">
        <v>365179505269.15302</v>
      </c>
      <c r="H4044" s="461">
        <v>19675652.29890988</v>
      </c>
      <c r="I4044" s="464">
        <v>489843783027.43707</v>
      </c>
      <c r="J4044" s="462">
        <v>0.23361177418605883</v>
      </c>
      <c r="K4044" s="464">
        <v>13241901124.255957</v>
      </c>
      <c r="L4044" s="464">
        <v>0</v>
      </c>
      <c r="M4044" s="464">
        <v>338476733449.35736</v>
      </c>
      <c r="N4044" s="464">
        <v>56761305420.277802</v>
      </c>
      <c r="O4044" s="464">
        <v>24268.681987405085</v>
      </c>
      <c r="P4044" s="461">
        <v>326923.4444847462</v>
      </c>
      <c r="Q4044" s="461">
        <v>188959.25954174821</v>
      </c>
      <c r="R4044" s="464">
        <v>1234277472530.8406</v>
      </c>
      <c r="S4044" s="462">
        <v>0.54463595722756486</v>
      </c>
      <c r="T4044" s="462">
        <v>0.35944266661353963</v>
      </c>
      <c r="U4044" s="461">
        <v>17.897384599415538</v>
      </c>
      <c r="V4044" s="464">
        <v>8682578425161</v>
      </c>
      <c r="W4044" s="460">
        <v>2742.0671502082714</v>
      </c>
      <c r="X4044" s="463">
        <v>4.1135532566387134E-2</v>
      </c>
      <c r="Y4044" s="476">
        <v>2.0000000000000001E-4</v>
      </c>
    </row>
    <row r="4045" spans="1:25" x14ac:dyDescent="0.2">
      <c r="A4045" s="475">
        <f t="shared" si="63"/>
        <v>4041</v>
      </c>
      <c r="B4045" s="462">
        <v>0.45724033221609389</v>
      </c>
      <c r="C4045" s="461">
        <v>1500</v>
      </c>
      <c r="D4045" s="462">
        <v>0.96787563520481723</v>
      </c>
      <c r="E4045" s="462">
        <v>0.56468504754526416</v>
      </c>
      <c r="F4045" s="516">
        <v>2025.89</v>
      </c>
      <c r="G4045" s="464">
        <v>267812854085.69568</v>
      </c>
      <c r="H4045" s="461">
        <v>31002417.457555972</v>
      </c>
      <c r="I4045" s="464">
        <v>712614503325.19995</v>
      </c>
      <c r="J4045" s="462">
        <v>0.3338558620551263</v>
      </c>
      <c r="K4045" s="464">
        <v>26028229437.405224</v>
      </c>
      <c r="L4045" s="464">
        <v>16281729555.297873</v>
      </c>
      <c r="M4045" s="464">
        <v>138937415677.44632</v>
      </c>
      <c r="N4045" s="464">
        <v>91618227326.03717</v>
      </c>
      <c r="O4045" s="464">
        <v>23022.502923538879</v>
      </c>
      <c r="P4045" s="461">
        <v>543362.07709067222</v>
      </c>
      <c r="Q4045" s="461">
        <v>352896.25457961333</v>
      </c>
      <c r="R4045" s="464">
        <v>1258290062636.0916</v>
      </c>
      <c r="S4045" s="462">
        <v>0.48051832532267758</v>
      </c>
      <c r="T4045" s="462">
        <v>0.35573492590577349</v>
      </c>
      <c r="U4045" s="461">
        <v>16.542180418475589</v>
      </c>
      <c r="V4045" s="464">
        <v>8248538484743.6064</v>
      </c>
      <c r="W4045" s="460">
        <v>2602.7050380905071</v>
      </c>
      <c r="X4045" s="463">
        <v>4.3311310428853084E-2</v>
      </c>
      <c r="Y4045" s="476">
        <v>2.0000000000000001E-4</v>
      </c>
    </row>
    <row r="4046" spans="1:25" x14ac:dyDescent="0.2">
      <c r="A4046" s="475">
        <f t="shared" si="63"/>
        <v>4042</v>
      </c>
      <c r="B4046" s="462">
        <v>0.36130749122985717</v>
      </c>
      <c r="C4046" s="461">
        <v>2123.6695480971212</v>
      </c>
      <c r="D4046" s="462">
        <v>0.74604642200722449</v>
      </c>
      <c r="E4046" s="462">
        <v>0.60614041216215975</v>
      </c>
      <c r="F4046" s="516">
        <v>2025.84</v>
      </c>
      <c r="G4046" s="464">
        <v>255277731738.70123</v>
      </c>
      <c r="H4046" s="461">
        <v>17908600.074157078</v>
      </c>
      <c r="I4046" s="464">
        <v>408432355859.38708</v>
      </c>
      <c r="J4046" s="462">
        <v>0.22352740266841153</v>
      </c>
      <c r="K4046" s="464">
        <v>29113414694.424633</v>
      </c>
      <c r="L4046" s="464">
        <v>76017640590.926376</v>
      </c>
      <c r="M4046" s="464">
        <v>127207369928.77385</v>
      </c>
      <c r="N4046" s="464">
        <v>82124258944.916824</v>
      </c>
      <c r="O4046" s="464">
        <v>21940.831451518268</v>
      </c>
      <c r="P4046" s="461">
        <v>469718.08406958461</v>
      </c>
      <c r="Q4046" s="461">
        <v>301330.92242004338</v>
      </c>
      <c r="R4046" s="464">
        <v>985172038819.51404</v>
      </c>
      <c r="S4046" s="462">
        <v>0.50755342863866315</v>
      </c>
      <c r="T4046" s="462">
        <v>0.32238204878583032</v>
      </c>
      <c r="U4046" s="461">
        <v>17.66301807639649</v>
      </c>
      <c r="V4046" s="464">
        <v>6087813598443.9434</v>
      </c>
      <c r="W4046" s="460">
        <v>1921.8031959203784</v>
      </c>
      <c r="X4046" s="463">
        <v>4.1947975600658681E-2</v>
      </c>
      <c r="Y4046" s="476">
        <v>2.0000000000000001E-4</v>
      </c>
    </row>
    <row r="4047" spans="1:25" x14ac:dyDescent="0.2">
      <c r="A4047" s="475">
        <f t="shared" si="63"/>
        <v>4043</v>
      </c>
      <c r="B4047" s="462">
        <v>0.72051577085195329</v>
      </c>
      <c r="C4047" s="461">
        <v>4339.0661792292703</v>
      </c>
      <c r="D4047" s="462">
        <v>0.79947609982458911</v>
      </c>
      <c r="E4047" s="462">
        <v>0.19519248571788211</v>
      </c>
      <c r="F4047" s="516">
        <v>2026.9</v>
      </c>
      <c r="G4047" s="464">
        <v>86286903923.179138</v>
      </c>
      <c r="H4047" s="461">
        <v>20096824.045735151</v>
      </c>
      <c r="I4047" s="464">
        <v>580279283660.80164</v>
      </c>
      <c r="J4047" s="462">
        <v>0.42447931622628599</v>
      </c>
      <c r="K4047" s="464">
        <v>30818325217.945396</v>
      </c>
      <c r="L4047" s="464">
        <v>68245975721.044106</v>
      </c>
      <c r="M4047" s="464">
        <v>50089139721.994217</v>
      </c>
      <c r="N4047" s="464">
        <v>68275670514.738976</v>
      </c>
      <c r="O4047" s="464">
        <v>33276.544876475891</v>
      </c>
      <c r="P4047" s="461">
        <v>429104.21627637418</v>
      </c>
      <c r="Q4047" s="461">
        <v>267741.87221830228</v>
      </c>
      <c r="R4047" s="464">
        <v>823225571683.453</v>
      </c>
      <c r="S4047" s="462">
        <v>0.46668034582285478</v>
      </c>
      <c r="T4047" s="462">
        <v>0.3380446717102924</v>
      </c>
      <c r="U4047" s="461">
        <v>14.779866744904695</v>
      </c>
      <c r="V4047" s="464">
        <v>4620141274621.543</v>
      </c>
      <c r="W4047" s="460">
        <v>1457.2952147725525</v>
      </c>
      <c r="X4047" s="463">
        <v>4.8595542472304111E-2</v>
      </c>
      <c r="Y4047" s="476">
        <v>2.0000000000000001E-4</v>
      </c>
    </row>
    <row r="4048" spans="1:25" x14ac:dyDescent="0.2">
      <c r="A4048" s="475">
        <f t="shared" si="63"/>
        <v>4044</v>
      </c>
      <c r="B4048" s="462">
        <v>0.52804073457366829</v>
      </c>
      <c r="C4048" s="461">
        <v>1734.9195496393777</v>
      </c>
      <c r="D4048" s="462">
        <v>0.92120520995941313</v>
      </c>
      <c r="E4048" s="462">
        <v>0.51695742115157806</v>
      </c>
      <c r="F4048" s="516">
        <v>2023.75</v>
      </c>
      <c r="G4048" s="464">
        <v>294922655551.02533</v>
      </c>
      <c r="H4048" s="461">
        <v>27405488.158735946</v>
      </c>
      <c r="I4048" s="464">
        <v>605296066976.66968</v>
      </c>
      <c r="J4048" s="462">
        <v>0.29636354851773683</v>
      </c>
      <c r="K4048" s="464">
        <v>12100485734.781815</v>
      </c>
      <c r="L4048" s="464">
        <v>0</v>
      </c>
      <c r="M4048" s="464">
        <v>356740607225.88141</v>
      </c>
      <c r="N4048" s="464">
        <v>33060211439.441071</v>
      </c>
      <c r="O4048" s="464">
        <v>31825.97677537478</v>
      </c>
      <c r="P4048" s="461">
        <v>249564.31486992078</v>
      </c>
      <c r="Q4048" s="461">
        <v>128697.48617419825</v>
      </c>
      <c r="R4048" s="464">
        <v>1366198529976.0276</v>
      </c>
      <c r="S4048" s="462">
        <v>0.55803518083567016</v>
      </c>
      <c r="T4048" s="462">
        <v>0.31191062369229317</v>
      </c>
      <c r="U4048" s="461">
        <v>17.128187359299812</v>
      </c>
      <c r="V4048" s="464">
        <v>8142839354107.7568</v>
      </c>
      <c r="W4048" s="460">
        <v>2568.4726164090735</v>
      </c>
      <c r="X4048" s="463">
        <v>4.2057474949198988E-2</v>
      </c>
      <c r="Y4048" s="476">
        <v>2.0000000000000001E-4</v>
      </c>
    </row>
    <row r="4049" spans="1:25" x14ac:dyDescent="0.2">
      <c r="A4049" s="475">
        <f t="shared" si="63"/>
        <v>4045</v>
      </c>
      <c r="B4049" s="462">
        <v>0.46530898658626219</v>
      </c>
      <c r="C4049" s="461">
        <v>4247.3398514217952</v>
      </c>
      <c r="D4049" s="462">
        <v>1.1185222793185012</v>
      </c>
      <c r="E4049" s="462">
        <v>0.25321046035902384</v>
      </c>
      <c r="F4049" s="516">
        <v>2025.88</v>
      </c>
      <c r="G4049" s="464">
        <v>170275362802.57086</v>
      </c>
      <c r="H4049" s="461">
        <v>37821979.450265184</v>
      </c>
      <c r="I4049" s="464">
        <v>710823040776.45068</v>
      </c>
      <c r="J4049" s="462">
        <v>0.13120335808461436</v>
      </c>
      <c r="K4049" s="464">
        <v>17360307924.65435</v>
      </c>
      <c r="L4049" s="464">
        <v>42078313699.431885</v>
      </c>
      <c r="M4049" s="464">
        <v>161809691281.47473</v>
      </c>
      <c r="N4049" s="464">
        <v>49661027845.03508</v>
      </c>
      <c r="O4049" s="464">
        <v>20734.725260707306</v>
      </c>
      <c r="P4049" s="461">
        <v>347960.45429367921</v>
      </c>
      <c r="Q4049" s="461">
        <v>176232.6363855711</v>
      </c>
      <c r="R4049" s="464">
        <v>1295627797309.0552</v>
      </c>
      <c r="S4049" s="462">
        <v>0.40660925916963431</v>
      </c>
      <c r="T4049" s="462">
        <v>0.13793813546401715</v>
      </c>
      <c r="U4049" s="461">
        <v>19.984681761953141</v>
      </c>
      <c r="V4049" s="464">
        <v>3784514483055.9795</v>
      </c>
      <c r="W4049" s="460">
        <v>1193.9636860243534</v>
      </c>
      <c r="X4049" s="463">
        <v>3.7905241613869184E-2</v>
      </c>
      <c r="Y4049" s="476">
        <v>2.0000000000000001E-4</v>
      </c>
    </row>
    <row r="4050" spans="1:25" x14ac:dyDescent="0.2">
      <c r="A4050" s="475">
        <f t="shared" si="63"/>
        <v>4046</v>
      </c>
      <c r="B4050" s="462">
        <v>0.53102411804036365</v>
      </c>
      <c r="C4050" s="461">
        <v>1500</v>
      </c>
      <c r="D4050" s="462">
        <v>0.53266466129890655</v>
      </c>
      <c r="E4050" s="462">
        <v>0.42246650771102873</v>
      </c>
      <c r="F4050" s="516">
        <v>2025.14</v>
      </c>
      <c r="G4050" s="464">
        <v>123487236995.65479</v>
      </c>
      <c r="H4050" s="461">
        <v>11583317.35813796</v>
      </c>
      <c r="I4050" s="464">
        <v>399718104234.17834</v>
      </c>
      <c r="J4050" s="462">
        <v>0.48902235531646898</v>
      </c>
      <c r="K4050" s="464">
        <v>16446575617.605074</v>
      </c>
      <c r="L4050" s="464">
        <v>51224210482.022232</v>
      </c>
      <c r="M4050" s="464">
        <v>87159863432.047012</v>
      </c>
      <c r="N4050" s="464">
        <v>104011341883.61667</v>
      </c>
      <c r="O4050" s="464">
        <v>31879.674020115152</v>
      </c>
      <c r="P4050" s="461">
        <v>649327.04865738959</v>
      </c>
      <c r="Q4050" s="461">
        <v>416942.07581425295</v>
      </c>
      <c r="R4050" s="464">
        <v>759532081522.61694</v>
      </c>
      <c r="S4050" s="462">
        <v>0.55120035366317643</v>
      </c>
      <c r="T4050" s="462">
        <v>0.37674728543820118</v>
      </c>
      <c r="U4050" s="461">
        <v>15.49581917675572</v>
      </c>
      <c r="V4050" s="464">
        <v>4986632223299.9902</v>
      </c>
      <c r="W4050" s="460">
        <v>1575.2815705924388</v>
      </c>
      <c r="X4050" s="463">
        <v>4.5995806170127766E-2</v>
      </c>
      <c r="Y4050" s="476">
        <v>2.0000000000000001E-4</v>
      </c>
    </row>
    <row r="4051" spans="1:25" x14ac:dyDescent="0.2">
      <c r="A4051" s="475">
        <f t="shared" si="63"/>
        <v>4047</v>
      </c>
      <c r="B4051" s="462">
        <v>0.52886260978747635</v>
      </c>
      <c r="C4051" s="461">
        <v>6269.9870654468195</v>
      </c>
      <c r="D4051" s="462">
        <v>0.72913496798331645</v>
      </c>
      <c r="E4051" s="462">
        <v>0.23250210124280829</v>
      </c>
      <c r="F4051" s="516">
        <v>2024.16</v>
      </c>
      <c r="G4051" s="464">
        <v>212566769268.36554</v>
      </c>
      <c r="H4051" s="461">
        <v>17245601.481068917</v>
      </c>
      <c r="I4051" s="464">
        <v>385198574451.55566</v>
      </c>
      <c r="J4051" s="462">
        <v>0.22444895619535521</v>
      </c>
      <c r="K4051" s="464">
        <v>13470346668.614031</v>
      </c>
      <c r="L4051" s="464">
        <v>0</v>
      </c>
      <c r="M4051" s="464">
        <v>187536681280.6785</v>
      </c>
      <c r="N4051" s="464">
        <v>38314532406.810432</v>
      </c>
      <c r="O4051" s="464">
        <v>30246.486769149735</v>
      </c>
      <c r="P4051" s="461">
        <v>271342.12430362171</v>
      </c>
      <c r="Q4051" s="461">
        <v>148615.80152276924</v>
      </c>
      <c r="R4051" s="464">
        <v>945432158239.63513</v>
      </c>
      <c r="S4051" s="462">
        <v>0.53843474677996883</v>
      </c>
      <c r="T4051" s="462">
        <v>0.27897230659473388</v>
      </c>
      <c r="U4051" s="461">
        <v>17.748163020318714</v>
      </c>
      <c r="V4051" s="464">
        <v>5089866704279.041</v>
      </c>
      <c r="W4051" s="460">
        <v>1606.6785605391278</v>
      </c>
      <c r="X4051" s="463">
        <v>4.1343794008617311E-2</v>
      </c>
      <c r="Y4051" s="476">
        <v>2.0000000000000001E-4</v>
      </c>
    </row>
    <row r="4052" spans="1:25" x14ac:dyDescent="0.2">
      <c r="A4052" s="475">
        <f t="shared" si="63"/>
        <v>4048</v>
      </c>
      <c r="B4052" s="462">
        <v>0.49007703904214694</v>
      </c>
      <c r="C4052" s="461">
        <v>5677.4794477026326</v>
      </c>
      <c r="D4052" s="462">
        <v>1.1491570344381272</v>
      </c>
      <c r="E4052" s="462">
        <v>0.58394911525875448</v>
      </c>
      <c r="F4052" s="516">
        <v>2026.74</v>
      </c>
      <c r="G4052" s="464">
        <v>221929025768.45599</v>
      </c>
      <c r="H4052" s="461">
        <v>39826937.815671794</v>
      </c>
      <c r="I4052" s="464">
        <v>748992338668.78662</v>
      </c>
      <c r="J4052" s="462">
        <v>0.14795195340179768</v>
      </c>
      <c r="K4052" s="464">
        <v>23197500649.739559</v>
      </c>
      <c r="L4052" s="464">
        <v>28760641798.760319</v>
      </c>
      <c r="M4052" s="464">
        <v>34252938589.633678</v>
      </c>
      <c r="N4052" s="464">
        <v>15739619445.447306</v>
      </c>
      <c r="O4052" s="464">
        <v>27301.056869356082</v>
      </c>
      <c r="P4052" s="461">
        <v>176184.49546092676</v>
      </c>
      <c r="Q4052" s="461">
        <v>56699.627132080517</v>
      </c>
      <c r="R4052" s="464">
        <v>1236629022172.573</v>
      </c>
      <c r="S4052" s="462">
        <v>0.38984723268017213</v>
      </c>
      <c r="T4052" s="462">
        <v>0.233362558917874</v>
      </c>
      <c r="U4052" s="461">
        <v>17.532285190995882</v>
      </c>
      <c r="V4052" s="464">
        <v>5392739886001.4043</v>
      </c>
      <c r="W4052" s="460">
        <v>1702.7037312158</v>
      </c>
      <c r="X4052" s="463">
        <v>4.2932392380335443E-2</v>
      </c>
      <c r="Y4052" s="476">
        <v>2.0000000000000001E-4</v>
      </c>
    </row>
    <row r="4053" spans="1:25" x14ac:dyDescent="0.2">
      <c r="A4053" s="475">
        <f t="shared" si="63"/>
        <v>4049</v>
      </c>
      <c r="B4053" s="462">
        <v>0.43576760972457451</v>
      </c>
      <c r="C4053" s="461">
        <v>1500</v>
      </c>
      <c r="D4053" s="462">
        <v>0.75766021785463533</v>
      </c>
      <c r="E4053" s="462">
        <v>0.33745264998872715</v>
      </c>
      <c r="F4053" s="516">
        <v>2023.75</v>
      </c>
      <c r="G4053" s="464">
        <v>248232484919.27103</v>
      </c>
      <c r="H4053" s="461">
        <v>19359189.145829428</v>
      </c>
      <c r="I4053" s="464">
        <v>530106533069.66986</v>
      </c>
      <c r="J4053" s="462">
        <v>0.36339083694508378</v>
      </c>
      <c r="K4053" s="464">
        <v>19504992152.705589</v>
      </c>
      <c r="L4053" s="464">
        <v>0</v>
      </c>
      <c r="M4053" s="464">
        <v>301048443920.59381</v>
      </c>
      <c r="N4053" s="464">
        <v>56510750797.73877</v>
      </c>
      <c r="O4053" s="464">
        <v>28979.276933657715</v>
      </c>
      <c r="P4053" s="461">
        <v>348644.33529384044</v>
      </c>
      <c r="Q4053" s="461">
        <v>206454.63124010668</v>
      </c>
      <c r="R4053" s="464">
        <v>1209908347324.5417</v>
      </c>
      <c r="S4053" s="462">
        <v>0.57992309929226171</v>
      </c>
      <c r="T4053" s="462">
        <v>0.35087042285995207</v>
      </c>
      <c r="U4053" s="461">
        <v>16.418634851681258</v>
      </c>
      <c r="V4053" s="464">
        <v>7980002637841.2627</v>
      </c>
      <c r="W4053" s="460">
        <v>2517.7249502073082</v>
      </c>
      <c r="X4053" s="463">
        <v>4.2563246308869512E-2</v>
      </c>
      <c r="Y4053" s="476">
        <v>2.0000000000000001E-4</v>
      </c>
    </row>
    <row r="4054" spans="1:25" x14ac:dyDescent="0.2">
      <c r="A4054" s="475">
        <f t="shared" si="63"/>
        <v>4050</v>
      </c>
      <c r="B4054" s="462">
        <v>0.40228146709153578</v>
      </c>
      <c r="C4054" s="461">
        <v>1500</v>
      </c>
      <c r="D4054" s="462">
        <v>0.76304290516563467</v>
      </c>
      <c r="E4054" s="462">
        <v>0.31366784025159739</v>
      </c>
      <c r="F4054" s="516">
        <v>2026.97</v>
      </c>
      <c r="G4054" s="464">
        <v>147885391332.45883</v>
      </c>
      <c r="H4054" s="461">
        <v>20138490.379115913</v>
      </c>
      <c r="I4054" s="464">
        <v>532945505947.06042</v>
      </c>
      <c r="J4054" s="462">
        <v>0.34485363291136095</v>
      </c>
      <c r="K4054" s="464">
        <v>46079666085.558899</v>
      </c>
      <c r="L4054" s="464">
        <v>58814456884.964943</v>
      </c>
      <c r="M4054" s="464">
        <v>3644179383.7149038</v>
      </c>
      <c r="N4054" s="464">
        <v>33447454792.656456</v>
      </c>
      <c r="O4054" s="464">
        <v>27395.896229062528</v>
      </c>
      <c r="P4054" s="461">
        <v>235778.7341765</v>
      </c>
      <c r="Q4054" s="461">
        <v>121715.5127621726</v>
      </c>
      <c r="R4054" s="464">
        <v>924010463322.40894</v>
      </c>
      <c r="S4054" s="462">
        <v>0.48680617867499437</v>
      </c>
      <c r="T4054" s="462">
        <v>0.29410255069437641</v>
      </c>
      <c r="U4054" s="461">
        <v>16.144714034564878</v>
      </c>
      <c r="V4054" s="464">
        <v>4969353489723.9307</v>
      </c>
      <c r="W4054" s="460">
        <v>1568.4622840506513</v>
      </c>
      <c r="X4054" s="463">
        <v>4.3823345467734261E-2</v>
      </c>
      <c r="Y4054" s="476">
        <v>2.0000000000000001E-4</v>
      </c>
    </row>
    <row r="4055" spans="1:25" x14ac:dyDescent="0.2">
      <c r="A4055" s="475">
        <f t="shared" si="63"/>
        <v>4051</v>
      </c>
      <c r="B4055" s="462">
        <v>0.62020266915031685</v>
      </c>
      <c r="C4055" s="461">
        <v>7346.0520444892463</v>
      </c>
      <c r="D4055" s="462">
        <v>0.75528387119191831</v>
      </c>
      <c r="E4055" s="462">
        <v>0.66327827615503809</v>
      </c>
      <c r="F4055" s="516">
        <v>2024.57</v>
      </c>
      <c r="G4055" s="464">
        <v>370393698920.85236</v>
      </c>
      <c r="H4055" s="461">
        <v>17404114.864702839</v>
      </c>
      <c r="I4055" s="464">
        <v>428751384009.68933</v>
      </c>
      <c r="J4055" s="462">
        <v>0.28902809655956729</v>
      </c>
      <c r="K4055" s="464">
        <v>3941899514.0375605</v>
      </c>
      <c r="L4055" s="464">
        <v>0</v>
      </c>
      <c r="M4055" s="464">
        <v>310640737418.48584</v>
      </c>
      <c r="N4055" s="464">
        <v>29967279662.941593</v>
      </c>
      <c r="O4055" s="464">
        <v>39207.784393113528</v>
      </c>
      <c r="P4055" s="461">
        <v>227338.82778769679</v>
      </c>
      <c r="Q4055" s="461">
        <v>115733.07017588201</v>
      </c>
      <c r="R4055" s="464">
        <v>1231983569768.6155</v>
      </c>
      <c r="S4055" s="462">
        <v>0.60730319109587405</v>
      </c>
      <c r="T4055" s="462">
        <v>0.37659297217241133</v>
      </c>
      <c r="U4055" s="461">
        <v>17.780284801323873</v>
      </c>
      <c r="V4055" s="464">
        <v>8947369124579.1641</v>
      </c>
      <c r="W4055" s="460">
        <v>2822.969071555518</v>
      </c>
      <c r="X4055" s="463">
        <v>4.1331278054820356E-2</v>
      </c>
      <c r="Y4055" s="476">
        <v>2.0000000000000001E-4</v>
      </c>
    </row>
    <row r="4056" spans="1:25" x14ac:dyDescent="0.2">
      <c r="A4056" s="475">
        <f t="shared" si="63"/>
        <v>4052</v>
      </c>
      <c r="B4056" s="462">
        <v>0.50687481467322715</v>
      </c>
      <c r="C4056" s="461">
        <v>2829.5807095489422</v>
      </c>
      <c r="D4056" s="462">
        <v>0.68451207858050966</v>
      </c>
      <c r="E4056" s="462">
        <v>0.55367830137101337</v>
      </c>
      <c r="F4056" s="516">
        <v>2026.06</v>
      </c>
      <c r="G4056" s="464">
        <v>129512365801.66806</v>
      </c>
      <c r="H4056" s="461">
        <v>15966256.934032025</v>
      </c>
      <c r="I4056" s="464">
        <v>449033366228.39655</v>
      </c>
      <c r="J4056" s="462">
        <v>0.39750058666297428</v>
      </c>
      <c r="K4056" s="464">
        <v>23814409393.895889</v>
      </c>
      <c r="L4056" s="464">
        <v>12890705149.058786</v>
      </c>
      <c r="M4056" s="464">
        <v>70253807998.595291</v>
      </c>
      <c r="N4056" s="464">
        <v>98449983868.767838</v>
      </c>
      <c r="O4056" s="464">
        <v>12310.586165839468</v>
      </c>
      <c r="P4056" s="461">
        <v>578619.34509536484</v>
      </c>
      <c r="Q4056" s="461">
        <v>390725.55917588912</v>
      </c>
      <c r="R4056" s="464">
        <v>779002453047.0376</v>
      </c>
      <c r="S4056" s="462">
        <v>0.4944302686101601</v>
      </c>
      <c r="T4056" s="462">
        <v>0.37711219543926522</v>
      </c>
      <c r="U4056" s="461">
        <v>15.49945893846734</v>
      </c>
      <c r="V4056" s="464">
        <v>5079630151115.7578</v>
      </c>
      <c r="W4056" s="460">
        <v>1603.6764448722618</v>
      </c>
      <c r="X4056" s="463">
        <v>4.6593778520903573E-2</v>
      </c>
      <c r="Y4056" s="476">
        <v>2.0000000000000001E-4</v>
      </c>
    </row>
    <row r="4057" spans="1:25" x14ac:dyDescent="0.2">
      <c r="A4057" s="475">
        <f t="shared" si="63"/>
        <v>4053</v>
      </c>
      <c r="B4057" s="462">
        <v>0.45220497145936989</v>
      </c>
      <c r="C4057" s="461">
        <v>1500</v>
      </c>
      <c r="D4057" s="462">
        <v>1.1456508872065645</v>
      </c>
      <c r="E4057" s="462">
        <v>0.44693121403524472</v>
      </c>
      <c r="F4057" s="516">
        <v>2024.61</v>
      </c>
      <c r="G4057" s="464">
        <v>305076034878.98914</v>
      </c>
      <c r="H4057" s="461">
        <v>44143923.298054703</v>
      </c>
      <c r="I4057" s="464">
        <v>963068893315.98792</v>
      </c>
      <c r="J4057" s="462">
        <v>0.32501271742291904</v>
      </c>
      <c r="K4057" s="464">
        <v>37259285246.427116</v>
      </c>
      <c r="L4057" s="464">
        <v>6188817025.5455418</v>
      </c>
      <c r="M4057" s="464">
        <v>267581402842.30017</v>
      </c>
      <c r="N4057" s="464">
        <v>30246128677.885868</v>
      </c>
      <c r="O4057" s="464">
        <v>19073.136924722054</v>
      </c>
      <c r="P4057" s="461">
        <v>231232.13757497829</v>
      </c>
      <c r="Q4057" s="461">
        <v>113353.25513714194</v>
      </c>
      <c r="R4057" s="464">
        <v>1707195315178.1125</v>
      </c>
      <c r="S4057" s="462">
        <v>0.51444103874669478</v>
      </c>
      <c r="T4057" s="462">
        <v>0.28644437158994712</v>
      </c>
      <c r="U4057" s="461">
        <v>16.636571875864831</v>
      </c>
      <c r="V4057" s="464">
        <v>9068780794149.4062</v>
      </c>
      <c r="W4057" s="460">
        <v>2863.1037818445775</v>
      </c>
      <c r="X4057" s="463">
        <v>4.3279087172005834E-2</v>
      </c>
      <c r="Y4057" s="476">
        <v>2.0000000000000001E-4</v>
      </c>
    </row>
    <row r="4058" spans="1:25" x14ac:dyDescent="0.2">
      <c r="A4058" s="475">
        <f t="shared" si="63"/>
        <v>4054</v>
      </c>
      <c r="B4058" s="462">
        <v>0.31796871367932367</v>
      </c>
      <c r="C4058" s="461">
        <v>2708.5680641768022</v>
      </c>
      <c r="D4058" s="462">
        <v>0.84292963060782067</v>
      </c>
      <c r="E4058" s="462">
        <v>0.45320934565493415</v>
      </c>
      <c r="F4058" s="516">
        <v>2024.54</v>
      </c>
      <c r="G4058" s="464">
        <v>463429669933.81958</v>
      </c>
      <c r="H4058" s="461">
        <v>21918631.532172747</v>
      </c>
      <c r="I4058" s="464">
        <v>499225993354.21552</v>
      </c>
      <c r="J4058" s="462">
        <v>0.25671437985658163</v>
      </c>
      <c r="K4058" s="464">
        <v>17890994819.312199</v>
      </c>
      <c r="L4058" s="464">
        <v>0</v>
      </c>
      <c r="M4058" s="464">
        <v>452072075573.57672</v>
      </c>
      <c r="N4058" s="464">
        <v>29568777951.949322</v>
      </c>
      <c r="O4058" s="464">
        <v>33007.775866080221</v>
      </c>
      <c r="P4058" s="461">
        <v>222166.44232829858</v>
      </c>
      <c r="Q4058" s="461">
        <v>110383.45075168954</v>
      </c>
      <c r="R4058" s="464">
        <v>1628163148803.0671</v>
      </c>
      <c r="S4058" s="462">
        <v>0.62094755725889483</v>
      </c>
      <c r="T4058" s="462">
        <v>0.32750474672718566</v>
      </c>
      <c r="U4058" s="461">
        <v>18.149882980418298</v>
      </c>
      <c r="V4058" s="464">
        <v>10405124171519.828</v>
      </c>
      <c r="W4058" s="460">
        <v>3279.0851757124415</v>
      </c>
      <c r="X4058" s="463">
        <v>4.0939750131222523E-2</v>
      </c>
      <c r="Y4058" s="476">
        <v>2.0000000000000001E-4</v>
      </c>
    </row>
    <row r="4059" spans="1:25" x14ac:dyDescent="0.2">
      <c r="A4059" s="475">
        <f t="shared" si="63"/>
        <v>4055</v>
      </c>
      <c r="B4059" s="462">
        <v>0.47409867210587531</v>
      </c>
      <c r="C4059" s="461">
        <v>4150.2745013448693</v>
      </c>
      <c r="D4059" s="462">
        <v>0.66667177750189621</v>
      </c>
      <c r="E4059" s="462">
        <v>0.37666862954520886</v>
      </c>
      <c r="F4059" s="516">
        <v>2023.89</v>
      </c>
      <c r="G4059" s="464">
        <v>198716239913.63785</v>
      </c>
      <c r="H4059" s="461">
        <v>14747562.200923223</v>
      </c>
      <c r="I4059" s="464">
        <v>344321427731.25824</v>
      </c>
      <c r="J4059" s="462">
        <v>0.3322423514296744</v>
      </c>
      <c r="K4059" s="464">
        <v>9139495768.3689251</v>
      </c>
      <c r="L4059" s="464">
        <v>0</v>
      </c>
      <c r="M4059" s="464">
        <v>196356724292.25879</v>
      </c>
      <c r="N4059" s="464">
        <v>56458935342.797104</v>
      </c>
      <c r="O4059" s="464">
        <v>27111.103512196638</v>
      </c>
      <c r="P4059" s="461">
        <v>410287.65410040389</v>
      </c>
      <c r="Q4059" s="461">
        <v>256803.64409992757</v>
      </c>
      <c r="R4059" s="464">
        <v>835998626095.65442</v>
      </c>
      <c r="S4059" s="462">
        <v>0.56444324126403189</v>
      </c>
      <c r="T4059" s="462">
        <v>0.3486755635350397</v>
      </c>
      <c r="U4059" s="461">
        <v>17.058748133589418</v>
      </c>
      <c r="V4059" s="464">
        <v>5516398419329.6611</v>
      </c>
      <c r="W4059" s="460">
        <v>1739.88837248506</v>
      </c>
      <c r="X4059" s="463">
        <v>4.2627631602538144E-2</v>
      </c>
      <c r="Y4059" s="476">
        <v>2.0000000000000001E-4</v>
      </c>
    </row>
    <row r="4060" spans="1:25" x14ac:dyDescent="0.2">
      <c r="A4060" s="475">
        <f t="shared" si="63"/>
        <v>4056</v>
      </c>
      <c r="B4060" s="462">
        <v>0.43125759914828599</v>
      </c>
      <c r="C4060" s="461">
        <v>5606.1025633932377</v>
      </c>
      <c r="D4060" s="462">
        <v>0.66675359451123406</v>
      </c>
      <c r="E4060" s="462">
        <v>0.37895006241586415</v>
      </c>
      <c r="F4060" s="516">
        <v>2027.28</v>
      </c>
      <c r="G4060" s="464">
        <v>49975807055.072617</v>
      </c>
      <c r="H4060" s="461">
        <v>14250189.209360356</v>
      </c>
      <c r="I4060" s="464">
        <v>469972431374.89014</v>
      </c>
      <c r="J4060" s="462">
        <v>0.43125759914828599</v>
      </c>
      <c r="K4060" s="464">
        <v>27814773374.892982</v>
      </c>
      <c r="L4060" s="464">
        <v>38724903145.785599</v>
      </c>
      <c r="M4060" s="464">
        <v>0</v>
      </c>
      <c r="N4060" s="464">
        <v>29321656775.963871</v>
      </c>
      <c r="O4060" s="464">
        <v>28824.830811805146</v>
      </c>
      <c r="P4060" s="461">
        <v>218573.99239672645</v>
      </c>
      <c r="Q4060" s="461">
        <v>111059.20159632551</v>
      </c>
      <c r="R4060" s="464">
        <v>623814039749.6449</v>
      </c>
      <c r="S4060" s="462">
        <v>0.47348144540648573</v>
      </c>
      <c r="T4060" s="462">
        <v>0.37660970172852631</v>
      </c>
      <c r="U4060" s="461">
        <v>14.172977643970629</v>
      </c>
      <c r="V4060" s="464">
        <v>3747575222176.1343</v>
      </c>
      <c r="W4060" s="460">
        <v>1179.6896190077643</v>
      </c>
      <c r="X4060" s="463">
        <v>5.0727645635333052E-2</v>
      </c>
      <c r="Y4060" s="476">
        <v>2.0000000000000001E-4</v>
      </c>
    </row>
    <row r="4061" spans="1:25" x14ac:dyDescent="0.2">
      <c r="A4061" s="475">
        <f t="shared" si="63"/>
        <v>4057</v>
      </c>
      <c r="B4061" s="462">
        <v>0.43873387564114208</v>
      </c>
      <c r="C4061" s="461">
        <v>2860.1191696469896</v>
      </c>
      <c r="D4061" s="462">
        <v>0.51574878381746625</v>
      </c>
      <c r="E4061" s="462">
        <v>0.4834298714404584</v>
      </c>
      <c r="F4061" s="516">
        <v>2025.26</v>
      </c>
      <c r="G4061" s="464">
        <v>180636154740.91913</v>
      </c>
      <c r="H4061" s="461">
        <v>10656874.472906029</v>
      </c>
      <c r="I4061" s="464">
        <v>257903571072.42444</v>
      </c>
      <c r="J4061" s="462">
        <v>0.30035075160874114</v>
      </c>
      <c r="K4061" s="464">
        <v>7083663672.2235622</v>
      </c>
      <c r="L4061" s="464">
        <v>13361737492.694685</v>
      </c>
      <c r="M4061" s="464">
        <v>95389219132.859573</v>
      </c>
      <c r="N4061" s="464">
        <v>32217965273.660244</v>
      </c>
      <c r="O4061" s="464">
        <v>32756.295390548497</v>
      </c>
      <c r="P4061" s="461">
        <v>253722.23181325308</v>
      </c>
      <c r="Q4061" s="461">
        <v>140131.29555718816</v>
      </c>
      <c r="R4061" s="464">
        <v>573105119069.81067</v>
      </c>
      <c r="S4061" s="462">
        <v>0.54199719470156726</v>
      </c>
      <c r="T4061" s="462">
        <v>0.41772921116656264</v>
      </c>
      <c r="U4061" s="461">
        <v>17.474925603993107</v>
      </c>
      <c r="V4061" s="464">
        <v>4587294716192.3203</v>
      </c>
      <c r="W4061" s="460">
        <v>1447.5324196607282</v>
      </c>
      <c r="X4061" s="463">
        <v>4.1976969404154074E-2</v>
      </c>
      <c r="Y4061" s="476">
        <v>2.0000000000000001E-4</v>
      </c>
    </row>
    <row r="4062" spans="1:25" x14ac:dyDescent="0.2">
      <c r="A4062" s="475">
        <f t="shared" si="63"/>
        <v>4058</v>
      </c>
      <c r="B4062" s="462">
        <v>0.58109016663256896</v>
      </c>
      <c r="C4062" s="461">
        <v>3310.115542292182</v>
      </c>
      <c r="D4062" s="462">
        <v>1.0121419133419689</v>
      </c>
      <c r="E4062" s="462">
        <v>0.34997325842314181</v>
      </c>
      <c r="F4062" s="516">
        <v>2025.84</v>
      </c>
      <c r="G4062" s="464">
        <v>260251561610.26004</v>
      </c>
      <c r="H4062" s="461">
        <v>30808125.596450921</v>
      </c>
      <c r="I4062" s="464">
        <v>669081945164.78406</v>
      </c>
      <c r="J4062" s="462">
        <v>0.37317322177849277</v>
      </c>
      <c r="K4062" s="464">
        <v>25043843636.888271</v>
      </c>
      <c r="L4062" s="464">
        <v>25335079348.586895</v>
      </c>
      <c r="M4062" s="464">
        <v>122461097309.1933</v>
      </c>
      <c r="N4062" s="464">
        <v>56597378274.296974</v>
      </c>
      <c r="O4062" s="464">
        <v>10000</v>
      </c>
      <c r="P4062" s="461">
        <v>416076.335798015</v>
      </c>
      <c r="Q4062" s="461">
        <v>251815.73979191622</v>
      </c>
      <c r="R4062" s="464">
        <v>1226964981324.5085</v>
      </c>
      <c r="S4062" s="462">
        <v>0.53301336060846682</v>
      </c>
      <c r="T4062" s="462">
        <v>0.37802239598335302</v>
      </c>
      <c r="U4062" s="461">
        <v>16.306313437396202</v>
      </c>
      <c r="V4062" s="464">
        <v>8284900321493.7041</v>
      </c>
      <c r="W4062" s="460">
        <v>2615.0969430193149</v>
      </c>
      <c r="X4062" s="463">
        <v>4.478425927635632E-2</v>
      </c>
      <c r="Y4062" s="476">
        <v>2.0000000000000001E-4</v>
      </c>
    </row>
    <row r="4063" spans="1:25" x14ac:dyDescent="0.2">
      <c r="A4063" s="475">
        <f t="shared" si="63"/>
        <v>4059</v>
      </c>
      <c r="B4063" s="462">
        <v>0.68458557061773595</v>
      </c>
      <c r="C4063" s="461">
        <v>3995.1061163899344</v>
      </c>
      <c r="D4063" s="462">
        <v>0.77768821255382503</v>
      </c>
      <c r="E4063" s="462">
        <v>0.58491895824248541</v>
      </c>
      <c r="F4063" s="516">
        <v>2025.13</v>
      </c>
      <c r="G4063" s="464">
        <v>156178673614.99948</v>
      </c>
      <c r="H4063" s="461">
        <v>19380762.625326216</v>
      </c>
      <c r="I4063" s="464">
        <v>474422745208.86493</v>
      </c>
      <c r="J4063" s="462">
        <v>0.29878461134357703</v>
      </c>
      <c r="K4063" s="464">
        <v>22768614585.737114</v>
      </c>
      <c r="L4063" s="464">
        <v>41576905133.537079</v>
      </c>
      <c r="M4063" s="464">
        <v>90529113709.032181</v>
      </c>
      <c r="N4063" s="464">
        <v>63794656572.522087</v>
      </c>
      <c r="O4063" s="464">
        <v>10447.916502426615</v>
      </c>
      <c r="P4063" s="461">
        <v>394420.11365459097</v>
      </c>
      <c r="Q4063" s="461">
        <v>241286.71124612121</v>
      </c>
      <c r="R4063" s="464">
        <v>892868527064.51428</v>
      </c>
      <c r="S4063" s="462">
        <v>0.47994482115835768</v>
      </c>
      <c r="T4063" s="462">
        <v>0.30553735740047416</v>
      </c>
      <c r="U4063" s="461">
        <v>16.365479124846388</v>
      </c>
      <c r="V4063" s="464">
        <v>4995019539102.2334</v>
      </c>
      <c r="W4063" s="460">
        <v>1576.3097888477719</v>
      </c>
      <c r="X4063" s="463">
        <v>4.372211346961493E-2</v>
      </c>
      <c r="Y4063" s="476">
        <v>2.0000000000000001E-4</v>
      </c>
    </row>
    <row r="4064" spans="1:25" x14ac:dyDescent="0.2">
      <c r="A4064" s="475">
        <f t="shared" si="63"/>
        <v>4060</v>
      </c>
      <c r="B4064" s="462">
        <v>0.34440079134243429</v>
      </c>
      <c r="C4064" s="461">
        <v>6868.4870350269766</v>
      </c>
      <c r="D4064" s="462">
        <v>0.55815194571170057</v>
      </c>
      <c r="E4064" s="462">
        <v>0.7</v>
      </c>
      <c r="F4064" s="516">
        <v>2025.58</v>
      </c>
      <c r="G4064" s="464">
        <v>319997336862.9798</v>
      </c>
      <c r="H4064" s="461">
        <v>10975233.342601936</v>
      </c>
      <c r="I4064" s="464">
        <v>357146521644.15765</v>
      </c>
      <c r="J4064" s="462">
        <v>0.34440079134243429</v>
      </c>
      <c r="K4064" s="464">
        <v>42234031711.617256</v>
      </c>
      <c r="L4064" s="464">
        <v>70731971759.517181</v>
      </c>
      <c r="M4064" s="464">
        <v>114930011720.67087</v>
      </c>
      <c r="N4064" s="464">
        <v>17309167944.464386</v>
      </c>
      <c r="O4064" s="464">
        <v>33021.783493241688</v>
      </c>
      <c r="P4064" s="461">
        <v>172412.29317025558</v>
      </c>
      <c r="Q4064" s="461">
        <v>79974.781677321676</v>
      </c>
      <c r="R4064" s="464">
        <v>894055838774.88953</v>
      </c>
      <c r="S4064" s="462">
        <v>0.59575109481111299</v>
      </c>
      <c r="T4064" s="462">
        <v>0.49631583952699226</v>
      </c>
      <c r="U4064" s="461">
        <v>17.167587752978193</v>
      </c>
      <c r="V4064" s="464">
        <v>8325595839589.54</v>
      </c>
      <c r="W4064" s="460">
        <v>2627.6038234977646</v>
      </c>
      <c r="X4064" s="463">
        <v>4.2599109267727676E-2</v>
      </c>
      <c r="Y4064" s="476">
        <v>2.0000000000000001E-4</v>
      </c>
    </row>
    <row r="4065" spans="1:25" x14ac:dyDescent="0.2">
      <c r="A4065" s="475">
        <f t="shared" si="63"/>
        <v>4061</v>
      </c>
      <c r="B4065" s="462">
        <v>0.38829484950342852</v>
      </c>
      <c r="C4065" s="461">
        <v>4113.5590229307654</v>
      </c>
      <c r="D4065" s="462">
        <v>0.79322351464548568</v>
      </c>
      <c r="E4065" s="462">
        <v>0.44751268279966894</v>
      </c>
      <c r="F4065" s="516">
        <v>2025.67</v>
      </c>
      <c r="G4065" s="464">
        <v>184569586170.88745</v>
      </c>
      <c r="H4065" s="461">
        <v>19479759.8461673</v>
      </c>
      <c r="I4065" s="464">
        <v>574544851169.68494</v>
      </c>
      <c r="J4065" s="462">
        <v>0.38829484950342852</v>
      </c>
      <c r="K4065" s="464">
        <v>31114445278.60268</v>
      </c>
      <c r="L4065" s="464">
        <v>57012410204.4105</v>
      </c>
      <c r="M4065" s="464">
        <v>106899366253.11998</v>
      </c>
      <c r="N4065" s="464">
        <v>96471480705.850143</v>
      </c>
      <c r="O4065" s="464">
        <v>20141.699342529912</v>
      </c>
      <c r="P4065" s="461">
        <v>581398.93360387511</v>
      </c>
      <c r="Q4065" s="461">
        <v>389129.93559281819</v>
      </c>
      <c r="R4065" s="464">
        <v>1002031320469.781</v>
      </c>
      <c r="S4065" s="462">
        <v>0.49685356658923646</v>
      </c>
      <c r="T4065" s="462">
        <v>0.3825694167894711</v>
      </c>
      <c r="U4065" s="461">
        <v>15.779073810630393</v>
      </c>
      <c r="V4065" s="464">
        <v>6683520608610.083</v>
      </c>
      <c r="W4065" s="460">
        <v>2110.7285904316145</v>
      </c>
      <c r="X4065" s="463">
        <v>4.603280999452096E-2</v>
      </c>
      <c r="Y4065" s="476">
        <v>2.0000000000000001E-4</v>
      </c>
    </row>
    <row r="4066" spans="1:25" x14ac:dyDescent="0.2">
      <c r="A4066" s="475">
        <f t="shared" si="63"/>
        <v>4062</v>
      </c>
      <c r="B4066" s="462">
        <v>0.59617296776338402</v>
      </c>
      <c r="C4066" s="461">
        <v>3450.0269280248972</v>
      </c>
      <c r="D4066" s="462">
        <v>0.94233835141482158</v>
      </c>
      <c r="E4066" s="462">
        <v>0.41418698542099663</v>
      </c>
      <c r="F4066" s="516">
        <v>2023.75</v>
      </c>
      <c r="G4066" s="464">
        <v>286735407080.01477</v>
      </c>
      <c r="H4066" s="461">
        <v>27646342.357104491</v>
      </c>
      <c r="I4066" s="464">
        <v>582467732075.81604</v>
      </c>
      <c r="J4066" s="462">
        <v>0.21123416795146532</v>
      </c>
      <c r="K4066" s="464">
        <v>24688248042.31068</v>
      </c>
      <c r="L4066" s="464">
        <v>0</v>
      </c>
      <c r="M4066" s="464">
        <v>441874071846.44708</v>
      </c>
      <c r="N4066" s="464">
        <v>54297669762.16214</v>
      </c>
      <c r="O4066" s="464">
        <v>22075.258695425895</v>
      </c>
      <c r="P4066" s="461">
        <v>344278.27318244579</v>
      </c>
      <c r="Q4066" s="461">
        <v>198623.71971709619</v>
      </c>
      <c r="R4066" s="464">
        <v>1536277410349.7805</v>
      </c>
      <c r="S4066" s="462">
        <v>0.55150146338637185</v>
      </c>
      <c r="T4066" s="462">
        <v>0.23816843148760838</v>
      </c>
      <c r="U4066" s="461">
        <v>17.5924131403528</v>
      </c>
      <c r="V4066" s="464">
        <v>6980597662633.3066</v>
      </c>
      <c r="W4066" s="460">
        <v>2204.1184098733902</v>
      </c>
      <c r="X4066" s="463">
        <v>4.1815685559954026E-2</v>
      </c>
      <c r="Y4066" s="476">
        <v>2.0000000000000001E-4</v>
      </c>
    </row>
    <row r="4067" spans="1:25" x14ac:dyDescent="0.2">
      <c r="A4067" s="475">
        <f t="shared" si="63"/>
        <v>4063</v>
      </c>
      <c r="B4067" s="462">
        <v>0.3955764391610162</v>
      </c>
      <c r="C4067" s="461">
        <v>5224.5013484182346</v>
      </c>
      <c r="D4067" s="462">
        <v>1.0056636260769127</v>
      </c>
      <c r="E4067" s="462">
        <v>0.5685203173822122</v>
      </c>
      <c r="F4067" s="516">
        <v>2023.75</v>
      </c>
      <c r="G4067" s="464">
        <v>638221576074.8269</v>
      </c>
      <c r="H4067" s="461">
        <v>31519810.114695854</v>
      </c>
      <c r="I4067" s="464">
        <v>728978001125.41357</v>
      </c>
      <c r="J4067" s="462">
        <v>0.36862625113919256</v>
      </c>
      <c r="K4067" s="464">
        <v>17997396312.253689</v>
      </c>
      <c r="L4067" s="464">
        <v>0</v>
      </c>
      <c r="M4067" s="464">
        <v>471918064618.70123</v>
      </c>
      <c r="N4067" s="464">
        <v>21748282255.394547</v>
      </c>
      <c r="O4067" s="464">
        <v>29108.684475624061</v>
      </c>
      <c r="P4067" s="461">
        <v>195392.07425214729</v>
      </c>
      <c r="Q4067" s="461">
        <v>90035.067243012032</v>
      </c>
      <c r="R4067" s="464">
        <v>1805943525917.9111</v>
      </c>
      <c r="S4067" s="462">
        <v>0.61359611403803982</v>
      </c>
      <c r="T4067" s="462">
        <v>0.46950583407862884</v>
      </c>
      <c r="U4067" s="461">
        <v>17.501647142026727</v>
      </c>
      <c r="V4067" s="464">
        <v>16188826080224.086</v>
      </c>
      <c r="W4067" s="460">
        <v>5107.1574541485425</v>
      </c>
      <c r="X4067" s="463">
        <v>4.1759893422171311E-2</v>
      </c>
      <c r="Y4067" s="476">
        <v>2.0000000000000001E-4</v>
      </c>
    </row>
    <row r="4068" spans="1:25" x14ac:dyDescent="0.2">
      <c r="A4068" s="475">
        <f t="shared" si="63"/>
        <v>4064</v>
      </c>
      <c r="B4068" s="462">
        <v>0.41610745156997342</v>
      </c>
      <c r="C4068" s="461">
        <v>6229.7046456757453</v>
      </c>
      <c r="D4068" s="462">
        <v>0.5799342451610251</v>
      </c>
      <c r="E4068" s="462">
        <v>0.20509740297008688</v>
      </c>
      <c r="F4068" s="516">
        <v>2025.9</v>
      </c>
      <c r="G4068" s="464">
        <v>106572027482.1263</v>
      </c>
      <c r="H4068" s="461">
        <v>11374711.804873839</v>
      </c>
      <c r="I4068" s="464">
        <v>274670789233.3226</v>
      </c>
      <c r="J4068" s="462">
        <v>0.19400033152473017</v>
      </c>
      <c r="K4068" s="464">
        <v>23487756043.80645</v>
      </c>
      <c r="L4068" s="464">
        <v>32948166763.330616</v>
      </c>
      <c r="M4068" s="464">
        <v>50301297298.224983</v>
      </c>
      <c r="N4068" s="464">
        <v>55855802496.727913</v>
      </c>
      <c r="O4068" s="464">
        <v>35305.190022237293</v>
      </c>
      <c r="P4068" s="461">
        <v>339663.33840830898</v>
      </c>
      <c r="Q4068" s="461">
        <v>204131.21634235419</v>
      </c>
      <c r="R4068" s="464">
        <v>528263867615.76227</v>
      </c>
      <c r="S4068" s="462">
        <v>0.4071302310337</v>
      </c>
      <c r="T4068" s="462">
        <v>0.26952332862010991</v>
      </c>
      <c r="U4068" s="461">
        <v>17.284722102883904</v>
      </c>
      <c r="V4068" s="464">
        <v>2694727636320.8335</v>
      </c>
      <c r="W4068" s="460">
        <v>850.02533141248421</v>
      </c>
      <c r="X4068" s="463">
        <v>4.2981849991626631E-2</v>
      </c>
      <c r="Y4068" s="476">
        <v>2.0000000000000001E-4</v>
      </c>
    </row>
    <row r="4069" spans="1:25" x14ac:dyDescent="0.2">
      <c r="A4069" s="475">
        <f t="shared" si="63"/>
        <v>4065</v>
      </c>
      <c r="B4069" s="462">
        <v>0.61246621404629298</v>
      </c>
      <c r="C4069" s="461">
        <v>7936.3253968756162</v>
      </c>
      <c r="D4069" s="462">
        <v>0.8619651863624298</v>
      </c>
      <c r="E4069" s="462">
        <v>0.57495931133110323</v>
      </c>
      <c r="F4069" s="516">
        <v>2023.86</v>
      </c>
      <c r="G4069" s="464">
        <v>342963223944.56342</v>
      </c>
      <c r="H4069" s="461">
        <v>22253926.526549052</v>
      </c>
      <c r="I4069" s="464">
        <v>512339461255.2063</v>
      </c>
      <c r="J4069" s="462">
        <v>0.3092740670444174</v>
      </c>
      <c r="K4069" s="464">
        <v>13894993599.351252</v>
      </c>
      <c r="L4069" s="464">
        <v>0</v>
      </c>
      <c r="M4069" s="464">
        <v>305310990620.73114</v>
      </c>
      <c r="N4069" s="464">
        <v>54199460600.920044</v>
      </c>
      <c r="O4069" s="464">
        <v>31009.17624875309</v>
      </c>
      <c r="P4069" s="461">
        <v>375111.34508270532</v>
      </c>
      <c r="Q4069" s="461">
        <v>224135.82686900371</v>
      </c>
      <c r="R4069" s="464">
        <v>1212542151842.2183</v>
      </c>
      <c r="S4069" s="462">
        <v>0.56353801921199786</v>
      </c>
      <c r="T4069" s="462">
        <v>0.38474000853995644</v>
      </c>
      <c r="U4069" s="461">
        <v>17.377587216931826</v>
      </c>
      <c r="V4069" s="464">
        <v>8756033963058.9541</v>
      </c>
      <c r="W4069" s="460">
        <v>2761.5928245191258</v>
      </c>
      <c r="X4069" s="463">
        <v>4.2753872448820875E-2</v>
      </c>
      <c r="Y4069" s="476">
        <v>2.0000000000000001E-4</v>
      </c>
    </row>
    <row r="4070" spans="1:25" x14ac:dyDescent="0.2">
      <c r="A4070" s="475">
        <f t="shared" si="63"/>
        <v>4066</v>
      </c>
      <c r="B4070" s="462">
        <v>0.48283394051420586</v>
      </c>
      <c r="C4070" s="461">
        <v>2982.7433239993888</v>
      </c>
      <c r="D4070" s="462">
        <v>0.70626294089741959</v>
      </c>
      <c r="E4070" s="462">
        <v>0.31588335962252911</v>
      </c>
      <c r="F4070" s="516">
        <v>2025.03</v>
      </c>
      <c r="G4070" s="464">
        <v>86432871618.892639</v>
      </c>
      <c r="H4070" s="461">
        <v>16001330.863110118</v>
      </c>
      <c r="I4070" s="464">
        <v>340740754558.39563</v>
      </c>
      <c r="J4070" s="462">
        <v>0.18735679087600088</v>
      </c>
      <c r="K4070" s="464">
        <v>13368511822.907673</v>
      </c>
      <c r="L4070" s="464">
        <v>15616092391.339869</v>
      </c>
      <c r="M4070" s="464">
        <v>82671747541.81955</v>
      </c>
      <c r="N4070" s="464">
        <v>36761358990.230728</v>
      </c>
      <c r="O4070" s="464">
        <v>29503.960179566726</v>
      </c>
      <c r="P4070" s="461">
        <v>262872.05345964397</v>
      </c>
      <c r="Q4070" s="461">
        <v>142804.79099085729</v>
      </c>
      <c r="R4070" s="464">
        <v>648325905313.54675</v>
      </c>
      <c r="S4070" s="462">
        <v>0.43318251412532777</v>
      </c>
      <c r="T4070" s="462">
        <v>0.20134062175808645</v>
      </c>
      <c r="U4070" s="461">
        <v>16.903799497446318</v>
      </c>
      <c r="V4070" s="464">
        <v>2440907687616.9712</v>
      </c>
      <c r="W4070" s="460">
        <v>769.29699443852553</v>
      </c>
      <c r="X4070" s="463">
        <v>4.3072322168985946E-2</v>
      </c>
      <c r="Y4070" s="476">
        <v>2.0000000000000001E-4</v>
      </c>
    </row>
    <row r="4071" spans="1:25" x14ac:dyDescent="0.2">
      <c r="A4071" s="475">
        <f t="shared" si="63"/>
        <v>4067</v>
      </c>
      <c r="B4071" s="462">
        <v>0.49425574358344382</v>
      </c>
      <c r="C4071" s="461">
        <v>5201.4354019557841</v>
      </c>
      <c r="D4071" s="462">
        <v>0.53443333885426569</v>
      </c>
      <c r="E4071" s="462">
        <v>0.50097280639112407</v>
      </c>
      <c r="F4071" s="516">
        <v>2025.67</v>
      </c>
      <c r="G4071" s="464">
        <v>194460248459.44263</v>
      </c>
      <c r="H4071" s="461">
        <v>10615449.446022285</v>
      </c>
      <c r="I4071" s="464">
        <v>328821494613.00336</v>
      </c>
      <c r="J4071" s="462">
        <v>0.35535574978850393</v>
      </c>
      <c r="K4071" s="464">
        <v>20523980726.158737</v>
      </c>
      <c r="L4071" s="464">
        <v>22927419105.22044</v>
      </c>
      <c r="M4071" s="464">
        <v>122427448358.43816</v>
      </c>
      <c r="N4071" s="464">
        <v>34742074964.537758</v>
      </c>
      <c r="O4071" s="464">
        <v>30354.935459953045</v>
      </c>
      <c r="P4071" s="461">
        <v>230864.58325380491</v>
      </c>
      <c r="Q4071" s="461">
        <v>122697.42108651773</v>
      </c>
      <c r="R4071" s="464">
        <v>710537185777.06421</v>
      </c>
      <c r="S4071" s="462">
        <v>0.55278391266517179</v>
      </c>
      <c r="T4071" s="462">
        <v>0.3990982315621322</v>
      </c>
      <c r="U4071" s="461">
        <v>17.027530633916303</v>
      </c>
      <c r="V4071" s="464">
        <v>5280114300637.2432</v>
      </c>
      <c r="W4071" s="460">
        <v>1664.6547840763342</v>
      </c>
      <c r="X4071" s="463">
        <v>4.3098799817773696E-2</v>
      </c>
      <c r="Y4071" s="476">
        <v>2.0000000000000001E-4</v>
      </c>
    </row>
    <row r="4072" spans="1:25" x14ac:dyDescent="0.2">
      <c r="A4072" s="475">
        <f t="shared" si="63"/>
        <v>4068</v>
      </c>
      <c r="B4072" s="462">
        <v>0.26224176452656445</v>
      </c>
      <c r="C4072" s="461">
        <v>4657.928469528084</v>
      </c>
      <c r="D4072" s="462">
        <v>0.576200447369555</v>
      </c>
      <c r="E4072" s="462">
        <v>0.48085308857855541</v>
      </c>
      <c r="F4072" s="516">
        <v>2024.64</v>
      </c>
      <c r="G4072" s="464">
        <v>369181387828.16919</v>
      </c>
      <c r="H4072" s="461">
        <v>12021594.162472144</v>
      </c>
      <c r="I4072" s="464">
        <v>361272634547.6554</v>
      </c>
      <c r="J4072" s="462">
        <v>0.26224176452656445</v>
      </c>
      <c r="K4072" s="464">
        <v>6249602656.4087877</v>
      </c>
      <c r="L4072" s="464">
        <v>0</v>
      </c>
      <c r="M4072" s="464">
        <v>320989626385.04077</v>
      </c>
      <c r="N4072" s="464">
        <v>24259520655.42263</v>
      </c>
      <c r="O4072" s="464">
        <v>33717.643813974784</v>
      </c>
      <c r="P4072" s="461">
        <v>198982.40142939208</v>
      </c>
      <c r="Q4072" s="461">
        <v>98592.418631347158</v>
      </c>
      <c r="R4072" s="464">
        <v>1147833053985.8359</v>
      </c>
      <c r="S4072" s="462">
        <v>0.6168342381000147</v>
      </c>
      <c r="T4072" s="462">
        <v>0.36615919312935125</v>
      </c>
      <c r="U4072" s="461">
        <v>18.247001682862344</v>
      </c>
      <c r="V4072" s="464">
        <v>8270243244513.0889</v>
      </c>
      <c r="W4072" s="460">
        <v>2611.3191423272328</v>
      </c>
      <c r="X4072" s="463">
        <v>4.078833631492354E-2</v>
      </c>
      <c r="Y4072" s="476">
        <v>2.0000000000000001E-4</v>
      </c>
    </row>
    <row r="4073" spans="1:25" x14ac:dyDescent="0.2">
      <c r="A4073" s="475">
        <f t="shared" si="63"/>
        <v>4069</v>
      </c>
      <c r="B4073" s="462">
        <v>0.49331345559666084</v>
      </c>
      <c r="C4073" s="461">
        <v>4067.1251526132437</v>
      </c>
      <c r="D4073" s="462">
        <v>0.68777438626408971</v>
      </c>
      <c r="E4073" s="462">
        <v>0.48710727987652236</v>
      </c>
      <c r="F4073" s="516">
        <v>2025.88</v>
      </c>
      <c r="G4073" s="464">
        <v>128569859843.34396</v>
      </c>
      <c r="H4073" s="461">
        <v>15584994.501081716</v>
      </c>
      <c r="I4073" s="464">
        <v>467896208438.74298</v>
      </c>
      <c r="J4073" s="462">
        <v>0.42455083550162798</v>
      </c>
      <c r="K4073" s="464">
        <v>17185417007.827629</v>
      </c>
      <c r="L4073" s="464">
        <v>19008065726.75386</v>
      </c>
      <c r="M4073" s="464">
        <v>93803536692.083282</v>
      </c>
      <c r="N4073" s="464">
        <v>90318540965.42424</v>
      </c>
      <c r="O4073" s="464">
        <v>17755.013466488512</v>
      </c>
      <c r="P4073" s="461">
        <v>535122.81725776661</v>
      </c>
      <c r="Q4073" s="461">
        <v>355477.91990360379</v>
      </c>
      <c r="R4073" s="464">
        <v>864728940029.04956</v>
      </c>
      <c r="S4073" s="462">
        <v>0.5303890368624965</v>
      </c>
      <c r="T4073" s="462">
        <v>0.34252035122300972</v>
      </c>
      <c r="U4073" s="461">
        <v>15.516143805230008</v>
      </c>
      <c r="V4073" s="464">
        <v>5155212282264.0654</v>
      </c>
      <c r="W4073" s="460">
        <v>1622.7960888365624</v>
      </c>
      <c r="X4073" s="463">
        <v>4.631600177262464E-2</v>
      </c>
      <c r="Y4073" s="476">
        <v>2.0000000000000001E-4</v>
      </c>
    </row>
    <row r="4074" spans="1:25" x14ac:dyDescent="0.2">
      <c r="A4074" s="475">
        <f t="shared" si="63"/>
        <v>4070</v>
      </c>
      <c r="B4074" s="462">
        <v>0.43229723411703203</v>
      </c>
      <c r="C4074" s="461">
        <v>4300.5683337900864</v>
      </c>
      <c r="D4074" s="462">
        <v>0.39684935418898465</v>
      </c>
      <c r="E4074" s="462">
        <v>0.7</v>
      </c>
      <c r="F4074" s="516">
        <v>2023.75</v>
      </c>
      <c r="G4074" s="464">
        <v>337535643664.8963</v>
      </c>
      <c r="H4074" s="461">
        <v>6938202.3107852675</v>
      </c>
      <c r="I4074" s="464">
        <v>274616932269.40079</v>
      </c>
      <c r="J4074" s="462">
        <v>0.43229723411703203</v>
      </c>
      <c r="K4074" s="464">
        <v>6451386371.4694633</v>
      </c>
      <c r="L4074" s="464">
        <v>0</v>
      </c>
      <c r="M4074" s="464">
        <v>356806403186.47162</v>
      </c>
      <c r="N4074" s="464">
        <v>33077206014.541084</v>
      </c>
      <c r="O4074" s="464">
        <v>26870.118092107648</v>
      </c>
      <c r="P4074" s="461">
        <v>304126.12227354123</v>
      </c>
      <c r="Q4074" s="461">
        <v>147305.54574731702</v>
      </c>
      <c r="R4074" s="464">
        <v>906557447620.01758</v>
      </c>
      <c r="S4074" s="462">
        <v>0.66374735993607215</v>
      </c>
      <c r="T4074" s="462">
        <v>0.48146286896842938</v>
      </c>
      <c r="U4074" s="461">
        <v>17.620741941853659</v>
      </c>
      <c r="V4074" s="464">
        <v>8592330401017.8281</v>
      </c>
      <c r="W4074" s="460">
        <v>2713.1203381654063</v>
      </c>
      <c r="X4074" s="463">
        <v>4.061142907729063E-2</v>
      </c>
      <c r="Y4074" s="476">
        <v>2.0000000000000001E-4</v>
      </c>
    </row>
    <row r="4075" spans="1:25" x14ac:dyDescent="0.2">
      <c r="A4075" s="475">
        <f t="shared" si="63"/>
        <v>4071</v>
      </c>
      <c r="B4075" s="462">
        <v>0.34821567733488884</v>
      </c>
      <c r="C4075" s="461">
        <v>4954.9755285644669</v>
      </c>
      <c r="D4075" s="462">
        <v>0.77840777898285529</v>
      </c>
      <c r="E4075" s="462">
        <v>0.4702395434226912</v>
      </c>
      <c r="F4075" s="516">
        <v>2024.65</v>
      </c>
      <c r="G4075" s="464">
        <v>301963048396.62952</v>
      </c>
      <c r="H4075" s="461">
        <v>17870826.125730723</v>
      </c>
      <c r="I4075" s="464">
        <v>471324935809.50562</v>
      </c>
      <c r="J4075" s="462">
        <v>0.30734280386328694</v>
      </c>
      <c r="K4075" s="464">
        <v>11549699588.677149</v>
      </c>
      <c r="L4075" s="464">
        <v>0</v>
      </c>
      <c r="M4075" s="464">
        <v>265240383917.55359</v>
      </c>
      <c r="N4075" s="464">
        <v>86128575745.913727</v>
      </c>
      <c r="O4075" s="464">
        <v>25417.876588715022</v>
      </c>
      <c r="P4075" s="461">
        <v>483743.54340889008</v>
      </c>
      <c r="Q4075" s="461">
        <v>311454.71924342733</v>
      </c>
      <c r="R4075" s="464">
        <v>1233422702702.5999</v>
      </c>
      <c r="S4075" s="462">
        <v>0.56871146409657525</v>
      </c>
      <c r="T4075" s="462">
        <v>0.33243355409777647</v>
      </c>
      <c r="U4075" s="461">
        <v>17.371082768127643</v>
      </c>
      <c r="V4075" s="464">
        <v>7792144535363.0928</v>
      </c>
      <c r="W4075" s="460">
        <v>2459.1077591985522</v>
      </c>
      <c r="X4075" s="463">
        <v>4.2068407047682159E-2</v>
      </c>
      <c r="Y4075" s="476">
        <v>2.0000000000000001E-4</v>
      </c>
    </row>
    <row r="4076" spans="1:25" x14ac:dyDescent="0.2">
      <c r="A4076" s="475">
        <f t="shared" si="63"/>
        <v>4072</v>
      </c>
      <c r="B4076" s="462">
        <v>0.55800043337251792</v>
      </c>
      <c r="C4076" s="461">
        <v>6083.505329223367</v>
      </c>
      <c r="D4076" s="462">
        <v>0.9567903166303513</v>
      </c>
      <c r="E4076" s="462">
        <v>0.43142853941548431</v>
      </c>
      <c r="F4076" s="516">
        <v>2023.75</v>
      </c>
      <c r="G4076" s="464">
        <v>769650973429.37366</v>
      </c>
      <c r="H4076" s="461">
        <v>26912164.713949412</v>
      </c>
      <c r="I4076" s="464">
        <v>625946977700.17358</v>
      </c>
      <c r="J4076" s="462">
        <v>0.35034661625983476</v>
      </c>
      <c r="K4076" s="464">
        <v>3883813300.25563</v>
      </c>
      <c r="L4076" s="464">
        <v>0</v>
      </c>
      <c r="M4076" s="464">
        <v>816700850583.7262</v>
      </c>
      <c r="N4076" s="464">
        <v>37058599565.150879</v>
      </c>
      <c r="O4076" s="464">
        <v>27865.608701396581</v>
      </c>
      <c r="P4076" s="461">
        <v>285732.39297173941</v>
      </c>
      <c r="Q4076" s="461">
        <v>154480.4305535499</v>
      </c>
      <c r="R4076" s="464">
        <v>2438479047345.4331</v>
      </c>
      <c r="S4076" s="462">
        <v>0.67474499474285698</v>
      </c>
      <c r="T4076" s="462">
        <v>0.37431741219890552</v>
      </c>
      <c r="U4076" s="461">
        <v>18.053164286722602</v>
      </c>
      <c r="V4076" s="464">
        <v>18110768788985.438</v>
      </c>
      <c r="W4076" s="460">
        <v>5712.5028287941605</v>
      </c>
      <c r="X4076" s="463">
        <v>4.0277169441670591E-2</v>
      </c>
      <c r="Y4076" s="476">
        <v>2.0000000000000001E-4</v>
      </c>
    </row>
    <row r="4077" spans="1:25" x14ac:dyDescent="0.2">
      <c r="A4077" s="475">
        <f t="shared" si="63"/>
        <v>4073</v>
      </c>
      <c r="B4077" s="462">
        <v>0.42766939706972307</v>
      </c>
      <c r="C4077" s="461">
        <v>2228.0202070587707</v>
      </c>
      <c r="D4077" s="462">
        <v>0.72590311100075811</v>
      </c>
      <c r="E4077" s="462">
        <v>0.59309216482366567</v>
      </c>
      <c r="F4077" s="516">
        <v>2023.75</v>
      </c>
      <c r="G4077" s="464">
        <v>278473718875.86951</v>
      </c>
      <c r="H4077" s="461">
        <v>17761070.233962636</v>
      </c>
      <c r="I4077" s="464">
        <v>333521940505.94513</v>
      </c>
      <c r="J4077" s="462">
        <v>7.8291961376669383E-2</v>
      </c>
      <c r="K4077" s="464">
        <v>9510759836.6715851</v>
      </c>
      <c r="L4077" s="464">
        <v>0</v>
      </c>
      <c r="M4077" s="464">
        <v>252333837587.15338</v>
      </c>
      <c r="N4077" s="464">
        <v>22256258503.539337</v>
      </c>
      <c r="O4077" s="464">
        <v>32191.612239033486</v>
      </c>
      <c r="P4077" s="461">
        <v>181739.10752914927</v>
      </c>
      <c r="Q4077" s="461">
        <v>83745.795800175649</v>
      </c>
      <c r="R4077" s="464">
        <v>888665157313.00952</v>
      </c>
      <c r="S4077" s="462">
        <v>0.5107224999807638</v>
      </c>
      <c r="T4077" s="462">
        <v>0.29906657638892442</v>
      </c>
      <c r="U4077" s="461">
        <v>20.250821046578935</v>
      </c>
      <c r="V4077" s="464">
        <v>5837137665605.457</v>
      </c>
      <c r="W4077" s="460">
        <v>1841.3914413934715</v>
      </c>
      <c r="X4077" s="463">
        <v>3.6686911179695296E-2</v>
      </c>
      <c r="Y4077" s="476">
        <v>2.0000000000000001E-4</v>
      </c>
    </row>
    <row r="4078" spans="1:25" x14ac:dyDescent="0.2">
      <c r="A4078" s="475">
        <f t="shared" si="63"/>
        <v>4074</v>
      </c>
      <c r="B4078" s="462">
        <v>0.46254710806363308</v>
      </c>
      <c r="C4078" s="461">
        <v>2515.0603758949756</v>
      </c>
      <c r="D4078" s="462">
        <v>0.50890186434276707</v>
      </c>
      <c r="E4078" s="462">
        <v>0.7</v>
      </c>
      <c r="F4078" s="516">
        <v>2024.4</v>
      </c>
      <c r="G4078" s="464">
        <v>228787848427.75296</v>
      </c>
      <c r="H4078" s="461">
        <v>9796766.1756410636</v>
      </c>
      <c r="I4078" s="464">
        <v>235290735165.96603</v>
      </c>
      <c r="J4078" s="462">
        <v>0.18823230245084932</v>
      </c>
      <c r="K4078" s="464">
        <v>19134238526.216202</v>
      </c>
      <c r="L4078" s="464">
        <v>60324336922.0326</v>
      </c>
      <c r="M4078" s="464">
        <v>175293621707.14392</v>
      </c>
      <c r="N4078" s="464">
        <v>25539993017.680588</v>
      </c>
      <c r="O4078" s="464">
        <v>37504.507157415406</v>
      </c>
      <c r="P4078" s="461">
        <v>190339.33143664984</v>
      </c>
      <c r="Q4078" s="461">
        <v>93608.239518300921</v>
      </c>
      <c r="R4078" s="464">
        <v>782438821106.11609</v>
      </c>
      <c r="S4078" s="462">
        <v>0.59036997769313349</v>
      </c>
      <c r="T4078" s="462">
        <v>0.32744952386634329</v>
      </c>
      <c r="U4078" s="461">
        <v>18.241774445229364</v>
      </c>
      <c r="V4078" s="464">
        <v>5070059655355.9463</v>
      </c>
      <c r="W4078" s="460">
        <v>1599.871657318178</v>
      </c>
      <c r="X4078" s="463">
        <v>4.0455375437081845E-2</v>
      </c>
      <c r="Y4078" s="476">
        <v>2.0000000000000001E-4</v>
      </c>
    </row>
    <row r="4079" spans="1:25" x14ac:dyDescent="0.2">
      <c r="A4079" s="475">
        <f t="shared" si="63"/>
        <v>4075</v>
      </c>
      <c r="B4079" s="462">
        <v>0.42962086387223786</v>
      </c>
      <c r="C4079" s="461">
        <v>1917.5101122713204</v>
      </c>
      <c r="D4079" s="462">
        <v>0.96821497885760421</v>
      </c>
      <c r="E4079" s="462">
        <v>0.28538990700387251</v>
      </c>
      <c r="F4079" s="516">
        <v>2026.12</v>
      </c>
      <c r="G4079" s="464">
        <v>121402504999.13225</v>
      </c>
      <c r="H4079" s="461">
        <v>30996161.640549801</v>
      </c>
      <c r="I4079" s="464">
        <v>755780115928.9668</v>
      </c>
      <c r="J4079" s="462">
        <v>0.26281069361060072</v>
      </c>
      <c r="K4079" s="464">
        <v>40179250957.056618</v>
      </c>
      <c r="L4079" s="464">
        <v>10368437855.345625</v>
      </c>
      <c r="M4079" s="464">
        <v>67454139704.050369</v>
      </c>
      <c r="N4079" s="464">
        <v>62603031071.826118</v>
      </c>
      <c r="O4079" s="464">
        <v>10000</v>
      </c>
      <c r="P4079" s="461">
        <v>352147.72213329352</v>
      </c>
      <c r="Q4079" s="461">
        <v>203978.19634351123</v>
      </c>
      <c r="R4079" s="464">
        <v>1084123180092.8246</v>
      </c>
      <c r="S4079" s="462">
        <v>0.37947666768845523</v>
      </c>
      <c r="T4079" s="462">
        <v>0.20682987053210397</v>
      </c>
      <c r="U4079" s="461">
        <v>15.986411488361746</v>
      </c>
      <c r="V4079" s="464">
        <v>3998498846499.8936</v>
      </c>
      <c r="W4079" s="460">
        <v>1261.7501623551832</v>
      </c>
      <c r="X4079" s="463">
        <v>4.5356505568609116E-2</v>
      </c>
      <c r="Y4079" s="476">
        <v>2.0000000000000001E-4</v>
      </c>
    </row>
    <row r="4080" spans="1:25" x14ac:dyDescent="0.2">
      <c r="A4080" s="475">
        <f t="shared" si="63"/>
        <v>4076</v>
      </c>
      <c r="B4080" s="462">
        <v>0.47294985123172284</v>
      </c>
      <c r="C4080" s="461">
        <v>11304.864578304878</v>
      </c>
      <c r="D4080" s="462">
        <v>0.2</v>
      </c>
      <c r="E4080" s="462">
        <v>7.232813851337766E-2</v>
      </c>
      <c r="F4080" s="516">
        <v>2026.53</v>
      </c>
      <c r="G4080" s="464">
        <v>39775656597.721008</v>
      </c>
      <c r="H4080" s="461">
        <v>3354487.4130161321</v>
      </c>
      <c r="I4080" s="464">
        <v>137589215964.53986</v>
      </c>
      <c r="J4080" s="462">
        <v>0.42624563388523107</v>
      </c>
      <c r="K4080" s="464">
        <v>3809760490.0909185</v>
      </c>
      <c r="L4080" s="464">
        <v>4794928357.014534</v>
      </c>
      <c r="M4080" s="464">
        <v>21058468505.176636</v>
      </c>
      <c r="N4080" s="464">
        <v>198787360586.09631</v>
      </c>
      <c r="O4080" s="464">
        <v>24324.027945811387</v>
      </c>
      <c r="P4080" s="461">
        <v>1105353.593361198</v>
      </c>
      <c r="Q4080" s="461">
        <v>733586.50279424735</v>
      </c>
      <c r="R4080" s="464">
        <v>418741270085.00293</v>
      </c>
      <c r="S4080" s="462">
        <v>0.406914224634634</v>
      </c>
      <c r="T4080" s="462">
        <v>0.27294047697057572</v>
      </c>
      <c r="U4080" s="461">
        <v>15.032750242483958</v>
      </c>
      <c r="V4080" s="464">
        <v>1997598011835.7273</v>
      </c>
      <c r="W4080" s="460">
        <v>629.83612475082373</v>
      </c>
      <c r="X4080" s="463">
        <v>4.5705618092407405E-2</v>
      </c>
      <c r="Y4080" s="476">
        <v>2.0000000000000001E-4</v>
      </c>
    </row>
    <row r="4081" spans="1:25" x14ac:dyDescent="0.2">
      <c r="A4081" s="475">
        <f t="shared" si="63"/>
        <v>4077</v>
      </c>
      <c r="B4081" s="462">
        <v>0.66038981278711528</v>
      </c>
      <c r="C4081" s="461">
        <v>6086.7255947973272</v>
      </c>
      <c r="D4081" s="462">
        <v>1.0337439798139842</v>
      </c>
      <c r="E4081" s="462">
        <v>0.28835430376249288</v>
      </c>
      <c r="F4081" s="516">
        <v>2023.75</v>
      </c>
      <c r="G4081" s="464">
        <v>189504743773.36844</v>
      </c>
      <c r="H4081" s="461">
        <v>32030755.514682051</v>
      </c>
      <c r="I4081" s="464">
        <v>727452624987.9707</v>
      </c>
      <c r="J4081" s="462">
        <v>0.33234110160153985</v>
      </c>
      <c r="K4081" s="464">
        <v>22459361962.385658</v>
      </c>
      <c r="L4081" s="464">
        <v>0</v>
      </c>
      <c r="M4081" s="464">
        <v>264690668806.91714</v>
      </c>
      <c r="N4081" s="464">
        <v>19809770052.171299</v>
      </c>
      <c r="O4081" s="464">
        <v>16476.734657344288</v>
      </c>
      <c r="P4081" s="461">
        <v>178261.19305089908</v>
      </c>
      <c r="Q4081" s="461">
        <v>79133.386068893582</v>
      </c>
      <c r="R4081" s="464">
        <v>1367887119346.1462</v>
      </c>
      <c r="S4081" s="462">
        <v>0.53666474329016067</v>
      </c>
      <c r="T4081" s="462">
        <v>0.28646550900313639</v>
      </c>
      <c r="U4081" s="461">
        <v>15.832600576563149</v>
      </c>
      <c r="V4081" s="464">
        <v>6772321094617.3145</v>
      </c>
      <c r="W4081" s="460">
        <v>2138.6658403434244</v>
      </c>
      <c r="X4081" s="463">
        <v>4.666170843280236E-2</v>
      </c>
      <c r="Y4081" s="476">
        <v>2.0000000000000001E-4</v>
      </c>
    </row>
    <row r="4082" spans="1:25" x14ac:dyDescent="0.2">
      <c r="A4082" s="475">
        <f t="shared" si="63"/>
        <v>4078</v>
      </c>
      <c r="B4082" s="462">
        <v>0.60921794529589934</v>
      </c>
      <c r="C4082" s="461">
        <v>5250.126789628539</v>
      </c>
      <c r="D4082" s="462">
        <v>0.8769961503308088</v>
      </c>
      <c r="E4082" s="462">
        <v>0.51933028709449403</v>
      </c>
      <c r="F4082" s="516">
        <v>2026.55</v>
      </c>
      <c r="G4082" s="464">
        <v>248289617750.07507</v>
      </c>
      <c r="H4082" s="461">
        <v>19822697.910379991</v>
      </c>
      <c r="I4082" s="464">
        <v>364998814674.08179</v>
      </c>
      <c r="J4082" s="462">
        <v>4.0459757626005066E-2</v>
      </c>
      <c r="K4082" s="464">
        <v>25638545662.126282</v>
      </c>
      <c r="L4082" s="464">
        <v>81242457945.113113</v>
      </c>
      <c r="M4082" s="464">
        <v>55088955860.540894</v>
      </c>
      <c r="N4082" s="464">
        <v>23455011804.38195</v>
      </c>
      <c r="O4082" s="464">
        <v>32781.641734927631</v>
      </c>
      <c r="P4082" s="461">
        <v>241882.95540517929</v>
      </c>
      <c r="Q4082" s="461">
        <v>85929.809389178772</v>
      </c>
      <c r="R4082" s="464">
        <v>776633084312.95764</v>
      </c>
      <c r="S4082" s="462">
        <v>0.41630248280214083</v>
      </c>
      <c r="T4082" s="462">
        <v>0.3191400019602425</v>
      </c>
      <c r="U4082" s="461">
        <v>20.12517136789026</v>
      </c>
      <c r="V4082" s="464">
        <v>5280495667698.6348</v>
      </c>
      <c r="W4082" s="460">
        <v>1664.4016163751496</v>
      </c>
      <c r="X4082" s="463">
        <v>3.8036141654802666E-2</v>
      </c>
      <c r="Y4082" s="476">
        <v>2.0000000000000001E-4</v>
      </c>
    </row>
    <row r="4083" spans="1:25" x14ac:dyDescent="0.2">
      <c r="A4083" s="475">
        <f t="shared" si="63"/>
        <v>4079</v>
      </c>
      <c r="B4083" s="462">
        <v>0.41240243411296712</v>
      </c>
      <c r="C4083" s="461">
        <v>3590.1644973583097</v>
      </c>
      <c r="D4083" s="462">
        <v>0.56799192225106476</v>
      </c>
      <c r="E4083" s="462">
        <v>0.62270440934149585</v>
      </c>
      <c r="F4083" s="516">
        <v>2025.08</v>
      </c>
      <c r="G4083" s="464">
        <v>102381101292.51114</v>
      </c>
      <c r="H4083" s="461">
        <v>11199245.4880614</v>
      </c>
      <c r="I4083" s="464">
        <v>384480929837.41504</v>
      </c>
      <c r="J4083" s="462">
        <v>0.41240243411296706</v>
      </c>
      <c r="K4083" s="464">
        <v>16196037735.989731</v>
      </c>
      <c r="L4083" s="464">
        <v>9630751542.8671436</v>
      </c>
      <c r="M4083" s="464">
        <v>83996213392.146286</v>
      </c>
      <c r="N4083" s="464">
        <v>65521768055.024513</v>
      </c>
      <c r="O4083" s="464">
        <v>41258.023404516709</v>
      </c>
      <c r="P4083" s="461">
        <v>402069.89553435543</v>
      </c>
      <c r="Q4083" s="461">
        <v>253235.9888664748</v>
      </c>
      <c r="R4083" s="464">
        <v>658284665232.88196</v>
      </c>
      <c r="S4083" s="462">
        <v>0.51115040539601153</v>
      </c>
      <c r="T4083" s="462">
        <v>0.35544867543222436</v>
      </c>
      <c r="U4083" s="461">
        <v>15.501445194991492</v>
      </c>
      <c r="V4083" s="464">
        <v>4128512060993.7896</v>
      </c>
      <c r="W4083" s="460">
        <v>1303.3465509421012</v>
      </c>
      <c r="X4083" s="463">
        <v>4.5694744730191382E-2</v>
      </c>
      <c r="Y4083" s="476">
        <v>2.0000000000000001E-4</v>
      </c>
    </row>
    <row r="4084" spans="1:25" x14ac:dyDescent="0.2">
      <c r="A4084" s="475">
        <f t="shared" si="63"/>
        <v>4080</v>
      </c>
      <c r="B4084" s="462">
        <v>0.5499217829531492</v>
      </c>
      <c r="C4084" s="461">
        <v>4733.8263892825762</v>
      </c>
      <c r="D4084" s="462">
        <v>0.73958467752627099</v>
      </c>
      <c r="E4084" s="462">
        <v>0.45087074040543429</v>
      </c>
      <c r="F4084" s="516">
        <v>2024.37</v>
      </c>
      <c r="G4084" s="464">
        <v>357342276088.52948</v>
      </c>
      <c r="H4084" s="461">
        <v>17395607.95697514</v>
      </c>
      <c r="I4084" s="464">
        <v>361128264232.4953</v>
      </c>
      <c r="J4084" s="462">
        <v>0.22212397076712043</v>
      </c>
      <c r="K4084" s="464">
        <v>13717716126.142744</v>
      </c>
      <c r="L4084" s="464">
        <v>0</v>
      </c>
      <c r="M4084" s="464">
        <v>199706260852.25696</v>
      </c>
      <c r="N4084" s="464">
        <v>28611240537.930748</v>
      </c>
      <c r="O4084" s="464">
        <v>33510.08590052223</v>
      </c>
      <c r="P4084" s="461">
        <v>232833.7263132704</v>
      </c>
      <c r="Q4084" s="461">
        <v>120025.24049910459</v>
      </c>
      <c r="R4084" s="464">
        <v>913735305199.61987</v>
      </c>
      <c r="S4084" s="462">
        <v>0.54725735592671698</v>
      </c>
      <c r="T4084" s="462">
        <v>0.46127153687646627</v>
      </c>
      <c r="U4084" s="461">
        <v>18.041692754040024</v>
      </c>
      <c r="V4084" s="464">
        <v>8262992076910.2354</v>
      </c>
      <c r="W4084" s="460">
        <v>2609.1001239268371</v>
      </c>
      <c r="X4084" s="463">
        <v>4.108169937333752E-2</v>
      </c>
      <c r="Y4084" s="476">
        <v>2.0000000000000001E-4</v>
      </c>
    </row>
    <row r="4085" spans="1:25" x14ac:dyDescent="0.2">
      <c r="A4085" s="475">
        <f t="shared" si="63"/>
        <v>4081</v>
      </c>
      <c r="B4085" s="462">
        <v>0.36752761271855439</v>
      </c>
      <c r="C4085" s="461">
        <v>3279.4675624347219</v>
      </c>
      <c r="D4085" s="462">
        <v>0.7542286740422024</v>
      </c>
      <c r="E4085" s="462">
        <v>0.31253799151821748</v>
      </c>
      <c r="F4085" s="516">
        <v>2024.17</v>
      </c>
      <c r="G4085" s="464">
        <v>106803139862.87816</v>
      </c>
      <c r="H4085" s="461">
        <v>18591254.989729535</v>
      </c>
      <c r="I4085" s="464">
        <v>471497719953.3363</v>
      </c>
      <c r="J4085" s="462">
        <v>0.36632564221064134</v>
      </c>
      <c r="K4085" s="464">
        <v>14998015737.472824</v>
      </c>
      <c r="L4085" s="464">
        <v>0</v>
      </c>
      <c r="M4085" s="464">
        <v>168288455867.89532</v>
      </c>
      <c r="N4085" s="464">
        <v>8067681330.676713</v>
      </c>
      <c r="O4085" s="464">
        <v>31677.853569218612</v>
      </c>
      <c r="P4085" s="461">
        <v>101465.43749999869</v>
      </c>
      <c r="Q4085" s="461">
        <v>33113.812499999185</v>
      </c>
      <c r="R4085" s="464">
        <v>899211803260.60583</v>
      </c>
      <c r="S4085" s="462">
        <v>0.55923454895143943</v>
      </c>
      <c r="T4085" s="462">
        <v>0.26190644341313329</v>
      </c>
      <c r="U4085" s="461">
        <v>15.66134483275504</v>
      </c>
      <c r="V4085" s="464">
        <v>4121999359736.0073</v>
      </c>
      <c r="W4085" s="460">
        <v>1300.5679524901693</v>
      </c>
      <c r="X4085" s="463">
        <v>4.602259388418864E-2</v>
      </c>
      <c r="Y4085" s="476">
        <v>2.0000000000000001E-4</v>
      </c>
    </row>
    <row r="4086" spans="1:25" x14ac:dyDescent="0.2">
      <c r="A4086" s="475">
        <f t="shared" si="63"/>
        <v>4082</v>
      </c>
      <c r="B4086" s="462">
        <v>0.54412778273229523</v>
      </c>
      <c r="C4086" s="461">
        <v>4137.1813480403662</v>
      </c>
      <c r="D4086" s="462">
        <v>0.54140431799360034</v>
      </c>
      <c r="E4086" s="462">
        <v>0.39970136595264488</v>
      </c>
      <c r="F4086" s="516">
        <v>2024.56</v>
      </c>
      <c r="G4086" s="464">
        <v>278829760804.38409</v>
      </c>
      <c r="H4086" s="461">
        <v>10887442.93148672</v>
      </c>
      <c r="I4086" s="464">
        <v>354078075267.62885</v>
      </c>
      <c r="J4086" s="462">
        <v>0.4242248645851675</v>
      </c>
      <c r="K4086" s="464">
        <v>19854558026.81057</v>
      </c>
      <c r="L4086" s="464">
        <v>22194169045.722893</v>
      </c>
      <c r="M4086" s="464">
        <v>184482120773.5509</v>
      </c>
      <c r="N4086" s="464">
        <v>64786229373.689552</v>
      </c>
      <c r="O4086" s="464">
        <v>32971.719409398764</v>
      </c>
      <c r="P4086" s="461">
        <v>394281.55199290323</v>
      </c>
      <c r="Q4086" s="461">
        <v>247886.07785203942</v>
      </c>
      <c r="R4086" s="464">
        <v>937505208098.95203</v>
      </c>
      <c r="S4086" s="462">
        <v>0.61133531715080103</v>
      </c>
      <c r="T4086" s="462">
        <v>0.44154130986387868</v>
      </c>
      <c r="U4086" s="461">
        <v>16.972226107037418</v>
      </c>
      <c r="V4086" s="464">
        <v>7809322377814.0859</v>
      </c>
      <c r="W4086" s="460">
        <v>2465.4817298734197</v>
      </c>
      <c r="X4086" s="463">
        <v>4.2522864547569129E-2</v>
      </c>
      <c r="Y4086" s="476">
        <v>2.0000000000000001E-4</v>
      </c>
    </row>
    <row r="4087" spans="1:25" x14ac:dyDescent="0.2">
      <c r="A4087" s="475">
        <f t="shared" si="63"/>
        <v>4083</v>
      </c>
      <c r="B4087" s="462">
        <v>0.47173845136171894</v>
      </c>
      <c r="C4087" s="461">
        <v>1500</v>
      </c>
      <c r="D4087" s="462">
        <v>0.66789309204246372</v>
      </c>
      <c r="E4087" s="462">
        <v>0.48031188247988016</v>
      </c>
      <c r="F4087" s="516">
        <v>2025.1</v>
      </c>
      <c r="G4087" s="464">
        <v>78369927303.608246</v>
      </c>
      <c r="H4087" s="461">
        <v>15691207.773725085</v>
      </c>
      <c r="I4087" s="464">
        <v>442594216869.67444</v>
      </c>
      <c r="J4087" s="462">
        <v>0.42398779395391617</v>
      </c>
      <c r="K4087" s="464">
        <v>19004075161.96999</v>
      </c>
      <c r="L4087" s="464">
        <v>8582447380.342804</v>
      </c>
      <c r="M4087" s="464">
        <v>87557378256.268768</v>
      </c>
      <c r="N4087" s="464">
        <v>76987366847.557938</v>
      </c>
      <c r="O4087" s="464">
        <v>14704.447295646505</v>
      </c>
      <c r="P4087" s="461">
        <v>489762.01713056955</v>
      </c>
      <c r="Q4087" s="461">
        <v>319758.80519058183</v>
      </c>
      <c r="R4087" s="464">
        <v>768292219132.94446</v>
      </c>
      <c r="S4087" s="462">
        <v>0.51817145788445973</v>
      </c>
      <c r="T4087" s="462">
        <v>0.28106280136809952</v>
      </c>
      <c r="U4087" s="461">
        <v>15.06228472770229</v>
      </c>
      <c r="V4087" s="464">
        <v>3677743959171.688</v>
      </c>
      <c r="W4087" s="460">
        <v>1160.4551762431647</v>
      </c>
      <c r="X4087" s="463">
        <v>4.7139149116882065E-2</v>
      </c>
      <c r="Y4087" s="476">
        <v>2.0000000000000001E-4</v>
      </c>
    </row>
    <row r="4088" spans="1:25" x14ac:dyDescent="0.2">
      <c r="A4088" s="475">
        <f t="shared" si="63"/>
        <v>4084</v>
      </c>
      <c r="B4088" s="462">
        <v>0.56870553222767384</v>
      </c>
      <c r="C4088" s="461">
        <v>4450.8981326225221</v>
      </c>
      <c r="D4088" s="462">
        <v>0.57241282052378328</v>
      </c>
      <c r="E4088" s="462">
        <v>0.62899838991324386</v>
      </c>
      <c r="F4088" s="516">
        <v>2024.02</v>
      </c>
      <c r="G4088" s="464">
        <v>293883601937.44989</v>
      </c>
      <c r="H4088" s="461">
        <v>11979269.846503073</v>
      </c>
      <c r="I4088" s="464">
        <v>365425659959.53253</v>
      </c>
      <c r="J4088" s="462">
        <v>0.37824892320528336</v>
      </c>
      <c r="K4088" s="464">
        <v>5944098693.0304079</v>
      </c>
      <c r="L4088" s="464">
        <v>0</v>
      </c>
      <c r="M4088" s="464">
        <v>256998836097.33316</v>
      </c>
      <c r="N4088" s="464">
        <v>32013538941.555862</v>
      </c>
      <c r="O4088" s="464">
        <v>28592.233460506512</v>
      </c>
      <c r="P4088" s="461">
        <v>225101.25037351099</v>
      </c>
      <c r="Q4088" s="461">
        <v>117671.71335116957</v>
      </c>
      <c r="R4088" s="464">
        <v>1011796541415.2145</v>
      </c>
      <c r="S4088" s="462">
        <v>0.62694211067575678</v>
      </c>
      <c r="T4088" s="462">
        <v>0.3948369531282358</v>
      </c>
      <c r="U4088" s="461">
        <v>17.400755639763894</v>
      </c>
      <c r="V4088" s="464">
        <v>7685253338715.0859</v>
      </c>
      <c r="W4088" s="460">
        <v>2426.1085374145596</v>
      </c>
      <c r="X4088" s="463">
        <v>4.1634680707628331E-2</v>
      </c>
      <c r="Y4088" s="476">
        <v>2.0000000000000001E-4</v>
      </c>
    </row>
    <row r="4089" spans="1:25" x14ac:dyDescent="0.2">
      <c r="A4089" s="475">
        <f t="shared" si="63"/>
        <v>4085</v>
      </c>
      <c r="B4089" s="462">
        <v>0.46600260009705508</v>
      </c>
      <c r="C4089" s="461">
        <v>4509.9618569295262</v>
      </c>
      <c r="D4089" s="462">
        <v>0.89075515854582976</v>
      </c>
      <c r="E4089" s="462">
        <v>0.26168084667773861</v>
      </c>
      <c r="F4089" s="516">
        <v>2026.13</v>
      </c>
      <c r="G4089" s="464">
        <v>117639232767.03952</v>
      </c>
      <c r="H4089" s="461">
        <v>24587124.593340591</v>
      </c>
      <c r="I4089" s="464">
        <v>572418492708.91187</v>
      </c>
      <c r="J4089" s="462">
        <v>0.38297176318376214</v>
      </c>
      <c r="K4089" s="464">
        <v>15717582278.598972</v>
      </c>
      <c r="L4089" s="464">
        <v>18502452145.066498</v>
      </c>
      <c r="M4089" s="464">
        <v>62789720187.767525</v>
      </c>
      <c r="N4089" s="464">
        <v>25040988242.022018</v>
      </c>
      <c r="O4089" s="464">
        <v>34622.768565101869</v>
      </c>
      <c r="P4089" s="461">
        <v>224479.93400272814</v>
      </c>
      <c r="Q4089" s="461">
        <v>111179.92874914632</v>
      </c>
      <c r="R4089" s="464">
        <v>859365244671.33362</v>
      </c>
      <c r="S4089" s="462">
        <v>0.49955057332947905</v>
      </c>
      <c r="T4089" s="462">
        <v>0.3160164186410554</v>
      </c>
      <c r="U4089" s="461">
        <v>15.51290185899726</v>
      </c>
      <c r="V4089" s="464">
        <v>4660215201332.9658</v>
      </c>
      <c r="W4089" s="460">
        <v>1468.9719346919583</v>
      </c>
      <c r="X4089" s="463">
        <v>4.698255772174164E-2</v>
      </c>
      <c r="Y4089" s="476">
        <v>2.0000000000000001E-4</v>
      </c>
    </row>
    <row r="4090" spans="1:25" x14ac:dyDescent="0.2">
      <c r="A4090" s="475">
        <f t="shared" si="63"/>
        <v>4086</v>
      </c>
      <c r="B4090" s="462">
        <v>0.38817481821175542</v>
      </c>
      <c r="C4090" s="461">
        <v>2271.36282693878</v>
      </c>
      <c r="D4090" s="462">
        <v>0.78103597325927787</v>
      </c>
      <c r="E4090" s="462">
        <v>0.41970443911667205</v>
      </c>
      <c r="F4090" s="516">
        <v>2023.75</v>
      </c>
      <c r="G4090" s="464">
        <v>645749449121.72449</v>
      </c>
      <c r="H4090" s="461">
        <v>19264393.543921389</v>
      </c>
      <c r="I4090" s="464">
        <v>429460376770.37561</v>
      </c>
      <c r="J4090" s="462">
        <v>0.25913896180017792</v>
      </c>
      <c r="K4090" s="464">
        <v>3352019412.4239864</v>
      </c>
      <c r="L4090" s="464">
        <v>0</v>
      </c>
      <c r="M4090" s="464">
        <v>568436411351.33679</v>
      </c>
      <c r="N4090" s="464">
        <v>22136340840.951111</v>
      </c>
      <c r="O4090" s="464">
        <v>44192.852686248123</v>
      </c>
      <c r="P4090" s="461">
        <v>187707.38782828898</v>
      </c>
      <c r="Q4090" s="461">
        <v>87021.082125251502</v>
      </c>
      <c r="R4090" s="464">
        <v>1521385976855.2437</v>
      </c>
      <c r="S4090" s="462">
        <v>0.63814626800201735</v>
      </c>
      <c r="T4090" s="462">
        <v>0.48343429777770697</v>
      </c>
      <c r="U4090" s="461">
        <v>18.263700515074788</v>
      </c>
      <c r="V4090" s="464">
        <v>14640026544695.061</v>
      </c>
      <c r="W4090" s="460">
        <v>4619.1138675548273</v>
      </c>
      <c r="X4090" s="463">
        <v>4.0209643898178625E-2</v>
      </c>
      <c r="Y4090" s="476">
        <v>2.0000000000000001E-4</v>
      </c>
    </row>
    <row r="4091" spans="1:25" x14ac:dyDescent="0.2">
      <c r="A4091" s="475">
        <f t="shared" si="63"/>
        <v>4087</v>
      </c>
      <c r="B4091" s="462">
        <v>0.56363118995812345</v>
      </c>
      <c r="C4091" s="461">
        <v>5706.5464532385777</v>
      </c>
      <c r="D4091" s="462">
        <v>0.45262215940244255</v>
      </c>
      <c r="E4091" s="462">
        <v>0.37125174868018379</v>
      </c>
      <c r="F4091" s="516">
        <v>2024.82</v>
      </c>
      <c r="G4091" s="464">
        <v>299374335884.80493</v>
      </c>
      <c r="H4091" s="461">
        <v>8396324.0580155756</v>
      </c>
      <c r="I4091" s="464">
        <v>351697668113.60486</v>
      </c>
      <c r="J4091" s="462">
        <v>0.56075289779543158</v>
      </c>
      <c r="K4091" s="464">
        <v>12821980317.522697</v>
      </c>
      <c r="L4091" s="464">
        <v>0</v>
      </c>
      <c r="M4091" s="464">
        <v>271880774307.64444</v>
      </c>
      <c r="N4091" s="464">
        <v>24152863595.629452</v>
      </c>
      <c r="O4091" s="464">
        <v>33221.641964868468</v>
      </c>
      <c r="P4091" s="461">
        <v>199447.76606564829</v>
      </c>
      <c r="Q4091" s="461">
        <v>101271.34272149423</v>
      </c>
      <c r="R4091" s="464">
        <v>1025459407862.9138</v>
      </c>
      <c r="S4091" s="462">
        <v>0.69868236139302808</v>
      </c>
      <c r="T4091" s="462">
        <v>0.46539555216962797</v>
      </c>
      <c r="U4091" s="461">
        <v>16.732872797584356</v>
      </c>
      <c r="V4091" s="464">
        <v>8830685215451.584</v>
      </c>
      <c r="W4091" s="460">
        <v>2788.5802156028294</v>
      </c>
      <c r="X4091" s="463">
        <v>4.3375008674528627E-2</v>
      </c>
      <c r="Y4091" s="476">
        <v>2.0000000000000001E-4</v>
      </c>
    </row>
    <row r="4092" spans="1:25" x14ac:dyDescent="0.2">
      <c r="A4092" s="475">
        <f t="shared" si="63"/>
        <v>4088</v>
      </c>
      <c r="B4092" s="462">
        <v>0.47818518291539691</v>
      </c>
      <c r="C4092" s="461">
        <v>2868.2506153811437</v>
      </c>
      <c r="D4092" s="462">
        <v>0.5027919342727678</v>
      </c>
      <c r="E4092" s="462">
        <v>2.767028821559947E-2</v>
      </c>
      <c r="F4092" s="516">
        <v>2024.84</v>
      </c>
      <c r="G4092" s="464">
        <v>118362616045.27115</v>
      </c>
      <c r="H4092" s="461">
        <v>9818913.435046548</v>
      </c>
      <c r="I4092" s="464">
        <v>363183353006.04608</v>
      </c>
      <c r="J4092" s="462">
        <v>0.47818518291539691</v>
      </c>
      <c r="K4092" s="464">
        <v>12833848631.290133</v>
      </c>
      <c r="L4092" s="464">
        <v>0</v>
      </c>
      <c r="M4092" s="464">
        <v>116031228162.9446</v>
      </c>
      <c r="N4092" s="464">
        <v>43151729245.828316</v>
      </c>
      <c r="O4092" s="464">
        <v>27159.118577017969</v>
      </c>
      <c r="P4092" s="461">
        <v>284253.61444559298</v>
      </c>
      <c r="Q4092" s="461">
        <v>163525.79734711465</v>
      </c>
      <c r="R4092" s="464">
        <v>666281770881.3667</v>
      </c>
      <c r="S4092" s="462">
        <v>0.57931801543007755</v>
      </c>
      <c r="T4092" s="462">
        <v>0.38603947607850619</v>
      </c>
      <c r="U4092" s="461">
        <v>15.710108074708039</v>
      </c>
      <c r="V4092" s="464">
        <v>4521869142883.4375</v>
      </c>
      <c r="W4092" s="460">
        <v>1427.0830234203204</v>
      </c>
      <c r="X4092" s="463">
        <v>4.5735345846935727E-2</v>
      </c>
      <c r="Y4092" s="476">
        <v>2.0000000000000001E-4</v>
      </c>
    </row>
    <row r="4093" spans="1:25" x14ac:dyDescent="0.2">
      <c r="A4093" s="475">
        <f t="shared" si="63"/>
        <v>4089</v>
      </c>
      <c r="B4093" s="462">
        <v>0.36603535426266282</v>
      </c>
      <c r="C4093" s="461">
        <v>4005.9712906332607</v>
      </c>
      <c r="D4093" s="462">
        <v>0.69099433081139239</v>
      </c>
      <c r="E4093" s="462">
        <v>0.4224901753212687</v>
      </c>
      <c r="F4093" s="516">
        <v>2025.25</v>
      </c>
      <c r="G4093" s="464">
        <v>197773376559.36823</v>
      </c>
      <c r="H4093" s="461">
        <v>15817831.700766921</v>
      </c>
      <c r="I4093" s="464">
        <v>362072537558.83429</v>
      </c>
      <c r="J4093" s="462">
        <v>0.26115162743684739</v>
      </c>
      <c r="K4093" s="464">
        <v>26384875231.928078</v>
      </c>
      <c r="L4093" s="464">
        <v>28759858421.278774</v>
      </c>
      <c r="M4093" s="464">
        <v>120926860669.58656</v>
      </c>
      <c r="N4093" s="464">
        <v>61924939949.741905</v>
      </c>
      <c r="O4093" s="464">
        <v>13168.71506956456</v>
      </c>
      <c r="P4093" s="461">
        <v>401150.65272594267</v>
      </c>
      <c r="Q4093" s="461">
        <v>248942.45354902311</v>
      </c>
      <c r="R4093" s="464">
        <v>825544145400.81165</v>
      </c>
      <c r="S4093" s="462">
        <v>0.512688654037733</v>
      </c>
      <c r="T4093" s="462">
        <v>0.34317716908541035</v>
      </c>
      <c r="U4093" s="461">
        <v>17.038557832389355</v>
      </c>
      <c r="V4093" s="464">
        <v>5327703571102.2568</v>
      </c>
      <c r="W4093" s="460">
        <v>1678.5559085355023</v>
      </c>
      <c r="X4093" s="463">
        <v>4.2903439403070578E-2</v>
      </c>
      <c r="Y4093" s="476">
        <v>2.0000000000000001E-4</v>
      </c>
    </row>
    <row r="4094" spans="1:25" x14ac:dyDescent="0.2">
      <c r="A4094" s="475">
        <f t="shared" si="63"/>
        <v>4090</v>
      </c>
      <c r="B4094" s="462">
        <v>0.45316767535103469</v>
      </c>
      <c r="C4094" s="461">
        <v>6138.9760359932734</v>
      </c>
      <c r="D4094" s="462">
        <v>0.8173432757486786</v>
      </c>
      <c r="E4094" s="462">
        <v>0.50249609861192701</v>
      </c>
      <c r="F4094" s="516">
        <v>2025.44</v>
      </c>
      <c r="G4094" s="464">
        <v>167414217638.39688</v>
      </c>
      <c r="H4094" s="461">
        <v>20276422.289606757</v>
      </c>
      <c r="I4094" s="464">
        <v>589793859630.93701</v>
      </c>
      <c r="J4094" s="462">
        <v>0.36926866364405575</v>
      </c>
      <c r="K4094" s="464">
        <v>34354160038.677975</v>
      </c>
      <c r="L4094" s="464">
        <v>22966183659.065758</v>
      </c>
      <c r="M4094" s="464">
        <v>90927048212.704941</v>
      </c>
      <c r="N4094" s="464">
        <v>47900629563.572952</v>
      </c>
      <c r="O4094" s="464">
        <v>22118.236658297013</v>
      </c>
      <c r="P4094" s="461">
        <v>300460.99432247994</v>
      </c>
      <c r="Q4094" s="461">
        <v>168450.31946805376</v>
      </c>
      <c r="R4094" s="464">
        <v>1006954941183.061</v>
      </c>
      <c r="S4094" s="462">
        <v>0.51121345827806774</v>
      </c>
      <c r="T4094" s="462">
        <v>0.36074743584358859</v>
      </c>
      <c r="U4094" s="461">
        <v>15.612869702679419</v>
      </c>
      <c r="V4094" s="464">
        <v>6286294377382.0752</v>
      </c>
      <c r="W4094" s="460">
        <v>1984.2345223848668</v>
      </c>
      <c r="X4094" s="463">
        <v>4.5845922642540289E-2</v>
      </c>
      <c r="Y4094" s="476">
        <v>2.0000000000000001E-4</v>
      </c>
    </row>
    <row r="4095" spans="1:25" x14ac:dyDescent="0.2">
      <c r="A4095" s="475">
        <f t="shared" si="63"/>
        <v>4091</v>
      </c>
      <c r="B4095" s="462">
        <v>0.58474955877483481</v>
      </c>
      <c r="C4095" s="461">
        <v>3417.3850132860784</v>
      </c>
      <c r="D4095" s="462">
        <v>0.54192935536042641</v>
      </c>
      <c r="E4095" s="462">
        <v>0.41089073194279363</v>
      </c>
      <c r="F4095" s="516">
        <v>2025.71</v>
      </c>
      <c r="G4095" s="464">
        <v>200051264549.98395</v>
      </c>
      <c r="H4095" s="461">
        <v>10969373.44694365</v>
      </c>
      <c r="I4095" s="464">
        <v>359539705623.04089</v>
      </c>
      <c r="J4095" s="462">
        <v>0.4529060386425271</v>
      </c>
      <c r="K4095" s="464">
        <v>21793648801.600922</v>
      </c>
      <c r="L4095" s="464">
        <v>22555167690.06749</v>
      </c>
      <c r="M4095" s="464">
        <v>118385704861.65282</v>
      </c>
      <c r="N4095" s="464">
        <v>21679796647.642101</v>
      </c>
      <c r="O4095" s="464">
        <v>21530.625099564888</v>
      </c>
      <c r="P4095" s="461">
        <v>182141.91586092662</v>
      </c>
      <c r="Q4095" s="461">
        <v>87144.916491098236</v>
      </c>
      <c r="R4095" s="464">
        <v>735562583301.35388</v>
      </c>
      <c r="S4095" s="462">
        <v>0.59980567156751974</v>
      </c>
      <c r="T4095" s="462">
        <v>0.45489160001875045</v>
      </c>
      <c r="U4095" s="461">
        <v>16.51677680555796</v>
      </c>
      <c r="V4095" s="464">
        <v>6125207289418.5049</v>
      </c>
      <c r="W4095" s="460">
        <v>1933.4038149286298</v>
      </c>
      <c r="X4095" s="463">
        <v>4.391829445254012E-2</v>
      </c>
      <c r="Y4095" s="476">
        <v>2.0000000000000001E-4</v>
      </c>
    </row>
    <row r="4096" spans="1:25" x14ac:dyDescent="0.2">
      <c r="A4096" s="475">
        <f t="shared" si="63"/>
        <v>4092</v>
      </c>
      <c r="B4096" s="462">
        <v>0.59013309848391671</v>
      </c>
      <c r="C4096" s="461">
        <v>4272.5006038358733</v>
      </c>
      <c r="D4096" s="462">
        <v>0.89114856182981672</v>
      </c>
      <c r="E4096" s="462">
        <v>0.26374441310965141</v>
      </c>
      <c r="F4096" s="516">
        <v>2024.25</v>
      </c>
      <c r="G4096" s="464">
        <v>322005733308.17883</v>
      </c>
      <c r="H4096" s="461">
        <v>24198451.95944893</v>
      </c>
      <c r="I4096" s="464">
        <v>521860667249.97864</v>
      </c>
      <c r="J4096" s="462">
        <v>0.32659595969815236</v>
      </c>
      <c r="K4096" s="464">
        <v>10711101235.840633</v>
      </c>
      <c r="L4096" s="464">
        <v>0</v>
      </c>
      <c r="M4096" s="464">
        <v>244543032485.24014</v>
      </c>
      <c r="N4096" s="464">
        <v>71449856400.391479</v>
      </c>
      <c r="O4096" s="464">
        <v>23263.895300030174</v>
      </c>
      <c r="P4096" s="461">
        <v>492451.40763031156</v>
      </c>
      <c r="Q4096" s="461">
        <v>314899.24199843669</v>
      </c>
      <c r="R4096" s="464">
        <v>1190595257899.3936</v>
      </c>
      <c r="S4096" s="462">
        <v>0.55774026039140034</v>
      </c>
      <c r="T4096" s="462">
        <v>0.37514290953974044</v>
      </c>
      <c r="U4096" s="461">
        <v>17.290796057360708</v>
      </c>
      <c r="V4096" s="464">
        <v>8472433004566.2695</v>
      </c>
      <c r="W4096" s="460">
        <v>2674.5330199770847</v>
      </c>
      <c r="X4096" s="463">
        <v>4.251127099754505E-2</v>
      </c>
      <c r="Y4096" s="476">
        <v>2.0000000000000001E-4</v>
      </c>
    </row>
    <row r="4097" spans="1:25" x14ac:dyDescent="0.2">
      <c r="A4097" s="475">
        <f t="shared" si="63"/>
        <v>4093</v>
      </c>
      <c r="B4097" s="462">
        <v>0.37658362276497842</v>
      </c>
      <c r="C4097" s="461">
        <v>1776.3261915920898</v>
      </c>
      <c r="D4097" s="462">
        <v>0.86791705722674439</v>
      </c>
      <c r="E4097" s="462">
        <v>0.7</v>
      </c>
      <c r="F4097" s="516">
        <v>2025</v>
      </c>
      <c r="G4097" s="464">
        <v>171923122955.48114</v>
      </c>
      <c r="H4097" s="461">
        <v>24853065.212969922</v>
      </c>
      <c r="I4097" s="464">
        <v>621538948304.15332</v>
      </c>
      <c r="J4097" s="462">
        <v>0.37658362276497837</v>
      </c>
      <c r="K4097" s="464">
        <v>36143673930.04525</v>
      </c>
      <c r="L4097" s="464">
        <v>67325869398.63028</v>
      </c>
      <c r="M4097" s="464">
        <v>85926765459.570053</v>
      </c>
      <c r="N4097" s="464">
        <v>40996231814.612877</v>
      </c>
      <c r="O4097" s="464">
        <v>21130.078780008342</v>
      </c>
      <c r="P4097" s="461">
        <v>308462.98001181148</v>
      </c>
      <c r="Q4097" s="461">
        <v>173322.52407765164</v>
      </c>
      <c r="R4097" s="464">
        <v>974768119415.44263</v>
      </c>
      <c r="S4097" s="462">
        <v>0.49968718441551774</v>
      </c>
      <c r="T4097" s="462">
        <v>0.38619382935099433</v>
      </c>
      <c r="U4097" s="461">
        <v>15.568243350169984</v>
      </c>
      <c r="V4097" s="464">
        <v>6534984794867.0879</v>
      </c>
      <c r="W4097" s="460">
        <v>2060.7671588161816</v>
      </c>
      <c r="X4097" s="463">
        <v>4.6199983783137631E-2</v>
      </c>
      <c r="Y4097" s="476">
        <v>2.0000000000000001E-4</v>
      </c>
    </row>
    <row r="4098" spans="1:25" x14ac:dyDescent="0.2">
      <c r="A4098" s="475">
        <f t="shared" si="63"/>
        <v>4094</v>
      </c>
      <c r="B4098" s="462">
        <v>0.66249032524973162</v>
      </c>
      <c r="C4098" s="461">
        <v>1823.6061781244575</v>
      </c>
      <c r="D4098" s="462">
        <v>1.0285783114695652</v>
      </c>
      <c r="E4098" s="462">
        <v>0.41609566235686679</v>
      </c>
      <c r="F4098" s="516">
        <v>2024.71</v>
      </c>
      <c r="G4098" s="464">
        <v>264410630715.09686</v>
      </c>
      <c r="H4098" s="461">
        <v>33981469.229802176</v>
      </c>
      <c r="I4098" s="464">
        <v>814290508168.71436</v>
      </c>
      <c r="J4098" s="462">
        <v>0.34238728477750147</v>
      </c>
      <c r="K4098" s="464">
        <v>21729003346.783661</v>
      </c>
      <c r="L4098" s="464">
        <v>0</v>
      </c>
      <c r="M4098" s="464">
        <v>285209200412.01831</v>
      </c>
      <c r="N4098" s="464">
        <v>18242365839.102222</v>
      </c>
      <c r="O4098" s="464">
        <v>36525.62307936803</v>
      </c>
      <c r="P4098" s="461">
        <v>159180.81536970148</v>
      </c>
      <c r="Q4098" s="461">
        <v>67213.968843682276</v>
      </c>
      <c r="R4098" s="464">
        <v>1571097353809.5627</v>
      </c>
      <c r="S4098" s="462">
        <v>0.55138941955998166</v>
      </c>
      <c r="T4098" s="462">
        <v>0.29843454599396113</v>
      </c>
      <c r="U4098" s="461">
        <v>16.319458664934466</v>
      </c>
      <c r="V4098" s="464">
        <v>8427632798866.5449</v>
      </c>
      <c r="W4098" s="460">
        <v>2659.4950043597746</v>
      </c>
      <c r="X4098" s="463">
        <v>4.4660736031151629E-2</v>
      </c>
      <c r="Y4098" s="476">
        <v>2.0000000000000001E-4</v>
      </c>
    </row>
    <row r="4099" spans="1:25" x14ac:dyDescent="0.2">
      <c r="A4099" s="475">
        <f t="shared" si="63"/>
        <v>4095</v>
      </c>
      <c r="B4099" s="462">
        <v>0.53302829650587213</v>
      </c>
      <c r="C4099" s="461">
        <v>6812.1047996693997</v>
      </c>
      <c r="D4099" s="462">
        <v>0.80926615745482988</v>
      </c>
      <c r="E4099" s="462">
        <v>0.5208189103326254</v>
      </c>
      <c r="F4099" s="516">
        <v>2026.24</v>
      </c>
      <c r="G4099" s="464">
        <v>124360339221.76108</v>
      </c>
      <c r="H4099" s="461">
        <v>19913944.71007603</v>
      </c>
      <c r="I4099" s="464">
        <v>525538708465.08386</v>
      </c>
      <c r="J4099" s="462">
        <v>0.2267036823524412</v>
      </c>
      <c r="K4099" s="464">
        <v>40601986574.631927</v>
      </c>
      <c r="L4099" s="464">
        <v>73386879518.359024</v>
      </c>
      <c r="M4099" s="464">
        <v>34641231020.112686</v>
      </c>
      <c r="N4099" s="464">
        <v>49065648767.633881</v>
      </c>
      <c r="O4099" s="464">
        <v>19572.865710221176</v>
      </c>
      <c r="P4099" s="461">
        <v>279317.45391894586</v>
      </c>
      <c r="Q4099" s="461">
        <v>152829.87204940768</v>
      </c>
      <c r="R4099" s="464">
        <v>875877477337.26831</v>
      </c>
      <c r="S4099" s="462">
        <v>0.40910375513029268</v>
      </c>
      <c r="T4099" s="462">
        <v>0.23198659943068295</v>
      </c>
      <c r="U4099" s="461">
        <v>16.369426111633736</v>
      </c>
      <c r="V4099" s="464">
        <v>3690367195787.0288</v>
      </c>
      <c r="W4099" s="460">
        <v>1165.1367248619333</v>
      </c>
      <c r="X4099" s="463">
        <v>4.3354514583954742E-2</v>
      </c>
      <c r="Y4099" s="476">
        <v>2.0000000000000001E-4</v>
      </c>
    </row>
    <row r="4100" spans="1:25" x14ac:dyDescent="0.2">
      <c r="A4100" s="475">
        <f t="shared" si="63"/>
        <v>4096</v>
      </c>
      <c r="B4100" s="462">
        <v>0.63832784011455657</v>
      </c>
      <c r="C4100" s="461">
        <v>6774.5119525364626</v>
      </c>
      <c r="D4100" s="462">
        <v>0.60104610718444207</v>
      </c>
      <c r="E4100" s="462">
        <v>0.18800797697776178</v>
      </c>
      <c r="F4100" s="516">
        <v>2023.75</v>
      </c>
      <c r="G4100" s="464">
        <v>252476174136.22009</v>
      </c>
      <c r="H4100" s="461">
        <v>12481689.367263976</v>
      </c>
      <c r="I4100" s="464">
        <v>420275577236.68878</v>
      </c>
      <c r="J4100" s="462">
        <v>0.43006039357269854</v>
      </c>
      <c r="K4100" s="464">
        <v>9579009546.7451115</v>
      </c>
      <c r="L4100" s="464">
        <v>0</v>
      </c>
      <c r="M4100" s="464">
        <v>232992694077.12701</v>
      </c>
      <c r="N4100" s="464">
        <v>115978343837.96349</v>
      </c>
      <c r="O4100" s="464">
        <v>29106.000866530514</v>
      </c>
      <c r="P4100" s="461">
        <v>615950.08853272023</v>
      </c>
      <c r="Q4100" s="461">
        <v>424238.49229214492</v>
      </c>
      <c r="R4100" s="464">
        <v>1024879952036.6356</v>
      </c>
      <c r="S4100" s="462">
        <v>0.57721239792881263</v>
      </c>
      <c r="T4100" s="462">
        <v>0.39909062614962254</v>
      </c>
      <c r="U4100" s="461">
        <v>16.67033142759723</v>
      </c>
      <c r="V4100" s="464">
        <v>7538670290808.7656</v>
      </c>
      <c r="W4100" s="460">
        <v>2380.4036112287527</v>
      </c>
      <c r="X4100" s="463">
        <v>4.3263658811893313E-2</v>
      </c>
      <c r="Y4100" s="476">
        <v>2.0000000000000001E-4</v>
      </c>
    </row>
    <row r="4101" spans="1:25" x14ac:dyDescent="0.2">
      <c r="A4101" s="475">
        <f t="shared" si="63"/>
        <v>4097</v>
      </c>
      <c r="B4101" s="462">
        <v>0.50177672749532776</v>
      </c>
      <c r="C4101" s="461">
        <v>9037.5953074439894</v>
      </c>
      <c r="D4101" s="462">
        <v>0.99605902467056473</v>
      </c>
      <c r="E4101" s="462">
        <v>7.2401692006890395E-2</v>
      </c>
      <c r="F4101" s="516">
        <v>2023.75</v>
      </c>
      <c r="G4101" s="464">
        <v>396760436153.00214</v>
      </c>
      <c r="H4101" s="461">
        <v>28591688.493596137</v>
      </c>
      <c r="I4101" s="464">
        <v>678084665032.87537</v>
      </c>
      <c r="J4101" s="462">
        <v>0.33489968812908555</v>
      </c>
      <c r="K4101" s="464">
        <v>29516353571.905422</v>
      </c>
      <c r="L4101" s="464">
        <v>0</v>
      </c>
      <c r="M4101" s="464">
        <v>307257813015.96869</v>
      </c>
      <c r="N4101" s="464">
        <v>109362705161.16988</v>
      </c>
      <c r="O4101" s="464">
        <v>18220.31180947036</v>
      </c>
      <c r="P4101" s="461">
        <v>649785.50701992481</v>
      </c>
      <c r="Q4101" s="461">
        <v>437246.76142635453</v>
      </c>
      <c r="R4101" s="464">
        <v>1471872455583.071</v>
      </c>
      <c r="S4101" s="462">
        <v>0.5366073927177899</v>
      </c>
      <c r="T4101" s="462">
        <v>0.42472231043462094</v>
      </c>
      <c r="U4101" s="461">
        <v>16.74013847035495</v>
      </c>
      <c r="V4101" s="464">
        <v>11293615408741.578</v>
      </c>
      <c r="W4101" s="460">
        <v>3566.1373677600145</v>
      </c>
      <c r="X4101" s="463">
        <v>4.4163500406049362E-2</v>
      </c>
      <c r="Y4101" s="476">
        <v>2.0000000000000001E-4</v>
      </c>
    </row>
    <row r="4102" spans="1:25" x14ac:dyDescent="0.2">
      <c r="A4102" s="475">
        <f t="shared" si="63"/>
        <v>4098</v>
      </c>
      <c r="B4102" s="462">
        <v>0.39470747857788507</v>
      </c>
      <c r="C4102" s="461">
        <v>3350.8427782204899</v>
      </c>
      <c r="D4102" s="462">
        <v>0.53211386659384852</v>
      </c>
      <c r="E4102" s="462">
        <v>0.36424391455558602</v>
      </c>
      <c r="F4102" s="516">
        <v>2025.79</v>
      </c>
      <c r="G4102" s="464">
        <v>130361896680.30205</v>
      </c>
      <c r="H4102" s="461">
        <v>10489448.864135273</v>
      </c>
      <c r="I4102" s="464">
        <v>271030849841.79129</v>
      </c>
      <c r="J4102" s="462">
        <v>0.23145690932928709</v>
      </c>
      <c r="K4102" s="464">
        <v>16992204549.971848</v>
      </c>
      <c r="L4102" s="464">
        <v>25164473675.028053</v>
      </c>
      <c r="M4102" s="464">
        <v>109193282986.14963</v>
      </c>
      <c r="N4102" s="464">
        <v>60706725241.184799</v>
      </c>
      <c r="O4102" s="464">
        <v>35935.62218882802</v>
      </c>
      <c r="P4102" s="461">
        <v>352338.25088076945</v>
      </c>
      <c r="Q4102" s="461">
        <v>215270.96586462055</v>
      </c>
      <c r="R4102" s="464">
        <v>627609657503.28638</v>
      </c>
      <c r="S4102" s="462">
        <v>0.49102932747275313</v>
      </c>
      <c r="T4102" s="462">
        <v>0.29886489220414775</v>
      </c>
      <c r="U4102" s="461">
        <v>17.012617970984582</v>
      </c>
      <c r="V4102" s="464">
        <v>3592573460562.0566</v>
      </c>
      <c r="W4102" s="460">
        <v>1134.3199684993328</v>
      </c>
      <c r="X4102" s="463">
        <v>4.2021533696806002E-2</v>
      </c>
      <c r="Y4102" s="476">
        <v>2.0000000000000001E-4</v>
      </c>
    </row>
    <row r="4103" spans="1:25" x14ac:dyDescent="0.2">
      <c r="A4103" s="475">
        <f t="shared" ref="A4103:A4166" si="64">A4102+1</f>
        <v>4099</v>
      </c>
      <c r="B4103" s="462">
        <v>0.43649833918196423</v>
      </c>
      <c r="C4103" s="461">
        <v>3076.0827099999865</v>
      </c>
      <c r="D4103" s="462">
        <v>0.82948529753006539</v>
      </c>
      <c r="E4103" s="462">
        <v>0.49320388763053646</v>
      </c>
      <c r="F4103" s="516">
        <v>2024.51</v>
      </c>
      <c r="G4103" s="464">
        <v>282550812343.34613</v>
      </c>
      <c r="H4103" s="461">
        <v>21918846.827783391</v>
      </c>
      <c r="I4103" s="464">
        <v>609058377346.64526</v>
      </c>
      <c r="J4103" s="462">
        <v>0.36149943058076928</v>
      </c>
      <c r="K4103" s="464">
        <v>16405571919.858641</v>
      </c>
      <c r="L4103" s="464">
        <v>0</v>
      </c>
      <c r="M4103" s="464">
        <v>260980655580.05432</v>
      </c>
      <c r="N4103" s="464">
        <v>118603828686.09674</v>
      </c>
      <c r="O4103" s="464">
        <v>23584.743547094949</v>
      </c>
      <c r="P4103" s="461">
        <v>621308.73250593315</v>
      </c>
      <c r="Q4103" s="461">
        <v>420109.75668269186</v>
      </c>
      <c r="R4103" s="464">
        <v>1415549052050.1143</v>
      </c>
      <c r="S4103" s="462">
        <v>0.5604294834954493</v>
      </c>
      <c r="T4103" s="462">
        <v>0.33359027014450698</v>
      </c>
      <c r="U4103" s="461">
        <v>16.532462382386214</v>
      </c>
      <c r="V4103" s="464">
        <v>8658163415623.2217</v>
      </c>
      <c r="W4103" s="460">
        <v>2732.971660343972</v>
      </c>
      <c r="X4103" s="463">
        <v>4.3856070037495996E-2</v>
      </c>
      <c r="Y4103" s="476">
        <v>2.0000000000000001E-4</v>
      </c>
    </row>
    <row r="4104" spans="1:25" x14ac:dyDescent="0.2">
      <c r="A4104" s="475">
        <f t="shared" si="64"/>
        <v>4100</v>
      </c>
      <c r="B4104" s="462">
        <v>0.52613592994835068</v>
      </c>
      <c r="C4104" s="461">
        <v>1500</v>
      </c>
      <c r="D4104" s="462">
        <v>0.78548885211935748</v>
      </c>
      <c r="E4104" s="462">
        <v>0.32510006258036356</v>
      </c>
      <c r="F4104" s="516">
        <v>2023.75</v>
      </c>
      <c r="G4104" s="464">
        <v>424722377469.47906</v>
      </c>
      <c r="H4104" s="461">
        <v>20693782.191750724</v>
      </c>
      <c r="I4104" s="464">
        <v>520187917977.24738</v>
      </c>
      <c r="J4104" s="462">
        <v>0.33758084718896864</v>
      </c>
      <c r="K4104" s="464">
        <v>4899232026.4914064</v>
      </c>
      <c r="L4104" s="464">
        <v>0</v>
      </c>
      <c r="M4104" s="464">
        <v>407915650972.36145</v>
      </c>
      <c r="N4104" s="464">
        <v>8721071513.8389149</v>
      </c>
      <c r="O4104" s="464">
        <v>28356.109371419177</v>
      </c>
      <c r="P4104" s="461">
        <v>101465.43749999951</v>
      </c>
      <c r="Q4104" s="461">
        <v>33113.812499999563</v>
      </c>
      <c r="R4104" s="464">
        <v>1344020813745.1855</v>
      </c>
      <c r="S4104" s="462">
        <v>0.61650873729076139</v>
      </c>
      <c r="T4104" s="462">
        <v>0.40810526989370716</v>
      </c>
      <c r="U4104" s="461">
        <v>17.631207709098032</v>
      </c>
      <c r="V4104" s="464">
        <v>10899043261360.787</v>
      </c>
      <c r="W4104" s="460">
        <v>3440.5393360743928</v>
      </c>
      <c r="X4104" s="463">
        <v>4.0355939533540955E-2</v>
      </c>
      <c r="Y4104" s="476">
        <v>2.0000000000000001E-4</v>
      </c>
    </row>
    <row r="4105" spans="1:25" x14ac:dyDescent="0.2">
      <c r="A4105" s="475">
        <f t="shared" si="64"/>
        <v>4101</v>
      </c>
      <c r="B4105" s="462">
        <v>0.51355359513471988</v>
      </c>
      <c r="C4105" s="461">
        <v>3597.5713303814841</v>
      </c>
      <c r="D4105" s="462">
        <v>0.38171463480987405</v>
      </c>
      <c r="E4105" s="462">
        <v>0.7</v>
      </c>
      <c r="F4105" s="516">
        <v>2026.29</v>
      </c>
      <c r="G4105" s="464">
        <v>78445194439.793671</v>
      </c>
      <c r="H4105" s="461">
        <v>6588930.6034731101</v>
      </c>
      <c r="I4105" s="464">
        <v>226943983962.3728</v>
      </c>
      <c r="J4105" s="462">
        <v>0.40995656272366876</v>
      </c>
      <c r="K4105" s="464">
        <v>30421601180.522182</v>
      </c>
      <c r="L4105" s="464">
        <v>57632764458.049232</v>
      </c>
      <c r="M4105" s="464">
        <v>23829899545.223518</v>
      </c>
      <c r="N4105" s="464">
        <v>56729546691.940079</v>
      </c>
      <c r="O4105" s="464">
        <v>17954.072707877876</v>
      </c>
      <c r="P4105" s="461">
        <v>406420.29736591235</v>
      </c>
      <c r="Q4105" s="461">
        <v>215253.6981987326</v>
      </c>
      <c r="R4105" s="464">
        <v>490424752854.36774</v>
      </c>
      <c r="S4105" s="462">
        <v>0.52604671366144562</v>
      </c>
      <c r="T4105" s="462">
        <v>0.34937602278811125</v>
      </c>
      <c r="U4105" s="461">
        <v>15.565848538625247</v>
      </c>
      <c r="V4105" s="464">
        <v>3052676174591.8369</v>
      </c>
      <c r="W4105" s="460">
        <v>963.59649270291447</v>
      </c>
      <c r="X4105" s="463">
        <v>4.5118052879234601E-2</v>
      </c>
      <c r="Y4105" s="476">
        <v>2.0000000000000001E-4</v>
      </c>
    </row>
    <row r="4106" spans="1:25" x14ac:dyDescent="0.2">
      <c r="A4106" s="475">
        <f t="shared" si="64"/>
        <v>4102</v>
      </c>
      <c r="B4106" s="462">
        <v>0.61996136649479672</v>
      </c>
      <c r="C4106" s="461">
        <v>4790.4659150222051</v>
      </c>
      <c r="D4106" s="462">
        <v>0.47796951290987799</v>
      </c>
      <c r="E4106" s="462">
        <v>0.47606852802529892</v>
      </c>
      <c r="F4106" s="516">
        <v>2025.51</v>
      </c>
      <c r="G4106" s="464">
        <v>180125897155.49384</v>
      </c>
      <c r="H4106" s="461">
        <v>8888556.01362014</v>
      </c>
      <c r="I4106" s="464">
        <v>282225240633.94769</v>
      </c>
      <c r="J4106" s="462">
        <v>0.36820628379122589</v>
      </c>
      <c r="K4106" s="464">
        <v>4898183717.4898405</v>
      </c>
      <c r="L4106" s="464">
        <v>10726422951.170727</v>
      </c>
      <c r="M4106" s="464">
        <v>111997834349.87886</v>
      </c>
      <c r="N4106" s="464">
        <v>22389947415.852898</v>
      </c>
      <c r="O4106" s="464">
        <v>12204.465725224874</v>
      </c>
      <c r="P4106" s="461">
        <v>172412.86605229825</v>
      </c>
      <c r="Q4106" s="461">
        <v>81342.770570337059</v>
      </c>
      <c r="R4106" s="464">
        <v>642821591088.49097</v>
      </c>
      <c r="S4106" s="462">
        <v>0.58703664294592839</v>
      </c>
      <c r="T4106" s="462">
        <v>0.3984172901624235</v>
      </c>
      <c r="U4106" s="461">
        <v>17.193779857211322</v>
      </c>
      <c r="V4106" s="464">
        <v>4825821174593.7041</v>
      </c>
      <c r="W4106" s="460">
        <v>1523.2857386178805</v>
      </c>
      <c r="X4106" s="463">
        <v>4.2745022019944533E-2</v>
      </c>
      <c r="Y4106" s="476">
        <v>2.0000000000000001E-4</v>
      </c>
    </row>
    <row r="4107" spans="1:25" x14ac:dyDescent="0.2">
      <c r="A4107" s="475">
        <f t="shared" si="64"/>
        <v>4103</v>
      </c>
      <c r="B4107" s="462">
        <v>0.62911623531389638</v>
      </c>
      <c r="C4107" s="461">
        <v>4780.2635833377062</v>
      </c>
      <c r="D4107" s="462">
        <v>0.57887135572883419</v>
      </c>
      <c r="E4107" s="462">
        <v>0.49957960110438665</v>
      </c>
      <c r="F4107" s="516">
        <v>2026.42</v>
      </c>
      <c r="G4107" s="464">
        <v>115774559968.60022</v>
      </c>
      <c r="H4107" s="461">
        <v>11727935.535882361</v>
      </c>
      <c r="I4107" s="464">
        <v>312288647341.05493</v>
      </c>
      <c r="J4107" s="462">
        <v>0.31573385508230256</v>
      </c>
      <c r="K4107" s="464">
        <v>23774191024.649483</v>
      </c>
      <c r="L4107" s="464">
        <v>74596130973.904373</v>
      </c>
      <c r="M4107" s="464">
        <v>36913702572.890121</v>
      </c>
      <c r="N4107" s="464">
        <v>48174558947.104774</v>
      </c>
      <c r="O4107" s="464">
        <v>34045.422254874415</v>
      </c>
      <c r="P4107" s="461">
        <v>320244.91360720049</v>
      </c>
      <c r="Q4107" s="461">
        <v>189181.0076721753</v>
      </c>
      <c r="R4107" s="464">
        <v>622684680148.29492</v>
      </c>
      <c r="S4107" s="462">
        <v>0.50300862164545745</v>
      </c>
      <c r="T4107" s="462">
        <v>0.3373590107140827</v>
      </c>
      <c r="U4107" s="461">
        <v>16.141425943227961</v>
      </c>
      <c r="V4107" s="464">
        <v>3776117786330.2065</v>
      </c>
      <c r="W4107" s="460">
        <v>1191.4611786045762</v>
      </c>
      <c r="X4107" s="463">
        <v>4.4289153910485934E-2</v>
      </c>
      <c r="Y4107" s="476">
        <v>2.0000000000000001E-4</v>
      </c>
    </row>
    <row r="4108" spans="1:25" x14ac:dyDescent="0.2">
      <c r="A4108" s="475">
        <f t="shared" si="64"/>
        <v>4104</v>
      </c>
      <c r="B4108" s="462">
        <v>0.73674071971102095</v>
      </c>
      <c r="C4108" s="461">
        <v>5858.371848734022</v>
      </c>
      <c r="D4108" s="462">
        <v>0.67960160752880183</v>
      </c>
      <c r="E4108" s="462">
        <v>0.44895150282533441</v>
      </c>
      <c r="F4108" s="516">
        <v>2025.2</v>
      </c>
      <c r="G4108" s="464">
        <v>180231085447.20193</v>
      </c>
      <c r="H4108" s="461">
        <v>14709339.916463345</v>
      </c>
      <c r="I4108" s="464">
        <v>482674054781.42639</v>
      </c>
      <c r="J4108" s="462">
        <v>0.46522611001566205</v>
      </c>
      <c r="K4108" s="464">
        <v>13817069988.243095</v>
      </c>
      <c r="L4108" s="464">
        <v>0</v>
      </c>
      <c r="M4108" s="464">
        <v>123032423580.52411</v>
      </c>
      <c r="N4108" s="464">
        <v>29494579806.075855</v>
      </c>
      <c r="O4108" s="464">
        <v>35066.200150912671</v>
      </c>
      <c r="P4108" s="461">
        <v>226664.93189811727</v>
      </c>
      <c r="Q4108" s="461">
        <v>116695.0133347799</v>
      </c>
      <c r="R4108" s="464">
        <v>982828155022.68164</v>
      </c>
      <c r="S4108" s="462">
        <v>0.61179743543390774</v>
      </c>
      <c r="T4108" s="462">
        <v>0.37714682528683796</v>
      </c>
      <c r="U4108" s="461">
        <v>15.890624981339613</v>
      </c>
      <c r="V4108" s="464">
        <v>6569354339916.3125</v>
      </c>
      <c r="W4108" s="460">
        <v>2073.6623022495473</v>
      </c>
      <c r="X4108" s="463">
        <v>4.5219026515262793E-2</v>
      </c>
      <c r="Y4108" s="476">
        <v>2.0000000000000001E-4</v>
      </c>
    </row>
    <row r="4109" spans="1:25" x14ac:dyDescent="0.2">
      <c r="A4109" s="475">
        <f t="shared" si="64"/>
        <v>4105</v>
      </c>
      <c r="B4109" s="462">
        <v>0.48717773725488939</v>
      </c>
      <c r="C4109" s="461">
        <v>5832.2082515615457</v>
      </c>
      <c r="D4109" s="462">
        <v>0.74966521060544722</v>
      </c>
      <c r="E4109" s="462">
        <v>0.57781692937119544</v>
      </c>
      <c r="F4109" s="516">
        <v>2024.74</v>
      </c>
      <c r="G4109" s="464">
        <v>289153358680.89874</v>
      </c>
      <c r="H4109" s="461">
        <v>17367725.650734618</v>
      </c>
      <c r="I4109" s="464">
        <v>373583117664.53821</v>
      </c>
      <c r="J4109" s="462">
        <v>4.8662402282302786E-2</v>
      </c>
      <c r="K4109" s="464">
        <v>9770775718.9325314</v>
      </c>
      <c r="L4109" s="464">
        <v>0</v>
      </c>
      <c r="M4109" s="464">
        <v>214645058669.77661</v>
      </c>
      <c r="N4109" s="464">
        <v>33808713976.82333</v>
      </c>
      <c r="O4109" s="464">
        <v>36857.447622833468</v>
      </c>
      <c r="P4109" s="461">
        <v>214797.66386832335</v>
      </c>
      <c r="Q4109" s="461">
        <v>106788.05622168072</v>
      </c>
      <c r="R4109" s="464">
        <v>979853840354.55505</v>
      </c>
      <c r="S4109" s="462">
        <v>0.49011265395252268</v>
      </c>
      <c r="T4109" s="462">
        <v>0.28167101929211086</v>
      </c>
      <c r="U4109" s="461">
        <v>20.326108566955156</v>
      </c>
      <c r="V4109" s="464">
        <v>6009395294451.752</v>
      </c>
      <c r="W4109" s="460">
        <v>1898.03041873948</v>
      </c>
      <c r="X4109" s="463">
        <v>3.6995446432996501E-2</v>
      </c>
      <c r="Y4109" s="476">
        <v>2.0000000000000001E-4</v>
      </c>
    </row>
    <row r="4110" spans="1:25" x14ac:dyDescent="0.2">
      <c r="A4110" s="475">
        <f t="shared" si="64"/>
        <v>4106</v>
      </c>
      <c r="B4110" s="462">
        <v>0.70383386463534781</v>
      </c>
      <c r="C4110" s="461">
        <v>4905.4885370804132</v>
      </c>
      <c r="D4110" s="462">
        <v>0.87283568705848014</v>
      </c>
      <c r="E4110" s="462">
        <v>0.35456148816233757</v>
      </c>
      <c r="F4110" s="516">
        <v>2025.31</v>
      </c>
      <c r="G4110" s="464">
        <v>153790598741.79694</v>
      </c>
      <c r="H4110" s="461">
        <v>23609063.262210786</v>
      </c>
      <c r="I4110" s="464">
        <v>501472703026.86792</v>
      </c>
      <c r="J4110" s="462">
        <v>0.22210857013210539</v>
      </c>
      <c r="K4110" s="464">
        <v>13175307476.881311</v>
      </c>
      <c r="L4110" s="464">
        <v>759147378.72636175</v>
      </c>
      <c r="M4110" s="464">
        <v>91510781997.524796</v>
      </c>
      <c r="N4110" s="464">
        <v>95395566470.705063</v>
      </c>
      <c r="O4110" s="464">
        <v>19667.610156884119</v>
      </c>
      <c r="P4110" s="461">
        <v>555206.33717546915</v>
      </c>
      <c r="Q4110" s="461">
        <v>365396.44119680952</v>
      </c>
      <c r="R4110" s="464">
        <v>968570663631.96741</v>
      </c>
      <c r="S4110" s="462">
        <v>0.43707422048855094</v>
      </c>
      <c r="T4110" s="462">
        <v>0.23584117939265081</v>
      </c>
      <c r="U4110" s="461">
        <v>16.984706029384636</v>
      </c>
      <c r="V4110" s="464">
        <v>4176194227910.2163</v>
      </c>
      <c r="W4110" s="460">
        <v>1318.5906026751672</v>
      </c>
      <c r="X4110" s="463">
        <v>4.3814089769394472E-2</v>
      </c>
      <c r="Y4110" s="476">
        <v>2.0000000000000001E-4</v>
      </c>
    </row>
    <row r="4111" spans="1:25" x14ac:dyDescent="0.2">
      <c r="A4111" s="475">
        <f t="shared" si="64"/>
        <v>4107</v>
      </c>
      <c r="B4111" s="462">
        <v>0.39880094480861727</v>
      </c>
      <c r="C4111" s="461">
        <v>3770.6121690301238</v>
      </c>
      <c r="D4111" s="462">
        <v>0.53240130137834518</v>
      </c>
      <c r="E4111" s="462">
        <v>0.18542081915151637</v>
      </c>
      <c r="F4111" s="516">
        <v>2024.91</v>
      </c>
      <c r="G4111" s="464">
        <v>183013702438.56543</v>
      </c>
      <c r="H4111" s="461">
        <v>10660201.598689655</v>
      </c>
      <c r="I4111" s="464">
        <v>347402554469.27094</v>
      </c>
      <c r="J4111" s="462">
        <v>0.39880094480861727</v>
      </c>
      <c r="K4111" s="464">
        <v>11428670238.281839</v>
      </c>
      <c r="L4111" s="464">
        <v>0</v>
      </c>
      <c r="M4111" s="464">
        <v>175164937446.52563</v>
      </c>
      <c r="N4111" s="464">
        <v>14802185879.238121</v>
      </c>
      <c r="O4111" s="464">
        <v>23922.347675670168</v>
      </c>
      <c r="P4111" s="461">
        <v>143368.20055377358</v>
      </c>
      <c r="Q4111" s="461">
        <v>60240.568070675377</v>
      </c>
      <c r="R4111" s="464">
        <v>787229137770.1377</v>
      </c>
      <c r="S4111" s="462">
        <v>0.60619944236124035</v>
      </c>
      <c r="T4111" s="462">
        <v>0.35117573722085138</v>
      </c>
      <c r="U4111" s="461">
        <v>16.920968984134539</v>
      </c>
      <c r="V4111" s="464">
        <v>5150905160886.4219</v>
      </c>
      <c r="W4111" s="460">
        <v>1626.4155568090491</v>
      </c>
      <c r="X4111" s="463">
        <v>4.3130925217577637E-2</v>
      </c>
      <c r="Y4111" s="476">
        <v>2.0000000000000001E-4</v>
      </c>
    </row>
    <row r="4112" spans="1:25" x14ac:dyDescent="0.2">
      <c r="A4112" s="475">
        <f t="shared" si="64"/>
        <v>4108</v>
      </c>
      <c r="B4112" s="462">
        <v>0.63902967575070913</v>
      </c>
      <c r="C4112" s="461">
        <v>6011.1664043549326</v>
      </c>
      <c r="D4112" s="462">
        <v>0.67062108756136796</v>
      </c>
      <c r="E4112" s="462">
        <v>0.66415379251324524</v>
      </c>
      <c r="F4112" s="516">
        <v>2026.61</v>
      </c>
      <c r="G4112" s="464">
        <v>95957214370.631516</v>
      </c>
      <c r="H4112" s="461">
        <v>15063982.10089043</v>
      </c>
      <c r="I4112" s="464">
        <v>385211843799.6991</v>
      </c>
      <c r="J4112" s="462">
        <v>0.28574002254080699</v>
      </c>
      <c r="K4112" s="464">
        <v>10799628699.18572</v>
      </c>
      <c r="L4112" s="464">
        <v>13214451920.088957</v>
      </c>
      <c r="M4112" s="464">
        <v>30070214994.237225</v>
      </c>
      <c r="N4112" s="464">
        <v>53884697978.086143</v>
      </c>
      <c r="O4112" s="464">
        <v>40624.664855127077</v>
      </c>
      <c r="P4112" s="461">
        <v>338591.03609792842</v>
      </c>
      <c r="Q4112" s="461">
        <v>200943.44140701939</v>
      </c>
      <c r="R4112" s="464">
        <v>698222321294.5929</v>
      </c>
      <c r="S4112" s="462">
        <v>0.46578445726771639</v>
      </c>
      <c r="T4112" s="462">
        <v>0.26696557934643228</v>
      </c>
      <c r="U4112" s="461">
        <v>16.005880944140827</v>
      </c>
      <c r="V4112" s="464">
        <v>3317278562399.5483</v>
      </c>
      <c r="W4112" s="460">
        <v>1047.0199637601781</v>
      </c>
      <c r="X4112" s="463">
        <v>4.5166445846469179E-2</v>
      </c>
      <c r="Y4112" s="476">
        <v>2.0000000000000001E-4</v>
      </c>
    </row>
    <row r="4113" spans="1:25" x14ac:dyDescent="0.2">
      <c r="A4113" s="475">
        <f t="shared" si="64"/>
        <v>4109</v>
      </c>
      <c r="B4113" s="462">
        <v>0.56981147866533666</v>
      </c>
      <c r="C4113" s="461">
        <v>4287.94409570066</v>
      </c>
      <c r="D4113" s="462">
        <v>1.2714435575615557</v>
      </c>
      <c r="E4113" s="462">
        <v>0.29476785830676444</v>
      </c>
      <c r="F4113" s="516">
        <v>2026.62</v>
      </c>
      <c r="G4113" s="464">
        <v>175604779677.85062</v>
      </c>
      <c r="H4113" s="461">
        <v>30769110.336322118</v>
      </c>
      <c r="I4113" s="464">
        <v>568945610438.16235</v>
      </c>
      <c r="J4113" s="462">
        <v>0.24432311718487321</v>
      </c>
      <c r="K4113" s="464">
        <v>28983386731.965508</v>
      </c>
      <c r="L4113" s="464">
        <v>53780974577.190666</v>
      </c>
      <c r="M4113" s="464">
        <v>42681003417.770142</v>
      </c>
      <c r="N4113" s="464">
        <v>3437233947.658699</v>
      </c>
      <c r="O4113" s="464">
        <v>20985.177609405524</v>
      </c>
      <c r="P4113" s="461">
        <v>81177.049240041059</v>
      </c>
      <c r="Q4113" s="461">
        <v>14857.512310010261</v>
      </c>
      <c r="R4113" s="464">
        <v>956848106000.578</v>
      </c>
      <c r="S4113" s="462">
        <v>0.45599119243075392</v>
      </c>
      <c r="T4113" s="462">
        <v>0.25909027617500052</v>
      </c>
      <c r="U4113" s="461">
        <v>17.101863159188387</v>
      </c>
      <c r="V4113" s="464">
        <v>4559752141376.1084</v>
      </c>
      <c r="W4113" s="460">
        <v>1438.3019164135678</v>
      </c>
      <c r="X4113" s="463">
        <v>4.4082938202450919E-2</v>
      </c>
      <c r="Y4113" s="476">
        <v>2.0000000000000001E-4</v>
      </c>
    </row>
    <row r="4114" spans="1:25" x14ac:dyDescent="0.2">
      <c r="A4114" s="475">
        <f t="shared" si="64"/>
        <v>4110</v>
      </c>
      <c r="B4114" s="462">
        <v>0.6229671625062726</v>
      </c>
      <c r="C4114" s="461">
        <v>6608.6423785274546</v>
      </c>
      <c r="D4114" s="462">
        <v>0.50248851051813059</v>
      </c>
      <c r="E4114" s="462">
        <v>0.41152658958337263</v>
      </c>
      <c r="F4114" s="516">
        <v>2023.75</v>
      </c>
      <c r="G4114" s="464">
        <v>305898683818.35455</v>
      </c>
      <c r="H4114" s="461">
        <v>9684728.8633553758</v>
      </c>
      <c r="I4114" s="464">
        <v>303077699862.9704</v>
      </c>
      <c r="J4114" s="462">
        <v>0.42600169846587888</v>
      </c>
      <c r="K4114" s="464">
        <v>6936614411.7445288</v>
      </c>
      <c r="L4114" s="464">
        <v>0</v>
      </c>
      <c r="M4114" s="464">
        <v>321240046624.92474</v>
      </c>
      <c r="N4114" s="464">
        <v>22396685185.589371</v>
      </c>
      <c r="O4114" s="464">
        <v>32973.200071155617</v>
      </c>
      <c r="P4114" s="461">
        <v>191111.94438034948</v>
      </c>
      <c r="Q4114" s="461">
        <v>94282.92071554526</v>
      </c>
      <c r="R4114" s="464">
        <v>880779128176.72717</v>
      </c>
      <c r="S4114" s="462">
        <v>0.65248378342099422</v>
      </c>
      <c r="T4114" s="462">
        <v>0.46804345674958925</v>
      </c>
      <c r="U4114" s="461">
        <v>17.432430298032653</v>
      </c>
      <c r="V4114" s="464">
        <v>7883277046693.6924</v>
      </c>
      <c r="W4114" s="460">
        <v>2485.8350929307503</v>
      </c>
      <c r="X4114" s="463">
        <v>4.1847747201991303E-2</v>
      </c>
      <c r="Y4114" s="476">
        <v>2.0000000000000001E-4</v>
      </c>
    </row>
    <row r="4115" spans="1:25" x14ac:dyDescent="0.2">
      <c r="A4115" s="475">
        <f t="shared" si="64"/>
        <v>4111</v>
      </c>
      <c r="B4115" s="462">
        <v>0.72884854774767749</v>
      </c>
      <c r="C4115" s="461">
        <v>5787.5788796774104</v>
      </c>
      <c r="D4115" s="462">
        <v>1.2208757062566122</v>
      </c>
      <c r="E4115" s="462">
        <v>0.63081237383421063</v>
      </c>
      <c r="F4115" s="516">
        <v>2025.81</v>
      </c>
      <c r="G4115" s="464">
        <v>162956297201.09351</v>
      </c>
      <c r="H4115" s="461">
        <v>40980322.724819317</v>
      </c>
      <c r="I4115" s="464">
        <v>865386187203.77808</v>
      </c>
      <c r="J4115" s="462">
        <v>0.31384159156581237</v>
      </c>
      <c r="K4115" s="464">
        <v>42839772599.60672</v>
      </c>
      <c r="L4115" s="464">
        <v>24414906176.862492</v>
      </c>
      <c r="M4115" s="464">
        <v>114734132165.7357</v>
      </c>
      <c r="N4115" s="464">
        <v>23771337123.788967</v>
      </c>
      <c r="O4115" s="464">
        <v>19335.3070969779</v>
      </c>
      <c r="P4115" s="461">
        <v>187351.0697167679</v>
      </c>
      <c r="Q4115" s="461">
        <v>94891.32831428443</v>
      </c>
      <c r="R4115" s="464">
        <v>1323689441258.3684</v>
      </c>
      <c r="S4115" s="462">
        <v>0.45611824103048043</v>
      </c>
      <c r="T4115" s="462">
        <v>0.29910675684689914</v>
      </c>
      <c r="U4115" s="461">
        <v>15.367749398314244</v>
      </c>
      <c r="V4115" s="464">
        <v>6698753574449.791</v>
      </c>
      <c r="W4115" s="460">
        <v>2113.1297173701646</v>
      </c>
      <c r="X4115" s="463">
        <v>4.7797253623864638E-2</v>
      </c>
      <c r="Y4115" s="476">
        <v>2.0000000000000001E-4</v>
      </c>
    </row>
    <row r="4116" spans="1:25" x14ac:dyDescent="0.2">
      <c r="A4116" s="475">
        <f t="shared" si="64"/>
        <v>4112</v>
      </c>
      <c r="B4116" s="462">
        <v>0.4929328331601841</v>
      </c>
      <c r="C4116" s="461">
        <v>6435.2313813288938</v>
      </c>
      <c r="D4116" s="462">
        <v>1.0963564856322692</v>
      </c>
      <c r="E4116" s="462">
        <v>0.38243216566182292</v>
      </c>
      <c r="F4116" s="516">
        <v>2025.22</v>
      </c>
      <c r="G4116" s="464">
        <v>229645026071.80078</v>
      </c>
      <c r="H4116" s="461">
        <v>31639347.395066608</v>
      </c>
      <c r="I4116" s="464">
        <v>755822590077.98596</v>
      </c>
      <c r="J4116" s="462">
        <v>0.31241224237360943</v>
      </c>
      <c r="K4116" s="464">
        <v>31624319515.080906</v>
      </c>
      <c r="L4116" s="464">
        <v>30550561638.629154</v>
      </c>
      <c r="M4116" s="464">
        <v>103539724711.60918</v>
      </c>
      <c r="N4116" s="464">
        <v>25843269298.299656</v>
      </c>
      <c r="O4116" s="464">
        <v>33053.217845380175</v>
      </c>
      <c r="P4116" s="461">
        <v>180533.20390297705</v>
      </c>
      <c r="Q4116" s="461">
        <v>95226.25722153626</v>
      </c>
      <c r="R4116" s="464">
        <v>1205055326547.6711</v>
      </c>
      <c r="S4116" s="462">
        <v>0.47409220173538474</v>
      </c>
      <c r="T4116" s="462">
        <v>0.34198529038769726</v>
      </c>
      <c r="U4116" s="461">
        <v>16.220838122249063</v>
      </c>
      <c r="V4116" s="464">
        <v>7293899238376.9082</v>
      </c>
      <c r="W4116" s="460">
        <v>2300.631404081566</v>
      </c>
      <c r="X4116" s="463">
        <v>4.5597574254306598E-2</v>
      </c>
      <c r="Y4116" s="476">
        <v>2.0000000000000001E-4</v>
      </c>
    </row>
    <row r="4117" spans="1:25" x14ac:dyDescent="0.2">
      <c r="A4117" s="475">
        <f t="shared" si="64"/>
        <v>4113</v>
      </c>
      <c r="B4117" s="462">
        <v>0.49077846936084196</v>
      </c>
      <c r="C4117" s="461">
        <v>5913.9485570811867</v>
      </c>
      <c r="D4117" s="462">
        <v>0.92561863084725005</v>
      </c>
      <c r="E4117" s="462">
        <v>0.46108477384431695</v>
      </c>
      <c r="F4117" s="516">
        <v>2024.9</v>
      </c>
      <c r="G4117" s="464">
        <v>194671709275.8446</v>
      </c>
      <c r="H4117" s="461">
        <v>21027772.061170246</v>
      </c>
      <c r="I4117" s="464">
        <v>355538708940.18927</v>
      </c>
      <c r="J4117" s="462">
        <v>7.142145863341387E-2</v>
      </c>
      <c r="K4117" s="464">
        <v>22919731742.18158</v>
      </c>
      <c r="L4117" s="464">
        <v>101669633167.32675</v>
      </c>
      <c r="M4117" s="464">
        <v>154874040223.681</v>
      </c>
      <c r="N4117" s="464">
        <v>3018294161.2684488</v>
      </c>
      <c r="O4117" s="464">
        <v>17087.19989494577</v>
      </c>
      <c r="P4117" s="461">
        <v>72128.885857487272</v>
      </c>
      <c r="Q4117" s="461">
        <v>12595.471464371822</v>
      </c>
      <c r="R4117" s="464">
        <v>857665099167.72375</v>
      </c>
      <c r="S4117" s="462">
        <v>0.48475209668975178</v>
      </c>
      <c r="T4117" s="462">
        <v>0.23719758831388738</v>
      </c>
      <c r="U4117" s="461">
        <v>19.582768425803117</v>
      </c>
      <c r="V4117" s="464">
        <v>4258202323488.9868</v>
      </c>
      <c r="W4117" s="460">
        <v>1343.7644004302219</v>
      </c>
      <c r="X4117" s="463">
        <v>3.8942018857879401E-2</v>
      </c>
      <c r="Y4117" s="476">
        <v>2.0000000000000001E-4</v>
      </c>
    </row>
    <row r="4118" spans="1:25" x14ac:dyDescent="0.2">
      <c r="A4118" s="475">
        <f t="shared" si="64"/>
        <v>4114</v>
      </c>
      <c r="B4118" s="462">
        <v>0.52775735900378085</v>
      </c>
      <c r="C4118" s="461">
        <v>7715.2629051286258</v>
      </c>
      <c r="D4118" s="462">
        <v>0.91835645875870942</v>
      </c>
      <c r="E4118" s="462">
        <v>0.35367822819350636</v>
      </c>
      <c r="F4118" s="516">
        <v>2023.75</v>
      </c>
      <c r="G4118" s="464">
        <v>329207045074.19116</v>
      </c>
      <c r="H4118" s="461">
        <v>24529203.881967604</v>
      </c>
      <c r="I4118" s="464">
        <v>376017430648.31537</v>
      </c>
      <c r="J4118" s="462">
        <v>-1.8469498002301243E-2</v>
      </c>
      <c r="K4118" s="464">
        <v>6745993811.0220041</v>
      </c>
      <c r="L4118" s="464">
        <v>0</v>
      </c>
      <c r="M4118" s="464">
        <v>226877114039.21622</v>
      </c>
      <c r="N4118" s="464">
        <v>17149091530.629568</v>
      </c>
      <c r="O4118" s="464">
        <v>31447.473359497697</v>
      </c>
      <c r="P4118" s="461">
        <v>165229.98112905474</v>
      </c>
      <c r="Q4118" s="461">
        <v>70965.210981293218</v>
      </c>
      <c r="R4118" s="464">
        <v>901839171451.10266</v>
      </c>
      <c r="S4118" s="462">
        <v>0.44601613565333975</v>
      </c>
      <c r="T4118" s="462">
        <v>0.32786816041760103</v>
      </c>
      <c r="U4118" s="461">
        <v>22.398969218050574</v>
      </c>
      <c r="V4118" s="464">
        <v>6983440718289.6816</v>
      </c>
      <c r="W4118" s="460">
        <v>2203.7798672082886</v>
      </c>
      <c r="X4118" s="463">
        <v>3.3469001449752386E-2</v>
      </c>
      <c r="Y4118" s="476">
        <v>2.0000000000000001E-4</v>
      </c>
    </row>
    <row r="4119" spans="1:25" x14ac:dyDescent="0.2">
      <c r="A4119" s="475">
        <f t="shared" si="64"/>
        <v>4115</v>
      </c>
      <c r="B4119" s="462">
        <v>0.57726168508713949</v>
      </c>
      <c r="C4119" s="461">
        <v>1500</v>
      </c>
      <c r="D4119" s="462">
        <v>0.78640274331714421</v>
      </c>
      <c r="E4119" s="462">
        <v>0.55598567957365985</v>
      </c>
      <c r="F4119" s="516">
        <v>2023.79</v>
      </c>
      <c r="G4119" s="464">
        <v>384994577889.33154</v>
      </c>
      <c r="H4119" s="461">
        <v>21345266.777231835</v>
      </c>
      <c r="I4119" s="464">
        <v>556124470831.71619</v>
      </c>
      <c r="J4119" s="462">
        <v>0.41083019809090049</v>
      </c>
      <c r="K4119" s="464">
        <v>4415355866.4714947</v>
      </c>
      <c r="L4119" s="464">
        <v>0</v>
      </c>
      <c r="M4119" s="464">
        <v>339288668170.67444</v>
      </c>
      <c r="N4119" s="464">
        <v>40507082090.257896</v>
      </c>
      <c r="O4119" s="464">
        <v>22811.530176744734</v>
      </c>
      <c r="P4119" s="461">
        <v>298398.51007260598</v>
      </c>
      <c r="Q4119" s="461">
        <v>167596.99614165409</v>
      </c>
      <c r="R4119" s="464">
        <v>1280396477680.1255</v>
      </c>
      <c r="S4119" s="462">
        <v>0.61059719847810179</v>
      </c>
      <c r="T4119" s="462">
        <v>0.44175597297749325</v>
      </c>
      <c r="U4119" s="461">
        <v>17.074286664183845</v>
      </c>
      <c r="V4119" s="464">
        <v>10712310199871.348</v>
      </c>
      <c r="W4119" s="460">
        <v>3381.04791456979</v>
      </c>
      <c r="X4119" s="463">
        <v>4.2328205515647858E-2</v>
      </c>
      <c r="Y4119" s="476">
        <v>2.0000000000000001E-4</v>
      </c>
    </row>
    <row r="4120" spans="1:25" x14ac:dyDescent="0.2">
      <c r="A4120" s="475">
        <f t="shared" si="64"/>
        <v>4116</v>
      </c>
      <c r="B4120" s="462">
        <v>0.51889135618120041</v>
      </c>
      <c r="C4120" s="461">
        <v>4868.0337601496103</v>
      </c>
      <c r="D4120" s="462">
        <v>0.72578674123737585</v>
      </c>
      <c r="E4120" s="462">
        <v>0.43470258237607445</v>
      </c>
      <c r="F4120" s="516">
        <v>2023.75</v>
      </c>
      <c r="G4120" s="464">
        <v>362638785915.40686</v>
      </c>
      <c r="H4120" s="461">
        <v>16737871.422037737</v>
      </c>
      <c r="I4120" s="464">
        <v>546652831600.49524</v>
      </c>
      <c r="J4120" s="462">
        <v>0.41007088613364084</v>
      </c>
      <c r="K4120" s="464">
        <v>13704446055.642694</v>
      </c>
      <c r="L4120" s="464">
        <v>0</v>
      </c>
      <c r="M4120" s="464">
        <v>365227405094.65723</v>
      </c>
      <c r="N4120" s="464">
        <v>54126319298.455818</v>
      </c>
      <c r="O4120" s="464">
        <v>39625.170365409125</v>
      </c>
      <c r="P4120" s="461">
        <v>318759.49051232974</v>
      </c>
      <c r="Q4120" s="461">
        <v>184405.2763947481</v>
      </c>
      <c r="R4120" s="464">
        <v>1355559101149.1995</v>
      </c>
      <c r="S4120" s="462">
        <v>0.61816277671471254</v>
      </c>
      <c r="T4120" s="462">
        <v>0.401289629474332</v>
      </c>
      <c r="U4120" s="461">
        <v>16.954800341490671</v>
      </c>
      <c r="V4120" s="464">
        <v>10304400626676.77</v>
      </c>
      <c r="W4120" s="460">
        <v>3254.0141050907587</v>
      </c>
      <c r="X4120" s="463">
        <v>4.2421970556984899E-2</v>
      </c>
      <c r="Y4120" s="476">
        <v>2.0000000000000001E-4</v>
      </c>
    </row>
    <row r="4121" spans="1:25" x14ac:dyDescent="0.2">
      <c r="A4121" s="475">
        <f t="shared" si="64"/>
        <v>4117</v>
      </c>
      <c r="B4121" s="462">
        <v>0.41456064436688678</v>
      </c>
      <c r="C4121" s="461">
        <v>6735.3550323114578</v>
      </c>
      <c r="D4121" s="462">
        <v>0.63226077872442288</v>
      </c>
      <c r="E4121" s="462">
        <v>0.36270249242600383</v>
      </c>
      <c r="F4121" s="516">
        <v>2023.75</v>
      </c>
      <c r="G4121" s="464">
        <v>282813815090.91852</v>
      </c>
      <c r="H4121" s="461">
        <v>13195892.448467324</v>
      </c>
      <c r="I4121" s="464">
        <v>427170575182.42645</v>
      </c>
      <c r="J4121" s="462">
        <v>0.41456064436688678</v>
      </c>
      <c r="K4121" s="464">
        <v>13768245343.440666</v>
      </c>
      <c r="L4121" s="464">
        <v>7423197543.012639</v>
      </c>
      <c r="M4121" s="464">
        <v>309762557389.93939</v>
      </c>
      <c r="N4121" s="464">
        <v>40347030483.011337</v>
      </c>
      <c r="O4121" s="464">
        <v>39611.889986851435</v>
      </c>
      <c r="P4121" s="461">
        <v>268223.80782675906</v>
      </c>
      <c r="Q4121" s="461">
        <v>148406.44125744406</v>
      </c>
      <c r="R4121" s="464">
        <v>1079997936292.2528</v>
      </c>
      <c r="S4121" s="462">
        <v>0.62122445482553956</v>
      </c>
      <c r="T4121" s="462">
        <v>0.38536296412813237</v>
      </c>
      <c r="U4121" s="461">
        <v>17.030991459925612</v>
      </c>
      <c r="V4121" s="464">
        <v>7739657281795.4307</v>
      </c>
      <c r="W4121" s="460">
        <v>2442.3094522254828</v>
      </c>
      <c r="X4121" s="463">
        <v>4.3164941313790117E-2</v>
      </c>
      <c r="Y4121" s="476">
        <v>2.0000000000000001E-4</v>
      </c>
    </row>
    <row r="4122" spans="1:25" x14ac:dyDescent="0.2">
      <c r="A4122" s="475">
        <f t="shared" si="64"/>
        <v>4118</v>
      </c>
      <c r="B4122" s="462">
        <v>0.40474840459641376</v>
      </c>
      <c r="C4122" s="461">
        <v>1500</v>
      </c>
      <c r="D4122" s="462">
        <v>0.94251167627156962</v>
      </c>
      <c r="E4122" s="462">
        <v>0.32337402612456423</v>
      </c>
      <c r="F4122" s="516">
        <v>2023.81</v>
      </c>
      <c r="G4122" s="464">
        <v>560863710262.52905</v>
      </c>
      <c r="H4122" s="461">
        <v>29754889.032708939</v>
      </c>
      <c r="I4122" s="464">
        <v>631239852483.75757</v>
      </c>
      <c r="J4122" s="462">
        <v>0.22313728989100468</v>
      </c>
      <c r="K4122" s="464">
        <v>11765634905.269726</v>
      </c>
      <c r="L4122" s="464">
        <v>0</v>
      </c>
      <c r="M4122" s="464">
        <v>360718248422.21741</v>
      </c>
      <c r="N4122" s="464">
        <v>56998566817.2323</v>
      </c>
      <c r="O4122" s="464">
        <v>12250.088221764581</v>
      </c>
      <c r="P4122" s="461">
        <v>351790.43711827474</v>
      </c>
      <c r="Q4122" s="461">
        <v>204318.51553835926</v>
      </c>
      <c r="R4122" s="464">
        <v>1499523904927.3081</v>
      </c>
      <c r="S4122" s="462">
        <v>0.53324109927122321</v>
      </c>
      <c r="T4122" s="462">
        <v>0.43715228766975767</v>
      </c>
      <c r="U4122" s="461">
        <v>18.101955483276427</v>
      </c>
      <c r="V4122" s="464">
        <v>12908541252329.658</v>
      </c>
      <c r="W4122" s="460">
        <v>4067.8653871473466</v>
      </c>
      <c r="X4122" s="463">
        <v>4.0616247797945294E-2</v>
      </c>
      <c r="Y4122" s="476">
        <v>2.0000000000000001E-4</v>
      </c>
    </row>
    <row r="4123" spans="1:25" x14ac:dyDescent="0.2">
      <c r="A4123" s="475">
        <f t="shared" si="64"/>
        <v>4119</v>
      </c>
      <c r="B4123" s="462">
        <v>0.53830129348177125</v>
      </c>
      <c r="C4123" s="461">
        <v>3662.1801962068971</v>
      </c>
      <c r="D4123" s="462">
        <v>0.55545687564836588</v>
      </c>
      <c r="E4123" s="462">
        <v>0.53934880266282981</v>
      </c>
      <c r="F4123" s="516">
        <v>2024.19</v>
      </c>
      <c r="G4123" s="464">
        <v>137044220947.36</v>
      </c>
      <c r="H4123" s="461">
        <v>11055518.061680382</v>
      </c>
      <c r="I4123" s="464">
        <v>382705921479.39441</v>
      </c>
      <c r="J4123" s="462">
        <v>0.49544777612819135</v>
      </c>
      <c r="K4123" s="464">
        <v>10969194102.155916</v>
      </c>
      <c r="L4123" s="464">
        <v>0</v>
      </c>
      <c r="M4123" s="464">
        <v>172990295474.69391</v>
      </c>
      <c r="N4123" s="464">
        <v>27230931651.372303</v>
      </c>
      <c r="O4123" s="464">
        <v>17841.181137656124</v>
      </c>
      <c r="P4123" s="461">
        <v>219382.98804658046</v>
      </c>
      <c r="Q4123" s="461">
        <v>113816.5128347117</v>
      </c>
      <c r="R4123" s="464">
        <v>831170884956.78479</v>
      </c>
      <c r="S4123" s="462">
        <v>0.63692881070102803</v>
      </c>
      <c r="T4123" s="462">
        <v>0.37169008862792724</v>
      </c>
      <c r="U4123" s="461">
        <v>15.602282360697812</v>
      </c>
      <c r="V4123" s="464">
        <v>5544827837380.2988</v>
      </c>
      <c r="W4123" s="460">
        <v>1748.9504896203225</v>
      </c>
      <c r="X4123" s="463">
        <v>4.478443285565336E-2</v>
      </c>
      <c r="Y4123" s="476">
        <v>2.0000000000000001E-4</v>
      </c>
    </row>
    <row r="4124" spans="1:25" x14ac:dyDescent="0.2">
      <c r="A4124" s="475">
        <f t="shared" si="64"/>
        <v>4120</v>
      </c>
      <c r="B4124" s="462">
        <v>0.46286101966542093</v>
      </c>
      <c r="C4124" s="461">
        <v>2304.5090026747448</v>
      </c>
      <c r="D4124" s="462">
        <v>0.5892292298604348</v>
      </c>
      <c r="E4124" s="462">
        <v>0.24295411328605232</v>
      </c>
      <c r="F4124" s="516">
        <v>2026.2</v>
      </c>
      <c r="G4124" s="464">
        <v>100489782988.58974</v>
      </c>
      <c r="H4124" s="461">
        <v>13096785.730002834</v>
      </c>
      <c r="I4124" s="464">
        <v>453013575284.68579</v>
      </c>
      <c r="J4124" s="462">
        <v>0.46286101966542093</v>
      </c>
      <c r="K4124" s="464">
        <v>28381033950.740219</v>
      </c>
      <c r="L4124" s="464">
        <v>64669955920.53598</v>
      </c>
      <c r="M4124" s="464">
        <v>74552575033.131958</v>
      </c>
      <c r="N4124" s="464">
        <v>39975696757.124855</v>
      </c>
      <c r="O4124" s="464">
        <v>42147.527737702068</v>
      </c>
      <c r="P4124" s="461">
        <v>285949.71186085505</v>
      </c>
      <c r="Q4124" s="461">
        <v>162746.81578190907</v>
      </c>
      <c r="R4124" s="464">
        <v>801684268231.09094</v>
      </c>
      <c r="S4124" s="462">
        <v>0.57037844089599643</v>
      </c>
      <c r="T4124" s="462">
        <v>0.36762260021526072</v>
      </c>
      <c r="U4124" s="461">
        <v>14.890928357081583</v>
      </c>
      <c r="V4124" s="464">
        <v>5003943433671.7998</v>
      </c>
      <c r="W4124" s="460">
        <v>1578.418190516112</v>
      </c>
      <c r="X4124" s="463">
        <v>4.7390399016821613E-2</v>
      </c>
      <c r="Y4124" s="476">
        <v>2.0000000000000001E-4</v>
      </c>
    </row>
    <row r="4125" spans="1:25" x14ac:dyDescent="0.2">
      <c r="A4125" s="475">
        <f t="shared" si="64"/>
        <v>4121</v>
      </c>
      <c r="B4125" s="462">
        <v>0.52385719589122504</v>
      </c>
      <c r="C4125" s="461">
        <v>2811.5298427283487</v>
      </c>
      <c r="D4125" s="462">
        <v>0.2</v>
      </c>
      <c r="E4125" s="462">
        <v>0.52542606431553829</v>
      </c>
      <c r="F4125" s="516">
        <v>2023.89</v>
      </c>
      <c r="G4125" s="464">
        <v>169339735998.01974</v>
      </c>
      <c r="H4125" s="461">
        <v>3325217.5103471261</v>
      </c>
      <c r="I4125" s="464">
        <v>122961154236.11903</v>
      </c>
      <c r="J4125" s="462">
        <v>0.37031330916116834</v>
      </c>
      <c r="K4125" s="464">
        <v>94682319.77877146</v>
      </c>
      <c r="L4125" s="464">
        <v>0</v>
      </c>
      <c r="M4125" s="464">
        <v>193895301299.16635</v>
      </c>
      <c r="N4125" s="464">
        <v>60133512040.471741</v>
      </c>
      <c r="O4125" s="464">
        <v>21360.886494559556</v>
      </c>
      <c r="P4125" s="461">
        <v>397251.54276189033</v>
      </c>
      <c r="Q4125" s="461">
        <v>214360.19499403093</v>
      </c>
      <c r="R4125" s="464">
        <v>538637879033.71179</v>
      </c>
      <c r="S4125" s="462">
        <v>0.63988779167572263</v>
      </c>
      <c r="T4125" s="462">
        <v>0.40079753821166558</v>
      </c>
      <c r="U4125" s="461">
        <v>17.705760662519921</v>
      </c>
      <c r="V4125" s="464">
        <v>4316615570501.5488</v>
      </c>
      <c r="W4125" s="460">
        <v>1361.0419018188788</v>
      </c>
      <c r="X4125" s="463">
        <v>4.0174827257449627E-2</v>
      </c>
      <c r="Y4125" s="476">
        <v>2.0000000000000001E-4</v>
      </c>
    </row>
    <row r="4126" spans="1:25" x14ac:dyDescent="0.2">
      <c r="A4126" s="475">
        <f t="shared" si="64"/>
        <v>4122</v>
      </c>
      <c r="B4126" s="462">
        <v>0.49942125412366473</v>
      </c>
      <c r="C4126" s="461">
        <v>1554.8457885825205</v>
      </c>
      <c r="D4126" s="462">
        <v>0.66572610299861679</v>
      </c>
      <c r="E4126" s="462">
        <v>0.34437192664439864</v>
      </c>
      <c r="F4126" s="516">
        <v>2024.08</v>
      </c>
      <c r="G4126" s="464">
        <v>244635729776.41382</v>
      </c>
      <c r="H4126" s="461">
        <v>15538406.114908533</v>
      </c>
      <c r="I4126" s="464">
        <v>436096381711.13184</v>
      </c>
      <c r="J4126" s="462">
        <v>0.4191414263643064</v>
      </c>
      <c r="K4126" s="464">
        <v>13543199331.994621</v>
      </c>
      <c r="L4126" s="464">
        <v>7703352800.2746725</v>
      </c>
      <c r="M4126" s="464">
        <v>200340406869.46649</v>
      </c>
      <c r="N4126" s="464">
        <v>48238209226.642311</v>
      </c>
      <c r="O4126" s="464">
        <v>18380.5973014148</v>
      </c>
      <c r="P4126" s="461">
        <v>337222.47860700224</v>
      </c>
      <c r="Q4126" s="461">
        <v>200016.19526098424</v>
      </c>
      <c r="R4126" s="464">
        <v>955719657402.03748</v>
      </c>
      <c r="S4126" s="462">
        <v>0.59323211046323721</v>
      </c>
      <c r="T4126" s="462">
        <v>0.39504829537331965</v>
      </c>
      <c r="U4126" s="461">
        <v>16.844919222386576</v>
      </c>
      <c r="V4126" s="464">
        <v>7024500647293.0527</v>
      </c>
      <c r="W4126" s="460">
        <v>2213.9030606288693</v>
      </c>
      <c r="X4126" s="463">
        <v>4.2951285710275268E-2</v>
      </c>
      <c r="Y4126" s="476">
        <v>2.0000000000000001E-4</v>
      </c>
    </row>
    <row r="4127" spans="1:25" x14ac:dyDescent="0.2">
      <c r="A4127" s="475">
        <f t="shared" si="64"/>
        <v>4123</v>
      </c>
      <c r="B4127" s="462">
        <v>0.45697939036114388</v>
      </c>
      <c r="C4127" s="461">
        <v>5790.6430948246907</v>
      </c>
      <c r="D4127" s="462">
        <v>0.65242938850437304</v>
      </c>
      <c r="E4127" s="462">
        <v>0.53605699950068308</v>
      </c>
      <c r="F4127" s="516">
        <v>2024.7</v>
      </c>
      <c r="G4127" s="464">
        <v>131018388545.96883</v>
      </c>
      <c r="H4127" s="461">
        <v>14450049.408906966</v>
      </c>
      <c r="I4127" s="464">
        <v>420870316517.80219</v>
      </c>
      <c r="J4127" s="462">
        <v>0.39356993346642866</v>
      </c>
      <c r="K4127" s="464">
        <v>24230682753.820728</v>
      </c>
      <c r="L4127" s="464">
        <v>40996402046.346382</v>
      </c>
      <c r="M4127" s="464">
        <v>93873438184.510391</v>
      </c>
      <c r="N4127" s="464">
        <v>23343000029.333164</v>
      </c>
      <c r="O4127" s="464">
        <v>27459.674710923358</v>
      </c>
      <c r="P4127" s="461">
        <v>190725.19444421399</v>
      </c>
      <c r="Q4127" s="461">
        <v>91319.269465550198</v>
      </c>
      <c r="R4127" s="464">
        <v>733598564684.84546</v>
      </c>
      <c r="S4127" s="462">
        <v>0.53294238727837251</v>
      </c>
      <c r="T4127" s="462">
        <v>0.36637381359465698</v>
      </c>
      <c r="U4127" s="461">
        <v>15.831767363588655</v>
      </c>
      <c r="V4127" s="464">
        <v>4826644504920.6367</v>
      </c>
      <c r="W4127" s="460">
        <v>1524.6958663170192</v>
      </c>
      <c r="X4127" s="463">
        <v>4.474484770656352E-2</v>
      </c>
      <c r="Y4127" s="476">
        <v>2.0000000000000001E-4</v>
      </c>
    </row>
    <row r="4128" spans="1:25" x14ac:dyDescent="0.2">
      <c r="A4128" s="475">
        <f t="shared" si="64"/>
        <v>4124</v>
      </c>
      <c r="B4128" s="462">
        <v>0.60570375565232781</v>
      </c>
      <c r="C4128" s="461">
        <v>4540.9369039471885</v>
      </c>
      <c r="D4128" s="462">
        <v>0.71175258236749106</v>
      </c>
      <c r="E4128" s="462">
        <v>0.3567531099834973</v>
      </c>
      <c r="F4128" s="516">
        <v>2023.79</v>
      </c>
      <c r="G4128" s="464">
        <v>224191858299.56509</v>
      </c>
      <c r="H4128" s="461">
        <v>15647562.502898285</v>
      </c>
      <c r="I4128" s="464">
        <v>394989431497.81763</v>
      </c>
      <c r="J4128" s="462">
        <v>0.35670187435332046</v>
      </c>
      <c r="K4128" s="464">
        <v>4846982498.2866974</v>
      </c>
      <c r="L4128" s="464">
        <v>0</v>
      </c>
      <c r="M4128" s="464">
        <v>272229441219.24799</v>
      </c>
      <c r="N4128" s="464">
        <v>68865991256.111069</v>
      </c>
      <c r="O4128" s="464">
        <v>24164.508520257525</v>
      </c>
      <c r="P4128" s="461">
        <v>461050.10693047603</v>
      </c>
      <c r="Q4128" s="461">
        <v>295516.01695636765</v>
      </c>
      <c r="R4128" s="464">
        <v>1037811801746.2981</v>
      </c>
      <c r="S4128" s="462">
        <v>0.58998390004168177</v>
      </c>
      <c r="T4128" s="462">
        <v>0.33312464599657216</v>
      </c>
      <c r="U4128" s="461">
        <v>16.87650601690482</v>
      </c>
      <c r="V4128" s="464">
        <v>6463604700587.0947</v>
      </c>
      <c r="W4128" s="460">
        <v>2039.9784905576123</v>
      </c>
      <c r="X4128" s="463">
        <v>4.3110200930149001E-2</v>
      </c>
      <c r="Y4128" s="476">
        <v>2.0000000000000001E-4</v>
      </c>
    </row>
    <row r="4129" spans="1:25" x14ac:dyDescent="0.2">
      <c r="A4129" s="475">
        <f t="shared" si="64"/>
        <v>4125</v>
      </c>
      <c r="B4129" s="462">
        <v>0.41167852368220181</v>
      </c>
      <c r="C4129" s="461">
        <v>7529.1544851392573</v>
      </c>
      <c r="D4129" s="462">
        <v>0.55246982637595321</v>
      </c>
      <c r="E4129" s="462">
        <v>0.49866529083505756</v>
      </c>
      <c r="F4129" s="516">
        <v>2025.75</v>
      </c>
      <c r="G4129" s="464">
        <v>66716614758.46167</v>
      </c>
      <c r="H4129" s="461">
        <v>10540651.880697593</v>
      </c>
      <c r="I4129" s="464">
        <v>353998962159.71332</v>
      </c>
      <c r="J4129" s="462">
        <v>0.37861827735942699</v>
      </c>
      <c r="K4129" s="464">
        <v>17335978314.561447</v>
      </c>
      <c r="L4129" s="464">
        <v>41010416955.664413</v>
      </c>
      <c r="M4129" s="464">
        <v>105615916151.29579</v>
      </c>
      <c r="N4129" s="464">
        <v>77657324136.928741</v>
      </c>
      <c r="O4129" s="464">
        <v>30877.271720238488</v>
      </c>
      <c r="P4129" s="461">
        <v>414228.42393876001</v>
      </c>
      <c r="Q4129" s="461">
        <v>263309.45814454072</v>
      </c>
      <c r="R4129" s="464">
        <v>744395970213.93127</v>
      </c>
      <c r="S4129" s="462">
        <v>0.53318311552366171</v>
      </c>
      <c r="T4129" s="462">
        <v>0.24503805491943628</v>
      </c>
      <c r="U4129" s="461">
        <v>15.024729054529503</v>
      </c>
      <c r="V4129" s="464">
        <v>3068570583244.8584</v>
      </c>
      <c r="W4129" s="460">
        <v>967.42899514170972</v>
      </c>
      <c r="X4129" s="463">
        <v>4.7657994350442261E-2</v>
      </c>
      <c r="Y4129" s="476">
        <v>2.0000000000000001E-4</v>
      </c>
    </row>
    <row r="4130" spans="1:25" x14ac:dyDescent="0.2">
      <c r="A4130" s="475">
        <f t="shared" si="64"/>
        <v>4126</v>
      </c>
      <c r="B4130" s="462">
        <v>0.43164834623936099</v>
      </c>
      <c r="C4130" s="461">
        <v>6285.5956447375593</v>
      </c>
      <c r="D4130" s="462">
        <v>1.0531710920342927</v>
      </c>
      <c r="E4130" s="462">
        <v>0.62395154358799376</v>
      </c>
      <c r="F4130" s="516">
        <v>2024.72</v>
      </c>
      <c r="G4130" s="464">
        <v>406347639176.91064</v>
      </c>
      <c r="H4130" s="461">
        <v>33006543.945117429</v>
      </c>
      <c r="I4130" s="464">
        <v>726500135121.09497</v>
      </c>
      <c r="J4130" s="462">
        <v>0.22662373279786763</v>
      </c>
      <c r="K4130" s="464">
        <v>14844745715.514492</v>
      </c>
      <c r="L4130" s="464">
        <v>0</v>
      </c>
      <c r="M4130" s="464">
        <v>260948410247.83521</v>
      </c>
      <c r="N4130" s="464">
        <v>17377734962.563278</v>
      </c>
      <c r="O4130" s="464">
        <v>24843.859599947606</v>
      </c>
      <c r="P4130" s="461">
        <v>138234.76677364134</v>
      </c>
      <c r="Q4130" s="461">
        <v>61005.029872925268</v>
      </c>
      <c r="R4130" s="464">
        <v>1452934770882.1392</v>
      </c>
      <c r="S4130" s="462">
        <v>0.50187545252821364</v>
      </c>
      <c r="T4130" s="462">
        <v>0.33172729440566412</v>
      </c>
      <c r="U4130" s="461">
        <v>18.026278909062494</v>
      </c>
      <c r="V4130" s="464">
        <v>9330380276829.2656</v>
      </c>
      <c r="W4130" s="460">
        <v>2944.407516704211</v>
      </c>
      <c r="X4130" s="463">
        <v>4.1583182037387603E-2</v>
      </c>
      <c r="Y4130" s="476">
        <v>2.0000000000000001E-4</v>
      </c>
    </row>
    <row r="4131" spans="1:25" x14ac:dyDescent="0.2">
      <c r="A4131" s="475">
        <f t="shared" si="64"/>
        <v>4127</v>
      </c>
      <c r="B4131" s="462">
        <v>0.69951282770596668</v>
      </c>
      <c r="C4131" s="461">
        <v>8303.2890305185283</v>
      </c>
      <c r="D4131" s="462">
        <v>0.84611962516471184</v>
      </c>
      <c r="E4131" s="462">
        <v>0.40073097361217636</v>
      </c>
      <c r="F4131" s="516">
        <v>2025.63</v>
      </c>
      <c r="G4131" s="464">
        <v>141846501426.20291</v>
      </c>
      <c r="H4131" s="461">
        <v>18673431.808673434</v>
      </c>
      <c r="I4131" s="464">
        <v>616630637937.27344</v>
      </c>
      <c r="J4131" s="462">
        <v>0.40319405519100049</v>
      </c>
      <c r="K4131" s="464">
        <v>26190839086.911499</v>
      </c>
      <c r="L4131" s="464">
        <v>25648102813.945694</v>
      </c>
      <c r="M4131" s="464">
        <v>149447800114.49771</v>
      </c>
      <c r="N4131" s="464">
        <v>16725428865.543795</v>
      </c>
      <c r="O4131" s="464">
        <v>28948.829146108987</v>
      </c>
      <c r="P4131" s="461">
        <v>127179.18704068031</v>
      </c>
      <c r="Q4131" s="461">
        <v>55413.44551873194</v>
      </c>
      <c r="R4131" s="464">
        <v>1038643552348.0107</v>
      </c>
      <c r="S4131" s="462">
        <v>0.54724973918961872</v>
      </c>
      <c r="T4131" s="462">
        <v>0.32906345649089902</v>
      </c>
      <c r="U4131" s="461">
        <v>15.376686777977842</v>
      </c>
      <c r="V4131" s="464">
        <v>5834642130500.2402</v>
      </c>
      <c r="W4131" s="460">
        <v>1838.8706438291854</v>
      </c>
      <c r="X4131" s="463">
        <v>4.7444818961232926E-2</v>
      </c>
      <c r="Y4131" s="476">
        <v>2.0000000000000001E-4</v>
      </c>
    </row>
    <row r="4132" spans="1:25" x14ac:dyDescent="0.2">
      <c r="A4132" s="475">
        <f t="shared" si="64"/>
        <v>4128</v>
      </c>
      <c r="B4132" s="462">
        <v>0.42963311001251542</v>
      </c>
      <c r="C4132" s="461">
        <v>2831.8355844635457</v>
      </c>
      <c r="D4132" s="462">
        <v>0.90117578172276269</v>
      </c>
      <c r="E4132" s="462">
        <v>7.3748604245992722E-2</v>
      </c>
      <c r="F4132" s="516">
        <v>2023.87</v>
      </c>
      <c r="G4132" s="464">
        <v>245616490546.71603</v>
      </c>
      <c r="H4132" s="461">
        <v>25127846.158343587</v>
      </c>
      <c r="I4132" s="464">
        <v>651658832955.65698</v>
      </c>
      <c r="J4132" s="462">
        <v>0.32138246574403251</v>
      </c>
      <c r="K4132" s="464">
        <v>15070175507.420679</v>
      </c>
      <c r="L4132" s="464">
        <v>0</v>
      </c>
      <c r="M4132" s="464">
        <v>313869829063.34882</v>
      </c>
      <c r="N4132" s="464">
        <v>36881023592.48436</v>
      </c>
      <c r="O4132" s="464">
        <v>33876.017995010763</v>
      </c>
      <c r="P4132" s="461">
        <v>248722.78234832865</v>
      </c>
      <c r="Q4132" s="461">
        <v>128469.43968753662</v>
      </c>
      <c r="R4132" s="464">
        <v>1349268442835.2102</v>
      </c>
      <c r="S4132" s="462">
        <v>0.54961647687488047</v>
      </c>
      <c r="T4132" s="462">
        <v>0.28486667093623658</v>
      </c>
      <c r="U4132" s="461">
        <v>16.771961633291461</v>
      </c>
      <c r="V4132" s="464">
        <v>7083177208071.2939</v>
      </c>
      <c r="W4132" s="460">
        <v>2235.006281926198</v>
      </c>
      <c r="X4132" s="463">
        <v>4.3617658829878156E-2</v>
      </c>
      <c r="Y4132" s="476">
        <v>2.0000000000000001E-4</v>
      </c>
    </row>
    <row r="4133" spans="1:25" x14ac:dyDescent="0.2">
      <c r="A4133" s="475">
        <f t="shared" si="64"/>
        <v>4129</v>
      </c>
      <c r="B4133" s="462">
        <v>0.5706516457587778</v>
      </c>
      <c r="C4133" s="461">
        <v>1500</v>
      </c>
      <c r="D4133" s="462">
        <v>1.2430795512333024</v>
      </c>
      <c r="E4133" s="462">
        <v>0.31796943109455528</v>
      </c>
      <c r="F4133" s="516">
        <v>2024.85</v>
      </c>
      <c r="G4133" s="464">
        <v>367640964782.13696</v>
      </c>
      <c r="H4133" s="461">
        <v>52371879.311863132</v>
      </c>
      <c r="I4133" s="464">
        <v>577014120676.31458</v>
      </c>
      <c r="J4133" s="462">
        <v>-0.16005404974792947</v>
      </c>
      <c r="K4133" s="464">
        <v>9763319464.5965958</v>
      </c>
      <c r="L4133" s="464">
        <v>0</v>
      </c>
      <c r="M4133" s="464">
        <v>248428958080.43246</v>
      </c>
      <c r="N4133" s="464">
        <v>37307993322.834679</v>
      </c>
      <c r="O4133" s="464">
        <v>35423.889847332517</v>
      </c>
      <c r="P4133" s="461">
        <v>293497.58389763744</v>
      </c>
      <c r="Q4133" s="461">
        <v>155153.94656112749</v>
      </c>
      <c r="R4133" s="464">
        <v>1314745303277.7217</v>
      </c>
      <c r="S4133" s="462">
        <v>0.3594942749724962</v>
      </c>
      <c r="T4133" s="462">
        <v>0.17732392801146818</v>
      </c>
      <c r="U4133" s="461">
        <v>31.379707245761367</v>
      </c>
      <c r="V4133" s="464">
        <v>7658937627792.6602</v>
      </c>
      <c r="W4133" s="460">
        <v>2415.5640487071855</v>
      </c>
      <c r="X4133" s="463">
        <v>2.4631275804181989E-2</v>
      </c>
      <c r="Y4133" s="476">
        <v>2.0000000000000001E-4</v>
      </c>
    </row>
    <row r="4134" spans="1:25" x14ac:dyDescent="0.2">
      <c r="A4134" s="475">
        <f t="shared" si="64"/>
        <v>4130</v>
      </c>
      <c r="B4134" s="462">
        <v>0.61534914137604679</v>
      </c>
      <c r="C4134" s="461">
        <v>6556.0242433144676</v>
      </c>
      <c r="D4134" s="462">
        <v>0.87055185954895709</v>
      </c>
      <c r="E4134" s="462">
        <v>0.45155294465897661</v>
      </c>
      <c r="F4134" s="516">
        <v>2024.05</v>
      </c>
      <c r="G4134" s="464">
        <v>209761941000.47147</v>
      </c>
      <c r="H4134" s="461">
        <v>21873862.506415613</v>
      </c>
      <c r="I4134" s="464">
        <v>502869701883.17126</v>
      </c>
      <c r="J4134" s="462">
        <v>0.24506886594493782</v>
      </c>
      <c r="K4134" s="464">
        <v>13771008464.648598</v>
      </c>
      <c r="L4134" s="464">
        <v>0</v>
      </c>
      <c r="M4134" s="464">
        <v>164255460820.71344</v>
      </c>
      <c r="N4134" s="464">
        <v>20965717548.491764</v>
      </c>
      <c r="O4134" s="464">
        <v>25547.912753734745</v>
      </c>
      <c r="P4134" s="461">
        <v>155108.17354234424</v>
      </c>
      <c r="Q4134" s="461">
        <v>77998.354765874028</v>
      </c>
      <c r="R4134" s="464">
        <v>986599562144.4751</v>
      </c>
      <c r="S4134" s="462">
        <v>0.50080734589571718</v>
      </c>
      <c r="T4134" s="462">
        <v>0.29826788903615992</v>
      </c>
      <c r="U4134" s="461">
        <v>17.20345776086171</v>
      </c>
      <c r="V4134" s="464">
        <v>5583335471907.2607</v>
      </c>
      <c r="W4134" s="460">
        <v>1761.4964708321397</v>
      </c>
      <c r="X4134" s="463">
        <v>4.2783026794551017E-2</v>
      </c>
      <c r="Y4134" s="476">
        <v>2.0000000000000001E-4</v>
      </c>
    </row>
    <row r="4135" spans="1:25" x14ac:dyDescent="0.2">
      <c r="A4135" s="475">
        <f t="shared" si="64"/>
        <v>4131</v>
      </c>
      <c r="B4135" s="462">
        <v>0.34841218480819658</v>
      </c>
      <c r="C4135" s="461">
        <v>7560.0844799940005</v>
      </c>
      <c r="D4135" s="462">
        <v>0.80773564736599135</v>
      </c>
      <c r="E4135" s="462">
        <v>0.52516655342680196</v>
      </c>
      <c r="F4135" s="516">
        <v>2024.19</v>
      </c>
      <c r="G4135" s="464">
        <v>197008931849.94702</v>
      </c>
      <c r="H4135" s="461">
        <v>19405670.242937736</v>
      </c>
      <c r="I4135" s="464">
        <v>502675841256.04962</v>
      </c>
      <c r="J4135" s="462">
        <v>0.34824452486158908</v>
      </c>
      <c r="K4135" s="464">
        <v>19056577482.246864</v>
      </c>
      <c r="L4135" s="464">
        <v>12023792067.739664</v>
      </c>
      <c r="M4135" s="464">
        <v>187438472834.71338</v>
      </c>
      <c r="N4135" s="464">
        <v>43228067205.906784</v>
      </c>
      <c r="O4135" s="464">
        <v>28225.789474175719</v>
      </c>
      <c r="P4135" s="461">
        <v>303836.76518254296</v>
      </c>
      <c r="Q4135" s="461">
        <v>171203.02768110775</v>
      </c>
      <c r="R4135" s="464">
        <v>1024256703534.4707</v>
      </c>
      <c r="S4135" s="462">
        <v>0.54856477495887024</v>
      </c>
      <c r="T4135" s="462">
        <v>0.33406116679436698</v>
      </c>
      <c r="U4135" s="461">
        <v>16.383375680872998</v>
      </c>
      <c r="V4135" s="464">
        <v>6119420134399.3652</v>
      </c>
      <c r="W4135" s="460">
        <v>1931.2036502154051</v>
      </c>
      <c r="X4135" s="463">
        <v>4.4564449546380086E-2</v>
      </c>
      <c r="Y4135" s="476">
        <v>2.0000000000000001E-4</v>
      </c>
    </row>
    <row r="4136" spans="1:25" x14ac:dyDescent="0.2">
      <c r="A4136" s="475">
        <f t="shared" si="64"/>
        <v>4132</v>
      </c>
      <c r="B4136" s="462">
        <v>0.50084077508711156</v>
      </c>
      <c r="C4136" s="461">
        <v>3921.7007490350788</v>
      </c>
      <c r="D4136" s="462">
        <v>0.72490948938248922</v>
      </c>
      <c r="E4136" s="462">
        <v>0.47389740022726545</v>
      </c>
      <c r="F4136" s="516">
        <v>2026.05</v>
      </c>
      <c r="G4136" s="464">
        <v>87976740487.275787</v>
      </c>
      <c r="H4136" s="461">
        <v>17565013.626626786</v>
      </c>
      <c r="I4136" s="464">
        <v>444739257387.21411</v>
      </c>
      <c r="J4136" s="462">
        <v>0.2907962123271679</v>
      </c>
      <c r="K4136" s="464">
        <v>19025538641.887772</v>
      </c>
      <c r="L4136" s="464">
        <v>31930327049.472809</v>
      </c>
      <c r="M4136" s="464">
        <v>66919358397.797722</v>
      </c>
      <c r="N4136" s="464">
        <v>132277982311.15413</v>
      </c>
      <c r="O4136" s="464">
        <v>29106.442055844429</v>
      </c>
      <c r="P4136" s="461">
        <v>694473.99083928496</v>
      </c>
      <c r="Q4136" s="461">
        <v>483742.88859093224</v>
      </c>
      <c r="R4136" s="464">
        <v>798599979541.1062</v>
      </c>
      <c r="S4136" s="462">
        <v>0.41804877143388075</v>
      </c>
      <c r="T4136" s="462">
        <v>0.24615524530726565</v>
      </c>
      <c r="U4136" s="461">
        <v>15.50685714183976</v>
      </c>
      <c r="V4136" s="464">
        <v>3470733037328.9585</v>
      </c>
      <c r="W4136" s="460">
        <v>1095.0019449881261</v>
      </c>
      <c r="X4136" s="463">
        <v>4.5927254924221214E-2</v>
      </c>
      <c r="Y4136" s="476">
        <v>2.0000000000000001E-4</v>
      </c>
    </row>
    <row r="4137" spans="1:25" x14ac:dyDescent="0.2">
      <c r="A4137" s="475">
        <f t="shared" si="64"/>
        <v>4133</v>
      </c>
      <c r="B4137" s="462">
        <v>0.57821184792437175</v>
      </c>
      <c r="C4137" s="461">
        <v>5791.8661945867489</v>
      </c>
      <c r="D4137" s="462">
        <v>0.96866386770345181</v>
      </c>
      <c r="E4137" s="462">
        <v>0.25652613025008747</v>
      </c>
      <c r="F4137" s="516">
        <v>2024.25</v>
      </c>
      <c r="G4137" s="464">
        <v>294140828666.31812</v>
      </c>
      <c r="H4137" s="461">
        <v>27716227.551892024</v>
      </c>
      <c r="I4137" s="464">
        <v>621591381948.91602</v>
      </c>
      <c r="J4137" s="462">
        <v>0.14957960438637463</v>
      </c>
      <c r="K4137" s="464">
        <v>23046778474.458103</v>
      </c>
      <c r="L4137" s="464">
        <v>0</v>
      </c>
      <c r="M4137" s="464">
        <v>363690272765.16321</v>
      </c>
      <c r="N4137" s="464">
        <v>54860122833.333855</v>
      </c>
      <c r="O4137" s="464">
        <v>26425.370385286689</v>
      </c>
      <c r="P4137" s="461">
        <v>313742.73527289927</v>
      </c>
      <c r="Q4137" s="461">
        <v>175042.23257023899</v>
      </c>
      <c r="R4137" s="464">
        <v>1624752800184.4656</v>
      </c>
      <c r="S4137" s="462">
        <v>0.52613543320256673</v>
      </c>
      <c r="T4137" s="462">
        <v>0.21939920442804658</v>
      </c>
      <c r="U4137" s="461">
        <v>17.880309841186847</v>
      </c>
      <c r="V4137" s="464">
        <v>6907445611859.3584</v>
      </c>
      <c r="W4137" s="460">
        <v>2179.7953235525315</v>
      </c>
      <c r="X4137" s="463">
        <v>4.1562989859441395E-2</v>
      </c>
      <c r="Y4137" s="476">
        <v>2.0000000000000001E-4</v>
      </c>
    </row>
    <row r="4138" spans="1:25" x14ac:dyDescent="0.2">
      <c r="A4138" s="475">
        <f t="shared" si="64"/>
        <v>4134</v>
      </c>
      <c r="B4138" s="462">
        <v>0.42934260861087153</v>
      </c>
      <c r="C4138" s="461">
        <v>1500</v>
      </c>
      <c r="D4138" s="462">
        <v>0.47520671757349514</v>
      </c>
      <c r="E4138" s="462">
        <v>0.43971846218294769</v>
      </c>
      <c r="F4138" s="516">
        <v>2025.16</v>
      </c>
      <c r="G4138" s="464">
        <v>152713593930.71155</v>
      </c>
      <c r="H4138" s="461">
        <v>9236285.0548183732</v>
      </c>
      <c r="I4138" s="464">
        <v>371079869724.12726</v>
      </c>
      <c r="J4138" s="462">
        <v>0.42934260861087159</v>
      </c>
      <c r="K4138" s="464">
        <v>26459474743.085121</v>
      </c>
      <c r="L4138" s="464">
        <v>35485173497.935555</v>
      </c>
      <c r="M4138" s="464">
        <v>95940984022.658295</v>
      </c>
      <c r="N4138" s="464">
        <v>112967037658.65849</v>
      </c>
      <c r="O4138" s="464">
        <v>23980.409159089068</v>
      </c>
      <c r="P4138" s="461">
        <v>719613.69507466618</v>
      </c>
      <c r="Q4138" s="461">
        <v>431248.5356957895</v>
      </c>
      <c r="R4138" s="464">
        <v>760735074966.77722</v>
      </c>
      <c r="S4138" s="462">
        <v>0.5255656281981782</v>
      </c>
      <c r="T4138" s="462">
        <v>0.40432401762949072</v>
      </c>
      <c r="U4138" s="461">
        <v>15.806106899151787</v>
      </c>
      <c r="V4138" s="464">
        <v>5477761290673.833</v>
      </c>
      <c r="W4138" s="460">
        <v>1727.802520846179</v>
      </c>
      <c r="X4138" s="463">
        <v>4.5076614642967999E-2</v>
      </c>
      <c r="Y4138" s="476">
        <v>2.0000000000000001E-4</v>
      </c>
    </row>
    <row r="4139" spans="1:25" x14ac:dyDescent="0.2">
      <c r="A4139" s="475">
        <f t="shared" si="64"/>
        <v>4135</v>
      </c>
      <c r="B4139" s="462">
        <v>0.45295639781189212</v>
      </c>
      <c r="C4139" s="461">
        <v>2551.6274122612572</v>
      </c>
      <c r="D4139" s="462">
        <v>0.41533296528803992</v>
      </c>
      <c r="E4139" s="462">
        <v>0.38449519340975585</v>
      </c>
      <c r="F4139" s="516">
        <v>2026.21</v>
      </c>
      <c r="G4139" s="464">
        <v>116974218750.42125</v>
      </c>
      <c r="H4139" s="461">
        <v>7599063.064677489</v>
      </c>
      <c r="I4139" s="464">
        <v>284200838654.37549</v>
      </c>
      <c r="J4139" s="462">
        <v>0.44056178702731152</v>
      </c>
      <c r="K4139" s="464">
        <v>36690180109.978203</v>
      </c>
      <c r="L4139" s="464">
        <v>102092299172.55574</v>
      </c>
      <c r="M4139" s="464">
        <v>35281513309.592911</v>
      </c>
      <c r="N4139" s="464">
        <v>164381821618.1377</v>
      </c>
      <c r="O4139" s="464">
        <v>17798.658887226316</v>
      </c>
      <c r="P4139" s="461">
        <v>913488.8912364404</v>
      </c>
      <c r="Q4139" s="461">
        <v>575851.1632994134</v>
      </c>
      <c r="R4139" s="464">
        <v>723761284053.26709</v>
      </c>
      <c r="S4139" s="462">
        <v>0.52755524728960379</v>
      </c>
      <c r="T4139" s="462">
        <v>0.35660228614592987</v>
      </c>
      <c r="U4139" s="461">
        <v>15.453125155786569</v>
      </c>
      <c r="V4139" s="464">
        <v>4434415209665.5059</v>
      </c>
      <c r="W4139" s="460">
        <v>1398.3304577290339</v>
      </c>
      <c r="X4139" s="463">
        <v>4.6663327380785213E-2</v>
      </c>
      <c r="Y4139" s="476">
        <v>2.0000000000000001E-4</v>
      </c>
    </row>
    <row r="4140" spans="1:25" x14ac:dyDescent="0.2">
      <c r="A4140" s="475">
        <f t="shared" si="64"/>
        <v>4136</v>
      </c>
      <c r="B4140" s="462">
        <v>0.66611286790442426</v>
      </c>
      <c r="C4140" s="461">
        <v>8557.8756939311534</v>
      </c>
      <c r="D4140" s="462">
        <v>0.74410649797963724</v>
      </c>
      <c r="E4140" s="462">
        <v>0.58829422535350195</v>
      </c>
      <c r="F4140" s="516">
        <v>2024.54</v>
      </c>
      <c r="G4140" s="464">
        <v>255258060696.06686</v>
      </c>
      <c r="H4140" s="461">
        <v>16681660.489544623</v>
      </c>
      <c r="I4140" s="464">
        <v>400584475285.50574</v>
      </c>
      <c r="J4140" s="462">
        <v>0.2757025407026974</v>
      </c>
      <c r="K4140" s="464">
        <v>4416199328.1883974</v>
      </c>
      <c r="L4140" s="464">
        <v>0</v>
      </c>
      <c r="M4140" s="464">
        <v>179710158485.16055</v>
      </c>
      <c r="N4140" s="464">
        <v>122685634183.34186</v>
      </c>
      <c r="O4140" s="464">
        <v>39775.798163308864</v>
      </c>
      <c r="P4140" s="461">
        <v>701960.96097085951</v>
      </c>
      <c r="Q4140" s="461">
        <v>489126.60086583794</v>
      </c>
      <c r="R4140" s="464">
        <v>974039881074.36938</v>
      </c>
      <c r="S4140" s="462">
        <v>0.51535719837941918</v>
      </c>
      <c r="T4140" s="462">
        <v>0.37391891250291392</v>
      </c>
      <c r="U4140" s="461">
        <v>17.185964131880763</v>
      </c>
      <c r="V4140" s="464">
        <v>6804415967771.5166</v>
      </c>
      <c r="W4140" s="460">
        <v>2147.8726640509035</v>
      </c>
      <c r="X4140" s="463">
        <v>4.251583304895807E-2</v>
      </c>
      <c r="Y4140" s="476">
        <v>2.0000000000000001E-4</v>
      </c>
    </row>
    <row r="4141" spans="1:25" x14ac:dyDescent="0.2">
      <c r="A4141" s="475">
        <f t="shared" si="64"/>
        <v>4137</v>
      </c>
      <c r="B4141" s="462">
        <v>0.51071303634794996</v>
      </c>
      <c r="C4141" s="461">
        <v>4235.5281156814317</v>
      </c>
      <c r="D4141" s="462">
        <v>0.5151293900705276</v>
      </c>
      <c r="E4141" s="462">
        <v>0.2719390938431171</v>
      </c>
      <c r="F4141" s="516">
        <v>2025.57</v>
      </c>
      <c r="G4141" s="464">
        <v>150869233357.88998</v>
      </c>
      <c r="H4141" s="461">
        <v>10349751.932027098</v>
      </c>
      <c r="I4141" s="464">
        <v>272167214623.98907</v>
      </c>
      <c r="J4141" s="462">
        <v>0.23585160953413786</v>
      </c>
      <c r="K4141" s="464">
        <v>9777461279.4887009</v>
      </c>
      <c r="L4141" s="464">
        <v>7998748126.9102097</v>
      </c>
      <c r="M4141" s="464">
        <v>112388955429.89062</v>
      </c>
      <c r="N4141" s="464">
        <v>47041272543.198212</v>
      </c>
      <c r="O4141" s="464">
        <v>29629.084723120028</v>
      </c>
      <c r="P4141" s="461">
        <v>285808.82300671557</v>
      </c>
      <c r="Q4141" s="461">
        <v>164411.22487172263</v>
      </c>
      <c r="R4141" s="464">
        <v>596779725345.18213</v>
      </c>
      <c r="S4141" s="462">
        <v>0.48803284414371095</v>
      </c>
      <c r="T4141" s="462">
        <v>0.3038912567484629</v>
      </c>
      <c r="U4141" s="461">
        <v>17.943012421076144</v>
      </c>
      <c r="V4141" s="464">
        <v>3563961525439.8823</v>
      </c>
      <c r="W4141" s="460">
        <v>1122.8752599727106</v>
      </c>
      <c r="X4141" s="463">
        <v>4.1097329906329375E-2</v>
      </c>
      <c r="Y4141" s="476">
        <v>2.0000000000000001E-4</v>
      </c>
    </row>
    <row r="4142" spans="1:25" x14ac:dyDescent="0.2">
      <c r="A4142" s="475">
        <f t="shared" si="64"/>
        <v>4138</v>
      </c>
      <c r="B4142" s="462">
        <v>0.57553102106054221</v>
      </c>
      <c r="C4142" s="461">
        <v>7952.1532559240868</v>
      </c>
      <c r="D4142" s="462">
        <v>0.41519221916248789</v>
      </c>
      <c r="E4142" s="462">
        <v>0.69672804279973566</v>
      </c>
      <c r="F4142" s="516">
        <v>2026.26</v>
      </c>
      <c r="G4142" s="464">
        <v>105861952978.39365</v>
      </c>
      <c r="H4142" s="461">
        <v>7321613.0848052967</v>
      </c>
      <c r="I4142" s="464">
        <v>251038794423.133</v>
      </c>
      <c r="J4142" s="462">
        <v>0.46550529016256115</v>
      </c>
      <c r="K4142" s="464">
        <v>20645864196.702312</v>
      </c>
      <c r="L4142" s="464">
        <v>49827939145.173119</v>
      </c>
      <c r="M4142" s="464">
        <v>45755179198.415535</v>
      </c>
      <c r="N4142" s="464">
        <v>37404034472.61882</v>
      </c>
      <c r="O4142" s="464">
        <v>29626.258990171944</v>
      </c>
      <c r="P4142" s="461">
        <v>284885.93782571779</v>
      </c>
      <c r="Q4142" s="461">
        <v>166178.71940793659</v>
      </c>
      <c r="R4142" s="464">
        <v>493803765117.13361</v>
      </c>
      <c r="S4142" s="462">
        <v>0.56657064454662243</v>
      </c>
      <c r="T4142" s="462">
        <v>0.43131225864678607</v>
      </c>
      <c r="U4142" s="461">
        <v>15.89924024542915</v>
      </c>
      <c r="V4142" s="464">
        <v>3758902373550.4546</v>
      </c>
      <c r="W4142" s="460">
        <v>1186.683854808324</v>
      </c>
      <c r="X4142" s="463">
        <v>4.552762505595357E-2</v>
      </c>
      <c r="Y4142" s="476">
        <v>2.0000000000000001E-4</v>
      </c>
    </row>
    <row r="4143" spans="1:25" x14ac:dyDescent="0.2">
      <c r="A4143" s="475">
        <f t="shared" si="64"/>
        <v>4139</v>
      </c>
      <c r="B4143" s="462">
        <v>0.58149170017252727</v>
      </c>
      <c r="C4143" s="461">
        <v>6313.5852992325927</v>
      </c>
      <c r="D4143" s="462">
        <v>0.89878257164708519</v>
      </c>
      <c r="E4143" s="462">
        <v>0.4811190037429634</v>
      </c>
      <c r="F4143" s="516">
        <v>2023.75</v>
      </c>
      <c r="G4143" s="464">
        <v>357974393175.46844</v>
      </c>
      <c r="H4143" s="461">
        <v>25066242.438072611</v>
      </c>
      <c r="I4143" s="464">
        <v>551246365277.66907</v>
      </c>
      <c r="J4143" s="462">
        <v>0.31339265343922795</v>
      </c>
      <c r="K4143" s="464">
        <v>13386688263.626503</v>
      </c>
      <c r="L4143" s="464">
        <v>0</v>
      </c>
      <c r="M4143" s="464">
        <v>453735154535.74316</v>
      </c>
      <c r="N4143" s="464">
        <v>38942549898.968719</v>
      </c>
      <c r="O4143" s="464">
        <v>34203.784213767678</v>
      </c>
      <c r="P4143" s="461">
        <v>297418.14981609071</v>
      </c>
      <c r="Q4143" s="461">
        <v>164380.03699005698</v>
      </c>
      <c r="R4143" s="464">
        <v>1491070147869.4038</v>
      </c>
      <c r="S4143" s="462">
        <v>0.60043843692204713</v>
      </c>
      <c r="T4143" s="462">
        <v>0.31637012710052492</v>
      </c>
      <c r="U4143" s="461">
        <v>17.531139634781198</v>
      </c>
      <c r="V4143" s="464">
        <v>9133689512933.1934</v>
      </c>
      <c r="W4143" s="460">
        <v>2882.8928402758579</v>
      </c>
      <c r="X4143" s="463">
        <v>4.1544419955537801E-2</v>
      </c>
      <c r="Y4143" s="476">
        <v>2.0000000000000001E-4</v>
      </c>
    </row>
    <row r="4144" spans="1:25" x14ac:dyDescent="0.2">
      <c r="A4144" s="475">
        <f t="shared" si="64"/>
        <v>4140</v>
      </c>
      <c r="B4144" s="462">
        <v>0.6606666820763093</v>
      </c>
      <c r="C4144" s="461">
        <v>2313.1051673383126</v>
      </c>
      <c r="D4144" s="462">
        <v>0.75711611699260128</v>
      </c>
      <c r="E4144" s="462">
        <v>0.29172194426511611</v>
      </c>
      <c r="F4144" s="516">
        <v>2026.53</v>
      </c>
      <c r="G4144" s="464">
        <v>193094407782.2948</v>
      </c>
      <c r="H4144" s="461">
        <v>19145128.72066424</v>
      </c>
      <c r="I4144" s="464">
        <v>433190041923.23016</v>
      </c>
      <c r="J4144" s="462">
        <v>0.27589922138216505</v>
      </c>
      <c r="K4144" s="464">
        <v>14094547630.723934</v>
      </c>
      <c r="L4144" s="464">
        <v>38870201628.11071</v>
      </c>
      <c r="M4144" s="464">
        <v>38091110808.836403</v>
      </c>
      <c r="N4144" s="464">
        <v>19941470448.498314</v>
      </c>
      <c r="O4144" s="464">
        <v>32167.644247247976</v>
      </c>
      <c r="P4144" s="461">
        <v>175512.96694703028</v>
      </c>
      <c r="Q4144" s="461">
        <v>78910.189595293312</v>
      </c>
      <c r="R4144" s="464">
        <v>757649363603.06494</v>
      </c>
      <c r="S4144" s="462">
        <v>0.47866445863098128</v>
      </c>
      <c r="T4144" s="462">
        <v>0.35913515393298917</v>
      </c>
      <c r="U4144" s="461">
        <v>17.182938370111277</v>
      </c>
      <c r="V4144" s="464">
        <v>5098681623743.6729</v>
      </c>
      <c r="W4144" s="460">
        <v>1609.2610336918945</v>
      </c>
      <c r="X4144" s="463">
        <v>4.2881154683718094E-2</v>
      </c>
      <c r="Y4144" s="476">
        <v>2.0000000000000001E-4</v>
      </c>
    </row>
    <row r="4145" spans="1:25" x14ac:dyDescent="0.2">
      <c r="A4145" s="475">
        <f t="shared" si="64"/>
        <v>4141</v>
      </c>
      <c r="B4145" s="462">
        <v>0.41380633643963605</v>
      </c>
      <c r="C4145" s="461">
        <v>4694.5215426172426</v>
      </c>
      <c r="D4145" s="462">
        <v>0.61746567242841999</v>
      </c>
      <c r="E4145" s="462">
        <v>0.33935278217073173</v>
      </c>
      <c r="F4145" s="516">
        <v>2024.02</v>
      </c>
      <c r="G4145" s="464">
        <v>197736798668.04813</v>
      </c>
      <c r="H4145" s="461">
        <v>12729238.114310095</v>
      </c>
      <c r="I4145" s="464">
        <v>449627413171.5899</v>
      </c>
      <c r="J4145" s="462">
        <v>0.41380633643963605</v>
      </c>
      <c r="K4145" s="464">
        <v>11549308230.476845</v>
      </c>
      <c r="L4145" s="464">
        <v>0</v>
      </c>
      <c r="M4145" s="464">
        <v>161939148151.2366</v>
      </c>
      <c r="N4145" s="464">
        <v>17750262064.728352</v>
      </c>
      <c r="O4145" s="464">
        <v>24232.027632177735</v>
      </c>
      <c r="P4145" s="461">
        <v>154084.73068799125</v>
      </c>
      <c r="Q4145" s="461">
        <v>66293.88463759805</v>
      </c>
      <c r="R4145" s="464">
        <v>879003323777.6449</v>
      </c>
      <c r="S4145" s="462">
        <v>0.58878282231771228</v>
      </c>
      <c r="T4145" s="462">
        <v>0.38151513968026662</v>
      </c>
      <c r="U4145" s="461">
        <v>16.473249687464065</v>
      </c>
      <c r="V4145" s="464">
        <v>6101860760416.0039</v>
      </c>
      <c r="W4145" s="460">
        <v>1922.7617429471682</v>
      </c>
      <c r="X4145" s="463">
        <v>4.4261074661065693E-2</v>
      </c>
      <c r="Y4145" s="476">
        <v>2.0000000000000001E-4</v>
      </c>
    </row>
    <row r="4146" spans="1:25" x14ac:dyDescent="0.2">
      <c r="A4146" s="475">
        <f t="shared" si="64"/>
        <v>4142</v>
      </c>
      <c r="B4146" s="462">
        <v>0.50602022325851914</v>
      </c>
      <c r="C4146" s="461">
        <v>8204.7615478654625</v>
      </c>
      <c r="D4146" s="462">
        <v>0.96706613920924922</v>
      </c>
      <c r="E4146" s="462">
        <v>0.50577275796234278</v>
      </c>
      <c r="F4146" s="516">
        <v>2027.2</v>
      </c>
      <c r="G4146" s="464">
        <v>33732372974.275059</v>
      </c>
      <c r="H4146" s="461">
        <v>23031973.865009695</v>
      </c>
      <c r="I4146" s="464">
        <v>598924161663.4054</v>
      </c>
      <c r="J4146" s="462">
        <v>0.41763903448055695</v>
      </c>
      <c r="K4146" s="464">
        <v>36925670793.201042</v>
      </c>
      <c r="L4146" s="464">
        <v>44951629634.538086</v>
      </c>
      <c r="M4146" s="464">
        <v>0</v>
      </c>
      <c r="N4146" s="464">
        <v>9046430420.4906368</v>
      </c>
      <c r="O4146" s="464">
        <v>20323.018706781142</v>
      </c>
      <c r="P4146" s="461">
        <v>126265.67158291565</v>
      </c>
      <c r="Q4146" s="461">
        <v>39392.756174890157</v>
      </c>
      <c r="R4146" s="464">
        <v>760230710426.80713</v>
      </c>
      <c r="S4146" s="462">
        <v>0.47725777215478032</v>
      </c>
      <c r="T4146" s="462">
        <v>0.32896934117498633</v>
      </c>
      <c r="U4146" s="461">
        <v>13.596583962969223</v>
      </c>
      <c r="V4146" s="464">
        <v>3805109266344.7778</v>
      </c>
      <c r="W4146" s="460">
        <v>1201.2007225195093</v>
      </c>
      <c r="X4146" s="463">
        <v>5.3633702186842713E-2</v>
      </c>
      <c r="Y4146" s="476">
        <v>2.0000000000000001E-4</v>
      </c>
    </row>
    <row r="4147" spans="1:25" x14ac:dyDescent="0.2">
      <c r="A4147" s="475">
        <f t="shared" si="64"/>
        <v>4143</v>
      </c>
      <c r="B4147" s="462">
        <v>0.62070113713548514</v>
      </c>
      <c r="C4147" s="461">
        <v>6742.8909755371551</v>
      </c>
      <c r="D4147" s="462">
        <v>0.53792504974470556</v>
      </c>
      <c r="E4147" s="462">
        <v>0.22890880486010051</v>
      </c>
      <c r="F4147" s="516">
        <v>2025.99</v>
      </c>
      <c r="G4147" s="464">
        <v>87885990698.53299</v>
      </c>
      <c r="H4147" s="461">
        <v>10273947.272389982</v>
      </c>
      <c r="I4147" s="464">
        <v>331699794591.00861</v>
      </c>
      <c r="J4147" s="462">
        <v>0.37492095411521076</v>
      </c>
      <c r="K4147" s="464">
        <v>9734392361.2463417</v>
      </c>
      <c r="L4147" s="464">
        <v>11333910220.867626</v>
      </c>
      <c r="M4147" s="464">
        <v>84408060787.893829</v>
      </c>
      <c r="N4147" s="464">
        <v>39906737826.573151</v>
      </c>
      <c r="O4147" s="464">
        <v>29510.334048289325</v>
      </c>
      <c r="P4147" s="461">
        <v>256189.83612895073</v>
      </c>
      <c r="Q4147" s="461">
        <v>141486.61578816688</v>
      </c>
      <c r="R4147" s="464">
        <v>571791741661.57996</v>
      </c>
      <c r="S4147" s="462">
        <v>0.50975181766172561</v>
      </c>
      <c r="T4147" s="462">
        <v>0.36829371899790647</v>
      </c>
      <c r="U4147" s="461">
        <v>15.435327320646966</v>
      </c>
      <c r="V4147" s="464">
        <v>3691928440743.0308</v>
      </c>
      <c r="W4147" s="460">
        <v>1165.0329134085132</v>
      </c>
      <c r="X4147" s="463">
        <v>4.5702131039636648E-2</v>
      </c>
      <c r="Y4147" s="476">
        <v>2.0000000000000001E-4</v>
      </c>
    </row>
    <row r="4148" spans="1:25" x14ac:dyDescent="0.2">
      <c r="A4148" s="475">
        <f t="shared" si="64"/>
        <v>4144</v>
      </c>
      <c r="B4148" s="462">
        <v>0.52815413786010879</v>
      </c>
      <c r="C4148" s="461">
        <v>2171.4996461762821</v>
      </c>
      <c r="D4148" s="462">
        <v>0.74664582484240771</v>
      </c>
      <c r="E4148" s="462">
        <v>0.69061830373515665</v>
      </c>
      <c r="F4148" s="516">
        <v>2025.48</v>
      </c>
      <c r="G4148" s="464">
        <v>180022239889.69232</v>
      </c>
      <c r="H4148" s="461">
        <v>18588617.005454615</v>
      </c>
      <c r="I4148" s="464">
        <v>484105749861.78821</v>
      </c>
      <c r="J4148" s="462">
        <v>0.3892916033392676</v>
      </c>
      <c r="K4148" s="464">
        <v>37893229376.214943</v>
      </c>
      <c r="L4148" s="464">
        <v>62802353646.054047</v>
      </c>
      <c r="M4148" s="464">
        <v>95002435263.126892</v>
      </c>
      <c r="N4148" s="464">
        <v>52933025072.915787</v>
      </c>
      <c r="O4148" s="464">
        <v>32083.003879850501</v>
      </c>
      <c r="P4148" s="461">
        <v>364104.45165784587</v>
      </c>
      <c r="Q4148" s="461">
        <v>218634.69835948781</v>
      </c>
      <c r="R4148" s="464">
        <v>897638670093.25598</v>
      </c>
      <c r="S4148" s="462">
        <v>0.53254140103487346</v>
      </c>
      <c r="T4148" s="462">
        <v>0.38217023806673717</v>
      </c>
      <c r="U4148" s="461">
        <v>15.980470105206972</v>
      </c>
      <c r="V4148" s="464">
        <v>6211645333129.9014</v>
      </c>
      <c r="W4148" s="460">
        <v>1960.9377038536034</v>
      </c>
      <c r="X4148" s="463">
        <v>4.4356702000806075E-2</v>
      </c>
      <c r="Y4148" s="476">
        <v>2.0000000000000001E-4</v>
      </c>
    </row>
    <row r="4149" spans="1:25" x14ac:dyDescent="0.2">
      <c r="A4149" s="475">
        <f t="shared" si="64"/>
        <v>4145</v>
      </c>
      <c r="B4149" s="462">
        <v>0.4845872417649269</v>
      </c>
      <c r="C4149" s="461">
        <v>2553.5045016241415</v>
      </c>
      <c r="D4149" s="462">
        <v>0.99451566435435113</v>
      </c>
      <c r="E4149" s="462">
        <v>0.28781076727803812</v>
      </c>
      <c r="F4149" s="516">
        <v>2025.68</v>
      </c>
      <c r="G4149" s="464">
        <v>248610871435.57986</v>
      </c>
      <c r="H4149" s="461">
        <v>31465792.748190429</v>
      </c>
      <c r="I4149" s="464">
        <v>725223952742.02637</v>
      </c>
      <c r="J4149" s="462">
        <v>0.41167102271441947</v>
      </c>
      <c r="K4149" s="464">
        <v>32931646300.080788</v>
      </c>
      <c r="L4149" s="464">
        <v>45227545365.447975</v>
      </c>
      <c r="M4149" s="464">
        <v>184880588872.11243</v>
      </c>
      <c r="N4149" s="464">
        <v>82410993683.201355</v>
      </c>
      <c r="O4149" s="464">
        <v>12966.109533546518</v>
      </c>
      <c r="P4149" s="461">
        <v>557204.58081264375</v>
      </c>
      <c r="Q4149" s="461">
        <v>363068.21100308339</v>
      </c>
      <c r="R4149" s="464">
        <v>1477091302540.3115</v>
      </c>
      <c r="S4149" s="462">
        <v>0.57474266970596977</v>
      </c>
      <c r="T4149" s="462">
        <v>0.36180786907256479</v>
      </c>
      <c r="U4149" s="461">
        <v>15.674870608288415</v>
      </c>
      <c r="V4149" s="464">
        <v>9419853974154.9395</v>
      </c>
      <c r="W4149" s="460">
        <v>2971.6483739638584</v>
      </c>
      <c r="X4149" s="463">
        <v>4.5396272543892467E-2</v>
      </c>
      <c r="Y4149" s="476">
        <v>2.0000000000000001E-4</v>
      </c>
    </row>
    <row r="4150" spans="1:25" x14ac:dyDescent="0.2">
      <c r="A4150" s="475">
        <f t="shared" si="64"/>
        <v>4146</v>
      </c>
      <c r="B4150" s="462">
        <v>0.4169521958585134</v>
      </c>
      <c r="C4150" s="461">
        <v>5696.4795142255261</v>
      </c>
      <c r="D4150" s="462">
        <v>0.50814409102272617</v>
      </c>
      <c r="E4150" s="462">
        <v>0.36941211147509317</v>
      </c>
      <c r="F4150" s="516">
        <v>2026.54</v>
      </c>
      <c r="G4150" s="464">
        <v>76984069412.265182</v>
      </c>
      <c r="H4150" s="461">
        <v>9666144.978221558</v>
      </c>
      <c r="I4150" s="464">
        <v>308087418946.91937</v>
      </c>
      <c r="J4150" s="462">
        <v>0.4169521958585134</v>
      </c>
      <c r="K4150" s="464">
        <v>30344805236.931332</v>
      </c>
      <c r="L4150" s="464">
        <v>64042104339.968742</v>
      </c>
      <c r="M4150" s="464">
        <v>28154197248.698765</v>
      </c>
      <c r="N4150" s="464">
        <v>59765605178.159492</v>
      </c>
      <c r="O4150" s="464">
        <v>34265.739420329621</v>
      </c>
      <c r="P4150" s="461">
        <v>410862.50945082767</v>
      </c>
      <c r="Q4150" s="461">
        <v>262003.56435035582</v>
      </c>
      <c r="R4150" s="464">
        <v>583041709001.15112</v>
      </c>
      <c r="S4150" s="462">
        <v>0.52437376028540628</v>
      </c>
      <c r="T4150" s="462">
        <v>0.35621463764284561</v>
      </c>
      <c r="U4150" s="461">
        <v>15.00896418491639</v>
      </c>
      <c r="V4150" s="464">
        <v>3466881636057.9644</v>
      </c>
      <c r="W4150" s="460">
        <v>1094.4889085315108</v>
      </c>
      <c r="X4150" s="463">
        <v>4.8260757665900079E-2</v>
      </c>
      <c r="Y4150" s="476">
        <v>2.0000000000000001E-4</v>
      </c>
    </row>
    <row r="4151" spans="1:25" x14ac:dyDescent="0.2">
      <c r="A4151" s="475">
        <f t="shared" si="64"/>
        <v>4147</v>
      </c>
      <c r="B4151" s="462">
        <v>0.57577516600004031</v>
      </c>
      <c r="C4151" s="461">
        <v>4731.6529457092092</v>
      </c>
      <c r="D4151" s="462">
        <v>0.79161656413990134</v>
      </c>
      <c r="E4151" s="462">
        <v>0.4551048763863717</v>
      </c>
      <c r="F4151" s="516">
        <v>2024.79</v>
      </c>
      <c r="G4151" s="464">
        <v>167180601889.00122</v>
      </c>
      <c r="H4151" s="461">
        <v>19283046.677599292</v>
      </c>
      <c r="I4151" s="464">
        <v>439921095830.75372</v>
      </c>
      <c r="J4151" s="462">
        <v>0.29748255516777433</v>
      </c>
      <c r="K4151" s="464">
        <v>4661987935.4298801</v>
      </c>
      <c r="L4151" s="464">
        <v>0</v>
      </c>
      <c r="M4151" s="464">
        <v>215237875726.85916</v>
      </c>
      <c r="N4151" s="464">
        <v>39091428041.483582</v>
      </c>
      <c r="O4151" s="464">
        <v>28889.16262811629</v>
      </c>
      <c r="P4151" s="461">
        <v>291147.25887440296</v>
      </c>
      <c r="Q4151" s="461">
        <v>162041.58463616803</v>
      </c>
      <c r="R4151" s="464">
        <v>1003663256485.9768</v>
      </c>
      <c r="S4151" s="462">
        <v>0.55650212944762945</v>
      </c>
      <c r="T4151" s="462">
        <v>0.27256777520276937</v>
      </c>
      <c r="U4151" s="461">
        <v>16.638669770130829</v>
      </c>
      <c r="V4151" s="464">
        <v>5053995643850.5908</v>
      </c>
      <c r="W4151" s="460">
        <v>1593.8926761034095</v>
      </c>
      <c r="X4151" s="463">
        <v>4.3511508908971361E-2</v>
      </c>
      <c r="Y4151" s="476">
        <v>2.0000000000000001E-4</v>
      </c>
    </row>
    <row r="4152" spans="1:25" x14ac:dyDescent="0.2">
      <c r="A4152" s="475">
        <f t="shared" si="64"/>
        <v>4148</v>
      </c>
      <c r="B4152" s="462">
        <v>0.23300583780165246</v>
      </c>
      <c r="C4152" s="461">
        <v>3188.8623545305418</v>
      </c>
      <c r="D4152" s="462">
        <v>0.84107831834896662</v>
      </c>
      <c r="E4152" s="462">
        <v>0.62866215637145761</v>
      </c>
      <c r="F4152" s="516">
        <v>2024.51</v>
      </c>
      <c r="G4152" s="464">
        <v>269936260341.92438</v>
      </c>
      <c r="H4152" s="461">
        <v>21782704.087477345</v>
      </c>
      <c r="I4152" s="464">
        <v>469124241454.79315</v>
      </c>
      <c r="J4152" s="462">
        <v>0.2330058378016524</v>
      </c>
      <c r="K4152" s="464">
        <v>4411613779.8501596</v>
      </c>
      <c r="L4152" s="464">
        <v>0</v>
      </c>
      <c r="M4152" s="464">
        <v>300301412454.19891</v>
      </c>
      <c r="N4152" s="464">
        <v>35238461147.023552</v>
      </c>
      <c r="O4152" s="464">
        <v>34902.783332762032</v>
      </c>
      <c r="P4152" s="461">
        <v>273885.15130350343</v>
      </c>
      <c r="Q4152" s="461">
        <v>148127.4801561326</v>
      </c>
      <c r="R4152" s="464">
        <v>1243987614360.5269</v>
      </c>
      <c r="S4152" s="462">
        <v>0.56886035297878479</v>
      </c>
      <c r="T4152" s="462">
        <v>0.26102849515262611</v>
      </c>
      <c r="U4152" s="461">
        <v>17.965524585328815</v>
      </c>
      <c r="V4152" s="464">
        <v>6237903572020.7432</v>
      </c>
      <c r="W4152" s="460">
        <v>1970.107296374113</v>
      </c>
      <c r="X4152" s="463">
        <v>4.164472298621473E-2</v>
      </c>
      <c r="Y4152" s="476">
        <v>2.0000000000000001E-4</v>
      </c>
    </row>
    <row r="4153" spans="1:25" x14ac:dyDescent="0.2">
      <c r="A4153" s="475">
        <f t="shared" si="64"/>
        <v>4149</v>
      </c>
      <c r="B4153" s="462">
        <v>0.4780698362086726</v>
      </c>
      <c r="C4153" s="461">
        <v>3681.1074810608748</v>
      </c>
      <c r="D4153" s="462">
        <v>1.1839580127312972</v>
      </c>
      <c r="E4153" s="462">
        <v>0.23569436323177767</v>
      </c>
      <c r="F4153" s="516">
        <v>2026.85</v>
      </c>
      <c r="G4153" s="464">
        <v>181802603841.73218</v>
      </c>
      <c r="H4153" s="461">
        <v>43182214.915670842</v>
      </c>
      <c r="I4153" s="464">
        <v>747917794876.44055</v>
      </c>
      <c r="J4153" s="462">
        <v>0.21313540459217406</v>
      </c>
      <c r="K4153" s="464">
        <v>41952451479.748306</v>
      </c>
      <c r="L4153" s="464">
        <v>89112732134.37265</v>
      </c>
      <c r="M4153" s="464">
        <v>18862546197.303608</v>
      </c>
      <c r="N4153" s="464">
        <v>20026171817.639793</v>
      </c>
      <c r="O4153" s="464">
        <v>25403.02792621011</v>
      </c>
      <c r="P4153" s="461">
        <v>184216.74265631638</v>
      </c>
      <c r="Q4153" s="461">
        <v>82903.331013160117</v>
      </c>
      <c r="R4153" s="464">
        <v>1299706383882.6172</v>
      </c>
      <c r="S4153" s="462">
        <v>0.44315807817462366</v>
      </c>
      <c r="T4153" s="462">
        <v>0.2260931941448347</v>
      </c>
      <c r="U4153" s="461">
        <v>16.503366224174165</v>
      </c>
      <c r="V4153" s="464">
        <v>5235411089825.9316</v>
      </c>
      <c r="W4153" s="460">
        <v>1652.4264804231657</v>
      </c>
      <c r="X4153" s="463">
        <v>4.5016626218200434E-2</v>
      </c>
      <c r="Y4153" s="476">
        <v>2.0000000000000001E-4</v>
      </c>
    </row>
    <row r="4154" spans="1:25" x14ac:dyDescent="0.2">
      <c r="A4154" s="475">
        <f t="shared" si="64"/>
        <v>4150</v>
      </c>
      <c r="B4154" s="462">
        <v>0.26633567056262142</v>
      </c>
      <c r="C4154" s="461">
        <v>8772.6632844764626</v>
      </c>
      <c r="D4154" s="462">
        <v>1.100887122903961</v>
      </c>
      <c r="E4154" s="462">
        <v>0.38874001877372555</v>
      </c>
      <c r="F4154" s="516">
        <v>2025.84</v>
      </c>
      <c r="G4154" s="464">
        <v>139794968368.11743</v>
      </c>
      <c r="H4154" s="461">
        <v>15392659.677819112</v>
      </c>
      <c r="I4154" s="464">
        <v>308442154593.64948</v>
      </c>
      <c r="J4154" s="462">
        <v>0.14285474995295633</v>
      </c>
      <c r="K4154" s="464">
        <v>11730454056.239059</v>
      </c>
      <c r="L4154" s="464">
        <v>35886332504.186722</v>
      </c>
      <c r="M4154" s="464">
        <v>106017511774.13231</v>
      </c>
      <c r="N4154" s="464">
        <v>2565623738.0192981</v>
      </c>
      <c r="O4154" s="464">
        <v>19487.884987452973</v>
      </c>
      <c r="P4154" s="461">
        <v>63188.927629048441</v>
      </c>
      <c r="Q4154" s="461">
        <v>10360.481907262109</v>
      </c>
      <c r="R4154" s="464">
        <v>593367548514.76392</v>
      </c>
      <c r="S4154" s="462">
        <v>0.44967077779101072</v>
      </c>
      <c r="T4154" s="462">
        <v>0.29181871793421482</v>
      </c>
      <c r="U4154" s="461">
        <v>17.74570168629235</v>
      </c>
      <c r="V4154" s="464">
        <v>3291337125432.6763</v>
      </c>
      <c r="W4154" s="460">
        <v>1038.4246596183496</v>
      </c>
      <c r="X4154" s="463">
        <v>4.2822671183012251E-2</v>
      </c>
      <c r="Y4154" s="476">
        <v>2.0000000000000001E-4</v>
      </c>
    </row>
    <row r="4155" spans="1:25" x14ac:dyDescent="0.2">
      <c r="A4155" s="475">
        <f t="shared" si="64"/>
        <v>4151</v>
      </c>
      <c r="B4155" s="462">
        <v>0.49874306517096689</v>
      </c>
      <c r="C4155" s="461">
        <v>1500</v>
      </c>
      <c r="D4155" s="462">
        <v>0.6962556531888503</v>
      </c>
      <c r="E4155" s="462">
        <v>0.30883117619282463</v>
      </c>
      <c r="F4155" s="516">
        <v>2023.75</v>
      </c>
      <c r="G4155" s="464">
        <v>452071801217.79108</v>
      </c>
      <c r="H4155" s="461">
        <v>17199142.796546284</v>
      </c>
      <c r="I4155" s="464">
        <v>427895081678.45483</v>
      </c>
      <c r="J4155" s="462">
        <v>0.29073244542654464</v>
      </c>
      <c r="K4155" s="464">
        <v>9722062014.9664135</v>
      </c>
      <c r="L4155" s="464">
        <v>0</v>
      </c>
      <c r="M4155" s="464">
        <v>383042533446.94385</v>
      </c>
      <c r="N4155" s="464">
        <v>93778943856.366959</v>
      </c>
      <c r="O4155" s="464">
        <v>39515.278588269757</v>
      </c>
      <c r="P4155" s="461">
        <v>523372.45529947791</v>
      </c>
      <c r="Q4155" s="461">
        <v>345744.72851975146</v>
      </c>
      <c r="R4155" s="464">
        <v>1306927494713.9622</v>
      </c>
      <c r="S4155" s="462">
        <v>0.58820005091875505</v>
      </c>
      <c r="T4155" s="462">
        <v>0.42436744721886216</v>
      </c>
      <c r="U4155" s="461">
        <v>17.872351760544429</v>
      </c>
      <c r="V4155" s="464">
        <v>11000668534693.543</v>
      </c>
      <c r="W4155" s="460">
        <v>3471.1576924881306</v>
      </c>
      <c r="X4155" s="463">
        <v>4.045138868267803E-2</v>
      </c>
      <c r="Y4155" s="476">
        <v>2.0000000000000001E-4</v>
      </c>
    </row>
    <row r="4156" spans="1:25" x14ac:dyDescent="0.2">
      <c r="A4156" s="475">
        <f t="shared" si="64"/>
        <v>4152</v>
      </c>
      <c r="B4156" s="462">
        <v>0.62928112757335364</v>
      </c>
      <c r="C4156" s="461">
        <v>6575.9057043055818</v>
      </c>
      <c r="D4156" s="462">
        <v>0.68241784299887898</v>
      </c>
      <c r="E4156" s="462">
        <v>0.31595399620708686</v>
      </c>
      <c r="F4156" s="516">
        <v>2024.09</v>
      </c>
      <c r="G4156" s="464">
        <v>342272710111.29395</v>
      </c>
      <c r="H4156" s="461">
        <v>15287256.743123421</v>
      </c>
      <c r="I4156" s="464">
        <v>476038042707.34583</v>
      </c>
      <c r="J4156" s="462">
        <v>0.46921185002573074</v>
      </c>
      <c r="K4156" s="464">
        <v>12879317518.676517</v>
      </c>
      <c r="L4156" s="464">
        <v>0</v>
      </c>
      <c r="M4156" s="464">
        <v>273156267358.65158</v>
      </c>
      <c r="N4156" s="464">
        <v>22970081578.869255</v>
      </c>
      <c r="O4156" s="464">
        <v>22916.059503019613</v>
      </c>
      <c r="P4156" s="461">
        <v>199759.20049002254</v>
      </c>
      <c r="Q4156" s="461">
        <v>97226.684872871003</v>
      </c>
      <c r="R4156" s="464">
        <v>1155046862575.2815</v>
      </c>
      <c r="S4156" s="462">
        <v>0.65027174315200453</v>
      </c>
      <c r="T4156" s="462">
        <v>0.45576083622693897</v>
      </c>
      <c r="U4156" s="461">
        <v>16.858281105444703</v>
      </c>
      <c r="V4156" s="464">
        <v>9738215262252.8242</v>
      </c>
      <c r="W4156" s="460">
        <v>3072.7917387236794</v>
      </c>
      <c r="X4156" s="463">
        <v>4.3073400200924775E-2</v>
      </c>
      <c r="Y4156" s="476">
        <v>2.0000000000000001E-4</v>
      </c>
    </row>
    <row r="4157" spans="1:25" x14ac:dyDescent="0.2">
      <c r="A4157" s="475">
        <f t="shared" si="64"/>
        <v>4153</v>
      </c>
      <c r="B4157" s="462">
        <v>0.57190416705189229</v>
      </c>
      <c r="C4157" s="461">
        <v>4138.7232925107437</v>
      </c>
      <c r="D4157" s="462">
        <v>0.48675306720321099</v>
      </c>
      <c r="E4157" s="462">
        <v>0.40316778567357081</v>
      </c>
      <c r="F4157" s="516">
        <v>2025.14</v>
      </c>
      <c r="G4157" s="464">
        <v>160417750142.02823</v>
      </c>
      <c r="H4157" s="461">
        <v>9405103.8081552293</v>
      </c>
      <c r="I4157" s="464">
        <v>313210632607.43604</v>
      </c>
      <c r="J4157" s="462">
        <v>0.46988802275442987</v>
      </c>
      <c r="K4157" s="464">
        <v>12080921987.388878</v>
      </c>
      <c r="L4157" s="464">
        <v>10369308820.62598</v>
      </c>
      <c r="M4157" s="464">
        <v>105089062386.76395</v>
      </c>
      <c r="N4157" s="464">
        <v>11108676896.618826</v>
      </c>
      <c r="O4157" s="464">
        <v>27497.596726437721</v>
      </c>
      <c r="P4157" s="461">
        <v>123490.38778311183</v>
      </c>
      <c r="Q4157" s="461">
        <v>47515.125117007789</v>
      </c>
      <c r="R4157" s="464">
        <v>600615004940.80298</v>
      </c>
      <c r="S4157" s="462">
        <v>0.60871357975721985</v>
      </c>
      <c r="T4157" s="462">
        <v>0.45916667847763648</v>
      </c>
      <c r="U4157" s="461">
        <v>16.439842296094774</v>
      </c>
      <c r="V4157" s="464">
        <v>5041834496714.1426</v>
      </c>
      <c r="W4157" s="460">
        <v>1588.6481433308163</v>
      </c>
      <c r="X4157" s="463">
        <v>4.3685516512963922E-2</v>
      </c>
      <c r="Y4157" s="476">
        <v>2.0000000000000001E-4</v>
      </c>
    </row>
    <row r="4158" spans="1:25" x14ac:dyDescent="0.2">
      <c r="A4158" s="475">
        <f t="shared" si="64"/>
        <v>4154</v>
      </c>
      <c r="B4158" s="462">
        <v>0.52122254097110587</v>
      </c>
      <c r="C4158" s="461">
        <v>2064.6803277320273</v>
      </c>
      <c r="D4158" s="462">
        <v>0.62061790103774561</v>
      </c>
      <c r="E4158" s="462">
        <v>0.38263294608052167</v>
      </c>
      <c r="F4158" s="516">
        <v>2023.75</v>
      </c>
      <c r="G4158" s="464">
        <v>206599616139.09824</v>
      </c>
      <c r="H4158" s="461">
        <v>13625266.981798152</v>
      </c>
      <c r="I4158" s="464">
        <v>332553314416.52008</v>
      </c>
      <c r="J4158" s="462">
        <v>0.25354616726974288</v>
      </c>
      <c r="K4158" s="464">
        <v>6296227207.5370188</v>
      </c>
      <c r="L4158" s="464">
        <v>0</v>
      </c>
      <c r="M4158" s="464">
        <v>199692803672.05716</v>
      </c>
      <c r="N4158" s="464">
        <v>27249789957.489731</v>
      </c>
      <c r="O4158" s="464">
        <v>44061.278850743038</v>
      </c>
      <c r="P4158" s="461">
        <v>204232.59886992106</v>
      </c>
      <c r="Q4158" s="461">
        <v>101554.98449194708</v>
      </c>
      <c r="R4158" s="464">
        <v>782644604895.81653</v>
      </c>
      <c r="S4158" s="462">
        <v>0.54562715799810668</v>
      </c>
      <c r="T4158" s="462">
        <v>0.35302344360025317</v>
      </c>
      <c r="U4158" s="461">
        <v>17.455080221397576</v>
      </c>
      <c r="V4158" s="464">
        <v>5413141454533.6191</v>
      </c>
      <c r="W4158" s="460">
        <v>1707.0633295060131</v>
      </c>
      <c r="X4158" s="463">
        <v>4.1081898304861426E-2</v>
      </c>
      <c r="Y4158" s="476">
        <v>2.0000000000000001E-4</v>
      </c>
    </row>
    <row r="4159" spans="1:25" x14ac:dyDescent="0.2">
      <c r="A4159" s="475">
        <f t="shared" si="64"/>
        <v>4155</v>
      </c>
      <c r="B4159" s="462">
        <v>0.50003937989875591</v>
      </c>
      <c r="C4159" s="461">
        <v>3721.4087488669852</v>
      </c>
      <c r="D4159" s="462">
        <v>0.84746161667328557</v>
      </c>
      <c r="E4159" s="462">
        <v>0.39101963933548278</v>
      </c>
      <c r="F4159" s="516">
        <v>2023.75</v>
      </c>
      <c r="G4159" s="464">
        <v>188026746835.15891</v>
      </c>
      <c r="H4159" s="461">
        <v>22581612.633875404</v>
      </c>
      <c r="I4159" s="464">
        <v>617356788437.42407</v>
      </c>
      <c r="J4159" s="462">
        <v>0.4169973817778746</v>
      </c>
      <c r="K4159" s="464">
        <v>326517835.64557809</v>
      </c>
      <c r="L4159" s="464">
        <v>0</v>
      </c>
      <c r="M4159" s="464">
        <v>257229991428.65784</v>
      </c>
      <c r="N4159" s="464">
        <v>46935337873.397835</v>
      </c>
      <c r="O4159" s="464">
        <v>41969.709505171231</v>
      </c>
      <c r="P4159" s="461">
        <v>326901.47713634226</v>
      </c>
      <c r="Q4159" s="461">
        <v>187692.97244276266</v>
      </c>
      <c r="R4159" s="464">
        <v>1222108580330.4358</v>
      </c>
      <c r="S4159" s="462">
        <v>0.58349957368135918</v>
      </c>
      <c r="T4159" s="462">
        <v>0.33734509900061238</v>
      </c>
      <c r="U4159" s="461">
        <v>15.735422799285079</v>
      </c>
      <c r="V4159" s="464">
        <v>7383446951732.752</v>
      </c>
      <c r="W4159" s="460">
        <v>2331.6098794776171</v>
      </c>
      <c r="X4159" s="463">
        <v>4.4663171431680748E-2</v>
      </c>
      <c r="Y4159" s="476">
        <v>2.0000000000000001E-4</v>
      </c>
    </row>
    <row r="4160" spans="1:25" x14ac:dyDescent="0.2">
      <c r="A4160" s="475">
        <f t="shared" si="64"/>
        <v>4156</v>
      </c>
      <c r="B4160" s="462">
        <v>0.40348545241779399</v>
      </c>
      <c r="C4160" s="461">
        <v>3722.998940710293</v>
      </c>
      <c r="D4160" s="462">
        <v>0.82291687226378485</v>
      </c>
      <c r="E4160" s="462">
        <v>0.58442389163970709</v>
      </c>
      <c r="F4160" s="516">
        <v>2023.75</v>
      </c>
      <c r="G4160" s="464">
        <v>303370569081.45959</v>
      </c>
      <c r="H4160" s="461">
        <v>21215465.37159368</v>
      </c>
      <c r="I4160" s="464">
        <v>568097573049.19153</v>
      </c>
      <c r="J4160" s="462">
        <v>0.37315484532429655</v>
      </c>
      <c r="K4160" s="464">
        <v>9666127923.9280853</v>
      </c>
      <c r="L4160" s="464">
        <v>0</v>
      </c>
      <c r="M4160" s="464">
        <v>375401916370.26648</v>
      </c>
      <c r="N4160" s="464">
        <v>26373996537.3241</v>
      </c>
      <c r="O4160" s="464">
        <v>24728.180764383193</v>
      </c>
      <c r="P4160" s="461">
        <v>207863.78856004268</v>
      </c>
      <c r="Q4160" s="461">
        <v>100531.10951313542</v>
      </c>
      <c r="R4160" s="464">
        <v>1379752031126.0898</v>
      </c>
      <c r="S4160" s="462">
        <v>0.61132063855217156</v>
      </c>
      <c r="T4160" s="462">
        <v>0.33070028576496152</v>
      </c>
      <c r="U4160" s="461">
        <v>16.956663776537383</v>
      </c>
      <c r="V4160" s="464">
        <v>8467878697174.085</v>
      </c>
      <c r="W4160" s="460">
        <v>2674.5860652553065</v>
      </c>
      <c r="X4160" s="463">
        <v>4.3360876003942242E-2</v>
      </c>
      <c r="Y4160" s="476">
        <v>2.0000000000000001E-4</v>
      </c>
    </row>
    <row r="4161" spans="1:25" x14ac:dyDescent="0.2">
      <c r="A4161" s="475">
        <f t="shared" si="64"/>
        <v>4157</v>
      </c>
      <c r="B4161" s="462">
        <v>0.52141916602045846</v>
      </c>
      <c r="C4161" s="461">
        <v>10179.545980307581</v>
      </c>
      <c r="D4161" s="462">
        <v>0.8794837749329969</v>
      </c>
      <c r="E4161" s="462">
        <v>0.31910530290148986</v>
      </c>
      <c r="F4161" s="516">
        <v>2024.91</v>
      </c>
      <c r="G4161" s="464">
        <v>121105487324.07706</v>
      </c>
      <c r="H4161" s="461">
        <v>22753404.353382375</v>
      </c>
      <c r="I4161" s="464">
        <v>429058732200.12433</v>
      </c>
      <c r="J4161" s="462">
        <v>5.3720949649756711E-2</v>
      </c>
      <c r="K4161" s="464">
        <v>12461961687.276493</v>
      </c>
      <c r="L4161" s="464">
        <v>0</v>
      </c>
      <c r="M4161" s="464">
        <v>104475814275.18488</v>
      </c>
      <c r="N4161" s="464">
        <v>30177756471.683876</v>
      </c>
      <c r="O4161" s="464">
        <v>14438.78560656943</v>
      </c>
      <c r="P4161" s="461">
        <v>247995.02822000373</v>
      </c>
      <c r="Q4161" s="461">
        <v>109643.00967735003</v>
      </c>
      <c r="R4161" s="464">
        <v>740095702075.03235</v>
      </c>
      <c r="S4161" s="462">
        <v>0.33944936912397244</v>
      </c>
      <c r="T4161" s="462">
        <v>0.15190329470568248</v>
      </c>
      <c r="U4161" s="461">
        <v>22.883426124734985</v>
      </c>
      <c r="V4161" s="464">
        <v>2649886357304.5161</v>
      </c>
      <c r="W4161" s="460">
        <v>836.21346586546997</v>
      </c>
      <c r="X4161" s="463">
        <v>3.4512170114531136E-2</v>
      </c>
      <c r="Y4161" s="476">
        <v>2.0000000000000001E-4</v>
      </c>
    </row>
    <row r="4162" spans="1:25" x14ac:dyDescent="0.2">
      <c r="A4162" s="475">
        <f t="shared" si="64"/>
        <v>4158</v>
      </c>
      <c r="B4162" s="462">
        <v>0.49940467208517608</v>
      </c>
      <c r="C4162" s="461">
        <v>3806.3600737395295</v>
      </c>
      <c r="D4162" s="462">
        <v>0.2</v>
      </c>
      <c r="E4162" s="462">
        <v>0.33135750918399615</v>
      </c>
      <c r="F4162" s="516">
        <v>2024.46</v>
      </c>
      <c r="G4162" s="464">
        <v>80362675044.140991</v>
      </c>
      <c r="H4162" s="461">
        <v>3272170.7011884907</v>
      </c>
      <c r="I4162" s="464">
        <v>166488735010.49835</v>
      </c>
      <c r="J4162" s="462">
        <v>0.49940467208517614</v>
      </c>
      <c r="K4162" s="464">
        <v>3779717148.1374412</v>
      </c>
      <c r="L4162" s="464">
        <v>0</v>
      </c>
      <c r="M4162" s="464">
        <v>94332133240.917145</v>
      </c>
      <c r="N4162" s="464">
        <v>160218315029.32681</v>
      </c>
      <c r="O4162" s="464">
        <v>17992.426235010709</v>
      </c>
      <c r="P4162" s="461">
        <v>893169.69603983115</v>
      </c>
      <c r="Q4162" s="461">
        <v>572855.12897429778</v>
      </c>
      <c r="R4162" s="464">
        <v>529487266712.0918</v>
      </c>
      <c r="S4162" s="462">
        <v>0.51708545232376335</v>
      </c>
      <c r="T4162" s="462">
        <v>0.32457483621413197</v>
      </c>
      <c r="U4162" s="461">
        <v>15.782837255379622</v>
      </c>
      <c r="V4162" s="464">
        <v>3047080257107.4707</v>
      </c>
      <c r="W4162" s="460">
        <v>961.49208501229089</v>
      </c>
      <c r="X4162" s="463">
        <v>4.5314594093743436E-2</v>
      </c>
      <c r="Y4162" s="476">
        <v>2.0000000000000001E-4</v>
      </c>
    </row>
    <row r="4163" spans="1:25" x14ac:dyDescent="0.2">
      <c r="A4163" s="475">
        <f t="shared" si="64"/>
        <v>4159</v>
      </c>
      <c r="B4163" s="462">
        <v>0.39345309308825432</v>
      </c>
      <c r="C4163" s="461">
        <v>4807.5707991626468</v>
      </c>
      <c r="D4163" s="462">
        <v>0.91302602593630644</v>
      </c>
      <c r="E4163" s="462">
        <v>0.42120300054849813</v>
      </c>
      <c r="F4163" s="516">
        <v>2025.54</v>
      </c>
      <c r="G4163" s="464">
        <v>111167024383.26117</v>
      </c>
      <c r="H4163" s="461">
        <v>24993669.941450719</v>
      </c>
      <c r="I4163" s="464">
        <v>554407182483.11145</v>
      </c>
      <c r="J4163" s="462">
        <v>0.22806784213791864</v>
      </c>
      <c r="K4163" s="464">
        <v>25548392284.241463</v>
      </c>
      <c r="L4163" s="464">
        <v>23758054848.339123</v>
      </c>
      <c r="M4163" s="464">
        <v>125492746410.48183</v>
      </c>
      <c r="N4163" s="464">
        <v>64417775338.210884</v>
      </c>
      <c r="O4163" s="464">
        <v>21349.346888594682</v>
      </c>
      <c r="P4163" s="461">
        <v>390496.28886005119</v>
      </c>
      <c r="Q4163" s="461">
        <v>234665.3655346921</v>
      </c>
      <c r="R4163" s="464">
        <v>1011061212945.7886</v>
      </c>
      <c r="S4163" s="462">
        <v>0.44674476748899861</v>
      </c>
      <c r="T4163" s="462">
        <v>0.20314830664610437</v>
      </c>
      <c r="U4163" s="461">
        <v>16.009432307597368</v>
      </c>
      <c r="V4163" s="464">
        <v>3617333844528.5601</v>
      </c>
      <c r="W4163" s="460">
        <v>1142.4292544932312</v>
      </c>
      <c r="X4163" s="463">
        <v>4.6123232333134333E-2</v>
      </c>
      <c r="Y4163" s="476">
        <v>2.0000000000000001E-4</v>
      </c>
    </row>
    <row r="4164" spans="1:25" x14ac:dyDescent="0.2">
      <c r="A4164" s="475">
        <f t="shared" si="64"/>
        <v>4160</v>
      </c>
      <c r="B4164" s="462">
        <v>0.57585885474294951</v>
      </c>
      <c r="C4164" s="461">
        <v>1540.0331457943771</v>
      </c>
      <c r="D4164" s="462">
        <v>0.53412982516442553</v>
      </c>
      <c r="E4164" s="462">
        <v>0.40193086541509943</v>
      </c>
      <c r="F4164" s="516">
        <v>2027.55</v>
      </c>
      <c r="G4164" s="464">
        <v>42578317227.96254</v>
      </c>
      <c r="H4164" s="461">
        <v>11210636.027149159</v>
      </c>
      <c r="I4164" s="464">
        <v>373355727887.80328</v>
      </c>
      <c r="J4164" s="462">
        <v>0.47262303804607431</v>
      </c>
      <c r="K4164" s="464">
        <v>21990527285.588348</v>
      </c>
      <c r="L4164" s="464">
        <v>37106046842.229797</v>
      </c>
      <c r="M4164" s="464">
        <v>0</v>
      </c>
      <c r="N4164" s="464">
        <v>64629919040.143257</v>
      </c>
      <c r="O4164" s="464">
        <v>21685.449040229803</v>
      </c>
      <c r="P4164" s="461">
        <v>438257.06117577659</v>
      </c>
      <c r="Q4164" s="461">
        <v>262332.25397430779</v>
      </c>
      <c r="R4164" s="464">
        <v>538871751421.11713</v>
      </c>
      <c r="S4164" s="462">
        <v>0.49538862021008639</v>
      </c>
      <c r="T4164" s="462">
        <v>0.344157770003091</v>
      </c>
      <c r="U4164" s="461">
        <v>14.163227056380032</v>
      </c>
      <c r="V4164" s="464">
        <v>3016918198897.4214</v>
      </c>
      <c r="W4164" s="460">
        <v>952.36686249911736</v>
      </c>
      <c r="X4164" s="463">
        <v>4.9540688792449973E-2</v>
      </c>
      <c r="Y4164" s="476">
        <v>2.0000000000000001E-4</v>
      </c>
    </row>
    <row r="4165" spans="1:25" x14ac:dyDescent="0.2">
      <c r="A4165" s="475">
        <f t="shared" si="64"/>
        <v>4161</v>
      </c>
      <c r="B4165" s="462">
        <v>0.59065724351760207</v>
      </c>
      <c r="C4165" s="461">
        <v>8560.4621639799443</v>
      </c>
      <c r="D4165" s="462">
        <v>0.91508569246683436</v>
      </c>
      <c r="E4165" s="462">
        <v>0.24148312337187317</v>
      </c>
      <c r="F4165" s="516">
        <v>2025.48</v>
      </c>
      <c r="G4165" s="464">
        <v>240710625034.55475</v>
      </c>
      <c r="H4165" s="461">
        <v>20699772.262115326</v>
      </c>
      <c r="I4165" s="464">
        <v>491634823357.06299</v>
      </c>
      <c r="J4165" s="462">
        <v>0.31314725194577753</v>
      </c>
      <c r="K4165" s="464">
        <v>15098751349.383617</v>
      </c>
      <c r="L4165" s="464">
        <v>13559815541.527449</v>
      </c>
      <c r="M4165" s="464">
        <v>167771562964.71118</v>
      </c>
      <c r="N4165" s="464">
        <v>3061892722.4752765</v>
      </c>
      <c r="O4165" s="464">
        <v>21291.55578407877</v>
      </c>
      <c r="P4165" s="461">
        <v>71853.302057701454</v>
      </c>
      <c r="Q4165" s="461">
        <v>12526.575514425367</v>
      </c>
      <c r="R4165" s="464">
        <v>987481960949.72803</v>
      </c>
      <c r="S4165" s="462">
        <v>0.54934169166925995</v>
      </c>
      <c r="T4165" s="462">
        <v>0.36960292085716351</v>
      </c>
      <c r="U4165" s="461">
        <v>16.910693795579057</v>
      </c>
      <c r="V4165" s="464">
        <v>6635051226319.5166</v>
      </c>
      <c r="W4165" s="460">
        <v>2093.4468606974006</v>
      </c>
      <c r="X4165" s="463">
        <v>4.4568668999777537E-2</v>
      </c>
      <c r="Y4165" s="476">
        <v>2.0000000000000001E-4</v>
      </c>
    </row>
    <row r="4166" spans="1:25" x14ac:dyDescent="0.2">
      <c r="A4166" s="475">
        <f t="shared" si="64"/>
        <v>4162</v>
      </c>
      <c r="B4166" s="462">
        <v>0.53755526246798635</v>
      </c>
      <c r="C4166" s="461">
        <v>3485.6197603872661</v>
      </c>
      <c r="D4166" s="462">
        <v>1.1123754710342657</v>
      </c>
      <c r="E4166" s="462">
        <v>0.62813192309404564</v>
      </c>
      <c r="F4166" s="516">
        <v>2023.75</v>
      </c>
      <c r="G4166" s="464">
        <v>318349658163.755</v>
      </c>
      <c r="H4166" s="461">
        <v>38936039.046474397</v>
      </c>
      <c r="I4166" s="464">
        <v>806652521546.55786</v>
      </c>
      <c r="J4166" s="462">
        <v>0.22739446206319325</v>
      </c>
      <c r="K4166" s="464">
        <v>36152470277.3284</v>
      </c>
      <c r="L4166" s="464">
        <v>0</v>
      </c>
      <c r="M4166" s="464">
        <v>252154293301.21481</v>
      </c>
      <c r="N4166" s="464">
        <v>63041788412.320694</v>
      </c>
      <c r="O4166" s="464">
        <v>36606.4822438915</v>
      </c>
      <c r="P4166" s="461">
        <v>385407.87331306393</v>
      </c>
      <c r="Q4166" s="461">
        <v>225801.21013282036</v>
      </c>
      <c r="R4166" s="464">
        <v>1455688918230.2424</v>
      </c>
      <c r="S4166" s="462">
        <v>0.44634301627800421</v>
      </c>
      <c r="T4166" s="462">
        <v>0.30014144090775446</v>
      </c>
      <c r="U4166" s="461">
        <v>17.299341589254613</v>
      </c>
      <c r="V4166" s="464">
        <v>8344824933769.4766</v>
      </c>
      <c r="W4166" s="460">
        <v>2634.491873991029</v>
      </c>
      <c r="X4166" s="463">
        <v>4.184216348067827E-2</v>
      </c>
      <c r="Y4166" s="476">
        <v>2.0000000000000001E-4</v>
      </c>
    </row>
    <row r="4167" spans="1:25" x14ac:dyDescent="0.2">
      <c r="A4167" s="475">
        <f t="shared" ref="A4167:A4230" si="65">A4166+1</f>
        <v>4163</v>
      </c>
      <c r="B4167" s="462">
        <v>0.62347581993011614</v>
      </c>
      <c r="C4167" s="461">
        <v>2604.6664479941314</v>
      </c>
      <c r="D4167" s="462">
        <v>0.71743934894065053</v>
      </c>
      <c r="E4167" s="462">
        <v>0.17496053784944809</v>
      </c>
      <c r="F4167" s="516">
        <v>2025.04</v>
      </c>
      <c r="G4167" s="464">
        <v>192859137172.98007</v>
      </c>
      <c r="H4167" s="461">
        <v>17312636.550593156</v>
      </c>
      <c r="I4167" s="464">
        <v>362528966316.97528</v>
      </c>
      <c r="J4167" s="462">
        <v>0.17549427385271998</v>
      </c>
      <c r="K4167" s="464">
        <v>16463164753.947128</v>
      </c>
      <c r="L4167" s="464">
        <v>25696169492.363895</v>
      </c>
      <c r="M4167" s="464">
        <v>109939071967.10683</v>
      </c>
      <c r="N4167" s="464">
        <v>126156352109.93036</v>
      </c>
      <c r="O4167" s="464">
        <v>26307.383281901475</v>
      </c>
      <c r="P4167" s="461">
        <v>691560.58284222148</v>
      </c>
      <c r="Q4167" s="461">
        <v>481647.92225342127</v>
      </c>
      <c r="R4167" s="464">
        <v>881920026301.80688</v>
      </c>
      <c r="S4167" s="462">
        <v>0.45955127879711005</v>
      </c>
      <c r="T4167" s="462">
        <v>0.25579756239570628</v>
      </c>
      <c r="U4167" s="461">
        <v>18.027600615803593</v>
      </c>
      <c r="V4167" s="464">
        <v>4426095643617.3779</v>
      </c>
      <c r="W4167" s="460">
        <v>1397.3260606038282</v>
      </c>
      <c r="X4167" s="463">
        <v>4.0717542841045215E-2</v>
      </c>
      <c r="Y4167" s="476">
        <v>2.0000000000000001E-4</v>
      </c>
    </row>
    <row r="4168" spans="1:25" x14ac:dyDescent="0.2">
      <c r="A4168" s="475">
        <f t="shared" si="65"/>
        <v>4164</v>
      </c>
      <c r="B4168" s="462">
        <v>0.40304769594327305</v>
      </c>
      <c r="C4168" s="461">
        <v>8580.1065526230668</v>
      </c>
      <c r="D4168" s="462">
        <v>1.0562275768576892</v>
      </c>
      <c r="E4168" s="462">
        <v>0.42617556014402708</v>
      </c>
      <c r="F4168" s="516">
        <v>2025.04</v>
      </c>
      <c r="G4168" s="464">
        <v>90228932131.893097</v>
      </c>
      <c r="H4168" s="461">
        <v>27391120.103908919</v>
      </c>
      <c r="I4168" s="464">
        <v>671887656033.3512</v>
      </c>
      <c r="J4168" s="462">
        <v>0.29556318687195782</v>
      </c>
      <c r="K4168" s="464">
        <v>25206422944.449036</v>
      </c>
      <c r="L4168" s="464">
        <v>20092704838.134964</v>
      </c>
      <c r="M4168" s="464">
        <v>91726290629.055588</v>
      </c>
      <c r="N4168" s="464">
        <v>3712395796.0859079</v>
      </c>
      <c r="O4168" s="464">
        <v>27050.560299284589</v>
      </c>
      <c r="P4168" s="461">
        <v>75546.1383209044</v>
      </c>
      <c r="Q4168" s="461">
        <v>13449.7845802261</v>
      </c>
      <c r="R4168" s="464">
        <v>972691843893.39404</v>
      </c>
      <c r="S4168" s="462">
        <v>0.44533527403250395</v>
      </c>
      <c r="T4168" s="462">
        <v>0.26519773858561435</v>
      </c>
      <c r="U4168" s="461">
        <v>14.910799965885188</v>
      </c>
      <c r="V4168" s="464">
        <v>4174210691133.3584</v>
      </c>
      <c r="W4168" s="460">
        <v>1315.9314699884246</v>
      </c>
      <c r="X4168" s="463">
        <v>4.9585025876244318E-2</v>
      </c>
      <c r="Y4168" s="476">
        <v>2.0000000000000001E-4</v>
      </c>
    </row>
    <row r="4169" spans="1:25" x14ac:dyDescent="0.2">
      <c r="A4169" s="475">
        <f t="shared" si="65"/>
        <v>4165</v>
      </c>
      <c r="B4169" s="462">
        <v>0.71023087714934707</v>
      </c>
      <c r="C4169" s="461">
        <v>8401.8185077923408</v>
      </c>
      <c r="D4169" s="462">
        <v>0.45327857155457935</v>
      </c>
      <c r="E4169" s="462">
        <v>0.64591535832424429</v>
      </c>
      <c r="F4169" s="516">
        <v>2025.29</v>
      </c>
      <c r="G4169" s="464">
        <v>65138263984.685768</v>
      </c>
      <c r="H4169" s="461">
        <v>8175645.6734632039</v>
      </c>
      <c r="I4169" s="464">
        <v>339062177554.96021</v>
      </c>
      <c r="J4169" s="462">
        <v>0.58294320677999212</v>
      </c>
      <c r="K4169" s="464">
        <v>21288520444.110023</v>
      </c>
      <c r="L4169" s="464">
        <v>20774144035.815826</v>
      </c>
      <c r="M4169" s="464">
        <v>58594593373.670715</v>
      </c>
      <c r="N4169" s="464">
        <v>26012979664.387516</v>
      </c>
      <c r="O4169" s="464">
        <v>17393.579848287329</v>
      </c>
      <c r="P4169" s="461">
        <v>228366.7241194555</v>
      </c>
      <c r="Q4169" s="461">
        <v>122557.35116084495</v>
      </c>
      <c r="R4169" s="464">
        <v>550376801340.77466</v>
      </c>
      <c r="S4169" s="462">
        <v>0.62327602870901588</v>
      </c>
      <c r="T4169" s="462">
        <v>0.46251558469482407</v>
      </c>
      <c r="U4169" s="461">
        <v>14.44933506538344</v>
      </c>
      <c r="V4169" s="464">
        <v>4274224042201.1499</v>
      </c>
      <c r="W4169" s="460">
        <v>1349.062007943292</v>
      </c>
      <c r="X4169" s="463">
        <v>4.7876217177281848E-2</v>
      </c>
      <c r="Y4169" s="476">
        <v>2.0000000000000001E-4</v>
      </c>
    </row>
    <row r="4170" spans="1:25" x14ac:dyDescent="0.2">
      <c r="A4170" s="475">
        <f t="shared" si="65"/>
        <v>4166</v>
      </c>
      <c r="B4170" s="462">
        <v>0.40586219916264599</v>
      </c>
      <c r="C4170" s="461">
        <v>5237.9047839636714</v>
      </c>
      <c r="D4170" s="462">
        <v>0.2</v>
      </c>
      <c r="E4170" s="462">
        <v>0.19937730253754665</v>
      </c>
      <c r="F4170" s="516">
        <v>2024.06</v>
      </c>
      <c r="G4170" s="464">
        <v>146066005886.11639</v>
      </c>
      <c r="H4170" s="461">
        <v>3408030.4435199993</v>
      </c>
      <c r="I4170" s="464">
        <v>172362364556.35217</v>
      </c>
      <c r="J4170" s="462">
        <v>0.40586219916264599</v>
      </c>
      <c r="K4170" s="464">
        <v>4509392587.0047388</v>
      </c>
      <c r="L4170" s="464">
        <v>0</v>
      </c>
      <c r="M4170" s="464">
        <v>153172064767.21753</v>
      </c>
      <c r="N4170" s="464">
        <v>73467682695.953415</v>
      </c>
      <c r="O4170" s="464">
        <v>27278.1772703239</v>
      </c>
      <c r="P4170" s="461">
        <v>556940.35916236602</v>
      </c>
      <c r="Q4170" s="461">
        <v>326144.17381564685</v>
      </c>
      <c r="R4170" s="464">
        <v>529188067326.06726</v>
      </c>
      <c r="S4170" s="462">
        <v>0.59138982536148887</v>
      </c>
      <c r="T4170" s="462">
        <v>0.41047313176809114</v>
      </c>
      <c r="U4170" s="461">
        <v>17.003328483625392</v>
      </c>
      <c r="V4170" s="464">
        <v>4246205702143.9448</v>
      </c>
      <c r="W4170" s="460">
        <v>1340.9229683250851</v>
      </c>
      <c r="X4170" s="463">
        <v>4.1108392863081433E-2</v>
      </c>
      <c r="Y4170" s="476">
        <v>2.0000000000000001E-4</v>
      </c>
    </row>
    <row r="4171" spans="1:25" x14ac:dyDescent="0.2">
      <c r="A4171" s="475">
        <f t="shared" si="65"/>
        <v>4167</v>
      </c>
      <c r="B4171" s="462">
        <v>0.41598777934296888</v>
      </c>
      <c r="C4171" s="461">
        <v>3897.806659266525</v>
      </c>
      <c r="D4171" s="462">
        <v>1.1127094135373954</v>
      </c>
      <c r="E4171" s="462">
        <v>0.49778144746878178</v>
      </c>
      <c r="F4171" s="516">
        <v>2024.71</v>
      </c>
      <c r="G4171" s="464">
        <v>534025705914.26135</v>
      </c>
      <c r="H4171" s="461">
        <v>39546386.178207107</v>
      </c>
      <c r="I4171" s="464">
        <v>728640752983.35168</v>
      </c>
      <c r="J4171" s="462">
        <v>0.13465809109610749</v>
      </c>
      <c r="K4171" s="464">
        <v>20409493837.567242</v>
      </c>
      <c r="L4171" s="464">
        <v>390288448.26497734</v>
      </c>
      <c r="M4171" s="464">
        <v>287449720471.92902</v>
      </c>
      <c r="N4171" s="464">
        <v>69307603025.69075</v>
      </c>
      <c r="O4171" s="464">
        <v>33084.883887258766</v>
      </c>
      <c r="P4171" s="461">
        <v>415580.04410259938</v>
      </c>
      <c r="Q4171" s="461">
        <v>248850.99788875619</v>
      </c>
      <c r="R4171" s="464">
        <v>1511194058603.4385</v>
      </c>
      <c r="S4171" s="462">
        <v>0.45129098240982968</v>
      </c>
      <c r="T4171" s="462">
        <v>0.36762285508048959</v>
      </c>
      <c r="U4171" s="461">
        <v>18.920323829060404</v>
      </c>
      <c r="V4171" s="464">
        <v>11264597918372.926</v>
      </c>
      <c r="W4171" s="460">
        <v>3553.7645823510625</v>
      </c>
      <c r="X4171" s="463">
        <v>3.9705204869483084E-2</v>
      </c>
      <c r="Y4171" s="476">
        <v>2.0000000000000001E-4</v>
      </c>
    </row>
    <row r="4172" spans="1:25" x14ac:dyDescent="0.2">
      <c r="A4172" s="475">
        <f t="shared" si="65"/>
        <v>4168</v>
      </c>
      <c r="B4172" s="462">
        <v>0.5190319467956348</v>
      </c>
      <c r="C4172" s="461">
        <v>5802.9737604513512</v>
      </c>
      <c r="D4172" s="462">
        <v>0.6921096580316719</v>
      </c>
      <c r="E4172" s="462">
        <v>0.32488969443796079</v>
      </c>
      <c r="F4172" s="516">
        <v>2026.3</v>
      </c>
      <c r="G4172" s="464">
        <v>123222169483.6503</v>
      </c>
      <c r="H4172" s="461">
        <v>15180141.137821315</v>
      </c>
      <c r="I4172" s="464">
        <v>342500470251.75092</v>
      </c>
      <c r="J4172" s="462">
        <v>0.17003580431580501</v>
      </c>
      <c r="K4172" s="464">
        <v>34898803416.889626</v>
      </c>
      <c r="L4172" s="464">
        <v>109410009897.49501</v>
      </c>
      <c r="M4172" s="464">
        <v>43393721478.182259</v>
      </c>
      <c r="N4172" s="464">
        <v>20333242855.163769</v>
      </c>
      <c r="O4172" s="464">
        <v>22522.936724818457</v>
      </c>
      <c r="P4172" s="461">
        <v>166120.66503198881</v>
      </c>
      <c r="Q4172" s="461">
        <v>73429.742377478789</v>
      </c>
      <c r="R4172" s="464">
        <v>626792911761.86658</v>
      </c>
      <c r="S4172" s="462">
        <v>0.41742538952537195</v>
      </c>
      <c r="T4172" s="462">
        <v>0.28380337811155559</v>
      </c>
      <c r="U4172" s="461">
        <v>16.889673105057934</v>
      </c>
      <c r="V4172" s="464">
        <v>3291079427768.8794</v>
      </c>
      <c r="W4172" s="460">
        <v>1038.5249772322484</v>
      </c>
      <c r="X4172" s="463">
        <v>4.3936353752681477E-2</v>
      </c>
      <c r="Y4172" s="476">
        <v>2.0000000000000001E-4</v>
      </c>
    </row>
    <row r="4173" spans="1:25" x14ac:dyDescent="0.2">
      <c r="A4173" s="475">
        <f t="shared" si="65"/>
        <v>4169</v>
      </c>
      <c r="B4173" s="462">
        <v>0.46615099997852311</v>
      </c>
      <c r="C4173" s="461">
        <v>9901.324044885605</v>
      </c>
      <c r="D4173" s="462">
        <v>0.9310036173023688</v>
      </c>
      <c r="E4173" s="462">
        <v>0.41144385956352214</v>
      </c>
      <c r="F4173" s="516">
        <v>2024.39</v>
      </c>
      <c r="G4173" s="464">
        <v>235802590229.07611</v>
      </c>
      <c r="H4173" s="461">
        <v>26142875.864266213</v>
      </c>
      <c r="I4173" s="464">
        <v>597863488795.77271</v>
      </c>
      <c r="J4173" s="462">
        <v>0.40729113292159258</v>
      </c>
      <c r="K4173" s="464">
        <v>3325209387.7527919</v>
      </c>
      <c r="L4173" s="464">
        <v>0</v>
      </c>
      <c r="M4173" s="464">
        <v>224697591113.48706</v>
      </c>
      <c r="N4173" s="464">
        <v>56640758407.557159</v>
      </c>
      <c r="O4173" s="464">
        <v>19779.636130723564</v>
      </c>
      <c r="P4173" s="461">
        <v>442560.64752483758</v>
      </c>
      <c r="Q4173" s="461">
        <v>274555.29902439844</v>
      </c>
      <c r="R4173" s="464">
        <v>1246408704451.5498</v>
      </c>
      <c r="S4173" s="462">
        <v>0.58517755979271513</v>
      </c>
      <c r="T4173" s="462">
        <v>0.34359678081131079</v>
      </c>
      <c r="U4173" s="461">
        <v>16.292203875722105</v>
      </c>
      <c r="V4173" s="464">
        <v>7548184182117.0059</v>
      </c>
      <c r="W4173" s="460">
        <v>2383.2689046074506</v>
      </c>
      <c r="X4173" s="463">
        <v>4.5596734065645399E-2</v>
      </c>
      <c r="Y4173" s="476">
        <v>2.0000000000000001E-4</v>
      </c>
    </row>
    <row r="4174" spans="1:25" x14ac:dyDescent="0.2">
      <c r="A4174" s="475">
        <f t="shared" si="65"/>
        <v>4170</v>
      </c>
      <c r="B4174" s="462">
        <v>0.53372354822340173</v>
      </c>
      <c r="C4174" s="461">
        <v>1500</v>
      </c>
      <c r="D4174" s="462">
        <v>0.93505170928683867</v>
      </c>
      <c r="E4174" s="462">
        <v>0.43910629544056934</v>
      </c>
      <c r="F4174" s="516">
        <v>2026.9</v>
      </c>
      <c r="G4174" s="464">
        <v>108875276225.40382</v>
      </c>
      <c r="H4174" s="461">
        <v>29192173.08588038</v>
      </c>
      <c r="I4174" s="464">
        <v>653340167497.03418</v>
      </c>
      <c r="J4174" s="462">
        <v>0.27999260870380072</v>
      </c>
      <c r="K4174" s="464">
        <v>38401811031.493889</v>
      </c>
      <c r="L4174" s="464">
        <v>84010396484.568909</v>
      </c>
      <c r="M4174" s="464">
        <v>81816786460.852386</v>
      </c>
      <c r="N4174" s="464">
        <v>70911594462.739838</v>
      </c>
      <c r="O4174" s="464">
        <v>23812.928034628418</v>
      </c>
      <c r="P4174" s="461">
        <v>425909.63922047534</v>
      </c>
      <c r="Q4174" s="461">
        <v>261480.22282673314</v>
      </c>
      <c r="R4174" s="464">
        <v>992869621033.42175</v>
      </c>
      <c r="S4174" s="462">
        <v>0.40153951826952555</v>
      </c>
      <c r="T4174" s="462">
        <v>0.22581707659680866</v>
      </c>
      <c r="U4174" s="461">
        <v>15.719541186828373</v>
      </c>
      <c r="V4174" s="464">
        <v>4044076539190.0913</v>
      </c>
      <c r="W4174" s="460">
        <v>1275.3755096726973</v>
      </c>
      <c r="X4174" s="463">
        <v>4.4724503488845865E-2</v>
      </c>
      <c r="Y4174" s="476">
        <v>2.0000000000000001E-4</v>
      </c>
    </row>
    <row r="4175" spans="1:25" x14ac:dyDescent="0.2">
      <c r="A4175" s="475">
        <f t="shared" si="65"/>
        <v>4171</v>
      </c>
      <c r="B4175" s="462">
        <v>0.36863019949862064</v>
      </c>
      <c r="C4175" s="461">
        <v>7379.9278979893461</v>
      </c>
      <c r="D4175" s="462">
        <v>0.41140201019512018</v>
      </c>
      <c r="E4175" s="462">
        <v>0.34890724047439176</v>
      </c>
      <c r="F4175" s="516">
        <v>2024.57</v>
      </c>
      <c r="G4175" s="464">
        <v>114822380815.42445</v>
      </c>
      <c r="H4175" s="461">
        <v>7337299.1036891136</v>
      </c>
      <c r="I4175" s="464">
        <v>284273763040.44879</v>
      </c>
      <c r="J4175" s="462">
        <v>0.36863019949862064</v>
      </c>
      <c r="K4175" s="464">
        <v>92203328.113046169</v>
      </c>
      <c r="L4175" s="464">
        <v>0</v>
      </c>
      <c r="M4175" s="464">
        <v>116211684243.52098</v>
      </c>
      <c r="N4175" s="464">
        <v>78635863388.48233</v>
      </c>
      <c r="O4175" s="464">
        <v>15805.567680452425</v>
      </c>
      <c r="P4175" s="461">
        <v>398366.12306575762</v>
      </c>
      <c r="Q4175" s="461">
        <v>255097.51622803434</v>
      </c>
      <c r="R4175" s="464">
        <v>628757635714.14221</v>
      </c>
      <c r="S4175" s="462">
        <v>0.53304613588808136</v>
      </c>
      <c r="T4175" s="462">
        <v>0.33054656235628288</v>
      </c>
      <c r="U4175" s="461">
        <v>16.314099427589934</v>
      </c>
      <c r="V4175" s="464">
        <v>3776045996714.4888</v>
      </c>
      <c r="W4175" s="460">
        <v>1191.6060161333978</v>
      </c>
      <c r="X4175" s="463">
        <v>4.4168740340087928E-2</v>
      </c>
      <c r="Y4175" s="476">
        <v>2.0000000000000001E-4</v>
      </c>
    </row>
    <row r="4176" spans="1:25" x14ac:dyDescent="0.2">
      <c r="A4176" s="475">
        <f t="shared" si="65"/>
        <v>4172</v>
      </c>
      <c r="B4176" s="462">
        <v>0.56886814327279134</v>
      </c>
      <c r="C4176" s="461">
        <v>4693.2462280760301</v>
      </c>
      <c r="D4176" s="462">
        <v>0.80545367527476897</v>
      </c>
      <c r="E4176" s="462">
        <v>0.41002269076551634</v>
      </c>
      <c r="F4176" s="516">
        <v>2026.45</v>
      </c>
      <c r="G4176" s="464">
        <v>95241721793.481018</v>
      </c>
      <c r="H4176" s="461">
        <v>20251249.560714468</v>
      </c>
      <c r="I4176" s="464">
        <v>498627822574.54669</v>
      </c>
      <c r="J4176" s="462">
        <v>0.33340132578596271</v>
      </c>
      <c r="K4176" s="464">
        <v>43624573911.841949</v>
      </c>
      <c r="L4176" s="464">
        <v>62840268378.111282</v>
      </c>
      <c r="M4176" s="464">
        <v>17942799887.84095</v>
      </c>
      <c r="N4176" s="464">
        <v>44542111361.969551</v>
      </c>
      <c r="O4176" s="464">
        <v>10000</v>
      </c>
      <c r="P4176" s="461">
        <v>311512.83925172995</v>
      </c>
      <c r="Q4176" s="461">
        <v>177037.96319277698</v>
      </c>
      <c r="R4176" s="464">
        <v>788247900796.55884</v>
      </c>
      <c r="S4176" s="462">
        <v>0.45379702996525534</v>
      </c>
      <c r="T4176" s="462">
        <v>0.31132508387195873</v>
      </c>
      <c r="U4176" s="461">
        <v>15.070123191069008</v>
      </c>
      <c r="V4176" s="464">
        <v>4133127334517.834</v>
      </c>
      <c r="W4176" s="460">
        <v>1301.6261251748658</v>
      </c>
      <c r="X4176" s="463">
        <v>4.8120847283177864E-2</v>
      </c>
      <c r="Y4176" s="476">
        <v>2.0000000000000001E-4</v>
      </c>
    </row>
    <row r="4177" spans="1:25" x14ac:dyDescent="0.2">
      <c r="A4177" s="475">
        <f t="shared" si="65"/>
        <v>4173</v>
      </c>
      <c r="B4177" s="462">
        <v>0.73011906489963263</v>
      </c>
      <c r="C4177" s="461">
        <v>2014.9724208672983</v>
      </c>
      <c r="D4177" s="462">
        <v>1.2780584078143131</v>
      </c>
      <c r="E4177" s="462">
        <v>0.38569121783155669</v>
      </c>
      <c r="F4177" s="516">
        <v>2023.75</v>
      </c>
      <c r="G4177" s="464">
        <v>891978348000.15625</v>
      </c>
      <c r="H4177" s="461">
        <v>54415151.9952574</v>
      </c>
      <c r="I4177" s="464">
        <v>1082375035081.8706</v>
      </c>
      <c r="J4177" s="462">
        <v>0.30581812943281828</v>
      </c>
      <c r="K4177" s="464">
        <v>35899313211.894165</v>
      </c>
      <c r="L4177" s="464">
        <v>0</v>
      </c>
      <c r="M4177" s="464">
        <v>585790314332.05676</v>
      </c>
      <c r="N4177" s="464">
        <v>89079304990.695694</v>
      </c>
      <c r="O4177" s="464">
        <v>28570.620075566298</v>
      </c>
      <c r="P4177" s="461">
        <v>543670.46375047974</v>
      </c>
      <c r="Q4177" s="461">
        <v>343829.42768732074</v>
      </c>
      <c r="R4177" s="464">
        <v>2660368989559.2251</v>
      </c>
      <c r="S4177" s="462">
        <v>0.57827193178523606</v>
      </c>
      <c r="T4177" s="462">
        <v>0.43465964601582646</v>
      </c>
      <c r="U4177" s="461">
        <v>17.573065029598435</v>
      </c>
      <c r="V4177" s="464">
        <v>22089555413932.367</v>
      </c>
      <c r="W4177" s="460">
        <v>6973.2849077359606</v>
      </c>
      <c r="X4177" s="463">
        <v>4.1923725973629221E-2</v>
      </c>
      <c r="Y4177" s="476">
        <v>2.0000000000000001E-4</v>
      </c>
    </row>
    <row r="4178" spans="1:25" x14ac:dyDescent="0.2">
      <c r="A4178" s="475">
        <f t="shared" si="65"/>
        <v>4174</v>
      </c>
      <c r="B4178" s="462">
        <v>0.55014826323431243</v>
      </c>
      <c r="C4178" s="461">
        <v>5383.352202683318</v>
      </c>
      <c r="D4178" s="462">
        <v>0.8305570638058225</v>
      </c>
      <c r="E4178" s="462">
        <v>0.47576211535041246</v>
      </c>
      <c r="F4178" s="516">
        <v>2024.59</v>
      </c>
      <c r="G4178" s="464">
        <v>487657810229.31262</v>
      </c>
      <c r="H4178" s="461">
        <v>21071777.7409596</v>
      </c>
      <c r="I4178" s="464">
        <v>508318202190.78003</v>
      </c>
      <c r="J4178" s="462">
        <v>0.27641882470328794</v>
      </c>
      <c r="K4178" s="464">
        <v>17343910566.735428</v>
      </c>
      <c r="L4178" s="464">
        <v>18740174684.262966</v>
      </c>
      <c r="M4178" s="464">
        <v>330289932518.55157</v>
      </c>
      <c r="N4178" s="464">
        <v>49358638483.745621</v>
      </c>
      <c r="O4178" s="464">
        <v>10000</v>
      </c>
      <c r="P4178" s="461">
        <v>318715.62671100732</v>
      </c>
      <c r="Q4178" s="461">
        <v>181896.03366519802</v>
      </c>
      <c r="R4178" s="464">
        <v>1415643916783.6218</v>
      </c>
      <c r="S4178" s="462">
        <v>0.5887956948312868</v>
      </c>
      <c r="T4178" s="462">
        <v>0.42519051407623099</v>
      </c>
      <c r="U4178" s="461">
        <v>17.817797302955402</v>
      </c>
      <c r="V4178" s="464">
        <v>11648943142981.682</v>
      </c>
      <c r="W4178" s="460">
        <v>3672.8425038236705</v>
      </c>
      <c r="X4178" s="463">
        <v>4.1581173435188405E-2</v>
      </c>
      <c r="Y4178" s="476">
        <v>2.0000000000000001E-4</v>
      </c>
    </row>
    <row r="4179" spans="1:25" x14ac:dyDescent="0.2">
      <c r="A4179" s="475">
        <f t="shared" si="65"/>
        <v>4175</v>
      </c>
      <c r="B4179" s="462">
        <v>0.72941523922392726</v>
      </c>
      <c r="C4179" s="461">
        <v>6495.7648823564741</v>
      </c>
      <c r="D4179" s="462">
        <v>0.63133717975532022</v>
      </c>
      <c r="E4179" s="462">
        <v>0.53658101641110756</v>
      </c>
      <c r="F4179" s="516">
        <v>2025.78</v>
      </c>
      <c r="G4179" s="464">
        <v>135326734752.62025</v>
      </c>
      <c r="H4179" s="461">
        <v>13041250.563362617</v>
      </c>
      <c r="I4179" s="464">
        <v>441778620584.97144</v>
      </c>
      <c r="J4179" s="462">
        <v>0.47100985769220338</v>
      </c>
      <c r="K4179" s="464">
        <v>25961835207.92247</v>
      </c>
      <c r="L4179" s="464">
        <v>24854203738.502018</v>
      </c>
      <c r="M4179" s="464">
        <v>97389833857.486008</v>
      </c>
      <c r="N4179" s="464">
        <v>56967342975.418831</v>
      </c>
      <c r="O4179" s="464">
        <v>26697.847077607963</v>
      </c>
      <c r="P4179" s="461">
        <v>369844.0114460832</v>
      </c>
      <c r="Q4179" s="461">
        <v>226171.09416733417</v>
      </c>
      <c r="R4179" s="464">
        <v>883704436374.39404</v>
      </c>
      <c r="S4179" s="462">
        <v>0.58623911619668689</v>
      </c>
      <c r="T4179" s="462">
        <v>0.34802088871607112</v>
      </c>
      <c r="U4179" s="461">
        <v>15.549165965124518</v>
      </c>
      <c r="V4179" s="464">
        <v>5245676431164.1543</v>
      </c>
      <c r="W4179" s="460">
        <v>1655.8878946610992</v>
      </c>
      <c r="X4179" s="463">
        <v>4.7218509198406908E-2</v>
      </c>
      <c r="Y4179" s="476">
        <v>2.0000000000000001E-4</v>
      </c>
    </row>
    <row r="4180" spans="1:25" x14ac:dyDescent="0.2">
      <c r="A4180" s="475">
        <f t="shared" si="65"/>
        <v>4176</v>
      </c>
      <c r="B4180" s="462">
        <v>0.52226424229325108</v>
      </c>
      <c r="C4180" s="461">
        <v>3010.828436942028</v>
      </c>
      <c r="D4180" s="462">
        <v>0.75754037770215987</v>
      </c>
      <c r="E4180" s="462">
        <v>0.56325476844060496</v>
      </c>
      <c r="F4180" s="516">
        <v>2023.75</v>
      </c>
      <c r="G4180" s="464">
        <v>513453059602.24438</v>
      </c>
      <c r="H4180" s="461">
        <v>18766226.662987366</v>
      </c>
      <c r="I4180" s="464">
        <v>402229622547.51385</v>
      </c>
      <c r="J4180" s="462">
        <v>0.16567408018766971</v>
      </c>
      <c r="K4180" s="464">
        <v>6074264122.0816736</v>
      </c>
      <c r="L4180" s="464">
        <v>0</v>
      </c>
      <c r="M4180" s="464">
        <v>547033884911.2489</v>
      </c>
      <c r="N4180" s="464">
        <v>82842906269.083252</v>
      </c>
      <c r="O4180" s="464">
        <v>40509.662171585267</v>
      </c>
      <c r="P4180" s="461">
        <v>467467.24632014113</v>
      </c>
      <c r="Q4180" s="461">
        <v>299195.0344458028</v>
      </c>
      <c r="R4180" s="464">
        <v>1522543854571.9646</v>
      </c>
      <c r="S4180" s="462">
        <v>0.60108211038845993</v>
      </c>
      <c r="T4180" s="462">
        <v>0.36335488776509545</v>
      </c>
      <c r="U4180" s="461">
        <v>18.554556249634299</v>
      </c>
      <c r="V4180" s="464">
        <v>11130689060268.984</v>
      </c>
      <c r="W4180" s="460">
        <v>3513.7393586796616</v>
      </c>
      <c r="X4180" s="463">
        <v>3.9846230277916887E-2</v>
      </c>
      <c r="Y4180" s="476">
        <v>2.0000000000000001E-4</v>
      </c>
    </row>
    <row r="4181" spans="1:25" x14ac:dyDescent="0.2">
      <c r="A4181" s="475">
        <f t="shared" si="65"/>
        <v>4177</v>
      </c>
      <c r="B4181" s="462">
        <v>0.67271841793057818</v>
      </c>
      <c r="C4181" s="461">
        <v>6611.41294678142</v>
      </c>
      <c r="D4181" s="462">
        <v>0.94368654670349672</v>
      </c>
      <c r="E4181" s="462">
        <v>0.47587419830082173</v>
      </c>
      <c r="F4181" s="516">
        <v>2025.28</v>
      </c>
      <c r="G4181" s="464">
        <v>211441018868.89777</v>
      </c>
      <c r="H4181" s="461">
        <v>26649970.424818512</v>
      </c>
      <c r="I4181" s="464">
        <v>631821711935.34863</v>
      </c>
      <c r="J4181" s="462">
        <v>0.33896762003832848</v>
      </c>
      <c r="K4181" s="464">
        <v>39022260263.772392</v>
      </c>
      <c r="L4181" s="464">
        <v>69944474592.353592</v>
      </c>
      <c r="M4181" s="464">
        <v>142728086169.13824</v>
      </c>
      <c r="N4181" s="464">
        <v>80266751582.581375</v>
      </c>
      <c r="O4181" s="464">
        <v>29871.479499939072</v>
      </c>
      <c r="P4181" s="461">
        <v>504140.06570089981</v>
      </c>
      <c r="Q4181" s="461">
        <v>322550.51419225137</v>
      </c>
      <c r="R4181" s="464">
        <v>1235969659357.2542</v>
      </c>
      <c r="S4181" s="462">
        <v>0.52211424984906651</v>
      </c>
      <c r="T4181" s="462">
        <v>0.30910565995285966</v>
      </c>
      <c r="U4181" s="461">
        <v>16.133558795009126</v>
      </c>
      <c r="V4181" s="464">
        <v>6734907920926.6064</v>
      </c>
      <c r="W4181" s="460">
        <v>2125.9454365562965</v>
      </c>
      <c r="X4181" s="463">
        <v>4.5654092369155866E-2</v>
      </c>
      <c r="Y4181" s="476">
        <v>2.0000000000000001E-4</v>
      </c>
    </row>
    <row r="4182" spans="1:25" x14ac:dyDescent="0.2">
      <c r="A4182" s="475">
        <f t="shared" si="65"/>
        <v>4178</v>
      </c>
      <c r="B4182" s="462">
        <v>0.66394007722902137</v>
      </c>
      <c r="C4182" s="461">
        <v>2956.9597740246008</v>
      </c>
      <c r="D4182" s="462">
        <v>1.0494573032323466</v>
      </c>
      <c r="E4182" s="462">
        <v>0.62247096267871505</v>
      </c>
      <c r="F4182" s="516">
        <v>2024.92</v>
      </c>
      <c r="G4182" s="464">
        <v>290998941140.42511</v>
      </c>
      <c r="H4182" s="461">
        <v>34631308.984977715</v>
      </c>
      <c r="I4182" s="464">
        <v>768824218366.11377</v>
      </c>
      <c r="J4182" s="462">
        <v>0.32958153511496979</v>
      </c>
      <c r="K4182" s="464">
        <v>21101772187.289524</v>
      </c>
      <c r="L4182" s="464">
        <v>3621119454.7163777</v>
      </c>
      <c r="M4182" s="464">
        <v>236744371550.35657</v>
      </c>
      <c r="N4182" s="464">
        <v>80108076922.438095</v>
      </c>
      <c r="O4182" s="464">
        <v>40946.86777889014</v>
      </c>
      <c r="P4182" s="461">
        <v>498748.57484597393</v>
      </c>
      <c r="Q4182" s="461">
        <v>315174.85219211492</v>
      </c>
      <c r="R4182" s="464">
        <v>1436476688916.7461</v>
      </c>
      <c r="S4182" s="462">
        <v>0.51025667361540239</v>
      </c>
      <c r="T4182" s="462">
        <v>0.32199235700815992</v>
      </c>
      <c r="U4182" s="461">
        <v>16.727716268013232</v>
      </c>
      <c r="V4182" s="464">
        <v>8617265880624.4922</v>
      </c>
      <c r="W4182" s="460">
        <v>2718.7876574746701</v>
      </c>
      <c r="X4182" s="463">
        <v>4.295668840484148E-2</v>
      </c>
      <c r="Y4182" s="476">
        <v>2.0000000000000001E-4</v>
      </c>
    </row>
    <row r="4183" spans="1:25" x14ac:dyDescent="0.2">
      <c r="A4183" s="475">
        <f t="shared" si="65"/>
        <v>4179</v>
      </c>
      <c r="B4183" s="462">
        <v>0.40504390389656653</v>
      </c>
      <c r="C4183" s="461">
        <v>2924.9276817534751</v>
      </c>
      <c r="D4183" s="462">
        <v>0.58515064236317393</v>
      </c>
      <c r="E4183" s="462">
        <v>0.34363815054102054</v>
      </c>
      <c r="F4183" s="516">
        <v>2024.69</v>
      </c>
      <c r="G4183" s="464">
        <v>378494480110.8797</v>
      </c>
      <c r="H4183" s="461">
        <v>12457274.168140564</v>
      </c>
      <c r="I4183" s="464">
        <v>404350370880.53015</v>
      </c>
      <c r="J4183" s="462">
        <v>0.40504390389656653</v>
      </c>
      <c r="K4183" s="464">
        <v>9482474743.30023</v>
      </c>
      <c r="L4183" s="464">
        <v>0</v>
      </c>
      <c r="M4183" s="464">
        <v>272704057206.44754</v>
      </c>
      <c r="N4183" s="464">
        <v>39694144257.011909</v>
      </c>
      <c r="O4183" s="464">
        <v>26557.433228088335</v>
      </c>
      <c r="P4183" s="461">
        <v>277759.74828895432</v>
      </c>
      <c r="Q4183" s="461">
        <v>156646.76379795131</v>
      </c>
      <c r="R4183" s="464">
        <v>1103879135050.8711</v>
      </c>
      <c r="S4183" s="462">
        <v>0.62897834530189223</v>
      </c>
      <c r="T4183" s="462">
        <v>0.45110615574087126</v>
      </c>
      <c r="U4183" s="461">
        <v>17.534570804253498</v>
      </c>
      <c r="V4183" s="464">
        <v>9495474772443.6152</v>
      </c>
      <c r="W4183" s="460">
        <v>2998.7492247715854</v>
      </c>
      <c r="X4183" s="463">
        <v>4.2088356956376659E-2</v>
      </c>
      <c r="Y4183" s="476">
        <v>2.0000000000000001E-4</v>
      </c>
    </row>
    <row r="4184" spans="1:25" x14ac:dyDescent="0.2">
      <c r="A4184" s="475">
        <f t="shared" si="65"/>
        <v>4180</v>
      </c>
      <c r="B4184" s="462">
        <v>0.4711854325013965</v>
      </c>
      <c r="C4184" s="461">
        <v>4546.4014656988156</v>
      </c>
      <c r="D4184" s="462">
        <v>0.97653338475735696</v>
      </c>
      <c r="E4184" s="462">
        <v>0.7</v>
      </c>
      <c r="F4184" s="516">
        <v>2025.89</v>
      </c>
      <c r="G4184" s="464">
        <v>159019067280.57913</v>
      </c>
      <c r="H4184" s="461">
        <v>29272673.08807753</v>
      </c>
      <c r="I4184" s="464">
        <v>732772906497.01855</v>
      </c>
      <c r="J4184" s="462">
        <v>0.26851818830596497</v>
      </c>
      <c r="K4184" s="464">
        <v>29654086018.786976</v>
      </c>
      <c r="L4184" s="464">
        <v>22577385338.782242</v>
      </c>
      <c r="M4184" s="464">
        <v>153844645952.37677</v>
      </c>
      <c r="N4184" s="464">
        <v>72547995106.089203</v>
      </c>
      <c r="O4184" s="464">
        <v>22885.296240581527</v>
      </c>
      <c r="P4184" s="461">
        <v>396958.94815668301</v>
      </c>
      <c r="Q4184" s="461">
        <v>238007.68941076077</v>
      </c>
      <c r="R4184" s="464">
        <v>1251205420312.637</v>
      </c>
      <c r="S4184" s="462">
        <v>0.4464480868438398</v>
      </c>
      <c r="T4184" s="462">
        <v>0.23365718190222828</v>
      </c>
      <c r="U4184" s="461">
        <v>16.140621974007392</v>
      </c>
      <c r="V4184" s="464">
        <v>5205005713624.4424</v>
      </c>
      <c r="W4184" s="460">
        <v>1643.4929575864908</v>
      </c>
      <c r="X4184" s="463">
        <v>4.5322938216106619E-2</v>
      </c>
      <c r="Y4184" s="476">
        <v>2.0000000000000001E-4</v>
      </c>
    </row>
    <row r="4185" spans="1:25" x14ac:dyDescent="0.2">
      <c r="A4185" s="475">
        <f t="shared" si="65"/>
        <v>4181</v>
      </c>
      <c r="B4185" s="462">
        <v>0.41724589883409868</v>
      </c>
      <c r="C4185" s="461">
        <v>4108.6491506809234</v>
      </c>
      <c r="D4185" s="462">
        <v>1.0839474399094022</v>
      </c>
      <c r="E4185" s="462">
        <v>0.30727550635749157</v>
      </c>
      <c r="F4185" s="516">
        <v>2025.2</v>
      </c>
      <c r="G4185" s="464">
        <v>283898347711.49213</v>
      </c>
      <c r="H4185" s="461">
        <v>33302001.457772709</v>
      </c>
      <c r="I4185" s="464">
        <v>611133912129.97107</v>
      </c>
      <c r="J4185" s="462">
        <v>0.22719150281042977</v>
      </c>
      <c r="K4185" s="464">
        <v>25133003334.331924</v>
      </c>
      <c r="L4185" s="464">
        <v>52749818619.263268</v>
      </c>
      <c r="M4185" s="464">
        <v>144646664911.27261</v>
      </c>
      <c r="N4185" s="464">
        <v>9323439921.1722374</v>
      </c>
      <c r="O4185" s="464">
        <v>17961.257985868513</v>
      </c>
      <c r="P4185" s="461">
        <v>101766.91284251462</v>
      </c>
      <c r="Q4185" s="461">
        <v>39126.612229172504</v>
      </c>
      <c r="R4185" s="464">
        <v>1227369324731.5823</v>
      </c>
      <c r="S4185" s="462">
        <v>0.50272567407222435</v>
      </c>
      <c r="T4185" s="462">
        <v>0.29436490444992308</v>
      </c>
      <c r="U4185" s="461">
        <v>17.626736051010802</v>
      </c>
      <c r="V4185" s="464">
        <v>6852375745061.3291</v>
      </c>
      <c r="W4185" s="460">
        <v>2162.3908516080533</v>
      </c>
      <c r="X4185" s="463">
        <v>4.2685847463356713E-2</v>
      </c>
      <c r="Y4185" s="476">
        <v>2.0000000000000001E-4</v>
      </c>
    </row>
    <row r="4186" spans="1:25" x14ac:dyDescent="0.2">
      <c r="A4186" s="475">
        <f t="shared" si="65"/>
        <v>4182</v>
      </c>
      <c r="B4186" s="462">
        <v>0.61307281446292827</v>
      </c>
      <c r="C4186" s="461">
        <v>2200.8336013938165</v>
      </c>
      <c r="D4186" s="462">
        <v>0.60940813419227324</v>
      </c>
      <c r="E4186" s="462">
        <v>0.52082783919775211</v>
      </c>
      <c r="F4186" s="516">
        <v>2024.53</v>
      </c>
      <c r="G4186" s="464">
        <v>315048339501.7981</v>
      </c>
      <c r="H4186" s="461">
        <v>13404144.984948976</v>
      </c>
      <c r="I4186" s="464">
        <v>426748102542.45471</v>
      </c>
      <c r="J4186" s="462">
        <v>0.44910969316701399</v>
      </c>
      <c r="K4186" s="464">
        <v>10834508041.110376</v>
      </c>
      <c r="L4186" s="464">
        <v>0</v>
      </c>
      <c r="M4186" s="464">
        <v>166820650771.21191</v>
      </c>
      <c r="N4186" s="464">
        <v>72596305811.344193</v>
      </c>
      <c r="O4186" s="464">
        <v>35012.218488635888</v>
      </c>
      <c r="P4186" s="461">
        <v>444828.48732651939</v>
      </c>
      <c r="Q4186" s="461">
        <v>285818.10185020952</v>
      </c>
      <c r="R4186" s="464">
        <v>940694427615.34497</v>
      </c>
      <c r="S4186" s="462">
        <v>0.59068494558473328</v>
      </c>
      <c r="T4186" s="462">
        <v>0.53300341004245433</v>
      </c>
      <c r="U4186" s="461">
        <v>16.747085922087553</v>
      </c>
      <c r="V4186" s="464">
        <v>9283806950108.7051</v>
      </c>
      <c r="W4186" s="460">
        <v>2930.1865426764703</v>
      </c>
      <c r="X4186" s="463">
        <v>4.33343974377376E-2</v>
      </c>
      <c r="Y4186" s="476">
        <v>2.0000000000000001E-4</v>
      </c>
    </row>
    <row r="4187" spans="1:25" x14ac:dyDescent="0.2">
      <c r="A4187" s="475">
        <f t="shared" si="65"/>
        <v>4183</v>
      </c>
      <c r="B4187" s="462">
        <v>0.50442093425485102</v>
      </c>
      <c r="C4187" s="461">
        <v>3971.2880863665737</v>
      </c>
      <c r="D4187" s="462">
        <v>0.64106388966664518</v>
      </c>
      <c r="E4187" s="462">
        <v>0.7</v>
      </c>
      <c r="F4187" s="516">
        <v>2025.39</v>
      </c>
      <c r="G4187" s="464">
        <v>232947767549.10834</v>
      </c>
      <c r="H4187" s="461">
        <v>13694540.192171603</v>
      </c>
      <c r="I4187" s="464">
        <v>365289113518.57764</v>
      </c>
      <c r="J4187" s="462">
        <v>0.31547003607931046</v>
      </c>
      <c r="K4187" s="464">
        <v>24123314620.696777</v>
      </c>
      <c r="L4187" s="464">
        <v>39827224628.725731</v>
      </c>
      <c r="M4187" s="464">
        <v>96400576816.632324</v>
      </c>
      <c r="N4187" s="464">
        <v>21932130495.154266</v>
      </c>
      <c r="O4187" s="464">
        <v>34135.312754770217</v>
      </c>
      <c r="P4187" s="461">
        <v>178103.08901752671</v>
      </c>
      <c r="Q4187" s="461">
        <v>82593.878552242502</v>
      </c>
      <c r="R4187" s="464">
        <v>755189390509.15466</v>
      </c>
      <c r="S4187" s="462">
        <v>0.54538703224690377</v>
      </c>
      <c r="T4187" s="462">
        <v>0.44862611681273029</v>
      </c>
      <c r="U4187" s="461">
        <v>16.988072843015253</v>
      </c>
      <c r="V4187" s="464">
        <v>6371459158806.04</v>
      </c>
      <c r="W4187" s="460">
        <v>2012.3456450995495</v>
      </c>
      <c r="X4187" s="463">
        <v>4.275849115762155E-2</v>
      </c>
      <c r="Y4187" s="476">
        <v>2.0000000000000001E-4</v>
      </c>
    </row>
    <row r="4188" spans="1:25" x14ac:dyDescent="0.2">
      <c r="A4188" s="475">
        <f t="shared" si="65"/>
        <v>4184</v>
      </c>
      <c r="B4188" s="462">
        <v>0.51850167931779378</v>
      </c>
      <c r="C4188" s="461">
        <v>3661.9223431719415</v>
      </c>
      <c r="D4188" s="462">
        <v>0.40080949590952264</v>
      </c>
      <c r="E4188" s="462">
        <v>0.18815551302357114</v>
      </c>
      <c r="F4188" s="516">
        <v>2023.75</v>
      </c>
      <c r="G4188" s="464">
        <v>271470474067.21127</v>
      </c>
      <c r="H4188" s="461">
        <v>7211326.3027114794</v>
      </c>
      <c r="I4188" s="464">
        <v>238755436455.10583</v>
      </c>
      <c r="J4188" s="462">
        <v>0.38363014255653383</v>
      </c>
      <c r="K4188" s="464">
        <v>5048444612.6359615</v>
      </c>
      <c r="L4188" s="464">
        <v>0</v>
      </c>
      <c r="M4188" s="464">
        <v>200896469898.94211</v>
      </c>
      <c r="N4188" s="464">
        <v>126958507036.86417</v>
      </c>
      <c r="O4188" s="464">
        <v>28828.767123792215</v>
      </c>
      <c r="P4188" s="461">
        <v>770558.58583206637</v>
      </c>
      <c r="Q4188" s="461">
        <v>471516.20187731681</v>
      </c>
      <c r="R4188" s="464">
        <v>777131096717.63147</v>
      </c>
      <c r="S4188" s="462">
        <v>0.5713358564112081</v>
      </c>
      <c r="T4188" s="462">
        <v>0.45816872458635327</v>
      </c>
      <c r="U4188" s="461">
        <v>17.551430396619409</v>
      </c>
      <c r="V4188" s="464">
        <v>6864696052376.5791</v>
      </c>
      <c r="W4188" s="460">
        <v>2167.403164711503</v>
      </c>
      <c r="X4188" s="463">
        <v>4.1605073109190399E-2</v>
      </c>
      <c r="Y4188" s="476">
        <v>2.0000000000000001E-4</v>
      </c>
    </row>
    <row r="4189" spans="1:25" x14ac:dyDescent="0.2">
      <c r="A4189" s="475">
        <f t="shared" si="65"/>
        <v>4185</v>
      </c>
      <c r="B4189" s="462">
        <v>0.45226441589981248</v>
      </c>
      <c r="C4189" s="461">
        <v>4473.4403307066277</v>
      </c>
      <c r="D4189" s="462">
        <v>0.77837696378526855</v>
      </c>
      <c r="E4189" s="462">
        <v>0.43920247429240733</v>
      </c>
      <c r="F4189" s="516">
        <v>2025.02</v>
      </c>
      <c r="G4189" s="464">
        <v>154824295071.28421</v>
      </c>
      <c r="H4189" s="461">
        <v>18741936.16966683</v>
      </c>
      <c r="I4189" s="464">
        <v>490920054727.00116</v>
      </c>
      <c r="J4189" s="462">
        <v>0.35559345012036414</v>
      </c>
      <c r="K4189" s="464">
        <v>7120531182.6674643</v>
      </c>
      <c r="L4189" s="464">
        <v>1785773008.5701795</v>
      </c>
      <c r="M4189" s="464">
        <v>97118612456.505386</v>
      </c>
      <c r="N4189" s="464">
        <v>119910931538.36713</v>
      </c>
      <c r="O4189" s="464">
        <v>39182.135155159027</v>
      </c>
      <c r="P4189" s="461">
        <v>681723.33296300645</v>
      </c>
      <c r="Q4189" s="461">
        <v>471193.899383293</v>
      </c>
      <c r="R4189" s="464">
        <v>916689654526.14185</v>
      </c>
      <c r="S4189" s="462">
        <v>0.48570720842562637</v>
      </c>
      <c r="T4189" s="462">
        <v>0.3244855708057488</v>
      </c>
      <c r="U4189" s="461">
        <v>16.078529070888852</v>
      </c>
      <c r="V4189" s="464">
        <v>5253906151421.6191</v>
      </c>
      <c r="W4189" s="460">
        <v>1658.8428338685135</v>
      </c>
      <c r="X4189" s="463">
        <v>4.5673706519470149E-2</v>
      </c>
      <c r="Y4189" s="476">
        <v>2.0000000000000001E-4</v>
      </c>
    </row>
    <row r="4190" spans="1:25" x14ac:dyDescent="0.2">
      <c r="A4190" s="475">
        <f t="shared" si="65"/>
        <v>4186</v>
      </c>
      <c r="B4190" s="462">
        <v>0.49646238611190191</v>
      </c>
      <c r="C4190" s="461">
        <v>5262.6170102197339</v>
      </c>
      <c r="D4190" s="462">
        <v>0.80203879397240463</v>
      </c>
      <c r="E4190" s="462">
        <v>0.54885891169260415</v>
      </c>
      <c r="F4190" s="516">
        <v>2023.75</v>
      </c>
      <c r="G4190" s="464">
        <v>377950112067.57251</v>
      </c>
      <c r="H4190" s="461">
        <v>19898075.645052694</v>
      </c>
      <c r="I4190" s="464">
        <v>561431006252.29639</v>
      </c>
      <c r="J4190" s="462">
        <v>0.42413811618165354</v>
      </c>
      <c r="K4190" s="464">
        <v>19341059610.271629</v>
      </c>
      <c r="L4190" s="464">
        <v>0</v>
      </c>
      <c r="M4190" s="464">
        <v>480460250154.99689</v>
      </c>
      <c r="N4190" s="464">
        <v>40437210238.531586</v>
      </c>
      <c r="O4190" s="464">
        <v>27912.812406917412</v>
      </c>
      <c r="P4190" s="461">
        <v>294200.0272177048</v>
      </c>
      <c r="Q4190" s="461">
        <v>164096.88873453808</v>
      </c>
      <c r="R4190" s="464">
        <v>1549022559079.2209</v>
      </c>
      <c r="S4190" s="462">
        <v>0.64647988732042183</v>
      </c>
      <c r="T4190" s="462">
        <v>0.3574217312890422</v>
      </c>
      <c r="U4190" s="461">
        <v>17.033558786446768</v>
      </c>
      <c r="V4190" s="464">
        <v>10356159866330.277</v>
      </c>
      <c r="W4190" s="460">
        <v>3269.5151548678127</v>
      </c>
      <c r="X4190" s="463">
        <v>4.2946617582095704E-2</v>
      </c>
      <c r="Y4190" s="476">
        <v>2.0000000000000001E-4</v>
      </c>
    </row>
    <row r="4191" spans="1:25" x14ac:dyDescent="0.2">
      <c r="A4191" s="475">
        <f t="shared" si="65"/>
        <v>4187</v>
      </c>
      <c r="B4191" s="462">
        <v>0.34021220407065644</v>
      </c>
      <c r="C4191" s="461">
        <v>7485.0869661046054</v>
      </c>
      <c r="D4191" s="462">
        <v>1.55499934473875</v>
      </c>
      <c r="E4191" s="462">
        <v>0.20431242462845031</v>
      </c>
      <c r="F4191" s="516">
        <v>2024.28</v>
      </c>
      <c r="G4191" s="464">
        <v>297732303029.31287</v>
      </c>
      <c r="H4191" s="461">
        <v>25216373.710073706</v>
      </c>
      <c r="I4191" s="464">
        <v>621559474094.39856</v>
      </c>
      <c r="J4191" s="462">
        <v>0.34021220407065644</v>
      </c>
      <c r="K4191" s="464">
        <v>56002080.172478355</v>
      </c>
      <c r="L4191" s="464">
        <v>0</v>
      </c>
      <c r="M4191" s="464">
        <v>194269927430.48489</v>
      </c>
      <c r="N4191" s="464">
        <v>1662451951.9442213</v>
      </c>
      <c r="O4191" s="464">
        <v>43268.556456343387</v>
      </c>
      <c r="P4191" s="461">
        <v>47911</v>
      </c>
      <c r="Q4191" s="461">
        <v>6541</v>
      </c>
      <c r="R4191" s="464">
        <v>1137305837876.3442</v>
      </c>
      <c r="S4191" s="462">
        <v>0.54782649052344912</v>
      </c>
      <c r="T4191" s="462">
        <v>0.39654476027485747</v>
      </c>
      <c r="U4191" s="461">
        <v>16.960894453261169</v>
      </c>
      <c r="V4191" s="464">
        <v>8234613551789.1797</v>
      </c>
      <c r="W4191" s="460">
        <v>2600.1294708407768</v>
      </c>
      <c r="X4191" s="463">
        <v>4.4144133776210459E-2</v>
      </c>
      <c r="Y4191" s="476">
        <v>2.0000000000000001E-4</v>
      </c>
    </row>
    <row r="4192" spans="1:25" x14ac:dyDescent="0.2">
      <c r="A4192" s="475">
        <f t="shared" si="65"/>
        <v>4188</v>
      </c>
      <c r="B4192" s="462">
        <v>0.31040159030049141</v>
      </c>
      <c r="C4192" s="461">
        <v>1500</v>
      </c>
      <c r="D4192" s="462">
        <v>0.35597629807313463</v>
      </c>
      <c r="E4192" s="462">
        <v>0.39385422734614595</v>
      </c>
      <c r="F4192" s="516">
        <v>2024.61</v>
      </c>
      <c r="G4192" s="464">
        <v>127816793654.42543</v>
      </c>
      <c r="H4192" s="461">
        <v>5958343.4008467551</v>
      </c>
      <c r="I4192" s="464">
        <v>206707722296.53323</v>
      </c>
      <c r="J4192" s="462">
        <v>0.31040159030049141</v>
      </c>
      <c r="K4192" s="464">
        <v>6252499980.8246746</v>
      </c>
      <c r="L4192" s="464">
        <v>0</v>
      </c>
      <c r="M4192" s="464">
        <v>115443726106.40546</v>
      </c>
      <c r="N4192" s="464">
        <v>76153602350.591614</v>
      </c>
      <c r="O4192" s="464">
        <v>28659.067126288617</v>
      </c>
      <c r="P4192" s="461">
        <v>563397.88160118216</v>
      </c>
      <c r="Q4192" s="461">
        <v>324641.55279530853</v>
      </c>
      <c r="R4192" s="464">
        <v>577901201955.81604</v>
      </c>
      <c r="S4192" s="462">
        <v>0.54691500195943421</v>
      </c>
      <c r="T4192" s="462">
        <v>0.33575655360441292</v>
      </c>
      <c r="U4192" s="461">
        <v>16.915444199114354</v>
      </c>
      <c r="V4192" s="464">
        <v>3680513014287.6221</v>
      </c>
      <c r="W4192" s="460">
        <v>1161.8788619547558</v>
      </c>
      <c r="X4192" s="463">
        <v>4.2354458859801616E-2</v>
      </c>
      <c r="Y4192" s="476">
        <v>2.0000000000000001E-4</v>
      </c>
    </row>
    <row r="4193" spans="1:25" x14ac:dyDescent="0.2">
      <c r="A4193" s="475">
        <f t="shared" si="65"/>
        <v>4189</v>
      </c>
      <c r="B4193" s="462">
        <v>0.34527958157130234</v>
      </c>
      <c r="C4193" s="461">
        <v>6326.0974450582244</v>
      </c>
      <c r="D4193" s="462">
        <v>0.54216986864666472</v>
      </c>
      <c r="E4193" s="462">
        <v>0.28880056435720047</v>
      </c>
      <c r="F4193" s="516">
        <v>2024.69</v>
      </c>
      <c r="G4193" s="464">
        <v>202928980165.78604</v>
      </c>
      <c r="H4193" s="461">
        <v>10721539.303912207</v>
      </c>
      <c r="I4193" s="464">
        <v>399592704045.34534</v>
      </c>
      <c r="J4193" s="462">
        <v>0.34527958157130234</v>
      </c>
      <c r="K4193" s="464">
        <v>11534123005.081989</v>
      </c>
      <c r="L4193" s="464">
        <v>0</v>
      </c>
      <c r="M4193" s="464">
        <v>246544002429.28308</v>
      </c>
      <c r="N4193" s="464">
        <v>24282004904.617348</v>
      </c>
      <c r="O4193" s="464">
        <v>23647.692251827946</v>
      </c>
      <c r="P4193" s="461">
        <v>209880.17923187331</v>
      </c>
      <c r="Q4193" s="461">
        <v>107133.77346746523</v>
      </c>
      <c r="R4193" s="464">
        <v>1010881000177.8448</v>
      </c>
      <c r="S4193" s="462">
        <v>0.60265945040523605</v>
      </c>
      <c r="T4193" s="462">
        <v>0.30673165332191915</v>
      </c>
      <c r="U4193" s="461">
        <v>16.876479419835707</v>
      </c>
      <c r="V4193" s="464">
        <v>5820906730795.8574</v>
      </c>
      <c r="W4193" s="460">
        <v>1835.3823506827889</v>
      </c>
      <c r="X4193" s="463">
        <v>4.2852973918192351E-2</v>
      </c>
      <c r="Y4193" s="476">
        <v>2.0000000000000001E-4</v>
      </c>
    </row>
    <row r="4194" spans="1:25" x14ac:dyDescent="0.2">
      <c r="A4194" s="475">
        <f t="shared" si="65"/>
        <v>4190</v>
      </c>
      <c r="B4194" s="462">
        <v>0.5982819078966557</v>
      </c>
      <c r="C4194" s="461">
        <v>5934.2321100571444</v>
      </c>
      <c r="D4194" s="462">
        <v>0.80067756110126143</v>
      </c>
      <c r="E4194" s="462">
        <v>0.29535540365435953</v>
      </c>
      <c r="F4194" s="516">
        <v>2023.75</v>
      </c>
      <c r="G4194" s="464">
        <v>511884372285.26642</v>
      </c>
      <c r="H4194" s="461">
        <v>20160406.445075192</v>
      </c>
      <c r="I4194" s="464">
        <v>394054655206.0296</v>
      </c>
      <c r="J4194" s="462">
        <v>0.15776350861061184</v>
      </c>
      <c r="K4194" s="464">
        <v>13581649699.337942</v>
      </c>
      <c r="L4194" s="464">
        <v>0</v>
      </c>
      <c r="M4194" s="464">
        <v>526367038945.79681</v>
      </c>
      <c r="N4194" s="464">
        <v>50437204257.257248</v>
      </c>
      <c r="O4194" s="464">
        <v>31543.632049010637</v>
      </c>
      <c r="P4194" s="461">
        <v>343467.68860514916</v>
      </c>
      <c r="Q4194" s="461">
        <v>201418.11118382728</v>
      </c>
      <c r="R4194" s="464">
        <v>1513088847344.8071</v>
      </c>
      <c r="S4194" s="462">
        <v>0.61130845344669171</v>
      </c>
      <c r="T4194" s="462">
        <v>0.35879830921312</v>
      </c>
      <c r="U4194" s="461">
        <v>18.621234116182535</v>
      </c>
      <c r="V4194" s="464">
        <v>10966278878873.664</v>
      </c>
      <c r="W4194" s="460">
        <v>3458.8250440724682</v>
      </c>
      <c r="X4194" s="463">
        <v>3.986503400222273E-2</v>
      </c>
      <c r="Y4194" s="476">
        <v>2.0000000000000001E-4</v>
      </c>
    </row>
    <row r="4195" spans="1:25" x14ac:dyDescent="0.2">
      <c r="A4195" s="475">
        <f t="shared" si="65"/>
        <v>4191</v>
      </c>
      <c r="B4195" s="462">
        <v>0.43707701581069591</v>
      </c>
      <c r="C4195" s="461">
        <v>1582.4166342833059</v>
      </c>
      <c r="D4195" s="462">
        <v>0.81957124923903912</v>
      </c>
      <c r="E4195" s="462">
        <v>0.32700727221976489</v>
      </c>
      <c r="F4195" s="516">
        <v>2023.75</v>
      </c>
      <c r="G4195" s="464">
        <v>528826495397.24359</v>
      </c>
      <c r="H4195" s="461">
        <v>22051785.625419501</v>
      </c>
      <c r="I4195" s="464">
        <v>612134792795.13965</v>
      </c>
      <c r="J4195" s="462">
        <v>0.40802011478485667</v>
      </c>
      <c r="K4195" s="464">
        <v>23228942156.07951</v>
      </c>
      <c r="L4195" s="464">
        <v>0</v>
      </c>
      <c r="M4195" s="464">
        <v>497565913655.5907</v>
      </c>
      <c r="N4195" s="464">
        <v>30612187458.508923</v>
      </c>
      <c r="O4195" s="464">
        <v>24321.064518209645</v>
      </c>
      <c r="P4195" s="461">
        <v>230446.20791065914</v>
      </c>
      <c r="Q4195" s="461">
        <v>116771.97067212025</v>
      </c>
      <c r="R4195" s="464">
        <v>1684920834295.8965</v>
      </c>
      <c r="S4195" s="462">
        <v>0.64267660510054447</v>
      </c>
      <c r="T4195" s="462">
        <v>0.41539413425032251</v>
      </c>
      <c r="U4195" s="461">
        <v>17.486749493953617</v>
      </c>
      <c r="V4195" s="464">
        <v>13457357740932.482</v>
      </c>
      <c r="W4195" s="460">
        <v>4247.0084590023525</v>
      </c>
      <c r="X4195" s="463">
        <v>4.165830832011521E-2</v>
      </c>
      <c r="Y4195" s="476">
        <v>2.0000000000000001E-4</v>
      </c>
    </row>
    <row r="4196" spans="1:25" x14ac:dyDescent="0.2">
      <c r="A4196" s="475">
        <f t="shared" si="65"/>
        <v>4192</v>
      </c>
      <c r="B4196" s="462">
        <v>0.44515060893470104</v>
      </c>
      <c r="C4196" s="461">
        <v>1500</v>
      </c>
      <c r="D4196" s="462">
        <v>0.67247143456668745</v>
      </c>
      <c r="E4196" s="462">
        <v>0.6229981663186176</v>
      </c>
      <c r="F4196" s="516">
        <v>2025.6</v>
      </c>
      <c r="G4196" s="464">
        <v>171848264543.98718</v>
      </c>
      <c r="H4196" s="461">
        <v>16428814.968796957</v>
      </c>
      <c r="I4196" s="464">
        <v>469641230796.38641</v>
      </c>
      <c r="J4196" s="462">
        <v>0.41129991613108574</v>
      </c>
      <c r="K4196" s="464">
        <v>17650217516.094269</v>
      </c>
      <c r="L4196" s="464">
        <v>7322005533.3730612</v>
      </c>
      <c r="M4196" s="464">
        <v>113026632995.82423</v>
      </c>
      <c r="N4196" s="464">
        <v>43775024482.795166</v>
      </c>
      <c r="O4196" s="464">
        <v>25452.945446988997</v>
      </c>
      <c r="P4196" s="461">
        <v>300501.6176156521</v>
      </c>
      <c r="Q4196" s="461">
        <v>171811.84052223165</v>
      </c>
      <c r="R4196" s="464">
        <v>842696111375.37207</v>
      </c>
      <c r="S4196" s="462">
        <v>0.54636606585287606</v>
      </c>
      <c r="T4196" s="462">
        <v>0.39508135839443614</v>
      </c>
      <c r="U4196" s="461">
        <v>16.020147149028038</v>
      </c>
      <c r="V4196" s="464">
        <v>6063116339337.9541</v>
      </c>
      <c r="W4196" s="460">
        <v>1915.2981796144161</v>
      </c>
      <c r="X4196" s="463">
        <v>4.4033053242214223E-2</v>
      </c>
      <c r="Y4196" s="476">
        <v>2.0000000000000001E-4</v>
      </c>
    </row>
    <row r="4197" spans="1:25" x14ac:dyDescent="0.2">
      <c r="A4197" s="475">
        <f t="shared" si="65"/>
        <v>4193</v>
      </c>
      <c r="B4197" s="462">
        <v>0.4453058784567559</v>
      </c>
      <c r="C4197" s="461">
        <v>6744.8490806627851</v>
      </c>
      <c r="D4197" s="462">
        <v>0.62135031964596843</v>
      </c>
      <c r="E4197" s="462">
        <v>0.3000851469757459</v>
      </c>
      <c r="F4197" s="516">
        <v>2025.77</v>
      </c>
      <c r="G4197" s="464">
        <v>73835028948.872879</v>
      </c>
      <c r="H4197" s="461">
        <v>12815033.860670594</v>
      </c>
      <c r="I4197" s="464">
        <v>392421929704.79828</v>
      </c>
      <c r="J4197" s="462">
        <v>0.43462776461609376</v>
      </c>
      <c r="K4197" s="464">
        <v>20645342326.029175</v>
      </c>
      <c r="L4197" s="464">
        <v>29500500875.014671</v>
      </c>
      <c r="M4197" s="464">
        <v>76836338439.78157</v>
      </c>
      <c r="N4197" s="464">
        <v>10553542250.007965</v>
      </c>
      <c r="O4197" s="464">
        <v>39663.101419440252</v>
      </c>
      <c r="P4197" s="461">
        <v>120493.24138084173</v>
      </c>
      <c r="Q4197" s="461">
        <v>43957.016048804922</v>
      </c>
      <c r="R4197" s="464">
        <v>648414638108.93555</v>
      </c>
      <c r="S4197" s="462">
        <v>0.56278371228473756</v>
      </c>
      <c r="T4197" s="462">
        <v>0.34904823631237741</v>
      </c>
      <c r="U4197" s="461">
        <v>14.800714173019468</v>
      </c>
      <c r="V4197" s="464">
        <v>3845605244858.9863</v>
      </c>
      <c r="W4197" s="460">
        <v>1213.6599088836831</v>
      </c>
      <c r="X4197" s="463">
        <v>4.7635442284389456E-2</v>
      </c>
      <c r="Y4197" s="476">
        <v>2.0000000000000001E-4</v>
      </c>
    </row>
    <row r="4198" spans="1:25" x14ac:dyDescent="0.2">
      <c r="A4198" s="475">
        <f t="shared" si="65"/>
        <v>4194</v>
      </c>
      <c r="B4198" s="462">
        <v>0.43387749174802004</v>
      </c>
      <c r="C4198" s="461">
        <v>3151.0722785651997</v>
      </c>
      <c r="D4198" s="462">
        <v>0.86783804827860977</v>
      </c>
      <c r="E4198" s="462">
        <v>0.39784353525213689</v>
      </c>
      <c r="F4198" s="516">
        <v>2023.75</v>
      </c>
      <c r="G4198" s="464">
        <v>282925965817.59735</v>
      </c>
      <c r="H4198" s="461">
        <v>23815704.527781285</v>
      </c>
      <c r="I4198" s="464">
        <v>551374786189.22961</v>
      </c>
      <c r="J4198" s="462">
        <v>0.31900670657121921</v>
      </c>
      <c r="K4198" s="464">
        <v>11678113680.328897</v>
      </c>
      <c r="L4198" s="464">
        <v>0</v>
      </c>
      <c r="M4198" s="464">
        <v>362212569994.60162</v>
      </c>
      <c r="N4198" s="464">
        <v>97636134327.147858</v>
      </c>
      <c r="O4198" s="464">
        <v>29320.446435256872</v>
      </c>
      <c r="P4198" s="461">
        <v>585383.81584620499</v>
      </c>
      <c r="Q4198" s="461">
        <v>389774.59076614311</v>
      </c>
      <c r="R4198" s="464">
        <v>1370469501559.425</v>
      </c>
      <c r="S4198" s="462">
        <v>0.55933905175814402</v>
      </c>
      <c r="T4198" s="462">
        <v>0.31575728923920371</v>
      </c>
      <c r="U4198" s="461">
        <v>16.888923715355073</v>
      </c>
      <c r="V4198" s="464">
        <v>8012268005333.7207</v>
      </c>
      <c r="W4198" s="460">
        <v>2528.2887436916631</v>
      </c>
      <c r="X4198" s="463">
        <v>4.3401979126913917E-2</v>
      </c>
      <c r="Y4198" s="476">
        <v>2.0000000000000001E-4</v>
      </c>
    </row>
    <row r="4199" spans="1:25" x14ac:dyDescent="0.2">
      <c r="A4199" s="475">
        <f t="shared" si="65"/>
        <v>4195</v>
      </c>
      <c r="B4199" s="462">
        <v>0.54071995864517497</v>
      </c>
      <c r="C4199" s="461">
        <v>2423.1879242000095</v>
      </c>
      <c r="D4199" s="462">
        <v>0.8409357600766586</v>
      </c>
      <c r="E4199" s="462">
        <v>0.5101926438500709</v>
      </c>
      <c r="F4199" s="516">
        <v>2025.4</v>
      </c>
      <c r="G4199" s="464">
        <v>279649749154.54138</v>
      </c>
      <c r="H4199" s="461">
        <v>22734894.327922862</v>
      </c>
      <c r="I4199" s="464">
        <v>628756032496.87744</v>
      </c>
      <c r="J4199" s="462">
        <v>0.39829195619265123</v>
      </c>
      <c r="K4199" s="464">
        <v>24042693668.294312</v>
      </c>
      <c r="L4199" s="464">
        <v>25144839911.184929</v>
      </c>
      <c r="M4199" s="464">
        <v>150074408599.79141</v>
      </c>
      <c r="N4199" s="464">
        <v>48142591097.982246</v>
      </c>
      <c r="O4199" s="464">
        <v>21579.472086381116</v>
      </c>
      <c r="P4199" s="461">
        <v>318038.54289889964</v>
      </c>
      <c r="Q4199" s="461">
        <v>181144.4326143176</v>
      </c>
      <c r="R4199" s="464">
        <v>1205806646391.3176</v>
      </c>
      <c r="S4199" s="462">
        <v>0.56455265037286184</v>
      </c>
      <c r="T4199" s="462">
        <v>0.40582530648701243</v>
      </c>
      <c r="U4199" s="461">
        <v>16.334093431386066</v>
      </c>
      <c r="V4199" s="464">
        <v>9012684647528.8613</v>
      </c>
      <c r="W4199" s="460">
        <v>2840.0641737199139</v>
      </c>
      <c r="X4199" s="463">
        <v>4.3598687684121215E-2</v>
      </c>
      <c r="Y4199" s="476">
        <v>2.0000000000000001E-4</v>
      </c>
    </row>
    <row r="4200" spans="1:25" x14ac:dyDescent="0.2">
      <c r="A4200" s="475">
        <f t="shared" si="65"/>
        <v>4196</v>
      </c>
      <c r="B4200" s="462">
        <v>0.4543222091953022</v>
      </c>
      <c r="C4200" s="461">
        <v>5290.3376354860675</v>
      </c>
      <c r="D4200" s="462">
        <v>0.52726188294108556</v>
      </c>
      <c r="E4200" s="462">
        <v>0.4896885417773239</v>
      </c>
      <c r="F4200" s="516">
        <v>2024.95</v>
      </c>
      <c r="G4200" s="464">
        <v>256708064282.79791</v>
      </c>
      <c r="H4200" s="461">
        <v>10404910.25135679</v>
      </c>
      <c r="I4200" s="464">
        <v>363857583368.85638</v>
      </c>
      <c r="J4200" s="462">
        <v>0.43311453744859529</v>
      </c>
      <c r="K4200" s="464">
        <v>12420994490.364418</v>
      </c>
      <c r="L4200" s="464">
        <v>0</v>
      </c>
      <c r="M4200" s="464">
        <v>180790120668.01672</v>
      </c>
      <c r="N4200" s="464">
        <v>56985505714.856232</v>
      </c>
      <c r="O4200" s="464">
        <v>26777.736325307476</v>
      </c>
      <c r="P4200" s="461">
        <v>338226.1406942897</v>
      </c>
      <c r="Q4200" s="461">
        <v>204426.4767168235</v>
      </c>
      <c r="R4200" s="464">
        <v>885678038460.5116</v>
      </c>
      <c r="S4200" s="462">
        <v>0.60902637746724675</v>
      </c>
      <c r="T4200" s="462">
        <v>0.43898390168483165</v>
      </c>
      <c r="U4200" s="461">
        <v>16.911958092325101</v>
      </c>
      <c r="V4200" s="464">
        <v>7295201437135.0088</v>
      </c>
      <c r="W4200" s="460">
        <v>2303.215374982236</v>
      </c>
      <c r="X4200" s="463">
        <v>4.2716662558856824E-2</v>
      </c>
      <c r="Y4200" s="476">
        <v>2.0000000000000001E-4</v>
      </c>
    </row>
    <row r="4201" spans="1:25" x14ac:dyDescent="0.2">
      <c r="A4201" s="475">
        <f t="shared" si="65"/>
        <v>4197</v>
      </c>
      <c r="B4201" s="462">
        <v>0.38390626369752995</v>
      </c>
      <c r="C4201" s="461">
        <v>6568.1974238254434</v>
      </c>
      <c r="D4201" s="462">
        <v>0.9512102234899964</v>
      </c>
      <c r="E4201" s="462">
        <v>0.50116609433273163</v>
      </c>
      <c r="F4201" s="516">
        <v>2026.54</v>
      </c>
      <c r="G4201" s="464">
        <v>122783304437.86446</v>
      </c>
      <c r="H4201" s="461">
        <v>18344439.574862726</v>
      </c>
      <c r="I4201" s="464">
        <v>439030223978.55737</v>
      </c>
      <c r="J4201" s="462">
        <v>0.31262772911730152</v>
      </c>
      <c r="K4201" s="464">
        <v>47007776101.930794</v>
      </c>
      <c r="L4201" s="464">
        <v>93116556876.251923</v>
      </c>
      <c r="M4201" s="464">
        <v>36405981212.854874</v>
      </c>
      <c r="N4201" s="464">
        <v>3137167364.2642074</v>
      </c>
      <c r="O4201" s="464">
        <v>38368.529113005468</v>
      </c>
      <c r="P4201" s="461">
        <v>72798.464287392417</v>
      </c>
      <c r="Q4201" s="461">
        <v>12762.866071848102</v>
      </c>
      <c r="R4201" s="464">
        <v>759391729189.83728</v>
      </c>
      <c r="S4201" s="462">
        <v>0.49554709379424228</v>
      </c>
      <c r="T4201" s="462">
        <v>0.30231425037423071</v>
      </c>
      <c r="U4201" s="461">
        <v>15.918607208948634</v>
      </c>
      <c r="V4201" s="464">
        <v>3996611635742.3979</v>
      </c>
      <c r="W4201" s="460">
        <v>1261.8120697160582</v>
      </c>
      <c r="X4201" s="463">
        <v>4.6668618691174606E-2</v>
      </c>
      <c r="Y4201" s="476">
        <v>2.0000000000000001E-4</v>
      </c>
    </row>
    <row r="4202" spans="1:25" x14ac:dyDescent="0.2">
      <c r="A4202" s="475">
        <f t="shared" si="65"/>
        <v>4198</v>
      </c>
      <c r="B4202" s="462">
        <v>0.40040914123146754</v>
      </c>
      <c r="C4202" s="461">
        <v>8291.6295499688695</v>
      </c>
      <c r="D4202" s="462">
        <v>0.25080663399310937</v>
      </c>
      <c r="E4202" s="462">
        <v>0.5886111504782009</v>
      </c>
      <c r="F4202" s="516">
        <v>2024.17</v>
      </c>
      <c r="G4202" s="464">
        <v>143808507278.89505</v>
      </c>
      <c r="H4202" s="461">
        <v>4161390.1035197978</v>
      </c>
      <c r="I4202" s="464">
        <v>171072585584.20956</v>
      </c>
      <c r="J4202" s="462">
        <v>0.40040914123146754</v>
      </c>
      <c r="K4202" s="464">
        <v>5842326943.5220032</v>
      </c>
      <c r="L4202" s="464">
        <v>0</v>
      </c>
      <c r="M4202" s="464">
        <v>144575756787.31467</v>
      </c>
      <c r="N4202" s="464">
        <v>47003492684.351364</v>
      </c>
      <c r="O4202" s="464">
        <v>17011.693236062092</v>
      </c>
      <c r="P4202" s="461">
        <v>368406.95362916467</v>
      </c>
      <c r="Q4202" s="461">
        <v>193298.59769245668</v>
      </c>
      <c r="R4202" s="464">
        <v>534217087028.35614</v>
      </c>
      <c r="S4202" s="462">
        <v>0.61407578412403108</v>
      </c>
      <c r="T4202" s="462">
        <v>0.39431006229741961</v>
      </c>
      <c r="U4202" s="461">
        <v>17.072604256604254</v>
      </c>
      <c r="V4202" s="464">
        <v>4039036499902.9053</v>
      </c>
      <c r="W4202" s="460">
        <v>1275.4169575048222</v>
      </c>
      <c r="X4202" s="463">
        <v>4.1961046967275428E-2</v>
      </c>
      <c r="Y4202" s="476">
        <v>2.0000000000000001E-4</v>
      </c>
    </row>
    <row r="4203" spans="1:25" x14ac:dyDescent="0.2">
      <c r="A4203" s="475">
        <f t="shared" si="65"/>
        <v>4199</v>
      </c>
      <c r="B4203" s="462">
        <v>0.49652654625478498</v>
      </c>
      <c r="C4203" s="461">
        <v>6898.9404718440928</v>
      </c>
      <c r="D4203" s="462">
        <v>0.57412614549080332</v>
      </c>
      <c r="E4203" s="462">
        <v>0.41510459944728206</v>
      </c>
      <c r="F4203" s="516">
        <v>2024.94</v>
      </c>
      <c r="G4203" s="464">
        <v>198293243460.79877</v>
      </c>
      <c r="H4203" s="461">
        <v>11393951.62554263</v>
      </c>
      <c r="I4203" s="464">
        <v>362938121542.14502</v>
      </c>
      <c r="J4203" s="462">
        <v>0.40839710374316118</v>
      </c>
      <c r="K4203" s="464">
        <v>9269502544.8032589</v>
      </c>
      <c r="L4203" s="464">
        <v>1985105483.7028613</v>
      </c>
      <c r="M4203" s="464">
        <v>150439020746.50623</v>
      </c>
      <c r="N4203" s="464">
        <v>37987300682.921257</v>
      </c>
      <c r="O4203" s="464">
        <v>31371.984296353476</v>
      </c>
      <c r="P4203" s="461">
        <v>261994.78467408931</v>
      </c>
      <c r="Q4203" s="461">
        <v>145031.87725284119</v>
      </c>
      <c r="R4203" s="464">
        <v>738383935579.13635</v>
      </c>
      <c r="S4203" s="462">
        <v>0.57465652322558636</v>
      </c>
      <c r="T4203" s="462">
        <v>0.41690508783855035</v>
      </c>
      <c r="U4203" s="461">
        <v>16.813520943925081</v>
      </c>
      <c r="V4203" s="464">
        <v>5678823932692.4238</v>
      </c>
      <c r="W4203" s="460">
        <v>1791.9284036498977</v>
      </c>
      <c r="X4203" s="463">
        <v>4.3676286125245885E-2</v>
      </c>
      <c r="Y4203" s="476">
        <v>2.0000000000000001E-4</v>
      </c>
    </row>
    <row r="4204" spans="1:25" x14ac:dyDescent="0.2">
      <c r="A4204" s="475">
        <f t="shared" si="65"/>
        <v>4200</v>
      </c>
      <c r="B4204" s="462">
        <v>0.61784937341012569</v>
      </c>
      <c r="C4204" s="461">
        <v>3967.0662409810443</v>
      </c>
      <c r="D4204" s="462">
        <v>0.92912614125432436</v>
      </c>
      <c r="E4204" s="462">
        <v>0.45675002195755698</v>
      </c>
      <c r="F4204" s="516">
        <v>2023.75</v>
      </c>
      <c r="G4204" s="464">
        <v>714529569817.26782</v>
      </c>
      <c r="H4204" s="461">
        <v>26258736.409982201</v>
      </c>
      <c r="I4204" s="464">
        <v>523595016136.07172</v>
      </c>
      <c r="J4204" s="462">
        <v>0.25397694635578449</v>
      </c>
      <c r="K4204" s="464">
        <v>20774776777.629925</v>
      </c>
      <c r="L4204" s="464">
        <v>0</v>
      </c>
      <c r="M4204" s="464">
        <v>639433132999.51379</v>
      </c>
      <c r="N4204" s="464">
        <v>22022887499.535915</v>
      </c>
      <c r="O4204" s="464">
        <v>19010.792236066358</v>
      </c>
      <c r="P4204" s="461">
        <v>198861.82481841947</v>
      </c>
      <c r="Q4204" s="461">
        <v>92407.131693119052</v>
      </c>
      <c r="R4204" s="464">
        <v>1917209263590.7053</v>
      </c>
      <c r="S4204" s="462">
        <v>0.63978520755593304</v>
      </c>
      <c r="T4204" s="462">
        <v>0.4296374751974687</v>
      </c>
      <c r="U4204" s="461">
        <v>18.16982272182933</v>
      </c>
      <c r="V4204" s="464">
        <v>16362673002555.734</v>
      </c>
      <c r="W4204" s="460">
        <v>5163.8566047431159</v>
      </c>
      <c r="X4204" s="463">
        <v>4.0350450432986802E-2</v>
      </c>
      <c r="Y4204" s="476">
        <v>2.0000000000000001E-4</v>
      </c>
    </row>
    <row r="4205" spans="1:25" x14ac:dyDescent="0.2">
      <c r="A4205" s="475">
        <f t="shared" si="65"/>
        <v>4201</v>
      </c>
      <c r="B4205" s="462">
        <v>0.4810169228270032</v>
      </c>
      <c r="C4205" s="461">
        <v>4038.4727325588674</v>
      </c>
      <c r="D4205" s="462">
        <v>0.77764116409526318</v>
      </c>
      <c r="E4205" s="462">
        <v>0.60563473466856288</v>
      </c>
      <c r="F4205" s="516">
        <v>2023.76</v>
      </c>
      <c r="G4205" s="464">
        <v>403248260112.62732</v>
      </c>
      <c r="H4205" s="461">
        <v>19508662.421566546</v>
      </c>
      <c r="I4205" s="464">
        <v>557836128443.97705</v>
      </c>
      <c r="J4205" s="462">
        <v>0.3493754098813574</v>
      </c>
      <c r="K4205" s="464">
        <v>7482910646.0420361</v>
      </c>
      <c r="L4205" s="464">
        <v>0</v>
      </c>
      <c r="M4205" s="464">
        <v>493167656748.0412</v>
      </c>
      <c r="N4205" s="464">
        <v>27871251554.250278</v>
      </c>
      <c r="O4205" s="464">
        <v>30769.004181365806</v>
      </c>
      <c r="P4205" s="461">
        <v>199859.83682192262</v>
      </c>
      <c r="Q4205" s="461">
        <v>95636.139982365436</v>
      </c>
      <c r="R4205" s="464">
        <v>1534540134541.2415</v>
      </c>
      <c r="S4205" s="462">
        <v>0.62452560455923656</v>
      </c>
      <c r="T4205" s="462">
        <v>0.35523475477020039</v>
      </c>
      <c r="U4205" s="461">
        <v>17.414022930121625</v>
      </c>
      <c r="V4205" s="464">
        <v>10509702088077.887</v>
      </c>
      <c r="W4205" s="460">
        <v>3317.4780782482094</v>
      </c>
      <c r="X4205" s="463">
        <v>4.1680219186412695E-2</v>
      </c>
      <c r="Y4205" s="476">
        <v>2.0000000000000001E-4</v>
      </c>
    </row>
    <row r="4206" spans="1:25" x14ac:dyDescent="0.2">
      <c r="A4206" s="475">
        <f t="shared" si="65"/>
        <v>4202</v>
      </c>
      <c r="B4206" s="462">
        <v>0.56587686937306003</v>
      </c>
      <c r="C4206" s="461">
        <v>3846.8049641835742</v>
      </c>
      <c r="D4206" s="462">
        <v>0.59505707098490901</v>
      </c>
      <c r="E4206" s="462">
        <v>0.37991289809465872</v>
      </c>
      <c r="F4206" s="516">
        <v>2026.33</v>
      </c>
      <c r="G4206" s="464">
        <v>46321334686.90097</v>
      </c>
      <c r="H4206" s="461">
        <v>12195280.991059154</v>
      </c>
      <c r="I4206" s="464">
        <v>340796508273.18378</v>
      </c>
      <c r="J4206" s="462">
        <v>0.35489536352873219</v>
      </c>
      <c r="K4206" s="464">
        <v>16903484580.170452</v>
      </c>
      <c r="L4206" s="464">
        <v>13824178294.390121</v>
      </c>
      <c r="M4206" s="464">
        <v>33434784948.229271</v>
      </c>
      <c r="N4206" s="464">
        <v>44133469068.197472</v>
      </c>
      <c r="O4206" s="464">
        <v>26409.287981707006</v>
      </c>
      <c r="P4206" s="461">
        <v>300048.68865792855</v>
      </c>
      <c r="Q4206" s="461">
        <v>173320.44597989743</v>
      </c>
      <c r="R4206" s="464">
        <v>544515465578.71954</v>
      </c>
      <c r="S4206" s="462">
        <v>0.46422338959776738</v>
      </c>
      <c r="T4206" s="462">
        <v>0.26772207773821866</v>
      </c>
      <c r="U4206" s="461">
        <v>14.753089757118104</v>
      </c>
      <c r="V4206" s="464">
        <v>2493431828944.7856</v>
      </c>
      <c r="W4206" s="460">
        <v>786.83710873066332</v>
      </c>
      <c r="X4206" s="463">
        <v>4.740424936985374E-2</v>
      </c>
      <c r="Y4206" s="476">
        <v>2.0000000000000001E-4</v>
      </c>
    </row>
    <row r="4207" spans="1:25" x14ac:dyDescent="0.2">
      <c r="A4207" s="475">
        <f t="shared" si="65"/>
        <v>4203</v>
      </c>
      <c r="B4207" s="462">
        <v>0.47194149563532628</v>
      </c>
      <c r="C4207" s="461">
        <v>6054.1156472722387</v>
      </c>
      <c r="D4207" s="462">
        <v>0.59483610551310817</v>
      </c>
      <c r="E4207" s="462">
        <v>0.35482524349948019</v>
      </c>
      <c r="F4207" s="516">
        <v>2025.34</v>
      </c>
      <c r="G4207" s="464">
        <v>190994830172.88507</v>
      </c>
      <c r="H4207" s="461">
        <v>12052427.936595511</v>
      </c>
      <c r="I4207" s="464">
        <v>341065815830.82812</v>
      </c>
      <c r="J4207" s="462">
        <v>0.3260100068775198</v>
      </c>
      <c r="K4207" s="464">
        <v>15812880906.165382</v>
      </c>
      <c r="L4207" s="464">
        <v>23070988730.811764</v>
      </c>
      <c r="M4207" s="464">
        <v>134462531762.84683</v>
      </c>
      <c r="N4207" s="464">
        <v>31841138550.670227</v>
      </c>
      <c r="O4207" s="464">
        <v>25391.571838253822</v>
      </c>
      <c r="P4207" s="461">
        <v>225592.16449588042</v>
      </c>
      <c r="Q4207" s="461">
        <v>117581.78158801787</v>
      </c>
      <c r="R4207" s="464">
        <v>729745530407.45532</v>
      </c>
      <c r="S4207" s="462">
        <v>0.54680052206355745</v>
      </c>
      <c r="T4207" s="462">
        <v>0.4038990392358891</v>
      </c>
      <c r="U4207" s="461">
        <v>16.801463797125447</v>
      </c>
      <c r="V4207" s="464">
        <v>5505178478491.666</v>
      </c>
      <c r="W4207" s="460">
        <v>1736.6612860117823</v>
      </c>
      <c r="X4207" s="463">
        <v>4.2653007307427174E-2</v>
      </c>
      <c r="Y4207" s="476">
        <v>2.0000000000000001E-4</v>
      </c>
    </row>
    <row r="4208" spans="1:25" x14ac:dyDescent="0.2">
      <c r="A4208" s="475">
        <f t="shared" si="65"/>
        <v>4204</v>
      </c>
      <c r="B4208" s="462">
        <v>0.39675809016533453</v>
      </c>
      <c r="C4208" s="461">
        <v>3720.4398359365509</v>
      </c>
      <c r="D4208" s="462">
        <v>1.1898554550290275</v>
      </c>
      <c r="E4208" s="462">
        <v>0.58621684586108191</v>
      </c>
      <c r="F4208" s="516">
        <v>2025.6</v>
      </c>
      <c r="G4208" s="464">
        <v>138066297070.15689</v>
      </c>
      <c r="H4208" s="461">
        <v>42415128.012312628</v>
      </c>
      <c r="I4208" s="464">
        <v>931022790234.27136</v>
      </c>
      <c r="J4208" s="462">
        <v>0.3373504946443876</v>
      </c>
      <c r="K4208" s="464">
        <v>26079615476.747139</v>
      </c>
      <c r="L4208" s="464">
        <v>22513196683.56831</v>
      </c>
      <c r="M4208" s="464">
        <v>83594346895.073105</v>
      </c>
      <c r="N4208" s="464">
        <v>8354453866.2063246</v>
      </c>
      <c r="O4208" s="464">
        <v>36683.103060668669</v>
      </c>
      <c r="P4208" s="461">
        <v>95716.704465640345</v>
      </c>
      <c r="Q4208" s="461">
        <v>32562.149626267001</v>
      </c>
      <c r="R4208" s="464">
        <v>1276419438587.3547</v>
      </c>
      <c r="S4208" s="462">
        <v>0.44966741415387318</v>
      </c>
      <c r="T4208" s="462">
        <v>0.29937514528929415</v>
      </c>
      <c r="U4208" s="461">
        <v>15.096118728357894</v>
      </c>
      <c r="V4208" s="464">
        <v>6333343158653.4326</v>
      </c>
      <c r="W4208" s="460">
        <v>1998.3359331456991</v>
      </c>
      <c r="X4208" s="463">
        <v>4.8652610250277895E-2</v>
      </c>
      <c r="Y4208" s="476">
        <v>2.0000000000000001E-4</v>
      </c>
    </row>
    <row r="4209" spans="1:25" x14ac:dyDescent="0.2">
      <c r="A4209" s="475">
        <f t="shared" si="65"/>
        <v>4205</v>
      </c>
      <c r="B4209" s="462">
        <v>0.50992493715462983</v>
      </c>
      <c r="C4209" s="461">
        <v>4984.5516458976308</v>
      </c>
      <c r="D4209" s="462">
        <v>0.70777956884889526</v>
      </c>
      <c r="E4209" s="462">
        <v>0.64151187940218179</v>
      </c>
      <c r="F4209" s="516">
        <v>2023.75</v>
      </c>
      <c r="G4209" s="464">
        <v>521339399976.14099</v>
      </c>
      <c r="H4209" s="461">
        <v>16536316.61412601</v>
      </c>
      <c r="I4209" s="464">
        <v>432107797845.1897</v>
      </c>
      <c r="J4209" s="462">
        <v>0.38241903857809301</v>
      </c>
      <c r="K4209" s="464">
        <v>4359481262.4494705</v>
      </c>
      <c r="L4209" s="464">
        <v>0</v>
      </c>
      <c r="M4209" s="464">
        <v>639731098555.06482</v>
      </c>
      <c r="N4209" s="464">
        <v>37999713304.513641</v>
      </c>
      <c r="O4209" s="464">
        <v>25621.908627009245</v>
      </c>
      <c r="P4209" s="461">
        <v>287531.65881647175</v>
      </c>
      <c r="Q4209" s="461">
        <v>161204.69236426332</v>
      </c>
      <c r="R4209" s="464">
        <v>1640608170038.6196</v>
      </c>
      <c r="S4209" s="462">
        <v>0.67585976350703703</v>
      </c>
      <c r="T4209" s="462">
        <v>0.39917415432462078</v>
      </c>
      <c r="U4209" s="461">
        <v>17.766224960889556</v>
      </c>
      <c r="V4209" s="464">
        <v>12839930763073.658</v>
      </c>
      <c r="W4209" s="460">
        <v>4052.1166841845857</v>
      </c>
      <c r="X4209" s="463">
        <v>4.0974053897866451E-2</v>
      </c>
      <c r="Y4209" s="476">
        <v>2.0000000000000001E-4</v>
      </c>
    </row>
    <row r="4210" spans="1:25" x14ac:dyDescent="0.2">
      <c r="A4210" s="475">
        <f t="shared" si="65"/>
        <v>4206</v>
      </c>
      <c r="B4210" s="462">
        <v>0.39012020132586583</v>
      </c>
      <c r="C4210" s="461">
        <v>5735.4457909448329</v>
      </c>
      <c r="D4210" s="462">
        <v>0.85778752357777466</v>
      </c>
      <c r="E4210" s="462">
        <v>0.3088996610743277</v>
      </c>
      <c r="F4210" s="516">
        <v>2025.46</v>
      </c>
      <c r="G4210" s="464">
        <v>144711826522.05292</v>
      </c>
      <c r="H4210" s="461">
        <v>20523178.789723348</v>
      </c>
      <c r="I4210" s="464">
        <v>486086961699.06702</v>
      </c>
      <c r="J4210" s="462">
        <v>0.2373757855002413</v>
      </c>
      <c r="K4210" s="464">
        <v>33281310177.711777</v>
      </c>
      <c r="L4210" s="464">
        <v>33997258582.82365</v>
      </c>
      <c r="M4210" s="464">
        <v>114976795192.9919</v>
      </c>
      <c r="N4210" s="464">
        <v>5375316351.1806116</v>
      </c>
      <c r="O4210" s="464">
        <v>16760.391756443838</v>
      </c>
      <c r="P4210" s="461">
        <v>91182.596713829538</v>
      </c>
      <c r="Q4210" s="461">
        <v>19094.602840702428</v>
      </c>
      <c r="R4210" s="464">
        <v>857740061897.15894</v>
      </c>
      <c r="S4210" s="462">
        <v>0.46353081895721465</v>
      </c>
      <c r="T4210" s="462">
        <v>0.23961111527279316</v>
      </c>
      <c r="U4210" s="461">
        <v>17.014207397115928</v>
      </c>
      <c r="V4210" s="464">
        <v>3803088244223.2383</v>
      </c>
      <c r="W4210" s="460">
        <v>1199.5770533822688</v>
      </c>
      <c r="X4210" s="463">
        <v>4.3992619826509455E-2</v>
      </c>
      <c r="Y4210" s="476">
        <v>2.0000000000000001E-4</v>
      </c>
    </row>
    <row r="4211" spans="1:25" x14ac:dyDescent="0.2">
      <c r="A4211" s="475">
        <f t="shared" si="65"/>
        <v>4207</v>
      </c>
      <c r="B4211" s="462">
        <v>0.63874026131466533</v>
      </c>
      <c r="C4211" s="461">
        <v>5020.9932446851399</v>
      </c>
      <c r="D4211" s="462">
        <v>0.4804792886028505</v>
      </c>
      <c r="E4211" s="462">
        <v>0.38248748878460737</v>
      </c>
      <c r="F4211" s="516">
        <v>2025.33</v>
      </c>
      <c r="G4211" s="464">
        <v>74899425384.534103</v>
      </c>
      <c r="H4211" s="461">
        <v>9202868.1354875676</v>
      </c>
      <c r="I4211" s="464">
        <v>308764333325.91278</v>
      </c>
      <c r="J4211" s="462">
        <v>0.44600059756722499</v>
      </c>
      <c r="K4211" s="464">
        <v>10633667067.480473</v>
      </c>
      <c r="L4211" s="464">
        <v>15882299854.997231</v>
      </c>
      <c r="M4211" s="464">
        <v>67317600332.867119</v>
      </c>
      <c r="N4211" s="464">
        <v>89741783758.186005</v>
      </c>
      <c r="O4211" s="464">
        <v>28490.787742537475</v>
      </c>
      <c r="P4211" s="461">
        <v>535050.46749389335</v>
      </c>
      <c r="Q4211" s="461">
        <v>362793.60604163149</v>
      </c>
      <c r="R4211" s="464">
        <v>572794861313.51721</v>
      </c>
      <c r="S4211" s="462">
        <v>0.5115693330023835</v>
      </c>
      <c r="T4211" s="462">
        <v>0.34574132452216588</v>
      </c>
      <c r="U4211" s="461">
        <v>15.191537982160369</v>
      </c>
      <c r="V4211" s="464">
        <v>3385016038691.2329</v>
      </c>
      <c r="W4211" s="460">
        <v>1068.8794075318035</v>
      </c>
      <c r="X4211" s="463">
        <v>4.7070780853013652E-2</v>
      </c>
      <c r="Y4211" s="476">
        <v>2.0000000000000001E-4</v>
      </c>
    </row>
    <row r="4212" spans="1:25" x14ac:dyDescent="0.2">
      <c r="A4212" s="475">
        <f t="shared" si="65"/>
        <v>4208</v>
      </c>
      <c r="B4212" s="462">
        <v>0.40338491268057153</v>
      </c>
      <c r="C4212" s="461">
        <v>1500</v>
      </c>
      <c r="D4212" s="462">
        <v>0.80088859857299122</v>
      </c>
      <c r="E4212" s="462">
        <v>0.41038156255157732</v>
      </c>
      <c r="F4212" s="516">
        <v>2023.75</v>
      </c>
      <c r="G4212" s="464">
        <v>403587664257.52496</v>
      </c>
      <c r="H4212" s="461">
        <v>21328327.522963706</v>
      </c>
      <c r="I4212" s="464">
        <v>582562741299.73767</v>
      </c>
      <c r="J4212" s="462">
        <v>0.40338491268057153</v>
      </c>
      <c r="K4212" s="464">
        <v>25102608643.620285</v>
      </c>
      <c r="L4212" s="464">
        <v>0</v>
      </c>
      <c r="M4212" s="464">
        <v>527364199524.15967</v>
      </c>
      <c r="N4212" s="464">
        <v>71849903493.270935</v>
      </c>
      <c r="O4212" s="464">
        <v>45000</v>
      </c>
      <c r="P4212" s="461">
        <v>504145.5799617726</v>
      </c>
      <c r="Q4212" s="461">
        <v>326964.50912701426</v>
      </c>
      <c r="R4212" s="464">
        <v>1674952530484.7759</v>
      </c>
      <c r="S4212" s="462">
        <v>0.63493350068075571</v>
      </c>
      <c r="T4212" s="462">
        <v>0.37430627762514707</v>
      </c>
      <c r="U4212" s="461">
        <v>16.802098100736245</v>
      </c>
      <c r="V4212" s="464">
        <v>11663725010659.344</v>
      </c>
      <c r="W4212" s="460">
        <v>3681.2543926363837</v>
      </c>
      <c r="X4212" s="463">
        <v>4.2993175131075423E-2</v>
      </c>
      <c r="Y4212" s="476">
        <v>2.0000000000000001E-4</v>
      </c>
    </row>
    <row r="4213" spans="1:25" x14ac:dyDescent="0.2">
      <c r="A4213" s="475">
        <f t="shared" si="65"/>
        <v>4209</v>
      </c>
      <c r="B4213" s="462">
        <v>0.66212942904003647</v>
      </c>
      <c r="C4213" s="461">
        <v>8728.1726684684945</v>
      </c>
      <c r="D4213" s="462">
        <v>0.99547479924688376</v>
      </c>
      <c r="E4213" s="462">
        <v>0.32445894749929771</v>
      </c>
      <c r="F4213" s="516">
        <v>2023.75</v>
      </c>
      <c r="G4213" s="464">
        <v>290071967153.92078</v>
      </c>
      <c r="H4213" s="461">
        <v>20427033.415977973</v>
      </c>
      <c r="I4213" s="464">
        <v>350090531039.45734</v>
      </c>
      <c r="J4213" s="462">
        <v>-4.2832285986467156E-3</v>
      </c>
      <c r="K4213" s="464">
        <v>9919521554.7859879</v>
      </c>
      <c r="L4213" s="464">
        <v>0</v>
      </c>
      <c r="M4213" s="464">
        <v>289559816227.99756</v>
      </c>
      <c r="N4213" s="464">
        <v>3407767907.7887788</v>
      </c>
      <c r="O4213" s="464">
        <v>32833.994746566408</v>
      </c>
      <c r="P4213" s="461">
        <v>73956.602647495572</v>
      </c>
      <c r="Q4213" s="461">
        <v>13052.400661873897</v>
      </c>
      <c r="R4213" s="464">
        <v>998101835860.70081</v>
      </c>
      <c r="S4213" s="462">
        <v>0.51293886067442895</v>
      </c>
      <c r="T4213" s="462">
        <v>0.27759007278735093</v>
      </c>
      <c r="U4213" s="461">
        <v>21.028410237537898</v>
      </c>
      <c r="V4213" s="464">
        <v>6233391340636.0977</v>
      </c>
      <c r="W4213" s="460">
        <v>1965.8178899855948</v>
      </c>
      <c r="X4213" s="463">
        <v>3.5926609497675149E-2</v>
      </c>
      <c r="Y4213" s="476">
        <v>2.0000000000000001E-4</v>
      </c>
    </row>
    <row r="4214" spans="1:25" x14ac:dyDescent="0.2">
      <c r="A4214" s="475">
        <f t="shared" si="65"/>
        <v>4210</v>
      </c>
      <c r="B4214" s="462">
        <v>0.55824149445865956</v>
      </c>
      <c r="C4214" s="461">
        <v>9487.6972321814319</v>
      </c>
      <c r="D4214" s="462">
        <v>0.86012524573162685</v>
      </c>
      <c r="E4214" s="462">
        <v>0.69528512410111765</v>
      </c>
      <c r="F4214" s="516">
        <v>2024.49</v>
      </c>
      <c r="G4214" s="464">
        <v>156845758567.18417</v>
      </c>
      <c r="H4214" s="461">
        <v>22134773.900285866</v>
      </c>
      <c r="I4214" s="464">
        <v>485223608601.83911</v>
      </c>
      <c r="J4214" s="462">
        <v>0.28655933169262993</v>
      </c>
      <c r="K4214" s="464">
        <v>8075283840.0010443</v>
      </c>
      <c r="L4214" s="464">
        <v>0</v>
      </c>
      <c r="M4214" s="464">
        <v>148359423616.95547</v>
      </c>
      <c r="N4214" s="464">
        <v>33265007238.483829</v>
      </c>
      <c r="O4214" s="464">
        <v>34784.965399711051</v>
      </c>
      <c r="P4214" s="461">
        <v>265558.30674319412</v>
      </c>
      <c r="Q4214" s="461">
        <v>141590.62863630929</v>
      </c>
      <c r="R4214" s="464">
        <v>912865212478.92749</v>
      </c>
      <c r="S4214" s="462">
        <v>0.50191835920808936</v>
      </c>
      <c r="T4214" s="462">
        <v>0.27355026622417156</v>
      </c>
      <c r="U4214" s="461">
        <v>16.723348079348472</v>
      </c>
      <c r="V4214" s="464">
        <v>4496547422979.1221</v>
      </c>
      <c r="W4214" s="460">
        <v>1418.7771802777322</v>
      </c>
      <c r="X4214" s="463">
        <v>4.4759547457747545E-2</v>
      </c>
      <c r="Y4214" s="476">
        <v>2.0000000000000001E-4</v>
      </c>
    </row>
    <row r="4215" spans="1:25" x14ac:dyDescent="0.2">
      <c r="A4215" s="475">
        <f t="shared" si="65"/>
        <v>4211</v>
      </c>
      <c r="B4215" s="462">
        <v>0.68131797742372202</v>
      </c>
      <c r="C4215" s="461">
        <v>1500</v>
      </c>
      <c r="D4215" s="462">
        <v>0.5448127413557543</v>
      </c>
      <c r="E4215" s="462">
        <v>0.55574887746092105</v>
      </c>
      <c r="F4215" s="516">
        <v>2024.03</v>
      </c>
      <c r="G4215" s="464">
        <v>304753196133.63098</v>
      </c>
      <c r="H4215" s="461">
        <v>11394293.507994827</v>
      </c>
      <c r="I4215" s="464">
        <v>396681195844.61359</v>
      </c>
      <c r="J4215" s="462">
        <v>0.50006727581154864</v>
      </c>
      <c r="K4215" s="464">
        <v>3186349834.0182757</v>
      </c>
      <c r="L4215" s="464">
        <v>0</v>
      </c>
      <c r="M4215" s="464">
        <v>250233071907.67157</v>
      </c>
      <c r="N4215" s="464">
        <v>48147286059.267143</v>
      </c>
      <c r="O4215" s="464">
        <v>35641.769338264101</v>
      </c>
      <c r="P4215" s="461">
        <v>329777.80318728229</v>
      </c>
      <c r="Q4215" s="461">
        <v>197413.50392540282</v>
      </c>
      <c r="R4215" s="464">
        <v>1054526670632.3315</v>
      </c>
      <c r="S4215" s="462">
        <v>0.65787146884537795</v>
      </c>
      <c r="T4215" s="462">
        <v>0.44389958206214952</v>
      </c>
      <c r="U4215" s="461">
        <v>16.898354935663637</v>
      </c>
      <c r="V4215" s="464">
        <v>8789221381570.2471</v>
      </c>
      <c r="W4215" s="460">
        <v>2773.4275153352905</v>
      </c>
      <c r="X4215" s="463">
        <v>4.2670390876530635E-2</v>
      </c>
      <c r="Y4215" s="476">
        <v>2.0000000000000001E-4</v>
      </c>
    </row>
    <row r="4216" spans="1:25" x14ac:dyDescent="0.2">
      <c r="A4216" s="475">
        <f t="shared" si="65"/>
        <v>4212</v>
      </c>
      <c r="B4216" s="462">
        <v>0.2480711038848008</v>
      </c>
      <c r="C4216" s="461">
        <v>1500</v>
      </c>
      <c r="D4216" s="462">
        <v>1.0089098779557728</v>
      </c>
      <c r="E4216" s="462">
        <v>0.25646674824907467</v>
      </c>
      <c r="F4216" s="516">
        <v>2024.74</v>
      </c>
      <c r="G4216" s="464">
        <v>349113735273.26514</v>
      </c>
      <c r="H4216" s="461">
        <v>34100819.994742572</v>
      </c>
      <c r="I4216" s="464">
        <v>674313977488.19543</v>
      </c>
      <c r="J4216" s="462">
        <v>0.2480711038848008</v>
      </c>
      <c r="K4216" s="464">
        <v>13955890138.570158</v>
      </c>
      <c r="L4216" s="464">
        <v>0</v>
      </c>
      <c r="M4216" s="464">
        <v>257661704702.25562</v>
      </c>
      <c r="N4216" s="464">
        <v>28672949167.394108</v>
      </c>
      <c r="O4216" s="464">
        <v>18110.699993983137</v>
      </c>
      <c r="P4216" s="461">
        <v>229975.13018534315</v>
      </c>
      <c r="Q4216" s="461">
        <v>113008.02298494667</v>
      </c>
      <c r="R4216" s="464">
        <v>1391472500330.2937</v>
      </c>
      <c r="S4216" s="462">
        <v>0.5176372966849967</v>
      </c>
      <c r="T4216" s="462">
        <v>0.33322977660107089</v>
      </c>
      <c r="U4216" s="461">
        <v>17.47274410668053</v>
      </c>
      <c r="V4216" s="464">
        <v>8728442669013.5488</v>
      </c>
      <c r="W4216" s="460">
        <v>2754.0223424975266</v>
      </c>
      <c r="X4216" s="463">
        <v>4.2674707938595874E-2</v>
      </c>
      <c r="Y4216" s="476">
        <v>2.0000000000000001E-4</v>
      </c>
    </row>
    <row r="4217" spans="1:25" x14ac:dyDescent="0.2">
      <c r="A4217" s="475">
        <f t="shared" si="65"/>
        <v>4213</v>
      </c>
      <c r="B4217" s="462">
        <v>0.50054031775157515</v>
      </c>
      <c r="C4217" s="461">
        <v>1684.4956679429179</v>
      </c>
      <c r="D4217" s="462">
        <v>0.70568296684020959</v>
      </c>
      <c r="E4217" s="462">
        <v>0.46986133066310998</v>
      </c>
      <c r="F4217" s="516">
        <v>2023.75</v>
      </c>
      <c r="G4217" s="464">
        <v>638344053069.08984</v>
      </c>
      <c r="H4217" s="461">
        <v>17205076.915162195</v>
      </c>
      <c r="I4217" s="464">
        <v>458678145110.09595</v>
      </c>
      <c r="J4217" s="462">
        <v>0.27641571320061686</v>
      </c>
      <c r="K4217" s="464">
        <v>12620601674.39493</v>
      </c>
      <c r="L4217" s="464">
        <v>0</v>
      </c>
      <c r="M4217" s="464">
        <v>673899871516.28052</v>
      </c>
      <c r="N4217" s="464">
        <v>14265933206.08696</v>
      </c>
      <c r="O4217" s="464">
        <v>15302.158777775196</v>
      </c>
      <c r="P4217" s="461">
        <v>125966.8670705089</v>
      </c>
      <c r="Q4217" s="461">
        <v>47158.880572074777</v>
      </c>
      <c r="R4217" s="464">
        <v>1749051825306.0415</v>
      </c>
      <c r="S4217" s="462">
        <v>0.65563868024863747</v>
      </c>
      <c r="T4217" s="462">
        <v>0.42338506525455832</v>
      </c>
      <c r="U4217" s="461">
        <v>18.146595704642056</v>
      </c>
      <c r="V4217" s="464">
        <v>14812403597812.77</v>
      </c>
      <c r="W4217" s="460">
        <v>4675.4083639614073</v>
      </c>
      <c r="X4217" s="463">
        <v>4.0062073999113844E-2</v>
      </c>
      <c r="Y4217" s="476">
        <v>2.0000000000000001E-4</v>
      </c>
    </row>
    <row r="4218" spans="1:25" x14ac:dyDescent="0.2">
      <c r="A4218" s="475">
        <f t="shared" si="65"/>
        <v>4214</v>
      </c>
      <c r="B4218" s="462">
        <v>0.59575470471403202</v>
      </c>
      <c r="C4218" s="461">
        <v>1869.5886964082138</v>
      </c>
      <c r="D4218" s="462">
        <v>0.95344162515844277</v>
      </c>
      <c r="E4218" s="462">
        <v>0.6491632948467605</v>
      </c>
      <c r="F4218" s="516">
        <v>2024.53</v>
      </c>
      <c r="G4218" s="464">
        <v>158535522135.49103</v>
      </c>
      <c r="H4218" s="461">
        <v>28459941.066367488</v>
      </c>
      <c r="I4218" s="464">
        <v>521362048983.58899</v>
      </c>
      <c r="J4218" s="462">
        <v>0.19009096608711651</v>
      </c>
      <c r="K4218" s="464">
        <v>12516304500.601067</v>
      </c>
      <c r="L4218" s="464">
        <v>0</v>
      </c>
      <c r="M4218" s="464">
        <v>204236267897.60959</v>
      </c>
      <c r="N4218" s="464">
        <v>51038087969.588699</v>
      </c>
      <c r="O4218" s="464">
        <v>21445.978048890498</v>
      </c>
      <c r="P4218" s="461">
        <v>356923.94361682935</v>
      </c>
      <c r="Q4218" s="461">
        <v>207958.41634449226</v>
      </c>
      <c r="R4218" s="464">
        <v>1070600209236.4188</v>
      </c>
      <c r="S4218" s="462">
        <v>0.46718165886177987</v>
      </c>
      <c r="T4218" s="462">
        <v>0.19100875198156794</v>
      </c>
      <c r="U4218" s="461">
        <v>17.587168702337923</v>
      </c>
      <c r="V4218" s="464">
        <v>4037800750262.3184</v>
      </c>
      <c r="W4218" s="460">
        <v>1273.905137355365</v>
      </c>
      <c r="X4218" s="463">
        <v>4.0718308522620476E-2</v>
      </c>
      <c r="Y4218" s="476">
        <v>2.0000000000000001E-4</v>
      </c>
    </row>
    <row r="4219" spans="1:25" x14ac:dyDescent="0.2">
      <c r="A4219" s="475">
        <f t="shared" si="65"/>
        <v>4215</v>
      </c>
      <c r="B4219" s="462">
        <v>0.52317941938313206</v>
      </c>
      <c r="C4219" s="461">
        <v>6404.5564971036356</v>
      </c>
      <c r="D4219" s="462">
        <v>0.87544092639749793</v>
      </c>
      <c r="E4219" s="462">
        <v>0.43623296290590252</v>
      </c>
      <c r="F4219" s="516">
        <v>2024.69</v>
      </c>
      <c r="G4219" s="464">
        <v>268204817552.18753</v>
      </c>
      <c r="H4219" s="461">
        <v>23302510.889344361</v>
      </c>
      <c r="I4219" s="464">
        <v>645379742828.92261</v>
      </c>
      <c r="J4219" s="462">
        <v>0.44919821458715026</v>
      </c>
      <c r="K4219" s="464">
        <v>16107523691.753704</v>
      </c>
      <c r="L4219" s="464">
        <v>14415085803.540886</v>
      </c>
      <c r="M4219" s="464">
        <v>206898189915.1095</v>
      </c>
      <c r="N4219" s="464">
        <v>46169988042.14344</v>
      </c>
      <c r="O4219" s="464">
        <v>45000</v>
      </c>
      <c r="P4219" s="461">
        <v>339393.94568969694</v>
      </c>
      <c r="Q4219" s="461">
        <v>196503.74381139578</v>
      </c>
      <c r="R4219" s="464">
        <v>1201223409323.4573</v>
      </c>
      <c r="S4219" s="462">
        <v>0.58574291016323354</v>
      </c>
      <c r="T4219" s="462">
        <v>0.42437602984970163</v>
      </c>
      <c r="U4219" s="461">
        <v>16.119960367270362</v>
      </c>
      <c r="V4219" s="464">
        <v>9119846422657.1016</v>
      </c>
      <c r="W4219" s="460">
        <v>2879.4340528915645</v>
      </c>
      <c r="X4219" s="463">
        <v>4.4972423825900443E-2</v>
      </c>
      <c r="Y4219" s="476">
        <v>2.0000000000000001E-4</v>
      </c>
    </row>
    <row r="4220" spans="1:25" x14ac:dyDescent="0.2">
      <c r="A4220" s="475">
        <f t="shared" si="65"/>
        <v>4216</v>
      </c>
      <c r="B4220" s="462">
        <v>0.44190409415698273</v>
      </c>
      <c r="C4220" s="461">
        <v>2122.25117706214</v>
      </c>
      <c r="D4220" s="462">
        <v>0.88625303214536033</v>
      </c>
      <c r="E4220" s="462">
        <v>0.49890241296480647</v>
      </c>
      <c r="F4220" s="516">
        <v>2024.22</v>
      </c>
      <c r="G4220" s="464">
        <v>262669401440.39771</v>
      </c>
      <c r="H4220" s="461">
        <v>25322532.977682639</v>
      </c>
      <c r="I4220" s="464">
        <v>465664996897.98785</v>
      </c>
      <c r="J4220" s="462">
        <v>0.31798651555124879</v>
      </c>
      <c r="K4220" s="464">
        <v>15964747049.891884</v>
      </c>
      <c r="L4220" s="464">
        <v>0</v>
      </c>
      <c r="M4220" s="464">
        <v>214706346875.7348</v>
      </c>
      <c r="N4220" s="464">
        <v>36016325844.422607</v>
      </c>
      <c r="O4220" s="464">
        <v>10122.022742334444</v>
      </c>
      <c r="P4220" s="461">
        <v>319537.174469474</v>
      </c>
      <c r="Q4220" s="461">
        <v>181234.1454242912</v>
      </c>
      <c r="R4220" s="464">
        <v>1068805716747.2041</v>
      </c>
      <c r="S4220" s="462">
        <v>0.56632951986246272</v>
      </c>
      <c r="T4220" s="462">
        <v>0.33013931370487198</v>
      </c>
      <c r="U4220" s="461">
        <v>17.406544444599383</v>
      </c>
      <c r="V4220" s="464">
        <v>6751972630085.0059</v>
      </c>
      <c r="W4220" s="460">
        <v>2132.4208080404123</v>
      </c>
      <c r="X4220" s="463">
        <v>4.1647047517006631E-2</v>
      </c>
      <c r="Y4220" s="476">
        <v>2.0000000000000001E-4</v>
      </c>
    </row>
    <row r="4221" spans="1:25" x14ac:dyDescent="0.2">
      <c r="A4221" s="475">
        <f t="shared" si="65"/>
        <v>4217</v>
      </c>
      <c r="B4221" s="462">
        <v>0.47066771372607452</v>
      </c>
      <c r="C4221" s="461">
        <v>5481.0318213310384</v>
      </c>
      <c r="D4221" s="462">
        <v>0.43801654235512566</v>
      </c>
      <c r="E4221" s="462">
        <v>0.49680603728662953</v>
      </c>
      <c r="F4221" s="516">
        <v>2024.47</v>
      </c>
      <c r="G4221" s="464">
        <v>113426665959.5079</v>
      </c>
      <c r="H4221" s="461">
        <v>7876765.272127877</v>
      </c>
      <c r="I4221" s="464">
        <v>312184555300.86627</v>
      </c>
      <c r="J4221" s="462">
        <v>0.47066771372607452</v>
      </c>
      <c r="K4221" s="464">
        <v>3302156386.1749268</v>
      </c>
      <c r="L4221" s="464">
        <v>0</v>
      </c>
      <c r="M4221" s="464">
        <v>80081772471.965378</v>
      </c>
      <c r="N4221" s="464">
        <v>82477170496.734024</v>
      </c>
      <c r="O4221" s="464">
        <v>30750.399425837702</v>
      </c>
      <c r="P4221" s="461">
        <v>506370.90283884114</v>
      </c>
      <c r="Q4221" s="461">
        <v>341044.66002957046</v>
      </c>
      <c r="R4221" s="464">
        <v>590311202468.13562</v>
      </c>
      <c r="S4221" s="462">
        <v>0.54285429117471795</v>
      </c>
      <c r="T4221" s="462">
        <v>0.40768194530279656</v>
      </c>
      <c r="U4221" s="461">
        <v>15.816526856393413</v>
      </c>
      <c r="V4221" s="464">
        <v>4283139255509.7148</v>
      </c>
      <c r="W4221" s="460">
        <v>1352.1717609725119</v>
      </c>
      <c r="X4221" s="463">
        <v>4.5307076643540167E-2</v>
      </c>
      <c r="Y4221" s="476">
        <v>2.0000000000000001E-4</v>
      </c>
    </row>
    <row r="4222" spans="1:25" x14ac:dyDescent="0.2">
      <c r="A4222" s="475">
        <f t="shared" si="65"/>
        <v>4218</v>
      </c>
      <c r="B4222" s="462">
        <v>0.4288879720171439</v>
      </c>
      <c r="C4222" s="461">
        <v>1574.3811960086623</v>
      </c>
      <c r="D4222" s="462">
        <v>0.68441579441798261</v>
      </c>
      <c r="E4222" s="462">
        <v>0.54114119383441694</v>
      </c>
      <c r="F4222" s="516">
        <v>2024.42</v>
      </c>
      <c r="G4222" s="464">
        <v>159117992037.22156</v>
      </c>
      <c r="H4222" s="461">
        <v>16272431.977190459</v>
      </c>
      <c r="I4222" s="464">
        <v>485985550251.26599</v>
      </c>
      <c r="J4222" s="462">
        <v>0.31957752387922256</v>
      </c>
      <c r="K4222" s="464">
        <v>9413803467.4062347</v>
      </c>
      <c r="L4222" s="464">
        <v>0</v>
      </c>
      <c r="M4222" s="464">
        <v>162875505237.74222</v>
      </c>
      <c r="N4222" s="464">
        <v>44106249259.596992</v>
      </c>
      <c r="O4222" s="464">
        <v>32641.626592632023</v>
      </c>
      <c r="P4222" s="461">
        <v>256129.86652759166</v>
      </c>
      <c r="Q4222" s="461">
        <v>138263.57914925821</v>
      </c>
      <c r="R4222" s="464">
        <v>959268280282.01184</v>
      </c>
      <c r="S4222" s="462">
        <v>0.52775227509877276</v>
      </c>
      <c r="T4222" s="462">
        <v>0.26905583565520569</v>
      </c>
      <c r="U4222" s="461">
        <v>16.634821542560559</v>
      </c>
      <c r="V4222" s="464">
        <v>4848142423503.0869</v>
      </c>
      <c r="W4222" s="460">
        <v>1528.4816074981668</v>
      </c>
      <c r="X4222" s="463">
        <v>4.2774107261191234E-2</v>
      </c>
      <c r="Y4222" s="476">
        <v>2.0000000000000001E-4</v>
      </c>
    </row>
    <row r="4223" spans="1:25" x14ac:dyDescent="0.2">
      <c r="A4223" s="475">
        <f t="shared" si="65"/>
        <v>4219</v>
      </c>
      <c r="B4223" s="462">
        <v>0.45497097060897168</v>
      </c>
      <c r="C4223" s="461">
        <v>2529.3286587951184</v>
      </c>
      <c r="D4223" s="462">
        <v>0.31965928815285233</v>
      </c>
      <c r="E4223" s="462">
        <v>0.53546486481236921</v>
      </c>
      <c r="F4223" s="516">
        <v>2023.75</v>
      </c>
      <c r="G4223" s="464">
        <v>152613207873.69064</v>
      </c>
      <c r="H4223" s="461">
        <v>5403079.0935508907</v>
      </c>
      <c r="I4223" s="464">
        <v>197531246085.65259</v>
      </c>
      <c r="J4223" s="462">
        <v>0.38224857989102456</v>
      </c>
      <c r="K4223" s="464">
        <v>3708788965.1555872</v>
      </c>
      <c r="L4223" s="464">
        <v>0</v>
      </c>
      <c r="M4223" s="464">
        <v>207309640393.85892</v>
      </c>
      <c r="N4223" s="464">
        <v>113255070276.53618</v>
      </c>
      <c r="O4223" s="464">
        <v>25882.879309027605</v>
      </c>
      <c r="P4223" s="461">
        <v>638604.99705036776</v>
      </c>
      <c r="Q4223" s="461">
        <v>379654.65370203368</v>
      </c>
      <c r="R4223" s="464">
        <v>712915117636.95947</v>
      </c>
      <c r="S4223" s="462">
        <v>0.59098158064410677</v>
      </c>
      <c r="T4223" s="462">
        <v>0.31263504240589551</v>
      </c>
      <c r="U4223" s="461">
        <v>17.084935804253842</v>
      </c>
      <c r="V4223" s="464">
        <v>4270074903536.1182</v>
      </c>
      <c r="W4223" s="460">
        <v>1348.2833180104085</v>
      </c>
      <c r="X4223" s="463">
        <v>4.1991605635923003E-2</v>
      </c>
      <c r="Y4223" s="476">
        <v>2.0000000000000001E-4</v>
      </c>
    </row>
    <row r="4224" spans="1:25" x14ac:dyDescent="0.2">
      <c r="A4224" s="475">
        <f t="shared" si="65"/>
        <v>4220</v>
      </c>
      <c r="B4224" s="462">
        <v>0.48222888412891646</v>
      </c>
      <c r="C4224" s="461">
        <v>6154.916185557935</v>
      </c>
      <c r="D4224" s="462">
        <v>1.0000523658239562</v>
      </c>
      <c r="E4224" s="462">
        <v>0.51075064750257304</v>
      </c>
      <c r="F4224" s="516">
        <v>2025.95</v>
      </c>
      <c r="G4224" s="464">
        <v>111160029476.36896</v>
      </c>
      <c r="H4224" s="461">
        <v>26800050.066407599</v>
      </c>
      <c r="I4224" s="464">
        <v>632736122045.99036</v>
      </c>
      <c r="J4224" s="462">
        <v>0.28240037866798873</v>
      </c>
      <c r="K4224" s="464">
        <v>27862127655.13287</v>
      </c>
      <c r="L4224" s="464">
        <v>19836377118.71199</v>
      </c>
      <c r="M4224" s="464">
        <v>85796197209.054703</v>
      </c>
      <c r="N4224" s="464">
        <v>30858054572.447445</v>
      </c>
      <c r="O4224" s="464">
        <v>27267.134120055871</v>
      </c>
      <c r="P4224" s="461">
        <v>199851.91380845918</v>
      </c>
      <c r="Q4224" s="461">
        <v>113420.09691739359</v>
      </c>
      <c r="R4224" s="464">
        <v>967264204533.45691</v>
      </c>
      <c r="S4224" s="462">
        <v>0.4306972487697357</v>
      </c>
      <c r="T4224" s="462">
        <v>0.26452817339140849</v>
      </c>
      <c r="U4224" s="461">
        <v>15.500187677405929</v>
      </c>
      <c r="V4224" s="464">
        <v>4386378705867.6597</v>
      </c>
      <c r="W4224" s="460">
        <v>1383.9959839962473</v>
      </c>
      <c r="X4224" s="463">
        <v>4.745886386870022E-2</v>
      </c>
      <c r="Y4224" s="476">
        <v>2.0000000000000001E-4</v>
      </c>
    </row>
    <row r="4225" spans="1:25" x14ac:dyDescent="0.2">
      <c r="A4225" s="475">
        <f t="shared" si="65"/>
        <v>4221</v>
      </c>
      <c r="B4225" s="462">
        <v>0.48629623984775222</v>
      </c>
      <c r="C4225" s="461">
        <v>1759.4433487636538</v>
      </c>
      <c r="D4225" s="462">
        <v>0.85406520263817443</v>
      </c>
      <c r="E4225" s="462">
        <v>0.35061626491361858</v>
      </c>
      <c r="F4225" s="516">
        <v>2025.3</v>
      </c>
      <c r="G4225" s="464">
        <v>203018371100.25455</v>
      </c>
      <c r="H4225" s="461">
        <v>24103443.250728332</v>
      </c>
      <c r="I4225" s="464">
        <v>537889768753.9646</v>
      </c>
      <c r="J4225" s="462">
        <v>0.17577454322211494</v>
      </c>
      <c r="K4225" s="464">
        <v>31492957034.688087</v>
      </c>
      <c r="L4225" s="464">
        <v>30399120713.983047</v>
      </c>
      <c r="M4225" s="464">
        <v>137152266660.11142</v>
      </c>
      <c r="N4225" s="464">
        <v>78219631555.927414</v>
      </c>
      <c r="O4225" s="464">
        <v>26361.350738838937</v>
      </c>
      <c r="P4225" s="461">
        <v>419729.3966896116</v>
      </c>
      <c r="Q4225" s="461">
        <v>258887.92516555489</v>
      </c>
      <c r="R4225" s="464">
        <v>1126785134548.2573</v>
      </c>
      <c r="S4225" s="462">
        <v>0.4532923210386503</v>
      </c>
      <c r="T4225" s="462">
        <v>0.24976408922245383</v>
      </c>
      <c r="U4225" s="461">
        <v>17.133742790539632</v>
      </c>
      <c r="V4225" s="464">
        <v>5405841049174.9844</v>
      </c>
      <c r="W4225" s="460">
        <v>1706.9277979790115</v>
      </c>
      <c r="X4225" s="463">
        <v>4.1828180235657132E-2</v>
      </c>
      <c r="Y4225" s="476">
        <v>2.0000000000000001E-4</v>
      </c>
    </row>
    <row r="4226" spans="1:25" x14ac:dyDescent="0.2">
      <c r="A4226" s="475">
        <f t="shared" si="65"/>
        <v>4222</v>
      </c>
      <c r="B4226" s="462">
        <v>0.52567847179426663</v>
      </c>
      <c r="C4226" s="461">
        <v>9373.9562304629035</v>
      </c>
      <c r="D4226" s="462">
        <v>1.1717781013488047</v>
      </c>
      <c r="E4226" s="462">
        <v>0.52678322461400717</v>
      </c>
      <c r="F4226" s="516">
        <v>2024.97</v>
      </c>
      <c r="G4226" s="464">
        <v>196691211659.54782</v>
      </c>
      <c r="H4226" s="461">
        <v>23909407.258158118</v>
      </c>
      <c r="I4226" s="464">
        <v>664905387734.36633</v>
      </c>
      <c r="J4226" s="462">
        <v>0.33462235163861631</v>
      </c>
      <c r="K4226" s="464">
        <v>22358185745.152206</v>
      </c>
      <c r="L4226" s="464">
        <v>0</v>
      </c>
      <c r="M4226" s="464">
        <v>232347959542.41766</v>
      </c>
      <c r="N4226" s="464">
        <v>1886867445.5810871</v>
      </c>
      <c r="O4226" s="464">
        <v>28269.99998248824</v>
      </c>
      <c r="P4226" s="461">
        <v>47911</v>
      </c>
      <c r="Q4226" s="461">
        <v>6541</v>
      </c>
      <c r="R4226" s="464">
        <v>1240947113069.7214</v>
      </c>
      <c r="S4226" s="462">
        <v>0.54570510774802539</v>
      </c>
      <c r="T4226" s="462">
        <v>0.30524635325421695</v>
      </c>
      <c r="U4226" s="461">
        <v>16.013786587302963</v>
      </c>
      <c r="V4226" s="464">
        <v>6584684624417.75</v>
      </c>
      <c r="W4226" s="460">
        <v>2078.6381117382248</v>
      </c>
      <c r="X4226" s="463">
        <v>4.657079142865353E-2</v>
      </c>
      <c r="Y4226" s="476">
        <v>2.0000000000000001E-4</v>
      </c>
    </row>
    <row r="4227" spans="1:25" x14ac:dyDescent="0.2">
      <c r="A4227" s="475">
        <f t="shared" si="65"/>
        <v>4223</v>
      </c>
      <c r="B4227" s="462">
        <v>0.67030121383366059</v>
      </c>
      <c r="C4227" s="461">
        <v>1500</v>
      </c>
      <c r="D4227" s="462">
        <v>0.76964522487057885</v>
      </c>
      <c r="E4227" s="462">
        <v>0.35114162196670778</v>
      </c>
      <c r="F4227" s="516">
        <v>2026.34</v>
      </c>
      <c r="G4227" s="464">
        <v>82053278816.733002</v>
      </c>
      <c r="H4227" s="461">
        <v>19865913.790513016</v>
      </c>
      <c r="I4227" s="464">
        <v>399685899648.28235</v>
      </c>
      <c r="J4227" s="462">
        <v>0.25197102912270208</v>
      </c>
      <c r="K4227" s="464">
        <v>22054184367.054848</v>
      </c>
      <c r="L4227" s="464">
        <v>31983351528.573223</v>
      </c>
      <c r="M4227" s="464">
        <v>28964630421.444416</v>
      </c>
      <c r="N4227" s="464">
        <v>17788974192.607014</v>
      </c>
      <c r="O4227" s="464">
        <v>30101.812358975363</v>
      </c>
      <c r="P4227" s="461">
        <v>172594.2359527545</v>
      </c>
      <c r="Q4227" s="461">
        <v>76696.52304745304</v>
      </c>
      <c r="R4227" s="464">
        <v>648851748620.95154</v>
      </c>
      <c r="S4227" s="462">
        <v>0.43766598169467369</v>
      </c>
      <c r="T4227" s="462">
        <v>0.21636587497041504</v>
      </c>
      <c r="U4227" s="461">
        <v>16.270246101485789</v>
      </c>
      <c r="V4227" s="464">
        <v>2623936865551.5098</v>
      </c>
      <c r="W4227" s="460">
        <v>828.03147206809388</v>
      </c>
      <c r="X4227" s="463">
        <v>4.3065107543333384E-2</v>
      </c>
      <c r="Y4227" s="476">
        <v>2.0000000000000001E-4</v>
      </c>
    </row>
    <row r="4228" spans="1:25" x14ac:dyDescent="0.2">
      <c r="A4228" s="475">
        <f t="shared" si="65"/>
        <v>4224</v>
      </c>
      <c r="B4228" s="462">
        <v>0.34175663942304724</v>
      </c>
      <c r="C4228" s="461">
        <v>4961.9068866339658</v>
      </c>
      <c r="D4228" s="462">
        <v>0.70837307645222425</v>
      </c>
      <c r="E4228" s="462">
        <v>0.38991484865278914</v>
      </c>
      <c r="F4228" s="516">
        <v>2023.75</v>
      </c>
      <c r="G4228" s="464">
        <v>458980934062.95258</v>
      </c>
      <c r="H4228" s="461">
        <v>16024797.724998903</v>
      </c>
      <c r="I4228" s="464">
        <v>428136120262.74249</v>
      </c>
      <c r="J4228" s="462">
        <v>0.33480618363315984</v>
      </c>
      <c r="K4228" s="464">
        <v>9782547460.7977943</v>
      </c>
      <c r="L4228" s="464">
        <v>0</v>
      </c>
      <c r="M4228" s="464">
        <v>414373572601.44714</v>
      </c>
      <c r="N4228" s="464">
        <v>26754598108.689724</v>
      </c>
      <c r="O4228" s="464">
        <v>25676.004918218241</v>
      </c>
      <c r="P4228" s="461">
        <v>206478.44451713943</v>
      </c>
      <c r="Q4228" s="461">
        <v>101568.10664008227</v>
      </c>
      <c r="R4228" s="464">
        <v>1252797872808.7854</v>
      </c>
      <c r="S4228" s="462">
        <v>0.62703450910261815</v>
      </c>
      <c r="T4228" s="462">
        <v>0.45504138226178631</v>
      </c>
      <c r="U4228" s="461">
        <v>17.803810318580954</v>
      </c>
      <c r="V4228" s="464">
        <v>11129227475735.547</v>
      </c>
      <c r="W4228" s="460">
        <v>3511.928465714695</v>
      </c>
      <c r="X4228" s="463">
        <v>4.0955532827490072E-2</v>
      </c>
      <c r="Y4228" s="476">
        <v>2.0000000000000001E-4</v>
      </c>
    </row>
    <row r="4229" spans="1:25" x14ac:dyDescent="0.2">
      <c r="A4229" s="475">
        <f t="shared" si="65"/>
        <v>4225</v>
      </c>
      <c r="B4229" s="462">
        <v>0.28756683937903627</v>
      </c>
      <c r="C4229" s="461">
        <v>4340.5703619390333</v>
      </c>
      <c r="D4229" s="462">
        <v>0.47353259342238585</v>
      </c>
      <c r="E4229" s="462">
        <v>0.33951986931761086</v>
      </c>
      <c r="F4229" s="516">
        <v>2023.75</v>
      </c>
      <c r="G4229" s="464">
        <v>330759322495.95807</v>
      </c>
      <c r="H4229" s="461">
        <v>9019703.5225161575</v>
      </c>
      <c r="I4229" s="464">
        <v>273185647331.76102</v>
      </c>
      <c r="J4229" s="462">
        <v>0.28756683937903627</v>
      </c>
      <c r="K4229" s="464">
        <v>4617102890.2739677</v>
      </c>
      <c r="L4229" s="464">
        <v>0</v>
      </c>
      <c r="M4229" s="464">
        <v>365504467374.02747</v>
      </c>
      <c r="N4229" s="464">
        <v>118196371246.9771</v>
      </c>
      <c r="O4229" s="464">
        <v>18787.721234358767</v>
      </c>
      <c r="P4229" s="461">
        <v>596435.21035445132</v>
      </c>
      <c r="Q4229" s="461">
        <v>413245.40073705825</v>
      </c>
      <c r="R4229" s="464">
        <v>1107017334177.4841</v>
      </c>
      <c r="S4229" s="462">
        <v>0.6103632738700181</v>
      </c>
      <c r="T4229" s="462">
        <v>0.36873581730407379</v>
      </c>
      <c r="U4229" s="461">
        <v>17.847130921660899</v>
      </c>
      <c r="V4229" s="464">
        <v>8003025461963.5771</v>
      </c>
      <c r="W4229" s="460">
        <v>2525.7197584591145</v>
      </c>
      <c r="X4229" s="463">
        <v>4.0982845993850721E-2</v>
      </c>
      <c r="Y4229" s="476">
        <v>2.0000000000000001E-4</v>
      </c>
    </row>
    <row r="4230" spans="1:25" x14ac:dyDescent="0.2">
      <c r="A4230" s="475">
        <f t="shared" si="65"/>
        <v>4226</v>
      </c>
      <c r="B4230" s="462">
        <v>0.58124028166467268</v>
      </c>
      <c r="C4230" s="461">
        <v>6372.5132768824751</v>
      </c>
      <c r="D4230" s="462">
        <v>0.33968818685890378</v>
      </c>
      <c r="E4230" s="462">
        <v>0.43409815534669355</v>
      </c>
      <c r="F4230" s="516">
        <v>2026.17</v>
      </c>
      <c r="G4230" s="464">
        <v>54270795114.329834</v>
      </c>
      <c r="H4230" s="461">
        <v>5784930.9973188592</v>
      </c>
      <c r="I4230" s="464">
        <v>262841335168.03372</v>
      </c>
      <c r="J4230" s="462">
        <v>0.51705964070959476</v>
      </c>
      <c r="K4230" s="464">
        <v>42135501694.327484</v>
      </c>
      <c r="L4230" s="464">
        <v>84203905628.899963</v>
      </c>
      <c r="M4230" s="464">
        <v>29973717964.26545</v>
      </c>
      <c r="N4230" s="464">
        <v>146531577705.7016</v>
      </c>
      <c r="O4230" s="464">
        <v>19964.35622000994</v>
      </c>
      <c r="P4230" s="461">
        <v>827891.09054921241</v>
      </c>
      <c r="Q4230" s="461">
        <v>516571.5859173871</v>
      </c>
      <c r="R4230" s="464">
        <v>603588464457.09595</v>
      </c>
      <c r="S4230" s="462">
        <v>0.5235297623798173</v>
      </c>
      <c r="T4230" s="462">
        <v>0.35685915762675607</v>
      </c>
      <c r="U4230" s="461">
        <v>14.170760414536369</v>
      </c>
      <c r="V4230" s="464">
        <v>3509607360751.7114</v>
      </c>
      <c r="W4230" s="460">
        <v>1107.6932236987313</v>
      </c>
      <c r="X4230" s="463">
        <v>4.931912652047242E-2</v>
      </c>
      <c r="Y4230" s="476">
        <v>2.0000000000000001E-4</v>
      </c>
    </row>
    <row r="4231" spans="1:25" x14ac:dyDescent="0.2">
      <c r="A4231" s="475">
        <f t="shared" ref="A4231:A4294" si="66">A4230+1</f>
        <v>4227</v>
      </c>
      <c r="B4231" s="462">
        <v>0.47884387361963882</v>
      </c>
      <c r="C4231" s="461">
        <v>4703.625838384708</v>
      </c>
      <c r="D4231" s="462">
        <v>1.1794494015894661</v>
      </c>
      <c r="E4231" s="462">
        <v>0.29847442793891693</v>
      </c>
      <c r="F4231" s="516">
        <v>2026.31</v>
      </c>
      <c r="G4231" s="464">
        <v>185235043168.6774</v>
      </c>
      <c r="H4231" s="461">
        <v>37913261.464749612</v>
      </c>
      <c r="I4231" s="464">
        <v>813275442724.07043</v>
      </c>
      <c r="J4231" s="462">
        <v>0.3584107018376983</v>
      </c>
      <c r="K4231" s="464">
        <v>46652382949.180397</v>
      </c>
      <c r="L4231" s="464">
        <v>24428177952.927059</v>
      </c>
      <c r="M4231" s="464">
        <v>76430495187.270309</v>
      </c>
      <c r="N4231" s="464">
        <v>20185536425.187943</v>
      </c>
      <c r="O4231" s="464">
        <v>35648.317810429733</v>
      </c>
      <c r="P4231" s="461">
        <v>170968.04318045196</v>
      </c>
      <c r="Q4231" s="461">
        <v>85746.824102709856</v>
      </c>
      <c r="R4231" s="464">
        <v>1264020114558.4026</v>
      </c>
      <c r="S4231" s="462">
        <v>0.48944380739121268</v>
      </c>
      <c r="T4231" s="462">
        <v>0.32536871245456495</v>
      </c>
      <c r="U4231" s="461">
        <v>15.587583602907022</v>
      </c>
      <c r="V4231" s="464">
        <v>6992116412885.584</v>
      </c>
      <c r="W4231" s="460">
        <v>2206.577983751703</v>
      </c>
      <c r="X4231" s="463">
        <v>4.7621145906252389E-2</v>
      </c>
      <c r="Y4231" s="476">
        <v>2.0000000000000001E-4</v>
      </c>
    </row>
    <row r="4232" spans="1:25" x14ac:dyDescent="0.2">
      <c r="A4232" s="475">
        <f t="shared" si="66"/>
        <v>4228</v>
      </c>
      <c r="B4232" s="462">
        <v>0.54603623099938159</v>
      </c>
      <c r="C4232" s="461">
        <v>3240.3180673620545</v>
      </c>
      <c r="D4232" s="462">
        <v>0.88573623049677741</v>
      </c>
      <c r="E4232" s="462">
        <v>0.50382712261337703</v>
      </c>
      <c r="F4232" s="516">
        <v>2026.26</v>
      </c>
      <c r="G4232" s="464">
        <v>99652382107.792007</v>
      </c>
      <c r="H4232" s="461">
        <v>25250640.207483001</v>
      </c>
      <c r="I4232" s="464">
        <v>498094841809.87408</v>
      </c>
      <c r="J4232" s="462">
        <v>0.1468930663757898</v>
      </c>
      <c r="K4232" s="464">
        <v>32999368043.141228</v>
      </c>
      <c r="L4232" s="464">
        <v>70341804347.196503</v>
      </c>
      <c r="M4232" s="464">
        <v>49780747380.959068</v>
      </c>
      <c r="N4232" s="464">
        <v>25402648827.922832</v>
      </c>
      <c r="O4232" s="464">
        <v>24586.438722701714</v>
      </c>
      <c r="P4232" s="461">
        <v>198468.47123856354</v>
      </c>
      <c r="Q4232" s="461">
        <v>92840.623826514056</v>
      </c>
      <c r="R4232" s="464">
        <v>825654075421.92627</v>
      </c>
      <c r="S4232" s="462">
        <v>0.36267764981041661</v>
      </c>
      <c r="T4232" s="462">
        <v>0.15261535836170118</v>
      </c>
      <c r="U4232" s="461">
        <v>17.587938858848876</v>
      </c>
      <c r="V4232" s="464">
        <v>2466017034827.1802</v>
      </c>
      <c r="W4232" s="460">
        <v>778.26906286790484</v>
      </c>
      <c r="X4232" s="463">
        <v>4.1456253585630758E-2</v>
      </c>
      <c r="Y4232" s="476">
        <v>2.0000000000000001E-4</v>
      </c>
    </row>
    <row r="4233" spans="1:25" x14ac:dyDescent="0.2">
      <c r="A4233" s="475">
        <f t="shared" si="66"/>
        <v>4229</v>
      </c>
      <c r="B4233" s="462">
        <v>0.34463545523482608</v>
      </c>
      <c r="C4233" s="461">
        <v>7387.4164503569828</v>
      </c>
      <c r="D4233" s="462">
        <v>0.53969411996939687</v>
      </c>
      <c r="E4233" s="462">
        <v>0.44736325995320736</v>
      </c>
      <c r="F4233" s="516">
        <v>2025.62</v>
      </c>
      <c r="G4233" s="464">
        <v>88564476406.35907</v>
      </c>
      <c r="H4233" s="461">
        <v>10587430.786528783</v>
      </c>
      <c r="I4233" s="464">
        <v>364775463551.12152</v>
      </c>
      <c r="J4233" s="462">
        <v>0.34463545523482608</v>
      </c>
      <c r="K4233" s="464">
        <v>18126955543.534969</v>
      </c>
      <c r="L4233" s="464">
        <v>25212735904.504192</v>
      </c>
      <c r="M4233" s="464">
        <v>75579671633.128983</v>
      </c>
      <c r="N4233" s="464">
        <v>16037501831.845913</v>
      </c>
      <c r="O4233" s="464">
        <v>27165.167009574139</v>
      </c>
      <c r="P4233" s="461">
        <v>153860.04880174377</v>
      </c>
      <c r="Q4233" s="461">
        <v>67329.06153044985</v>
      </c>
      <c r="R4233" s="464">
        <v>611121109687.54419</v>
      </c>
      <c r="S4233" s="462">
        <v>0.50331195115349281</v>
      </c>
      <c r="T4233" s="462">
        <v>0.33902379619751938</v>
      </c>
      <c r="U4233" s="461">
        <v>15.432191834467345</v>
      </c>
      <c r="V4233" s="464">
        <v>3602057053431.752</v>
      </c>
      <c r="W4233" s="460">
        <v>1135.8463866668849</v>
      </c>
      <c r="X4233" s="463">
        <v>4.6512419719530386E-2</v>
      </c>
      <c r="Y4233" s="476">
        <v>2.0000000000000001E-4</v>
      </c>
    </row>
    <row r="4234" spans="1:25" x14ac:dyDescent="0.2">
      <c r="A4234" s="475">
        <f t="shared" si="66"/>
        <v>4230</v>
      </c>
      <c r="B4234" s="462">
        <v>0.51061472532699381</v>
      </c>
      <c r="C4234" s="461">
        <v>10738.415018994681</v>
      </c>
      <c r="D4234" s="462">
        <v>1.1826478228527313</v>
      </c>
      <c r="E4234" s="462">
        <v>0.49009573655033462</v>
      </c>
      <c r="F4234" s="516">
        <v>2024.56</v>
      </c>
      <c r="G4234" s="464">
        <v>358710999485.047</v>
      </c>
      <c r="H4234" s="461">
        <v>36191168.404534906</v>
      </c>
      <c r="I4234" s="464">
        <v>607619600829.11401</v>
      </c>
      <c r="J4234" s="462">
        <v>2.6150821342422303E-2</v>
      </c>
      <c r="K4234" s="464">
        <v>21652934157.494076</v>
      </c>
      <c r="L4234" s="464">
        <v>0</v>
      </c>
      <c r="M4234" s="464">
        <v>271011311538.95084</v>
      </c>
      <c r="N4234" s="464">
        <v>12291141254.259401</v>
      </c>
      <c r="O4234" s="464">
        <v>39670.639405836686</v>
      </c>
      <c r="P4234" s="461">
        <v>171332.96760815833</v>
      </c>
      <c r="Q4234" s="461">
        <v>45103.089399626158</v>
      </c>
      <c r="R4234" s="464">
        <v>1338738071423.6345</v>
      </c>
      <c r="S4234" s="462">
        <v>0.43941649312205883</v>
      </c>
      <c r="T4234" s="462">
        <v>0.24901005738209328</v>
      </c>
      <c r="U4234" s="461">
        <v>22.233261594224583</v>
      </c>
      <c r="V4234" s="464">
        <v>7595575446665.1221</v>
      </c>
      <c r="W4234" s="460">
        <v>2397.7983017613938</v>
      </c>
      <c r="X4234" s="463">
        <v>3.45387276659158E-2</v>
      </c>
      <c r="Y4234" s="476">
        <v>2.0000000000000001E-4</v>
      </c>
    </row>
    <row r="4235" spans="1:25" x14ac:dyDescent="0.2">
      <c r="A4235" s="475">
        <f t="shared" si="66"/>
        <v>4231</v>
      </c>
      <c r="B4235" s="462">
        <v>0.50869128952173548</v>
      </c>
      <c r="C4235" s="461">
        <v>2561.6805523317116</v>
      </c>
      <c r="D4235" s="462">
        <v>0.5246682189338131</v>
      </c>
      <c r="E4235" s="462">
        <v>0.501850311441293</v>
      </c>
      <c r="F4235" s="516">
        <v>2024.78</v>
      </c>
      <c r="G4235" s="464">
        <v>71051663861.579971</v>
      </c>
      <c r="H4235" s="461">
        <v>10683589.376342256</v>
      </c>
      <c r="I4235" s="464">
        <v>262915474598.43045</v>
      </c>
      <c r="J4235" s="462">
        <v>0.23488400489128458</v>
      </c>
      <c r="K4235" s="464">
        <v>8434528670.5950747</v>
      </c>
      <c r="L4235" s="464">
        <v>0</v>
      </c>
      <c r="M4235" s="464">
        <v>77596600720.266647</v>
      </c>
      <c r="N4235" s="464">
        <v>41558384914.563339</v>
      </c>
      <c r="O4235" s="464">
        <v>20811.486900241056</v>
      </c>
      <c r="P4235" s="461">
        <v>275385.0770752313</v>
      </c>
      <c r="Q4235" s="461">
        <v>156262.94914067895</v>
      </c>
      <c r="R4235" s="464">
        <v>500068632000.2406</v>
      </c>
      <c r="S4235" s="462">
        <v>0.4525646716142907</v>
      </c>
      <c r="T4235" s="462">
        <v>0.23654845408619565</v>
      </c>
      <c r="U4235" s="461">
        <v>16.490165979275918</v>
      </c>
      <c r="V4235" s="464">
        <v>2198883082874.8142</v>
      </c>
      <c r="W4235" s="460">
        <v>693.38700455423179</v>
      </c>
      <c r="X4235" s="463">
        <v>4.3604790358418771E-2</v>
      </c>
      <c r="Y4235" s="476">
        <v>2.0000000000000001E-4</v>
      </c>
    </row>
    <row r="4236" spans="1:25" x14ac:dyDescent="0.2">
      <c r="A4236" s="475">
        <f t="shared" si="66"/>
        <v>4232</v>
      </c>
      <c r="B4236" s="462">
        <v>0.44068240103478901</v>
      </c>
      <c r="C4236" s="461">
        <v>5849.03810841841</v>
      </c>
      <c r="D4236" s="462">
        <v>0.57335461263425824</v>
      </c>
      <c r="E4236" s="462">
        <v>0.37695510973489094</v>
      </c>
      <c r="F4236" s="516">
        <v>2026.03</v>
      </c>
      <c r="G4236" s="464">
        <v>155415799032.19699</v>
      </c>
      <c r="H4236" s="461">
        <v>11316044.810690884</v>
      </c>
      <c r="I4236" s="464">
        <v>360671964571.24677</v>
      </c>
      <c r="J4236" s="462">
        <v>0.38501164536648258</v>
      </c>
      <c r="K4236" s="464">
        <v>26939091995.700138</v>
      </c>
      <c r="L4236" s="464">
        <v>44578897555.829475</v>
      </c>
      <c r="M4236" s="464">
        <v>71276128713.248245</v>
      </c>
      <c r="N4236" s="464">
        <v>84029919006.124435</v>
      </c>
      <c r="O4236" s="464">
        <v>30899.688099028259</v>
      </c>
      <c r="P4236" s="461">
        <v>465997.67233066238</v>
      </c>
      <c r="Q4236" s="461">
        <v>303843.4851200069</v>
      </c>
      <c r="R4236" s="464">
        <v>722055606080.89343</v>
      </c>
      <c r="S4236" s="462">
        <v>0.51385191954026876</v>
      </c>
      <c r="T4236" s="462">
        <v>0.3811945924452898</v>
      </c>
      <c r="U4236" s="461">
        <v>16.27729295444713</v>
      </c>
      <c r="V4236" s="464">
        <v>4977849297654.3096</v>
      </c>
      <c r="W4236" s="460">
        <v>1570.6621375244395</v>
      </c>
      <c r="X4236" s="463">
        <v>4.4531745737617826E-2</v>
      </c>
      <c r="Y4236" s="476">
        <v>2.0000000000000001E-4</v>
      </c>
    </row>
    <row r="4237" spans="1:25" x14ac:dyDescent="0.2">
      <c r="A4237" s="475">
        <f t="shared" si="66"/>
        <v>4233</v>
      </c>
      <c r="B4237" s="462">
        <v>0.32722325815465914</v>
      </c>
      <c r="C4237" s="461">
        <v>4577.2734365864526</v>
      </c>
      <c r="D4237" s="462">
        <v>0.7042930877700857</v>
      </c>
      <c r="E4237" s="462">
        <v>0.62679010105463839</v>
      </c>
      <c r="F4237" s="516">
        <v>2023.75</v>
      </c>
      <c r="G4237" s="464">
        <v>507886278567.71094</v>
      </c>
      <c r="H4237" s="461">
        <v>16269156.852578593</v>
      </c>
      <c r="I4237" s="464">
        <v>398803273440.13452</v>
      </c>
      <c r="J4237" s="462">
        <v>0.32722325815465914</v>
      </c>
      <c r="K4237" s="464">
        <v>8903307122.139143</v>
      </c>
      <c r="L4237" s="464">
        <v>0</v>
      </c>
      <c r="M4237" s="464">
        <v>479360101008.3905</v>
      </c>
      <c r="N4237" s="464">
        <v>68585755788.471016</v>
      </c>
      <c r="O4237" s="464">
        <v>24217.705307442193</v>
      </c>
      <c r="P4237" s="461">
        <v>448795.1420759965</v>
      </c>
      <c r="Q4237" s="461">
        <v>286040.39069715468</v>
      </c>
      <c r="R4237" s="464">
        <v>1350408152346.043</v>
      </c>
      <c r="S4237" s="462">
        <v>0.63116196678445002</v>
      </c>
      <c r="T4237" s="462">
        <v>0.46104531354907352</v>
      </c>
      <c r="U4237" s="461">
        <v>17.87067804178686</v>
      </c>
      <c r="V4237" s="464">
        <v>12144890270035.035</v>
      </c>
      <c r="W4237" s="460">
        <v>3834.0580244641606</v>
      </c>
      <c r="X4237" s="463">
        <v>4.1142952822208603E-2</v>
      </c>
      <c r="Y4237" s="476">
        <v>2.0000000000000001E-4</v>
      </c>
    </row>
    <row r="4238" spans="1:25" x14ac:dyDescent="0.2">
      <c r="A4238" s="475">
        <f t="shared" si="66"/>
        <v>4234</v>
      </c>
      <c r="B4238" s="462">
        <v>0.47530468827060601</v>
      </c>
      <c r="C4238" s="461">
        <v>5750.0718587648716</v>
      </c>
      <c r="D4238" s="462">
        <v>0.63553592521206825</v>
      </c>
      <c r="E4238" s="462">
        <v>0.27107307274114351</v>
      </c>
      <c r="F4238" s="516">
        <v>2026.32</v>
      </c>
      <c r="G4238" s="464">
        <v>52666911884.506226</v>
      </c>
      <c r="H4238" s="461">
        <v>13244727.714756645</v>
      </c>
      <c r="I4238" s="464">
        <v>411955462897.5918</v>
      </c>
      <c r="J4238" s="462">
        <v>0.45086125644727792</v>
      </c>
      <c r="K4238" s="464">
        <v>15302552179.558289</v>
      </c>
      <c r="L4238" s="464">
        <v>8952151630.1298618</v>
      </c>
      <c r="M4238" s="464">
        <v>30568334397.429184</v>
      </c>
      <c r="N4238" s="464">
        <v>7910504886.8715725</v>
      </c>
      <c r="O4238" s="464">
        <v>22299.224228074512</v>
      </c>
      <c r="P4238" s="461">
        <v>101465.4375</v>
      </c>
      <c r="Q4238" s="461">
        <v>33113.8125</v>
      </c>
      <c r="R4238" s="464">
        <v>544784116370.07916</v>
      </c>
      <c r="S4238" s="462">
        <v>0.51705633056930689</v>
      </c>
      <c r="T4238" s="462">
        <v>0.37136632916051687</v>
      </c>
      <c r="U4238" s="461">
        <v>14.466354604788231</v>
      </c>
      <c r="V4238" s="464">
        <v>3287500934009.9033</v>
      </c>
      <c r="W4238" s="460">
        <v>1035.4142146138638</v>
      </c>
      <c r="X4238" s="463">
        <v>4.9716691325567788E-2</v>
      </c>
      <c r="Y4238" s="476">
        <v>2.0000000000000001E-4</v>
      </c>
    </row>
    <row r="4239" spans="1:25" x14ac:dyDescent="0.2">
      <c r="A4239" s="475">
        <f t="shared" si="66"/>
        <v>4235</v>
      </c>
      <c r="B4239" s="462">
        <v>0.51847996661078632</v>
      </c>
      <c r="C4239" s="461">
        <v>5786.9560995501415</v>
      </c>
      <c r="D4239" s="462">
        <v>0.8024503485704243</v>
      </c>
      <c r="E4239" s="462">
        <v>0.7</v>
      </c>
      <c r="F4239" s="516">
        <v>2023.85</v>
      </c>
      <c r="G4239" s="464">
        <v>265183264600.36658</v>
      </c>
      <c r="H4239" s="461">
        <v>19227630.29924316</v>
      </c>
      <c r="I4239" s="464">
        <v>407135627853.42047</v>
      </c>
      <c r="J4239" s="462">
        <v>0.21814350269784033</v>
      </c>
      <c r="K4239" s="464">
        <v>19826790779.47324</v>
      </c>
      <c r="L4239" s="464">
        <v>0</v>
      </c>
      <c r="M4239" s="464">
        <v>215362621945.21255</v>
      </c>
      <c r="N4239" s="464">
        <v>22718149675.845577</v>
      </c>
      <c r="O4239" s="464">
        <v>39346.427999981563</v>
      </c>
      <c r="P4239" s="461">
        <v>194415.02616834006</v>
      </c>
      <c r="Q4239" s="461">
        <v>91373.9551010336</v>
      </c>
      <c r="R4239" s="464">
        <v>936936950770.47168</v>
      </c>
      <c r="S4239" s="462">
        <v>0.52760915560809407</v>
      </c>
      <c r="T4239" s="462">
        <v>0.35930424334934519</v>
      </c>
      <c r="U4239" s="461">
        <v>17.642945966096484</v>
      </c>
      <c r="V4239" s="464">
        <v>6492716996892.9424</v>
      </c>
      <c r="W4239" s="460">
        <v>2048.8028956371195</v>
      </c>
      <c r="X4239" s="463">
        <v>4.1873201432181761E-2</v>
      </c>
      <c r="Y4239" s="476">
        <v>2.0000000000000001E-4</v>
      </c>
    </row>
    <row r="4240" spans="1:25" x14ac:dyDescent="0.2">
      <c r="A4240" s="475">
        <f t="shared" si="66"/>
        <v>4236</v>
      </c>
      <c r="B4240" s="462">
        <v>0.55468879461801013</v>
      </c>
      <c r="C4240" s="461">
        <v>4053.8900540586087</v>
      </c>
      <c r="D4240" s="462">
        <v>0.86675376236542001</v>
      </c>
      <c r="E4240" s="462">
        <v>0.26385389635335754</v>
      </c>
      <c r="F4240" s="516">
        <v>2023.75</v>
      </c>
      <c r="G4240" s="464">
        <v>166936951915.45267</v>
      </c>
      <c r="H4240" s="461">
        <v>24045927.560811657</v>
      </c>
      <c r="I4240" s="464">
        <v>592642411164.0907</v>
      </c>
      <c r="J4240" s="462">
        <v>0.32868323738668037</v>
      </c>
      <c r="K4240" s="464">
        <v>20034132393.199722</v>
      </c>
      <c r="L4240" s="464">
        <v>0</v>
      </c>
      <c r="M4240" s="464">
        <v>173670105004.95251</v>
      </c>
      <c r="N4240" s="464">
        <v>105812217615.42525</v>
      </c>
      <c r="O4240" s="464">
        <v>27420.389879951596</v>
      </c>
      <c r="P4240" s="461">
        <v>598871.40856143867</v>
      </c>
      <c r="Q4240" s="461">
        <v>400670.98928163905</v>
      </c>
      <c r="R4240" s="464">
        <v>1133885012873.9541</v>
      </c>
      <c r="S4240" s="462">
        <v>0.49375662932219999</v>
      </c>
      <c r="T4240" s="462">
        <v>0.30403419247343727</v>
      </c>
      <c r="U4240" s="461">
        <v>15.841645195801433</v>
      </c>
      <c r="V4240" s="464">
        <v>6054176181329.4531</v>
      </c>
      <c r="W4240" s="460">
        <v>1909.9713902209019</v>
      </c>
      <c r="X4240" s="463">
        <v>4.5588533391421292E-2</v>
      </c>
      <c r="Y4240" s="476">
        <v>2.0000000000000001E-4</v>
      </c>
    </row>
    <row r="4241" spans="1:25" x14ac:dyDescent="0.2">
      <c r="A4241" s="475">
        <f t="shared" si="66"/>
        <v>4237</v>
      </c>
      <c r="B4241" s="462">
        <v>0.43809859270685608</v>
      </c>
      <c r="C4241" s="461">
        <v>6668.3246883297834</v>
      </c>
      <c r="D4241" s="462">
        <v>0.81722537316210386</v>
      </c>
      <c r="E4241" s="462">
        <v>0.27700988212943023</v>
      </c>
      <c r="F4241" s="516">
        <v>2025.06</v>
      </c>
      <c r="G4241" s="464">
        <v>139166562894.03122</v>
      </c>
      <c r="H4241" s="461">
        <v>20673989.372908909</v>
      </c>
      <c r="I4241" s="464">
        <v>356805280124.13177</v>
      </c>
      <c r="J4241" s="462">
        <v>3.8950270593236191E-2</v>
      </c>
      <c r="K4241" s="464">
        <v>10848642627.551514</v>
      </c>
      <c r="L4241" s="464">
        <v>34575739025.091545</v>
      </c>
      <c r="M4241" s="464">
        <v>91254987188.732208</v>
      </c>
      <c r="N4241" s="464">
        <v>91147861100.100845</v>
      </c>
      <c r="O4241" s="464">
        <v>28544.523748645992</v>
      </c>
      <c r="P4241" s="461">
        <v>547585.20914525795</v>
      </c>
      <c r="Q4241" s="461">
        <v>361128.41153734829</v>
      </c>
      <c r="R4241" s="464">
        <v>737721332663.66858</v>
      </c>
      <c r="S4241" s="462">
        <v>0.35222005966330761</v>
      </c>
      <c r="T4241" s="462">
        <v>0.13759541559584085</v>
      </c>
      <c r="U4241" s="461">
        <v>26.149332816110395</v>
      </c>
      <c r="V4241" s="464">
        <v>2763710210826.0786</v>
      </c>
      <c r="W4241" s="460">
        <v>872.11232978662269</v>
      </c>
      <c r="X4241" s="463">
        <v>2.9932280748240444E-2</v>
      </c>
      <c r="Y4241" s="476">
        <v>2.0000000000000001E-4</v>
      </c>
    </row>
    <row r="4242" spans="1:25" x14ac:dyDescent="0.2">
      <c r="A4242" s="475">
        <f t="shared" si="66"/>
        <v>4238</v>
      </c>
      <c r="B4242" s="462">
        <v>0.61509429022781026</v>
      </c>
      <c r="C4242" s="461">
        <v>5638.7298785591875</v>
      </c>
      <c r="D4242" s="462">
        <v>0.84515781365363041</v>
      </c>
      <c r="E4242" s="462">
        <v>0.46236900555529231</v>
      </c>
      <c r="F4242" s="516">
        <v>2026.08</v>
      </c>
      <c r="G4242" s="464">
        <v>126532197922.44495</v>
      </c>
      <c r="H4242" s="461">
        <v>22111930.561263211</v>
      </c>
      <c r="I4242" s="464">
        <v>633751025530.37024</v>
      </c>
      <c r="J4242" s="462">
        <v>0.42412500825364075</v>
      </c>
      <c r="K4242" s="464">
        <v>39147455034.680496</v>
      </c>
      <c r="L4242" s="464">
        <v>86305694137.359711</v>
      </c>
      <c r="M4242" s="464">
        <v>59157604219.28624</v>
      </c>
      <c r="N4242" s="464">
        <v>99868895409.249298</v>
      </c>
      <c r="O4242" s="464">
        <v>20216.115228329054</v>
      </c>
      <c r="P4242" s="461">
        <v>584560.31377466617</v>
      </c>
      <c r="Q4242" s="461">
        <v>389886.17357862531</v>
      </c>
      <c r="R4242" s="464">
        <v>1014231012911.6469</v>
      </c>
      <c r="S4242" s="462">
        <v>0.49609289393639483</v>
      </c>
      <c r="T4242" s="462">
        <v>0.35996584952561533</v>
      </c>
      <c r="U4242" s="461">
        <v>14.953779854532099</v>
      </c>
      <c r="V4242" s="464">
        <v>5990294636254.0781</v>
      </c>
      <c r="W4242" s="460">
        <v>1891.4055202032384</v>
      </c>
      <c r="X4242" s="463">
        <v>4.8576275184385745E-2</v>
      </c>
      <c r="Y4242" s="476">
        <v>2.0000000000000001E-4</v>
      </c>
    </row>
    <row r="4243" spans="1:25" x14ac:dyDescent="0.2">
      <c r="A4243" s="475">
        <f t="shared" si="66"/>
        <v>4239</v>
      </c>
      <c r="B4243" s="462">
        <v>0.56000407209939229</v>
      </c>
      <c r="C4243" s="461">
        <v>4282.4404128636706</v>
      </c>
      <c r="D4243" s="462">
        <v>1.0629616231912278</v>
      </c>
      <c r="E4243" s="462">
        <v>0.53068265852893581</v>
      </c>
      <c r="F4243" s="516">
        <v>2025.82</v>
      </c>
      <c r="G4243" s="464">
        <v>145792418557.92383</v>
      </c>
      <c r="H4243" s="461">
        <v>33794675.968518287</v>
      </c>
      <c r="I4243" s="464">
        <v>571252401820.28162</v>
      </c>
      <c r="J4243" s="462">
        <v>0.16104504559813726</v>
      </c>
      <c r="K4243" s="464">
        <v>15353961098.779797</v>
      </c>
      <c r="L4243" s="464">
        <v>62334135831.869041</v>
      </c>
      <c r="M4243" s="464">
        <v>103445213932.14799</v>
      </c>
      <c r="N4243" s="464">
        <v>41890988127.770988</v>
      </c>
      <c r="O4243" s="464">
        <v>25052.22849802603</v>
      </c>
      <c r="P4243" s="461">
        <v>317904.92881140794</v>
      </c>
      <c r="Q4243" s="461">
        <v>176098.16962921392</v>
      </c>
      <c r="R4243" s="464">
        <v>985499233705.0365</v>
      </c>
      <c r="S4243" s="462">
        <v>0.39638551267054611</v>
      </c>
      <c r="T4243" s="462">
        <v>0.19905139909715502</v>
      </c>
      <c r="U4243" s="461">
        <v>17.391196995286574</v>
      </c>
      <c r="V4243" s="464">
        <v>3709095938079.7881</v>
      </c>
      <c r="W4243" s="460">
        <v>1171.6678412526471</v>
      </c>
      <c r="X4243" s="463">
        <v>4.2951942097227816E-2</v>
      </c>
      <c r="Y4243" s="476">
        <v>2.0000000000000001E-4</v>
      </c>
    </row>
    <row r="4244" spans="1:25" x14ac:dyDescent="0.2">
      <c r="A4244" s="475">
        <f t="shared" si="66"/>
        <v>4240</v>
      </c>
      <c r="B4244" s="462">
        <v>0.66767144062301731</v>
      </c>
      <c r="C4244" s="461">
        <v>4508.3936714073279</v>
      </c>
      <c r="D4244" s="462">
        <v>0.41379718254754555</v>
      </c>
      <c r="E4244" s="462">
        <v>0.31317450742423109</v>
      </c>
      <c r="F4244" s="516">
        <v>2024.21</v>
      </c>
      <c r="G4244" s="464">
        <v>204325417901.28577</v>
      </c>
      <c r="H4244" s="461">
        <v>7434222.4358952856</v>
      </c>
      <c r="I4244" s="464">
        <v>290291744576.25208</v>
      </c>
      <c r="J4244" s="462">
        <v>0.49640816204163407</v>
      </c>
      <c r="K4244" s="464">
        <v>14785561475.336281</v>
      </c>
      <c r="L4244" s="464">
        <v>14635556425.498735</v>
      </c>
      <c r="M4244" s="464">
        <v>174434927659.20419</v>
      </c>
      <c r="N4244" s="464">
        <v>114010688635.90997</v>
      </c>
      <c r="O4244" s="464">
        <v>26285.142811949958</v>
      </c>
      <c r="P4244" s="461">
        <v>737259.96568963071</v>
      </c>
      <c r="Q4244" s="461">
        <v>446711.93259957811</v>
      </c>
      <c r="R4244" s="464">
        <v>817514941464.68652</v>
      </c>
      <c r="S4244" s="462">
        <v>0.60258780512918375</v>
      </c>
      <c r="T4244" s="462">
        <v>0.41885796141844411</v>
      </c>
      <c r="U4244" s="461">
        <v>16.542978800883677</v>
      </c>
      <c r="V4244" s="464">
        <v>6480018092233.4854</v>
      </c>
      <c r="W4244" s="460">
        <v>2045.5317454859146</v>
      </c>
      <c r="X4244" s="463">
        <v>4.2386990271934752E-2</v>
      </c>
      <c r="Y4244" s="476">
        <v>2.0000000000000001E-4</v>
      </c>
    </row>
    <row r="4245" spans="1:25" x14ac:dyDescent="0.2">
      <c r="A4245" s="475">
        <f t="shared" si="66"/>
        <v>4241</v>
      </c>
      <c r="B4245" s="462">
        <v>0.44507842496246702</v>
      </c>
      <c r="C4245" s="461">
        <v>8377.0775763654856</v>
      </c>
      <c r="D4245" s="462">
        <v>0.28264433353440532</v>
      </c>
      <c r="E4245" s="462">
        <v>0.21835299822158816</v>
      </c>
      <c r="F4245" s="516">
        <v>2025.19</v>
      </c>
      <c r="G4245" s="464">
        <v>106732252158.13152</v>
      </c>
      <c r="H4245" s="461">
        <v>4566790.2447476136</v>
      </c>
      <c r="I4245" s="464">
        <v>172351961860.05026</v>
      </c>
      <c r="J4245" s="462">
        <v>0.44507842496246708</v>
      </c>
      <c r="K4245" s="464">
        <v>8130502433.3470001</v>
      </c>
      <c r="L4245" s="464">
        <v>6654531487.3569431</v>
      </c>
      <c r="M4245" s="464">
        <v>91569729359.885498</v>
      </c>
      <c r="N4245" s="464">
        <v>48069776523.507645</v>
      </c>
      <c r="O4245" s="464">
        <v>35516.471097827831</v>
      </c>
      <c r="P4245" s="461">
        <v>379536.93930690037</v>
      </c>
      <c r="Q4245" s="461">
        <v>199908.13115166052</v>
      </c>
      <c r="R4245" s="464">
        <v>429018057815.23651</v>
      </c>
      <c r="S4245" s="462">
        <v>0.5916085817249791</v>
      </c>
      <c r="T4245" s="462">
        <v>0.43795380068176976</v>
      </c>
      <c r="U4245" s="461">
        <v>16.331862623984492</v>
      </c>
      <c r="V4245" s="464">
        <v>3526560778133.6177</v>
      </c>
      <c r="W4245" s="460">
        <v>1113.0843810242611</v>
      </c>
      <c r="X4245" s="463">
        <v>4.2869653253345338E-2</v>
      </c>
      <c r="Y4245" s="476">
        <v>2.0000000000000001E-4</v>
      </c>
    </row>
    <row r="4246" spans="1:25" x14ac:dyDescent="0.2">
      <c r="A4246" s="475">
        <f t="shared" si="66"/>
        <v>4242</v>
      </c>
      <c r="B4246" s="462">
        <v>0.41064654441103121</v>
      </c>
      <c r="C4246" s="461">
        <v>8909.0163136923329</v>
      </c>
      <c r="D4246" s="462">
        <v>0.46805425504042941</v>
      </c>
      <c r="E4246" s="462">
        <v>0.42335272819947872</v>
      </c>
      <c r="F4246" s="516">
        <v>2024.9</v>
      </c>
      <c r="G4246" s="464">
        <v>48755708718.13665</v>
      </c>
      <c r="H4246" s="461">
        <v>8368691.1568562957</v>
      </c>
      <c r="I4246" s="464">
        <v>276674469760.05469</v>
      </c>
      <c r="J4246" s="462">
        <v>0.36849615262972601</v>
      </c>
      <c r="K4246" s="464">
        <v>15224640912.551722</v>
      </c>
      <c r="L4246" s="464">
        <v>14767346666.246153</v>
      </c>
      <c r="M4246" s="464">
        <v>53301813868.583847</v>
      </c>
      <c r="N4246" s="464">
        <v>14498012455.181379</v>
      </c>
      <c r="O4246" s="464">
        <v>21003.457757966436</v>
      </c>
      <c r="P4246" s="461">
        <v>128976.3108206505</v>
      </c>
      <c r="Q4246" s="461">
        <v>51430.673520484706</v>
      </c>
      <c r="R4246" s="464">
        <v>444660011723.63837</v>
      </c>
      <c r="S4246" s="462">
        <v>0.51042854031103202</v>
      </c>
      <c r="T4246" s="462">
        <v>0.28454871176894925</v>
      </c>
      <c r="U4246" s="461">
        <v>15.052599446262304</v>
      </c>
      <c r="V4246" s="464">
        <v>2147887316916.4758</v>
      </c>
      <c r="W4246" s="460">
        <v>678.01001271651251</v>
      </c>
      <c r="X4246" s="463">
        <v>4.7519424719279939E-2</v>
      </c>
      <c r="Y4246" s="476">
        <v>2.0000000000000001E-4</v>
      </c>
    </row>
    <row r="4247" spans="1:25" x14ac:dyDescent="0.2">
      <c r="A4247" s="475">
        <f t="shared" si="66"/>
        <v>4243</v>
      </c>
      <c r="B4247" s="462">
        <v>0.53834461759678931</v>
      </c>
      <c r="C4247" s="461">
        <v>7003.3045456721647</v>
      </c>
      <c r="D4247" s="462">
        <v>0.96174039814918666</v>
      </c>
      <c r="E4247" s="462">
        <v>0.24862616674109031</v>
      </c>
      <c r="F4247" s="516">
        <v>2024.89</v>
      </c>
      <c r="G4247" s="464">
        <v>223472503656.45691</v>
      </c>
      <c r="H4247" s="461">
        <v>28236451.421240631</v>
      </c>
      <c r="I4247" s="464">
        <v>614582824647.22766</v>
      </c>
      <c r="J4247" s="462">
        <v>0.29224750049248471</v>
      </c>
      <c r="K4247" s="464">
        <v>10039973812.737324</v>
      </c>
      <c r="L4247" s="464">
        <v>11253037283.667719</v>
      </c>
      <c r="M4247" s="464">
        <v>209660594855.724</v>
      </c>
      <c r="N4247" s="464">
        <v>135643872682.40813</v>
      </c>
      <c r="O4247" s="464">
        <v>33536.237226450539</v>
      </c>
      <c r="P4247" s="461">
        <v>786839.73267850769</v>
      </c>
      <c r="Q4247" s="461">
        <v>550161.02161158936</v>
      </c>
      <c r="R4247" s="464">
        <v>1297299247726.3884</v>
      </c>
      <c r="S4247" s="462">
        <v>0.4974841412560882</v>
      </c>
      <c r="T4247" s="462">
        <v>0.27053063467544591</v>
      </c>
      <c r="U4247" s="461">
        <v>16.799872917407413</v>
      </c>
      <c r="V4247" s="464">
        <v>6338781676017.0088</v>
      </c>
      <c r="W4247" s="460">
        <v>2000.6392326999219</v>
      </c>
      <c r="X4247" s="463">
        <v>4.446594201998199E-2</v>
      </c>
      <c r="Y4247" s="476">
        <v>2.0000000000000001E-4</v>
      </c>
    </row>
    <row r="4248" spans="1:25" x14ac:dyDescent="0.2">
      <c r="A4248" s="475">
        <f t="shared" si="66"/>
        <v>4244</v>
      </c>
      <c r="B4248" s="462">
        <v>0.54035215801883807</v>
      </c>
      <c r="C4248" s="461">
        <v>3672.8375023971903</v>
      </c>
      <c r="D4248" s="462">
        <v>0.86066969060141663</v>
      </c>
      <c r="E4248" s="462">
        <v>0.23086932722368336</v>
      </c>
      <c r="F4248" s="516">
        <v>2023.75</v>
      </c>
      <c r="G4248" s="464">
        <v>425496257488.96173</v>
      </c>
      <c r="H4248" s="461">
        <v>23205322.200948339</v>
      </c>
      <c r="I4248" s="464">
        <v>521413833014.0387</v>
      </c>
      <c r="J4248" s="462">
        <v>0.32486378638235092</v>
      </c>
      <c r="K4248" s="464">
        <v>11005602238.945023</v>
      </c>
      <c r="L4248" s="464">
        <v>0</v>
      </c>
      <c r="M4248" s="464">
        <v>447005082756.06952</v>
      </c>
      <c r="N4248" s="464">
        <v>7886088492.3741951</v>
      </c>
      <c r="O4248" s="464">
        <v>20689.36213723855</v>
      </c>
      <c r="P4248" s="461">
        <v>101465.43749999914</v>
      </c>
      <c r="Q4248" s="461">
        <v>33113.812499999549</v>
      </c>
      <c r="R4248" s="464">
        <v>1390113299593.8745</v>
      </c>
      <c r="S4248" s="462">
        <v>0.61528923269533253</v>
      </c>
      <c r="T4248" s="462">
        <v>0.38988392533161342</v>
      </c>
      <c r="U4248" s="461">
        <v>17.687544530947214</v>
      </c>
      <c r="V4248" s="464">
        <v>10441141778417.098</v>
      </c>
      <c r="W4248" s="460">
        <v>3295.048639825101</v>
      </c>
      <c r="X4248" s="463">
        <v>4.1645302721437578E-2</v>
      </c>
      <c r="Y4248" s="476">
        <v>2.0000000000000001E-4</v>
      </c>
    </row>
    <row r="4249" spans="1:25" x14ac:dyDescent="0.2">
      <c r="A4249" s="475">
        <f t="shared" si="66"/>
        <v>4245</v>
      </c>
      <c r="B4249" s="462">
        <v>0.46981101059284458</v>
      </c>
      <c r="C4249" s="461">
        <v>6464.4050506831009</v>
      </c>
      <c r="D4249" s="462">
        <v>0.85590310080451193</v>
      </c>
      <c r="E4249" s="462">
        <v>0.20277178290775527</v>
      </c>
      <c r="F4249" s="516">
        <v>2024.99</v>
      </c>
      <c r="G4249" s="464">
        <v>105348324520.51959</v>
      </c>
      <c r="H4249" s="461">
        <v>21920134.164220713</v>
      </c>
      <c r="I4249" s="464">
        <v>527380784121.87164</v>
      </c>
      <c r="J4249" s="462">
        <v>0.31137868151950887</v>
      </c>
      <c r="K4249" s="464">
        <v>18725979157.61853</v>
      </c>
      <c r="L4249" s="464">
        <v>20351481806.496162</v>
      </c>
      <c r="M4249" s="464">
        <v>129035919306.0753</v>
      </c>
      <c r="N4249" s="464">
        <v>78224203493.090836</v>
      </c>
      <c r="O4249" s="464">
        <v>37933.736448827112</v>
      </c>
      <c r="P4249" s="461">
        <v>481379.24115199212</v>
      </c>
      <c r="Q4249" s="461">
        <v>307213.20087030478</v>
      </c>
      <c r="R4249" s="464">
        <v>960626649504.76538</v>
      </c>
      <c r="S4249" s="462">
        <v>0.47977853103030432</v>
      </c>
      <c r="T4249" s="462">
        <v>0.27241861772469439</v>
      </c>
      <c r="U4249" s="461">
        <v>15.328110542098951</v>
      </c>
      <c r="V4249" s="464">
        <v>4401770117794.0234</v>
      </c>
      <c r="W4249" s="460">
        <v>1389.8408594492912</v>
      </c>
      <c r="X4249" s="463">
        <v>4.8138859223286486E-2</v>
      </c>
      <c r="Y4249" s="476">
        <v>2.0000000000000001E-4</v>
      </c>
    </row>
    <row r="4250" spans="1:25" x14ac:dyDescent="0.2">
      <c r="A4250" s="475">
        <f t="shared" si="66"/>
        <v>4246</v>
      </c>
      <c r="B4250" s="462">
        <v>0.54995270647087102</v>
      </c>
      <c r="C4250" s="461">
        <v>4497.5322798504076</v>
      </c>
      <c r="D4250" s="462">
        <v>0.83549219021607035</v>
      </c>
      <c r="E4250" s="462">
        <v>0.19963029098237184</v>
      </c>
      <c r="F4250" s="516">
        <v>2023.83</v>
      </c>
      <c r="G4250" s="464">
        <v>234253683800.75449</v>
      </c>
      <c r="H4250" s="461">
        <v>21434258.364108257</v>
      </c>
      <c r="I4250" s="464">
        <v>630791651259.94373</v>
      </c>
      <c r="J4250" s="462">
        <v>0.45625159979500263</v>
      </c>
      <c r="K4250" s="464">
        <v>12416304572.378664</v>
      </c>
      <c r="L4250" s="464">
        <v>0</v>
      </c>
      <c r="M4250" s="464">
        <v>296321746452.41296</v>
      </c>
      <c r="N4250" s="464">
        <v>34939484762.883148</v>
      </c>
      <c r="O4250" s="464">
        <v>16817.310002289858</v>
      </c>
      <c r="P4250" s="461">
        <v>264597.84546600934</v>
      </c>
      <c r="Q4250" s="461">
        <v>141385.56089494756</v>
      </c>
      <c r="R4250" s="464">
        <v>1307406894764.4414</v>
      </c>
      <c r="S4250" s="462">
        <v>0.61613986317014902</v>
      </c>
      <c r="T4250" s="462">
        <v>0.36542787140039079</v>
      </c>
      <c r="U4250" s="461">
        <v>15.901159257385219</v>
      </c>
      <c r="V4250" s="464">
        <v>8477111321326.6318</v>
      </c>
      <c r="W4250" s="460">
        <v>2677.327600181839</v>
      </c>
      <c r="X4250" s="463">
        <v>4.533462261839994E-2</v>
      </c>
      <c r="Y4250" s="476">
        <v>2.0000000000000001E-4</v>
      </c>
    </row>
    <row r="4251" spans="1:25" x14ac:dyDescent="0.2">
      <c r="A4251" s="475">
        <f t="shared" si="66"/>
        <v>4247</v>
      </c>
      <c r="B4251" s="462">
        <v>0.48904957534441051</v>
      </c>
      <c r="C4251" s="461">
        <v>2850.6971137744995</v>
      </c>
      <c r="D4251" s="462">
        <v>0.60685708258772619</v>
      </c>
      <c r="E4251" s="462">
        <v>0.62124976874235494</v>
      </c>
      <c r="F4251" s="516">
        <v>2027.68</v>
      </c>
      <c r="G4251" s="464">
        <v>71714256266.599579</v>
      </c>
      <c r="H4251" s="461">
        <v>12830085.879924156</v>
      </c>
      <c r="I4251" s="464">
        <v>378582617338.74109</v>
      </c>
      <c r="J4251" s="462">
        <v>0.32172338492854469</v>
      </c>
      <c r="K4251" s="464">
        <v>20668787896.669197</v>
      </c>
      <c r="L4251" s="464">
        <v>74716389480.270691</v>
      </c>
      <c r="M4251" s="464">
        <v>0</v>
      </c>
      <c r="N4251" s="464">
        <v>73767809980.746048</v>
      </c>
      <c r="O4251" s="464">
        <v>29415.498136228311</v>
      </c>
      <c r="P4251" s="461">
        <v>397154.28378439229</v>
      </c>
      <c r="Q4251" s="461">
        <v>248224.25827838748</v>
      </c>
      <c r="R4251" s="464">
        <v>591216930373.28772</v>
      </c>
      <c r="S4251" s="462">
        <v>0.41386129638128177</v>
      </c>
      <c r="T4251" s="462">
        <v>0.30841939289604237</v>
      </c>
      <c r="U4251" s="461">
        <v>15.184330835567717</v>
      </c>
      <c r="V4251" s="464">
        <v>3218875460849.7979</v>
      </c>
      <c r="W4251" s="460">
        <v>1015.7472812343412</v>
      </c>
      <c r="X4251" s="463">
        <v>4.5774258637153398E-2</v>
      </c>
      <c r="Y4251" s="476">
        <v>2.0000000000000001E-4</v>
      </c>
    </row>
    <row r="4252" spans="1:25" x14ac:dyDescent="0.2">
      <c r="A4252" s="475">
        <f t="shared" si="66"/>
        <v>4248</v>
      </c>
      <c r="B4252" s="462">
        <v>0.52725366923525507</v>
      </c>
      <c r="C4252" s="461">
        <v>2388.8830608178591</v>
      </c>
      <c r="D4252" s="462">
        <v>0.73043079399669286</v>
      </c>
      <c r="E4252" s="462">
        <v>0.59895595877801489</v>
      </c>
      <c r="F4252" s="516">
        <v>2024.3</v>
      </c>
      <c r="G4252" s="464">
        <v>254274953053.65488</v>
      </c>
      <c r="H4252" s="461">
        <v>17764785.910955179</v>
      </c>
      <c r="I4252" s="464">
        <v>369537747039.47333</v>
      </c>
      <c r="J4252" s="462">
        <v>0.15460648275566502</v>
      </c>
      <c r="K4252" s="464">
        <v>7113331155.3082829</v>
      </c>
      <c r="L4252" s="464">
        <v>0</v>
      </c>
      <c r="M4252" s="464">
        <v>207020976928.95105</v>
      </c>
      <c r="N4252" s="464">
        <v>20720886155.63673</v>
      </c>
      <c r="O4252" s="464">
        <v>35957.796373483565</v>
      </c>
      <c r="P4252" s="461">
        <v>171603.87985577836</v>
      </c>
      <c r="Q4252" s="461">
        <v>76622.085563430039</v>
      </c>
      <c r="R4252" s="464">
        <v>899628084784.9187</v>
      </c>
      <c r="S4252" s="462">
        <v>0.52015234608126559</v>
      </c>
      <c r="T4252" s="462">
        <v>0.31287795842369442</v>
      </c>
      <c r="U4252" s="461">
        <v>18.380405126943774</v>
      </c>
      <c r="V4252" s="464">
        <v>5687584270605.8818</v>
      </c>
      <c r="W4252" s="460">
        <v>1795.6577497437888</v>
      </c>
      <c r="X4252" s="463">
        <v>3.9872578560067415E-2</v>
      </c>
      <c r="Y4252" s="476">
        <v>2.0000000000000001E-4</v>
      </c>
    </row>
    <row r="4253" spans="1:25" x14ac:dyDescent="0.2">
      <c r="A4253" s="475">
        <f t="shared" si="66"/>
        <v>4249</v>
      </c>
      <c r="B4253" s="462">
        <v>0.44394833635146908</v>
      </c>
      <c r="C4253" s="461">
        <v>3672.9115664800047</v>
      </c>
      <c r="D4253" s="462">
        <v>0.55426353987935895</v>
      </c>
      <c r="E4253" s="462">
        <v>0.59594288443207533</v>
      </c>
      <c r="F4253" s="516">
        <v>2026.25</v>
      </c>
      <c r="G4253" s="464">
        <v>113248458273.99084</v>
      </c>
      <c r="H4253" s="461">
        <v>11209770.439262379</v>
      </c>
      <c r="I4253" s="464">
        <v>377225121432.78156</v>
      </c>
      <c r="J4253" s="462">
        <v>0.44394833635146913</v>
      </c>
      <c r="K4253" s="464">
        <v>55370930117.25351</v>
      </c>
      <c r="L4253" s="464">
        <v>156547687096.09946</v>
      </c>
      <c r="M4253" s="464">
        <v>27858563795.316063</v>
      </c>
      <c r="N4253" s="464">
        <v>39917468682.486534</v>
      </c>
      <c r="O4253" s="464">
        <v>10000</v>
      </c>
      <c r="P4253" s="461">
        <v>275505.77652019926</v>
      </c>
      <c r="Q4253" s="461">
        <v>155660.77351315462</v>
      </c>
      <c r="R4253" s="464">
        <v>723262902179.13</v>
      </c>
      <c r="S4253" s="462">
        <v>0.54763793441235487</v>
      </c>
      <c r="T4253" s="462">
        <v>0.36016631597535453</v>
      </c>
      <c r="U4253" s="461">
        <v>15.405483894589567</v>
      </c>
      <c r="V4253" s="464">
        <v>4501844749263.5889</v>
      </c>
      <c r="W4253" s="460">
        <v>1421.9325902027845</v>
      </c>
      <c r="X4253" s="463">
        <v>4.6553208587665859E-2</v>
      </c>
      <c r="Y4253" s="476">
        <v>2.0000000000000001E-4</v>
      </c>
    </row>
    <row r="4254" spans="1:25" x14ac:dyDescent="0.2">
      <c r="A4254" s="475">
        <f t="shared" si="66"/>
        <v>4250</v>
      </c>
      <c r="B4254" s="462">
        <v>0.48789494842900277</v>
      </c>
      <c r="C4254" s="461">
        <v>4874.8783188471371</v>
      </c>
      <c r="D4254" s="462">
        <v>0.77491737428906859</v>
      </c>
      <c r="E4254" s="462">
        <v>0.44188735933012152</v>
      </c>
      <c r="F4254" s="516">
        <v>2026.48</v>
      </c>
      <c r="G4254" s="464">
        <v>95853166071.772507</v>
      </c>
      <c r="H4254" s="461">
        <v>18681696.224966392</v>
      </c>
      <c r="I4254" s="464">
        <v>485088148864.08246</v>
      </c>
      <c r="J4254" s="462">
        <v>0.40845700526675344</v>
      </c>
      <c r="K4254" s="464">
        <v>52735608552.930016</v>
      </c>
      <c r="L4254" s="464">
        <v>134716289753.29057</v>
      </c>
      <c r="M4254" s="464">
        <v>21132666245.181545</v>
      </c>
      <c r="N4254" s="464">
        <v>93351968563.455444</v>
      </c>
      <c r="O4254" s="464">
        <v>40983.810636565679</v>
      </c>
      <c r="P4254" s="461">
        <v>609312.04541480576</v>
      </c>
      <c r="Q4254" s="461">
        <v>412348.67359974253</v>
      </c>
      <c r="R4254" s="464">
        <v>855015855186.50488</v>
      </c>
      <c r="S4254" s="462">
        <v>0.49666046836391603</v>
      </c>
      <c r="T4254" s="462">
        <v>0.34168243487831423</v>
      </c>
      <c r="U4254" s="461">
        <v>14.729673342800366</v>
      </c>
      <c r="V4254" s="464">
        <v>4781126399613.2686</v>
      </c>
      <c r="W4254" s="460">
        <v>1509.9220720005117</v>
      </c>
      <c r="X4254" s="463">
        <v>4.9458621222752644E-2</v>
      </c>
      <c r="Y4254" s="476">
        <v>2.0000000000000001E-4</v>
      </c>
    </row>
    <row r="4255" spans="1:25" x14ac:dyDescent="0.2">
      <c r="A4255" s="475">
        <f t="shared" si="66"/>
        <v>4251</v>
      </c>
      <c r="B4255" s="462">
        <v>0.44042142602975132</v>
      </c>
      <c r="C4255" s="461">
        <v>3471.7053743132528</v>
      </c>
      <c r="D4255" s="462">
        <v>0.50587909247643559</v>
      </c>
      <c r="E4255" s="462">
        <v>0.63316476998157711</v>
      </c>
      <c r="F4255" s="516">
        <v>2027.18</v>
      </c>
      <c r="G4255" s="464">
        <v>93234856144.785416</v>
      </c>
      <c r="H4255" s="461">
        <v>10115015.528265221</v>
      </c>
      <c r="I4255" s="464">
        <v>403391097475.40979</v>
      </c>
      <c r="J4255" s="462">
        <v>0.44042142602975132</v>
      </c>
      <c r="K4255" s="464">
        <v>42794481368.65004</v>
      </c>
      <c r="L4255" s="464">
        <v>102775039427.26633</v>
      </c>
      <c r="M4255" s="464">
        <v>0</v>
      </c>
      <c r="N4255" s="464">
        <v>20621006656.111324</v>
      </c>
      <c r="O4255" s="464">
        <v>35662.609769035567</v>
      </c>
      <c r="P4255" s="461">
        <v>169884.08563750077</v>
      </c>
      <c r="Q4255" s="461">
        <v>79073.408874241097</v>
      </c>
      <c r="R4255" s="464">
        <v>626599400024.30811</v>
      </c>
      <c r="S4255" s="462">
        <v>0.51916069205183701</v>
      </c>
      <c r="T4255" s="462">
        <v>0.38276122831885728</v>
      </c>
      <c r="U4255" s="461">
        <v>15.140931940809008</v>
      </c>
      <c r="V4255" s="464">
        <v>4127787928572.2734</v>
      </c>
      <c r="W4255" s="460">
        <v>1302.2054664696527</v>
      </c>
      <c r="X4255" s="463">
        <v>4.6475732255893437E-2</v>
      </c>
      <c r="Y4255" s="476">
        <v>2.0000000000000001E-4</v>
      </c>
    </row>
    <row r="4256" spans="1:25" x14ac:dyDescent="0.2">
      <c r="A4256" s="475">
        <f t="shared" si="66"/>
        <v>4252</v>
      </c>
      <c r="B4256" s="462">
        <v>0.51540122170067482</v>
      </c>
      <c r="C4256" s="461">
        <v>2690.5973934064973</v>
      </c>
      <c r="D4256" s="462">
        <v>1.2076303028242239</v>
      </c>
      <c r="E4256" s="462">
        <v>0.34417451118642128</v>
      </c>
      <c r="F4256" s="516">
        <v>2026.12</v>
      </c>
      <c r="G4256" s="464">
        <v>89700735472.020645</v>
      </c>
      <c r="H4256" s="461">
        <v>46909375.89724075</v>
      </c>
      <c r="I4256" s="464">
        <v>769664490309.82629</v>
      </c>
      <c r="J4256" s="462">
        <v>6.5290880734046208E-2</v>
      </c>
      <c r="K4256" s="464">
        <v>18719917070.0839</v>
      </c>
      <c r="L4256" s="464">
        <v>15201028133.630489</v>
      </c>
      <c r="M4256" s="464">
        <v>40883301866.409767</v>
      </c>
      <c r="N4256" s="464">
        <v>33468522506.417896</v>
      </c>
      <c r="O4256" s="464">
        <v>17469.563886506752</v>
      </c>
      <c r="P4256" s="461">
        <v>242009.51868324171</v>
      </c>
      <c r="Q4256" s="461">
        <v>120482.02359535437</v>
      </c>
      <c r="R4256" s="464">
        <v>985069234959.77368</v>
      </c>
      <c r="S4256" s="462">
        <v>0.19817261474260864</v>
      </c>
      <c r="T4256" s="462">
        <v>4.6837209378343077E-2</v>
      </c>
      <c r="U4256" s="461">
        <v>41.227905172073854</v>
      </c>
      <c r="V4256" s="464">
        <v>2066419620393.8713</v>
      </c>
      <c r="W4256" s="460">
        <v>652.04209630751518</v>
      </c>
      <c r="X4256" s="463">
        <v>1.8696289758826392E-2</v>
      </c>
      <c r="Y4256" s="476">
        <v>2.0000000000000001E-4</v>
      </c>
    </row>
    <row r="4257" spans="1:25" x14ac:dyDescent="0.2">
      <c r="A4257" s="475">
        <f t="shared" si="66"/>
        <v>4253</v>
      </c>
      <c r="B4257" s="462">
        <v>0.55781239058110754</v>
      </c>
      <c r="C4257" s="461">
        <v>8155.5073787089732</v>
      </c>
      <c r="D4257" s="462">
        <v>0.46186442640763914</v>
      </c>
      <c r="E4257" s="462">
        <v>0.54449422376167422</v>
      </c>
      <c r="F4257" s="516">
        <v>2024.64</v>
      </c>
      <c r="G4257" s="464">
        <v>123645303940.42285</v>
      </c>
      <c r="H4257" s="461">
        <v>8414659.6777152438</v>
      </c>
      <c r="I4257" s="464">
        <v>284590928938.66968</v>
      </c>
      <c r="J4257" s="462">
        <v>0.37801645346433088</v>
      </c>
      <c r="K4257" s="464">
        <v>4150978695.5893097</v>
      </c>
      <c r="L4257" s="464">
        <v>0</v>
      </c>
      <c r="M4257" s="464">
        <v>111159532361.87325</v>
      </c>
      <c r="N4257" s="464">
        <v>53921890411.905457</v>
      </c>
      <c r="O4257" s="464">
        <v>23949.809258108769</v>
      </c>
      <c r="P4257" s="461">
        <v>315082.55997973733</v>
      </c>
      <c r="Q4257" s="461">
        <v>188239.82565010525</v>
      </c>
      <c r="R4257" s="464">
        <v>581553992594.59375</v>
      </c>
      <c r="S4257" s="462">
        <v>0.54005824008657954</v>
      </c>
      <c r="T4257" s="462">
        <v>0.38947822214308997</v>
      </c>
      <c r="U4257" s="461">
        <v>16.25133760173647</v>
      </c>
      <c r="V4257" s="464">
        <v>4162424695684.0176</v>
      </c>
      <c r="W4257" s="460">
        <v>1312.4815603185398</v>
      </c>
      <c r="X4257" s="463">
        <v>4.388123703132725E-2</v>
      </c>
      <c r="Y4257" s="476">
        <v>2.0000000000000001E-4</v>
      </c>
    </row>
    <row r="4258" spans="1:25" x14ac:dyDescent="0.2">
      <c r="A4258" s="475">
        <f t="shared" si="66"/>
        <v>4254</v>
      </c>
      <c r="B4258" s="462">
        <v>0.64864427871896291</v>
      </c>
      <c r="C4258" s="461">
        <v>6330.7426574067276</v>
      </c>
      <c r="D4258" s="462">
        <v>0.55280859568160945</v>
      </c>
      <c r="E4258" s="462">
        <v>0.48218077481158261</v>
      </c>
      <c r="F4258" s="516">
        <v>2024.61</v>
      </c>
      <c r="G4258" s="464">
        <v>339449618256.80133</v>
      </c>
      <c r="H4258" s="461">
        <v>10773499.317040827</v>
      </c>
      <c r="I4258" s="464">
        <v>383651572961.83093</v>
      </c>
      <c r="J4258" s="462">
        <v>0.46728449908484493</v>
      </c>
      <c r="K4258" s="464">
        <v>4895584177.2712307</v>
      </c>
      <c r="L4258" s="464">
        <v>1219230698.2023003</v>
      </c>
      <c r="M4258" s="464">
        <v>238459413839.41302</v>
      </c>
      <c r="N4258" s="464">
        <v>31434046446.992588</v>
      </c>
      <c r="O4258" s="464">
        <v>37802.528845813256</v>
      </c>
      <c r="P4258" s="461">
        <v>227740.10434743922</v>
      </c>
      <c r="Q4258" s="461">
        <v>120011.37967162792</v>
      </c>
      <c r="R4258" s="464">
        <v>946810521786.10425</v>
      </c>
      <c r="S4258" s="462">
        <v>0.64484569656020985</v>
      </c>
      <c r="T4258" s="462">
        <v>0.50696345955256239</v>
      </c>
      <c r="U4258" s="461">
        <v>17.229936599412081</v>
      </c>
      <c r="V4258" s="464">
        <v>9089061603640.5645</v>
      </c>
      <c r="W4258" s="460">
        <v>2870.2459355859664</v>
      </c>
      <c r="X4258" s="463">
        <v>4.2426409026835539E-2</v>
      </c>
      <c r="Y4258" s="476">
        <v>2.0000000000000001E-4</v>
      </c>
    </row>
    <row r="4259" spans="1:25" x14ac:dyDescent="0.2">
      <c r="A4259" s="475">
        <f t="shared" si="66"/>
        <v>4255</v>
      </c>
      <c r="B4259" s="462">
        <v>0.59013034132541353</v>
      </c>
      <c r="C4259" s="461">
        <v>5404.1869744773203</v>
      </c>
      <c r="D4259" s="462">
        <v>0.91912851280583807</v>
      </c>
      <c r="E4259" s="462">
        <v>0.37983738947597184</v>
      </c>
      <c r="F4259" s="516">
        <v>2026.72</v>
      </c>
      <c r="G4259" s="464">
        <v>134421715719.3248</v>
      </c>
      <c r="H4259" s="461">
        <v>26397467.891086482</v>
      </c>
      <c r="I4259" s="464">
        <v>479632522525.94635</v>
      </c>
      <c r="J4259" s="462">
        <v>0.13473860413395811</v>
      </c>
      <c r="K4259" s="464">
        <v>27155281678.087738</v>
      </c>
      <c r="L4259" s="464">
        <v>35568734031.556381</v>
      </c>
      <c r="M4259" s="464">
        <v>19780414382.879005</v>
      </c>
      <c r="N4259" s="464">
        <v>28260342146.294945</v>
      </c>
      <c r="O4259" s="464">
        <v>38843.116499104581</v>
      </c>
      <c r="P4259" s="461">
        <v>226390.78105452884</v>
      </c>
      <c r="Q4259" s="461">
        <v>112039.17761232491</v>
      </c>
      <c r="R4259" s="464">
        <v>835581847909.95435</v>
      </c>
      <c r="S4259" s="462">
        <v>0.38300310681724392</v>
      </c>
      <c r="T4259" s="462">
        <v>0.17529506798432973</v>
      </c>
      <c r="U4259" s="461">
        <v>19.475256954202411</v>
      </c>
      <c r="V4259" s="464">
        <v>3025001407650.687</v>
      </c>
      <c r="W4259" s="460">
        <v>954.13302904163868</v>
      </c>
      <c r="X4259" s="463">
        <v>3.8614789816760531E-2</v>
      </c>
      <c r="Y4259" s="476">
        <v>2.0000000000000001E-4</v>
      </c>
    </row>
    <row r="4260" spans="1:25" x14ac:dyDescent="0.2">
      <c r="A4260" s="475">
        <f t="shared" si="66"/>
        <v>4256</v>
      </c>
      <c r="B4260" s="462">
        <v>0.43132625723105089</v>
      </c>
      <c r="C4260" s="461">
        <v>7775.737248315545</v>
      </c>
      <c r="D4260" s="462">
        <v>0.51706479732613719</v>
      </c>
      <c r="E4260" s="462">
        <v>0.3634168274520444</v>
      </c>
      <c r="F4260" s="516">
        <v>2023.75</v>
      </c>
      <c r="G4260" s="464">
        <v>214749543357.4093</v>
      </c>
      <c r="H4260" s="461">
        <v>9947797.2644754462</v>
      </c>
      <c r="I4260" s="464">
        <v>367297119623.58765</v>
      </c>
      <c r="J4260" s="462">
        <v>0.43132625723105089</v>
      </c>
      <c r="K4260" s="464">
        <v>5787671881.2779446</v>
      </c>
      <c r="L4260" s="464">
        <v>0</v>
      </c>
      <c r="M4260" s="464">
        <v>556049310047.16003</v>
      </c>
      <c r="N4260" s="464">
        <v>28154375845.231457</v>
      </c>
      <c r="O4260" s="464">
        <v>22383.605342624909</v>
      </c>
      <c r="P4260" s="461">
        <v>200019.24272766802</v>
      </c>
      <c r="Q4260" s="461">
        <v>100448.41537174977</v>
      </c>
      <c r="R4260" s="464">
        <v>1340144701258.5205</v>
      </c>
      <c r="S4260" s="462">
        <v>0.68622174172637829</v>
      </c>
      <c r="T4260" s="462">
        <v>0.25415745824670316</v>
      </c>
      <c r="U4260" s="461">
        <v>16.752745542517037</v>
      </c>
      <c r="V4260" s="464">
        <v>6550201509366.6084</v>
      </c>
      <c r="W4260" s="460">
        <v>2067.100657867019</v>
      </c>
      <c r="X4260" s="463">
        <v>4.1596248500453542E-2</v>
      </c>
      <c r="Y4260" s="476">
        <v>2.0000000000000001E-4</v>
      </c>
    </row>
    <row r="4261" spans="1:25" x14ac:dyDescent="0.2">
      <c r="A4261" s="475">
        <f t="shared" si="66"/>
        <v>4257</v>
      </c>
      <c r="B4261" s="462">
        <v>0.68031383535944578</v>
      </c>
      <c r="C4261" s="461">
        <v>6629.9497306303092</v>
      </c>
      <c r="D4261" s="462">
        <v>0.856827631572884</v>
      </c>
      <c r="E4261" s="462">
        <v>0.7</v>
      </c>
      <c r="F4261" s="516">
        <v>2025.56</v>
      </c>
      <c r="G4261" s="464">
        <v>190204482322.39456</v>
      </c>
      <c r="H4261" s="461">
        <v>21983776.746588927</v>
      </c>
      <c r="I4261" s="464">
        <v>585139809700.8053</v>
      </c>
      <c r="J4261" s="462">
        <v>0.40408095317135295</v>
      </c>
      <c r="K4261" s="464">
        <v>31310034302.52018</v>
      </c>
      <c r="L4261" s="464">
        <v>50893055749.88945</v>
      </c>
      <c r="M4261" s="464">
        <v>73288474938.73999</v>
      </c>
      <c r="N4261" s="464">
        <v>52914420454.172752</v>
      </c>
      <c r="O4261" s="464">
        <v>26831.9856564072</v>
      </c>
      <c r="P4261" s="461">
        <v>367575.65585898433</v>
      </c>
      <c r="Q4261" s="461">
        <v>218477.11612434883</v>
      </c>
      <c r="R4261" s="464">
        <v>984008923329.39746</v>
      </c>
      <c r="S4261" s="462">
        <v>0.52598260418807607</v>
      </c>
      <c r="T4261" s="462">
        <v>0.3976412135044034</v>
      </c>
      <c r="U4261" s="461">
        <v>15.767477320662081</v>
      </c>
      <c r="V4261" s="464">
        <v>6904830747723.5986</v>
      </c>
      <c r="W4261" s="460">
        <v>2178.5090371261467</v>
      </c>
      <c r="X4261" s="463">
        <v>4.5556763351376518E-2</v>
      </c>
      <c r="Y4261" s="476">
        <v>2.0000000000000001E-4</v>
      </c>
    </row>
    <row r="4262" spans="1:25" x14ac:dyDescent="0.2">
      <c r="A4262" s="475">
        <f t="shared" si="66"/>
        <v>4258</v>
      </c>
      <c r="B4262" s="462">
        <v>0.4260219217868717</v>
      </c>
      <c r="C4262" s="461">
        <v>7010.8429288078787</v>
      </c>
      <c r="D4262" s="462">
        <v>0.76388068073824011</v>
      </c>
      <c r="E4262" s="462">
        <v>0.39137895323129546</v>
      </c>
      <c r="F4262" s="516">
        <v>2024.51</v>
      </c>
      <c r="G4262" s="464">
        <v>200218045921.12134</v>
      </c>
      <c r="H4262" s="461">
        <v>17551103.078390602</v>
      </c>
      <c r="I4262" s="464">
        <v>502221114704.48352</v>
      </c>
      <c r="J4262" s="462">
        <v>0.39313496808680493</v>
      </c>
      <c r="K4262" s="464">
        <v>28553703596.261265</v>
      </c>
      <c r="L4262" s="464">
        <v>34014906552.087128</v>
      </c>
      <c r="M4262" s="464">
        <v>260726545992.47217</v>
      </c>
      <c r="N4262" s="464">
        <v>46114341616.721931</v>
      </c>
      <c r="O4262" s="464">
        <v>24431.311880933714</v>
      </c>
      <c r="P4262" s="461">
        <v>313671.48759035754</v>
      </c>
      <c r="Q4262" s="461">
        <v>179637.34545326966</v>
      </c>
      <c r="R4262" s="464">
        <v>1251542235651.7114</v>
      </c>
      <c r="S4262" s="462">
        <v>0.60962758685513885</v>
      </c>
      <c r="T4262" s="462">
        <v>0.28747776517599499</v>
      </c>
      <c r="U4262" s="461">
        <v>16.220736412608886</v>
      </c>
      <c r="V4262" s="464">
        <v>6372611265301.8799</v>
      </c>
      <c r="W4262" s="460">
        <v>2011.2629375907616</v>
      </c>
      <c r="X4262" s="463">
        <v>4.5490385201794034E-2</v>
      </c>
      <c r="Y4262" s="476">
        <v>2.0000000000000001E-4</v>
      </c>
    </row>
    <row r="4263" spans="1:25" x14ac:dyDescent="0.2">
      <c r="A4263" s="475">
        <f t="shared" si="66"/>
        <v>4259</v>
      </c>
      <c r="B4263" s="462">
        <v>0.40254873005256586</v>
      </c>
      <c r="C4263" s="461">
        <v>5970.9262964500012</v>
      </c>
      <c r="D4263" s="462">
        <v>0.58167184721467047</v>
      </c>
      <c r="E4263" s="462">
        <v>0.39364516338220334</v>
      </c>
      <c r="F4263" s="516">
        <v>2024.58</v>
      </c>
      <c r="G4263" s="464">
        <v>139333381297.29715</v>
      </c>
      <c r="H4263" s="461">
        <v>11864536.581343867</v>
      </c>
      <c r="I4263" s="464">
        <v>302908229789.34723</v>
      </c>
      <c r="J4263" s="462">
        <v>0.29656367647216408</v>
      </c>
      <c r="K4263" s="464">
        <v>9691796890.4418716</v>
      </c>
      <c r="L4263" s="464">
        <v>0</v>
      </c>
      <c r="M4263" s="464">
        <v>154859345554.8494</v>
      </c>
      <c r="N4263" s="464">
        <v>76103588875.93692</v>
      </c>
      <c r="O4263" s="464">
        <v>23984.561130052982</v>
      </c>
      <c r="P4263" s="461">
        <v>468883.16472429002</v>
      </c>
      <c r="Q4263" s="461">
        <v>305879.15150333638</v>
      </c>
      <c r="R4263" s="464">
        <v>743533530095.11926</v>
      </c>
      <c r="S4263" s="462">
        <v>0.53408423384374193</v>
      </c>
      <c r="T4263" s="462">
        <v>0.30544823142667477</v>
      </c>
      <c r="U4263" s="461">
        <v>16.612153220022865</v>
      </c>
      <c r="V4263" s="464">
        <v>4231111574893.4648</v>
      </c>
      <c r="W4263" s="460">
        <v>1334.6839911724073</v>
      </c>
      <c r="X4263" s="463">
        <v>4.2745172380874615E-2</v>
      </c>
      <c r="Y4263" s="476">
        <v>2.0000000000000001E-4</v>
      </c>
    </row>
    <row r="4264" spans="1:25" x14ac:dyDescent="0.2">
      <c r="A4264" s="475">
        <f t="shared" si="66"/>
        <v>4260</v>
      </c>
      <c r="B4264" s="462">
        <v>0.54009156918664281</v>
      </c>
      <c r="C4264" s="461">
        <v>10053.535835267096</v>
      </c>
      <c r="D4264" s="462">
        <v>0.54008158976057685</v>
      </c>
      <c r="E4264" s="462">
        <v>0.37412402368444547</v>
      </c>
      <c r="F4264" s="516">
        <v>2026.22</v>
      </c>
      <c r="G4264" s="464">
        <v>69738700478.035416</v>
      </c>
      <c r="H4264" s="461">
        <v>10411655.499432726</v>
      </c>
      <c r="I4264" s="464">
        <v>270173147510.91125</v>
      </c>
      <c r="J4264" s="462">
        <v>0.30829252109272565</v>
      </c>
      <c r="K4264" s="464">
        <v>30954514275.10099</v>
      </c>
      <c r="L4264" s="464">
        <v>68152333205.280739</v>
      </c>
      <c r="M4264" s="464">
        <v>26566980985.25349</v>
      </c>
      <c r="N4264" s="464">
        <v>32668091919.421085</v>
      </c>
      <c r="O4264" s="464">
        <v>20653.233416489285</v>
      </c>
      <c r="P4264" s="461">
        <v>251873.39530228058</v>
      </c>
      <c r="Q4264" s="461">
        <v>138205.49566713456</v>
      </c>
      <c r="R4264" s="464">
        <v>492593126751.62219</v>
      </c>
      <c r="S4264" s="462">
        <v>0.47031257106710123</v>
      </c>
      <c r="T4264" s="462">
        <v>0.30258150076959595</v>
      </c>
      <c r="U4264" s="461">
        <v>15.541730778189731</v>
      </c>
      <c r="V4264" s="464">
        <v>2570274011245.3813</v>
      </c>
      <c r="W4264" s="460">
        <v>811.24051042885571</v>
      </c>
      <c r="X4264" s="463">
        <v>4.6854472288473496E-2</v>
      </c>
      <c r="Y4264" s="476">
        <v>2.0000000000000001E-4</v>
      </c>
    </row>
    <row r="4265" spans="1:25" x14ac:dyDescent="0.2">
      <c r="A4265" s="475">
        <f t="shared" si="66"/>
        <v>4261</v>
      </c>
      <c r="B4265" s="462">
        <v>0.53026853709449762</v>
      </c>
      <c r="C4265" s="461">
        <v>2928.622387212291</v>
      </c>
      <c r="D4265" s="462">
        <v>0.32060750914429809</v>
      </c>
      <c r="E4265" s="462">
        <v>0.44454827203766084</v>
      </c>
      <c r="F4265" s="516">
        <v>2024.72</v>
      </c>
      <c r="G4265" s="464">
        <v>194547351500.00934</v>
      </c>
      <c r="H4265" s="461">
        <v>5255464.8848699201</v>
      </c>
      <c r="I4265" s="464">
        <v>207544491441.46115</v>
      </c>
      <c r="J4265" s="462">
        <v>0.46983836746597296</v>
      </c>
      <c r="K4265" s="464">
        <v>5247980644.5790873</v>
      </c>
      <c r="L4265" s="464">
        <v>0</v>
      </c>
      <c r="M4265" s="464">
        <v>125408270253.49364</v>
      </c>
      <c r="N4265" s="464">
        <v>118981891352.54871</v>
      </c>
      <c r="O4265" s="464">
        <v>27758.124924955086</v>
      </c>
      <c r="P4265" s="461">
        <v>748969.05159241857</v>
      </c>
      <c r="Q4265" s="461">
        <v>459590.1466389969</v>
      </c>
      <c r="R4265" s="464">
        <v>612519859987.97168</v>
      </c>
      <c r="S4265" s="462">
        <v>0.57615902010704223</v>
      </c>
      <c r="T4265" s="462">
        <v>0.48989027542815206</v>
      </c>
      <c r="U4265" s="461">
        <v>16.860241108442178</v>
      </c>
      <c r="V4265" s="464">
        <v>5706412144621.2383</v>
      </c>
      <c r="W4265" s="460">
        <v>1801.0136848271</v>
      </c>
      <c r="X4265" s="463">
        <v>4.2244794662522157E-2</v>
      </c>
      <c r="Y4265" s="476">
        <v>2.0000000000000001E-4</v>
      </c>
    </row>
    <row r="4266" spans="1:25" x14ac:dyDescent="0.2">
      <c r="A4266" s="475">
        <f t="shared" si="66"/>
        <v>4262</v>
      </c>
      <c r="B4266" s="462">
        <v>0.41050403332295543</v>
      </c>
      <c r="C4266" s="461">
        <v>1543.2607098078779</v>
      </c>
      <c r="D4266" s="462">
        <v>0.34999897692613979</v>
      </c>
      <c r="E4266" s="462">
        <v>0.3542559483147395</v>
      </c>
      <c r="F4266" s="516">
        <v>2026.69</v>
      </c>
      <c r="G4266" s="464">
        <v>74115849099.955353</v>
      </c>
      <c r="H4266" s="461">
        <v>5695988.3807481797</v>
      </c>
      <c r="I4266" s="464">
        <v>185424278085.33734</v>
      </c>
      <c r="J4266" s="462">
        <v>0.34006822789114532</v>
      </c>
      <c r="K4266" s="464">
        <v>20802878745.188251</v>
      </c>
      <c r="L4266" s="464">
        <v>51984845840.45034</v>
      </c>
      <c r="M4266" s="464">
        <v>15375162237.531574</v>
      </c>
      <c r="N4266" s="464">
        <v>288562083919.78522</v>
      </c>
      <c r="O4266" s="464">
        <v>29744.384270360355</v>
      </c>
      <c r="P4266" s="461">
        <v>1548820.8277522253</v>
      </c>
      <c r="Q4266" s="461">
        <v>1064476.9690904468</v>
      </c>
      <c r="R4266" s="464">
        <v>612570515346.92212</v>
      </c>
      <c r="S4266" s="462">
        <v>0.38400510070082849</v>
      </c>
      <c r="T4266" s="462">
        <v>0.28263412729108744</v>
      </c>
      <c r="U4266" s="461">
        <v>15.41049034176786</v>
      </c>
      <c r="V4266" s="464">
        <v>2982212131815.5967</v>
      </c>
      <c r="W4266" s="460">
        <v>940.65728104069581</v>
      </c>
      <c r="X4266" s="463">
        <v>4.6643383223840991E-2</v>
      </c>
      <c r="Y4266" s="476">
        <v>2.0000000000000001E-4</v>
      </c>
    </row>
    <row r="4267" spans="1:25" x14ac:dyDescent="0.2">
      <c r="A4267" s="475">
        <f t="shared" si="66"/>
        <v>4263</v>
      </c>
      <c r="B4267" s="462">
        <v>0.69063014997960204</v>
      </c>
      <c r="C4267" s="461">
        <v>5853.0452714801231</v>
      </c>
      <c r="D4267" s="462">
        <v>0.73943876991499813</v>
      </c>
      <c r="E4267" s="462">
        <v>0.47630536417037522</v>
      </c>
      <c r="F4267" s="516">
        <v>2025.04</v>
      </c>
      <c r="G4267" s="464">
        <v>202751619880.65259</v>
      </c>
      <c r="H4267" s="461">
        <v>17522496.156208031</v>
      </c>
      <c r="I4267" s="464">
        <v>406299248344.75476</v>
      </c>
      <c r="J4267" s="462">
        <v>0.25041467086828884</v>
      </c>
      <c r="K4267" s="464">
        <v>20763188794.592472</v>
      </c>
      <c r="L4267" s="464">
        <v>8625403177.4164467</v>
      </c>
      <c r="M4267" s="464">
        <v>133696629815.25389</v>
      </c>
      <c r="N4267" s="464">
        <v>61987885247.198448</v>
      </c>
      <c r="O4267" s="464">
        <v>23630.915983267681</v>
      </c>
      <c r="P4267" s="461">
        <v>389488.63959021843</v>
      </c>
      <c r="Q4267" s="461">
        <v>238495.29020125297</v>
      </c>
      <c r="R4267" s="464">
        <v>923377539581.79248</v>
      </c>
      <c r="S4267" s="462">
        <v>0.511227788025439</v>
      </c>
      <c r="T4267" s="462">
        <v>0.30706847916385621</v>
      </c>
      <c r="U4267" s="461">
        <v>17.197021530074579</v>
      </c>
      <c r="V4267" s="464">
        <v>5341935746131.875</v>
      </c>
      <c r="W4267" s="460">
        <v>1684.3691478568785</v>
      </c>
      <c r="X4267" s="463">
        <v>4.2899510615112685E-2</v>
      </c>
      <c r="Y4267" s="476">
        <v>2.0000000000000001E-4</v>
      </c>
    </row>
    <row r="4268" spans="1:25" x14ac:dyDescent="0.2">
      <c r="A4268" s="475">
        <f t="shared" si="66"/>
        <v>4264</v>
      </c>
      <c r="B4268" s="462">
        <v>0.76514176165080827</v>
      </c>
      <c r="C4268" s="461">
        <v>2879.4193542086514</v>
      </c>
      <c r="D4268" s="462">
        <v>0.93480832849434181</v>
      </c>
      <c r="E4268" s="462">
        <v>0.36570638461880683</v>
      </c>
      <c r="F4268" s="516">
        <v>2026.17</v>
      </c>
      <c r="G4268" s="464">
        <v>140585207262.94296</v>
      </c>
      <c r="H4268" s="461">
        <v>27469238.460566405</v>
      </c>
      <c r="I4268" s="464">
        <v>576243863381.47449</v>
      </c>
      <c r="J4268" s="462">
        <v>0.28550392358347643</v>
      </c>
      <c r="K4268" s="464">
        <v>19006246465.910137</v>
      </c>
      <c r="L4268" s="464">
        <v>28120315502.426884</v>
      </c>
      <c r="M4268" s="464">
        <v>69274522324.64917</v>
      </c>
      <c r="N4268" s="464">
        <v>67245010193.495781</v>
      </c>
      <c r="O4268" s="464">
        <v>30440.219545812579</v>
      </c>
      <c r="P4268" s="461">
        <v>443192.89427211502</v>
      </c>
      <c r="Q4268" s="461">
        <v>274942.6439402242</v>
      </c>
      <c r="R4268" s="464">
        <v>926683145500.18152</v>
      </c>
      <c r="S4268" s="462">
        <v>0.43280140975272424</v>
      </c>
      <c r="T4268" s="462">
        <v>0.26927335106387462</v>
      </c>
      <c r="U4268" s="461">
        <v>16.271552933663102</v>
      </c>
      <c r="V4268" s="464">
        <v>4495951255017.2754</v>
      </c>
      <c r="W4268" s="460">
        <v>1418.6617903925678</v>
      </c>
      <c r="X4268" s="463">
        <v>4.4390348433210568E-2</v>
      </c>
      <c r="Y4268" s="476">
        <v>2.0000000000000001E-4</v>
      </c>
    </row>
    <row r="4269" spans="1:25" x14ac:dyDescent="0.2">
      <c r="A4269" s="475">
        <f t="shared" si="66"/>
        <v>4265</v>
      </c>
      <c r="B4269" s="462">
        <v>0.30856338192204702</v>
      </c>
      <c r="C4269" s="461">
        <v>5203.7751712655536</v>
      </c>
      <c r="D4269" s="462">
        <v>0.44955737680114216</v>
      </c>
      <c r="E4269" s="462">
        <v>0.4545226098413252</v>
      </c>
      <c r="F4269" s="516">
        <v>2024.93</v>
      </c>
      <c r="G4269" s="464">
        <v>220044572009.18365</v>
      </c>
      <c r="H4269" s="461">
        <v>8320529.4482221063</v>
      </c>
      <c r="I4269" s="464">
        <v>305651982118.81561</v>
      </c>
      <c r="J4269" s="462">
        <v>0.30856338192204702</v>
      </c>
      <c r="K4269" s="464">
        <v>4687822483.2869148</v>
      </c>
      <c r="L4269" s="464">
        <v>0</v>
      </c>
      <c r="M4269" s="464">
        <v>154399091295.78809</v>
      </c>
      <c r="N4269" s="464">
        <v>85331268830.449585</v>
      </c>
      <c r="O4269" s="464">
        <v>32965.154464234154</v>
      </c>
      <c r="P4269" s="461">
        <v>493945.66675054206</v>
      </c>
      <c r="Q4269" s="461">
        <v>330556.13791395217</v>
      </c>
      <c r="R4269" s="464">
        <v>755295921894.42188</v>
      </c>
      <c r="S4269" s="462">
        <v>0.53424202279932664</v>
      </c>
      <c r="T4269" s="462">
        <v>0.38916195997218572</v>
      </c>
      <c r="U4269" s="461">
        <v>17.463483320396207</v>
      </c>
      <c r="V4269" s="464">
        <v>5642052674615.3867</v>
      </c>
      <c r="W4269" s="460">
        <v>1779.5959463617587</v>
      </c>
      <c r="X4269" s="463">
        <v>4.1929250401542509E-2</v>
      </c>
      <c r="Y4269" s="476">
        <v>2.0000000000000001E-4</v>
      </c>
    </row>
    <row r="4270" spans="1:25" x14ac:dyDescent="0.2">
      <c r="A4270" s="475">
        <f t="shared" si="66"/>
        <v>4266</v>
      </c>
      <c r="B4270" s="462">
        <v>0.48913708073034701</v>
      </c>
      <c r="C4270" s="461">
        <v>1604.9908628923199</v>
      </c>
      <c r="D4270" s="462">
        <v>0.64617286418723907</v>
      </c>
      <c r="E4270" s="462">
        <v>0.58465009386544797</v>
      </c>
      <c r="F4270" s="516">
        <v>2025.19</v>
      </c>
      <c r="G4270" s="464">
        <v>152310817910.52103</v>
      </c>
      <c r="H4270" s="461">
        <v>14822956.337920906</v>
      </c>
      <c r="I4270" s="464">
        <v>401275082366.85968</v>
      </c>
      <c r="J4270" s="462">
        <v>0.35728096048158586</v>
      </c>
      <c r="K4270" s="464">
        <v>30053865317.427677</v>
      </c>
      <c r="L4270" s="464">
        <v>25150729008.088444</v>
      </c>
      <c r="M4270" s="464">
        <v>144393929124.93066</v>
      </c>
      <c r="N4270" s="464">
        <v>33835494728.342785</v>
      </c>
      <c r="O4270" s="464">
        <v>27912.250239306552</v>
      </c>
      <c r="P4270" s="461">
        <v>244858.49531275232</v>
      </c>
      <c r="Q4270" s="461">
        <v>130719.9260013481</v>
      </c>
      <c r="R4270" s="464">
        <v>926811368948.94507</v>
      </c>
      <c r="S4270" s="462">
        <v>0.57187612169526714</v>
      </c>
      <c r="T4270" s="462">
        <v>0.2825848072433722</v>
      </c>
      <c r="U4270" s="461">
        <v>16.380162226137408</v>
      </c>
      <c r="V4270" s="464">
        <v>4793116708407.2949</v>
      </c>
      <c r="W4270" s="460">
        <v>1512.9377898189193</v>
      </c>
      <c r="X4270" s="463">
        <v>4.3724008517882405E-2</v>
      </c>
      <c r="Y4270" s="476">
        <v>2.0000000000000001E-4</v>
      </c>
    </row>
    <row r="4271" spans="1:25" x14ac:dyDescent="0.2">
      <c r="A4271" s="475">
        <f t="shared" si="66"/>
        <v>4267</v>
      </c>
      <c r="B4271" s="462">
        <v>0.43380121764714097</v>
      </c>
      <c r="C4271" s="461">
        <v>3605.3524539266882</v>
      </c>
      <c r="D4271" s="462">
        <v>1.239974152332703</v>
      </c>
      <c r="E4271" s="462">
        <v>0.5567536860842438</v>
      </c>
      <c r="F4271" s="516">
        <v>2027.69</v>
      </c>
      <c r="G4271" s="464">
        <v>72359722746.562531</v>
      </c>
      <c r="H4271" s="461">
        <v>48910873.811859325</v>
      </c>
      <c r="I4271" s="464">
        <v>1043259797050.5699</v>
      </c>
      <c r="J4271" s="462">
        <v>0.34661555314040904</v>
      </c>
      <c r="K4271" s="464">
        <v>53395166052.500984</v>
      </c>
      <c r="L4271" s="464">
        <v>21582179545.893295</v>
      </c>
      <c r="M4271" s="464">
        <v>0</v>
      </c>
      <c r="N4271" s="464">
        <v>24068265098.160568</v>
      </c>
      <c r="O4271" s="464">
        <v>30583.662902322074</v>
      </c>
      <c r="P4271" s="461">
        <v>193308.62663967471</v>
      </c>
      <c r="Q4271" s="461">
        <v>94940.976738205689</v>
      </c>
      <c r="R4271" s="464">
        <v>1246854093206.0227</v>
      </c>
      <c r="S4271" s="462">
        <v>0.39403578173827131</v>
      </c>
      <c r="T4271" s="462">
        <v>0.27198568782774829</v>
      </c>
      <c r="U4271" s="461">
        <v>14.078276480161426</v>
      </c>
      <c r="V4271" s="464">
        <v>5257628169514.7578</v>
      </c>
      <c r="W4271" s="460">
        <v>1658.5465268671655</v>
      </c>
      <c r="X4271" s="463">
        <v>5.2139407480627842E-2</v>
      </c>
      <c r="Y4271" s="476">
        <v>2.0000000000000001E-4</v>
      </c>
    </row>
    <row r="4272" spans="1:25" x14ac:dyDescent="0.2">
      <c r="A4272" s="475">
        <f t="shared" si="66"/>
        <v>4268</v>
      </c>
      <c r="B4272" s="462">
        <v>0.64049734411519921</v>
      </c>
      <c r="C4272" s="461">
        <v>7550.5217623294229</v>
      </c>
      <c r="D4272" s="462">
        <v>0.98282129662123041</v>
      </c>
      <c r="E4272" s="462">
        <v>0.17268091643514977</v>
      </c>
      <c r="F4272" s="516">
        <v>2025.05</v>
      </c>
      <c r="G4272" s="464">
        <v>282325530949.3562</v>
      </c>
      <c r="H4272" s="461">
        <v>28736855.363854237</v>
      </c>
      <c r="I4272" s="464">
        <v>536666936175.00635</v>
      </c>
      <c r="J4272" s="462">
        <v>0.18603661054971043</v>
      </c>
      <c r="K4272" s="464">
        <v>16731460052.892399</v>
      </c>
      <c r="L4272" s="464">
        <v>12790466524.850811</v>
      </c>
      <c r="M4272" s="464">
        <v>192554205834.73245</v>
      </c>
      <c r="N4272" s="464">
        <v>17237048774.369244</v>
      </c>
      <c r="O4272" s="464">
        <v>21423.989235291869</v>
      </c>
      <c r="P4272" s="461">
        <v>165006.16014525655</v>
      </c>
      <c r="Q4272" s="461">
        <v>70825.938676956546</v>
      </c>
      <c r="R4272" s="464">
        <v>1160912201144.0159</v>
      </c>
      <c r="S4272" s="462">
        <v>0.50515382563363864</v>
      </c>
      <c r="T4272" s="462">
        <v>0.3094866623252388</v>
      </c>
      <c r="U4272" s="461">
        <v>17.627856055079722</v>
      </c>
      <c r="V4272" s="464">
        <v>6719083791277.2129</v>
      </c>
      <c r="W4272" s="460">
        <v>2122.0439434417681</v>
      </c>
      <c r="X4272" s="463">
        <v>4.2140822196643682E-2</v>
      </c>
      <c r="Y4272" s="476">
        <v>2.0000000000000001E-4</v>
      </c>
    </row>
    <row r="4273" spans="1:25" x14ac:dyDescent="0.2">
      <c r="A4273" s="475">
        <f t="shared" si="66"/>
        <v>4269</v>
      </c>
      <c r="B4273" s="462">
        <v>0.46526315999999063</v>
      </c>
      <c r="C4273" s="461">
        <v>5723.7092327115515</v>
      </c>
      <c r="D4273" s="462">
        <v>0.22163638873636793</v>
      </c>
      <c r="E4273" s="462">
        <v>0.41278674524163661</v>
      </c>
      <c r="F4273" s="516">
        <v>2025.12</v>
      </c>
      <c r="G4273" s="464">
        <v>63153253526.782211</v>
      </c>
      <c r="H4273" s="461">
        <v>3593765.2484847466</v>
      </c>
      <c r="I4273" s="464">
        <v>145308823495.19385</v>
      </c>
      <c r="J4273" s="462">
        <v>0.45155334999686381</v>
      </c>
      <c r="K4273" s="464">
        <v>7378885822.205637</v>
      </c>
      <c r="L4273" s="464">
        <v>7198040973.050477</v>
      </c>
      <c r="M4273" s="464">
        <v>49828010080.819374</v>
      </c>
      <c r="N4273" s="464">
        <v>243831376554.952</v>
      </c>
      <c r="O4273" s="464">
        <v>37679.086611312552</v>
      </c>
      <c r="P4273" s="461">
        <v>1469664.6902609016</v>
      </c>
      <c r="Q4273" s="461">
        <v>1013651.7890962914</v>
      </c>
      <c r="R4273" s="464">
        <v>511292220092.14795</v>
      </c>
      <c r="S4273" s="462">
        <v>0.41101772240764872</v>
      </c>
      <c r="T4273" s="462">
        <v>0.30680947255352925</v>
      </c>
      <c r="U4273" s="461">
        <v>15.348616219898233</v>
      </c>
      <c r="V4273" s="464">
        <v>2728955691353.2773</v>
      </c>
      <c r="W4273" s="460">
        <v>861.62498167374122</v>
      </c>
      <c r="X4273" s="463">
        <v>4.6474850923603706E-2</v>
      </c>
      <c r="Y4273" s="476">
        <v>2.0000000000000001E-4</v>
      </c>
    </row>
    <row r="4274" spans="1:25" x14ac:dyDescent="0.2">
      <c r="A4274" s="475">
        <f t="shared" si="66"/>
        <v>4270</v>
      </c>
      <c r="B4274" s="462">
        <v>0.47481843515138744</v>
      </c>
      <c r="C4274" s="461">
        <v>5098.9423002279091</v>
      </c>
      <c r="D4274" s="462">
        <v>0.78807225530163461</v>
      </c>
      <c r="E4274" s="462">
        <v>0.68027903487009345</v>
      </c>
      <c r="F4274" s="516">
        <v>2026.01</v>
      </c>
      <c r="G4274" s="464">
        <v>183999827589.1499</v>
      </c>
      <c r="H4274" s="461">
        <v>19961273.138535235</v>
      </c>
      <c r="I4274" s="464">
        <v>473761328665.00909</v>
      </c>
      <c r="J4274" s="462">
        <v>0.23285894457964962</v>
      </c>
      <c r="K4274" s="464">
        <v>27456215627.989388</v>
      </c>
      <c r="L4274" s="464">
        <v>46521053298.939827</v>
      </c>
      <c r="M4274" s="464">
        <v>45583877387.579163</v>
      </c>
      <c r="N4274" s="464">
        <v>46465577558.812996</v>
      </c>
      <c r="O4274" s="464">
        <v>20082.102618899462</v>
      </c>
      <c r="P4274" s="461">
        <v>293345.39932657813</v>
      </c>
      <c r="Q4274" s="461">
        <v>163767.09935158171</v>
      </c>
      <c r="R4274" s="464">
        <v>802336820872.63977</v>
      </c>
      <c r="S4274" s="462">
        <v>0.42363240048514789</v>
      </c>
      <c r="T4274" s="462">
        <v>0.32033375838807387</v>
      </c>
      <c r="U4274" s="461">
        <v>17.109659446894437</v>
      </c>
      <c r="V4274" s="464">
        <v>4834089215693.6387</v>
      </c>
      <c r="W4274" s="460">
        <v>1525.5431213579916</v>
      </c>
      <c r="X4274" s="463">
        <v>4.2812739521450656E-2</v>
      </c>
      <c r="Y4274" s="476">
        <v>2.0000000000000001E-4</v>
      </c>
    </row>
    <row r="4275" spans="1:25" x14ac:dyDescent="0.2">
      <c r="A4275" s="475">
        <f t="shared" si="66"/>
        <v>4271</v>
      </c>
      <c r="B4275" s="462">
        <v>0.58725053527622273</v>
      </c>
      <c r="C4275" s="461">
        <v>8616.6326475140813</v>
      </c>
      <c r="D4275" s="462">
        <v>0.46378267113260813</v>
      </c>
      <c r="E4275" s="462">
        <v>0.40476810482191422</v>
      </c>
      <c r="F4275" s="516">
        <v>2023.92</v>
      </c>
      <c r="G4275" s="464">
        <v>152232987290.14096</v>
      </c>
      <c r="H4275" s="461">
        <v>8317142.2825453021</v>
      </c>
      <c r="I4275" s="464">
        <v>272696371924.25836</v>
      </c>
      <c r="J4275" s="462">
        <v>0.43569294514488743</v>
      </c>
      <c r="K4275" s="464">
        <v>3573014237.4574332</v>
      </c>
      <c r="L4275" s="464">
        <v>0</v>
      </c>
      <c r="M4275" s="464">
        <v>185063969142.79193</v>
      </c>
      <c r="N4275" s="464">
        <v>28565318646.470322</v>
      </c>
      <c r="O4275" s="464">
        <v>28405.543798329003</v>
      </c>
      <c r="P4275" s="461">
        <v>227333.38346214217</v>
      </c>
      <c r="Q4275" s="461">
        <v>121565.90194564429</v>
      </c>
      <c r="R4275" s="464">
        <v>687431563168.06091</v>
      </c>
      <c r="S4275" s="462">
        <v>0.62880166061390952</v>
      </c>
      <c r="T4275" s="462">
        <v>0.38289152786629849</v>
      </c>
      <c r="U4275" s="461">
        <v>16.444495110181169</v>
      </c>
      <c r="V4275" s="464">
        <v>4938507247796.8223</v>
      </c>
      <c r="W4275" s="460">
        <v>1558.4484682436066</v>
      </c>
      <c r="X4275" s="463">
        <v>4.2942672240538368E-2</v>
      </c>
      <c r="Y4275" s="476">
        <v>2.0000000000000001E-4</v>
      </c>
    </row>
    <row r="4276" spans="1:25" x14ac:dyDescent="0.2">
      <c r="A4276" s="475">
        <f t="shared" si="66"/>
        <v>4272</v>
      </c>
      <c r="B4276" s="462">
        <v>0.57045044516249344</v>
      </c>
      <c r="C4276" s="461">
        <v>5916.6558613257084</v>
      </c>
      <c r="D4276" s="462">
        <v>0.71881574042280849</v>
      </c>
      <c r="E4276" s="462">
        <v>0.7</v>
      </c>
      <c r="F4276" s="516">
        <v>2025.2</v>
      </c>
      <c r="G4276" s="464">
        <v>158521474367.49115</v>
      </c>
      <c r="H4276" s="461">
        <v>16381044.504971424</v>
      </c>
      <c r="I4276" s="464">
        <v>545303759187.771</v>
      </c>
      <c r="J4276" s="462">
        <v>0.47552761414637057</v>
      </c>
      <c r="K4276" s="464">
        <v>29112513770.57317</v>
      </c>
      <c r="L4276" s="464">
        <v>30826555762.313835</v>
      </c>
      <c r="M4276" s="464">
        <v>110152669902.99744</v>
      </c>
      <c r="N4276" s="464">
        <v>31343273563.788593</v>
      </c>
      <c r="O4276" s="464">
        <v>21841.923175277574</v>
      </c>
      <c r="P4276" s="461">
        <v>234662.2288308971</v>
      </c>
      <c r="Q4276" s="461">
        <v>121763.37194928442</v>
      </c>
      <c r="R4276" s="464">
        <v>911867902015.25464</v>
      </c>
      <c r="S4276" s="462">
        <v>0.56896254109639877</v>
      </c>
      <c r="T4276" s="462">
        <v>0.39725491356659715</v>
      </c>
      <c r="U4276" s="461">
        <v>15.559904438935174</v>
      </c>
      <c r="V4276" s="464">
        <v>6228779615044.5312</v>
      </c>
      <c r="W4276" s="460">
        <v>1966.0530105706373</v>
      </c>
      <c r="X4276" s="463">
        <v>4.675900868759391E-2</v>
      </c>
      <c r="Y4276" s="476">
        <v>2.0000000000000001E-4</v>
      </c>
    </row>
    <row r="4277" spans="1:25" x14ac:dyDescent="0.2">
      <c r="A4277" s="475">
        <f t="shared" si="66"/>
        <v>4273</v>
      </c>
      <c r="B4277" s="462">
        <v>0.44563820755634731</v>
      </c>
      <c r="C4277" s="461">
        <v>3587.8314527522207</v>
      </c>
      <c r="D4277" s="462">
        <v>0.78615369061088791</v>
      </c>
      <c r="E4277" s="462">
        <v>0.46055916257489954</v>
      </c>
      <c r="F4277" s="516">
        <v>2026.21</v>
      </c>
      <c r="G4277" s="464">
        <v>109409510606.03746</v>
      </c>
      <c r="H4277" s="461">
        <v>19599552.758553453</v>
      </c>
      <c r="I4277" s="464">
        <v>582910226773.4646</v>
      </c>
      <c r="J4277" s="462">
        <v>0.44563820755634731</v>
      </c>
      <c r="K4277" s="464">
        <v>36024291636.982262</v>
      </c>
      <c r="L4277" s="464">
        <v>35034713435.367424</v>
      </c>
      <c r="M4277" s="464">
        <v>50874804706.015793</v>
      </c>
      <c r="N4277" s="464">
        <v>61917545813.161522</v>
      </c>
      <c r="O4277" s="464">
        <v>31280.780705988833</v>
      </c>
      <c r="P4277" s="461">
        <v>414611.51558829891</v>
      </c>
      <c r="Q4277" s="461">
        <v>256783.76108713759</v>
      </c>
      <c r="R4277" s="464">
        <v>925877590535.83801</v>
      </c>
      <c r="S4277" s="462">
        <v>0.52761886337278452</v>
      </c>
      <c r="T4277" s="462">
        <v>0.3662764525054934</v>
      </c>
      <c r="U4277" s="461">
        <v>14.748300237363161</v>
      </c>
      <c r="V4277" s="464">
        <v>5587708779095.7197</v>
      </c>
      <c r="W4277" s="460">
        <v>1763.8134707056493</v>
      </c>
      <c r="X4277" s="463">
        <v>4.8701174183493817E-2</v>
      </c>
      <c r="Y4277" s="476">
        <v>2.0000000000000001E-4</v>
      </c>
    </row>
    <row r="4278" spans="1:25" x14ac:dyDescent="0.2">
      <c r="A4278" s="475">
        <f t="shared" si="66"/>
        <v>4274</v>
      </c>
      <c r="B4278" s="462">
        <v>0.59156490112053506</v>
      </c>
      <c r="C4278" s="461">
        <v>2118.3606095366335</v>
      </c>
      <c r="D4278" s="462">
        <v>0.81104775100644566</v>
      </c>
      <c r="E4278" s="462">
        <v>0.56233103674748253</v>
      </c>
      <c r="F4278" s="516">
        <v>2024.59</v>
      </c>
      <c r="G4278" s="464">
        <v>234569632439.97574</v>
      </c>
      <c r="H4278" s="461">
        <v>21607941.203298669</v>
      </c>
      <c r="I4278" s="464">
        <v>597267625063.92297</v>
      </c>
      <c r="J4278" s="462">
        <v>0.46921875408817915</v>
      </c>
      <c r="K4278" s="464">
        <v>9613522619.5287247</v>
      </c>
      <c r="L4278" s="464">
        <v>0</v>
      </c>
      <c r="M4278" s="464">
        <v>233331792017.05347</v>
      </c>
      <c r="N4278" s="464">
        <v>61420756482.275101</v>
      </c>
      <c r="O4278" s="464">
        <v>31261.522080798954</v>
      </c>
      <c r="P4278" s="461">
        <v>431676.84511572169</v>
      </c>
      <c r="Q4278" s="461">
        <v>269426.86520189833</v>
      </c>
      <c r="R4278" s="464">
        <v>1248035449215.6106</v>
      </c>
      <c r="S4278" s="462">
        <v>0.61022649982257426</v>
      </c>
      <c r="T4278" s="462">
        <v>0.36771010810492055</v>
      </c>
      <c r="U4278" s="461">
        <v>16.037945805822183</v>
      </c>
      <c r="V4278" s="464">
        <v>8286481171038.5938</v>
      </c>
      <c r="W4278" s="460">
        <v>2613.8706099786032</v>
      </c>
      <c r="X4278" s="463">
        <v>4.4502069562188475E-2</v>
      </c>
      <c r="Y4278" s="476">
        <v>2.0000000000000001E-4</v>
      </c>
    </row>
    <row r="4279" spans="1:25" x14ac:dyDescent="0.2">
      <c r="A4279" s="475">
        <f t="shared" si="66"/>
        <v>4275</v>
      </c>
      <c r="B4279" s="462">
        <v>0.53666833527684021</v>
      </c>
      <c r="C4279" s="461">
        <v>1500</v>
      </c>
      <c r="D4279" s="462">
        <v>0.66606673054772358</v>
      </c>
      <c r="E4279" s="462">
        <v>0.60289956476017492</v>
      </c>
      <c r="F4279" s="516">
        <v>2025.31</v>
      </c>
      <c r="G4279" s="464">
        <v>223060406865.52692</v>
      </c>
      <c r="H4279" s="461">
        <v>15823871.360131802</v>
      </c>
      <c r="I4279" s="464">
        <v>399378260906.46472</v>
      </c>
      <c r="J4279" s="462">
        <v>0.34380552301109601</v>
      </c>
      <c r="K4279" s="464">
        <v>16905430375.635952</v>
      </c>
      <c r="L4279" s="464">
        <v>34591651150.004158</v>
      </c>
      <c r="M4279" s="464">
        <v>123282240770.47339</v>
      </c>
      <c r="N4279" s="464">
        <v>109121136480.01703</v>
      </c>
      <c r="O4279" s="464">
        <v>30275.746197173477</v>
      </c>
      <c r="P4279" s="461">
        <v>641761.81767122098</v>
      </c>
      <c r="Q4279" s="461">
        <v>442842.19080913701</v>
      </c>
      <c r="R4279" s="464">
        <v>891089078899.69507</v>
      </c>
      <c r="S4279" s="462">
        <v>0.51011311850005192</v>
      </c>
      <c r="T4279" s="462">
        <v>0.37955391087371282</v>
      </c>
      <c r="U4279" s="461">
        <v>16.906042056462024</v>
      </c>
      <c r="V4279" s="464">
        <v>6445028201023.417</v>
      </c>
      <c r="W4279" s="460">
        <v>2035.1432702686882</v>
      </c>
      <c r="X4279" s="463">
        <v>4.2043625818079938E-2</v>
      </c>
      <c r="Y4279" s="476">
        <v>2.0000000000000001E-4</v>
      </c>
    </row>
    <row r="4280" spans="1:25" x14ac:dyDescent="0.2">
      <c r="A4280" s="475">
        <f t="shared" si="66"/>
        <v>4276</v>
      </c>
      <c r="B4280" s="462">
        <v>0.46685186942752821</v>
      </c>
      <c r="C4280" s="461">
        <v>6662.7523442945176</v>
      </c>
      <c r="D4280" s="462">
        <v>1.0645268236389756</v>
      </c>
      <c r="E4280" s="462">
        <v>0.37121918011202049</v>
      </c>
      <c r="F4280" s="516">
        <v>2025.08</v>
      </c>
      <c r="G4280" s="464">
        <v>147748905106.12622</v>
      </c>
      <c r="H4280" s="461">
        <v>33765345.183717586</v>
      </c>
      <c r="I4280" s="464">
        <v>811988874658.94714</v>
      </c>
      <c r="J4280" s="462">
        <v>0.33974203727924912</v>
      </c>
      <c r="K4280" s="464">
        <v>48202501647.153481</v>
      </c>
      <c r="L4280" s="464">
        <v>36082790790.353683</v>
      </c>
      <c r="M4280" s="464">
        <v>141523754405.27518</v>
      </c>
      <c r="N4280" s="464">
        <v>129057107411.35054</v>
      </c>
      <c r="O4280" s="464">
        <v>20309.985310480573</v>
      </c>
      <c r="P4280" s="461">
        <v>715848.22228840762</v>
      </c>
      <c r="Q4280" s="461">
        <v>488280.79637363518</v>
      </c>
      <c r="R4280" s="464">
        <v>1436676044351.6262</v>
      </c>
      <c r="S4280" s="462">
        <v>0.47584039653153104</v>
      </c>
      <c r="T4280" s="462">
        <v>0.29237002316536692</v>
      </c>
      <c r="U4280" s="461">
        <v>14.945975244614255</v>
      </c>
      <c r="V4280" s="464">
        <v>6830162597377.4355</v>
      </c>
      <c r="W4280" s="460">
        <v>2156.7781743498676</v>
      </c>
      <c r="X4280" s="463">
        <v>4.9013016256198097E-2</v>
      </c>
      <c r="Y4280" s="476">
        <v>2.0000000000000001E-4</v>
      </c>
    </row>
    <row r="4281" spans="1:25" x14ac:dyDescent="0.2">
      <c r="A4281" s="475">
        <f t="shared" si="66"/>
        <v>4277</v>
      </c>
      <c r="B4281" s="462">
        <v>0.50400990950690727</v>
      </c>
      <c r="C4281" s="461">
        <v>1500</v>
      </c>
      <c r="D4281" s="462">
        <v>0.42064913852217528</v>
      </c>
      <c r="E4281" s="462">
        <v>0.32930532558628178</v>
      </c>
      <c r="F4281" s="516">
        <v>2027.22</v>
      </c>
      <c r="G4281" s="464">
        <v>84401179983.397308</v>
      </c>
      <c r="H4281" s="461">
        <v>7510922.1398133347</v>
      </c>
      <c r="I4281" s="464">
        <v>268485075794.45578</v>
      </c>
      <c r="J4281" s="462">
        <v>0.41631824193777356</v>
      </c>
      <c r="K4281" s="464">
        <v>36068364935.539101</v>
      </c>
      <c r="L4281" s="464">
        <v>103303491424.45169</v>
      </c>
      <c r="M4281" s="464">
        <v>0</v>
      </c>
      <c r="N4281" s="464">
        <v>46082364136.536041</v>
      </c>
      <c r="O4281" s="464">
        <v>35368.564926000428</v>
      </c>
      <c r="P4281" s="461">
        <v>326469.99457574717</v>
      </c>
      <c r="Q4281" s="461">
        <v>161239.01523669867</v>
      </c>
      <c r="R4281" s="464">
        <v>512414223823.77283</v>
      </c>
      <c r="S4281" s="462">
        <v>0.53134492403872613</v>
      </c>
      <c r="T4281" s="462">
        <v>0.40330765611750097</v>
      </c>
      <c r="U4281" s="461">
        <v>15.156568086147825</v>
      </c>
      <c r="V4281" s="464">
        <v>3633773122552.3281</v>
      </c>
      <c r="W4281" s="460">
        <v>1145.9413610346326</v>
      </c>
      <c r="X4281" s="463">
        <v>4.5671752838811676E-2</v>
      </c>
      <c r="Y4281" s="476">
        <v>2.0000000000000001E-4</v>
      </c>
    </row>
    <row r="4282" spans="1:25" x14ac:dyDescent="0.2">
      <c r="A4282" s="475">
        <f t="shared" si="66"/>
        <v>4278</v>
      </c>
      <c r="B4282" s="462">
        <v>0.34127730320356808</v>
      </c>
      <c r="C4282" s="461">
        <v>5636.0670772031526</v>
      </c>
      <c r="D4282" s="462">
        <v>0.92311296750819005</v>
      </c>
      <c r="E4282" s="462">
        <v>0.22482286337056373</v>
      </c>
      <c r="F4282" s="516">
        <v>2026.53</v>
      </c>
      <c r="G4282" s="464">
        <v>85872689570.240005</v>
      </c>
      <c r="H4282" s="461">
        <v>21940300.699991588</v>
      </c>
      <c r="I4282" s="464">
        <v>484119148679.85822</v>
      </c>
      <c r="J4282" s="462">
        <v>0.34127730320356808</v>
      </c>
      <c r="K4282" s="464">
        <v>32977637375.450615</v>
      </c>
      <c r="L4282" s="464">
        <v>79668802600.056229</v>
      </c>
      <c r="M4282" s="464">
        <v>43265857242.521103</v>
      </c>
      <c r="N4282" s="464">
        <v>5753239490.1699181</v>
      </c>
      <c r="O4282" s="464">
        <v>37728.263427099999</v>
      </c>
      <c r="P4282" s="461">
        <v>116823.96282484033</v>
      </c>
      <c r="Q4282" s="461">
        <v>27499.293634789763</v>
      </c>
      <c r="R4282" s="464">
        <v>808452723620.79065</v>
      </c>
      <c r="S4282" s="462">
        <v>0.50630582263320612</v>
      </c>
      <c r="T4282" s="462">
        <v>0.2717985494726346</v>
      </c>
      <c r="U4282" s="461">
        <v>15.150726200239694</v>
      </c>
      <c r="V4282" s="464">
        <v>3601254097825.5752</v>
      </c>
      <c r="W4282" s="460">
        <v>1136.9082895952745</v>
      </c>
      <c r="X4282" s="463">
        <v>4.9463583823594899E-2</v>
      </c>
      <c r="Y4282" s="476">
        <v>2.0000000000000001E-4</v>
      </c>
    </row>
    <row r="4283" spans="1:25" x14ac:dyDescent="0.2">
      <c r="A4283" s="475">
        <f t="shared" si="66"/>
        <v>4279</v>
      </c>
      <c r="B4283" s="462">
        <v>0.53567170123761931</v>
      </c>
      <c r="C4283" s="461">
        <v>1500</v>
      </c>
      <c r="D4283" s="462">
        <v>0.79217303914633075</v>
      </c>
      <c r="E4283" s="462">
        <v>0.19054867718955781</v>
      </c>
      <c r="F4283" s="516">
        <v>2023.89</v>
      </c>
      <c r="G4283" s="464">
        <v>348542969007.55048</v>
      </c>
      <c r="H4283" s="461">
        <v>21200159.079679783</v>
      </c>
      <c r="I4283" s="464">
        <v>571482768305.40735</v>
      </c>
      <c r="J4283" s="462">
        <v>0.50817469950483463</v>
      </c>
      <c r="K4283" s="464">
        <v>17840573320.626431</v>
      </c>
      <c r="L4283" s="464">
        <v>0</v>
      </c>
      <c r="M4283" s="464">
        <v>306519213603.19659</v>
      </c>
      <c r="N4283" s="464">
        <v>45423997584.967194</v>
      </c>
      <c r="O4283" s="464">
        <v>41721.842375768101</v>
      </c>
      <c r="P4283" s="461">
        <v>372097.07382761879</v>
      </c>
      <c r="Q4283" s="461">
        <v>223615.09026714269</v>
      </c>
      <c r="R4283" s="464">
        <v>1284570652337.5439</v>
      </c>
      <c r="S4283" s="462">
        <v>0.64298028795383455</v>
      </c>
      <c r="T4283" s="462">
        <v>0.46981319437785485</v>
      </c>
      <c r="U4283" s="461">
        <v>16.443586593341184</v>
      </c>
      <c r="V4283" s="464">
        <v>10964697628982.641</v>
      </c>
      <c r="W4283" s="460">
        <v>3458.5568906867156</v>
      </c>
      <c r="X4283" s="463">
        <v>4.416901557127044E-2</v>
      </c>
      <c r="Y4283" s="476">
        <v>2.0000000000000001E-4</v>
      </c>
    </row>
    <row r="4284" spans="1:25" x14ac:dyDescent="0.2">
      <c r="A4284" s="475">
        <f t="shared" si="66"/>
        <v>4280</v>
      </c>
      <c r="B4284" s="462">
        <v>0.4703213914703403</v>
      </c>
      <c r="C4284" s="461">
        <v>4312.9504881428611</v>
      </c>
      <c r="D4284" s="462">
        <v>0.40007606428799392</v>
      </c>
      <c r="E4284" s="462">
        <v>0.29836347952725162</v>
      </c>
      <c r="F4284" s="516">
        <v>2024.71</v>
      </c>
      <c r="G4284" s="464">
        <v>135505378048.4565</v>
      </c>
      <c r="H4284" s="461">
        <v>7368097.9424438942</v>
      </c>
      <c r="I4284" s="464">
        <v>264261916375.89331</v>
      </c>
      <c r="J4284" s="462">
        <v>0.4660476642269793</v>
      </c>
      <c r="K4284" s="464">
        <v>10634976008.048042</v>
      </c>
      <c r="L4284" s="464">
        <v>3969593095.9478788</v>
      </c>
      <c r="M4284" s="464">
        <v>132664148646.5666</v>
      </c>
      <c r="N4284" s="464">
        <v>11518185766.196274</v>
      </c>
      <c r="O4284" s="464">
        <v>42123.701893339014</v>
      </c>
      <c r="P4284" s="461">
        <v>136629.37622618902</v>
      </c>
      <c r="Q4284" s="461">
        <v>46361.856278570805</v>
      </c>
      <c r="R4284" s="464">
        <v>550002850679.00781</v>
      </c>
      <c r="S4284" s="462">
        <v>0.62080576060596471</v>
      </c>
      <c r="T4284" s="462">
        <v>0.41374710536362164</v>
      </c>
      <c r="U4284" s="461">
        <v>16.511800129271471</v>
      </c>
      <c r="V4284" s="464">
        <v>4364450033366.6172</v>
      </c>
      <c r="W4284" s="460">
        <v>1378.0024817114925</v>
      </c>
      <c r="X4284" s="463">
        <v>4.1966928675303238E-2</v>
      </c>
      <c r="Y4284" s="476">
        <v>2.0000000000000001E-4</v>
      </c>
    </row>
    <row r="4285" spans="1:25" x14ac:dyDescent="0.2">
      <c r="A4285" s="475">
        <f t="shared" si="66"/>
        <v>4281</v>
      </c>
      <c r="B4285" s="462">
        <v>0.53346539155699479</v>
      </c>
      <c r="C4285" s="461">
        <v>1500</v>
      </c>
      <c r="D4285" s="462">
        <v>0.63210722105318307</v>
      </c>
      <c r="E4285" s="462">
        <v>0.43114211640361433</v>
      </c>
      <c r="F4285" s="516">
        <v>2023.75</v>
      </c>
      <c r="G4285" s="464">
        <v>230547103079.53104</v>
      </c>
      <c r="H4285" s="461">
        <v>14387425.235107852</v>
      </c>
      <c r="I4285" s="464">
        <v>462606771077.38873</v>
      </c>
      <c r="J4285" s="462">
        <v>0.50787111762739934</v>
      </c>
      <c r="K4285" s="464">
        <v>15009502812.085051</v>
      </c>
      <c r="L4285" s="464">
        <v>0</v>
      </c>
      <c r="M4285" s="464">
        <v>227667443588.31128</v>
      </c>
      <c r="N4285" s="464">
        <v>51369629702.120209</v>
      </c>
      <c r="O4285" s="464">
        <v>25858.683928476035</v>
      </c>
      <c r="P4285" s="461">
        <v>368547.26283990266</v>
      </c>
      <c r="Q4285" s="461">
        <v>225140.56837064636</v>
      </c>
      <c r="R4285" s="464">
        <v>991292773436.09937</v>
      </c>
      <c r="S4285" s="462">
        <v>0.62770042947814741</v>
      </c>
      <c r="T4285" s="462">
        <v>0.43343712932969625</v>
      </c>
      <c r="U4285" s="461">
        <v>16.179309774592902</v>
      </c>
      <c r="V4285" s="464">
        <v>7730563718860.5957</v>
      </c>
      <c r="W4285" s="460">
        <v>2438.9060915262394</v>
      </c>
      <c r="X4285" s="463">
        <v>4.4606424498719911E-2</v>
      </c>
      <c r="Y4285" s="476">
        <v>2.0000000000000001E-4</v>
      </c>
    </row>
    <row r="4286" spans="1:25" x14ac:dyDescent="0.2">
      <c r="A4286" s="475">
        <f t="shared" si="66"/>
        <v>4282</v>
      </c>
      <c r="B4286" s="462">
        <v>0.41580946539346353</v>
      </c>
      <c r="C4286" s="461">
        <v>1773.4071521090004</v>
      </c>
      <c r="D4286" s="462">
        <v>0.6946739920068925</v>
      </c>
      <c r="E4286" s="462">
        <v>0.65251003461670176</v>
      </c>
      <c r="F4286" s="516">
        <v>2026.45</v>
      </c>
      <c r="G4286" s="464">
        <v>195167898214.39896</v>
      </c>
      <c r="H4286" s="461">
        <v>16924284.208996136</v>
      </c>
      <c r="I4286" s="464">
        <v>451907025693.7984</v>
      </c>
      <c r="J4286" s="462">
        <v>0.39672799175349782</v>
      </c>
      <c r="K4286" s="464">
        <v>53797268868.934097</v>
      </c>
      <c r="L4286" s="464">
        <v>162375544229.34698</v>
      </c>
      <c r="M4286" s="464">
        <v>45220233561.224976</v>
      </c>
      <c r="N4286" s="464">
        <v>54226023352.971214</v>
      </c>
      <c r="O4286" s="464">
        <v>28193.032130887372</v>
      </c>
      <c r="P4286" s="461">
        <v>369320.37544680969</v>
      </c>
      <c r="Q4286" s="461">
        <v>224044.34999298333</v>
      </c>
      <c r="R4286" s="464">
        <v>983489351591.41992</v>
      </c>
      <c r="S4286" s="462">
        <v>0.56764430778683272</v>
      </c>
      <c r="T4286" s="462">
        <v>0.37290048632039768</v>
      </c>
      <c r="U4286" s="461">
        <v>15.956988911049232</v>
      </c>
      <c r="V4286" s="464">
        <v>6506825055765.1719</v>
      </c>
      <c r="W4286" s="460">
        <v>2053.4428637616593</v>
      </c>
      <c r="X4286" s="463">
        <v>4.5301677948979525E-2</v>
      </c>
      <c r="Y4286" s="476">
        <v>2.0000000000000001E-4</v>
      </c>
    </row>
    <row r="4287" spans="1:25" x14ac:dyDescent="0.2">
      <c r="A4287" s="475">
        <f t="shared" si="66"/>
        <v>4283</v>
      </c>
      <c r="B4287" s="462">
        <v>0.43111608557736969</v>
      </c>
      <c r="C4287" s="461">
        <v>3975.6873338901123</v>
      </c>
      <c r="D4287" s="462">
        <v>0.51035421350724774</v>
      </c>
      <c r="E4287" s="462">
        <v>0.44384020702537813</v>
      </c>
      <c r="F4287" s="516">
        <v>2025.38</v>
      </c>
      <c r="G4287" s="464">
        <v>94913377039.276459</v>
      </c>
      <c r="H4287" s="461">
        <v>10316467.342708066</v>
      </c>
      <c r="I4287" s="464">
        <v>383620507920.2395</v>
      </c>
      <c r="J4287" s="462">
        <v>0.43111608557736969</v>
      </c>
      <c r="K4287" s="464">
        <v>16247845619.499605</v>
      </c>
      <c r="L4287" s="464">
        <v>22057139686.90403</v>
      </c>
      <c r="M4287" s="464">
        <v>58889283216.258644</v>
      </c>
      <c r="N4287" s="464">
        <v>63729119575.130936</v>
      </c>
      <c r="O4287" s="464">
        <v>33297.085023647087</v>
      </c>
      <c r="P4287" s="461">
        <v>406849.27198902343</v>
      </c>
      <c r="Q4287" s="461">
        <v>258754.40779182999</v>
      </c>
      <c r="R4287" s="464">
        <v>638654269881.33875</v>
      </c>
      <c r="S4287" s="462">
        <v>0.51844235368489111</v>
      </c>
      <c r="T4287" s="462">
        <v>0.38746717427491684</v>
      </c>
      <c r="U4287" s="461">
        <v>15.187035596486103</v>
      </c>
      <c r="V4287" s="464">
        <v>4282618999525.2471</v>
      </c>
      <c r="W4287" s="460">
        <v>1351.6790803674769</v>
      </c>
      <c r="X4287" s="463">
        <v>4.6430669037152698E-2</v>
      </c>
      <c r="Y4287" s="476">
        <v>2.0000000000000001E-4</v>
      </c>
    </row>
    <row r="4288" spans="1:25" x14ac:dyDescent="0.2">
      <c r="A4288" s="475">
        <f t="shared" si="66"/>
        <v>4284</v>
      </c>
      <c r="B4288" s="462">
        <v>0.59594910704047321</v>
      </c>
      <c r="C4288" s="461">
        <v>1500</v>
      </c>
      <c r="D4288" s="462">
        <v>0.9206793846477066</v>
      </c>
      <c r="E4288" s="462">
        <v>0.49666954503859156</v>
      </c>
      <c r="F4288" s="516">
        <v>2025.02</v>
      </c>
      <c r="G4288" s="464">
        <v>337623222094.31738</v>
      </c>
      <c r="H4288" s="461">
        <v>27750938.122469377</v>
      </c>
      <c r="I4288" s="464">
        <v>442617013591.8053</v>
      </c>
      <c r="J4288" s="462">
        <v>2.4601385555352961E-2</v>
      </c>
      <c r="K4288" s="464">
        <v>13574280180.124075</v>
      </c>
      <c r="L4288" s="464">
        <v>42615455479.137642</v>
      </c>
      <c r="M4288" s="464">
        <v>169577479443.26562</v>
      </c>
      <c r="N4288" s="464">
        <v>70624251792.900558</v>
      </c>
      <c r="O4288" s="464">
        <v>27127.029690632189</v>
      </c>
      <c r="P4288" s="461">
        <v>440826.49369142286</v>
      </c>
      <c r="Q4288" s="461">
        <v>273489.80252543092</v>
      </c>
      <c r="R4288" s="464">
        <v>1142572694878.3267</v>
      </c>
      <c r="S4288" s="462">
        <v>0.45821056643079988</v>
      </c>
      <c r="T4288" s="462">
        <v>0.25553262450781972</v>
      </c>
      <c r="U4288" s="461">
        <v>21.998304886304513</v>
      </c>
      <c r="V4288" s="464">
        <v>6869020206748.0928</v>
      </c>
      <c r="W4288" s="460">
        <v>2167.2857049941399</v>
      </c>
      <c r="X4288" s="463">
        <v>3.4046448544928297E-2</v>
      </c>
      <c r="Y4288" s="476">
        <v>2.0000000000000001E-4</v>
      </c>
    </row>
    <row r="4289" spans="1:25" x14ac:dyDescent="0.2">
      <c r="A4289" s="475">
        <f t="shared" si="66"/>
        <v>4285</v>
      </c>
      <c r="B4289" s="462">
        <v>0.33639933641843583</v>
      </c>
      <c r="C4289" s="461">
        <v>1635.3003434428197</v>
      </c>
      <c r="D4289" s="462">
        <v>0.68863241131403918</v>
      </c>
      <c r="E4289" s="462">
        <v>0.29614881126496817</v>
      </c>
      <c r="F4289" s="516">
        <v>2027.04</v>
      </c>
      <c r="G4289" s="464">
        <v>67083818013.307976</v>
      </c>
      <c r="H4289" s="461">
        <v>16168520.382235719</v>
      </c>
      <c r="I4289" s="464">
        <v>415109563827.65637</v>
      </c>
      <c r="J4289" s="462">
        <v>0.33313850052728211</v>
      </c>
      <c r="K4289" s="464">
        <v>17261176604.920532</v>
      </c>
      <c r="L4289" s="464">
        <v>16024568520.424789</v>
      </c>
      <c r="M4289" s="464">
        <v>0</v>
      </c>
      <c r="N4289" s="464">
        <v>35841787582.222794</v>
      </c>
      <c r="O4289" s="464">
        <v>26476.30415359994</v>
      </c>
      <c r="P4289" s="461">
        <v>257157.54724810008</v>
      </c>
      <c r="Q4289" s="461">
        <v>138936.69974077315</v>
      </c>
      <c r="R4289" s="464">
        <v>594742993994.30212</v>
      </c>
      <c r="S4289" s="462">
        <v>0.43004745003664685</v>
      </c>
      <c r="T4289" s="462">
        <v>0.29610400137063592</v>
      </c>
      <c r="U4289" s="461">
        <v>15.159073973384626</v>
      </c>
      <c r="V4289" s="464">
        <v>3069113969656.6133</v>
      </c>
      <c r="W4289" s="460">
        <v>968.84712738641701</v>
      </c>
      <c r="X4289" s="463">
        <v>4.6215865288633355E-2</v>
      </c>
      <c r="Y4289" s="476">
        <v>2.0000000000000001E-4</v>
      </c>
    </row>
    <row r="4290" spans="1:25" x14ac:dyDescent="0.2">
      <c r="A4290" s="475">
        <f t="shared" si="66"/>
        <v>4286</v>
      </c>
      <c r="B4290" s="462">
        <v>0.43458535793604147</v>
      </c>
      <c r="C4290" s="461">
        <v>2858.6831907340747</v>
      </c>
      <c r="D4290" s="462">
        <v>1.1341415226759781</v>
      </c>
      <c r="E4290" s="462">
        <v>0.65675572014464811</v>
      </c>
      <c r="F4290" s="516">
        <v>2024.27</v>
      </c>
      <c r="G4290" s="464">
        <v>509691844056.94354</v>
      </c>
      <c r="H4290" s="461">
        <v>41950971.928253926</v>
      </c>
      <c r="I4290" s="464">
        <v>740323528366.85645</v>
      </c>
      <c r="J4290" s="462">
        <v>0.25686400219520822</v>
      </c>
      <c r="K4290" s="464">
        <v>18712534784.128544</v>
      </c>
      <c r="L4290" s="464">
        <v>0</v>
      </c>
      <c r="M4290" s="464">
        <v>404539078132.59607</v>
      </c>
      <c r="N4290" s="464">
        <v>97837495060.047531</v>
      </c>
      <c r="O4290" s="464">
        <v>10000</v>
      </c>
      <c r="P4290" s="461">
        <v>633451.79208426969</v>
      </c>
      <c r="Q4290" s="461">
        <v>419431.83060895512</v>
      </c>
      <c r="R4290" s="464">
        <v>1933018427453.3379</v>
      </c>
      <c r="S4290" s="462">
        <v>0.55934978110088041</v>
      </c>
      <c r="T4290" s="462">
        <v>0.31757584993686333</v>
      </c>
      <c r="U4290" s="461">
        <v>17.930052413682219</v>
      </c>
      <c r="V4290" s="464">
        <v>11884372632648.092</v>
      </c>
      <c r="W4290" s="460">
        <v>3743.9955870681001</v>
      </c>
      <c r="X4290" s="463">
        <v>4.1484534816313937E-2</v>
      </c>
      <c r="Y4290" s="476">
        <v>2.0000000000000001E-4</v>
      </c>
    </row>
    <row r="4291" spans="1:25" x14ac:dyDescent="0.2">
      <c r="A4291" s="475">
        <f t="shared" si="66"/>
        <v>4287</v>
      </c>
      <c r="B4291" s="462">
        <v>0.63161383271795624</v>
      </c>
      <c r="C4291" s="461">
        <v>6747.4693393224306</v>
      </c>
      <c r="D4291" s="462">
        <v>0.33755908761240916</v>
      </c>
      <c r="E4291" s="462">
        <v>0.42984202183761688</v>
      </c>
      <c r="F4291" s="516">
        <v>2026.84</v>
      </c>
      <c r="G4291" s="464">
        <v>112832728019.40756</v>
      </c>
      <c r="H4291" s="461">
        <v>5769490.8799718916</v>
      </c>
      <c r="I4291" s="464">
        <v>216556553473.31671</v>
      </c>
      <c r="J4291" s="462">
        <v>0.41019295868501138</v>
      </c>
      <c r="K4291" s="464">
        <v>26683423986.316799</v>
      </c>
      <c r="L4291" s="464">
        <v>78644330822.226761</v>
      </c>
      <c r="M4291" s="464">
        <v>11139400630.367905</v>
      </c>
      <c r="N4291" s="464">
        <v>181826587457.25754</v>
      </c>
      <c r="O4291" s="464">
        <v>22247.275802279655</v>
      </c>
      <c r="P4291" s="461">
        <v>987587.90968736866</v>
      </c>
      <c r="Q4291" s="461">
        <v>635496.86868969537</v>
      </c>
      <c r="R4291" s="464">
        <v>604326011691.67285</v>
      </c>
      <c r="S4291" s="462">
        <v>0.46793049048851582</v>
      </c>
      <c r="T4291" s="462">
        <v>0.3873588895423023</v>
      </c>
      <c r="U4291" s="461">
        <v>15.750729879890748</v>
      </c>
      <c r="V4291" s="464">
        <v>4102947759433.4888</v>
      </c>
      <c r="W4291" s="460">
        <v>1295.6228639191384</v>
      </c>
      <c r="X4291" s="463">
        <v>4.5867797703962439E-2</v>
      </c>
      <c r="Y4291" s="476">
        <v>2.0000000000000001E-4</v>
      </c>
    </row>
    <row r="4292" spans="1:25" x14ac:dyDescent="0.2">
      <c r="A4292" s="475">
        <f t="shared" si="66"/>
        <v>4288</v>
      </c>
      <c r="B4292" s="462">
        <v>0.59442866930174787</v>
      </c>
      <c r="C4292" s="461">
        <v>4892.4718059648794</v>
      </c>
      <c r="D4292" s="462">
        <v>0.64577154648810275</v>
      </c>
      <c r="E4292" s="462">
        <v>0.45974372403336244</v>
      </c>
      <c r="F4292" s="516">
        <v>2024.14</v>
      </c>
      <c r="G4292" s="464">
        <v>355069784754.75824</v>
      </c>
      <c r="H4292" s="461">
        <v>13468958.349777978</v>
      </c>
      <c r="I4292" s="464">
        <v>311996883293.46338</v>
      </c>
      <c r="J4292" s="462">
        <v>0.1817466582292423</v>
      </c>
      <c r="K4292" s="464">
        <v>5453440176.3468981</v>
      </c>
      <c r="L4292" s="464">
        <v>0</v>
      </c>
      <c r="M4292" s="464">
        <v>315853328977.93152</v>
      </c>
      <c r="N4292" s="464">
        <v>15002619686.975325</v>
      </c>
      <c r="O4292" s="464">
        <v>31473.946807010518</v>
      </c>
      <c r="P4292" s="461">
        <v>137065.32457258788</v>
      </c>
      <c r="Q4292" s="461">
        <v>54386.225078291413</v>
      </c>
      <c r="R4292" s="464">
        <v>1079447679659.5602</v>
      </c>
      <c r="S4292" s="462">
        <v>0.6115292394442331</v>
      </c>
      <c r="T4292" s="462">
        <v>0.36518934628646094</v>
      </c>
      <c r="U4292" s="461">
        <v>18.386544281899788</v>
      </c>
      <c r="V4292" s="464">
        <v>7862062490873.7207</v>
      </c>
      <c r="W4292" s="460">
        <v>2479.9776449998717</v>
      </c>
      <c r="X4292" s="463">
        <v>4.0010784065667056E-2</v>
      </c>
      <c r="Y4292" s="476">
        <v>2.0000000000000001E-4</v>
      </c>
    </row>
    <row r="4293" spans="1:25" x14ac:dyDescent="0.2">
      <c r="A4293" s="475">
        <f t="shared" si="66"/>
        <v>4289</v>
      </c>
      <c r="B4293" s="462">
        <v>0.32433814756475843</v>
      </c>
      <c r="C4293" s="461">
        <v>3738.5218556234749</v>
      </c>
      <c r="D4293" s="462">
        <v>0.62959034084560717</v>
      </c>
      <c r="E4293" s="462">
        <v>0.58972216565903202</v>
      </c>
      <c r="F4293" s="516">
        <v>2023.75</v>
      </c>
      <c r="G4293" s="464">
        <v>457464049957.94196</v>
      </c>
      <c r="H4293" s="461">
        <v>13292545.153823903</v>
      </c>
      <c r="I4293" s="464">
        <v>436988609082.39832</v>
      </c>
      <c r="J4293" s="462">
        <v>0.32433814756475843</v>
      </c>
      <c r="K4293" s="464">
        <v>5161529593.2654524</v>
      </c>
      <c r="L4293" s="464">
        <v>0</v>
      </c>
      <c r="M4293" s="464">
        <v>485184236263.36157</v>
      </c>
      <c r="N4293" s="464">
        <v>11459823486.237888</v>
      </c>
      <c r="O4293" s="464">
        <v>40634.036813136503</v>
      </c>
      <c r="P4293" s="461">
        <v>122022.38108372813</v>
      </c>
      <c r="Q4293" s="461">
        <v>44848.122529312008</v>
      </c>
      <c r="R4293" s="464">
        <v>1305163167685.7629</v>
      </c>
      <c r="S4293" s="462">
        <v>0.63533585101806356</v>
      </c>
      <c r="T4293" s="462">
        <v>0.43469963389507976</v>
      </c>
      <c r="U4293" s="461">
        <v>17.822129244424762</v>
      </c>
      <c r="V4293" s="464">
        <v>11132442527282.09</v>
      </c>
      <c r="W4293" s="460">
        <v>3514.8445654570096</v>
      </c>
      <c r="X4293" s="463">
        <v>4.0904230971326505E-2</v>
      </c>
      <c r="Y4293" s="476">
        <v>2.0000000000000001E-4</v>
      </c>
    </row>
    <row r="4294" spans="1:25" x14ac:dyDescent="0.2">
      <c r="A4294" s="475">
        <f t="shared" si="66"/>
        <v>4290</v>
      </c>
      <c r="B4294" s="462">
        <v>0.46824468276831238</v>
      </c>
      <c r="C4294" s="461">
        <v>4167.5911484500393</v>
      </c>
      <c r="D4294" s="462">
        <v>0.70484737108363182</v>
      </c>
      <c r="E4294" s="462">
        <v>0.41474224273586247</v>
      </c>
      <c r="F4294" s="516">
        <v>2026</v>
      </c>
      <c r="G4294" s="464">
        <v>111939941675.95555</v>
      </c>
      <c r="H4294" s="461">
        <v>15994362.051332325</v>
      </c>
      <c r="I4294" s="464">
        <v>435747332029.40399</v>
      </c>
      <c r="J4294" s="462">
        <v>0.42115432695256827</v>
      </c>
      <c r="K4294" s="464">
        <v>40969760641.316391</v>
      </c>
      <c r="L4294" s="464">
        <v>82826020482.559967</v>
      </c>
      <c r="M4294" s="464">
        <v>40732127569.569328</v>
      </c>
      <c r="N4294" s="464">
        <v>24383218967.20459</v>
      </c>
      <c r="O4294" s="464">
        <v>27834.587709834348</v>
      </c>
      <c r="P4294" s="461">
        <v>214057.70886869775</v>
      </c>
      <c r="Q4294" s="461">
        <v>107078.67265088143</v>
      </c>
      <c r="R4294" s="464">
        <v>783984568352.02271</v>
      </c>
      <c r="S4294" s="462">
        <v>0.5467147676286741</v>
      </c>
      <c r="T4294" s="462">
        <v>0.33593736165487637</v>
      </c>
      <c r="U4294" s="461">
        <v>15.412511712699878</v>
      </c>
      <c r="V4294" s="464">
        <v>4595182264424.6328</v>
      </c>
      <c r="W4294" s="460">
        <v>1451.0145883176083</v>
      </c>
      <c r="X4294" s="463">
        <v>4.6090049831758087E-2</v>
      </c>
      <c r="Y4294" s="476">
        <v>2.0000000000000001E-4</v>
      </c>
    </row>
    <row r="4295" spans="1:25" x14ac:dyDescent="0.2">
      <c r="A4295" s="475">
        <f t="shared" ref="A4295:A4358" si="67">A4294+1</f>
        <v>4291</v>
      </c>
      <c r="B4295" s="462">
        <v>0.47823311998120527</v>
      </c>
      <c r="C4295" s="461">
        <v>4022.4202842509881</v>
      </c>
      <c r="D4295" s="462">
        <v>0.81714637323276729</v>
      </c>
      <c r="E4295" s="462">
        <v>0.37062154904646522</v>
      </c>
      <c r="F4295" s="516">
        <v>2024.21</v>
      </c>
      <c r="G4295" s="464">
        <v>366671954597.04944</v>
      </c>
      <c r="H4295" s="461">
        <v>20529509.923253424</v>
      </c>
      <c r="I4295" s="464">
        <v>542466651277.33636</v>
      </c>
      <c r="J4295" s="462">
        <v>0.42813607829300737</v>
      </c>
      <c r="K4295" s="464">
        <v>14321360889.483118</v>
      </c>
      <c r="L4295" s="464">
        <v>0</v>
      </c>
      <c r="M4295" s="464">
        <v>263528305284.84131</v>
      </c>
      <c r="N4295" s="464">
        <v>10530769511.216799</v>
      </c>
      <c r="O4295" s="464">
        <v>30786.73302042907</v>
      </c>
      <c r="P4295" s="461">
        <v>123817.28196244064</v>
      </c>
      <c r="Q4295" s="461">
        <v>45897.477543329922</v>
      </c>
      <c r="R4295" s="464">
        <v>1253333163788.2395</v>
      </c>
      <c r="S4295" s="462">
        <v>0.62939608310341733</v>
      </c>
      <c r="T4295" s="462">
        <v>0.44959712094682031</v>
      </c>
      <c r="U4295" s="461">
        <v>16.877728189510471</v>
      </c>
      <c r="V4295" s="464">
        <v>10350969286240.018</v>
      </c>
      <c r="W4295" s="460">
        <v>3264.0180273730989</v>
      </c>
      <c r="X4295" s="463">
        <v>4.3761504702138715E-2</v>
      </c>
      <c r="Y4295" s="476">
        <v>2.0000000000000001E-4</v>
      </c>
    </row>
    <row r="4296" spans="1:25" x14ac:dyDescent="0.2">
      <c r="A4296" s="475">
        <f t="shared" si="67"/>
        <v>4292</v>
      </c>
      <c r="B4296" s="462">
        <v>0.58344575133115772</v>
      </c>
      <c r="C4296" s="461">
        <v>4952.6365388595332</v>
      </c>
      <c r="D4296" s="462">
        <v>0.7154652074393113</v>
      </c>
      <c r="E4296" s="462">
        <v>0.55007054197874594</v>
      </c>
      <c r="F4296" s="516">
        <v>2025.86</v>
      </c>
      <c r="G4296" s="464">
        <v>226307434011.59213</v>
      </c>
      <c r="H4296" s="461">
        <v>16207382.473481148</v>
      </c>
      <c r="I4296" s="464">
        <v>415644905905.50629</v>
      </c>
      <c r="J4296" s="462">
        <v>0.30836764425304142</v>
      </c>
      <c r="K4296" s="464">
        <v>19213838931.031712</v>
      </c>
      <c r="L4296" s="464">
        <v>23106777632.256245</v>
      </c>
      <c r="M4296" s="464">
        <v>147072177103.89764</v>
      </c>
      <c r="N4296" s="464">
        <v>44530155884.232574</v>
      </c>
      <c r="O4296" s="464">
        <v>18833.464136059716</v>
      </c>
      <c r="P4296" s="461">
        <v>298392.25764619873</v>
      </c>
      <c r="Q4296" s="461">
        <v>169211.87430123033</v>
      </c>
      <c r="R4296" s="464">
        <v>862650907657.90198</v>
      </c>
      <c r="S4296" s="462">
        <v>0.52226359017252089</v>
      </c>
      <c r="T4296" s="462">
        <v>0.37251372802803306</v>
      </c>
      <c r="U4296" s="461">
        <v>17.177288414913537</v>
      </c>
      <c r="V4296" s="464">
        <v>6054257382945.6533</v>
      </c>
      <c r="W4296" s="460">
        <v>1910.9524776178218</v>
      </c>
      <c r="X4296" s="463">
        <v>4.2748290107761149E-2</v>
      </c>
      <c r="Y4296" s="476">
        <v>2.0000000000000001E-4</v>
      </c>
    </row>
    <row r="4297" spans="1:25" x14ac:dyDescent="0.2">
      <c r="A4297" s="475">
        <f t="shared" si="67"/>
        <v>4293</v>
      </c>
      <c r="B4297" s="462">
        <v>0.41326646160598351</v>
      </c>
      <c r="C4297" s="461">
        <v>2948.5648608611104</v>
      </c>
      <c r="D4297" s="462">
        <v>0.61556886424536295</v>
      </c>
      <c r="E4297" s="462">
        <v>0.41688991182797325</v>
      </c>
      <c r="F4297" s="516">
        <v>2025.6</v>
      </c>
      <c r="G4297" s="464">
        <v>107051481152.01262</v>
      </c>
      <c r="H4297" s="461">
        <v>13499168.118338281</v>
      </c>
      <c r="I4297" s="464">
        <v>389442550535.78455</v>
      </c>
      <c r="J4297" s="462">
        <v>0.37332726079455203</v>
      </c>
      <c r="K4297" s="464">
        <v>21185435744.454113</v>
      </c>
      <c r="L4297" s="464">
        <v>42686362427.162506</v>
      </c>
      <c r="M4297" s="464">
        <v>56055769646.874947</v>
      </c>
      <c r="N4297" s="464">
        <v>8753073089.3662376</v>
      </c>
      <c r="O4297" s="464">
        <v>35897.147445747061</v>
      </c>
      <c r="P4297" s="461">
        <v>101465.43749999956</v>
      </c>
      <c r="Q4297" s="461">
        <v>33113.812499999796</v>
      </c>
      <c r="R4297" s="464">
        <v>619185015188.39587</v>
      </c>
      <c r="S4297" s="462">
        <v>0.51311719196354333</v>
      </c>
      <c r="T4297" s="462">
        <v>0.38445001048792982</v>
      </c>
      <c r="U4297" s="461">
        <v>15.565955347129556</v>
      </c>
      <c r="V4297" s="464">
        <v>4262801317930.1094</v>
      </c>
      <c r="W4297" s="460">
        <v>1344.6490779760634</v>
      </c>
      <c r="X4297" s="463">
        <v>4.5004106436377443E-2</v>
      </c>
      <c r="Y4297" s="476">
        <v>2.0000000000000001E-4</v>
      </c>
    </row>
    <row r="4298" spans="1:25" x14ac:dyDescent="0.2">
      <c r="A4298" s="475">
        <f t="shared" si="67"/>
        <v>4294</v>
      </c>
      <c r="B4298" s="462">
        <v>0.47354216549817191</v>
      </c>
      <c r="C4298" s="461">
        <v>2782.3886530119662</v>
      </c>
      <c r="D4298" s="462">
        <v>0.82429673901363332</v>
      </c>
      <c r="E4298" s="462">
        <v>0.44316773619050914</v>
      </c>
      <c r="F4298" s="516">
        <v>2025.45</v>
      </c>
      <c r="G4298" s="464">
        <v>300431720877.08844</v>
      </c>
      <c r="H4298" s="461">
        <v>21462356.562390149</v>
      </c>
      <c r="I4298" s="464">
        <v>497411979914.3266</v>
      </c>
      <c r="J4298" s="462">
        <v>0.38033114312529703</v>
      </c>
      <c r="K4298" s="464">
        <v>10751935879.151207</v>
      </c>
      <c r="L4298" s="464">
        <v>29362073866.053787</v>
      </c>
      <c r="M4298" s="464">
        <v>123667100547.69362</v>
      </c>
      <c r="N4298" s="464">
        <v>38104048432.461548</v>
      </c>
      <c r="O4298" s="464">
        <v>22118.179143043413</v>
      </c>
      <c r="P4298" s="461">
        <v>306337.67777286749</v>
      </c>
      <c r="Q4298" s="461">
        <v>172708.75260414704</v>
      </c>
      <c r="R4298" s="464">
        <v>1044572824504.6008</v>
      </c>
      <c r="S4298" s="462">
        <v>0.57624696519998519</v>
      </c>
      <c r="T4298" s="462">
        <v>0.43225802769458188</v>
      </c>
      <c r="U4298" s="461">
        <v>16.959706039818617</v>
      </c>
      <c r="V4298" s="464">
        <v>8330697713794.623</v>
      </c>
      <c r="W4298" s="460">
        <v>2627.2813478827088</v>
      </c>
      <c r="X4298" s="463">
        <v>4.3507438417894499E-2</v>
      </c>
      <c r="Y4298" s="476">
        <v>2.0000000000000001E-4</v>
      </c>
    </row>
    <row r="4299" spans="1:25" x14ac:dyDescent="0.2">
      <c r="A4299" s="475">
        <f t="shared" si="67"/>
        <v>4295</v>
      </c>
      <c r="B4299" s="462">
        <v>0.54033646714164396</v>
      </c>
      <c r="C4299" s="461">
        <v>5800.4674101854216</v>
      </c>
      <c r="D4299" s="462">
        <v>0.90983024900523179</v>
      </c>
      <c r="E4299" s="462">
        <v>0.65395834877289771</v>
      </c>
      <c r="F4299" s="516">
        <v>2024.67</v>
      </c>
      <c r="G4299" s="464">
        <v>257691561645.28067</v>
      </c>
      <c r="H4299" s="461">
        <v>25426848.521188457</v>
      </c>
      <c r="I4299" s="464">
        <v>635287703742.57886</v>
      </c>
      <c r="J4299" s="462">
        <v>0.3914833289682792</v>
      </c>
      <c r="K4299" s="464">
        <v>6911693852.3363733</v>
      </c>
      <c r="L4299" s="464">
        <v>0</v>
      </c>
      <c r="M4299" s="464">
        <v>192350086441.52899</v>
      </c>
      <c r="N4299" s="464">
        <v>53495232468.44117</v>
      </c>
      <c r="O4299" s="464">
        <v>29491.275977355224</v>
      </c>
      <c r="P4299" s="461">
        <v>375210.71337557118</v>
      </c>
      <c r="Q4299" s="461">
        <v>222997.61913535613</v>
      </c>
      <c r="R4299" s="464">
        <v>1201546318055.2297</v>
      </c>
      <c r="S4299" s="462">
        <v>0.55659248220463453</v>
      </c>
      <c r="T4299" s="462">
        <v>0.40730187533509493</v>
      </c>
      <c r="U4299" s="461">
        <v>16.141452045002296</v>
      </c>
      <c r="V4299" s="464">
        <v>8652925837787.8184</v>
      </c>
      <c r="W4299" s="460">
        <v>2730.8302198780525</v>
      </c>
      <c r="X4299" s="463">
        <v>4.5655935979078847E-2</v>
      </c>
      <c r="Y4299" s="476">
        <v>2.0000000000000001E-4</v>
      </c>
    </row>
    <row r="4300" spans="1:25" x14ac:dyDescent="0.2">
      <c r="A4300" s="475">
        <f t="shared" si="67"/>
        <v>4296</v>
      </c>
      <c r="B4300" s="462">
        <v>0.57763438481570284</v>
      </c>
      <c r="C4300" s="461">
        <v>8510.7652835314475</v>
      </c>
      <c r="D4300" s="462">
        <v>0.98269080598959846</v>
      </c>
      <c r="E4300" s="462">
        <v>0.60744888606670921</v>
      </c>
      <c r="F4300" s="516">
        <v>2025.17</v>
      </c>
      <c r="G4300" s="464">
        <v>286539955132.58569</v>
      </c>
      <c r="H4300" s="461">
        <v>29298847.835333515</v>
      </c>
      <c r="I4300" s="464">
        <v>661563202689.48035</v>
      </c>
      <c r="J4300" s="462">
        <v>0.36841602908547988</v>
      </c>
      <c r="K4300" s="464">
        <v>11730957621.272541</v>
      </c>
      <c r="L4300" s="464">
        <v>0</v>
      </c>
      <c r="M4300" s="464">
        <v>189135251610.83676</v>
      </c>
      <c r="N4300" s="464">
        <v>19107726280.877876</v>
      </c>
      <c r="O4300" s="464">
        <v>20131.330358702784</v>
      </c>
      <c r="P4300" s="461">
        <v>186296.26106673601</v>
      </c>
      <c r="Q4300" s="461">
        <v>84224.84112529608</v>
      </c>
      <c r="R4300" s="464">
        <v>1396505025515.499</v>
      </c>
      <c r="S4300" s="462">
        <v>0.58398051769787396</v>
      </c>
      <c r="T4300" s="462">
        <v>0.33622491643087016</v>
      </c>
      <c r="U4300" s="461">
        <v>16.636993752009015</v>
      </c>
      <c r="V4300" s="464">
        <v>8429962430452.6758</v>
      </c>
      <c r="W4300" s="460">
        <v>2659.1742793220342</v>
      </c>
      <c r="X4300" s="463">
        <v>4.4453430286734791E-2</v>
      </c>
      <c r="Y4300" s="476">
        <v>2.0000000000000001E-4</v>
      </c>
    </row>
    <row r="4301" spans="1:25" x14ac:dyDescent="0.2">
      <c r="A4301" s="475">
        <f t="shared" si="67"/>
        <v>4297</v>
      </c>
      <c r="B4301" s="462">
        <v>0.47947100333629494</v>
      </c>
      <c r="C4301" s="461">
        <v>4771.5360314649852</v>
      </c>
      <c r="D4301" s="462">
        <v>0.57858435208161108</v>
      </c>
      <c r="E4301" s="462">
        <v>0.34125629318317618</v>
      </c>
      <c r="F4301" s="516">
        <v>2025.38</v>
      </c>
      <c r="G4301" s="464">
        <v>118903576986.60939</v>
      </c>
      <c r="H4301" s="461">
        <v>11771371.485993413</v>
      </c>
      <c r="I4301" s="464">
        <v>350026119318.75073</v>
      </c>
      <c r="J4301" s="462">
        <v>0.34370721527831616</v>
      </c>
      <c r="K4301" s="464">
        <v>17499166443.960659</v>
      </c>
      <c r="L4301" s="464">
        <v>22975920310.922813</v>
      </c>
      <c r="M4301" s="464">
        <v>98606745419.907059</v>
      </c>
      <c r="N4301" s="464">
        <v>87588808343.420197</v>
      </c>
      <c r="O4301" s="464">
        <v>27885.083234407262</v>
      </c>
      <c r="P4301" s="461">
        <v>478217.21071729739</v>
      </c>
      <c r="Q4301" s="461">
        <v>313452.76860890433</v>
      </c>
      <c r="R4301" s="464">
        <v>701948560103.13367</v>
      </c>
      <c r="S4301" s="462">
        <v>0.49343397532512251</v>
      </c>
      <c r="T4301" s="462">
        <v>0.30960147507624886</v>
      </c>
      <c r="U4301" s="461">
        <v>16.166090153347032</v>
      </c>
      <c r="V4301" s="464">
        <v>3886670423585.9727</v>
      </c>
      <c r="W4301" s="460">
        <v>1227.0583491632767</v>
      </c>
      <c r="X4301" s="463">
        <v>4.4972624862558569E-2</v>
      </c>
      <c r="Y4301" s="476">
        <v>2.0000000000000001E-4</v>
      </c>
    </row>
    <row r="4302" spans="1:25" x14ac:dyDescent="0.2">
      <c r="A4302" s="475">
        <f t="shared" si="67"/>
        <v>4298</v>
      </c>
      <c r="B4302" s="462">
        <v>0.55859725242695601</v>
      </c>
      <c r="C4302" s="461">
        <v>6179.0081040572695</v>
      </c>
      <c r="D4302" s="462">
        <v>0.71836030816506868</v>
      </c>
      <c r="E4302" s="462">
        <v>0.18991585114154186</v>
      </c>
      <c r="F4302" s="516">
        <v>2023.75</v>
      </c>
      <c r="G4302" s="464">
        <v>298940378741.88147</v>
      </c>
      <c r="H4302" s="461">
        <v>16044941.980883067</v>
      </c>
      <c r="I4302" s="464">
        <v>455028736977.96411</v>
      </c>
      <c r="J4302" s="462">
        <v>0.41641586432719846</v>
      </c>
      <c r="K4302" s="464">
        <v>19376859176.62328</v>
      </c>
      <c r="L4302" s="464">
        <v>0</v>
      </c>
      <c r="M4302" s="464">
        <v>366176108266.1925</v>
      </c>
      <c r="N4302" s="464">
        <v>41741912460.8508</v>
      </c>
      <c r="O4302" s="464">
        <v>19015.570036419616</v>
      </c>
      <c r="P4302" s="461">
        <v>306116.67779183399</v>
      </c>
      <c r="Q4302" s="461">
        <v>174985.45175825927</v>
      </c>
      <c r="R4302" s="464">
        <v>1173436803839.1699</v>
      </c>
      <c r="S4302" s="462">
        <v>0.62363994373200493</v>
      </c>
      <c r="T4302" s="462">
        <v>0.38366479896786393</v>
      </c>
      <c r="U4302" s="461">
        <v>16.937266010859997</v>
      </c>
      <c r="V4302" s="464">
        <v>8442142493264.5312</v>
      </c>
      <c r="W4302" s="460">
        <v>2659.7666992182694</v>
      </c>
      <c r="X4302" s="463">
        <v>4.2847823565733884E-2</v>
      </c>
      <c r="Y4302" s="476">
        <v>2.0000000000000001E-4</v>
      </c>
    </row>
    <row r="4303" spans="1:25" x14ac:dyDescent="0.2">
      <c r="A4303" s="475">
        <f t="shared" si="67"/>
        <v>4299</v>
      </c>
      <c r="B4303" s="462">
        <v>0.33713720201767172</v>
      </c>
      <c r="C4303" s="461">
        <v>5459.826549054671</v>
      </c>
      <c r="D4303" s="462">
        <v>1.1523038930850333</v>
      </c>
      <c r="E4303" s="462">
        <v>0.42183638687105435</v>
      </c>
      <c r="F4303" s="516">
        <v>2026.26</v>
      </c>
      <c r="G4303" s="464">
        <v>245491796560.58936</v>
      </c>
      <c r="H4303" s="461">
        <v>40561928.546853058</v>
      </c>
      <c r="I4303" s="464">
        <v>1008537902299.6426</v>
      </c>
      <c r="J4303" s="462">
        <v>0.33713720201767161</v>
      </c>
      <c r="K4303" s="464">
        <v>53215757206.332649</v>
      </c>
      <c r="L4303" s="464">
        <v>74755037824.478683</v>
      </c>
      <c r="M4303" s="464">
        <v>58802702232.252899</v>
      </c>
      <c r="N4303" s="464">
        <v>5404480062.4747801</v>
      </c>
      <c r="O4303" s="464">
        <v>20880.533930550962</v>
      </c>
      <c r="P4303" s="461">
        <v>84731.087843865884</v>
      </c>
      <c r="Q4303" s="461">
        <v>22894.765506562653</v>
      </c>
      <c r="R4303" s="464">
        <v>1457281631924.6069</v>
      </c>
      <c r="S4303" s="462">
        <v>0.466633614906595</v>
      </c>
      <c r="T4303" s="462">
        <v>0.33033989810130188</v>
      </c>
      <c r="U4303" s="461">
        <v>15.893712833215023</v>
      </c>
      <c r="V4303" s="464">
        <v>8241183321557.1982</v>
      </c>
      <c r="W4303" s="460">
        <v>2599.9365577625217</v>
      </c>
      <c r="X4303" s="463">
        <v>4.6745075488498239E-2</v>
      </c>
      <c r="Y4303" s="476">
        <v>2.0000000000000001E-4</v>
      </c>
    </row>
    <row r="4304" spans="1:25" x14ac:dyDescent="0.2">
      <c r="A4304" s="475">
        <f t="shared" si="67"/>
        <v>4300</v>
      </c>
      <c r="B4304" s="462">
        <v>0.6147113064632177</v>
      </c>
      <c r="C4304" s="461">
        <v>3476.5908445515656</v>
      </c>
      <c r="D4304" s="462">
        <v>1.0369856697126796</v>
      </c>
      <c r="E4304" s="462">
        <v>0.7</v>
      </c>
      <c r="F4304" s="516">
        <v>2024.08</v>
      </c>
      <c r="G4304" s="464">
        <v>286554554686.49298</v>
      </c>
      <c r="H4304" s="461">
        <v>33526735.859400142</v>
      </c>
      <c r="I4304" s="464">
        <v>722956766066.97974</v>
      </c>
      <c r="J4304" s="462">
        <v>0.25763168264203984</v>
      </c>
      <c r="K4304" s="464">
        <v>4087503338.7972665</v>
      </c>
      <c r="L4304" s="464">
        <v>0</v>
      </c>
      <c r="M4304" s="464">
        <v>310051960568.35321</v>
      </c>
      <c r="N4304" s="464">
        <v>54008838062.172379</v>
      </c>
      <c r="O4304" s="464">
        <v>24787.59131478237</v>
      </c>
      <c r="P4304" s="461">
        <v>347093.62633708678</v>
      </c>
      <c r="Q4304" s="461">
        <v>198550.28182467911</v>
      </c>
      <c r="R4304" s="464">
        <v>1542103929161.7817</v>
      </c>
      <c r="S4304" s="462">
        <v>0.52537887345356693</v>
      </c>
      <c r="T4304" s="462">
        <v>0.25640371102362386</v>
      </c>
      <c r="U4304" s="461">
        <v>17.33541760641269</v>
      </c>
      <c r="V4304" s="464">
        <v>7456418395598.2217</v>
      </c>
      <c r="W4304" s="460">
        <v>2353.5132050840566</v>
      </c>
      <c r="X4304" s="463">
        <v>4.2609935800410871E-2</v>
      </c>
      <c r="Y4304" s="476">
        <v>2.0000000000000001E-4</v>
      </c>
    </row>
    <row r="4305" spans="1:25" x14ac:dyDescent="0.2">
      <c r="A4305" s="475">
        <f t="shared" si="67"/>
        <v>4301</v>
      </c>
      <c r="B4305" s="462">
        <v>0.57275189634384382</v>
      </c>
      <c r="C4305" s="461">
        <v>3019.9865575823605</v>
      </c>
      <c r="D4305" s="462">
        <v>0.61441138130912765</v>
      </c>
      <c r="E4305" s="462">
        <v>0.548077224505364</v>
      </c>
      <c r="F4305" s="516">
        <v>2026.26</v>
      </c>
      <c r="G4305" s="464">
        <v>110115653579.89735</v>
      </c>
      <c r="H4305" s="461">
        <v>13401220.734845972</v>
      </c>
      <c r="I4305" s="464">
        <v>302557374738.47974</v>
      </c>
      <c r="J4305" s="462">
        <v>0.28993839099713303</v>
      </c>
      <c r="K4305" s="464">
        <v>16699459701.27136</v>
      </c>
      <c r="L4305" s="464">
        <v>60226375437.49234</v>
      </c>
      <c r="M4305" s="464">
        <v>34902766237.7873</v>
      </c>
      <c r="N4305" s="464">
        <v>25702798803.565166</v>
      </c>
      <c r="O4305" s="464">
        <v>34883.164561712489</v>
      </c>
      <c r="P4305" s="461">
        <v>221314.29315387589</v>
      </c>
      <c r="Q4305" s="461">
        <v>114064.18759055441</v>
      </c>
      <c r="R4305" s="464">
        <v>549100425405.90692</v>
      </c>
      <c r="S4305" s="462">
        <v>0.4776093807892286</v>
      </c>
      <c r="T4305" s="462">
        <v>0.3206224809758394</v>
      </c>
      <c r="U4305" s="461">
        <v>16.64062116258442</v>
      </c>
      <c r="V4305" s="464">
        <v>3275880079598.7075</v>
      </c>
      <c r="W4305" s="460">
        <v>1033.8935016817618</v>
      </c>
      <c r="X4305" s="463">
        <v>4.3428610321555615E-2</v>
      </c>
      <c r="Y4305" s="476">
        <v>2.0000000000000001E-4</v>
      </c>
    </row>
    <row r="4306" spans="1:25" x14ac:dyDescent="0.2">
      <c r="A4306" s="475">
        <f t="shared" si="67"/>
        <v>4302</v>
      </c>
      <c r="B4306" s="462">
        <v>0.55174831450897066</v>
      </c>
      <c r="C4306" s="461">
        <v>5542.1263717026559</v>
      </c>
      <c r="D4306" s="462">
        <v>0.2665819358276087</v>
      </c>
      <c r="E4306" s="462">
        <v>0.54125192503947106</v>
      </c>
      <c r="F4306" s="516">
        <v>2026.25</v>
      </c>
      <c r="G4306" s="464">
        <v>55462500820.333435</v>
      </c>
      <c r="H4306" s="461">
        <v>4236742.1637323285</v>
      </c>
      <c r="I4306" s="464">
        <v>215598686526.50375</v>
      </c>
      <c r="J4306" s="462">
        <v>0.52346158454310432</v>
      </c>
      <c r="K4306" s="464">
        <v>27704220833.089394</v>
      </c>
      <c r="L4306" s="464">
        <v>25201239054.403645</v>
      </c>
      <c r="M4306" s="464">
        <v>40893624311.559174</v>
      </c>
      <c r="N4306" s="464">
        <v>71223212717.987228</v>
      </c>
      <c r="O4306" s="464">
        <v>33934.722007667398</v>
      </c>
      <c r="P4306" s="461">
        <v>417918.04208852886</v>
      </c>
      <c r="Q4306" s="461">
        <v>226458.17025341885</v>
      </c>
      <c r="R4306" s="464">
        <v>427530755996.42621</v>
      </c>
      <c r="S4306" s="462">
        <v>0.53601338086008521</v>
      </c>
      <c r="T4306" s="462">
        <v>0.39797090869271756</v>
      </c>
      <c r="U4306" s="461">
        <v>14.737170550479087</v>
      </c>
      <c r="V4306" s="464">
        <v>2834465950109.3496</v>
      </c>
      <c r="W4306" s="460">
        <v>894.77497475723987</v>
      </c>
      <c r="X4306" s="463">
        <v>4.8371176410534268E-2</v>
      </c>
      <c r="Y4306" s="476">
        <v>2.0000000000000001E-4</v>
      </c>
    </row>
    <row r="4307" spans="1:25" x14ac:dyDescent="0.2">
      <c r="A4307" s="475">
        <f t="shared" si="67"/>
        <v>4303</v>
      </c>
      <c r="B4307" s="462">
        <v>0.5252282206165958</v>
      </c>
      <c r="C4307" s="461">
        <v>5658.6361340967596</v>
      </c>
      <c r="D4307" s="462">
        <v>0.85868325636304177</v>
      </c>
      <c r="E4307" s="462">
        <v>0.5423750875875144</v>
      </c>
      <c r="F4307" s="516">
        <v>2024.91</v>
      </c>
      <c r="G4307" s="464">
        <v>193417508855.88971</v>
      </c>
      <c r="H4307" s="461">
        <v>22093967.105859023</v>
      </c>
      <c r="I4307" s="464">
        <v>509886420007.27014</v>
      </c>
      <c r="J4307" s="462">
        <v>0.31433172029107537</v>
      </c>
      <c r="K4307" s="464">
        <v>15456744911.408192</v>
      </c>
      <c r="L4307" s="464">
        <v>17726867921.00993</v>
      </c>
      <c r="M4307" s="464">
        <v>213893402037.54919</v>
      </c>
      <c r="N4307" s="464">
        <v>65015061807.155006</v>
      </c>
      <c r="O4307" s="464">
        <v>19489.816114746835</v>
      </c>
      <c r="P4307" s="461">
        <v>430775.90755403956</v>
      </c>
      <c r="Q4307" s="461">
        <v>267376.05473794969</v>
      </c>
      <c r="R4307" s="464">
        <v>1177467970874.9585</v>
      </c>
      <c r="S4307" s="462">
        <v>0.55458814467443096</v>
      </c>
      <c r="T4307" s="462">
        <v>0.28315152943449845</v>
      </c>
      <c r="U4307" s="461">
        <v>16.393702805918664</v>
      </c>
      <c r="V4307" s="464">
        <v>6004205055289.46</v>
      </c>
      <c r="W4307" s="460">
        <v>1895.1863922630264</v>
      </c>
      <c r="X4307" s="463">
        <v>4.4949649574715311E-2</v>
      </c>
      <c r="Y4307" s="476">
        <v>2.0000000000000001E-4</v>
      </c>
    </row>
    <row r="4308" spans="1:25" x14ac:dyDescent="0.2">
      <c r="A4308" s="475">
        <f t="shared" si="67"/>
        <v>4304</v>
      </c>
      <c r="B4308" s="462">
        <v>0.46215683478726005</v>
      </c>
      <c r="C4308" s="461">
        <v>6643.4592853891809</v>
      </c>
      <c r="D4308" s="462">
        <v>0.51003701573563132</v>
      </c>
      <c r="E4308" s="462">
        <v>0.24082905433251628</v>
      </c>
      <c r="F4308" s="516">
        <v>2025.6</v>
      </c>
      <c r="G4308" s="464">
        <v>99077736029.112762</v>
      </c>
      <c r="H4308" s="461">
        <v>9573091.1892369296</v>
      </c>
      <c r="I4308" s="464">
        <v>309128744636.14001</v>
      </c>
      <c r="J4308" s="462">
        <v>0.37626516312488922</v>
      </c>
      <c r="K4308" s="464">
        <v>23246796946.777172</v>
      </c>
      <c r="L4308" s="464">
        <v>49152827659.444153</v>
      </c>
      <c r="M4308" s="464">
        <v>48710734560.343628</v>
      </c>
      <c r="N4308" s="464">
        <v>76311842490.307129</v>
      </c>
      <c r="O4308" s="464">
        <v>25685.217336426227</v>
      </c>
      <c r="P4308" s="461">
        <v>427866.57219145703</v>
      </c>
      <c r="Q4308" s="461">
        <v>275456.1397523206</v>
      </c>
      <c r="R4308" s="464">
        <v>596816246222.30933</v>
      </c>
      <c r="S4308" s="462">
        <v>0.49944824327014459</v>
      </c>
      <c r="T4308" s="462">
        <v>0.37468521239094316</v>
      </c>
      <c r="U4308" s="461">
        <v>15.463361154276752</v>
      </c>
      <c r="V4308" s="464">
        <v>3865972311469.2437</v>
      </c>
      <c r="W4308" s="460">
        <v>1219.0727679492888</v>
      </c>
      <c r="X4308" s="463">
        <v>4.6284273345313758E-2</v>
      </c>
      <c r="Y4308" s="476">
        <v>2.0000000000000001E-4</v>
      </c>
    </row>
    <row r="4309" spans="1:25" x14ac:dyDescent="0.2">
      <c r="A4309" s="475">
        <f t="shared" si="67"/>
        <v>4305</v>
      </c>
      <c r="B4309" s="462">
        <v>0.47734061881323464</v>
      </c>
      <c r="C4309" s="461">
        <v>1500</v>
      </c>
      <c r="D4309" s="462">
        <v>0.70430596524608036</v>
      </c>
      <c r="E4309" s="462">
        <v>0.21979646237299169</v>
      </c>
      <c r="F4309" s="516">
        <v>2025.34</v>
      </c>
      <c r="G4309" s="464">
        <v>123159606014.48573</v>
      </c>
      <c r="H4309" s="461">
        <v>16967950.073476654</v>
      </c>
      <c r="I4309" s="464">
        <v>390034240423.58289</v>
      </c>
      <c r="J4309" s="462">
        <v>0.18506337329796529</v>
      </c>
      <c r="K4309" s="464">
        <v>13037308462.744146</v>
      </c>
      <c r="L4309" s="464">
        <v>14280121478.724857</v>
      </c>
      <c r="M4309" s="464">
        <v>85660458320.926331</v>
      </c>
      <c r="N4309" s="464">
        <v>44095026042.595108</v>
      </c>
      <c r="O4309" s="464">
        <v>29331.06476952961</v>
      </c>
      <c r="P4309" s="461">
        <v>274512.61707986944</v>
      </c>
      <c r="Q4309" s="461">
        <v>151522.04217852961</v>
      </c>
      <c r="R4309" s="464">
        <v>668941936165.54626</v>
      </c>
      <c r="S4309" s="462">
        <v>0.39436934647681016</v>
      </c>
      <c r="T4309" s="462">
        <v>0.24953340184270859</v>
      </c>
      <c r="U4309" s="461">
        <v>17.34496106886499</v>
      </c>
      <c r="V4309" s="464">
        <v>3274267992505.3022</v>
      </c>
      <c r="W4309" s="460">
        <v>1030.6984467585839</v>
      </c>
      <c r="X4309" s="463">
        <v>4.0925797768083777E-2</v>
      </c>
      <c r="Y4309" s="476">
        <v>2.0000000000000001E-4</v>
      </c>
    </row>
    <row r="4310" spans="1:25" x14ac:dyDescent="0.2">
      <c r="A4310" s="475">
        <f t="shared" si="67"/>
        <v>4306</v>
      </c>
      <c r="B4310" s="462">
        <v>0.64642709642261154</v>
      </c>
      <c r="C4310" s="461">
        <v>3396.6763322400734</v>
      </c>
      <c r="D4310" s="462">
        <v>1.0128373464121372</v>
      </c>
      <c r="E4310" s="462">
        <v>0.53237550245794851</v>
      </c>
      <c r="F4310" s="516">
        <v>2023.75</v>
      </c>
      <c r="G4310" s="464">
        <v>372509462484.94086</v>
      </c>
      <c r="H4310" s="461">
        <v>32864214.800656479</v>
      </c>
      <c r="I4310" s="464">
        <v>532406109532.80823</v>
      </c>
      <c r="J4310" s="462">
        <v>-9.9707299144146333E-2</v>
      </c>
      <c r="K4310" s="464">
        <v>13811336507.317934</v>
      </c>
      <c r="L4310" s="464">
        <v>0</v>
      </c>
      <c r="M4310" s="464">
        <v>254627023901.27185</v>
      </c>
      <c r="N4310" s="464">
        <v>47661007025.491661</v>
      </c>
      <c r="O4310" s="464">
        <v>35292.993446951645</v>
      </c>
      <c r="P4310" s="461">
        <v>290464.17826211598</v>
      </c>
      <c r="Q4310" s="461">
        <v>156816.86756947517</v>
      </c>
      <c r="R4310" s="464">
        <v>1134046796451.542</v>
      </c>
      <c r="S4310" s="462">
        <v>0.34961463760009298</v>
      </c>
      <c r="T4310" s="462">
        <v>0.23701553762903152</v>
      </c>
      <c r="U4310" s="461">
        <v>27.858928945722678</v>
      </c>
      <c r="V4310" s="464">
        <v>7925349734918.9648</v>
      </c>
      <c r="W4310" s="460">
        <v>2498.7407961375175</v>
      </c>
      <c r="X4310" s="463">
        <v>2.745149092500879E-2</v>
      </c>
      <c r="Y4310" s="476">
        <v>2.0000000000000001E-4</v>
      </c>
    </row>
    <row r="4311" spans="1:25" x14ac:dyDescent="0.2">
      <c r="A4311" s="475">
        <f t="shared" si="67"/>
        <v>4307</v>
      </c>
      <c r="B4311" s="462">
        <v>0.3197436440519571</v>
      </c>
      <c r="C4311" s="461">
        <v>7309.9299972516601</v>
      </c>
      <c r="D4311" s="462">
        <v>0.53449760569359839</v>
      </c>
      <c r="E4311" s="462">
        <v>0.59922505474940924</v>
      </c>
      <c r="F4311" s="516">
        <v>2024.52</v>
      </c>
      <c r="G4311" s="464">
        <v>239476388915.09277</v>
      </c>
      <c r="H4311" s="461">
        <v>9991403.8678212352</v>
      </c>
      <c r="I4311" s="464">
        <v>343489301542.21399</v>
      </c>
      <c r="J4311" s="462">
        <v>0.3197436440519571</v>
      </c>
      <c r="K4311" s="464">
        <v>3247045837.4006338</v>
      </c>
      <c r="L4311" s="464">
        <v>0</v>
      </c>
      <c r="M4311" s="464">
        <v>172585365656.70752</v>
      </c>
      <c r="N4311" s="464">
        <v>42637768062.263252</v>
      </c>
      <c r="O4311" s="464">
        <v>40331.416247923436</v>
      </c>
      <c r="P4311" s="461">
        <v>284775.59125614527</v>
      </c>
      <c r="Q4311" s="461">
        <v>163157.36231257275</v>
      </c>
      <c r="R4311" s="464">
        <v>808132026266.41003</v>
      </c>
      <c r="S4311" s="462">
        <v>0.56584781055801825</v>
      </c>
      <c r="T4311" s="462">
        <v>0.40834467132267527</v>
      </c>
      <c r="U4311" s="461">
        <v>17.336339543698948</v>
      </c>
      <c r="V4311" s="464">
        <v>6308836774931.5088</v>
      </c>
      <c r="W4311" s="460">
        <v>1990.3321012121014</v>
      </c>
      <c r="X4311" s="463">
        <v>4.2107885812775483E-2</v>
      </c>
      <c r="Y4311" s="476">
        <v>2.0000000000000001E-4</v>
      </c>
    </row>
    <row r="4312" spans="1:25" x14ac:dyDescent="0.2">
      <c r="A4312" s="475">
        <f t="shared" si="67"/>
        <v>4308</v>
      </c>
      <c r="B4312" s="462">
        <v>0.48862288879972804</v>
      </c>
      <c r="C4312" s="461">
        <v>3667.6157027314457</v>
      </c>
      <c r="D4312" s="462">
        <v>1.0166884414742561</v>
      </c>
      <c r="E4312" s="462">
        <v>0.63631776893396608</v>
      </c>
      <c r="F4312" s="516">
        <v>2023.75</v>
      </c>
      <c r="G4312" s="464">
        <v>295020381411.94647</v>
      </c>
      <c r="H4312" s="461">
        <v>32360741.855335739</v>
      </c>
      <c r="I4312" s="464">
        <v>678244847330.79431</v>
      </c>
      <c r="J4312" s="462">
        <v>0.31385102209029081</v>
      </c>
      <c r="K4312" s="464">
        <v>12536604875.838375</v>
      </c>
      <c r="L4312" s="464">
        <v>0</v>
      </c>
      <c r="M4312" s="464">
        <v>270036210725.14618</v>
      </c>
      <c r="N4312" s="464">
        <v>34324848022.740147</v>
      </c>
      <c r="O4312" s="464">
        <v>18669.894589919884</v>
      </c>
      <c r="P4312" s="461">
        <v>270813.09126106859</v>
      </c>
      <c r="Q4312" s="461">
        <v>142319.2960367364</v>
      </c>
      <c r="R4312" s="464">
        <v>1273799367804.8804</v>
      </c>
      <c r="S4312" s="462">
        <v>0.52263093978829722</v>
      </c>
      <c r="T4312" s="462">
        <v>0.36441504380604767</v>
      </c>
      <c r="U4312" s="461">
        <v>16.769494780503468</v>
      </c>
      <c r="V4312" s="464">
        <v>8585138711760.6191</v>
      </c>
      <c r="W4312" s="460">
        <v>2709.8400272581212</v>
      </c>
      <c r="X4312" s="463">
        <v>4.3248422647426843E-2</v>
      </c>
      <c r="Y4312" s="476">
        <v>2.0000000000000001E-4</v>
      </c>
    </row>
    <row r="4313" spans="1:25" x14ac:dyDescent="0.2">
      <c r="A4313" s="475">
        <f t="shared" si="67"/>
        <v>4309</v>
      </c>
      <c r="B4313" s="462">
        <v>0.52272146045942958</v>
      </c>
      <c r="C4313" s="461">
        <v>1500</v>
      </c>
      <c r="D4313" s="462">
        <v>0.65129654660634717</v>
      </c>
      <c r="E4313" s="462">
        <v>0.58052270458446387</v>
      </c>
      <c r="F4313" s="516">
        <v>2026.03</v>
      </c>
      <c r="G4313" s="464">
        <v>153236147748.34607</v>
      </c>
      <c r="H4313" s="461">
        <v>15290903.898678178</v>
      </c>
      <c r="I4313" s="464">
        <v>337214164554.83588</v>
      </c>
      <c r="J4313" s="462">
        <v>0.30997263787768992</v>
      </c>
      <c r="K4313" s="464">
        <v>42121659090.003967</v>
      </c>
      <c r="L4313" s="464">
        <v>137988436340.3992</v>
      </c>
      <c r="M4313" s="464">
        <v>40518506697.1063</v>
      </c>
      <c r="N4313" s="464">
        <v>61219842562.68045</v>
      </c>
      <c r="O4313" s="464">
        <v>40117.469214874662</v>
      </c>
      <c r="P4313" s="461">
        <v>436445.59581344691</v>
      </c>
      <c r="Q4313" s="461">
        <v>277881.26541986928</v>
      </c>
      <c r="R4313" s="464">
        <v>671028059718.96948</v>
      </c>
      <c r="S4313" s="462">
        <v>0.48429750431733581</v>
      </c>
      <c r="T4313" s="462">
        <v>0.39894365979248425</v>
      </c>
      <c r="U4313" s="461">
        <v>16.187441618817388</v>
      </c>
      <c r="V4313" s="464">
        <v>4819760536482.7422</v>
      </c>
      <c r="W4313" s="460">
        <v>1520.3231306035157</v>
      </c>
      <c r="X4313" s="463">
        <v>4.4558852911368151E-2</v>
      </c>
      <c r="Y4313" s="476">
        <v>2.0000000000000001E-4</v>
      </c>
    </row>
    <row r="4314" spans="1:25" x14ac:dyDescent="0.2">
      <c r="A4314" s="475">
        <f t="shared" si="67"/>
        <v>4310</v>
      </c>
      <c r="B4314" s="462">
        <v>0.65506158721378938</v>
      </c>
      <c r="C4314" s="461">
        <v>2806.1647989571879</v>
      </c>
      <c r="D4314" s="462">
        <v>0.64053791536588112</v>
      </c>
      <c r="E4314" s="462">
        <v>0.68345802905496367</v>
      </c>
      <c r="F4314" s="516">
        <v>2024.91</v>
      </c>
      <c r="G4314" s="464">
        <v>234208102646.57385</v>
      </c>
      <c r="H4314" s="461">
        <v>14680569.418251287</v>
      </c>
      <c r="I4314" s="464">
        <v>479114566196.55713</v>
      </c>
      <c r="J4314" s="462">
        <v>0.55337526955879546</v>
      </c>
      <c r="K4314" s="464">
        <v>11229379058.65205</v>
      </c>
      <c r="L4314" s="464">
        <v>5030048347.5992565</v>
      </c>
      <c r="M4314" s="464">
        <v>162540879570.43524</v>
      </c>
      <c r="N4314" s="464">
        <v>6801100042.0204105</v>
      </c>
      <c r="O4314" s="464">
        <v>24975.895993178787</v>
      </c>
      <c r="P4314" s="461">
        <v>101465.43749999953</v>
      </c>
      <c r="Q4314" s="461">
        <v>33113.812499999782</v>
      </c>
      <c r="R4314" s="464">
        <v>866992725664.77856</v>
      </c>
      <c r="S4314" s="462">
        <v>0.65518680931872852</v>
      </c>
      <c r="T4314" s="462">
        <v>0.52841937484056978</v>
      </c>
      <c r="U4314" s="461">
        <v>16.032771789007057</v>
      </c>
      <c r="V4314" s="464">
        <v>8153262477678.7051</v>
      </c>
      <c r="W4314" s="460">
        <v>2572.4509599636685</v>
      </c>
      <c r="X4314" s="463">
        <v>4.5126599034164258E-2</v>
      </c>
      <c r="Y4314" s="476">
        <v>2.0000000000000001E-4</v>
      </c>
    </row>
    <row r="4315" spans="1:25" x14ac:dyDescent="0.2">
      <c r="A4315" s="475">
        <f t="shared" si="67"/>
        <v>4311</v>
      </c>
      <c r="B4315" s="462">
        <v>0.37422270831558535</v>
      </c>
      <c r="C4315" s="461">
        <v>5225.1705408248745</v>
      </c>
      <c r="D4315" s="462">
        <v>0.71139271373259216</v>
      </c>
      <c r="E4315" s="462">
        <v>0.29133028503284442</v>
      </c>
      <c r="F4315" s="516">
        <v>2025.86</v>
      </c>
      <c r="G4315" s="464">
        <v>103898342325.53056</v>
      </c>
      <c r="H4315" s="461">
        <v>16129773.067068677</v>
      </c>
      <c r="I4315" s="464">
        <v>490472805349.6405</v>
      </c>
      <c r="J4315" s="462">
        <v>0.37422270831558535</v>
      </c>
      <c r="K4315" s="464">
        <v>12980671802.844883</v>
      </c>
      <c r="L4315" s="464">
        <v>20785831792.055717</v>
      </c>
      <c r="M4315" s="464">
        <v>73144614161.884735</v>
      </c>
      <c r="N4315" s="464">
        <v>36065822235.249107</v>
      </c>
      <c r="O4315" s="464">
        <v>43637.012760888574</v>
      </c>
      <c r="P4315" s="461">
        <v>266267.96430183749</v>
      </c>
      <c r="Q4315" s="461">
        <v>145219.94445123358</v>
      </c>
      <c r="R4315" s="464">
        <v>761943739746.31177</v>
      </c>
      <c r="S4315" s="462">
        <v>0.48913452164600102</v>
      </c>
      <c r="T4315" s="462">
        <v>0.30784705209240104</v>
      </c>
      <c r="U4315" s="461">
        <v>15.602133541406646</v>
      </c>
      <c r="V4315" s="464">
        <v>4031990129818.2852</v>
      </c>
      <c r="W4315" s="460">
        <v>1272.0319346157235</v>
      </c>
      <c r="X4315" s="463">
        <v>4.6578257365924934E-2</v>
      </c>
      <c r="Y4315" s="476">
        <v>2.0000000000000001E-4</v>
      </c>
    </row>
    <row r="4316" spans="1:25" x14ac:dyDescent="0.2">
      <c r="A4316" s="475">
        <f t="shared" si="67"/>
        <v>4312</v>
      </c>
      <c r="B4316" s="462">
        <v>0.47236221886232777</v>
      </c>
      <c r="C4316" s="461">
        <v>3436.8855792372501</v>
      </c>
      <c r="D4316" s="462">
        <v>0.43570183624622089</v>
      </c>
      <c r="E4316" s="462">
        <v>0.7</v>
      </c>
      <c r="F4316" s="516">
        <v>2023.75</v>
      </c>
      <c r="G4316" s="464">
        <v>336793063268.44299</v>
      </c>
      <c r="H4316" s="461">
        <v>7908950.1285050726</v>
      </c>
      <c r="I4316" s="464">
        <v>265352270634.71774</v>
      </c>
      <c r="J4316" s="462">
        <v>0.41206803296010663</v>
      </c>
      <c r="K4316" s="464">
        <v>3473486132.7733712</v>
      </c>
      <c r="L4316" s="464">
        <v>0</v>
      </c>
      <c r="M4316" s="464">
        <v>352046912552.56757</v>
      </c>
      <c r="N4316" s="464">
        <v>120643585832.46518</v>
      </c>
      <c r="O4316" s="464">
        <v>22101.087518662469</v>
      </c>
      <c r="P4316" s="461">
        <v>757962.19070236129</v>
      </c>
      <c r="Q4316" s="461">
        <v>460728.81174286961</v>
      </c>
      <c r="R4316" s="464">
        <v>1043515061254.8243</v>
      </c>
      <c r="S4316" s="462">
        <v>0.63336710065684221</v>
      </c>
      <c r="T4316" s="462">
        <v>0.40994446800841416</v>
      </c>
      <c r="U4316" s="461">
        <v>17.716000373254047</v>
      </c>
      <c r="V4316" s="464">
        <v>8400913725433.3418</v>
      </c>
      <c r="W4316" s="460">
        <v>2650.9663093374534</v>
      </c>
      <c r="X4316" s="463">
        <v>4.0780099083251149E-2</v>
      </c>
      <c r="Y4316" s="476">
        <v>2.0000000000000001E-4</v>
      </c>
    </row>
    <row r="4317" spans="1:25" x14ac:dyDescent="0.2">
      <c r="A4317" s="475">
        <f t="shared" si="67"/>
        <v>4313</v>
      </c>
      <c r="B4317" s="462">
        <v>0.51820191466261956</v>
      </c>
      <c r="C4317" s="461">
        <v>1616.6106119411916</v>
      </c>
      <c r="D4317" s="462">
        <v>1.0081313895844148</v>
      </c>
      <c r="E4317" s="462">
        <v>0.502245642668396</v>
      </c>
      <c r="F4317" s="516">
        <v>2023.75</v>
      </c>
      <c r="G4317" s="464">
        <v>363956739722.10315</v>
      </c>
      <c r="H4317" s="461">
        <v>32927869.633128285</v>
      </c>
      <c r="I4317" s="464">
        <v>765437156090.47949</v>
      </c>
      <c r="J4317" s="462">
        <v>0.42026867095274023</v>
      </c>
      <c r="K4317" s="464">
        <v>19966622204.354076</v>
      </c>
      <c r="L4317" s="464">
        <v>0</v>
      </c>
      <c r="M4317" s="464">
        <v>278053731748.28717</v>
      </c>
      <c r="N4317" s="464">
        <v>37920053747.868156</v>
      </c>
      <c r="O4317" s="464">
        <v>31973.369712006017</v>
      </c>
      <c r="P4317" s="461">
        <v>301623.21406742057</v>
      </c>
      <c r="Q4317" s="461">
        <v>165168.42793349375</v>
      </c>
      <c r="R4317" s="464">
        <v>1416084554880.9451</v>
      </c>
      <c r="S4317" s="462">
        <v>0.57765086573112034</v>
      </c>
      <c r="T4317" s="462">
        <v>0.44299347082555229</v>
      </c>
      <c r="U4317" s="461">
        <v>16.416099191175245</v>
      </c>
      <c r="V4317" s="464">
        <v>11361498751481.711</v>
      </c>
      <c r="W4317" s="460">
        <v>3585.1104658961535</v>
      </c>
      <c r="X4317" s="463">
        <v>4.434618339578885E-2</v>
      </c>
      <c r="Y4317" s="476">
        <v>2.0000000000000001E-4</v>
      </c>
    </row>
    <row r="4318" spans="1:25" x14ac:dyDescent="0.2">
      <c r="A4318" s="475">
        <f t="shared" si="67"/>
        <v>4314</v>
      </c>
      <c r="B4318" s="462">
        <v>0.57861662332193675</v>
      </c>
      <c r="C4318" s="461">
        <v>3667.6614400892126</v>
      </c>
      <c r="D4318" s="462">
        <v>0.75342674697536871</v>
      </c>
      <c r="E4318" s="462">
        <v>0.43106913532460872</v>
      </c>
      <c r="F4318" s="516">
        <v>2023.75</v>
      </c>
      <c r="G4318" s="464">
        <v>265520660317.65546</v>
      </c>
      <c r="H4318" s="461">
        <v>18383731.660190318</v>
      </c>
      <c r="I4318" s="464">
        <v>564097584135.69275</v>
      </c>
      <c r="J4318" s="462">
        <v>0.41953712252989772</v>
      </c>
      <c r="K4318" s="464">
        <v>10211120689.369793</v>
      </c>
      <c r="L4318" s="464">
        <v>0</v>
      </c>
      <c r="M4318" s="464">
        <v>387169880566.19775</v>
      </c>
      <c r="N4318" s="464">
        <v>60307300073.147331</v>
      </c>
      <c r="O4318" s="464">
        <v>11842.074550801641</v>
      </c>
      <c r="P4318" s="461">
        <v>366171.53108946071</v>
      </c>
      <c r="Q4318" s="461">
        <v>220053.04722772504</v>
      </c>
      <c r="R4318" s="464">
        <v>1416200990473.2944</v>
      </c>
      <c r="S4318" s="462">
        <v>0.62049855486682881</v>
      </c>
      <c r="T4318" s="462">
        <v>0.3168352390884735</v>
      </c>
      <c r="U4318" s="461">
        <v>16.536016827724893</v>
      </c>
      <c r="V4318" s="464">
        <v>8152584972950.5098</v>
      </c>
      <c r="W4318" s="460">
        <v>2571.1557098877715</v>
      </c>
      <c r="X4318" s="463">
        <v>4.4151607979431261E-2</v>
      </c>
      <c r="Y4318" s="476">
        <v>2.0000000000000001E-4</v>
      </c>
    </row>
    <row r="4319" spans="1:25" x14ac:dyDescent="0.2">
      <c r="A4319" s="475">
        <f t="shared" si="67"/>
        <v>4315</v>
      </c>
      <c r="B4319" s="462">
        <v>0.49001857445944802</v>
      </c>
      <c r="C4319" s="461">
        <v>9891.1038985700052</v>
      </c>
      <c r="D4319" s="462">
        <v>0.38645161250154419</v>
      </c>
      <c r="E4319" s="462">
        <v>0.54780545215396603</v>
      </c>
      <c r="F4319" s="516">
        <v>2024.09</v>
      </c>
      <c r="G4319" s="464">
        <v>130011433366.02316</v>
      </c>
      <c r="H4319" s="461">
        <v>6902478.1389713744</v>
      </c>
      <c r="I4319" s="464">
        <v>221466326991.30389</v>
      </c>
      <c r="J4319" s="462">
        <v>0.39127744072936055</v>
      </c>
      <c r="K4319" s="464">
        <v>6164762071.7868166</v>
      </c>
      <c r="L4319" s="464">
        <v>0</v>
      </c>
      <c r="M4319" s="464">
        <v>130344671447.96646</v>
      </c>
      <c r="N4319" s="464">
        <v>25633902240.477432</v>
      </c>
      <c r="O4319" s="464">
        <v>36072.281259430827</v>
      </c>
      <c r="P4319" s="461">
        <v>202626.70436690876</v>
      </c>
      <c r="Q4319" s="461">
        <v>104912.84431154378</v>
      </c>
      <c r="R4319" s="464">
        <v>519471837237.61554</v>
      </c>
      <c r="S4319" s="462">
        <v>0.59294511392713856</v>
      </c>
      <c r="T4319" s="462">
        <v>0.37797019851402952</v>
      </c>
      <c r="U4319" s="461">
        <v>16.916651428272292</v>
      </c>
      <c r="V4319" s="464">
        <v>3743513683689.6357</v>
      </c>
      <c r="W4319" s="460">
        <v>1181.4584530604473</v>
      </c>
      <c r="X4319" s="463">
        <v>4.2062681981955903E-2</v>
      </c>
      <c r="Y4319" s="476">
        <v>2.0000000000000001E-4</v>
      </c>
    </row>
    <row r="4320" spans="1:25" x14ac:dyDescent="0.2">
      <c r="A4320" s="475">
        <f t="shared" si="67"/>
        <v>4316</v>
      </c>
      <c r="B4320" s="462">
        <v>0.42738177367092683</v>
      </c>
      <c r="C4320" s="461">
        <v>4099.3485621895707</v>
      </c>
      <c r="D4320" s="462">
        <v>0.71354676188715882</v>
      </c>
      <c r="E4320" s="462">
        <v>0.626154894842887</v>
      </c>
      <c r="F4320" s="516">
        <v>2023.88</v>
      </c>
      <c r="G4320" s="464">
        <v>261416630301.79053</v>
      </c>
      <c r="H4320" s="461">
        <v>16235305.857378852</v>
      </c>
      <c r="I4320" s="464">
        <v>418993919479.97607</v>
      </c>
      <c r="J4320" s="462">
        <v>0.30173205311286355</v>
      </c>
      <c r="K4320" s="464">
        <v>11505282957.538212</v>
      </c>
      <c r="L4320" s="464">
        <v>0</v>
      </c>
      <c r="M4320" s="464">
        <v>258886436466.49265</v>
      </c>
      <c r="N4320" s="464">
        <v>78103688582.499268</v>
      </c>
      <c r="O4320" s="464">
        <v>21473.489335226084</v>
      </c>
      <c r="P4320" s="461">
        <v>453796.08061302133</v>
      </c>
      <c r="Q4320" s="461">
        <v>289715.54208160623</v>
      </c>
      <c r="R4320" s="464">
        <v>1072503421477.6946</v>
      </c>
      <c r="S4320" s="462">
        <v>0.56031363864973238</v>
      </c>
      <c r="T4320" s="462">
        <v>0.3300588232934662</v>
      </c>
      <c r="U4320" s="461">
        <v>17.380175540128942</v>
      </c>
      <c r="V4320" s="464">
        <v>6809198326494.0234</v>
      </c>
      <c r="W4320" s="460">
        <v>2150.6716119372154</v>
      </c>
      <c r="X4320" s="463">
        <v>4.1740267673303653E-2</v>
      </c>
      <c r="Y4320" s="476">
        <v>2.0000000000000001E-4</v>
      </c>
    </row>
    <row r="4321" spans="1:25" x14ac:dyDescent="0.2">
      <c r="A4321" s="475">
        <f t="shared" si="67"/>
        <v>4317</v>
      </c>
      <c r="B4321" s="462">
        <v>0.45246265826104154</v>
      </c>
      <c r="C4321" s="461">
        <v>7550.3604381030027</v>
      </c>
      <c r="D4321" s="462">
        <v>0.83824015435662902</v>
      </c>
      <c r="E4321" s="462">
        <v>0.55805239623291503</v>
      </c>
      <c r="F4321" s="516">
        <v>2028.05</v>
      </c>
      <c r="G4321" s="464">
        <v>93547214791.722824</v>
      </c>
      <c r="H4321" s="461">
        <v>20949138.086084276</v>
      </c>
      <c r="I4321" s="464">
        <v>514188657457.21252</v>
      </c>
      <c r="J4321" s="462">
        <v>0.26676882442969774</v>
      </c>
      <c r="K4321" s="464">
        <v>40829465643.71508</v>
      </c>
      <c r="L4321" s="464">
        <v>173221800774.00769</v>
      </c>
      <c r="M4321" s="464">
        <v>0</v>
      </c>
      <c r="N4321" s="464">
        <v>38856107763.556297</v>
      </c>
      <c r="O4321" s="464">
        <v>14854.511470271831</v>
      </c>
      <c r="P4321" s="461">
        <v>262869.03856491658</v>
      </c>
      <c r="Q4321" s="461">
        <v>140056.66728648855</v>
      </c>
      <c r="R4321" s="464">
        <v>767096031638.49158</v>
      </c>
      <c r="S4321" s="462">
        <v>0.39496457961490655</v>
      </c>
      <c r="T4321" s="462">
        <v>0.27477430224910088</v>
      </c>
      <c r="U4321" s="461">
        <v>15.394414657778308</v>
      </c>
      <c r="V4321" s="464">
        <v>3617599530848.5508</v>
      </c>
      <c r="W4321" s="460">
        <v>1142.4920948702695</v>
      </c>
      <c r="X4321" s="463">
        <v>4.7151633837975833E-2</v>
      </c>
      <c r="Y4321" s="476">
        <v>2.0000000000000001E-4</v>
      </c>
    </row>
    <row r="4322" spans="1:25" x14ac:dyDescent="0.2">
      <c r="A4322" s="475">
        <f t="shared" si="67"/>
        <v>4318</v>
      </c>
      <c r="B4322" s="462">
        <v>0.51904210624410851</v>
      </c>
      <c r="C4322" s="461">
        <v>4810.4394536856298</v>
      </c>
      <c r="D4322" s="462">
        <v>0.84371496175315897</v>
      </c>
      <c r="E4322" s="462">
        <v>0.36547839558646966</v>
      </c>
      <c r="F4322" s="516">
        <v>2024.02</v>
      </c>
      <c r="G4322" s="464">
        <v>249310076452.99918</v>
      </c>
      <c r="H4322" s="461">
        <v>22394007.259464704</v>
      </c>
      <c r="I4322" s="464">
        <v>563641659957.52173</v>
      </c>
      <c r="J4322" s="462">
        <v>0.38800968216890308</v>
      </c>
      <c r="K4322" s="464">
        <v>63083746.993690334</v>
      </c>
      <c r="L4322" s="464">
        <v>0</v>
      </c>
      <c r="M4322" s="464">
        <v>156650287058.89725</v>
      </c>
      <c r="N4322" s="464">
        <v>32661783671.927567</v>
      </c>
      <c r="O4322" s="464">
        <v>29286.926668054613</v>
      </c>
      <c r="P4322" s="461">
        <v>258624.09665175868</v>
      </c>
      <c r="Q4322" s="461">
        <v>136826.68515219691</v>
      </c>
      <c r="R4322" s="464">
        <v>1014456947321.827</v>
      </c>
      <c r="S4322" s="462">
        <v>0.55209465974882554</v>
      </c>
      <c r="T4322" s="462">
        <v>0.40740740435968315</v>
      </c>
      <c r="U4322" s="461">
        <v>16.619075099235626</v>
      </c>
      <c r="V4322" s="464">
        <v>7544582108944.0166</v>
      </c>
      <c r="W4322" s="460">
        <v>2380.9843580431957</v>
      </c>
      <c r="X4322" s="463">
        <v>4.4114745094136411E-2</v>
      </c>
      <c r="Y4322" s="476">
        <v>2.0000000000000001E-4</v>
      </c>
    </row>
    <row r="4323" spans="1:25" x14ac:dyDescent="0.2">
      <c r="A4323" s="475">
        <f t="shared" si="67"/>
        <v>4319</v>
      </c>
      <c r="B4323" s="462">
        <v>0.38808079846556881</v>
      </c>
      <c r="C4323" s="461">
        <v>5804.7240511801137</v>
      </c>
      <c r="D4323" s="462">
        <v>1.1195531444484277</v>
      </c>
      <c r="E4323" s="462">
        <v>0.38741936594091175</v>
      </c>
      <c r="F4323" s="516">
        <v>2024.08</v>
      </c>
      <c r="G4323" s="464">
        <v>256158848746.52832</v>
      </c>
      <c r="H4323" s="461">
        <v>38402438.110034786</v>
      </c>
      <c r="I4323" s="464">
        <v>674766754505.51038</v>
      </c>
      <c r="J4323" s="462">
        <v>0.26746882478948897</v>
      </c>
      <c r="K4323" s="464">
        <v>23973181089.081142</v>
      </c>
      <c r="L4323" s="464">
        <v>0</v>
      </c>
      <c r="M4323" s="464">
        <v>208019895798.48627</v>
      </c>
      <c r="N4323" s="464">
        <v>62339034186.765175</v>
      </c>
      <c r="O4323" s="464">
        <v>23850.267341182014</v>
      </c>
      <c r="P4323" s="461">
        <v>461910.77597381809</v>
      </c>
      <c r="Q4323" s="461">
        <v>284443.16762390325</v>
      </c>
      <c r="R4323" s="464">
        <v>1289407713508.2527</v>
      </c>
      <c r="S4323" s="462">
        <v>0.4894118526199131</v>
      </c>
      <c r="T4323" s="462">
        <v>0.31493089953644682</v>
      </c>
      <c r="U4323" s="461">
        <v>16.691555633160757</v>
      </c>
      <c r="V4323" s="464">
        <v>7302498754527.209</v>
      </c>
      <c r="W4323" s="460">
        <v>2299.9237086125404</v>
      </c>
      <c r="X4323" s="463">
        <v>4.4581266722561942E-2</v>
      </c>
      <c r="Y4323" s="476">
        <v>2.0000000000000001E-4</v>
      </c>
    </row>
    <row r="4324" spans="1:25" x14ac:dyDescent="0.2">
      <c r="A4324" s="475">
        <f t="shared" si="67"/>
        <v>4320</v>
      </c>
      <c r="B4324" s="462">
        <v>0.44256370730687761</v>
      </c>
      <c r="C4324" s="461">
        <v>1700.0103325588884</v>
      </c>
      <c r="D4324" s="462">
        <v>0.64344865522223282</v>
      </c>
      <c r="E4324" s="462">
        <v>0.58908641128598083</v>
      </c>
      <c r="F4324" s="516">
        <v>2025.81</v>
      </c>
      <c r="G4324" s="464">
        <v>103064341457.32652</v>
      </c>
      <c r="H4324" s="461">
        <v>14899925.623479122</v>
      </c>
      <c r="I4324" s="464">
        <v>407582794949.20471</v>
      </c>
      <c r="J4324" s="462">
        <v>0.39757291506726933</v>
      </c>
      <c r="K4324" s="464">
        <v>19089195497.876461</v>
      </c>
      <c r="L4324" s="464">
        <v>3547611500.4234357</v>
      </c>
      <c r="M4324" s="464">
        <v>79273083352.393799</v>
      </c>
      <c r="N4324" s="464">
        <v>66371753380.740181</v>
      </c>
      <c r="O4324" s="464">
        <v>28571.740193034693</v>
      </c>
      <c r="P4324" s="461">
        <v>431948.10647511267</v>
      </c>
      <c r="Q4324" s="461">
        <v>274562.41817817633</v>
      </c>
      <c r="R4324" s="464">
        <v>734384089754.76221</v>
      </c>
      <c r="S4324" s="462">
        <v>0.51847026761179105</v>
      </c>
      <c r="T4324" s="462">
        <v>0.34023656589238793</v>
      </c>
      <c r="U4324" s="461">
        <v>15.368166666624326</v>
      </c>
      <c r="V4324" s="464">
        <v>4355515995462.7915</v>
      </c>
      <c r="W4324" s="460">
        <v>1375.8263445407604</v>
      </c>
      <c r="X4324" s="463">
        <v>4.6195968775052616E-2</v>
      </c>
      <c r="Y4324" s="476">
        <v>2.0000000000000001E-4</v>
      </c>
    </row>
    <row r="4325" spans="1:25" x14ac:dyDescent="0.2">
      <c r="A4325" s="475">
        <f t="shared" si="67"/>
        <v>4321</v>
      </c>
      <c r="B4325" s="462">
        <v>0.61438259806591256</v>
      </c>
      <c r="C4325" s="461">
        <v>9768.5151230800111</v>
      </c>
      <c r="D4325" s="462">
        <v>1.1186809157523114</v>
      </c>
      <c r="E4325" s="462">
        <v>0.60446740770242335</v>
      </c>
      <c r="F4325" s="516">
        <v>2023.77</v>
      </c>
      <c r="G4325" s="464">
        <v>328134653652.87238</v>
      </c>
      <c r="H4325" s="461">
        <v>19751549.762339454</v>
      </c>
      <c r="I4325" s="464">
        <v>373982852069.81702</v>
      </c>
      <c r="J4325" s="462">
        <v>0.1408444521473412</v>
      </c>
      <c r="K4325" s="464">
        <v>4963574902.4438887</v>
      </c>
      <c r="L4325" s="464">
        <v>0</v>
      </c>
      <c r="M4325" s="464">
        <v>351355210347.46948</v>
      </c>
      <c r="N4325" s="464">
        <v>1564714226.8208888</v>
      </c>
      <c r="O4325" s="464">
        <v>34411.527927374533</v>
      </c>
      <c r="P4325" s="461">
        <v>47911</v>
      </c>
      <c r="Q4325" s="461">
        <v>6541</v>
      </c>
      <c r="R4325" s="464">
        <v>1093996250726.5493</v>
      </c>
      <c r="S4325" s="462">
        <v>0.57195560268867496</v>
      </c>
      <c r="T4325" s="462">
        <v>0.31291371111657795</v>
      </c>
      <c r="U4325" s="461">
        <v>19.055287683019987</v>
      </c>
      <c r="V4325" s="464">
        <v>6957121833401.6533</v>
      </c>
      <c r="W4325" s="460">
        <v>2195.8534936708775</v>
      </c>
      <c r="X4325" s="463">
        <v>3.9864448299062237E-2</v>
      </c>
      <c r="Y4325" s="476">
        <v>2.0000000000000001E-4</v>
      </c>
    </row>
    <row r="4326" spans="1:25" x14ac:dyDescent="0.2">
      <c r="A4326" s="475">
        <f t="shared" si="67"/>
        <v>4322</v>
      </c>
      <c r="B4326" s="462">
        <v>0.38151001389657502</v>
      </c>
      <c r="C4326" s="461">
        <v>8329.656412200362</v>
      </c>
      <c r="D4326" s="462">
        <v>0.50679776825336453</v>
      </c>
      <c r="E4326" s="462">
        <v>0.45960740965260138</v>
      </c>
      <c r="F4326" s="516">
        <v>2025.08</v>
      </c>
      <c r="G4326" s="464">
        <v>155519347280.97998</v>
      </c>
      <c r="H4326" s="461">
        <v>9627209.6327885408</v>
      </c>
      <c r="I4326" s="464">
        <v>259417796916.58908</v>
      </c>
      <c r="J4326" s="462">
        <v>0.2428404122589719</v>
      </c>
      <c r="K4326" s="464">
        <v>18071987029.70203</v>
      </c>
      <c r="L4326" s="464">
        <v>41983541450.335938</v>
      </c>
      <c r="M4326" s="464">
        <v>76466935306.536682</v>
      </c>
      <c r="N4326" s="464">
        <v>38756781755.643875</v>
      </c>
      <c r="O4326" s="464">
        <v>27939.667845555683</v>
      </c>
      <c r="P4326" s="461">
        <v>250109.01956317379</v>
      </c>
      <c r="Q4326" s="461">
        <v>137621.54676743684</v>
      </c>
      <c r="R4326" s="464">
        <v>542156486359.11932</v>
      </c>
      <c r="S4326" s="462">
        <v>0.48777392057609653</v>
      </c>
      <c r="T4326" s="462">
        <v>0.37836750392898671</v>
      </c>
      <c r="U4326" s="461">
        <v>17.390205272916987</v>
      </c>
      <c r="V4326" s="464">
        <v>3913021214943.6958</v>
      </c>
      <c r="W4326" s="460">
        <v>1233.9955837917796</v>
      </c>
      <c r="X4326" s="463">
        <v>4.2038515127492591E-2</v>
      </c>
      <c r="Y4326" s="476">
        <v>2.0000000000000001E-4</v>
      </c>
    </row>
    <row r="4327" spans="1:25" x14ac:dyDescent="0.2">
      <c r="A4327" s="475">
        <f t="shared" si="67"/>
        <v>4323</v>
      </c>
      <c r="B4327" s="462">
        <v>0.29469569886312019</v>
      </c>
      <c r="C4327" s="461">
        <v>7243.369930086048</v>
      </c>
      <c r="D4327" s="462">
        <v>0.60669844066016265</v>
      </c>
      <c r="E4327" s="462">
        <v>0.35127436478863661</v>
      </c>
      <c r="F4327" s="516">
        <v>2025.87</v>
      </c>
      <c r="G4327" s="464">
        <v>111818866483.22571</v>
      </c>
      <c r="H4327" s="461">
        <v>12085576.153131682</v>
      </c>
      <c r="I4327" s="464">
        <v>402465381715.48517</v>
      </c>
      <c r="J4327" s="462">
        <v>0.29469569886312019</v>
      </c>
      <c r="K4327" s="464">
        <v>17354278263.593914</v>
      </c>
      <c r="L4327" s="464">
        <v>10509882413.434566</v>
      </c>
      <c r="M4327" s="464">
        <v>92061113284.757111</v>
      </c>
      <c r="N4327" s="464">
        <v>8773006622.6970959</v>
      </c>
      <c r="O4327" s="464">
        <v>24296.610603378529</v>
      </c>
      <c r="P4327" s="461">
        <v>101465.43749999889</v>
      </c>
      <c r="Q4327" s="461">
        <v>33113.812499999091</v>
      </c>
      <c r="R4327" s="464">
        <v>688998865624.79321</v>
      </c>
      <c r="S4327" s="462">
        <v>0.49058724185576091</v>
      </c>
      <c r="T4327" s="462">
        <v>0.30484484027496772</v>
      </c>
      <c r="U4327" s="461">
        <v>16.062377415433993</v>
      </c>
      <c r="V4327" s="464">
        <v>3704156677087.0234</v>
      </c>
      <c r="W4327" s="460">
        <v>1168.4617849650308</v>
      </c>
      <c r="X4327" s="463">
        <v>4.5850940149910681E-2</v>
      </c>
      <c r="Y4327" s="476">
        <v>2.0000000000000001E-4</v>
      </c>
    </row>
    <row r="4328" spans="1:25" x14ac:dyDescent="0.2">
      <c r="A4328" s="475">
        <f t="shared" si="67"/>
        <v>4324</v>
      </c>
      <c r="B4328" s="462">
        <v>0.45092369741732535</v>
      </c>
      <c r="C4328" s="461">
        <v>6954.073231450031</v>
      </c>
      <c r="D4328" s="462">
        <v>0.77667429944378807</v>
      </c>
      <c r="E4328" s="462">
        <v>0.46985022857211445</v>
      </c>
      <c r="F4328" s="516">
        <v>2024.16</v>
      </c>
      <c r="G4328" s="464">
        <v>272188286828.14911</v>
      </c>
      <c r="H4328" s="461">
        <v>18292974.693128388</v>
      </c>
      <c r="I4328" s="464">
        <v>469093032690.84271</v>
      </c>
      <c r="J4328" s="462">
        <v>0.33624166172619252</v>
      </c>
      <c r="K4328" s="464">
        <v>12238747102.789394</v>
      </c>
      <c r="L4328" s="464">
        <v>0</v>
      </c>
      <c r="M4328" s="464">
        <v>180349805581.539</v>
      </c>
      <c r="N4328" s="464">
        <v>36635155538.880005</v>
      </c>
      <c r="O4328" s="464">
        <v>22354.574879766962</v>
      </c>
      <c r="P4328" s="461">
        <v>267465.63217829796</v>
      </c>
      <c r="Q4328" s="461">
        <v>144723.35976135349</v>
      </c>
      <c r="R4328" s="464">
        <v>965952133254.27661</v>
      </c>
      <c r="S4328" s="462">
        <v>0.5504810961668809</v>
      </c>
      <c r="T4328" s="462">
        <v>0.41077228414102307</v>
      </c>
      <c r="U4328" s="461">
        <v>17.072089875131937</v>
      </c>
      <c r="V4328" s="464">
        <v>7378406686508.5234</v>
      </c>
      <c r="W4328" s="460">
        <v>2327.1868158042844</v>
      </c>
      <c r="X4328" s="463">
        <v>4.3173562270792207E-2</v>
      </c>
      <c r="Y4328" s="476">
        <v>2.0000000000000001E-4</v>
      </c>
    </row>
    <row r="4329" spans="1:25" x14ac:dyDescent="0.2">
      <c r="A4329" s="475">
        <f t="shared" si="67"/>
        <v>4325</v>
      </c>
      <c r="B4329" s="462">
        <v>0.52622208565792072</v>
      </c>
      <c r="C4329" s="461">
        <v>6028.2431173785635</v>
      </c>
      <c r="D4329" s="462">
        <v>0.87040333479671084</v>
      </c>
      <c r="E4329" s="462">
        <v>0.5159529349199653</v>
      </c>
      <c r="F4329" s="516">
        <v>2023.75</v>
      </c>
      <c r="G4329" s="464">
        <v>363502917058.46613</v>
      </c>
      <c r="H4329" s="461">
        <v>22977914.959842127</v>
      </c>
      <c r="I4329" s="464">
        <v>403982798368.10291</v>
      </c>
      <c r="J4329" s="462">
        <v>-5.5884542872571163E-2</v>
      </c>
      <c r="K4329" s="464">
        <v>10024021930.531403</v>
      </c>
      <c r="L4329" s="464">
        <v>0</v>
      </c>
      <c r="M4329" s="464">
        <v>352202516925.90442</v>
      </c>
      <c r="N4329" s="464">
        <v>68300408631.360474</v>
      </c>
      <c r="O4329" s="464">
        <v>19617.914201922027</v>
      </c>
      <c r="P4329" s="461">
        <v>384945.96882718091</v>
      </c>
      <c r="Q4329" s="461">
        <v>231491.08538866174</v>
      </c>
      <c r="R4329" s="464">
        <v>1169340193896.5708</v>
      </c>
      <c r="S4329" s="462">
        <v>0.4664558029085123</v>
      </c>
      <c r="T4329" s="462">
        <v>0.29778126524131804</v>
      </c>
      <c r="U4329" s="461">
        <v>21.121308725217212</v>
      </c>
      <c r="V4329" s="464">
        <v>7915764999164.5127</v>
      </c>
      <c r="W4329" s="460">
        <v>2495.2372893808952</v>
      </c>
      <c r="X4329" s="463">
        <v>3.5497579324760449E-2</v>
      </c>
      <c r="Y4329" s="476">
        <v>2.0000000000000001E-4</v>
      </c>
    </row>
    <row r="4330" spans="1:25" x14ac:dyDescent="0.2">
      <c r="A4330" s="475">
        <f t="shared" si="67"/>
        <v>4326</v>
      </c>
      <c r="B4330" s="462">
        <v>0.46343301754991006</v>
      </c>
      <c r="C4330" s="461">
        <v>4535.9218689298659</v>
      </c>
      <c r="D4330" s="462">
        <v>0.80674137558394921</v>
      </c>
      <c r="E4330" s="462">
        <v>0.46289962211605029</v>
      </c>
      <c r="F4330" s="516">
        <v>2025.38</v>
      </c>
      <c r="G4330" s="464">
        <v>207550835199.70306</v>
      </c>
      <c r="H4330" s="461">
        <v>19121792.404965207</v>
      </c>
      <c r="I4330" s="464">
        <v>527079817938.57538</v>
      </c>
      <c r="J4330" s="462">
        <v>0.38614497374756995</v>
      </c>
      <c r="K4330" s="464">
        <v>12303574791.432301</v>
      </c>
      <c r="L4330" s="464">
        <v>13002465721.166203</v>
      </c>
      <c r="M4330" s="464">
        <v>134040101580.85339</v>
      </c>
      <c r="N4330" s="464">
        <v>68380374446.919975</v>
      </c>
      <c r="O4330" s="464">
        <v>45000</v>
      </c>
      <c r="P4330" s="461">
        <v>428968.22641826811</v>
      </c>
      <c r="Q4330" s="461">
        <v>267428.5394006148</v>
      </c>
      <c r="R4330" s="464">
        <v>1098425704441.6395</v>
      </c>
      <c r="S4330" s="462">
        <v>0.56169735627168238</v>
      </c>
      <c r="T4330" s="462">
        <v>0.35649105278419935</v>
      </c>
      <c r="U4330" s="461">
        <v>16.145908078760225</v>
      </c>
      <c r="V4330" s="464">
        <v>6935257780635.2607</v>
      </c>
      <c r="W4330" s="460">
        <v>2189.9167877225955</v>
      </c>
      <c r="X4330" s="463">
        <v>4.549052706389288E-2</v>
      </c>
      <c r="Y4330" s="476">
        <v>2.0000000000000001E-4</v>
      </c>
    </row>
    <row r="4331" spans="1:25" x14ac:dyDescent="0.2">
      <c r="A4331" s="475">
        <f t="shared" si="67"/>
        <v>4327</v>
      </c>
      <c r="B4331" s="462">
        <v>0.60919835390503829</v>
      </c>
      <c r="C4331" s="461">
        <v>4936.8657378757052</v>
      </c>
      <c r="D4331" s="462">
        <v>0.5695691522239027</v>
      </c>
      <c r="E4331" s="462">
        <v>0.42812147761889091</v>
      </c>
      <c r="F4331" s="516">
        <v>2024.73</v>
      </c>
      <c r="G4331" s="464">
        <v>292354402890.67291</v>
      </c>
      <c r="H4331" s="461">
        <v>11700541.951040152</v>
      </c>
      <c r="I4331" s="464">
        <v>335969783300.91241</v>
      </c>
      <c r="J4331" s="462">
        <v>0.33318291561320612</v>
      </c>
      <c r="K4331" s="464">
        <v>7342404229.1295853</v>
      </c>
      <c r="L4331" s="464">
        <v>0</v>
      </c>
      <c r="M4331" s="464">
        <v>272291217631.82874</v>
      </c>
      <c r="N4331" s="464">
        <v>64675513673.384308</v>
      </c>
      <c r="O4331" s="464">
        <v>26794.524022325764</v>
      </c>
      <c r="P4331" s="461">
        <v>381742.0851381144</v>
      </c>
      <c r="Q4331" s="461">
        <v>237204.53725714472</v>
      </c>
      <c r="R4331" s="464">
        <v>1037224557140.0549</v>
      </c>
      <c r="S4331" s="462">
        <v>0.61033120988198464</v>
      </c>
      <c r="T4331" s="462">
        <v>0.38047799169951269</v>
      </c>
      <c r="U4331" s="461">
        <v>17.423371584131917</v>
      </c>
      <c r="V4331" s="464">
        <v>7570182307673.7012</v>
      </c>
      <c r="W4331" s="460">
        <v>2389.9850393905499</v>
      </c>
      <c r="X4331" s="463">
        <v>4.1854934009829252E-2</v>
      </c>
      <c r="Y4331" s="476">
        <v>2.0000000000000001E-4</v>
      </c>
    </row>
    <row r="4332" spans="1:25" x14ac:dyDescent="0.2">
      <c r="A4332" s="475">
        <f t="shared" si="67"/>
        <v>4328</v>
      </c>
      <c r="B4332" s="462">
        <v>0.4882234447880735</v>
      </c>
      <c r="C4332" s="461">
        <v>3655.8383400425832</v>
      </c>
      <c r="D4332" s="462">
        <v>0.476432672874323</v>
      </c>
      <c r="E4332" s="462">
        <v>0.57428708232917858</v>
      </c>
      <c r="F4332" s="516">
        <v>2025.91</v>
      </c>
      <c r="G4332" s="464">
        <v>127654304781.7715</v>
      </c>
      <c r="H4332" s="461">
        <v>8999085.9798608385</v>
      </c>
      <c r="I4332" s="464">
        <v>286369498163.63928</v>
      </c>
      <c r="J4332" s="462">
        <v>0.3573711050923486</v>
      </c>
      <c r="K4332" s="464">
        <v>13742224801.444172</v>
      </c>
      <c r="L4332" s="464">
        <v>21616999183.471172</v>
      </c>
      <c r="M4332" s="464">
        <v>93272805315.707596</v>
      </c>
      <c r="N4332" s="464">
        <v>33482793659.973904</v>
      </c>
      <c r="O4332" s="464">
        <v>29709.186139441037</v>
      </c>
      <c r="P4332" s="461">
        <v>221999.20088152704</v>
      </c>
      <c r="Q4332" s="461">
        <v>117349.16447328814</v>
      </c>
      <c r="R4332" s="464">
        <v>623056977745.42993</v>
      </c>
      <c r="S4332" s="462">
        <v>0.56015786960067548</v>
      </c>
      <c r="T4332" s="462">
        <v>0.34203379788851157</v>
      </c>
      <c r="U4332" s="461">
        <v>16.501382584422391</v>
      </c>
      <c r="V4332" s="464">
        <v>3906847052037.8442</v>
      </c>
      <c r="W4332" s="460">
        <v>1234.2902277066894</v>
      </c>
      <c r="X4332" s="463">
        <v>4.3797622032965375E-2</v>
      </c>
      <c r="Y4332" s="476">
        <v>2.0000000000000001E-4</v>
      </c>
    </row>
    <row r="4333" spans="1:25" x14ac:dyDescent="0.2">
      <c r="A4333" s="475">
        <f t="shared" si="67"/>
        <v>4329</v>
      </c>
      <c r="B4333" s="462">
        <v>0.51969110439151844</v>
      </c>
      <c r="C4333" s="461">
        <v>6529.6622377377607</v>
      </c>
      <c r="D4333" s="462">
        <v>0.44618339312860594</v>
      </c>
      <c r="E4333" s="462">
        <v>0.42611521640655681</v>
      </c>
      <c r="F4333" s="516">
        <v>2023.96</v>
      </c>
      <c r="G4333" s="464">
        <v>235602238484.0611</v>
      </c>
      <c r="H4333" s="461">
        <v>8418541.5670516528</v>
      </c>
      <c r="I4333" s="464">
        <v>340607807927.09186</v>
      </c>
      <c r="J4333" s="462">
        <v>0.51969110439151844</v>
      </c>
      <c r="K4333" s="464">
        <v>8708471064.5654278</v>
      </c>
      <c r="L4333" s="464">
        <v>0</v>
      </c>
      <c r="M4333" s="464">
        <v>192021794037.21817</v>
      </c>
      <c r="N4333" s="464">
        <v>34773360676.218262</v>
      </c>
      <c r="O4333" s="464">
        <v>26312.759639514134</v>
      </c>
      <c r="P4333" s="461">
        <v>249066.6792752831</v>
      </c>
      <c r="Q4333" s="461">
        <v>138202.41454067084</v>
      </c>
      <c r="R4333" s="464">
        <v>778174458547.84375</v>
      </c>
      <c r="S4333" s="462">
        <v>0.64830406789047423</v>
      </c>
      <c r="T4333" s="462">
        <v>0.50819769116422253</v>
      </c>
      <c r="U4333" s="461">
        <v>16.541041333425166</v>
      </c>
      <c r="V4333" s="464">
        <v>7291388710443.8018</v>
      </c>
      <c r="W4333" s="460">
        <v>2301.8540721964719</v>
      </c>
      <c r="X4333" s="463">
        <v>4.3595795868284236E-2</v>
      </c>
      <c r="Y4333" s="476">
        <v>2.0000000000000001E-4</v>
      </c>
    </row>
    <row r="4334" spans="1:25" x14ac:dyDescent="0.2">
      <c r="A4334" s="475">
        <f t="shared" si="67"/>
        <v>4330</v>
      </c>
      <c r="B4334" s="462">
        <v>0.44973215859243676</v>
      </c>
      <c r="C4334" s="461">
        <v>1807.9751457881239</v>
      </c>
      <c r="D4334" s="462">
        <v>0.65362651815259354</v>
      </c>
      <c r="E4334" s="462">
        <v>0.19396285570842231</v>
      </c>
      <c r="F4334" s="516">
        <v>2025.19</v>
      </c>
      <c r="G4334" s="464">
        <v>189436545624.98022</v>
      </c>
      <c r="H4334" s="461">
        <v>14907789.035096111</v>
      </c>
      <c r="I4334" s="464">
        <v>395204737896.59839</v>
      </c>
      <c r="J4334" s="462">
        <v>0.40409976578492168</v>
      </c>
      <c r="K4334" s="464">
        <v>25171311267.196629</v>
      </c>
      <c r="L4334" s="464">
        <v>39478602659.92482</v>
      </c>
      <c r="M4334" s="464">
        <v>134948016166.17744</v>
      </c>
      <c r="N4334" s="464">
        <v>27995497600.787975</v>
      </c>
      <c r="O4334" s="464">
        <v>22324.756206738162</v>
      </c>
      <c r="P4334" s="461">
        <v>233490.82389972382</v>
      </c>
      <c r="Q4334" s="461">
        <v>122198.06316134943</v>
      </c>
      <c r="R4334" s="464">
        <v>869477998309.64868</v>
      </c>
      <c r="S4334" s="462">
        <v>0.59220601661215477</v>
      </c>
      <c r="T4334" s="462">
        <v>0.36243488757207709</v>
      </c>
      <c r="U4334" s="461">
        <v>16.50175038048959</v>
      </c>
      <c r="V4334" s="464">
        <v>5726985769823.7383</v>
      </c>
      <c r="W4334" s="460">
        <v>1806.921348362046</v>
      </c>
      <c r="X4334" s="463">
        <v>4.420549957003448E-2</v>
      </c>
      <c r="Y4334" s="476">
        <v>2.0000000000000001E-4</v>
      </c>
    </row>
    <row r="4335" spans="1:25" x14ac:dyDescent="0.2">
      <c r="A4335" s="475">
        <f t="shared" si="67"/>
        <v>4331</v>
      </c>
      <c r="B4335" s="462">
        <v>0.56832265171101282</v>
      </c>
      <c r="C4335" s="461">
        <v>2394.7198105190846</v>
      </c>
      <c r="D4335" s="462">
        <v>0.9865809748675517</v>
      </c>
      <c r="E4335" s="462">
        <v>0.41483568038515523</v>
      </c>
      <c r="F4335" s="516">
        <v>2023.75</v>
      </c>
      <c r="G4335" s="464">
        <v>313683458533.49945</v>
      </c>
      <c r="H4335" s="461">
        <v>30233947.640101373</v>
      </c>
      <c r="I4335" s="464">
        <v>704600503199.71436</v>
      </c>
      <c r="J4335" s="462">
        <v>0.2596185703989744</v>
      </c>
      <c r="K4335" s="464">
        <v>5565193736.139286</v>
      </c>
      <c r="L4335" s="464">
        <v>0</v>
      </c>
      <c r="M4335" s="464">
        <v>227495367396.51248</v>
      </c>
      <c r="N4335" s="464">
        <v>9637776194.9901772</v>
      </c>
      <c r="O4335" s="464">
        <v>23742.265403339181</v>
      </c>
      <c r="P4335" s="461">
        <v>101465.43749999927</v>
      </c>
      <c r="Q4335" s="461">
        <v>33113.812499999593</v>
      </c>
      <c r="R4335" s="464">
        <v>1245930662787.6658</v>
      </c>
      <c r="S4335" s="462">
        <v>0.48883714017051511</v>
      </c>
      <c r="T4335" s="462">
        <v>0.32998648509917616</v>
      </c>
      <c r="U4335" s="461">
        <v>17.556442995187531</v>
      </c>
      <c r="V4335" s="464">
        <v>7947404816701.5469</v>
      </c>
      <c r="W4335" s="460">
        <v>2501.9787122624321</v>
      </c>
      <c r="X4335" s="463">
        <v>4.1417347674519447E-2</v>
      </c>
      <c r="Y4335" s="476">
        <v>2.0000000000000001E-4</v>
      </c>
    </row>
    <row r="4336" spans="1:25" x14ac:dyDescent="0.2">
      <c r="A4336" s="475">
        <f t="shared" si="67"/>
        <v>4332</v>
      </c>
      <c r="B4336" s="462">
        <v>0.62436775501562802</v>
      </c>
      <c r="C4336" s="461">
        <v>7577.4823926786939</v>
      </c>
      <c r="D4336" s="462">
        <v>0.42862114704894255</v>
      </c>
      <c r="E4336" s="462">
        <v>0.7</v>
      </c>
      <c r="F4336" s="516">
        <v>2024.88</v>
      </c>
      <c r="G4336" s="464">
        <v>130037232440.18143</v>
      </c>
      <c r="H4336" s="461">
        <v>7677880.7937997645</v>
      </c>
      <c r="I4336" s="464">
        <v>217449424625.31335</v>
      </c>
      <c r="J4336" s="462">
        <v>0.25667810984224504</v>
      </c>
      <c r="K4336" s="464">
        <v>5056724601.9046316</v>
      </c>
      <c r="L4336" s="464">
        <v>0</v>
      </c>
      <c r="M4336" s="464">
        <v>173273845412.78729</v>
      </c>
      <c r="N4336" s="464">
        <v>29645911579.534466</v>
      </c>
      <c r="O4336" s="464">
        <v>24379.187646047387</v>
      </c>
      <c r="P4336" s="461">
        <v>203625.75481475744</v>
      </c>
      <c r="Q4336" s="461">
        <v>104798.35173607325</v>
      </c>
      <c r="R4336" s="464">
        <v>629795889493.51794</v>
      </c>
      <c r="S4336" s="462">
        <v>0.58448571614567013</v>
      </c>
      <c r="T4336" s="462">
        <v>0.27699962123951044</v>
      </c>
      <c r="U4336" s="461">
        <v>17.435198249370938</v>
      </c>
      <c r="V4336" s="464">
        <v>3351544443264.3652</v>
      </c>
      <c r="W4336" s="460">
        <v>1056.5908913013259</v>
      </c>
      <c r="X4336" s="463">
        <v>4.2087417532271486E-2</v>
      </c>
      <c r="Y4336" s="476">
        <v>2.0000000000000001E-4</v>
      </c>
    </row>
    <row r="4337" spans="1:25" x14ac:dyDescent="0.2">
      <c r="A4337" s="475">
        <f t="shared" si="67"/>
        <v>4333</v>
      </c>
      <c r="B4337" s="462">
        <v>0.76346910542954971</v>
      </c>
      <c r="C4337" s="461">
        <v>5665.6966310531125</v>
      </c>
      <c r="D4337" s="462">
        <v>0.86442117485926717</v>
      </c>
      <c r="E4337" s="462">
        <v>0.52114364128041935</v>
      </c>
      <c r="F4337" s="516">
        <v>2024.79</v>
      </c>
      <c r="G4337" s="464">
        <v>359244436199.90179</v>
      </c>
      <c r="H4337" s="461">
        <v>23448248.999422722</v>
      </c>
      <c r="I4337" s="464">
        <v>526116700442.38452</v>
      </c>
      <c r="J4337" s="462">
        <v>0.31290192537707917</v>
      </c>
      <c r="K4337" s="464">
        <v>21244233329.423084</v>
      </c>
      <c r="L4337" s="464">
        <v>0</v>
      </c>
      <c r="M4337" s="464">
        <v>249501374763.54379</v>
      </c>
      <c r="N4337" s="464">
        <v>29164453628.454124</v>
      </c>
      <c r="O4337" s="464">
        <v>39956.880469520343</v>
      </c>
      <c r="P4337" s="461">
        <v>238031.74423887912</v>
      </c>
      <c r="Q4337" s="461">
        <v>121415.48790794943</v>
      </c>
      <c r="R4337" s="464">
        <v>1237445375505.1824</v>
      </c>
      <c r="S4337" s="462">
        <v>0.57594323760748567</v>
      </c>
      <c r="T4337" s="462">
        <v>0.41640991357165474</v>
      </c>
      <c r="U4337" s="461">
        <v>17.113149545067117</v>
      </c>
      <c r="V4337" s="464">
        <v>9532982206603.7383</v>
      </c>
      <c r="W4337" s="460">
        <v>3007.8305299540375</v>
      </c>
      <c r="X4337" s="463">
        <v>4.3574526042667074E-2</v>
      </c>
      <c r="Y4337" s="476">
        <v>2.0000000000000001E-4</v>
      </c>
    </row>
    <row r="4338" spans="1:25" x14ac:dyDescent="0.2">
      <c r="A4338" s="475">
        <f t="shared" si="67"/>
        <v>4334</v>
      </c>
      <c r="B4338" s="462">
        <v>0.47125351176915509</v>
      </c>
      <c r="C4338" s="461">
        <v>3437.846312185261</v>
      </c>
      <c r="D4338" s="462">
        <v>0.68329499659589743</v>
      </c>
      <c r="E4338" s="462">
        <v>0.23094826655595607</v>
      </c>
      <c r="F4338" s="516">
        <v>2026.14</v>
      </c>
      <c r="G4338" s="464">
        <v>98119069820.630981</v>
      </c>
      <c r="H4338" s="461">
        <v>15478186.969199069</v>
      </c>
      <c r="I4338" s="464">
        <v>494331322669.11505</v>
      </c>
      <c r="J4338" s="462">
        <v>0.45373907941962643</v>
      </c>
      <c r="K4338" s="464">
        <v>35309915033.845665</v>
      </c>
      <c r="L4338" s="464">
        <v>62513533766.786728</v>
      </c>
      <c r="M4338" s="464">
        <v>68111611725.412384</v>
      </c>
      <c r="N4338" s="464">
        <v>32446200507.447895</v>
      </c>
      <c r="O4338" s="464">
        <v>20827.975561931038</v>
      </c>
      <c r="P4338" s="461">
        <v>238982.98057433352</v>
      </c>
      <c r="Q4338" s="461">
        <v>125633.07102462935</v>
      </c>
      <c r="R4338" s="464">
        <v>844968259842.43225</v>
      </c>
      <c r="S4338" s="462">
        <v>0.56374997807370797</v>
      </c>
      <c r="T4338" s="462">
        <v>0.35289901918631694</v>
      </c>
      <c r="U4338" s="461">
        <v>14.791061338613956</v>
      </c>
      <c r="V4338" s="464">
        <v>4971833770475.0645</v>
      </c>
      <c r="W4338" s="460">
        <v>1568.873845152955</v>
      </c>
      <c r="X4338" s="463">
        <v>4.8202293901380151E-2</v>
      </c>
      <c r="Y4338" s="476">
        <v>2.0000000000000001E-4</v>
      </c>
    </row>
    <row r="4339" spans="1:25" x14ac:dyDescent="0.2">
      <c r="A4339" s="475">
        <f t="shared" si="67"/>
        <v>4335</v>
      </c>
      <c r="B4339" s="462">
        <v>0.5421742711467652</v>
      </c>
      <c r="C4339" s="461">
        <v>1500</v>
      </c>
      <c r="D4339" s="462">
        <v>0.93459399685379152</v>
      </c>
      <c r="E4339" s="462">
        <v>0.7</v>
      </c>
      <c r="F4339" s="516">
        <v>2026.99</v>
      </c>
      <c r="G4339" s="464">
        <v>192443910770.95099</v>
      </c>
      <c r="H4339" s="461">
        <v>27925053.637545273</v>
      </c>
      <c r="I4339" s="464">
        <v>649669851519.45593</v>
      </c>
      <c r="J4339" s="462">
        <v>0.33839688892443853</v>
      </c>
      <c r="K4339" s="464">
        <v>33495649552.607956</v>
      </c>
      <c r="L4339" s="464">
        <v>107615521750.60371</v>
      </c>
      <c r="M4339" s="464">
        <v>934634234.20527744</v>
      </c>
      <c r="N4339" s="464">
        <v>39966614371.232269</v>
      </c>
      <c r="O4339" s="464">
        <v>32960.387928104225</v>
      </c>
      <c r="P4339" s="461">
        <v>287870.19671896147</v>
      </c>
      <c r="Q4339" s="461">
        <v>156523.38797246059</v>
      </c>
      <c r="R4339" s="464">
        <v>1105485325528.1394</v>
      </c>
      <c r="S4339" s="462">
        <v>0.50099639226842219</v>
      </c>
      <c r="T4339" s="462">
        <v>0.35671123246652242</v>
      </c>
      <c r="U4339" s="461">
        <v>15.785889171474041</v>
      </c>
      <c r="V4339" s="464">
        <v>7017011998316.9883</v>
      </c>
      <c r="W4339" s="460">
        <v>2216.0747632176085</v>
      </c>
      <c r="X4339" s="463">
        <v>4.5072854682652812E-2</v>
      </c>
      <c r="Y4339" s="476">
        <v>2.0000000000000001E-4</v>
      </c>
    </row>
    <row r="4340" spans="1:25" x14ac:dyDescent="0.2">
      <c r="A4340" s="475">
        <f t="shared" si="67"/>
        <v>4336</v>
      </c>
      <c r="B4340" s="462">
        <v>0.64036936286759982</v>
      </c>
      <c r="C4340" s="461">
        <v>7070.5724431958515</v>
      </c>
      <c r="D4340" s="462">
        <v>0.55783432562169533</v>
      </c>
      <c r="E4340" s="462">
        <v>0.44337404961528687</v>
      </c>
      <c r="F4340" s="516">
        <v>2024.36</v>
      </c>
      <c r="G4340" s="464">
        <v>168104271675.36191</v>
      </c>
      <c r="H4340" s="461">
        <v>11281621.363610564</v>
      </c>
      <c r="I4340" s="464">
        <v>373014376602.26776</v>
      </c>
      <c r="J4340" s="462">
        <v>0.43949117013597394</v>
      </c>
      <c r="K4340" s="464">
        <v>7308398963.2746172</v>
      </c>
      <c r="L4340" s="464">
        <v>0</v>
      </c>
      <c r="M4340" s="464">
        <v>231873335152.94202</v>
      </c>
      <c r="N4340" s="464">
        <v>16064381940.950115</v>
      </c>
      <c r="O4340" s="464">
        <v>27989.938148878162</v>
      </c>
      <c r="P4340" s="461">
        <v>147333.5232835387</v>
      </c>
      <c r="Q4340" s="461">
        <v>62568.802828581982</v>
      </c>
      <c r="R4340" s="464">
        <v>952049415663.70276</v>
      </c>
      <c r="S4340" s="462">
        <v>0.64722953916450077</v>
      </c>
      <c r="T4340" s="462">
        <v>0.32746856416740494</v>
      </c>
      <c r="U4340" s="461">
        <v>16.196023424288686</v>
      </c>
      <c r="V4340" s="464">
        <v>5665617302763.332</v>
      </c>
      <c r="W4340" s="460">
        <v>1785.7299840802357</v>
      </c>
      <c r="X4340" s="463">
        <v>4.4105927454367616E-2</v>
      </c>
      <c r="Y4340" s="476">
        <v>2.0000000000000001E-4</v>
      </c>
    </row>
    <row r="4341" spans="1:25" x14ac:dyDescent="0.2">
      <c r="A4341" s="475">
        <f t="shared" si="67"/>
        <v>4337</v>
      </c>
      <c r="B4341" s="462">
        <v>0.35783731616643666</v>
      </c>
      <c r="C4341" s="461">
        <v>1816.0972173053083</v>
      </c>
      <c r="D4341" s="462">
        <v>1.1850639529064226</v>
      </c>
      <c r="E4341" s="462">
        <v>0.43576160217670235</v>
      </c>
      <c r="F4341" s="516">
        <v>2025.69</v>
      </c>
      <c r="G4341" s="464">
        <v>214094252447.39169</v>
      </c>
      <c r="H4341" s="461">
        <v>46109598.696168505</v>
      </c>
      <c r="I4341" s="464">
        <v>695075287384.79797</v>
      </c>
      <c r="J4341" s="462">
        <v>3.056686138355913E-2</v>
      </c>
      <c r="K4341" s="464">
        <v>32129635203.32452</v>
      </c>
      <c r="L4341" s="464">
        <v>6010261182.5276175</v>
      </c>
      <c r="M4341" s="464">
        <v>160423380677.76007</v>
      </c>
      <c r="N4341" s="464">
        <v>59359367518.180305</v>
      </c>
      <c r="O4341" s="464">
        <v>32263.490196020233</v>
      </c>
      <c r="P4341" s="461">
        <v>384387.80737131997</v>
      </c>
      <c r="Q4341" s="461">
        <v>223296.52786274333</v>
      </c>
      <c r="R4341" s="464">
        <v>1297395682797.8931</v>
      </c>
      <c r="S4341" s="462">
        <v>0.34924981204196864</v>
      </c>
      <c r="T4341" s="462">
        <v>0.11598945269113316</v>
      </c>
      <c r="U4341" s="461">
        <v>27.701312914848792</v>
      </c>
      <c r="V4341" s="464">
        <v>4452033389438.3809</v>
      </c>
      <c r="W4341" s="460">
        <v>1404.0882022517651</v>
      </c>
      <c r="X4341" s="463">
        <v>2.7266366712517247E-2</v>
      </c>
      <c r="Y4341" s="476">
        <v>2.0000000000000001E-4</v>
      </c>
    </row>
    <row r="4342" spans="1:25" x14ac:dyDescent="0.2">
      <c r="A4342" s="475">
        <f t="shared" si="67"/>
        <v>4338</v>
      </c>
      <c r="B4342" s="462">
        <v>0.3658346268425357</v>
      </c>
      <c r="C4342" s="461">
        <v>10186.045164328001</v>
      </c>
      <c r="D4342" s="462">
        <v>0.64664528120282161</v>
      </c>
      <c r="E4342" s="462">
        <v>0.425256471679546</v>
      </c>
      <c r="F4342" s="516">
        <v>2025.02</v>
      </c>
      <c r="G4342" s="464">
        <v>100161006259.3611</v>
      </c>
      <c r="H4342" s="461">
        <v>13493272.68454827</v>
      </c>
      <c r="I4342" s="464">
        <v>408431760363.29041</v>
      </c>
      <c r="J4342" s="462">
        <v>0.36583462684253565</v>
      </c>
      <c r="K4342" s="464">
        <v>17689662648.935829</v>
      </c>
      <c r="L4342" s="464">
        <v>7012547104.6304131</v>
      </c>
      <c r="M4342" s="464">
        <v>94494734369.202316</v>
      </c>
      <c r="N4342" s="464">
        <v>32742016431.127483</v>
      </c>
      <c r="O4342" s="464">
        <v>26842.893460534819</v>
      </c>
      <c r="P4342" s="461">
        <v>261482.64734187355</v>
      </c>
      <c r="Q4342" s="461">
        <v>143052.17670977529</v>
      </c>
      <c r="R4342" s="464">
        <v>696154510821.99817</v>
      </c>
      <c r="S4342" s="462">
        <v>0.51048407794666062</v>
      </c>
      <c r="T4342" s="462">
        <v>0.32322438312497048</v>
      </c>
      <c r="U4342" s="461">
        <v>15.562000289513213</v>
      </c>
      <c r="V4342" s="464">
        <v>3813751642406.3213</v>
      </c>
      <c r="W4342" s="460">
        <v>1203.1266590532662</v>
      </c>
      <c r="X4342" s="463">
        <v>4.6974235604779993E-2</v>
      </c>
      <c r="Y4342" s="476">
        <v>2.0000000000000001E-4</v>
      </c>
    </row>
    <row r="4343" spans="1:25" x14ac:dyDescent="0.2">
      <c r="A4343" s="475">
        <f t="shared" si="67"/>
        <v>4339</v>
      </c>
      <c r="B4343" s="462">
        <v>0.51551999634385359</v>
      </c>
      <c r="C4343" s="461">
        <v>8735.1684734382688</v>
      </c>
      <c r="D4343" s="462">
        <v>0.68777650545768065</v>
      </c>
      <c r="E4343" s="462">
        <v>0.46528553125222932</v>
      </c>
      <c r="F4343" s="516">
        <v>2026.65</v>
      </c>
      <c r="G4343" s="464">
        <v>90865400647.920731</v>
      </c>
      <c r="H4343" s="461">
        <v>14517117.075890198</v>
      </c>
      <c r="I4343" s="464">
        <v>399268722230.52289</v>
      </c>
      <c r="J4343" s="462">
        <v>0.39359684021949415</v>
      </c>
      <c r="K4343" s="464">
        <v>13203297545.250582</v>
      </c>
      <c r="L4343" s="464">
        <v>11965085439.102428</v>
      </c>
      <c r="M4343" s="464">
        <v>31440321161.594273</v>
      </c>
      <c r="N4343" s="464">
        <v>34460779960.865921</v>
      </c>
      <c r="O4343" s="464">
        <v>23444.925931110807</v>
      </c>
      <c r="P4343" s="461">
        <v>270706.00739929848</v>
      </c>
      <c r="Q4343" s="461">
        <v>149039.92897059675</v>
      </c>
      <c r="R4343" s="464">
        <v>633791863730.36365</v>
      </c>
      <c r="S4343" s="462">
        <v>0.50432865096533308</v>
      </c>
      <c r="T4343" s="462">
        <v>0.35598452134834219</v>
      </c>
      <c r="U4343" s="461">
        <v>15.356124373702645</v>
      </c>
      <c r="V4343" s="464">
        <v>3844147915503.8408</v>
      </c>
      <c r="W4343" s="460">
        <v>1212.6429694642693</v>
      </c>
      <c r="X4343" s="463">
        <v>4.7669870068163443E-2</v>
      </c>
      <c r="Y4343" s="476">
        <v>2.0000000000000001E-4</v>
      </c>
    </row>
    <row r="4344" spans="1:25" x14ac:dyDescent="0.2">
      <c r="A4344" s="475">
        <f t="shared" si="67"/>
        <v>4340</v>
      </c>
      <c r="B4344" s="462">
        <v>0.43676256196373242</v>
      </c>
      <c r="C4344" s="461">
        <v>1500</v>
      </c>
      <c r="D4344" s="462">
        <v>0.59415021192050899</v>
      </c>
      <c r="E4344" s="462">
        <v>0.7</v>
      </c>
      <c r="F4344" s="516">
        <v>2026.56</v>
      </c>
      <c r="G4344" s="464">
        <v>136487929201.35376</v>
      </c>
      <c r="H4344" s="461">
        <v>13056763.478509068</v>
      </c>
      <c r="I4344" s="464">
        <v>342706925841.88025</v>
      </c>
      <c r="J4344" s="462">
        <v>0.37053416211867429</v>
      </c>
      <c r="K4344" s="464">
        <v>41606023764.887909</v>
      </c>
      <c r="L4344" s="464">
        <v>85771391501.195236</v>
      </c>
      <c r="M4344" s="464">
        <v>23474403281.375713</v>
      </c>
      <c r="N4344" s="464">
        <v>8741798593.8746891</v>
      </c>
      <c r="O4344" s="464">
        <v>24859.302741398194</v>
      </c>
      <c r="P4344" s="461">
        <v>108413.78088095006</v>
      </c>
      <c r="Q4344" s="461">
        <v>37017.348084340876</v>
      </c>
      <c r="R4344" s="464">
        <v>639548448215.81848</v>
      </c>
      <c r="S4344" s="462">
        <v>0.53822826464547147</v>
      </c>
      <c r="T4344" s="462">
        <v>0.36421308634731875</v>
      </c>
      <c r="U4344" s="461">
        <v>16.285812924987457</v>
      </c>
      <c r="V4344" s="464">
        <v>4244803200064.7437</v>
      </c>
      <c r="W4344" s="460">
        <v>1339.4686438597578</v>
      </c>
      <c r="X4344" s="463">
        <v>4.4070843343831885E-2</v>
      </c>
      <c r="Y4344" s="476">
        <v>2.0000000000000001E-4</v>
      </c>
    </row>
    <row r="4345" spans="1:25" x14ac:dyDescent="0.2">
      <c r="A4345" s="475">
        <f t="shared" si="67"/>
        <v>4341</v>
      </c>
      <c r="B4345" s="462">
        <v>0.36487466810391178</v>
      </c>
      <c r="C4345" s="461">
        <v>7162.6374097650769</v>
      </c>
      <c r="D4345" s="462">
        <v>0.78960456900121223</v>
      </c>
      <c r="E4345" s="462">
        <v>0.54337528921876999</v>
      </c>
      <c r="F4345" s="516">
        <v>2025.3</v>
      </c>
      <c r="G4345" s="464">
        <v>199685618734.77325</v>
      </c>
      <c r="H4345" s="461">
        <v>19636742.365277257</v>
      </c>
      <c r="I4345" s="464">
        <v>467153274392.30817</v>
      </c>
      <c r="J4345" s="462">
        <v>0.27583817091080554</v>
      </c>
      <c r="K4345" s="464">
        <v>18292206896.256485</v>
      </c>
      <c r="L4345" s="464">
        <v>14557225163.235048</v>
      </c>
      <c r="M4345" s="464">
        <v>146781285268.40686</v>
      </c>
      <c r="N4345" s="464">
        <v>38834022845.435707</v>
      </c>
      <c r="O4345" s="464">
        <v>35022.953359680308</v>
      </c>
      <c r="P4345" s="461">
        <v>272945.90418337344</v>
      </c>
      <c r="Q4345" s="461">
        <v>148514.71205655311</v>
      </c>
      <c r="R4345" s="464">
        <v>950069824463.74854</v>
      </c>
      <c r="S4345" s="462">
        <v>0.51452291355799051</v>
      </c>
      <c r="T4345" s="462">
        <v>0.31291848251843779</v>
      </c>
      <c r="U4345" s="461">
        <v>16.922630302442649</v>
      </c>
      <c r="V4345" s="464">
        <v>5493664624293.7842</v>
      </c>
      <c r="W4345" s="460">
        <v>1734.2793490567226</v>
      </c>
      <c r="X4345" s="463">
        <v>4.3554765509720067E-2</v>
      </c>
      <c r="Y4345" s="476">
        <v>2.0000000000000001E-4</v>
      </c>
    </row>
    <row r="4346" spans="1:25" x14ac:dyDescent="0.2">
      <c r="A4346" s="475">
        <f t="shared" si="67"/>
        <v>4342</v>
      </c>
      <c r="B4346" s="462">
        <v>0.46588817031697211</v>
      </c>
      <c r="C4346" s="461">
        <v>1876.1987831506785</v>
      </c>
      <c r="D4346" s="462">
        <v>0.68845871817583471</v>
      </c>
      <c r="E4346" s="462">
        <v>0.29554834067594227</v>
      </c>
      <c r="F4346" s="516">
        <v>2025.59</v>
      </c>
      <c r="G4346" s="464">
        <v>157221961238.58884</v>
      </c>
      <c r="H4346" s="461">
        <v>16920303.952808283</v>
      </c>
      <c r="I4346" s="464">
        <v>539783062175.60925</v>
      </c>
      <c r="J4346" s="462">
        <v>0.46588817031697216</v>
      </c>
      <c r="K4346" s="464">
        <v>31481164458.998596</v>
      </c>
      <c r="L4346" s="464">
        <v>3505655236.2126117</v>
      </c>
      <c r="M4346" s="464">
        <v>103428102876.97694</v>
      </c>
      <c r="N4346" s="464">
        <v>58459764176.894722</v>
      </c>
      <c r="O4346" s="464">
        <v>20270.507536912046</v>
      </c>
      <c r="P4346" s="461">
        <v>394915.44629902788</v>
      </c>
      <c r="Q4346" s="461">
        <v>244138.5532649823</v>
      </c>
      <c r="R4346" s="464">
        <v>977478268587.25781</v>
      </c>
      <c r="S4346" s="462">
        <v>0.56478300027829531</v>
      </c>
      <c r="T4346" s="462">
        <v>0.36312845567464652</v>
      </c>
      <c r="U4346" s="461">
        <v>15.569397549143975</v>
      </c>
      <c r="V4346" s="464">
        <v>6227003859698.0137</v>
      </c>
      <c r="W4346" s="460">
        <v>1964.925800763401</v>
      </c>
      <c r="X4346" s="463">
        <v>4.5817415137745544E-2</v>
      </c>
      <c r="Y4346" s="476">
        <v>2.0000000000000001E-4</v>
      </c>
    </row>
    <row r="4347" spans="1:25" x14ac:dyDescent="0.2">
      <c r="A4347" s="475">
        <f t="shared" si="67"/>
        <v>4343</v>
      </c>
      <c r="B4347" s="462">
        <v>0.60772523441326987</v>
      </c>
      <c r="C4347" s="461">
        <v>4345.9961752686841</v>
      </c>
      <c r="D4347" s="462">
        <v>0.3653547210852216</v>
      </c>
      <c r="E4347" s="462">
        <v>0.64073820119212166</v>
      </c>
      <c r="F4347" s="516">
        <v>2023.75</v>
      </c>
      <c r="G4347" s="464">
        <v>300973998920.52161</v>
      </c>
      <c r="H4347" s="461">
        <v>6359751.3657283075</v>
      </c>
      <c r="I4347" s="464">
        <v>262004684032.77277</v>
      </c>
      <c r="J4347" s="462">
        <v>0.51977674878067182</v>
      </c>
      <c r="K4347" s="464">
        <v>6417396857.1132765</v>
      </c>
      <c r="L4347" s="464">
        <v>0</v>
      </c>
      <c r="M4347" s="464">
        <v>445981027545.22156</v>
      </c>
      <c r="N4347" s="464">
        <v>115605160878.93034</v>
      </c>
      <c r="O4347" s="464">
        <v>22426.876437416551</v>
      </c>
      <c r="P4347" s="461">
        <v>760149.94749154965</v>
      </c>
      <c r="Q4347" s="461">
        <v>465609.19363422459</v>
      </c>
      <c r="R4347" s="464">
        <v>1122020265000.2883</v>
      </c>
      <c r="S4347" s="462">
        <v>0.67788868051564144</v>
      </c>
      <c r="T4347" s="462">
        <v>0.39151917105696693</v>
      </c>
      <c r="U4347" s="461">
        <v>17.082603296783059</v>
      </c>
      <c r="V4347" s="464">
        <v>8294506605369.7549</v>
      </c>
      <c r="W4347" s="460">
        <v>2617.429922512456</v>
      </c>
      <c r="X4347" s="463">
        <v>4.238617441465236E-2</v>
      </c>
      <c r="Y4347" s="476">
        <v>2.0000000000000001E-4</v>
      </c>
    </row>
    <row r="4348" spans="1:25" x14ac:dyDescent="0.2">
      <c r="A4348" s="475">
        <f t="shared" si="67"/>
        <v>4344</v>
      </c>
      <c r="B4348" s="462">
        <v>0.49686119066897177</v>
      </c>
      <c r="C4348" s="461">
        <v>1500</v>
      </c>
      <c r="D4348" s="462">
        <v>0.33824943208428931</v>
      </c>
      <c r="E4348" s="462">
        <v>0.34724409105346199</v>
      </c>
      <c r="F4348" s="516">
        <v>2026.53</v>
      </c>
      <c r="G4348" s="464">
        <v>88644516606.286972</v>
      </c>
      <c r="H4348" s="461">
        <v>5775537.9261406995</v>
      </c>
      <c r="I4348" s="464">
        <v>207421558193.43689</v>
      </c>
      <c r="J4348" s="462">
        <v>0.43184519425183132</v>
      </c>
      <c r="K4348" s="464">
        <v>24269577434.648834</v>
      </c>
      <c r="L4348" s="464">
        <v>66761238729.151077</v>
      </c>
      <c r="M4348" s="464">
        <v>21000262683.19561</v>
      </c>
      <c r="N4348" s="464">
        <v>116848699840.17601</v>
      </c>
      <c r="O4348" s="464">
        <v>17150.786905070738</v>
      </c>
      <c r="P4348" s="461">
        <v>738345.35428995918</v>
      </c>
      <c r="Q4348" s="461">
        <v>450996.33354468574</v>
      </c>
      <c r="R4348" s="464">
        <v>510142936635.14746</v>
      </c>
      <c r="S4348" s="462">
        <v>0.50572741682975186</v>
      </c>
      <c r="T4348" s="462">
        <v>0.38385763001939927</v>
      </c>
      <c r="U4348" s="461">
        <v>15.468080268391963</v>
      </c>
      <c r="V4348" s="464">
        <v>3428975199262.1279</v>
      </c>
      <c r="W4348" s="460">
        <v>1082.3446146893184</v>
      </c>
      <c r="X4348" s="463">
        <v>4.5905306521856544E-2</v>
      </c>
      <c r="Y4348" s="476">
        <v>2.0000000000000001E-4</v>
      </c>
    </row>
    <row r="4349" spans="1:25" x14ac:dyDescent="0.2">
      <c r="A4349" s="475">
        <f t="shared" si="67"/>
        <v>4345</v>
      </c>
      <c r="B4349" s="462">
        <v>0.58611243438469351</v>
      </c>
      <c r="C4349" s="461">
        <v>7111.4757670253184</v>
      </c>
      <c r="D4349" s="462">
        <v>0.69974140801739426</v>
      </c>
      <c r="E4349" s="462">
        <v>0.26748055407961357</v>
      </c>
      <c r="F4349" s="516">
        <v>2024.61</v>
      </c>
      <c r="G4349" s="464">
        <v>275274963426.44043</v>
      </c>
      <c r="H4349" s="461">
        <v>14873720.515832899</v>
      </c>
      <c r="I4349" s="464">
        <v>376822372362.10236</v>
      </c>
      <c r="J4349" s="462">
        <v>0.24747304782349777</v>
      </c>
      <c r="K4349" s="464">
        <v>14055620808.551043</v>
      </c>
      <c r="L4349" s="464">
        <v>0</v>
      </c>
      <c r="M4349" s="464">
        <v>187869007029.77161</v>
      </c>
      <c r="N4349" s="464">
        <v>43655956327.502258</v>
      </c>
      <c r="O4349" s="464">
        <v>10000</v>
      </c>
      <c r="P4349" s="461">
        <v>280804.44804221048</v>
      </c>
      <c r="Q4349" s="461">
        <v>156333.83412324029</v>
      </c>
      <c r="R4349" s="464">
        <v>908999747444.53198</v>
      </c>
      <c r="S4349" s="462">
        <v>0.54111774270284363</v>
      </c>
      <c r="T4349" s="462">
        <v>0.38119229279272399</v>
      </c>
      <c r="U4349" s="461">
        <v>17.69866979428112</v>
      </c>
      <c r="V4349" s="464">
        <v>6647918980489.5283</v>
      </c>
      <c r="W4349" s="460">
        <v>2098.247770034031</v>
      </c>
      <c r="X4349" s="463">
        <v>4.1896929671306246E-2</v>
      </c>
      <c r="Y4349" s="476">
        <v>2.0000000000000001E-4</v>
      </c>
    </row>
    <row r="4350" spans="1:25" x14ac:dyDescent="0.2">
      <c r="A4350" s="475">
        <f t="shared" si="67"/>
        <v>4346</v>
      </c>
      <c r="B4350" s="462">
        <v>0.45529705829271377</v>
      </c>
      <c r="C4350" s="461">
        <v>1500</v>
      </c>
      <c r="D4350" s="462">
        <v>0.94000945613301068</v>
      </c>
      <c r="E4350" s="462">
        <v>0.50917339531651507</v>
      </c>
      <c r="F4350" s="516">
        <v>2024.36</v>
      </c>
      <c r="G4350" s="464">
        <v>369715607555.50604</v>
      </c>
      <c r="H4350" s="461">
        <v>28502941.819949951</v>
      </c>
      <c r="I4350" s="464">
        <v>466286506988.71429</v>
      </c>
      <c r="J4350" s="462">
        <v>3.9293974329310144E-2</v>
      </c>
      <c r="K4350" s="464">
        <v>22626869415.161144</v>
      </c>
      <c r="L4350" s="464">
        <v>44786282455.753571</v>
      </c>
      <c r="M4350" s="464">
        <v>288788148428.71027</v>
      </c>
      <c r="N4350" s="464">
        <v>125340366342.54401</v>
      </c>
      <c r="O4350" s="464">
        <v>34445.11380634681</v>
      </c>
      <c r="P4350" s="461">
        <v>698696.97269390943</v>
      </c>
      <c r="Q4350" s="461">
        <v>478918.71832164109</v>
      </c>
      <c r="R4350" s="464">
        <v>1401219905475.7058</v>
      </c>
      <c r="S4350" s="462">
        <v>0.48474284651651744</v>
      </c>
      <c r="T4350" s="462">
        <v>0.23308232516249025</v>
      </c>
      <c r="U4350" s="461">
        <v>21.296064595053558</v>
      </c>
      <c r="V4350" s="464">
        <v>7484008961516.043</v>
      </c>
      <c r="W4350" s="460">
        <v>2361.2973934730244</v>
      </c>
      <c r="X4350" s="463">
        <v>3.4826580401994968E-2</v>
      </c>
      <c r="Y4350" s="476">
        <v>2.0000000000000001E-4</v>
      </c>
    </row>
    <row r="4351" spans="1:25" x14ac:dyDescent="0.2">
      <c r="A4351" s="475">
        <f t="shared" si="67"/>
        <v>4347</v>
      </c>
      <c r="B4351" s="462">
        <v>0.67840942375235547</v>
      </c>
      <c r="C4351" s="461">
        <v>7084.4690892234285</v>
      </c>
      <c r="D4351" s="462">
        <v>1.1213219078938099</v>
      </c>
      <c r="E4351" s="462">
        <v>0.52861565559014334</v>
      </c>
      <c r="F4351" s="516">
        <v>2024.09</v>
      </c>
      <c r="G4351" s="464">
        <v>247294314892.82907</v>
      </c>
      <c r="H4351" s="461">
        <v>24890750.772594709</v>
      </c>
      <c r="I4351" s="464">
        <v>538264705854.90967</v>
      </c>
      <c r="J4351" s="462">
        <v>0.25883329759546247</v>
      </c>
      <c r="K4351" s="464">
        <v>13441220058.739544</v>
      </c>
      <c r="L4351" s="464">
        <v>0</v>
      </c>
      <c r="M4351" s="464">
        <v>244676503367.95126</v>
      </c>
      <c r="N4351" s="464">
        <v>3509751743.0462537</v>
      </c>
      <c r="O4351" s="464">
        <v>30109.84018941642</v>
      </c>
      <c r="P4351" s="461">
        <v>77249.26639813307</v>
      </c>
      <c r="Q4351" s="461">
        <v>13875.566599533271</v>
      </c>
      <c r="R4351" s="464">
        <v>1190042515935.4187</v>
      </c>
      <c r="S4351" s="462">
        <v>0.54957301721925034</v>
      </c>
      <c r="T4351" s="462">
        <v>0.26993750922041049</v>
      </c>
      <c r="U4351" s="461">
        <v>17.561997212367917</v>
      </c>
      <c r="V4351" s="464">
        <v>6060671337431.7021</v>
      </c>
      <c r="W4351" s="460">
        <v>1913.2930200053559</v>
      </c>
      <c r="X4351" s="463">
        <v>4.2994914773436949E-2</v>
      </c>
      <c r="Y4351" s="476">
        <v>2.0000000000000001E-4</v>
      </c>
    </row>
    <row r="4352" spans="1:25" x14ac:dyDescent="0.2">
      <c r="A4352" s="475">
        <f t="shared" si="67"/>
        <v>4348</v>
      </c>
      <c r="B4352" s="462">
        <v>0.30737083172920715</v>
      </c>
      <c r="C4352" s="461">
        <v>5424.2939387024871</v>
      </c>
      <c r="D4352" s="462">
        <v>0.82292911219197074</v>
      </c>
      <c r="E4352" s="462">
        <v>0.51052776913480535</v>
      </c>
      <c r="F4352" s="516">
        <v>2025.09</v>
      </c>
      <c r="G4352" s="464">
        <v>215503569227.89795</v>
      </c>
      <c r="H4352" s="461">
        <v>20446011.516652789</v>
      </c>
      <c r="I4352" s="464">
        <v>569586283494.77539</v>
      </c>
      <c r="J4352" s="462">
        <v>0.30737083172920732</v>
      </c>
      <c r="K4352" s="464">
        <v>15694920622.705715</v>
      </c>
      <c r="L4352" s="464">
        <v>22874177806.222122</v>
      </c>
      <c r="M4352" s="464">
        <v>123710113455.59706</v>
      </c>
      <c r="N4352" s="464">
        <v>65816786788.428642</v>
      </c>
      <c r="O4352" s="464">
        <v>29994.840333583154</v>
      </c>
      <c r="P4352" s="461">
        <v>383880.16488260706</v>
      </c>
      <c r="Q4352" s="461">
        <v>231908.39421803466</v>
      </c>
      <c r="R4352" s="464">
        <v>999558822060.7251</v>
      </c>
      <c r="S4352" s="462">
        <v>0.47879587417859809</v>
      </c>
      <c r="T4352" s="462">
        <v>0.34334166307974773</v>
      </c>
      <c r="U4352" s="461">
        <v>16.67945861518259</v>
      </c>
      <c r="V4352" s="464">
        <v>6195595310079.5176</v>
      </c>
      <c r="W4352" s="460">
        <v>1956.5418249363038</v>
      </c>
      <c r="X4352" s="463">
        <v>4.4276997705945821E-2</v>
      </c>
      <c r="Y4352" s="476">
        <v>2.0000000000000001E-4</v>
      </c>
    </row>
    <row r="4353" spans="1:25" x14ac:dyDescent="0.2">
      <c r="A4353" s="475">
        <f t="shared" si="67"/>
        <v>4349</v>
      </c>
      <c r="B4353" s="462">
        <v>0.40103725209483509</v>
      </c>
      <c r="C4353" s="461">
        <v>1500</v>
      </c>
      <c r="D4353" s="462">
        <v>0.6763530059089623</v>
      </c>
      <c r="E4353" s="462">
        <v>0.37232305037807634</v>
      </c>
      <c r="F4353" s="516">
        <v>2024.54</v>
      </c>
      <c r="G4353" s="464">
        <v>239909030465.64478</v>
      </c>
      <c r="H4353" s="461">
        <v>16170674.81364575</v>
      </c>
      <c r="I4353" s="464">
        <v>400094113280.22864</v>
      </c>
      <c r="J4353" s="462">
        <v>0.24792506206566889</v>
      </c>
      <c r="K4353" s="464">
        <v>14392148880.128946</v>
      </c>
      <c r="L4353" s="464">
        <v>0</v>
      </c>
      <c r="M4353" s="464">
        <v>214821112774.60672</v>
      </c>
      <c r="N4353" s="464">
        <v>30676366376.823635</v>
      </c>
      <c r="O4353" s="464">
        <v>24485.75920381353</v>
      </c>
      <c r="P4353" s="461">
        <v>213200.04919287696</v>
      </c>
      <c r="Q4353" s="461">
        <v>106989.00196289872</v>
      </c>
      <c r="R4353" s="464">
        <v>1069869194781.7909</v>
      </c>
      <c r="S4353" s="462">
        <v>0.57433870563162337</v>
      </c>
      <c r="T4353" s="462">
        <v>0.28411827661668992</v>
      </c>
      <c r="U4353" s="461">
        <v>17.650722296888535</v>
      </c>
      <c r="V4353" s="464">
        <v>5868441339658.9141</v>
      </c>
      <c r="W4353" s="460">
        <v>1851.7546227180449</v>
      </c>
      <c r="X4353" s="463">
        <v>4.1574709239925539E-2</v>
      </c>
      <c r="Y4353" s="476">
        <v>2.0000000000000001E-4</v>
      </c>
    </row>
    <row r="4354" spans="1:25" x14ac:dyDescent="0.2">
      <c r="A4354" s="475">
        <f t="shared" si="67"/>
        <v>4350</v>
      </c>
      <c r="B4354" s="462">
        <v>0.7380830033536091</v>
      </c>
      <c r="C4354" s="461">
        <v>1500</v>
      </c>
      <c r="D4354" s="462">
        <v>0.51549667615264017</v>
      </c>
      <c r="E4354" s="462">
        <v>0.5547111305318112</v>
      </c>
      <c r="F4354" s="516">
        <v>2025.17</v>
      </c>
      <c r="G4354" s="464">
        <v>110146251935.08095</v>
      </c>
      <c r="H4354" s="461">
        <v>10714604.757668288</v>
      </c>
      <c r="I4354" s="464">
        <v>264757707711.97946</v>
      </c>
      <c r="J4354" s="462">
        <v>0.30677706475745048</v>
      </c>
      <c r="K4354" s="464">
        <v>10190629913.671497</v>
      </c>
      <c r="L4354" s="464">
        <v>13422864596.266567</v>
      </c>
      <c r="M4354" s="464">
        <v>91954974092.361908</v>
      </c>
      <c r="N4354" s="464">
        <v>155247608790.46185</v>
      </c>
      <c r="O4354" s="464">
        <v>17157.753337972204</v>
      </c>
      <c r="P4354" s="461">
        <v>1033553.4999143595</v>
      </c>
      <c r="Q4354" s="461">
        <v>660843.78962475131</v>
      </c>
      <c r="R4354" s="464">
        <v>623479483323.57251</v>
      </c>
      <c r="S4354" s="462">
        <v>0.44356825196457639</v>
      </c>
      <c r="T4354" s="462">
        <v>0.30451289676946297</v>
      </c>
      <c r="U4354" s="461">
        <v>16.407145550146694</v>
      </c>
      <c r="V4354" s="464">
        <v>3474368812548.5537</v>
      </c>
      <c r="W4354" s="460">
        <v>1096.6576263983009</v>
      </c>
      <c r="X4354" s="463">
        <v>4.3785285296286398E-2</v>
      </c>
      <c r="Y4354" s="476">
        <v>2.0000000000000001E-4</v>
      </c>
    </row>
    <row r="4355" spans="1:25" x14ac:dyDescent="0.2">
      <c r="A4355" s="475">
        <f t="shared" si="67"/>
        <v>4351</v>
      </c>
      <c r="B4355" s="462">
        <v>0.44872850184851815</v>
      </c>
      <c r="C4355" s="461">
        <v>2078.8417327849425</v>
      </c>
      <c r="D4355" s="462">
        <v>0.55620239843868124</v>
      </c>
      <c r="E4355" s="462">
        <v>0.58555097154812685</v>
      </c>
      <c r="F4355" s="516">
        <v>2024.03</v>
      </c>
      <c r="G4355" s="464">
        <v>233568865386.66937</v>
      </c>
      <c r="H4355" s="461">
        <v>11943242.666435968</v>
      </c>
      <c r="I4355" s="464">
        <v>396432268998.42639</v>
      </c>
      <c r="J4355" s="462">
        <v>0.44872850184851809</v>
      </c>
      <c r="K4355" s="464">
        <v>13184222433.732302</v>
      </c>
      <c r="L4355" s="464">
        <v>0</v>
      </c>
      <c r="M4355" s="464">
        <v>234773676954.6846</v>
      </c>
      <c r="N4355" s="464">
        <v>61359999437.507957</v>
      </c>
      <c r="O4355" s="464">
        <v>45000</v>
      </c>
      <c r="P4355" s="461">
        <v>383563.72388800746</v>
      </c>
      <c r="Q4355" s="461">
        <v>239019.81998632272</v>
      </c>
      <c r="R4355" s="464">
        <v>1015682292663.897</v>
      </c>
      <c r="S4355" s="462">
        <v>0.62304088431460036</v>
      </c>
      <c r="T4355" s="462">
        <v>0.37826692754072461</v>
      </c>
      <c r="U4355" s="461">
        <v>16.60080111800875</v>
      </c>
      <c r="V4355" s="464">
        <v>7040636328244.1074</v>
      </c>
      <c r="W4355" s="460">
        <v>2221.9652203401661</v>
      </c>
      <c r="X4355" s="463">
        <v>4.383229388403076E-2</v>
      </c>
      <c r="Y4355" s="476">
        <v>2.0000000000000001E-4</v>
      </c>
    </row>
    <row r="4356" spans="1:25" x14ac:dyDescent="0.2">
      <c r="A4356" s="475">
        <f t="shared" si="67"/>
        <v>4352</v>
      </c>
      <c r="B4356" s="462">
        <v>0.40633923360809543</v>
      </c>
      <c r="C4356" s="461">
        <v>5670.7160762081321</v>
      </c>
      <c r="D4356" s="462">
        <v>0.77468342793502498</v>
      </c>
      <c r="E4356" s="462">
        <v>0.44172081031036137</v>
      </c>
      <c r="F4356" s="516">
        <v>2024.1</v>
      </c>
      <c r="G4356" s="464">
        <v>367944651890.36267</v>
      </c>
      <c r="H4356" s="461">
        <v>19006638.870568268</v>
      </c>
      <c r="I4356" s="464">
        <v>538673778631.79541</v>
      </c>
      <c r="J4356" s="462">
        <v>0.40273338132117675</v>
      </c>
      <c r="K4356" s="464">
        <v>9691622123.4553356</v>
      </c>
      <c r="L4356" s="464">
        <v>0</v>
      </c>
      <c r="M4356" s="464">
        <v>273227510183.50949</v>
      </c>
      <c r="N4356" s="464">
        <v>34878893740.839745</v>
      </c>
      <c r="O4356" s="464">
        <v>31974.338173858516</v>
      </c>
      <c r="P4356" s="461">
        <v>255726.69585681398</v>
      </c>
      <c r="Q4356" s="461">
        <v>136093.43730427988</v>
      </c>
      <c r="R4356" s="464">
        <v>1281614164533.4863</v>
      </c>
      <c r="S4356" s="462">
        <v>0.61442052017067617</v>
      </c>
      <c r="T4356" s="462">
        <v>0.43085121546636101</v>
      </c>
      <c r="U4356" s="461">
        <v>16.969281383398663</v>
      </c>
      <c r="V4356" s="464">
        <v>10217047443511.346</v>
      </c>
      <c r="W4356" s="460">
        <v>3223.893933791976</v>
      </c>
      <c r="X4356" s="463">
        <v>4.3171472245453382E-2</v>
      </c>
      <c r="Y4356" s="476">
        <v>2.0000000000000001E-4</v>
      </c>
    </row>
    <row r="4357" spans="1:25" x14ac:dyDescent="0.2">
      <c r="A4357" s="475">
        <f t="shared" si="67"/>
        <v>4353</v>
      </c>
      <c r="B4357" s="462">
        <v>0.44492436478003067</v>
      </c>
      <c r="C4357" s="461">
        <v>1500</v>
      </c>
      <c r="D4357" s="462">
        <v>0.60387171886710744</v>
      </c>
      <c r="E4357" s="462">
        <v>0.59063874341162392</v>
      </c>
      <c r="F4357" s="516">
        <v>2025.03</v>
      </c>
      <c r="G4357" s="464">
        <v>178167432183.7915</v>
      </c>
      <c r="H4357" s="461">
        <v>13697058.833903365</v>
      </c>
      <c r="I4357" s="464">
        <v>378669476850.27252</v>
      </c>
      <c r="J4357" s="462">
        <v>0.32373138359541986</v>
      </c>
      <c r="K4357" s="464">
        <v>25416419102.269405</v>
      </c>
      <c r="L4357" s="464">
        <v>78017120556.866409</v>
      </c>
      <c r="M4357" s="464">
        <v>161146790786.97357</v>
      </c>
      <c r="N4357" s="464">
        <v>43417629288.744141</v>
      </c>
      <c r="O4357" s="464">
        <v>22392.530174469855</v>
      </c>
      <c r="P4357" s="461">
        <v>276406.32321353065</v>
      </c>
      <c r="Q4357" s="461">
        <v>155194.76499867582</v>
      </c>
      <c r="R4357" s="464">
        <v>918260432172.14587</v>
      </c>
      <c r="S4357" s="462">
        <v>0.57223818433485218</v>
      </c>
      <c r="T4357" s="462">
        <v>0.29877932356517733</v>
      </c>
      <c r="U4357" s="461">
        <v>16.728906972497253</v>
      </c>
      <c r="V4357" s="464">
        <v>5121325681652.3281</v>
      </c>
      <c r="W4357" s="460">
        <v>1616.30127786546</v>
      </c>
      <c r="X4357" s="463">
        <v>4.3073588946333119E-2</v>
      </c>
      <c r="Y4357" s="476">
        <v>2.0000000000000001E-4</v>
      </c>
    </row>
    <row r="4358" spans="1:25" x14ac:dyDescent="0.2">
      <c r="A4358" s="475">
        <f t="shared" si="67"/>
        <v>4354</v>
      </c>
      <c r="B4358" s="462">
        <v>0.48233068356063408</v>
      </c>
      <c r="C4358" s="461">
        <v>1500</v>
      </c>
      <c r="D4358" s="462">
        <v>0.99149530050994117</v>
      </c>
      <c r="E4358" s="462">
        <v>0.34510231573693956</v>
      </c>
      <c r="F4358" s="516">
        <v>2025.36</v>
      </c>
      <c r="G4358" s="464">
        <v>419594634088.3418</v>
      </c>
      <c r="H4358" s="461">
        <v>31592149.42200014</v>
      </c>
      <c r="I4358" s="464">
        <v>472204901869.74768</v>
      </c>
      <c r="J4358" s="462">
        <v>-7.6797503184361737E-2</v>
      </c>
      <c r="K4358" s="464">
        <v>23881644437.792885</v>
      </c>
      <c r="L4358" s="464">
        <v>65903531518.511063</v>
      </c>
      <c r="M4358" s="464">
        <v>160773008152.9679</v>
      </c>
      <c r="N4358" s="464">
        <v>55225432436.288857</v>
      </c>
      <c r="O4358" s="464">
        <v>36695.12990483168</v>
      </c>
      <c r="P4358" s="461">
        <v>349541.35502760985</v>
      </c>
      <c r="Q4358" s="461">
        <v>201454.86801507528</v>
      </c>
      <c r="R4358" s="464">
        <v>1179501897420.1179</v>
      </c>
      <c r="S4358" s="462">
        <v>0.42057196363809257</v>
      </c>
      <c r="T4358" s="462">
        <v>0.30763610389124568</v>
      </c>
      <c r="U4358" s="461">
        <v>23.277514714178416</v>
      </c>
      <c r="V4358" s="464">
        <v>8988661892961.0996</v>
      </c>
      <c r="W4358" s="460">
        <v>2836.3365439975646</v>
      </c>
      <c r="X4358" s="463">
        <v>3.246932585404981E-2</v>
      </c>
      <c r="Y4358" s="476">
        <v>2.0000000000000001E-4</v>
      </c>
    </row>
    <row r="4359" spans="1:25" x14ac:dyDescent="0.2">
      <c r="A4359" s="475">
        <f t="shared" ref="A4359:A4422" si="68">A4358+1</f>
        <v>4355</v>
      </c>
      <c r="B4359" s="462">
        <v>0.52588216692843681</v>
      </c>
      <c r="C4359" s="461">
        <v>9977.5054513169398</v>
      </c>
      <c r="D4359" s="462">
        <v>0.71469053422188666</v>
      </c>
      <c r="E4359" s="462">
        <v>0.6449875935405105</v>
      </c>
      <c r="F4359" s="516">
        <v>2025.42</v>
      </c>
      <c r="G4359" s="464">
        <v>202157866481.83737</v>
      </c>
      <c r="H4359" s="461">
        <v>12254140.182447596</v>
      </c>
      <c r="I4359" s="464">
        <v>280845449058.32965</v>
      </c>
      <c r="J4359" s="462">
        <v>0.11758575111501102</v>
      </c>
      <c r="K4359" s="464">
        <v>28969134132.412899</v>
      </c>
      <c r="L4359" s="464">
        <v>95126834820.668106</v>
      </c>
      <c r="M4359" s="464">
        <v>79981791825.114517</v>
      </c>
      <c r="N4359" s="464">
        <v>3254133345.4369721</v>
      </c>
      <c r="O4359" s="464">
        <v>28756.551104277045</v>
      </c>
      <c r="P4359" s="461">
        <v>66610.163137381547</v>
      </c>
      <c r="Q4359" s="461">
        <v>11215.790784345385</v>
      </c>
      <c r="R4359" s="464">
        <v>592995297534.0885</v>
      </c>
      <c r="S4359" s="462">
        <v>0.45195983082188923</v>
      </c>
      <c r="T4359" s="462">
        <v>0.361376104401753</v>
      </c>
      <c r="U4359" s="461">
        <v>19.195607448455846</v>
      </c>
      <c r="V4359" s="464">
        <v>4422934174090.9531</v>
      </c>
      <c r="W4359" s="460">
        <v>1396.6087385635169</v>
      </c>
      <c r="X4359" s="463">
        <v>3.9346746027092573E-2</v>
      </c>
      <c r="Y4359" s="476">
        <v>2.0000000000000001E-4</v>
      </c>
    </row>
    <row r="4360" spans="1:25" x14ac:dyDescent="0.2">
      <c r="A4360" s="475">
        <f t="shared" si="68"/>
        <v>4356</v>
      </c>
      <c r="B4360" s="462">
        <v>0.64752112453453581</v>
      </c>
      <c r="C4360" s="461">
        <v>6024.9361455300805</v>
      </c>
      <c r="D4360" s="462">
        <v>0.88596209329419673</v>
      </c>
      <c r="E4360" s="462">
        <v>0.55721921969373089</v>
      </c>
      <c r="F4360" s="516">
        <v>2024</v>
      </c>
      <c r="G4360" s="464">
        <v>143236779026.95221</v>
      </c>
      <c r="H4360" s="461">
        <v>24462554.944146052</v>
      </c>
      <c r="I4360" s="464">
        <v>509891780854.20203</v>
      </c>
      <c r="J4360" s="462">
        <v>0.24391309506131931</v>
      </c>
      <c r="K4360" s="464">
        <v>12705417800.402805</v>
      </c>
      <c r="L4360" s="464">
        <v>6018500768.5755901</v>
      </c>
      <c r="M4360" s="464">
        <v>190989397939.85663</v>
      </c>
      <c r="N4360" s="464">
        <v>32465887868.354454</v>
      </c>
      <c r="O4360" s="464">
        <v>39651.915870221557</v>
      </c>
      <c r="P4360" s="461">
        <v>251684.63105254516</v>
      </c>
      <c r="Q4360" s="461">
        <v>130918.0196442068</v>
      </c>
      <c r="R4360" s="464">
        <v>1042897136894.6541</v>
      </c>
      <c r="S4360" s="462">
        <v>0.50706806147531869</v>
      </c>
      <c r="T4360" s="462">
        <v>0.22496047204965799</v>
      </c>
      <c r="U4360" s="461">
        <v>16.572900516955556</v>
      </c>
      <c r="V4360" s="464">
        <v>4241015845111.0308</v>
      </c>
      <c r="W4360" s="460">
        <v>1337.9509780712219</v>
      </c>
      <c r="X4360" s="463">
        <v>4.4739129621004507E-2</v>
      </c>
      <c r="Y4360" s="476">
        <v>2.0000000000000001E-4</v>
      </c>
    </row>
    <row r="4361" spans="1:25" x14ac:dyDescent="0.2">
      <c r="A4361" s="475">
        <f t="shared" si="68"/>
        <v>4357</v>
      </c>
      <c r="B4361" s="462">
        <v>0.40110540331043665</v>
      </c>
      <c r="C4361" s="461">
        <v>1500</v>
      </c>
      <c r="D4361" s="462">
        <v>0.60659610146356391</v>
      </c>
      <c r="E4361" s="462">
        <v>0.39908796747753217</v>
      </c>
      <c r="F4361" s="516">
        <v>2025.55</v>
      </c>
      <c r="G4361" s="464">
        <v>154387278245.28452</v>
      </c>
      <c r="H4361" s="461">
        <v>13740303.936757337</v>
      </c>
      <c r="I4361" s="464">
        <v>378634776041.78973</v>
      </c>
      <c r="J4361" s="462">
        <v>0.32521121028241307</v>
      </c>
      <c r="K4361" s="464">
        <v>22082324729.864056</v>
      </c>
      <c r="L4361" s="464">
        <v>32642275466.189419</v>
      </c>
      <c r="M4361" s="464">
        <v>119177744782.50761</v>
      </c>
      <c r="N4361" s="464">
        <v>22203513393.943722</v>
      </c>
      <c r="O4361" s="464">
        <v>33737.224091633965</v>
      </c>
      <c r="P4361" s="461">
        <v>173389.66135689485</v>
      </c>
      <c r="Q4361" s="461">
        <v>79855.510931168275</v>
      </c>
      <c r="R4361" s="464">
        <v>747657209915.12634</v>
      </c>
      <c r="S4361" s="462">
        <v>0.52979529691075944</v>
      </c>
      <c r="T4361" s="462">
        <v>0.32385621635743667</v>
      </c>
      <c r="U4361" s="461">
        <v>16.721761195666542</v>
      </c>
      <c r="V4361" s="464">
        <v>4560493833230.3574</v>
      </c>
      <c r="W4361" s="460">
        <v>1439.2950736803548</v>
      </c>
      <c r="X4361" s="463">
        <v>4.2561293181792546E-2</v>
      </c>
      <c r="Y4361" s="476">
        <v>2.0000000000000001E-4</v>
      </c>
    </row>
    <row r="4362" spans="1:25" x14ac:dyDescent="0.2">
      <c r="A4362" s="475">
        <f t="shared" si="68"/>
        <v>4358</v>
      </c>
      <c r="B4362" s="462">
        <v>0.43876710350075931</v>
      </c>
      <c r="C4362" s="461">
        <v>7526.9058016646468</v>
      </c>
      <c r="D4362" s="462">
        <v>0.71726917574539717</v>
      </c>
      <c r="E4362" s="462">
        <v>0.67694963307516098</v>
      </c>
      <c r="F4362" s="516">
        <v>2023.75</v>
      </c>
      <c r="G4362" s="464">
        <v>241000723494.53778</v>
      </c>
      <c r="H4362" s="461">
        <v>16368626.947987435</v>
      </c>
      <c r="I4362" s="464">
        <v>538539642870.24506</v>
      </c>
      <c r="J4362" s="462">
        <v>0.43876710350075931</v>
      </c>
      <c r="K4362" s="464">
        <v>9866385489.8770943</v>
      </c>
      <c r="L4362" s="464">
        <v>0</v>
      </c>
      <c r="M4362" s="464">
        <v>201694672820.94922</v>
      </c>
      <c r="N4362" s="464">
        <v>47191530495.159119</v>
      </c>
      <c r="O4362" s="464">
        <v>24004.286520423346</v>
      </c>
      <c r="P4362" s="461">
        <v>321350.66380104097</v>
      </c>
      <c r="Q4362" s="461">
        <v>186583.90551540293</v>
      </c>
      <c r="R4362" s="464">
        <v>1046915431220.5825</v>
      </c>
      <c r="S4362" s="462">
        <v>0.58578279866310623</v>
      </c>
      <c r="T4362" s="462">
        <v>0.40249408743636628</v>
      </c>
      <c r="U4362" s="461">
        <v>16.402081510561221</v>
      </c>
      <c r="V4362" s="464">
        <v>7620503035758.4102</v>
      </c>
      <c r="W4362" s="460">
        <v>2405.0090215710379</v>
      </c>
      <c r="X4362" s="463">
        <v>4.4563382245963866E-2</v>
      </c>
      <c r="Y4362" s="476">
        <v>2.0000000000000001E-4</v>
      </c>
    </row>
    <row r="4363" spans="1:25" x14ac:dyDescent="0.2">
      <c r="A4363" s="475">
        <f t="shared" si="68"/>
        <v>4359</v>
      </c>
      <c r="B4363" s="462">
        <v>0.60591071022972398</v>
      </c>
      <c r="C4363" s="461">
        <v>5495.917075423411</v>
      </c>
      <c r="D4363" s="462">
        <v>0.4859798609070613</v>
      </c>
      <c r="E4363" s="462">
        <v>0.18933071916695099</v>
      </c>
      <c r="F4363" s="516">
        <v>2024.47</v>
      </c>
      <c r="G4363" s="464">
        <v>264222361015.83664</v>
      </c>
      <c r="H4363" s="461">
        <v>9412940.2040155847</v>
      </c>
      <c r="I4363" s="464">
        <v>393672177388.13892</v>
      </c>
      <c r="J4363" s="462">
        <v>0.54601001431892349</v>
      </c>
      <c r="K4363" s="464">
        <v>9129206558.7919197</v>
      </c>
      <c r="L4363" s="464">
        <v>0</v>
      </c>
      <c r="M4363" s="464">
        <v>192582251824.87216</v>
      </c>
      <c r="N4363" s="464">
        <v>83371065077.43544</v>
      </c>
      <c r="O4363" s="464">
        <v>27371.818035182878</v>
      </c>
      <c r="P4363" s="461">
        <v>488995.05141689884</v>
      </c>
      <c r="Q4363" s="461">
        <v>325269.59277765756</v>
      </c>
      <c r="R4363" s="464">
        <v>962322346926.86401</v>
      </c>
      <c r="S4363" s="462">
        <v>0.64658007128111039</v>
      </c>
      <c r="T4363" s="462">
        <v>0.4804444699262535</v>
      </c>
      <c r="U4363" s="461">
        <v>16.391917527975462</v>
      </c>
      <c r="V4363" s="464">
        <v>8313993829832.9385</v>
      </c>
      <c r="W4363" s="460">
        <v>2623.4747922205333</v>
      </c>
      <c r="X4363" s="463">
        <v>4.4574579074872597E-2</v>
      </c>
      <c r="Y4363" s="476">
        <v>2.0000000000000001E-4</v>
      </c>
    </row>
    <row r="4364" spans="1:25" x14ac:dyDescent="0.2">
      <c r="A4364" s="475">
        <f t="shared" si="68"/>
        <v>4360</v>
      </c>
      <c r="B4364" s="462">
        <v>0.49025880549386236</v>
      </c>
      <c r="C4364" s="461">
        <v>1500</v>
      </c>
      <c r="D4364" s="462">
        <v>1.0538589450632365</v>
      </c>
      <c r="E4364" s="462">
        <v>0.39373335048557123</v>
      </c>
      <c r="F4364" s="516">
        <v>2023.92</v>
      </c>
      <c r="G4364" s="464">
        <v>704628946315.83313</v>
      </c>
      <c r="H4364" s="461">
        <v>36382035.623110153</v>
      </c>
      <c r="I4364" s="464">
        <v>793667799199.49194</v>
      </c>
      <c r="J4364" s="462">
        <v>0.33436556042737031</v>
      </c>
      <c r="K4364" s="464">
        <v>18702573191.20557</v>
      </c>
      <c r="L4364" s="464">
        <v>0</v>
      </c>
      <c r="M4364" s="464">
        <v>492444736933.69708</v>
      </c>
      <c r="N4364" s="464">
        <v>34957731408.09774</v>
      </c>
      <c r="O4364" s="464">
        <v>30397.562203123907</v>
      </c>
      <c r="P4364" s="461">
        <v>265723.68500994262</v>
      </c>
      <c r="Q4364" s="461">
        <v>137895.28368155274</v>
      </c>
      <c r="R4364" s="464">
        <v>1934881002554.5488</v>
      </c>
      <c r="S4364" s="462">
        <v>0.59559228203095982</v>
      </c>
      <c r="T4364" s="462">
        <v>0.45855416428330181</v>
      </c>
      <c r="U4364" s="461">
        <v>17.728245184704399</v>
      </c>
      <c r="V4364" s="464">
        <v>17217484798103.662</v>
      </c>
      <c r="W4364" s="460">
        <v>5430.3151201251239</v>
      </c>
      <c r="X4364" s="463">
        <v>4.1209114540105556E-2</v>
      </c>
      <c r="Y4364" s="476">
        <v>2.0000000000000001E-4</v>
      </c>
    </row>
    <row r="4365" spans="1:25" x14ac:dyDescent="0.2">
      <c r="A4365" s="475">
        <f t="shared" si="68"/>
        <v>4361</v>
      </c>
      <c r="B4365" s="462">
        <v>0.5332799186346282</v>
      </c>
      <c r="C4365" s="461">
        <v>6255.304253528313</v>
      </c>
      <c r="D4365" s="462">
        <v>0.94389068188905167</v>
      </c>
      <c r="E4365" s="462">
        <v>0.50851304243858775</v>
      </c>
      <c r="F4365" s="516">
        <v>2024.74</v>
      </c>
      <c r="G4365" s="464">
        <v>265475340740.91257</v>
      </c>
      <c r="H4365" s="461">
        <v>26638896.597949438</v>
      </c>
      <c r="I4365" s="464">
        <v>521575111112.11023</v>
      </c>
      <c r="J4365" s="462">
        <v>0.18836392685599401</v>
      </c>
      <c r="K4365" s="464">
        <v>19001646867.572041</v>
      </c>
      <c r="L4365" s="464">
        <v>10600682691.555098</v>
      </c>
      <c r="M4365" s="464">
        <v>281218039056.77594</v>
      </c>
      <c r="N4365" s="464">
        <v>38011572097.589134</v>
      </c>
      <c r="O4365" s="464">
        <v>29100.821004266236</v>
      </c>
      <c r="P4365" s="461">
        <v>279183.03178445925</v>
      </c>
      <c r="Q4365" s="461">
        <v>149914.50413437962</v>
      </c>
      <c r="R4365" s="464">
        <v>1289850222669.5371</v>
      </c>
      <c r="S4365" s="462">
        <v>0.53210183527743249</v>
      </c>
      <c r="T4365" s="462">
        <v>0.25027059304225557</v>
      </c>
      <c r="U4365" s="461">
        <v>17.843932503381019</v>
      </c>
      <c r="V4365" s="464">
        <v>6211669249545.9189</v>
      </c>
      <c r="W4365" s="460">
        <v>1960.0542654958413</v>
      </c>
      <c r="X4365" s="463">
        <v>4.1448867099012271E-2</v>
      </c>
      <c r="Y4365" s="476">
        <v>2.0000000000000001E-4</v>
      </c>
    </row>
    <row r="4366" spans="1:25" x14ac:dyDescent="0.2">
      <c r="A4366" s="475">
        <f t="shared" si="68"/>
        <v>4362</v>
      </c>
      <c r="B4366" s="462">
        <v>0.53440644422974293</v>
      </c>
      <c r="C4366" s="461">
        <v>8203.6403641499655</v>
      </c>
      <c r="D4366" s="462">
        <v>0.82904937936606293</v>
      </c>
      <c r="E4366" s="462">
        <v>0.32377305742585527</v>
      </c>
      <c r="F4366" s="516">
        <v>2024.14</v>
      </c>
      <c r="G4366" s="464">
        <v>172452403761.70679</v>
      </c>
      <c r="H4366" s="461">
        <v>20113444.56379642</v>
      </c>
      <c r="I4366" s="464">
        <v>440980851760.51355</v>
      </c>
      <c r="J4366" s="462">
        <v>0.26330674410400656</v>
      </c>
      <c r="K4366" s="464">
        <v>10420315611.699514</v>
      </c>
      <c r="L4366" s="464">
        <v>0</v>
      </c>
      <c r="M4366" s="464">
        <v>247895896914.26315</v>
      </c>
      <c r="N4366" s="464">
        <v>22043885049.473934</v>
      </c>
      <c r="O4366" s="464">
        <v>39489.057794585206</v>
      </c>
      <c r="P4366" s="461">
        <v>195711.83405182682</v>
      </c>
      <c r="Q4366" s="461">
        <v>91842.92262645888</v>
      </c>
      <c r="R4366" s="464">
        <v>1101364386470.0327</v>
      </c>
      <c r="S4366" s="462">
        <v>0.57002248348775042</v>
      </c>
      <c r="T4366" s="462">
        <v>0.22110008786845173</v>
      </c>
      <c r="U4366" s="461">
        <v>17.193044160297593</v>
      </c>
      <c r="V4366" s="464">
        <v>4539964034043.6992</v>
      </c>
      <c r="W4366" s="460">
        <v>1433.278354693065</v>
      </c>
      <c r="X4366" s="463">
        <v>4.2624723888416434E-2</v>
      </c>
      <c r="Y4366" s="476">
        <v>2.0000000000000001E-4</v>
      </c>
    </row>
    <row r="4367" spans="1:25" x14ac:dyDescent="0.2">
      <c r="A4367" s="475">
        <f t="shared" si="68"/>
        <v>4363</v>
      </c>
      <c r="B4367" s="462">
        <v>0.43385274232396015</v>
      </c>
      <c r="C4367" s="461">
        <v>1500</v>
      </c>
      <c r="D4367" s="462">
        <v>0.74464389134026854</v>
      </c>
      <c r="E4367" s="462">
        <v>0.3523592784846788</v>
      </c>
      <c r="F4367" s="516">
        <v>2024.56</v>
      </c>
      <c r="G4367" s="464">
        <v>241759712457.86896</v>
      </c>
      <c r="H4367" s="461">
        <v>19410419.324419215</v>
      </c>
      <c r="I4367" s="464">
        <v>536390912294.2038</v>
      </c>
      <c r="J4367" s="462">
        <v>0.43385274232396021</v>
      </c>
      <c r="K4367" s="464">
        <v>24410539881.688305</v>
      </c>
      <c r="L4367" s="464">
        <v>0</v>
      </c>
      <c r="M4367" s="464">
        <v>246033542085.33807</v>
      </c>
      <c r="N4367" s="464">
        <v>49967340670.302391</v>
      </c>
      <c r="O4367" s="464">
        <v>24487.634398195736</v>
      </c>
      <c r="P4367" s="461">
        <v>394260.92663132353</v>
      </c>
      <c r="Q4367" s="461">
        <v>242066.48209309101</v>
      </c>
      <c r="R4367" s="464">
        <v>1208719981991.6736</v>
      </c>
      <c r="S4367" s="462">
        <v>0.60917538398408255</v>
      </c>
      <c r="T4367" s="462">
        <v>0.34731782636398251</v>
      </c>
      <c r="U4367" s="461">
        <v>16.358361647424804</v>
      </c>
      <c r="V4367" s="464">
        <v>7758713636904.209</v>
      </c>
      <c r="W4367" s="460">
        <v>2445.4909915481435</v>
      </c>
      <c r="X4367" s="463">
        <v>4.3379105156188133E-2</v>
      </c>
      <c r="Y4367" s="476">
        <v>2.0000000000000001E-4</v>
      </c>
    </row>
    <row r="4368" spans="1:25" x14ac:dyDescent="0.2">
      <c r="A4368" s="475">
        <f t="shared" si="68"/>
        <v>4364</v>
      </c>
      <c r="B4368" s="462">
        <v>0.36176260926867637</v>
      </c>
      <c r="C4368" s="461">
        <v>1902.3096738471404</v>
      </c>
      <c r="D4368" s="462">
        <v>0.67553344266731974</v>
      </c>
      <c r="E4368" s="462">
        <v>0.42986279280529915</v>
      </c>
      <c r="F4368" s="516">
        <v>2027.31</v>
      </c>
      <c r="G4368" s="464">
        <v>69361977233.216614</v>
      </c>
      <c r="H4368" s="461">
        <v>15792781.225851616</v>
      </c>
      <c r="I4368" s="464">
        <v>477973067849.66022</v>
      </c>
      <c r="J4368" s="462">
        <v>0.36176260926867632</v>
      </c>
      <c r="K4368" s="464">
        <v>37989530185.572388</v>
      </c>
      <c r="L4368" s="464">
        <v>83925041049.947708</v>
      </c>
      <c r="M4368" s="464">
        <v>0</v>
      </c>
      <c r="N4368" s="464">
        <v>50532412494.230721</v>
      </c>
      <c r="O4368" s="464">
        <v>45000</v>
      </c>
      <c r="P4368" s="461">
        <v>362185.40036918427</v>
      </c>
      <c r="Q4368" s="461">
        <v>219026.61546089934</v>
      </c>
      <c r="R4368" s="464">
        <v>683470815698.81482</v>
      </c>
      <c r="S4368" s="462">
        <v>0.42370401276381398</v>
      </c>
      <c r="T4368" s="462">
        <v>0.30929177712032452</v>
      </c>
      <c r="U4368" s="461">
        <v>14.823230546343124</v>
      </c>
      <c r="V4368" s="464">
        <v>3504899068056.7417</v>
      </c>
      <c r="W4368" s="460">
        <v>1103.7161740546194</v>
      </c>
      <c r="X4368" s="463">
        <v>4.8426645255059617E-2</v>
      </c>
      <c r="Y4368" s="476">
        <v>2.0000000000000001E-4</v>
      </c>
    </row>
    <row r="4369" spans="1:25" x14ac:dyDescent="0.2">
      <c r="A4369" s="475">
        <f t="shared" si="68"/>
        <v>4365</v>
      </c>
      <c r="B4369" s="462">
        <v>0.7029222862459823</v>
      </c>
      <c r="C4369" s="461">
        <v>9330.0330116277491</v>
      </c>
      <c r="D4369" s="462">
        <v>0.79453793146439833</v>
      </c>
      <c r="E4369" s="462">
        <v>0.59275144264753243</v>
      </c>
      <c r="F4369" s="516">
        <v>2024.69</v>
      </c>
      <c r="G4369" s="464">
        <v>217533868227.90659</v>
      </c>
      <c r="H4369" s="461">
        <v>19155054.153372079</v>
      </c>
      <c r="I4369" s="464">
        <v>626928549353.06641</v>
      </c>
      <c r="J4369" s="462">
        <v>0.41388386669670507</v>
      </c>
      <c r="K4369" s="464">
        <v>6890813099.7287674</v>
      </c>
      <c r="L4369" s="464">
        <v>0</v>
      </c>
      <c r="M4369" s="464">
        <v>343364355471.98224</v>
      </c>
      <c r="N4369" s="464">
        <v>26786069642.771393</v>
      </c>
      <c r="O4369" s="464">
        <v>29136.27905216016</v>
      </c>
      <c r="P4369" s="461">
        <v>194419.12599134009</v>
      </c>
      <c r="Q4369" s="461">
        <v>91508.952668259109</v>
      </c>
      <c r="R4369" s="464">
        <v>1499910830476.3923</v>
      </c>
      <c r="S4369" s="462">
        <v>0.62663494660372043</v>
      </c>
      <c r="T4369" s="462">
        <v>0.27212485691292576</v>
      </c>
      <c r="U4369" s="461">
        <v>16.179966281064811</v>
      </c>
      <c r="V4369" s="464">
        <v>7192258538281.457</v>
      </c>
      <c r="W4369" s="460">
        <v>2267.4384764945107</v>
      </c>
      <c r="X4369" s="463">
        <v>4.554332276348437E-2</v>
      </c>
      <c r="Y4369" s="476">
        <v>2.0000000000000001E-4</v>
      </c>
    </row>
    <row r="4370" spans="1:25" x14ac:dyDescent="0.2">
      <c r="A4370" s="475">
        <f t="shared" si="68"/>
        <v>4366</v>
      </c>
      <c r="B4370" s="462">
        <v>0.45731263389662208</v>
      </c>
      <c r="C4370" s="461">
        <v>1500</v>
      </c>
      <c r="D4370" s="462">
        <v>1.0865424577190304</v>
      </c>
      <c r="E4370" s="462">
        <v>0.54903876079868452</v>
      </c>
      <c r="F4370" s="516">
        <v>2026.01</v>
      </c>
      <c r="G4370" s="464">
        <v>161415365790.50958</v>
      </c>
      <c r="H4370" s="461">
        <v>38643818.31309583</v>
      </c>
      <c r="I4370" s="464">
        <v>477864368409.52106</v>
      </c>
      <c r="J4370" s="462">
        <v>-0.17592220676069048</v>
      </c>
      <c r="K4370" s="464">
        <v>22444380717.727493</v>
      </c>
      <c r="L4370" s="464">
        <v>98589689681.368347</v>
      </c>
      <c r="M4370" s="464">
        <v>56757818347.872368</v>
      </c>
      <c r="N4370" s="464">
        <v>149742713927.54382</v>
      </c>
      <c r="O4370" s="464">
        <v>45000</v>
      </c>
      <c r="P4370" s="461">
        <v>835513.42512544082</v>
      </c>
      <c r="Q4370" s="461">
        <v>585161.18200844061</v>
      </c>
      <c r="R4370" s="464">
        <v>944951405380.06079</v>
      </c>
      <c r="S4370" s="462">
        <v>0.20946200111926508</v>
      </c>
      <c r="T4370" s="462">
        <v>0.101661288022194</v>
      </c>
      <c r="U4370" s="461">
        <v>39.490089989500085</v>
      </c>
      <c r="V4370" s="464">
        <v>3992388026542.4761</v>
      </c>
      <c r="W4370" s="460">
        <v>1260.5843279260253</v>
      </c>
      <c r="X4370" s="463">
        <v>1.9387456683195806E-2</v>
      </c>
      <c r="Y4370" s="476">
        <v>2.0000000000000001E-4</v>
      </c>
    </row>
    <row r="4371" spans="1:25" x14ac:dyDescent="0.2">
      <c r="A4371" s="475">
        <f t="shared" si="68"/>
        <v>4367</v>
      </c>
      <c r="B4371" s="462">
        <v>0.55446153123546482</v>
      </c>
      <c r="C4371" s="461">
        <v>1500</v>
      </c>
      <c r="D4371" s="462">
        <v>0.35441580805551637</v>
      </c>
      <c r="E4371" s="462">
        <v>0.18435815101582548</v>
      </c>
      <c r="F4371" s="516">
        <v>2023.75</v>
      </c>
      <c r="G4371" s="464">
        <v>197440002831.63107</v>
      </c>
      <c r="H4371" s="461">
        <v>6054946.1003949158</v>
      </c>
      <c r="I4371" s="464">
        <v>243824506275.14374</v>
      </c>
      <c r="J4371" s="462">
        <v>0.45862212292901194</v>
      </c>
      <c r="K4371" s="464">
        <v>4963602971.3160982</v>
      </c>
      <c r="L4371" s="464">
        <v>0</v>
      </c>
      <c r="M4371" s="464">
        <v>238404756869.05533</v>
      </c>
      <c r="N4371" s="464">
        <v>81545608488.566223</v>
      </c>
      <c r="O4371" s="464">
        <v>31709.616696774523</v>
      </c>
      <c r="P4371" s="461">
        <v>500156.7477952991</v>
      </c>
      <c r="Q4371" s="461">
        <v>280375.13982437935</v>
      </c>
      <c r="R4371" s="464">
        <v>777446232320.59644</v>
      </c>
      <c r="S4371" s="462">
        <v>0.63280214227813492</v>
      </c>
      <c r="T4371" s="462">
        <v>0.39234139878146224</v>
      </c>
      <c r="U4371" s="461">
        <v>16.856700486196107</v>
      </c>
      <c r="V4371" s="464">
        <v>5814080757765.2861</v>
      </c>
      <c r="W4371" s="460">
        <v>1834.5451343922316</v>
      </c>
      <c r="X4371" s="463">
        <v>4.2061264364850283E-2</v>
      </c>
      <c r="Y4371" s="476">
        <v>2.0000000000000001E-4</v>
      </c>
    </row>
    <row r="4372" spans="1:25" x14ac:dyDescent="0.2">
      <c r="A4372" s="475">
        <f t="shared" si="68"/>
        <v>4368</v>
      </c>
      <c r="B4372" s="462">
        <v>0.41367412580418944</v>
      </c>
      <c r="C4372" s="461">
        <v>11038.214658404211</v>
      </c>
      <c r="D4372" s="462">
        <v>0.4786433020568186</v>
      </c>
      <c r="E4372" s="462">
        <v>0.59128415728151529</v>
      </c>
      <c r="F4372" s="516">
        <v>2025.23</v>
      </c>
      <c r="G4372" s="464">
        <v>115168373785.63422</v>
      </c>
      <c r="H4372" s="461">
        <v>8436674.8900249358</v>
      </c>
      <c r="I4372" s="464">
        <v>294926868885.89264</v>
      </c>
      <c r="J4372" s="462">
        <v>0.38351578843050449</v>
      </c>
      <c r="K4372" s="464">
        <v>31928128668.577068</v>
      </c>
      <c r="L4372" s="464">
        <v>66989928810.446671</v>
      </c>
      <c r="M4372" s="464">
        <v>80331606589.68251</v>
      </c>
      <c r="N4372" s="464">
        <v>51233701796.563957</v>
      </c>
      <c r="O4372" s="464">
        <v>32328.964654911015</v>
      </c>
      <c r="P4372" s="461">
        <v>299420.22458202078</v>
      </c>
      <c r="Q4372" s="461">
        <v>175730.20955862472</v>
      </c>
      <c r="R4372" s="464">
        <v>605627474309.37061</v>
      </c>
      <c r="S4372" s="462">
        <v>0.52039882848827024</v>
      </c>
      <c r="T4372" s="462">
        <v>0.3684565661925856</v>
      </c>
      <c r="U4372" s="461">
        <v>15.956233763620197</v>
      </c>
      <c r="V4372" s="464">
        <v>3998472360800.1113</v>
      </c>
      <c r="W4372" s="460">
        <v>1260.5126164645087</v>
      </c>
      <c r="X4372" s="463">
        <v>4.4775027777313292E-2</v>
      </c>
      <c r="Y4372" s="476">
        <v>2.0000000000000001E-4</v>
      </c>
    </row>
    <row r="4373" spans="1:25" x14ac:dyDescent="0.2">
      <c r="A4373" s="475">
        <f t="shared" si="68"/>
        <v>4369</v>
      </c>
      <c r="B4373" s="462">
        <v>0.42628010348961826</v>
      </c>
      <c r="C4373" s="461">
        <v>6093.1430635135421</v>
      </c>
      <c r="D4373" s="462">
        <v>0.84325805046999602</v>
      </c>
      <c r="E4373" s="462">
        <v>0.55744557595303568</v>
      </c>
      <c r="F4373" s="516">
        <v>2025.58</v>
      </c>
      <c r="G4373" s="464">
        <v>196328071173.8252</v>
      </c>
      <c r="H4373" s="461">
        <v>21598381.924651459</v>
      </c>
      <c r="I4373" s="464">
        <v>462615004995.8075</v>
      </c>
      <c r="J4373" s="462">
        <v>0.20932968741935742</v>
      </c>
      <c r="K4373" s="464">
        <v>32421078424.859955</v>
      </c>
      <c r="L4373" s="464">
        <v>68779692710.454956</v>
      </c>
      <c r="M4373" s="464">
        <v>96958058181.368851</v>
      </c>
      <c r="N4373" s="464">
        <v>48913275943.77803</v>
      </c>
      <c r="O4373" s="464">
        <v>36794.370991451069</v>
      </c>
      <c r="P4373" s="461">
        <v>325695.82160761085</v>
      </c>
      <c r="Q4373" s="461">
        <v>186878.79447706119</v>
      </c>
      <c r="R4373" s="464">
        <v>887442340475.56384</v>
      </c>
      <c r="S4373" s="462">
        <v>0.44813810992869574</v>
      </c>
      <c r="T4373" s="462">
        <v>0.30518229892366799</v>
      </c>
      <c r="U4373" s="461">
        <v>17.180087025134565</v>
      </c>
      <c r="V4373" s="464">
        <v>5006983796843.5713</v>
      </c>
      <c r="W4373" s="460">
        <v>1579.7954133792748</v>
      </c>
      <c r="X4373" s="463">
        <v>4.3408855202474415E-2</v>
      </c>
      <c r="Y4373" s="476">
        <v>2.0000000000000001E-4</v>
      </c>
    </row>
    <row r="4374" spans="1:25" x14ac:dyDescent="0.2">
      <c r="A4374" s="475">
        <f t="shared" si="68"/>
        <v>4370</v>
      </c>
      <c r="B4374" s="462">
        <v>0.6226893416474214</v>
      </c>
      <c r="C4374" s="461">
        <v>6161.013059885553</v>
      </c>
      <c r="D4374" s="462">
        <v>0.48823967715461181</v>
      </c>
      <c r="E4374" s="462">
        <v>0.39750252696834276</v>
      </c>
      <c r="F4374" s="516">
        <v>2023.75</v>
      </c>
      <c r="G4374" s="464">
        <v>191632802630.18127</v>
      </c>
      <c r="H4374" s="461">
        <v>9122239.0190707706</v>
      </c>
      <c r="I4374" s="464">
        <v>300393336192.86774</v>
      </c>
      <c r="J4374" s="462">
        <v>0.42969161643559783</v>
      </c>
      <c r="K4374" s="464">
        <v>3435459000.0184526</v>
      </c>
      <c r="L4374" s="464">
        <v>0</v>
      </c>
      <c r="M4374" s="464">
        <v>375609604754.31</v>
      </c>
      <c r="N4374" s="464">
        <v>103668521258.08528</v>
      </c>
      <c r="O4374" s="464">
        <v>20790.180465527861</v>
      </c>
      <c r="P4374" s="461">
        <v>602171.07779799157</v>
      </c>
      <c r="Q4374" s="461">
        <v>417369.934349499</v>
      </c>
      <c r="R4374" s="464">
        <v>1029385088017.5132</v>
      </c>
      <c r="S4374" s="462">
        <v>0.63332253712705755</v>
      </c>
      <c r="T4374" s="462">
        <v>0.28839573464864898</v>
      </c>
      <c r="U4374" s="461">
        <v>16.865675148105346</v>
      </c>
      <c r="V4374" s="464">
        <v>5594213961079.3545</v>
      </c>
      <c r="W4374" s="460">
        <v>1763.6561959767114</v>
      </c>
      <c r="X4374" s="463">
        <v>4.275110773549412E-2</v>
      </c>
      <c r="Y4374" s="476">
        <v>2.0000000000000001E-4</v>
      </c>
    </row>
    <row r="4375" spans="1:25" x14ac:dyDescent="0.2">
      <c r="A4375" s="475">
        <f t="shared" si="68"/>
        <v>4371</v>
      </c>
      <c r="B4375" s="462">
        <v>0.56684011790606625</v>
      </c>
      <c r="C4375" s="461">
        <v>4742.3102319674481</v>
      </c>
      <c r="D4375" s="462">
        <v>0.64760862273535569</v>
      </c>
      <c r="E4375" s="462">
        <v>0.35614332495089396</v>
      </c>
      <c r="F4375" s="516">
        <v>2025.99</v>
      </c>
      <c r="G4375" s="464">
        <v>133851317999.46553</v>
      </c>
      <c r="H4375" s="461">
        <v>13538006.594893891</v>
      </c>
      <c r="I4375" s="464">
        <v>340866518284.39502</v>
      </c>
      <c r="J4375" s="462">
        <v>0.3078226814762145</v>
      </c>
      <c r="K4375" s="464">
        <v>20962344815.2304</v>
      </c>
      <c r="L4375" s="464">
        <v>35534777151.063087</v>
      </c>
      <c r="M4375" s="464">
        <v>112015066720.80122</v>
      </c>
      <c r="N4375" s="464">
        <v>22964315726.78643</v>
      </c>
      <c r="O4375" s="464">
        <v>29811.922314548985</v>
      </c>
      <c r="P4375" s="461">
        <v>192698.90730551613</v>
      </c>
      <c r="Q4375" s="461">
        <v>92807.099316902269</v>
      </c>
      <c r="R4375" s="464">
        <v>707001458555.93066</v>
      </c>
      <c r="S4375" s="462">
        <v>0.53745507040467477</v>
      </c>
      <c r="T4375" s="462">
        <v>0.30919016477792138</v>
      </c>
      <c r="U4375" s="461">
        <v>16.511722185295547</v>
      </c>
      <c r="V4375" s="464">
        <v>4036902897144.7749</v>
      </c>
      <c r="W4375" s="460">
        <v>1274.643518447619</v>
      </c>
      <c r="X4375" s="463">
        <v>4.3214145270284235E-2</v>
      </c>
      <c r="Y4375" s="476">
        <v>2.0000000000000001E-4</v>
      </c>
    </row>
    <row r="4376" spans="1:25" x14ac:dyDescent="0.2">
      <c r="A4376" s="475">
        <f t="shared" si="68"/>
        <v>4372</v>
      </c>
      <c r="B4376" s="462">
        <v>0.34319745297484699</v>
      </c>
      <c r="C4376" s="461">
        <v>4107.0715572192503</v>
      </c>
      <c r="D4376" s="462">
        <v>0.74770796809689777</v>
      </c>
      <c r="E4376" s="462">
        <v>0.4268423480587954</v>
      </c>
      <c r="F4376" s="516">
        <v>2024.02</v>
      </c>
      <c r="G4376" s="464">
        <v>202970733380.07333</v>
      </c>
      <c r="H4376" s="461">
        <v>18172292.716994904</v>
      </c>
      <c r="I4376" s="464">
        <v>516019327090.97009</v>
      </c>
      <c r="J4376" s="462">
        <v>0.34319745297484694</v>
      </c>
      <c r="K4376" s="464">
        <v>15649301215.212503</v>
      </c>
      <c r="L4376" s="464">
        <v>0</v>
      </c>
      <c r="M4376" s="464">
        <v>233658086389.64346</v>
      </c>
      <c r="N4376" s="464">
        <v>53796201722.764191</v>
      </c>
      <c r="O4376" s="464">
        <v>25622.019566546143</v>
      </c>
      <c r="P4376" s="461">
        <v>391472.31749265792</v>
      </c>
      <c r="Q4376" s="461">
        <v>239812.23238484352</v>
      </c>
      <c r="R4376" s="464">
        <v>1160029681846.103</v>
      </c>
      <c r="S4376" s="462">
        <v>0.56337496513432272</v>
      </c>
      <c r="T4376" s="462">
        <v>0.29911465798586145</v>
      </c>
      <c r="U4376" s="461">
        <v>16.473884582830479</v>
      </c>
      <c r="V4376" s="464">
        <v>6283560329543.9375</v>
      </c>
      <c r="W4376" s="460">
        <v>1983.6833146982649</v>
      </c>
      <c r="X4376" s="463">
        <v>4.4450927898717511E-2</v>
      </c>
      <c r="Y4376" s="476">
        <v>2.0000000000000001E-4</v>
      </c>
    </row>
    <row r="4377" spans="1:25" x14ac:dyDescent="0.2">
      <c r="A4377" s="475">
        <f t="shared" si="68"/>
        <v>4373</v>
      </c>
      <c r="B4377" s="462">
        <v>0.55868861162294603</v>
      </c>
      <c r="C4377" s="461">
        <v>2886.1694663285789</v>
      </c>
      <c r="D4377" s="462">
        <v>1.0771479827342567</v>
      </c>
      <c r="E4377" s="462">
        <v>0.36966830239406806</v>
      </c>
      <c r="F4377" s="516">
        <v>2024.83</v>
      </c>
      <c r="G4377" s="464">
        <v>347824638253.40997</v>
      </c>
      <c r="H4377" s="461">
        <v>36123449.124188781</v>
      </c>
      <c r="I4377" s="464">
        <v>800341078883.16895</v>
      </c>
      <c r="J4377" s="462">
        <v>0.22843390171734568</v>
      </c>
      <c r="K4377" s="464">
        <v>26589347680.909687</v>
      </c>
      <c r="L4377" s="464">
        <v>27596583478.404907</v>
      </c>
      <c r="M4377" s="464">
        <v>365023581950.48663</v>
      </c>
      <c r="N4377" s="464">
        <v>12442739741.929323</v>
      </c>
      <c r="O4377" s="464">
        <v>23868.245442310825</v>
      </c>
      <c r="P4377" s="461">
        <v>117192.53554539701</v>
      </c>
      <c r="Q4377" s="461">
        <v>42042.811828982987</v>
      </c>
      <c r="R4377" s="464">
        <v>1795489427518.4719</v>
      </c>
      <c r="S4377" s="462">
        <v>0.53866866317816942</v>
      </c>
      <c r="T4377" s="462">
        <v>0.26109352912911943</v>
      </c>
      <c r="U4377" s="461">
        <v>17.345965332412558</v>
      </c>
      <c r="V4377" s="464">
        <v>8836542162273.6348</v>
      </c>
      <c r="W4377" s="460">
        <v>2790.256053107159</v>
      </c>
      <c r="X4377" s="463">
        <v>4.2635118003441892E-2</v>
      </c>
      <c r="Y4377" s="476">
        <v>2.0000000000000001E-4</v>
      </c>
    </row>
    <row r="4378" spans="1:25" x14ac:dyDescent="0.2">
      <c r="A4378" s="475">
        <f t="shared" si="68"/>
        <v>4374</v>
      </c>
      <c r="B4378" s="462">
        <v>0.58350913443674202</v>
      </c>
      <c r="C4378" s="461">
        <v>3498.2386745292129</v>
      </c>
      <c r="D4378" s="462">
        <v>0.6968225340917773</v>
      </c>
      <c r="E4378" s="462">
        <v>0.38435675803343344</v>
      </c>
      <c r="F4378" s="516">
        <v>2025.84</v>
      </c>
      <c r="G4378" s="464">
        <v>122124663734.55856</v>
      </c>
      <c r="H4378" s="461">
        <v>15848559.363452889</v>
      </c>
      <c r="I4378" s="464">
        <v>406118049046.62061</v>
      </c>
      <c r="J4378" s="462">
        <v>0.26983927004619157</v>
      </c>
      <c r="K4378" s="464">
        <v>20389767363.464436</v>
      </c>
      <c r="L4378" s="464">
        <v>42868136768.813576</v>
      </c>
      <c r="M4378" s="464">
        <v>94817007107.028534</v>
      </c>
      <c r="N4378" s="464">
        <v>74524888071.803864</v>
      </c>
      <c r="O4378" s="464">
        <v>28517.586748005742</v>
      </c>
      <c r="P4378" s="461">
        <v>420453.57799120463</v>
      </c>
      <c r="Q4378" s="461">
        <v>263914.34116215917</v>
      </c>
      <c r="R4378" s="464">
        <v>764813210210.94019</v>
      </c>
      <c r="S4378" s="462">
        <v>0.45514521103346667</v>
      </c>
      <c r="T4378" s="462">
        <v>0.27348123279852588</v>
      </c>
      <c r="U4378" s="461">
        <v>16.375795493971921</v>
      </c>
      <c r="V4378" s="464">
        <v>3827313723379.4678</v>
      </c>
      <c r="W4378" s="460">
        <v>1207.958897981563</v>
      </c>
      <c r="X4378" s="463">
        <v>4.4123553507528293E-2</v>
      </c>
      <c r="Y4378" s="476">
        <v>2.0000000000000001E-4</v>
      </c>
    </row>
    <row r="4379" spans="1:25" x14ac:dyDescent="0.2">
      <c r="A4379" s="475">
        <f t="shared" si="68"/>
        <v>4375</v>
      </c>
      <c r="B4379" s="462">
        <v>0.61150759562680634</v>
      </c>
      <c r="C4379" s="461">
        <v>5778.4494800618468</v>
      </c>
      <c r="D4379" s="462">
        <v>0.92059780272355163</v>
      </c>
      <c r="E4379" s="462">
        <v>0.20130410126009679</v>
      </c>
      <c r="F4379" s="516">
        <v>2026.17</v>
      </c>
      <c r="G4379" s="464">
        <v>127693097781.53662</v>
      </c>
      <c r="H4379" s="461">
        <v>19468274.423240088</v>
      </c>
      <c r="I4379" s="464">
        <v>452353900334.55969</v>
      </c>
      <c r="J4379" s="462">
        <v>0.27258321897949878</v>
      </c>
      <c r="K4379" s="464">
        <v>20361913420.048035</v>
      </c>
      <c r="L4379" s="464">
        <v>26387699081.514179</v>
      </c>
      <c r="M4379" s="464">
        <v>79003372122.498199</v>
      </c>
      <c r="N4379" s="464">
        <v>3251817844.3075285</v>
      </c>
      <c r="O4379" s="464">
        <v>33858.335147506812</v>
      </c>
      <c r="P4379" s="461">
        <v>71997.52091045925</v>
      </c>
      <c r="Q4379" s="461">
        <v>12562.630227614813</v>
      </c>
      <c r="R4379" s="464">
        <v>723748462449.62146</v>
      </c>
      <c r="S4379" s="462">
        <v>0.45372029992505986</v>
      </c>
      <c r="T4379" s="462">
        <v>0.27230638737945212</v>
      </c>
      <c r="U4379" s="461">
        <v>16.795157645588166</v>
      </c>
      <c r="V4379" s="464">
        <v>3606273520611.5649</v>
      </c>
      <c r="W4379" s="460">
        <v>1137.8191086454669</v>
      </c>
      <c r="X4379" s="463">
        <v>4.4514071060042647E-2</v>
      </c>
      <c r="Y4379" s="476">
        <v>2.0000000000000001E-4</v>
      </c>
    </row>
    <row r="4380" spans="1:25" x14ac:dyDescent="0.2">
      <c r="A4380" s="475">
        <f t="shared" si="68"/>
        <v>4376</v>
      </c>
      <c r="B4380" s="462">
        <v>0.53045684730489717</v>
      </c>
      <c r="C4380" s="461">
        <v>5126.2738421085769</v>
      </c>
      <c r="D4380" s="462">
        <v>1.1219414375079306</v>
      </c>
      <c r="E4380" s="462">
        <v>0.45200630556714949</v>
      </c>
      <c r="F4380" s="516">
        <v>2024.21</v>
      </c>
      <c r="G4380" s="464">
        <v>283471082347.82245</v>
      </c>
      <c r="H4380" s="461">
        <v>37601050.951732926</v>
      </c>
      <c r="I4380" s="464">
        <v>794444622234.45764</v>
      </c>
      <c r="J4380" s="462">
        <v>0.26362031233127514</v>
      </c>
      <c r="K4380" s="464">
        <v>33975792698.992386</v>
      </c>
      <c r="L4380" s="464">
        <v>27662075082.02401</v>
      </c>
      <c r="M4380" s="464">
        <v>268750133284.68121</v>
      </c>
      <c r="N4380" s="464">
        <v>40708862639.403885</v>
      </c>
      <c r="O4380" s="464">
        <v>41046.79048373612</v>
      </c>
      <c r="P4380" s="461">
        <v>288125.7716093983</v>
      </c>
      <c r="Q4380" s="461">
        <v>152899.31085703464</v>
      </c>
      <c r="R4380" s="464">
        <v>1519876191070.468</v>
      </c>
      <c r="S4380" s="462">
        <v>0.49542873108645469</v>
      </c>
      <c r="T4380" s="462">
        <v>0.28714437125840392</v>
      </c>
      <c r="U4380" s="461">
        <v>16.80265290763478</v>
      </c>
      <c r="V4380" s="464">
        <v>7909427905192.8555</v>
      </c>
      <c r="W4380" s="460">
        <v>2496.7509111001623</v>
      </c>
      <c r="X4380" s="463">
        <v>4.4251931647672035E-2</v>
      </c>
      <c r="Y4380" s="476">
        <v>2.0000000000000001E-4</v>
      </c>
    </row>
    <row r="4381" spans="1:25" x14ac:dyDescent="0.2">
      <c r="A4381" s="475">
        <f t="shared" si="68"/>
        <v>4377</v>
      </c>
      <c r="B4381" s="462">
        <v>0.48899094060955373</v>
      </c>
      <c r="C4381" s="461">
        <v>3129.5455351429023</v>
      </c>
      <c r="D4381" s="462">
        <v>0.77392829670236074</v>
      </c>
      <c r="E4381" s="462">
        <v>0.34012452979092966</v>
      </c>
      <c r="F4381" s="516">
        <v>2025.96</v>
      </c>
      <c r="G4381" s="464">
        <v>258033513661.59781</v>
      </c>
      <c r="H4381" s="461">
        <v>19834301.046577089</v>
      </c>
      <c r="I4381" s="464">
        <v>496479985896.42053</v>
      </c>
      <c r="J4381" s="462">
        <v>0.33231176349127667</v>
      </c>
      <c r="K4381" s="464">
        <v>9404674097.4973011</v>
      </c>
      <c r="L4381" s="464">
        <v>8969713538.0826664</v>
      </c>
      <c r="M4381" s="464">
        <v>161660661087.00403</v>
      </c>
      <c r="N4381" s="464">
        <v>33369112774.942623</v>
      </c>
      <c r="O4381" s="464">
        <v>19629.893128110532</v>
      </c>
      <c r="P4381" s="461">
        <v>245615.01151751977</v>
      </c>
      <c r="Q4381" s="461">
        <v>128684.26564237838</v>
      </c>
      <c r="R4381" s="464">
        <v>1039723519833.7704</v>
      </c>
      <c r="S4381" s="462">
        <v>0.55539478668891584</v>
      </c>
      <c r="T4381" s="462">
        <v>0.36782940838593825</v>
      </c>
      <c r="U4381" s="461">
        <v>17.022738222434576</v>
      </c>
      <c r="V4381" s="464">
        <v>7170888377525.2393</v>
      </c>
      <c r="W4381" s="460">
        <v>2265.2154526794352</v>
      </c>
      <c r="X4381" s="463">
        <v>4.2891782670575286E-2</v>
      </c>
      <c r="Y4381" s="476">
        <v>2.0000000000000001E-4</v>
      </c>
    </row>
    <row r="4382" spans="1:25" x14ac:dyDescent="0.2">
      <c r="A4382" s="475">
        <f t="shared" si="68"/>
        <v>4378</v>
      </c>
      <c r="B4382" s="462">
        <v>0.5681598864056967</v>
      </c>
      <c r="C4382" s="461">
        <v>5376.5730864290745</v>
      </c>
      <c r="D4382" s="462">
        <v>0.75921606756020088</v>
      </c>
      <c r="E4382" s="462">
        <v>0.3306903660727048</v>
      </c>
      <c r="F4382" s="516">
        <v>2025.23</v>
      </c>
      <c r="G4382" s="464">
        <v>214729075027.48706</v>
      </c>
      <c r="H4382" s="461">
        <v>17744421.404027984</v>
      </c>
      <c r="I4382" s="464">
        <v>441073877815.45154</v>
      </c>
      <c r="J4382" s="462">
        <v>0.32504400896451568</v>
      </c>
      <c r="K4382" s="464">
        <v>17975892419.566113</v>
      </c>
      <c r="L4382" s="464">
        <v>11021607559.927811</v>
      </c>
      <c r="M4382" s="464">
        <v>92799152120.123108</v>
      </c>
      <c r="N4382" s="464">
        <v>25455041853.911636</v>
      </c>
      <c r="O4382" s="464">
        <v>30208.056382735129</v>
      </c>
      <c r="P4382" s="461">
        <v>208409.67175987965</v>
      </c>
      <c r="Q4382" s="461">
        <v>102039.54601924858</v>
      </c>
      <c r="R4382" s="464">
        <v>845278329744.63135</v>
      </c>
      <c r="S4382" s="462">
        <v>0.53017283975358809</v>
      </c>
      <c r="T4382" s="462">
        <v>0.37998952369871081</v>
      </c>
      <c r="U4382" s="461">
        <v>16.91759532112696</v>
      </c>
      <c r="V4382" s="464">
        <v>5984797298847.8887</v>
      </c>
      <c r="W4382" s="460">
        <v>1887.7693476928114</v>
      </c>
      <c r="X4382" s="463">
        <v>4.3365237207871964E-2</v>
      </c>
      <c r="Y4382" s="476">
        <v>2.0000000000000001E-4</v>
      </c>
    </row>
    <row r="4383" spans="1:25" x14ac:dyDescent="0.2">
      <c r="A4383" s="475">
        <f t="shared" si="68"/>
        <v>4379</v>
      </c>
      <c r="B4383" s="462">
        <v>0.392436841764014</v>
      </c>
      <c r="C4383" s="461">
        <v>6921.5260918186286</v>
      </c>
      <c r="D4383" s="462">
        <v>0.2</v>
      </c>
      <c r="E4383" s="462">
        <v>0.3740763001387003</v>
      </c>
      <c r="F4383" s="516">
        <v>2024.27</v>
      </c>
      <c r="G4383" s="464">
        <v>145659747638.88138</v>
      </c>
      <c r="H4383" s="461">
        <v>3290004.0597702744</v>
      </c>
      <c r="I4383" s="464">
        <v>151798430783.04245</v>
      </c>
      <c r="J4383" s="462">
        <v>0.39243684176401405</v>
      </c>
      <c r="K4383" s="464">
        <v>4880846028.5919819</v>
      </c>
      <c r="L4383" s="464">
        <v>0</v>
      </c>
      <c r="M4383" s="464">
        <v>130772376077.04929</v>
      </c>
      <c r="N4383" s="464">
        <v>90773373044.554443</v>
      </c>
      <c r="O4383" s="464">
        <v>34888.809597043954</v>
      </c>
      <c r="P4383" s="461">
        <v>664803.62208112155</v>
      </c>
      <c r="Q4383" s="461">
        <v>403934.31719484029</v>
      </c>
      <c r="R4383" s="464">
        <v>537441075275.83087</v>
      </c>
      <c r="S4383" s="462">
        <v>0.5837975779617256</v>
      </c>
      <c r="T4383" s="462">
        <v>0.38581829770389325</v>
      </c>
      <c r="U4383" s="461">
        <v>17.176126186132098</v>
      </c>
      <c r="V4383" s="464">
        <v>3935954324405.4072</v>
      </c>
      <c r="W4383" s="460">
        <v>1242.8220618547798</v>
      </c>
      <c r="X4383" s="463">
        <v>4.2201634153030312E-2</v>
      </c>
      <c r="Y4383" s="476">
        <v>2.0000000000000001E-4</v>
      </c>
    </row>
    <row r="4384" spans="1:25" x14ac:dyDescent="0.2">
      <c r="A4384" s="475">
        <f t="shared" si="68"/>
        <v>4380</v>
      </c>
      <c r="B4384" s="462">
        <v>0.3465252335362724</v>
      </c>
      <c r="C4384" s="461">
        <v>4728.5314766134352</v>
      </c>
      <c r="D4384" s="462">
        <v>0.7582521400219201</v>
      </c>
      <c r="E4384" s="462">
        <v>0.63727658148790611</v>
      </c>
      <c r="F4384" s="516">
        <v>2024.91</v>
      </c>
      <c r="G4384" s="464">
        <v>361000069148.65033</v>
      </c>
      <c r="H4384" s="461">
        <v>18632611.675892476</v>
      </c>
      <c r="I4384" s="464">
        <v>490337304306.93536</v>
      </c>
      <c r="J4384" s="462">
        <v>0.30770519644189609</v>
      </c>
      <c r="K4384" s="464">
        <v>12384888769.311275</v>
      </c>
      <c r="L4384" s="464">
        <v>0</v>
      </c>
      <c r="M4384" s="464">
        <v>233000176114.56583</v>
      </c>
      <c r="N4384" s="464">
        <v>137999444230.20212</v>
      </c>
      <c r="O4384" s="464">
        <v>29185.350745057407</v>
      </c>
      <c r="P4384" s="461">
        <v>707477.86215505027</v>
      </c>
      <c r="Q4384" s="461">
        <v>493093.68075300258</v>
      </c>
      <c r="R4384" s="464">
        <v>1225595800361.3462</v>
      </c>
      <c r="S4384" s="462">
        <v>0.533317966642057</v>
      </c>
      <c r="T4384" s="462">
        <v>0.38165968694645019</v>
      </c>
      <c r="U4384" s="461">
        <v>17.589017783032649</v>
      </c>
      <c r="V4384" s="464">
        <v>8937152309458.2715</v>
      </c>
      <c r="W4384" s="460">
        <v>2819.9347369458387</v>
      </c>
      <c r="X4384" s="463">
        <v>4.205798903395374E-2</v>
      </c>
      <c r="Y4384" s="476">
        <v>2.0000000000000001E-4</v>
      </c>
    </row>
    <row r="4385" spans="1:25" x14ac:dyDescent="0.2">
      <c r="A4385" s="475">
        <f t="shared" si="68"/>
        <v>4381</v>
      </c>
      <c r="B4385" s="462">
        <v>0.50232763537375447</v>
      </c>
      <c r="C4385" s="461">
        <v>2587.0091009642788</v>
      </c>
      <c r="D4385" s="462">
        <v>0.94002471224567163</v>
      </c>
      <c r="E4385" s="462">
        <v>0.4048991392065347</v>
      </c>
      <c r="F4385" s="516">
        <v>2024.57</v>
      </c>
      <c r="G4385" s="464">
        <v>232372984899.14267</v>
      </c>
      <c r="H4385" s="461">
        <v>28327001.92221681</v>
      </c>
      <c r="I4385" s="464">
        <v>613982385615.68774</v>
      </c>
      <c r="J4385" s="462">
        <v>0.31649254845857444</v>
      </c>
      <c r="K4385" s="464">
        <v>16366512999.950081</v>
      </c>
      <c r="L4385" s="464">
        <v>0</v>
      </c>
      <c r="M4385" s="464">
        <v>260805251064.30957</v>
      </c>
      <c r="N4385" s="464">
        <v>30327023667.53112</v>
      </c>
      <c r="O4385" s="464">
        <v>30708.869680201678</v>
      </c>
      <c r="P4385" s="461">
        <v>243871.3872037789</v>
      </c>
      <c r="Q4385" s="461">
        <v>124220.076127136</v>
      </c>
      <c r="R4385" s="464">
        <v>1277663515839.4216</v>
      </c>
      <c r="S4385" s="462">
        <v>0.55041459325970388</v>
      </c>
      <c r="T4385" s="462">
        <v>0.31523331751563172</v>
      </c>
      <c r="U4385" s="461">
        <v>16.407235969991884</v>
      </c>
      <c r="V4385" s="464">
        <v>7316559662662.0186</v>
      </c>
      <c r="W4385" s="460">
        <v>2308.8072956953461</v>
      </c>
      <c r="X4385" s="463">
        <v>4.4180151448140539E-2</v>
      </c>
      <c r="Y4385" s="476">
        <v>2.0000000000000001E-4</v>
      </c>
    </row>
    <row r="4386" spans="1:25" x14ac:dyDescent="0.2">
      <c r="A4386" s="475">
        <f t="shared" si="68"/>
        <v>4382</v>
      </c>
      <c r="B4386" s="462">
        <v>0.47779689664177682</v>
      </c>
      <c r="C4386" s="461">
        <v>3685.6971948140535</v>
      </c>
      <c r="D4386" s="462">
        <v>0.95409192749532201</v>
      </c>
      <c r="E4386" s="462">
        <v>0.3356039642309338</v>
      </c>
      <c r="F4386" s="516">
        <v>2023.99</v>
      </c>
      <c r="G4386" s="464">
        <v>398812985548.90051</v>
      </c>
      <c r="H4386" s="461">
        <v>28133234.173370358</v>
      </c>
      <c r="I4386" s="464">
        <v>724753847629.90015</v>
      </c>
      <c r="J4386" s="462">
        <v>0.31851776210986527</v>
      </c>
      <c r="K4386" s="464">
        <v>25869603269.090996</v>
      </c>
      <c r="L4386" s="464">
        <v>0</v>
      </c>
      <c r="M4386" s="464">
        <v>335349781546.83948</v>
      </c>
      <c r="N4386" s="464">
        <v>64213513279.126961</v>
      </c>
      <c r="O4386" s="464">
        <v>20366.063062568937</v>
      </c>
      <c r="P4386" s="461">
        <v>373940.13400195295</v>
      </c>
      <c r="Q4386" s="461">
        <v>220919.25979700463</v>
      </c>
      <c r="R4386" s="464">
        <v>1529721137072.6667</v>
      </c>
      <c r="S4386" s="462">
        <v>0.53925982264121797</v>
      </c>
      <c r="T4386" s="462">
        <v>0.37391059999706067</v>
      </c>
      <c r="U4386" s="461">
        <v>17.130913732434969</v>
      </c>
      <c r="V4386" s="464">
        <v>10683346512164.783</v>
      </c>
      <c r="W4386" s="460">
        <v>3373.2407546850372</v>
      </c>
      <c r="X4386" s="463">
        <v>4.3062337084782333E-2</v>
      </c>
      <c r="Y4386" s="476">
        <v>2.0000000000000001E-4</v>
      </c>
    </row>
    <row r="4387" spans="1:25" x14ac:dyDescent="0.2">
      <c r="A4387" s="475">
        <f t="shared" si="68"/>
        <v>4383</v>
      </c>
      <c r="B4387" s="462">
        <v>0.40531156914008171</v>
      </c>
      <c r="C4387" s="461">
        <v>3806.0839713566847</v>
      </c>
      <c r="D4387" s="462">
        <v>0.71671615406732658</v>
      </c>
      <c r="E4387" s="462">
        <v>0.7</v>
      </c>
      <c r="F4387" s="516">
        <v>2024.53</v>
      </c>
      <c r="G4387" s="464">
        <v>154081604248.50296</v>
      </c>
      <c r="H4387" s="461">
        <v>16683719.869314689</v>
      </c>
      <c r="I4387" s="464">
        <v>370103577947.09894</v>
      </c>
      <c r="J4387" s="462">
        <v>0.22064600581807936</v>
      </c>
      <c r="K4387" s="464">
        <v>13617383942.721476</v>
      </c>
      <c r="L4387" s="464">
        <v>8936785664.1667805</v>
      </c>
      <c r="M4387" s="464">
        <v>140583662099.78525</v>
      </c>
      <c r="N4387" s="464">
        <v>16471441590.358017</v>
      </c>
      <c r="O4387" s="464">
        <v>32005.161388643213</v>
      </c>
      <c r="P4387" s="461">
        <v>152325.08016630996</v>
      </c>
      <c r="Q4387" s="461">
        <v>63636.083308978516</v>
      </c>
      <c r="R4387" s="464">
        <v>732476098205.73132</v>
      </c>
      <c r="S4387" s="462">
        <v>0.48501941749209088</v>
      </c>
      <c r="T4387" s="462">
        <v>0.29333118731683122</v>
      </c>
      <c r="U4387" s="461">
        <v>17.242482563378861</v>
      </c>
      <c r="V4387" s="464">
        <v>4139341952512.5117</v>
      </c>
      <c r="W4387" s="460">
        <v>1305.4907793547566</v>
      </c>
      <c r="X4387" s="463">
        <v>4.1988845849116906E-2</v>
      </c>
      <c r="Y4387" s="476">
        <v>2.0000000000000001E-4</v>
      </c>
    </row>
    <row r="4388" spans="1:25" x14ac:dyDescent="0.2">
      <c r="A4388" s="475">
        <f t="shared" si="68"/>
        <v>4384</v>
      </c>
      <c r="B4388" s="462">
        <v>0.71254047759614081</v>
      </c>
      <c r="C4388" s="461">
        <v>1994.0162182534077</v>
      </c>
      <c r="D4388" s="462">
        <v>1.2633640456287198</v>
      </c>
      <c r="E4388" s="462">
        <v>0.40956157349741135</v>
      </c>
      <c r="F4388" s="516">
        <v>2025.99</v>
      </c>
      <c r="G4388" s="464">
        <v>316398104472.17883</v>
      </c>
      <c r="H4388" s="461">
        <v>44471615.248596519</v>
      </c>
      <c r="I4388" s="464">
        <v>582216288515.0741</v>
      </c>
      <c r="J4388" s="462">
        <v>-4.3487746028842977E-3</v>
      </c>
      <c r="K4388" s="464">
        <v>15112036177.637112</v>
      </c>
      <c r="L4388" s="464">
        <v>21805744003.274052</v>
      </c>
      <c r="M4388" s="464">
        <v>224886217668.15643</v>
      </c>
      <c r="N4388" s="464">
        <v>19612799048.878078</v>
      </c>
      <c r="O4388" s="464">
        <v>36067.872212881164</v>
      </c>
      <c r="P4388" s="461">
        <v>240960.73564647484</v>
      </c>
      <c r="Q4388" s="461">
        <v>81365.54564129209</v>
      </c>
      <c r="R4388" s="464">
        <v>1219353716491.614</v>
      </c>
      <c r="S4388" s="462">
        <v>0.40247295393600402</v>
      </c>
      <c r="T4388" s="462">
        <v>0.21423742260718165</v>
      </c>
      <c r="U4388" s="461">
        <v>24.214836715650353</v>
      </c>
      <c r="V4388" s="464">
        <v>6678408569875.3828</v>
      </c>
      <c r="W4388" s="460">
        <v>2107.1177459569576</v>
      </c>
      <c r="X4388" s="463">
        <v>3.1653752352175102E-2</v>
      </c>
      <c r="Y4388" s="476">
        <v>2.0000000000000001E-4</v>
      </c>
    </row>
    <row r="4389" spans="1:25" x14ac:dyDescent="0.2">
      <c r="A4389" s="475">
        <f t="shared" si="68"/>
        <v>4385</v>
      </c>
      <c r="B4389" s="462">
        <v>0.59840317409424126</v>
      </c>
      <c r="C4389" s="461">
        <v>4935.4036352525136</v>
      </c>
      <c r="D4389" s="462">
        <v>1.138220108166903</v>
      </c>
      <c r="E4389" s="462">
        <v>0.51749020094363385</v>
      </c>
      <c r="F4389" s="516">
        <v>2024.09</v>
      </c>
      <c r="G4389" s="464">
        <v>244768366607.07626</v>
      </c>
      <c r="H4389" s="461">
        <v>40607043.85299921</v>
      </c>
      <c r="I4389" s="464">
        <v>880660308111.54688</v>
      </c>
      <c r="J4389" s="462">
        <v>0.36066066001912533</v>
      </c>
      <c r="K4389" s="464">
        <v>50040319707.961098</v>
      </c>
      <c r="L4389" s="464">
        <v>3976831742.7953258</v>
      </c>
      <c r="M4389" s="464">
        <v>208474722009.31302</v>
      </c>
      <c r="N4389" s="464">
        <v>24088474035.008324</v>
      </c>
      <c r="O4389" s="464">
        <v>18948.592773317112</v>
      </c>
      <c r="P4389" s="461">
        <v>210502.17310996601</v>
      </c>
      <c r="Q4389" s="461">
        <v>99788.062815601457</v>
      </c>
      <c r="R4389" s="464">
        <v>1550291877146.9993</v>
      </c>
      <c r="S4389" s="462">
        <v>0.52389321660350718</v>
      </c>
      <c r="T4389" s="462">
        <v>0.31729672077184556</v>
      </c>
      <c r="U4389" s="461">
        <v>15.901970081751237</v>
      </c>
      <c r="V4389" s="464">
        <v>8508828805585.7168</v>
      </c>
      <c r="W4389" s="460">
        <v>2685.2495385715656</v>
      </c>
      <c r="X4389" s="463">
        <v>4.6099496570912737E-2</v>
      </c>
      <c r="Y4389" s="476">
        <v>2.0000000000000001E-4</v>
      </c>
    </row>
    <row r="4390" spans="1:25" x14ac:dyDescent="0.2">
      <c r="A4390" s="475">
        <f t="shared" si="68"/>
        <v>4386</v>
      </c>
      <c r="B4390" s="462">
        <v>0.59822190797901265</v>
      </c>
      <c r="C4390" s="461">
        <v>2582.6982153162617</v>
      </c>
      <c r="D4390" s="462">
        <v>0.66039698057911445</v>
      </c>
      <c r="E4390" s="462">
        <v>0.35671913722854676</v>
      </c>
      <c r="F4390" s="516">
        <v>2023.75</v>
      </c>
      <c r="G4390" s="464">
        <v>364036521267.53973</v>
      </c>
      <c r="H4390" s="461">
        <v>15198839.177219342</v>
      </c>
      <c r="I4390" s="464">
        <v>511773215833.78888</v>
      </c>
      <c r="J4390" s="462">
        <v>0.44684133398583026</v>
      </c>
      <c r="K4390" s="464">
        <v>15331311316.27017</v>
      </c>
      <c r="L4390" s="464">
        <v>0</v>
      </c>
      <c r="M4390" s="464">
        <v>548410453865.56641</v>
      </c>
      <c r="N4390" s="464">
        <v>130568242051.46054</v>
      </c>
      <c r="O4390" s="464">
        <v>27971.808116095377</v>
      </c>
      <c r="P4390" s="461">
        <v>669313.65275433986</v>
      </c>
      <c r="Q4390" s="461">
        <v>465650.65386737639</v>
      </c>
      <c r="R4390" s="464">
        <v>1679736503542.0955</v>
      </c>
      <c r="S4390" s="462">
        <v>0.64296310734669737</v>
      </c>
      <c r="T4390" s="462">
        <v>0.32534053133609453</v>
      </c>
      <c r="U4390" s="461">
        <v>16.972423049746212</v>
      </c>
      <c r="V4390" s="464">
        <v>10170463682811.617</v>
      </c>
      <c r="W4390" s="460">
        <v>3208.5166830059975</v>
      </c>
      <c r="X4390" s="463">
        <v>4.3009697336301368E-2</v>
      </c>
      <c r="Y4390" s="476">
        <v>2.0000000000000001E-4</v>
      </c>
    </row>
    <row r="4391" spans="1:25" x14ac:dyDescent="0.2">
      <c r="A4391" s="475">
        <f t="shared" si="68"/>
        <v>4387</v>
      </c>
      <c r="B4391" s="462">
        <v>0.42962909598853205</v>
      </c>
      <c r="C4391" s="461">
        <v>2827.6089167492337</v>
      </c>
      <c r="D4391" s="462">
        <v>0.23677183885893105</v>
      </c>
      <c r="E4391" s="462">
        <v>0.35648106971877969</v>
      </c>
      <c r="F4391" s="516">
        <v>2023.75</v>
      </c>
      <c r="G4391" s="464">
        <v>125604872052.38884</v>
      </c>
      <c r="H4391" s="461">
        <v>3809433.6263430077</v>
      </c>
      <c r="I4391" s="464">
        <v>193833279282.36667</v>
      </c>
      <c r="J4391" s="462">
        <v>0.42962909598853205</v>
      </c>
      <c r="K4391" s="464">
        <v>7538183818.0351801</v>
      </c>
      <c r="L4391" s="464">
        <v>0</v>
      </c>
      <c r="M4391" s="464">
        <v>133126869590.86377</v>
      </c>
      <c r="N4391" s="464">
        <v>118807131133.06145</v>
      </c>
      <c r="O4391" s="464">
        <v>26511.34239591394</v>
      </c>
      <c r="P4391" s="461">
        <v>825522.19269536645</v>
      </c>
      <c r="Q4391" s="461">
        <v>520283.99828290351</v>
      </c>
      <c r="R4391" s="464">
        <v>566905943692.90698</v>
      </c>
      <c r="S4391" s="462">
        <v>0.53927401263460983</v>
      </c>
      <c r="T4391" s="462">
        <v>0.36583363034454786</v>
      </c>
      <c r="U4391" s="461">
        <v>16.581757539064299</v>
      </c>
      <c r="V4391" s="464">
        <v>3836581547868.5781</v>
      </c>
      <c r="W4391" s="460">
        <v>1211.666099840651</v>
      </c>
      <c r="X4391" s="463">
        <v>4.3460437725575576E-2</v>
      </c>
      <c r="Y4391" s="476">
        <v>2.0000000000000001E-4</v>
      </c>
    </row>
    <row r="4392" spans="1:25" x14ac:dyDescent="0.2">
      <c r="A4392" s="475">
        <f t="shared" si="68"/>
        <v>4388</v>
      </c>
      <c r="B4392" s="462">
        <v>0.35782053141256698</v>
      </c>
      <c r="C4392" s="461">
        <v>5771.5509897765432</v>
      </c>
      <c r="D4392" s="462">
        <v>1.1739276134168375</v>
      </c>
      <c r="E4392" s="462">
        <v>0.42441935036717449</v>
      </c>
      <c r="F4392" s="516">
        <v>2024.59</v>
      </c>
      <c r="G4392" s="464">
        <v>282798626490.64526</v>
      </c>
      <c r="H4392" s="461">
        <v>21918829.28696847</v>
      </c>
      <c r="I4392" s="464">
        <v>399538717178.82129</v>
      </c>
      <c r="J4392" s="462">
        <v>-2.3356163440649391E-2</v>
      </c>
      <c r="K4392" s="464">
        <v>3985755845.7091918</v>
      </c>
      <c r="L4392" s="464">
        <v>0</v>
      </c>
      <c r="M4392" s="464">
        <v>183818507627.18774</v>
      </c>
      <c r="N4392" s="464">
        <v>4214324069.9589505</v>
      </c>
      <c r="O4392" s="464">
        <v>27435.4798192942</v>
      </c>
      <c r="P4392" s="461">
        <v>78625.642077439348</v>
      </c>
      <c r="Q4392" s="461">
        <v>14219.660519359837</v>
      </c>
      <c r="R4392" s="464">
        <v>882200795525.61914</v>
      </c>
      <c r="S4392" s="462">
        <v>0.42339549162356266</v>
      </c>
      <c r="T4392" s="462">
        <v>0.26065949047387388</v>
      </c>
      <c r="U4392" s="461">
        <v>24.409287952008636</v>
      </c>
      <c r="V4392" s="464">
        <v>5928249169000.7646</v>
      </c>
      <c r="W4392" s="460">
        <v>1871.1038900729473</v>
      </c>
      <c r="X4392" s="463">
        <v>3.1308064026298009E-2</v>
      </c>
      <c r="Y4392" s="476">
        <v>2.0000000000000001E-4</v>
      </c>
    </row>
    <row r="4393" spans="1:25" x14ac:dyDescent="0.2">
      <c r="A4393" s="475">
        <f t="shared" si="68"/>
        <v>4389</v>
      </c>
      <c r="B4393" s="462">
        <v>0.50396534848470331</v>
      </c>
      <c r="C4393" s="461">
        <v>1944.1454693120186</v>
      </c>
      <c r="D4393" s="462">
        <v>0.92245606290393378</v>
      </c>
      <c r="E4393" s="462">
        <v>0.37344571585451303</v>
      </c>
      <c r="F4393" s="516">
        <v>2024.81</v>
      </c>
      <c r="G4393" s="464">
        <v>226899435812.89087</v>
      </c>
      <c r="H4393" s="461">
        <v>27087770.836160414</v>
      </c>
      <c r="I4393" s="464">
        <v>538776045574.99005</v>
      </c>
      <c r="J4393" s="462">
        <v>0.22740146441909637</v>
      </c>
      <c r="K4393" s="464">
        <v>10972701215.554699</v>
      </c>
      <c r="L4393" s="464">
        <v>2961428965.5133233</v>
      </c>
      <c r="M4393" s="464">
        <v>261226592109.9082</v>
      </c>
      <c r="N4393" s="464">
        <v>69549358533.617615</v>
      </c>
      <c r="O4393" s="464">
        <v>29130.005651079438</v>
      </c>
      <c r="P4393" s="461">
        <v>443632.96369963244</v>
      </c>
      <c r="Q4393" s="461">
        <v>275630.79743916768</v>
      </c>
      <c r="R4393" s="464">
        <v>1254465213211.0188</v>
      </c>
      <c r="S4393" s="462">
        <v>0.51737838008766246</v>
      </c>
      <c r="T4393" s="462">
        <v>0.23054226679662712</v>
      </c>
      <c r="U4393" s="461">
        <v>17.667705483975322</v>
      </c>
      <c r="V4393" s="464">
        <v>5589059023115.6504</v>
      </c>
      <c r="W4393" s="460">
        <v>1762.9327275876597</v>
      </c>
      <c r="X4393" s="463">
        <v>4.1759664129160261E-2</v>
      </c>
      <c r="Y4393" s="476">
        <v>2.0000000000000001E-4</v>
      </c>
    </row>
    <row r="4394" spans="1:25" x14ac:dyDescent="0.2">
      <c r="A4394" s="475">
        <f t="shared" si="68"/>
        <v>4390</v>
      </c>
      <c r="B4394" s="462">
        <v>0.40347873938278356</v>
      </c>
      <c r="C4394" s="461">
        <v>1500</v>
      </c>
      <c r="D4394" s="462">
        <v>0.46208447598057395</v>
      </c>
      <c r="E4394" s="462">
        <v>0.64392604184783364</v>
      </c>
      <c r="F4394" s="516">
        <v>2025.45</v>
      </c>
      <c r="G4394" s="464">
        <v>80851870417.28862</v>
      </c>
      <c r="H4394" s="461">
        <v>8997698.9094117191</v>
      </c>
      <c r="I4394" s="464">
        <v>324798122759.17719</v>
      </c>
      <c r="J4394" s="462">
        <v>0.40347873938278356</v>
      </c>
      <c r="K4394" s="464">
        <v>15203848973.518684</v>
      </c>
      <c r="L4394" s="464">
        <v>21107487858.478226</v>
      </c>
      <c r="M4394" s="464">
        <v>53610608699.604805</v>
      </c>
      <c r="N4394" s="464">
        <v>147502753411.27972</v>
      </c>
      <c r="O4394" s="464">
        <v>40812.447037730497</v>
      </c>
      <c r="P4394" s="461">
        <v>839289.26885316498</v>
      </c>
      <c r="Q4394" s="461">
        <v>518782.23458819446</v>
      </c>
      <c r="R4394" s="464">
        <v>635639007017.34473</v>
      </c>
      <c r="S4394" s="462">
        <v>0.45901019099495</v>
      </c>
      <c r="T4394" s="462">
        <v>0.35411981157527006</v>
      </c>
      <c r="U4394" s="461">
        <v>15.048132688740129</v>
      </c>
      <c r="V4394" s="464">
        <v>3891390425423.4585</v>
      </c>
      <c r="W4394" s="460">
        <v>1227.9306787321725</v>
      </c>
      <c r="X4394" s="463">
        <v>4.6559557411634568E-2</v>
      </c>
      <c r="Y4394" s="476">
        <v>2.0000000000000001E-4</v>
      </c>
    </row>
    <row r="4395" spans="1:25" x14ac:dyDescent="0.2">
      <c r="A4395" s="475">
        <f t="shared" si="68"/>
        <v>4391</v>
      </c>
      <c r="B4395" s="462">
        <v>0.4577002466594936</v>
      </c>
      <c r="C4395" s="461">
        <v>6617.5781636309457</v>
      </c>
      <c r="D4395" s="462">
        <v>0.93122651264831491</v>
      </c>
      <c r="E4395" s="462">
        <v>0.44184023845673948</v>
      </c>
      <c r="F4395" s="516">
        <v>2023.8</v>
      </c>
      <c r="G4395" s="464">
        <v>421225472617.66266</v>
      </c>
      <c r="H4395" s="461">
        <v>26070558.064258602</v>
      </c>
      <c r="I4395" s="464">
        <v>687608380681.87061</v>
      </c>
      <c r="J4395" s="462">
        <v>0.41909016756006989</v>
      </c>
      <c r="K4395" s="464">
        <v>34859039713.920235</v>
      </c>
      <c r="L4395" s="464">
        <v>0</v>
      </c>
      <c r="M4395" s="464">
        <v>337834902419.98315</v>
      </c>
      <c r="N4395" s="464">
        <v>67682959745.772751</v>
      </c>
      <c r="O4395" s="464">
        <v>28120.702799981605</v>
      </c>
      <c r="P4395" s="461">
        <v>449694.3768483384</v>
      </c>
      <c r="Q4395" s="461">
        <v>280119.69863815187</v>
      </c>
      <c r="R4395" s="464">
        <v>1608693026241.9209</v>
      </c>
      <c r="S4395" s="462">
        <v>0.6036282940616261</v>
      </c>
      <c r="T4395" s="462">
        <v>0.40921115894803001</v>
      </c>
      <c r="U4395" s="461">
        <v>16.790714988071613</v>
      </c>
      <c r="V4395" s="464">
        <v>11980242278011.121</v>
      </c>
      <c r="W4395" s="460">
        <v>3780.8182480679739</v>
      </c>
      <c r="X4395" s="463">
        <v>4.4146347245506722E-2</v>
      </c>
      <c r="Y4395" s="476">
        <v>2.0000000000000001E-4</v>
      </c>
    </row>
    <row r="4396" spans="1:25" x14ac:dyDescent="0.2">
      <c r="A4396" s="475">
        <f t="shared" si="68"/>
        <v>4392</v>
      </c>
      <c r="B4396" s="462">
        <v>0.42733163065202923</v>
      </c>
      <c r="C4396" s="461">
        <v>4134.4360464029787</v>
      </c>
      <c r="D4396" s="462">
        <v>0.45649421844924359</v>
      </c>
      <c r="E4396" s="462">
        <v>0.40934452355820244</v>
      </c>
      <c r="F4396" s="516">
        <v>2023.75</v>
      </c>
      <c r="G4396" s="464">
        <v>313343984772.7948</v>
      </c>
      <c r="H4396" s="461">
        <v>8900251.7217179202</v>
      </c>
      <c r="I4396" s="464">
        <v>342998101612.50769</v>
      </c>
      <c r="J4396" s="462">
        <v>0.42733163065202917</v>
      </c>
      <c r="K4396" s="464">
        <v>7226004441.973772</v>
      </c>
      <c r="L4396" s="464">
        <v>0</v>
      </c>
      <c r="M4396" s="464">
        <v>234310957013.01462</v>
      </c>
      <c r="N4396" s="464">
        <v>30731626615.360298</v>
      </c>
      <c r="O4396" s="464">
        <v>21549.365394913537</v>
      </c>
      <c r="P4396" s="461">
        <v>224290.88431876915</v>
      </c>
      <c r="Q4396" s="461">
        <v>119462.78831801795</v>
      </c>
      <c r="R4396" s="464">
        <v>844508116436.68286</v>
      </c>
      <c r="S4396" s="462">
        <v>0.62457975991190817</v>
      </c>
      <c r="T4396" s="462">
        <v>0.51688687531054545</v>
      </c>
      <c r="U4396" s="461">
        <v>17.284804117560931</v>
      </c>
      <c r="V4396" s="464">
        <v>8316903117494.6426</v>
      </c>
      <c r="W4396" s="460">
        <v>2625.6182515544165</v>
      </c>
      <c r="X4396" s="463">
        <v>4.2105307995738028E-2</v>
      </c>
      <c r="Y4396" s="476">
        <v>2.0000000000000001E-4</v>
      </c>
    </row>
    <row r="4397" spans="1:25" x14ac:dyDescent="0.2">
      <c r="A4397" s="475">
        <f t="shared" si="68"/>
        <v>4393</v>
      </c>
      <c r="B4397" s="462">
        <v>0.71542416290207345</v>
      </c>
      <c r="C4397" s="461">
        <v>6517.0738393304728</v>
      </c>
      <c r="D4397" s="462">
        <v>0.7296782512050175</v>
      </c>
      <c r="E4397" s="462">
        <v>0.40076570320907051</v>
      </c>
      <c r="F4397" s="516">
        <v>2025.13</v>
      </c>
      <c r="G4397" s="464">
        <v>155928817208.26605</v>
      </c>
      <c r="H4397" s="461">
        <v>16203434.724308038</v>
      </c>
      <c r="I4397" s="464">
        <v>519283805292.34625</v>
      </c>
      <c r="J4397" s="462">
        <v>0.47163480533362245</v>
      </c>
      <c r="K4397" s="464">
        <v>15088920571.31119</v>
      </c>
      <c r="L4397" s="464">
        <v>0</v>
      </c>
      <c r="M4397" s="464">
        <v>116488559722.59996</v>
      </c>
      <c r="N4397" s="464">
        <v>40953839493.223297</v>
      </c>
      <c r="O4397" s="464">
        <v>30383.933855851959</v>
      </c>
      <c r="P4397" s="461">
        <v>296105.718789629</v>
      </c>
      <c r="Q4397" s="461">
        <v>167160.21433380118</v>
      </c>
      <c r="R4397" s="464">
        <v>986840819902.49084</v>
      </c>
      <c r="S4397" s="462">
        <v>0.59907519869593051</v>
      </c>
      <c r="T4397" s="462">
        <v>0.36797482896195949</v>
      </c>
      <c r="U4397" s="461">
        <v>15.515780236487727</v>
      </c>
      <c r="V4397" s="464">
        <v>6221708196389.6201</v>
      </c>
      <c r="W4397" s="460">
        <v>1963.7455332900315</v>
      </c>
      <c r="X4397" s="463">
        <v>4.6997722490806006E-2</v>
      </c>
      <c r="Y4397" s="476">
        <v>2.0000000000000001E-4</v>
      </c>
    </row>
    <row r="4398" spans="1:25" x14ac:dyDescent="0.2">
      <c r="A4398" s="475">
        <f t="shared" si="68"/>
        <v>4394</v>
      </c>
      <c r="B4398" s="462">
        <v>0.57756340493844882</v>
      </c>
      <c r="C4398" s="461">
        <v>4076.8660611063315</v>
      </c>
      <c r="D4398" s="462">
        <v>0.67269328344843093</v>
      </c>
      <c r="E4398" s="462">
        <v>0.34314991859499677</v>
      </c>
      <c r="F4398" s="516">
        <v>2027.03</v>
      </c>
      <c r="G4398" s="464">
        <v>65494476115.343109</v>
      </c>
      <c r="H4398" s="461">
        <v>14985347.052918203</v>
      </c>
      <c r="I4398" s="464">
        <v>398680198891.97815</v>
      </c>
      <c r="J4398" s="462">
        <v>0.40398821519967454</v>
      </c>
      <c r="K4398" s="464">
        <v>36640594823.054016</v>
      </c>
      <c r="L4398" s="464">
        <v>77960012153.277847</v>
      </c>
      <c r="M4398" s="464">
        <v>0</v>
      </c>
      <c r="N4398" s="464">
        <v>18069163989.168728</v>
      </c>
      <c r="O4398" s="464">
        <v>39455.978115175662</v>
      </c>
      <c r="P4398" s="461">
        <v>174993.61918010889</v>
      </c>
      <c r="Q4398" s="461">
        <v>79896.85780359208</v>
      </c>
      <c r="R4398" s="464">
        <v>585435268780.86841</v>
      </c>
      <c r="S4398" s="462">
        <v>0.49640293867670493</v>
      </c>
      <c r="T4398" s="462">
        <v>0.34213179988514697</v>
      </c>
      <c r="U4398" s="461">
        <v>14.657056968029009</v>
      </c>
      <c r="V4398" s="464">
        <v>3340666101465.0366</v>
      </c>
      <c r="W4398" s="460">
        <v>1053.6766358551167</v>
      </c>
      <c r="X4398" s="463">
        <v>4.7959136568683065E-2</v>
      </c>
      <c r="Y4398" s="476">
        <v>2.0000000000000001E-4</v>
      </c>
    </row>
    <row r="4399" spans="1:25" x14ac:dyDescent="0.2">
      <c r="A4399" s="475">
        <f t="shared" si="68"/>
        <v>4395</v>
      </c>
      <c r="B4399" s="462">
        <v>0.23381343422712603</v>
      </c>
      <c r="C4399" s="461">
        <v>7387.5415925688958</v>
      </c>
      <c r="D4399" s="462">
        <v>0.69033707082720985</v>
      </c>
      <c r="E4399" s="462">
        <v>0.38209540167679651</v>
      </c>
      <c r="F4399" s="516">
        <v>2025.02</v>
      </c>
      <c r="G4399" s="464">
        <v>240382726259.42444</v>
      </c>
      <c r="H4399" s="461">
        <v>14984279.841312172</v>
      </c>
      <c r="I4399" s="464">
        <v>416607716652.32208</v>
      </c>
      <c r="J4399" s="462">
        <v>0.23381343422712608</v>
      </c>
      <c r="K4399" s="464">
        <v>26488338439.646919</v>
      </c>
      <c r="L4399" s="464">
        <v>39734766522.037239</v>
      </c>
      <c r="M4399" s="464">
        <v>131439696236.15004</v>
      </c>
      <c r="N4399" s="464">
        <v>10152172031.584501</v>
      </c>
      <c r="O4399" s="464">
        <v>32234.700658892401</v>
      </c>
      <c r="P4399" s="461">
        <v>113564.89753818128</v>
      </c>
      <c r="Q4399" s="461">
        <v>39954.20163500966</v>
      </c>
      <c r="R4399" s="464">
        <v>972531599575.05786</v>
      </c>
      <c r="S4399" s="462">
        <v>0.54171504607019683</v>
      </c>
      <c r="T4399" s="462">
        <v>0.31401357330670721</v>
      </c>
      <c r="U4399" s="461">
        <v>17.610186089759477</v>
      </c>
      <c r="V4399" s="464">
        <v>5741753426172.1396</v>
      </c>
      <c r="W4399" s="460">
        <v>1812.8811377489053</v>
      </c>
      <c r="X4399" s="463">
        <v>4.2830775507074717E-2</v>
      </c>
      <c r="Y4399" s="476">
        <v>2.0000000000000001E-4</v>
      </c>
    </row>
    <row r="4400" spans="1:25" x14ac:dyDescent="0.2">
      <c r="A4400" s="475">
        <f t="shared" si="68"/>
        <v>4396</v>
      </c>
      <c r="B4400" s="462">
        <v>0.3910071407334923</v>
      </c>
      <c r="C4400" s="461">
        <v>11932.872419175113</v>
      </c>
      <c r="D4400" s="462">
        <v>0.73247582065023586</v>
      </c>
      <c r="E4400" s="462">
        <v>0.51213880831368142</v>
      </c>
      <c r="F4400" s="516">
        <v>2023.81</v>
      </c>
      <c r="G4400" s="464">
        <v>334560336247.04193</v>
      </c>
      <c r="H4400" s="461">
        <v>16207610.261752622</v>
      </c>
      <c r="I4400" s="464">
        <v>526837369385.06274</v>
      </c>
      <c r="J4400" s="462">
        <v>0.3910071407334923</v>
      </c>
      <c r="K4400" s="464">
        <v>13122453690.762873</v>
      </c>
      <c r="L4400" s="464">
        <v>0</v>
      </c>
      <c r="M4400" s="464">
        <v>256803033846.69608</v>
      </c>
      <c r="N4400" s="464">
        <v>59351687269.265457</v>
      </c>
      <c r="O4400" s="464">
        <v>41108.550397421444</v>
      </c>
      <c r="P4400" s="461">
        <v>403743.4974183063</v>
      </c>
      <c r="Q4400" s="461">
        <v>249799.80446678001</v>
      </c>
      <c r="R4400" s="464">
        <v>1140518459682.262</v>
      </c>
      <c r="S4400" s="462">
        <v>0.57944573850752146</v>
      </c>
      <c r="T4400" s="462">
        <v>0.46915635872917538</v>
      </c>
      <c r="U4400" s="461">
        <v>16.720953286515087</v>
      </c>
      <c r="V4400" s="464">
        <v>9679725868558.9219</v>
      </c>
      <c r="W4400" s="460">
        <v>3055.817322401163</v>
      </c>
      <c r="X4400" s="463">
        <v>4.4033007691566137E-2</v>
      </c>
      <c r="Y4400" s="476">
        <v>2.0000000000000001E-4</v>
      </c>
    </row>
    <row r="4401" spans="1:25" x14ac:dyDescent="0.2">
      <c r="A4401" s="475">
        <f t="shared" si="68"/>
        <v>4397</v>
      </c>
      <c r="B4401" s="462">
        <v>0.6451338238381199</v>
      </c>
      <c r="C4401" s="461">
        <v>2675.3128403803385</v>
      </c>
      <c r="D4401" s="462">
        <v>0.63193126498365859</v>
      </c>
      <c r="E4401" s="462">
        <v>0.39433177846562822</v>
      </c>
      <c r="F4401" s="516">
        <v>2023.75</v>
      </c>
      <c r="G4401" s="464">
        <v>368238239285.84943</v>
      </c>
      <c r="H4401" s="461">
        <v>14313251.061926682</v>
      </c>
      <c r="I4401" s="464">
        <v>489907719733.39209</v>
      </c>
      <c r="J4401" s="462">
        <v>0.42873864628174219</v>
      </c>
      <c r="K4401" s="464">
        <v>7233068581.3914986</v>
      </c>
      <c r="L4401" s="464">
        <v>0</v>
      </c>
      <c r="M4401" s="464">
        <v>241299644640.00824</v>
      </c>
      <c r="N4401" s="464">
        <v>63225364626.426422</v>
      </c>
      <c r="O4401" s="464">
        <v>27493.241296752629</v>
      </c>
      <c r="P4401" s="461">
        <v>353913.03962291771</v>
      </c>
      <c r="Q4401" s="461">
        <v>213781.53107858673</v>
      </c>
      <c r="R4401" s="464">
        <v>1054174265996.8525</v>
      </c>
      <c r="S4401" s="462">
        <v>0.59138557811591452</v>
      </c>
      <c r="T4401" s="462">
        <v>0.48863714348406528</v>
      </c>
      <c r="U4401" s="461">
        <v>17.273208936382208</v>
      </c>
      <c r="V4401" s="464">
        <v>9791449003412.0879</v>
      </c>
      <c r="W4401" s="460">
        <v>3086.9657696155396</v>
      </c>
      <c r="X4401" s="463">
        <v>4.2174612857190659E-2</v>
      </c>
      <c r="Y4401" s="476">
        <v>2.0000000000000001E-4</v>
      </c>
    </row>
    <row r="4402" spans="1:25" x14ac:dyDescent="0.2">
      <c r="A4402" s="475">
        <f t="shared" si="68"/>
        <v>4398</v>
      </c>
      <c r="B4402" s="462">
        <v>0.28997998243355827</v>
      </c>
      <c r="C4402" s="461">
        <v>1880.9639929914551</v>
      </c>
      <c r="D4402" s="462">
        <v>0.97873269306238875</v>
      </c>
      <c r="E4402" s="462">
        <v>0.39051422318969176</v>
      </c>
      <c r="F4402" s="516">
        <v>2024.26</v>
      </c>
      <c r="G4402" s="464">
        <v>290449498885.8999</v>
      </c>
      <c r="H4402" s="461">
        <v>30478057.807121735</v>
      </c>
      <c r="I4402" s="464">
        <v>422122642209.01123</v>
      </c>
      <c r="J4402" s="462">
        <v>-0.2155639081377998</v>
      </c>
      <c r="K4402" s="464">
        <v>7823292098.6246729</v>
      </c>
      <c r="L4402" s="464">
        <v>11633433151.903458</v>
      </c>
      <c r="M4402" s="464">
        <v>329831588479.71967</v>
      </c>
      <c r="N4402" s="464">
        <v>53587949831.306587</v>
      </c>
      <c r="O4402" s="464">
        <v>27072.621437250018</v>
      </c>
      <c r="P4402" s="461">
        <v>331416.87503050925</v>
      </c>
      <c r="Q4402" s="461">
        <v>188071.96335410347</v>
      </c>
      <c r="R4402" s="464">
        <v>1286146644800.593</v>
      </c>
      <c r="S4402" s="462">
        <v>0.44070745724416283</v>
      </c>
      <c r="T4402" s="462">
        <v>0.13038998088454362</v>
      </c>
      <c r="U4402" s="461">
        <v>34.878711648613923</v>
      </c>
      <c r="V4402" s="464">
        <v>6131279736841.3145</v>
      </c>
      <c r="W4402" s="460">
        <v>1935.6466365664976</v>
      </c>
      <c r="X4402" s="463">
        <v>2.218062345788074E-2</v>
      </c>
      <c r="Y4402" s="476">
        <v>2.0000000000000001E-4</v>
      </c>
    </row>
    <row r="4403" spans="1:25" x14ac:dyDescent="0.2">
      <c r="A4403" s="475">
        <f t="shared" si="68"/>
        <v>4399</v>
      </c>
      <c r="B4403" s="462">
        <v>0.61020375701708818</v>
      </c>
      <c r="C4403" s="461">
        <v>5504.0051399689701</v>
      </c>
      <c r="D4403" s="462">
        <v>0.89735180450227658</v>
      </c>
      <c r="E4403" s="462">
        <v>0.39116334404614339</v>
      </c>
      <c r="F4403" s="516">
        <v>2023.75</v>
      </c>
      <c r="G4403" s="464">
        <v>545340309966.34387</v>
      </c>
      <c r="H4403" s="461">
        <v>24460720.096859492</v>
      </c>
      <c r="I4403" s="464">
        <v>528543608484.32721</v>
      </c>
      <c r="J4403" s="462">
        <v>0.23832770158790151</v>
      </c>
      <c r="K4403" s="464">
        <v>8257999526.1045465</v>
      </c>
      <c r="L4403" s="464">
        <v>0</v>
      </c>
      <c r="M4403" s="464">
        <v>499621930375.65601</v>
      </c>
      <c r="N4403" s="464">
        <v>58371213663.117111</v>
      </c>
      <c r="O4403" s="464">
        <v>32086.139983811747</v>
      </c>
      <c r="P4403" s="461">
        <v>376168.58028812654</v>
      </c>
      <c r="Q4403" s="461">
        <v>224047.70241923491</v>
      </c>
      <c r="R4403" s="464">
        <v>1581108029651.9783</v>
      </c>
      <c r="S4403" s="462">
        <v>0.59053458989013974</v>
      </c>
      <c r="T4403" s="462">
        <v>0.39617449983282338</v>
      </c>
      <c r="U4403" s="461">
        <v>18.200025592344524</v>
      </c>
      <c r="V4403" s="464">
        <v>12379717812357.398</v>
      </c>
      <c r="W4403" s="460">
        <v>3906.7586961172269</v>
      </c>
      <c r="X4403" s="463">
        <v>4.0665117014720274E-2</v>
      </c>
      <c r="Y4403" s="476">
        <v>2.0000000000000001E-4</v>
      </c>
    </row>
    <row r="4404" spans="1:25" x14ac:dyDescent="0.2">
      <c r="A4404" s="475">
        <f t="shared" si="68"/>
        <v>4400</v>
      </c>
      <c r="B4404" s="462">
        <v>0.71685988342452123</v>
      </c>
      <c r="C4404" s="461">
        <v>1500</v>
      </c>
      <c r="D4404" s="462">
        <v>0.60356043134524684</v>
      </c>
      <c r="E4404" s="462">
        <v>0.46540198097024943</v>
      </c>
      <c r="F4404" s="516">
        <v>2025.59</v>
      </c>
      <c r="G4404" s="464">
        <v>285616184195.75812</v>
      </c>
      <c r="H4404" s="461">
        <v>13635909.739176365</v>
      </c>
      <c r="I4404" s="464">
        <v>329370030176.31732</v>
      </c>
      <c r="J4404" s="462">
        <v>0.28479435413156517</v>
      </c>
      <c r="K4404" s="464">
        <v>21007104475.439621</v>
      </c>
      <c r="L4404" s="464">
        <v>27163185817.457787</v>
      </c>
      <c r="M4404" s="464">
        <v>110165077434.36804</v>
      </c>
      <c r="N4404" s="464">
        <v>66615838005.839882</v>
      </c>
      <c r="O4404" s="464">
        <v>20799.543436879532</v>
      </c>
      <c r="P4404" s="461">
        <v>416954.22389057442</v>
      </c>
      <c r="Q4404" s="461">
        <v>263917.77291878371</v>
      </c>
      <c r="R4404" s="464">
        <v>811430836914.88135</v>
      </c>
      <c r="S4404" s="462">
        <v>0.54067631504410418</v>
      </c>
      <c r="T4404" s="462">
        <v>0.46196202001537912</v>
      </c>
      <c r="U4404" s="461">
        <v>17.48904980426979</v>
      </c>
      <c r="V4404" s="464">
        <v>7134065940421.2432</v>
      </c>
      <c r="W4404" s="460">
        <v>2253.4737931898399</v>
      </c>
      <c r="X4404" s="463">
        <v>4.2016965405403568E-2</v>
      </c>
      <c r="Y4404" s="476">
        <v>2.0000000000000001E-4</v>
      </c>
    </row>
    <row r="4405" spans="1:25" x14ac:dyDescent="0.2">
      <c r="A4405" s="475">
        <f t="shared" si="68"/>
        <v>4401</v>
      </c>
      <c r="B4405" s="462">
        <v>0.4070677782308636</v>
      </c>
      <c r="C4405" s="461">
        <v>2856.5474600546236</v>
      </c>
      <c r="D4405" s="462">
        <v>0.37277824943435373</v>
      </c>
      <c r="E4405" s="462">
        <v>0.39686116268095212</v>
      </c>
      <c r="F4405" s="516">
        <v>2024.79</v>
      </c>
      <c r="G4405" s="464">
        <v>122278006022.01988</v>
      </c>
      <c r="H4405" s="461">
        <v>6609164.832244996</v>
      </c>
      <c r="I4405" s="464">
        <v>220803238247.75491</v>
      </c>
      <c r="J4405" s="462">
        <v>0.4070677782308636</v>
      </c>
      <c r="K4405" s="464">
        <v>3141857466.4868584</v>
      </c>
      <c r="L4405" s="464">
        <v>0</v>
      </c>
      <c r="M4405" s="464">
        <v>146189981387.96579</v>
      </c>
      <c r="N4405" s="464">
        <v>131150318672.38696</v>
      </c>
      <c r="O4405" s="464">
        <v>20507.651671440501</v>
      </c>
      <c r="P4405" s="461">
        <v>848090.60795447836</v>
      </c>
      <c r="Q4405" s="461">
        <v>529754.10599447833</v>
      </c>
      <c r="R4405" s="464">
        <v>689103509138.23901</v>
      </c>
      <c r="S4405" s="462">
        <v>0.56429308252320776</v>
      </c>
      <c r="T4405" s="462">
        <v>0.30540427885656241</v>
      </c>
      <c r="U4405" s="461">
        <v>16.458331711417063</v>
      </c>
      <c r="V4405" s="464">
        <v>3916472269724.6724</v>
      </c>
      <c r="W4405" s="460">
        <v>1235.7699864704625</v>
      </c>
      <c r="X4405" s="463">
        <v>4.3160696963711581E-2</v>
      </c>
      <c r="Y4405" s="476">
        <v>2.0000000000000001E-4</v>
      </c>
    </row>
    <row r="4406" spans="1:25" x14ac:dyDescent="0.2">
      <c r="A4406" s="475">
        <f t="shared" si="68"/>
        <v>4402</v>
      </c>
      <c r="B4406" s="462">
        <v>0.41525810189602874</v>
      </c>
      <c r="C4406" s="461">
        <v>5664.359015866542</v>
      </c>
      <c r="D4406" s="462">
        <v>0.74526785182037614</v>
      </c>
      <c r="E4406" s="462">
        <v>0.29948850275161809</v>
      </c>
      <c r="F4406" s="516">
        <v>2024.47</v>
      </c>
      <c r="G4406" s="464">
        <v>185612278521.78287</v>
      </c>
      <c r="H4406" s="461">
        <v>18004816.550376132</v>
      </c>
      <c r="I4406" s="464">
        <v>564896068248.51062</v>
      </c>
      <c r="J4406" s="462">
        <v>0.41525810189602874</v>
      </c>
      <c r="K4406" s="464">
        <v>8991747374.7055321</v>
      </c>
      <c r="L4406" s="464">
        <v>0</v>
      </c>
      <c r="M4406" s="464">
        <v>345763202984.1286</v>
      </c>
      <c r="N4406" s="464">
        <v>40250519735.609177</v>
      </c>
      <c r="O4406" s="464">
        <v>24060.014707554223</v>
      </c>
      <c r="P4406" s="461">
        <v>281659.51428836532</v>
      </c>
      <c r="Q4406" s="461">
        <v>155965.13016358743</v>
      </c>
      <c r="R4406" s="464">
        <v>1441764257957.3518</v>
      </c>
      <c r="S4406" s="462">
        <v>0.63181828421251895</v>
      </c>
      <c r="T4406" s="462">
        <v>0.26233680710319235</v>
      </c>
      <c r="U4406" s="461">
        <v>15.90023226547674</v>
      </c>
      <c r="V4406" s="464">
        <v>6571814446351.1289</v>
      </c>
      <c r="W4406" s="460">
        <v>2074.4769114012793</v>
      </c>
      <c r="X4406" s="463">
        <v>4.6324576099513848E-2</v>
      </c>
      <c r="Y4406" s="476">
        <v>2.0000000000000001E-4</v>
      </c>
    </row>
    <row r="4407" spans="1:25" x14ac:dyDescent="0.2">
      <c r="A4407" s="475">
        <f t="shared" si="68"/>
        <v>4403</v>
      </c>
      <c r="B4407" s="462">
        <v>0.54843913648308584</v>
      </c>
      <c r="C4407" s="461">
        <v>7477.9556759143743</v>
      </c>
      <c r="D4407" s="462">
        <v>0.99804003516613105</v>
      </c>
      <c r="E4407" s="462">
        <v>0.30818045536509964</v>
      </c>
      <c r="F4407" s="516">
        <v>2025.32</v>
      </c>
      <c r="G4407" s="464">
        <v>204178587670.42578</v>
      </c>
      <c r="H4407" s="461">
        <v>29418342.183828011</v>
      </c>
      <c r="I4407" s="464">
        <v>828878457751.14697</v>
      </c>
      <c r="J4407" s="462">
        <v>0.48018267139886595</v>
      </c>
      <c r="K4407" s="464">
        <v>29532653626.463657</v>
      </c>
      <c r="L4407" s="464">
        <v>5988628823.8027153</v>
      </c>
      <c r="M4407" s="464">
        <v>133029251039.22331</v>
      </c>
      <c r="N4407" s="464">
        <v>60599863891.652977</v>
      </c>
      <c r="O4407" s="464">
        <v>19487.806003715494</v>
      </c>
      <c r="P4407" s="461">
        <v>424342.29172311816</v>
      </c>
      <c r="Q4407" s="461">
        <v>258574.93611829108</v>
      </c>
      <c r="R4407" s="464">
        <v>1396625639515.1487</v>
      </c>
      <c r="S4407" s="462">
        <v>0.58011888430004122</v>
      </c>
      <c r="T4407" s="462">
        <v>0.38404056846943413</v>
      </c>
      <c r="U4407" s="461">
        <v>15.194319998388865</v>
      </c>
      <c r="V4407" s="464">
        <v>8831776138159.4453</v>
      </c>
      <c r="W4407" s="460">
        <v>2784.2339563238606</v>
      </c>
      <c r="X4407" s="463">
        <v>4.8738976466485472E-2</v>
      </c>
      <c r="Y4407" s="476">
        <v>2.0000000000000001E-4</v>
      </c>
    </row>
    <row r="4408" spans="1:25" x14ac:dyDescent="0.2">
      <c r="A4408" s="475">
        <f t="shared" si="68"/>
        <v>4404</v>
      </c>
      <c r="B4408" s="462">
        <v>0.61351790479685053</v>
      </c>
      <c r="C4408" s="461">
        <v>2165.1389215833515</v>
      </c>
      <c r="D4408" s="462">
        <v>1.0246264356709998</v>
      </c>
      <c r="E4408" s="462">
        <v>0.61598948237194451</v>
      </c>
      <c r="F4408" s="516">
        <v>2025.19</v>
      </c>
      <c r="G4408" s="464">
        <v>367299468011.66321</v>
      </c>
      <c r="H4408" s="461">
        <v>33991687.577261709</v>
      </c>
      <c r="I4408" s="464">
        <v>772612878531.23669</v>
      </c>
      <c r="J4408" s="462">
        <v>0.32075933071430218</v>
      </c>
      <c r="K4408" s="464">
        <v>19692747858.505253</v>
      </c>
      <c r="L4408" s="464">
        <v>10970637072.86561</v>
      </c>
      <c r="M4408" s="464">
        <v>160242541540.35922</v>
      </c>
      <c r="N4408" s="464">
        <v>48839713032.839119</v>
      </c>
      <c r="O4408" s="464">
        <v>25155.268733667806</v>
      </c>
      <c r="P4408" s="461">
        <v>327565.19260870264</v>
      </c>
      <c r="Q4408" s="461">
        <v>184150.20418031278</v>
      </c>
      <c r="R4408" s="464">
        <v>1430556648622.5613</v>
      </c>
      <c r="S4408" s="462">
        <v>0.51735927652152824</v>
      </c>
      <c r="T4408" s="462">
        <v>0.37781037344788615</v>
      </c>
      <c r="U4408" s="461">
        <v>17.025933403447038</v>
      </c>
      <c r="V4408" s="464">
        <v>10059079825407.02</v>
      </c>
      <c r="W4408" s="460">
        <v>3171.3461430135462</v>
      </c>
      <c r="X4408" s="463">
        <v>4.3075339683368609E-2</v>
      </c>
      <c r="Y4408" s="476">
        <v>2.0000000000000001E-4</v>
      </c>
    </row>
    <row r="4409" spans="1:25" x14ac:dyDescent="0.2">
      <c r="A4409" s="475">
        <f t="shared" si="68"/>
        <v>4405</v>
      </c>
      <c r="B4409" s="462">
        <v>0.57936474633308199</v>
      </c>
      <c r="C4409" s="461">
        <v>3657.5931484057901</v>
      </c>
      <c r="D4409" s="462">
        <v>0.64368879628935272</v>
      </c>
      <c r="E4409" s="462">
        <v>0.3294641333610448</v>
      </c>
      <c r="F4409" s="516">
        <v>2025.69</v>
      </c>
      <c r="G4409" s="464">
        <v>381307846158.93939</v>
      </c>
      <c r="H4409" s="461">
        <v>13702478.721151514</v>
      </c>
      <c r="I4409" s="464">
        <v>322936680834.06458</v>
      </c>
      <c r="J4409" s="462">
        <v>0.23563614596412596</v>
      </c>
      <c r="K4409" s="464">
        <v>23223517009.624016</v>
      </c>
      <c r="L4409" s="464">
        <v>38906808536.118172</v>
      </c>
      <c r="M4409" s="464">
        <v>134397019717.1187</v>
      </c>
      <c r="N4409" s="464">
        <v>41191911395.250977</v>
      </c>
      <c r="O4409" s="464">
        <v>28006.056368801022</v>
      </c>
      <c r="P4409" s="461">
        <v>281079.38271699846</v>
      </c>
      <c r="Q4409" s="461">
        <v>157805.26982730319</v>
      </c>
      <c r="R4409" s="464">
        <v>887858910566.61389</v>
      </c>
      <c r="S4409" s="462">
        <v>0.55807094617628661</v>
      </c>
      <c r="T4409" s="462">
        <v>0.48279770260822752</v>
      </c>
      <c r="U4409" s="461">
        <v>18.26049552283412</v>
      </c>
      <c r="V4409" s="464">
        <v>8401307201795.2217</v>
      </c>
      <c r="W4409" s="460">
        <v>2650.3510965381793</v>
      </c>
      <c r="X4409" s="463">
        <v>4.1021424386459976E-2</v>
      </c>
      <c r="Y4409" s="476">
        <v>2.0000000000000001E-4</v>
      </c>
    </row>
    <row r="4410" spans="1:25" x14ac:dyDescent="0.2">
      <c r="A4410" s="475">
        <f t="shared" si="68"/>
        <v>4406</v>
      </c>
      <c r="B4410" s="462">
        <v>0.4964099660115574</v>
      </c>
      <c r="C4410" s="461">
        <v>7440.2662168643919</v>
      </c>
      <c r="D4410" s="462">
        <v>0.49337741271601271</v>
      </c>
      <c r="E4410" s="462">
        <v>0.29589136233226837</v>
      </c>
      <c r="F4410" s="516">
        <v>2025.31</v>
      </c>
      <c r="G4410" s="464">
        <v>236448300225.17886</v>
      </c>
      <c r="H4410" s="461">
        <v>9362931.232665645</v>
      </c>
      <c r="I4410" s="464">
        <v>298921842024.49957</v>
      </c>
      <c r="J4410" s="462">
        <v>0.41336598606824149</v>
      </c>
      <c r="K4410" s="464">
        <v>20582909456.259132</v>
      </c>
      <c r="L4410" s="464">
        <v>23924312607.56179</v>
      </c>
      <c r="M4410" s="464">
        <v>155680531357.40826</v>
      </c>
      <c r="N4410" s="464">
        <v>29918902608.013748</v>
      </c>
      <c r="O4410" s="464">
        <v>33500.064274260345</v>
      </c>
      <c r="P4410" s="461">
        <v>226422.34051359887</v>
      </c>
      <c r="Q4410" s="461">
        <v>120267.46208209563</v>
      </c>
      <c r="R4410" s="464">
        <v>864980255357.16333</v>
      </c>
      <c r="S4410" s="462">
        <v>0.63444454864121658</v>
      </c>
      <c r="T4410" s="462">
        <v>0.38570058441331084</v>
      </c>
      <c r="U4410" s="461">
        <v>17.1921205418538</v>
      </c>
      <c r="V4410" s="464">
        <v>6209134963528.3174</v>
      </c>
      <c r="W4410" s="460">
        <v>1959.01684105247</v>
      </c>
      <c r="X4410" s="463">
        <v>4.3217999579961724E-2</v>
      </c>
      <c r="Y4410" s="476">
        <v>2.0000000000000001E-4</v>
      </c>
    </row>
    <row r="4411" spans="1:25" x14ac:dyDescent="0.2">
      <c r="A4411" s="475">
        <f t="shared" si="68"/>
        <v>4407</v>
      </c>
      <c r="B4411" s="462">
        <v>0.28362915115224185</v>
      </c>
      <c r="C4411" s="461">
        <v>7424.391489993599</v>
      </c>
      <c r="D4411" s="462">
        <v>0.5621358813074766</v>
      </c>
      <c r="E4411" s="462">
        <v>0.57720103262316003</v>
      </c>
      <c r="F4411" s="516">
        <v>2025.7</v>
      </c>
      <c r="G4411" s="464">
        <v>120534378426.05617</v>
      </c>
      <c r="H4411" s="461">
        <v>10819756.120226262</v>
      </c>
      <c r="I4411" s="464">
        <v>335869103763.50818</v>
      </c>
      <c r="J4411" s="462">
        <v>0.28362915115224185</v>
      </c>
      <c r="K4411" s="464">
        <v>17107819301.892372</v>
      </c>
      <c r="L4411" s="464">
        <v>36748385935.53231</v>
      </c>
      <c r="M4411" s="464">
        <v>48971462670.144318</v>
      </c>
      <c r="N4411" s="464">
        <v>18286363124.946495</v>
      </c>
      <c r="O4411" s="464">
        <v>32893.311081719374</v>
      </c>
      <c r="P4411" s="461">
        <v>152555.00867168338</v>
      </c>
      <c r="Q4411" s="461">
        <v>66083.620942791676</v>
      </c>
      <c r="R4411" s="464">
        <v>550892790116.15295</v>
      </c>
      <c r="S4411" s="462">
        <v>0.45174101457610405</v>
      </c>
      <c r="T4411" s="462">
        <v>0.34379182271132336</v>
      </c>
      <c r="U4411" s="461">
        <v>16.727931439040194</v>
      </c>
      <c r="V4411" s="464">
        <v>3478851361630.9224</v>
      </c>
      <c r="W4411" s="460">
        <v>1097.5688715640017</v>
      </c>
      <c r="X4411" s="463">
        <v>4.3536504138018843E-2</v>
      </c>
      <c r="Y4411" s="476">
        <v>2.0000000000000001E-4</v>
      </c>
    </row>
    <row r="4412" spans="1:25" x14ac:dyDescent="0.2">
      <c r="A4412" s="475">
        <f t="shared" si="68"/>
        <v>4408</v>
      </c>
      <c r="B4412" s="462">
        <v>0.5893527585754843</v>
      </c>
      <c r="C4412" s="461">
        <v>9570.6977297892809</v>
      </c>
      <c r="D4412" s="462">
        <v>0.90456059194014204</v>
      </c>
      <c r="E4412" s="462">
        <v>0.3034302402239254</v>
      </c>
      <c r="F4412" s="516">
        <v>2023.75</v>
      </c>
      <c r="G4412" s="464">
        <v>319207005632.16827</v>
      </c>
      <c r="H4412" s="461">
        <v>24388756.309258696</v>
      </c>
      <c r="I4412" s="464">
        <v>567786663904.54016</v>
      </c>
      <c r="J4412" s="462">
        <v>0.31692909520025847</v>
      </c>
      <c r="K4412" s="464">
        <v>14445274753.351118</v>
      </c>
      <c r="L4412" s="464">
        <v>0</v>
      </c>
      <c r="M4412" s="464">
        <v>329394363635.92499</v>
      </c>
      <c r="N4412" s="464">
        <v>87121169565.18158</v>
      </c>
      <c r="O4412" s="464">
        <v>23834.668683498247</v>
      </c>
      <c r="P4412" s="461">
        <v>545303.45250955631</v>
      </c>
      <c r="Q4412" s="461">
        <v>356453.79283481609</v>
      </c>
      <c r="R4412" s="464">
        <v>1359081425328.1582</v>
      </c>
      <c r="S4412" s="462">
        <v>0.55808881088982476</v>
      </c>
      <c r="T4412" s="462">
        <v>0.35690909540554588</v>
      </c>
      <c r="U4412" s="461">
        <v>16.901119996018945</v>
      </c>
      <c r="V4412" s="464">
        <v>8832509947454.8887</v>
      </c>
      <c r="W4412" s="460">
        <v>2789.050430690987</v>
      </c>
      <c r="X4412" s="463">
        <v>4.3926877642988242E-2</v>
      </c>
      <c r="Y4412" s="476">
        <v>2.0000000000000001E-4</v>
      </c>
    </row>
    <row r="4413" spans="1:25" x14ac:dyDescent="0.2">
      <c r="A4413" s="475">
        <f t="shared" si="68"/>
        <v>4409</v>
      </c>
      <c r="B4413" s="462">
        <v>0.48507285134136108</v>
      </c>
      <c r="C4413" s="461">
        <v>5652.9744299387621</v>
      </c>
      <c r="D4413" s="462">
        <v>0.83232129454133841</v>
      </c>
      <c r="E4413" s="462">
        <v>0.58158294847999703</v>
      </c>
      <c r="F4413" s="516">
        <v>2026.23</v>
      </c>
      <c r="G4413" s="464">
        <v>161453764628.29141</v>
      </c>
      <c r="H4413" s="461">
        <v>21677153.351323865</v>
      </c>
      <c r="I4413" s="464">
        <v>421422783125.30389</v>
      </c>
      <c r="J4413" s="462">
        <v>2.9103277761334923E-2</v>
      </c>
      <c r="K4413" s="464">
        <v>12468434800.818192</v>
      </c>
      <c r="L4413" s="464">
        <v>38627224799.28614</v>
      </c>
      <c r="M4413" s="464">
        <v>49175994662.968658</v>
      </c>
      <c r="N4413" s="464">
        <v>54435059760.094315</v>
      </c>
      <c r="O4413" s="464">
        <v>22049.618538837225</v>
      </c>
      <c r="P4413" s="461">
        <v>318945.46696021117</v>
      </c>
      <c r="Q4413" s="461">
        <v>182028.74996182512</v>
      </c>
      <c r="R4413" s="464">
        <v>725310670020.48975</v>
      </c>
      <c r="S4413" s="462">
        <v>0.30657472540895975</v>
      </c>
      <c r="T4413" s="462">
        <v>0.18981811459605072</v>
      </c>
      <c r="U4413" s="461">
        <v>22.968184653683821</v>
      </c>
      <c r="V4413" s="464">
        <v>3379362876397.5464</v>
      </c>
      <c r="W4413" s="460">
        <v>1065.4947472971742</v>
      </c>
      <c r="X4413" s="463">
        <v>3.2815730072403078E-2</v>
      </c>
      <c r="Y4413" s="476">
        <v>2.0000000000000001E-4</v>
      </c>
    </row>
    <row r="4414" spans="1:25" x14ac:dyDescent="0.2">
      <c r="A4414" s="475">
        <f t="shared" si="68"/>
        <v>4410</v>
      </c>
      <c r="B4414" s="462">
        <v>0.6299141569444725</v>
      </c>
      <c r="C4414" s="461">
        <v>1500</v>
      </c>
      <c r="D4414" s="462">
        <v>0.65075573718397162</v>
      </c>
      <c r="E4414" s="462">
        <v>0.61415873473537363</v>
      </c>
      <c r="F4414" s="516">
        <v>2026.42</v>
      </c>
      <c r="G4414" s="464">
        <v>106534179357.88815</v>
      </c>
      <c r="H4414" s="461">
        <v>15625476.55621371</v>
      </c>
      <c r="I4414" s="464">
        <v>495895841331.46252</v>
      </c>
      <c r="J4414" s="462">
        <v>0.41019395624542243</v>
      </c>
      <c r="K4414" s="464">
        <v>73146912540.712677</v>
      </c>
      <c r="L4414" s="464">
        <v>149117373723.79428</v>
      </c>
      <c r="M4414" s="464">
        <v>21273711546.822155</v>
      </c>
      <c r="N4414" s="464">
        <v>32740331809.347202</v>
      </c>
      <c r="O4414" s="464">
        <v>26787.394125241703</v>
      </c>
      <c r="P4414" s="461">
        <v>221992.28539917461</v>
      </c>
      <c r="Q4414" s="461">
        <v>113850.73179237015</v>
      </c>
      <c r="R4414" s="464">
        <v>859805064226.58655</v>
      </c>
      <c r="S4414" s="462">
        <v>0.51519821650566233</v>
      </c>
      <c r="T4414" s="462">
        <v>0.30752891287195888</v>
      </c>
      <c r="U4414" s="461">
        <v>15.11773061255675</v>
      </c>
      <c r="V4414" s="464">
        <v>4483181458847.9043</v>
      </c>
      <c r="W4414" s="460">
        <v>1412.7931016846601</v>
      </c>
      <c r="X4414" s="463">
        <v>4.7302794524382144E-2</v>
      </c>
      <c r="Y4414" s="476">
        <v>2.0000000000000001E-4</v>
      </c>
    </row>
    <row r="4415" spans="1:25" x14ac:dyDescent="0.2">
      <c r="A4415" s="475">
        <f t="shared" si="68"/>
        <v>4411</v>
      </c>
      <c r="B4415" s="462">
        <v>0.50059337036812712</v>
      </c>
      <c r="C4415" s="461">
        <v>6042.7465003669095</v>
      </c>
      <c r="D4415" s="462">
        <v>1.0749903252457991</v>
      </c>
      <c r="E4415" s="462">
        <v>0.28854135989892327</v>
      </c>
      <c r="F4415" s="516">
        <v>2023.75</v>
      </c>
      <c r="G4415" s="464">
        <v>569587858098.58374</v>
      </c>
      <c r="H4415" s="461">
        <v>34606142.194023304</v>
      </c>
      <c r="I4415" s="464">
        <v>664021788991.43884</v>
      </c>
      <c r="J4415" s="462">
        <v>0.17580304967205007</v>
      </c>
      <c r="K4415" s="464">
        <v>11701065907.051224</v>
      </c>
      <c r="L4415" s="464">
        <v>0</v>
      </c>
      <c r="M4415" s="464">
        <v>638294186715.88391</v>
      </c>
      <c r="N4415" s="464">
        <v>59254494158.4515</v>
      </c>
      <c r="O4415" s="464">
        <v>27000.472227800019</v>
      </c>
      <c r="P4415" s="461">
        <v>380715.74466898094</v>
      </c>
      <c r="Q4415" s="461">
        <v>223132.08350496218</v>
      </c>
      <c r="R4415" s="464">
        <v>2162926362645.4719</v>
      </c>
      <c r="S4415" s="462">
        <v>0.59217515864010573</v>
      </c>
      <c r="T4415" s="462">
        <v>0.29205063125398195</v>
      </c>
      <c r="U4415" s="461">
        <v>18.380313178127544</v>
      </c>
      <c r="V4415" s="464">
        <v>12487561483765.893</v>
      </c>
      <c r="W4415" s="460">
        <v>3940.2399966682574</v>
      </c>
      <c r="X4415" s="463">
        <v>4.0353787323589706E-2</v>
      </c>
      <c r="Y4415" s="476">
        <v>2.0000000000000001E-4</v>
      </c>
    </row>
    <row r="4416" spans="1:25" x14ac:dyDescent="0.2">
      <c r="A4416" s="475">
        <f t="shared" si="68"/>
        <v>4412</v>
      </c>
      <c r="B4416" s="462">
        <v>0.50785021539583475</v>
      </c>
      <c r="C4416" s="461">
        <v>7419.7315540300442</v>
      </c>
      <c r="D4416" s="462">
        <v>0.69057982736098378</v>
      </c>
      <c r="E4416" s="462">
        <v>0.62456100401271852</v>
      </c>
      <c r="F4416" s="516">
        <v>2025.09</v>
      </c>
      <c r="G4416" s="464">
        <v>121192106146.80769</v>
      </c>
      <c r="H4416" s="461">
        <v>15022361.212976007</v>
      </c>
      <c r="I4416" s="464">
        <v>400672461631.51672</v>
      </c>
      <c r="J4416" s="462">
        <v>0.39256656675547175</v>
      </c>
      <c r="K4416" s="464">
        <v>22166302062.834793</v>
      </c>
      <c r="L4416" s="464">
        <v>68437685636.587654</v>
      </c>
      <c r="M4416" s="464">
        <v>123921232000.65109</v>
      </c>
      <c r="N4416" s="464">
        <v>32647075692.347317</v>
      </c>
      <c r="O4416" s="464">
        <v>19745.150471689813</v>
      </c>
      <c r="P4416" s="461">
        <v>263763.15371578559</v>
      </c>
      <c r="Q4416" s="461">
        <v>143802.77104446673</v>
      </c>
      <c r="R4416" s="464">
        <v>828890533882.61768</v>
      </c>
      <c r="S4416" s="462">
        <v>0.56894802362951558</v>
      </c>
      <c r="T4416" s="462">
        <v>0.33163022078339666</v>
      </c>
      <c r="U4416" s="461">
        <v>15.530728543975991</v>
      </c>
      <c r="V4416" s="464">
        <v>4783829562723.4424</v>
      </c>
      <c r="W4416" s="460">
        <v>1510.4415739458889</v>
      </c>
      <c r="X4416" s="463">
        <v>4.5592826421201382E-2</v>
      </c>
      <c r="Y4416" s="476">
        <v>2.0000000000000001E-4</v>
      </c>
    </row>
    <row r="4417" spans="1:25" x14ac:dyDescent="0.2">
      <c r="A4417" s="475">
        <f t="shared" si="68"/>
        <v>4413</v>
      </c>
      <c r="B4417" s="462">
        <v>0.55834715662508927</v>
      </c>
      <c r="C4417" s="461">
        <v>3974.4065291019342</v>
      </c>
      <c r="D4417" s="462">
        <v>0.58469318670335091</v>
      </c>
      <c r="E4417" s="462">
        <v>0.33017364160272067</v>
      </c>
      <c r="F4417" s="516">
        <v>2023.75</v>
      </c>
      <c r="G4417" s="464">
        <v>156918572180.60089</v>
      </c>
      <c r="H4417" s="461">
        <v>12215552.613935424</v>
      </c>
      <c r="I4417" s="464">
        <v>397574252424.53558</v>
      </c>
      <c r="J4417" s="462">
        <v>0.46167493076436283</v>
      </c>
      <c r="K4417" s="464">
        <v>10754029095.811945</v>
      </c>
      <c r="L4417" s="464">
        <v>0</v>
      </c>
      <c r="M4417" s="464">
        <v>207706725119.22876</v>
      </c>
      <c r="N4417" s="464">
        <v>9358571735.2201786</v>
      </c>
      <c r="O4417" s="464">
        <v>29723.195148000461</v>
      </c>
      <c r="P4417" s="461">
        <v>110130.94920158337</v>
      </c>
      <c r="Q4417" s="461">
        <v>37992.478013532069</v>
      </c>
      <c r="R4417" s="464">
        <v>809831456996.0155</v>
      </c>
      <c r="S4417" s="462">
        <v>0.62475222558726928</v>
      </c>
      <c r="T4417" s="462">
        <v>0.37087991526369662</v>
      </c>
      <c r="U4417" s="461">
        <v>16.07026741381711</v>
      </c>
      <c r="V4417" s="464">
        <v>5422823941948.3252</v>
      </c>
      <c r="W4417" s="460">
        <v>1708.2485665149386</v>
      </c>
      <c r="X4417" s="463">
        <v>4.4596313861556047E-2</v>
      </c>
      <c r="Y4417" s="476">
        <v>2.0000000000000001E-4</v>
      </c>
    </row>
    <row r="4418" spans="1:25" x14ac:dyDescent="0.2">
      <c r="A4418" s="475">
        <f t="shared" si="68"/>
        <v>4414</v>
      </c>
      <c r="B4418" s="462">
        <v>0.58781732159959577</v>
      </c>
      <c r="C4418" s="461">
        <v>5542.004249187682</v>
      </c>
      <c r="D4418" s="462">
        <v>1.2461157419646363</v>
      </c>
      <c r="E4418" s="462">
        <v>0.67964160059916434</v>
      </c>
      <c r="F4418" s="516">
        <v>2024.46</v>
      </c>
      <c r="G4418" s="464">
        <v>468422911432.6839</v>
      </c>
      <c r="H4418" s="461">
        <v>30968980.364039436</v>
      </c>
      <c r="I4418" s="464">
        <v>828859315680.53748</v>
      </c>
      <c r="J4418" s="462">
        <v>0.36004746607987326</v>
      </c>
      <c r="K4418" s="464">
        <v>16256858514.503662</v>
      </c>
      <c r="L4418" s="464">
        <v>0</v>
      </c>
      <c r="M4418" s="464">
        <v>324202309850.97839</v>
      </c>
      <c r="N4418" s="464">
        <v>13646400344.876356</v>
      </c>
      <c r="O4418" s="464">
        <v>15354.460484684272</v>
      </c>
      <c r="P4418" s="461">
        <v>101067.87526475146</v>
      </c>
      <c r="Q4418" s="461">
        <v>48438.906514466398</v>
      </c>
      <c r="R4418" s="464">
        <v>1746233374752.511</v>
      </c>
      <c r="S4418" s="462">
        <v>0.58431839687284226</v>
      </c>
      <c r="T4418" s="462">
        <v>0.38210324467584295</v>
      </c>
      <c r="U4418" s="461">
        <v>17.173330481296624</v>
      </c>
      <c r="V4418" s="464">
        <v>12477947659949.805</v>
      </c>
      <c r="W4418" s="460">
        <v>3937.4865437698381</v>
      </c>
      <c r="X4418" s="463">
        <v>4.3105539831544547E-2</v>
      </c>
      <c r="Y4418" s="476">
        <v>2.0000000000000001E-4</v>
      </c>
    </row>
    <row r="4419" spans="1:25" x14ac:dyDescent="0.2">
      <c r="A4419" s="475">
        <f t="shared" si="68"/>
        <v>4415</v>
      </c>
      <c r="B4419" s="462">
        <v>0.45337559005571038</v>
      </c>
      <c r="C4419" s="461">
        <v>1817.413547331179</v>
      </c>
      <c r="D4419" s="462">
        <v>1.1219826995994373</v>
      </c>
      <c r="E4419" s="462">
        <v>0.21134355994308932</v>
      </c>
      <c r="F4419" s="516">
        <v>2025.64</v>
      </c>
      <c r="G4419" s="464">
        <v>226607752923.87402</v>
      </c>
      <c r="H4419" s="461">
        <v>40783665.520171925</v>
      </c>
      <c r="I4419" s="464">
        <v>527932593448.56006</v>
      </c>
      <c r="J4419" s="462">
        <v>-0.25405667050952752</v>
      </c>
      <c r="K4419" s="464">
        <v>12986649536.011175</v>
      </c>
      <c r="L4419" s="464">
        <v>3031645189.5233159</v>
      </c>
      <c r="M4419" s="464">
        <v>127052214977.90767</v>
      </c>
      <c r="N4419" s="464">
        <v>104725658886.98871</v>
      </c>
      <c r="O4419" s="464">
        <v>24612.554112640006</v>
      </c>
      <c r="P4419" s="461">
        <v>562330.66393313231</v>
      </c>
      <c r="Q4419" s="461">
        <v>363167.7032200984</v>
      </c>
      <c r="R4419" s="464">
        <v>1128838839148.0066</v>
      </c>
      <c r="S4419" s="462">
        <v>0.24914140846397967</v>
      </c>
      <c r="T4419" s="462">
        <v>7.5158656663701112E-2</v>
      </c>
      <c r="U4419" s="461">
        <v>57.01727173022369</v>
      </c>
      <c r="V4419" s="464">
        <v>4950636589555.3848</v>
      </c>
      <c r="W4419" s="460">
        <v>1561.9964286398963</v>
      </c>
      <c r="X4419" s="463">
        <v>1.4102820762400912E-2</v>
      </c>
      <c r="Y4419" s="476">
        <v>2.0000000000000001E-4</v>
      </c>
    </row>
    <row r="4420" spans="1:25" x14ac:dyDescent="0.2">
      <c r="A4420" s="475">
        <f t="shared" si="68"/>
        <v>4416</v>
      </c>
      <c r="B4420" s="462">
        <v>0.46164842222135821</v>
      </c>
      <c r="C4420" s="461">
        <v>4135.3540811823232</v>
      </c>
      <c r="D4420" s="462">
        <v>1.0330406680129085</v>
      </c>
      <c r="E4420" s="462">
        <v>0.33024746054624221</v>
      </c>
      <c r="F4420" s="516">
        <v>2024.98</v>
      </c>
      <c r="G4420" s="464">
        <v>319628455972.90393</v>
      </c>
      <c r="H4420" s="461">
        <v>33270080.200367466</v>
      </c>
      <c r="I4420" s="464">
        <v>708425816275.28796</v>
      </c>
      <c r="J4420" s="462">
        <v>0.18180575028875789</v>
      </c>
      <c r="K4420" s="464">
        <v>23722602963.986881</v>
      </c>
      <c r="L4420" s="464">
        <v>0</v>
      </c>
      <c r="M4420" s="464">
        <v>277279271983.41699</v>
      </c>
      <c r="N4420" s="464">
        <v>51963303479.949318</v>
      </c>
      <c r="O4420" s="464">
        <v>27207.518821108682</v>
      </c>
      <c r="P4420" s="461">
        <v>316361.78628782125</v>
      </c>
      <c r="Q4420" s="461">
        <v>175594.17828112008</v>
      </c>
      <c r="R4420" s="464">
        <v>1479916134856.1167</v>
      </c>
      <c r="S4420" s="462">
        <v>0.47674934391126117</v>
      </c>
      <c r="T4420" s="462">
        <v>0.23984278328731054</v>
      </c>
      <c r="U4420" s="461">
        <v>18.336310397022562</v>
      </c>
      <c r="V4420" s="464">
        <v>6975307630416.0703</v>
      </c>
      <c r="W4420" s="460">
        <v>2201.0362255426658</v>
      </c>
      <c r="X4420" s="463">
        <v>4.0918800579060194E-2</v>
      </c>
      <c r="Y4420" s="476">
        <v>2.0000000000000001E-4</v>
      </c>
    </row>
    <row r="4421" spans="1:25" x14ac:dyDescent="0.2">
      <c r="A4421" s="475">
        <f t="shared" si="68"/>
        <v>4417</v>
      </c>
      <c r="B4421" s="462">
        <v>0.63067050706142425</v>
      </c>
      <c r="C4421" s="461">
        <v>5937.0758392672014</v>
      </c>
      <c r="D4421" s="462">
        <v>0.93546145111514689</v>
      </c>
      <c r="E4421" s="462">
        <v>0.43636138967291793</v>
      </c>
      <c r="F4421" s="516">
        <v>2026.64</v>
      </c>
      <c r="G4421" s="464">
        <v>145951559828.80505</v>
      </c>
      <c r="H4421" s="461">
        <v>26777879.9890651</v>
      </c>
      <c r="I4421" s="464">
        <v>641965077637.02991</v>
      </c>
      <c r="J4421" s="462">
        <v>0.36708828324200882</v>
      </c>
      <c r="K4421" s="464">
        <v>62822217984.930733</v>
      </c>
      <c r="L4421" s="464">
        <v>134879697904.7998</v>
      </c>
      <c r="M4421" s="464">
        <v>38069302126.030807</v>
      </c>
      <c r="N4421" s="464">
        <v>53343912854.095207</v>
      </c>
      <c r="O4421" s="464">
        <v>36717.888597437108</v>
      </c>
      <c r="P4421" s="461">
        <v>373031.86989675101</v>
      </c>
      <c r="Q4421" s="461">
        <v>220686.90493031024</v>
      </c>
      <c r="R4421" s="464">
        <v>1118751322882.9622</v>
      </c>
      <c r="S4421" s="462">
        <v>0.50971512240307204</v>
      </c>
      <c r="T4421" s="462">
        <v>0.31862132364452567</v>
      </c>
      <c r="U4421" s="461">
        <v>15.185653205441975</v>
      </c>
      <c r="V4421" s="464">
        <v>5984361127568.5977</v>
      </c>
      <c r="W4421" s="460">
        <v>1887.5580637483993</v>
      </c>
      <c r="X4421" s="463">
        <v>4.7882406711110624E-2</v>
      </c>
      <c r="Y4421" s="476">
        <v>2.0000000000000001E-4</v>
      </c>
    </row>
    <row r="4422" spans="1:25" x14ac:dyDescent="0.2">
      <c r="A4422" s="475">
        <f t="shared" si="68"/>
        <v>4418</v>
      </c>
      <c r="B4422" s="462">
        <v>0.39377731330379528</v>
      </c>
      <c r="C4422" s="461">
        <v>8436.6296674790956</v>
      </c>
      <c r="D4422" s="462">
        <v>0.90233381886103681</v>
      </c>
      <c r="E4422" s="462">
        <v>0.55586514340054316</v>
      </c>
      <c r="F4422" s="516">
        <v>2025.14</v>
      </c>
      <c r="G4422" s="464">
        <v>232791867964.59775</v>
      </c>
      <c r="H4422" s="461">
        <v>23323918.435544327</v>
      </c>
      <c r="I4422" s="464">
        <v>644093851136.13623</v>
      </c>
      <c r="J4422" s="462">
        <v>0.39377731330379517</v>
      </c>
      <c r="K4422" s="464">
        <v>10779713333.445829</v>
      </c>
      <c r="L4422" s="464">
        <v>4033359799.4543366</v>
      </c>
      <c r="M4422" s="464">
        <v>122448689054.89818</v>
      </c>
      <c r="N4422" s="464">
        <v>44839191374.67955</v>
      </c>
      <c r="O4422" s="464">
        <v>28037.9717265199</v>
      </c>
      <c r="P4422" s="461">
        <v>333531.85988560476</v>
      </c>
      <c r="Q4422" s="461">
        <v>191426.30439423199</v>
      </c>
      <c r="R4422" s="464">
        <v>1090100585031.1885</v>
      </c>
      <c r="S4422" s="462">
        <v>0.53177691350153455</v>
      </c>
      <c r="T4422" s="462">
        <v>0.41885278533322573</v>
      </c>
      <c r="U4422" s="461">
        <v>16.033749770151715</v>
      </c>
      <c r="V4422" s="464">
        <v>7891280037743.6611</v>
      </c>
      <c r="W4422" s="460">
        <v>2489.1685773042964</v>
      </c>
      <c r="X4422" s="463">
        <v>4.616775471289418E-2</v>
      </c>
      <c r="Y4422" s="476">
        <v>2.0000000000000001E-4</v>
      </c>
    </row>
    <row r="4423" spans="1:25" x14ac:dyDescent="0.2">
      <c r="A4423" s="475">
        <f t="shared" ref="A4423:A4486" si="69">A4422+1</f>
        <v>4419</v>
      </c>
      <c r="B4423" s="462">
        <v>0.48335237783170965</v>
      </c>
      <c r="C4423" s="461">
        <v>6232.0478233465019</v>
      </c>
      <c r="D4423" s="462">
        <v>0.86728804636691137</v>
      </c>
      <c r="E4423" s="462">
        <v>0.58215968212609026</v>
      </c>
      <c r="F4423" s="516">
        <v>2023.75</v>
      </c>
      <c r="G4423" s="464">
        <v>437155035193.45679</v>
      </c>
      <c r="H4423" s="461">
        <v>22751766.661322147</v>
      </c>
      <c r="I4423" s="464">
        <v>536199882846.5307</v>
      </c>
      <c r="J4423" s="462">
        <v>0.31793811476662981</v>
      </c>
      <c r="K4423" s="464">
        <v>20689303967.06786</v>
      </c>
      <c r="L4423" s="464">
        <v>0</v>
      </c>
      <c r="M4423" s="464">
        <v>354585586889.21417</v>
      </c>
      <c r="N4423" s="464">
        <v>39731502252.573807</v>
      </c>
      <c r="O4423" s="464">
        <v>32672.381338427829</v>
      </c>
      <c r="P4423" s="461">
        <v>290248.48965678905</v>
      </c>
      <c r="Q4423" s="461">
        <v>159718.51681928459</v>
      </c>
      <c r="R4423" s="464">
        <v>1271590378094.2834</v>
      </c>
      <c r="S4423" s="462">
        <v>0.57283909732029692</v>
      </c>
      <c r="T4423" s="462">
        <v>0.44961683272690123</v>
      </c>
      <c r="U4423" s="461">
        <v>17.541905917808172</v>
      </c>
      <c r="V4423" s="464">
        <v>10869628638770.23</v>
      </c>
      <c r="W4423" s="460">
        <v>3430.9504398541662</v>
      </c>
      <c r="X4423" s="463">
        <v>4.2340982803866285E-2</v>
      </c>
      <c r="Y4423" s="476">
        <v>2.0000000000000001E-4</v>
      </c>
    </row>
    <row r="4424" spans="1:25" x14ac:dyDescent="0.2">
      <c r="A4424" s="475">
        <f t="shared" si="69"/>
        <v>4420</v>
      </c>
      <c r="B4424" s="462">
        <v>0.55795129231381224</v>
      </c>
      <c r="C4424" s="461">
        <v>4570.5256117339577</v>
      </c>
      <c r="D4424" s="462">
        <v>0.58060650071830355</v>
      </c>
      <c r="E4424" s="462">
        <v>0.5942795184120695</v>
      </c>
      <c r="F4424" s="516">
        <v>2026.78</v>
      </c>
      <c r="G4424" s="464">
        <v>114681090385.89067</v>
      </c>
      <c r="H4424" s="461">
        <v>11925095.578420952</v>
      </c>
      <c r="I4424" s="464">
        <v>305525401300.21649</v>
      </c>
      <c r="J4424" s="462">
        <v>0.2599278724735602</v>
      </c>
      <c r="K4424" s="464">
        <v>40208624752.092064</v>
      </c>
      <c r="L4424" s="464">
        <v>130900343382.49043</v>
      </c>
      <c r="M4424" s="464">
        <v>9170688300.0948009</v>
      </c>
      <c r="N4424" s="464">
        <v>21700594493.163666</v>
      </c>
      <c r="O4424" s="464">
        <v>37868.302205180567</v>
      </c>
      <c r="P4424" s="461">
        <v>173151.99865669163</v>
      </c>
      <c r="Q4424" s="461">
        <v>80119.851141233201</v>
      </c>
      <c r="R4424" s="464">
        <v>579332947027.16016</v>
      </c>
      <c r="S4424" s="462">
        <v>0.47323988438138936</v>
      </c>
      <c r="T4424" s="462">
        <v>0.30826347899203499</v>
      </c>
      <c r="U4424" s="461">
        <v>16.502544059601654</v>
      </c>
      <c r="V4424" s="464">
        <v>3245193030663.6445</v>
      </c>
      <c r="W4424" s="460">
        <v>1023.5642389899364</v>
      </c>
      <c r="X4424" s="463">
        <v>4.4133512140391892E-2</v>
      </c>
      <c r="Y4424" s="476">
        <v>2.0000000000000001E-4</v>
      </c>
    </row>
    <row r="4425" spans="1:25" x14ac:dyDescent="0.2">
      <c r="A4425" s="475">
        <f t="shared" si="69"/>
        <v>4421</v>
      </c>
      <c r="B4425" s="462">
        <v>0.39674408341038836</v>
      </c>
      <c r="C4425" s="461">
        <v>1500</v>
      </c>
      <c r="D4425" s="462">
        <v>1.0320559137117287</v>
      </c>
      <c r="E4425" s="462">
        <v>0.30900205960957045</v>
      </c>
      <c r="F4425" s="516">
        <v>2025.16</v>
      </c>
      <c r="G4425" s="464">
        <v>281377309617.40295</v>
      </c>
      <c r="H4425" s="461">
        <v>33969569.412482657</v>
      </c>
      <c r="I4425" s="464">
        <v>660700279129.80237</v>
      </c>
      <c r="J4425" s="462">
        <v>0.20320856196570081</v>
      </c>
      <c r="K4425" s="464">
        <v>37371875322.460922</v>
      </c>
      <c r="L4425" s="464">
        <v>48625698592.737671</v>
      </c>
      <c r="M4425" s="464">
        <v>188212376242.65207</v>
      </c>
      <c r="N4425" s="464">
        <v>16962427407.430294</v>
      </c>
      <c r="O4425" s="464">
        <v>36034.643093096303</v>
      </c>
      <c r="P4425" s="461">
        <v>153127.50416569493</v>
      </c>
      <c r="Q4425" s="461">
        <v>63487.858222506402</v>
      </c>
      <c r="R4425" s="464">
        <v>1272478651356.8843</v>
      </c>
      <c r="S4425" s="462">
        <v>0.47259814252386151</v>
      </c>
      <c r="T4425" s="462">
        <v>0.27354159423514363</v>
      </c>
      <c r="U4425" s="461">
        <v>17.69928663496518</v>
      </c>
      <c r="V4425" s="464">
        <v>6802789931701.8506</v>
      </c>
      <c r="W4425" s="460">
        <v>2147.5955987511261</v>
      </c>
      <c r="X4425" s="463">
        <v>4.1136408034043545E-2</v>
      </c>
      <c r="Y4425" s="476">
        <v>2.0000000000000001E-4</v>
      </c>
    </row>
    <row r="4426" spans="1:25" x14ac:dyDescent="0.2">
      <c r="A4426" s="475">
        <f t="shared" si="69"/>
        <v>4422</v>
      </c>
      <c r="B4426" s="462">
        <v>0.59119767321669103</v>
      </c>
      <c r="C4426" s="461">
        <v>3558.0640947515121</v>
      </c>
      <c r="D4426" s="462">
        <v>0.62668764226787488</v>
      </c>
      <c r="E4426" s="462">
        <v>0.53559379408320429</v>
      </c>
      <c r="F4426" s="516">
        <v>2025.16</v>
      </c>
      <c r="G4426" s="464">
        <v>255512444429.44693</v>
      </c>
      <c r="H4426" s="461">
        <v>13977692.764084132</v>
      </c>
      <c r="I4426" s="464">
        <v>416805597331.97296</v>
      </c>
      <c r="J4426" s="462">
        <v>0.34764992931100747</v>
      </c>
      <c r="K4426" s="464">
        <v>40202438746.151955</v>
      </c>
      <c r="L4426" s="464">
        <v>137140167480.66953</v>
      </c>
      <c r="M4426" s="464">
        <v>98851279787.550095</v>
      </c>
      <c r="N4426" s="464">
        <v>61668895232.907944</v>
      </c>
      <c r="O4426" s="464">
        <v>33257.527559954244</v>
      </c>
      <c r="P4426" s="461">
        <v>351410.22530580446</v>
      </c>
      <c r="Q4426" s="461">
        <v>211982.6626383093</v>
      </c>
      <c r="R4426" s="464">
        <v>984995258072.54968</v>
      </c>
      <c r="S4426" s="462">
        <v>0.56494337814299145</v>
      </c>
      <c r="T4426" s="462">
        <v>0.40791968789328092</v>
      </c>
      <c r="U4426" s="461">
        <v>16.62698229657509</v>
      </c>
      <c r="V4426" s="464">
        <v>7394340378324.1104</v>
      </c>
      <c r="W4426" s="460">
        <v>2331.8747228851244</v>
      </c>
      <c r="X4426" s="463">
        <v>4.3598687209029686E-2</v>
      </c>
      <c r="Y4426" s="476">
        <v>2.0000000000000001E-4</v>
      </c>
    </row>
    <row r="4427" spans="1:25" x14ac:dyDescent="0.2">
      <c r="A4427" s="475">
        <f t="shared" si="69"/>
        <v>4423</v>
      </c>
      <c r="B4427" s="462">
        <v>0.409501068196994</v>
      </c>
      <c r="C4427" s="461">
        <v>3940.1415344028801</v>
      </c>
      <c r="D4427" s="462">
        <v>0.23525329515767279</v>
      </c>
      <c r="E4427" s="462">
        <v>0.34984138814957727</v>
      </c>
      <c r="F4427" s="516">
        <v>2026.43</v>
      </c>
      <c r="G4427" s="464">
        <v>67864675165.018539</v>
      </c>
      <c r="H4427" s="461">
        <v>3741182.9174598791</v>
      </c>
      <c r="I4427" s="464">
        <v>170532620821.54501</v>
      </c>
      <c r="J4427" s="462">
        <v>0.40950106819699394</v>
      </c>
      <c r="K4427" s="464">
        <v>19788242698.449184</v>
      </c>
      <c r="L4427" s="464">
        <v>29832818856.229084</v>
      </c>
      <c r="M4427" s="464">
        <v>28760006258.420799</v>
      </c>
      <c r="N4427" s="464">
        <v>136675958369.66699</v>
      </c>
      <c r="O4427" s="464">
        <v>33007.480285639765</v>
      </c>
      <c r="P4427" s="461">
        <v>780769.39536498499</v>
      </c>
      <c r="Q4427" s="461">
        <v>487232.27165500063</v>
      </c>
      <c r="R4427" s="464">
        <v>435810689520.46729</v>
      </c>
      <c r="S4427" s="462">
        <v>0.46357285172793722</v>
      </c>
      <c r="T4427" s="462">
        <v>0.35267658279160363</v>
      </c>
      <c r="U4427" s="461">
        <v>15.4638051593501</v>
      </c>
      <c r="V4427" s="464">
        <v>2662130038543.8955</v>
      </c>
      <c r="W4427" s="460">
        <v>840.08125586559242</v>
      </c>
      <c r="X4427" s="463">
        <v>4.6410202876872614E-2</v>
      </c>
      <c r="Y4427" s="476">
        <v>2.0000000000000001E-4</v>
      </c>
    </row>
    <row r="4428" spans="1:25" x14ac:dyDescent="0.2">
      <c r="A4428" s="475">
        <f t="shared" si="69"/>
        <v>4424</v>
      </c>
      <c r="B4428" s="462">
        <v>0.34690199068112682</v>
      </c>
      <c r="C4428" s="461">
        <v>6154.21576456609</v>
      </c>
      <c r="D4428" s="462">
        <v>0.67626429996040749</v>
      </c>
      <c r="E4428" s="462">
        <v>0.41793689566478304</v>
      </c>
      <c r="F4428" s="516">
        <v>2025.44</v>
      </c>
      <c r="G4428" s="464">
        <v>251492989013.94705</v>
      </c>
      <c r="H4428" s="461">
        <v>14897301.966488112</v>
      </c>
      <c r="I4428" s="464">
        <v>430447754175.39209</v>
      </c>
      <c r="J4428" s="462">
        <v>0.34690199068112682</v>
      </c>
      <c r="K4428" s="464">
        <v>7353893804.8362045</v>
      </c>
      <c r="L4428" s="464">
        <v>22416421605.406681</v>
      </c>
      <c r="M4428" s="464">
        <v>126028935775.24265</v>
      </c>
      <c r="N4428" s="464">
        <v>37822109901.016937</v>
      </c>
      <c r="O4428" s="464">
        <v>18055.238257751244</v>
      </c>
      <c r="P4428" s="461">
        <v>282015.43823373842</v>
      </c>
      <c r="Q4428" s="461">
        <v>157770.18267482839</v>
      </c>
      <c r="R4428" s="464">
        <v>877818383018.91174</v>
      </c>
      <c r="S4428" s="462">
        <v>0.54990705060531953</v>
      </c>
      <c r="T4428" s="462">
        <v>0.42226776314132264</v>
      </c>
      <c r="U4428" s="461">
        <v>17.047082170351793</v>
      </c>
      <c r="V4428" s="464">
        <v>6842809259122.9648</v>
      </c>
      <c r="W4428" s="460">
        <v>2158.7277701050843</v>
      </c>
      <c r="X4428" s="463">
        <v>4.368121879575658E-2</v>
      </c>
      <c r="Y4428" s="476">
        <v>2.0000000000000001E-4</v>
      </c>
    </row>
    <row r="4429" spans="1:25" x14ac:dyDescent="0.2">
      <c r="A4429" s="475">
        <f t="shared" si="69"/>
        <v>4425</v>
      </c>
      <c r="B4429" s="462">
        <v>0.47314191743317618</v>
      </c>
      <c r="C4429" s="461">
        <v>2947.6270154168324</v>
      </c>
      <c r="D4429" s="462">
        <v>0.50385330838487896</v>
      </c>
      <c r="E4429" s="462">
        <v>0.30354713818781898</v>
      </c>
      <c r="F4429" s="516">
        <v>2024.98</v>
      </c>
      <c r="G4429" s="464">
        <v>173500566898.38791</v>
      </c>
      <c r="H4429" s="461">
        <v>10048497.8699768</v>
      </c>
      <c r="I4429" s="464">
        <v>348897435407.52411</v>
      </c>
      <c r="J4429" s="462">
        <v>0.43792412810994985</v>
      </c>
      <c r="K4429" s="464">
        <v>4282575078.749927</v>
      </c>
      <c r="L4429" s="464">
        <v>0</v>
      </c>
      <c r="M4429" s="464">
        <v>139332781462.62393</v>
      </c>
      <c r="N4429" s="464">
        <v>32520131291.019783</v>
      </c>
      <c r="O4429" s="464">
        <v>29600.247984211877</v>
      </c>
      <c r="P4429" s="461">
        <v>223918.1494228334</v>
      </c>
      <c r="Q4429" s="461">
        <v>118198.89713451717</v>
      </c>
      <c r="R4429" s="464">
        <v>721613336010.61365</v>
      </c>
      <c r="S4429" s="462">
        <v>0.59735070021525394</v>
      </c>
      <c r="T4429" s="462">
        <v>0.40615619283510657</v>
      </c>
      <c r="U4429" s="461">
        <v>16.526620832537155</v>
      </c>
      <c r="V4429" s="464">
        <v>5373970049480.6387</v>
      </c>
      <c r="W4429" s="460">
        <v>1697.9050272127001</v>
      </c>
      <c r="X4429" s="463">
        <v>4.3795306434373404E-2</v>
      </c>
      <c r="Y4429" s="476">
        <v>2.0000000000000001E-4</v>
      </c>
    </row>
    <row r="4430" spans="1:25" x14ac:dyDescent="0.2">
      <c r="A4430" s="475">
        <f t="shared" si="69"/>
        <v>4426</v>
      </c>
      <c r="B4430" s="462">
        <v>0.42667773225069072</v>
      </c>
      <c r="C4430" s="461">
        <v>6497.6241821769909</v>
      </c>
      <c r="D4430" s="462">
        <v>0.73272161483136988</v>
      </c>
      <c r="E4430" s="462">
        <v>0.35607944570158245</v>
      </c>
      <c r="F4430" s="516">
        <v>2024.54</v>
      </c>
      <c r="G4430" s="464">
        <v>265155649720.70667</v>
      </c>
      <c r="H4430" s="461">
        <v>16400890.563898323</v>
      </c>
      <c r="I4430" s="464">
        <v>551194200083.1925</v>
      </c>
      <c r="J4430" s="462">
        <v>0.42667773225069072</v>
      </c>
      <c r="K4430" s="464">
        <v>11383861328.189827</v>
      </c>
      <c r="L4430" s="464">
        <v>0</v>
      </c>
      <c r="M4430" s="464">
        <v>185759868481.62888</v>
      </c>
      <c r="N4430" s="464">
        <v>32029093389.747334</v>
      </c>
      <c r="O4430" s="464">
        <v>30051.854225671628</v>
      </c>
      <c r="P4430" s="461">
        <v>245532.78070049884</v>
      </c>
      <c r="Q4430" s="461">
        <v>129447.6747014009</v>
      </c>
      <c r="R4430" s="464">
        <v>1057508957206.1588</v>
      </c>
      <c r="S4430" s="462">
        <v>0.58670107459159826</v>
      </c>
      <c r="T4430" s="462">
        <v>0.41920996117466219</v>
      </c>
      <c r="U4430" s="461">
        <v>16.547440228476557</v>
      </c>
      <c r="V4430" s="464">
        <v>8057337824767.6094</v>
      </c>
      <c r="W4430" s="460">
        <v>2543.4376151397059</v>
      </c>
      <c r="X4430" s="463">
        <v>4.4236231147221507E-2</v>
      </c>
      <c r="Y4430" s="476">
        <v>2.0000000000000001E-4</v>
      </c>
    </row>
    <row r="4431" spans="1:25" x14ac:dyDescent="0.2">
      <c r="A4431" s="475">
        <f t="shared" si="69"/>
        <v>4427</v>
      </c>
      <c r="B4431" s="462">
        <v>0.36561545692759001</v>
      </c>
      <c r="C4431" s="461">
        <v>5347.2700550016179</v>
      </c>
      <c r="D4431" s="462">
        <v>0.42018841307351928</v>
      </c>
      <c r="E4431" s="462">
        <v>0.44254913087563641</v>
      </c>
      <c r="F4431" s="516">
        <v>2025.54</v>
      </c>
      <c r="G4431" s="464">
        <v>107020106567.00911</v>
      </c>
      <c r="H4431" s="461">
        <v>7643134.1686273636</v>
      </c>
      <c r="I4431" s="464">
        <v>321502224902.96942</v>
      </c>
      <c r="J4431" s="462">
        <v>0.36561545692759001</v>
      </c>
      <c r="K4431" s="464">
        <v>19127548326.87978</v>
      </c>
      <c r="L4431" s="464">
        <v>27182168465.387268</v>
      </c>
      <c r="M4431" s="464">
        <v>125026945688.32608</v>
      </c>
      <c r="N4431" s="464">
        <v>27725683401.936882</v>
      </c>
      <c r="O4431" s="464">
        <v>12228.578256628343</v>
      </c>
      <c r="P4431" s="461">
        <v>224673.81513222615</v>
      </c>
      <c r="Q4431" s="461">
        <v>115802.81490259587</v>
      </c>
      <c r="R4431" s="464">
        <v>784836312640.67822</v>
      </c>
      <c r="S4431" s="462">
        <v>0.5982613861680981</v>
      </c>
      <c r="T4431" s="462">
        <v>0.26091893526360738</v>
      </c>
      <c r="U4431" s="461">
        <v>15.947678459292137</v>
      </c>
      <c r="V4431" s="464">
        <v>3618849736712.876</v>
      </c>
      <c r="W4431" s="460">
        <v>1141.5754307214906</v>
      </c>
      <c r="X4431" s="463">
        <v>4.5521890359978306E-2</v>
      </c>
      <c r="Y4431" s="476">
        <v>2.0000000000000001E-4</v>
      </c>
    </row>
    <row r="4432" spans="1:25" x14ac:dyDescent="0.2">
      <c r="A4432" s="475">
        <f t="shared" si="69"/>
        <v>4428</v>
      </c>
      <c r="B4432" s="462">
        <v>0.67302545987559692</v>
      </c>
      <c r="C4432" s="461">
        <v>1500</v>
      </c>
      <c r="D4432" s="462">
        <v>0.93890183081834433</v>
      </c>
      <c r="E4432" s="462">
        <v>0.63926639239641081</v>
      </c>
      <c r="F4432" s="516">
        <v>2024.43</v>
      </c>
      <c r="G4432" s="464">
        <v>479901991449.91064</v>
      </c>
      <c r="H4432" s="461">
        <v>29381779.588712577</v>
      </c>
      <c r="I4432" s="464">
        <v>727226556138.55371</v>
      </c>
      <c r="J4432" s="462">
        <v>0.44027380456375143</v>
      </c>
      <c r="K4432" s="464">
        <v>18295622509.940365</v>
      </c>
      <c r="L4432" s="464">
        <v>0</v>
      </c>
      <c r="M4432" s="464">
        <v>325535933235.27264</v>
      </c>
      <c r="N4432" s="464">
        <v>58406268048.553001</v>
      </c>
      <c r="O4432" s="464">
        <v>15681.327065528631</v>
      </c>
      <c r="P4432" s="461">
        <v>414610.65164187527</v>
      </c>
      <c r="Q4432" s="461">
        <v>252612.75612669857</v>
      </c>
      <c r="R4432" s="464">
        <v>1617235763169.6516</v>
      </c>
      <c r="S4432" s="462">
        <v>0.61224067194681842</v>
      </c>
      <c r="T4432" s="462">
        <v>0.43767199090120912</v>
      </c>
      <c r="U4432" s="461">
        <v>17.033300537224005</v>
      </c>
      <c r="V4432" s="464">
        <v>13159937425743.619</v>
      </c>
      <c r="W4432" s="460">
        <v>4152.9051693585661</v>
      </c>
      <c r="X4432" s="463">
        <v>4.3111080621415596E-2</v>
      </c>
      <c r="Y4432" s="476">
        <v>2.0000000000000001E-4</v>
      </c>
    </row>
    <row r="4433" spans="1:25" x14ac:dyDescent="0.2">
      <c r="A4433" s="475">
        <f t="shared" si="69"/>
        <v>4429</v>
      </c>
      <c r="B4433" s="462">
        <v>0.52072909368011333</v>
      </c>
      <c r="C4433" s="461">
        <v>9057.2850982805357</v>
      </c>
      <c r="D4433" s="462">
        <v>0.83875021095600033</v>
      </c>
      <c r="E4433" s="462">
        <v>0.50448287531292368</v>
      </c>
      <c r="F4433" s="516">
        <v>2025.73</v>
      </c>
      <c r="G4433" s="464">
        <v>174329015372.78918</v>
      </c>
      <c r="H4433" s="461">
        <v>20670657.301258672</v>
      </c>
      <c r="I4433" s="464">
        <v>595526160625.1488</v>
      </c>
      <c r="J4433" s="462">
        <v>0.43177619558353597</v>
      </c>
      <c r="K4433" s="464">
        <v>35268119721.879517</v>
      </c>
      <c r="L4433" s="464">
        <v>59572330625.858635</v>
      </c>
      <c r="M4433" s="464">
        <v>166906626289.68961</v>
      </c>
      <c r="N4433" s="464">
        <v>35536995531.545067</v>
      </c>
      <c r="O4433" s="464">
        <v>25964.987872205907</v>
      </c>
      <c r="P4433" s="461">
        <v>270078.63184464443</v>
      </c>
      <c r="Q4433" s="461">
        <v>145361.61135243101</v>
      </c>
      <c r="R4433" s="464">
        <v>1314831385823.7214</v>
      </c>
      <c r="S4433" s="462">
        <v>0.60998084277273523</v>
      </c>
      <c r="T4433" s="462">
        <v>0.31607851088909278</v>
      </c>
      <c r="U4433" s="461">
        <v>15.391673100988218</v>
      </c>
      <c r="V4433" s="464">
        <v>6970885345450.7754</v>
      </c>
      <c r="W4433" s="460">
        <v>2199.9791005404109</v>
      </c>
      <c r="X4433" s="463">
        <v>4.7388029501680376E-2</v>
      </c>
      <c r="Y4433" s="476">
        <v>2.0000000000000001E-4</v>
      </c>
    </row>
    <row r="4434" spans="1:25" x14ac:dyDescent="0.2">
      <c r="A4434" s="475">
        <f t="shared" si="69"/>
        <v>4430</v>
      </c>
      <c r="B4434" s="462">
        <v>0.52711512403773642</v>
      </c>
      <c r="C4434" s="461">
        <v>1774.6106659410011</v>
      </c>
      <c r="D4434" s="462">
        <v>0.5722199621149785</v>
      </c>
      <c r="E4434" s="462">
        <v>0.37724464746710745</v>
      </c>
      <c r="F4434" s="516">
        <v>2024.34</v>
      </c>
      <c r="G4434" s="464">
        <v>220611967430.97678</v>
      </c>
      <c r="H4434" s="461">
        <v>12639031.890125863</v>
      </c>
      <c r="I4434" s="464">
        <v>308577280875.1261</v>
      </c>
      <c r="J4434" s="462">
        <v>0.2289420676158832</v>
      </c>
      <c r="K4434" s="464">
        <v>5905740123.9050121</v>
      </c>
      <c r="L4434" s="464">
        <v>8963988693.3784962</v>
      </c>
      <c r="M4434" s="464">
        <v>173890415696.4942</v>
      </c>
      <c r="N4434" s="464">
        <v>52792791570.154793</v>
      </c>
      <c r="O4434" s="464">
        <v>22491.733924243792</v>
      </c>
      <c r="P4434" s="461">
        <v>321552.45597374602</v>
      </c>
      <c r="Q4434" s="461">
        <v>190356.74645279525</v>
      </c>
      <c r="R4434" s="464">
        <v>755432781863.73022</v>
      </c>
      <c r="S4434" s="462">
        <v>0.52255454410809932</v>
      </c>
      <c r="T4434" s="462">
        <v>0.35532631312716884</v>
      </c>
      <c r="U4434" s="461">
        <v>17.900565213143985</v>
      </c>
      <c r="V4434" s="464">
        <v>5309761282534.3496</v>
      </c>
      <c r="W4434" s="460">
        <v>1676.4212463481947</v>
      </c>
      <c r="X4434" s="463">
        <v>4.0421075356943663E-2</v>
      </c>
      <c r="Y4434" s="476">
        <v>2.0000000000000001E-4</v>
      </c>
    </row>
    <row r="4435" spans="1:25" x14ac:dyDescent="0.2">
      <c r="A4435" s="475">
        <f t="shared" si="69"/>
        <v>4431</v>
      </c>
      <c r="B4435" s="462">
        <v>0.56174979257286384</v>
      </c>
      <c r="C4435" s="461">
        <v>2088.172718667066</v>
      </c>
      <c r="D4435" s="462">
        <v>0.86357467956134082</v>
      </c>
      <c r="E4435" s="462">
        <v>0.40581587410147579</v>
      </c>
      <c r="F4435" s="516">
        <v>2024.85</v>
      </c>
      <c r="G4435" s="464">
        <v>377849099904.37421</v>
      </c>
      <c r="H4435" s="461">
        <v>23696122.391448472</v>
      </c>
      <c r="I4435" s="464">
        <v>542901560973.37189</v>
      </c>
      <c r="J4435" s="462">
        <v>0.37901600404314639</v>
      </c>
      <c r="K4435" s="464">
        <v>18996240671.1982</v>
      </c>
      <c r="L4435" s="464">
        <v>17059603578.454311</v>
      </c>
      <c r="M4435" s="464">
        <v>226366532241.05786</v>
      </c>
      <c r="N4435" s="464">
        <v>66357482344.15451</v>
      </c>
      <c r="O4435" s="464">
        <v>40450.670191865633</v>
      </c>
      <c r="P4435" s="461">
        <v>467278.45812221034</v>
      </c>
      <c r="Q4435" s="461">
        <v>295862.82905658591</v>
      </c>
      <c r="R4435" s="464">
        <v>1191860402865.2729</v>
      </c>
      <c r="S4435" s="462">
        <v>0.57239972233344794</v>
      </c>
      <c r="T4435" s="462">
        <v>0.46310188427261806</v>
      </c>
      <c r="U4435" s="461">
        <v>17.049669285211049</v>
      </c>
      <c r="V4435" s="464">
        <v>10268216634110.527</v>
      </c>
      <c r="W4435" s="460">
        <v>3238.6031051948921</v>
      </c>
      <c r="X4435" s="463">
        <v>4.3036288205648802E-2</v>
      </c>
      <c r="Y4435" s="476">
        <v>2.0000000000000001E-4</v>
      </c>
    </row>
    <row r="4436" spans="1:25" x14ac:dyDescent="0.2">
      <c r="A4436" s="475">
        <f t="shared" si="69"/>
        <v>4432</v>
      </c>
      <c r="B4436" s="462">
        <v>0.54268039567916715</v>
      </c>
      <c r="C4436" s="461">
        <v>5667.1716039741405</v>
      </c>
      <c r="D4436" s="462">
        <v>1.0187817102437831</v>
      </c>
      <c r="E4436" s="462">
        <v>0.43643136430479046</v>
      </c>
      <c r="F4436" s="516">
        <v>2023.92</v>
      </c>
      <c r="G4436" s="464">
        <v>373134246422.87738</v>
      </c>
      <c r="H4436" s="461">
        <v>30781954.936387215</v>
      </c>
      <c r="I4436" s="464">
        <v>420851996487.70465</v>
      </c>
      <c r="J4436" s="462">
        <v>-0.11668429020570503</v>
      </c>
      <c r="K4436" s="464">
        <v>11439854126.49564</v>
      </c>
      <c r="L4436" s="464">
        <v>0</v>
      </c>
      <c r="M4436" s="464">
        <v>379569891794.1911</v>
      </c>
      <c r="N4436" s="464">
        <v>60407178938.209335</v>
      </c>
      <c r="O4436" s="464">
        <v>30717.153838074366</v>
      </c>
      <c r="P4436" s="461">
        <v>402788.87501464121</v>
      </c>
      <c r="Q4436" s="461">
        <v>241411.2128223422</v>
      </c>
      <c r="R4436" s="464">
        <v>1291771934175.1394</v>
      </c>
      <c r="S4436" s="462">
        <v>0.47087834377632781</v>
      </c>
      <c r="T4436" s="462">
        <v>0.23899961730951538</v>
      </c>
      <c r="U4436" s="461">
        <v>24.596618657800974</v>
      </c>
      <c r="V4436" s="464">
        <v>7980777008713.7275</v>
      </c>
      <c r="W4436" s="460">
        <v>2520.3075214593091</v>
      </c>
      <c r="X4436" s="463">
        <v>3.1060461200786541E-2</v>
      </c>
      <c r="Y4436" s="476">
        <v>2.0000000000000001E-4</v>
      </c>
    </row>
    <row r="4437" spans="1:25" x14ac:dyDescent="0.2">
      <c r="A4437" s="475">
        <f t="shared" si="69"/>
        <v>4433</v>
      </c>
      <c r="B4437" s="462">
        <v>0.59408299816634236</v>
      </c>
      <c r="C4437" s="461">
        <v>3790.2220791021728</v>
      </c>
      <c r="D4437" s="462">
        <v>0.92656585048729556</v>
      </c>
      <c r="E4437" s="462">
        <v>0.32229314317563784</v>
      </c>
      <c r="F4437" s="516">
        <v>2025.28</v>
      </c>
      <c r="G4437" s="464">
        <v>147012509401.44229</v>
      </c>
      <c r="H4437" s="461">
        <v>26399331.798826884</v>
      </c>
      <c r="I4437" s="464">
        <v>565543095475.88098</v>
      </c>
      <c r="J4437" s="462">
        <v>0.26842658464207714</v>
      </c>
      <c r="K4437" s="464">
        <v>13154927992.49894</v>
      </c>
      <c r="L4437" s="464">
        <v>21773471961.440346</v>
      </c>
      <c r="M4437" s="464">
        <v>107166326392.12144</v>
      </c>
      <c r="N4437" s="464">
        <v>43796955086.758469</v>
      </c>
      <c r="O4437" s="464">
        <v>10000</v>
      </c>
      <c r="P4437" s="461">
        <v>309582.0689627984</v>
      </c>
      <c r="Q4437" s="461">
        <v>172857.06603130494</v>
      </c>
      <c r="R4437" s="464">
        <v>935759208166.58887</v>
      </c>
      <c r="S4437" s="462">
        <v>0.4469248774574564</v>
      </c>
      <c r="T4437" s="462">
        <v>0.29005635531644131</v>
      </c>
      <c r="U4437" s="461">
        <v>16.193808317784438</v>
      </c>
      <c r="V4437" s="464">
        <v>4856256882124.6934</v>
      </c>
      <c r="W4437" s="460">
        <v>1532.4001122022798</v>
      </c>
      <c r="X4437" s="463">
        <v>4.5110161237839029E-2</v>
      </c>
      <c r="Y4437" s="476">
        <v>2.0000000000000001E-4</v>
      </c>
    </row>
    <row r="4438" spans="1:25" x14ac:dyDescent="0.2">
      <c r="A4438" s="475">
        <f t="shared" si="69"/>
        <v>4434</v>
      </c>
      <c r="B4438" s="462">
        <v>0.44498084771006835</v>
      </c>
      <c r="C4438" s="461">
        <v>8161.5306148872096</v>
      </c>
      <c r="D4438" s="462">
        <v>0.62811875038595144</v>
      </c>
      <c r="E4438" s="462">
        <v>0.59120417727480556</v>
      </c>
      <c r="F4438" s="516">
        <v>2024.61</v>
      </c>
      <c r="G4438" s="464">
        <v>379943688544.47589</v>
      </c>
      <c r="H4438" s="461">
        <v>13163860.539164102</v>
      </c>
      <c r="I4438" s="464">
        <v>388649856064.29272</v>
      </c>
      <c r="J4438" s="462">
        <v>0.37953277528000862</v>
      </c>
      <c r="K4438" s="464">
        <v>7183690684.8334236</v>
      </c>
      <c r="L4438" s="464">
        <v>0</v>
      </c>
      <c r="M4438" s="464">
        <v>277540282647.24622</v>
      </c>
      <c r="N4438" s="464">
        <v>24456970753.000977</v>
      </c>
      <c r="O4438" s="464">
        <v>22373.305328787606</v>
      </c>
      <c r="P4438" s="461">
        <v>194543.38980904158</v>
      </c>
      <c r="Q4438" s="461">
        <v>94466.87182651645</v>
      </c>
      <c r="R4438" s="464">
        <v>1097435204034.8322</v>
      </c>
      <c r="S4438" s="462">
        <v>0.63505287391106768</v>
      </c>
      <c r="T4438" s="462">
        <v>0.46596471916968929</v>
      </c>
      <c r="U4438" s="461">
        <v>17.443239751985352</v>
      </c>
      <c r="V4438" s="464">
        <v>9699283935862.0625</v>
      </c>
      <c r="W4438" s="460">
        <v>3060.3235535312633</v>
      </c>
      <c r="X4438" s="463">
        <v>4.2224370259209422E-2</v>
      </c>
      <c r="Y4438" s="476">
        <v>2.0000000000000001E-4</v>
      </c>
    </row>
    <row r="4439" spans="1:25" x14ac:dyDescent="0.2">
      <c r="A4439" s="475">
        <f t="shared" si="69"/>
        <v>4435</v>
      </c>
      <c r="B4439" s="462">
        <v>0.40686629950116687</v>
      </c>
      <c r="C4439" s="461">
        <v>3740.088332748634</v>
      </c>
      <c r="D4439" s="462">
        <v>0.80725159889072873</v>
      </c>
      <c r="E4439" s="462">
        <v>0.54523186568749349</v>
      </c>
      <c r="F4439" s="516">
        <v>2025.78</v>
      </c>
      <c r="G4439" s="464">
        <v>190644823728.67105</v>
      </c>
      <c r="H4439" s="461">
        <v>20286043.61802455</v>
      </c>
      <c r="I4439" s="464">
        <v>527416232799.521</v>
      </c>
      <c r="J4439" s="462">
        <v>0.26976874996254552</v>
      </c>
      <c r="K4439" s="464">
        <v>36907386266.897064</v>
      </c>
      <c r="L4439" s="464">
        <v>68406960434.396545</v>
      </c>
      <c r="M4439" s="464">
        <v>149025227480.51584</v>
      </c>
      <c r="N4439" s="464">
        <v>25978638337.031071</v>
      </c>
      <c r="O4439" s="464">
        <v>28207.582963475437</v>
      </c>
      <c r="P4439" s="461">
        <v>187574.31616879511</v>
      </c>
      <c r="Q4439" s="461">
        <v>86500.701133633978</v>
      </c>
      <c r="R4439" s="464">
        <v>1105837244448.3088</v>
      </c>
      <c r="S4439" s="462">
        <v>0.52486261584659077</v>
      </c>
      <c r="T4439" s="462">
        <v>0.28530149377488545</v>
      </c>
      <c r="U4439" s="461">
        <v>16.432185739684858</v>
      </c>
      <c r="V4439" s="464">
        <v>5802044594295.7393</v>
      </c>
      <c r="W4439" s="460">
        <v>1832.3372335171653</v>
      </c>
      <c r="X4439" s="463">
        <v>4.3803896525165906E-2</v>
      </c>
      <c r="Y4439" s="476">
        <v>2.0000000000000001E-4</v>
      </c>
    </row>
    <row r="4440" spans="1:25" x14ac:dyDescent="0.2">
      <c r="A4440" s="475">
        <f t="shared" si="69"/>
        <v>4436</v>
      </c>
      <c r="B4440" s="462">
        <v>0.6401070491378672</v>
      </c>
      <c r="C4440" s="461">
        <v>6203.3537516427714</v>
      </c>
      <c r="D4440" s="462">
        <v>0.49323613204190686</v>
      </c>
      <c r="E4440" s="462">
        <v>0.26701828230089975</v>
      </c>
      <c r="F4440" s="516">
        <v>2025.02</v>
      </c>
      <c r="G4440" s="464">
        <v>158663558410.15579</v>
      </c>
      <c r="H4440" s="461">
        <v>9140455.9170018379</v>
      </c>
      <c r="I4440" s="464">
        <v>344521869631.28223</v>
      </c>
      <c r="J4440" s="462">
        <v>0.5017434753492348</v>
      </c>
      <c r="K4440" s="464">
        <v>19302152520.657295</v>
      </c>
      <c r="L4440" s="464">
        <v>28021297308.312592</v>
      </c>
      <c r="M4440" s="464">
        <v>83177560433.496353</v>
      </c>
      <c r="N4440" s="464">
        <v>59144811253.368896</v>
      </c>
      <c r="O4440" s="464">
        <v>18752.159595554309</v>
      </c>
      <c r="P4440" s="461">
        <v>379516.12276259193</v>
      </c>
      <c r="Q4440" s="461">
        <v>237678.48167136477</v>
      </c>
      <c r="R4440" s="464">
        <v>709564653624.09656</v>
      </c>
      <c r="S4440" s="462">
        <v>0.59331999096233234</v>
      </c>
      <c r="T4440" s="462">
        <v>0.4452263062697262</v>
      </c>
      <c r="U4440" s="461">
        <v>15.960144675451884</v>
      </c>
      <c r="V4440" s="464">
        <v>5640109529068.2637</v>
      </c>
      <c r="W4440" s="460">
        <v>1780.0179581203902</v>
      </c>
      <c r="X4440" s="463">
        <v>4.4927670111511012E-2</v>
      </c>
      <c r="Y4440" s="476">
        <v>2.0000000000000001E-4</v>
      </c>
    </row>
    <row r="4441" spans="1:25" x14ac:dyDescent="0.2">
      <c r="A4441" s="475">
        <f t="shared" si="69"/>
        <v>4437</v>
      </c>
      <c r="B4441" s="462">
        <v>0.57963973466490071</v>
      </c>
      <c r="C4441" s="461">
        <v>7317.4500480974148</v>
      </c>
      <c r="D4441" s="462">
        <v>0.76987350744354122</v>
      </c>
      <c r="E4441" s="462">
        <v>0.37797264488632942</v>
      </c>
      <c r="F4441" s="516">
        <v>2026.07</v>
      </c>
      <c r="G4441" s="464">
        <v>133981549211.71982</v>
      </c>
      <c r="H4441" s="461">
        <v>11286931.490347594</v>
      </c>
      <c r="I4441" s="464">
        <v>269625953560.81387</v>
      </c>
      <c r="J4441" s="462">
        <v>0.17179432272029749</v>
      </c>
      <c r="K4441" s="464">
        <v>19961648837.280781</v>
      </c>
      <c r="L4441" s="464">
        <v>85105093639.081329</v>
      </c>
      <c r="M4441" s="464">
        <v>52609924130.712891</v>
      </c>
      <c r="N4441" s="464">
        <v>3285762409.0070295</v>
      </c>
      <c r="O4441" s="464">
        <v>28585.527553599277</v>
      </c>
      <c r="P4441" s="461">
        <v>68053.970448753098</v>
      </c>
      <c r="Q4441" s="461">
        <v>11576.742612188278</v>
      </c>
      <c r="R4441" s="464">
        <v>567307436038.12964</v>
      </c>
      <c r="S4441" s="462">
        <v>0.48390783188208225</v>
      </c>
      <c r="T4441" s="462">
        <v>0.27206030681893256</v>
      </c>
      <c r="U4441" s="461">
        <v>18.054622854787961</v>
      </c>
      <c r="V4441" s="464">
        <v>2985316832624.6987</v>
      </c>
      <c r="W4441" s="460">
        <v>942.54376636374298</v>
      </c>
      <c r="X4441" s="463">
        <v>4.2058128726557072E-2</v>
      </c>
      <c r="Y4441" s="476">
        <v>2.0000000000000001E-4</v>
      </c>
    </row>
    <row r="4442" spans="1:25" x14ac:dyDescent="0.2">
      <c r="A4442" s="475">
        <f t="shared" si="69"/>
        <v>4438</v>
      </c>
      <c r="B4442" s="462">
        <v>0.37469246365497116</v>
      </c>
      <c r="C4442" s="461">
        <v>7192.1265524097871</v>
      </c>
      <c r="D4442" s="462">
        <v>0.60857218795105572</v>
      </c>
      <c r="E4442" s="462">
        <v>0.69475526773553398</v>
      </c>
      <c r="F4442" s="516">
        <v>2023.75</v>
      </c>
      <c r="G4442" s="464">
        <v>212220184995.10043</v>
      </c>
      <c r="H4442" s="461">
        <v>12416657.659816017</v>
      </c>
      <c r="I4442" s="464">
        <v>423264435784.20465</v>
      </c>
      <c r="J4442" s="462">
        <v>0.37469246365497111</v>
      </c>
      <c r="K4442" s="464">
        <v>3783971152.1614456</v>
      </c>
      <c r="L4442" s="464">
        <v>0</v>
      </c>
      <c r="M4442" s="464">
        <v>190999054663.362</v>
      </c>
      <c r="N4442" s="464">
        <v>75888763297.01178</v>
      </c>
      <c r="O4442" s="464">
        <v>17208.373292354205</v>
      </c>
      <c r="P4442" s="461">
        <v>480239.74645864486</v>
      </c>
      <c r="Q4442" s="461">
        <v>314082.91113112174</v>
      </c>
      <c r="R4442" s="464">
        <v>898391840284.67407</v>
      </c>
      <c r="S4442" s="462">
        <v>0.55314948648286921</v>
      </c>
      <c r="T4442" s="462">
        <v>0.39335428310758708</v>
      </c>
      <c r="U4442" s="461">
        <v>16.585587051368538</v>
      </c>
      <c r="V4442" s="464">
        <v>6567385614644.0254</v>
      </c>
      <c r="W4442" s="460">
        <v>2072.0497268495865</v>
      </c>
      <c r="X4442" s="463">
        <v>4.323386263901477E-2</v>
      </c>
      <c r="Y4442" s="476">
        <v>2.0000000000000001E-4</v>
      </c>
    </row>
    <row r="4443" spans="1:25" x14ac:dyDescent="0.2">
      <c r="A4443" s="475">
        <f t="shared" si="69"/>
        <v>4439</v>
      </c>
      <c r="B4443" s="462">
        <v>0.43397998490264139</v>
      </c>
      <c r="C4443" s="461">
        <v>4328.5220472380688</v>
      </c>
      <c r="D4443" s="462">
        <v>0.96337570867787092</v>
      </c>
      <c r="E4443" s="462">
        <v>0.17414370791160971</v>
      </c>
      <c r="F4443" s="516">
        <v>2026.56</v>
      </c>
      <c r="G4443" s="464">
        <v>188755182752.49664</v>
      </c>
      <c r="H4443" s="461">
        <v>28919715.683859561</v>
      </c>
      <c r="I4443" s="464">
        <v>572716009627.26758</v>
      </c>
      <c r="J4443" s="462">
        <v>0.23806438504220928</v>
      </c>
      <c r="K4443" s="464">
        <v>21118412447.989761</v>
      </c>
      <c r="L4443" s="464">
        <v>14332823307.574036</v>
      </c>
      <c r="M4443" s="464">
        <v>48496611896.655716</v>
      </c>
      <c r="N4443" s="464">
        <v>83412414834.962677</v>
      </c>
      <c r="O4443" s="464">
        <v>17796.658932840692</v>
      </c>
      <c r="P4443" s="461">
        <v>524227.01297984895</v>
      </c>
      <c r="Q4443" s="461">
        <v>337846.86044104525</v>
      </c>
      <c r="R4443" s="464">
        <v>960229544989.34204</v>
      </c>
      <c r="S4443" s="462">
        <v>0.40687990593025147</v>
      </c>
      <c r="T4443" s="462">
        <v>0.33149991666933837</v>
      </c>
      <c r="U4443" s="461">
        <v>16.458419146041646</v>
      </c>
      <c r="V4443" s="464">
        <v>5685881912302.1475</v>
      </c>
      <c r="W4443" s="460">
        <v>1794.9063696346393</v>
      </c>
      <c r="X4443" s="463">
        <v>4.5304555874792672E-2</v>
      </c>
      <c r="Y4443" s="476">
        <v>2.0000000000000001E-4</v>
      </c>
    </row>
    <row r="4444" spans="1:25" x14ac:dyDescent="0.2">
      <c r="A4444" s="475">
        <f t="shared" si="69"/>
        <v>4440</v>
      </c>
      <c r="B4444" s="462">
        <v>0.46593866967500513</v>
      </c>
      <c r="C4444" s="461">
        <v>3656.4270807046323</v>
      </c>
      <c r="D4444" s="462">
        <v>0.62299009884475165</v>
      </c>
      <c r="E4444" s="462">
        <v>0.36598076358876797</v>
      </c>
      <c r="F4444" s="516">
        <v>2025.76</v>
      </c>
      <c r="G4444" s="464">
        <v>67878828487.893509</v>
      </c>
      <c r="H4444" s="461">
        <v>13358992.747088224</v>
      </c>
      <c r="I4444" s="464">
        <v>440087238884.11865</v>
      </c>
      <c r="J4444" s="462">
        <v>0.42405449599667189</v>
      </c>
      <c r="K4444" s="464">
        <v>20782137855.078918</v>
      </c>
      <c r="L4444" s="464">
        <v>31787184440.887722</v>
      </c>
      <c r="M4444" s="464">
        <v>55651465487.77494</v>
      </c>
      <c r="N4444" s="464">
        <v>68751896751.729721</v>
      </c>
      <c r="O4444" s="464">
        <v>28176.27222154124</v>
      </c>
      <c r="P4444" s="461">
        <v>396362.23168642959</v>
      </c>
      <c r="Q4444" s="461">
        <v>247135.15241070831</v>
      </c>
      <c r="R4444" s="464">
        <v>691794212941.70142</v>
      </c>
      <c r="S4444" s="462">
        <v>0.50195170602352945</v>
      </c>
      <c r="T4444" s="462">
        <v>0.32688184617254468</v>
      </c>
      <c r="U4444" s="461">
        <v>14.61859210665839</v>
      </c>
      <c r="V4444" s="464">
        <v>3731855859608.9424</v>
      </c>
      <c r="W4444" s="460">
        <v>1177.1676836059016</v>
      </c>
      <c r="X4444" s="463">
        <v>4.8722966026582097E-2</v>
      </c>
      <c r="Y4444" s="476">
        <v>2.0000000000000001E-4</v>
      </c>
    </row>
    <row r="4445" spans="1:25" x14ac:dyDescent="0.2">
      <c r="A4445" s="475">
        <f t="shared" si="69"/>
        <v>4441</v>
      </c>
      <c r="B4445" s="462">
        <v>0.50750122601727976</v>
      </c>
      <c r="C4445" s="461">
        <v>5232.4486587745869</v>
      </c>
      <c r="D4445" s="462">
        <v>0.28937540486972835</v>
      </c>
      <c r="E4445" s="462">
        <v>0.67258531754043771</v>
      </c>
      <c r="F4445" s="516">
        <v>2026.89</v>
      </c>
      <c r="G4445" s="464">
        <v>98206228926.823303</v>
      </c>
      <c r="H4445" s="461">
        <v>4580003.0403080517</v>
      </c>
      <c r="I4445" s="464">
        <v>172234426593.12323</v>
      </c>
      <c r="J4445" s="462">
        <v>0.3938044010452546</v>
      </c>
      <c r="K4445" s="464">
        <v>30539948148.292404</v>
      </c>
      <c r="L4445" s="464">
        <v>56717310523.476204</v>
      </c>
      <c r="M4445" s="464">
        <v>6827007028.7679682</v>
      </c>
      <c r="N4445" s="464">
        <v>37698326953.05941</v>
      </c>
      <c r="O4445" s="464">
        <v>24272.012638088385</v>
      </c>
      <c r="P4445" s="461">
        <v>274286.16653724085</v>
      </c>
      <c r="Q4445" s="461">
        <v>130440.10955657961</v>
      </c>
      <c r="R4445" s="464">
        <v>398322504264.00714</v>
      </c>
      <c r="S4445" s="462">
        <v>0.55222988189728184</v>
      </c>
      <c r="T4445" s="462">
        <v>0.43082513783146198</v>
      </c>
      <c r="U4445" s="461">
        <v>16.121558099167984</v>
      </c>
      <c r="V4445" s="464">
        <v>3141387828940.272</v>
      </c>
      <c r="W4445" s="460">
        <v>991.75905364085679</v>
      </c>
      <c r="X4445" s="463">
        <v>4.4000956451265484E-2</v>
      </c>
      <c r="Y4445" s="476">
        <v>2.0000000000000001E-4</v>
      </c>
    </row>
    <row r="4446" spans="1:25" x14ac:dyDescent="0.2">
      <c r="A4446" s="475">
        <f t="shared" si="69"/>
        <v>4442</v>
      </c>
      <c r="B4446" s="462">
        <v>0.39744058048870579</v>
      </c>
      <c r="C4446" s="461">
        <v>6598.1076544506286</v>
      </c>
      <c r="D4446" s="462">
        <v>0.77169488783790341</v>
      </c>
      <c r="E4446" s="462">
        <v>0.3412095835211818</v>
      </c>
      <c r="F4446" s="516">
        <v>2024.2</v>
      </c>
      <c r="G4446" s="464">
        <v>335086709638.9212</v>
      </c>
      <c r="H4446" s="461">
        <v>18683177.27065606</v>
      </c>
      <c r="I4446" s="464">
        <v>516951948591.4469</v>
      </c>
      <c r="J4446" s="462">
        <v>0.39744058048870579</v>
      </c>
      <c r="K4446" s="464">
        <v>16027379347.180965</v>
      </c>
      <c r="L4446" s="464">
        <v>23022598330.811756</v>
      </c>
      <c r="M4446" s="464">
        <v>282336482177.16559</v>
      </c>
      <c r="N4446" s="464">
        <v>48662715779.564621</v>
      </c>
      <c r="O4446" s="464">
        <v>22977.826302192807</v>
      </c>
      <c r="P4446" s="461">
        <v>348649.02002186148</v>
      </c>
      <c r="Q4446" s="461">
        <v>206104.65151908738</v>
      </c>
      <c r="R4446" s="464">
        <v>1332717777957.3262</v>
      </c>
      <c r="S4446" s="462">
        <v>0.61611612958955853</v>
      </c>
      <c r="T4446" s="462">
        <v>0.38390679142934153</v>
      </c>
      <c r="U4446" s="461">
        <v>16.900301112902635</v>
      </c>
      <c r="V4446" s="464">
        <v>9371057288152.625</v>
      </c>
      <c r="W4446" s="460">
        <v>2953.6780539573356</v>
      </c>
      <c r="X4446" s="463">
        <v>4.3895028765098126E-2</v>
      </c>
      <c r="Y4446" s="476">
        <v>2.0000000000000001E-4</v>
      </c>
    </row>
    <row r="4447" spans="1:25" x14ac:dyDescent="0.2">
      <c r="A4447" s="475">
        <f t="shared" si="69"/>
        <v>4443</v>
      </c>
      <c r="B4447" s="462">
        <v>0.37212462767912746</v>
      </c>
      <c r="C4447" s="461">
        <v>4009.2542332930525</v>
      </c>
      <c r="D4447" s="462">
        <v>0.73318096107710651</v>
      </c>
      <c r="E4447" s="462">
        <v>0.46323132052141047</v>
      </c>
      <c r="F4447" s="516">
        <v>2024.28</v>
      </c>
      <c r="G4447" s="464">
        <v>163299473373.66418</v>
      </c>
      <c r="H4447" s="461">
        <v>17389446.97813502</v>
      </c>
      <c r="I4447" s="464">
        <v>530872950074.10852</v>
      </c>
      <c r="J4447" s="462">
        <v>0.37212462767912746</v>
      </c>
      <c r="K4447" s="464">
        <v>16211610688.328997</v>
      </c>
      <c r="L4447" s="464">
        <v>8525364509.0736895</v>
      </c>
      <c r="M4447" s="464">
        <v>143690509840.08984</v>
      </c>
      <c r="N4447" s="464">
        <v>50636189447.795662</v>
      </c>
      <c r="O4447" s="464">
        <v>15786.611479540714</v>
      </c>
      <c r="P4447" s="461">
        <v>357160.2104755945</v>
      </c>
      <c r="Q4447" s="461">
        <v>213629.29881195747</v>
      </c>
      <c r="R4447" s="464">
        <v>1006923135744.7142</v>
      </c>
      <c r="S4447" s="462">
        <v>0.53907812914060038</v>
      </c>
      <c r="T4447" s="462">
        <v>0.31875902468623402</v>
      </c>
      <c r="U4447" s="461">
        <v>16.010833149099952</v>
      </c>
      <c r="V4447" s="464">
        <v>5637404668534.0439</v>
      </c>
      <c r="W4447" s="460">
        <v>1779.9434989426322</v>
      </c>
      <c r="X4447" s="463">
        <v>4.5790938803250081E-2</v>
      </c>
      <c r="Y4447" s="476">
        <v>2.0000000000000001E-4</v>
      </c>
    </row>
    <row r="4448" spans="1:25" x14ac:dyDescent="0.2">
      <c r="A4448" s="475">
        <f t="shared" si="69"/>
        <v>4444</v>
      </c>
      <c r="B4448" s="462">
        <v>0.47782741910328697</v>
      </c>
      <c r="C4448" s="461">
        <v>4534.0034531459778</v>
      </c>
      <c r="D4448" s="462">
        <v>0.8281876854876673</v>
      </c>
      <c r="E4448" s="462">
        <v>0.3408970891720382</v>
      </c>
      <c r="F4448" s="516">
        <v>2025.96</v>
      </c>
      <c r="G4448" s="464">
        <v>277862307002.15942</v>
      </c>
      <c r="H4448" s="461">
        <v>21131972.1054256</v>
      </c>
      <c r="I4448" s="464">
        <v>481343910773.24823</v>
      </c>
      <c r="J4448" s="462">
        <v>0.23448361645614979</v>
      </c>
      <c r="K4448" s="464">
        <v>23039448585.335487</v>
      </c>
      <c r="L4448" s="464">
        <v>31711438421.029549</v>
      </c>
      <c r="M4448" s="464">
        <v>149362533987.77811</v>
      </c>
      <c r="N4448" s="464">
        <v>47320261207.922264</v>
      </c>
      <c r="O4448" s="464">
        <v>29603.811916086379</v>
      </c>
      <c r="P4448" s="461">
        <v>307855.1511598099</v>
      </c>
      <c r="Q4448" s="461">
        <v>173761.98239936359</v>
      </c>
      <c r="R4448" s="464">
        <v>1099768511257.1938</v>
      </c>
      <c r="S4448" s="462">
        <v>0.52222216536964927</v>
      </c>
      <c r="T4448" s="462">
        <v>0.3275215412502181</v>
      </c>
      <c r="U4448" s="461">
        <v>17.522790250218073</v>
      </c>
      <c r="V4448" s="464">
        <v>6816775124599.2451</v>
      </c>
      <c r="W4448" s="460">
        <v>2151.3563070991895</v>
      </c>
      <c r="X4448" s="463">
        <v>4.2471520469952478E-2</v>
      </c>
      <c r="Y4448" s="476">
        <v>2.0000000000000001E-4</v>
      </c>
    </row>
    <row r="4449" spans="1:25" x14ac:dyDescent="0.2">
      <c r="A4449" s="475">
        <f t="shared" si="69"/>
        <v>4445</v>
      </c>
      <c r="B4449" s="462">
        <v>0.64301437396230554</v>
      </c>
      <c r="C4449" s="461">
        <v>1812.3136067632731</v>
      </c>
      <c r="D4449" s="462">
        <v>0.89696212214285675</v>
      </c>
      <c r="E4449" s="462">
        <v>0.30377328200659004</v>
      </c>
      <c r="F4449" s="516">
        <v>2026.45</v>
      </c>
      <c r="G4449" s="464">
        <v>76133473653.716156</v>
      </c>
      <c r="H4449" s="461">
        <v>25403879.990155708</v>
      </c>
      <c r="I4449" s="464">
        <v>490195018655.64392</v>
      </c>
      <c r="J4449" s="462">
        <v>0.15592926249165651</v>
      </c>
      <c r="K4449" s="464">
        <v>33312782134.980541</v>
      </c>
      <c r="L4449" s="464">
        <v>93901967358.14267</v>
      </c>
      <c r="M4449" s="464">
        <v>28838147411.479416</v>
      </c>
      <c r="N4449" s="464">
        <v>94347535419.673859</v>
      </c>
      <c r="O4449" s="464">
        <v>37151.356501318907</v>
      </c>
      <c r="P4449" s="461">
        <v>543964.95496757748</v>
      </c>
      <c r="Q4449" s="461">
        <v>355630.22908197629</v>
      </c>
      <c r="R4449" s="464">
        <v>867213329595.11804</v>
      </c>
      <c r="S4449" s="462">
        <v>0.36166149793175489</v>
      </c>
      <c r="T4449" s="462">
        <v>0.15842016420449531</v>
      </c>
      <c r="U4449" s="461">
        <v>16.051695931419523</v>
      </c>
      <c r="V4449" s="464">
        <v>2472396032495.645</v>
      </c>
      <c r="W4449" s="460">
        <v>780.13193800308477</v>
      </c>
      <c r="X4449" s="463">
        <v>4.4991267558931625E-2</v>
      </c>
      <c r="Y4449" s="476">
        <v>2.0000000000000001E-4</v>
      </c>
    </row>
    <row r="4450" spans="1:25" x14ac:dyDescent="0.2">
      <c r="A4450" s="475">
        <f t="shared" si="69"/>
        <v>4446</v>
      </c>
      <c r="B4450" s="462">
        <v>0.49543874266086213</v>
      </c>
      <c r="C4450" s="461">
        <v>7060.9189843530294</v>
      </c>
      <c r="D4450" s="462">
        <v>0.64678896891288185</v>
      </c>
      <c r="E4450" s="462">
        <v>0.16834046300836258</v>
      </c>
      <c r="F4450" s="516">
        <v>2024.44</v>
      </c>
      <c r="G4450" s="464">
        <v>221651884935.46396</v>
      </c>
      <c r="H4450" s="461">
        <v>13443110.734051932</v>
      </c>
      <c r="I4450" s="464">
        <v>306674750206.11267</v>
      </c>
      <c r="J4450" s="462">
        <v>0.19987814513895619</v>
      </c>
      <c r="K4450" s="464">
        <v>10431974289.304016</v>
      </c>
      <c r="L4450" s="464">
        <v>10073594715.351669</v>
      </c>
      <c r="M4450" s="464">
        <v>187907033412.20816</v>
      </c>
      <c r="N4450" s="464">
        <v>32995860793.040459</v>
      </c>
      <c r="O4450" s="464">
        <v>32118.790538046276</v>
      </c>
      <c r="P4450" s="461">
        <v>240307.16999426618</v>
      </c>
      <c r="Q4450" s="461">
        <v>127348.34248020314</v>
      </c>
      <c r="R4450" s="464">
        <v>823880232464.37537</v>
      </c>
      <c r="S4450" s="462">
        <v>0.54812816171460954</v>
      </c>
      <c r="T4450" s="462">
        <v>0.3296253763469541</v>
      </c>
      <c r="U4450" s="461">
        <v>17.836587948275657</v>
      </c>
      <c r="V4450" s="464">
        <v>5305002205612.958</v>
      </c>
      <c r="W4450" s="460">
        <v>1674.7382580888486</v>
      </c>
      <c r="X4450" s="463">
        <v>4.1347218465430616E-2</v>
      </c>
      <c r="Y4450" s="476">
        <v>2.0000000000000001E-4</v>
      </c>
    </row>
    <row r="4451" spans="1:25" x14ac:dyDescent="0.2">
      <c r="A4451" s="475">
        <f t="shared" si="69"/>
        <v>4447</v>
      </c>
      <c r="B4451" s="462">
        <v>0.30022037741787577</v>
      </c>
      <c r="C4451" s="461">
        <v>7033.0653504107268</v>
      </c>
      <c r="D4451" s="462">
        <v>0.78510168238924827</v>
      </c>
      <c r="E4451" s="462">
        <v>0.25190139111463172</v>
      </c>
      <c r="F4451" s="516">
        <v>2025.97</v>
      </c>
      <c r="G4451" s="464">
        <v>270270229400.5528</v>
      </c>
      <c r="H4451" s="461">
        <v>15771125.100710856</v>
      </c>
      <c r="I4451" s="464">
        <v>324167109264.63904</v>
      </c>
      <c r="J4451" s="462">
        <v>0.21000881323375631</v>
      </c>
      <c r="K4451" s="464">
        <v>10770870451.398888</v>
      </c>
      <c r="L4451" s="464">
        <v>15767288489.777788</v>
      </c>
      <c r="M4451" s="464">
        <v>178755926016.64114</v>
      </c>
      <c r="N4451" s="464">
        <v>6843718054.6959248</v>
      </c>
      <c r="O4451" s="464">
        <v>28774.522050287113</v>
      </c>
      <c r="P4451" s="461">
        <v>122171.0747602144</v>
      </c>
      <c r="Q4451" s="461">
        <v>29582.574885235495</v>
      </c>
      <c r="R4451" s="464">
        <v>867691692515.77698</v>
      </c>
      <c r="S4451" s="462">
        <v>0.57201831146983406</v>
      </c>
      <c r="T4451" s="462">
        <v>0.36326651967502199</v>
      </c>
      <c r="U4451" s="461">
        <v>18.087446463568913</v>
      </c>
      <c r="V4451" s="464">
        <v>6050488946855.7588</v>
      </c>
      <c r="W4451" s="460">
        <v>1909.6999375006505</v>
      </c>
      <c r="X4451" s="463">
        <v>4.1960038713605423E-2</v>
      </c>
      <c r="Y4451" s="476">
        <v>2.0000000000000001E-4</v>
      </c>
    </row>
    <row r="4452" spans="1:25" x14ac:dyDescent="0.2">
      <c r="A4452" s="475">
        <f t="shared" si="69"/>
        <v>4448</v>
      </c>
      <c r="B4452" s="462">
        <v>0.42742240960729611</v>
      </c>
      <c r="C4452" s="461">
        <v>2939.1532277100878</v>
      </c>
      <c r="D4452" s="462">
        <v>0.55248863388533542</v>
      </c>
      <c r="E4452" s="462">
        <v>0.5687938180575528</v>
      </c>
      <c r="F4452" s="516">
        <v>2025.28</v>
      </c>
      <c r="G4452" s="464">
        <v>197462063225.11508</v>
      </c>
      <c r="H4452" s="461">
        <v>11298928.246411832</v>
      </c>
      <c r="I4452" s="464">
        <v>364851417875.32849</v>
      </c>
      <c r="J4452" s="462">
        <v>0.42742240960729605</v>
      </c>
      <c r="K4452" s="464">
        <v>23400399011.247055</v>
      </c>
      <c r="L4452" s="464">
        <v>70895390058.539658</v>
      </c>
      <c r="M4452" s="464">
        <v>131089176462.2679</v>
      </c>
      <c r="N4452" s="464">
        <v>35388368296.811424</v>
      </c>
      <c r="O4452" s="464">
        <v>19707.598053401118</v>
      </c>
      <c r="P4452" s="461">
        <v>263107.0865915895</v>
      </c>
      <c r="Q4452" s="461">
        <v>146353.36577727049</v>
      </c>
      <c r="R4452" s="464">
        <v>797213648112.82935</v>
      </c>
      <c r="S4452" s="462">
        <v>0.59716393636061138</v>
      </c>
      <c r="T4452" s="462">
        <v>0.40938272233105566</v>
      </c>
      <c r="U4452" s="461">
        <v>16.516928468691525</v>
      </c>
      <c r="V4452" s="464">
        <v>5961506162224.4795</v>
      </c>
      <c r="W4452" s="460">
        <v>1879.9190763871393</v>
      </c>
      <c r="X4452" s="463">
        <v>4.4019392444794095E-2</v>
      </c>
      <c r="Y4452" s="476">
        <v>2.0000000000000001E-4</v>
      </c>
    </row>
    <row r="4453" spans="1:25" x14ac:dyDescent="0.2">
      <c r="A4453" s="475">
        <f t="shared" si="69"/>
        <v>4449</v>
      </c>
      <c r="B4453" s="462">
        <v>0.50574412944615443</v>
      </c>
      <c r="C4453" s="461">
        <v>1500</v>
      </c>
      <c r="D4453" s="462">
        <v>0.76441847074754021</v>
      </c>
      <c r="E4453" s="462">
        <v>0.45227697252796367</v>
      </c>
      <c r="F4453" s="516">
        <v>2023.75</v>
      </c>
      <c r="G4453" s="464">
        <v>146536744994.64944</v>
      </c>
      <c r="H4453" s="461">
        <v>19716309.020775482</v>
      </c>
      <c r="I4453" s="464">
        <v>551509096556.31812</v>
      </c>
      <c r="J4453" s="462">
        <v>0.41589648965881365</v>
      </c>
      <c r="K4453" s="464">
        <v>15649279764.924576</v>
      </c>
      <c r="L4453" s="464">
        <v>0</v>
      </c>
      <c r="M4453" s="464">
        <v>205532820957.26233</v>
      </c>
      <c r="N4453" s="464">
        <v>77462288718.906799</v>
      </c>
      <c r="O4453" s="464">
        <v>31662.767064640142</v>
      </c>
      <c r="P4453" s="461">
        <v>474431.31819676596</v>
      </c>
      <c r="Q4453" s="461">
        <v>304501.27005021938</v>
      </c>
      <c r="R4453" s="464">
        <v>1037472642035.4189</v>
      </c>
      <c r="S4453" s="462">
        <v>0.54572695381968073</v>
      </c>
      <c r="T4453" s="462">
        <v>0.32044787807005493</v>
      </c>
      <c r="U4453" s="461">
        <v>15.599322371120563</v>
      </c>
      <c r="V4453" s="464">
        <v>5914579233960.082</v>
      </c>
      <c r="W4453" s="460">
        <v>1867.3154630309587</v>
      </c>
      <c r="X4453" s="463">
        <v>4.5223438463835468E-2</v>
      </c>
      <c r="Y4453" s="476">
        <v>2.0000000000000001E-4</v>
      </c>
    </row>
    <row r="4454" spans="1:25" x14ac:dyDescent="0.2">
      <c r="A4454" s="475">
        <f t="shared" si="69"/>
        <v>4450</v>
      </c>
      <c r="B4454" s="462">
        <v>0.60903677824969527</v>
      </c>
      <c r="C4454" s="461">
        <v>3816.2415586977008</v>
      </c>
      <c r="D4454" s="462">
        <v>0.30736003585448562</v>
      </c>
      <c r="E4454" s="462">
        <v>0.52875473604990741</v>
      </c>
      <c r="F4454" s="516">
        <v>2023.75</v>
      </c>
      <c r="G4454" s="464">
        <v>210529231959.45752</v>
      </c>
      <c r="H4454" s="461">
        <v>5039562.8112852061</v>
      </c>
      <c r="I4454" s="464">
        <v>191784024195.54434</v>
      </c>
      <c r="J4454" s="462">
        <v>0.43702982768161391</v>
      </c>
      <c r="K4454" s="464">
        <v>4159165580.9078941</v>
      </c>
      <c r="L4454" s="464">
        <v>0</v>
      </c>
      <c r="M4454" s="464">
        <v>257434073803.3688</v>
      </c>
      <c r="N4454" s="464">
        <v>95471787925.642288</v>
      </c>
      <c r="O4454" s="464">
        <v>35865.151398601382</v>
      </c>
      <c r="P4454" s="461">
        <v>610443.69524369168</v>
      </c>
      <c r="Q4454" s="461">
        <v>359984.84744678735</v>
      </c>
      <c r="R4454" s="464">
        <v>740887636475.27502</v>
      </c>
      <c r="S4454" s="462">
        <v>0.62503734204485051</v>
      </c>
      <c r="T4454" s="462">
        <v>0.38793933548425957</v>
      </c>
      <c r="U4454" s="461">
        <v>17.368588776025227</v>
      </c>
      <c r="V4454" s="464">
        <v>5594769065843.9844</v>
      </c>
      <c r="W4454" s="460">
        <v>1764.6308241843981</v>
      </c>
      <c r="X4454" s="463">
        <v>4.1189976807060547E-2</v>
      </c>
      <c r="Y4454" s="476">
        <v>2.0000000000000001E-4</v>
      </c>
    </row>
    <row r="4455" spans="1:25" x14ac:dyDescent="0.2">
      <c r="A4455" s="475">
        <f t="shared" si="69"/>
        <v>4451</v>
      </c>
      <c r="B4455" s="462">
        <v>0.66486294844870675</v>
      </c>
      <c r="C4455" s="461">
        <v>3861.8890699030462</v>
      </c>
      <c r="D4455" s="462">
        <v>1.0318867725886645</v>
      </c>
      <c r="E4455" s="462">
        <v>0.37203423909461514</v>
      </c>
      <c r="F4455" s="516">
        <v>2026.04</v>
      </c>
      <c r="G4455" s="464">
        <v>154796535182.92889</v>
      </c>
      <c r="H4455" s="461">
        <v>32691164.167492803</v>
      </c>
      <c r="I4455" s="464">
        <v>699266940211.53906</v>
      </c>
      <c r="J4455" s="462">
        <v>0.32712806112333648</v>
      </c>
      <c r="K4455" s="464">
        <v>35022251529.544373</v>
      </c>
      <c r="L4455" s="464">
        <v>72123598990.401291</v>
      </c>
      <c r="M4455" s="464">
        <v>77562117534.575577</v>
      </c>
      <c r="N4455" s="464">
        <v>73675704061.773468</v>
      </c>
      <c r="O4455" s="464">
        <v>27537.098707954796</v>
      </c>
      <c r="P4455" s="461">
        <v>486119.20739987906</v>
      </c>
      <c r="Q4455" s="461">
        <v>305771.98140699463</v>
      </c>
      <c r="R4455" s="464">
        <v>1157490294121.1399</v>
      </c>
      <c r="S4455" s="462">
        <v>0.46917109642416654</v>
      </c>
      <c r="T4455" s="462">
        <v>0.2714251018803156</v>
      </c>
      <c r="U4455" s="461">
        <v>15.784550135508836</v>
      </c>
      <c r="V4455" s="464">
        <v>5452400216391.0391</v>
      </c>
      <c r="W4455" s="460">
        <v>1721.1755405063109</v>
      </c>
      <c r="X4455" s="463">
        <v>4.6470078944682192E-2</v>
      </c>
      <c r="Y4455" s="476">
        <v>2.0000000000000001E-4</v>
      </c>
    </row>
    <row r="4456" spans="1:25" x14ac:dyDescent="0.2">
      <c r="A4456" s="475">
        <f t="shared" si="69"/>
        <v>4452</v>
      </c>
      <c r="B4456" s="462">
        <v>0.54650665880177363</v>
      </c>
      <c r="C4456" s="461">
        <v>2461.0094796109797</v>
      </c>
      <c r="D4456" s="462">
        <v>0.54084962638640222</v>
      </c>
      <c r="E4456" s="462">
        <v>0.46073594023161041</v>
      </c>
      <c r="F4456" s="516">
        <v>2023.75</v>
      </c>
      <c r="G4456" s="464">
        <v>234379732798.51843</v>
      </c>
      <c r="H4456" s="461">
        <v>11271684.206837742</v>
      </c>
      <c r="I4456" s="464">
        <v>404650238493.7403</v>
      </c>
      <c r="J4456" s="462">
        <v>0.4891145795844154</v>
      </c>
      <c r="K4456" s="464">
        <v>9010154020.4051456</v>
      </c>
      <c r="L4456" s="464">
        <v>0</v>
      </c>
      <c r="M4456" s="464">
        <v>340825675937.93475</v>
      </c>
      <c r="N4456" s="464">
        <v>66999768696.994774</v>
      </c>
      <c r="O4456" s="464">
        <v>31572.471834581975</v>
      </c>
      <c r="P4456" s="461">
        <v>407538.65198395739</v>
      </c>
      <c r="Q4456" s="461">
        <v>258369.86694373892</v>
      </c>
      <c r="R4456" s="464">
        <v>1084595174741.2727</v>
      </c>
      <c r="S4456" s="462">
        <v>0.64561045828146202</v>
      </c>
      <c r="T4456" s="462">
        <v>0.39249306886049828</v>
      </c>
      <c r="U4456" s="461">
        <v>16.27905081128252</v>
      </c>
      <c r="V4456" s="464">
        <v>7754385351029.8027</v>
      </c>
      <c r="W4456" s="460">
        <v>2446.9656524100988</v>
      </c>
      <c r="X4456" s="463">
        <v>4.4045432013117301E-2</v>
      </c>
      <c r="Y4456" s="476">
        <v>2.0000000000000001E-4</v>
      </c>
    </row>
    <row r="4457" spans="1:25" x14ac:dyDescent="0.2">
      <c r="A4457" s="475">
        <f t="shared" si="69"/>
        <v>4453</v>
      </c>
      <c r="B4457" s="462">
        <v>0.46423214597704737</v>
      </c>
      <c r="C4457" s="461">
        <v>3096.1473850649663</v>
      </c>
      <c r="D4457" s="462">
        <v>0.44585519566058823</v>
      </c>
      <c r="E4457" s="462">
        <v>0.64363561659832103</v>
      </c>
      <c r="F4457" s="516">
        <v>2026.2</v>
      </c>
      <c r="G4457" s="464">
        <v>112442413206.53641</v>
      </c>
      <c r="H4457" s="461">
        <v>8344620.3798271231</v>
      </c>
      <c r="I4457" s="464">
        <v>287237557408.81897</v>
      </c>
      <c r="J4457" s="462">
        <v>0.46065213779259806</v>
      </c>
      <c r="K4457" s="464">
        <v>36850468654.442024</v>
      </c>
      <c r="L4457" s="464">
        <v>64436724917.422066</v>
      </c>
      <c r="M4457" s="464">
        <v>53829969762.190742</v>
      </c>
      <c r="N4457" s="464">
        <v>46621227423.863823</v>
      </c>
      <c r="O4457" s="464">
        <v>24602.538851774505</v>
      </c>
      <c r="P4457" s="461">
        <v>371805.03871116001</v>
      </c>
      <c r="Q4457" s="461">
        <v>190393.57628816616</v>
      </c>
      <c r="R4457" s="464">
        <v>560600533217.38696</v>
      </c>
      <c r="S4457" s="462">
        <v>0.55624723974306622</v>
      </c>
      <c r="T4457" s="462">
        <v>0.41969399192292556</v>
      </c>
      <c r="U4457" s="461">
        <v>15.670756886583504</v>
      </c>
      <c r="V4457" s="464">
        <v>4214330554730.8545</v>
      </c>
      <c r="W4457" s="460">
        <v>1329.7540604764611</v>
      </c>
      <c r="X4457" s="463">
        <v>4.4911183474690287E-2</v>
      </c>
      <c r="Y4457" s="476">
        <v>2.0000000000000001E-4</v>
      </c>
    </row>
    <row r="4458" spans="1:25" x14ac:dyDescent="0.2">
      <c r="A4458" s="475">
        <f t="shared" si="69"/>
        <v>4454</v>
      </c>
      <c r="B4458" s="462">
        <v>0.47550582223282606</v>
      </c>
      <c r="C4458" s="461">
        <v>1500</v>
      </c>
      <c r="D4458" s="462">
        <v>0.49655370054340153</v>
      </c>
      <c r="E4458" s="462">
        <v>0.64485507368796657</v>
      </c>
      <c r="F4458" s="516">
        <v>2023.75</v>
      </c>
      <c r="G4458" s="464">
        <v>213199711594.80173</v>
      </c>
      <c r="H4458" s="461">
        <v>10138096.634396635</v>
      </c>
      <c r="I4458" s="464">
        <v>329076231215.61694</v>
      </c>
      <c r="J4458" s="462">
        <v>0.42843973214429454</v>
      </c>
      <c r="K4458" s="464">
        <v>3956585161.7178693</v>
      </c>
      <c r="L4458" s="464">
        <v>0</v>
      </c>
      <c r="M4458" s="464">
        <v>226489023065.05444</v>
      </c>
      <c r="N4458" s="464">
        <v>161275203979.58551</v>
      </c>
      <c r="O4458" s="464">
        <v>36301.037295703267</v>
      </c>
      <c r="P4458" s="461">
        <v>989613.5793162419</v>
      </c>
      <c r="Q4458" s="461">
        <v>627916.57958207896</v>
      </c>
      <c r="R4458" s="464">
        <v>933369358973.31787</v>
      </c>
      <c r="S4458" s="462">
        <v>0.56652754248756432</v>
      </c>
      <c r="T4458" s="462">
        <v>0.36574690564637713</v>
      </c>
      <c r="U4458" s="461">
        <v>16.734098239752598</v>
      </c>
      <c r="V4458" s="464">
        <v>6330841371325.9004</v>
      </c>
      <c r="W4458" s="460">
        <v>1996.9639325818353</v>
      </c>
      <c r="X4458" s="463">
        <v>4.3211374109830662E-2</v>
      </c>
      <c r="Y4458" s="476">
        <v>2.0000000000000001E-4</v>
      </c>
    </row>
    <row r="4459" spans="1:25" x14ac:dyDescent="0.2">
      <c r="A4459" s="475">
        <f t="shared" si="69"/>
        <v>4455</v>
      </c>
      <c r="B4459" s="462">
        <v>0.45795384652430499</v>
      </c>
      <c r="C4459" s="461">
        <v>4227.8491292771241</v>
      </c>
      <c r="D4459" s="462">
        <v>0.55964005052607591</v>
      </c>
      <c r="E4459" s="462">
        <v>0.30883158755058815</v>
      </c>
      <c r="F4459" s="516">
        <v>2025.13</v>
      </c>
      <c r="G4459" s="464">
        <v>151901863044.07272</v>
      </c>
      <c r="H4459" s="461">
        <v>11274234.157815281</v>
      </c>
      <c r="I4459" s="464">
        <v>391576903771.64673</v>
      </c>
      <c r="J4459" s="462">
        <v>0.42339907830649437</v>
      </c>
      <c r="K4459" s="464">
        <v>36331072593.214516</v>
      </c>
      <c r="L4459" s="464">
        <v>69001234599.999863</v>
      </c>
      <c r="M4459" s="464">
        <v>95694940009.528625</v>
      </c>
      <c r="N4459" s="464">
        <v>89472747416.296997</v>
      </c>
      <c r="O4459" s="464">
        <v>28295.672842332195</v>
      </c>
      <c r="P4459" s="461">
        <v>474101.04246038164</v>
      </c>
      <c r="Q4459" s="461">
        <v>310782.48084094125</v>
      </c>
      <c r="R4459" s="464">
        <v>786741332804.63916</v>
      </c>
      <c r="S4459" s="462">
        <v>0.52577638085045664</v>
      </c>
      <c r="T4459" s="462">
        <v>0.38414797954551139</v>
      </c>
      <c r="U4459" s="461">
        <v>15.912975138589911</v>
      </c>
      <c r="V4459" s="464">
        <v>5339038062163.1309</v>
      </c>
      <c r="W4459" s="460">
        <v>1683.4582402083959</v>
      </c>
      <c r="X4459" s="463">
        <v>4.5492537068153427E-2</v>
      </c>
      <c r="Y4459" s="476">
        <v>2.0000000000000001E-4</v>
      </c>
    </row>
    <row r="4460" spans="1:25" x14ac:dyDescent="0.2">
      <c r="A4460" s="475">
        <f t="shared" si="69"/>
        <v>4456</v>
      </c>
      <c r="B4460" s="462">
        <v>0.44828361378695647</v>
      </c>
      <c r="C4460" s="461">
        <v>2054.402352088644</v>
      </c>
      <c r="D4460" s="462">
        <v>0.30974217660034248</v>
      </c>
      <c r="E4460" s="462">
        <v>0.49506785266208658</v>
      </c>
      <c r="F4460" s="516">
        <v>2026.76</v>
      </c>
      <c r="G4460" s="464">
        <v>62044699381.174301</v>
      </c>
      <c r="H4460" s="461">
        <v>4932851.314738784</v>
      </c>
      <c r="I4460" s="464">
        <v>186900136063.92618</v>
      </c>
      <c r="J4460" s="462">
        <v>0.44828361378695647</v>
      </c>
      <c r="K4460" s="464">
        <v>31101552761.436169</v>
      </c>
      <c r="L4460" s="464">
        <v>78714347105.174271</v>
      </c>
      <c r="M4460" s="464">
        <v>11725489548.14467</v>
      </c>
      <c r="N4460" s="464">
        <v>49109731626.223709</v>
      </c>
      <c r="O4460" s="464">
        <v>10000</v>
      </c>
      <c r="P4460" s="461">
        <v>378688.8793480114</v>
      </c>
      <c r="Q4460" s="461">
        <v>198583.06498142704</v>
      </c>
      <c r="R4460" s="464">
        <v>435412465236.9754</v>
      </c>
      <c r="S4460" s="462">
        <v>0.5455673653684957</v>
      </c>
      <c r="T4460" s="462">
        <v>0.33492943356811311</v>
      </c>
      <c r="U4460" s="461">
        <v>15.348996286496893</v>
      </c>
      <c r="V4460" s="464">
        <v>2570480264568.2021</v>
      </c>
      <c r="W4460" s="460">
        <v>810.87018956428335</v>
      </c>
      <c r="X4460" s="463">
        <v>4.5633268253810332E-2</v>
      </c>
      <c r="Y4460" s="476">
        <v>2.0000000000000001E-4</v>
      </c>
    </row>
    <row r="4461" spans="1:25" x14ac:dyDescent="0.2">
      <c r="A4461" s="475">
        <f t="shared" si="69"/>
        <v>4457</v>
      </c>
      <c r="B4461" s="462">
        <v>0.51430689451315692</v>
      </c>
      <c r="C4461" s="461">
        <v>5994.3352422068265</v>
      </c>
      <c r="D4461" s="462">
        <v>1.2953345867459538</v>
      </c>
      <c r="E4461" s="462">
        <v>0.52164884325637861</v>
      </c>
      <c r="F4461" s="516">
        <v>2026.04</v>
      </c>
      <c r="G4461" s="464">
        <v>146725119023.3049</v>
      </c>
      <c r="H4461" s="461">
        <v>32636955.549623232</v>
      </c>
      <c r="I4461" s="464">
        <v>733827666544.24048</v>
      </c>
      <c r="J4461" s="462">
        <v>0.29475394342490957</v>
      </c>
      <c r="K4461" s="464">
        <v>22190545127.157917</v>
      </c>
      <c r="L4461" s="464">
        <v>14089550864.790527</v>
      </c>
      <c r="M4461" s="464">
        <v>68568714961.340134</v>
      </c>
      <c r="N4461" s="464">
        <v>10578692946.504133</v>
      </c>
      <c r="O4461" s="464">
        <v>27123.461039823913</v>
      </c>
      <c r="P4461" s="461">
        <v>131601.17739828484</v>
      </c>
      <c r="Q4461" s="461">
        <v>39913.305167237253</v>
      </c>
      <c r="R4461" s="464">
        <v>1058627309333.9281</v>
      </c>
      <c r="S4461" s="462">
        <v>0.43320019588815362</v>
      </c>
      <c r="T4461" s="462">
        <v>0.25775560952203397</v>
      </c>
      <c r="U4461" s="461">
        <v>16.157277524653932</v>
      </c>
      <c r="V4461" s="464">
        <v>4740513463138.6191</v>
      </c>
      <c r="W4461" s="460">
        <v>1496.7177781504877</v>
      </c>
      <c r="X4461" s="463">
        <v>4.6472603913149689E-2</v>
      </c>
      <c r="Y4461" s="476">
        <v>2.0000000000000001E-4</v>
      </c>
    </row>
    <row r="4462" spans="1:25" x14ac:dyDescent="0.2">
      <c r="A4462" s="475">
        <f t="shared" si="69"/>
        <v>4458</v>
      </c>
      <c r="B4462" s="462">
        <v>0.59299233811634133</v>
      </c>
      <c r="C4462" s="461">
        <v>6281.8984928299642</v>
      </c>
      <c r="D4462" s="462">
        <v>0.80773767820000475</v>
      </c>
      <c r="E4462" s="462">
        <v>0.34988343156227214</v>
      </c>
      <c r="F4462" s="516">
        <v>2025.88</v>
      </c>
      <c r="G4462" s="464">
        <v>136280928139.61754</v>
      </c>
      <c r="H4462" s="461">
        <v>20529066.996359628</v>
      </c>
      <c r="I4462" s="464">
        <v>542215205452.89661</v>
      </c>
      <c r="J4462" s="462">
        <v>0.35560602686221088</v>
      </c>
      <c r="K4462" s="464">
        <v>15897923517.234718</v>
      </c>
      <c r="L4462" s="464">
        <v>8499260616.0991402</v>
      </c>
      <c r="M4462" s="464">
        <v>122796558923.51588</v>
      </c>
      <c r="N4462" s="464">
        <v>55244055484.515221</v>
      </c>
      <c r="O4462" s="464">
        <v>29352.983910776991</v>
      </c>
      <c r="P4462" s="461">
        <v>356921.31192083005</v>
      </c>
      <c r="Q4462" s="461">
        <v>211541.3903321916</v>
      </c>
      <c r="R4462" s="464">
        <v>956865116503.33276</v>
      </c>
      <c r="S4462" s="462">
        <v>0.51098603505706885</v>
      </c>
      <c r="T4462" s="462">
        <v>0.32505920104093805</v>
      </c>
      <c r="U4462" s="461">
        <v>15.546025205058314</v>
      </c>
      <c r="V4462" s="464">
        <v>5362033361197.8877</v>
      </c>
      <c r="W4462" s="460">
        <v>1692.7013505807276</v>
      </c>
      <c r="X4462" s="463">
        <v>4.6756869501164977E-2</v>
      </c>
      <c r="Y4462" s="476">
        <v>2.0000000000000001E-4</v>
      </c>
    </row>
    <row r="4463" spans="1:25" x14ac:dyDescent="0.2">
      <c r="A4463" s="475">
        <f t="shared" si="69"/>
        <v>4459</v>
      </c>
      <c r="B4463" s="462">
        <v>0.51314028772185438</v>
      </c>
      <c r="C4463" s="461">
        <v>1500</v>
      </c>
      <c r="D4463" s="462">
        <v>0.92679677895912715</v>
      </c>
      <c r="E4463" s="462">
        <v>0.30862757384364237</v>
      </c>
      <c r="F4463" s="516">
        <v>2025.26</v>
      </c>
      <c r="G4463" s="464">
        <v>206626730751.97586</v>
      </c>
      <c r="H4463" s="461">
        <v>28550986.355967499</v>
      </c>
      <c r="I4463" s="464">
        <v>654541714523.18286</v>
      </c>
      <c r="J4463" s="462">
        <v>0.32120044426875916</v>
      </c>
      <c r="K4463" s="464">
        <v>20083180258.52372</v>
      </c>
      <c r="L4463" s="464">
        <v>5430293624.6717834</v>
      </c>
      <c r="M4463" s="464">
        <v>103789161089.78363</v>
      </c>
      <c r="N4463" s="464">
        <v>52378750598.69651</v>
      </c>
      <c r="O4463" s="464">
        <v>27904.795347969994</v>
      </c>
      <c r="P4463" s="461">
        <v>347396.91783898894</v>
      </c>
      <c r="Q4463" s="461">
        <v>201356.79156013782</v>
      </c>
      <c r="R4463" s="464">
        <v>1041675125096.4917</v>
      </c>
      <c r="S4463" s="462">
        <v>0.46802808026972137</v>
      </c>
      <c r="T4463" s="462">
        <v>0.3507262224397682</v>
      </c>
      <c r="U4463" s="461">
        <v>16.299525722167502</v>
      </c>
      <c r="V4463" s="464">
        <v>6640279598098.4902</v>
      </c>
      <c r="W4463" s="460">
        <v>2096.3654749214506</v>
      </c>
      <c r="X4463" s="463">
        <v>4.4012858062084881E-2</v>
      </c>
      <c r="Y4463" s="476">
        <v>2.0000000000000001E-4</v>
      </c>
    </row>
    <row r="4464" spans="1:25" x14ac:dyDescent="0.2">
      <c r="A4464" s="475">
        <f t="shared" si="69"/>
        <v>4460</v>
      </c>
      <c r="B4464" s="462">
        <v>0.59550581096335053</v>
      </c>
      <c r="C4464" s="461">
        <v>4171.8614882445809</v>
      </c>
      <c r="D4464" s="462">
        <v>0.92867407819400771</v>
      </c>
      <c r="E4464" s="462">
        <v>0.45622833719402051</v>
      </c>
      <c r="F4464" s="516">
        <v>2024.61</v>
      </c>
      <c r="G4464" s="464">
        <v>238847462900.20743</v>
      </c>
      <c r="H4464" s="461">
        <v>26546735.374552552</v>
      </c>
      <c r="I4464" s="464">
        <v>632622784932.3457</v>
      </c>
      <c r="J4464" s="462">
        <v>0.29946020500540627</v>
      </c>
      <c r="K4464" s="464">
        <v>19560919707.09116</v>
      </c>
      <c r="L4464" s="464">
        <v>0</v>
      </c>
      <c r="M4464" s="464">
        <v>189817693782.06317</v>
      </c>
      <c r="N4464" s="464">
        <v>100099173944.48018</v>
      </c>
      <c r="O4464" s="464">
        <v>10000</v>
      </c>
      <c r="P4464" s="461">
        <v>561752.40227977396</v>
      </c>
      <c r="Q4464" s="461">
        <v>368806.96081283817</v>
      </c>
      <c r="R4464" s="464">
        <v>1206468584852.9016</v>
      </c>
      <c r="S4464" s="462">
        <v>0.48370918412923247</v>
      </c>
      <c r="T4464" s="462">
        <v>0.33248839046871198</v>
      </c>
      <c r="U4464" s="461">
        <v>16.493669751148708</v>
      </c>
      <c r="V4464" s="464">
        <v>7423562497035.3623</v>
      </c>
      <c r="W4464" s="460">
        <v>2343.2542701233933</v>
      </c>
      <c r="X4464" s="463">
        <v>4.3112320847536752E-2</v>
      </c>
      <c r="Y4464" s="476">
        <v>2.0000000000000001E-4</v>
      </c>
    </row>
    <row r="4465" spans="1:25" x14ac:dyDescent="0.2">
      <c r="A4465" s="475">
        <f t="shared" si="69"/>
        <v>4461</v>
      </c>
      <c r="B4465" s="462">
        <v>0.52811833482788473</v>
      </c>
      <c r="C4465" s="461">
        <v>7843.340019604846</v>
      </c>
      <c r="D4465" s="462">
        <v>1.0235691187801439</v>
      </c>
      <c r="E4465" s="462">
        <v>0.33047818494468656</v>
      </c>
      <c r="F4465" s="516">
        <v>2026.45</v>
      </c>
      <c r="G4465" s="464">
        <v>134150535170.15234</v>
      </c>
      <c r="H4465" s="461">
        <v>19239894.715261675</v>
      </c>
      <c r="I4465" s="464">
        <v>485644069115.06006</v>
      </c>
      <c r="J4465" s="462">
        <v>0.28010847577565368</v>
      </c>
      <c r="K4465" s="464">
        <v>26481785901.627979</v>
      </c>
      <c r="L4465" s="464">
        <v>11109315537.72234</v>
      </c>
      <c r="M4465" s="464">
        <v>52336343003.262016</v>
      </c>
      <c r="N4465" s="464">
        <v>1819636527.9552898</v>
      </c>
      <c r="O4465" s="464">
        <v>26000.559213511824</v>
      </c>
      <c r="P4465" s="461">
        <v>47911</v>
      </c>
      <c r="Q4465" s="461">
        <v>6541</v>
      </c>
      <c r="R4465" s="464">
        <v>744395884128.67175</v>
      </c>
      <c r="S4465" s="462">
        <v>0.44084344791107533</v>
      </c>
      <c r="T4465" s="462">
        <v>0.3259685748903991</v>
      </c>
      <c r="U4465" s="461">
        <v>16.226150578311458</v>
      </c>
      <c r="V4465" s="464">
        <v>4298738579510.3975</v>
      </c>
      <c r="W4465" s="460">
        <v>1356.1495519979346</v>
      </c>
      <c r="X4465" s="463">
        <v>4.5952178707233581E-2</v>
      </c>
      <c r="Y4465" s="476">
        <v>2.0000000000000001E-4</v>
      </c>
    </row>
    <row r="4466" spans="1:25" x14ac:dyDescent="0.2">
      <c r="A4466" s="475">
        <f t="shared" si="69"/>
        <v>4462</v>
      </c>
      <c r="B4466" s="462">
        <v>0.62026184881855739</v>
      </c>
      <c r="C4466" s="461">
        <v>6881.255853807932</v>
      </c>
      <c r="D4466" s="462">
        <v>0.36427378295253715</v>
      </c>
      <c r="E4466" s="462">
        <v>0.26470353931533486</v>
      </c>
      <c r="F4466" s="516">
        <v>2025.07</v>
      </c>
      <c r="G4466" s="464">
        <v>84110938763.418793</v>
      </c>
      <c r="H4466" s="461">
        <v>6161473.7307802113</v>
      </c>
      <c r="I4466" s="464">
        <v>246508703489.81366</v>
      </c>
      <c r="J4466" s="462">
        <v>0.48804054627002447</v>
      </c>
      <c r="K4466" s="464">
        <v>3791777358.4885559</v>
      </c>
      <c r="L4466" s="464">
        <v>9512663463.1826553</v>
      </c>
      <c r="M4466" s="464">
        <v>61395653660.629135</v>
      </c>
      <c r="N4466" s="464">
        <v>87482028589.588699</v>
      </c>
      <c r="O4466" s="464">
        <v>18444.205574149571</v>
      </c>
      <c r="P4466" s="461">
        <v>585572.9080719644</v>
      </c>
      <c r="Q4466" s="461">
        <v>340009.03100668831</v>
      </c>
      <c r="R4466" s="464">
        <v>479449169318.00568</v>
      </c>
      <c r="S4466" s="462">
        <v>0.5272901042347008</v>
      </c>
      <c r="T4466" s="462">
        <v>0.37909031456664288</v>
      </c>
      <c r="U4466" s="461">
        <v>15.739772677995502</v>
      </c>
      <c r="V4466" s="464">
        <v>3222282777037.6592</v>
      </c>
      <c r="W4466" s="460">
        <v>1017.0739152546819</v>
      </c>
      <c r="X4466" s="463">
        <v>4.5491919116989632E-2</v>
      </c>
      <c r="Y4466" s="476">
        <v>2.0000000000000001E-4</v>
      </c>
    </row>
    <row r="4467" spans="1:25" x14ac:dyDescent="0.2">
      <c r="A4467" s="475">
        <f t="shared" si="69"/>
        <v>4463</v>
      </c>
      <c r="B4467" s="462">
        <v>0.53956882856823518</v>
      </c>
      <c r="C4467" s="461">
        <v>3238.9557676295781</v>
      </c>
      <c r="D4467" s="462">
        <v>0.62194270558105091</v>
      </c>
      <c r="E4467" s="462">
        <v>0.30262083280147467</v>
      </c>
      <c r="F4467" s="516">
        <v>2024.96</v>
      </c>
      <c r="G4467" s="464">
        <v>134259642494.39453</v>
      </c>
      <c r="H4467" s="461">
        <v>13334937.021642338</v>
      </c>
      <c r="I4467" s="464">
        <v>336086506689.48358</v>
      </c>
      <c r="J4467" s="462">
        <v>0.30405237853366729</v>
      </c>
      <c r="K4467" s="464">
        <v>7912841112.9636936</v>
      </c>
      <c r="L4467" s="464">
        <v>2954408023.2022295</v>
      </c>
      <c r="M4467" s="464">
        <v>118962442447.99341</v>
      </c>
      <c r="N4467" s="464">
        <v>52430516331.208664</v>
      </c>
      <c r="O4467" s="464">
        <v>32204.003601477845</v>
      </c>
      <c r="P4467" s="461">
        <v>346523.74130646733</v>
      </c>
      <c r="Q4467" s="461">
        <v>208326.69733798262</v>
      </c>
      <c r="R4467" s="464">
        <v>650842204821.85291</v>
      </c>
      <c r="S4467" s="462">
        <v>0.4903282652129754</v>
      </c>
      <c r="T4467" s="462">
        <v>0.31024777703053552</v>
      </c>
      <c r="U4467" s="461">
        <v>16.942769041790779</v>
      </c>
      <c r="V4467" s="464">
        <v>3840411034906.3462</v>
      </c>
      <c r="W4467" s="460">
        <v>1212.8041815372092</v>
      </c>
      <c r="X4467" s="463">
        <v>4.2465197171883788E-2</v>
      </c>
      <c r="Y4467" s="476">
        <v>2.0000000000000001E-4</v>
      </c>
    </row>
    <row r="4468" spans="1:25" x14ac:dyDescent="0.2">
      <c r="A4468" s="475">
        <f t="shared" si="69"/>
        <v>4464</v>
      </c>
      <c r="B4468" s="462">
        <v>0.54699619050402148</v>
      </c>
      <c r="C4468" s="461">
        <v>12369.035740408319</v>
      </c>
      <c r="D4468" s="462">
        <v>0.5758249214554082</v>
      </c>
      <c r="E4468" s="462">
        <v>0.61188779122464232</v>
      </c>
      <c r="F4468" s="516">
        <v>2025.7</v>
      </c>
      <c r="G4468" s="464">
        <v>136746796871.88251</v>
      </c>
      <c r="H4468" s="461">
        <v>11295264.149022898</v>
      </c>
      <c r="I4468" s="464">
        <v>365471587441.79193</v>
      </c>
      <c r="J4468" s="462">
        <v>0.39880297493743866</v>
      </c>
      <c r="K4468" s="464">
        <v>38557891567.614769</v>
      </c>
      <c r="L4468" s="464">
        <v>88730833302.950195</v>
      </c>
      <c r="M4468" s="464">
        <v>39494054825.101326</v>
      </c>
      <c r="N4468" s="464">
        <v>50932040764.61422</v>
      </c>
      <c r="O4468" s="464">
        <v>25957.095067453174</v>
      </c>
      <c r="P4468" s="461">
        <v>323101.89241224527</v>
      </c>
      <c r="Q4468" s="461">
        <v>191456.57843846391</v>
      </c>
      <c r="R4468" s="464">
        <v>678689930244.8501</v>
      </c>
      <c r="S4468" s="462">
        <v>0.50815166488502805</v>
      </c>
      <c r="T4468" s="462">
        <v>0.39442843205847472</v>
      </c>
      <c r="U4468" s="461">
        <v>15.943563406821724</v>
      </c>
      <c r="V4468" s="464">
        <v>4695553509412.1689</v>
      </c>
      <c r="W4468" s="460">
        <v>1482.6032667333907</v>
      </c>
      <c r="X4468" s="463">
        <v>4.6209366699140574E-2</v>
      </c>
      <c r="Y4468" s="476">
        <v>2.0000000000000001E-4</v>
      </c>
    </row>
    <row r="4469" spans="1:25" x14ac:dyDescent="0.2">
      <c r="A4469" s="475">
        <f t="shared" si="69"/>
        <v>4465</v>
      </c>
      <c r="B4469" s="462">
        <v>0.56655940500192314</v>
      </c>
      <c r="C4469" s="461">
        <v>6846.3200410021927</v>
      </c>
      <c r="D4469" s="462">
        <v>0.94535812233325933</v>
      </c>
      <c r="E4469" s="462">
        <v>0.28077139882758906</v>
      </c>
      <c r="F4469" s="516">
        <v>2025.13</v>
      </c>
      <c r="G4469" s="464">
        <v>181246197038.37994</v>
      </c>
      <c r="H4469" s="461">
        <v>26098131.145215128</v>
      </c>
      <c r="I4469" s="464">
        <v>548448918781.04651</v>
      </c>
      <c r="J4469" s="462">
        <v>0.16369856620197099</v>
      </c>
      <c r="K4469" s="464">
        <v>19426536546.672806</v>
      </c>
      <c r="L4469" s="464">
        <v>10112983431.171221</v>
      </c>
      <c r="M4469" s="464">
        <v>106071552875.85846</v>
      </c>
      <c r="N4469" s="464">
        <v>21243748438.302467</v>
      </c>
      <c r="O4469" s="464">
        <v>10000</v>
      </c>
      <c r="P4469" s="461">
        <v>172347.45922581333</v>
      </c>
      <c r="Q4469" s="461">
        <v>75412.363087248857</v>
      </c>
      <c r="R4469" s="464">
        <v>994327107798.44885</v>
      </c>
      <c r="S4469" s="462">
        <v>0.42975659396804711</v>
      </c>
      <c r="T4469" s="462">
        <v>0.24298662974465493</v>
      </c>
      <c r="U4469" s="461">
        <v>17.392465270199708</v>
      </c>
      <c r="V4469" s="464">
        <v>4461602110575.1377</v>
      </c>
      <c r="W4469" s="460">
        <v>1408.0655735991156</v>
      </c>
      <c r="X4469" s="463">
        <v>4.4001807089700341E-2</v>
      </c>
      <c r="Y4469" s="476">
        <v>2.0000000000000001E-4</v>
      </c>
    </row>
    <row r="4470" spans="1:25" x14ac:dyDescent="0.2">
      <c r="A4470" s="475">
        <f t="shared" si="69"/>
        <v>4466</v>
      </c>
      <c r="B4470" s="462">
        <v>0.49413510824511758</v>
      </c>
      <c r="C4470" s="461">
        <v>6606.5493206159399</v>
      </c>
      <c r="D4470" s="462">
        <v>1.0686909420533721</v>
      </c>
      <c r="E4470" s="462">
        <v>0.6258552095711416</v>
      </c>
      <c r="F4470" s="516">
        <v>2025.4</v>
      </c>
      <c r="G4470" s="464">
        <v>92676548783.541489</v>
      </c>
      <c r="H4470" s="461">
        <v>22228321.339473099</v>
      </c>
      <c r="I4470" s="464">
        <v>522563131774.22247</v>
      </c>
      <c r="J4470" s="462">
        <v>0.24677444605483279</v>
      </c>
      <c r="K4470" s="464">
        <v>24434886043.647903</v>
      </c>
      <c r="L4470" s="464">
        <v>0</v>
      </c>
      <c r="M4470" s="464">
        <v>56125645592.590622</v>
      </c>
      <c r="N4470" s="464">
        <v>3786287093.9128032</v>
      </c>
      <c r="O4470" s="464">
        <v>30598.811133406634</v>
      </c>
      <c r="P4470" s="461">
        <v>75872.229807883792</v>
      </c>
      <c r="Q4470" s="461">
        <v>13531.307451970946</v>
      </c>
      <c r="R4470" s="464">
        <v>756482330019.91504</v>
      </c>
      <c r="S4470" s="462">
        <v>0.40967499447548167</v>
      </c>
      <c r="T4470" s="462">
        <v>0.22115002126410574</v>
      </c>
      <c r="U4470" s="461">
        <v>16.042004014649315</v>
      </c>
      <c r="V4470" s="464">
        <v>2923830994022.5742</v>
      </c>
      <c r="W4470" s="460">
        <v>921.13330826846243</v>
      </c>
      <c r="X4470" s="463">
        <v>4.6579023131639384E-2</v>
      </c>
      <c r="Y4470" s="476">
        <v>2.0000000000000001E-4</v>
      </c>
    </row>
    <row r="4471" spans="1:25" x14ac:dyDescent="0.2">
      <c r="A4471" s="475">
        <f t="shared" si="69"/>
        <v>4467</v>
      </c>
      <c r="B4471" s="462">
        <v>0.67445877841474355</v>
      </c>
      <c r="C4471" s="461">
        <v>5464.5168966806041</v>
      </c>
      <c r="D4471" s="462">
        <v>0.26873965785644965</v>
      </c>
      <c r="E4471" s="462">
        <v>0.59449900312751491</v>
      </c>
      <c r="F4471" s="516">
        <v>2023.75</v>
      </c>
      <c r="G4471" s="464">
        <v>200785116641.86099</v>
      </c>
      <c r="H4471" s="461">
        <v>4261517.3630886739</v>
      </c>
      <c r="I4471" s="464">
        <v>216066028697.03607</v>
      </c>
      <c r="J4471" s="462">
        <v>0.57748356325877337</v>
      </c>
      <c r="K4471" s="464">
        <v>5991568417.4874878</v>
      </c>
      <c r="L4471" s="464">
        <v>0</v>
      </c>
      <c r="M4471" s="464">
        <v>459219501692.97565</v>
      </c>
      <c r="N4471" s="464">
        <v>90007921121.695496</v>
      </c>
      <c r="O4471" s="464">
        <v>27784.797521484663</v>
      </c>
      <c r="P4471" s="461">
        <v>605418.46657966683</v>
      </c>
      <c r="Q4471" s="461">
        <v>357988.34810417215</v>
      </c>
      <c r="R4471" s="464">
        <v>1036783728976.2859</v>
      </c>
      <c r="S4471" s="462">
        <v>0.70262357261769304</v>
      </c>
      <c r="T4471" s="462">
        <v>0.31293107139927645</v>
      </c>
      <c r="U4471" s="461">
        <v>16.682296115961794</v>
      </c>
      <c r="V4471" s="464">
        <v>6143561989597.9727</v>
      </c>
      <c r="W4471" s="460">
        <v>1938.160391346433</v>
      </c>
      <c r="X4471" s="463">
        <v>4.2379548890761239E-2</v>
      </c>
      <c r="Y4471" s="476">
        <v>2.0000000000000001E-4</v>
      </c>
    </row>
    <row r="4472" spans="1:25" x14ac:dyDescent="0.2">
      <c r="A4472" s="475">
        <f t="shared" si="69"/>
        <v>4468</v>
      </c>
      <c r="B4472" s="462">
        <v>0.41713805642444224</v>
      </c>
      <c r="C4472" s="461">
        <v>2081.9637611726539</v>
      </c>
      <c r="D4472" s="462">
        <v>0.71198909030737578</v>
      </c>
      <c r="E4472" s="462">
        <v>0.47521576358489082</v>
      </c>
      <c r="F4472" s="516">
        <v>2023.75</v>
      </c>
      <c r="G4472" s="464">
        <v>289982725780.03076</v>
      </c>
      <c r="H4472" s="461">
        <v>16754434.031419706</v>
      </c>
      <c r="I4472" s="464">
        <v>445101754622.23193</v>
      </c>
      <c r="J4472" s="462">
        <v>0.31569202015658215</v>
      </c>
      <c r="K4472" s="464">
        <v>8080276233.8606834</v>
      </c>
      <c r="L4472" s="464">
        <v>0</v>
      </c>
      <c r="M4472" s="464">
        <v>313071916950.87024</v>
      </c>
      <c r="N4472" s="464">
        <v>9229479868.5232754</v>
      </c>
      <c r="O4472" s="464">
        <v>17872.648805230994</v>
      </c>
      <c r="P4472" s="461">
        <v>101465.43749999978</v>
      </c>
      <c r="Q4472" s="461">
        <v>33113.812499999811</v>
      </c>
      <c r="R4472" s="464">
        <v>1070919556314.3773</v>
      </c>
      <c r="S4472" s="462">
        <v>0.5907510300043769</v>
      </c>
      <c r="T4472" s="462">
        <v>0.35309191930882522</v>
      </c>
      <c r="U4472" s="461">
        <v>17.574540253359164</v>
      </c>
      <c r="V4472" s="464">
        <v>7312745664200.0771</v>
      </c>
      <c r="W4472" s="460">
        <v>2307.0849023386868</v>
      </c>
      <c r="X4472" s="463">
        <v>4.1360791428232062E-2</v>
      </c>
      <c r="Y4472" s="476">
        <v>2.0000000000000001E-4</v>
      </c>
    </row>
    <row r="4473" spans="1:25" x14ac:dyDescent="0.2">
      <c r="A4473" s="475">
        <f t="shared" si="69"/>
        <v>4469</v>
      </c>
      <c r="B4473" s="462">
        <v>0.49574580416584313</v>
      </c>
      <c r="C4473" s="461">
        <v>4413.8994004872848</v>
      </c>
      <c r="D4473" s="462">
        <v>0.88933504542624697</v>
      </c>
      <c r="E4473" s="462">
        <v>0.3783960532134259</v>
      </c>
      <c r="F4473" s="516">
        <v>2025.81</v>
      </c>
      <c r="G4473" s="464">
        <v>214856860073.94724</v>
      </c>
      <c r="H4473" s="461">
        <v>24560096.422717847</v>
      </c>
      <c r="I4473" s="464">
        <v>586574045259.36731</v>
      </c>
      <c r="J4473" s="462">
        <v>0.33696352892295756</v>
      </c>
      <c r="K4473" s="464">
        <v>20107383223.664581</v>
      </c>
      <c r="L4473" s="464">
        <v>36266300637.754707</v>
      </c>
      <c r="M4473" s="464">
        <v>116534266765.40683</v>
      </c>
      <c r="N4473" s="464">
        <v>72235684734.239319</v>
      </c>
      <c r="O4473" s="464">
        <v>25547.488634789672</v>
      </c>
      <c r="P4473" s="461">
        <v>457260.94405992131</v>
      </c>
      <c r="Q4473" s="461">
        <v>287237.99360018852</v>
      </c>
      <c r="R4473" s="464">
        <v>1073479552989.7327</v>
      </c>
      <c r="S4473" s="462">
        <v>0.50454271844154053</v>
      </c>
      <c r="T4473" s="462">
        <v>0.34114897402755456</v>
      </c>
      <c r="U4473" s="461">
        <v>16.423608046273063</v>
      </c>
      <c r="V4473" s="464">
        <v>6576455563640.3535</v>
      </c>
      <c r="W4473" s="460">
        <v>2073.6721228499882</v>
      </c>
      <c r="X4473" s="463">
        <v>4.4990247865794329E-2</v>
      </c>
      <c r="Y4473" s="476">
        <v>2.0000000000000001E-4</v>
      </c>
    </row>
    <row r="4474" spans="1:25" x14ac:dyDescent="0.2">
      <c r="A4474" s="475">
        <f t="shared" si="69"/>
        <v>4470</v>
      </c>
      <c r="B4474" s="462">
        <v>0.51637545890705028</v>
      </c>
      <c r="C4474" s="461">
        <v>6182.146280287413</v>
      </c>
      <c r="D4474" s="462">
        <v>0.60252926285891406</v>
      </c>
      <c r="E4474" s="462">
        <v>0.31081980130515857</v>
      </c>
      <c r="F4474" s="516">
        <v>2024.76</v>
      </c>
      <c r="G4474" s="464">
        <v>241044061245.05765</v>
      </c>
      <c r="H4474" s="461">
        <v>12478921.856113413</v>
      </c>
      <c r="I4474" s="464">
        <v>419671681958.95868</v>
      </c>
      <c r="J4474" s="462">
        <v>0.51637545890705028</v>
      </c>
      <c r="K4474" s="464">
        <v>6995473252.278162</v>
      </c>
      <c r="L4474" s="464">
        <v>0</v>
      </c>
      <c r="M4474" s="464">
        <v>166929509143.29266</v>
      </c>
      <c r="N4474" s="464">
        <v>50865801793.773621</v>
      </c>
      <c r="O4474" s="464">
        <v>33821.488588892717</v>
      </c>
      <c r="P4474" s="461">
        <v>377917.89583670307</v>
      </c>
      <c r="Q4474" s="461">
        <v>233272.07922300161</v>
      </c>
      <c r="R4474" s="464">
        <v>899582863247.23389</v>
      </c>
      <c r="S4474" s="462">
        <v>0.63073380448220395</v>
      </c>
      <c r="T4474" s="462">
        <v>0.46846595729648594</v>
      </c>
      <c r="U4474" s="461">
        <v>16.412122468972658</v>
      </c>
      <c r="V4474" s="464">
        <v>7648332815397.7744</v>
      </c>
      <c r="W4474" s="460">
        <v>2412.1797936674775</v>
      </c>
      <c r="X4474" s="463">
        <v>4.4183164942228813E-2</v>
      </c>
      <c r="Y4474" s="476">
        <v>2.0000000000000001E-4</v>
      </c>
    </row>
    <row r="4475" spans="1:25" x14ac:dyDescent="0.2">
      <c r="A4475" s="475">
        <f t="shared" si="69"/>
        <v>4471</v>
      </c>
      <c r="B4475" s="462">
        <v>0.54421375670292316</v>
      </c>
      <c r="C4475" s="461">
        <v>5753.1680469862767</v>
      </c>
      <c r="D4475" s="462">
        <v>0.97148170996302141</v>
      </c>
      <c r="E4475" s="462">
        <v>0.43900399146384572</v>
      </c>
      <c r="F4475" s="516">
        <v>2024.74</v>
      </c>
      <c r="G4475" s="464">
        <v>398541382565.86066</v>
      </c>
      <c r="H4475" s="461">
        <v>28198298.456763335</v>
      </c>
      <c r="I4475" s="464">
        <v>623073879414.75659</v>
      </c>
      <c r="J4475" s="462">
        <v>0.28111011856522072</v>
      </c>
      <c r="K4475" s="464">
        <v>14551778098.935562</v>
      </c>
      <c r="L4475" s="464">
        <v>0</v>
      </c>
      <c r="M4475" s="464">
        <v>234578294566.70908</v>
      </c>
      <c r="N4475" s="464">
        <v>76030561375.530975</v>
      </c>
      <c r="O4475" s="464">
        <v>22207.459649483761</v>
      </c>
      <c r="P4475" s="461">
        <v>471387.29029385897</v>
      </c>
      <c r="Q4475" s="461">
        <v>295955.33837042726</v>
      </c>
      <c r="R4475" s="464">
        <v>1292293135538.0564</v>
      </c>
      <c r="S4475" s="462">
        <v>0.51142906969787039</v>
      </c>
      <c r="T4475" s="462">
        <v>0.41456875530011572</v>
      </c>
      <c r="U4475" s="461">
        <v>17.421128934943678</v>
      </c>
      <c r="V4475" s="464">
        <v>10104943590746.58</v>
      </c>
      <c r="W4475" s="460">
        <v>3189.5006499852147</v>
      </c>
      <c r="X4475" s="463">
        <v>4.2563119854573249E-2</v>
      </c>
      <c r="Y4475" s="476">
        <v>2.0000000000000001E-4</v>
      </c>
    </row>
    <row r="4476" spans="1:25" x14ac:dyDescent="0.2">
      <c r="A4476" s="475">
        <f t="shared" si="69"/>
        <v>4472</v>
      </c>
      <c r="B4476" s="462">
        <v>0.63311887050509408</v>
      </c>
      <c r="C4476" s="461">
        <v>2244.9435112356282</v>
      </c>
      <c r="D4476" s="462">
        <v>0.90088798499207212</v>
      </c>
      <c r="E4476" s="462">
        <v>0.45974743767905629</v>
      </c>
      <c r="F4476" s="516">
        <v>2024.74</v>
      </c>
      <c r="G4476" s="464">
        <v>518946156366.69409</v>
      </c>
      <c r="H4476" s="461">
        <v>25424667.565289181</v>
      </c>
      <c r="I4476" s="464">
        <v>561465216220.17175</v>
      </c>
      <c r="J4476" s="462">
        <v>0.18827678435794126</v>
      </c>
      <c r="K4476" s="464">
        <v>11047508255.528212</v>
      </c>
      <c r="L4476" s="464">
        <v>0</v>
      </c>
      <c r="M4476" s="464">
        <v>380661334464.52344</v>
      </c>
      <c r="N4476" s="464">
        <v>65312864291.87455</v>
      </c>
      <c r="O4476" s="464">
        <v>25461.95529858677</v>
      </c>
      <c r="P4476" s="461">
        <v>373149.52915319731</v>
      </c>
      <c r="Q4476" s="461">
        <v>221641.99399623377</v>
      </c>
      <c r="R4476" s="464">
        <v>1597780117892.4292</v>
      </c>
      <c r="S4476" s="462">
        <v>0.55548391153947707</v>
      </c>
      <c r="T4476" s="462">
        <v>0.37115692500677844</v>
      </c>
      <c r="U4476" s="461">
        <v>18.233824173357316</v>
      </c>
      <c r="V4476" s="464">
        <v>11813929576515.092</v>
      </c>
      <c r="W4476" s="460">
        <v>3725.6766444738473</v>
      </c>
      <c r="X4476" s="463">
        <v>4.0189146368594712E-2</v>
      </c>
      <c r="Y4476" s="476">
        <v>2.0000000000000001E-4</v>
      </c>
    </row>
    <row r="4477" spans="1:25" x14ac:dyDescent="0.2">
      <c r="A4477" s="475">
        <f t="shared" si="69"/>
        <v>4473</v>
      </c>
      <c r="B4477" s="462">
        <v>0.59089890961726532</v>
      </c>
      <c r="C4477" s="461">
        <v>1500</v>
      </c>
      <c r="D4477" s="462">
        <v>0.82479638499016772</v>
      </c>
      <c r="E4477" s="462">
        <v>0.47878030071403421</v>
      </c>
      <c r="F4477" s="516">
        <v>2024.97</v>
      </c>
      <c r="G4477" s="464">
        <v>212254117706.44955</v>
      </c>
      <c r="H4477" s="461">
        <v>22317635.861372028</v>
      </c>
      <c r="I4477" s="464">
        <v>452541524891.13483</v>
      </c>
      <c r="J4477" s="462">
        <v>0.2123237605321141</v>
      </c>
      <c r="K4477" s="464">
        <v>11831709370.812916</v>
      </c>
      <c r="L4477" s="464">
        <v>0</v>
      </c>
      <c r="M4477" s="464">
        <v>181760621378.93497</v>
      </c>
      <c r="N4477" s="464">
        <v>12126527393.86442</v>
      </c>
      <c r="O4477" s="464">
        <v>29289.773258973772</v>
      </c>
      <c r="P4477" s="461">
        <v>126744.35891470013</v>
      </c>
      <c r="Q4477" s="461">
        <v>47616.356307910923</v>
      </c>
      <c r="R4477" s="464">
        <v>959627805331.75159</v>
      </c>
      <c r="S4477" s="462">
        <v>0.51192918486051753</v>
      </c>
      <c r="T4477" s="462">
        <v>0.27480367456238103</v>
      </c>
      <c r="U4477" s="461">
        <v>17.75915972249048</v>
      </c>
      <c r="V4477" s="464">
        <v>5182466591755.2002</v>
      </c>
      <c r="W4477" s="460">
        <v>1635.2780279570388</v>
      </c>
      <c r="X4477" s="463">
        <v>4.0983959120945643E-2</v>
      </c>
      <c r="Y4477" s="476">
        <v>2.0000000000000001E-4</v>
      </c>
    </row>
    <row r="4478" spans="1:25" x14ac:dyDescent="0.2">
      <c r="A4478" s="475">
        <f t="shared" si="69"/>
        <v>4474</v>
      </c>
      <c r="B4478" s="462">
        <v>0.29317492192364442</v>
      </c>
      <c r="C4478" s="461">
        <v>1659.9389256823938</v>
      </c>
      <c r="D4478" s="462">
        <v>0.80258865042594429</v>
      </c>
      <c r="E4478" s="462">
        <v>0.39122436788261722</v>
      </c>
      <c r="F4478" s="516">
        <v>2025.04</v>
      </c>
      <c r="G4478" s="464">
        <v>198317642364.06573</v>
      </c>
      <c r="H4478" s="461">
        <v>21321879.316596113</v>
      </c>
      <c r="I4478" s="464">
        <v>508708154741.64331</v>
      </c>
      <c r="J4478" s="462">
        <v>0.29317492192364436</v>
      </c>
      <c r="K4478" s="464">
        <v>37926707628.673386</v>
      </c>
      <c r="L4478" s="464">
        <v>139652021229.99619</v>
      </c>
      <c r="M4478" s="464">
        <v>98849987828.156647</v>
      </c>
      <c r="N4478" s="464">
        <v>40049202559.278114</v>
      </c>
      <c r="O4478" s="464">
        <v>20091.995500533158</v>
      </c>
      <c r="P4478" s="461">
        <v>286512.72564427136</v>
      </c>
      <c r="Q4478" s="461">
        <v>158335.46694095686</v>
      </c>
      <c r="R4478" s="464">
        <v>981457701543.65503</v>
      </c>
      <c r="S4478" s="462">
        <v>0.50466267399575515</v>
      </c>
      <c r="T4478" s="462">
        <v>0.32265542488734622</v>
      </c>
      <c r="U4478" s="461">
        <v>16.566818066479883</v>
      </c>
      <c r="V4478" s="464">
        <v>5814084648808.4043</v>
      </c>
      <c r="W4478" s="460">
        <v>1835.4476653566844</v>
      </c>
      <c r="X4478" s="463">
        <v>4.3812677585114049E-2</v>
      </c>
      <c r="Y4478" s="476">
        <v>2.0000000000000001E-4</v>
      </c>
    </row>
    <row r="4479" spans="1:25" x14ac:dyDescent="0.2">
      <c r="A4479" s="475">
        <f t="shared" si="69"/>
        <v>4475</v>
      </c>
      <c r="B4479" s="462">
        <v>0.49962598001379144</v>
      </c>
      <c r="C4479" s="461">
        <v>1500</v>
      </c>
      <c r="D4479" s="462">
        <v>0.71533950590487816</v>
      </c>
      <c r="E4479" s="462">
        <v>0.45104759858111465</v>
      </c>
      <c r="F4479" s="516">
        <v>2026.1</v>
      </c>
      <c r="G4479" s="464">
        <v>126849466107.6693</v>
      </c>
      <c r="H4479" s="461">
        <v>17641030.700435322</v>
      </c>
      <c r="I4479" s="464">
        <v>494564777567.98132</v>
      </c>
      <c r="J4479" s="462">
        <v>0.46395233138416903</v>
      </c>
      <c r="K4479" s="464">
        <v>20006969518.39724</v>
      </c>
      <c r="L4479" s="464">
        <v>51830066708.761475</v>
      </c>
      <c r="M4479" s="464">
        <v>69548671877.215561</v>
      </c>
      <c r="N4479" s="464">
        <v>10418907752.435513</v>
      </c>
      <c r="O4479" s="464">
        <v>37983.529770640554</v>
      </c>
      <c r="P4479" s="461">
        <v>124378.54713427537</v>
      </c>
      <c r="Q4479" s="461">
        <v>46226.346761497196</v>
      </c>
      <c r="R4479" s="464">
        <v>766640968891.35828</v>
      </c>
      <c r="S4479" s="462">
        <v>0.56586994808164404</v>
      </c>
      <c r="T4479" s="462">
        <v>0.39326405464233788</v>
      </c>
      <c r="U4479" s="461">
        <v>15.431598338587929</v>
      </c>
      <c r="V4479" s="464">
        <v>5261394152576.1768</v>
      </c>
      <c r="W4479" s="460">
        <v>1661.315999431109</v>
      </c>
      <c r="X4479" s="463">
        <v>4.6034081389090882E-2</v>
      </c>
      <c r="Y4479" s="476">
        <v>2.0000000000000001E-4</v>
      </c>
    </row>
    <row r="4480" spans="1:25" x14ac:dyDescent="0.2">
      <c r="A4480" s="475">
        <f t="shared" si="69"/>
        <v>4476</v>
      </c>
      <c r="B4480" s="462">
        <v>0.43658904708856094</v>
      </c>
      <c r="C4480" s="461">
        <v>5107.7716594504245</v>
      </c>
      <c r="D4480" s="462">
        <v>0.95509699469412213</v>
      </c>
      <c r="E4480" s="462">
        <v>0.7</v>
      </c>
      <c r="F4480" s="516">
        <v>2026.65</v>
      </c>
      <c r="G4480" s="464">
        <v>112118618334.96539</v>
      </c>
      <c r="H4480" s="461">
        <v>27929520.225512929</v>
      </c>
      <c r="I4480" s="464">
        <v>831221146308.93005</v>
      </c>
      <c r="J4480" s="462">
        <v>0.43658904708856094</v>
      </c>
      <c r="K4480" s="464">
        <v>37544879129.427025</v>
      </c>
      <c r="L4480" s="464">
        <v>44685585373.855186</v>
      </c>
      <c r="M4480" s="464">
        <v>13347548701.371521</v>
      </c>
      <c r="N4480" s="464">
        <v>21081879180.590969</v>
      </c>
      <c r="O4480" s="464">
        <v>45000</v>
      </c>
      <c r="P4480" s="461">
        <v>197930.78405206808</v>
      </c>
      <c r="Q4480" s="461">
        <v>91665.148118488927</v>
      </c>
      <c r="R4480" s="464">
        <v>1114420443424.3596</v>
      </c>
      <c r="S4480" s="462">
        <v>0.50902136157396227</v>
      </c>
      <c r="T4480" s="462">
        <v>0.38488467836735835</v>
      </c>
      <c r="U4480" s="461">
        <v>14.432497615961561</v>
      </c>
      <c r="V4480" s="464">
        <v>6844469817787.6855</v>
      </c>
      <c r="W4480" s="460">
        <v>2159.8829479762303</v>
      </c>
      <c r="X4480" s="463">
        <v>5.0255089324176737E-2</v>
      </c>
      <c r="Y4480" s="476">
        <v>2.0000000000000001E-4</v>
      </c>
    </row>
    <row r="4481" spans="1:25" x14ac:dyDescent="0.2">
      <c r="A4481" s="475">
        <f t="shared" si="69"/>
        <v>4477</v>
      </c>
      <c r="B4481" s="462">
        <v>0.59579944761524206</v>
      </c>
      <c r="C4481" s="461">
        <v>5558.8278165769625</v>
      </c>
      <c r="D4481" s="462">
        <v>0.94716574366440442</v>
      </c>
      <c r="E4481" s="462">
        <v>0.63831585071159114</v>
      </c>
      <c r="F4481" s="516">
        <v>2026.07</v>
      </c>
      <c r="G4481" s="464">
        <v>220988685476.67825</v>
      </c>
      <c r="H4481" s="461">
        <v>26959570.203785408</v>
      </c>
      <c r="I4481" s="464">
        <v>605660778588.35779</v>
      </c>
      <c r="J4481" s="462">
        <v>0.39005954668243681</v>
      </c>
      <c r="K4481" s="464">
        <v>26573063880.6717</v>
      </c>
      <c r="L4481" s="464">
        <v>42620012340.462013</v>
      </c>
      <c r="M4481" s="464">
        <v>96895870240.4767</v>
      </c>
      <c r="N4481" s="464">
        <v>11322900470.28314</v>
      </c>
      <c r="O4481" s="464">
        <v>33130.55774793504</v>
      </c>
      <c r="P4481" s="461">
        <v>125381.4191236835</v>
      </c>
      <c r="Q4481" s="461">
        <v>52342.036519199486</v>
      </c>
      <c r="R4481" s="464">
        <v>1030031884659.9661</v>
      </c>
      <c r="S4481" s="462">
        <v>0.54726686735790186</v>
      </c>
      <c r="T4481" s="462">
        <v>0.3894496838682831</v>
      </c>
      <c r="U4481" s="461">
        <v>16.187970500616029</v>
      </c>
      <c r="V4481" s="464">
        <v>7082134573327.8662</v>
      </c>
      <c r="W4481" s="460">
        <v>2233.0568535561538</v>
      </c>
      <c r="X4481" s="463">
        <v>4.5822957568058577E-2</v>
      </c>
      <c r="Y4481" s="476">
        <v>2.0000000000000001E-4</v>
      </c>
    </row>
    <row r="4482" spans="1:25" x14ac:dyDescent="0.2">
      <c r="A4482" s="475">
        <f t="shared" si="69"/>
        <v>4478</v>
      </c>
      <c r="B4482" s="462">
        <v>0.8</v>
      </c>
      <c r="C4482" s="461">
        <v>8427.6325321344393</v>
      </c>
      <c r="D4482" s="462">
        <v>0.68388398283424368</v>
      </c>
      <c r="E4482" s="462">
        <v>0.40966716615078103</v>
      </c>
      <c r="F4482" s="516">
        <v>2024.91</v>
      </c>
      <c r="G4482" s="464">
        <v>325300814428.83563</v>
      </c>
      <c r="H4482" s="461">
        <v>14642153.63908216</v>
      </c>
      <c r="I4482" s="464">
        <v>326680314332.01404</v>
      </c>
      <c r="J4482" s="462">
        <v>0.1372838443237554</v>
      </c>
      <c r="K4482" s="464">
        <v>14821048763.232769</v>
      </c>
      <c r="L4482" s="464">
        <v>0</v>
      </c>
      <c r="M4482" s="464">
        <v>201285649597.52518</v>
      </c>
      <c r="N4482" s="464">
        <v>37085322013.379051</v>
      </c>
      <c r="O4482" s="464">
        <v>22040.926028278267</v>
      </c>
      <c r="P4482" s="461">
        <v>247782.36131398659</v>
      </c>
      <c r="Q4482" s="461">
        <v>132099.12491426454</v>
      </c>
      <c r="R4482" s="464">
        <v>929852808601.50171</v>
      </c>
      <c r="S4482" s="462">
        <v>0.53599273616710053</v>
      </c>
      <c r="T4482" s="462">
        <v>0.36466564698268761</v>
      </c>
      <c r="U4482" s="461">
        <v>18.871998685248649</v>
      </c>
      <c r="V4482" s="464">
        <v>6820929988406.1309</v>
      </c>
      <c r="W4482" s="460">
        <v>2150.9834471348117</v>
      </c>
      <c r="X4482" s="463">
        <v>4.0013822359068203E-2</v>
      </c>
      <c r="Y4482" s="476">
        <v>2.0000000000000001E-4</v>
      </c>
    </row>
    <row r="4483" spans="1:25" x14ac:dyDescent="0.2">
      <c r="A4483" s="475">
        <f t="shared" si="69"/>
        <v>4479</v>
      </c>
      <c r="B4483" s="462">
        <v>0.56032440393623539</v>
      </c>
      <c r="C4483" s="461">
        <v>2662.4216323720511</v>
      </c>
      <c r="D4483" s="462">
        <v>0.78408674638303077</v>
      </c>
      <c r="E4483" s="462">
        <v>0.64382329606727284</v>
      </c>
      <c r="F4483" s="516">
        <v>2024.5</v>
      </c>
      <c r="G4483" s="464">
        <v>124942563364.58775</v>
      </c>
      <c r="H4483" s="461">
        <v>20313454.135324515</v>
      </c>
      <c r="I4483" s="464">
        <v>545882410521.83405</v>
      </c>
      <c r="J4483" s="462">
        <v>0.35793512621284351</v>
      </c>
      <c r="K4483" s="464">
        <v>7397782215.756134</v>
      </c>
      <c r="L4483" s="464">
        <v>0</v>
      </c>
      <c r="M4483" s="464">
        <v>178212658141.42001</v>
      </c>
      <c r="N4483" s="464">
        <v>72471260034.809052</v>
      </c>
      <c r="O4483" s="464">
        <v>26499.29917889581</v>
      </c>
      <c r="P4483" s="461">
        <v>428389.50902717584</v>
      </c>
      <c r="Q4483" s="461">
        <v>267621.58195753524</v>
      </c>
      <c r="R4483" s="464">
        <v>1081858611555.8601</v>
      </c>
      <c r="S4483" s="462">
        <v>0.53776102535597947</v>
      </c>
      <c r="T4483" s="462">
        <v>0.25832125621794205</v>
      </c>
      <c r="U4483" s="461">
        <v>15.636800590185086</v>
      </c>
      <c r="V4483" s="464">
        <v>4939059706491.7031</v>
      </c>
      <c r="W4483" s="460">
        <v>1558.0805641881109</v>
      </c>
      <c r="X4483" s="463">
        <v>4.5267887764403998E-2</v>
      </c>
      <c r="Y4483" s="476">
        <v>2.0000000000000001E-4</v>
      </c>
    </row>
    <row r="4484" spans="1:25" x14ac:dyDescent="0.2">
      <c r="A4484" s="475">
        <f t="shared" si="69"/>
        <v>4480</v>
      </c>
      <c r="B4484" s="462">
        <v>0.42340013536361198</v>
      </c>
      <c r="C4484" s="461">
        <v>4424.5737843670731</v>
      </c>
      <c r="D4484" s="462">
        <v>0.32821380521527216</v>
      </c>
      <c r="E4484" s="462">
        <v>0.1606393837148854</v>
      </c>
      <c r="F4484" s="516">
        <v>2025.48</v>
      </c>
      <c r="G4484" s="464">
        <v>117315736586.05508</v>
      </c>
      <c r="H4484" s="461">
        <v>5420965.6980009982</v>
      </c>
      <c r="I4484" s="464">
        <v>224688782787.50519</v>
      </c>
      <c r="J4484" s="462">
        <v>0.42340013536361198</v>
      </c>
      <c r="K4484" s="464">
        <v>7260255315.1420822</v>
      </c>
      <c r="L4484" s="464">
        <v>3478863483.5922265</v>
      </c>
      <c r="M4484" s="464">
        <v>71078770588.083771</v>
      </c>
      <c r="N4484" s="464">
        <v>126326317796.17128</v>
      </c>
      <c r="O4484" s="464">
        <v>34973.771045639434</v>
      </c>
      <c r="P4484" s="461">
        <v>705915.98924175603</v>
      </c>
      <c r="Q4484" s="461">
        <v>427879.47039558808</v>
      </c>
      <c r="R4484" s="464">
        <v>551665465639.41345</v>
      </c>
      <c r="S4484" s="462">
        <v>0.50632103718827703</v>
      </c>
      <c r="T4484" s="462">
        <v>0.38280631897270462</v>
      </c>
      <c r="U4484" s="461">
        <v>16.306555307400739</v>
      </c>
      <c r="V4484" s="464">
        <v>3867379881706.0718</v>
      </c>
      <c r="W4484" s="460">
        <v>1221.2116509691896</v>
      </c>
      <c r="X4484" s="463">
        <v>4.3904816864939751E-2</v>
      </c>
      <c r="Y4484" s="476">
        <v>2.0000000000000001E-4</v>
      </c>
    </row>
    <row r="4485" spans="1:25" x14ac:dyDescent="0.2">
      <c r="A4485" s="475">
        <f t="shared" si="69"/>
        <v>4481</v>
      </c>
      <c r="B4485" s="462">
        <v>0.49699984710218609</v>
      </c>
      <c r="C4485" s="461">
        <v>2289.518872163982</v>
      </c>
      <c r="D4485" s="462">
        <v>1.1820764938195778</v>
      </c>
      <c r="E4485" s="462">
        <v>0.59381568003659679</v>
      </c>
      <c r="F4485" s="516">
        <v>2024.28</v>
      </c>
      <c r="G4485" s="464">
        <v>691759833575.28247</v>
      </c>
      <c r="H4485" s="461">
        <v>44245343.041719243</v>
      </c>
      <c r="I4485" s="464">
        <v>872123844359.01721</v>
      </c>
      <c r="J4485" s="462">
        <v>0.2793993345688891</v>
      </c>
      <c r="K4485" s="464">
        <v>22184569611.003922</v>
      </c>
      <c r="L4485" s="464">
        <v>0</v>
      </c>
      <c r="M4485" s="464">
        <v>430783530266.91479</v>
      </c>
      <c r="N4485" s="464">
        <v>39441999348.067513</v>
      </c>
      <c r="O4485" s="464">
        <v>30613.200917829239</v>
      </c>
      <c r="P4485" s="461">
        <v>291820.00236955954</v>
      </c>
      <c r="Q4485" s="461">
        <v>154415.07125494868</v>
      </c>
      <c r="R4485" s="464">
        <v>2099666649845.0334</v>
      </c>
      <c r="S4485" s="462">
        <v>0.56994520347186317</v>
      </c>
      <c r="T4485" s="462">
        <v>0.40781527248448257</v>
      </c>
      <c r="U4485" s="461">
        <v>17.80710035534673</v>
      </c>
      <c r="V4485" s="464">
        <v>16737205990138.764</v>
      </c>
      <c r="W4485" s="460">
        <v>5281.9224676869808</v>
      </c>
      <c r="X4485" s="463">
        <v>4.0982869196484813E-2</v>
      </c>
      <c r="Y4485" s="476">
        <v>2.0000000000000001E-4</v>
      </c>
    </row>
    <row r="4486" spans="1:25" x14ac:dyDescent="0.2">
      <c r="A4486" s="475">
        <f t="shared" si="69"/>
        <v>4482</v>
      </c>
      <c r="B4486" s="462">
        <v>0.4927323631561823</v>
      </c>
      <c r="C4486" s="461">
        <v>4810.1196984920643</v>
      </c>
      <c r="D4486" s="462">
        <v>0.48897140134104461</v>
      </c>
      <c r="E4486" s="462">
        <v>0.42867641608134838</v>
      </c>
      <c r="F4486" s="516">
        <v>2024.94</v>
      </c>
      <c r="G4486" s="464">
        <v>255434646660.80496</v>
      </c>
      <c r="H4486" s="461">
        <v>9212899.5446376801</v>
      </c>
      <c r="I4486" s="464">
        <v>358943252615.49426</v>
      </c>
      <c r="J4486" s="462">
        <v>0.47173819881942725</v>
      </c>
      <c r="K4486" s="464">
        <v>9326094661.6841393</v>
      </c>
      <c r="L4486" s="464">
        <v>0</v>
      </c>
      <c r="M4486" s="464">
        <v>196992076055.35074</v>
      </c>
      <c r="N4486" s="464">
        <v>76080469819.265228</v>
      </c>
      <c r="O4486" s="464">
        <v>23047.387492372538</v>
      </c>
      <c r="P4486" s="461">
        <v>414221.58119079471</v>
      </c>
      <c r="Q4486" s="461">
        <v>265266.58409645833</v>
      </c>
      <c r="R4486" s="464">
        <v>907146170703.35071</v>
      </c>
      <c r="S4486" s="462">
        <v>0.61868925088951243</v>
      </c>
      <c r="T4486" s="462">
        <v>0.43869777314679936</v>
      </c>
      <c r="U4486" s="461">
        <v>16.811325550222168</v>
      </c>
      <c r="V4486" s="464">
        <v>7468145320393.3789</v>
      </c>
      <c r="W4486" s="460">
        <v>2357.769416558283</v>
      </c>
      <c r="X4486" s="463">
        <v>4.2830323547608753E-2</v>
      </c>
      <c r="Y4486" s="476">
        <v>2.0000000000000001E-4</v>
      </c>
    </row>
    <row r="4487" spans="1:25" x14ac:dyDescent="0.2">
      <c r="A4487" s="475">
        <f t="shared" ref="A4487:A4550" si="70">A4486+1</f>
        <v>4483</v>
      </c>
      <c r="B4487" s="462">
        <v>0.47096997414660774</v>
      </c>
      <c r="C4487" s="461">
        <v>4754.8744303045278</v>
      </c>
      <c r="D4487" s="462">
        <v>0.82841947351000456</v>
      </c>
      <c r="E4487" s="462">
        <v>0.36813294782421585</v>
      </c>
      <c r="F4487" s="516">
        <v>2023.75</v>
      </c>
      <c r="G4487" s="464">
        <v>456120151639.71106</v>
      </c>
      <c r="H4487" s="461">
        <v>21553165.53865096</v>
      </c>
      <c r="I4487" s="464">
        <v>493782494759.35809</v>
      </c>
      <c r="J4487" s="462">
        <v>0.29866734646441118</v>
      </c>
      <c r="K4487" s="464">
        <v>8572425516.36164</v>
      </c>
      <c r="L4487" s="464">
        <v>0</v>
      </c>
      <c r="M4487" s="464">
        <v>376816095752.31311</v>
      </c>
      <c r="N4487" s="464">
        <v>81494124250.192062</v>
      </c>
      <c r="O4487" s="464">
        <v>20390.391900161521</v>
      </c>
      <c r="P4487" s="461">
        <v>506588.11213251366</v>
      </c>
      <c r="Q4487" s="461">
        <v>328039.63917698851</v>
      </c>
      <c r="R4487" s="464">
        <v>1354308598916.9976</v>
      </c>
      <c r="S4487" s="462">
        <v>0.58201941904959142</v>
      </c>
      <c r="T4487" s="462">
        <v>0.433327982334694</v>
      </c>
      <c r="U4487" s="461">
        <v>17.638745798649794</v>
      </c>
      <c r="V4487" s="464">
        <v>11362421652083.697</v>
      </c>
      <c r="W4487" s="460">
        <v>3587.3557179851896</v>
      </c>
      <c r="X4487" s="463">
        <v>4.1558601555952396E-2</v>
      </c>
      <c r="Y4487" s="476">
        <v>2.0000000000000001E-4</v>
      </c>
    </row>
    <row r="4488" spans="1:25" x14ac:dyDescent="0.2">
      <c r="A4488" s="475">
        <f t="shared" si="70"/>
        <v>4484</v>
      </c>
      <c r="B4488" s="462">
        <v>0.46327600965310112</v>
      </c>
      <c r="C4488" s="461">
        <v>5370.2252180069763</v>
      </c>
      <c r="D4488" s="462">
        <v>0.93114399018016947</v>
      </c>
      <c r="E4488" s="462">
        <v>0.31698911778368188</v>
      </c>
      <c r="F4488" s="516">
        <v>2024.82</v>
      </c>
      <c r="G4488" s="464">
        <v>454003925893.57867</v>
      </c>
      <c r="H4488" s="461">
        <v>26637844.222043887</v>
      </c>
      <c r="I4488" s="464">
        <v>597784524162.64819</v>
      </c>
      <c r="J4488" s="462">
        <v>0.25460108258903213</v>
      </c>
      <c r="K4488" s="464">
        <v>2208150925.8183084</v>
      </c>
      <c r="L4488" s="464">
        <v>0</v>
      </c>
      <c r="M4488" s="464">
        <v>418117549206.07642</v>
      </c>
      <c r="N4488" s="464">
        <v>28860475783.820389</v>
      </c>
      <c r="O4488" s="464">
        <v>24723.906922932951</v>
      </c>
      <c r="P4488" s="461">
        <v>219147.51410260057</v>
      </c>
      <c r="Q4488" s="461">
        <v>106665.81803471067</v>
      </c>
      <c r="R4488" s="464">
        <v>1679143894733.2085</v>
      </c>
      <c r="S4488" s="462">
        <v>0.59565206835846574</v>
      </c>
      <c r="T4488" s="462">
        <v>0.33661638903160862</v>
      </c>
      <c r="U4488" s="461">
        <v>17.81338193497519</v>
      </c>
      <c r="V4488" s="464">
        <v>10961939100983.359</v>
      </c>
      <c r="W4488" s="460">
        <v>3456.3095246606176</v>
      </c>
      <c r="X4488" s="463">
        <v>4.1514192417127893E-2</v>
      </c>
      <c r="Y4488" s="476">
        <v>2.0000000000000001E-4</v>
      </c>
    </row>
    <row r="4489" spans="1:25" x14ac:dyDescent="0.2">
      <c r="A4489" s="475">
        <f t="shared" si="70"/>
        <v>4485</v>
      </c>
      <c r="B4489" s="462">
        <v>0.41696824064524807</v>
      </c>
      <c r="C4489" s="461">
        <v>4675.9740712199409</v>
      </c>
      <c r="D4489" s="462">
        <v>0.81081980823924593</v>
      </c>
      <c r="E4489" s="462">
        <v>0.39365613688770684</v>
      </c>
      <c r="F4489" s="516">
        <v>2023.75</v>
      </c>
      <c r="G4489" s="464">
        <v>305757916680.33319</v>
      </c>
      <c r="H4489" s="461">
        <v>21058658.957246121</v>
      </c>
      <c r="I4489" s="464">
        <v>495757206481.13574</v>
      </c>
      <c r="J4489" s="462">
        <v>0.28735925335681556</v>
      </c>
      <c r="K4489" s="464">
        <v>10175014908.710955</v>
      </c>
      <c r="L4489" s="464">
        <v>0</v>
      </c>
      <c r="M4489" s="464">
        <v>412214564815.87128</v>
      </c>
      <c r="N4489" s="464">
        <v>8644328188.4441776</v>
      </c>
      <c r="O4489" s="464">
        <v>35773.266412049241</v>
      </c>
      <c r="P4489" s="461">
        <v>101465.43749999974</v>
      </c>
      <c r="Q4489" s="461">
        <v>33113.812499999847</v>
      </c>
      <c r="R4489" s="464">
        <v>1332728564708.76</v>
      </c>
      <c r="S4489" s="462">
        <v>0.60153408901433347</v>
      </c>
      <c r="T4489" s="462">
        <v>0.28640817292165172</v>
      </c>
      <c r="U4489" s="461">
        <v>17.783356137785667</v>
      </c>
      <c r="V4489" s="464">
        <v>7590051333122.0303</v>
      </c>
      <c r="W4489" s="460">
        <v>2393.2499916397092</v>
      </c>
      <c r="X4489" s="463">
        <v>4.0146423353994085E-2</v>
      </c>
      <c r="Y4489" s="476">
        <v>2.0000000000000001E-4</v>
      </c>
    </row>
    <row r="4490" spans="1:25" x14ac:dyDescent="0.2">
      <c r="A4490" s="475">
        <f t="shared" si="70"/>
        <v>4486</v>
      </c>
      <c r="B4490" s="462">
        <v>0.49512507885077356</v>
      </c>
      <c r="C4490" s="461">
        <v>8378.5480950606252</v>
      </c>
      <c r="D4490" s="462">
        <v>1.0667854389580465</v>
      </c>
      <c r="E4490" s="462">
        <v>0.51180507981878631</v>
      </c>
      <c r="F4490" s="516">
        <v>2024.95</v>
      </c>
      <c r="G4490" s="464">
        <v>378528522919.62976</v>
      </c>
      <c r="H4490" s="461">
        <v>32289180.600605562</v>
      </c>
      <c r="I4490" s="464">
        <v>740449174291.63672</v>
      </c>
      <c r="J4490" s="462">
        <v>0.37104709260665736</v>
      </c>
      <c r="K4490" s="464">
        <v>18173106138.113182</v>
      </c>
      <c r="L4490" s="464">
        <v>0</v>
      </c>
      <c r="M4490" s="464">
        <v>293400057253.52155</v>
      </c>
      <c r="N4490" s="464">
        <v>21207900544.705189</v>
      </c>
      <c r="O4490" s="464">
        <v>33857.44625540913</v>
      </c>
      <c r="P4490" s="461">
        <v>174541.48454156553</v>
      </c>
      <c r="Q4490" s="461">
        <v>90733.731806997544</v>
      </c>
      <c r="R4490" s="464">
        <v>1511847660360.834</v>
      </c>
      <c r="S4490" s="462">
        <v>0.57830202617035209</v>
      </c>
      <c r="T4490" s="462">
        <v>0.39304624768261082</v>
      </c>
      <c r="U4490" s="461">
        <v>16.777854616931982</v>
      </c>
      <c r="V4490" s="464">
        <v>10902515576630.844</v>
      </c>
      <c r="W4490" s="460">
        <v>3443.4734389100272</v>
      </c>
      <c r="X4490" s="463">
        <v>4.3620004890213858E-2</v>
      </c>
      <c r="Y4490" s="476">
        <v>2.0000000000000001E-4</v>
      </c>
    </row>
    <row r="4491" spans="1:25" x14ac:dyDescent="0.2">
      <c r="A4491" s="475">
        <f t="shared" si="70"/>
        <v>4487</v>
      </c>
      <c r="B4491" s="462">
        <v>0.64929408114331399</v>
      </c>
      <c r="C4491" s="461">
        <v>7307.5461579881039</v>
      </c>
      <c r="D4491" s="462">
        <v>0.65538998135350635</v>
      </c>
      <c r="E4491" s="462">
        <v>0.2957136693398163</v>
      </c>
      <c r="F4491" s="516">
        <v>2024.49</v>
      </c>
      <c r="G4491" s="464">
        <v>340219544536.64301</v>
      </c>
      <c r="H4491" s="461">
        <v>14028005.34638028</v>
      </c>
      <c r="I4491" s="464">
        <v>299884128036.43219</v>
      </c>
      <c r="J4491" s="462">
        <v>4.1925404169706804E-2</v>
      </c>
      <c r="K4491" s="464">
        <v>2828117168.3896103</v>
      </c>
      <c r="L4491" s="464">
        <v>0</v>
      </c>
      <c r="M4491" s="464">
        <v>244806269065.50055</v>
      </c>
      <c r="N4491" s="464">
        <v>42322288358.327316</v>
      </c>
      <c r="O4491" s="464">
        <v>30228.241589309298</v>
      </c>
      <c r="P4491" s="461">
        <v>256388.1505946836</v>
      </c>
      <c r="Q4491" s="461">
        <v>139071.14905836678</v>
      </c>
      <c r="R4491" s="464">
        <v>964524841316.38611</v>
      </c>
      <c r="S4491" s="462">
        <v>0.53646251632269104</v>
      </c>
      <c r="T4491" s="462">
        <v>0.33689982483009789</v>
      </c>
      <c r="U4491" s="461">
        <v>20.162406862380269</v>
      </c>
      <c r="V4491" s="464">
        <v>6965199995458.9307</v>
      </c>
      <c r="W4491" s="460">
        <v>2196.7558225867874</v>
      </c>
      <c r="X4491" s="463">
        <v>3.7675586774525982E-2</v>
      </c>
      <c r="Y4491" s="476">
        <v>2.0000000000000001E-4</v>
      </c>
    </row>
    <row r="4492" spans="1:25" x14ac:dyDescent="0.2">
      <c r="A4492" s="475">
        <f t="shared" si="70"/>
        <v>4488</v>
      </c>
      <c r="B4492" s="462">
        <v>0.45348104136830925</v>
      </c>
      <c r="C4492" s="461">
        <v>1500</v>
      </c>
      <c r="D4492" s="462">
        <v>0.2</v>
      </c>
      <c r="E4492" s="462">
        <v>0.17724873274603542</v>
      </c>
      <c r="F4492" s="516">
        <v>2023.75</v>
      </c>
      <c r="G4492" s="464">
        <v>225289608609.9462</v>
      </c>
      <c r="H4492" s="461">
        <v>3302718.5689917854</v>
      </c>
      <c r="I4492" s="464">
        <v>158603386859.52634</v>
      </c>
      <c r="J4492" s="462">
        <v>0.45348104136830925</v>
      </c>
      <c r="K4492" s="464">
        <v>2804675147.5604997</v>
      </c>
      <c r="L4492" s="464">
        <v>0</v>
      </c>
      <c r="M4492" s="464">
        <v>232441671227.23621</v>
      </c>
      <c r="N4492" s="464">
        <v>95941474000.584839</v>
      </c>
      <c r="O4492" s="464">
        <v>25407.528090928838</v>
      </c>
      <c r="P4492" s="461">
        <v>681981.13423002709</v>
      </c>
      <c r="Q4492" s="461">
        <v>416457.12397652003</v>
      </c>
      <c r="R4492" s="464">
        <v>672724899082.79028</v>
      </c>
      <c r="S4492" s="462">
        <v>0.63598227295301379</v>
      </c>
      <c r="T4492" s="462">
        <v>0.42943754127820477</v>
      </c>
      <c r="U4492" s="461">
        <v>17.668308284406525</v>
      </c>
      <c r="V4492" s="464">
        <v>5692871366167.9277</v>
      </c>
      <c r="W4492" s="460">
        <v>1794.2136060429234</v>
      </c>
      <c r="X4492" s="463">
        <v>4.0698029488287157E-2</v>
      </c>
      <c r="Y4492" s="476">
        <v>2.0000000000000001E-4</v>
      </c>
    </row>
    <row r="4493" spans="1:25" x14ac:dyDescent="0.2">
      <c r="A4493" s="475">
        <f t="shared" si="70"/>
        <v>4489</v>
      </c>
      <c r="B4493" s="462">
        <v>0.58015392972291391</v>
      </c>
      <c r="C4493" s="461">
        <v>4832.5158479422316</v>
      </c>
      <c r="D4493" s="462">
        <v>0.2</v>
      </c>
      <c r="E4493" s="462">
        <v>0.60577766548242773</v>
      </c>
      <c r="F4493" s="516">
        <v>2023.75</v>
      </c>
      <c r="G4493" s="464">
        <v>388072220617.742</v>
      </c>
      <c r="H4493" s="461">
        <v>3272213.5886796289</v>
      </c>
      <c r="I4493" s="464">
        <v>135921969825.07124</v>
      </c>
      <c r="J4493" s="462">
        <v>0.45086035298887672</v>
      </c>
      <c r="K4493" s="464">
        <v>658316838.76745546</v>
      </c>
      <c r="L4493" s="464">
        <v>0</v>
      </c>
      <c r="M4493" s="464">
        <v>332863995077.5434</v>
      </c>
      <c r="N4493" s="464">
        <v>109475441604.75967</v>
      </c>
      <c r="O4493" s="464">
        <v>26936.122826097617</v>
      </c>
      <c r="P4493" s="461">
        <v>684358.98450939171</v>
      </c>
      <c r="Q4493" s="461">
        <v>418193.29237478925</v>
      </c>
      <c r="R4493" s="464">
        <v>808380717403.58313</v>
      </c>
      <c r="S4493" s="462">
        <v>0.66158433271996686</v>
      </c>
      <c r="T4493" s="462">
        <v>0.56093070844362514</v>
      </c>
      <c r="U4493" s="461">
        <v>18.132921706079188</v>
      </c>
      <c r="V4493" s="464">
        <v>9129726795616.5605</v>
      </c>
      <c r="W4493" s="460">
        <v>2880.5301921718328</v>
      </c>
      <c r="X4493" s="463">
        <v>3.9773311047486271E-2</v>
      </c>
      <c r="Y4493" s="476">
        <v>2.0000000000000001E-4</v>
      </c>
    </row>
    <row r="4494" spans="1:25" x14ac:dyDescent="0.2">
      <c r="A4494" s="475">
        <f t="shared" si="70"/>
        <v>4490</v>
      </c>
      <c r="B4494" s="462">
        <v>0.42837501705060554</v>
      </c>
      <c r="C4494" s="461">
        <v>5397.5483911602078</v>
      </c>
      <c r="D4494" s="462">
        <v>0.31647928120961011</v>
      </c>
      <c r="E4494" s="462">
        <v>0.44595563074354683</v>
      </c>
      <c r="F4494" s="516">
        <v>2025.57</v>
      </c>
      <c r="G4494" s="464">
        <v>165845741304.94528</v>
      </c>
      <c r="H4494" s="461">
        <v>5386934.2545128791</v>
      </c>
      <c r="I4494" s="464">
        <v>200673761150.34482</v>
      </c>
      <c r="J4494" s="462">
        <v>0.42837501705060554</v>
      </c>
      <c r="K4494" s="464">
        <v>12973532522.095791</v>
      </c>
      <c r="L4494" s="464">
        <v>5855742717.1542416</v>
      </c>
      <c r="M4494" s="464">
        <v>96907598909.929428</v>
      </c>
      <c r="N4494" s="464">
        <v>50762596040.480309</v>
      </c>
      <c r="O4494" s="464">
        <v>32952.174221783847</v>
      </c>
      <c r="P4494" s="461">
        <v>373690.8420964157</v>
      </c>
      <c r="Q4494" s="461">
        <v>195042.57577628031</v>
      </c>
      <c r="R4494" s="464">
        <v>485890633578.89868</v>
      </c>
      <c r="S4494" s="462">
        <v>0.57522119933119187</v>
      </c>
      <c r="T4494" s="462">
        <v>0.517023368750542</v>
      </c>
      <c r="U4494" s="461">
        <v>16.911077216248021</v>
      </c>
      <c r="V4494" s="464">
        <v>4785088855005.3281</v>
      </c>
      <c r="W4494" s="460">
        <v>1510.5594659039834</v>
      </c>
      <c r="X4494" s="463">
        <v>4.2192981350214903E-2</v>
      </c>
      <c r="Y4494" s="476">
        <v>2.0000000000000001E-4</v>
      </c>
    </row>
    <row r="4495" spans="1:25" x14ac:dyDescent="0.2">
      <c r="A4495" s="475">
        <f t="shared" si="70"/>
        <v>4491</v>
      </c>
      <c r="B4495" s="462">
        <v>0.6485334967003622</v>
      </c>
      <c r="C4495" s="461">
        <v>3176.2252737899871</v>
      </c>
      <c r="D4495" s="462">
        <v>0.64955965206364297</v>
      </c>
      <c r="E4495" s="462">
        <v>0.50913181354077919</v>
      </c>
      <c r="F4495" s="516">
        <v>2026.54</v>
      </c>
      <c r="G4495" s="464">
        <v>154137942314.76404</v>
      </c>
      <c r="H4495" s="461">
        <v>13624888.072200881</v>
      </c>
      <c r="I4495" s="464">
        <v>404298597407.93732</v>
      </c>
      <c r="J4495" s="462">
        <v>0.49056972590612002</v>
      </c>
      <c r="K4495" s="464">
        <v>37126768754.3629</v>
      </c>
      <c r="L4495" s="464">
        <v>129774391850.95686</v>
      </c>
      <c r="M4495" s="464">
        <v>22069958541.752342</v>
      </c>
      <c r="N4495" s="464">
        <v>13904986152.986509</v>
      </c>
      <c r="O4495" s="464">
        <v>21332.541055834266</v>
      </c>
      <c r="P4495" s="461">
        <v>155662.32949404157</v>
      </c>
      <c r="Q4495" s="461">
        <v>66891.640630087772</v>
      </c>
      <c r="R4495" s="464">
        <v>711765799267.46655</v>
      </c>
      <c r="S4495" s="462">
        <v>0.60072356425896778</v>
      </c>
      <c r="T4495" s="462">
        <v>0.48775746010619647</v>
      </c>
      <c r="U4495" s="461">
        <v>15.480777987355495</v>
      </c>
      <c r="V4495" s="464">
        <v>5985201978326.8789</v>
      </c>
      <c r="W4495" s="460">
        <v>1889.3025599494654</v>
      </c>
      <c r="X4495" s="463">
        <v>4.6539661243706724E-2</v>
      </c>
      <c r="Y4495" s="476">
        <v>2.0000000000000001E-4</v>
      </c>
    </row>
    <row r="4496" spans="1:25" x14ac:dyDescent="0.2">
      <c r="A4496" s="475">
        <f t="shared" si="70"/>
        <v>4492</v>
      </c>
      <c r="B4496" s="462">
        <v>0.50182743142677877</v>
      </c>
      <c r="C4496" s="461">
        <v>3882.1697284607935</v>
      </c>
      <c r="D4496" s="462">
        <v>0.35113310212528742</v>
      </c>
      <c r="E4496" s="462">
        <v>0.44706087740305517</v>
      </c>
      <c r="F4496" s="516">
        <v>2023.75</v>
      </c>
      <c r="G4496" s="464">
        <v>156226253699.92651</v>
      </c>
      <c r="H4496" s="461">
        <v>6147362.0614636783</v>
      </c>
      <c r="I4496" s="464">
        <v>282985938022.89221</v>
      </c>
      <c r="J4496" s="462">
        <v>0.50182743142677877</v>
      </c>
      <c r="K4496" s="464">
        <v>9091480540.078661</v>
      </c>
      <c r="L4496" s="464">
        <v>0</v>
      </c>
      <c r="M4496" s="464">
        <v>173798066268.4617</v>
      </c>
      <c r="N4496" s="464">
        <v>26717101148.419937</v>
      </c>
      <c r="O4496" s="464">
        <v>17428.583691368571</v>
      </c>
      <c r="P4496" s="461">
        <v>253186.14624363056</v>
      </c>
      <c r="Q4496" s="461">
        <v>115840.85272236941</v>
      </c>
      <c r="R4496" s="464">
        <v>649022622434.76318</v>
      </c>
      <c r="S4496" s="462">
        <v>0.63984680697927587</v>
      </c>
      <c r="T4496" s="462">
        <v>0.41925795294835477</v>
      </c>
      <c r="U4496" s="461">
        <v>16.40834938735663</v>
      </c>
      <c r="V4496" s="464">
        <v>5036024444887.4424</v>
      </c>
      <c r="W4496" s="460">
        <v>1589.3924599196432</v>
      </c>
      <c r="X4496" s="463">
        <v>4.3418428393027474E-2</v>
      </c>
      <c r="Y4496" s="476">
        <v>2.0000000000000001E-4</v>
      </c>
    </row>
    <row r="4497" spans="1:25" x14ac:dyDescent="0.2">
      <c r="A4497" s="475">
        <f t="shared" si="70"/>
        <v>4493</v>
      </c>
      <c r="B4497" s="462">
        <v>0.5767125709776969</v>
      </c>
      <c r="C4497" s="461">
        <v>5725.1129877537896</v>
      </c>
      <c r="D4497" s="462">
        <v>0.92386566975605622</v>
      </c>
      <c r="E4497" s="462">
        <v>0.56356704572626592</v>
      </c>
      <c r="F4497" s="516">
        <v>2026.16</v>
      </c>
      <c r="G4497" s="464">
        <v>54226305287.726601</v>
      </c>
      <c r="H4497" s="461">
        <v>24852358.220317658</v>
      </c>
      <c r="I4497" s="464">
        <v>611979590297.44275</v>
      </c>
      <c r="J4497" s="462">
        <v>0.34238569365536664</v>
      </c>
      <c r="K4497" s="464">
        <v>29852355064.12199</v>
      </c>
      <c r="L4497" s="464">
        <v>10290300172.002869</v>
      </c>
      <c r="M4497" s="464">
        <v>52648246556.449806</v>
      </c>
      <c r="N4497" s="464">
        <v>25692642934.247658</v>
      </c>
      <c r="O4497" s="464">
        <v>42264.633614226383</v>
      </c>
      <c r="P4497" s="461">
        <v>182898.90359989036</v>
      </c>
      <c r="Q4497" s="461">
        <v>100433.19809459768</v>
      </c>
      <c r="R4497" s="464">
        <v>839804304920.23022</v>
      </c>
      <c r="S4497" s="462">
        <v>0.43240606068606952</v>
      </c>
      <c r="T4497" s="462">
        <v>0.23643669329291087</v>
      </c>
      <c r="U4497" s="461">
        <v>14.474235893483915</v>
      </c>
      <c r="V4497" s="464">
        <v>3191964888701.6323</v>
      </c>
      <c r="W4497" s="460">
        <v>1006.7344192968558</v>
      </c>
      <c r="X4497" s="463">
        <v>5.0670370221488459E-2</v>
      </c>
      <c r="Y4497" s="476">
        <v>2.0000000000000001E-4</v>
      </c>
    </row>
    <row r="4498" spans="1:25" x14ac:dyDescent="0.2">
      <c r="A4498" s="475">
        <f t="shared" si="70"/>
        <v>4494</v>
      </c>
      <c r="B4498" s="462">
        <v>0.41740403748576682</v>
      </c>
      <c r="C4498" s="461">
        <v>4613.601974190321</v>
      </c>
      <c r="D4498" s="462">
        <v>0.60205046488098912</v>
      </c>
      <c r="E4498" s="462">
        <v>0.43447774173356352</v>
      </c>
      <c r="F4498" s="516">
        <v>2025.85</v>
      </c>
      <c r="G4498" s="464">
        <v>216542044782.55551</v>
      </c>
      <c r="H4498" s="461">
        <v>12583573.688081985</v>
      </c>
      <c r="I4498" s="464">
        <v>419429135393.39056</v>
      </c>
      <c r="J4498" s="462">
        <v>0.41740403748576682</v>
      </c>
      <c r="K4498" s="464">
        <v>6012284576.9843044</v>
      </c>
      <c r="L4498" s="464">
        <v>0</v>
      </c>
      <c r="M4498" s="464">
        <v>103999107936.45587</v>
      </c>
      <c r="N4498" s="464">
        <v>76227510861.093613</v>
      </c>
      <c r="O4498" s="464">
        <v>41399.163030797092</v>
      </c>
      <c r="P4498" s="461">
        <v>454841.44137170905</v>
      </c>
      <c r="Q4498" s="461">
        <v>294015.24244824483</v>
      </c>
      <c r="R4498" s="464">
        <v>864149623382.54102</v>
      </c>
      <c r="S4498" s="462">
        <v>0.56279515804839531</v>
      </c>
      <c r="T4498" s="462">
        <v>0.42247777101691719</v>
      </c>
      <c r="U4498" s="461">
        <v>16.532038984313964</v>
      </c>
      <c r="V4498" s="464">
        <v>6603440070107.1357</v>
      </c>
      <c r="W4498" s="460">
        <v>2081.4711685234015</v>
      </c>
      <c r="X4498" s="463">
        <v>4.4254766818344171E-2</v>
      </c>
      <c r="Y4498" s="476">
        <v>2.0000000000000001E-4</v>
      </c>
    </row>
    <row r="4499" spans="1:25" x14ac:dyDescent="0.2">
      <c r="A4499" s="475">
        <f t="shared" si="70"/>
        <v>4495</v>
      </c>
      <c r="B4499" s="462">
        <v>0.32141033604463631</v>
      </c>
      <c r="C4499" s="461">
        <v>4710.2425761286313</v>
      </c>
      <c r="D4499" s="462">
        <v>0.6738124133299721</v>
      </c>
      <c r="E4499" s="462">
        <v>0.44101938358411003</v>
      </c>
      <c r="F4499" s="516">
        <v>2025.65</v>
      </c>
      <c r="G4499" s="464">
        <v>125413952181.47838</v>
      </c>
      <c r="H4499" s="461">
        <v>14335263.798482368</v>
      </c>
      <c r="I4499" s="464">
        <v>382725674536.21198</v>
      </c>
      <c r="J4499" s="462">
        <v>0.32058821961495765</v>
      </c>
      <c r="K4499" s="464">
        <v>27973555301.24865</v>
      </c>
      <c r="L4499" s="464">
        <v>30461756433.510754</v>
      </c>
      <c r="M4499" s="464">
        <v>90568794556.799255</v>
      </c>
      <c r="N4499" s="464">
        <v>40246627711.92865</v>
      </c>
      <c r="O4499" s="464">
        <v>28904.035352344687</v>
      </c>
      <c r="P4499" s="461">
        <v>275185.43669122888</v>
      </c>
      <c r="Q4499" s="461">
        <v>152699.21345368758</v>
      </c>
      <c r="R4499" s="464">
        <v>800182617041.21265</v>
      </c>
      <c r="S4499" s="462">
        <v>0.52586449564306159</v>
      </c>
      <c r="T4499" s="462">
        <v>0.30363322727436071</v>
      </c>
      <c r="U4499" s="461">
        <v>15.958596114215805</v>
      </c>
      <c r="V4499" s="464">
        <v>4239396200545.9409</v>
      </c>
      <c r="W4499" s="460">
        <v>1337.5482145910867</v>
      </c>
      <c r="X4499" s="463">
        <v>4.6173745758979166E-2</v>
      </c>
      <c r="Y4499" s="476">
        <v>2.0000000000000001E-4</v>
      </c>
    </row>
    <row r="4500" spans="1:25" x14ac:dyDescent="0.2">
      <c r="A4500" s="475">
        <f t="shared" si="70"/>
        <v>4496</v>
      </c>
      <c r="B4500" s="462">
        <v>0.5217263324464575</v>
      </c>
      <c r="C4500" s="461">
        <v>7390.4872251631296</v>
      </c>
      <c r="D4500" s="462">
        <v>0.76396463113763602</v>
      </c>
      <c r="E4500" s="462">
        <v>0.60453211085720815</v>
      </c>
      <c r="F4500" s="516">
        <v>2025.04</v>
      </c>
      <c r="G4500" s="464">
        <v>145193237552.40781</v>
      </c>
      <c r="H4500" s="461">
        <v>17975155.834999457</v>
      </c>
      <c r="I4500" s="464">
        <v>393520632643.46765</v>
      </c>
      <c r="J4500" s="462">
        <v>0.19943541418905275</v>
      </c>
      <c r="K4500" s="464">
        <v>25080528535.791199</v>
      </c>
      <c r="L4500" s="464">
        <v>45784158707.043259</v>
      </c>
      <c r="M4500" s="464">
        <v>98698104681.148987</v>
      </c>
      <c r="N4500" s="464">
        <v>43188353944.489204</v>
      </c>
      <c r="O4500" s="464">
        <v>20256.055122680933</v>
      </c>
      <c r="P4500" s="461">
        <v>294678.35147290432</v>
      </c>
      <c r="Q4500" s="461">
        <v>165307.6029491013</v>
      </c>
      <c r="R4500" s="464">
        <v>732424166339.29688</v>
      </c>
      <c r="S4500" s="462">
        <v>0.43723065765974561</v>
      </c>
      <c r="T4500" s="462">
        <v>0.25345240515293094</v>
      </c>
      <c r="U4500" s="461">
        <v>17.45832163390287</v>
      </c>
      <c r="V4500" s="464">
        <v>3524390449672.0117</v>
      </c>
      <c r="W4500" s="460">
        <v>1112.6073651920183</v>
      </c>
      <c r="X4500" s="463">
        <v>4.1797748961119631E-2</v>
      </c>
      <c r="Y4500" s="476">
        <v>2.0000000000000001E-4</v>
      </c>
    </row>
    <row r="4501" spans="1:25" x14ac:dyDescent="0.2">
      <c r="A4501" s="475">
        <f t="shared" si="70"/>
        <v>4497</v>
      </c>
      <c r="B4501" s="462">
        <v>0.48079623204353866</v>
      </c>
      <c r="C4501" s="461">
        <v>3539.0340188887549</v>
      </c>
      <c r="D4501" s="462">
        <v>0.37987386229964742</v>
      </c>
      <c r="E4501" s="462">
        <v>0.45229387524390174</v>
      </c>
      <c r="F4501" s="516">
        <v>2024.96</v>
      </c>
      <c r="G4501" s="464">
        <v>191489572372.81528</v>
      </c>
      <c r="H4501" s="461">
        <v>6518770.6171227721</v>
      </c>
      <c r="I4501" s="464">
        <v>225947952924.57004</v>
      </c>
      <c r="J4501" s="462">
        <v>0.43330710819455931</v>
      </c>
      <c r="K4501" s="464">
        <v>5230558038.1635218</v>
      </c>
      <c r="L4501" s="464">
        <v>0</v>
      </c>
      <c r="M4501" s="464">
        <v>167509269472.44925</v>
      </c>
      <c r="N4501" s="464">
        <v>47938442847.817902</v>
      </c>
      <c r="O4501" s="464">
        <v>19592.652243709563</v>
      </c>
      <c r="P4501" s="461">
        <v>372248.93321064278</v>
      </c>
      <c r="Q4501" s="461">
        <v>192387.16078185686</v>
      </c>
      <c r="R4501" s="464">
        <v>682894843419.09644</v>
      </c>
      <c r="S4501" s="462">
        <v>0.63687518011523148</v>
      </c>
      <c r="T4501" s="462">
        <v>0.39742692038960659</v>
      </c>
      <c r="U4501" s="461">
        <v>17.216647295303662</v>
      </c>
      <c r="V4501" s="464">
        <v>5183390313653.7949</v>
      </c>
      <c r="W4501" s="460">
        <v>1635.8582785143988</v>
      </c>
      <c r="X4501" s="463">
        <v>4.2013949691587657E-2</v>
      </c>
      <c r="Y4501" s="476">
        <v>2.0000000000000001E-4</v>
      </c>
    </row>
    <row r="4502" spans="1:25" x14ac:dyDescent="0.2">
      <c r="A4502" s="475">
        <f t="shared" si="70"/>
        <v>4498</v>
      </c>
      <c r="B4502" s="462">
        <v>0.57940814622355152</v>
      </c>
      <c r="C4502" s="461">
        <v>1500</v>
      </c>
      <c r="D4502" s="462">
        <v>0.90781591058959243</v>
      </c>
      <c r="E4502" s="462">
        <v>0.32445640423247385</v>
      </c>
      <c r="F4502" s="516">
        <v>2024.67</v>
      </c>
      <c r="G4502" s="464">
        <v>238089561025.19235</v>
      </c>
      <c r="H4502" s="461">
        <v>27684226.084222734</v>
      </c>
      <c r="I4502" s="464">
        <v>630033995678.42346</v>
      </c>
      <c r="J4502" s="462">
        <v>0.42629833130775119</v>
      </c>
      <c r="K4502" s="464">
        <v>27929251163.247211</v>
      </c>
      <c r="L4502" s="464">
        <v>38006958163.843208</v>
      </c>
      <c r="M4502" s="464">
        <v>222189996648.99487</v>
      </c>
      <c r="N4502" s="464">
        <v>64905803058.736404</v>
      </c>
      <c r="O4502" s="464">
        <v>30222.120528989635</v>
      </c>
      <c r="P4502" s="461">
        <v>478751.04836435971</v>
      </c>
      <c r="Q4502" s="461">
        <v>303591.9249705649</v>
      </c>
      <c r="R4502" s="464">
        <v>1259991971412.9485</v>
      </c>
      <c r="S4502" s="462">
        <v>0.57531380763587658</v>
      </c>
      <c r="T4502" s="462">
        <v>0.34619749591138582</v>
      </c>
      <c r="U4502" s="461">
        <v>16.194803942211497</v>
      </c>
      <c r="V4502" s="464">
        <v>7882101071498.9219</v>
      </c>
      <c r="W4502" s="460">
        <v>2483.6686488246546</v>
      </c>
      <c r="X4502" s="463">
        <v>4.4496104622455096E-2</v>
      </c>
      <c r="Y4502" s="476">
        <v>2.0000000000000001E-4</v>
      </c>
    </row>
    <row r="4503" spans="1:25" x14ac:dyDescent="0.2">
      <c r="A4503" s="475">
        <f t="shared" si="70"/>
        <v>4499</v>
      </c>
      <c r="B4503" s="462">
        <v>0.8</v>
      </c>
      <c r="C4503" s="461">
        <v>8331.687237144939</v>
      </c>
      <c r="D4503" s="462">
        <v>0.61684756866623258</v>
      </c>
      <c r="E4503" s="462">
        <v>0.40848520162953028</v>
      </c>
      <c r="F4503" s="516">
        <v>2023.75</v>
      </c>
      <c r="G4503" s="464">
        <v>201363150646.15854</v>
      </c>
      <c r="H4503" s="461">
        <v>12535343.709181666</v>
      </c>
      <c r="I4503" s="464">
        <v>402863096992.54126</v>
      </c>
      <c r="J4503" s="462">
        <v>0.33423545953730882</v>
      </c>
      <c r="K4503" s="464">
        <v>7089026221.096036</v>
      </c>
      <c r="L4503" s="464">
        <v>0</v>
      </c>
      <c r="M4503" s="464">
        <v>273739513006.65088</v>
      </c>
      <c r="N4503" s="464">
        <v>51039219192.66864</v>
      </c>
      <c r="O4503" s="464">
        <v>13692.949924357214</v>
      </c>
      <c r="P4503" s="461">
        <v>286033.82505559881</v>
      </c>
      <c r="Q4503" s="461">
        <v>162163.17280593311</v>
      </c>
      <c r="R4503" s="464">
        <v>1016647198030.9827</v>
      </c>
      <c r="S4503" s="462">
        <v>0.58526108534156152</v>
      </c>
      <c r="T4503" s="462">
        <v>0.31348206819540714</v>
      </c>
      <c r="U4503" s="461">
        <v>16.757425630833197</v>
      </c>
      <c r="V4503" s="464">
        <v>5897557211075.582</v>
      </c>
      <c r="W4503" s="460">
        <v>1859.3506328320298</v>
      </c>
      <c r="X4503" s="463">
        <v>4.3436920464848185E-2</v>
      </c>
      <c r="Y4503" s="476">
        <v>2.0000000000000001E-4</v>
      </c>
    </row>
    <row r="4504" spans="1:25" x14ac:dyDescent="0.2">
      <c r="A4504" s="475">
        <f t="shared" si="70"/>
        <v>4500</v>
      </c>
      <c r="B4504" s="462">
        <v>0.45387825888931044</v>
      </c>
      <c r="C4504" s="461">
        <v>1500</v>
      </c>
      <c r="D4504" s="462">
        <v>0.46320118616421485</v>
      </c>
      <c r="E4504" s="462">
        <v>0.39770515385256411</v>
      </c>
      <c r="F4504" s="516">
        <v>2024.28</v>
      </c>
      <c r="G4504" s="464">
        <v>255899163730.19162</v>
      </c>
      <c r="H4504" s="461">
        <v>8904868.1025409847</v>
      </c>
      <c r="I4504" s="464">
        <v>231159560496.21219</v>
      </c>
      <c r="J4504" s="462">
        <v>0.2175273546816624</v>
      </c>
      <c r="K4504" s="464">
        <v>2740263204.6980433</v>
      </c>
      <c r="L4504" s="464">
        <v>0</v>
      </c>
      <c r="M4504" s="464">
        <v>198268298438.50201</v>
      </c>
      <c r="N4504" s="464">
        <v>78500355330.331467</v>
      </c>
      <c r="O4504" s="464">
        <v>27960.624500421858</v>
      </c>
      <c r="P4504" s="461">
        <v>497671.02999661374</v>
      </c>
      <c r="Q4504" s="461">
        <v>275056.136061939</v>
      </c>
      <c r="R4504" s="464">
        <v>739492516495.50183</v>
      </c>
      <c r="S4504" s="462">
        <v>0.55561809918004335</v>
      </c>
      <c r="T4504" s="462">
        <v>0.38853233606208482</v>
      </c>
      <c r="U4504" s="461">
        <v>18.331995606568043</v>
      </c>
      <c r="V4504" s="464">
        <v>5813807417823.3086</v>
      </c>
      <c r="W4504" s="460">
        <v>1833.4077839357371</v>
      </c>
      <c r="X4504" s="463">
        <v>3.9623763346370064E-2</v>
      </c>
      <c r="Y4504" s="476">
        <v>2.0000000000000001E-4</v>
      </c>
    </row>
    <row r="4505" spans="1:25" x14ac:dyDescent="0.2">
      <c r="A4505" s="475">
        <f t="shared" si="70"/>
        <v>4501</v>
      </c>
      <c r="B4505" s="462">
        <v>0.46111352740400152</v>
      </c>
      <c r="C4505" s="461">
        <v>2114.1412250723852</v>
      </c>
      <c r="D4505" s="462">
        <v>1.0542241888312864</v>
      </c>
      <c r="E4505" s="462">
        <v>0.51788447694598683</v>
      </c>
      <c r="F4505" s="516">
        <v>2026.73</v>
      </c>
      <c r="G4505" s="464">
        <v>162420507943.44775</v>
      </c>
      <c r="H4505" s="461">
        <v>35032207.262987249</v>
      </c>
      <c r="I4505" s="464">
        <v>878904269272.52307</v>
      </c>
      <c r="J4505" s="462">
        <v>0.4318577211677318</v>
      </c>
      <c r="K4505" s="464">
        <v>4548257455.4986439</v>
      </c>
      <c r="L4505" s="464">
        <v>12575603941.186352</v>
      </c>
      <c r="M4505" s="464">
        <v>33738471587.387375</v>
      </c>
      <c r="N4505" s="464">
        <v>47260814728.165436</v>
      </c>
      <c r="O4505" s="464">
        <v>36466.265211108075</v>
      </c>
      <c r="P4505" s="461">
        <v>339947.76727781526</v>
      </c>
      <c r="Q4505" s="461">
        <v>192778.39974106583</v>
      </c>
      <c r="R4505" s="464">
        <v>1263258674776.7383</v>
      </c>
      <c r="S4505" s="462">
        <v>0.52230716062342952</v>
      </c>
      <c r="T4505" s="462">
        <v>0.33819953736195046</v>
      </c>
      <c r="U4505" s="461">
        <v>15.266144878134636</v>
      </c>
      <c r="V4505" s="464">
        <v>7232846332931.2783</v>
      </c>
      <c r="W4505" s="460">
        <v>2280.8660512244605</v>
      </c>
      <c r="X4505" s="463">
        <v>4.7520698295955864E-2</v>
      </c>
      <c r="Y4505" s="476">
        <v>2.0000000000000001E-4</v>
      </c>
    </row>
    <row r="4506" spans="1:25" x14ac:dyDescent="0.2">
      <c r="A4506" s="475">
        <f t="shared" si="70"/>
        <v>4502</v>
      </c>
      <c r="B4506" s="462">
        <v>0.42007976764609339</v>
      </c>
      <c r="C4506" s="461">
        <v>1558.3319023368945</v>
      </c>
      <c r="D4506" s="462">
        <v>0.51561379118566464</v>
      </c>
      <c r="E4506" s="462">
        <v>0.66980665884369017</v>
      </c>
      <c r="F4506" s="516">
        <v>2024.34</v>
      </c>
      <c r="G4506" s="464">
        <v>365522090868.43195</v>
      </c>
      <c r="H4506" s="461">
        <v>10953173.766599858</v>
      </c>
      <c r="I4506" s="464">
        <v>394422505459.01593</v>
      </c>
      <c r="J4506" s="462">
        <v>0.42007976764609345</v>
      </c>
      <c r="K4506" s="464">
        <v>16182873425.965429</v>
      </c>
      <c r="L4506" s="464">
        <v>0</v>
      </c>
      <c r="M4506" s="464">
        <v>348256825328.19183</v>
      </c>
      <c r="N4506" s="464">
        <v>65918113034.019989</v>
      </c>
      <c r="O4506" s="464">
        <v>14725.078576139989</v>
      </c>
      <c r="P4506" s="461">
        <v>478116.89695922879</v>
      </c>
      <c r="Q4506" s="461">
        <v>260008.82405337956</v>
      </c>
      <c r="R4506" s="464">
        <v>1294708932768.2427</v>
      </c>
      <c r="S4506" s="462">
        <v>0.65204134193730601</v>
      </c>
      <c r="T4506" s="462">
        <v>0.38899288437202817</v>
      </c>
      <c r="U4506" s="461">
        <v>17.305763675152903</v>
      </c>
      <c r="V4506" s="464">
        <v>9606314540269.0293</v>
      </c>
      <c r="W4506" s="460">
        <v>3032.9754642299763</v>
      </c>
      <c r="X4506" s="463">
        <v>4.1990878787780343E-2</v>
      </c>
      <c r="Y4506" s="476">
        <v>2.0000000000000001E-4</v>
      </c>
    </row>
    <row r="4507" spans="1:25" x14ac:dyDescent="0.2">
      <c r="A4507" s="475">
        <f t="shared" si="70"/>
        <v>4503</v>
      </c>
      <c r="B4507" s="462">
        <v>0.46680736809896189</v>
      </c>
      <c r="C4507" s="461">
        <v>4472.0502733981202</v>
      </c>
      <c r="D4507" s="462">
        <v>0.94644878082483241</v>
      </c>
      <c r="E4507" s="462">
        <v>0.3365546875019742</v>
      </c>
      <c r="F4507" s="516">
        <v>2024.91</v>
      </c>
      <c r="G4507" s="464">
        <v>203817301917.59326</v>
      </c>
      <c r="H4507" s="461">
        <v>27674789.855914012</v>
      </c>
      <c r="I4507" s="464">
        <v>641541780317.00317</v>
      </c>
      <c r="J4507" s="462">
        <v>0.34365588759518129</v>
      </c>
      <c r="K4507" s="464">
        <v>8744791947.1856346</v>
      </c>
      <c r="L4507" s="464">
        <v>8137826513.2602911</v>
      </c>
      <c r="M4507" s="464">
        <v>163224463101.22379</v>
      </c>
      <c r="N4507" s="464">
        <v>82238169099.48291</v>
      </c>
      <c r="O4507" s="464">
        <v>15155.729467085888</v>
      </c>
      <c r="P4507" s="461">
        <v>518163.96148047538</v>
      </c>
      <c r="Q4507" s="461">
        <v>333562.58492941613</v>
      </c>
      <c r="R4507" s="464">
        <v>1140096560779.1362</v>
      </c>
      <c r="S4507" s="462">
        <v>0.49909226908791471</v>
      </c>
      <c r="T4507" s="462">
        <v>0.32735429383108944</v>
      </c>
      <c r="U4507" s="461">
        <v>16.243190623250097</v>
      </c>
      <c r="V4507" s="464">
        <v>6675088177984.376</v>
      </c>
      <c r="W4507" s="460">
        <v>2107.6970645918223</v>
      </c>
      <c r="X4507" s="463">
        <v>4.4927304156683251E-2</v>
      </c>
      <c r="Y4507" s="476">
        <v>2.0000000000000001E-4</v>
      </c>
    </row>
    <row r="4508" spans="1:25" x14ac:dyDescent="0.2">
      <c r="A4508" s="475">
        <f t="shared" si="70"/>
        <v>4504</v>
      </c>
      <c r="B4508" s="462">
        <v>0.50973095724887418</v>
      </c>
      <c r="C4508" s="461">
        <v>5118.9094464590125</v>
      </c>
      <c r="D4508" s="462">
        <v>0.36559630605155052</v>
      </c>
      <c r="E4508" s="462">
        <v>0.29250268272147506</v>
      </c>
      <c r="F4508" s="516">
        <v>2024.9</v>
      </c>
      <c r="G4508" s="464">
        <v>88714303199.109543</v>
      </c>
      <c r="H4508" s="461">
        <v>6488738.0149528962</v>
      </c>
      <c r="I4508" s="464">
        <v>280070499533.22565</v>
      </c>
      <c r="J4508" s="462">
        <v>0.50973095724887418</v>
      </c>
      <c r="K4508" s="464">
        <v>13216828730.410776</v>
      </c>
      <c r="L4508" s="464">
        <v>6647180123.2001524</v>
      </c>
      <c r="M4508" s="464">
        <v>71861915170.090698</v>
      </c>
      <c r="N4508" s="464">
        <v>275436245890.13812</v>
      </c>
      <c r="O4508" s="464">
        <v>33085.588786510125</v>
      </c>
      <c r="P4508" s="461">
        <v>1527765.1755068242</v>
      </c>
      <c r="Q4508" s="461">
        <v>1046796.5227910876</v>
      </c>
      <c r="R4508" s="464">
        <v>743227456563.09595</v>
      </c>
      <c r="S4508" s="462">
        <v>0.47612391696998624</v>
      </c>
      <c r="T4508" s="462">
        <v>0.37005273655807142</v>
      </c>
      <c r="U4508" s="461">
        <v>14.872156109919132</v>
      </c>
      <c r="V4508" s="464">
        <v>4710577558113.9277</v>
      </c>
      <c r="W4508" s="460">
        <v>1484.7220877498871</v>
      </c>
      <c r="X4508" s="463">
        <v>4.691695858112243E-2</v>
      </c>
      <c r="Y4508" s="476">
        <v>2.0000000000000001E-4</v>
      </c>
    </row>
    <row r="4509" spans="1:25" x14ac:dyDescent="0.2">
      <c r="A4509" s="475">
        <f t="shared" si="70"/>
        <v>4505</v>
      </c>
      <c r="B4509" s="462">
        <v>0.40418972526517816</v>
      </c>
      <c r="C4509" s="461">
        <v>8488.0584551077445</v>
      </c>
      <c r="D4509" s="462">
        <v>1.1363379358891648</v>
      </c>
      <c r="E4509" s="462">
        <v>0.53342841903740235</v>
      </c>
      <c r="F4509" s="516">
        <v>2023.75</v>
      </c>
      <c r="G4509" s="464">
        <v>428973239316.80688</v>
      </c>
      <c r="H4509" s="461">
        <v>38546215.239329517</v>
      </c>
      <c r="I4509" s="464">
        <v>659148679639.36475</v>
      </c>
      <c r="J4509" s="462">
        <v>0.19875767207861694</v>
      </c>
      <c r="K4509" s="464">
        <v>10216961626.486013</v>
      </c>
      <c r="L4509" s="464">
        <v>0</v>
      </c>
      <c r="M4509" s="464">
        <v>373453018031.47662</v>
      </c>
      <c r="N4509" s="464">
        <v>49714984954.338783</v>
      </c>
      <c r="O4509" s="464">
        <v>20482.147699655994</v>
      </c>
      <c r="P4509" s="461">
        <v>373585.20942899992</v>
      </c>
      <c r="Q4509" s="461">
        <v>216260.57742732394</v>
      </c>
      <c r="R4509" s="464">
        <v>1530671486044.7288</v>
      </c>
      <c r="S4509" s="462">
        <v>0.52140749682714937</v>
      </c>
      <c r="T4509" s="462">
        <v>0.33935856793017061</v>
      </c>
      <c r="U4509" s="461">
        <v>17.922100638739568</v>
      </c>
      <c r="V4509" s="464">
        <v>9931555782938.1504</v>
      </c>
      <c r="W4509" s="460">
        <v>3135.6365379882877</v>
      </c>
      <c r="X4509" s="463">
        <v>4.1499956570914612E-2</v>
      </c>
      <c r="Y4509" s="476">
        <v>2.0000000000000001E-4</v>
      </c>
    </row>
    <row r="4510" spans="1:25" x14ac:dyDescent="0.2">
      <c r="A4510" s="475">
        <f t="shared" si="70"/>
        <v>4506</v>
      </c>
      <c r="B4510" s="462">
        <v>0.39084248297524482</v>
      </c>
      <c r="C4510" s="461">
        <v>2002.9637526560923</v>
      </c>
      <c r="D4510" s="462">
        <v>0.8566707931970825</v>
      </c>
      <c r="E4510" s="462">
        <v>0.45397792697750222</v>
      </c>
      <c r="F4510" s="516">
        <v>2024.16</v>
      </c>
      <c r="G4510" s="464">
        <v>267306165508.17111</v>
      </c>
      <c r="H4510" s="461">
        <v>23849530.278673265</v>
      </c>
      <c r="I4510" s="464">
        <v>564325339007.55432</v>
      </c>
      <c r="J4510" s="462">
        <v>0.21213858165992316</v>
      </c>
      <c r="K4510" s="464">
        <v>17637543640.705215</v>
      </c>
      <c r="L4510" s="464">
        <v>0</v>
      </c>
      <c r="M4510" s="464">
        <v>228527284370.15186</v>
      </c>
      <c r="N4510" s="464">
        <v>97015819003.795883</v>
      </c>
      <c r="O4510" s="464">
        <v>32321.123656615549</v>
      </c>
      <c r="P4510" s="461">
        <v>494808.82546443981</v>
      </c>
      <c r="Q4510" s="461">
        <v>317814.19943750137</v>
      </c>
      <c r="R4510" s="464">
        <v>1222721434139.2856</v>
      </c>
      <c r="S4510" s="462">
        <v>0.48118728389890864</v>
      </c>
      <c r="T4510" s="462">
        <v>0.2830212722420225</v>
      </c>
      <c r="U4510" s="461">
        <v>17.551418613066346</v>
      </c>
      <c r="V4510" s="464">
        <v>6793515248024.2588</v>
      </c>
      <c r="W4510" s="460">
        <v>2143.5046053711371</v>
      </c>
      <c r="X4510" s="463">
        <v>4.0804683556617934E-2</v>
      </c>
      <c r="Y4510" s="476">
        <v>2.0000000000000001E-4</v>
      </c>
    </row>
    <row r="4511" spans="1:25" x14ac:dyDescent="0.2">
      <c r="A4511" s="475">
        <f t="shared" si="70"/>
        <v>4507</v>
      </c>
      <c r="B4511" s="462">
        <v>0.53866854160778666</v>
      </c>
      <c r="C4511" s="461">
        <v>3035.7425654613462</v>
      </c>
      <c r="D4511" s="462">
        <v>0.80400519697402362</v>
      </c>
      <c r="E4511" s="462">
        <v>0.39397697327600784</v>
      </c>
      <c r="F4511" s="516">
        <v>2027.31</v>
      </c>
      <c r="G4511" s="464">
        <v>74772668754.41188</v>
      </c>
      <c r="H4511" s="461">
        <v>20492555.844864123</v>
      </c>
      <c r="I4511" s="464">
        <v>349792684954.77441</v>
      </c>
      <c r="J4511" s="462">
        <v>0.14141715004537625</v>
      </c>
      <c r="K4511" s="464">
        <v>17652609625.075073</v>
      </c>
      <c r="L4511" s="464">
        <v>31412912348.602928</v>
      </c>
      <c r="M4511" s="464">
        <v>0</v>
      </c>
      <c r="N4511" s="464">
        <v>30458596130.519295</v>
      </c>
      <c r="O4511" s="464">
        <v>28381.250221095732</v>
      </c>
      <c r="P4511" s="461">
        <v>257181.70909461059</v>
      </c>
      <c r="Q4511" s="461">
        <v>136567.9612556193</v>
      </c>
      <c r="R4511" s="464">
        <v>509312233006.23596</v>
      </c>
      <c r="S4511" s="462">
        <v>0.30026693379374508</v>
      </c>
      <c r="T4511" s="462">
        <v>0.18242134201825708</v>
      </c>
      <c r="U4511" s="461">
        <v>17.67045672273284</v>
      </c>
      <c r="V4511" s="464">
        <v>1839909934229.4565</v>
      </c>
      <c r="W4511" s="460">
        <v>579.87404735218263</v>
      </c>
      <c r="X4511" s="463">
        <v>4.1487157718088842E-2</v>
      </c>
      <c r="Y4511" s="476">
        <v>2.0000000000000001E-4</v>
      </c>
    </row>
    <row r="4512" spans="1:25" x14ac:dyDescent="0.2">
      <c r="A4512" s="475">
        <f t="shared" si="70"/>
        <v>4508</v>
      </c>
      <c r="B4512" s="462">
        <v>0.50843070258018408</v>
      </c>
      <c r="C4512" s="461">
        <v>8548.2200879772699</v>
      </c>
      <c r="D4512" s="462">
        <v>0.41824546387743311</v>
      </c>
      <c r="E4512" s="462">
        <v>0.35173356849558207</v>
      </c>
      <c r="F4512" s="516">
        <v>2025.08</v>
      </c>
      <c r="G4512" s="464">
        <v>123315816889.599</v>
      </c>
      <c r="H4512" s="461">
        <v>7111059.2468461161</v>
      </c>
      <c r="I4512" s="464">
        <v>274867999557.61307</v>
      </c>
      <c r="J4512" s="462">
        <v>0.41816529360723143</v>
      </c>
      <c r="K4512" s="464">
        <v>20803595280.578754</v>
      </c>
      <c r="L4512" s="464">
        <v>36058760713.366035</v>
      </c>
      <c r="M4512" s="464">
        <v>72175891807.240448</v>
      </c>
      <c r="N4512" s="464">
        <v>30785312232.324924</v>
      </c>
      <c r="O4512" s="464">
        <v>31593.420222346092</v>
      </c>
      <c r="P4512" s="461">
        <v>198003.87376830966</v>
      </c>
      <c r="Q4512" s="461">
        <v>100889.97587809843</v>
      </c>
      <c r="R4512" s="464">
        <v>564662425775.44031</v>
      </c>
      <c r="S4512" s="462">
        <v>0.57279674719176932</v>
      </c>
      <c r="T4512" s="462">
        <v>0.40691958165199532</v>
      </c>
      <c r="U4512" s="461">
        <v>16.079768207322214</v>
      </c>
      <c r="V4512" s="464">
        <v>4169609741687.4883</v>
      </c>
      <c r="W4512" s="460">
        <v>1316.3623595486529</v>
      </c>
      <c r="X4512" s="463">
        <v>4.4414341114206536E-2</v>
      </c>
      <c r="Y4512" s="476">
        <v>2.0000000000000001E-4</v>
      </c>
    </row>
    <row r="4513" spans="1:25" x14ac:dyDescent="0.2">
      <c r="A4513" s="475">
        <f t="shared" si="70"/>
        <v>4509</v>
      </c>
      <c r="B4513" s="462">
        <v>0.45562817282070478</v>
      </c>
      <c r="C4513" s="461">
        <v>4386.7277712839423</v>
      </c>
      <c r="D4513" s="462">
        <v>0.66768608907247518</v>
      </c>
      <c r="E4513" s="462">
        <v>0.61418566025497823</v>
      </c>
      <c r="F4513" s="516">
        <v>2023.75</v>
      </c>
      <c r="G4513" s="464">
        <v>295903208659.92865</v>
      </c>
      <c r="H4513" s="461">
        <v>14704156.432070332</v>
      </c>
      <c r="I4513" s="464">
        <v>431126415811.39374</v>
      </c>
      <c r="J4513" s="462">
        <v>0.36009715312919333</v>
      </c>
      <c r="K4513" s="464">
        <v>8987591286.4591198</v>
      </c>
      <c r="L4513" s="464">
        <v>0</v>
      </c>
      <c r="M4513" s="464">
        <v>358451080096.87561</v>
      </c>
      <c r="N4513" s="464">
        <v>39566341480.632805</v>
      </c>
      <c r="O4513" s="464">
        <v>29044.070730878466</v>
      </c>
      <c r="P4513" s="461">
        <v>260895.84895502304</v>
      </c>
      <c r="Q4513" s="461">
        <v>142160.59390514996</v>
      </c>
      <c r="R4513" s="464">
        <v>1185608873898.6802</v>
      </c>
      <c r="S4513" s="462">
        <v>0.61756345154994952</v>
      </c>
      <c r="T4513" s="462">
        <v>0.34191758837985908</v>
      </c>
      <c r="U4513" s="461">
        <v>17.357174996079401</v>
      </c>
      <c r="V4513" s="464">
        <v>7756893884881.2334</v>
      </c>
      <c r="W4513" s="460">
        <v>2447.1560646532421</v>
      </c>
      <c r="X4513" s="463">
        <v>4.1956721189706982E-2</v>
      </c>
      <c r="Y4513" s="476">
        <v>2.0000000000000001E-4</v>
      </c>
    </row>
    <row r="4514" spans="1:25" x14ac:dyDescent="0.2">
      <c r="A4514" s="475">
        <f t="shared" si="70"/>
        <v>4510</v>
      </c>
      <c r="B4514" s="462">
        <v>0.44448690094949439</v>
      </c>
      <c r="C4514" s="461">
        <v>4430.4102835800013</v>
      </c>
      <c r="D4514" s="462">
        <v>1.0876615486623464</v>
      </c>
      <c r="E4514" s="462">
        <v>0.50298588766552665</v>
      </c>
      <c r="F4514" s="516">
        <v>2024.15</v>
      </c>
      <c r="G4514" s="464">
        <v>433195695413.18622</v>
      </c>
      <c r="H4514" s="461">
        <v>35723226.274269752</v>
      </c>
      <c r="I4514" s="464">
        <v>606719935125.82178</v>
      </c>
      <c r="J4514" s="462">
        <v>0.11474609771531097</v>
      </c>
      <c r="K4514" s="464">
        <v>12488256598.677061</v>
      </c>
      <c r="L4514" s="464">
        <v>0</v>
      </c>
      <c r="M4514" s="464">
        <v>343641976984.11023</v>
      </c>
      <c r="N4514" s="464">
        <v>32756016480.149921</v>
      </c>
      <c r="O4514" s="464">
        <v>35470.145739068554</v>
      </c>
      <c r="P4514" s="461">
        <v>252981.46038790833</v>
      </c>
      <c r="Q4514" s="461">
        <v>128057.24449111058</v>
      </c>
      <c r="R4514" s="464">
        <v>1598977265790.0212</v>
      </c>
      <c r="S4514" s="462">
        <v>0.52541737646513587</v>
      </c>
      <c r="T4514" s="462">
        <v>0.29224870516808477</v>
      </c>
      <c r="U4514" s="461">
        <v>18.525615798847188</v>
      </c>
      <c r="V4514" s="464">
        <v>9341514701919.1797</v>
      </c>
      <c r="W4514" s="460">
        <v>2949.4388752803493</v>
      </c>
      <c r="X4514" s="463">
        <v>4.0097385085746048E-2</v>
      </c>
      <c r="Y4514" s="476">
        <v>2.0000000000000001E-4</v>
      </c>
    </row>
    <row r="4515" spans="1:25" x14ac:dyDescent="0.2">
      <c r="A4515" s="475">
        <f t="shared" si="70"/>
        <v>4511</v>
      </c>
      <c r="B4515" s="462">
        <v>0.53218124900428354</v>
      </c>
      <c r="C4515" s="461">
        <v>4450.4790209808179</v>
      </c>
      <c r="D4515" s="462">
        <v>0.97624507234612612</v>
      </c>
      <c r="E4515" s="462">
        <v>0.59502547021236962</v>
      </c>
      <c r="F4515" s="516">
        <v>2024.64</v>
      </c>
      <c r="G4515" s="464">
        <v>123614632953.63582</v>
      </c>
      <c r="H4515" s="461">
        <v>29120736.990748014</v>
      </c>
      <c r="I4515" s="464">
        <v>669231455318.67957</v>
      </c>
      <c r="J4515" s="462">
        <v>0.35418179890997115</v>
      </c>
      <c r="K4515" s="464">
        <v>18124650447.779179</v>
      </c>
      <c r="L4515" s="464">
        <v>0</v>
      </c>
      <c r="M4515" s="464">
        <v>151045669461.52802</v>
      </c>
      <c r="N4515" s="464">
        <v>85714868356.82283</v>
      </c>
      <c r="O4515" s="464">
        <v>26867.825868400425</v>
      </c>
      <c r="P4515" s="461">
        <v>545220.04513568967</v>
      </c>
      <c r="Q4515" s="461">
        <v>354110.53845161939</v>
      </c>
      <c r="R4515" s="464">
        <v>1173566867304.2808</v>
      </c>
      <c r="S4515" s="462">
        <v>0.5031330398523095</v>
      </c>
      <c r="T4515" s="462">
        <v>0.28511770175095702</v>
      </c>
      <c r="U4515" s="461">
        <v>15.131204347133695</v>
      </c>
      <c r="V4515" s="464">
        <v>5593679221503.0312</v>
      </c>
      <c r="W4515" s="460">
        <v>1766.5578088200632</v>
      </c>
      <c r="X4515" s="463">
        <v>4.7962028037094401E-2</v>
      </c>
      <c r="Y4515" s="476">
        <v>2.0000000000000001E-4</v>
      </c>
    </row>
    <row r="4516" spans="1:25" x14ac:dyDescent="0.2">
      <c r="A4516" s="475">
        <f t="shared" si="70"/>
        <v>4512</v>
      </c>
      <c r="B4516" s="462">
        <v>0.44048506236236201</v>
      </c>
      <c r="C4516" s="461">
        <v>9872.6251809667338</v>
      </c>
      <c r="D4516" s="462">
        <v>0.66417379781522934</v>
      </c>
      <c r="E4516" s="462">
        <v>0.45394942975953212</v>
      </c>
      <c r="F4516" s="516">
        <v>2025.9</v>
      </c>
      <c r="G4516" s="464">
        <v>119704528774.95905</v>
      </c>
      <c r="H4516" s="461">
        <v>14283263.293124186</v>
      </c>
      <c r="I4516" s="464">
        <v>446322557957.34851</v>
      </c>
      <c r="J4516" s="462">
        <v>0.37677196918482836</v>
      </c>
      <c r="K4516" s="464">
        <v>56059174488.863541</v>
      </c>
      <c r="L4516" s="464">
        <v>94801123791.502426</v>
      </c>
      <c r="M4516" s="464">
        <v>70987856814.449783</v>
      </c>
      <c r="N4516" s="464">
        <v>58619272743.609741</v>
      </c>
      <c r="O4516" s="464">
        <v>27007.393371258182</v>
      </c>
      <c r="P4516" s="461">
        <v>346969.97549278586</v>
      </c>
      <c r="Q4516" s="461">
        <v>207563.48003831558</v>
      </c>
      <c r="R4516" s="464">
        <v>817736931576.6991</v>
      </c>
      <c r="S4516" s="462">
        <v>0.49877174470147506</v>
      </c>
      <c r="T4516" s="462">
        <v>0.3614165013485226</v>
      </c>
      <c r="U4516" s="461">
        <v>15.231835733940612</v>
      </c>
      <c r="V4516" s="464">
        <v>4989210010331.5088</v>
      </c>
      <c r="W4516" s="460">
        <v>1575.1833422517843</v>
      </c>
      <c r="X4516" s="463">
        <v>4.7822158453315625E-2</v>
      </c>
      <c r="Y4516" s="476">
        <v>2.0000000000000001E-4</v>
      </c>
    </row>
    <row r="4517" spans="1:25" x14ac:dyDescent="0.2">
      <c r="A4517" s="475">
        <f t="shared" si="70"/>
        <v>4513</v>
      </c>
      <c r="B4517" s="462">
        <v>0.52321082419870546</v>
      </c>
      <c r="C4517" s="461">
        <v>10845.896437621377</v>
      </c>
      <c r="D4517" s="462">
        <v>0.81349863144968282</v>
      </c>
      <c r="E4517" s="462">
        <v>0.54070096352517172</v>
      </c>
      <c r="F4517" s="516">
        <v>2025.57</v>
      </c>
      <c r="G4517" s="464">
        <v>97664511274.14856</v>
      </c>
      <c r="H4517" s="461">
        <v>18864820.464420445</v>
      </c>
      <c r="I4517" s="464">
        <v>570862318394.55334</v>
      </c>
      <c r="J4517" s="462">
        <v>0.35006138592837599</v>
      </c>
      <c r="K4517" s="464">
        <v>14828931387.089638</v>
      </c>
      <c r="L4517" s="464">
        <v>15659614386.252518</v>
      </c>
      <c r="M4517" s="464">
        <v>81585716052.012863</v>
      </c>
      <c r="N4517" s="464">
        <v>27163237741.78886</v>
      </c>
      <c r="O4517" s="464">
        <v>28020.974256689911</v>
      </c>
      <c r="P4517" s="461">
        <v>169289.87863081752</v>
      </c>
      <c r="Q4517" s="461">
        <v>90969.247849711552</v>
      </c>
      <c r="R4517" s="464">
        <v>833044143999.46521</v>
      </c>
      <c r="S4517" s="462">
        <v>0.46748124789493095</v>
      </c>
      <c r="T4517" s="462">
        <v>0.31158537505250489</v>
      </c>
      <c r="U4517" s="461">
        <v>15.177922053910914</v>
      </c>
      <c r="V4517" s="464">
        <v>4345906718072.2983</v>
      </c>
      <c r="W4517" s="460">
        <v>1370.2575325006526</v>
      </c>
      <c r="X4517" s="463">
        <v>4.8290936186303569E-2</v>
      </c>
      <c r="Y4517" s="476">
        <v>2.0000000000000001E-4</v>
      </c>
    </row>
    <row r="4518" spans="1:25" x14ac:dyDescent="0.2">
      <c r="A4518" s="475">
        <f t="shared" si="70"/>
        <v>4514</v>
      </c>
      <c r="B4518" s="462">
        <v>0.46878658863241579</v>
      </c>
      <c r="C4518" s="461">
        <v>1500</v>
      </c>
      <c r="D4518" s="462">
        <v>0.51045067314166959</v>
      </c>
      <c r="E4518" s="462">
        <v>0.35423445602258463</v>
      </c>
      <c r="F4518" s="516">
        <v>2025.05</v>
      </c>
      <c r="G4518" s="464">
        <v>69234256118.080185</v>
      </c>
      <c r="H4518" s="461">
        <v>10573321.911591226</v>
      </c>
      <c r="I4518" s="464">
        <v>340687973384.87976</v>
      </c>
      <c r="J4518" s="462">
        <v>0.42933461428263864</v>
      </c>
      <c r="K4518" s="464">
        <v>16360135813.321964</v>
      </c>
      <c r="L4518" s="464">
        <v>11294167435.701172</v>
      </c>
      <c r="M4518" s="464">
        <v>62281265260.003334</v>
      </c>
      <c r="N4518" s="464">
        <v>184169774243.86041</v>
      </c>
      <c r="O4518" s="464">
        <v>31583.914464483401</v>
      </c>
      <c r="P4518" s="461">
        <v>1111469.1268487456</v>
      </c>
      <c r="Q4518" s="461">
        <v>718726.6255172313</v>
      </c>
      <c r="R4518" s="464">
        <v>735716473327.25757</v>
      </c>
      <c r="S4518" s="462">
        <v>0.473162790348097</v>
      </c>
      <c r="T4518" s="462">
        <v>0.30771372718111784</v>
      </c>
      <c r="U4518" s="461">
        <v>14.706308065297272</v>
      </c>
      <c r="V4518" s="464">
        <v>3816230627660.3755</v>
      </c>
      <c r="W4518" s="460">
        <v>1204.830923984259</v>
      </c>
      <c r="X4518" s="463">
        <v>4.7569716361826053E-2</v>
      </c>
      <c r="Y4518" s="476">
        <v>2.0000000000000001E-4</v>
      </c>
    </row>
    <row r="4519" spans="1:25" x14ac:dyDescent="0.2">
      <c r="A4519" s="475">
        <f t="shared" si="70"/>
        <v>4515</v>
      </c>
      <c r="B4519" s="462">
        <v>0.5578345634184233</v>
      </c>
      <c r="C4519" s="461">
        <v>6605.5935932508019</v>
      </c>
      <c r="D4519" s="462">
        <v>1.0373262977407807</v>
      </c>
      <c r="E4519" s="462">
        <v>0.44881128693032935</v>
      </c>
      <c r="F4519" s="516">
        <v>2025.62</v>
      </c>
      <c r="G4519" s="464">
        <v>123770346930.01073</v>
      </c>
      <c r="H4519" s="461">
        <v>31413801.565172412</v>
      </c>
      <c r="I4519" s="464">
        <v>693707146511.08655</v>
      </c>
      <c r="J4519" s="462">
        <v>0.24295678973893664</v>
      </c>
      <c r="K4519" s="464">
        <v>16367230077.261171</v>
      </c>
      <c r="L4519" s="464">
        <v>28565749347.813286</v>
      </c>
      <c r="M4519" s="464">
        <v>98976762960.235138</v>
      </c>
      <c r="N4519" s="464">
        <v>88639583803.455399</v>
      </c>
      <c r="O4519" s="464">
        <v>30057.318864689078</v>
      </c>
      <c r="P4519" s="461">
        <v>506857.16231148352</v>
      </c>
      <c r="Q4519" s="461">
        <v>321904.24665817007</v>
      </c>
      <c r="R4519" s="464">
        <v>1154938492110.2529</v>
      </c>
      <c r="S4519" s="462">
        <v>0.41775118667349298</v>
      </c>
      <c r="T4519" s="462">
        <v>0.22589720978260239</v>
      </c>
      <c r="U4519" s="461">
        <v>15.747166166696166</v>
      </c>
      <c r="V4519" s="464">
        <v>4433437842231.8555</v>
      </c>
      <c r="W4519" s="460">
        <v>1399.1793294204322</v>
      </c>
      <c r="X4519" s="463">
        <v>4.6653932241584185E-2</v>
      </c>
      <c r="Y4519" s="476">
        <v>2.0000000000000001E-4</v>
      </c>
    </row>
    <row r="4520" spans="1:25" x14ac:dyDescent="0.2">
      <c r="A4520" s="475">
        <f t="shared" si="70"/>
        <v>4516</v>
      </c>
      <c r="B4520" s="462">
        <v>0.52210923905831996</v>
      </c>
      <c r="C4520" s="461">
        <v>2106.5368170633824</v>
      </c>
      <c r="D4520" s="462">
        <v>0.73666274839191626</v>
      </c>
      <c r="E4520" s="462">
        <v>0.49347509328350242</v>
      </c>
      <c r="F4520" s="516">
        <v>2026.19</v>
      </c>
      <c r="G4520" s="464">
        <v>151966528421.78821</v>
      </c>
      <c r="H4520" s="461">
        <v>18520907.300877795</v>
      </c>
      <c r="I4520" s="464">
        <v>527624873534.43591</v>
      </c>
      <c r="J4520" s="462">
        <v>0.37032735412761231</v>
      </c>
      <c r="K4520" s="464">
        <v>51472219703.220665</v>
      </c>
      <c r="L4520" s="464">
        <v>126547156234.87186</v>
      </c>
      <c r="M4520" s="464">
        <v>52759057240.266129</v>
      </c>
      <c r="N4520" s="464">
        <v>84674558507.372192</v>
      </c>
      <c r="O4520" s="464">
        <v>44035.550332953761</v>
      </c>
      <c r="P4520" s="461">
        <v>471735.64387678332</v>
      </c>
      <c r="Q4520" s="461">
        <v>303220.75623993191</v>
      </c>
      <c r="R4520" s="464">
        <v>962553614005.1488</v>
      </c>
      <c r="S4520" s="462">
        <v>0.49632233944065485</v>
      </c>
      <c r="T4520" s="462">
        <v>0.37205459227172</v>
      </c>
      <c r="U4520" s="461">
        <v>15.361788681969106</v>
      </c>
      <c r="V4520" s="464">
        <v>6154054076211.5225</v>
      </c>
      <c r="W4520" s="460">
        <v>1940.4570958554821</v>
      </c>
      <c r="X4520" s="463">
        <v>4.6758872977548403E-2</v>
      </c>
      <c r="Y4520" s="476">
        <v>2.0000000000000001E-4</v>
      </c>
    </row>
    <row r="4521" spans="1:25" x14ac:dyDescent="0.2">
      <c r="A4521" s="475">
        <f t="shared" si="70"/>
        <v>4517</v>
      </c>
      <c r="B4521" s="462">
        <v>0.4285019243091579</v>
      </c>
      <c r="C4521" s="461">
        <v>1935.9454319389833</v>
      </c>
      <c r="D4521" s="462">
        <v>0.7485197547061111</v>
      </c>
      <c r="E4521" s="462">
        <v>0.33821615582478937</v>
      </c>
      <c r="F4521" s="516">
        <v>2025.33</v>
      </c>
      <c r="G4521" s="464">
        <v>189800497349.31879</v>
      </c>
      <c r="H4521" s="461">
        <v>18104271.662980784</v>
      </c>
      <c r="I4521" s="464">
        <v>443635876969.39282</v>
      </c>
      <c r="J4521" s="462">
        <v>0.33582869669475413</v>
      </c>
      <c r="K4521" s="464">
        <v>21711215194.299435</v>
      </c>
      <c r="L4521" s="464">
        <v>72619675115.460114</v>
      </c>
      <c r="M4521" s="464">
        <v>129038096099.62587</v>
      </c>
      <c r="N4521" s="464">
        <v>18691588451.367825</v>
      </c>
      <c r="O4521" s="464">
        <v>22039.975893021448</v>
      </c>
      <c r="P4521" s="461">
        <v>170368.57921986829</v>
      </c>
      <c r="Q4521" s="461">
        <v>75487.873105557737</v>
      </c>
      <c r="R4521" s="464">
        <v>880923373514.86548</v>
      </c>
      <c r="S4521" s="462">
        <v>0.54673976212049258</v>
      </c>
      <c r="T4521" s="462">
        <v>0.32372353014480992</v>
      </c>
      <c r="U4521" s="461">
        <v>16.878720913008138</v>
      </c>
      <c r="V4521" s="464">
        <v>5418493489885.1484</v>
      </c>
      <c r="W4521" s="460">
        <v>1710.9457156037968</v>
      </c>
      <c r="X4521" s="463">
        <v>4.2356893199171998E-2</v>
      </c>
      <c r="Y4521" s="476">
        <v>2.0000000000000001E-4</v>
      </c>
    </row>
    <row r="4522" spans="1:25" x14ac:dyDescent="0.2">
      <c r="A4522" s="475">
        <f t="shared" si="70"/>
        <v>4518</v>
      </c>
      <c r="B4522" s="462">
        <v>0.37877109848898949</v>
      </c>
      <c r="C4522" s="461">
        <v>7573.7805718877171</v>
      </c>
      <c r="D4522" s="462">
        <v>0.86730126617315695</v>
      </c>
      <c r="E4522" s="462">
        <v>0.30768874033332844</v>
      </c>
      <c r="F4522" s="516">
        <v>2025.02</v>
      </c>
      <c r="G4522" s="464">
        <v>131894545874.31194</v>
      </c>
      <c r="H4522" s="461">
        <v>23201951.801967379</v>
      </c>
      <c r="I4522" s="464">
        <v>639647393872.78723</v>
      </c>
      <c r="J4522" s="462">
        <v>0.37877109848898949</v>
      </c>
      <c r="K4522" s="464">
        <v>33502263706.771149</v>
      </c>
      <c r="L4522" s="464">
        <v>26809716517.515232</v>
      </c>
      <c r="M4522" s="464">
        <v>134330868049.98514</v>
      </c>
      <c r="N4522" s="464">
        <v>95210038637.938187</v>
      </c>
      <c r="O4522" s="464">
        <v>30260.64196302983</v>
      </c>
      <c r="P4522" s="461">
        <v>639399.66951905075</v>
      </c>
      <c r="Q4522" s="461">
        <v>433410.10036722902</v>
      </c>
      <c r="R4522" s="464">
        <v>1151705564971.5571</v>
      </c>
      <c r="S4522" s="462">
        <v>0.50938528631229218</v>
      </c>
      <c r="T4522" s="462">
        <v>0.27424868225554611</v>
      </c>
      <c r="U4522" s="461">
        <v>15.369164514976037</v>
      </c>
      <c r="V4522" s="464">
        <v>5241612320210.335</v>
      </c>
      <c r="W4522" s="460">
        <v>1653.215985513664</v>
      </c>
      <c r="X4522" s="463">
        <v>4.8223070615267732E-2</v>
      </c>
      <c r="Y4522" s="476">
        <v>2.0000000000000001E-4</v>
      </c>
    </row>
    <row r="4523" spans="1:25" x14ac:dyDescent="0.2">
      <c r="A4523" s="475">
        <f t="shared" si="70"/>
        <v>4519</v>
      </c>
      <c r="B4523" s="462">
        <v>0.4131732690217082</v>
      </c>
      <c r="C4523" s="461">
        <v>6018.2540117379413</v>
      </c>
      <c r="D4523" s="462">
        <v>0.92682563543415275</v>
      </c>
      <c r="E4523" s="462">
        <v>0.69696845518330297</v>
      </c>
      <c r="F4523" s="516">
        <v>2023.8</v>
      </c>
      <c r="G4523" s="464">
        <v>335092962915.97943</v>
      </c>
      <c r="H4523" s="461">
        <v>25731634.882985882</v>
      </c>
      <c r="I4523" s="464">
        <v>598915282406.86487</v>
      </c>
      <c r="J4523" s="462">
        <v>0.2779957464894095</v>
      </c>
      <c r="K4523" s="464">
        <v>8470266794.8683043</v>
      </c>
      <c r="L4523" s="464">
        <v>0</v>
      </c>
      <c r="M4523" s="464">
        <v>243458991518.00656</v>
      </c>
      <c r="N4523" s="464">
        <v>45031076669.368347</v>
      </c>
      <c r="O4523" s="464">
        <v>32108.367063947626</v>
      </c>
      <c r="P4523" s="461">
        <v>302673.42184806045</v>
      </c>
      <c r="Q4523" s="461">
        <v>167690.56540372228</v>
      </c>
      <c r="R4523" s="464">
        <v>1286291592872.2495</v>
      </c>
      <c r="S4523" s="462">
        <v>0.53532169679870945</v>
      </c>
      <c r="T4523" s="462">
        <v>0.35439486958972732</v>
      </c>
      <c r="U4523" s="461">
        <v>17.389314022564829</v>
      </c>
      <c r="V4523" s="464">
        <v>8562884740721.8789</v>
      </c>
      <c r="W4523" s="460">
        <v>2703.4888816006505</v>
      </c>
      <c r="X4523" s="463">
        <v>4.26622555954334E-2</v>
      </c>
      <c r="Y4523" s="476">
        <v>2.0000000000000001E-4</v>
      </c>
    </row>
    <row r="4524" spans="1:25" x14ac:dyDescent="0.2">
      <c r="A4524" s="475">
        <f t="shared" si="70"/>
        <v>4520</v>
      </c>
      <c r="B4524" s="462">
        <v>0.47656103056379262</v>
      </c>
      <c r="C4524" s="461">
        <v>1500</v>
      </c>
      <c r="D4524" s="462">
        <v>0.55893458946446073</v>
      </c>
      <c r="E4524" s="462">
        <v>0.42490118392924481</v>
      </c>
      <c r="F4524" s="516">
        <v>2025.65</v>
      </c>
      <c r="G4524" s="464">
        <v>157061174527.46796</v>
      </c>
      <c r="H4524" s="461">
        <v>12361871.849278774</v>
      </c>
      <c r="I4524" s="464">
        <v>400634023273.90961</v>
      </c>
      <c r="J4524" s="462">
        <v>0.40408919045395231</v>
      </c>
      <c r="K4524" s="464">
        <v>13534169844.675253</v>
      </c>
      <c r="L4524" s="464">
        <v>5585487579.5682554</v>
      </c>
      <c r="M4524" s="464">
        <v>78359476442.367004</v>
      </c>
      <c r="N4524" s="464">
        <v>26765538963.937496</v>
      </c>
      <c r="O4524" s="464">
        <v>19653.935477693092</v>
      </c>
      <c r="P4524" s="461">
        <v>191315.23560252989</v>
      </c>
      <c r="Q4524" s="461">
        <v>93397.320690769877</v>
      </c>
      <c r="R4524" s="464">
        <v>699781957836.97144</v>
      </c>
      <c r="S4524" s="462">
        <v>0.54634344397084311</v>
      </c>
      <c r="T4524" s="462">
        <v>0.39260510332661547</v>
      </c>
      <c r="U4524" s="461">
        <v>16.352211843834731</v>
      </c>
      <c r="V4524" s="464">
        <v>5086924099612.2139</v>
      </c>
      <c r="W4524" s="460">
        <v>1606.0014222516111</v>
      </c>
      <c r="X4524" s="463">
        <v>4.329937512659459E-2</v>
      </c>
      <c r="Y4524" s="476">
        <v>2.0000000000000001E-4</v>
      </c>
    </row>
    <row r="4525" spans="1:25" x14ac:dyDescent="0.2">
      <c r="A4525" s="475">
        <f t="shared" si="70"/>
        <v>4521</v>
      </c>
      <c r="B4525" s="462">
        <v>0.50620930115231511</v>
      </c>
      <c r="C4525" s="461">
        <v>11481.657395248314</v>
      </c>
      <c r="D4525" s="462">
        <v>0.75640314160283884</v>
      </c>
      <c r="E4525" s="462">
        <v>0.37676099695318321</v>
      </c>
      <c r="F4525" s="516">
        <v>2024.44</v>
      </c>
      <c r="G4525" s="464">
        <v>178149789672.23291</v>
      </c>
      <c r="H4525" s="461">
        <v>15632089.717981955</v>
      </c>
      <c r="I4525" s="464">
        <v>398842111771.82227</v>
      </c>
      <c r="J4525" s="462">
        <v>0.28420061939808561</v>
      </c>
      <c r="K4525" s="464">
        <v>14576038603.568213</v>
      </c>
      <c r="L4525" s="464">
        <v>3764380880.9019141</v>
      </c>
      <c r="M4525" s="464">
        <v>160502010094.20422</v>
      </c>
      <c r="N4525" s="464">
        <v>7715368658.9466276</v>
      </c>
      <c r="O4525" s="464">
        <v>21533.304558818156</v>
      </c>
      <c r="P4525" s="461">
        <v>103789.90899323346</v>
      </c>
      <c r="Q4525" s="461">
        <v>29532.821547392676</v>
      </c>
      <c r="R4525" s="464">
        <v>794172055374.71875</v>
      </c>
      <c r="S4525" s="462">
        <v>0.5297212947631168</v>
      </c>
      <c r="T4525" s="462">
        <v>0.33681739489209406</v>
      </c>
      <c r="U4525" s="461">
        <v>16.91564282828503</v>
      </c>
      <c r="V4525" s="464">
        <v>4931892616466.2705</v>
      </c>
      <c r="W4525" s="460">
        <v>1554.3569036686267</v>
      </c>
      <c r="X4525" s="463">
        <v>4.4127788506693855E-2</v>
      </c>
      <c r="Y4525" s="476">
        <v>2.0000000000000001E-4</v>
      </c>
    </row>
    <row r="4526" spans="1:25" x14ac:dyDescent="0.2">
      <c r="A4526" s="475">
        <f t="shared" si="70"/>
        <v>4522</v>
      </c>
      <c r="B4526" s="462">
        <v>0.32603241746168532</v>
      </c>
      <c r="C4526" s="461">
        <v>3633.890867342001</v>
      </c>
      <c r="D4526" s="462">
        <v>0.73626390249949503</v>
      </c>
      <c r="E4526" s="462">
        <v>0.50845978388541169</v>
      </c>
      <c r="F4526" s="516">
        <v>2024.4</v>
      </c>
      <c r="G4526" s="464">
        <v>428522263637.59534</v>
      </c>
      <c r="H4526" s="461">
        <v>17195619.414923359</v>
      </c>
      <c r="I4526" s="464">
        <v>464802810492.3291</v>
      </c>
      <c r="J4526" s="462">
        <v>0.32603241746168532</v>
      </c>
      <c r="K4526" s="464">
        <v>19513423561.683735</v>
      </c>
      <c r="L4526" s="464">
        <v>38547313733.330719</v>
      </c>
      <c r="M4526" s="464">
        <v>302557522453.76453</v>
      </c>
      <c r="N4526" s="464">
        <v>61732481694.963745</v>
      </c>
      <c r="O4526" s="464">
        <v>34892.775764796359</v>
      </c>
      <c r="P4526" s="461">
        <v>403304.53854324983</v>
      </c>
      <c r="Q4526" s="461">
        <v>249350.82126144547</v>
      </c>
      <c r="R4526" s="464">
        <v>1337418468142.5703</v>
      </c>
      <c r="S4526" s="462">
        <v>0.60230872897597809</v>
      </c>
      <c r="T4526" s="462">
        <v>0.42753411669468194</v>
      </c>
      <c r="U4526" s="461">
        <v>17.463942278527512</v>
      </c>
      <c r="V4526" s="464">
        <v>11015174675014.125</v>
      </c>
      <c r="W4526" s="460">
        <v>3474.19554062823</v>
      </c>
      <c r="X4526" s="463">
        <v>4.1620045435660016E-2</v>
      </c>
      <c r="Y4526" s="476">
        <v>2.0000000000000001E-4</v>
      </c>
    </row>
    <row r="4527" spans="1:25" x14ac:dyDescent="0.2">
      <c r="A4527" s="475">
        <f t="shared" si="70"/>
        <v>4523</v>
      </c>
      <c r="B4527" s="462">
        <v>0.40894036825482338</v>
      </c>
      <c r="C4527" s="461">
        <v>1500</v>
      </c>
      <c r="D4527" s="462">
        <v>0.58366599557438303</v>
      </c>
      <c r="E4527" s="462">
        <v>0.47761681993359173</v>
      </c>
      <c r="F4527" s="516">
        <v>2024.12</v>
      </c>
      <c r="G4527" s="464">
        <v>497573232414.83978</v>
      </c>
      <c r="H4527" s="461">
        <v>12849790.329843367</v>
      </c>
      <c r="I4527" s="464">
        <v>438237192199.73254</v>
      </c>
      <c r="J4527" s="462">
        <v>0.40894036825482338</v>
      </c>
      <c r="K4527" s="464">
        <v>23799915818.829117</v>
      </c>
      <c r="L4527" s="464">
        <v>27062356663.270016</v>
      </c>
      <c r="M4527" s="464">
        <v>366646985906.78394</v>
      </c>
      <c r="N4527" s="464">
        <v>54484836439.326752</v>
      </c>
      <c r="O4527" s="464">
        <v>34459.58082688821</v>
      </c>
      <c r="P4527" s="461">
        <v>376907.08373141906</v>
      </c>
      <c r="Q4527" s="461">
        <v>233014.69745869856</v>
      </c>
      <c r="R4527" s="464">
        <v>1404327484535.3447</v>
      </c>
      <c r="S4527" s="462">
        <v>0.64921038890567162</v>
      </c>
      <c r="T4527" s="462">
        <v>0.46163105715418234</v>
      </c>
      <c r="U4527" s="461">
        <v>17.544618665661364</v>
      </c>
      <c r="V4527" s="464">
        <v>12528986734273.484</v>
      </c>
      <c r="W4527" s="460">
        <v>3952.2289917369494</v>
      </c>
      <c r="X4527" s="463">
        <v>4.1487304892388652E-2</v>
      </c>
      <c r="Y4527" s="476">
        <v>2.0000000000000001E-4</v>
      </c>
    </row>
    <row r="4528" spans="1:25" x14ac:dyDescent="0.2">
      <c r="A4528" s="475">
        <f t="shared" si="70"/>
        <v>4524</v>
      </c>
      <c r="B4528" s="462">
        <v>0.5631789661152008</v>
      </c>
      <c r="C4528" s="461">
        <v>2292.665836192446</v>
      </c>
      <c r="D4528" s="462">
        <v>0.95109178794135385</v>
      </c>
      <c r="E4528" s="462">
        <v>0.30416785988057726</v>
      </c>
      <c r="F4528" s="516">
        <v>2024.07</v>
      </c>
      <c r="G4528" s="464">
        <v>406555658713.42737</v>
      </c>
      <c r="H4528" s="461">
        <v>28991436.051853828</v>
      </c>
      <c r="I4528" s="464">
        <v>747923720026.17468</v>
      </c>
      <c r="J4528" s="462">
        <v>0.46694564665372362</v>
      </c>
      <c r="K4528" s="464">
        <v>28030170278.102016</v>
      </c>
      <c r="L4528" s="464">
        <v>0</v>
      </c>
      <c r="M4528" s="464">
        <v>425799050120.90515</v>
      </c>
      <c r="N4528" s="464">
        <v>111000854389.424</v>
      </c>
      <c r="O4528" s="464">
        <v>25083.195320304447</v>
      </c>
      <c r="P4528" s="461">
        <v>713353.87910669157</v>
      </c>
      <c r="Q4528" s="461">
        <v>490443.93572961923</v>
      </c>
      <c r="R4528" s="464">
        <v>1875589742435.6804</v>
      </c>
      <c r="S4528" s="462">
        <v>0.62698245980070477</v>
      </c>
      <c r="T4528" s="462">
        <v>0.39489119626355129</v>
      </c>
      <c r="U4528" s="461">
        <v>16.251018290536546</v>
      </c>
      <c r="V4528" s="464">
        <v>13308080341855.98</v>
      </c>
      <c r="W4528" s="460">
        <v>4197.9856672038186</v>
      </c>
      <c r="X4528" s="463">
        <v>4.4696515340625124E-2</v>
      </c>
      <c r="Y4528" s="476">
        <v>2.0000000000000001E-4</v>
      </c>
    </row>
    <row r="4529" spans="1:25" x14ac:dyDescent="0.2">
      <c r="A4529" s="475">
        <f t="shared" si="70"/>
        <v>4525</v>
      </c>
      <c r="B4529" s="462">
        <v>0.52362461967675999</v>
      </c>
      <c r="C4529" s="461">
        <v>1500</v>
      </c>
      <c r="D4529" s="462">
        <v>0.68321347595674575</v>
      </c>
      <c r="E4529" s="462">
        <v>0.69900395600664833</v>
      </c>
      <c r="F4529" s="516">
        <v>2023.75</v>
      </c>
      <c r="G4529" s="464">
        <v>396777928998.64362</v>
      </c>
      <c r="H4529" s="461">
        <v>16519363.488077423</v>
      </c>
      <c r="I4529" s="464">
        <v>324943351190.52686</v>
      </c>
      <c r="J4529" s="462">
        <v>7.1581479883371157E-2</v>
      </c>
      <c r="K4529" s="464">
        <v>5194275360.8770199</v>
      </c>
      <c r="L4529" s="464">
        <v>0</v>
      </c>
      <c r="M4529" s="464">
        <v>413334062576.83539</v>
      </c>
      <c r="N4529" s="464">
        <v>91189615152.815613</v>
      </c>
      <c r="O4529" s="464">
        <v>19193.956907511347</v>
      </c>
      <c r="P4529" s="461">
        <v>496242.27362935303</v>
      </c>
      <c r="Q4529" s="461">
        <v>324439.55489425786</v>
      </c>
      <c r="R4529" s="464">
        <v>1195303221522.8669</v>
      </c>
      <c r="S4529" s="462">
        <v>0.55433024916612628</v>
      </c>
      <c r="T4529" s="462">
        <v>0.33303938177335324</v>
      </c>
      <c r="U4529" s="461">
        <v>19.115082635960352</v>
      </c>
      <c r="V4529" s="464">
        <v>8268379411139.334</v>
      </c>
      <c r="W4529" s="460">
        <v>2609.5084962394267</v>
      </c>
      <c r="X4529" s="463">
        <v>3.848733072517025E-2</v>
      </c>
      <c r="Y4529" s="476">
        <v>2.0000000000000001E-4</v>
      </c>
    </row>
    <row r="4530" spans="1:25" x14ac:dyDescent="0.2">
      <c r="A4530" s="475">
        <f t="shared" si="70"/>
        <v>4526</v>
      </c>
      <c r="B4530" s="462">
        <v>0.45868636027210408</v>
      </c>
      <c r="C4530" s="461">
        <v>1771.1699768109584</v>
      </c>
      <c r="D4530" s="462">
        <v>0.9413744336797546</v>
      </c>
      <c r="E4530" s="462">
        <v>0.58655183607569239</v>
      </c>
      <c r="F4530" s="516">
        <v>2025.68</v>
      </c>
      <c r="G4530" s="464">
        <v>251714335538.38995</v>
      </c>
      <c r="H4530" s="461">
        <v>28996468.812129498</v>
      </c>
      <c r="I4530" s="464">
        <v>681622739368.40088</v>
      </c>
      <c r="J4530" s="462">
        <v>0.35535704784039468</v>
      </c>
      <c r="K4530" s="464">
        <v>44104389245.900627</v>
      </c>
      <c r="L4530" s="464">
        <v>61068078286.141075</v>
      </c>
      <c r="M4530" s="464">
        <v>103594538853.4532</v>
      </c>
      <c r="N4530" s="464">
        <v>39402301958.300362</v>
      </c>
      <c r="O4530" s="464">
        <v>23352.523804341959</v>
      </c>
      <c r="P4530" s="461">
        <v>286987.33179000759</v>
      </c>
      <c r="Q4530" s="461">
        <v>155728.27519370359</v>
      </c>
      <c r="R4530" s="464">
        <v>1225742438695.4116</v>
      </c>
      <c r="S4530" s="462">
        <v>0.52340571002636693</v>
      </c>
      <c r="T4530" s="462">
        <v>0.36518012834326741</v>
      </c>
      <c r="U4530" s="461">
        <v>16.220642009010152</v>
      </c>
      <c r="V4530" s="464">
        <v>8068845636709.251</v>
      </c>
      <c r="W4530" s="460">
        <v>2546.7408435984075</v>
      </c>
      <c r="X4530" s="463">
        <v>4.4451984325769869E-2</v>
      </c>
      <c r="Y4530" s="476">
        <v>2.0000000000000001E-4</v>
      </c>
    </row>
    <row r="4531" spans="1:25" x14ac:dyDescent="0.2">
      <c r="A4531" s="475">
        <f t="shared" si="70"/>
        <v>4527</v>
      </c>
      <c r="B4531" s="462">
        <v>0.45830809065305078</v>
      </c>
      <c r="C4531" s="461">
        <v>1500</v>
      </c>
      <c r="D4531" s="462">
        <v>0.2</v>
      </c>
      <c r="E4531" s="462">
        <v>0.10809962383085969</v>
      </c>
      <c r="F4531" s="516">
        <v>2025.15</v>
      </c>
      <c r="G4531" s="464">
        <v>113100058838.78377</v>
      </c>
      <c r="H4531" s="461">
        <v>3334408.0770663088</v>
      </c>
      <c r="I4531" s="464">
        <v>145274958073.07715</v>
      </c>
      <c r="J4531" s="462">
        <v>0.45830809065305078</v>
      </c>
      <c r="K4531" s="464">
        <v>9848077492.4028969</v>
      </c>
      <c r="L4531" s="464">
        <v>5070829300.9287548</v>
      </c>
      <c r="M4531" s="464">
        <v>88845895750.383987</v>
      </c>
      <c r="N4531" s="464">
        <v>103971035745.65092</v>
      </c>
      <c r="O4531" s="464">
        <v>16077.209744416998</v>
      </c>
      <c r="P4531" s="461">
        <v>677028.48800723441</v>
      </c>
      <c r="Q4531" s="461">
        <v>412843.0489493967</v>
      </c>
      <c r="R4531" s="464">
        <v>423719418025.47571</v>
      </c>
      <c r="S4531" s="462">
        <v>0.53203585912175089</v>
      </c>
      <c r="T4531" s="462">
        <v>0.46174681405975998</v>
      </c>
      <c r="U4531" s="461">
        <v>16.388962134625849</v>
      </c>
      <c r="V4531" s="464">
        <v>3634018401551.0542</v>
      </c>
      <c r="W4531" s="460">
        <v>1146.4998895933961</v>
      </c>
      <c r="X4531" s="463">
        <v>4.3270572790863646E-2</v>
      </c>
      <c r="Y4531" s="476">
        <v>2.0000000000000001E-4</v>
      </c>
    </row>
    <row r="4532" spans="1:25" x14ac:dyDescent="0.2">
      <c r="A4532" s="475">
        <f t="shared" si="70"/>
        <v>4528</v>
      </c>
      <c r="B4532" s="462">
        <v>0.49045111630774713</v>
      </c>
      <c r="C4532" s="461">
        <v>4852.3474330387862</v>
      </c>
      <c r="D4532" s="462">
        <v>1.13093564220285</v>
      </c>
      <c r="E4532" s="462">
        <v>0.6725604707238233</v>
      </c>
      <c r="F4532" s="516">
        <v>2023.75</v>
      </c>
      <c r="G4532" s="464">
        <v>334371514001.75281</v>
      </c>
      <c r="H4532" s="461">
        <v>37342109.710718505</v>
      </c>
      <c r="I4532" s="464">
        <v>787132437842.87427</v>
      </c>
      <c r="J4532" s="462">
        <v>0.40499532927329152</v>
      </c>
      <c r="K4532" s="464">
        <v>18783071999.909206</v>
      </c>
      <c r="L4532" s="464">
        <v>0</v>
      </c>
      <c r="M4532" s="464">
        <v>307643252776.19751</v>
      </c>
      <c r="N4532" s="464">
        <v>22818291765.856258</v>
      </c>
      <c r="O4532" s="464">
        <v>24545.015901427454</v>
      </c>
      <c r="P4532" s="461">
        <v>195065.59149944095</v>
      </c>
      <c r="Q4532" s="461">
        <v>106849.94799247094</v>
      </c>
      <c r="R4532" s="464">
        <v>1481672448765.1938</v>
      </c>
      <c r="S4532" s="462">
        <v>0.57741798929027366</v>
      </c>
      <c r="T4532" s="462">
        <v>0.38802898060475172</v>
      </c>
      <c r="U4532" s="461">
        <v>16.440448577977453</v>
      </c>
      <c r="V4532" s="464">
        <v>10445258672388.973</v>
      </c>
      <c r="W4532" s="460">
        <v>3296.0087778299417</v>
      </c>
      <c r="X4532" s="463">
        <v>4.4443991620447695E-2</v>
      </c>
      <c r="Y4532" s="476">
        <v>2.0000000000000001E-4</v>
      </c>
    </row>
    <row r="4533" spans="1:25" x14ac:dyDescent="0.2">
      <c r="A4533" s="475">
        <f t="shared" si="70"/>
        <v>4529</v>
      </c>
      <c r="B4533" s="462">
        <v>0.60630264760320163</v>
      </c>
      <c r="C4533" s="461">
        <v>2884.1756442622082</v>
      </c>
      <c r="D4533" s="462">
        <v>0.62489200451451088</v>
      </c>
      <c r="E4533" s="462">
        <v>0.69387723364369092</v>
      </c>
      <c r="F4533" s="516">
        <v>2023.75</v>
      </c>
      <c r="G4533" s="464">
        <v>481675625788.25079</v>
      </c>
      <c r="H4533" s="461">
        <v>13619105.246913552</v>
      </c>
      <c r="I4533" s="464">
        <v>387142616445.44391</v>
      </c>
      <c r="J4533" s="462">
        <v>0.41383211654044705</v>
      </c>
      <c r="K4533" s="464">
        <v>17888035553.813446</v>
      </c>
      <c r="L4533" s="464">
        <v>0</v>
      </c>
      <c r="M4533" s="464">
        <v>493009606595.20819</v>
      </c>
      <c r="N4533" s="464">
        <v>30942162920.478863</v>
      </c>
      <c r="O4533" s="464">
        <v>35501.377187285208</v>
      </c>
      <c r="P4533" s="461">
        <v>243531.80276637914</v>
      </c>
      <c r="Q4533" s="461">
        <v>130181.62568378501</v>
      </c>
      <c r="R4533" s="464">
        <v>1337887946079.8242</v>
      </c>
      <c r="S4533" s="462">
        <v>0.67093020657452884</v>
      </c>
      <c r="T4533" s="462">
        <v>0.46165153580379376</v>
      </c>
      <c r="U4533" s="461">
        <v>17.640808944072838</v>
      </c>
      <c r="V4533" s="464">
        <v>12042617707170.961</v>
      </c>
      <c r="W4533" s="460">
        <v>3801.1107821495402</v>
      </c>
      <c r="X4533" s="463">
        <v>4.1110409881097779E-2</v>
      </c>
      <c r="Y4533" s="476">
        <v>2.0000000000000001E-4</v>
      </c>
    </row>
    <row r="4534" spans="1:25" x14ac:dyDescent="0.2">
      <c r="A4534" s="475">
        <f t="shared" si="70"/>
        <v>4530</v>
      </c>
      <c r="B4534" s="462">
        <v>0.45065316105811043</v>
      </c>
      <c r="C4534" s="461">
        <v>4934.2636467773236</v>
      </c>
      <c r="D4534" s="462">
        <v>0.55548752265874601</v>
      </c>
      <c r="E4534" s="462">
        <v>0.35241901025613787</v>
      </c>
      <c r="F4534" s="516">
        <v>2024.56</v>
      </c>
      <c r="G4534" s="464">
        <v>111717080156.58942</v>
      </c>
      <c r="H4534" s="461">
        <v>11194286.417318717</v>
      </c>
      <c r="I4534" s="464">
        <v>392793871019.19037</v>
      </c>
      <c r="J4534" s="462">
        <v>0.45065316105811037</v>
      </c>
      <c r="K4534" s="464">
        <v>8924623662.4374008</v>
      </c>
      <c r="L4534" s="464">
        <v>0</v>
      </c>
      <c r="M4534" s="464">
        <v>144521271017.63593</v>
      </c>
      <c r="N4534" s="464">
        <v>21285872592.587215</v>
      </c>
      <c r="O4534" s="464">
        <v>15286.291187586048</v>
      </c>
      <c r="P4534" s="461">
        <v>190650.76732445939</v>
      </c>
      <c r="Q4534" s="461">
        <v>92983.251734612466</v>
      </c>
      <c r="R4534" s="464">
        <v>775099286013.21326</v>
      </c>
      <c r="S4534" s="462">
        <v>0.60108718775556702</v>
      </c>
      <c r="T4534" s="462">
        <v>0.31860646385507729</v>
      </c>
      <c r="U4534" s="461">
        <v>15.685368530969349</v>
      </c>
      <c r="V4534" s="464">
        <v>4439282925589.4512</v>
      </c>
      <c r="W4534" s="460">
        <v>1400.2681002818042</v>
      </c>
      <c r="X4534" s="463">
        <v>4.4840005148474527E-2</v>
      </c>
      <c r="Y4534" s="476">
        <v>2.0000000000000001E-4</v>
      </c>
    </row>
    <row r="4535" spans="1:25" x14ac:dyDescent="0.2">
      <c r="A4535" s="475">
        <f t="shared" si="70"/>
        <v>4531</v>
      </c>
      <c r="B4535" s="462">
        <v>0.52858371439812568</v>
      </c>
      <c r="C4535" s="461">
        <v>3320.9291196622044</v>
      </c>
      <c r="D4535" s="462">
        <v>1.08630013439255</v>
      </c>
      <c r="E4535" s="462">
        <v>0.28913096005235001</v>
      </c>
      <c r="F4535" s="516">
        <v>2027.06</v>
      </c>
      <c r="G4535" s="464">
        <v>97428403513.936172</v>
      </c>
      <c r="H4535" s="461">
        <v>37340412.782697961</v>
      </c>
      <c r="I4535" s="464">
        <v>841478047895.29236</v>
      </c>
      <c r="J4535" s="462">
        <v>0.24930743166281089</v>
      </c>
      <c r="K4535" s="464">
        <v>35893301318.265488</v>
      </c>
      <c r="L4535" s="464">
        <v>63066046485.447006</v>
      </c>
      <c r="M4535" s="464">
        <v>0</v>
      </c>
      <c r="N4535" s="464">
        <v>86677265470.41803</v>
      </c>
      <c r="O4535" s="464">
        <v>19858.580030793149</v>
      </c>
      <c r="P4535" s="461">
        <v>474363.56783658941</v>
      </c>
      <c r="Q4535" s="461">
        <v>295044.43162825733</v>
      </c>
      <c r="R4535" s="464">
        <v>1159309947888.1506</v>
      </c>
      <c r="S4535" s="462">
        <v>0.34977569598805419</v>
      </c>
      <c r="T4535" s="462">
        <v>0.18715861791938918</v>
      </c>
      <c r="U4535" s="461">
        <v>15.414674278138152</v>
      </c>
      <c r="V4535" s="464">
        <v>3777807397288.3213</v>
      </c>
      <c r="W4535" s="460">
        <v>1192.4121915522178</v>
      </c>
      <c r="X4535" s="463">
        <v>4.5367286364612056E-2</v>
      </c>
      <c r="Y4535" s="476">
        <v>2.0000000000000001E-4</v>
      </c>
    </row>
    <row r="4536" spans="1:25" x14ac:dyDescent="0.2">
      <c r="A4536" s="475">
        <f t="shared" si="70"/>
        <v>4532</v>
      </c>
      <c r="B4536" s="462">
        <v>0.5983053733314323</v>
      </c>
      <c r="C4536" s="461">
        <v>3381.9446142733341</v>
      </c>
      <c r="D4536" s="462">
        <v>0.57597187992198262</v>
      </c>
      <c r="E4536" s="462">
        <v>0.1215998085677264</v>
      </c>
      <c r="F4536" s="516">
        <v>2025.05</v>
      </c>
      <c r="G4536" s="464">
        <v>221545603327.43323</v>
      </c>
      <c r="H4536" s="461">
        <v>11924530.761828825</v>
      </c>
      <c r="I4536" s="464">
        <v>364338823605.81226</v>
      </c>
      <c r="J4536" s="462">
        <v>0.41320924254202585</v>
      </c>
      <c r="K4536" s="464">
        <v>13568192418.819159</v>
      </c>
      <c r="L4536" s="464">
        <v>8163869779.5867634</v>
      </c>
      <c r="M4536" s="464">
        <v>144119508996.10211</v>
      </c>
      <c r="N4536" s="464">
        <v>8391438740.7010994</v>
      </c>
      <c r="O4536" s="464">
        <v>38767.1654526333</v>
      </c>
      <c r="P4536" s="461">
        <v>101465.43749999965</v>
      </c>
      <c r="Q4536" s="461">
        <v>33113.812499999767</v>
      </c>
      <c r="R4536" s="464">
        <v>739298596427.81897</v>
      </c>
      <c r="S4536" s="462">
        <v>0.59794146719923025</v>
      </c>
      <c r="T4536" s="462">
        <v>0.43906376422207039</v>
      </c>
      <c r="U4536" s="461">
        <v>17.025143578795333</v>
      </c>
      <c r="V4536" s="464">
        <v>6159955254771.4521</v>
      </c>
      <c r="W4536" s="460">
        <v>1945.6043381667073</v>
      </c>
      <c r="X4536" s="463">
        <v>4.2339964009384543E-2</v>
      </c>
      <c r="Y4536" s="476">
        <v>2.0000000000000001E-4</v>
      </c>
    </row>
    <row r="4537" spans="1:25" x14ac:dyDescent="0.2">
      <c r="A4537" s="475">
        <f t="shared" si="70"/>
        <v>4533</v>
      </c>
      <c r="B4537" s="462">
        <v>0.53537271522829988</v>
      </c>
      <c r="C4537" s="461">
        <v>2648.8893566359416</v>
      </c>
      <c r="D4537" s="462">
        <v>0.98998638160643671</v>
      </c>
      <c r="E4537" s="462">
        <v>0.47995499320621515</v>
      </c>
      <c r="F4537" s="516">
        <v>2024.68</v>
      </c>
      <c r="G4537" s="464">
        <v>338426989500.77869</v>
      </c>
      <c r="H4537" s="461">
        <v>31902808.451917432</v>
      </c>
      <c r="I4537" s="464">
        <v>691629288105.81763</v>
      </c>
      <c r="J4537" s="462">
        <v>0.35315749067073743</v>
      </c>
      <c r="K4537" s="464">
        <v>13573763982.132858</v>
      </c>
      <c r="L4537" s="464">
        <v>22068918646.256947</v>
      </c>
      <c r="M4537" s="464">
        <v>266515103544.14423</v>
      </c>
      <c r="N4537" s="464">
        <v>90252492486.950974</v>
      </c>
      <c r="O4537" s="464">
        <v>24734.809928556584</v>
      </c>
      <c r="P4537" s="461">
        <v>581342.68369016773</v>
      </c>
      <c r="Q4537" s="461">
        <v>382468.14800328482</v>
      </c>
      <c r="R4537" s="464">
        <v>1480620700631.3918</v>
      </c>
      <c r="S4537" s="462">
        <v>0.54965162241150101</v>
      </c>
      <c r="T4537" s="462">
        <v>0.36004852268632082</v>
      </c>
      <c r="U4537" s="461">
        <v>16.788402003895182</v>
      </c>
      <c r="V4537" s="464">
        <v>9822478802802.9863</v>
      </c>
      <c r="W4537" s="460">
        <v>3097.7594577868617</v>
      </c>
      <c r="X4537" s="463">
        <v>4.3509430700297148E-2</v>
      </c>
      <c r="Y4537" s="476">
        <v>2.0000000000000001E-4</v>
      </c>
    </row>
    <row r="4538" spans="1:25" x14ac:dyDescent="0.2">
      <c r="A4538" s="475">
        <f t="shared" si="70"/>
        <v>4534</v>
      </c>
      <c r="B4538" s="462">
        <v>0.51694390811741842</v>
      </c>
      <c r="C4538" s="461">
        <v>7876.3751563632159</v>
      </c>
      <c r="D4538" s="462">
        <v>0.8326558104441788</v>
      </c>
      <c r="E4538" s="462">
        <v>0.50260092712224447</v>
      </c>
      <c r="F4538" s="516">
        <v>2024.85</v>
      </c>
      <c r="G4538" s="464">
        <v>118998160317.91222</v>
      </c>
      <c r="H4538" s="461">
        <v>20906581.620136384</v>
      </c>
      <c r="I4538" s="464">
        <v>417191434924.52509</v>
      </c>
      <c r="J4538" s="462">
        <v>0.13006003781696629</v>
      </c>
      <c r="K4538" s="464">
        <v>2563668333.7043309</v>
      </c>
      <c r="L4538" s="464">
        <v>0</v>
      </c>
      <c r="M4538" s="464">
        <v>147992461284.37094</v>
      </c>
      <c r="N4538" s="464">
        <v>42029957474.02037</v>
      </c>
      <c r="O4538" s="464">
        <v>12380.249845807599</v>
      </c>
      <c r="P4538" s="461">
        <v>287339.72217023163</v>
      </c>
      <c r="Q4538" s="461">
        <v>158299.10296631523</v>
      </c>
      <c r="R4538" s="464">
        <v>846558153079.49377</v>
      </c>
      <c r="S4538" s="462">
        <v>0.44256828056783992</v>
      </c>
      <c r="T4538" s="462">
        <v>0.17047463281360556</v>
      </c>
      <c r="U4538" s="461">
        <v>17.913377547136005</v>
      </c>
      <c r="V4538" s="464">
        <v>2754467939426.7476</v>
      </c>
      <c r="W4538" s="460">
        <v>869.55455795249395</v>
      </c>
      <c r="X4538" s="463">
        <v>4.2475747196969171E-2</v>
      </c>
      <c r="Y4538" s="476">
        <v>2.0000000000000001E-4</v>
      </c>
    </row>
    <row r="4539" spans="1:25" x14ac:dyDescent="0.2">
      <c r="A4539" s="475">
        <f t="shared" si="70"/>
        <v>4535</v>
      </c>
      <c r="B4539" s="462">
        <v>0.47376919500572923</v>
      </c>
      <c r="C4539" s="461">
        <v>2230.0268392423259</v>
      </c>
      <c r="D4539" s="462">
        <v>0.53198396754382815</v>
      </c>
      <c r="E4539" s="462">
        <v>0.38260775057919716</v>
      </c>
      <c r="F4539" s="516">
        <v>2024.38</v>
      </c>
      <c r="G4539" s="464">
        <v>185246928510.51044</v>
      </c>
      <c r="H4539" s="461">
        <v>10647860.353665192</v>
      </c>
      <c r="I4539" s="464">
        <v>308344189988.57129</v>
      </c>
      <c r="J4539" s="462">
        <v>0.32278774477855932</v>
      </c>
      <c r="K4539" s="464">
        <v>8804815955.0219536</v>
      </c>
      <c r="L4539" s="464">
        <v>6052946342.88134</v>
      </c>
      <c r="M4539" s="464">
        <v>137363907653.32202</v>
      </c>
      <c r="N4539" s="464">
        <v>30580090374.628986</v>
      </c>
      <c r="O4539" s="464">
        <v>24770.530131313502</v>
      </c>
      <c r="P4539" s="461">
        <v>211970.19310004177</v>
      </c>
      <c r="Q4539" s="461">
        <v>108857.63620214672</v>
      </c>
      <c r="R4539" s="464">
        <v>638497259585.67517</v>
      </c>
      <c r="S4539" s="462">
        <v>0.53966262589845071</v>
      </c>
      <c r="T4539" s="462">
        <v>0.42509321881751216</v>
      </c>
      <c r="U4539" s="461">
        <v>17.048180931128964</v>
      </c>
      <c r="V4539" s="464">
        <v>5149987100335.9795</v>
      </c>
      <c r="W4539" s="460">
        <v>1625.7458428522798</v>
      </c>
      <c r="X4539" s="463">
        <v>4.2283689918292011E-2</v>
      </c>
      <c r="Y4539" s="476">
        <v>2.0000000000000001E-4</v>
      </c>
    </row>
    <row r="4540" spans="1:25" x14ac:dyDescent="0.2">
      <c r="A4540" s="475">
        <f t="shared" si="70"/>
        <v>4536</v>
      </c>
      <c r="B4540" s="462">
        <v>0.55094488939672714</v>
      </c>
      <c r="C4540" s="461">
        <v>9480.1713484028587</v>
      </c>
      <c r="D4540" s="462">
        <v>0.38471510093237815</v>
      </c>
      <c r="E4540" s="462">
        <v>0.69938399267569973</v>
      </c>
      <c r="F4540" s="516">
        <v>2023.75</v>
      </c>
      <c r="G4540" s="464">
        <v>327640960587.19934</v>
      </c>
      <c r="H4540" s="461">
        <v>6642727.5154107092</v>
      </c>
      <c r="I4540" s="464">
        <v>228906736164.53366</v>
      </c>
      <c r="J4540" s="462">
        <v>0.43255628711616911</v>
      </c>
      <c r="K4540" s="464">
        <v>8408647061.4639616</v>
      </c>
      <c r="L4540" s="464">
        <v>0</v>
      </c>
      <c r="M4540" s="464">
        <v>231320995415.72626</v>
      </c>
      <c r="N4540" s="464">
        <v>20467241855.735588</v>
      </c>
      <c r="O4540" s="464">
        <v>22396.18317383547</v>
      </c>
      <c r="P4540" s="461">
        <v>174641.19122261406</v>
      </c>
      <c r="Q4540" s="461">
        <v>84593.352921478188</v>
      </c>
      <c r="R4540" s="464">
        <v>721081734440.50952</v>
      </c>
      <c r="S4540" s="462">
        <v>0.66412351747684839</v>
      </c>
      <c r="T4540" s="462">
        <v>0.56529703567147704</v>
      </c>
      <c r="U4540" s="461">
        <v>17.788816471236377</v>
      </c>
      <c r="V4540" s="464">
        <v>8014629191816.2578</v>
      </c>
      <c r="W4540" s="460">
        <v>2528.022814811733</v>
      </c>
      <c r="X4540" s="463">
        <v>4.0630591006665807E-2</v>
      </c>
      <c r="Y4540" s="476">
        <v>2.0000000000000001E-4</v>
      </c>
    </row>
    <row r="4541" spans="1:25" x14ac:dyDescent="0.2">
      <c r="A4541" s="475">
        <f t="shared" si="70"/>
        <v>4537</v>
      </c>
      <c r="B4541" s="462">
        <v>0.55834094250734778</v>
      </c>
      <c r="C4541" s="461">
        <v>4161.7065931442148</v>
      </c>
      <c r="D4541" s="462">
        <v>0.79710412801325581</v>
      </c>
      <c r="E4541" s="462">
        <v>0.51926288511721852</v>
      </c>
      <c r="F4541" s="516">
        <v>2023.75</v>
      </c>
      <c r="G4541" s="464">
        <v>642347343048.8656</v>
      </c>
      <c r="H4541" s="461">
        <v>20448118.504592355</v>
      </c>
      <c r="I4541" s="464">
        <v>510273418258.14233</v>
      </c>
      <c r="J4541" s="462">
        <v>0.27423905504873847</v>
      </c>
      <c r="K4541" s="464">
        <v>11722788702.773731</v>
      </c>
      <c r="L4541" s="464">
        <v>0</v>
      </c>
      <c r="M4541" s="464">
        <v>663002106599.92004</v>
      </c>
      <c r="N4541" s="464">
        <v>19752467177.225277</v>
      </c>
      <c r="O4541" s="464">
        <v>34407.616193527669</v>
      </c>
      <c r="P4541" s="461">
        <v>162532.53586201114</v>
      </c>
      <c r="Q4541" s="461">
        <v>69391.145408885248</v>
      </c>
      <c r="R4541" s="464">
        <v>1859028869968.4167</v>
      </c>
      <c r="S4541" s="462">
        <v>0.64846454832955758</v>
      </c>
      <c r="T4541" s="462">
        <v>0.39811059593666553</v>
      </c>
      <c r="U4541" s="461">
        <v>18.181291553399866</v>
      </c>
      <c r="V4541" s="464">
        <v>14847804924720.809</v>
      </c>
      <c r="W4541" s="460">
        <v>4680.5368990825918</v>
      </c>
      <c r="X4541" s="463">
        <v>4.0032374825982861E-2</v>
      </c>
      <c r="Y4541" s="476">
        <v>2.0000000000000001E-4</v>
      </c>
    </row>
    <row r="4542" spans="1:25" x14ac:dyDescent="0.2">
      <c r="A4542" s="475">
        <f t="shared" si="70"/>
        <v>4538</v>
      </c>
      <c r="B4542" s="462">
        <v>0.62501483329844887</v>
      </c>
      <c r="C4542" s="461">
        <v>4960.5674465799357</v>
      </c>
      <c r="D4542" s="462">
        <v>0.56362987668976472</v>
      </c>
      <c r="E4542" s="462">
        <v>0.24872344746323527</v>
      </c>
      <c r="F4542" s="516">
        <v>2024.92</v>
      </c>
      <c r="G4542" s="464">
        <v>82152951248.279037</v>
      </c>
      <c r="H4542" s="461">
        <v>11410617.0501466</v>
      </c>
      <c r="I4542" s="464">
        <v>395526588855.43103</v>
      </c>
      <c r="J4542" s="462">
        <v>0.49066585956917441</v>
      </c>
      <c r="K4542" s="464">
        <v>7768591249.9623003</v>
      </c>
      <c r="L4542" s="464">
        <v>0</v>
      </c>
      <c r="M4542" s="464">
        <v>169768705045.22629</v>
      </c>
      <c r="N4542" s="464">
        <v>46311394064.93203</v>
      </c>
      <c r="O4542" s="464">
        <v>28207.006738419372</v>
      </c>
      <c r="P4542" s="461">
        <v>321856.55531841004</v>
      </c>
      <c r="Q4542" s="461">
        <v>190811.56820962075</v>
      </c>
      <c r="R4542" s="464">
        <v>853853010547.76685</v>
      </c>
      <c r="S4542" s="462">
        <v>0.62342806167794573</v>
      </c>
      <c r="T4542" s="462">
        <v>0.29012934990563694</v>
      </c>
      <c r="U4542" s="461">
        <v>14.939017962715782</v>
      </c>
      <c r="V4542" s="464">
        <v>4274521792033.1519</v>
      </c>
      <c r="W4542" s="460">
        <v>1349.7342546853636</v>
      </c>
      <c r="X4542" s="463">
        <v>4.6612963631374904E-2</v>
      </c>
      <c r="Y4542" s="476">
        <v>2.0000000000000001E-4</v>
      </c>
    </row>
    <row r="4543" spans="1:25" x14ac:dyDescent="0.2">
      <c r="A4543" s="475">
        <f t="shared" si="70"/>
        <v>4539</v>
      </c>
      <c r="B4543" s="462">
        <v>0.5273748764647529</v>
      </c>
      <c r="C4543" s="461">
        <v>5518.0475366332912</v>
      </c>
      <c r="D4543" s="462">
        <v>0.87384258166203499</v>
      </c>
      <c r="E4543" s="462">
        <v>0.4518921606467533</v>
      </c>
      <c r="F4543" s="516">
        <v>2024.15</v>
      </c>
      <c r="G4543" s="464">
        <v>305351689742.42926</v>
      </c>
      <c r="H4543" s="461">
        <v>22723905.812914733</v>
      </c>
      <c r="I4543" s="464">
        <v>622978666580.7915</v>
      </c>
      <c r="J4543" s="462">
        <v>0.41806323953791102</v>
      </c>
      <c r="K4543" s="464">
        <v>13953343007.329601</v>
      </c>
      <c r="L4543" s="464">
        <v>0</v>
      </c>
      <c r="M4543" s="464">
        <v>192291276305.41586</v>
      </c>
      <c r="N4543" s="464">
        <v>76628213617.898392</v>
      </c>
      <c r="O4543" s="464">
        <v>25018.448856697589</v>
      </c>
      <c r="P4543" s="461">
        <v>486058.33560860989</v>
      </c>
      <c r="Q4543" s="461">
        <v>310369.39885907993</v>
      </c>
      <c r="R4543" s="464">
        <v>1216789222909.7812</v>
      </c>
      <c r="S4543" s="462">
        <v>0.56508559908432798</v>
      </c>
      <c r="T4543" s="462">
        <v>0.43345562501158175</v>
      </c>
      <c r="U4543" s="461">
        <v>16.434665673210233</v>
      </c>
      <c r="V4543" s="464">
        <v>9433945842073.1094</v>
      </c>
      <c r="W4543" s="460">
        <v>2976.0483240395374</v>
      </c>
      <c r="X4543" s="463">
        <v>4.4921003109563332E-2</v>
      </c>
      <c r="Y4543" s="476">
        <v>2.0000000000000001E-4</v>
      </c>
    </row>
    <row r="4544" spans="1:25" x14ac:dyDescent="0.2">
      <c r="A4544" s="475">
        <f t="shared" si="70"/>
        <v>4540</v>
      </c>
      <c r="B4544" s="462">
        <v>0.43796280755263117</v>
      </c>
      <c r="C4544" s="461">
        <v>2899.6959346413137</v>
      </c>
      <c r="D4544" s="462">
        <v>0.71835162556172538</v>
      </c>
      <c r="E4544" s="462">
        <v>0.50466855362308349</v>
      </c>
      <c r="F4544" s="516">
        <v>2023.75</v>
      </c>
      <c r="G4544" s="464">
        <v>284743180860.03668</v>
      </c>
      <c r="H4544" s="461">
        <v>17315469.267228507</v>
      </c>
      <c r="I4544" s="464">
        <v>332388438229.18542</v>
      </c>
      <c r="J4544" s="462">
        <v>0.14266469315319452</v>
      </c>
      <c r="K4544" s="464">
        <v>3028109816.8398194</v>
      </c>
      <c r="L4544" s="464">
        <v>0</v>
      </c>
      <c r="M4544" s="464">
        <v>237967976812.67868</v>
      </c>
      <c r="N4544" s="464">
        <v>59379510672.511848</v>
      </c>
      <c r="O4544" s="464">
        <v>21662.895713232756</v>
      </c>
      <c r="P4544" s="461">
        <v>390806.5867295491</v>
      </c>
      <c r="Q4544" s="461">
        <v>240100.43253512846</v>
      </c>
      <c r="R4544" s="464">
        <v>838398434117.24304</v>
      </c>
      <c r="S4544" s="462">
        <v>0.49789865388822535</v>
      </c>
      <c r="T4544" s="462">
        <v>0.34230411919754361</v>
      </c>
      <c r="U4544" s="461">
        <v>19.223378060109869</v>
      </c>
      <c r="V4544" s="464">
        <v>6037069769997.2275</v>
      </c>
      <c r="W4544" s="460">
        <v>1905.2662922639774</v>
      </c>
      <c r="X4544" s="463">
        <v>3.8207366434366251E-2</v>
      </c>
      <c r="Y4544" s="476">
        <v>2.0000000000000001E-4</v>
      </c>
    </row>
    <row r="4545" spans="1:25" x14ac:dyDescent="0.2">
      <c r="A4545" s="475">
        <f t="shared" si="70"/>
        <v>4541</v>
      </c>
      <c r="B4545" s="462">
        <v>0.5208081317570743</v>
      </c>
      <c r="C4545" s="461">
        <v>5769.4272938425011</v>
      </c>
      <c r="D4545" s="462">
        <v>0.57923601459549046</v>
      </c>
      <c r="E4545" s="462">
        <v>0.45615675657598731</v>
      </c>
      <c r="F4545" s="516">
        <v>2023.84</v>
      </c>
      <c r="G4545" s="464">
        <v>234036123979.06406</v>
      </c>
      <c r="H4545" s="461">
        <v>11521607.560020931</v>
      </c>
      <c r="I4545" s="464">
        <v>260333436971.10373</v>
      </c>
      <c r="J4545" s="462">
        <v>0.16737984888594071</v>
      </c>
      <c r="K4545" s="464">
        <v>1109751272.4520707</v>
      </c>
      <c r="L4545" s="464">
        <v>0</v>
      </c>
      <c r="M4545" s="464">
        <v>326377522859.89301</v>
      </c>
      <c r="N4545" s="464">
        <v>84404540236.515076</v>
      </c>
      <c r="O4545" s="464">
        <v>28301.284149098537</v>
      </c>
      <c r="P4545" s="461">
        <v>488142.36727701098</v>
      </c>
      <c r="Q4545" s="461">
        <v>321391.50662446424</v>
      </c>
      <c r="R4545" s="464">
        <v>954000613720.23779</v>
      </c>
      <c r="S4545" s="462">
        <v>0.57751033751569725</v>
      </c>
      <c r="T4545" s="462">
        <v>0.27078511173287845</v>
      </c>
      <c r="U4545" s="461">
        <v>18.430600346078403</v>
      </c>
      <c r="V4545" s="464">
        <v>5196933058365.251</v>
      </c>
      <c r="W4545" s="460">
        <v>1640.6520810345319</v>
      </c>
      <c r="X4545" s="463">
        <v>4.0075554764863748E-2</v>
      </c>
      <c r="Y4545" s="476">
        <v>2.0000000000000001E-4</v>
      </c>
    </row>
    <row r="4546" spans="1:25" x14ac:dyDescent="0.2">
      <c r="A4546" s="475">
        <f t="shared" si="70"/>
        <v>4542</v>
      </c>
      <c r="B4546" s="462">
        <v>0.38452795212209229</v>
      </c>
      <c r="C4546" s="461">
        <v>1500</v>
      </c>
      <c r="D4546" s="462">
        <v>0.65825643636983722</v>
      </c>
      <c r="E4546" s="462">
        <v>0.66287261215839477</v>
      </c>
      <c r="F4546" s="516">
        <v>2023.87</v>
      </c>
      <c r="G4546" s="464">
        <v>409484907739.78235</v>
      </c>
      <c r="H4546" s="461">
        <v>15588099.108844716</v>
      </c>
      <c r="I4546" s="464">
        <v>458607749575.38312</v>
      </c>
      <c r="J4546" s="462">
        <v>0.38452795212209234</v>
      </c>
      <c r="K4546" s="464">
        <v>5278344227.0056705</v>
      </c>
      <c r="L4546" s="464">
        <v>0</v>
      </c>
      <c r="M4546" s="464">
        <v>376833065433.92419</v>
      </c>
      <c r="N4546" s="464">
        <v>41783988771.33548</v>
      </c>
      <c r="O4546" s="464">
        <v>19843.017198348498</v>
      </c>
      <c r="P4546" s="461">
        <v>291462.16589485446</v>
      </c>
      <c r="Q4546" s="461">
        <v>165303.05421951291</v>
      </c>
      <c r="R4546" s="464">
        <v>1222197287844.7048</v>
      </c>
      <c r="S4546" s="462">
        <v>0.62199802224272882</v>
      </c>
      <c r="T4546" s="462">
        <v>0.45107546187649461</v>
      </c>
      <c r="U4546" s="461">
        <v>17.438685078388311</v>
      </c>
      <c r="V4546" s="464">
        <v>10557640184778.473</v>
      </c>
      <c r="W4546" s="460">
        <v>3331.6812643218004</v>
      </c>
      <c r="X4546" s="463">
        <v>4.1886846862380152E-2</v>
      </c>
      <c r="Y4546" s="476">
        <v>2.0000000000000001E-4</v>
      </c>
    </row>
    <row r="4547" spans="1:25" x14ac:dyDescent="0.2">
      <c r="A4547" s="475">
        <f t="shared" si="70"/>
        <v>4543</v>
      </c>
      <c r="B4547" s="462">
        <v>0.56331609363656387</v>
      </c>
      <c r="C4547" s="461">
        <v>5201.0814916633499</v>
      </c>
      <c r="D4547" s="462">
        <v>0.67665895393648856</v>
      </c>
      <c r="E4547" s="462">
        <v>0.36074727452977962</v>
      </c>
      <c r="F4547" s="516">
        <v>2025.02</v>
      </c>
      <c r="G4547" s="464">
        <v>73028369611.62616</v>
      </c>
      <c r="H4547" s="461">
        <v>14756903.608468035</v>
      </c>
      <c r="I4547" s="464">
        <v>388522628044.50916</v>
      </c>
      <c r="J4547" s="462">
        <v>0.34919771268374444</v>
      </c>
      <c r="K4547" s="464">
        <v>8968077380.171524</v>
      </c>
      <c r="L4547" s="464">
        <v>27396952021.878616</v>
      </c>
      <c r="M4547" s="464">
        <v>85889006482.694931</v>
      </c>
      <c r="N4547" s="464">
        <v>37347479572.106087</v>
      </c>
      <c r="O4547" s="464">
        <v>25235.125030343177</v>
      </c>
      <c r="P4547" s="461">
        <v>273732.59633544117</v>
      </c>
      <c r="Q4547" s="461">
        <v>151547.87560264862</v>
      </c>
      <c r="R4547" s="464">
        <v>676084408658.90698</v>
      </c>
      <c r="S4547" s="462">
        <v>0.50270994747002162</v>
      </c>
      <c r="T4547" s="462">
        <v>0.29048693331717862</v>
      </c>
      <c r="U4547" s="461">
        <v>15.17740261962669</v>
      </c>
      <c r="V4547" s="464">
        <v>3388321836433.7793</v>
      </c>
      <c r="W4547" s="460">
        <v>1069.6851428191887</v>
      </c>
      <c r="X4547" s="463">
        <v>4.651894303135902E-2</v>
      </c>
      <c r="Y4547" s="476">
        <v>2.0000000000000001E-4</v>
      </c>
    </row>
    <row r="4548" spans="1:25" x14ac:dyDescent="0.2">
      <c r="A4548" s="475">
        <f t="shared" si="70"/>
        <v>4544</v>
      </c>
      <c r="B4548" s="462">
        <v>0.42825954991121534</v>
      </c>
      <c r="C4548" s="461">
        <v>4314.4759649069601</v>
      </c>
      <c r="D4548" s="462">
        <v>0.6466665928959634</v>
      </c>
      <c r="E4548" s="462">
        <v>0.20657359295605199</v>
      </c>
      <c r="F4548" s="516">
        <v>2023.75</v>
      </c>
      <c r="G4548" s="464">
        <v>218189856114.5354</v>
      </c>
      <c r="H4548" s="461">
        <v>14194408.063421341</v>
      </c>
      <c r="I4548" s="464">
        <v>388242936775.11871</v>
      </c>
      <c r="J4548" s="462">
        <v>0.34402684189778954</v>
      </c>
      <c r="K4548" s="464">
        <v>10722801964.949877</v>
      </c>
      <c r="L4548" s="464">
        <v>0</v>
      </c>
      <c r="M4548" s="464">
        <v>214474071008.87915</v>
      </c>
      <c r="N4548" s="464">
        <v>26358947579.219738</v>
      </c>
      <c r="O4548" s="464">
        <v>36980.172411509717</v>
      </c>
      <c r="P4548" s="461">
        <v>203811.03698341161</v>
      </c>
      <c r="Q4548" s="461">
        <v>100773.17551273669</v>
      </c>
      <c r="R4548" s="464">
        <v>887495380009.50305</v>
      </c>
      <c r="S4548" s="462">
        <v>0.57765223342147731</v>
      </c>
      <c r="T4548" s="462">
        <v>0.36173812831989749</v>
      </c>
      <c r="U4548" s="461">
        <v>17.042971059826222</v>
      </c>
      <c r="V4548" s="464">
        <v>6139774005273.7266</v>
      </c>
      <c r="W4548" s="460">
        <v>1937.8851937989486</v>
      </c>
      <c r="X4548" s="463">
        <v>4.2040383402997802E-2</v>
      </c>
      <c r="Y4548" s="476">
        <v>2.0000000000000001E-4</v>
      </c>
    </row>
    <row r="4549" spans="1:25" x14ac:dyDescent="0.2">
      <c r="A4549" s="475">
        <f t="shared" si="70"/>
        <v>4545</v>
      </c>
      <c r="B4549" s="462">
        <v>0.53132635913347626</v>
      </c>
      <c r="C4549" s="461">
        <v>2139.5081477859899</v>
      </c>
      <c r="D4549" s="462">
        <v>1.0129341792716402</v>
      </c>
      <c r="E4549" s="462">
        <v>0.50054497713514268</v>
      </c>
      <c r="F4549" s="516">
        <v>2025.66</v>
      </c>
      <c r="G4549" s="464">
        <v>209111704257.38208</v>
      </c>
      <c r="H4549" s="461">
        <v>33351765.467114106</v>
      </c>
      <c r="I4549" s="464">
        <v>573382350373.11682</v>
      </c>
      <c r="J4549" s="462">
        <v>7.6464541270441E-2</v>
      </c>
      <c r="K4549" s="464">
        <v>25233805943.769913</v>
      </c>
      <c r="L4549" s="464">
        <v>31155518283.661247</v>
      </c>
      <c r="M4549" s="464">
        <v>154756115309.80618</v>
      </c>
      <c r="N4549" s="464">
        <v>71073048426.003098</v>
      </c>
      <c r="O4549" s="464">
        <v>34907.800248032952</v>
      </c>
      <c r="P4549" s="461">
        <v>428372.81617848924</v>
      </c>
      <c r="Q4549" s="461">
        <v>261299.29337754406</v>
      </c>
      <c r="R4549" s="464">
        <v>1139400831192.135</v>
      </c>
      <c r="S4549" s="462">
        <v>0.39168271850092751</v>
      </c>
      <c r="T4549" s="462">
        <v>0.14298746320909067</v>
      </c>
      <c r="U4549" s="461">
        <v>24.558068346737873</v>
      </c>
      <c r="V4549" s="464">
        <v>4291553709076.1685</v>
      </c>
      <c r="W4549" s="460">
        <v>1354.5823669506353</v>
      </c>
      <c r="X4549" s="463">
        <v>3.0625687887772521E-2</v>
      </c>
      <c r="Y4549" s="476">
        <v>2.0000000000000001E-4</v>
      </c>
    </row>
    <row r="4550" spans="1:25" x14ac:dyDescent="0.2">
      <c r="A4550" s="475">
        <f t="shared" si="70"/>
        <v>4546</v>
      </c>
      <c r="B4550" s="462">
        <v>0.64910145473976411</v>
      </c>
      <c r="C4550" s="461">
        <v>5602.2655916523463</v>
      </c>
      <c r="D4550" s="462">
        <v>0.75904800469795886</v>
      </c>
      <c r="E4550" s="462">
        <v>0.61590818816555781</v>
      </c>
      <c r="F4550" s="516">
        <v>2024.23</v>
      </c>
      <c r="G4550" s="464">
        <v>224362407212.45135</v>
      </c>
      <c r="H4550" s="461">
        <v>18234644.724208068</v>
      </c>
      <c r="I4550" s="464">
        <v>412418887096.3504</v>
      </c>
      <c r="J4550" s="462">
        <v>0.23851775511859674</v>
      </c>
      <c r="K4550" s="464">
        <v>11589751813.04772</v>
      </c>
      <c r="L4550" s="464">
        <v>900572441.96851909</v>
      </c>
      <c r="M4550" s="464">
        <v>173522801051.87863</v>
      </c>
      <c r="N4550" s="464">
        <v>60711989740.022919</v>
      </c>
      <c r="O4550" s="464">
        <v>22731.093543233721</v>
      </c>
      <c r="P4550" s="461">
        <v>384528.35285564465</v>
      </c>
      <c r="Q4550" s="461">
        <v>234110.05334015028</v>
      </c>
      <c r="R4550" s="464">
        <v>885616379072.54065</v>
      </c>
      <c r="S4550" s="462">
        <v>0.49124019637309868</v>
      </c>
      <c r="T4550" s="462">
        <v>0.34116926692830779</v>
      </c>
      <c r="U4550" s="461">
        <v>17.422109575183878</v>
      </c>
      <c r="V4550" s="464">
        <v>5807506814160.4717</v>
      </c>
      <c r="W4550" s="460">
        <v>1832.2480584651314</v>
      </c>
      <c r="X4550" s="463">
        <v>4.2081983769310882E-2</v>
      </c>
      <c r="Y4550" s="476">
        <v>2.0000000000000001E-4</v>
      </c>
    </row>
    <row r="4551" spans="1:25" x14ac:dyDescent="0.2">
      <c r="A4551" s="475">
        <f t="shared" ref="A4551:A4614" si="71">A4550+1</f>
        <v>4547</v>
      </c>
      <c r="B4551" s="462">
        <v>0.42946586070130882</v>
      </c>
      <c r="C4551" s="461">
        <v>3369.6201172965448</v>
      </c>
      <c r="D4551" s="462">
        <v>0.40721011694025883</v>
      </c>
      <c r="E4551" s="462">
        <v>0.44861681156127248</v>
      </c>
      <c r="F4551" s="516">
        <v>2024.81</v>
      </c>
      <c r="G4551" s="464">
        <v>154676114980.48038</v>
      </c>
      <c r="H4551" s="461">
        <v>7000864.6120390845</v>
      </c>
      <c r="I4551" s="464">
        <v>264116931006.16922</v>
      </c>
      <c r="J4551" s="462">
        <v>0.42946586070130888</v>
      </c>
      <c r="K4551" s="464">
        <v>10575581891.699944</v>
      </c>
      <c r="L4551" s="464">
        <v>0</v>
      </c>
      <c r="M4551" s="464">
        <v>147063718507.74518</v>
      </c>
      <c r="N4551" s="464">
        <v>48569946662.565147</v>
      </c>
      <c r="O4551" s="464">
        <v>45000</v>
      </c>
      <c r="P4551" s="461">
        <v>352471.97893906129</v>
      </c>
      <c r="Q4551" s="461">
        <v>178585.04365062769</v>
      </c>
      <c r="R4551" s="464">
        <v>660435160717.91748</v>
      </c>
      <c r="S4551" s="462">
        <v>0.60273219821326052</v>
      </c>
      <c r="T4551" s="462">
        <v>0.38456876303522919</v>
      </c>
      <c r="U4551" s="461">
        <v>16.581415259309221</v>
      </c>
      <c r="V4551" s="464">
        <v>4695299595316.1875</v>
      </c>
      <c r="W4551" s="460">
        <v>1481.1689641411374</v>
      </c>
      <c r="X4551" s="463">
        <v>4.3369999291405219E-2</v>
      </c>
      <c r="Y4551" s="476">
        <v>2.0000000000000001E-4</v>
      </c>
    </row>
    <row r="4552" spans="1:25" x14ac:dyDescent="0.2">
      <c r="A4552" s="475">
        <f t="shared" si="71"/>
        <v>4548</v>
      </c>
      <c r="B4552" s="462">
        <v>0.3173525923495718</v>
      </c>
      <c r="C4552" s="461">
        <v>8711.4877272530757</v>
      </c>
      <c r="D4552" s="462">
        <v>0.74416238608612784</v>
      </c>
      <c r="E4552" s="462">
        <v>0.51028785430153156</v>
      </c>
      <c r="F4552" s="516">
        <v>2024.28</v>
      </c>
      <c r="G4552" s="464">
        <v>271621377761.44177</v>
      </c>
      <c r="H4552" s="461">
        <v>16850399.029358126</v>
      </c>
      <c r="I4552" s="464">
        <v>407320550642.29755</v>
      </c>
      <c r="J4552" s="462">
        <v>0.27432313795002394</v>
      </c>
      <c r="K4552" s="464">
        <v>10942696193.672915</v>
      </c>
      <c r="L4552" s="464">
        <v>0</v>
      </c>
      <c r="M4552" s="464">
        <v>180154867585.53177</v>
      </c>
      <c r="N4552" s="464">
        <v>17658126146.937664</v>
      </c>
      <c r="O4552" s="464">
        <v>20144.479515976298</v>
      </c>
      <c r="P4552" s="461">
        <v>160779.85731043544</v>
      </c>
      <c r="Q4552" s="461">
        <v>68977.533573590074</v>
      </c>
      <c r="R4552" s="464">
        <v>897462041263.52332</v>
      </c>
      <c r="S4552" s="462">
        <v>0.54629038748669145</v>
      </c>
      <c r="T4552" s="462">
        <v>0.38090385684947903</v>
      </c>
      <c r="U4552" s="461">
        <v>17.728292857081811</v>
      </c>
      <c r="V4552" s="464">
        <v>6522067974645.4111</v>
      </c>
      <c r="W4552" s="460">
        <v>2057.942056838192</v>
      </c>
      <c r="X4552" s="463">
        <v>4.1639134368026194E-2</v>
      </c>
      <c r="Y4552" s="476">
        <v>2.0000000000000001E-4</v>
      </c>
    </row>
    <row r="4553" spans="1:25" x14ac:dyDescent="0.2">
      <c r="A4553" s="475">
        <f t="shared" si="71"/>
        <v>4549</v>
      </c>
      <c r="B4553" s="462">
        <v>0.50542576682007168</v>
      </c>
      <c r="C4553" s="461">
        <v>3681.7250976720884</v>
      </c>
      <c r="D4553" s="462">
        <v>0.96286255610337534</v>
      </c>
      <c r="E4553" s="462">
        <v>0.35559357950754877</v>
      </c>
      <c r="F4553" s="516">
        <v>2024.14</v>
      </c>
      <c r="G4553" s="464">
        <v>414398248116.62073</v>
      </c>
      <c r="H4553" s="461">
        <v>28975638.752851009</v>
      </c>
      <c r="I4553" s="464">
        <v>522868278280.65405</v>
      </c>
      <c r="J4553" s="462">
        <v>0.16375696562170672</v>
      </c>
      <c r="K4553" s="464">
        <v>14054102084.160662</v>
      </c>
      <c r="L4553" s="464">
        <v>9298245054.6455765</v>
      </c>
      <c r="M4553" s="464">
        <v>262614794127.61993</v>
      </c>
      <c r="N4553" s="464">
        <v>68998708026.961029</v>
      </c>
      <c r="O4553" s="464">
        <v>16802.984382132316</v>
      </c>
      <c r="P4553" s="461">
        <v>448304.94880442217</v>
      </c>
      <c r="Q4553" s="461">
        <v>278150.07472818298</v>
      </c>
      <c r="R4553" s="464">
        <v>1290853860265.1233</v>
      </c>
      <c r="S4553" s="462">
        <v>0.50540673842763439</v>
      </c>
      <c r="T4553" s="462">
        <v>0.37491777056392195</v>
      </c>
      <c r="U4553" s="461">
        <v>18.109206045440676</v>
      </c>
      <c r="V4553" s="464">
        <v>9522620262876.9961</v>
      </c>
      <c r="W4553" s="460">
        <v>2998.0509892377831</v>
      </c>
      <c r="X4553" s="463">
        <v>4.0698055724464478E-2</v>
      </c>
      <c r="Y4553" s="476">
        <v>2.0000000000000001E-4</v>
      </c>
    </row>
    <row r="4554" spans="1:25" x14ac:dyDescent="0.2">
      <c r="A4554" s="475">
        <f t="shared" si="71"/>
        <v>4550</v>
      </c>
      <c r="B4554" s="462">
        <v>0.39607037509850407</v>
      </c>
      <c r="C4554" s="461">
        <v>7538.2870105005732</v>
      </c>
      <c r="D4554" s="462">
        <v>0.95341725510018238</v>
      </c>
      <c r="E4554" s="462">
        <v>0.44683226726386116</v>
      </c>
      <c r="F4554" s="516">
        <v>2023.75</v>
      </c>
      <c r="G4554" s="464">
        <v>574691478584.32996</v>
      </c>
      <c r="H4554" s="461">
        <v>25541424.849279542</v>
      </c>
      <c r="I4554" s="464">
        <v>633689685738.39197</v>
      </c>
      <c r="J4554" s="462">
        <v>0.33650776591736342</v>
      </c>
      <c r="K4554" s="464">
        <v>22608973387.43771</v>
      </c>
      <c r="L4554" s="464">
        <v>0</v>
      </c>
      <c r="M4554" s="464">
        <v>568093054956.13513</v>
      </c>
      <c r="N4554" s="464">
        <v>14802168692.485529</v>
      </c>
      <c r="O4554" s="464">
        <v>27457.552417249794</v>
      </c>
      <c r="P4554" s="461">
        <v>131186.87552434008</v>
      </c>
      <c r="Q4554" s="461">
        <v>56917.628470777054</v>
      </c>
      <c r="R4554" s="464">
        <v>1852898750799.8921</v>
      </c>
      <c r="S4554" s="462">
        <v>0.63127066687174649</v>
      </c>
      <c r="T4554" s="462">
        <v>0.40877449159441709</v>
      </c>
      <c r="U4554" s="461">
        <v>17.521495714114891</v>
      </c>
      <c r="V4554" s="464">
        <v>14393539475725.543</v>
      </c>
      <c r="W4554" s="460">
        <v>4540.4365484114023</v>
      </c>
      <c r="X4554" s="463">
        <v>4.2383498559270955E-2</v>
      </c>
      <c r="Y4554" s="476">
        <v>2.0000000000000001E-4</v>
      </c>
    </row>
    <row r="4555" spans="1:25" x14ac:dyDescent="0.2">
      <c r="A4555" s="475">
        <f t="shared" si="71"/>
        <v>4551</v>
      </c>
      <c r="B4555" s="462">
        <v>0.36396601925406585</v>
      </c>
      <c r="C4555" s="461">
        <v>6712.3244983813966</v>
      </c>
      <c r="D4555" s="462">
        <v>0.56378837100762458</v>
      </c>
      <c r="E4555" s="462">
        <v>0.40136044799164938</v>
      </c>
      <c r="F4555" s="516">
        <v>2024.11</v>
      </c>
      <c r="G4555" s="464">
        <v>291151514283.94934</v>
      </c>
      <c r="H4555" s="461">
        <v>11060022.753819335</v>
      </c>
      <c r="I4555" s="464">
        <v>358942833289.38715</v>
      </c>
      <c r="J4555" s="462">
        <v>0.36396601925406591</v>
      </c>
      <c r="K4555" s="464">
        <v>6578557821.0168705</v>
      </c>
      <c r="L4555" s="464">
        <v>0</v>
      </c>
      <c r="M4555" s="464">
        <v>203012405453.42728</v>
      </c>
      <c r="N4555" s="464">
        <v>54615462350.44368</v>
      </c>
      <c r="O4555" s="464">
        <v>45000</v>
      </c>
      <c r="P4555" s="461">
        <v>332994.38215166563</v>
      </c>
      <c r="Q4555" s="461">
        <v>199400.03360972446</v>
      </c>
      <c r="R4555" s="464">
        <v>940715730198.35486</v>
      </c>
      <c r="S4555" s="462">
        <v>0.59945399264427746</v>
      </c>
      <c r="T4555" s="462">
        <v>0.4320108849037641</v>
      </c>
      <c r="U4555" s="461">
        <v>17.27433634591647</v>
      </c>
      <c r="V4555" s="464">
        <v>7620948822599.8203</v>
      </c>
      <c r="W4555" s="460">
        <v>2406.0646974596043</v>
      </c>
      <c r="X4555" s="463">
        <v>4.2863248805222749E-2</v>
      </c>
      <c r="Y4555" s="476">
        <v>2.0000000000000001E-4</v>
      </c>
    </row>
    <row r="4556" spans="1:25" x14ac:dyDescent="0.2">
      <c r="A4556" s="475">
        <f t="shared" si="71"/>
        <v>4552</v>
      </c>
      <c r="B4556" s="462">
        <v>0.53577063140433812</v>
      </c>
      <c r="C4556" s="461">
        <v>4717.9969136519949</v>
      </c>
      <c r="D4556" s="462">
        <v>0.2</v>
      </c>
      <c r="E4556" s="462">
        <v>0.16506106707260498</v>
      </c>
      <c r="F4556" s="516">
        <v>2025.08</v>
      </c>
      <c r="G4556" s="464">
        <v>103383522122.46095</v>
      </c>
      <c r="H4556" s="461">
        <v>3244306.2289781128</v>
      </c>
      <c r="I4556" s="464">
        <v>155162235784.52808</v>
      </c>
      <c r="J4556" s="462">
        <v>0.52614849510227124</v>
      </c>
      <c r="K4556" s="464">
        <v>5582184420.0968904</v>
      </c>
      <c r="L4556" s="464">
        <v>1811246122.5860522</v>
      </c>
      <c r="M4556" s="464">
        <v>75177587689.891937</v>
      </c>
      <c r="N4556" s="464">
        <v>209760866703.39218</v>
      </c>
      <c r="O4556" s="464">
        <v>31062.643113026134</v>
      </c>
      <c r="P4556" s="461">
        <v>1248448.3371620425</v>
      </c>
      <c r="Q4556" s="461">
        <v>843546.90693347587</v>
      </c>
      <c r="R4556" s="464">
        <v>560770349119.64404</v>
      </c>
      <c r="S4556" s="462">
        <v>0.50548247496901377</v>
      </c>
      <c r="T4556" s="462">
        <v>0.39276108674830307</v>
      </c>
      <c r="U4556" s="461">
        <v>15.784188501818791</v>
      </c>
      <c r="V4556" s="464">
        <v>3865897242843.2646</v>
      </c>
      <c r="W4556" s="460">
        <v>1220.4484590920888</v>
      </c>
      <c r="X4556" s="463">
        <v>4.5603184198173392E-2</v>
      </c>
      <c r="Y4556" s="476">
        <v>2.0000000000000001E-4</v>
      </c>
    </row>
    <row r="4557" spans="1:25" x14ac:dyDescent="0.2">
      <c r="A4557" s="475">
        <f t="shared" si="71"/>
        <v>4553</v>
      </c>
      <c r="B4557" s="462">
        <v>0.47999174946308293</v>
      </c>
      <c r="C4557" s="461">
        <v>7471.1376602662749</v>
      </c>
      <c r="D4557" s="462">
        <v>0.32205719566745672</v>
      </c>
      <c r="E4557" s="462">
        <v>0.47884336404444727</v>
      </c>
      <c r="F4557" s="516">
        <v>2024.85</v>
      </c>
      <c r="G4557" s="464">
        <v>165998951989.36191</v>
      </c>
      <c r="H4557" s="461">
        <v>5308027.3168952884</v>
      </c>
      <c r="I4557" s="464">
        <v>167499455351.4913</v>
      </c>
      <c r="J4557" s="462">
        <v>0.34873364717300004</v>
      </c>
      <c r="K4557" s="464">
        <v>1746912893.6239505</v>
      </c>
      <c r="L4557" s="464">
        <v>0</v>
      </c>
      <c r="M4557" s="464">
        <v>153887557916.52618</v>
      </c>
      <c r="N4557" s="464">
        <v>282997552332.52271</v>
      </c>
      <c r="O4557" s="464">
        <v>35756.314761544556</v>
      </c>
      <c r="P4557" s="461">
        <v>1716243.8114123901</v>
      </c>
      <c r="Q4557" s="461">
        <v>1197962.8817762574</v>
      </c>
      <c r="R4557" s="464">
        <v>803456012843.57568</v>
      </c>
      <c r="S4557" s="462">
        <v>0.49638316279771194</v>
      </c>
      <c r="T4557" s="462">
        <v>0.3127658831624372</v>
      </c>
      <c r="U4557" s="461">
        <v>16.953215096623321</v>
      </c>
      <c r="V4557" s="464">
        <v>4682064128809.4258</v>
      </c>
      <c r="W4557" s="460">
        <v>1477.8285835004599</v>
      </c>
      <c r="X4557" s="463">
        <v>4.3040919795568379E-2</v>
      </c>
      <c r="Y4557" s="476">
        <v>2.0000000000000001E-4</v>
      </c>
    </row>
    <row r="4558" spans="1:25" x14ac:dyDescent="0.2">
      <c r="A4558" s="475">
        <f t="shared" si="71"/>
        <v>4554</v>
      </c>
      <c r="B4558" s="462">
        <v>0.55710525804321798</v>
      </c>
      <c r="C4558" s="461">
        <v>7302.0439257442049</v>
      </c>
      <c r="D4558" s="462">
        <v>0.5972110891640765</v>
      </c>
      <c r="E4558" s="462">
        <v>0.51527352277898075</v>
      </c>
      <c r="F4558" s="516">
        <v>2024.59</v>
      </c>
      <c r="G4558" s="464">
        <v>200993378403.96344</v>
      </c>
      <c r="H4558" s="461">
        <v>11953148.298373148</v>
      </c>
      <c r="I4558" s="464">
        <v>357870091039.70081</v>
      </c>
      <c r="J4558" s="462">
        <v>0.39439845958852782</v>
      </c>
      <c r="K4558" s="464">
        <v>14607019076.501068</v>
      </c>
      <c r="L4558" s="464">
        <v>0</v>
      </c>
      <c r="M4558" s="464">
        <v>176306867855.96817</v>
      </c>
      <c r="N4558" s="464">
        <v>33986344686.72435</v>
      </c>
      <c r="O4558" s="464">
        <v>32556.88079519436</v>
      </c>
      <c r="P4558" s="461">
        <v>250383.93579650519</v>
      </c>
      <c r="Q4558" s="461">
        <v>135851.07588503908</v>
      </c>
      <c r="R4558" s="464">
        <v>858349829869.2926</v>
      </c>
      <c r="S4558" s="462">
        <v>0.60279774438653766</v>
      </c>
      <c r="T4558" s="462">
        <v>0.38368280207643474</v>
      </c>
      <c r="U4558" s="461">
        <v>16.585091629086996</v>
      </c>
      <c r="V4558" s="464">
        <v>6109130183180.6602</v>
      </c>
      <c r="W4558" s="460">
        <v>1928.8052675610857</v>
      </c>
      <c r="X4558" s="463">
        <v>4.3258644463125689E-2</v>
      </c>
      <c r="Y4558" s="476">
        <v>2.0000000000000001E-4</v>
      </c>
    </row>
    <row r="4559" spans="1:25" x14ac:dyDescent="0.2">
      <c r="A4559" s="475">
        <f t="shared" si="71"/>
        <v>4555</v>
      </c>
      <c r="B4559" s="462">
        <v>0.2754746612701453</v>
      </c>
      <c r="C4559" s="461">
        <v>1500</v>
      </c>
      <c r="D4559" s="462">
        <v>0.66807350222935613</v>
      </c>
      <c r="E4559" s="462">
        <v>0.40519471214702485</v>
      </c>
      <c r="F4559" s="516">
        <v>2025.73</v>
      </c>
      <c r="G4559" s="464">
        <v>363797585306.67706</v>
      </c>
      <c r="H4559" s="461">
        <v>16323750.6403553</v>
      </c>
      <c r="I4559" s="464">
        <v>536362132747.26404</v>
      </c>
      <c r="J4559" s="462">
        <v>0.2754746612701453</v>
      </c>
      <c r="K4559" s="464">
        <v>18091781618.992222</v>
      </c>
      <c r="L4559" s="464">
        <v>0</v>
      </c>
      <c r="M4559" s="464">
        <v>152905753725.14816</v>
      </c>
      <c r="N4559" s="464">
        <v>39967302138.988243</v>
      </c>
      <c r="O4559" s="464">
        <v>24726.391115032249</v>
      </c>
      <c r="P4559" s="461">
        <v>270974.10186385876</v>
      </c>
      <c r="Q4559" s="461">
        <v>149673.07167814393</v>
      </c>
      <c r="R4559" s="464">
        <v>1141976880708.6328</v>
      </c>
      <c r="S4559" s="462">
        <v>0.53017603245731082</v>
      </c>
      <c r="T4559" s="462">
        <v>0.39332427674245618</v>
      </c>
      <c r="U4559" s="461">
        <v>17.788710985631038</v>
      </c>
      <c r="V4559" s="464">
        <v>8621375137689.2041</v>
      </c>
      <c r="W4559" s="460">
        <v>2716.6868103567804</v>
      </c>
      <c r="X4559" s="463">
        <v>4.1726733749317312E-2</v>
      </c>
      <c r="Y4559" s="476">
        <v>2.0000000000000001E-4</v>
      </c>
    </row>
    <row r="4560" spans="1:25" x14ac:dyDescent="0.2">
      <c r="A4560" s="475">
        <f t="shared" si="71"/>
        <v>4556</v>
      </c>
      <c r="B4560" s="462">
        <v>0.49658677934151285</v>
      </c>
      <c r="C4560" s="461">
        <v>7283.684221805639</v>
      </c>
      <c r="D4560" s="462">
        <v>0.71930791684471507</v>
      </c>
      <c r="E4560" s="462">
        <v>0.49399695317732484</v>
      </c>
      <c r="F4560" s="516">
        <v>2025.79</v>
      </c>
      <c r="G4560" s="464">
        <v>225539755101.29623</v>
      </c>
      <c r="H4560" s="461">
        <v>16503433.057176705</v>
      </c>
      <c r="I4560" s="464">
        <v>437096448438.3725</v>
      </c>
      <c r="J4560" s="462">
        <v>0.26090899121922573</v>
      </c>
      <c r="K4560" s="464">
        <v>30810356731.134651</v>
      </c>
      <c r="L4560" s="464">
        <v>82359855095.508606</v>
      </c>
      <c r="M4560" s="464">
        <v>108351046958.07455</v>
      </c>
      <c r="N4560" s="464">
        <v>20836196347.762455</v>
      </c>
      <c r="O4560" s="464">
        <v>37891.853492232833</v>
      </c>
      <c r="P4560" s="461">
        <v>162351.1016064767</v>
      </c>
      <c r="Q4560" s="461">
        <v>70422.700142537404</v>
      </c>
      <c r="R4560" s="464">
        <v>853819752302.65967</v>
      </c>
      <c r="S4560" s="462">
        <v>0.49844247488731969</v>
      </c>
      <c r="T4560" s="462">
        <v>0.34561526796255798</v>
      </c>
      <c r="U4560" s="461">
        <v>17.433342796462984</v>
      </c>
      <c r="V4560" s="464">
        <v>5575518073963.7344</v>
      </c>
      <c r="W4560" s="460">
        <v>1757.9800288814833</v>
      </c>
      <c r="X4560" s="463">
        <v>4.2542468117654164E-2</v>
      </c>
      <c r="Y4560" s="476">
        <v>2.0000000000000001E-4</v>
      </c>
    </row>
    <row r="4561" spans="1:25" x14ac:dyDescent="0.2">
      <c r="A4561" s="475">
        <f t="shared" si="71"/>
        <v>4557</v>
      </c>
      <c r="B4561" s="462">
        <v>0.44932680336392627</v>
      </c>
      <c r="C4561" s="461">
        <v>1500</v>
      </c>
      <c r="D4561" s="462">
        <v>0.88000529622930035</v>
      </c>
      <c r="E4561" s="462">
        <v>0.4482007785035878</v>
      </c>
      <c r="F4561" s="516">
        <v>2024.26</v>
      </c>
      <c r="G4561" s="464">
        <v>164442479059.72446</v>
      </c>
      <c r="H4561" s="461">
        <v>26252905.201504052</v>
      </c>
      <c r="I4561" s="464">
        <v>577516797939.76416</v>
      </c>
      <c r="J4561" s="462">
        <v>0.35188736434467538</v>
      </c>
      <c r="K4561" s="464">
        <v>11572314633.876684</v>
      </c>
      <c r="L4561" s="464">
        <v>0</v>
      </c>
      <c r="M4561" s="464">
        <v>188826409620.59836</v>
      </c>
      <c r="N4561" s="464">
        <v>58325468869.051628</v>
      </c>
      <c r="O4561" s="464">
        <v>36462.006802709271</v>
      </c>
      <c r="P4561" s="461">
        <v>410239.28396121325</v>
      </c>
      <c r="Q4561" s="461">
        <v>250801.74346127763</v>
      </c>
      <c r="R4561" s="464">
        <v>1144667489021.0347</v>
      </c>
      <c r="S4561" s="462">
        <v>0.54317139634362732</v>
      </c>
      <c r="T4561" s="462">
        <v>0.27556338637212302</v>
      </c>
      <c r="U4561" s="461">
        <v>16.06222968749378</v>
      </c>
      <c r="V4561" s="464">
        <v>5618796360944.707</v>
      </c>
      <c r="W4561" s="460">
        <v>1772.4410876070663</v>
      </c>
      <c r="X4561" s="463">
        <v>4.511137668785678E-2</v>
      </c>
      <c r="Y4561" s="476">
        <v>2.0000000000000001E-4</v>
      </c>
    </row>
    <row r="4562" spans="1:25" x14ac:dyDescent="0.2">
      <c r="A4562" s="475">
        <f t="shared" si="71"/>
        <v>4558</v>
      </c>
      <c r="B4562" s="462">
        <v>0.37223799129871149</v>
      </c>
      <c r="C4562" s="461">
        <v>4911.7375308223682</v>
      </c>
      <c r="D4562" s="462">
        <v>1.0429672297357349</v>
      </c>
      <c r="E4562" s="462">
        <v>0.30998632956970995</v>
      </c>
      <c r="F4562" s="516">
        <v>2025.79</v>
      </c>
      <c r="G4562" s="464">
        <v>322105235699.87689</v>
      </c>
      <c r="H4562" s="461">
        <v>33744945.314932078</v>
      </c>
      <c r="I4562" s="464">
        <v>662476618682.01843</v>
      </c>
      <c r="J4562" s="462">
        <v>0.33805013641980908</v>
      </c>
      <c r="K4562" s="464">
        <v>32166745465.692795</v>
      </c>
      <c r="L4562" s="464">
        <v>40923146579.580589</v>
      </c>
      <c r="M4562" s="464">
        <v>182662845160.34619</v>
      </c>
      <c r="N4562" s="464">
        <v>12949958514.130585</v>
      </c>
      <c r="O4562" s="464">
        <v>40257.965838186225</v>
      </c>
      <c r="P4562" s="461">
        <v>147006.92201812769</v>
      </c>
      <c r="Q4562" s="461">
        <v>59750.200897944531</v>
      </c>
      <c r="R4562" s="464">
        <v>1315482805104.6003</v>
      </c>
      <c r="S4562" s="462">
        <v>0.55267972174509328</v>
      </c>
      <c r="T4562" s="462">
        <v>0.37545836761927909</v>
      </c>
      <c r="U4562" s="461">
        <v>16.828061949014405</v>
      </c>
      <c r="V4562" s="464">
        <v>8891632299125.7637</v>
      </c>
      <c r="W4562" s="460">
        <v>2807.0131003731913</v>
      </c>
      <c r="X4562" s="463">
        <v>4.450302094164834E-2</v>
      </c>
      <c r="Y4562" s="476">
        <v>2.0000000000000001E-4</v>
      </c>
    </row>
    <row r="4563" spans="1:25" x14ac:dyDescent="0.2">
      <c r="A4563" s="475">
        <f t="shared" si="71"/>
        <v>4559</v>
      </c>
      <c r="B4563" s="462">
        <v>0.26364716519094628</v>
      </c>
      <c r="C4563" s="461">
        <v>5855.0847503288605</v>
      </c>
      <c r="D4563" s="462">
        <v>1.1058241300624252</v>
      </c>
      <c r="E4563" s="462">
        <v>0.69046565856757358</v>
      </c>
      <c r="F4563" s="516">
        <v>2026.09</v>
      </c>
      <c r="G4563" s="464">
        <v>121475133633.50816</v>
      </c>
      <c r="H4563" s="461">
        <v>16523347.320332052</v>
      </c>
      <c r="I4563" s="464">
        <v>349316747919.68909</v>
      </c>
      <c r="J4563" s="462">
        <v>0.14375336171772779</v>
      </c>
      <c r="K4563" s="464">
        <v>29754608997.897575</v>
      </c>
      <c r="L4563" s="464">
        <v>96060411716.574112</v>
      </c>
      <c r="M4563" s="464">
        <v>54679592911.430435</v>
      </c>
      <c r="N4563" s="464">
        <v>3749697677.6663113</v>
      </c>
      <c r="O4563" s="464">
        <v>36188.060928451712</v>
      </c>
      <c r="P4563" s="461">
        <v>76843.782538952946</v>
      </c>
      <c r="Q4563" s="461">
        <v>13774.195634738233</v>
      </c>
      <c r="R4563" s="464">
        <v>615534433273.63513</v>
      </c>
      <c r="S4563" s="462">
        <v>0.41055345894062145</v>
      </c>
      <c r="T4563" s="462">
        <v>0.24768357092637025</v>
      </c>
      <c r="U4563" s="461">
        <v>17.478361189200026</v>
      </c>
      <c r="V4563" s="464">
        <v>2863266609562.4092</v>
      </c>
      <c r="W4563" s="460">
        <v>903.83755682037645</v>
      </c>
      <c r="X4563" s="463">
        <v>4.3077557468789086E-2</v>
      </c>
      <c r="Y4563" s="476">
        <v>2.0000000000000001E-4</v>
      </c>
    </row>
    <row r="4564" spans="1:25" x14ac:dyDescent="0.2">
      <c r="A4564" s="475">
        <f t="shared" si="71"/>
        <v>4560</v>
      </c>
      <c r="B4564" s="462">
        <v>0.25808537373813401</v>
      </c>
      <c r="C4564" s="461">
        <v>5028.2177869091011</v>
      </c>
      <c r="D4564" s="462">
        <v>0.69325295318946545</v>
      </c>
      <c r="E4564" s="462">
        <v>0.44136750335690705</v>
      </c>
      <c r="F4564" s="516">
        <v>2024.94</v>
      </c>
      <c r="G4564" s="464">
        <v>435326519609.67841</v>
      </c>
      <c r="H4564" s="461">
        <v>15510343.511633931</v>
      </c>
      <c r="I4564" s="464">
        <v>484766927858.06818</v>
      </c>
      <c r="J4564" s="462">
        <v>0.25808537373813401</v>
      </c>
      <c r="K4564" s="464">
        <v>14576088433.233253</v>
      </c>
      <c r="L4564" s="464">
        <v>0</v>
      </c>
      <c r="M4564" s="464">
        <v>318071327317.84619</v>
      </c>
      <c r="N4564" s="464">
        <v>45798632161.406059</v>
      </c>
      <c r="O4564" s="464">
        <v>41938.795737106964</v>
      </c>
      <c r="P4564" s="461">
        <v>285011.75378144509</v>
      </c>
      <c r="Q4564" s="461">
        <v>159638.6686156106</v>
      </c>
      <c r="R4564" s="464">
        <v>1284817344994.9231</v>
      </c>
      <c r="S4564" s="462">
        <v>0.57182441191582556</v>
      </c>
      <c r="T4564" s="462">
        <v>0.42439776660516376</v>
      </c>
      <c r="U4564" s="461">
        <v>17.748874004300067</v>
      </c>
      <c r="V4564" s="464">
        <v>10514454802429.975</v>
      </c>
      <c r="W4564" s="460">
        <v>3318.1208987390401</v>
      </c>
      <c r="X4564" s="463">
        <v>4.1600889878659099E-2</v>
      </c>
      <c r="Y4564" s="476">
        <v>2.0000000000000001E-4</v>
      </c>
    </row>
    <row r="4565" spans="1:25" x14ac:dyDescent="0.2">
      <c r="A4565" s="475">
        <f t="shared" si="71"/>
        <v>4561</v>
      </c>
      <c r="B4565" s="462">
        <v>0.43771939540497468</v>
      </c>
      <c r="C4565" s="461">
        <v>3206.6526241642805</v>
      </c>
      <c r="D4565" s="462">
        <v>0.96900105566920003</v>
      </c>
      <c r="E4565" s="462">
        <v>0.38828736503160899</v>
      </c>
      <c r="F4565" s="516">
        <v>2025.29</v>
      </c>
      <c r="G4565" s="464">
        <v>319728244370.38141</v>
      </c>
      <c r="H4565" s="461">
        <v>29206435.86487541</v>
      </c>
      <c r="I4565" s="464">
        <v>671776490006.32629</v>
      </c>
      <c r="J4565" s="462">
        <v>0.36241046347071049</v>
      </c>
      <c r="K4565" s="464">
        <v>40388019609.350266</v>
      </c>
      <c r="L4565" s="464">
        <v>45838126492.353012</v>
      </c>
      <c r="M4565" s="464">
        <v>218510653756.09329</v>
      </c>
      <c r="N4565" s="464">
        <v>10940077408.945074</v>
      </c>
      <c r="O4565" s="464">
        <v>24820.693049497939</v>
      </c>
      <c r="P4565" s="461">
        <v>122737.58679791905</v>
      </c>
      <c r="Q4565" s="461">
        <v>45265.821283341895</v>
      </c>
      <c r="R4565" s="464">
        <v>1406554004102.6609</v>
      </c>
      <c r="S4565" s="462">
        <v>0.58380792415094052</v>
      </c>
      <c r="T4565" s="462">
        <v>0.38266422703890424</v>
      </c>
      <c r="U4565" s="461">
        <v>16.40507545526415</v>
      </c>
      <c r="V4565" s="464">
        <v>9661440591515.1836</v>
      </c>
      <c r="W4565" s="460">
        <v>3051.2024945025178</v>
      </c>
      <c r="X4565" s="463">
        <v>4.4844819002840972E-2</v>
      </c>
      <c r="Y4565" s="476">
        <v>2.0000000000000001E-4</v>
      </c>
    </row>
    <row r="4566" spans="1:25" x14ac:dyDescent="0.2">
      <c r="A4566" s="475">
        <f t="shared" si="71"/>
        <v>4562</v>
      </c>
      <c r="B4566" s="462">
        <v>0.52411437826565122</v>
      </c>
      <c r="C4566" s="461">
        <v>3524.6900397192039</v>
      </c>
      <c r="D4566" s="462">
        <v>0.21516910607270756</v>
      </c>
      <c r="E4566" s="462">
        <v>0.43902189429401173</v>
      </c>
      <c r="F4566" s="516">
        <v>2023.75</v>
      </c>
      <c r="G4566" s="464">
        <v>252115936475.31042</v>
      </c>
      <c r="H4566" s="461">
        <v>3628948.7406878513</v>
      </c>
      <c r="I4566" s="464">
        <v>182276109227.22208</v>
      </c>
      <c r="J4566" s="462">
        <v>0.52411437826565122</v>
      </c>
      <c r="K4566" s="464">
        <v>8773669320.360445</v>
      </c>
      <c r="L4566" s="464">
        <v>0</v>
      </c>
      <c r="M4566" s="464">
        <v>334073693080.72089</v>
      </c>
      <c r="N4566" s="464">
        <v>207543722732.85962</v>
      </c>
      <c r="O4566" s="464">
        <v>28698.491533299966</v>
      </c>
      <c r="P4566" s="461">
        <v>1172141.3801206485</v>
      </c>
      <c r="Q4566" s="461">
        <v>783660.2359141818</v>
      </c>
      <c r="R4566" s="464">
        <v>965422990068.84949</v>
      </c>
      <c r="S4566" s="462">
        <v>0.61192172709040182</v>
      </c>
      <c r="T4566" s="462">
        <v>0.37788008479983337</v>
      </c>
      <c r="U4566" s="461">
        <v>17.115777828478045</v>
      </c>
      <c r="V4566" s="464">
        <v>6961105941424.7666</v>
      </c>
      <c r="W4566" s="460">
        <v>2197.2368273509619</v>
      </c>
      <c r="X4566" s="463">
        <v>4.2013406792531099E-2</v>
      </c>
      <c r="Y4566" s="476">
        <v>2.0000000000000001E-4</v>
      </c>
    </row>
    <row r="4567" spans="1:25" x14ac:dyDescent="0.2">
      <c r="A4567" s="475">
        <f t="shared" si="71"/>
        <v>4563</v>
      </c>
      <c r="B4567" s="462">
        <v>0.49618711192562304</v>
      </c>
      <c r="C4567" s="461">
        <v>5327.7958058419626</v>
      </c>
      <c r="D4567" s="462">
        <v>0.70830861532204592</v>
      </c>
      <c r="E4567" s="462">
        <v>0.50977009107750659</v>
      </c>
      <c r="F4567" s="516">
        <v>2023.75</v>
      </c>
      <c r="G4567" s="464">
        <v>285574181191.56757</v>
      </c>
      <c r="H4567" s="461">
        <v>16437189.09280498</v>
      </c>
      <c r="I4567" s="464">
        <v>487481193841.11743</v>
      </c>
      <c r="J4567" s="462">
        <v>0.3580001854965984</v>
      </c>
      <c r="K4567" s="464">
        <v>14473761015.694565</v>
      </c>
      <c r="L4567" s="464">
        <v>0</v>
      </c>
      <c r="M4567" s="464">
        <v>338923246086.82751</v>
      </c>
      <c r="N4567" s="464">
        <v>137945685576.57388</v>
      </c>
      <c r="O4567" s="464">
        <v>21021.414231315179</v>
      </c>
      <c r="P4567" s="461">
        <v>687999.53167447762</v>
      </c>
      <c r="Q4567" s="461">
        <v>479087.25023971859</v>
      </c>
      <c r="R4567" s="464">
        <v>1273736112338.6572</v>
      </c>
      <c r="S4567" s="462">
        <v>0.56753346033040986</v>
      </c>
      <c r="T4567" s="462">
        <v>0.35101384828327381</v>
      </c>
      <c r="U4567" s="461">
        <v>16.776597183033079</v>
      </c>
      <c r="V4567" s="464">
        <v>8261792485270.1475</v>
      </c>
      <c r="W4567" s="460">
        <v>2604.5723502215524</v>
      </c>
      <c r="X4567" s="463">
        <v>4.3531824485319143E-2</v>
      </c>
      <c r="Y4567" s="476">
        <v>2.0000000000000001E-4</v>
      </c>
    </row>
    <row r="4568" spans="1:25" x14ac:dyDescent="0.2">
      <c r="A4568" s="475">
        <f t="shared" si="71"/>
        <v>4564</v>
      </c>
      <c r="B4568" s="462">
        <v>0.32736550515584506</v>
      </c>
      <c r="C4568" s="461">
        <v>1500</v>
      </c>
      <c r="D4568" s="462">
        <v>0.2</v>
      </c>
      <c r="E4568" s="462">
        <v>0.7</v>
      </c>
      <c r="F4568" s="516">
        <v>2024.65</v>
      </c>
      <c r="G4568" s="464">
        <v>127604917877.52794</v>
      </c>
      <c r="H4568" s="461">
        <v>3395541.636971748</v>
      </c>
      <c r="I4568" s="464">
        <v>172225196231.25858</v>
      </c>
      <c r="J4568" s="462">
        <v>0.32736550515584506</v>
      </c>
      <c r="K4568" s="464">
        <v>3163548977.4738636</v>
      </c>
      <c r="L4568" s="464">
        <v>1307496932.6356983</v>
      </c>
      <c r="M4568" s="464">
        <v>119780602383.59119</v>
      </c>
      <c r="N4568" s="464">
        <v>32529460488.39035</v>
      </c>
      <c r="O4568" s="464">
        <v>21456.218599835764</v>
      </c>
      <c r="P4568" s="461">
        <v>269653.51797332789</v>
      </c>
      <c r="Q4568" s="461">
        <v>129376.30650219586</v>
      </c>
      <c r="R4568" s="464">
        <v>421707693180.08447</v>
      </c>
      <c r="S4568" s="462">
        <v>0.56279673095759142</v>
      </c>
      <c r="T4568" s="462">
        <v>0.40626084128681172</v>
      </c>
      <c r="U4568" s="461">
        <v>17.436918396326952</v>
      </c>
      <c r="V4568" s="464">
        <v>3375929539914.5679</v>
      </c>
      <c r="W4568" s="460">
        <v>1064.5264665509681</v>
      </c>
      <c r="X4568" s="463">
        <v>4.0780049372148762E-2</v>
      </c>
      <c r="Y4568" s="476">
        <v>2.0000000000000001E-4</v>
      </c>
    </row>
    <row r="4569" spans="1:25" x14ac:dyDescent="0.2">
      <c r="A4569" s="475">
        <f t="shared" si="71"/>
        <v>4565</v>
      </c>
      <c r="B4569" s="462">
        <v>0.60679845721352865</v>
      </c>
      <c r="C4569" s="461">
        <v>4623.8115079584004</v>
      </c>
      <c r="D4569" s="462">
        <v>0.97960366383187059</v>
      </c>
      <c r="E4569" s="462">
        <v>0.54461644787711094</v>
      </c>
      <c r="F4569" s="516">
        <v>2026.79</v>
      </c>
      <c r="G4569" s="464">
        <v>219719855005.74472</v>
      </c>
      <c r="H4569" s="461">
        <v>29148370.103495542</v>
      </c>
      <c r="I4569" s="464">
        <v>680327806289.13159</v>
      </c>
      <c r="J4569" s="462">
        <v>0.40887986756738703</v>
      </c>
      <c r="K4569" s="464">
        <v>28106858102.891678</v>
      </c>
      <c r="L4569" s="464">
        <v>8271271254.2259626</v>
      </c>
      <c r="M4569" s="464">
        <v>33425078309.701164</v>
      </c>
      <c r="N4569" s="464">
        <v>50581088837.677536</v>
      </c>
      <c r="O4569" s="464">
        <v>36212.11256847711</v>
      </c>
      <c r="P4569" s="461">
        <v>382224.62143214216</v>
      </c>
      <c r="Q4569" s="461">
        <v>226624.07680510968</v>
      </c>
      <c r="R4569" s="464">
        <v>1070078692537.8571</v>
      </c>
      <c r="S4569" s="462">
        <v>0.51953293567887648</v>
      </c>
      <c r="T4569" s="462">
        <v>0.43631982663105706</v>
      </c>
      <c r="U4569" s="461">
        <v>15.713843349010359</v>
      </c>
      <c r="V4569" s="464">
        <v>8041893634710.3379</v>
      </c>
      <c r="W4569" s="460">
        <v>2538.1378215969985</v>
      </c>
      <c r="X4569" s="463">
        <v>4.6758108332170568E-2</v>
      </c>
      <c r="Y4569" s="476">
        <v>2.0000000000000001E-4</v>
      </c>
    </row>
    <row r="4570" spans="1:25" x14ac:dyDescent="0.2">
      <c r="A4570" s="475">
        <f t="shared" si="71"/>
        <v>4566</v>
      </c>
      <c r="B4570" s="462">
        <v>0.52220102729812767</v>
      </c>
      <c r="C4570" s="461">
        <v>2716.3399749349855</v>
      </c>
      <c r="D4570" s="462">
        <v>0.72019179985343929</v>
      </c>
      <c r="E4570" s="462">
        <v>0.29742115526446544</v>
      </c>
      <c r="F4570" s="516">
        <v>2025.87</v>
      </c>
      <c r="G4570" s="464">
        <v>194414494632.69583</v>
      </c>
      <c r="H4570" s="461">
        <v>17582713.195738081</v>
      </c>
      <c r="I4570" s="464">
        <v>389581425698.61078</v>
      </c>
      <c r="J4570" s="462">
        <v>0.29842240230473294</v>
      </c>
      <c r="K4570" s="464">
        <v>17277111886.282558</v>
      </c>
      <c r="L4570" s="464">
        <v>35195130089.957138</v>
      </c>
      <c r="M4570" s="464">
        <v>144689082001.58704</v>
      </c>
      <c r="N4570" s="464">
        <v>22097962538.967701</v>
      </c>
      <c r="O4570" s="464">
        <v>22153.844654541943</v>
      </c>
      <c r="P4570" s="461">
        <v>197723.10876799165</v>
      </c>
      <c r="Q4570" s="461">
        <v>95112.729473131287</v>
      </c>
      <c r="R4570" s="464">
        <v>856162464769.67993</v>
      </c>
      <c r="S4570" s="462">
        <v>0.55023217293239024</v>
      </c>
      <c r="T4570" s="462">
        <v>0.33077976394234831</v>
      </c>
      <c r="U4570" s="461">
        <v>17.026143862076726</v>
      </c>
      <c r="V4570" s="464">
        <v>5275541760488.1416</v>
      </c>
      <c r="W4570" s="460">
        <v>1661.9268622704153</v>
      </c>
      <c r="X4570" s="463">
        <v>4.2941464570990247E-2</v>
      </c>
      <c r="Y4570" s="476">
        <v>2.0000000000000001E-4</v>
      </c>
    </row>
    <row r="4571" spans="1:25" x14ac:dyDescent="0.2">
      <c r="A4571" s="475">
        <f t="shared" si="71"/>
        <v>4567</v>
      </c>
      <c r="B4571" s="462">
        <v>0.57286092427930435</v>
      </c>
      <c r="C4571" s="461">
        <v>5989.8969295630568</v>
      </c>
      <c r="D4571" s="462">
        <v>0.49995980966598957</v>
      </c>
      <c r="E4571" s="462">
        <v>0.37675834447939788</v>
      </c>
      <c r="F4571" s="516">
        <v>2024.88</v>
      </c>
      <c r="G4571" s="464">
        <v>138426675304.52048</v>
      </c>
      <c r="H4571" s="461">
        <v>9556969.569218453</v>
      </c>
      <c r="I4571" s="464">
        <v>258644066541.87781</v>
      </c>
      <c r="J4571" s="462">
        <v>0.300618486151775</v>
      </c>
      <c r="K4571" s="464">
        <v>6788072217.1825218</v>
      </c>
      <c r="L4571" s="464">
        <v>0</v>
      </c>
      <c r="M4571" s="464">
        <v>137395852481.81035</v>
      </c>
      <c r="N4571" s="464">
        <v>41728289972.991272</v>
      </c>
      <c r="O4571" s="464">
        <v>31859.720914236095</v>
      </c>
      <c r="P4571" s="461">
        <v>284020.62373228307</v>
      </c>
      <c r="Q4571" s="461">
        <v>163417.06965937064</v>
      </c>
      <c r="R4571" s="464">
        <v>641199517200.6438</v>
      </c>
      <c r="S4571" s="462">
        <v>0.55618268933469528</v>
      </c>
      <c r="T4571" s="462">
        <v>0.31648444840149026</v>
      </c>
      <c r="U4571" s="461">
        <v>17.034888735773059</v>
      </c>
      <c r="V4571" s="464">
        <v>3929915038538.021</v>
      </c>
      <c r="W4571" s="460">
        <v>1239.6043572426111</v>
      </c>
      <c r="X4571" s="463">
        <v>4.1650522992161092E-2</v>
      </c>
      <c r="Y4571" s="476">
        <v>2.0000000000000001E-4</v>
      </c>
    </row>
    <row r="4572" spans="1:25" x14ac:dyDescent="0.2">
      <c r="A4572" s="475">
        <f t="shared" si="71"/>
        <v>4568</v>
      </c>
      <c r="B4572" s="462">
        <v>0.46690909722398977</v>
      </c>
      <c r="C4572" s="461">
        <v>3642.77090241312</v>
      </c>
      <c r="D4572" s="462">
        <v>0.68530971606757529</v>
      </c>
      <c r="E4572" s="462">
        <v>0.53617450772843134</v>
      </c>
      <c r="F4572" s="516">
        <v>2024.69</v>
      </c>
      <c r="G4572" s="464">
        <v>300091851129.39661</v>
      </c>
      <c r="H4572" s="461">
        <v>15403877.659826515</v>
      </c>
      <c r="I4572" s="464">
        <v>365493564903.51337</v>
      </c>
      <c r="J4572" s="462">
        <v>0.1709357766047801</v>
      </c>
      <c r="K4572" s="464">
        <v>6335979836.6194801</v>
      </c>
      <c r="L4572" s="464">
        <v>0</v>
      </c>
      <c r="M4572" s="464">
        <v>245952134814.40009</v>
      </c>
      <c r="N4572" s="464">
        <v>9922071898.1224632</v>
      </c>
      <c r="O4572" s="464">
        <v>19424.704340333683</v>
      </c>
      <c r="P4572" s="461">
        <v>101465.43749999956</v>
      </c>
      <c r="Q4572" s="461">
        <v>33113.812499999673</v>
      </c>
      <c r="R4572" s="464">
        <v>983352885910.67944</v>
      </c>
      <c r="S4572" s="462">
        <v>0.55778087026901679</v>
      </c>
      <c r="T4572" s="462">
        <v>0.35062473695689406</v>
      </c>
      <c r="U4572" s="461">
        <v>18.203666881443212</v>
      </c>
      <c r="V4572" s="464">
        <v>6970636177100.6729</v>
      </c>
      <c r="W4572" s="460">
        <v>2198.8628191086341</v>
      </c>
      <c r="X4572" s="463">
        <v>3.9710171454568677E-2</v>
      </c>
      <c r="Y4572" s="476">
        <v>2.0000000000000001E-4</v>
      </c>
    </row>
    <row r="4573" spans="1:25" x14ac:dyDescent="0.2">
      <c r="A4573" s="475">
        <f t="shared" si="71"/>
        <v>4569</v>
      </c>
      <c r="B4573" s="462">
        <v>0.74207628926456803</v>
      </c>
      <c r="C4573" s="461">
        <v>1857.8041958382114</v>
      </c>
      <c r="D4573" s="462">
        <v>0.29104607174489078</v>
      </c>
      <c r="E4573" s="462">
        <v>0.42421086583691459</v>
      </c>
      <c r="F4573" s="516">
        <v>2024.24</v>
      </c>
      <c r="G4573" s="464">
        <v>254979481883.01782</v>
      </c>
      <c r="H4573" s="461">
        <v>4677379.2481559049</v>
      </c>
      <c r="I4573" s="464">
        <v>191788728733.42319</v>
      </c>
      <c r="J4573" s="462">
        <v>0.46176498751036021</v>
      </c>
      <c r="K4573" s="464">
        <v>3740383667.8280787</v>
      </c>
      <c r="L4573" s="464">
        <v>0</v>
      </c>
      <c r="M4573" s="464">
        <v>166788597461.14133</v>
      </c>
      <c r="N4573" s="464">
        <v>330716458944.37231</v>
      </c>
      <c r="O4573" s="464">
        <v>39381.083439404843</v>
      </c>
      <c r="P4573" s="461">
        <v>1800409.5833931868</v>
      </c>
      <c r="Q4573" s="461">
        <v>1267237.6490647024</v>
      </c>
      <c r="R4573" s="464">
        <v>908091358451.5116</v>
      </c>
      <c r="S4573" s="462">
        <v>0.53392444559133156</v>
      </c>
      <c r="T4573" s="462">
        <v>0.44320222242673962</v>
      </c>
      <c r="U4573" s="461">
        <v>16.785609069880284</v>
      </c>
      <c r="V4573" s="464">
        <v>7395794682785.3105</v>
      </c>
      <c r="W4573" s="460">
        <v>2334.9452303012295</v>
      </c>
      <c r="X4573" s="463">
        <v>4.3750715924010176E-2</v>
      </c>
      <c r="Y4573" s="476">
        <v>2.0000000000000001E-4</v>
      </c>
    </row>
    <row r="4574" spans="1:25" x14ac:dyDescent="0.2">
      <c r="A4574" s="475">
        <f t="shared" si="71"/>
        <v>4570</v>
      </c>
      <c r="B4574" s="462">
        <v>0.65183108190947026</v>
      </c>
      <c r="C4574" s="461">
        <v>4132.9558845196034</v>
      </c>
      <c r="D4574" s="462">
        <v>0.54582047607027984</v>
      </c>
      <c r="E4574" s="462">
        <v>0.26273250542613497</v>
      </c>
      <c r="F4574" s="516">
        <v>2024.04</v>
      </c>
      <c r="G4574" s="464">
        <v>253131990299.03207</v>
      </c>
      <c r="H4574" s="461">
        <v>11293095.894970628</v>
      </c>
      <c r="I4574" s="464">
        <v>336988749685.77747</v>
      </c>
      <c r="J4574" s="462">
        <v>0.31571842026388264</v>
      </c>
      <c r="K4574" s="464">
        <v>16321131133.262638</v>
      </c>
      <c r="L4574" s="464">
        <v>21261511695.316109</v>
      </c>
      <c r="M4574" s="464">
        <v>154785427988.15909</v>
      </c>
      <c r="N4574" s="464">
        <v>14452642446.745693</v>
      </c>
      <c r="O4574" s="464">
        <v>27888.978393911835</v>
      </c>
      <c r="P4574" s="461">
        <v>126136.73053046796</v>
      </c>
      <c r="Q4574" s="461">
        <v>48478.83939400252</v>
      </c>
      <c r="R4574" s="464">
        <v>720082605903.11438</v>
      </c>
      <c r="S4574" s="462">
        <v>0.55569524548664506</v>
      </c>
      <c r="T4574" s="462">
        <v>0.455390482737978</v>
      </c>
      <c r="U4574" s="461">
        <v>17.548263721140685</v>
      </c>
      <c r="V4574" s="464">
        <v>6321147047678.7383</v>
      </c>
      <c r="W4574" s="460">
        <v>1992.544258746349</v>
      </c>
      <c r="X4574" s="463">
        <v>4.1687081721122329E-2</v>
      </c>
      <c r="Y4574" s="476">
        <v>2.0000000000000001E-4</v>
      </c>
    </row>
    <row r="4575" spans="1:25" x14ac:dyDescent="0.2">
      <c r="A4575" s="475">
        <f t="shared" si="71"/>
        <v>4571</v>
      </c>
      <c r="B4575" s="462">
        <v>0.47561530740108404</v>
      </c>
      <c r="C4575" s="461">
        <v>5387.424239919279</v>
      </c>
      <c r="D4575" s="462">
        <v>0.64210541764563933</v>
      </c>
      <c r="E4575" s="462">
        <v>0.20420636738280407</v>
      </c>
      <c r="F4575" s="516">
        <v>2024.83</v>
      </c>
      <c r="G4575" s="464">
        <v>151139352653.34155</v>
      </c>
      <c r="H4575" s="461">
        <v>13709119.045600224</v>
      </c>
      <c r="I4575" s="464">
        <v>421272042229.26868</v>
      </c>
      <c r="J4575" s="462">
        <v>0.41410486180898942</v>
      </c>
      <c r="K4575" s="464">
        <v>7188946408.6242142</v>
      </c>
      <c r="L4575" s="464">
        <v>0</v>
      </c>
      <c r="M4575" s="464">
        <v>214229304349.64655</v>
      </c>
      <c r="N4575" s="464">
        <v>39709780192.112144</v>
      </c>
      <c r="O4575" s="464">
        <v>20634.82430992477</v>
      </c>
      <c r="P4575" s="461">
        <v>275267.75030186668</v>
      </c>
      <c r="Q4575" s="461">
        <v>153470.2001769534</v>
      </c>
      <c r="R4575" s="464">
        <v>971974462501.19055</v>
      </c>
      <c r="S4575" s="462">
        <v>0.60739155882354434</v>
      </c>
      <c r="T4575" s="462">
        <v>0.29845550957897832</v>
      </c>
      <c r="U4575" s="461">
        <v>16.075506859273755</v>
      </c>
      <c r="V4575" s="464">
        <v>5220181897932.8369</v>
      </c>
      <c r="W4575" s="460">
        <v>1646.1914974761148</v>
      </c>
      <c r="X4575" s="463">
        <v>4.4459510420934392E-2</v>
      </c>
      <c r="Y4575" s="476">
        <v>2.0000000000000001E-4</v>
      </c>
    </row>
    <row r="4576" spans="1:25" x14ac:dyDescent="0.2">
      <c r="A4576" s="475">
        <f t="shared" si="71"/>
        <v>4572</v>
      </c>
      <c r="B4576" s="462">
        <v>0.54017288239707739</v>
      </c>
      <c r="C4576" s="461">
        <v>9896.1106346847573</v>
      </c>
      <c r="D4576" s="462">
        <v>0.65673517202543552</v>
      </c>
      <c r="E4576" s="462">
        <v>0.46074235995354257</v>
      </c>
      <c r="F4576" s="516">
        <v>2024.49</v>
      </c>
      <c r="G4576" s="464">
        <v>157875773358.22781</v>
      </c>
      <c r="H4576" s="461">
        <v>13733421.180283463</v>
      </c>
      <c r="I4576" s="464">
        <v>364447597244.13965</v>
      </c>
      <c r="J4576" s="462">
        <v>0.36679140457826664</v>
      </c>
      <c r="K4576" s="464">
        <v>11089492181.939043</v>
      </c>
      <c r="L4576" s="464">
        <v>0</v>
      </c>
      <c r="M4576" s="464">
        <v>150484912623.39029</v>
      </c>
      <c r="N4576" s="464">
        <v>43722098102.547241</v>
      </c>
      <c r="O4576" s="464">
        <v>27022.655968555075</v>
      </c>
      <c r="P4576" s="461">
        <v>324468.97035493818</v>
      </c>
      <c r="Q4576" s="461">
        <v>190456.56879269055</v>
      </c>
      <c r="R4576" s="464">
        <v>779254228526.49561</v>
      </c>
      <c r="S4576" s="462">
        <v>0.56233442237178477</v>
      </c>
      <c r="T4576" s="462">
        <v>0.34410625626968117</v>
      </c>
      <c r="U4576" s="461">
        <v>16.456013153540518</v>
      </c>
      <c r="V4576" s="464">
        <v>4833702733873.6572</v>
      </c>
      <c r="W4576" s="460">
        <v>1525.727798017379</v>
      </c>
      <c r="X4576" s="463">
        <v>4.4803155569337658E-2</v>
      </c>
      <c r="Y4576" s="476">
        <v>2.0000000000000001E-4</v>
      </c>
    </row>
    <row r="4577" spans="1:25" x14ac:dyDescent="0.2">
      <c r="A4577" s="475">
        <f t="shared" si="71"/>
        <v>4573</v>
      </c>
      <c r="B4577" s="462">
        <v>0.40826366012158488</v>
      </c>
      <c r="C4577" s="461">
        <v>8423.4570213635488</v>
      </c>
      <c r="D4577" s="462">
        <v>0.91518943948619991</v>
      </c>
      <c r="E4577" s="462">
        <v>0.34306018842498509</v>
      </c>
      <c r="F4577" s="516">
        <v>2024.98</v>
      </c>
      <c r="G4577" s="464">
        <v>206313874112.32959</v>
      </c>
      <c r="H4577" s="461">
        <v>21078164.559598628</v>
      </c>
      <c r="I4577" s="464">
        <v>482711563100.73132</v>
      </c>
      <c r="J4577" s="462">
        <v>0.21181869769091077</v>
      </c>
      <c r="K4577" s="464">
        <v>10879192839.095078</v>
      </c>
      <c r="L4577" s="464">
        <v>0</v>
      </c>
      <c r="M4577" s="464">
        <v>213166536982.61816</v>
      </c>
      <c r="N4577" s="464">
        <v>3469256527.6477847</v>
      </c>
      <c r="O4577" s="464">
        <v>31057.431562468857</v>
      </c>
      <c r="P4577" s="461">
        <v>71856.016494716518</v>
      </c>
      <c r="Q4577" s="461">
        <v>12527.254123679129</v>
      </c>
      <c r="R4577" s="464">
        <v>972988819821.52148</v>
      </c>
      <c r="S4577" s="462">
        <v>0.50139794813794458</v>
      </c>
      <c r="T4577" s="462">
        <v>0.26973558738462838</v>
      </c>
      <c r="U4577" s="461">
        <v>17.669672491234067</v>
      </c>
      <c r="V4577" s="464">
        <v>5021326861768.0088</v>
      </c>
      <c r="W4577" s="460">
        <v>1584.9668443088954</v>
      </c>
      <c r="X4577" s="463">
        <v>4.2153025890204303E-2</v>
      </c>
      <c r="Y4577" s="476">
        <v>2.0000000000000001E-4</v>
      </c>
    </row>
    <row r="4578" spans="1:25" x14ac:dyDescent="0.2">
      <c r="A4578" s="475">
        <f t="shared" si="71"/>
        <v>4574</v>
      </c>
      <c r="B4578" s="462">
        <v>0.43547366234157886</v>
      </c>
      <c r="C4578" s="461">
        <v>7893.3912196984984</v>
      </c>
      <c r="D4578" s="462">
        <v>0.76764427362306664</v>
      </c>
      <c r="E4578" s="462">
        <v>0.56554902639263505</v>
      </c>
      <c r="F4578" s="516">
        <v>2025.29</v>
      </c>
      <c r="G4578" s="464">
        <v>389556142469.88434</v>
      </c>
      <c r="H4578" s="461">
        <v>17917484.773416597</v>
      </c>
      <c r="I4578" s="464">
        <v>359878303258.74426</v>
      </c>
      <c r="J4578" s="462">
        <v>0.13503672166132452</v>
      </c>
      <c r="K4578" s="464">
        <v>28511488807.298698</v>
      </c>
      <c r="L4578" s="464">
        <v>69685043774.19223</v>
      </c>
      <c r="M4578" s="464">
        <v>151333073307.38516</v>
      </c>
      <c r="N4578" s="464">
        <v>120670702381.65273</v>
      </c>
      <c r="O4578" s="464">
        <v>16690.507303254039</v>
      </c>
      <c r="P4578" s="461">
        <v>679607.87034384324</v>
      </c>
      <c r="Q4578" s="461">
        <v>469878.17582824745</v>
      </c>
      <c r="R4578" s="464">
        <v>1106263178315.2563</v>
      </c>
      <c r="S4578" s="462">
        <v>0.51010414055039921</v>
      </c>
      <c r="T4578" s="462">
        <v>0.37940124213539839</v>
      </c>
      <c r="U4578" s="461">
        <v>18.497131568966036</v>
      </c>
      <c r="V4578" s="464">
        <v>8301662243666</v>
      </c>
      <c r="W4578" s="460">
        <v>2618.8927945249648</v>
      </c>
      <c r="X4578" s="463">
        <v>4.0614018384934156E-2</v>
      </c>
      <c r="Y4578" s="476">
        <v>2.0000000000000001E-4</v>
      </c>
    </row>
    <row r="4579" spans="1:25" x14ac:dyDescent="0.2">
      <c r="A4579" s="475">
        <f t="shared" si="71"/>
        <v>4575</v>
      </c>
      <c r="B4579" s="462">
        <v>0.43989254641016523</v>
      </c>
      <c r="C4579" s="461">
        <v>4613.0076277823528</v>
      </c>
      <c r="D4579" s="462">
        <v>0.78093597788453306</v>
      </c>
      <c r="E4579" s="462">
        <v>0.41303638228793244</v>
      </c>
      <c r="F4579" s="516">
        <v>2025.15</v>
      </c>
      <c r="G4579" s="464">
        <v>257204643587.64127</v>
      </c>
      <c r="H4579" s="461">
        <v>18480582.649934988</v>
      </c>
      <c r="I4579" s="464">
        <v>528287063408.35596</v>
      </c>
      <c r="J4579" s="462">
        <v>0.41547734912280188</v>
      </c>
      <c r="K4579" s="464">
        <v>26153278327.548691</v>
      </c>
      <c r="L4579" s="464">
        <v>24209868736.572739</v>
      </c>
      <c r="M4579" s="464">
        <v>159302972699.21381</v>
      </c>
      <c r="N4579" s="464">
        <v>105105943503.58563</v>
      </c>
      <c r="O4579" s="464">
        <v>27837.860903788649</v>
      </c>
      <c r="P4579" s="461">
        <v>618603.14728669531</v>
      </c>
      <c r="Q4579" s="461">
        <v>419666.22142452025</v>
      </c>
      <c r="R4579" s="464">
        <v>1192082326278.5522</v>
      </c>
      <c r="S4579" s="462">
        <v>0.57629651224904233</v>
      </c>
      <c r="T4579" s="462">
        <v>0.35938235589619261</v>
      </c>
      <c r="U4579" s="461">
        <v>16.491330706161008</v>
      </c>
      <c r="V4579" s="464">
        <v>7652053000499.165</v>
      </c>
      <c r="W4579" s="460">
        <v>2415.622586242358</v>
      </c>
      <c r="X4579" s="463">
        <v>4.5063846186927062E-2</v>
      </c>
      <c r="Y4579" s="476">
        <v>2.0000000000000001E-4</v>
      </c>
    </row>
    <row r="4580" spans="1:25" x14ac:dyDescent="0.2">
      <c r="A4580" s="475">
        <f t="shared" si="71"/>
        <v>4576</v>
      </c>
      <c r="B4580" s="462">
        <v>0.49400149684873579</v>
      </c>
      <c r="C4580" s="461">
        <v>3021.9480697534573</v>
      </c>
      <c r="D4580" s="462">
        <v>0.6864166709275199</v>
      </c>
      <c r="E4580" s="462">
        <v>0.20075793025785255</v>
      </c>
      <c r="F4580" s="516">
        <v>2024.8</v>
      </c>
      <c r="G4580" s="464">
        <v>170640932646.83136</v>
      </c>
      <c r="H4580" s="461">
        <v>15903489.062074767</v>
      </c>
      <c r="I4580" s="464">
        <v>530470049185.31433</v>
      </c>
      <c r="J4580" s="462">
        <v>0.45591582865591795</v>
      </c>
      <c r="K4580" s="464">
        <v>26345991571.337135</v>
      </c>
      <c r="L4580" s="464">
        <v>50127518241.714172</v>
      </c>
      <c r="M4580" s="464">
        <v>114574156986.52789</v>
      </c>
      <c r="N4580" s="464">
        <v>57040074928.296623</v>
      </c>
      <c r="O4580" s="464">
        <v>39921.8243206099</v>
      </c>
      <c r="P4580" s="461">
        <v>349150.19578351453</v>
      </c>
      <c r="Q4580" s="461">
        <v>208666.84135968913</v>
      </c>
      <c r="R4580" s="464">
        <v>962953528861.06946</v>
      </c>
      <c r="S4580" s="462">
        <v>0.56318337246899519</v>
      </c>
      <c r="T4580" s="462">
        <v>0.40228642331195519</v>
      </c>
      <c r="U4580" s="461">
        <v>15.587023546898115</v>
      </c>
      <c r="V4580" s="464">
        <v>6791097652640.0381</v>
      </c>
      <c r="W4580" s="460">
        <v>2143.765574672032</v>
      </c>
      <c r="X4580" s="463">
        <v>4.5894996634565338E-2</v>
      </c>
      <c r="Y4580" s="476">
        <v>2.0000000000000001E-4</v>
      </c>
    </row>
    <row r="4581" spans="1:25" x14ac:dyDescent="0.2">
      <c r="A4581" s="475">
        <f t="shared" si="71"/>
        <v>4577</v>
      </c>
      <c r="B4581" s="462">
        <v>0.49984774903779722</v>
      </c>
      <c r="C4581" s="461">
        <v>4432.7110080841576</v>
      </c>
      <c r="D4581" s="462">
        <v>0.7663926278888642</v>
      </c>
      <c r="E4581" s="462">
        <v>0.11806368525330346</v>
      </c>
      <c r="F4581" s="516">
        <v>2026.45</v>
      </c>
      <c r="G4581" s="464">
        <v>167715216430.89169</v>
      </c>
      <c r="H4581" s="461">
        <v>18243432.547352135</v>
      </c>
      <c r="I4581" s="464">
        <v>417607398726.95923</v>
      </c>
      <c r="J4581" s="462">
        <v>0.26808241857164083</v>
      </c>
      <c r="K4581" s="464">
        <v>21998042869.455761</v>
      </c>
      <c r="L4581" s="464">
        <v>43840140959.179718</v>
      </c>
      <c r="M4581" s="464">
        <v>63725136730.4804</v>
      </c>
      <c r="N4581" s="464">
        <v>35309793105.80542</v>
      </c>
      <c r="O4581" s="464">
        <v>37421.445934489762</v>
      </c>
      <c r="P4581" s="461">
        <v>260982.23173726827</v>
      </c>
      <c r="Q4581" s="461">
        <v>140140.71141182899</v>
      </c>
      <c r="R4581" s="464">
        <v>779367612932.68066</v>
      </c>
      <c r="S4581" s="462">
        <v>0.48048322734920296</v>
      </c>
      <c r="T4581" s="462">
        <v>0.31707869043376624</v>
      </c>
      <c r="U4581" s="461">
        <v>16.937761273614452</v>
      </c>
      <c r="V4581" s="464">
        <v>4543096448479.541</v>
      </c>
      <c r="W4581" s="460">
        <v>1433.6797639477597</v>
      </c>
      <c r="X4581" s="463">
        <v>4.403414523038069E-2</v>
      </c>
      <c r="Y4581" s="476">
        <v>2.0000000000000001E-4</v>
      </c>
    </row>
    <row r="4582" spans="1:25" x14ac:dyDescent="0.2">
      <c r="A4582" s="475">
        <f t="shared" si="71"/>
        <v>4578</v>
      </c>
      <c r="B4582" s="462">
        <v>0.62375841407011012</v>
      </c>
      <c r="C4582" s="461">
        <v>5598.1846101540332</v>
      </c>
      <c r="D4582" s="462">
        <v>0.99811383007339272</v>
      </c>
      <c r="E4582" s="462">
        <v>0.32036939609037607</v>
      </c>
      <c r="F4582" s="516">
        <v>2024.98</v>
      </c>
      <c r="G4582" s="464">
        <v>364568715193.69818</v>
      </c>
      <c r="H4582" s="461">
        <v>28813467.508471355</v>
      </c>
      <c r="I4582" s="464">
        <v>660694082497.96838</v>
      </c>
      <c r="J4582" s="462">
        <v>0.29567406844371957</v>
      </c>
      <c r="K4582" s="464">
        <v>15970351061.973536</v>
      </c>
      <c r="L4582" s="464">
        <v>0</v>
      </c>
      <c r="M4582" s="464">
        <v>247820423256.84634</v>
      </c>
      <c r="N4582" s="464">
        <v>62854351564.922569</v>
      </c>
      <c r="O4582" s="464">
        <v>21613.372905115222</v>
      </c>
      <c r="P4582" s="461">
        <v>399793.4053410748</v>
      </c>
      <c r="Q4582" s="461">
        <v>239635.78097738919</v>
      </c>
      <c r="R4582" s="464">
        <v>1408636602718.762</v>
      </c>
      <c r="S4582" s="462">
        <v>0.5347621563244549</v>
      </c>
      <c r="T4582" s="462">
        <v>0.35628719995158797</v>
      </c>
      <c r="U4582" s="461">
        <v>17.29928349816878</v>
      </c>
      <c r="V4582" s="464">
        <v>9394374550156.9902</v>
      </c>
      <c r="W4582" s="460">
        <v>2961.1809833167345</v>
      </c>
      <c r="X4582" s="463">
        <v>4.2833955887430525E-2</v>
      </c>
      <c r="Y4582" s="476">
        <v>2.0000000000000001E-4</v>
      </c>
    </row>
    <row r="4583" spans="1:25" x14ac:dyDescent="0.2">
      <c r="A4583" s="475">
        <f t="shared" si="71"/>
        <v>4579</v>
      </c>
      <c r="B4583" s="462">
        <v>0.3555096152602556</v>
      </c>
      <c r="C4583" s="461">
        <v>2630.5211655439498</v>
      </c>
      <c r="D4583" s="462">
        <v>0.79410498672969032</v>
      </c>
      <c r="E4583" s="462">
        <v>0.48811338277724853</v>
      </c>
      <c r="F4583" s="516">
        <v>2025.46</v>
      </c>
      <c r="G4583" s="464">
        <v>232821742623.38406</v>
      </c>
      <c r="H4583" s="461">
        <v>19884412.776463576</v>
      </c>
      <c r="I4583" s="464">
        <v>534524297926.24182</v>
      </c>
      <c r="J4583" s="462">
        <v>0.32725221889064937</v>
      </c>
      <c r="K4583" s="464">
        <v>1210161376.98844</v>
      </c>
      <c r="L4583" s="464">
        <v>1685757505.2284675</v>
      </c>
      <c r="M4583" s="464">
        <v>176551358292.23038</v>
      </c>
      <c r="N4583" s="464">
        <v>32594127697.439751</v>
      </c>
      <c r="O4583" s="464">
        <v>19134.620162263236</v>
      </c>
      <c r="P4583" s="461">
        <v>226739.36500642044</v>
      </c>
      <c r="Q4583" s="461">
        <v>114569.99601524998</v>
      </c>
      <c r="R4583" s="464">
        <v>1170361979847.0474</v>
      </c>
      <c r="S4583" s="462">
        <v>0.56818362329176009</v>
      </c>
      <c r="T4583" s="462">
        <v>0.28446580449438635</v>
      </c>
      <c r="U4583" s="461">
        <v>17.190863266821285</v>
      </c>
      <c r="V4583" s="464">
        <v>6212666415999.6328</v>
      </c>
      <c r="W4583" s="460">
        <v>1956.5980749099913</v>
      </c>
      <c r="X4583" s="463">
        <v>4.2759523283412898E-2</v>
      </c>
      <c r="Y4583" s="476">
        <v>2.0000000000000001E-4</v>
      </c>
    </row>
    <row r="4584" spans="1:25" x14ac:dyDescent="0.2">
      <c r="A4584" s="475">
        <f t="shared" si="71"/>
        <v>4580</v>
      </c>
      <c r="B4584" s="462">
        <v>0.34515551851901183</v>
      </c>
      <c r="C4584" s="461">
        <v>5314.9921116157911</v>
      </c>
      <c r="D4584" s="462">
        <v>1.3029102570344713</v>
      </c>
      <c r="E4584" s="462">
        <v>0.39610382337959466</v>
      </c>
      <c r="F4584" s="516">
        <v>2025.19</v>
      </c>
      <c r="G4584" s="464">
        <v>265530550264.2569</v>
      </c>
      <c r="H4584" s="461">
        <v>35035673.955244012</v>
      </c>
      <c r="I4584" s="464">
        <v>705990747690.71277</v>
      </c>
      <c r="J4584" s="462">
        <v>0.18161332555949228</v>
      </c>
      <c r="K4584" s="464">
        <v>6879753264.6661224</v>
      </c>
      <c r="L4584" s="464">
        <v>11097695984.952211</v>
      </c>
      <c r="M4584" s="464">
        <v>133395188568.11841</v>
      </c>
      <c r="N4584" s="464">
        <v>3160724497.3398294</v>
      </c>
      <c r="O4584" s="464">
        <v>37453.098582001927</v>
      </c>
      <c r="P4584" s="461">
        <v>66828.77097005106</v>
      </c>
      <c r="Q4584" s="461">
        <v>11270.442742512769</v>
      </c>
      <c r="R4584" s="464">
        <v>1232463747811.0781</v>
      </c>
      <c r="S4584" s="462">
        <v>0.44206727374096222</v>
      </c>
      <c r="T4584" s="462">
        <v>0.26919690038227406</v>
      </c>
      <c r="U4584" s="461">
        <v>17.775682262311115</v>
      </c>
      <c r="V4584" s="464">
        <v>6303918709387.957</v>
      </c>
      <c r="W4584" s="460">
        <v>1990.415415949446</v>
      </c>
      <c r="X4584" s="463">
        <v>4.2443706738533073E-2</v>
      </c>
      <c r="Y4584" s="476">
        <v>2.0000000000000001E-4</v>
      </c>
    </row>
    <row r="4585" spans="1:25" x14ac:dyDescent="0.2">
      <c r="A4585" s="475">
        <f t="shared" si="71"/>
        <v>4581</v>
      </c>
      <c r="B4585" s="462">
        <v>0.49504786246451826</v>
      </c>
      <c r="C4585" s="461">
        <v>5756.1540623291185</v>
      </c>
      <c r="D4585" s="462">
        <v>0.81131151196722762</v>
      </c>
      <c r="E4585" s="462">
        <v>0.57843740586963821</v>
      </c>
      <c r="F4585" s="516">
        <v>2023.75</v>
      </c>
      <c r="G4585" s="464">
        <v>334197606976.06281</v>
      </c>
      <c r="H4585" s="461">
        <v>19927370.372173905</v>
      </c>
      <c r="I4585" s="464">
        <v>617102834428.75391</v>
      </c>
      <c r="J4585" s="462">
        <v>0.48617535378093135</v>
      </c>
      <c r="K4585" s="464">
        <v>20585814238.236256</v>
      </c>
      <c r="L4585" s="464">
        <v>0</v>
      </c>
      <c r="M4585" s="464">
        <v>287739697645.56171</v>
      </c>
      <c r="N4585" s="464">
        <v>7931712903.5498238</v>
      </c>
      <c r="O4585" s="464">
        <v>21758.026077439099</v>
      </c>
      <c r="P4585" s="461">
        <v>101465.43749999988</v>
      </c>
      <c r="Q4585" s="461">
        <v>33113.812499999927</v>
      </c>
      <c r="R4585" s="464">
        <v>1254642805140.22</v>
      </c>
      <c r="S4585" s="462">
        <v>0.63609080773828364</v>
      </c>
      <c r="T4585" s="462">
        <v>0.47889681449837462</v>
      </c>
      <c r="U4585" s="461">
        <v>16.291725104674988</v>
      </c>
      <c r="V4585" s="464">
        <v>10882483384547.266</v>
      </c>
      <c r="W4585" s="460">
        <v>3432.4076415680311</v>
      </c>
      <c r="X4585" s="463">
        <v>4.425617055416415E-2</v>
      </c>
      <c r="Y4585" s="476">
        <v>2.0000000000000001E-4</v>
      </c>
    </row>
    <row r="4586" spans="1:25" x14ac:dyDescent="0.2">
      <c r="A4586" s="475">
        <f t="shared" si="71"/>
        <v>4582</v>
      </c>
      <c r="B4586" s="462">
        <v>0.55397837823229235</v>
      </c>
      <c r="C4586" s="461">
        <v>7420.4818518744069</v>
      </c>
      <c r="D4586" s="462">
        <v>0.36255388297923696</v>
      </c>
      <c r="E4586" s="462">
        <v>0.42399488919370965</v>
      </c>
      <c r="F4586" s="516">
        <v>2025.65</v>
      </c>
      <c r="G4586" s="464">
        <v>102823367780.77267</v>
      </c>
      <c r="H4586" s="461">
        <v>5965667.4157524537</v>
      </c>
      <c r="I4586" s="464">
        <v>235655131828.04413</v>
      </c>
      <c r="J4586" s="462">
        <v>0.47607880296859262</v>
      </c>
      <c r="K4586" s="464">
        <v>22829662868.721962</v>
      </c>
      <c r="L4586" s="464">
        <v>41930626908.044792</v>
      </c>
      <c r="M4586" s="464">
        <v>70534516771.862396</v>
      </c>
      <c r="N4586" s="464">
        <v>67422578876.853394</v>
      </c>
      <c r="O4586" s="464">
        <v>28263.798908328641</v>
      </c>
      <c r="P4586" s="461">
        <v>473588.63645482191</v>
      </c>
      <c r="Q4586" s="461">
        <v>261694.81661481055</v>
      </c>
      <c r="R4586" s="464">
        <v>564763496740.79883</v>
      </c>
      <c r="S4586" s="462">
        <v>0.58254207355663368</v>
      </c>
      <c r="T4586" s="462">
        <v>0.38876523478115677</v>
      </c>
      <c r="U4586" s="461">
        <v>15.664448472446407</v>
      </c>
      <c r="V4586" s="464">
        <v>3931229459042.1152</v>
      </c>
      <c r="W4586" s="460">
        <v>1240.7539074584856</v>
      </c>
      <c r="X4586" s="463">
        <v>4.4808241568438108E-2</v>
      </c>
      <c r="Y4586" s="476">
        <v>2.0000000000000001E-4</v>
      </c>
    </row>
    <row r="4587" spans="1:25" x14ac:dyDescent="0.2">
      <c r="A4587" s="475">
        <f t="shared" si="71"/>
        <v>4583</v>
      </c>
      <c r="B4587" s="462">
        <v>0.39258674555049411</v>
      </c>
      <c r="C4587" s="461">
        <v>5706.2411538785982</v>
      </c>
      <c r="D4587" s="462">
        <v>1.083986818093384</v>
      </c>
      <c r="E4587" s="462">
        <v>0.6276304272330161</v>
      </c>
      <c r="F4587" s="516">
        <v>2025.22</v>
      </c>
      <c r="G4587" s="464">
        <v>121385882156.74953</v>
      </c>
      <c r="H4587" s="461">
        <v>36576138.954351783</v>
      </c>
      <c r="I4587" s="464">
        <v>548497398842.39691</v>
      </c>
      <c r="J4587" s="462">
        <v>3.2853568273052414E-3</v>
      </c>
      <c r="K4587" s="464">
        <v>9478897140.998951</v>
      </c>
      <c r="L4587" s="464">
        <v>6604204616.6031723</v>
      </c>
      <c r="M4587" s="464">
        <v>60173529016.114342</v>
      </c>
      <c r="N4587" s="464">
        <v>26316611811.176178</v>
      </c>
      <c r="O4587" s="464">
        <v>25269.474822072727</v>
      </c>
      <c r="P4587" s="461">
        <v>216167.83193520139</v>
      </c>
      <c r="Q4587" s="461">
        <v>103475.28820352675</v>
      </c>
      <c r="R4587" s="464">
        <v>850734916180.01257</v>
      </c>
      <c r="S4587" s="462">
        <v>0.26286383343724462</v>
      </c>
      <c r="T4587" s="462">
        <v>8.8380295918625909E-2</v>
      </c>
      <c r="U4587" s="461">
        <v>34.192452287509276</v>
      </c>
      <c r="V4587" s="464">
        <v>2684947172112.1226</v>
      </c>
      <c r="W4587" s="460">
        <v>847.71645059424952</v>
      </c>
      <c r="X4587" s="463">
        <v>2.1584674692401457E-2</v>
      </c>
      <c r="Y4587" s="476">
        <v>2.0000000000000001E-4</v>
      </c>
    </row>
    <row r="4588" spans="1:25" x14ac:dyDescent="0.2">
      <c r="A4588" s="475">
        <f t="shared" si="71"/>
        <v>4584</v>
      </c>
      <c r="B4588" s="462">
        <v>0.53674320498939188</v>
      </c>
      <c r="C4588" s="461">
        <v>7277.9175337120614</v>
      </c>
      <c r="D4588" s="462">
        <v>0.69715388099128395</v>
      </c>
      <c r="E4588" s="462">
        <v>0.23779924921507783</v>
      </c>
      <c r="F4588" s="516">
        <v>2027.04</v>
      </c>
      <c r="G4588" s="464">
        <v>75570263141.776398</v>
      </c>
      <c r="H4588" s="461">
        <v>15464488.665259957</v>
      </c>
      <c r="I4588" s="464">
        <v>382522016099.38599</v>
      </c>
      <c r="J4588" s="462">
        <v>0.29891935887413978</v>
      </c>
      <c r="K4588" s="464">
        <v>16346063270.209179</v>
      </c>
      <c r="L4588" s="464">
        <v>24498007825.610554</v>
      </c>
      <c r="M4588" s="464">
        <v>0</v>
      </c>
      <c r="N4588" s="464">
        <v>45553795527.616539</v>
      </c>
      <c r="O4588" s="464">
        <v>18692.648127760287</v>
      </c>
      <c r="P4588" s="461">
        <v>314891.00600751047</v>
      </c>
      <c r="Q4588" s="461">
        <v>182151.79229243184</v>
      </c>
      <c r="R4588" s="464">
        <v>583563669075.96509</v>
      </c>
      <c r="S4588" s="462">
        <v>0.41073179181853564</v>
      </c>
      <c r="T4588" s="462">
        <v>0.28401868459220136</v>
      </c>
      <c r="U4588" s="461">
        <v>15.653551869752446</v>
      </c>
      <c r="V4588" s="464">
        <v>2834469338661.0205</v>
      </c>
      <c r="W4588" s="460">
        <v>894.92189195461333</v>
      </c>
      <c r="X4588" s="463">
        <v>4.755219534069241E-2</v>
      </c>
      <c r="Y4588" s="476">
        <v>2.0000000000000001E-4</v>
      </c>
    </row>
    <row r="4589" spans="1:25" x14ac:dyDescent="0.2">
      <c r="A4589" s="475">
        <f t="shared" si="71"/>
        <v>4585</v>
      </c>
      <c r="B4589" s="462">
        <v>0.78741213066897153</v>
      </c>
      <c r="C4589" s="461">
        <v>4901.2895418985026</v>
      </c>
      <c r="D4589" s="462">
        <v>1.1568698966557001</v>
      </c>
      <c r="E4589" s="462">
        <v>0.7</v>
      </c>
      <c r="F4589" s="516">
        <v>2026.87</v>
      </c>
      <c r="G4589" s="464">
        <v>189295806763.58548</v>
      </c>
      <c r="H4589" s="461">
        <v>42298929.123443872</v>
      </c>
      <c r="I4589" s="464">
        <v>925552886601.43909</v>
      </c>
      <c r="J4589" s="462">
        <v>0.27492772704887691</v>
      </c>
      <c r="K4589" s="464">
        <v>37834540664.49678</v>
      </c>
      <c r="L4589" s="464">
        <v>42071718885.067833</v>
      </c>
      <c r="M4589" s="464">
        <v>7926954842.7845564</v>
      </c>
      <c r="N4589" s="464">
        <v>18715471434.980816</v>
      </c>
      <c r="O4589" s="464">
        <v>31845.436435809093</v>
      </c>
      <c r="P4589" s="461">
        <v>159013.46303487042</v>
      </c>
      <c r="Q4589" s="461">
        <v>67110.575556934535</v>
      </c>
      <c r="R4589" s="464">
        <v>1239079622912.7317</v>
      </c>
      <c r="S4589" s="462">
        <v>0.39307116697470934</v>
      </c>
      <c r="T4589" s="462">
        <v>0.28619030227396264</v>
      </c>
      <c r="U4589" s="461">
        <v>16.016632521377527</v>
      </c>
      <c r="V4589" s="464">
        <v>6160775879856.7764</v>
      </c>
      <c r="W4589" s="460">
        <v>1939.7915008120699</v>
      </c>
      <c r="X4589" s="463">
        <v>4.5563334919708542E-2</v>
      </c>
      <c r="Y4589" s="476">
        <v>2.0000000000000001E-4</v>
      </c>
    </row>
    <row r="4590" spans="1:25" x14ac:dyDescent="0.2">
      <c r="A4590" s="475">
        <f t="shared" si="71"/>
        <v>4586</v>
      </c>
      <c r="B4590" s="462">
        <v>0.35690084611438611</v>
      </c>
      <c r="C4590" s="461">
        <v>5055.3855272632136</v>
      </c>
      <c r="D4590" s="462">
        <v>1.0417170740387871</v>
      </c>
      <c r="E4590" s="462">
        <v>0.5708782874785433</v>
      </c>
      <c r="F4590" s="516">
        <v>2024.43</v>
      </c>
      <c r="G4590" s="464">
        <v>430471177053.49298</v>
      </c>
      <c r="H4590" s="461">
        <v>33128747.205860674</v>
      </c>
      <c r="I4590" s="464">
        <v>737003335853.1864</v>
      </c>
      <c r="J4590" s="462">
        <v>0.28197874630805508</v>
      </c>
      <c r="K4590" s="464">
        <v>24281048358.686573</v>
      </c>
      <c r="L4590" s="464">
        <v>0</v>
      </c>
      <c r="M4590" s="464">
        <v>244830743171.54715</v>
      </c>
      <c r="N4590" s="464">
        <v>20831463471.736301</v>
      </c>
      <c r="O4590" s="464">
        <v>26347.806093813218</v>
      </c>
      <c r="P4590" s="461">
        <v>175909.93592095</v>
      </c>
      <c r="Q4590" s="461">
        <v>77651.193892844341</v>
      </c>
      <c r="R4590" s="464">
        <v>1403819412154.9233</v>
      </c>
      <c r="S4590" s="462">
        <v>0.5140559938902296</v>
      </c>
      <c r="T4590" s="462">
        <v>0.41145926447505865</v>
      </c>
      <c r="U4590" s="461">
        <v>17.414479434366861</v>
      </c>
      <c r="V4590" s="464">
        <v>10922991075511.215</v>
      </c>
      <c r="W4590" s="460">
        <v>3446.0344201094381</v>
      </c>
      <c r="X4590" s="463">
        <v>4.2411687055393915E-2</v>
      </c>
      <c r="Y4590" s="476">
        <v>2.0000000000000001E-4</v>
      </c>
    </row>
    <row r="4591" spans="1:25" x14ac:dyDescent="0.2">
      <c r="A4591" s="475">
        <f t="shared" si="71"/>
        <v>4587</v>
      </c>
      <c r="B4591" s="462">
        <v>0.55486075468445017</v>
      </c>
      <c r="C4591" s="461">
        <v>5334.3053891902136</v>
      </c>
      <c r="D4591" s="462">
        <v>0.72961786799616901</v>
      </c>
      <c r="E4591" s="462">
        <v>0.5795853455879848</v>
      </c>
      <c r="F4591" s="516">
        <v>2023.75</v>
      </c>
      <c r="G4591" s="464">
        <v>450520589170.38312</v>
      </c>
      <c r="H4591" s="461">
        <v>17429376.375585292</v>
      </c>
      <c r="I4591" s="464">
        <v>455506323914.50793</v>
      </c>
      <c r="J4591" s="462">
        <v>0.29058434261485122</v>
      </c>
      <c r="K4591" s="464">
        <v>17658715433.023224</v>
      </c>
      <c r="L4591" s="464">
        <v>0</v>
      </c>
      <c r="M4591" s="464">
        <v>388953079137.07269</v>
      </c>
      <c r="N4591" s="464">
        <v>27393809959.206585</v>
      </c>
      <c r="O4591" s="464">
        <v>24585.02528117027</v>
      </c>
      <c r="P4591" s="461">
        <v>200493.13656704122</v>
      </c>
      <c r="Q4591" s="461">
        <v>96917.757511475007</v>
      </c>
      <c r="R4591" s="464">
        <v>1231577459955.1611</v>
      </c>
      <c r="S4591" s="462">
        <v>0.59438519028146675</v>
      </c>
      <c r="T4591" s="462">
        <v>0.44656471554659755</v>
      </c>
      <c r="U4591" s="461">
        <v>17.869145904880614</v>
      </c>
      <c r="V4591" s="464">
        <v>10787359901033.428</v>
      </c>
      <c r="W4591" s="460">
        <v>3406.2572151384156</v>
      </c>
      <c r="X4591" s="463">
        <v>4.0985822055374425E-2</v>
      </c>
      <c r="Y4591" s="476">
        <v>2.0000000000000001E-4</v>
      </c>
    </row>
    <row r="4592" spans="1:25" x14ac:dyDescent="0.2">
      <c r="A4592" s="475">
        <f t="shared" si="71"/>
        <v>4588</v>
      </c>
      <c r="B4592" s="462">
        <v>0.53261644291127641</v>
      </c>
      <c r="C4592" s="461">
        <v>1500</v>
      </c>
      <c r="D4592" s="462">
        <v>1.0496358108677573</v>
      </c>
      <c r="E4592" s="462">
        <v>0.29586604241116254</v>
      </c>
      <c r="F4592" s="516">
        <v>2026.77</v>
      </c>
      <c r="G4592" s="464">
        <v>94100021617.298325</v>
      </c>
      <c r="H4592" s="461">
        <v>36082875.046139024</v>
      </c>
      <c r="I4592" s="464">
        <v>793089013452.26196</v>
      </c>
      <c r="J4592" s="462">
        <v>0.35959173100176645</v>
      </c>
      <c r="K4592" s="464">
        <v>51876077254.909927</v>
      </c>
      <c r="L4592" s="464">
        <v>86477894645.451202</v>
      </c>
      <c r="M4592" s="464">
        <v>9854999024.0245667</v>
      </c>
      <c r="N4592" s="464">
        <v>25223741604.727722</v>
      </c>
      <c r="O4592" s="464">
        <v>32235.92592618768</v>
      </c>
      <c r="P4592" s="461">
        <v>215209.35855397058</v>
      </c>
      <c r="Q4592" s="461">
        <v>102850.40334268511</v>
      </c>
      <c r="R4592" s="464">
        <v>1098336774492.4326</v>
      </c>
      <c r="S4592" s="462">
        <v>0.44922715957375009</v>
      </c>
      <c r="T4592" s="462">
        <v>0.28557190930320114</v>
      </c>
      <c r="U4592" s="461">
        <v>14.608568379864803</v>
      </c>
      <c r="V4592" s="464">
        <v>5223414802547.1201</v>
      </c>
      <c r="W4592" s="460">
        <v>1649.2241154394978</v>
      </c>
      <c r="X4592" s="463">
        <v>4.8163861114464648E-2</v>
      </c>
      <c r="Y4592" s="476">
        <v>2.0000000000000001E-4</v>
      </c>
    </row>
    <row r="4593" spans="1:25" x14ac:dyDescent="0.2">
      <c r="A4593" s="475">
        <f t="shared" si="71"/>
        <v>4589</v>
      </c>
      <c r="B4593" s="462">
        <v>0.39408104551962314</v>
      </c>
      <c r="C4593" s="461">
        <v>5316.726765830419</v>
      </c>
      <c r="D4593" s="462">
        <v>0.74829323207729337</v>
      </c>
      <c r="E4593" s="462">
        <v>0.32692583486083249</v>
      </c>
      <c r="F4593" s="516">
        <v>2024.57</v>
      </c>
      <c r="G4593" s="464">
        <v>191853135316.86978</v>
      </c>
      <c r="H4593" s="461">
        <v>17021470.480431769</v>
      </c>
      <c r="I4593" s="464">
        <v>460705840561.43018</v>
      </c>
      <c r="J4593" s="462">
        <v>0.30190224197789151</v>
      </c>
      <c r="K4593" s="464">
        <v>18987139243.829494</v>
      </c>
      <c r="L4593" s="464">
        <v>16259942526.602732</v>
      </c>
      <c r="M4593" s="464">
        <v>219651820299.55771</v>
      </c>
      <c r="N4593" s="464">
        <v>60982175447.848412</v>
      </c>
      <c r="O4593" s="464">
        <v>31873.240195319366</v>
      </c>
      <c r="P4593" s="461">
        <v>357312.01751398912</v>
      </c>
      <c r="Q4593" s="461">
        <v>213356.09166388906</v>
      </c>
      <c r="R4593" s="464">
        <v>1096972147935.739</v>
      </c>
      <c r="S4593" s="462">
        <v>0.5532018196466042</v>
      </c>
      <c r="T4593" s="462">
        <v>0.29310554145907092</v>
      </c>
      <c r="U4593" s="461">
        <v>16.502556158503044</v>
      </c>
      <c r="V4593" s="464">
        <v>5904312876041.54</v>
      </c>
      <c r="W4593" s="460">
        <v>1862.6440664344259</v>
      </c>
      <c r="X4593" s="463">
        <v>4.3917264255025928E-2</v>
      </c>
      <c r="Y4593" s="476">
        <v>2.0000000000000001E-4</v>
      </c>
    </row>
    <row r="4594" spans="1:25" x14ac:dyDescent="0.2">
      <c r="A4594" s="475">
        <f t="shared" si="71"/>
        <v>4590</v>
      </c>
      <c r="B4594" s="462">
        <v>0.2</v>
      </c>
      <c r="C4594" s="461">
        <v>4643.7410535187155</v>
      </c>
      <c r="D4594" s="462">
        <v>0.40890080637824472</v>
      </c>
      <c r="E4594" s="462">
        <v>0.7</v>
      </c>
      <c r="F4594" s="516">
        <v>2024.65</v>
      </c>
      <c r="G4594" s="464">
        <v>62094129020.517899</v>
      </c>
      <c r="H4594" s="461">
        <v>7603250.9319058061</v>
      </c>
      <c r="I4594" s="464">
        <v>299700471767.76636</v>
      </c>
      <c r="J4594" s="462">
        <v>0.19999999999999996</v>
      </c>
      <c r="K4594" s="464">
        <v>6046527384.8853045</v>
      </c>
      <c r="L4594" s="464">
        <v>0</v>
      </c>
      <c r="M4594" s="464">
        <v>113898173804.72365</v>
      </c>
      <c r="N4594" s="464">
        <v>172713117478.87589</v>
      </c>
      <c r="O4594" s="464">
        <v>34100.66574893811</v>
      </c>
      <c r="P4594" s="461">
        <v>1105880.6514707413</v>
      </c>
      <c r="Q4594" s="461">
        <v>730783.05399420904</v>
      </c>
      <c r="R4594" s="464">
        <v>730151235750.63928</v>
      </c>
      <c r="S4594" s="462">
        <v>0.41686957446522871</v>
      </c>
      <c r="T4594" s="462">
        <v>0.17704103262937479</v>
      </c>
      <c r="U4594" s="461">
        <v>15.802557798275807</v>
      </c>
      <c r="V4594" s="464">
        <v>2275777986298.6865</v>
      </c>
      <c r="W4594" s="460">
        <v>718.6154882690131</v>
      </c>
      <c r="X4594" s="463">
        <v>4.59927607525537E-2</v>
      </c>
      <c r="Y4594" s="476">
        <v>2.0000000000000001E-4</v>
      </c>
    </row>
    <row r="4595" spans="1:25" x14ac:dyDescent="0.2">
      <c r="A4595" s="475">
        <f t="shared" si="71"/>
        <v>4591</v>
      </c>
      <c r="B4595" s="462">
        <v>0.57386062044804609</v>
      </c>
      <c r="C4595" s="461">
        <v>2587.721218697764</v>
      </c>
      <c r="D4595" s="462">
        <v>0.92636058753517836</v>
      </c>
      <c r="E4595" s="462">
        <v>0.4510583440219238</v>
      </c>
      <c r="F4595" s="516">
        <v>2026.14</v>
      </c>
      <c r="G4595" s="464">
        <v>103909006923.33983</v>
      </c>
      <c r="H4595" s="461">
        <v>26220289.622797545</v>
      </c>
      <c r="I4595" s="464">
        <v>663604457204.49707</v>
      </c>
      <c r="J4595" s="462">
        <v>0.41484287214853865</v>
      </c>
      <c r="K4595" s="464">
        <v>38192394104.46756</v>
      </c>
      <c r="L4595" s="464">
        <v>75530769204.642746</v>
      </c>
      <c r="M4595" s="464">
        <v>24780226482.799931</v>
      </c>
      <c r="N4595" s="464">
        <v>48590156540.178864</v>
      </c>
      <c r="O4595" s="464">
        <v>24430.225998597118</v>
      </c>
      <c r="P4595" s="461">
        <v>349909.76161982224</v>
      </c>
      <c r="Q4595" s="461">
        <v>203275.72054184266</v>
      </c>
      <c r="R4595" s="464">
        <v>962369985207.43909</v>
      </c>
      <c r="S4595" s="462">
        <v>0.48253318832329373</v>
      </c>
      <c r="T4595" s="462">
        <v>0.33143621518404792</v>
      </c>
      <c r="U4595" s="461">
        <v>14.853071584708815</v>
      </c>
      <c r="V4595" s="464">
        <v>5385934689068.1123</v>
      </c>
      <c r="W4595" s="460">
        <v>1700.4314180826086</v>
      </c>
      <c r="X4595" s="463">
        <v>4.7483746557368194E-2</v>
      </c>
      <c r="Y4595" s="476">
        <v>2.0000000000000001E-4</v>
      </c>
    </row>
    <row r="4596" spans="1:25" x14ac:dyDescent="0.2">
      <c r="A4596" s="475">
        <f t="shared" si="71"/>
        <v>4592</v>
      </c>
      <c r="B4596" s="462">
        <v>0.45706326906548056</v>
      </c>
      <c r="C4596" s="461">
        <v>6258.6018186168103</v>
      </c>
      <c r="D4596" s="462">
        <v>1.0365365038790735</v>
      </c>
      <c r="E4596" s="462">
        <v>0.44989248187876674</v>
      </c>
      <c r="F4596" s="516">
        <v>2026.87</v>
      </c>
      <c r="G4596" s="464">
        <v>89199102715.586655</v>
      </c>
      <c r="H4596" s="461">
        <v>21639869.28100564</v>
      </c>
      <c r="I4596" s="464">
        <v>516365098415.00006</v>
      </c>
      <c r="J4596" s="462">
        <v>0.17019929511583509</v>
      </c>
      <c r="K4596" s="464">
        <v>27133388372.185993</v>
      </c>
      <c r="L4596" s="464">
        <v>18563218251.141918</v>
      </c>
      <c r="M4596" s="464">
        <v>12970312964.230183</v>
      </c>
      <c r="N4596" s="464">
        <v>4089403765.6796651</v>
      </c>
      <c r="O4596" s="464">
        <v>24468.970742936108</v>
      </c>
      <c r="P4596" s="461">
        <v>73258.999664880772</v>
      </c>
      <c r="Q4596" s="461">
        <v>12877.999916220191</v>
      </c>
      <c r="R4596" s="464">
        <v>764935225281.97974</v>
      </c>
      <c r="S4596" s="462">
        <v>0.36092112605408222</v>
      </c>
      <c r="T4596" s="462">
        <v>0.1888040868346906</v>
      </c>
      <c r="U4596" s="461">
        <v>16.425150800396782</v>
      </c>
      <c r="V4596" s="464">
        <v>2595627994779.8813</v>
      </c>
      <c r="W4596" s="460">
        <v>818.31393672793445</v>
      </c>
      <c r="X4596" s="463">
        <v>4.5741036902838102E-2</v>
      </c>
      <c r="Y4596" s="476">
        <v>2.0000000000000001E-4</v>
      </c>
    </row>
    <row r="4597" spans="1:25" x14ac:dyDescent="0.2">
      <c r="A4597" s="475">
        <f t="shared" si="71"/>
        <v>4593</v>
      </c>
      <c r="B4597" s="462">
        <v>0.61242647344557144</v>
      </c>
      <c r="C4597" s="461">
        <v>3414.5374355239992</v>
      </c>
      <c r="D4597" s="462">
        <v>0.2</v>
      </c>
      <c r="E4597" s="462">
        <v>0.48437444119823597</v>
      </c>
      <c r="F4597" s="516">
        <v>2023.75</v>
      </c>
      <c r="G4597" s="464">
        <v>427570575396.00482</v>
      </c>
      <c r="H4597" s="461">
        <v>3390722.9236238478</v>
      </c>
      <c r="I4597" s="464">
        <v>150498729611.46109</v>
      </c>
      <c r="J4597" s="462">
        <v>0.52755285387898021</v>
      </c>
      <c r="K4597" s="464">
        <v>4707233404.2556276</v>
      </c>
      <c r="L4597" s="464">
        <v>0</v>
      </c>
      <c r="M4597" s="464">
        <v>416622715832.7337</v>
      </c>
      <c r="N4597" s="464">
        <v>121674157396.27727</v>
      </c>
      <c r="O4597" s="464">
        <v>23624.087112961995</v>
      </c>
      <c r="P4597" s="461">
        <v>843578.17133113043</v>
      </c>
      <c r="Q4597" s="461">
        <v>535765.16337969038</v>
      </c>
      <c r="R4597" s="464">
        <v>930021852222.39612</v>
      </c>
      <c r="S4597" s="462">
        <v>0.68071298140875558</v>
      </c>
      <c r="T4597" s="462">
        <v>0.55371623141665882</v>
      </c>
      <c r="U4597" s="461">
        <v>17.96532031051936</v>
      </c>
      <c r="V4597" s="464">
        <v>10215971655664.697</v>
      </c>
      <c r="W4597" s="460">
        <v>3222.1921569755382</v>
      </c>
      <c r="X4597" s="463">
        <v>4.0334427128927312E-2</v>
      </c>
      <c r="Y4597" s="476">
        <v>2.0000000000000001E-4</v>
      </c>
    </row>
    <row r="4598" spans="1:25" x14ac:dyDescent="0.2">
      <c r="A4598" s="475">
        <f t="shared" si="71"/>
        <v>4594</v>
      </c>
      <c r="B4598" s="462">
        <v>0.52693706003884699</v>
      </c>
      <c r="C4598" s="461">
        <v>3040.1298149234381</v>
      </c>
      <c r="D4598" s="462">
        <v>0.72880490137218512</v>
      </c>
      <c r="E4598" s="462">
        <v>0.3000817233450106</v>
      </c>
      <c r="F4598" s="516">
        <v>2024.41</v>
      </c>
      <c r="G4598" s="464">
        <v>268344018718.83798</v>
      </c>
      <c r="H4598" s="461">
        <v>17802472.304777633</v>
      </c>
      <c r="I4598" s="464">
        <v>423436372861.9447</v>
      </c>
      <c r="J4598" s="462">
        <v>0.31271324777378307</v>
      </c>
      <c r="K4598" s="464">
        <v>12435679431.451216</v>
      </c>
      <c r="L4598" s="464">
        <v>0</v>
      </c>
      <c r="M4598" s="464">
        <v>172436355826.91391</v>
      </c>
      <c r="N4598" s="464">
        <v>91145060273.305664</v>
      </c>
      <c r="O4598" s="464">
        <v>28820.31351736551</v>
      </c>
      <c r="P4598" s="461">
        <v>555210.87472682795</v>
      </c>
      <c r="Q4598" s="461">
        <v>370246.46590496268</v>
      </c>
      <c r="R4598" s="464">
        <v>965176310910.43091</v>
      </c>
      <c r="S4598" s="462">
        <v>0.52666633418362596</v>
      </c>
      <c r="T4598" s="462">
        <v>0.38441501016830637</v>
      </c>
      <c r="U4598" s="461">
        <v>17.293426539723299</v>
      </c>
      <c r="V4598" s="464">
        <v>7068647698448.1143</v>
      </c>
      <c r="W4598" s="460">
        <v>2229.69369333961</v>
      </c>
      <c r="X4598" s="463">
        <v>4.2175304765937095E-2</v>
      </c>
      <c r="Y4598" s="476">
        <v>2.0000000000000001E-4</v>
      </c>
    </row>
    <row r="4599" spans="1:25" x14ac:dyDescent="0.2">
      <c r="A4599" s="475">
        <f t="shared" si="71"/>
        <v>4595</v>
      </c>
      <c r="B4599" s="462">
        <v>0.43870652095718804</v>
      </c>
      <c r="C4599" s="461">
        <v>12611.439668683821</v>
      </c>
      <c r="D4599" s="462">
        <v>0.43856920476300004</v>
      </c>
      <c r="E4599" s="462">
        <v>0.60015563146588813</v>
      </c>
      <c r="F4599" s="516">
        <v>2025.55</v>
      </c>
      <c r="G4599" s="464">
        <v>106668445920.36612</v>
      </c>
      <c r="H4599" s="461">
        <v>7804228.6398134474</v>
      </c>
      <c r="I4599" s="464">
        <v>273615075561.24445</v>
      </c>
      <c r="J4599" s="462">
        <v>0.42339720856895624</v>
      </c>
      <c r="K4599" s="464">
        <v>26194171532.585514</v>
      </c>
      <c r="L4599" s="464">
        <v>47010209135.936241</v>
      </c>
      <c r="M4599" s="464">
        <v>70470531704.497528</v>
      </c>
      <c r="N4599" s="464">
        <v>14464071891.313759</v>
      </c>
      <c r="O4599" s="464">
        <v>22727.213354494514</v>
      </c>
      <c r="P4599" s="461">
        <v>134189.83578414191</v>
      </c>
      <c r="Q4599" s="461">
        <v>55373.802214798168</v>
      </c>
      <c r="R4599" s="464">
        <v>570482066264.21021</v>
      </c>
      <c r="S4599" s="462">
        <v>0.59214717270907524</v>
      </c>
      <c r="T4599" s="462">
        <v>0.37819016477219608</v>
      </c>
      <c r="U4599" s="461">
        <v>15.774909095100343</v>
      </c>
      <c r="V4599" s="464">
        <v>3808976936470.8789</v>
      </c>
      <c r="W4599" s="460">
        <v>1201.5020157633858</v>
      </c>
      <c r="X4599" s="463">
        <v>4.5451169739073288E-2</v>
      </c>
      <c r="Y4599" s="476">
        <v>2.0000000000000001E-4</v>
      </c>
    </row>
    <row r="4600" spans="1:25" x14ac:dyDescent="0.2">
      <c r="A4600" s="475">
        <f t="shared" si="71"/>
        <v>4596</v>
      </c>
      <c r="B4600" s="462">
        <v>0.48411195615190455</v>
      </c>
      <c r="C4600" s="461">
        <v>2981.3694475349121</v>
      </c>
      <c r="D4600" s="462">
        <v>0.35003807743028115</v>
      </c>
      <c r="E4600" s="462">
        <v>0.45779749486078514</v>
      </c>
      <c r="F4600" s="516">
        <v>2024.52</v>
      </c>
      <c r="G4600" s="464">
        <v>207132343217.31256</v>
      </c>
      <c r="H4600" s="461">
        <v>5944624.3832533229</v>
      </c>
      <c r="I4600" s="464">
        <v>226557964916.104</v>
      </c>
      <c r="J4600" s="462">
        <v>0.46284722220214103</v>
      </c>
      <c r="K4600" s="464">
        <v>4806194249.9216805</v>
      </c>
      <c r="L4600" s="464">
        <v>0</v>
      </c>
      <c r="M4600" s="464">
        <v>227570398511.05313</v>
      </c>
      <c r="N4600" s="464">
        <v>13230853311.478148</v>
      </c>
      <c r="O4600" s="464">
        <v>28933.695560179785</v>
      </c>
      <c r="P4600" s="461">
        <v>143291.66511092649</v>
      </c>
      <c r="Q4600" s="461">
        <v>50522.733982576305</v>
      </c>
      <c r="R4600" s="464">
        <v>761273252067.80505</v>
      </c>
      <c r="S4600" s="462">
        <v>0.68712337987457472</v>
      </c>
      <c r="T4600" s="462">
        <v>0.38777243271983169</v>
      </c>
      <c r="U4600" s="461">
        <v>17.190840073003411</v>
      </c>
      <c r="V4600" s="464">
        <v>5670014996980.2725</v>
      </c>
      <c r="W4600" s="460">
        <v>1788.9782027265658</v>
      </c>
      <c r="X4600" s="463">
        <v>4.1752710491656256E-2</v>
      </c>
      <c r="Y4600" s="476">
        <v>2.0000000000000001E-4</v>
      </c>
    </row>
    <row r="4601" spans="1:25" x14ac:dyDescent="0.2">
      <c r="A4601" s="475">
        <f t="shared" si="71"/>
        <v>4597</v>
      </c>
      <c r="B4601" s="462">
        <v>0.53848318956993269</v>
      </c>
      <c r="C4601" s="461">
        <v>2450.4040489084214</v>
      </c>
      <c r="D4601" s="462">
        <v>0.56914409460444082</v>
      </c>
      <c r="E4601" s="462">
        <v>0.48413566275065745</v>
      </c>
      <c r="F4601" s="516">
        <v>2025.34</v>
      </c>
      <c r="G4601" s="464">
        <v>183782220146.55765</v>
      </c>
      <c r="H4601" s="461">
        <v>12098655.824811572</v>
      </c>
      <c r="I4601" s="464">
        <v>284518224333.37091</v>
      </c>
      <c r="J4601" s="462">
        <v>0.27478612650516077</v>
      </c>
      <c r="K4601" s="464">
        <v>14757593309.463091</v>
      </c>
      <c r="L4601" s="464">
        <v>24250217109.623768</v>
      </c>
      <c r="M4601" s="464">
        <v>85827961307.214371</v>
      </c>
      <c r="N4601" s="464">
        <v>33991986479.323872</v>
      </c>
      <c r="O4601" s="464">
        <v>30966.912905299014</v>
      </c>
      <c r="P4601" s="461">
        <v>257648.70378231106</v>
      </c>
      <c r="Q4601" s="461">
        <v>141885.76292502359</v>
      </c>
      <c r="R4601" s="464">
        <v>567839804247.21118</v>
      </c>
      <c r="S4601" s="462">
        <v>0.49603517670178054</v>
      </c>
      <c r="T4601" s="462">
        <v>0.42882869418019431</v>
      </c>
      <c r="U4601" s="461">
        <v>17.426157428341924</v>
      </c>
      <c r="V4601" s="464">
        <v>4757039929781.4834</v>
      </c>
      <c r="W4601" s="460">
        <v>1501.4621768518061</v>
      </c>
      <c r="X4601" s="463">
        <v>4.0925702169896931E-2</v>
      </c>
      <c r="Y4601" s="476">
        <v>2.0000000000000001E-4</v>
      </c>
    </row>
    <row r="4602" spans="1:25" x14ac:dyDescent="0.2">
      <c r="A4602" s="475">
        <f t="shared" si="71"/>
        <v>4598</v>
      </c>
      <c r="B4602" s="462">
        <v>0.47977417672008282</v>
      </c>
      <c r="C4602" s="461">
        <v>3274.1618924831514</v>
      </c>
      <c r="D4602" s="462">
        <v>1.1879577556468708</v>
      </c>
      <c r="E4602" s="462">
        <v>0.56729059894671097</v>
      </c>
      <c r="F4602" s="516">
        <v>2026</v>
      </c>
      <c r="G4602" s="464">
        <v>95173517949.127411</v>
      </c>
      <c r="H4602" s="461">
        <v>45048528.60233371</v>
      </c>
      <c r="I4602" s="464">
        <v>684863580813.67334</v>
      </c>
      <c r="J4602" s="462">
        <v>0.12909842501291724</v>
      </c>
      <c r="K4602" s="464">
        <v>19468740354.7047</v>
      </c>
      <c r="L4602" s="464">
        <v>20386098173.38406</v>
      </c>
      <c r="M4602" s="464">
        <v>53961202172.861465</v>
      </c>
      <c r="N4602" s="464">
        <v>47177238861.852058</v>
      </c>
      <c r="O4602" s="464">
        <v>20497.504984153544</v>
      </c>
      <c r="P4602" s="461">
        <v>351320.65444163454</v>
      </c>
      <c r="Q4602" s="461">
        <v>198320.23844995382</v>
      </c>
      <c r="R4602" s="464">
        <v>996115436532.39453</v>
      </c>
      <c r="S4602" s="462">
        <v>0.30679727652236877</v>
      </c>
      <c r="T4602" s="462">
        <v>0.11415367265063842</v>
      </c>
      <c r="U4602" s="461">
        <v>18.999129135372549</v>
      </c>
      <c r="V4602" s="464">
        <v>2362311556222.0752</v>
      </c>
      <c r="W4602" s="460">
        <v>745.86984052441585</v>
      </c>
      <c r="X4602" s="463">
        <v>3.8846588138509441E-2</v>
      </c>
      <c r="Y4602" s="476">
        <v>2.0000000000000001E-4</v>
      </c>
    </row>
    <row r="4603" spans="1:25" x14ac:dyDescent="0.2">
      <c r="A4603" s="475">
        <f t="shared" si="71"/>
        <v>4599</v>
      </c>
      <c r="B4603" s="462">
        <v>0.47099775185559428</v>
      </c>
      <c r="C4603" s="461">
        <v>4134.505808789967</v>
      </c>
      <c r="D4603" s="462">
        <v>1.1055450784255785</v>
      </c>
      <c r="E4603" s="462">
        <v>0.41078453154006822</v>
      </c>
      <c r="F4603" s="516">
        <v>2024.86</v>
      </c>
      <c r="G4603" s="464">
        <v>416239081513.46393</v>
      </c>
      <c r="H4603" s="461">
        <v>38437540.806835726</v>
      </c>
      <c r="I4603" s="464">
        <v>904886374378.6853</v>
      </c>
      <c r="J4603" s="462">
        <v>0.42170666638835141</v>
      </c>
      <c r="K4603" s="464">
        <v>33752750006.263798</v>
      </c>
      <c r="L4603" s="464">
        <v>63154768591.556396</v>
      </c>
      <c r="M4603" s="464">
        <v>256916019785.67804</v>
      </c>
      <c r="N4603" s="464">
        <v>7799415211.626749</v>
      </c>
      <c r="O4603" s="464">
        <v>31483.382978124086</v>
      </c>
      <c r="P4603" s="461">
        <v>101465.4375</v>
      </c>
      <c r="Q4603" s="461">
        <v>33113.8125</v>
      </c>
      <c r="R4603" s="464">
        <v>1692629477848.1438</v>
      </c>
      <c r="S4603" s="462">
        <v>0.58977989077026727</v>
      </c>
      <c r="T4603" s="462">
        <v>0.4397977226577735</v>
      </c>
      <c r="U4603" s="461">
        <v>16.281962914767082</v>
      </c>
      <c r="V4603" s="464">
        <v>13198022275307.641</v>
      </c>
      <c r="W4603" s="460">
        <v>4166.6051268415486</v>
      </c>
      <c r="X4603" s="463">
        <v>4.5293552896726347E-2</v>
      </c>
      <c r="Y4603" s="476">
        <v>2.0000000000000001E-4</v>
      </c>
    </row>
    <row r="4604" spans="1:25" x14ac:dyDescent="0.2">
      <c r="A4604" s="475">
        <f t="shared" si="71"/>
        <v>4600</v>
      </c>
      <c r="B4604" s="462">
        <v>0.5527948577360684</v>
      </c>
      <c r="C4604" s="461">
        <v>3367.5740294530806</v>
      </c>
      <c r="D4604" s="462">
        <v>0.51264054054144781</v>
      </c>
      <c r="E4604" s="462">
        <v>0.59365175806415027</v>
      </c>
      <c r="F4604" s="516">
        <v>2025.68</v>
      </c>
      <c r="G4604" s="464">
        <v>138071139976.51053</v>
      </c>
      <c r="H4604" s="461">
        <v>10229799.595913919</v>
      </c>
      <c r="I4604" s="464">
        <v>303581170295.70215</v>
      </c>
      <c r="J4604" s="462">
        <v>0.34846828429752918</v>
      </c>
      <c r="K4604" s="464">
        <v>21696071062.794746</v>
      </c>
      <c r="L4604" s="464">
        <v>38273621841.515213</v>
      </c>
      <c r="M4604" s="464">
        <v>79922742243.633331</v>
      </c>
      <c r="N4604" s="464">
        <v>97243490389.956177</v>
      </c>
      <c r="O4604" s="464">
        <v>30797.475854602286</v>
      </c>
      <c r="P4604" s="461">
        <v>532372.84159800305</v>
      </c>
      <c r="Q4604" s="461">
        <v>359435.24004320439</v>
      </c>
      <c r="R4604" s="464">
        <v>644434770173.65234</v>
      </c>
      <c r="S4604" s="462">
        <v>0.48407717102191783</v>
      </c>
      <c r="T4604" s="462">
        <v>0.38253656379747009</v>
      </c>
      <c r="U4604" s="461">
        <v>16.25854618071898</v>
      </c>
      <c r="V4604" s="464">
        <v>4481434883456.0918</v>
      </c>
      <c r="W4604" s="460">
        <v>1414.3979512254516</v>
      </c>
      <c r="X4604" s="463">
        <v>4.4323411613173776E-2</v>
      </c>
      <c r="Y4604" s="476">
        <v>2.0000000000000001E-4</v>
      </c>
    </row>
    <row r="4605" spans="1:25" x14ac:dyDescent="0.2">
      <c r="A4605" s="475">
        <f t="shared" si="71"/>
        <v>4601</v>
      </c>
      <c r="B4605" s="462">
        <v>0.53332175171481933</v>
      </c>
      <c r="C4605" s="461">
        <v>7822.0324382602739</v>
      </c>
      <c r="D4605" s="462">
        <v>0.88361754695424399</v>
      </c>
      <c r="E4605" s="462">
        <v>0.54257649772616656</v>
      </c>
      <c r="F4605" s="516">
        <v>2024.34</v>
      </c>
      <c r="G4605" s="464">
        <v>197525020679.58939</v>
      </c>
      <c r="H4605" s="461">
        <v>23396695.748637158</v>
      </c>
      <c r="I4605" s="464">
        <v>582638004144.18872</v>
      </c>
      <c r="J4605" s="462">
        <v>0.33651740357267967</v>
      </c>
      <c r="K4605" s="464">
        <v>19649375375.119675</v>
      </c>
      <c r="L4605" s="464">
        <v>0</v>
      </c>
      <c r="M4605" s="464">
        <v>147247357915.03287</v>
      </c>
      <c r="N4605" s="464">
        <v>74406954765.557495</v>
      </c>
      <c r="O4605" s="464">
        <v>26941.473677948547</v>
      </c>
      <c r="P4605" s="461">
        <v>453959.55606596265</v>
      </c>
      <c r="Q4605" s="461">
        <v>290845.62472576834</v>
      </c>
      <c r="R4605" s="464">
        <v>1066241017345.1627</v>
      </c>
      <c r="S4605" s="462">
        <v>0.49955233713535918</v>
      </c>
      <c r="T4605" s="462">
        <v>0.31671461586481037</v>
      </c>
      <c r="U4605" s="461">
        <v>16.425536639174656</v>
      </c>
      <c r="V4605" s="464">
        <v>6023234866693.7168</v>
      </c>
      <c r="W4605" s="460">
        <v>1900.5591456860441</v>
      </c>
      <c r="X4605" s="463">
        <v>4.5198921463353865E-2</v>
      </c>
      <c r="Y4605" s="476">
        <v>2.0000000000000001E-4</v>
      </c>
    </row>
    <row r="4606" spans="1:25" x14ac:dyDescent="0.2">
      <c r="A4606" s="475">
        <f t="shared" si="71"/>
        <v>4602</v>
      </c>
      <c r="B4606" s="462">
        <v>0.50217962697738039</v>
      </c>
      <c r="C4606" s="461">
        <v>2101.8675672233644</v>
      </c>
      <c r="D4606" s="462">
        <v>0.91211903189003118</v>
      </c>
      <c r="E4606" s="462">
        <v>0.3056773152133001</v>
      </c>
      <c r="F4606" s="516">
        <v>2023.75</v>
      </c>
      <c r="G4606" s="464">
        <v>427943740857.09515</v>
      </c>
      <c r="H4606" s="461">
        <v>27018185.605150819</v>
      </c>
      <c r="I4606" s="464">
        <v>567434097640.4209</v>
      </c>
      <c r="J4606" s="462">
        <v>0.18122058569801269</v>
      </c>
      <c r="K4606" s="464">
        <v>16424165789.597389</v>
      </c>
      <c r="L4606" s="464">
        <v>0</v>
      </c>
      <c r="M4606" s="464">
        <v>482862740121.35974</v>
      </c>
      <c r="N4606" s="464">
        <v>67204603603.901535</v>
      </c>
      <c r="O4606" s="464">
        <v>29885.055578029518</v>
      </c>
      <c r="P4606" s="461">
        <v>391627.52261622145</v>
      </c>
      <c r="Q4606" s="461">
        <v>235560.39382464238</v>
      </c>
      <c r="R4606" s="464">
        <v>1628286386365.5342</v>
      </c>
      <c r="S4606" s="462">
        <v>0.55844729240481583</v>
      </c>
      <c r="T4606" s="462">
        <v>0.30861427219450888</v>
      </c>
      <c r="U4606" s="461">
        <v>18.058536484937036</v>
      </c>
      <c r="V4606" s="464">
        <v>9944353992544.5527</v>
      </c>
      <c r="W4606" s="460">
        <v>3134.3783956425295</v>
      </c>
      <c r="X4606" s="463">
        <v>4.0518286371693767E-2</v>
      </c>
      <c r="Y4606" s="476">
        <v>2.0000000000000001E-4</v>
      </c>
    </row>
    <row r="4607" spans="1:25" x14ac:dyDescent="0.2">
      <c r="A4607" s="475">
        <f t="shared" si="71"/>
        <v>4603</v>
      </c>
      <c r="B4607" s="462">
        <v>0.53241640361985221</v>
      </c>
      <c r="C4607" s="461">
        <v>7273.7926809104401</v>
      </c>
      <c r="D4607" s="462">
        <v>0.91727187406518751</v>
      </c>
      <c r="E4607" s="462">
        <v>0.53974844758653273</v>
      </c>
      <c r="F4607" s="516">
        <v>2024.59</v>
      </c>
      <c r="G4607" s="464">
        <v>147690134862.45041</v>
      </c>
      <c r="H4607" s="461">
        <v>17901771.436667006</v>
      </c>
      <c r="I4607" s="464">
        <v>331279361288.24792</v>
      </c>
      <c r="J4607" s="462">
        <v>0.12929777123039599</v>
      </c>
      <c r="K4607" s="464">
        <v>6734981843.681138</v>
      </c>
      <c r="L4607" s="464">
        <v>0</v>
      </c>
      <c r="M4607" s="464">
        <v>103229505810.18187</v>
      </c>
      <c r="N4607" s="464">
        <v>2967685699.3188648</v>
      </c>
      <c r="O4607" s="464">
        <v>29907.234651232076</v>
      </c>
      <c r="P4607" s="461">
        <v>71910.501313041925</v>
      </c>
      <c r="Q4607" s="461">
        <v>12540.875328260479</v>
      </c>
      <c r="R4607" s="464">
        <v>596693007232.62427</v>
      </c>
      <c r="S4607" s="462">
        <v>0.42046531413462224</v>
      </c>
      <c r="T4607" s="462">
        <v>0.28020802048492904</v>
      </c>
      <c r="U4607" s="461">
        <v>18.247548694549849</v>
      </c>
      <c r="V4607" s="464">
        <v>3272442871001.1812</v>
      </c>
      <c r="W4607" s="460">
        <v>1032.080446670903</v>
      </c>
      <c r="X4607" s="463">
        <v>4.1431780386391663E-2</v>
      </c>
      <c r="Y4607" s="476">
        <v>2.0000000000000001E-4</v>
      </c>
    </row>
    <row r="4608" spans="1:25" x14ac:dyDescent="0.2">
      <c r="A4608" s="475">
        <f t="shared" si="71"/>
        <v>4604</v>
      </c>
      <c r="B4608" s="462">
        <v>0.60650653865942172</v>
      </c>
      <c r="C4608" s="461">
        <v>1500</v>
      </c>
      <c r="D4608" s="462">
        <v>0.78810162206580636</v>
      </c>
      <c r="E4608" s="462">
        <v>0.27458338448241609</v>
      </c>
      <c r="F4608" s="516">
        <v>2025.05</v>
      </c>
      <c r="G4608" s="464">
        <v>339243424673.87537</v>
      </c>
      <c r="H4608" s="461">
        <v>20977512.332160935</v>
      </c>
      <c r="I4608" s="464">
        <v>470394212493.49933</v>
      </c>
      <c r="J4608" s="462">
        <v>0.28722861480401307</v>
      </c>
      <c r="K4608" s="464">
        <v>20132260948.177979</v>
      </c>
      <c r="L4608" s="464">
        <v>35358060233.167244</v>
      </c>
      <c r="M4608" s="464">
        <v>182026945426.91721</v>
      </c>
      <c r="N4608" s="464">
        <v>58139531039.701141</v>
      </c>
      <c r="O4608" s="464">
        <v>23035.262500134253</v>
      </c>
      <c r="P4608" s="461">
        <v>381497.17172300955</v>
      </c>
      <c r="Q4608" s="461">
        <v>230985.24679744412</v>
      </c>
      <c r="R4608" s="464">
        <v>1021512201236.0055</v>
      </c>
      <c r="S4608" s="462">
        <v>0.52236368510130471</v>
      </c>
      <c r="T4608" s="462">
        <v>0.42303335015552018</v>
      </c>
      <c r="U4608" s="461">
        <v>17.653433500830513</v>
      </c>
      <c r="V4608" s="464">
        <v>8374919149035.166</v>
      </c>
      <c r="W4608" s="460">
        <v>2642.5887573537848</v>
      </c>
      <c r="X4608" s="463">
        <v>4.1419529546584018E-2</v>
      </c>
      <c r="Y4608" s="476">
        <v>2.0000000000000001E-4</v>
      </c>
    </row>
    <row r="4609" spans="1:25" x14ac:dyDescent="0.2">
      <c r="A4609" s="475">
        <f t="shared" si="71"/>
        <v>4605</v>
      </c>
      <c r="B4609" s="462">
        <v>0.26661444607864981</v>
      </c>
      <c r="C4609" s="461">
        <v>3872.8905675386427</v>
      </c>
      <c r="D4609" s="462">
        <v>0.51841159829579375</v>
      </c>
      <c r="E4609" s="462">
        <v>0.45178301730167875</v>
      </c>
      <c r="F4609" s="516">
        <v>2023.75</v>
      </c>
      <c r="G4609" s="464">
        <v>373602244963.52081</v>
      </c>
      <c r="H4609" s="461">
        <v>10260804.74664396</v>
      </c>
      <c r="I4609" s="464">
        <v>340295649925.74084</v>
      </c>
      <c r="J4609" s="462">
        <v>0.26661444607864981</v>
      </c>
      <c r="K4609" s="464">
        <v>7097353213.1819544</v>
      </c>
      <c r="L4609" s="464">
        <v>0</v>
      </c>
      <c r="M4609" s="464">
        <v>491054543466.53772</v>
      </c>
      <c r="N4609" s="464">
        <v>64994956139.335335</v>
      </c>
      <c r="O4609" s="464">
        <v>38287.509406401725</v>
      </c>
      <c r="P4609" s="461">
        <v>451296.9766108272</v>
      </c>
      <c r="Q4609" s="461">
        <v>293883.09484616644</v>
      </c>
      <c r="R4609" s="464">
        <v>1252592851652.7979</v>
      </c>
      <c r="S4609" s="462">
        <v>0.62417466674357425</v>
      </c>
      <c r="T4609" s="462">
        <v>0.34938605646844129</v>
      </c>
      <c r="U4609" s="461">
        <v>18.096854439844442</v>
      </c>
      <c r="V4609" s="464">
        <v>8702819134203.1602</v>
      </c>
      <c r="W4609" s="460">
        <v>2745.8595670453938</v>
      </c>
      <c r="X4609" s="463">
        <v>4.035688566312999E-2</v>
      </c>
      <c r="Y4609" s="476">
        <v>2.0000000000000001E-4</v>
      </c>
    </row>
    <row r="4610" spans="1:25" x14ac:dyDescent="0.2">
      <c r="A4610" s="475">
        <f t="shared" si="71"/>
        <v>4606</v>
      </c>
      <c r="B4610" s="462">
        <v>0.52767599765481077</v>
      </c>
      <c r="C4610" s="461">
        <v>1500</v>
      </c>
      <c r="D4610" s="462">
        <v>0.31875619470907846</v>
      </c>
      <c r="E4610" s="462">
        <v>0.17230937018843034</v>
      </c>
      <c r="F4610" s="516">
        <v>2024.97</v>
      </c>
      <c r="G4610" s="464">
        <v>120978973614.26892</v>
      </c>
      <c r="H4610" s="461">
        <v>5376071.5389982294</v>
      </c>
      <c r="I4610" s="464">
        <v>268105035567.84384</v>
      </c>
      <c r="J4610" s="462">
        <v>0.52767599765481077</v>
      </c>
      <c r="K4610" s="464">
        <v>9381677655.4347935</v>
      </c>
      <c r="L4610" s="464">
        <v>2172087301.5332594</v>
      </c>
      <c r="M4610" s="464">
        <v>133498969289.69594</v>
      </c>
      <c r="N4610" s="464">
        <v>163429115517.32007</v>
      </c>
      <c r="O4610" s="464">
        <v>24624.861175279766</v>
      </c>
      <c r="P4610" s="461">
        <v>1005967.1975468444</v>
      </c>
      <c r="Q4610" s="461">
        <v>650435.96786082606</v>
      </c>
      <c r="R4610" s="464">
        <v>734050802238.49597</v>
      </c>
      <c r="S4610" s="462">
        <v>0.56710324228061315</v>
      </c>
      <c r="T4610" s="462">
        <v>0.34360338180996308</v>
      </c>
      <c r="U4610" s="461">
        <v>15.816064050442394</v>
      </c>
      <c r="V4610" s="464">
        <v>4476472809687.7207</v>
      </c>
      <c r="W4610" s="460">
        <v>1413.151135433633</v>
      </c>
      <c r="X4610" s="463">
        <v>4.5292573639381224E-2</v>
      </c>
      <c r="Y4610" s="476">
        <v>2.0000000000000001E-4</v>
      </c>
    </row>
    <row r="4611" spans="1:25" x14ac:dyDescent="0.2">
      <c r="A4611" s="475">
        <f t="shared" si="71"/>
        <v>4607</v>
      </c>
      <c r="B4611" s="462">
        <v>0.50444929489019619</v>
      </c>
      <c r="C4611" s="461">
        <v>7049.6224620658941</v>
      </c>
      <c r="D4611" s="462">
        <v>0.47449795067492606</v>
      </c>
      <c r="E4611" s="462">
        <v>0.52449173814163763</v>
      </c>
      <c r="F4611" s="516">
        <v>2026.76</v>
      </c>
      <c r="G4611" s="464">
        <v>115851260079.24687</v>
      </c>
      <c r="H4611" s="461">
        <v>8871049.6776419859</v>
      </c>
      <c r="I4611" s="464">
        <v>334686266523.41168</v>
      </c>
      <c r="J4611" s="462">
        <v>0.50444929489019619</v>
      </c>
      <c r="K4611" s="464">
        <v>39626772841.5354</v>
      </c>
      <c r="L4611" s="464">
        <v>72932186564.061096</v>
      </c>
      <c r="M4611" s="464">
        <v>16436045029.485117</v>
      </c>
      <c r="N4611" s="464">
        <v>23946949110.793495</v>
      </c>
      <c r="O4611" s="464">
        <v>19356.61592170133</v>
      </c>
      <c r="P4611" s="461">
        <v>195640.71693342825</v>
      </c>
      <c r="Q4611" s="461">
        <v>98082.123873805816</v>
      </c>
      <c r="R4611" s="464">
        <v>633116414356.43921</v>
      </c>
      <c r="S4611" s="462">
        <v>0.60856467752480303</v>
      </c>
      <c r="T4611" s="462">
        <v>0.42023788181417093</v>
      </c>
      <c r="U4611" s="461">
        <v>15.350641338153485</v>
      </c>
      <c r="V4611" s="464">
        <v>4554201596324.4697</v>
      </c>
      <c r="W4611" s="460">
        <v>1438.5213559529266</v>
      </c>
      <c r="X4611" s="463">
        <v>4.6915037606030906E-2</v>
      </c>
      <c r="Y4611" s="476">
        <v>2.0000000000000001E-4</v>
      </c>
    </row>
    <row r="4612" spans="1:25" x14ac:dyDescent="0.2">
      <c r="A4612" s="475">
        <f t="shared" si="71"/>
        <v>4608</v>
      </c>
      <c r="B4612" s="462">
        <v>0.42197452447291212</v>
      </c>
      <c r="C4612" s="461">
        <v>1500</v>
      </c>
      <c r="D4612" s="462">
        <v>0.78460789006148091</v>
      </c>
      <c r="E4612" s="462">
        <v>0.50565679395977681</v>
      </c>
      <c r="F4612" s="516">
        <v>2023.75</v>
      </c>
      <c r="G4612" s="464">
        <v>216687563042.11014</v>
      </c>
      <c r="H4612" s="461">
        <v>20786523.218633059</v>
      </c>
      <c r="I4612" s="464">
        <v>541494136088.60687</v>
      </c>
      <c r="J4612" s="462">
        <v>0.39267181310703858</v>
      </c>
      <c r="K4612" s="464">
        <v>19071724412.364731</v>
      </c>
      <c r="L4612" s="464">
        <v>0</v>
      </c>
      <c r="M4612" s="464">
        <v>223066020940.10785</v>
      </c>
      <c r="N4612" s="464">
        <v>31011756622.695904</v>
      </c>
      <c r="O4612" s="464">
        <v>20779.905911054022</v>
      </c>
      <c r="P4612" s="461">
        <v>240598.64903131803</v>
      </c>
      <c r="Q4612" s="461">
        <v>124808.92994715885</v>
      </c>
      <c r="R4612" s="464">
        <v>1060143101616.5756</v>
      </c>
      <c r="S4612" s="462">
        <v>0.57030545360652218</v>
      </c>
      <c r="T4612" s="462">
        <v>0.38428620626488186</v>
      </c>
      <c r="U4612" s="461">
        <v>16.115313191328163</v>
      </c>
      <c r="V4612" s="464">
        <v>7456280256901.4443</v>
      </c>
      <c r="W4612" s="460">
        <v>2353.1912743722332</v>
      </c>
      <c r="X4612" s="463">
        <v>4.3772661665968854E-2</v>
      </c>
      <c r="Y4612" s="476">
        <v>2.0000000000000001E-4</v>
      </c>
    </row>
    <row r="4613" spans="1:25" x14ac:dyDescent="0.2">
      <c r="A4613" s="475">
        <f t="shared" si="71"/>
        <v>4609</v>
      </c>
      <c r="B4613" s="462">
        <v>0.6574640233892558</v>
      </c>
      <c r="C4613" s="461">
        <v>1500</v>
      </c>
      <c r="D4613" s="462">
        <v>0.66112249056451544</v>
      </c>
      <c r="E4613" s="462">
        <v>0.3334808083580218</v>
      </c>
      <c r="F4613" s="516">
        <v>2025.91</v>
      </c>
      <c r="G4613" s="464">
        <v>118410508806.77991</v>
      </c>
      <c r="H4613" s="461">
        <v>15334529.702114336</v>
      </c>
      <c r="I4613" s="464">
        <v>389874778447.81488</v>
      </c>
      <c r="J4613" s="462">
        <v>0.37116881160722659</v>
      </c>
      <c r="K4613" s="464">
        <v>18955402725.39431</v>
      </c>
      <c r="L4613" s="464">
        <v>24785259265.03389</v>
      </c>
      <c r="M4613" s="464">
        <v>102017202482.36679</v>
      </c>
      <c r="N4613" s="464">
        <v>37700263200.016586</v>
      </c>
      <c r="O4613" s="464">
        <v>24430.487529227768</v>
      </c>
      <c r="P4613" s="461">
        <v>285339.83536688279</v>
      </c>
      <c r="Q4613" s="461">
        <v>160616.44858781077</v>
      </c>
      <c r="R4613" s="464">
        <v>726309127068.89575</v>
      </c>
      <c r="S4613" s="462">
        <v>0.53410525880724158</v>
      </c>
      <c r="T4613" s="462">
        <v>0.3200426052437923</v>
      </c>
      <c r="U4613" s="461">
        <v>15.938870505206445</v>
      </c>
      <c r="V4613" s="464">
        <v>4209803992776.1162</v>
      </c>
      <c r="W4613" s="460">
        <v>1328.1525537372004</v>
      </c>
      <c r="X4613" s="463">
        <v>4.4461391514718389E-2</v>
      </c>
      <c r="Y4613" s="476">
        <v>2.0000000000000001E-4</v>
      </c>
    </row>
    <row r="4614" spans="1:25" x14ac:dyDescent="0.2">
      <c r="A4614" s="475">
        <f t="shared" si="71"/>
        <v>4610</v>
      </c>
      <c r="B4614" s="462">
        <v>0.47267769776282903</v>
      </c>
      <c r="C4614" s="461">
        <v>1500</v>
      </c>
      <c r="D4614" s="462">
        <v>0.68473513799941266</v>
      </c>
      <c r="E4614" s="462">
        <v>0.61413325397011398</v>
      </c>
      <c r="F4614" s="516">
        <v>2024.33</v>
      </c>
      <c r="G4614" s="464">
        <v>331475494968.15637</v>
      </c>
      <c r="H4614" s="461">
        <v>17011394.953532457</v>
      </c>
      <c r="I4614" s="464">
        <v>388783113313.91278</v>
      </c>
      <c r="J4614" s="462">
        <v>0.18341908772529847</v>
      </c>
      <c r="K4614" s="464">
        <v>4064077346.412415</v>
      </c>
      <c r="L4614" s="464">
        <v>0</v>
      </c>
      <c r="M4614" s="464">
        <v>268829279384.47708</v>
      </c>
      <c r="N4614" s="464">
        <v>40198336516.449165</v>
      </c>
      <c r="O4614" s="464">
        <v>12371.797293649166</v>
      </c>
      <c r="P4614" s="461">
        <v>255904.74353256752</v>
      </c>
      <c r="Q4614" s="461">
        <v>138089.92747997903</v>
      </c>
      <c r="R4614" s="464">
        <v>1103326327288.6658</v>
      </c>
      <c r="S4614" s="462">
        <v>0.56246166145886334</v>
      </c>
      <c r="T4614" s="462">
        <v>0.33343580395258987</v>
      </c>
      <c r="U4614" s="461">
        <v>18.388106234153231</v>
      </c>
      <c r="V4614" s="464">
        <v>7457070197917.415</v>
      </c>
      <c r="W4614" s="460">
        <v>2352.5229360675326</v>
      </c>
      <c r="X4614" s="463">
        <v>3.9574138617572779E-2</v>
      </c>
      <c r="Y4614" s="476">
        <v>2.0000000000000001E-4</v>
      </c>
    </row>
    <row r="4615" spans="1:25" x14ac:dyDescent="0.2">
      <c r="A4615" s="475">
        <f t="shared" ref="A4615:A4678" si="72">A4614+1</f>
        <v>4611</v>
      </c>
      <c r="B4615" s="462">
        <v>0.31344910700024131</v>
      </c>
      <c r="C4615" s="461">
        <v>6711.0313100781777</v>
      </c>
      <c r="D4615" s="462">
        <v>1.174068138238588</v>
      </c>
      <c r="E4615" s="462">
        <v>0.64567841806560311</v>
      </c>
      <c r="F4615" s="516">
        <v>2023.75</v>
      </c>
      <c r="G4615" s="464">
        <v>230588793300.10004</v>
      </c>
      <c r="H4615" s="461">
        <v>37502307.246543325</v>
      </c>
      <c r="I4615" s="464">
        <v>653730047348.40417</v>
      </c>
      <c r="J4615" s="462">
        <v>-5.275540949232882E-3</v>
      </c>
      <c r="K4615" s="464">
        <v>19360981015.32407</v>
      </c>
      <c r="L4615" s="464">
        <v>0</v>
      </c>
      <c r="M4615" s="464">
        <v>166528624637.28592</v>
      </c>
      <c r="N4615" s="464">
        <v>26699267428.201996</v>
      </c>
      <c r="O4615" s="464">
        <v>14608.504622876344</v>
      </c>
      <c r="P4615" s="461">
        <v>249264.85577162891</v>
      </c>
      <c r="Q4615" s="461">
        <v>88873.432490587758</v>
      </c>
      <c r="R4615" s="464">
        <v>1087313601309.303</v>
      </c>
      <c r="S4615" s="462">
        <v>0.29429628666891744</v>
      </c>
      <c r="T4615" s="462">
        <v>0.1652601477067086</v>
      </c>
      <c r="U4615" s="461">
        <v>27.267804496925336</v>
      </c>
      <c r="V4615" s="464">
        <v>5084665786839.6553</v>
      </c>
      <c r="W4615" s="460">
        <v>1603.8314252583239</v>
      </c>
      <c r="X4615" s="463">
        <v>2.846870140151669E-2</v>
      </c>
      <c r="Y4615" s="476">
        <v>2.0000000000000001E-4</v>
      </c>
    </row>
    <row r="4616" spans="1:25" x14ac:dyDescent="0.2">
      <c r="A4616" s="475">
        <f t="shared" si="72"/>
        <v>4612</v>
      </c>
      <c r="B4616" s="462">
        <v>0.54432939654369039</v>
      </c>
      <c r="C4616" s="461">
        <v>1500</v>
      </c>
      <c r="D4616" s="462">
        <v>0.356153739002667</v>
      </c>
      <c r="E4616" s="462">
        <v>0.33358844678191968</v>
      </c>
      <c r="F4616" s="516">
        <v>2026.22</v>
      </c>
      <c r="G4616" s="464">
        <v>90962158761.360657</v>
      </c>
      <c r="H4616" s="461">
        <v>6044990.1427816106</v>
      </c>
      <c r="I4616" s="464">
        <v>228870321213.79025</v>
      </c>
      <c r="J4616" s="462">
        <v>0.48777163701636517</v>
      </c>
      <c r="K4616" s="464">
        <v>19293355946.304558</v>
      </c>
      <c r="L4616" s="464">
        <v>40926190375.304214</v>
      </c>
      <c r="M4616" s="464">
        <v>47127907232.332314</v>
      </c>
      <c r="N4616" s="464">
        <v>39723988441.803864</v>
      </c>
      <c r="O4616" s="464">
        <v>20335.209677602197</v>
      </c>
      <c r="P4616" s="461">
        <v>327896.60154161637</v>
      </c>
      <c r="Q4616" s="461">
        <v>163673.70569032771</v>
      </c>
      <c r="R4616" s="464">
        <v>465946327852.63074</v>
      </c>
      <c r="S4616" s="462">
        <v>0.5895497429308475</v>
      </c>
      <c r="T4616" s="462">
        <v>0.42533158648343289</v>
      </c>
      <c r="U4616" s="461">
        <v>15.581102229476926</v>
      </c>
      <c r="V4616" s="464">
        <v>3555345020668.6616</v>
      </c>
      <c r="W4616" s="460">
        <v>1121.3450899380284</v>
      </c>
      <c r="X4616" s="463">
        <v>4.4696700709702365E-2</v>
      </c>
      <c r="Y4616" s="476">
        <v>2.0000000000000001E-4</v>
      </c>
    </row>
    <row r="4617" spans="1:25" x14ac:dyDescent="0.2">
      <c r="A4617" s="475">
        <f t="shared" si="72"/>
        <v>4613</v>
      </c>
      <c r="B4617" s="462">
        <v>0.5029679190440195</v>
      </c>
      <c r="C4617" s="461">
        <v>2811.164033782884</v>
      </c>
      <c r="D4617" s="462">
        <v>0.94258128952576381</v>
      </c>
      <c r="E4617" s="462">
        <v>0.50626879065557817</v>
      </c>
      <c r="F4617" s="516">
        <v>2023.75</v>
      </c>
      <c r="G4617" s="464">
        <v>310527910475.87158</v>
      </c>
      <c r="H4617" s="461">
        <v>27938907.525256678</v>
      </c>
      <c r="I4617" s="464">
        <v>611727352054.55383</v>
      </c>
      <c r="J4617" s="462">
        <v>0.2706085934419904</v>
      </c>
      <c r="K4617" s="464">
        <v>13019565760.042118</v>
      </c>
      <c r="L4617" s="464">
        <v>0</v>
      </c>
      <c r="M4617" s="464">
        <v>298333331060.74841</v>
      </c>
      <c r="N4617" s="464">
        <v>40011981514.263817</v>
      </c>
      <c r="O4617" s="464">
        <v>28423.635893310417</v>
      </c>
      <c r="P4617" s="461">
        <v>281842.97527335165</v>
      </c>
      <c r="Q4617" s="461">
        <v>151902.5791030101</v>
      </c>
      <c r="R4617" s="464">
        <v>1318583031379.4502</v>
      </c>
      <c r="S4617" s="462">
        <v>0.53230493291348102</v>
      </c>
      <c r="T4617" s="462">
        <v>0.32103040435447677</v>
      </c>
      <c r="U4617" s="461">
        <v>17.364810303592606</v>
      </c>
      <c r="V4617" s="464">
        <v>8111608166807.2715</v>
      </c>
      <c r="W4617" s="460">
        <v>2553.43238775192</v>
      </c>
      <c r="X4617" s="463">
        <v>4.1872537865236363E-2</v>
      </c>
      <c r="Y4617" s="476">
        <v>2.0000000000000001E-4</v>
      </c>
    </row>
    <row r="4618" spans="1:25" x14ac:dyDescent="0.2">
      <c r="A4618" s="475">
        <f t="shared" si="72"/>
        <v>4614</v>
      </c>
      <c r="B4618" s="462">
        <v>0.53798774298806806</v>
      </c>
      <c r="C4618" s="461">
        <v>5481.8142883312003</v>
      </c>
      <c r="D4618" s="462">
        <v>0.7883777084174074</v>
      </c>
      <c r="E4618" s="462">
        <v>0.40087143285011567</v>
      </c>
      <c r="F4618" s="516">
        <v>2025.81</v>
      </c>
      <c r="G4618" s="464">
        <v>147380331747.83267</v>
      </c>
      <c r="H4618" s="461">
        <v>19697050.375508774</v>
      </c>
      <c r="I4618" s="464">
        <v>506360159483.42029</v>
      </c>
      <c r="J4618" s="462">
        <v>0.34419457950970267</v>
      </c>
      <c r="K4618" s="464">
        <v>14757424409.632408</v>
      </c>
      <c r="L4618" s="464">
        <v>9738425488.6703281</v>
      </c>
      <c r="M4618" s="464">
        <v>101758451106.42131</v>
      </c>
      <c r="N4618" s="464">
        <v>36903179974.558815</v>
      </c>
      <c r="O4618" s="464">
        <v>25857.554090132926</v>
      </c>
      <c r="P4618" s="461">
        <v>266011.6672504181</v>
      </c>
      <c r="Q4618" s="461">
        <v>143401.95033034979</v>
      </c>
      <c r="R4618" s="464">
        <v>871406807054.60632</v>
      </c>
      <c r="S4618" s="462">
        <v>0.506824922241912</v>
      </c>
      <c r="T4618" s="462">
        <v>0.32548820713553628</v>
      </c>
      <c r="U4618" s="461">
        <v>16.034489119627015</v>
      </c>
      <c r="V4618" s="464">
        <v>5043754811269.9512</v>
      </c>
      <c r="W4618" s="460">
        <v>1592.1849142490735</v>
      </c>
      <c r="X4618" s="463">
        <v>4.5194690850795347E-2</v>
      </c>
      <c r="Y4618" s="476">
        <v>2.0000000000000001E-4</v>
      </c>
    </row>
    <row r="4619" spans="1:25" x14ac:dyDescent="0.2">
      <c r="A4619" s="475">
        <f t="shared" si="72"/>
        <v>4615</v>
      </c>
      <c r="B4619" s="462">
        <v>0.52434153842163511</v>
      </c>
      <c r="C4619" s="461">
        <v>1772.1916255459823</v>
      </c>
      <c r="D4619" s="462">
        <v>0.61172513956438368</v>
      </c>
      <c r="E4619" s="462">
        <v>0.39319144039959775</v>
      </c>
      <c r="F4619" s="516">
        <v>2023.75</v>
      </c>
      <c r="G4619" s="464">
        <v>342992184149.92615</v>
      </c>
      <c r="H4619" s="461">
        <v>13474866.19644252</v>
      </c>
      <c r="I4619" s="464">
        <v>432251332518.69513</v>
      </c>
      <c r="J4619" s="462">
        <v>0.38959372668848602</v>
      </c>
      <c r="K4619" s="464">
        <v>6101521357.760088</v>
      </c>
      <c r="L4619" s="464">
        <v>0</v>
      </c>
      <c r="M4619" s="464">
        <v>523163303212.48712</v>
      </c>
      <c r="N4619" s="464">
        <v>36973889423.547318</v>
      </c>
      <c r="O4619" s="464">
        <v>15401.831215855809</v>
      </c>
      <c r="P4619" s="461">
        <v>236763.83140615845</v>
      </c>
      <c r="Q4619" s="461">
        <v>125455.36447989377</v>
      </c>
      <c r="R4619" s="464">
        <v>1422012512850.4756</v>
      </c>
      <c r="S4619" s="462">
        <v>0.65811441668335169</v>
      </c>
      <c r="T4619" s="462">
        <v>0.33996330119826157</v>
      </c>
      <c r="U4619" s="461">
        <v>17.242696890138649</v>
      </c>
      <c r="V4619" s="464">
        <v>9225348974858.1406</v>
      </c>
      <c r="W4619" s="460">
        <v>2912.2107663639099</v>
      </c>
      <c r="X4619" s="463">
        <v>4.2024886470978025E-2</v>
      </c>
      <c r="Y4619" s="476">
        <v>2.0000000000000001E-4</v>
      </c>
    </row>
    <row r="4620" spans="1:25" x14ac:dyDescent="0.2">
      <c r="A4620" s="475">
        <f t="shared" si="72"/>
        <v>4616</v>
      </c>
      <c r="B4620" s="462">
        <v>0.48068886609964623</v>
      </c>
      <c r="C4620" s="461">
        <v>3293.727735813939</v>
      </c>
      <c r="D4620" s="462">
        <v>0.9415031123760117</v>
      </c>
      <c r="E4620" s="462">
        <v>0.5534941464361619</v>
      </c>
      <c r="F4620" s="516">
        <v>2024.22</v>
      </c>
      <c r="G4620" s="464">
        <v>252591257692.95724</v>
      </c>
      <c r="H4620" s="461">
        <v>26801796.234533932</v>
      </c>
      <c r="I4620" s="464">
        <v>389830741141.81543</v>
      </c>
      <c r="J4620" s="462">
        <v>8.679605030594284E-2</v>
      </c>
      <c r="K4620" s="464">
        <v>9479631960.2995377</v>
      </c>
      <c r="L4620" s="464">
        <v>0</v>
      </c>
      <c r="M4620" s="464">
        <v>249447070430.42465</v>
      </c>
      <c r="N4620" s="464">
        <v>42460107869.173592</v>
      </c>
      <c r="O4620" s="464">
        <v>30219.889936713116</v>
      </c>
      <c r="P4620" s="461">
        <v>346922.39221720392</v>
      </c>
      <c r="Q4620" s="461">
        <v>200647.66144733355</v>
      </c>
      <c r="R4620" s="464">
        <v>1097095225747.7808</v>
      </c>
      <c r="S4620" s="462">
        <v>0.52218034701332838</v>
      </c>
      <c r="T4620" s="462">
        <v>0.24516173995071941</v>
      </c>
      <c r="U4620" s="461">
        <v>18.697701908961495</v>
      </c>
      <c r="V4620" s="464">
        <v>5427385176105.7949</v>
      </c>
      <c r="W4620" s="460">
        <v>1712.7803221720346</v>
      </c>
      <c r="X4620" s="463">
        <v>4.0134650701933311E-2</v>
      </c>
      <c r="Y4620" s="476">
        <v>2.0000000000000001E-4</v>
      </c>
    </row>
    <row r="4621" spans="1:25" x14ac:dyDescent="0.2">
      <c r="A4621" s="475">
        <f t="shared" si="72"/>
        <v>4617</v>
      </c>
      <c r="B4621" s="462">
        <v>0.35723911240417089</v>
      </c>
      <c r="C4621" s="461">
        <v>7391.6803022442728</v>
      </c>
      <c r="D4621" s="462">
        <v>1.0001441993139712</v>
      </c>
      <c r="E4621" s="462">
        <v>0.15032264126225287</v>
      </c>
      <c r="F4621" s="516">
        <v>2025.76</v>
      </c>
      <c r="G4621" s="464">
        <v>239219895901.49796</v>
      </c>
      <c r="H4621" s="461">
        <v>23651582.395766482</v>
      </c>
      <c r="I4621" s="464">
        <v>537006409284.58118</v>
      </c>
      <c r="J4621" s="462">
        <v>0.29542741576206721</v>
      </c>
      <c r="K4621" s="464">
        <v>17671997838.242188</v>
      </c>
      <c r="L4621" s="464">
        <v>40555049475.756973</v>
      </c>
      <c r="M4621" s="464">
        <v>102200794801.83232</v>
      </c>
      <c r="N4621" s="464">
        <v>3259411255.0241232</v>
      </c>
      <c r="O4621" s="464">
        <v>20076.11964783636</v>
      </c>
      <c r="P4621" s="461">
        <v>74078.772830851201</v>
      </c>
      <c r="Q4621" s="461">
        <v>13082.943207712797</v>
      </c>
      <c r="R4621" s="464">
        <v>856962688254.71997</v>
      </c>
      <c r="S4621" s="462">
        <v>0.47343044994608202</v>
      </c>
      <c r="T4621" s="462">
        <v>0.42742911355479996</v>
      </c>
      <c r="U4621" s="461">
        <v>16.860739528472401</v>
      </c>
      <c r="V4621" s="464">
        <v>6634243096945.1797</v>
      </c>
      <c r="W4621" s="460">
        <v>2093.1813703555131</v>
      </c>
      <c r="X4621" s="463">
        <v>4.4577348714917094E-2</v>
      </c>
      <c r="Y4621" s="476">
        <v>2.0000000000000001E-4</v>
      </c>
    </row>
    <row r="4622" spans="1:25" x14ac:dyDescent="0.2">
      <c r="A4622" s="475">
        <f t="shared" si="72"/>
        <v>4618</v>
      </c>
      <c r="B4622" s="462">
        <v>0.30349491249510008</v>
      </c>
      <c r="C4622" s="461">
        <v>7555.328082685689</v>
      </c>
      <c r="D4622" s="462">
        <v>0.83526238965699395</v>
      </c>
      <c r="E4622" s="462">
        <v>0.25249898163600459</v>
      </c>
      <c r="F4622" s="516">
        <v>2026.02</v>
      </c>
      <c r="G4622" s="464">
        <v>126700792626.36349</v>
      </c>
      <c r="H4622" s="461">
        <v>15446458.521836236</v>
      </c>
      <c r="I4622" s="464">
        <v>395717702843.03314</v>
      </c>
      <c r="J4622" s="462">
        <v>0.30349491249510019</v>
      </c>
      <c r="K4622" s="464">
        <v>31293878643.086273</v>
      </c>
      <c r="L4622" s="464">
        <v>99638041047.216919</v>
      </c>
      <c r="M4622" s="464">
        <v>72342184489.34758</v>
      </c>
      <c r="N4622" s="464">
        <v>2826141966.3673682</v>
      </c>
      <c r="O4622" s="464">
        <v>38890.457647309915</v>
      </c>
      <c r="P4622" s="461">
        <v>69764.805162985867</v>
      </c>
      <c r="Q4622" s="461">
        <v>12004.45129074647</v>
      </c>
      <c r="R4622" s="464">
        <v>701611665336.67749</v>
      </c>
      <c r="S4622" s="462">
        <v>0.49441025730516996</v>
      </c>
      <c r="T4622" s="462">
        <v>0.32806776836209922</v>
      </c>
      <c r="U4622" s="461">
        <v>16.188994660477135</v>
      </c>
      <c r="V4622" s="464">
        <v>4038478249857.3203</v>
      </c>
      <c r="W4622" s="460">
        <v>1275.1155147153368</v>
      </c>
      <c r="X4622" s="463">
        <v>4.6276143986171164E-2</v>
      </c>
      <c r="Y4622" s="476">
        <v>2.0000000000000001E-4</v>
      </c>
    </row>
    <row r="4623" spans="1:25" x14ac:dyDescent="0.2">
      <c r="A4623" s="475">
        <f t="shared" si="72"/>
        <v>4619</v>
      </c>
      <c r="B4623" s="462">
        <v>0.46614592338963107</v>
      </c>
      <c r="C4623" s="461">
        <v>1500</v>
      </c>
      <c r="D4623" s="462">
        <v>0.9579466143914771</v>
      </c>
      <c r="E4623" s="462">
        <v>0.33592013035106072</v>
      </c>
      <c r="F4623" s="516">
        <v>2024.16</v>
      </c>
      <c r="G4623" s="464">
        <v>379098843819.01947</v>
      </c>
      <c r="H4623" s="461">
        <v>30061473.185579523</v>
      </c>
      <c r="I4623" s="464">
        <v>433743040737.27588</v>
      </c>
      <c r="J4623" s="462">
        <v>3.4109927568849341E-2</v>
      </c>
      <c r="K4623" s="464">
        <v>14022889824.143841</v>
      </c>
      <c r="L4623" s="464">
        <v>0</v>
      </c>
      <c r="M4623" s="464">
        <v>262484598875.68301</v>
      </c>
      <c r="N4623" s="464">
        <v>105122741727.90833</v>
      </c>
      <c r="O4623" s="464">
        <v>28709.183221987962</v>
      </c>
      <c r="P4623" s="461">
        <v>665096.39915202931</v>
      </c>
      <c r="Q4623" s="461">
        <v>450976.0791473838</v>
      </c>
      <c r="R4623" s="464">
        <v>1204969130696.7031</v>
      </c>
      <c r="S4623" s="462">
        <v>0.46785516644355235</v>
      </c>
      <c r="T4623" s="462">
        <v>0.28580543750145565</v>
      </c>
      <c r="U4623" s="461">
        <v>20.612685393654349</v>
      </c>
      <c r="V4623" s="464">
        <v>7706486904693.4561</v>
      </c>
      <c r="W4623" s="460">
        <v>2433.0960536540883</v>
      </c>
      <c r="X4623" s="463">
        <v>3.5911455118932734E-2</v>
      </c>
      <c r="Y4623" s="476">
        <v>2.0000000000000001E-4</v>
      </c>
    </row>
    <row r="4624" spans="1:25" x14ac:dyDescent="0.2">
      <c r="A4624" s="475">
        <f t="shared" si="72"/>
        <v>4620</v>
      </c>
      <c r="B4624" s="462">
        <v>0.47635401766294011</v>
      </c>
      <c r="C4624" s="461">
        <v>8099.5690272144248</v>
      </c>
      <c r="D4624" s="462">
        <v>0.5691020711978696</v>
      </c>
      <c r="E4624" s="462">
        <v>0.27891288315834539</v>
      </c>
      <c r="F4624" s="516">
        <v>2025.64</v>
      </c>
      <c r="G4624" s="464">
        <v>245049037435.34476</v>
      </c>
      <c r="H4624" s="461">
        <v>11097038.849106221</v>
      </c>
      <c r="I4624" s="464">
        <v>326883586993.18536</v>
      </c>
      <c r="J4624" s="462">
        <v>0.26389003563151314</v>
      </c>
      <c r="K4624" s="464">
        <v>11529670098.511864</v>
      </c>
      <c r="L4624" s="464">
        <v>5907417546.9635792</v>
      </c>
      <c r="M4624" s="464">
        <v>114827946326.41927</v>
      </c>
      <c r="N4624" s="464">
        <v>34029591536.33572</v>
      </c>
      <c r="O4624" s="464">
        <v>29848.561653689379</v>
      </c>
      <c r="P4624" s="461">
        <v>212144.44429273976</v>
      </c>
      <c r="Q4624" s="461">
        <v>108260.80457257392</v>
      </c>
      <c r="R4624" s="464">
        <v>735032156580.06592</v>
      </c>
      <c r="S4624" s="462">
        <v>0.52940333665068628</v>
      </c>
      <c r="T4624" s="462">
        <v>0.43091306467445234</v>
      </c>
      <c r="U4624" s="461">
        <v>17.59847779802762</v>
      </c>
      <c r="V4624" s="464">
        <v>6078040272870.2021</v>
      </c>
      <c r="W4624" s="460">
        <v>1917.9720669166063</v>
      </c>
      <c r="X4624" s="463">
        <v>4.1814858668994044E-2</v>
      </c>
      <c r="Y4624" s="476">
        <v>2.0000000000000001E-4</v>
      </c>
    </row>
    <row r="4625" spans="1:25" x14ac:dyDescent="0.2">
      <c r="A4625" s="475">
        <f t="shared" si="72"/>
        <v>4621</v>
      </c>
      <c r="B4625" s="462">
        <v>0.45203079353379866</v>
      </c>
      <c r="C4625" s="461">
        <v>7542.7964811061702</v>
      </c>
      <c r="D4625" s="462">
        <v>0.3483527754366873</v>
      </c>
      <c r="E4625" s="462">
        <v>0.3672686650052524</v>
      </c>
      <c r="F4625" s="516">
        <v>2024.42</v>
      </c>
      <c r="G4625" s="464">
        <v>242170784151.34222</v>
      </c>
      <c r="H4625" s="461">
        <v>6104005.3069634615</v>
      </c>
      <c r="I4625" s="464">
        <v>271490370388.41345</v>
      </c>
      <c r="J4625" s="462">
        <v>0.4520307935337986</v>
      </c>
      <c r="K4625" s="464">
        <v>3350619900.07092</v>
      </c>
      <c r="L4625" s="464">
        <v>0</v>
      </c>
      <c r="M4625" s="464">
        <v>220363496400.16824</v>
      </c>
      <c r="N4625" s="464">
        <v>15918436146.59428</v>
      </c>
      <c r="O4625" s="464">
        <v>40698.233158446281</v>
      </c>
      <c r="P4625" s="461">
        <v>143830.06918924736</v>
      </c>
      <c r="Q4625" s="461">
        <v>50838.382714048385</v>
      </c>
      <c r="R4625" s="464">
        <v>814791677559.01404</v>
      </c>
      <c r="S4625" s="462">
        <v>0.67080723706732137</v>
      </c>
      <c r="T4625" s="462">
        <v>0.42961633284865819</v>
      </c>
      <c r="U4625" s="461">
        <v>17.141637662214553</v>
      </c>
      <c r="V4625" s="464">
        <v>6645494772226.6738</v>
      </c>
      <c r="W4625" s="460">
        <v>2097.2179798531547</v>
      </c>
      <c r="X4625" s="463">
        <v>4.2257646416217549E-2</v>
      </c>
      <c r="Y4625" s="476">
        <v>2.0000000000000001E-4</v>
      </c>
    </row>
    <row r="4626" spans="1:25" x14ac:dyDescent="0.2">
      <c r="A4626" s="475">
        <f t="shared" si="72"/>
        <v>4622</v>
      </c>
      <c r="B4626" s="462">
        <v>0.4063429463355277</v>
      </c>
      <c r="C4626" s="461">
        <v>4552.6349188746717</v>
      </c>
      <c r="D4626" s="462">
        <v>0.6885059074943416</v>
      </c>
      <c r="E4626" s="462">
        <v>0.32793432194050837</v>
      </c>
      <c r="F4626" s="516">
        <v>2024.15</v>
      </c>
      <c r="G4626" s="464">
        <v>231898657277.93787</v>
      </c>
      <c r="H4626" s="461">
        <v>15341097.629998779</v>
      </c>
      <c r="I4626" s="464">
        <v>474808438533.46826</v>
      </c>
      <c r="J4626" s="462">
        <v>0.40278423517908801</v>
      </c>
      <c r="K4626" s="464">
        <v>18726229700.36911</v>
      </c>
      <c r="L4626" s="464">
        <v>26313375549.460766</v>
      </c>
      <c r="M4626" s="464">
        <v>173220724974.51871</v>
      </c>
      <c r="N4626" s="464">
        <v>79813859730.355591</v>
      </c>
      <c r="O4626" s="464">
        <v>19439.484277008807</v>
      </c>
      <c r="P4626" s="461">
        <v>453871.56876284501</v>
      </c>
      <c r="Q4626" s="461">
        <v>290541.68191659678</v>
      </c>
      <c r="R4626" s="464">
        <v>1031177776058.2897</v>
      </c>
      <c r="S4626" s="462">
        <v>0.56381542788032513</v>
      </c>
      <c r="T4626" s="462">
        <v>0.37869489081809282</v>
      </c>
      <c r="U4626" s="461">
        <v>16.519809081396637</v>
      </c>
      <c r="V4626" s="464">
        <v>7113420131398.9619</v>
      </c>
      <c r="W4626" s="460">
        <v>2242.3149244269534</v>
      </c>
      <c r="X4626" s="463">
        <v>4.3955281104916054E-2</v>
      </c>
      <c r="Y4626" s="476">
        <v>2.0000000000000001E-4</v>
      </c>
    </row>
    <row r="4627" spans="1:25" x14ac:dyDescent="0.2">
      <c r="A4627" s="475">
        <f t="shared" si="72"/>
        <v>4623</v>
      </c>
      <c r="B4627" s="462">
        <v>0.53793032336551383</v>
      </c>
      <c r="C4627" s="461">
        <v>4610.7161000113338</v>
      </c>
      <c r="D4627" s="462">
        <v>0.2</v>
      </c>
      <c r="E4627" s="462">
        <v>0.67516748401674964</v>
      </c>
      <c r="F4627" s="516">
        <v>2026.48</v>
      </c>
      <c r="G4627" s="464">
        <v>47133601226.804352</v>
      </c>
      <c r="H4627" s="461">
        <v>3161266.6480462379</v>
      </c>
      <c r="I4627" s="464">
        <v>148901484160.24393</v>
      </c>
      <c r="J4627" s="462">
        <v>0.50406599038389477</v>
      </c>
      <c r="K4627" s="464">
        <v>20084329116.202732</v>
      </c>
      <c r="L4627" s="464">
        <v>32014728357.102058</v>
      </c>
      <c r="M4627" s="464">
        <v>23998339676.460896</v>
      </c>
      <c r="N4627" s="464">
        <v>109771379325.59248</v>
      </c>
      <c r="O4627" s="464">
        <v>29639.070994987644</v>
      </c>
      <c r="P4627" s="461">
        <v>668987.12757015089</v>
      </c>
      <c r="Q4627" s="461">
        <v>406981.04845922953</v>
      </c>
      <c r="R4627" s="464">
        <v>382874293800.63464</v>
      </c>
      <c r="S4627" s="462">
        <v>0.51038186736071112</v>
      </c>
      <c r="T4627" s="462">
        <v>0.34774670358003901</v>
      </c>
      <c r="U4627" s="461">
        <v>14.846351752402365</v>
      </c>
      <c r="V4627" s="464">
        <v>2296429198530.0405</v>
      </c>
      <c r="W4627" s="460">
        <v>725.33905566446515</v>
      </c>
      <c r="X4627" s="463">
        <v>4.6388918104789734E-2</v>
      </c>
      <c r="Y4627" s="476">
        <v>2.0000000000000001E-4</v>
      </c>
    </row>
    <row r="4628" spans="1:25" x14ac:dyDescent="0.2">
      <c r="A4628" s="475">
        <f t="shared" si="72"/>
        <v>4624</v>
      </c>
      <c r="B4628" s="462">
        <v>0.43480426135248268</v>
      </c>
      <c r="C4628" s="461">
        <v>5080.1965964276769</v>
      </c>
      <c r="D4628" s="462">
        <v>0.69356241775052763</v>
      </c>
      <c r="E4628" s="462">
        <v>0.45080197021501772</v>
      </c>
      <c r="F4628" s="516">
        <v>2023.81</v>
      </c>
      <c r="G4628" s="464">
        <v>140732910561.90271</v>
      </c>
      <c r="H4628" s="461">
        <v>15576985.158006439</v>
      </c>
      <c r="I4628" s="464">
        <v>480676278208.2395</v>
      </c>
      <c r="J4628" s="462">
        <v>0.41986860397335435</v>
      </c>
      <c r="K4628" s="464">
        <v>18117929156.106926</v>
      </c>
      <c r="L4628" s="464">
        <v>0</v>
      </c>
      <c r="M4628" s="464">
        <v>138465904987.15335</v>
      </c>
      <c r="N4628" s="464">
        <v>87718121600.652267</v>
      </c>
      <c r="O4628" s="464">
        <v>14272.235311076936</v>
      </c>
      <c r="P4628" s="461">
        <v>506338.60472384642</v>
      </c>
      <c r="Q4628" s="461">
        <v>332177.75220495218</v>
      </c>
      <c r="R4628" s="464">
        <v>888951579518.62256</v>
      </c>
      <c r="S4628" s="462">
        <v>0.53094601670203034</v>
      </c>
      <c r="T4628" s="462">
        <v>0.37365346833798702</v>
      </c>
      <c r="U4628" s="461">
        <v>15.466123991359158</v>
      </c>
      <c r="V4628" s="464">
        <v>5821125679622.8506</v>
      </c>
      <c r="W4628" s="460">
        <v>1836.8481892781651</v>
      </c>
      <c r="X4628" s="463">
        <v>4.5841235225972519E-2</v>
      </c>
      <c r="Y4628" s="476">
        <v>2.0000000000000001E-4</v>
      </c>
    </row>
    <row r="4629" spans="1:25" x14ac:dyDescent="0.2">
      <c r="A4629" s="475">
        <f t="shared" si="72"/>
        <v>4625</v>
      </c>
      <c r="B4629" s="462">
        <v>0.42915685954697202</v>
      </c>
      <c r="C4629" s="461">
        <v>2560.9137060350704</v>
      </c>
      <c r="D4629" s="462">
        <v>0.65480183187339214</v>
      </c>
      <c r="E4629" s="462">
        <v>0.56851658665185367</v>
      </c>
      <c r="F4629" s="516">
        <v>2024.49</v>
      </c>
      <c r="G4629" s="464">
        <v>199753740060.5376</v>
      </c>
      <c r="H4629" s="461">
        <v>15114454.764389377</v>
      </c>
      <c r="I4629" s="464">
        <v>431849384526.77533</v>
      </c>
      <c r="J4629" s="462">
        <v>0.38984996914687731</v>
      </c>
      <c r="K4629" s="464">
        <v>10543248616.953743</v>
      </c>
      <c r="L4629" s="464">
        <v>0</v>
      </c>
      <c r="M4629" s="464">
        <v>164386388111.80969</v>
      </c>
      <c r="N4629" s="464">
        <v>38031398566.972336</v>
      </c>
      <c r="O4629" s="464">
        <v>11899.931983209233</v>
      </c>
      <c r="P4629" s="461">
        <v>266636.03459773079</v>
      </c>
      <c r="Q4629" s="461">
        <v>146721.30307170429</v>
      </c>
      <c r="R4629" s="464">
        <v>867247640077.75562</v>
      </c>
      <c r="S4629" s="462">
        <v>0.56406817588293201</v>
      </c>
      <c r="T4629" s="462">
        <v>0.3728597322911571</v>
      </c>
      <c r="U4629" s="461">
        <v>16.672905636856939</v>
      </c>
      <c r="V4629" s="464">
        <v>5962598302357.374</v>
      </c>
      <c r="W4629" s="460">
        <v>1882.1383079013333</v>
      </c>
      <c r="X4629" s="463">
        <v>4.3492148196829609E-2</v>
      </c>
      <c r="Y4629" s="476">
        <v>2.0000000000000001E-4</v>
      </c>
    </row>
    <row r="4630" spans="1:25" x14ac:dyDescent="0.2">
      <c r="A4630" s="475">
        <f t="shared" si="72"/>
        <v>4626</v>
      </c>
      <c r="B4630" s="462">
        <v>0.3374070833527486</v>
      </c>
      <c r="C4630" s="461">
        <v>4246.6782655790566</v>
      </c>
      <c r="D4630" s="462">
        <v>0.92871281490428115</v>
      </c>
      <c r="E4630" s="462">
        <v>0.7</v>
      </c>
      <c r="F4630" s="516">
        <v>2026.29</v>
      </c>
      <c r="G4630" s="464">
        <v>147222255522.1279</v>
      </c>
      <c r="H4630" s="461">
        <v>26944387.727795854</v>
      </c>
      <c r="I4630" s="464">
        <v>594579900549.33301</v>
      </c>
      <c r="J4630" s="462">
        <v>0.31193064869495213</v>
      </c>
      <c r="K4630" s="464">
        <v>20464798675.638077</v>
      </c>
      <c r="L4630" s="464">
        <v>38630521135.613579</v>
      </c>
      <c r="M4630" s="464">
        <v>59560618821.630089</v>
      </c>
      <c r="N4630" s="464">
        <v>84359031151.447159</v>
      </c>
      <c r="O4630" s="464">
        <v>24624.635503788384</v>
      </c>
      <c r="P4630" s="461">
        <v>531117.67647834425</v>
      </c>
      <c r="Q4630" s="461">
        <v>344391.71864761756</v>
      </c>
      <c r="R4630" s="464">
        <v>985194101832.0293</v>
      </c>
      <c r="S4630" s="462">
        <v>0.45048169950362554</v>
      </c>
      <c r="T4630" s="462">
        <v>0.28301595803776231</v>
      </c>
      <c r="U4630" s="461">
        <v>16.051672910931945</v>
      </c>
      <c r="V4630" s="464">
        <v>4857140768354.6523</v>
      </c>
      <c r="W4630" s="460">
        <v>1532.7586256007339</v>
      </c>
      <c r="X4630" s="463">
        <v>4.5983393899764483E-2</v>
      </c>
      <c r="Y4630" s="476">
        <v>2.0000000000000001E-4</v>
      </c>
    </row>
    <row r="4631" spans="1:25" x14ac:dyDescent="0.2">
      <c r="A4631" s="475">
        <f t="shared" si="72"/>
        <v>4627</v>
      </c>
      <c r="B4631" s="462">
        <v>0.48140716518149246</v>
      </c>
      <c r="C4631" s="461">
        <v>2465.9900517340393</v>
      </c>
      <c r="D4631" s="462">
        <v>0.39312494285083183</v>
      </c>
      <c r="E4631" s="462">
        <v>0.46820535652859813</v>
      </c>
      <c r="F4631" s="516">
        <v>2024.63</v>
      </c>
      <c r="G4631" s="464">
        <v>93110173014.794189</v>
      </c>
      <c r="H4631" s="461">
        <v>6674533.5962282242</v>
      </c>
      <c r="I4631" s="464">
        <v>235684350271.01938</v>
      </c>
      <c r="J4631" s="462">
        <v>0.43794949171793118</v>
      </c>
      <c r="K4631" s="464">
        <v>7605901250.1537323</v>
      </c>
      <c r="L4631" s="464">
        <v>0</v>
      </c>
      <c r="M4631" s="464">
        <v>93545332527.928253</v>
      </c>
      <c r="N4631" s="464">
        <v>83830545846.736282</v>
      </c>
      <c r="O4631" s="464">
        <v>24133.462715000394</v>
      </c>
      <c r="P4631" s="461">
        <v>571946.43944929843</v>
      </c>
      <c r="Q4631" s="461">
        <v>329281.64757815166</v>
      </c>
      <c r="R4631" s="464">
        <v>530233790345.60754</v>
      </c>
      <c r="S4631" s="462">
        <v>0.54854891258740723</v>
      </c>
      <c r="T4631" s="462">
        <v>0.34710097573020587</v>
      </c>
      <c r="U4631" s="461">
        <v>15.970962030256667</v>
      </c>
      <c r="V4631" s="464">
        <v>3364134256015.9634</v>
      </c>
      <c r="W4631" s="460">
        <v>1060.4839736205122</v>
      </c>
      <c r="X4631" s="463">
        <v>4.4071216894343158E-2</v>
      </c>
      <c r="Y4631" s="476">
        <v>2.0000000000000001E-4</v>
      </c>
    </row>
    <row r="4632" spans="1:25" x14ac:dyDescent="0.2">
      <c r="A4632" s="475">
        <f t="shared" si="72"/>
        <v>4628</v>
      </c>
      <c r="B4632" s="462">
        <v>0.43622808816369746</v>
      </c>
      <c r="C4632" s="461">
        <v>2678.5113424249448</v>
      </c>
      <c r="D4632" s="462">
        <v>1.1779562575837912</v>
      </c>
      <c r="E4632" s="462">
        <v>0.34960067811507389</v>
      </c>
      <c r="F4632" s="516">
        <v>2026.23</v>
      </c>
      <c r="G4632" s="464">
        <v>209327154631.45203</v>
      </c>
      <c r="H4632" s="461">
        <v>44058023.859423526</v>
      </c>
      <c r="I4632" s="464">
        <v>810090195335.4928</v>
      </c>
      <c r="J4632" s="462">
        <v>0.17893569366765305</v>
      </c>
      <c r="K4632" s="464">
        <v>26491046708.801018</v>
      </c>
      <c r="L4632" s="464">
        <v>39381773377.16127</v>
      </c>
      <c r="M4632" s="464">
        <v>64454192622.07</v>
      </c>
      <c r="N4632" s="464">
        <v>51825983967.837364</v>
      </c>
      <c r="O4632" s="464">
        <v>19487.960099131084</v>
      </c>
      <c r="P4632" s="461">
        <v>342084.97561596282</v>
      </c>
      <c r="Q4632" s="461">
        <v>191633.91939169879</v>
      </c>
      <c r="R4632" s="464">
        <v>1249817205680.8186</v>
      </c>
      <c r="S4632" s="462">
        <v>0.36525775069949268</v>
      </c>
      <c r="T4632" s="462">
        <v>0.2104746674751235</v>
      </c>
      <c r="U4632" s="461">
        <v>17.656752373910557</v>
      </c>
      <c r="V4632" s="464">
        <v>5098788255681.5723</v>
      </c>
      <c r="W4632" s="460">
        <v>1607.9781219249812</v>
      </c>
      <c r="X4632" s="463">
        <v>4.14668091655657E-2</v>
      </c>
      <c r="Y4632" s="476">
        <v>2.0000000000000001E-4</v>
      </c>
    </row>
    <row r="4633" spans="1:25" x14ac:dyDescent="0.2">
      <c r="A4633" s="475">
        <f t="shared" si="72"/>
        <v>4629</v>
      </c>
      <c r="B4633" s="462">
        <v>0.39841633442943442</v>
      </c>
      <c r="C4633" s="461">
        <v>9066.0819196852208</v>
      </c>
      <c r="D4633" s="462">
        <v>0.96830075944486294</v>
      </c>
      <c r="E4633" s="462">
        <v>0.39078344573296453</v>
      </c>
      <c r="F4633" s="516">
        <v>2023.75</v>
      </c>
      <c r="G4633" s="464">
        <v>244147370387.92642</v>
      </c>
      <c r="H4633" s="461">
        <v>17299760.041234247</v>
      </c>
      <c r="I4633" s="464">
        <v>323435080866.59821</v>
      </c>
      <c r="J4633" s="462">
        <v>0.16559002643361376</v>
      </c>
      <c r="K4633" s="464">
        <v>10570738238.162634</v>
      </c>
      <c r="L4633" s="464">
        <v>0</v>
      </c>
      <c r="M4633" s="464">
        <v>275605926842.6767</v>
      </c>
      <c r="N4633" s="464">
        <v>1444655580.4467552</v>
      </c>
      <c r="O4633" s="464">
        <v>24800.344981160717</v>
      </c>
      <c r="P4633" s="461">
        <v>47911</v>
      </c>
      <c r="Q4633" s="461">
        <v>6541</v>
      </c>
      <c r="R4633" s="464">
        <v>904399031759.10889</v>
      </c>
      <c r="S4633" s="462">
        <v>0.56931232769218343</v>
      </c>
      <c r="T4633" s="462">
        <v>0.30912997929387842</v>
      </c>
      <c r="U4633" s="461">
        <v>18.177189897733413</v>
      </c>
      <c r="V4633" s="464">
        <v>5502382545029.7256</v>
      </c>
      <c r="W4633" s="460">
        <v>1734.6556961375338</v>
      </c>
      <c r="X4633" s="463">
        <v>4.1284537485205955E-2</v>
      </c>
      <c r="Y4633" s="476">
        <v>2.0000000000000001E-4</v>
      </c>
    </row>
    <row r="4634" spans="1:25" x14ac:dyDescent="0.2">
      <c r="A4634" s="475">
        <f t="shared" si="72"/>
        <v>4630</v>
      </c>
      <c r="B4634" s="462">
        <v>0.38933590026867826</v>
      </c>
      <c r="C4634" s="461">
        <v>1500</v>
      </c>
      <c r="D4634" s="462">
        <v>0.74006259644324068</v>
      </c>
      <c r="E4634" s="462">
        <v>0.29837986559884916</v>
      </c>
      <c r="F4634" s="516">
        <v>2025.15</v>
      </c>
      <c r="G4634" s="464">
        <v>135863331789.16211</v>
      </c>
      <c r="H4634" s="461">
        <v>18691363.31795451</v>
      </c>
      <c r="I4634" s="464">
        <v>470040841478.30365</v>
      </c>
      <c r="J4634" s="462">
        <v>0.24986907754972421</v>
      </c>
      <c r="K4634" s="464">
        <v>23560966798.646759</v>
      </c>
      <c r="L4634" s="464">
        <v>48500921695.129692</v>
      </c>
      <c r="M4634" s="464">
        <v>141622858678.34265</v>
      </c>
      <c r="N4634" s="464">
        <v>55219811413.96698</v>
      </c>
      <c r="O4634" s="464">
        <v>19842.687390696028</v>
      </c>
      <c r="P4634" s="461">
        <v>319750.56433597161</v>
      </c>
      <c r="Q4634" s="461">
        <v>184815.88694214818</v>
      </c>
      <c r="R4634" s="464">
        <v>918599355077.5415</v>
      </c>
      <c r="S4634" s="462">
        <v>0.47356202701807454</v>
      </c>
      <c r="T4634" s="462">
        <v>0.24284297377780764</v>
      </c>
      <c r="U4634" s="461">
        <v>16.527178533148287</v>
      </c>
      <c r="V4634" s="464">
        <v>4165273314148.2832</v>
      </c>
      <c r="W4634" s="460">
        <v>1315.1549424821226</v>
      </c>
      <c r="X4634" s="463">
        <v>4.3181934826430179E-2</v>
      </c>
      <c r="Y4634" s="476">
        <v>2.0000000000000001E-4</v>
      </c>
    </row>
    <row r="4635" spans="1:25" x14ac:dyDescent="0.2">
      <c r="A4635" s="475">
        <f t="shared" si="72"/>
        <v>4631</v>
      </c>
      <c r="B4635" s="462">
        <v>0.68881051818317474</v>
      </c>
      <c r="C4635" s="461">
        <v>7589.3843572798633</v>
      </c>
      <c r="D4635" s="462">
        <v>1.0227190415087541</v>
      </c>
      <c r="E4635" s="462">
        <v>0.7</v>
      </c>
      <c r="F4635" s="516">
        <v>2023.76</v>
      </c>
      <c r="G4635" s="464">
        <v>389482533447.3371</v>
      </c>
      <c r="H4635" s="461">
        <v>31137389.36005757</v>
      </c>
      <c r="I4635" s="464">
        <v>678896127625.54517</v>
      </c>
      <c r="J4635" s="462">
        <v>0.29647633157787912</v>
      </c>
      <c r="K4635" s="464">
        <v>12178970748.734793</v>
      </c>
      <c r="L4635" s="464">
        <v>0</v>
      </c>
      <c r="M4635" s="464">
        <v>455563402863.96838</v>
      </c>
      <c r="N4635" s="464">
        <v>100701166532.7218</v>
      </c>
      <c r="O4635" s="464">
        <v>10000</v>
      </c>
      <c r="P4635" s="461">
        <v>608702.10647310771</v>
      </c>
      <c r="Q4635" s="461">
        <v>403291.2489586139</v>
      </c>
      <c r="R4635" s="464">
        <v>1729622961466.0703</v>
      </c>
      <c r="S4635" s="462">
        <v>0.56731551634162847</v>
      </c>
      <c r="T4635" s="462">
        <v>0.31325284184205565</v>
      </c>
      <c r="U4635" s="461">
        <v>17.290215014710579</v>
      </c>
      <c r="V4635" s="464">
        <v>10091040883479.268</v>
      </c>
      <c r="W4635" s="460">
        <v>3182.9136820780855</v>
      </c>
      <c r="X4635" s="463">
        <v>4.248103901099156E-2</v>
      </c>
      <c r="Y4635" s="476">
        <v>2.0000000000000001E-4</v>
      </c>
    </row>
    <row r="4636" spans="1:25" x14ac:dyDescent="0.2">
      <c r="A4636" s="475">
        <f t="shared" si="72"/>
        <v>4632</v>
      </c>
      <c r="B4636" s="462">
        <v>0.50876983862019787</v>
      </c>
      <c r="C4636" s="461">
        <v>5316.9696811364329</v>
      </c>
      <c r="D4636" s="462">
        <v>0.52299175828356292</v>
      </c>
      <c r="E4636" s="462">
        <v>0.55290767702176857</v>
      </c>
      <c r="F4636" s="516">
        <v>2024.6</v>
      </c>
      <c r="G4636" s="464">
        <v>97272645672.591995</v>
      </c>
      <c r="H4636" s="461">
        <v>10395071.097916428</v>
      </c>
      <c r="I4636" s="464">
        <v>389850107060.48846</v>
      </c>
      <c r="J4636" s="462">
        <v>0.50876983862019776</v>
      </c>
      <c r="K4636" s="464">
        <v>41702531783.55513</v>
      </c>
      <c r="L4636" s="464">
        <v>72831710750.357269</v>
      </c>
      <c r="M4636" s="464">
        <v>72915711366.195312</v>
      </c>
      <c r="N4636" s="464">
        <v>63323872300.741989</v>
      </c>
      <c r="O4636" s="464">
        <v>33239.810006664069</v>
      </c>
      <c r="P4636" s="461">
        <v>402169.58251068497</v>
      </c>
      <c r="Q4636" s="461">
        <v>254665.42679833234</v>
      </c>
      <c r="R4636" s="464">
        <v>719587152750.43958</v>
      </c>
      <c r="S4636" s="462">
        <v>0.56905049228640903</v>
      </c>
      <c r="T4636" s="462">
        <v>0.3862756975597878</v>
      </c>
      <c r="U4636" s="461">
        <v>14.919403290991426</v>
      </c>
      <c r="V4636" s="464">
        <v>4751563569275.7148</v>
      </c>
      <c r="W4636" s="460">
        <v>1498.6971507922729</v>
      </c>
      <c r="X4636" s="463">
        <v>4.7001960906917634E-2</v>
      </c>
      <c r="Y4636" s="476">
        <v>2.0000000000000001E-4</v>
      </c>
    </row>
    <row r="4637" spans="1:25" x14ac:dyDescent="0.2">
      <c r="A4637" s="475">
        <f t="shared" si="72"/>
        <v>4633</v>
      </c>
      <c r="B4637" s="462">
        <v>0.44055887922729919</v>
      </c>
      <c r="C4637" s="461">
        <v>4304.263524203312</v>
      </c>
      <c r="D4637" s="462">
        <v>0.462545860715732</v>
      </c>
      <c r="E4637" s="462">
        <v>0.60099952298133674</v>
      </c>
      <c r="F4637" s="516">
        <v>2026.97</v>
      </c>
      <c r="G4637" s="464">
        <v>109326044345.4471</v>
      </c>
      <c r="H4637" s="461">
        <v>8629666.9721536785</v>
      </c>
      <c r="I4637" s="464">
        <v>280866047779.3587</v>
      </c>
      <c r="J4637" s="462">
        <v>0.44055887922729919</v>
      </c>
      <c r="K4637" s="464">
        <v>22421129934.181129</v>
      </c>
      <c r="L4637" s="464">
        <v>42631949775.828369</v>
      </c>
      <c r="M4637" s="464">
        <v>1849509359.6403799</v>
      </c>
      <c r="N4637" s="464">
        <v>59199940974.99897</v>
      </c>
      <c r="O4637" s="464">
        <v>27301.820095874897</v>
      </c>
      <c r="P4637" s="461">
        <v>416520.50435150228</v>
      </c>
      <c r="Q4637" s="461">
        <v>267928.83401841298</v>
      </c>
      <c r="R4637" s="464">
        <v>547803335721.27576</v>
      </c>
      <c r="S4637" s="462">
        <v>0.53014277577975977</v>
      </c>
      <c r="T4637" s="462">
        <v>0.41683381050153667</v>
      </c>
      <c r="U4637" s="461">
        <v>15.798477742266343</v>
      </c>
      <c r="V4637" s="464">
        <v>4084848221629.8994</v>
      </c>
      <c r="W4637" s="460">
        <v>1289.5870773288127</v>
      </c>
      <c r="X4637" s="463">
        <v>4.4828558366106774E-2</v>
      </c>
      <c r="Y4637" s="476">
        <v>2.0000000000000001E-4</v>
      </c>
    </row>
    <row r="4638" spans="1:25" x14ac:dyDescent="0.2">
      <c r="A4638" s="475">
        <f t="shared" si="72"/>
        <v>4634</v>
      </c>
      <c r="B4638" s="462">
        <v>0.52706972869623625</v>
      </c>
      <c r="C4638" s="461">
        <v>2938.7393234477186</v>
      </c>
      <c r="D4638" s="462">
        <v>0.75607704126392206</v>
      </c>
      <c r="E4638" s="462">
        <v>0.34513748137475664</v>
      </c>
      <c r="F4638" s="516">
        <v>2027.1</v>
      </c>
      <c r="G4638" s="464">
        <v>100818009046.70068</v>
      </c>
      <c r="H4638" s="461">
        <v>18448212.543343797</v>
      </c>
      <c r="I4638" s="464">
        <v>504158052412.51343</v>
      </c>
      <c r="J4638" s="462">
        <v>0.36770305062414288</v>
      </c>
      <c r="K4638" s="464">
        <v>37101719131.222359</v>
      </c>
      <c r="L4638" s="464">
        <v>108779669819.80536</v>
      </c>
      <c r="M4638" s="464">
        <v>0</v>
      </c>
      <c r="N4638" s="464">
        <v>29825970495.17675</v>
      </c>
      <c r="O4638" s="464">
        <v>40891.611481562635</v>
      </c>
      <c r="P4638" s="461">
        <v>222788.93261825136</v>
      </c>
      <c r="Q4638" s="461">
        <v>112426.53274321819</v>
      </c>
      <c r="R4638" s="464">
        <v>775874026568.7854</v>
      </c>
      <c r="S4638" s="462">
        <v>0.48184852446596083</v>
      </c>
      <c r="T4638" s="462">
        <v>0.3500957624860408</v>
      </c>
      <c r="U4638" s="461">
        <v>15.029786756125276</v>
      </c>
      <c r="V4638" s="464">
        <v>4639782946315.4385</v>
      </c>
      <c r="W4638" s="460">
        <v>1462.9209697096401</v>
      </c>
      <c r="X4638" s="463">
        <v>4.7180381042607432E-2</v>
      </c>
      <c r="Y4638" s="476">
        <v>2.0000000000000001E-4</v>
      </c>
    </row>
    <row r="4639" spans="1:25" x14ac:dyDescent="0.2">
      <c r="A4639" s="475">
        <f t="shared" si="72"/>
        <v>4635</v>
      </c>
      <c r="B4639" s="462">
        <v>0.44657227289650753</v>
      </c>
      <c r="C4639" s="461">
        <v>6494.2617280225468</v>
      </c>
      <c r="D4639" s="462">
        <v>0.30133184924719159</v>
      </c>
      <c r="E4639" s="462">
        <v>0.51716360997933009</v>
      </c>
      <c r="F4639" s="516">
        <v>2024.86</v>
      </c>
      <c r="G4639" s="464">
        <v>136716777822.07935</v>
      </c>
      <c r="H4639" s="461">
        <v>5001161.9287738968</v>
      </c>
      <c r="I4639" s="464">
        <v>238416145842.93881</v>
      </c>
      <c r="J4639" s="462">
        <v>0.44657227289650758</v>
      </c>
      <c r="K4639" s="464">
        <v>4054210095.9037004</v>
      </c>
      <c r="L4639" s="464">
        <v>0</v>
      </c>
      <c r="M4639" s="464">
        <v>142706307632.34033</v>
      </c>
      <c r="N4639" s="464">
        <v>286340844183.73999</v>
      </c>
      <c r="O4639" s="464">
        <v>33195.259678095346</v>
      </c>
      <c r="P4639" s="461">
        <v>1265994.8131473879</v>
      </c>
      <c r="Q4639" s="461">
        <v>849427.70675458096</v>
      </c>
      <c r="R4639" s="464">
        <v>834694599949.84131</v>
      </c>
      <c r="S4639" s="462">
        <v>0.49549402704359896</v>
      </c>
      <c r="T4639" s="462">
        <v>0.33692407529490892</v>
      </c>
      <c r="U4639" s="461">
        <v>15.895279658312131</v>
      </c>
      <c r="V4639" s="464">
        <v>4981642401081.8232</v>
      </c>
      <c r="W4639" s="460">
        <v>1572.2760486660948</v>
      </c>
      <c r="X4639" s="463">
        <v>4.5318827006352327E-2</v>
      </c>
      <c r="Y4639" s="476">
        <v>2.0000000000000001E-4</v>
      </c>
    </row>
    <row r="4640" spans="1:25" x14ac:dyDescent="0.2">
      <c r="A4640" s="475">
        <f t="shared" si="72"/>
        <v>4636</v>
      </c>
      <c r="B4640" s="462">
        <v>0.48490249357642329</v>
      </c>
      <c r="C4640" s="461">
        <v>7889.5226040112166</v>
      </c>
      <c r="D4640" s="462">
        <v>0.58606107946572894</v>
      </c>
      <c r="E4640" s="462">
        <v>0.6441255104854543</v>
      </c>
      <c r="F4640" s="516">
        <v>2024.9</v>
      </c>
      <c r="G4640" s="464">
        <v>157759415576.56976</v>
      </c>
      <c r="H4640" s="461">
        <v>12048915.425922789</v>
      </c>
      <c r="I4640" s="464">
        <v>399473150572.3089</v>
      </c>
      <c r="J4640" s="462">
        <v>0.40521140577951953</v>
      </c>
      <c r="K4640" s="464">
        <v>35229318199.347542</v>
      </c>
      <c r="L4640" s="464">
        <v>57619575059.441841</v>
      </c>
      <c r="M4640" s="464">
        <v>90512684335.917389</v>
      </c>
      <c r="N4640" s="464">
        <v>56618299455.760765</v>
      </c>
      <c r="O4640" s="464">
        <v>15239.277579875372</v>
      </c>
      <c r="P4640" s="461">
        <v>335858.05694024661</v>
      </c>
      <c r="Q4640" s="461">
        <v>201027.31619038264</v>
      </c>
      <c r="R4640" s="464">
        <v>816240096738.32019</v>
      </c>
      <c r="S4640" s="462">
        <v>0.54573683233687142</v>
      </c>
      <c r="T4640" s="462">
        <v>0.3604879226130322</v>
      </c>
      <c r="U4640" s="461">
        <v>16.125206576103999</v>
      </c>
      <c r="V4640" s="464">
        <v>5229185333712.6514</v>
      </c>
      <c r="W4640" s="460">
        <v>1651.2071416142626</v>
      </c>
      <c r="X4640" s="463">
        <v>4.54379023710988E-2</v>
      </c>
      <c r="Y4640" s="476">
        <v>2.0000000000000001E-4</v>
      </c>
    </row>
    <row r="4641" spans="1:25" x14ac:dyDescent="0.2">
      <c r="A4641" s="475">
        <f t="shared" si="72"/>
        <v>4637</v>
      </c>
      <c r="B4641" s="462">
        <v>0.51262864381679318</v>
      </c>
      <c r="C4641" s="461">
        <v>3808.664809479847</v>
      </c>
      <c r="D4641" s="462">
        <v>0.56447332449796606</v>
      </c>
      <c r="E4641" s="462">
        <v>0.42396882005290609</v>
      </c>
      <c r="F4641" s="516">
        <v>2024.23</v>
      </c>
      <c r="G4641" s="464">
        <v>271247647511.83041</v>
      </c>
      <c r="H4641" s="461">
        <v>11213261.303699734</v>
      </c>
      <c r="I4641" s="464">
        <v>376579091610.13141</v>
      </c>
      <c r="J4641" s="462">
        <v>0.36859638778946158</v>
      </c>
      <c r="K4641" s="464">
        <v>7694971218.3497686</v>
      </c>
      <c r="L4641" s="464">
        <v>0</v>
      </c>
      <c r="M4641" s="464">
        <v>236446879336.38699</v>
      </c>
      <c r="N4641" s="464">
        <v>43852760653.892136</v>
      </c>
      <c r="O4641" s="464">
        <v>28928.356301145559</v>
      </c>
      <c r="P4641" s="461">
        <v>255904.57417536579</v>
      </c>
      <c r="Q4641" s="461">
        <v>140683.53491335973</v>
      </c>
      <c r="R4641" s="464">
        <v>991954247189.57971</v>
      </c>
      <c r="S4641" s="462">
        <v>0.60787039609314453</v>
      </c>
      <c r="T4641" s="462">
        <v>0.39875278883535975</v>
      </c>
      <c r="U4641" s="461">
        <v>17.090845493305014</v>
      </c>
      <c r="V4641" s="464">
        <v>7411149922251.2148</v>
      </c>
      <c r="W4641" s="460">
        <v>2339.5608112624955</v>
      </c>
      <c r="X4641" s="463">
        <v>4.2847267112685591E-2</v>
      </c>
      <c r="Y4641" s="476">
        <v>2.0000000000000001E-4</v>
      </c>
    </row>
    <row r="4642" spans="1:25" x14ac:dyDescent="0.2">
      <c r="A4642" s="475">
        <f t="shared" si="72"/>
        <v>4638</v>
      </c>
      <c r="B4642" s="462">
        <v>0.58124088923074579</v>
      </c>
      <c r="C4642" s="461">
        <v>2758.9134567764336</v>
      </c>
      <c r="D4642" s="462">
        <v>0.75428964249488484</v>
      </c>
      <c r="E4642" s="462">
        <v>0.4561490260828015</v>
      </c>
      <c r="F4642" s="516">
        <v>2024.45</v>
      </c>
      <c r="G4642" s="464">
        <v>266505189686.38489</v>
      </c>
      <c r="H4642" s="461">
        <v>18661851.902241152</v>
      </c>
      <c r="I4642" s="464">
        <v>339474279400.25</v>
      </c>
      <c r="J4642" s="462">
        <v>0.11649566013136414</v>
      </c>
      <c r="K4642" s="464">
        <v>8843383095.775322</v>
      </c>
      <c r="L4642" s="464">
        <v>0</v>
      </c>
      <c r="M4642" s="464">
        <v>168239134050.67398</v>
      </c>
      <c r="N4642" s="464">
        <v>28450701623.336491</v>
      </c>
      <c r="O4642" s="464">
        <v>22425.116974129684</v>
      </c>
      <c r="P4642" s="461">
        <v>228153.88093267265</v>
      </c>
      <c r="Q4642" s="461">
        <v>116342.70946121213</v>
      </c>
      <c r="R4642" s="464">
        <v>835482920922.36401</v>
      </c>
      <c r="S4642" s="462">
        <v>0.50124715900901484</v>
      </c>
      <c r="T4642" s="462">
        <v>0.34096240619822538</v>
      </c>
      <c r="U4642" s="461">
        <v>18.556209122671987</v>
      </c>
      <c r="V4642" s="464">
        <v>5727767541492.4854</v>
      </c>
      <c r="W4642" s="460">
        <v>1808.6030792886875</v>
      </c>
      <c r="X4642" s="463">
        <v>3.9878988032774509E-2</v>
      </c>
      <c r="Y4642" s="476">
        <v>2.0000000000000001E-4</v>
      </c>
    </row>
    <row r="4643" spans="1:25" x14ac:dyDescent="0.2">
      <c r="A4643" s="475">
        <f t="shared" si="72"/>
        <v>4639</v>
      </c>
      <c r="B4643" s="462">
        <v>0.69604789468301242</v>
      </c>
      <c r="C4643" s="461">
        <v>4001.9427296250892</v>
      </c>
      <c r="D4643" s="462">
        <v>0.75806138238131882</v>
      </c>
      <c r="E4643" s="462">
        <v>0.49199324352553786</v>
      </c>
      <c r="F4643" s="516">
        <v>2024.4</v>
      </c>
      <c r="G4643" s="464">
        <v>271125408015.42917</v>
      </c>
      <c r="H4643" s="461">
        <v>18346169.871213667</v>
      </c>
      <c r="I4643" s="464">
        <v>336830845146.84753</v>
      </c>
      <c r="J4643" s="462">
        <v>0.12097508970752802</v>
      </c>
      <c r="K4643" s="464">
        <v>5492405971.9535007</v>
      </c>
      <c r="L4643" s="464">
        <v>0</v>
      </c>
      <c r="M4643" s="464">
        <v>248437009647.582</v>
      </c>
      <c r="N4643" s="464">
        <v>32753238571.655632</v>
      </c>
      <c r="O4643" s="464">
        <v>42291.682345584617</v>
      </c>
      <c r="P4643" s="461">
        <v>254085.7657318479</v>
      </c>
      <c r="Q4643" s="461">
        <v>135224.23433495653</v>
      </c>
      <c r="R4643" s="464">
        <v>977705385152.67224</v>
      </c>
      <c r="S4643" s="462">
        <v>0.54507313124352907</v>
      </c>
      <c r="T4643" s="462">
        <v>0.28346727184244636</v>
      </c>
      <c r="U4643" s="461">
        <v>19.148357692789894</v>
      </c>
      <c r="V4643" s="464">
        <v>5764795721363.001</v>
      </c>
      <c r="W4643" s="460">
        <v>1819.368476528919</v>
      </c>
      <c r="X4643" s="463">
        <v>3.857717404958913E-2</v>
      </c>
      <c r="Y4643" s="476">
        <v>2.0000000000000001E-4</v>
      </c>
    </row>
    <row r="4644" spans="1:25" x14ac:dyDescent="0.2">
      <c r="A4644" s="475">
        <f t="shared" si="72"/>
        <v>4640</v>
      </c>
      <c r="B4644" s="462">
        <v>0.6450231330260181</v>
      </c>
      <c r="C4644" s="461">
        <v>4061.185776069447</v>
      </c>
      <c r="D4644" s="462">
        <v>0.61559045495931231</v>
      </c>
      <c r="E4644" s="462">
        <v>0.43086136465013808</v>
      </c>
      <c r="F4644" s="516">
        <v>2023.96</v>
      </c>
      <c r="G4644" s="464">
        <v>267292144110.43521</v>
      </c>
      <c r="H4644" s="461">
        <v>13136318.481963368</v>
      </c>
      <c r="I4644" s="464">
        <v>387408848005.81189</v>
      </c>
      <c r="J4644" s="462">
        <v>0.42496845460001154</v>
      </c>
      <c r="K4644" s="464">
        <v>9159147136.6519413</v>
      </c>
      <c r="L4644" s="464">
        <v>0</v>
      </c>
      <c r="M4644" s="464">
        <v>221079139625.11157</v>
      </c>
      <c r="N4644" s="464">
        <v>70361408491.231155</v>
      </c>
      <c r="O4644" s="464">
        <v>36820.288674541524</v>
      </c>
      <c r="P4644" s="461">
        <v>456819.75631551386</v>
      </c>
      <c r="Q4644" s="461">
        <v>295160.64170427719</v>
      </c>
      <c r="R4644" s="464">
        <v>923503222722.05017</v>
      </c>
      <c r="S4644" s="462">
        <v>0.59762298989054818</v>
      </c>
      <c r="T4644" s="462">
        <v>0.43960459477657327</v>
      </c>
      <c r="U4644" s="461">
        <v>16.90881543390865</v>
      </c>
      <c r="V4644" s="464">
        <v>7556501089419.7285</v>
      </c>
      <c r="W4644" s="460">
        <v>2385.0165830827436</v>
      </c>
      <c r="X4644" s="463">
        <v>4.2912282730305035E-2</v>
      </c>
      <c r="Y4644" s="476">
        <v>2.0000000000000001E-4</v>
      </c>
    </row>
    <row r="4645" spans="1:25" x14ac:dyDescent="0.2">
      <c r="A4645" s="475">
        <f t="shared" si="72"/>
        <v>4641</v>
      </c>
      <c r="B4645" s="462">
        <v>0.69025989431903678</v>
      </c>
      <c r="C4645" s="461">
        <v>4612.351204853866</v>
      </c>
      <c r="D4645" s="462">
        <v>0.85759092063703979</v>
      </c>
      <c r="E4645" s="462">
        <v>0.7</v>
      </c>
      <c r="F4645" s="516">
        <v>2023.75</v>
      </c>
      <c r="G4645" s="464">
        <v>318099935045.9939</v>
      </c>
      <c r="H4645" s="461">
        <v>23342489.379054923</v>
      </c>
      <c r="I4645" s="464">
        <v>526948586871.66199</v>
      </c>
      <c r="J4645" s="462">
        <v>0.2813056238289483</v>
      </c>
      <c r="K4645" s="464">
        <v>10113962019.206394</v>
      </c>
      <c r="L4645" s="464">
        <v>0</v>
      </c>
      <c r="M4645" s="464">
        <v>277772755012.77661</v>
      </c>
      <c r="N4645" s="464">
        <v>125017722272.33067</v>
      </c>
      <c r="O4645" s="464">
        <v>22313.17186806574</v>
      </c>
      <c r="P4645" s="461">
        <v>707068.81113518239</v>
      </c>
      <c r="Q4645" s="461">
        <v>488868.34186845174</v>
      </c>
      <c r="R4645" s="464">
        <v>1300598151990.8167</v>
      </c>
      <c r="S4645" s="462">
        <v>0.53000520664659601</v>
      </c>
      <c r="T4645" s="462">
        <v>0.32352888898908388</v>
      </c>
      <c r="U4645" s="461">
        <v>17.507327814455795</v>
      </c>
      <c r="V4645" s="464">
        <v>8003621546499.915</v>
      </c>
      <c r="W4645" s="460">
        <v>2525.5618336859893</v>
      </c>
      <c r="X4645" s="463">
        <v>4.2426584614075294E-2</v>
      </c>
      <c r="Y4645" s="476">
        <v>2.0000000000000001E-4</v>
      </c>
    </row>
    <row r="4646" spans="1:25" x14ac:dyDescent="0.2">
      <c r="A4646" s="475">
        <f t="shared" si="72"/>
        <v>4642</v>
      </c>
      <c r="B4646" s="462">
        <v>0.55116297140300075</v>
      </c>
      <c r="C4646" s="461">
        <v>3229.0972604464623</v>
      </c>
      <c r="D4646" s="462">
        <v>0.70531475439279112</v>
      </c>
      <c r="E4646" s="462">
        <v>0.4426912818641755</v>
      </c>
      <c r="F4646" s="516">
        <v>2024.27</v>
      </c>
      <c r="G4646" s="464">
        <v>228090126077.74847</v>
      </c>
      <c r="H4646" s="461">
        <v>16704557.651031528</v>
      </c>
      <c r="I4646" s="464">
        <v>444579412164.31433</v>
      </c>
      <c r="J4646" s="462">
        <v>0.37992081024977886</v>
      </c>
      <c r="K4646" s="464">
        <v>16605960448.1875</v>
      </c>
      <c r="L4646" s="464">
        <v>15608042444.034172</v>
      </c>
      <c r="M4646" s="464">
        <v>151976965296.75897</v>
      </c>
      <c r="N4646" s="464">
        <v>76313697453.72644</v>
      </c>
      <c r="O4646" s="464">
        <v>21989.148070908734</v>
      </c>
      <c r="P4646" s="461">
        <v>480192.27600392932</v>
      </c>
      <c r="Q4646" s="461">
        <v>310923.94564546843</v>
      </c>
      <c r="R4646" s="464">
        <v>940726130119.80505</v>
      </c>
      <c r="S4646" s="462">
        <v>0.54695847462620895</v>
      </c>
      <c r="T4646" s="462">
        <v>0.39519670257319711</v>
      </c>
      <c r="U4646" s="461">
        <v>16.618340733437325</v>
      </c>
      <c r="V4646" s="464">
        <v>6809730947739.1104</v>
      </c>
      <c r="W4646" s="460">
        <v>2150.1465524399991</v>
      </c>
      <c r="X4646" s="463">
        <v>4.3587904624254561E-2</v>
      </c>
      <c r="Y4646" s="476">
        <v>2.0000000000000001E-4</v>
      </c>
    </row>
    <row r="4647" spans="1:25" x14ac:dyDescent="0.2">
      <c r="A4647" s="475">
        <f t="shared" si="72"/>
        <v>4643</v>
      </c>
      <c r="B4647" s="462">
        <v>0.50056856158541796</v>
      </c>
      <c r="C4647" s="461">
        <v>2595.6627318156025</v>
      </c>
      <c r="D4647" s="462">
        <v>0.58923901079878793</v>
      </c>
      <c r="E4647" s="462">
        <v>0.46777090803518884</v>
      </c>
      <c r="F4647" s="516">
        <v>2023.75</v>
      </c>
      <c r="G4647" s="464">
        <v>233573308684.9603</v>
      </c>
      <c r="H4647" s="461">
        <v>12994580.755270507</v>
      </c>
      <c r="I4647" s="464">
        <v>395158541997.48328</v>
      </c>
      <c r="J4647" s="462">
        <v>0.45363169303517792</v>
      </c>
      <c r="K4647" s="464">
        <v>7533270191.4013681</v>
      </c>
      <c r="L4647" s="464">
        <v>0</v>
      </c>
      <c r="M4647" s="464">
        <v>231107227803.42801</v>
      </c>
      <c r="N4647" s="464">
        <v>12620759934.059793</v>
      </c>
      <c r="O4647" s="464">
        <v>22472.249195663961</v>
      </c>
      <c r="P4647" s="461">
        <v>134499.42864821159</v>
      </c>
      <c r="Q4647" s="461">
        <v>53448.294160693833</v>
      </c>
      <c r="R4647" s="464">
        <v>872409896390.62207</v>
      </c>
      <c r="S4647" s="462">
        <v>0.63190650278020688</v>
      </c>
      <c r="T4647" s="462">
        <v>0.45215486200484029</v>
      </c>
      <c r="U4647" s="461">
        <v>16.52392530714382</v>
      </c>
      <c r="V4647" s="464">
        <v>7381000209721.0146</v>
      </c>
      <c r="W4647" s="460">
        <v>2327.5206033249956</v>
      </c>
      <c r="X4647" s="463">
        <v>4.2837070893369453E-2</v>
      </c>
      <c r="Y4647" s="476">
        <v>2.0000000000000001E-4</v>
      </c>
    </row>
    <row r="4648" spans="1:25" x14ac:dyDescent="0.2">
      <c r="A4648" s="475">
        <f t="shared" si="72"/>
        <v>4644</v>
      </c>
      <c r="B4648" s="462">
        <v>0.61482332434857523</v>
      </c>
      <c r="C4648" s="461">
        <v>4661.7240643668219</v>
      </c>
      <c r="D4648" s="462">
        <v>0.60376292648998076</v>
      </c>
      <c r="E4648" s="462">
        <v>9.7420236308682628E-2</v>
      </c>
      <c r="F4648" s="516">
        <v>2025.48</v>
      </c>
      <c r="G4648" s="464">
        <v>98380383797.630371</v>
      </c>
      <c r="H4648" s="461">
        <v>12396108.309745034</v>
      </c>
      <c r="I4648" s="464">
        <v>436084805676.65149</v>
      </c>
      <c r="J4648" s="462">
        <v>0.46891333119077616</v>
      </c>
      <c r="K4648" s="464">
        <v>17774728289.777939</v>
      </c>
      <c r="L4648" s="464">
        <v>12688424821.139071</v>
      </c>
      <c r="M4648" s="464">
        <v>90685873471.120697</v>
      </c>
      <c r="N4648" s="464">
        <v>56571253908.646858</v>
      </c>
      <c r="O4648" s="464">
        <v>30574.817923106391</v>
      </c>
      <c r="P4648" s="461">
        <v>351054.61772762798</v>
      </c>
      <c r="Q4648" s="461">
        <v>212320.02345523422</v>
      </c>
      <c r="R4648" s="464">
        <v>719465823193.61841</v>
      </c>
      <c r="S4648" s="462">
        <v>0.54049549074202408</v>
      </c>
      <c r="T4648" s="462">
        <v>0.36629704708144067</v>
      </c>
      <c r="U4648" s="461">
        <v>15.177229033383407</v>
      </c>
      <c r="V4648" s="464">
        <v>4511510809851.127</v>
      </c>
      <c r="W4648" s="460">
        <v>1423.1700004640281</v>
      </c>
      <c r="X4648" s="463">
        <v>4.7032952734625773E-2</v>
      </c>
      <c r="Y4648" s="476">
        <v>2.0000000000000001E-4</v>
      </c>
    </row>
    <row r="4649" spans="1:25" x14ac:dyDescent="0.2">
      <c r="A4649" s="475">
        <f t="shared" si="72"/>
        <v>4645</v>
      </c>
      <c r="B4649" s="462">
        <v>0.48572481378781385</v>
      </c>
      <c r="C4649" s="461">
        <v>3802.6537987886586</v>
      </c>
      <c r="D4649" s="462">
        <v>1.2179903452263166</v>
      </c>
      <c r="E4649" s="462">
        <v>0.68704695420106643</v>
      </c>
      <c r="F4649" s="516">
        <v>2026.59</v>
      </c>
      <c r="G4649" s="464">
        <v>176242540250.37463</v>
      </c>
      <c r="H4649" s="461">
        <v>45585198.044770069</v>
      </c>
      <c r="I4649" s="464">
        <v>751063866328.4386</v>
      </c>
      <c r="J4649" s="462">
        <v>9.2471737215376826E-2</v>
      </c>
      <c r="K4649" s="464">
        <v>21950061230.945412</v>
      </c>
      <c r="L4649" s="464">
        <v>31825492571.72966</v>
      </c>
      <c r="M4649" s="464">
        <v>33431576689.102573</v>
      </c>
      <c r="N4649" s="464">
        <v>19428216766.567375</v>
      </c>
      <c r="O4649" s="464">
        <v>21832.530639451019</v>
      </c>
      <c r="P4649" s="461">
        <v>168006.85480521322</v>
      </c>
      <c r="Q4649" s="461">
        <v>72696.074106583983</v>
      </c>
      <c r="R4649" s="464">
        <v>1090807956254.3544</v>
      </c>
      <c r="S4649" s="462">
        <v>0.29344739455018842</v>
      </c>
      <c r="T4649" s="462">
        <v>0.16307181466562409</v>
      </c>
      <c r="U4649" s="461">
        <v>20.744547990813601</v>
      </c>
      <c r="V4649" s="464">
        <v>3982375540624.9556</v>
      </c>
      <c r="W4649" s="460">
        <v>1255.9201858891302</v>
      </c>
      <c r="X4649" s="463">
        <v>3.5485758884451983E-2</v>
      </c>
      <c r="Y4649" s="476">
        <v>2.0000000000000001E-4</v>
      </c>
    </row>
    <row r="4650" spans="1:25" x14ac:dyDescent="0.2">
      <c r="A4650" s="475">
        <f t="shared" si="72"/>
        <v>4646</v>
      </c>
      <c r="B4650" s="462">
        <v>0.59693517499483362</v>
      </c>
      <c r="C4650" s="461">
        <v>5985.7275075902708</v>
      </c>
      <c r="D4650" s="462">
        <v>0.82720376415871066</v>
      </c>
      <c r="E4650" s="462">
        <v>0.44750509664669702</v>
      </c>
      <c r="F4650" s="516">
        <v>2026.42</v>
      </c>
      <c r="G4650" s="464">
        <v>140254993915.40573</v>
      </c>
      <c r="H4650" s="461">
        <v>20982013.310717698</v>
      </c>
      <c r="I4650" s="464">
        <v>549849182855.08752</v>
      </c>
      <c r="J4650" s="462">
        <v>0.32803591885652394</v>
      </c>
      <c r="K4650" s="464">
        <v>25458895259.764652</v>
      </c>
      <c r="L4650" s="464">
        <v>77434416751.141815</v>
      </c>
      <c r="M4650" s="464">
        <v>30592513767.989403</v>
      </c>
      <c r="N4650" s="464">
        <v>22793165871.480938</v>
      </c>
      <c r="O4650" s="464">
        <v>29606.844569569737</v>
      </c>
      <c r="P4650" s="461">
        <v>183624.42371549807</v>
      </c>
      <c r="Q4650" s="461">
        <v>83429.917046404298</v>
      </c>
      <c r="R4650" s="464">
        <v>843005022553.95056</v>
      </c>
      <c r="S4650" s="462">
        <v>0.46029145684659822</v>
      </c>
      <c r="T4650" s="462">
        <v>0.30263936578082046</v>
      </c>
      <c r="U4650" s="461">
        <v>16.203042063917422</v>
      </c>
      <c r="V4650" s="464">
        <v>4554865378680.2197</v>
      </c>
      <c r="W4650" s="460">
        <v>1438.5084164761111</v>
      </c>
      <c r="X4650" s="463">
        <v>4.5471911648761493E-2</v>
      </c>
      <c r="Y4650" s="476">
        <v>2.0000000000000001E-4</v>
      </c>
    </row>
    <row r="4651" spans="1:25" x14ac:dyDescent="0.2">
      <c r="A4651" s="475">
        <f t="shared" si="72"/>
        <v>4647</v>
      </c>
      <c r="B4651" s="462">
        <v>0.44653229846096326</v>
      </c>
      <c r="C4651" s="461">
        <v>7363.4734581690154</v>
      </c>
      <c r="D4651" s="462">
        <v>0.7439702910251994</v>
      </c>
      <c r="E4651" s="462">
        <v>0.20948763612376559</v>
      </c>
      <c r="F4651" s="516">
        <v>2023.75</v>
      </c>
      <c r="G4651" s="464">
        <v>201570087335.84598</v>
      </c>
      <c r="H4651" s="461">
        <v>17047684.557814136</v>
      </c>
      <c r="I4651" s="464">
        <v>457781303785.95508</v>
      </c>
      <c r="J4651" s="462">
        <v>0.36928605216638666</v>
      </c>
      <c r="K4651" s="464">
        <v>18822561025.112408</v>
      </c>
      <c r="L4651" s="464">
        <v>0</v>
      </c>
      <c r="M4651" s="464">
        <v>242283828162.36285</v>
      </c>
      <c r="N4651" s="464">
        <v>8722766740.511198</v>
      </c>
      <c r="O4651" s="464">
        <v>24152.816926461375</v>
      </c>
      <c r="P4651" s="461">
        <v>105233.521283257</v>
      </c>
      <c r="Q4651" s="461">
        <v>35222.085415057547</v>
      </c>
      <c r="R4651" s="464">
        <v>945932433638.81213</v>
      </c>
      <c r="S4651" s="462">
        <v>0.57948689678245002</v>
      </c>
      <c r="T4651" s="462">
        <v>0.35388305928404534</v>
      </c>
      <c r="U4651" s="461">
        <v>16.537448605417381</v>
      </c>
      <c r="V4651" s="464">
        <v>6110556852736.7139</v>
      </c>
      <c r="W4651" s="460">
        <v>1928.0144457054103</v>
      </c>
      <c r="X4651" s="463">
        <v>4.3944925764878365E-2</v>
      </c>
      <c r="Y4651" s="476">
        <v>2.0000000000000001E-4</v>
      </c>
    </row>
    <row r="4652" spans="1:25" x14ac:dyDescent="0.2">
      <c r="A4652" s="475">
        <f t="shared" si="72"/>
        <v>4648</v>
      </c>
      <c r="B4652" s="462">
        <v>0.53368291250103705</v>
      </c>
      <c r="C4652" s="461">
        <v>5869.4431401841466</v>
      </c>
      <c r="D4652" s="462">
        <v>0.73566617314452842</v>
      </c>
      <c r="E4652" s="462">
        <v>0.40689353212142898</v>
      </c>
      <c r="F4652" s="516">
        <v>2025.64</v>
      </c>
      <c r="G4652" s="464">
        <v>190752895424.63678</v>
      </c>
      <c r="H4652" s="461">
        <v>16814292.972485777</v>
      </c>
      <c r="I4652" s="464">
        <v>472309672072.53125</v>
      </c>
      <c r="J4652" s="462">
        <v>0.45703386009502922</v>
      </c>
      <c r="K4652" s="464">
        <v>36276247996.983971</v>
      </c>
      <c r="L4652" s="464">
        <v>71405564875.5858</v>
      </c>
      <c r="M4652" s="464">
        <v>100111456078.1376</v>
      </c>
      <c r="N4652" s="464">
        <v>61791176174.634605</v>
      </c>
      <c r="O4652" s="464">
        <v>31423.218229466038</v>
      </c>
      <c r="P4652" s="461">
        <v>447362.74857464398</v>
      </c>
      <c r="Q4652" s="461">
        <v>283962.83749037975</v>
      </c>
      <c r="R4652" s="464">
        <v>959307157327.72119</v>
      </c>
      <c r="S4652" s="462">
        <v>0.5789962165085536</v>
      </c>
      <c r="T4652" s="462">
        <v>0.4094149707905288</v>
      </c>
      <c r="U4652" s="461">
        <v>15.780614649349626</v>
      </c>
      <c r="V4652" s="464">
        <v>6907680645754.1133</v>
      </c>
      <c r="W4652" s="460">
        <v>2181.0075448887433</v>
      </c>
      <c r="X4652" s="463">
        <v>4.5866598441223698E-2</v>
      </c>
      <c r="Y4652" s="476">
        <v>2.0000000000000001E-4</v>
      </c>
    </row>
    <row r="4653" spans="1:25" x14ac:dyDescent="0.2">
      <c r="A4653" s="475">
        <f t="shared" si="72"/>
        <v>4649</v>
      </c>
      <c r="B4653" s="462">
        <v>0.54135245552980693</v>
      </c>
      <c r="C4653" s="461">
        <v>4954.9110680395079</v>
      </c>
      <c r="D4653" s="462">
        <v>0.33900357227174138</v>
      </c>
      <c r="E4653" s="462">
        <v>0.46451307851329471</v>
      </c>
      <c r="F4653" s="516">
        <v>2025.25</v>
      </c>
      <c r="G4653" s="464">
        <v>116475245332.6619</v>
      </c>
      <c r="H4653" s="461">
        <v>5690440.076019695</v>
      </c>
      <c r="I4653" s="464">
        <v>193716894818.30777</v>
      </c>
      <c r="J4653" s="462">
        <v>0.39074066153172915</v>
      </c>
      <c r="K4653" s="464">
        <v>12210423228.869526</v>
      </c>
      <c r="L4653" s="464">
        <v>13971880047.553148</v>
      </c>
      <c r="M4653" s="464">
        <v>86740117380.584152</v>
      </c>
      <c r="N4653" s="464">
        <v>58103335164.618423</v>
      </c>
      <c r="O4653" s="464">
        <v>22659.244780336037</v>
      </c>
      <c r="P4653" s="461">
        <v>415982.80594637117</v>
      </c>
      <c r="Q4653" s="461">
        <v>222960.2031212422</v>
      </c>
      <c r="R4653" s="464">
        <v>457677598996.42175</v>
      </c>
      <c r="S4653" s="462">
        <v>0.54001999294259206</v>
      </c>
      <c r="T4653" s="462">
        <v>0.4141782874004471</v>
      </c>
      <c r="U4653" s="461">
        <v>16.598325572205233</v>
      </c>
      <c r="V4653" s="464">
        <v>3553867302637.7573</v>
      </c>
      <c r="W4653" s="460">
        <v>1120.9363763305446</v>
      </c>
      <c r="X4653" s="463">
        <v>4.2888042608802808E-2</v>
      </c>
      <c r="Y4653" s="476">
        <v>2.0000000000000001E-4</v>
      </c>
    </row>
    <row r="4654" spans="1:25" x14ac:dyDescent="0.2">
      <c r="A4654" s="475">
        <f t="shared" si="72"/>
        <v>4650</v>
      </c>
      <c r="B4654" s="462">
        <v>0.67264505388667462</v>
      </c>
      <c r="C4654" s="461">
        <v>2669.8644398594433</v>
      </c>
      <c r="D4654" s="462">
        <v>0.8687021913045091</v>
      </c>
      <c r="E4654" s="462">
        <v>0.47289133139238576</v>
      </c>
      <c r="F4654" s="516">
        <v>2026.89</v>
      </c>
      <c r="G4654" s="464">
        <v>92766963006.056442</v>
      </c>
      <c r="H4654" s="461">
        <v>24497616.524171822</v>
      </c>
      <c r="I4654" s="464">
        <v>585338127321.32983</v>
      </c>
      <c r="J4654" s="462">
        <v>0.32637640961189496</v>
      </c>
      <c r="K4654" s="464">
        <v>30713391374.521957</v>
      </c>
      <c r="L4654" s="464">
        <v>42305934196.0933</v>
      </c>
      <c r="M4654" s="464">
        <v>2871251523.88515</v>
      </c>
      <c r="N4654" s="464">
        <v>68500097090.207253</v>
      </c>
      <c r="O4654" s="464">
        <v>31269.867578326015</v>
      </c>
      <c r="P4654" s="461">
        <v>426923.62375721347</v>
      </c>
      <c r="Q4654" s="461">
        <v>264090.25570608198</v>
      </c>
      <c r="R4654" s="464">
        <v>838648207008.18286</v>
      </c>
      <c r="S4654" s="462">
        <v>0.40192655686576978</v>
      </c>
      <c r="T4654" s="462">
        <v>0.30294483905499631</v>
      </c>
      <c r="U4654" s="461">
        <v>15.080453905797812</v>
      </c>
      <c r="V4654" s="464">
        <v>4398699964961.9922</v>
      </c>
      <c r="W4654" s="460">
        <v>1387.481660608466</v>
      </c>
      <c r="X4654" s="463">
        <v>4.6521074331528217E-2</v>
      </c>
      <c r="Y4654" s="476">
        <v>2.0000000000000001E-4</v>
      </c>
    </row>
    <row r="4655" spans="1:25" x14ac:dyDescent="0.2">
      <c r="A4655" s="475">
        <f t="shared" si="72"/>
        <v>4651</v>
      </c>
      <c r="B4655" s="462">
        <v>0.49747828828291651</v>
      </c>
      <c r="C4655" s="461">
        <v>4108.7695260012633</v>
      </c>
      <c r="D4655" s="462">
        <v>0.74006716433335762</v>
      </c>
      <c r="E4655" s="462">
        <v>0.27790674366575524</v>
      </c>
      <c r="F4655" s="516">
        <v>2023.75</v>
      </c>
      <c r="G4655" s="464">
        <v>359342990100.63385</v>
      </c>
      <c r="H4655" s="461">
        <v>18138345.344186079</v>
      </c>
      <c r="I4655" s="464">
        <v>512629918327.18994</v>
      </c>
      <c r="J4655" s="462">
        <v>0.41983400250769676</v>
      </c>
      <c r="K4655" s="464">
        <v>14068434783.965275</v>
      </c>
      <c r="L4655" s="464">
        <v>0</v>
      </c>
      <c r="M4655" s="464">
        <v>428394141884.05969</v>
      </c>
      <c r="N4655" s="464">
        <v>23468667570.204433</v>
      </c>
      <c r="O4655" s="464">
        <v>43735.362338736712</v>
      </c>
      <c r="P4655" s="461">
        <v>198038.52925218552</v>
      </c>
      <c r="Q4655" s="461">
        <v>94992.171471981201</v>
      </c>
      <c r="R4655" s="464">
        <v>1329065837805.3948</v>
      </c>
      <c r="S4655" s="462">
        <v>0.64188559140031398</v>
      </c>
      <c r="T4655" s="462">
        <v>0.38925619455827298</v>
      </c>
      <c r="U4655" s="461">
        <v>17.116773873884501</v>
      </c>
      <c r="V4655" s="464">
        <v>9768278919999.4922</v>
      </c>
      <c r="W4655" s="460">
        <v>3082.4798944270328</v>
      </c>
      <c r="X4655" s="463">
        <v>4.225901941127657E-2</v>
      </c>
      <c r="Y4655" s="476">
        <v>2.0000000000000001E-4</v>
      </c>
    </row>
    <row r="4656" spans="1:25" x14ac:dyDescent="0.2">
      <c r="A4656" s="475">
        <f t="shared" si="72"/>
        <v>4652</v>
      </c>
      <c r="B4656" s="462">
        <v>0.36892689138281964</v>
      </c>
      <c r="C4656" s="461">
        <v>3566.6932167746622</v>
      </c>
      <c r="D4656" s="462">
        <v>0.2</v>
      </c>
      <c r="E4656" s="462">
        <v>0.56806888756588869</v>
      </c>
      <c r="F4656" s="516">
        <v>2023.75</v>
      </c>
      <c r="G4656" s="464">
        <v>204475800034.96191</v>
      </c>
      <c r="H4656" s="461">
        <v>3408030.4435199993</v>
      </c>
      <c r="I4656" s="464">
        <v>169011552516.44318</v>
      </c>
      <c r="J4656" s="462">
        <v>0.36892689138281964</v>
      </c>
      <c r="K4656" s="464">
        <v>7030913260.9855709</v>
      </c>
      <c r="L4656" s="464">
        <v>0</v>
      </c>
      <c r="M4656" s="464">
        <v>207125147589.48392</v>
      </c>
      <c r="N4656" s="464">
        <v>59534963619.61618</v>
      </c>
      <c r="O4656" s="464">
        <v>18862.544979206472</v>
      </c>
      <c r="P4656" s="461">
        <v>466949.259087688</v>
      </c>
      <c r="Q4656" s="461">
        <v>262561.98138220602</v>
      </c>
      <c r="R4656" s="464">
        <v>624114373412.87842</v>
      </c>
      <c r="S4656" s="462">
        <v>0.62435391615715907</v>
      </c>
      <c r="T4656" s="462">
        <v>0.41027810713128299</v>
      </c>
      <c r="U4656" s="461">
        <v>17.744768578261709</v>
      </c>
      <c r="V4656" s="464">
        <v>5093681565930.9482</v>
      </c>
      <c r="W4656" s="460">
        <v>1605.3713483240999</v>
      </c>
      <c r="X4656" s="463">
        <v>4.0280212146442444E-2</v>
      </c>
      <c r="Y4656" s="476">
        <v>2.0000000000000001E-4</v>
      </c>
    </row>
    <row r="4657" spans="1:25" x14ac:dyDescent="0.2">
      <c r="A4657" s="475">
        <f t="shared" si="72"/>
        <v>4653</v>
      </c>
      <c r="B4657" s="462">
        <v>0.39380887322661945</v>
      </c>
      <c r="C4657" s="461">
        <v>4066.6893060153479</v>
      </c>
      <c r="D4657" s="462">
        <v>1.2636236379140469</v>
      </c>
      <c r="E4657" s="462">
        <v>0.47100920782050437</v>
      </c>
      <c r="F4657" s="516">
        <v>2026.51</v>
      </c>
      <c r="G4657" s="464">
        <v>138192739942.5697</v>
      </c>
      <c r="H4657" s="461">
        <v>27572668.866729539</v>
      </c>
      <c r="I4657" s="464">
        <v>591495408302.87195</v>
      </c>
      <c r="J4657" s="462">
        <v>0.21580430713650989</v>
      </c>
      <c r="K4657" s="464">
        <v>27537600443.495121</v>
      </c>
      <c r="L4657" s="464">
        <v>18973713305.812943</v>
      </c>
      <c r="M4657" s="464">
        <v>53129295011.306061</v>
      </c>
      <c r="N4657" s="464">
        <v>2839391855.1776595</v>
      </c>
      <c r="O4657" s="464">
        <v>19148.037222076622</v>
      </c>
      <c r="P4657" s="461">
        <v>62585.427084922558</v>
      </c>
      <c r="Q4657" s="461">
        <v>10209.606771230638</v>
      </c>
      <c r="R4657" s="464">
        <v>969282317437.83777</v>
      </c>
      <c r="S4657" s="462">
        <v>0.4290077189981622</v>
      </c>
      <c r="T4657" s="462">
        <v>0.20727106942736626</v>
      </c>
      <c r="U4657" s="461">
        <v>16.984345784802393</v>
      </c>
      <c r="V4657" s="464">
        <v>3691277761272.396</v>
      </c>
      <c r="W4657" s="460">
        <v>1163.8284761449122</v>
      </c>
      <c r="X4657" s="463">
        <v>4.4356897641092977E-2</v>
      </c>
      <c r="Y4657" s="476">
        <v>2.0000000000000001E-4</v>
      </c>
    </row>
    <row r="4658" spans="1:25" x14ac:dyDescent="0.2">
      <c r="A4658" s="475">
        <f t="shared" si="72"/>
        <v>4654</v>
      </c>
      <c r="B4658" s="462">
        <v>0.37943247009881459</v>
      </c>
      <c r="C4658" s="461">
        <v>5487.6829882973079</v>
      </c>
      <c r="D4658" s="462">
        <v>0.99832106364095441</v>
      </c>
      <c r="E4658" s="462">
        <v>0.43828023830319696</v>
      </c>
      <c r="F4658" s="516">
        <v>2025.48</v>
      </c>
      <c r="G4658" s="464">
        <v>190560533447.69943</v>
      </c>
      <c r="H4658" s="461">
        <v>31003667.79192527</v>
      </c>
      <c r="I4658" s="464">
        <v>484790542625.97449</v>
      </c>
      <c r="J4658" s="462">
        <v>-5.042387523255476E-3</v>
      </c>
      <c r="K4658" s="464">
        <v>15338591340.90938</v>
      </c>
      <c r="L4658" s="464">
        <v>8717424061.7869396</v>
      </c>
      <c r="M4658" s="464">
        <v>177845031609.58307</v>
      </c>
      <c r="N4658" s="464">
        <v>28210524943.181553</v>
      </c>
      <c r="O4658" s="464">
        <v>23093.601512030968</v>
      </c>
      <c r="P4658" s="461">
        <v>223259.25371836408</v>
      </c>
      <c r="Q4658" s="461">
        <v>108421.28038902668</v>
      </c>
      <c r="R4658" s="464">
        <v>1102597953136.3799</v>
      </c>
      <c r="S4658" s="462">
        <v>0.42851863981357602</v>
      </c>
      <c r="T4658" s="462">
        <v>0.15892856842487513</v>
      </c>
      <c r="U4658" s="461">
        <v>23.137444303794748</v>
      </c>
      <c r="V4658" s="464">
        <v>4259345462691.0483</v>
      </c>
      <c r="W4658" s="460">
        <v>1344.5791191756025</v>
      </c>
      <c r="X4658" s="463">
        <v>3.3238252118778268E-2</v>
      </c>
      <c r="Y4658" s="476">
        <v>2.0000000000000001E-4</v>
      </c>
    </row>
    <row r="4659" spans="1:25" x14ac:dyDescent="0.2">
      <c r="A4659" s="475">
        <f t="shared" si="72"/>
        <v>4655</v>
      </c>
      <c r="B4659" s="462">
        <v>0.48148596402136362</v>
      </c>
      <c r="C4659" s="461">
        <v>5129.7063979011982</v>
      </c>
      <c r="D4659" s="462">
        <v>0.86688793836834077</v>
      </c>
      <c r="E4659" s="462">
        <v>0.26490232014879506</v>
      </c>
      <c r="F4659" s="516">
        <v>2025.98</v>
      </c>
      <c r="G4659" s="464">
        <v>254982395183.20145</v>
      </c>
      <c r="H4659" s="461">
        <v>21529974.483965088</v>
      </c>
      <c r="I4659" s="464">
        <v>539658510972.33423</v>
      </c>
      <c r="J4659" s="462">
        <v>0.36097015716101732</v>
      </c>
      <c r="K4659" s="464">
        <v>7958411108.7526398</v>
      </c>
      <c r="L4659" s="464">
        <v>20843053832.157181</v>
      </c>
      <c r="M4659" s="464">
        <v>146327673953.68509</v>
      </c>
      <c r="N4659" s="464">
        <v>47114921650.947998</v>
      </c>
      <c r="O4659" s="464">
        <v>25365.136519263655</v>
      </c>
      <c r="P4659" s="461">
        <v>333642.65874754766</v>
      </c>
      <c r="Q4659" s="461">
        <v>192342.94608393067</v>
      </c>
      <c r="R4659" s="464">
        <v>1025331100449.0442</v>
      </c>
      <c r="S4659" s="462">
        <v>0.53903471344888632</v>
      </c>
      <c r="T4659" s="462">
        <v>0.39863306968726203</v>
      </c>
      <c r="U4659" s="461">
        <v>16.720085197628379</v>
      </c>
      <c r="V4659" s="464">
        <v>7456199172836.3555</v>
      </c>
      <c r="W4659" s="460">
        <v>2352.9806652091147</v>
      </c>
      <c r="X4659" s="463">
        <v>4.360038996068788E-2</v>
      </c>
      <c r="Y4659" s="476">
        <v>2.0000000000000001E-4</v>
      </c>
    </row>
    <row r="4660" spans="1:25" x14ac:dyDescent="0.2">
      <c r="A4660" s="475">
        <f t="shared" si="72"/>
        <v>4656</v>
      </c>
      <c r="B4660" s="462">
        <v>0.55212366118830303</v>
      </c>
      <c r="C4660" s="461">
        <v>6092.3272704445208</v>
      </c>
      <c r="D4660" s="462">
        <v>0.56414366257989845</v>
      </c>
      <c r="E4660" s="462">
        <v>0.38264420042072633</v>
      </c>
      <c r="F4660" s="516">
        <v>2026.63</v>
      </c>
      <c r="G4660" s="464">
        <v>74502697019.338272</v>
      </c>
      <c r="H4660" s="461">
        <v>11082884.532968966</v>
      </c>
      <c r="I4660" s="464">
        <v>366208149903.50677</v>
      </c>
      <c r="J4660" s="462">
        <v>0.4209328054406718</v>
      </c>
      <c r="K4660" s="464">
        <v>29702120847.78973</v>
      </c>
      <c r="L4660" s="464">
        <v>52266042147.822411</v>
      </c>
      <c r="M4660" s="464">
        <v>25369488268.868145</v>
      </c>
      <c r="N4660" s="464">
        <v>116366000940.8924</v>
      </c>
      <c r="O4660" s="464">
        <v>34084.639018485192</v>
      </c>
      <c r="P4660" s="461">
        <v>631774.17292974901</v>
      </c>
      <c r="Q4660" s="461">
        <v>438656.85600608768</v>
      </c>
      <c r="R4660" s="464">
        <v>723483090544.03711</v>
      </c>
      <c r="S4660" s="462">
        <v>0.49679046418683359</v>
      </c>
      <c r="T4660" s="462">
        <v>0.32157463537117775</v>
      </c>
      <c r="U4660" s="461">
        <v>14.827898929589329</v>
      </c>
      <c r="V4660" s="464">
        <v>3901013418713.3345</v>
      </c>
      <c r="W4660" s="460">
        <v>1229.9022589530716</v>
      </c>
      <c r="X4660" s="463">
        <v>4.8083294567876432E-2</v>
      </c>
      <c r="Y4660" s="476">
        <v>2.0000000000000001E-4</v>
      </c>
    </row>
    <row r="4661" spans="1:25" x14ac:dyDescent="0.2">
      <c r="A4661" s="475">
        <f t="shared" si="72"/>
        <v>4657</v>
      </c>
      <c r="B4661" s="462">
        <v>0.36499136850512814</v>
      </c>
      <c r="C4661" s="461">
        <v>3678.1228658611071</v>
      </c>
      <c r="D4661" s="462">
        <v>1.0527595855593799</v>
      </c>
      <c r="E4661" s="462">
        <v>0.61591638832615336</v>
      </c>
      <c r="F4661" s="516">
        <v>2025.56</v>
      </c>
      <c r="G4661" s="464">
        <v>266315929752.7373</v>
      </c>
      <c r="H4661" s="461">
        <v>34223331.043158412</v>
      </c>
      <c r="I4661" s="464">
        <v>726442468630.7616</v>
      </c>
      <c r="J4661" s="462">
        <v>0.2897294351552685</v>
      </c>
      <c r="K4661" s="464">
        <v>46144230788.275696</v>
      </c>
      <c r="L4661" s="464">
        <v>139310164259.32828</v>
      </c>
      <c r="M4661" s="464">
        <v>122274751415.71895</v>
      </c>
      <c r="N4661" s="464">
        <v>28375134050.328568</v>
      </c>
      <c r="O4661" s="464">
        <v>37193.78084665865</v>
      </c>
      <c r="P4661" s="461">
        <v>227411.94439094543</v>
      </c>
      <c r="Q4661" s="461">
        <v>110838.45390778802</v>
      </c>
      <c r="R4661" s="464">
        <v>1274094474128.7783</v>
      </c>
      <c r="S4661" s="462">
        <v>0.48293164962922674</v>
      </c>
      <c r="T4661" s="462">
        <v>0.35956804627585826</v>
      </c>
      <c r="U4661" s="461">
        <v>16.356388403129575</v>
      </c>
      <c r="V4661" s="464">
        <v>8181123406467.0957</v>
      </c>
      <c r="W4661" s="460">
        <v>2580.9873882542429</v>
      </c>
      <c r="X4661" s="463">
        <v>4.5040574856336175E-2</v>
      </c>
      <c r="Y4661" s="476">
        <v>2.0000000000000001E-4</v>
      </c>
    </row>
    <row r="4662" spans="1:25" x14ac:dyDescent="0.2">
      <c r="A4662" s="475">
        <f t="shared" si="72"/>
        <v>4658</v>
      </c>
      <c r="B4662" s="462">
        <v>0.48480770349797481</v>
      </c>
      <c r="C4662" s="461">
        <v>9026.907001909778</v>
      </c>
      <c r="D4662" s="462">
        <v>0.80286688080951718</v>
      </c>
      <c r="E4662" s="462">
        <v>0.42339673801070687</v>
      </c>
      <c r="F4662" s="516">
        <v>2026.32</v>
      </c>
      <c r="G4662" s="464">
        <v>197980831476.7984</v>
      </c>
      <c r="H4662" s="461">
        <v>19293771.81499001</v>
      </c>
      <c r="I4662" s="464">
        <v>560270993930.6322</v>
      </c>
      <c r="J4662" s="462">
        <v>0.41517307835707706</v>
      </c>
      <c r="K4662" s="464">
        <v>57444772873.390251</v>
      </c>
      <c r="L4662" s="464">
        <v>135058790739.314</v>
      </c>
      <c r="M4662" s="464">
        <v>59996110993.462158</v>
      </c>
      <c r="N4662" s="464">
        <v>8364296240.045619</v>
      </c>
      <c r="O4662" s="464">
        <v>32743.395697767934</v>
      </c>
      <c r="P4662" s="461">
        <v>101465.43749999889</v>
      </c>
      <c r="Q4662" s="461">
        <v>33113.812499999127</v>
      </c>
      <c r="R4662" s="464">
        <v>1008994984064.0714</v>
      </c>
      <c r="S4662" s="462">
        <v>0.56579268799720883</v>
      </c>
      <c r="T4662" s="462">
        <v>0.41481535272143916</v>
      </c>
      <c r="U4662" s="461">
        <v>15.623656914503652</v>
      </c>
      <c r="V4662" s="464">
        <v>7160209497456.1641</v>
      </c>
      <c r="W4662" s="460">
        <v>2259.2985272815949</v>
      </c>
      <c r="X4662" s="463">
        <v>4.6994480705495584E-2</v>
      </c>
      <c r="Y4662" s="476">
        <v>2.0000000000000001E-4</v>
      </c>
    </row>
    <row r="4663" spans="1:25" x14ac:dyDescent="0.2">
      <c r="A4663" s="475">
        <f t="shared" si="72"/>
        <v>4659</v>
      </c>
      <c r="B4663" s="462">
        <v>0.39408568319419146</v>
      </c>
      <c r="C4663" s="461">
        <v>1597.9577258574004</v>
      </c>
      <c r="D4663" s="462">
        <v>0.39519888922515778</v>
      </c>
      <c r="E4663" s="462">
        <v>0.31291664116116458</v>
      </c>
      <c r="F4663" s="516">
        <v>2024.7</v>
      </c>
      <c r="G4663" s="464">
        <v>136554430520.25446</v>
      </c>
      <c r="H4663" s="461">
        <v>6903815.8149285242</v>
      </c>
      <c r="I4663" s="464">
        <v>274164945695.3317</v>
      </c>
      <c r="J4663" s="462">
        <v>0.39408568319419146</v>
      </c>
      <c r="K4663" s="464">
        <v>15805561917.872524</v>
      </c>
      <c r="L4663" s="464">
        <v>13318255218.892284</v>
      </c>
      <c r="M4663" s="464">
        <v>95003744933.044525</v>
      </c>
      <c r="N4663" s="464">
        <v>99470284551.990463</v>
      </c>
      <c r="O4663" s="464">
        <v>32401.710100976285</v>
      </c>
      <c r="P4663" s="461">
        <v>692718.80670719082</v>
      </c>
      <c r="Q4663" s="461">
        <v>415343.56986818311</v>
      </c>
      <c r="R4663" s="464">
        <v>666162124730.99158</v>
      </c>
      <c r="S4663" s="462">
        <v>0.535391703426364</v>
      </c>
      <c r="T4663" s="462">
        <v>0.34247094875300899</v>
      </c>
      <c r="U4663" s="461">
        <v>16.486545583269052</v>
      </c>
      <c r="V4663" s="464">
        <v>4214465427656.8516</v>
      </c>
      <c r="W4663" s="460">
        <v>1330.5711125181545</v>
      </c>
      <c r="X4663" s="463">
        <v>4.3453413592668071E-2</v>
      </c>
      <c r="Y4663" s="476">
        <v>2.0000000000000001E-4</v>
      </c>
    </row>
    <row r="4664" spans="1:25" x14ac:dyDescent="0.2">
      <c r="A4664" s="475">
        <f t="shared" si="72"/>
        <v>4660</v>
      </c>
      <c r="B4664" s="462">
        <v>0.57204065616580146</v>
      </c>
      <c r="C4664" s="461">
        <v>2299.6260646363698</v>
      </c>
      <c r="D4664" s="462">
        <v>0.62267191865570271</v>
      </c>
      <c r="E4664" s="462">
        <v>0.43613252280651588</v>
      </c>
      <c r="F4664" s="516">
        <v>2023.75</v>
      </c>
      <c r="G4664" s="464">
        <v>248843594596.83151</v>
      </c>
      <c r="H4664" s="461">
        <v>13950784.790857669</v>
      </c>
      <c r="I4664" s="464">
        <v>455194008769.80231</v>
      </c>
      <c r="J4664" s="462">
        <v>0.47720728714205196</v>
      </c>
      <c r="K4664" s="464">
        <v>6979455252.2249651</v>
      </c>
      <c r="L4664" s="464">
        <v>0</v>
      </c>
      <c r="M4664" s="464">
        <v>340322436152.48486</v>
      </c>
      <c r="N4664" s="464">
        <v>112206815711.66913</v>
      </c>
      <c r="O4664" s="464">
        <v>35272.700125037991</v>
      </c>
      <c r="P4664" s="461">
        <v>654600.60981315037</v>
      </c>
      <c r="Q4664" s="461">
        <v>455070.83472937229</v>
      </c>
      <c r="R4664" s="464">
        <v>1212489719487.7593</v>
      </c>
      <c r="S4664" s="462">
        <v>0.62556279704845652</v>
      </c>
      <c r="T4664" s="462">
        <v>0.37637167663461646</v>
      </c>
      <c r="U4664" s="461">
        <v>16.245466327608192</v>
      </c>
      <c r="V4664" s="464">
        <v>8319381147925.293</v>
      </c>
      <c r="W4664" s="460">
        <v>2627.6437653749645</v>
      </c>
      <c r="X4664" s="463">
        <v>4.4076135349954713E-2</v>
      </c>
      <c r="Y4664" s="476">
        <v>2.0000000000000001E-4</v>
      </c>
    </row>
    <row r="4665" spans="1:25" x14ac:dyDescent="0.2">
      <c r="A4665" s="475">
        <f t="shared" si="72"/>
        <v>4661</v>
      </c>
      <c r="B4665" s="462">
        <v>0.38199094770894915</v>
      </c>
      <c r="C4665" s="461">
        <v>4971.6183635354455</v>
      </c>
      <c r="D4665" s="462">
        <v>0.86796506275149787</v>
      </c>
      <c r="E4665" s="462">
        <v>0.23144576157561286</v>
      </c>
      <c r="F4665" s="516">
        <v>2023.75</v>
      </c>
      <c r="G4665" s="464">
        <v>384351566709.22119</v>
      </c>
      <c r="H4665" s="461">
        <v>23124267.312038977</v>
      </c>
      <c r="I4665" s="464">
        <v>579485182886.29407</v>
      </c>
      <c r="J4665" s="462">
        <v>0.36237530251752914</v>
      </c>
      <c r="K4665" s="464">
        <v>61627862.838554271</v>
      </c>
      <c r="L4665" s="464">
        <v>0</v>
      </c>
      <c r="M4665" s="464">
        <v>399145634792.6792</v>
      </c>
      <c r="N4665" s="464">
        <v>79117442226.431519</v>
      </c>
      <c r="O4665" s="464">
        <v>34865.035141611726</v>
      </c>
      <c r="P4665" s="461">
        <v>494249.59189914039</v>
      </c>
      <c r="Q4665" s="461">
        <v>317025.81821499596</v>
      </c>
      <c r="R4665" s="464">
        <v>1446437482116.2192</v>
      </c>
      <c r="S4665" s="462">
        <v>0.59207278742807401</v>
      </c>
      <c r="T4665" s="462">
        <v>0.37855865995362026</v>
      </c>
      <c r="U4665" s="461">
        <v>17.211452834043179</v>
      </c>
      <c r="V4665" s="464">
        <v>10232881189333.658</v>
      </c>
      <c r="W4665" s="460">
        <v>3229.4175627374429</v>
      </c>
      <c r="X4665" s="463">
        <v>4.296536307912989E-2</v>
      </c>
      <c r="Y4665" s="476">
        <v>2.0000000000000001E-4</v>
      </c>
    </row>
    <row r="4666" spans="1:25" x14ac:dyDescent="0.2">
      <c r="A4666" s="475">
        <f t="shared" si="72"/>
        <v>4662</v>
      </c>
      <c r="B4666" s="462">
        <v>0.42160540324038198</v>
      </c>
      <c r="C4666" s="461">
        <v>2886.6223971679533</v>
      </c>
      <c r="D4666" s="462">
        <v>0.67257442008201895</v>
      </c>
      <c r="E4666" s="462">
        <v>0.13902085210219672</v>
      </c>
      <c r="F4666" s="516">
        <v>2023.75</v>
      </c>
      <c r="G4666" s="464">
        <v>405580872564.4408</v>
      </c>
      <c r="H4666" s="461">
        <v>15791002.34754112</v>
      </c>
      <c r="I4666" s="464">
        <v>450763095131.35547</v>
      </c>
      <c r="J4666" s="462">
        <v>0.42095822088173485</v>
      </c>
      <c r="K4666" s="464">
        <v>22624123224.838612</v>
      </c>
      <c r="L4666" s="464">
        <v>0</v>
      </c>
      <c r="M4666" s="464">
        <v>345447842782.08276</v>
      </c>
      <c r="N4666" s="464">
        <v>73536360960.954605</v>
      </c>
      <c r="O4666" s="464">
        <v>21616.831554956836</v>
      </c>
      <c r="P4666" s="461">
        <v>467036.05420448573</v>
      </c>
      <c r="Q4666" s="461">
        <v>301489.43413951423</v>
      </c>
      <c r="R4666" s="464">
        <v>1205820166994.9099</v>
      </c>
      <c r="S4666" s="462">
        <v>0.62050635584092051</v>
      </c>
      <c r="T4666" s="462">
        <v>0.47427853927923691</v>
      </c>
      <c r="U4666" s="461">
        <v>17.178629570898888</v>
      </c>
      <c r="V4666" s="464">
        <v>10774262060143.809</v>
      </c>
      <c r="W4666" s="460">
        <v>3392.6807441836713</v>
      </c>
      <c r="X4666" s="463">
        <v>4.2600924203700888E-2</v>
      </c>
      <c r="Y4666" s="476">
        <v>2.0000000000000001E-4</v>
      </c>
    </row>
    <row r="4667" spans="1:25" x14ac:dyDescent="0.2">
      <c r="A4667" s="475">
        <f t="shared" si="72"/>
        <v>4663</v>
      </c>
      <c r="B4667" s="462">
        <v>0.51133541855644782</v>
      </c>
      <c r="C4667" s="461">
        <v>3461.6344901485099</v>
      </c>
      <c r="D4667" s="462">
        <v>0.81686662550350819</v>
      </c>
      <c r="E4667" s="462">
        <v>0.51684366833812412</v>
      </c>
      <c r="F4667" s="516">
        <v>2023.75</v>
      </c>
      <c r="G4667" s="464">
        <v>356963954307.57245</v>
      </c>
      <c r="H4667" s="461">
        <v>20686025.137263272</v>
      </c>
      <c r="I4667" s="464">
        <v>471450443954.99957</v>
      </c>
      <c r="J4667" s="462">
        <v>0.31351692303181755</v>
      </c>
      <c r="K4667" s="464">
        <v>5346027328.2506533</v>
      </c>
      <c r="L4667" s="464">
        <v>0</v>
      </c>
      <c r="M4667" s="464">
        <v>335913566656.9342</v>
      </c>
      <c r="N4667" s="464">
        <v>73584018010.500687</v>
      </c>
      <c r="O4667" s="464">
        <v>32587.223246658603</v>
      </c>
      <c r="P4667" s="461">
        <v>479392.71703704604</v>
      </c>
      <c r="Q4667" s="461">
        <v>306824.80775160325</v>
      </c>
      <c r="R4667" s="464">
        <v>1268268036760.2314</v>
      </c>
      <c r="S4667" s="462">
        <v>0.58739807253378129</v>
      </c>
      <c r="T4667" s="462">
        <v>0.37181115130811404</v>
      </c>
      <c r="U4667" s="461">
        <v>17.523061568356496</v>
      </c>
      <c r="V4667" s="464">
        <v>9057854443124.0156</v>
      </c>
      <c r="W4667" s="460">
        <v>2856.9865521571337</v>
      </c>
      <c r="X4667" s="463">
        <v>4.1679202703498876E-2</v>
      </c>
      <c r="Y4667" s="476">
        <v>2.0000000000000001E-4</v>
      </c>
    </row>
    <row r="4668" spans="1:25" x14ac:dyDescent="0.2">
      <c r="A4668" s="475">
        <f t="shared" si="72"/>
        <v>4664</v>
      </c>
      <c r="B4668" s="462">
        <v>0.46002563367847321</v>
      </c>
      <c r="C4668" s="461">
        <v>4436.0998293063612</v>
      </c>
      <c r="D4668" s="462">
        <v>0.79721383579478855</v>
      </c>
      <c r="E4668" s="462">
        <v>0.38706496755475384</v>
      </c>
      <c r="F4668" s="516">
        <v>2025.17</v>
      </c>
      <c r="G4668" s="464">
        <v>256960780053.21854</v>
      </c>
      <c r="H4668" s="461">
        <v>20544450.025719158</v>
      </c>
      <c r="I4668" s="464">
        <v>546981935949.43494</v>
      </c>
      <c r="J4668" s="462">
        <v>0.37791486971543908</v>
      </c>
      <c r="K4668" s="464">
        <v>33517632034.868134</v>
      </c>
      <c r="L4668" s="464">
        <v>94720211916.578812</v>
      </c>
      <c r="M4668" s="464">
        <v>154122130603.90619</v>
      </c>
      <c r="N4668" s="464">
        <v>20158716865.277355</v>
      </c>
      <c r="O4668" s="464">
        <v>28647.420855191929</v>
      </c>
      <c r="P4668" s="461">
        <v>176078.89742781536</v>
      </c>
      <c r="Q4668" s="461">
        <v>78674.676336313496</v>
      </c>
      <c r="R4668" s="464">
        <v>1114998872359.9497</v>
      </c>
      <c r="S4668" s="462">
        <v>0.5691584253862102</v>
      </c>
      <c r="T4668" s="462">
        <v>0.38075900015515191</v>
      </c>
      <c r="U4668" s="461">
        <v>16.548891612135542</v>
      </c>
      <c r="V4668" s="464">
        <v>7725300276209.4326</v>
      </c>
      <c r="W4668" s="460">
        <v>2438.4209327588355</v>
      </c>
      <c r="X4668" s="463">
        <v>4.4274928337103066E-2</v>
      </c>
      <c r="Y4668" s="476">
        <v>2.0000000000000001E-4</v>
      </c>
    </row>
    <row r="4669" spans="1:25" x14ac:dyDescent="0.2">
      <c r="A4669" s="475">
        <f t="shared" si="72"/>
        <v>4665</v>
      </c>
      <c r="B4669" s="462">
        <v>0.48031393963661317</v>
      </c>
      <c r="C4669" s="461">
        <v>2105.9232031438114</v>
      </c>
      <c r="D4669" s="462">
        <v>0.62302870524709364</v>
      </c>
      <c r="E4669" s="462">
        <v>0.59861685608794946</v>
      </c>
      <c r="F4669" s="516">
        <v>2026.58</v>
      </c>
      <c r="G4669" s="464">
        <v>69734210362.327957</v>
      </c>
      <c r="H4669" s="461">
        <v>14252997.201042034</v>
      </c>
      <c r="I4669" s="464">
        <v>404747092286.66559</v>
      </c>
      <c r="J4669" s="462">
        <v>0.36526418020762796</v>
      </c>
      <c r="K4669" s="464">
        <v>18589158320.366405</v>
      </c>
      <c r="L4669" s="464">
        <v>25826943938.310951</v>
      </c>
      <c r="M4669" s="464">
        <v>23289022732.864254</v>
      </c>
      <c r="N4669" s="464">
        <v>28502717148.544205</v>
      </c>
      <c r="O4669" s="464">
        <v>27091.75083071633</v>
      </c>
      <c r="P4669" s="461">
        <v>210851.76260260664</v>
      </c>
      <c r="Q4669" s="461">
        <v>106291.23545129548</v>
      </c>
      <c r="R4669" s="464">
        <v>628224860874.86694</v>
      </c>
      <c r="S4669" s="462">
        <v>0.48354206283459161</v>
      </c>
      <c r="T4669" s="462">
        <v>0.32516694857998552</v>
      </c>
      <c r="U4669" s="461">
        <v>14.913371467911748</v>
      </c>
      <c r="V4669" s="464">
        <v>3531555285314.7432</v>
      </c>
      <c r="W4669" s="460">
        <v>1115.2883758963333</v>
      </c>
      <c r="X4669" s="463">
        <v>4.6634850988484702E-2</v>
      </c>
      <c r="Y4669" s="476">
        <v>2.0000000000000001E-4</v>
      </c>
    </row>
    <row r="4670" spans="1:25" x14ac:dyDescent="0.2">
      <c r="A4670" s="475">
        <f t="shared" si="72"/>
        <v>4666</v>
      </c>
      <c r="B4670" s="462">
        <v>0.39160223042472653</v>
      </c>
      <c r="C4670" s="461">
        <v>1509.7210270182327</v>
      </c>
      <c r="D4670" s="462">
        <v>0.86789272140739826</v>
      </c>
      <c r="E4670" s="462">
        <v>0.60140857689288829</v>
      </c>
      <c r="F4670" s="516">
        <v>2024.43</v>
      </c>
      <c r="G4670" s="464">
        <v>250695517582.81009</v>
      </c>
      <c r="H4670" s="461">
        <v>25451688.661032554</v>
      </c>
      <c r="I4670" s="464">
        <v>648886542671.13989</v>
      </c>
      <c r="J4670" s="462">
        <v>0.39160223042472653</v>
      </c>
      <c r="K4670" s="464">
        <v>25895601179.814716</v>
      </c>
      <c r="L4670" s="464">
        <v>6988830955.0492201</v>
      </c>
      <c r="M4670" s="464">
        <v>238385304207.63528</v>
      </c>
      <c r="N4670" s="464">
        <v>18600184176.105373</v>
      </c>
      <c r="O4670" s="464">
        <v>34032.830548663303</v>
      </c>
      <c r="P4670" s="461">
        <v>172241.85133379296</v>
      </c>
      <c r="Q4670" s="461">
        <v>75346.122939957597</v>
      </c>
      <c r="R4670" s="464">
        <v>1258368174551.9324</v>
      </c>
      <c r="S4670" s="462">
        <v>0.57560672689010028</v>
      </c>
      <c r="T4670" s="462">
        <v>0.34405527959048066</v>
      </c>
      <c r="U4670" s="461">
        <v>16.376463154734463</v>
      </c>
      <c r="V4670" s="464">
        <v>7839280156252.4004</v>
      </c>
      <c r="W4670" s="460">
        <v>2474.0668988649413</v>
      </c>
      <c r="X4670" s="463">
        <v>4.4309504178887765E-2</v>
      </c>
      <c r="Y4670" s="476">
        <v>2.0000000000000001E-4</v>
      </c>
    </row>
    <row r="4671" spans="1:25" x14ac:dyDescent="0.2">
      <c r="A4671" s="475">
        <f t="shared" si="72"/>
        <v>4667</v>
      </c>
      <c r="B4671" s="462">
        <v>0.56440134702298161</v>
      </c>
      <c r="C4671" s="461">
        <v>3180.1761431603327</v>
      </c>
      <c r="D4671" s="462">
        <v>0.37322203968411449</v>
      </c>
      <c r="E4671" s="462">
        <v>0.66851936308213711</v>
      </c>
      <c r="F4671" s="516">
        <v>2026.37</v>
      </c>
      <c r="G4671" s="464">
        <v>94781338074.689804</v>
      </c>
      <c r="H4671" s="461">
        <v>6678969.8170410888</v>
      </c>
      <c r="I4671" s="464">
        <v>256212998080.81726</v>
      </c>
      <c r="J4671" s="462">
        <v>0.49741844196503404</v>
      </c>
      <c r="K4671" s="464">
        <v>39453969516.779488</v>
      </c>
      <c r="L4671" s="464">
        <v>98531624236.427948</v>
      </c>
      <c r="M4671" s="464">
        <v>22336760794.367012</v>
      </c>
      <c r="N4671" s="464">
        <v>126265270619.90704</v>
      </c>
      <c r="O4671" s="464">
        <v>31239.257991890488</v>
      </c>
      <c r="P4671" s="461">
        <v>836332.68258706667</v>
      </c>
      <c r="Q4671" s="461">
        <v>521066.49299872702</v>
      </c>
      <c r="R4671" s="464">
        <v>582732686672.94714</v>
      </c>
      <c r="S4671" s="462">
        <v>0.52934153608315737</v>
      </c>
      <c r="T4671" s="462">
        <v>0.39696714288723495</v>
      </c>
      <c r="U4671" s="461">
        <v>15.157156941854772</v>
      </c>
      <c r="V4671" s="464">
        <v>4071821306353.73</v>
      </c>
      <c r="W4671" s="460">
        <v>1282.0785643309514</v>
      </c>
      <c r="X4671" s="463">
        <v>4.5656230319971007E-2</v>
      </c>
      <c r="Y4671" s="476">
        <v>2.0000000000000001E-4</v>
      </c>
    </row>
    <row r="4672" spans="1:25" x14ac:dyDescent="0.2">
      <c r="A4672" s="475">
        <f t="shared" si="72"/>
        <v>4668</v>
      </c>
      <c r="B4672" s="462">
        <v>0.50887358146230044</v>
      </c>
      <c r="C4672" s="461">
        <v>4190.9917046279734</v>
      </c>
      <c r="D4672" s="462">
        <v>0.51681622575584729</v>
      </c>
      <c r="E4672" s="462">
        <v>0.56744427651878759</v>
      </c>
      <c r="F4672" s="516">
        <v>2025.21</v>
      </c>
      <c r="G4672" s="464">
        <v>129986146522.36002</v>
      </c>
      <c r="H4672" s="461">
        <v>10160405.270222265</v>
      </c>
      <c r="I4672" s="464">
        <v>250053686257.47589</v>
      </c>
      <c r="J4672" s="462">
        <v>0.24682754084003811</v>
      </c>
      <c r="K4672" s="464">
        <v>14397720455.045654</v>
      </c>
      <c r="L4672" s="464">
        <v>47087370729.000038</v>
      </c>
      <c r="M4672" s="464">
        <v>88748315941.050827</v>
      </c>
      <c r="N4672" s="464">
        <v>16477203140.533751</v>
      </c>
      <c r="O4672" s="464">
        <v>26635.17733044337</v>
      </c>
      <c r="P4672" s="461">
        <v>149532.92437891953</v>
      </c>
      <c r="Q4672" s="461">
        <v>64698.300121852364</v>
      </c>
      <c r="R4672" s="464">
        <v>597544973577.49487</v>
      </c>
      <c r="S4672" s="462">
        <v>0.54157267311423596</v>
      </c>
      <c r="T4672" s="462">
        <v>0.26487024264561554</v>
      </c>
      <c r="U4672" s="461">
        <v>17.839761266643208</v>
      </c>
      <c r="V4672" s="464">
        <v>3075146567714.7476</v>
      </c>
      <c r="W4672" s="460">
        <v>970.44479094572466</v>
      </c>
      <c r="X4672" s="463">
        <v>4.1276874973668339E-2</v>
      </c>
      <c r="Y4672" s="476">
        <v>2.0000000000000001E-4</v>
      </c>
    </row>
    <row r="4673" spans="1:25" x14ac:dyDescent="0.2">
      <c r="A4673" s="475">
        <f t="shared" si="72"/>
        <v>4669</v>
      </c>
      <c r="B4673" s="462">
        <v>0.55826950405862441</v>
      </c>
      <c r="C4673" s="461">
        <v>9295.7674296102377</v>
      </c>
      <c r="D4673" s="462">
        <v>1.0959491815541416</v>
      </c>
      <c r="E4673" s="462">
        <v>0.49602626072854217</v>
      </c>
      <c r="F4673" s="516">
        <v>2026.41</v>
      </c>
      <c r="G4673" s="464">
        <v>238032660751.06693</v>
      </c>
      <c r="H4673" s="461">
        <v>33259940.19298419</v>
      </c>
      <c r="I4673" s="464">
        <v>600600159689.94189</v>
      </c>
      <c r="J4673" s="462">
        <v>8.4931220502972193E-2</v>
      </c>
      <c r="K4673" s="464">
        <v>25051377751.876007</v>
      </c>
      <c r="L4673" s="464">
        <v>38195736168.518204</v>
      </c>
      <c r="M4673" s="464">
        <v>47204562681.317276</v>
      </c>
      <c r="N4673" s="464">
        <v>33039343575.545238</v>
      </c>
      <c r="O4673" s="464">
        <v>26478.879970712434</v>
      </c>
      <c r="P4673" s="461">
        <v>245006.49627571163</v>
      </c>
      <c r="Q4673" s="461">
        <v>122473.03465483825</v>
      </c>
      <c r="R4673" s="464">
        <v>1074032871471.6261</v>
      </c>
      <c r="S4673" s="462">
        <v>0.37254006731153172</v>
      </c>
      <c r="T4673" s="462">
        <v>0.23025684423093987</v>
      </c>
      <c r="U4673" s="461">
        <v>20.175632939875211</v>
      </c>
      <c r="V4673" s="464">
        <v>5109074575671.6631</v>
      </c>
      <c r="W4673" s="460">
        <v>1611.8985644015922</v>
      </c>
      <c r="X4673" s="463">
        <v>3.8269900399877897E-2</v>
      </c>
      <c r="Y4673" s="476">
        <v>2.0000000000000001E-4</v>
      </c>
    </row>
    <row r="4674" spans="1:25" x14ac:dyDescent="0.2">
      <c r="A4674" s="475">
        <f t="shared" si="72"/>
        <v>4670</v>
      </c>
      <c r="B4674" s="462">
        <v>0.75727261722108663</v>
      </c>
      <c r="C4674" s="461">
        <v>10005.999910305549</v>
      </c>
      <c r="D4674" s="462">
        <v>0.81441252861178293</v>
      </c>
      <c r="E4674" s="462">
        <v>0.47922999921759046</v>
      </c>
      <c r="F4674" s="516">
        <v>2025.84</v>
      </c>
      <c r="G4674" s="464">
        <v>76526431100.37912</v>
      </c>
      <c r="H4674" s="461">
        <v>19531641.228876159</v>
      </c>
      <c r="I4674" s="464">
        <v>537958541200.0849</v>
      </c>
      <c r="J4674" s="462">
        <v>0.37124686780109029</v>
      </c>
      <c r="K4674" s="464">
        <v>45565321129.448059</v>
      </c>
      <c r="L4674" s="464">
        <v>105990230086.52077</v>
      </c>
      <c r="M4674" s="464">
        <v>93343797667.758621</v>
      </c>
      <c r="N4674" s="464">
        <v>34381336036.004745</v>
      </c>
      <c r="O4674" s="464">
        <v>20225.53014500545</v>
      </c>
      <c r="P4674" s="461">
        <v>253304.59053210408</v>
      </c>
      <c r="Q4674" s="461">
        <v>133511.63203819</v>
      </c>
      <c r="R4674" s="464">
        <v>987091478779.26746</v>
      </c>
      <c r="S4674" s="462">
        <v>0.52797007798754692</v>
      </c>
      <c r="T4674" s="462">
        <v>0.24265377187874912</v>
      </c>
      <c r="U4674" s="461">
        <v>14.689427625669829</v>
      </c>
      <c r="V4674" s="464">
        <v>3863951450531.2427</v>
      </c>
      <c r="W4674" s="460">
        <v>1217.895754934246</v>
      </c>
      <c r="X4674" s="463">
        <v>4.9540394137486357E-2</v>
      </c>
      <c r="Y4674" s="476">
        <v>2.0000000000000001E-4</v>
      </c>
    </row>
    <row r="4675" spans="1:25" x14ac:dyDescent="0.2">
      <c r="A4675" s="475">
        <f t="shared" si="72"/>
        <v>4671</v>
      </c>
      <c r="B4675" s="462">
        <v>0.54102991572895365</v>
      </c>
      <c r="C4675" s="461">
        <v>2827.1070026928219</v>
      </c>
      <c r="D4675" s="462">
        <v>0.42647807583022196</v>
      </c>
      <c r="E4675" s="462">
        <v>0.51432310276396143</v>
      </c>
      <c r="F4675" s="516">
        <v>2023.75</v>
      </c>
      <c r="G4675" s="464">
        <v>102123533238.47986</v>
      </c>
      <c r="H4675" s="461">
        <v>7681294.2627791101</v>
      </c>
      <c r="I4675" s="464">
        <v>281519307104.06763</v>
      </c>
      <c r="J4675" s="462">
        <v>0.5205722455573889</v>
      </c>
      <c r="K4675" s="464">
        <v>5778921191.0725126</v>
      </c>
      <c r="L4675" s="464">
        <v>0</v>
      </c>
      <c r="M4675" s="464">
        <v>110527980890.66777</v>
      </c>
      <c r="N4675" s="464">
        <v>83360291810.894165</v>
      </c>
      <c r="O4675" s="464">
        <v>25849.526571803104</v>
      </c>
      <c r="P4675" s="461">
        <v>645139.36387035029</v>
      </c>
      <c r="Q4675" s="461">
        <v>379907.2849144981</v>
      </c>
      <c r="R4675" s="464">
        <v>582501614503.74866</v>
      </c>
      <c r="S4675" s="462">
        <v>0.59020120189286285</v>
      </c>
      <c r="T4675" s="462">
        <v>0.42113102411688963</v>
      </c>
      <c r="U4675" s="461">
        <v>15.477205535710155</v>
      </c>
      <c r="V4675" s="464">
        <v>4377410572517.4668</v>
      </c>
      <c r="W4675" s="460">
        <v>1381.9252313017423</v>
      </c>
      <c r="X4675" s="463">
        <v>4.4953066906511685E-2</v>
      </c>
      <c r="Y4675" s="476">
        <v>2.0000000000000001E-4</v>
      </c>
    </row>
    <row r="4676" spans="1:25" x14ac:dyDescent="0.2">
      <c r="A4676" s="475">
        <f t="shared" si="72"/>
        <v>4672</v>
      </c>
      <c r="B4676" s="462">
        <v>0.53962996881831016</v>
      </c>
      <c r="C4676" s="461">
        <v>3893.0456124551542</v>
      </c>
      <c r="D4676" s="462">
        <v>0.95364170777322277</v>
      </c>
      <c r="E4676" s="462">
        <v>0.39592046087656818</v>
      </c>
      <c r="F4676" s="516">
        <v>2023.78</v>
      </c>
      <c r="G4676" s="464">
        <v>546950573338.12622</v>
      </c>
      <c r="H4676" s="461">
        <v>28784292.700399037</v>
      </c>
      <c r="I4676" s="464">
        <v>657886291303.41895</v>
      </c>
      <c r="J4676" s="462">
        <v>0.35505253103482681</v>
      </c>
      <c r="K4676" s="464">
        <v>16593254909.37855</v>
      </c>
      <c r="L4676" s="464">
        <v>0</v>
      </c>
      <c r="M4676" s="464">
        <v>487237397808.16779</v>
      </c>
      <c r="N4676" s="464">
        <v>56755974771.843109</v>
      </c>
      <c r="O4676" s="464">
        <v>25751.663041617248</v>
      </c>
      <c r="P4676" s="461">
        <v>392466.73895301501</v>
      </c>
      <c r="Q4676" s="461">
        <v>235138.40259243897</v>
      </c>
      <c r="R4676" s="464">
        <v>1719631699909.8154</v>
      </c>
      <c r="S4676" s="462">
        <v>0.60595697147015215</v>
      </c>
      <c r="T4676" s="462">
        <v>0.42590550594874205</v>
      </c>
      <c r="U4676" s="461">
        <v>17.460652013963958</v>
      </c>
      <c r="V4676" s="464">
        <v>13925059258591.76</v>
      </c>
      <c r="W4676" s="460">
        <v>4393.2620591838804</v>
      </c>
      <c r="X4676" s="463">
        <v>4.2224978227214313E-2</v>
      </c>
      <c r="Y4676" s="476">
        <v>2.0000000000000001E-4</v>
      </c>
    </row>
    <row r="4677" spans="1:25" x14ac:dyDescent="0.2">
      <c r="A4677" s="475">
        <f t="shared" si="72"/>
        <v>4673</v>
      </c>
      <c r="B4677" s="462">
        <v>0.53386362195280612</v>
      </c>
      <c r="C4677" s="461">
        <v>2843.9021307467756</v>
      </c>
      <c r="D4677" s="462">
        <v>0.65292228405833352</v>
      </c>
      <c r="E4677" s="462">
        <v>0.69043772475556453</v>
      </c>
      <c r="F4677" s="516">
        <v>2024.67</v>
      </c>
      <c r="G4677" s="464">
        <v>211378447573.9747</v>
      </c>
      <c r="H4677" s="461">
        <v>14882579.923306441</v>
      </c>
      <c r="I4677" s="464">
        <v>472765094971.83002</v>
      </c>
      <c r="J4677" s="462">
        <v>0.49593881211900193</v>
      </c>
      <c r="K4677" s="464">
        <v>12778541094.812532</v>
      </c>
      <c r="L4677" s="464">
        <v>0</v>
      </c>
      <c r="M4677" s="464">
        <v>170526810450.92493</v>
      </c>
      <c r="N4677" s="464">
        <v>34747813178.536331</v>
      </c>
      <c r="O4677" s="464">
        <v>28337.874779602029</v>
      </c>
      <c r="P4677" s="461">
        <v>271323.33053049806</v>
      </c>
      <c r="Q4677" s="461">
        <v>150269.69505274555</v>
      </c>
      <c r="R4677" s="464">
        <v>928329102142.04993</v>
      </c>
      <c r="S4677" s="462">
        <v>0.62297366119353859</v>
      </c>
      <c r="T4677" s="462">
        <v>0.44482081829453202</v>
      </c>
      <c r="U4677" s="461">
        <v>16.01468799109211</v>
      </c>
      <c r="V4677" s="464">
        <v>7355853111229.8525</v>
      </c>
      <c r="W4677" s="460">
        <v>2319.1720713277086</v>
      </c>
      <c r="X4677" s="463">
        <v>4.504126980430221E-2</v>
      </c>
      <c r="Y4677" s="476">
        <v>2.0000000000000001E-4</v>
      </c>
    </row>
    <row r="4678" spans="1:25" x14ac:dyDescent="0.2">
      <c r="A4678" s="475">
        <f t="shared" si="72"/>
        <v>4674</v>
      </c>
      <c r="B4678" s="462">
        <v>0.55916545895436753</v>
      </c>
      <c r="C4678" s="461">
        <v>4914.8941412409777</v>
      </c>
      <c r="D4678" s="462">
        <v>0.56161816578688817</v>
      </c>
      <c r="E4678" s="462">
        <v>0.69599259856321583</v>
      </c>
      <c r="F4678" s="516">
        <v>2024.35</v>
      </c>
      <c r="G4678" s="464">
        <v>272838872994.297</v>
      </c>
      <c r="H4678" s="461">
        <v>11235772.841934195</v>
      </c>
      <c r="I4678" s="464">
        <v>256946343978.49371</v>
      </c>
      <c r="J4678" s="462">
        <v>0.13085848226265728</v>
      </c>
      <c r="K4678" s="464">
        <v>20841112024.207195</v>
      </c>
      <c r="L4678" s="464">
        <v>45249988216.983246</v>
      </c>
      <c r="M4678" s="464">
        <v>295376457619.03644</v>
      </c>
      <c r="N4678" s="464">
        <v>54117199715.067719</v>
      </c>
      <c r="O4678" s="464">
        <v>34232.92596646562</v>
      </c>
      <c r="P4678" s="461">
        <v>321494.49459664384</v>
      </c>
      <c r="Q4678" s="461">
        <v>190584.59439534665</v>
      </c>
      <c r="R4678" s="464">
        <v>1042689838644.7886</v>
      </c>
      <c r="S4678" s="462">
        <v>0.59836316381387311</v>
      </c>
      <c r="T4678" s="462">
        <v>0.29020446129604111</v>
      </c>
      <c r="U4678" s="461">
        <v>18.307061084322715</v>
      </c>
      <c r="V4678" s="464">
        <v>5988924150182.7002</v>
      </c>
      <c r="W4678" s="460">
        <v>1887.3906164624154</v>
      </c>
      <c r="X4678" s="463">
        <v>4.0424410163796963E-2</v>
      </c>
      <c r="Y4678" s="476">
        <v>2.0000000000000001E-4</v>
      </c>
    </row>
    <row r="4679" spans="1:25" x14ac:dyDescent="0.2">
      <c r="A4679" s="475">
        <f t="shared" ref="A4679:A4742" si="73">A4678+1</f>
        <v>4675</v>
      </c>
      <c r="B4679" s="462">
        <v>0.46014741346431531</v>
      </c>
      <c r="C4679" s="461">
        <v>1500</v>
      </c>
      <c r="D4679" s="462">
        <v>0.92349052581862956</v>
      </c>
      <c r="E4679" s="462">
        <v>0.44566671559199639</v>
      </c>
      <c r="F4679" s="516">
        <v>2025.86</v>
      </c>
      <c r="G4679" s="464">
        <v>207588890707.95963</v>
      </c>
      <c r="H4679" s="461">
        <v>28614392.383704424</v>
      </c>
      <c r="I4679" s="464">
        <v>512910934034.30072</v>
      </c>
      <c r="J4679" s="462">
        <v>0.25055183735202391</v>
      </c>
      <c r="K4679" s="464">
        <v>22514382144.773026</v>
      </c>
      <c r="L4679" s="464">
        <v>23206372620.642353</v>
      </c>
      <c r="M4679" s="464">
        <v>144188827275.49017</v>
      </c>
      <c r="N4679" s="464">
        <v>36014972093.940979</v>
      </c>
      <c r="O4679" s="464">
        <v>19583.794676537567</v>
      </c>
      <c r="P4679" s="461">
        <v>294721.90872501954</v>
      </c>
      <c r="Q4679" s="461">
        <v>161841.48869285808</v>
      </c>
      <c r="R4679" s="464">
        <v>1018849541218.0779</v>
      </c>
      <c r="S4679" s="462">
        <v>0.50068805692417417</v>
      </c>
      <c r="T4679" s="462">
        <v>0.29172951999303348</v>
      </c>
      <c r="U4679" s="461">
        <v>17.050335316671923</v>
      </c>
      <c r="V4679" s="464">
        <v>5646390533505.082</v>
      </c>
      <c r="W4679" s="460">
        <v>1777.4128342570714</v>
      </c>
      <c r="X4679" s="463">
        <v>4.2413363951257443E-2</v>
      </c>
      <c r="Y4679" s="476">
        <v>2.0000000000000001E-4</v>
      </c>
    </row>
    <row r="4680" spans="1:25" x14ac:dyDescent="0.2">
      <c r="A4680" s="475">
        <f t="shared" si="73"/>
        <v>4676</v>
      </c>
      <c r="B4680" s="462">
        <v>0.56652646709280108</v>
      </c>
      <c r="C4680" s="461">
        <v>3657.811897639614</v>
      </c>
      <c r="D4680" s="462">
        <v>0.67484429656396405</v>
      </c>
      <c r="E4680" s="462">
        <v>0.21069588478256707</v>
      </c>
      <c r="F4680" s="516">
        <v>2025.48</v>
      </c>
      <c r="G4680" s="464">
        <v>204727630807.0437</v>
      </c>
      <c r="H4680" s="461">
        <v>15129071.026212616</v>
      </c>
      <c r="I4680" s="464">
        <v>454169004559.96692</v>
      </c>
      <c r="J4680" s="462">
        <v>0.44627991788432242</v>
      </c>
      <c r="K4680" s="464">
        <v>23389573829.074398</v>
      </c>
      <c r="L4680" s="464">
        <v>26368119032.154705</v>
      </c>
      <c r="M4680" s="464">
        <v>115688330783.40945</v>
      </c>
      <c r="N4680" s="464">
        <v>40004306531.209564</v>
      </c>
      <c r="O4680" s="464">
        <v>34156.479765942859</v>
      </c>
      <c r="P4680" s="461">
        <v>292794.69341095921</v>
      </c>
      <c r="Q4680" s="461">
        <v>165924.89828116496</v>
      </c>
      <c r="R4680" s="464">
        <v>944928226257.08887</v>
      </c>
      <c r="S4680" s="462">
        <v>0.59606958436333934</v>
      </c>
      <c r="T4680" s="462">
        <v>0.38078439629905142</v>
      </c>
      <c r="U4680" s="461">
        <v>16.344390137290244</v>
      </c>
      <c r="V4680" s="464">
        <v>6502745434193.3057</v>
      </c>
      <c r="W4680" s="460">
        <v>2050.9919269724219</v>
      </c>
      <c r="X4680" s="463">
        <v>4.4455281944223213E-2</v>
      </c>
      <c r="Y4680" s="476">
        <v>2.0000000000000001E-4</v>
      </c>
    </row>
    <row r="4681" spans="1:25" x14ac:dyDescent="0.2">
      <c r="A4681" s="475">
        <f t="shared" si="73"/>
        <v>4677</v>
      </c>
      <c r="B4681" s="462">
        <v>0.42032966148678219</v>
      </c>
      <c r="C4681" s="461">
        <v>3675.4708490440285</v>
      </c>
      <c r="D4681" s="462">
        <v>0.9225558227482471</v>
      </c>
      <c r="E4681" s="462">
        <v>0.37168837390591447</v>
      </c>
      <c r="F4681" s="516">
        <v>2027.49</v>
      </c>
      <c r="G4681" s="464">
        <v>113927594723.02542</v>
      </c>
      <c r="H4681" s="461">
        <v>27179541.634911224</v>
      </c>
      <c r="I4681" s="464">
        <v>623486052256.42188</v>
      </c>
      <c r="J4681" s="462">
        <v>0.28976087615513124</v>
      </c>
      <c r="K4681" s="464">
        <v>49707025293.065994</v>
      </c>
      <c r="L4681" s="464">
        <v>156379595971.19839</v>
      </c>
      <c r="M4681" s="464">
        <v>0</v>
      </c>
      <c r="N4681" s="464">
        <v>27557549061.123085</v>
      </c>
      <c r="O4681" s="464">
        <v>29324.196181561365</v>
      </c>
      <c r="P4681" s="461">
        <v>214115.91193636641</v>
      </c>
      <c r="Q4681" s="461">
        <v>103245.65970192497</v>
      </c>
      <c r="R4681" s="464">
        <v>900760808116.96606</v>
      </c>
      <c r="S4681" s="462">
        <v>0.41163021706369718</v>
      </c>
      <c r="T4681" s="462">
        <v>0.27147522725632622</v>
      </c>
      <c r="U4681" s="461">
        <v>15.504315818547575</v>
      </c>
      <c r="V4681" s="464">
        <v>4256269948608.0991</v>
      </c>
      <c r="W4681" s="460">
        <v>1343.4829783394978</v>
      </c>
      <c r="X4681" s="463">
        <v>4.6137217753023846E-2</v>
      </c>
      <c r="Y4681" s="476">
        <v>2.0000000000000001E-4</v>
      </c>
    </row>
    <row r="4682" spans="1:25" x14ac:dyDescent="0.2">
      <c r="A4682" s="475">
        <f t="shared" si="73"/>
        <v>4678</v>
      </c>
      <c r="B4682" s="462">
        <v>0.44444336728417899</v>
      </c>
      <c r="C4682" s="461">
        <v>6227.0153467369501</v>
      </c>
      <c r="D4682" s="462">
        <v>0.40804576786273183</v>
      </c>
      <c r="E4682" s="462">
        <v>0.61627776894154007</v>
      </c>
      <c r="F4682" s="516">
        <v>2026.1</v>
      </c>
      <c r="G4682" s="464">
        <v>94401981838.765884</v>
      </c>
      <c r="H4682" s="461">
        <v>7377732.0707092229</v>
      </c>
      <c r="I4682" s="464">
        <v>247473127684.32184</v>
      </c>
      <c r="J4682" s="462">
        <v>0.40769793821006528</v>
      </c>
      <c r="K4682" s="464">
        <v>29747494681.314873</v>
      </c>
      <c r="L4682" s="464">
        <v>43991428967.757866</v>
      </c>
      <c r="M4682" s="464">
        <v>53453550818.064613</v>
      </c>
      <c r="N4682" s="464">
        <v>40053353198.948265</v>
      </c>
      <c r="O4682" s="464">
        <v>32700.585477708566</v>
      </c>
      <c r="P4682" s="461">
        <v>273930.38791992515</v>
      </c>
      <c r="Q4682" s="461">
        <v>154901.66802198012</v>
      </c>
      <c r="R4682" s="464">
        <v>467845509484.38196</v>
      </c>
      <c r="S4682" s="462">
        <v>0.52714538529201072</v>
      </c>
      <c r="T4682" s="462">
        <v>0.41748324879132076</v>
      </c>
      <c r="U4682" s="461">
        <v>15.653686752380743</v>
      </c>
      <c r="V4682" s="464">
        <v>3467529807486.1455</v>
      </c>
      <c r="W4682" s="460">
        <v>1094.6437933293673</v>
      </c>
      <c r="X4682" s="463">
        <v>4.5379898826620871E-2</v>
      </c>
      <c r="Y4682" s="476">
        <v>2.0000000000000001E-4</v>
      </c>
    </row>
    <row r="4683" spans="1:25" x14ac:dyDescent="0.2">
      <c r="A4683" s="475">
        <f t="shared" si="73"/>
        <v>4679</v>
      </c>
      <c r="B4683" s="462">
        <v>0.43446390586855854</v>
      </c>
      <c r="C4683" s="461">
        <v>1500</v>
      </c>
      <c r="D4683" s="462">
        <v>0.39289108642233661</v>
      </c>
      <c r="E4683" s="462">
        <v>0.53074116908980384</v>
      </c>
      <c r="F4683" s="516">
        <v>2025.24</v>
      </c>
      <c r="G4683" s="464">
        <v>143439324141.5419</v>
      </c>
      <c r="H4683" s="461">
        <v>7007232.6014246615</v>
      </c>
      <c r="I4683" s="464">
        <v>256486205448.90479</v>
      </c>
      <c r="J4683" s="462">
        <v>0.43446390586855854</v>
      </c>
      <c r="K4683" s="464">
        <v>12585929284.282349</v>
      </c>
      <c r="L4683" s="464">
        <v>6727177234.832737</v>
      </c>
      <c r="M4683" s="464">
        <v>83029509530.477402</v>
      </c>
      <c r="N4683" s="464">
        <v>94749947182.085861</v>
      </c>
      <c r="O4683" s="464">
        <v>29715.07927196247</v>
      </c>
      <c r="P4683" s="461">
        <v>603364.06897611008</v>
      </c>
      <c r="Q4683" s="461">
        <v>351515.46381191019</v>
      </c>
      <c r="R4683" s="464">
        <v>622485895135.74011</v>
      </c>
      <c r="S4683" s="462">
        <v>0.55226017550131934</v>
      </c>
      <c r="T4683" s="462">
        <v>0.41485350840271318</v>
      </c>
      <c r="U4683" s="461">
        <v>16.267321766321441</v>
      </c>
      <c r="V4683" s="464">
        <v>4757820583533.1836</v>
      </c>
      <c r="W4683" s="460">
        <v>1499.5832357768886</v>
      </c>
      <c r="X4683" s="463">
        <v>4.3529590998472083E-2</v>
      </c>
      <c r="Y4683" s="476">
        <v>2.0000000000000001E-4</v>
      </c>
    </row>
    <row r="4684" spans="1:25" x14ac:dyDescent="0.2">
      <c r="A4684" s="475">
        <f t="shared" si="73"/>
        <v>4680</v>
      </c>
      <c r="B4684" s="462">
        <v>0.52584923763423119</v>
      </c>
      <c r="C4684" s="461">
        <v>1704.1455643994368</v>
      </c>
      <c r="D4684" s="462">
        <v>0.58591266939526876</v>
      </c>
      <c r="E4684" s="462">
        <v>0.40954865497026305</v>
      </c>
      <c r="F4684" s="516">
        <v>2024.38</v>
      </c>
      <c r="G4684" s="464">
        <v>350586903639.63416</v>
      </c>
      <c r="H4684" s="461">
        <v>13162584.971354188</v>
      </c>
      <c r="I4684" s="464">
        <v>416965809046.73047</v>
      </c>
      <c r="J4684" s="462">
        <v>0.44281812831866207</v>
      </c>
      <c r="K4684" s="464">
        <v>8336416111.0629873</v>
      </c>
      <c r="L4684" s="464">
        <v>0</v>
      </c>
      <c r="M4684" s="464">
        <v>230862093202.26181</v>
      </c>
      <c r="N4684" s="464">
        <v>28395186748.392719</v>
      </c>
      <c r="O4684" s="464">
        <v>25234.761511060104</v>
      </c>
      <c r="P4684" s="461">
        <v>215204.61043538825</v>
      </c>
      <c r="Q4684" s="461">
        <v>110163.91934565845</v>
      </c>
      <c r="R4684" s="464">
        <v>1020190527540.3824</v>
      </c>
      <c r="S4684" s="462">
        <v>0.63506119646205628</v>
      </c>
      <c r="T4684" s="462">
        <v>0.50964592345167281</v>
      </c>
      <c r="U4684" s="461">
        <v>17.024496702871037</v>
      </c>
      <c r="V4684" s="464">
        <v>9961324314098.1641</v>
      </c>
      <c r="W4684" s="460">
        <v>3136.2088981434899</v>
      </c>
      <c r="X4684" s="463">
        <v>4.1815590168085288E-2</v>
      </c>
      <c r="Y4684" s="476">
        <v>2.0000000000000001E-4</v>
      </c>
    </row>
    <row r="4685" spans="1:25" x14ac:dyDescent="0.2">
      <c r="A4685" s="475">
        <f t="shared" si="73"/>
        <v>4681</v>
      </c>
      <c r="B4685" s="462">
        <v>0.57325083129657317</v>
      </c>
      <c r="C4685" s="461">
        <v>7833.2347310824298</v>
      </c>
      <c r="D4685" s="462">
        <v>0.90311344922634185</v>
      </c>
      <c r="E4685" s="462">
        <v>0.58891372854056967</v>
      </c>
      <c r="F4685" s="516">
        <v>2025.12</v>
      </c>
      <c r="G4685" s="464">
        <v>105916059722.64406</v>
      </c>
      <c r="H4685" s="461">
        <v>24523227.084999058</v>
      </c>
      <c r="I4685" s="464">
        <v>554773205607.44128</v>
      </c>
      <c r="J4685" s="462">
        <v>0.2488694271739601</v>
      </c>
      <c r="K4685" s="464">
        <v>26317637382.895302</v>
      </c>
      <c r="L4685" s="464">
        <v>4696835257.8680077</v>
      </c>
      <c r="M4685" s="464">
        <v>82859153556.426437</v>
      </c>
      <c r="N4685" s="464">
        <v>45325609833.166939</v>
      </c>
      <c r="O4685" s="464">
        <v>22944.169997347512</v>
      </c>
      <c r="P4685" s="461">
        <v>304598.96928798244</v>
      </c>
      <c r="Q4685" s="461">
        <v>169646.54411848364</v>
      </c>
      <c r="R4685" s="464">
        <v>870063450602.19104</v>
      </c>
      <c r="S4685" s="462">
        <v>0.4116255640622502</v>
      </c>
      <c r="T4685" s="462">
        <v>0.24820330218768955</v>
      </c>
      <c r="U4685" s="461">
        <v>15.736955718033403</v>
      </c>
      <c r="V4685" s="464">
        <v>3704305126880.6021</v>
      </c>
      <c r="W4685" s="460">
        <v>1168.705317798697</v>
      </c>
      <c r="X4685" s="463">
        <v>4.7134909774474237E-2</v>
      </c>
      <c r="Y4685" s="476">
        <v>2.0000000000000001E-4</v>
      </c>
    </row>
    <row r="4686" spans="1:25" x14ac:dyDescent="0.2">
      <c r="A4686" s="475">
        <f t="shared" si="73"/>
        <v>4682</v>
      </c>
      <c r="B4686" s="462">
        <v>0.40150178753050986</v>
      </c>
      <c r="C4686" s="461">
        <v>5315.2635276737592</v>
      </c>
      <c r="D4686" s="462">
        <v>0.58246934260589422</v>
      </c>
      <c r="E4686" s="462">
        <v>0.37754692690970554</v>
      </c>
      <c r="F4686" s="516">
        <v>2025.58</v>
      </c>
      <c r="G4686" s="464">
        <v>137494432702.01907</v>
      </c>
      <c r="H4686" s="461">
        <v>12058949.149591764</v>
      </c>
      <c r="I4686" s="464">
        <v>381775587546.00494</v>
      </c>
      <c r="J4686" s="462">
        <v>0.4015017875305098</v>
      </c>
      <c r="K4686" s="464">
        <v>25813491977.655289</v>
      </c>
      <c r="L4686" s="464">
        <v>45885347932.270401</v>
      </c>
      <c r="M4686" s="464">
        <v>96703972486.103699</v>
      </c>
      <c r="N4686" s="464">
        <v>68389668912.580055</v>
      </c>
      <c r="O4686" s="464">
        <v>33281.759098479677</v>
      </c>
      <c r="P4686" s="461">
        <v>441488.37347671774</v>
      </c>
      <c r="Q4686" s="461">
        <v>284007.74632854428</v>
      </c>
      <c r="R4686" s="464">
        <v>833838877410.72522</v>
      </c>
      <c r="S4686" s="462">
        <v>0.55724771860589095</v>
      </c>
      <c r="T4686" s="462">
        <v>0.32059603315769536</v>
      </c>
      <c r="U4686" s="461">
        <v>15.977915651337838</v>
      </c>
      <c r="V4686" s="464">
        <v>4714224835420.6426</v>
      </c>
      <c r="W4686" s="460">
        <v>1487.1890068491889</v>
      </c>
      <c r="X4686" s="463">
        <v>4.5376346228569224E-2</v>
      </c>
      <c r="Y4686" s="476">
        <v>2.0000000000000001E-4</v>
      </c>
    </row>
    <row r="4687" spans="1:25" x14ac:dyDescent="0.2">
      <c r="A4687" s="475">
        <f t="shared" si="73"/>
        <v>4683</v>
      </c>
      <c r="B4687" s="462">
        <v>0.34106800481230048</v>
      </c>
      <c r="C4687" s="461">
        <v>4392.8743950747867</v>
      </c>
      <c r="D4687" s="462">
        <v>1.1879016870128898</v>
      </c>
      <c r="E4687" s="462">
        <v>0.25274758155501303</v>
      </c>
      <c r="F4687" s="516">
        <v>2025.22</v>
      </c>
      <c r="G4687" s="464">
        <v>366142600855.3822</v>
      </c>
      <c r="H4687" s="461">
        <v>42964093.922311217</v>
      </c>
      <c r="I4687" s="464">
        <v>723795614047.69873</v>
      </c>
      <c r="J4687" s="462">
        <v>0.18500152699026018</v>
      </c>
      <c r="K4687" s="464">
        <v>20691960156.858719</v>
      </c>
      <c r="L4687" s="464">
        <v>37623326388.660973</v>
      </c>
      <c r="M4687" s="464">
        <v>196224687202.93579</v>
      </c>
      <c r="N4687" s="464">
        <v>85842863018.161926</v>
      </c>
      <c r="O4687" s="464">
        <v>38238.899679073766</v>
      </c>
      <c r="P4687" s="461">
        <v>555267.91054225527</v>
      </c>
      <c r="Q4687" s="461">
        <v>355590.49707727326</v>
      </c>
      <c r="R4687" s="464">
        <v>1565035921435.0552</v>
      </c>
      <c r="S4687" s="462">
        <v>0.48265013532817985</v>
      </c>
      <c r="T4687" s="462">
        <v>0.29734548714298797</v>
      </c>
      <c r="U4687" s="461">
        <v>17.660379169209609</v>
      </c>
      <c r="V4687" s="464">
        <v>8799230646204.4004</v>
      </c>
      <c r="W4687" s="460">
        <v>2777.6763320389632</v>
      </c>
      <c r="X4687" s="463">
        <v>4.2133878709802321E-2</v>
      </c>
      <c r="Y4687" s="476">
        <v>2.0000000000000001E-4</v>
      </c>
    </row>
    <row r="4688" spans="1:25" x14ac:dyDescent="0.2">
      <c r="A4688" s="475">
        <f t="shared" si="73"/>
        <v>4684</v>
      </c>
      <c r="B4688" s="462">
        <v>0.48953120604246486</v>
      </c>
      <c r="C4688" s="461">
        <v>5039.9294053854474</v>
      </c>
      <c r="D4688" s="462">
        <v>0.50858594847496197</v>
      </c>
      <c r="E4688" s="462">
        <v>0.2634366025065687</v>
      </c>
      <c r="F4688" s="516">
        <v>2025.07</v>
      </c>
      <c r="G4688" s="464">
        <v>128187727025.42104</v>
      </c>
      <c r="H4688" s="461">
        <v>9553596.7949586008</v>
      </c>
      <c r="I4688" s="464">
        <v>279978885443.87683</v>
      </c>
      <c r="J4688" s="462">
        <v>0.33926786206973258</v>
      </c>
      <c r="K4688" s="464">
        <v>19737035298.884453</v>
      </c>
      <c r="L4688" s="464">
        <v>23864730277.412899</v>
      </c>
      <c r="M4688" s="464">
        <v>86924893113.242432</v>
      </c>
      <c r="N4688" s="464">
        <v>26499730872.056416</v>
      </c>
      <c r="O4688" s="464">
        <v>32738.510407778725</v>
      </c>
      <c r="P4688" s="461">
        <v>199422.99289816275</v>
      </c>
      <c r="Q4688" s="461">
        <v>100177.11443020731</v>
      </c>
      <c r="R4688" s="464">
        <v>591736236320.33521</v>
      </c>
      <c r="S4688" s="462">
        <v>0.54180094128638379</v>
      </c>
      <c r="T4688" s="462">
        <v>0.35143686558573456</v>
      </c>
      <c r="U4688" s="461">
        <v>16.593046260149244</v>
      </c>
      <c r="V4688" s="464">
        <v>3799019948193.5815</v>
      </c>
      <c r="W4688" s="460">
        <v>1199.9242882456276</v>
      </c>
      <c r="X4688" s="463">
        <v>4.4167483402291811E-2</v>
      </c>
      <c r="Y4688" s="476">
        <v>2.0000000000000001E-4</v>
      </c>
    </row>
    <row r="4689" spans="1:25" x14ac:dyDescent="0.2">
      <c r="A4689" s="475">
        <f t="shared" si="73"/>
        <v>4685</v>
      </c>
      <c r="B4689" s="462">
        <v>0.55934771219095891</v>
      </c>
      <c r="C4689" s="461">
        <v>4728.4617244859692</v>
      </c>
      <c r="D4689" s="462">
        <v>0.62425452851402241</v>
      </c>
      <c r="E4689" s="462">
        <v>0.34879352750510012</v>
      </c>
      <c r="F4689" s="516">
        <v>2025.44</v>
      </c>
      <c r="G4689" s="464">
        <v>247654853259.90091</v>
      </c>
      <c r="H4689" s="461">
        <v>13653101.290348029</v>
      </c>
      <c r="I4689" s="464">
        <v>349989726473.58405</v>
      </c>
      <c r="J4689" s="462">
        <v>0.19534771997784284</v>
      </c>
      <c r="K4689" s="464">
        <v>3992988493.8255916</v>
      </c>
      <c r="L4689" s="464">
        <v>0</v>
      </c>
      <c r="M4689" s="464">
        <v>117316322251.70844</v>
      </c>
      <c r="N4689" s="464">
        <v>76886251503.873276</v>
      </c>
      <c r="O4689" s="464">
        <v>17998.6803991739</v>
      </c>
      <c r="P4689" s="461">
        <v>396964.65240477817</v>
      </c>
      <c r="Q4689" s="461">
        <v>247571.40271697205</v>
      </c>
      <c r="R4689" s="464">
        <v>842124864566.02954</v>
      </c>
      <c r="S4689" s="462">
        <v>0.49107280720452157</v>
      </c>
      <c r="T4689" s="462">
        <v>0.34787341384360659</v>
      </c>
      <c r="U4689" s="461">
        <v>18.059148649412027</v>
      </c>
      <c r="V4689" s="464">
        <v>5779934640789.8193</v>
      </c>
      <c r="W4689" s="460">
        <v>1821.2345854505945</v>
      </c>
      <c r="X4689" s="463">
        <v>4.0744115939228359E-2</v>
      </c>
      <c r="Y4689" s="476">
        <v>2.0000000000000001E-4</v>
      </c>
    </row>
    <row r="4690" spans="1:25" x14ac:dyDescent="0.2">
      <c r="A4690" s="475">
        <f t="shared" si="73"/>
        <v>4686</v>
      </c>
      <c r="B4690" s="462">
        <v>0.60722550630838934</v>
      </c>
      <c r="C4690" s="461">
        <v>9098.3519159404641</v>
      </c>
      <c r="D4690" s="462">
        <v>0.96873584359999221</v>
      </c>
      <c r="E4690" s="462">
        <v>0.32189881759991218</v>
      </c>
      <c r="F4690" s="516">
        <v>2024.67</v>
      </c>
      <c r="G4690" s="464">
        <v>462139514045.11206</v>
      </c>
      <c r="H4690" s="461">
        <v>26429821.538600791</v>
      </c>
      <c r="I4690" s="464">
        <v>560118535251.99792</v>
      </c>
      <c r="J4690" s="462">
        <v>0.15603233420066365</v>
      </c>
      <c r="K4690" s="464">
        <v>7217399939.3879185</v>
      </c>
      <c r="L4690" s="464">
        <v>4008534689.477602</v>
      </c>
      <c r="M4690" s="464">
        <v>324828436215.42487</v>
      </c>
      <c r="N4690" s="464">
        <v>32319886537.248585</v>
      </c>
      <c r="O4690" s="464">
        <v>29635.471258619255</v>
      </c>
      <c r="P4690" s="461">
        <v>224515.47716992907</v>
      </c>
      <c r="Q4690" s="461">
        <v>113447.12708582472</v>
      </c>
      <c r="R4690" s="464">
        <v>1415912607180.0911</v>
      </c>
      <c r="S4690" s="462">
        <v>0.5315105224220672</v>
      </c>
      <c r="T4690" s="462">
        <v>0.36011643891905165</v>
      </c>
      <c r="U4690" s="461">
        <v>18.415377127702719</v>
      </c>
      <c r="V4690" s="464">
        <v>9977313422446.2773</v>
      </c>
      <c r="W4690" s="460">
        <v>3148.485511331899</v>
      </c>
      <c r="X4690" s="463">
        <v>4.1191338373729354E-2</v>
      </c>
      <c r="Y4690" s="476">
        <v>2.0000000000000001E-4</v>
      </c>
    </row>
    <row r="4691" spans="1:25" x14ac:dyDescent="0.2">
      <c r="A4691" s="475">
        <f t="shared" si="73"/>
        <v>4687</v>
      </c>
      <c r="B4691" s="462">
        <v>0.45703095870859273</v>
      </c>
      <c r="C4691" s="461">
        <v>5410.8477172793846</v>
      </c>
      <c r="D4691" s="462">
        <v>0.66974445601353472</v>
      </c>
      <c r="E4691" s="462">
        <v>0.53324687396719428</v>
      </c>
      <c r="F4691" s="516">
        <v>2023.94</v>
      </c>
      <c r="G4691" s="464">
        <v>357710442868.44977</v>
      </c>
      <c r="H4691" s="461">
        <v>14931815.291170254</v>
      </c>
      <c r="I4691" s="464">
        <v>410997363311.31476</v>
      </c>
      <c r="J4691" s="462">
        <v>0.35442414630757701</v>
      </c>
      <c r="K4691" s="464">
        <v>5739192349.9651403</v>
      </c>
      <c r="L4691" s="464">
        <v>0</v>
      </c>
      <c r="M4691" s="464">
        <v>335460457207.09821</v>
      </c>
      <c r="N4691" s="464">
        <v>23437304735.500515</v>
      </c>
      <c r="O4691" s="464">
        <v>35154.737801054391</v>
      </c>
      <c r="P4691" s="461">
        <v>189718.67819401552</v>
      </c>
      <c r="Q4691" s="461">
        <v>90305.752593025492</v>
      </c>
      <c r="R4691" s="464">
        <v>1085354793627.916</v>
      </c>
      <c r="S4691" s="462">
        <v>0.61828006434827287</v>
      </c>
      <c r="T4691" s="462">
        <v>0.44681125869934735</v>
      </c>
      <c r="U4691" s="461">
        <v>17.404463037880415</v>
      </c>
      <c r="V4691" s="464">
        <v>9250109456508.4043</v>
      </c>
      <c r="W4691" s="460">
        <v>2915.7476749256593</v>
      </c>
      <c r="X4691" s="463">
        <v>4.2096667350033819E-2</v>
      </c>
      <c r="Y4691" s="476">
        <v>2.0000000000000001E-4</v>
      </c>
    </row>
    <row r="4692" spans="1:25" x14ac:dyDescent="0.2">
      <c r="A4692" s="475">
        <f t="shared" si="73"/>
        <v>4688</v>
      </c>
      <c r="B4692" s="462">
        <v>0.58681344948805925</v>
      </c>
      <c r="C4692" s="461">
        <v>2521.0554783105526</v>
      </c>
      <c r="D4692" s="462">
        <v>0.6606456237370959</v>
      </c>
      <c r="E4692" s="462">
        <v>0.36072604047713663</v>
      </c>
      <c r="F4692" s="516">
        <v>2024.24</v>
      </c>
      <c r="G4692" s="464">
        <v>274470986190.9856</v>
      </c>
      <c r="H4692" s="461">
        <v>15392704.900404502</v>
      </c>
      <c r="I4692" s="464">
        <v>394577288695.09985</v>
      </c>
      <c r="J4692" s="462">
        <v>0.44706715318310997</v>
      </c>
      <c r="K4692" s="464">
        <v>11182280822.014252</v>
      </c>
      <c r="L4692" s="464">
        <v>0</v>
      </c>
      <c r="M4692" s="464">
        <v>240439963328.95084</v>
      </c>
      <c r="N4692" s="464">
        <v>69513838087.904694</v>
      </c>
      <c r="O4692" s="464">
        <v>29040.849851301729</v>
      </c>
      <c r="P4692" s="461">
        <v>523787.04141985858</v>
      </c>
      <c r="Q4692" s="461">
        <v>347282.66339661879</v>
      </c>
      <c r="R4692" s="464">
        <v>1042370628632.4897</v>
      </c>
      <c r="S4692" s="462">
        <v>0.62527157238327769</v>
      </c>
      <c r="T4692" s="462">
        <v>0.40651439807957312</v>
      </c>
      <c r="U4692" s="461">
        <v>16.864017935258264</v>
      </c>
      <c r="V4692" s="464">
        <v>7990634639564.9834</v>
      </c>
      <c r="W4692" s="460">
        <v>2522.3659163429998</v>
      </c>
      <c r="X4692" s="463">
        <v>4.2625866618008726E-2</v>
      </c>
      <c r="Y4692" s="476">
        <v>2.0000000000000001E-4</v>
      </c>
    </row>
    <row r="4693" spans="1:25" x14ac:dyDescent="0.2">
      <c r="A4693" s="475">
        <f t="shared" si="73"/>
        <v>4689</v>
      </c>
      <c r="B4693" s="462">
        <v>0.61791203137207984</v>
      </c>
      <c r="C4693" s="461">
        <v>4581.2207401815422</v>
      </c>
      <c r="D4693" s="462">
        <v>0.87188466692056676</v>
      </c>
      <c r="E4693" s="462">
        <v>0.31307706957359399</v>
      </c>
      <c r="F4693" s="516">
        <v>2025.04</v>
      </c>
      <c r="G4693" s="464">
        <v>193502715218.07797</v>
      </c>
      <c r="H4693" s="461">
        <v>23646558.330048997</v>
      </c>
      <c r="I4693" s="464">
        <v>576167098897.94116</v>
      </c>
      <c r="J4693" s="462">
        <v>0.33868952417905163</v>
      </c>
      <c r="K4693" s="464">
        <v>37752327447.970612</v>
      </c>
      <c r="L4693" s="464">
        <v>50551523740.811249</v>
      </c>
      <c r="M4693" s="464">
        <v>106424875818.66202</v>
      </c>
      <c r="N4693" s="464">
        <v>32855592114.614552</v>
      </c>
      <c r="O4693" s="464">
        <v>42421.671341053101</v>
      </c>
      <c r="P4693" s="461">
        <v>248854.86754623009</v>
      </c>
      <c r="Q4693" s="461">
        <v>129129.76678000166</v>
      </c>
      <c r="R4693" s="464">
        <v>1027415792393.537</v>
      </c>
      <c r="S4693" s="462">
        <v>0.51094417185462904</v>
      </c>
      <c r="T4693" s="462">
        <v>0.33281271409581903</v>
      </c>
      <c r="U4693" s="461">
        <v>16.237063501585514</v>
      </c>
      <c r="V4693" s="464">
        <v>6127137890826.7979</v>
      </c>
      <c r="W4693" s="460">
        <v>1933.6839878779076</v>
      </c>
      <c r="X4693" s="463">
        <v>4.4522293411880166E-2</v>
      </c>
      <c r="Y4693" s="476">
        <v>2.0000000000000001E-4</v>
      </c>
    </row>
    <row r="4694" spans="1:25" x14ac:dyDescent="0.2">
      <c r="A4694" s="475">
        <f t="shared" si="73"/>
        <v>4690</v>
      </c>
      <c r="B4694" s="462">
        <v>0.42961345748057855</v>
      </c>
      <c r="C4694" s="461">
        <v>5346.3708050789464</v>
      </c>
      <c r="D4694" s="462">
        <v>0.94184361762438273</v>
      </c>
      <c r="E4694" s="462">
        <v>0.37167870727394531</v>
      </c>
      <c r="F4694" s="516">
        <v>2023.75</v>
      </c>
      <c r="G4694" s="464">
        <v>342257280222.42896</v>
      </c>
      <c r="H4694" s="461">
        <v>26176467.810848098</v>
      </c>
      <c r="I4694" s="464">
        <v>580054627005.2666</v>
      </c>
      <c r="J4694" s="462">
        <v>0.31280861866478116</v>
      </c>
      <c r="K4694" s="464">
        <v>16895261922.164978</v>
      </c>
      <c r="L4694" s="464">
        <v>0</v>
      </c>
      <c r="M4694" s="464">
        <v>437694153528.16144</v>
      </c>
      <c r="N4694" s="464">
        <v>64730581875.892563</v>
      </c>
      <c r="O4694" s="464">
        <v>13283.916980903314</v>
      </c>
      <c r="P4694" s="461">
        <v>434301.77318631962</v>
      </c>
      <c r="Q4694" s="461">
        <v>267820.21891891549</v>
      </c>
      <c r="R4694" s="464">
        <v>1557636833355.6499</v>
      </c>
      <c r="S4694" s="462">
        <v>0.58994808439275048</v>
      </c>
      <c r="T4694" s="462">
        <v>0.31546197119463976</v>
      </c>
      <c r="U4694" s="461">
        <v>17.135272198436581</v>
      </c>
      <c r="V4694" s="464">
        <v>9191731634556.2324</v>
      </c>
      <c r="W4694" s="460">
        <v>2901.1583140191874</v>
      </c>
      <c r="X4694" s="463">
        <v>4.291954366389835E-2</v>
      </c>
      <c r="Y4694" s="476">
        <v>2.0000000000000001E-4</v>
      </c>
    </row>
    <row r="4695" spans="1:25" x14ac:dyDescent="0.2">
      <c r="A4695" s="475">
        <f t="shared" si="73"/>
        <v>4691</v>
      </c>
      <c r="B4695" s="462">
        <v>0.46505265927935369</v>
      </c>
      <c r="C4695" s="461">
        <v>4632.9725088359237</v>
      </c>
      <c r="D4695" s="462">
        <v>0.7368976757168596</v>
      </c>
      <c r="E4695" s="462">
        <v>0.42773741863629844</v>
      </c>
      <c r="F4695" s="516">
        <v>2023.75</v>
      </c>
      <c r="G4695" s="464">
        <v>226523328767.4155</v>
      </c>
      <c r="H4695" s="461">
        <v>17609962.593575925</v>
      </c>
      <c r="I4695" s="464">
        <v>443583433300.56281</v>
      </c>
      <c r="J4695" s="462">
        <v>0.34436917271741252</v>
      </c>
      <c r="K4695" s="464">
        <v>10386984322.254454</v>
      </c>
      <c r="L4695" s="464">
        <v>0</v>
      </c>
      <c r="M4695" s="464">
        <v>397011511255.14569</v>
      </c>
      <c r="N4695" s="464">
        <v>8166765554.1579237</v>
      </c>
      <c r="O4695" s="464">
        <v>30807.342874039168</v>
      </c>
      <c r="P4695" s="461">
        <v>101465.43749999853</v>
      </c>
      <c r="Q4695" s="461">
        <v>33113.812499998967</v>
      </c>
      <c r="R4695" s="464">
        <v>1205951282226.2964</v>
      </c>
      <c r="S4695" s="462">
        <v>0.62557683421698906</v>
      </c>
      <c r="T4695" s="462">
        <v>0.28440084079417899</v>
      </c>
      <c r="U4695" s="461">
        <v>16.919319147546343</v>
      </c>
      <c r="V4695" s="464">
        <v>6531036434365.2666</v>
      </c>
      <c r="W4695" s="460">
        <v>2060.324050833708</v>
      </c>
      <c r="X4695" s="463">
        <v>4.2330057869920258E-2</v>
      </c>
      <c r="Y4695" s="476">
        <v>2.0000000000000001E-4</v>
      </c>
    </row>
    <row r="4696" spans="1:25" x14ac:dyDescent="0.2">
      <c r="A4696" s="475">
        <f t="shared" si="73"/>
        <v>4692</v>
      </c>
      <c r="B4696" s="462">
        <v>0.50249441644227</v>
      </c>
      <c r="C4696" s="461">
        <v>2641.298720841733</v>
      </c>
      <c r="D4696" s="462">
        <v>0.96935627831442106</v>
      </c>
      <c r="E4696" s="462">
        <v>0.52577289502934665</v>
      </c>
      <c r="F4696" s="516">
        <v>2025.2</v>
      </c>
      <c r="G4696" s="464">
        <v>98938810760.08371</v>
      </c>
      <c r="H4696" s="461">
        <v>30414191.936904699</v>
      </c>
      <c r="I4696" s="464">
        <v>613091645499.35156</v>
      </c>
      <c r="J4696" s="462">
        <v>0.37639035924354614</v>
      </c>
      <c r="K4696" s="464">
        <v>16635135995.180305</v>
      </c>
      <c r="L4696" s="464">
        <v>23573214720.308426</v>
      </c>
      <c r="M4696" s="464">
        <v>97215549578.416702</v>
      </c>
      <c r="N4696" s="464">
        <v>28906206869.717022</v>
      </c>
      <c r="O4696" s="464">
        <v>32721.072393259783</v>
      </c>
      <c r="P4696" s="461">
        <v>265041.18120228127</v>
      </c>
      <c r="Q4696" s="461">
        <v>139032.8483336315</v>
      </c>
      <c r="R4696" s="464">
        <v>939774899015.35547</v>
      </c>
      <c r="S4696" s="462">
        <v>0.49944684723467947</v>
      </c>
      <c r="T4696" s="462">
        <v>0.2926321530587937</v>
      </c>
      <c r="U4696" s="461">
        <v>15.101605401354592</v>
      </c>
      <c r="V4696" s="464">
        <v>4683704778075.2246</v>
      </c>
      <c r="W4696" s="460">
        <v>1477.8451602390453</v>
      </c>
      <c r="X4696" s="463">
        <v>4.7496638994768921E-2</v>
      </c>
      <c r="Y4696" s="476">
        <v>2.0000000000000001E-4</v>
      </c>
    </row>
    <row r="4697" spans="1:25" x14ac:dyDescent="0.2">
      <c r="A4697" s="475">
        <f t="shared" si="73"/>
        <v>4693</v>
      </c>
      <c r="B4697" s="462">
        <v>0.37762034092479146</v>
      </c>
      <c r="C4697" s="461">
        <v>6019.9930547976082</v>
      </c>
      <c r="D4697" s="462">
        <v>0.61333371905185308</v>
      </c>
      <c r="E4697" s="462">
        <v>0.39589075447111211</v>
      </c>
      <c r="F4697" s="516">
        <v>2026.29</v>
      </c>
      <c r="G4697" s="464">
        <v>158404283935.38358</v>
      </c>
      <c r="H4697" s="461">
        <v>12965262.058680639</v>
      </c>
      <c r="I4697" s="464">
        <v>377646879356.49133</v>
      </c>
      <c r="J4697" s="462">
        <v>0.37762034092479146</v>
      </c>
      <c r="K4697" s="464">
        <v>32849345278.147484</v>
      </c>
      <c r="L4697" s="464">
        <v>77604382482.418243</v>
      </c>
      <c r="M4697" s="464">
        <v>79760501872.469833</v>
      </c>
      <c r="N4697" s="464">
        <v>46401827341.595604</v>
      </c>
      <c r="O4697" s="464">
        <v>29053.66451144922</v>
      </c>
      <c r="P4697" s="461">
        <v>322140.00774913153</v>
      </c>
      <c r="Q4697" s="461">
        <v>189761.54350888575</v>
      </c>
      <c r="R4697" s="464">
        <v>783238745206.55627</v>
      </c>
      <c r="S4697" s="462">
        <v>0.54149236414191892</v>
      </c>
      <c r="T4697" s="462">
        <v>0.35282028026288198</v>
      </c>
      <c r="U4697" s="461">
        <v>16.330998203494811</v>
      </c>
      <c r="V4697" s="464">
        <v>4943216562381.874</v>
      </c>
      <c r="W4697" s="460">
        <v>1558.2564052333391</v>
      </c>
      <c r="X4697" s="463">
        <v>4.485893380800042E-2</v>
      </c>
      <c r="Y4697" s="476">
        <v>2.0000000000000001E-4</v>
      </c>
    </row>
    <row r="4698" spans="1:25" x14ac:dyDescent="0.2">
      <c r="A4698" s="475">
        <f t="shared" si="73"/>
        <v>4694</v>
      </c>
      <c r="B4698" s="462">
        <v>0.4984063871882834</v>
      </c>
      <c r="C4698" s="461">
        <v>6418.3013164771864</v>
      </c>
      <c r="D4698" s="462">
        <v>0.61928469566713462</v>
      </c>
      <c r="E4698" s="462">
        <v>0.54435061796912054</v>
      </c>
      <c r="F4698" s="516">
        <v>2023.75</v>
      </c>
      <c r="G4698" s="464">
        <v>187905053228.54456</v>
      </c>
      <c r="H4698" s="461">
        <v>12769537.834536705</v>
      </c>
      <c r="I4698" s="464">
        <v>379314127028.00555</v>
      </c>
      <c r="J4698" s="462">
        <v>0.36403218432821549</v>
      </c>
      <c r="K4698" s="464">
        <v>10086361324.881815</v>
      </c>
      <c r="L4698" s="464">
        <v>0</v>
      </c>
      <c r="M4698" s="464">
        <v>276840571409.01672</v>
      </c>
      <c r="N4698" s="464">
        <v>35614146347.569359</v>
      </c>
      <c r="O4698" s="464">
        <v>30206.370092539433</v>
      </c>
      <c r="P4698" s="461">
        <v>245855.0255116208</v>
      </c>
      <c r="Q4698" s="461">
        <v>132018.97245712657</v>
      </c>
      <c r="R4698" s="464">
        <v>934161345533.46338</v>
      </c>
      <c r="S4698" s="462">
        <v>0.59884825071143144</v>
      </c>
      <c r="T4698" s="462">
        <v>0.33239908118609307</v>
      </c>
      <c r="U4698" s="461">
        <v>16.572895585096095</v>
      </c>
      <c r="V4698" s="464">
        <v>5770614728069.2754</v>
      </c>
      <c r="W4698" s="460">
        <v>1822.3886060618897</v>
      </c>
      <c r="X4698" s="463">
        <v>4.3416763487261187E-2</v>
      </c>
      <c r="Y4698" s="476">
        <v>2.0000000000000001E-4</v>
      </c>
    </row>
    <row r="4699" spans="1:25" x14ac:dyDescent="0.2">
      <c r="A4699" s="475">
        <f t="shared" si="73"/>
        <v>4695</v>
      </c>
      <c r="B4699" s="462">
        <v>0.45721320481151106</v>
      </c>
      <c r="C4699" s="461">
        <v>3712.5286749041629</v>
      </c>
      <c r="D4699" s="462">
        <v>0.56448902668367618</v>
      </c>
      <c r="E4699" s="462">
        <v>0.4451446809314914</v>
      </c>
      <c r="F4699" s="516">
        <v>2025.76</v>
      </c>
      <c r="G4699" s="464">
        <v>114586313949.20908</v>
      </c>
      <c r="H4699" s="461">
        <v>11770994.704844102</v>
      </c>
      <c r="I4699" s="464">
        <v>392239141671.09229</v>
      </c>
      <c r="J4699" s="462">
        <v>0.45721320481151106</v>
      </c>
      <c r="K4699" s="464">
        <v>21601173047.907433</v>
      </c>
      <c r="L4699" s="464">
        <v>28233957304.857182</v>
      </c>
      <c r="M4699" s="464">
        <v>153425908058.82513</v>
      </c>
      <c r="N4699" s="464">
        <v>47237581515.2369</v>
      </c>
      <c r="O4699" s="464">
        <v>25526.067313267369</v>
      </c>
      <c r="P4699" s="461">
        <v>332957.86606278177</v>
      </c>
      <c r="Q4699" s="461">
        <v>199353.36072955304</v>
      </c>
      <c r="R4699" s="464">
        <v>836706560815.42554</v>
      </c>
      <c r="S4699" s="462">
        <v>0.59750709667139623</v>
      </c>
      <c r="T4699" s="462">
        <v>0.30815364501985693</v>
      </c>
      <c r="U4699" s="461">
        <v>15.550385920937439</v>
      </c>
      <c r="V4699" s="464">
        <v>4510734135888.1885</v>
      </c>
      <c r="W4699" s="460">
        <v>1423.6196585242049</v>
      </c>
      <c r="X4699" s="463">
        <v>4.6042845721871423E-2</v>
      </c>
      <c r="Y4699" s="476">
        <v>2.0000000000000001E-4</v>
      </c>
    </row>
    <row r="4700" spans="1:25" x14ac:dyDescent="0.2">
      <c r="A4700" s="475">
        <f t="shared" si="73"/>
        <v>4696</v>
      </c>
      <c r="B4700" s="462">
        <v>0.43659783759781734</v>
      </c>
      <c r="C4700" s="461">
        <v>7416.930245927133</v>
      </c>
      <c r="D4700" s="462">
        <v>0.91402695425933367</v>
      </c>
      <c r="E4700" s="462">
        <v>0.54551284581753989</v>
      </c>
      <c r="F4700" s="516">
        <v>2025.72</v>
      </c>
      <c r="G4700" s="464">
        <v>224674013084.0036</v>
      </c>
      <c r="H4700" s="461">
        <v>25275685.805156782</v>
      </c>
      <c r="I4700" s="464">
        <v>582930532505.87463</v>
      </c>
      <c r="J4700" s="462">
        <v>0.31039296632562663</v>
      </c>
      <c r="K4700" s="464">
        <v>19846513099.23037</v>
      </c>
      <c r="L4700" s="464">
        <v>31276067093.249306</v>
      </c>
      <c r="M4700" s="464">
        <v>113390857761.04379</v>
      </c>
      <c r="N4700" s="464">
        <v>63621140150.543694</v>
      </c>
      <c r="O4700" s="464">
        <v>29913.878731006425</v>
      </c>
      <c r="P4700" s="461">
        <v>416709.15387738176</v>
      </c>
      <c r="Q4700" s="461">
        <v>254905.47222645482</v>
      </c>
      <c r="R4700" s="464">
        <v>1011616845691.4781</v>
      </c>
      <c r="S4700" s="462">
        <v>0.4807941388815572</v>
      </c>
      <c r="T4700" s="462">
        <v>0.375552820623057</v>
      </c>
      <c r="U4700" s="461">
        <v>16.473299681216453</v>
      </c>
      <c r="V4700" s="464">
        <v>6823485162887.9238</v>
      </c>
      <c r="W4700" s="460">
        <v>2154.243041358844</v>
      </c>
      <c r="X4700" s="463">
        <v>4.4877729586575793E-2</v>
      </c>
      <c r="Y4700" s="476">
        <v>2.0000000000000001E-4</v>
      </c>
    </row>
    <row r="4701" spans="1:25" x14ac:dyDescent="0.2">
      <c r="A4701" s="475">
        <f t="shared" si="73"/>
        <v>4697</v>
      </c>
      <c r="B4701" s="462">
        <v>0.63012056373283687</v>
      </c>
      <c r="C4701" s="461">
        <v>4244.4417021970276</v>
      </c>
      <c r="D4701" s="462">
        <v>0.51740241670497789</v>
      </c>
      <c r="E4701" s="462">
        <v>0.52956467250315065</v>
      </c>
      <c r="F4701" s="516">
        <v>2024.78</v>
      </c>
      <c r="G4701" s="464">
        <v>234396328714.0611</v>
      </c>
      <c r="H4701" s="461">
        <v>10064588.468683707</v>
      </c>
      <c r="I4701" s="464">
        <v>355352910011.23901</v>
      </c>
      <c r="J4701" s="462">
        <v>0.46830847814039023</v>
      </c>
      <c r="K4701" s="464">
        <v>22276373801.282639</v>
      </c>
      <c r="L4701" s="464">
        <v>29098196703.246971</v>
      </c>
      <c r="M4701" s="464">
        <v>141954747846.50824</v>
      </c>
      <c r="N4701" s="464">
        <v>22387899164.370262</v>
      </c>
      <c r="O4701" s="464">
        <v>36214.163424460443</v>
      </c>
      <c r="P4701" s="461">
        <v>180993.05778551914</v>
      </c>
      <c r="Q4701" s="461">
        <v>86758.285409196222</v>
      </c>
      <c r="R4701" s="464">
        <v>793421915132.03613</v>
      </c>
      <c r="S4701" s="462">
        <v>0.62377051655148741</v>
      </c>
      <c r="T4701" s="462">
        <v>0.45888193464452548</v>
      </c>
      <c r="U4701" s="461">
        <v>16.785557543378768</v>
      </c>
      <c r="V4701" s="464">
        <v>6743588193026.6963</v>
      </c>
      <c r="W4701" s="460">
        <v>2127.1048469826824</v>
      </c>
      <c r="X4701" s="463">
        <v>4.3395377759105291E-2</v>
      </c>
      <c r="Y4701" s="476">
        <v>2.0000000000000001E-4</v>
      </c>
    </row>
    <row r="4702" spans="1:25" x14ac:dyDescent="0.2">
      <c r="A4702" s="475">
        <f t="shared" si="73"/>
        <v>4698</v>
      </c>
      <c r="B4702" s="462">
        <v>0.54702457127791759</v>
      </c>
      <c r="C4702" s="461">
        <v>2604.0644384938569</v>
      </c>
      <c r="D4702" s="462">
        <v>0.39622850816845628</v>
      </c>
      <c r="E4702" s="462">
        <v>0.36417735783206151</v>
      </c>
      <c r="F4702" s="516">
        <v>2025.45</v>
      </c>
      <c r="G4702" s="464">
        <v>131476651063.87918</v>
      </c>
      <c r="H4702" s="461">
        <v>7212305.4638596857</v>
      </c>
      <c r="I4702" s="464">
        <v>248152579527.26538</v>
      </c>
      <c r="J4702" s="462">
        <v>0.37181322417660623</v>
      </c>
      <c r="K4702" s="464">
        <v>11678519538.568348</v>
      </c>
      <c r="L4702" s="464">
        <v>15323791407.088488</v>
      </c>
      <c r="M4702" s="464">
        <v>113533055353.39549</v>
      </c>
      <c r="N4702" s="464">
        <v>13826763182.867062</v>
      </c>
      <c r="O4702" s="464">
        <v>38247.705219622265</v>
      </c>
      <c r="P4702" s="461">
        <v>136322.6550641451</v>
      </c>
      <c r="Q4702" s="461">
        <v>46234.449026644856</v>
      </c>
      <c r="R4702" s="464">
        <v>558021030182.76758</v>
      </c>
      <c r="S4702" s="462">
        <v>0.58833720845560411</v>
      </c>
      <c r="T4702" s="462">
        <v>0.37306479300169293</v>
      </c>
      <c r="U4702" s="461">
        <v>16.711483290522601</v>
      </c>
      <c r="V4702" s="464">
        <v>3906843427115.1484</v>
      </c>
      <c r="W4702" s="460">
        <v>1233.6180665620786</v>
      </c>
      <c r="X4702" s="463">
        <v>4.2836497053223774E-2</v>
      </c>
      <c r="Y4702" s="476">
        <v>2.0000000000000001E-4</v>
      </c>
    </row>
    <row r="4703" spans="1:25" x14ac:dyDescent="0.2">
      <c r="A4703" s="475">
        <f t="shared" si="73"/>
        <v>4699</v>
      </c>
      <c r="B4703" s="462">
        <v>0.39423068686857288</v>
      </c>
      <c r="C4703" s="461">
        <v>9166.0460053866118</v>
      </c>
      <c r="D4703" s="462">
        <v>0.61755058247468442</v>
      </c>
      <c r="E4703" s="462">
        <v>0.46932783672321898</v>
      </c>
      <c r="F4703" s="516">
        <v>2024.23</v>
      </c>
      <c r="G4703" s="464">
        <v>170093362211.9437</v>
      </c>
      <c r="H4703" s="461">
        <v>12398099.5015925</v>
      </c>
      <c r="I4703" s="464">
        <v>320846368171.992</v>
      </c>
      <c r="J4703" s="462">
        <v>0.34502592479345917</v>
      </c>
      <c r="K4703" s="464">
        <v>16440047310.145866</v>
      </c>
      <c r="L4703" s="464">
        <v>0</v>
      </c>
      <c r="M4703" s="464">
        <v>155346123242.79184</v>
      </c>
      <c r="N4703" s="464">
        <v>60578927133.006393</v>
      </c>
      <c r="O4703" s="464">
        <v>25196.258798348743</v>
      </c>
      <c r="P4703" s="461">
        <v>421155.46269465325</v>
      </c>
      <c r="Q4703" s="461">
        <v>266815.21334722743</v>
      </c>
      <c r="R4703" s="464">
        <v>776173012640.84644</v>
      </c>
      <c r="S4703" s="462">
        <v>0.56308597382517944</v>
      </c>
      <c r="T4703" s="462">
        <v>0.35864049839762296</v>
      </c>
      <c r="U4703" s="461">
        <v>16.545181139501324</v>
      </c>
      <c r="V4703" s="464">
        <v>5089972133153.542</v>
      </c>
      <c r="W4703" s="460">
        <v>1606.6640048633437</v>
      </c>
      <c r="X4703" s="463">
        <v>4.4048467910903798E-2</v>
      </c>
      <c r="Y4703" s="476">
        <v>2.0000000000000001E-4</v>
      </c>
    </row>
    <row r="4704" spans="1:25" x14ac:dyDescent="0.2">
      <c r="A4704" s="475">
        <f t="shared" si="73"/>
        <v>4700</v>
      </c>
      <c r="B4704" s="462">
        <v>0.48701577754058373</v>
      </c>
      <c r="C4704" s="461">
        <v>2269.2644242667748</v>
      </c>
      <c r="D4704" s="462">
        <v>0.98512779048489851</v>
      </c>
      <c r="E4704" s="462">
        <v>0.63613894422385175</v>
      </c>
      <c r="F4704" s="516">
        <v>2025.09</v>
      </c>
      <c r="G4704" s="464">
        <v>137970606322.7944</v>
      </c>
      <c r="H4704" s="461">
        <v>30334463.866029475</v>
      </c>
      <c r="I4704" s="464">
        <v>540937431904.45074</v>
      </c>
      <c r="J4704" s="462">
        <v>0.11131352741121425</v>
      </c>
      <c r="K4704" s="464">
        <v>26104913947.523228</v>
      </c>
      <c r="L4704" s="464">
        <v>49047485126.513672</v>
      </c>
      <c r="M4704" s="464">
        <v>120707389474.03571</v>
      </c>
      <c r="N4704" s="464">
        <v>49232736170.746933</v>
      </c>
      <c r="O4704" s="464">
        <v>31891.176677600528</v>
      </c>
      <c r="P4704" s="461">
        <v>327613.44202043308</v>
      </c>
      <c r="Q4704" s="461">
        <v>185068.70012713847</v>
      </c>
      <c r="R4704" s="464">
        <v>1032871542877.715</v>
      </c>
      <c r="S4704" s="462">
        <v>0.40073325671293464</v>
      </c>
      <c r="T4704" s="462">
        <v>0.1389011706077532</v>
      </c>
      <c r="U4704" s="461">
        <v>19.837126225876769</v>
      </c>
      <c r="V4704" s="464">
        <v>3097426799470.353</v>
      </c>
      <c r="W4704" s="460">
        <v>976.76219971999365</v>
      </c>
      <c r="X4704" s="463">
        <v>3.7546197162204115E-2</v>
      </c>
      <c r="Y4704" s="476">
        <v>2.0000000000000001E-4</v>
      </c>
    </row>
    <row r="4705" spans="1:25" x14ac:dyDescent="0.2">
      <c r="A4705" s="475">
        <f t="shared" si="73"/>
        <v>4701</v>
      </c>
      <c r="B4705" s="462">
        <v>0.61764049719006542</v>
      </c>
      <c r="C4705" s="461">
        <v>6052.6498082944636</v>
      </c>
      <c r="D4705" s="462">
        <v>0.78924685380559811</v>
      </c>
      <c r="E4705" s="462">
        <v>0.33888423823360947</v>
      </c>
      <c r="F4705" s="516">
        <v>2024.79</v>
      </c>
      <c r="G4705" s="464">
        <v>434388343507.03528</v>
      </c>
      <c r="H4705" s="461">
        <v>18884821.035100743</v>
      </c>
      <c r="I4705" s="464">
        <v>442829583172.7417</v>
      </c>
      <c r="J4705" s="462">
        <v>0.36487448475755591</v>
      </c>
      <c r="K4705" s="464">
        <v>11866446665.197701</v>
      </c>
      <c r="L4705" s="464">
        <v>0</v>
      </c>
      <c r="M4705" s="464">
        <v>324652355647.60168</v>
      </c>
      <c r="N4705" s="464">
        <v>11275142515.733608</v>
      </c>
      <c r="O4705" s="464">
        <v>24795.292119798254</v>
      </c>
      <c r="P4705" s="461">
        <v>133781.56653251679</v>
      </c>
      <c r="Q4705" s="461">
        <v>51785.691580505547</v>
      </c>
      <c r="R4705" s="464">
        <v>1216545656816.4358</v>
      </c>
      <c r="S4705" s="462">
        <v>0.63265590260163918</v>
      </c>
      <c r="T4705" s="462">
        <v>0.46068509322149609</v>
      </c>
      <c r="U4705" s="461">
        <v>17.624959504978886</v>
      </c>
      <c r="V4705" s="464">
        <v>10801888559164.918</v>
      </c>
      <c r="W4705" s="460">
        <v>3409.1110058767199</v>
      </c>
      <c r="X4705" s="463">
        <v>4.1771761616080802E-2</v>
      </c>
      <c r="Y4705" s="476">
        <v>2.0000000000000001E-4</v>
      </c>
    </row>
    <row r="4706" spans="1:25" x14ac:dyDescent="0.2">
      <c r="A4706" s="475">
        <f t="shared" si="73"/>
        <v>4702</v>
      </c>
      <c r="B4706" s="462">
        <v>0.61220837146269824</v>
      </c>
      <c r="C4706" s="461">
        <v>1500</v>
      </c>
      <c r="D4706" s="462">
        <v>0.76422895280369696</v>
      </c>
      <c r="E4706" s="462">
        <v>0.38529967551235833</v>
      </c>
      <c r="F4706" s="516">
        <v>2023.85</v>
      </c>
      <c r="G4706" s="464">
        <v>431660906423.82056</v>
      </c>
      <c r="H4706" s="461">
        <v>19901711.957434203</v>
      </c>
      <c r="I4706" s="464">
        <v>438017679809.57788</v>
      </c>
      <c r="J4706" s="462">
        <v>0.18013597392135072</v>
      </c>
      <c r="K4706" s="464">
        <v>11578548348.627222</v>
      </c>
      <c r="L4706" s="464">
        <v>0</v>
      </c>
      <c r="M4706" s="464">
        <v>364143609331.51483</v>
      </c>
      <c r="N4706" s="464">
        <v>46252377474.118309</v>
      </c>
      <c r="O4706" s="464">
        <v>32475.096842073905</v>
      </c>
      <c r="P4706" s="461">
        <v>289319.50887755828</v>
      </c>
      <c r="Q4706" s="461">
        <v>161280.32944985048</v>
      </c>
      <c r="R4706" s="464">
        <v>1211448906668.2993</v>
      </c>
      <c r="S4706" s="462">
        <v>0.55111159321532355</v>
      </c>
      <c r="T4706" s="462">
        <v>0.38592409251042942</v>
      </c>
      <c r="U4706" s="461">
        <v>18.502744452357813</v>
      </c>
      <c r="V4706" s="464">
        <v>9519099080122.5586</v>
      </c>
      <c r="W4706" s="460">
        <v>3002.526074449162</v>
      </c>
      <c r="X4706" s="463">
        <v>3.9415051502434767E-2</v>
      </c>
      <c r="Y4706" s="476">
        <v>2.0000000000000001E-4</v>
      </c>
    </row>
    <row r="4707" spans="1:25" x14ac:dyDescent="0.2">
      <c r="A4707" s="475">
        <f t="shared" si="73"/>
        <v>4703</v>
      </c>
      <c r="B4707" s="462">
        <v>0.45227114742272811</v>
      </c>
      <c r="C4707" s="461">
        <v>4592.8020375722353</v>
      </c>
      <c r="D4707" s="462">
        <v>0.68039159065677723</v>
      </c>
      <c r="E4707" s="462">
        <v>0.45055908761560154</v>
      </c>
      <c r="F4707" s="516">
        <v>2025.38</v>
      </c>
      <c r="G4707" s="464">
        <v>67619917112.726303</v>
      </c>
      <c r="H4707" s="461">
        <v>15533116.688535331</v>
      </c>
      <c r="I4707" s="464">
        <v>459180919764.65796</v>
      </c>
      <c r="J4707" s="462">
        <v>0.41862392544015903</v>
      </c>
      <c r="K4707" s="464">
        <v>14143519484.268417</v>
      </c>
      <c r="L4707" s="464">
        <v>7301915098.2512941</v>
      </c>
      <c r="M4707" s="464">
        <v>66209295284.024452</v>
      </c>
      <c r="N4707" s="464">
        <v>50555553395.959984</v>
      </c>
      <c r="O4707" s="464">
        <v>17099.597405983899</v>
      </c>
      <c r="P4707" s="461">
        <v>338257.2843075734</v>
      </c>
      <c r="Q4707" s="461">
        <v>200437.66931809013</v>
      </c>
      <c r="R4707" s="464">
        <v>685198823325.01831</v>
      </c>
      <c r="S4707" s="462">
        <v>0.49691364590675702</v>
      </c>
      <c r="T4707" s="462">
        <v>0.32750091977442558</v>
      </c>
      <c r="U4707" s="461">
        <v>14.697014850586891</v>
      </c>
      <c r="V4707" s="464">
        <v>3711645911234.0244</v>
      </c>
      <c r="W4707" s="460">
        <v>1171.5880828160725</v>
      </c>
      <c r="X4707" s="463">
        <v>4.8904212529916141E-2</v>
      </c>
      <c r="Y4707" s="476">
        <v>2.0000000000000001E-4</v>
      </c>
    </row>
    <row r="4708" spans="1:25" x14ac:dyDescent="0.2">
      <c r="A4708" s="475">
        <f t="shared" si="73"/>
        <v>4704</v>
      </c>
      <c r="B4708" s="462">
        <v>0.35519366635863425</v>
      </c>
      <c r="C4708" s="461">
        <v>1511.9288718543589</v>
      </c>
      <c r="D4708" s="462">
        <v>0.64316131752898942</v>
      </c>
      <c r="E4708" s="462">
        <v>0.45854424291328999</v>
      </c>
      <c r="F4708" s="516">
        <v>2025.38</v>
      </c>
      <c r="G4708" s="464">
        <v>223889442013.47629</v>
      </c>
      <c r="H4708" s="461">
        <v>14914590.855607882</v>
      </c>
      <c r="I4708" s="464">
        <v>415693870893.78101</v>
      </c>
      <c r="J4708" s="462">
        <v>0.35519366635863425</v>
      </c>
      <c r="K4708" s="464">
        <v>24608668032.36478</v>
      </c>
      <c r="L4708" s="464">
        <v>62779297811.853294</v>
      </c>
      <c r="M4708" s="464">
        <v>168334139294.46295</v>
      </c>
      <c r="N4708" s="464">
        <v>28854164945.301373</v>
      </c>
      <c r="O4708" s="464">
        <v>25549.41510193779</v>
      </c>
      <c r="P4708" s="461">
        <v>221660.16360839678</v>
      </c>
      <c r="Q4708" s="461">
        <v>113756.00845025235</v>
      </c>
      <c r="R4708" s="464">
        <v>926090238448.28882</v>
      </c>
      <c r="S4708" s="462">
        <v>0.57579420752826882</v>
      </c>
      <c r="T4708" s="462">
        <v>0.37916094795701372</v>
      </c>
      <c r="U4708" s="461">
        <v>16.710816186580939</v>
      </c>
      <c r="V4708" s="464">
        <v>6591791701005.585</v>
      </c>
      <c r="W4708" s="460">
        <v>2080.0074267342816</v>
      </c>
      <c r="X4708" s="463">
        <v>4.2794325707949887E-2</v>
      </c>
      <c r="Y4708" s="476">
        <v>2.0000000000000001E-4</v>
      </c>
    </row>
    <row r="4709" spans="1:25" x14ac:dyDescent="0.2">
      <c r="A4709" s="475">
        <f t="shared" si="73"/>
        <v>4705</v>
      </c>
      <c r="B4709" s="462">
        <v>0.50611945230987221</v>
      </c>
      <c r="C4709" s="461">
        <v>1696.0458909252829</v>
      </c>
      <c r="D4709" s="462">
        <v>0.60639116115228964</v>
      </c>
      <c r="E4709" s="462">
        <v>0.44102582083805975</v>
      </c>
      <c r="F4709" s="516">
        <v>2025.5</v>
      </c>
      <c r="G4709" s="464">
        <v>168046422923.48166</v>
      </c>
      <c r="H4709" s="461">
        <v>13580796.324314093</v>
      </c>
      <c r="I4709" s="464">
        <v>354365008377.66602</v>
      </c>
      <c r="J4709" s="462">
        <v>0.33566538072106844</v>
      </c>
      <c r="K4709" s="464">
        <v>18422491202.376324</v>
      </c>
      <c r="L4709" s="464">
        <v>22762786397.095417</v>
      </c>
      <c r="M4709" s="464">
        <v>108122152661.22978</v>
      </c>
      <c r="N4709" s="464">
        <v>51889669276.421692</v>
      </c>
      <c r="O4709" s="464">
        <v>26983.966097807232</v>
      </c>
      <c r="P4709" s="461">
        <v>342106.20547412598</v>
      </c>
      <c r="Q4709" s="461">
        <v>205321.23201076829</v>
      </c>
      <c r="R4709" s="464">
        <v>735611918213.81445</v>
      </c>
      <c r="S4709" s="462">
        <v>0.52960659300235069</v>
      </c>
      <c r="T4709" s="462">
        <v>0.33666519949508844</v>
      </c>
      <c r="U4709" s="461">
        <v>16.958354341113928</v>
      </c>
      <c r="V4709" s="464">
        <v>4634604011414.0049</v>
      </c>
      <c r="W4709" s="460">
        <v>1462.9291273787267</v>
      </c>
      <c r="X4709" s="463">
        <v>4.2767271360759994E-2</v>
      </c>
      <c r="Y4709" s="476">
        <v>2.0000000000000001E-4</v>
      </c>
    </row>
    <row r="4710" spans="1:25" x14ac:dyDescent="0.2">
      <c r="A4710" s="475">
        <f t="shared" si="73"/>
        <v>4706</v>
      </c>
      <c r="B4710" s="462">
        <v>0.56478171983305525</v>
      </c>
      <c r="C4710" s="461">
        <v>2219.271501027124</v>
      </c>
      <c r="D4710" s="462">
        <v>0.83396314988210218</v>
      </c>
      <c r="E4710" s="462">
        <v>0.47120289077942001</v>
      </c>
      <c r="F4710" s="516">
        <v>2025.08</v>
      </c>
      <c r="G4710" s="464">
        <v>166368585283.89163</v>
      </c>
      <c r="H4710" s="461">
        <v>21969039.411990229</v>
      </c>
      <c r="I4710" s="464">
        <v>511565917702.74408</v>
      </c>
      <c r="J4710" s="462">
        <v>0.36638182016242238</v>
      </c>
      <c r="K4710" s="464">
        <v>25508926096.278412</v>
      </c>
      <c r="L4710" s="464">
        <v>60963546029.202759</v>
      </c>
      <c r="M4710" s="464">
        <v>173067086257.69437</v>
      </c>
      <c r="N4710" s="464">
        <v>16134540397.997974</v>
      </c>
      <c r="O4710" s="464">
        <v>37328.78150985422</v>
      </c>
      <c r="P4710" s="461">
        <v>163957.03985341976</v>
      </c>
      <c r="Q4710" s="461">
        <v>70173.604700969532</v>
      </c>
      <c r="R4710" s="464">
        <v>1153829924810.1748</v>
      </c>
      <c r="S4710" s="462">
        <v>0.58883344558038719</v>
      </c>
      <c r="T4710" s="462">
        <v>0.26526276810771654</v>
      </c>
      <c r="U4710" s="461">
        <v>16.182004149040434</v>
      </c>
      <c r="V4710" s="464">
        <v>5566986744260.7393</v>
      </c>
      <c r="W4710" s="460">
        <v>1756.8550512035956</v>
      </c>
      <c r="X4710" s="463">
        <v>4.425359853767806E-2</v>
      </c>
      <c r="Y4710" s="476">
        <v>2.0000000000000001E-4</v>
      </c>
    </row>
    <row r="4711" spans="1:25" x14ac:dyDescent="0.2">
      <c r="A4711" s="475">
        <f t="shared" si="73"/>
        <v>4707</v>
      </c>
      <c r="B4711" s="462">
        <v>0.44756246317754411</v>
      </c>
      <c r="C4711" s="461">
        <v>6456.3337971833207</v>
      </c>
      <c r="D4711" s="462">
        <v>0.62823812011222324</v>
      </c>
      <c r="E4711" s="462">
        <v>0.27651533244947879</v>
      </c>
      <c r="F4711" s="516">
        <v>2023.79</v>
      </c>
      <c r="G4711" s="464">
        <v>531426339036.82367</v>
      </c>
      <c r="H4711" s="461">
        <v>13425589.819394464</v>
      </c>
      <c r="I4711" s="464">
        <v>362028673745.53711</v>
      </c>
      <c r="J4711" s="462">
        <v>0.26040588078976201</v>
      </c>
      <c r="K4711" s="464">
        <v>10022073301.721979</v>
      </c>
      <c r="L4711" s="464">
        <v>0</v>
      </c>
      <c r="M4711" s="464">
        <v>561584155241.12561</v>
      </c>
      <c r="N4711" s="464">
        <v>9731573018.449585</v>
      </c>
      <c r="O4711" s="464">
        <v>28178.48365969177</v>
      </c>
      <c r="P4711" s="461">
        <v>101465.43749999828</v>
      </c>
      <c r="Q4711" s="461">
        <v>33113.812499998858</v>
      </c>
      <c r="R4711" s="464">
        <v>1400618480513.6099</v>
      </c>
      <c r="S4711" s="462">
        <v>0.65561468937949774</v>
      </c>
      <c r="T4711" s="462">
        <v>0.4278378189607101</v>
      </c>
      <c r="U4711" s="461">
        <v>18.28660544248585</v>
      </c>
      <c r="V4711" s="464">
        <v>11945861220945.549</v>
      </c>
      <c r="W4711" s="460">
        <v>3770.4789249017099</v>
      </c>
      <c r="X4711" s="463">
        <v>4.010400184467517E-2</v>
      </c>
      <c r="Y4711" s="476">
        <v>2.0000000000000001E-4</v>
      </c>
    </row>
    <row r="4712" spans="1:25" x14ac:dyDescent="0.2">
      <c r="A4712" s="475">
        <f t="shared" si="73"/>
        <v>4708</v>
      </c>
      <c r="B4712" s="462">
        <v>0.52167198205856335</v>
      </c>
      <c r="C4712" s="461">
        <v>2522.4459654829448</v>
      </c>
      <c r="D4712" s="462">
        <v>1.0107284082651302</v>
      </c>
      <c r="E4712" s="462">
        <v>0.68266496802539811</v>
      </c>
      <c r="F4712" s="516">
        <v>2025.13</v>
      </c>
      <c r="G4712" s="464">
        <v>359500869855.53748</v>
      </c>
      <c r="H4712" s="461">
        <v>32097951.142539579</v>
      </c>
      <c r="I4712" s="464">
        <v>738063440890.90894</v>
      </c>
      <c r="J4712" s="462">
        <v>0.4275653465649345</v>
      </c>
      <c r="K4712" s="464">
        <v>17529759441.064987</v>
      </c>
      <c r="L4712" s="464">
        <v>29449198255.07383</v>
      </c>
      <c r="M4712" s="464">
        <v>236553367114.44687</v>
      </c>
      <c r="N4712" s="464">
        <v>62560713358.447815</v>
      </c>
      <c r="O4712" s="464">
        <v>25732.550553507954</v>
      </c>
      <c r="P4712" s="461">
        <v>456918.75123128016</v>
      </c>
      <c r="Q4712" s="461">
        <v>283538.50322236156</v>
      </c>
      <c r="R4712" s="464">
        <v>1576166001739.8853</v>
      </c>
      <c r="S4712" s="462">
        <v>0.59705437678423834</v>
      </c>
      <c r="T4712" s="462">
        <v>0.38169463042141605</v>
      </c>
      <c r="U4712" s="461">
        <v>16.551936629956032</v>
      </c>
      <c r="V4712" s="464">
        <v>10888672998713.754</v>
      </c>
      <c r="W4712" s="460">
        <v>3434.1766848779785</v>
      </c>
      <c r="X4712" s="463">
        <v>4.4028456198317557E-2</v>
      </c>
      <c r="Y4712" s="476">
        <v>2.0000000000000001E-4</v>
      </c>
    </row>
    <row r="4713" spans="1:25" x14ac:dyDescent="0.2">
      <c r="A4713" s="475">
        <f t="shared" si="73"/>
        <v>4709</v>
      </c>
      <c r="B4713" s="462">
        <v>0.60045894505034514</v>
      </c>
      <c r="C4713" s="461">
        <v>9288.7021103199586</v>
      </c>
      <c r="D4713" s="462">
        <v>1.115201523398045</v>
      </c>
      <c r="E4713" s="462">
        <v>0.62711316877145695</v>
      </c>
      <c r="F4713" s="516">
        <v>2026.79</v>
      </c>
      <c r="G4713" s="464">
        <v>129802250027.22305</v>
      </c>
      <c r="H4713" s="461">
        <v>25785734.254098002</v>
      </c>
      <c r="I4713" s="464">
        <v>439726395573.32983</v>
      </c>
      <c r="J4713" s="462">
        <v>0.1235180878450326</v>
      </c>
      <c r="K4713" s="464">
        <v>25451810533.449402</v>
      </c>
      <c r="L4713" s="464">
        <v>55970474219.191208</v>
      </c>
      <c r="M4713" s="464">
        <v>12062503334.855886</v>
      </c>
      <c r="N4713" s="464">
        <v>8817865578.6559544</v>
      </c>
      <c r="O4713" s="464">
        <v>33817.232719394386</v>
      </c>
      <c r="P4713" s="461">
        <v>147737.07320381439</v>
      </c>
      <c r="Q4713" s="461">
        <v>37384.846679755887</v>
      </c>
      <c r="R4713" s="464">
        <v>706603724048.25732</v>
      </c>
      <c r="S4713" s="462">
        <v>0.36600499109524892</v>
      </c>
      <c r="T4713" s="462">
        <v>0.2283517701010718</v>
      </c>
      <c r="U4713" s="461">
        <v>18.341079202151015</v>
      </c>
      <c r="V4713" s="464">
        <v>3077653193933.8066</v>
      </c>
      <c r="W4713" s="460">
        <v>969.49021788796301</v>
      </c>
      <c r="X4713" s="463">
        <v>4.2333488887077407E-2</v>
      </c>
      <c r="Y4713" s="476">
        <v>2.0000000000000001E-4</v>
      </c>
    </row>
    <row r="4714" spans="1:25" x14ac:dyDescent="0.2">
      <c r="A4714" s="475">
        <f t="shared" si="73"/>
        <v>4710</v>
      </c>
      <c r="B4714" s="462">
        <v>0.48052738475199119</v>
      </c>
      <c r="C4714" s="461">
        <v>3125.4875421729494</v>
      </c>
      <c r="D4714" s="462">
        <v>0.66076470279261112</v>
      </c>
      <c r="E4714" s="462">
        <v>0.15643322897740514</v>
      </c>
      <c r="F4714" s="516">
        <v>2024.05</v>
      </c>
      <c r="G4714" s="464">
        <v>207389980424.91006</v>
      </c>
      <c r="H4714" s="461">
        <v>14429822.722594336</v>
      </c>
      <c r="I4714" s="464">
        <v>376768128648.58478</v>
      </c>
      <c r="J4714" s="462">
        <v>0.30934923353552479</v>
      </c>
      <c r="K4714" s="464">
        <v>11635706004.690382</v>
      </c>
      <c r="L4714" s="464">
        <v>3471444970.4959836</v>
      </c>
      <c r="M4714" s="464">
        <v>217574543303.5199</v>
      </c>
      <c r="N4714" s="464">
        <v>31790428983.357128</v>
      </c>
      <c r="O4714" s="464">
        <v>33562.801987798062</v>
      </c>
      <c r="P4714" s="461">
        <v>230428.00410581272</v>
      </c>
      <c r="Q4714" s="461">
        <v>119812.17791804145</v>
      </c>
      <c r="R4714" s="464">
        <v>901133368953.77271</v>
      </c>
      <c r="S4714" s="462">
        <v>0.57176767525917671</v>
      </c>
      <c r="T4714" s="462">
        <v>0.3131752100839027</v>
      </c>
      <c r="U4714" s="461">
        <v>17.345789883827972</v>
      </c>
      <c r="V4714" s="464">
        <v>5475007053370.8789</v>
      </c>
      <c r="W4714" s="460">
        <v>1726.079663926052</v>
      </c>
      <c r="X4714" s="463">
        <v>4.1496998052568117E-2</v>
      </c>
      <c r="Y4714" s="476">
        <v>2.0000000000000001E-4</v>
      </c>
    </row>
    <row r="4715" spans="1:25" x14ac:dyDescent="0.2">
      <c r="A4715" s="475">
        <f t="shared" si="73"/>
        <v>4711</v>
      </c>
      <c r="B4715" s="462">
        <v>0.55452901986631464</v>
      </c>
      <c r="C4715" s="461">
        <v>3182.1122752682986</v>
      </c>
      <c r="D4715" s="462">
        <v>0.74641355301247969</v>
      </c>
      <c r="E4715" s="462">
        <v>0.34958258296567823</v>
      </c>
      <c r="F4715" s="516">
        <v>2026.4</v>
      </c>
      <c r="G4715" s="464">
        <v>94981174862.88681</v>
      </c>
      <c r="H4715" s="461">
        <v>18524026.989420421</v>
      </c>
      <c r="I4715" s="464">
        <v>484194911731.10516</v>
      </c>
      <c r="J4715" s="462">
        <v>0.31392180603601993</v>
      </c>
      <c r="K4715" s="464">
        <v>24109164173.6987</v>
      </c>
      <c r="L4715" s="464">
        <v>47986885638.871284</v>
      </c>
      <c r="M4715" s="464">
        <v>58637063399.871346</v>
      </c>
      <c r="N4715" s="464">
        <v>9211000368.3295822</v>
      </c>
      <c r="O4715" s="464">
        <v>24571.40092629295</v>
      </c>
      <c r="P4715" s="461">
        <v>101465.43749999972</v>
      </c>
      <c r="Q4715" s="461">
        <v>33113.812499999724</v>
      </c>
      <c r="R4715" s="464">
        <v>797906030073.09949</v>
      </c>
      <c r="S4715" s="462">
        <v>0.48873431549260238</v>
      </c>
      <c r="T4715" s="462">
        <v>0.26638780399222528</v>
      </c>
      <c r="U4715" s="461">
        <v>15.515503797790632</v>
      </c>
      <c r="V4715" s="464">
        <v>3712229289590.3452</v>
      </c>
      <c r="W4715" s="460">
        <v>1171.9674046401449</v>
      </c>
      <c r="X4715" s="463">
        <v>4.5957551499904048E-2</v>
      </c>
      <c r="Y4715" s="476">
        <v>2.0000000000000001E-4</v>
      </c>
    </row>
    <row r="4716" spans="1:25" x14ac:dyDescent="0.2">
      <c r="A4716" s="475">
        <f t="shared" si="73"/>
        <v>4712</v>
      </c>
      <c r="B4716" s="462">
        <v>0.47280128027373514</v>
      </c>
      <c r="C4716" s="461">
        <v>3898.8815873062376</v>
      </c>
      <c r="D4716" s="462">
        <v>0.96109752959796368</v>
      </c>
      <c r="E4716" s="462">
        <v>0.38200870273826232</v>
      </c>
      <c r="F4716" s="516">
        <v>2025.96</v>
      </c>
      <c r="G4716" s="464">
        <v>232616285067.08252</v>
      </c>
      <c r="H4716" s="461">
        <v>29358717.456576124</v>
      </c>
      <c r="I4716" s="464">
        <v>578553673409.90625</v>
      </c>
      <c r="J4716" s="462">
        <v>0.1797866213281899</v>
      </c>
      <c r="K4716" s="464">
        <v>31720123413.872959</v>
      </c>
      <c r="L4716" s="464">
        <v>0</v>
      </c>
      <c r="M4716" s="464">
        <v>122190885790.27005</v>
      </c>
      <c r="N4716" s="464">
        <v>97787959515.844437</v>
      </c>
      <c r="O4716" s="464">
        <v>29572.529391856751</v>
      </c>
      <c r="P4716" s="461">
        <v>558718.42035605456</v>
      </c>
      <c r="Q4716" s="461">
        <v>365338.86153236026</v>
      </c>
      <c r="R4716" s="464">
        <v>1210576324001.8787</v>
      </c>
      <c r="S4716" s="462">
        <v>0.44686468172485139</v>
      </c>
      <c r="T4716" s="462">
        <v>0.2272425411097882</v>
      </c>
      <c r="U4716" s="461">
        <v>17.942630593965117</v>
      </c>
      <c r="V4716" s="464">
        <v>5324742420800.5791</v>
      </c>
      <c r="W4716" s="460">
        <v>1679.4053059733815</v>
      </c>
      <c r="X4716" s="463">
        <v>4.1245257494504237E-2</v>
      </c>
      <c r="Y4716" s="476">
        <v>2.0000000000000001E-4</v>
      </c>
    </row>
    <row r="4717" spans="1:25" x14ac:dyDescent="0.2">
      <c r="A4717" s="475">
        <f t="shared" si="73"/>
        <v>4713</v>
      </c>
      <c r="B4717" s="462">
        <v>0.58499139816483636</v>
      </c>
      <c r="C4717" s="461">
        <v>2120.7956403428843</v>
      </c>
      <c r="D4717" s="462">
        <v>0.82946343614046392</v>
      </c>
      <c r="E4717" s="462">
        <v>0.27080682412338752</v>
      </c>
      <c r="F4717" s="516">
        <v>2025.85</v>
      </c>
      <c r="G4717" s="464">
        <v>155737999443.00815</v>
      </c>
      <c r="H4717" s="461">
        <v>22274773.932289187</v>
      </c>
      <c r="I4717" s="464">
        <v>539273821969.87042</v>
      </c>
      <c r="J4717" s="462">
        <v>0.27584238288792995</v>
      </c>
      <c r="K4717" s="464">
        <v>21529751249.642174</v>
      </c>
      <c r="L4717" s="464">
        <v>34268566383.855865</v>
      </c>
      <c r="M4717" s="464">
        <v>104922710904.45541</v>
      </c>
      <c r="N4717" s="464">
        <v>42039718973.88855</v>
      </c>
      <c r="O4717" s="464">
        <v>28551.446810641261</v>
      </c>
      <c r="P4717" s="461">
        <v>275175.72779069899</v>
      </c>
      <c r="Q4717" s="461">
        <v>149326.66377713188</v>
      </c>
      <c r="R4717" s="464">
        <v>1020651232890.2988</v>
      </c>
      <c r="S4717" s="462">
        <v>0.4959131768249756</v>
      </c>
      <c r="T4717" s="462">
        <v>0.24286459239881553</v>
      </c>
      <c r="U4717" s="461">
        <v>16.624847432345923</v>
      </c>
      <c r="V4717" s="464">
        <v>4588406613004.5439</v>
      </c>
      <c r="W4717" s="460">
        <v>1449.0735967513838</v>
      </c>
      <c r="X4717" s="463">
        <v>4.3353388580350295E-2</v>
      </c>
      <c r="Y4717" s="476">
        <v>2.0000000000000001E-4</v>
      </c>
    </row>
    <row r="4718" spans="1:25" x14ac:dyDescent="0.2">
      <c r="A4718" s="475">
        <f t="shared" si="73"/>
        <v>4714</v>
      </c>
      <c r="B4718" s="462">
        <v>0.50066538111549885</v>
      </c>
      <c r="C4718" s="461">
        <v>5218.0100159364938</v>
      </c>
      <c r="D4718" s="462">
        <v>0.73586914888576627</v>
      </c>
      <c r="E4718" s="462">
        <v>0.37792271058701454</v>
      </c>
      <c r="F4718" s="516">
        <v>2025.65</v>
      </c>
      <c r="G4718" s="464">
        <v>185549004166.62558</v>
      </c>
      <c r="H4718" s="461">
        <v>16981385.054547369</v>
      </c>
      <c r="I4718" s="464">
        <v>537889935450.96124</v>
      </c>
      <c r="J4718" s="462">
        <v>0.4378767326017301</v>
      </c>
      <c r="K4718" s="464">
        <v>29318640125.5299</v>
      </c>
      <c r="L4718" s="464">
        <v>31947220639.278671</v>
      </c>
      <c r="M4718" s="464">
        <v>161058758170.62781</v>
      </c>
      <c r="N4718" s="464">
        <v>73151657045.935257</v>
      </c>
      <c r="O4718" s="464">
        <v>30117.818883422486</v>
      </c>
      <c r="P4718" s="461">
        <v>435936.36443789804</v>
      </c>
      <c r="Q4718" s="461">
        <v>274949.60824703029</v>
      </c>
      <c r="R4718" s="464">
        <v>1200230454465.5603</v>
      </c>
      <c r="S4718" s="462">
        <v>0.60176594749833856</v>
      </c>
      <c r="T4718" s="462">
        <v>0.34012835778467559</v>
      </c>
      <c r="U4718" s="461">
        <v>15.592203753922789</v>
      </c>
      <c r="V4718" s="464">
        <v>6997965158294.8564</v>
      </c>
      <c r="W4718" s="460">
        <v>2206.2005343816295</v>
      </c>
      <c r="X4718" s="463">
        <v>4.6926304379908218E-2</v>
      </c>
      <c r="Y4718" s="476">
        <v>2.0000000000000001E-4</v>
      </c>
    </row>
    <row r="4719" spans="1:25" x14ac:dyDescent="0.2">
      <c r="A4719" s="475">
        <f t="shared" si="73"/>
        <v>4715</v>
      </c>
      <c r="B4719" s="462">
        <v>0.53966452757560501</v>
      </c>
      <c r="C4719" s="461">
        <v>2837.1418079503501</v>
      </c>
      <c r="D4719" s="462">
        <v>0.64341365125543093</v>
      </c>
      <c r="E4719" s="462">
        <v>0.7</v>
      </c>
      <c r="F4719" s="516">
        <v>2023.8</v>
      </c>
      <c r="G4719" s="464">
        <v>318602686122.58893</v>
      </c>
      <c r="H4719" s="461">
        <v>13934714.226141607</v>
      </c>
      <c r="I4719" s="464">
        <v>372785006537.86823</v>
      </c>
      <c r="J4719" s="462">
        <v>0.27883622333703528</v>
      </c>
      <c r="K4719" s="464">
        <v>9930312565.0259743</v>
      </c>
      <c r="L4719" s="464">
        <v>0</v>
      </c>
      <c r="M4719" s="464">
        <v>272998303684.86163</v>
      </c>
      <c r="N4719" s="464">
        <v>61702474393.261909</v>
      </c>
      <c r="O4719" s="464">
        <v>28658.701732859521</v>
      </c>
      <c r="P4719" s="461">
        <v>355207.50510249822</v>
      </c>
      <c r="Q4719" s="461">
        <v>214477.99851412486</v>
      </c>
      <c r="R4719" s="464">
        <v>1099149806776.097</v>
      </c>
      <c r="S4719" s="462">
        <v>0.59096203351755339</v>
      </c>
      <c r="T4719" s="462">
        <v>0.37661136778212212</v>
      </c>
      <c r="U4719" s="461">
        <v>17.594744102051195</v>
      </c>
      <c r="V4719" s="464">
        <v>8080997483459.0732</v>
      </c>
      <c r="W4719" s="460">
        <v>2551.0635732819878</v>
      </c>
      <c r="X4719" s="463">
        <v>4.1127834319809049E-2</v>
      </c>
      <c r="Y4719" s="476">
        <v>2.0000000000000001E-4</v>
      </c>
    </row>
    <row r="4720" spans="1:25" x14ac:dyDescent="0.2">
      <c r="A4720" s="475">
        <f t="shared" si="73"/>
        <v>4716</v>
      </c>
      <c r="B4720" s="462">
        <v>0.44498450159044867</v>
      </c>
      <c r="C4720" s="461">
        <v>1500</v>
      </c>
      <c r="D4720" s="462">
        <v>0.2</v>
      </c>
      <c r="E4720" s="462">
        <v>0.47401511510059213</v>
      </c>
      <c r="F4720" s="516">
        <v>2026.63</v>
      </c>
      <c r="G4720" s="464">
        <v>101861691785.01401</v>
      </c>
      <c r="H4720" s="461">
        <v>3252850.693706796</v>
      </c>
      <c r="I4720" s="464">
        <v>160922917327.03781</v>
      </c>
      <c r="J4720" s="462">
        <v>0.44498450159044867</v>
      </c>
      <c r="K4720" s="464">
        <v>17258929667.902645</v>
      </c>
      <c r="L4720" s="464">
        <v>31626155648.562927</v>
      </c>
      <c r="M4720" s="464">
        <v>20730606940.793468</v>
      </c>
      <c r="N4720" s="464">
        <v>138016699396.03793</v>
      </c>
      <c r="O4720" s="464">
        <v>22407.41076217495</v>
      </c>
      <c r="P4720" s="461">
        <v>803039.58542039571</v>
      </c>
      <c r="Q4720" s="461">
        <v>505600.93128825922</v>
      </c>
      <c r="R4720" s="464">
        <v>443525661122.24585</v>
      </c>
      <c r="S4720" s="462">
        <v>0.48522670135387108</v>
      </c>
      <c r="T4720" s="462">
        <v>0.44171085161239837</v>
      </c>
      <c r="U4720" s="461">
        <v>16.0145096030279</v>
      </c>
      <c r="V4720" s="464">
        <v>3550979735262.7021</v>
      </c>
      <c r="W4720" s="460">
        <v>1120.495484813287</v>
      </c>
      <c r="X4720" s="463">
        <v>4.4266995326665511E-2</v>
      </c>
      <c r="Y4720" s="476">
        <v>2.0000000000000001E-4</v>
      </c>
    </row>
    <row r="4721" spans="1:25" x14ac:dyDescent="0.2">
      <c r="A4721" s="475">
        <f t="shared" si="73"/>
        <v>4717</v>
      </c>
      <c r="B4721" s="462">
        <v>0.57702743070452278</v>
      </c>
      <c r="C4721" s="461">
        <v>5017.6217895213058</v>
      </c>
      <c r="D4721" s="462">
        <v>0.67141644937469258</v>
      </c>
      <c r="E4721" s="462">
        <v>0.29944085872739568</v>
      </c>
      <c r="F4721" s="516">
        <v>2024.74</v>
      </c>
      <c r="G4721" s="464">
        <v>213825832482.1344</v>
      </c>
      <c r="H4721" s="461">
        <v>14990962.576415623</v>
      </c>
      <c r="I4721" s="464">
        <v>481096234769.70972</v>
      </c>
      <c r="J4721" s="462">
        <v>0.40187083102608889</v>
      </c>
      <c r="K4721" s="464">
        <v>13779276258.163452</v>
      </c>
      <c r="L4721" s="464">
        <v>0</v>
      </c>
      <c r="M4721" s="464">
        <v>156133725771.86969</v>
      </c>
      <c r="N4721" s="464">
        <v>69771259923.461945</v>
      </c>
      <c r="O4721" s="464">
        <v>30240.771788403563</v>
      </c>
      <c r="P4721" s="461">
        <v>393386.48660847265</v>
      </c>
      <c r="Q4721" s="461">
        <v>243423.18998707071</v>
      </c>
      <c r="R4721" s="464">
        <v>962655958285.23596</v>
      </c>
      <c r="S4721" s="462">
        <v>0.55497994886866187</v>
      </c>
      <c r="T4721" s="462">
        <v>0.41154282531862385</v>
      </c>
      <c r="U4721" s="461">
        <v>16.209501787387886</v>
      </c>
      <c r="V4721" s="464">
        <v>7207530907440.6807</v>
      </c>
      <c r="W4721" s="460">
        <v>2274.8585891473876</v>
      </c>
      <c r="X4721" s="463">
        <v>4.4109525767749722E-2</v>
      </c>
      <c r="Y4721" s="476">
        <v>2.0000000000000001E-4</v>
      </c>
    </row>
    <row r="4722" spans="1:25" x14ac:dyDescent="0.2">
      <c r="A4722" s="475">
        <f t="shared" si="73"/>
        <v>4718</v>
      </c>
      <c r="B4722" s="462">
        <v>0.53349788153206823</v>
      </c>
      <c r="C4722" s="461">
        <v>2907.4463138065548</v>
      </c>
      <c r="D4722" s="462">
        <v>0.81970326467868937</v>
      </c>
      <c r="E4722" s="462">
        <v>0.3670044052130878</v>
      </c>
      <c r="F4722" s="516">
        <v>2024.43</v>
      </c>
      <c r="G4722" s="464">
        <v>252375581876.96014</v>
      </c>
      <c r="H4722" s="461">
        <v>21066381.282464135</v>
      </c>
      <c r="I4722" s="464">
        <v>523990472865.3595</v>
      </c>
      <c r="J4722" s="462">
        <v>0.35227552323536404</v>
      </c>
      <c r="K4722" s="464">
        <v>8961696085.5969753</v>
      </c>
      <c r="L4722" s="464">
        <v>0</v>
      </c>
      <c r="M4722" s="464">
        <v>185087328475.41977</v>
      </c>
      <c r="N4722" s="464">
        <v>84300400558.817184</v>
      </c>
      <c r="O4722" s="464">
        <v>28821.94677042812</v>
      </c>
      <c r="P4722" s="461">
        <v>517166.83287041856</v>
      </c>
      <c r="Q4722" s="461">
        <v>336737.04213317781</v>
      </c>
      <c r="R4722" s="464">
        <v>1094433911600.0732</v>
      </c>
      <c r="S4722" s="462">
        <v>0.53656791462730968</v>
      </c>
      <c r="T4722" s="462">
        <v>0.3696877229213304</v>
      </c>
      <c r="U4722" s="461">
        <v>16.722610182256751</v>
      </c>
      <c r="V4722" s="464">
        <v>7514336031816.9316</v>
      </c>
      <c r="W4722" s="460">
        <v>2371.610178395701</v>
      </c>
      <c r="X4722" s="463">
        <v>4.325279181551752E-2</v>
      </c>
      <c r="Y4722" s="476">
        <v>2.0000000000000001E-4</v>
      </c>
    </row>
    <row r="4723" spans="1:25" x14ac:dyDescent="0.2">
      <c r="A4723" s="475">
        <f t="shared" si="73"/>
        <v>4719</v>
      </c>
      <c r="B4723" s="462">
        <v>0.43264040500576451</v>
      </c>
      <c r="C4723" s="461">
        <v>3210.6623992657096</v>
      </c>
      <c r="D4723" s="462">
        <v>0.6071935248185113</v>
      </c>
      <c r="E4723" s="462">
        <v>0.63277399430205905</v>
      </c>
      <c r="F4723" s="516">
        <v>2023.75</v>
      </c>
      <c r="G4723" s="464">
        <v>564038461832.35498</v>
      </c>
      <c r="H4723" s="461">
        <v>12751822.492741138</v>
      </c>
      <c r="I4723" s="464">
        <v>311168491231.36969</v>
      </c>
      <c r="J4723" s="462">
        <v>0.27985801341899008</v>
      </c>
      <c r="K4723" s="464">
        <v>6570340697.107522</v>
      </c>
      <c r="L4723" s="464">
        <v>0</v>
      </c>
      <c r="M4723" s="464">
        <v>459169057056.00299</v>
      </c>
      <c r="N4723" s="464">
        <v>28173834886.020504</v>
      </c>
      <c r="O4723" s="464">
        <v>36449.001812987306</v>
      </c>
      <c r="P4723" s="461">
        <v>219266.09868729312</v>
      </c>
      <c r="Q4723" s="461">
        <v>112710.67257831211</v>
      </c>
      <c r="R4723" s="464">
        <v>1217267458013.8552</v>
      </c>
      <c r="S4723" s="462">
        <v>0.65253235068086524</v>
      </c>
      <c r="T4723" s="462">
        <v>0.51891163679180596</v>
      </c>
      <c r="U4723" s="461">
        <v>18.337052611275773</v>
      </c>
      <c r="V4723" s="464">
        <v>12656644091737.934</v>
      </c>
      <c r="W4723" s="460">
        <v>3991.4264430322251</v>
      </c>
      <c r="X4723" s="463">
        <v>3.988177586341389E-2</v>
      </c>
      <c r="Y4723" s="476">
        <v>2.0000000000000001E-4</v>
      </c>
    </row>
    <row r="4724" spans="1:25" x14ac:dyDescent="0.2">
      <c r="A4724" s="475">
        <f t="shared" si="73"/>
        <v>4720</v>
      </c>
      <c r="B4724" s="462">
        <v>0.44907042917521656</v>
      </c>
      <c r="C4724" s="461">
        <v>3146.518066711682</v>
      </c>
      <c r="D4724" s="462">
        <v>0.92242666060526868</v>
      </c>
      <c r="E4724" s="462">
        <v>0.59908147692469749</v>
      </c>
      <c r="F4724" s="516">
        <v>2026.07</v>
      </c>
      <c r="G4724" s="464">
        <v>263287668017.48996</v>
      </c>
      <c r="H4724" s="461">
        <v>26871570.517072517</v>
      </c>
      <c r="I4724" s="464">
        <v>676736963625.53333</v>
      </c>
      <c r="J4724" s="462">
        <v>0.40661504926075132</v>
      </c>
      <c r="K4724" s="464">
        <v>60927437177.93634</v>
      </c>
      <c r="L4724" s="464">
        <v>129414800479.63892</v>
      </c>
      <c r="M4724" s="464">
        <v>119306736773.80525</v>
      </c>
      <c r="N4724" s="464">
        <v>102961417325.7627</v>
      </c>
      <c r="O4724" s="464">
        <v>27876.378626564903</v>
      </c>
      <c r="P4724" s="461">
        <v>631765.81025576405</v>
      </c>
      <c r="Q4724" s="461">
        <v>425273.92670022021</v>
      </c>
      <c r="R4724" s="464">
        <v>1328704926933.4055</v>
      </c>
      <c r="S4724" s="462">
        <v>0.54075822374591598</v>
      </c>
      <c r="T4724" s="462">
        <v>0.38425826739003571</v>
      </c>
      <c r="U4724" s="461">
        <v>15.917291256038807</v>
      </c>
      <c r="V4724" s="464">
        <v>8872948487255.7246</v>
      </c>
      <c r="W4724" s="460">
        <v>2800.0008675922904</v>
      </c>
      <c r="X4724" s="463">
        <v>4.6107114790582791E-2</v>
      </c>
      <c r="Y4724" s="476">
        <v>2.0000000000000001E-4</v>
      </c>
    </row>
    <row r="4725" spans="1:25" x14ac:dyDescent="0.2">
      <c r="A4725" s="475">
        <f t="shared" si="73"/>
        <v>4721</v>
      </c>
      <c r="B4725" s="462">
        <v>0.31605189530085931</v>
      </c>
      <c r="C4725" s="461">
        <v>3094.8699517206751</v>
      </c>
      <c r="D4725" s="462">
        <v>0.70552211132102816</v>
      </c>
      <c r="E4725" s="462">
        <v>0.48952867879737483</v>
      </c>
      <c r="F4725" s="516">
        <v>2026.18</v>
      </c>
      <c r="G4725" s="464">
        <v>122979157553.67578</v>
      </c>
      <c r="H4725" s="461">
        <v>16789046.964209899</v>
      </c>
      <c r="I4725" s="464">
        <v>396198407412.38397</v>
      </c>
      <c r="J4725" s="462">
        <v>0.31605189530085931</v>
      </c>
      <c r="K4725" s="464">
        <v>37158916848.0158</v>
      </c>
      <c r="L4725" s="464">
        <v>104464019994.18871</v>
      </c>
      <c r="M4725" s="464">
        <v>54865295231.688217</v>
      </c>
      <c r="N4725" s="464">
        <v>45170292582.824921</v>
      </c>
      <c r="O4725" s="464">
        <v>28464.821506018343</v>
      </c>
      <c r="P4725" s="461">
        <v>329084.05981273699</v>
      </c>
      <c r="Q4725" s="461">
        <v>192774.89140076141</v>
      </c>
      <c r="R4725" s="464">
        <v>735678372447.67029</v>
      </c>
      <c r="S4725" s="462">
        <v>0.48278689515630863</v>
      </c>
      <c r="T4725" s="462">
        <v>0.30588388865418342</v>
      </c>
      <c r="U4725" s="461">
        <v>16.103924102431641</v>
      </c>
      <c r="V4725" s="464">
        <v>3991748519220.9385</v>
      </c>
      <c r="W4725" s="460">
        <v>1260.3993041233844</v>
      </c>
      <c r="X4725" s="463">
        <v>4.5555655024454557E-2</v>
      </c>
      <c r="Y4725" s="476">
        <v>2.0000000000000001E-4</v>
      </c>
    </row>
    <row r="4726" spans="1:25" x14ac:dyDescent="0.2">
      <c r="A4726" s="475">
        <f t="shared" si="73"/>
        <v>4722</v>
      </c>
      <c r="B4726" s="462">
        <v>0.39715267921567432</v>
      </c>
      <c r="C4726" s="461">
        <v>4186.1933837785436</v>
      </c>
      <c r="D4726" s="462">
        <v>0.73162063396252364</v>
      </c>
      <c r="E4726" s="462">
        <v>0.67366291036436643</v>
      </c>
      <c r="F4726" s="516">
        <v>2025.46</v>
      </c>
      <c r="G4726" s="464">
        <v>194831721191.26617</v>
      </c>
      <c r="H4726" s="461">
        <v>16351085.801860347</v>
      </c>
      <c r="I4726" s="464">
        <v>458332774339.15283</v>
      </c>
      <c r="J4726" s="462">
        <v>0.39715267921567432</v>
      </c>
      <c r="K4726" s="464">
        <v>18412918860.073658</v>
      </c>
      <c r="L4726" s="464">
        <v>34816292309.759003</v>
      </c>
      <c r="M4726" s="464">
        <v>104026394838.4774</v>
      </c>
      <c r="N4726" s="464">
        <v>93031460248.092987</v>
      </c>
      <c r="O4726" s="464">
        <v>21314.942387133367</v>
      </c>
      <c r="P4726" s="461">
        <v>564133.93419002334</v>
      </c>
      <c r="Q4726" s="461">
        <v>377343.93950509519</v>
      </c>
      <c r="R4726" s="464">
        <v>1004271190715.5729</v>
      </c>
      <c r="S4726" s="462">
        <v>0.55347228118308534</v>
      </c>
      <c r="T4726" s="462">
        <v>0.35175907198073864</v>
      </c>
      <c r="U4726" s="461">
        <v>16.248567079427758</v>
      </c>
      <c r="V4726" s="464">
        <v>6262869458348.96</v>
      </c>
      <c r="W4726" s="460">
        <v>1977.7658931481635</v>
      </c>
      <c r="X4726" s="463">
        <v>4.5362527906815824E-2</v>
      </c>
      <c r="Y4726" s="476">
        <v>2.0000000000000001E-4</v>
      </c>
    </row>
    <row r="4727" spans="1:25" x14ac:dyDescent="0.2">
      <c r="A4727" s="475">
        <f t="shared" si="73"/>
        <v>4723</v>
      </c>
      <c r="B4727" s="462">
        <v>0.47827275858510898</v>
      </c>
      <c r="C4727" s="461">
        <v>1500</v>
      </c>
      <c r="D4727" s="462">
        <v>0.56563941047462341</v>
      </c>
      <c r="E4727" s="462">
        <v>0.47643087693016267</v>
      </c>
      <c r="F4727" s="516">
        <v>2026.38</v>
      </c>
      <c r="G4727" s="464">
        <v>115775626892.60548</v>
      </c>
      <c r="H4727" s="461">
        <v>12433485.116701884</v>
      </c>
      <c r="I4727" s="464">
        <v>429206867167.20215</v>
      </c>
      <c r="J4727" s="462">
        <v>0.47827275858510898</v>
      </c>
      <c r="K4727" s="464">
        <v>25820394374.740463</v>
      </c>
      <c r="L4727" s="464">
        <v>46024422224.827194</v>
      </c>
      <c r="M4727" s="464">
        <v>34436120797.478203</v>
      </c>
      <c r="N4727" s="464">
        <v>67711304736.165001</v>
      </c>
      <c r="O4727" s="464">
        <v>28181.639006878639</v>
      </c>
      <c r="P4727" s="461">
        <v>410434.19394304894</v>
      </c>
      <c r="Q4727" s="461">
        <v>259908.93645457711</v>
      </c>
      <c r="R4727" s="464">
        <v>734832387466.41406</v>
      </c>
      <c r="S4727" s="462">
        <v>0.54690263665436212</v>
      </c>
      <c r="T4727" s="462">
        <v>0.40113647450077633</v>
      </c>
      <c r="U4727" s="461">
        <v>15.241573383305891</v>
      </c>
      <c r="V4727" s="464">
        <v>5082957930433.416</v>
      </c>
      <c r="W4727" s="460">
        <v>1604.9961960440344</v>
      </c>
      <c r="X4727" s="463">
        <v>4.6525665058596274E-2</v>
      </c>
      <c r="Y4727" s="476">
        <v>2.0000000000000001E-4</v>
      </c>
    </row>
    <row r="4728" spans="1:25" x14ac:dyDescent="0.2">
      <c r="A4728" s="475">
        <f t="shared" si="73"/>
        <v>4724</v>
      </c>
      <c r="B4728" s="462">
        <v>0.41702778722721545</v>
      </c>
      <c r="C4728" s="461">
        <v>3680.8881311673003</v>
      </c>
      <c r="D4728" s="462">
        <v>0.64257313317596132</v>
      </c>
      <c r="E4728" s="462">
        <v>0.69360508507033725</v>
      </c>
      <c r="F4728" s="516">
        <v>2024.19</v>
      </c>
      <c r="G4728" s="464">
        <v>139339470206.73929</v>
      </c>
      <c r="H4728" s="461">
        <v>14006789.387913527</v>
      </c>
      <c r="I4728" s="464">
        <v>445117116814.83942</v>
      </c>
      <c r="J4728" s="462">
        <v>0.41702778722721545</v>
      </c>
      <c r="K4728" s="464">
        <v>7610989101.4322987</v>
      </c>
      <c r="L4728" s="464">
        <v>254925429.86380529</v>
      </c>
      <c r="M4728" s="464">
        <v>144693275094.02911</v>
      </c>
      <c r="N4728" s="464">
        <v>97606471703.57399</v>
      </c>
      <c r="O4728" s="464">
        <v>24061.026185564977</v>
      </c>
      <c r="P4728" s="461">
        <v>584135.36042823875</v>
      </c>
      <c r="Q4728" s="461">
        <v>396728.35655783425</v>
      </c>
      <c r="R4728" s="464">
        <v>887040429510.28625</v>
      </c>
      <c r="S4728" s="462">
        <v>0.54126273541498593</v>
      </c>
      <c r="T4728" s="462">
        <v>0.35210739609917246</v>
      </c>
      <c r="U4728" s="461">
        <v>15.654397610896114</v>
      </c>
      <c r="V4728" s="464">
        <v>5495495263237.7695</v>
      </c>
      <c r="W4728" s="460">
        <v>1735.568126417402</v>
      </c>
      <c r="X4728" s="463">
        <v>4.550749184043297E-2</v>
      </c>
      <c r="Y4728" s="476">
        <v>2.0000000000000001E-4</v>
      </c>
    </row>
    <row r="4729" spans="1:25" x14ac:dyDescent="0.2">
      <c r="A4729" s="475">
        <f t="shared" si="73"/>
        <v>4725</v>
      </c>
      <c r="B4729" s="462">
        <v>0.56014421101180745</v>
      </c>
      <c r="C4729" s="461">
        <v>6591.3952405648834</v>
      </c>
      <c r="D4729" s="462">
        <v>0.49144372100198225</v>
      </c>
      <c r="E4729" s="462">
        <v>0.25712926878480247</v>
      </c>
      <c r="F4729" s="516">
        <v>2024.04</v>
      </c>
      <c r="G4729" s="464">
        <v>167506928274.15915</v>
      </c>
      <c r="H4729" s="461">
        <v>9517772.6145055816</v>
      </c>
      <c r="I4729" s="464">
        <v>341416327768.49109</v>
      </c>
      <c r="J4729" s="462">
        <v>0.48600837044823442</v>
      </c>
      <c r="K4729" s="464">
        <v>13862704552.385878</v>
      </c>
      <c r="L4729" s="464">
        <v>0</v>
      </c>
      <c r="M4729" s="464">
        <v>135492243121.98755</v>
      </c>
      <c r="N4729" s="464">
        <v>42245484524.904327</v>
      </c>
      <c r="O4729" s="464">
        <v>25975.623820685785</v>
      </c>
      <c r="P4729" s="461">
        <v>294820.98395297374</v>
      </c>
      <c r="Q4729" s="461">
        <v>171879.47194749152</v>
      </c>
      <c r="R4729" s="464">
        <v>697465648430.89758</v>
      </c>
      <c r="S4729" s="462">
        <v>0.60649487638307709</v>
      </c>
      <c r="T4729" s="462">
        <v>0.44543047449719875</v>
      </c>
      <c r="U4729" s="461">
        <v>16.156924768730633</v>
      </c>
      <c r="V4729" s="464">
        <v>5592863362441.96</v>
      </c>
      <c r="W4729" s="460">
        <v>1766.1400894209985</v>
      </c>
      <c r="X4729" s="463">
        <v>4.4732157124109363E-2</v>
      </c>
      <c r="Y4729" s="476">
        <v>2.0000000000000001E-4</v>
      </c>
    </row>
    <row r="4730" spans="1:25" x14ac:dyDescent="0.2">
      <c r="A4730" s="475">
        <f t="shared" si="73"/>
        <v>4726</v>
      </c>
      <c r="B4730" s="462">
        <v>0.60933123524267185</v>
      </c>
      <c r="C4730" s="461">
        <v>7805.3332375690343</v>
      </c>
      <c r="D4730" s="462">
        <v>0.62049707027896261</v>
      </c>
      <c r="E4730" s="462">
        <v>0.28434453190714803</v>
      </c>
      <c r="F4730" s="516">
        <v>2024.3</v>
      </c>
      <c r="G4730" s="464">
        <v>227788143071.7659</v>
      </c>
      <c r="H4730" s="461">
        <v>13137812.792798141</v>
      </c>
      <c r="I4730" s="464">
        <v>371500723547.60645</v>
      </c>
      <c r="J4730" s="462">
        <v>0.35145198694279323</v>
      </c>
      <c r="K4730" s="464">
        <v>13303385241.429735</v>
      </c>
      <c r="L4730" s="464">
        <v>0</v>
      </c>
      <c r="M4730" s="464">
        <v>152252947847.487</v>
      </c>
      <c r="N4730" s="464">
        <v>54590726506.038933</v>
      </c>
      <c r="O4730" s="464">
        <v>25984.843222744043</v>
      </c>
      <c r="P4730" s="461">
        <v>348846.31597334857</v>
      </c>
      <c r="Q4730" s="461">
        <v>210162.16279203931</v>
      </c>
      <c r="R4730" s="464">
        <v>815990810706.86096</v>
      </c>
      <c r="S4730" s="462">
        <v>0.55272445787975932</v>
      </c>
      <c r="T4730" s="462">
        <v>0.41956834797110232</v>
      </c>
      <c r="U4730" s="461">
        <v>16.950633800846845</v>
      </c>
      <c r="V4730" s="464">
        <v>6396038019537.8369</v>
      </c>
      <c r="W4730" s="460">
        <v>2018.4174455811017</v>
      </c>
      <c r="X4730" s="463">
        <v>4.315891392532243E-2</v>
      </c>
      <c r="Y4730" s="476">
        <v>2.0000000000000001E-4</v>
      </c>
    </row>
    <row r="4731" spans="1:25" x14ac:dyDescent="0.2">
      <c r="A4731" s="475">
        <f t="shared" si="73"/>
        <v>4727</v>
      </c>
      <c r="B4731" s="462">
        <v>0.40888390649866968</v>
      </c>
      <c r="C4731" s="461">
        <v>7393.6604046208176</v>
      </c>
      <c r="D4731" s="462">
        <v>1.1746987985343744</v>
      </c>
      <c r="E4731" s="462">
        <v>0.38949303251337852</v>
      </c>
      <c r="F4731" s="516">
        <v>2025.64</v>
      </c>
      <c r="G4731" s="464">
        <v>362468004057.71295</v>
      </c>
      <c r="H4731" s="461">
        <v>33947345.667436264</v>
      </c>
      <c r="I4731" s="464">
        <v>786697330559.95215</v>
      </c>
      <c r="J4731" s="462">
        <v>0.28803660323449987</v>
      </c>
      <c r="K4731" s="464">
        <v>30724061237.093987</v>
      </c>
      <c r="L4731" s="464">
        <v>31018317859.994831</v>
      </c>
      <c r="M4731" s="464">
        <v>191927653709.15775</v>
      </c>
      <c r="N4731" s="464">
        <v>3560687671.0942116</v>
      </c>
      <c r="O4731" s="464">
        <v>18612.438740262729</v>
      </c>
      <c r="P4731" s="461">
        <v>73450.092936017492</v>
      </c>
      <c r="Q4731" s="461">
        <v>12925.773234004375</v>
      </c>
      <c r="R4731" s="464">
        <v>1486437421362.8396</v>
      </c>
      <c r="S4731" s="462">
        <v>0.51981689863500458</v>
      </c>
      <c r="T4731" s="462">
        <v>0.34160191506173876</v>
      </c>
      <c r="U4731" s="461">
        <v>17.20657119795451</v>
      </c>
      <c r="V4731" s="464">
        <v>9395946809580.9062</v>
      </c>
      <c r="W4731" s="460">
        <v>2960.3763497742198</v>
      </c>
      <c r="X4731" s="463">
        <v>4.3660694604996927E-2</v>
      </c>
      <c r="Y4731" s="476">
        <v>2.0000000000000001E-4</v>
      </c>
    </row>
    <row r="4732" spans="1:25" x14ac:dyDescent="0.2">
      <c r="A4732" s="475">
        <f t="shared" si="73"/>
        <v>4728</v>
      </c>
      <c r="B4732" s="462">
        <v>0.59582133663325465</v>
      </c>
      <c r="C4732" s="461">
        <v>1998.1401347024835</v>
      </c>
      <c r="D4732" s="462">
        <v>0.52942000805943978</v>
      </c>
      <c r="E4732" s="462">
        <v>0.39051225210596352</v>
      </c>
      <c r="F4732" s="516">
        <v>2024.05</v>
      </c>
      <c r="G4732" s="464">
        <v>483511463227.6004</v>
      </c>
      <c r="H4732" s="461">
        <v>10851256.433169508</v>
      </c>
      <c r="I4732" s="464">
        <v>347531509066.52039</v>
      </c>
      <c r="J4732" s="462">
        <v>0.46752931038894674</v>
      </c>
      <c r="K4732" s="464">
        <v>12273912597.560068</v>
      </c>
      <c r="L4732" s="464">
        <v>0</v>
      </c>
      <c r="M4732" s="464">
        <v>315055447913.47156</v>
      </c>
      <c r="N4732" s="464">
        <v>53519137872.283531</v>
      </c>
      <c r="O4732" s="464">
        <v>34116.862915958387</v>
      </c>
      <c r="P4732" s="461">
        <v>370191.43757183058</v>
      </c>
      <c r="Q4732" s="461">
        <v>229300.8255096701</v>
      </c>
      <c r="R4732" s="464">
        <v>1179618194534.1306</v>
      </c>
      <c r="S4732" s="462">
        <v>0.67206208434467318</v>
      </c>
      <c r="T4732" s="462">
        <v>0.52974231295822005</v>
      </c>
      <c r="U4732" s="461">
        <v>17.621905964215397</v>
      </c>
      <c r="V4732" s="464">
        <v>12122030510995.838</v>
      </c>
      <c r="W4732" s="460">
        <v>3826.0315969471048</v>
      </c>
      <c r="X4732" s="463">
        <v>4.1339999623512806E-2</v>
      </c>
      <c r="Y4732" s="476">
        <v>2.0000000000000001E-4</v>
      </c>
    </row>
    <row r="4733" spans="1:25" x14ac:dyDescent="0.2">
      <c r="A4733" s="475">
        <f t="shared" si="73"/>
        <v>4729</v>
      </c>
      <c r="B4733" s="462">
        <v>0.45669948760218143</v>
      </c>
      <c r="C4733" s="461">
        <v>5081.9928895526073</v>
      </c>
      <c r="D4733" s="462">
        <v>0.33880615860961749</v>
      </c>
      <c r="E4733" s="462">
        <v>0.48595415356057742</v>
      </c>
      <c r="F4733" s="516">
        <v>2024.71</v>
      </c>
      <c r="G4733" s="464">
        <v>236155971807.31332</v>
      </c>
      <c r="H4733" s="461">
        <v>5802834.4285429912</v>
      </c>
      <c r="I4733" s="464">
        <v>204571683157.07852</v>
      </c>
      <c r="J4733" s="462">
        <v>0.3280932011144323</v>
      </c>
      <c r="K4733" s="464">
        <v>5804599447.8906212</v>
      </c>
      <c r="L4733" s="464">
        <v>0</v>
      </c>
      <c r="M4733" s="464">
        <v>179687571926.21408</v>
      </c>
      <c r="N4733" s="464">
        <v>57050597830.262383</v>
      </c>
      <c r="O4733" s="464">
        <v>30254.094333437268</v>
      </c>
      <c r="P4733" s="461">
        <v>345075.97001227608</v>
      </c>
      <c r="Q4733" s="461">
        <v>175402.34138600947</v>
      </c>
      <c r="R4733" s="464">
        <v>719387643004.36877</v>
      </c>
      <c r="S4733" s="462">
        <v>0.61811361160272982</v>
      </c>
      <c r="T4733" s="462">
        <v>0.41550221620240402</v>
      </c>
      <c r="U4733" s="461">
        <v>17.709540573915103</v>
      </c>
      <c r="V4733" s="464">
        <v>5812480953003.5264</v>
      </c>
      <c r="W4733" s="460">
        <v>1833.2246262794176</v>
      </c>
      <c r="X4733" s="463">
        <v>4.1280422004291294E-2</v>
      </c>
      <c r="Y4733" s="476">
        <v>2.0000000000000001E-4</v>
      </c>
    </row>
    <row r="4734" spans="1:25" x14ac:dyDescent="0.2">
      <c r="A4734" s="475">
        <f t="shared" si="73"/>
        <v>4730</v>
      </c>
      <c r="B4734" s="462">
        <v>0.59083520028454284</v>
      </c>
      <c r="C4734" s="461">
        <v>2380.2799519303098</v>
      </c>
      <c r="D4734" s="462">
        <v>0.60559849820799427</v>
      </c>
      <c r="E4734" s="462">
        <v>0.43118205412708749</v>
      </c>
      <c r="F4734" s="516">
        <v>2027.55</v>
      </c>
      <c r="G4734" s="464">
        <v>94147356657.960846</v>
      </c>
      <c r="H4734" s="461">
        <v>12726708.29155443</v>
      </c>
      <c r="I4734" s="464">
        <v>344381461130.23413</v>
      </c>
      <c r="J4734" s="462">
        <v>0.32098636408415482</v>
      </c>
      <c r="K4734" s="464">
        <v>43538617053.082634</v>
      </c>
      <c r="L4734" s="464">
        <v>132561841715.61888</v>
      </c>
      <c r="M4734" s="464">
        <v>0</v>
      </c>
      <c r="N4734" s="464">
        <v>52512278722.354599</v>
      </c>
      <c r="O4734" s="464">
        <v>30970.454422783409</v>
      </c>
      <c r="P4734" s="461">
        <v>331850.65435336169</v>
      </c>
      <c r="Q4734" s="461">
        <v>197426.53091937205</v>
      </c>
      <c r="R4734" s="464">
        <v>603956762849.93933</v>
      </c>
      <c r="S4734" s="462">
        <v>0.45758506203090532</v>
      </c>
      <c r="T4734" s="462">
        <v>0.3575675324119133</v>
      </c>
      <c r="U4734" s="461">
        <v>15.314690725052849</v>
      </c>
      <c r="V4734" s="464">
        <v>3704709054170.0156</v>
      </c>
      <c r="W4734" s="460">
        <v>1167.4384231102072</v>
      </c>
      <c r="X4734" s="463">
        <v>4.6700761686416487E-2</v>
      </c>
      <c r="Y4734" s="476">
        <v>2.0000000000000001E-4</v>
      </c>
    </row>
    <row r="4735" spans="1:25" x14ac:dyDescent="0.2">
      <c r="A4735" s="475">
        <f t="shared" si="73"/>
        <v>4731</v>
      </c>
      <c r="B4735" s="462">
        <v>0.32174100940782091</v>
      </c>
      <c r="C4735" s="461">
        <v>1588.7346124916698</v>
      </c>
      <c r="D4735" s="462">
        <v>1.1868462069345629</v>
      </c>
      <c r="E4735" s="462">
        <v>0.43414443477049608</v>
      </c>
      <c r="F4735" s="516">
        <v>2024.21</v>
      </c>
      <c r="G4735" s="464">
        <v>362616635717.66809</v>
      </c>
      <c r="H4735" s="461">
        <v>46924511.066010311</v>
      </c>
      <c r="I4735" s="464">
        <v>725654498977.7135</v>
      </c>
      <c r="J4735" s="462">
        <v>0.10495007350447771</v>
      </c>
      <c r="K4735" s="464">
        <v>13690801150.515598</v>
      </c>
      <c r="L4735" s="464">
        <v>0</v>
      </c>
      <c r="M4735" s="464">
        <v>272492931799.30267</v>
      </c>
      <c r="N4735" s="464">
        <v>142303176182.29138</v>
      </c>
      <c r="O4735" s="464">
        <v>33862.167081018735</v>
      </c>
      <c r="P4735" s="461">
        <v>811928.75695182406</v>
      </c>
      <c r="Q4735" s="461">
        <v>561946.73216623184</v>
      </c>
      <c r="R4735" s="464">
        <v>1646849774663.5674</v>
      </c>
      <c r="S4735" s="462">
        <v>0.44185526525914803</v>
      </c>
      <c r="T4735" s="462">
        <v>0.20348326062826805</v>
      </c>
      <c r="U4735" s="461">
        <v>20.715837105221983</v>
      </c>
      <c r="V4735" s="464">
        <v>7509664284692.0684</v>
      </c>
      <c r="W4735" s="460">
        <v>2371.3811257429525</v>
      </c>
      <c r="X4735" s="463">
        <v>3.5872339255719268E-2</v>
      </c>
      <c r="Y4735" s="476">
        <v>2.0000000000000001E-4</v>
      </c>
    </row>
    <row r="4736" spans="1:25" x14ac:dyDescent="0.2">
      <c r="A4736" s="475">
        <f t="shared" si="73"/>
        <v>4732</v>
      </c>
      <c r="B4736" s="462">
        <v>0.60050287423303206</v>
      </c>
      <c r="C4736" s="461">
        <v>1500</v>
      </c>
      <c r="D4736" s="462">
        <v>0.78525255849938047</v>
      </c>
      <c r="E4736" s="462">
        <v>0.39352520393093265</v>
      </c>
      <c r="F4736" s="516">
        <v>2026.08</v>
      </c>
      <c r="G4736" s="464">
        <v>145028534506.97446</v>
      </c>
      <c r="H4736" s="461">
        <v>20360144.65685752</v>
      </c>
      <c r="I4736" s="464">
        <v>449848981752.23486</v>
      </c>
      <c r="J4736" s="462">
        <v>0.29848505853557317</v>
      </c>
      <c r="K4736" s="464">
        <v>26001697866.366535</v>
      </c>
      <c r="L4736" s="464">
        <v>50025164720.993942</v>
      </c>
      <c r="M4736" s="464">
        <v>77539634525.47345</v>
      </c>
      <c r="N4736" s="464">
        <v>50116753861.428604</v>
      </c>
      <c r="O4736" s="464">
        <v>31908.978287083497</v>
      </c>
      <c r="P4736" s="461">
        <v>351718.89788975741</v>
      </c>
      <c r="Q4736" s="461">
        <v>208117.58822507813</v>
      </c>
      <c r="R4736" s="464">
        <v>789861172089.51978</v>
      </c>
      <c r="S4736" s="462">
        <v>0.46996096955247851</v>
      </c>
      <c r="T4736" s="462">
        <v>0.33324401835326961</v>
      </c>
      <c r="U4736" s="461">
        <v>16.132241931617244</v>
      </c>
      <c r="V4736" s="464">
        <v>4699075339719.5811</v>
      </c>
      <c r="W4736" s="460">
        <v>1481.8871335318966</v>
      </c>
      <c r="X4736" s="463">
        <v>4.4985377293843339E-2</v>
      </c>
      <c r="Y4736" s="476">
        <v>2.0000000000000001E-4</v>
      </c>
    </row>
    <row r="4737" spans="1:25" x14ac:dyDescent="0.2">
      <c r="A4737" s="475">
        <f t="shared" si="73"/>
        <v>4733</v>
      </c>
      <c r="B4737" s="462">
        <v>0.4344570993327378</v>
      </c>
      <c r="C4737" s="461">
        <v>2654.0409414869655</v>
      </c>
      <c r="D4737" s="462">
        <v>0.7946433107049059</v>
      </c>
      <c r="E4737" s="462">
        <v>0.53914266860562021</v>
      </c>
      <c r="F4737" s="516">
        <v>2024.49</v>
      </c>
      <c r="G4737" s="464">
        <v>170129930996.15518</v>
      </c>
      <c r="H4737" s="461">
        <v>20842130.255452767</v>
      </c>
      <c r="I4737" s="464">
        <v>542039912356.42145</v>
      </c>
      <c r="J4737" s="462">
        <v>0.35072303468882771</v>
      </c>
      <c r="K4737" s="464">
        <v>6026090187.1241007</v>
      </c>
      <c r="L4737" s="464">
        <v>0</v>
      </c>
      <c r="M4737" s="464">
        <v>150273671294.25278</v>
      </c>
      <c r="N4737" s="464">
        <v>34726320652.55687</v>
      </c>
      <c r="O4737" s="464">
        <v>25504.888118156578</v>
      </c>
      <c r="P4737" s="461">
        <v>248893.36467845587</v>
      </c>
      <c r="Q4737" s="461">
        <v>130673.27127902494</v>
      </c>
      <c r="R4737" s="464">
        <v>950909358410.9032</v>
      </c>
      <c r="S4737" s="462">
        <v>0.5208589807140932</v>
      </c>
      <c r="T4737" s="462">
        <v>0.30568655866408351</v>
      </c>
      <c r="U4737" s="461">
        <v>16.479373693981447</v>
      </c>
      <c r="V4737" s="464">
        <v>5426201648607.5342</v>
      </c>
      <c r="W4737" s="460">
        <v>1711.1614165148721</v>
      </c>
      <c r="X4737" s="463">
        <v>4.319525026253912E-2</v>
      </c>
      <c r="Y4737" s="476">
        <v>2.0000000000000001E-4</v>
      </c>
    </row>
    <row r="4738" spans="1:25" x14ac:dyDescent="0.2">
      <c r="A4738" s="475">
        <f t="shared" si="73"/>
        <v>4734</v>
      </c>
      <c r="B4738" s="462">
        <v>0.30965389836706114</v>
      </c>
      <c r="C4738" s="461">
        <v>2486.0946424868584</v>
      </c>
      <c r="D4738" s="462">
        <v>0.83438258912107521</v>
      </c>
      <c r="E4738" s="462">
        <v>0.7</v>
      </c>
      <c r="F4738" s="516">
        <v>2024.89</v>
      </c>
      <c r="G4738" s="464">
        <v>228883769395.01089</v>
      </c>
      <c r="H4738" s="461">
        <v>22687959.618025903</v>
      </c>
      <c r="I4738" s="464">
        <v>524454331017.9707</v>
      </c>
      <c r="J4738" s="462">
        <v>0.30965389836706114</v>
      </c>
      <c r="K4738" s="464">
        <v>17031652653.338646</v>
      </c>
      <c r="L4738" s="464">
        <v>23510967970.253624</v>
      </c>
      <c r="M4738" s="464">
        <v>232349347450.18823</v>
      </c>
      <c r="N4738" s="464">
        <v>60140993876.070824</v>
      </c>
      <c r="O4738" s="464">
        <v>21200.294351272631</v>
      </c>
      <c r="P4738" s="461">
        <v>411504.07719159225</v>
      </c>
      <c r="Q4738" s="461">
        <v>253024.77920600213</v>
      </c>
      <c r="R4738" s="464">
        <v>1187488205265.1189</v>
      </c>
      <c r="S4738" s="462">
        <v>0.54803805559259677</v>
      </c>
      <c r="T4738" s="462">
        <v>0.30173952186086372</v>
      </c>
      <c r="U4738" s="461">
        <v>16.7711066939953</v>
      </c>
      <c r="V4738" s="464">
        <v>6560191185318.9199</v>
      </c>
      <c r="W4738" s="460">
        <v>2070.0508586484516</v>
      </c>
      <c r="X4738" s="463">
        <v>4.3713508837810659E-2</v>
      </c>
      <c r="Y4738" s="476">
        <v>2.0000000000000001E-4</v>
      </c>
    </row>
    <row r="4739" spans="1:25" x14ac:dyDescent="0.2">
      <c r="A4739" s="475">
        <f t="shared" si="73"/>
        <v>4735</v>
      </c>
      <c r="B4739" s="462">
        <v>0.66760301510465703</v>
      </c>
      <c r="C4739" s="461">
        <v>3188.5869387069788</v>
      </c>
      <c r="D4739" s="462">
        <v>0.68334808076167286</v>
      </c>
      <c r="E4739" s="462">
        <v>0.45759119901816842</v>
      </c>
      <c r="F4739" s="516">
        <v>2026.15</v>
      </c>
      <c r="G4739" s="464">
        <v>106252240808.76149</v>
      </c>
      <c r="H4739" s="461">
        <v>15636033.632560542</v>
      </c>
      <c r="I4739" s="464">
        <v>359149190577.21295</v>
      </c>
      <c r="J4739" s="462">
        <v>0.23834707524280685</v>
      </c>
      <c r="K4739" s="464">
        <v>37439756826.661087</v>
      </c>
      <c r="L4739" s="464">
        <v>84256724621.7267</v>
      </c>
      <c r="M4739" s="464">
        <v>38027976450.210297</v>
      </c>
      <c r="N4739" s="464">
        <v>58601604533.458252</v>
      </c>
      <c r="O4739" s="464">
        <v>23746.058501296509</v>
      </c>
      <c r="P4739" s="461">
        <v>370626.92405302759</v>
      </c>
      <c r="Q4739" s="461">
        <v>225362.80815365681</v>
      </c>
      <c r="R4739" s="464">
        <v>664861820325.89844</v>
      </c>
      <c r="S4739" s="462">
        <v>0.43129722544306076</v>
      </c>
      <c r="T4739" s="462">
        <v>0.26031199471840305</v>
      </c>
      <c r="U4739" s="461">
        <v>16.359098205467411</v>
      </c>
      <c r="V4739" s="464">
        <v>3145631926288.1943</v>
      </c>
      <c r="W4739" s="460">
        <v>992.24474496290179</v>
      </c>
      <c r="X4739" s="463">
        <v>4.4579997959702661E-2</v>
      </c>
      <c r="Y4739" s="476">
        <v>2.0000000000000001E-4</v>
      </c>
    </row>
    <row r="4740" spans="1:25" x14ac:dyDescent="0.2">
      <c r="A4740" s="475">
        <f t="shared" si="73"/>
        <v>4736</v>
      </c>
      <c r="B4740" s="462">
        <v>0.61153400783805612</v>
      </c>
      <c r="C4740" s="461">
        <v>2534.2409248274744</v>
      </c>
      <c r="D4740" s="462">
        <v>1.1343563777717174</v>
      </c>
      <c r="E4740" s="462">
        <v>0.37942787280357648</v>
      </c>
      <c r="F4740" s="516">
        <v>2024.06</v>
      </c>
      <c r="G4740" s="464">
        <v>349523484409.17236</v>
      </c>
      <c r="H4740" s="461">
        <v>42177604.097743876</v>
      </c>
      <c r="I4740" s="464">
        <v>901398563332.11499</v>
      </c>
      <c r="J4740" s="462">
        <v>0.31889834298509989</v>
      </c>
      <c r="K4740" s="464">
        <v>43074340555.343163</v>
      </c>
      <c r="L4740" s="464">
        <v>0</v>
      </c>
      <c r="M4740" s="464">
        <v>324735457478.95453</v>
      </c>
      <c r="N4740" s="464">
        <v>40018927086.166229</v>
      </c>
      <c r="O4740" s="464">
        <v>37216.658485973581</v>
      </c>
      <c r="P4740" s="461">
        <v>290202.46237446059</v>
      </c>
      <c r="Q4740" s="461">
        <v>154173.01162742503</v>
      </c>
      <c r="R4740" s="464">
        <v>1830262059629.0603</v>
      </c>
      <c r="S4740" s="462">
        <v>0.54319543562399464</v>
      </c>
      <c r="T4740" s="462">
        <v>0.29244237874884033</v>
      </c>
      <c r="U4740" s="461">
        <v>16.803757592312586</v>
      </c>
      <c r="V4740" s="464">
        <v>9948113371596.793</v>
      </c>
      <c r="W4740" s="460">
        <v>3139.673212186161</v>
      </c>
      <c r="X4740" s="463">
        <v>4.32407539308595E-2</v>
      </c>
      <c r="Y4740" s="476">
        <v>2.0000000000000001E-4</v>
      </c>
    </row>
    <row r="4741" spans="1:25" x14ac:dyDescent="0.2">
      <c r="A4741" s="475">
        <f t="shared" si="73"/>
        <v>4737</v>
      </c>
      <c r="B4741" s="462">
        <v>0.48430226823220474</v>
      </c>
      <c r="C4741" s="461">
        <v>3014.0763028893648</v>
      </c>
      <c r="D4741" s="462">
        <v>0.55989971404898564</v>
      </c>
      <c r="E4741" s="462">
        <v>0.43695392556688972</v>
      </c>
      <c r="F4741" s="516">
        <v>2024.12</v>
      </c>
      <c r="G4741" s="464">
        <v>202319535216.18661</v>
      </c>
      <c r="H4741" s="461">
        <v>11381084.764640199</v>
      </c>
      <c r="I4741" s="464">
        <v>287157070279.67682</v>
      </c>
      <c r="J4741" s="462">
        <v>0.24371598906010172</v>
      </c>
      <c r="K4741" s="464">
        <v>7165894235.5660543</v>
      </c>
      <c r="L4741" s="464">
        <v>0</v>
      </c>
      <c r="M4741" s="464">
        <v>156169574230.00143</v>
      </c>
      <c r="N4741" s="464">
        <v>37118102891.811073</v>
      </c>
      <c r="O4741" s="464">
        <v>26325.65770760729</v>
      </c>
      <c r="P4741" s="461">
        <v>249557.58775572589</v>
      </c>
      <c r="Q4741" s="461">
        <v>136041.45857742761</v>
      </c>
      <c r="R4741" s="464">
        <v>678021283774.95569</v>
      </c>
      <c r="S4741" s="462">
        <v>0.5310881920323588</v>
      </c>
      <c r="T4741" s="462">
        <v>0.38663779567096129</v>
      </c>
      <c r="U4741" s="461">
        <v>17.586941272795787</v>
      </c>
      <c r="V4741" s="464">
        <v>5173144137956.1543</v>
      </c>
      <c r="W4741" s="460">
        <v>1631.1653195403449</v>
      </c>
      <c r="X4741" s="463">
        <v>4.074289049318118E-2</v>
      </c>
      <c r="Y4741" s="476">
        <v>2.0000000000000001E-4</v>
      </c>
    </row>
    <row r="4742" spans="1:25" x14ac:dyDescent="0.2">
      <c r="A4742" s="475">
        <f t="shared" si="73"/>
        <v>4738</v>
      </c>
      <c r="B4742" s="462">
        <v>0.50793050176812637</v>
      </c>
      <c r="C4742" s="461">
        <v>3168.6928161990572</v>
      </c>
      <c r="D4742" s="462">
        <v>1.0345707799759187</v>
      </c>
      <c r="E4742" s="462">
        <v>0.42018042086631924</v>
      </c>
      <c r="F4742" s="516">
        <v>2025.5</v>
      </c>
      <c r="G4742" s="464">
        <v>170584782414.16806</v>
      </c>
      <c r="H4742" s="461">
        <v>32488292.454975661</v>
      </c>
      <c r="I4742" s="464">
        <v>670810541471.00171</v>
      </c>
      <c r="J4742" s="462">
        <v>0.23010322413308448</v>
      </c>
      <c r="K4742" s="464">
        <v>22628424937.272949</v>
      </c>
      <c r="L4742" s="464">
        <v>2642554234.8049898</v>
      </c>
      <c r="M4742" s="464">
        <v>117561881423.30574</v>
      </c>
      <c r="N4742" s="464">
        <v>50717310006.271835</v>
      </c>
      <c r="O4742" s="464">
        <v>15920.14477505948</v>
      </c>
      <c r="P4742" s="461">
        <v>334172.12317525892</v>
      </c>
      <c r="Q4742" s="461">
        <v>188882.73707378161</v>
      </c>
      <c r="R4742" s="464">
        <v>1170477971357.9297</v>
      </c>
      <c r="S4742" s="462">
        <v>0.44152384455216892</v>
      </c>
      <c r="T4742" s="462">
        <v>0.24337249638876909</v>
      </c>
      <c r="U4742" s="461">
        <v>16.476469608368738</v>
      </c>
      <c r="V4742" s="464">
        <v>5196336858892.8018</v>
      </c>
      <c r="W4742" s="460">
        <v>1641.1270043706163</v>
      </c>
      <c r="X4742" s="463">
        <v>4.3847504720773409E-2</v>
      </c>
      <c r="Y4742" s="476">
        <v>2.0000000000000001E-4</v>
      </c>
    </row>
    <row r="4743" spans="1:25" x14ac:dyDescent="0.2">
      <c r="A4743" s="475">
        <f t="shared" ref="A4743:A4806" si="74">A4742+1</f>
        <v>4739</v>
      </c>
      <c r="B4743" s="462">
        <v>0.57809532542787945</v>
      </c>
      <c r="C4743" s="461">
        <v>5632.8562118680748</v>
      </c>
      <c r="D4743" s="462">
        <v>0.71181153901664906</v>
      </c>
      <c r="E4743" s="462">
        <v>0.49741869350119033</v>
      </c>
      <c r="F4743" s="516">
        <v>2023.75</v>
      </c>
      <c r="G4743" s="464">
        <v>293435752080.72992</v>
      </c>
      <c r="H4743" s="461">
        <v>15736190.894377712</v>
      </c>
      <c r="I4743" s="464">
        <v>482232859767.17773</v>
      </c>
      <c r="J4743" s="462">
        <v>0.38794212794176319</v>
      </c>
      <c r="K4743" s="464">
        <v>8147451393.0524311</v>
      </c>
      <c r="L4743" s="464">
        <v>0</v>
      </c>
      <c r="M4743" s="464">
        <v>277944520654.5285</v>
      </c>
      <c r="N4743" s="464">
        <v>86434374616.770035</v>
      </c>
      <c r="O4743" s="464">
        <v>34241.354882768937</v>
      </c>
      <c r="P4743" s="461">
        <v>479927.38190304057</v>
      </c>
      <c r="Q4743" s="461">
        <v>310507.49962153716</v>
      </c>
      <c r="R4743" s="464">
        <v>1174006907451.4409</v>
      </c>
      <c r="S4743" s="462">
        <v>0.58337229664723644</v>
      </c>
      <c r="T4743" s="462">
        <v>0.3707603326596699</v>
      </c>
      <c r="U4743" s="461">
        <v>17.023799728231708</v>
      </c>
      <c r="V4743" s="464">
        <v>8139189458099.4932</v>
      </c>
      <c r="W4743" s="460">
        <v>2568.8337721456778</v>
      </c>
      <c r="X4743" s="463">
        <v>4.2893249625209733E-2</v>
      </c>
      <c r="Y4743" s="476">
        <v>2.0000000000000001E-4</v>
      </c>
    </row>
    <row r="4744" spans="1:25" x14ac:dyDescent="0.2">
      <c r="A4744" s="475">
        <f t="shared" si="74"/>
        <v>4740</v>
      </c>
      <c r="B4744" s="462">
        <v>0.45670108088582201</v>
      </c>
      <c r="C4744" s="461">
        <v>6278.5494240105463</v>
      </c>
      <c r="D4744" s="462">
        <v>0.85311201869412456</v>
      </c>
      <c r="E4744" s="462">
        <v>0.41288348279554682</v>
      </c>
      <c r="F4744" s="516">
        <v>2024.54</v>
      </c>
      <c r="G4744" s="464">
        <v>197679338578.32706</v>
      </c>
      <c r="H4744" s="461">
        <v>21891300.120891646</v>
      </c>
      <c r="I4744" s="464">
        <v>455213957142.26007</v>
      </c>
      <c r="J4744" s="462">
        <v>0.21061862486050453</v>
      </c>
      <c r="K4744" s="464">
        <v>8635176147.2001076</v>
      </c>
      <c r="L4744" s="464">
        <v>0</v>
      </c>
      <c r="M4744" s="464">
        <v>200668812408.64038</v>
      </c>
      <c r="N4744" s="464">
        <v>26808934894.901745</v>
      </c>
      <c r="O4744" s="464">
        <v>27563.293527573933</v>
      </c>
      <c r="P4744" s="461">
        <v>216364.13791411696</v>
      </c>
      <c r="Q4744" s="461">
        <v>106052.17759521623</v>
      </c>
      <c r="R4744" s="464">
        <v>1010373986540.7759</v>
      </c>
      <c r="S4744" s="462">
        <v>0.51549650426466631</v>
      </c>
      <c r="T4744" s="462">
        <v>0.26185335575693774</v>
      </c>
      <c r="U4744" s="461">
        <v>17.451451483696886</v>
      </c>
      <c r="V4744" s="464">
        <v>4979876550398.1475</v>
      </c>
      <c r="W4744" s="460">
        <v>1571.200960134445</v>
      </c>
      <c r="X4744" s="463">
        <v>4.2824194426971149E-2</v>
      </c>
      <c r="Y4744" s="476">
        <v>2.0000000000000001E-4</v>
      </c>
    </row>
    <row r="4745" spans="1:25" x14ac:dyDescent="0.2">
      <c r="A4745" s="475">
        <f t="shared" si="74"/>
        <v>4741</v>
      </c>
      <c r="B4745" s="462">
        <v>0.55473492675195946</v>
      </c>
      <c r="C4745" s="461">
        <v>1821.5196500446032</v>
      </c>
      <c r="D4745" s="462">
        <v>0.57270569298133023</v>
      </c>
      <c r="E4745" s="462">
        <v>0.49038575756173275</v>
      </c>
      <c r="F4745" s="516">
        <v>2025.11</v>
      </c>
      <c r="G4745" s="464">
        <v>107269734319.72115</v>
      </c>
      <c r="H4745" s="461">
        <v>12273176.924143355</v>
      </c>
      <c r="I4745" s="464">
        <v>436619598531.87573</v>
      </c>
      <c r="J4745" s="462">
        <v>0.49987117511643953</v>
      </c>
      <c r="K4745" s="464">
        <v>13692324977.332165</v>
      </c>
      <c r="L4745" s="464">
        <v>20869235404.597759</v>
      </c>
      <c r="M4745" s="464">
        <v>89035362555.065231</v>
      </c>
      <c r="N4745" s="464">
        <v>47525471096.389732</v>
      </c>
      <c r="O4745" s="464">
        <v>32777.423352845675</v>
      </c>
      <c r="P4745" s="461">
        <v>316352.17065471661</v>
      </c>
      <c r="Q4745" s="461">
        <v>186346.92916937624</v>
      </c>
      <c r="R4745" s="464">
        <v>723103911951.35645</v>
      </c>
      <c r="S4745" s="462">
        <v>0.57630282180406744</v>
      </c>
      <c r="T4745" s="462">
        <v>0.38864643203995297</v>
      </c>
      <c r="U4745" s="461">
        <v>15.216052225197839</v>
      </c>
      <c r="V4745" s="464">
        <v>4892269650858.9502</v>
      </c>
      <c r="W4745" s="460">
        <v>1544.1560999906253</v>
      </c>
      <c r="X4745" s="463">
        <v>4.6128127204797524E-2</v>
      </c>
      <c r="Y4745" s="476">
        <v>2.0000000000000001E-4</v>
      </c>
    </row>
    <row r="4746" spans="1:25" x14ac:dyDescent="0.2">
      <c r="A4746" s="475">
        <f t="shared" si="74"/>
        <v>4742</v>
      </c>
      <c r="B4746" s="462">
        <v>0.46645996746122453</v>
      </c>
      <c r="C4746" s="461">
        <v>7884.2182509465492</v>
      </c>
      <c r="D4746" s="462">
        <v>0.73455499748640507</v>
      </c>
      <c r="E4746" s="462">
        <v>0.32243680568517274</v>
      </c>
      <c r="F4746" s="516">
        <v>2023.95</v>
      </c>
      <c r="G4746" s="464">
        <v>436706445813.58325</v>
      </c>
      <c r="H4746" s="461">
        <v>16669721.93501503</v>
      </c>
      <c r="I4746" s="464">
        <v>560611220890.94299</v>
      </c>
      <c r="J4746" s="462">
        <v>0.46645996746122453</v>
      </c>
      <c r="K4746" s="464">
        <v>10271354352.566362</v>
      </c>
      <c r="L4746" s="464">
        <v>0</v>
      </c>
      <c r="M4746" s="464">
        <v>425351528509.47766</v>
      </c>
      <c r="N4746" s="464">
        <v>95749011554.849457</v>
      </c>
      <c r="O4746" s="464">
        <v>19354.598071249038</v>
      </c>
      <c r="P4746" s="461">
        <v>554250.13092694257</v>
      </c>
      <c r="Q4746" s="461">
        <v>369274.40686164505</v>
      </c>
      <c r="R4746" s="464">
        <v>1461888474745.0134</v>
      </c>
      <c r="S4746" s="462">
        <v>0.63126899534352054</v>
      </c>
      <c r="T4746" s="462">
        <v>0.45454574195589498</v>
      </c>
      <c r="U4746" s="461">
        <v>16.923051536801676</v>
      </c>
      <c r="V4746" s="464">
        <v>12310708621156.936</v>
      </c>
      <c r="W4746" s="460">
        <v>3885.5185404201129</v>
      </c>
      <c r="X4746" s="463">
        <v>4.3175117693085283E-2</v>
      </c>
      <c r="Y4746" s="476">
        <v>2.0000000000000001E-4</v>
      </c>
    </row>
    <row r="4747" spans="1:25" x14ac:dyDescent="0.2">
      <c r="A4747" s="475">
        <f t="shared" si="74"/>
        <v>4743</v>
      </c>
      <c r="B4747" s="462">
        <v>0.44151167826409421</v>
      </c>
      <c r="C4747" s="461">
        <v>3030.6642854129213</v>
      </c>
      <c r="D4747" s="462">
        <v>0.63321865717765125</v>
      </c>
      <c r="E4747" s="462">
        <v>0.28850781552308791</v>
      </c>
      <c r="F4747" s="516">
        <v>2025.43</v>
      </c>
      <c r="G4747" s="464">
        <v>119140554836.3387</v>
      </c>
      <c r="H4747" s="461">
        <v>13997254.251441628</v>
      </c>
      <c r="I4747" s="464">
        <v>404880215810.17377</v>
      </c>
      <c r="J4747" s="462">
        <v>0.28354187163008671</v>
      </c>
      <c r="K4747" s="464">
        <v>13370444885.86743</v>
      </c>
      <c r="L4747" s="464">
        <v>8923852345.2536354</v>
      </c>
      <c r="M4747" s="464">
        <v>92091328229.48349</v>
      </c>
      <c r="N4747" s="464">
        <v>25871271381.734322</v>
      </c>
      <c r="O4747" s="464">
        <v>34738.220274817984</v>
      </c>
      <c r="P4747" s="461">
        <v>176724.22183010416</v>
      </c>
      <c r="Q4747" s="461">
        <v>81755.534733546723</v>
      </c>
      <c r="R4747" s="464">
        <v>685178858880.3656</v>
      </c>
      <c r="S4747" s="462">
        <v>0.46486750955203798</v>
      </c>
      <c r="T4747" s="462">
        <v>0.30787928613311938</v>
      </c>
      <c r="U4747" s="461">
        <v>16.330807453089921</v>
      </c>
      <c r="V4747" s="464">
        <v>3855716776788.1099</v>
      </c>
      <c r="W4747" s="460">
        <v>1216.4065677467445</v>
      </c>
      <c r="X4747" s="463">
        <v>4.4155853596650106E-2</v>
      </c>
      <c r="Y4747" s="476">
        <v>2.0000000000000001E-4</v>
      </c>
    </row>
    <row r="4748" spans="1:25" x14ac:dyDescent="0.2">
      <c r="A4748" s="475">
        <f t="shared" si="74"/>
        <v>4744</v>
      </c>
      <c r="B4748" s="462">
        <v>0.45337194294229599</v>
      </c>
      <c r="C4748" s="461">
        <v>7034.9108806886352</v>
      </c>
      <c r="D4748" s="462">
        <v>1.242696757724266</v>
      </c>
      <c r="E4748" s="462">
        <v>0.35656035677576942</v>
      </c>
      <c r="F4748" s="516">
        <v>2025.67</v>
      </c>
      <c r="G4748" s="464">
        <v>286068056542.69531</v>
      </c>
      <c r="H4748" s="461">
        <v>20950220.357433431</v>
      </c>
      <c r="I4748" s="464">
        <v>417684928466.46765</v>
      </c>
      <c r="J4748" s="462">
        <v>0.12106518090734797</v>
      </c>
      <c r="K4748" s="464">
        <v>18575768301.865662</v>
      </c>
      <c r="L4748" s="464">
        <v>40622046222.316307</v>
      </c>
      <c r="M4748" s="464">
        <v>157430147522.75311</v>
      </c>
      <c r="N4748" s="464">
        <v>4020888945.1680689</v>
      </c>
      <c r="O4748" s="464">
        <v>32915.169820636176</v>
      </c>
      <c r="P4748" s="461">
        <v>80424.917969098315</v>
      </c>
      <c r="Q4748" s="461">
        <v>14669.479492274579</v>
      </c>
      <c r="R4748" s="464">
        <v>901161912192.19006</v>
      </c>
      <c r="S4748" s="462">
        <v>0.47831109358093993</v>
      </c>
      <c r="T4748" s="462">
        <v>0.33820378036936999</v>
      </c>
      <c r="U4748" s="461">
        <v>18.924391739911208</v>
      </c>
      <c r="V4748" s="464">
        <v>6130481945496.7451</v>
      </c>
      <c r="W4748" s="460">
        <v>1933.9139903513467</v>
      </c>
      <c r="X4748" s="463">
        <v>4.0007156353049474E-2</v>
      </c>
      <c r="Y4748" s="476">
        <v>2.0000000000000001E-4</v>
      </c>
    </row>
    <row r="4749" spans="1:25" x14ac:dyDescent="0.2">
      <c r="A4749" s="475">
        <f t="shared" si="74"/>
        <v>4745</v>
      </c>
      <c r="B4749" s="462">
        <v>0.53255186962800005</v>
      </c>
      <c r="C4749" s="461">
        <v>3914.6519709699423</v>
      </c>
      <c r="D4749" s="462">
        <v>0.60533671570762904</v>
      </c>
      <c r="E4749" s="462">
        <v>0.63503532859284717</v>
      </c>
      <c r="F4749" s="516">
        <v>2026.76</v>
      </c>
      <c r="G4749" s="464">
        <v>117305691868.84964</v>
      </c>
      <c r="H4749" s="461">
        <v>12862967.836050704</v>
      </c>
      <c r="I4749" s="464">
        <v>293667172171.43335</v>
      </c>
      <c r="J4749" s="462">
        <v>0.1998169756776893</v>
      </c>
      <c r="K4749" s="464">
        <v>33079796076.419586</v>
      </c>
      <c r="L4749" s="464">
        <v>73355766181.059097</v>
      </c>
      <c r="M4749" s="464">
        <v>15834035712.037441</v>
      </c>
      <c r="N4749" s="464">
        <v>34551725690.847984</v>
      </c>
      <c r="O4749" s="464">
        <v>10979.258511454023</v>
      </c>
      <c r="P4749" s="461">
        <v>244431.4727569003</v>
      </c>
      <c r="Q4749" s="461">
        <v>131257.42477498698</v>
      </c>
      <c r="R4749" s="464">
        <v>672408947509.22363</v>
      </c>
      <c r="S4749" s="462">
        <v>0.48600347665533372</v>
      </c>
      <c r="T4749" s="462">
        <v>0.25017738654383259</v>
      </c>
      <c r="U4749" s="461">
        <v>16.958587963715114</v>
      </c>
      <c r="V4749" s="464">
        <v>3124812561070.4258</v>
      </c>
      <c r="W4749" s="460">
        <v>986.56271384796537</v>
      </c>
      <c r="X4749" s="463">
        <v>4.3400604541916618E-2</v>
      </c>
      <c r="Y4749" s="476">
        <v>2.0000000000000001E-4</v>
      </c>
    </row>
    <row r="4750" spans="1:25" x14ac:dyDescent="0.2">
      <c r="A4750" s="475">
        <f t="shared" si="74"/>
        <v>4746</v>
      </c>
      <c r="B4750" s="462">
        <v>0.46323357408818633</v>
      </c>
      <c r="C4750" s="461">
        <v>6028.3334811272998</v>
      </c>
      <c r="D4750" s="462">
        <v>0.97441135992870886</v>
      </c>
      <c r="E4750" s="462">
        <v>0.46427704343603249</v>
      </c>
      <c r="F4750" s="516">
        <v>2025.48</v>
      </c>
      <c r="G4750" s="464">
        <v>227138609003.38907</v>
      </c>
      <c r="H4750" s="461">
        <v>18968692.349448152</v>
      </c>
      <c r="I4750" s="464">
        <v>394649706209.46704</v>
      </c>
      <c r="J4750" s="462">
        <v>6.1115526243672003E-2</v>
      </c>
      <c r="K4750" s="464">
        <v>42844019118.412888</v>
      </c>
      <c r="L4750" s="464">
        <v>126405784955.29669</v>
      </c>
      <c r="M4750" s="464">
        <v>136925491064.71129</v>
      </c>
      <c r="N4750" s="464">
        <v>6066623216.2732658</v>
      </c>
      <c r="O4750" s="464">
        <v>25190.551599636932</v>
      </c>
      <c r="P4750" s="461">
        <v>92285.580724367333</v>
      </c>
      <c r="Q4750" s="461">
        <v>19726.468919291001</v>
      </c>
      <c r="R4750" s="464">
        <v>1002312111556.9841</v>
      </c>
      <c r="S4750" s="462">
        <v>0.49386751598291384</v>
      </c>
      <c r="T4750" s="462">
        <v>0.23822342123409157</v>
      </c>
      <c r="U4750" s="461">
        <v>19.751374642481611</v>
      </c>
      <c r="V4750" s="464">
        <v>5003863427975.8574</v>
      </c>
      <c r="W4750" s="460">
        <v>1579.9305902936142</v>
      </c>
      <c r="X4750" s="463">
        <v>3.8540357124797836E-2</v>
      </c>
      <c r="Y4750" s="476">
        <v>2.0000000000000001E-4</v>
      </c>
    </row>
    <row r="4751" spans="1:25" x14ac:dyDescent="0.2">
      <c r="A4751" s="475">
        <f t="shared" si="74"/>
        <v>4747</v>
      </c>
      <c r="B4751" s="462">
        <v>0.50409426858232331</v>
      </c>
      <c r="C4751" s="461">
        <v>5239.2335509456607</v>
      </c>
      <c r="D4751" s="462">
        <v>1.0741316229151829</v>
      </c>
      <c r="E4751" s="462">
        <v>0.50378790090025116</v>
      </c>
      <c r="F4751" s="516">
        <v>2026.05</v>
      </c>
      <c r="G4751" s="464">
        <v>145531854987.64386</v>
      </c>
      <c r="H4751" s="461">
        <v>22796701.702963404</v>
      </c>
      <c r="I4751" s="464">
        <v>447896651164.46765</v>
      </c>
      <c r="J4751" s="462">
        <v>0.27922399162964151</v>
      </c>
      <c r="K4751" s="464">
        <v>30308534474.829803</v>
      </c>
      <c r="L4751" s="464">
        <v>25591427049.413422</v>
      </c>
      <c r="M4751" s="464">
        <v>72275902315.113678</v>
      </c>
      <c r="N4751" s="464">
        <v>2936571213.4759941</v>
      </c>
      <c r="O4751" s="464">
        <v>41180.80800807046</v>
      </c>
      <c r="P4751" s="461">
        <v>76014.579781952547</v>
      </c>
      <c r="Q4751" s="461">
        <v>13566.894945488137</v>
      </c>
      <c r="R4751" s="464">
        <v>742929605458.50281</v>
      </c>
      <c r="S4751" s="462">
        <v>0.46851301313179478</v>
      </c>
      <c r="T4751" s="462">
        <v>0.32678403526053568</v>
      </c>
      <c r="U4751" s="461">
        <v>16.436906721463647</v>
      </c>
      <c r="V4751" s="464">
        <v>4333482840776.3667</v>
      </c>
      <c r="W4751" s="460">
        <v>1368.0800198256427</v>
      </c>
      <c r="X4751" s="463">
        <v>4.5547808182684967E-2</v>
      </c>
      <c r="Y4751" s="476">
        <v>2.0000000000000001E-4</v>
      </c>
    </row>
    <row r="4752" spans="1:25" x14ac:dyDescent="0.2">
      <c r="A4752" s="475">
        <f t="shared" si="74"/>
        <v>4748</v>
      </c>
      <c r="B4752" s="462">
        <v>0.46363293712014841</v>
      </c>
      <c r="C4752" s="461">
        <v>4889.7446005209649</v>
      </c>
      <c r="D4752" s="462">
        <v>0.53787563231759705</v>
      </c>
      <c r="E4752" s="462">
        <v>0.4190799847776277</v>
      </c>
      <c r="F4752" s="516">
        <v>2026.12</v>
      </c>
      <c r="G4752" s="464">
        <v>73692006991.702454</v>
      </c>
      <c r="H4752" s="461">
        <v>10923083.469256556</v>
      </c>
      <c r="I4752" s="464">
        <v>362932360569.69489</v>
      </c>
      <c r="J4752" s="462">
        <v>0.41753336445729328</v>
      </c>
      <c r="K4752" s="464">
        <v>19864925024.060326</v>
      </c>
      <c r="L4752" s="464">
        <v>20776645414.170551</v>
      </c>
      <c r="M4752" s="464">
        <v>38930129776.01265</v>
      </c>
      <c r="N4752" s="464">
        <v>25283849949.12949</v>
      </c>
      <c r="O4752" s="464">
        <v>35483.03472272915</v>
      </c>
      <c r="P4752" s="461">
        <v>189294.94810031325</v>
      </c>
      <c r="Q4752" s="461">
        <v>92329.500123082849</v>
      </c>
      <c r="R4752" s="464">
        <v>557175242535.75964</v>
      </c>
      <c r="S4752" s="462">
        <v>0.51748077075064047</v>
      </c>
      <c r="T4752" s="462">
        <v>0.36665890314916827</v>
      </c>
      <c r="U4752" s="461">
        <v>14.990792861804477</v>
      </c>
      <c r="V4752" s="464">
        <v>3458326784835.6611</v>
      </c>
      <c r="W4752" s="460">
        <v>1091.9210587261268</v>
      </c>
      <c r="X4752" s="463">
        <v>4.745913062143893E-2</v>
      </c>
      <c r="Y4752" s="476">
        <v>2.0000000000000001E-4</v>
      </c>
    </row>
    <row r="4753" spans="1:25" x14ac:dyDescent="0.2">
      <c r="A4753" s="475">
        <f t="shared" si="74"/>
        <v>4749</v>
      </c>
      <c r="B4753" s="462">
        <v>0.60195354203845686</v>
      </c>
      <c r="C4753" s="461">
        <v>7070.9052403424266</v>
      </c>
      <c r="D4753" s="462">
        <v>0.56734953187135917</v>
      </c>
      <c r="E4753" s="462">
        <v>0.6344917321201754</v>
      </c>
      <c r="F4753" s="516">
        <v>2024.18</v>
      </c>
      <c r="G4753" s="464">
        <v>278411087185.21393</v>
      </c>
      <c r="H4753" s="461">
        <v>11414429.436522011</v>
      </c>
      <c r="I4753" s="464">
        <v>280065334060.18713</v>
      </c>
      <c r="J4753" s="462">
        <v>0.2740999761312185</v>
      </c>
      <c r="K4753" s="464">
        <v>8400740067.829319</v>
      </c>
      <c r="L4753" s="464">
        <v>0</v>
      </c>
      <c r="M4753" s="464">
        <v>225132357739.62708</v>
      </c>
      <c r="N4753" s="464">
        <v>22564473637.45396</v>
      </c>
      <c r="O4753" s="464">
        <v>20363.973560434228</v>
      </c>
      <c r="P4753" s="461">
        <v>190640.58322032529</v>
      </c>
      <c r="Q4753" s="461">
        <v>92762.309480579468</v>
      </c>
      <c r="R4753" s="464">
        <v>877274097227.9353</v>
      </c>
      <c r="S4753" s="462">
        <v>0.61302855082677787</v>
      </c>
      <c r="T4753" s="462">
        <v>0.38906617406726052</v>
      </c>
      <c r="U4753" s="461">
        <v>17.863521161253153</v>
      </c>
      <c r="V4753" s="464">
        <v>6652045425513.7207</v>
      </c>
      <c r="W4753" s="460">
        <v>2099.331003087083</v>
      </c>
      <c r="X4753" s="463">
        <v>4.1341775768133582E-2</v>
      </c>
      <c r="Y4753" s="476">
        <v>2.0000000000000001E-4</v>
      </c>
    </row>
    <row r="4754" spans="1:25" x14ac:dyDescent="0.2">
      <c r="A4754" s="475">
        <f t="shared" si="74"/>
        <v>4750</v>
      </c>
      <c r="B4754" s="462">
        <v>0.58147919661343717</v>
      </c>
      <c r="C4754" s="461">
        <v>6688.7715730871578</v>
      </c>
      <c r="D4754" s="462">
        <v>0.8566240589197639</v>
      </c>
      <c r="E4754" s="462">
        <v>0.40192364655598578</v>
      </c>
      <c r="F4754" s="516">
        <v>2024.67</v>
      </c>
      <c r="G4754" s="464">
        <v>311169179060.82819</v>
      </c>
      <c r="H4754" s="461">
        <v>22361213.498743303</v>
      </c>
      <c r="I4754" s="464">
        <v>595149226527.78223</v>
      </c>
      <c r="J4754" s="462">
        <v>0.42690094221087982</v>
      </c>
      <c r="K4754" s="464">
        <v>14358512400.306086</v>
      </c>
      <c r="L4754" s="464">
        <v>0</v>
      </c>
      <c r="M4754" s="464">
        <v>354864607311.96478</v>
      </c>
      <c r="N4754" s="464">
        <v>53863863835.457565</v>
      </c>
      <c r="O4754" s="464">
        <v>35393.89419395641</v>
      </c>
      <c r="P4754" s="461">
        <v>384865.11983265338</v>
      </c>
      <c r="Q4754" s="461">
        <v>231786.9097231233</v>
      </c>
      <c r="R4754" s="464">
        <v>1592146960944.1411</v>
      </c>
      <c r="S4754" s="462">
        <v>0.63894746168798655</v>
      </c>
      <c r="T4754" s="462">
        <v>0.33070157617825685</v>
      </c>
      <c r="U4754" s="461">
        <v>16.506182673320847</v>
      </c>
      <c r="V4754" s="464">
        <v>9481876085266.1211</v>
      </c>
      <c r="W4754" s="460">
        <v>2990.8099788910872</v>
      </c>
      <c r="X4754" s="463">
        <v>4.4643130776671855E-2</v>
      </c>
      <c r="Y4754" s="476">
        <v>2.0000000000000001E-4</v>
      </c>
    </row>
    <row r="4755" spans="1:25" x14ac:dyDescent="0.2">
      <c r="A4755" s="475">
        <f t="shared" si="74"/>
        <v>4751</v>
      </c>
      <c r="B4755" s="462">
        <v>0.3731219158222745</v>
      </c>
      <c r="C4755" s="461">
        <v>4002.9017739600577</v>
      </c>
      <c r="D4755" s="462">
        <v>0.80399261495404495</v>
      </c>
      <c r="E4755" s="462">
        <v>0.3900884642661962</v>
      </c>
      <c r="F4755" s="516">
        <v>2026.12</v>
      </c>
      <c r="G4755" s="464">
        <v>163565962836.47241</v>
      </c>
      <c r="H4755" s="461">
        <v>20005624.065099534</v>
      </c>
      <c r="I4755" s="464">
        <v>446420433129.53143</v>
      </c>
      <c r="J4755" s="462">
        <v>0.31999465332740029</v>
      </c>
      <c r="K4755" s="464">
        <v>34575120592.885651</v>
      </c>
      <c r="L4755" s="464">
        <v>140139274634.48721</v>
      </c>
      <c r="M4755" s="464">
        <v>41151665109.94429</v>
      </c>
      <c r="N4755" s="464">
        <v>33525126901.963783</v>
      </c>
      <c r="O4755" s="464">
        <v>28241.950663895695</v>
      </c>
      <c r="P4755" s="461">
        <v>270424.40339813271</v>
      </c>
      <c r="Q4755" s="461">
        <v>146341.63479495503</v>
      </c>
      <c r="R4755" s="464">
        <v>788397105342.8811</v>
      </c>
      <c r="S4755" s="462">
        <v>0.49443785145225866</v>
      </c>
      <c r="T4755" s="462">
        <v>0.34892057312248359</v>
      </c>
      <c r="U4755" s="461">
        <v>16.362191963749265</v>
      </c>
      <c r="V4755" s="464">
        <v>4925034391987.7744</v>
      </c>
      <c r="W4755" s="460">
        <v>1553.2911796660599</v>
      </c>
      <c r="X4755" s="463">
        <v>4.4796843514411655E-2</v>
      </c>
      <c r="Y4755" s="476">
        <v>2.0000000000000001E-4</v>
      </c>
    </row>
    <row r="4756" spans="1:25" x14ac:dyDescent="0.2">
      <c r="A4756" s="475">
        <f t="shared" si="74"/>
        <v>4752</v>
      </c>
      <c r="B4756" s="462">
        <v>0.38303224394112306</v>
      </c>
      <c r="C4756" s="461">
        <v>8239.2792176264848</v>
      </c>
      <c r="D4756" s="462">
        <v>1.3208136488611648</v>
      </c>
      <c r="E4756" s="462">
        <v>0.55954098870880187</v>
      </c>
      <c r="F4756" s="516">
        <v>2026.09</v>
      </c>
      <c r="G4756" s="464">
        <v>135714051456.24217</v>
      </c>
      <c r="H4756" s="461">
        <v>15907143.283407688</v>
      </c>
      <c r="I4756" s="464">
        <v>441265843871.27106</v>
      </c>
      <c r="J4756" s="462">
        <v>0.36317638656508144</v>
      </c>
      <c r="K4756" s="464">
        <v>58437148354.734192</v>
      </c>
      <c r="L4756" s="464">
        <v>120852713466.32983</v>
      </c>
      <c r="M4756" s="464">
        <v>42852059078.486053</v>
      </c>
      <c r="N4756" s="464">
        <v>1686057958.3958039</v>
      </c>
      <c r="O4756" s="464">
        <v>26399.638464671712</v>
      </c>
      <c r="P4756" s="461">
        <v>47911</v>
      </c>
      <c r="Q4756" s="461">
        <v>6541</v>
      </c>
      <c r="R4756" s="464">
        <v>749918613976.76758</v>
      </c>
      <c r="S4756" s="462">
        <v>0.50729336957615767</v>
      </c>
      <c r="T4756" s="462">
        <v>0.34813433589452641</v>
      </c>
      <c r="U4756" s="461">
        <v>15.878954358584858</v>
      </c>
      <c r="V4756" s="464">
        <v>4515311501250.543</v>
      </c>
      <c r="W4756" s="460">
        <v>1424.8939295804839</v>
      </c>
      <c r="X4756" s="463">
        <v>4.6911758741533797E-2</v>
      </c>
      <c r="Y4756" s="476">
        <v>2.0000000000000001E-4</v>
      </c>
    </row>
    <row r="4757" spans="1:25" x14ac:dyDescent="0.2">
      <c r="A4757" s="475">
        <f t="shared" si="74"/>
        <v>4753</v>
      </c>
      <c r="B4757" s="462">
        <v>0.44756096097823378</v>
      </c>
      <c r="C4757" s="461">
        <v>6635.1137430255276</v>
      </c>
      <c r="D4757" s="462">
        <v>1.0280903608448235</v>
      </c>
      <c r="E4757" s="462">
        <v>0.54795090682225722</v>
      </c>
      <c r="F4757" s="516">
        <v>2025.19</v>
      </c>
      <c r="G4757" s="464">
        <v>314664019631.9375</v>
      </c>
      <c r="H4757" s="461">
        <v>31486077.259076305</v>
      </c>
      <c r="I4757" s="464">
        <v>774350001702.45032</v>
      </c>
      <c r="J4757" s="462">
        <v>0.36571836704515037</v>
      </c>
      <c r="K4757" s="464">
        <v>30870735063.728706</v>
      </c>
      <c r="L4757" s="464">
        <v>23566157584.086384</v>
      </c>
      <c r="M4757" s="464">
        <v>176938356826.71252</v>
      </c>
      <c r="N4757" s="464">
        <v>28931932793.209217</v>
      </c>
      <c r="O4757" s="464">
        <v>31725.321325294364</v>
      </c>
      <c r="P4757" s="461">
        <v>230299.62106359008</v>
      </c>
      <c r="Q4757" s="461">
        <v>112903.46844481045</v>
      </c>
      <c r="R4757" s="464">
        <v>1390991318058.1074</v>
      </c>
      <c r="S4757" s="462">
        <v>0.53907703662957729</v>
      </c>
      <c r="T4757" s="462">
        <v>0.39375306180888536</v>
      </c>
      <c r="U4757" s="461">
        <v>16.36779984598094</v>
      </c>
      <c r="V4757" s="464">
        <v>9760239090590.9766</v>
      </c>
      <c r="W4757" s="460">
        <v>3078.7771133013302</v>
      </c>
      <c r="X4757" s="463">
        <v>4.5026996894793989E-2</v>
      </c>
      <c r="Y4757" s="476">
        <v>2.0000000000000001E-4</v>
      </c>
    </row>
    <row r="4758" spans="1:25" x14ac:dyDescent="0.2">
      <c r="A4758" s="475">
        <f t="shared" si="74"/>
        <v>4754</v>
      </c>
      <c r="B4758" s="462">
        <v>0.49073504326521278</v>
      </c>
      <c r="C4758" s="461">
        <v>7474.3162613624509</v>
      </c>
      <c r="D4758" s="462">
        <v>0.745783075375404</v>
      </c>
      <c r="E4758" s="462">
        <v>0.7</v>
      </c>
      <c r="F4758" s="516">
        <v>2026.12</v>
      </c>
      <c r="G4758" s="464">
        <v>88537338581.149673</v>
      </c>
      <c r="H4758" s="461">
        <v>16862638.933623359</v>
      </c>
      <c r="I4758" s="464">
        <v>391003468839.91284</v>
      </c>
      <c r="J4758" s="462">
        <v>0.26409561997979547</v>
      </c>
      <c r="K4758" s="464">
        <v>21664888534.029396</v>
      </c>
      <c r="L4758" s="464">
        <v>24069063827.637238</v>
      </c>
      <c r="M4758" s="464">
        <v>37390640560.971992</v>
      </c>
      <c r="N4758" s="464">
        <v>63653997591.886726</v>
      </c>
      <c r="O4758" s="464">
        <v>28778.473193488051</v>
      </c>
      <c r="P4758" s="461">
        <v>412815.62164157315</v>
      </c>
      <c r="Q4758" s="461">
        <v>256517.02407696712</v>
      </c>
      <c r="R4758" s="464">
        <v>612427159915.34058</v>
      </c>
      <c r="S4758" s="462">
        <v>0.38524810141774962</v>
      </c>
      <c r="T4758" s="462">
        <v>0.26163240999935045</v>
      </c>
      <c r="U4758" s="461">
        <v>16.137754039867733</v>
      </c>
      <c r="V4758" s="464">
        <v>2845652529730.2104</v>
      </c>
      <c r="W4758" s="460">
        <v>896.97701939423882</v>
      </c>
      <c r="X4758" s="463">
        <v>4.5747606500845986E-2</v>
      </c>
      <c r="Y4758" s="476">
        <v>2.0000000000000001E-4</v>
      </c>
    </row>
    <row r="4759" spans="1:25" x14ac:dyDescent="0.2">
      <c r="A4759" s="475">
        <f t="shared" si="74"/>
        <v>4755</v>
      </c>
      <c r="B4759" s="462">
        <v>0.49526878163828159</v>
      </c>
      <c r="C4759" s="461">
        <v>5697.5494283206635</v>
      </c>
      <c r="D4759" s="462">
        <v>0.75756685676518465</v>
      </c>
      <c r="E4759" s="462">
        <v>0.53741173561723943</v>
      </c>
      <c r="F4759" s="516">
        <v>2025.05</v>
      </c>
      <c r="G4759" s="464">
        <v>142289438662.87872</v>
      </c>
      <c r="H4759" s="461">
        <v>18355645.720578425</v>
      </c>
      <c r="I4759" s="464">
        <v>565413260740.18457</v>
      </c>
      <c r="J4759" s="462">
        <v>0.43928453499784859</v>
      </c>
      <c r="K4759" s="464">
        <v>34311041854.154396</v>
      </c>
      <c r="L4759" s="464">
        <v>58007031052.849182</v>
      </c>
      <c r="M4759" s="464">
        <v>105738630923.15741</v>
      </c>
      <c r="N4759" s="464">
        <v>34392463102.40374</v>
      </c>
      <c r="O4759" s="464">
        <v>23785.006712084756</v>
      </c>
      <c r="P4759" s="461">
        <v>249419.20160697924</v>
      </c>
      <c r="Q4759" s="461">
        <v>131801.48998645297</v>
      </c>
      <c r="R4759" s="464">
        <v>959650097033.94043</v>
      </c>
      <c r="S4759" s="462">
        <v>0.55729919999182664</v>
      </c>
      <c r="T4759" s="462">
        <v>0.36920028049775355</v>
      </c>
      <c r="U4759" s="461">
        <v>15.250048165970934</v>
      </c>
      <c r="V4759" s="464">
        <v>5964135968409.0898</v>
      </c>
      <c r="W4759" s="460">
        <v>1880.412260544884</v>
      </c>
      <c r="X4759" s="463">
        <v>4.7587626766771224E-2</v>
      </c>
      <c r="Y4759" s="476">
        <v>2.0000000000000001E-4</v>
      </c>
    </row>
    <row r="4760" spans="1:25" x14ac:dyDescent="0.2">
      <c r="A4760" s="475">
        <f t="shared" si="74"/>
        <v>4756</v>
      </c>
      <c r="B4760" s="462">
        <v>0.46742965776339307</v>
      </c>
      <c r="C4760" s="461">
        <v>4051.4381973599793</v>
      </c>
      <c r="D4760" s="462">
        <v>0.59704613755738967</v>
      </c>
      <c r="E4760" s="462">
        <v>0.69807460895334872</v>
      </c>
      <c r="F4760" s="516">
        <v>2025.38</v>
      </c>
      <c r="G4760" s="464">
        <v>143238724133.96613</v>
      </c>
      <c r="H4760" s="461">
        <v>12463663.892307794</v>
      </c>
      <c r="I4760" s="464">
        <v>414393405795.604</v>
      </c>
      <c r="J4760" s="462">
        <v>0.45915776521388962</v>
      </c>
      <c r="K4760" s="464">
        <v>34066961216.887566</v>
      </c>
      <c r="L4760" s="464">
        <v>45832582753.052269</v>
      </c>
      <c r="M4760" s="464">
        <v>117688110167.83119</v>
      </c>
      <c r="N4760" s="464">
        <v>28168717844.992935</v>
      </c>
      <c r="O4760" s="464">
        <v>26184.090685440235</v>
      </c>
      <c r="P4760" s="461">
        <v>215659.85588532061</v>
      </c>
      <c r="Q4760" s="461">
        <v>110279.57492041506</v>
      </c>
      <c r="R4760" s="464">
        <v>785436620061.34241</v>
      </c>
      <c r="S4760" s="462">
        <v>0.58827035974935593</v>
      </c>
      <c r="T4760" s="462">
        <v>0.38693127581682368</v>
      </c>
      <c r="U4760" s="461">
        <v>15.662774725037497</v>
      </c>
      <c r="V4760" s="464">
        <v>5295292288763.9297</v>
      </c>
      <c r="W4760" s="460">
        <v>1668.7968501876787</v>
      </c>
      <c r="X4760" s="463">
        <v>4.5962786564269179E-2</v>
      </c>
      <c r="Y4760" s="476">
        <v>2.0000000000000001E-4</v>
      </c>
    </row>
    <row r="4761" spans="1:25" x14ac:dyDescent="0.2">
      <c r="A4761" s="475">
        <f t="shared" si="74"/>
        <v>4757</v>
      </c>
      <c r="B4761" s="462">
        <v>0.7447085675448688</v>
      </c>
      <c r="C4761" s="461">
        <v>5224.1824618688051</v>
      </c>
      <c r="D4761" s="462">
        <v>0.75476129665008418</v>
      </c>
      <c r="E4761" s="462">
        <v>0.26771909474839217</v>
      </c>
      <c r="F4761" s="516">
        <v>2023.75</v>
      </c>
      <c r="G4761" s="464">
        <v>683970044990.22461</v>
      </c>
      <c r="H4761" s="461">
        <v>18328632.322273549</v>
      </c>
      <c r="I4761" s="464">
        <v>517740875300.7276</v>
      </c>
      <c r="J4761" s="462">
        <v>0.4308071431406918</v>
      </c>
      <c r="K4761" s="464">
        <v>9826747353.3695049</v>
      </c>
      <c r="L4761" s="464">
        <v>0</v>
      </c>
      <c r="M4761" s="464">
        <v>623106064790.8772</v>
      </c>
      <c r="N4761" s="464">
        <v>29515849181.38512</v>
      </c>
      <c r="O4761" s="464">
        <v>10000</v>
      </c>
      <c r="P4761" s="461">
        <v>237340.5138153497</v>
      </c>
      <c r="Q4761" s="461">
        <v>123014.78813255955</v>
      </c>
      <c r="R4761" s="464">
        <v>1796314035086.7898</v>
      </c>
      <c r="S4761" s="462">
        <v>0.68294718269273358</v>
      </c>
      <c r="T4761" s="462">
        <v>0.4744845307729097</v>
      </c>
      <c r="U4761" s="461">
        <v>17.796545124003909</v>
      </c>
      <c r="V4761" s="464">
        <v>16629807537703.459</v>
      </c>
      <c r="W4761" s="460">
        <v>5243.4998145437212</v>
      </c>
      <c r="X4761" s="463">
        <v>4.1121540628127541E-2</v>
      </c>
      <c r="Y4761" s="476">
        <v>2.0000000000000001E-4</v>
      </c>
    </row>
    <row r="4762" spans="1:25" x14ac:dyDescent="0.2">
      <c r="A4762" s="475">
        <f t="shared" si="74"/>
        <v>4758</v>
      </c>
      <c r="B4762" s="462">
        <v>0.69277112395003171</v>
      </c>
      <c r="C4762" s="461">
        <v>5791.215975808087</v>
      </c>
      <c r="D4762" s="462">
        <v>1.1810972684405663</v>
      </c>
      <c r="E4762" s="462">
        <v>0.450485240204203</v>
      </c>
      <c r="F4762" s="516">
        <v>2024.79</v>
      </c>
      <c r="G4762" s="464">
        <v>442585408126.24683</v>
      </c>
      <c r="H4762" s="461">
        <v>41317765.963703506</v>
      </c>
      <c r="I4762" s="464">
        <v>819364690369.07166</v>
      </c>
      <c r="J4762" s="462">
        <v>0.22366567297581474</v>
      </c>
      <c r="K4762" s="464">
        <v>28601310170.00378</v>
      </c>
      <c r="L4762" s="464">
        <v>0</v>
      </c>
      <c r="M4762" s="464">
        <v>310805003322.16498</v>
      </c>
      <c r="N4762" s="464">
        <v>46736584332.191772</v>
      </c>
      <c r="O4762" s="464">
        <v>31394.810778987776</v>
      </c>
      <c r="P4762" s="461">
        <v>274978.39088344149</v>
      </c>
      <c r="Q4762" s="461">
        <v>174765.32610265678</v>
      </c>
      <c r="R4762" s="464">
        <v>1728691880786.5576</v>
      </c>
      <c r="S4762" s="462">
        <v>0.50530845021385018</v>
      </c>
      <c r="T4762" s="462">
        <v>0.31812855451238981</v>
      </c>
      <c r="U4762" s="461">
        <v>17.759905902549992</v>
      </c>
      <c r="V4762" s="464">
        <v>10510777864598.209</v>
      </c>
      <c r="W4762" s="460">
        <v>3315.1232745649882</v>
      </c>
      <c r="X4762" s="463">
        <v>4.2000226375785064E-2</v>
      </c>
      <c r="Y4762" s="476">
        <v>2.0000000000000001E-4</v>
      </c>
    </row>
    <row r="4763" spans="1:25" x14ac:dyDescent="0.2">
      <c r="A4763" s="475">
        <f t="shared" si="74"/>
        <v>4759</v>
      </c>
      <c r="B4763" s="462">
        <v>0.50656935614891507</v>
      </c>
      <c r="C4763" s="461">
        <v>4134.8844007305197</v>
      </c>
      <c r="D4763" s="462">
        <v>0.3597494581625662</v>
      </c>
      <c r="E4763" s="462">
        <v>0.55841032084891129</v>
      </c>
      <c r="F4763" s="516">
        <v>2023.75</v>
      </c>
      <c r="G4763" s="464">
        <v>238558965185.26038</v>
      </c>
      <c r="H4763" s="461">
        <v>6209512.7866801172</v>
      </c>
      <c r="I4763" s="464">
        <v>182466341022.76306</v>
      </c>
      <c r="J4763" s="462">
        <v>0.29521863756745548</v>
      </c>
      <c r="K4763" s="464">
        <v>3026743099.0100069</v>
      </c>
      <c r="L4763" s="464">
        <v>0</v>
      </c>
      <c r="M4763" s="464">
        <v>215055891077.08508</v>
      </c>
      <c r="N4763" s="464">
        <v>279993026282.81616</v>
      </c>
      <c r="O4763" s="464">
        <v>28071.296705355559</v>
      </c>
      <c r="P4763" s="461">
        <v>1567290.1293649189</v>
      </c>
      <c r="Q4763" s="461">
        <v>1078046.6410540049</v>
      </c>
      <c r="R4763" s="464">
        <v>884113684891.38818</v>
      </c>
      <c r="S4763" s="462">
        <v>0.51601754469185068</v>
      </c>
      <c r="T4763" s="462">
        <v>0.37575036725317085</v>
      </c>
      <c r="U4763" s="461">
        <v>17.298207086171072</v>
      </c>
      <c r="V4763" s="464">
        <v>6408167735011.5195</v>
      </c>
      <c r="W4763" s="460">
        <v>2021.7451719264675</v>
      </c>
      <c r="X4763" s="463">
        <v>4.1523833858579461E-2</v>
      </c>
      <c r="Y4763" s="476">
        <v>2.0000000000000001E-4</v>
      </c>
    </row>
    <row r="4764" spans="1:25" x14ac:dyDescent="0.2">
      <c r="A4764" s="475">
        <f t="shared" si="74"/>
        <v>4760</v>
      </c>
      <c r="B4764" s="462">
        <v>0.59048970234432918</v>
      </c>
      <c r="C4764" s="461">
        <v>6748.1834119317373</v>
      </c>
      <c r="D4764" s="462">
        <v>0.96503636063733922</v>
      </c>
      <c r="E4764" s="462">
        <v>0.68289995971905426</v>
      </c>
      <c r="F4764" s="516">
        <v>2025.25</v>
      </c>
      <c r="G4764" s="464">
        <v>141685126790.44547</v>
      </c>
      <c r="H4764" s="461">
        <v>26478196.556313246</v>
      </c>
      <c r="I4764" s="464">
        <v>724122702408.12622</v>
      </c>
      <c r="J4764" s="462">
        <v>0.41993724172924218</v>
      </c>
      <c r="K4764" s="464">
        <v>40199017511.003922</v>
      </c>
      <c r="L4764" s="464">
        <v>29465192589.59803</v>
      </c>
      <c r="M4764" s="464">
        <v>140074199080.77216</v>
      </c>
      <c r="N4764" s="464">
        <v>20712872436.485909</v>
      </c>
      <c r="O4764" s="464">
        <v>22609.713584031786</v>
      </c>
      <c r="P4764" s="461">
        <v>162165.01547181711</v>
      </c>
      <c r="Q4764" s="461">
        <v>82205.78235923071</v>
      </c>
      <c r="R4764" s="464">
        <v>1263634360291.1633</v>
      </c>
      <c r="S4764" s="462">
        <v>0.55935347742215735</v>
      </c>
      <c r="T4764" s="462">
        <v>0.31888905181229676</v>
      </c>
      <c r="U4764" s="461">
        <v>14.996545418538217</v>
      </c>
      <c r="V4764" s="464">
        <v>6713309251593.3408</v>
      </c>
      <c r="W4764" s="460">
        <v>2118.4092760490057</v>
      </c>
      <c r="X4764" s="463">
        <v>4.8557476855047174E-2</v>
      </c>
      <c r="Y4764" s="476">
        <v>2.0000000000000001E-4</v>
      </c>
    </row>
    <row r="4765" spans="1:25" x14ac:dyDescent="0.2">
      <c r="A4765" s="475">
        <f t="shared" si="74"/>
        <v>4761</v>
      </c>
      <c r="B4765" s="462">
        <v>0.61407689758316386</v>
      </c>
      <c r="C4765" s="461">
        <v>5567.3195423636607</v>
      </c>
      <c r="D4765" s="462">
        <v>0.9119174206570031</v>
      </c>
      <c r="E4765" s="462">
        <v>0.41358948362617198</v>
      </c>
      <c r="F4765" s="516">
        <v>2025.45</v>
      </c>
      <c r="G4765" s="464">
        <v>220932661252.15546</v>
      </c>
      <c r="H4765" s="461">
        <v>25497272.639424298</v>
      </c>
      <c r="I4765" s="464">
        <v>616716674152.55042</v>
      </c>
      <c r="J4765" s="462">
        <v>0.34050195139239103</v>
      </c>
      <c r="K4765" s="464">
        <v>26646846213.980824</v>
      </c>
      <c r="L4765" s="464">
        <v>62313644225.502708</v>
      </c>
      <c r="M4765" s="464">
        <v>120340279326.91727</v>
      </c>
      <c r="N4765" s="464">
        <v>29170012113.710747</v>
      </c>
      <c r="O4765" s="464">
        <v>25415.076163886155</v>
      </c>
      <c r="P4765" s="461">
        <v>230138.59275316511</v>
      </c>
      <c r="Q4765" s="461">
        <v>114852.31893741706</v>
      </c>
      <c r="R4765" s="464">
        <v>1138316372760.1641</v>
      </c>
      <c r="S4765" s="462">
        <v>0.52695540770100802</v>
      </c>
      <c r="T4765" s="462">
        <v>0.36237440511924673</v>
      </c>
      <c r="U4765" s="461">
        <v>16.134113969601444</v>
      </c>
      <c r="V4765" s="464">
        <v>7263927563436.2607</v>
      </c>
      <c r="W4765" s="460">
        <v>2292.5602430874178</v>
      </c>
      <c r="X4765" s="463">
        <v>4.5809654806994539E-2</v>
      </c>
      <c r="Y4765" s="476">
        <v>2.0000000000000001E-4</v>
      </c>
    </row>
    <row r="4766" spans="1:25" x14ac:dyDescent="0.2">
      <c r="A4766" s="475">
        <f t="shared" si="74"/>
        <v>4762</v>
      </c>
      <c r="B4766" s="462">
        <v>0.52944668884754198</v>
      </c>
      <c r="C4766" s="461">
        <v>6607.2921918188995</v>
      </c>
      <c r="D4766" s="462">
        <v>1.0197139651415119</v>
      </c>
      <c r="E4766" s="462">
        <v>0.30720299233811854</v>
      </c>
      <c r="F4766" s="516">
        <v>2024.89</v>
      </c>
      <c r="G4766" s="464">
        <v>229123511918.13968</v>
      </c>
      <c r="H4766" s="461">
        <v>26361938.39169668</v>
      </c>
      <c r="I4766" s="464">
        <v>632471140997.07251</v>
      </c>
      <c r="J4766" s="462">
        <v>0.3033790358546109</v>
      </c>
      <c r="K4766" s="464">
        <v>10413036459.46913</v>
      </c>
      <c r="L4766" s="464">
        <v>0</v>
      </c>
      <c r="M4766" s="464">
        <v>164447997284.61859</v>
      </c>
      <c r="N4766" s="464">
        <v>19712003441.792797</v>
      </c>
      <c r="O4766" s="464">
        <v>24982.366647143845</v>
      </c>
      <c r="P4766" s="461">
        <v>153569.61381645722</v>
      </c>
      <c r="Q4766" s="461">
        <v>74110.599758327109</v>
      </c>
      <c r="R4766" s="464">
        <v>1092794008275.7386</v>
      </c>
      <c r="S4766" s="462">
        <v>0.50040250981928558</v>
      </c>
      <c r="T4766" s="462">
        <v>0.35620170657118988</v>
      </c>
      <c r="U4766" s="461">
        <v>16.487833025052165</v>
      </c>
      <c r="V4766" s="464">
        <v>6961859430861.4717</v>
      </c>
      <c r="W4766" s="460">
        <v>2196.7803443653029</v>
      </c>
      <c r="X4766" s="463">
        <v>4.5280473876281528E-2</v>
      </c>
      <c r="Y4766" s="476">
        <v>2.0000000000000001E-4</v>
      </c>
    </row>
    <row r="4767" spans="1:25" x14ac:dyDescent="0.2">
      <c r="A4767" s="475">
        <f t="shared" si="74"/>
        <v>4763</v>
      </c>
      <c r="B4767" s="462">
        <v>0.48809629070617444</v>
      </c>
      <c r="C4767" s="461">
        <v>5131.3651632142046</v>
      </c>
      <c r="D4767" s="462">
        <v>0.69759794837996103</v>
      </c>
      <c r="E4767" s="462">
        <v>0.26667831203910108</v>
      </c>
      <c r="F4767" s="516">
        <v>2024.11</v>
      </c>
      <c r="G4767" s="464">
        <v>77901745857.757645</v>
      </c>
      <c r="H4767" s="461">
        <v>15242663.905888313</v>
      </c>
      <c r="I4767" s="464">
        <v>448625301183.12244</v>
      </c>
      <c r="J4767" s="462">
        <v>0.35393732701410952</v>
      </c>
      <c r="K4767" s="464">
        <v>8341344667.8692503</v>
      </c>
      <c r="L4767" s="464">
        <v>6594380234.6929331</v>
      </c>
      <c r="M4767" s="464">
        <v>61449189274.122513</v>
      </c>
      <c r="N4767" s="464">
        <v>73398400124.303635</v>
      </c>
      <c r="O4767" s="464">
        <v>29683.375733609628</v>
      </c>
      <c r="P4767" s="461">
        <v>415158.78123703017</v>
      </c>
      <c r="Q4767" s="461">
        <v>259732.51952696469</v>
      </c>
      <c r="R4767" s="464">
        <v>679102283086.41138</v>
      </c>
      <c r="S4767" s="462">
        <v>0.4425166093845504</v>
      </c>
      <c r="T4767" s="462">
        <v>0.30362275430233798</v>
      </c>
      <c r="U4767" s="461">
        <v>15.212055760656705</v>
      </c>
      <c r="V4767" s="464">
        <v>3560612442739.0537</v>
      </c>
      <c r="W4767" s="460">
        <v>1122.3627117479809</v>
      </c>
      <c r="X4767" s="463">
        <v>4.6522025588666506E-2</v>
      </c>
      <c r="Y4767" s="476">
        <v>2.0000000000000001E-4</v>
      </c>
    </row>
    <row r="4768" spans="1:25" x14ac:dyDescent="0.2">
      <c r="A4768" s="475">
        <f t="shared" si="74"/>
        <v>4764</v>
      </c>
      <c r="B4768" s="462">
        <v>0.62200167385908367</v>
      </c>
      <c r="C4768" s="461">
        <v>5907.3512305468039</v>
      </c>
      <c r="D4768" s="462">
        <v>0.43185301182426761</v>
      </c>
      <c r="E4768" s="462">
        <v>0.26367926267704184</v>
      </c>
      <c r="F4768" s="516">
        <v>2024.76</v>
      </c>
      <c r="G4768" s="464">
        <v>112409288713.73735</v>
      </c>
      <c r="H4768" s="461">
        <v>7961976.5605045827</v>
      </c>
      <c r="I4768" s="464">
        <v>267342762742.79813</v>
      </c>
      <c r="J4768" s="462">
        <v>0.44903749492073242</v>
      </c>
      <c r="K4768" s="464">
        <v>7320566190.7553511</v>
      </c>
      <c r="L4768" s="464">
        <v>4022608943.3608985</v>
      </c>
      <c r="M4768" s="464">
        <v>138338399026.61072</v>
      </c>
      <c r="N4768" s="464">
        <v>51676356534.541069</v>
      </c>
      <c r="O4768" s="464">
        <v>31923.523185944712</v>
      </c>
      <c r="P4768" s="461">
        <v>352794.41269375838</v>
      </c>
      <c r="Q4768" s="461">
        <v>218462.08125089234</v>
      </c>
      <c r="R4768" s="464">
        <v>601771890488.61633</v>
      </c>
      <c r="S4768" s="462">
        <v>0.58675427893515919</v>
      </c>
      <c r="T4768" s="462">
        <v>0.36577506627859707</v>
      </c>
      <c r="U4768" s="461">
        <v>16.021555107953336</v>
      </c>
      <c r="V4768" s="464">
        <v>3953863737477.7861</v>
      </c>
      <c r="W4768" s="460">
        <v>1248.0516007851941</v>
      </c>
      <c r="X4768" s="463">
        <v>4.4644802590168113E-2</v>
      </c>
      <c r="Y4768" s="476">
        <v>2.0000000000000001E-4</v>
      </c>
    </row>
    <row r="4769" spans="1:25" x14ac:dyDescent="0.2">
      <c r="A4769" s="475">
        <f t="shared" si="74"/>
        <v>4765</v>
      </c>
      <c r="B4769" s="462">
        <v>0.64779179268243625</v>
      </c>
      <c r="C4769" s="461">
        <v>4513.7396974987169</v>
      </c>
      <c r="D4769" s="462">
        <v>0.71674669913798006</v>
      </c>
      <c r="E4769" s="462">
        <v>0.43354266250884149</v>
      </c>
      <c r="F4769" s="516">
        <v>2024.96</v>
      </c>
      <c r="G4769" s="464">
        <v>466283208015.50775</v>
      </c>
      <c r="H4769" s="461">
        <v>16688330.36520166</v>
      </c>
      <c r="I4769" s="464">
        <v>477020013759.08014</v>
      </c>
      <c r="J4769" s="462">
        <v>0.41705730935839624</v>
      </c>
      <c r="K4769" s="464">
        <v>17575649844.483376</v>
      </c>
      <c r="L4769" s="464">
        <v>27355735322.208607</v>
      </c>
      <c r="M4769" s="464">
        <v>283375471041.42029</v>
      </c>
      <c r="N4769" s="464">
        <v>35792990599.373291</v>
      </c>
      <c r="O4769" s="464">
        <v>14313.418089995854</v>
      </c>
      <c r="P4769" s="461">
        <v>266555.01496638299</v>
      </c>
      <c r="Q4769" s="461">
        <v>145318.7323767503</v>
      </c>
      <c r="R4769" s="464">
        <v>1245914935728.4277</v>
      </c>
      <c r="S4769" s="462">
        <v>0.63412691625073159</v>
      </c>
      <c r="T4769" s="462">
        <v>0.50233824395615645</v>
      </c>
      <c r="U4769" s="461">
        <v>17.420160626664313</v>
      </c>
      <c r="V4769" s="464">
        <v>11878569387371.58</v>
      </c>
      <c r="W4769" s="460">
        <v>3747.6152259198934</v>
      </c>
      <c r="X4769" s="463">
        <v>4.2296960839156621E-2</v>
      </c>
      <c r="Y4769" s="476">
        <v>2.0000000000000001E-4</v>
      </c>
    </row>
    <row r="4770" spans="1:25" x14ac:dyDescent="0.2">
      <c r="A4770" s="475">
        <f t="shared" si="74"/>
        <v>4766</v>
      </c>
      <c r="B4770" s="462">
        <v>0.50740085349989661</v>
      </c>
      <c r="C4770" s="461">
        <v>4936.3751534015601</v>
      </c>
      <c r="D4770" s="462">
        <v>0.94517736158410304</v>
      </c>
      <c r="E4770" s="462">
        <v>0.2781990279836285</v>
      </c>
      <c r="F4770" s="516">
        <v>2025.71</v>
      </c>
      <c r="G4770" s="464">
        <v>231513427921.00806</v>
      </c>
      <c r="H4770" s="461">
        <v>27716384.57975769</v>
      </c>
      <c r="I4770" s="464">
        <v>604655774260.25671</v>
      </c>
      <c r="J4770" s="462">
        <v>0.26208436015878867</v>
      </c>
      <c r="K4770" s="464">
        <v>23614818231.459515</v>
      </c>
      <c r="L4770" s="464">
        <v>17666648993.907688</v>
      </c>
      <c r="M4770" s="464">
        <v>131476005018.14342</v>
      </c>
      <c r="N4770" s="464">
        <v>73186967294.102722</v>
      </c>
      <c r="O4770" s="464">
        <v>24476.915901735341</v>
      </c>
      <c r="P4770" s="461">
        <v>449433.70346013922</v>
      </c>
      <c r="Q4770" s="461">
        <v>279524.46509033022</v>
      </c>
      <c r="R4770" s="464">
        <v>1202710098481.4343</v>
      </c>
      <c r="S4770" s="462">
        <v>0.49135577777045947</v>
      </c>
      <c r="T4770" s="462">
        <v>0.28603711100730622</v>
      </c>
      <c r="U4770" s="461">
        <v>16.908970972659475</v>
      </c>
      <c r="V4770" s="464">
        <v>6255143842195.6035</v>
      </c>
      <c r="W4770" s="460">
        <v>1972.6590039326438</v>
      </c>
      <c r="X4770" s="463">
        <v>4.4356287691276586E-2</v>
      </c>
      <c r="Y4770" s="476">
        <v>2.0000000000000001E-4</v>
      </c>
    </row>
    <row r="4771" spans="1:25" x14ac:dyDescent="0.2">
      <c r="A4771" s="475">
        <f t="shared" si="74"/>
        <v>4767</v>
      </c>
      <c r="B4771" s="462">
        <v>0.32143097070950799</v>
      </c>
      <c r="C4771" s="461">
        <v>3763.8913567196892</v>
      </c>
      <c r="D4771" s="462">
        <v>0.36229835352982598</v>
      </c>
      <c r="E4771" s="462">
        <v>0.64462555896319762</v>
      </c>
      <c r="F4771" s="516">
        <v>2024.82</v>
      </c>
      <c r="G4771" s="464">
        <v>121298447177.91318</v>
      </c>
      <c r="H4771" s="461">
        <v>6234925.3798051141</v>
      </c>
      <c r="I4771" s="464">
        <v>277644302373.90448</v>
      </c>
      <c r="J4771" s="462">
        <v>0.32143097070950799</v>
      </c>
      <c r="K4771" s="464">
        <v>3575761642.1680393</v>
      </c>
      <c r="L4771" s="464">
        <v>0</v>
      </c>
      <c r="M4771" s="464">
        <v>129571661620.8351</v>
      </c>
      <c r="N4771" s="464">
        <v>87759526854.67926</v>
      </c>
      <c r="O4771" s="464">
        <v>32067.059973040392</v>
      </c>
      <c r="P4771" s="461">
        <v>660197.58146075718</v>
      </c>
      <c r="Q4771" s="461">
        <v>393354.55134252028</v>
      </c>
      <c r="R4771" s="464">
        <v>632139319586.42236</v>
      </c>
      <c r="S4771" s="462">
        <v>0.51080157226825385</v>
      </c>
      <c r="T4771" s="462">
        <v>0.30178127606232413</v>
      </c>
      <c r="U4771" s="461">
        <v>16.787970277994727</v>
      </c>
      <c r="V4771" s="464">
        <v>3601702017688.2832</v>
      </c>
      <c r="W4771" s="460">
        <v>1136.3815599332522</v>
      </c>
      <c r="X4771" s="463">
        <v>4.2580748749594201E-2</v>
      </c>
      <c r="Y4771" s="476">
        <v>2.0000000000000001E-4</v>
      </c>
    </row>
    <row r="4772" spans="1:25" x14ac:dyDescent="0.2">
      <c r="A4772" s="475">
        <f t="shared" si="74"/>
        <v>4768</v>
      </c>
      <c r="B4772" s="462">
        <v>0.27140825292242887</v>
      </c>
      <c r="C4772" s="461">
        <v>2080.1114641979302</v>
      </c>
      <c r="D4772" s="462">
        <v>1.121819566452364</v>
      </c>
      <c r="E4772" s="462">
        <v>0.7</v>
      </c>
      <c r="F4772" s="516">
        <v>2026.4</v>
      </c>
      <c r="G4772" s="464">
        <v>181019426809.22174</v>
      </c>
      <c r="H4772" s="461">
        <v>41654680.650363497</v>
      </c>
      <c r="I4772" s="464">
        <v>619298756251.91394</v>
      </c>
      <c r="J4772" s="462">
        <v>-2.822843776181716E-2</v>
      </c>
      <c r="K4772" s="464">
        <v>18729459123.851837</v>
      </c>
      <c r="L4772" s="464">
        <v>16773374055.226402</v>
      </c>
      <c r="M4772" s="464">
        <v>86786249643.879562</v>
      </c>
      <c r="N4772" s="464">
        <v>76251637642.237656</v>
      </c>
      <c r="O4772" s="464">
        <v>32132.723266016954</v>
      </c>
      <c r="P4772" s="461">
        <v>455894.37565735722</v>
      </c>
      <c r="Q4772" s="461">
        <v>279714.64082816819</v>
      </c>
      <c r="R4772" s="464">
        <v>1027205405037.9476</v>
      </c>
      <c r="S4772" s="462">
        <v>0.2517563948537821</v>
      </c>
      <c r="T4772" s="462">
        <v>0.10921732191296678</v>
      </c>
      <c r="U4772" s="461">
        <v>35.122985856048821</v>
      </c>
      <c r="V4772" s="464">
        <v>4139104478806.4126</v>
      </c>
      <c r="W4772" s="460">
        <v>1307.2525194756467</v>
      </c>
      <c r="X4772" s="463">
        <v>2.2094480626707689E-2</v>
      </c>
      <c r="Y4772" s="476">
        <v>2.0000000000000001E-4</v>
      </c>
    </row>
    <row r="4773" spans="1:25" x14ac:dyDescent="0.2">
      <c r="A4773" s="475">
        <f t="shared" si="74"/>
        <v>4769</v>
      </c>
      <c r="B4773" s="462">
        <v>0.58753891294359573</v>
      </c>
      <c r="C4773" s="461">
        <v>1937.7150193247503</v>
      </c>
      <c r="D4773" s="462">
        <v>0.33993478645291691</v>
      </c>
      <c r="E4773" s="462">
        <v>0.7</v>
      </c>
      <c r="F4773" s="516">
        <v>2025.05</v>
      </c>
      <c r="G4773" s="464">
        <v>85073087938.222809</v>
      </c>
      <c r="H4773" s="461">
        <v>5541269.1008873461</v>
      </c>
      <c r="I4773" s="464">
        <v>266397834360.97186</v>
      </c>
      <c r="J4773" s="462">
        <v>0.57687580135443173</v>
      </c>
      <c r="K4773" s="464">
        <v>14560817913.908018</v>
      </c>
      <c r="L4773" s="464">
        <v>5787355939.5107946</v>
      </c>
      <c r="M4773" s="464">
        <v>93843113464.830551</v>
      </c>
      <c r="N4773" s="464">
        <v>31749545233.778374</v>
      </c>
      <c r="O4773" s="464">
        <v>32796.124044579337</v>
      </c>
      <c r="P4773" s="461">
        <v>267151.62053502112</v>
      </c>
      <c r="Q4773" s="461">
        <v>124860.57040369551</v>
      </c>
      <c r="R4773" s="464">
        <v>538822780083.62219</v>
      </c>
      <c r="S4773" s="462">
        <v>0.64886018830655279</v>
      </c>
      <c r="T4773" s="462">
        <v>0.39584766087024159</v>
      </c>
      <c r="U4773" s="461">
        <v>15.296326616434477</v>
      </c>
      <c r="V4773" s="464">
        <v>3728754430338.1011</v>
      </c>
      <c r="W4773" s="460">
        <v>1177.3914334407634</v>
      </c>
      <c r="X4773" s="463">
        <v>4.5916570910735345E-2</v>
      </c>
      <c r="Y4773" s="476">
        <v>2.0000000000000001E-4</v>
      </c>
    </row>
    <row r="4774" spans="1:25" x14ac:dyDescent="0.2">
      <c r="A4774" s="475">
        <f t="shared" si="74"/>
        <v>4770</v>
      </c>
      <c r="B4774" s="462">
        <v>0.43717012877702016</v>
      </c>
      <c r="C4774" s="461">
        <v>6536.3718043789095</v>
      </c>
      <c r="D4774" s="462">
        <v>0.37462743072674581</v>
      </c>
      <c r="E4774" s="462">
        <v>5.7759323096117809E-2</v>
      </c>
      <c r="F4774" s="516">
        <v>2023.75</v>
      </c>
      <c r="G4774" s="464">
        <v>176530487518.38382</v>
      </c>
      <c r="H4774" s="461">
        <v>6638133.2495586351</v>
      </c>
      <c r="I4774" s="464">
        <v>245676201898.07474</v>
      </c>
      <c r="J4774" s="462">
        <v>0.43717012877702022</v>
      </c>
      <c r="K4774" s="464">
        <v>12833404494.51227</v>
      </c>
      <c r="L4774" s="464">
        <v>0</v>
      </c>
      <c r="M4774" s="464">
        <v>204492602384.21494</v>
      </c>
      <c r="N4774" s="464">
        <v>92832644697.789154</v>
      </c>
      <c r="O4774" s="464">
        <v>23539.775825254088</v>
      </c>
      <c r="P4774" s="461">
        <v>602753.38209551945</v>
      </c>
      <c r="Q4774" s="461">
        <v>351796.79775896773</v>
      </c>
      <c r="R4774" s="464">
        <v>751842682658.35779</v>
      </c>
      <c r="S4774" s="462">
        <v>0.60271476270375413</v>
      </c>
      <c r="T4774" s="462">
        <v>0.3669229000077488</v>
      </c>
      <c r="U4774" s="461">
        <v>16.777352977979437</v>
      </c>
      <c r="V4774" s="464">
        <v>5238820967205.7881</v>
      </c>
      <c r="W4774" s="460">
        <v>1653.3281169795703</v>
      </c>
      <c r="X4774" s="463">
        <v>4.2388662946730327E-2</v>
      </c>
      <c r="Y4774" s="476">
        <v>2.0000000000000001E-4</v>
      </c>
    </row>
    <row r="4775" spans="1:25" x14ac:dyDescent="0.2">
      <c r="A4775" s="475">
        <f t="shared" si="74"/>
        <v>4771</v>
      </c>
      <c r="B4775" s="462">
        <v>0.5012923650635297</v>
      </c>
      <c r="C4775" s="461">
        <v>3420.4536933905283</v>
      </c>
      <c r="D4775" s="462">
        <v>0.48701134431314019</v>
      </c>
      <c r="E4775" s="462">
        <v>0.6038903369256885</v>
      </c>
      <c r="F4775" s="516">
        <v>2025.71</v>
      </c>
      <c r="G4775" s="464">
        <v>161815633979.61047</v>
      </c>
      <c r="H4775" s="461">
        <v>9226154.0348096341</v>
      </c>
      <c r="I4775" s="464">
        <v>267136841881.43265</v>
      </c>
      <c r="J4775" s="462">
        <v>0.41586826757922601</v>
      </c>
      <c r="K4775" s="464">
        <v>37133646697.342506</v>
      </c>
      <c r="L4775" s="464">
        <v>118942779525.36087</v>
      </c>
      <c r="M4775" s="464">
        <v>63439471378.374054</v>
      </c>
      <c r="N4775" s="464">
        <v>14321470706.181688</v>
      </c>
      <c r="O4775" s="464">
        <v>32776.881180228469</v>
      </c>
      <c r="P4775" s="461">
        <v>149883.49668011742</v>
      </c>
      <c r="Q4775" s="461">
        <v>65401.093899776344</v>
      </c>
      <c r="R4775" s="464">
        <v>641641806149.9425</v>
      </c>
      <c r="S4775" s="462">
        <v>0.61321594280900371</v>
      </c>
      <c r="T4775" s="462">
        <v>0.42081255372948539</v>
      </c>
      <c r="U4775" s="461">
        <v>16.36378543271875</v>
      </c>
      <c r="V4775" s="464">
        <v>4864908127676.4863</v>
      </c>
      <c r="W4775" s="460">
        <v>1535.2251465126183</v>
      </c>
      <c r="X4775" s="463">
        <v>4.4374140536989945E-2</v>
      </c>
      <c r="Y4775" s="476">
        <v>2.0000000000000001E-4</v>
      </c>
    </row>
    <row r="4776" spans="1:25" x14ac:dyDescent="0.2">
      <c r="A4776" s="475">
        <f t="shared" si="74"/>
        <v>4772</v>
      </c>
      <c r="B4776" s="462">
        <v>0.67701116887122326</v>
      </c>
      <c r="C4776" s="461">
        <v>1769.9500222881529</v>
      </c>
      <c r="D4776" s="462">
        <v>0.85254760376759875</v>
      </c>
      <c r="E4776" s="462">
        <v>0.30335239757920968</v>
      </c>
      <c r="F4776" s="516">
        <v>2023.75</v>
      </c>
      <c r="G4776" s="464">
        <v>373473343135.40057</v>
      </c>
      <c r="H4776" s="461">
        <v>23526991.900679316</v>
      </c>
      <c r="I4776" s="464">
        <v>596127142272.3595</v>
      </c>
      <c r="J4776" s="462">
        <v>0.40680121502748756</v>
      </c>
      <c r="K4776" s="464">
        <v>21284211177.011368</v>
      </c>
      <c r="L4776" s="464">
        <v>0</v>
      </c>
      <c r="M4776" s="464">
        <v>441719485752.1886</v>
      </c>
      <c r="N4776" s="464">
        <v>7942637829.1901722</v>
      </c>
      <c r="O4776" s="464">
        <v>31722.118497961448</v>
      </c>
      <c r="P4776" s="461">
        <v>101465.43749999863</v>
      </c>
      <c r="Q4776" s="461">
        <v>33113.8124999992</v>
      </c>
      <c r="R4776" s="464">
        <v>1482011365690.1372</v>
      </c>
      <c r="S4776" s="462">
        <v>0.63389128091125357</v>
      </c>
      <c r="T4776" s="462">
        <v>0.3676583393003654</v>
      </c>
      <c r="U4776" s="461">
        <v>17.05924925291847</v>
      </c>
      <c r="V4776" s="464">
        <v>10350797576399.246</v>
      </c>
      <c r="W4776" s="460">
        <v>3266.5519125262076</v>
      </c>
      <c r="X4776" s="463">
        <v>4.2262600231313299E-2</v>
      </c>
      <c r="Y4776" s="476">
        <v>2.0000000000000001E-4</v>
      </c>
    </row>
    <row r="4777" spans="1:25" x14ac:dyDescent="0.2">
      <c r="A4777" s="475">
        <f t="shared" si="74"/>
        <v>4773</v>
      </c>
      <c r="B4777" s="462">
        <v>0.69887764766909632</v>
      </c>
      <c r="C4777" s="461">
        <v>5572.9625162903558</v>
      </c>
      <c r="D4777" s="462">
        <v>0.57548396699704252</v>
      </c>
      <c r="E4777" s="462">
        <v>0.48936121018551121</v>
      </c>
      <c r="F4777" s="516">
        <v>2026.51</v>
      </c>
      <c r="G4777" s="464">
        <v>58499912212.105392</v>
      </c>
      <c r="H4777" s="461">
        <v>11902101.543670263</v>
      </c>
      <c r="I4777" s="464">
        <v>385387546856.6236</v>
      </c>
      <c r="J4777" s="462">
        <v>0.45106340278549095</v>
      </c>
      <c r="K4777" s="464">
        <v>20601688883.573692</v>
      </c>
      <c r="L4777" s="464">
        <v>23092629308.311806</v>
      </c>
      <c r="M4777" s="464">
        <v>28099634486.485188</v>
      </c>
      <c r="N4777" s="464">
        <v>35342108483.858902</v>
      </c>
      <c r="O4777" s="464">
        <v>17529.749175750614</v>
      </c>
      <c r="P4777" s="461">
        <v>259207.05885315867</v>
      </c>
      <c r="Q4777" s="461">
        <v>142912.23750869586</v>
      </c>
      <c r="R4777" s="464">
        <v>597449415244.53284</v>
      </c>
      <c r="S4777" s="462">
        <v>0.53285544788898609</v>
      </c>
      <c r="T4777" s="462">
        <v>0.34019534240561677</v>
      </c>
      <c r="U4777" s="461">
        <v>14.564557684347482</v>
      </c>
      <c r="V4777" s="464">
        <v>3394040717608.9072</v>
      </c>
      <c r="W4777" s="460">
        <v>1071.6822805865611</v>
      </c>
      <c r="X4777" s="463">
        <v>4.7932239263375448E-2</v>
      </c>
      <c r="Y4777" s="476">
        <v>2.0000000000000001E-4</v>
      </c>
    </row>
    <row r="4778" spans="1:25" x14ac:dyDescent="0.2">
      <c r="A4778" s="475">
        <f t="shared" si="74"/>
        <v>4774</v>
      </c>
      <c r="B4778" s="462">
        <v>0.62161700447022628</v>
      </c>
      <c r="C4778" s="461">
        <v>7821.3238802137921</v>
      </c>
      <c r="D4778" s="462">
        <v>0.75186776282235113</v>
      </c>
      <c r="E4778" s="462">
        <v>0.23191093673021096</v>
      </c>
      <c r="F4778" s="516">
        <v>2025.94</v>
      </c>
      <c r="G4778" s="464">
        <v>130013277016.91745</v>
      </c>
      <c r="H4778" s="461">
        <v>17561301.234246437</v>
      </c>
      <c r="I4778" s="464">
        <v>515761783282.5025</v>
      </c>
      <c r="J4778" s="462">
        <v>0.45039357299649285</v>
      </c>
      <c r="K4778" s="464">
        <v>21377649600.394428</v>
      </c>
      <c r="L4778" s="464">
        <v>28476996062.981297</v>
      </c>
      <c r="M4778" s="464">
        <v>98414042220.066086</v>
      </c>
      <c r="N4778" s="464">
        <v>42148294609.263962</v>
      </c>
      <c r="O4778" s="464">
        <v>23993.817891637689</v>
      </c>
      <c r="P4778" s="461">
        <v>313774.68882687693</v>
      </c>
      <c r="Q4778" s="461">
        <v>179998.41636679534</v>
      </c>
      <c r="R4778" s="464">
        <v>852808987285.4574</v>
      </c>
      <c r="S4778" s="462">
        <v>0.55445932661193864</v>
      </c>
      <c r="T4778" s="462">
        <v>0.36703506424214249</v>
      </c>
      <c r="U4778" s="461">
        <v>15.38912373142451</v>
      </c>
      <c r="V4778" s="464">
        <v>5334691000621.3896</v>
      </c>
      <c r="W4778" s="460">
        <v>1684.4356741643053</v>
      </c>
      <c r="X4778" s="463">
        <v>4.7074103943508958E-2</v>
      </c>
      <c r="Y4778" s="476">
        <v>2.0000000000000001E-4</v>
      </c>
    </row>
    <row r="4779" spans="1:25" x14ac:dyDescent="0.2">
      <c r="A4779" s="475">
        <f t="shared" si="74"/>
        <v>4775</v>
      </c>
      <c r="B4779" s="462">
        <v>0.39890023288800375</v>
      </c>
      <c r="C4779" s="461">
        <v>5254.1597196183329</v>
      </c>
      <c r="D4779" s="462">
        <v>1.0058163407373066</v>
      </c>
      <c r="E4779" s="462">
        <v>0.7</v>
      </c>
      <c r="F4779" s="516">
        <v>2023.75</v>
      </c>
      <c r="G4779" s="464">
        <v>334894567649.6933</v>
      </c>
      <c r="H4779" s="461">
        <v>29524618.731355499</v>
      </c>
      <c r="I4779" s="464">
        <v>439201687218.76538</v>
      </c>
      <c r="J4779" s="462">
        <v>-3.3902714255823252E-2</v>
      </c>
      <c r="K4779" s="464">
        <v>8946806964.3763676</v>
      </c>
      <c r="L4779" s="464">
        <v>0</v>
      </c>
      <c r="M4779" s="464">
        <v>371877855718.14026</v>
      </c>
      <c r="N4779" s="464">
        <v>6513232191.1792564</v>
      </c>
      <c r="O4779" s="464">
        <v>21862.619697638358</v>
      </c>
      <c r="P4779" s="461">
        <v>86980.930255944171</v>
      </c>
      <c r="Q4779" s="461">
        <v>25873.7962016561</v>
      </c>
      <c r="R4779" s="464">
        <v>1224830394388.6929</v>
      </c>
      <c r="S4779" s="462">
        <v>0.49620296568662126</v>
      </c>
      <c r="T4779" s="462">
        <v>0.23311830035762002</v>
      </c>
      <c r="U4779" s="461">
        <v>23.375942752045102</v>
      </c>
      <c r="V4779" s="464">
        <v>7099927401715.8311</v>
      </c>
      <c r="W4779" s="460">
        <v>2242.0071114362822</v>
      </c>
      <c r="X4779" s="463">
        <v>3.2659795724022771E-2</v>
      </c>
      <c r="Y4779" s="476">
        <v>2.0000000000000001E-4</v>
      </c>
    </row>
    <row r="4780" spans="1:25" x14ac:dyDescent="0.2">
      <c r="A4780" s="475">
        <f t="shared" si="74"/>
        <v>4776</v>
      </c>
      <c r="B4780" s="462">
        <v>0.41427609634465201</v>
      </c>
      <c r="C4780" s="461">
        <v>2926.7852278733699</v>
      </c>
      <c r="D4780" s="462">
        <v>0.83289642703237798</v>
      </c>
      <c r="E4780" s="462">
        <v>0.37416969570252856</v>
      </c>
      <c r="F4780" s="516">
        <v>2025.55</v>
      </c>
      <c r="G4780" s="464">
        <v>141266945406.78818</v>
      </c>
      <c r="H4780" s="461">
        <v>21754928.889800649</v>
      </c>
      <c r="I4780" s="464">
        <v>560775144716.02148</v>
      </c>
      <c r="J4780" s="462">
        <v>0.36885832088668036</v>
      </c>
      <c r="K4780" s="464">
        <v>50992554297.895264</v>
      </c>
      <c r="L4780" s="464">
        <v>132748653212.10521</v>
      </c>
      <c r="M4780" s="464">
        <v>83969329019.320602</v>
      </c>
      <c r="N4780" s="464">
        <v>52238198657.51622</v>
      </c>
      <c r="O4780" s="464">
        <v>44862.147960291928</v>
      </c>
      <c r="P4780" s="461">
        <v>348968.88191928598</v>
      </c>
      <c r="Q4780" s="461">
        <v>204827.03109274837</v>
      </c>
      <c r="R4780" s="464">
        <v>1044662493525.7604</v>
      </c>
      <c r="S4780" s="462">
        <v>0.52114565401826474</v>
      </c>
      <c r="T4780" s="462">
        <v>0.30283580977121971</v>
      </c>
      <c r="U4780" s="461">
        <v>15.460452575614509</v>
      </c>
      <c r="V4780" s="464">
        <v>5455014530360.1016</v>
      </c>
      <c r="W4780" s="460">
        <v>1720.2406751436056</v>
      </c>
      <c r="X4780" s="463">
        <v>4.6702608401757835E-2</v>
      </c>
      <c r="Y4780" s="476">
        <v>2.0000000000000001E-4</v>
      </c>
    </row>
    <row r="4781" spans="1:25" x14ac:dyDescent="0.2">
      <c r="A4781" s="475">
        <f t="shared" si="74"/>
        <v>4777</v>
      </c>
      <c r="B4781" s="462">
        <v>0.48449807444776871</v>
      </c>
      <c r="C4781" s="461">
        <v>8088.50368863929</v>
      </c>
      <c r="D4781" s="462">
        <v>1.2930443786622861</v>
      </c>
      <c r="E4781" s="462">
        <v>0.41519552339069232</v>
      </c>
      <c r="F4781" s="516">
        <v>2027.46</v>
      </c>
      <c r="G4781" s="464">
        <v>123748479242.51457</v>
      </c>
      <c r="H4781" s="461">
        <v>24577091.86178457</v>
      </c>
      <c r="I4781" s="464">
        <v>635223906899.56287</v>
      </c>
      <c r="J4781" s="462">
        <v>0.30305051532983962</v>
      </c>
      <c r="K4781" s="464">
        <v>67566236693.859558</v>
      </c>
      <c r="L4781" s="464">
        <v>141123093496.5574</v>
      </c>
      <c r="M4781" s="464">
        <v>0</v>
      </c>
      <c r="N4781" s="464">
        <v>1873681490.6128676</v>
      </c>
      <c r="O4781" s="464">
        <v>16445.008892269092</v>
      </c>
      <c r="P4781" s="461">
        <v>47911</v>
      </c>
      <c r="Q4781" s="461">
        <v>6541</v>
      </c>
      <c r="R4781" s="464">
        <v>933987342275.33215</v>
      </c>
      <c r="S4781" s="462">
        <v>0.43518303095349231</v>
      </c>
      <c r="T4781" s="462">
        <v>0.28229981314002556</v>
      </c>
      <c r="U4781" s="461">
        <v>15.473375884935702</v>
      </c>
      <c r="V4781" s="464">
        <v>4459021572035.7744</v>
      </c>
      <c r="W4781" s="460">
        <v>1406.7737666254816</v>
      </c>
      <c r="X4781" s="463">
        <v>4.7762010173816392E-2</v>
      </c>
      <c r="Y4781" s="476">
        <v>2.0000000000000001E-4</v>
      </c>
    </row>
    <row r="4782" spans="1:25" x14ac:dyDescent="0.2">
      <c r="A4782" s="475">
        <f t="shared" si="74"/>
        <v>4778</v>
      </c>
      <c r="B4782" s="462">
        <v>0.35856649918888772</v>
      </c>
      <c r="C4782" s="461">
        <v>6714.5735926408724</v>
      </c>
      <c r="D4782" s="462">
        <v>0.82721002298090252</v>
      </c>
      <c r="E4782" s="462">
        <v>0.51130107297607374</v>
      </c>
      <c r="F4782" s="516">
        <v>2024.41</v>
      </c>
      <c r="G4782" s="464">
        <v>131577717593.93169</v>
      </c>
      <c r="H4782" s="461">
        <v>20720500.345498715</v>
      </c>
      <c r="I4782" s="464">
        <v>440544113673.79541</v>
      </c>
      <c r="J4782" s="462">
        <v>0.18552499759587149</v>
      </c>
      <c r="K4782" s="464">
        <v>9649369748.8603401</v>
      </c>
      <c r="L4782" s="464">
        <v>0</v>
      </c>
      <c r="M4782" s="464">
        <v>89326250349.383789</v>
      </c>
      <c r="N4782" s="464">
        <v>58065631468.570236</v>
      </c>
      <c r="O4782" s="464">
        <v>30680.488348361218</v>
      </c>
      <c r="P4782" s="461">
        <v>366862.89596853382</v>
      </c>
      <c r="Q4782" s="461">
        <v>218681.55854633599</v>
      </c>
      <c r="R4782" s="464">
        <v>748226130851.0553</v>
      </c>
      <c r="S4782" s="462">
        <v>0.38968942317469557</v>
      </c>
      <c r="T4782" s="462">
        <v>0.24561702396538274</v>
      </c>
      <c r="U4782" s="461">
        <v>17.228735088747012</v>
      </c>
      <c r="V4782" s="464">
        <v>3411621502572.4321</v>
      </c>
      <c r="W4782" s="460">
        <v>1076.4521935492069</v>
      </c>
      <c r="X4782" s="463">
        <v>4.3171008152298337E-2</v>
      </c>
      <c r="Y4782" s="476">
        <v>2.0000000000000001E-4</v>
      </c>
    </row>
    <row r="4783" spans="1:25" x14ac:dyDescent="0.2">
      <c r="A4783" s="475">
        <f t="shared" si="74"/>
        <v>4779</v>
      </c>
      <c r="B4783" s="462">
        <v>0.51312676365763421</v>
      </c>
      <c r="C4783" s="461">
        <v>3908.5376888993646</v>
      </c>
      <c r="D4783" s="462">
        <v>0.90932737043998879</v>
      </c>
      <c r="E4783" s="462">
        <v>0.27926616268557636</v>
      </c>
      <c r="F4783" s="516">
        <v>2023.75</v>
      </c>
      <c r="G4783" s="464">
        <v>443676385425.13867</v>
      </c>
      <c r="H4783" s="461">
        <v>24873427.185598768</v>
      </c>
      <c r="I4783" s="464">
        <v>559912887269.66492</v>
      </c>
      <c r="J4783" s="462">
        <v>0.22922037935092554</v>
      </c>
      <c r="K4783" s="464">
        <v>7880490314.1901741</v>
      </c>
      <c r="L4783" s="464">
        <v>0</v>
      </c>
      <c r="M4783" s="464">
        <v>439911892209.96973</v>
      </c>
      <c r="N4783" s="464">
        <v>102982242330.96863</v>
      </c>
      <c r="O4783" s="464">
        <v>27676.616686964018</v>
      </c>
      <c r="P4783" s="461">
        <v>560612.51975360652</v>
      </c>
      <c r="Q4783" s="461">
        <v>368526.01459898008</v>
      </c>
      <c r="R4783" s="464">
        <v>1549068460852.0967</v>
      </c>
      <c r="S4783" s="462">
        <v>0.5512094922223848</v>
      </c>
      <c r="T4783" s="462">
        <v>0.34232986446319197</v>
      </c>
      <c r="U4783" s="461">
        <v>17.999428523125882</v>
      </c>
      <c r="V4783" s="464">
        <v>10352547281649.289</v>
      </c>
      <c r="W4783" s="460">
        <v>3264.7064613736488</v>
      </c>
      <c r="X4783" s="463">
        <v>4.1201290330544711E-2</v>
      </c>
      <c r="Y4783" s="476">
        <v>2.0000000000000001E-4</v>
      </c>
    </row>
    <row r="4784" spans="1:25" x14ac:dyDescent="0.2">
      <c r="A4784" s="475">
        <f t="shared" si="74"/>
        <v>4780</v>
      </c>
      <c r="B4784" s="462">
        <v>0.54274954090813687</v>
      </c>
      <c r="C4784" s="461">
        <v>7055.1513134123952</v>
      </c>
      <c r="D4784" s="462">
        <v>0.89519031588211317</v>
      </c>
      <c r="E4784" s="462">
        <v>0.31267703272944841</v>
      </c>
      <c r="F4784" s="516">
        <v>2024.66</v>
      </c>
      <c r="G4784" s="464">
        <v>188496513625.34622</v>
      </c>
      <c r="H4784" s="461">
        <v>23858958.268426731</v>
      </c>
      <c r="I4784" s="464">
        <v>518341281957.78717</v>
      </c>
      <c r="J4784" s="462">
        <v>0.30532621266295779</v>
      </c>
      <c r="K4784" s="464">
        <v>14551838865.367744</v>
      </c>
      <c r="L4784" s="464">
        <v>3067466844.2649775</v>
      </c>
      <c r="M4784" s="464">
        <v>175195033395.55576</v>
      </c>
      <c r="N4784" s="464">
        <v>23880914190.044357</v>
      </c>
      <c r="O4784" s="464">
        <v>29440.273663343087</v>
      </c>
      <c r="P4784" s="461">
        <v>212837.18558138298</v>
      </c>
      <c r="Q4784" s="461">
        <v>102810.00345607477</v>
      </c>
      <c r="R4784" s="464">
        <v>990527161098.41748</v>
      </c>
      <c r="S4784" s="462">
        <v>0.52243550880253187</v>
      </c>
      <c r="T4784" s="462">
        <v>0.30622373648651591</v>
      </c>
      <c r="U4784" s="461">
        <v>16.658894071874833</v>
      </c>
      <c r="V4784" s="464">
        <v>5486412811678.1504</v>
      </c>
      <c r="W4784" s="460">
        <v>1732.3694916454135</v>
      </c>
      <c r="X4784" s="463">
        <v>4.4786232804414558E-2</v>
      </c>
      <c r="Y4784" s="476">
        <v>2.0000000000000001E-4</v>
      </c>
    </row>
    <row r="4785" spans="1:25" x14ac:dyDescent="0.2">
      <c r="A4785" s="475">
        <f t="shared" si="74"/>
        <v>4781</v>
      </c>
      <c r="B4785" s="462">
        <v>0.34721501079840283</v>
      </c>
      <c r="C4785" s="461">
        <v>5945.024045723324</v>
      </c>
      <c r="D4785" s="462">
        <v>0.96660908736682816</v>
      </c>
      <c r="E4785" s="462">
        <v>0.672570501270078</v>
      </c>
      <c r="F4785" s="516">
        <v>2024.59</v>
      </c>
      <c r="G4785" s="464">
        <v>280356263949.24506</v>
      </c>
      <c r="H4785" s="461">
        <v>27310115.865048796</v>
      </c>
      <c r="I4785" s="464">
        <v>686945942635.43201</v>
      </c>
      <c r="J4785" s="462">
        <v>0.33023706330130065</v>
      </c>
      <c r="K4785" s="464">
        <v>34341125238.505913</v>
      </c>
      <c r="L4785" s="464">
        <v>0</v>
      </c>
      <c r="M4785" s="464">
        <v>244537368653.97882</v>
      </c>
      <c r="N4785" s="464">
        <v>14339140159.525074</v>
      </c>
      <c r="O4785" s="464">
        <v>41999.683771368997</v>
      </c>
      <c r="P4785" s="461">
        <v>135324.12150288874</v>
      </c>
      <c r="Q4785" s="461">
        <v>52706.2542635563</v>
      </c>
      <c r="R4785" s="464">
        <v>1356762548883.2927</v>
      </c>
      <c r="S4785" s="462">
        <v>0.54802312858516933</v>
      </c>
      <c r="T4785" s="462">
        <v>0.35815961370324856</v>
      </c>
      <c r="U4785" s="461">
        <v>16.358910920908972</v>
      </c>
      <c r="V4785" s="464">
        <v>8701997144345.7109</v>
      </c>
      <c r="W4785" s="460">
        <v>2745.9986035481302</v>
      </c>
      <c r="X4785" s="463">
        <v>4.4754523155377306E-2</v>
      </c>
      <c r="Y4785" s="476">
        <v>2.0000000000000001E-4</v>
      </c>
    </row>
    <row r="4786" spans="1:25" x14ac:dyDescent="0.2">
      <c r="A4786" s="475">
        <f t="shared" si="74"/>
        <v>4782</v>
      </c>
      <c r="B4786" s="462">
        <v>0.38102556529033049</v>
      </c>
      <c r="C4786" s="461">
        <v>5294.3012204935285</v>
      </c>
      <c r="D4786" s="462">
        <v>0.38431952854599549</v>
      </c>
      <c r="E4786" s="462">
        <v>0.57382881931179608</v>
      </c>
      <c r="F4786" s="516">
        <v>2026.45</v>
      </c>
      <c r="G4786" s="464">
        <v>92660721135.073608</v>
      </c>
      <c r="H4786" s="461">
        <v>6855782.9230725076</v>
      </c>
      <c r="I4786" s="464">
        <v>251534900576.2782</v>
      </c>
      <c r="J4786" s="462">
        <v>0.38102556529033049</v>
      </c>
      <c r="K4786" s="464">
        <v>24255158124.161461</v>
      </c>
      <c r="L4786" s="464">
        <v>45391422694.92408</v>
      </c>
      <c r="M4786" s="464">
        <v>30090739781.685112</v>
      </c>
      <c r="N4786" s="464">
        <v>113178953794.48557</v>
      </c>
      <c r="O4786" s="464">
        <v>31886.948014339807</v>
      </c>
      <c r="P4786" s="461">
        <v>690165.32728980272</v>
      </c>
      <c r="Q4786" s="461">
        <v>413977.0851014831</v>
      </c>
      <c r="R4786" s="464">
        <v>549497981886.71143</v>
      </c>
      <c r="S4786" s="462">
        <v>0.48068127814576439</v>
      </c>
      <c r="T4786" s="462">
        <v>0.33749017738820053</v>
      </c>
      <c r="U4786" s="461">
        <v>15.739225908325237</v>
      </c>
      <c r="V4786" s="464">
        <v>3257298849982.6475</v>
      </c>
      <c r="W4786" s="460">
        <v>1027.7770708374608</v>
      </c>
      <c r="X4786" s="463">
        <v>4.5957040962278588E-2</v>
      </c>
      <c r="Y4786" s="476">
        <v>2.0000000000000001E-4</v>
      </c>
    </row>
    <row r="4787" spans="1:25" x14ac:dyDescent="0.2">
      <c r="A4787" s="475">
        <f t="shared" si="74"/>
        <v>4783</v>
      </c>
      <c r="B4787" s="462">
        <v>0.63577321886590887</v>
      </c>
      <c r="C4787" s="461">
        <v>3119.5476860336621</v>
      </c>
      <c r="D4787" s="462">
        <v>0.36703193384169314</v>
      </c>
      <c r="E4787" s="462">
        <v>0.54936881804428661</v>
      </c>
      <c r="F4787" s="516">
        <v>2024.55</v>
      </c>
      <c r="G4787" s="464">
        <v>193216413758.97821</v>
      </c>
      <c r="H4787" s="461">
        <v>6393176.2061983496</v>
      </c>
      <c r="I4787" s="464">
        <v>251031227722.86478</v>
      </c>
      <c r="J4787" s="462">
        <v>0.53175262341549734</v>
      </c>
      <c r="K4787" s="464">
        <v>24921861127.669456</v>
      </c>
      <c r="L4787" s="464">
        <v>33145075970.048172</v>
      </c>
      <c r="M4787" s="464">
        <v>169784883333.27924</v>
      </c>
      <c r="N4787" s="464">
        <v>39265601539.675629</v>
      </c>
      <c r="O4787" s="464">
        <v>32160.634206149181</v>
      </c>
      <c r="P4787" s="461">
        <v>345628.25475875905</v>
      </c>
      <c r="Q4787" s="461">
        <v>175064.27363806599</v>
      </c>
      <c r="R4787" s="464">
        <v>779334593181.20959</v>
      </c>
      <c r="S4787" s="462">
        <v>0.67376604451386768</v>
      </c>
      <c r="T4787" s="462">
        <v>0.41915529114032013</v>
      </c>
      <c r="U4787" s="461">
        <v>16.429879403314491</v>
      </c>
      <c r="V4787" s="464">
        <v>6009166908838.0908</v>
      </c>
      <c r="W4787" s="460">
        <v>1897.3009277995161</v>
      </c>
      <c r="X4787" s="463">
        <v>4.3638348616156182E-2</v>
      </c>
      <c r="Y4787" s="476">
        <v>2.0000000000000001E-4</v>
      </c>
    </row>
    <row r="4788" spans="1:25" x14ac:dyDescent="0.2">
      <c r="A4788" s="475">
        <f t="shared" si="74"/>
        <v>4784</v>
      </c>
      <c r="B4788" s="462">
        <v>0.40049005478240624</v>
      </c>
      <c r="C4788" s="461">
        <v>6141.1545130481845</v>
      </c>
      <c r="D4788" s="462">
        <v>0.56347869875732748</v>
      </c>
      <c r="E4788" s="462">
        <v>0.51048254935162451</v>
      </c>
      <c r="F4788" s="516">
        <v>2025.81</v>
      </c>
      <c r="G4788" s="464">
        <v>242525816465.34354</v>
      </c>
      <c r="H4788" s="461">
        <v>11379985.44783793</v>
      </c>
      <c r="I4788" s="464">
        <v>328098410737.29749</v>
      </c>
      <c r="J4788" s="462">
        <v>0.36183787730246586</v>
      </c>
      <c r="K4788" s="464">
        <v>24925119879.761135</v>
      </c>
      <c r="L4788" s="464">
        <v>45129082488.539619</v>
      </c>
      <c r="M4788" s="464">
        <v>113805665979.08569</v>
      </c>
      <c r="N4788" s="464">
        <v>54726372125.692665</v>
      </c>
      <c r="O4788" s="464">
        <v>33886.895457350583</v>
      </c>
      <c r="P4788" s="461">
        <v>352832.43140123854</v>
      </c>
      <c r="Q4788" s="461">
        <v>214792.65467690094</v>
      </c>
      <c r="R4788" s="464">
        <v>714941535318.62952</v>
      </c>
      <c r="S4788" s="462">
        <v>0.54777526364169382</v>
      </c>
      <c r="T4788" s="462">
        <v>0.48218134516038214</v>
      </c>
      <c r="U4788" s="461">
        <v>17.098823201254259</v>
      </c>
      <c r="V4788" s="464">
        <v>6482426269416.7334</v>
      </c>
      <c r="W4788" s="460">
        <v>2046.0291907631115</v>
      </c>
      <c r="X4788" s="463">
        <v>4.2652514038752566E-2</v>
      </c>
      <c r="Y4788" s="476">
        <v>2.0000000000000001E-4</v>
      </c>
    </row>
    <row r="4789" spans="1:25" x14ac:dyDescent="0.2">
      <c r="A4789" s="475">
        <f t="shared" si="74"/>
        <v>4785</v>
      </c>
      <c r="B4789" s="462">
        <v>0.46056713012961792</v>
      </c>
      <c r="C4789" s="461">
        <v>4512.1309369632218</v>
      </c>
      <c r="D4789" s="462">
        <v>0.84123550973238126</v>
      </c>
      <c r="E4789" s="462">
        <v>0.47542683405413833</v>
      </c>
      <c r="F4789" s="516">
        <v>2023.98</v>
      </c>
      <c r="G4789" s="464">
        <v>544731318925.07654</v>
      </c>
      <c r="H4789" s="461">
        <v>22328495.528169438</v>
      </c>
      <c r="I4789" s="464">
        <v>585442649858.51917</v>
      </c>
      <c r="J4789" s="462">
        <v>0.35264960969483639</v>
      </c>
      <c r="K4789" s="464">
        <v>10697043227.327774</v>
      </c>
      <c r="L4789" s="464">
        <v>0</v>
      </c>
      <c r="M4789" s="464">
        <v>547718129910.06244</v>
      </c>
      <c r="N4789" s="464">
        <v>51079835327.710464</v>
      </c>
      <c r="O4789" s="464">
        <v>34419.531816814771</v>
      </c>
      <c r="P4789" s="461">
        <v>331213.55337720428</v>
      </c>
      <c r="Q4789" s="461">
        <v>191108.06091773807</v>
      </c>
      <c r="R4789" s="464">
        <v>1673480128417.6682</v>
      </c>
      <c r="S4789" s="462">
        <v>0.62221603492567867</v>
      </c>
      <c r="T4789" s="462">
        <v>0.42187341902498043</v>
      </c>
      <c r="U4789" s="461">
        <v>17.612353468839263</v>
      </c>
      <c r="V4789" s="464">
        <v>13803002490151.607</v>
      </c>
      <c r="W4789" s="460">
        <v>4355.2076744646356</v>
      </c>
      <c r="X4789" s="463">
        <v>4.0872641448236692E-2</v>
      </c>
      <c r="Y4789" s="476">
        <v>2.0000000000000001E-4</v>
      </c>
    </row>
    <row r="4790" spans="1:25" x14ac:dyDescent="0.2">
      <c r="A4790" s="475">
        <f t="shared" si="74"/>
        <v>4786</v>
      </c>
      <c r="B4790" s="462">
        <v>0.48875067537578731</v>
      </c>
      <c r="C4790" s="461">
        <v>5717.3216626123731</v>
      </c>
      <c r="D4790" s="462">
        <v>0.9552978355259566</v>
      </c>
      <c r="E4790" s="462">
        <v>0.58816196626110318</v>
      </c>
      <c r="F4790" s="516">
        <v>2025.87</v>
      </c>
      <c r="G4790" s="464">
        <v>235101714916.54529</v>
      </c>
      <c r="H4790" s="461">
        <v>23191366.178309787</v>
      </c>
      <c r="I4790" s="464">
        <v>623661347838.19849</v>
      </c>
      <c r="J4790" s="462">
        <v>0.34059288901607621</v>
      </c>
      <c r="K4790" s="464">
        <v>8110648562.1155319</v>
      </c>
      <c r="L4790" s="464">
        <v>9266980753.1181221</v>
      </c>
      <c r="M4790" s="464">
        <v>137952212818.09488</v>
      </c>
      <c r="N4790" s="464">
        <v>8773357869.5734463</v>
      </c>
      <c r="O4790" s="464">
        <v>32848.51634890159</v>
      </c>
      <c r="P4790" s="461">
        <v>93918.835121804266</v>
      </c>
      <c r="Q4790" s="461">
        <v>31455.08002756632</v>
      </c>
      <c r="R4790" s="464">
        <v>1155253994214.2183</v>
      </c>
      <c r="S4790" s="462">
        <v>0.54442864333788976</v>
      </c>
      <c r="T4790" s="462">
        <v>0.32268820282677646</v>
      </c>
      <c r="U4790" s="461">
        <v>16.762413591152207</v>
      </c>
      <c r="V4790" s="464">
        <v>6763407533401.2217</v>
      </c>
      <c r="W4790" s="460">
        <v>2135.6131480123504</v>
      </c>
      <c r="X4790" s="463">
        <v>4.4527315480174467E-2</v>
      </c>
      <c r="Y4790" s="476">
        <v>2.0000000000000001E-4</v>
      </c>
    </row>
    <row r="4791" spans="1:25" x14ac:dyDescent="0.2">
      <c r="A4791" s="475">
        <f t="shared" si="74"/>
        <v>4787</v>
      </c>
      <c r="B4791" s="462">
        <v>0.35047747060729817</v>
      </c>
      <c r="C4791" s="461">
        <v>1700.6803708919952</v>
      </c>
      <c r="D4791" s="462">
        <v>0.88127148664381605</v>
      </c>
      <c r="E4791" s="462">
        <v>6.77035469634929E-2</v>
      </c>
      <c r="F4791" s="516">
        <v>2023.82</v>
      </c>
      <c r="G4791" s="464">
        <v>499474645288.40692</v>
      </c>
      <c r="H4791" s="461">
        <v>24731215.458535321</v>
      </c>
      <c r="I4791" s="464">
        <v>581595512821.69763</v>
      </c>
      <c r="J4791" s="462">
        <v>0.35047747060729817</v>
      </c>
      <c r="K4791" s="464">
        <v>33465175133.258686</v>
      </c>
      <c r="L4791" s="464">
        <v>0</v>
      </c>
      <c r="M4791" s="464">
        <v>495045459049.85284</v>
      </c>
      <c r="N4791" s="464">
        <v>8100888523.3360071</v>
      </c>
      <c r="O4791" s="464">
        <v>32083.519696048385</v>
      </c>
      <c r="P4791" s="461">
        <v>101465.43749999891</v>
      </c>
      <c r="Q4791" s="461">
        <v>33113.812499999316</v>
      </c>
      <c r="R4791" s="464">
        <v>1590186918265.2458</v>
      </c>
      <c r="S4791" s="462">
        <v>0.62600798528369284</v>
      </c>
      <c r="T4791" s="462">
        <v>0.41186500670866377</v>
      </c>
      <c r="U4791" s="461">
        <v>17.501906727521916</v>
      </c>
      <c r="V4791" s="464">
        <v>12475407464840.822</v>
      </c>
      <c r="W4791" s="460">
        <v>3939.3197377150314</v>
      </c>
      <c r="X4791" s="463">
        <v>4.2106349156341136E-2</v>
      </c>
      <c r="Y4791" s="476">
        <v>2.0000000000000001E-4</v>
      </c>
    </row>
    <row r="4792" spans="1:25" x14ac:dyDescent="0.2">
      <c r="A4792" s="475">
        <f t="shared" si="74"/>
        <v>4788</v>
      </c>
      <c r="B4792" s="462">
        <v>0.37566597951066738</v>
      </c>
      <c r="C4792" s="461">
        <v>7667.371335590633</v>
      </c>
      <c r="D4792" s="462">
        <v>0.91372147829747163</v>
      </c>
      <c r="E4792" s="462">
        <v>0.44610534797671492</v>
      </c>
      <c r="F4792" s="516">
        <v>2024.64</v>
      </c>
      <c r="G4792" s="464">
        <v>292790370575.10315</v>
      </c>
      <c r="H4792" s="461">
        <v>20581866.088028409</v>
      </c>
      <c r="I4792" s="464">
        <v>441367136102.9425</v>
      </c>
      <c r="J4792" s="462">
        <v>0.19768585193385402</v>
      </c>
      <c r="K4792" s="464">
        <v>15034813832.030893</v>
      </c>
      <c r="L4792" s="464">
        <v>0</v>
      </c>
      <c r="M4792" s="464">
        <v>262142899784.45609</v>
      </c>
      <c r="N4792" s="464">
        <v>7423569188.9988375</v>
      </c>
      <c r="O4792" s="464">
        <v>18490.20510245621</v>
      </c>
      <c r="P4792" s="461">
        <v>87638.172605406871</v>
      </c>
      <c r="Q4792" s="461">
        <v>28338.216036775211</v>
      </c>
      <c r="R4792" s="464">
        <v>1075104534820.1257</v>
      </c>
      <c r="S4792" s="462">
        <v>0.54512002152480799</v>
      </c>
      <c r="T4792" s="462">
        <v>0.32316589838501569</v>
      </c>
      <c r="U4792" s="461">
        <v>17.981406553523648</v>
      </c>
      <c r="V4792" s="464">
        <v>6733438033353.165</v>
      </c>
      <c r="W4792" s="460">
        <v>2125.3671558553765</v>
      </c>
      <c r="X4792" s="463">
        <v>4.1758237738112998E-2</v>
      </c>
      <c r="Y4792" s="476">
        <v>2.0000000000000001E-4</v>
      </c>
    </row>
    <row r="4793" spans="1:25" x14ac:dyDescent="0.2">
      <c r="A4793" s="475">
        <f t="shared" si="74"/>
        <v>4789</v>
      </c>
      <c r="B4793" s="462">
        <v>0.39095348988883627</v>
      </c>
      <c r="C4793" s="461">
        <v>7017.989434799214</v>
      </c>
      <c r="D4793" s="462">
        <v>0.3703805857428385</v>
      </c>
      <c r="E4793" s="462">
        <v>0.47788671392589649</v>
      </c>
      <c r="F4793" s="516">
        <v>2026.3</v>
      </c>
      <c r="G4793" s="464">
        <v>58089192306.977829</v>
      </c>
      <c r="H4793" s="461">
        <v>6452158.0117398715</v>
      </c>
      <c r="I4793" s="464">
        <v>234098809397.20358</v>
      </c>
      <c r="J4793" s="462">
        <v>0.39095348988883627</v>
      </c>
      <c r="K4793" s="464">
        <v>29670008430.726788</v>
      </c>
      <c r="L4793" s="464">
        <v>46845473616.588348</v>
      </c>
      <c r="M4793" s="464">
        <v>44499216835.548553</v>
      </c>
      <c r="N4793" s="464">
        <v>67866490494.265511</v>
      </c>
      <c r="O4793" s="464">
        <v>23207.625438804753</v>
      </c>
      <c r="P4793" s="461">
        <v>482123.76175404136</v>
      </c>
      <c r="Q4793" s="461">
        <v>267335.74441824993</v>
      </c>
      <c r="R4793" s="464">
        <v>468241153057.66882</v>
      </c>
      <c r="S4793" s="462">
        <v>0.47710451910203566</v>
      </c>
      <c r="T4793" s="462">
        <v>0.29035468710949519</v>
      </c>
      <c r="U4793" s="461">
        <v>15.3216936573294</v>
      </c>
      <c r="V4793" s="464">
        <v>2347934103360.6426</v>
      </c>
      <c r="W4793" s="460">
        <v>740.69876295314384</v>
      </c>
      <c r="X4793" s="463">
        <v>4.6389185499234389E-2</v>
      </c>
      <c r="Y4793" s="476">
        <v>2.0000000000000001E-4</v>
      </c>
    </row>
    <row r="4794" spans="1:25" x14ac:dyDescent="0.2">
      <c r="A4794" s="475">
        <f t="shared" si="74"/>
        <v>4790</v>
      </c>
      <c r="B4794" s="462">
        <v>0.4389761245387413</v>
      </c>
      <c r="C4794" s="461">
        <v>5129.6750611690368</v>
      </c>
      <c r="D4794" s="462">
        <v>0.98680038414673965</v>
      </c>
      <c r="E4794" s="462">
        <v>0.34872990811258331</v>
      </c>
      <c r="F4794" s="516">
        <v>2023.87</v>
      </c>
      <c r="G4794" s="464">
        <v>356077466128.00543</v>
      </c>
      <c r="H4794" s="461">
        <v>30142939.828453075</v>
      </c>
      <c r="I4794" s="464">
        <v>720403080353.98901</v>
      </c>
      <c r="J4794" s="462">
        <v>0.32756614240849569</v>
      </c>
      <c r="K4794" s="464">
        <v>19761749666.854671</v>
      </c>
      <c r="L4794" s="464">
        <v>0</v>
      </c>
      <c r="M4794" s="464">
        <v>320938038514.44116</v>
      </c>
      <c r="N4794" s="464">
        <v>12951829460.714092</v>
      </c>
      <c r="O4794" s="464">
        <v>32918.765692425644</v>
      </c>
      <c r="P4794" s="461">
        <v>128698.33888889468</v>
      </c>
      <c r="Q4794" s="461">
        <v>48768.913641798499</v>
      </c>
      <c r="R4794" s="464">
        <v>1423953386018.5312</v>
      </c>
      <c r="S4794" s="462">
        <v>0.55088801381031904</v>
      </c>
      <c r="T4794" s="462">
        <v>0.3793578289686701</v>
      </c>
      <c r="U4794" s="461">
        <v>16.902961249592611</v>
      </c>
      <c r="V4794" s="464">
        <v>10078051504964.176</v>
      </c>
      <c r="W4794" s="460">
        <v>3182.1669786004418</v>
      </c>
      <c r="X4794" s="463">
        <v>4.3200343233537136E-2</v>
      </c>
      <c r="Y4794" s="476">
        <v>2.0000000000000001E-4</v>
      </c>
    </row>
    <row r="4795" spans="1:25" x14ac:dyDescent="0.2">
      <c r="A4795" s="475">
        <f t="shared" si="74"/>
        <v>4791</v>
      </c>
      <c r="B4795" s="462">
        <v>0.71101061917250086</v>
      </c>
      <c r="C4795" s="461">
        <v>3860.4491846060509</v>
      </c>
      <c r="D4795" s="462">
        <v>0.77224261652318393</v>
      </c>
      <c r="E4795" s="462">
        <v>0.36247841952326809</v>
      </c>
      <c r="F4795" s="516">
        <v>2025.73</v>
      </c>
      <c r="G4795" s="464">
        <v>71673798052.637558</v>
      </c>
      <c r="H4795" s="461">
        <v>19420121.57009203</v>
      </c>
      <c r="I4795" s="464">
        <v>528240182675.42865</v>
      </c>
      <c r="J4795" s="462">
        <v>0.32539321685765299</v>
      </c>
      <c r="K4795" s="464">
        <v>18820284098.808949</v>
      </c>
      <c r="L4795" s="464">
        <v>29740748575.221081</v>
      </c>
      <c r="M4795" s="464">
        <v>61796529077.111458</v>
      </c>
      <c r="N4795" s="464">
        <v>100703515255.50214</v>
      </c>
      <c r="O4795" s="464">
        <v>22383.846308892251</v>
      </c>
      <c r="P4795" s="461">
        <v>533770.53939668578</v>
      </c>
      <c r="Q4795" s="461">
        <v>351549.51696577773</v>
      </c>
      <c r="R4795" s="464">
        <v>866287983894.28467</v>
      </c>
      <c r="S4795" s="462">
        <v>0.43705954696440857</v>
      </c>
      <c r="T4795" s="462">
        <v>0.24048596507135553</v>
      </c>
      <c r="U4795" s="461">
        <v>14.942475643707112</v>
      </c>
      <c r="V4795" s="464">
        <v>3491031217995.5771</v>
      </c>
      <c r="W4795" s="460">
        <v>1100.6561859794319</v>
      </c>
      <c r="X4795" s="463">
        <v>4.8343495398486071E-2</v>
      </c>
      <c r="Y4795" s="476">
        <v>2.0000000000000001E-4</v>
      </c>
    </row>
    <row r="4796" spans="1:25" x14ac:dyDescent="0.2">
      <c r="A4796" s="475">
        <f t="shared" si="74"/>
        <v>4792</v>
      </c>
      <c r="B4796" s="462">
        <v>0.51608654755513761</v>
      </c>
      <c r="C4796" s="461">
        <v>5449.3670247806904</v>
      </c>
      <c r="D4796" s="462">
        <v>0.89926337552029845</v>
      </c>
      <c r="E4796" s="462">
        <v>0.32452164117690141</v>
      </c>
      <c r="F4796" s="516">
        <v>2025.29</v>
      </c>
      <c r="G4796" s="464">
        <v>202437748212.19376</v>
      </c>
      <c r="H4796" s="461">
        <v>24465046.067372248</v>
      </c>
      <c r="I4796" s="464">
        <v>426094546147.84326</v>
      </c>
      <c r="J4796" s="462">
        <v>9.8088615274257163E-2</v>
      </c>
      <c r="K4796" s="464">
        <v>12728827223.204077</v>
      </c>
      <c r="L4796" s="464">
        <v>38535901425.23098</v>
      </c>
      <c r="M4796" s="464">
        <v>126703491957.39145</v>
      </c>
      <c r="N4796" s="464">
        <v>75755204981.827148</v>
      </c>
      <c r="O4796" s="464">
        <v>30969.040799580096</v>
      </c>
      <c r="P4796" s="461">
        <v>482648.57223383023</v>
      </c>
      <c r="Q4796" s="461">
        <v>306916.76987375261</v>
      </c>
      <c r="R4796" s="464">
        <v>960299946500.20361</v>
      </c>
      <c r="S4796" s="462">
        <v>0.43840893021971894</v>
      </c>
      <c r="T4796" s="462">
        <v>0.20943992205361819</v>
      </c>
      <c r="U4796" s="461">
        <v>20.034906997771962</v>
      </c>
      <c r="V4796" s="464">
        <v>4272671769618.7676</v>
      </c>
      <c r="W4796" s="460">
        <v>1349.3335983936765</v>
      </c>
      <c r="X4796" s="463">
        <v>3.8064394950006145E-2</v>
      </c>
      <c r="Y4796" s="476">
        <v>2.0000000000000001E-4</v>
      </c>
    </row>
    <row r="4797" spans="1:25" x14ac:dyDescent="0.2">
      <c r="A4797" s="475">
        <f t="shared" si="74"/>
        <v>4793</v>
      </c>
      <c r="B4797" s="462">
        <v>0.41420781352558877</v>
      </c>
      <c r="C4797" s="461">
        <v>4400.6187327529806</v>
      </c>
      <c r="D4797" s="462">
        <v>0.74307558592087997</v>
      </c>
      <c r="E4797" s="462">
        <v>0.37506260578005857</v>
      </c>
      <c r="F4797" s="516">
        <v>2023.75</v>
      </c>
      <c r="G4797" s="464">
        <v>370718696213.28894</v>
      </c>
      <c r="H4797" s="461">
        <v>17406782.66460672</v>
      </c>
      <c r="I4797" s="464">
        <v>405788113452.0033</v>
      </c>
      <c r="J4797" s="462">
        <v>0.30843589549425066</v>
      </c>
      <c r="K4797" s="464">
        <v>6673665023.8099442</v>
      </c>
      <c r="L4797" s="464">
        <v>0</v>
      </c>
      <c r="M4797" s="464">
        <v>291020800575.83771</v>
      </c>
      <c r="N4797" s="464">
        <v>82640947892.737183</v>
      </c>
      <c r="O4797" s="464">
        <v>30904.619450163726</v>
      </c>
      <c r="P4797" s="461">
        <v>528010.4983231083</v>
      </c>
      <c r="Q4797" s="461">
        <v>347900.9879312347</v>
      </c>
      <c r="R4797" s="464">
        <v>1100800025366.499</v>
      </c>
      <c r="S4797" s="462">
        <v>0.5737070051844958</v>
      </c>
      <c r="T4797" s="462">
        <v>0.43509571402019759</v>
      </c>
      <c r="U4797" s="461">
        <v>17.61914295754859</v>
      </c>
      <c r="V4797" s="464">
        <v>9361639740682.8047</v>
      </c>
      <c r="W4797" s="460">
        <v>2954.0020324166571</v>
      </c>
      <c r="X4797" s="463">
        <v>4.1177880568249087E-2</v>
      </c>
      <c r="Y4797" s="476">
        <v>2.0000000000000001E-4</v>
      </c>
    </row>
    <row r="4798" spans="1:25" x14ac:dyDescent="0.2">
      <c r="A4798" s="475">
        <f t="shared" si="74"/>
        <v>4794</v>
      </c>
      <c r="B4798" s="462">
        <v>0.64168669744506301</v>
      </c>
      <c r="C4798" s="461">
        <v>7953.7125877741155</v>
      </c>
      <c r="D4798" s="462">
        <v>1.1027604012319567</v>
      </c>
      <c r="E4798" s="462">
        <v>0.42057074163974473</v>
      </c>
      <c r="F4798" s="516">
        <v>2025.42</v>
      </c>
      <c r="G4798" s="464">
        <v>163562636490.3508</v>
      </c>
      <c r="H4798" s="461">
        <v>26249723.828274157</v>
      </c>
      <c r="I4798" s="464">
        <v>454110021906.93048</v>
      </c>
      <c r="J4798" s="462">
        <v>0.14833878321704386</v>
      </c>
      <c r="K4798" s="464">
        <v>31046339335.591686</v>
      </c>
      <c r="L4798" s="464">
        <v>136998992828.08054</v>
      </c>
      <c r="M4798" s="464">
        <v>77266289512.888641</v>
      </c>
      <c r="N4798" s="464">
        <v>5085609793.2385197</v>
      </c>
      <c r="O4798" s="464">
        <v>32397.106589849023</v>
      </c>
      <c r="P4798" s="461">
        <v>99380.519334533106</v>
      </c>
      <c r="Q4798" s="461">
        <v>21889.276188897518</v>
      </c>
      <c r="R4798" s="464">
        <v>883403033468.99768</v>
      </c>
      <c r="S4798" s="462">
        <v>0.4568710885179274</v>
      </c>
      <c r="T4798" s="462">
        <v>0.25100011955481172</v>
      </c>
      <c r="U4798" s="461">
        <v>17.15080967667161</v>
      </c>
      <c r="V4798" s="464">
        <v>4021567105446.1943</v>
      </c>
      <c r="W4798" s="460">
        <v>1269.0023366754544</v>
      </c>
      <c r="X4798" s="463">
        <v>4.4860473223125419E-2</v>
      </c>
      <c r="Y4798" s="476">
        <v>2.0000000000000001E-4</v>
      </c>
    </row>
    <row r="4799" spans="1:25" x14ac:dyDescent="0.2">
      <c r="A4799" s="475">
        <f t="shared" si="74"/>
        <v>4795</v>
      </c>
      <c r="B4799" s="462">
        <v>0.52119096441032153</v>
      </c>
      <c r="C4799" s="461">
        <v>1694.2019406615914</v>
      </c>
      <c r="D4799" s="462">
        <v>0.62923173861016046</v>
      </c>
      <c r="E4799" s="462">
        <v>0.57304518334086507</v>
      </c>
      <c r="F4799" s="516">
        <v>2025.32</v>
      </c>
      <c r="G4799" s="464">
        <v>138773423699.6991</v>
      </c>
      <c r="H4799" s="461">
        <v>14537503.383443465</v>
      </c>
      <c r="I4799" s="464">
        <v>395520232714.23572</v>
      </c>
      <c r="J4799" s="462">
        <v>0.32639014858492699</v>
      </c>
      <c r="K4799" s="464">
        <v>42632436402.930573</v>
      </c>
      <c r="L4799" s="464">
        <v>130900927194.62367</v>
      </c>
      <c r="M4799" s="464">
        <v>59808529986.571663</v>
      </c>
      <c r="N4799" s="464">
        <v>35132504447.873947</v>
      </c>
      <c r="O4799" s="464">
        <v>19674.717988384517</v>
      </c>
      <c r="P4799" s="461">
        <v>239946.92163373646</v>
      </c>
      <c r="Q4799" s="461">
        <v>127443.29608957611</v>
      </c>
      <c r="R4799" s="464">
        <v>736942656294.75146</v>
      </c>
      <c r="S4799" s="462">
        <v>0.50506192814041828</v>
      </c>
      <c r="T4799" s="462">
        <v>0.35108388127808454</v>
      </c>
      <c r="U4799" s="461">
        <v>15.943059630075741</v>
      </c>
      <c r="V4799" s="464">
        <v>4669374933986.5723</v>
      </c>
      <c r="W4799" s="460">
        <v>1473.7938843933482</v>
      </c>
      <c r="X4799" s="463">
        <v>4.4396147464913036E-2</v>
      </c>
      <c r="Y4799" s="476">
        <v>2.0000000000000001E-4</v>
      </c>
    </row>
    <row r="4800" spans="1:25" x14ac:dyDescent="0.2">
      <c r="A4800" s="475">
        <f t="shared" si="74"/>
        <v>4796</v>
      </c>
      <c r="B4800" s="462">
        <v>0.41917028754306046</v>
      </c>
      <c r="C4800" s="461">
        <v>7379.4140178041926</v>
      </c>
      <c r="D4800" s="462">
        <v>0.54083774220061376</v>
      </c>
      <c r="E4800" s="462">
        <v>0.35308239956659598</v>
      </c>
      <c r="F4800" s="516">
        <v>2025.68</v>
      </c>
      <c r="G4800" s="464">
        <v>213533176596.02332</v>
      </c>
      <c r="H4800" s="461">
        <v>10305646.632724445</v>
      </c>
      <c r="I4800" s="464">
        <v>374766811928.13507</v>
      </c>
      <c r="J4800" s="462">
        <v>0.41917028754306052</v>
      </c>
      <c r="K4800" s="464">
        <v>28413714303.485661</v>
      </c>
      <c r="L4800" s="464">
        <v>7115384593.9145632</v>
      </c>
      <c r="M4800" s="464">
        <v>154206292705.20798</v>
      </c>
      <c r="N4800" s="464">
        <v>52038570975.550072</v>
      </c>
      <c r="O4800" s="464">
        <v>31032.678002387544</v>
      </c>
      <c r="P4800" s="461">
        <v>366679.77966940572</v>
      </c>
      <c r="Q4800" s="461">
        <v>226226.10312628889</v>
      </c>
      <c r="R4800" s="464">
        <v>978215887670.94421</v>
      </c>
      <c r="S4800" s="462">
        <v>0.61448463997334291</v>
      </c>
      <c r="T4800" s="462">
        <v>0.352519982430957</v>
      </c>
      <c r="U4800" s="461">
        <v>16.589688661487994</v>
      </c>
      <c r="V4800" s="464">
        <v>6283154813271.751</v>
      </c>
      <c r="W4800" s="460">
        <v>1984.040891427632</v>
      </c>
      <c r="X4800" s="463">
        <v>4.4008674510237759E-2</v>
      </c>
      <c r="Y4800" s="476">
        <v>2.0000000000000001E-4</v>
      </c>
    </row>
    <row r="4801" spans="1:25" x14ac:dyDescent="0.2">
      <c r="A4801" s="475">
        <f t="shared" si="74"/>
        <v>4797</v>
      </c>
      <c r="B4801" s="462">
        <v>0.44486084935557069</v>
      </c>
      <c r="C4801" s="461">
        <v>1500</v>
      </c>
      <c r="D4801" s="462">
        <v>0.73256169331552123</v>
      </c>
      <c r="E4801" s="462">
        <v>0.7</v>
      </c>
      <c r="F4801" s="516">
        <v>2026.64</v>
      </c>
      <c r="G4801" s="464">
        <v>120494125701.69049</v>
      </c>
      <c r="H4801" s="461">
        <v>18104004.365866963</v>
      </c>
      <c r="I4801" s="464">
        <v>514470094517.04858</v>
      </c>
      <c r="J4801" s="462">
        <v>0.36005681229670028</v>
      </c>
      <c r="K4801" s="464">
        <v>14190154910.234098</v>
      </c>
      <c r="L4801" s="464">
        <v>53300993004.545464</v>
      </c>
      <c r="M4801" s="464">
        <v>20414239179.955372</v>
      </c>
      <c r="N4801" s="464">
        <v>103821351421.64464</v>
      </c>
      <c r="O4801" s="464">
        <v>23075.263795014696</v>
      </c>
      <c r="P4801" s="461">
        <v>549983.63140108413</v>
      </c>
      <c r="Q4801" s="461">
        <v>365907.25254579901</v>
      </c>
      <c r="R4801" s="464">
        <v>859020570887.2511</v>
      </c>
      <c r="S4801" s="462">
        <v>0.46245304327545722</v>
      </c>
      <c r="T4801" s="462">
        <v>0.31786803746026987</v>
      </c>
      <c r="U4801" s="461">
        <v>15.574900541322682</v>
      </c>
      <c r="V4801" s="464">
        <v>4862102794636.8359</v>
      </c>
      <c r="W4801" s="460">
        <v>1531.3890795329994</v>
      </c>
      <c r="X4801" s="463">
        <v>4.5078262421618102E-2</v>
      </c>
      <c r="Y4801" s="476">
        <v>2.0000000000000001E-4</v>
      </c>
    </row>
    <row r="4802" spans="1:25" x14ac:dyDescent="0.2">
      <c r="A4802" s="475">
        <f t="shared" si="74"/>
        <v>4798</v>
      </c>
      <c r="B4802" s="462">
        <v>0.62896910133736039</v>
      </c>
      <c r="C4802" s="461">
        <v>4316.5027918199412</v>
      </c>
      <c r="D4802" s="462">
        <v>1.0908353858641195</v>
      </c>
      <c r="E4802" s="462">
        <v>0.39516470543683263</v>
      </c>
      <c r="F4802" s="516">
        <v>2027.24</v>
      </c>
      <c r="G4802" s="464">
        <v>129576724301.83786</v>
      </c>
      <c r="H4802" s="461">
        <v>19483643.714638591</v>
      </c>
      <c r="I4802" s="464">
        <v>353145652642.96149</v>
      </c>
      <c r="J4802" s="462">
        <v>0.13399256590928132</v>
      </c>
      <c r="K4802" s="464">
        <v>32620440678.054623</v>
      </c>
      <c r="L4802" s="464">
        <v>134321611983.29028</v>
      </c>
      <c r="M4802" s="464">
        <v>0</v>
      </c>
      <c r="N4802" s="464">
        <v>3337936927.7914534</v>
      </c>
      <c r="O4802" s="464">
        <v>35941.828908337076</v>
      </c>
      <c r="P4802" s="461">
        <v>76451.617035748321</v>
      </c>
      <c r="Q4802" s="461">
        <v>13676.15425893708</v>
      </c>
      <c r="R4802" s="464">
        <v>624651342396.43445</v>
      </c>
      <c r="S4802" s="462">
        <v>0.41034190161826517</v>
      </c>
      <c r="T4802" s="462">
        <v>0.23696378433248155</v>
      </c>
      <c r="U4802" s="461">
        <v>19.015130338680372</v>
      </c>
      <c r="V4802" s="464">
        <v>2993656201706.9814</v>
      </c>
      <c r="W4802" s="460">
        <v>945.16026894081426</v>
      </c>
      <c r="X4802" s="463">
        <v>4.0165132561241136E-2</v>
      </c>
      <c r="Y4802" s="476">
        <v>2.0000000000000001E-4</v>
      </c>
    </row>
    <row r="4803" spans="1:25" x14ac:dyDescent="0.2">
      <c r="A4803" s="475">
        <f t="shared" si="74"/>
        <v>4799</v>
      </c>
      <c r="B4803" s="462">
        <v>0.50930482186048209</v>
      </c>
      <c r="C4803" s="461">
        <v>4145.4090745798776</v>
      </c>
      <c r="D4803" s="462">
        <v>0.63402661502465985</v>
      </c>
      <c r="E4803" s="462">
        <v>0.54903039191890379</v>
      </c>
      <c r="F4803" s="516">
        <v>2025.24</v>
      </c>
      <c r="G4803" s="464">
        <v>159849058150.86148</v>
      </c>
      <c r="H4803" s="461">
        <v>13995147.004760969</v>
      </c>
      <c r="I4803" s="464">
        <v>420171296341.38599</v>
      </c>
      <c r="J4803" s="462">
        <v>0.41329879241545442</v>
      </c>
      <c r="K4803" s="464">
        <v>22966167397.389538</v>
      </c>
      <c r="L4803" s="464">
        <v>34443868290.027901</v>
      </c>
      <c r="M4803" s="464">
        <v>112513822570.71584</v>
      </c>
      <c r="N4803" s="464">
        <v>18228936206.557777</v>
      </c>
      <c r="O4803" s="464">
        <v>36581.809392082359</v>
      </c>
      <c r="P4803" s="461">
        <v>161800.47671510954</v>
      </c>
      <c r="Q4803" s="461">
        <v>71347.93116184033</v>
      </c>
      <c r="R4803" s="464">
        <v>861809376309.38354</v>
      </c>
      <c r="S4803" s="462">
        <v>0.58998301283548282</v>
      </c>
      <c r="T4803" s="462">
        <v>0.35694908854517637</v>
      </c>
      <c r="U4803" s="461">
        <v>16.013889029832757</v>
      </c>
      <c r="V4803" s="464">
        <v>5561414330189.0811</v>
      </c>
      <c r="W4803" s="460">
        <v>1754.7088430976514</v>
      </c>
      <c r="X4803" s="463">
        <v>4.443009842355905E-2</v>
      </c>
      <c r="Y4803" s="476">
        <v>2.0000000000000001E-4</v>
      </c>
    </row>
    <row r="4804" spans="1:25" x14ac:dyDescent="0.2">
      <c r="A4804" s="475">
        <f t="shared" si="74"/>
        <v>4800</v>
      </c>
      <c r="B4804" s="462">
        <v>0.6225213244310509</v>
      </c>
      <c r="C4804" s="461">
        <v>6591.6819715829497</v>
      </c>
      <c r="D4804" s="462">
        <v>0.3499868193167438</v>
      </c>
      <c r="E4804" s="462">
        <v>0.53367991045193808</v>
      </c>
      <c r="F4804" s="516">
        <v>2026.08</v>
      </c>
      <c r="G4804" s="464">
        <v>72133639415.040359</v>
      </c>
      <c r="H4804" s="461">
        <v>5981661.6622278793</v>
      </c>
      <c r="I4804" s="464">
        <v>255028458404.67773</v>
      </c>
      <c r="J4804" s="462">
        <v>0.50039806590631009</v>
      </c>
      <c r="K4804" s="464">
        <v>21902158577.954872</v>
      </c>
      <c r="L4804" s="464">
        <v>25973726706.788719</v>
      </c>
      <c r="M4804" s="464">
        <v>41384865050.825653</v>
      </c>
      <c r="N4804" s="464">
        <v>176356901325.80145</v>
      </c>
      <c r="O4804" s="464">
        <v>19734.387521771241</v>
      </c>
      <c r="P4804" s="461">
        <v>1008210.1775571068</v>
      </c>
      <c r="Q4804" s="461">
        <v>650231.83361838548</v>
      </c>
      <c r="R4804" s="464">
        <v>592569021992.04175</v>
      </c>
      <c r="S4804" s="462">
        <v>0.48929604603433086</v>
      </c>
      <c r="T4804" s="462">
        <v>0.34855993450172307</v>
      </c>
      <c r="U4804" s="461">
        <v>14.97713274269562</v>
      </c>
      <c r="V4804" s="464">
        <v>3560541607909.1499</v>
      </c>
      <c r="W4804" s="460">
        <v>1124.3347668127901</v>
      </c>
      <c r="X4804" s="463">
        <v>4.6632779439776909E-2</v>
      </c>
      <c r="Y4804" s="476">
        <v>2.0000000000000001E-4</v>
      </c>
    </row>
    <row r="4805" spans="1:25" x14ac:dyDescent="0.2">
      <c r="A4805" s="475">
        <f t="shared" si="74"/>
        <v>4801</v>
      </c>
      <c r="B4805" s="462">
        <v>0.4993110960269444</v>
      </c>
      <c r="C4805" s="461">
        <v>6450.2163606906306</v>
      </c>
      <c r="D4805" s="462">
        <v>0.78821016066960103</v>
      </c>
      <c r="E4805" s="462">
        <v>0.63808060211424988</v>
      </c>
      <c r="F4805" s="516">
        <v>2026.09</v>
      </c>
      <c r="G4805" s="464">
        <v>153045738986.1658</v>
      </c>
      <c r="H4805" s="461">
        <v>19001011.22943633</v>
      </c>
      <c r="I4805" s="464">
        <v>593372668515.61292</v>
      </c>
      <c r="J4805" s="462">
        <v>0.49931109602694446</v>
      </c>
      <c r="K4805" s="464">
        <v>60794682681.522476</v>
      </c>
      <c r="L4805" s="464">
        <v>152891921445.61935</v>
      </c>
      <c r="M4805" s="464">
        <v>46928353247.390289</v>
      </c>
      <c r="N4805" s="464">
        <v>52362331853.043015</v>
      </c>
      <c r="O4805" s="464">
        <v>25130.898886637424</v>
      </c>
      <c r="P4805" s="461">
        <v>386882.81056547159</v>
      </c>
      <c r="Q4805" s="461">
        <v>235153.20857848058</v>
      </c>
      <c r="R4805" s="464">
        <v>999080725661.88062</v>
      </c>
      <c r="S4805" s="462">
        <v>0.564338352344529</v>
      </c>
      <c r="T4805" s="462">
        <v>0.42098552993005928</v>
      </c>
      <c r="U4805" s="461">
        <v>15.033313828815729</v>
      </c>
      <c r="V4805" s="464">
        <v>6970642928328.9121</v>
      </c>
      <c r="W4805" s="460">
        <v>2197.0014311798273</v>
      </c>
      <c r="X4805" s="463">
        <v>4.8523308601044271E-2</v>
      </c>
      <c r="Y4805" s="476">
        <v>2.0000000000000001E-4</v>
      </c>
    </row>
    <row r="4806" spans="1:25" x14ac:dyDescent="0.2">
      <c r="A4806" s="475">
        <f t="shared" si="74"/>
        <v>4802</v>
      </c>
      <c r="B4806" s="462">
        <v>0.43636000996708785</v>
      </c>
      <c r="C4806" s="461">
        <v>5101.4963837242085</v>
      </c>
      <c r="D4806" s="462">
        <v>1.02896473113873</v>
      </c>
      <c r="E4806" s="462">
        <v>0.5320371514180624</v>
      </c>
      <c r="F4806" s="516">
        <v>2025.39</v>
      </c>
      <c r="G4806" s="464">
        <v>133213301985.75591</v>
      </c>
      <c r="H4806" s="461">
        <v>28368194.754840985</v>
      </c>
      <c r="I4806" s="464">
        <v>733632991559.00952</v>
      </c>
      <c r="J4806" s="462">
        <v>0.37599844965145623</v>
      </c>
      <c r="K4806" s="464">
        <v>27493549880.991531</v>
      </c>
      <c r="L4806" s="464">
        <v>4164721505.7045069</v>
      </c>
      <c r="M4806" s="464">
        <v>73736729153.492142</v>
      </c>
      <c r="N4806" s="464">
        <v>23743228770.053875</v>
      </c>
      <c r="O4806" s="464">
        <v>40219.58384652064</v>
      </c>
      <c r="P4806" s="461">
        <v>173422.4287250014</v>
      </c>
      <c r="Q4806" s="461">
        <v>90479.940032947314</v>
      </c>
      <c r="R4806" s="464">
        <v>1019602024167.782</v>
      </c>
      <c r="S4806" s="462">
        <v>0.47073634011238624</v>
      </c>
      <c r="T4806" s="462">
        <v>0.33582465106288739</v>
      </c>
      <c r="U4806" s="461">
        <v>15.235111216059584</v>
      </c>
      <c r="V4806" s="464">
        <v>5722987363042.8174</v>
      </c>
      <c r="W4806" s="460">
        <v>1805.8278595752465</v>
      </c>
      <c r="X4806" s="463">
        <v>4.8489506148703398E-2</v>
      </c>
      <c r="Y4806" s="476">
        <v>2.0000000000000001E-4</v>
      </c>
    </row>
    <row r="4807" spans="1:25" x14ac:dyDescent="0.2">
      <c r="A4807" s="475">
        <f t="shared" ref="A4807:A4870" si="75">A4806+1</f>
        <v>4803</v>
      </c>
      <c r="B4807" s="462">
        <v>0.46636990820035978</v>
      </c>
      <c r="C4807" s="461">
        <v>2939.7460107012348</v>
      </c>
      <c r="D4807" s="462">
        <v>0.58525702174350391</v>
      </c>
      <c r="E4807" s="462">
        <v>0.42715636237735943</v>
      </c>
      <c r="F4807" s="516">
        <v>2025.06</v>
      </c>
      <c r="G4807" s="464">
        <v>119233006487.91618</v>
      </c>
      <c r="H4807" s="461">
        <v>12543884.950573647</v>
      </c>
      <c r="I4807" s="464">
        <v>381525651397.80603</v>
      </c>
      <c r="J4807" s="462">
        <v>0.37811000687443908</v>
      </c>
      <c r="K4807" s="464">
        <v>9425932949.6061211</v>
      </c>
      <c r="L4807" s="464">
        <v>3774070581.1239371</v>
      </c>
      <c r="M4807" s="464">
        <v>89047199602.507858</v>
      </c>
      <c r="N4807" s="464">
        <v>101957495310.68774</v>
      </c>
      <c r="O4807" s="464">
        <v>40380.987827269761</v>
      </c>
      <c r="P4807" s="461">
        <v>550469.83507251565</v>
      </c>
      <c r="Q4807" s="461">
        <v>371483.60671377479</v>
      </c>
      <c r="R4807" s="464">
        <v>719938810755.22766</v>
      </c>
      <c r="S4807" s="462">
        <v>0.48410852512976549</v>
      </c>
      <c r="T4807" s="462">
        <v>0.35028743270662627</v>
      </c>
      <c r="U4807" s="461">
        <v>15.806334699225049</v>
      </c>
      <c r="V4807" s="464">
        <v>4537220686886.6895</v>
      </c>
      <c r="W4807" s="460">
        <v>1432.4921978797995</v>
      </c>
      <c r="X4807" s="463">
        <v>4.4785395698839464E-2</v>
      </c>
      <c r="Y4807" s="476">
        <v>2.0000000000000001E-4</v>
      </c>
    </row>
    <row r="4808" spans="1:25" x14ac:dyDescent="0.2">
      <c r="A4808" s="475">
        <f t="shared" si="75"/>
        <v>4804</v>
      </c>
      <c r="B4808" s="462">
        <v>0.57670791430309309</v>
      </c>
      <c r="C4808" s="461">
        <v>1500</v>
      </c>
      <c r="D4808" s="462">
        <v>1.0317007333328725</v>
      </c>
      <c r="E4808" s="462">
        <v>0.68179523773638895</v>
      </c>
      <c r="F4808" s="516">
        <v>2025.29</v>
      </c>
      <c r="G4808" s="464">
        <v>233394441376.36523</v>
      </c>
      <c r="H4808" s="461">
        <v>34666475.735416748</v>
      </c>
      <c r="I4808" s="464">
        <v>771908434695.02783</v>
      </c>
      <c r="J4808" s="462">
        <v>0.34275959771898112</v>
      </c>
      <c r="K4808" s="464">
        <v>44023955971.92157</v>
      </c>
      <c r="L4808" s="464">
        <v>69886653670.796997</v>
      </c>
      <c r="M4808" s="464">
        <v>123124979657.63275</v>
      </c>
      <c r="N4808" s="464">
        <v>90262532481.875427</v>
      </c>
      <c r="O4808" s="464">
        <v>19168.769737003331</v>
      </c>
      <c r="P4808" s="461">
        <v>550872.2920386591</v>
      </c>
      <c r="Q4808" s="461">
        <v>356868.28058702825</v>
      </c>
      <c r="R4808" s="464">
        <v>1357220148517.3318</v>
      </c>
      <c r="S4808" s="462">
        <v>0.49358234920536781</v>
      </c>
      <c r="T4808" s="462">
        <v>0.31960057120665708</v>
      </c>
      <c r="U4808" s="461">
        <v>16.044860848501138</v>
      </c>
      <c r="V4808" s="464">
        <v>7730764133460.0889</v>
      </c>
      <c r="W4808" s="460">
        <v>2439.5103660601285</v>
      </c>
      <c r="X4808" s="463">
        <v>4.4915556384580183E-2</v>
      </c>
      <c r="Y4808" s="476">
        <v>2.0000000000000001E-4</v>
      </c>
    </row>
    <row r="4809" spans="1:25" x14ac:dyDescent="0.2">
      <c r="A4809" s="475">
        <f t="shared" si="75"/>
        <v>4805</v>
      </c>
      <c r="B4809" s="462">
        <v>0.62491475877703606</v>
      </c>
      <c r="C4809" s="461">
        <v>2698.1243487203392</v>
      </c>
      <c r="D4809" s="462">
        <v>0.67689210232253427</v>
      </c>
      <c r="E4809" s="462">
        <v>0.38740893005793114</v>
      </c>
      <c r="F4809" s="516">
        <v>2026.22</v>
      </c>
      <c r="G4809" s="464">
        <v>139533686023.90054</v>
      </c>
      <c r="H4809" s="461">
        <v>16013318.794939401</v>
      </c>
      <c r="I4809" s="464">
        <v>369613611827.25153</v>
      </c>
      <c r="J4809" s="462">
        <v>0.23732304811210148</v>
      </c>
      <c r="K4809" s="464">
        <v>26602892580.371109</v>
      </c>
      <c r="L4809" s="464">
        <v>118045077557.10019</v>
      </c>
      <c r="M4809" s="464">
        <v>50191645719.199181</v>
      </c>
      <c r="N4809" s="464">
        <v>37040373760.309441</v>
      </c>
      <c r="O4809" s="464">
        <v>27960.950769952684</v>
      </c>
      <c r="P4809" s="461">
        <v>257818.2793502635</v>
      </c>
      <c r="Q4809" s="461">
        <v>139675.76403300915</v>
      </c>
      <c r="R4809" s="464">
        <v>724881133354.12341</v>
      </c>
      <c r="S4809" s="462">
        <v>0.47017543144018853</v>
      </c>
      <c r="T4809" s="462">
        <v>0.29471119332329626</v>
      </c>
      <c r="U4809" s="461">
        <v>16.744727159127205</v>
      </c>
      <c r="V4809" s="464">
        <v>4003227544566.8799</v>
      </c>
      <c r="W4809" s="460">
        <v>1263.4595765499016</v>
      </c>
      <c r="X4809" s="463">
        <v>4.2901017562616599E-2</v>
      </c>
      <c r="Y4809" s="476">
        <v>2.0000000000000001E-4</v>
      </c>
    </row>
    <row r="4810" spans="1:25" x14ac:dyDescent="0.2">
      <c r="A4810" s="475">
        <f t="shared" si="75"/>
        <v>4806</v>
      </c>
      <c r="B4810" s="462">
        <v>0.54614203188447674</v>
      </c>
      <c r="C4810" s="461">
        <v>8416.3620060962967</v>
      </c>
      <c r="D4810" s="462">
        <v>0.62666425140034698</v>
      </c>
      <c r="E4810" s="462">
        <v>0.47434527492331086</v>
      </c>
      <c r="F4810" s="516">
        <v>2024.46</v>
      </c>
      <c r="G4810" s="464">
        <v>154710037074.06287</v>
      </c>
      <c r="H4810" s="461">
        <v>13174953.575914299</v>
      </c>
      <c r="I4810" s="464">
        <v>382343040445.28503</v>
      </c>
      <c r="J4810" s="462">
        <v>0.40467626011245816</v>
      </c>
      <c r="K4810" s="464">
        <v>11043446273.339169</v>
      </c>
      <c r="L4810" s="464">
        <v>0</v>
      </c>
      <c r="M4810" s="464">
        <v>145841098672.93552</v>
      </c>
      <c r="N4810" s="464">
        <v>24114264932.543812</v>
      </c>
      <c r="O4810" s="464">
        <v>16625.874686344632</v>
      </c>
      <c r="P4810" s="461">
        <v>203265.4710963906</v>
      </c>
      <c r="Q4810" s="461">
        <v>100747.17459263238</v>
      </c>
      <c r="R4810" s="464">
        <v>775105049610.68201</v>
      </c>
      <c r="S4810" s="462">
        <v>0.58005038169926271</v>
      </c>
      <c r="T4810" s="462">
        <v>0.37228101781137196</v>
      </c>
      <c r="U4810" s="461">
        <v>16.178253115724029</v>
      </c>
      <c r="V4810" s="464">
        <v>5159707825975.1816</v>
      </c>
      <c r="W4810" s="460">
        <v>1628.3062923322179</v>
      </c>
      <c r="X4810" s="463">
        <v>4.51582063060324E-2</v>
      </c>
      <c r="Y4810" s="476">
        <v>2.0000000000000001E-4</v>
      </c>
    </row>
    <row r="4811" spans="1:25" x14ac:dyDescent="0.2">
      <c r="A4811" s="475">
        <f t="shared" si="75"/>
        <v>4807</v>
      </c>
      <c r="B4811" s="462">
        <v>0.50012949509694193</v>
      </c>
      <c r="C4811" s="461">
        <v>1500</v>
      </c>
      <c r="D4811" s="462">
        <v>0.39164548690145268</v>
      </c>
      <c r="E4811" s="462">
        <v>0.39617642374162165</v>
      </c>
      <c r="F4811" s="516">
        <v>2023.78</v>
      </c>
      <c r="G4811" s="464">
        <v>90263313182.569489</v>
      </c>
      <c r="H4811" s="461">
        <v>7148917.9568316173</v>
      </c>
      <c r="I4811" s="464">
        <v>266603630321.72101</v>
      </c>
      <c r="J4811" s="462">
        <v>0.45059716683341133</v>
      </c>
      <c r="K4811" s="464">
        <v>5161870765.7614059</v>
      </c>
      <c r="L4811" s="464">
        <v>0</v>
      </c>
      <c r="M4811" s="464">
        <v>137793968511.51138</v>
      </c>
      <c r="N4811" s="464">
        <v>78913037704.300339</v>
      </c>
      <c r="O4811" s="464">
        <v>26142.449307766896</v>
      </c>
      <c r="P4811" s="461">
        <v>510264.09042106813</v>
      </c>
      <c r="Q4811" s="461">
        <v>286137.08765213331</v>
      </c>
      <c r="R4811" s="464">
        <v>612125307739.38391</v>
      </c>
      <c r="S4811" s="462">
        <v>0.56472572744458205</v>
      </c>
      <c r="T4811" s="462">
        <v>0.31894740108492564</v>
      </c>
      <c r="U4811" s="461">
        <v>15.734452633416645</v>
      </c>
      <c r="V4811" s="464">
        <v>3505178083558.9194</v>
      </c>
      <c r="W4811" s="460">
        <v>1106.2571705056205</v>
      </c>
      <c r="X4811" s="463">
        <v>4.4825631582882372E-2</v>
      </c>
      <c r="Y4811" s="476">
        <v>2.0000000000000001E-4</v>
      </c>
    </row>
    <row r="4812" spans="1:25" x14ac:dyDescent="0.2">
      <c r="A4812" s="475">
        <f t="shared" si="75"/>
        <v>4808</v>
      </c>
      <c r="B4812" s="462">
        <v>0.43387403722817042</v>
      </c>
      <c r="C4812" s="461">
        <v>2998.0487996543125</v>
      </c>
      <c r="D4812" s="462">
        <v>0.82238249442195688</v>
      </c>
      <c r="E4812" s="462">
        <v>0.45149813086628837</v>
      </c>
      <c r="F4812" s="516">
        <v>2024.92</v>
      </c>
      <c r="G4812" s="464">
        <v>491449156663.97571</v>
      </c>
      <c r="H4812" s="461">
        <v>21995180.856366884</v>
      </c>
      <c r="I4812" s="464">
        <v>589032988945.60339</v>
      </c>
      <c r="J4812" s="462">
        <v>0.37627513224567743</v>
      </c>
      <c r="K4812" s="464">
        <v>10308417526.763397</v>
      </c>
      <c r="L4812" s="464">
        <v>0</v>
      </c>
      <c r="M4812" s="464">
        <v>342608541015.05994</v>
      </c>
      <c r="N4812" s="464">
        <v>27785164074.416107</v>
      </c>
      <c r="O4812" s="464">
        <v>12715.060640327698</v>
      </c>
      <c r="P4812" s="461">
        <v>214091.95547743019</v>
      </c>
      <c r="Q4812" s="461">
        <v>104975.01803917644</v>
      </c>
      <c r="R4812" s="464">
        <v>1468502324797.9741</v>
      </c>
      <c r="S4812" s="462">
        <v>0.61587902685006857</v>
      </c>
      <c r="T4812" s="462">
        <v>0.47056840017028834</v>
      </c>
      <c r="U4812" s="461">
        <v>17.249336799413459</v>
      </c>
      <c r="V4812" s="464">
        <v>12988802282339.754</v>
      </c>
      <c r="W4812" s="460">
        <v>4098.2146296573355</v>
      </c>
      <c r="X4812" s="463">
        <v>4.2629014426097088E-2</v>
      </c>
      <c r="Y4812" s="476">
        <v>2.0000000000000001E-4</v>
      </c>
    </row>
    <row r="4813" spans="1:25" x14ac:dyDescent="0.2">
      <c r="A4813" s="475">
        <f t="shared" si="75"/>
        <v>4809</v>
      </c>
      <c r="B4813" s="462">
        <v>0.61189002653480007</v>
      </c>
      <c r="C4813" s="461">
        <v>6830.6955143687992</v>
      </c>
      <c r="D4813" s="462">
        <v>1.0956235246266832</v>
      </c>
      <c r="E4813" s="462">
        <v>0.7</v>
      </c>
      <c r="F4813" s="516">
        <v>2023.75</v>
      </c>
      <c r="G4813" s="464">
        <v>539468079144.17731</v>
      </c>
      <c r="H4813" s="461">
        <v>36642054.695610322</v>
      </c>
      <c r="I4813" s="464">
        <v>759249214099.53284</v>
      </c>
      <c r="J4813" s="462">
        <v>0.16373436679009112</v>
      </c>
      <c r="K4813" s="464">
        <v>14472076119.871759</v>
      </c>
      <c r="L4813" s="464">
        <v>0</v>
      </c>
      <c r="M4813" s="464">
        <v>449094236337.4162</v>
      </c>
      <c r="N4813" s="464">
        <v>33353178631.272125</v>
      </c>
      <c r="O4813" s="464">
        <v>29069.291698578112</v>
      </c>
      <c r="P4813" s="461">
        <v>230972.35575232</v>
      </c>
      <c r="Q4813" s="461">
        <v>113182.03789482548</v>
      </c>
      <c r="R4813" s="464">
        <v>1727018304957.052</v>
      </c>
      <c r="S4813" s="462">
        <v>0.50579950864059675</v>
      </c>
      <c r="T4813" s="462">
        <v>0.34963151960233041</v>
      </c>
      <c r="U4813" s="461">
        <v>18.327465762761403</v>
      </c>
      <c r="V4813" s="464">
        <v>11877697747394.953</v>
      </c>
      <c r="W4813" s="460">
        <v>3749.2689199854613</v>
      </c>
      <c r="X4813" s="463">
        <v>4.061519337514833E-2</v>
      </c>
      <c r="Y4813" s="476">
        <v>2.0000000000000001E-4</v>
      </c>
    </row>
    <row r="4814" spans="1:25" x14ac:dyDescent="0.2">
      <c r="A4814" s="475">
        <f t="shared" si="75"/>
        <v>4810</v>
      </c>
      <c r="B4814" s="462">
        <v>0.59982413775547805</v>
      </c>
      <c r="C4814" s="461">
        <v>2218.9003358599621</v>
      </c>
      <c r="D4814" s="462">
        <v>0.46597155617113778</v>
      </c>
      <c r="E4814" s="462">
        <v>0.48418143594160795</v>
      </c>
      <c r="F4814" s="516">
        <v>2023.76</v>
      </c>
      <c r="G4814" s="464">
        <v>180779242969.49713</v>
      </c>
      <c r="H4814" s="461">
        <v>9206292.1792318318</v>
      </c>
      <c r="I4814" s="464">
        <v>346456753652.44366</v>
      </c>
      <c r="J4814" s="462">
        <v>0.49497180640379113</v>
      </c>
      <c r="K4814" s="464">
        <v>3695199672.3818932</v>
      </c>
      <c r="L4814" s="464">
        <v>0</v>
      </c>
      <c r="M4814" s="464">
        <v>215370468086.47223</v>
      </c>
      <c r="N4814" s="464">
        <v>163207122109.21024</v>
      </c>
      <c r="O4814" s="464">
        <v>14337.758387378157</v>
      </c>
      <c r="P4814" s="461">
        <v>984834.3444099992</v>
      </c>
      <c r="Q4814" s="461">
        <v>626054.90193586983</v>
      </c>
      <c r="R4814" s="464">
        <v>938468356806.52295</v>
      </c>
      <c r="S4814" s="462">
        <v>0.58928964290586805</v>
      </c>
      <c r="T4814" s="462">
        <v>0.38063996239226089</v>
      </c>
      <c r="U4814" s="461">
        <v>16.020943761450877</v>
      </c>
      <c r="V4814" s="464">
        <v>6410983781092.8105</v>
      </c>
      <c r="W4814" s="460">
        <v>2020.9025200452643</v>
      </c>
      <c r="X4814" s="463">
        <v>4.472878064177286E-2</v>
      </c>
      <c r="Y4814" s="476">
        <v>2.0000000000000001E-4</v>
      </c>
    </row>
    <row r="4815" spans="1:25" x14ac:dyDescent="0.2">
      <c r="A4815" s="475">
        <f t="shared" si="75"/>
        <v>4811</v>
      </c>
      <c r="B4815" s="462">
        <v>0.40705568261976743</v>
      </c>
      <c r="C4815" s="461">
        <v>8555.1423911871825</v>
      </c>
      <c r="D4815" s="462">
        <v>0.56966519519882108</v>
      </c>
      <c r="E4815" s="462">
        <v>0.66751374862239676</v>
      </c>
      <c r="F4815" s="516">
        <v>2025.31</v>
      </c>
      <c r="G4815" s="464">
        <v>195589944497.69989</v>
      </c>
      <c r="H4815" s="461">
        <v>11422374.553049598</v>
      </c>
      <c r="I4815" s="464">
        <v>411881216197.6958</v>
      </c>
      <c r="J4815" s="462">
        <v>0.40705568261976743</v>
      </c>
      <c r="K4815" s="464">
        <v>49025678748.156624</v>
      </c>
      <c r="L4815" s="464">
        <v>100430663983.39975</v>
      </c>
      <c r="M4815" s="464">
        <v>108848351346.78117</v>
      </c>
      <c r="N4815" s="464">
        <v>40204975892.645309</v>
      </c>
      <c r="O4815" s="464">
        <v>19187.66614780559</v>
      </c>
      <c r="P4815" s="461">
        <v>265353.1122143562</v>
      </c>
      <c r="Q4815" s="461">
        <v>147653.62761410829</v>
      </c>
      <c r="R4815" s="464">
        <v>890572937157.36108</v>
      </c>
      <c r="S4815" s="462">
        <v>0.57732967235981114</v>
      </c>
      <c r="T4815" s="462">
        <v>0.39344340580245507</v>
      </c>
      <c r="U4815" s="461">
        <v>16.133423065388207</v>
      </c>
      <c r="V4815" s="464">
        <v>6239939307602.7314</v>
      </c>
      <c r="W4815" s="460">
        <v>1970.2168227583293</v>
      </c>
      <c r="X4815" s="463">
        <v>4.5103336338113031E-2</v>
      </c>
      <c r="Y4815" s="476">
        <v>2.0000000000000001E-4</v>
      </c>
    </row>
    <row r="4816" spans="1:25" x14ac:dyDescent="0.2">
      <c r="A4816" s="475">
        <f t="shared" si="75"/>
        <v>4812</v>
      </c>
      <c r="B4816" s="462">
        <v>0.49070828518600146</v>
      </c>
      <c r="C4816" s="461">
        <v>5309.6767387139735</v>
      </c>
      <c r="D4816" s="462">
        <v>0.89380826244124578</v>
      </c>
      <c r="E4816" s="462">
        <v>0.65025501143100095</v>
      </c>
      <c r="F4816" s="516">
        <v>2026.54</v>
      </c>
      <c r="G4816" s="464">
        <v>136126467228.65608</v>
      </c>
      <c r="H4816" s="461">
        <v>24491274.839906383</v>
      </c>
      <c r="I4816" s="464">
        <v>621428251373.81116</v>
      </c>
      <c r="J4816" s="462">
        <v>0.34893023152887781</v>
      </c>
      <c r="K4816" s="464">
        <v>45538403594.062241</v>
      </c>
      <c r="L4816" s="464">
        <v>94875853744.991653</v>
      </c>
      <c r="M4816" s="464">
        <v>34155563076.60709</v>
      </c>
      <c r="N4816" s="464">
        <v>15158314844.636421</v>
      </c>
      <c r="O4816" s="464">
        <v>38683.897927118291</v>
      </c>
      <c r="P4816" s="461">
        <v>143692.45591786085</v>
      </c>
      <c r="Q4816" s="461">
        <v>57739.34819159309</v>
      </c>
      <c r="R4816" s="464">
        <v>977219830262.7688</v>
      </c>
      <c r="S4816" s="462">
        <v>0.49200416258144453</v>
      </c>
      <c r="T4816" s="462">
        <v>0.34381295691166724</v>
      </c>
      <c r="U4816" s="461">
        <v>15.212694242181678</v>
      </c>
      <c r="V4816" s="464">
        <v>5669021408911.2842</v>
      </c>
      <c r="W4816" s="460">
        <v>1788.3912613761211</v>
      </c>
      <c r="X4816" s="463">
        <v>4.6962267717951249E-2</v>
      </c>
      <c r="Y4816" s="476">
        <v>2.0000000000000001E-4</v>
      </c>
    </row>
    <row r="4817" spans="1:25" x14ac:dyDescent="0.2">
      <c r="A4817" s="475">
        <f t="shared" si="75"/>
        <v>4813</v>
      </c>
      <c r="B4817" s="462">
        <v>0.52543411949469543</v>
      </c>
      <c r="C4817" s="461">
        <v>2374.8253182839153</v>
      </c>
      <c r="D4817" s="462">
        <v>0.71344205477137124</v>
      </c>
      <c r="E4817" s="462">
        <v>0.1211817777249512</v>
      </c>
      <c r="F4817" s="516">
        <v>2023.75</v>
      </c>
      <c r="G4817" s="464">
        <v>315497443375.60303</v>
      </c>
      <c r="H4817" s="461">
        <v>16973961.694464065</v>
      </c>
      <c r="I4817" s="464">
        <v>503327167458.25787</v>
      </c>
      <c r="J4817" s="462">
        <v>0.39619849125949258</v>
      </c>
      <c r="K4817" s="464">
        <v>15259197539.369234</v>
      </c>
      <c r="L4817" s="464">
        <v>0</v>
      </c>
      <c r="M4817" s="464">
        <v>317118497029.3855</v>
      </c>
      <c r="N4817" s="464">
        <v>26196756006.950085</v>
      </c>
      <c r="O4817" s="464">
        <v>37439.925032239946</v>
      </c>
      <c r="P4817" s="461">
        <v>198374.81149887014</v>
      </c>
      <c r="Q4817" s="461">
        <v>95693.618974027777</v>
      </c>
      <c r="R4817" s="464">
        <v>1179063343532.2283</v>
      </c>
      <c r="S4817" s="462">
        <v>0.6118248206027801</v>
      </c>
      <c r="T4817" s="462">
        <v>0.41835695384637345</v>
      </c>
      <c r="U4817" s="461">
        <v>16.786439224190016</v>
      </c>
      <c r="V4817" s="464">
        <v>9137286711878.002</v>
      </c>
      <c r="W4817" s="460">
        <v>2882.0842907856372</v>
      </c>
      <c r="X4817" s="463">
        <v>4.323759458143403E-2</v>
      </c>
      <c r="Y4817" s="476">
        <v>2.0000000000000001E-4</v>
      </c>
    </row>
    <row r="4818" spans="1:25" x14ac:dyDescent="0.2">
      <c r="A4818" s="475">
        <f t="shared" si="75"/>
        <v>4814</v>
      </c>
      <c r="B4818" s="462">
        <v>0.56383287466198007</v>
      </c>
      <c r="C4818" s="461">
        <v>3629.4928668761013</v>
      </c>
      <c r="D4818" s="462">
        <v>0.981731537608456</v>
      </c>
      <c r="E4818" s="462">
        <v>0.4182261570895488</v>
      </c>
      <c r="F4818" s="516">
        <v>2024.33</v>
      </c>
      <c r="G4818" s="464">
        <v>317287822127.75684</v>
      </c>
      <c r="H4818" s="461">
        <v>29639637.761276755</v>
      </c>
      <c r="I4818" s="464">
        <v>715185324896.03821</v>
      </c>
      <c r="J4818" s="462">
        <v>0.36677115920784786</v>
      </c>
      <c r="K4818" s="464">
        <v>12287475324.976976</v>
      </c>
      <c r="L4818" s="464">
        <v>28266707258.124657</v>
      </c>
      <c r="M4818" s="464">
        <v>188178485032.8111</v>
      </c>
      <c r="N4818" s="464">
        <v>93735805266.841446</v>
      </c>
      <c r="O4818" s="464">
        <v>26658.020710100885</v>
      </c>
      <c r="P4818" s="461">
        <v>567708.51030518801</v>
      </c>
      <c r="Q4818" s="461">
        <v>371847.16089158627</v>
      </c>
      <c r="R4818" s="464">
        <v>1379950109520.4661</v>
      </c>
      <c r="S4818" s="462">
        <v>0.53369854150150609</v>
      </c>
      <c r="T4818" s="462">
        <v>0.41052182086502492</v>
      </c>
      <c r="U4818" s="461">
        <v>16.322006313041662</v>
      </c>
      <c r="V4818" s="464">
        <v>10305692338597.828</v>
      </c>
      <c r="W4818" s="460">
        <v>3253.5062113878798</v>
      </c>
      <c r="X4818" s="463">
        <v>4.4206772106532011E-2</v>
      </c>
      <c r="Y4818" s="476">
        <v>2.0000000000000001E-4</v>
      </c>
    </row>
    <row r="4819" spans="1:25" x14ac:dyDescent="0.2">
      <c r="A4819" s="475">
        <f t="shared" si="75"/>
        <v>4815</v>
      </c>
      <c r="B4819" s="462">
        <v>0.37606439883398535</v>
      </c>
      <c r="C4819" s="461">
        <v>4300.8880780549398</v>
      </c>
      <c r="D4819" s="462">
        <v>0.4813279853622181</v>
      </c>
      <c r="E4819" s="462">
        <v>0.63162947503377853</v>
      </c>
      <c r="F4819" s="516">
        <v>2023.75</v>
      </c>
      <c r="G4819" s="464">
        <v>226376277052.88348</v>
      </c>
      <c r="H4819" s="461">
        <v>8862849.4062964357</v>
      </c>
      <c r="I4819" s="464">
        <v>289645266871.1897</v>
      </c>
      <c r="J4819" s="462">
        <v>0.37606439883398535</v>
      </c>
      <c r="K4819" s="464">
        <v>3301360750.6349883</v>
      </c>
      <c r="L4819" s="464">
        <v>0</v>
      </c>
      <c r="M4819" s="464">
        <v>189136009216.59409</v>
      </c>
      <c r="N4819" s="464">
        <v>31048602336.105312</v>
      </c>
      <c r="O4819" s="464">
        <v>25446.045819317471</v>
      </c>
      <c r="P4819" s="461">
        <v>227727.23291646142</v>
      </c>
      <c r="Q4819" s="461">
        <v>121486.99466721884</v>
      </c>
      <c r="R4819" s="464">
        <v>703864153338.44568</v>
      </c>
      <c r="S4819" s="462">
        <v>0.59698679801426502</v>
      </c>
      <c r="T4819" s="462">
        <v>0.44602137696589439</v>
      </c>
      <c r="U4819" s="461">
        <v>17.313542855511422</v>
      </c>
      <c r="V4819" s="464">
        <v>6023336194582.2598</v>
      </c>
      <c r="W4819" s="460">
        <v>1901.620729490626</v>
      </c>
      <c r="X4819" s="463">
        <v>4.1670344774608174E-2</v>
      </c>
      <c r="Y4819" s="476">
        <v>2.0000000000000001E-4</v>
      </c>
    </row>
    <row r="4820" spans="1:25" x14ac:dyDescent="0.2">
      <c r="A4820" s="475">
        <f t="shared" si="75"/>
        <v>4816</v>
      </c>
      <c r="B4820" s="462">
        <v>0.65129604514268546</v>
      </c>
      <c r="C4820" s="461">
        <v>4922.5975199282821</v>
      </c>
      <c r="D4820" s="462">
        <v>1.2731086819114061</v>
      </c>
      <c r="E4820" s="462">
        <v>0.19401993111490595</v>
      </c>
      <c r="F4820" s="516">
        <v>2025.43</v>
      </c>
      <c r="G4820" s="464">
        <v>231570713033.21286</v>
      </c>
      <c r="H4820" s="461">
        <v>38614882.132987618</v>
      </c>
      <c r="I4820" s="464">
        <v>769635082402.31921</v>
      </c>
      <c r="J4820" s="462">
        <v>0.19407193168978742</v>
      </c>
      <c r="K4820" s="464">
        <v>25466569218.783562</v>
      </c>
      <c r="L4820" s="464">
        <v>13143728253.575499</v>
      </c>
      <c r="M4820" s="464">
        <v>213058851274.91467</v>
      </c>
      <c r="N4820" s="464">
        <v>10327947644.780109</v>
      </c>
      <c r="O4820" s="464">
        <v>22868.318236222818</v>
      </c>
      <c r="P4820" s="461">
        <v>125980.4603152007</v>
      </c>
      <c r="Q4820" s="461">
        <v>37248.326269218036</v>
      </c>
      <c r="R4820" s="464">
        <v>1396000935226.3965</v>
      </c>
      <c r="S4820" s="462">
        <v>0.4592225773700061</v>
      </c>
      <c r="T4820" s="462">
        <v>0.24979547123964008</v>
      </c>
      <c r="U4820" s="461">
        <v>16.84023159767538</v>
      </c>
      <c r="V4820" s="464">
        <v>6328853921751.6865</v>
      </c>
      <c r="W4820" s="460">
        <v>1996.9032373051393</v>
      </c>
      <c r="X4820" s="463">
        <v>4.4738579369892409E-2</v>
      </c>
      <c r="Y4820" s="476">
        <v>2.0000000000000001E-4</v>
      </c>
    </row>
    <row r="4821" spans="1:25" x14ac:dyDescent="0.2">
      <c r="A4821" s="475">
        <f t="shared" si="75"/>
        <v>4817</v>
      </c>
      <c r="B4821" s="462">
        <v>0.63509950659522063</v>
      </c>
      <c r="C4821" s="461">
        <v>5306.4663274253098</v>
      </c>
      <c r="D4821" s="462">
        <v>0.90301036245524768</v>
      </c>
      <c r="E4821" s="462">
        <v>0.5363581056486556</v>
      </c>
      <c r="F4821" s="516">
        <v>2024.2</v>
      </c>
      <c r="G4821" s="464">
        <v>181774067008.16568</v>
      </c>
      <c r="H4821" s="461">
        <v>25512105.086637508</v>
      </c>
      <c r="I4821" s="464">
        <v>496922899011.64722</v>
      </c>
      <c r="J4821" s="462">
        <v>0.20870263015211066</v>
      </c>
      <c r="K4821" s="464">
        <v>11168773241.282703</v>
      </c>
      <c r="L4821" s="464">
        <v>0</v>
      </c>
      <c r="M4821" s="464">
        <v>170172313113.53394</v>
      </c>
      <c r="N4821" s="464">
        <v>48696476045.562111</v>
      </c>
      <c r="O4821" s="464">
        <v>31217.916463190217</v>
      </c>
      <c r="P4821" s="461">
        <v>343301.00636900298</v>
      </c>
      <c r="Q4821" s="461">
        <v>198813.52886668843</v>
      </c>
      <c r="R4821" s="464">
        <v>972271937602.66052</v>
      </c>
      <c r="S4821" s="462">
        <v>0.46563605677176279</v>
      </c>
      <c r="T4821" s="462">
        <v>0.24980782412846275</v>
      </c>
      <c r="U4821" s="461">
        <v>17.427593279604967</v>
      </c>
      <c r="V4821" s="464">
        <v>4671590830655.6055</v>
      </c>
      <c r="W4821" s="460">
        <v>1474.3972556632102</v>
      </c>
      <c r="X4821" s="463">
        <v>4.2265181501060428E-2</v>
      </c>
      <c r="Y4821" s="476">
        <v>2.0000000000000001E-4</v>
      </c>
    </row>
    <row r="4822" spans="1:25" x14ac:dyDescent="0.2">
      <c r="A4822" s="475">
        <f t="shared" si="75"/>
        <v>4818</v>
      </c>
      <c r="B4822" s="462">
        <v>0.55390161830725693</v>
      </c>
      <c r="C4822" s="461">
        <v>8240.4370395119513</v>
      </c>
      <c r="D4822" s="462">
        <v>0.45771425023934864</v>
      </c>
      <c r="E4822" s="462">
        <v>0.35903144676355825</v>
      </c>
      <c r="F4822" s="516">
        <v>2026.46</v>
      </c>
      <c r="G4822" s="464">
        <v>94375641270.401825</v>
      </c>
      <c r="H4822" s="461">
        <v>8303431.495924213</v>
      </c>
      <c r="I4822" s="464">
        <v>283241045312.04584</v>
      </c>
      <c r="J4822" s="462">
        <v>0.42129887868494553</v>
      </c>
      <c r="K4822" s="464">
        <v>15969332074.594978</v>
      </c>
      <c r="L4822" s="464">
        <v>18194979984.654564</v>
      </c>
      <c r="M4822" s="464">
        <v>31457639399.601963</v>
      </c>
      <c r="N4822" s="464">
        <v>8384097311.5934734</v>
      </c>
      <c r="O4822" s="464">
        <v>20690.281032013092</v>
      </c>
      <c r="P4822" s="461">
        <v>99218.13490037639</v>
      </c>
      <c r="Q4822" s="461">
        <v>32180.317574002478</v>
      </c>
      <c r="R4822" s="464">
        <v>470767603187.42883</v>
      </c>
      <c r="S4822" s="462">
        <v>0.55372105249380266</v>
      </c>
      <c r="T4822" s="462">
        <v>0.41393536838579537</v>
      </c>
      <c r="U4822" s="461">
        <v>15.773231784941974</v>
      </c>
      <c r="V4822" s="464">
        <v>3503736412552.0796</v>
      </c>
      <c r="W4822" s="460">
        <v>1105.6562359523157</v>
      </c>
      <c r="X4822" s="463">
        <v>4.4887870622190511E-2</v>
      </c>
      <c r="Y4822" s="476">
        <v>2.0000000000000001E-4</v>
      </c>
    </row>
    <row r="4823" spans="1:25" x14ac:dyDescent="0.2">
      <c r="A4823" s="475">
        <f t="shared" si="75"/>
        <v>4819</v>
      </c>
      <c r="B4823" s="462">
        <v>0.79667698100393824</v>
      </c>
      <c r="C4823" s="461">
        <v>4011.9658835452669</v>
      </c>
      <c r="D4823" s="462">
        <v>0.33502586365366049</v>
      </c>
      <c r="E4823" s="462">
        <v>9.3166695641051234E-2</v>
      </c>
      <c r="F4823" s="516">
        <v>2024.43</v>
      </c>
      <c r="G4823" s="464">
        <v>169628579929.11349</v>
      </c>
      <c r="H4823" s="461">
        <v>5699038.6341600027</v>
      </c>
      <c r="I4823" s="464">
        <v>256633684843.00494</v>
      </c>
      <c r="J4823" s="462">
        <v>0.50679670348974759</v>
      </c>
      <c r="K4823" s="464">
        <v>6122887167.5112419</v>
      </c>
      <c r="L4823" s="464">
        <v>0</v>
      </c>
      <c r="M4823" s="464">
        <v>193397107122.854</v>
      </c>
      <c r="N4823" s="464">
        <v>157983046027.75397</v>
      </c>
      <c r="O4823" s="464">
        <v>17379.108317212165</v>
      </c>
      <c r="P4823" s="461">
        <v>861567.64789255499</v>
      </c>
      <c r="Q4823" s="461">
        <v>541700.06993887317</v>
      </c>
      <c r="R4823" s="464">
        <v>810829622282.75293</v>
      </c>
      <c r="S4823" s="462">
        <v>0.59393061086031651</v>
      </c>
      <c r="T4823" s="462">
        <v>0.37889055940697275</v>
      </c>
      <c r="U4823" s="461">
        <v>16.294044408602364</v>
      </c>
      <c r="V4823" s="464">
        <v>5623676411623.1543</v>
      </c>
      <c r="W4823" s="460">
        <v>1775.9780330331644</v>
      </c>
      <c r="X4823" s="463">
        <v>4.3796248096025718E-2</v>
      </c>
      <c r="Y4823" s="476">
        <v>2.0000000000000001E-4</v>
      </c>
    </row>
    <row r="4824" spans="1:25" x14ac:dyDescent="0.2">
      <c r="A4824" s="475">
        <f t="shared" si="75"/>
        <v>4820</v>
      </c>
      <c r="B4824" s="462">
        <v>0.55298431378394131</v>
      </c>
      <c r="C4824" s="461">
        <v>4509.8954665336678</v>
      </c>
      <c r="D4824" s="462">
        <v>0.6591896070627965</v>
      </c>
      <c r="E4824" s="462">
        <v>0.26599306104747028</v>
      </c>
      <c r="F4824" s="516">
        <v>2026.21</v>
      </c>
      <c r="G4824" s="464">
        <v>69963971615.915787</v>
      </c>
      <c r="H4824" s="461">
        <v>14530961.203601921</v>
      </c>
      <c r="I4824" s="464">
        <v>422294384433.90039</v>
      </c>
      <c r="J4824" s="462">
        <v>0.33677169025706066</v>
      </c>
      <c r="K4824" s="464">
        <v>17058489970.266266</v>
      </c>
      <c r="L4824" s="464">
        <v>18118710723.888809</v>
      </c>
      <c r="M4824" s="464">
        <v>34649725409.72084</v>
      </c>
      <c r="N4824" s="464">
        <v>67983915368.054466</v>
      </c>
      <c r="O4824" s="464">
        <v>23633.17374117791</v>
      </c>
      <c r="P4824" s="461">
        <v>384244.74755730032</v>
      </c>
      <c r="Q4824" s="461">
        <v>236625.26996164455</v>
      </c>
      <c r="R4824" s="464">
        <v>637779927041.88245</v>
      </c>
      <c r="S4824" s="462">
        <v>0.41934457399323632</v>
      </c>
      <c r="T4824" s="462">
        <v>0.30139796478887521</v>
      </c>
      <c r="U4824" s="461">
        <v>15.035222863759754</v>
      </c>
      <c r="V4824" s="464">
        <v>3258173786692.9941</v>
      </c>
      <c r="W4824" s="460">
        <v>1027.4999212350117</v>
      </c>
      <c r="X4824" s="463">
        <v>4.7041415199388106E-2</v>
      </c>
      <c r="Y4824" s="476">
        <v>2.0000000000000001E-4</v>
      </c>
    </row>
    <row r="4825" spans="1:25" x14ac:dyDescent="0.2">
      <c r="A4825" s="475">
        <f t="shared" si="75"/>
        <v>4821</v>
      </c>
      <c r="B4825" s="462">
        <v>0.56672687362525531</v>
      </c>
      <c r="C4825" s="461">
        <v>8855.1841926644101</v>
      </c>
      <c r="D4825" s="462">
        <v>0.58279891637630776</v>
      </c>
      <c r="E4825" s="462">
        <v>0.45446708384611073</v>
      </c>
      <c r="F4825" s="516">
        <v>2025.62</v>
      </c>
      <c r="G4825" s="464">
        <v>277012211542.09515</v>
      </c>
      <c r="H4825" s="461">
        <v>11514539.892604019</v>
      </c>
      <c r="I4825" s="464">
        <v>371720221669.58002</v>
      </c>
      <c r="J4825" s="462">
        <v>0.36580249560187883</v>
      </c>
      <c r="K4825" s="464">
        <v>40167314757.110535</v>
      </c>
      <c r="L4825" s="464">
        <v>108959899587.53235</v>
      </c>
      <c r="M4825" s="464">
        <v>117593175574.41786</v>
      </c>
      <c r="N4825" s="464">
        <v>56115140071.354965</v>
      </c>
      <c r="O4825" s="464">
        <v>25005.069857917144</v>
      </c>
      <c r="P4825" s="461">
        <v>325012.00954200001</v>
      </c>
      <c r="Q4825" s="461">
        <v>192747.60327017013</v>
      </c>
      <c r="R4825" s="464">
        <v>969039260890.59058</v>
      </c>
      <c r="S4825" s="462">
        <v>0.58543263778563193</v>
      </c>
      <c r="T4825" s="462">
        <v>0.40456667985164191</v>
      </c>
      <c r="U4825" s="461">
        <v>17.103838410359934</v>
      </c>
      <c r="V4825" s="464">
        <v>7289523571263.6992</v>
      </c>
      <c r="W4825" s="460">
        <v>2299.2126250523438</v>
      </c>
      <c r="X4825" s="463">
        <v>4.3241050492364284E-2</v>
      </c>
      <c r="Y4825" s="476">
        <v>2.0000000000000001E-4</v>
      </c>
    </row>
    <row r="4826" spans="1:25" x14ac:dyDescent="0.2">
      <c r="A4826" s="475">
        <f t="shared" si="75"/>
        <v>4822</v>
      </c>
      <c r="B4826" s="462">
        <v>0.37756094513112293</v>
      </c>
      <c r="C4826" s="461">
        <v>5403.6012209040464</v>
      </c>
      <c r="D4826" s="462">
        <v>0.86091156681558767</v>
      </c>
      <c r="E4826" s="462">
        <v>0.66146037921564571</v>
      </c>
      <c r="F4826" s="516">
        <v>2024.95</v>
      </c>
      <c r="G4826" s="464">
        <v>329229739082.11871</v>
      </c>
      <c r="H4826" s="461">
        <v>22668601.222496908</v>
      </c>
      <c r="I4826" s="464">
        <v>604923265677.70911</v>
      </c>
      <c r="J4826" s="462">
        <v>0.37756094513112304</v>
      </c>
      <c r="K4826" s="464">
        <v>16309982963.072903</v>
      </c>
      <c r="L4826" s="464">
        <v>0</v>
      </c>
      <c r="M4826" s="464">
        <v>248035122707.90512</v>
      </c>
      <c r="N4826" s="464">
        <v>55797154647.569603</v>
      </c>
      <c r="O4826" s="464">
        <v>23172.892244277322</v>
      </c>
      <c r="P4826" s="461">
        <v>396379.19310588576</v>
      </c>
      <c r="Q4826" s="461">
        <v>240571.31302271647</v>
      </c>
      <c r="R4826" s="464">
        <v>1285349744306.7446</v>
      </c>
      <c r="S4826" s="462">
        <v>0.57488895588937905</v>
      </c>
      <c r="T4826" s="462">
        <v>0.38895134896462047</v>
      </c>
      <c r="U4826" s="461">
        <v>16.892605943430937</v>
      </c>
      <c r="V4826" s="464">
        <v>9161050247839.709</v>
      </c>
      <c r="W4826" s="460">
        <v>2892.3822173658937</v>
      </c>
      <c r="X4826" s="463">
        <v>4.3996396238204581E-2</v>
      </c>
      <c r="Y4826" s="476">
        <v>2.0000000000000001E-4</v>
      </c>
    </row>
    <row r="4827" spans="1:25" x14ac:dyDescent="0.2">
      <c r="A4827" s="475">
        <f t="shared" si="75"/>
        <v>4823</v>
      </c>
      <c r="B4827" s="462">
        <v>0.6154950523973669</v>
      </c>
      <c r="C4827" s="461">
        <v>5287.2642161927206</v>
      </c>
      <c r="D4827" s="462">
        <v>0.47415055059366185</v>
      </c>
      <c r="E4827" s="462">
        <v>8.2401594993947336E-2</v>
      </c>
      <c r="F4827" s="516">
        <v>2024.14</v>
      </c>
      <c r="G4827" s="464">
        <v>287921239420.59155</v>
      </c>
      <c r="H4827" s="461">
        <v>8868554.5215273649</v>
      </c>
      <c r="I4827" s="464">
        <v>294216661885.42828</v>
      </c>
      <c r="J4827" s="462">
        <v>0.42647151454558274</v>
      </c>
      <c r="K4827" s="464">
        <v>7911758802.8694801</v>
      </c>
      <c r="L4827" s="464">
        <v>1179396714.2963538</v>
      </c>
      <c r="M4827" s="464">
        <v>179338870435.11642</v>
      </c>
      <c r="N4827" s="464">
        <v>49184732558.850113</v>
      </c>
      <c r="O4827" s="464">
        <v>30849.501688983546</v>
      </c>
      <c r="P4827" s="461">
        <v>322925.91574290447</v>
      </c>
      <c r="Q4827" s="461">
        <v>193986.38920469169</v>
      </c>
      <c r="R4827" s="464">
        <v>715997823710.85486</v>
      </c>
      <c r="S4827" s="462">
        <v>0.60558987075362292</v>
      </c>
      <c r="T4827" s="462">
        <v>0.57190563053955901</v>
      </c>
      <c r="U4827" s="461">
        <v>17.189388246875403</v>
      </c>
      <c r="V4827" s="464">
        <v>7917653548157.96</v>
      </c>
      <c r="W4827" s="460">
        <v>2498.009142430798</v>
      </c>
      <c r="X4827" s="463">
        <v>4.1483479208117673E-2</v>
      </c>
      <c r="Y4827" s="476">
        <v>2.0000000000000001E-4</v>
      </c>
    </row>
    <row r="4828" spans="1:25" x14ac:dyDescent="0.2">
      <c r="A4828" s="475">
        <f t="shared" si="75"/>
        <v>4824</v>
      </c>
      <c r="B4828" s="462">
        <v>0.51564115989141879</v>
      </c>
      <c r="C4828" s="461">
        <v>6829.1887964283269</v>
      </c>
      <c r="D4828" s="462">
        <v>0.88494090775392997</v>
      </c>
      <c r="E4828" s="462">
        <v>0.52611285621309589</v>
      </c>
      <c r="F4828" s="516">
        <v>2024.51</v>
      </c>
      <c r="G4828" s="464">
        <v>422134378019.41711</v>
      </c>
      <c r="H4828" s="461">
        <v>23335379.556859303</v>
      </c>
      <c r="I4828" s="464">
        <v>547472445661.23431</v>
      </c>
      <c r="J4828" s="462">
        <v>0.22159064442727139</v>
      </c>
      <c r="K4828" s="464">
        <v>16070939673.798201</v>
      </c>
      <c r="L4828" s="464">
        <v>972751276.44574428</v>
      </c>
      <c r="M4828" s="464">
        <v>291212346272.2149</v>
      </c>
      <c r="N4828" s="464">
        <v>18718659647.180702</v>
      </c>
      <c r="O4828" s="464">
        <v>31436.484898704799</v>
      </c>
      <c r="P4828" s="461">
        <v>141784.56836705154</v>
      </c>
      <c r="Q4828" s="461">
        <v>64774.600264719076</v>
      </c>
      <c r="R4828" s="464">
        <v>1337488873393.4246</v>
      </c>
      <c r="S4828" s="462">
        <v>0.55284396920262058</v>
      </c>
      <c r="T4828" s="462">
        <v>0.37817123081946541</v>
      </c>
      <c r="U4828" s="461">
        <v>17.947922600258806</v>
      </c>
      <c r="V4828" s="464">
        <v>9857597061444.5957</v>
      </c>
      <c r="W4828" s="460">
        <v>3106.8148744721098</v>
      </c>
      <c r="X4828" s="463">
        <v>4.1393602838881459E-2</v>
      </c>
      <c r="Y4828" s="476">
        <v>2.0000000000000001E-4</v>
      </c>
    </row>
    <row r="4829" spans="1:25" x14ac:dyDescent="0.2">
      <c r="A4829" s="475">
        <f t="shared" si="75"/>
        <v>4825</v>
      </c>
      <c r="B4829" s="462">
        <v>0.3864093282522757</v>
      </c>
      <c r="C4829" s="461">
        <v>4845.6706158474544</v>
      </c>
      <c r="D4829" s="462">
        <v>0.77548675209186846</v>
      </c>
      <c r="E4829" s="462">
        <v>0.51253158174433966</v>
      </c>
      <c r="F4829" s="516">
        <v>2024.84</v>
      </c>
      <c r="G4829" s="464">
        <v>256549422778.54553</v>
      </c>
      <c r="H4829" s="461">
        <v>19003243.566331621</v>
      </c>
      <c r="I4829" s="464">
        <v>494282867485.86267</v>
      </c>
      <c r="J4829" s="462">
        <v>0.27292524923126704</v>
      </c>
      <c r="K4829" s="464">
        <v>12555293031.623505</v>
      </c>
      <c r="L4829" s="464">
        <v>0</v>
      </c>
      <c r="M4829" s="464">
        <v>201130355935.54181</v>
      </c>
      <c r="N4829" s="464">
        <v>32143776779.214958</v>
      </c>
      <c r="O4829" s="464">
        <v>23521.262696151676</v>
      </c>
      <c r="P4829" s="461">
        <v>218899.5837328065</v>
      </c>
      <c r="Q4829" s="461">
        <v>109264.5896025932</v>
      </c>
      <c r="R4829" s="464">
        <v>1050407233597.8099</v>
      </c>
      <c r="S4829" s="462">
        <v>0.53121453080724135</v>
      </c>
      <c r="T4829" s="462">
        <v>0.3279050680340107</v>
      </c>
      <c r="U4829" s="461">
        <v>17.422478490151185</v>
      </c>
      <c r="V4829" s="464">
        <v>6584730016469.9521</v>
      </c>
      <c r="W4829" s="460">
        <v>2076.427189317375</v>
      </c>
      <c r="X4829" s="463">
        <v>4.1961672955672269E-2</v>
      </c>
      <c r="Y4829" s="476">
        <v>2.0000000000000001E-4</v>
      </c>
    </row>
    <row r="4830" spans="1:25" x14ac:dyDescent="0.2">
      <c r="A4830" s="475">
        <f t="shared" si="75"/>
        <v>4826</v>
      </c>
      <c r="B4830" s="462">
        <v>0.45932526691463793</v>
      </c>
      <c r="C4830" s="461">
        <v>1500</v>
      </c>
      <c r="D4830" s="462">
        <v>0.57574739231494365</v>
      </c>
      <c r="E4830" s="462">
        <v>0.21389176214994801</v>
      </c>
      <c r="F4830" s="516">
        <v>2026.68</v>
      </c>
      <c r="G4830" s="464">
        <v>72988716871.909454</v>
      </c>
      <c r="H4830" s="461">
        <v>12623206.771248251</v>
      </c>
      <c r="I4830" s="464">
        <v>366940360369.70416</v>
      </c>
      <c r="J4830" s="462">
        <v>0.42970133515188202</v>
      </c>
      <c r="K4830" s="464">
        <v>12693509634.317402</v>
      </c>
      <c r="L4830" s="464">
        <v>12740570326.240019</v>
      </c>
      <c r="M4830" s="464">
        <v>21196888238.789104</v>
      </c>
      <c r="N4830" s="464">
        <v>20077738804.485035</v>
      </c>
      <c r="O4830" s="464">
        <v>12905.980792158523</v>
      </c>
      <c r="P4830" s="461">
        <v>180263.54133823368</v>
      </c>
      <c r="Q4830" s="461">
        <v>85222.556878158721</v>
      </c>
      <c r="R4830" s="464">
        <v>553620941970.72925</v>
      </c>
      <c r="S4830" s="462">
        <v>0.52344092250681851</v>
      </c>
      <c r="T4830" s="462">
        <v>0.36226935285300821</v>
      </c>
      <c r="U4830" s="461">
        <v>15.119577486222072</v>
      </c>
      <c r="V4830" s="464">
        <v>3437702369862.7666</v>
      </c>
      <c r="W4830" s="460">
        <v>1084.8194133673101</v>
      </c>
      <c r="X4830" s="463">
        <v>4.6885455898807396E-2</v>
      </c>
      <c r="Y4830" s="476">
        <v>2.0000000000000001E-4</v>
      </c>
    </row>
    <row r="4831" spans="1:25" x14ac:dyDescent="0.2">
      <c r="A4831" s="475">
        <f t="shared" si="75"/>
        <v>4827</v>
      </c>
      <c r="B4831" s="462">
        <v>0.29100422608514487</v>
      </c>
      <c r="C4831" s="461">
        <v>1500</v>
      </c>
      <c r="D4831" s="462">
        <v>1.0672570026585126</v>
      </c>
      <c r="E4831" s="462">
        <v>0.27868941392384983</v>
      </c>
      <c r="F4831" s="516">
        <v>2026.63</v>
      </c>
      <c r="G4831" s="464">
        <v>199343475963.07581</v>
      </c>
      <c r="H4831" s="461">
        <v>38027491.771238074</v>
      </c>
      <c r="I4831" s="464">
        <v>551083713439.38818</v>
      </c>
      <c r="J4831" s="462">
        <v>-6.9488052422006508E-3</v>
      </c>
      <c r="K4831" s="464">
        <v>18061995456.989601</v>
      </c>
      <c r="L4831" s="464">
        <v>68700893696.700996</v>
      </c>
      <c r="M4831" s="464">
        <v>38136491514.158417</v>
      </c>
      <c r="N4831" s="464">
        <v>45263414768.222015</v>
      </c>
      <c r="O4831" s="464">
        <v>16707.471116992099</v>
      </c>
      <c r="P4831" s="461">
        <v>317817.24642564543</v>
      </c>
      <c r="Q4831" s="461">
        <v>175940.58372749566</v>
      </c>
      <c r="R4831" s="464">
        <v>961114101650.2915</v>
      </c>
      <c r="S4831" s="462">
        <v>0.30742018481709116</v>
      </c>
      <c r="T4831" s="462">
        <v>0.16884362818211268</v>
      </c>
      <c r="U4831" s="461">
        <v>25.742547967640004</v>
      </c>
      <c r="V4831" s="464">
        <v>4464253080595.7324</v>
      </c>
      <c r="W4831" s="460">
        <v>1409.1563066091296</v>
      </c>
      <c r="X4831" s="463">
        <v>2.9496929219321573E-2</v>
      </c>
      <c r="Y4831" s="476">
        <v>2.0000000000000001E-4</v>
      </c>
    </row>
    <row r="4832" spans="1:25" x14ac:dyDescent="0.2">
      <c r="A4832" s="475">
        <f t="shared" si="75"/>
        <v>4828</v>
      </c>
      <c r="B4832" s="462">
        <v>0.48842963980941678</v>
      </c>
      <c r="C4832" s="461">
        <v>1500</v>
      </c>
      <c r="D4832" s="462">
        <v>0.62833507697404645</v>
      </c>
      <c r="E4832" s="462">
        <v>0.39731378754732327</v>
      </c>
      <c r="F4832" s="516">
        <v>2025.71</v>
      </c>
      <c r="G4832" s="464">
        <v>86556555424.644119</v>
      </c>
      <c r="H4832" s="461">
        <v>13554989.08669767</v>
      </c>
      <c r="I4832" s="464">
        <v>461791007508.48962</v>
      </c>
      <c r="J4832" s="462">
        <v>0.48206170776296586</v>
      </c>
      <c r="K4832" s="464">
        <v>24965695929.302444</v>
      </c>
      <c r="L4832" s="464">
        <v>43663059055.03466</v>
      </c>
      <c r="M4832" s="464">
        <v>73781011030.889648</v>
      </c>
      <c r="N4832" s="464">
        <v>102386176900.43758</v>
      </c>
      <c r="O4832" s="464">
        <v>22232.384261865845</v>
      </c>
      <c r="P4832" s="461">
        <v>585603.08072947955</v>
      </c>
      <c r="Q4832" s="461">
        <v>398447.30289346015</v>
      </c>
      <c r="R4832" s="464">
        <v>810102274955.78052</v>
      </c>
      <c r="S4832" s="462">
        <v>0.53658894686667602</v>
      </c>
      <c r="T4832" s="462">
        <v>0.36626252814783433</v>
      </c>
      <c r="U4832" s="461">
        <v>14.605846337380195</v>
      </c>
      <c r="V4832" s="464">
        <v>4946988868253.4873</v>
      </c>
      <c r="W4832" s="460">
        <v>1561.5509884612143</v>
      </c>
      <c r="X4832" s="463">
        <v>4.807729754441592E-2</v>
      </c>
      <c r="Y4832" s="476">
        <v>2.0000000000000001E-4</v>
      </c>
    </row>
    <row r="4833" spans="1:25" x14ac:dyDescent="0.2">
      <c r="A4833" s="475">
        <f t="shared" si="75"/>
        <v>4829</v>
      </c>
      <c r="B4833" s="462">
        <v>0.52793955830542583</v>
      </c>
      <c r="C4833" s="461">
        <v>6571.6958011673078</v>
      </c>
      <c r="D4833" s="462">
        <v>0.65678521833978321</v>
      </c>
      <c r="E4833" s="462">
        <v>0.47311270732834021</v>
      </c>
      <c r="F4833" s="516">
        <v>2023.97</v>
      </c>
      <c r="G4833" s="464">
        <v>237663511553.50168</v>
      </c>
      <c r="H4833" s="461">
        <v>14495979.817423079</v>
      </c>
      <c r="I4833" s="464">
        <v>343705892441.71875</v>
      </c>
      <c r="J4833" s="462">
        <v>0.2832030551872794</v>
      </c>
      <c r="K4833" s="464">
        <v>10349324941.451548</v>
      </c>
      <c r="L4833" s="464">
        <v>0</v>
      </c>
      <c r="M4833" s="464">
        <v>220487601966.44098</v>
      </c>
      <c r="N4833" s="464">
        <v>25463868273.618244</v>
      </c>
      <c r="O4833" s="464">
        <v>19789.866815224566</v>
      </c>
      <c r="P4833" s="461">
        <v>210100.40280982121</v>
      </c>
      <c r="Q4833" s="461">
        <v>105115.89564491945</v>
      </c>
      <c r="R4833" s="464">
        <v>805642764228.86133</v>
      </c>
      <c r="S4833" s="462">
        <v>0.55663587065405185</v>
      </c>
      <c r="T4833" s="462">
        <v>0.38430538504928136</v>
      </c>
      <c r="U4833" s="461">
        <v>17.565700875666963</v>
      </c>
      <c r="V4833" s="464">
        <v>5992261131910.8926</v>
      </c>
      <c r="W4833" s="460">
        <v>1889.9269371143359</v>
      </c>
      <c r="X4833" s="463">
        <v>4.1363102876987502E-2</v>
      </c>
      <c r="Y4833" s="476">
        <v>2.0000000000000001E-4</v>
      </c>
    </row>
    <row r="4834" spans="1:25" x14ac:dyDescent="0.2">
      <c r="A4834" s="475">
        <f t="shared" si="75"/>
        <v>4830</v>
      </c>
      <c r="B4834" s="462">
        <v>0.47632617958640017</v>
      </c>
      <c r="C4834" s="461">
        <v>2700.8986337885672</v>
      </c>
      <c r="D4834" s="462">
        <v>0.25378007524179813</v>
      </c>
      <c r="E4834" s="462">
        <v>0.18898774421683762</v>
      </c>
      <c r="F4834" s="516">
        <v>2024.82</v>
      </c>
      <c r="G4834" s="464">
        <v>146670111235.27826</v>
      </c>
      <c r="H4834" s="461">
        <v>4045424.5596954594</v>
      </c>
      <c r="I4834" s="464">
        <v>190135238725.49362</v>
      </c>
      <c r="J4834" s="462">
        <v>0.47632617958640022</v>
      </c>
      <c r="K4834" s="464">
        <v>4270631468.7913241</v>
      </c>
      <c r="L4834" s="464">
        <v>0</v>
      </c>
      <c r="M4834" s="464">
        <v>113958661731.75677</v>
      </c>
      <c r="N4834" s="464">
        <v>33303729578.690792</v>
      </c>
      <c r="O4834" s="464">
        <v>21355.990832170297</v>
      </c>
      <c r="P4834" s="461">
        <v>272802.76309883804</v>
      </c>
      <c r="Q4834" s="461">
        <v>130242.84834065168</v>
      </c>
      <c r="R4834" s="464">
        <v>441005437260.48468</v>
      </c>
      <c r="S4834" s="462">
        <v>0.61032163613224777</v>
      </c>
      <c r="T4834" s="462">
        <v>0.49125712392877907</v>
      </c>
      <c r="U4834" s="461">
        <v>17.047067840395854</v>
      </c>
      <c r="V4834" s="464">
        <v>4154354445125.1655</v>
      </c>
      <c r="W4834" s="460">
        <v>1310.9828427649534</v>
      </c>
      <c r="X4834" s="463">
        <v>4.187933893895688E-2</v>
      </c>
      <c r="Y4834" s="476">
        <v>2.0000000000000001E-4</v>
      </c>
    </row>
    <row r="4835" spans="1:25" x14ac:dyDescent="0.2">
      <c r="A4835" s="475">
        <f t="shared" si="75"/>
        <v>4831</v>
      </c>
      <c r="B4835" s="462">
        <v>0.28304539499067594</v>
      </c>
      <c r="C4835" s="461">
        <v>4545.8284327107331</v>
      </c>
      <c r="D4835" s="462">
        <v>0.98443300284533264</v>
      </c>
      <c r="E4835" s="462">
        <v>0.45515082958069203</v>
      </c>
      <c r="F4835" s="516">
        <v>2026.09</v>
      </c>
      <c r="G4835" s="464">
        <v>137156585600.93983</v>
      </c>
      <c r="H4835" s="461">
        <v>28986002.672760412</v>
      </c>
      <c r="I4835" s="464">
        <v>731804909189.59656</v>
      </c>
      <c r="J4835" s="462">
        <v>0.28304539499067594</v>
      </c>
      <c r="K4835" s="464">
        <v>40781635653.590111</v>
      </c>
      <c r="L4835" s="464">
        <v>30738186332.04213</v>
      </c>
      <c r="M4835" s="464">
        <v>58652159142.933968</v>
      </c>
      <c r="N4835" s="464">
        <v>85790326794.702255</v>
      </c>
      <c r="O4835" s="464">
        <v>30245.839272536683</v>
      </c>
      <c r="P4835" s="461">
        <v>536687.37477979204</v>
      </c>
      <c r="Q4835" s="461">
        <v>297522.42223030166</v>
      </c>
      <c r="R4835" s="464">
        <v>1102315281080.7202</v>
      </c>
      <c r="S4835" s="462">
        <v>0.39410318764334429</v>
      </c>
      <c r="T4835" s="462">
        <v>0.28318476280231619</v>
      </c>
      <c r="U4835" s="461">
        <v>15.495760560792696</v>
      </c>
      <c r="V4835" s="464">
        <v>5239817148142.1924</v>
      </c>
      <c r="W4835" s="460">
        <v>1653.0298421778073</v>
      </c>
      <c r="X4835" s="463">
        <v>4.8003000267622706E-2</v>
      </c>
      <c r="Y4835" s="476">
        <v>2.0000000000000001E-4</v>
      </c>
    </row>
    <row r="4836" spans="1:25" x14ac:dyDescent="0.2">
      <c r="A4836" s="475">
        <f t="shared" si="75"/>
        <v>4832</v>
      </c>
      <c r="B4836" s="462">
        <v>0.75890635603290724</v>
      </c>
      <c r="C4836" s="461">
        <v>4607.4658885344188</v>
      </c>
      <c r="D4836" s="462">
        <v>1.4046635231516027</v>
      </c>
      <c r="E4836" s="462">
        <v>0.41972179581850394</v>
      </c>
      <c r="F4836" s="516">
        <v>2024.76</v>
      </c>
      <c r="G4836" s="464">
        <v>176243215135.22818</v>
      </c>
      <c r="H4836" s="461">
        <v>55487190.773843661</v>
      </c>
      <c r="I4836" s="464">
        <v>916285658441.81079</v>
      </c>
      <c r="J4836" s="462">
        <v>9.266469041254688E-2</v>
      </c>
      <c r="K4836" s="464">
        <v>26824431972.248688</v>
      </c>
      <c r="L4836" s="464">
        <v>58572821272.965797</v>
      </c>
      <c r="M4836" s="464">
        <v>159230814036.99457</v>
      </c>
      <c r="N4836" s="464">
        <v>4365205571.880085</v>
      </c>
      <c r="O4836" s="464">
        <v>28756.569465002747</v>
      </c>
      <c r="P4836" s="461">
        <v>84662.616419738915</v>
      </c>
      <c r="Q4836" s="461">
        <v>15728.904104934731</v>
      </c>
      <c r="R4836" s="464">
        <v>1395949957492.5083</v>
      </c>
      <c r="S4836" s="462">
        <v>0.32449524883542574</v>
      </c>
      <c r="T4836" s="462">
        <v>0.10503067123918322</v>
      </c>
      <c r="U4836" s="461">
        <v>26.003930689820017</v>
      </c>
      <c r="V4836" s="464">
        <v>3979757435270.5889</v>
      </c>
      <c r="W4836" s="460">
        <v>1255.812185097242</v>
      </c>
      <c r="X4836" s="463">
        <v>2.9518170827920232E-2</v>
      </c>
      <c r="Y4836" s="476">
        <v>2.0000000000000001E-4</v>
      </c>
    </row>
    <row r="4837" spans="1:25" x14ac:dyDescent="0.2">
      <c r="A4837" s="475">
        <f t="shared" si="75"/>
        <v>4833</v>
      </c>
      <c r="B4837" s="462">
        <v>0.62166878162102079</v>
      </c>
      <c r="C4837" s="461">
        <v>1500</v>
      </c>
      <c r="D4837" s="462">
        <v>0.64700140590303223</v>
      </c>
      <c r="E4837" s="462">
        <v>0.37826441924081644</v>
      </c>
      <c r="F4837" s="516">
        <v>2024.11</v>
      </c>
      <c r="G4837" s="464">
        <v>261437971079.25217</v>
      </c>
      <c r="H4837" s="461">
        <v>14937765.520308223</v>
      </c>
      <c r="I4837" s="464">
        <v>427390436910.9632</v>
      </c>
      <c r="J4837" s="462">
        <v>0.37269518426847159</v>
      </c>
      <c r="K4837" s="464">
        <v>3323226461.2608628</v>
      </c>
      <c r="L4837" s="464">
        <v>0</v>
      </c>
      <c r="M4837" s="464">
        <v>287201248252.23029</v>
      </c>
      <c r="N4837" s="464">
        <v>34573967263.913841</v>
      </c>
      <c r="O4837" s="464">
        <v>22393.176328458369</v>
      </c>
      <c r="P4837" s="461">
        <v>241330.64835006287</v>
      </c>
      <c r="Q4837" s="461">
        <v>128098.50143260136</v>
      </c>
      <c r="R4837" s="464">
        <v>1157811336174.0583</v>
      </c>
      <c r="S4837" s="462">
        <v>0.62492975892520131</v>
      </c>
      <c r="T4837" s="462">
        <v>0.32946427462933719</v>
      </c>
      <c r="U4837" s="461">
        <v>17.098520422589623</v>
      </c>
      <c r="V4837" s="464">
        <v>7242715922310.9473</v>
      </c>
      <c r="W4837" s="460">
        <v>2284.8861008505669</v>
      </c>
      <c r="X4837" s="463">
        <v>4.2157511038833965E-2</v>
      </c>
      <c r="Y4837" s="476">
        <v>2.0000000000000001E-4</v>
      </c>
    </row>
    <row r="4838" spans="1:25" x14ac:dyDescent="0.2">
      <c r="A4838" s="475">
        <f t="shared" si="75"/>
        <v>4834</v>
      </c>
      <c r="B4838" s="462">
        <v>0.42671328308508039</v>
      </c>
      <c r="C4838" s="461">
        <v>7779.8529527986611</v>
      </c>
      <c r="D4838" s="462">
        <v>1.0786224089567815</v>
      </c>
      <c r="E4838" s="462">
        <v>0.51613567357553514</v>
      </c>
      <c r="F4838" s="516">
        <v>2025.56</v>
      </c>
      <c r="G4838" s="464">
        <v>214236277188.4505</v>
      </c>
      <c r="H4838" s="461">
        <v>22998017.141691014</v>
      </c>
      <c r="I4838" s="464">
        <v>554553999672.82104</v>
      </c>
      <c r="J4838" s="462">
        <v>0.35867268811099862</v>
      </c>
      <c r="K4838" s="464">
        <v>27403868233.612442</v>
      </c>
      <c r="L4838" s="464">
        <v>8927908852.8821926</v>
      </c>
      <c r="M4838" s="464">
        <v>117203919780.98151</v>
      </c>
      <c r="N4838" s="464">
        <v>1549331817.2340555</v>
      </c>
      <c r="O4838" s="464">
        <v>42247.383980876504</v>
      </c>
      <c r="P4838" s="461">
        <v>47911</v>
      </c>
      <c r="Q4838" s="461">
        <v>6541</v>
      </c>
      <c r="R4838" s="464">
        <v>995349636650.93262</v>
      </c>
      <c r="S4838" s="462">
        <v>0.54742126995421736</v>
      </c>
      <c r="T4838" s="462">
        <v>0.37866463435949427</v>
      </c>
      <c r="U4838" s="461">
        <v>16.282604452760996</v>
      </c>
      <c r="V4838" s="464">
        <v>6713510415838.1416</v>
      </c>
      <c r="W4838" s="460">
        <v>2115.575964583953</v>
      </c>
      <c r="X4838" s="463">
        <v>4.5487370892118656E-2</v>
      </c>
      <c r="Y4838" s="476">
        <v>2.0000000000000001E-4</v>
      </c>
    </row>
    <row r="4839" spans="1:25" x14ac:dyDescent="0.2">
      <c r="A4839" s="475">
        <f t="shared" si="75"/>
        <v>4835</v>
      </c>
      <c r="B4839" s="462">
        <v>0.35791466674696804</v>
      </c>
      <c r="C4839" s="461">
        <v>2975.2256409168276</v>
      </c>
      <c r="D4839" s="462">
        <v>0.25562466153323965</v>
      </c>
      <c r="E4839" s="462">
        <v>0.35799094344920013</v>
      </c>
      <c r="F4839" s="516">
        <v>2023.75</v>
      </c>
      <c r="G4839" s="464">
        <v>177436265721.49753</v>
      </c>
      <c r="H4839" s="461">
        <v>4109130.8317072671</v>
      </c>
      <c r="I4839" s="464">
        <v>180925722940.2832</v>
      </c>
      <c r="J4839" s="462">
        <v>0.35791466674696804</v>
      </c>
      <c r="K4839" s="464">
        <v>5064403778.2088118</v>
      </c>
      <c r="L4839" s="464">
        <v>0</v>
      </c>
      <c r="M4839" s="464">
        <v>213091756658.69168</v>
      </c>
      <c r="N4839" s="464">
        <v>52973419474.031815</v>
      </c>
      <c r="O4839" s="464">
        <v>16593.013365722196</v>
      </c>
      <c r="P4839" s="461">
        <v>403242.9705370774</v>
      </c>
      <c r="Q4839" s="461">
        <v>216766.30730739218</v>
      </c>
      <c r="R4839" s="464">
        <v>630975967667.95972</v>
      </c>
      <c r="S4839" s="462">
        <v>0.61871962674156511</v>
      </c>
      <c r="T4839" s="462">
        <v>0.36075213038124443</v>
      </c>
      <c r="U4839" s="461">
        <v>17.64577892421671</v>
      </c>
      <c r="V4839" s="464">
        <v>4498529895433.043</v>
      </c>
      <c r="W4839" s="460">
        <v>1418.9571112725152</v>
      </c>
      <c r="X4839" s="463">
        <v>4.0618582742146539E-2</v>
      </c>
      <c r="Y4839" s="476">
        <v>2.0000000000000001E-4</v>
      </c>
    </row>
    <row r="4840" spans="1:25" x14ac:dyDescent="0.2">
      <c r="A4840" s="475">
        <f t="shared" si="75"/>
        <v>4836</v>
      </c>
      <c r="B4840" s="462">
        <v>0.53995989280233825</v>
      </c>
      <c r="C4840" s="461">
        <v>3228.9127260227187</v>
      </c>
      <c r="D4840" s="462">
        <v>0.92737767514672065</v>
      </c>
      <c r="E4840" s="462">
        <v>0.41339404411715491</v>
      </c>
      <c r="F4840" s="516">
        <v>2025.75</v>
      </c>
      <c r="G4840" s="464">
        <v>187895619528.07086</v>
      </c>
      <c r="H4840" s="461">
        <v>25983145.546863206</v>
      </c>
      <c r="I4840" s="464">
        <v>580394950676.05029</v>
      </c>
      <c r="J4840" s="462">
        <v>0.26211178634662557</v>
      </c>
      <c r="K4840" s="464">
        <v>19778353030.928066</v>
      </c>
      <c r="L4840" s="464">
        <v>45674218474.825104</v>
      </c>
      <c r="M4840" s="464">
        <v>161653918750.12292</v>
      </c>
      <c r="N4840" s="464">
        <v>27168330812.837868</v>
      </c>
      <c r="O4840" s="464">
        <v>18918.19748291323</v>
      </c>
      <c r="P4840" s="461">
        <v>211787.46283578902</v>
      </c>
      <c r="Q4840" s="461">
        <v>101516.63916383096</v>
      </c>
      <c r="R4840" s="464">
        <v>1081165883023.8016</v>
      </c>
      <c r="S4840" s="462">
        <v>0.48813483127661594</v>
      </c>
      <c r="T4840" s="462">
        <v>0.23900523905414764</v>
      </c>
      <c r="U4840" s="461">
        <v>17.296234546789091</v>
      </c>
      <c r="V4840" s="464">
        <v>4864186789146.0498</v>
      </c>
      <c r="W4840" s="460">
        <v>1534.7320760250077</v>
      </c>
      <c r="X4840" s="463">
        <v>4.2915076520969417E-2</v>
      </c>
      <c r="Y4840" s="476">
        <v>2.0000000000000001E-4</v>
      </c>
    </row>
    <row r="4841" spans="1:25" x14ac:dyDescent="0.2">
      <c r="A4841" s="475">
        <f t="shared" si="75"/>
        <v>4837</v>
      </c>
      <c r="B4841" s="462">
        <v>0.42999823312455032</v>
      </c>
      <c r="C4841" s="461">
        <v>3229.3825441035597</v>
      </c>
      <c r="D4841" s="462">
        <v>1.0392686927818575</v>
      </c>
      <c r="E4841" s="462">
        <v>0.47321805267658035</v>
      </c>
      <c r="F4841" s="516">
        <v>2025.07</v>
      </c>
      <c r="G4841" s="464">
        <v>218682512580.22125</v>
      </c>
      <c r="H4841" s="461">
        <v>34546215.27934137</v>
      </c>
      <c r="I4841" s="464">
        <v>677522693090.30432</v>
      </c>
      <c r="J4841" s="462">
        <v>0.29511332444510174</v>
      </c>
      <c r="K4841" s="464">
        <v>37143902644.135338</v>
      </c>
      <c r="L4841" s="464">
        <v>82183521401.838577</v>
      </c>
      <c r="M4841" s="464">
        <v>154975131110.38821</v>
      </c>
      <c r="N4841" s="464">
        <v>55779425181.131599</v>
      </c>
      <c r="O4841" s="464">
        <v>30620.420694386994</v>
      </c>
      <c r="P4841" s="461">
        <v>397678.99245144951</v>
      </c>
      <c r="Q4841" s="461">
        <v>236970.54745577704</v>
      </c>
      <c r="R4841" s="464">
        <v>1379268286479.448</v>
      </c>
      <c r="S4841" s="462">
        <v>0.51928711901951519</v>
      </c>
      <c r="T4841" s="462">
        <v>0.25406061802146174</v>
      </c>
      <c r="U4841" s="461">
        <v>16.592759903270832</v>
      </c>
      <c r="V4841" s="464">
        <v>6334039207718.499</v>
      </c>
      <c r="W4841" s="460">
        <v>1998.8040596091591</v>
      </c>
      <c r="X4841" s="463">
        <v>4.4450862602104756E-2</v>
      </c>
      <c r="Y4841" s="476">
        <v>2.0000000000000001E-4</v>
      </c>
    </row>
    <row r="4842" spans="1:25" x14ac:dyDescent="0.2">
      <c r="A4842" s="475">
        <f t="shared" si="75"/>
        <v>4838</v>
      </c>
      <c r="B4842" s="462">
        <v>0.51138890875505527</v>
      </c>
      <c r="C4842" s="461">
        <v>5751.5249043747408</v>
      </c>
      <c r="D4842" s="462">
        <v>0.69118525852907586</v>
      </c>
      <c r="E4842" s="462">
        <v>0.36795008325179557</v>
      </c>
      <c r="F4842" s="516">
        <v>2024.3</v>
      </c>
      <c r="G4842" s="464">
        <v>255652182093.40976</v>
      </c>
      <c r="H4842" s="461">
        <v>15443507.209932951</v>
      </c>
      <c r="I4842" s="464">
        <v>509934861000.78461</v>
      </c>
      <c r="J4842" s="462">
        <v>0.40078212547585623</v>
      </c>
      <c r="K4842" s="464">
        <v>21068078203.586037</v>
      </c>
      <c r="L4842" s="464">
        <v>0</v>
      </c>
      <c r="M4842" s="464">
        <v>239990653440.94733</v>
      </c>
      <c r="N4842" s="464">
        <v>34572140673.404831</v>
      </c>
      <c r="O4842" s="464">
        <v>40856.553187278405</v>
      </c>
      <c r="P4842" s="461">
        <v>225896.61509541894</v>
      </c>
      <c r="Q4842" s="461">
        <v>115911.21800955817</v>
      </c>
      <c r="R4842" s="464">
        <v>1145932467034.1123</v>
      </c>
      <c r="S4842" s="462">
        <v>0.59710149025738357</v>
      </c>
      <c r="T4842" s="462">
        <v>0.37085041758302667</v>
      </c>
      <c r="U4842" s="461">
        <v>16.553942382105344</v>
      </c>
      <c r="V4842" s="464">
        <v>7742334439356.7422</v>
      </c>
      <c r="W4842" s="460">
        <v>2444.5661987304766</v>
      </c>
      <c r="X4842" s="463">
        <v>4.4200684810997447E-2</v>
      </c>
      <c r="Y4842" s="476">
        <v>2.0000000000000001E-4</v>
      </c>
    </row>
    <row r="4843" spans="1:25" x14ac:dyDescent="0.2">
      <c r="A4843" s="475">
        <f t="shared" si="75"/>
        <v>4839</v>
      </c>
      <c r="B4843" s="462">
        <v>0.51922152683092282</v>
      </c>
      <c r="C4843" s="461">
        <v>7715.1457117236587</v>
      </c>
      <c r="D4843" s="462">
        <v>0.54746105070385342</v>
      </c>
      <c r="E4843" s="462">
        <v>0.7</v>
      </c>
      <c r="F4843" s="516">
        <v>2024.99</v>
      </c>
      <c r="G4843" s="464">
        <v>343328329812.84601</v>
      </c>
      <c r="H4843" s="461">
        <v>10740076.713307351</v>
      </c>
      <c r="I4843" s="464">
        <v>379756830822.42841</v>
      </c>
      <c r="J4843" s="462">
        <v>0.44651411602884306</v>
      </c>
      <c r="K4843" s="464">
        <v>7248020224.8614454</v>
      </c>
      <c r="L4843" s="464">
        <v>0</v>
      </c>
      <c r="M4843" s="464">
        <v>260610240967.92923</v>
      </c>
      <c r="N4843" s="464">
        <v>15482007989.839579</v>
      </c>
      <c r="O4843" s="464">
        <v>23195.397270885966</v>
      </c>
      <c r="P4843" s="461">
        <v>138638.20061552199</v>
      </c>
      <c r="Q4843" s="461">
        <v>56812.709791844965</v>
      </c>
      <c r="R4843" s="464">
        <v>1012968154840.6764</v>
      </c>
      <c r="S4843" s="462">
        <v>0.65720848704120616</v>
      </c>
      <c r="T4843" s="462">
        <v>0.46788493616998655</v>
      </c>
      <c r="U4843" s="461">
        <v>17.319091155667703</v>
      </c>
      <c r="V4843" s="464">
        <v>8935249271484.0039</v>
      </c>
      <c r="W4843" s="460">
        <v>2815.7813203387832</v>
      </c>
      <c r="X4843" s="463">
        <v>4.2386835882485818E-2</v>
      </c>
      <c r="Y4843" s="476">
        <v>2.0000000000000001E-4</v>
      </c>
    </row>
    <row r="4844" spans="1:25" x14ac:dyDescent="0.2">
      <c r="A4844" s="475">
        <f t="shared" si="75"/>
        <v>4840</v>
      </c>
      <c r="B4844" s="462">
        <v>0.45592618300624155</v>
      </c>
      <c r="C4844" s="461">
        <v>8213.0794468575441</v>
      </c>
      <c r="D4844" s="462">
        <v>0.76787089876162895</v>
      </c>
      <c r="E4844" s="462">
        <v>0.17416616133118756</v>
      </c>
      <c r="F4844" s="516">
        <v>2027.2</v>
      </c>
      <c r="G4844" s="464">
        <v>88597408548.712341</v>
      </c>
      <c r="H4844" s="461">
        <v>17788981.212337341</v>
      </c>
      <c r="I4844" s="464">
        <v>450867858690.15088</v>
      </c>
      <c r="J4844" s="462">
        <v>0.32292705195139226</v>
      </c>
      <c r="K4844" s="464">
        <v>25037315458.000683</v>
      </c>
      <c r="L4844" s="464">
        <v>65517506527.915184</v>
      </c>
      <c r="M4844" s="464">
        <v>0</v>
      </c>
      <c r="N4844" s="464">
        <v>30574374594.229443</v>
      </c>
      <c r="O4844" s="464">
        <v>38051.801920146245</v>
      </c>
      <c r="P4844" s="461">
        <v>235225.96098136317</v>
      </c>
      <c r="Q4844" s="461">
        <v>121219.75931235851</v>
      </c>
      <c r="R4844" s="464">
        <v>688104613252.96436</v>
      </c>
      <c r="S4844" s="462">
        <v>0.45002072627645473</v>
      </c>
      <c r="T4844" s="462">
        <v>0.32672774460022058</v>
      </c>
      <c r="U4844" s="461">
        <v>15.203155605291865</v>
      </c>
      <c r="V4844" s="464">
        <v>3733143007940.7295</v>
      </c>
      <c r="W4844" s="460">
        <v>1175.1465392019061</v>
      </c>
      <c r="X4844" s="463">
        <v>4.8849720669967678E-2</v>
      </c>
      <c r="Y4844" s="476">
        <v>2.0000000000000001E-4</v>
      </c>
    </row>
    <row r="4845" spans="1:25" x14ac:dyDescent="0.2">
      <c r="A4845" s="475">
        <f t="shared" si="75"/>
        <v>4841</v>
      </c>
      <c r="B4845" s="462">
        <v>0.52032626696532436</v>
      </c>
      <c r="C4845" s="461">
        <v>5781.2412584668764</v>
      </c>
      <c r="D4845" s="462">
        <v>0.80317500957252763</v>
      </c>
      <c r="E4845" s="462">
        <v>0.33573056694748432</v>
      </c>
      <c r="F4845" s="516">
        <v>2023.75</v>
      </c>
      <c r="G4845" s="464">
        <v>385474008821.38837</v>
      </c>
      <c r="H4845" s="461">
        <v>18864659.437926576</v>
      </c>
      <c r="I4845" s="464">
        <v>473086594233.28748</v>
      </c>
      <c r="J4845" s="462">
        <v>0.32301598003889898</v>
      </c>
      <c r="K4845" s="464">
        <v>12515208406.015093</v>
      </c>
      <c r="L4845" s="464">
        <v>0</v>
      </c>
      <c r="M4845" s="464">
        <v>420012644656.49261</v>
      </c>
      <c r="N4845" s="464">
        <v>44020645174.1026</v>
      </c>
      <c r="O4845" s="464">
        <v>28442.079768869447</v>
      </c>
      <c r="P4845" s="461">
        <v>305933.1454870344</v>
      </c>
      <c r="Q4845" s="461">
        <v>172884.25621387467</v>
      </c>
      <c r="R4845" s="464">
        <v>1348964583576.8789</v>
      </c>
      <c r="S4845" s="462">
        <v>0.60953324198335934</v>
      </c>
      <c r="T4845" s="462">
        <v>0.36857325335832047</v>
      </c>
      <c r="U4845" s="461">
        <v>17.622298375985505</v>
      </c>
      <c r="V4845" s="464">
        <v>9555262513002.168</v>
      </c>
      <c r="W4845" s="460">
        <v>3014.3257012868867</v>
      </c>
      <c r="X4845" s="463">
        <v>4.1899318941752063E-2</v>
      </c>
      <c r="Y4845" s="476">
        <v>2.0000000000000001E-4</v>
      </c>
    </row>
    <row r="4846" spans="1:25" x14ac:dyDescent="0.2">
      <c r="A4846" s="475">
        <f t="shared" si="75"/>
        <v>4842</v>
      </c>
      <c r="B4846" s="462">
        <v>0.5310373897509616</v>
      </c>
      <c r="C4846" s="461">
        <v>7180.2385238155539</v>
      </c>
      <c r="D4846" s="462">
        <v>0.89274627383429506</v>
      </c>
      <c r="E4846" s="462">
        <v>0.49474575726137737</v>
      </c>
      <c r="F4846" s="516">
        <v>2025.21</v>
      </c>
      <c r="G4846" s="464">
        <v>145558397370.97534</v>
      </c>
      <c r="H4846" s="461">
        <v>21234015.61899038</v>
      </c>
      <c r="I4846" s="464">
        <v>593416784720.13391</v>
      </c>
      <c r="J4846" s="462">
        <v>0.38841701343507495</v>
      </c>
      <c r="K4846" s="464">
        <v>15596589181.657547</v>
      </c>
      <c r="L4846" s="464">
        <v>21576328741.528927</v>
      </c>
      <c r="M4846" s="464">
        <v>80390901705.409119</v>
      </c>
      <c r="N4846" s="464">
        <v>9150117046.3635197</v>
      </c>
      <c r="O4846" s="464">
        <v>41961.424633849427</v>
      </c>
      <c r="P4846" s="461">
        <v>99528.621075017436</v>
      </c>
      <c r="Q4846" s="461">
        <v>34931.001569691463</v>
      </c>
      <c r="R4846" s="464">
        <v>890944176369.27563</v>
      </c>
      <c r="S4846" s="462">
        <v>0.51502738147263682</v>
      </c>
      <c r="T4846" s="462">
        <v>0.34137591346964152</v>
      </c>
      <c r="U4846" s="461">
        <v>15.790526692195614</v>
      </c>
      <c r="V4846" s="464">
        <v>5295085421680.9502</v>
      </c>
      <c r="W4846" s="460">
        <v>1671.65840726791</v>
      </c>
      <c r="X4846" s="463">
        <v>4.65947143128633E-2</v>
      </c>
      <c r="Y4846" s="476">
        <v>2.0000000000000001E-4</v>
      </c>
    </row>
    <row r="4847" spans="1:25" x14ac:dyDescent="0.2">
      <c r="A4847" s="475">
        <f t="shared" si="75"/>
        <v>4843</v>
      </c>
      <c r="B4847" s="462">
        <v>0.46661493470908544</v>
      </c>
      <c r="C4847" s="461">
        <v>4716.1904933960868</v>
      </c>
      <c r="D4847" s="462">
        <v>0.81235836624051949</v>
      </c>
      <c r="E4847" s="462">
        <v>0.61019783122647597</v>
      </c>
      <c r="F4847" s="516">
        <v>2025.45</v>
      </c>
      <c r="G4847" s="464">
        <v>251223765916.49915</v>
      </c>
      <c r="H4847" s="461">
        <v>20361894.737183496</v>
      </c>
      <c r="I4847" s="464">
        <v>434961620304.15857</v>
      </c>
      <c r="J4847" s="462">
        <v>0.20346786393363625</v>
      </c>
      <c r="K4847" s="464">
        <v>27765365433.9767</v>
      </c>
      <c r="L4847" s="464">
        <v>93422252862.747223</v>
      </c>
      <c r="M4847" s="464">
        <v>175529712690.66434</v>
      </c>
      <c r="N4847" s="464">
        <v>33227853759.322987</v>
      </c>
      <c r="O4847" s="464">
        <v>23894.713693663594</v>
      </c>
      <c r="P4847" s="461">
        <v>243764.38081244793</v>
      </c>
      <c r="Q4847" s="461">
        <v>126576.59565895803</v>
      </c>
      <c r="R4847" s="464">
        <v>1024005549879.8527</v>
      </c>
      <c r="S4847" s="462">
        <v>0.52075757268988931</v>
      </c>
      <c r="T4847" s="462">
        <v>0.33266096595678313</v>
      </c>
      <c r="U4847" s="461">
        <v>17.294854787296451</v>
      </c>
      <c r="V4847" s="464">
        <v>6496890252087.8359</v>
      </c>
      <c r="W4847" s="460">
        <v>2050.548433616992</v>
      </c>
      <c r="X4847" s="463">
        <v>4.2198402253203801E-2</v>
      </c>
      <c r="Y4847" s="476">
        <v>2.0000000000000001E-4</v>
      </c>
    </row>
    <row r="4848" spans="1:25" x14ac:dyDescent="0.2">
      <c r="A4848" s="475">
        <f t="shared" si="75"/>
        <v>4844</v>
      </c>
      <c r="B4848" s="462">
        <v>0.43994925597663326</v>
      </c>
      <c r="C4848" s="461">
        <v>11480.272153185328</v>
      </c>
      <c r="D4848" s="462">
        <v>0.61649881476834634</v>
      </c>
      <c r="E4848" s="462">
        <v>0.7</v>
      </c>
      <c r="F4848" s="516">
        <v>2024.24</v>
      </c>
      <c r="G4848" s="464">
        <v>209359029813.3981</v>
      </c>
      <c r="H4848" s="461">
        <v>12215717.69613203</v>
      </c>
      <c r="I4848" s="464">
        <v>301809974952.93054</v>
      </c>
      <c r="J4848" s="462">
        <v>0.26587417823701143</v>
      </c>
      <c r="K4848" s="464">
        <v>7138384608.5252657</v>
      </c>
      <c r="L4848" s="464">
        <v>0</v>
      </c>
      <c r="M4848" s="464">
        <v>151803379717.44318</v>
      </c>
      <c r="N4848" s="464">
        <v>25648819948.983421</v>
      </c>
      <c r="O4848" s="464">
        <v>28837.014632182592</v>
      </c>
      <c r="P4848" s="461">
        <v>208108.31631727685</v>
      </c>
      <c r="Q4848" s="461">
        <v>104429.09400058383</v>
      </c>
      <c r="R4848" s="464">
        <v>720042947664.49048</v>
      </c>
      <c r="S4848" s="462">
        <v>0.55117254496103762</v>
      </c>
      <c r="T4848" s="462">
        <v>0.39538586418358357</v>
      </c>
      <c r="U4848" s="461">
        <v>17.39388541293787</v>
      </c>
      <c r="V4848" s="464">
        <v>5387304539215.3467</v>
      </c>
      <c r="W4848" s="460">
        <v>1698.5075226760412</v>
      </c>
      <c r="X4848" s="463">
        <v>4.2790291218107783E-2</v>
      </c>
      <c r="Y4848" s="476">
        <v>2.0000000000000001E-4</v>
      </c>
    </row>
    <row r="4849" spans="1:25" x14ac:dyDescent="0.2">
      <c r="A4849" s="475">
        <f t="shared" si="75"/>
        <v>4845</v>
      </c>
      <c r="B4849" s="462">
        <v>0.45946888267798158</v>
      </c>
      <c r="C4849" s="461">
        <v>4648.88902574655</v>
      </c>
      <c r="D4849" s="462">
        <v>0.50609434735265513</v>
      </c>
      <c r="E4849" s="462">
        <v>0.49249503200680267</v>
      </c>
      <c r="F4849" s="516">
        <v>2023.75</v>
      </c>
      <c r="G4849" s="464">
        <v>296479859634.7652</v>
      </c>
      <c r="H4849" s="461">
        <v>9610685.9775308985</v>
      </c>
      <c r="I4849" s="464">
        <v>294372665065.3952</v>
      </c>
      <c r="J4849" s="462">
        <v>0.3066649502439206</v>
      </c>
      <c r="K4849" s="464">
        <v>4894321328.580205</v>
      </c>
      <c r="L4849" s="464">
        <v>0</v>
      </c>
      <c r="M4849" s="464">
        <v>298511644296.2417</v>
      </c>
      <c r="N4849" s="464">
        <v>77046828364.187363</v>
      </c>
      <c r="O4849" s="464">
        <v>29764.105545960032</v>
      </c>
      <c r="P4849" s="461">
        <v>401929.42364097154</v>
      </c>
      <c r="Q4849" s="461">
        <v>254988.91383326412</v>
      </c>
      <c r="R4849" s="464">
        <v>943121319319.552</v>
      </c>
      <c r="S4849" s="462">
        <v>0.59528486650410228</v>
      </c>
      <c r="T4849" s="462">
        <v>0.40075629339534724</v>
      </c>
      <c r="U4849" s="461">
        <v>17.687095800956424</v>
      </c>
      <c r="V4849" s="464">
        <v>7397232215220.4658</v>
      </c>
      <c r="W4849" s="460">
        <v>2333.1312603770652</v>
      </c>
      <c r="X4849" s="463">
        <v>4.0878433081183815E-2</v>
      </c>
      <c r="Y4849" s="476">
        <v>2.0000000000000001E-4</v>
      </c>
    </row>
    <row r="4850" spans="1:25" x14ac:dyDescent="0.2">
      <c r="A4850" s="475">
        <f t="shared" si="75"/>
        <v>4846</v>
      </c>
      <c r="B4850" s="462">
        <v>0.48328455865177461</v>
      </c>
      <c r="C4850" s="461">
        <v>1959.9196618041337</v>
      </c>
      <c r="D4850" s="462">
        <v>0.6909693765374042</v>
      </c>
      <c r="E4850" s="462">
        <v>0.3333303041099665</v>
      </c>
      <c r="F4850" s="516">
        <v>2025.35</v>
      </c>
      <c r="G4850" s="464">
        <v>167516023906.2778</v>
      </c>
      <c r="H4850" s="461">
        <v>16728283.383932082</v>
      </c>
      <c r="I4850" s="464">
        <v>448163579205.67017</v>
      </c>
      <c r="J4850" s="462">
        <v>0.42993743413412056</v>
      </c>
      <c r="K4850" s="464">
        <v>21977485560.236008</v>
      </c>
      <c r="L4850" s="464">
        <v>28677347555.077965</v>
      </c>
      <c r="M4850" s="464">
        <v>110184639975.59065</v>
      </c>
      <c r="N4850" s="464">
        <v>46643177464.354027</v>
      </c>
      <c r="O4850" s="464">
        <v>27535.393174793779</v>
      </c>
      <c r="P4850" s="461">
        <v>346438.4724560079</v>
      </c>
      <c r="Q4850" s="461">
        <v>206459.89179767913</v>
      </c>
      <c r="R4850" s="464">
        <v>823407599534.03149</v>
      </c>
      <c r="S4850" s="462">
        <v>0.55554433107773926</v>
      </c>
      <c r="T4850" s="462">
        <v>0.38498065067954612</v>
      </c>
      <c r="U4850" s="461">
        <v>16.078983695626107</v>
      </c>
      <c r="V4850" s="464">
        <v>5736936597399.335</v>
      </c>
      <c r="W4850" s="460">
        <v>1809.5240533670806</v>
      </c>
      <c r="X4850" s="463">
        <v>4.4442167313434131E-2</v>
      </c>
      <c r="Y4850" s="476">
        <v>2.0000000000000001E-4</v>
      </c>
    </row>
    <row r="4851" spans="1:25" x14ac:dyDescent="0.2">
      <c r="A4851" s="475">
        <f t="shared" si="75"/>
        <v>4847</v>
      </c>
      <c r="B4851" s="462">
        <v>0.56151355373114487</v>
      </c>
      <c r="C4851" s="461">
        <v>4749.7240237513934</v>
      </c>
      <c r="D4851" s="462">
        <v>1.0234278997402713</v>
      </c>
      <c r="E4851" s="462">
        <v>0.6288903960499892</v>
      </c>
      <c r="F4851" s="516">
        <v>2024.01</v>
      </c>
      <c r="G4851" s="464">
        <v>322984713907.13593</v>
      </c>
      <c r="H4851" s="461">
        <v>32346603.287458997</v>
      </c>
      <c r="I4851" s="464">
        <v>724754589812.77173</v>
      </c>
      <c r="J4851" s="462">
        <v>0.20883242362209553</v>
      </c>
      <c r="K4851" s="464">
        <v>17839593683.725723</v>
      </c>
      <c r="L4851" s="464">
        <v>0</v>
      </c>
      <c r="M4851" s="464">
        <v>328617810630.88855</v>
      </c>
      <c r="N4851" s="464">
        <v>64863277164.114655</v>
      </c>
      <c r="O4851" s="464">
        <v>29714.969455261955</v>
      </c>
      <c r="P4851" s="461">
        <v>371031.60257731262</v>
      </c>
      <c r="Q4851" s="461">
        <v>217005.92776252449</v>
      </c>
      <c r="R4851" s="464">
        <v>1639620036141.6692</v>
      </c>
      <c r="S4851" s="462">
        <v>0.51124972092182575</v>
      </c>
      <c r="T4851" s="462">
        <v>0.24253972268179488</v>
      </c>
      <c r="U4851" s="461">
        <v>17.821310056040641</v>
      </c>
      <c r="V4851" s="464">
        <v>7642978437000.4385</v>
      </c>
      <c r="W4851" s="460">
        <v>2409.777867110723</v>
      </c>
      <c r="X4851" s="463">
        <v>4.1651291129416054E-2</v>
      </c>
      <c r="Y4851" s="476">
        <v>2.0000000000000001E-4</v>
      </c>
    </row>
    <row r="4852" spans="1:25" x14ac:dyDescent="0.2">
      <c r="A4852" s="475">
        <f t="shared" si="75"/>
        <v>4848</v>
      </c>
      <c r="B4852" s="462">
        <v>0.66551231207623918</v>
      </c>
      <c r="C4852" s="461">
        <v>5247.1470700780728</v>
      </c>
      <c r="D4852" s="462">
        <v>0.6616193041342614</v>
      </c>
      <c r="E4852" s="462">
        <v>0.50382323507528781</v>
      </c>
      <c r="F4852" s="516">
        <v>2024.5</v>
      </c>
      <c r="G4852" s="464">
        <v>302429505024.79327</v>
      </c>
      <c r="H4852" s="461">
        <v>13964560.776397748</v>
      </c>
      <c r="I4852" s="464">
        <v>398498031358.15967</v>
      </c>
      <c r="J4852" s="462">
        <v>0.33119235281153514</v>
      </c>
      <c r="K4852" s="464">
        <v>7399627470.4383669</v>
      </c>
      <c r="L4852" s="464">
        <v>4043487263.4097748</v>
      </c>
      <c r="M4852" s="464">
        <v>239674285458.46613</v>
      </c>
      <c r="N4852" s="464">
        <v>21478617354.520309</v>
      </c>
      <c r="O4852" s="464">
        <v>35203.215974577732</v>
      </c>
      <c r="P4852" s="461">
        <v>170314.14637725489</v>
      </c>
      <c r="Q4852" s="461">
        <v>76813.998059879406</v>
      </c>
      <c r="R4852" s="464">
        <v>1020062296623.0444</v>
      </c>
      <c r="S4852" s="462">
        <v>0.60090210019694212</v>
      </c>
      <c r="T4852" s="462">
        <v>0.40988412519508866</v>
      </c>
      <c r="U4852" s="461">
        <v>17.320943676345358</v>
      </c>
      <c r="V4852" s="464">
        <v>7941696488001.6582</v>
      </c>
      <c r="W4852" s="460">
        <v>2508.2756686031375</v>
      </c>
      <c r="X4852" s="463">
        <v>4.2378166795009484E-2</v>
      </c>
      <c r="Y4852" s="476">
        <v>2.0000000000000001E-4</v>
      </c>
    </row>
    <row r="4853" spans="1:25" x14ac:dyDescent="0.2">
      <c r="A4853" s="475">
        <f t="shared" si="75"/>
        <v>4849</v>
      </c>
      <c r="B4853" s="462">
        <v>0.58895071591901582</v>
      </c>
      <c r="C4853" s="461">
        <v>5148.9469473584868</v>
      </c>
      <c r="D4853" s="462">
        <v>0.56703223822869786</v>
      </c>
      <c r="E4853" s="462">
        <v>0.45847281718165017</v>
      </c>
      <c r="F4853" s="516">
        <v>2024.49</v>
      </c>
      <c r="G4853" s="464">
        <v>335963091226.56757</v>
      </c>
      <c r="H4853" s="461">
        <v>11768110.628337761</v>
      </c>
      <c r="I4853" s="464">
        <v>414210097290.10443</v>
      </c>
      <c r="J4853" s="462">
        <v>0.48900577057191741</v>
      </c>
      <c r="K4853" s="464">
        <v>6809300471.8969793</v>
      </c>
      <c r="L4853" s="464">
        <v>0</v>
      </c>
      <c r="M4853" s="464">
        <v>187265226404.05807</v>
      </c>
      <c r="N4853" s="464">
        <v>26092542250.77832</v>
      </c>
      <c r="O4853" s="464">
        <v>34309.617494323611</v>
      </c>
      <c r="P4853" s="461">
        <v>205935.15801706925</v>
      </c>
      <c r="Q4853" s="461">
        <v>103788.90296504457</v>
      </c>
      <c r="R4853" s="464">
        <v>925542531640.57593</v>
      </c>
      <c r="S4853" s="462">
        <v>0.64218023801180035</v>
      </c>
      <c r="T4853" s="462">
        <v>0.55311404738405601</v>
      </c>
      <c r="U4853" s="461">
        <v>16.91334708574232</v>
      </c>
      <c r="V4853" s="464">
        <v>9565346261675.625</v>
      </c>
      <c r="W4853" s="460">
        <v>3019.7700871933971</v>
      </c>
      <c r="X4853" s="463">
        <v>4.293006538205487E-2</v>
      </c>
      <c r="Y4853" s="476">
        <v>2.0000000000000001E-4</v>
      </c>
    </row>
    <row r="4854" spans="1:25" x14ac:dyDescent="0.2">
      <c r="A4854" s="475">
        <f t="shared" si="75"/>
        <v>4850</v>
      </c>
      <c r="B4854" s="462">
        <v>0.7105296882133374</v>
      </c>
      <c r="C4854" s="461">
        <v>3296.2699598050663</v>
      </c>
      <c r="D4854" s="462">
        <v>0.70732832243930921</v>
      </c>
      <c r="E4854" s="462">
        <v>0.69801025644586678</v>
      </c>
      <c r="F4854" s="516">
        <v>2025.32</v>
      </c>
      <c r="G4854" s="464">
        <v>128485093538.67038</v>
      </c>
      <c r="H4854" s="461">
        <v>16205280.848458327</v>
      </c>
      <c r="I4854" s="464">
        <v>408398457651.67218</v>
      </c>
      <c r="J4854" s="462">
        <v>0.2776456087476481</v>
      </c>
      <c r="K4854" s="464">
        <v>13738349819.562727</v>
      </c>
      <c r="L4854" s="464">
        <v>18318916657.369892</v>
      </c>
      <c r="M4854" s="464">
        <v>95269886088.454956</v>
      </c>
      <c r="N4854" s="464">
        <v>37518622763.118141</v>
      </c>
      <c r="O4854" s="464">
        <v>25234.218880549248</v>
      </c>
      <c r="P4854" s="461">
        <v>254485.91414493177</v>
      </c>
      <c r="Q4854" s="461">
        <v>136565.9349328645</v>
      </c>
      <c r="R4854" s="464">
        <v>709823003778.23462</v>
      </c>
      <c r="S4854" s="462">
        <v>0.46108249845384963</v>
      </c>
      <c r="T4854" s="462">
        <v>0.29310275888179388</v>
      </c>
      <c r="U4854" s="461">
        <v>16.608141093102617</v>
      </c>
      <c r="V4854" s="464">
        <v>3915785636088.8857</v>
      </c>
      <c r="W4854" s="460">
        <v>1234.8750063351144</v>
      </c>
      <c r="X4854" s="463">
        <v>4.2798103677127185E-2</v>
      </c>
      <c r="Y4854" s="476">
        <v>2.0000000000000001E-4</v>
      </c>
    </row>
    <row r="4855" spans="1:25" x14ac:dyDescent="0.2">
      <c r="A4855" s="475">
        <f t="shared" si="75"/>
        <v>4851</v>
      </c>
      <c r="B4855" s="462">
        <v>0.63112189464849655</v>
      </c>
      <c r="C4855" s="461">
        <v>5106.2056485203093</v>
      </c>
      <c r="D4855" s="462">
        <v>0.48629788938768759</v>
      </c>
      <c r="E4855" s="462">
        <v>0.33844389790750029</v>
      </c>
      <c r="F4855" s="516">
        <v>2023.75</v>
      </c>
      <c r="G4855" s="464">
        <v>404042133133.39886</v>
      </c>
      <c r="H4855" s="461">
        <v>9264138.3763997648</v>
      </c>
      <c r="I4855" s="464">
        <v>243883244417.32782</v>
      </c>
      <c r="J4855" s="462">
        <v>0.26391546039770863</v>
      </c>
      <c r="K4855" s="464">
        <v>8525843241.2837076</v>
      </c>
      <c r="L4855" s="464">
        <v>0</v>
      </c>
      <c r="M4855" s="464">
        <v>415791758314.83533</v>
      </c>
      <c r="N4855" s="464">
        <v>61423461806.145248</v>
      </c>
      <c r="O4855" s="464">
        <v>23337.929765931902</v>
      </c>
      <c r="P4855" s="461">
        <v>373412.34032030724</v>
      </c>
      <c r="Q4855" s="461">
        <v>233078.36513791553</v>
      </c>
      <c r="R4855" s="464">
        <v>1070167880019.9888</v>
      </c>
      <c r="S4855" s="462">
        <v>0.64474162238196087</v>
      </c>
      <c r="T4855" s="462">
        <v>0.42333946898727065</v>
      </c>
      <c r="U4855" s="461">
        <v>18.316281396729526</v>
      </c>
      <c r="V4855" s="464">
        <v>9038529352126.3789</v>
      </c>
      <c r="W4855" s="460">
        <v>2852.8009430708157</v>
      </c>
      <c r="X4855" s="463">
        <v>4.026834844693046E-2</v>
      </c>
      <c r="Y4855" s="476">
        <v>2.0000000000000001E-4</v>
      </c>
    </row>
    <row r="4856" spans="1:25" x14ac:dyDescent="0.2">
      <c r="A4856" s="475">
        <f t="shared" si="75"/>
        <v>4852</v>
      </c>
      <c r="B4856" s="462">
        <v>0.43059862522027631</v>
      </c>
      <c r="C4856" s="461">
        <v>6558.7584270864791</v>
      </c>
      <c r="D4856" s="462">
        <v>0.93978595095967621</v>
      </c>
      <c r="E4856" s="462">
        <v>0.51780499598739749</v>
      </c>
      <c r="F4856" s="516">
        <v>2025.15</v>
      </c>
      <c r="G4856" s="464">
        <v>222626559705.46292</v>
      </c>
      <c r="H4856" s="461">
        <v>24077845.842238948</v>
      </c>
      <c r="I4856" s="464">
        <v>378792250261.66034</v>
      </c>
      <c r="J4856" s="462">
        <v>-0.11228779353445728</v>
      </c>
      <c r="K4856" s="464">
        <v>28027044830.423088</v>
      </c>
      <c r="L4856" s="464">
        <v>50319904581.111084</v>
      </c>
      <c r="M4856" s="464">
        <v>183771709874.90042</v>
      </c>
      <c r="N4856" s="464">
        <v>17819127073.374413</v>
      </c>
      <c r="O4856" s="464">
        <v>23710.915839651374</v>
      </c>
      <c r="P4856" s="461">
        <v>190561.08228906229</v>
      </c>
      <c r="Q4856" s="461">
        <v>63833.365820128776</v>
      </c>
      <c r="R4856" s="464">
        <v>1046547455042.7172</v>
      </c>
      <c r="S4856" s="462">
        <v>0.45072285549030333</v>
      </c>
      <c r="T4856" s="462">
        <v>0.17329454489015886</v>
      </c>
      <c r="U4856" s="461">
        <v>25.638894744563771</v>
      </c>
      <c r="V4856" s="464">
        <v>4872801018066.0107</v>
      </c>
      <c r="W4856" s="460">
        <v>1536.8321130768111</v>
      </c>
      <c r="X4856" s="463">
        <v>2.9716689357422364E-2</v>
      </c>
      <c r="Y4856" s="476">
        <v>2.0000000000000001E-4</v>
      </c>
    </row>
    <row r="4857" spans="1:25" x14ac:dyDescent="0.2">
      <c r="A4857" s="475">
        <f t="shared" si="75"/>
        <v>4853</v>
      </c>
      <c r="B4857" s="462">
        <v>0.40853722132833931</v>
      </c>
      <c r="C4857" s="461">
        <v>3840.7050499960105</v>
      </c>
      <c r="D4857" s="462">
        <v>0.39629688650503775</v>
      </c>
      <c r="E4857" s="462">
        <v>0.42112102871787227</v>
      </c>
      <c r="F4857" s="516">
        <v>2025.3</v>
      </c>
      <c r="G4857" s="464">
        <v>136293438087.16867</v>
      </c>
      <c r="H4857" s="461">
        <v>7253245.6633336078</v>
      </c>
      <c r="I4857" s="464">
        <v>244415546628.94641</v>
      </c>
      <c r="J4857" s="462">
        <v>0.40853722132833936</v>
      </c>
      <c r="K4857" s="464">
        <v>26565555404.698593</v>
      </c>
      <c r="L4857" s="464">
        <v>78062063246.342606</v>
      </c>
      <c r="M4857" s="464">
        <v>101669482304.02832</v>
      </c>
      <c r="N4857" s="464">
        <v>148360170401.43668</v>
      </c>
      <c r="O4857" s="464">
        <v>32293.951241433591</v>
      </c>
      <c r="P4857" s="461">
        <v>947552.04776942113</v>
      </c>
      <c r="Q4857" s="461">
        <v>602192.11799103429</v>
      </c>
      <c r="R4857" s="464">
        <v>747792353991.86865</v>
      </c>
      <c r="S4857" s="462">
        <v>0.54495704068412576</v>
      </c>
      <c r="T4857" s="462">
        <v>0.32050638239909501</v>
      </c>
      <c r="U4857" s="461">
        <v>16.252058620179465</v>
      </c>
      <c r="V4857" s="464">
        <v>4359421952507.7148</v>
      </c>
      <c r="W4857" s="460">
        <v>1375.5969477640756</v>
      </c>
      <c r="X4857" s="463">
        <v>4.4295605014779048E-2</v>
      </c>
      <c r="Y4857" s="476">
        <v>2.0000000000000001E-4</v>
      </c>
    </row>
    <row r="4858" spans="1:25" x14ac:dyDescent="0.2">
      <c r="A4858" s="475">
        <f t="shared" si="75"/>
        <v>4854</v>
      </c>
      <c r="B4858" s="462">
        <v>0.50601621464802504</v>
      </c>
      <c r="C4858" s="461">
        <v>8992.5018735992799</v>
      </c>
      <c r="D4858" s="462">
        <v>0.46418369399834963</v>
      </c>
      <c r="E4858" s="462">
        <v>0.2088429912380223</v>
      </c>
      <c r="F4858" s="516">
        <v>2027.51</v>
      </c>
      <c r="G4858" s="464">
        <v>37578490535.889549</v>
      </c>
      <c r="H4858" s="461">
        <v>8687412.2184676826</v>
      </c>
      <c r="I4858" s="464">
        <v>333094722714.81384</v>
      </c>
      <c r="J4858" s="462">
        <v>0.49116714740031475</v>
      </c>
      <c r="K4858" s="464">
        <v>27143396721.032372</v>
      </c>
      <c r="L4858" s="464">
        <v>51960260767.753868</v>
      </c>
      <c r="M4858" s="464">
        <v>0</v>
      </c>
      <c r="N4858" s="464">
        <v>34764388342.362373</v>
      </c>
      <c r="O4858" s="464">
        <v>28391.715390808688</v>
      </c>
      <c r="P4858" s="461">
        <v>244894.04128847379</v>
      </c>
      <c r="Q4858" s="461">
        <v>134661.59126750426</v>
      </c>
      <c r="R4858" s="464">
        <v>496702088363.01855</v>
      </c>
      <c r="S4858" s="462">
        <v>0.52297995615239912</v>
      </c>
      <c r="T4858" s="462">
        <v>0.38575347808179761</v>
      </c>
      <c r="U4858" s="461">
        <v>14.07025645829289</v>
      </c>
      <c r="V4858" s="464">
        <v>3145402214343.8994</v>
      </c>
      <c r="W4858" s="460">
        <v>992.36993469787706</v>
      </c>
      <c r="X4858" s="463">
        <v>4.8669747808454754E-2</v>
      </c>
      <c r="Y4858" s="476">
        <v>2.0000000000000001E-4</v>
      </c>
    </row>
    <row r="4859" spans="1:25" x14ac:dyDescent="0.2">
      <c r="A4859" s="475">
        <f t="shared" si="75"/>
        <v>4855</v>
      </c>
      <c r="B4859" s="462">
        <v>0.64361523343341076</v>
      </c>
      <c r="C4859" s="461">
        <v>5250.9095367153886</v>
      </c>
      <c r="D4859" s="462">
        <v>0.63644878267504246</v>
      </c>
      <c r="E4859" s="462">
        <v>0.40070620506695409</v>
      </c>
      <c r="F4859" s="516">
        <v>2023.96</v>
      </c>
      <c r="G4859" s="464">
        <v>279667610724.92609</v>
      </c>
      <c r="H4859" s="461">
        <v>13424591.984296124</v>
      </c>
      <c r="I4859" s="464">
        <v>432857000006.34314</v>
      </c>
      <c r="J4859" s="462">
        <v>0.4364194929625691</v>
      </c>
      <c r="K4859" s="464">
        <v>12001197752.407789</v>
      </c>
      <c r="L4859" s="464">
        <v>0</v>
      </c>
      <c r="M4859" s="464">
        <v>239219620597.63016</v>
      </c>
      <c r="N4859" s="464">
        <v>50881873786.090805</v>
      </c>
      <c r="O4859" s="464">
        <v>22125.463666114694</v>
      </c>
      <c r="P4859" s="461">
        <v>330073.39824713097</v>
      </c>
      <c r="Q4859" s="461">
        <v>195267.59258011778</v>
      </c>
      <c r="R4859" s="464">
        <v>991192893114.91248</v>
      </c>
      <c r="S4859" s="462">
        <v>0.606665187476357</v>
      </c>
      <c r="T4859" s="462">
        <v>0.45429912681641305</v>
      </c>
      <c r="U4859" s="461">
        <v>16.69761032525216</v>
      </c>
      <c r="V4859" s="464">
        <v>8416326342757.3828</v>
      </c>
      <c r="W4859" s="460">
        <v>2652.9938253678629</v>
      </c>
      <c r="X4859" s="463">
        <v>4.3033005559615159E-2</v>
      </c>
      <c r="Y4859" s="476">
        <v>2.0000000000000001E-4</v>
      </c>
    </row>
    <row r="4860" spans="1:25" x14ac:dyDescent="0.2">
      <c r="A4860" s="475">
        <f t="shared" si="75"/>
        <v>4856</v>
      </c>
      <c r="B4860" s="462">
        <v>0.6148772765973225</v>
      </c>
      <c r="C4860" s="461">
        <v>2756.1554254261705</v>
      </c>
      <c r="D4860" s="462">
        <v>1.0144829292727215</v>
      </c>
      <c r="E4860" s="462">
        <v>0.44475862842944064</v>
      </c>
      <c r="F4860" s="516">
        <v>2023.75</v>
      </c>
      <c r="G4860" s="464">
        <v>169615304538.16254</v>
      </c>
      <c r="H4860" s="461">
        <v>32780071.015638486</v>
      </c>
      <c r="I4860" s="464">
        <v>609587168085.22961</v>
      </c>
      <c r="J4860" s="462">
        <v>0.22414744842004564</v>
      </c>
      <c r="K4860" s="464">
        <v>9059305949.670969</v>
      </c>
      <c r="L4860" s="464">
        <v>0</v>
      </c>
      <c r="M4860" s="464">
        <v>266713625454.6304</v>
      </c>
      <c r="N4860" s="464">
        <v>65029836325.894897</v>
      </c>
      <c r="O4860" s="464">
        <v>25734.040116657794</v>
      </c>
      <c r="P4860" s="461">
        <v>434982.12694050861</v>
      </c>
      <c r="Q4860" s="461">
        <v>266378.76422110799</v>
      </c>
      <c r="R4860" s="464">
        <v>1240160673874.7944</v>
      </c>
      <c r="S4860" s="462">
        <v>0.4832183506886556</v>
      </c>
      <c r="T4860" s="462">
        <v>0.21803639805914279</v>
      </c>
      <c r="U4860" s="461">
        <v>16.705023965191423</v>
      </c>
      <c r="V4860" s="464">
        <v>5006740277085.7988</v>
      </c>
      <c r="W4860" s="460">
        <v>1581.0136548719488</v>
      </c>
      <c r="X4860" s="463">
        <v>4.2799555959157534E-2</v>
      </c>
      <c r="Y4860" s="476">
        <v>2.0000000000000001E-4</v>
      </c>
    </row>
    <row r="4861" spans="1:25" x14ac:dyDescent="0.2">
      <c r="A4861" s="475">
        <f t="shared" si="75"/>
        <v>4857</v>
      </c>
      <c r="B4861" s="462">
        <v>0.59038639173099616</v>
      </c>
      <c r="C4861" s="461">
        <v>1500</v>
      </c>
      <c r="D4861" s="462">
        <v>1.0098164388511037</v>
      </c>
      <c r="E4861" s="462">
        <v>0.64638514699742888</v>
      </c>
      <c r="F4861" s="516">
        <v>2023.75</v>
      </c>
      <c r="G4861" s="464">
        <v>426251904864.02271</v>
      </c>
      <c r="H4861" s="461">
        <v>32436943.452951238</v>
      </c>
      <c r="I4861" s="464">
        <v>726680600116.62024</v>
      </c>
      <c r="J4861" s="462">
        <v>0.20466957581542256</v>
      </c>
      <c r="K4861" s="464">
        <v>14118291346.7502</v>
      </c>
      <c r="L4861" s="464">
        <v>0</v>
      </c>
      <c r="M4861" s="464">
        <v>349106437297.09845</v>
      </c>
      <c r="N4861" s="464">
        <v>62534969445.549423</v>
      </c>
      <c r="O4861" s="464">
        <v>33791.120167367713</v>
      </c>
      <c r="P4861" s="461">
        <v>353870.51011619484</v>
      </c>
      <c r="Q4861" s="461">
        <v>204302.56662919084</v>
      </c>
      <c r="R4861" s="464">
        <v>1565673016520.4045</v>
      </c>
      <c r="S4861" s="462">
        <v>0.49861777836622428</v>
      </c>
      <c r="T4861" s="462">
        <v>0.30032634506196176</v>
      </c>
      <c r="U4861" s="461">
        <v>18.383445438374544</v>
      </c>
      <c r="V4861" s="464">
        <v>9426636632684.832</v>
      </c>
      <c r="W4861" s="460">
        <v>2972.0724510721684</v>
      </c>
      <c r="X4861" s="463">
        <v>4.0116713067595365E-2</v>
      </c>
      <c r="Y4861" s="476">
        <v>2.0000000000000001E-4</v>
      </c>
    </row>
    <row r="4862" spans="1:25" x14ac:dyDescent="0.2">
      <c r="A4862" s="475">
        <f t="shared" si="75"/>
        <v>4858</v>
      </c>
      <c r="B4862" s="462">
        <v>0.55552700755494644</v>
      </c>
      <c r="C4862" s="461">
        <v>6337.9955121327694</v>
      </c>
      <c r="D4862" s="462">
        <v>0.55241823924107347</v>
      </c>
      <c r="E4862" s="462">
        <v>0.35694594796391033</v>
      </c>
      <c r="F4862" s="516">
        <v>2026.42</v>
      </c>
      <c r="G4862" s="464">
        <v>130040617873.5594</v>
      </c>
      <c r="H4862" s="461">
        <v>10992602.714552721</v>
      </c>
      <c r="I4862" s="464">
        <v>359749002430.40607</v>
      </c>
      <c r="J4862" s="462">
        <v>0.45216310234497425</v>
      </c>
      <c r="K4862" s="464">
        <v>18094985223.013626</v>
      </c>
      <c r="L4862" s="464">
        <v>24348311991.754021</v>
      </c>
      <c r="M4862" s="464">
        <v>36632177391.280769</v>
      </c>
      <c r="N4862" s="464">
        <v>30650558593.219971</v>
      </c>
      <c r="O4862" s="464">
        <v>13059.628414204477</v>
      </c>
      <c r="P4862" s="461">
        <v>235095.30127462838</v>
      </c>
      <c r="Q4862" s="461">
        <v>125452.37765613217</v>
      </c>
      <c r="R4862" s="464">
        <v>637847987010.92969</v>
      </c>
      <c r="S4862" s="462">
        <v>0.56666263008678586</v>
      </c>
      <c r="T4862" s="462">
        <v>0.42084636724582453</v>
      </c>
      <c r="U4862" s="461">
        <v>15.816927478127068</v>
      </c>
      <c r="V4862" s="464">
        <v>4760417880779.1299</v>
      </c>
      <c r="W4862" s="460">
        <v>1502.7542503186389</v>
      </c>
      <c r="X4862" s="463">
        <v>4.5491666758385153E-2</v>
      </c>
      <c r="Y4862" s="476">
        <v>2.0000000000000001E-4</v>
      </c>
    </row>
    <row r="4863" spans="1:25" x14ac:dyDescent="0.2">
      <c r="A4863" s="475">
        <f t="shared" si="75"/>
        <v>4859</v>
      </c>
      <c r="B4863" s="462">
        <v>0.37188995092888649</v>
      </c>
      <c r="C4863" s="461">
        <v>6852.8840693247266</v>
      </c>
      <c r="D4863" s="462">
        <v>0.79455582739859776</v>
      </c>
      <c r="E4863" s="462">
        <v>0.7</v>
      </c>
      <c r="F4863" s="516">
        <v>2025.51</v>
      </c>
      <c r="G4863" s="464">
        <v>147382780898.0036</v>
      </c>
      <c r="H4863" s="461">
        <v>19416844.774123985</v>
      </c>
      <c r="I4863" s="464">
        <v>613615871643.13135</v>
      </c>
      <c r="J4863" s="462">
        <v>0.37188995092888644</v>
      </c>
      <c r="K4863" s="464">
        <v>31892721142.382744</v>
      </c>
      <c r="L4863" s="464">
        <v>46275414918.597618</v>
      </c>
      <c r="M4863" s="464">
        <v>71288321725.802414</v>
      </c>
      <c r="N4863" s="464">
        <v>11580195634.007631</v>
      </c>
      <c r="O4863" s="464">
        <v>27357.441209682147</v>
      </c>
      <c r="P4863" s="461">
        <v>136762.13398851221</v>
      </c>
      <c r="Q4863" s="461">
        <v>53566.49860885003</v>
      </c>
      <c r="R4863" s="464">
        <v>957819099483.00098</v>
      </c>
      <c r="S4863" s="462">
        <v>0.50724248085654322</v>
      </c>
      <c r="T4863" s="462">
        <v>0.31919019142364713</v>
      </c>
      <c r="U4863" s="461">
        <v>15.750175424182643</v>
      </c>
      <c r="V4863" s="464">
        <v>5340094503835.2969</v>
      </c>
      <c r="W4863" s="460">
        <v>1684.807244408579</v>
      </c>
      <c r="X4863" s="463">
        <v>4.6106595109759826E-2</v>
      </c>
      <c r="Y4863" s="476">
        <v>2.0000000000000001E-4</v>
      </c>
    </row>
    <row r="4864" spans="1:25" x14ac:dyDescent="0.2">
      <c r="A4864" s="475">
        <f t="shared" si="75"/>
        <v>4860</v>
      </c>
      <c r="B4864" s="462">
        <v>0.40240561628438759</v>
      </c>
      <c r="C4864" s="461">
        <v>5000.5126991639972</v>
      </c>
      <c r="D4864" s="462">
        <v>0.57708337868350335</v>
      </c>
      <c r="E4864" s="462">
        <v>0.24851012928043875</v>
      </c>
      <c r="F4864" s="516">
        <v>2023.75</v>
      </c>
      <c r="G4864" s="464">
        <v>268291275353.82886</v>
      </c>
      <c r="H4864" s="461">
        <v>11877104.686404329</v>
      </c>
      <c r="I4864" s="464">
        <v>304525048219.77344</v>
      </c>
      <c r="J4864" s="462">
        <v>0.2876659692161263</v>
      </c>
      <c r="K4864" s="464">
        <v>9101022255.3202152</v>
      </c>
      <c r="L4864" s="464">
        <v>0</v>
      </c>
      <c r="M4864" s="464">
        <v>324445641656.93646</v>
      </c>
      <c r="N4864" s="464">
        <v>75344314602.664566</v>
      </c>
      <c r="O4864" s="464">
        <v>21190.844484059344</v>
      </c>
      <c r="P4864" s="461">
        <v>453626.50631338445</v>
      </c>
      <c r="Q4864" s="461">
        <v>293844.06497879559</v>
      </c>
      <c r="R4864" s="464">
        <v>1049722691432.8538</v>
      </c>
      <c r="S4864" s="462">
        <v>0.60755768917690078</v>
      </c>
      <c r="T4864" s="462">
        <v>0.31605299782551516</v>
      </c>
      <c r="U4864" s="461">
        <v>17.808340205968797</v>
      </c>
      <c r="V4864" s="464">
        <v>6463605642796.0996</v>
      </c>
      <c r="W4864" s="460">
        <v>2040.8900817640381</v>
      </c>
      <c r="X4864" s="463">
        <v>4.1228624743251091E-2</v>
      </c>
      <c r="Y4864" s="476">
        <v>2.0000000000000001E-4</v>
      </c>
    </row>
    <row r="4865" spans="1:25" x14ac:dyDescent="0.2">
      <c r="A4865" s="475">
        <f t="shared" si="75"/>
        <v>4861</v>
      </c>
      <c r="B4865" s="462">
        <v>0.49173845185059889</v>
      </c>
      <c r="C4865" s="461">
        <v>4253.0446434528458</v>
      </c>
      <c r="D4865" s="462">
        <v>1.0124060983277894</v>
      </c>
      <c r="E4865" s="462">
        <v>0.7</v>
      </c>
      <c r="F4865" s="516">
        <v>2025.48</v>
      </c>
      <c r="G4865" s="464">
        <v>261382067890.29449</v>
      </c>
      <c r="H4865" s="461">
        <v>30590819.81906366</v>
      </c>
      <c r="I4865" s="464">
        <v>547420553058.62964</v>
      </c>
      <c r="J4865" s="462">
        <v>0.22195832963577167</v>
      </c>
      <c r="K4865" s="464">
        <v>43763938841.182755</v>
      </c>
      <c r="L4865" s="464">
        <v>67004932385.675446</v>
      </c>
      <c r="M4865" s="464">
        <v>116949863986.79886</v>
      </c>
      <c r="N4865" s="464">
        <v>55335464359.967369</v>
      </c>
      <c r="O4865" s="464">
        <v>22845.870294350887</v>
      </c>
      <c r="P4865" s="461">
        <v>403980.71288450446</v>
      </c>
      <c r="Q4865" s="461">
        <v>242490.3539211246</v>
      </c>
      <c r="R4865" s="464">
        <v>1117300908184.7905</v>
      </c>
      <c r="S4865" s="462">
        <v>0.47205218019537487</v>
      </c>
      <c r="T4865" s="462">
        <v>0.33196416796001865</v>
      </c>
      <c r="U4865" s="461">
        <v>17.100634715398176</v>
      </c>
      <c r="V4865" s="464">
        <v>6896721600502.2734</v>
      </c>
      <c r="W4865" s="460">
        <v>2177.5787162127008</v>
      </c>
      <c r="X4865" s="463">
        <v>4.3525962619783296E-2</v>
      </c>
      <c r="Y4865" s="476">
        <v>2.0000000000000001E-4</v>
      </c>
    </row>
    <row r="4866" spans="1:25" x14ac:dyDescent="0.2">
      <c r="A4866" s="475">
        <f t="shared" si="75"/>
        <v>4862</v>
      </c>
      <c r="B4866" s="462">
        <v>0.46006777357026973</v>
      </c>
      <c r="C4866" s="461">
        <v>7477.943159211969</v>
      </c>
      <c r="D4866" s="462">
        <v>0.45169974972387406</v>
      </c>
      <c r="E4866" s="462">
        <v>0.47421645645303578</v>
      </c>
      <c r="F4866" s="516">
        <v>2027.06</v>
      </c>
      <c r="G4866" s="464">
        <v>94511860243.701263</v>
      </c>
      <c r="H4866" s="461">
        <v>8019335.0621563327</v>
      </c>
      <c r="I4866" s="464">
        <v>278438709872.55109</v>
      </c>
      <c r="J4866" s="462">
        <v>0.46006777357026973</v>
      </c>
      <c r="K4866" s="464">
        <v>40928906567.2052</v>
      </c>
      <c r="L4866" s="464">
        <v>116561391509.61169</v>
      </c>
      <c r="M4866" s="464">
        <v>0</v>
      </c>
      <c r="N4866" s="464">
        <v>64403808658.505135</v>
      </c>
      <c r="O4866" s="464">
        <v>23666.721296812881</v>
      </c>
      <c r="P4866" s="461">
        <v>420253.71421833948</v>
      </c>
      <c r="Q4866" s="461">
        <v>271250.55306238763</v>
      </c>
      <c r="R4866" s="464">
        <v>570588460189.74841</v>
      </c>
      <c r="S4866" s="462">
        <v>0.54148741181155591</v>
      </c>
      <c r="T4866" s="462">
        <v>0.37781784845846583</v>
      </c>
      <c r="U4866" s="461">
        <v>15.389415726605781</v>
      </c>
      <c r="V4866" s="464">
        <v>3734786471294.2192</v>
      </c>
      <c r="W4866" s="460">
        <v>1178.9450272414958</v>
      </c>
      <c r="X4866" s="463">
        <v>4.6594146668933918E-2</v>
      </c>
      <c r="Y4866" s="476">
        <v>2.0000000000000001E-4</v>
      </c>
    </row>
    <row r="4867" spans="1:25" x14ac:dyDescent="0.2">
      <c r="A4867" s="475">
        <f t="shared" si="75"/>
        <v>4863</v>
      </c>
      <c r="B4867" s="462">
        <v>0.51969465960453898</v>
      </c>
      <c r="C4867" s="461">
        <v>3772.6989462145093</v>
      </c>
      <c r="D4867" s="462">
        <v>0.32754209077800617</v>
      </c>
      <c r="E4867" s="462">
        <v>0.25861135433460836</v>
      </c>
      <c r="F4867" s="516">
        <v>2023.96</v>
      </c>
      <c r="G4867" s="464">
        <v>298646664601.97095</v>
      </c>
      <c r="H4867" s="461">
        <v>5324046.5752980383</v>
      </c>
      <c r="I4867" s="464">
        <v>226776456574.16837</v>
      </c>
      <c r="J4867" s="462">
        <v>0.51969465960453898</v>
      </c>
      <c r="K4867" s="464">
        <v>7257480286.0575838</v>
      </c>
      <c r="L4867" s="464">
        <v>0</v>
      </c>
      <c r="M4867" s="464">
        <v>335017118156.71802</v>
      </c>
      <c r="N4867" s="464">
        <v>63158645804.882133</v>
      </c>
      <c r="O4867" s="464">
        <v>19923.198529858371</v>
      </c>
      <c r="P4867" s="461">
        <v>511884.83017303079</v>
      </c>
      <c r="Q4867" s="461">
        <v>289485.18587903422</v>
      </c>
      <c r="R4867" s="464">
        <v>932714718445.84778</v>
      </c>
      <c r="S4867" s="462">
        <v>0.69101717593279144</v>
      </c>
      <c r="T4867" s="462">
        <v>0.43488819277394042</v>
      </c>
      <c r="U4867" s="461">
        <v>17.384803074784333</v>
      </c>
      <c r="V4867" s="464">
        <v>7832006840277.626</v>
      </c>
      <c r="W4867" s="460">
        <v>2471.7781203349673</v>
      </c>
      <c r="X4867" s="463">
        <v>4.1492715526931088E-2</v>
      </c>
      <c r="Y4867" s="476">
        <v>2.0000000000000001E-4</v>
      </c>
    </row>
    <row r="4868" spans="1:25" x14ac:dyDescent="0.2">
      <c r="A4868" s="475">
        <f t="shared" si="75"/>
        <v>4864</v>
      </c>
      <c r="B4868" s="462">
        <v>0.49622399653423749</v>
      </c>
      <c r="C4868" s="461">
        <v>2044.3420470331412</v>
      </c>
      <c r="D4868" s="462">
        <v>0.4419358291722808</v>
      </c>
      <c r="E4868" s="462">
        <v>0.48675248008178718</v>
      </c>
      <c r="F4868" s="516">
        <v>2024.74</v>
      </c>
      <c r="G4868" s="464">
        <v>49716179531.2631</v>
      </c>
      <c r="H4868" s="461">
        <v>8194049.0143703641</v>
      </c>
      <c r="I4868" s="464">
        <v>210807379472.37872</v>
      </c>
      <c r="J4868" s="462">
        <v>0.25440483561106153</v>
      </c>
      <c r="K4868" s="464">
        <v>4712836125.9413681</v>
      </c>
      <c r="L4868" s="464">
        <v>0</v>
      </c>
      <c r="M4868" s="464">
        <v>76492553753.779144</v>
      </c>
      <c r="N4868" s="464">
        <v>123514849363.82753</v>
      </c>
      <c r="O4868" s="464">
        <v>22480.016861407334</v>
      </c>
      <c r="P4868" s="461">
        <v>788723.30300509837</v>
      </c>
      <c r="Q4868" s="461">
        <v>482810.51355351077</v>
      </c>
      <c r="R4868" s="464">
        <v>497198062934.35089</v>
      </c>
      <c r="S4868" s="462">
        <v>0.42388547385383912</v>
      </c>
      <c r="T4868" s="462">
        <v>0.2146793211843796</v>
      </c>
      <c r="U4868" s="461">
        <v>15.766176745339363</v>
      </c>
      <c r="V4868" s="464">
        <v>1955455017977.9192</v>
      </c>
      <c r="W4868" s="460">
        <v>617.04800325701501</v>
      </c>
      <c r="X4868" s="463">
        <v>4.3819770070243062E-2</v>
      </c>
      <c r="Y4868" s="476">
        <v>2.0000000000000001E-4</v>
      </c>
    </row>
    <row r="4869" spans="1:25" x14ac:dyDescent="0.2">
      <c r="A4869" s="475">
        <f t="shared" si="75"/>
        <v>4865</v>
      </c>
      <c r="B4869" s="462">
        <v>0.4424324126480525</v>
      </c>
      <c r="C4869" s="461">
        <v>1500</v>
      </c>
      <c r="D4869" s="462">
        <v>0.95718171073577329</v>
      </c>
      <c r="E4869" s="462">
        <v>0.38701098712244719</v>
      </c>
      <c r="F4869" s="516">
        <v>2023.75</v>
      </c>
      <c r="G4869" s="464">
        <v>353481566174.90356</v>
      </c>
      <c r="H4869" s="461">
        <v>31025526.871976674</v>
      </c>
      <c r="I4869" s="464">
        <v>681592994283.02075</v>
      </c>
      <c r="J4869" s="462">
        <v>0.31749368311694481</v>
      </c>
      <c r="K4869" s="464">
        <v>15843181051.100559</v>
      </c>
      <c r="L4869" s="464">
        <v>0</v>
      </c>
      <c r="M4869" s="464">
        <v>380780361375.96167</v>
      </c>
      <c r="N4869" s="464">
        <v>35802602792.733643</v>
      </c>
      <c r="O4869" s="464">
        <v>32545.776340865981</v>
      </c>
      <c r="P4869" s="461">
        <v>266925.70738601859</v>
      </c>
      <c r="Q4869" s="461">
        <v>140649.25128875597</v>
      </c>
      <c r="R4869" s="464">
        <v>1518966975991.7034</v>
      </c>
      <c r="S4869" s="462">
        <v>0.56756466476452538</v>
      </c>
      <c r="T4869" s="462">
        <v>0.31092177741041366</v>
      </c>
      <c r="U4869" s="461">
        <v>17.435895301049506</v>
      </c>
      <c r="V4869" s="464">
        <v>9005650762892.9609</v>
      </c>
      <c r="W4869" s="460">
        <v>2839.6317074758613</v>
      </c>
      <c r="X4869" s="463">
        <v>4.2001863457938549E-2</v>
      </c>
      <c r="Y4869" s="476">
        <v>2.0000000000000001E-4</v>
      </c>
    </row>
    <row r="4870" spans="1:25" x14ac:dyDescent="0.2">
      <c r="A4870" s="475">
        <f t="shared" si="75"/>
        <v>4866</v>
      </c>
      <c r="B4870" s="462">
        <v>0.54301725453303062</v>
      </c>
      <c r="C4870" s="461">
        <v>10251.856072651422</v>
      </c>
      <c r="D4870" s="462">
        <v>1.0055968566642937</v>
      </c>
      <c r="E4870" s="462">
        <v>0.52326664142281643</v>
      </c>
      <c r="F4870" s="516">
        <v>2025.67</v>
      </c>
      <c r="G4870" s="464">
        <v>197924462507.99884</v>
      </c>
      <c r="H4870" s="461">
        <v>29412212.566280659</v>
      </c>
      <c r="I4870" s="464">
        <v>633549542938.71667</v>
      </c>
      <c r="J4870" s="462">
        <v>0.2727244699246576</v>
      </c>
      <c r="K4870" s="464">
        <v>27013950752.475861</v>
      </c>
      <c r="L4870" s="464">
        <v>88112332923.045135</v>
      </c>
      <c r="M4870" s="464">
        <v>162221152907.61676</v>
      </c>
      <c r="N4870" s="464">
        <v>56778692796.488365</v>
      </c>
      <c r="O4870" s="464">
        <v>27842.524299138498</v>
      </c>
      <c r="P4870" s="461">
        <v>385608.48597797746</v>
      </c>
      <c r="Q4870" s="461">
        <v>228566.92883020276</v>
      </c>
      <c r="R4870" s="464">
        <v>1209703816251.8108</v>
      </c>
      <c r="S4870" s="462">
        <v>0.48511106858765118</v>
      </c>
      <c r="T4870" s="462">
        <v>0.27411779813363762</v>
      </c>
      <c r="U4870" s="461">
        <v>16.496645650115749</v>
      </c>
      <c r="V4870" s="464">
        <v>5788451080586.1123</v>
      </c>
      <c r="W4870" s="460">
        <v>1825.1213761139722</v>
      </c>
      <c r="X4870" s="463">
        <v>4.5174411203468219E-2</v>
      </c>
      <c r="Y4870" s="476">
        <v>2.0000000000000001E-4</v>
      </c>
    </row>
    <row r="4871" spans="1:25" x14ac:dyDescent="0.2">
      <c r="A4871" s="475">
        <f t="shared" ref="A4871:A4934" si="76">A4870+1</f>
        <v>4867</v>
      </c>
      <c r="B4871" s="462">
        <v>0.54497291620332056</v>
      </c>
      <c r="C4871" s="461">
        <v>6546.4687340709206</v>
      </c>
      <c r="D4871" s="462">
        <v>0.57394353340315285</v>
      </c>
      <c r="E4871" s="462">
        <v>0.40252153577890915</v>
      </c>
      <c r="F4871" s="516">
        <v>2024.27</v>
      </c>
      <c r="G4871" s="464">
        <v>157089173283.05545</v>
      </c>
      <c r="H4871" s="461">
        <v>11197628.097732268</v>
      </c>
      <c r="I4871" s="464">
        <v>306436391566.76349</v>
      </c>
      <c r="J4871" s="462">
        <v>0.39167782733511936</v>
      </c>
      <c r="K4871" s="464">
        <v>3763595130.7862797</v>
      </c>
      <c r="L4871" s="464">
        <v>0</v>
      </c>
      <c r="M4871" s="464">
        <v>145144526782.39444</v>
      </c>
      <c r="N4871" s="464">
        <v>64258821163.260353</v>
      </c>
      <c r="O4871" s="464">
        <v>39622.577252134965</v>
      </c>
      <c r="P4871" s="461">
        <v>453710.30143073387</v>
      </c>
      <c r="Q4871" s="461">
        <v>294011.59970737854</v>
      </c>
      <c r="R4871" s="464">
        <v>724138934613.33789</v>
      </c>
      <c r="S4871" s="462">
        <v>0.57185720199113321</v>
      </c>
      <c r="T4871" s="462">
        <v>0.35525232821854064</v>
      </c>
      <c r="U4871" s="461">
        <v>16.65095306604535</v>
      </c>
      <c r="V4871" s="464">
        <v>4811717252894.7852</v>
      </c>
      <c r="W4871" s="460">
        <v>1517.8228419959</v>
      </c>
      <c r="X4871" s="463">
        <v>4.3182750740561909E-2</v>
      </c>
      <c r="Y4871" s="476">
        <v>2.0000000000000001E-4</v>
      </c>
    </row>
    <row r="4872" spans="1:25" x14ac:dyDescent="0.2">
      <c r="A4872" s="475">
        <f t="shared" si="76"/>
        <v>4868</v>
      </c>
      <c r="B4872" s="462">
        <v>0.41695847406107867</v>
      </c>
      <c r="C4872" s="461">
        <v>7225.5785342836298</v>
      </c>
      <c r="D4872" s="462">
        <v>0.2</v>
      </c>
      <c r="E4872" s="462">
        <v>0.49353415850911225</v>
      </c>
      <c r="F4872" s="516">
        <v>2027.26</v>
      </c>
      <c r="G4872" s="464">
        <v>47058354007.932899</v>
      </c>
      <c r="H4872" s="461">
        <v>3312051.6540966574</v>
      </c>
      <c r="I4872" s="464">
        <v>165579982213.95612</v>
      </c>
      <c r="J4872" s="462">
        <v>0.41695847406107867</v>
      </c>
      <c r="K4872" s="464">
        <v>24253876399.952442</v>
      </c>
      <c r="L4872" s="464">
        <v>49391042819.510094</v>
      </c>
      <c r="M4872" s="464">
        <v>0</v>
      </c>
      <c r="N4872" s="464">
        <v>273362172866.47778</v>
      </c>
      <c r="O4872" s="464">
        <v>30524.43160544517</v>
      </c>
      <c r="P4872" s="461">
        <v>1564201.5266871536</v>
      </c>
      <c r="Q4872" s="461">
        <v>1089666.9318034898</v>
      </c>
      <c r="R4872" s="464">
        <v>549471456847.1814</v>
      </c>
      <c r="S4872" s="462">
        <v>0.36123228326820184</v>
      </c>
      <c r="T4872" s="462">
        <v>0.27771282384853591</v>
      </c>
      <c r="U4872" s="461">
        <v>14.675718411162427</v>
      </c>
      <c r="V4872" s="464">
        <v>2524467747676.3989</v>
      </c>
      <c r="W4872" s="460">
        <v>796.45699579660914</v>
      </c>
      <c r="X4872" s="463">
        <v>4.891352155796224E-2</v>
      </c>
      <c r="Y4872" s="476">
        <v>2.0000000000000001E-4</v>
      </c>
    </row>
    <row r="4873" spans="1:25" x14ac:dyDescent="0.2">
      <c r="A4873" s="475">
        <f t="shared" si="76"/>
        <v>4869</v>
      </c>
      <c r="B4873" s="462">
        <v>0.53807671371156762</v>
      </c>
      <c r="C4873" s="461">
        <v>4142.7115770254759</v>
      </c>
      <c r="D4873" s="462">
        <v>0.87509726885593242</v>
      </c>
      <c r="E4873" s="462">
        <v>0.36046102713806211</v>
      </c>
      <c r="F4873" s="516">
        <v>2025.46</v>
      </c>
      <c r="G4873" s="464">
        <v>135133586557.03249</v>
      </c>
      <c r="H4873" s="461">
        <v>23565734.450799748</v>
      </c>
      <c r="I4873" s="464">
        <v>544863947980.68756</v>
      </c>
      <c r="J4873" s="462">
        <v>0.30075050101945522</v>
      </c>
      <c r="K4873" s="464">
        <v>28241373826.515594</v>
      </c>
      <c r="L4873" s="464">
        <v>70696939570.550705</v>
      </c>
      <c r="M4873" s="464">
        <v>83806305239.068176</v>
      </c>
      <c r="N4873" s="464">
        <v>16064699832.299898</v>
      </c>
      <c r="O4873" s="464">
        <v>34249.460280355808</v>
      </c>
      <c r="P4873" s="461">
        <v>151996.21166940389</v>
      </c>
      <c r="Q4873" s="461">
        <v>62794.696232377712</v>
      </c>
      <c r="R4873" s="464">
        <v>872173013314.55322</v>
      </c>
      <c r="S4873" s="462">
        <v>0.46469480314503514</v>
      </c>
      <c r="T4873" s="462">
        <v>0.31027729536042037</v>
      </c>
      <c r="U4873" s="461">
        <v>15.871566481344102</v>
      </c>
      <c r="V4873" s="464">
        <v>4821616895538.7021</v>
      </c>
      <c r="W4873" s="460">
        <v>1520.5645809030839</v>
      </c>
      <c r="X4873" s="463">
        <v>4.5446948759095392E-2</v>
      </c>
      <c r="Y4873" s="476">
        <v>2.0000000000000001E-4</v>
      </c>
    </row>
    <row r="4874" spans="1:25" x14ac:dyDescent="0.2">
      <c r="A4874" s="475">
        <f t="shared" si="76"/>
        <v>4870</v>
      </c>
      <c r="B4874" s="462">
        <v>0.64568539880032039</v>
      </c>
      <c r="C4874" s="461">
        <v>10460.999273554526</v>
      </c>
      <c r="D4874" s="462">
        <v>0.67208515424871951</v>
      </c>
      <c r="E4874" s="462">
        <v>0.52686770507996361</v>
      </c>
      <c r="F4874" s="516">
        <v>2026.31</v>
      </c>
      <c r="G4874" s="464">
        <v>111283984465.98108</v>
      </c>
      <c r="H4874" s="461">
        <v>14137125.875482876</v>
      </c>
      <c r="I4874" s="464">
        <v>464036627070.54169</v>
      </c>
      <c r="J4874" s="462">
        <v>0.41731171566962899</v>
      </c>
      <c r="K4874" s="464">
        <v>44781927648.023758</v>
      </c>
      <c r="L4874" s="464">
        <v>101817092000.20799</v>
      </c>
      <c r="M4874" s="464">
        <v>30210467026.034462</v>
      </c>
      <c r="N4874" s="464">
        <v>92678137246.883011</v>
      </c>
      <c r="O4874" s="464">
        <v>23035.425875589597</v>
      </c>
      <c r="P4874" s="461">
        <v>514324.78560981376</v>
      </c>
      <c r="Q4874" s="461">
        <v>339293.00533619715</v>
      </c>
      <c r="R4874" s="464">
        <v>835172886891.51794</v>
      </c>
      <c r="S4874" s="462">
        <v>0.50785139963594683</v>
      </c>
      <c r="T4874" s="462">
        <v>0.38571476361702595</v>
      </c>
      <c r="U4874" s="461">
        <v>14.848037312149645</v>
      </c>
      <c r="V4874" s="464">
        <v>5338247941247.3262</v>
      </c>
      <c r="W4874" s="460">
        <v>1685.1454363159817</v>
      </c>
      <c r="X4874" s="463">
        <v>4.85664096281411E-2</v>
      </c>
      <c r="Y4874" s="476">
        <v>2.0000000000000001E-4</v>
      </c>
    </row>
    <row r="4875" spans="1:25" x14ac:dyDescent="0.2">
      <c r="A4875" s="475">
        <f t="shared" si="76"/>
        <v>4871</v>
      </c>
      <c r="B4875" s="462">
        <v>0.44577513440449512</v>
      </c>
      <c r="C4875" s="461">
        <v>7120.1584467742723</v>
      </c>
      <c r="D4875" s="462">
        <v>0.53957839164380073</v>
      </c>
      <c r="E4875" s="462">
        <v>0.33623090935593675</v>
      </c>
      <c r="F4875" s="516">
        <v>2025.02</v>
      </c>
      <c r="G4875" s="464">
        <v>127778435231.08763</v>
      </c>
      <c r="H4875" s="461">
        <v>10759583.226768652</v>
      </c>
      <c r="I4875" s="464">
        <v>252973748401.52979</v>
      </c>
      <c r="J4875" s="462">
        <v>0.2748812704710013</v>
      </c>
      <c r="K4875" s="464">
        <v>14152356399.512569</v>
      </c>
      <c r="L4875" s="464">
        <v>8342214693.7525005</v>
      </c>
      <c r="M4875" s="464">
        <v>76009508587.716354</v>
      </c>
      <c r="N4875" s="464">
        <v>19559021526.719765</v>
      </c>
      <c r="O4875" s="464">
        <v>31616.268209944512</v>
      </c>
      <c r="P4875" s="461">
        <v>181215.89476043824</v>
      </c>
      <c r="Q4875" s="461">
        <v>86526.843608287716</v>
      </c>
      <c r="R4875" s="464">
        <v>466857638071.06586</v>
      </c>
      <c r="S4875" s="462">
        <v>0.48526044826022369</v>
      </c>
      <c r="T4875" s="462">
        <v>0.39927224520285132</v>
      </c>
      <c r="U4875" s="461">
        <v>16.972100349731903</v>
      </c>
      <c r="V4875" s="464">
        <v>3511189522731.0469</v>
      </c>
      <c r="W4875" s="460">
        <v>1107.5331177449932</v>
      </c>
      <c r="X4875" s="463">
        <v>4.2523031701626524E-2</v>
      </c>
      <c r="Y4875" s="476">
        <v>2.0000000000000001E-4</v>
      </c>
    </row>
    <row r="4876" spans="1:25" x14ac:dyDescent="0.2">
      <c r="A4876" s="475">
        <f t="shared" si="76"/>
        <v>4872</v>
      </c>
      <c r="B4876" s="462">
        <v>0.41742780727520057</v>
      </c>
      <c r="C4876" s="461">
        <v>1992.6974284026464</v>
      </c>
      <c r="D4876" s="462">
        <v>0.99557177501269345</v>
      </c>
      <c r="E4876" s="462">
        <v>0.3101958218773313</v>
      </c>
      <c r="F4876" s="516">
        <v>2023.75</v>
      </c>
      <c r="G4876" s="464">
        <v>364831204360.15973</v>
      </c>
      <c r="H4876" s="461">
        <v>32880071.926191535</v>
      </c>
      <c r="I4876" s="464">
        <v>592530996281.87903</v>
      </c>
      <c r="J4876" s="462">
        <v>0.16444498126544582</v>
      </c>
      <c r="K4876" s="464">
        <v>16016515317.038458</v>
      </c>
      <c r="L4876" s="464">
        <v>0</v>
      </c>
      <c r="M4876" s="464">
        <v>396218409168.43365</v>
      </c>
      <c r="N4876" s="464">
        <v>81544175664.92691</v>
      </c>
      <c r="O4876" s="464">
        <v>27556.141883962802</v>
      </c>
      <c r="P4876" s="461">
        <v>499021.57798289752</v>
      </c>
      <c r="Q4876" s="461">
        <v>316965.34739331057</v>
      </c>
      <c r="R4876" s="464">
        <v>1490147353769.26</v>
      </c>
      <c r="S4876" s="462">
        <v>0.50953294261507653</v>
      </c>
      <c r="T4876" s="462">
        <v>0.2782959144717857</v>
      </c>
      <c r="U4876" s="461">
        <v>18.231244850342023</v>
      </c>
      <c r="V4876" s="464">
        <v>8246475495635.4053</v>
      </c>
      <c r="W4876" s="460">
        <v>2601.5516574350145</v>
      </c>
      <c r="X4876" s="463">
        <v>4.0493595625153318E-2</v>
      </c>
      <c r="Y4876" s="476">
        <v>2.0000000000000001E-4</v>
      </c>
    </row>
    <row r="4877" spans="1:25" x14ac:dyDescent="0.2">
      <c r="A4877" s="475">
        <f t="shared" si="76"/>
        <v>4873</v>
      </c>
      <c r="B4877" s="462">
        <v>0.45436507171088036</v>
      </c>
      <c r="C4877" s="461">
        <v>8125.191532184579</v>
      </c>
      <c r="D4877" s="462">
        <v>0.4431306775633192</v>
      </c>
      <c r="E4877" s="462">
        <v>0.443194013594018</v>
      </c>
      <c r="F4877" s="516">
        <v>2024.54</v>
      </c>
      <c r="G4877" s="464">
        <v>215170343783.79904</v>
      </c>
      <c r="H4877" s="461">
        <v>8072836.2745189602</v>
      </c>
      <c r="I4877" s="464">
        <v>268033464049.04453</v>
      </c>
      <c r="J4877" s="462">
        <v>0.36627798445943327</v>
      </c>
      <c r="K4877" s="464">
        <v>4105185663.9816732</v>
      </c>
      <c r="L4877" s="464">
        <v>0</v>
      </c>
      <c r="M4877" s="464">
        <v>181067459202.28375</v>
      </c>
      <c r="N4877" s="464">
        <v>44708935454.252861</v>
      </c>
      <c r="O4877" s="464">
        <v>33203.095463451093</v>
      </c>
      <c r="P4877" s="461">
        <v>273907.52477922337</v>
      </c>
      <c r="Q4877" s="461">
        <v>157091.30800426463</v>
      </c>
      <c r="R4877" s="464">
        <v>764233741786.18115</v>
      </c>
      <c r="S4877" s="462">
        <v>0.61129051967106796</v>
      </c>
      <c r="T4877" s="462">
        <v>0.3942500012294281</v>
      </c>
      <c r="U4877" s="461">
        <v>17.272668341593274</v>
      </c>
      <c r="V4877" s="464">
        <v>5699588785943.9209</v>
      </c>
      <c r="W4877" s="460">
        <v>1800.2827044943517</v>
      </c>
      <c r="X4877" s="463">
        <v>4.2573178740164398E-2</v>
      </c>
      <c r="Y4877" s="476">
        <v>2.0000000000000001E-4</v>
      </c>
    </row>
    <row r="4878" spans="1:25" x14ac:dyDescent="0.2">
      <c r="A4878" s="475">
        <f t="shared" si="76"/>
        <v>4874</v>
      </c>
      <c r="B4878" s="462">
        <v>0.38964608560373992</v>
      </c>
      <c r="C4878" s="461">
        <v>5810.8027328408643</v>
      </c>
      <c r="D4878" s="462">
        <v>0.8737083432694901</v>
      </c>
      <c r="E4878" s="462">
        <v>0.29411979366606056</v>
      </c>
      <c r="F4878" s="516">
        <v>2024.02</v>
      </c>
      <c r="G4878" s="464">
        <v>119788197355.50145</v>
      </c>
      <c r="H4878" s="461">
        <v>22778847.297542531</v>
      </c>
      <c r="I4878" s="464">
        <v>543117263823.48462</v>
      </c>
      <c r="J4878" s="462">
        <v>0.32886234221610045</v>
      </c>
      <c r="K4878" s="464">
        <v>13881854726.921902</v>
      </c>
      <c r="L4878" s="464">
        <v>2941756355.7892303</v>
      </c>
      <c r="M4878" s="464">
        <v>194399657592.48355</v>
      </c>
      <c r="N4878" s="464">
        <v>23292198870.708961</v>
      </c>
      <c r="O4878" s="464">
        <v>28508.822709012082</v>
      </c>
      <c r="P4878" s="461">
        <v>199761.68987372276</v>
      </c>
      <c r="Q4878" s="461">
        <v>93946.505386579534</v>
      </c>
      <c r="R4878" s="464">
        <v>1061334632510.0256</v>
      </c>
      <c r="S4878" s="462">
        <v>0.54267103446630227</v>
      </c>
      <c r="T4878" s="462">
        <v>0.24705045018345848</v>
      </c>
      <c r="U4878" s="461">
        <v>15.652594388031281</v>
      </c>
      <c r="V4878" s="464">
        <v>4532389162339.2422</v>
      </c>
      <c r="W4878" s="460">
        <v>1429.5922182638126</v>
      </c>
      <c r="X4878" s="463">
        <v>4.6968927751091197E-2</v>
      </c>
      <c r="Y4878" s="476">
        <v>2.0000000000000001E-4</v>
      </c>
    </row>
    <row r="4879" spans="1:25" x14ac:dyDescent="0.2">
      <c r="A4879" s="475">
        <f t="shared" si="76"/>
        <v>4875</v>
      </c>
      <c r="B4879" s="462">
        <v>0.45667460239223434</v>
      </c>
      <c r="C4879" s="461">
        <v>7994.3777478707707</v>
      </c>
      <c r="D4879" s="462">
        <v>0.38837070307453186</v>
      </c>
      <c r="E4879" s="462">
        <v>0.61720017339893052</v>
      </c>
      <c r="F4879" s="516">
        <v>2025.21</v>
      </c>
      <c r="G4879" s="464">
        <v>115687619483.34558</v>
      </c>
      <c r="H4879" s="461">
        <v>6728102.4941612119</v>
      </c>
      <c r="I4879" s="464">
        <v>221796732811.59631</v>
      </c>
      <c r="J4879" s="462">
        <v>0.39976340694029855</v>
      </c>
      <c r="K4879" s="464">
        <v>10453072686.903164</v>
      </c>
      <c r="L4879" s="464">
        <v>15711367055.134132</v>
      </c>
      <c r="M4879" s="464">
        <v>81062434359.258286</v>
      </c>
      <c r="N4879" s="464">
        <v>53690661683.349327</v>
      </c>
      <c r="O4879" s="464">
        <v>31393.694428776569</v>
      </c>
      <c r="P4879" s="461">
        <v>352591.81950623257</v>
      </c>
      <c r="Q4879" s="461">
        <v>216747.36097035202</v>
      </c>
      <c r="R4879" s="464">
        <v>503215584866.35553</v>
      </c>
      <c r="S4879" s="462">
        <v>0.55937026011809809</v>
      </c>
      <c r="T4879" s="462">
        <v>0.39462522908532693</v>
      </c>
      <c r="U4879" s="461">
        <v>16.409955132490506</v>
      </c>
      <c r="V4879" s="464">
        <v>3617084358695.1382</v>
      </c>
      <c r="W4879" s="460">
        <v>1141.4484511112419</v>
      </c>
      <c r="X4879" s="463">
        <v>4.4303376842697639E-2</v>
      </c>
      <c r="Y4879" s="476">
        <v>2.0000000000000001E-4</v>
      </c>
    </row>
    <row r="4880" spans="1:25" x14ac:dyDescent="0.2">
      <c r="A4880" s="475">
        <f t="shared" si="76"/>
        <v>4876</v>
      </c>
      <c r="B4880" s="462">
        <v>0.70265054621343204</v>
      </c>
      <c r="C4880" s="461">
        <v>2436.6615879085707</v>
      </c>
      <c r="D4880" s="462">
        <v>0.33731083520642824</v>
      </c>
      <c r="E4880" s="462">
        <v>0.31352070056414416</v>
      </c>
      <c r="F4880" s="516">
        <v>2023.75</v>
      </c>
      <c r="G4880" s="464">
        <v>166670390858.13382</v>
      </c>
      <c r="H4880" s="461">
        <v>5592296.951635805</v>
      </c>
      <c r="I4880" s="464">
        <v>277192506913.93347</v>
      </c>
      <c r="J4880" s="462">
        <v>0.56433762591632153</v>
      </c>
      <c r="K4880" s="464">
        <v>12748251850.353395</v>
      </c>
      <c r="L4880" s="464">
        <v>0</v>
      </c>
      <c r="M4880" s="464">
        <v>145340932295.98849</v>
      </c>
      <c r="N4880" s="464">
        <v>128805195361.73776</v>
      </c>
      <c r="O4880" s="464">
        <v>25751.969483828128</v>
      </c>
      <c r="P4880" s="461">
        <v>755242.11895071599</v>
      </c>
      <c r="Q4880" s="461">
        <v>463368.87076566939</v>
      </c>
      <c r="R4880" s="464">
        <v>678493872957.24561</v>
      </c>
      <c r="S4880" s="462">
        <v>0.58505531815121736</v>
      </c>
      <c r="T4880" s="462">
        <v>0.46897398376118105</v>
      </c>
      <c r="U4880" s="461">
        <v>16.096997561929676</v>
      </c>
      <c r="V4880" s="464">
        <v>5781445017228.5801</v>
      </c>
      <c r="W4880" s="460">
        <v>1825.0691226258505</v>
      </c>
      <c r="X4880" s="463">
        <v>4.4200087787225763E-2</v>
      </c>
      <c r="Y4880" s="476">
        <v>2.0000000000000001E-4</v>
      </c>
    </row>
    <row r="4881" spans="1:25" x14ac:dyDescent="0.2">
      <c r="A4881" s="475">
        <f t="shared" si="76"/>
        <v>4877</v>
      </c>
      <c r="B4881" s="462">
        <v>0.60091750061136728</v>
      </c>
      <c r="C4881" s="461">
        <v>5963.6828809537938</v>
      </c>
      <c r="D4881" s="462">
        <v>0.80309724400634386</v>
      </c>
      <c r="E4881" s="462">
        <v>0.39192104447413129</v>
      </c>
      <c r="F4881" s="516">
        <v>2025.49</v>
      </c>
      <c r="G4881" s="464">
        <v>226930522467.86948</v>
      </c>
      <c r="H4881" s="461">
        <v>20216278.105140619</v>
      </c>
      <c r="I4881" s="464">
        <v>466360732650.69177</v>
      </c>
      <c r="J4881" s="462">
        <v>0.23750220166965608</v>
      </c>
      <c r="K4881" s="464">
        <v>41041183676.005585</v>
      </c>
      <c r="L4881" s="464">
        <v>103464249683.97916</v>
      </c>
      <c r="M4881" s="464">
        <v>130328987898.50316</v>
      </c>
      <c r="N4881" s="464">
        <v>77632458381.637222</v>
      </c>
      <c r="O4881" s="464">
        <v>20164.844716308984</v>
      </c>
      <c r="P4881" s="461">
        <v>452961.88110441482</v>
      </c>
      <c r="Q4881" s="461">
        <v>286373.17096996761</v>
      </c>
      <c r="R4881" s="464">
        <v>1109714843321.1687</v>
      </c>
      <c r="S4881" s="462">
        <v>0.50321946381833105</v>
      </c>
      <c r="T4881" s="462">
        <v>0.2833116231929857</v>
      </c>
      <c r="U4881" s="461">
        <v>17.211715042940014</v>
      </c>
      <c r="V4881" s="464">
        <v>5913786375106.0947</v>
      </c>
      <c r="W4881" s="460">
        <v>1867.4827117466671</v>
      </c>
      <c r="X4881" s="463">
        <v>4.281911351992182E-2</v>
      </c>
      <c r="Y4881" s="476">
        <v>2.0000000000000001E-4</v>
      </c>
    </row>
    <row r="4882" spans="1:25" x14ac:dyDescent="0.2">
      <c r="A4882" s="475">
        <f t="shared" si="76"/>
        <v>4878</v>
      </c>
      <c r="B4882" s="462">
        <v>0.43224780040287292</v>
      </c>
      <c r="C4882" s="461">
        <v>6076.763636221478</v>
      </c>
      <c r="D4882" s="462">
        <v>0.82354059639260357</v>
      </c>
      <c r="E4882" s="462">
        <v>0.34078012093584742</v>
      </c>
      <c r="F4882" s="516">
        <v>2025.82</v>
      </c>
      <c r="G4882" s="464">
        <v>82841681144.287155</v>
      </c>
      <c r="H4882" s="461">
        <v>21086175.627153687</v>
      </c>
      <c r="I4882" s="464">
        <v>553900841947.62427</v>
      </c>
      <c r="J4882" s="462">
        <v>0.32850013027232294</v>
      </c>
      <c r="K4882" s="464">
        <v>32598421856.930637</v>
      </c>
      <c r="L4882" s="464">
        <v>61770077011.51442</v>
      </c>
      <c r="M4882" s="464">
        <v>107755471166.03491</v>
      </c>
      <c r="N4882" s="464">
        <v>68200834091.688248</v>
      </c>
      <c r="O4882" s="464">
        <v>36347.010553228873</v>
      </c>
      <c r="P4882" s="461">
        <v>406150.5687270129</v>
      </c>
      <c r="Q4882" s="461">
        <v>249156.7624900213</v>
      </c>
      <c r="R4882" s="464">
        <v>980159376138.71289</v>
      </c>
      <c r="S4882" s="462">
        <v>0.48758541980607512</v>
      </c>
      <c r="T4882" s="462">
        <v>0.23593877656677156</v>
      </c>
      <c r="U4882" s="461">
        <v>14.877726910757886</v>
      </c>
      <c r="V4882" s="464">
        <v>3871484352399.6553</v>
      </c>
      <c r="W4882" s="460">
        <v>1222.0704159825623</v>
      </c>
      <c r="X4882" s="463">
        <v>4.7938829347021164E-2</v>
      </c>
      <c r="Y4882" s="476">
        <v>2.0000000000000001E-4</v>
      </c>
    </row>
    <row r="4883" spans="1:25" x14ac:dyDescent="0.2">
      <c r="A4883" s="475">
        <f t="shared" si="76"/>
        <v>4879</v>
      </c>
      <c r="B4883" s="462">
        <v>0.6737594827612392</v>
      </c>
      <c r="C4883" s="461">
        <v>4739.7367091835749</v>
      </c>
      <c r="D4883" s="462">
        <v>0.92804525580863428</v>
      </c>
      <c r="E4883" s="462">
        <v>0.3515603684857756</v>
      </c>
      <c r="F4883" s="516">
        <v>2024.28</v>
      </c>
      <c r="G4883" s="464">
        <v>265243590727.43536</v>
      </c>
      <c r="H4883" s="461">
        <v>27007626.723358579</v>
      </c>
      <c r="I4883" s="464">
        <v>685142086592.23755</v>
      </c>
      <c r="J4883" s="462">
        <v>0.35935311548014048</v>
      </c>
      <c r="K4883" s="464">
        <v>30937068110.596161</v>
      </c>
      <c r="L4883" s="464">
        <v>45649534525.618843</v>
      </c>
      <c r="M4883" s="464">
        <v>183833698406.80869</v>
      </c>
      <c r="N4883" s="464">
        <v>40793400924.040825</v>
      </c>
      <c r="O4883" s="464">
        <v>19895.769640022896</v>
      </c>
      <c r="P4883" s="461">
        <v>245598.35632383317</v>
      </c>
      <c r="Q4883" s="461">
        <v>154488.96422349033</v>
      </c>
      <c r="R4883" s="464">
        <v>1238198783226.0701</v>
      </c>
      <c r="S4883" s="462">
        <v>0.52921692603421178</v>
      </c>
      <c r="T4883" s="462">
        <v>0.34828915421627216</v>
      </c>
      <c r="U4883" s="461">
        <v>16.59040397143135</v>
      </c>
      <c r="V4883" s="464">
        <v>7893238117013.8584</v>
      </c>
      <c r="W4883" s="460">
        <v>2491.0217542987161</v>
      </c>
      <c r="X4883" s="463">
        <v>4.4113579071506419E-2</v>
      </c>
      <c r="Y4883" s="476">
        <v>2.0000000000000001E-4</v>
      </c>
    </row>
    <row r="4884" spans="1:25" x14ac:dyDescent="0.2">
      <c r="A4884" s="475">
        <f t="shared" si="76"/>
        <v>4880</v>
      </c>
      <c r="B4884" s="462">
        <v>0.58188165224776145</v>
      </c>
      <c r="C4884" s="461">
        <v>4934.8378182035876</v>
      </c>
      <c r="D4884" s="462">
        <v>0.42665154079931744</v>
      </c>
      <c r="E4884" s="462">
        <v>0.32857051454121261</v>
      </c>
      <c r="F4884" s="516">
        <v>2023.75</v>
      </c>
      <c r="G4884" s="464">
        <v>316256905132.36987</v>
      </c>
      <c r="H4884" s="461">
        <v>7826999.2146500042</v>
      </c>
      <c r="I4884" s="464">
        <v>316408683086.88672</v>
      </c>
      <c r="J4884" s="462">
        <v>0.52411670075978889</v>
      </c>
      <c r="K4884" s="464">
        <v>14299005524.552219</v>
      </c>
      <c r="L4884" s="464">
        <v>0</v>
      </c>
      <c r="M4884" s="464">
        <v>307608639013.76404</v>
      </c>
      <c r="N4884" s="464">
        <v>25697515675.646179</v>
      </c>
      <c r="O4884" s="464">
        <v>30597.825533480336</v>
      </c>
      <c r="P4884" s="461">
        <v>206004.93475553891</v>
      </c>
      <c r="Q4884" s="461">
        <v>102065.49905904059</v>
      </c>
      <c r="R4884" s="464">
        <v>905494887066.58105</v>
      </c>
      <c r="S4884" s="462">
        <v>0.68064001238768002</v>
      </c>
      <c r="T4884" s="462">
        <v>0.50573471162539851</v>
      </c>
      <c r="U4884" s="461">
        <v>17.113223741660402</v>
      </c>
      <c r="V4884" s="464">
        <v>8680522709823.3145</v>
      </c>
      <c r="W4884" s="460">
        <v>2739.2813971449827</v>
      </c>
      <c r="X4884" s="463">
        <v>4.231184620208428E-2</v>
      </c>
      <c r="Y4884" s="476">
        <v>2.0000000000000001E-4</v>
      </c>
    </row>
    <row r="4885" spans="1:25" x14ac:dyDescent="0.2">
      <c r="A4885" s="475">
        <f t="shared" si="76"/>
        <v>4881</v>
      </c>
      <c r="B4885" s="462">
        <v>0.40795978329753663</v>
      </c>
      <c r="C4885" s="461">
        <v>9693.1665717118303</v>
      </c>
      <c r="D4885" s="462">
        <v>0.94319078598059014</v>
      </c>
      <c r="E4885" s="462">
        <v>0.3247728260618295</v>
      </c>
      <c r="F4885" s="516">
        <v>2023.75</v>
      </c>
      <c r="G4885" s="464">
        <v>363654704411.11481</v>
      </c>
      <c r="H4885" s="461">
        <v>25148374.592671301</v>
      </c>
      <c r="I4885" s="464">
        <v>604452594429.46423</v>
      </c>
      <c r="J4885" s="462">
        <v>0.31149309799079716</v>
      </c>
      <c r="K4885" s="464">
        <v>12302308297.689747</v>
      </c>
      <c r="L4885" s="464">
        <v>0</v>
      </c>
      <c r="M4885" s="464">
        <v>304788508409.09235</v>
      </c>
      <c r="N4885" s="464">
        <v>18763871041.500465</v>
      </c>
      <c r="O4885" s="464">
        <v>25569.452394190586</v>
      </c>
      <c r="P4885" s="461">
        <v>150480.88975489873</v>
      </c>
      <c r="Q4885" s="461">
        <v>72877.782956814393</v>
      </c>
      <c r="R4885" s="464">
        <v>1315477037967.4895</v>
      </c>
      <c r="S4885" s="462">
        <v>0.56476620905199493</v>
      </c>
      <c r="T4885" s="462">
        <v>0.39937590325363925</v>
      </c>
      <c r="U4885" s="461">
        <v>17.11759882243388</v>
      </c>
      <c r="V4885" s="464">
        <v>9822273456510.8184</v>
      </c>
      <c r="W4885" s="460">
        <v>3098.6178293190569</v>
      </c>
      <c r="X4885" s="463">
        <v>4.3212548598918765E-2</v>
      </c>
      <c r="Y4885" s="476">
        <v>2.0000000000000001E-4</v>
      </c>
    </row>
    <row r="4886" spans="1:25" x14ac:dyDescent="0.2">
      <c r="A4886" s="475">
        <f t="shared" si="76"/>
        <v>4882</v>
      </c>
      <c r="B4886" s="462">
        <v>0.52676856226116631</v>
      </c>
      <c r="C4886" s="461">
        <v>4083.111063529594</v>
      </c>
      <c r="D4886" s="462">
        <v>0.54073520127224461</v>
      </c>
      <c r="E4886" s="462">
        <v>0.51367761810136026</v>
      </c>
      <c r="F4886" s="516">
        <v>2025.55</v>
      </c>
      <c r="G4886" s="464">
        <v>83900173431.146637</v>
      </c>
      <c r="H4886" s="461">
        <v>10706387.232154531</v>
      </c>
      <c r="I4886" s="464">
        <v>341086309482.54004</v>
      </c>
      <c r="J4886" s="462">
        <v>0.39366327502991039</v>
      </c>
      <c r="K4886" s="464">
        <v>6322741208.1595907</v>
      </c>
      <c r="L4886" s="464">
        <v>4076464964.4087057</v>
      </c>
      <c r="M4886" s="464">
        <v>78914496501.299683</v>
      </c>
      <c r="N4886" s="464">
        <v>54741003611.686554</v>
      </c>
      <c r="O4886" s="464">
        <v>40205.985103365943</v>
      </c>
      <c r="P4886" s="461">
        <v>335110.56777635141</v>
      </c>
      <c r="Q4886" s="461">
        <v>201648.77860949564</v>
      </c>
      <c r="R4886" s="464">
        <v>625704033168.88367</v>
      </c>
      <c r="S4886" s="462">
        <v>0.52117846537498957</v>
      </c>
      <c r="T4886" s="462">
        <v>0.31698382151473053</v>
      </c>
      <c r="U4886" s="461">
        <v>15.512682759886729</v>
      </c>
      <c r="V4886" s="464">
        <v>3450891540423.9287</v>
      </c>
      <c r="W4886" s="460">
        <v>1089.5241335318626</v>
      </c>
      <c r="X4886" s="463">
        <v>4.6421829770606729E-2</v>
      </c>
      <c r="Y4886" s="476">
        <v>2.0000000000000001E-4</v>
      </c>
    </row>
    <row r="4887" spans="1:25" x14ac:dyDescent="0.2">
      <c r="A4887" s="475">
        <f t="shared" si="76"/>
        <v>4883</v>
      </c>
      <c r="B4887" s="462">
        <v>0.63621771705704677</v>
      </c>
      <c r="C4887" s="461">
        <v>1500</v>
      </c>
      <c r="D4887" s="462">
        <v>0.6604210079981403</v>
      </c>
      <c r="E4887" s="462">
        <v>0.58099121982192692</v>
      </c>
      <c r="F4887" s="516">
        <v>2023.75</v>
      </c>
      <c r="G4887" s="464">
        <v>344780773044.34119</v>
      </c>
      <c r="H4887" s="461">
        <v>15306701.111152405</v>
      </c>
      <c r="I4887" s="464">
        <v>321610684694.79901</v>
      </c>
      <c r="J4887" s="462">
        <v>0.25907909831158227</v>
      </c>
      <c r="K4887" s="464">
        <v>7592898948.4357758</v>
      </c>
      <c r="L4887" s="464">
        <v>0</v>
      </c>
      <c r="M4887" s="464">
        <v>314805419873.57037</v>
      </c>
      <c r="N4887" s="464">
        <v>40966340402.441833</v>
      </c>
      <c r="O4887" s="464">
        <v>36511.674229524935</v>
      </c>
      <c r="P4887" s="461">
        <v>311822.01402235101</v>
      </c>
      <c r="Q4887" s="461">
        <v>180703.95878469828</v>
      </c>
      <c r="R4887" s="464">
        <v>1004781737513.2393</v>
      </c>
      <c r="S4887" s="462">
        <v>0.60105802318940194</v>
      </c>
      <c r="T4887" s="462">
        <v>0.39026775658723661</v>
      </c>
      <c r="U4887" s="461">
        <v>18.23678309051823</v>
      </c>
      <c r="V4887" s="464">
        <v>7932554611676.1182</v>
      </c>
      <c r="W4887" s="460">
        <v>2503.9609124698995</v>
      </c>
      <c r="X4887" s="463">
        <v>3.9661938813095654E-2</v>
      </c>
      <c r="Y4887" s="476">
        <v>2.0000000000000001E-4</v>
      </c>
    </row>
    <row r="4888" spans="1:25" x14ac:dyDescent="0.2">
      <c r="A4888" s="475">
        <f t="shared" si="76"/>
        <v>4884</v>
      </c>
      <c r="B4888" s="462">
        <v>0.57447306358789085</v>
      </c>
      <c r="C4888" s="461">
        <v>1706.548486014608</v>
      </c>
      <c r="D4888" s="462">
        <v>0.85515936861087416</v>
      </c>
      <c r="E4888" s="462">
        <v>0.31523764832878104</v>
      </c>
      <c r="F4888" s="516">
        <v>2025.67</v>
      </c>
      <c r="G4888" s="464">
        <v>269669721168.47556</v>
      </c>
      <c r="H4888" s="461">
        <v>24598809.008416288</v>
      </c>
      <c r="I4888" s="464">
        <v>721113903190.3645</v>
      </c>
      <c r="J4888" s="462">
        <v>0.46343099316876568</v>
      </c>
      <c r="K4888" s="464">
        <v>26079692178.683464</v>
      </c>
      <c r="L4888" s="464">
        <v>24095291532.094658</v>
      </c>
      <c r="M4888" s="464">
        <v>133363949295.84018</v>
      </c>
      <c r="N4888" s="464">
        <v>71804066787.07692</v>
      </c>
      <c r="O4888" s="464">
        <v>35932.215572686429</v>
      </c>
      <c r="P4888" s="461">
        <v>448809.86980954139</v>
      </c>
      <c r="Q4888" s="461">
        <v>281592.53449956956</v>
      </c>
      <c r="R4888" s="464">
        <v>1340605711481.717</v>
      </c>
      <c r="S4888" s="462">
        <v>0.57821082609664087</v>
      </c>
      <c r="T4888" s="462">
        <v>0.42799633060687609</v>
      </c>
      <c r="U4888" s="461">
        <v>15.759243987276937</v>
      </c>
      <c r="V4888" s="464">
        <v>10032911438411.074</v>
      </c>
      <c r="W4888" s="460">
        <v>3160.127538841899</v>
      </c>
      <c r="X4888" s="463">
        <v>4.5909037590220698E-2</v>
      </c>
      <c r="Y4888" s="476">
        <v>2.0000000000000001E-4</v>
      </c>
    </row>
    <row r="4889" spans="1:25" x14ac:dyDescent="0.2">
      <c r="A4889" s="475">
        <f t="shared" si="76"/>
        <v>4885</v>
      </c>
      <c r="B4889" s="462">
        <v>0.42337074818452486</v>
      </c>
      <c r="C4889" s="461">
        <v>4989.4096192202251</v>
      </c>
      <c r="D4889" s="462">
        <v>0.56006969805835904</v>
      </c>
      <c r="E4889" s="462">
        <v>0.21838090417166173</v>
      </c>
      <c r="F4889" s="516">
        <v>2024.14</v>
      </c>
      <c r="G4889" s="464">
        <v>155180076673.70941</v>
      </c>
      <c r="H4889" s="461">
        <v>11449365.669334058</v>
      </c>
      <c r="I4889" s="464">
        <v>262270784276.28143</v>
      </c>
      <c r="J4889" s="462">
        <v>0.19910618222969767</v>
      </c>
      <c r="K4889" s="464">
        <v>5467608143.0205812</v>
      </c>
      <c r="L4889" s="464">
        <v>0</v>
      </c>
      <c r="M4889" s="464">
        <v>187708854469.52017</v>
      </c>
      <c r="N4889" s="464">
        <v>35674804500.969246</v>
      </c>
      <c r="O4889" s="464">
        <v>22061.439312713483</v>
      </c>
      <c r="P4889" s="461">
        <v>253531.9325539557</v>
      </c>
      <c r="Q4889" s="461">
        <v>139005.8899477683</v>
      </c>
      <c r="R4889" s="464">
        <v>724393139086.28821</v>
      </c>
      <c r="S4889" s="462">
        <v>0.55097649085550748</v>
      </c>
      <c r="T4889" s="462">
        <v>0.27604754645660085</v>
      </c>
      <c r="U4889" s="461">
        <v>17.607273006716763</v>
      </c>
      <c r="V4889" s="464">
        <v>3869753282527.5889</v>
      </c>
      <c r="W4889" s="460">
        <v>1220.774446357007</v>
      </c>
      <c r="X4889" s="463">
        <v>4.158804004138246E-2</v>
      </c>
      <c r="Y4889" s="476">
        <v>2.0000000000000001E-4</v>
      </c>
    </row>
    <row r="4890" spans="1:25" x14ac:dyDescent="0.2">
      <c r="A4890" s="475">
        <f t="shared" si="76"/>
        <v>4886</v>
      </c>
      <c r="B4890" s="462">
        <v>0.37623021700948955</v>
      </c>
      <c r="C4890" s="461">
        <v>2587.1163783626353</v>
      </c>
      <c r="D4890" s="462">
        <v>1.1626410752543814</v>
      </c>
      <c r="E4890" s="462">
        <v>0.48800101751224628</v>
      </c>
      <c r="F4890" s="516">
        <v>2023.81</v>
      </c>
      <c r="G4890" s="464">
        <v>727053799572.7771</v>
      </c>
      <c r="H4890" s="461">
        <v>43030649.065526932</v>
      </c>
      <c r="I4890" s="464">
        <v>508841772805.01733</v>
      </c>
      <c r="J4890" s="462">
        <v>-0.28567780807087195</v>
      </c>
      <c r="K4890" s="464">
        <v>10061067047.086832</v>
      </c>
      <c r="L4890" s="464">
        <v>0</v>
      </c>
      <c r="M4890" s="464">
        <v>621219614957.40356</v>
      </c>
      <c r="N4890" s="464">
        <v>75220591697.313049</v>
      </c>
      <c r="O4890" s="464">
        <v>26882.502949527152</v>
      </c>
      <c r="P4890" s="461">
        <v>454160.28225851583</v>
      </c>
      <c r="Q4890" s="461">
        <v>277286.24906141451</v>
      </c>
      <c r="R4890" s="464">
        <v>1994144429167.9038</v>
      </c>
      <c r="S4890" s="462">
        <v>0.50015726820614081</v>
      </c>
      <c r="T4890" s="462">
        <v>0.27326655128025629</v>
      </c>
      <c r="U4890" s="461">
        <v>26.261458631655533</v>
      </c>
      <c r="V4890" s="464">
        <v>15033861802573.898</v>
      </c>
      <c r="W4890" s="460">
        <v>4741.4526278283392</v>
      </c>
      <c r="X4890" s="463">
        <v>2.9045248051832472E-2</v>
      </c>
      <c r="Y4890" s="476">
        <v>2.0000000000000001E-4</v>
      </c>
    </row>
    <row r="4891" spans="1:25" x14ac:dyDescent="0.2">
      <c r="A4891" s="475">
        <f t="shared" si="76"/>
        <v>4887</v>
      </c>
      <c r="B4891" s="462">
        <v>0.48998453935641711</v>
      </c>
      <c r="C4891" s="461">
        <v>4894.739300645927</v>
      </c>
      <c r="D4891" s="462">
        <v>0.70065209494062697</v>
      </c>
      <c r="E4891" s="462">
        <v>0.49859975476941781</v>
      </c>
      <c r="F4891" s="516">
        <v>2023.75</v>
      </c>
      <c r="G4891" s="464">
        <v>349344016717.1557</v>
      </c>
      <c r="H4891" s="461">
        <v>15208144.114672352</v>
      </c>
      <c r="I4891" s="464">
        <v>382688106277.16101</v>
      </c>
      <c r="J4891" s="462">
        <v>0.276676616332315</v>
      </c>
      <c r="K4891" s="464">
        <v>6232318150.9953699</v>
      </c>
      <c r="L4891" s="464">
        <v>0</v>
      </c>
      <c r="M4891" s="464">
        <v>477017594782.15771</v>
      </c>
      <c r="N4891" s="464">
        <v>102434852995.854</v>
      </c>
      <c r="O4891" s="464">
        <v>24030.58325820585</v>
      </c>
      <c r="P4891" s="461">
        <v>570593.4525733937</v>
      </c>
      <c r="Q4891" s="461">
        <v>383650.46334083652</v>
      </c>
      <c r="R4891" s="464">
        <v>1415920582508.8552</v>
      </c>
      <c r="S4891" s="462">
        <v>0.61407618360975158</v>
      </c>
      <c r="T4891" s="462">
        <v>0.30030651103486694</v>
      </c>
      <c r="U4891" s="461">
        <v>17.90789198859984</v>
      </c>
      <c r="V4891" s="464">
        <v>8316385424348.1318</v>
      </c>
      <c r="W4891" s="460">
        <v>2625.1812508788953</v>
      </c>
      <c r="X4891" s="463">
        <v>4.1172424153621975E-2</v>
      </c>
      <c r="Y4891" s="476">
        <v>2.0000000000000001E-4</v>
      </c>
    </row>
    <row r="4892" spans="1:25" x14ac:dyDescent="0.2">
      <c r="A4892" s="475">
        <f t="shared" si="76"/>
        <v>4888</v>
      </c>
      <c r="B4892" s="462">
        <v>0.47245008118766901</v>
      </c>
      <c r="C4892" s="461">
        <v>1530.4329725727075</v>
      </c>
      <c r="D4892" s="462">
        <v>0.2</v>
      </c>
      <c r="E4892" s="462">
        <v>0.34751093823521889</v>
      </c>
      <c r="F4892" s="516">
        <v>2024.2</v>
      </c>
      <c r="G4892" s="464">
        <v>100640089817.02394</v>
      </c>
      <c r="H4892" s="461">
        <v>3202043.701086855</v>
      </c>
      <c r="I4892" s="464">
        <v>145493437845.13159</v>
      </c>
      <c r="J4892" s="462">
        <v>0.47245008118766907</v>
      </c>
      <c r="K4892" s="464">
        <v>4334255127.1984005</v>
      </c>
      <c r="L4892" s="464">
        <v>0</v>
      </c>
      <c r="M4892" s="464">
        <v>88435692798.073898</v>
      </c>
      <c r="N4892" s="464">
        <v>117024607054.66306</v>
      </c>
      <c r="O4892" s="464">
        <v>17942.713981570276</v>
      </c>
      <c r="P4892" s="461">
        <v>725550.42864542466</v>
      </c>
      <c r="Q4892" s="461">
        <v>448367.59471302491</v>
      </c>
      <c r="R4892" s="464">
        <v>421502176147.5498</v>
      </c>
      <c r="S4892" s="462">
        <v>0.51343731798136005</v>
      </c>
      <c r="T4892" s="462">
        <v>0.41031894620756487</v>
      </c>
      <c r="U4892" s="461">
        <v>16.460976799618713</v>
      </c>
      <c r="V4892" s="464">
        <v>3289404759276.9814</v>
      </c>
      <c r="W4892" s="460">
        <v>1037.2819846113664</v>
      </c>
      <c r="X4892" s="463">
        <v>4.2295530666325735E-2</v>
      </c>
      <c r="Y4892" s="476">
        <v>2.0000000000000001E-4</v>
      </c>
    </row>
    <row r="4893" spans="1:25" x14ac:dyDescent="0.2">
      <c r="A4893" s="475">
        <f t="shared" si="76"/>
        <v>4889</v>
      </c>
      <c r="B4893" s="462">
        <v>0.7067282889773906</v>
      </c>
      <c r="C4893" s="461">
        <v>1661.1882502295302</v>
      </c>
      <c r="D4893" s="462">
        <v>1.0495173021139899</v>
      </c>
      <c r="E4893" s="462">
        <v>0.17908998342731169</v>
      </c>
      <c r="F4893" s="516">
        <v>2025.51</v>
      </c>
      <c r="G4893" s="464">
        <v>189530179984.86237</v>
      </c>
      <c r="H4893" s="461">
        <v>36375070.072526298</v>
      </c>
      <c r="I4893" s="464">
        <v>768304977651.43396</v>
      </c>
      <c r="J4893" s="462">
        <v>0.35737374660256294</v>
      </c>
      <c r="K4893" s="464">
        <v>32683825567.718655</v>
      </c>
      <c r="L4893" s="464">
        <v>8847601961.6786671</v>
      </c>
      <c r="M4893" s="464">
        <v>128234106475.21889</v>
      </c>
      <c r="N4893" s="464">
        <v>64827188018.186264</v>
      </c>
      <c r="O4893" s="464">
        <v>28978.47063157093</v>
      </c>
      <c r="P4893" s="461">
        <v>446339.45620278281</v>
      </c>
      <c r="Q4893" s="461">
        <v>274247.04590422905</v>
      </c>
      <c r="R4893" s="464">
        <v>1292069079790.7024</v>
      </c>
      <c r="S4893" s="462">
        <v>0.49632311357063708</v>
      </c>
      <c r="T4893" s="462">
        <v>0.33625854216020551</v>
      </c>
      <c r="U4893" s="461">
        <v>15.555045105314948</v>
      </c>
      <c r="V4893" s="464">
        <v>7567970771607.335</v>
      </c>
      <c r="W4893" s="460">
        <v>2387.355563670194</v>
      </c>
      <c r="X4893" s="463">
        <v>4.5883368795205444E-2</v>
      </c>
      <c r="Y4893" s="476">
        <v>2.0000000000000001E-4</v>
      </c>
    </row>
    <row r="4894" spans="1:25" x14ac:dyDescent="0.2">
      <c r="A4894" s="475">
        <f t="shared" si="76"/>
        <v>4890</v>
      </c>
      <c r="B4894" s="462">
        <v>0.45291693689235779</v>
      </c>
      <c r="C4894" s="461">
        <v>6030.4945389625864</v>
      </c>
      <c r="D4894" s="462">
        <v>0.36307218331404884</v>
      </c>
      <c r="E4894" s="462">
        <v>0.27714441211444352</v>
      </c>
      <c r="F4894" s="516">
        <v>2027.03</v>
      </c>
      <c r="G4894" s="464">
        <v>61648111722.345711</v>
      </c>
      <c r="H4894" s="461">
        <v>6157261.0984063009</v>
      </c>
      <c r="I4894" s="464">
        <v>234364743309.56522</v>
      </c>
      <c r="J4894" s="462">
        <v>0.41433136426123307</v>
      </c>
      <c r="K4894" s="464">
        <v>30701619653.287704</v>
      </c>
      <c r="L4894" s="464">
        <v>53385418869.998566</v>
      </c>
      <c r="M4894" s="464">
        <v>0</v>
      </c>
      <c r="N4894" s="464">
        <v>129223663852.43709</v>
      </c>
      <c r="O4894" s="464">
        <v>23337.122975709852</v>
      </c>
      <c r="P4894" s="461">
        <v>722476.46707438363</v>
      </c>
      <c r="Q4894" s="461">
        <v>438301.7868297525</v>
      </c>
      <c r="R4894" s="464">
        <v>512038136161.23999</v>
      </c>
      <c r="S4894" s="462">
        <v>0.45809852809487828</v>
      </c>
      <c r="T4894" s="462">
        <v>0.33803622432484376</v>
      </c>
      <c r="U4894" s="461">
        <v>14.919705604545529</v>
      </c>
      <c r="V4894" s="464">
        <v>2928500832773.272</v>
      </c>
      <c r="W4894" s="460">
        <v>922.6194160947955</v>
      </c>
      <c r="X4894" s="463">
        <v>4.7603221992345061E-2</v>
      </c>
      <c r="Y4894" s="476">
        <v>2.0000000000000001E-4</v>
      </c>
    </row>
    <row r="4895" spans="1:25" x14ac:dyDescent="0.2">
      <c r="A4895" s="475">
        <f t="shared" si="76"/>
        <v>4891</v>
      </c>
      <c r="B4895" s="462">
        <v>0.51322830003885167</v>
      </c>
      <c r="C4895" s="461">
        <v>7674.8237855102652</v>
      </c>
      <c r="D4895" s="462">
        <v>0.91677891940137968</v>
      </c>
      <c r="E4895" s="462">
        <v>0.47232998059266962</v>
      </c>
      <c r="F4895" s="516">
        <v>2025.41</v>
      </c>
      <c r="G4895" s="464">
        <v>148160447645.11526</v>
      </c>
      <c r="H4895" s="461">
        <v>20731600.620995756</v>
      </c>
      <c r="I4895" s="464">
        <v>534079285582.93707</v>
      </c>
      <c r="J4895" s="462">
        <v>0.31774619744827148</v>
      </c>
      <c r="K4895" s="464">
        <v>29284630147.718586</v>
      </c>
      <c r="L4895" s="464">
        <v>18510479466.161858</v>
      </c>
      <c r="M4895" s="464">
        <v>80279205920.58287</v>
      </c>
      <c r="N4895" s="464">
        <v>9887143032.4369698</v>
      </c>
      <c r="O4895" s="464">
        <v>28623.925206843476</v>
      </c>
      <c r="P4895" s="461">
        <v>120417.21782568036</v>
      </c>
      <c r="Q4895" s="461">
        <v>36797.458001035731</v>
      </c>
      <c r="R4895" s="464">
        <v>883056650352.81213</v>
      </c>
      <c r="S4895" s="462">
        <v>0.48929489805592669</v>
      </c>
      <c r="T4895" s="462">
        <v>0.2942710231079132</v>
      </c>
      <c r="U4895" s="461">
        <v>16.280554385138643</v>
      </c>
      <c r="V4895" s="464">
        <v>4612015565810.3467</v>
      </c>
      <c r="W4895" s="460">
        <v>1454.4458438214367</v>
      </c>
      <c r="X4895" s="463">
        <v>4.5796312872625228E-2</v>
      </c>
      <c r="Y4895" s="476">
        <v>2.0000000000000001E-4</v>
      </c>
    </row>
    <row r="4896" spans="1:25" x14ac:dyDescent="0.2">
      <c r="A4896" s="475">
        <f t="shared" si="76"/>
        <v>4892</v>
      </c>
      <c r="B4896" s="462">
        <v>0.34207840117875565</v>
      </c>
      <c r="C4896" s="461">
        <v>4099.4198292255151</v>
      </c>
      <c r="D4896" s="462">
        <v>0.49181305795316116</v>
      </c>
      <c r="E4896" s="462">
        <v>0.19470969591141446</v>
      </c>
      <c r="F4896" s="516">
        <v>2024.33</v>
      </c>
      <c r="G4896" s="464">
        <v>127138221076.04353</v>
      </c>
      <c r="H4896" s="461">
        <v>9800588.2140575424</v>
      </c>
      <c r="I4896" s="464">
        <v>262062954487.61331</v>
      </c>
      <c r="J4896" s="462">
        <v>0.32616038897962496</v>
      </c>
      <c r="K4896" s="464">
        <v>8195037761.5212221</v>
      </c>
      <c r="L4896" s="464">
        <v>2394144613.8378315</v>
      </c>
      <c r="M4896" s="464">
        <v>132073308103.67976</v>
      </c>
      <c r="N4896" s="464">
        <v>40105217991.292099</v>
      </c>
      <c r="O4896" s="464">
        <v>30421.506244352695</v>
      </c>
      <c r="P4896" s="461">
        <v>285620.95899929601</v>
      </c>
      <c r="Q4896" s="461">
        <v>164836.23544657987</v>
      </c>
      <c r="R4896" s="464">
        <v>577643583260.03174</v>
      </c>
      <c r="S4896" s="462">
        <v>0.53583791182644691</v>
      </c>
      <c r="T4896" s="462">
        <v>0.3310604977948397</v>
      </c>
      <c r="U4896" s="461">
        <v>16.950013233484583</v>
      </c>
      <c r="V4896" s="464">
        <v>3635164641302.6973</v>
      </c>
      <c r="W4896" s="460">
        <v>1146.021166046434</v>
      </c>
      <c r="X4896" s="463">
        <v>4.2152118878869348E-2</v>
      </c>
      <c r="Y4896" s="476">
        <v>2.0000000000000001E-4</v>
      </c>
    </row>
    <row r="4897" spans="1:25" x14ac:dyDescent="0.2">
      <c r="A4897" s="475">
        <f t="shared" si="76"/>
        <v>4893</v>
      </c>
      <c r="B4897" s="462">
        <v>0.39638313154023191</v>
      </c>
      <c r="C4897" s="461">
        <v>3089.4057958393742</v>
      </c>
      <c r="D4897" s="462">
        <v>0.84774158955191903</v>
      </c>
      <c r="E4897" s="462">
        <v>0.455826519677069</v>
      </c>
      <c r="F4897" s="516">
        <v>2024.54</v>
      </c>
      <c r="G4897" s="464">
        <v>196062188679.61395</v>
      </c>
      <c r="H4897" s="461">
        <v>22742167.112129431</v>
      </c>
      <c r="I4897" s="464">
        <v>479655132753.30383</v>
      </c>
      <c r="J4897" s="462">
        <v>0.15066107177128463</v>
      </c>
      <c r="K4897" s="464">
        <v>5306720475.198019</v>
      </c>
      <c r="L4897" s="464">
        <v>0</v>
      </c>
      <c r="M4897" s="464">
        <v>166428003023.3812</v>
      </c>
      <c r="N4897" s="464">
        <v>83368714232.890854</v>
      </c>
      <c r="O4897" s="464">
        <v>24155.04941448641</v>
      </c>
      <c r="P4897" s="461">
        <v>459229.0134383085</v>
      </c>
      <c r="Q4897" s="461">
        <v>289993.15465094923</v>
      </c>
      <c r="R4897" s="464">
        <v>981552510727.93799</v>
      </c>
      <c r="S4897" s="462">
        <v>0.43150872976480026</v>
      </c>
      <c r="T4897" s="462">
        <v>0.23625519399577802</v>
      </c>
      <c r="U4897" s="461">
        <v>18.044505302965394</v>
      </c>
      <c r="V4897" s="464">
        <v>4594938533322.2031</v>
      </c>
      <c r="W4897" s="460">
        <v>1449.9751880532549</v>
      </c>
      <c r="X4897" s="463">
        <v>4.0862159469489692E-2</v>
      </c>
      <c r="Y4897" s="476">
        <v>2.0000000000000001E-4</v>
      </c>
    </row>
    <row r="4898" spans="1:25" x14ac:dyDescent="0.2">
      <c r="A4898" s="475">
        <f t="shared" si="76"/>
        <v>4894</v>
      </c>
      <c r="B4898" s="462">
        <v>0.48812800540941587</v>
      </c>
      <c r="C4898" s="461">
        <v>5847.1695247467633</v>
      </c>
      <c r="D4898" s="462">
        <v>0.86776307624720539</v>
      </c>
      <c r="E4898" s="462">
        <v>0.48694196571469411</v>
      </c>
      <c r="F4898" s="516">
        <v>2025.49</v>
      </c>
      <c r="G4898" s="464">
        <v>272832939035.29834</v>
      </c>
      <c r="H4898" s="461">
        <v>22680283.630726211</v>
      </c>
      <c r="I4898" s="464">
        <v>522532988836.61749</v>
      </c>
      <c r="J4898" s="462">
        <v>0.29719069795774111</v>
      </c>
      <c r="K4898" s="464">
        <v>22093367490.891079</v>
      </c>
      <c r="L4898" s="464">
        <v>34088298329.780441</v>
      </c>
      <c r="M4898" s="464">
        <v>157889247209.37036</v>
      </c>
      <c r="N4898" s="464">
        <v>92048461104.385025</v>
      </c>
      <c r="O4898" s="464">
        <v>20037.881662165244</v>
      </c>
      <c r="P4898" s="461">
        <v>556746.87921286491</v>
      </c>
      <c r="Q4898" s="461">
        <v>366796.41227893654</v>
      </c>
      <c r="R4898" s="464">
        <v>1165738461112.6641</v>
      </c>
      <c r="S4898" s="462">
        <v>0.52371017455052427</v>
      </c>
      <c r="T4898" s="462">
        <v>0.33648159937381172</v>
      </c>
      <c r="U4898" s="461">
        <v>17.085195296787553</v>
      </c>
      <c r="V4898" s="464">
        <v>7287953508596.3721</v>
      </c>
      <c r="W4898" s="460">
        <v>2300.7128246207767</v>
      </c>
      <c r="X4898" s="463">
        <v>4.3259632537055795E-2</v>
      </c>
      <c r="Y4898" s="476">
        <v>2.0000000000000001E-4</v>
      </c>
    </row>
    <row r="4899" spans="1:25" x14ac:dyDescent="0.2">
      <c r="A4899" s="475">
        <f t="shared" si="76"/>
        <v>4895</v>
      </c>
      <c r="B4899" s="462">
        <v>0.31811593266865712</v>
      </c>
      <c r="C4899" s="461">
        <v>5155.3384661993896</v>
      </c>
      <c r="D4899" s="462">
        <v>0.77486844816407519</v>
      </c>
      <c r="E4899" s="462">
        <v>0.50449809625757225</v>
      </c>
      <c r="F4899" s="516">
        <v>2025.32</v>
      </c>
      <c r="G4899" s="464">
        <v>158165389894.35144</v>
      </c>
      <c r="H4899" s="461">
        <v>19318393.521106303</v>
      </c>
      <c r="I4899" s="464">
        <v>556037849185.95752</v>
      </c>
      <c r="J4899" s="462">
        <v>0.31811593266865712</v>
      </c>
      <c r="K4899" s="464">
        <v>22212213115.572701</v>
      </c>
      <c r="L4899" s="464">
        <v>18667823198.866657</v>
      </c>
      <c r="M4899" s="464">
        <v>109538290547.15637</v>
      </c>
      <c r="N4899" s="464">
        <v>44333803236.423187</v>
      </c>
      <c r="O4899" s="464">
        <v>16019.464170505065</v>
      </c>
      <c r="P4899" s="461">
        <v>310085.24767954834</v>
      </c>
      <c r="Q4899" s="461">
        <v>176667.65000999323</v>
      </c>
      <c r="R4899" s="464">
        <v>901085767789.01086</v>
      </c>
      <c r="S4899" s="462">
        <v>0.46478024328895051</v>
      </c>
      <c r="T4899" s="462">
        <v>0.32958995363413196</v>
      </c>
      <c r="U4899" s="461">
        <v>16.104344503146326</v>
      </c>
      <c r="V4899" s="464">
        <v>5333236798518.04</v>
      </c>
      <c r="W4899" s="460">
        <v>1682.7486858302595</v>
      </c>
      <c r="X4899" s="463">
        <v>4.5022842507354825E-2</v>
      </c>
      <c r="Y4899" s="476">
        <v>2.0000000000000001E-4</v>
      </c>
    </row>
    <row r="4900" spans="1:25" x14ac:dyDescent="0.2">
      <c r="A4900" s="475">
        <f t="shared" si="76"/>
        <v>4896</v>
      </c>
      <c r="B4900" s="462">
        <v>0.48327497083643689</v>
      </c>
      <c r="C4900" s="461">
        <v>1500</v>
      </c>
      <c r="D4900" s="462">
        <v>1.2304623151497807</v>
      </c>
      <c r="E4900" s="462">
        <v>0.48051688523166319</v>
      </c>
      <c r="F4900" s="516">
        <v>2024.74</v>
      </c>
      <c r="G4900" s="464">
        <v>436243122109.83514</v>
      </c>
      <c r="H4900" s="461">
        <v>50571858.92293489</v>
      </c>
      <c r="I4900" s="464">
        <v>820824029212.23975</v>
      </c>
      <c r="J4900" s="462">
        <v>0.10496022253202242</v>
      </c>
      <c r="K4900" s="464">
        <v>20066557478.067307</v>
      </c>
      <c r="L4900" s="464">
        <v>0</v>
      </c>
      <c r="M4900" s="464">
        <v>331719171514.8092</v>
      </c>
      <c r="N4900" s="464">
        <v>33653724618.403503</v>
      </c>
      <c r="O4900" s="464">
        <v>38453.839062983876</v>
      </c>
      <c r="P4900" s="461">
        <v>248680.22985822847</v>
      </c>
      <c r="Q4900" s="461">
        <v>124918.59904357686</v>
      </c>
      <c r="R4900" s="464">
        <v>1831136006343.2288</v>
      </c>
      <c r="S4900" s="462">
        <v>0.47243657245492454</v>
      </c>
      <c r="T4900" s="462">
        <v>0.2535725302379534</v>
      </c>
      <c r="U4900" s="461">
        <v>18.60224786531662</v>
      </c>
      <c r="V4900" s="464">
        <v>9429735202395.1836</v>
      </c>
      <c r="W4900" s="460">
        <v>2974.8163236990558</v>
      </c>
      <c r="X4900" s="463">
        <v>3.9493699996414638E-2</v>
      </c>
      <c r="Y4900" s="476">
        <v>2.0000000000000001E-4</v>
      </c>
    </row>
    <row r="4901" spans="1:25" x14ac:dyDescent="0.2">
      <c r="A4901" s="475">
        <f t="shared" si="76"/>
        <v>4897</v>
      </c>
      <c r="B4901" s="462">
        <v>0.651784875567194</v>
      </c>
      <c r="C4901" s="461">
        <v>6600.0926370617217</v>
      </c>
      <c r="D4901" s="462">
        <v>0.78141953670657238</v>
      </c>
      <c r="E4901" s="462">
        <v>0.42657660946549969</v>
      </c>
      <c r="F4901" s="516">
        <v>2026.89</v>
      </c>
      <c r="G4901" s="464">
        <v>132984264386.41362</v>
      </c>
      <c r="H4901" s="461">
        <v>18775412.876012564</v>
      </c>
      <c r="I4901" s="464">
        <v>480097207776.04913</v>
      </c>
      <c r="J4901" s="462">
        <v>0.3933243849975252</v>
      </c>
      <c r="K4901" s="464">
        <v>27986418729.054062</v>
      </c>
      <c r="L4901" s="464">
        <v>49466316939.732376</v>
      </c>
      <c r="M4901" s="464">
        <v>5005213404.1601963</v>
      </c>
      <c r="N4901" s="464">
        <v>47658232554.204315</v>
      </c>
      <c r="O4901" s="464">
        <v>32787.472140549871</v>
      </c>
      <c r="P4901" s="461">
        <v>353124.47193014936</v>
      </c>
      <c r="Q4901" s="461">
        <v>209292.41835600944</v>
      </c>
      <c r="R4901" s="464">
        <v>784240102117.90637</v>
      </c>
      <c r="S4901" s="462">
        <v>0.50227725722062422</v>
      </c>
      <c r="T4901" s="462">
        <v>0.39931089277152537</v>
      </c>
      <c r="U4901" s="461">
        <v>15.421555693625622</v>
      </c>
      <c r="V4901" s="464">
        <v>5345315107259.2285</v>
      </c>
      <c r="W4901" s="460">
        <v>1687.8675534088813</v>
      </c>
      <c r="X4901" s="463">
        <v>4.727510917611983E-2</v>
      </c>
      <c r="Y4901" s="476">
        <v>2.0000000000000001E-4</v>
      </c>
    </row>
    <row r="4902" spans="1:25" x14ac:dyDescent="0.2">
      <c r="A4902" s="475">
        <f t="shared" si="76"/>
        <v>4898</v>
      </c>
      <c r="B4902" s="462">
        <v>0.62606331548126948</v>
      </c>
      <c r="C4902" s="461">
        <v>5178.4538936173667</v>
      </c>
      <c r="D4902" s="462">
        <v>0.70446729832765376</v>
      </c>
      <c r="E4902" s="462">
        <v>0.50685524336507892</v>
      </c>
      <c r="F4902" s="516">
        <v>2026.43</v>
      </c>
      <c r="G4902" s="464">
        <v>156041924574.98822</v>
      </c>
      <c r="H4902" s="461">
        <v>16466517.229270389</v>
      </c>
      <c r="I4902" s="464">
        <v>381938993374.78436</v>
      </c>
      <c r="J4902" s="462">
        <v>0.28688457975234349</v>
      </c>
      <c r="K4902" s="464">
        <v>31336964149.079636</v>
      </c>
      <c r="L4902" s="464">
        <v>74792770340.07634</v>
      </c>
      <c r="M4902" s="464">
        <v>42783686789.198189</v>
      </c>
      <c r="N4902" s="464">
        <v>90938807997.388428</v>
      </c>
      <c r="O4902" s="464">
        <v>21923.302526980209</v>
      </c>
      <c r="P4902" s="461">
        <v>560497.95948935812</v>
      </c>
      <c r="Q4902" s="461">
        <v>375357.04291743407</v>
      </c>
      <c r="R4902" s="464">
        <v>780478347531.34619</v>
      </c>
      <c r="S4902" s="462">
        <v>0.46665361169450187</v>
      </c>
      <c r="T4902" s="462">
        <v>0.33522649017770551</v>
      </c>
      <c r="U4902" s="461">
        <v>16.440790214044693</v>
      </c>
      <c r="V4902" s="464">
        <v>4763931252456.083</v>
      </c>
      <c r="W4902" s="460">
        <v>1504.611578851828</v>
      </c>
      <c r="X4902" s="463">
        <v>4.4425964207082211E-2</v>
      </c>
      <c r="Y4902" s="476">
        <v>2.0000000000000001E-4</v>
      </c>
    </row>
    <row r="4903" spans="1:25" x14ac:dyDescent="0.2">
      <c r="A4903" s="475">
        <f t="shared" si="76"/>
        <v>4899</v>
      </c>
      <c r="B4903" s="462">
        <v>0.50613164738901506</v>
      </c>
      <c r="C4903" s="461">
        <v>3581.8029717311611</v>
      </c>
      <c r="D4903" s="462">
        <v>0.71820906656840156</v>
      </c>
      <c r="E4903" s="462">
        <v>0.60692788601577408</v>
      </c>
      <c r="F4903" s="516">
        <v>2025.21</v>
      </c>
      <c r="G4903" s="464">
        <v>163164846769.52991</v>
      </c>
      <c r="H4903" s="461">
        <v>16244647.417548012</v>
      </c>
      <c r="I4903" s="464">
        <v>497122336922.6665</v>
      </c>
      <c r="J4903" s="462">
        <v>0.47202917719458248</v>
      </c>
      <c r="K4903" s="464">
        <v>15944190530.89299</v>
      </c>
      <c r="L4903" s="464">
        <v>12280969544.204035</v>
      </c>
      <c r="M4903" s="464">
        <v>148482471524.23032</v>
      </c>
      <c r="N4903" s="464">
        <v>56701773235.122307</v>
      </c>
      <c r="O4903" s="464">
        <v>42816.385279404807</v>
      </c>
      <c r="P4903" s="461">
        <v>391895.30515576294</v>
      </c>
      <c r="Q4903" s="461">
        <v>240952.7003533977</v>
      </c>
      <c r="R4903" s="464">
        <v>962725940437.41077</v>
      </c>
      <c r="S4903" s="462">
        <v>0.593138714846693</v>
      </c>
      <c r="T4903" s="462">
        <v>0.39866920447061394</v>
      </c>
      <c r="U4903" s="461">
        <v>15.492807530934716</v>
      </c>
      <c r="V4903" s="464">
        <v>6679471559139.0117</v>
      </c>
      <c r="W4903" s="460">
        <v>2109.6575780669373</v>
      </c>
      <c r="X4903" s="463">
        <v>4.6065186543094307E-2</v>
      </c>
      <c r="Y4903" s="476">
        <v>2.0000000000000001E-4</v>
      </c>
    </row>
    <row r="4904" spans="1:25" x14ac:dyDescent="0.2">
      <c r="A4904" s="475">
        <f t="shared" si="76"/>
        <v>4900</v>
      </c>
      <c r="B4904" s="462">
        <v>0.45913710888146486</v>
      </c>
      <c r="C4904" s="461">
        <v>2457.0476142987809</v>
      </c>
      <c r="D4904" s="462">
        <v>0.92260159760823779</v>
      </c>
      <c r="E4904" s="462">
        <v>0.61543739857542989</v>
      </c>
      <c r="F4904" s="516">
        <v>2023.75</v>
      </c>
      <c r="G4904" s="464">
        <v>248091396689.37531</v>
      </c>
      <c r="H4904" s="461">
        <v>26738721.187786851</v>
      </c>
      <c r="I4904" s="464">
        <v>640277759358.18274</v>
      </c>
      <c r="J4904" s="462">
        <v>0.31811680356867011</v>
      </c>
      <c r="K4904" s="464">
        <v>19866926030.483082</v>
      </c>
      <c r="L4904" s="464">
        <v>0</v>
      </c>
      <c r="M4904" s="464">
        <v>266391953845.24811</v>
      </c>
      <c r="N4904" s="464">
        <v>105842468891.29953</v>
      </c>
      <c r="O4904" s="464">
        <v>21712.351705746878</v>
      </c>
      <c r="P4904" s="461">
        <v>594403.44925320428</v>
      </c>
      <c r="Q4904" s="461">
        <v>395169.08224476303</v>
      </c>
      <c r="R4904" s="464">
        <v>1320998539874.0552</v>
      </c>
      <c r="S4904" s="462">
        <v>0.51397033621018295</v>
      </c>
      <c r="T4904" s="462">
        <v>0.29466949276139376</v>
      </c>
      <c r="U4904" s="461">
        <v>16.750542896366731</v>
      </c>
      <c r="V4904" s="464">
        <v>7351400786989.6982</v>
      </c>
      <c r="W4904" s="460">
        <v>2320.8568703600572</v>
      </c>
      <c r="X4904" s="463">
        <v>4.262763856960352E-2</v>
      </c>
      <c r="Y4904" s="476">
        <v>2.0000000000000001E-4</v>
      </c>
    </row>
    <row r="4905" spans="1:25" x14ac:dyDescent="0.2">
      <c r="A4905" s="475">
        <f t="shared" si="76"/>
        <v>4901</v>
      </c>
      <c r="B4905" s="462">
        <v>0.55378702003362901</v>
      </c>
      <c r="C4905" s="461">
        <v>4744.3255195337351</v>
      </c>
      <c r="D4905" s="462">
        <v>0.53619490110358115</v>
      </c>
      <c r="E4905" s="462">
        <v>0.25328408167474964</v>
      </c>
      <c r="F4905" s="516">
        <v>2025.21</v>
      </c>
      <c r="G4905" s="464">
        <v>112964157126.32411</v>
      </c>
      <c r="H4905" s="461">
        <v>10358960.684187289</v>
      </c>
      <c r="I4905" s="464">
        <v>317570279099.4538</v>
      </c>
      <c r="J4905" s="462">
        <v>0.33823575133731054</v>
      </c>
      <c r="K4905" s="464">
        <v>13231792136.412033</v>
      </c>
      <c r="L4905" s="464">
        <v>21403059116.366875</v>
      </c>
      <c r="M4905" s="464">
        <v>104253502474.82721</v>
      </c>
      <c r="N4905" s="464">
        <v>29397671914.574066</v>
      </c>
      <c r="O4905" s="464">
        <v>15226.259437852823</v>
      </c>
      <c r="P4905" s="461">
        <v>202718.49934404291</v>
      </c>
      <c r="Q4905" s="461">
        <v>102042.25492815094</v>
      </c>
      <c r="R4905" s="464">
        <v>597161738469.39038</v>
      </c>
      <c r="S4905" s="462">
        <v>0.52314858011263166</v>
      </c>
      <c r="T4905" s="462">
        <v>0.34097953717411211</v>
      </c>
      <c r="U4905" s="461">
        <v>16.213769970528883</v>
      </c>
      <c r="V4905" s="464">
        <v>3685136351641.3687</v>
      </c>
      <c r="W4905" s="460">
        <v>1163.4740799235419</v>
      </c>
      <c r="X4905" s="463">
        <v>4.4230822260080634E-2</v>
      </c>
      <c r="Y4905" s="476">
        <v>2.0000000000000001E-4</v>
      </c>
    </row>
    <row r="4906" spans="1:25" x14ac:dyDescent="0.2">
      <c r="A4906" s="475">
        <f t="shared" si="76"/>
        <v>4902</v>
      </c>
      <c r="B4906" s="462">
        <v>0.54553635434623782</v>
      </c>
      <c r="C4906" s="461">
        <v>6927.6053029417299</v>
      </c>
      <c r="D4906" s="462">
        <v>0.79957813387325527</v>
      </c>
      <c r="E4906" s="462">
        <v>0.43105372802363795</v>
      </c>
      <c r="F4906" s="516">
        <v>2024.65</v>
      </c>
      <c r="G4906" s="464">
        <v>176485842919.45752</v>
      </c>
      <c r="H4906" s="461">
        <v>19739905.055862173</v>
      </c>
      <c r="I4906" s="464">
        <v>556766435129.46094</v>
      </c>
      <c r="J4906" s="462">
        <v>0.40358938778818065</v>
      </c>
      <c r="K4906" s="464">
        <v>9257242068.1108761</v>
      </c>
      <c r="L4906" s="464">
        <v>0</v>
      </c>
      <c r="M4906" s="464">
        <v>150621276512.72171</v>
      </c>
      <c r="N4906" s="464">
        <v>53171997560.35762</v>
      </c>
      <c r="O4906" s="464">
        <v>26986.393184461875</v>
      </c>
      <c r="P4906" s="461">
        <v>353688.88423311664</v>
      </c>
      <c r="Q4906" s="461">
        <v>209267.88013245279</v>
      </c>
      <c r="R4906" s="464">
        <v>1005085048470.3311</v>
      </c>
      <c r="S4906" s="462">
        <v>0.54669692938138836</v>
      </c>
      <c r="T4906" s="462">
        <v>0.37105146054546451</v>
      </c>
      <c r="U4906" s="461">
        <v>15.799097422946062</v>
      </c>
      <c r="V4906" s="464">
        <v>6495073939197.1436</v>
      </c>
      <c r="W4906" s="460">
        <v>2049.0536422179798</v>
      </c>
      <c r="X4906" s="463">
        <v>4.6038094971218933E-2</v>
      </c>
      <c r="Y4906" s="476">
        <v>2.0000000000000001E-4</v>
      </c>
    </row>
    <row r="4907" spans="1:25" x14ac:dyDescent="0.2">
      <c r="A4907" s="475">
        <f t="shared" si="76"/>
        <v>4903</v>
      </c>
      <c r="B4907" s="462">
        <v>0.66667409883259976</v>
      </c>
      <c r="C4907" s="461">
        <v>1500</v>
      </c>
      <c r="D4907" s="462">
        <v>0.82595036624676521</v>
      </c>
      <c r="E4907" s="462">
        <v>0.51186744372684134</v>
      </c>
      <c r="F4907" s="516">
        <v>2023.82</v>
      </c>
      <c r="G4907" s="464">
        <v>318170686497.64526</v>
      </c>
      <c r="H4907" s="461">
        <v>23158379.015499018</v>
      </c>
      <c r="I4907" s="464">
        <v>516304726842.71387</v>
      </c>
      <c r="J4907" s="462">
        <v>0.27824839337766072</v>
      </c>
      <c r="K4907" s="464">
        <v>1313513078.1729527</v>
      </c>
      <c r="L4907" s="464">
        <v>0</v>
      </c>
      <c r="M4907" s="464">
        <v>322668948752.96808</v>
      </c>
      <c r="N4907" s="464">
        <v>71976350844.144226</v>
      </c>
      <c r="O4907" s="464">
        <v>22895.068295262681</v>
      </c>
      <c r="P4907" s="461">
        <v>442995.63713793701</v>
      </c>
      <c r="Q4907" s="461">
        <v>277872.71563214599</v>
      </c>
      <c r="R4907" s="464">
        <v>1273335109690.1179</v>
      </c>
      <c r="S4907" s="462">
        <v>0.55653825095925658</v>
      </c>
      <c r="T4907" s="462">
        <v>0.32384131238007713</v>
      </c>
      <c r="U4907" s="461">
        <v>17.627197805342075</v>
      </c>
      <c r="V4907" s="464">
        <v>7964899110562.3086</v>
      </c>
      <c r="W4907" s="460">
        <v>2512.2132742303124</v>
      </c>
      <c r="X4907" s="463">
        <v>4.1576700720496226E-2</v>
      </c>
      <c r="Y4907" s="476">
        <v>2.0000000000000001E-4</v>
      </c>
    </row>
    <row r="4908" spans="1:25" x14ac:dyDescent="0.2">
      <c r="A4908" s="475">
        <f t="shared" si="76"/>
        <v>4904</v>
      </c>
      <c r="B4908" s="462">
        <v>0.53296590491110785</v>
      </c>
      <c r="C4908" s="461">
        <v>7037.9913046103584</v>
      </c>
      <c r="D4908" s="462">
        <v>0.94372955864207064</v>
      </c>
      <c r="E4908" s="462">
        <v>0.34616133444432629</v>
      </c>
      <c r="F4908" s="516">
        <v>2024.16</v>
      </c>
      <c r="G4908" s="464">
        <v>460631302045.48798</v>
      </c>
      <c r="H4908" s="461">
        <v>24833888.51276426</v>
      </c>
      <c r="I4908" s="464">
        <v>542674795966.8327</v>
      </c>
      <c r="J4908" s="462">
        <v>0.28114403625264217</v>
      </c>
      <c r="K4908" s="464">
        <v>18715204575.524734</v>
      </c>
      <c r="L4908" s="464">
        <v>15780966683.008112</v>
      </c>
      <c r="M4908" s="464">
        <v>442994786235.87372</v>
      </c>
      <c r="N4908" s="464">
        <v>12943792397.846237</v>
      </c>
      <c r="O4908" s="464">
        <v>18296.753983503859</v>
      </c>
      <c r="P4908" s="461">
        <v>125926.65368275411</v>
      </c>
      <c r="Q4908" s="461">
        <v>52834.053640955855</v>
      </c>
      <c r="R4908" s="464">
        <v>1695075321540.4412</v>
      </c>
      <c r="S4908" s="462">
        <v>0.62751081341867698</v>
      </c>
      <c r="T4908" s="462">
        <v>0.33842544120588841</v>
      </c>
      <c r="U4908" s="461">
        <v>17.754443324570552</v>
      </c>
      <c r="V4908" s="464">
        <v>10932719226479.922</v>
      </c>
      <c r="W4908" s="460">
        <v>3451.434289004635</v>
      </c>
      <c r="X4908" s="463">
        <v>4.232035410582461E-2</v>
      </c>
      <c r="Y4908" s="476">
        <v>2.0000000000000001E-4</v>
      </c>
    </row>
    <row r="4909" spans="1:25" x14ac:dyDescent="0.2">
      <c r="A4909" s="475">
        <f t="shared" si="76"/>
        <v>4905</v>
      </c>
      <c r="B4909" s="462">
        <v>0.60339321177050642</v>
      </c>
      <c r="C4909" s="461">
        <v>1500</v>
      </c>
      <c r="D4909" s="462">
        <v>0.89399978688342929</v>
      </c>
      <c r="E4909" s="462">
        <v>0.38681070383682836</v>
      </c>
      <c r="F4909" s="516">
        <v>2024.64</v>
      </c>
      <c r="G4909" s="464">
        <v>292805479033.68829</v>
      </c>
      <c r="H4909" s="461">
        <v>25743024.23985244</v>
      </c>
      <c r="I4909" s="464">
        <v>521926299546.72552</v>
      </c>
      <c r="J4909" s="462">
        <v>0.23762057736109066</v>
      </c>
      <c r="K4909" s="464">
        <v>10415790426.495916</v>
      </c>
      <c r="L4909" s="464">
        <v>1524870741.8551106</v>
      </c>
      <c r="M4909" s="464">
        <v>230843644056.93326</v>
      </c>
      <c r="N4909" s="464">
        <v>82961140447.730606</v>
      </c>
      <c r="O4909" s="464">
        <v>26513.349833965145</v>
      </c>
      <c r="P4909" s="461">
        <v>510375.8654463187</v>
      </c>
      <c r="Q4909" s="461">
        <v>329004.07962656784</v>
      </c>
      <c r="R4909" s="464">
        <v>1161834563951.7788</v>
      </c>
      <c r="S4909" s="462">
        <v>0.50248292920702209</v>
      </c>
      <c r="T4909" s="462">
        <v>0.31911064992465216</v>
      </c>
      <c r="U4909" s="461">
        <v>17.692538571705878</v>
      </c>
      <c r="V4909" s="464">
        <v>7177475428231.1719</v>
      </c>
      <c r="W4909" s="460">
        <v>2264.6533234314875</v>
      </c>
      <c r="X4909" s="463">
        <v>4.1216431858660786E-2</v>
      </c>
      <c r="Y4909" s="476">
        <v>2.0000000000000001E-4</v>
      </c>
    </row>
    <row r="4910" spans="1:25" x14ac:dyDescent="0.2">
      <c r="A4910" s="475">
        <f t="shared" si="76"/>
        <v>4906</v>
      </c>
      <c r="B4910" s="462">
        <v>0.54971784025373083</v>
      </c>
      <c r="C4910" s="461">
        <v>5529.9868193733637</v>
      </c>
      <c r="D4910" s="462">
        <v>0.36086404328335414</v>
      </c>
      <c r="E4910" s="462">
        <v>0.43435919910963411</v>
      </c>
      <c r="F4910" s="516">
        <v>2026.88</v>
      </c>
      <c r="G4910" s="464">
        <v>86131072673.058838</v>
      </c>
      <c r="H4910" s="461">
        <v>6197349.8333578389</v>
      </c>
      <c r="I4910" s="464">
        <v>197863724243.96378</v>
      </c>
      <c r="J4910" s="462">
        <v>0.35179742361216082</v>
      </c>
      <c r="K4910" s="464">
        <v>16464271707.367826</v>
      </c>
      <c r="L4910" s="464">
        <v>30361486467.677647</v>
      </c>
      <c r="M4910" s="464">
        <v>11133201153.953669</v>
      </c>
      <c r="N4910" s="464">
        <v>21140370494.151382</v>
      </c>
      <c r="O4910" s="464">
        <v>34095.692026845485</v>
      </c>
      <c r="P4910" s="461">
        <v>194191.22137135224</v>
      </c>
      <c r="Q4910" s="461">
        <v>79618.711171302566</v>
      </c>
      <c r="R4910" s="464">
        <v>417469930936.57678</v>
      </c>
      <c r="S4910" s="462">
        <v>0.54645689976927325</v>
      </c>
      <c r="T4910" s="462">
        <v>0.35396589229102776</v>
      </c>
      <c r="U4910" s="461">
        <v>16.329158826812851</v>
      </c>
      <c r="V4910" s="464">
        <v>2664623633948.353</v>
      </c>
      <c r="W4910" s="460">
        <v>841.04148706193826</v>
      </c>
      <c r="X4910" s="463">
        <v>4.4740375964247785E-2</v>
      </c>
      <c r="Y4910" s="476">
        <v>2.0000000000000001E-4</v>
      </c>
    </row>
    <row r="4911" spans="1:25" x14ac:dyDescent="0.2">
      <c r="A4911" s="475">
        <f t="shared" si="76"/>
        <v>4907</v>
      </c>
      <c r="B4911" s="462">
        <v>0.44978654795184386</v>
      </c>
      <c r="C4911" s="461">
        <v>7119.1361380771032</v>
      </c>
      <c r="D4911" s="462">
        <v>0.98839847361277644</v>
      </c>
      <c r="E4911" s="462">
        <v>0.45609931396569847</v>
      </c>
      <c r="F4911" s="516">
        <v>2025.88</v>
      </c>
      <c r="G4911" s="464">
        <v>215065767276.61652</v>
      </c>
      <c r="H4911" s="461">
        <v>28235787.332372028</v>
      </c>
      <c r="I4911" s="464">
        <v>701729220266.06128</v>
      </c>
      <c r="J4911" s="462">
        <v>0.32800953158220292</v>
      </c>
      <c r="K4911" s="464">
        <v>2225313768.3431568</v>
      </c>
      <c r="L4911" s="464">
        <v>0</v>
      </c>
      <c r="M4911" s="464">
        <v>148229539743.64566</v>
      </c>
      <c r="N4911" s="464">
        <v>46306737907.64547</v>
      </c>
      <c r="O4911" s="464">
        <v>29856.538865685608</v>
      </c>
      <c r="P4911" s="461">
        <v>310435.3611977821</v>
      </c>
      <c r="Q4911" s="461">
        <v>172143.04330864077</v>
      </c>
      <c r="R4911" s="464">
        <v>1344055090823.4346</v>
      </c>
      <c r="S4911" s="462">
        <v>0.5337252741540307</v>
      </c>
      <c r="T4911" s="462">
        <v>0.27848960427803465</v>
      </c>
      <c r="U4911" s="461">
        <v>16.438144628360831</v>
      </c>
      <c r="V4911" s="464">
        <v>6661182218054.3584</v>
      </c>
      <c r="W4911" s="460">
        <v>2101.9332216192761</v>
      </c>
      <c r="X4911" s="463">
        <v>4.5318823156920963E-2</v>
      </c>
      <c r="Y4911" s="476">
        <v>2.0000000000000001E-4</v>
      </c>
    </row>
    <row r="4912" spans="1:25" x14ac:dyDescent="0.2">
      <c r="A4912" s="475">
        <f t="shared" si="76"/>
        <v>4908</v>
      </c>
      <c r="B4912" s="462">
        <v>0.5510891263276525</v>
      </c>
      <c r="C4912" s="461">
        <v>1719.150471529505</v>
      </c>
      <c r="D4912" s="462">
        <v>1.1108882080465974</v>
      </c>
      <c r="E4912" s="462">
        <v>0.59232387425668798</v>
      </c>
      <c r="F4912" s="516">
        <v>2027.53</v>
      </c>
      <c r="G4912" s="464">
        <v>47639798719.03968</v>
      </c>
      <c r="H4912" s="461">
        <v>41035402.272747748</v>
      </c>
      <c r="I4912" s="464">
        <v>528310806894.64191</v>
      </c>
      <c r="J4912" s="462">
        <v>-0.17511171087514676</v>
      </c>
      <c r="K4912" s="464">
        <v>25058733305.928547</v>
      </c>
      <c r="L4912" s="464">
        <v>21239669524.665733</v>
      </c>
      <c r="M4912" s="464">
        <v>0</v>
      </c>
      <c r="N4912" s="464">
        <v>105058303106.22609</v>
      </c>
      <c r="O4912" s="464">
        <v>25234.130442665279</v>
      </c>
      <c r="P4912" s="461">
        <v>595079.38997361599</v>
      </c>
      <c r="Q4912" s="461">
        <v>389534.40923408128</v>
      </c>
      <c r="R4912" s="464">
        <v>741477497585.29602</v>
      </c>
      <c r="S4912" s="462">
        <v>1.175088171978725E-2</v>
      </c>
      <c r="T4912" s="462">
        <v>-8.6843318408610246E-2</v>
      </c>
      <c r="U4912" s="461">
        <v>-23.135176660396393</v>
      </c>
      <c r="V4912" s="464">
        <v>1448693021358.7202</v>
      </c>
      <c r="W4912" s="460">
        <v>457.65202340341267</v>
      </c>
      <c r="X4912" s="463">
        <v>-3.5906468392515066E-2</v>
      </c>
      <c r="Y4912" s="476">
        <v>2.0000000000000001E-4</v>
      </c>
    </row>
    <row r="4913" spans="1:25" x14ac:dyDescent="0.2">
      <c r="A4913" s="475">
        <f t="shared" si="76"/>
        <v>4909</v>
      </c>
      <c r="B4913" s="462">
        <v>0.6431215760251856</v>
      </c>
      <c r="C4913" s="461">
        <v>4330.9622946720201</v>
      </c>
      <c r="D4913" s="462">
        <v>0.94342555523841765</v>
      </c>
      <c r="E4913" s="462">
        <v>0.43568361848399101</v>
      </c>
      <c r="F4913" s="516">
        <v>2024.07</v>
      </c>
      <c r="G4913" s="464">
        <v>323353001433.61371</v>
      </c>
      <c r="H4913" s="461">
        <v>27162493.939175602</v>
      </c>
      <c r="I4913" s="464">
        <v>643064356869.11951</v>
      </c>
      <c r="J4913" s="462">
        <v>0.36157862596389989</v>
      </c>
      <c r="K4913" s="464">
        <v>9220466483.5401649</v>
      </c>
      <c r="L4913" s="464">
        <v>0</v>
      </c>
      <c r="M4913" s="464">
        <v>263808621279.24591</v>
      </c>
      <c r="N4913" s="464">
        <v>32237444053.642311</v>
      </c>
      <c r="O4913" s="464">
        <v>17347.700184915571</v>
      </c>
      <c r="P4913" s="461">
        <v>254950.60614133941</v>
      </c>
      <c r="Q4913" s="461">
        <v>132184.76420318714</v>
      </c>
      <c r="R4913" s="464">
        <v>1320461062759.3215</v>
      </c>
      <c r="S4913" s="462">
        <v>0.56902931550244962</v>
      </c>
      <c r="T4913" s="462">
        <v>0.4015189613128971</v>
      </c>
      <c r="U4913" s="461">
        <v>16.635312707577306</v>
      </c>
      <c r="V4913" s="464">
        <v>9727429341063.9102</v>
      </c>
      <c r="W4913" s="460">
        <v>3068.3149562605131</v>
      </c>
      <c r="X4913" s="463">
        <v>4.3719227491590636E-2</v>
      </c>
      <c r="Y4913" s="476">
        <v>2.0000000000000001E-4</v>
      </c>
    </row>
    <row r="4914" spans="1:25" x14ac:dyDescent="0.2">
      <c r="A4914" s="475">
        <f t="shared" si="76"/>
        <v>4910</v>
      </c>
      <c r="B4914" s="462">
        <v>0.63432871324459117</v>
      </c>
      <c r="C4914" s="461">
        <v>5423.3293588345323</v>
      </c>
      <c r="D4914" s="462">
        <v>0.54651017874588259</v>
      </c>
      <c r="E4914" s="462">
        <v>0.363214183803105</v>
      </c>
      <c r="F4914" s="516">
        <v>2024.65</v>
      </c>
      <c r="G4914" s="464">
        <v>308757382159.84467</v>
      </c>
      <c r="H4914" s="461">
        <v>10636201.444865741</v>
      </c>
      <c r="I4914" s="464">
        <v>351375234499.12244</v>
      </c>
      <c r="J4914" s="462">
        <v>0.45240330701604403</v>
      </c>
      <c r="K4914" s="464">
        <v>11728452302.621895</v>
      </c>
      <c r="L4914" s="464">
        <v>19044099513.525448</v>
      </c>
      <c r="M4914" s="464">
        <v>224025119959.78186</v>
      </c>
      <c r="N4914" s="464">
        <v>16374501726.471296</v>
      </c>
      <c r="O4914" s="464">
        <v>17095.591908723909</v>
      </c>
      <c r="P4914" s="461">
        <v>152832.67926977813</v>
      </c>
      <c r="Q4914" s="461">
        <v>66514.718555550673</v>
      </c>
      <c r="R4914" s="464">
        <v>954874980717.81299</v>
      </c>
      <c r="S4914" s="462">
        <v>0.65777053301867505</v>
      </c>
      <c r="T4914" s="462">
        <v>0.44452646538298674</v>
      </c>
      <c r="U4914" s="461">
        <v>17.330945307745385</v>
      </c>
      <c r="V4914" s="464">
        <v>8131398256873.4736</v>
      </c>
      <c r="W4914" s="460">
        <v>2569.1479779581582</v>
      </c>
      <c r="X4914" s="463">
        <v>4.1968018441023054E-2</v>
      </c>
      <c r="Y4914" s="476">
        <v>2.0000000000000001E-4</v>
      </c>
    </row>
    <row r="4915" spans="1:25" x14ac:dyDescent="0.2">
      <c r="A4915" s="475">
        <f t="shared" si="76"/>
        <v>4911</v>
      </c>
      <c r="B4915" s="462">
        <v>0.51424581623957111</v>
      </c>
      <c r="C4915" s="461">
        <v>3885.7920913998414</v>
      </c>
      <c r="D4915" s="462">
        <v>0.73230969783300481</v>
      </c>
      <c r="E4915" s="462">
        <v>0.32924446749004987</v>
      </c>
      <c r="F4915" s="516">
        <v>2024.48</v>
      </c>
      <c r="G4915" s="464">
        <v>316744366502.35071</v>
      </c>
      <c r="H4915" s="461">
        <v>17234205.848652344</v>
      </c>
      <c r="I4915" s="464">
        <v>480451223589.65314</v>
      </c>
      <c r="J4915" s="462">
        <v>0.40308107854442177</v>
      </c>
      <c r="K4915" s="464">
        <v>11204128201.421362</v>
      </c>
      <c r="L4915" s="464">
        <v>0</v>
      </c>
      <c r="M4915" s="464">
        <v>249824429782.65158</v>
      </c>
      <c r="N4915" s="464">
        <v>98877055984.374146</v>
      </c>
      <c r="O4915" s="464">
        <v>34772.016709509619</v>
      </c>
      <c r="P4915" s="461">
        <v>591976.13036182919</v>
      </c>
      <c r="Q4915" s="461">
        <v>399831.51384508522</v>
      </c>
      <c r="R4915" s="464">
        <v>1267119940382.417</v>
      </c>
      <c r="S4915" s="462">
        <v>0.60418202466749182</v>
      </c>
      <c r="T4915" s="462">
        <v>0.39886308794537406</v>
      </c>
      <c r="U4915" s="461">
        <v>16.720809094255728</v>
      </c>
      <c r="V4915" s="464">
        <v>9403293820036.8672</v>
      </c>
      <c r="W4915" s="460">
        <v>2968.7915580539584</v>
      </c>
      <c r="X4915" s="463">
        <v>4.3038656531581912E-2</v>
      </c>
      <c r="Y4915" s="476">
        <v>2.0000000000000001E-4</v>
      </c>
    </row>
    <row r="4916" spans="1:25" x14ac:dyDescent="0.2">
      <c r="A4916" s="475">
        <f t="shared" si="76"/>
        <v>4912</v>
      </c>
      <c r="B4916" s="462">
        <v>0.50351100102126944</v>
      </c>
      <c r="C4916" s="461">
        <v>6559.3614064675057</v>
      </c>
      <c r="D4916" s="462">
        <v>1.0430673762693525</v>
      </c>
      <c r="E4916" s="462">
        <v>0.7</v>
      </c>
      <c r="F4916" s="516">
        <v>2026.89</v>
      </c>
      <c r="G4916" s="464">
        <v>204555236669.80038</v>
      </c>
      <c r="H4916" s="461">
        <v>12288674.623654557</v>
      </c>
      <c r="I4916" s="464">
        <v>270780266870.54242</v>
      </c>
      <c r="J4916" s="462">
        <v>0.17635107050026455</v>
      </c>
      <c r="K4916" s="464">
        <v>24868141428.95871</v>
      </c>
      <c r="L4916" s="464">
        <v>129993118040.29453</v>
      </c>
      <c r="M4916" s="464">
        <v>7456878682.3493309</v>
      </c>
      <c r="N4916" s="464">
        <v>3428612409.1288848</v>
      </c>
      <c r="O4916" s="464">
        <v>34787.643726527953</v>
      </c>
      <c r="P4916" s="461">
        <v>75201.814832711767</v>
      </c>
      <c r="Q4916" s="461">
        <v>13363.703708177945</v>
      </c>
      <c r="R4916" s="464">
        <v>629128792592.29272</v>
      </c>
      <c r="S4916" s="462">
        <v>0.51814764939910996</v>
      </c>
      <c r="T4916" s="462">
        <v>0.36438805505672367</v>
      </c>
      <c r="U4916" s="461">
        <v>18.178960747182717</v>
      </c>
      <c r="V4916" s="464">
        <v>4425837698172.2402</v>
      </c>
      <c r="W4916" s="460">
        <v>1396.1075223100472</v>
      </c>
      <c r="X4916" s="463">
        <v>4.1908047892231383E-2</v>
      </c>
      <c r="Y4916" s="476">
        <v>2.0000000000000001E-4</v>
      </c>
    </row>
    <row r="4917" spans="1:25" x14ac:dyDescent="0.2">
      <c r="A4917" s="475">
        <f t="shared" si="76"/>
        <v>4913</v>
      </c>
      <c r="B4917" s="462">
        <v>0.53683022235352906</v>
      </c>
      <c r="C4917" s="461">
        <v>3008.7943419107833</v>
      </c>
      <c r="D4917" s="462">
        <v>1.0250240115407059</v>
      </c>
      <c r="E4917" s="462">
        <v>0.58275468382870832</v>
      </c>
      <c r="F4917" s="516">
        <v>2025.64</v>
      </c>
      <c r="G4917" s="464">
        <v>312625701890.01013</v>
      </c>
      <c r="H4917" s="461">
        <v>32986766.787108056</v>
      </c>
      <c r="I4917" s="464">
        <v>828024184388.77441</v>
      </c>
      <c r="J4917" s="462">
        <v>0.40372843279624393</v>
      </c>
      <c r="K4917" s="464">
        <v>14067082956.954958</v>
      </c>
      <c r="L4917" s="464">
        <v>10912692804.343323</v>
      </c>
      <c r="M4917" s="464">
        <v>157688344580.59674</v>
      </c>
      <c r="N4917" s="464">
        <v>45739455001.910797</v>
      </c>
      <c r="O4917" s="464">
        <v>35612.328100886378</v>
      </c>
      <c r="P4917" s="461">
        <v>322669.28376827337</v>
      </c>
      <c r="Q4917" s="461">
        <v>180477.39412909461</v>
      </c>
      <c r="R4917" s="464">
        <v>1418394029940.7786</v>
      </c>
      <c r="S4917" s="462">
        <v>0.54726675782645073</v>
      </c>
      <c r="T4917" s="462">
        <v>0.38910222089103114</v>
      </c>
      <c r="U4917" s="461">
        <v>16.358173457926632</v>
      </c>
      <c r="V4917" s="464">
        <v>9888321907446.9512</v>
      </c>
      <c r="W4917" s="460">
        <v>3123.3276815412355</v>
      </c>
      <c r="X4917" s="463">
        <v>4.4767941532670719E-2</v>
      </c>
      <c r="Y4917" s="476">
        <v>2.0000000000000001E-4</v>
      </c>
    </row>
    <row r="4918" spans="1:25" x14ac:dyDescent="0.2">
      <c r="A4918" s="475">
        <f t="shared" si="76"/>
        <v>4914</v>
      </c>
      <c r="B4918" s="462">
        <v>0.57659141734004593</v>
      </c>
      <c r="C4918" s="461">
        <v>5115.2679328219792</v>
      </c>
      <c r="D4918" s="462">
        <v>0.94339426500064116</v>
      </c>
      <c r="E4918" s="462">
        <v>0.64516568379889405</v>
      </c>
      <c r="F4918" s="516">
        <v>2025.01</v>
      </c>
      <c r="G4918" s="464">
        <v>259071604159.7099</v>
      </c>
      <c r="H4918" s="461">
        <v>27376477.86017175</v>
      </c>
      <c r="I4918" s="464">
        <v>718908432493.43225</v>
      </c>
      <c r="J4918" s="462">
        <v>0.43391341358059266</v>
      </c>
      <c r="K4918" s="464">
        <v>21612305516.251339</v>
      </c>
      <c r="L4918" s="464">
        <v>17705229287.314041</v>
      </c>
      <c r="M4918" s="464">
        <v>131843022004.69464</v>
      </c>
      <c r="N4918" s="464">
        <v>58304147361.214478</v>
      </c>
      <c r="O4918" s="464">
        <v>38767.640894241638</v>
      </c>
      <c r="P4918" s="461">
        <v>404194.72412870947</v>
      </c>
      <c r="Q4918" s="461">
        <v>244440.29206111649</v>
      </c>
      <c r="R4918" s="464">
        <v>1275872951496.2896</v>
      </c>
      <c r="S4918" s="462">
        <v>0.56206239273607272</v>
      </c>
      <c r="T4918" s="462">
        <v>0.4081557194776031</v>
      </c>
      <c r="U4918" s="461">
        <v>15.92829474482885</v>
      </c>
      <c r="V4918" s="464">
        <v>9065944718924.582</v>
      </c>
      <c r="W4918" s="460">
        <v>2860.813345815463</v>
      </c>
      <c r="X4918" s="463">
        <v>4.6125109723114746E-2</v>
      </c>
      <c r="Y4918" s="476">
        <v>2.0000000000000001E-4</v>
      </c>
    </row>
    <row r="4919" spans="1:25" x14ac:dyDescent="0.2">
      <c r="A4919" s="475">
        <f t="shared" si="76"/>
        <v>4915</v>
      </c>
      <c r="B4919" s="462">
        <v>0.54519149887483298</v>
      </c>
      <c r="C4919" s="461">
        <v>4950.884233988897</v>
      </c>
      <c r="D4919" s="462">
        <v>0.55427487846639578</v>
      </c>
      <c r="E4919" s="462">
        <v>0.40521154498529632</v>
      </c>
      <c r="F4919" s="516">
        <v>2025.1</v>
      </c>
      <c r="G4919" s="464">
        <v>89071594484.996414</v>
      </c>
      <c r="H4919" s="461">
        <v>11109726.198862849</v>
      </c>
      <c r="I4919" s="464">
        <v>380633850342.30865</v>
      </c>
      <c r="J4919" s="462">
        <v>0.4478912059561001</v>
      </c>
      <c r="K4919" s="464">
        <v>26639231727.092957</v>
      </c>
      <c r="L4919" s="464">
        <v>46478018100.357147</v>
      </c>
      <c r="M4919" s="464">
        <v>86988183292.014389</v>
      </c>
      <c r="N4919" s="464">
        <v>82831433117.826599</v>
      </c>
      <c r="O4919" s="464">
        <v>37263.714961838574</v>
      </c>
      <c r="P4919" s="461">
        <v>477371.18281287502</v>
      </c>
      <c r="Q4919" s="461">
        <v>313583.51985316427</v>
      </c>
      <c r="R4919" s="464">
        <v>724542550035.44727</v>
      </c>
      <c r="S4919" s="462">
        <v>0.53127674625236587</v>
      </c>
      <c r="T4919" s="462">
        <v>0.33007674830676637</v>
      </c>
      <c r="U4919" s="461">
        <v>15.081462554209638</v>
      </c>
      <c r="V4919" s="464">
        <v>4075895859315.5181</v>
      </c>
      <c r="W4919" s="460">
        <v>1286.2127294239783</v>
      </c>
      <c r="X4919" s="463">
        <v>4.7205052668693931E-2</v>
      </c>
      <c r="Y4919" s="476">
        <v>2.0000000000000001E-4</v>
      </c>
    </row>
    <row r="4920" spans="1:25" x14ac:dyDescent="0.2">
      <c r="A4920" s="475">
        <f t="shared" si="76"/>
        <v>4916</v>
      </c>
      <c r="B4920" s="462">
        <v>0.50260759020346635</v>
      </c>
      <c r="C4920" s="461">
        <v>2975.9456581812965</v>
      </c>
      <c r="D4920" s="462">
        <v>0.89149754646324197</v>
      </c>
      <c r="E4920" s="462">
        <v>0.21480338409309069</v>
      </c>
      <c r="F4920" s="516">
        <v>2025.68</v>
      </c>
      <c r="G4920" s="464">
        <v>358558530132.75897</v>
      </c>
      <c r="H4920" s="461">
        <v>25343723.872612976</v>
      </c>
      <c r="I4920" s="464">
        <v>524067991259.70123</v>
      </c>
      <c r="J4920" s="462">
        <v>0.28255597704812585</v>
      </c>
      <c r="K4920" s="464">
        <v>18908553213.867077</v>
      </c>
      <c r="L4920" s="464">
        <v>28120887759.285351</v>
      </c>
      <c r="M4920" s="464">
        <v>175555380380.22754</v>
      </c>
      <c r="N4920" s="464">
        <v>56690883303.553429</v>
      </c>
      <c r="O4920" s="464">
        <v>25471.322490964139</v>
      </c>
      <c r="P4920" s="461">
        <v>394525.47824934975</v>
      </c>
      <c r="Q4920" s="461">
        <v>238332.50626010224</v>
      </c>
      <c r="R4920" s="464">
        <v>1095426969607.158</v>
      </c>
      <c r="S4920" s="462">
        <v>0.51781823896325441</v>
      </c>
      <c r="T4920" s="462">
        <v>0.41323535368546566</v>
      </c>
      <c r="U4920" s="461">
        <v>17.68572290250528</v>
      </c>
      <c r="V4920" s="464">
        <v>8684830602043.5283</v>
      </c>
      <c r="W4920" s="460">
        <v>2736.457045085986</v>
      </c>
      <c r="X4920" s="463">
        <v>4.1961249963702103E-2</v>
      </c>
      <c r="Y4920" s="476">
        <v>2.0000000000000001E-4</v>
      </c>
    </row>
    <row r="4921" spans="1:25" x14ac:dyDescent="0.2">
      <c r="A4921" s="475">
        <f t="shared" si="76"/>
        <v>4917</v>
      </c>
      <c r="B4921" s="462">
        <v>0.57927999394462881</v>
      </c>
      <c r="C4921" s="461">
        <v>1500</v>
      </c>
      <c r="D4921" s="462">
        <v>0.66426940639784926</v>
      </c>
      <c r="E4921" s="462">
        <v>0.30250578477577883</v>
      </c>
      <c r="F4921" s="516">
        <v>2025.98</v>
      </c>
      <c r="G4921" s="464">
        <v>214212167546.83673</v>
      </c>
      <c r="H4921" s="461">
        <v>15448111.384345328</v>
      </c>
      <c r="I4921" s="464">
        <v>491086879868.74878</v>
      </c>
      <c r="J4921" s="462">
        <v>0.48690462385280198</v>
      </c>
      <c r="K4921" s="464">
        <v>33514945360.3936</v>
      </c>
      <c r="L4921" s="464">
        <v>32628656100.02552</v>
      </c>
      <c r="M4921" s="464">
        <v>135601219426.677</v>
      </c>
      <c r="N4921" s="464">
        <v>55090812135.268478</v>
      </c>
      <c r="O4921" s="464">
        <v>16989.580319557735</v>
      </c>
      <c r="P4921" s="461">
        <v>374084.57988525357</v>
      </c>
      <c r="Q4921" s="461">
        <v>228568.22805964766</v>
      </c>
      <c r="R4921" s="464">
        <v>943819990566.45935</v>
      </c>
      <c r="S4921" s="462">
        <v>0.5901599326445679</v>
      </c>
      <c r="T4921" s="462">
        <v>0.43913453406548353</v>
      </c>
      <c r="U4921" s="461">
        <v>15.992370239180092</v>
      </c>
      <c r="V4921" s="464">
        <v>7340939103253.0156</v>
      </c>
      <c r="W4921" s="460">
        <v>2318.9270917385616</v>
      </c>
      <c r="X4921" s="463">
        <v>4.5305739977760585E-2</v>
      </c>
      <c r="Y4921" s="476">
        <v>2.0000000000000001E-4</v>
      </c>
    </row>
    <row r="4922" spans="1:25" x14ac:dyDescent="0.2">
      <c r="A4922" s="475">
        <f t="shared" si="76"/>
        <v>4918</v>
      </c>
      <c r="B4922" s="462">
        <v>0.46390449067799677</v>
      </c>
      <c r="C4922" s="461">
        <v>6047.985115386442</v>
      </c>
      <c r="D4922" s="462">
        <v>0.89396113123781551</v>
      </c>
      <c r="E4922" s="462">
        <v>0.65090264612121107</v>
      </c>
      <c r="F4922" s="516">
        <v>2025.79</v>
      </c>
      <c r="G4922" s="464">
        <v>179711401804.42474</v>
      </c>
      <c r="H4922" s="461">
        <v>23997876.993334349</v>
      </c>
      <c r="I4922" s="464">
        <v>375456805826.02802</v>
      </c>
      <c r="J4922" s="462">
        <v>4.6468392887377696E-4</v>
      </c>
      <c r="K4922" s="464">
        <v>26761029282.35009</v>
      </c>
      <c r="L4922" s="464">
        <v>82905168088.972427</v>
      </c>
      <c r="M4922" s="464">
        <v>75293186662.77562</v>
      </c>
      <c r="N4922" s="464">
        <v>29257460093.44421</v>
      </c>
      <c r="O4922" s="464">
        <v>37045.023669321745</v>
      </c>
      <c r="P4922" s="461">
        <v>236785.17893770494</v>
      </c>
      <c r="Q4922" s="461">
        <v>119962.51967633874</v>
      </c>
      <c r="R4922" s="464">
        <v>730886222305.60974</v>
      </c>
      <c r="S4922" s="462">
        <v>0.35712124400014494</v>
      </c>
      <c r="T4922" s="462">
        <v>0.22721922906728301</v>
      </c>
      <c r="U4922" s="461">
        <v>22.386893122828248</v>
      </c>
      <c r="V4922" s="464">
        <v>3900740199504.6191</v>
      </c>
      <c r="W4922" s="460">
        <v>1231.2616017612122</v>
      </c>
      <c r="X4922" s="463">
        <v>3.3846332569448585E-2</v>
      </c>
      <c r="Y4922" s="476">
        <v>2.0000000000000001E-4</v>
      </c>
    </row>
    <row r="4923" spans="1:25" x14ac:dyDescent="0.2">
      <c r="A4923" s="475">
        <f t="shared" si="76"/>
        <v>4919</v>
      </c>
      <c r="B4923" s="462">
        <v>0.64693770458766831</v>
      </c>
      <c r="C4923" s="461">
        <v>1500</v>
      </c>
      <c r="D4923" s="462">
        <v>0.65333730027488202</v>
      </c>
      <c r="E4923" s="462">
        <v>0.32261032315429039</v>
      </c>
      <c r="F4923" s="516">
        <v>2023.75</v>
      </c>
      <c r="G4923" s="464">
        <v>349109119023.28632</v>
      </c>
      <c r="H4923" s="461">
        <v>15340387.000566227</v>
      </c>
      <c r="I4923" s="464">
        <v>524906371242.88721</v>
      </c>
      <c r="J4923" s="462">
        <v>0.50668380315930994</v>
      </c>
      <c r="K4923" s="464">
        <v>11078479755.886311</v>
      </c>
      <c r="L4923" s="464">
        <v>0</v>
      </c>
      <c r="M4923" s="464">
        <v>306305003317.80463</v>
      </c>
      <c r="N4923" s="464">
        <v>72635789634.902588</v>
      </c>
      <c r="O4923" s="464">
        <v>25263.86388097121</v>
      </c>
      <c r="P4923" s="461">
        <v>450740.97122597671</v>
      </c>
      <c r="Q4923" s="461">
        <v>289144.96283484134</v>
      </c>
      <c r="R4923" s="464">
        <v>1217088362691.7664</v>
      </c>
      <c r="S4923" s="462">
        <v>0.63482553016326215</v>
      </c>
      <c r="T4923" s="462">
        <v>0.4797605345451828</v>
      </c>
      <c r="U4923" s="461">
        <v>16.564440800831509</v>
      </c>
      <c r="V4923" s="464">
        <v>10794133337018.416</v>
      </c>
      <c r="W4923" s="460">
        <v>3405.9605348843629</v>
      </c>
      <c r="X4923" s="463">
        <v>4.3312528674662613E-2</v>
      </c>
      <c r="Y4923" s="476">
        <v>2.0000000000000001E-4</v>
      </c>
    </row>
    <row r="4924" spans="1:25" x14ac:dyDescent="0.2">
      <c r="A4924" s="475">
        <f t="shared" si="76"/>
        <v>4920</v>
      </c>
      <c r="B4924" s="462">
        <v>0.4821875686948594</v>
      </c>
      <c r="C4924" s="461">
        <v>4046.1184100253959</v>
      </c>
      <c r="D4924" s="462">
        <v>0.52729041525321385</v>
      </c>
      <c r="E4924" s="462">
        <v>0.26213080985653803</v>
      </c>
      <c r="F4924" s="516">
        <v>2024.49</v>
      </c>
      <c r="G4924" s="464">
        <v>117859708406.05319</v>
      </c>
      <c r="H4924" s="461">
        <v>10775347.750531189</v>
      </c>
      <c r="I4924" s="464">
        <v>365828266034.32959</v>
      </c>
      <c r="J4924" s="462">
        <v>0.41204861023539641</v>
      </c>
      <c r="K4924" s="464">
        <v>6617770020.549551</v>
      </c>
      <c r="L4924" s="464">
        <v>9725761276.9312325</v>
      </c>
      <c r="M4924" s="464">
        <v>143216329424.18216</v>
      </c>
      <c r="N4924" s="464">
        <v>74893341343.670334</v>
      </c>
      <c r="O4924" s="464">
        <v>30030.743920065463</v>
      </c>
      <c r="P4924" s="461">
        <v>411772.57561283134</v>
      </c>
      <c r="Q4924" s="461">
        <v>262135.24905683065</v>
      </c>
      <c r="R4924" s="464">
        <v>783262573815.71497</v>
      </c>
      <c r="S4924" s="462">
        <v>0.55891852890077875</v>
      </c>
      <c r="T4924" s="462">
        <v>0.30707321147093813</v>
      </c>
      <c r="U4924" s="461">
        <v>15.907504175869898</v>
      </c>
      <c r="V4924" s="464">
        <v>4275360063592.1064</v>
      </c>
      <c r="W4924" s="460">
        <v>1348.7115585327265</v>
      </c>
      <c r="X4924" s="463">
        <v>4.5358604410646292E-2</v>
      </c>
      <c r="Y4924" s="476">
        <v>2.0000000000000001E-4</v>
      </c>
    </row>
    <row r="4925" spans="1:25" x14ac:dyDescent="0.2">
      <c r="A4925" s="475">
        <f t="shared" si="76"/>
        <v>4921</v>
      </c>
      <c r="B4925" s="462">
        <v>0.48292077432275671</v>
      </c>
      <c r="C4925" s="461">
        <v>3674.6211163827802</v>
      </c>
      <c r="D4925" s="462">
        <v>1.19293707166959</v>
      </c>
      <c r="E4925" s="462">
        <v>0.56574080005326</v>
      </c>
      <c r="F4925" s="516">
        <v>2024.58</v>
      </c>
      <c r="G4925" s="464">
        <v>383255311778.08331</v>
      </c>
      <c r="H4925" s="461">
        <v>24787393.627786364</v>
      </c>
      <c r="I4925" s="464">
        <v>387557271572.88562</v>
      </c>
      <c r="J4925" s="462">
        <v>-0.1784859806631014</v>
      </c>
      <c r="K4925" s="464">
        <v>14614036921.972477</v>
      </c>
      <c r="L4925" s="464">
        <v>0</v>
      </c>
      <c r="M4925" s="464">
        <v>400346699541.09082</v>
      </c>
      <c r="N4925" s="464">
        <v>10189151576.666134</v>
      </c>
      <c r="O4925" s="464">
        <v>30288.340681566911</v>
      </c>
      <c r="P4925" s="461">
        <v>136112.12121289797</v>
      </c>
      <c r="Q4925" s="461">
        <v>33340.373275702477</v>
      </c>
      <c r="R4925" s="464">
        <v>1358946649760.0364</v>
      </c>
      <c r="S4925" s="462">
        <v>0.51253939780765834</v>
      </c>
      <c r="T4925" s="462">
        <v>0.20164813540017248</v>
      </c>
      <c r="U4925" s="461">
        <v>27.562081387723762</v>
      </c>
      <c r="V4925" s="464">
        <v>7878563346441.5645</v>
      </c>
      <c r="W4925" s="460">
        <v>2485.3892236997331</v>
      </c>
      <c r="X4925" s="463">
        <v>2.7801683539962811E-2</v>
      </c>
      <c r="Y4925" s="476">
        <v>2.0000000000000001E-4</v>
      </c>
    </row>
    <row r="4926" spans="1:25" x14ac:dyDescent="0.2">
      <c r="A4926" s="475">
        <f t="shared" si="76"/>
        <v>4922</v>
      </c>
      <c r="B4926" s="462">
        <v>0.49784109983039654</v>
      </c>
      <c r="C4926" s="461">
        <v>5380.3820817044671</v>
      </c>
      <c r="D4926" s="462">
        <v>1.0951884851937626</v>
      </c>
      <c r="E4926" s="462">
        <v>0.34248569281724195</v>
      </c>
      <c r="F4926" s="516">
        <v>2025.92</v>
      </c>
      <c r="G4926" s="464">
        <v>182687556276.00647</v>
      </c>
      <c r="H4926" s="461">
        <v>36098217.231949106</v>
      </c>
      <c r="I4926" s="464">
        <v>661515328707.95398</v>
      </c>
      <c r="J4926" s="462">
        <v>0.12917450847989687</v>
      </c>
      <c r="K4926" s="464">
        <v>40057005565.529724</v>
      </c>
      <c r="L4926" s="464">
        <v>79334946324.751205</v>
      </c>
      <c r="M4926" s="464">
        <v>77874449030.025452</v>
      </c>
      <c r="N4926" s="464">
        <v>32627233927.407482</v>
      </c>
      <c r="O4926" s="464">
        <v>28974.598360840744</v>
      </c>
      <c r="P4926" s="461">
        <v>241673.95239323046</v>
      </c>
      <c r="Q4926" s="461">
        <v>120259.32289229755</v>
      </c>
      <c r="R4926" s="464">
        <v>1059937091759.2651</v>
      </c>
      <c r="S4926" s="462">
        <v>0.35101775341920866</v>
      </c>
      <c r="T4926" s="462">
        <v>0.21093464728548017</v>
      </c>
      <c r="U4926" s="461">
        <v>17.712830946075346</v>
      </c>
      <c r="V4926" s="464">
        <v>4264714364764.73</v>
      </c>
      <c r="W4926" s="460">
        <v>1346.2957624136518</v>
      </c>
      <c r="X4926" s="463">
        <v>4.265248264496898E-2</v>
      </c>
      <c r="Y4926" s="476">
        <v>2.0000000000000001E-4</v>
      </c>
    </row>
    <row r="4927" spans="1:25" x14ac:dyDescent="0.2">
      <c r="A4927" s="475">
        <f t="shared" si="76"/>
        <v>4923</v>
      </c>
      <c r="B4927" s="462">
        <v>0.33801499705150506</v>
      </c>
      <c r="C4927" s="461">
        <v>1500</v>
      </c>
      <c r="D4927" s="462">
        <v>1.3259583032546698</v>
      </c>
      <c r="E4927" s="462">
        <v>0.59976005360517837</v>
      </c>
      <c r="F4927" s="516">
        <v>2025.31</v>
      </c>
      <c r="G4927" s="464">
        <v>331303339493.5564</v>
      </c>
      <c r="H4927" s="461">
        <v>59871481.331732884</v>
      </c>
      <c r="I4927" s="464">
        <v>1047814935537.058</v>
      </c>
      <c r="J4927" s="462">
        <v>0.22220447268777954</v>
      </c>
      <c r="K4927" s="464">
        <v>40856737630.432175</v>
      </c>
      <c r="L4927" s="464">
        <v>5156681594.6283207</v>
      </c>
      <c r="M4927" s="464">
        <v>199672489003.82632</v>
      </c>
      <c r="N4927" s="464">
        <v>19581694025.095596</v>
      </c>
      <c r="O4927" s="464">
        <v>22399.157811777797</v>
      </c>
      <c r="P4927" s="461">
        <v>171594.38909089752</v>
      </c>
      <c r="Q4927" s="461">
        <v>74940.181221416875</v>
      </c>
      <c r="R4927" s="464">
        <v>1714451281518.895</v>
      </c>
      <c r="S4927" s="462">
        <v>0.43532992998177078</v>
      </c>
      <c r="T4927" s="462">
        <v>0.28845950419408739</v>
      </c>
      <c r="U4927" s="461">
        <v>16.873296766578456</v>
      </c>
      <c r="V4927" s="464">
        <v>9145925006793.8242</v>
      </c>
      <c r="W4927" s="460">
        <v>2886.2722175364288</v>
      </c>
      <c r="X4927" s="463">
        <v>4.3288787119322922E-2</v>
      </c>
      <c r="Y4927" s="476">
        <v>2.0000000000000001E-4</v>
      </c>
    </row>
    <row r="4928" spans="1:25" x14ac:dyDescent="0.2">
      <c r="A4928" s="475">
        <f t="shared" si="76"/>
        <v>4924</v>
      </c>
      <c r="B4928" s="462">
        <v>0.50254546627914121</v>
      </c>
      <c r="C4928" s="461">
        <v>1884.9194293012069</v>
      </c>
      <c r="D4928" s="462">
        <v>0.4784728709492313</v>
      </c>
      <c r="E4928" s="462">
        <v>0.51517565695157685</v>
      </c>
      <c r="F4928" s="516">
        <v>2024</v>
      </c>
      <c r="G4928" s="464">
        <v>165628526484.85214</v>
      </c>
      <c r="H4928" s="461">
        <v>9462660.4467108045</v>
      </c>
      <c r="I4928" s="464">
        <v>321228725899.03601</v>
      </c>
      <c r="J4928" s="462">
        <v>0.45718407874768952</v>
      </c>
      <c r="K4928" s="464">
        <v>14744123927.836103</v>
      </c>
      <c r="L4928" s="464">
        <v>13954552813.135742</v>
      </c>
      <c r="M4928" s="464">
        <v>150537358846.28534</v>
      </c>
      <c r="N4928" s="464">
        <v>124057005000.65028</v>
      </c>
      <c r="O4928" s="464">
        <v>31032.162970626228</v>
      </c>
      <c r="P4928" s="461">
        <v>808377.17668798263</v>
      </c>
      <c r="Q4928" s="461">
        <v>495406.70576843206</v>
      </c>
      <c r="R4928" s="464">
        <v>764632892841.15271</v>
      </c>
      <c r="S4928" s="462">
        <v>0.55791311802647259</v>
      </c>
      <c r="T4928" s="462">
        <v>0.39051797809123834</v>
      </c>
      <c r="U4928" s="461">
        <v>16.272650920687187</v>
      </c>
      <c r="V4928" s="464">
        <v>5481338730692.835</v>
      </c>
      <c r="W4928" s="460">
        <v>1730.1170521115835</v>
      </c>
      <c r="X4928" s="463">
        <v>4.3714497024967956E-2</v>
      </c>
      <c r="Y4928" s="476">
        <v>2.0000000000000001E-4</v>
      </c>
    </row>
    <row r="4929" spans="1:25" x14ac:dyDescent="0.2">
      <c r="A4929" s="475">
        <f t="shared" si="76"/>
        <v>4925</v>
      </c>
      <c r="B4929" s="462">
        <v>0.59140118137847086</v>
      </c>
      <c r="C4929" s="461">
        <v>5486.2972077476679</v>
      </c>
      <c r="D4929" s="462">
        <v>1.1095432561099887</v>
      </c>
      <c r="E4929" s="462">
        <v>0.47508549245179721</v>
      </c>
      <c r="F4929" s="516">
        <v>2025.72</v>
      </c>
      <c r="G4929" s="464">
        <v>294329465836.68317</v>
      </c>
      <c r="H4929" s="461">
        <v>32779091.269679025</v>
      </c>
      <c r="I4929" s="464">
        <v>797128354862.05798</v>
      </c>
      <c r="J4929" s="462">
        <v>0.36974613346367302</v>
      </c>
      <c r="K4929" s="464">
        <v>20605395785.666626</v>
      </c>
      <c r="L4929" s="464">
        <v>7217309286.1268587</v>
      </c>
      <c r="M4929" s="464">
        <v>174005671786.05316</v>
      </c>
      <c r="N4929" s="464">
        <v>19774128061.4678</v>
      </c>
      <c r="O4929" s="464">
        <v>30459.549182251423</v>
      </c>
      <c r="P4929" s="461">
        <v>159646.72305984941</v>
      </c>
      <c r="Q4929" s="461">
        <v>77583.587780094254</v>
      </c>
      <c r="R4929" s="464">
        <v>1344368093867.9092</v>
      </c>
      <c r="S4929" s="462">
        <v>0.53358715251314193</v>
      </c>
      <c r="T4929" s="462">
        <v>0.37789393482922462</v>
      </c>
      <c r="U4929" s="461">
        <v>16.401224696840064</v>
      </c>
      <c r="V4929" s="464">
        <v>9048161667545.0977</v>
      </c>
      <c r="W4929" s="460">
        <v>2856.4533749802276</v>
      </c>
      <c r="X4929" s="463">
        <v>4.5261078279301883E-2</v>
      </c>
      <c r="Y4929" s="476">
        <v>2.0000000000000001E-4</v>
      </c>
    </row>
    <row r="4930" spans="1:25" x14ac:dyDescent="0.2">
      <c r="A4930" s="475">
        <f t="shared" si="76"/>
        <v>4926</v>
      </c>
      <c r="B4930" s="462">
        <v>0.44598476586709834</v>
      </c>
      <c r="C4930" s="461">
        <v>3448.8163950534513</v>
      </c>
      <c r="D4930" s="462">
        <v>1.0644814204540078</v>
      </c>
      <c r="E4930" s="462">
        <v>0.2654702844898118</v>
      </c>
      <c r="F4930" s="516">
        <v>2023.75</v>
      </c>
      <c r="G4930" s="464">
        <v>301301770735.80798</v>
      </c>
      <c r="H4930" s="461">
        <v>35062857.687744245</v>
      </c>
      <c r="I4930" s="464">
        <v>508124858825.05865</v>
      </c>
      <c r="J4930" s="462">
        <v>-8.4870372131027771E-2</v>
      </c>
      <c r="K4930" s="464">
        <v>14513232310.231916</v>
      </c>
      <c r="L4930" s="464">
        <v>0</v>
      </c>
      <c r="M4930" s="464">
        <v>313804539412.07831</v>
      </c>
      <c r="N4930" s="464">
        <v>25433915410.217583</v>
      </c>
      <c r="O4930" s="464">
        <v>38618.717943392745</v>
      </c>
      <c r="P4930" s="461">
        <v>202373.588898135</v>
      </c>
      <c r="Q4930" s="461">
        <v>94526.310077617542</v>
      </c>
      <c r="R4930" s="464">
        <v>1221323071328.1372</v>
      </c>
      <c r="S4930" s="462">
        <v>0.41494132523376603</v>
      </c>
      <c r="T4930" s="462">
        <v>0.18897654085816304</v>
      </c>
      <c r="U4930" s="461">
        <v>26.323530934949762</v>
      </c>
      <c r="V4930" s="464">
        <v>6459609886935.0557</v>
      </c>
      <c r="W4930" s="460">
        <v>2038.9983602860927</v>
      </c>
      <c r="X4930" s="463">
        <v>2.898455288096698E-2</v>
      </c>
      <c r="Y4930" s="476">
        <v>2.0000000000000001E-4</v>
      </c>
    </row>
    <row r="4931" spans="1:25" x14ac:dyDescent="0.2">
      <c r="A4931" s="475">
        <f t="shared" si="76"/>
        <v>4927</v>
      </c>
      <c r="B4931" s="462">
        <v>0.35402724988782308</v>
      </c>
      <c r="C4931" s="461">
        <v>3035.634731424122</v>
      </c>
      <c r="D4931" s="462">
        <v>0.63827356203666918</v>
      </c>
      <c r="E4931" s="462">
        <v>0.45824396690525765</v>
      </c>
      <c r="F4931" s="516">
        <v>2024.74</v>
      </c>
      <c r="G4931" s="464">
        <v>183509626343.25122</v>
      </c>
      <c r="H4931" s="461">
        <v>13682949.430994235</v>
      </c>
      <c r="I4931" s="464">
        <v>437677811300.24109</v>
      </c>
      <c r="J4931" s="462">
        <v>0.35402724988782308</v>
      </c>
      <c r="K4931" s="464">
        <v>10833704613.554806</v>
      </c>
      <c r="L4931" s="464">
        <v>0</v>
      </c>
      <c r="M4931" s="464">
        <v>152071944284.70706</v>
      </c>
      <c r="N4931" s="464">
        <v>33697943999.145947</v>
      </c>
      <c r="O4931" s="464">
        <v>20370.59142027553</v>
      </c>
      <c r="P4931" s="461">
        <v>248419.53972394677</v>
      </c>
      <c r="Q4931" s="461">
        <v>133520.04229186143</v>
      </c>
      <c r="R4931" s="464">
        <v>837100360826.84558</v>
      </c>
      <c r="S4931" s="462">
        <v>0.53660559350762049</v>
      </c>
      <c r="T4931" s="462">
        <v>0.37045703216602133</v>
      </c>
      <c r="U4931" s="461">
        <v>16.525001197118595</v>
      </c>
      <c r="V4931" s="464">
        <v>5714746629378.3994</v>
      </c>
      <c r="W4931" s="460">
        <v>1802.3455758208645</v>
      </c>
      <c r="X4931" s="463">
        <v>4.3373179315022138E-2</v>
      </c>
      <c r="Y4931" s="476">
        <v>2.0000000000000001E-4</v>
      </c>
    </row>
    <row r="4932" spans="1:25" x14ac:dyDescent="0.2">
      <c r="A4932" s="475">
        <f t="shared" si="76"/>
        <v>4928</v>
      </c>
      <c r="B4932" s="462">
        <v>0.54769556629032012</v>
      </c>
      <c r="C4932" s="461">
        <v>3457.0453142601486</v>
      </c>
      <c r="D4932" s="462">
        <v>1.0243198862417602</v>
      </c>
      <c r="E4932" s="462">
        <v>0.25013311951212502</v>
      </c>
      <c r="F4932" s="516">
        <v>2026.33</v>
      </c>
      <c r="G4932" s="464">
        <v>266301313764.73056</v>
      </c>
      <c r="H4932" s="461">
        <v>32381220.68207055</v>
      </c>
      <c r="I4932" s="464">
        <v>746412805793.75391</v>
      </c>
      <c r="J4932" s="462">
        <v>0.30644807686885134</v>
      </c>
      <c r="K4932" s="464">
        <v>36164531514.159431</v>
      </c>
      <c r="L4932" s="464">
        <v>99194590498.170181</v>
      </c>
      <c r="M4932" s="464">
        <v>73199441082.958618</v>
      </c>
      <c r="N4932" s="464">
        <v>50899198995.241142</v>
      </c>
      <c r="O4932" s="464">
        <v>28640.325200638741</v>
      </c>
      <c r="P4932" s="461">
        <v>333616.52965831629</v>
      </c>
      <c r="Q4932" s="461">
        <v>188695.75942226348</v>
      </c>
      <c r="R4932" s="464">
        <v>1318097488800.9658</v>
      </c>
      <c r="S4932" s="462">
        <v>0.49294167218638651</v>
      </c>
      <c r="T4932" s="462">
        <v>0.33469230906461639</v>
      </c>
      <c r="U4932" s="461">
        <v>16.479961819391807</v>
      </c>
      <c r="V4932" s="464">
        <v>8023485827901.7451</v>
      </c>
      <c r="W4932" s="460">
        <v>2532.539056344704</v>
      </c>
      <c r="X4932" s="463">
        <v>4.3985795896337526E-2</v>
      </c>
      <c r="Y4932" s="476">
        <v>2.0000000000000001E-4</v>
      </c>
    </row>
    <row r="4933" spans="1:25" x14ac:dyDescent="0.2">
      <c r="A4933" s="475">
        <f t="shared" si="76"/>
        <v>4929</v>
      </c>
      <c r="B4933" s="462">
        <v>0.55379422010433732</v>
      </c>
      <c r="C4933" s="461">
        <v>4499.0743441226268</v>
      </c>
      <c r="D4933" s="462">
        <v>0.81167945492198301</v>
      </c>
      <c r="E4933" s="462">
        <v>0.45119099012601521</v>
      </c>
      <c r="F4933" s="516">
        <v>2023.75</v>
      </c>
      <c r="G4933" s="464">
        <v>525434251029.25055</v>
      </c>
      <c r="H4933" s="461">
        <v>19823633.580169443</v>
      </c>
      <c r="I4933" s="464">
        <v>517833655424.85156</v>
      </c>
      <c r="J4933" s="462">
        <v>0.29221472202880583</v>
      </c>
      <c r="K4933" s="464">
        <v>12161653907.912521</v>
      </c>
      <c r="L4933" s="464">
        <v>0</v>
      </c>
      <c r="M4933" s="464">
        <v>429655175737.08655</v>
      </c>
      <c r="N4933" s="464">
        <v>78184780349.113831</v>
      </c>
      <c r="O4933" s="464">
        <v>25385.052293679222</v>
      </c>
      <c r="P4933" s="461">
        <v>434762.47952455457</v>
      </c>
      <c r="Q4933" s="461">
        <v>271826.32344284054</v>
      </c>
      <c r="R4933" s="464">
        <v>1433675091324.2056</v>
      </c>
      <c r="S4933" s="462">
        <v>0.58336477678880405</v>
      </c>
      <c r="T4933" s="462">
        <v>0.43569436273242584</v>
      </c>
      <c r="U4933" s="461">
        <v>18.009368970880359</v>
      </c>
      <c r="V4933" s="464">
        <v>12261679605992.232</v>
      </c>
      <c r="W4933" s="460">
        <v>3870.3456253019463</v>
      </c>
      <c r="X4933" s="463">
        <v>4.0961070815059744E-2</v>
      </c>
      <c r="Y4933" s="476">
        <v>2.0000000000000001E-4</v>
      </c>
    </row>
    <row r="4934" spans="1:25" x14ac:dyDescent="0.2">
      <c r="A4934" s="475">
        <f t="shared" si="76"/>
        <v>4930</v>
      </c>
      <c r="B4934" s="462">
        <v>0.4803873875220192</v>
      </c>
      <c r="C4934" s="461">
        <v>1500</v>
      </c>
      <c r="D4934" s="462">
        <v>0.29966417479984536</v>
      </c>
      <c r="E4934" s="462">
        <v>0.7</v>
      </c>
      <c r="F4934" s="516">
        <v>2026.46</v>
      </c>
      <c r="G4934" s="464">
        <v>96887619638.305176</v>
      </c>
      <c r="H4934" s="461">
        <v>4950466.5806055227</v>
      </c>
      <c r="I4934" s="464">
        <v>171255480263.48001</v>
      </c>
      <c r="J4934" s="462">
        <v>0.38091036841228854</v>
      </c>
      <c r="K4934" s="464">
        <v>33181466150.342979</v>
      </c>
      <c r="L4934" s="464">
        <v>105893146836.48564</v>
      </c>
      <c r="M4934" s="464">
        <v>26461842305.52581</v>
      </c>
      <c r="N4934" s="464">
        <v>85954419761.900742</v>
      </c>
      <c r="O4934" s="464">
        <v>26496.584552080189</v>
      </c>
      <c r="P4934" s="461">
        <v>553251.63715681981</v>
      </c>
      <c r="Q4934" s="461">
        <v>319603.28807588603</v>
      </c>
      <c r="R4934" s="464">
        <v>486153640296.12933</v>
      </c>
      <c r="S4934" s="462">
        <v>0.51588022964791891</v>
      </c>
      <c r="T4934" s="462">
        <v>0.33956930021524134</v>
      </c>
      <c r="U4934" s="461">
        <v>16.330437286710087</v>
      </c>
      <c r="V4934" s="464">
        <v>3066998450706.4912</v>
      </c>
      <c r="W4934" s="460">
        <v>967.77804190233417</v>
      </c>
      <c r="X4934" s="463">
        <v>4.3290715425186026E-2</v>
      </c>
      <c r="Y4934" s="476">
        <v>2.0000000000000001E-4</v>
      </c>
    </row>
    <row r="4935" spans="1:25" x14ac:dyDescent="0.2">
      <c r="A4935" s="475">
        <f t="shared" ref="A4935:A4998" si="77">A4934+1</f>
        <v>4931</v>
      </c>
      <c r="B4935" s="462">
        <v>0.41333241940976956</v>
      </c>
      <c r="C4935" s="461">
        <v>5768.2894419451586</v>
      </c>
      <c r="D4935" s="462">
        <v>0.55172629822324926</v>
      </c>
      <c r="E4935" s="462">
        <v>0.55680143099680901</v>
      </c>
      <c r="F4935" s="516">
        <v>2024.2</v>
      </c>
      <c r="G4935" s="464">
        <v>446106919373.56952</v>
      </c>
      <c r="H4935" s="461">
        <v>10727741.580468372</v>
      </c>
      <c r="I4935" s="464">
        <v>383086376575.1908</v>
      </c>
      <c r="J4935" s="462">
        <v>0.41333241940976961</v>
      </c>
      <c r="K4935" s="464">
        <v>20977758858.600647</v>
      </c>
      <c r="L4935" s="464">
        <v>25140704585.576744</v>
      </c>
      <c r="M4935" s="464">
        <v>358465133172.64563</v>
      </c>
      <c r="N4935" s="464">
        <v>79853588330.880417</v>
      </c>
      <c r="O4935" s="464">
        <v>11399.392733759238</v>
      </c>
      <c r="P4935" s="461">
        <v>501218.3595836545</v>
      </c>
      <c r="Q4935" s="461">
        <v>332845.99252518284</v>
      </c>
      <c r="R4935" s="464">
        <v>1337996581355.0508</v>
      </c>
      <c r="S4935" s="462">
        <v>0.65091894233551262</v>
      </c>
      <c r="T4935" s="462">
        <v>0.43864344732735755</v>
      </c>
      <c r="U4935" s="461">
        <v>17.504607724057127</v>
      </c>
      <c r="V4935" s="464">
        <v>11133564427948.887</v>
      </c>
      <c r="W4935" s="460">
        <v>3512.1752729052037</v>
      </c>
      <c r="X4935" s="463">
        <v>4.2274750498903564E-2</v>
      </c>
      <c r="Y4935" s="476">
        <v>2.0000000000000001E-4</v>
      </c>
    </row>
    <row r="4936" spans="1:25" x14ac:dyDescent="0.2">
      <c r="A4936" s="475">
        <f t="shared" si="77"/>
        <v>4932</v>
      </c>
      <c r="B4936" s="462">
        <v>0.50361111068957221</v>
      </c>
      <c r="C4936" s="461">
        <v>5484.952193632912</v>
      </c>
      <c r="D4936" s="462">
        <v>0.5277498548548254</v>
      </c>
      <c r="E4936" s="462">
        <v>0.46050728078175035</v>
      </c>
      <c r="F4936" s="516">
        <v>2023.75</v>
      </c>
      <c r="G4936" s="464">
        <v>266814514859.84479</v>
      </c>
      <c r="H4936" s="461">
        <v>10513464.685629914</v>
      </c>
      <c r="I4936" s="464">
        <v>327035818910.97028</v>
      </c>
      <c r="J4936" s="462">
        <v>0.34402168481415063</v>
      </c>
      <c r="K4936" s="464">
        <v>9548131920.52351</v>
      </c>
      <c r="L4936" s="464">
        <v>0</v>
      </c>
      <c r="M4936" s="464">
        <v>198576751658.41574</v>
      </c>
      <c r="N4936" s="464">
        <v>100323566305.88863</v>
      </c>
      <c r="O4936" s="464">
        <v>34712.77877431018</v>
      </c>
      <c r="P4936" s="461">
        <v>516794.84104861214</v>
      </c>
      <c r="Q4936" s="461">
        <v>346264.76534086786</v>
      </c>
      <c r="R4936" s="464">
        <v>842658345007.31738</v>
      </c>
      <c r="S4936" s="462">
        <v>0.54732041186163161</v>
      </c>
      <c r="T4936" s="462">
        <v>0.43546579389219381</v>
      </c>
      <c r="U4936" s="461">
        <v>17.322577148198313</v>
      </c>
      <c r="V4936" s="464">
        <v>6965314342173.3525</v>
      </c>
      <c r="W4936" s="460">
        <v>2198.0513380837929</v>
      </c>
      <c r="X4936" s="463">
        <v>4.2167333258024783E-2</v>
      </c>
      <c r="Y4936" s="476">
        <v>2.0000000000000001E-4</v>
      </c>
    </row>
    <row r="4937" spans="1:25" x14ac:dyDescent="0.2">
      <c r="A4937" s="475">
        <f t="shared" si="77"/>
        <v>4933</v>
      </c>
      <c r="B4937" s="462">
        <v>0.48119260975355649</v>
      </c>
      <c r="C4937" s="461">
        <v>2765.6332504294614</v>
      </c>
      <c r="D4937" s="462">
        <v>1.1664538672829323</v>
      </c>
      <c r="E4937" s="462">
        <v>0.59048095199419526</v>
      </c>
      <c r="F4937" s="516">
        <v>2023.75</v>
      </c>
      <c r="G4937" s="464">
        <v>532868321232.51117</v>
      </c>
      <c r="H4937" s="461">
        <v>42919527.218596853</v>
      </c>
      <c r="I4937" s="464">
        <v>901314254887.67603</v>
      </c>
      <c r="J4937" s="462">
        <v>0.31360682547867658</v>
      </c>
      <c r="K4937" s="464">
        <v>2253885635.3571362</v>
      </c>
      <c r="L4937" s="464">
        <v>0</v>
      </c>
      <c r="M4937" s="464">
        <v>529673886482.09753</v>
      </c>
      <c r="N4937" s="464">
        <v>54129034102.942902</v>
      </c>
      <c r="O4937" s="464">
        <v>19225.7136047198</v>
      </c>
      <c r="P4937" s="461">
        <v>367129.69429718179</v>
      </c>
      <c r="Q4937" s="461">
        <v>210685.34606495517</v>
      </c>
      <c r="R4937" s="464">
        <v>2144631347503.8711</v>
      </c>
      <c r="S4937" s="462">
        <v>0.58157746161448109</v>
      </c>
      <c r="T4937" s="462">
        <v>0.32581028416171764</v>
      </c>
      <c r="U4937" s="461">
        <v>17.570534075445067</v>
      </c>
      <c r="V4937" s="464">
        <v>13428624709924.602</v>
      </c>
      <c r="W4937" s="460">
        <v>4240.2421226232309</v>
      </c>
      <c r="X4937" s="463">
        <v>4.1421050580717718E-2</v>
      </c>
      <c r="Y4937" s="476">
        <v>2.0000000000000001E-4</v>
      </c>
    </row>
    <row r="4938" spans="1:25" x14ac:dyDescent="0.2">
      <c r="A4938" s="475">
        <f t="shared" si="77"/>
        <v>4934</v>
      </c>
      <c r="B4938" s="462">
        <v>0.4227606195366479</v>
      </c>
      <c r="C4938" s="461">
        <v>7025.9811442416467</v>
      </c>
      <c r="D4938" s="462">
        <v>1.2672572583901938</v>
      </c>
      <c r="E4938" s="462">
        <v>0.34203089426778888</v>
      </c>
      <c r="F4938" s="516">
        <v>2025.89</v>
      </c>
      <c r="G4938" s="464">
        <v>96735507150.192947</v>
      </c>
      <c r="H4938" s="461">
        <v>16119816.379919151</v>
      </c>
      <c r="I4938" s="464">
        <v>315808740269.82031</v>
      </c>
      <c r="J4938" s="462">
        <v>0.10994745985801702</v>
      </c>
      <c r="K4938" s="464">
        <v>24151460247.052513</v>
      </c>
      <c r="L4938" s="464">
        <v>38370397679.134087</v>
      </c>
      <c r="M4938" s="464">
        <v>94808119977.679306</v>
      </c>
      <c r="N4938" s="464">
        <v>3437404192.7387743</v>
      </c>
      <c r="O4938" s="464">
        <v>23422.34176795691</v>
      </c>
      <c r="P4938" s="461">
        <v>73691.450934159395</v>
      </c>
      <c r="Q4938" s="461">
        <v>12986.112733539852</v>
      </c>
      <c r="R4938" s="464">
        <v>575231446971.34363</v>
      </c>
      <c r="S4938" s="462">
        <v>0.40479190751801997</v>
      </c>
      <c r="T4938" s="462">
        <v>0.21263743555823567</v>
      </c>
      <c r="U4938" s="461">
        <v>17.588112544716399</v>
      </c>
      <c r="V4938" s="464">
        <v>2270722433913.0635</v>
      </c>
      <c r="W4938" s="460">
        <v>715.9702157270674</v>
      </c>
      <c r="X4938" s="463">
        <v>4.3110416887524171E-2</v>
      </c>
      <c r="Y4938" s="476">
        <v>2.0000000000000001E-4</v>
      </c>
    </row>
    <row r="4939" spans="1:25" x14ac:dyDescent="0.2">
      <c r="A4939" s="475">
        <f t="shared" si="77"/>
        <v>4935</v>
      </c>
      <c r="B4939" s="462">
        <v>0.47394197124027571</v>
      </c>
      <c r="C4939" s="461">
        <v>4351.3123032110652</v>
      </c>
      <c r="D4939" s="462">
        <v>1.0850445743553776</v>
      </c>
      <c r="E4939" s="462">
        <v>0.39463103142928929</v>
      </c>
      <c r="F4939" s="516">
        <v>2024.25</v>
      </c>
      <c r="G4939" s="464">
        <v>380720119920.45599</v>
      </c>
      <c r="H4939" s="461">
        <v>34388179.484615088</v>
      </c>
      <c r="I4939" s="464">
        <v>588930138430.22058</v>
      </c>
      <c r="J4939" s="462">
        <v>9.786357007886648E-2</v>
      </c>
      <c r="K4939" s="464">
        <v>17481618543.618404</v>
      </c>
      <c r="L4939" s="464">
        <v>0</v>
      </c>
      <c r="M4939" s="464">
        <v>296115091880.78601</v>
      </c>
      <c r="N4939" s="464">
        <v>12101531634.243261</v>
      </c>
      <c r="O4939" s="464">
        <v>27191.162359709269</v>
      </c>
      <c r="P4939" s="461">
        <v>117327.47004395243</v>
      </c>
      <c r="Q4939" s="461">
        <v>46331.689908434033</v>
      </c>
      <c r="R4939" s="464">
        <v>1367958750152.7119</v>
      </c>
      <c r="S4939" s="462">
        <v>0.4888825033994782</v>
      </c>
      <c r="T4939" s="462">
        <v>0.2924535182195292</v>
      </c>
      <c r="U4939" s="461">
        <v>18.936229830050635</v>
      </c>
      <c r="V4939" s="464">
        <v>8130596183928.9883</v>
      </c>
      <c r="W4939" s="460">
        <v>2566.3587945048785</v>
      </c>
      <c r="X4939" s="463">
        <v>3.981725351011707E-2</v>
      </c>
      <c r="Y4939" s="476">
        <v>2.0000000000000001E-4</v>
      </c>
    </row>
    <row r="4940" spans="1:25" x14ac:dyDescent="0.2">
      <c r="A4940" s="475">
        <f t="shared" si="77"/>
        <v>4936</v>
      </c>
      <c r="B4940" s="462">
        <v>0.51703784757874338</v>
      </c>
      <c r="C4940" s="461">
        <v>4200.784352264086</v>
      </c>
      <c r="D4940" s="462">
        <v>0.61654631267924886</v>
      </c>
      <c r="E4940" s="462">
        <v>0.41703572932338129</v>
      </c>
      <c r="F4940" s="516">
        <v>2024.23</v>
      </c>
      <c r="G4940" s="464">
        <v>173945157944.07278</v>
      </c>
      <c r="H4940" s="461">
        <v>12596628.035822412</v>
      </c>
      <c r="I4940" s="464">
        <v>377809311372.74768</v>
      </c>
      <c r="J4940" s="462">
        <v>0.31145629832801225</v>
      </c>
      <c r="K4940" s="464">
        <v>9673560743.9040451</v>
      </c>
      <c r="L4940" s="464">
        <v>8240791507.4511814</v>
      </c>
      <c r="M4940" s="464">
        <v>186715387170.90378</v>
      </c>
      <c r="N4940" s="464">
        <v>46688709705.265312</v>
      </c>
      <c r="O4940" s="464">
        <v>15019.375138796164</v>
      </c>
      <c r="P4940" s="461">
        <v>273224.45696806733</v>
      </c>
      <c r="Q4940" s="461">
        <v>152511.28275262337</v>
      </c>
      <c r="R4940" s="464">
        <v>848624469898.87366</v>
      </c>
      <c r="S4940" s="462">
        <v>0.55066830574236147</v>
      </c>
      <c r="T4940" s="462">
        <v>0.29268332714554057</v>
      </c>
      <c r="U4940" s="461">
        <v>17.119765207304741</v>
      </c>
      <c r="V4940" s="464">
        <v>4686552505665.6055</v>
      </c>
      <c r="W4940" s="460">
        <v>1480.1308274870514</v>
      </c>
      <c r="X4940" s="463">
        <v>4.254021426357929E-2</v>
      </c>
      <c r="Y4940" s="476">
        <v>2.0000000000000001E-4</v>
      </c>
    </row>
    <row r="4941" spans="1:25" x14ac:dyDescent="0.2">
      <c r="A4941" s="475">
        <f t="shared" si="77"/>
        <v>4937</v>
      </c>
      <c r="B4941" s="462">
        <v>0.53159606495573553</v>
      </c>
      <c r="C4941" s="461">
        <v>3023.8543631966991</v>
      </c>
      <c r="D4941" s="462">
        <v>0.88310337676375872</v>
      </c>
      <c r="E4941" s="462">
        <v>0.28560821415641785</v>
      </c>
      <c r="F4941" s="516">
        <v>2025.17</v>
      </c>
      <c r="G4941" s="464">
        <v>248024197697.11728</v>
      </c>
      <c r="H4941" s="461">
        <v>24894833.697634019</v>
      </c>
      <c r="I4941" s="464">
        <v>548870403660.45123</v>
      </c>
      <c r="J4941" s="462">
        <v>0.35135990614766499</v>
      </c>
      <c r="K4941" s="464">
        <v>33769770990.651001</v>
      </c>
      <c r="L4941" s="464">
        <v>39038194634.539314</v>
      </c>
      <c r="M4941" s="464">
        <v>180574939476.63748</v>
      </c>
      <c r="N4941" s="464">
        <v>69964736587.097076</v>
      </c>
      <c r="O4941" s="464">
        <v>37052.309830593804</v>
      </c>
      <c r="P4941" s="461">
        <v>483728.69833786879</v>
      </c>
      <c r="Q4941" s="461">
        <v>308251.38208450656</v>
      </c>
      <c r="R4941" s="464">
        <v>1216561879723.9819</v>
      </c>
      <c r="S4941" s="462">
        <v>0.55508648914753855</v>
      </c>
      <c r="T4941" s="462">
        <v>0.34691673944932377</v>
      </c>
      <c r="U4941" s="461">
        <v>16.416633789620722</v>
      </c>
      <c r="V4941" s="464">
        <v>7653944113488.6182</v>
      </c>
      <c r="W4941" s="460">
        <v>2411.5209929579005</v>
      </c>
      <c r="X4941" s="463">
        <v>4.4429547933874269E-2</v>
      </c>
      <c r="Y4941" s="476">
        <v>2.0000000000000001E-4</v>
      </c>
    </row>
    <row r="4942" spans="1:25" x14ac:dyDescent="0.2">
      <c r="A4942" s="475">
        <f t="shared" si="77"/>
        <v>4938</v>
      </c>
      <c r="B4942" s="462">
        <v>0.61335143576153739</v>
      </c>
      <c r="C4942" s="461">
        <v>3689.6070876809235</v>
      </c>
      <c r="D4942" s="462">
        <v>1.0148875028086399</v>
      </c>
      <c r="E4942" s="462">
        <v>0.42069552090674356</v>
      </c>
      <c r="F4942" s="516">
        <v>2023.75</v>
      </c>
      <c r="G4942" s="464">
        <v>472358018090.11926</v>
      </c>
      <c r="H4942" s="461">
        <v>32827260.399587922</v>
      </c>
      <c r="I4942" s="464">
        <v>645887127889.84143</v>
      </c>
      <c r="J4942" s="462">
        <v>0.31521156345304757</v>
      </c>
      <c r="K4942" s="464">
        <v>32507080984.028915</v>
      </c>
      <c r="L4942" s="464">
        <v>0</v>
      </c>
      <c r="M4942" s="464">
        <v>437459920148.82483</v>
      </c>
      <c r="N4942" s="464">
        <v>81971480798.311981</v>
      </c>
      <c r="O4942" s="464">
        <v>28921.64139435118</v>
      </c>
      <c r="P4942" s="461">
        <v>558148.1496049983</v>
      </c>
      <c r="Q4942" s="461">
        <v>363175.62151639245</v>
      </c>
      <c r="R4942" s="464">
        <v>1680622133254.1509</v>
      </c>
      <c r="S4942" s="462">
        <v>0.58080263633424445</v>
      </c>
      <c r="T4942" s="462">
        <v>0.39409739482530121</v>
      </c>
      <c r="U4942" s="461">
        <v>17.196085811718223</v>
      </c>
      <c r="V4942" s="464">
        <v>12498438869436.6</v>
      </c>
      <c r="W4942" s="460">
        <v>3936.6780875225977</v>
      </c>
      <c r="X4942" s="463">
        <v>4.2371820011740093E-2</v>
      </c>
      <c r="Y4942" s="476">
        <v>2.0000000000000001E-4</v>
      </c>
    </row>
    <row r="4943" spans="1:25" x14ac:dyDescent="0.2">
      <c r="A4943" s="475">
        <f t="shared" si="77"/>
        <v>4939</v>
      </c>
      <c r="B4943" s="462">
        <v>0.62983060829034632</v>
      </c>
      <c r="C4943" s="461">
        <v>4125.2400628453934</v>
      </c>
      <c r="D4943" s="462">
        <v>0.83551667859469703</v>
      </c>
      <c r="E4943" s="462">
        <v>0.16423573225509236</v>
      </c>
      <c r="F4943" s="516">
        <v>2026.37</v>
      </c>
      <c r="G4943" s="464">
        <v>158374363126.2803</v>
      </c>
      <c r="H4943" s="461">
        <v>21717123.312583912</v>
      </c>
      <c r="I4943" s="464">
        <v>474440537762.78082</v>
      </c>
      <c r="J4943" s="462">
        <v>0.1720115511664182</v>
      </c>
      <c r="K4943" s="464">
        <v>26200827289.220997</v>
      </c>
      <c r="L4943" s="464">
        <v>48250599304.582573</v>
      </c>
      <c r="M4943" s="464">
        <v>54124814333.909729</v>
      </c>
      <c r="N4943" s="464">
        <v>30580345164.674782</v>
      </c>
      <c r="O4943" s="464">
        <v>24983.639410033524</v>
      </c>
      <c r="P4943" s="461">
        <v>216761.43868770939</v>
      </c>
      <c r="Q4943" s="461">
        <v>106647.97722653083</v>
      </c>
      <c r="R4943" s="464">
        <v>778040544206.96643</v>
      </c>
      <c r="S4943" s="462">
        <v>0.38185539373109184</v>
      </c>
      <c r="T4943" s="462">
        <v>0.28096004928848783</v>
      </c>
      <c r="U4943" s="461">
        <v>17.185223235479974</v>
      </c>
      <c r="V4943" s="464">
        <v>4159337775984.0435</v>
      </c>
      <c r="W4943" s="460">
        <v>1313.8761723122973</v>
      </c>
      <c r="X4943" s="463">
        <v>4.2272022173635466E-2</v>
      </c>
      <c r="Y4943" s="476">
        <v>2.0000000000000001E-4</v>
      </c>
    </row>
    <row r="4944" spans="1:25" x14ac:dyDescent="0.2">
      <c r="A4944" s="475">
        <f t="shared" si="77"/>
        <v>4940</v>
      </c>
      <c r="B4944" s="462">
        <v>0.55363095607707136</v>
      </c>
      <c r="C4944" s="461">
        <v>1856.7029189787359</v>
      </c>
      <c r="D4944" s="462">
        <v>1.0279276974298956</v>
      </c>
      <c r="E4944" s="462">
        <v>0.54629004015828353</v>
      </c>
      <c r="F4944" s="516">
        <v>2026.35</v>
      </c>
      <c r="G4944" s="464">
        <v>126801576832.90468</v>
      </c>
      <c r="H4944" s="461">
        <v>34791957.778964013</v>
      </c>
      <c r="I4944" s="464">
        <v>619582668270.14404</v>
      </c>
      <c r="J4944" s="462">
        <v>0.20481512711755656</v>
      </c>
      <c r="K4944" s="464">
        <v>13009516894.988541</v>
      </c>
      <c r="L4944" s="464">
        <v>38100332353.613655</v>
      </c>
      <c r="M4944" s="464">
        <v>43490800210.478935</v>
      </c>
      <c r="N4944" s="464">
        <v>23937969863.402649</v>
      </c>
      <c r="O4944" s="464">
        <v>20673.610578607422</v>
      </c>
      <c r="P4944" s="461">
        <v>207586.58991683155</v>
      </c>
      <c r="Q4944" s="461">
        <v>97896.844034590322</v>
      </c>
      <c r="R4944" s="464">
        <v>900691729977.3999</v>
      </c>
      <c r="S4944" s="462">
        <v>0.36715949002330528</v>
      </c>
      <c r="T4944" s="462">
        <v>0.24587859768995449</v>
      </c>
      <c r="U4944" s="461">
        <v>16.370732792777854</v>
      </c>
      <c r="V4944" s="464">
        <v>4125342394314.6587</v>
      </c>
      <c r="W4944" s="460">
        <v>1302.5811924091774</v>
      </c>
      <c r="X4944" s="463">
        <v>4.3129067108327555E-2</v>
      </c>
      <c r="Y4944" s="476">
        <v>2.0000000000000001E-4</v>
      </c>
    </row>
    <row r="4945" spans="1:25" x14ac:dyDescent="0.2">
      <c r="A4945" s="475">
        <f t="shared" si="77"/>
        <v>4941</v>
      </c>
      <c r="B4945" s="462">
        <v>0.54617164884325908</v>
      </c>
      <c r="C4945" s="461">
        <v>1500</v>
      </c>
      <c r="D4945" s="462">
        <v>0.92944213228417893</v>
      </c>
      <c r="E4945" s="462">
        <v>0.58226348966089703</v>
      </c>
      <c r="F4945" s="516">
        <v>2026.41</v>
      </c>
      <c r="G4945" s="464">
        <v>155722098123.85312</v>
      </c>
      <c r="H4945" s="461">
        <v>27703612.51387158</v>
      </c>
      <c r="I4945" s="464">
        <v>487250271629.32837</v>
      </c>
      <c r="J4945" s="462">
        <v>0.15806799153580831</v>
      </c>
      <c r="K4945" s="464">
        <v>23145199698.726017</v>
      </c>
      <c r="L4945" s="464">
        <v>94352458980.847061</v>
      </c>
      <c r="M4945" s="464">
        <v>46912055567.794647</v>
      </c>
      <c r="N4945" s="464">
        <v>106279783518.36707</v>
      </c>
      <c r="O4945" s="464">
        <v>27561.825502814499</v>
      </c>
      <c r="P4945" s="461">
        <v>644582.00519805204</v>
      </c>
      <c r="Q4945" s="461">
        <v>435386.05907376081</v>
      </c>
      <c r="R4945" s="464">
        <v>1001499836779.61</v>
      </c>
      <c r="S4945" s="462">
        <v>0.41187731273511374</v>
      </c>
      <c r="T4945" s="462">
        <v>0.16911166453289678</v>
      </c>
      <c r="U4945" s="461">
        <v>18.727717381824078</v>
      </c>
      <c r="V4945" s="464">
        <v>3514464551748.8335</v>
      </c>
      <c r="W4945" s="460">
        <v>1107.4912950355872</v>
      </c>
      <c r="X4945" s="463">
        <v>3.8989532353689703E-2</v>
      </c>
      <c r="Y4945" s="476">
        <v>2.0000000000000001E-4</v>
      </c>
    </row>
    <row r="4946" spans="1:25" x14ac:dyDescent="0.2">
      <c r="A4946" s="475">
        <f t="shared" si="77"/>
        <v>4942</v>
      </c>
      <c r="B4946" s="462">
        <v>0.43606197214983744</v>
      </c>
      <c r="C4946" s="461">
        <v>5949.5628193083794</v>
      </c>
      <c r="D4946" s="462">
        <v>0.51826024661712833</v>
      </c>
      <c r="E4946" s="462">
        <v>0.23539248094565998</v>
      </c>
      <c r="F4946" s="516">
        <v>2024.06</v>
      </c>
      <c r="G4946" s="464">
        <v>132775862413.28807</v>
      </c>
      <c r="H4946" s="461">
        <v>10180618.619529326</v>
      </c>
      <c r="I4946" s="464">
        <v>327425656605.13873</v>
      </c>
      <c r="J4946" s="462">
        <v>0.41774857873346005</v>
      </c>
      <c r="K4946" s="464">
        <v>6736037826.0176353</v>
      </c>
      <c r="L4946" s="464">
        <v>4054001256.8029857</v>
      </c>
      <c r="M4946" s="464">
        <v>126350971884.46898</v>
      </c>
      <c r="N4946" s="464">
        <v>20245358733.991829</v>
      </c>
      <c r="O4946" s="464">
        <v>22385.453766698345</v>
      </c>
      <c r="P4946" s="461">
        <v>170130.61735630795</v>
      </c>
      <c r="Q4946" s="461">
        <v>79037.891386550647</v>
      </c>
      <c r="R4946" s="464">
        <v>617341991082.73083</v>
      </c>
      <c r="S4946" s="462">
        <v>0.5733843760501649</v>
      </c>
      <c r="T4946" s="462">
        <v>0.3753262877928788</v>
      </c>
      <c r="U4946" s="461">
        <v>16.404510920338684</v>
      </c>
      <c r="V4946" s="464">
        <v>4311107075965.9336</v>
      </c>
      <c r="W4946" s="460">
        <v>1359.7081486709787</v>
      </c>
      <c r="X4946" s="463">
        <v>4.3153252520404126E-2</v>
      </c>
      <c r="Y4946" s="476">
        <v>2.0000000000000001E-4</v>
      </c>
    </row>
    <row r="4947" spans="1:25" x14ac:dyDescent="0.2">
      <c r="A4947" s="475">
        <f t="shared" si="77"/>
        <v>4943</v>
      </c>
      <c r="B4947" s="462">
        <v>0.45413237052253819</v>
      </c>
      <c r="C4947" s="461">
        <v>1500</v>
      </c>
      <c r="D4947" s="462">
        <v>1.0375415154691026</v>
      </c>
      <c r="E4947" s="462">
        <v>0.37619916777167273</v>
      </c>
      <c r="F4947" s="516">
        <v>2023.77</v>
      </c>
      <c r="G4947" s="464">
        <v>241787637285.24713</v>
      </c>
      <c r="H4947" s="461">
        <v>34798025.25719811</v>
      </c>
      <c r="I4947" s="464">
        <v>654067460856.3634</v>
      </c>
      <c r="J4947" s="462">
        <v>0.17606615548619842</v>
      </c>
      <c r="K4947" s="464">
        <v>37264350375.707359</v>
      </c>
      <c r="L4947" s="464">
        <v>0</v>
      </c>
      <c r="M4947" s="464">
        <v>248277167985.99005</v>
      </c>
      <c r="N4947" s="464">
        <v>74631647019.822388</v>
      </c>
      <c r="O4947" s="464">
        <v>28140.245635578729</v>
      </c>
      <c r="P4947" s="461">
        <v>451212.56412251887</v>
      </c>
      <c r="Q4947" s="461">
        <v>278357.9381956865</v>
      </c>
      <c r="R4947" s="464">
        <v>1291752305275.5479</v>
      </c>
      <c r="S4947" s="462">
        <v>0.4391885321917961</v>
      </c>
      <c r="T4947" s="462">
        <v>0.23458651680999204</v>
      </c>
      <c r="U4947" s="461">
        <v>17.652186831462284</v>
      </c>
      <c r="V4947" s="464">
        <v>5953981157108.9258</v>
      </c>
      <c r="W4947" s="460">
        <v>1879.687297637503</v>
      </c>
      <c r="X4947" s="463">
        <v>4.0758960448087821E-2</v>
      </c>
      <c r="Y4947" s="476">
        <v>2.0000000000000001E-4</v>
      </c>
    </row>
    <row r="4948" spans="1:25" x14ac:dyDescent="0.2">
      <c r="A4948" s="475">
        <f t="shared" si="77"/>
        <v>4944</v>
      </c>
      <c r="B4948" s="462">
        <v>0.5297599207632061</v>
      </c>
      <c r="C4948" s="461">
        <v>3582.9066987753454</v>
      </c>
      <c r="D4948" s="462">
        <v>0.8715207637233362</v>
      </c>
      <c r="E4948" s="462">
        <v>0.6283959266560144</v>
      </c>
      <c r="F4948" s="516">
        <v>2023.77</v>
      </c>
      <c r="G4948" s="464">
        <v>352492198411.25043</v>
      </c>
      <c r="H4948" s="461">
        <v>24385085.101628549</v>
      </c>
      <c r="I4948" s="464">
        <v>547176214460.78033</v>
      </c>
      <c r="J4948" s="462">
        <v>0.29237756492856093</v>
      </c>
      <c r="K4948" s="464">
        <v>6192807991.5292377</v>
      </c>
      <c r="L4948" s="464">
        <v>0</v>
      </c>
      <c r="M4948" s="464">
        <v>287833772956.81927</v>
      </c>
      <c r="N4948" s="464">
        <v>132988328389.62158</v>
      </c>
      <c r="O4948" s="464">
        <v>23978.350811033557</v>
      </c>
      <c r="P4948" s="461">
        <v>751653.43243754434</v>
      </c>
      <c r="Q4948" s="461">
        <v>524859.34240267857</v>
      </c>
      <c r="R4948" s="464">
        <v>1263073152883.0774</v>
      </c>
      <c r="S4948" s="462">
        <v>0.51279325688575017</v>
      </c>
      <c r="T4948" s="462">
        <v>0.39652980870059468</v>
      </c>
      <c r="U4948" s="461">
        <v>17.204064354581419</v>
      </c>
      <c r="V4948" s="464">
        <v>9528759147631.1562</v>
      </c>
      <c r="W4948" s="460">
        <v>3007.2999423977881</v>
      </c>
      <c r="X4948" s="463">
        <v>4.229943240255464E-2</v>
      </c>
      <c r="Y4948" s="476">
        <v>2.0000000000000001E-4</v>
      </c>
    </row>
    <row r="4949" spans="1:25" x14ac:dyDescent="0.2">
      <c r="A4949" s="475">
        <f t="shared" si="77"/>
        <v>4945</v>
      </c>
      <c r="B4949" s="462">
        <v>0.47619998223326748</v>
      </c>
      <c r="C4949" s="461">
        <v>4541.0980964087139</v>
      </c>
      <c r="D4949" s="462">
        <v>0.33228868244239973</v>
      </c>
      <c r="E4949" s="462">
        <v>0.65489706850154006</v>
      </c>
      <c r="F4949" s="516">
        <v>2025.46</v>
      </c>
      <c r="G4949" s="464">
        <v>288326270331.84924</v>
      </c>
      <c r="H4949" s="461">
        <v>5566285.7822376108</v>
      </c>
      <c r="I4949" s="464">
        <v>239878685761.94751</v>
      </c>
      <c r="J4949" s="462">
        <v>0.47485371609071925</v>
      </c>
      <c r="K4949" s="464">
        <v>48751601153.674759</v>
      </c>
      <c r="L4949" s="464">
        <v>69082333220.624069</v>
      </c>
      <c r="M4949" s="464">
        <v>127555552793.95596</v>
      </c>
      <c r="N4949" s="464">
        <v>167012475684.77411</v>
      </c>
      <c r="O4949" s="464">
        <v>15726.065099399795</v>
      </c>
      <c r="P4949" s="461">
        <v>886247.19129483344</v>
      </c>
      <c r="Q4949" s="461">
        <v>560149.7260685385</v>
      </c>
      <c r="R4949" s="464">
        <v>914195212735.0603</v>
      </c>
      <c r="S4949" s="462">
        <v>0.60081071222375448</v>
      </c>
      <c r="T4949" s="462">
        <v>0.48065439098919704</v>
      </c>
      <c r="U4949" s="461">
        <v>16.726105742461026</v>
      </c>
      <c r="V4949" s="464">
        <v>8080448756251.0186</v>
      </c>
      <c r="W4949" s="460">
        <v>2550.6498134951635</v>
      </c>
      <c r="X4949" s="463">
        <v>4.3524770720157417E-2</v>
      </c>
      <c r="Y4949" s="476">
        <v>2.0000000000000001E-4</v>
      </c>
    </row>
    <row r="4950" spans="1:25" x14ac:dyDescent="0.2">
      <c r="A4950" s="475">
        <f t="shared" si="77"/>
        <v>4946</v>
      </c>
      <c r="B4950" s="462">
        <v>0.33440269185813937</v>
      </c>
      <c r="C4950" s="461">
        <v>6970.7092408032204</v>
      </c>
      <c r="D4950" s="462">
        <v>0.98116411293647476</v>
      </c>
      <c r="E4950" s="462">
        <v>0.62138025381143414</v>
      </c>
      <c r="F4950" s="516">
        <v>2023.75</v>
      </c>
      <c r="G4950" s="464">
        <v>233482729156.25565</v>
      </c>
      <c r="H4950" s="461">
        <v>28686314.323593348</v>
      </c>
      <c r="I4950" s="464">
        <v>716115979221.53833</v>
      </c>
      <c r="J4950" s="462">
        <v>0.31653803666851521</v>
      </c>
      <c r="K4950" s="464">
        <v>29136737432.381989</v>
      </c>
      <c r="L4950" s="464">
        <v>0</v>
      </c>
      <c r="M4950" s="464">
        <v>302281529133.94769</v>
      </c>
      <c r="N4950" s="464">
        <v>51853381723.000252</v>
      </c>
      <c r="O4950" s="464">
        <v>22336.809707200897</v>
      </c>
      <c r="P4950" s="461">
        <v>330026.35515607294</v>
      </c>
      <c r="Q4950" s="461">
        <v>186971.0877386271</v>
      </c>
      <c r="R4950" s="464">
        <v>1405731816506.4717</v>
      </c>
      <c r="S4950" s="462">
        <v>0.51933762991247112</v>
      </c>
      <c r="T4950" s="462">
        <v>0.28905521002106543</v>
      </c>
      <c r="U4950" s="461">
        <v>16.393129054317097</v>
      </c>
      <c r="V4950" s="464">
        <v>7222943368886.6465</v>
      </c>
      <c r="W4950" s="460">
        <v>2278.9755689112608</v>
      </c>
      <c r="X4950" s="463">
        <v>4.5440044377582076E-2</v>
      </c>
      <c r="Y4950" s="476">
        <v>2.0000000000000001E-4</v>
      </c>
    </row>
    <row r="4951" spans="1:25" x14ac:dyDescent="0.2">
      <c r="A4951" s="475">
        <f t="shared" si="77"/>
        <v>4947</v>
      </c>
      <c r="B4951" s="462">
        <v>0.43797986238910885</v>
      </c>
      <c r="C4951" s="461">
        <v>3146.3961048951214</v>
      </c>
      <c r="D4951" s="462">
        <v>0.519572332933944</v>
      </c>
      <c r="E4951" s="462">
        <v>0.45476076308299979</v>
      </c>
      <c r="F4951" s="516">
        <v>2023.9</v>
      </c>
      <c r="G4951" s="464">
        <v>112638328230.62036</v>
      </c>
      <c r="H4951" s="461">
        <v>10409340.428033967</v>
      </c>
      <c r="I4951" s="464">
        <v>349950614689.46619</v>
      </c>
      <c r="J4951" s="462">
        <v>0.43797986238910891</v>
      </c>
      <c r="K4951" s="464">
        <v>11413708215.687588</v>
      </c>
      <c r="L4951" s="464">
        <v>0</v>
      </c>
      <c r="M4951" s="464">
        <v>132738381153.33521</v>
      </c>
      <c r="N4951" s="464">
        <v>38279106385.777153</v>
      </c>
      <c r="O4951" s="464">
        <v>42111.986108177167</v>
      </c>
      <c r="P4951" s="461">
        <v>285998.16101660952</v>
      </c>
      <c r="Q4951" s="461">
        <v>164447.73610249619</v>
      </c>
      <c r="R4951" s="464">
        <v>689278741407.89734</v>
      </c>
      <c r="S4951" s="462">
        <v>0.5751095017939718</v>
      </c>
      <c r="T4951" s="462">
        <v>0.35525917791801276</v>
      </c>
      <c r="U4951" s="461">
        <v>15.717781930666243</v>
      </c>
      <c r="V4951" s="464">
        <v>4330522919966.5225</v>
      </c>
      <c r="W4951" s="460">
        <v>1367.5511258928243</v>
      </c>
      <c r="X4951" s="463">
        <v>4.544131283365458E-2</v>
      </c>
      <c r="Y4951" s="476">
        <v>2.0000000000000001E-4</v>
      </c>
    </row>
    <row r="4952" spans="1:25" x14ac:dyDescent="0.2">
      <c r="A4952" s="475">
        <f t="shared" si="77"/>
        <v>4948</v>
      </c>
      <c r="B4952" s="462">
        <v>0.42147018826609561</v>
      </c>
      <c r="C4952" s="461">
        <v>3109.8450594684591</v>
      </c>
      <c r="D4952" s="462">
        <v>0.81851856091052166</v>
      </c>
      <c r="E4952" s="462">
        <v>0.6220579447917044</v>
      </c>
      <c r="F4952" s="516">
        <v>2023.75</v>
      </c>
      <c r="G4952" s="464">
        <v>450399384742.74988</v>
      </c>
      <c r="H4952" s="461">
        <v>21442916.748846825</v>
      </c>
      <c r="I4952" s="464">
        <v>452527406791.47833</v>
      </c>
      <c r="J4952" s="462">
        <v>0.21900754712508286</v>
      </c>
      <c r="K4952" s="464">
        <v>4704393320.5618334</v>
      </c>
      <c r="L4952" s="464">
        <v>0</v>
      </c>
      <c r="M4952" s="464">
        <v>391603023855.27478</v>
      </c>
      <c r="N4952" s="464">
        <v>32901724457.717907</v>
      </c>
      <c r="O4952" s="464">
        <v>43554.14183569236</v>
      </c>
      <c r="P4952" s="461">
        <v>244878.67763734917</v>
      </c>
      <c r="Q4952" s="461">
        <v>127269.09766757267</v>
      </c>
      <c r="R4952" s="464">
        <v>1287547995209.4468</v>
      </c>
      <c r="S4952" s="462">
        <v>0.57954964125415476</v>
      </c>
      <c r="T4952" s="462">
        <v>0.40407606504332894</v>
      </c>
      <c r="U4952" s="461">
        <v>18.184027054491537</v>
      </c>
      <c r="V4952" s="464">
        <v>10422886529096.236</v>
      </c>
      <c r="W4952" s="460">
        <v>3287.4606957811102</v>
      </c>
      <c r="X4952" s="463">
        <v>4.0125122831934659E-2</v>
      </c>
      <c r="Y4952" s="476">
        <v>2.0000000000000001E-4</v>
      </c>
    </row>
    <row r="4953" spans="1:25" x14ac:dyDescent="0.2">
      <c r="A4953" s="475">
        <f t="shared" si="77"/>
        <v>4949</v>
      </c>
      <c r="B4953" s="462">
        <v>0.65633906725042945</v>
      </c>
      <c r="C4953" s="461">
        <v>7694.2624903235419</v>
      </c>
      <c r="D4953" s="462">
        <v>1.0771952741738917</v>
      </c>
      <c r="E4953" s="462">
        <v>0.27819685423828844</v>
      </c>
      <c r="F4953" s="516">
        <v>2027.45</v>
      </c>
      <c r="G4953" s="464">
        <v>109237260433.77687</v>
      </c>
      <c r="H4953" s="461">
        <v>18179662.772672009</v>
      </c>
      <c r="I4953" s="464">
        <v>387061558203.61914</v>
      </c>
      <c r="J4953" s="462">
        <v>0.14021058257828334</v>
      </c>
      <c r="K4953" s="464">
        <v>34581469491.346764</v>
      </c>
      <c r="L4953" s="464">
        <v>110544956388.93597</v>
      </c>
      <c r="M4953" s="464">
        <v>0</v>
      </c>
      <c r="N4953" s="464">
        <v>3815176296.989315</v>
      </c>
      <c r="O4953" s="464">
        <v>24568.474086333139</v>
      </c>
      <c r="P4953" s="461">
        <v>76094.737153485621</v>
      </c>
      <c r="Q4953" s="461">
        <v>13586.934288371405</v>
      </c>
      <c r="R4953" s="464">
        <v>595183318401.20544</v>
      </c>
      <c r="S4953" s="462">
        <v>0.35570311081054662</v>
      </c>
      <c r="T4953" s="462">
        <v>0.25296691215634087</v>
      </c>
      <c r="U4953" s="461">
        <v>16.938292575211005</v>
      </c>
      <c r="V4953" s="464">
        <v>2710468231928.4043</v>
      </c>
      <c r="W4953" s="460">
        <v>855.97603720677716</v>
      </c>
      <c r="X4953" s="463">
        <v>4.540900669255464E-2</v>
      </c>
      <c r="Y4953" s="476">
        <v>2.0000000000000001E-4</v>
      </c>
    </row>
    <row r="4954" spans="1:25" x14ac:dyDescent="0.2">
      <c r="A4954" s="475">
        <f t="shared" si="77"/>
        <v>4950</v>
      </c>
      <c r="B4954" s="462">
        <v>0.62383788269649132</v>
      </c>
      <c r="C4954" s="461">
        <v>1500</v>
      </c>
      <c r="D4954" s="462">
        <v>0.67521846201902269</v>
      </c>
      <c r="E4954" s="462">
        <v>0.5002595046288304</v>
      </c>
      <c r="F4954" s="516">
        <v>2026.96</v>
      </c>
      <c r="G4954" s="464">
        <v>72949523740.346756</v>
      </c>
      <c r="H4954" s="461">
        <v>16213838.300839862</v>
      </c>
      <c r="I4954" s="464">
        <v>375909547928.32843</v>
      </c>
      <c r="J4954" s="462">
        <v>0.24019505666396956</v>
      </c>
      <c r="K4954" s="464">
        <v>24574155762.262321</v>
      </c>
      <c r="L4954" s="464">
        <v>27378709084.932541</v>
      </c>
      <c r="M4954" s="464">
        <v>2529266377.4265361</v>
      </c>
      <c r="N4954" s="464">
        <v>8893857583.3346634</v>
      </c>
      <c r="O4954" s="464">
        <v>30275.914549940218</v>
      </c>
      <c r="P4954" s="461">
        <v>101465.43749999969</v>
      </c>
      <c r="Q4954" s="461">
        <v>33113.812499999753</v>
      </c>
      <c r="R4954" s="464">
        <v>591356936135.30945</v>
      </c>
      <c r="S4954" s="462">
        <v>0.41850922677301394</v>
      </c>
      <c r="T4954" s="462">
        <v>0.21444441970432188</v>
      </c>
      <c r="U4954" s="461">
        <v>16.227741674239109</v>
      </c>
      <c r="V4954" s="464">
        <v>2373915581758.1348</v>
      </c>
      <c r="W4954" s="460">
        <v>749.41229581004234</v>
      </c>
      <c r="X4954" s="463">
        <v>4.3240031204299624E-2</v>
      </c>
      <c r="Y4954" s="476">
        <v>2.0000000000000001E-4</v>
      </c>
    </row>
    <row r="4955" spans="1:25" x14ac:dyDescent="0.2">
      <c r="A4955" s="475">
        <f t="shared" si="77"/>
        <v>4951</v>
      </c>
      <c r="B4955" s="462">
        <v>0.70316742909177521</v>
      </c>
      <c r="C4955" s="461">
        <v>3728.1220502123851</v>
      </c>
      <c r="D4955" s="462">
        <v>0.61398779672763615</v>
      </c>
      <c r="E4955" s="462">
        <v>0.24861148564022706</v>
      </c>
      <c r="F4955" s="516">
        <v>2024.44</v>
      </c>
      <c r="G4955" s="464">
        <v>235623254775.1192</v>
      </c>
      <c r="H4955" s="461">
        <v>12956897.698207237</v>
      </c>
      <c r="I4955" s="464">
        <v>352897617348.92499</v>
      </c>
      <c r="J4955" s="462">
        <v>0.39262406521905524</v>
      </c>
      <c r="K4955" s="464">
        <v>6783204076.2450495</v>
      </c>
      <c r="L4955" s="464">
        <v>78030556.935626209</v>
      </c>
      <c r="M4955" s="464">
        <v>274675157927.26669</v>
      </c>
      <c r="N4955" s="464">
        <v>37340125427.224487</v>
      </c>
      <c r="O4955" s="464">
        <v>33869.779132398296</v>
      </c>
      <c r="P4955" s="461">
        <v>285463.20025895943</v>
      </c>
      <c r="Q4955" s="461">
        <v>161798.32978137807</v>
      </c>
      <c r="R4955" s="464">
        <v>1068539921867.416</v>
      </c>
      <c r="S4955" s="462">
        <v>0.64188286340098188</v>
      </c>
      <c r="T4955" s="462">
        <v>0.33227978149310405</v>
      </c>
      <c r="U4955" s="461">
        <v>16.956024348039836</v>
      </c>
      <c r="V4955" s="464">
        <v>6642579756204.9443</v>
      </c>
      <c r="W4955" s="460">
        <v>2095.8911927297486</v>
      </c>
      <c r="X4955" s="463">
        <v>4.3012327188100358E-2</v>
      </c>
      <c r="Y4955" s="476">
        <v>2.0000000000000001E-4</v>
      </c>
    </row>
    <row r="4956" spans="1:25" x14ac:dyDescent="0.2">
      <c r="A4956" s="475">
        <f t="shared" si="77"/>
        <v>4952</v>
      </c>
      <c r="B4956" s="462">
        <v>0.46563489963443294</v>
      </c>
      <c r="C4956" s="461">
        <v>5912.0923544383522</v>
      </c>
      <c r="D4956" s="462">
        <v>0.56544261675737784</v>
      </c>
      <c r="E4956" s="462">
        <v>0.42346146465146128</v>
      </c>
      <c r="F4956" s="516">
        <v>2025.75</v>
      </c>
      <c r="G4956" s="464">
        <v>174234143522.12634</v>
      </c>
      <c r="H4956" s="461">
        <v>11293367.774972333</v>
      </c>
      <c r="I4956" s="464">
        <v>422554380608.37982</v>
      </c>
      <c r="J4956" s="462">
        <v>0.46563489963443294</v>
      </c>
      <c r="K4956" s="464">
        <v>26634735532.771393</v>
      </c>
      <c r="L4956" s="464">
        <v>29155963105.355267</v>
      </c>
      <c r="M4956" s="464">
        <v>95740507922.22879</v>
      </c>
      <c r="N4956" s="464">
        <v>11566144335.872622</v>
      </c>
      <c r="O4956" s="464">
        <v>22130.497311270603</v>
      </c>
      <c r="P4956" s="461">
        <v>123427.59033862667</v>
      </c>
      <c r="Q4956" s="461">
        <v>46437.366127965681</v>
      </c>
      <c r="R4956" s="464">
        <v>750229403645.30078</v>
      </c>
      <c r="S4956" s="462">
        <v>0.59332993106446053</v>
      </c>
      <c r="T4956" s="462">
        <v>0.45062176558065292</v>
      </c>
      <c r="U4956" s="461">
        <v>15.967820137850072</v>
      </c>
      <c r="V4956" s="464">
        <v>5943436599831.3652</v>
      </c>
      <c r="W4956" s="460">
        <v>1875.3487356657961</v>
      </c>
      <c r="X4956" s="463">
        <v>4.5804653531297139E-2</v>
      </c>
      <c r="Y4956" s="476">
        <v>2.0000000000000001E-4</v>
      </c>
    </row>
    <row r="4957" spans="1:25" x14ac:dyDescent="0.2">
      <c r="A4957" s="475">
        <f t="shared" si="77"/>
        <v>4953</v>
      </c>
      <c r="B4957" s="462">
        <v>0.44547545680668965</v>
      </c>
      <c r="C4957" s="461">
        <v>3812.0358037492879</v>
      </c>
      <c r="D4957" s="462">
        <v>0.76237891270442604</v>
      </c>
      <c r="E4957" s="462">
        <v>0.49928433030800184</v>
      </c>
      <c r="F4957" s="516">
        <v>2024.27</v>
      </c>
      <c r="G4957" s="464">
        <v>126815452767.10294</v>
      </c>
      <c r="H4957" s="461">
        <v>18661484.570046958</v>
      </c>
      <c r="I4957" s="464">
        <v>339918593751.84119</v>
      </c>
      <c r="J4957" s="462">
        <v>-1.3897873261551341E-2</v>
      </c>
      <c r="K4957" s="464">
        <v>4562967261.2868385</v>
      </c>
      <c r="L4957" s="464">
        <v>13567965358.277636</v>
      </c>
      <c r="M4957" s="464">
        <v>166545260143.45905</v>
      </c>
      <c r="N4957" s="464">
        <v>14404590780.158895</v>
      </c>
      <c r="O4957" s="464">
        <v>25887.712923669493</v>
      </c>
      <c r="P4957" s="461">
        <v>131143.24120947122</v>
      </c>
      <c r="Q4957" s="461">
        <v>50216.640657350028</v>
      </c>
      <c r="R4957" s="464">
        <v>755728924471.44019</v>
      </c>
      <c r="S4957" s="462">
        <v>0.42098391180750039</v>
      </c>
      <c r="T4957" s="462">
        <v>0.14700384171697436</v>
      </c>
      <c r="U4957" s="461">
        <v>23.522557695866858</v>
      </c>
      <c r="V4957" s="464">
        <v>2815693246751.1699</v>
      </c>
      <c r="W4957" s="460">
        <v>888.45906093856934</v>
      </c>
      <c r="X4957" s="463">
        <v>3.2014523418572707E-2</v>
      </c>
      <c r="Y4957" s="476">
        <v>2.0000000000000001E-4</v>
      </c>
    </row>
    <row r="4958" spans="1:25" x14ac:dyDescent="0.2">
      <c r="A4958" s="475">
        <f t="shared" si="77"/>
        <v>4954</v>
      </c>
      <c r="B4958" s="462">
        <v>0.35942494040624462</v>
      </c>
      <c r="C4958" s="461">
        <v>6660.3847397989439</v>
      </c>
      <c r="D4958" s="462">
        <v>0.73152211918441301</v>
      </c>
      <c r="E4958" s="462">
        <v>0.25737260062199063</v>
      </c>
      <c r="F4958" s="516">
        <v>2023.75</v>
      </c>
      <c r="G4958" s="464">
        <v>314817311775.12006</v>
      </c>
      <c r="H4958" s="461">
        <v>17091945.517263126</v>
      </c>
      <c r="I4958" s="464">
        <v>524708007724.30707</v>
      </c>
      <c r="J4958" s="462">
        <v>0.35942494040624462</v>
      </c>
      <c r="K4958" s="464">
        <v>13326554953.855865</v>
      </c>
      <c r="L4958" s="464">
        <v>0</v>
      </c>
      <c r="M4958" s="464">
        <v>389191228984.987</v>
      </c>
      <c r="N4958" s="464">
        <v>106691359655.78514</v>
      </c>
      <c r="O4958" s="464">
        <v>30637.262257764603</v>
      </c>
      <c r="P4958" s="461">
        <v>550482.27817097516</v>
      </c>
      <c r="Q4958" s="461">
        <v>366344.30233774771</v>
      </c>
      <c r="R4958" s="464">
        <v>1390378274626.3518</v>
      </c>
      <c r="S4958" s="462">
        <v>0.58521307187180527</v>
      </c>
      <c r="T4958" s="462">
        <v>0.33220255245963831</v>
      </c>
      <c r="U4958" s="461">
        <v>17.05477945105962</v>
      </c>
      <c r="V4958" s="464">
        <v>8677384416938.5469</v>
      </c>
      <c r="W4958" s="460">
        <v>2740.7501346734293</v>
      </c>
      <c r="X4958" s="463">
        <v>4.2855811288451923E-2</v>
      </c>
      <c r="Y4958" s="476">
        <v>2.0000000000000001E-4</v>
      </c>
    </row>
    <row r="4959" spans="1:25" x14ac:dyDescent="0.2">
      <c r="A4959" s="475">
        <f t="shared" si="77"/>
        <v>4955</v>
      </c>
      <c r="B4959" s="462">
        <v>0.49967179704160813</v>
      </c>
      <c r="C4959" s="461">
        <v>6792.2524090903826</v>
      </c>
      <c r="D4959" s="462">
        <v>1.0141894791082446</v>
      </c>
      <c r="E4959" s="462">
        <v>0.58721497199825312</v>
      </c>
      <c r="F4959" s="516">
        <v>2023.75</v>
      </c>
      <c r="G4959" s="464">
        <v>448736925718.8855</v>
      </c>
      <c r="H4959" s="461">
        <v>30588273.693583548</v>
      </c>
      <c r="I4959" s="464">
        <v>666104845933.96753</v>
      </c>
      <c r="J4959" s="462">
        <v>0.30480694339114589</v>
      </c>
      <c r="K4959" s="464">
        <v>14653267519.30328</v>
      </c>
      <c r="L4959" s="464">
        <v>0</v>
      </c>
      <c r="M4959" s="464">
        <v>392077105598.7373</v>
      </c>
      <c r="N4959" s="464">
        <v>67754912881.56736</v>
      </c>
      <c r="O4959" s="464">
        <v>37046.107469701907</v>
      </c>
      <c r="P4959" s="461">
        <v>446638.0020588339</v>
      </c>
      <c r="Q4959" s="461">
        <v>275437.92745471897</v>
      </c>
      <c r="R4959" s="464">
        <v>1601437252673.1826</v>
      </c>
      <c r="S4959" s="462">
        <v>0.56754360459221687</v>
      </c>
      <c r="T4959" s="462">
        <v>0.3784144610640342</v>
      </c>
      <c r="U4959" s="461">
        <v>17.401790363539494</v>
      </c>
      <c r="V4959" s="464">
        <v>11477328180228.398</v>
      </c>
      <c r="W4959" s="460">
        <v>3622.0870930063757</v>
      </c>
      <c r="X4959" s="463">
        <v>4.2367283507977388E-2</v>
      </c>
      <c r="Y4959" s="476">
        <v>2.0000000000000001E-4</v>
      </c>
    </row>
    <row r="4960" spans="1:25" x14ac:dyDescent="0.2">
      <c r="A4960" s="475">
        <f t="shared" si="77"/>
        <v>4956</v>
      </c>
      <c r="B4960" s="462">
        <v>0.6870792165984061</v>
      </c>
      <c r="C4960" s="461">
        <v>8053.3403565123754</v>
      </c>
      <c r="D4960" s="462">
        <v>0.82007804978983145</v>
      </c>
      <c r="E4960" s="462">
        <v>0.4428044227190675</v>
      </c>
      <c r="F4960" s="516">
        <v>2027.76</v>
      </c>
      <c r="G4960" s="464">
        <v>66652872440.083282</v>
      </c>
      <c r="H4960" s="461">
        <v>18954734.789088845</v>
      </c>
      <c r="I4960" s="464">
        <v>520959750418.48578</v>
      </c>
      <c r="J4960" s="462">
        <v>0.39061400684922309</v>
      </c>
      <c r="K4960" s="464">
        <v>35966250916.826019</v>
      </c>
      <c r="L4960" s="464">
        <v>98751295957.309219</v>
      </c>
      <c r="M4960" s="464">
        <v>0</v>
      </c>
      <c r="N4960" s="464">
        <v>23099987045.178288</v>
      </c>
      <c r="O4960" s="464">
        <v>27677.099862394993</v>
      </c>
      <c r="P4960" s="461">
        <v>172259.07728073036</v>
      </c>
      <c r="Q4960" s="461">
        <v>93362.719618407864</v>
      </c>
      <c r="R4960" s="464">
        <v>695692675287.65723</v>
      </c>
      <c r="S4960" s="462">
        <v>0.4655315877846688</v>
      </c>
      <c r="T4960" s="462">
        <v>0.36279566480690917</v>
      </c>
      <c r="U4960" s="461">
        <v>14.317593610145014</v>
      </c>
      <c r="V4960" s="464">
        <v>4025962908248.856</v>
      </c>
      <c r="W4960" s="460">
        <v>1271.1164810727446</v>
      </c>
      <c r="X4960" s="463">
        <v>5.1021583331970669E-2</v>
      </c>
      <c r="Y4960" s="476">
        <v>2.0000000000000001E-4</v>
      </c>
    </row>
    <row r="4961" spans="1:25" x14ac:dyDescent="0.2">
      <c r="A4961" s="475">
        <f t="shared" si="77"/>
        <v>4957</v>
      </c>
      <c r="B4961" s="462">
        <v>0.36069743442387392</v>
      </c>
      <c r="C4961" s="461">
        <v>4800.3671277453068</v>
      </c>
      <c r="D4961" s="462">
        <v>0.98853143949279099</v>
      </c>
      <c r="E4961" s="462">
        <v>0.11219504918481843</v>
      </c>
      <c r="F4961" s="516">
        <v>2024.88</v>
      </c>
      <c r="G4961" s="464">
        <v>234429542988.70212</v>
      </c>
      <c r="H4961" s="461">
        <v>29623105.430090606</v>
      </c>
      <c r="I4961" s="464">
        <v>660837207247.72998</v>
      </c>
      <c r="J4961" s="462">
        <v>0.2894703251245847</v>
      </c>
      <c r="K4961" s="464">
        <v>27725007194.3578</v>
      </c>
      <c r="L4961" s="464">
        <v>0</v>
      </c>
      <c r="M4961" s="464">
        <v>183838630115.44431</v>
      </c>
      <c r="N4961" s="464">
        <v>71550930195.615692</v>
      </c>
      <c r="O4961" s="464">
        <v>18309.771208317565</v>
      </c>
      <c r="P4961" s="461">
        <v>444681.53266646632</v>
      </c>
      <c r="Q4961" s="461">
        <v>274617.96737568884</v>
      </c>
      <c r="R4961" s="464">
        <v>1276891483214.3889</v>
      </c>
      <c r="S4961" s="462">
        <v>0.49701557536560897</v>
      </c>
      <c r="T4961" s="462">
        <v>0.29642408880512516</v>
      </c>
      <c r="U4961" s="461">
        <v>16.606287994937503</v>
      </c>
      <c r="V4961" s="464">
        <v>6772371376768.7773</v>
      </c>
      <c r="W4961" s="460">
        <v>2135.8288643267774</v>
      </c>
      <c r="X4961" s="463">
        <v>4.4536187569942397E-2</v>
      </c>
      <c r="Y4961" s="476">
        <v>2.0000000000000001E-4</v>
      </c>
    </row>
    <row r="4962" spans="1:25" x14ac:dyDescent="0.2">
      <c r="A4962" s="475">
        <f t="shared" si="77"/>
        <v>4958</v>
      </c>
      <c r="B4962" s="462">
        <v>0.55783398857211752</v>
      </c>
      <c r="C4962" s="461">
        <v>3977.2057187910864</v>
      </c>
      <c r="D4962" s="462">
        <v>0.79431497679639407</v>
      </c>
      <c r="E4962" s="462">
        <v>0.45799243827646346</v>
      </c>
      <c r="F4962" s="516">
        <v>2025.9</v>
      </c>
      <c r="G4962" s="464">
        <v>133725406434.82704</v>
      </c>
      <c r="H4962" s="461">
        <v>20035224.461355958</v>
      </c>
      <c r="I4962" s="464">
        <v>474078539430.43243</v>
      </c>
      <c r="J4962" s="462">
        <v>0.26000356484527298</v>
      </c>
      <c r="K4962" s="464">
        <v>32102685280.497887</v>
      </c>
      <c r="L4962" s="464">
        <v>78737241722.213928</v>
      </c>
      <c r="M4962" s="464">
        <v>58086039409.7313</v>
      </c>
      <c r="N4962" s="464">
        <v>37608848465.456779</v>
      </c>
      <c r="O4962" s="464">
        <v>27313.09813723608</v>
      </c>
      <c r="P4962" s="461">
        <v>259003.20453826952</v>
      </c>
      <c r="Q4962" s="461">
        <v>138105.77365262157</v>
      </c>
      <c r="R4962" s="464">
        <v>780130507379.54626</v>
      </c>
      <c r="S4962" s="462">
        <v>0.43411654193178068</v>
      </c>
      <c r="T4962" s="462">
        <v>0.30550752757850713</v>
      </c>
      <c r="U4962" s="461">
        <v>16.149364275618971</v>
      </c>
      <c r="V4962" s="464">
        <v>4311999591166.2129</v>
      </c>
      <c r="W4962" s="460">
        <v>1360.139239982017</v>
      </c>
      <c r="X4962" s="463">
        <v>4.4631949557371008E-2</v>
      </c>
      <c r="Y4962" s="476">
        <v>2.0000000000000001E-4</v>
      </c>
    </row>
    <row r="4963" spans="1:25" x14ac:dyDescent="0.2">
      <c r="A4963" s="475">
        <f t="shared" si="77"/>
        <v>4959</v>
      </c>
      <c r="B4963" s="462">
        <v>0.49933090284488196</v>
      </c>
      <c r="C4963" s="461">
        <v>1500</v>
      </c>
      <c r="D4963" s="462">
        <v>0.41995694971784969</v>
      </c>
      <c r="E4963" s="462">
        <v>0.34048473382854288</v>
      </c>
      <c r="F4963" s="516">
        <v>2025.77</v>
      </c>
      <c r="G4963" s="464">
        <v>125644830175.13147</v>
      </c>
      <c r="H4963" s="461">
        <v>7829158.59792725</v>
      </c>
      <c r="I4963" s="464">
        <v>266933539914.34042</v>
      </c>
      <c r="J4963" s="462">
        <v>0.41763524650956552</v>
      </c>
      <c r="K4963" s="464">
        <v>16307155924.843353</v>
      </c>
      <c r="L4963" s="464">
        <v>22728920751.925892</v>
      </c>
      <c r="M4963" s="464">
        <v>103260751451.38196</v>
      </c>
      <c r="N4963" s="464">
        <v>12700437735.425934</v>
      </c>
      <c r="O4963" s="464">
        <v>28502.665764047284</v>
      </c>
      <c r="P4963" s="461">
        <v>138214.24934877423</v>
      </c>
      <c r="Q4963" s="461">
        <v>47020.188191029236</v>
      </c>
      <c r="R4963" s="464">
        <v>536224266303.53235</v>
      </c>
      <c r="S4963" s="462">
        <v>0.58321116678398577</v>
      </c>
      <c r="T4963" s="462">
        <v>0.40444489992243504</v>
      </c>
      <c r="U4963" s="461">
        <v>16.385975636346007</v>
      </c>
      <c r="V4963" s="464">
        <v>4095723499270.3774</v>
      </c>
      <c r="W4963" s="460">
        <v>1292.9944386501302</v>
      </c>
      <c r="X4963" s="463">
        <v>4.2546015659501897E-2</v>
      </c>
      <c r="Y4963" s="476">
        <v>2.0000000000000001E-4</v>
      </c>
    </row>
    <row r="4964" spans="1:25" x14ac:dyDescent="0.2">
      <c r="A4964" s="475">
        <f t="shared" si="77"/>
        <v>4960</v>
      </c>
      <c r="B4964" s="462">
        <v>0.63148678053864338</v>
      </c>
      <c r="C4964" s="461">
        <v>3540.821520840469</v>
      </c>
      <c r="D4964" s="462">
        <v>0.53832451095087175</v>
      </c>
      <c r="E4964" s="462">
        <v>0.34170451848654448</v>
      </c>
      <c r="F4964" s="516">
        <v>2025.35</v>
      </c>
      <c r="G4964" s="464">
        <v>57798521499.018753</v>
      </c>
      <c r="H4964" s="461">
        <v>10862980.710602261</v>
      </c>
      <c r="I4964" s="464">
        <v>284258122966.64612</v>
      </c>
      <c r="J4964" s="462">
        <v>0.33965540427224306</v>
      </c>
      <c r="K4964" s="464">
        <v>11927813736.101524</v>
      </c>
      <c r="L4964" s="464">
        <v>18068476314.180271</v>
      </c>
      <c r="M4964" s="464">
        <v>54705855518.116875</v>
      </c>
      <c r="N4964" s="464">
        <v>25228094950.461422</v>
      </c>
      <c r="O4964" s="464">
        <v>26890.77642337458</v>
      </c>
      <c r="P4964" s="461">
        <v>209681.33340984379</v>
      </c>
      <c r="Q4964" s="461">
        <v>107063.59953314521</v>
      </c>
      <c r="R4964" s="464">
        <v>474854054189.14685</v>
      </c>
      <c r="S4964" s="462">
        <v>0.48579668604655901</v>
      </c>
      <c r="T4964" s="462">
        <v>0.2841277998456892</v>
      </c>
      <c r="U4964" s="461">
        <v>15.449960402044525</v>
      </c>
      <c r="V4964" s="464">
        <v>2384883675455.5259</v>
      </c>
      <c r="W4964" s="460">
        <v>752.70152920029034</v>
      </c>
      <c r="X4964" s="463">
        <v>4.562240633568819E-2</v>
      </c>
      <c r="Y4964" s="476">
        <v>2.0000000000000001E-4</v>
      </c>
    </row>
    <row r="4965" spans="1:25" x14ac:dyDescent="0.2">
      <c r="A4965" s="475">
        <f t="shared" si="77"/>
        <v>4961</v>
      </c>
      <c r="B4965" s="462">
        <v>0.39363894671488331</v>
      </c>
      <c r="C4965" s="461">
        <v>6729.8953937383903</v>
      </c>
      <c r="D4965" s="462">
        <v>0.99447822336939173</v>
      </c>
      <c r="E4965" s="462">
        <v>0.39676157038010679</v>
      </c>
      <c r="F4965" s="516">
        <v>2024.6</v>
      </c>
      <c r="G4965" s="464">
        <v>241335903929.60962</v>
      </c>
      <c r="H4965" s="461">
        <v>29868100.271984398</v>
      </c>
      <c r="I4965" s="464">
        <v>597030912665.7345</v>
      </c>
      <c r="J4965" s="462">
        <v>0.20411389365744714</v>
      </c>
      <c r="K4965" s="464">
        <v>29750153614.8503</v>
      </c>
      <c r="L4965" s="464">
        <v>12191640966.179699</v>
      </c>
      <c r="M4965" s="464">
        <v>152535744519.13312</v>
      </c>
      <c r="N4965" s="464">
        <v>77274285568.018921</v>
      </c>
      <c r="O4965" s="464">
        <v>25747.979490832549</v>
      </c>
      <c r="P4965" s="461">
        <v>475089.49552201998</v>
      </c>
      <c r="Q4965" s="461">
        <v>298198.62778140779</v>
      </c>
      <c r="R4965" s="464">
        <v>1296031887547.2925</v>
      </c>
      <c r="S4965" s="462">
        <v>0.48110023927044004</v>
      </c>
      <c r="T4965" s="462">
        <v>0.26251035508168646</v>
      </c>
      <c r="U4965" s="461">
        <v>17.168166712920097</v>
      </c>
      <c r="V4965" s="464">
        <v>6263544829639.2588</v>
      </c>
      <c r="W4965" s="460">
        <v>1977.2130899530589</v>
      </c>
      <c r="X4965" s="463">
        <v>4.3057406354182474E-2</v>
      </c>
      <c r="Y4965" s="476">
        <v>2.0000000000000001E-4</v>
      </c>
    </row>
    <row r="4966" spans="1:25" x14ac:dyDescent="0.2">
      <c r="A4966" s="475">
        <f t="shared" si="77"/>
        <v>4962</v>
      </c>
      <c r="B4966" s="462">
        <v>0.57914683689421809</v>
      </c>
      <c r="C4966" s="461">
        <v>3886.5591222848529</v>
      </c>
      <c r="D4966" s="462">
        <v>0.55132457911776522</v>
      </c>
      <c r="E4966" s="462">
        <v>0.16229323920856864</v>
      </c>
      <c r="F4966" s="516">
        <v>2024.6</v>
      </c>
      <c r="G4966" s="464">
        <v>204016096588.49597</v>
      </c>
      <c r="H4966" s="461">
        <v>11316716.00527307</v>
      </c>
      <c r="I4966" s="464">
        <v>395901830444.19189</v>
      </c>
      <c r="J4966" s="462">
        <v>0.4723703932140958</v>
      </c>
      <c r="K4966" s="464">
        <v>23341519145.601315</v>
      </c>
      <c r="L4966" s="464">
        <v>8165736565.3479462</v>
      </c>
      <c r="M4966" s="464">
        <v>150768617931.44037</v>
      </c>
      <c r="N4966" s="464">
        <v>32898248360.213402</v>
      </c>
      <c r="O4966" s="464">
        <v>37844.587056822726</v>
      </c>
      <c r="P4966" s="461">
        <v>236726.27726187021</v>
      </c>
      <c r="Q4966" s="461">
        <v>126683.43064284373</v>
      </c>
      <c r="R4966" s="464">
        <v>780979886518.17236</v>
      </c>
      <c r="S4966" s="462">
        <v>0.60419267923173114</v>
      </c>
      <c r="T4966" s="462">
        <v>0.48107579021014091</v>
      </c>
      <c r="U4966" s="461">
        <v>16.144770826213644</v>
      </c>
      <c r="V4966" s="464">
        <v>6830684548257.0684</v>
      </c>
      <c r="W4966" s="460">
        <v>2155.655214608892</v>
      </c>
      <c r="X4966" s="463">
        <v>4.4098089577993396E-2</v>
      </c>
      <c r="Y4966" s="476">
        <v>2.0000000000000001E-4</v>
      </c>
    </row>
    <row r="4967" spans="1:25" x14ac:dyDescent="0.2">
      <c r="A4967" s="475">
        <f t="shared" si="77"/>
        <v>4963</v>
      </c>
      <c r="B4967" s="462">
        <v>0.38906777354183608</v>
      </c>
      <c r="C4967" s="461">
        <v>1615.8047078298605</v>
      </c>
      <c r="D4967" s="462">
        <v>0.39874018093851465</v>
      </c>
      <c r="E4967" s="462">
        <v>0.7</v>
      </c>
      <c r="F4967" s="516">
        <v>2024.56</v>
      </c>
      <c r="G4967" s="464">
        <v>177254234011.99716</v>
      </c>
      <c r="H4967" s="461">
        <v>7239552.2708028276</v>
      </c>
      <c r="I4967" s="464">
        <v>235198974632.06943</v>
      </c>
      <c r="J4967" s="462">
        <v>0.38906777354183608</v>
      </c>
      <c r="K4967" s="464">
        <v>8105668396.9518414</v>
      </c>
      <c r="L4967" s="464">
        <v>0</v>
      </c>
      <c r="M4967" s="464">
        <v>159716964027.8779</v>
      </c>
      <c r="N4967" s="464">
        <v>195057975807.42929</v>
      </c>
      <c r="O4967" s="464">
        <v>25305.840637605492</v>
      </c>
      <c r="P4967" s="461">
        <v>1245465.9422561585</v>
      </c>
      <c r="Q4967" s="461">
        <v>826760.62147533929</v>
      </c>
      <c r="R4967" s="464">
        <v>781115098196.45935</v>
      </c>
      <c r="S4967" s="462">
        <v>0.53550338398278208</v>
      </c>
      <c r="T4967" s="462">
        <v>0.36607068975733409</v>
      </c>
      <c r="U4967" s="461">
        <v>16.694015473049355</v>
      </c>
      <c r="V4967" s="464">
        <v>5306527599683.3701</v>
      </c>
      <c r="W4967" s="460">
        <v>1673.848436240919</v>
      </c>
      <c r="X4967" s="463">
        <v>4.326395866743072E-2</v>
      </c>
      <c r="Y4967" s="476">
        <v>2.0000000000000001E-4</v>
      </c>
    </row>
    <row r="4968" spans="1:25" x14ac:dyDescent="0.2">
      <c r="A4968" s="475">
        <f t="shared" si="77"/>
        <v>4964</v>
      </c>
      <c r="B4968" s="462">
        <v>0.5238291999926592</v>
      </c>
      <c r="C4968" s="461">
        <v>1804.8609346018484</v>
      </c>
      <c r="D4968" s="462">
        <v>0.81954480104377225</v>
      </c>
      <c r="E4968" s="462">
        <v>0.21164017706449584</v>
      </c>
      <c r="F4968" s="516">
        <v>2026.87</v>
      </c>
      <c r="G4968" s="464">
        <v>164626819436.04681</v>
      </c>
      <c r="H4968" s="461">
        <v>21054568.880963784</v>
      </c>
      <c r="I4968" s="464">
        <v>514696364346.94757</v>
      </c>
      <c r="J4968" s="462">
        <v>0.27462448815563134</v>
      </c>
      <c r="K4968" s="464">
        <v>19602559762.50367</v>
      </c>
      <c r="L4968" s="464">
        <v>46842527756.014084</v>
      </c>
      <c r="M4968" s="464">
        <v>10202364885.383215</v>
      </c>
      <c r="N4968" s="464">
        <v>81089289444.276855</v>
      </c>
      <c r="O4968" s="464">
        <v>31371.41004697101</v>
      </c>
      <c r="P4968" s="461">
        <v>455358.10930249345</v>
      </c>
      <c r="Q4968" s="461">
        <v>287775.17742141243</v>
      </c>
      <c r="R4968" s="464">
        <v>876565899771.875</v>
      </c>
      <c r="S4968" s="462">
        <v>0.42536428891879008</v>
      </c>
      <c r="T4968" s="462">
        <v>0.29955653506149027</v>
      </c>
      <c r="U4968" s="461">
        <v>16.702011238736322</v>
      </c>
      <c r="V4968" s="464">
        <v>4869405874132.2402</v>
      </c>
      <c r="W4968" s="460">
        <v>1537.1176992231833</v>
      </c>
      <c r="X4968" s="463">
        <v>4.3220442908842409E-2</v>
      </c>
      <c r="Y4968" s="476">
        <v>2.0000000000000001E-4</v>
      </c>
    </row>
    <row r="4969" spans="1:25" x14ac:dyDescent="0.2">
      <c r="A4969" s="475">
        <f t="shared" si="77"/>
        <v>4965</v>
      </c>
      <c r="B4969" s="462">
        <v>0.44441684612814575</v>
      </c>
      <c r="C4969" s="461">
        <v>1500</v>
      </c>
      <c r="D4969" s="462">
        <v>1.1580628554927668</v>
      </c>
      <c r="E4969" s="462">
        <v>0.58584351759398345</v>
      </c>
      <c r="F4969" s="516">
        <v>2026.42</v>
      </c>
      <c r="G4969" s="464">
        <v>210492902211.0386</v>
      </c>
      <c r="H4969" s="461">
        <v>44979912.375578173</v>
      </c>
      <c r="I4969" s="464">
        <v>981574746984.54419</v>
      </c>
      <c r="J4969" s="462">
        <v>0.31813075735968854</v>
      </c>
      <c r="K4969" s="464">
        <v>47201291383.327293</v>
      </c>
      <c r="L4969" s="464">
        <v>52113315410.138138</v>
      </c>
      <c r="M4969" s="464">
        <v>59442047594.694984</v>
      </c>
      <c r="N4969" s="464">
        <v>62834351715.306633</v>
      </c>
      <c r="O4969" s="464">
        <v>34905.255890463879</v>
      </c>
      <c r="P4969" s="461">
        <v>395749.8066870785</v>
      </c>
      <c r="Q4969" s="461">
        <v>232569.69429352426</v>
      </c>
      <c r="R4969" s="464">
        <v>1480635621322.9519</v>
      </c>
      <c r="S4969" s="462">
        <v>0.44173345655044988</v>
      </c>
      <c r="T4969" s="462">
        <v>0.27565317355015367</v>
      </c>
      <c r="U4969" s="461">
        <v>15.96004970645</v>
      </c>
      <c r="V4969" s="464">
        <v>7368378295690.1992</v>
      </c>
      <c r="W4969" s="460">
        <v>2326.6403543555889</v>
      </c>
      <c r="X4969" s="463">
        <v>4.4567088956174609E-2</v>
      </c>
      <c r="Y4969" s="476">
        <v>2.0000000000000001E-4</v>
      </c>
    </row>
    <row r="4970" spans="1:25" x14ac:dyDescent="0.2">
      <c r="A4970" s="475">
        <f t="shared" si="77"/>
        <v>4966</v>
      </c>
      <c r="B4970" s="462">
        <v>0.28259296692343239</v>
      </c>
      <c r="C4970" s="461">
        <v>4656.7979020166622</v>
      </c>
      <c r="D4970" s="462">
        <v>0.82203108137813385</v>
      </c>
      <c r="E4970" s="462">
        <v>0.55030004110991515</v>
      </c>
      <c r="F4970" s="516">
        <v>2024.62</v>
      </c>
      <c r="G4970" s="464">
        <v>375425216368.82141</v>
      </c>
      <c r="H4970" s="461">
        <v>20661757.014373057</v>
      </c>
      <c r="I4970" s="464">
        <v>449015199392.68298</v>
      </c>
      <c r="J4970" s="462">
        <v>0.25063260438655466</v>
      </c>
      <c r="K4970" s="464">
        <v>2882302923.7915444</v>
      </c>
      <c r="L4970" s="464">
        <v>0</v>
      </c>
      <c r="M4970" s="464">
        <v>272223735948.46674</v>
      </c>
      <c r="N4970" s="464">
        <v>80992860818.805328</v>
      </c>
      <c r="O4970" s="464">
        <v>41023.392722968216</v>
      </c>
      <c r="P4970" s="461">
        <v>502696.83569951856</v>
      </c>
      <c r="Q4970" s="461">
        <v>325146.8102336881</v>
      </c>
      <c r="R4970" s="464">
        <v>1221994827484.7852</v>
      </c>
      <c r="S4970" s="462">
        <v>0.55978516799403188</v>
      </c>
      <c r="T4970" s="462">
        <v>0.38487456708010981</v>
      </c>
      <c r="U4970" s="461">
        <v>17.778600121910252</v>
      </c>
      <c r="V4970" s="464">
        <v>8983890407013.1211</v>
      </c>
      <c r="W4970" s="460">
        <v>2832.829448250975</v>
      </c>
      <c r="X4970" s="463">
        <v>4.175000967704727E-2</v>
      </c>
      <c r="Y4970" s="476">
        <v>2.0000000000000001E-4</v>
      </c>
    </row>
    <row r="4971" spans="1:25" x14ac:dyDescent="0.2">
      <c r="A4971" s="475">
        <f t="shared" si="77"/>
        <v>4967</v>
      </c>
      <c r="B4971" s="462">
        <v>0.55477823932730463</v>
      </c>
      <c r="C4971" s="461">
        <v>3418.0272595863298</v>
      </c>
      <c r="D4971" s="462">
        <v>0.58371043350281571</v>
      </c>
      <c r="E4971" s="462">
        <v>0.58053566669348733</v>
      </c>
      <c r="F4971" s="516">
        <v>2025.11</v>
      </c>
      <c r="G4971" s="464">
        <v>173191263450.26059</v>
      </c>
      <c r="H4971" s="461">
        <v>12394281.044678612</v>
      </c>
      <c r="I4971" s="464">
        <v>409096337993.00604</v>
      </c>
      <c r="J4971" s="462">
        <v>0.44518149030863119</v>
      </c>
      <c r="K4971" s="464">
        <v>23788376723.838261</v>
      </c>
      <c r="L4971" s="464">
        <v>46034524021.502365</v>
      </c>
      <c r="M4971" s="464">
        <v>120730723857.50844</v>
      </c>
      <c r="N4971" s="464">
        <v>97656662885.965561</v>
      </c>
      <c r="O4971" s="464">
        <v>12474.783719989435</v>
      </c>
      <c r="P4971" s="461">
        <v>550624.46816426981</v>
      </c>
      <c r="Q4971" s="461">
        <v>371665.01876088761</v>
      </c>
      <c r="R4971" s="464">
        <v>857007069533.31689</v>
      </c>
      <c r="S4971" s="462">
        <v>0.55974280376936136</v>
      </c>
      <c r="T4971" s="462">
        <v>0.4000400655540951</v>
      </c>
      <c r="U4971" s="461">
        <v>15.912106375312321</v>
      </c>
      <c r="V4971" s="464">
        <v>6240709981253.6865</v>
      </c>
      <c r="W4971" s="460">
        <v>1970.3323124499311</v>
      </c>
      <c r="X4971" s="463">
        <v>4.4132134872778395E-2</v>
      </c>
      <c r="Y4971" s="476">
        <v>2.0000000000000001E-4</v>
      </c>
    </row>
    <row r="4972" spans="1:25" x14ac:dyDescent="0.2">
      <c r="A4972" s="475">
        <f t="shared" si="77"/>
        <v>4968</v>
      </c>
      <c r="B4972" s="462">
        <v>0.50727423972762509</v>
      </c>
      <c r="C4972" s="461">
        <v>8401.0111739644781</v>
      </c>
      <c r="D4972" s="462">
        <v>0.78397291149638659</v>
      </c>
      <c r="E4972" s="462">
        <v>0.23069118966616112</v>
      </c>
      <c r="F4972" s="516">
        <v>2025.41</v>
      </c>
      <c r="G4972" s="464">
        <v>203510296127.17175</v>
      </c>
      <c r="H4972" s="461">
        <v>18593022.835747145</v>
      </c>
      <c r="I4972" s="464">
        <v>429966278380.71716</v>
      </c>
      <c r="J4972" s="462">
        <v>0.30857548576766369</v>
      </c>
      <c r="K4972" s="464">
        <v>25946105126.120815</v>
      </c>
      <c r="L4972" s="464">
        <v>53009841260.915604</v>
      </c>
      <c r="M4972" s="464">
        <v>90404659458.766953</v>
      </c>
      <c r="N4972" s="464">
        <v>75915079102.295868</v>
      </c>
      <c r="O4972" s="464">
        <v>22750.667858056971</v>
      </c>
      <c r="P4972" s="461">
        <v>502130.75536460988</v>
      </c>
      <c r="Q4972" s="461">
        <v>325896.40076563647</v>
      </c>
      <c r="R4972" s="464">
        <v>906900728459.35132</v>
      </c>
      <c r="S4972" s="462">
        <v>0.50368071175542461</v>
      </c>
      <c r="T4972" s="462">
        <v>0.36739126059384136</v>
      </c>
      <c r="U4972" s="461">
        <v>16.585721122261802</v>
      </c>
      <c r="V4972" s="464">
        <v>5974514766645.7646</v>
      </c>
      <c r="W4972" s="460">
        <v>1886.752038158327</v>
      </c>
      <c r="X4972" s="463">
        <v>4.5002550926630962E-2</v>
      </c>
      <c r="Y4972" s="476">
        <v>2.0000000000000001E-4</v>
      </c>
    </row>
    <row r="4973" spans="1:25" x14ac:dyDescent="0.2">
      <c r="A4973" s="475">
        <f t="shared" si="77"/>
        <v>4969</v>
      </c>
      <c r="B4973" s="462">
        <v>0.66760972964261478</v>
      </c>
      <c r="C4973" s="461">
        <v>2221.3664225910834</v>
      </c>
      <c r="D4973" s="462">
        <v>1.0496415906518171</v>
      </c>
      <c r="E4973" s="462">
        <v>0.34604910978501879</v>
      </c>
      <c r="F4973" s="516">
        <v>2025.48</v>
      </c>
      <c r="G4973" s="464">
        <v>172865501354.45053</v>
      </c>
      <c r="H4973" s="461">
        <v>34469767.561141595</v>
      </c>
      <c r="I4973" s="464">
        <v>783840711890.27795</v>
      </c>
      <c r="J4973" s="462">
        <v>0.29703748726217805</v>
      </c>
      <c r="K4973" s="464">
        <v>31395502595.749584</v>
      </c>
      <c r="L4973" s="464">
        <v>40588638057.143196</v>
      </c>
      <c r="M4973" s="464">
        <v>129672750875.66466</v>
      </c>
      <c r="N4973" s="464">
        <v>69729423635.246063</v>
      </c>
      <c r="O4973" s="464">
        <v>31873.785017641309</v>
      </c>
      <c r="P4973" s="461">
        <v>419845.73685127613</v>
      </c>
      <c r="Q4973" s="461">
        <v>253747.72639193299</v>
      </c>
      <c r="R4973" s="464">
        <v>1292592853459.8801</v>
      </c>
      <c r="S4973" s="462">
        <v>0.45175179617883471</v>
      </c>
      <c r="T4973" s="462">
        <v>0.27625026637053385</v>
      </c>
      <c r="U4973" s="461">
        <v>15.794295028092709</v>
      </c>
      <c r="V4973" s="464">
        <v>6281066615640.126</v>
      </c>
      <c r="W4973" s="460">
        <v>1980.5726971752931</v>
      </c>
      <c r="X4973" s="463">
        <v>4.5584829543112534E-2</v>
      </c>
      <c r="Y4973" s="476">
        <v>2.0000000000000001E-4</v>
      </c>
    </row>
    <row r="4974" spans="1:25" x14ac:dyDescent="0.2">
      <c r="A4974" s="475">
        <f t="shared" si="77"/>
        <v>4970</v>
      </c>
      <c r="B4974" s="462">
        <v>0.46171763402120219</v>
      </c>
      <c r="C4974" s="461">
        <v>3196.0339880389638</v>
      </c>
      <c r="D4974" s="462">
        <v>0.47028053099069494</v>
      </c>
      <c r="E4974" s="462">
        <v>0.37322324861015227</v>
      </c>
      <c r="F4974" s="516">
        <v>2025.12</v>
      </c>
      <c r="G4974" s="464">
        <v>93376553363.159775</v>
      </c>
      <c r="H4974" s="461">
        <v>9181083.3341952655</v>
      </c>
      <c r="I4974" s="464">
        <v>354532258801.92285</v>
      </c>
      <c r="J4974" s="462">
        <v>0.46171763402120214</v>
      </c>
      <c r="K4974" s="464">
        <v>22600409515.869354</v>
      </c>
      <c r="L4974" s="464">
        <v>32825981802.711208</v>
      </c>
      <c r="M4974" s="464">
        <v>92306949393.015717</v>
      </c>
      <c r="N4974" s="464">
        <v>10322515267.907011</v>
      </c>
      <c r="O4974" s="464">
        <v>34156.762567671256</v>
      </c>
      <c r="P4974" s="461">
        <v>110008.18695081028</v>
      </c>
      <c r="Q4974" s="461">
        <v>38904.194171173491</v>
      </c>
      <c r="R4974" s="464">
        <v>682552483219.78076</v>
      </c>
      <c r="S4974" s="462">
        <v>0.60099279382811632</v>
      </c>
      <c r="T4974" s="462">
        <v>0.34248431190070339</v>
      </c>
      <c r="U4974" s="461">
        <v>15.296920741203145</v>
      </c>
      <c r="V4974" s="464">
        <v>4037643714681.3149</v>
      </c>
      <c r="W4974" s="460">
        <v>1274.7522950304692</v>
      </c>
      <c r="X4974" s="463">
        <v>4.6506748374920234E-2</v>
      </c>
      <c r="Y4974" s="476">
        <v>2.0000000000000001E-4</v>
      </c>
    </row>
    <row r="4975" spans="1:25" x14ac:dyDescent="0.2">
      <c r="A4975" s="475">
        <f t="shared" si="77"/>
        <v>4971</v>
      </c>
      <c r="B4975" s="462">
        <v>0.49236824511375865</v>
      </c>
      <c r="C4975" s="461">
        <v>1500</v>
      </c>
      <c r="D4975" s="462">
        <v>0.70951485903820732</v>
      </c>
      <c r="E4975" s="462">
        <v>0.44005923885023301</v>
      </c>
      <c r="F4975" s="516">
        <v>2024.56</v>
      </c>
      <c r="G4975" s="464">
        <v>444519347405.47919</v>
      </c>
      <c r="H4975" s="461">
        <v>16865582.443936057</v>
      </c>
      <c r="I4975" s="464">
        <v>428733450931.04413</v>
      </c>
      <c r="J4975" s="462">
        <v>0.3793407876316045</v>
      </c>
      <c r="K4975" s="464">
        <v>10286412617.597082</v>
      </c>
      <c r="L4975" s="464">
        <v>0</v>
      </c>
      <c r="M4975" s="464">
        <v>295364527751.70911</v>
      </c>
      <c r="N4975" s="464">
        <v>18627689813.264221</v>
      </c>
      <c r="O4975" s="464">
        <v>34853.047785507239</v>
      </c>
      <c r="P4975" s="461">
        <v>174566.73499830108</v>
      </c>
      <c r="Q4975" s="461">
        <v>79007.405897000397</v>
      </c>
      <c r="R4975" s="464">
        <v>1163103398980.0742</v>
      </c>
      <c r="S4975" s="462">
        <v>0.63373218620085081</v>
      </c>
      <c r="T4975" s="462">
        <v>0.50484017612355114</v>
      </c>
      <c r="U4975" s="461">
        <v>17.514460008242764</v>
      </c>
      <c r="V4975" s="464">
        <v>11331850580074.846</v>
      </c>
      <c r="W4975" s="460">
        <v>3575.695561719152</v>
      </c>
      <c r="X4975" s="463">
        <v>4.1521292047104516E-2</v>
      </c>
      <c r="Y4975" s="476">
        <v>2.0000000000000001E-4</v>
      </c>
    </row>
    <row r="4976" spans="1:25" x14ac:dyDescent="0.2">
      <c r="A4976" s="475">
        <f t="shared" si="77"/>
        <v>4972</v>
      </c>
      <c r="B4976" s="462">
        <v>0.52032567887739578</v>
      </c>
      <c r="C4976" s="461">
        <v>1500</v>
      </c>
      <c r="D4976" s="462">
        <v>0.51610821034422594</v>
      </c>
      <c r="E4976" s="462">
        <v>0.625663334992691</v>
      </c>
      <c r="F4976" s="516">
        <v>2026.21</v>
      </c>
      <c r="G4976" s="464">
        <v>44552106875.65873</v>
      </c>
      <c r="H4976" s="461">
        <v>10529103.35132256</v>
      </c>
      <c r="I4976" s="464">
        <v>403877568439.88293</v>
      </c>
      <c r="J4976" s="462">
        <v>0.49559890917082128</v>
      </c>
      <c r="K4976" s="464">
        <v>23910888412.36496</v>
      </c>
      <c r="L4976" s="464">
        <v>39490650903.172005</v>
      </c>
      <c r="M4976" s="464">
        <v>37490542066.627327</v>
      </c>
      <c r="N4976" s="464">
        <v>118920996310.99379</v>
      </c>
      <c r="O4976" s="464">
        <v>10000</v>
      </c>
      <c r="P4976" s="461">
        <v>719613.55482615554</v>
      </c>
      <c r="Q4976" s="461">
        <v>429500.52636115369</v>
      </c>
      <c r="R4976" s="464">
        <v>715059105669.8175</v>
      </c>
      <c r="S4976" s="462">
        <v>0.51560362949875727</v>
      </c>
      <c r="T4976" s="462">
        <v>0.29048270494929668</v>
      </c>
      <c r="U4976" s="461">
        <v>14.156286742258319</v>
      </c>
      <c r="V4976" s="464">
        <v>3482467401878.1816</v>
      </c>
      <c r="W4976" s="460">
        <v>1099.6558921264443</v>
      </c>
      <c r="X4976" s="463">
        <v>4.787088021582183E-2</v>
      </c>
      <c r="Y4976" s="476">
        <v>2.0000000000000001E-4</v>
      </c>
    </row>
    <row r="4977" spans="1:25" x14ac:dyDescent="0.2">
      <c r="A4977" s="475">
        <f t="shared" si="77"/>
        <v>4973</v>
      </c>
      <c r="B4977" s="462">
        <v>0.58489256103366882</v>
      </c>
      <c r="C4977" s="461">
        <v>3988.541527123642</v>
      </c>
      <c r="D4977" s="462">
        <v>0.85724024453532111</v>
      </c>
      <c r="E4977" s="462">
        <v>0.27772646591354866</v>
      </c>
      <c r="F4977" s="516">
        <v>2023.75</v>
      </c>
      <c r="G4977" s="464">
        <v>407903877016.21497</v>
      </c>
      <c r="H4977" s="461">
        <v>23583129.953771107</v>
      </c>
      <c r="I4977" s="464">
        <v>643181110698.62744</v>
      </c>
      <c r="J4977" s="462">
        <v>0.42443922373221077</v>
      </c>
      <c r="K4977" s="464">
        <v>3623815621.5148082</v>
      </c>
      <c r="L4977" s="464">
        <v>0</v>
      </c>
      <c r="M4977" s="464">
        <v>401770678324.38446</v>
      </c>
      <c r="N4977" s="464">
        <v>28167381370.785664</v>
      </c>
      <c r="O4977" s="464">
        <v>32656.417523558179</v>
      </c>
      <c r="P4977" s="461">
        <v>226739.5166071828</v>
      </c>
      <c r="Q4977" s="461">
        <v>113405.8024692449</v>
      </c>
      <c r="R4977" s="464">
        <v>1469145660816.1829</v>
      </c>
      <c r="S4977" s="462">
        <v>0.62397839554198342</v>
      </c>
      <c r="T4977" s="462">
        <v>0.40904781799630713</v>
      </c>
      <c r="U4977" s="461">
        <v>17.064885292773457</v>
      </c>
      <c r="V4977" s="464">
        <v>11224666297127.646</v>
      </c>
      <c r="W4977" s="460">
        <v>3539.7395385993059</v>
      </c>
      <c r="X4977" s="463">
        <v>4.2876072896543001E-2</v>
      </c>
      <c r="Y4977" s="476">
        <v>2.0000000000000001E-4</v>
      </c>
    </row>
    <row r="4978" spans="1:25" x14ac:dyDescent="0.2">
      <c r="A4978" s="475">
        <f t="shared" si="77"/>
        <v>4974</v>
      </c>
      <c r="B4978" s="462">
        <v>0.51908777571872278</v>
      </c>
      <c r="C4978" s="461">
        <v>3335.4541370180659</v>
      </c>
      <c r="D4978" s="462">
        <v>1.1443707665516238</v>
      </c>
      <c r="E4978" s="462">
        <v>0.65644358614405129</v>
      </c>
      <c r="F4978" s="516">
        <v>2023.75</v>
      </c>
      <c r="G4978" s="464">
        <v>782770625837.55933</v>
      </c>
      <c r="H4978" s="461">
        <v>42382616.519878946</v>
      </c>
      <c r="I4978" s="464">
        <v>694227308377.95471</v>
      </c>
      <c r="J4978" s="462">
        <v>0.26306983745841372</v>
      </c>
      <c r="K4978" s="464">
        <v>22467596998.269306</v>
      </c>
      <c r="L4978" s="464">
        <v>0</v>
      </c>
      <c r="M4978" s="464">
        <v>603150073092.95825</v>
      </c>
      <c r="N4978" s="464">
        <v>83466929843.249741</v>
      </c>
      <c r="O4978" s="464">
        <v>33974.446066847777</v>
      </c>
      <c r="P4978" s="461">
        <v>596884.3138193686</v>
      </c>
      <c r="Q4978" s="461">
        <v>389908.16218511981</v>
      </c>
      <c r="R4978" s="464">
        <v>2235833560489.1436</v>
      </c>
      <c r="S4978" s="462">
        <v>0.61027453109796082</v>
      </c>
      <c r="T4978" s="462">
        <v>0.42948425952219133</v>
      </c>
      <c r="U4978" s="461">
        <v>17.851549932758594</v>
      </c>
      <c r="V4978" s="464">
        <v>18776651670190.156</v>
      </c>
      <c r="W4978" s="460">
        <v>5923.6894731160319</v>
      </c>
      <c r="X4978" s="463">
        <v>4.1118396669963357E-2</v>
      </c>
      <c r="Y4978" s="476">
        <v>2.0000000000000001E-4</v>
      </c>
    </row>
    <row r="4979" spans="1:25" x14ac:dyDescent="0.2">
      <c r="A4979" s="475">
        <f t="shared" si="77"/>
        <v>4975</v>
      </c>
      <c r="B4979" s="462">
        <v>0.55624505885820874</v>
      </c>
      <c r="C4979" s="461">
        <v>5851.2699655348952</v>
      </c>
      <c r="D4979" s="462">
        <v>1.3044697328051418</v>
      </c>
      <c r="E4979" s="462">
        <v>0.36563887356826352</v>
      </c>
      <c r="F4979" s="516">
        <v>2025.17</v>
      </c>
      <c r="G4979" s="464">
        <v>279125215525.8476</v>
      </c>
      <c r="H4979" s="461">
        <v>41203765.937077783</v>
      </c>
      <c r="I4979" s="464">
        <v>821243102924.92554</v>
      </c>
      <c r="J4979" s="462">
        <v>0.2946929526802291</v>
      </c>
      <c r="K4979" s="464">
        <v>31266506164.628277</v>
      </c>
      <c r="L4979" s="464">
        <v>166016784201.44171</v>
      </c>
      <c r="M4979" s="464">
        <v>127988971778.08615</v>
      </c>
      <c r="N4979" s="464">
        <v>4088547020.9051151</v>
      </c>
      <c r="O4979" s="464">
        <v>28948.540839548539</v>
      </c>
      <c r="P4979" s="461">
        <v>76424.54914998493</v>
      </c>
      <c r="Q4979" s="461">
        <v>16842.681142155474</v>
      </c>
      <c r="R4979" s="464">
        <v>1384546429594.6523</v>
      </c>
      <c r="S4979" s="462">
        <v>0.48634995725362362</v>
      </c>
      <c r="T4979" s="462">
        <v>0.33938144495764999</v>
      </c>
      <c r="U4979" s="461">
        <v>16.51271873801063</v>
      </c>
      <c r="V4979" s="464">
        <v>8356852529544.6699</v>
      </c>
      <c r="W4979" s="460">
        <v>2637.2658120224073</v>
      </c>
      <c r="X4979" s="463">
        <v>4.5370748629554689E-2</v>
      </c>
      <c r="Y4979" s="476">
        <v>2.0000000000000001E-4</v>
      </c>
    </row>
    <row r="4980" spans="1:25" x14ac:dyDescent="0.2">
      <c r="A4980" s="475">
        <f t="shared" si="77"/>
        <v>4976</v>
      </c>
      <c r="B4980" s="462">
        <v>0.38000959342154772</v>
      </c>
      <c r="C4980" s="461">
        <v>8368.7188446573127</v>
      </c>
      <c r="D4980" s="462">
        <v>0.44417436465632104</v>
      </c>
      <c r="E4980" s="462">
        <v>0.50888961794000231</v>
      </c>
      <c r="F4980" s="516">
        <v>2025.19</v>
      </c>
      <c r="G4980" s="464">
        <v>234840005314.15356</v>
      </c>
      <c r="H4980" s="461">
        <v>7794313.6266104383</v>
      </c>
      <c r="I4980" s="464">
        <v>331976301746.59418</v>
      </c>
      <c r="J4980" s="462">
        <v>0.38000959342154772</v>
      </c>
      <c r="K4980" s="464">
        <v>28487723697.126415</v>
      </c>
      <c r="L4980" s="464">
        <v>43702351644.495789</v>
      </c>
      <c r="M4980" s="464">
        <v>109237782450.79095</v>
      </c>
      <c r="N4980" s="464">
        <v>41727372446.779388</v>
      </c>
      <c r="O4980" s="464">
        <v>17830.532844892703</v>
      </c>
      <c r="P4980" s="461">
        <v>264985.37742718257</v>
      </c>
      <c r="Q4980" s="461">
        <v>150281.24819456303</v>
      </c>
      <c r="R4980" s="464">
        <v>793299770135.33435</v>
      </c>
      <c r="S4980" s="462">
        <v>0.5837759629120417</v>
      </c>
      <c r="T4980" s="462">
        <v>0.42522901744723685</v>
      </c>
      <c r="U4980" s="461">
        <v>17.036956372673192</v>
      </c>
      <c r="V4980" s="464">
        <v>6232538946039.7539</v>
      </c>
      <c r="W4980" s="460">
        <v>1966.7638072900211</v>
      </c>
      <c r="X4980" s="463">
        <v>4.3326468282519202E-2</v>
      </c>
      <c r="Y4980" s="476">
        <v>2.0000000000000001E-4</v>
      </c>
    </row>
    <row r="4981" spans="1:25" x14ac:dyDescent="0.2">
      <c r="A4981" s="475">
        <f t="shared" si="77"/>
        <v>4977</v>
      </c>
      <c r="B4981" s="462">
        <v>0.48217615347457593</v>
      </c>
      <c r="C4981" s="461">
        <v>5380.3127365048349</v>
      </c>
      <c r="D4981" s="462">
        <v>0.73538136522525044</v>
      </c>
      <c r="E4981" s="462">
        <v>0.36543356233331642</v>
      </c>
      <c r="F4981" s="516">
        <v>2023.75</v>
      </c>
      <c r="G4981" s="464">
        <v>242511941671.47073</v>
      </c>
      <c r="H4981" s="461">
        <v>17415564.882896613</v>
      </c>
      <c r="I4981" s="464">
        <v>420811824867.75623</v>
      </c>
      <c r="J4981" s="462">
        <v>0.22576294359036464</v>
      </c>
      <c r="K4981" s="464">
        <v>8788155377.0532284</v>
      </c>
      <c r="L4981" s="464">
        <v>0</v>
      </c>
      <c r="M4981" s="464">
        <v>294397101293.9104</v>
      </c>
      <c r="N4981" s="464">
        <v>66587936064.876213</v>
      </c>
      <c r="O4981" s="464">
        <v>41204.378020567281</v>
      </c>
      <c r="P4981" s="461">
        <v>383490.29168690357</v>
      </c>
      <c r="Q4981" s="461">
        <v>233943.40322762428</v>
      </c>
      <c r="R4981" s="464">
        <v>1163050390670.8955</v>
      </c>
      <c r="S4981" s="462">
        <v>0.55806959594243744</v>
      </c>
      <c r="T4981" s="462">
        <v>0.27069925469405537</v>
      </c>
      <c r="U4981" s="461">
        <v>17.583680841493813</v>
      </c>
      <c r="V4981" s="464">
        <v>6149960702943.418</v>
      </c>
      <c r="W4981" s="460">
        <v>1941.4816281721539</v>
      </c>
      <c r="X4981" s="463">
        <v>4.1041983961060367E-2</v>
      </c>
      <c r="Y4981" s="476">
        <v>2.0000000000000001E-4</v>
      </c>
    </row>
    <row r="4982" spans="1:25" x14ac:dyDescent="0.2">
      <c r="A4982" s="475">
        <f t="shared" si="77"/>
        <v>4978</v>
      </c>
      <c r="B4982" s="462">
        <v>0.54087530767423231</v>
      </c>
      <c r="C4982" s="461">
        <v>7386.9422313126715</v>
      </c>
      <c r="D4982" s="462">
        <v>0.66081208102671385</v>
      </c>
      <c r="E4982" s="462">
        <v>0.44447501525323019</v>
      </c>
      <c r="F4982" s="516">
        <v>2023.75</v>
      </c>
      <c r="G4982" s="464">
        <v>264117842800.72812</v>
      </c>
      <c r="H4982" s="461">
        <v>13978095.150793608</v>
      </c>
      <c r="I4982" s="464">
        <v>417920658519.38611</v>
      </c>
      <c r="J4982" s="462">
        <v>0.36371518033610106</v>
      </c>
      <c r="K4982" s="464">
        <v>12573137029.523226</v>
      </c>
      <c r="L4982" s="464">
        <v>0</v>
      </c>
      <c r="M4982" s="464">
        <v>304086613891.74286</v>
      </c>
      <c r="N4982" s="464">
        <v>64610224033.28878</v>
      </c>
      <c r="O4982" s="464">
        <v>27412.811603708069</v>
      </c>
      <c r="P4982" s="461">
        <v>381893.36931538233</v>
      </c>
      <c r="Q4982" s="461">
        <v>234745.72676162163</v>
      </c>
      <c r="R4982" s="464">
        <v>1092412708836.9058</v>
      </c>
      <c r="S4982" s="462">
        <v>0.59106203890287534</v>
      </c>
      <c r="T4982" s="462">
        <v>0.36684609954836939</v>
      </c>
      <c r="U4982" s="461">
        <v>16.927803053801028</v>
      </c>
      <c r="V4982" s="464">
        <v>7451863926511.415</v>
      </c>
      <c r="W4982" s="460">
        <v>2351.0102549785565</v>
      </c>
      <c r="X4982" s="463">
        <v>4.3114691741396038E-2</v>
      </c>
      <c r="Y4982" s="476">
        <v>2.0000000000000001E-4</v>
      </c>
    </row>
    <row r="4983" spans="1:25" x14ac:dyDescent="0.2">
      <c r="A4983" s="475">
        <f t="shared" si="77"/>
        <v>4979</v>
      </c>
      <c r="B4983" s="462">
        <v>0.48318236117279956</v>
      </c>
      <c r="C4983" s="461">
        <v>1500</v>
      </c>
      <c r="D4983" s="462">
        <v>0.50804835126798431</v>
      </c>
      <c r="E4983" s="462">
        <v>0.48757016646246099</v>
      </c>
      <c r="F4983" s="516">
        <v>2023.97</v>
      </c>
      <c r="G4983" s="464">
        <v>238063973549.94998</v>
      </c>
      <c r="H4983" s="461">
        <v>10247278.974165611</v>
      </c>
      <c r="I4983" s="464">
        <v>359827199844.98212</v>
      </c>
      <c r="J4983" s="462">
        <v>0.48318236117279956</v>
      </c>
      <c r="K4983" s="464">
        <v>10004248208.948408</v>
      </c>
      <c r="L4983" s="464">
        <v>0</v>
      </c>
      <c r="M4983" s="464">
        <v>204444380597.38486</v>
      </c>
      <c r="N4983" s="464">
        <v>44499869955.402489</v>
      </c>
      <c r="O4983" s="464">
        <v>26840.018211805524</v>
      </c>
      <c r="P4983" s="461">
        <v>360923.61673546256</v>
      </c>
      <c r="Q4983" s="461">
        <v>181692.93202387315</v>
      </c>
      <c r="R4983" s="464">
        <v>829203659908.7605</v>
      </c>
      <c r="S4983" s="462">
        <v>0.62830551993547834</v>
      </c>
      <c r="T4983" s="462">
        <v>0.48495474384979126</v>
      </c>
      <c r="U4983" s="461">
        <v>16.505684466468978</v>
      </c>
      <c r="V4983" s="464">
        <v>7468282983870.8887</v>
      </c>
      <c r="W4983" s="460">
        <v>2357.8112108432983</v>
      </c>
      <c r="X4983" s="463">
        <v>4.3064335053649636E-2</v>
      </c>
      <c r="Y4983" s="476">
        <v>2.0000000000000001E-4</v>
      </c>
    </row>
    <row r="4984" spans="1:25" x14ac:dyDescent="0.2">
      <c r="A4984" s="475">
        <f t="shared" si="77"/>
        <v>4980</v>
      </c>
      <c r="B4984" s="462">
        <v>0.38025026310150306</v>
      </c>
      <c r="C4984" s="461">
        <v>1826.1346051124483</v>
      </c>
      <c r="D4984" s="462">
        <v>0.82223374311170516</v>
      </c>
      <c r="E4984" s="462">
        <v>0.38631228040343418</v>
      </c>
      <c r="F4984" s="516">
        <v>2025.33</v>
      </c>
      <c r="G4984" s="464">
        <v>223872156661.04416</v>
      </c>
      <c r="H4984" s="461">
        <v>22996822.819060221</v>
      </c>
      <c r="I4984" s="464">
        <v>376029759733.42157</v>
      </c>
      <c r="J4984" s="462">
        <v>0.11273218393194606</v>
      </c>
      <c r="K4984" s="464">
        <v>22350597851.089046</v>
      </c>
      <c r="L4984" s="464">
        <v>60019018667.940437</v>
      </c>
      <c r="M4984" s="464">
        <v>118634662297.95418</v>
      </c>
      <c r="N4984" s="464">
        <v>60906291863.301956</v>
      </c>
      <c r="O4984" s="464">
        <v>37485.087628773836</v>
      </c>
      <c r="P4984" s="461">
        <v>427009.89222875767</v>
      </c>
      <c r="Q4984" s="461">
        <v>265457.76882049575</v>
      </c>
      <c r="R4984" s="464">
        <v>893230343013.22839</v>
      </c>
      <c r="S4984" s="462">
        <v>0.46333420145030219</v>
      </c>
      <c r="T4984" s="462">
        <v>0.24492328527959037</v>
      </c>
      <c r="U4984" s="461">
        <v>20.07618651725295</v>
      </c>
      <c r="V4984" s="464">
        <v>4736332656662.25</v>
      </c>
      <c r="W4984" s="460">
        <v>1493.5909835724822</v>
      </c>
      <c r="X4984" s="463">
        <v>3.7141217852646E-2</v>
      </c>
      <c r="Y4984" s="476">
        <v>2.0000000000000001E-4</v>
      </c>
    </row>
    <row r="4985" spans="1:25" x14ac:dyDescent="0.2">
      <c r="A4985" s="475">
        <f t="shared" si="77"/>
        <v>4981</v>
      </c>
      <c r="B4985" s="462">
        <v>0.50139059977327771</v>
      </c>
      <c r="C4985" s="461">
        <v>1500</v>
      </c>
      <c r="D4985" s="462">
        <v>0.61191690834215351</v>
      </c>
      <c r="E4985" s="462">
        <v>0.3401702230153073</v>
      </c>
      <c r="F4985" s="516">
        <v>2024.36</v>
      </c>
      <c r="G4985" s="464">
        <v>326771074718.63092</v>
      </c>
      <c r="H4985" s="461">
        <v>13484929.09475727</v>
      </c>
      <c r="I4985" s="464">
        <v>409709361314.27612</v>
      </c>
      <c r="J4985" s="462">
        <v>0.42666961911763235</v>
      </c>
      <c r="K4985" s="464">
        <v>12163844842.89299</v>
      </c>
      <c r="L4985" s="464">
        <v>0</v>
      </c>
      <c r="M4985" s="464">
        <v>217588036177.9545</v>
      </c>
      <c r="N4985" s="464">
        <v>25582698227.981667</v>
      </c>
      <c r="O4985" s="464">
        <v>28179.239974648845</v>
      </c>
      <c r="P4985" s="461">
        <v>202806.55511415703</v>
      </c>
      <c r="Q4985" s="461">
        <v>100688.21598305601</v>
      </c>
      <c r="R4985" s="464">
        <v>1012619692831.1761</v>
      </c>
      <c r="S4985" s="462">
        <v>0.62832175005318325</v>
      </c>
      <c r="T4985" s="462">
        <v>0.44673143202714527</v>
      </c>
      <c r="U4985" s="461">
        <v>17.313572695319916</v>
      </c>
      <c r="V4985" s="464">
        <v>8612093537871.3945</v>
      </c>
      <c r="W4985" s="460">
        <v>2720.2982869296175</v>
      </c>
      <c r="X4985" s="463">
        <v>4.2091539145082478E-2</v>
      </c>
      <c r="Y4985" s="476">
        <v>2.0000000000000001E-4</v>
      </c>
    </row>
    <row r="4986" spans="1:25" x14ac:dyDescent="0.2">
      <c r="A4986" s="475">
        <f t="shared" si="77"/>
        <v>4982</v>
      </c>
      <c r="B4986" s="462">
        <v>0.44864486689829003</v>
      </c>
      <c r="C4986" s="461">
        <v>3830.5008491737385</v>
      </c>
      <c r="D4986" s="462">
        <v>0.59323102069478917</v>
      </c>
      <c r="E4986" s="462">
        <v>0.58611842572306916</v>
      </c>
      <c r="F4986" s="516">
        <v>2023.8</v>
      </c>
      <c r="G4986" s="464">
        <v>225565726335.90967</v>
      </c>
      <c r="H4986" s="461">
        <v>12220679.21690237</v>
      </c>
      <c r="I4986" s="464">
        <v>339289245999.68567</v>
      </c>
      <c r="J4986" s="462">
        <v>0.31496703370968115</v>
      </c>
      <c r="K4986" s="464">
        <v>8720549235.5101604</v>
      </c>
      <c r="L4986" s="464">
        <v>0</v>
      </c>
      <c r="M4986" s="464">
        <v>135835733173.3463</v>
      </c>
      <c r="N4986" s="464">
        <v>46426345308.986549</v>
      </c>
      <c r="O4986" s="464">
        <v>25314.054859477412</v>
      </c>
      <c r="P4986" s="461">
        <v>294984.04589803744</v>
      </c>
      <c r="Q4986" s="461">
        <v>169509.44246951898</v>
      </c>
      <c r="R4986" s="464">
        <v>730902637532.23718</v>
      </c>
      <c r="S4986" s="462">
        <v>0.53521339330763018</v>
      </c>
      <c r="T4986" s="462">
        <v>0.40493423446028015</v>
      </c>
      <c r="U4986" s="461">
        <v>17.518264925405781</v>
      </c>
      <c r="V4986" s="464">
        <v>5690184402839.71</v>
      </c>
      <c r="W4986" s="460">
        <v>1794.033170120269</v>
      </c>
      <c r="X4986" s="463">
        <v>4.1886088667605313E-2</v>
      </c>
      <c r="Y4986" s="476">
        <v>2.0000000000000001E-4</v>
      </c>
    </row>
    <row r="4987" spans="1:25" x14ac:dyDescent="0.2">
      <c r="A4987" s="475">
        <f t="shared" si="77"/>
        <v>4983</v>
      </c>
      <c r="B4987" s="462">
        <v>0.51947755671388796</v>
      </c>
      <c r="C4987" s="461">
        <v>4249.1375360572056</v>
      </c>
      <c r="D4987" s="462">
        <v>0.79969746391022556</v>
      </c>
      <c r="E4987" s="462">
        <v>0.1625223012225171</v>
      </c>
      <c r="F4987" s="516">
        <v>2024.43</v>
      </c>
      <c r="G4987" s="464">
        <v>189540854680.40805</v>
      </c>
      <c r="H4987" s="461">
        <v>19813713.454543866</v>
      </c>
      <c r="I4987" s="464">
        <v>471459617262.9469</v>
      </c>
      <c r="J4987" s="462">
        <v>0.30615342041495275</v>
      </c>
      <c r="K4987" s="464">
        <v>12972261735.635729</v>
      </c>
      <c r="L4987" s="464">
        <v>12051512736.016382</v>
      </c>
      <c r="M4987" s="464">
        <v>216526589271.74121</v>
      </c>
      <c r="N4987" s="464">
        <v>85106680536.894974</v>
      </c>
      <c r="O4987" s="464">
        <v>24000.882950357027</v>
      </c>
      <c r="P4987" s="461">
        <v>517454.92856734293</v>
      </c>
      <c r="Q4987" s="461">
        <v>337608.00226808561</v>
      </c>
      <c r="R4987" s="464">
        <v>1101426500472.1548</v>
      </c>
      <c r="S4987" s="462">
        <v>0.54505184338350898</v>
      </c>
      <c r="T4987" s="462">
        <v>0.28500098425660936</v>
      </c>
      <c r="U4987" s="461">
        <v>16.535508070645179</v>
      </c>
      <c r="V4987" s="464">
        <v>5782288560331.3721</v>
      </c>
      <c r="W4987" s="460">
        <v>1824.2189507331277</v>
      </c>
      <c r="X4987" s="463">
        <v>4.3591376880445745E-2</v>
      </c>
      <c r="Y4987" s="476">
        <v>2.0000000000000001E-4</v>
      </c>
    </row>
    <row r="4988" spans="1:25" x14ac:dyDescent="0.2">
      <c r="A4988" s="475">
        <f t="shared" si="77"/>
        <v>4984</v>
      </c>
      <c r="B4988" s="462">
        <v>0.51416095060888933</v>
      </c>
      <c r="C4988" s="461">
        <v>3212.3353315939344</v>
      </c>
      <c r="D4988" s="462">
        <v>0.63079896665509216</v>
      </c>
      <c r="E4988" s="462">
        <v>0.26895415047872895</v>
      </c>
      <c r="F4988" s="516">
        <v>2024.75</v>
      </c>
      <c r="G4988" s="464">
        <v>271841596394.72299</v>
      </c>
      <c r="H4988" s="461">
        <v>13752899.148690118</v>
      </c>
      <c r="I4988" s="464">
        <v>344976827561.10309</v>
      </c>
      <c r="J4988" s="462">
        <v>0.2707750985759263</v>
      </c>
      <c r="K4988" s="464">
        <v>14119775195.042049</v>
      </c>
      <c r="L4988" s="464">
        <v>7251554958.4091635</v>
      </c>
      <c r="M4988" s="464">
        <v>176492176991.28253</v>
      </c>
      <c r="N4988" s="464">
        <v>14989858866.1609</v>
      </c>
      <c r="O4988" s="464">
        <v>30595.427995903639</v>
      </c>
      <c r="P4988" s="461">
        <v>138947.36738126978</v>
      </c>
      <c r="Q4988" s="461">
        <v>55848.055389041052</v>
      </c>
      <c r="R4988" s="464">
        <v>861299581752.84277</v>
      </c>
      <c r="S4988" s="462">
        <v>0.5697595133588691</v>
      </c>
      <c r="T4988" s="462">
        <v>0.37945772859431237</v>
      </c>
      <c r="U4988" s="461">
        <v>17.952857549716541</v>
      </c>
      <c r="V4988" s="464">
        <v>6357752614266.2012</v>
      </c>
      <c r="W4988" s="460">
        <v>2006.8254373497869</v>
      </c>
      <c r="X4988" s="463">
        <v>4.1060226106803377E-2</v>
      </c>
      <c r="Y4988" s="476">
        <v>2.0000000000000001E-4</v>
      </c>
    </row>
    <row r="4989" spans="1:25" x14ac:dyDescent="0.2">
      <c r="A4989" s="475">
        <f t="shared" si="77"/>
        <v>4985</v>
      </c>
      <c r="B4989" s="462">
        <v>0.41222799176577263</v>
      </c>
      <c r="C4989" s="461">
        <v>2694.8916614378932</v>
      </c>
      <c r="D4989" s="462">
        <v>0.78106516910701307</v>
      </c>
      <c r="E4989" s="462">
        <v>0.48852293349888587</v>
      </c>
      <c r="F4989" s="516">
        <v>2023.92</v>
      </c>
      <c r="G4989" s="464">
        <v>338007911938.26904</v>
      </c>
      <c r="H4989" s="461">
        <v>19032187.945512705</v>
      </c>
      <c r="I4989" s="464">
        <v>539069772659.65479</v>
      </c>
      <c r="J4989" s="462">
        <v>0.39020158421256235</v>
      </c>
      <c r="K4989" s="464">
        <v>11123063874.827938</v>
      </c>
      <c r="L4989" s="464">
        <v>0</v>
      </c>
      <c r="M4989" s="464">
        <v>415941901376.55023</v>
      </c>
      <c r="N4989" s="464">
        <v>44457059521.013649</v>
      </c>
      <c r="O4989" s="464">
        <v>45000</v>
      </c>
      <c r="P4989" s="461">
        <v>297321.83807579678</v>
      </c>
      <c r="Q4989" s="461">
        <v>166908.34438875809</v>
      </c>
      <c r="R4989" s="464">
        <v>1380598020960.3655</v>
      </c>
      <c r="S4989" s="462">
        <v>0.61758564255521675</v>
      </c>
      <c r="T4989" s="462">
        <v>0.37657595994579657</v>
      </c>
      <c r="U4989" s="461">
        <v>16.884250613663315</v>
      </c>
      <c r="V4989" s="464">
        <v>9614389225049.1211</v>
      </c>
      <c r="W4989" s="460">
        <v>3030.1446633604455</v>
      </c>
      <c r="X4989" s="463">
        <v>4.3246772214961947E-2</v>
      </c>
      <c r="Y4989" s="476">
        <v>2.0000000000000001E-4</v>
      </c>
    </row>
    <row r="4990" spans="1:25" x14ac:dyDescent="0.2">
      <c r="A4990" s="475">
        <f t="shared" si="77"/>
        <v>4986</v>
      </c>
      <c r="B4990" s="462">
        <v>0.54945737245706994</v>
      </c>
      <c r="C4990" s="461">
        <v>6630.7325299340118</v>
      </c>
      <c r="D4990" s="462">
        <v>0.98388657023044668</v>
      </c>
      <c r="E4990" s="462">
        <v>0.27315804483798689</v>
      </c>
      <c r="F4990" s="516">
        <v>2025.28</v>
      </c>
      <c r="G4990" s="464">
        <v>341033820535.94745</v>
      </c>
      <c r="H4990" s="461">
        <v>28881098.421573482</v>
      </c>
      <c r="I4990" s="464">
        <v>496932888318.90466</v>
      </c>
      <c r="J4990" s="462">
        <v>8.7406138710633186E-2</v>
      </c>
      <c r="K4990" s="464">
        <v>13731802210.073851</v>
      </c>
      <c r="L4990" s="464">
        <v>0</v>
      </c>
      <c r="M4990" s="464">
        <v>142003552676.12778</v>
      </c>
      <c r="N4990" s="464">
        <v>67862476600.313232</v>
      </c>
      <c r="O4990" s="464">
        <v>23029.712178175792</v>
      </c>
      <c r="P4990" s="461">
        <v>435434.74793314934</v>
      </c>
      <c r="Q4990" s="461">
        <v>267555.0644364609</v>
      </c>
      <c r="R4990" s="464">
        <v>1126439891320.9917</v>
      </c>
      <c r="S4990" s="462">
        <v>0.44652704241702063</v>
      </c>
      <c r="T4990" s="462">
        <v>0.31450434020387652</v>
      </c>
      <c r="U4990" s="461">
        <v>19.101177227068511</v>
      </c>
      <c r="V4990" s="464">
        <v>7230316959190.21</v>
      </c>
      <c r="W4990" s="460">
        <v>2281.5770523468159</v>
      </c>
      <c r="X4990" s="463">
        <v>3.9430552835172203E-2</v>
      </c>
      <c r="Y4990" s="476">
        <v>2.0000000000000001E-4</v>
      </c>
    </row>
    <row r="4991" spans="1:25" x14ac:dyDescent="0.2">
      <c r="A4991" s="475">
        <f t="shared" si="77"/>
        <v>4987</v>
      </c>
      <c r="B4991" s="462">
        <v>0.36096092400518776</v>
      </c>
      <c r="C4991" s="461">
        <v>4384.9042670178751</v>
      </c>
      <c r="D4991" s="462">
        <v>0.86038930475074649</v>
      </c>
      <c r="E4991" s="462">
        <v>0.66019168214706669</v>
      </c>
      <c r="F4991" s="516">
        <v>2025.5</v>
      </c>
      <c r="G4991" s="464">
        <v>271709940897.44702</v>
      </c>
      <c r="H4991" s="461">
        <v>22060794.166925441</v>
      </c>
      <c r="I4991" s="464">
        <v>478427799067.32758</v>
      </c>
      <c r="J4991" s="462">
        <v>0.35659984486348306</v>
      </c>
      <c r="K4991" s="464">
        <v>19341948679.355972</v>
      </c>
      <c r="L4991" s="464">
        <v>66512357023.491898</v>
      </c>
      <c r="M4991" s="464">
        <v>149630107535.87491</v>
      </c>
      <c r="N4991" s="464">
        <v>70688318237.368622</v>
      </c>
      <c r="O4991" s="464">
        <v>28003.320623150295</v>
      </c>
      <c r="P4991" s="461">
        <v>516817.61810754793</v>
      </c>
      <c r="Q4991" s="461">
        <v>335168.69819450559</v>
      </c>
      <c r="R4991" s="464">
        <v>1079179421932.6121</v>
      </c>
      <c r="S4991" s="462">
        <v>0.55716553768557908</v>
      </c>
      <c r="T4991" s="462">
        <v>0.37693142470224072</v>
      </c>
      <c r="U4991" s="461">
        <v>16.962009870147529</v>
      </c>
      <c r="V4991" s="464">
        <v>7478962164532.0986</v>
      </c>
      <c r="W4991" s="460">
        <v>2361.5097449831133</v>
      </c>
      <c r="X4991" s="463">
        <v>4.3740320788059797E-2</v>
      </c>
      <c r="Y4991" s="476">
        <v>2.0000000000000001E-4</v>
      </c>
    </row>
    <row r="4992" spans="1:25" x14ac:dyDescent="0.2">
      <c r="A4992" s="475">
        <f t="shared" si="77"/>
        <v>4988</v>
      </c>
      <c r="B4992" s="462">
        <v>0.46826365614344945</v>
      </c>
      <c r="C4992" s="461">
        <v>2566.6476236666531</v>
      </c>
      <c r="D4992" s="462">
        <v>0.77936379947726175</v>
      </c>
      <c r="E4992" s="462">
        <v>0.62454115149298728</v>
      </c>
      <c r="F4992" s="516">
        <v>2023.75</v>
      </c>
      <c r="G4992" s="464">
        <v>445873374626.88538</v>
      </c>
      <c r="H4992" s="461">
        <v>19548949.822831113</v>
      </c>
      <c r="I4992" s="464">
        <v>592935849704.84753</v>
      </c>
      <c r="J4992" s="462">
        <v>0.46826365614344945</v>
      </c>
      <c r="K4992" s="464">
        <v>20220800060.849442</v>
      </c>
      <c r="L4992" s="464">
        <v>0</v>
      </c>
      <c r="M4992" s="464">
        <v>448171491247.82043</v>
      </c>
      <c r="N4992" s="464">
        <v>7811978537.0514202</v>
      </c>
      <c r="O4992" s="464">
        <v>24615.792849695157</v>
      </c>
      <c r="P4992" s="461">
        <v>101465.4375</v>
      </c>
      <c r="Q4992" s="461">
        <v>33113.8125</v>
      </c>
      <c r="R4992" s="464">
        <v>1497514939339.5652</v>
      </c>
      <c r="S4992" s="462">
        <v>0.65991871962112969</v>
      </c>
      <c r="T4992" s="462">
        <v>0.430401327627984</v>
      </c>
      <c r="U4992" s="461">
        <v>17.114497065899588</v>
      </c>
      <c r="V4992" s="464">
        <v>12087227522506.727</v>
      </c>
      <c r="W4992" s="460">
        <v>3815.9495645777033</v>
      </c>
      <c r="X4992" s="463">
        <v>4.2764154395652003E-2</v>
      </c>
      <c r="Y4992" s="476">
        <v>2.0000000000000001E-4</v>
      </c>
    </row>
    <row r="4993" spans="1:25" x14ac:dyDescent="0.2">
      <c r="A4993" s="475">
        <f t="shared" si="77"/>
        <v>4989</v>
      </c>
      <c r="B4993" s="462">
        <v>0.42886650994553333</v>
      </c>
      <c r="C4993" s="461">
        <v>2974.3189558087706</v>
      </c>
      <c r="D4993" s="462">
        <v>1.2088878295760432</v>
      </c>
      <c r="E4993" s="462">
        <v>0.39527398672621777</v>
      </c>
      <c r="F4993" s="516">
        <v>2024.4</v>
      </c>
      <c r="G4993" s="464">
        <v>239730436148.91858</v>
      </c>
      <c r="H4993" s="461">
        <v>32094740.342098128</v>
      </c>
      <c r="I4993" s="464">
        <v>440960303889.45905</v>
      </c>
      <c r="J4993" s="462">
        <v>-0.15129941052015838</v>
      </c>
      <c r="K4993" s="464">
        <v>11226216942.490034</v>
      </c>
      <c r="L4993" s="464">
        <v>7534298014.7376633</v>
      </c>
      <c r="M4993" s="464">
        <v>216683130071.62476</v>
      </c>
      <c r="N4993" s="464">
        <v>3878349951.003552</v>
      </c>
      <c r="O4993" s="464">
        <v>19749.877776645812</v>
      </c>
      <c r="P4993" s="461">
        <v>79540.341173027089</v>
      </c>
      <c r="Q4993" s="461">
        <v>14448.33529325677</v>
      </c>
      <c r="R4993" s="464">
        <v>973643890257.91028</v>
      </c>
      <c r="S4993" s="462">
        <v>0.36141523366879075</v>
      </c>
      <c r="T4993" s="462">
        <v>0.12182901728975289</v>
      </c>
      <c r="U4993" s="461">
        <v>40.338564888990149</v>
      </c>
      <c r="V4993" s="464">
        <v>4978755073929.9746</v>
      </c>
      <c r="W4993" s="460">
        <v>1568.8288489091406</v>
      </c>
      <c r="X4993" s="463">
        <v>1.9603854744081314E-2</v>
      </c>
      <c r="Y4993" s="476">
        <v>2.0000000000000001E-4</v>
      </c>
    </row>
    <row r="4994" spans="1:25" x14ac:dyDescent="0.2">
      <c r="A4994" s="475">
        <f t="shared" si="77"/>
        <v>4990</v>
      </c>
      <c r="B4994" s="462">
        <v>0.55902659549449196</v>
      </c>
      <c r="C4994" s="461">
        <v>8836.6602517185838</v>
      </c>
      <c r="D4994" s="462">
        <v>0.43853749895582284</v>
      </c>
      <c r="E4994" s="462">
        <v>0.45375106804242826</v>
      </c>
      <c r="F4994" s="516">
        <v>2023.83</v>
      </c>
      <c r="G4994" s="464">
        <v>455273269923.08765</v>
      </c>
      <c r="H4994" s="461">
        <v>7921673.4750956325</v>
      </c>
      <c r="I4994" s="464">
        <v>261085210029.94324</v>
      </c>
      <c r="J4994" s="462">
        <v>0.41575597635441763</v>
      </c>
      <c r="K4994" s="464">
        <v>4389330806.3989067</v>
      </c>
      <c r="L4994" s="464">
        <v>0</v>
      </c>
      <c r="M4994" s="464">
        <v>521269000460.82501</v>
      </c>
      <c r="N4994" s="464">
        <v>14348272261.783535</v>
      </c>
      <c r="O4994" s="464">
        <v>23953.473788906787</v>
      </c>
      <c r="P4994" s="461">
        <v>137880.12691646913</v>
      </c>
      <c r="Q4994" s="461">
        <v>57889.341800663969</v>
      </c>
      <c r="R4994" s="464">
        <v>1145533697113.0056</v>
      </c>
      <c r="S4994" s="462">
        <v>0.70438972454187432</v>
      </c>
      <c r="T4994" s="462">
        <v>0.4753283825017684</v>
      </c>
      <c r="U4994" s="461">
        <v>18.003148546692962</v>
      </c>
      <c r="V4994" s="464">
        <v>10723240662729.121</v>
      </c>
      <c r="W4994" s="460">
        <v>3381.3961281767629</v>
      </c>
      <c r="X4994" s="463">
        <v>4.05860142032516E-2</v>
      </c>
      <c r="Y4994" s="476">
        <v>2.0000000000000001E-4</v>
      </c>
    </row>
    <row r="4995" spans="1:25" x14ac:dyDescent="0.2">
      <c r="A4995" s="475">
        <f t="shared" si="77"/>
        <v>4991</v>
      </c>
      <c r="B4995" s="462">
        <v>0.50196808164248463</v>
      </c>
      <c r="C4995" s="461">
        <v>1950.5855509511603</v>
      </c>
      <c r="D4995" s="462">
        <v>0.60975828921138731</v>
      </c>
      <c r="E4995" s="462">
        <v>0.46224867980547568</v>
      </c>
      <c r="F4995" s="516">
        <v>2024.37</v>
      </c>
      <c r="G4995" s="464">
        <v>398411647379.49634</v>
      </c>
      <c r="H4995" s="461">
        <v>13942370.188640187</v>
      </c>
      <c r="I4995" s="464">
        <v>388943869676.86108</v>
      </c>
      <c r="J4995" s="462">
        <v>0.34909143279222665</v>
      </c>
      <c r="K4995" s="464">
        <v>13991615927.233486</v>
      </c>
      <c r="L4995" s="464">
        <v>4409993915.0153275</v>
      </c>
      <c r="M4995" s="464">
        <v>341981175054.03937</v>
      </c>
      <c r="N4995" s="464">
        <v>51223633837.054131</v>
      </c>
      <c r="O4995" s="464">
        <v>30674.933971782892</v>
      </c>
      <c r="P4995" s="461">
        <v>322306.69240400539</v>
      </c>
      <c r="Q4995" s="461">
        <v>189979.92055266141</v>
      </c>
      <c r="R4995" s="464">
        <v>1266752401503.3062</v>
      </c>
      <c r="S4995" s="462">
        <v>0.63520753772232619</v>
      </c>
      <c r="T4995" s="462">
        <v>0.38776595295011146</v>
      </c>
      <c r="U4995" s="461">
        <v>17.828163206366813</v>
      </c>
      <c r="V4995" s="464">
        <v>9689150580684.9824</v>
      </c>
      <c r="W4995" s="460">
        <v>3057.5788673596062</v>
      </c>
      <c r="X4995" s="463">
        <v>4.0658799300657827E-2</v>
      </c>
      <c r="Y4995" s="476">
        <v>2.0000000000000001E-4</v>
      </c>
    </row>
    <row r="4996" spans="1:25" x14ac:dyDescent="0.2">
      <c r="A4996" s="475">
        <f t="shared" si="77"/>
        <v>4992</v>
      </c>
      <c r="B4996" s="462">
        <v>0.62282992325364461</v>
      </c>
      <c r="C4996" s="461">
        <v>4198.3385488303247</v>
      </c>
      <c r="D4996" s="462">
        <v>0.94580713547054551</v>
      </c>
      <c r="E4996" s="462">
        <v>0.54208495207406981</v>
      </c>
      <c r="F4996" s="516">
        <v>2023.75</v>
      </c>
      <c r="G4996" s="464">
        <v>527727180901.60516</v>
      </c>
      <c r="H4996" s="461">
        <v>27230328.775142014</v>
      </c>
      <c r="I4996" s="464">
        <v>631516976995.07947</v>
      </c>
      <c r="J4996" s="462">
        <v>0.31886102469153577</v>
      </c>
      <c r="K4996" s="464">
        <v>21904521920.6535</v>
      </c>
      <c r="L4996" s="464">
        <v>0</v>
      </c>
      <c r="M4996" s="464">
        <v>501796806906.63422</v>
      </c>
      <c r="N4996" s="464">
        <v>103607483857.28712</v>
      </c>
      <c r="O4996" s="464">
        <v>19450.332290367322</v>
      </c>
      <c r="P4996" s="461">
        <v>607171.27602408361</v>
      </c>
      <c r="Q4996" s="461">
        <v>404645.32719071122</v>
      </c>
      <c r="R4996" s="464">
        <v>1763962519228.1497</v>
      </c>
      <c r="S4996" s="462">
        <v>0.58750222339207392</v>
      </c>
      <c r="T4996" s="462">
        <v>0.3943753032478145</v>
      </c>
      <c r="U4996" s="461">
        <v>17.517965135143452</v>
      </c>
      <c r="V4996" s="464">
        <v>13417339074868.348</v>
      </c>
      <c r="W4996" s="460">
        <v>4231.2560423088298</v>
      </c>
      <c r="X4996" s="463">
        <v>4.1583195109771959E-2</v>
      </c>
      <c r="Y4996" s="476">
        <v>2.0000000000000001E-4</v>
      </c>
    </row>
    <row r="4997" spans="1:25" x14ac:dyDescent="0.2">
      <c r="A4997" s="475">
        <f t="shared" si="77"/>
        <v>4993</v>
      </c>
      <c r="B4997" s="462">
        <v>0.59679103588117732</v>
      </c>
      <c r="C4997" s="461">
        <v>4564.5275316456718</v>
      </c>
      <c r="D4997" s="462">
        <v>0.62175728578201128</v>
      </c>
      <c r="E4997" s="462">
        <v>0.51539401733217316</v>
      </c>
      <c r="F4997" s="516">
        <v>2023.75</v>
      </c>
      <c r="G4997" s="464">
        <v>445000242380.08502</v>
      </c>
      <c r="H4997" s="461">
        <v>13436031.130150169</v>
      </c>
      <c r="I4997" s="464">
        <v>409482057188.21094</v>
      </c>
      <c r="J4997" s="462">
        <v>0.39178372906374936</v>
      </c>
      <c r="K4997" s="464">
        <v>5949486072.6946268</v>
      </c>
      <c r="L4997" s="464">
        <v>0</v>
      </c>
      <c r="M4997" s="464">
        <v>428515095304.58075</v>
      </c>
      <c r="N4997" s="464">
        <v>79602459926.287338</v>
      </c>
      <c r="O4997" s="464">
        <v>26496.896606518028</v>
      </c>
      <c r="P4997" s="461">
        <v>457908.25445611152</v>
      </c>
      <c r="Q4997" s="461">
        <v>295831.71673778555</v>
      </c>
      <c r="R4997" s="464">
        <v>1294062738648.9395</v>
      </c>
      <c r="S4997" s="462">
        <v>0.63159475730863524</v>
      </c>
      <c r="T4997" s="462">
        <v>0.43266191482482769</v>
      </c>
      <c r="U4997" s="461">
        <v>17.751857515953564</v>
      </c>
      <c r="V4997" s="464">
        <v>10850539049030.674</v>
      </c>
      <c r="W4997" s="460">
        <v>3422.2246116065298</v>
      </c>
      <c r="X4997" s="463">
        <v>4.1226001732076765E-2</v>
      </c>
      <c r="Y4997" s="476">
        <v>2.0000000000000001E-4</v>
      </c>
    </row>
    <row r="4998" spans="1:25" x14ac:dyDescent="0.2">
      <c r="A4998" s="475">
        <f t="shared" si="77"/>
        <v>4994</v>
      </c>
      <c r="B4998" s="462">
        <v>0.64902394012604359</v>
      </c>
      <c r="C4998" s="461">
        <v>5778.1293353903047</v>
      </c>
      <c r="D4998" s="462">
        <v>0.84717515631194884</v>
      </c>
      <c r="E4998" s="462">
        <v>0.57011093491603826</v>
      </c>
      <c r="F4998" s="516">
        <v>2025.33</v>
      </c>
      <c r="G4998" s="464">
        <v>173971960243.54468</v>
      </c>
      <c r="H4998" s="461">
        <v>22100270.387245141</v>
      </c>
      <c r="I4998" s="464">
        <v>531622843484.04224</v>
      </c>
      <c r="J4998" s="462">
        <v>0.39199729888721857</v>
      </c>
      <c r="K4998" s="464">
        <v>23754652746.37529</v>
      </c>
      <c r="L4998" s="464">
        <v>42193417180.485168</v>
      </c>
      <c r="M4998" s="464">
        <v>93893846623.483994</v>
      </c>
      <c r="N4998" s="464">
        <v>22812624428.027847</v>
      </c>
      <c r="O4998" s="464">
        <v>31130.750918083224</v>
      </c>
      <c r="P4998" s="461">
        <v>211398.32031931536</v>
      </c>
      <c r="Q4998" s="461">
        <v>102620.50623922759</v>
      </c>
      <c r="R4998" s="464">
        <v>957240830478.62866</v>
      </c>
      <c r="S4998" s="462">
        <v>0.54984022115610431</v>
      </c>
      <c r="T4998" s="462">
        <v>0.35793530239317745</v>
      </c>
      <c r="U4998" s="461">
        <v>15.964997496808248</v>
      </c>
      <c r="V4998" s="464">
        <v>6047241278108.791</v>
      </c>
      <c r="W4998" s="460">
        <v>1905.2700653603349</v>
      </c>
      <c r="X4998" s="463">
        <v>4.557499430598095E-2</v>
      </c>
      <c r="Y4998" s="476">
        <v>2.0000000000000001E-4</v>
      </c>
    </row>
    <row r="4999" spans="1:25" x14ac:dyDescent="0.2">
      <c r="A4999" s="475">
        <f t="shared" ref="A4999:A5004" si="78">A4998+1</f>
        <v>4995</v>
      </c>
      <c r="B4999" s="462">
        <v>0.51429659420024909</v>
      </c>
      <c r="C4999" s="461">
        <v>7368.7763719622599</v>
      </c>
      <c r="D4999" s="462">
        <v>0.56758208441077596</v>
      </c>
      <c r="E4999" s="462">
        <v>0.28642389865491047</v>
      </c>
      <c r="F4999" s="516">
        <v>2023.75</v>
      </c>
      <c r="G4999" s="464">
        <v>78164012663.061371</v>
      </c>
      <c r="H4999" s="461">
        <v>11488782.958046284</v>
      </c>
      <c r="I4999" s="464">
        <v>362299446731.21454</v>
      </c>
      <c r="J4999" s="462">
        <v>0.41257786702699273</v>
      </c>
      <c r="K4999" s="464">
        <v>10207059088.395426</v>
      </c>
      <c r="L4999" s="464">
        <v>0</v>
      </c>
      <c r="M4999" s="464">
        <v>122703386796.25119</v>
      </c>
      <c r="N4999" s="464">
        <v>53117181514.78495</v>
      </c>
      <c r="O4999" s="464">
        <v>26503.278376405717</v>
      </c>
      <c r="P4999" s="461">
        <v>343137.28480686538</v>
      </c>
      <c r="Q4999" s="461">
        <v>207151.55536592906</v>
      </c>
      <c r="R4999" s="464">
        <v>669216862218.21729</v>
      </c>
      <c r="S4999" s="462">
        <v>0.54045518778621959</v>
      </c>
      <c r="T4999" s="462">
        <v>0.32010637296259137</v>
      </c>
      <c r="U4999" s="461">
        <v>15.126303236070109</v>
      </c>
      <c r="V4999" s="464">
        <v>3696358948347.4932</v>
      </c>
      <c r="W4999" s="460">
        <v>1166.9224951257886</v>
      </c>
      <c r="X4999" s="463">
        <v>4.6930949162330107E-2</v>
      </c>
      <c r="Y4999" s="476">
        <v>2.0000000000000001E-4</v>
      </c>
    </row>
    <row r="5000" spans="1:25" x14ac:dyDescent="0.2">
      <c r="A5000" s="475">
        <f t="shared" si="78"/>
        <v>4996</v>
      </c>
      <c r="B5000" s="462">
        <v>0.436604695656858</v>
      </c>
      <c r="C5000" s="461">
        <v>3766.8496731895721</v>
      </c>
      <c r="D5000" s="462">
        <v>0.99721595762539395</v>
      </c>
      <c r="E5000" s="462">
        <v>0.269833878225961</v>
      </c>
      <c r="F5000" s="516">
        <v>2025.6</v>
      </c>
      <c r="G5000" s="464">
        <v>200823118210.44662</v>
      </c>
      <c r="H5000" s="461">
        <v>31649745.132317591</v>
      </c>
      <c r="I5000" s="464">
        <v>674697538688.81091</v>
      </c>
      <c r="J5000" s="462">
        <v>0.22449492639335145</v>
      </c>
      <c r="K5000" s="464">
        <v>37591200033.71769</v>
      </c>
      <c r="L5000" s="464">
        <v>29647013246.719746</v>
      </c>
      <c r="M5000" s="464">
        <v>71368162588.207153</v>
      </c>
      <c r="N5000" s="464">
        <v>37481920855.097252</v>
      </c>
      <c r="O5000" s="464">
        <v>31862.280405731155</v>
      </c>
      <c r="P5000" s="461">
        <v>259624.79035278049</v>
      </c>
      <c r="Q5000" s="461">
        <v>134549.56179779634</v>
      </c>
      <c r="R5000" s="464">
        <v>1108845715668.1143</v>
      </c>
      <c r="S5000" s="462">
        <v>0.42787540042690347</v>
      </c>
      <c r="T5000" s="462">
        <v>0.25421855986906727</v>
      </c>
      <c r="U5000" s="461">
        <v>17.0065720329778</v>
      </c>
      <c r="V5000" s="464">
        <v>5283780923910.6377</v>
      </c>
      <c r="W5000" s="460">
        <v>1668.9577358799957</v>
      </c>
      <c r="X5000" s="463">
        <v>4.2753251111986391E-2</v>
      </c>
      <c r="Y5000" s="476">
        <v>2.0000000000000001E-4</v>
      </c>
    </row>
    <row r="5001" spans="1:25" x14ac:dyDescent="0.2">
      <c r="A5001" s="475">
        <f t="shared" si="78"/>
        <v>4997</v>
      </c>
      <c r="B5001" s="462">
        <v>0.41036465730942867</v>
      </c>
      <c r="C5001" s="461">
        <v>7570.5395988098571</v>
      </c>
      <c r="D5001" s="462">
        <v>0.69745486664010481</v>
      </c>
      <c r="E5001" s="462">
        <v>0.43698194028642051</v>
      </c>
      <c r="F5001" s="516">
        <v>2025.96</v>
      </c>
      <c r="G5001" s="464">
        <v>132183635468.50206</v>
      </c>
      <c r="H5001" s="461">
        <v>14894696.61378077</v>
      </c>
      <c r="I5001" s="464">
        <v>424962079625.17017</v>
      </c>
      <c r="J5001" s="462">
        <v>0.29507285368476788</v>
      </c>
      <c r="K5001" s="464">
        <v>17526476409.311939</v>
      </c>
      <c r="L5001" s="464">
        <v>30910836139.399002</v>
      </c>
      <c r="M5001" s="464">
        <v>62395190649.782677</v>
      </c>
      <c r="N5001" s="464">
        <v>41040778725.809677</v>
      </c>
      <c r="O5001" s="464">
        <v>26237.481956898537</v>
      </c>
      <c r="P5001" s="461">
        <v>255333.14286934986</v>
      </c>
      <c r="Q5001" s="461">
        <v>137399.11889576429</v>
      </c>
      <c r="R5001" s="464">
        <v>736635593179.23608</v>
      </c>
      <c r="S5001" s="462">
        <v>0.46798443456107319</v>
      </c>
      <c r="T5001" s="462">
        <v>0.29488428222117635</v>
      </c>
      <c r="U5001" s="461">
        <v>16.544857134934908</v>
      </c>
      <c r="V5001" s="464">
        <v>3947304541849.6934</v>
      </c>
      <c r="W5001" s="460">
        <v>1246.3886016494787</v>
      </c>
      <c r="X5001" s="463">
        <v>4.401734557417545E-2</v>
      </c>
      <c r="Y5001" s="476">
        <v>2.0000000000000001E-4</v>
      </c>
    </row>
    <row r="5002" spans="1:25" x14ac:dyDescent="0.2">
      <c r="A5002" s="475">
        <f t="shared" si="78"/>
        <v>4998</v>
      </c>
      <c r="B5002" s="462">
        <v>0.53881632522584322</v>
      </c>
      <c r="C5002" s="461">
        <v>3337.0375408977175</v>
      </c>
      <c r="D5002" s="462">
        <v>0.54044093986518171</v>
      </c>
      <c r="E5002" s="462">
        <v>0.2761354827170569</v>
      </c>
      <c r="F5002" s="516">
        <v>2023.92</v>
      </c>
      <c r="G5002" s="464">
        <v>225203307104.55505</v>
      </c>
      <c r="H5002" s="461">
        <v>10352081.007765342</v>
      </c>
      <c r="I5002" s="464">
        <v>359341182110.35004</v>
      </c>
      <c r="J5002" s="462">
        <v>0.46967966681809137</v>
      </c>
      <c r="K5002" s="464">
        <v>11406503330.758814</v>
      </c>
      <c r="L5002" s="464">
        <v>0</v>
      </c>
      <c r="M5002" s="464">
        <v>277840497459.99915</v>
      </c>
      <c r="N5002" s="464">
        <v>29877089408.479988</v>
      </c>
      <c r="O5002" s="464">
        <v>28382.6102533556</v>
      </c>
      <c r="P5002" s="461">
        <v>224887.55040695844</v>
      </c>
      <c r="Q5002" s="461">
        <v>118162.78380149667</v>
      </c>
      <c r="R5002" s="464">
        <v>957342965707.90576</v>
      </c>
      <c r="S5002" s="462">
        <v>0.65396012248624724</v>
      </c>
      <c r="T5002" s="462">
        <v>0.391478532322937</v>
      </c>
      <c r="U5002" s="461">
        <v>16.561755595005653</v>
      </c>
      <c r="V5002" s="464">
        <v>6953381990594.5498</v>
      </c>
      <c r="W5002" s="460">
        <v>2193.3368742142097</v>
      </c>
      <c r="X5002" s="463">
        <v>4.3127727926426822E-2</v>
      </c>
      <c r="Y5002" s="476">
        <v>2.0000000000000001E-4</v>
      </c>
    </row>
    <row r="5003" spans="1:25" x14ac:dyDescent="0.2">
      <c r="A5003" s="475">
        <f t="shared" si="78"/>
        <v>4999</v>
      </c>
      <c r="B5003" s="462">
        <v>0.47957986131670355</v>
      </c>
      <c r="C5003" s="461">
        <v>10370.497923703417</v>
      </c>
      <c r="D5003" s="462">
        <v>0.98701666390700415</v>
      </c>
      <c r="E5003" s="462">
        <v>0.63606437337760768</v>
      </c>
      <c r="F5003" s="516">
        <v>2023.75</v>
      </c>
      <c r="G5003" s="464">
        <v>321958911674.09338</v>
      </c>
      <c r="H5003" s="461">
        <v>23434565.449632</v>
      </c>
      <c r="I5003" s="464">
        <v>498046283706.95947</v>
      </c>
      <c r="J5003" s="462">
        <v>0.1629106164050701</v>
      </c>
      <c r="K5003" s="464">
        <v>15851944212.695759</v>
      </c>
      <c r="L5003" s="464">
        <v>0</v>
      </c>
      <c r="M5003" s="464">
        <v>268827125509.51007</v>
      </c>
      <c r="N5003" s="464">
        <v>3599416525.3066177</v>
      </c>
      <c r="O5003" s="464">
        <v>34478.618556557041</v>
      </c>
      <c r="P5003" s="461">
        <v>73735.303994462418</v>
      </c>
      <c r="Q5003" s="461">
        <v>12997.075998615608</v>
      </c>
      <c r="R5003" s="464">
        <v>1096056546439.818</v>
      </c>
      <c r="S5003" s="462">
        <v>0.50381661107073905</v>
      </c>
      <c r="T5003" s="462">
        <v>0.33617351033864568</v>
      </c>
      <c r="U5003" s="461">
        <v>18.18246531244495</v>
      </c>
      <c r="V5003" s="464">
        <v>7167275576701.8506</v>
      </c>
      <c r="W5003" s="460">
        <v>2262.6524865917572</v>
      </c>
      <c r="X5003" s="463">
        <v>4.1482005678073856E-2</v>
      </c>
      <c r="Y5003" s="476">
        <v>2.0000000000000001E-4</v>
      </c>
    </row>
    <row r="5004" spans="1:25" ht="17" thickBot="1" x14ac:dyDescent="0.25">
      <c r="A5004" s="477">
        <f t="shared" si="78"/>
        <v>5000</v>
      </c>
      <c r="B5004" s="478">
        <v>0.49890911417820988</v>
      </c>
      <c r="C5004" s="479">
        <v>3393.0973193122854</v>
      </c>
      <c r="D5004" s="478">
        <v>0.60939554980542243</v>
      </c>
      <c r="E5004" s="478">
        <v>0.54965680668128758</v>
      </c>
      <c r="F5004" s="517">
        <v>2024.03</v>
      </c>
      <c r="G5004" s="480">
        <v>241790997365.26553</v>
      </c>
      <c r="H5004" s="479">
        <v>13093318.809158994</v>
      </c>
      <c r="I5004" s="480">
        <v>420044016335.71942</v>
      </c>
      <c r="J5004" s="478">
        <v>0.47629085614341193</v>
      </c>
      <c r="K5004" s="480">
        <v>91251605.032367602</v>
      </c>
      <c r="L5004" s="480">
        <v>0</v>
      </c>
      <c r="M5004" s="480">
        <v>208324298377.33197</v>
      </c>
      <c r="N5004" s="480">
        <v>15005634781.834478</v>
      </c>
      <c r="O5004" s="480">
        <v>21086.902477214986</v>
      </c>
      <c r="P5004" s="479">
        <v>149271.12255534812</v>
      </c>
      <c r="Q5004" s="479">
        <v>63125.702589052882</v>
      </c>
      <c r="R5004" s="480">
        <v>954248271940.05603</v>
      </c>
      <c r="S5004" s="478">
        <v>0.64788774911846947</v>
      </c>
      <c r="T5004" s="478">
        <v>0.42105722922977828</v>
      </c>
      <c r="U5004" s="479">
        <v>16.610339499016817</v>
      </c>
      <c r="V5004" s="480">
        <v>7420850482442.3721</v>
      </c>
      <c r="W5004" s="481">
        <v>2342.2204217333924</v>
      </c>
      <c r="X5004" s="482">
        <v>4.3480631127485472E-2</v>
      </c>
      <c r="Y5004" s="483">
        <v>2.0000000000000001E-4</v>
      </c>
    </row>
  </sheetData>
  <sheetProtection algorithmName="SHA-512" hashValue="X7xuvDIKe4+JtWvL6VpPGltjhBLMdPeCh3UuKfR4n7YnES/WPQzuv23SnGXz/0NnK/ECTfqjFcdjFsG77GUivQ==" saltValue="08nn5MaLhAXVM9OpXoptXw==" spinCount="100000" sheet="1" autoFilter="0" pivotTables="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46578-04AC-1B46-9AD2-F8A846233731}">
  <sheetPr>
    <tabColor theme="5"/>
  </sheetPr>
  <dimension ref="A1:CE5004"/>
  <sheetViews>
    <sheetView showGridLines="0" zoomScale="55" zoomScaleNormal="55" workbookViewId="0">
      <pane ySplit="4" topLeftCell="A5" activePane="bottomLeft" state="frozen"/>
      <selection pane="bottomLeft" activeCell="A4" sqref="A4"/>
    </sheetView>
  </sheetViews>
  <sheetFormatPr baseColWidth="10" defaultColWidth="11" defaultRowHeight="16" x14ac:dyDescent="0.2"/>
  <cols>
    <col min="2" max="13" width="21.33203125" customWidth="1"/>
    <col min="14" max="14" width="21.33203125" style="46" customWidth="1"/>
    <col min="15" max="25" width="21.33203125" customWidth="1"/>
  </cols>
  <sheetData>
    <row r="1" spans="1:83" x14ac:dyDescent="0.2">
      <c r="A1" t="s">
        <v>416</v>
      </c>
      <c r="B1" s="56"/>
      <c r="C1" s="46"/>
      <c r="D1" s="45"/>
      <c r="E1" s="47"/>
      <c r="F1" s="56"/>
      <c r="G1" s="76"/>
      <c r="H1" s="79"/>
      <c r="I1" s="77"/>
      <c r="J1" s="81"/>
      <c r="K1" s="81"/>
      <c r="L1" s="78"/>
      <c r="M1" s="78"/>
      <c r="O1" s="56"/>
      <c r="P1" s="76"/>
      <c r="Q1" s="56"/>
    </row>
    <row r="2" spans="1:83" x14ac:dyDescent="0.2">
      <c r="B2" s="56"/>
      <c r="C2" s="46"/>
      <c r="D2" s="45"/>
      <c r="E2" s="47"/>
      <c r="F2" s="56"/>
      <c r="G2" s="76"/>
      <c r="H2" s="79"/>
      <c r="I2" s="77"/>
      <c r="J2" s="81"/>
      <c r="K2" s="80"/>
      <c r="L2" s="78"/>
      <c r="M2" s="78"/>
      <c r="O2" s="56"/>
      <c r="P2" s="76"/>
      <c r="Q2" s="56"/>
    </row>
    <row r="3" spans="1:83" ht="17" thickBot="1" x14ac:dyDescent="0.25">
      <c r="B3" s="56"/>
      <c r="C3" s="46"/>
      <c r="D3" s="45"/>
      <c r="E3" s="47"/>
      <c r="F3" s="56"/>
      <c r="G3" s="76"/>
      <c r="H3" s="79"/>
      <c r="I3" s="83"/>
      <c r="J3" s="81"/>
      <c r="K3" s="80"/>
      <c r="L3" s="78"/>
      <c r="M3" s="78"/>
      <c r="O3" s="56"/>
      <c r="P3" s="76"/>
      <c r="Q3" s="56"/>
    </row>
    <row r="4" spans="1:83" ht="120" x14ac:dyDescent="0.2">
      <c r="A4" s="465" t="s">
        <v>395</v>
      </c>
      <c r="B4" s="468" t="s">
        <v>49</v>
      </c>
      <c r="C4" s="468" t="s">
        <v>51</v>
      </c>
      <c r="D4" s="494" t="s">
        <v>396</v>
      </c>
      <c r="E4" s="494" t="s">
        <v>151</v>
      </c>
      <c r="F4" s="468" t="s">
        <v>397</v>
      </c>
      <c r="G4" s="468" t="s">
        <v>398</v>
      </c>
      <c r="H4" s="495" t="s">
        <v>399</v>
      </c>
      <c r="I4" s="496" t="s">
        <v>400</v>
      </c>
      <c r="J4" s="497" t="s">
        <v>401</v>
      </c>
      <c r="K4" s="496" t="s">
        <v>402</v>
      </c>
      <c r="L4" s="496" t="s">
        <v>403</v>
      </c>
      <c r="M4" s="496" t="s">
        <v>404</v>
      </c>
      <c r="N4" s="496" t="s">
        <v>405</v>
      </c>
      <c r="O4" s="496" t="s">
        <v>87</v>
      </c>
      <c r="P4" s="496" t="s">
        <v>406</v>
      </c>
      <c r="Q4" s="496" t="s">
        <v>407</v>
      </c>
      <c r="R4" s="496" t="s">
        <v>408</v>
      </c>
      <c r="S4" s="494" t="s">
        <v>409</v>
      </c>
      <c r="T4" s="494" t="s">
        <v>410</v>
      </c>
      <c r="U4" s="495" t="s">
        <v>411</v>
      </c>
      <c r="V4" s="496" t="s">
        <v>412</v>
      </c>
      <c r="W4" s="498" t="s">
        <v>413</v>
      </c>
      <c r="X4" s="499" t="s">
        <v>414</v>
      </c>
      <c r="Y4" s="500" t="s">
        <v>415</v>
      </c>
      <c r="Z4" s="60"/>
      <c r="AA4" s="60"/>
      <c r="AB4" s="60"/>
      <c r="AC4" s="60"/>
      <c r="AD4" s="60"/>
      <c r="AE4" s="60"/>
      <c r="AF4" s="60"/>
      <c r="AG4" s="60"/>
      <c r="AH4" s="60"/>
      <c r="AI4" s="60"/>
      <c r="AJ4" s="62"/>
      <c r="AK4" s="60"/>
      <c r="AL4" s="60"/>
      <c r="AM4" s="60"/>
      <c r="AN4" s="60"/>
      <c r="AO4" s="63"/>
      <c r="AP4" s="63"/>
      <c r="AQ4" s="63"/>
      <c r="AR4" s="60"/>
      <c r="AS4" s="60"/>
      <c r="AT4" s="60"/>
      <c r="AU4" s="60"/>
      <c r="AV4" s="60"/>
      <c r="AW4" s="60"/>
      <c r="AX4" s="60"/>
      <c r="AY4" s="62"/>
      <c r="AZ4" s="60"/>
      <c r="BA4" s="60"/>
      <c r="BB4" s="60"/>
      <c r="BC4" s="60"/>
      <c r="BD4" s="60"/>
      <c r="BE4" s="60"/>
      <c r="BF4" s="60"/>
      <c r="BG4" s="60"/>
      <c r="BH4" s="60"/>
      <c r="BI4" s="60"/>
      <c r="BJ4" s="60"/>
      <c r="BK4" s="60"/>
      <c r="BL4" s="60"/>
      <c r="BM4" s="60"/>
      <c r="BN4" s="62"/>
      <c r="BO4" s="64"/>
      <c r="BP4" s="64"/>
      <c r="BQ4" s="64"/>
      <c r="BR4" s="64"/>
      <c r="BS4" s="64"/>
      <c r="BT4" s="64"/>
      <c r="BU4" s="64"/>
      <c r="BV4" s="64"/>
      <c r="BW4" s="64"/>
      <c r="BX4" s="64"/>
      <c r="BY4" s="60"/>
      <c r="BZ4" s="60"/>
      <c r="CA4" s="60"/>
      <c r="CB4" s="60"/>
      <c r="CC4" s="60"/>
      <c r="CD4" s="60"/>
      <c r="CE4" s="60"/>
    </row>
    <row r="5" spans="1:83" x14ac:dyDescent="0.2">
      <c r="A5" s="475">
        <v>1</v>
      </c>
      <c r="B5" s="56">
        <v>0.49242410414288873</v>
      </c>
      <c r="C5" s="46">
        <v>5514.6315968834433</v>
      </c>
      <c r="D5" s="56">
        <v>0.67376135936766168</v>
      </c>
      <c r="E5" s="56">
        <v>0.62054180436883644</v>
      </c>
      <c r="F5" s="250">
        <v>2023.88</v>
      </c>
      <c r="G5" s="76">
        <v>326806118295.23871</v>
      </c>
      <c r="H5" s="46">
        <v>14880183.212612657</v>
      </c>
      <c r="I5" s="76">
        <v>407785486408.7879</v>
      </c>
      <c r="J5" s="56">
        <v>0.38744653848455368</v>
      </c>
      <c r="K5" s="76">
        <v>11092560716.045387</v>
      </c>
      <c r="L5" s="76">
        <v>0</v>
      </c>
      <c r="M5" s="76">
        <v>406930052635.19269</v>
      </c>
      <c r="N5" s="76">
        <v>40948774222.905388</v>
      </c>
      <c r="O5" s="76">
        <v>21100.294441960494</v>
      </c>
      <c r="P5" s="46">
        <v>298473.69705098489</v>
      </c>
      <c r="Q5" s="46">
        <v>170245.14719102089</v>
      </c>
      <c r="R5" s="76">
        <v>1199323818968.2007</v>
      </c>
      <c r="S5" s="56">
        <v>0.63851533892252799</v>
      </c>
      <c r="T5" s="56">
        <v>0.37390966272880211</v>
      </c>
      <c r="U5" s="46">
        <v>17.33711420400742</v>
      </c>
      <c r="V5" s="76">
        <v>8500972653054.2676</v>
      </c>
      <c r="W5" s="84">
        <v>2680.3080440618546</v>
      </c>
      <c r="X5" s="82">
        <v>4.2398373057261282E-2</v>
      </c>
      <c r="Y5" s="476">
        <v>2.0000000000000001E-4</v>
      </c>
    </row>
    <row r="6" spans="1:83" x14ac:dyDescent="0.2">
      <c r="A6" s="475">
        <v>2</v>
      </c>
      <c r="B6" s="56">
        <v>0.49263322796024989</v>
      </c>
      <c r="C6" s="46">
        <v>3167.2156476648847</v>
      </c>
      <c r="D6" s="56">
        <v>0.73938469227077697</v>
      </c>
      <c r="E6" s="56">
        <v>0.48417058161837939</v>
      </c>
      <c r="F6" s="250">
        <v>2023.75</v>
      </c>
      <c r="G6" s="76">
        <v>328883696121.91284</v>
      </c>
      <c r="H6" s="46">
        <v>17563391.266055346</v>
      </c>
      <c r="I6" s="76">
        <v>409860287133.33441</v>
      </c>
      <c r="J6" s="56">
        <v>0.25657434389607492</v>
      </c>
      <c r="K6" s="76">
        <v>8481850672.3120155</v>
      </c>
      <c r="L6" s="76">
        <v>0</v>
      </c>
      <c r="M6" s="76">
        <v>335371364131.08099</v>
      </c>
      <c r="N6" s="76">
        <v>22657917579.696991</v>
      </c>
      <c r="O6" s="76">
        <v>28394.722134838372</v>
      </c>
      <c r="P6" s="46">
        <v>185239.76706963201</v>
      </c>
      <c r="Q6" s="46">
        <v>85976.374515731324</v>
      </c>
      <c r="R6" s="76">
        <v>1147638917588.6958</v>
      </c>
      <c r="S6" s="56">
        <v>0.59179489358046988</v>
      </c>
      <c r="T6" s="56">
        <v>0.34186240556401071</v>
      </c>
      <c r="U6" s="46">
        <v>17.999866264188753</v>
      </c>
      <c r="V6" s="76">
        <v>7701148783744.9316</v>
      </c>
      <c r="W6" s="84">
        <v>2429.8094821542659</v>
      </c>
      <c r="X6" s="82">
        <v>4.0773252077815222E-2</v>
      </c>
      <c r="Y6" s="476">
        <v>2.0000000000000001E-4</v>
      </c>
    </row>
    <row r="7" spans="1:83" x14ac:dyDescent="0.2">
      <c r="A7" s="475">
        <v>3</v>
      </c>
      <c r="B7" s="56">
        <v>0.62270024267313662</v>
      </c>
      <c r="C7" s="46">
        <v>3744.8762714333598</v>
      </c>
      <c r="D7" s="56">
        <v>0.76826563228664113</v>
      </c>
      <c r="E7" s="56">
        <v>0.47205782908913696</v>
      </c>
      <c r="F7" s="250">
        <v>2024.46</v>
      </c>
      <c r="G7" s="76">
        <v>249528031815.91901</v>
      </c>
      <c r="H7" s="46">
        <v>19167943.965833437</v>
      </c>
      <c r="I7" s="76">
        <v>610308334854.27087</v>
      </c>
      <c r="J7" s="56">
        <v>0.46344693071970888</v>
      </c>
      <c r="K7" s="76">
        <v>25156339462.305668</v>
      </c>
      <c r="L7" s="76">
        <v>0</v>
      </c>
      <c r="M7" s="76">
        <v>136035903060.59189</v>
      </c>
      <c r="N7" s="76">
        <v>49850615747.086792</v>
      </c>
      <c r="O7" s="76">
        <v>26709.131285882882</v>
      </c>
      <c r="P7" s="46">
        <v>327117.97092976101</v>
      </c>
      <c r="Q7" s="46">
        <v>189741.48569718038</v>
      </c>
      <c r="R7" s="76">
        <v>1069443750394.0306</v>
      </c>
      <c r="S7" s="56">
        <v>0.57554539556311968</v>
      </c>
      <c r="T7" s="56">
        <v>0.45218988735786891</v>
      </c>
      <c r="U7" s="46">
        <v>15.999918788732101</v>
      </c>
      <c r="V7" s="76">
        <v>8592720878650.9443</v>
      </c>
      <c r="W7" s="84">
        <v>2711.7588616905387</v>
      </c>
      <c r="X7" s="82">
        <v>4.516317895346833E-2</v>
      </c>
      <c r="Y7" s="476">
        <v>2.0000000000000001E-4</v>
      </c>
    </row>
    <row r="8" spans="1:83" x14ac:dyDescent="0.2">
      <c r="A8" s="475">
        <v>4</v>
      </c>
      <c r="B8" s="56">
        <v>0.47371134404585707</v>
      </c>
      <c r="C8" s="46">
        <v>7902.8229876279547</v>
      </c>
      <c r="D8" s="56">
        <v>1.1094575977321961</v>
      </c>
      <c r="E8" s="56">
        <v>0.24732977214900503</v>
      </c>
      <c r="F8" s="250">
        <v>2024.46</v>
      </c>
      <c r="G8" s="76">
        <v>468631684551.91571</v>
      </c>
      <c r="H8" s="46">
        <v>37217569.716419496</v>
      </c>
      <c r="I8" s="76">
        <v>773270641056.16736</v>
      </c>
      <c r="J8" s="56">
        <v>0.20072963095901908</v>
      </c>
      <c r="K8" s="76">
        <v>3766012463.1502032</v>
      </c>
      <c r="L8" s="76">
        <v>0</v>
      </c>
      <c r="M8" s="76">
        <v>318941705527.75348</v>
      </c>
      <c r="N8" s="76">
        <v>38330170043.719368</v>
      </c>
      <c r="O8" s="76">
        <v>43087.830472226779</v>
      </c>
      <c r="P8" s="46">
        <v>265226.15116948861</v>
      </c>
      <c r="Q8" s="46">
        <v>136482.08776108985</v>
      </c>
      <c r="R8" s="76">
        <v>1572820204302.7585</v>
      </c>
      <c r="S8" s="56">
        <v>0.49044568840877406</v>
      </c>
      <c r="T8" s="56">
        <v>0.35370693549180365</v>
      </c>
      <c r="U8" s="46">
        <v>18.043500584552348</v>
      </c>
      <c r="V8" s="76">
        <v>10824400743984.203</v>
      </c>
      <c r="W8" s="84">
        <v>3413.0033769576207</v>
      </c>
      <c r="X8" s="82">
        <v>4.1207074891694347E-2</v>
      </c>
      <c r="Y8" s="476">
        <v>2.0000000000000001E-4</v>
      </c>
    </row>
    <row r="9" spans="1:83" x14ac:dyDescent="0.2">
      <c r="A9" s="475">
        <v>5</v>
      </c>
      <c r="B9" s="56">
        <v>0.56785327033103361</v>
      </c>
      <c r="C9" s="46">
        <v>2592.5463509785886</v>
      </c>
      <c r="D9" s="56">
        <v>0.97877454877281689</v>
      </c>
      <c r="E9" s="56">
        <v>0.36127255846894063</v>
      </c>
      <c r="F9" s="250">
        <v>2024.72</v>
      </c>
      <c r="G9" s="76">
        <v>130350732273.99992</v>
      </c>
      <c r="H9" s="46">
        <v>29787202.760993231</v>
      </c>
      <c r="I9" s="76">
        <v>413602243484.66492</v>
      </c>
      <c r="J9" s="56">
        <v>-5.1613232015200738E-2</v>
      </c>
      <c r="K9" s="76">
        <v>6701201012.3738117</v>
      </c>
      <c r="L9" s="76">
        <v>6338444560.3132105</v>
      </c>
      <c r="M9" s="76">
        <v>128563059775.18018</v>
      </c>
      <c r="N9" s="76">
        <v>108851462288.81656</v>
      </c>
      <c r="O9" s="76">
        <v>32579.798935589555</v>
      </c>
      <c r="P9" s="46">
        <v>665118.57575526019</v>
      </c>
      <c r="Q9" s="46">
        <v>450249.70839595038</v>
      </c>
      <c r="R9" s="76">
        <v>837079644915.13538</v>
      </c>
      <c r="S9" s="56">
        <v>0.30404132958727065</v>
      </c>
      <c r="T9" s="56">
        <v>0.13591222365142441</v>
      </c>
      <c r="U9" s="46">
        <v>26.623821432772996</v>
      </c>
      <c r="V9" s="76">
        <v>3228023891146.5161</v>
      </c>
      <c r="W9" s="84">
        <v>1019.8361065379927</v>
      </c>
      <c r="X9" s="82">
        <v>2.8273584897589864E-2</v>
      </c>
      <c r="Y9" s="476">
        <v>2.0000000000000001E-4</v>
      </c>
    </row>
    <row r="10" spans="1:83" x14ac:dyDescent="0.2">
      <c r="A10" s="475">
        <v>6</v>
      </c>
      <c r="B10" s="56">
        <v>0.49361381418977068</v>
      </c>
      <c r="C10" s="46">
        <v>2542.6539163790967</v>
      </c>
      <c r="D10" s="56">
        <v>0.81772723922432378</v>
      </c>
      <c r="E10" s="56">
        <v>0.35451534679159141</v>
      </c>
      <c r="F10" s="250">
        <v>2023.75</v>
      </c>
      <c r="G10" s="76">
        <v>380722403250.75201</v>
      </c>
      <c r="H10" s="46">
        <v>21520929.163442839</v>
      </c>
      <c r="I10" s="76">
        <v>469624256956.93835</v>
      </c>
      <c r="J10" s="56">
        <v>0.11245467616375326</v>
      </c>
      <c r="K10" s="76">
        <v>2559755349.204329</v>
      </c>
      <c r="L10" s="76">
        <v>0</v>
      </c>
      <c r="M10" s="76">
        <v>439547083045.3349</v>
      </c>
      <c r="N10" s="76">
        <v>32306006816.709732</v>
      </c>
      <c r="O10" s="76">
        <v>33548.808717068321</v>
      </c>
      <c r="P10" s="46">
        <v>211556.03254216368</v>
      </c>
      <c r="Q10" s="46">
        <v>103248.64918385659</v>
      </c>
      <c r="R10" s="76">
        <v>1356446088764.5981</v>
      </c>
      <c r="S10" s="56">
        <v>0.54764820270563486</v>
      </c>
      <c r="T10" s="56">
        <v>0.29994708852287616</v>
      </c>
      <c r="U10" s="46">
        <v>18.6036000014251</v>
      </c>
      <c r="V10" s="76">
        <v>8331846448935.5479</v>
      </c>
      <c r="W10" s="84">
        <v>2627.0726915708551</v>
      </c>
      <c r="X10" s="82">
        <v>3.9295050194451342E-2</v>
      </c>
      <c r="Y10" s="476">
        <v>2.0000000000000001E-4</v>
      </c>
    </row>
    <row r="11" spans="1:83" x14ac:dyDescent="0.2">
      <c r="A11" s="475">
        <v>7</v>
      </c>
      <c r="B11" s="56">
        <v>0.50400988332028251</v>
      </c>
      <c r="C11" s="46">
        <v>3295.1214937805621</v>
      </c>
      <c r="D11" s="56">
        <v>0.72696548575262676</v>
      </c>
      <c r="E11" s="56">
        <v>0.2532116226375935</v>
      </c>
      <c r="F11" s="250">
        <v>2023.87</v>
      </c>
      <c r="G11" s="76">
        <v>575042785941.47754</v>
      </c>
      <c r="H11" s="46">
        <v>17451912.164019294</v>
      </c>
      <c r="I11" s="76">
        <v>497646542472.30884</v>
      </c>
      <c r="J11" s="56">
        <v>0.40011065391975986</v>
      </c>
      <c r="K11" s="76">
        <v>17194629655.677204</v>
      </c>
      <c r="L11" s="76">
        <v>0</v>
      </c>
      <c r="M11" s="76">
        <v>426055055343.77966</v>
      </c>
      <c r="N11" s="76">
        <v>16622727487.455099</v>
      </c>
      <c r="O11" s="76">
        <v>34254.914826800814</v>
      </c>
      <c r="P11" s="46">
        <v>153308.97741570917</v>
      </c>
      <c r="Q11" s="46">
        <v>64154.186800257819</v>
      </c>
      <c r="R11" s="76">
        <v>1337089549664.2461</v>
      </c>
      <c r="S11" s="56">
        <v>0.63744719651605652</v>
      </c>
      <c r="T11" s="56">
        <v>0.52799961286979569</v>
      </c>
      <c r="U11" s="46">
        <v>17.867354650136782</v>
      </c>
      <c r="V11" s="76">
        <v>13977834975137.855</v>
      </c>
      <c r="W11" s="84">
        <v>4412.6685051891309</v>
      </c>
      <c r="X11" s="82">
        <v>4.0418561111038018E-2</v>
      </c>
      <c r="Y11" s="476">
        <v>2.0000000000000001E-4</v>
      </c>
    </row>
    <row r="12" spans="1:83" x14ac:dyDescent="0.2">
      <c r="A12" s="475">
        <v>8</v>
      </c>
      <c r="B12" s="56">
        <v>0.3609873221942459</v>
      </c>
      <c r="C12" s="46">
        <v>5574.3543008495135</v>
      </c>
      <c r="D12" s="56">
        <v>1.0165052993589301</v>
      </c>
      <c r="E12" s="56">
        <v>0.26894330359224361</v>
      </c>
      <c r="F12" s="250">
        <v>2025.43</v>
      </c>
      <c r="G12" s="76">
        <v>165252005915.7045</v>
      </c>
      <c r="H12" s="46">
        <v>19988034.570891052</v>
      </c>
      <c r="I12" s="76">
        <v>427996329524.53046</v>
      </c>
      <c r="J12" s="56">
        <v>0.13350690496667972</v>
      </c>
      <c r="K12" s="76">
        <v>22944312051.023636</v>
      </c>
      <c r="L12" s="76">
        <v>32798174958.428226</v>
      </c>
      <c r="M12" s="76">
        <v>103134195086.63046</v>
      </c>
      <c r="N12" s="76">
        <v>3804350284.4515591</v>
      </c>
      <c r="O12" s="76">
        <v>22143.043435335152</v>
      </c>
      <c r="P12" s="46">
        <v>74291.335952131834</v>
      </c>
      <c r="Q12" s="46">
        <v>13136.083988032955</v>
      </c>
      <c r="R12" s="76">
        <v>785207120593.96033</v>
      </c>
      <c r="S12" s="56">
        <v>0.42260454272932707</v>
      </c>
      <c r="T12" s="56">
        <v>0.25099487941373022</v>
      </c>
      <c r="U12" s="46">
        <v>17.889366354726921</v>
      </c>
      <c r="V12" s="76">
        <v>3816758523716.5171</v>
      </c>
      <c r="W12" s="84">
        <v>1204.0039158541451</v>
      </c>
      <c r="X12" s="82">
        <v>4.2057050590548248E-2</v>
      </c>
      <c r="Y12" s="476">
        <v>2.0000000000000001E-4</v>
      </c>
    </row>
    <row r="13" spans="1:83" x14ac:dyDescent="0.2">
      <c r="A13" s="475">
        <v>9</v>
      </c>
      <c r="B13" s="56">
        <v>0.5567005083331249</v>
      </c>
      <c r="C13" s="46">
        <v>4518.3908467210958</v>
      </c>
      <c r="D13" s="56">
        <v>1.1149792730800296</v>
      </c>
      <c r="E13" s="56">
        <v>0.40779509163243827</v>
      </c>
      <c r="F13" s="250">
        <v>2025.49</v>
      </c>
      <c r="G13" s="76">
        <v>134094366282.05321</v>
      </c>
      <c r="H13" s="46">
        <v>31556977.026067235</v>
      </c>
      <c r="I13" s="76">
        <v>693542197366.46716</v>
      </c>
      <c r="J13" s="56">
        <v>0.22852778271223473</v>
      </c>
      <c r="K13" s="76">
        <v>10151118639.902357</v>
      </c>
      <c r="L13" s="76">
        <v>24569538402.772343</v>
      </c>
      <c r="M13" s="76">
        <v>126650275982.43098</v>
      </c>
      <c r="N13" s="76">
        <v>27366783651.358978</v>
      </c>
      <c r="O13" s="76">
        <v>25735.43312420871</v>
      </c>
      <c r="P13" s="46">
        <v>184567.47773400176</v>
      </c>
      <c r="Q13" s="46">
        <v>96833.868260732153</v>
      </c>
      <c r="R13" s="76">
        <v>1117951211148.1343</v>
      </c>
      <c r="S13" s="56">
        <v>0.42970584261620454</v>
      </c>
      <c r="T13" s="56">
        <v>0.19327585513765597</v>
      </c>
      <c r="U13" s="46">
        <v>16.637685904792328</v>
      </c>
      <c r="V13" s="76">
        <v>3938578885479.7188</v>
      </c>
      <c r="W13" s="84">
        <v>1242.5703955209301</v>
      </c>
      <c r="X13" s="82">
        <v>4.479603509844126E-2</v>
      </c>
      <c r="Y13" s="476">
        <v>2.0000000000000001E-4</v>
      </c>
    </row>
    <row r="14" spans="1:83" x14ac:dyDescent="0.2">
      <c r="A14" s="475">
        <v>10</v>
      </c>
      <c r="B14" s="56">
        <v>0.8</v>
      </c>
      <c r="C14" s="46">
        <v>3327.5270142620125</v>
      </c>
      <c r="D14" s="56">
        <v>0.75672002328583943</v>
      </c>
      <c r="E14" s="56">
        <v>0.62410293642747861</v>
      </c>
      <c r="F14" s="250">
        <v>2025.27</v>
      </c>
      <c r="G14" s="76">
        <v>169000350910.1951</v>
      </c>
      <c r="H14" s="46">
        <v>18330707.923583131</v>
      </c>
      <c r="I14" s="76">
        <v>511027590190.1532</v>
      </c>
      <c r="J14" s="56">
        <v>0.37407093981968276</v>
      </c>
      <c r="K14" s="76">
        <v>39663224538.147995</v>
      </c>
      <c r="L14" s="76">
        <v>78250064190.748322</v>
      </c>
      <c r="M14" s="76">
        <v>78287285770.393372</v>
      </c>
      <c r="N14" s="76">
        <v>86423762864.595978</v>
      </c>
      <c r="O14" s="76">
        <v>41841.113496306774</v>
      </c>
      <c r="P14" s="46">
        <v>498979.7058860035</v>
      </c>
      <c r="Q14" s="46">
        <v>324253.35600348056</v>
      </c>
      <c r="R14" s="76">
        <v>942667597962.40552</v>
      </c>
      <c r="S14" s="56">
        <v>0.50175493841166097</v>
      </c>
      <c r="T14" s="56">
        <v>0.33776199463000184</v>
      </c>
      <c r="U14" s="46">
        <v>16.017888284529938</v>
      </c>
      <c r="V14" s="76">
        <v>5678779221182.2432</v>
      </c>
      <c r="W14" s="84">
        <v>1793.7308384269543</v>
      </c>
      <c r="X14" s="82">
        <v>4.5036724405384129E-2</v>
      </c>
      <c r="Y14" s="476">
        <v>2.0000000000000001E-4</v>
      </c>
    </row>
    <row r="15" spans="1:83" x14ac:dyDescent="0.2">
      <c r="A15" s="475">
        <v>11</v>
      </c>
      <c r="B15" s="56">
        <v>0.61573404327461323</v>
      </c>
      <c r="C15" s="46">
        <v>5113.3142253722899</v>
      </c>
      <c r="D15" s="56">
        <v>0.27047112751795765</v>
      </c>
      <c r="E15" s="56">
        <v>0.49998354249726451</v>
      </c>
      <c r="F15" s="250">
        <v>2023.78</v>
      </c>
      <c r="G15" s="76">
        <v>201383499969.18427</v>
      </c>
      <c r="H15" s="46">
        <v>4440691.6854207274</v>
      </c>
      <c r="I15" s="76">
        <v>150629869589.39191</v>
      </c>
      <c r="J15" s="56">
        <v>0.38753393382292478</v>
      </c>
      <c r="K15" s="76">
        <v>5307212132.961504</v>
      </c>
      <c r="L15" s="76">
        <v>0</v>
      </c>
      <c r="M15" s="76">
        <v>151907942899.40018</v>
      </c>
      <c r="N15" s="76">
        <v>54219541238.791771</v>
      </c>
      <c r="O15" s="76">
        <v>42629.540887353069</v>
      </c>
      <c r="P15" s="46">
        <v>413111.91430364904</v>
      </c>
      <c r="Q15" s="46">
        <v>223053.0410276521</v>
      </c>
      <c r="R15" s="76">
        <v>476673535818.96008</v>
      </c>
      <c r="S15" s="56">
        <v>0.60151832643400482</v>
      </c>
      <c r="T15" s="56">
        <v>0.52710368442833877</v>
      </c>
      <c r="U15" s="46">
        <v>17.780212790387726</v>
      </c>
      <c r="V15" s="76">
        <v>5069753106353.8037</v>
      </c>
      <c r="W15" s="84">
        <v>1601.2257607311685</v>
      </c>
      <c r="X15" s="82">
        <v>3.9647395023824292E-2</v>
      </c>
      <c r="Y15" s="476">
        <v>2.0000000000000001E-4</v>
      </c>
    </row>
    <row r="16" spans="1:83" x14ac:dyDescent="0.2">
      <c r="A16" s="475">
        <v>12</v>
      </c>
      <c r="B16" s="56">
        <v>0.42905166561996205</v>
      </c>
      <c r="C16" s="46">
        <v>5900.3396588123796</v>
      </c>
      <c r="D16" s="56">
        <v>0.68708632954564253</v>
      </c>
      <c r="E16" s="56">
        <v>0.49715081957119212</v>
      </c>
      <c r="F16" s="250">
        <v>2027.21</v>
      </c>
      <c r="G16" s="76">
        <v>61308864497.228233</v>
      </c>
      <c r="H16" s="46">
        <v>14690887.837605512</v>
      </c>
      <c r="I16" s="76">
        <v>342701919033.70288</v>
      </c>
      <c r="J16" s="56">
        <v>0.26105660358786054</v>
      </c>
      <c r="K16" s="76">
        <v>23313063390.742344</v>
      </c>
      <c r="L16" s="76">
        <v>81903784392.380829</v>
      </c>
      <c r="M16" s="76">
        <v>0</v>
      </c>
      <c r="N16" s="76">
        <v>22008067998.120766</v>
      </c>
      <c r="O16" s="76">
        <v>20636.081417899564</v>
      </c>
      <c r="P16" s="46">
        <v>188688.41395654832</v>
      </c>
      <c r="Q16" s="46">
        <v>89279.882072904904</v>
      </c>
      <c r="R16" s="76">
        <v>523965234772.08337</v>
      </c>
      <c r="S16" s="56">
        <v>0.40610394301846214</v>
      </c>
      <c r="T16" s="56">
        <v>0.25920907696955164</v>
      </c>
      <c r="U16" s="46">
        <v>15.485774837261308</v>
      </c>
      <c r="V16" s="76">
        <v>2343737132081.8125</v>
      </c>
      <c r="W16" s="84">
        <v>739.42982492838564</v>
      </c>
      <c r="X16" s="82">
        <v>4.7090267512592682E-2</v>
      </c>
      <c r="Y16" s="476">
        <v>2.0000000000000001E-4</v>
      </c>
    </row>
    <row r="17" spans="1:25" x14ac:dyDescent="0.2">
      <c r="A17" s="475">
        <v>13</v>
      </c>
      <c r="B17" s="56">
        <v>0.47017579327340087</v>
      </c>
      <c r="C17" s="46">
        <v>5614.6246584415458</v>
      </c>
      <c r="D17" s="56">
        <v>0.95871224194686988</v>
      </c>
      <c r="E17" s="56">
        <v>0.49430027244208452</v>
      </c>
      <c r="F17" s="250">
        <v>2025.74</v>
      </c>
      <c r="G17" s="76">
        <v>331067529570.86761</v>
      </c>
      <c r="H17" s="46">
        <v>28579091.995971706</v>
      </c>
      <c r="I17" s="76">
        <v>652492389509.15808</v>
      </c>
      <c r="J17" s="56">
        <v>0.28018198998927535</v>
      </c>
      <c r="K17" s="76">
        <v>23961635184.286163</v>
      </c>
      <c r="L17" s="76">
        <v>58340841013.394417</v>
      </c>
      <c r="M17" s="76">
        <v>139131698845.80603</v>
      </c>
      <c r="N17" s="76">
        <v>39231087749.26371</v>
      </c>
      <c r="O17" s="76">
        <v>25467.457120207968</v>
      </c>
      <c r="P17" s="46">
        <v>274242.57468615798</v>
      </c>
      <c r="Q17" s="46">
        <v>145980.29748620512</v>
      </c>
      <c r="R17" s="76">
        <v>1284777485470.948</v>
      </c>
      <c r="S17" s="56">
        <v>0.51183497428058711</v>
      </c>
      <c r="T17" s="56">
        <v>0.34619601462320621</v>
      </c>
      <c r="U17" s="46">
        <v>17.395101923664804</v>
      </c>
      <c r="V17" s="76">
        <v>8297092476036.4209</v>
      </c>
      <c r="W17" s="84">
        <v>2619.4864252888606</v>
      </c>
      <c r="X17" s="82">
        <v>4.3057682653362316E-2</v>
      </c>
      <c r="Y17" s="476">
        <v>2.0000000000000001E-4</v>
      </c>
    </row>
    <row r="18" spans="1:25" x14ac:dyDescent="0.2">
      <c r="A18" s="475">
        <v>14</v>
      </c>
      <c r="B18" s="56">
        <v>0.47248555661519981</v>
      </c>
      <c r="C18" s="46">
        <v>1500</v>
      </c>
      <c r="D18" s="56">
        <v>0.41196341429948302</v>
      </c>
      <c r="E18" s="56">
        <v>0.10886977057763098</v>
      </c>
      <c r="F18" s="250">
        <v>2025.04</v>
      </c>
      <c r="G18" s="76">
        <v>20868162351.630325</v>
      </c>
      <c r="H18" s="46">
        <v>7462779.3506104378</v>
      </c>
      <c r="I18" s="76">
        <v>260932306791.02942</v>
      </c>
      <c r="J18" s="56">
        <v>0.42423552834496148</v>
      </c>
      <c r="K18" s="76">
        <v>8522868890.5501308</v>
      </c>
      <c r="L18" s="76">
        <v>5254010498.618269</v>
      </c>
      <c r="M18" s="76">
        <v>53933622231.499535</v>
      </c>
      <c r="N18" s="76">
        <v>222458745639.48337</v>
      </c>
      <c r="O18" s="76">
        <v>17463.31445108301</v>
      </c>
      <c r="P18" s="46">
        <v>1247937.9647599482</v>
      </c>
      <c r="Q18" s="46">
        <v>827735.21864637488</v>
      </c>
      <c r="R18" s="76">
        <v>596254733079.21448</v>
      </c>
      <c r="S18" s="56">
        <v>0.42552320771402469</v>
      </c>
      <c r="T18" s="56">
        <v>0.24182278361487933</v>
      </c>
      <c r="U18" s="46">
        <v>13.785342149783926</v>
      </c>
      <c r="V18" s="76">
        <v>2320107435316.0337</v>
      </c>
      <c r="W18" s="84">
        <v>731.78868701597412</v>
      </c>
      <c r="X18" s="82">
        <v>5.0016577045662716E-2</v>
      </c>
      <c r="Y18" s="476">
        <v>2.0000000000000001E-4</v>
      </c>
    </row>
    <row r="19" spans="1:25" x14ac:dyDescent="0.2">
      <c r="A19" s="475">
        <v>15</v>
      </c>
      <c r="B19" s="56">
        <v>0.59138196593125403</v>
      </c>
      <c r="C19" s="46">
        <v>6396.0743926107552</v>
      </c>
      <c r="D19" s="56">
        <v>0.64344106526861156</v>
      </c>
      <c r="E19" s="56">
        <v>0.49113509803487948</v>
      </c>
      <c r="F19" s="250">
        <v>2025.69</v>
      </c>
      <c r="G19" s="76">
        <v>216844166703.16623</v>
      </c>
      <c r="H19" s="46">
        <v>13437323.504447445</v>
      </c>
      <c r="I19" s="76">
        <v>459628701010.65417</v>
      </c>
      <c r="J19" s="56">
        <v>0.56894943970808032</v>
      </c>
      <c r="K19" s="76">
        <v>41544509943.274406</v>
      </c>
      <c r="L19" s="76">
        <v>72208085314.608734</v>
      </c>
      <c r="M19" s="76">
        <v>129526138980.03766</v>
      </c>
      <c r="N19" s="76">
        <v>32547423335.592358</v>
      </c>
      <c r="O19" s="76">
        <v>27509.848705508099</v>
      </c>
      <c r="P19" s="46">
        <v>292198.29198608163</v>
      </c>
      <c r="Q19" s="46">
        <v>166205.41017101271</v>
      </c>
      <c r="R19" s="76">
        <v>1038118644684.4362</v>
      </c>
      <c r="S19" s="56">
        <v>0.66677525396037096</v>
      </c>
      <c r="T19" s="56">
        <v>0.42520653962660654</v>
      </c>
      <c r="U19" s="46">
        <v>15.805842667952611</v>
      </c>
      <c r="V19" s="76">
        <v>7723442821381.9521</v>
      </c>
      <c r="W19" s="84">
        <v>2439.0628259747155</v>
      </c>
      <c r="X19" s="82">
        <v>4.5957571291328922E-2</v>
      </c>
      <c r="Y19" s="476">
        <v>2.0000000000000001E-4</v>
      </c>
    </row>
    <row r="20" spans="1:25" x14ac:dyDescent="0.2">
      <c r="A20" s="475">
        <v>16</v>
      </c>
      <c r="B20" s="56">
        <v>0.47156061012631656</v>
      </c>
      <c r="C20" s="46">
        <v>4232.841346101668</v>
      </c>
      <c r="D20" s="56">
        <v>1.1407889766326631</v>
      </c>
      <c r="E20" s="56">
        <v>0.24744320564821906</v>
      </c>
      <c r="F20" s="250">
        <v>2024.74</v>
      </c>
      <c r="G20" s="76">
        <v>365567205271.56403</v>
      </c>
      <c r="H20" s="46">
        <v>39419413.610769205</v>
      </c>
      <c r="I20" s="76">
        <v>780579681656.01892</v>
      </c>
      <c r="J20" s="56">
        <v>0.25463573164719422</v>
      </c>
      <c r="K20" s="76">
        <v>11757967162.757759</v>
      </c>
      <c r="L20" s="76">
        <v>5155991965.5422573</v>
      </c>
      <c r="M20" s="76">
        <v>243217156092.26526</v>
      </c>
      <c r="N20" s="76">
        <v>32331416672.141262</v>
      </c>
      <c r="O20" s="76">
        <v>14874.228687587136</v>
      </c>
      <c r="P20" s="46">
        <v>217651.39112001576</v>
      </c>
      <c r="Q20" s="46">
        <v>125909.35130783721</v>
      </c>
      <c r="R20" s="76">
        <v>1405305864587.926</v>
      </c>
      <c r="S20" s="56">
        <v>0.48143986563415564</v>
      </c>
      <c r="T20" s="56">
        <v>0.36313757556110343</v>
      </c>
      <c r="U20" s="46">
        <v>17.269087859398873</v>
      </c>
      <c r="V20" s="76">
        <v>9654114613478.5293</v>
      </c>
      <c r="W20" s="84">
        <v>3046.6948350409202</v>
      </c>
      <c r="X20" s="82">
        <v>4.2684588273206779E-2</v>
      </c>
      <c r="Y20" s="476">
        <v>2.0000000000000001E-4</v>
      </c>
    </row>
    <row r="21" spans="1:25" x14ac:dyDescent="0.2">
      <c r="A21" s="475">
        <v>17</v>
      </c>
      <c r="B21" s="56">
        <v>0.44806407952397626</v>
      </c>
      <c r="C21" s="46">
        <v>5448.40319508629</v>
      </c>
      <c r="D21" s="56">
        <v>0.87693884270203437</v>
      </c>
      <c r="E21" s="56">
        <v>0.7</v>
      </c>
      <c r="F21" s="250">
        <v>2025.09</v>
      </c>
      <c r="G21" s="76">
        <v>247290143951.86011</v>
      </c>
      <c r="H21" s="46">
        <v>24074885.683323532</v>
      </c>
      <c r="I21" s="76">
        <v>641803308572.0802</v>
      </c>
      <c r="J21" s="56">
        <v>0.44202100559864765</v>
      </c>
      <c r="K21" s="76">
        <v>37729251154.816017</v>
      </c>
      <c r="L21" s="76">
        <v>110565402195.59499</v>
      </c>
      <c r="M21" s="76">
        <v>91443551505.705078</v>
      </c>
      <c r="N21" s="76">
        <v>45979630427.404648</v>
      </c>
      <c r="O21" s="76">
        <v>20834.263570897303</v>
      </c>
      <c r="P21" s="46">
        <v>341493.67893232475</v>
      </c>
      <c r="Q21" s="46">
        <v>198062.93360247376</v>
      </c>
      <c r="R21" s="76">
        <v>1123796061941.8816</v>
      </c>
      <c r="S21" s="56">
        <v>0.56110999310416176</v>
      </c>
      <c r="T21" s="56">
        <v>0.42174767296595145</v>
      </c>
      <c r="U21" s="46">
        <v>16.0185948111884</v>
      </c>
      <c r="V21" s="76">
        <v>8259554619182.6455</v>
      </c>
      <c r="W21" s="84">
        <v>2606.7608513407631</v>
      </c>
      <c r="X21" s="82">
        <v>4.6010773614830178E-2</v>
      </c>
      <c r="Y21" s="476">
        <v>2.0000000000000001E-4</v>
      </c>
    </row>
    <row r="22" spans="1:25" x14ac:dyDescent="0.2">
      <c r="A22" s="475">
        <v>18</v>
      </c>
      <c r="B22" s="56">
        <v>0.49718001336647527</v>
      </c>
      <c r="C22" s="46">
        <v>1500</v>
      </c>
      <c r="D22" s="56">
        <v>0.69864305435822216</v>
      </c>
      <c r="E22" s="56">
        <v>0.60560647222231656</v>
      </c>
      <c r="F22" s="250">
        <v>2026.62</v>
      </c>
      <c r="G22" s="76">
        <v>117588281152.54364</v>
      </c>
      <c r="H22" s="46">
        <v>17475752.093435492</v>
      </c>
      <c r="I22" s="76">
        <v>571450608851.13989</v>
      </c>
      <c r="J22" s="56">
        <v>0.41914117161814191</v>
      </c>
      <c r="K22" s="76">
        <v>26522321210.276375</v>
      </c>
      <c r="L22" s="76">
        <v>17956850000.466492</v>
      </c>
      <c r="M22" s="76">
        <v>32506504246.893944</v>
      </c>
      <c r="N22" s="76">
        <v>71323719877.184555</v>
      </c>
      <c r="O22" s="76">
        <v>21710.798081917001</v>
      </c>
      <c r="P22" s="46">
        <v>388879.85848683532</v>
      </c>
      <c r="Q22" s="46">
        <v>239143.88967148188</v>
      </c>
      <c r="R22" s="76">
        <v>867436897415.97668</v>
      </c>
      <c r="S22" s="56">
        <v>0.49050873179564969</v>
      </c>
      <c r="T22" s="56">
        <v>0.37339294580797278</v>
      </c>
      <c r="U22" s="46">
        <v>15.065466743303494</v>
      </c>
      <c r="V22" s="76">
        <v>5623462353885.125</v>
      </c>
      <c r="W22" s="84">
        <v>1775.8647739315561</v>
      </c>
      <c r="X22" s="82">
        <v>4.6244643018843574E-2</v>
      </c>
      <c r="Y22" s="476">
        <v>2.0000000000000001E-4</v>
      </c>
    </row>
    <row r="23" spans="1:25" x14ac:dyDescent="0.2">
      <c r="A23" s="475">
        <v>19</v>
      </c>
      <c r="B23" s="56">
        <v>0.38576585826673865</v>
      </c>
      <c r="C23" s="46">
        <v>9488.7587753434836</v>
      </c>
      <c r="D23" s="56">
        <v>0.55025651496884109</v>
      </c>
      <c r="E23" s="56">
        <v>0.39611087567234132</v>
      </c>
      <c r="F23" s="250">
        <v>2025.38</v>
      </c>
      <c r="G23" s="76">
        <v>86642672927.466339</v>
      </c>
      <c r="H23" s="46">
        <v>10534936.969349304</v>
      </c>
      <c r="I23" s="76">
        <v>378524430341.71399</v>
      </c>
      <c r="J23" s="56">
        <v>0.3857658582667387</v>
      </c>
      <c r="K23" s="76">
        <v>24654789164.320217</v>
      </c>
      <c r="L23" s="76">
        <v>37614116826.590553</v>
      </c>
      <c r="M23" s="76">
        <v>64919484200.41748</v>
      </c>
      <c r="N23" s="76">
        <v>79930869449.735596</v>
      </c>
      <c r="O23" s="76">
        <v>34945.397384241725</v>
      </c>
      <c r="P23" s="46">
        <v>445760.3791016289</v>
      </c>
      <c r="Q23" s="46">
        <v>288431.27283816016</v>
      </c>
      <c r="R23" s="76">
        <v>655687174866.05652</v>
      </c>
      <c r="S23" s="56">
        <v>0.47574495136421951</v>
      </c>
      <c r="T23" s="56">
        <v>0.32976786008420389</v>
      </c>
      <c r="U23" s="46">
        <v>15.292612609871846</v>
      </c>
      <c r="V23" s="76">
        <v>3715796189535.1206</v>
      </c>
      <c r="W23" s="84">
        <v>1173.311599040411</v>
      </c>
      <c r="X23" s="82">
        <v>4.6779985786020002E-2</v>
      </c>
      <c r="Y23" s="476">
        <v>2.0000000000000001E-4</v>
      </c>
    </row>
    <row r="24" spans="1:25" x14ac:dyDescent="0.2">
      <c r="A24" s="475">
        <v>20</v>
      </c>
      <c r="B24" s="56">
        <v>0.5765351395887508</v>
      </c>
      <c r="C24" s="46">
        <v>5794.4201991524951</v>
      </c>
      <c r="D24" s="56">
        <v>0.71441303631654063</v>
      </c>
      <c r="E24" s="56">
        <v>0.36337199232475925</v>
      </c>
      <c r="F24" s="250">
        <v>2025.1</v>
      </c>
      <c r="G24" s="76">
        <v>218019479732.42542</v>
      </c>
      <c r="H24" s="46">
        <v>16406037.803121334</v>
      </c>
      <c r="I24" s="76">
        <v>394067827206.87</v>
      </c>
      <c r="J24" s="56">
        <v>0.23974201539287465</v>
      </c>
      <c r="K24" s="76">
        <v>15219877187.29599</v>
      </c>
      <c r="L24" s="76">
        <v>49526399609.302933</v>
      </c>
      <c r="M24" s="76">
        <v>128032558913.43065</v>
      </c>
      <c r="N24" s="76">
        <v>48894557694.349014</v>
      </c>
      <c r="O24" s="76">
        <v>18399.445504071646</v>
      </c>
      <c r="P24" s="46">
        <v>311553.06031420792</v>
      </c>
      <c r="Q24" s="46">
        <v>179200.9455734785</v>
      </c>
      <c r="R24" s="76">
        <v>859483114150.30811</v>
      </c>
      <c r="S24" s="56">
        <v>0.50687938084912654</v>
      </c>
      <c r="T24" s="56">
        <v>0.34498081391600988</v>
      </c>
      <c r="U24" s="46">
        <v>17.31841579626369</v>
      </c>
      <c r="V24" s="76">
        <v>5614542803941.3623</v>
      </c>
      <c r="W24" s="84">
        <v>1772.7517478922737</v>
      </c>
      <c r="X24" s="82">
        <v>4.2679807215254675E-2</v>
      </c>
      <c r="Y24" s="476">
        <v>2.0000000000000001E-4</v>
      </c>
    </row>
    <row r="25" spans="1:25" x14ac:dyDescent="0.2">
      <c r="A25" s="475">
        <v>21</v>
      </c>
      <c r="B25" s="56">
        <v>0.40173129267043062</v>
      </c>
      <c r="C25" s="46">
        <v>4487.8992319458748</v>
      </c>
      <c r="D25" s="56">
        <v>1.0547733130816388</v>
      </c>
      <c r="E25" s="56">
        <v>0.50100802585664395</v>
      </c>
      <c r="F25" s="250">
        <v>2025.48</v>
      </c>
      <c r="G25" s="76">
        <v>241271913691.20667</v>
      </c>
      <c r="H25" s="46">
        <v>34229220.044687435</v>
      </c>
      <c r="I25" s="76">
        <v>732108282599.88159</v>
      </c>
      <c r="J25" s="56">
        <v>0.20988200577402649</v>
      </c>
      <c r="K25" s="76">
        <v>35406032408.53495</v>
      </c>
      <c r="L25" s="76">
        <v>1711812003.2278454</v>
      </c>
      <c r="M25" s="76">
        <v>179505992803.75818</v>
      </c>
      <c r="N25" s="76">
        <v>48330263075.625</v>
      </c>
      <c r="O25" s="76">
        <v>25963.602408758907</v>
      </c>
      <c r="P25" s="46">
        <v>307141.8754532843</v>
      </c>
      <c r="Q25" s="46">
        <v>168276.64993900392</v>
      </c>
      <c r="R25" s="76">
        <v>1425229797655.4895</v>
      </c>
      <c r="S25" s="56">
        <v>0.46733773898625669</v>
      </c>
      <c r="T25" s="56">
        <v>0.23706503815291494</v>
      </c>
      <c r="U25" s="46">
        <v>17.157098715608935</v>
      </c>
      <c r="V25" s="76">
        <v>6287266174851.5908</v>
      </c>
      <c r="W25" s="84">
        <v>1984.3216879069607</v>
      </c>
      <c r="X25" s="82">
        <v>4.3233698227673256E-2</v>
      </c>
      <c r="Y25" s="476">
        <v>2.0000000000000001E-4</v>
      </c>
    </row>
    <row r="26" spans="1:25" x14ac:dyDescent="0.2">
      <c r="A26" s="475">
        <v>22</v>
      </c>
      <c r="B26" s="56">
        <v>0.59703198375909206</v>
      </c>
      <c r="C26" s="46">
        <v>5381.7990129375903</v>
      </c>
      <c r="D26" s="56">
        <v>0.78445074643710677</v>
      </c>
      <c r="E26" s="56">
        <v>0.4849637095568714</v>
      </c>
      <c r="F26" s="250">
        <v>2025.02</v>
      </c>
      <c r="G26" s="76">
        <v>211674607568.16058</v>
      </c>
      <c r="H26" s="46">
        <v>18943343.670453459</v>
      </c>
      <c r="I26" s="76">
        <v>495261594335.98401</v>
      </c>
      <c r="J26" s="56">
        <v>0.32345232314132777</v>
      </c>
      <c r="K26" s="76">
        <v>21956907617.205193</v>
      </c>
      <c r="L26" s="76">
        <v>15103660910.066763</v>
      </c>
      <c r="M26" s="76">
        <v>98099057128.41806</v>
      </c>
      <c r="N26" s="76">
        <v>69231088900.215744</v>
      </c>
      <c r="O26" s="76">
        <v>33008.553345566048</v>
      </c>
      <c r="P26" s="46">
        <v>414756.78157372121</v>
      </c>
      <c r="Q26" s="46">
        <v>256944.93041463802</v>
      </c>
      <c r="R26" s="76">
        <v>958533305467.71631</v>
      </c>
      <c r="S26" s="56">
        <v>0.49958207595991444</v>
      </c>
      <c r="T26" s="56">
        <v>0.37267361581874264</v>
      </c>
      <c r="U26" s="46">
        <v>16.483065068088301</v>
      </c>
      <c r="V26" s="76">
        <v>6451800572678.833</v>
      </c>
      <c r="W26" s="84">
        <v>2033.3560563073047</v>
      </c>
      <c r="X26" s="82">
        <v>4.4492665301003841E-2</v>
      </c>
      <c r="Y26" s="476">
        <v>2.0000000000000001E-4</v>
      </c>
    </row>
    <row r="27" spans="1:25" x14ac:dyDescent="0.2">
      <c r="A27" s="475">
        <v>23</v>
      </c>
      <c r="B27" s="56">
        <v>0.63147828795230809</v>
      </c>
      <c r="C27" s="46">
        <v>1500</v>
      </c>
      <c r="D27" s="56">
        <v>0.7022716875953362</v>
      </c>
      <c r="E27" s="56">
        <v>0.61340903269236247</v>
      </c>
      <c r="F27" s="250">
        <v>2026.21</v>
      </c>
      <c r="G27" s="76">
        <v>79090365218.284561</v>
      </c>
      <c r="H27" s="46">
        <v>17123411.128678318</v>
      </c>
      <c r="I27" s="76">
        <v>523209682865.28699</v>
      </c>
      <c r="J27" s="56">
        <v>0.41490946543900553</v>
      </c>
      <c r="K27" s="76">
        <v>57379733668.852982</v>
      </c>
      <c r="L27" s="76">
        <v>149572607587.52017</v>
      </c>
      <c r="M27" s="76">
        <v>26386041250.833054</v>
      </c>
      <c r="N27" s="76">
        <v>89007268622.532104</v>
      </c>
      <c r="O27" s="76">
        <v>14329.588252929545</v>
      </c>
      <c r="P27" s="46">
        <v>494971.0097927216</v>
      </c>
      <c r="Q27" s="46">
        <v>322804.62309955381</v>
      </c>
      <c r="R27" s="76">
        <v>943596690201.97498</v>
      </c>
      <c r="S27" s="56">
        <v>0.50116314967189546</v>
      </c>
      <c r="T27" s="56">
        <v>0.31250236514508339</v>
      </c>
      <c r="U27" s="46">
        <v>14.42022828344737</v>
      </c>
      <c r="V27" s="76">
        <v>4811032598318.2676</v>
      </c>
      <c r="W27" s="84">
        <v>1517.9581423511386</v>
      </c>
      <c r="X27" s="82">
        <v>4.9184647490450269E-2</v>
      </c>
      <c r="Y27" s="476">
        <v>2.0000000000000001E-4</v>
      </c>
    </row>
    <row r="28" spans="1:25" x14ac:dyDescent="0.2">
      <c r="A28" s="475">
        <v>24</v>
      </c>
      <c r="B28" s="56">
        <v>0.3735299657659919</v>
      </c>
      <c r="C28" s="46">
        <v>2929.8244052342097</v>
      </c>
      <c r="D28" s="56">
        <v>0.85515523848328578</v>
      </c>
      <c r="E28" s="56">
        <v>0.34318096494884864</v>
      </c>
      <c r="F28" s="250">
        <v>2024.97</v>
      </c>
      <c r="G28" s="76">
        <v>199927035054.05545</v>
      </c>
      <c r="H28" s="46">
        <v>23431577.872511394</v>
      </c>
      <c r="I28" s="76">
        <v>666915345887.92871</v>
      </c>
      <c r="J28" s="56">
        <v>0.37352996576599184</v>
      </c>
      <c r="K28" s="76">
        <v>26066856183.080559</v>
      </c>
      <c r="L28" s="76">
        <v>24445018684.466988</v>
      </c>
      <c r="M28" s="76">
        <v>145878833062.68683</v>
      </c>
      <c r="N28" s="76">
        <v>48947043027.031868</v>
      </c>
      <c r="O28" s="76">
        <v>28147.384507336941</v>
      </c>
      <c r="P28" s="46">
        <v>327334.10883085255</v>
      </c>
      <c r="Q28" s="46">
        <v>187840.09349509148</v>
      </c>
      <c r="R28" s="76">
        <v>1162354394969.865</v>
      </c>
      <c r="S28" s="56">
        <v>0.52612664719404922</v>
      </c>
      <c r="T28" s="56">
        <v>0.35064933813256499</v>
      </c>
      <c r="U28" s="46">
        <v>15.832759889019151</v>
      </c>
      <c r="V28" s="76">
        <v>7149226847481.4951</v>
      </c>
      <c r="W28" s="84">
        <v>2255.289489549004</v>
      </c>
      <c r="X28" s="82">
        <v>4.5780255665624929E-2</v>
      </c>
      <c r="Y28" s="476">
        <v>2.0000000000000001E-4</v>
      </c>
    </row>
    <row r="29" spans="1:25" x14ac:dyDescent="0.2">
      <c r="A29" s="475">
        <v>25</v>
      </c>
      <c r="B29" s="56">
        <v>0.46301969368899532</v>
      </c>
      <c r="C29" s="46">
        <v>1500</v>
      </c>
      <c r="D29" s="56">
        <v>0.57994047244898839</v>
      </c>
      <c r="E29" s="56">
        <v>0.55501528646759302</v>
      </c>
      <c r="F29" s="250">
        <v>2024.34</v>
      </c>
      <c r="G29" s="76">
        <v>116055180704.31485</v>
      </c>
      <c r="H29" s="46">
        <v>12579117.812206529</v>
      </c>
      <c r="I29" s="76">
        <v>316416131914.03607</v>
      </c>
      <c r="J29" s="56">
        <v>0.24883681448715167</v>
      </c>
      <c r="K29" s="76">
        <v>12777112107.864574</v>
      </c>
      <c r="L29" s="76">
        <v>0</v>
      </c>
      <c r="M29" s="76">
        <v>110142019341.1899</v>
      </c>
      <c r="N29" s="76">
        <v>84116407583.923157</v>
      </c>
      <c r="O29" s="76">
        <v>26608.977059210498</v>
      </c>
      <c r="P29" s="46">
        <v>465035.84784972412</v>
      </c>
      <c r="Q29" s="46">
        <v>302859.92319873552</v>
      </c>
      <c r="R29" s="76">
        <v>658227812914.36938</v>
      </c>
      <c r="S29" s="56">
        <v>0.45674018056358379</v>
      </c>
      <c r="T29" s="56">
        <v>0.28158265698162888</v>
      </c>
      <c r="U29" s="46">
        <v>16.652138800988531</v>
      </c>
      <c r="V29" s="76">
        <v>3506807128064.8789</v>
      </c>
      <c r="W29" s="84">
        <v>1106.1494969183457</v>
      </c>
      <c r="X29" s="82">
        <v>4.2611044082265473E-2</v>
      </c>
      <c r="Y29" s="476">
        <v>2.0000000000000001E-4</v>
      </c>
    </row>
    <row r="30" spans="1:25" x14ac:dyDescent="0.2">
      <c r="A30" s="475">
        <v>26</v>
      </c>
      <c r="B30" s="56">
        <v>0.42481933635986702</v>
      </c>
      <c r="C30" s="46">
        <v>8390.4861876828927</v>
      </c>
      <c r="D30" s="56">
        <v>0.82555064756311392</v>
      </c>
      <c r="E30" s="56">
        <v>0.38864228511665611</v>
      </c>
      <c r="F30" s="250">
        <v>2023.75</v>
      </c>
      <c r="G30" s="76">
        <v>538883765165.69293</v>
      </c>
      <c r="H30" s="46">
        <v>20123625.793555763</v>
      </c>
      <c r="I30" s="76">
        <v>470467050733.81763</v>
      </c>
      <c r="J30" s="56">
        <v>0.30805869289892518</v>
      </c>
      <c r="K30" s="76">
        <v>9409045223.2106705</v>
      </c>
      <c r="L30" s="76">
        <v>0</v>
      </c>
      <c r="M30" s="76">
        <v>527925463376.62598</v>
      </c>
      <c r="N30" s="76">
        <v>122726690491.52771</v>
      </c>
      <c r="O30" s="76">
        <v>25258.433808557202</v>
      </c>
      <c r="P30" s="46">
        <v>733724.75959795853</v>
      </c>
      <c r="Q30" s="46">
        <v>511967.23593731591</v>
      </c>
      <c r="R30" s="76">
        <v>1609838439926.3052</v>
      </c>
      <c r="S30" s="56">
        <v>0.61062649854959727</v>
      </c>
      <c r="T30" s="56">
        <v>0.41541899392888615</v>
      </c>
      <c r="U30" s="46">
        <v>17.814946481444572</v>
      </c>
      <c r="V30" s="76">
        <v>12976038863883.547</v>
      </c>
      <c r="W30" s="84">
        <v>4098.4597745539031</v>
      </c>
      <c r="X30" s="82">
        <v>4.1452107554548069E-2</v>
      </c>
      <c r="Y30" s="476">
        <v>2.0000000000000001E-4</v>
      </c>
    </row>
    <row r="31" spans="1:25" x14ac:dyDescent="0.2">
      <c r="A31" s="475">
        <v>27</v>
      </c>
      <c r="B31" s="56">
        <v>0.49256943296794414</v>
      </c>
      <c r="C31" s="46">
        <v>4274.8277810644877</v>
      </c>
      <c r="D31" s="56">
        <v>0.84605352716205484</v>
      </c>
      <c r="E31" s="56">
        <v>0.3704999197190626</v>
      </c>
      <c r="F31" s="250">
        <v>2023.75</v>
      </c>
      <c r="G31" s="76">
        <v>525323586499.17236</v>
      </c>
      <c r="H31" s="46">
        <v>21018687.005644526</v>
      </c>
      <c r="I31" s="76">
        <v>416045913269.1167</v>
      </c>
      <c r="J31" s="56">
        <v>0.17164464380571021</v>
      </c>
      <c r="K31" s="76">
        <v>10747721623.352602</v>
      </c>
      <c r="L31" s="76">
        <v>0</v>
      </c>
      <c r="M31" s="76">
        <v>538615534262.21326</v>
      </c>
      <c r="N31" s="76">
        <v>130232933622.30598</v>
      </c>
      <c r="O31" s="76">
        <v>29083.06500735203</v>
      </c>
      <c r="P31" s="46">
        <v>741721.02872457565</v>
      </c>
      <c r="Q31" s="46">
        <v>517717.17369503016</v>
      </c>
      <c r="R31" s="76">
        <v>1590130704308.3843</v>
      </c>
      <c r="S31" s="56">
        <v>0.58872842889948895</v>
      </c>
      <c r="T31" s="56">
        <v>0.3719924153493297</v>
      </c>
      <c r="U31" s="46">
        <v>18.30256520210877</v>
      </c>
      <c r="V31" s="76">
        <v>11802499467090.598</v>
      </c>
      <c r="W31" s="84">
        <v>3726.0415941047195</v>
      </c>
      <c r="X31" s="82">
        <v>4.0226640906425304E-2</v>
      </c>
      <c r="Y31" s="476">
        <v>2.0000000000000001E-4</v>
      </c>
    </row>
    <row r="32" spans="1:25" x14ac:dyDescent="0.2">
      <c r="A32" s="475">
        <v>28</v>
      </c>
      <c r="B32" s="56">
        <v>0.35765678649334232</v>
      </c>
      <c r="C32" s="46">
        <v>1500</v>
      </c>
      <c r="D32" s="56">
        <v>0.64422171597012878</v>
      </c>
      <c r="E32" s="56">
        <v>0.45120828484657266</v>
      </c>
      <c r="F32" s="250">
        <v>2025.23</v>
      </c>
      <c r="G32" s="76">
        <v>121784615051.35631</v>
      </c>
      <c r="H32" s="46">
        <v>15337605.000614636</v>
      </c>
      <c r="I32" s="76">
        <v>500518612320.10962</v>
      </c>
      <c r="J32" s="56">
        <v>0.35765678649334232</v>
      </c>
      <c r="K32" s="76">
        <v>14226006912.600922</v>
      </c>
      <c r="L32" s="76">
        <v>0</v>
      </c>
      <c r="M32" s="76">
        <v>142368783434.97403</v>
      </c>
      <c r="N32" s="76">
        <v>49456580049.325523</v>
      </c>
      <c r="O32" s="76">
        <v>20543.462220240734</v>
      </c>
      <c r="P32" s="46">
        <v>334505.04758439609</v>
      </c>
      <c r="Q32" s="46">
        <v>198476.31515735839</v>
      </c>
      <c r="R32" s="76">
        <v>1040975917713.8922</v>
      </c>
      <c r="S32" s="56">
        <v>0.55837559244634505</v>
      </c>
      <c r="T32" s="56">
        <v>0.27016973262159355</v>
      </c>
      <c r="U32" s="46">
        <v>15.5062239581965</v>
      </c>
      <c r="V32" s="76">
        <v>4881270289991.1943</v>
      </c>
      <c r="W32" s="84">
        <v>1541.4120589254283</v>
      </c>
      <c r="X32" s="82">
        <v>4.6160183597271531E-2</v>
      </c>
      <c r="Y32" s="476">
        <v>2.0000000000000001E-4</v>
      </c>
    </row>
    <row r="33" spans="1:25" x14ac:dyDescent="0.2">
      <c r="A33" s="475">
        <v>29</v>
      </c>
      <c r="B33" s="56">
        <v>0.45540705994727892</v>
      </c>
      <c r="C33" s="46">
        <v>7016.4747837617315</v>
      </c>
      <c r="D33" s="56">
        <v>0.49612710416958494</v>
      </c>
      <c r="E33" s="56">
        <v>0.41322651584779352</v>
      </c>
      <c r="F33" s="250">
        <v>2024.7</v>
      </c>
      <c r="G33" s="76">
        <v>142269835806.26239</v>
      </c>
      <c r="H33" s="46">
        <v>9178963.3434256315</v>
      </c>
      <c r="I33" s="76">
        <v>285319615938.9585</v>
      </c>
      <c r="J33" s="56">
        <v>0.32842225101419364</v>
      </c>
      <c r="K33" s="76">
        <v>22516747235.185501</v>
      </c>
      <c r="L33" s="76">
        <v>38229207978.403992</v>
      </c>
      <c r="M33" s="76">
        <v>93761148976.953201</v>
      </c>
      <c r="N33" s="76">
        <v>23132566893.573776</v>
      </c>
      <c r="O33" s="76">
        <v>15773.260897912456</v>
      </c>
      <c r="P33" s="46">
        <v>170713.72466853063</v>
      </c>
      <c r="Q33" s="46">
        <v>79825.835556450984</v>
      </c>
      <c r="R33" s="76">
        <v>671398080753.32166</v>
      </c>
      <c r="S33" s="56">
        <v>0.56533427079993304</v>
      </c>
      <c r="T33" s="56">
        <v>0.32713588845384872</v>
      </c>
      <c r="U33" s="46">
        <v>16.773823093161791</v>
      </c>
      <c r="V33" s="76">
        <v>4090756911953.1802</v>
      </c>
      <c r="W33" s="84">
        <v>1288.1394825291427</v>
      </c>
      <c r="X33" s="82">
        <v>4.2964089546298746E-2</v>
      </c>
      <c r="Y33" s="476">
        <v>2.0000000000000001E-4</v>
      </c>
    </row>
    <row r="34" spans="1:25" x14ac:dyDescent="0.2">
      <c r="A34" s="475">
        <v>30</v>
      </c>
      <c r="B34" s="56">
        <v>0.59617684003674376</v>
      </c>
      <c r="C34" s="46">
        <v>2984.1707840242425</v>
      </c>
      <c r="D34" s="56">
        <v>0.73767131220033855</v>
      </c>
      <c r="E34" s="56">
        <v>0.2696436942985192</v>
      </c>
      <c r="F34" s="250">
        <v>2023.75</v>
      </c>
      <c r="G34" s="76">
        <v>423188944537.81854</v>
      </c>
      <c r="H34" s="46">
        <v>17728480.768289112</v>
      </c>
      <c r="I34" s="76">
        <v>565552245215.7804</v>
      </c>
      <c r="J34" s="56">
        <v>0.45798208292478382</v>
      </c>
      <c r="K34" s="76">
        <v>9390595316.7257671</v>
      </c>
      <c r="L34" s="76">
        <v>0</v>
      </c>
      <c r="M34" s="76">
        <v>432496904061.29413</v>
      </c>
      <c r="N34" s="76">
        <v>98356269243.38504</v>
      </c>
      <c r="O34" s="76">
        <v>28781.021173426583</v>
      </c>
      <c r="P34" s="46">
        <v>560637.48215006106</v>
      </c>
      <c r="Q34" s="46">
        <v>374314.00335845363</v>
      </c>
      <c r="R34" s="76">
        <v>1496422726274.7925</v>
      </c>
      <c r="S34" s="56">
        <v>0.63251154554717637</v>
      </c>
      <c r="T34" s="56">
        <v>0.42502919648470461</v>
      </c>
      <c r="U34" s="46">
        <v>16.961650352403964</v>
      </c>
      <c r="V34" s="76">
        <v>11798482411339.334</v>
      </c>
      <c r="W34" s="84">
        <v>3725.0419109564605</v>
      </c>
      <c r="X34" s="82">
        <v>4.3089372591990076E-2</v>
      </c>
      <c r="Y34" s="476">
        <v>2.0000000000000001E-4</v>
      </c>
    </row>
    <row r="35" spans="1:25" x14ac:dyDescent="0.2">
      <c r="A35" s="475">
        <v>31</v>
      </c>
      <c r="B35" s="56">
        <v>0.71308476370351648</v>
      </c>
      <c r="C35" s="46">
        <v>2222.6662708186245</v>
      </c>
      <c r="D35" s="56">
        <v>0.52940139278920073</v>
      </c>
      <c r="E35" s="56">
        <v>0.41415603765853137</v>
      </c>
      <c r="F35" s="250">
        <v>2027.15</v>
      </c>
      <c r="G35" s="76">
        <v>87566287324.908737</v>
      </c>
      <c r="H35" s="46">
        <v>11016365.887663521</v>
      </c>
      <c r="I35" s="76">
        <v>358749549736.62085</v>
      </c>
      <c r="J35" s="56">
        <v>0.4583465283390048</v>
      </c>
      <c r="K35" s="76">
        <v>38791654342.047363</v>
      </c>
      <c r="L35" s="76">
        <v>140748325652.74533</v>
      </c>
      <c r="M35" s="76">
        <v>0</v>
      </c>
      <c r="N35" s="76">
        <v>105170539732.39041</v>
      </c>
      <c r="O35" s="76">
        <v>19061.993582466839</v>
      </c>
      <c r="P35" s="46">
        <v>618224.44017270394</v>
      </c>
      <c r="Q35" s="46">
        <v>428913.54712628399</v>
      </c>
      <c r="R35" s="76">
        <v>710659434719.33569</v>
      </c>
      <c r="S35" s="56">
        <v>0.51134436526288296</v>
      </c>
      <c r="T35" s="56">
        <v>0.35824594537950988</v>
      </c>
      <c r="U35" s="46">
        <v>14.940368185244058</v>
      </c>
      <c r="V35" s="76">
        <v>4384104195081.6694</v>
      </c>
      <c r="W35" s="84">
        <v>1382.5819920832034</v>
      </c>
      <c r="X35" s="82">
        <v>4.6675431491082497E-2</v>
      </c>
      <c r="Y35" s="476">
        <v>2.0000000000000001E-4</v>
      </c>
    </row>
    <row r="36" spans="1:25" x14ac:dyDescent="0.2">
      <c r="A36" s="475">
        <v>32</v>
      </c>
      <c r="B36" s="56">
        <v>0.65607685878907784</v>
      </c>
      <c r="C36" s="46">
        <v>3775.3087085490001</v>
      </c>
      <c r="D36" s="56">
        <v>0.59263988653868749</v>
      </c>
      <c r="E36" s="56">
        <v>0.30816922173502359</v>
      </c>
      <c r="F36" s="250">
        <v>2025.7</v>
      </c>
      <c r="G36" s="76">
        <v>91336762454.944641</v>
      </c>
      <c r="H36" s="46">
        <v>11969121.813202355</v>
      </c>
      <c r="I36" s="76">
        <v>385725436922.13483</v>
      </c>
      <c r="J36" s="56">
        <v>0.452714887800298</v>
      </c>
      <c r="K36" s="76">
        <v>14996830027.844654</v>
      </c>
      <c r="L36" s="76">
        <v>17685344153.626396</v>
      </c>
      <c r="M36" s="76">
        <v>41412193381.971542</v>
      </c>
      <c r="N36" s="76">
        <v>53041543408.837151</v>
      </c>
      <c r="O36" s="76">
        <v>31797.728499252211</v>
      </c>
      <c r="P36" s="46">
        <v>355299.92473029182</v>
      </c>
      <c r="Q36" s="46">
        <v>215916.0210437474</v>
      </c>
      <c r="R36" s="76">
        <v>622379544403.07764</v>
      </c>
      <c r="S36" s="56">
        <v>0.52861330707311971</v>
      </c>
      <c r="T36" s="56">
        <v>0.36136952807613248</v>
      </c>
      <c r="U36" s="46">
        <v>15.366761944868333</v>
      </c>
      <c r="V36" s="76">
        <v>3890000787870.6411</v>
      </c>
      <c r="W36" s="84">
        <v>1228.2043194170922</v>
      </c>
      <c r="X36" s="82">
        <v>4.6405010197747128E-2</v>
      </c>
      <c r="Y36" s="476">
        <v>2.0000000000000001E-4</v>
      </c>
    </row>
    <row r="37" spans="1:25" x14ac:dyDescent="0.2">
      <c r="A37" s="475">
        <v>33</v>
      </c>
      <c r="B37" s="56">
        <v>0.56981781529796438</v>
      </c>
      <c r="C37" s="46">
        <v>1500</v>
      </c>
      <c r="D37" s="56">
        <v>0.98142681984392754</v>
      </c>
      <c r="E37" s="56">
        <v>0.32570432029763219</v>
      </c>
      <c r="F37" s="250">
        <v>2026.22</v>
      </c>
      <c r="G37" s="76">
        <v>237347617681.91843</v>
      </c>
      <c r="H37" s="46">
        <v>30258684.570049841</v>
      </c>
      <c r="I37" s="76">
        <v>523945465183.5376</v>
      </c>
      <c r="J37" s="56">
        <v>0.174943432254142</v>
      </c>
      <c r="K37" s="76">
        <v>28520981409.044334</v>
      </c>
      <c r="L37" s="76">
        <v>126846423287.1472</v>
      </c>
      <c r="M37" s="76">
        <v>71011127043.359589</v>
      </c>
      <c r="N37" s="76">
        <v>51172341533.100708</v>
      </c>
      <c r="O37" s="76">
        <v>31567.138071795689</v>
      </c>
      <c r="P37" s="46">
        <v>365522.98810375697</v>
      </c>
      <c r="Q37" s="46">
        <v>213827.20147913095</v>
      </c>
      <c r="R37" s="76">
        <v>1079692856278.1191</v>
      </c>
      <c r="S37" s="56">
        <v>0.459809786326073</v>
      </c>
      <c r="T37" s="56">
        <v>0.28172795542828766</v>
      </c>
      <c r="U37" s="46">
        <v>17.555912619890805</v>
      </c>
      <c r="V37" s="76">
        <v>5865360197375.9375</v>
      </c>
      <c r="W37" s="84">
        <v>1851.8632759947652</v>
      </c>
      <c r="X37" s="82">
        <v>4.1300102664989069E-2</v>
      </c>
      <c r="Y37" s="476">
        <v>2.0000000000000001E-4</v>
      </c>
    </row>
    <row r="38" spans="1:25" x14ac:dyDescent="0.2">
      <c r="A38" s="475">
        <v>34</v>
      </c>
      <c r="B38" s="56">
        <v>0.50935106397505425</v>
      </c>
      <c r="C38" s="46">
        <v>2558.7054766670499</v>
      </c>
      <c r="D38" s="56">
        <v>1.0655891584292319</v>
      </c>
      <c r="E38" s="56">
        <v>0.23597101841009965</v>
      </c>
      <c r="F38" s="250">
        <v>2025.38</v>
      </c>
      <c r="G38" s="76">
        <v>176476291299.27057</v>
      </c>
      <c r="H38" s="46">
        <v>35921562.708743528</v>
      </c>
      <c r="I38" s="76">
        <v>825679827272.87268</v>
      </c>
      <c r="J38" s="56">
        <v>0.36496858723397374</v>
      </c>
      <c r="K38" s="76">
        <v>19560917463.711155</v>
      </c>
      <c r="L38" s="76">
        <v>33160147581.248493</v>
      </c>
      <c r="M38" s="76">
        <v>147593143856.39526</v>
      </c>
      <c r="N38" s="76">
        <v>94077120056.223923</v>
      </c>
      <c r="O38" s="76">
        <v>23541.141235218867</v>
      </c>
      <c r="P38" s="46">
        <v>573373.69528617524</v>
      </c>
      <c r="Q38" s="46">
        <v>373688.86526099761</v>
      </c>
      <c r="R38" s="76">
        <v>1419279699666.0164</v>
      </c>
      <c r="S38" s="56">
        <v>0.50480628162812979</v>
      </c>
      <c r="T38" s="56">
        <v>0.28766065608988933</v>
      </c>
      <c r="U38" s="46">
        <v>15.548032054055717</v>
      </c>
      <c r="V38" s="76">
        <v>6997133304479.6777</v>
      </c>
      <c r="W38" s="84">
        <v>2208.0957034511048</v>
      </c>
      <c r="X38" s="82">
        <v>4.6857474395566701E-2</v>
      </c>
      <c r="Y38" s="476">
        <v>2.0000000000000001E-4</v>
      </c>
    </row>
    <row r="39" spans="1:25" x14ac:dyDescent="0.2">
      <c r="A39" s="475">
        <v>35</v>
      </c>
      <c r="B39" s="56">
        <v>0.2</v>
      </c>
      <c r="C39" s="46">
        <v>3964.648981240824</v>
      </c>
      <c r="D39" s="56">
        <v>0.9433330937801454</v>
      </c>
      <c r="E39" s="56">
        <v>0.41357525756467645</v>
      </c>
      <c r="F39" s="250">
        <v>2025.06</v>
      </c>
      <c r="G39" s="76">
        <v>211067881812.06311</v>
      </c>
      <c r="H39" s="46">
        <v>25763350.094678078</v>
      </c>
      <c r="I39" s="76">
        <v>624439151290.82703</v>
      </c>
      <c r="J39" s="56">
        <v>0.20000000000000007</v>
      </c>
      <c r="K39" s="76">
        <v>16728835182.2861</v>
      </c>
      <c r="L39" s="76">
        <v>1361889801.2490788</v>
      </c>
      <c r="M39" s="76">
        <v>116525262974.14029</v>
      </c>
      <c r="N39" s="76">
        <v>5608581912.2415257</v>
      </c>
      <c r="O39" s="76">
        <v>33410.732912317217</v>
      </c>
      <c r="P39" s="46">
        <v>83068.874999999243</v>
      </c>
      <c r="Q39" s="46">
        <v>22075.874999999251</v>
      </c>
      <c r="R39" s="76">
        <v>1078713114544.9271</v>
      </c>
      <c r="S39" s="56">
        <v>0.44371178806142614</v>
      </c>
      <c r="T39" s="56">
        <v>0.26072602034193559</v>
      </c>
      <c r="U39" s="46">
        <v>17.430185903515067</v>
      </c>
      <c r="V39" s="76">
        <v>5240517126270.8633</v>
      </c>
      <c r="W39" s="84">
        <v>1654.0914360864481</v>
      </c>
      <c r="X39" s="82">
        <v>4.3003332106834109E-2</v>
      </c>
      <c r="Y39" s="476">
        <v>2.0000000000000001E-4</v>
      </c>
    </row>
    <row r="40" spans="1:25" x14ac:dyDescent="0.2">
      <c r="A40" s="475">
        <v>36</v>
      </c>
      <c r="B40" s="56">
        <v>0.49499919022445177</v>
      </c>
      <c r="C40" s="46">
        <v>1500</v>
      </c>
      <c r="D40" s="56">
        <v>0.34026142773262236</v>
      </c>
      <c r="E40" s="56">
        <v>0.34661383093260423</v>
      </c>
      <c r="F40" s="250">
        <v>2026.2</v>
      </c>
      <c r="G40" s="76">
        <v>58294677952.718872</v>
      </c>
      <c r="H40" s="46">
        <v>5923042.2424274459</v>
      </c>
      <c r="I40" s="76">
        <v>237391228753.73987</v>
      </c>
      <c r="J40" s="56">
        <v>0.46610848226033608</v>
      </c>
      <c r="K40" s="76">
        <v>31944148764.582367</v>
      </c>
      <c r="L40" s="76">
        <v>66715489544.202469</v>
      </c>
      <c r="M40" s="76">
        <v>26837792441.306015</v>
      </c>
      <c r="N40" s="76">
        <v>360980002999.11292</v>
      </c>
      <c r="O40" s="76">
        <v>23729.760078143823</v>
      </c>
      <c r="P40" s="46">
        <v>1867589.7716243854</v>
      </c>
      <c r="Q40" s="46">
        <v>1315545.4154447885</v>
      </c>
      <c r="R40" s="76">
        <v>777662998510.63037</v>
      </c>
      <c r="S40" s="56">
        <v>0.40800768277830629</v>
      </c>
      <c r="T40" s="56">
        <v>0.29295452722577936</v>
      </c>
      <c r="U40" s="46">
        <v>14.430340180817522</v>
      </c>
      <c r="V40" s="76">
        <v>3764424128704.3833</v>
      </c>
      <c r="W40" s="84">
        <v>1184.9934431993079</v>
      </c>
      <c r="X40" s="82">
        <v>4.8512757507894147E-2</v>
      </c>
      <c r="Y40" s="476">
        <v>2.0000000000000001E-4</v>
      </c>
    </row>
    <row r="41" spans="1:25" x14ac:dyDescent="0.2">
      <c r="A41" s="475">
        <v>37</v>
      </c>
      <c r="B41" s="56">
        <v>0.32768206856027571</v>
      </c>
      <c r="C41" s="46">
        <v>1500</v>
      </c>
      <c r="D41" s="56">
        <v>1.4442897480244601</v>
      </c>
      <c r="E41" s="56">
        <v>0.45217530659038835</v>
      </c>
      <c r="F41" s="250">
        <v>2023.75</v>
      </c>
      <c r="G41" s="76">
        <v>874668666916.90137</v>
      </c>
      <c r="H41" s="46">
        <v>71105442.501098782</v>
      </c>
      <c r="I41" s="76">
        <v>980214260826.05176</v>
      </c>
      <c r="J41" s="56">
        <v>-0.261105829541179</v>
      </c>
      <c r="K41" s="76">
        <v>8959918679.3919258</v>
      </c>
      <c r="L41" s="76">
        <v>0</v>
      </c>
      <c r="M41" s="76">
        <v>764898714378.92432</v>
      </c>
      <c r="N41" s="76">
        <v>55151027451.681305</v>
      </c>
      <c r="O41" s="76">
        <v>24412.629819915317</v>
      </c>
      <c r="P41" s="46">
        <v>308595.25631888979</v>
      </c>
      <c r="Q41" s="46">
        <v>165489.16287838059</v>
      </c>
      <c r="R41" s="76">
        <v>3097399084912.957</v>
      </c>
      <c r="S41" s="56">
        <v>0.45239313897501893</v>
      </c>
      <c r="T41" s="56">
        <v>0.17109098278939652</v>
      </c>
      <c r="U41" s="46">
        <v>32.132523076018153</v>
      </c>
      <c r="V41" s="76">
        <v>17863113820503.234</v>
      </c>
      <c r="W41" s="84">
        <v>5639.2254070876143</v>
      </c>
      <c r="X41" s="82">
        <v>2.3620396658815001E-2</v>
      </c>
      <c r="Y41" s="476">
        <v>2.0000000000000001E-4</v>
      </c>
    </row>
    <row r="42" spans="1:25" x14ac:dyDescent="0.2">
      <c r="A42" s="475">
        <v>38</v>
      </c>
      <c r="B42" s="56">
        <v>0.43890399633811195</v>
      </c>
      <c r="C42" s="46">
        <v>5652.2847384584802</v>
      </c>
      <c r="D42" s="56">
        <v>0.57408485982091739</v>
      </c>
      <c r="E42" s="56">
        <v>0.40966134518499608</v>
      </c>
      <c r="F42" s="250">
        <v>2025.46</v>
      </c>
      <c r="G42" s="76">
        <v>236778468328.35287</v>
      </c>
      <c r="H42" s="46">
        <v>11674533.326626526</v>
      </c>
      <c r="I42" s="76">
        <v>380013290738.48865</v>
      </c>
      <c r="J42" s="56">
        <v>0.30248855654653872</v>
      </c>
      <c r="K42" s="76">
        <v>34633323978.433228</v>
      </c>
      <c r="L42" s="76">
        <v>53373331480.271126</v>
      </c>
      <c r="M42" s="76">
        <v>83308218245.00769</v>
      </c>
      <c r="N42" s="76">
        <v>106254459461.20323</v>
      </c>
      <c r="O42" s="76">
        <v>39282.851847748905</v>
      </c>
      <c r="P42" s="46">
        <v>476158.52523723058</v>
      </c>
      <c r="Q42" s="46">
        <v>311952.30395996693</v>
      </c>
      <c r="R42" s="76">
        <v>855691801516.51978</v>
      </c>
      <c r="S42" s="56">
        <v>0.49865060383350679</v>
      </c>
      <c r="T42" s="56">
        <v>0.3982547968172141</v>
      </c>
      <c r="U42" s="46">
        <v>17.007323731366469</v>
      </c>
      <c r="V42" s="76">
        <v>6310013802962.1016</v>
      </c>
      <c r="W42" s="84">
        <v>1992.1386834116179</v>
      </c>
      <c r="X42" s="82">
        <v>4.3346469944793874E-2</v>
      </c>
      <c r="Y42" s="476">
        <v>2.0000000000000001E-4</v>
      </c>
    </row>
    <row r="43" spans="1:25" x14ac:dyDescent="0.2">
      <c r="A43" s="475">
        <v>39</v>
      </c>
      <c r="B43" s="56">
        <v>0.33559468625388167</v>
      </c>
      <c r="C43" s="46">
        <v>5790.2477660790692</v>
      </c>
      <c r="D43" s="56">
        <v>0.57807133379893649</v>
      </c>
      <c r="E43" s="56">
        <v>0.52661784627701069</v>
      </c>
      <c r="F43" s="250">
        <v>2024.98</v>
      </c>
      <c r="G43" s="76">
        <v>163446742662.42474</v>
      </c>
      <c r="H43" s="46">
        <v>11777747.581159262</v>
      </c>
      <c r="I43" s="76">
        <v>375167847841.78973</v>
      </c>
      <c r="J43" s="56">
        <v>0.33559468625388167</v>
      </c>
      <c r="K43" s="76">
        <v>8424610664.501647</v>
      </c>
      <c r="L43" s="76">
        <v>0</v>
      </c>
      <c r="M43" s="76">
        <v>162217189370.10623</v>
      </c>
      <c r="N43" s="76">
        <v>33480905040.531364</v>
      </c>
      <c r="O43" s="76">
        <v>32685.170893275186</v>
      </c>
      <c r="P43" s="46">
        <v>253847.59942197046</v>
      </c>
      <c r="Q43" s="46">
        <v>138847.42324898634</v>
      </c>
      <c r="R43" s="76">
        <v>799332962615.94434</v>
      </c>
      <c r="S43" s="56">
        <v>0.5530323729464417</v>
      </c>
      <c r="T43" s="56">
        <v>0.33627105610113223</v>
      </c>
      <c r="U43" s="46">
        <v>16.609534181445039</v>
      </c>
      <c r="V43" s="76">
        <v>4951117488242.0967</v>
      </c>
      <c r="W43" s="84">
        <v>1563.1514736333231</v>
      </c>
      <c r="X43" s="82">
        <v>4.3817555215646245E-2</v>
      </c>
      <c r="Y43" s="476">
        <v>2.0000000000000001E-4</v>
      </c>
    </row>
    <row r="44" spans="1:25" x14ac:dyDescent="0.2">
      <c r="A44" s="475">
        <v>40</v>
      </c>
      <c r="B44" s="56">
        <v>0.52156020724455798</v>
      </c>
      <c r="C44" s="46">
        <v>1500</v>
      </c>
      <c r="D44" s="56">
        <v>0.78385923381697664</v>
      </c>
      <c r="E44" s="56">
        <v>0.3975849869977055</v>
      </c>
      <c r="F44" s="250">
        <v>2024.38</v>
      </c>
      <c r="G44" s="76">
        <v>249343370435.11099</v>
      </c>
      <c r="H44" s="46">
        <v>20370972.792358045</v>
      </c>
      <c r="I44" s="76">
        <v>636958538786.88049</v>
      </c>
      <c r="J44" s="56">
        <v>0.48561912814510233</v>
      </c>
      <c r="K44" s="76">
        <v>21227269378.000092</v>
      </c>
      <c r="L44" s="76">
        <v>0</v>
      </c>
      <c r="M44" s="76">
        <v>220975159678.98712</v>
      </c>
      <c r="N44" s="76">
        <v>95750014084.301041</v>
      </c>
      <c r="O44" s="76">
        <v>37065.803433670866</v>
      </c>
      <c r="P44" s="46">
        <v>571664.87420352735</v>
      </c>
      <c r="Q44" s="46">
        <v>381606.52433204255</v>
      </c>
      <c r="R44" s="76">
        <v>1314541619494.5408</v>
      </c>
      <c r="S44" s="56">
        <v>0.60285567708964938</v>
      </c>
      <c r="T44" s="56">
        <v>0.38469741938760321</v>
      </c>
      <c r="U44" s="46">
        <v>15.90969743514027</v>
      </c>
      <c r="V44" s="76">
        <v>8864896466626.5488</v>
      </c>
      <c r="W44" s="84">
        <v>2797.9707529829711</v>
      </c>
      <c r="X44" s="82">
        <v>4.5752775357726184E-2</v>
      </c>
      <c r="Y44" s="476">
        <v>2.0000000000000001E-4</v>
      </c>
    </row>
    <row r="45" spans="1:25" x14ac:dyDescent="0.2">
      <c r="A45" s="475">
        <v>41</v>
      </c>
      <c r="B45" s="56">
        <v>0.41833345014836587</v>
      </c>
      <c r="C45" s="46">
        <v>2604.5475380291005</v>
      </c>
      <c r="D45" s="56">
        <v>0.67056385751899361</v>
      </c>
      <c r="E45" s="56">
        <v>0.44876528421859807</v>
      </c>
      <c r="F45" s="250">
        <v>2023.75</v>
      </c>
      <c r="G45" s="76">
        <v>267235893765.31665</v>
      </c>
      <c r="H45" s="46">
        <v>15468275.52281631</v>
      </c>
      <c r="I45" s="76">
        <v>363020248159.56781</v>
      </c>
      <c r="J45" s="56">
        <v>0.19563088551209895</v>
      </c>
      <c r="K45" s="76">
        <v>10479572166.363194</v>
      </c>
      <c r="L45" s="76">
        <v>0</v>
      </c>
      <c r="M45" s="76">
        <v>366767806898.08954</v>
      </c>
      <c r="N45" s="76">
        <v>51641323678.491486</v>
      </c>
      <c r="O45" s="76">
        <v>40272.082886857424</v>
      </c>
      <c r="P45" s="46">
        <v>311481.89395746676</v>
      </c>
      <c r="Q45" s="46">
        <v>180199.00619948737</v>
      </c>
      <c r="R45" s="76">
        <v>1115734189813.802</v>
      </c>
      <c r="S45" s="56">
        <v>0.57621209510093496</v>
      </c>
      <c r="T45" s="56">
        <v>0.2804092789504245</v>
      </c>
      <c r="U45" s="46">
        <v>18.061431532807688</v>
      </c>
      <c r="V45" s="76">
        <v>6235563814540.4111</v>
      </c>
      <c r="W45" s="84">
        <v>1967.2508954214411</v>
      </c>
      <c r="X45" s="82">
        <v>4.0325938854187976E-2</v>
      </c>
      <c r="Y45" s="476">
        <v>2.0000000000000001E-4</v>
      </c>
    </row>
    <row r="46" spans="1:25" x14ac:dyDescent="0.2">
      <c r="A46" s="475">
        <v>42</v>
      </c>
      <c r="B46" s="56">
        <v>0.53727380998327479</v>
      </c>
      <c r="C46" s="46">
        <v>5802.5683935862162</v>
      </c>
      <c r="D46" s="56">
        <v>0.79272927219381506</v>
      </c>
      <c r="E46" s="56">
        <v>0.4163801951922565</v>
      </c>
      <c r="F46" s="250">
        <v>2024.47</v>
      </c>
      <c r="G46" s="76">
        <v>184658207541.02145</v>
      </c>
      <c r="H46" s="46">
        <v>19332547.504993316</v>
      </c>
      <c r="I46" s="76">
        <v>571486610959.12915</v>
      </c>
      <c r="J46" s="56">
        <v>0.44936245675144637</v>
      </c>
      <c r="K46" s="76">
        <v>16238091050.687872</v>
      </c>
      <c r="L46" s="76">
        <v>23838913411.069412</v>
      </c>
      <c r="M46" s="76">
        <v>167074290802.78668</v>
      </c>
      <c r="N46" s="76">
        <v>44172647085.835197</v>
      </c>
      <c r="O46" s="76">
        <v>31939.551447251568</v>
      </c>
      <c r="P46" s="46">
        <v>316039.90582352423</v>
      </c>
      <c r="Q46" s="46">
        <v>180754.04411575996</v>
      </c>
      <c r="R46" s="76">
        <v>1029459863002.0133</v>
      </c>
      <c r="S46" s="56">
        <v>0.5734710958906194</v>
      </c>
      <c r="T46" s="56">
        <v>0.40168712265583678</v>
      </c>
      <c r="U46" s="46">
        <v>15.643320709615738</v>
      </c>
      <c r="V46" s="76">
        <v>7158990456402.5762</v>
      </c>
      <c r="W46" s="84">
        <v>2258.7640762724473</v>
      </c>
      <c r="X46" s="82">
        <v>4.608310422935584E-2</v>
      </c>
      <c r="Y46" s="476">
        <v>2.0000000000000001E-4</v>
      </c>
    </row>
    <row r="47" spans="1:25" x14ac:dyDescent="0.2">
      <c r="A47" s="475">
        <v>43</v>
      </c>
      <c r="B47" s="56">
        <v>0.4023720953857125</v>
      </c>
      <c r="C47" s="46">
        <v>5308.6187931195227</v>
      </c>
      <c r="D47" s="56">
        <v>1.3449541455164904</v>
      </c>
      <c r="E47" s="56">
        <v>0.55013969005385388</v>
      </c>
      <c r="F47" s="250">
        <v>2023.75</v>
      </c>
      <c r="G47" s="76">
        <v>595169120371.88745</v>
      </c>
      <c r="H47" s="46">
        <v>44741195.575762168</v>
      </c>
      <c r="I47" s="76">
        <v>657624612381.00256</v>
      </c>
      <c r="J47" s="56">
        <v>3.4725762510960156E-2</v>
      </c>
      <c r="K47" s="76">
        <v>20927963468.88913</v>
      </c>
      <c r="L47" s="76">
        <v>0</v>
      </c>
      <c r="M47" s="76">
        <v>625607143831.31421</v>
      </c>
      <c r="N47" s="76">
        <v>6469533664.5956364</v>
      </c>
      <c r="O47" s="76">
        <v>33724.611325987731</v>
      </c>
      <c r="P47" s="46">
        <v>86693.449749179214</v>
      </c>
      <c r="Q47" s="46">
        <v>25899.402303648807</v>
      </c>
      <c r="R47" s="76">
        <v>2193246304369.5957</v>
      </c>
      <c r="S47" s="56">
        <v>0.56383502360719828</v>
      </c>
      <c r="T47" s="56">
        <v>0.25578144994287605</v>
      </c>
      <c r="U47" s="46">
        <v>20.865962802821336</v>
      </c>
      <c r="V47" s="76">
        <v>12375163083386.738</v>
      </c>
      <c r="W47" s="84">
        <v>3905.7650954094688</v>
      </c>
      <c r="X47" s="82">
        <v>3.6479093395328524E-2</v>
      </c>
      <c r="Y47" s="476">
        <v>2.0000000000000001E-4</v>
      </c>
    </row>
    <row r="48" spans="1:25" x14ac:dyDescent="0.2">
      <c r="A48" s="475">
        <v>44</v>
      </c>
      <c r="B48" s="56">
        <v>0.29770385039669117</v>
      </c>
      <c r="C48" s="46">
        <v>6730.3517815060495</v>
      </c>
      <c r="D48" s="56">
        <v>0.73681449936756693</v>
      </c>
      <c r="E48" s="56">
        <v>0.52658359196135118</v>
      </c>
      <c r="F48" s="250">
        <v>2023.75</v>
      </c>
      <c r="G48" s="76">
        <v>314481141734.32416</v>
      </c>
      <c r="H48" s="46">
        <v>17035587.535497136</v>
      </c>
      <c r="I48" s="76">
        <v>473377371221.05579</v>
      </c>
      <c r="J48" s="56">
        <v>0.29770385039669112</v>
      </c>
      <c r="K48" s="76">
        <v>11143070009.865244</v>
      </c>
      <c r="L48" s="76">
        <v>0</v>
      </c>
      <c r="M48" s="76">
        <v>297029532565.29016</v>
      </c>
      <c r="N48" s="76">
        <v>78491241058.715134</v>
      </c>
      <c r="O48" s="76">
        <v>35499.443052950272</v>
      </c>
      <c r="P48" s="46">
        <v>516627.78824285907</v>
      </c>
      <c r="Q48" s="46">
        <v>338990.92784540873</v>
      </c>
      <c r="R48" s="76">
        <v>1128814580967.0461</v>
      </c>
      <c r="S48" s="56">
        <v>0.54528782490262473</v>
      </c>
      <c r="T48" s="56">
        <v>0.39131319691396277</v>
      </c>
      <c r="U48" s="46">
        <v>17.244322903281049</v>
      </c>
      <c r="V48" s="76">
        <v>8288255220186.2529</v>
      </c>
      <c r="W48" s="84">
        <v>2617.0509935370728</v>
      </c>
      <c r="X48" s="82">
        <v>4.2824108678042067E-2</v>
      </c>
      <c r="Y48" s="476">
        <v>2.0000000000000001E-4</v>
      </c>
    </row>
    <row r="49" spans="1:25" x14ac:dyDescent="0.2">
      <c r="A49" s="475">
        <v>45</v>
      </c>
      <c r="B49" s="56">
        <v>0.6436430532770393</v>
      </c>
      <c r="C49" s="46">
        <v>5172.3401780393115</v>
      </c>
      <c r="D49" s="56">
        <v>0.96760684803235386</v>
      </c>
      <c r="E49" s="56">
        <v>0.58646601733547543</v>
      </c>
      <c r="F49" s="250">
        <v>2024.55</v>
      </c>
      <c r="G49" s="76">
        <v>311488740174.27087</v>
      </c>
      <c r="H49" s="46">
        <v>28716680.87641602</v>
      </c>
      <c r="I49" s="76">
        <v>682925877630.59033</v>
      </c>
      <c r="J49" s="56">
        <v>0.30398927832028844</v>
      </c>
      <c r="K49" s="76">
        <v>24441157837.403797</v>
      </c>
      <c r="L49" s="76">
        <v>7722844680.1816378</v>
      </c>
      <c r="M49" s="76">
        <v>209120620390.36548</v>
      </c>
      <c r="N49" s="76">
        <v>56765213580.051971</v>
      </c>
      <c r="O49" s="76">
        <v>25243.725356502502</v>
      </c>
      <c r="P49" s="46">
        <v>359045.98838102794</v>
      </c>
      <c r="Q49" s="46">
        <v>209231.8434861112</v>
      </c>
      <c r="R49" s="76">
        <v>1295843449952.3628</v>
      </c>
      <c r="S49" s="56">
        <v>0.50863666336039637</v>
      </c>
      <c r="T49" s="56">
        <v>0.37577425994295677</v>
      </c>
      <c r="U49" s="46">
        <v>16.762666696876828</v>
      </c>
      <c r="V49" s="76">
        <v>8882348387047.3281</v>
      </c>
      <c r="W49" s="84">
        <v>2804.7830534615282</v>
      </c>
      <c r="X49" s="82">
        <v>4.3946705393286024E-2</v>
      </c>
      <c r="Y49" s="476">
        <v>2.0000000000000001E-4</v>
      </c>
    </row>
    <row r="50" spans="1:25" x14ac:dyDescent="0.2">
      <c r="A50" s="475">
        <v>46</v>
      </c>
      <c r="B50" s="56">
        <v>0.59907401415462069</v>
      </c>
      <c r="C50" s="46">
        <v>5428.349733823683</v>
      </c>
      <c r="D50" s="56">
        <v>0.75745181778811688</v>
      </c>
      <c r="E50" s="56">
        <v>0.60593718698341137</v>
      </c>
      <c r="F50" s="250">
        <v>2025.97</v>
      </c>
      <c r="G50" s="76">
        <v>240435073020.46915</v>
      </c>
      <c r="H50" s="46">
        <v>17778752.84870949</v>
      </c>
      <c r="I50" s="76">
        <v>523547670298.9328</v>
      </c>
      <c r="J50" s="56">
        <v>0.39268008926716558</v>
      </c>
      <c r="K50" s="76">
        <v>36664144962.579681</v>
      </c>
      <c r="L50" s="76">
        <v>91329163821.813858</v>
      </c>
      <c r="M50" s="76">
        <v>131556286188.72169</v>
      </c>
      <c r="N50" s="76">
        <v>74433322044.327667</v>
      </c>
      <c r="O50" s="76">
        <v>21748.809587511962</v>
      </c>
      <c r="P50" s="46">
        <v>437955.26579495979</v>
      </c>
      <c r="Q50" s="46">
        <v>275904.29975284607</v>
      </c>
      <c r="R50" s="76">
        <v>1074520408048.4036</v>
      </c>
      <c r="S50" s="56">
        <v>0.54229999179387045</v>
      </c>
      <c r="T50" s="56">
        <v>0.39329800344413735</v>
      </c>
      <c r="U50" s="46">
        <v>16.34366469260441</v>
      </c>
      <c r="V50" s="76">
        <v>7662972235180.0303</v>
      </c>
      <c r="W50" s="84">
        <v>2420.0169287271842</v>
      </c>
      <c r="X50" s="82">
        <v>4.3875500414570383E-2</v>
      </c>
      <c r="Y50" s="476">
        <v>2.0000000000000001E-4</v>
      </c>
    </row>
    <row r="51" spans="1:25" x14ac:dyDescent="0.2">
      <c r="A51" s="475">
        <v>47</v>
      </c>
      <c r="B51" s="56">
        <v>0.59061556504954305</v>
      </c>
      <c r="C51" s="46">
        <v>4660.9915432043745</v>
      </c>
      <c r="D51" s="56">
        <v>0.8080425973855172</v>
      </c>
      <c r="E51" s="56">
        <v>0.32417968649157725</v>
      </c>
      <c r="F51" s="250">
        <v>2025.74</v>
      </c>
      <c r="G51" s="76">
        <v>166807046836.93094</v>
      </c>
      <c r="H51" s="46">
        <v>20405616.689676106</v>
      </c>
      <c r="I51" s="76">
        <v>658160962380.54297</v>
      </c>
      <c r="J51" s="56">
        <v>0.46501564904409431</v>
      </c>
      <c r="K51" s="76">
        <v>21726265338.516815</v>
      </c>
      <c r="L51" s="76">
        <v>6147276482.6093321</v>
      </c>
      <c r="M51" s="76">
        <v>143209772406.91171</v>
      </c>
      <c r="N51" s="76">
        <v>51623733721.682098</v>
      </c>
      <c r="O51" s="76">
        <v>22000.224914580482</v>
      </c>
      <c r="P51" s="46">
        <v>332842.10057135177</v>
      </c>
      <c r="Q51" s="46">
        <v>193138.37789383763</v>
      </c>
      <c r="R51" s="76">
        <v>1144535289744.9624</v>
      </c>
      <c r="S51" s="56">
        <v>0.5740738703688687</v>
      </c>
      <c r="T51" s="56">
        <v>0.38205028262211993</v>
      </c>
      <c r="U51" s="46">
        <v>15.226867426796259</v>
      </c>
      <c r="V51" s="76">
        <v>7585654996058.0361</v>
      </c>
      <c r="W51" s="84">
        <v>2393.5632454176766</v>
      </c>
      <c r="X51" s="82">
        <v>4.6196852376457403E-2</v>
      </c>
      <c r="Y51" s="476">
        <v>2.0000000000000001E-4</v>
      </c>
    </row>
    <row r="52" spans="1:25" x14ac:dyDescent="0.2">
      <c r="A52" s="475">
        <v>48</v>
      </c>
      <c r="B52" s="56">
        <v>0.44118256444232612</v>
      </c>
      <c r="C52" s="46">
        <v>4708.7116628026297</v>
      </c>
      <c r="D52" s="56">
        <v>0.85328184173965271</v>
      </c>
      <c r="E52" s="56">
        <v>0.46333062350868248</v>
      </c>
      <c r="F52" s="250">
        <v>2026.12</v>
      </c>
      <c r="G52" s="76">
        <v>112373431617.83998</v>
      </c>
      <c r="H52" s="46">
        <v>22052782.321626589</v>
      </c>
      <c r="I52" s="76">
        <v>614831243520.68457</v>
      </c>
      <c r="J52" s="56">
        <v>0.38555227363929445</v>
      </c>
      <c r="K52" s="76">
        <v>52307444363.993263</v>
      </c>
      <c r="L52" s="76">
        <v>132722975759.88336</v>
      </c>
      <c r="M52" s="76">
        <v>19129063850.565731</v>
      </c>
      <c r="N52" s="76">
        <v>132507623136.79169</v>
      </c>
      <c r="O52" s="76">
        <v>27836.831304526913</v>
      </c>
      <c r="P52" s="46">
        <v>714234.64099243155</v>
      </c>
      <c r="Q52" s="46">
        <v>494897.31455226184</v>
      </c>
      <c r="R52" s="76">
        <v>1005715230925.8237</v>
      </c>
      <c r="S52" s="56">
        <v>0.4481430638712533</v>
      </c>
      <c r="T52" s="56">
        <v>0.31789577467994085</v>
      </c>
      <c r="U52" s="46">
        <v>14.907696443036958</v>
      </c>
      <c r="V52" s="76">
        <v>5347091538251.5596</v>
      </c>
      <c r="W52" s="84">
        <v>1686.2710507744089</v>
      </c>
      <c r="X52" s="82">
        <v>4.776617434275867E-2</v>
      </c>
      <c r="Y52" s="476">
        <v>2.0000000000000001E-4</v>
      </c>
    </row>
    <row r="53" spans="1:25" x14ac:dyDescent="0.2">
      <c r="A53" s="475">
        <v>49</v>
      </c>
      <c r="B53" s="56">
        <v>0.45541161925434881</v>
      </c>
      <c r="C53" s="46">
        <v>6415.7731062677776</v>
      </c>
      <c r="D53" s="56">
        <v>0.45499589607477581</v>
      </c>
      <c r="E53" s="56">
        <v>0.23391075119775345</v>
      </c>
      <c r="F53" s="250">
        <v>2024.85</v>
      </c>
      <c r="G53" s="76">
        <v>153275379309.54865</v>
      </c>
      <c r="H53" s="46">
        <v>8150795.2747280048</v>
      </c>
      <c r="I53" s="76">
        <v>297644203054.71936</v>
      </c>
      <c r="J53" s="56">
        <v>0.44318295796464369</v>
      </c>
      <c r="K53" s="76">
        <v>5943026340.2064695</v>
      </c>
      <c r="L53" s="76">
        <v>0</v>
      </c>
      <c r="M53" s="76">
        <v>139241900114.92599</v>
      </c>
      <c r="N53" s="76">
        <v>37792663674.406357</v>
      </c>
      <c r="O53" s="76">
        <v>37285.949773922795</v>
      </c>
      <c r="P53" s="46">
        <v>250276.87903148556</v>
      </c>
      <c r="Q53" s="46">
        <v>138912.84388790617</v>
      </c>
      <c r="R53" s="76">
        <v>630848770836.01685</v>
      </c>
      <c r="S53" s="56">
        <v>0.59291883237692466</v>
      </c>
      <c r="T53" s="56">
        <v>0.41090601058966808</v>
      </c>
      <c r="U53" s="46">
        <v>16.516231305748775</v>
      </c>
      <c r="V53" s="76">
        <v>4819187340866.1367</v>
      </c>
      <c r="W53" s="84">
        <v>1520.6562998490194</v>
      </c>
      <c r="X53" s="82">
        <v>4.3354142869015767E-2</v>
      </c>
      <c r="Y53" s="476">
        <v>2.0000000000000001E-4</v>
      </c>
    </row>
    <row r="54" spans="1:25" x14ac:dyDescent="0.2">
      <c r="A54" s="475">
        <v>50</v>
      </c>
      <c r="B54" s="56">
        <v>0.49581845570917993</v>
      </c>
      <c r="C54" s="46">
        <v>3251.4627421965365</v>
      </c>
      <c r="D54" s="56">
        <v>1.0954420252769608</v>
      </c>
      <c r="E54" s="56">
        <v>0.43287882386593068</v>
      </c>
      <c r="F54" s="250">
        <v>2023.75</v>
      </c>
      <c r="G54" s="76">
        <v>271529625445.31213</v>
      </c>
      <c r="H54" s="46">
        <v>38246763.491675153</v>
      </c>
      <c r="I54" s="76">
        <v>609622646651.09058</v>
      </c>
      <c r="J54" s="56">
        <v>5.2744859478129014E-2</v>
      </c>
      <c r="K54" s="76">
        <v>4806965433.5963497</v>
      </c>
      <c r="L54" s="76">
        <v>1121224913.2360675</v>
      </c>
      <c r="M54" s="76">
        <v>245246440211.25903</v>
      </c>
      <c r="N54" s="76">
        <v>44415393386.997719</v>
      </c>
      <c r="O54" s="76">
        <v>25475.135513176709</v>
      </c>
      <c r="P54" s="46">
        <v>309105.9195330498</v>
      </c>
      <c r="Q54" s="46">
        <v>168877.95630878332</v>
      </c>
      <c r="R54" s="76">
        <v>1192614356603.5918</v>
      </c>
      <c r="S54" s="56">
        <v>0.39439438901813956</v>
      </c>
      <c r="T54" s="56">
        <v>0.19882073593992947</v>
      </c>
      <c r="U54" s="46">
        <v>22.220766715755119</v>
      </c>
      <c r="V54" s="76">
        <v>5681195270930.4023</v>
      </c>
      <c r="W54" s="84">
        <v>1790.1991030798613</v>
      </c>
      <c r="X54" s="82">
        <v>3.3765017444871037E-2</v>
      </c>
      <c r="Y54" s="476">
        <v>2.0000000000000001E-4</v>
      </c>
    </row>
    <row r="55" spans="1:25" x14ac:dyDescent="0.2">
      <c r="A55" s="475">
        <v>51</v>
      </c>
      <c r="B55" s="56">
        <v>0.58080389156525891</v>
      </c>
      <c r="C55" s="46">
        <v>8254.1709315052249</v>
      </c>
      <c r="D55" s="56">
        <v>0.70557511799714256</v>
      </c>
      <c r="E55" s="56">
        <v>0.26282556550528852</v>
      </c>
      <c r="F55" s="250">
        <v>2023.75</v>
      </c>
      <c r="G55" s="76">
        <v>511181797145.13141</v>
      </c>
      <c r="H55" s="46">
        <v>16071403.608877914</v>
      </c>
      <c r="I55" s="76">
        <v>510893921509.94031</v>
      </c>
      <c r="J55" s="56">
        <v>0.45048479920065976</v>
      </c>
      <c r="K55" s="76">
        <v>9286076829.4126129</v>
      </c>
      <c r="L55" s="76">
        <v>0</v>
      </c>
      <c r="M55" s="76">
        <v>471788586817.48584</v>
      </c>
      <c r="N55" s="76">
        <v>36985322184.540268</v>
      </c>
      <c r="O55" s="76">
        <v>21694.108882154324</v>
      </c>
      <c r="P55" s="46">
        <v>266685.54524940375</v>
      </c>
      <c r="Q55" s="46">
        <v>145655.68127106561</v>
      </c>
      <c r="R55" s="76">
        <v>1407530973506.2856</v>
      </c>
      <c r="S55" s="56">
        <v>0.65560448025645524</v>
      </c>
      <c r="T55" s="56">
        <v>0.49491557822035687</v>
      </c>
      <c r="U55" s="46">
        <v>17.380997707565772</v>
      </c>
      <c r="V55" s="76">
        <v>13317726394821.15</v>
      </c>
      <c r="W55" s="84">
        <v>4200.1493276036754</v>
      </c>
      <c r="X55" s="82">
        <v>4.2067402380085821E-2</v>
      </c>
      <c r="Y55" s="476">
        <v>2.0000000000000001E-4</v>
      </c>
    </row>
    <row r="56" spans="1:25" x14ac:dyDescent="0.2">
      <c r="A56" s="475">
        <v>52</v>
      </c>
      <c r="B56" s="56">
        <v>0.39579237408984236</v>
      </c>
      <c r="C56" s="46">
        <v>1500</v>
      </c>
      <c r="D56" s="56">
        <v>1.1428515857515469</v>
      </c>
      <c r="E56" s="56">
        <v>0.42628372610486259</v>
      </c>
      <c r="F56" s="250">
        <v>2025.41</v>
      </c>
      <c r="G56" s="76">
        <v>346428390269.57806</v>
      </c>
      <c r="H56" s="46">
        <v>42833874.61216563</v>
      </c>
      <c r="I56" s="76">
        <v>541162378923.34723</v>
      </c>
      <c r="J56" s="56">
        <v>-6.91963317271167E-2</v>
      </c>
      <c r="K56" s="76">
        <v>20726207470.624428</v>
      </c>
      <c r="L56" s="76">
        <v>6446407767.1587076</v>
      </c>
      <c r="M56" s="76">
        <v>179393310323.19315</v>
      </c>
      <c r="N56" s="76">
        <v>36310734653.548927</v>
      </c>
      <c r="O56" s="76">
        <v>28802.96605201597</v>
      </c>
      <c r="P56" s="46">
        <v>283549.53605575487</v>
      </c>
      <c r="Q56" s="46">
        <v>149147.55984413787</v>
      </c>
      <c r="R56" s="76">
        <v>1097322158372.9841</v>
      </c>
      <c r="S56" s="56">
        <v>0.34306643259287278</v>
      </c>
      <c r="T56" s="56">
        <v>0.2604110907019494</v>
      </c>
      <c r="U56" s="46">
        <v>24.172944318374512</v>
      </c>
      <c r="V56" s="76">
        <v>7341015291678.7754</v>
      </c>
      <c r="W56" s="84">
        <v>2317.3595978510871</v>
      </c>
      <c r="X56" s="82">
        <v>3.1433210046538228E-2</v>
      </c>
      <c r="Y56" s="476">
        <v>2.0000000000000001E-4</v>
      </c>
    </row>
    <row r="57" spans="1:25" x14ac:dyDescent="0.2">
      <c r="A57" s="475">
        <v>53</v>
      </c>
      <c r="B57" s="56">
        <v>0.46745877172178935</v>
      </c>
      <c r="C57" s="46">
        <v>5257.4524354472587</v>
      </c>
      <c r="D57" s="56">
        <v>0.24906632069604928</v>
      </c>
      <c r="E57" s="56">
        <v>0.54519967600075692</v>
      </c>
      <c r="F57" s="250">
        <v>2024.93</v>
      </c>
      <c r="G57" s="76">
        <v>116584915767.09712</v>
      </c>
      <c r="H57" s="46">
        <v>3985852.2067192253</v>
      </c>
      <c r="I57" s="76">
        <v>201440308153.8165</v>
      </c>
      <c r="J57" s="56">
        <v>0.46745877172178929</v>
      </c>
      <c r="K57" s="76">
        <v>4730687746.6014891</v>
      </c>
      <c r="L57" s="76">
        <v>0</v>
      </c>
      <c r="M57" s="76">
        <v>115037341639.37051</v>
      </c>
      <c r="N57" s="76">
        <v>39803302943.380806</v>
      </c>
      <c r="O57" s="76">
        <v>19639.804695173691</v>
      </c>
      <c r="P57" s="46">
        <v>319414.44194285118</v>
      </c>
      <c r="Q57" s="46">
        <v>160690.2502571026</v>
      </c>
      <c r="R57" s="76">
        <v>496545265133.68713</v>
      </c>
      <c r="S57" s="56">
        <v>0.61170294234788591</v>
      </c>
      <c r="T57" s="56">
        <v>0.41878232238748536</v>
      </c>
      <c r="U57" s="46">
        <v>16.335033347607272</v>
      </c>
      <c r="V57" s="76">
        <v>3895669664760.8501</v>
      </c>
      <c r="W57" s="84">
        <v>1230.0791344283534</v>
      </c>
      <c r="X57" s="82">
        <v>4.2808959961995033E-2</v>
      </c>
      <c r="Y57" s="476">
        <v>2.0000000000000001E-4</v>
      </c>
    </row>
    <row r="58" spans="1:25" x14ac:dyDescent="0.2">
      <c r="A58" s="475">
        <v>54</v>
      </c>
      <c r="B58" s="56">
        <v>0.72893474148685011</v>
      </c>
      <c r="C58" s="46">
        <v>3246.3463662056351</v>
      </c>
      <c r="D58" s="56">
        <v>0.73245170751496058</v>
      </c>
      <c r="E58" s="56">
        <v>0.7</v>
      </c>
      <c r="F58" s="250">
        <v>2025.07</v>
      </c>
      <c r="G58" s="76">
        <v>321241291649.71582</v>
      </c>
      <c r="H58" s="46">
        <v>17423987.659274463</v>
      </c>
      <c r="I58" s="76">
        <v>536264141636.88696</v>
      </c>
      <c r="J58" s="56">
        <v>0.43984853790949563</v>
      </c>
      <c r="K58" s="76">
        <v>29599814870.59903</v>
      </c>
      <c r="L58" s="76">
        <v>52640965017.246887</v>
      </c>
      <c r="M58" s="76">
        <v>145339405941.43481</v>
      </c>
      <c r="N58" s="76">
        <v>34293007402.108372</v>
      </c>
      <c r="O58" s="76">
        <v>30797.452614183676</v>
      </c>
      <c r="P58" s="46">
        <v>248147.70020070739</v>
      </c>
      <c r="Q58" s="46">
        <v>131374.88893151656</v>
      </c>
      <c r="R58" s="76">
        <v>1140585572363.3555</v>
      </c>
      <c r="S58" s="56">
        <v>0.60237213719699878</v>
      </c>
      <c r="T58" s="56">
        <v>0.46884082737532456</v>
      </c>
      <c r="U58" s="46">
        <v>16.534610473822173</v>
      </c>
      <c r="V58" s="76">
        <v>9740063656652.1094</v>
      </c>
      <c r="W58" s="84">
        <v>3073.3223967509175</v>
      </c>
      <c r="X58" s="82">
        <v>4.3903189248701749E-2</v>
      </c>
      <c r="Y58" s="476">
        <v>2.0000000000000001E-4</v>
      </c>
    </row>
    <row r="59" spans="1:25" x14ac:dyDescent="0.2">
      <c r="A59" s="475">
        <v>55</v>
      </c>
      <c r="B59" s="56">
        <v>0.37003815406286217</v>
      </c>
      <c r="C59" s="46">
        <v>3801.3683236391912</v>
      </c>
      <c r="D59" s="56">
        <v>0.96910412201323803</v>
      </c>
      <c r="E59" s="56">
        <v>0.38758515641577629</v>
      </c>
      <c r="F59" s="250">
        <v>2023.75</v>
      </c>
      <c r="G59" s="76">
        <v>409555581565.4859</v>
      </c>
      <c r="H59" s="46">
        <v>29271037.672805384</v>
      </c>
      <c r="I59" s="76">
        <v>634065005856.34509</v>
      </c>
      <c r="J59" s="56">
        <v>0.32091069177515452</v>
      </c>
      <c r="K59" s="76">
        <v>13075882347.735407</v>
      </c>
      <c r="L59" s="76">
        <v>0</v>
      </c>
      <c r="M59" s="76">
        <v>488122668405.14209</v>
      </c>
      <c r="N59" s="76">
        <v>46221744280.296394</v>
      </c>
      <c r="O59" s="76">
        <v>33545.34128854017</v>
      </c>
      <c r="P59" s="46">
        <v>335538.08054350747</v>
      </c>
      <c r="Q59" s="46">
        <v>191395.6399259069</v>
      </c>
      <c r="R59" s="76">
        <v>1713477762408.8706</v>
      </c>
      <c r="S59" s="56">
        <v>0.60418987034825411</v>
      </c>
      <c r="T59" s="56">
        <v>0.33580826258732832</v>
      </c>
      <c r="U59" s="46">
        <v>17.234248755531958</v>
      </c>
      <c r="V59" s="76">
        <v>10822518952010.574</v>
      </c>
      <c r="W59" s="84">
        <v>3406.7930601238268</v>
      </c>
      <c r="X59" s="82">
        <v>4.259001126524628E-2</v>
      </c>
      <c r="Y59" s="476">
        <v>2.0000000000000001E-4</v>
      </c>
    </row>
    <row r="60" spans="1:25" x14ac:dyDescent="0.2">
      <c r="A60" s="475">
        <v>56</v>
      </c>
      <c r="B60" s="56">
        <v>0.70931283216633367</v>
      </c>
      <c r="C60" s="46">
        <v>3832.0946954702404</v>
      </c>
      <c r="D60" s="56">
        <v>0.84335804932069547</v>
      </c>
      <c r="E60" s="56">
        <v>0.28439519039274097</v>
      </c>
      <c r="F60" s="250">
        <v>2023.75</v>
      </c>
      <c r="G60" s="76">
        <v>295725917062.74298</v>
      </c>
      <c r="H60" s="46">
        <v>21927722.151952922</v>
      </c>
      <c r="I60" s="76">
        <v>471063715125.44446</v>
      </c>
      <c r="J60" s="56">
        <v>0.15680676382501579</v>
      </c>
      <c r="K60" s="76">
        <v>7187036064.2794895</v>
      </c>
      <c r="L60" s="76">
        <v>0</v>
      </c>
      <c r="M60" s="76">
        <v>250602677107.5899</v>
      </c>
      <c r="N60" s="76">
        <v>61115692450.823326</v>
      </c>
      <c r="O60" s="76">
        <v>25992.278934139365</v>
      </c>
      <c r="P60" s="46">
        <v>359212.35662010801</v>
      </c>
      <c r="Q60" s="46">
        <v>212403.25541093788</v>
      </c>
      <c r="R60" s="76">
        <v>1094238773095.34</v>
      </c>
      <c r="S60" s="56">
        <v>0.48713947457252554</v>
      </c>
      <c r="T60" s="56">
        <v>0.32315195400728786</v>
      </c>
      <c r="U60" s="46">
        <v>17.987768859671633</v>
      </c>
      <c r="V60" s="76">
        <v>7017271611688.7734</v>
      </c>
      <c r="W60" s="84">
        <v>2208.9489825530864</v>
      </c>
      <c r="X60" s="82">
        <v>4.0658408397293379E-2</v>
      </c>
      <c r="Y60" s="476">
        <v>2.0000000000000001E-4</v>
      </c>
    </row>
    <row r="61" spans="1:25" x14ac:dyDescent="0.2">
      <c r="A61" s="475">
        <v>57</v>
      </c>
      <c r="B61" s="56">
        <v>0.51177450407854674</v>
      </c>
      <c r="C61" s="46">
        <v>5467.7356435481361</v>
      </c>
      <c r="D61" s="56">
        <v>1.0122946763995453</v>
      </c>
      <c r="E61" s="56">
        <v>0.40019716124450638</v>
      </c>
      <c r="F61" s="250">
        <v>2025.58</v>
      </c>
      <c r="G61" s="76">
        <v>310658262974.93597</v>
      </c>
      <c r="H61" s="46">
        <v>21657067.399416</v>
      </c>
      <c r="I61" s="76">
        <v>363798261713.35248</v>
      </c>
      <c r="J61" s="56">
        <v>4.9829809138545511E-2</v>
      </c>
      <c r="K61" s="76">
        <v>15415063120.444122</v>
      </c>
      <c r="L61" s="76">
        <v>46101092600.104782</v>
      </c>
      <c r="M61" s="76">
        <v>167434500800.17322</v>
      </c>
      <c r="N61" s="76">
        <v>8299099809.0228739</v>
      </c>
      <c r="O61" s="76">
        <v>29063.613590558591</v>
      </c>
      <c r="P61" s="46">
        <v>134954.02534581197</v>
      </c>
      <c r="Q61" s="46">
        <v>33348.201955827491</v>
      </c>
      <c r="R61" s="76">
        <v>911354972991.57739</v>
      </c>
      <c r="S61" s="56">
        <v>0.48871040599843568</v>
      </c>
      <c r="T61" s="56">
        <v>0.32443522827486493</v>
      </c>
      <c r="U61" s="46">
        <v>20.777359534367491</v>
      </c>
      <c r="V61" s="76">
        <v>6521155610850.3125</v>
      </c>
      <c r="W61" s="84">
        <v>2058.6505054308959</v>
      </c>
      <c r="X61" s="82">
        <v>3.6408550923257614E-2</v>
      </c>
      <c r="Y61" s="476">
        <v>2.0000000000000001E-4</v>
      </c>
    </row>
    <row r="62" spans="1:25" x14ac:dyDescent="0.2">
      <c r="A62" s="475">
        <v>58</v>
      </c>
      <c r="B62" s="56">
        <v>0.51189045116682375</v>
      </c>
      <c r="C62" s="46">
        <v>4555.6306100545144</v>
      </c>
      <c r="D62" s="56">
        <v>0.78645523466536982</v>
      </c>
      <c r="E62" s="56">
        <v>0.45370172079440707</v>
      </c>
      <c r="F62" s="250">
        <v>2024.59</v>
      </c>
      <c r="G62" s="76">
        <v>153686711989.57535</v>
      </c>
      <c r="H62" s="46">
        <v>19351366.155893557</v>
      </c>
      <c r="I62" s="76">
        <v>549023055330.9361</v>
      </c>
      <c r="J62" s="56">
        <v>0.42000109830245358</v>
      </c>
      <c r="K62" s="76">
        <v>17171145464.206926</v>
      </c>
      <c r="L62" s="76">
        <v>0</v>
      </c>
      <c r="M62" s="76">
        <v>260969823760.58405</v>
      </c>
      <c r="N62" s="76">
        <v>32089235185.366631</v>
      </c>
      <c r="O62" s="76">
        <v>39076.660111464829</v>
      </c>
      <c r="P62" s="46">
        <v>245612.8365487119</v>
      </c>
      <c r="Q62" s="46">
        <v>128434.61778994789</v>
      </c>
      <c r="R62" s="76">
        <v>1218198058402.5986</v>
      </c>
      <c r="S62" s="56">
        <v>0.60836422678210678</v>
      </c>
      <c r="T62" s="56">
        <v>0.28541733855750867</v>
      </c>
      <c r="U62" s="46">
        <v>15.587649183503471</v>
      </c>
      <c r="V62" s="76">
        <v>6052401835233.5645</v>
      </c>
      <c r="W62" s="84">
        <v>1910.4249983650998</v>
      </c>
      <c r="X62" s="82">
        <v>4.6076458934193772E-2</v>
      </c>
      <c r="Y62" s="476">
        <v>2.0000000000000001E-4</v>
      </c>
    </row>
    <row r="63" spans="1:25" x14ac:dyDescent="0.2">
      <c r="A63" s="475">
        <v>59</v>
      </c>
      <c r="B63" s="56">
        <v>0.36850473342122536</v>
      </c>
      <c r="C63" s="46">
        <v>4800.1135989569202</v>
      </c>
      <c r="D63" s="56">
        <v>0.72967459302431259</v>
      </c>
      <c r="E63" s="56">
        <v>0.57457974729351413</v>
      </c>
      <c r="F63" s="250">
        <v>2024.33</v>
      </c>
      <c r="G63" s="76">
        <v>446816169549.7616</v>
      </c>
      <c r="H63" s="46">
        <v>17409745.262179356</v>
      </c>
      <c r="I63" s="76">
        <v>448542096319.92773</v>
      </c>
      <c r="J63" s="56">
        <v>0.32707388957142203</v>
      </c>
      <c r="K63" s="76">
        <v>11095070051.521318</v>
      </c>
      <c r="L63" s="76">
        <v>0</v>
      </c>
      <c r="M63" s="76">
        <v>272684278456.39441</v>
      </c>
      <c r="N63" s="76">
        <v>78580532502.389694</v>
      </c>
      <c r="O63" s="76">
        <v>44924.35968679058</v>
      </c>
      <c r="P63" s="46">
        <v>470370.84521088429</v>
      </c>
      <c r="Q63" s="46">
        <v>302354.43004828773</v>
      </c>
      <c r="R63" s="76">
        <v>1180622645343.1997</v>
      </c>
      <c r="S63" s="56">
        <v>0.5793189622308631</v>
      </c>
      <c r="T63" s="56">
        <v>0.49015413617057452</v>
      </c>
      <c r="U63" s="46">
        <v>17.615320136885064</v>
      </c>
      <c r="V63" s="76">
        <v>11119745386362.932</v>
      </c>
      <c r="W63" s="84">
        <v>3511.6507726659288</v>
      </c>
      <c r="X63" s="82">
        <v>4.1802232244274352E-2</v>
      </c>
      <c r="Y63" s="476">
        <v>2.0000000000000001E-4</v>
      </c>
    </row>
    <row r="64" spans="1:25" x14ac:dyDescent="0.2">
      <c r="A64" s="475">
        <v>60</v>
      </c>
      <c r="B64" s="56">
        <v>0.35620058510389496</v>
      </c>
      <c r="C64" s="46">
        <v>4758.6909142351824</v>
      </c>
      <c r="D64" s="56">
        <v>0.42445512268237184</v>
      </c>
      <c r="E64" s="56">
        <v>0.582820299974806</v>
      </c>
      <c r="F64" s="250">
        <v>2023.75</v>
      </c>
      <c r="G64" s="76">
        <v>211906311806.37991</v>
      </c>
      <c r="H64" s="46">
        <v>7711291.7133291364</v>
      </c>
      <c r="I64" s="76">
        <v>276699071872.03839</v>
      </c>
      <c r="J64" s="56">
        <v>0.35620058510389496</v>
      </c>
      <c r="K64" s="76">
        <v>5426692813.7652035</v>
      </c>
      <c r="L64" s="76">
        <v>0</v>
      </c>
      <c r="M64" s="76">
        <v>405378986572.36877</v>
      </c>
      <c r="N64" s="76">
        <v>111328751498.72044</v>
      </c>
      <c r="O64" s="76">
        <v>28533.129163913833</v>
      </c>
      <c r="P64" s="46">
        <v>697628.44372552331</v>
      </c>
      <c r="Q64" s="46">
        <v>466551.13568663562</v>
      </c>
      <c r="R64" s="76">
        <v>1052894017937.0233</v>
      </c>
      <c r="S64" s="56">
        <v>0.6240969647931599</v>
      </c>
      <c r="T64" s="56">
        <v>0.29819694900753219</v>
      </c>
      <c r="U64" s="46">
        <v>17.027369359873905</v>
      </c>
      <c r="V64" s="76">
        <v>5969111022076.9932</v>
      </c>
      <c r="W64" s="84">
        <v>1882.0302314909497</v>
      </c>
      <c r="X64" s="82">
        <v>4.2196404088287877E-2</v>
      </c>
      <c r="Y64" s="476">
        <v>2.0000000000000001E-4</v>
      </c>
    </row>
    <row r="65" spans="1:25" x14ac:dyDescent="0.2">
      <c r="A65" s="475">
        <v>61</v>
      </c>
      <c r="B65" s="56">
        <v>0.54990588957953079</v>
      </c>
      <c r="C65" s="46">
        <v>3992.0260054104001</v>
      </c>
      <c r="D65" s="56">
        <v>1.0133956567918763</v>
      </c>
      <c r="E65" s="56">
        <v>0.45885519489278148</v>
      </c>
      <c r="F65" s="250">
        <v>2025.55</v>
      </c>
      <c r="G65" s="76">
        <v>298298364818.04889</v>
      </c>
      <c r="H65" s="46">
        <v>30724078.734090053</v>
      </c>
      <c r="I65" s="76">
        <v>700558865194.7821</v>
      </c>
      <c r="J65" s="56">
        <v>0.28811291971443398</v>
      </c>
      <c r="K65" s="76">
        <v>31750545840.495331</v>
      </c>
      <c r="L65" s="76">
        <v>80802431084.01741</v>
      </c>
      <c r="M65" s="76">
        <v>141199335443.8541</v>
      </c>
      <c r="N65" s="76">
        <v>137784136513.24115</v>
      </c>
      <c r="O65" s="76">
        <v>19261.459184868421</v>
      </c>
      <c r="P65" s="46">
        <v>740955.18638412724</v>
      </c>
      <c r="Q65" s="46">
        <v>510603.02211352001</v>
      </c>
      <c r="R65" s="76">
        <v>1380102132713.3809</v>
      </c>
      <c r="S65" s="56">
        <v>0.48279284512637916</v>
      </c>
      <c r="T65" s="56">
        <v>0.35645642944302297</v>
      </c>
      <c r="U65" s="46">
        <v>16.519381366518225</v>
      </c>
      <c r="V65" s="76">
        <v>8869936349518.1875</v>
      </c>
      <c r="W65" s="84">
        <v>2799.1035642228931</v>
      </c>
      <c r="X65" s="82">
        <v>4.4343193559790911E-2</v>
      </c>
      <c r="Y65" s="476">
        <v>2.0000000000000001E-4</v>
      </c>
    </row>
    <row r="66" spans="1:25" x14ac:dyDescent="0.2">
      <c r="A66" s="475">
        <v>62</v>
      </c>
      <c r="B66" s="56">
        <v>0.52418749161853273</v>
      </c>
      <c r="C66" s="46">
        <v>4557.6879551212724</v>
      </c>
      <c r="D66" s="56">
        <v>0.93223585829370226</v>
      </c>
      <c r="E66" s="56">
        <v>0.28594044642934413</v>
      </c>
      <c r="F66" s="250">
        <v>2023.95</v>
      </c>
      <c r="G66" s="76">
        <v>355703500212.07892</v>
      </c>
      <c r="H66" s="46">
        <v>26480507.24263357</v>
      </c>
      <c r="I66" s="76">
        <v>565867007479.40479</v>
      </c>
      <c r="J66" s="56">
        <v>0.19711675532567552</v>
      </c>
      <c r="K66" s="76">
        <v>12728691397.133053</v>
      </c>
      <c r="L66" s="76">
        <v>0</v>
      </c>
      <c r="M66" s="76">
        <v>339100578667.18555</v>
      </c>
      <c r="N66" s="76">
        <v>29081086359.867107</v>
      </c>
      <c r="O66" s="76">
        <v>28705.23046723786</v>
      </c>
      <c r="P66" s="46">
        <v>215768.36653853738</v>
      </c>
      <c r="Q66" s="46">
        <v>104249.83883341031</v>
      </c>
      <c r="R66" s="76">
        <v>1325827561635.2029</v>
      </c>
      <c r="S66" s="56">
        <v>0.52747443130737082</v>
      </c>
      <c r="T66" s="56">
        <v>0.3050139025487138</v>
      </c>
      <c r="U66" s="46">
        <v>18.240334025934811</v>
      </c>
      <c r="V66" s="76">
        <v>7961976364949.4258</v>
      </c>
      <c r="W66" s="84">
        <v>2511.1675018274782</v>
      </c>
      <c r="X66" s="82">
        <v>4.0885981825282892E-2</v>
      </c>
      <c r="Y66" s="476">
        <v>2.0000000000000001E-4</v>
      </c>
    </row>
    <row r="67" spans="1:25" x14ac:dyDescent="0.2">
      <c r="A67" s="475">
        <v>63</v>
      </c>
      <c r="B67" s="56">
        <v>0.51106697448793825</v>
      </c>
      <c r="C67" s="46">
        <v>7361.6132342574383</v>
      </c>
      <c r="D67" s="56">
        <v>0.51705018761147714</v>
      </c>
      <c r="E67" s="56">
        <v>0.3317091931166698</v>
      </c>
      <c r="F67" s="250">
        <v>2026.94</v>
      </c>
      <c r="G67" s="76">
        <v>101511521637.99918</v>
      </c>
      <c r="H67" s="46">
        <v>9886157.2161529846</v>
      </c>
      <c r="I67" s="76">
        <v>362769430599.6156</v>
      </c>
      <c r="J67" s="56">
        <v>0.4034773028427594</v>
      </c>
      <c r="K67" s="76">
        <v>40455468218.205986</v>
      </c>
      <c r="L67" s="76">
        <v>84105664040.93486</v>
      </c>
      <c r="M67" s="76">
        <v>1822116056.0829642</v>
      </c>
      <c r="N67" s="76">
        <v>52712268723.780006</v>
      </c>
      <c r="O67" s="76">
        <v>27981.426891733845</v>
      </c>
      <c r="P67" s="46">
        <v>290511.30901973718</v>
      </c>
      <c r="Q67" s="46">
        <v>167950.17496722093</v>
      </c>
      <c r="R67" s="76">
        <v>613404463565.56836</v>
      </c>
      <c r="S67" s="56">
        <v>0.47778466891764515</v>
      </c>
      <c r="T67" s="56">
        <v>0.36761646172336715</v>
      </c>
      <c r="U67" s="46">
        <v>15.571327020981455</v>
      </c>
      <c r="V67" s="76">
        <v>3947059788933.1562</v>
      </c>
      <c r="W67" s="84">
        <v>1245.7929951825436</v>
      </c>
      <c r="X67" s="82">
        <v>4.5976764292219939E-2</v>
      </c>
      <c r="Y67" s="476">
        <v>2.0000000000000001E-4</v>
      </c>
    </row>
    <row r="68" spans="1:25" x14ac:dyDescent="0.2">
      <c r="A68" s="475">
        <v>64</v>
      </c>
      <c r="B68" s="56">
        <v>0.45472430380781731</v>
      </c>
      <c r="C68" s="46">
        <v>2590.6877404943725</v>
      </c>
      <c r="D68" s="56">
        <v>0.90483777810747312</v>
      </c>
      <c r="E68" s="56">
        <v>0.30299479088571579</v>
      </c>
      <c r="F68" s="250">
        <v>2025.37</v>
      </c>
      <c r="G68" s="76">
        <v>332582448062.21771</v>
      </c>
      <c r="H68" s="46">
        <v>25648099.139158849</v>
      </c>
      <c r="I68" s="76">
        <v>600283192680.39844</v>
      </c>
      <c r="J68" s="56">
        <v>0.29038552377148219</v>
      </c>
      <c r="K68" s="76">
        <v>33742566451.38797</v>
      </c>
      <c r="L68" s="76">
        <v>59533607946.3246</v>
      </c>
      <c r="M68" s="76">
        <v>138909827960.36847</v>
      </c>
      <c r="N68" s="76">
        <v>44637120576.95945</v>
      </c>
      <c r="O68" s="76">
        <v>31269.385149544119</v>
      </c>
      <c r="P68" s="46">
        <v>298273.55082101346</v>
      </c>
      <c r="Q68" s="46">
        <v>164886.56665790442</v>
      </c>
      <c r="R68" s="76">
        <v>1236090063720.9836</v>
      </c>
      <c r="S68" s="56">
        <v>0.52613536487114976</v>
      </c>
      <c r="T68" s="56">
        <v>0.39101967119533232</v>
      </c>
      <c r="U68" s="46">
        <v>16.995183680174943</v>
      </c>
      <c r="V68" s="76">
        <v>8910889218299.8145</v>
      </c>
      <c r="W68" s="84">
        <v>2810.8334435487836</v>
      </c>
      <c r="X68" s="82">
        <v>4.3642059151635451E-2</v>
      </c>
      <c r="Y68" s="476">
        <v>2.0000000000000001E-4</v>
      </c>
    </row>
    <row r="69" spans="1:25" x14ac:dyDescent="0.2">
      <c r="A69" s="475">
        <v>65</v>
      </c>
      <c r="B69" s="56">
        <v>0.45588411107348115</v>
      </c>
      <c r="C69" s="46">
        <v>7050.1081823367167</v>
      </c>
      <c r="D69" s="56">
        <v>0.30812655510346804</v>
      </c>
      <c r="E69" s="56">
        <v>0.57774575636985648</v>
      </c>
      <c r="F69" s="250">
        <v>2024.44</v>
      </c>
      <c r="G69" s="76">
        <v>153219618147.29984</v>
      </c>
      <c r="H69" s="46">
        <v>5017660.4051944297</v>
      </c>
      <c r="I69" s="76">
        <v>240318989850.77582</v>
      </c>
      <c r="J69" s="56">
        <v>0.45588411107348115</v>
      </c>
      <c r="K69" s="76">
        <v>4359517966.6170311</v>
      </c>
      <c r="L69" s="76">
        <v>0</v>
      </c>
      <c r="M69" s="76">
        <v>148021999822.72913</v>
      </c>
      <c r="N69" s="76">
        <v>24625902655.270535</v>
      </c>
      <c r="O69" s="76">
        <v>35963.490793228404</v>
      </c>
      <c r="P69" s="46">
        <v>256452.86618032714</v>
      </c>
      <c r="Q69" s="46">
        <v>118722.44134303807</v>
      </c>
      <c r="R69" s="76">
        <v>576196808019.21802</v>
      </c>
      <c r="S69" s="56">
        <v>0.6328433235150398</v>
      </c>
      <c r="T69" s="56">
        <v>0.42642973292407166</v>
      </c>
      <c r="U69" s="46">
        <v>16.71117771452645</v>
      </c>
      <c r="V69" s="76">
        <v>4652048315339.6904</v>
      </c>
      <c r="W69" s="84">
        <v>1468.224949459918</v>
      </c>
      <c r="X69" s="82">
        <v>4.2343586420772322E-2</v>
      </c>
      <c r="Y69" s="476">
        <v>2.0000000000000001E-4</v>
      </c>
    </row>
    <row r="70" spans="1:25" x14ac:dyDescent="0.2">
      <c r="A70" s="475">
        <v>66</v>
      </c>
      <c r="B70" s="56">
        <v>0.2826353294902556</v>
      </c>
      <c r="C70" s="46">
        <v>2631.5495482187871</v>
      </c>
      <c r="D70" s="56">
        <v>0.82621393088613126</v>
      </c>
      <c r="E70" s="56">
        <v>0.39193118655292047</v>
      </c>
      <c r="F70" s="250">
        <v>2024.93</v>
      </c>
      <c r="G70" s="76">
        <v>279872200456.62659</v>
      </c>
      <c r="H70" s="46">
        <v>22321539.42021849</v>
      </c>
      <c r="I70" s="76">
        <v>483448131253.5</v>
      </c>
      <c r="J70" s="56">
        <v>0.23800891851363315</v>
      </c>
      <c r="K70" s="76">
        <v>3765734106.6623182</v>
      </c>
      <c r="L70" s="76">
        <v>0</v>
      </c>
      <c r="M70" s="76">
        <v>235892872105.82346</v>
      </c>
      <c r="N70" s="76">
        <v>65537750068.815269</v>
      </c>
      <c r="O70" s="76">
        <v>27868.044799273586</v>
      </c>
      <c r="P70" s="46">
        <v>407419.19273112086</v>
      </c>
      <c r="Q70" s="46">
        <v>250070.35055531777</v>
      </c>
      <c r="R70" s="76">
        <v>1126334617232.9519</v>
      </c>
      <c r="S70" s="56">
        <v>0.52348558186492422</v>
      </c>
      <c r="T70" s="56">
        <v>0.30951616101787999</v>
      </c>
      <c r="U70" s="46">
        <v>17.803273077524537</v>
      </c>
      <c r="V70" s="76">
        <v>6734054177505.9795</v>
      </c>
      <c r="W70" s="84">
        <v>2125.853554619594</v>
      </c>
      <c r="X70" s="82">
        <v>4.1637783303784072E-2</v>
      </c>
      <c r="Y70" s="476">
        <v>2.0000000000000001E-4</v>
      </c>
    </row>
    <row r="71" spans="1:25" x14ac:dyDescent="0.2">
      <c r="A71" s="475">
        <v>67</v>
      </c>
      <c r="B71" s="56">
        <v>0.44187046217635945</v>
      </c>
      <c r="C71" s="46">
        <v>1558.9193873537138</v>
      </c>
      <c r="D71" s="56">
        <v>0.79479611635041592</v>
      </c>
      <c r="E71" s="56">
        <v>0.39578793491632824</v>
      </c>
      <c r="F71" s="250">
        <v>2023.77</v>
      </c>
      <c r="G71" s="76">
        <v>351269377099.48517</v>
      </c>
      <c r="H71" s="46">
        <v>21176690.686721135</v>
      </c>
      <c r="I71" s="76">
        <v>461270164069.29279</v>
      </c>
      <c r="J71" s="56">
        <v>0.20408215855510514</v>
      </c>
      <c r="K71" s="76">
        <v>14300177006.14398</v>
      </c>
      <c r="L71" s="76">
        <v>0</v>
      </c>
      <c r="M71" s="76">
        <v>481787826016.42059</v>
      </c>
      <c r="N71" s="76">
        <v>82363350375.293777</v>
      </c>
      <c r="O71" s="76">
        <v>26211.59593801797</v>
      </c>
      <c r="P71" s="46">
        <v>467238.89278693293</v>
      </c>
      <c r="Q71" s="46">
        <v>297882.88478227047</v>
      </c>
      <c r="R71" s="76">
        <v>1486158026674.197</v>
      </c>
      <c r="S71" s="56">
        <v>0.5799373203014575</v>
      </c>
      <c r="T71" s="56">
        <v>0.29040057410164238</v>
      </c>
      <c r="U71" s="46">
        <v>17.848080046963929</v>
      </c>
      <c r="V71" s="76">
        <v>8468202129281.7354</v>
      </c>
      <c r="W71" s="84">
        <v>2673.7633454115362</v>
      </c>
      <c r="X71" s="82">
        <v>4.0959310356298011E-2</v>
      </c>
      <c r="Y71" s="476">
        <v>2.0000000000000001E-4</v>
      </c>
    </row>
    <row r="72" spans="1:25" x14ac:dyDescent="0.2">
      <c r="A72" s="475">
        <v>68</v>
      </c>
      <c r="B72" s="56">
        <v>0.66116460597911508</v>
      </c>
      <c r="C72" s="46">
        <v>1500</v>
      </c>
      <c r="D72" s="56">
        <v>0.73457461399740287</v>
      </c>
      <c r="E72" s="56">
        <v>0.45307575560393104</v>
      </c>
      <c r="F72" s="250">
        <v>2024.19</v>
      </c>
      <c r="G72" s="76">
        <v>199054391988.65579</v>
      </c>
      <c r="H72" s="46">
        <v>18707126.570653472</v>
      </c>
      <c r="I72" s="76">
        <v>447899016587.99854</v>
      </c>
      <c r="J72" s="56">
        <v>0.27291369420057476</v>
      </c>
      <c r="K72" s="76">
        <v>14038370917.285158</v>
      </c>
      <c r="L72" s="76">
        <v>3285142993.7598357</v>
      </c>
      <c r="M72" s="76">
        <v>175491643440.33292</v>
      </c>
      <c r="N72" s="76">
        <v>18579216743.36208</v>
      </c>
      <c r="O72" s="76">
        <v>27877.619978907809</v>
      </c>
      <c r="P72" s="46">
        <v>159499.99547086869</v>
      </c>
      <c r="Q72" s="46">
        <v>68246.869730762643</v>
      </c>
      <c r="R72" s="76">
        <v>907487625237.66431</v>
      </c>
      <c r="S72" s="56">
        <v>0.52329225512908017</v>
      </c>
      <c r="T72" s="56">
        <v>0.30405866529207815</v>
      </c>
      <c r="U72" s="46">
        <v>17.248209012633083</v>
      </c>
      <c r="V72" s="76">
        <v>5304037007850.4561</v>
      </c>
      <c r="W72" s="84">
        <v>1674.4188188151079</v>
      </c>
      <c r="X72" s="82">
        <v>4.1832345256465335E-2</v>
      </c>
      <c r="Y72" s="476">
        <v>2.0000000000000001E-4</v>
      </c>
    </row>
    <row r="73" spans="1:25" x14ac:dyDescent="0.2">
      <c r="A73" s="475">
        <v>69</v>
      </c>
      <c r="B73" s="56">
        <v>0.62561611786884941</v>
      </c>
      <c r="C73" s="46">
        <v>5898.8589874727677</v>
      </c>
      <c r="D73" s="56">
        <v>0.70654702538710701</v>
      </c>
      <c r="E73" s="56">
        <v>0.44573014647138437</v>
      </c>
      <c r="F73" s="250">
        <v>2025.86</v>
      </c>
      <c r="G73" s="76">
        <v>202978491529.27255</v>
      </c>
      <c r="H73" s="46">
        <v>15658075.29471962</v>
      </c>
      <c r="I73" s="76">
        <v>482180898297.35419</v>
      </c>
      <c r="J73" s="56">
        <v>0.42547027292600448</v>
      </c>
      <c r="K73" s="76">
        <v>26224869124.669975</v>
      </c>
      <c r="L73" s="76">
        <v>35093231547.133224</v>
      </c>
      <c r="M73" s="76">
        <v>158462076570.04099</v>
      </c>
      <c r="N73" s="76">
        <v>82772373043.437317</v>
      </c>
      <c r="O73" s="76">
        <v>25828.558418407814</v>
      </c>
      <c r="P73" s="46">
        <v>492268.07608592015</v>
      </c>
      <c r="Q73" s="46">
        <v>320509.14541463251</v>
      </c>
      <c r="R73" s="76">
        <v>1004350508615.2661</v>
      </c>
      <c r="S73" s="56">
        <v>0.56619690684852375</v>
      </c>
      <c r="T73" s="56">
        <v>0.36711404709155471</v>
      </c>
      <c r="U73" s="46">
        <v>16.182627174369202</v>
      </c>
      <c r="V73" s="76">
        <v>6613022967769.6318</v>
      </c>
      <c r="W73" s="84">
        <v>2086.1745084951463</v>
      </c>
      <c r="X73" s="82">
        <v>4.483078798539656E-2</v>
      </c>
      <c r="Y73" s="476">
        <v>2.0000000000000001E-4</v>
      </c>
    </row>
    <row r="74" spans="1:25" x14ac:dyDescent="0.2">
      <c r="A74" s="475">
        <v>70</v>
      </c>
      <c r="B74" s="56">
        <v>0.59436759777579751</v>
      </c>
      <c r="C74" s="46">
        <v>4436.6997325960319</v>
      </c>
      <c r="D74" s="56">
        <v>0.95968525834182539</v>
      </c>
      <c r="E74" s="56">
        <v>0.35780720568165403</v>
      </c>
      <c r="F74" s="250">
        <v>2024.45</v>
      </c>
      <c r="G74" s="76">
        <v>151694579703.70944</v>
      </c>
      <c r="H74" s="46">
        <v>28485847.641966835</v>
      </c>
      <c r="I74" s="76">
        <v>600723184143.82458</v>
      </c>
      <c r="J74" s="56">
        <v>0.26726422205840472</v>
      </c>
      <c r="K74" s="76">
        <v>18050621268.922028</v>
      </c>
      <c r="L74" s="76">
        <v>27610486353.211452</v>
      </c>
      <c r="M74" s="76">
        <v>293596739730.09052</v>
      </c>
      <c r="N74" s="76">
        <v>8364724721.1990976</v>
      </c>
      <c r="O74" s="76">
        <v>33726.756184553989</v>
      </c>
      <c r="P74" s="46">
        <v>101465.43749999943</v>
      </c>
      <c r="Q74" s="46">
        <v>33113.81249999968</v>
      </c>
      <c r="R74" s="76">
        <v>1385611428652.4929</v>
      </c>
      <c r="S74" s="56">
        <v>0.56285418864802783</v>
      </c>
      <c r="T74" s="56">
        <v>0.18109696692369229</v>
      </c>
      <c r="U74" s="46">
        <v>16.500327788609898</v>
      </c>
      <c r="V74" s="76">
        <v>4502040219735.8984</v>
      </c>
      <c r="W74" s="84">
        <v>1420.887121543383</v>
      </c>
      <c r="X74" s="82">
        <v>4.4800990547097783E-2</v>
      </c>
      <c r="Y74" s="476">
        <v>2.0000000000000001E-4</v>
      </c>
    </row>
    <row r="75" spans="1:25" x14ac:dyDescent="0.2">
      <c r="A75" s="475">
        <v>71</v>
      </c>
      <c r="B75" s="56">
        <v>0.29944142285042918</v>
      </c>
      <c r="C75" s="46">
        <v>3649.7104593661279</v>
      </c>
      <c r="D75" s="56">
        <v>0.83534112900780044</v>
      </c>
      <c r="E75" s="56">
        <v>0.24610462798105895</v>
      </c>
      <c r="F75" s="250">
        <v>2024.68</v>
      </c>
      <c r="G75" s="76">
        <v>336656085951.77509</v>
      </c>
      <c r="H75" s="46">
        <v>22069512.597596947</v>
      </c>
      <c r="I75" s="76">
        <v>579504154358.24719</v>
      </c>
      <c r="J75" s="56">
        <v>0.2935757481587894</v>
      </c>
      <c r="K75" s="76">
        <v>16666676955.465372</v>
      </c>
      <c r="L75" s="76">
        <v>11992675804.733021</v>
      </c>
      <c r="M75" s="76">
        <v>238309624104.25085</v>
      </c>
      <c r="N75" s="76">
        <v>152489136932.81396</v>
      </c>
      <c r="O75" s="76">
        <v>26645.175507786626</v>
      </c>
      <c r="P75" s="46">
        <v>737543.11711857771</v>
      </c>
      <c r="Q75" s="46">
        <v>514712.93117750948</v>
      </c>
      <c r="R75" s="76">
        <v>1325962514494.2524</v>
      </c>
      <c r="S75" s="56">
        <v>0.51388915278443292</v>
      </c>
      <c r="T75" s="56">
        <v>0.33904169480872426</v>
      </c>
      <c r="U75" s="46">
        <v>17.443307188700786</v>
      </c>
      <c r="V75" s="76">
        <v>8447768434654.2402</v>
      </c>
      <c r="W75" s="84">
        <v>2664.1760087967832</v>
      </c>
      <c r="X75" s="82">
        <v>4.2484206509189666E-2</v>
      </c>
      <c r="Y75" s="476">
        <v>2.0000000000000001E-4</v>
      </c>
    </row>
    <row r="76" spans="1:25" x14ac:dyDescent="0.2">
      <c r="A76" s="475">
        <v>72</v>
      </c>
      <c r="B76" s="56">
        <v>0.4180608677189383</v>
      </c>
      <c r="C76" s="46">
        <v>3227.3441004334381</v>
      </c>
      <c r="D76" s="56">
        <v>0.90278470787524301</v>
      </c>
      <c r="E76" s="56">
        <v>0.38104816979675937</v>
      </c>
      <c r="F76" s="250">
        <v>2024.88</v>
      </c>
      <c r="G76" s="76">
        <v>157471201186.4711</v>
      </c>
      <c r="H76" s="46">
        <v>26289170.542843319</v>
      </c>
      <c r="I76" s="76">
        <v>534043755276.33759</v>
      </c>
      <c r="J76" s="56">
        <v>0.1971686744826201</v>
      </c>
      <c r="K76" s="76">
        <v>27922353001.784321</v>
      </c>
      <c r="L76" s="76">
        <v>40009509982.256531</v>
      </c>
      <c r="M76" s="76">
        <v>132696348853.2935</v>
      </c>
      <c r="N76" s="76">
        <v>46699931305.831291</v>
      </c>
      <c r="O76" s="76">
        <v>39060.665895495695</v>
      </c>
      <c r="P76" s="46">
        <v>312396.8873102488</v>
      </c>
      <c r="Q76" s="46">
        <v>175493.75844267872</v>
      </c>
      <c r="R76" s="76">
        <v>987888919039.58447</v>
      </c>
      <c r="S76" s="56">
        <v>0.43727404914588081</v>
      </c>
      <c r="T76" s="56">
        <v>0.23859808421438133</v>
      </c>
      <c r="U76" s="46">
        <v>16.833653213771523</v>
      </c>
      <c r="V76" s="76">
        <v>4375240262567.5205</v>
      </c>
      <c r="W76" s="84">
        <v>1380.3835598690646</v>
      </c>
      <c r="X76" s="82">
        <v>4.3665986344236532E-2</v>
      </c>
      <c r="Y76" s="476">
        <v>2.0000000000000001E-4</v>
      </c>
    </row>
    <row r="77" spans="1:25" x14ac:dyDescent="0.2">
      <c r="A77" s="475">
        <v>73</v>
      </c>
      <c r="B77" s="56">
        <v>0.44137737426754153</v>
      </c>
      <c r="C77" s="46">
        <v>1500</v>
      </c>
      <c r="D77" s="56">
        <v>0.74409526672878101</v>
      </c>
      <c r="E77" s="56">
        <v>0.50270362722511552</v>
      </c>
      <c r="F77" s="250">
        <v>2026.8</v>
      </c>
      <c r="G77" s="76">
        <v>101734419328.30833</v>
      </c>
      <c r="H77" s="46">
        <v>18892853.141855564</v>
      </c>
      <c r="I77" s="76">
        <v>518888331816.13269</v>
      </c>
      <c r="J77" s="56">
        <v>0.4294331041018854</v>
      </c>
      <c r="K77" s="76">
        <v>55745545171.082153</v>
      </c>
      <c r="L77" s="76">
        <v>125312607546.14224</v>
      </c>
      <c r="M77" s="76">
        <v>62048949496.070755</v>
      </c>
      <c r="N77" s="76">
        <v>25572825198.245102</v>
      </c>
      <c r="O77" s="76">
        <v>44424.055258732733</v>
      </c>
      <c r="P77" s="46">
        <v>214035.15550127049</v>
      </c>
      <c r="Q77" s="46">
        <v>106341.81792935399</v>
      </c>
      <c r="R77" s="76">
        <v>823993051349.95178</v>
      </c>
      <c r="S77" s="56">
        <v>0.53557971750211097</v>
      </c>
      <c r="T77" s="56">
        <v>0.35598064468381235</v>
      </c>
      <c r="U77" s="46">
        <v>14.736663352211519</v>
      </c>
      <c r="V77" s="76">
        <v>4943925579275.9561</v>
      </c>
      <c r="W77" s="84">
        <v>1560.2062204925583</v>
      </c>
      <c r="X77" s="82">
        <v>4.7536305735440473E-2</v>
      </c>
      <c r="Y77" s="476">
        <v>2.0000000000000001E-4</v>
      </c>
    </row>
    <row r="78" spans="1:25" x14ac:dyDescent="0.2">
      <c r="A78" s="475">
        <v>74</v>
      </c>
      <c r="B78" s="56">
        <v>0.40139356449000785</v>
      </c>
      <c r="C78" s="46">
        <v>3684.2618674134783</v>
      </c>
      <c r="D78" s="56">
        <v>0.4928684241556256</v>
      </c>
      <c r="E78" s="56">
        <v>0.20931179360695298</v>
      </c>
      <c r="F78" s="250">
        <v>2026.16</v>
      </c>
      <c r="G78" s="76">
        <v>89208124831.155487</v>
      </c>
      <c r="H78" s="46">
        <v>9769098.1535673533</v>
      </c>
      <c r="I78" s="76">
        <v>244432327970.80377</v>
      </c>
      <c r="J78" s="56">
        <v>0.27446631470158367</v>
      </c>
      <c r="K78" s="76">
        <v>18640317723.795773</v>
      </c>
      <c r="L78" s="76">
        <v>35685569256.974091</v>
      </c>
      <c r="M78" s="76">
        <v>37878886420.114525</v>
      </c>
      <c r="N78" s="76">
        <v>99024709187.252563</v>
      </c>
      <c r="O78" s="76">
        <v>21721.807488138998</v>
      </c>
      <c r="P78" s="46">
        <v>585681.72373924905</v>
      </c>
      <c r="Q78" s="46">
        <v>403662.32703349675</v>
      </c>
      <c r="R78" s="76">
        <v>514165145706.13306</v>
      </c>
      <c r="S78" s="56">
        <v>0.42432054006612319</v>
      </c>
      <c r="T78" s="56">
        <v>0.29445471047201288</v>
      </c>
      <c r="U78" s="46">
        <v>16.391276206782933</v>
      </c>
      <c r="V78" s="76">
        <v>2816942564023.0479</v>
      </c>
      <c r="W78" s="84">
        <v>889.22397315636044</v>
      </c>
      <c r="X78" s="82">
        <v>4.3161307796722691E-2</v>
      </c>
      <c r="Y78" s="476">
        <v>2.0000000000000001E-4</v>
      </c>
    </row>
    <row r="79" spans="1:25" x14ac:dyDescent="0.2">
      <c r="A79" s="475">
        <v>75</v>
      </c>
      <c r="B79" s="56">
        <v>0.54308235761361345</v>
      </c>
      <c r="C79" s="46">
        <v>1500</v>
      </c>
      <c r="D79" s="56">
        <v>0.58082234742319772</v>
      </c>
      <c r="E79" s="56">
        <v>0.41544447595623873</v>
      </c>
      <c r="F79" s="250">
        <v>2024.53</v>
      </c>
      <c r="G79" s="76">
        <v>89986668132.660095</v>
      </c>
      <c r="H79" s="46">
        <v>12408901.969290461</v>
      </c>
      <c r="I79" s="76">
        <v>423462735263.44971</v>
      </c>
      <c r="J79" s="56">
        <v>0.46685370463197151</v>
      </c>
      <c r="K79" s="76">
        <v>8488965085.8866882</v>
      </c>
      <c r="L79" s="76">
        <v>0</v>
      </c>
      <c r="M79" s="76">
        <v>126924325017.17477</v>
      </c>
      <c r="N79" s="76">
        <v>86837522434.828476</v>
      </c>
      <c r="O79" s="76">
        <v>28680.75269293748</v>
      </c>
      <c r="P79" s="46">
        <v>499072.65689336194</v>
      </c>
      <c r="Q79" s="46">
        <v>330121.05341054138</v>
      </c>
      <c r="R79" s="76">
        <v>828395822389.98669</v>
      </c>
      <c r="S79" s="56">
        <v>0.57024004254305993</v>
      </c>
      <c r="T79" s="56">
        <v>0.31854005433336879</v>
      </c>
      <c r="U79" s="46">
        <v>15.00277960579572</v>
      </c>
      <c r="V79" s="76">
        <v>4505603329771.6113</v>
      </c>
      <c r="W79" s="84">
        <v>1421.6221796636476</v>
      </c>
      <c r="X79" s="82">
        <v>4.7016292162321505E-2</v>
      </c>
      <c r="Y79" s="476">
        <v>2.0000000000000001E-4</v>
      </c>
    </row>
    <row r="80" spans="1:25" x14ac:dyDescent="0.2">
      <c r="A80" s="475">
        <v>76</v>
      </c>
      <c r="B80" s="56">
        <v>0.49902628066159127</v>
      </c>
      <c r="C80" s="46">
        <v>6940.7516698449544</v>
      </c>
      <c r="D80" s="56">
        <v>0.68070042531801167</v>
      </c>
      <c r="E80" s="56">
        <v>0.28534374005271013</v>
      </c>
      <c r="F80" s="250">
        <v>2023.75</v>
      </c>
      <c r="G80" s="76">
        <v>312354574567.72809</v>
      </c>
      <c r="H80" s="46">
        <v>15050826.881439986</v>
      </c>
      <c r="I80" s="76">
        <v>477992672584.39508</v>
      </c>
      <c r="J80" s="56">
        <v>0.40509434136970612</v>
      </c>
      <c r="K80" s="76">
        <v>10328193657.529184</v>
      </c>
      <c r="L80" s="76">
        <v>0</v>
      </c>
      <c r="M80" s="76">
        <v>267460837655.76413</v>
      </c>
      <c r="N80" s="76">
        <v>66183190671.564018</v>
      </c>
      <c r="O80" s="76">
        <v>30177.123495170137</v>
      </c>
      <c r="P80" s="46">
        <v>386789.30175040162</v>
      </c>
      <c r="Q80" s="46">
        <v>238011.62704811056</v>
      </c>
      <c r="R80" s="76">
        <v>1077381364357.8639</v>
      </c>
      <c r="S80" s="56">
        <v>0.58682698719575754</v>
      </c>
      <c r="T80" s="56">
        <v>0.42800493607314088</v>
      </c>
      <c r="U80" s="46">
        <v>17.029465107702961</v>
      </c>
      <c r="V80" s="76">
        <v>8658138567475.9307</v>
      </c>
      <c r="W80" s="84">
        <v>2733.9560017915637</v>
      </c>
      <c r="X80" s="82">
        <v>4.2905798784644664E-2</v>
      </c>
      <c r="Y80" s="476">
        <v>2.0000000000000001E-4</v>
      </c>
    </row>
    <row r="81" spans="1:25" x14ac:dyDescent="0.2">
      <c r="A81" s="475">
        <v>77</v>
      </c>
      <c r="B81" s="56">
        <v>0.52906221684514276</v>
      </c>
      <c r="C81" s="46">
        <v>3242.8077836351467</v>
      </c>
      <c r="D81" s="56">
        <v>1.1616504000895358</v>
      </c>
      <c r="E81" s="56">
        <v>0.54383755242550824</v>
      </c>
      <c r="F81" s="250">
        <v>2023.75</v>
      </c>
      <c r="G81" s="76">
        <v>592407046303.23499</v>
      </c>
      <c r="H81" s="46">
        <v>42309828.428994752</v>
      </c>
      <c r="I81" s="76">
        <v>604460270450.79932</v>
      </c>
      <c r="J81" s="56">
        <v>-0.14287608739073066</v>
      </c>
      <c r="K81" s="76">
        <v>17841924309.696587</v>
      </c>
      <c r="L81" s="76">
        <v>0</v>
      </c>
      <c r="M81" s="76">
        <v>608606142816.13782</v>
      </c>
      <c r="N81" s="76">
        <v>109232885683.02243</v>
      </c>
      <c r="O81" s="76">
        <v>27301.667400615777</v>
      </c>
      <c r="P81" s="46">
        <v>582659.07816668239</v>
      </c>
      <c r="Q81" s="46">
        <v>378061.72392012546</v>
      </c>
      <c r="R81" s="76">
        <v>2084757683850.2366</v>
      </c>
      <c r="S81" s="56">
        <v>0.49636810004454163</v>
      </c>
      <c r="T81" s="56">
        <v>0.22354564321140169</v>
      </c>
      <c r="U81" s="46">
        <v>25.699227941427971</v>
      </c>
      <c r="V81" s="76">
        <v>12599980766486.021</v>
      </c>
      <c r="W81" s="84">
        <v>3969.588347623534</v>
      </c>
      <c r="X81" s="82">
        <v>2.9826142796967985E-2</v>
      </c>
      <c r="Y81" s="476">
        <v>2.0000000000000001E-4</v>
      </c>
    </row>
    <row r="82" spans="1:25" x14ac:dyDescent="0.2">
      <c r="A82" s="475">
        <v>78</v>
      </c>
      <c r="B82" s="56">
        <v>0.47988591352042714</v>
      </c>
      <c r="C82" s="46">
        <v>2414.1578992998029</v>
      </c>
      <c r="D82" s="56">
        <v>0.63055777321279072</v>
      </c>
      <c r="E82" s="56">
        <v>0.41148566494312871</v>
      </c>
      <c r="F82" s="250">
        <v>2023.75</v>
      </c>
      <c r="G82" s="76">
        <v>379783905008.13013</v>
      </c>
      <c r="H82" s="46">
        <v>14028920.616446827</v>
      </c>
      <c r="I82" s="76">
        <v>478535947778.78998</v>
      </c>
      <c r="J82" s="56">
        <v>0.4798859135204272</v>
      </c>
      <c r="K82" s="76">
        <v>8246245543.3123465</v>
      </c>
      <c r="L82" s="76">
        <v>0</v>
      </c>
      <c r="M82" s="76">
        <v>450573631382.47156</v>
      </c>
      <c r="N82" s="76">
        <v>8322011496.9107437</v>
      </c>
      <c r="O82" s="76">
        <v>28922.712361846621</v>
      </c>
      <c r="P82" s="46">
        <v>101465.43749999974</v>
      </c>
      <c r="Q82" s="46">
        <v>33113.812499999745</v>
      </c>
      <c r="R82" s="76">
        <v>1285504881729.3528</v>
      </c>
      <c r="S82" s="56">
        <v>0.67386315131158825</v>
      </c>
      <c r="T82" s="56">
        <v>0.43161497485095285</v>
      </c>
      <c r="U82" s="46">
        <v>17.094509986149063</v>
      </c>
      <c r="V82" s="76">
        <v>10525669805909.807</v>
      </c>
      <c r="W82" s="84">
        <v>3319.7086489248077</v>
      </c>
      <c r="X82" s="82">
        <v>4.2165641234942194E-2</v>
      </c>
      <c r="Y82" s="476">
        <v>2.0000000000000001E-4</v>
      </c>
    </row>
    <row r="83" spans="1:25" x14ac:dyDescent="0.2">
      <c r="A83" s="475">
        <v>79</v>
      </c>
      <c r="B83" s="56">
        <v>0.55538274917531283</v>
      </c>
      <c r="C83" s="46">
        <v>1500</v>
      </c>
      <c r="D83" s="56">
        <v>0.77974386701898635</v>
      </c>
      <c r="E83" s="56">
        <v>0.40638431200485264</v>
      </c>
      <c r="F83" s="250">
        <v>2026.1</v>
      </c>
      <c r="G83" s="76">
        <v>146360477488.59882</v>
      </c>
      <c r="H83" s="46">
        <v>20631562.997114718</v>
      </c>
      <c r="I83" s="76">
        <v>401556390541.81921</v>
      </c>
      <c r="J83" s="56">
        <v>0.19483868338129484</v>
      </c>
      <c r="K83" s="76">
        <v>22453397399.7659</v>
      </c>
      <c r="L83" s="76">
        <v>85269686233.418777</v>
      </c>
      <c r="M83" s="76">
        <v>80786353967.901917</v>
      </c>
      <c r="N83" s="76">
        <v>31326629873.950668</v>
      </c>
      <c r="O83" s="76">
        <v>28359.440704442619</v>
      </c>
      <c r="P83" s="46">
        <v>244394.87916138815</v>
      </c>
      <c r="Q83" s="46">
        <v>127676.46001280413</v>
      </c>
      <c r="R83" s="76">
        <v>807332958131.1925</v>
      </c>
      <c r="S83" s="56">
        <v>0.47229476122249209</v>
      </c>
      <c r="T83" s="56">
        <v>0.24901885373103969</v>
      </c>
      <c r="U83" s="46">
        <v>17.155111234627942</v>
      </c>
      <c r="V83" s="76">
        <v>3826534142421.4165</v>
      </c>
      <c r="W83" s="84">
        <v>1207.2987239720114</v>
      </c>
      <c r="X83" s="82">
        <v>4.2054129287182877E-2</v>
      </c>
      <c r="Y83" s="476">
        <v>2.0000000000000001E-4</v>
      </c>
    </row>
    <row r="84" spans="1:25" x14ac:dyDescent="0.2">
      <c r="A84" s="475">
        <v>80</v>
      </c>
      <c r="B84" s="56">
        <v>0.52487278817094474</v>
      </c>
      <c r="C84" s="46">
        <v>3203.2812718334471</v>
      </c>
      <c r="D84" s="56">
        <v>0.53170945332185138</v>
      </c>
      <c r="E84" s="56">
        <v>0.39412554966638003</v>
      </c>
      <c r="F84" s="250">
        <v>2023.94</v>
      </c>
      <c r="G84" s="76">
        <v>331258652353.89575</v>
      </c>
      <c r="H84" s="46">
        <v>10659087.865096543</v>
      </c>
      <c r="I84" s="76">
        <v>391457932703.77649</v>
      </c>
      <c r="J84" s="56">
        <v>0.45229834279041281</v>
      </c>
      <c r="K84" s="76">
        <v>4267134942.6384168</v>
      </c>
      <c r="L84" s="76">
        <v>0</v>
      </c>
      <c r="M84" s="76">
        <v>379008465351.35687</v>
      </c>
      <c r="N84" s="76">
        <v>43970774336.337646</v>
      </c>
      <c r="O84" s="76">
        <v>26392.668684098269</v>
      </c>
      <c r="P84" s="46">
        <v>270000.15796756401</v>
      </c>
      <c r="Q84" s="46">
        <v>152023.91523631912</v>
      </c>
      <c r="R84" s="76">
        <v>1107858840037.5576</v>
      </c>
      <c r="S84" s="56">
        <v>0.65178944679653283</v>
      </c>
      <c r="T84" s="56">
        <v>0.42913836073640721</v>
      </c>
      <c r="U84" s="46">
        <v>17.173661719294788</v>
      </c>
      <c r="V84" s="76">
        <v>8996633085744.4785</v>
      </c>
      <c r="W84" s="84">
        <v>2840.9561680278098</v>
      </c>
      <c r="X84" s="82">
        <v>4.2248959572788868E-2</v>
      </c>
      <c r="Y84" s="476">
        <v>2.0000000000000001E-4</v>
      </c>
    </row>
    <row r="85" spans="1:25" x14ac:dyDescent="0.2">
      <c r="A85" s="475">
        <v>81</v>
      </c>
      <c r="B85" s="56">
        <v>0.70637068859369778</v>
      </c>
      <c r="C85" s="46">
        <v>2086.4510312481666</v>
      </c>
      <c r="D85" s="56">
        <v>1.226227378446588</v>
      </c>
      <c r="E85" s="56">
        <v>0.40976461200740277</v>
      </c>
      <c r="F85" s="250">
        <v>2027.35</v>
      </c>
      <c r="G85" s="76">
        <v>69374101447.006302</v>
      </c>
      <c r="H85" s="46">
        <v>50309004.480214067</v>
      </c>
      <c r="I85" s="76">
        <v>834358043336.15295</v>
      </c>
      <c r="J85" s="56">
        <v>0.11337387401212518</v>
      </c>
      <c r="K85" s="76">
        <v>32324225672.993706</v>
      </c>
      <c r="L85" s="76">
        <v>16919484576.285576</v>
      </c>
      <c r="M85" s="76">
        <v>0</v>
      </c>
      <c r="N85" s="76">
        <v>80878224412.323547</v>
      </c>
      <c r="O85" s="76">
        <v>30083.734069419701</v>
      </c>
      <c r="P85" s="46">
        <v>483330.49475041265</v>
      </c>
      <c r="Q85" s="46">
        <v>298189.65531068342</v>
      </c>
      <c r="R85" s="76">
        <v>1055827760467.9275</v>
      </c>
      <c r="S85" s="56">
        <v>0.20846527183801752</v>
      </c>
      <c r="T85" s="56">
        <v>9.9143431168324303E-2</v>
      </c>
      <c r="U85" s="46">
        <v>16.484897082341959</v>
      </c>
      <c r="V85" s="76">
        <v>2018613733616.4458</v>
      </c>
      <c r="W85" s="84">
        <v>636.18822630720467</v>
      </c>
      <c r="X85" s="82">
        <v>4.2168851542635201E-2</v>
      </c>
      <c r="Y85" s="476">
        <v>2.0000000000000001E-4</v>
      </c>
    </row>
    <row r="86" spans="1:25" x14ac:dyDescent="0.2">
      <c r="A86" s="475">
        <v>82</v>
      </c>
      <c r="B86" s="56">
        <v>0.41180550944931182</v>
      </c>
      <c r="C86" s="46">
        <v>2795.5302287349868</v>
      </c>
      <c r="D86" s="56">
        <v>1.1052807764375092</v>
      </c>
      <c r="E86" s="56">
        <v>0.41234604430553695</v>
      </c>
      <c r="F86" s="250">
        <v>2024.44</v>
      </c>
      <c r="G86" s="76">
        <v>462354495464.0694</v>
      </c>
      <c r="H86" s="46">
        <v>38292842.503291838</v>
      </c>
      <c r="I86" s="76">
        <v>758976504419.68689</v>
      </c>
      <c r="J86" s="56">
        <v>0.29257846726572934</v>
      </c>
      <c r="K86" s="76">
        <v>26892401331.502491</v>
      </c>
      <c r="L86" s="76">
        <v>0</v>
      </c>
      <c r="M86" s="76">
        <v>359365306496.81879</v>
      </c>
      <c r="N86" s="76">
        <v>80940706749.61142</v>
      </c>
      <c r="O86" s="76">
        <v>28954.381663824905</v>
      </c>
      <c r="P86" s="46">
        <v>521663.82118400629</v>
      </c>
      <c r="Q86" s="46">
        <v>331559.91857274214</v>
      </c>
      <c r="R86" s="76">
        <v>1827644824731.2886</v>
      </c>
      <c r="S86" s="56">
        <v>0.56154186450313426</v>
      </c>
      <c r="T86" s="56">
        <v>0.34495920913939454</v>
      </c>
      <c r="U86" s="46">
        <v>17.329729649568328</v>
      </c>
      <c r="V86" s="76">
        <v>12098521337465.283</v>
      </c>
      <c r="W86" s="84">
        <v>3819.0216766298754</v>
      </c>
      <c r="X86" s="82">
        <v>4.1838752875645965E-2</v>
      </c>
      <c r="Y86" s="476">
        <v>2.0000000000000001E-4</v>
      </c>
    </row>
    <row r="87" spans="1:25" x14ac:dyDescent="0.2">
      <c r="A87" s="475">
        <v>83</v>
      </c>
      <c r="B87" s="56">
        <v>0.48005246780248201</v>
      </c>
      <c r="C87" s="46">
        <v>2613.7589040232178</v>
      </c>
      <c r="D87" s="56">
        <v>0.59799417354372375</v>
      </c>
      <c r="E87" s="56">
        <v>0.7</v>
      </c>
      <c r="F87" s="250">
        <v>2023.94</v>
      </c>
      <c r="G87" s="76">
        <v>195573935427.21533</v>
      </c>
      <c r="H87" s="46">
        <v>12833488.549168605</v>
      </c>
      <c r="I87" s="76">
        <v>425332805660.35895</v>
      </c>
      <c r="J87" s="56">
        <v>0.43126100711399362</v>
      </c>
      <c r="K87" s="76">
        <v>6126147562.2134991</v>
      </c>
      <c r="L87" s="76">
        <v>0</v>
      </c>
      <c r="M87" s="76">
        <v>189349057891.26041</v>
      </c>
      <c r="N87" s="76">
        <v>109338340308.13159</v>
      </c>
      <c r="O87" s="76">
        <v>23903.478630680489</v>
      </c>
      <c r="P87" s="46">
        <v>582500.83892891649</v>
      </c>
      <c r="Q87" s="46">
        <v>397050.10130421899</v>
      </c>
      <c r="R87" s="76">
        <v>930172340394.9502</v>
      </c>
      <c r="S87" s="56">
        <v>0.56370141501672966</v>
      </c>
      <c r="T87" s="56">
        <v>0.39809074211368911</v>
      </c>
      <c r="U87" s="46">
        <v>16.146356053574586</v>
      </c>
      <c r="V87" s="76">
        <v>6640534287578.8262</v>
      </c>
      <c r="W87" s="84">
        <v>2095.0882396321012</v>
      </c>
      <c r="X87" s="82">
        <v>4.4732104274539379E-2</v>
      </c>
      <c r="Y87" s="476">
        <v>2.0000000000000001E-4</v>
      </c>
    </row>
    <row r="88" spans="1:25" x14ac:dyDescent="0.2">
      <c r="A88" s="475">
        <v>84</v>
      </c>
      <c r="B88" s="56">
        <v>0.37113980718060124</v>
      </c>
      <c r="C88" s="46">
        <v>6713.5745267995771</v>
      </c>
      <c r="D88" s="56">
        <v>0.81346853539486708</v>
      </c>
      <c r="E88" s="56">
        <v>0.36134029628387587</v>
      </c>
      <c r="F88" s="250">
        <v>2026.17</v>
      </c>
      <c r="G88" s="76">
        <v>183975036275.83063</v>
      </c>
      <c r="H88" s="46">
        <v>20273577.698026203</v>
      </c>
      <c r="I88" s="76">
        <v>507942433383.31317</v>
      </c>
      <c r="J88" s="56">
        <v>0.3389993558723261</v>
      </c>
      <c r="K88" s="76">
        <v>35413914988.931503</v>
      </c>
      <c r="L88" s="76">
        <v>82801338986.86792</v>
      </c>
      <c r="M88" s="76">
        <v>49161750151.243477</v>
      </c>
      <c r="N88" s="76">
        <v>7339006623.5526857</v>
      </c>
      <c r="O88" s="76">
        <v>40459.962031201751</v>
      </c>
      <c r="P88" s="46">
        <v>121116.43831660357</v>
      </c>
      <c r="Q88" s="46">
        <v>29169.18020886185</v>
      </c>
      <c r="R88" s="76">
        <v>847824663735.75818</v>
      </c>
      <c r="S88" s="56">
        <v>0.50186662338564347</v>
      </c>
      <c r="T88" s="56">
        <v>0.37027981885735883</v>
      </c>
      <c r="U88" s="46">
        <v>16.381761466072575</v>
      </c>
      <c r="V88" s="76">
        <v>5562050101859.5557</v>
      </c>
      <c r="W88" s="84">
        <v>1754.073641426924</v>
      </c>
      <c r="X88" s="82">
        <v>4.5714872055773285E-2</v>
      </c>
      <c r="Y88" s="476">
        <v>2.0000000000000001E-4</v>
      </c>
    </row>
    <row r="89" spans="1:25" x14ac:dyDescent="0.2">
      <c r="A89" s="475">
        <v>85</v>
      </c>
      <c r="B89" s="56">
        <v>0.56034143562631944</v>
      </c>
      <c r="C89" s="46">
        <v>2926.7853239310589</v>
      </c>
      <c r="D89" s="56">
        <v>0.75753625684972603</v>
      </c>
      <c r="E89" s="56">
        <v>0.31997169005454551</v>
      </c>
      <c r="F89" s="250">
        <v>2024.25</v>
      </c>
      <c r="G89" s="76">
        <v>194549296300.50534</v>
      </c>
      <c r="H89" s="46">
        <v>19081286.717664268</v>
      </c>
      <c r="I89" s="76">
        <v>512800133321.1745</v>
      </c>
      <c r="J89" s="56">
        <v>0.24712258562816425</v>
      </c>
      <c r="K89" s="76">
        <v>16573284623.882805</v>
      </c>
      <c r="L89" s="76">
        <v>14071856773.317629</v>
      </c>
      <c r="M89" s="76">
        <v>262505032885.75403</v>
      </c>
      <c r="N89" s="76">
        <v>52909100205.080734</v>
      </c>
      <c r="O89" s="76">
        <v>20765.947826662181</v>
      </c>
      <c r="P89" s="46">
        <v>292542.10330315086</v>
      </c>
      <c r="Q89" s="46">
        <v>163847.68109679999</v>
      </c>
      <c r="R89" s="76">
        <v>1241743946961.0852</v>
      </c>
      <c r="S89" s="56">
        <v>0.53991762369410856</v>
      </c>
      <c r="T89" s="56">
        <v>0.21596554979082785</v>
      </c>
      <c r="U89" s="46">
        <v>17.311416898877578</v>
      </c>
      <c r="V89" s="76">
        <v>5129818420121.292</v>
      </c>
      <c r="W89" s="84">
        <v>1619.1515704936746</v>
      </c>
      <c r="X89" s="82">
        <v>4.2065440967871154E-2</v>
      </c>
      <c r="Y89" s="476">
        <v>2.0000000000000001E-4</v>
      </c>
    </row>
    <row r="90" spans="1:25" x14ac:dyDescent="0.2">
      <c r="A90" s="475">
        <v>86</v>
      </c>
      <c r="B90" s="56">
        <v>0.47427048691130791</v>
      </c>
      <c r="C90" s="46">
        <v>1500</v>
      </c>
      <c r="D90" s="56">
        <v>0.37958651386603698</v>
      </c>
      <c r="E90" s="56">
        <v>0.43968868515230053</v>
      </c>
      <c r="F90" s="250">
        <v>2026.47</v>
      </c>
      <c r="G90" s="76">
        <v>53660044738.524284</v>
      </c>
      <c r="H90" s="46">
        <v>6659752.5762552116</v>
      </c>
      <c r="I90" s="76">
        <v>254844918259.71204</v>
      </c>
      <c r="J90" s="56">
        <v>0.47427048691130791</v>
      </c>
      <c r="K90" s="76">
        <v>11118473065.33462</v>
      </c>
      <c r="L90" s="76">
        <v>11110869229.654333</v>
      </c>
      <c r="M90" s="76">
        <v>25306847957.291607</v>
      </c>
      <c r="N90" s="76">
        <v>169541040480.57083</v>
      </c>
      <c r="O90" s="76">
        <v>23069.252235831773</v>
      </c>
      <c r="P90" s="46">
        <v>1106315.9464794178</v>
      </c>
      <c r="Q90" s="46">
        <v>722328.03135268425</v>
      </c>
      <c r="R90" s="76">
        <v>544646661237.81555</v>
      </c>
      <c r="S90" s="56">
        <v>0.45470894276415369</v>
      </c>
      <c r="T90" s="56">
        <v>0.32401151644693083</v>
      </c>
      <c r="U90" s="46">
        <v>14.772259168821385</v>
      </c>
      <c r="V90" s="76">
        <v>2968042253698.1494</v>
      </c>
      <c r="W90" s="84">
        <v>936.60025614111771</v>
      </c>
      <c r="X90" s="82">
        <v>4.7694501643775818E-2</v>
      </c>
      <c r="Y90" s="476">
        <v>2.0000000000000001E-4</v>
      </c>
    </row>
    <row r="91" spans="1:25" x14ac:dyDescent="0.2">
      <c r="A91" s="475">
        <v>87</v>
      </c>
      <c r="B91" s="56">
        <v>0.54835734543192716</v>
      </c>
      <c r="C91" s="46">
        <v>2245.5878006039029</v>
      </c>
      <c r="D91" s="56">
        <v>0.741289868336517</v>
      </c>
      <c r="E91" s="56">
        <v>0.26343629250099287</v>
      </c>
      <c r="F91" s="250">
        <v>2024.51</v>
      </c>
      <c r="G91" s="76">
        <v>128507844988.79971</v>
      </c>
      <c r="H91" s="46">
        <v>18451575.019829642</v>
      </c>
      <c r="I91" s="76">
        <v>569850800025.9939</v>
      </c>
      <c r="J91" s="56">
        <v>0.53533367656156661</v>
      </c>
      <c r="K91" s="76">
        <v>15918824242.594019</v>
      </c>
      <c r="L91" s="76">
        <v>0</v>
      </c>
      <c r="M91" s="76">
        <v>118422498308.38348</v>
      </c>
      <c r="N91" s="76">
        <v>10401445400.794176</v>
      </c>
      <c r="O91" s="76">
        <v>35881.572211439852</v>
      </c>
      <c r="P91" s="46">
        <v>128365.95716005944</v>
      </c>
      <c r="Q91" s="46">
        <v>48572.574199622934</v>
      </c>
      <c r="R91" s="76">
        <v>874793618514.81506</v>
      </c>
      <c r="S91" s="56">
        <v>0.61261097444767232</v>
      </c>
      <c r="T91" s="56">
        <v>0.42716390410053634</v>
      </c>
      <c r="U91" s="46">
        <v>15.016329093468372</v>
      </c>
      <c r="V91" s="76">
        <v>6460299783693.9697</v>
      </c>
      <c r="W91" s="84">
        <v>2039.8715209080622</v>
      </c>
      <c r="X91" s="82">
        <v>4.6464513933321586E-2</v>
      </c>
      <c r="Y91" s="476">
        <v>2.0000000000000001E-4</v>
      </c>
    </row>
    <row r="92" spans="1:25" x14ac:dyDescent="0.2">
      <c r="A92" s="475">
        <v>88</v>
      </c>
      <c r="B92" s="56">
        <v>0.67698104265224102</v>
      </c>
      <c r="C92" s="46">
        <v>2962.0828319096249</v>
      </c>
      <c r="D92" s="56">
        <v>0.47289507027352051</v>
      </c>
      <c r="E92" s="56">
        <v>0.60884265132858917</v>
      </c>
      <c r="F92" s="250">
        <v>2025.1</v>
      </c>
      <c r="G92" s="76">
        <v>120536412297.74997</v>
      </c>
      <c r="H92" s="46">
        <v>9005845.6156705283</v>
      </c>
      <c r="I92" s="76">
        <v>365399043619.10248</v>
      </c>
      <c r="J92" s="56">
        <v>0.5395474210839819</v>
      </c>
      <c r="K92" s="76">
        <v>31030449868.640381</v>
      </c>
      <c r="L92" s="76">
        <v>41552383873.776604</v>
      </c>
      <c r="M92" s="76">
        <v>64633903590.076965</v>
      </c>
      <c r="N92" s="76">
        <v>39551717013.259796</v>
      </c>
      <c r="O92" s="76">
        <v>32469.951606351446</v>
      </c>
      <c r="P92" s="46">
        <v>280874.7170791495</v>
      </c>
      <c r="Q92" s="46">
        <v>157190.60535219408</v>
      </c>
      <c r="R92" s="76">
        <v>657568400494.19983</v>
      </c>
      <c r="S92" s="56">
        <v>0.59593173895596363</v>
      </c>
      <c r="T92" s="56">
        <v>0.46718774560535692</v>
      </c>
      <c r="U92" s="46">
        <v>15.263450546642341</v>
      </c>
      <c r="V92" s="76">
        <v>5335097831501.8203</v>
      </c>
      <c r="W92" s="84">
        <v>1681.3431138548472</v>
      </c>
      <c r="X92" s="82">
        <v>4.6226382685431118E-2</v>
      </c>
      <c r="Y92" s="476">
        <v>2.0000000000000001E-4</v>
      </c>
    </row>
    <row r="93" spans="1:25" x14ac:dyDescent="0.2">
      <c r="A93" s="475">
        <v>89</v>
      </c>
      <c r="B93" s="56">
        <v>0.46826964179118874</v>
      </c>
      <c r="C93" s="46">
        <v>4001.4140276065523</v>
      </c>
      <c r="D93" s="56">
        <v>0.63260232248250636</v>
      </c>
      <c r="E93" s="56">
        <v>0.42827516640158042</v>
      </c>
      <c r="F93" s="250">
        <v>2023.75</v>
      </c>
      <c r="G93" s="76">
        <v>259200768903.32242</v>
      </c>
      <c r="H93" s="46">
        <v>13762879.450983927</v>
      </c>
      <c r="I93" s="76">
        <v>384515543053.66449</v>
      </c>
      <c r="J93" s="56">
        <v>0.41939045524247476</v>
      </c>
      <c r="K93" s="76">
        <v>9988025524.2635136</v>
      </c>
      <c r="L93" s="76">
        <v>0</v>
      </c>
      <c r="M93" s="76">
        <v>322237071247.03278</v>
      </c>
      <c r="N93" s="76">
        <v>8799738641.9394913</v>
      </c>
      <c r="O93" s="76">
        <v>30924.002800874172</v>
      </c>
      <c r="P93" s="46">
        <v>110955.47612156151</v>
      </c>
      <c r="Q93" s="46">
        <v>38462.104476722518</v>
      </c>
      <c r="R93" s="76">
        <v>979183431188.19104</v>
      </c>
      <c r="S93" s="56">
        <v>0.63968403471137758</v>
      </c>
      <c r="T93" s="56">
        <v>0.39448867198381127</v>
      </c>
      <c r="U93" s="46">
        <v>17.004420010007507</v>
      </c>
      <c r="V93" s="76">
        <v>7235192550400.6914</v>
      </c>
      <c r="W93" s="84">
        <v>2284.9987315074764</v>
      </c>
      <c r="X93" s="82">
        <v>4.2856286638786462E-2</v>
      </c>
      <c r="Y93" s="476">
        <v>2.0000000000000001E-4</v>
      </c>
    </row>
    <row r="94" spans="1:25" x14ac:dyDescent="0.2">
      <c r="A94" s="475">
        <v>90</v>
      </c>
      <c r="B94" s="56">
        <v>0.48248484729067798</v>
      </c>
      <c r="C94" s="46">
        <v>3824.5389773828379</v>
      </c>
      <c r="D94" s="56">
        <v>0.45307114538080195</v>
      </c>
      <c r="E94" s="56">
        <v>0.41958689196180449</v>
      </c>
      <c r="F94" s="250">
        <v>2025.41</v>
      </c>
      <c r="G94" s="76">
        <v>85827639818.68605</v>
      </c>
      <c r="H94" s="46">
        <v>8698102.8443252984</v>
      </c>
      <c r="I94" s="76">
        <v>283719870077.14325</v>
      </c>
      <c r="J94" s="56">
        <v>0.3990842713210595</v>
      </c>
      <c r="K94" s="76">
        <v>14013387455.071693</v>
      </c>
      <c r="L94" s="76">
        <v>15072113189.007137</v>
      </c>
      <c r="M94" s="76">
        <v>64728763646.553513</v>
      </c>
      <c r="N94" s="76">
        <v>30901104063.339981</v>
      </c>
      <c r="O94" s="76">
        <v>10000</v>
      </c>
      <c r="P94" s="46">
        <v>218723.39603608823</v>
      </c>
      <c r="Q94" s="46">
        <v>115413.11087110755</v>
      </c>
      <c r="R94" s="76">
        <v>490352762807.50177</v>
      </c>
      <c r="S94" s="56">
        <v>0.52178804831953507</v>
      </c>
      <c r="T94" s="56">
        <v>0.38521768694114472</v>
      </c>
      <c r="U94" s="46">
        <v>15.615532002533861</v>
      </c>
      <c r="V94" s="76">
        <v>3391626110125.5566</v>
      </c>
      <c r="W94" s="84">
        <v>1069.8191874592292</v>
      </c>
      <c r="X94" s="82">
        <v>4.4897041149371597E-2</v>
      </c>
      <c r="Y94" s="476">
        <v>2.0000000000000001E-4</v>
      </c>
    </row>
    <row r="95" spans="1:25" x14ac:dyDescent="0.2">
      <c r="A95" s="475">
        <v>91</v>
      </c>
      <c r="B95" s="56">
        <v>0.62542924149665469</v>
      </c>
      <c r="C95" s="46">
        <v>4748.0515632049819</v>
      </c>
      <c r="D95" s="56">
        <v>0.86241950868541983</v>
      </c>
      <c r="E95" s="56">
        <v>0.49028026058665397</v>
      </c>
      <c r="F95" s="250">
        <v>2024.28</v>
      </c>
      <c r="G95" s="76">
        <v>164925956712.83783</v>
      </c>
      <c r="H95" s="46">
        <v>22462356.027391139</v>
      </c>
      <c r="I95" s="76">
        <v>717215499677.49426</v>
      </c>
      <c r="J95" s="56">
        <v>0.51423614415885166</v>
      </c>
      <c r="K95" s="76">
        <v>8583670224.4087563</v>
      </c>
      <c r="L95" s="76">
        <v>0</v>
      </c>
      <c r="M95" s="76">
        <v>171815963140.26086</v>
      </c>
      <c r="N95" s="76">
        <v>44161359389.69754</v>
      </c>
      <c r="O95" s="76">
        <v>42436.875161386954</v>
      </c>
      <c r="P95" s="46">
        <v>322777.89825001685</v>
      </c>
      <c r="Q95" s="46">
        <v>184226.07609872823</v>
      </c>
      <c r="R95" s="76">
        <v>1164524430997.426</v>
      </c>
      <c r="S95" s="56">
        <v>0.59966289672753836</v>
      </c>
      <c r="T95" s="56">
        <v>0.4055785505739089</v>
      </c>
      <c r="U95" s="46">
        <v>15.075100934916424</v>
      </c>
      <c r="V95" s="76">
        <v>7906794130729.4561</v>
      </c>
      <c r="W95" s="84">
        <v>2493.542274521772</v>
      </c>
      <c r="X95" s="82">
        <v>4.7875233675259837E-2</v>
      </c>
      <c r="Y95" s="476">
        <v>2.0000000000000001E-4</v>
      </c>
    </row>
    <row r="96" spans="1:25" x14ac:dyDescent="0.2">
      <c r="A96" s="475">
        <v>92</v>
      </c>
      <c r="B96" s="56">
        <v>0.70041090645716397</v>
      </c>
      <c r="C96" s="46">
        <v>2752.8430839594357</v>
      </c>
      <c r="D96" s="56">
        <v>0.51347534546181939</v>
      </c>
      <c r="E96" s="56">
        <v>0.37680298923772393</v>
      </c>
      <c r="F96" s="250">
        <v>2026.66</v>
      </c>
      <c r="G96" s="76">
        <v>95549412202.952927</v>
      </c>
      <c r="H96" s="46">
        <v>10321241.552353848</v>
      </c>
      <c r="I96" s="76">
        <v>243593972219.20734</v>
      </c>
      <c r="J96" s="56">
        <v>0.17676047878350432</v>
      </c>
      <c r="K96" s="76">
        <v>18946792693.087555</v>
      </c>
      <c r="L96" s="76">
        <v>58519366018.419662</v>
      </c>
      <c r="M96" s="76">
        <v>23329278949.775181</v>
      </c>
      <c r="N96" s="76">
        <v>70004146374.692764</v>
      </c>
      <c r="O96" s="76">
        <v>21968.804784868298</v>
      </c>
      <c r="P96" s="46">
        <v>401850.10155389475</v>
      </c>
      <c r="Q96" s="46">
        <v>254701.48089933523</v>
      </c>
      <c r="R96" s="76">
        <v>548850889459.60852</v>
      </c>
      <c r="S96" s="56">
        <v>0.43680442204897374</v>
      </c>
      <c r="T96" s="56">
        <v>0.24278961874447272</v>
      </c>
      <c r="U96" s="46">
        <v>17.182771340133069</v>
      </c>
      <c r="V96" s="76">
        <v>2549161526667.3096</v>
      </c>
      <c r="W96" s="84">
        <v>804.77076012091902</v>
      </c>
      <c r="X96" s="82">
        <v>4.2134186895439567E-2</v>
      </c>
      <c r="Y96" s="476">
        <v>2.0000000000000001E-4</v>
      </c>
    </row>
    <row r="97" spans="1:25" x14ac:dyDescent="0.2">
      <c r="A97" s="475">
        <v>93</v>
      </c>
      <c r="B97" s="56">
        <v>0.34729986157902992</v>
      </c>
      <c r="C97" s="46">
        <v>2932.2448303457604</v>
      </c>
      <c r="D97" s="56">
        <v>1.5912138483192126</v>
      </c>
      <c r="E97" s="56">
        <v>0.18083453390592769</v>
      </c>
      <c r="F97" s="250">
        <v>2025.66</v>
      </c>
      <c r="G97" s="76">
        <v>164811367417.96915</v>
      </c>
      <c r="H97" s="46">
        <v>54277410.314410634</v>
      </c>
      <c r="I97" s="76">
        <v>841063765404.52161</v>
      </c>
      <c r="J97" s="56">
        <v>0.14551104289946226</v>
      </c>
      <c r="K97" s="76">
        <v>11302330427.457664</v>
      </c>
      <c r="L97" s="76">
        <v>28873440925.705418</v>
      </c>
      <c r="M97" s="76">
        <v>147920297650.01804</v>
      </c>
      <c r="N97" s="76">
        <v>3841504871.0213413</v>
      </c>
      <c r="O97" s="76">
        <v>27456.507611723249</v>
      </c>
      <c r="P97" s="46">
        <v>83963.501501298218</v>
      </c>
      <c r="Q97" s="46">
        <v>15554.125375324551</v>
      </c>
      <c r="R97" s="76">
        <v>1412248437010.2271</v>
      </c>
      <c r="S97" s="56">
        <v>0.40408765775871358</v>
      </c>
      <c r="T97" s="56">
        <v>0.16667311218678996</v>
      </c>
      <c r="U97" s="46">
        <v>17.1676706005791</v>
      </c>
      <c r="V97" s="76">
        <v>4373926770937.438</v>
      </c>
      <c r="W97" s="84">
        <v>1379.3044504045006</v>
      </c>
      <c r="X97" s="82">
        <v>4.3675937640600383E-2</v>
      </c>
      <c r="Y97" s="476">
        <v>2.0000000000000001E-4</v>
      </c>
    </row>
    <row r="98" spans="1:25" x14ac:dyDescent="0.2">
      <c r="A98" s="475">
        <v>94</v>
      </c>
      <c r="B98" s="56">
        <v>0.52559533975032535</v>
      </c>
      <c r="C98" s="46">
        <v>1500</v>
      </c>
      <c r="D98" s="56">
        <v>0.56566983196105858</v>
      </c>
      <c r="E98" s="56">
        <v>0.52175748391361643</v>
      </c>
      <c r="F98" s="250">
        <v>2023.75</v>
      </c>
      <c r="G98" s="76">
        <v>269000064420.177</v>
      </c>
      <c r="H98" s="46">
        <v>12432920.295524331</v>
      </c>
      <c r="I98" s="76">
        <v>412711694194.7439</v>
      </c>
      <c r="J98" s="56">
        <v>0.49085228731957564</v>
      </c>
      <c r="K98" s="76">
        <v>10123056341.977453</v>
      </c>
      <c r="L98" s="76">
        <v>0</v>
      </c>
      <c r="M98" s="76">
        <v>252470680379.09012</v>
      </c>
      <c r="N98" s="76">
        <v>29757099140.561024</v>
      </c>
      <c r="O98" s="76">
        <v>28201.911407025691</v>
      </c>
      <c r="P98" s="46">
        <v>232990.72513589371</v>
      </c>
      <c r="Q98" s="46">
        <v>123620.35292006802</v>
      </c>
      <c r="R98" s="76">
        <v>958312817956.23743</v>
      </c>
      <c r="S98" s="56">
        <v>0.64509918031054669</v>
      </c>
      <c r="T98" s="56">
        <v>0.46407522557625791</v>
      </c>
      <c r="U98" s="46">
        <v>16.604464633342886</v>
      </c>
      <c r="V98" s="76">
        <v>8198028305371.332</v>
      </c>
      <c r="W98" s="84">
        <v>2584.0604599787025</v>
      </c>
      <c r="X98" s="82">
        <v>4.3510058994851671E-2</v>
      </c>
      <c r="Y98" s="476">
        <v>2.0000000000000001E-4</v>
      </c>
    </row>
    <row r="99" spans="1:25" x14ac:dyDescent="0.2">
      <c r="A99" s="475">
        <v>95</v>
      </c>
      <c r="B99" s="56">
        <v>0.53698582329667865</v>
      </c>
      <c r="C99" s="46">
        <v>4091.1919303982568</v>
      </c>
      <c r="D99" s="56">
        <v>0.86724915611339715</v>
      </c>
      <c r="E99" s="56">
        <v>0.7</v>
      </c>
      <c r="F99" s="250">
        <v>2026.38</v>
      </c>
      <c r="G99" s="76">
        <v>123283286681.94446</v>
      </c>
      <c r="H99" s="46">
        <v>22718910.544032395</v>
      </c>
      <c r="I99" s="76">
        <v>535609026442.68787</v>
      </c>
      <c r="J99" s="56">
        <v>0.26827505268080376</v>
      </c>
      <c r="K99" s="76">
        <v>40367577564.167168</v>
      </c>
      <c r="L99" s="76">
        <v>78931787700.035919</v>
      </c>
      <c r="M99" s="76">
        <v>46967716679.826073</v>
      </c>
      <c r="N99" s="76">
        <v>49520070430.409531</v>
      </c>
      <c r="O99" s="76">
        <v>25119.799390878743</v>
      </c>
      <c r="P99" s="46">
        <v>319120.60955269076</v>
      </c>
      <c r="Q99" s="46">
        <v>181355.06455454775</v>
      </c>
      <c r="R99" s="76">
        <v>921131419010.05005</v>
      </c>
      <c r="S99" s="56">
        <v>0.43920466412219028</v>
      </c>
      <c r="T99" s="56">
        <v>0.2421645545129511</v>
      </c>
      <c r="U99" s="46">
        <v>16.150588664412016</v>
      </c>
      <c r="V99" s="76">
        <v>4025706308111.7739</v>
      </c>
      <c r="W99" s="84">
        <v>1269.3063002121246</v>
      </c>
      <c r="X99" s="82">
        <v>4.4021497712145766E-2</v>
      </c>
      <c r="Y99" s="476">
        <v>2.0000000000000001E-4</v>
      </c>
    </row>
    <row r="100" spans="1:25" x14ac:dyDescent="0.2">
      <c r="A100" s="475">
        <v>96</v>
      </c>
      <c r="B100" s="56">
        <v>0.44980950285428145</v>
      </c>
      <c r="C100" s="46">
        <v>7541.8057340409796</v>
      </c>
      <c r="D100" s="56">
        <v>0.61796005525863762</v>
      </c>
      <c r="E100" s="56">
        <v>0.22113218116387301</v>
      </c>
      <c r="F100" s="250">
        <v>2024.65</v>
      </c>
      <c r="G100" s="76">
        <v>95337020940.894104</v>
      </c>
      <c r="H100" s="46">
        <v>12416627.427198291</v>
      </c>
      <c r="I100" s="76">
        <v>443251608437.42639</v>
      </c>
      <c r="J100" s="56">
        <v>0.44980950285428145</v>
      </c>
      <c r="K100" s="76">
        <v>9877535572.1239624</v>
      </c>
      <c r="L100" s="76">
        <v>9871709122.1783161</v>
      </c>
      <c r="M100" s="76">
        <v>140397689325.98837</v>
      </c>
      <c r="N100" s="76">
        <v>29002334657.247437</v>
      </c>
      <c r="O100" s="76">
        <v>21601.352843243847</v>
      </c>
      <c r="P100" s="46">
        <v>212405.56040169875</v>
      </c>
      <c r="Q100" s="46">
        <v>107513.21154915733</v>
      </c>
      <c r="R100" s="76">
        <v>778666706172.23523</v>
      </c>
      <c r="S100" s="56">
        <v>0.57414252349197559</v>
      </c>
      <c r="T100" s="56">
        <v>0.30713073390751477</v>
      </c>
      <c r="U100" s="46">
        <v>15.355677561376536</v>
      </c>
      <c r="V100" s="76">
        <v>4085073093061.0024</v>
      </c>
      <c r="W100" s="84">
        <v>1288.1953765173566</v>
      </c>
      <c r="X100" s="82">
        <v>4.7325179704596633E-2</v>
      </c>
      <c r="Y100" s="476">
        <v>2.0000000000000001E-4</v>
      </c>
    </row>
    <row r="101" spans="1:25" x14ac:dyDescent="0.2">
      <c r="A101" s="475">
        <v>97</v>
      </c>
      <c r="B101" s="56">
        <v>0.47079041906850622</v>
      </c>
      <c r="C101" s="46">
        <v>9205.4452472178618</v>
      </c>
      <c r="D101" s="56">
        <v>1.1975148735661334</v>
      </c>
      <c r="E101" s="56">
        <v>0.39563381500358263</v>
      </c>
      <c r="F101" s="250">
        <v>2024.81</v>
      </c>
      <c r="G101" s="76">
        <v>146930371719.9877</v>
      </c>
      <c r="H101" s="46">
        <v>24953901.601942789</v>
      </c>
      <c r="I101" s="76">
        <v>725465288448.05969</v>
      </c>
      <c r="J101" s="56">
        <v>0.39655186824515498</v>
      </c>
      <c r="K101" s="76">
        <v>32512029334.833614</v>
      </c>
      <c r="L101" s="76">
        <v>3732279785.4216189</v>
      </c>
      <c r="M101" s="76">
        <v>102442035123.75458</v>
      </c>
      <c r="N101" s="76">
        <v>1780643634.0071003</v>
      </c>
      <c r="O101" s="76">
        <v>23561.519509240628</v>
      </c>
      <c r="P101" s="46">
        <v>47911</v>
      </c>
      <c r="Q101" s="46">
        <v>6541</v>
      </c>
      <c r="R101" s="76">
        <v>1011437316096.1119</v>
      </c>
      <c r="S101" s="56">
        <v>0.50028466162834129</v>
      </c>
      <c r="T101" s="56">
        <v>0.39663916360580526</v>
      </c>
      <c r="U101" s="46">
        <v>15.073269412955547</v>
      </c>
      <c r="V101" s="76">
        <v>6566347470384.4229</v>
      </c>
      <c r="W101" s="84">
        <v>2071.335609510284</v>
      </c>
      <c r="X101" s="82">
        <v>4.9452710138018538E-2</v>
      </c>
      <c r="Y101" s="476">
        <v>2.0000000000000001E-4</v>
      </c>
    </row>
    <row r="102" spans="1:25" x14ac:dyDescent="0.2">
      <c r="A102" s="475">
        <v>98</v>
      </c>
      <c r="B102" s="56">
        <v>0.63258175594276544</v>
      </c>
      <c r="C102" s="46">
        <v>7746.7669021890233</v>
      </c>
      <c r="D102" s="56">
        <v>0.71878220844024854</v>
      </c>
      <c r="E102" s="56">
        <v>0.49739710461055364</v>
      </c>
      <c r="F102" s="250">
        <v>2025.72</v>
      </c>
      <c r="G102" s="76">
        <v>285179608996.6095</v>
      </c>
      <c r="H102" s="46">
        <v>16633902.044056179</v>
      </c>
      <c r="I102" s="76">
        <v>473908728751.93286</v>
      </c>
      <c r="J102" s="56">
        <v>0.39820471514578826</v>
      </c>
      <c r="K102" s="76">
        <v>16672071104.173439</v>
      </c>
      <c r="L102" s="76">
        <v>16782042763.370352</v>
      </c>
      <c r="M102" s="76">
        <v>132910667200.91777</v>
      </c>
      <c r="N102" s="76">
        <v>29487911086.156048</v>
      </c>
      <c r="O102" s="76">
        <v>25169.881210743944</v>
      </c>
      <c r="P102" s="46">
        <v>229075.4147581119</v>
      </c>
      <c r="Q102" s="46">
        <v>117691.68122097556</v>
      </c>
      <c r="R102" s="76">
        <v>977274165666.68982</v>
      </c>
      <c r="S102" s="56">
        <v>0.58021613677219797</v>
      </c>
      <c r="T102" s="56">
        <v>0.4531906617362722</v>
      </c>
      <c r="U102" s="46">
        <v>16.824420300866468</v>
      </c>
      <c r="V102" s="76">
        <v>8160893603168.1289</v>
      </c>
      <c r="W102" s="84">
        <v>2575.6200196232412</v>
      </c>
      <c r="X102" s="82">
        <v>4.3756185469317366E-2</v>
      </c>
      <c r="Y102" s="476">
        <v>2.0000000000000001E-4</v>
      </c>
    </row>
    <row r="103" spans="1:25" x14ac:dyDescent="0.2">
      <c r="A103" s="475">
        <v>99</v>
      </c>
      <c r="B103" s="56">
        <v>0.280002963748474</v>
      </c>
      <c r="C103" s="46">
        <v>1500</v>
      </c>
      <c r="D103" s="56">
        <v>1.0004362479671927</v>
      </c>
      <c r="E103" s="56">
        <v>0.58994200287724996</v>
      </c>
      <c r="F103" s="250">
        <v>2025.73</v>
      </c>
      <c r="G103" s="76">
        <v>67207128840.056168</v>
      </c>
      <c r="H103" s="46">
        <v>33589312.453932814</v>
      </c>
      <c r="I103" s="76">
        <v>607167199597.82715</v>
      </c>
      <c r="J103" s="56">
        <v>9.0220555406741232E-2</v>
      </c>
      <c r="K103" s="76">
        <v>11903688679.711765</v>
      </c>
      <c r="L103" s="76">
        <v>30613584932.292816</v>
      </c>
      <c r="M103" s="76">
        <v>116759378420.66399</v>
      </c>
      <c r="N103" s="76">
        <v>66225967377.215149</v>
      </c>
      <c r="O103" s="76">
        <v>25969.91134672294</v>
      </c>
      <c r="P103" s="46">
        <v>391339.86718300276</v>
      </c>
      <c r="Q103" s="46">
        <v>233086.38200896487</v>
      </c>
      <c r="R103" s="76">
        <v>1021332499855.0349</v>
      </c>
      <c r="S103" s="56">
        <v>0.33391573158162979</v>
      </c>
      <c r="T103" s="56">
        <v>3.8146297655171239E-2</v>
      </c>
      <c r="U103" s="46">
        <v>34.530319284129824</v>
      </c>
      <c r="V103" s="76">
        <v>1490481681413.8936</v>
      </c>
      <c r="W103" s="84">
        <v>470.47705251896673</v>
      </c>
      <c r="X103" s="82">
        <v>2.1694637390654147E-2</v>
      </c>
      <c r="Y103" s="476">
        <v>2.0000000000000001E-4</v>
      </c>
    </row>
    <row r="104" spans="1:25" x14ac:dyDescent="0.2">
      <c r="A104" s="475">
        <v>100</v>
      </c>
      <c r="B104" s="56">
        <v>0.39425918769357976</v>
      </c>
      <c r="C104" s="46">
        <v>8732.4664413396531</v>
      </c>
      <c r="D104" s="56">
        <v>1.2045996445815852</v>
      </c>
      <c r="E104" s="56">
        <v>0.46885392201906095</v>
      </c>
      <c r="F104" s="250">
        <v>2025.66</v>
      </c>
      <c r="G104" s="76">
        <v>253610749745.99847</v>
      </c>
      <c r="H104" s="46">
        <v>42695527.680728458</v>
      </c>
      <c r="I104" s="76">
        <v>819961291840.50806</v>
      </c>
      <c r="J104" s="56">
        <v>0.15656875252221691</v>
      </c>
      <c r="K104" s="76">
        <v>51382598691.268753</v>
      </c>
      <c r="L104" s="76">
        <v>86413533860.411392</v>
      </c>
      <c r="M104" s="76">
        <v>109519446586.89191</v>
      </c>
      <c r="N104" s="76">
        <v>100917472510.89384</v>
      </c>
      <c r="O104" s="76">
        <v>19537.155860075945</v>
      </c>
      <c r="P104" s="46">
        <v>565309.36094527633</v>
      </c>
      <c r="Q104" s="46">
        <v>363016.20190125413</v>
      </c>
      <c r="R104" s="76">
        <v>1349096252171.3674</v>
      </c>
      <c r="S104" s="56">
        <v>0.34631753993835435</v>
      </c>
      <c r="T104" s="56">
        <v>0.25605629005104447</v>
      </c>
      <c r="U104" s="46">
        <v>17.224362057548788</v>
      </c>
      <c r="V104" s="76">
        <v>6238119862203.9463</v>
      </c>
      <c r="W104" s="84">
        <v>1969.3804014641148</v>
      </c>
      <c r="X104" s="82">
        <v>4.4683597838442612E-2</v>
      </c>
      <c r="Y104" s="476">
        <v>2.0000000000000001E-4</v>
      </c>
    </row>
    <row r="105" spans="1:25" x14ac:dyDescent="0.2">
      <c r="A105" s="475">
        <v>101</v>
      </c>
      <c r="B105" s="56">
        <v>0.40151760593173097</v>
      </c>
      <c r="C105" s="46">
        <v>3297.9054137436806</v>
      </c>
      <c r="D105" s="56">
        <v>0.52588063804224539</v>
      </c>
      <c r="E105" s="56">
        <v>0.56900155460628499</v>
      </c>
      <c r="F105" s="250">
        <v>2023.75</v>
      </c>
      <c r="G105" s="76">
        <v>147130227143.79538</v>
      </c>
      <c r="H105" s="46">
        <v>10519585.973360995</v>
      </c>
      <c r="I105" s="76">
        <v>346245171617.31323</v>
      </c>
      <c r="J105" s="56">
        <v>0.40151760593173091</v>
      </c>
      <c r="K105" s="76">
        <v>10454716313.438606</v>
      </c>
      <c r="L105" s="76">
        <v>0</v>
      </c>
      <c r="M105" s="76">
        <v>149782831995.15848</v>
      </c>
      <c r="N105" s="76">
        <v>39314778671.692932</v>
      </c>
      <c r="O105" s="76">
        <v>22007.773927418522</v>
      </c>
      <c r="P105" s="46">
        <v>302302.17110520758</v>
      </c>
      <c r="Q105" s="46">
        <v>176749.17108815833</v>
      </c>
      <c r="R105" s="76">
        <v>694923716322.0271</v>
      </c>
      <c r="S105" s="56">
        <v>0.56406063084015789</v>
      </c>
      <c r="T105" s="56">
        <v>0.37083870716455891</v>
      </c>
      <c r="U105" s="46">
        <v>16.37983214136435</v>
      </c>
      <c r="V105" s="76">
        <v>4767018462377.6611</v>
      </c>
      <c r="W105" s="84">
        <v>1505.1532130462181</v>
      </c>
      <c r="X105" s="82">
        <v>4.3532952285358605E-2</v>
      </c>
      <c r="Y105" s="476">
        <v>2.0000000000000001E-4</v>
      </c>
    </row>
    <row r="106" spans="1:25" x14ac:dyDescent="0.2">
      <c r="A106" s="475">
        <v>102</v>
      </c>
      <c r="B106" s="56">
        <v>0.39936257727966173</v>
      </c>
      <c r="C106" s="46">
        <v>2327.1181626245211</v>
      </c>
      <c r="D106" s="56">
        <v>0.76991568138167144</v>
      </c>
      <c r="E106" s="56">
        <v>0.7</v>
      </c>
      <c r="F106" s="250">
        <v>2023.75</v>
      </c>
      <c r="G106" s="76">
        <v>502240027118.17615</v>
      </c>
      <c r="H106" s="46">
        <v>20134772.214524969</v>
      </c>
      <c r="I106" s="76">
        <v>528430232198.95941</v>
      </c>
      <c r="J106" s="56">
        <v>0.39936257727966173</v>
      </c>
      <c r="K106" s="76">
        <v>23698199554.278267</v>
      </c>
      <c r="L106" s="76">
        <v>0</v>
      </c>
      <c r="M106" s="76">
        <v>430132981830.17017</v>
      </c>
      <c r="N106" s="76">
        <v>114851843064.99245</v>
      </c>
      <c r="O106" s="76">
        <v>13979.371953683714</v>
      </c>
      <c r="P106" s="46">
        <v>712026.72638807283</v>
      </c>
      <c r="Q106" s="46">
        <v>496364.66698345693</v>
      </c>
      <c r="R106" s="76">
        <v>1488596559612.1091</v>
      </c>
      <c r="S106" s="56">
        <v>0.6056735109375454</v>
      </c>
      <c r="T106" s="56">
        <v>0.46399721816647882</v>
      </c>
      <c r="U106" s="46">
        <v>17.332395530666894</v>
      </c>
      <c r="V106" s="76">
        <v>13087949121328.568</v>
      </c>
      <c r="W106" s="84">
        <v>4129.7622308326727</v>
      </c>
      <c r="X106" s="82">
        <v>4.2167135884622974E-2</v>
      </c>
      <c r="Y106" s="476">
        <v>2.0000000000000001E-4</v>
      </c>
    </row>
    <row r="107" spans="1:25" x14ac:dyDescent="0.2">
      <c r="A107" s="475">
        <v>103</v>
      </c>
      <c r="B107" s="56">
        <v>0.52364653130651606</v>
      </c>
      <c r="C107" s="46">
        <v>3324.5338829083485</v>
      </c>
      <c r="D107" s="56">
        <v>0.84678066035899335</v>
      </c>
      <c r="E107" s="56">
        <v>0.48892055997215578</v>
      </c>
      <c r="F107" s="250">
        <v>2025.66</v>
      </c>
      <c r="G107" s="76">
        <v>106337127648.62277</v>
      </c>
      <c r="H107" s="46">
        <v>23320601.89168945</v>
      </c>
      <c r="I107" s="76">
        <v>540198770676.94904</v>
      </c>
      <c r="J107" s="56">
        <v>0.2630222221582712</v>
      </c>
      <c r="K107" s="76">
        <v>28460016867.653435</v>
      </c>
      <c r="L107" s="76">
        <v>37135415276.712601</v>
      </c>
      <c r="M107" s="76">
        <v>85328553813.359421</v>
      </c>
      <c r="N107" s="76">
        <v>33802277547.261333</v>
      </c>
      <c r="O107" s="76">
        <v>35565.284817897031</v>
      </c>
      <c r="P107" s="46">
        <v>240366.09080864757</v>
      </c>
      <c r="Q107" s="46">
        <v>123441.27905801764</v>
      </c>
      <c r="R107" s="76">
        <v>848317719126.1416</v>
      </c>
      <c r="S107" s="56">
        <v>0.4203212219634796</v>
      </c>
      <c r="T107" s="56">
        <v>0.24202049850059365</v>
      </c>
      <c r="U107" s="46">
        <v>15.964685394962251</v>
      </c>
      <c r="V107" s="76">
        <v>3660194303428.4712</v>
      </c>
      <c r="W107" s="84">
        <v>1154.3090923102582</v>
      </c>
      <c r="X107" s="82">
        <v>4.4824000650201756E-2</v>
      </c>
      <c r="Y107" s="476">
        <v>2.0000000000000001E-4</v>
      </c>
    </row>
    <row r="108" spans="1:25" x14ac:dyDescent="0.2">
      <c r="A108" s="475">
        <v>104</v>
      </c>
      <c r="B108" s="56">
        <v>0.40214015051769947</v>
      </c>
      <c r="C108" s="46">
        <v>1744.7779763035292</v>
      </c>
      <c r="D108" s="56">
        <v>0.55072377984101717</v>
      </c>
      <c r="E108" s="56">
        <v>0.42967163175535766</v>
      </c>
      <c r="F108" s="250">
        <v>2023.75</v>
      </c>
      <c r="G108" s="76">
        <v>141661486657.25082</v>
      </c>
      <c r="H108" s="46">
        <v>11762974.762870081</v>
      </c>
      <c r="I108" s="76">
        <v>378725553337.04761</v>
      </c>
      <c r="J108" s="56">
        <v>0.40214015051769947</v>
      </c>
      <c r="K108" s="76">
        <v>8174447666.4768791</v>
      </c>
      <c r="L108" s="76">
        <v>0</v>
      </c>
      <c r="M108" s="76">
        <v>287232715683.30524</v>
      </c>
      <c r="N108" s="76">
        <v>54451840722.391792</v>
      </c>
      <c r="O108" s="76">
        <v>29062.525880405705</v>
      </c>
      <c r="P108" s="46">
        <v>364480.80833167833</v>
      </c>
      <c r="Q108" s="46">
        <v>224228.06004932959</v>
      </c>
      <c r="R108" s="76">
        <v>993630301700.46448</v>
      </c>
      <c r="S108" s="56">
        <v>0.61348812709175615</v>
      </c>
      <c r="T108" s="56">
        <v>0.26304343320334267</v>
      </c>
      <c r="U108" s="46">
        <v>16.19798486676908</v>
      </c>
      <c r="V108" s="76">
        <v>4797236789415.793</v>
      </c>
      <c r="W108" s="84">
        <v>1512.955945840979</v>
      </c>
      <c r="X108" s="82">
        <v>4.3805120510449082E-2</v>
      </c>
      <c r="Y108" s="476">
        <v>2.0000000000000001E-4</v>
      </c>
    </row>
    <row r="109" spans="1:25" x14ac:dyDescent="0.2">
      <c r="A109" s="475">
        <v>105</v>
      </c>
      <c r="B109" s="56">
        <v>0.71662688267797425</v>
      </c>
      <c r="C109" s="46">
        <v>7247.5955168824239</v>
      </c>
      <c r="D109" s="56">
        <v>1.2373408071908822</v>
      </c>
      <c r="E109" s="56">
        <v>0.30489351426364064</v>
      </c>
      <c r="F109" s="250">
        <v>2024.48</v>
      </c>
      <c r="G109" s="76">
        <v>342282473236.2168</v>
      </c>
      <c r="H109" s="46">
        <v>26864545.507039368</v>
      </c>
      <c r="I109" s="76">
        <v>552927856085.47534</v>
      </c>
      <c r="J109" s="56">
        <v>0.28782653952433468</v>
      </c>
      <c r="K109" s="76">
        <v>34114868248.824181</v>
      </c>
      <c r="L109" s="76">
        <v>38787524019.720871</v>
      </c>
      <c r="M109" s="76">
        <v>186337705238.1322</v>
      </c>
      <c r="N109" s="76">
        <v>1501528185.6439226</v>
      </c>
      <c r="O109" s="76">
        <v>38690.026331707835</v>
      </c>
      <c r="P109" s="46">
        <v>47911</v>
      </c>
      <c r="Q109" s="46">
        <v>6541</v>
      </c>
      <c r="R109" s="76">
        <v>1099702341169.8765</v>
      </c>
      <c r="S109" s="56">
        <v>0.53398572986758397</v>
      </c>
      <c r="T109" s="56">
        <v>0.43329463680896946</v>
      </c>
      <c r="U109" s="46">
        <v>17.191625671066767</v>
      </c>
      <c r="V109" s="76">
        <v>8871696026836.623</v>
      </c>
      <c r="W109" s="84">
        <v>2799.0559007441461</v>
      </c>
      <c r="X109" s="82">
        <v>4.3445870112163817E-2</v>
      </c>
      <c r="Y109" s="476">
        <v>2.0000000000000001E-4</v>
      </c>
    </row>
    <row r="110" spans="1:25" x14ac:dyDescent="0.2">
      <c r="A110" s="475">
        <v>106</v>
      </c>
      <c r="B110" s="56">
        <v>0.48741004681919464</v>
      </c>
      <c r="C110" s="46">
        <v>1543.7594736721053</v>
      </c>
      <c r="D110" s="56">
        <v>0.89811265252635797</v>
      </c>
      <c r="E110" s="56">
        <v>0.63488155233541999</v>
      </c>
      <c r="F110" s="250">
        <v>2024.34</v>
      </c>
      <c r="G110" s="76">
        <v>159626162885.45779</v>
      </c>
      <c r="H110" s="46">
        <v>26493993.88769757</v>
      </c>
      <c r="I110" s="76">
        <v>594140173224.74048</v>
      </c>
      <c r="J110" s="56">
        <v>0.26215954421063359</v>
      </c>
      <c r="K110" s="76">
        <v>7377663802.4566135</v>
      </c>
      <c r="L110" s="76">
        <v>6497294233.0378399</v>
      </c>
      <c r="M110" s="76">
        <v>214210276414.21332</v>
      </c>
      <c r="N110" s="76">
        <v>11621920978.009855</v>
      </c>
      <c r="O110" s="76">
        <v>32200.665831142825</v>
      </c>
      <c r="P110" s="46">
        <v>117836.02714449617</v>
      </c>
      <c r="Q110" s="46">
        <v>42414.982941981565</v>
      </c>
      <c r="R110" s="76">
        <v>1125932976146.4819</v>
      </c>
      <c r="S110" s="56">
        <v>0.5083366883258138</v>
      </c>
      <c r="T110" s="56">
        <v>0.23321865387281812</v>
      </c>
      <c r="U110" s="46">
        <v>16.599000082458083</v>
      </c>
      <c r="V110" s="76">
        <v>4948549776727.915</v>
      </c>
      <c r="W110" s="84">
        <v>1562.1123478398174</v>
      </c>
      <c r="X110" s="82">
        <v>4.2549312159545445E-2</v>
      </c>
      <c r="Y110" s="476">
        <v>2.0000000000000001E-4</v>
      </c>
    </row>
    <row r="111" spans="1:25" x14ac:dyDescent="0.2">
      <c r="A111" s="475">
        <v>107</v>
      </c>
      <c r="B111" s="56">
        <v>0.37084130478363631</v>
      </c>
      <c r="C111" s="46">
        <v>4363.2118033855786</v>
      </c>
      <c r="D111" s="56">
        <v>0.70549013875113908</v>
      </c>
      <c r="E111" s="56">
        <v>0.29960580955675548</v>
      </c>
      <c r="F111" s="250">
        <v>2025.7</v>
      </c>
      <c r="G111" s="76">
        <v>153332862263.50696</v>
      </c>
      <c r="H111" s="46">
        <v>16081173.797934381</v>
      </c>
      <c r="I111" s="76">
        <v>408703143731.54724</v>
      </c>
      <c r="J111" s="56">
        <v>0.34182977915390644</v>
      </c>
      <c r="K111" s="76">
        <v>43352948528.843719</v>
      </c>
      <c r="L111" s="76">
        <v>94311163815.923004</v>
      </c>
      <c r="M111" s="76">
        <v>67762902848.889442</v>
      </c>
      <c r="N111" s="76">
        <v>90115843861.52095</v>
      </c>
      <c r="O111" s="76">
        <v>21397.968206134487</v>
      </c>
      <c r="P111" s="46">
        <v>551554.73568225733</v>
      </c>
      <c r="Q111" s="46">
        <v>368105.28684895247</v>
      </c>
      <c r="R111" s="76">
        <v>818566070086.91772</v>
      </c>
      <c r="S111" s="56">
        <v>0.4843713508513971</v>
      </c>
      <c r="T111" s="56">
        <v>0.35105316020837213</v>
      </c>
      <c r="U111" s="46">
        <v>16.057540604662048</v>
      </c>
      <c r="V111" s="76">
        <v>5062336609684.6055</v>
      </c>
      <c r="W111" s="84">
        <v>1596.0496320978975</v>
      </c>
      <c r="X111" s="82">
        <v>4.5490083000248885E-2</v>
      </c>
      <c r="Y111" s="476">
        <v>2.0000000000000001E-4</v>
      </c>
    </row>
    <row r="112" spans="1:25" x14ac:dyDescent="0.2">
      <c r="A112" s="475">
        <v>108</v>
      </c>
      <c r="B112" s="56">
        <v>0.58709675997922506</v>
      </c>
      <c r="C112" s="46">
        <v>4238.6354336791073</v>
      </c>
      <c r="D112" s="56">
        <v>0.55324797685139182</v>
      </c>
      <c r="E112" s="56">
        <v>0.31555403879135557</v>
      </c>
      <c r="F112" s="250">
        <v>2025.41</v>
      </c>
      <c r="G112" s="76">
        <v>281426652126.73395</v>
      </c>
      <c r="H112" s="46">
        <v>10920263.492733471</v>
      </c>
      <c r="I112" s="76">
        <v>380465999790.11475</v>
      </c>
      <c r="J112" s="56">
        <v>0.46187957056869344</v>
      </c>
      <c r="K112" s="76">
        <v>24439496413.68338</v>
      </c>
      <c r="L112" s="76">
        <v>23730299795.21582</v>
      </c>
      <c r="M112" s="76">
        <v>127906495793.00188</v>
      </c>
      <c r="N112" s="76">
        <v>81723124141.230331</v>
      </c>
      <c r="O112" s="76">
        <v>29989.006330690958</v>
      </c>
      <c r="P112" s="46">
        <v>477096.33863177861</v>
      </c>
      <c r="Q112" s="46">
        <v>313397.34375082364</v>
      </c>
      <c r="R112" s="76">
        <v>936050487013.52576</v>
      </c>
      <c r="S112" s="56">
        <v>0.60960021405484888</v>
      </c>
      <c r="T112" s="56">
        <v>0.45744362978000802</v>
      </c>
      <c r="U112" s="46">
        <v>16.84341313284461</v>
      </c>
      <c r="V112" s="76">
        <v>7890970456854.8652</v>
      </c>
      <c r="W112" s="84">
        <v>2489.863504874595</v>
      </c>
      <c r="X112" s="82">
        <v>4.3551818317920876E-2</v>
      </c>
      <c r="Y112" s="476">
        <v>2.0000000000000001E-4</v>
      </c>
    </row>
    <row r="113" spans="1:25" x14ac:dyDescent="0.2">
      <c r="A113" s="475">
        <v>109</v>
      </c>
      <c r="B113" s="56">
        <v>0.49993798225278541</v>
      </c>
      <c r="C113" s="46">
        <v>4528.0935494934029</v>
      </c>
      <c r="D113" s="56">
        <v>0.35420455231824427</v>
      </c>
      <c r="E113" s="56">
        <v>0.46062506694044075</v>
      </c>
      <c r="F113" s="250">
        <v>2024.72</v>
      </c>
      <c r="G113" s="76">
        <v>267517815068.49771</v>
      </c>
      <c r="H113" s="46">
        <v>6170412.7632060451</v>
      </c>
      <c r="I113" s="76">
        <v>252438276741.40781</v>
      </c>
      <c r="J113" s="56">
        <v>0.48458064303916426</v>
      </c>
      <c r="K113" s="76">
        <v>8859272186.043478</v>
      </c>
      <c r="L113" s="76">
        <v>0</v>
      </c>
      <c r="M113" s="76">
        <v>231710955819.59619</v>
      </c>
      <c r="N113" s="76">
        <v>239319085335.8887</v>
      </c>
      <c r="O113" s="76">
        <v>19922.654030366743</v>
      </c>
      <c r="P113" s="46">
        <v>1316989.3674563894</v>
      </c>
      <c r="Q113" s="46">
        <v>884720.09362448775</v>
      </c>
      <c r="R113" s="76">
        <v>1078244794045.9061</v>
      </c>
      <c r="S113" s="56">
        <v>0.60144432486639221</v>
      </c>
      <c r="T113" s="56">
        <v>0.3888204133939131</v>
      </c>
      <c r="U113" s="46">
        <v>16.797462587685072</v>
      </c>
      <c r="V113" s="76">
        <v>7759186016284.4189</v>
      </c>
      <c r="W113" s="84">
        <v>2449.9736493132236</v>
      </c>
      <c r="X113" s="82">
        <v>4.3258056440059402E-2</v>
      </c>
      <c r="Y113" s="476">
        <v>2.0000000000000001E-4</v>
      </c>
    </row>
    <row r="114" spans="1:25" x14ac:dyDescent="0.2">
      <c r="A114" s="475">
        <v>110</v>
      </c>
      <c r="B114" s="56">
        <v>0.74023049974573873</v>
      </c>
      <c r="C114" s="46">
        <v>6239.8799087935349</v>
      </c>
      <c r="D114" s="56">
        <v>0.25691212326349216</v>
      </c>
      <c r="E114" s="56">
        <v>0.61051849049252904</v>
      </c>
      <c r="F114" s="250">
        <v>2025.97</v>
      </c>
      <c r="G114" s="76">
        <v>145399038726.81354</v>
      </c>
      <c r="H114" s="46">
        <v>4168539.4127672012</v>
      </c>
      <c r="I114" s="76">
        <v>140467562994.50925</v>
      </c>
      <c r="J114" s="56">
        <v>0.31834458618578054</v>
      </c>
      <c r="K114" s="76">
        <v>12457061690.602318</v>
      </c>
      <c r="L114" s="76">
        <v>27478661607.120205</v>
      </c>
      <c r="M114" s="76">
        <v>117634054300.22281</v>
      </c>
      <c r="N114" s="76">
        <v>256541930179.49304</v>
      </c>
      <c r="O114" s="76">
        <v>22465.17572720247</v>
      </c>
      <c r="P114" s="46">
        <v>1356917.6817800216</v>
      </c>
      <c r="Q114" s="46">
        <v>922993.21149759367</v>
      </c>
      <c r="R114" s="76">
        <v>673684266858.36328</v>
      </c>
      <c r="S114" s="56">
        <v>0.4655260584117864</v>
      </c>
      <c r="T114" s="56">
        <v>0.33778348036931616</v>
      </c>
      <c r="U114" s="46">
        <v>16.777647516368109</v>
      </c>
      <c r="V114" s="76">
        <v>4186498905931.6118</v>
      </c>
      <c r="W114" s="84">
        <v>1321.7852285599483</v>
      </c>
      <c r="X114" s="82">
        <v>4.3736392582659135E-2</v>
      </c>
      <c r="Y114" s="476">
        <v>2.0000000000000001E-4</v>
      </c>
    </row>
    <row r="115" spans="1:25" x14ac:dyDescent="0.2">
      <c r="A115" s="475">
        <v>111</v>
      </c>
      <c r="B115" s="56">
        <v>0.71898824253705429</v>
      </c>
      <c r="C115" s="46">
        <v>1885.5744007296648</v>
      </c>
      <c r="D115" s="56">
        <v>0.58890872821180784</v>
      </c>
      <c r="E115" s="56">
        <v>0.427339314715866</v>
      </c>
      <c r="F115" s="250">
        <v>2026.25</v>
      </c>
      <c r="G115" s="76">
        <v>128417853881.87941</v>
      </c>
      <c r="H115" s="46">
        <v>12619612.720066763</v>
      </c>
      <c r="I115" s="76">
        <v>414809341565.88922</v>
      </c>
      <c r="J115" s="56">
        <v>0.43100064239964131</v>
      </c>
      <c r="K115" s="76">
        <v>44951947130.133064</v>
      </c>
      <c r="L115" s="76">
        <v>81440516289.576263</v>
      </c>
      <c r="M115" s="76">
        <v>55025350360.629601</v>
      </c>
      <c r="N115" s="76">
        <v>29774288141.056473</v>
      </c>
      <c r="O115" s="76">
        <v>29659.736954071737</v>
      </c>
      <c r="P115" s="46">
        <v>213325.67542038433</v>
      </c>
      <c r="Q115" s="46">
        <v>108737.82362133905</v>
      </c>
      <c r="R115" s="76">
        <v>763813671361.94812</v>
      </c>
      <c r="S115" s="56">
        <v>0.55186947718148116</v>
      </c>
      <c r="T115" s="56">
        <v>0.39880768118437093</v>
      </c>
      <c r="U115" s="46">
        <v>15.362598328200297</v>
      </c>
      <c r="V115" s="76">
        <v>5349015660155.7793</v>
      </c>
      <c r="W115" s="84">
        <v>1687.1617624308437</v>
      </c>
      <c r="X115" s="82">
        <v>4.5690044787615104E-2</v>
      </c>
      <c r="Y115" s="476">
        <v>2.0000000000000001E-4</v>
      </c>
    </row>
    <row r="116" spans="1:25" x14ac:dyDescent="0.2">
      <c r="A116" s="475">
        <v>112</v>
      </c>
      <c r="B116" s="56">
        <v>0.46004918748282936</v>
      </c>
      <c r="C116" s="46">
        <v>6128.1945881259817</v>
      </c>
      <c r="D116" s="56">
        <v>0.7283271192484797</v>
      </c>
      <c r="E116" s="56">
        <v>0.37995023074295642</v>
      </c>
      <c r="F116" s="250">
        <v>2024.38</v>
      </c>
      <c r="G116" s="76">
        <v>194915012124.17584</v>
      </c>
      <c r="H116" s="46">
        <v>16544467.614379343</v>
      </c>
      <c r="I116" s="76">
        <v>322231637873.95819</v>
      </c>
      <c r="J116" s="56">
        <v>0.16635962114724034</v>
      </c>
      <c r="K116" s="76">
        <v>6451268278.0335903</v>
      </c>
      <c r="L116" s="76">
        <v>0</v>
      </c>
      <c r="M116" s="76">
        <v>171712271003.86899</v>
      </c>
      <c r="N116" s="76">
        <v>83618087498.408325</v>
      </c>
      <c r="O116" s="76">
        <v>26392.372596286314</v>
      </c>
      <c r="P116" s="46">
        <v>538836.39816595847</v>
      </c>
      <c r="Q116" s="46">
        <v>357085.13828711963</v>
      </c>
      <c r="R116" s="76">
        <v>821417844642.45337</v>
      </c>
      <c r="S116" s="56">
        <v>0.48830307046353222</v>
      </c>
      <c r="T116" s="56">
        <v>0.29935182138182859</v>
      </c>
      <c r="U116" s="46">
        <v>17.736046452624294</v>
      </c>
      <c r="V116" s="76">
        <v>4729552755478.376</v>
      </c>
      <c r="W116" s="84">
        <v>1491.9302290383089</v>
      </c>
      <c r="X116" s="82">
        <v>4.2128629582106884E-2</v>
      </c>
      <c r="Y116" s="476">
        <v>2.0000000000000001E-4</v>
      </c>
    </row>
    <row r="117" spans="1:25" x14ac:dyDescent="0.2">
      <c r="A117" s="475">
        <v>113</v>
      </c>
      <c r="B117" s="56">
        <v>0.34028920625567405</v>
      </c>
      <c r="C117" s="46">
        <v>8354.1155352524438</v>
      </c>
      <c r="D117" s="56">
        <v>0.52570917370227133</v>
      </c>
      <c r="E117" s="56">
        <v>0.43191578624488253</v>
      </c>
      <c r="F117" s="250">
        <v>2024.78</v>
      </c>
      <c r="G117" s="76">
        <v>180120885598.88351</v>
      </c>
      <c r="H117" s="46">
        <v>10053385.83774901</v>
      </c>
      <c r="I117" s="76">
        <v>357483666282.24982</v>
      </c>
      <c r="J117" s="56">
        <v>0.34028920625567405</v>
      </c>
      <c r="K117" s="76">
        <v>19843523102.82415</v>
      </c>
      <c r="L117" s="76">
        <v>29333383093.706577</v>
      </c>
      <c r="M117" s="76">
        <v>117857538892.34566</v>
      </c>
      <c r="N117" s="76">
        <v>44218522345.697151</v>
      </c>
      <c r="O117" s="76">
        <v>17315.699350422321</v>
      </c>
      <c r="P117" s="46">
        <v>306264.20721344062</v>
      </c>
      <c r="Q117" s="46">
        <v>179792.29042703696</v>
      </c>
      <c r="R117" s="76">
        <v>721494472808.21838</v>
      </c>
      <c r="S117" s="56">
        <v>0.5280750489565782</v>
      </c>
      <c r="T117" s="56">
        <v>0.4073607800272544</v>
      </c>
      <c r="U117" s="46">
        <v>16.580043662690841</v>
      </c>
      <c r="V117" s="76">
        <v>5323894646936.2285</v>
      </c>
      <c r="W117" s="84">
        <v>1678.1248902734474</v>
      </c>
      <c r="X117" s="82">
        <v>4.4059380943095153E-2</v>
      </c>
      <c r="Y117" s="476">
        <v>2.0000000000000001E-4</v>
      </c>
    </row>
    <row r="118" spans="1:25" x14ac:dyDescent="0.2">
      <c r="A118" s="475">
        <v>114</v>
      </c>
      <c r="B118" s="56">
        <v>0.55194547256786763</v>
      </c>
      <c r="C118" s="46">
        <v>3261.9681731633627</v>
      </c>
      <c r="D118" s="56">
        <v>0.74851136811083652</v>
      </c>
      <c r="E118" s="56">
        <v>0.38527801507431542</v>
      </c>
      <c r="F118" s="250">
        <v>2023.75</v>
      </c>
      <c r="G118" s="76">
        <v>412581187517.96667</v>
      </c>
      <c r="H118" s="46">
        <v>17854795.610612147</v>
      </c>
      <c r="I118" s="76">
        <v>512594196609.25696</v>
      </c>
      <c r="J118" s="56">
        <v>0.34707609615180757</v>
      </c>
      <c r="K118" s="76">
        <v>10527541297.953329</v>
      </c>
      <c r="L118" s="76">
        <v>0</v>
      </c>
      <c r="M118" s="76">
        <v>459186191094.83081</v>
      </c>
      <c r="N118" s="76">
        <v>81662670105.701218</v>
      </c>
      <c r="O118" s="76">
        <v>29083.341301594512</v>
      </c>
      <c r="P118" s="46">
        <v>445349.8083400327</v>
      </c>
      <c r="Q118" s="46">
        <v>281991.67883306468</v>
      </c>
      <c r="R118" s="76">
        <v>1489140538946.8501</v>
      </c>
      <c r="S118" s="56">
        <v>0.6113212262413622</v>
      </c>
      <c r="T118" s="56">
        <v>0.38025831011080247</v>
      </c>
      <c r="U118" s="46">
        <v>17.335418087626977</v>
      </c>
      <c r="V118" s="76">
        <v>10862948059973.477</v>
      </c>
      <c r="W118" s="84">
        <v>3429.4382569381032</v>
      </c>
      <c r="X118" s="82">
        <v>4.188432733032673E-2</v>
      </c>
      <c r="Y118" s="476">
        <v>2.0000000000000001E-4</v>
      </c>
    </row>
    <row r="119" spans="1:25" x14ac:dyDescent="0.2">
      <c r="A119" s="475">
        <v>115</v>
      </c>
      <c r="B119" s="56">
        <v>0.59101438430117548</v>
      </c>
      <c r="C119" s="46">
        <v>6583.0343616507962</v>
      </c>
      <c r="D119" s="56">
        <v>0.74243982060091096</v>
      </c>
      <c r="E119" s="56">
        <v>0.42736604929006905</v>
      </c>
      <c r="F119" s="250">
        <v>2023.75</v>
      </c>
      <c r="G119" s="76">
        <v>240920699179.8764</v>
      </c>
      <c r="H119" s="46">
        <v>17014248.680318452</v>
      </c>
      <c r="I119" s="76">
        <v>325440733083.52942</v>
      </c>
      <c r="J119" s="56">
        <v>9.1140491102981724E-2</v>
      </c>
      <c r="K119" s="76">
        <v>10372931958.548506</v>
      </c>
      <c r="L119" s="76">
        <v>0</v>
      </c>
      <c r="M119" s="76">
        <v>265583749031.72064</v>
      </c>
      <c r="N119" s="76">
        <v>60949881626.172882</v>
      </c>
      <c r="O119" s="76">
        <v>42414.551793966239</v>
      </c>
      <c r="P119" s="46">
        <v>389072.42028192396</v>
      </c>
      <c r="Q119" s="46">
        <v>238089.6354325611</v>
      </c>
      <c r="R119" s="76">
        <v>925781369659.12244</v>
      </c>
      <c r="S119" s="56">
        <v>0.50859671437189957</v>
      </c>
      <c r="T119" s="56">
        <v>0.26398594769335459</v>
      </c>
      <c r="U119" s="46">
        <v>19.468107308752305</v>
      </c>
      <c r="V119" s="76">
        <v>5103108188699.6396</v>
      </c>
      <c r="W119" s="84">
        <v>1609.2591656660884</v>
      </c>
      <c r="X119" s="82">
        <v>3.8879437785994252E-2</v>
      </c>
      <c r="Y119" s="476">
        <v>2.0000000000000001E-4</v>
      </c>
    </row>
    <row r="120" spans="1:25" x14ac:dyDescent="0.2">
      <c r="A120" s="475">
        <v>116</v>
      </c>
      <c r="B120" s="56">
        <v>0.70671648219824712</v>
      </c>
      <c r="C120" s="46">
        <v>5363.2961527712132</v>
      </c>
      <c r="D120" s="56">
        <v>0.82762254381155331</v>
      </c>
      <c r="E120" s="56">
        <v>0.58004744019232091</v>
      </c>
      <c r="F120" s="250">
        <v>2026.96</v>
      </c>
      <c r="G120" s="76">
        <v>115965909435.81612</v>
      </c>
      <c r="H120" s="46">
        <v>21674226.357470423</v>
      </c>
      <c r="I120" s="76">
        <v>468422770948.39636</v>
      </c>
      <c r="J120" s="56">
        <v>0.16731429201513259</v>
      </c>
      <c r="K120" s="76">
        <v>11807993607.107264</v>
      </c>
      <c r="L120" s="76">
        <v>14110549680.336512</v>
      </c>
      <c r="M120" s="76">
        <v>3235280707.7603884</v>
      </c>
      <c r="N120" s="76">
        <v>26751046548.138283</v>
      </c>
      <c r="O120" s="76">
        <v>18936.136314192605</v>
      </c>
      <c r="P120" s="46">
        <v>199181.10337911849</v>
      </c>
      <c r="Q120" s="46">
        <v>94307.690054150065</v>
      </c>
      <c r="R120" s="76">
        <v>753742939417.40674</v>
      </c>
      <c r="S120" s="56">
        <v>0.38216062543647034</v>
      </c>
      <c r="T120" s="56">
        <v>0.21639772347837571</v>
      </c>
      <c r="U120" s="46">
        <v>17.149207223661168</v>
      </c>
      <c r="V120" s="76">
        <v>3082037172503.5518</v>
      </c>
      <c r="W120" s="84">
        <v>971.97222680072343</v>
      </c>
      <c r="X120" s="82">
        <v>4.3092475416430007E-2</v>
      </c>
      <c r="Y120" s="476">
        <v>2.0000000000000001E-4</v>
      </c>
    </row>
    <row r="121" spans="1:25" x14ac:dyDescent="0.2">
      <c r="A121" s="475">
        <v>117</v>
      </c>
      <c r="B121" s="56">
        <v>0.49120949304178174</v>
      </c>
      <c r="C121" s="46">
        <v>5125.7749393348522</v>
      </c>
      <c r="D121" s="56">
        <v>1.2801127540110695</v>
      </c>
      <c r="E121" s="56">
        <v>0.56394594488068417</v>
      </c>
      <c r="F121" s="250">
        <v>2025.36</v>
      </c>
      <c r="G121" s="76">
        <v>305447649421.63452</v>
      </c>
      <c r="H121" s="46">
        <v>49456468.460132331</v>
      </c>
      <c r="I121" s="76">
        <v>983266663423.36353</v>
      </c>
      <c r="J121" s="56">
        <v>0.22494007183088849</v>
      </c>
      <c r="K121" s="76">
        <v>48014183285.758682</v>
      </c>
      <c r="L121" s="76">
        <v>23426697010.657211</v>
      </c>
      <c r="M121" s="76">
        <v>188726309660.1423</v>
      </c>
      <c r="N121" s="76">
        <v>101586283207.45467</v>
      </c>
      <c r="O121" s="76">
        <v>32690.313642315217</v>
      </c>
      <c r="P121" s="46">
        <v>574048.43787068431</v>
      </c>
      <c r="Q121" s="46">
        <v>367655.13658765197</v>
      </c>
      <c r="R121" s="76">
        <v>1765126634860.9016</v>
      </c>
      <c r="S121" s="56">
        <v>0.43655089662532925</v>
      </c>
      <c r="T121" s="56">
        <v>0.27308762018157701</v>
      </c>
      <c r="U121" s="46">
        <v>16.673536327792725</v>
      </c>
      <c r="V121" s="76">
        <v>8634787391764.4482</v>
      </c>
      <c r="W121" s="84">
        <v>2724.3874118953399</v>
      </c>
      <c r="X121" s="82">
        <v>4.4323492142010514E-2</v>
      </c>
      <c r="Y121" s="476">
        <v>2.0000000000000001E-4</v>
      </c>
    </row>
    <row r="122" spans="1:25" x14ac:dyDescent="0.2">
      <c r="A122" s="475">
        <v>118</v>
      </c>
      <c r="B122" s="56">
        <v>0.60121938592821911</v>
      </c>
      <c r="C122" s="46">
        <v>3366.9302999814463</v>
      </c>
      <c r="D122" s="56">
        <v>0.82772986351413802</v>
      </c>
      <c r="E122" s="56">
        <v>0.46659857575004521</v>
      </c>
      <c r="F122" s="250">
        <v>2023.75</v>
      </c>
      <c r="G122" s="76">
        <v>351229042432.86755</v>
      </c>
      <c r="H122" s="46">
        <v>21843592.819646072</v>
      </c>
      <c r="I122" s="76">
        <v>363035838934.81573</v>
      </c>
      <c r="J122" s="56">
        <v>3.9514466319019781E-2</v>
      </c>
      <c r="K122" s="76">
        <v>10327639798.690182</v>
      </c>
      <c r="L122" s="76">
        <v>0</v>
      </c>
      <c r="M122" s="76">
        <v>492058708765.08527</v>
      </c>
      <c r="N122" s="76">
        <v>80838968608.925049</v>
      </c>
      <c r="O122" s="76">
        <v>17844.025966578694</v>
      </c>
      <c r="P122" s="46">
        <v>501330.50701986265</v>
      </c>
      <c r="Q122" s="46">
        <v>323882.94967250904</v>
      </c>
      <c r="R122" s="76">
        <v>1387989730949.0315</v>
      </c>
      <c r="S122" s="56">
        <v>0.56563746095521961</v>
      </c>
      <c r="T122" s="56">
        <v>0.23293574341032597</v>
      </c>
      <c r="U122" s="46">
        <v>20.618862247723893</v>
      </c>
      <c r="V122" s="76">
        <v>7231737389663.7529</v>
      </c>
      <c r="W122" s="84">
        <v>2282.9538989223115</v>
      </c>
      <c r="X122" s="82">
        <v>3.6075928942972721E-2</v>
      </c>
      <c r="Y122" s="476">
        <v>2.0000000000000001E-4</v>
      </c>
    </row>
    <row r="123" spans="1:25" x14ac:dyDescent="0.2">
      <c r="A123" s="475">
        <v>119</v>
      </c>
      <c r="B123" s="56">
        <v>0.45918969591040731</v>
      </c>
      <c r="C123" s="46">
        <v>2467.9357024979499</v>
      </c>
      <c r="D123" s="56">
        <v>0.89232495845577953</v>
      </c>
      <c r="E123" s="56">
        <v>0.36566589195992444</v>
      </c>
      <c r="F123" s="250">
        <v>2024.25</v>
      </c>
      <c r="G123" s="76">
        <v>121437718156.8847</v>
      </c>
      <c r="H123" s="46">
        <v>25419712.299604699</v>
      </c>
      <c r="I123" s="76">
        <v>601044274699.703</v>
      </c>
      <c r="J123" s="56">
        <v>0.42720889147529051</v>
      </c>
      <c r="K123" s="76">
        <v>18233433747.532124</v>
      </c>
      <c r="L123" s="76">
        <v>4312189052.0324078</v>
      </c>
      <c r="M123" s="76">
        <v>151440393469.77768</v>
      </c>
      <c r="N123" s="76">
        <v>72713424783.759125</v>
      </c>
      <c r="O123" s="76">
        <v>20527.26632909691</v>
      </c>
      <c r="P123" s="46">
        <v>520573.57807814464</v>
      </c>
      <c r="Q123" s="46">
        <v>337151.91988617484</v>
      </c>
      <c r="R123" s="76">
        <v>1078057198885.1174</v>
      </c>
      <c r="S123" s="56">
        <v>0.5423118094980961</v>
      </c>
      <c r="T123" s="56">
        <v>0.28775414455725368</v>
      </c>
      <c r="U123" s="46">
        <v>15.305177140094077</v>
      </c>
      <c r="V123" s="76">
        <v>5361695677467.9678</v>
      </c>
      <c r="W123" s="84">
        <v>1692.3643657494717</v>
      </c>
      <c r="X123" s="82">
        <v>4.6472961411262781E-2</v>
      </c>
      <c r="Y123" s="476">
        <v>2.0000000000000001E-4</v>
      </c>
    </row>
    <row r="124" spans="1:25" x14ac:dyDescent="0.2">
      <c r="A124" s="475">
        <v>120</v>
      </c>
      <c r="B124" s="56">
        <v>0.32869102392643768</v>
      </c>
      <c r="C124" s="46">
        <v>1500</v>
      </c>
      <c r="D124" s="56">
        <v>0.99944423025788187</v>
      </c>
      <c r="E124" s="56">
        <v>0.32695429764572237</v>
      </c>
      <c r="F124" s="250">
        <v>2026.27</v>
      </c>
      <c r="G124" s="76">
        <v>176269950338.83365</v>
      </c>
      <c r="H124" s="46">
        <v>33385954.131348565</v>
      </c>
      <c r="I124" s="76">
        <v>614794477181.69043</v>
      </c>
      <c r="J124" s="56">
        <v>0.11178819885958224</v>
      </c>
      <c r="K124" s="76">
        <v>32207600306.439259</v>
      </c>
      <c r="L124" s="76">
        <v>56126224979.639862</v>
      </c>
      <c r="M124" s="76">
        <v>36901403782.907272</v>
      </c>
      <c r="N124" s="76">
        <v>90228251903.78746</v>
      </c>
      <c r="O124" s="76">
        <v>27581.792479646112</v>
      </c>
      <c r="P124" s="46">
        <v>502898.06569925073</v>
      </c>
      <c r="Q124" s="46">
        <v>319904.26009849709</v>
      </c>
      <c r="R124" s="76">
        <v>1032144215883.6921</v>
      </c>
      <c r="S124" s="56">
        <v>0.33068520072367746</v>
      </c>
      <c r="T124" s="56">
        <v>0.176524711457342</v>
      </c>
      <c r="U124" s="46">
        <v>19.693364548759359</v>
      </c>
      <c r="V124" s="76">
        <v>3936266287913.79</v>
      </c>
      <c r="W124" s="84">
        <v>1242.9135029691381</v>
      </c>
      <c r="X124" s="82">
        <v>3.7337836795185653E-2</v>
      </c>
      <c r="Y124" s="476">
        <v>2.0000000000000001E-4</v>
      </c>
    </row>
    <row r="125" spans="1:25" x14ac:dyDescent="0.2">
      <c r="A125" s="475">
        <v>121</v>
      </c>
      <c r="B125" s="56">
        <v>0.48471729756344034</v>
      </c>
      <c r="C125" s="46">
        <v>3652.0493211388557</v>
      </c>
      <c r="D125" s="56">
        <v>0.43747840166331436</v>
      </c>
      <c r="E125" s="56">
        <v>0.46421415155368934</v>
      </c>
      <c r="F125" s="250">
        <v>2025.21</v>
      </c>
      <c r="G125" s="76">
        <v>199408987827.14771</v>
      </c>
      <c r="H125" s="46">
        <v>8169856.256521509</v>
      </c>
      <c r="I125" s="76">
        <v>283833821273.59045</v>
      </c>
      <c r="J125" s="56">
        <v>0.41428626932005819</v>
      </c>
      <c r="K125" s="76">
        <v>33316122928.7901</v>
      </c>
      <c r="L125" s="76">
        <v>74995479293.693573</v>
      </c>
      <c r="M125" s="76">
        <v>101990011788.99696</v>
      </c>
      <c r="N125" s="76">
        <v>66249880903.047562</v>
      </c>
      <c r="O125" s="76">
        <v>29560.123359704037</v>
      </c>
      <c r="P125" s="46">
        <v>442471.44263870112</v>
      </c>
      <c r="Q125" s="46">
        <v>238696.12179025396</v>
      </c>
      <c r="R125" s="76">
        <v>744548548593.38818</v>
      </c>
      <c r="S125" s="56">
        <v>0.5778245434562157</v>
      </c>
      <c r="T125" s="56">
        <v>0.4129126299318307</v>
      </c>
      <c r="U125" s="46">
        <v>16.781479280953516</v>
      </c>
      <c r="V125" s="76">
        <v>5733048872108.959</v>
      </c>
      <c r="W125" s="84">
        <v>1809.7367543323514</v>
      </c>
      <c r="X125" s="82">
        <v>4.3096645696030278E-2</v>
      </c>
      <c r="Y125" s="476">
        <v>2.0000000000000001E-4</v>
      </c>
    </row>
    <row r="126" spans="1:25" x14ac:dyDescent="0.2">
      <c r="A126" s="475">
        <v>122</v>
      </c>
      <c r="B126" s="56">
        <v>0.62920778167146707</v>
      </c>
      <c r="C126" s="46">
        <v>4376.8034434687606</v>
      </c>
      <c r="D126" s="56">
        <v>0.90341362899896638</v>
      </c>
      <c r="E126" s="56">
        <v>0.42303944932869003</v>
      </c>
      <c r="F126" s="250">
        <v>2024.03</v>
      </c>
      <c r="G126" s="76">
        <v>159687085729.81839</v>
      </c>
      <c r="H126" s="46">
        <v>25869286.19611929</v>
      </c>
      <c r="I126" s="76">
        <v>684897447206.50659</v>
      </c>
      <c r="J126" s="56">
        <v>0.39301068290933217</v>
      </c>
      <c r="K126" s="76">
        <v>27260318778.728237</v>
      </c>
      <c r="L126" s="76">
        <v>0</v>
      </c>
      <c r="M126" s="76">
        <v>153500971726.28366</v>
      </c>
      <c r="N126" s="76">
        <v>70993130043.93512</v>
      </c>
      <c r="O126" s="76">
        <v>45000</v>
      </c>
      <c r="P126" s="46">
        <v>441437.19986943476</v>
      </c>
      <c r="Q126" s="46">
        <v>274449.35442321555</v>
      </c>
      <c r="R126" s="76">
        <v>1203243795662.45</v>
      </c>
      <c r="S126" s="56">
        <v>0.52902268673031816</v>
      </c>
      <c r="T126" s="56">
        <v>0.3140587796891236</v>
      </c>
      <c r="U126" s="46">
        <v>15.432980158033027</v>
      </c>
      <c r="V126" s="76">
        <v>6555223808550.707</v>
      </c>
      <c r="W126" s="84">
        <v>2064.2757129382899</v>
      </c>
      <c r="X126" s="82">
        <v>4.6532640220826163E-2</v>
      </c>
      <c r="Y126" s="476">
        <v>2.0000000000000001E-4</v>
      </c>
    </row>
    <row r="127" spans="1:25" x14ac:dyDescent="0.2">
      <c r="A127" s="475">
        <v>123</v>
      </c>
      <c r="B127" s="56">
        <v>0.34696132896526211</v>
      </c>
      <c r="C127" s="46">
        <v>5317.3165222557645</v>
      </c>
      <c r="D127" s="56">
        <v>0.25876669000416336</v>
      </c>
      <c r="E127" s="56">
        <v>0.22630972882271372</v>
      </c>
      <c r="F127" s="250">
        <v>2025.39</v>
      </c>
      <c r="G127" s="76">
        <v>57010459095.076889</v>
      </c>
      <c r="H127" s="46">
        <v>4304378.97033126</v>
      </c>
      <c r="I127" s="76">
        <v>188268253765.20828</v>
      </c>
      <c r="J127" s="56">
        <v>0.34696132896526211</v>
      </c>
      <c r="K127" s="76">
        <v>6730820147.643528</v>
      </c>
      <c r="L127" s="76">
        <v>6780323171.4849815</v>
      </c>
      <c r="M127" s="76">
        <v>56449998671.177826</v>
      </c>
      <c r="N127" s="76">
        <v>63538637484.034576</v>
      </c>
      <c r="O127" s="76">
        <v>25530.105804511528</v>
      </c>
      <c r="P127" s="46">
        <v>483779.36167514557</v>
      </c>
      <c r="Q127" s="46">
        <v>272260.79846555094</v>
      </c>
      <c r="R127" s="76">
        <v>373991666716.93311</v>
      </c>
      <c r="S127" s="56">
        <v>0.46963676359279821</v>
      </c>
      <c r="T127" s="56">
        <v>0.31187502541460527</v>
      </c>
      <c r="U127" s="46">
        <v>15.870057264466492</v>
      </c>
      <c r="V127" s="76">
        <v>2118827926290.3867</v>
      </c>
      <c r="W127" s="84">
        <v>667.96853158621934</v>
      </c>
      <c r="X127" s="82">
        <v>4.4259815237710817E-2</v>
      </c>
      <c r="Y127" s="476">
        <v>2.0000000000000001E-4</v>
      </c>
    </row>
    <row r="128" spans="1:25" x14ac:dyDescent="0.2">
      <c r="A128" s="475">
        <v>124</v>
      </c>
      <c r="B128" s="56">
        <v>0.5813388988028515</v>
      </c>
      <c r="C128" s="46">
        <v>2086.5318493599275</v>
      </c>
      <c r="D128" s="56">
        <v>0.46005351677549833</v>
      </c>
      <c r="E128" s="56">
        <v>0.621449946812209</v>
      </c>
      <c r="F128" s="250">
        <v>2024.93</v>
      </c>
      <c r="G128" s="76">
        <v>275779749479.93549</v>
      </c>
      <c r="H128" s="46">
        <v>8832756.4006481227</v>
      </c>
      <c r="I128" s="76">
        <v>302761625145.71051</v>
      </c>
      <c r="J128" s="56">
        <v>0.43232110373532806</v>
      </c>
      <c r="K128" s="76">
        <v>5211169318.98664</v>
      </c>
      <c r="L128" s="76">
        <v>0</v>
      </c>
      <c r="M128" s="76">
        <v>218811626388.78629</v>
      </c>
      <c r="N128" s="76">
        <v>162841646903.6077</v>
      </c>
      <c r="O128" s="76">
        <v>33014.22727598717</v>
      </c>
      <c r="P128" s="46">
        <v>970250.33155328408</v>
      </c>
      <c r="Q128" s="46">
        <v>615537.58398189326</v>
      </c>
      <c r="R128" s="76">
        <v>1007989015296.8214</v>
      </c>
      <c r="S128" s="56">
        <v>0.58594780208712505</v>
      </c>
      <c r="T128" s="56">
        <v>0.41308893241638706</v>
      </c>
      <c r="U128" s="46">
        <v>16.960161000036614</v>
      </c>
      <c r="V128" s="76">
        <v>7864692507747.1211</v>
      </c>
      <c r="W128" s="84">
        <v>2479.8620972886079</v>
      </c>
      <c r="X128" s="82">
        <v>4.2381289446943401E-2</v>
      </c>
      <c r="Y128" s="476">
        <v>2.0000000000000001E-4</v>
      </c>
    </row>
    <row r="129" spans="1:25" x14ac:dyDescent="0.2">
      <c r="A129" s="475">
        <v>125</v>
      </c>
      <c r="B129" s="56">
        <v>0.42533880276667113</v>
      </c>
      <c r="C129" s="46">
        <v>5769.6344555179458</v>
      </c>
      <c r="D129" s="56">
        <v>1.053044821987577</v>
      </c>
      <c r="E129" s="56">
        <v>0.60264581078874047</v>
      </c>
      <c r="F129" s="250">
        <v>2025.37</v>
      </c>
      <c r="G129" s="76">
        <v>251362151772.10864</v>
      </c>
      <c r="H129" s="46">
        <v>26756783.883100592</v>
      </c>
      <c r="I129" s="76">
        <v>611103806027.83154</v>
      </c>
      <c r="J129" s="56">
        <v>0.32154541714893714</v>
      </c>
      <c r="K129" s="76">
        <v>22649495901.35247</v>
      </c>
      <c r="L129" s="76">
        <v>16757239350.149145</v>
      </c>
      <c r="M129" s="76">
        <v>135364644954.6132</v>
      </c>
      <c r="N129" s="76">
        <v>7848703724.8234129</v>
      </c>
      <c r="O129" s="76">
        <v>21770.163014595881</v>
      </c>
      <c r="P129" s="46">
        <v>93936.110981711943</v>
      </c>
      <c r="Q129" s="46">
        <v>31902.21243984954</v>
      </c>
      <c r="R129" s="76">
        <v>1082805388071.1365</v>
      </c>
      <c r="S129" s="56">
        <v>0.51817503619577976</v>
      </c>
      <c r="T129" s="56">
        <v>0.34798011396749678</v>
      </c>
      <c r="U129" s="46">
        <v>16.924756303336384</v>
      </c>
      <c r="V129" s="76">
        <v>6927792174355.1748</v>
      </c>
      <c r="W129" s="84">
        <v>2187.5067992160525</v>
      </c>
      <c r="X129" s="82">
        <v>4.4016476701922096E-2</v>
      </c>
      <c r="Y129" s="476">
        <v>2.0000000000000001E-4</v>
      </c>
    </row>
    <row r="130" spans="1:25" x14ac:dyDescent="0.2">
      <c r="A130" s="475">
        <v>126</v>
      </c>
      <c r="B130" s="56">
        <v>0.50754030743953082</v>
      </c>
      <c r="C130" s="46">
        <v>4944.0726235356242</v>
      </c>
      <c r="D130" s="56">
        <v>0.83267722234776753</v>
      </c>
      <c r="E130" s="56">
        <v>0.38605441985242556</v>
      </c>
      <c r="F130" s="250">
        <v>2024.28</v>
      </c>
      <c r="G130" s="76">
        <v>187147312308.32114</v>
      </c>
      <c r="H130" s="46">
        <v>20291228.908011723</v>
      </c>
      <c r="I130" s="76">
        <v>538181756864.29504</v>
      </c>
      <c r="J130" s="56">
        <v>0.39301113315469294</v>
      </c>
      <c r="K130" s="76">
        <v>16414086781.499014</v>
      </c>
      <c r="L130" s="76">
        <v>0</v>
      </c>
      <c r="M130" s="76">
        <v>157042907932.2334</v>
      </c>
      <c r="N130" s="76">
        <v>110362180574.2731</v>
      </c>
      <c r="O130" s="76">
        <v>25489.636407610684</v>
      </c>
      <c r="P130" s="46">
        <v>662528.61781529489</v>
      </c>
      <c r="Q130" s="46">
        <v>453467.87421134417</v>
      </c>
      <c r="R130" s="76">
        <v>1098506395497.6356</v>
      </c>
      <c r="S130" s="56">
        <v>0.53635722696370702</v>
      </c>
      <c r="T130" s="56">
        <v>0.35964128106976695</v>
      </c>
      <c r="U130" s="46">
        <v>15.809459768292619</v>
      </c>
      <c r="V130" s="76">
        <v>6947222879916.6875</v>
      </c>
      <c r="W130" s="84">
        <v>2193.2625832699196</v>
      </c>
      <c r="X130" s="82">
        <v>4.5919979983889234E-2</v>
      </c>
      <c r="Y130" s="476">
        <v>2.0000000000000001E-4</v>
      </c>
    </row>
    <row r="131" spans="1:25" x14ac:dyDescent="0.2">
      <c r="A131" s="475">
        <v>127</v>
      </c>
      <c r="B131" s="56">
        <v>0.45181002821806021</v>
      </c>
      <c r="C131" s="46">
        <v>8125.8437019362445</v>
      </c>
      <c r="D131" s="56">
        <v>0.70623651440942015</v>
      </c>
      <c r="E131" s="56">
        <v>0.2619339438309442</v>
      </c>
      <c r="F131" s="250">
        <v>2023.99</v>
      </c>
      <c r="G131" s="76">
        <v>137752193826.24286</v>
      </c>
      <c r="H131" s="46">
        <v>15998435.097360646</v>
      </c>
      <c r="I131" s="76">
        <v>485094896901.06012</v>
      </c>
      <c r="J131" s="56">
        <v>0.39603737466745781</v>
      </c>
      <c r="K131" s="76">
        <v>14348067923.978567</v>
      </c>
      <c r="L131" s="76">
        <v>0</v>
      </c>
      <c r="M131" s="76">
        <v>212320513762.83679</v>
      </c>
      <c r="N131" s="76">
        <v>40995759256.391541</v>
      </c>
      <c r="O131" s="76">
        <v>30113.191378973483</v>
      </c>
      <c r="P131" s="46">
        <v>275585.98735035234</v>
      </c>
      <c r="Q131" s="46">
        <v>152282.07451921707</v>
      </c>
      <c r="R131" s="76">
        <v>991545233312.53906</v>
      </c>
      <c r="S131" s="56">
        <v>0.57301978227654438</v>
      </c>
      <c r="T131" s="56">
        <v>0.28402471726947659</v>
      </c>
      <c r="U131" s="46">
        <v>15.870509457851036</v>
      </c>
      <c r="V131" s="76">
        <v>4999743005075.6348</v>
      </c>
      <c r="W131" s="84">
        <v>1577.4797219542684</v>
      </c>
      <c r="X131" s="82">
        <v>4.5648394624784247E-2</v>
      </c>
      <c r="Y131" s="476">
        <v>2.0000000000000001E-4</v>
      </c>
    </row>
    <row r="132" spans="1:25" x14ac:dyDescent="0.2">
      <c r="A132" s="475">
        <v>128</v>
      </c>
      <c r="B132" s="56">
        <v>0.68417888201332544</v>
      </c>
      <c r="C132" s="46">
        <v>1500</v>
      </c>
      <c r="D132" s="56">
        <v>0.9757313464680285</v>
      </c>
      <c r="E132" s="56">
        <v>0.28771277213923774</v>
      </c>
      <c r="F132" s="250">
        <v>2023.9</v>
      </c>
      <c r="G132" s="76">
        <v>196844358512.26065</v>
      </c>
      <c r="H132" s="46">
        <v>31477954.207805768</v>
      </c>
      <c r="I132" s="76">
        <v>453375123562.06409</v>
      </c>
      <c r="J132" s="56">
        <v>-0.19003876630103145</v>
      </c>
      <c r="K132" s="76">
        <v>12742179566.948053</v>
      </c>
      <c r="L132" s="76">
        <v>0</v>
      </c>
      <c r="M132" s="76">
        <v>273633663867.36652</v>
      </c>
      <c r="N132" s="76">
        <v>86179968722.8815</v>
      </c>
      <c r="O132" s="76">
        <v>30622.3409291442</v>
      </c>
      <c r="P132" s="46">
        <v>469194.79278503085</v>
      </c>
      <c r="Q132" s="46">
        <v>294116.04907448526</v>
      </c>
      <c r="R132" s="76">
        <v>1206829217673.0281</v>
      </c>
      <c r="S132" s="56">
        <v>0.38518153915232067</v>
      </c>
      <c r="T132" s="56">
        <v>8.0407795172242003E-2</v>
      </c>
      <c r="U132" s="46">
        <v>43.379467196233257</v>
      </c>
      <c r="V132" s="76">
        <v>4423882633324.2959</v>
      </c>
      <c r="W132" s="84">
        <v>1396.3371443026867</v>
      </c>
      <c r="X132" s="82">
        <v>1.7660110641741115E-2</v>
      </c>
      <c r="Y132" s="476">
        <v>2.0000000000000001E-4</v>
      </c>
    </row>
    <row r="133" spans="1:25" x14ac:dyDescent="0.2">
      <c r="A133" s="475">
        <v>129</v>
      </c>
      <c r="B133" s="56">
        <v>0.4384196038894369</v>
      </c>
      <c r="C133" s="46">
        <v>3549.710983596447</v>
      </c>
      <c r="D133" s="56">
        <v>0.82018864376055223</v>
      </c>
      <c r="E133" s="56">
        <v>0.38188517768553865</v>
      </c>
      <c r="F133" s="250">
        <v>2026.46</v>
      </c>
      <c r="G133" s="76">
        <v>116329277912.6803</v>
      </c>
      <c r="H133" s="46">
        <v>21506785.00486714</v>
      </c>
      <c r="I133" s="76">
        <v>627050939093.31738</v>
      </c>
      <c r="J133" s="56">
        <v>0.4384196038894369</v>
      </c>
      <c r="K133" s="76">
        <v>22624635446.905697</v>
      </c>
      <c r="L133" s="76">
        <v>61589188455.421127</v>
      </c>
      <c r="M133" s="76">
        <v>63735286996.434944</v>
      </c>
      <c r="N133" s="76">
        <v>28887849435.231426</v>
      </c>
      <c r="O133" s="76">
        <v>26272.360944860033</v>
      </c>
      <c r="P133" s="46">
        <v>249429.12467263761</v>
      </c>
      <c r="Q133" s="46">
        <v>130559.31275421193</v>
      </c>
      <c r="R133" s="76">
        <v>1020910176296.3824</v>
      </c>
      <c r="S133" s="56">
        <v>0.55317276623420297</v>
      </c>
      <c r="T133" s="56">
        <v>0.32727165651352758</v>
      </c>
      <c r="U133" s="46">
        <v>14.998523289031265</v>
      </c>
      <c r="V133" s="76">
        <v>5523513340554.2998</v>
      </c>
      <c r="W133" s="84">
        <v>1742.3624688430059</v>
      </c>
      <c r="X133" s="82">
        <v>4.8799934480723235E-2</v>
      </c>
      <c r="Y133" s="476">
        <v>2.0000000000000001E-4</v>
      </c>
    </row>
    <row r="134" spans="1:25" x14ac:dyDescent="0.2">
      <c r="A134" s="475">
        <v>130</v>
      </c>
      <c r="B134" s="56">
        <v>0.56998741671428288</v>
      </c>
      <c r="C134" s="46">
        <v>4607.5968840060605</v>
      </c>
      <c r="D134" s="56">
        <v>0.54511716489590578</v>
      </c>
      <c r="E134" s="56">
        <v>0.53312077764679544</v>
      </c>
      <c r="F134" s="250">
        <v>2023.75</v>
      </c>
      <c r="G134" s="76">
        <v>285075887861.38831</v>
      </c>
      <c r="H134" s="46">
        <v>10982702.35034626</v>
      </c>
      <c r="I134" s="76">
        <v>354974916358.33405</v>
      </c>
      <c r="J134" s="56">
        <v>0.43819670642962516</v>
      </c>
      <c r="K134" s="76">
        <v>8674173326.2512264</v>
      </c>
      <c r="L134" s="76">
        <v>0</v>
      </c>
      <c r="M134" s="76">
        <v>254858327921.62338</v>
      </c>
      <c r="N134" s="76">
        <v>28025843067.326065</v>
      </c>
      <c r="O134" s="76">
        <v>18532.302701436172</v>
      </c>
      <c r="P134" s="46">
        <v>215965.67475506113</v>
      </c>
      <c r="Q134" s="46">
        <v>111519.67191342142</v>
      </c>
      <c r="R134" s="76">
        <v>934318012640.71008</v>
      </c>
      <c r="S134" s="56">
        <v>0.64389421290443816</v>
      </c>
      <c r="T134" s="56">
        <v>0.44971040649004407</v>
      </c>
      <c r="U134" s="46">
        <v>17.036086400004571</v>
      </c>
      <c r="V134" s="76">
        <v>7882226979487.9023</v>
      </c>
      <c r="W134" s="84">
        <v>2485.4924573814419</v>
      </c>
      <c r="X134" s="82">
        <v>4.2805973921154872E-2</v>
      </c>
      <c r="Y134" s="476">
        <v>2.0000000000000001E-4</v>
      </c>
    </row>
    <row r="135" spans="1:25" x14ac:dyDescent="0.2">
      <c r="A135" s="475">
        <v>131</v>
      </c>
      <c r="B135" s="56">
        <v>0.44070701177049043</v>
      </c>
      <c r="C135" s="46">
        <v>3919.8370725814621</v>
      </c>
      <c r="D135" s="56">
        <v>0.88307514905710105</v>
      </c>
      <c r="E135" s="56">
        <v>0.41340241562164004</v>
      </c>
      <c r="F135" s="250">
        <v>2025.23</v>
      </c>
      <c r="G135" s="76">
        <v>189427317002.04565</v>
      </c>
      <c r="H135" s="46">
        <v>24370363.384983987</v>
      </c>
      <c r="I135" s="76">
        <v>511060904882.01459</v>
      </c>
      <c r="J135" s="56">
        <v>0.34079384948201508</v>
      </c>
      <c r="K135" s="76">
        <v>23402663567.003521</v>
      </c>
      <c r="L135" s="76">
        <v>11122907403.460407</v>
      </c>
      <c r="M135" s="76">
        <v>100531931516.72206</v>
      </c>
      <c r="N135" s="76">
        <v>57581342245.019753</v>
      </c>
      <c r="O135" s="76">
        <v>40526.703448980632</v>
      </c>
      <c r="P135" s="46">
        <v>431165.88427341462</v>
      </c>
      <c r="Q135" s="46">
        <v>266999.60014829534</v>
      </c>
      <c r="R135" s="76">
        <v>940027383758.02551</v>
      </c>
      <c r="S135" s="56">
        <v>0.50971887517318748</v>
      </c>
      <c r="T135" s="56">
        <v>0.35496252053228405</v>
      </c>
      <c r="U135" s="46">
        <v>16.288715841866537</v>
      </c>
      <c r="V135" s="76">
        <v>5914684928950.3242</v>
      </c>
      <c r="W135" s="84">
        <v>1865.9274661011923</v>
      </c>
      <c r="X135" s="82">
        <v>4.5135606693690371E-2</v>
      </c>
      <c r="Y135" s="476">
        <v>2.0000000000000001E-4</v>
      </c>
    </row>
    <row r="136" spans="1:25" x14ac:dyDescent="0.2">
      <c r="A136" s="475">
        <v>132</v>
      </c>
      <c r="B136" s="56">
        <v>0.44794022752621648</v>
      </c>
      <c r="C136" s="46">
        <v>4918.5739942503151</v>
      </c>
      <c r="D136" s="56">
        <v>0.74109076802678198</v>
      </c>
      <c r="E136" s="56">
        <v>0.51510817727834568</v>
      </c>
      <c r="F136" s="250">
        <v>2026.05</v>
      </c>
      <c r="G136" s="76">
        <v>151636924504.4657</v>
      </c>
      <c r="H136" s="46">
        <v>17422254.139109369</v>
      </c>
      <c r="I136" s="76">
        <v>365278420989.54059</v>
      </c>
      <c r="J136" s="56">
        <v>0.18025713467816218</v>
      </c>
      <c r="K136" s="76">
        <v>22205880388.663651</v>
      </c>
      <c r="L136" s="76">
        <v>69557223333.324844</v>
      </c>
      <c r="M136" s="76">
        <v>52655312064.49778</v>
      </c>
      <c r="N136" s="76">
        <v>38082828677.833702</v>
      </c>
      <c r="O136" s="76">
        <v>25478.84696672736</v>
      </c>
      <c r="P136" s="46">
        <v>270953.46152600565</v>
      </c>
      <c r="Q136" s="46">
        <v>148069.06364850997</v>
      </c>
      <c r="R136" s="76">
        <v>689186577856.75525</v>
      </c>
      <c r="S136" s="56">
        <v>0.42972216611520048</v>
      </c>
      <c r="T136" s="56">
        <v>0.29390028015103981</v>
      </c>
      <c r="U136" s="46">
        <v>17.338916745827717</v>
      </c>
      <c r="V136" s="76">
        <v>3809071091055.2432</v>
      </c>
      <c r="W136" s="84">
        <v>1202.5827223999552</v>
      </c>
      <c r="X136" s="82">
        <v>4.3071006163803167E-2</v>
      </c>
      <c r="Y136" s="476">
        <v>2.0000000000000001E-4</v>
      </c>
    </row>
    <row r="137" spans="1:25" x14ac:dyDescent="0.2">
      <c r="A137" s="475">
        <v>133</v>
      </c>
      <c r="B137" s="56">
        <v>0.57083683009773212</v>
      </c>
      <c r="C137" s="46">
        <v>5668.2083185101728</v>
      </c>
      <c r="D137" s="56">
        <v>0.88585917733792696</v>
      </c>
      <c r="E137" s="56">
        <v>0.32952793551326948</v>
      </c>
      <c r="F137" s="250">
        <v>2023.94</v>
      </c>
      <c r="G137" s="76">
        <v>220146483854.15466</v>
      </c>
      <c r="H137" s="46">
        <v>23806437.343725156</v>
      </c>
      <c r="I137" s="76">
        <v>584045285890.25757</v>
      </c>
      <c r="J137" s="56">
        <v>0.33034566911898111</v>
      </c>
      <c r="K137" s="76">
        <v>16326602824.904921</v>
      </c>
      <c r="L137" s="76">
        <v>0</v>
      </c>
      <c r="M137" s="76">
        <v>369084062860.18939</v>
      </c>
      <c r="N137" s="76">
        <v>136355460480.26663</v>
      </c>
      <c r="O137" s="76">
        <v>26381.099281966734</v>
      </c>
      <c r="P137" s="46">
        <v>757245.51590841846</v>
      </c>
      <c r="Q137" s="46">
        <v>528880.484185718</v>
      </c>
      <c r="R137" s="76">
        <v>1474524682556.0461</v>
      </c>
      <c r="S137" s="56">
        <v>0.55350012792430869</v>
      </c>
      <c r="T137" s="56">
        <v>0.25046195197567045</v>
      </c>
      <c r="U137" s="46">
        <v>16.540164426564232</v>
      </c>
      <c r="V137" s="76">
        <v>6691743061380.6182</v>
      </c>
      <c r="W137" s="84">
        <v>2113.1050289760719</v>
      </c>
      <c r="X137" s="82">
        <v>4.4470191467700232E-2</v>
      </c>
      <c r="Y137" s="476">
        <v>2.0000000000000001E-4</v>
      </c>
    </row>
    <row r="138" spans="1:25" x14ac:dyDescent="0.2">
      <c r="A138" s="475">
        <v>134</v>
      </c>
      <c r="B138" s="56">
        <v>0.64172541847753495</v>
      </c>
      <c r="C138" s="46">
        <v>3521.568621687793</v>
      </c>
      <c r="D138" s="56">
        <v>0.85262900112575069</v>
      </c>
      <c r="E138" s="56">
        <v>0.56240477262442534</v>
      </c>
      <c r="F138" s="250">
        <v>2025.67</v>
      </c>
      <c r="G138" s="76">
        <v>165588170550.36484</v>
      </c>
      <c r="H138" s="46">
        <v>22092790.600779943</v>
      </c>
      <c r="I138" s="76">
        <v>437116186685.34747</v>
      </c>
      <c r="J138" s="56">
        <v>0.25280096235998939</v>
      </c>
      <c r="K138" s="76">
        <v>23314245881.639465</v>
      </c>
      <c r="L138" s="76">
        <v>37446100488.490723</v>
      </c>
      <c r="M138" s="76">
        <v>119911209144.09708</v>
      </c>
      <c r="N138" s="76">
        <v>73012974169.88295</v>
      </c>
      <c r="O138" s="76">
        <v>40042.297902625687</v>
      </c>
      <c r="P138" s="46">
        <v>498996.06062531809</v>
      </c>
      <c r="Q138" s="46">
        <v>321257.22588352341</v>
      </c>
      <c r="R138" s="76">
        <v>875756476728.06702</v>
      </c>
      <c r="S138" s="56">
        <v>0.47042919168208447</v>
      </c>
      <c r="T138" s="56">
        <v>0.30969794891272406</v>
      </c>
      <c r="U138" s="46">
        <v>16.548842059225841</v>
      </c>
      <c r="V138" s="76">
        <v>4916219649121.5859</v>
      </c>
      <c r="W138" s="84">
        <v>1550.0998373204557</v>
      </c>
      <c r="X138" s="82">
        <v>4.4286402331602123E-2</v>
      </c>
      <c r="Y138" s="476">
        <v>2.0000000000000001E-4</v>
      </c>
    </row>
    <row r="139" spans="1:25" x14ac:dyDescent="0.2">
      <c r="A139" s="475">
        <v>135</v>
      </c>
      <c r="B139" s="56">
        <v>0.50974233772390565</v>
      </c>
      <c r="C139" s="46">
        <v>4119.9802416373368</v>
      </c>
      <c r="D139" s="56">
        <v>0.57225121104609944</v>
      </c>
      <c r="E139" s="56">
        <v>0.40808433462708105</v>
      </c>
      <c r="F139" s="250">
        <v>2026.8</v>
      </c>
      <c r="G139" s="76">
        <v>87770956815.956131</v>
      </c>
      <c r="H139" s="46">
        <v>11954997.858369078</v>
      </c>
      <c r="I139" s="76">
        <v>384574909753.79626</v>
      </c>
      <c r="J139" s="56">
        <v>0.40407627893889364</v>
      </c>
      <c r="K139" s="76">
        <v>15302361335.313351</v>
      </c>
      <c r="L139" s="76">
        <v>14309517988.784386</v>
      </c>
      <c r="M139" s="76">
        <v>76747001693.958481</v>
      </c>
      <c r="N139" s="76">
        <v>32037690198.918049</v>
      </c>
      <c r="O139" s="76">
        <v>39482.07171674155</v>
      </c>
      <c r="P139" s="46">
        <v>222867.79220195016</v>
      </c>
      <c r="Q139" s="46">
        <v>116035.72481919188</v>
      </c>
      <c r="R139" s="76">
        <v>559285791232.4812</v>
      </c>
      <c r="S139" s="56">
        <v>0.48594326813155636</v>
      </c>
      <c r="T139" s="56">
        <v>0.38254885654316889</v>
      </c>
      <c r="U139" s="46">
        <v>15.353716864832125</v>
      </c>
      <c r="V139" s="76">
        <v>3795340071509.876</v>
      </c>
      <c r="W139" s="84">
        <v>1197.9229569599477</v>
      </c>
      <c r="X139" s="82">
        <v>4.5371700002930226E-2</v>
      </c>
      <c r="Y139" s="476">
        <v>2.0000000000000001E-4</v>
      </c>
    </row>
    <row r="140" spans="1:25" x14ac:dyDescent="0.2">
      <c r="A140" s="475">
        <v>136</v>
      </c>
      <c r="B140" s="56">
        <v>0.64559173429195027</v>
      </c>
      <c r="C140" s="46">
        <v>6844.2800955012081</v>
      </c>
      <c r="D140" s="56">
        <v>0.59769798458186341</v>
      </c>
      <c r="E140" s="56">
        <v>0.59252148778728231</v>
      </c>
      <c r="F140" s="250">
        <v>2025.67</v>
      </c>
      <c r="G140" s="76">
        <v>235893430069.1492</v>
      </c>
      <c r="H140" s="46">
        <v>12417651.679492235</v>
      </c>
      <c r="I140" s="76">
        <v>311154715169.48553</v>
      </c>
      <c r="J140" s="56">
        <v>0.23047490485783928</v>
      </c>
      <c r="K140" s="76">
        <v>20299183294.527599</v>
      </c>
      <c r="L140" s="76">
        <v>78526425341.538071</v>
      </c>
      <c r="M140" s="76">
        <v>141772910816.48386</v>
      </c>
      <c r="N140" s="76">
        <v>17493455395.862011</v>
      </c>
      <c r="O140" s="76">
        <v>24296.043490425305</v>
      </c>
      <c r="P140" s="46">
        <v>149263.72677470863</v>
      </c>
      <c r="Q140" s="46">
        <v>63293.667825426237</v>
      </c>
      <c r="R140" s="76">
        <v>847353337660.53931</v>
      </c>
      <c r="S140" s="56">
        <v>0.56683986378718443</v>
      </c>
      <c r="T140" s="56">
        <v>0.32609211059945264</v>
      </c>
      <c r="U140" s="46">
        <v>18.063070225077478</v>
      </c>
      <c r="V140" s="76">
        <v>5431781863668.8906</v>
      </c>
      <c r="W140" s="84">
        <v>1713.8427082333005</v>
      </c>
      <c r="X140" s="82">
        <v>4.0853205150131883E-2</v>
      </c>
      <c r="Y140" s="476">
        <v>2.0000000000000001E-4</v>
      </c>
    </row>
    <row r="141" spans="1:25" x14ac:dyDescent="0.2">
      <c r="A141" s="475">
        <v>137</v>
      </c>
      <c r="B141" s="56">
        <v>0.5255036904320195</v>
      </c>
      <c r="C141" s="46">
        <v>8809.9265281742119</v>
      </c>
      <c r="D141" s="56">
        <v>0.77837131537123572</v>
      </c>
      <c r="E141" s="56">
        <v>0.11716702258492251</v>
      </c>
      <c r="F141" s="250">
        <v>2025.03</v>
      </c>
      <c r="G141" s="76">
        <v>177067441296.65649</v>
      </c>
      <c r="H141" s="46">
        <v>18306658.489172112</v>
      </c>
      <c r="I141" s="76">
        <v>417423086130.13513</v>
      </c>
      <c r="J141" s="56">
        <v>0.18044876882167038</v>
      </c>
      <c r="K141" s="76">
        <v>9094423346.3048439</v>
      </c>
      <c r="L141" s="76">
        <v>5229045521.3040152</v>
      </c>
      <c r="M141" s="76">
        <v>137135052938.09204</v>
      </c>
      <c r="N141" s="76">
        <v>102668744697.70517</v>
      </c>
      <c r="O141" s="76">
        <v>33611.598374270019</v>
      </c>
      <c r="P141" s="46">
        <v>551810.04624542675</v>
      </c>
      <c r="Q141" s="46">
        <v>365818.46456451807</v>
      </c>
      <c r="R141" s="76">
        <v>922352099961.71582</v>
      </c>
      <c r="S141" s="56">
        <v>0.45072975378035524</v>
      </c>
      <c r="T141" s="56">
        <v>0.24690496720161909</v>
      </c>
      <c r="U141" s="46">
        <v>17.607766120538077</v>
      </c>
      <c r="V141" s="76">
        <v>4290747260259.2729</v>
      </c>
      <c r="W141" s="84">
        <v>1355.2396003350666</v>
      </c>
      <c r="X141" s="82">
        <v>4.2766012766399339E-2</v>
      </c>
      <c r="Y141" s="476">
        <v>2.0000000000000001E-4</v>
      </c>
    </row>
    <row r="142" spans="1:25" x14ac:dyDescent="0.2">
      <c r="A142" s="475">
        <v>138</v>
      </c>
      <c r="B142" s="56">
        <v>0.48470315778940809</v>
      </c>
      <c r="C142" s="46">
        <v>7586.8082961729651</v>
      </c>
      <c r="D142" s="56">
        <v>0.66188212458515039</v>
      </c>
      <c r="E142" s="56">
        <v>0.41172117662181362</v>
      </c>
      <c r="F142" s="250">
        <v>2026.43</v>
      </c>
      <c r="G142" s="76">
        <v>46506838781.519814</v>
      </c>
      <c r="H142" s="46">
        <v>14072912.519480104</v>
      </c>
      <c r="I142" s="76">
        <v>426382131983.9657</v>
      </c>
      <c r="J142" s="56">
        <v>0.48161330963616944</v>
      </c>
      <c r="K142" s="76">
        <v>25607868208.87299</v>
      </c>
      <c r="L142" s="76">
        <v>24690839245.607227</v>
      </c>
      <c r="M142" s="76">
        <v>52671680457.500648</v>
      </c>
      <c r="N142" s="76">
        <v>63521062102.226097</v>
      </c>
      <c r="O142" s="76">
        <v>16290.935236438372</v>
      </c>
      <c r="P142" s="46">
        <v>460524.62961306283</v>
      </c>
      <c r="Q142" s="46">
        <v>296648.25591132301</v>
      </c>
      <c r="R142" s="76">
        <v>748045256202.66382</v>
      </c>
      <c r="S142" s="56">
        <v>0.55987999019418055</v>
      </c>
      <c r="T142" s="56">
        <v>0.32157902311931835</v>
      </c>
      <c r="U142" s="46">
        <v>13.969149821241345</v>
      </c>
      <c r="V142" s="76">
        <v>3769683245552.8218</v>
      </c>
      <c r="W142" s="84">
        <v>1189.9290383694308</v>
      </c>
      <c r="X142" s="82">
        <v>5.1579380254075942E-2</v>
      </c>
      <c r="Y142" s="476">
        <v>2.0000000000000001E-4</v>
      </c>
    </row>
    <row r="143" spans="1:25" x14ac:dyDescent="0.2">
      <c r="A143" s="475">
        <v>139</v>
      </c>
      <c r="B143" s="56">
        <v>0.47911268423072728</v>
      </c>
      <c r="C143" s="46">
        <v>4257.0052717006693</v>
      </c>
      <c r="D143" s="56">
        <v>0.87059712199573402</v>
      </c>
      <c r="E143" s="56">
        <v>0.26985712167947556</v>
      </c>
      <c r="F143" s="250">
        <v>2025.84</v>
      </c>
      <c r="G143" s="76">
        <v>146032967030.45367</v>
      </c>
      <c r="H143" s="46">
        <v>23098883.700526811</v>
      </c>
      <c r="I143" s="76">
        <v>621124917262.31689</v>
      </c>
      <c r="J143" s="56">
        <v>0.42615219020554385</v>
      </c>
      <c r="K143" s="76">
        <v>25642096658.130203</v>
      </c>
      <c r="L143" s="76">
        <v>6882102504.4571829</v>
      </c>
      <c r="M143" s="76">
        <v>118642918059.84651</v>
      </c>
      <c r="N143" s="76">
        <v>25488609980.415371</v>
      </c>
      <c r="O143" s="76">
        <v>31216.470579669083</v>
      </c>
      <c r="P143" s="46">
        <v>216389.63959196635</v>
      </c>
      <c r="Q143" s="46">
        <v>105762.17053467744</v>
      </c>
      <c r="R143" s="76">
        <v>1014167154426.5631</v>
      </c>
      <c r="S143" s="56">
        <v>0.54487945886986866</v>
      </c>
      <c r="T143" s="56">
        <v>0.37504644693343819</v>
      </c>
      <c r="U143" s="46">
        <v>15.234737327475976</v>
      </c>
      <c r="V143" s="76">
        <v>6434314880909.6973</v>
      </c>
      <c r="W143" s="84">
        <v>2031.756471569892</v>
      </c>
      <c r="X143" s="82">
        <v>4.7361972750261674E-2</v>
      </c>
      <c r="Y143" s="476">
        <v>2.0000000000000001E-4</v>
      </c>
    </row>
    <row r="144" spans="1:25" x14ac:dyDescent="0.2">
      <c r="A144" s="475">
        <v>140</v>
      </c>
      <c r="B144" s="56">
        <v>0.48398201121669049</v>
      </c>
      <c r="C144" s="46">
        <v>3342.4527569284028</v>
      </c>
      <c r="D144" s="56">
        <v>0.93639099518661906</v>
      </c>
      <c r="E144" s="56">
        <v>0.53074819063231149</v>
      </c>
      <c r="F144" s="250">
        <v>2025.01</v>
      </c>
      <c r="G144" s="76">
        <v>188655791117.69958</v>
      </c>
      <c r="H144" s="46">
        <v>27060076.178173818</v>
      </c>
      <c r="I144" s="76">
        <v>516801882932.67786</v>
      </c>
      <c r="J144" s="56">
        <v>0.25915991347578826</v>
      </c>
      <c r="K144" s="76">
        <v>17723999665.861519</v>
      </c>
      <c r="L144" s="76">
        <v>38441397855.864883</v>
      </c>
      <c r="M144" s="76">
        <v>136033591091.60114</v>
      </c>
      <c r="N144" s="76">
        <v>53106804540.464668</v>
      </c>
      <c r="O144" s="76">
        <v>19863.885580064802</v>
      </c>
      <c r="P144" s="46">
        <v>389087.31762454408</v>
      </c>
      <c r="Q144" s="46">
        <v>232980.64256023767</v>
      </c>
      <c r="R144" s="76">
        <v>1043914076376.0197</v>
      </c>
      <c r="S144" s="56">
        <v>0.49829116769350096</v>
      </c>
      <c r="T144" s="56">
        <v>0.27892587930443768</v>
      </c>
      <c r="U144" s="46">
        <v>16.80221125613787</v>
      </c>
      <c r="V144" s="76">
        <v>5385732005097.2529</v>
      </c>
      <c r="W144" s="84">
        <v>1699.769137176301</v>
      </c>
      <c r="X144" s="82">
        <v>4.3741403244416374E-2</v>
      </c>
      <c r="Y144" s="476">
        <v>2.0000000000000001E-4</v>
      </c>
    </row>
    <row r="145" spans="1:25" x14ac:dyDescent="0.2">
      <c r="A145" s="475">
        <v>141</v>
      </c>
      <c r="B145" s="56">
        <v>0.43035119345950829</v>
      </c>
      <c r="C145" s="46">
        <v>3385.4616791870867</v>
      </c>
      <c r="D145" s="56">
        <v>1.3299389935412074</v>
      </c>
      <c r="E145" s="56">
        <v>0.33084991258097762</v>
      </c>
      <c r="F145" s="250">
        <v>2026.19</v>
      </c>
      <c r="G145" s="76">
        <v>206698252043.9986</v>
      </c>
      <c r="H145" s="46">
        <v>58096792.555850551</v>
      </c>
      <c r="I145" s="76">
        <v>999239930330.68604</v>
      </c>
      <c r="J145" s="56">
        <v>0.17505625061948027</v>
      </c>
      <c r="K145" s="76">
        <v>16201727979.482439</v>
      </c>
      <c r="L145" s="76">
        <v>57022715046.245819</v>
      </c>
      <c r="M145" s="76">
        <v>90055748883.566879</v>
      </c>
      <c r="N145" s="76">
        <v>60172390513.266296</v>
      </c>
      <c r="O145" s="76">
        <v>36588.919755701048</v>
      </c>
      <c r="P145" s="46">
        <v>392223.40446175111</v>
      </c>
      <c r="Q145" s="46">
        <v>225853.13973095175</v>
      </c>
      <c r="R145" s="76">
        <v>1503396336896.7498</v>
      </c>
      <c r="S145" s="56">
        <v>0.35827641254622183</v>
      </c>
      <c r="T145" s="56">
        <v>0.1929230962785235</v>
      </c>
      <c r="U145" s="46">
        <v>17.176553717707549</v>
      </c>
      <c r="V145" s="76">
        <v>5428140468288.5918</v>
      </c>
      <c r="W145" s="84">
        <v>1713.7970825072198</v>
      </c>
      <c r="X145" s="82">
        <v>4.3217508058542527E-2</v>
      </c>
      <c r="Y145" s="476">
        <v>2.0000000000000001E-4</v>
      </c>
    </row>
    <row r="146" spans="1:25" x14ac:dyDescent="0.2">
      <c r="A146" s="475">
        <v>142</v>
      </c>
      <c r="B146" s="56">
        <v>0.57350711165106261</v>
      </c>
      <c r="C146" s="46">
        <v>6772.1704716834511</v>
      </c>
      <c r="D146" s="56">
        <v>0.72015162947441858</v>
      </c>
      <c r="E146" s="56">
        <v>0.48577538862126518</v>
      </c>
      <c r="F146" s="250">
        <v>2025.54</v>
      </c>
      <c r="G146" s="76">
        <v>171651272808.96155</v>
      </c>
      <c r="H146" s="46">
        <v>16291457.078247411</v>
      </c>
      <c r="I146" s="76">
        <v>360101556806.8537</v>
      </c>
      <c r="J146" s="56">
        <v>0.17697531862962057</v>
      </c>
      <c r="K146" s="76">
        <v>12304122837.277378</v>
      </c>
      <c r="L146" s="76">
        <v>31850769252.036163</v>
      </c>
      <c r="M146" s="76">
        <v>112490692909.81328</v>
      </c>
      <c r="N146" s="76">
        <v>53823368595.899323</v>
      </c>
      <c r="O146" s="76">
        <v>33925.609049512554</v>
      </c>
      <c r="P146" s="46">
        <v>339147.76893700846</v>
      </c>
      <c r="Q146" s="46">
        <v>200115.56961477629</v>
      </c>
      <c r="R146" s="76">
        <v>768298577779.09033</v>
      </c>
      <c r="S146" s="56">
        <v>0.46339034559755404</v>
      </c>
      <c r="T146" s="56">
        <v>0.29737676570570193</v>
      </c>
      <c r="U146" s="46">
        <v>17.407118398131562</v>
      </c>
      <c r="V146" s="76">
        <v>4295645020178.2871</v>
      </c>
      <c r="W146" s="84">
        <v>1356.3632762930747</v>
      </c>
      <c r="X146" s="82">
        <v>4.3102626069530692E-2</v>
      </c>
      <c r="Y146" s="476">
        <v>2.0000000000000001E-4</v>
      </c>
    </row>
    <row r="147" spans="1:25" x14ac:dyDescent="0.2">
      <c r="A147" s="475">
        <v>143</v>
      </c>
      <c r="B147" s="56">
        <v>0.53531081494040678</v>
      </c>
      <c r="C147" s="46">
        <v>5522.2670039854302</v>
      </c>
      <c r="D147" s="56">
        <v>0.69658194455572109</v>
      </c>
      <c r="E147" s="56">
        <v>0.41715351620993563</v>
      </c>
      <c r="F147" s="250">
        <v>2026.25</v>
      </c>
      <c r="G147" s="76">
        <v>105185726195.85434</v>
      </c>
      <c r="H147" s="46">
        <v>15263911.304892872</v>
      </c>
      <c r="I147" s="76">
        <v>419294154497.28247</v>
      </c>
      <c r="J147" s="56">
        <v>0.29122167638424024</v>
      </c>
      <c r="K147" s="76">
        <v>36459860479.226685</v>
      </c>
      <c r="L147" s="76">
        <v>61621321820.192924</v>
      </c>
      <c r="M147" s="76">
        <v>42258550513.429291</v>
      </c>
      <c r="N147" s="76">
        <v>79481794191.845825</v>
      </c>
      <c r="O147" s="76">
        <v>19403.827085302219</v>
      </c>
      <c r="P147" s="46">
        <v>432025.50704146229</v>
      </c>
      <c r="Q147" s="46">
        <v>273030.52436589496</v>
      </c>
      <c r="R147" s="76">
        <v>721992049000.78491</v>
      </c>
      <c r="S147" s="56">
        <v>0.4197252790183143</v>
      </c>
      <c r="T147" s="56">
        <v>0.28906129064757841</v>
      </c>
      <c r="U147" s="46">
        <v>15.812027154776072</v>
      </c>
      <c r="V147" s="76">
        <v>3651477073590.501</v>
      </c>
      <c r="W147" s="84">
        <v>1152.5792877683268</v>
      </c>
      <c r="X147" s="82">
        <v>4.6345204586059355E-2</v>
      </c>
      <c r="Y147" s="476">
        <v>2.0000000000000001E-4</v>
      </c>
    </row>
    <row r="148" spans="1:25" x14ac:dyDescent="0.2">
      <c r="A148" s="475">
        <v>144</v>
      </c>
      <c r="B148" s="56">
        <v>0.47319315128842426</v>
      </c>
      <c r="C148" s="46">
        <v>3347.8565959913922</v>
      </c>
      <c r="D148" s="56">
        <v>0.81761879950798122</v>
      </c>
      <c r="E148" s="56">
        <v>0.15950120190676598</v>
      </c>
      <c r="F148" s="250">
        <v>2025.87</v>
      </c>
      <c r="G148" s="76">
        <v>197146643724.04953</v>
      </c>
      <c r="H148" s="46">
        <v>21348812.067803618</v>
      </c>
      <c r="I148" s="76">
        <v>554025651098.88232</v>
      </c>
      <c r="J148" s="56">
        <v>0.39632641180778627</v>
      </c>
      <c r="K148" s="76">
        <v>28408606032.043442</v>
      </c>
      <c r="L148" s="76">
        <v>36585509002.236176</v>
      </c>
      <c r="M148" s="76">
        <v>109870476006.59877</v>
      </c>
      <c r="N148" s="76">
        <v>84829431147.330917</v>
      </c>
      <c r="O148" s="76">
        <v>14236.979476744058</v>
      </c>
      <c r="P148" s="46">
        <v>532423.85166784516</v>
      </c>
      <c r="Q148" s="46">
        <v>348981.58364073146</v>
      </c>
      <c r="R148" s="76">
        <v>1011859634748.5487</v>
      </c>
      <c r="S148" s="56">
        <v>0.51961749008069835</v>
      </c>
      <c r="T148" s="56">
        <v>0.3993187842379054</v>
      </c>
      <c r="U148" s="46">
        <v>15.843311763496262</v>
      </c>
      <c r="V148" s="76">
        <v>7068133228446.3984</v>
      </c>
      <c r="W148" s="84">
        <v>2226.767845291005</v>
      </c>
      <c r="X148" s="82">
        <v>4.6047343516814151E-2</v>
      </c>
      <c r="Y148" s="476">
        <v>2.0000000000000001E-4</v>
      </c>
    </row>
    <row r="149" spans="1:25" x14ac:dyDescent="0.2">
      <c r="A149" s="475">
        <v>145</v>
      </c>
      <c r="B149" s="56">
        <v>0.49488844005371319</v>
      </c>
      <c r="C149" s="46">
        <v>6823.5635265845485</v>
      </c>
      <c r="D149" s="56">
        <v>0.33963740804828901</v>
      </c>
      <c r="E149" s="56">
        <v>0.66644117849658957</v>
      </c>
      <c r="F149" s="250">
        <v>2024.1</v>
      </c>
      <c r="G149" s="76">
        <v>108025827935.85582</v>
      </c>
      <c r="H149" s="46">
        <v>5645726.6832755636</v>
      </c>
      <c r="I149" s="76">
        <v>226431137453.97147</v>
      </c>
      <c r="J149" s="56">
        <v>0.46301008622102457</v>
      </c>
      <c r="K149" s="76">
        <v>3212664717.3113127</v>
      </c>
      <c r="L149" s="76">
        <v>0</v>
      </c>
      <c r="M149" s="76">
        <v>133283250688.11523</v>
      </c>
      <c r="N149" s="76">
        <v>125856677127.85622</v>
      </c>
      <c r="O149" s="76">
        <v>27860.411403589005</v>
      </c>
      <c r="P149" s="46">
        <v>756032.75142349768</v>
      </c>
      <c r="Q149" s="46">
        <v>463834.51237140718</v>
      </c>
      <c r="R149" s="76">
        <v>625858837105.08179</v>
      </c>
      <c r="S149" s="56">
        <v>0.55736570718477929</v>
      </c>
      <c r="T149" s="56">
        <v>0.35135750500513657</v>
      </c>
      <c r="U149" s="46">
        <v>15.930624485069716</v>
      </c>
      <c r="V149" s="76">
        <v>3978228003160.7314</v>
      </c>
      <c r="W149" s="84">
        <v>1255.2439614346538</v>
      </c>
      <c r="X149" s="82">
        <v>4.4437524841725966E-2</v>
      </c>
      <c r="Y149" s="476">
        <v>2.0000000000000001E-4</v>
      </c>
    </row>
    <row r="150" spans="1:25" x14ac:dyDescent="0.2">
      <c r="A150" s="475">
        <v>146</v>
      </c>
      <c r="B150" s="56">
        <v>0.52168339655197393</v>
      </c>
      <c r="C150" s="46">
        <v>4437.2919717333043</v>
      </c>
      <c r="D150" s="56">
        <v>0.64494393946613582</v>
      </c>
      <c r="E150" s="56">
        <v>0.36129933090749744</v>
      </c>
      <c r="F150" s="250">
        <v>2024.63</v>
      </c>
      <c r="G150" s="76">
        <v>100837290303.42072</v>
      </c>
      <c r="H150" s="46">
        <v>14053894.305554682</v>
      </c>
      <c r="I150" s="76">
        <v>325528225531.60626</v>
      </c>
      <c r="J150" s="56">
        <v>0.15642121910749895</v>
      </c>
      <c r="K150" s="76">
        <v>10449766503.84083</v>
      </c>
      <c r="L150" s="76">
        <v>0</v>
      </c>
      <c r="M150" s="76">
        <v>124509910761.76907</v>
      </c>
      <c r="N150" s="76">
        <v>27529242634.413879</v>
      </c>
      <c r="O150" s="76">
        <v>42649.333399209747</v>
      </c>
      <c r="P150" s="46">
        <v>195161.43550912169</v>
      </c>
      <c r="Q150" s="46">
        <v>94609.386150225837</v>
      </c>
      <c r="R150" s="76">
        <v>683701923073.02026</v>
      </c>
      <c r="S150" s="56">
        <v>0.46384144425038221</v>
      </c>
      <c r="T150" s="56">
        <v>0.20577082041306666</v>
      </c>
      <c r="U150" s="46">
        <v>17.230509321288714</v>
      </c>
      <c r="V150" s="76">
        <v>2697184667793.8413</v>
      </c>
      <c r="W150" s="84">
        <v>851.25934542530649</v>
      </c>
      <c r="X150" s="82">
        <v>4.1915090271846311E-2</v>
      </c>
      <c r="Y150" s="476">
        <v>2.0000000000000001E-4</v>
      </c>
    </row>
    <row r="151" spans="1:25" x14ac:dyDescent="0.2">
      <c r="A151" s="475">
        <v>147</v>
      </c>
      <c r="B151" s="56">
        <v>0.5899842785022934</v>
      </c>
      <c r="C151" s="46">
        <v>2973.0036307623695</v>
      </c>
      <c r="D151" s="56">
        <v>0.25313713042045949</v>
      </c>
      <c r="E151" s="56">
        <v>0.55421475421917776</v>
      </c>
      <c r="F151" s="250">
        <v>2025.62</v>
      </c>
      <c r="G151" s="76">
        <v>176458375863.74414</v>
      </c>
      <c r="H151" s="46">
        <v>4069719.8773396933</v>
      </c>
      <c r="I151" s="76">
        <v>175450383619.83646</v>
      </c>
      <c r="J151" s="56">
        <v>0.47545390163812684</v>
      </c>
      <c r="K151" s="76">
        <v>4106867536.0967717</v>
      </c>
      <c r="L151" s="76">
        <v>3688629209.1391449</v>
      </c>
      <c r="M151" s="76">
        <v>110934301170.82561</v>
      </c>
      <c r="N151" s="76">
        <v>268450321500.13196</v>
      </c>
      <c r="O151" s="76">
        <v>26099.72490621153</v>
      </c>
      <c r="P151" s="46">
        <v>1451356.7279831567</v>
      </c>
      <c r="Q151" s="46">
        <v>996682.39425612078</v>
      </c>
      <c r="R151" s="76">
        <v>735612075190.83118</v>
      </c>
      <c r="S151" s="56">
        <v>0.51027547104265436</v>
      </c>
      <c r="T151" s="56">
        <v>0.39878060408972249</v>
      </c>
      <c r="U151" s="46">
        <v>16.5872060768897</v>
      </c>
      <c r="V151" s="76">
        <v>5431449970042.3086</v>
      </c>
      <c r="W151" s="84">
        <v>1714.9908355807829</v>
      </c>
      <c r="X151" s="82">
        <v>4.3416188733914826E-2</v>
      </c>
      <c r="Y151" s="476">
        <v>2.0000000000000001E-4</v>
      </c>
    </row>
    <row r="152" spans="1:25" x14ac:dyDescent="0.2">
      <c r="A152" s="475">
        <v>148</v>
      </c>
      <c r="B152" s="56">
        <v>0.71763803454475594</v>
      </c>
      <c r="C152" s="46">
        <v>3742.8476926709727</v>
      </c>
      <c r="D152" s="56">
        <v>0.37369227805649913</v>
      </c>
      <c r="E152" s="56">
        <v>0.21058155384616975</v>
      </c>
      <c r="F152" s="250">
        <v>2026.29</v>
      </c>
      <c r="G152" s="76">
        <v>57852784238.905937</v>
      </c>
      <c r="H152" s="46">
        <v>6491332.4715055665</v>
      </c>
      <c r="I152" s="76">
        <v>248504542828.63242</v>
      </c>
      <c r="J152" s="56">
        <v>0.45406171475034229</v>
      </c>
      <c r="K152" s="76">
        <v>11545664875.048021</v>
      </c>
      <c r="L152" s="76">
        <v>13907424915.175055</v>
      </c>
      <c r="M152" s="76">
        <v>21773278244.461124</v>
      </c>
      <c r="N152" s="76">
        <v>234886638708.56931</v>
      </c>
      <c r="O152" s="76">
        <v>25739.73986356469</v>
      </c>
      <c r="P152" s="46">
        <v>1302516.2601392835</v>
      </c>
      <c r="Q152" s="46">
        <v>872181.75274739403</v>
      </c>
      <c r="R152" s="76">
        <v>585868277870.44836</v>
      </c>
      <c r="S152" s="56">
        <v>0.39479297534511942</v>
      </c>
      <c r="T152" s="56">
        <v>0.30621490291514958</v>
      </c>
      <c r="U152" s="46">
        <v>14.864330397372752</v>
      </c>
      <c r="V152" s="76">
        <v>3070645876235.5229</v>
      </c>
      <c r="W152" s="84">
        <v>969.98572985301837</v>
      </c>
      <c r="X152" s="82">
        <v>4.7136794194090989E-2</v>
      </c>
      <c r="Y152" s="476">
        <v>2.0000000000000001E-4</v>
      </c>
    </row>
    <row r="153" spans="1:25" x14ac:dyDescent="0.2">
      <c r="A153" s="475">
        <v>149</v>
      </c>
      <c r="B153" s="56">
        <v>0.5419853262230877</v>
      </c>
      <c r="C153" s="46">
        <v>5009.1259120683617</v>
      </c>
      <c r="D153" s="56">
        <v>1.0459532970873915</v>
      </c>
      <c r="E153" s="56">
        <v>0.54721568677408439</v>
      </c>
      <c r="F153" s="250">
        <v>2025.42</v>
      </c>
      <c r="G153" s="76">
        <v>122855798570.13051</v>
      </c>
      <c r="H153" s="46">
        <v>31770684.361691233</v>
      </c>
      <c r="I153" s="76">
        <v>680553960563.72949</v>
      </c>
      <c r="J153" s="56">
        <v>0.25488629086233716</v>
      </c>
      <c r="K153" s="76">
        <v>24242995236.935055</v>
      </c>
      <c r="L153" s="76">
        <v>0</v>
      </c>
      <c r="M153" s="76">
        <v>81953916640.012131</v>
      </c>
      <c r="N153" s="76">
        <v>49324125255.231483</v>
      </c>
      <c r="O153" s="76">
        <v>27571.502019090749</v>
      </c>
      <c r="P153" s="46">
        <v>331047.90259908093</v>
      </c>
      <c r="Q153" s="46">
        <v>186285.75380045973</v>
      </c>
      <c r="R153" s="76">
        <v>1077348333888.8953</v>
      </c>
      <c r="S153" s="56">
        <v>0.41925288450150766</v>
      </c>
      <c r="T153" s="56">
        <v>0.24452317778498883</v>
      </c>
      <c r="U153" s="46">
        <v>15.69493916823561</v>
      </c>
      <c r="V153" s="76">
        <v>4505398156739.8838</v>
      </c>
      <c r="W153" s="84">
        <v>1420.8684761765821</v>
      </c>
      <c r="X153" s="82">
        <v>4.7270746041945963E-2</v>
      </c>
      <c r="Y153" s="476">
        <v>2.0000000000000001E-4</v>
      </c>
    </row>
    <row r="154" spans="1:25" x14ac:dyDescent="0.2">
      <c r="A154" s="475">
        <v>150</v>
      </c>
      <c r="B154" s="56">
        <v>0.6616683585579306</v>
      </c>
      <c r="C154" s="46">
        <v>5216.5204210618531</v>
      </c>
      <c r="D154" s="56">
        <v>0.327251582807148</v>
      </c>
      <c r="E154" s="56">
        <v>0.65894885055433305</v>
      </c>
      <c r="F154" s="250">
        <v>2025.26</v>
      </c>
      <c r="G154" s="76">
        <v>119418736688.32613</v>
      </c>
      <c r="H154" s="46">
        <v>5477389.8108951719</v>
      </c>
      <c r="I154" s="76">
        <v>243751065049.34314</v>
      </c>
      <c r="J154" s="56">
        <v>0.51444138794671046</v>
      </c>
      <c r="K154" s="76">
        <v>7443967441.9139309</v>
      </c>
      <c r="L154" s="76">
        <v>4586939925.7450371</v>
      </c>
      <c r="M154" s="76">
        <v>98792725723.898895</v>
      </c>
      <c r="N154" s="76">
        <v>176921714329.15863</v>
      </c>
      <c r="O154" s="76">
        <v>24463.141310126823</v>
      </c>
      <c r="P154" s="46">
        <v>1006085.8211066788</v>
      </c>
      <c r="Q154" s="46">
        <v>650008.37379167136</v>
      </c>
      <c r="R154" s="76">
        <v>667956089915.72461</v>
      </c>
      <c r="S154" s="56">
        <v>0.53584371202086689</v>
      </c>
      <c r="T154" s="56">
        <v>0.38675741966609378</v>
      </c>
      <c r="U154" s="46">
        <v>15.745029799052503</v>
      </c>
      <c r="V154" s="76">
        <v>4618663700542.96</v>
      </c>
      <c r="W154" s="84">
        <v>1457.1641179290657</v>
      </c>
      <c r="X154" s="82">
        <v>4.4969795562744753E-2</v>
      </c>
      <c r="Y154" s="476">
        <v>2.0000000000000001E-4</v>
      </c>
    </row>
    <row r="155" spans="1:25" x14ac:dyDescent="0.2">
      <c r="A155" s="475">
        <v>151</v>
      </c>
      <c r="B155" s="56">
        <v>0.4876981403337074</v>
      </c>
      <c r="C155" s="46">
        <v>3028.2244110896136</v>
      </c>
      <c r="D155" s="56">
        <v>1.0777210539613415</v>
      </c>
      <c r="E155" s="56">
        <v>0.63974681813010759</v>
      </c>
      <c r="F155" s="250">
        <v>2025.28</v>
      </c>
      <c r="G155" s="76">
        <v>383918644543.57153</v>
      </c>
      <c r="H155" s="46">
        <v>37515153.173205212</v>
      </c>
      <c r="I155" s="76">
        <v>655877421508.34192</v>
      </c>
      <c r="J155" s="56">
        <v>0.21270960981559117</v>
      </c>
      <c r="K155" s="76">
        <v>16470633954.750916</v>
      </c>
      <c r="L155" s="76">
        <v>0</v>
      </c>
      <c r="M155" s="76">
        <v>206606678122.24475</v>
      </c>
      <c r="N155" s="76">
        <v>17062824063.85677</v>
      </c>
      <c r="O155" s="76">
        <v>32619.006343431436</v>
      </c>
      <c r="P155" s="46">
        <v>165882.42680542188</v>
      </c>
      <c r="Q155" s="46">
        <v>71371.398604374626</v>
      </c>
      <c r="R155" s="76">
        <v>1431619101601.1677</v>
      </c>
      <c r="S155" s="56">
        <v>0.52147784160410715</v>
      </c>
      <c r="T155" s="56">
        <v>0.34498891113901331</v>
      </c>
      <c r="U155" s="46">
        <v>17.605192988223635</v>
      </c>
      <c r="V155" s="76">
        <v>9448829221585.0684</v>
      </c>
      <c r="W155" s="84">
        <v>2983.2246020751613</v>
      </c>
      <c r="X155" s="82">
        <v>4.2084516637911747E-2</v>
      </c>
      <c r="Y155" s="476">
        <v>2.0000000000000001E-4</v>
      </c>
    </row>
    <row r="156" spans="1:25" x14ac:dyDescent="0.2">
      <c r="A156" s="475">
        <v>152</v>
      </c>
      <c r="B156" s="56">
        <v>0.50880906884935118</v>
      </c>
      <c r="C156" s="46">
        <v>4802.7619389967067</v>
      </c>
      <c r="D156" s="56">
        <v>0.59841779603867762</v>
      </c>
      <c r="E156" s="56">
        <v>0.14209088624687993</v>
      </c>
      <c r="F156" s="250">
        <v>2023.75</v>
      </c>
      <c r="G156" s="76">
        <v>190203329278.99194</v>
      </c>
      <c r="H156" s="46">
        <v>12792868.422558352</v>
      </c>
      <c r="I156" s="76">
        <v>286840803019.50665</v>
      </c>
      <c r="J156" s="56">
        <v>0.17793114038618663</v>
      </c>
      <c r="K156" s="76">
        <v>10654218888.075359</v>
      </c>
      <c r="L156" s="76">
        <v>0</v>
      </c>
      <c r="M156" s="76">
        <v>242341924334.23535</v>
      </c>
      <c r="N156" s="76">
        <v>54935660294.716141</v>
      </c>
      <c r="O156" s="76">
        <v>36249.631574728141</v>
      </c>
      <c r="P156" s="46">
        <v>344946.30563128483</v>
      </c>
      <c r="Q156" s="46">
        <v>207729.69982429719</v>
      </c>
      <c r="R156" s="76">
        <v>769946300032.55481</v>
      </c>
      <c r="S156" s="56">
        <v>0.52320785681974669</v>
      </c>
      <c r="T156" s="56">
        <v>0.27832287613241102</v>
      </c>
      <c r="U156" s="46">
        <v>18.234146379096185</v>
      </c>
      <c r="V156" s="76">
        <v>4311369224304.0732</v>
      </c>
      <c r="W156" s="84">
        <v>1360.2068518685494</v>
      </c>
      <c r="X156" s="82">
        <v>3.9855550255315002E-2</v>
      </c>
      <c r="Y156" s="476">
        <v>2.0000000000000001E-4</v>
      </c>
    </row>
    <row r="157" spans="1:25" x14ac:dyDescent="0.2">
      <c r="A157" s="475">
        <v>153</v>
      </c>
      <c r="B157" s="56">
        <v>0.41580393150000694</v>
      </c>
      <c r="C157" s="46">
        <v>2605.2473977115874</v>
      </c>
      <c r="D157" s="56">
        <v>0.77540563605873847</v>
      </c>
      <c r="E157" s="56">
        <v>0.14725499578459117</v>
      </c>
      <c r="F157" s="250">
        <v>2024.55</v>
      </c>
      <c r="G157" s="76">
        <v>286171903520.12134</v>
      </c>
      <c r="H157" s="46">
        <v>19405295.012271415</v>
      </c>
      <c r="I157" s="76">
        <v>427231413111.23053</v>
      </c>
      <c r="J157" s="56">
        <v>0.24762395115526448</v>
      </c>
      <c r="K157" s="76">
        <v>11531290288.652134</v>
      </c>
      <c r="L157" s="76">
        <v>0</v>
      </c>
      <c r="M157" s="76">
        <v>226310282205.28882</v>
      </c>
      <c r="N157" s="76">
        <v>60905372354.778397</v>
      </c>
      <c r="O157" s="76">
        <v>22853.764482564271</v>
      </c>
      <c r="P157" s="46">
        <v>390722.59137383715</v>
      </c>
      <c r="Q157" s="46">
        <v>238476.3507353242</v>
      </c>
      <c r="R157" s="76">
        <v>1069437493555.4979</v>
      </c>
      <c r="S157" s="56">
        <v>0.54346747643901738</v>
      </c>
      <c r="T157" s="56">
        <v>0.34253066744626676</v>
      </c>
      <c r="U157" s="46">
        <v>17.644900517274031</v>
      </c>
      <c r="V157" s="76">
        <v>7004884808535.9609</v>
      </c>
      <c r="W157" s="84">
        <v>2208.2528326728047</v>
      </c>
      <c r="X157" s="82">
        <v>4.1819306984049634E-2</v>
      </c>
      <c r="Y157" s="476">
        <v>2.0000000000000001E-4</v>
      </c>
    </row>
    <row r="158" spans="1:25" x14ac:dyDescent="0.2">
      <c r="A158" s="475">
        <v>154</v>
      </c>
      <c r="B158" s="56">
        <v>0.49445972003734678</v>
      </c>
      <c r="C158" s="46">
        <v>5044.9730952710706</v>
      </c>
      <c r="D158" s="56">
        <v>0.8436898386921583</v>
      </c>
      <c r="E158" s="56">
        <v>0.54164316390599143</v>
      </c>
      <c r="F158" s="250">
        <v>2024.35</v>
      </c>
      <c r="G158" s="76">
        <v>361020785557.49011</v>
      </c>
      <c r="H158" s="46">
        <v>20797572.230659038</v>
      </c>
      <c r="I158" s="76">
        <v>631270980209.33643</v>
      </c>
      <c r="J158" s="56">
        <v>0.41039345956308781</v>
      </c>
      <c r="K158" s="76">
        <v>13104683605.776016</v>
      </c>
      <c r="L158" s="76">
        <v>0</v>
      </c>
      <c r="M158" s="76">
        <v>208553634570.05414</v>
      </c>
      <c r="N158" s="76">
        <v>126328855093.40459</v>
      </c>
      <c r="O158" s="76">
        <v>31196.772121982911</v>
      </c>
      <c r="P158" s="46">
        <v>665745.28742651711</v>
      </c>
      <c r="Q158" s="46">
        <v>455676.74154219334</v>
      </c>
      <c r="R158" s="76">
        <v>1378718507816.9761</v>
      </c>
      <c r="S158" s="56">
        <v>0.56513204285962493</v>
      </c>
      <c r="T158" s="56">
        <v>0.43400700954145244</v>
      </c>
      <c r="U158" s="46">
        <v>16.586440305782023</v>
      </c>
      <c r="V158" s="76">
        <v>10779613265815.68</v>
      </c>
      <c r="W158" s="84">
        <v>3400.2099505711772</v>
      </c>
      <c r="X158" s="82">
        <v>4.450384522142295E-2</v>
      </c>
      <c r="Y158" s="476">
        <v>2.0000000000000001E-4</v>
      </c>
    </row>
    <row r="159" spans="1:25" x14ac:dyDescent="0.2">
      <c r="A159" s="475">
        <v>155</v>
      </c>
      <c r="B159" s="56">
        <v>0.46278681556613133</v>
      </c>
      <c r="C159" s="46">
        <v>4803.4873985042714</v>
      </c>
      <c r="D159" s="56">
        <v>0.39349180367629416</v>
      </c>
      <c r="E159" s="56">
        <v>0.39913032755894384</v>
      </c>
      <c r="F159" s="250">
        <v>2023.75</v>
      </c>
      <c r="G159" s="76">
        <v>313772219169.2207</v>
      </c>
      <c r="H159" s="46">
        <v>6837939.8310216749</v>
      </c>
      <c r="I159" s="76">
        <v>189586594241.08646</v>
      </c>
      <c r="J159" s="56">
        <v>0.24409016264123984</v>
      </c>
      <c r="K159" s="76">
        <v>7959383419.6164207</v>
      </c>
      <c r="L159" s="76">
        <v>0</v>
      </c>
      <c r="M159" s="76">
        <v>230808175596.55383</v>
      </c>
      <c r="N159" s="76">
        <v>200278014664.65118</v>
      </c>
      <c r="O159" s="76">
        <v>25519.118724155931</v>
      </c>
      <c r="P159" s="46">
        <v>1122197.4783517171</v>
      </c>
      <c r="Q159" s="46">
        <v>733450.92084909277</v>
      </c>
      <c r="R159" s="76">
        <v>860675315546.56177</v>
      </c>
      <c r="S159" s="56">
        <v>0.54502630034486732</v>
      </c>
      <c r="T159" s="56">
        <v>0.41478371240532103</v>
      </c>
      <c r="U159" s="46">
        <v>18.23198069254618</v>
      </c>
      <c r="V159" s="76">
        <v>7139512304094.5518</v>
      </c>
      <c r="W159" s="84">
        <v>2252.2653346865513</v>
      </c>
      <c r="X159" s="82">
        <v>4.0082241912681574E-2</v>
      </c>
      <c r="Y159" s="476">
        <v>2.0000000000000001E-4</v>
      </c>
    </row>
    <row r="160" spans="1:25" x14ac:dyDescent="0.2">
      <c r="A160" s="475">
        <v>156</v>
      </c>
      <c r="B160" s="56">
        <v>0.39934754774441372</v>
      </c>
      <c r="C160" s="46">
        <v>5457.2144659106834</v>
      </c>
      <c r="D160" s="56">
        <v>0.81977139088690665</v>
      </c>
      <c r="E160" s="56">
        <v>0.33623573711990618</v>
      </c>
      <c r="F160" s="250">
        <v>2024.84</v>
      </c>
      <c r="G160" s="76">
        <v>207680959384.13797</v>
      </c>
      <c r="H160" s="46">
        <v>20480163.495246261</v>
      </c>
      <c r="I160" s="76">
        <v>442554708103.11627</v>
      </c>
      <c r="J160" s="56">
        <v>0.15919653507540266</v>
      </c>
      <c r="K160" s="76">
        <v>10253663799.152998</v>
      </c>
      <c r="L160" s="76">
        <v>7912700582.3054676</v>
      </c>
      <c r="M160" s="76">
        <v>177442463110.38577</v>
      </c>
      <c r="N160" s="76">
        <v>54045705699.444534</v>
      </c>
      <c r="O160" s="76">
        <v>22084.460228322692</v>
      </c>
      <c r="P160" s="46">
        <v>330707.84237053647</v>
      </c>
      <c r="Q160" s="46">
        <v>191234.92017074971</v>
      </c>
      <c r="R160" s="76">
        <v>924867648654.28064</v>
      </c>
      <c r="S160" s="56">
        <v>0.45219553961699122</v>
      </c>
      <c r="T160" s="56">
        <v>0.24631959890604332</v>
      </c>
      <c r="U160" s="46">
        <v>18.42637138763925</v>
      </c>
      <c r="V160" s="76">
        <v>4545392744931.1621</v>
      </c>
      <c r="W160" s="84">
        <v>1430.9858430814334</v>
      </c>
      <c r="X160" s="82">
        <v>4.0444869484618597E-2</v>
      </c>
      <c r="Y160" s="476">
        <v>2.0000000000000001E-4</v>
      </c>
    </row>
    <row r="161" spans="1:25" x14ac:dyDescent="0.2">
      <c r="A161" s="475">
        <v>157</v>
      </c>
      <c r="B161" s="56">
        <v>0.45541930938350939</v>
      </c>
      <c r="C161" s="46">
        <v>9319.0393165281675</v>
      </c>
      <c r="D161" s="56">
        <v>0.69420377628937302</v>
      </c>
      <c r="E161" s="56">
        <v>0.55568739414830826</v>
      </c>
      <c r="F161" s="250">
        <v>2025.13</v>
      </c>
      <c r="G161" s="76">
        <v>211077744399</v>
      </c>
      <c r="H161" s="46">
        <v>14859714.914885342</v>
      </c>
      <c r="I161" s="76">
        <v>313410903925.29865</v>
      </c>
      <c r="J161" s="56">
        <v>0.15186868363298378</v>
      </c>
      <c r="K161" s="76">
        <v>12612637180.929644</v>
      </c>
      <c r="L161" s="76">
        <v>34668318162.478241</v>
      </c>
      <c r="M161" s="76">
        <v>124220455094.89803</v>
      </c>
      <c r="N161" s="76">
        <v>10595686946.552338</v>
      </c>
      <c r="O161" s="76">
        <v>38850.449259888795</v>
      </c>
      <c r="P161" s="46">
        <v>117073.75870440374</v>
      </c>
      <c r="Q161" s="46">
        <v>41404.212644994361</v>
      </c>
      <c r="R161" s="76">
        <v>707609446502.36255</v>
      </c>
      <c r="S161" s="56">
        <v>0.50026119479580133</v>
      </c>
      <c r="T161" s="56">
        <v>0.331648523351667</v>
      </c>
      <c r="U161" s="46">
        <v>18.307991848295604</v>
      </c>
      <c r="V161" s="76">
        <v>4577651319618.8496</v>
      </c>
      <c r="W161" s="84">
        <v>1445.8109303015674</v>
      </c>
      <c r="X161" s="82">
        <v>4.1385615081006154E-2</v>
      </c>
      <c r="Y161" s="476">
        <v>2.0000000000000001E-4</v>
      </c>
    </row>
    <row r="162" spans="1:25" x14ac:dyDescent="0.2">
      <c r="A162" s="475">
        <v>158</v>
      </c>
      <c r="B162" s="56">
        <v>0.46627929005312702</v>
      </c>
      <c r="C162" s="46">
        <v>2390.0308278821253</v>
      </c>
      <c r="D162" s="56">
        <v>1.0285949399954242</v>
      </c>
      <c r="E162" s="56">
        <v>0.35319644462064315</v>
      </c>
      <c r="F162" s="250">
        <v>2023.75</v>
      </c>
      <c r="G162" s="76">
        <v>486265023361.58905</v>
      </c>
      <c r="H162" s="46">
        <v>33523652.011183236</v>
      </c>
      <c r="I162" s="76">
        <v>770135942306.76477</v>
      </c>
      <c r="J162" s="56">
        <v>0.35939054269852444</v>
      </c>
      <c r="K162" s="76">
        <v>17254683084.594574</v>
      </c>
      <c r="L162" s="76">
        <v>0</v>
      </c>
      <c r="M162" s="76">
        <v>392902344450.90503</v>
      </c>
      <c r="N162" s="76">
        <v>40904454257.935776</v>
      </c>
      <c r="O162" s="76">
        <v>20486.984956561748</v>
      </c>
      <c r="P162" s="46">
        <v>299217.38562497968</v>
      </c>
      <c r="Q162" s="46">
        <v>162956.68096483438</v>
      </c>
      <c r="R162" s="76">
        <v>1636519812286.4819</v>
      </c>
      <c r="S162" s="56">
        <v>0.57609547883743928</v>
      </c>
      <c r="T162" s="56">
        <v>0.43065977072800921</v>
      </c>
      <c r="U162" s="46">
        <v>17.094479736002569</v>
      </c>
      <c r="V162" s="76">
        <v>13319430387022.27</v>
      </c>
      <c r="W162" s="84">
        <v>4200.8917957711456</v>
      </c>
      <c r="X162" s="82">
        <v>4.2367104154029916E-2</v>
      </c>
      <c r="Y162" s="476">
        <v>2.0000000000000001E-4</v>
      </c>
    </row>
    <row r="163" spans="1:25" x14ac:dyDescent="0.2">
      <c r="A163" s="475">
        <v>159</v>
      </c>
      <c r="B163" s="56">
        <v>0.53846566608336732</v>
      </c>
      <c r="C163" s="46">
        <v>8457.9010064240247</v>
      </c>
      <c r="D163" s="56">
        <v>0.76195039142263543</v>
      </c>
      <c r="E163" s="56">
        <v>0.48556224791260122</v>
      </c>
      <c r="F163" s="250">
        <v>2027.37</v>
      </c>
      <c r="G163" s="76">
        <v>79630030459.010559</v>
      </c>
      <c r="H163" s="46">
        <v>17727050.540153094</v>
      </c>
      <c r="I163" s="76">
        <v>474145828435.55518</v>
      </c>
      <c r="J163" s="56">
        <v>0.27237241227774234</v>
      </c>
      <c r="K163" s="76">
        <v>32177202597.338646</v>
      </c>
      <c r="L163" s="76">
        <v>102745418969.08597</v>
      </c>
      <c r="M163" s="76">
        <v>0</v>
      </c>
      <c r="N163" s="76">
        <v>10150570814.022678</v>
      </c>
      <c r="O163" s="76">
        <v>16975.75695161269</v>
      </c>
      <c r="P163" s="46">
        <v>103743.49140225691</v>
      </c>
      <c r="Q163" s="46">
        <v>34385.903361289893</v>
      </c>
      <c r="R163" s="76">
        <v>707845280665.18652</v>
      </c>
      <c r="S163" s="56">
        <v>0.42164579257288842</v>
      </c>
      <c r="T163" s="56">
        <v>0.2415886800532486</v>
      </c>
      <c r="U163" s="46">
        <v>15.550349674604456</v>
      </c>
      <c r="V163" s="76">
        <v>2961497673913.79</v>
      </c>
      <c r="W163" s="84">
        <v>934.77337242224826</v>
      </c>
      <c r="X163" s="82">
        <v>4.6329024762525671E-2</v>
      </c>
      <c r="Y163" s="476">
        <v>2.0000000000000001E-4</v>
      </c>
    </row>
    <row r="164" spans="1:25" x14ac:dyDescent="0.2">
      <c r="A164" s="475">
        <v>160</v>
      </c>
      <c r="B164" s="56">
        <v>0.63752864725952973</v>
      </c>
      <c r="C164" s="46">
        <v>9869.6566701059164</v>
      </c>
      <c r="D164" s="56">
        <v>0.666442976970129</v>
      </c>
      <c r="E164" s="56">
        <v>0.59292685260209577</v>
      </c>
      <c r="F164" s="250">
        <v>2024.22</v>
      </c>
      <c r="G164" s="76">
        <v>210274334989.03586</v>
      </c>
      <c r="H164" s="46">
        <v>14242126.36920017</v>
      </c>
      <c r="I164" s="76">
        <v>388835114203.46118</v>
      </c>
      <c r="J164" s="56">
        <v>0.35647951125397925</v>
      </c>
      <c r="K164" s="76">
        <v>6468452730.4743757</v>
      </c>
      <c r="L164" s="76">
        <v>0</v>
      </c>
      <c r="M164" s="76">
        <v>139659372522.72849</v>
      </c>
      <c r="N164" s="76">
        <v>55670899425.695152</v>
      </c>
      <c r="O164" s="76">
        <v>32439.009355070022</v>
      </c>
      <c r="P164" s="46">
        <v>371322.933733174</v>
      </c>
      <c r="Q164" s="46">
        <v>226361.55608133311</v>
      </c>
      <c r="R164" s="76">
        <v>818492737344.39404</v>
      </c>
      <c r="S164" s="56">
        <v>0.54954097117725487</v>
      </c>
      <c r="T164" s="56">
        <v>0.39024150249725598</v>
      </c>
      <c r="U164" s="46">
        <v>16.913412256368101</v>
      </c>
      <c r="V164" s="76">
        <v>5879669367170.3184</v>
      </c>
      <c r="W164" s="84">
        <v>1856.3398372353415</v>
      </c>
      <c r="X164" s="82">
        <v>4.379261786838573E-2</v>
      </c>
      <c r="Y164" s="476">
        <v>2.0000000000000001E-4</v>
      </c>
    </row>
    <row r="165" spans="1:25" x14ac:dyDescent="0.2">
      <c r="A165" s="475">
        <v>161</v>
      </c>
      <c r="B165" s="56">
        <v>0.55064057434976932</v>
      </c>
      <c r="C165" s="46">
        <v>1500</v>
      </c>
      <c r="D165" s="56">
        <v>0.75983827082565725</v>
      </c>
      <c r="E165" s="56">
        <v>0.41317552072374336</v>
      </c>
      <c r="F165" s="250">
        <v>2025.82</v>
      </c>
      <c r="G165" s="76">
        <v>210295643982.32889</v>
      </c>
      <c r="H165" s="46">
        <v>19499850.74734905</v>
      </c>
      <c r="I165" s="76">
        <v>411831038061.42224</v>
      </c>
      <c r="J165" s="56">
        <v>0.24476210384458919</v>
      </c>
      <c r="K165" s="76">
        <v>18605162885.786705</v>
      </c>
      <c r="L165" s="76">
        <v>65189445280.146439</v>
      </c>
      <c r="M165" s="76">
        <v>133489858548.4239</v>
      </c>
      <c r="N165" s="76">
        <v>87558323901.446503</v>
      </c>
      <c r="O165" s="76">
        <v>18097.950293259921</v>
      </c>
      <c r="P165" s="46">
        <v>536997.71420543175</v>
      </c>
      <c r="Q165" s="46">
        <v>354549.37424232473</v>
      </c>
      <c r="R165" s="76">
        <v>918609138056.64099</v>
      </c>
      <c r="S165" s="56">
        <v>0.49136363329073113</v>
      </c>
      <c r="T165" s="56">
        <v>0.31951005039197677</v>
      </c>
      <c r="U165" s="46">
        <v>17.197659846054666</v>
      </c>
      <c r="V165" s="76">
        <v>5585453471866.3564</v>
      </c>
      <c r="W165" s="84">
        <v>1762.417144787898</v>
      </c>
      <c r="X165" s="82">
        <v>4.2279022521804883E-2</v>
      </c>
      <c r="Y165" s="476">
        <v>2.0000000000000001E-4</v>
      </c>
    </row>
    <row r="166" spans="1:25" x14ac:dyDescent="0.2">
      <c r="A166" s="475">
        <v>162</v>
      </c>
      <c r="B166" s="56">
        <v>0.4768885394858749</v>
      </c>
      <c r="C166" s="46">
        <v>6075.9361212269041</v>
      </c>
      <c r="D166" s="56">
        <v>0.83522219491822058</v>
      </c>
      <c r="E166" s="56">
        <v>0.47750345792325727</v>
      </c>
      <c r="F166" s="250">
        <v>2024.35</v>
      </c>
      <c r="G166" s="76">
        <v>227567150090.06113</v>
      </c>
      <c r="H166" s="46">
        <v>21011655.36674637</v>
      </c>
      <c r="I166" s="76">
        <v>479958281355.24701</v>
      </c>
      <c r="J166" s="56">
        <v>0.16952223592944327</v>
      </c>
      <c r="K166" s="76">
        <v>13222380627.997288</v>
      </c>
      <c r="L166" s="76">
        <v>0</v>
      </c>
      <c r="M166" s="76">
        <v>156984366246.41788</v>
      </c>
      <c r="N166" s="76">
        <v>58263492073.084198</v>
      </c>
      <c r="O166" s="76">
        <v>27452.296222061821</v>
      </c>
      <c r="P166" s="46">
        <v>337181.53911689005</v>
      </c>
      <c r="Q166" s="46">
        <v>195785.30519477878</v>
      </c>
      <c r="R166" s="76">
        <v>1004289946871.8555</v>
      </c>
      <c r="S166" s="56">
        <v>0.46020143925231366</v>
      </c>
      <c r="T166" s="56">
        <v>0.26689440081732707</v>
      </c>
      <c r="U166" s="46">
        <v>18.010339657481193</v>
      </c>
      <c r="V166" s="76">
        <v>5200120667571.2627</v>
      </c>
      <c r="W166" s="84">
        <v>1637.757593581528</v>
      </c>
      <c r="X166" s="82">
        <v>4.1843293553656118E-2</v>
      </c>
      <c r="Y166" s="476">
        <v>2.0000000000000001E-4</v>
      </c>
    </row>
    <row r="167" spans="1:25" x14ac:dyDescent="0.2">
      <c r="A167" s="475">
        <v>163</v>
      </c>
      <c r="B167" s="56">
        <v>0.36104313863696491</v>
      </c>
      <c r="C167" s="46">
        <v>1500</v>
      </c>
      <c r="D167" s="56">
        <v>0.74050626872418379</v>
      </c>
      <c r="E167" s="56">
        <v>5.1090358734152519E-2</v>
      </c>
      <c r="F167" s="250">
        <v>2025.3</v>
      </c>
      <c r="G167" s="76">
        <v>203691640274.69131</v>
      </c>
      <c r="H167" s="46">
        <v>19362363.473809917</v>
      </c>
      <c r="I167" s="76">
        <v>503737826179.00757</v>
      </c>
      <c r="J167" s="56">
        <v>0.36104313863696491</v>
      </c>
      <c r="K167" s="76">
        <v>14667242022.044086</v>
      </c>
      <c r="L167" s="76">
        <v>4935365193.8417902</v>
      </c>
      <c r="M167" s="76">
        <v>139115298556.32397</v>
      </c>
      <c r="N167" s="76">
        <v>7298688671.3336992</v>
      </c>
      <c r="O167" s="76">
        <v>28405.795628952554</v>
      </c>
      <c r="P167" s="46">
        <v>101465.43749999959</v>
      </c>
      <c r="Q167" s="46">
        <v>33113.812499999724</v>
      </c>
      <c r="R167" s="76">
        <v>879620811759.85803</v>
      </c>
      <c r="S167" s="56">
        <v>0.54056694557058993</v>
      </c>
      <c r="T167" s="56">
        <v>0.38872918145829305</v>
      </c>
      <c r="U167" s="46">
        <v>16.497302024074553</v>
      </c>
      <c r="V167" s="76">
        <v>6269340651354.8936</v>
      </c>
      <c r="W167" s="84">
        <v>1976.4481731920355</v>
      </c>
      <c r="X167" s="82">
        <v>4.3692113911737586E-2</v>
      </c>
      <c r="Y167" s="476">
        <v>2.0000000000000001E-4</v>
      </c>
    </row>
    <row r="168" spans="1:25" x14ac:dyDescent="0.2">
      <c r="A168" s="475">
        <v>164</v>
      </c>
      <c r="B168" s="56">
        <v>0.57724049191159421</v>
      </c>
      <c r="C168" s="46">
        <v>4449.7244099223553</v>
      </c>
      <c r="D168" s="56">
        <v>0.48180448443458779</v>
      </c>
      <c r="E168" s="56">
        <v>0.35704664352123805</v>
      </c>
      <c r="F168" s="250">
        <v>2023.95</v>
      </c>
      <c r="G168" s="76">
        <v>269278589418.50717</v>
      </c>
      <c r="H168" s="46">
        <v>9311823.9454283863</v>
      </c>
      <c r="I168" s="76">
        <v>326941701453.89301</v>
      </c>
      <c r="J168" s="56">
        <v>0.46762265685649163</v>
      </c>
      <c r="K168" s="76">
        <v>15996240656.730036</v>
      </c>
      <c r="L168" s="76">
        <v>0</v>
      </c>
      <c r="M168" s="76">
        <v>272549652569.22028</v>
      </c>
      <c r="N168" s="76">
        <v>49242841022.904266</v>
      </c>
      <c r="O168" s="76">
        <v>28085.384776958137</v>
      </c>
      <c r="P168" s="46">
        <v>325071.24815352011</v>
      </c>
      <c r="Q168" s="46">
        <v>195444.40505531145</v>
      </c>
      <c r="R168" s="76">
        <v>891414994028.78052</v>
      </c>
      <c r="S168" s="56">
        <v>0.64427753538027899</v>
      </c>
      <c r="T168" s="56">
        <v>0.46292063633603392</v>
      </c>
      <c r="U168" s="46">
        <v>16.852762100503021</v>
      </c>
      <c r="V168" s="76">
        <v>7820734194911.1436</v>
      </c>
      <c r="W168" s="84">
        <v>2469.3419691960526</v>
      </c>
      <c r="X168" s="82">
        <v>4.2266438425334167E-2</v>
      </c>
      <c r="Y168" s="476">
        <v>2.0000000000000001E-4</v>
      </c>
    </row>
    <row r="169" spans="1:25" x14ac:dyDescent="0.2">
      <c r="A169" s="475">
        <v>165</v>
      </c>
      <c r="B169" s="56">
        <v>0.57792462907423225</v>
      </c>
      <c r="C169" s="46">
        <v>6069.154431461282</v>
      </c>
      <c r="D169" s="56">
        <v>0.67946707057575428</v>
      </c>
      <c r="E169" s="56">
        <v>0.42991005706648305</v>
      </c>
      <c r="F169" s="250">
        <v>2025</v>
      </c>
      <c r="G169" s="76">
        <v>150159992400.52502</v>
      </c>
      <c r="H169" s="46">
        <v>14920955.220588349</v>
      </c>
      <c r="I169" s="76">
        <v>474765120327.83026</v>
      </c>
      <c r="J169" s="56">
        <v>0.39024001631781458</v>
      </c>
      <c r="K169" s="76">
        <v>38138138262.347984</v>
      </c>
      <c r="L169" s="76">
        <v>108260233561.31876</v>
      </c>
      <c r="M169" s="76">
        <v>60945674888.888733</v>
      </c>
      <c r="N169" s="76">
        <v>14785860296.801344</v>
      </c>
      <c r="O169" s="76">
        <v>14594.373439289149</v>
      </c>
      <c r="P169" s="46">
        <v>132753.11482964957</v>
      </c>
      <c r="Q169" s="46">
        <v>51173.231100403194</v>
      </c>
      <c r="R169" s="76">
        <v>823455578215.24292</v>
      </c>
      <c r="S169" s="56">
        <v>0.54116159546475173</v>
      </c>
      <c r="T169" s="56">
        <v>0.37662750939820716</v>
      </c>
      <c r="U169" s="46">
        <v>15.711289006758228</v>
      </c>
      <c r="V169" s="76">
        <v>5363265793707.7861</v>
      </c>
      <c r="W169" s="84">
        <v>1693.1836728630947</v>
      </c>
      <c r="X169" s="82">
        <v>4.666010267067474E-2</v>
      </c>
      <c r="Y169" s="476">
        <v>2.0000000000000001E-4</v>
      </c>
    </row>
    <row r="170" spans="1:25" x14ac:dyDescent="0.2">
      <c r="A170" s="475">
        <v>166</v>
      </c>
      <c r="B170" s="56">
        <v>0.47924475845270542</v>
      </c>
      <c r="C170" s="46">
        <v>6748.8688501438919</v>
      </c>
      <c r="D170" s="56">
        <v>0.95996897935117198</v>
      </c>
      <c r="E170" s="56">
        <v>0.21600061700978948</v>
      </c>
      <c r="F170" s="250">
        <v>2026.89</v>
      </c>
      <c r="G170" s="76">
        <v>100397289798.43475</v>
      </c>
      <c r="H170" s="46">
        <v>25405226.056830306</v>
      </c>
      <c r="I170" s="76">
        <v>661713780142.42859</v>
      </c>
      <c r="J170" s="56">
        <v>0.41661573869694302</v>
      </c>
      <c r="K170" s="76">
        <v>33127903070.221809</v>
      </c>
      <c r="L170" s="76">
        <v>40878126081.390213</v>
      </c>
      <c r="M170" s="76">
        <v>11372464072.27025</v>
      </c>
      <c r="N170" s="76">
        <v>15274858738.416258</v>
      </c>
      <c r="O170" s="76">
        <v>16250.209671439801</v>
      </c>
      <c r="P170" s="46">
        <v>140323.95716308855</v>
      </c>
      <c r="Q170" s="46">
        <v>64239.009125852463</v>
      </c>
      <c r="R170" s="76">
        <v>1006245793179.2798</v>
      </c>
      <c r="S170" s="56">
        <v>0.52210617414800575</v>
      </c>
      <c r="T170" s="56">
        <v>0.34086687978169022</v>
      </c>
      <c r="U170" s="46">
        <v>14.67643064647566</v>
      </c>
      <c r="V170" s="76">
        <v>5532721281403.3066</v>
      </c>
      <c r="W170" s="84">
        <v>1744.6189834507006</v>
      </c>
      <c r="X170" s="82">
        <v>5.0290485400658398E-2</v>
      </c>
      <c r="Y170" s="476">
        <v>2.0000000000000001E-4</v>
      </c>
    </row>
    <row r="171" spans="1:25" x14ac:dyDescent="0.2">
      <c r="A171" s="475">
        <v>167</v>
      </c>
      <c r="B171" s="56">
        <v>0.64723214874532031</v>
      </c>
      <c r="C171" s="46">
        <v>3364.1364371960112</v>
      </c>
      <c r="D171" s="56">
        <v>0.98840028462665452</v>
      </c>
      <c r="E171" s="56">
        <v>0.45237543965324822</v>
      </c>
      <c r="F171" s="250">
        <v>2026.1</v>
      </c>
      <c r="G171" s="76">
        <v>113497695834.38525</v>
      </c>
      <c r="H171" s="46">
        <v>31316132.089452956</v>
      </c>
      <c r="I171" s="76">
        <v>658623725169.72656</v>
      </c>
      <c r="J171" s="56">
        <v>0.27582751220206103</v>
      </c>
      <c r="K171" s="76">
        <v>36701933872.723892</v>
      </c>
      <c r="L171" s="76">
        <v>40967673713.470909</v>
      </c>
      <c r="M171" s="76">
        <v>58835684973.785812</v>
      </c>
      <c r="N171" s="76">
        <v>70055494113.555313</v>
      </c>
      <c r="O171" s="76">
        <v>29307.601222319958</v>
      </c>
      <c r="P171" s="46">
        <v>444391.40538997145</v>
      </c>
      <c r="Q171" s="46">
        <v>274395.7645318826</v>
      </c>
      <c r="R171" s="76">
        <v>1092289423306.0693</v>
      </c>
      <c r="S171" s="56">
        <v>0.4294166391748252</v>
      </c>
      <c r="T171" s="56">
        <v>0.20607690348313193</v>
      </c>
      <c r="U171" s="46">
        <v>15.899821802781865</v>
      </c>
      <c r="V171" s="76">
        <v>3964564469934.752</v>
      </c>
      <c r="W171" s="84">
        <v>1251.6015011780971</v>
      </c>
      <c r="X171" s="82">
        <v>4.5669396966150869E-2</v>
      </c>
      <c r="Y171" s="476">
        <v>2.0000000000000001E-4</v>
      </c>
    </row>
    <row r="172" spans="1:25" x14ac:dyDescent="0.2">
      <c r="A172" s="475">
        <v>168</v>
      </c>
      <c r="B172" s="56">
        <v>0.5790169909441778</v>
      </c>
      <c r="C172" s="46">
        <v>3227.3821888566845</v>
      </c>
      <c r="D172" s="56">
        <v>0.74363719380262017</v>
      </c>
      <c r="E172" s="56">
        <v>0.53605079905706832</v>
      </c>
      <c r="F172" s="250">
        <v>2025.29</v>
      </c>
      <c r="G172" s="76">
        <v>356786165361.78687</v>
      </c>
      <c r="H172" s="46">
        <v>17803065.228993632</v>
      </c>
      <c r="I172" s="76">
        <v>580792979474.43152</v>
      </c>
      <c r="J172" s="56">
        <v>0.46158572720782376</v>
      </c>
      <c r="K172" s="76">
        <v>63968413535.970482</v>
      </c>
      <c r="L172" s="76">
        <v>184957684072.10706</v>
      </c>
      <c r="M172" s="76">
        <v>176816557409.84708</v>
      </c>
      <c r="N172" s="76">
        <v>39481906288.198029</v>
      </c>
      <c r="O172" s="76">
        <v>41401.787887704741</v>
      </c>
      <c r="P172" s="46">
        <v>270065.14607915928</v>
      </c>
      <c r="Q172" s="46">
        <v>147353.64099293901</v>
      </c>
      <c r="R172" s="76">
        <v>1298762135064.7549</v>
      </c>
      <c r="S172" s="56">
        <v>0.6188150524757694</v>
      </c>
      <c r="T172" s="56">
        <v>0.47079149167498374</v>
      </c>
      <c r="U172" s="46">
        <v>16.328510634173124</v>
      </c>
      <c r="V172" s="76">
        <v>11012883705186.92</v>
      </c>
      <c r="W172" s="84">
        <v>3474.6923477252817</v>
      </c>
      <c r="X172" s="82">
        <v>4.4539537167808035E-2</v>
      </c>
      <c r="Y172" s="476">
        <v>2.0000000000000001E-4</v>
      </c>
    </row>
    <row r="173" spans="1:25" x14ac:dyDescent="0.2">
      <c r="A173" s="475">
        <v>169</v>
      </c>
      <c r="B173" s="56">
        <v>0.54194896768516521</v>
      </c>
      <c r="C173" s="46">
        <v>6828.8814706666753</v>
      </c>
      <c r="D173" s="56">
        <v>0.89133499247932968</v>
      </c>
      <c r="E173" s="56">
        <v>0.38005925089712145</v>
      </c>
      <c r="F173" s="250">
        <v>2024.69</v>
      </c>
      <c r="G173" s="76">
        <v>255029482980.54431</v>
      </c>
      <c r="H173" s="46">
        <v>23652160.864621762</v>
      </c>
      <c r="I173" s="76">
        <v>557802907638.32324</v>
      </c>
      <c r="J173" s="56">
        <v>0.26328340682175244</v>
      </c>
      <c r="K173" s="76">
        <v>10777844874.851604</v>
      </c>
      <c r="L173" s="76">
        <v>0</v>
      </c>
      <c r="M173" s="76">
        <v>149753478041.02286</v>
      </c>
      <c r="N173" s="76">
        <v>63268449846.879463</v>
      </c>
      <c r="O173" s="76">
        <v>31897.728473243144</v>
      </c>
      <c r="P173" s="46">
        <v>385913.73799388984</v>
      </c>
      <c r="Q173" s="46">
        <v>231695.35917445249</v>
      </c>
      <c r="R173" s="76">
        <v>1034159965222.8239</v>
      </c>
      <c r="S173" s="56">
        <v>0.46601833863934428</v>
      </c>
      <c r="T173" s="56">
        <v>0.3392732199044256</v>
      </c>
      <c r="U173" s="46">
        <v>17.334377261254108</v>
      </c>
      <c r="V173" s="76">
        <v>6584157353290.002</v>
      </c>
      <c r="W173" s="84">
        <v>2075.1924123828949</v>
      </c>
      <c r="X173" s="82">
        <v>4.3059789024454787E-2</v>
      </c>
      <c r="Y173" s="476">
        <v>2.0000000000000001E-4</v>
      </c>
    </row>
    <row r="174" spans="1:25" x14ac:dyDescent="0.2">
      <c r="A174" s="475">
        <v>170</v>
      </c>
      <c r="B174" s="56">
        <v>0.50625729757910665</v>
      </c>
      <c r="C174" s="46">
        <v>5018.5449195001211</v>
      </c>
      <c r="D174" s="56">
        <v>1.3931944279082287</v>
      </c>
      <c r="E174" s="56">
        <v>0.66874405100415391</v>
      </c>
      <c r="F174" s="250">
        <v>2026.23</v>
      </c>
      <c r="G174" s="76">
        <v>244572245304.82187</v>
      </c>
      <c r="H174" s="46">
        <v>45671776.936713301</v>
      </c>
      <c r="I174" s="76">
        <v>830261031277.23865</v>
      </c>
      <c r="J174" s="56">
        <v>0.18234812375492504</v>
      </c>
      <c r="K174" s="76">
        <v>29730977639.206013</v>
      </c>
      <c r="L174" s="76">
        <v>46890502295.64238</v>
      </c>
      <c r="M174" s="76">
        <v>51480143946.644958</v>
      </c>
      <c r="N174" s="76">
        <v>9688399470.2486668</v>
      </c>
      <c r="O174" s="76">
        <v>44919.673349005003</v>
      </c>
      <c r="P174" s="46">
        <v>126037.05230062538</v>
      </c>
      <c r="Q174" s="46">
        <v>36491.14139736486</v>
      </c>
      <c r="R174" s="76">
        <v>1270482781828.1379</v>
      </c>
      <c r="S174" s="56">
        <v>0.38582248188305246</v>
      </c>
      <c r="T174" s="56">
        <v>0.28358817219495946</v>
      </c>
      <c r="U174" s="46">
        <v>16.937756279105489</v>
      </c>
      <c r="V174" s="76">
        <v>6596990232186.2441</v>
      </c>
      <c r="W174" s="84">
        <v>2082.701317849414</v>
      </c>
      <c r="X174" s="82">
        <v>4.4315631298439427E-2</v>
      </c>
      <c r="Y174" s="476">
        <v>2.0000000000000001E-4</v>
      </c>
    </row>
    <row r="175" spans="1:25" x14ac:dyDescent="0.2">
      <c r="A175" s="475">
        <v>171</v>
      </c>
      <c r="B175" s="56">
        <v>0.56399065246028079</v>
      </c>
      <c r="C175" s="46">
        <v>5976.8652832815906</v>
      </c>
      <c r="D175" s="56">
        <v>0.44042386045480136</v>
      </c>
      <c r="E175" s="56">
        <v>0.39895102192058618</v>
      </c>
      <c r="F175" s="250">
        <v>2024.38</v>
      </c>
      <c r="G175" s="76">
        <v>132569546365.10863</v>
      </c>
      <c r="H175" s="46">
        <v>8035454.6525334604</v>
      </c>
      <c r="I175" s="76">
        <v>272986483336.97324</v>
      </c>
      <c r="J175" s="56">
        <v>0.41683874871590909</v>
      </c>
      <c r="K175" s="76">
        <v>11390229000.271164</v>
      </c>
      <c r="L175" s="76">
        <v>12363885240.926844</v>
      </c>
      <c r="M175" s="76">
        <v>164257279043.49216</v>
      </c>
      <c r="N175" s="76">
        <v>53349198192.977493</v>
      </c>
      <c r="O175" s="76">
        <v>29873.896643844259</v>
      </c>
      <c r="P175" s="46">
        <v>333966.0075487257</v>
      </c>
      <c r="Q175" s="46">
        <v>203488.91803034104</v>
      </c>
      <c r="R175" s="76">
        <v>655988868726.42175</v>
      </c>
      <c r="S175" s="56">
        <v>0.58321805054299236</v>
      </c>
      <c r="T175" s="56">
        <v>0.34804550641173887</v>
      </c>
      <c r="U175" s="46">
        <v>16.435717186826572</v>
      </c>
      <c r="V175" s="76">
        <v>4193117449207.0322</v>
      </c>
      <c r="W175" s="84">
        <v>1323.9092810636455</v>
      </c>
      <c r="X175" s="82">
        <v>4.3637851019204844E-2</v>
      </c>
      <c r="Y175" s="476">
        <v>2.0000000000000001E-4</v>
      </c>
    </row>
    <row r="176" spans="1:25" x14ac:dyDescent="0.2">
      <c r="A176" s="475">
        <v>172</v>
      </c>
      <c r="B176" s="56">
        <v>0.47135280787875461</v>
      </c>
      <c r="C176" s="46">
        <v>3958.8365176499833</v>
      </c>
      <c r="D176" s="56">
        <v>1.077096199677261</v>
      </c>
      <c r="E176" s="56">
        <v>0.56234784126437842</v>
      </c>
      <c r="F176" s="250">
        <v>2025.03</v>
      </c>
      <c r="G176" s="76">
        <v>271449131499.90134</v>
      </c>
      <c r="H176" s="46">
        <v>36911041.20194824</v>
      </c>
      <c r="I176" s="76">
        <v>509503189438.18439</v>
      </c>
      <c r="J176" s="56">
        <v>1.8165234497981242E-2</v>
      </c>
      <c r="K176" s="76">
        <v>12060769033.842928</v>
      </c>
      <c r="L176" s="76">
        <v>16105663246.986673</v>
      </c>
      <c r="M176" s="76">
        <v>146412627301.10059</v>
      </c>
      <c r="N176" s="76">
        <v>52646999043.565376</v>
      </c>
      <c r="O176" s="76">
        <v>11102.630562020004</v>
      </c>
      <c r="P176" s="46">
        <v>384635.72585353209</v>
      </c>
      <c r="Q176" s="46">
        <v>226066.57205404606</v>
      </c>
      <c r="R176" s="76">
        <v>1034681164211.1392</v>
      </c>
      <c r="S176" s="56">
        <v>0.38215845302754459</v>
      </c>
      <c r="T176" s="56">
        <v>0.20770581913567512</v>
      </c>
      <c r="U176" s="46">
        <v>24.577510750668441</v>
      </c>
      <c r="V176" s="76">
        <v>5567961048285.9404</v>
      </c>
      <c r="W176" s="84">
        <v>1754.8382054846538</v>
      </c>
      <c r="X176" s="82">
        <v>3.1102247839263797E-2</v>
      </c>
      <c r="Y176" s="476">
        <v>2.0000000000000001E-4</v>
      </c>
    </row>
    <row r="177" spans="1:25" x14ac:dyDescent="0.2">
      <c r="A177" s="475">
        <v>173</v>
      </c>
      <c r="B177" s="56">
        <v>0.46863317284282718</v>
      </c>
      <c r="C177" s="46">
        <v>5384.9041413703526</v>
      </c>
      <c r="D177" s="56">
        <v>0.38129704399935677</v>
      </c>
      <c r="E177" s="56">
        <v>0.54983498477957005</v>
      </c>
      <c r="F177" s="250">
        <v>2025.45</v>
      </c>
      <c r="G177" s="76">
        <v>115046450140.9258</v>
      </c>
      <c r="H177" s="46">
        <v>6483130.7958171973</v>
      </c>
      <c r="I177" s="76">
        <v>234814928251.53867</v>
      </c>
      <c r="J177" s="56">
        <v>0.41083607894133911</v>
      </c>
      <c r="K177" s="76">
        <v>9184976407.7027359</v>
      </c>
      <c r="L177" s="76">
        <v>10861913458.199732</v>
      </c>
      <c r="M177" s="76">
        <v>95185531092.081802</v>
      </c>
      <c r="N177" s="76">
        <v>63647137580.422287</v>
      </c>
      <c r="O177" s="76">
        <v>30435.061694475175</v>
      </c>
      <c r="P177" s="46">
        <v>424660.6635647252</v>
      </c>
      <c r="Q177" s="46">
        <v>227613.14893816749</v>
      </c>
      <c r="R177" s="76">
        <v>518401855716.6673</v>
      </c>
      <c r="S177" s="56">
        <v>0.54772242735670551</v>
      </c>
      <c r="T177" s="56">
        <v>0.40466409613635657</v>
      </c>
      <c r="U177" s="46">
        <v>16.237650813910765</v>
      </c>
      <c r="V177" s="76">
        <v>3832415508966.8232</v>
      </c>
      <c r="W177" s="84">
        <v>1209.0008669426029</v>
      </c>
      <c r="X177" s="82">
        <v>4.4049456042270785E-2</v>
      </c>
      <c r="Y177" s="476">
        <v>2.0000000000000001E-4</v>
      </c>
    </row>
    <row r="178" spans="1:25" x14ac:dyDescent="0.2">
      <c r="A178" s="475">
        <v>174</v>
      </c>
      <c r="B178" s="56">
        <v>0.54095318658199598</v>
      </c>
      <c r="C178" s="46">
        <v>1500</v>
      </c>
      <c r="D178" s="56">
        <v>0.54491239931138735</v>
      </c>
      <c r="E178" s="56">
        <v>0.2901720202191248</v>
      </c>
      <c r="F178" s="250">
        <v>2025.1</v>
      </c>
      <c r="G178" s="76">
        <v>166464695938.77225</v>
      </c>
      <c r="H178" s="46">
        <v>12034140.679629998</v>
      </c>
      <c r="I178" s="76">
        <v>272008870675.68002</v>
      </c>
      <c r="J178" s="56">
        <v>0.23249809117799614</v>
      </c>
      <c r="K178" s="76">
        <v>13611549310.693729</v>
      </c>
      <c r="L178" s="76">
        <v>18321542228.932953</v>
      </c>
      <c r="M178" s="76">
        <v>101356299099.14064</v>
      </c>
      <c r="N178" s="76">
        <v>63234137998.364677</v>
      </c>
      <c r="O178" s="76">
        <v>24321.445525319701</v>
      </c>
      <c r="P178" s="46">
        <v>404224.10239313741</v>
      </c>
      <c r="Q178" s="46">
        <v>255627.08434763533</v>
      </c>
      <c r="R178" s="76">
        <v>704355839782.83936</v>
      </c>
      <c r="S178" s="56">
        <v>0.52519261098412395</v>
      </c>
      <c r="T178" s="56">
        <v>0.30870156118623648</v>
      </c>
      <c r="U178" s="46">
        <v>17.506383814187362</v>
      </c>
      <c r="V178" s="76">
        <v>4201476823628.6929</v>
      </c>
      <c r="W178" s="84">
        <v>1326.0773192306026</v>
      </c>
      <c r="X178" s="82">
        <v>4.1669208754209555E-2</v>
      </c>
      <c r="Y178" s="476">
        <v>2.0000000000000001E-4</v>
      </c>
    </row>
    <row r="179" spans="1:25" x14ac:dyDescent="0.2">
      <c r="A179" s="475">
        <v>175</v>
      </c>
      <c r="B179" s="56">
        <v>0.55550615109219359</v>
      </c>
      <c r="C179" s="46">
        <v>4098.2947940314498</v>
      </c>
      <c r="D179" s="56">
        <v>1.1938799494817862</v>
      </c>
      <c r="E179" s="56">
        <v>0.34697460271414604</v>
      </c>
      <c r="F179" s="250">
        <v>2023.75</v>
      </c>
      <c r="G179" s="76">
        <v>745292629677.30164</v>
      </c>
      <c r="H179" s="46">
        <v>45126590.491022028</v>
      </c>
      <c r="I179" s="76">
        <v>728885571152.80066</v>
      </c>
      <c r="J179" s="56">
        <v>9.9225406880800282E-2</v>
      </c>
      <c r="K179" s="76">
        <v>14854357623.982101</v>
      </c>
      <c r="L179" s="76">
        <v>0</v>
      </c>
      <c r="M179" s="76">
        <v>529784190177.74481</v>
      </c>
      <c r="N179" s="76">
        <v>46100944602.481743</v>
      </c>
      <c r="O179" s="76">
        <v>30897.824418349566</v>
      </c>
      <c r="P179" s="46">
        <v>323553.9113299083</v>
      </c>
      <c r="Q179" s="46">
        <v>177513.64962060092</v>
      </c>
      <c r="R179" s="76">
        <v>2080426721105.5308</v>
      </c>
      <c r="S179" s="56">
        <v>0.53954447812185025</v>
      </c>
      <c r="T179" s="56">
        <v>0.37866638965175092</v>
      </c>
      <c r="U179" s="46">
        <v>18.649215559628296</v>
      </c>
      <c r="V179" s="76">
        <v>15933543203395.732</v>
      </c>
      <c r="W179" s="84">
        <v>5025.5695729802201</v>
      </c>
      <c r="X179" s="82">
        <v>3.9400985915876201E-2</v>
      </c>
      <c r="Y179" s="476">
        <v>2.0000000000000001E-4</v>
      </c>
    </row>
    <row r="180" spans="1:25" x14ac:dyDescent="0.2">
      <c r="A180" s="475">
        <v>176</v>
      </c>
      <c r="B180" s="56">
        <v>0.53419375794099344</v>
      </c>
      <c r="C180" s="46">
        <v>4158.4661685153478</v>
      </c>
      <c r="D180" s="56">
        <v>0.2</v>
      </c>
      <c r="E180" s="56">
        <v>0.42112110064231068</v>
      </c>
      <c r="F180" s="250">
        <v>2025.43</v>
      </c>
      <c r="G180" s="76">
        <v>50263581351.266418</v>
      </c>
      <c r="H180" s="46">
        <v>3335144.3874462424</v>
      </c>
      <c r="I180" s="76">
        <v>131361750579.93314</v>
      </c>
      <c r="J180" s="56">
        <v>0.39501440204599603</v>
      </c>
      <c r="K180" s="76">
        <v>8259788249.6428862</v>
      </c>
      <c r="L180" s="76">
        <v>14373562458.170593</v>
      </c>
      <c r="M180" s="76">
        <v>61932562210.152794</v>
      </c>
      <c r="N180" s="76">
        <v>26923323889.245502</v>
      </c>
      <c r="O180" s="76">
        <v>29690.083058443037</v>
      </c>
      <c r="P180" s="46">
        <v>210174.74678081082</v>
      </c>
      <c r="Q180" s="46">
        <v>91845.068350652204</v>
      </c>
      <c r="R180" s="76">
        <v>288001556642.86407</v>
      </c>
      <c r="S180" s="56">
        <v>0.55624825551820167</v>
      </c>
      <c r="T180" s="56">
        <v>0.34711310354425545</v>
      </c>
      <c r="U180" s="46">
        <v>15.869798430520417</v>
      </c>
      <c r="V180" s="76">
        <v>1877724152886.771</v>
      </c>
      <c r="W180" s="84">
        <v>592.81907299799843</v>
      </c>
      <c r="X180" s="82">
        <v>4.2856772450859025E-2</v>
      </c>
      <c r="Y180" s="476">
        <v>2.0000000000000001E-4</v>
      </c>
    </row>
    <row r="181" spans="1:25" x14ac:dyDescent="0.2">
      <c r="A181" s="475">
        <v>177</v>
      </c>
      <c r="B181" s="56">
        <v>0.56893724369213072</v>
      </c>
      <c r="C181" s="46">
        <v>5030.0947098223141</v>
      </c>
      <c r="D181" s="56">
        <v>1.3912064220279536</v>
      </c>
      <c r="E181" s="56">
        <v>0.54916555191583094</v>
      </c>
      <c r="F181" s="250">
        <v>2024.13</v>
      </c>
      <c r="G181" s="76">
        <v>206690432712.32825</v>
      </c>
      <c r="H181" s="46">
        <v>40053617.2704449</v>
      </c>
      <c r="I181" s="76">
        <v>661492475244.55505</v>
      </c>
      <c r="J181" s="56">
        <v>0.17055843119539904</v>
      </c>
      <c r="K181" s="76">
        <v>20798958384.028046</v>
      </c>
      <c r="L181" s="76">
        <v>11868194809.936533</v>
      </c>
      <c r="M181" s="76">
        <v>168481466994.46585</v>
      </c>
      <c r="N181" s="76">
        <v>3241348760.7566309</v>
      </c>
      <c r="O181" s="76">
        <v>24073.106956171283</v>
      </c>
      <c r="P181" s="46">
        <v>76271.02542429528</v>
      </c>
      <c r="Q181" s="46">
        <v>13631.006356073816</v>
      </c>
      <c r="R181" s="76">
        <v>1107022939244.4851</v>
      </c>
      <c r="S181" s="56">
        <v>0.41471975280415735</v>
      </c>
      <c r="T181" s="56">
        <v>0.24201293937876059</v>
      </c>
      <c r="U181" s="46">
        <v>17.535815343578562</v>
      </c>
      <c r="V181" s="76">
        <v>5094935690692.6748</v>
      </c>
      <c r="W181" s="84">
        <v>1608.5788622607631</v>
      </c>
      <c r="X181" s="82">
        <v>4.2438170622591712E-2</v>
      </c>
      <c r="Y181" s="476">
        <v>2.0000000000000001E-4</v>
      </c>
    </row>
    <row r="182" spans="1:25" x14ac:dyDescent="0.2">
      <c r="A182" s="475">
        <v>178</v>
      </c>
      <c r="B182" s="56">
        <v>0.58254544360443594</v>
      </c>
      <c r="C182" s="46">
        <v>1531.5164664127228</v>
      </c>
      <c r="D182" s="56">
        <v>1.3005067008106987</v>
      </c>
      <c r="E182" s="56">
        <v>0.1835304417929291</v>
      </c>
      <c r="F182" s="250">
        <v>2027.07</v>
      </c>
      <c r="G182" s="76">
        <v>144395364597.2132</v>
      </c>
      <c r="H182" s="46">
        <v>58337791.720344134</v>
      </c>
      <c r="I182" s="76">
        <v>907410048394.7301</v>
      </c>
      <c r="J182" s="56">
        <v>0.26329262287007527</v>
      </c>
      <c r="K182" s="76">
        <v>37188306148.922676</v>
      </c>
      <c r="L182" s="76">
        <v>165086892353.24969</v>
      </c>
      <c r="M182" s="76">
        <v>0</v>
      </c>
      <c r="N182" s="76">
        <v>61894346913.559471</v>
      </c>
      <c r="O182" s="76">
        <v>35012.35278093438</v>
      </c>
      <c r="P182" s="46">
        <v>460784.33685174456</v>
      </c>
      <c r="Q182" s="46">
        <v>278807.64962523611</v>
      </c>
      <c r="R182" s="76">
        <v>1336187946715.3738</v>
      </c>
      <c r="S182" s="56">
        <v>0.40102598798855404</v>
      </c>
      <c r="T182" s="56">
        <v>0.22775636432852345</v>
      </c>
      <c r="U182" s="46">
        <v>15.662663535107527</v>
      </c>
      <c r="V182" s="76">
        <v>5337023203236.7812</v>
      </c>
      <c r="W182" s="84">
        <v>1682.3611844857526</v>
      </c>
      <c r="X182" s="82">
        <v>4.5939747780340767E-2</v>
      </c>
      <c r="Y182" s="476">
        <v>2.0000000000000001E-4</v>
      </c>
    </row>
    <row r="183" spans="1:25" x14ac:dyDescent="0.2">
      <c r="A183" s="475">
        <v>179</v>
      </c>
      <c r="B183" s="56">
        <v>0.70435786308765203</v>
      </c>
      <c r="C183" s="46">
        <v>1500</v>
      </c>
      <c r="D183" s="56">
        <v>1.0934403574788969</v>
      </c>
      <c r="E183" s="56">
        <v>0.57556500240692299</v>
      </c>
      <c r="F183" s="250">
        <v>2026.46</v>
      </c>
      <c r="G183" s="76">
        <v>114710020242.48555</v>
      </c>
      <c r="H183" s="46">
        <v>39111948.252573371</v>
      </c>
      <c r="I183" s="76">
        <v>835310447343.83972</v>
      </c>
      <c r="J183" s="56">
        <v>0.38530889812253677</v>
      </c>
      <c r="K183" s="76">
        <v>61835241336.976044</v>
      </c>
      <c r="L183" s="76">
        <v>40318488895.250397</v>
      </c>
      <c r="M183" s="76">
        <v>32190913416.482964</v>
      </c>
      <c r="N183" s="76">
        <v>46248099379.033875</v>
      </c>
      <c r="O183" s="76">
        <v>16615.961967468633</v>
      </c>
      <c r="P183" s="46">
        <v>349485.65691921522</v>
      </c>
      <c r="Q183" s="46">
        <v>199062.67431284199</v>
      </c>
      <c r="R183" s="76">
        <v>1238977505633.2263</v>
      </c>
      <c r="S183" s="56">
        <v>0.47794021124591785</v>
      </c>
      <c r="T183" s="56">
        <v>0.32800127963353909</v>
      </c>
      <c r="U183" s="46">
        <v>14.506425866003921</v>
      </c>
      <c r="V183" s="76">
        <v>6641189392399.1133</v>
      </c>
      <c r="W183" s="84">
        <v>2094.2163981911654</v>
      </c>
      <c r="X183" s="82">
        <v>4.9216009145018523E-2</v>
      </c>
      <c r="Y183" s="476">
        <v>2.0000000000000001E-4</v>
      </c>
    </row>
    <row r="184" spans="1:25" x14ac:dyDescent="0.2">
      <c r="A184" s="475">
        <v>180</v>
      </c>
      <c r="B184" s="56">
        <v>0.43810876098212703</v>
      </c>
      <c r="C184" s="46">
        <v>5443.7379534180382</v>
      </c>
      <c r="D184" s="56">
        <v>0.62195727300898884</v>
      </c>
      <c r="E184" s="56">
        <v>0.65480789257842287</v>
      </c>
      <c r="F184" s="250">
        <v>2023.75</v>
      </c>
      <c r="G184" s="76">
        <v>278691871087.54218</v>
      </c>
      <c r="H184" s="46">
        <v>12926647.082819611</v>
      </c>
      <c r="I184" s="76">
        <v>418954487843.33783</v>
      </c>
      <c r="J184" s="56">
        <v>0.43810876098212703</v>
      </c>
      <c r="K184" s="76">
        <v>9898762200.7980099</v>
      </c>
      <c r="L184" s="76">
        <v>0</v>
      </c>
      <c r="M184" s="76">
        <v>311603074381.41589</v>
      </c>
      <c r="N184" s="76">
        <v>23000814085.801357</v>
      </c>
      <c r="O184" s="76">
        <v>40380.199411417445</v>
      </c>
      <c r="P184" s="46">
        <v>216518.06883725559</v>
      </c>
      <c r="Q184" s="46">
        <v>110423.21138575765</v>
      </c>
      <c r="R184" s="76">
        <v>1069281657910.9668</v>
      </c>
      <c r="S184" s="56">
        <v>0.64291584691785397</v>
      </c>
      <c r="T184" s="56">
        <v>0.40499120769195956</v>
      </c>
      <c r="U184" s="46">
        <v>16.829630621907754</v>
      </c>
      <c r="V184" s="76">
        <v>8189655751764.8604</v>
      </c>
      <c r="W184" s="84">
        <v>2584.5042642833455</v>
      </c>
      <c r="X184" s="82">
        <v>4.2302471937979209E-2</v>
      </c>
      <c r="Y184" s="476">
        <v>2.0000000000000001E-4</v>
      </c>
    </row>
    <row r="185" spans="1:25" x14ac:dyDescent="0.2">
      <c r="A185" s="475">
        <v>181</v>
      </c>
      <c r="B185" s="56">
        <v>0.50645543228194123</v>
      </c>
      <c r="C185" s="46">
        <v>2974.6359180532063</v>
      </c>
      <c r="D185" s="56">
        <v>1.1360952049680053</v>
      </c>
      <c r="E185" s="56">
        <v>0.33726343239052753</v>
      </c>
      <c r="F185" s="250">
        <v>2023.99</v>
      </c>
      <c r="G185" s="76">
        <v>192699190150.00327</v>
      </c>
      <c r="H185" s="46">
        <v>40753778.45668976</v>
      </c>
      <c r="I185" s="76">
        <v>578822494459.19763</v>
      </c>
      <c r="J185" s="56">
        <v>-0.1383243358029993</v>
      </c>
      <c r="K185" s="76">
        <v>16088009344.61949</v>
      </c>
      <c r="L185" s="76">
        <v>0</v>
      </c>
      <c r="M185" s="76">
        <v>218146145777.07709</v>
      </c>
      <c r="N185" s="76">
        <v>17073959076.601446</v>
      </c>
      <c r="O185" s="76">
        <v>13154.720104829588</v>
      </c>
      <c r="P185" s="46">
        <v>147174.64549888787</v>
      </c>
      <c r="Q185" s="46">
        <v>59852.208410705556</v>
      </c>
      <c r="R185" s="76">
        <v>1076582201914.7258</v>
      </c>
      <c r="S185" s="56">
        <v>0.27837030336665386</v>
      </c>
      <c r="T185" s="56">
        <v>8.044801343494222E-2</v>
      </c>
      <c r="U185" s="46">
        <v>45.887154059721588</v>
      </c>
      <c r="V185" s="76">
        <v>4172016521163.7837</v>
      </c>
      <c r="W185" s="84">
        <v>1316.8301788940366</v>
      </c>
      <c r="X185" s="82">
        <v>1.7106436078756219E-2</v>
      </c>
      <c r="Y185" s="476">
        <v>2.0000000000000001E-4</v>
      </c>
    </row>
    <row r="186" spans="1:25" x14ac:dyDescent="0.2">
      <c r="A186" s="475">
        <v>182</v>
      </c>
      <c r="B186" s="56">
        <v>0.4268017772038688</v>
      </c>
      <c r="C186" s="46">
        <v>3272.1751275916054</v>
      </c>
      <c r="D186" s="56">
        <v>0.39967648718321613</v>
      </c>
      <c r="E186" s="56">
        <v>0.47186541590180409</v>
      </c>
      <c r="F186" s="250">
        <v>2025.39</v>
      </c>
      <c r="G186" s="76">
        <v>116578423344.84398</v>
      </c>
      <c r="H186" s="46">
        <v>6877529.8055962827</v>
      </c>
      <c r="I186" s="76">
        <v>249910524222.57016</v>
      </c>
      <c r="J186" s="56">
        <v>0.42433199895871876</v>
      </c>
      <c r="K186" s="76">
        <v>11628601634.319639</v>
      </c>
      <c r="L186" s="76">
        <v>18681537405.756874</v>
      </c>
      <c r="M186" s="76">
        <v>83105342903.444244</v>
      </c>
      <c r="N186" s="76">
        <v>18835787329.161583</v>
      </c>
      <c r="O186" s="76">
        <v>30446.566409429026</v>
      </c>
      <c r="P186" s="46">
        <v>174467.70223395567</v>
      </c>
      <c r="Q186" s="46">
        <v>67542.963064439493</v>
      </c>
      <c r="R186" s="76">
        <v>488404933510.25781</v>
      </c>
      <c r="S186" s="56">
        <v>0.57611513236791589</v>
      </c>
      <c r="T186" s="56">
        <v>0.43137744510361714</v>
      </c>
      <c r="U186" s="46">
        <v>16.258143709258587</v>
      </c>
      <c r="V186" s="76">
        <v>3914783955091.3486</v>
      </c>
      <c r="W186" s="84">
        <v>1236.4282642833996</v>
      </c>
      <c r="X186" s="82">
        <v>4.3056397590281265E-2</v>
      </c>
      <c r="Y186" s="476">
        <v>2.0000000000000001E-4</v>
      </c>
    </row>
    <row r="187" spans="1:25" x14ac:dyDescent="0.2">
      <c r="A187" s="475">
        <v>183</v>
      </c>
      <c r="B187" s="56">
        <v>0.52551895247160307</v>
      </c>
      <c r="C187" s="46">
        <v>3385.8191435382387</v>
      </c>
      <c r="D187" s="56">
        <v>0.4762555191118033</v>
      </c>
      <c r="E187" s="56">
        <v>0.62742837477546609</v>
      </c>
      <c r="F187" s="250">
        <v>2023.84</v>
      </c>
      <c r="G187" s="76">
        <v>303477702857.01715</v>
      </c>
      <c r="H187" s="46">
        <v>9173139.3228077628</v>
      </c>
      <c r="I187" s="76">
        <v>269452407052.71133</v>
      </c>
      <c r="J187" s="56">
        <v>0.37234964317273678</v>
      </c>
      <c r="K187" s="76">
        <v>4821488020.6025534</v>
      </c>
      <c r="L187" s="76">
        <v>0</v>
      </c>
      <c r="M187" s="76">
        <v>430206014452.55902</v>
      </c>
      <c r="N187" s="76">
        <v>41005462727.340591</v>
      </c>
      <c r="O187" s="76">
        <v>34119.1527042456</v>
      </c>
      <c r="P187" s="46">
        <v>286173.99847699853</v>
      </c>
      <c r="Q187" s="46">
        <v>165640.93683359772</v>
      </c>
      <c r="R187" s="76">
        <v>1084013381049.1024</v>
      </c>
      <c r="S187" s="56">
        <v>0.6703820737302093</v>
      </c>
      <c r="T187" s="56">
        <v>0.3427713893004451</v>
      </c>
      <c r="U187" s="46">
        <v>17.878821583605305</v>
      </c>
      <c r="V187" s="76">
        <v>7278393955291.2188</v>
      </c>
      <c r="W187" s="84">
        <v>2297.3748539138146</v>
      </c>
      <c r="X187" s="82">
        <v>4.0925496774247262E-2</v>
      </c>
      <c r="Y187" s="476">
        <v>2.0000000000000001E-4</v>
      </c>
    </row>
    <row r="188" spans="1:25" x14ac:dyDescent="0.2">
      <c r="A188" s="475">
        <v>184</v>
      </c>
      <c r="B188" s="56">
        <v>0.5296732023441233</v>
      </c>
      <c r="C188" s="46">
        <v>4514.3195737471797</v>
      </c>
      <c r="D188" s="56">
        <v>0.649337430173067</v>
      </c>
      <c r="E188" s="56">
        <v>0.44354149199054432</v>
      </c>
      <c r="F188" s="250">
        <v>2024.25</v>
      </c>
      <c r="G188" s="76">
        <v>267918885619.9751</v>
      </c>
      <c r="H188" s="46">
        <v>14300824.257636704</v>
      </c>
      <c r="I188" s="76">
        <v>432734826747.84814</v>
      </c>
      <c r="J188" s="56">
        <v>0.38416957172407873</v>
      </c>
      <c r="K188" s="76">
        <v>11871755451.708136</v>
      </c>
      <c r="L188" s="76">
        <v>0</v>
      </c>
      <c r="M188" s="76">
        <v>198433699674.89667</v>
      </c>
      <c r="N188" s="76">
        <v>28345756741.222427</v>
      </c>
      <c r="O188" s="76">
        <v>23263.986312950343</v>
      </c>
      <c r="P188" s="46">
        <v>207127.97615611428</v>
      </c>
      <c r="Q188" s="46">
        <v>103110.78525743779</v>
      </c>
      <c r="R188" s="76">
        <v>972767968140.70105</v>
      </c>
      <c r="S188" s="56">
        <v>0.59374012868877379</v>
      </c>
      <c r="T188" s="56">
        <v>0.40662062638007362</v>
      </c>
      <c r="U188" s="46">
        <v>17.023816409913053</v>
      </c>
      <c r="V188" s="76">
        <v>7368792450268.5342</v>
      </c>
      <c r="W188" s="84">
        <v>2327.0682039220296</v>
      </c>
      <c r="X188" s="82">
        <v>4.3114844838441725E-2</v>
      </c>
      <c r="Y188" s="476">
        <v>2.0000000000000001E-4</v>
      </c>
    </row>
    <row r="189" spans="1:25" x14ac:dyDescent="0.2">
      <c r="A189" s="475">
        <v>185</v>
      </c>
      <c r="B189" s="56">
        <v>0.42394334426205299</v>
      </c>
      <c r="C189" s="46">
        <v>5934.221918885476</v>
      </c>
      <c r="D189" s="56">
        <v>0.21673578166091179</v>
      </c>
      <c r="E189" s="56">
        <v>0.35672834637423251</v>
      </c>
      <c r="F189" s="250">
        <v>2025.86</v>
      </c>
      <c r="G189" s="76">
        <v>91219052931.430038</v>
      </c>
      <c r="H189" s="46">
        <v>3365018.2168403235</v>
      </c>
      <c r="I189" s="76">
        <v>144867425867.13074</v>
      </c>
      <c r="J189" s="56">
        <v>0.42394334426205305</v>
      </c>
      <c r="K189" s="76">
        <v>6691950980.4784737</v>
      </c>
      <c r="L189" s="76">
        <v>5751229031.4793653</v>
      </c>
      <c r="M189" s="76">
        <v>72970933851.771469</v>
      </c>
      <c r="N189" s="76">
        <v>35100752562.503784</v>
      </c>
      <c r="O189" s="76">
        <v>17254.957439928432</v>
      </c>
      <c r="P189" s="46">
        <v>300644.05071177811</v>
      </c>
      <c r="Q189" s="46">
        <v>149137.74161174303</v>
      </c>
      <c r="R189" s="76">
        <v>352149217982.52051</v>
      </c>
      <c r="S189" s="56">
        <v>0.58179918292219468</v>
      </c>
      <c r="T189" s="56">
        <v>0.40250986828479512</v>
      </c>
      <c r="U189" s="46">
        <v>16.782886011664008</v>
      </c>
      <c r="V189" s="76">
        <v>2659687057998.7734</v>
      </c>
      <c r="W189" s="84">
        <v>839.35059906164906</v>
      </c>
      <c r="X189" s="82">
        <v>4.2696122242397397E-2</v>
      </c>
      <c r="Y189" s="476">
        <v>2.0000000000000001E-4</v>
      </c>
    </row>
    <row r="190" spans="1:25" x14ac:dyDescent="0.2">
      <c r="A190" s="475">
        <v>186</v>
      </c>
      <c r="B190" s="56">
        <v>0.71374001878209103</v>
      </c>
      <c r="C190" s="46">
        <v>4007.8555355663134</v>
      </c>
      <c r="D190" s="56">
        <v>0.46911241989451641</v>
      </c>
      <c r="E190" s="56">
        <v>0.3452700263946944</v>
      </c>
      <c r="F190" s="250">
        <v>2023.75</v>
      </c>
      <c r="G190" s="76">
        <v>197877101799.49316</v>
      </c>
      <c r="H190" s="46">
        <v>8872138.1607992444</v>
      </c>
      <c r="I190" s="76">
        <v>310589748063.31464</v>
      </c>
      <c r="J190" s="56">
        <v>0.44966102742636505</v>
      </c>
      <c r="K190" s="76">
        <v>7700204985.663105</v>
      </c>
      <c r="L190" s="76">
        <v>0</v>
      </c>
      <c r="M190" s="76">
        <v>212463360812.26389</v>
      </c>
      <c r="N190" s="76">
        <v>42999072136.23597</v>
      </c>
      <c r="O190" s="76">
        <v>22300.718159215867</v>
      </c>
      <c r="P190" s="46">
        <v>284971.55896424799</v>
      </c>
      <c r="Q190" s="46">
        <v>164898.32369659687</v>
      </c>
      <c r="R190" s="76">
        <v>796506977004.33545</v>
      </c>
      <c r="S190" s="56">
        <v>0.62576767615969231</v>
      </c>
      <c r="T190" s="56">
        <v>0.38435472333156939</v>
      </c>
      <c r="U190" s="46">
        <v>16.854655407703333</v>
      </c>
      <c r="V190" s="76">
        <v>5895811791965.874</v>
      </c>
      <c r="W190" s="84">
        <v>1859.0676572544496</v>
      </c>
      <c r="X190" s="82">
        <v>4.1749451908772425E-2</v>
      </c>
      <c r="Y190" s="476">
        <v>2.0000000000000001E-4</v>
      </c>
    </row>
    <row r="191" spans="1:25" x14ac:dyDescent="0.2">
      <c r="A191" s="475">
        <v>187</v>
      </c>
      <c r="B191" s="56">
        <v>0.22164982765790997</v>
      </c>
      <c r="C191" s="46">
        <v>7646.0552119919339</v>
      </c>
      <c r="D191" s="56">
        <v>0.7118000594867725</v>
      </c>
      <c r="E191" s="56">
        <v>0.31712347266527224</v>
      </c>
      <c r="F191" s="250">
        <v>2026.44</v>
      </c>
      <c r="G191" s="76">
        <v>118444322757.11913</v>
      </c>
      <c r="H191" s="46">
        <v>14947257.738265358</v>
      </c>
      <c r="I191" s="76">
        <v>347296089337.56702</v>
      </c>
      <c r="J191" s="56">
        <v>0.22164982765790997</v>
      </c>
      <c r="K191" s="76">
        <v>12521329808.957998</v>
      </c>
      <c r="L191" s="76">
        <v>22830272008.524673</v>
      </c>
      <c r="M191" s="76">
        <v>44406523485.041206</v>
      </c>
      <c r="N191" s="76">
        <v>12734959761.901117</v>
      </c>
      <c r="O191" s="76">
        <v>16076.712811433854</v>
      </c>
      <c r="P191" s="46">
        <v>170814.52548034076</v>
      </c>
      <c r="Q191" s="46">
        <v>56373.408685308401</v>
      </c>
      <c r="R191" s="76">
        <v>616978334384.48108</v>
      </c>
      <c r="S191" s="56">
        <v>0.45373123687328731</v>
      </c>
      <c r="T191" s="56">
        <v>0.26482267945218696</v>
      </c>
      <c r="U191" s="46">
        <v>17.255054801438167</v>
      </c>
      <c r="V191" s="76">
        <v>3013133730186.1826</v>
      </c>
      <c r="W191" s="84">
        <v>950.75017856172281</v>
      </c>
      <c r="X191" s="82">
        <v>4.3499447249669594E-2</v>
      </c>
      <c r="Y191" s="476">
        <v>2.0000000000000001E-4</v>
      </c>
    </row>
    <row r="192" spans="1:25" x14ac:dyDescent="0.2">
      <c r="A192" s="475">
        <v>188</v>
      </c>
      <c r="B192" s="56">
        <v>0.44392788694603452</v>
      </c>
      <c r="C192" s="46">
        <v>3009.0123189239494</v>
      </c>
      <c r="D192" s="56">
        <v>0.83417007103803009</v>
      </c>
      <c r="E192" s="56">
        <v>0.28027297492221193</v>
      </c>
      <c r="F192" s="250">
        <v>2024.64</v>
      </c>
      <c r="G192" s="76">
        <v>293447746746.54456</v>
      </c>
      <c r="H192" s="46">
        <v>21693433.427294403</v>
      </c>
      <c r="I192" s="76">
        <v>414929395133.4715</v>
      </c>
      <c r="J192" s="56">
        <v>0.18122291790013756</v>
      </c>
      <c r="K192" s="76">
        <v>7377691579.0622606</v>
      </c>
      <c r="L192" s="76">
        <v>0</v>
      </c>
      <c r="M192" s="76">
        <v>282904261267.7948</v>
      </c>
      <c r="N192" s="76">
        <v>124994972122.14288</v>
      </c>
      <c r="O192" s="76">
        <v>33258.180713946967</v>
      </c>
      <c r="P192" s="46">
        <v>737086.39616658771</v>
      </c>
      <c r="Q192" s="46">
        <v>514384.51338603679</v>
      </c>
      <c r="R192" s="76">
        <v>1246453728506.0889</v>
      </c>
      <c r="S192" s="56">
        <v>0.534158078648444</v>
      </c>
      <c r="T192" s="56">
        <v>0.26285998150338941</v>
      </c>
      <c r="U192" s="46">
        <v>18.329145933363908</v>
      </c>
      <c r="V192" s="76">
        <v>6544234260864.8379</v>
      </c>
      <c r="W192" s="84">
        <v>2064.5601941075274</v>
      </c>
      <c r="X192" s="82">
        <v>4.0410192146789821E-2</v>
      </c>
      <c r="Y192" s="476">
        <v>2.0000000000000001E-4</v>
      </c>
    </row>
    <row r="193" spans="1:25" x14ac:dyDescent="0.2">
      <c r="A193" s="475">
        <v>189</v>
      </c>
      <c r="B193" s="56">
        <v>0.54505121094661935</v>
      </c>
      <c r="C193" s="46">
        <v>4117.3246292657977</v>
      </c>
      <c r="D193" s="56">
        <v>0.75440732905180352</v>
      </c>
      <c r="E193" s="56">
        <v>0.40518862301035879</v>
      </c>
      <c r="F193" s="250">
        <v>2025.01</v>
      </c>
      <c r="G193" s="76">
        <v>108870301810.32687</v>
      </c>
      <c r="H193" s="46">
        <v>17943517.076145198</v>
      </c>
      <c r="I193" s="76">
        <v>338478576475.06531</v>
      </c>
      <c r="J193" s="56">
        <v>8.4709184742359556E-2</v>
      </c>
      <c r="K193" s="76">
        <v>14971069972.793369</v>
      </c>
      <c r="L193" s="76">
        <v>22429546086.473</v>
      </c>
      <c r="M193" s="76">
        <v>108864877107.81923</v>
      </c>
      <c r="N193" s="76">
        <v>25224386722.376026</v>
      </c>
      <c r="O193" s="76">
        <v>36807.562058276817</v>
      </c>
      <c r="P193" s="46">
        <v>197345.53519042552</v>
      </c>
      <c r="Q193" s="46">
        <v>96179.777612231832</v>
      </c>
      <c r="R193" s="76">
        <v>675050355357.73328</v>
      </c>
      <c r="S193" s="56">
        <v>0.40793547275383996</v>
      </c>
      <c r="T193" s="56">
        <v>0.13733125873615293</v>
      </c>
      <c r="U193" s="46">
        <v>23.718081931477979</v>
      </c>
      <c r="V193" s="76">
        <v>2353157944709.354</v>
      </c>
      <c r="W193" s="84">
        <v>742.57255107621143</v>
      </c>
      <c r="X193" s="82">
        <v>3.2416567828686536E-2</v>
      </c>
      <c r="Y193" s="476">
        <v>2.0000000000000001E-4</v>
      </c>
    </row>
    <row r="194" spans="1:25" x14ac:dyDescent="0.2">
      <c r="A194" s="475">
        <v>190</v>
      </c>
      <c r="B194" s="56">
        <v>0.44542510524783402</v>
      </c>
      <c r="C194" s="46">
        <v>9903.4850025060223</v>
      </c>
      <c r="D194" s="56">
        <v>1.0353309414846612</v>
      </c>
      <c r="E194" s="56">
        <v>0.6024815970330375</v>
      </c>
      <c r="F194" s="250">
        <v>2024.74</v>
      </c>
      <c r="G194" s="76">
        <v>234110146978.62381</v>
      </c>
      <c r="H194" s="46">
        <v>30488164.637671124</v>
      </c>
      <c r="I194" s="76">
        <v>709846163948.30334</v>
      </c>
      <c r="J194" s="56">
        <v>0.17610258986699479</v>
      </c>
      <c r="K194" s="76">
        <v>31789552016.317707</v>
      </c>
      <c r="L194" s="76">
        <v>0</v>
      </c>
      <c r="M194" s="76">
        <v>166838559970.15686</v>
      </c>
      <c r="N194" s="76">
        <v>127960919118.22609</v>
      </c>
      <c r="O194" s="76">
        <v>25396.052576503549</v>
      </c>
      <c r="P194" s="46">
        <v>620890.57597552787</v>
      </c>
      <c r="Q194" s="46">
        <v>408918.72769088694</v>
      </c>
      <c r="R194" s="76">
        <v>1312441948120.7844</v>
      </c>
      <c r="S194" s="56">
        <v>0.39161736845065837</v>
      </c>
      <c r="T194" s="56">
        <v>0.27519077487480298</v>
      </c>
      <c r="U194" s="46">
        <v>16.806372978011812</v>
      </c>
      <c r="V194" s="76">
        <v>6541191229228.5107</v>
      </c>
      <c r="W194" s="84">
        <v>2063.7763378308373</v>
      </c>
      <c r="X194" s="82">
        <v>4.4066463152481701E-2</v>
      </c>
      <c r="Y194" s="476">
        <v>2.0000000000000001E-4</v>
      </c>
    </row>
    <row r="195" spans="1:25" x14ac:dyDescent="0.2">
      <c r="A195" s="475">
        <v>191</v>
      </c>
      <c r="B195" s="56">
        <v>0.41618142949901099</v>
      </c>
      <c r="C195" s="46">
        <v>5830.5665060754563</v>
      </c>
      <c r="D195" s="56">
        <v>0.46567980624773042</v>
      </c>
      <c r="E195" s="56">
        <v>0.40312324158059232</v>
      </c>
      <c r="F195" s="250">
        <v>2023.75</v>
      </c>
      <c r="G195" s="76">
        <v>366037535074.62018</v>
      </c>
      <c r="H195" s="46">
        <v>8592973.396321971</v>
      </c>
      <c r="I195" s="76">
        <v>216915331205.52039</v>
      </c>
      <c r="J195" s="56">
        <v>0.27760164416372968</v>
      </c>
      <c r="K195" s="76">
        <v>9896922753.0884037</v>
      </c>
      <c r="L195" s="76">
        <v>0</v>
      </c>
      <c r="M195" s="76">
        <v>396474176428.53015</v>
      </c>
      <c r="N195" s="76">
        <v>93454418447.870331</v>
      </c>
      <c r="O195" s="76">
        <v>25953.036268994601</v>
      </c>
      <c r="P195" s="46">
        <v>577810.47619849816</v>
      </c>
      <c r="Q195" s="46">
        <v>398276.56990702334</v>
      </c>
      <c r="R195" s="76">
        <v>1008831778092.4092</v>
      </c>
      <c r="S195" s="56">
        <v>0.62755985280940807</v>
      </c>
      <c r="T195" s="56">
        <v>0.40659357561351162</v>
      </c>
      <c r="U195" s="46">
        <v>18.320328319529796</v>
      </c>
      <c r="V195" s="76">
        <v>8164330459408.6123</v>
      </c>
      <c r="W195" s="84">
        <v>2577.1097295004533</v>
      </c>
      <c r="X195" s="82">
        <v>4.0220361903953263E-2</v>
      </c>
      <c r="Y195" s="476">
        <v>2.0000000000000001E-4</v>
      </c>
    </row>
    <row r="196" spans="1:25" x14ac:dyDescent="0.2">
      <c r="A196" s="475">
        <v>192</v>
      </c>
      <c r="B196" s="56">
        <v>0.37758957535078519</v>
      </c>
      <c r="C196" s="46">
        <v>3347.5620615181651</v>
      </c>
      <c r="D196" s="56">
        <v>0.63103590920847541</v>
      </c>
      <c r="E196" s="56">
        <v>0.7</v>
      </c>
      <c r="F196" s="250">
        <v>2023.88</v>
      </c>
      <c r="G196" s="76">
        <v>335712577789.06909</v>
      </c>
      <c r="H196" s="46">
        <v>13479536.787248259</v>
      </c>
      <c r="I196" s="76">
        <v>434509167311.32611</v>
      </c>
      <c r="J196" s="56">
        <v>0.37758957535078519</v>
      </c>
      <c r="K196" s="76">
        <v>9926942807.3762913</v>
      </c>
      <c r="L196" s="76">
        <v>0</v>
      </c>
      <c r="M196" s="76">
        <v>322776793933.09021</v>
      </c>
      <c r="N196" s="76">
        <v>49819610928.939735</v>
      </c>
      <c r="O196" s="76">
        <v>34687.932418236822</v>
      </c>
      <c r="P196" s="46">
        <v>366773.19895759877</v>
      </c>
      <c r="Q196" s="46">
        <v>223789.58767112708</v>
      </c>
      <c r="R196" s="76">
        <v>1135778837662.9788</v>
      </c>
      <c r="S196" s="56">
        <v>0.61092913348414868</v>
      </c>
      <c r="T196" s="56">
        <v>0.4013685246297814</v>
      </c>
      <c r="U196" s="46">
        <v>17.387529293924349</v>
      </c>
      <c r="V196" s="76">
        <v>8741901763407.0762</v>
      </c>
      <c r="W196" s="84">
        <v>2758.9183982966592</v>
      </c>
      <c r="X196" s="82">
        <v>4.171229955850575E-2</v>
      </c>
      <c r="Y196" s="476">
        <v>2.0000000000000001E-4</v>
      </c>
    </row>
    <row r="197" spans="1:25" x14ac:dyDescent="0.2">
      <c r="A197" s="475">
        <v>193</v>
      </c>
      <c r="B197" s="56">
        <v>0.6437903990291205</v>
      </c>
      <c r="C197" s="46">
        <v>2909.9189449133928</v>
      </c>
      <c r="D197" s="56">
        <v>0.77602682282170998</v>
      </c>
      <c r="E197" s="56">
        <v>0.31633283568466619</v>
      </c>
      <c r="F197" s="250">
        <v>2024.55</v>
      </c>
      <c r="G197" s="76">
        <v>363898003806.94946</v>
      </c>
      <c r="H197" s="46">
        <v>20117588.952498462</v>
      </c>
      <c r="I197" s="76">
        <v>530324258709.8515</v>
      </c>
      <c r="J197" s="56">
        <v>0.36293077033632803</v>
      </c>
      <c r="K197" s="76">
        <v>21113046923.46616</v>
      </c>
      <c r="L197" s="76">
        <v>0</v>
      </c>
      <c r="M197" s="76">
        <v>252676512428.03302</v>
      </c>
      <c r="N197" s="76">
        <v>17175958996.516842</v>
      </c>
      <c r="O197" s="76">
        <v>33821.876730576201</v>
      </c>
      <c r="P197" s="46">
        <v>156388.10189284608</v>
      </c>
      <c r="Q197" s="46">
        <v>65531.574650677634</v>
      </c>
      <c r="R197" s="76">
        <v>1223595678994.9102</v>
      </c>
      <c r="S197" s="56">
        <v>0.59961710123605116</v>
      </c>
      <c r="T197" s="56">
        <v>0.40570444972838893</v>
      </c>
      <c r="U197" s="46">
        <v>17.322780896533818</v>
      </c>
      <c r="V197" s="76">
        <v>9422286351372.9023</v>
      </c>
      <c r="W197" s="84">
        <v>2974.9567854307411</v>
      </c>
      <c r="X197" s="82">
        <v>4.230472579908405E-2</v>
      </c>
      <c r="Y197" s="476">
        <v>2.0000000000000001E-4</v>
      </c>
    </row>
    <row r="198" spans="1:25" x14ac:dyDescent="0.2">
      <c r="A198" s="475">
        <v>194</v>
      </c>
      <c r="B198" s="56">
        <v>0.55001726522697902</v>
      </c>
      <c r="C198" s="46">
        <v>5896.4315087747527</v>
      </c>
      <c r="D198" s="56">
        <v>0.2</v>
      </c>
      <c r="E198" s="56">
        <v>0.7</v>
      </c>
      <c r="F198" s="250">
        <v>2025.72</v>
      </c>
      <c r="G198" s="76">
        <v>53430457289.972176</v>
      </c>
      <c r="H198" s="46">
        <v>3198321.7789941956</v>
      </c>
      <c r="I198" s="76">
        <v>155955372933.77686</v>
      </c>
      <c r="J198" s="56">
        <v>0.51085061748140537</v>
      </c>
      <c r="K198" s="76">
        <v>19684671218.530293</v>
      </c>
      <c r="L198" s="76">
        <v>21907742376.095131</v>
      </c>
      <c r="M198" s="76">
        <v>51491010313.228355</v>
      </c>
      <c r="N198" s="76">
        <v>68783054640.694687</v>
      </c>
      <c r="O198" s="76">
        <v>32334.723213779718</v>
      </c>
      <c r="P198" s="46">
        <v>437897.62941870571</v>
      </c>
      <c r="Q198" s="46">
        <v>242346.41293079159</v>
      </c>
      <c r="R198" s="76">
        <v>362762673068.42767</v>
      </c>
      <c r="S198" s="56">
        <v>0.52672768925804869</v>
      </c>
      <c r="T198" s="56">
        <v>0.3578555034105404</v>
      </c>
      <c r="U198" s="46">
        <v>15.35178104555898</v>
      </c>
      <c r="V198" s="76">
        <v>2262191802861.2881</v>
      </c>
      <c r="W198" s="84">
        <v>714.57467197466917</v>
      </c>
      <c r="X198" s="82">
        <v>4.6035303282698205E-2</v>
      </c>
      <c r="Y198" s="476">
        <v>2.0000000000000001E-4</v>
      </c>
    </row>
    <row r="199" spans="1:25" x14ac:dyDescent="0.2">
      <c r="A199" s="475">
        <v>195</v>
      </c>
      <c r="B199" s="56">
        <v>0.47699531000328471</v>
      </c>
      <c r="C199" s="46">
        <v>6531.0714118107417</v>
      </c>
      <c r="D199" s="56">
        <v>1.0459116400687072</v>
      </c>
      <c r="E199" s="56">
        <v>0.36043050470234594</v>
      </c>
      <c r="F199" s="250">
        <v>2026.37</v>
      </c>
      <c r="G199" s="76">
        <v>149351341440.34937</v>
      </c>
      <c r="H199" s="46">
        <v>32280989.894876547</v>
      </c>
      <c r="I199" s="76">
        <v>850717889827.1333</v>
      </c>
      <c r="J199" s="56">
        <v>0.41788943096676834</v>
      </c>
      <c r="K199" s="76">
        <v>40594542558.944786</v>
      </c>
      <c r="L199" s="76">
        <v>44934721337.345604</v>
      </c>
      <c r="M199" s="76">
        <v>75471395051.443039</v>
      </c>
      <c r="N199" s="76">
        <v>33605056124.026245</v>
      </c>
      <c r="O199" s="76">
        <v>27158.288247996192</v>
      </c>
      <c r="P199" s="46">
        <v>258681.13245834722</v>
      </c>
      <c r="Q199" s="46">
        <v>132941.78210718214</v>
      </c>
      <c r="R199" s="76">
        <v>1282155361539.4111</v>
      </c>
      <c r="S199" s="56">
        <v>0.51512699126642103</v>
      </c>
      <c r="T199" s="56">
        <v>0.3208621395254394</v>
      </c>
      <c r="U199" s="46">
        <v>15.091891158482234</v>
      </c>
      <c r="V199" s="76">
        <v>6714004575043.0596</v>
      </c>
      <c r="W199" s="84">
        <v>2119.739489747165</v>
      </c>
      <c r="X199" s="82">
        <v>4.8760277191153265E-2</v>
      </c>
      <c r="Y199" s="476">
        <v>2.0000000000000001E-4</v>
      </c>
    </row>
    <row r="200" spans="1:25" x14ac:dyDescent="0.2">
      <c r="A200" s="475">
        <v>196</v>
      </c>
      <c r="B200" s="56">
        <v>0.51605436178457675</v>
      </c>
      <c r="C200" s="46">
        <v>4981.9617448791196</v>
      </c>
      <c r="D200" s="56">
        <v>1.0776349491267279</v>
      </c>
      <c r="E200" s="56">
        <v>0.32445240186327701</v>
      </c>
      <c r="F200" s="250">
        <v>2024.33</v>
      </c>
      <c r="G200" s="76">
        <v>147298198626.62698</v>
      </c>
      <c r="H200" s="46">
        <v>35508526.736630619</v>
      </c>
      <c r="I200" s="76">
        <v>660034267267.22192</v>
      </c>
      <c r="J200" s="56">
        <v>0.19902696585945701</v>
      </c>
      <c r="K200" s="76">
        <v>16024323611.447073</v>
      </c>
      <c r="L200" s="76">
        <v>0</v>
      </c>
      <c r="M200" s="76">
        <v>119639616284.651</v>
      </c>
      <c r="N200" s="76">
        <v>8361613714.3512764</v>
      </c>
      <c r="O200" s="76">
        <v>45000</v>
      </c>
      <c r="P200" s="46">
        <v>101465.43749999764</v>
      </c>
      <c r="Q200" s="46">
        <v>33113.81249999869</v>
      </c>
      <c r="R200" s="76">
        <v>1025545006945.7761</v>
      </c>
      <c r="S200" s="56">
        <v>0.40099348713885113</v>
      </c>
      <c r="T200" s="56">
        <v>0.20781864700622488</v>
      </c>
      <c r="U200" s="46">
        <v>17.074056163860689</v>
      </c>
      <c r="V200" s="76">
        <v>3905378878973.4487</v>
      </c>
      <c r="W200" s="84">
        <v>1232.0905642886667</v>
      </c>
      <c r="X200" s="82">
        <v>4.3815894009151542E-2</v>
      </c>
      <c r="Y200" s="476">
        <v>2.0000000000000001E-4</v>
      </c>
    </row>
    <row r="201" spans="1:25" x14ac:dyDescent="0.2">
      <c r="A201" s="475">
        <v>197</v>
      </c>
      <c r="B201" s="56">
        <v>0.51154895741541706</v>
      </c>
      <c r="C201" s="46">
        <v>3883.1400711854053</v>
      </c>
      <c r="D201" s="56">
        <v>1.0736883804404393</v>
      </c>
      <c r="E201" s="56">
        <v>0.43857037355147543</v>
      </c>
      <c r="F201" s="250">
        <v>2025.21</v>
      </c>
      <c r="G201" s="76">
        <v>200333509082.76547</v>
      </c>
      <c r="H201" s="46">
        <v>35128722.665549263</v>
      </c>
      <c r="I201" s="76">
        <v>772715497509.08716</v>
      </c>
      <c r="J201" s="56">
        <v>0.26232332093647204</v>
      </c>
      <c r="K201" s="76">
        <v>4491843917.7131176</v>
      </c>
      <c r="L201" s="76">
        <v>0</v>
      </c>
      <c r="M201" s="76">
        <v>122118035451.02338</v>
      </c>
      <c r="N201" s="76">
        <v>76927634220.973297</v>
      </c>
      <c r="O201" s="76">
        <v>23546.83929925265</v>
      </c>
      <c r="P201" s="46">
        <v>451595.86149539251</v>
      </c>
      <c r="Q201" s="46">
        <v>277674.6361978348</v>
      </c>
      <c r="R201" s="76">
        <v>1357648553417.3677</v>
      </c>
      <c r="S201" s="56">
        <v>0.45829675645774903</v>
      </c>
      <c r="T201" s="56">
        <v>0.23857645830167074</v>
      </c>
      <c r="U201" s="46">
        <v>16.685268356629781</v>
      </c>
      <c r="V201" s="76">
        <v>5929678610284.1133</v>
      </c>
      <c r="W201" s="84">
        <v>1868.6332949316072</v>
      </c>
      <c r="X201" s="82">
        <v>4.3765338337497822E-2</v>
      </c>
      <c r="Y201" s="476">
        <v>2.0000000000000001E-4</v>
      </c>
    </row>
    <row r="202" spans="1:25" x14ac:dyDescent="0.2">
      <c r="A202" s="475">
        <v>198</v>
      </c>
      <c r="B202" s="56">
        <v>0.55942801230556627</v>
      </c>
      <c r="C202" s="46">
        <v>1500</v>
      </c>
      <c r="D202" s="56">
        <v>0.74740566384425788</v>
      </c>
      <c r="E202" s="56">
        <v>0.61937562042878702</v>
      </c>
      <c r="F202" s="250">
        <v>2026.33</v>
      </c>
      <c r="G202" s="76">
        <v>175299325023.13559</v>
      </c>
      <c r="H202" s="46">
        <v>19063459.365540788</v>
      </c>
      <c r="I202" s="76">
        <v>578484906155.53796</v>
      </c>
      <c r="J202" s="56">
        <v>0.47038478165919595</v>
      </c>
      <c r="K202" s="76">
        <v>41410189178.503464</v>
      </c>
      <c r="L202" s="76">
        <v>101210826244.68405</v>
      </c>
      <c r="M202" s="76">
        <v>38325568593.384407</v>
      </c>
      <c r="N202" s="76">
        <v>60676829307.277176</v>
      </c>
      <c r="O202" s="76">
        <v>28550.353265888381</v>
      </c>
      <c r="P202" s="46">
        <v>397636.45318149764</v>
      </c>
      <c r="Q202" s="46">
        <v>244619.59011424019</v>
      </c>
      <c r="R202" s="76">
        <v>1030345519711.1263</v>
      </c>
      <c r="S202" s="56">
        <v>0.56913460794669191</v>
      </c>
      <c r="T202" s="56">
        <v>0.40787102021636062</v>
      </c>
      <c r="U202" s="46">
        <v>15.343249943436399</v>
      </c>
      <c r="V202" s="76">
        <v>7182171904781.5723</v>
      </c>
      <c r="W202" s="84">
        <v>2268.5748676198655</v>
      </c>
      <c r="X202" s="82">
        <v>4.7006325413024609E-2</v>
      </c>
      <c r="Y202" s="476">
        <v>2.0000000000000001E-4</v>
      </c>
    </row>
    <row r="203" spans="1:25" x14ac:dyDescent="0.2">
      <c r="A203" s="475">
        <v>199</v>
      </c>
      <c r="B203" s="56">
        <v>0.43178481406963587</v>
      </c>
      <c r="C203" s="46">
        <v>3948.46606462203</v>
      </c>
      <c r="D203" s="56">
        <v>0.74243422022247008</v>
      </c>
      <c r="E203" s="56">
        <v>0.34464080564938016</v>
      </c>
      <c r="F203" s="250">
        <v>2024.68</v>
      </c>
      <c r="G203" s="76">
        <v>163772733661.52029</v>
      </c>
      <c r="H203" s="46">
        <v>17216606.606299143</v>
      </c>
      <c r="I203" s="76">
        <v>323034947838.51959</v>
      </c>
      <c r="J203" s="56">
        <v>0.18568415136185379</v>
      </c>
      <c r="K203" s="76">
        <v>6766036287.2590027</v>
      </c>
      <c r="L203" s="76">
        <v>0</v>
      </c>
      <c r="M203" s="76">
        <v>108357951172.3475</v>
      </c>
      <c r="N203" s="76">
        <v>88982896708.036606</v>
      </c>
      <c r="O203" s="76">
        <v>19859.198403940856</v>
      </c>
      <c r="P203" s="46">
        <v>593023.07755237771</v>
      </c>
      <c r="Q203" s="46">
        <v>400316.6764250031</v>
      </c>
      <c r="R203" s="76">
        <v>713533441188.65552</v>
      </c>
      <c r="S203" s="56">
        <v>0.45143828196912988</v>
      </c>
      <c r="T203" s="56">
        <v>0.29147518030171354</v>
      </c>
      <c r="U203" s="46">
        <v>17.675056407526608</v>
      </c>
      <c r="V203" s="76">
        <v>3981483932874.6519</v>
      </c>
      <c r="W203" s="84">
        <v>1256.169201362598</v>
      </c>
      <c r="X203" s="82">
        <v>4.2230140778903393E-2</v>
      </c>
      <c r="Y203" s="476">
        <v>2.0000000000000001E-4</v>
      </c>
    </row>
    <row r="204" spans="1:25" x14ac:dyDescent="0.2">
      <c r="A204" s="475">
        <v>200</v>
      </c>
      <c r="B204" s="56">
        <v>0.60847869393568443</v>
      </c>
      <c r="C204" s="46">
        <v>1500</v>
      </c>
      <c r="D204" s="56">
        <v>0.49436844550883702</v>
      </c>
      <c r="E204" s="56">
        <v>0.3282020968181083</v>
      </c>
      <c r="F204" s="250">
        <v>2025.47</v>
      </c>
      <c r="G204" s="76">
        <v>230021743793.52756</v>
      </c>
      <c r="H204" s="46">
        <v>9551799.6073317919</v>
      </c>
      <c r="I204" s="76">
        <v>314561263848.57776</v>
      </c>
      <c r="J204" s="56">
        <v>0.42402191253549593</v>
      </c>
      <c r="K204" s="76">
        <v>25035145962.522354</v>
      </c>
      <c r="L204" s="76">
        <v>53497383742.686371</v>
      </c>
      <c r="M204" s="76">
        <v>96919811356.853668</v>
      </c>
      <c r="N204" s="76">
        <v>79179626154.115204</v>
      </c>
      <c r="O204" s="76">
        <v>27723.31531335205</v>
      </c>
      <c r="P204" s="46">
        <v>537833.34724503208</v>
      </c>
      <c r="Q204" s="46">
        <v>301815.6899484538</v>
      </c>
      <c r="R204" s="76">
        <v>778000728197.797</v>
      </c>
      <c r="S204" s="56">
        <v>0.57890551684627523</v>
      </c>
      <c r="T204" s="56">
        <v>0.45491795891186915</v>
      </c>
      <c r="U204" s="46">
        <v>16.812452140523423</v>
      </c>
      <c r="V204" s="76">
        <v>6560262070546.9775</v>
      </c>
      <c r="W204" s="84">
        <v>2069.2716986357782</v>
      </c>
      <c r="X204" s="82">
        <v>4.3271912117122828E-2</v>
      </c>
      <c r="Y204" s="476">
        <v>2.0000000000000001E-4</v>
      </c>
    </row>
    <row r="205" spans="1:25" x14ac:dyDescent="0.2">
      <c r="A205" s="475">
        <v>201</v>
      </c>
      <c r="B205" s="56">
        <v>0.51563444760741417</v>
      </c>
      <c r="C205" s="46">
        <v>6446.7913785019</v>
      </c>
      <c r="D205" s="56">
        <v>0.54871711475538687</v>
      </c>
      <c r="E205" s="56">
        <v>0.31851199221269139</v>
      </c>
      <c r="F205" s="250">
        <v>2025.2</v>
      </c>
      <c r="G205" s="76">
        <v>135443711179.49059</v>
      </c>
      <c r="H205" s="46">
        <v>10754295.257384205</v>
      </c>
      <c r="I205" s="76">
        <v>332944571600.43347</v>
      </c>
      <c r="J205" s="56">
        <v>0.40823731051813494</v>
      </c>
      <c r="K205" s="76">
        <v>24543732995.308815</v>
      </c>
      <c r="L205" s="76">
        <v>26958857556.310482</v>
      </c>
      <c r="M205" s="76">
        <v>92588456357.651245</v>
      </c>
      <c r="N205" s="76">
        <v>28760050553.447296</v>
      </c>
      <c r="O205" s="76">
        <v>37551.454036615789</v>
      </c>
      <c r="P205" s="46">
        <v>221120.21352423471</v>
      </c>
      <c r="Q205" s="46">
        <v>115225.45419996239</v>
      </c>
      <c r="R205" s="76">
        <v>646788202869.93018</v>
      </c>
      <c r="S205" s="56">
        <v>0.56173875784593696</v>
      </c>
      <c r="T205" s="56">
        <v>0.39978812651011536</v>
      </c>
      <c r="U205" s="46">
        <v>16.007005720048596</v>
      </c>
      <c r="V205" s="76">
        <v>4613682884018.332</v>
      </c>
      <c r="W205" s="84">
        <v>1455.9187924426622</v>
      </c>
      <c r="X205" s="82">
        <v>4.5096009823569094E-2</v>
      </c>
      <c r="Y205" s="476">
        <v>2.0000000000000001E-4</v>
      </c>
    </row>
    <row r="206" spans="1:25" x14ac:dyDescent="0.2">
      <c r="A206" s="475">
        <v>202</v>
      </c>
      <c r="B206" s="56">
        <v>0.38256684301174915</v>
      </c>
      <c r="C206" s="46">
        <v>7087.2082820514479</v>
      </c>
      <c r="D206" s="56">
        <v>0.2535125785224337</v>
      </c>
      <c r="E206" s="56">
        <v>0.28691079999580787</v>
      </c>
      <c r="F206" s="250">
        <v>2025.13</v>
      </c>
      <c r="G206" s="76">
        <v>117813583145.49768</v>
      </c>
      <c r="H206" s="46">
        <v>4115355.980080639</v>
      </c>
      <c r="I206" s="76">
        <v>174703655037.32208</v>
      </c>
      <c r="J206" s="56">
        <v>0.38256684301174915</v>
      </c>
      <c r="K206" s="76">
        <v>12404359634.318447</v>
      </c>
      <c r="L206" s="76">
        <v>12845268386.134836</v>
      </c>
      <c r="M206" s="76">
        <v>93925520986.213776</v>
      </c>
      <c r="N206" s="76">
        <v>68303928794.860374</v>
      </c>
      <c r="O206" s="76">
        <v>28505.776157511784</v>
      </c>
      <c r="P206" s="46">
        <v>472253.40511043061</v>
      </c>
      <c r="Q206" s="46">
        <v>264405.63261482655</v>
      </c>
      <c r="R206" s="76">
        <v>450446861072.93188</v>
      </c>
      <c r="S206" s="56">
        <v>0.53699759604925124</v>
      </c>
      <c r="T206" s="56">
        <v>0.38612285480254016</v>
      </c>
      <c r="U206" s="46">
        <v>16.99840399444702</v>
      </c>
      <c r="V206" s="76">
        <v>3283604427486.75</v>
      </c>
      <c r="W206" s="84">
        <v>1036.1860848034919</v>
      </c>
      <c r="X206" s="82">
        <v>4.234263623316508E-2</v>
      </c>
      <c r="Y206" s="476">
        <v>2.0000000000000001E-4</v>
      </c>
    </row>
    <row r="207" spans="1:25" x14ac:dyDescent="0.2">
      <c r="A207" s="475">
        <v>203</v>
      </c>
      <c r="B207" s="56">
        <v>0.4090497523916754</v>
      </c>
      <c r="C207" s="46">
        <v>6372.0690350669502</v>
      </c>
      <c r="D207" s="56">
        <v>0.84146720383872653</v>
      </c>
      <c r="E207" s="56">
        <v>0.67525680799571608</v>
      </c>
      <c r="F207" s="250">
        <v>2023.75</v>
      </c>
      <c r="G207" s="76">
        <v>102108455574.36699</v>
      </c>
      <c r="H207" s="46">
        <v>21068703.669702489</v>
      </c>
      <c r="I207" s="76">
        <v>533644534665.48541</v>
      </c>
      <c r="J207" s="56">
        <v>0.35757478750773986</v>
      </c>
      <c r="K207" s="76">
        <v>10471027721.679392</v>
      </c>
      <c r="L207" s="76">
        <v>0</v>
      </c>
      <c r="M207" s="76">
        <v>144046020770.01242</v>
      </c>
      <c r="N207" s="76">
        <v>83681885317.642715</v>
      </c>
      <c r="O207" s="76">
        <v>20329.938170895341</v>
      </c>
      <c r="P207" s="46">
        <v>519972.56636836502</v>
      </c>
      <c r="Q207" s="46">
        <v>338278.85105147801</v>
      </c>
      <c r="R207" s="76">
        <v>937095549713.23474</v>
      </c>
      <c r="S207" s="56">
        <v>0.49674850157046041</v>
      </c>
      <c r="T207" s="56">
        <v>0.2730652455228571</v>
      </c>
      <c r="U207" s="46">
        <v>15.320908969452052</v>
      </c>
      <c r="V207" s="76">
        <v>4324647713811.9365</v>
      </c>
      <c r="W207" s="84">
        <v>1365.1524599849347</v>
      </c>
      <c r="X207" s="82">
        <v>4.810863703700588E-2</v>
      </c>
      <c r="Y207" s="476">
        <v>2.0000000000000001E-4</v>
      </c>
    </row>
    <row r="208" spans="1:25" x14ac:dyDescent="0.2">
      <c r="A208" s="475">
        <v>204</v>
      </c>
      <c r="B208" s="56">
        <v>0.39102425789653483</v>
      </c>
      <c r="C208" s="46">
        <v>2934.2619421044392</v>
      </c>
      <c r="D208" s="56">
        <v>0.80776962134362906</v>
      </c>
      <c r="E208" s="56">
        <v>0.54106261019294588</v>
      </c>
      <c r="F208" s="250">
        <v>2023.91</v>
      </c>
      <c r="G208" s="76">
        <v>383478949950.34509</v>
      </c>
      <c r="H208" s="46">
        <v>21110149.717105005</v>
      </c>
      <c r="I208" s="76">
        <v>456849593463.36237</v>
      </c>
      <c r="J208" s="56">
        <v>0.17527921395338664</v>
      </c>
      <c r="K208" s="76">
        <v>10958967715.111652</v>
      </c>
      <c r="L208" s="76">
        <v>0</v>
      </c>
      <c r="M208" s="76">
        <v>381580037580.85913</v>
      </c>
      <c r="N208" s="76">
        <v>135714133293.91608</v>
      </c>
      <c r="O208" s="76">
        <v>20471.637860244471</v>
      </c>
      <c r="P208" s="46">
        <v>693845.1769934711</v>
      </c>
      <c r="Q208" s="46">
        <v>479974.82147978677</v>
      </c>
      <c r="R208" s="76">
        <v>1342201844746.0161</v>
      </c>
      <c r="S208" s="56">
        <v>0.53067752425767967</v>
      </c>
      <c r="T208" s="56">
        <v>0.32243252542728496</v>
      </c>
      <c r="U208" s="46">
        <v>18.271252897774705</v>
      </c>
      <c r="V208" s="76">
        <v>8728176148697.9707</v>
      </c>
      <c r="W208" s="84">
        <v>2751.8915508137602</v>
      </c>
      <c r="X208" s="82">
        <v>3.9651199369910295E-2</v>
      </c>
      <c r="Y208" s="476">
        <v>2.0000000000000001E-4</v>
      </c>
    </row>
    <row r="209" spans="1:25" x14ac:dyDescent="0.2">
      <c r="A209" s="475">
        <v>205</v>
      </c>
      <c r="B209" s="56">
        <v>0.42469430525236734</v>
      </c>
      <c r="C209" s="46">
        <v>3739.819886878352</v>
      </c>
      <c r="D209" s="56">
        <v>0.55267235291311656</v>
      </c>
      <c r="E209" s="56">
        <v>0.40778156285017497</v>
      </c>
      <c r="F209" s="250">
        <v>2024.05</v>
      </c>
      <c r="G209" s="76">
        <v>108246910169.1956</v>
      </c>
      <c r="H209" s="46">
        <v>11331837.811602334</v>
      </c>
      <c r="I209" s="76">
        <v>356491782508.51904</v>
      </c>
      <c r="J209" s="56">
        <v>0.42469430525236729</v>
      </c>
      <c r="K209" s="76">
        <v>11918469027.82243</v>
      </c>
      <c r="L209" s="76">
        <v>0</v>
      </c>
      <c r="M209" s="76">
        <v>125027549577.75084</v>
      </c>
      <c r="N209" s="76">
        <v>94948590969.298553</v>
      </c>
      <c r="O209" s="76">
        <v>25425.619174832296</v>
      </c>
      <c r="P209" s="46">
        <v>558143.73562820454</v>
      </c>
      <c r="Q209" s="46">
        <v>378908.69863020832</v>
      </c>
      <c r="R209" s="76">
        <v>767996167567.06348</v>
      </c>
      <c r="S209" s="56">
        <v>0.55173501617707987</v>
      </c>
      <c r="T209" s="56">
        <v>0.32953064836807439</v>
      </c>
      <c r="U209" s="46">
        <v>15.478574029208017</v>
      </c>
      <c r="V209" s="76">
        <v>4430236283548.127</v>
      </c>
      <c r="W209" s="84">
        <v>1397.5029271208318</v>
      </c>
      <c r="X209" s="82">
        <v>4.5768759126644049E-2</v>
      </c>
      <c r="Y209" s="476">
        <v>2.0000000000000001E-4</v>
      </c>
    </row>
    <row r="210" spans="1:25" x14ac:dyDescent="0.2">
      <c r="A210" s="475">
        <v>206</v>
      </c>
      <c r="B210" s="56">
        <v>0.42253064379045535</v>
      </c>
      <c r="C210" s="46">
        <v>6695.8261641960089</v>
      </c>
      <c r="D210" s="56">
        <v>0.76969429755829466</v>
      </c>
      <c r="E210" s="56">
        <v>0.3354587332453185</v>
      </c>
      <c r="F210" s="250">
        <v>2026.44</v>
      </c>
      <c r="G210" s="76">
        <v>95543848044.975586</v>
      </c>
      <c r="H210" s="46">
        <v>17801997.896136567</v>
      </c>
      <c r="I210" s="76">
        <v>496471869519.26038</v>
      </c>
      <c r="J210" s="56">
        <v>0.37765216765920329</v>
      </c>
      <c r="K210" s="76">
        <v>29842419786.554657</v>
      </c>
      <c r="L210" s="76">
        <v>120787025966.0105</v>
      </c>
      <c r="M210" s="76">
        <v>24861580956.68544</v>
      </c>
      <c r="N210" s="76">
        <v>48016696630.491386</v>
      </c>
      <c r="O210" s="76">
        <v>28153.75621755149</v>
      </c>
      <c r="P210" s="46">
        <v>322688.90197022259</v>
      </c>
      <c r="Q210" s="46">
        <v>186339.46570310293</v>
      </c>
      <c r="R210" s="76">
        <v>848128744410.4613</v>
      </c>
      <c r="S210" s="56">
        <v>0.50204328310054425</v>
      </c>
      <c r="T210" s="56">
        <v>0.297842436630956</v>
      </c>
      <c r="U210" s="46">
        <v>15.152493188524344</v>
      </c>
      <c r="V210" s="76">
        <v>4206470608744.3828</v>
      </c>
      <c r="W210" s="84">
        <v>1326.7801222043468</v>
      </c>
      <c r="X210" s="82">
        <v>4.858817882481202E-2</v>
      </c>
      <c r="Y210" s="476">
        <v>2.0000000000000001E-4</v>
      </c>
    </row>
    <row r="211" spans="1:25" x14ac:dyDescent="0.2">
      <c r="A211" s="475">
        <v>207</v>
      </c>
      <c r="B211" s="56">
        <v>0.38249053015181139</v>
      </c>
      <c r="C211" s="46">
        <v>2578.3536781642692</v>
      </c>
      <c r="D211" s="56">
        <v>0.89643211113551358</v>
      </c>
      <c r="E211" s="56">
        <v>0.59604181553716917</v>
      </c>
      <c r="F211" s="250">
        <v>2026.15</v>
      </c>
      <c r="G211" s="76">
        <v>134161271526.08888</v>
      </c>
      <c r="H211" s="46">
        <v>25101087.518572163</v>
      </c>
      <c r="I211" s="76">
        <v>380489204278.81018</v>
      </c>
      <c r="J211" s="56">
        <v>-0.16268386512050825</v>
      </c>
      <c r="K211" s="76">
        <v>18221730703.341248</v>
      </c>
      <c r="L211" s="76">
        <v>40362553870.982498</v>
      </c>
      <c r="M211" s="76">
        <v>24488828966.395695</v>
      </c>
      <c r="N211" s="76">
        <v>64488059077.424484</v>
      </c>
      <c r="O211" s="76">
        <v>40911.011199526096</v>
      </c>
      <c r="P211" s="46">
        <v>376216.36798116914</v>
      </c>
      <c r="Q211" s="46">
        <v>224107.68472023358</v>
      </c>
      <c r="R211" s="76">
        <v>637413194295.85876</v>
      </c>
      <c r="S211" s="56">
        <v>0.15748416169566765</v>
      </c>
      <c r="T211" s="56">
        <v>7.3827000895058587E-2</v>
      </c>
      <c r="U211" s="46">
        <v>63.152570943989375</v>
      </c>
      <c r="V211" s="76">
        <v>3076465789763.3633</v>
      </c>
      <c r="W211" s="84">
        <v>970.97500748776076</v>
      </c>
      <c r="X211" s="82">
        <v>1.2434230532112997E-2</v>
      </c>
      <c r="Y211" s="476">
        <v>2.0000000000000001E-4</v>
      </c>
    </row>
    <row r="212" spans="1:25" x14ac:dyDescent="0.2">
      <c r="A212" s="475">
        <v>208</v>
      </c>
      <c r="B212" s="56">
        <v>0.59062556461699156</v>
      </c>
      <c r="C212" s="46">
        <v>6367.2307088211446</v>
      </c>
      <c r="D212" s="56">
        <v>0.90000855264545532</v>
      </c>
      <c r="E212" s="56">
        <v>0.66439889528723373</v>
      </c>
      <c r="F212" s="250">
        <v>2025.66</v>
      </c>
      <c r="G212" s="76">
        <v>220925438337.69284</v>
      </c>
      <c r="H212" s="46">
        <v>24517826.957879402</v>
      </c>
      <c r="I212" s="76">
        <v>580730863589.02173</v>
      </c>
      <c r="J212" s="56">
        <v>0.3263198612163406</v>
      </c>
      <c r="K212" s="76">
        <v>17660694528.988979</v>
      </c>
      <c r="L212" s="76">
        <v>9295352365.4194107</v>
      </c>
      <c r="M212" s="76">
        <v>119301849437.19308</v>
      </c>
      <c r="N212" s="76">
        <v>8303093175.7708273</v>
      </c>
      <c r="O212" s="76">
        <v>36315.935353921115</v>
      </c>
      <c r="P212" s="46">
        <v>101465.43749999933</v>
      </c>
      <c r="Q212" s="46">
        <v>33113.812499999593</v>
      </c>
      <c r="R212" s="76">
        <v>1023087554270.9813</v>
      </c>
      <c r="S212" s="56">
        <v>0.51975811560728236</v>
      </c>
      <c r="T212" s="56">
        <v>0.35942083478105352</v>
      </c>
      <c r="U212" s="46">
        <v>16.545732823337357</v>
      </c>
      <c r="V212" s="76">
        <v>6604927234932.4053</v>
      </c>
      <c r="W212" s="84">
        <v>2083.2460251011621</v>
      </c>
      <c r="X212" s="82">
        <v>4.4952448672558737E-2</v>
      </c>
      <c r="Y212" s="476">
        <v>2.0000000000000001E-4</v>
      </c>
    </row>
    <row r="213" spans="1:25" x14ac:dyDescent="0.2">
      <c r="A213" s="475">
        <v>209</v>
      </c>
      <c r="B213" s="56">
        <v>0.46938560184048522</v>
      </c>
      <c r="C213" s="46">
        <v>2823.710863686048</v>
      </c>
      <c r="D213" s="56">
        <v>0.51656504333250586</v>
      </c>
      <c r="E213" s="56">
        <v>0.25853158936697673</v>
      </c>
      <c r="F213" s="250">
        <v>2023.75</v>
      </c>
      <c r="G213" s="76">
        <v>250664598948.59174</v>
      </c>
      <c r="H213" s="46">
        <v>10655272.383031595</v>
      </c>
      <c r="I213" s="76">
        <v>250883013485.65692</v>
      </c>
      <c r="J213" s="56">
        <v>0.1780414413314273</v>
      </c>
      <c r="K213" s="76">
        <v>6625322699.1513186</v>
      </c>
      <c r="L213" s="76">
        <v>0</v>
      </c>
      <c r="M213" s="76">
        <v>448063267123.8847</v>
      </c>
      <c r="N213" s="76">
        <v>32297023796.658253</v>
      </c>
      <c r="O213" s="76">
        <v>10000</v>
      </c>
      <c r="P213" s="46">
        <v>222417.29152097288</v>
      </c>
      <c r="Q213" s="46">
        <v>116830.92051642691</v>
      </c>
      <c r="R213" s="76">
        <v>1039458535324.0786</v>
      </c>
      <c r="S213" s="56">
        <v>0.62906558576105698</v>
      </c>
      <c r="T213" s="56">
        <v>0.26655859756523076</v>
      </c>
      <c r="U213" s="46">
        <v>18.401757639404689</v>
      </c>
      <c r="V213" s="76">
        <v>5586005462222.46</v>
      </c>
      <c r="W213" s="84">
        <v>1761.1395902158711</v>
      </c>
      <c r="X213" s="82">
        <v>3.9895844281562988E-2</v>
      </c>
      <c r="Y213" s="476">
        <v>2.0000000000000001E-4</v>
      </c>
    </row>
    <row r="214" spans="1:25" x14ac:dyDescent="0.2">
      <c r="A214" s="475">
        <v>210</v>
      </c>
      <c r="B214" s="56">
        <v>0.34971761300444759</v>
      </c>
      <c r="C214" s="46">
        <v>1539.7593314946284</v>
      </c>
      <c r="D214" s="56">
        <v>0.82585961608079894</v>
      </c>
      <c r="E214" s="56">
        <v>0.41710654423273663</v>
      </c>
      <c r="F214" s="250">
        <v>2023.75</v>
      </c>
      <c r="G214" s="76">
        <v>536944543916.17938</v>
      </c>
      <c r="H214" s="46">
        <v>23074138.750007801</v>
      </c>
      <c r="I214" s="76">
        <v>511222031611.09106</v>
      </c>
      <c r="J214" s="56">
        <v>0.31246737573164507</v>
      </c>
      <c r="K214" s="76">
        <v>12812131223.426773</v>
      </c>
      <c r="L214" s="76">
        <v>0</v>
      </c>
      <c r="M214" s="76">
        <v>471340564211.92981</v>
      </c>
      <c r="N214" s="76">
        <v>20572039849.674564</v>
      </c>
      <c r="O214" s="76">
        <v>33666.740077776267</v>
      </c>
      <c r="P214" s="46">
        <v>185121.87020516302</v>
      </c>
      <c r="Q214" s="46">
        <v>84491.98800705027</v>
      </c>
      <c r="R214" s="76">
        <v>1446870257950.4507</v>
      </c>
      <c r="S214" s="56">
        <v>0.61798445975381744</v>
      </c>
      <c r="T214" s="56">
        <v>0.44198949614220728</v>
      </c>
      <c r="U214" s="46">
        <v>18.003127551217176</v>
      </c>
      <c r="V214" s="76">
        <v>12501750800527.291</v>
      </c>
      <c r="W214" s="84">
        <v>3947.4422485908344</v>
      </c>
      <c r="X214" s="82">
        <v>4.0973121575182507E-2</v>
      </c>
      <c r="Y214" s="476">
        <v>2.0000000000000001E-4</v>
      </c>
    </row>
    <row r="215" spans="1:25" x14ac:dyDescent="0.2">
      <c r="A215" s="475">
        <v>211</v>
      </c>
      <c r="B215" s="56">
        <v>0.73363555548923753</v>
      </c>
      <c r="C215" s="46">
        <v>5911.7082921787132</v>
      </c>
      <c r="D215" s="56">
        <v>0.2</v>
      </c>
      <c r="E215" s="56">
        <v>0.38984176860945868</v>
      </c>
      <c r="F215" s="250">
        <v>2027.06</v>
      </c>
      <c r="G215" s="76">
        <v>56842733209.376381</v>
      </c>
      <c r="H215" s="46">
        <v>3290460.8083020658</v>
      </c>
      <c r="I215" s="76">
        <v>163672036446.07742</v>
      </c>
      <c r="J215" s="56">
        <v>0.53443985764556612</v>
      </c>
      <c r="K215" s="76">
        <v>27246527536.237347</v>
      </c>
      <c r="L215" s="76">
        <v>49396990628.053352</v>
      </c>
      <c r="M215" s="76">
        <v>0</v>
      </c>
      <c r="N215" s="76">
        <v>16787391556.446674</v>
      </c>
      <c r="O215" s="76">
        <v>17745.221863189428</v>
      </c>
      <c r="P215" s="46">
        <v>158606.17737242341</v>
      </c>
      <c r="Q215" s="46">
        <v>60975.374394406375</v>
      </c>
      <c r="R215" s="76">
        <v>315633401765.12366</v>
      </c>
      <c r="S215" s="56">
        <v>0.60226675458483769</v>
      </c>
      <c r="T215" s="56">
        <v>0.46608217675874586</v>
      </c>
      <c r="U215" s="46">
        <v>15.059181407044179</v>
      </c>
      <c r="V215" s="76">
        <v>2552594579404.1191</v>
      </c>
      <c r="W215" s="84">
        <v>805.47680443826914</v>
      </c>
      <c r="X215" s="82">
        <v>4.6409936554524883E-2</v>
      </c>
      <c r="Y215" s="476">
        <v>2.0000000000000001E-4</v>
      </c>
    </row>
    <row r="216" spans="1:25" x14ac:dyDescent="0.2">
      <c r="A216" s="475">
        <v>212</v>
      </c>
      <c r="B216" s="56">
        <v>0.50936430627846963</v>
      </c>
      <c r="C216" s="46">
        <v>4433.5093328203639</v>
      </c>
      <c r="D216" s="56">
        <v>0.6497938245709417</v>
      </c>
      <c r="E216" s="56">
        <v>0.47574506395179278</v>
      </c>
      <c r="F216" s="250">
        <v>2024.03</v>
      </c>
      <c r="G216" s="76">
        <v>279120881224.59009</v>
      </c>
      <c r="H216" s="46">
        <v>13868291.992135201</v>
      </c>
      <c r="I216" s="76">
        <v>295079429156.57587</v>
      </c>
      <c r="J216" s="56">
        <v>7.3903883907776802E-2</v>
      </c>
      <c r="K216" s="76">
        <v>2312390456.4094791</v>
      </c>
      <c r="L216" s="76">
        <v>0</v>
      </c>
      <c r="M216" s="76">
        <v>206042360179.65314</v>
      </c>
      <c r="N216" s="76">
        <v>29655809377.276794</v>
      </c>
      <c r="O216" s="76">
        <v>22262.105247210762</v>
      </c>
      <c r="P216" s="46">
        <v>204542.93396620275</v>
      </c>
      <c r="Q216" s="46">
        <v>101242.10331157455</v>
      </c>
      <c r="R216" s="76">
        <v>819995236168.16211</v>
      </c>
      <c r="S216" s="56">
        <v>0.51599149595086458</v>
      </c>
      <c r="T216" s="56">
        <v>0.33229368827091726</v>
      </c>
      <c r="U216" s="46">
        <v>19.763887037544396</v>
      </c>
      <c r="V216" s="76">
        <v>5805710228565.9062</v>
      </c>
      <c r="W216" s="84">
        <v>1831.3180458259008</v>
      </c>
      <c r="X216" s="82">
        <v>3.7761967956781384E-2</v>
      </c>
      <c r="Y216" s="476">
        <v>2.0000000000000001E-4</v>
      </c>
    </row>
    <row r="217" spans="1:25" x14ac:dyDescent="0.2">
      <c r="A217" s="475">
        <v>213</v>
      </c>
      <c r="B217" s="56">
        <v>0.28093594342003869</v>
      </c>
      <c r="C217" s="46">
        <v>2554.6230844754655</v>
      </c>
      <c r="D217" s="56">
        <v>0.87423721178767089</v>
      </c>
      <c r="E217" s="56">
        <v>0.61128780960617846</v>
      </c>
      <c r="F217" s="250">
        <v>2024.61</v>
      </c>
      <c r="G217" s="76">
        <v>238875180594.95364</v>
      </c>
      <c r="H217" s="46">
        <v>24671509.815538842</v>
      </c>
      <c r="I217" s="76">
        <v>385772059476.42957</v>
      </c>
      <c r="J217" s="56">
        <v>4.8472860463602996E-2</v>
      </c>
      <c r="K217" s="76">
        <v>14839575523.899107</v>
      </c>
      <c r="L217" s="76">
        <v>0</v>
      </c>
      <c r="M217" s="76">
        <v>323693887259.79742</v>
      </c>
      <c r="N217" s="76">
        <v>32087426412.521564</v>
      </c>
      <c r="O217" s="76">
        <v>15437.485336738509</v>
      </c>
      <c r="P217" s="46">
        <v>256476.74121916096</v>
      </c>
      <c r="Q217" s="46">
        <v>134645.88741869328</v>
      </c>
      <c r="R217" s="76">
        <v>1195247713587.6631</v>
      </c>
      <c r="S217" s="56">
        <v>0.53897241407930008</v>
      </c>
      <c r="T217" s="56">
        <v>0.18343564256899339</v>
      </c>
      <c r="U217" s="46">
        <v>21.310436309523901</v>
      </c>
      <c r="V217" s="76">
        <v>5040747050650.4473</v>
      </c>
      <c r="W217" s="84">
        <v>1591.1361836602191</v>
      </c>
      <c r="X217" s="82">
        <v>3.4907405703815862E-2</v>
      </c>
      <c r="Y217" s="476">
        <v>2.0000000000000001E-4</v>
      </c>
    </row>
    <row r="218" spans="1:25" x14ac:dyDescent="0.2">
      <c r="A218" s="475">
        <v>214</v>
      </c>
      <c r="B218" s="56">
        <v>0.50246634962921066</v>
      </c>
      <c r="C218" s="46">
        <v>3347.8177511203917</v>
      </c>
      <c r="D218" s="56">
        <v>0.62623623567841435</v>
      </c>
      <c r="E218" s="56">
        <v>0.59252133553066466</v>
      </c>
      <c r="F218" s="250">
        <v>2024.28</v>
      </c>
      <c r="G218" s="76">
        <v>251646586638.7977</v>
      </c>
      <c r="H218" s="46">
        <v>13764654.07020284</v>
      </c>
      <c r="I218" s="76">
        <v>435608197733.04517</v>
      </c>
      <c r="J218" s="56">
        <v>0.38966272273223823</v>
      </c>
      <c r="K218" s="76">
        <v>16049250377.790186</v>
      </c>
      <c r="L218" s="76">
        <v>0</v>
      </c>
      <c r="M218" s="76">
        <v>218077575776.51004</v>
      </c>
      <c r="N218" s="76">
        <v>29046659552.791679</v>
      </c>
      <c r="O218" s="76">
        <v>21833.716884225323</v>
      </c>
      <c r="P218" s="46">
        <v>203422.69381848356</v>
      </c>
      <c r="Q218" s="46">
        <v>100868.19121039705</v>
      </c>
      <c r="R218" s="76">
        <v>992943013550.9375</v>
      </c>
      <c r="S218" s="56">
        <v>0.5987529471370262</v>
      </c>
      <c r="T218" s="56">
        <v>0.3756847324012092</v>
      </c>
      <c r="U218" s="46">
        <v>16.976877551048297</v>
      </c>
      <c r="V218" s="76">
        <v>7078452576885.3691</v>
      </c>
      <c r="W218" s="84">
        <v>2235.0190386494064</v>
      </c>
      <c r="X218" s="82">
        <v>4.219755263032289E-2</v>
      </c>
      <c r="Y218" s="476">
        <v>2.0000000000000001E-4</v>
      </c>
    </row>
    <row r="219" spans="1:25" x14ac:dyDescent="0.2">
      <c r="A219" s="475">
        <v>215</v>
      </c>
      <c r="B219" s="56">
        <v>0.44674437348796181</v>
      </c>
      <c r="C219" s="46">
        <v>3072.1155572858625</v>
      </c>
      <c r="D219" s="56">
        <v>0.78817297926249918</v>
      </c>
      <c r="E219" s="56">
        <v>0.42274049169012734</v>
      </c>
      <c r="F219" s="250">
        <v>2025.79</v>
      </c>
      <c r="G219" s="76">
        <v>69123696440.429367</v>
      </c>
      <c r="H219" s="46">
        <v>19738035.928613652</v>
      </c>
      <c r="I219" s="76">
        <v>392169587087.05774</v>
      </c>
      <c r="J219" s="56">
        <v>0.18697408663316961</v>
      </c>
      <c r="K219" s="76">
        <v>16545181699.60183</v>
      </c>
      <c r="L219" s="76">
        <v>28790280234.790508</v>
      </c>
      <c r="M219" s="76">
        <v>96366355252.631622</v>
      </c>
      <c r="N219" s="76">
        <v>46235238342.842339</v>
      </c>
      <c r="O219" s="76">
        <v>27904.342465542039</v>
      </c>
      <c r="P219" s="46">
        <v>323513.2411632773</v>
      </c>
      <c r="Q219" s="46">
        <v>186524.95526620999</v>
      </c>
      <c r="R219" s="76">
        <v>734466316907.01172</v>
      </c>
      <c r="S219" s="56">
        <v>0.43133996192429042</v>
      </c>
      <c r="T219" s="56">
        <v>0.14524109489922105</v>
      </c>
      <c r="U219" s="46">
        <v>16.631846015241369</v>
      </c>
      <c r="V219" s="76">
        <v>1972667053192.2361</v>
      </c>
      <c r="W219" s="84">
        <v>622.72210340169806</v>
      </c>
      <c r="X219" s="82">
        <v>4.4270367741669113E-2</v>
      </c>
      <c r="Y219" s="476">
        <v>2.0000000000000001E-4</v>
      </c>
    </row>
    <row r="220" spans="1:25" x14ac:dyDescent="0.2">
      <c r="A220" s="475">
        <v>216</v>
      </c>
      <c r="B220" s="56">
        <v>0.56929482608751825</v>
      </c>
      <c r="C220" s="46">
        <v>2776.9284673141083</v>
      </c>
      <c r="D220" s="56">
        <v>0.93785980412628744</v>
      </c>
      <c r="E220" s="56">
        <v>0.46642452049358024</v>
      </c>
      <c r="F220" s="250">
        <v>2025.38</v>
      </c>
      <c r="G220" s="76">
        <v>186376064394.77817</v>
      </c>
      <c r="H220" s="46">
        <v>27705136.504726239</v>
      </c>
      <c r="I220" s="76">
        <v>561533505948.61951</v>
      </c>
      <c r="J220" s="56">
        <v>0.26986979302503422</v>
      </c>
      <c r="K220" s="76">
        <v>31073615887.677166</v>
      </c>
      <c r="L220" s="76">
        <v>57069147036.671387</v>
      </c>
      <c r="M220" s="76">
        <v>123189415879.64633</v>
      </c>
      <c r="N220" s="76">
        <v>8021470530.6611614</v>
      </c>
      <c r="O220" s="76">
        <v>32728.728115113117</v>
      </c>
      <c r="P220" s="46">
        <v>101465.4375</v>
      </c>
      <c r="Q220" s="46">
        <v>33113.8125</v>
      </c>
      <c r="R220" s="76">
        <v>1062185286354.0057</v>
      </c>
      <c r="S220" s="56">
        <v>0.50514589901469964</v>
      </c>
      <c r="T220" s="56">
        <v>0.26191381411382025</v>
      </c>
      <c r="U220" s="46">
        <v>16.868517589290352</v>
      </c>
      <c r="V220" s="76">
        <v>5136940787172.667</v>
      </c>
      <c r="W220" s="84">
        <v>1618.910025953056</v>
      </c>
      <c r="X220" s="82">
        <v>4.3781159008340759E-2</v>
      </c>
      <c r="Y220" s="476">
        <v>2.0000000000000001E-4</v>
      </c>
    </row>
    <row r="221" spans="1:25" x14ac:dyDescent="0.2">
      <c r="A221" s="475">
        <v>217</v>
      </c>
      <c r="B221" s="56">
        <v>0.43581578736111382</v>
      </c>
      <c r="C221" s="46">
        <v>3885.3122956929246</v>
      </c>
      <c r="D221" s="56">
        <v>0.78112027270443485</v>
      </c>
      <c r="E221" s="56">
        <v>0.55400452579998682</v>
      </c>
      <c r="F221" s="250">
        <v>2024.01</v>
      </c>
      <c r="G221" s="76">
        <v>222684730436.18268</v>
      </c>
      <c r="H221" s="46">
        <v>19481021.906084653</v>
      </c>
      <c r="I221" s="76">
        <v>504162782714.69977</v>
      </c>
      <c r="J221" s="56">
        <v>0.32604426399823716</v>
      </c>
      <c r="K221" s="76">
        <v>5390645065.5170975</v>
      </c>
      <c r="L221" s="76">
        <v>0</v>
      </c>
      <c r="M221" s="76">
        <v>173262786965.70639</v>
      </c>
      <c r="N221" s="76">
        <v>54926278238.623558</v>
      </c>
      <c r="O221" s="76">
        <v>19346.106357444936</v>
      </c>
      <c r="P221" s="46">
        <v>345726.21651979815</v>
      </c>
      <c r="Q221" s="46">
        <v>203629.72571521343</v>
      </c>
      <c r="R221" s="76">
        <v>993612680676.03687</v>
      </c>
      <c r="S221" s="56">
        <v>0.52575368553481805</v>
      </c>
      <c r="T221" s="56">
        <v>0.37172608212845404</v>
      </c>
      <c r="U221" s="46">
        <v>16.600468350032195</v>
      </c>
      <c r="V221" s="76">
        <v>6788579641517.4268</v>
      </c>
      <c r="W221" s="84">
        <v>2141.6603028584291</v>
      </c>
      <c r="X221" s="82">
        <v>4.3788358857509445E-2</v>
      </c>
      <c r="Y221" s="476">
        <v>2.0000000000000001E-4</v>
      </c>
    </row>
    <row r="222" spans="1:25" x14ac:dyDescent="0.2">
      <c r="A222" s="475">
        <v>218</v>
      </c>
      <c r="B222" s="56">
        <v>0.39147273572449598</v>
      </c>
      <c r="C222" s="46">
        <v>8186.8185488401532</v>
      </c>
      <c r="D222" s="56">
        <v>1.0628971746610929</v>
      </c>
      <c r="E222" s="56">
        <v>0.33303457867375807</v>
      </c>
      <c r="F222" s="250">
        <v>2026.62</v>
      </c>
      <c r="G222" s="76">
        <v>162514951254.04388</v>
      </c>
      <c r="H222" s="46">
        <v>18081295.88070745</v>
      </c>
      <c r="I222" s="76">
        <v>539059264347.71075</v>
      </c>
      <c r="J222" s="56">
        <v>0.39147273572449603</v>
      </c>
      <c r="K222" s="76">
        <v>29442599563.617928</v>
      </c>
      <c r="L222" s="76">
        <v>69122715930.78714</v>
      </c>
      <c r="M222" s="76">
        <v>20200561201.345657</v>
      </c>
      <c r="N222" s="76">
        <v>1581373191.8444748</v>
      </c>
      <c r="O222" s="76">
        <v>38038.407693525573</v>
      </c>
      <c r="P222" s="46">
        <v>47911</v>
      </c>
      <c r="Q222" s="46">
        <v>6541</v>
      </c>
      <c r="R222" s="76">
        <v>847332310115.00696</v>
      </c>
      <c r="S222" s="56">
        <v>0.52705542714706932</v>
      </c>
      <c r="T222" s="56">
        <v>0.38110979034834974</v>
      </c>
      <c r="U222" s="46">
        <v>15.893867289070997</v>
      </c>
      <c r="V222" s="76">
        <v>5601523333296.2803</v>
      </c>
      <c r="W222" s="84">
        <v>1767.7444045984535</v>
      </c>
      <c r="X222" s="82">
        <v>4.671709262337076E-2</v>
      </c>
      <c r="Y222" s="476">
        <v>2.0000000000000001E-4</v>
      </c>
    </row>
    <row r="223" spans="1:25" x14ac:dyDescent="0.2">
      <c r="A223" s="475">
        <v>219</v>
      </c>
      <c r="B223" s="56">
        <v>0.50189805052540615</v>
      </c>
      <c r="C223" s="46">
        <v>5866.217622666406</v>
      </c>
      <c r="D223" s="56">
        <v>0.2</v>
      </c>
      <c r="E223" s="56">
        <v>0.33408609271977785</v>
      </c>
      <c r="F223" s="250">
        <v>2023.75</v>
      </c>
      <c r="G223" s="76">
        <v>87819846503.410736</v>
      </c>
      <c r="H223" s="46">
        <v>3390519.5262748054</v>
      </c>
      <c r="I223" s="76">
        <v>171384853962.21555</v>
      </c>
      <c r="J223" s="56">
        <v>0.50189805052540615</v>
      </c>
      <c r="K223" s="76">
        <v>2861093494.3916216</v>
      </c>
      <c r="L223" s="76">
        <v>0</v>
      </c>
      <c r="M223" s="76">
        <v>98731267496.587219</v>
      </c>
      <c r="N223" s="76">
        <v>79907105413.126785</v>
      </c>
      <c r="O223" s="76">
        <v>42636.927265258812</v>
      </c>
      <c r="P223" s="46">
        <v>518658.17448589008</v>
      </c>
      <c r="Q223" s="46">
        <v>298931.54342180549</v>
      </c>
      <c r="R223" s="76">
        <v>423233630468.14313</v>
      </c>
      <c r="S223" s="56">
        <v>0.57112175708554902</v>
      </c>
      <c r="T223" s="56">
        <v>0.41310571115431971</v>
      </c>
      <c r="U223" s="46">
        <v>15.982192579379955</v>
      </c>
      <c r="V223" s="76">
        <v>3162516091112.3228</v>
      </c>
      <c r="W223" s="84">
        <v>998.50743202268666</v>
      </c>
      <c r="X223" s="82">
        <v>4.4506424454989965E-2</v>
      </c>
      <c r="Y223" s="476">
        <v>2.0000000000000001E-4</v>
      </c>
    </row>
    <row r="224" spans="1:25" x14ac:dyDescent="0.2">
      <c r="A224" s="475">
        <v>220</v>
      </c>
      <c r="B224" s="56">
        <v>0.62147662819727378</v>
      </c>
      <c r="C224" s="46">
        <v>6562.4925249335693</v>
      </c>
      <c r="D224" s="56">
        <v>0.79742667609091311</v>
      </c>
      <c r="E224" s="56">
        <v>0.3200534704389621</v>
      </c>
      <c r="F224" s="250">
        <v>2023.92</v>
      </c>
      <c r="G224" s="76">
        <v>443089814835.99164</v>
      </c>
      <c r="H224" s="46">
        <v>19998898.691107195</v>
      </c>
      <c r="I224" s="76">
        <v>548119537333.04114</v>
      </c>
      <c r="J224" s="56">
        <v>0.35316934026086522</v>
      </c>
      <c r="K224" s="76">
        <v>60666624.919738479</v>
      </c>
      <c r="L224" s="76">
        <v>0</v>
      </c>
      <c r="M224" s="76">
        <v>396340698723.10577</v>
      </c>
      <c r="N224" s="76">
        <v>27250893205.777317</v>
      </c>
      <c r="O224" s="76">
        <v>25127.445397079893</v>
      </c>
      <c r="P224" s="46">
        <v>206432.72421567832</v>
      </c>
      <c r="Q224" s="46">
        <v>99957.745833186666</v>
      </c>
      <c r="R224" s="76">
        <v>1355519991579.729</v>
      </c>
      <c r="S224" s="56">
        <v>0.60816998305041192</v>
      </c>
      <c r="T224" s="56">
        <v>0.42910337258967396</v>
      </c>
      <c r="U224" s="46">
        <v>17.570448005445346</v>
      </c>
      <c r="V224" s="76">
        <v>11137063257141.924</v>
      </c>
      <c r="W224" s="84">
        <v>3509.9357471798248</v>
      </c>
      <c r="X224" s="82">
        <v>4.2036714855685497E-2</v>
      </c>
      <c r="Y224" s="476">
        <v>2.0000000000000001E-4</v>
      </c>
    </row>
    <row r="225" spans="1:25" x14ac:dyDescent="0.2">
      <c r="A225" s="475">
        <v>221</v>
      </c>
      <c r="B225" s="56">
        <v>0.32924731357334402</v>
      </c>
      <c r="C225" s="46">
        <v>1500</v>
      </c>
      <c r="D225" s="56">
        <v>0.77514501213417275</v>
      </c>
      <c r="E225" s="56">
        <v>0.7</v>
      </c>
      <c r="F225" s="250">
        <v>2024.74</v>
      </c>
      <c r="G225" s="76">
        <v>200002330512.77014</v>
      </c>
      <c r="H225" s="46">
        <v>20094677.148413178</v>
      </c>
      <c r="I225" s="76">
        <v>425471376032.86841</v>
      </c>
      <c r="J225" s="56">
        <v>0.24658102644621593</v>
      </c>
      <c r="K225" s="76">
        <v>6587554083.8318281</v>
      </c>
      <c r="L225" s="76">
        <v>0</v>
      </c>
      <c r="M225" s="76">
        <v>216473846396.91418</v>
      </c>
      <c r="N225" s="76">
        <v>54349469295.628845</v>
      </c>
      <c r="O225" s="76">
        <v>20266.548620233516</v>
      </c>
      <c r="P225" s="46">
        <v>364968.13290645741</v>
      </c>
      <c r="Q225" s="46">
        <v>218560.40224471432</v>
      </c>
      <c r="R225" s="76">
        <v>1019336919699.7422</v>
      </c>
      <c r="S225" s="56">
        <v>0.5377402999724582</v>
      </c>
      <c r="T225" s="56">
        <v>0.25965378041436515</v>
      </c>
      <c r="U225" s="46">
        <v>17.492897678508186</v>
      </c>
      <c r="V225" s="76">
        <v>5120043094000.2744</v>
      </c>
      <c r="W225" s="84">
        <v>1614.4061102366022</v>
      </c>
      <c r="X225" s="82">
        <v>4.1581863194070638E-2</v>
      </c>
      <c r="Y225" s="476">
        <v>2.0000000000000001E-4</v>
      </c>
    </row>
    <row r="226" spans="1:25" x14ac:dyDescent="0.2">
      <c r="A226" s="475">
        <v>222</v>
      </c>
      <c r="B226" s="56">
        <v>0.5238828365203555</v>
      </c>
      <c r="C226" s="46">
        <v>5635.8805917205518</v>
      </c>
      <c r="D226" s="56">
        <v>1.0226487702954477</v>
      </c>
      <c r="E226" s="56">
        <v>0.7</v>
      </c>
      <c r="F226" s="250">
        <v>2025.46</v>
      </c>
      <c r="G226" s="76">
        <v>315389624413.104</v>
      </c>
      <c r="H226" s="46">
        <v>31763932.588686522</v>
      </c>
      <c r="I226" s="76">
        <v>667591910680.30176</v>
      </c>
      <c r="J226" s="56">
        <v>0.27689115423555499</v>
      </c>
      <c r="K226" s="76">
        <v>34458805177.844521</v>
      </c>
      <c r="L226" s="76">
        <v>61321282283.683266</v>
      </c>
      <c r="M226" s="76">
        <v>165663551129.27582</v>
      </c>
      <c r="N226" s="76">
        <v>49908492339.598999</v>
      </c>
      <c r="O226" s="76">
        <v>43511.362182611803</v>
      </c>
      <c r="P226" s="46">
        <v>346908.52082484472</v>
      </c>
      <c r="Q226" s="46">
        <v>198740.80206901056</v>
      </c>
      <c r="R226" s="76">
        <v>1393173588443.3511</v>
      </c>
      <c r="S226" s="56">
        <v>0.52035092249992376</v>
      </c>
      <c r="T226" s="56">
        <v>0.32760096891332618</v>
      </c>
      <c r="U226" s="46">
        <v>17.046100460120602</v>
      </c>
      <c r="V226" s="76">
        <v>8416407912629.0283</v>
      </c>
      <c r="W226" s="84">
        <v>2658.4553709711063</v>
      </c>
      <c r="X226" s="82">
        <v>4.3692020104472949E-2</v>
      </c>
      <c r="Y226" s="476">
        <v>2.0000000000000001E-4</v>
      </c>
    </row>
    <row r="227" spans="1:25" x14ac:dyDescent="0.2">
      <c r="A227" s="475">
        <v>223</v>
      </c>
      <c r="B227" s="56">
        <v>0.54435863050793909</v>
      </c>
      <c r="C227" s="46">
        <v>1560.8949077010989</v>
      </c>
      <c r="D227" s="56">
        <v>0.5522276011375632</v>
      </c>
      <c r="E227" s="56">
        <v>0.59456518853792117</v>
      </c>
      <c r="F227" s="250">
        <v>2025.11</v>
      </c>
      <c r="G227" s="76">
        <v>80924967361.96254</v>
      </c>
      <c r="H227" s="46">
        <v>11913514.114961874</v>
      </c>
      <c r="I227" s="76">
        <v>267835764243.68121</v>
      </c>
      <c r="J227" s="56">
        <v>0.19566823642491704</v>
      </c>
      <c r="K227" s="76">
        <v>26383587536.257423</v>
      </c>
      <c r="L227" s="76">
        <v>115819003584.96642</v>
      </c>
      <c r="M227" s="76">
        <v>35989915780.039932</v>
      </c>
      <c r="N227" s="76">
        <v>21264580960.96257</v>
      </c>
      <c r="O227" s="76">
        <v>36436.67763149755</v>
      </c>
      <c r="P227" s="46">
        <v>174694.35178870658</v>
      </c>
      <c r="Q227" s="46">
        <v>81684.323513921379</v>
      </c>
      <c r="R227" s="76">
        <v>551734128222.72253</v>
      </c>
      <c r="S227" s="56">
        <v>0.46945881854014943</v>
      </c>
      <c r="T227" s="56">
        <v>0.22014967314041714</v>
      </c>
      <c r="U227" s="46">
        <v>16.676392262331639</v>
      </c>
      <c r="V227" s="76">
        <v>2313986110489.9424</v>
      </c>
      <c r="W227" s="84">
        <v>730.20322160138028</v>
      </c>
      <c r="X227" s="82">
        <v>4.2263871163228883E-2</v>
      </c>
      <c r="Y227" s="476">
        <v>2.0000000000000001E-4</v>
      </c>
    </row>
    <row r="228" spans="1:25" x14ac:dyDescent="0.2">
      <c r="A228" s="475">
        <v>224</v>
      </c>
      <c r="B228" s="56">
        <v>0.51660228381779638</v>
      </c>
      <c r="C228" s="46">
        <v>3716.41128931597</v>
      </c>
      <c r="D228" s="56">
        <v>0.67904165227674051</v>
      </c>
      <c r="E228" s="56">
        <v>0.51106866557415931</v>
      </c>
      <c r="F228" s="250">
        <v>2024.84</v>
      </c>
      <c r="G228" s="76">
        <v>182289600467.50351</v>
      </c>
      <c r="H228" s="46">
        <v>15603128.41262578</v>
      </c>
      <c r="I228" s="76">
        <v>415181206288.04834</v>
      </c>
      <c r="J228" s="56">
        <v>0.31674544024992779</v>
      </c>
      <c r="K228" s="76">
        <v>7049529378.9732208</v>
      </c>
      <c r="L228" s="76">
        <v>0</v>
      </c>
      <c r="M228" s="76">
        <v>153090250148.552</v>
      </c>
      <c r="N228" s="76">
        <v>91727007600.717728</v>
      </c>
      <c r="O228" s="76">
        <v>28175.194206298042</v>
      </c>
      <c r="P228" s="46">
        <v>512440.12835660059</v>
      </c>
      <c r="Q228" s="46">
        <v>337548.24362757761</v>
      </c>
      <c r="R228" s="76">
        <v>883444978658.9325</v>
      </c>
      <c r="S228" s="56">
        <v>0.5054310045956234</v>
      </c>
      <c r="T228" s="56">
        <v>0.3400288095296411</v>
      </c>
      <c r="U228" s="46">
        <v>16.60609503030604</v>
      </c>
      <c r="V228" s="76">
        <v>5653548335705.1992</v>
      </c>
      <c r="W228" s="84">
        <v>1784.3411177477733</v>
      </c>
      <c r="X228" s="82">
        <v>4.2775757703907569E-2</v>
      </c>
      <c r="Y228" s="476">
        <v>2.0000000000000001E-4</v>
      </c>
    </row>
    <row r="229" spans="1:25" x14ac:dyDescent="0.2">
      <c r="A229" s="475">
        <v>225</v>
      </c>
      <c r="B229" s="56">
        <v>0.50335210688088738</v>
      </c>
      <c r="C229" s="46">
        <v>4967.9040727128249</v>
      </c>
      <c r="D229" s="56">
        <v>0.51953028643431831</v>
      </c>
      <c r="E229" s="56">
        <v>0.60126964673081718</v>
      </c>
      <c r="F229" s="250">
        <v>2025.33</v>
      </c>
      <c r="G229" s="76">
        <v>204097221690.18353</v>
      </c>
      <c r="H229" s="46">
        <v>9837423.5194182247</v>
      </c>
      <c r="I229" s="76">
        <v>364066573229.20258</v>
      </c>
      <c r="J229" s="56">
        <v>0.46446170565677625</v>
      </c>
      <c r="K229" s="76">
        <v>24377670453.688919</v>
      </c>
      <c r="L229" s="76">
        <v>13027185594.358324</v>
      </c>
      <c r="M229" s="76">
        <v>93791997305.474503</v>
      </c>
      <c r="N229" s="76">
        <v>74301378617.997253</v>
      </c>
      <c r="O229" s="76">
        <v>31812.170881474118</v>
      </c>
      <c r="P229" s="46">
        <v>422570.66864202661</v>
      </c>
      <c r="Q229" s="46">
        <v>270944.52905211679</v>
      </c>
      <c r="R229" s="76">
        <v>790544715390.08887</v>
      </c>
      <c r="S229" s="56">
        <v>0.57780642353024747</v>
      </c>
      <c r="T229" s="56">
        <v>0.44842013495006522</v>
      </c>
      <c r="U229" s="46">
        <v>16.360350556683105</v>
      </c>
      <c r="V229" s="76">
        <v>6451395365200.2598</v>
      </c>
      <c r="W229" s="84">
        <v>2037.2441297426185</v>
      </c>
      <c r="X229" s="82">
        <v>4.4168428063346865E-2</v>
      </c>
      <c r="Y229" s="476">
        <v>2.0000000000000001E-4</v>
      </c>
    </row>
    <row r="230" spans="1:25" x14ac:dyDescent="0.2">
      <c r="A230" s="475">
        <v>226</v>
      </c>
      <c r="B230" s="56">
        <v>0.59268063880127586</v>
      </c>
      <c r="C230" s="46">
        <v>1500</v>
      </c>
      <c r="D230" s="56">
        <v>0.67160799278509964</v>
      </c>
      <c r="E230" s="56">
        <v>0.56544841337383245</v>
      </c>
      <c r="F230" s="250">
        <v>2026.28</v>
      </c>
      <c r="G230" s="76">
        <v>119394611435.04597</v>
      </c>
      <c r="H230" s="46">
        <v>16052435.171559718</v>
      </c>
      <c r="I230" s="76">
        <v>398389478336.93774</v>
      </c>
      <c r="J230" s="56">
        <v>0.38366968784736755</v>
      </c>
      <c r="K230" s="76">
        <v>20751811609.11768</v>
      </c>
      <c r="L230" s="76">
        <v>12342818699.787113</v>
      </c>
      <c r="M230" s="76">
        <v>59475740292.79348</v>
      </c>
      <c r="N230" s="76">
        <v>19690034898.225388</v>
      </c>
      <c r="O230" s="76">
        <v>33431.161993166439</v>
      </c>
      <c r="P230" s="46">
        <v>185690.26082128834</v>
      </c>
      <c r="Q230" s="46">
        <v>87424.922843471737</v>
      </c>
      <c r="R230" s="76">
        <v>635820359304.15222</v>
      </c>
      <c r="S230" s="56">
        <v>0.50918349064138124</v>
      </c>
      <c r="T230" s="56">
        <v>0.39861947061865322</v>
      </c>
      <c r="U230" s="46">
        <v>15.724899841568654</v>
      </c>
      <c r="V230" s="76">
        <v>4562485005484.5186</v>
      </c>
      <c r="W230" s="84">
        <v>1440.7080581603905</v>
      </c>
      <c r="X230" s="82">
        <v>4.4665836624811078E-2</v>
      </c>
      <c r="Y230" s="476">
        <v>2.0000000000000001E-4</v>
      </c>
    </row>
    <row r="231" spans="1:25" x14ac:dyDescent="0.2">
      <c r="A231" s="475">
        <v>227</v>
      </c>
      <c r="B231" s="56">
        <v>0.48031010769625426</v>
      </c>
      <c r="C231" s="46">
        <v>4510.8254763458208</v>
      </c>
      <c r="D231" s="56">
        <v>0.69996740050986239</v>
      </c>
      <c r="E231" s="56">
        <v>0.23224646689870543</v>
      </c>
      <c r="F231" s="250">
        <v>2025.87</v>
      </c>
      <c r="G231" s="76">
        <v>107887503513.51122</v>
      </c>
      <c r="H231" s="46">
        <v>15955101.204131439</v>
      </c>
      <c r="I231" s="76">
        <v>512920154861.02502</v>
      </c>
      <c r="J231" s="56">
        <v>0.48031010769625426</v>
      </c>
      <c r="K231" s="76">
        <v>20074976845.047581</v>
      </c>
      <c r="L231" s="76">
        <v>21794939091.182652</v>
      </c>
      <c r="M231" s="76">
        <v>104179009677.65202</v>
      </c>
      <c r="N231" s="76">
        <v>32628443799.711185</v>
      </c>
      <c r="O231" s="76">
        <v>24554.794037288357</v>
      </c>
      <c r="P231" s="46">
        <v>251706.86048335652</v>
      </c>
      <c r="Q231" s="46">
        <v>134664.625304135</v>
      </c>
      <c r="R231" s="76">
        <v>823278770996.87659</v>
      </c>
      <c r="S231" s="56">
        <v>0.56992249597085065</v>
      </c>
      <c r="T231" s="56">
        <v>0.35713554997795705</v>
      </c>
      <c r="U231" s="46">
        <v>15.104390141686846</v>
      </c>
      <c r="V231" s="76">
        <v>4970892122496.3545</v>
      </c>
      <c r="W231" s="84">
        <v>1568.0096866391309</v>
      </c>
      <c r="X231" s="82">
        <v>4.760622231764132E-2</v>
      </c>
      <c r="Y231" s="476">
        <v>2.0000000000000001E-4</v>
      </c>
    </row>
    <row r="232" spans="1:25" x14ac:dyDescent="0.2">
      <c r="A232" s="475">
        <v>228</v>
      </c>
      <c r="B232" s="56">
        <v>0.36742867196254891</v>
      </c>
      <c r="C232" s="46">
        <v>2087.1085331072195</v>
      </c>
      <c r="D232" s="56">
        <v>1.0546262013668934</v>
      </c>
      <c r="E232" s="56">
        <v>0.50935506096787253</v>
      </c>
      <c r="F232" s="250">
        <v>2026.29</v>
      </c>
      <c r="G232" s="76">
        <v>187259432207.27548</v>
      </c>
      <c r="H232" s="46">
        <v>35760771.473446213</v>
      </c>
      <c r="I232" s="76">
        <v>676341467062.08032</v>
      </c>
      <c r="J232" s="56">
        <v>0.23749495530862896</v>
      </c>
      <c r="K232" s="76">
        <v>36408102169.120262</v>
      </c>
      <c r="L232" s="76">
        <v>63413513716.634926</v>
      </c>
      <c r="M232" s="76">
        <v>71195630636.208771</v>
      </c>
      <c r="N232" s="76">
        <v>35079543424.398712</v>
      </c>
      <c r="O232" s="76">
        <v>40471.510347620009</v>
      </c>
      <c r="P232" s="46">
        <v>269393.03483975824</v>
      </c>
      <c r="Q232" s="46">
        <v>140547.3522784489</v>
      </c>
      <c r="R232" s="76">
        <v>1190090755675.292</v>
      </c>
      <c r="S232" s="56">
        <v>0.45476892148579268</v>
      </c>
      <c r="T232" s="56">
        <v>0.24346508111496024</v>
      </c>
      <c r="U232" s="46">
        <v>16.677905988745831</v>
      </c>
      <c r="V232" s="76">
        <v>5309634968809.1387</v>
      </c>
      <c r="W232" s="84">
        <v>1676.150561415772</v>
      </c>
      <c r="X232" s="82">
        <v>4.3968012750899933E-2</v>
      </c>
      <c r="Y232" s="476">
        <v>2.0000000000000001E-4</v>
      </c>
    </row>
    <row r="233" spans="1:25" x14ac:dyDescent="0.2">
      <c r="A233" s="475">
        <v>229</v>
      </c>
      <c r="B233" s="56">
        <v>0.39641666136914522</v>
      </c>
      <c r="C233" s="46">
        <v>9367.233798928426</v>
      </c>
      <c r="D233" s="56">
        <v>0.89476051066676465</v>
      </c>
      <c r="E233" s="56">
        <v>0.62946173116923732</v>
      </c>
      <c r="F233" s="250">
        <v>2024.91</v>
      </c>
      <c r="G233" s="76">
        <v>365072823555.58173</v>
      </c>
      <c r="H233" s="46">
        <v>19533312.596046563</v>
      </c>
      <c r="I233" s="76">
        <v>388683083043.79413</v>
      </c>
      <c r="J233" s="56">
        <v>0.17110505729344005</v>
      </c>
      <c r="K233" s="76">
        <v>4855452675.6473389</v>
      </c>
      <c r="L233" s="76">
        <v>0</v>
      </c>
      <c r="M233" s="76">
        <v>265312318172.14771</v>
      </c>
      <c r="N233" s="76">
        <v>10888981243.694902</v>
      </c>
      <c r="O233" s="76">
        <v>24049.319926770324</v>
      </c>
      <c r="P233" s="46">
        <v>116707.10594797615</v>
      </c>
      <c r="Q233" s="46">
        <v>44537.125682941267</v>
      </c>
      <c r="R233" s="76">
        <v>1062499801640.906</v>
      </c>
      <c r="S233" s="56">
        <v>0.56294868220758953</v>
      </c>
      <c r="T233" s="56">
        <v>0.38917683852688895</v>
      </c>
      <c r="U233" s="46">
        <v>18.277385098521275</v>
      </c>
      <c r="V233" s="76">
        <v>8139134039833.8652</v>
      </c>
      <c r="W233" s="84">
        <v>2568.838733287294</v>
      </c>
      <c r="X233" s="82">
        <v>4.1009202696902426E-2</v>
      </c>
      <c r="Y233" s="476">
        <v>2.0000000000000001E-4</v>
      </c>
    </row>
    <row r="234" spans="1:25" x14ac:dyDescent="0.2">
      <c r="A234" s="475">
        <v>230</v>
      </c>
      <c r="B234" s="56">
        <v>0.60545905392381416</v>
      </c>
      <c r="C234" s="46">
        <v>7104.7127058289689</v>
      </c>
      <c r="D234" s="56">
        <v>0.75772158072988205</v>
      </c>
      <c r="E234" s="56">
        <v>0.31066729124184883</v>
      </c>
      <c r="F234" s="250">
        <v>2024.22</v>
      </c>
      <c r="G234" s="76">
        <v>423724909983.82166</v>
      </c>
      <c r="H234" s="46">
        <v>18012946.737460796</v>
      </c>
      <c r="I234" s="76">
        <v>531122793673.7168</v>
      </c>
      <c r="J234" s="56">
        <v>0.43950760475496931</v>
      </c>
      <c r="K234" s="76">
        <v>12983739370.349047</v>
      </c>
      <c r="L234" s="76">
        <v>0</v>
      </c>
      <c r="M234" s="76">
        <v>326401480187.65485</v>
      </c>
      <c r="N234" s="76">
        <v>43022666859.27433</v>
      </c>
      <c r="O234" s="76">
        <v>32721.509680039526</v>
      </c>
      <c r="P234" s="46">
        <v>309400.81035236944</v>
      </c>
      <c r="Q234" s="46">
        <v>176549.38344739343</v>
      </c>
      <c r="R234" s="76">
        <v>1390019876806.6826</v>
      </c>
      <c r="S234" s="56">
        <v>0.63844427278080895</v>
      </c>
      <c r="T234" s="56">
        <v>0.44779604928714789</v>
      </c>
      <c r="U234" s="46">
        <v>17.064322908449153</v>
      </c>
      <c r="V234" s="76">
        <v>11615123494389.801</v>
      </c>
      <c r="W234" s="84">
        <v>3668.3817467671547</v>
      </c>
      <c r="X234" s="82">
        <v>4.3118200984100748E-2</v>
      </c>
      <c r="Y234" s="476">
        <v>2.0000000000000001E-4</v>
      </c>
    </row>
    <row r="235" spans="1:25" x14ac:dyDescent="0.2">
      <c r="A235" s="475">
        <v>231</v>
      </c>
      <c r="B235" s="56">
        <v>0.57318183855674376</v>
      </c>
      <c r="C235" s="46">
        <v>1500</v>
      </c>
      <c r="D235" s="56">
        <v>0.71406315477152071</v>
      </c>
      <c r="E235" s="56">
        <v>0.41061328558295179</v>
      </c>
      <c r="F235" s="250">
        <v>2025.04</v>
      </c>
      <c r="G235" s="76">
        <v>175705259236.19247</v>
      </c>
      <c r="H235" s="46">
        <v>18111171.850088276</v>
      </c>
      <c r="I235" s="76">
        <v>468473989378.54163</v>
      </c>
      <c r="J235" s="56">
        <v>0.41815668070579437</v>
      </c>
      <c r="K235" s="76">
        <v>16254252565.186415</v>
      </c>
      <c r="L235" s="76">
        <v>8816281541.1574764</v>
      </c>
      <c r="M235" s="76">
        <v>113737978260.40979</v>
      </c>
      <c r="N235" s="76">
        <v>59148160207.660522</v>
      </c>
      <c r="O235" s="76">
        <v>22892.090357089088</v>
      </c>
      <c r="P235" s="46">
        <v>416221.28596039198</v>
      </c>
      <c r="Q235" s="46">
        <v>260091.1002098108</v>
      </c>
      <c r="R235" s="76">
        <v>849237724981.16821</v>
      </c>
      <c r="S235" s="56">
        <v>0.5432774290547604</v>
      </c>
      <c r="T235" s="56">
        <v>0.41839972716917784</v>
      </c>
      <c r="U235" s="46">
        <v>15.90699037195348</v>
      </c>
      <c r="V235" s="76">
        <v>6354524472899.8945</v>
      </c>
      <c r="W235" s="84">
        <v>2004.7988695112906</v>
      </c>
      <c r="X235" s="82">
        <v>4.4659556081905395E-2</v>
      </c>
      <c r="Y235" s="476">
        <v>2.0000000000000001E-4</v>
      </c>
    </row>
    <row r="236" spans="1:25" x14ac:dyDescent="0.2">
      <c r="A236" s="475">
        <v>232</v>
      </c>
      <c r="B236" s="56">
        <v>0.49350370843885971</v>
      </c>
      <c r="C236" s="46">
        <v>3946.3439638962291</v>
      </c>
      <c r="D236" s="56">
        <v>1.236335441612991</v>
      </c>
      <c r="E236" s="56">
        <v>0.46869818316716488</v>
      </c>
      <c r="F236" s="250">
        <v>2026.2</v>
      </c>
      <c r="G236" s="76">
        <v>216399747311.17996</v>
      </c>
      <c r="H236" s="46">
        <v>46393497.851388529</v>
      </c>
      <c r="I236" s="76">
        <v>747059268215.87964</v>
      </c>
      <c r="J236" s="56">
        <v>0.16396114905917758</v>
      </c>
      <c r="K236" s="76">
        <v>37601315205.213989</v>
      </c>
      <c r="L236" s="76">
        <v>116639529913.34384</v>
      </c>
      <c r="M236" s="76">
        <v>63009977636.736526</v>
      </c>
      <c r="N236" s="76">
        <v>128866061312.33246</v>
      </c>
      <c r="O236" s="76">
        <v>31461.747023728134</v>
      </c>
      <c r="P236" s="46">
        <v>781326.07003795099</v>
      </c>
      <c r="Q236" s="46">
        <v>535179.69281847798</v>
      </c>
      <c r="R236" s="76">
        <v>1353366615512.7661</v>
      </c>
      <c r="S236" s="56">
        <v>0.38328359964364989</v>
      </c>
      <c r="T236" s="56">
        <v>0.1924397234095151</v>
      </c>
      <c r="U236" s="46">
        <v>17.864561194671499</v>
      </c>
      <c r="V236" s="76">
        <v>4943516016094.4082</v>
      </c>
      <c r="W236" s="84">
        <v>1560.9770384655587</v>
      </c>
      <c r="X236" s="82">
        <v>4.2012630925878036E-2</v>
      </c>
      <c r="Y236" s="476">
        <v>2.0000000000000001E-4</v>
      </c>
    </row>
    <row r="237" spans="1:25" x14ac:dyDescent="0.2">
      <c r="A237" s="475">
        <v>233</v>
      </c>
      <c r="B237" s="56">
        <v>0.52040636418953612</v>
      </c>
      <c r="C237" s="46">
        <v>5999.7269279047923</v>
      </c>
      <c r="D237" s="56">
        <v>0.82787252204350781</v>
      </c>
      <c r="E237" s="56">
        <v>0.44846542621174929</v>
      </c>
      <c r="F237" s="250">
        <v>2024.8</v>
      </c>
      <c r="G237" s="76">
        <v>256219021139.06024</v>
      </c>
      <c r="H237" s="46">
        <v>21127075.338528421</v>
      </c>
      <c r="I237" s="76">
        <v>509233302507.14105</v>
      </c>
      <c r="J237" s="56">
        <v>0.21083619981947255</v>
      </c>
      <c r="K237" s="76">
        <v>20716485184.972481</v>
      </c>
      <c r="L237" s="76">
        <v>33474206259.424664</v>
      </c>
      <c r="M237" s="76">
        <v>172584865943.96143</v>
      </c>
      <c r="N237" s="76">
        <v>47095689883.147484</v>
      </c>
      <c r="O237" s="76">
        <v>39493.025168407075</v>
      </c>
      <c r="P237" s="46">
        <v>285825.57393309439</v>
      </c>
      <c r="Q237" s="46">
        <v>157274.1936998911</v>
      </c>
      <c r="R237" s="76">
        <v>1050962692996.2333</v>
      </c>
      <c r="S237" s="56">
        <v>0.48493636136040064</v>
      </c>
      <c r="T237" s="56">
        <v>0.31966286716795395</v>
      </c>
      <c r="U237" s="46">
        <v>17.483140582343083</v>
      </c>
      <c r="V237" s="76">
        <v>6506540184907.7471</v>
      </c>
      <c r="W237" s="84">
        <v>2053.5152344814669</v>
      </c>
      <c r="X237" s="82">
        <v>4.1025477092077586E-2</v>
      </c>
      <c r="Y237" s="476">
        <v>2.0000000000000001E-4</v>
      </c>
    </row>
    <row r="238" spans="1:25" x14ac:dyDescent="0.2">
      <c r="A238" s="475">
        <v>234</v>
      </c>
      <c r="B238" s="56">
        <v>0.67081158395749774</v>
      </c>
      <c r="C238" s="46">
        <v>4330.4319674245298</v>
      </c>
      <c r="D238" s="56">
        <v>0.64660728900355557</v>
      </c>
      <c r="E238" s="56">
        <v>0.2772727768253227</v>
      </c>
      <c r="F238" s="250">
        <v>2023.75</v>
      </c>
      <c r="G238" s="76">
        <v>260104048465.30978</v>
      </c>
      <c r="H238" s="46">
        <v>14371381.651225528</v>
      </c>
      <c r="I238" s="76">
        <v>461375118877.82196</v>
      </c>
      <c r="J238" s="56">
        <v>0.49949480081411413</v>
      </c>
      <c r="K238" s="76">
        <v>14795479565.486748</v>
      </c>
      <c r="L238" s="76">
        <v>0</v>
      </c>
      <c r="M238" s="76">
        <v>318714875841.50684</v>
      </c>
      <c r="N238" s="76">
        <v>27034658121.489063</v>
      </c>
      <c r="O238" s="76">
        <v>34984.244856342382</v>
      </c>
      <c r="P238" s="46">
        <v>228462.88314265414</v>
      </c>
      <c r="Q238" s="46">
        <v>118654.60377350294</v>
      </c>
      <c r="R238" s="76">
        <v>1111873609307.2334</v>
      </c>
      <c r="S238" s="56">
        <v>0.65671991535679275</v>
      </c>
      <c r="T238" s="56">
        <v>0.41723055817312221</v>
      </c>
      <c r="U238" s="46">
        <v>16.321125717185808</v>
      </c>
      <c r="V238" s="76">
        <v>8483757093692.6689</v>
      </c>
      <c r="W238" s="84">
        <v>2679.4572764886179</v>
      </c>
      <c r="X238" s="82">
        <v>4.3878608394610753E-2</v>
      </c>
      <c r="Y238" s="476">
        <v>2.0000000000000001E-4</v>
      </c>
    </row>
    <row r="239" spans="1:25" x14ac:dyDescent="0.2">
      <c r="A239" s="475">
        <v>235</v>
      </c>
      <c r="B239" s="56">
        <v>0.57215554821726911</v>
      </c>
      <c r="C239" s="46">
        <v>6719.0926031061699</v>
      </c>
      <c r="D239" s="56">
        <v>0.79578669916207445</v>
      </c>
      <c r="E239" s="56">
        <v>0.49516288183777374</v>
      </c>
      <c r="F239" s="250">
        <v>2024.55</v>
      </c>
      <c r="G239" s="76">
        <v>261245128826.31421</v>
      </c>
      <c r="H239" s="46">
        <v>18426308.82850692</v>
      </c>
      <c r="I239" s="76">
        <v>415656919884.85004</v>
      </c>
      <c r="J239" s="56">
        <v>0.19195663645211603</v>
      </c>
      <c r="K239" s="76">
        <v>17130979405.517937</v>
      </c>
      <c r="L239" s="76">
        <v>24192115053.164474</v>
      </c>
      <c r="M239" s="76">
        <v>254996022089.24985</v>
      </c>
      <c r="N239" s="76">
        <v>18017190793.117779</v>
      </c>
      <c r="O239" s="76">
        <v>23669.553475868874</v>
      </c>
      <c r="P239" s="46">
        <v>156343.39223481622</v>
      </c>
      <c r="Q239" s="46">
        <v>65463.848265679902</v>
      </c>
      <c r="R239" s="76">
        <v>1129594665923.9031</v>
      </c>
      <c r="S239" s="56">
        <v>0.56005353999168472</v>
      </c>
      <c r="T239" s="56">
        <v>0.27843553493914142</v>
      </c>
      <c r="U239" s="46">
        <v>17.937643700689275</v>
      </c>
      <c r="V239" s="76">
        <v>6126575090228.2158</v>
      </c>
      <c r="W239" s="84">
        <v>1932.7932452570203</v>
      </c>
      <c r="X239" s="82">
        <v>4.142059145008159E-2</v>
      </c>
      <c r="Y239" s="476">
        <v>2.0000000000000001E-4</v>
      </c>
    </row>
    <row r="240" spans="1:25" x14ac:dyDescent="0.2">
      <c r="A240" s="475">
        <v>236</v>
      </c>
      <c r="B240" s="56">
        <v>0.47921804530060025</v>
      </c>
      <c r="C240" s="46">
        <v>8152.1580199584687</v>
      </c>
      <c r="D240" s="56">
        <v>0.63814639833598341</v>
      </c>
      <c r="E240" s="56">
        <v>0.39672286339217017</v>
      </c>
      <c r="F240" s="250">
        <v>2024.95</v>
      </c>
      <c r="G240" s="76">
        <v>174544042099.6423</v>
      </c>
      <c r="H240" s="46">
        <v>13070872.678950403</v>
      </c>
      <c r="I240" s="76">
        <v>332232940637.59058</v>
      </c>
      <c r="J240" s="56">
        <v>0.15712435539938352</v>
      </c>
      <c r="K240" s="76">
        <v>7603739414.1122217</v>
      </c>
      <c r="L240" s="76">
        <v>0</v>
      </c>
      <c r="M240" s="76">
        <v>151743593205.60748</v>
      </c>
      <c r="N240" s="76">
        <v>50965290940.761192</v>
      </c>
      <c r="O240" s="76">
        <v>27162.664509394261</v>
      </c>
      <c r="P240" s="46">
        <v>284841.30147214944</v>
      </c>
      <c r="Q240" s="46">
        <v>160768.39621912601</v>
      </c>
      <c r="R240" s="76">
        <v>755228566556.00085</v>
      </c>
      <c r="S240" s="56">
        <v>0.47487408868528319</v>
      </c>
      <c r="T240" s="56">
        <v>0.2698548932808762</v>
      </c>
      <c r="U240" s="46">
        <v>18.084241919764651</v>
      </c>
      <c r="V240" s="76">
        <v>4049610978114.3271</v>
      </c>
      <c r="W240" s="84">
        <v>1275.7974318998586</v>
      </c>
      <c r="X240" s="82">
        <v>4.0251571922379457E-2</v>
      </c>
      <c r="Y240" s="476">
        <v>2.0000000000000001E-4</v>
      </c>
    </row>
    <row r="241" spans="1:25" x14ac:dyDescent="0.2">
      <c r="A241" s="475">
        <v>237</v>
      </c>
      <c r="B241" s="56">
        <v>0.57447996116566391</v>
      </c>
      <c r="C241" s="46">
        <v>4799.8721665782032</v>
      </c>
      <c r="D241" s="56">
        <v>0.70986696659693016</v>
      </c>
      <c r="E241" s="56">
        <v>7.1623203848251826E-2</v>
      </c>
      <c r="F241" s="250">
        <v>2024.94</v>
      </c>
      <c r="G241" s="76">
        <v>138992032140.84012</v>
      </c>
      <c r="H241" s="46">
        <v>16467830.182170819</v>
      </c>
      <c r="I241" s="76">
        <v>514636580789.9541</v>
      </c>
      <c r="J241" s="56">
        <v>0.43156663023324449</v>
      </c>
      <c r="K241" s="76">
        <v>12764275475.398863</v>
      </c>
      <c r="L241" s="76">
        <v>2756968070.6581364</v>
      </c>
      <c r="M241" s="76">
        <v>183652257983.45947</v>
      </c>
      <c r="N241" s="76">
        <v>21290759870.036331</v>
      </c>
      <c r="O241" s="76">
        <v>27416.996801229972</v>
      </c>
      <c r="P241" s="46">
        <v>176212.36357939057</v>
      </c>
      <c r="Q241" s="46">
        <v>80147.188030766585</v>
      </c>
      <c r="R241" s="76">
        <v>953031915807.33118</v>
      </c>
      <c r="S241" s="56">
        <v>0.58392467947273141</v>
      </c>
      <c r="T241" s="56">
        <v>0.32502333344180573</v>
      </c>
      <c r="U241" s="46">
        <v>15.626221768696389</v>
      </c>
      <c r="V241" s="76">
        <v>5402012266582.1846</v>
      </c>
      <c r="W241" s="84">
        <v>1705.3317219227004</v>
      </c>
      <c r="X241" s="82">
        <v>4.5860911672124909E-2</v>
      </c>
      <c r="Y241" s="476">
        <v>2.0000000000000001E-4</v>
      </c>
    </row>
    <row r="242" spans="1:25" x14ac:dyDescent="0.2">
      <c r="A242" s="475">
        <v>238</v>
      </c>
      <c r="B242" s="56">
        <v>0.40370886932534278</v>
      </c>
      <c r="C242" s="46">
        <v>1500</v>
      </c>
      <c r="D242" s="56">
        <v>0.38593183602602688</v>
      </c>
      <c r="E242" s="56">
        <v>0.28135738695858437</v>
      </c>
      <c r="F242" s="250">
        <v>2025.21</v>
      </c>
      <c r="G242" s="76">
        <v>85264715639.730362</v>
      </c>
      <c r="H242" s="46">
        <v>6713467.6982610216</v>
      </c>
      <c r="I242" s="76">
        <v>240502866941.14673</v>
      </c>
      <c r="J242" s="56">
        <v>0.40370886932534278</v>
      </c>
      <c r="K242" s="76">
        <v>6426402219.9771328</v>
      </c>
      <c r="L242" s="76">
        <v>9688110595.0764637</v>
      </c>
      <c r="M242" s="76">
        <v>105130374291.2692</v>
      </c>
      <c r="N242" s="76">
        <v>74506004262.555649</v>
      </c>
      <c r="O242" s="76">
        <v>28931.14189198412</v>
      </c>
      <c r="P242" s="46">
        <v>543681.95569993381</v>
      </c>
      <c r="Q242" s="46">
        <v>309670.77868371346</v>
      </c>
      <c r="R242" s="76">
        <v>517070161256.2403</v>
      </c>
      <c r="S242" s="56">
        <v>0.53320979361506771</v>
      </c>
      <c r="T242" s="56">
        <v>0.35615239099515633</v>
      </c>
      <c r="U242" s="46">
        <v>15.714191735365803</v>
      </c>
      <c r="V242" s="76">
        <v>3431442327865.7129</v>
      </c>
      <c r="W242" s="84">
        <v>1083.6539887697811</v>
      </c>
      <c r="X242" s="82">
        <v>4.2993480246968335E-2</v>
      </c>
      <c r="Y242" s="476">
        <v>2.0000000000000001E-4</v>
      </c>
    </row>
    <row r="243" spans="1:25" x14ac:dyDescent="0.2">
      <c r="A243" s="475">
        <v>239</v>
      </c>
      <c r="B243" s="56">
        <v>0.47086675262111427</v>
      </c>
      <c r="C243" s="46">
        <v>7041.6584664131187</v>
      </c>
      <c r="D243" s="56">
        <v>0.97341082042597271</v>
      </c>
      <c r="E243" s="56">
        <v>0.4243409184674371</v>
      </c>
      <c r="F243" s="250">
        <v>2024.88</v>
      </c>
      <c r="G243" s="76">
        <v>354219857091.89386</v>
      </c>
      <c r="H243" s="46">
        <v>27754296.186443828</v>
      </c>
      <c r="I243" s="76">
        <v>411633787702.28571</v>
      </c>
      <c r="J243" s="56">
        <v>-2.4600380343257511E-2</v>
      </c>
      <c r="K243" s="76">
        <v>8076113209.2314253</v>
      </c>
      <c r="L243" s="76">
        <v>0</v>
      </c>
      <c r="M243" s="76">
        <v>250111103105.90527</v>
      </c>
      <c r="N243" s="76">
        <v>10920226211.904451</v>
      </c>
      <c r="O243" s="76">
        <v>21195.862586403382</v>
      </c>
      <c r="P243" s="46">
        <v>122556.52671765738</v>
      </c>
      <c r="Q243" s="46">
        <v>45160.022988732118</v>
      </c>
      <c r="R243" s="76">
        <v>1110881449757.5012</v>
      </c>
      <c r="S243" s="56">
        <v>0.48670925804405157</v>
      </c>
      <c r="T243" s="56">
        <v>0.29054397671335824</v>
      </c>
      <c r="U243" s="46">
        <v>21.982968554102083</v>
      </c>
      <c r="V243" s="76">
        <v>7448799468961.3291</v>
      </c>
      <c r="W243" s="84">
        <v>2347.6805691329246</v>
      </c>
      <c r="X243" s="82">
        <v>3.4656214720506152E-2</v>
      </c>
      <c r="Y243" s="476">
        <v>2.0000000000000001E-4</v>
      </c>
    </row>
    <row r="244" spans="1:25" x14ac:dyDescent="0.2">
      <c r="A244" s="475">
        <v>240</v>
      </c>
      <c r="B244" s="56">
        <v>0.56999163505699812</v>
      </c>
      <c r="C244" s="46">
        <v>6129.9303711159801</v>
      </c>
      <c r="D244" s="56">
        <v>0.86249884083733386</v>
      </c>
      <c r="E244" s="56">
        <v>0.29075309638108637</v>
      </c>
      <c r="F244" s="250">
        <v>2026.26</v>
      </c>
      <c r="G244" s="76">
        <v>96181394808.629242</v>
      </c>
      <c r="H244" s="46">
        <v>11228982.476301368</v>
      </c>
      <c r="I244" s="76">
        <v>259992866829.46811</v>
      </c>
      <c r="J244" s="56">
        <v>9.2131700529123561E-2</v>
      </c>
      <c r="K244" s="76">
        <v>23109613408.517311</v>
      </c>
      <c r="L244" s="76">
        <v>49334321156.846672</v>
      </c>
      <c r="M244" s="76">
        <v>30040525243.628136</v>
      </c>
      <c r="N244" s="76">
        <v>3814818831.7160888</v>
      </c>
      <c r="O244" s="76">
        <v>30391.721836957026</v>
      </c>
      <c r="P244" s="46">
        <v>70477.419671668089</v>
      </c>
      <c r="Q244" s="46">
        <v>12182.604917917022</v>
      </c>
      <c r="R244" s="76">
        <v>461040320827.66235</v>
      </c>
      <c r="S244" s="56">
        <v>0.38068594417047719</v>
      </c>
      <c r="T244" s="56">
        <v>0.23255677533229629</v>
      </c>
      <c r="U244" s="46">
        <v>19.238430752431206</v>
      </c>
      <c r="V244" s="76">
        <v>2200869357492.5918</v>
      </c>
      <c r="W244" s="84">
        <v>694.47213980497463</v>
      </c>
      <c r="X244" s="82">
        <v>3.970865823730909E-2</v>
      </c>
      <c r="Y244" s="476">
        <v>2.0000000000000001E-4</v>
      </c>
    </row>
    <row r="245" spans="1:25" x14ac:dyDescent="0.2">
      <c r="A245" s="475">
        <v>241</v>
      </c>
      <c r="B245" s="56">
        <v>0.52048239892299897</v>
      </c>
      <c r="C245" s="46">
        <v>4832.7807950281776</v>
      </c>
      <c r="D245" s="56">
        <v>1.1821643267324973</v>
      </c>
      <c r="E245" s="56">
        <v>0.53838759946184711</v>
      </c>
      <c r="F245" s="250">
        <v>2024.18</v>
      </c>
      <c r="G245" s="76">
        <v>498749059748.61871</v>
      </c>
      <c r="H245" s="46">
        <v>37887777.004014798</v>
      </c>
      <c r="I245" s="76">
        <v>669315882527.16626</v>
      </c>
      <c r="J245" s="56">
        <v>0.12080250048653218</v>
      </c>
      <c r="K245" s="76">
        <v>20281001482.592445</v>
      </c>
      <c r="L245" s="76">
        <v>0</v>
      </c>
      <c r="M245" s="76">
        <v>289985013592.30817</v>
      </c>
      <c r="N245" s="76">
        <v>19381323087.861557</v>
      </c>
      <c r="O245" s="76">
        <v>13135.912116803325</v>
      </c>
      <c r="P245" s="46">
        <v>155150.98740080261</v>
      </c>
      <c r="Q245" s="46">
        <v>72653.975880260477</v>
      </c>
      <c r="R245" s="76">
        <v>1416708524850.7168</v>
      </c>
      <c r="S245" s="56">
        <v>0.46677359124874285</v>
      </c>
      <c r="T245" s="56">
        <v>0.37673267203681765</v>
      </c>
      <c r="U245" s="46">
        <v>18.546547233794737</v>
      </c>
      <c r="V245" s="76">
        <v>10648864690031.742</v>
      </c>
      <c r="W245" s="84">
        <v>3356.6559771564857</v>
      </c>
      <c r="X245" s="82">
        <v>4.0483234217822517E-2</v>
      </c>
      <c r="Y245" s="476">
        <v>2.0000000000000001E-4</v>
      </c>
    </row>
    <row r="246" spans="1:25" x14ac:dyDescent="0.2">
      <c r="A246" s="475">
        <v>242</v>
      </c>
      <c r="B246" s="56">
        <v>0.57979368449515412</v>
      </c>
      <c r="C246" s="46">
        <v>2947.4035313288446</v>
      </c>
      <c r="D246" s="56">
        <v>0.85776439230889356</v>
      </c>
      <c r="E246" s="56">
        <v>0.2901318108348715</v>
      </c>
      <c r="F246" s="250">
        <v>2027.6</v>
      </c>
      <c r="G246" s="76">
        <v>70894039940.327377</v>
      </c>
      <c r="H246" s="46">
        <v>23361655.237179495</v>
      </c>
      <c r="I246" s="76">
        <v>623186892739.52112</v>
      </c>
      <c r="J246" s="56">
        <v>0.3564463248422004</v>
      </c>
      <c r="K246" s="76">
        <v>30551149778.574921</v>
      </c>
      <c r="L246" s="76">
        <v>79564724081.930359</v>
      </c>
      <c r="M246" s="76">
        <v>0</v>
      </c>
      <c r="N246" s="76">
        <v>73654374327.024139</v>
      </c>
      <c r="O246" s="76">
        <v>35488.515437078087</v>
      </c>
      <c r="P246" s="46">
        <v>430840.5051379592</v>
      </c>
      <c r="Q246" s="46">
        <v>267452.25575801032</v>
      </c>
      <c r="R246" s="76">
        <v>951512164755.61206</v>
      </c>
      <c r="S246" s="56">
        <v>0.45069771057764724</v>
      </c>
      <c r="T246" s="56">
        <v>0.23996775097474426</v>
      </c>
      <c r="U246" s="46">
        <v>14.711141408036498</v>
      </c>
      <c r="V246" s="76">
        <v>3766370494078.4927</v>
      </c>
      <c r="W246" s="84">
        <v>1188.5949500509198</v>
      </c>
      <c r="X246" s="82">
        <v>4.8861538473914272E-2</v>
      </c>
      <c r="Y246" s="476">
        <v>2.0000000000000001E-4</v>
      </c>
    </row>
    <row r="247" spans="1:25" x14ac:dyDescent="0.2">
      <c r="A247" s="475">
        <v>243</v>
      </c>
      <c r="B247" s="56">
        <v>0.36056423926911252</v>
      </c>
      <c r="C247" s="46">
        <v>1500</v>
      </c>
      <c r="D247" s="56">
        <v>0.5476388332540838</v>
      </c>
      <c r="E247" s="56">
        <v>0.56346977266401332</v>
      </c>
      <c r="F247" s="250">
        <v>2025.85</v>
      </c>
      <c r="G247" s="76">
        <v>81055273599.605179</v>
      </c>
      <c r="H247" s="46">
        <v>11742600.89564161</v>
      </c>
      <c r="I247" s="76">
        <v>264791698822.80246</v>
      </c>
      <c r="J247" s="56">
        <v>0.22587488128443567</v>
      </c>
      <c r="K247" s="76">
        <v>13332427727.087658</v>
      </c>
      <c r="L247" s="76">
        <v>18971637046.675186</v>
      </c>
      <c r="M247" s="76">
        <v>79304868983.02626</v>
      </c>
      <c r="N247" s="76">
        <v>26556198828.142254</v>
      </c>
      <c r="O247" s="76">
        <v>22404.780420108997</v>
      </c>
      <c r="P247" s="46">
        <v>210084.22620478406</v>
      </c>
      <c r="Q247" s="46">
        <v>107176.27002844567</v>
      </c>
      <c r="R247" s="76">
        <v>538705798375.8205</v>
      </c>
      <c r="S247" s="56">
        <v>0.47662751675009118</v>
      </c>
      <c r="T247" s="56">
        <v>0.2099646897745146</v>
      </c>
      <c r="U247" s="46">
        <v>17.193177973632835</v>
      </c>
      <c r="V247" s="76">
        <v>2181839976404.6367</v>
      </c>
      <c r="W247" s="84">
        <v>688.52815192181686</v>
      </c>
      <c r="X247" s="82">
        <v>4.1517968897098911E-2</v>
      </c>
      <c r="Y247" s="476">
        <v>2.0000000000000001E-4</v>
      </c>
    </row>
    <row r="248" spans="1:25" x14ac:dyDescent="0.2">
      <c r="A248" s="475">
        <v>244</v>
      </c>
      <c r="B248" s="56">
        <v>0.77356188681160543</v>
      </c>
      <c r="C248" s="46">
        <v>1913.9238096327035</v>
      </c>
      <c r="D248" s="56">
        <v>0.929489209935773</v>
      </c>
      <c r="E248" s="56">
        <v>0.55365541586741029</v>
      </c>
      <c r="F248" s="250">
        <v>2025.16</v>
      </c>
      <c r="G248" s="76">
        <v>267737247824.36438</v>
      </c>
      <c r="H248" s="46">
        <v>26718338.373356935</v>
      </c>
      <c r="I248" s="76">
        <v>591144435834.2345</v>
      </c>
      <c r="J248" s="56">
        <v>0.28693835344789487</v>
      </c>
      <c r="K248" s="76">
        <v>27629876627.782009</v>
      </c>
      <c r="L248" s="76">
        <v>53936121518.83567</v>
      </c>
      <c r="M248" s="76">
        <v>148415259678.59988</v>
      </c>
      <c r="N248" s="76">
        <v>88511351193.91658</v>
      </c>
      <c r="O248" s="76">
        <v>18378.326157054154</v>
      </c>
      <c r="P248" s="46">
        <v>528486.1186670016</v>
      </c>
      <c r="Q248" s="46">
        <v>342276.39299035369</v>
      </c>
      <c r="R248" s="76">
        <v>1267246429634.1316</v>
      </c>
      <c r="S248" s="56">
        <v>0.5152017983289563</v>
      </c>
      <c r="T248" s="56">
        <v>0.32024674476707088</v>
      </c>
      <c r="U248" s="46">
        <v>16.851462530592418</v>
      </c>
      <c r="V248" s="76">
        <v>7524428499130.2227</v>
      </c>
      <c r="W248" s="84">
        <v>2374.8599613680121</v>
      </c>
      <c r="X248" s="82">
        <v>4.3252833925615831E-2</v>
      </c>
      <c r="Y248" s="476">
        <v>2.0000000000000001E-4</v>
      </c>
    </row>
    <row r="249" spans="1:25" x14ac:dyDescent="0.2">
      <c r="A249" s="475">
        <v>245</v>
      </c>
      <c r="B249" s="56">
        <v>0.52378547894419436</v>
      </c>
      <c r="C249" s="46">
        <v>7457.8146237861474</v>
      </c>
      <c r="D249" s="56">
        <v>1.0943587053592472</v>
      </c>
      <c r="E249" s="56">
        <v>0.43218143058950748</v>
      </c>
      <c r="F249" s="250">
        <v>2024.23</v>
      </c>
      <c r="G249" s="76">
        <v>521936117052.3363</v>
      </c>
      <c r="H249" s="46">
        <v>35860148.951069579</v>
      </c>
      <c r="I249" s="76">
        <v>776114967755.01929</v>
      </c>
      <c r="J249" s="56">
        <v>0.33434254432728217</v>
      </c>
      <c r="K249" s="76">
        <v>22438727694.085308</v>
      </c>
      <c r="L249" s="76">
        <v>0</v>
      </c>
      <c r="M249" s="76">
        <v>363454665088.06329</v>
      </c>
      <c r="N249" s="76">
        <v>27115583927.098118</v>
      </c>
      <c r="O249" s="76">
        <v>16813.611734290254</v>
      </c>
      <c r="P249" s="46">
        <v>230310.64006423476</v>
      </c>
      <c r="Q249" s="46">
        <v>112746.04808039858</v>
      </c>
      <c r="R249" s="76">
        <v>1771934369918.1899</v>
      </c>
      <c r="S249" s="56">
        <v>0.58291804391531155</v>
      </c>
      <c r="T249" s="56">
        <v>0.40505495337998221</v>
      </c>
      <c r="U249" s="46">
        <v>17.32043498008623</v>
      </c>
      <c r="V249" s="76">
        <v>13330718819627.328</v>
      </c>
      <c r="W249" s="84">
        <v>4209.9255658231705</v>
      </c>
      <c r="X249" s="82">
        <v>4.3301002371700793E-2</v>
      </c>
      <c r="Y249" s="476">
        <v>2.0000000000000001E-4</v>
      </c>
    </row>
    <row r="250" spans="1:25" x14ac:dyDescent="0.2">
      <c r="A250" s="475">
        <v>246</v>
      </c>
      <c r="B250" s="56">
        <v>0.41899002643680228</v>
      </c>
      <c r="C250" s="46">
        <v>8378.288999883227</v>
      </c>
      <c r="D250" s="56">
        <v>0.94012168162176146</v>
      </c>
      <c r="E250" s="56">
        <v>0.5527255718118963</v>
      </c>
      <c r="F250" s="250">
        <v>2025.6</v>
      </c>
      <c r="G250" s="76">
        <v>170596123529.01471</v>
      </c>
      <c r="H250" s="46">
        <v>21662411.418997396</v>
      </c>
      <c r="I250" s="76">
        <v>524244060756.86713</v>
      </c>
      <c r="J250" s="56">
        <v>0.33800947053564678</v>
      </c>
      <c r="K250" s="76">
        <v>50043929027.506042</v>
      </c>
      <c r="L250" s="76">
        <v>205354494908.84103</v>
      </c>
      <c r="M250" s="76">
        <v>48600180436.49855</v>
      </c>
      <c r="N250" s="76">
        <v>3076840931.6654344</v>
      </c>
      <c r="O250" s="76">
        <v>27626.158947263059</v>
      </c>
      <c r="P250" s="46">
        <v>72508.343677951489</v>
      </c>
      <c r="Q250" s="46">
        <v>12690.33591948787</v>
      </c>
      <c r="R250" s="76">
        <v>955709839507.72913</v>
      </c>
      <c r="S250" s="56">
        <v>0.52580592896064349</v>
      </c>
      <c r="T250" s="56">
        <v>0.33819696145842382</v>
      </c>
      <c r="U250" s="46">
        <v>15.962087543101289</v>
      </c>
      <c r="V250" s="76">
        <v>5620097660251.4014</v>
      </c>
      <c r="W250" s="84">
        <v>1773.995188234863</v>
      </c>
      <c r="X250" s="82">
        <v>4.6647254848475518E-2</v>
      </c>
      <c r="Y250" s="476">
        <v>2.0000000000000001E-4</v>
      </c>
    </row>
    <row r="251" spans="1:25" x14ac:dyDescent="0.2">
      <c r="A251" s="475">
        <v>247</v>
      </c>
      <c r="B251" s="56">
        <v>0.49195023855628089</v>
      </c>
      <c r="C251" s="46">
        <v>6150.5625545841312</v>
      </c>
      <c r="D251" s="56">
        <v>0.58037308487828776</v>
      </c>
      <c r="E251" s="56">
        <v>0.33121104836300919</v>
      </c>
      <c r="F251" s="250">
        <v>2025.32</v>
      </c>
      <c r="G251" s="76">
        <v>116149477764.83951</v>
      </c>
      <c r="H251" s="46">
        <v>12047207.820663659</v>
      </c>
      <c r="I251" s="76">
        <v>386061475285.01331</v>
      </c>
      <c r="J251" s="56">
        <v>0.42628424595883396</v>
      </c>
      <c r="K251" s="76">
        <v>9363720943.5796413</v>
      </c>
      <c r="L251" s="76">
        <v>4858853162.1414423</v>
      </c>
      <c r="M251" s="76">
        <v>111693986490.77985</v>
      </c>
      <c r="N251" s="76">
        <v>23370815119.640697</v>
      </c>
      <c r="O251" s="76">
        <v>45000</v>
      </c>
      <c r="P251" s="46">
        <v>187613.38439782098</v>
      </c>
      <c r="Q251" s="46">
        <v>90367.065008775025</v>
      </c>
      <c r="R251" s="76">
        <v>681210152715.9469</v>
      </c>
      <c r="S251" s="56">
        <v>0.5605655519978372</v>
      </c>
      <c r="T251" s="56">
        <v>0.39106030901490862</v>
      </c>
      <c r="U251" s="46">
        <v>15.587701513666074</v>
      </c>
      <c r="V251" s="76">
        <v>4746903240893.2607</v>
      </c>
      <c r="W251" s="84">
        <v>1498.9577501380272</v>
      </c>
      <c r="X251" s="82">
        <v>4.5295541035205701E-2</v>
      </c>
      <c r="Y251" s="476">
        <v>2.0000000000000001E-4</v>
      </c>
    </row>
    <row r="252" spans="1:25" x14ac:dyDescent="0.2">
      <c r="A252" s="475">
        <v>248</v>
      </c>
      <c r="B252" s="56">
        <v>0.49981002276958436</v>
      </c>
      <c r="C252" s="46">
        <v>6229.6450973995206</v>
      </c>
      <c r="D252" s="56">
        <v>0.90128334656816778</v>
      </c>
      <c r="E252" s="56">
        <v>0.38382301115899781</v>
      </c>
      <c r="F252" s="250">
        <v>2025.2</v>
      </c>
      <c r="G252" s="76">
        <v>228222486188.66895</v>
      </c>
      <c r="H252" s="46">
        <v>24535942.826499242</v>
      </c>
      <c r="I252" s="76">
        <v>641979458449.59644</v>
      </c>
      <c r="J252" s="56">
        <v>0.412868710533845</v>
      </c>
      <c r="K252" s="76">
        <v>31612566156.28651</v>
      </c>
      <c r="L252" s="76">
        <v>24729609271.768383</v>
      </c>
      <c r="M252" s="76">
        <v>120933418612.70534</v>
      </c>
      <c r="N252" s="76">
        <v>75407627874.681427</v>
      </c>
      <c r="O252" s="76">
        <v>30677.135665139911</v>
      </c>
      <c r="P252" s="46">
        <v>492524.88241827214</v>
      </c>
      <c r="Q252" s="46">
        <v>314651.48682356556</v>
      </c>
      <c r="R252" s="76">
        <v>1118158586213.8921</v>
      </c>
      <c r="S252" s="56">
        <v>0.52605664620862569</v>
      </c>
      <c r="T252" s="56">
        <v>0.41425347817614855</v>
      </c>
      <c r="U252" s="46">
        <v>15.882586632281248</v>
      </c>
      <c r="V252" s="76">
        <v>8079272051574.7803</v>
      </c>
      <c r="W252" s="84">
        <v>2548.2255867051103</v>
      </c>
      <c r="X252" s="82">
        <v>4.6215070569821631E-2</v>
      </c>
      <c r="Y252" s="476">
        <v>2.0000000000000001E-4</v>
      </c>
    </row>
    <row r="253" spans="1:25" x14ac:dyDescent="0.2">
      <c r="A253" s="475">
        <v>249</v>
      </c>
      <c r="B253" s="56">
        <v>0.46756957064582444</v>
      </c>
      <c r="C253" s="46">
        <v>3425.4497199946218</v>
      </c>
      <c r="D253" s="56">
        <v>0.75682047173695244</v>
      </c>
      <c r="E253" s="56">
        <v>0.65794765312287518</v>
      </c>
      <c r="F253" s="250">
        <v>2023.75</v>
      </c>
      <c r="G253" s="76">
        <v>270087531182.90466</v>
      </c>
      <c r="H253" s="46">
        <v>17282024.103330731</v>
      </c>
      <c r="I253" s="76">
        <v>337775114635.62048</v>
      </c>
      <c r="J253" s="56">
        <v>6.5737604851754394E-3</v>
      </c>
      <c r="K253" s="76">
        <v>7908794883.9090509</v>
      </c>
      <c r="L253" s="76">
        <v>0</v>
      </c>
      <c r="M253" s="76">
        <v>275843841240.41815</v>
      </c>
      <c r="N253" s="76">
        <v>122402195199.24745</v>
      </c>
      <c r="O253" s="76">
        <v>33463.871913566472</v>
      </c>
      <c r="P253" s="46">
        <v>605678.67256658664</v>
      </c>
      <c r="Q253" s="46">
        <v>410055.6087365991</v>
      </c>
      <c r="R253" s="76">
        <v>1026548467579.2383</v>
      </c>
      <c r="S253" s="56">
        <v>0.45991950575311863</v>
      </c>
      <c r="T253" s="56">
        <v>0.2161805825619266</v>
      </c>
      <c r="U253" s="46">
        <v>22.74590140725288</v>
      </c>
      <c r="V253" s="76">
        <v>5471710386385.3633</v>
      </c>
      <c r="W253" s="84">
        <v>1725.6929450071475</v>
      </c>
      <c r="X253" s="82">
        <v>3.2563639106135946E-2</v>
      </c>
      <c r="Y253" s="476">
        <v>2.0000000000000001E-4</v>
      </c>
    </row>
    <row r="254" spans="1:25" x14ac:dyDescent="0.2">
      <c r="A254" s="475">
        <v>250</v>
      </c>
      <c r="B254" s="56">
        <v>0.5895988358058345</v>
      </c>
      <c r="C254" s="46">
        <v>2038.0475016055352</v>
      </c>
      <c r="D254" s="56">
        <v>1.0271206327637228</v>
      </c>
      <c r="E254" s="56">
        <v>0.61196945581272311</v>
      </c>
      <c r="F254" s="250">
        <v>2024.2</v>
      </c>
      <c r="G254" s="76">
        <v>472662028655.13599</v>
      </c>
      <c r="H254" s="46">
        <v>32805992.810278647</v>
      </c>
      <c r="I254" s="76">
        <v>619201239229.91309</v>
      </c>
      <c r="J254" s="56">
        <v>0.15818215247096723</v>
      </c>
      <c r="K254" s="76">
        <v>20414941284.926762</v>
      </c>
      <c r="L254" s="76">
        <v>0</v>
      </c>
      <c r="M254" s="76">
        <v>236360498093.15054</v>
      </c>
      <c r="N254" s="76">
        <v>78441834348.050842</v>
      </c>
      <c r="O254" s="76">
        <v>21101.378947995443</v>
      </c>
      <c r="P254" s="46">
        <v>465185.65080714168</v>
      </c>
      <c r="Q254" s="46">
        <v>289531.51203437068</v>
      </c>
      <c r="R254" s="76">
        <v>1364470430813.8037</v>
      </c>
      <c r="S254" s="56">
        <v>0.46957442603692967</v>
      </c>
      <c r="T254" s="56">
        <v>0.3723606332465717</v>
      </c>
      <c r="U254" s="46">
        <v>18.523614806539825</v>
      </c>
      <c r="V254" s="76">
        <v>10231792729331.525</v>
      </c>
      <c r="W254" s="84">
        <v>3225.4219714073856</v>
      </c>
      <c r="X254" s="82">
        <v>3.9644511264631685E-2</v>
      </c>
      <c r="Y254" s="476">
        <v>2.0000000000000001E-4</v>
      </c>
    </row>
    <row r="255" spans="1:25" x14ac:dyDescent="0.2">
      <c r="A255" s="475">
        <v>251</v>
      </c>
      <c r="B255" s="56">
        <v>0.46016466303327302</v>
      </c>
      <c r="C255" s="46">
        <v>4690.1221455144632</v>
      </c>
      <c r="D255" s="56">
        <v>0.79301094282902695</v>
      </c>
      <c r="E255" s="56">
        <v>0.43791441015483867</v>
      </c>
      <c r="F255" s="250">
        <v>2023.79</v>
      </c>
      <c r="G255" s="76">
        <v>295348799128.15674</v>
      </c>
      <c r="H255" s="46">
        <v>19868232.069686819</v>
      </c>
      <c r="I255" s="76">
        <v>451144922971.25061</v>
      </c>
      <c r="J255" s="56">
        <v>0.29584788978475951</v>
      </c>
      <c r="K255" s="76">
        <v>15905377306.812181</v>
      </c>
      <c r="L255" s="76">
        <v>0</v>
      </c>
      <c r="M255" s="76">
        <v>464808518432.07898</v>
      </c>
      <c r="N255" s="76">
        <v>20459172941.269184</v>
      </c>
      <c r="O255" s="76">
        <v>35105.072082714476</v>
      </c>
      <c r="P255" s="46">
        <v>183916.1113793212</v>
      </c>
      <c r="Q255" s="46">
        <v>84178.690635742285</v>
      </c>
      <c r="R255" s="76">
        <v>1371036286405.5654</v>
      </c>
      <c r="S255" s="56">
        <v>0.62162284343594987</v>
      </c>
      <c r="T255" s="56">
        <v>0.29339170335429576</v>
      </c>
      <c r="U255" s="46">
        <v>17.347376953866235</v>
      </c>
      <c r="V255" s="76">
        <v>7708256811196.7158</v>
      </c>
      <c r="W255" s="84">
        <v>2429.0368624354869</v>
      </c>
      <c r="X255" s="82">
        <v>4.1909153976395566E-2</v>
      </c>
      <c r="Y255" s="476">
        <v>2.0000000000000001E-4</v>
      </c>
    </row>
    <row r="256" spans="1:25" x14ac:dyDescent="0.2">
      <c r="A256" s="475">
        <v>252</v>
      </c>
      <c r="B256" s="56">
        <v>0.47094150911670518</v>
      </c>
      <c r="C256" s="46">
        <v>3306.0921501620605</v>
      </c>
      <c r="D256" s="56">
        <v>0.61703060227488282</v>
      </c>
      <c r="E256" s="56">
        <v>0.45339881037518098</v>
      </c>
      <c r="F256" s="250">
        <v>2026.6</v>
      </c>
      <c r="G256" s="76">
        <v>82480338642.480545</v>
      </c>
      <c r="H256" s="46">
        <v>13245738.331956262</v>
      </c>
      <c r="I256" s="76">
        <v>300848393063.79413</v>
      </c>
      <c r="J256" s="56">
        <v>0.22556998899720149</v>
      </c>
      <c r="K256" s="76">
        <v>19851670407.476898</v>
      </c>
      <c r="L256" s="76">
        <v>87821764577.177048</v>
      </c>
      <c r="M256" s="76">
        <v>32568694180.110497</v>
      </c>
      <c r="N256" s="76">
        <v>39223613144.443001</v>
      </c>
      <c r="O256" s="76">
        <v>24332.110006992476</v>
      </c>
      <c r="P256" s="46">
        <v>276893.91233312676</v>
      </c>
      <c r="Q256" s="46">
        <v>155261.35273267201</v>
      </c>
      <c r="R256" s="76">
        <v>493123542171.37402</v>
      </c>
      <c r="S256" s="56">
        <v>0.39692607101316513</v>
      </c>
      <c r="T256" s="56">
        <v>0.27104937654657163</v>
      </c>
      <c r="U256" s="46">
        <v>16.448011086882524</v>
      </c>
      <c r="V256" s="76">
        <v>2465964257979.209</v>
      </c>
      <c r="W256" s="84">
        <v>777.21762338503936</v>
      </c>
      <c r="X256" s="82">
        <v>4.3474594629908263E-2</v>
      </c>
      <c r="Y256" s="476">
        <v>2.0000000000000001E-4</v>
      </c>
    </row>
    <row r="257" spans="1:25" x14ac:dyDescent="0.2">
      <c r="A257" s="475">
        <v>253</v>
      </c>
      <c r="B257" s="56">
        <v>0.6724934253187419</v>
      </c>
      <c r="C257" s="46">
        <v>2497.1983237528002</v>
      </c>
      <c r="D257" s="56">
        <v>0.67392417815808514</v>
      </c>
      <c r="E257" s="56">
        <v>0.49937544825532609</v>
      </c>
      <c r="F257" s="250">
        <v>2024.17</v>
      </c>
      <c r="G257" s="76">
        <v>274907567520.3139</v>
      </c>
      <c r="H257" s="46">
        <v>15045550.589396732</v>
      </c>
      <c r="I257" s="76">
        <v>368897527384.31909</v>
      </c>
      <c r="J257" s="56">
        <v>0.34915294690093335</v>
      </c>
      <c r="K257" s="76">
        <v>5585365209.8060188</v>
      </c>
      <c r="L257" s="76">
        <v>0</v>
      </c>
      <c r="M257" s="76">
        <v>169951086984.2623</v>
      </c>
      <c r="N257" s="76">
        <v>19663300703.622364</v>
      </c>
      <c r="O257" s="76">
        <v>37595.091201088799</v>
      </c>
      <c r="P257" s="46">
        <v>182743.71087490578</v>
      </c>
      <c r="Q257" s="46">
        <v>85309.338785075</v>
      </c>
      <c r="R257" s="76">
        <v>839185466181.25085</v>
      </c>
      <c r="S257" s="56">
        <v>0.58625319986111912</v>
      </c>
      <c r="T257" s="56">
        <v>0.43546297496028891</v>
      </c>
      <c r="U257" s="46">
        <v>17.488013152047014</v>
      </c>
      <c r="V257" s="76">
        <v>7122114739178.8262</v>
      </c>
      <c r="W257" s="84">
        <v>2247.4641511575205</v>
      </c>
      <c r="X257" s="82">
        <v>4.1146750631000206E-2</v>
      </c>
      <c r="Y257" s="476">
        <v>2.0000000000000001E-4</v>
      </c>
    </row>
    <row r="258" spans="1:25" x14ac:dyDescent="0.2">
      <c r="A258" s="475">
        <v>254</v>
      </c>
      <c r="B258" s="56">
        <v>0.59678559523442321</v>
      </c>
      <c r="C258" s="46">
        <v>5050.7370532504574</v>
      </c>
      <c r="D258" s="56">
        <v>0.56964661504963066</v>
      </c>
      <c r="E258" s="56">
        <v>0.7</v>
      </c>
      <c r="F258" s="250">
        <v>2024.59</v>
      </c>
      <c r="G258" s="76">
        <v>202194984804.30518</v>
      </c>
      <c r="H258" s="46">
        <v>11338427.063781478</v>
      </c>
      <c r="I258" s="76">
        <v>374667257840.47906</v>
      </c>
      <c r="J258" s="56">
        <v>0.448939984996508</v>
      </c>
      <c r="K258" s="76">
        <v>7289135527.8975706</v>
      </c>
      <c r="L258" s="76">
        <v>0</v>
      </c>
      <c r="M258" s="76">
        <v>142735809743.95709</v>
      </c>
      <c r="N258" s="76">
        <v>23789290967.788395</v>
      </c>
      <c r="O258" s="76">
        <v>19892.137001878109</v>
      </c>
      <c r="P258" s="46">
        <v>192719.40916683705</v>
      </c>
      <c r="Q258" s="46">
        <v>94210.464769501239</v>
      </c>
      <c r="R258" s="76">
        <v>748383094071.06616</v>
      </c>
      <c r="S258" s="56">
        <v>0.60252392009501643</v>
      </c>
      <c r="T258" s="56">
        <v>0.47007076578506646</v>
      </c>
      <c r="U258" s="46">
        <v>16.40901831829709</v>
      </c>
      <c r="V258" s="76">
        <v>6431330107519.2324</v>
      </c>
      <c r="W258" s="84">
        <v>2031.4400560316378</v>
      </c>
      <c r="X258" s="82">
        <v>4.3905218066326357E-2</v>
      </c>
      <c r="Y258" s="476">
        <v>2.0000000000000001E-4</v>
      </c>
    </row>
    <row r="259" spans="1:25" x14ac:dyDescent="0.2">
      <c r="A259" s="475">
        <v>255</v>
      </c>
      <c r="B259" s="56">
        <v>0.30966611200171124</v>
      </c>
      <c r="C259" s="46">
        <v>6048.831215647162</v>
      </c>
      <c r="D259" s="56">
        <v>0.39796248482073804</v>
      </c>
      <c r="E259" s="56">
        <v>0.60682436782311111</v>
      </c>
      <c r="F259" s="250">
        <v>2025.25</v>
      </c>
      <c r="G259" s="76">
        <v>196800893309.5213</v>
      </c>
      <c r="H259" s="46">
        <v>7249553.188681935</v>
      </c>
      <c r="I259" s="76">
        <v>233019658924.32971</v>
      </c>
      <c r="J259" s="56">
        <v>0.30966611200171124</v>
      </c>
      <c r="K259" s="76">
        <v>27751143342.792431</v>
      </c>
      <c r="L259" s="76">
        <v>85536658154.859146</v>
      </c>
      <c r="M259" s="76">
        <v>77714396788.378952</v>
      </c>
      <c r="N259" s="76">
        <v>32555289648.645069</v>
      </c>
      <c r="O259" s="76">
        <v>23534.419545880293</v>
      </c>
      <c r="P259" s="46">
        <v>293415.3774805321</v>
      </c>
      <c r="Q259" s="46">
        <v>140402.14888870582</v>
      </c>
      <c r="R259" s="76">
        <v>594941501723.06726</v>
      </c>
      <c r="S259" s="56">
        <v>0.56367999325661133</v>
      </c>
      <c r="T259" s="56">
        <v>0.44375248764417841</v>
      </c>
      <c r="U259" s="46">
        <v>17.30876807324929</v>
      </c>
      <c r="V259" s="76">
        <v>5009641527827.2314</v>
      </c>
      <c r="W259" s="84">
        <v>1581.4440350390703</v>
      </c>
      <c r="X259" s="82">
        <v>4.2414941337557986E-2</v>
      </c>
      <c r="Y259" s="476">
        <v>2.0000000000000001E-4</v>
      </c>
    </row>
    <row r="260" spans="1:25" x14ac:dyDescent="0.2">
      <c r="A260" s="475">
        <v>256</v>
      </c>
      <c r="B260" s="56">
        <v>0.36539774688713311</v>
      </c>
      <c r="C260" s="46">
        <v>2532.8051430517417</v>
      </c>
      <c r="D260" s="56">
        <v>0.73392586472150212</v>
      </c>
      <c r="E260" s="56">
        <v>0.39636154062453338</v>
      </c>
      <c r="F260" s="250">
        <v>2024.33</v>
      </c>
      <c r="G260" s="76">
        <v>200660914441.21527</v>
      </c>
      <c r="H260" s="46">
        <v>17786585.4395919</v>
      </c>
      <c r="I260" s="76">
        <v>506990318862.22205</v>
      </c>
      <c r="J260" s="56">
        <v>0.36539774688713311</v>
      </c>
      <c r="K260" s="76">
        <v>25535135322.902237</v>
      </c>
      <c r="L260" s="76">
        <v>12610489522.11902</v>
      </c>
      <c r="M260" s="76">
        <v>191294037897.30832</v>
      </c>
      <c r="N260" s="76">
        <v>68230967861.73114</v>
      </c>
      <c r="O260" s="76">
        <v>32552.677839903965</v>
      </c>
      <c r="P260" s="46">
        <v>437194.90708846005</v>
      </c>
      <c r="Q260" s="46">
        <v>275997.88309080049</v>
      </c>
      <c r="R260" s="76">
        <v>1084293567856.8333</v>
      </c>
      <c r="S260" s="56">
        <v>0.55524868361221924</v>
      </c>
      <c r="T260" s="56">
        <v>0.3319072924254205</v>
      </c>
      <c r="U260" s="46">
        <v>16.22251381288455</v>
      </c>
      <c r="V260" s="76">
        <v>6496930084098.9287</v>
      </c>
      <c r="W260" s="84">
        <v>2051.1598501739822</v>
      </c>
      <c r="X260" s="82">
        <v>4.4539986171024962E-2</v>
      </c>
      <c r="Y260" s="476">
        <v>2.0000000000000001E-4</v>
      </c>
    </row>
    <row r="261" spans="1:25" x14ac:dyDescent="0.2">
      <c r="A261" s="475">
        <v>257</v>
      </c>
      <c r="B261" s="56">
        <v>0.38996779648583318</v>
      </c>
      <c r="C261" s="46">
        <v>3054.5516275081427</v>
      </c>
      <c r="D261" s="56">
        <v>0.73768679206223531</v>
      </c>
      <c r="E261" s="56">
        <v>0.18704281974892106</v>
      </c>
      <c r="F261" s="250">
        <v>2025.61</v>
      </c>
      <c r="G261" s="76">
        <v>215084256054.00763</v>
      </c>
      <c r="H261" s="46">
        <v>18264008.278256934</v>
      </c>
      <c r="I261" s="76">
        <v>407955924665.97925</v>
      </c>
      <c r="J261" s="56">
        <v>0.2476839341466619</v>
      </c>
      <c r="K261" s="76">
        <v>18399741784.224815</v>
      </c>
      <c r="L261" s="76">
        <v>31595494419.633961</v>
      </c>
      <c r="M261" s="76">
        <v>153351574688.0307</v>
      </c>
      <c r="N261" s="76">
        <v>47182334453.121506</v>
      </c>
      <c r="O261" s="76">
        <v>19100.220161773577</v>
      </c>
      <c r="P261" s="46">
        <v>318387.68807001633</v>
      </c>
      <c r="Q261" s="46">
        <v>183836.82697267324</v>
      </c>
      <c r="R261" s="76">
        <v>964221087073.75635</v>
      </c>
      <c r="S261" s="56">
        <v>0.53304624262613365</v>
      </c>
      <c r="T261" s="56">
        <v>0.28820081472958814</v>
      </c>
      <c r="U261" s="46">
        <v>17.543927921395156</v>
      </c>
      <c r="V261" s="76">
        <v>5312245736667.8916</v>
      </c>
      <c r="W261" s="84">
        <v>1677.4521020733966</v>
      </c>
      <c r="X261" s="82">
        <v>4.2184899536400082E-2</v>
      </c>
      <c r="Y261" s="476">
        <v>2.0000000000000001E-4</v>
      </c>
    </row>
    <row r="262" spans="1:25" x14ac:dyDescent="0.2">
      <c r="A262" s="475">
        <v>258</v>
      </c>
      <c r="B262" s="56">
        <v>0.66111722353169489</v>
      </c>
      <c r="C262" s="46">
        <v>3351.966021410044</v>
      </c>
      <c r="D262" s="56">
        <v>0.88672307685252871</v>
      </c>
      <c r="E262" s="56">
        <v>0.49665747340629945</v>
      </c>
      <c r="F262" s="250">
        <v>2023.75</v>
      </c>
      <c r="G262" s="76">
        <v>507285419005.94586</v>
      </c>
      <c r="H262" s="46">
        <v>23503273.833887924</v>
      </c>
      <c r="I262" s="76">
        <v>517733836169.75128</v>
      </c>
      <c r="J262" s="56">
        <v>0.27118635553659576</v>
      </c>
      <c r="K262" s="76">
        <v>3055127149.6965375</v>
      </c>
      <c r="L262" s="76">
        <v>0</v>
      </c>
      <c r="M262" s="76">
        <v>422647659387.96814</v>
      </c>
      <c r="N262" s="76">
        <v>67480821924.222885</v>
      </c>
      <c r="O262" s="76">
        <v>24320.879498012855</v>
      </c>
      <c r="P262" s="46">
        <v>429747.87088891491</v>
      </c>
      <c r="Q262" s="46">
        <v>265792.50846473826</v>
      </c>
      <c r="R262" s="76">
        <v>1404933365866.3276</v>
      </c>
      <c r="S262" s="56">
        <v>0.57883068223495115</v>
      </c>
      <c r="T262" s="56">
        <v>0.42188376422232349</v>
      </c>
      <c r="U262" s="46">
        <v>18.127558173243877</v>
      </c>
      <c r="V262" s="76">
        <v>11906911364083.152</v>
      </c>
      <c r="W262" s="84">
        <v>3758.4218729393924</v>
      </c>
      <c r="X262" s="82">
        <v>3.9762355592588568E-2</v>
      </c>
      <c r="Y262" s="476">
        <v>2.0000000000000001E-4</v>
      </c>
    </row>
    <row r="263" spans="1:25" x14ac:dyDescent="0.2">
      <c r="A263" s="475">
        <v>259</v>
      </c>
      <c r="B263" s="56">
        <v>0.60572226587022215</v>
      </c>
      <c r="C263" s="46">
        <v>6458.6687341858997</v>
      </c>
      <c r="D263" s="56">
        <v>0.33992675251905569</v>
      </c>
      <c r="E263" s="56">
        <v>0.43101379024737912</v>
      </c>
      <c r="F263" s="250">
        <v>2025.98</v>
      </c>
      <c r="G263" s="76">
        <v>101904762138.18161</v>
      </c>
      <c r="H263" s="46">
        <v>5680395.286446848</v>
      </c>
      <c r="I263" s="76">
        <v>201903897203.35794</v>
      </c>
      <c r="J263" s="56">
        <v>0.41418398658518885</v>
      </c>
      <c r="K263" s="76">
        <v>13913375254.281448</v>
      </c>
      <c r="L263" s="76">
        <v>11067024804.448549</v>
      </c>
      <c r="M263" s="76">
        <v>85785818646.745483</v>
      </c>
      <c r="N263" s="76">
        <v>82163412631.231476</v>
      </c>
      <c r="O263" s="76">
        <v>27099.400153466268</v>
      </c>
      <c r="P263" s="46">
        <v>552001.42169083236</v>
      </c>
      <c r="Q263" s="46">
        <v>317202.76448733581</v>
      </c>
      <c r="R263" s="76">
        <v>484292480554.61877</v>
      </c>
      <c r="S263" s="56">
        <v>0.52989505014250682</v>
      </c>
      <c r="T263" s="56">
        <v>0.37000017337154667</v>
      </c>
      <c r="U263" s="46">
        <v>16.296274672698981</v>
      </c>
      <c r="V263" s="76">
        <v>3245572743986.1133</v>
      </c>
      <c r="W263" s="84">
        <v>1023.9876531376505</v>
      </c>
      <c r="X263" s="82">
        <v>4.410953332481235E-2</v>
      </c>
      <c r="Y263" s="476">
        <v>2.0000000000000001E-4</v>
      </c>
    </row>
    <row r="264" spans="1:25" x14ac:dyDescent="0.2">
      <c r="A264" s="475">
        <v>260</v>
      </c>
      <c r="B264" s="56">
        <v>0.47368422428448115</v>
      </c>
      <c r="C264" s="46">
        <v>6899.7393216966784</v>
      </c>
      <c r="D264" s="56">
        <v>0.90484254219236981</v>
      </c>
      <c r="E264" s="56">
        <v>0.7</v>
      </c>
      <c r="F264" s="250">
        <v>2026.32</v>
      </c>
      <c r="G264" s="76">
        <v>151444993146.86432</v>
      </c>
      <c r="H264" s="46">
        <v>24134852.508293532</v>
      </c>
      <c r="I264" s="76">
        <v>485012491141.86951</v>
      </c>
      <c r="J264" s="56">
        <v>0.23222011842903334</v>
      </c>
      <c r="K264" s="76">
        <v>34869513036.137184</v>
      </c>
      <c r="L264" s="76">
        <v>115094486269.3593</v>
      </c>
      <c r="M264" s="76">
        <v>41377523108.733467</v>
      </c>
      <c r="N264" s="76">
        <v>90611467232.098679</v>
      </c>
      <c r="O264" s="76">
        <v>33381.754039578496</v>
      </c>
      <c r="P264" s="46">
        <v>575148.14292513696</v>
      </c>
      <c r="Q264" s="46">
        <v>380311.25045623182</v>
      </c>
      <c r="R264" s="76">
        <v>913826463333.97876</v>
      </c>
      <c r="S264" s="56">
        <v>0.4339372311033976</v>
      </c>
      <c r="T264" s="56">
        <v>0.27570633066928274</v>
      </c>
      <c r="U264" s="46">
        <v>16.391172992053228</v>
      </c>
      <c r="V264" s="76">
        <v>4410951270816.3828</v>
      </c>
      <c r="W264" s="84">
        <v>1391.9265977858499</v>
      </c>
      <c r="X264" s="82">
        <v>4.5723307673542449E-2</v>
      </c>
      <c r="Y264" s="476">
        <v>2.0000000000000001E-4</v>
      </c>
    </row>
    <row r="265" spans="1:25" x14ac:dyDescent="0.2">
      <c r="A265" s="475">
        <v>261</v>
      </c>
      <c r="B265" s="56">
        <v>0.55702277938971467</v>
      </c>
      <c r="C265" s="46">
        <v>8377.6038874921724</v>
      </c>
      <c r="D265" s="56">
        <v>0.75617464396040612</v>
      </c>
      <c r="E265" s="56">
        <v>0.45909901409402321</v>
      </c>
      <c r="F265" s="250">
        <v>2024.39</v>
      </c>
      <c r="G265" s="76">
        <v>355000017445.81775</v>
      </c>
      <c r="H265" s="46">
        <v>17945819.786037963</v>
      </c>
      <c r="I265" s="76">
        <v>430116605584.71802</v>
      </c>
      <c r="J265" s="56">
        <v>0.32370855281851696</v>
      </c>
      <c r="K265" s="76">
        <v>12634226164.725698</v>
      </c>
      <c r="L265" s="76">
        <v>0</v>
      </c>
      <c r="M265" s="76">
        <v>334977868239.75159</v>
      </c>
      <c r="N265" s="76">
        <v>19831610483.588127</v>
      </c>
      <c r="O265" s="76">
        <v>41038.027175299758</v>
      </c>
      <c r="P265" s="46">
        <v>182680.06857982755</v>
      </c>
      <c r="Q265" s="46">
        <v>83911.02572840295</v>
      </c>
      <c r="R265" s="76">
        <v>1268943588765.6389</v>
      </c>
      <c r="S265" s="56">
        <v>0.6248698002877664</v>
      </c>
      <c r="T265" s="56">
        <v>0.3559580867143588</v>
      </c>
      <c r="U265" s="46">
        <v>17.689721415485231</v>
      </c>
      <c r="V265" s="76">
        <v>8598503723712.2803</v>
      </c>
      <c r="W265" s="84">
        <v>2711.4159486167955</v>
      </c>
      <c r="X265" s="82">
        <v>4.2373411194210127E-2</v>
      </c>
      <c r="Y265" s="476">
        <v>2.0000000000000001E-4</v>
      </c>
    </row>
    <row r="266" spans="1:25" x14ac:dyDescent="0.2">
      <c r="A266" s="475">
        <v>262</v>
      </c>
      <c r="B266" s="56">
        <v>0.46956333881347867</v>
      </c>
      <c r="C266" s="46">
        <v>6332.9261694726465</v>
      </c>
      <c r="D266" s="56">
        <v>0.76995715624462191</v>
      </c>
      <c r="E266" s="56">
        <v>0.41813490882054621</v>
      </c>
      <c r="F266" s="250">
        <v>2026.54</v>
      </c>
      <c r="G266" s="76">
        <v>149591068831.21204</v>
      </c>
      <c r="H266" s="46">
        <v>18068536.581466891</v>
      </c>
      <c r="I266" s="76">
        <v>535164390423.93201</v>
      </c>
      <c r="J266" s="56">
        <v>0.37119363561874108</v>
      </c>
      <c r="K266" s="76">
        <v>47942787668.449852</v>
      </c>
      <c r="L266" s="76">
        <v>69598807544.914749</v>
      </c>
      <c r="M266" s="76">
        <v>33993105049.811562</v>
      </c>
      <c r="N266" s="76">
        <v>44869513163.22187</v>
      </c>
      <c r="O266" s="76">
        <v>16516.478764686944</v>
      </c>
      <c r="P266" s="46">
        <v>285743.36524497962</v>
      </c>
      <c r="Q266" s="46">
        <v>158475.88965947076</v>
      </c>
      <c r="R266" s="76">
        <v>894921496969.48242</v>
      </c>
      <c r="S266" s="56">
        <v>0.49610899749113518</v>
      </c>
      <c r="T266" s="56">
        <v>0.3482477784503733</v>
      </c>
      <c r="U266" s="46">
        <v>15.652741290603709</v>
      </c>
      <c r="V266" s="76">
        <v>5387131190479.1113</v>
      </c>
      <c r="W266" s="84">
        <v>1701.0220160409744</v>
      </c>
      <c r="X266" s="82">
        <v>4.6411344495939789E-2</v>
      </c>
      <c r="Y266" s="476">
        <v>2.0000000000000001E-4</v>
      </c>
    </row>
    <row r="267" spans="1:25" x14ac:dyDescent="0.2">
      <c r="A267" s="475">
        <v>263</v>
      </c>
      <c r="B267" s="56">
        <v>0.41927399936908777</v>
      </c>
      <c r="C267" s="46">
        <v>7781.5982006381164</v>
      </c>
      <c r="D267" s="56">
        <v>0.87071631864867527</v>
      </c>
      <c r="E267" s="56">
        <v>0.22836368509098012</v>
      </c>
      <c r="F267" s="250">
        <v>2027.05</v>
      </c>
      <c r="G267" s="76">
        <v>105145989575.01889</v>
      </c>
      <c r="H267" s="46">
        <v>22391846.340197999</v>
      </c>
      <c r="I267" s="76">
        <v>623979013688.83423</v>
      </c>
      <c r="J267" s="56">
        <v>0.41927399936908771</v>
      </c>
      <c r="K267" s="76">
        <v>43539527668.219902</v>
      </c>
      <c r="L267" s="76">
        <v>132210227669.32999</v>
      </c>
      <c r="M267" s="76">
        <v>0</v>
      </c>
      <c r="N267" s="76">
        <v>17337734072.146698</v>
      </c>
      <c r="O267" s="76">
        <v>25004.727118536281</v>
      </c>
      <c r="P267" s="46">
        <v>156798.60384287796</v>
      </c>
      <c r="Q267" s="46">
        <v>79407.464394713359</v>
      </c>
      <c r="R267" s="76">
        <v>895305400583.29163</v>
      </c>
      <c r="S267" s="56">
        <v>0.49933025083741761</v>
      </c>
      <c r="T267" s="56">
        <v>0.37128745466832191</v>
      </c>
      <c r="U267" s="46">
        <v>14.775806417073071</v>
      </c>
      <c r="V267" s="76">
        <v>5441115352818.2217</v>
      </c>
      <c r="W267" s="84">
        <v>1716.8867128756767</v>
      </c>
      <c r="X267" s="82">
        <v>4.9575601097392015E-2</v>
      </c>
      <c r="Y267" s="476">
        <v>2.0000000000000001E-4</v>
      </c>
    </row>
    <row r="268" spans="1:25" x14ac:dyDescent="0.2">
      <c r="A268" s="475">
        <v>264</v>
      </c>
      <c r="B268" s="56">
        <v>0.54152103108171767</v>
      </c>
      <c r="C268" s="46">
        <v>2670.4995277388211</v>
      </c>
      <c r="D268" s="56">
        <v>0.75356455671893807</v>
      </c>
      <c r="E268" s="56">
        <v>0.53378730117421991</v>
      </c>
      <c r="F268" s="250">
        <v>2027.01</v>
      </c>
      <c r="G268" s="76">
        <v>123383612710.00343</v>
      </c>
      <c r="H268" s="46">
        <v>19225827.994146664</v>
      </c>
      <c r="I268" s="76">
        <v>481845233780.06659</v>
      </c>
      <c r="J268" s="56">
        <v>0.37241488066842143</v>
      </c>
      <c r="K268" s="76">
        <v>42765179226.952332</v>
      </c>
      <c r="L268" s="76">
        <v>113982974718.36244</v>
      </c>
      <c r="M268" s="76">
        <v>0</v>
      </c>
      <c r="N268" s="76">
        <v>36892939616.219696</v>
      </c>
      <c r="O268" s="76">
        <v>34673.816681562705</v>
      </c>
      <c r="P268" s="46">
        <v>278448.30556277756</v>
      </c>
      <c r="Q268" s="46">
        <v>153384.61198383637</v>
      </c>
      <c r="R268" s="76">
        <v>782543759356.43579</v>
      </c>
      <c r="S268" s="56">
        <v>0.48865011801346181</v>
      </c>
      <c r="T268" s="56">
        <v>0.36471693304822161</v>
      </c>
      <c r="U268" s="46">
        <v>15.414440893517614</v>
      </c>
      <c r="V268" s="76">
        <v>4941583067787.9951</v>
      </c>
      <c r="W268" s="84">
        <v>1559.4953062540096</v>
      </c>
      <c r="X268" s="82">
        <v>4.6324769285123711E-2</v>
      </c>
      <c r="Y268" s="476">
        <v>2.0000000000000001E-4</v>
      </c>
    </row>
    <row r="269" spans="1:25" x14ac:dyDescent="0.2">
      <c r="A269" s="475">
        <v>265</v>
      </c>
      <c r="B269" s="56">
        <v>0.53383008661920939</v>
      </c>
      <c r="C269" s="46">
        <v>1500</v>
      </c>
      <c r="D269" s="56">
        <v>0.55601538135857786</v>
      </c>
      <c r="E269" s="56">
        <v>0.30881539493151061</v>
      </c>
      <c r="F269" s="250">
        <v>2024.92</v>
      </c>
      <c r="G269" s="76">
        <v>107868864267.31357</v>
      </c>
      <c r="H269" s="46">
        <v>11793802.416716224</v>
      </c>
      <c r="I269" s="76">
        <v>357295939693.18073</v>
      </c>
      <c r="J269" s="56">
        <v>0.43735767452050245</v>
      </c>
      <c r="K269" s="76">
        <v>13262675572.158802</v>
      </c>
      <c r="L269" s="76">
        <v>11437526877.310234</v>
      </c>
      <c r="M269" s="76">
        <v>126718560590.76907</v>
      </c>
      <c r="N269" s="76">
        <v>12677419908.107418</v>
      </c>
      <c r="O269" s="76">
        <v>27306.057096452998</v>
      </c>
      <c r="P269" s="46">
        <v>132864.35641517752</v>
      </c>
      <c r="Q269" s="46">
        <v>52813.204765308074</v>
      </c>
      <c r="R269" s="76">
        <v>685102201295.27625</v>
      </c>
      <c r="S269" s="56">
        <v>0.59419259510957301</v>
      </c>
      <c r="T269" s="56">
        <v>0.34048442943329904</v>
      </c>
      <c r="U269" s="46">
        <v>15.684006368387536</v>
      </c>
      <c r="V269" s="76">
        <v>4115538837176.1489</v>
      </c>
      <c r="W269" s="84">
        <v>1299.7156224327869</v>
      </c>
      <c r="X269" s="82">
        <v>4.5486581636863116E-2</v>
      </c>
      <c r="Y269" s="476">
        <v>2.0000000000000001E-4</v>
      </c>
    </row>
    <row r="270" spans="1:25" x14ac:dyDescent="0.2">
      <c r="A270" s="475">
        <v>266</v>
      </c>
      <c r="B270" s="56">
        <v>0.47032349637243198</v>
      </c>
      <c r="C270" s="46">
        <v>2594.9735117449932</v>
      </c>
      <c r="D270" s="56">
        <v>0.78736378474120727</v>
      </c>
      <c r="E270" s="56">
        <v>0.44820049830291253</v>
      </c>
      <c r="F270" s="250">
        <v>2026.1</v>
      </c>
      <c r="G270" s="76">
        <v>79845302032.828369</v>
      </c>
      <c r="H270" s="46">
        <v>19946302.831955031</v>
      </c>
      <c r="I270" s="76">
        <v>530057053841.70404</v>
      </c>
      <c r="J270" s="56">
        <v>0.36233830437086412</v>
      </c>
      <c r="K270" s="76">
        <v>35386618986.3246</v>
      </c>
      <c r="L270" s="76">
        <v>66703321815.839874</v>
      </c>
      <c r="M270" s="76">
        <v>60846278310.56691</v>
      </c>
      <c r="N270" s="76">
        <v>76096812335.43718</v>
      </c>
      <c r="O270" s="76">
        <v>29967.010705385914</v>
      </c>
      <c r="P270" s="46">
        <v>455304.07780479046</v>
      </c>
      <c r="Q270" s="46">
        <v>288684.70878825389</v>
      </c>
      <c r="R270" s="76">
        <v>900369051329.41162</v>
      </c>
      <c r="S270" s="56">
        <v>0.47808769980946064</v>
      </c>
      <c r="T270" s="56">
        <v>0.28784445433365197</v>
      </c>
      <c r="U270" s="46">
        <v>14.678339433072031</v>
      </c>
      <c r="V270" s="76">
        <v>4324699856052.3945</v>
      </c>
      <c r="W270" s="84">
        <v>1364.1376458660845</v>
      </c>
      <c r="X270" s="82">
        <v>4.8286951898358244E-2</v>
      </c>
      <c r="Y270" s="476">
        <v>2.0000000000000001E-4</v>
      </c>
    </row>
    <row r="271" spans="1:25" x14ac:dyDescent="0.2">
      <c r="A271" s="475">
        <v>267</v>
      </c>
      <c r="B271" s="56">
        <v>0.5533734391635744</v>
      </c>
      <c r="C271" s="46">
        <v>1500</v>
      </c>
      <c r="D271" s="56">
        <v>0.34393365953743027</v>
      </c>
      <c r="E271" s="56">
        <v>0.43714078228154457</v>
      </c>
      <c r="F271" s="250">
        <v>2024.9</v>
      </c>
      <c r="G271" s="76">
        <v>113007991426.52264</v>
      </c>
      <c r="H271" s="46">
        <v>5887188.941178265</v>
      </c>
      <c r="I271" s="76">
        <v>197443706274.61783</v>
      </c>
      <c r="J271" s="56">
        <v>0.39459199827629943</v>
      </c>
      <c r="K271" s="76">
        <v>10818184044.101784</v>
      </c>
      <c r="L271" s="76">
        <v>13307659888.763878</v>
      </c>
      <c r="M271" s="76">
        <v>88456041677.891968</v>
      </c>
      <c r="N271" s="76">
        <v>132806338074.5262</v>
      </c>
      <c r="O271" s="76">
        <v>12145.484425750645</v>
      </c>
      <c r="P271" s="46">
        <v>823808.55262847978</v>
      </c>
      <c r="Q271" s="46">
        <v>513343.96125690249</v>
      </c>
      <c r="R271" s="76">
        <v>539362410076.43573</v>
      </c>
      <c r="S271" s="56">
        <v>0.50360075902861223</v>
      </c>
      <c r="T271" s="56">
        <v>0.36949119225344335</v>
      </c>
      <c r="U271" s="46">
        <v>16.319225260770164</v>
      </c>
      <c r="V271" s="76">
        <v>3696504258996.2622</v>
      </c>
      <c r="W271" s="84">
        <v>1167.3882973815864</v>
      </c>
      <c r="X271" s="82">
        <v>4.3347754651499704E-2</v>
      </c>
      <c r="Y271" s="476">
        <v>2.0000000000000001E-4</v>
      </c>
    </row>
    <row r="272" spans="1:25" x14ac:dyDescent="0.2">
      <c r="A272" s="475">
        <v>268</v>
      </c>
      <c r="B272" s="56">
        <v>0.44755412408898149</v>
      </c>
      <c r="C272" s="46">
        <v>1500</v>
      </c>
      <c r="D272" s="56">
        <v>0.40240028868259897</v>
      </c>
      <c r="E272" s="56">
        <v>0.45811187840604117</v>
      </c>
      <c r="F272" s="250">
        <v>2026.44</v>
      </c>
      <c r="G272" s="76">
        <v>114176476802.90791</v>
      </c>
      <c r="H272" s="46">
        <v>7058622.6117036622</v>
      </c>
      <c r="I272" s="76">
        <v>285048435489.03839</v>
      </c>
      <c r="J272" s="56">
        <v>0.44755412408898154</v>
      </c>
      <c r="K272" s="76">
        <v>30252438640.359802</v>
      </c>
      <c r="L272" s="76">
        <v>45717583902.016937</v>
      </c>
      <c r="M272" s="76">
        <v>32781093920.450958</v>
      </c>
      <c r="N272" s="76">
        <v>137281507792.97606</v>
      </c>
      <c r="O272" s="76">
        <v>19535.623240909237</v>
      </c>
      <c r="P272" s="46">
        <v>856031.92657330341</v>
      </c>
      <c r="Q272" s="46">
        <v>534079.45683336409</v>
      </c>
      <c r="R272" s="76">
        <v>655005266548.77124</v>
      </c>
      <c r="S272" s="56">
        <v>0.51609585208493081</v>
      </c>
      <c r="T272" s="56">
        <v>0.40011596574058261</v>
      </c>
      <c r="U272" s="46">
        <v>15.414264189816869</v>
      </c>
      <c r="V272" s="76">
        <v>4534614391648.5078</v>
      </c>
      <c r="W272" s="84">
        <v>1429.930611773467</v>
      </c>
      <c r="X272" s="82">
        <v>4.6400223656644611E-2</v>
      </c>
      <c r="Y272" s="476">
        <v>2.0000000000000001E-4</v>
      </c>
    </row>
    <row r="273" spans="1:25" x14ac:dyDescent="0.2">
      <c r="A273" s="475">
        <v>269</v>
      </c>
      <c r="B273" s="56">
        <v>0.73109177588295871</v>
      </c>
      <c r="C273" s="46">
        <v>6617.1662220497037</v>
      </c>
      <c r="D273" s="56">
        <v>0.79840949125122962</v>
      </c>
      <c r="E273" s="56">
        <v>0.11711331765083333</v>
      </c>
      <c r="F273" s="250">
        <v>2024.61</v>
      </c>
      <c r="G273" s="76">
        <v>550763465416.86963</v>
      </c>
      <c r="H273" s="46">
        <v>18756291.874564379</v>
      </c>
      <c r="I273" s="76">
        <v>535861353425.31909</v>
      </c>
      <c r="J273" s="56">
        <v>0.32841306974406081</v>
      </c>
      <c r="K273" s="76">
        <v>16813701076.362516</v>
      </c>
      <c r="L273" s="76">
        <v>0</v>
      </c>
      <c r="M273" s="76">
        <v>310349818019.62103</v>
      </c>
      <c r="N273" s="76">
        <v>53643227679.96714</v>
      </c>
      <c r="O273" s="76">
        <v>44029.797067426211</v>
      </c>
      <c r="P273" s="46">
        <v>318480.03183306463</v>
      </c>
      <c r="Q273" s="46">
        <v>182467.80621857991</v>
      </c>
      <c r="R273" s="76">
        <v>1388053068164.2991</v>
      </c>
      <c r="S273" s="56">
        <v>0.59218583510651446</v>
      </c>
      <c r="T273" s="56">
        <v>0.50876588395601596</v>
      </c>
      <c r="U273" s="46">
        <v>17.633910309324165</v>
      </c>
      <c r="V273" s="76">
        <v>13398980736201.357</v>
      </c>
      <c r="W273" s="84">
        <v>4230.0252261735759</v>
      </c>
      <c r="X273" s="82">
        <v>4.2340694392705387E-2</v>
      </c>
      <c r="Y273" s="476">
        <v>2.0000000000000001E-4</v>
      </c>
    </row>
    <row r="274" spans="1:25" x14ac:dyDescent="0.2">
      <c r="A274" s="475">
        <v>270</v>
      </c>
      <c r="B274" s="56">
        <v>0.46490390818946387</v>
      </c>
      <c r="C274" s="46">
        <v>7338.2414797833299</v>
      </c>
      <c r="D274" s="56">
        <v>1.013585215898368</v>
      </c>
      <c r="E274" s="56">
        <v>0.7</v>
      </c>
      <c r="F274" s="250">
        <v>2025.84</v>
      </c>
      <c r="G274" s="76">
        <v>313607386669.85699</v>
      </c>
      <c r="H274" s="46">
        <v>24286240.013764668</v>
      </c>
      <c r="I274" s="76">
        <v>561525936303.73291</v>
      </c>
      <c r="J274" s="56">
        <v>0.24303013785859251</v>
      </c>
      <c r="K274" s="76">
        <v>45725327271.990509</v>
      </c>
      <c r="L274" s="76">
        <v>108599605528.3734</v>
      </c>
      <c r="M274" s="76">
        <v>102982042191.97665</v>
      </c>
      <c r="N274" s="76">
        <v>8661348773.4362507</v>
      </c>
      <c r="O274" s="76">
        <v>25495.164623742163</v>
      </c>
      <c r="P274" s="46">
        <v>110640.21560925213</v>
      </c>
      <c r="Q274" s="46">
        <v>31275.746907434805</v>
      </c>
      <c r="R274" s="76">
        <v>1080092810003.8915</v>
      </c>
      <c r="S274" s="56">
        <v>0.49295201066505345</v>
      </c>
      <c r="T274" s="56">
        <v>0.40017440808080901</v>
      </c>
      <c r="U274" s="46">
        <v>17.195674376510869</v>
      </c>
      <c r="V274" s="76">
        <v>7970188169718.0566</v>
      </c>
      <c r="W274" s="84">
        <v>2514.7438770557051</v>
      </c>
      <c r="X274" s="82">
        <v>4.3818212579126284E-2</v>
      </c>
      <c r="Y274" s="476">
        <v>2.0000000000000001E-4</v>
      </c>
    </row>
    <row r="275" spans="1:25" x14ac:dyDescent="0.2">
      <c r="A275" s="475">
        <v>271</v>
      </c>
      <c r="B275" s="56">
        <v>0.56030858053024013</v>
      </c>
      <c r="C275" s="46">
        <v>7021.2485206691845</v>
      </c>
      <c r="D275" s="56">
        <v>0.55091529879140899</v>
      </c>
      <c r="E275" s="56">
        <v>0.53444550856881279</v>
      </c>
      <c r="F275" s="250">
        <v>2024.05</v>
      </c>
      <c r="G275" s="76">
        <v>302659210570.6615</v>
      </c>
      <c r="H275" s="46">
        <v>10265301.660281971</v>
      </c>
      <c r="I275" s="76">
        <v>272852103522.07748</v>
      </c>
      <c r="J275" s="56">
        <v>0.27727012606627521</v>
      </c>
      <c r="K275" s="76">
        <v>3960552667.2200899</v>
      </c>
      <c r="L275" s="76">
        <v>0</v>
      </c>
      <c r="M275" s="76">
        <v>191377978185.16605</v>
      </c>
      <c r="N275" s="76">
        <v>38744013673.596443</v>
      </c>
      <c r="O275" s="76">
        <v>21823.228223870326</v>
      </c>
      <c r="P275" s="46">
        <v>265401.40325865377</v>
      </c>
      <c r="Q275" s="46">
        <v>148114.87681373511</v>
      </c>
      <c r="R275" s="76">
        <v>771087328927.08435</v>
      </c>
      <c r="S275" s="56">
        <v>0.58440943223478481</v>
      </c>
      <c r="T275" s="56">
        <v>0.46623280702220027</v>
      </c>
      <c r="U275" s="46">
        <v>18.036872243317848</v>
      </c>
      <c r="V275" s="76">
        <v>7121958342607.2305</v>
      </c>
      <c r="W275" s="84">
        <v>2247.5582063890047</v>
      </c>
      <c r="X275" s="82">
        <v>4.0633192446958781E-2</v>
      </c>
      <c r="Y275" s="476">
        <v>2.0000000000000001E-4</v>
      </c>
    </row>
    <row r="276" spans="1:25" x14ac:dyDescent="0.2">
      <c r="A276" s="475">
        <v>272</v>
      </c>
      <c r="B276" s="56">
        <v>0.42516534561222352</v>
      </c>
      <c r="C276" s="46">
        <v>7716.3398054759637</v>
      </c>
      <c r="D276" s="56">
        <v>0.45529530832055698</v>
      </c>
      <c r="E276" s="56">
        <v>0.29523925078917002</v>
      </c>
      <c r="F276" s="250">
        <v>2023.75</v>
      </c>
      <c r="G276" s="76">
        <v>153018127733.64185</v>
      </c>
      <c r="H276" s="46">
        <v>7950686.7988168895</v>
      </c>
      <c r="I276" s="76">
        <v>263567440409.08823</v>
      </c>
      <c r="J276" s="56">
        <v>0.3327200129710437</v>
      </c>
      <c r="K276" s="76">
        <v>7232319995.281189</v>
      </c>
      <c r="L276" s="76">
        <v>0</v>
      </c>
      <c r="M276" s="76">
        <v>203496257112.15448</v>
      </c>
      <c r="N276" s="76">
        <v>50600380431.098747</v>
      </c>
      <c r="O276" s="76">
        <v>19421.800334228727</v>
      </c>
      <c r="P276" s="46">
        <v>285978.25097591663</v>
      </c>
      <c r="Q276" s="46">
        <v>166010.59124732768</v>
      </c>
      <c r="R276" s="76">
        <v>730039191008.30701</v>
      </c>
      <c r="S276" s="56">
        <v>0.58779712930165007</v>
      </c>
      <c r="T276" s="56">
        <v>0.29874740221794738</v>
      </c>
      <c r="U276" s="46">
        <v>17.158096154682127</v>
      </c>
      <c r="V276" s="76">
        <v>4148489926041.9795</v>
      </c>
      <c r="W276" s="84">
        <v>1309.6294932991968</v>
      </c>
      <c r="X276" s="82">
        <v>4.1971642713822664E-2</v>
      </c>
      <c r="Y276" s="476">
        <v>2.0000000000000001E-4</v>
      </c>
    </row>
    <row r="277" spans="1:25" x14ac:dyDescent="0.2">
      <c r="A277" s="475">
        <v>273</v>
      </c>
      <c r="B277" s="56">
        <v>0.36681215130792266</v>
      </c>
      <c r="C277" s="46">
        <v>1500</v>
      </c>
      <c r="D277" s="56">
        <v>0.89910420859126206</v>
      </c>
      <c r="E277" s="56">
        <v>0.60153229848660628</v>
      </c>
      <c r="F277" s="250">
        <v>2026.06</v>
      </c>
      <c r="G277" s="76">
        <v>117601374128.8992</v>
      </c>
      <c r="H277" s="46">
        <v>25286905.849766091</v>
      </c>
      <c r="I277" s="76">
        <v>599018348683.82227</v>
      </c>
      <c r="J277" s="56">
        <v>0.36681215130792266</v>
      </c>
      <c r="K277" s="76">
        <v>30567272108.425568</v>
      </c>
      <c r="L277" s="76">
        <v>68410481296.046799</v>
      </c>
      <c r="M277" s="76">
        <v>63642240510.954872</v>
      </c>
      <c r="N277" s="76">
        <v>71361152713.102371</v>
      </c>
      <c r="O277" s="76">
        <v>28637.769032301498</v>
      </c>
      <c r="P277" s="46">
        <v>493875.77403643687</v>
      </c>
      <c r="Q277" s="46">
        <v>315784.67384645285</v>
      </c>
      <c r="R277" s="76">
        <v>961747763688.82288</v>
      </c>
      <c r="S277" s="56">
        <v>0.47887515983844975</v>
      </c>
      <c r="T277" s="56">
        <v>0.3049577541551679</v>
      </c>
      <c r="U277" s="46">
        <v>15.249505015123974</v>
      </c>
      <c r="V277" s="76">
        <v>5031354381677.7588</v>
      </c>
      <c r="W277" s="84">
        <v>1587.776959842397</v>
      </c>
      <c r="X277" s="82">
        <v>4.6879010451523324E-2</v>
      </c>
      <c r="Y277" s="476">
        <v>2.0000000000000001E-4</v>
      </c>
    </row>
    <row r="278" spans="1:25" x14ac:dyDescent="0.2">
      <c r="A278" s="475">
        <v>274</v>
      </c>
      <c r="B278" s="56">
        <v>0.65448016487330696</v>
      </c>
      <c r="C278" s="46">
        <v>2568.0924128966853</v>
      </c>
      <c r="D278" s="56">
        <v>0.70714367453211657</v>
      </c>
      <c r="E278" s="56">
        <v>0.5853591295566033</v>
      </c>
      <c r="F278" s="250">
        <v>2026.07</v>
      </c>
      <c r="G278" s="76">
        <v>138689415089.93155</v>
      </c>
      <c r="H278" s="46">
        <v>17045107.363425653</v>
      </c>
      <c r="I278" s="76">
        <v>502558580857.1449</v>
      </c>
      <c r="J278" s="56">
        <v>0.48702926886489162</v>
      </c>
      <c r="K278" s="76">
        <v>45303508700.506508</v>
      </c>
      <c r="L278" s="76">
        <v>92021777714.740417</v>
      </c>
      <c r="M278" s="76">
        <v>45581098559.968376</v>
      </c>
      <c r="N278" s="76">
        <v>32514019512.60836</v>
      </c>
      <c r="O278" s="76">
        <v>33607.735179861171</v>
      </c>
      <c r="P278" s="46">
        <v>266916.91092731641</v>
      </c>
      <c r="Q278" s="46">
        <v>145794.1801795956</v>
      </c>
      <c r="R278" s="76">
        <v>856839497446.66028</v>
      </c>
      <c r="S278" s="56">
        <v>0.57540659599489596</v>
      </c>
      <c r="T278" s="56">
        <v>0.40463284403092803</v>
      </c>
      <c r="U278" s="46">
        <v>15.225153542998054</v>
      </c>
      <c r="V278" s="76">
        <v>5883172019571.6592</v>
      </c>
      <c r="W278" s="84">
        <v>1857.1567390803752</v>
      </c>
      <c r="X278" s="82">
        <v>4.7279719769711348E-2</v>
      </c>
      <c r="Y278" s="476">
        <v>2.0000000000000001E-4</v>
      </c>
    </row>
    <row r="279" spans="1:25" x14ac:dyDescent="0.2">
      <c r="A279" s="475">
        <v>275</v>
      </c>
      <c r="B279" s="56">
        <v>0.40241733194282825</v>
      </c>
      <c r="C279" s="46">
        <v>1857.594124409602</v>
      </c>
      <c r="D279" s="56">
        <v>0.6034907226066677</v>
      </c>
      <c r="E279" s="56">
        <v>0.55158890984386433</v>
      </c>
      <c r="F279" s="250">
        <v>2024.4</v>
      </c>
      <c r="G279" s="76">
        <v>268137688703.22604</v>
      </c>
      <c r="H279" s="46">
        <v>13567467.710287808</v>
      </c>
      <c r="I279" s="76">
        <v>378297538539.92603</v>
      </c>
      <c r="J279" s="56">
        <v>0.40241733194282825</v>
      </c>
      <c r="K279" s="76">
        <v>15425756694.461285</v>
      </c>
      <c r="L279" s="76">
        <v>17384967816.003521</v>
      </c>
      <c r="M279" s="76">
        <v>179523292641.55084</v>
      </c>
      <c r="N279" s="76">
        <v>39218710465.700943</v>
      </c>
      <c r="O279" s="76">
        <v>20556.846957546768</v>
      </c>
      <c r="P279" s="46">
        <v>296017.76663475134</v>
      </c>
      <c r="Q279" s="46">
        <v>170049.16628494969</v>
      </c>
      <c r="R279" s="76">
        <v>829447742709.24402</v>
      </c>
      <c r="S279" s="56">
        <v>0.58397666457301634</v>
      </c>
      <c r="T279" s="56">
        <v>0.47813917422916558</v>
      </c>
      <c r="U279" s="46">
        <v>16.997695773655838</v>
      </c>
      <c r="V279" s="76">
        <v>7493253568224.6582</v>
      </c>
      <c r="W279" s="84">
        <v>2365.3358306566465</v>
      </c>
      <c r="X279" s="82">
        <v>4.2460523276881566E-2</v>
      </c>
      <c r="Y279" s="476">
        <v>2.0000000000000001E-4</v>
      </c>
    </row>
    <row r="280" spans="1:25" x14ac:dyDescent="0.2">
      <c r="A280" s="475">
        <v>276</v>
      </c>
      <c r="B280" s="56">
        <v>0.52458618802172763</v>
      </c>
      <c r="C280" s="46">
        <v>6900.8494679157247</v>
      </c>
      <c r="D280" s="56">
        <v>0.98703242706899741</v>
      </c>
      <c r="E280" s="56">
        <v>0.34211074983231576</v>
      </c>
      <c r="F280" s="250">
        <v>2023.75</v>
      </c>
      <c r="G280" s="76">
        <v>418679050497.25067</v>
      </c>
      <c r="H280" s="46">
        <v>29907752.423986003</v>
      </c>
      <c r="I280" s="76">
        <v>667456491352.19434</v>
      </c>
      <c r="J280" s="56">
        <v>0.26201806761001167</v>
      </c>
      <c r="K280" s="76">
        <v>14535325495.590925</v>
      </c>
      <c r="L280" s="76">
        <v>0</v>
      </c>
      <c r="M280" s="76">
        <v>384259088409.74017</v>
      </c>
      <c r="N280" s="76">
        <v>82057558405.963562</v>
      </c>
      <c r="O280" s="76">
        <v>41349.469343673962</v>
      </c>
      <c r="P280" s="46">
        <v>483267.59019121341</v>
      </c>
      <c r="Q280" s="46">
        <v>304827.38795188523</v>
      </c>
      <c r="R280" s="76">
        <v>1569334176720.7366</v>
      </c>
      <c r="S280" s="56">
        <v>0.53599601889024351</v>
      </c>
      <c r="T280" s="56">
        <v>0.36172552575358891</v>
      </c>
      <c r="U280" s="46">
        <v>17.381040570118664</v>
      </c>
      <c r="V280" s="76">
        <v>10952878293893.85</v>
      </c>
      <c r="W280" s="84">
        <v>3456.1473213667541</v>
      </c>
      <c r="X280" s="82">
        <v>4.1377919992162962E-2</v>
      </c>
      <c r="Y280" s="476">
        <v>2.0000000000000001E-4</v>
      </c>
    </row>
    <row r="281" spans="1:25" x14ac:dyDescent="0.2">
      <c r="A281" s="475">
        <v>277</v>
      </c>
      <c r="B281" s="56">
        <v>0.64413850534899675</v>
      </c>
      <c r="C281" s="46">
        <v>3888.8525496629795</v>
      </c>
      <c r="D281" s="56">
        <v>0.6497419961259161</v>
      </c>
      <c r="E281" s="56">
        <v>0.50985343490489798</v>
      </c>
      <c r="F281" s="250">
        <v>2025.19</v>
      </c>
      <c r="G281" s="76">
        <v>190410676462.79718</v>
      </c>
      <c r="H281" s="46">
        <v>14352783.073416635</v>
      </c>
      <c r="I281" s="76">
        <v>304676401538.2796</v>
      </c>
      <c r="J281" s="56">
        <v>8.4298378362254289E-2</v>
      </c>
      <c r="K281" s="76">
        <v>11976769794.75737</v>
      </c>
      <c r="L281" s="76">
        <v>28530564635.499519</v>
      </c>
      <c r="M281" s="76">
        <v>156152866779.9552</v>
      </c>
      <c r="N281" s="76">
        <v>20443432547.479416</v>
      </c>
      <c r="O281" s="76">
        <v>23406.196477438451</v>
      </c>
      <c r="P281" s="46">
        <v>160417.17653464939</v>
      </c>
      <c r="Q281" s="46">
        <v>70151.796608524048</v>
      </c>
      <c r="R281" s="76">
        <v>774066135273.16492</v>
      </c>
      <c r="S281" s="56">
        <v>0.49986497796849</v>
      </c>
      <c r="T281" s="56">
        <v>0.2651397234206837</v>
      </c>
      <c r="U281" s="46">
        <v>18.50332215771245</v>
      </c>
      <c r="V281" s="76">
        <v>4116188289382.7563</v>
      </c>
      <c r="W281" s="84">
        <v>1299.1003914126547</v>
      </c>
      <c r="X281" s="82">
        <v>4.0313499371009205E-2</v>
      </c>
      <c r="Y281" s="476">
        <v>2.0000000000000001E-4</v>
      </c>
    </row>
    <row r="282" spans="1:25" x14ac:dyDescent="0.2">
      <c r="A282" s="475">
        <v>278</v>
      </c>
      <c r="B282" s="56">
        <v>0.57167190650757949</v>
      </c>
      <c r="C282" s="46">
        <v>5400.846571168694</v>
      </c>
      <c r="D282" s="56">
        <v>1.2040201708307863</v>
      </c>
      <c r="E282" s="56">
        <v>0.57816654420358571</v>
      </c>
      <c r="F282" s="250">
        <v>2024.95</v>
      </c>
      <c r="G282" s="76">
        <v>389621955315.30151</v>
      </c>
      <c r="H282" s="46">
        <v>45637323.006794341</v>
      </c>
      <c r="I282" s="76">
        <v>1027171433720.4745</v>
      </c>
      <c r="J282" s="56">
        <v>0.35010475028153865</v>
      </c>
      <c r="K282" s="76">
        <v>31358967788.904495</v>
      </c>
      <c r="L282" s="76">
        <v>0</v>
      </c>
      <c r="M282" s="76">
        <v>314505202580.47974</v>
      </c>
      <c r="N282" s="76">
        <v>27833786938.210003</v>
      </c>
      <c r="O282" s="76">
        <v>23419.759242641314</v>
      </c>
      <c r="P282" s="46">
        <v>221796.60195889085</v>
      </c>
      <c r="Q282" s="46">
        <v>107153.8935108547</v>
      </c>
      <c r="R282" s="76">
        <v>1922681178530.2117</v>
      </c>
      <c r="S282" s="56">
        <v>0.54579833011912804</v>
      </c>
      <c r="T282" s="56">
        <v>0.33774616793868878</v>
      </c>
      <c r="U282" s="46">
        <v>16.535474341412751</v>
      </c>
      <c r="V282" s="76">
        <v>11671364614737.127</v>
      </c>
      <c r="W282" s="84">
        <v>3682.8155987126247</v>
      </c>
      <c r="X282" s="82">
        <v>4.4066197398103357E-2</v>
      </c>
      <c r="Y282" s="476">
        <v>2.0000000000000001E-4</v>
      </c>
    </row>
    <row r="283" spans="1:25" x14ac:dyDescent="0.2">
      <c r="A283" s="475">
        <v>279</v>
      </c>
      <c r="B283" s="56">
        <v>0.37297158577141709</v>
      </c>
      <c r="C283" s="46">
        <v>4231.748392671685</v>
      </c>
      <c r="D283" s="56">
        <v>0.78862836507817469</v>
      </c>
      <c r="E283" s="56">
        <v>0.47493954190983112</v>
      </c>
      <c r="F283" s="250">
        <v>2024.72</v>
      </c>
      <c r="G283" s="76">
        <v>451594198729.5069</v>
      </c>
      <c r="H283" s="46">
        <v>19213158.414431356</v>
      </c>
      <c r="I283" s="76">
        <v>434793338913.9104</v>
      </c>
      <c r="J283" s="56">
        <v>0.23432079242282711</v>
      </c>
      <c r="K283" s="76">
        <v>14612041892.882284</v>
      </c>
      <c r="L283" s="76">
        <v>0</v>
      </c>
      <c r="M283" s="76">
        <v>265753497414.64346</v>
      </c>
      <c r="N283" s="76">
        <v>45764618307.023285</v>
      </c>
      <c r="O283" s="76">
        <v>43104.896025207941</v>
      </c>
      <c r="P283" s="46">
        <v>304897.46459399583</v>
      </c>
      <c r="Q283" s="46">
        <v>172436.23881926632</v>
      </c>
      <c r="R283" s="76">
        <v>1176506534340.4248</v>
      </c>
      <c r="S283" s="56">
        <v>0.56373747275239583</v>
      </c>
      <c r="T283" s="56">
        <v>0.43805228689691861</v>
      </c>
      <c r="U283" s="46">
        <v>18.217159088772327</v>
      </c>
      <c r="V283" s="76">
        <v>10232515123299.896</v>
      </c>
      <c r="W283" s="84">
        <v>3231.4355700350034</v>
      </c>
      <c r="X283" s="82">
        <v>4.0435916827214119E-2</v>
      </c>
      <c r="Y283" s="476">
        <v>2.0000000000000001E-4</v>
      </c>
    </row>
    <row r="284" spans="1:25" x14ac:dyDescent="0.2">
      <c r="A284" s="475">
        <v>280</v>
      </c>
      <c r="B284" s="56">
        <v>0.28803475923693139</v>
      </c>
      <c r="C284" s="46">
        <v>5130.024533247245</v>
      </c>
      <c r="D284" s="56">
        <v>1.0334141156901477</v>
      </c>
      <c r="E284" s="56">
        <v>0.32721732390519254</v>
      </c>
      <c r="F284" s="250">
        <v>2024.38</v>
      </c>
      <c r="G284" s="76">
        <v>416487673993.83936</v>
      </c>
      <c r="H284" s="46">
        <v>32761289.601819426</v>
      </c>
      <c r="I284" s="76">
        <v>767968636666.41565</v>
      </c>
      <c r="J284" s="56">
        <v>0.28099009028324218</v>
      </c>
      <c r="K284" s="76">
        <v>28428057018.897175</v>
      </c>
      <c r="L284" s="76">
        <v>11313252535.54253</v>
      </c>
      <c r="M284" s="76">
        <v>417516058546.50098</v>
      </c>
      <c r="N284" s="76">
        <v>25398218703.987644</v>
      </c>
      <c r="O284" s="76">
        <v>37344.442818204654</v>
      </c>
      <c r="P284" s="46">
        <v>194743.07293929119</v>
      </c>
      <c r="Q284" s="46">
        <v>89618.926021361287</v>
      </c>
      <c r="R284" s="76">
        <v>1883297122520.6362</v>
      </c>
      <c r="S284" s="56">
        <v>0.57445475742360674</v>
      </c>
      <c r="T284" s="56">
        <v>0.31568607052232855</v>
      </c>
      <c r="U284" s="46">
        <v>17.14874397094022</v>
      </c>
      <c r="V284" s="76">
        <v>10906358369590.352</v>
      </c>
      <c r="W284" s="84">
        <v>3438.6656936650156</v>
      </c>
      <c r="X284" s="82">
        <v>4.3794088863800505E-2</v>
      </c>
      <c r="Y284" s="476">
        <v>2.0000000000000001E-4</v>
      </c>
    </row>
    <row r="285" spans="1:25" x14ac:dyDescent="0.2">
      <c r="A285" s="475">
        <v>281</v>
      </c>
      <c r="B285" s="56">
        <v>0.54223588319813687</v>
      </c>
      <c r="C285" s="46">
        <v>10945.348106410831</v>
      </c>
      <c r="D285" s="56">
        <v>0.63033512123972724</v>
      </c>
      <c r="E285" s="56">
        <v>0.10305848452927757</v>
      </c>
      <c r="F285" s="250">
        <v>2025.28</v>
      </c>
      <c r="G285" s="76">
        <v>90179169868.914108</v>
      </c>
      <c r="H285" s="46">
        <v>12495375.241740044</v>
      </c>
      <c r="I285" s="76">
        <v>457160697850.5368</v>
      </c>
      <c r="J285" s="56">
        <v>0.47392451185366313</v>
      </c>
      <c r="K285" s="76">
        <v>15156120401.045973</v>
      </c>
      <c r="L285" s="76">
        <v>13240804228.15082</v>
      </c>
      <c r="M285" s="76">
        <v>95365228968.370468</v>
      </c>
      <c r="N285" s="76">
        <v>102988832744.52425</v>
      </c>
      <c r="O285" s="76">
        <v>33059.589600532083</v>
      </c>
      <c r="P285" s="46">
        <v>570599.34230187559</v>
      </c>
      <c r="Q285" s="46">
        <v>386181.03119114839</v>
      </c>
      <c r="R285" s="76">
        <v>795041210155.37964</v>
      </c>
      <c r="S285" s="56">
        <v>0.52449547133904673</v>
      </c>
      <c r="T285" s="56">
        <v>0.34405967617992134</v>
      </c>
      <c r="U285" s="46">
        <v>14.931110365121384</v>
      </c>
      <c r="V285" s="76">
        <v>4535506396326.1035</v>
      </c>
      <c r="W285" s="84">
        <v>1430.9502829137982</v>
      </c>
      <c r="X285" s="82">
        <v>4.7707395870650079E-2</v>
      </c>
      <c r="Y285" s="476">
        <v>2.0000000000000001E-4</v>
      </c>
    </row>
    <row r="286" spans="1:25" x14ac:dyDescent="0.2">
      <c r="A286" s="475">
        <v>282</v>
      </c>
      <c r="B286" s="56">
        <v>0.48142363961334123</v>
      </c>
      <c r="C286" s="46">
        <v>4079.9792134464269</v>
      </c>
      <c r="D286" s="56">
        <v>0.83931976480558768</v>
      </c>
      <c r="E286" s="56">
        <v>0.53916401370914613</v>
      </c>
      <c r="F286" s="250">
        <v>2024.79</v>
      </c>
      <c r="G286" s="76">
        <v>259480468822.81451</v>
      </c>
      <c r="H286" s="46">
        <v>22546636.473787323</v>
      </c>
      <c r="I286" s="76">
        <v>547871202758.63605</v>
      </c>
      <c r="J286" s="56">
        <v>0.35004359555476816</v>
      </c>
      <c r="K286" s="76">
        <v>14390707616.074486</v>
      </c>
      <c r="L286" s="76">
        <v>0</v>
      </c>
      <c r="M286" s="76">
        <v>244271758862.81024</v>
      </c>
      <c r="N286" s="76">
        <v>74494775737.262619</v>
      </c>
      <c r="O286" s="76">
        <v>17748.837113462119</v>
      </c>
      <c r="P286" s="46">
        <v>473073.51352548477</v>
      </c>
      <c r="Q286" s="46">
        <v>301152.37804198812</v>
      </c>
      <c r="R286" s="76">
        <v>1234420407852.6672</v>
      </c>
      <c r="S286" s="56">
        <v>0.56076205887052444</v>
      </c>
      <c r="T286" s="56">
        <v>0.34938597563302121</v>
      </c>
      <c r="U286" s="46">
        <v>16.562416905694995</v>
      </c>
      <c r="V286" s="76">
        <v>7882647898227.9531</v>
      </c>
      <c r="W286" s="84">
        <v>2487.9698924067848</v>
      </c>
      <c r="X286" s="82">
        <v>4.4092469048317859E-2</v>
      </c>
      <c r="Y286" s="476">
        <v>2.0000000000000001E-4</v>
      </c>
    </row>
    <row r="287" spans="1:25" x14ac:dyDescent="0.2">
      <c r="A287" s="475">
        <v>283</v>
      </c>
      <c r="B287" s="56">
        <v>0.64068694832479489</v>
      </c>
      <c r="C287" s="46">
        <v>1500</v>
      </c>
      <c r="D287" s="56">
        <v>1.3241729422424249</v>
      </c>
      <c r="E287" s="56">
        <v>0.46253299702037037</v>
      </c>
      <c r="F287" s="250">
        <v>2025.4</v>
      </c>
      <c r="G287" s="76">
        <v>297409469265.98743</v>
      </c>
      <c r="H287" s="46">
        <v>61649780.384952873</v>
      </c>
      <c r="I287" s="76">
        <v>759748928640.53027</v>
      </c>
      <c r="J287" s="56">
        <v>4.8617268506337963E-3</v>
      </c>
      <c r="K287" s="76">
        <v>13438930805.257372</v>
      </c>
      <c r="L287" s="76">
        <v>4997836181.0648193</v>
      </c>
      <c r="M287" s="76">
        <v>192472239520.86121</v>
      </c>
      <c r="N287" s="76">
        <v>101515728836.92886</v>
      </c>
      <c r="O287" s="76">
        <v>30612.599463447008</v>
      </c>
      <c r="P287" s="46">
        <v>647761.23769127775</v>
      </c>
      <c r="Q287" s="46">
        <v>424712.99939733004</v>
      </c>
      <c r="R287" s="76">
        <v>1485097707907.9419</v>
      </c>
      <c r="S287" s="56">
        <v>0.3520797016363586</v>
      </c>
      <c r="T287" s="56">
        <v>0.16170195117201527</v>
      </c>
      <c r="U287" s="46">
        <v>23.419560223722492</v>
      </c>
      <c r="V287" s="76">
        <v>6086004131640.0732</v>
      </c>
      <c r="W287" s="84">
        <v>1920.5336659040975</v>
      </c>
      <c r="X287" s="82">
        <v>3.1762962089315686E-2</v>
      </c>
      <c r="Y287" s="476">
        <v>2.0000000000000001E-4</v>
      </c>
    </row>
    <row r="288" spans="1:25" x14ac:dyDescent="0.2">
      <c r="A288" s="475">
        <v>284</v>
      </c>
      <c r="B288" s="56">
        <v>0.54672823231854029</v>
      </c>
      <c r="C288" s="46">
        <v>4803.6012979458737</v>
      </c>
      <c r="D288" s="56">
        <v>1.0015193788331165</v>
      </c>
      <c r="E288" s="56">
        <v>0.49153082937411391</v>
      </c>
      <c r="F288" s="250">
        <v>2023.76</v>
      </c>
      <c r="G288" s="76">
        <v>530262303506.38574</v>
      </c>
      <c r="H288" s="46">
        <v>30947220.270406671</v>
      </c>
      <c r="I288" s="76">
        <v>720013075236.05908</v>
      </c>
      <c r="J288" s="56">
        <v>0.37279449460706038</v>
      </c>
      <c r="K288" s="76">
        <v>20508472356.868626</v>
      </c>
      <c r="L288" s="76">
        <v>0</v>
      </c>
      <c r="M288" s="76">
        <v>586632325448.71655</v>
      </c>
      <c r="N288" s="76">
        <v>43703801836.441231</v>
      </c>
      <c r="O288" s="76">
        <v>34639.273346437876</v>
      </c>
      <c r="P288" s="46">
        <v>323511.10787845624</v>
      </c>
      <c r="Q288" s="46">
        <v>181626.19922287503</v>
      </c>
      <c r="R288" s="76">
        <v>2015586907804.3743</v>
      </c>
      <c r="S288" s="56">
        <v>0.62930238083278589</v>
      </c>
      <c r="T288" s="56">
        <v>0.37359426205856372</v>
      </c>
      <c r="U288" s="46">
        <v>17.200791724649935</v>
      </c>
      <c r="V288" s="76">
        <v>14281769738507.291</v>
      </c>
      <c r="W288" s="84">
        <v>4502.977757251917</v>
      </c>
      <c r="X288" s="82">
        <v>4.2410311144159996E-2</v>
      </c>
      <c r="Y288" s="476">
        <v>2.0000000000000001E-4</v>
      </c>
    </row>
    <row r="289" spans="1:25" x14ac:dyDescent="0.2">
      <c r="A289" s="475">
        <v>285</v>
      </c>
      <c r="B289" s="56">
        <v>0.58778410811173321</v>
      </c>
      <c r="C289" s="46">
        <v>6407.1832677653456</v>
      </c>
      <c r="D289" s="56">
        <v>0.55597878465240136</v>
      </c>
      <c r="E289" s="56">
        <v>0.34834521818141345</v>
      </c>
      <c r="F289" s="250">
        <v>2025.43</v>
      </c>
      <c r="G289" s="76">
        <v>112467386736.8956</v>
      </c>
      <c r="H289" s="46">
        <v>10878307.688824413</v>
      </c>
      <c r="I289" s="76">
        <v>251386882887.23877</v>
      </c>
      <c r="J289" s="56">
        <v>0.21256883685817185</v>
      </c>
      <c r="K289" s="76">
        <v>8708026320.0225258</v>
      </c>
      <c r="L289" s="76">
        <v>23306249835.516212</v>
      </c>
      <c r="M289" s="76">
        <v>101047849446.59703</v>
      </c>
      <c r="N289" s="76">
        <v>59947351501.834045</v>
      </c>
      <c r="O289" s="76">
        <v>28965.795360453216</v>
      </c>
      <c r="P289" s="46">
        <v>387953.61253821972</v>
      </c>
      <c r="Q289" s="46">
        <v>242475.59580300047</v>
      </c>
      <c r="R289" s="76">
        <v>576188780097.37817</v>
      </c>
      <c r="S289" s="56">
        <v>0.47769101132816155</v>
      </c>
      <c r="T289" s="56">
        <v>0.26574185792135629</v>
      </c>
      <c r="U289" s="46">
        <v>17.341522178773612</v>
      </c>
      <c r="V289" s="76">
        <v>2918461531287.7881</v>
      </c>
      <c r="W289" s="84">
        <v>920.95958485723554</v>
      </c>
      <c r="X289" s="82">
        <v>4.220607368102685E-2</v>
      </c>
      <c r="Y289" s="476">
        <v>2.0000000000000001E-4</v>
      </c>
    </row>
    <row r="290" spans="1:25" x14ac:dyDescent="0.2">
      <c r="A290" s="475">
        <v>286</v>
      </c>
      <c r="B290" s="56">
        <v>0.48204415712574572</v>
      </c>
      <c r="C290" s="46">
        <v>3728.2544174944678</v>
      </c>
      <c r="D290" s="56">
        <v>0.88473588153112992</v>
      </c>
      <c r="E290" s="56">
        <v>0.37002845708825949</v>
      </c>
      <c r="F290" s="250">
        <v>2025.28</v>
      </c>
      <c r="G290" s="76">
        <v>267915170589.44171</v>
      </c>
      <c r="H290" s="46">
        <v>24205837.30432038</v>
      </c>
      <c r="I290" s="76">
        <v>527573750329.22192</v>
      </c>
      <c r="J290" s="56">
        <v>0.25006738545653251</v>
      </c>
      <c r="K290" s="76">
        <v>18127638072.287178</v>
      </c>
      <c r="L290" s="76">
        <v>16417187935.579092</v>
      </c>
      <c r="M290" s="76">
        <v>136059410103.97636</v>
      </c>
      <c r="N290" s="76">
        <v>61559143787.567383</v>
      </c>
      <c r="O290" s="76">
        <v>30227.052080556987</v>
      </c>
      <c r="P290" s="46">
        <v>391298.79264860752</v>
      </c>
      <c r="Q290" s="46">
        <v>236018.39262955828</v>
      </c>
      <c r="R290" s="76">
        <v>1019348267330.3195</v>
      </c>
      <c r="S290" s="56">
        <v>0.47098536880808928</v>
      </c>
      <c r="T290" s="56">
        <v>0.339828495127868</v>
      </c>
      <c r="U290" s="46">
        <v>17.576892708245001</v>
      </c>
      <c r="V290" s="76">
        <v>6653689213385.4697</v>
      </c>
      <c r="W290" s="84">
        <v>2098.9830238226446</v>
      </c>
      <c r="X290" s="82">
        <v>4.1734351274548255E-2</v>
      </c>
      <c r="Y290" s="476">
        <v>2.0000000000000001E-4</v>
      </c>
    </row>
    <row r="291" spans="1:25" x14ac:dyDescent="0.2">
      <c r="A291" s="475">
        <v>287</v>
      </c>
      <c r="B291" s="56">
        <v>0.46742801104198839</v>
      </c>
      <c r="C291" s="46">
        <v>3161.4615057544534</v>
      </c>
      <c r="D291" s="56">
        <v>0.90524065691462108</v>
      </c>
      <c r="E291" s="56">
        <v>0.50501727530445206</v>
      </c>
      <c r="F291" s="250">
        <v>2024.68</v>
      </c>
      <c r="G291" s="76">
        <v>516748689849.57751</v>
      </c>
      <c r="H291" s="46">
        <v>25716824.840658419</v>
      </c>
      <c r="I291" s="76">
        <v>642364627813.37634</v>
      </c>
      <c r="J291" s="56">
        <v>0.36516897603266507</v>
      </c>
      <c r="K291" s="76">
        <v>11364581694.445908</v>
      </c>
      <c r="L291" s="76">
        <v>0</v>
      </c>
      <c r="M291" s="76">
        <v>337448173558.89752</v>
      </c>
      <c r="N291" s="76">
        <v>89989957904.765182</v>
      </c>
      <c r="O291" s="76">
        <v>29058.846684283049</v>
      </c>
      <c r="P291" s="46">
        <v>538898.61071245605</v>
      </c>
      <c r="Q291" s="46">
        <v>351325.7713450875</v>
      </c>
      <c r="R291" s="76">
        <v>1568491988972.667</v>
      </c>
      <c r="S291" s="56">
        <v>0.5864756791089103</v>
      </c>
      <c r="T291" s="56">
        <v>0.43022566894504527</v>
      </c>
      <c r="U291" s="46">
        <v>17.566017751172808</v>
      </c>
      <c r="V291" s="76">
        <v>12800373409881.709</v>
      </c>
      <c r="W291" s="84">
        <v>4037.110861278115</v>
      </c>
      <c r="X291" s="82">
        <v>4.2107748373228039E-2</v>
      </c>
      <c r="Y291" s="476">
        <v>2.0000000000000001E-4</v>
      </c>
    </row>
    <row r="292" spans="1:25" x14ac:dyDescent="0.2">
      <c r="A292" s="475">
        <v>288</v>
      </c>
      <c r="B292" s="56">
        <v>0.43484099236980411</v>
      </c>
      <c r="C292" s="46">
        <v>2841.949778064341</v>
      </c>
      <c r="D292" s="56">
        <v>0.72825679890500394</v>
      </c>
      <c r="E292" s="56">
        <v>0.33518625698784277</v>
      </c>
      <c r="F292" s="250">
        <v>2025.15</v>
      </c>
      <c r="G292" s="76">
        <v>126859012793.31648</v>
      </c>
      <c r="H292" s="46">
        <v>17784986.646870594</v>
      </c>
      <c r="I292" s="76">
        <v>445721732215.69971</v>
      </c>
      <c r="J292" s="56">
        <v>0.23196625036672947</v>
      </c>
      <c r="K292" s="76">
        <v>10427581784.452143</v>
      </c>
      <c r="L292" s="76">
        <v>4196801535.2249928</v>
      </c>
      <c r="M292" s="76">
        <v>82018506748.599106</v>
      </c>
      <c r="N292" s="76">
        <v>54705111881.858261</v>
      </c>
      <c r="O292" s="76">
        <v>22750.581151294205</v>
      </c>
      <c r="P292" s="46">
        <v>315466.22935111041</v>
      </c>
      <c r="Q292" s="46">
        <v>181842.5380238556</v>
      </c>
      <c r="R292" s="76">
        <v>746657566306.34631</v>
      </c>
      <c r="S292" s="56">
        <v>0.41333621044625385</v>
      </c>
      <c r="T292" s="56">
        <v>0.24152180369614373</v>
      </c>
      <c r="U292" s="46">
        <v>17.15427642090086</v>
      </c>
      <c r="V292" s="76">
        <v>3532014298233.0156</v>
      </c>
      <c r="W292" s="84">
        <v>1113.5770187225849</v>
      </c>
      <c r="X292" s="82">
        <v>4.1006977272480559E-2</v>
      </c>
      <c r="Y292" s="476">
        <v>2.0000000000000001E-4</v>
      </c>
    </row>
    <row r="293" spans="1:25" x14ac:dyDescent="0.2">
      <c r="A293" s="475">
        <v>289</v>
      </c>
      <c r="B293" s="56">
        <v>0.50161352989824748</v>
      </c>
      <c r="C293" s="46">
        <v>5799.2102617769342</v>
      </c>
      <c r="D293" s="56">
        <v>0.8007193995336459</v>
      </c>
      <c r="E293" s="56">
        <v>0.23972893124434219</v>
      </c>
      <c r="F293" s="250">
        <v>2023.82</v>
      </c>
      <c r="G293" s="76">
        <v>231722968768.01633</v>
      </c>
      <c r="H293" s="46">
        <v>18585417.822479017</v>
      </c>
      <c r="I293" s="76">
        <v>477975726763.58667</v>
      </c>
      <c r="J293" s="56">
        <v>0.38730256979866473</v>
      </c>
      <c r="K293" s="76">
        <v>15920221264.540337</v>
      </c>
      <c r="L293" s="76">
        <v>0</v>
      </c>
      <c r="M293" s="76">
        <v>293321120142.1319</v>
      </c>
      <c r="N293" s="76">
        <v>48119184298.578285</v>
      </c>
      <c r="O293" s="76">
        <v>36164.086603133554</v>
      </c>
      <c r="P293" s="46">
        <v>352377.38776752033</v>
      </c>
      <c r="Q293" s="46">
        <v>208234.03467952265</v>
      </c>
      <c r="R293" s="76">
        <v>1122289438040.4148</v>
      </c>
      <c r="S293" s="56">
        <v>0.5937579805429456</v>
      </c>
      <c r="T293" s="56">
        <v>0.35440807240103711</v>
      </c>
      <c r="U293" s="46">
        <v>16.457830956547795</v>
      </c>
      <c r="V293" s="76">
        <v>7308164120073.5156</v>
      </c>
      <c r="W293" s="84">
        <v>2304.9244670997728</v>
      </c>
      <c r="X293" s="82">
        <v>4.3452419471746197E-2</v>
      </c>
      <c r="Y293" s="476">
        <v>2.0000000000000001E-4</v>
      </c>
    </row>
    <row r="294" spans="1:25" x14ac:dyDescent="0.2">
      <c r="A294" s="475">
        <v>290</v>
      </c>
      <c r="B294" s="56">
        <v>0.48974544332053771</v>
      </c>
      <c r="C294" s="46">
        <v>4615.7062432220746</v>
      </c>
      <c r="D294" s="56">
        <v>0.63493132761890569</v>
      </c>
      <c r="E294" s="56">
        <v>0.50607879048401205</v>
      </c>
      <c r="F294" s="250">
        <v>2025.98</v>
      </c>
      <c r="G294" s="76">
        <v>253050538438.216</v>
      </c>
      <c r="H294" s="46">
        <v>13951836.402723538</v>
      </c>
      <c r="I294" s="76">
        <v>390765084301.00439</v>
      </c>
      <c r="J294" s="56">
        <v>0.41524511151670829</v>
      </c>
      <c r="K294" s="76">
        <v>27288070211.789917</v>
      </c>
      <c r="L294" s="76">
        <v>42929367620.148354</v>
      </c>
      <c r="M294" s="76">
        <v>148845404057.97473</v>
      </c>
      <c r="N294" s="76">
        <v>70985059509.252075</v>
      </c>
      <c r="O294" s="76">
        <v>30076.577373583823</v>
      </c>
      <c r="P294" s="46">
        <v>473043.95452904509</v>
      </c>
      <c r="Q294" s="46">
        <v>307474.96645482723</v>
      </c>
      <c r="R294" s="76">
        <v>919015794263.18054</v>
      </c>
      <c r="S294" s="56">
        <v>0.58210074056477845</v>
      </c>
      <c r="T294" s="56">
        <v>0.44671928282970991</v>
      </c>
      <c r="U294" s="46">
        <v>16.608637898106842</v>
      </c>
      <c r="V294" s="76">
        <v>7483038906423.7227</v>
      </c>
      <c r="W294" s="84">
        <v>2361.6203821229005</v>
      </c>
      <c r="X294" s="82">
        <v>4.3985444893881162E-2</v>
      </c>
      <c r="Y294" s="476">
        <v>2.0000000000000001E-4</v>
      </c>
    </row>
    <row r="295" spans="1:25" x14ac:dyDescent="0.2">
      <c r="A295" s="475">
        <v>291</v>
      </c>
      <c r="B295" s="56">
        <v>0.5125128638128178</v>
      </c>
      <c r="C295" s="46">
        <v>8857.5191438640777</v>
      </c>
      <c r="D295" s="56">
        <v>0.50192316204372944</v>
      </c>
      <c r="E295" s="56">
        <v>0.64570558098517972</v>
      </c>
      <c r="F295" s="250">
        <v>2025.05</v>
      </c>
      <c r="G295" s="76">
        <v>122815568718.7868</v>
      </c>
      <c r="H295" s="46">
        <v>9279913.9684945084</v>
      </c>
      <c r="I295" s="76">
        <v>305986795399.19659</v>
      </c>
      <c r="J295" s="56">
        <v>0.39794426354086998</v>
      </c>
      <c r="K295" s="76">
        <v>17052197096.871302</v>
      </c>
      <c r="L295" s="76">
        <v>55116890024.196678</v>
      </c>
      <c r="M295" s="76">
        <v>94802511123.979614</v>
      </c>
      <c r="N295" s="76">
        <v>23429579488.676285</v>
      </c>
      <c r="O295" s="76">
        <v>40363.779113789205</v>
      </c>
      <c r="P295" s="46">
        <v>181872.86386544508</v>
      </c>
      <c r="Q295" s="46">
        <v>87661.352254360012</v>
      </c>
      <c r="R295" s="76">
        <v>621804878342.69238</v>
      </c>
      <c r="S295" s="56">
        <v>0.56981380741266141</v>
      </c>
      <c r="T295" s="56">
        <v>0.35007448777654498</v>
      </c>
      <c r="U295" s="46">
        <v>16.280128450983856</v>
      </c>
      <c r="V295" s="76">
        <v>3925802514419.0229</v>
      </c>
      <c r="W295" s="84">
        <v>1239.812760146247</v>
      </c>
      <c r="X295" s="82">
        <v>4.4215238924662975E-2</v>
      </c>
      <c r="Y295" s="476">
        <v>2.0000000000000001E-4</v>
      </c>
    </row>
    <row r="296" spans="1:25" x14ac:dyDescent="0.2">
      <c r="A296" s="475">
        <v>292</v>
      </c>
      <c r="B296" s="56">
        <v>0.46392278057588276</v>
      </c>
      <c r="C296" s="46">
        <v>2696.23585549882</v>
      </c>
      <c r="D296" s="56">
        <v>0.54879798222289822</v>
      </c>
      <c r="E296" s="56">
        <v>0.65555944811006317</v>
      </c>
      <c r="F296" s="250">
        <v>2025.7</v>
      </c>
      <c r="G296" s="76">
        <v>98799696845.554428</v>
      </c>
      <c r="H296" s="46">
        <v>11203448.167001102</v>
      </c>
      <c r="I296" s="76">
        <v>275595225996.65155</v>
      </c>
      <c r="J296" s="56">
        <v>0.24637500505601728</v>
      </c>
      <c r="K296" s="76">
        <v>29150758130.294788</v>
      </c>
      <c r="L296" s="76">
        <v>94899248740.86409</v>
      </c>
      <c r="M296" s="76">
        <v>53379064624.90271</v>
      </c>
      <c r="N296" s="76">
        <v>57262176510.942795</v>
      </c>
      <c r="O296" s="76">
        <v>27543.951880437391</v>
      </c>
      <c r="P296" s="46">
        <v>357167.67362482951</v>
      </c>
      <c r="Q296" s="46">
        <v>218573.62412764662</v>
      </c>
      <c r="R296" s="76">
        <v>581952683113.92725</v>
      </c>
      <c r="S296" s="56">
        <v>0.44984253137246855</v>
      </c>
      <c r="T296" s="56">
        <v>0.23394156274269581</v>
      </c>
      <c r="U296" s="46">
        <v>17.214754593699347</v>
      </c>
      <c r="V296" s="76">
        <v>2614583638919.5703</v>
      </c>
      <c r="W296" s="84">
        <v>825.53547644378887</v>
      </c>
      <c r="X296" s="82">
        <v>4.2174970217749096E-2</v>
      </c>
      <c r="Y296" s="476">
        <v>2.0000000000000001E-4</v>
      </c>
    </row>
    <row r="297" spans="1:25" x14ac:dyDescent="0.2">
      <c r="A297" s="475">
        <v>293</v>
      </c>
      <c r="B297" s="56">
        <v>0.43037237574796505</v>
      </c>
      <c r="C297" s="46">
        <v>5789.7668413693082</v>
      </c>
      <c r="D297" s="56">
        <v>0.71306568790136626</v>
      </c>
      <c r="E297" s="56">
        <v>0.37874089540111833</v>
      </c>
      <c r="F297" s="250">
        <v>2025.03</v>
      </c>
      <c r="G297" s="76">
        <v>216820853531.7796</v>
      </c>
      <c r="H297" s="46">
        <v>16292439.486548997</v>
      </c>
      <c r="I297" s="76">
        <v>463246476003.69739</v>
      </c>
      <c r="J297" s="56">
        <v>0.38621800995789501</v>
      </c>
      <c r="K297" s="76">
        <v>31799536045.986137</v>
      </c>
      <c r="L297" s="76">
        <v>88300504876.047882</v>
      </c>
      <c r="M297" s="76">
        <v>114255486769.51515</v>
      </c>
      <c r="N297" s="76">
        <v>103626621863.38348</v>
      </c>
      <c r="O297" s="76">
        <v>31907.675264723192</v>
      </c>
      <c r="P297" s="46">
        <v>596544.58324478788</v>
      </c>
      <c r="Q297" s="46">
        <v>404230.6752467333</v>
      </c>
      <c r="R297" s="76">
        <v>1023873016860.1189</v>
      </c>
      <c r="S297" s="56">
        <v>0.5434741438630778</v>
      </c>
      <c r="T297" s="56">
        <v>0.36149199881020333</v>
      </c>
      <c r="U297" s="46">
        <v>16.385392916809241</v>
      </c>
      <c r="V297" s="76">
        <v>6625337817713.959</v>
      </c>
      <c r="W297" s="84">
        <v>2090.3293646840657</v>
      </c>
      <c r="X297" s="82">
        <v>4.497921037816479E-2</v>
      </c>
      <c r="Y297" s="476">
        <v>2.0000000000000001E-4</v>
      </c>
    </row>
    <row r="298" spans="1:25" x14ac:dyDescent="0.2">
      <c r="A298" s="475">
        <v>294</v>
      </c>
      <c r="B298" s="56">
        <v>0.51262218782280888</v>
      </c>
      <c r="C298" s="46">
        <v>1500</v>
      </c>
      <c r="D298" s="56">
        <v>0.80523040642772314</v>
      </c>
      <c r="E298" s="56">
        <v>0.56238502048757411</v>
      </c>
      <c r="F298" s="250">
        <v>2024.18</v>
      </c>
      <c r="G298" s="76">
        <v>318905180061.9574</v>
      </c>
      <c r="H298" s="46">
        <v>21345895.173786595</v>
      </c>
      <c r="I298" s="76">
        <v>615001820704.07056</v>
      </c>
      <c r="J298" s="56">
        <v>0.43023872507937577</v>
      </c>
      <c r="K298" s="76">
        <v>13152909096.30024</v>
      </c>
      <c r="L298" s="76">
        <v>0</v>
      </c>
      <c r="M298" s="76">
        <v>278577405771.64111</v>
      </c>
      <c r="N298" s="76">
        <v>101838191371.32059</v>
      </c>
      <c r="O298" s="76">
        <v>23938.796020426063</v>
      </c>
      <c r="P298" s="46">
        <v>585541.2318783279</v>
      </c>
      <c r="Q298" s="46">
        <v>392054.08142003184</v>
      </c>
      <c r="R298" s="76">
        <v>1370701346067.9507</v>
      </c>
      <c r="S298" s="56">
        <v>0.58849051276183284</v>
      </c>
      <c r="T298" s="56">
        <v>0.39521309051070797</v>
      </c>
      <c r="U298" s="46">
        <v>16.496851113983404</v>
      </c>
      <c r="V298" s="76">
        <v>9885148183615.2227</v>
      </c>
      <c r="W298" s="84">
        <v>3115.9572135529679</v>
      </c>
      <c r="X298" s="82">
        <v>4.3986115171489447E-2</v>
      </c>
      <c r="Y298" s="476">
        <v>2.0000000000000001E-4</v>
      </c>
    </row>
    <row r="299" spans="1:25" x14ac:dyDescent="0.2">
      <c r="A299" s="475">
        <v>295</v>
      </c>
      <c r="B299" s="56">
        <v>0.41935082967224774</v>
      </c>
      <c r="C299" s="46">
        <v>5750.3673835096852</v>
      </c>
      <c r="D299" s="56">
        <v>0.69937389190146648</v>
      </c>
      <c r="E299" s="56">
        <v>0.59619845340962052</v>
      </c>
      <c r="F299" s="250">
        <v>2025.41</v>
      </c>
      <c r="G299" s="76">
        <v>109503610195.1801</v>
      </c>
      <c r="H299" s="46">
        <v>15630762.926195033</v>
      </c>
      <c r="I299" s="76">
        <v>317295140622.47705</v>
      </c>
      <c r="J299" s="56">
        <v>0.16639520625247517</v>
      </c>
      <c r="K299" s="76">
        <v>14275695477.005749</v>
      </c>
      <c r="L299" s="76">
        <v>29036441038.430672</v>
      </c>
      <c r="M299" s="76">
        <v>65183735689.089737</v>
      </c>
      <c r="N299" s="76">
        <v>41804308330.55825</v>
      </c>
      <c r="O299" s="76">
        <v>19348.519446571081</v>
      </c>
      <c r="P299" s="46">
        <v>299714.46170956775</v>
      </c>
      <c r="Q299" s="46">
        <v>170584.70041837802</v>
      </c>
      <c r="R299" s="76">
        <v>645966366011.66296</v>
      </c>
      <c r="S299" s="56">
        <v>0.44284586502550438</v>
      </c>
      <c r="T299" s="56">
        <v>0.21877049243592331</v>
      </c>
      <c r="U299" s="46">
        <v>17.533305187156927</v>
      </c>
      <c r="V299" s="76">
        <v>2683657033954.5146</v>
      </c>
      <c r="W299" s="84">
        <v>846.16122006297246</v>
      </c>
      <c r="X299" s="82">
        <v>4.2328345860531906E-2</v>
      </c>
      <c r="Y299" s="476">
        <v>2.0000000000000001E-4</v>
      </c>
    </row>
    <row r="300" spans="1:25" x14ac:dyDescent="0.2">
      <c r="A300" s="475">
        <v>296</v>
      </c>
      <c r="B300" s="56">
        <v>0.43708539566472743</v>
      </c>
      <c r="C300" s="46">
        <v>7808.1152067727671</v>
      </c>
      <c r="D300" s="56">
        <v>0.48457151859042552</v>
      </c>
      <c r="E300" s="56">
        <v>0.30376009033929385</v>
      </c>
      <c r="F300" s="250">
        <v>2024.82</v>
      </c>
      <c r="G300" s="76">
        <v>211096284548.20114</v>
      </c>
      <c r="H300" s="46">
        <v>8952777.26178216</v>
      </c>
      <c r="I300" s="76">
        <v>257083112729.90289</v>
      </c>
      <c r="J300" s="56">
        <v>0.35135940011584155</v>
      </c>
      <c r="K300" s="76">
        <v>4811894187.2962132</v>
      </c>
      <c r="L300" s="76">
        <v>0</v>
      </c>
      <c r="M300" s="76">
        <v>180962211649.56238</v>
      </c>
      <c r="N300" s="76">
        <v>57254206224.101044</v>
      </c>
      <c r="O300" s="76">
        <v>28453.764420075331</v>
      </c>
      <c r="P300" s="46">
        <v>377197.78623533458</v>
      </c>
      <c r="Q300" s="46">
        <v>236108.47325230754</v>
      </c>
      <c r="R300" s="76">
        <v>754007852130.82434</v>
      </c>
      <c r="S300" s="56">
        <v>0.60328120368150306</v>
      </c>
      <c r="T300" s="56">
        <v>0.37887575501420778</v>
      </c>
      <c r="U300" s="46">
        <v>17.414957531848579</v>
      </c>
      <c r="V300" s="76">
        <v>5486505670193.8262</v>
      </c>
      <c r="W300" s="84">
        <v>1731.4737712194672</v>
      </c>
      <c r="X300" s="82">
        <v>4.1831772247546722E-2</v>
      </c>
      <c r="Y300" s="476">
        <v>2.0000000000000001E-4</v>
      </c>
    </row>
    <row r="301" spans="1:25" x14ac:dyDescent="0.2">
      <c r="A301" s="475">
        <v>297</v>
      </c>
      <c r="B301" s="56">
        <v>0.43948278025776727</v>
      </c>
      <c r="C301" s="46">
        <v>1500</v>
      </c>
      <c r="D301" s="56">
        <v>0.42404560414496367</v>
      </c>
      <c r="E301" s="56">
        <v>0.52536924061056822</v>
      </c>
      <c r="F301" s="250">
        <v>2025.75</v>
      </c>
      <c r="G301" s="76">
        <v>109383943831.89273</v>
      </c>
      <c r="H301" s="46">
        <v>7678762.001182002</v>
      </c>
      <c r="I301" s="76">
        <v>254907563087.96729</v>
      </c>
      <c r="J301" s="56">
        <v>0.43865163763338666</v>
      </c>
      <c r="K301" s="76">
        <v>16592477795.434811</v>
      </c>
      <c r="L301" s="76">
        <v>25452764008.230019</v>
      </c>
      <c r="M301" s="76">
        <v>74732232482.336639</v>
      </c>
      <c r="N301" s="76">
        <v>106334879666.25473</v>
      </c>
      <c r="O301" s="76">
        <v>32627.182799631726</v>
      </c>
      <c r="P301" s="46">
        <v>730165.15484194655</v>
      </c>
      <c r="Q301" s="46">
        <v>441112.37115347892</v>
      </c>
      <c r="R301" s="76">
        <v>569220495595.48767</v>
      </c>
      <c r="S301" s="56">
        <v>0.51890598187726433</v>
      </c>
      <c r="T301" s="56">
        <v>0.39180416346248537</v>
      </c>
      <c r="U301" s="46">
        <v>15.788553664512028</v>
      </c>
      <c r="V301" s="76">
        <v>3993821795338.0889</v>
      </c>
      <c r="W301" s="84">
        <v>1261.2096882918788</v>
      </c>
      <c r="X301" s="82">
        <v>4.4863686500464427E-2</v>
      </c>
      <c r="Y301" s="476">
        <v>2.0000000000000001E-4</v>
      </c>
    </row>
    <row r="302" spans="1:25" x14ac:dyDescent="0.2">
      <c r="A302" s="475">
        <v>298</v>
      </c>
      <c r="B302" s="56">
        <v>0.45624389175740648</v>
      </c>
      <c r="C302" s="46">
        <v>2129.8075675864184</v>
      </c>
      <c r="D302" s="56">
        <v>0.65538203716228205</v>
      </c>
      <c r="E302" s="56">
        <v>0.44444014231295731</v>
      </c>
      <c r="F302" s="250">
        <v>2025.49</v>
      </c>
      <c r="G302" s="76">
        <v>226807542416.45538</v>
      </c>
      <c r="H302" s="46">
        <v>14551377.313596783</v>
      </c>
      <c r="I302" s="76">
        <v>316792690877.89581</v>
      </c>
      <c r="J302" s="56">
        <v>0.20401030115439689</v>
      </c>
      <c r="K302" s="76">
        <v>10354029978.16535</v>
      </c>
      <c r="L302" s="76">
        <v>7298192568.0142565</v>
      </c>
      <c r="M302" s="76">
        <v>140159926953.76846</v>
      </c>
      <c r="N302" s="76">
        <v>30840109597.688351</v>
      </c>
      <c r="O302" s="76">
        <v>31814.906331329359</v>
      </c>
      <c r="P302" s="46">
        <v>232017.29199659132</v>
      </c>
      <c r="Q302" s="46">
        <v>121082.72729098085</v>
      </c>
      <c r="R302" s="76">
        <v>733212064379.8208</v>
      </c>
      <c r="S302" s="56">
        <v>0.51410574167123735</v>
      </c>
      <c r="T302" s="56">
        <v>0.36080296934945727</v>
      </c>
      <c r="U302" s="46">
        <v>18.081602271312082</v>
      </c>
      <c r="V302" s="76">
        <v>5223373808549.8174</v>
      </c>
      <c r="W302" s="84">
        <v>1647.18328004413</v>
      </c>
      <c r="X302" s="82">
        <v>4.0776137050421019E-2</v>
      </c>
      <c r="Y302" s="476">
        <v>2.0000000000000001E-4</v>
      </c>
    </row>
    <row r="303" spans="1:25" x14ac:dyDescent="0.2">
      <c r="A303" s="475">
        <v>299</v>
      </c>
      <c r="B303" s="56">
        <v>0.49464344667803367</v>
      </c>
      <c r="C303" s="46">
        <v>2176.3262709924638</v>
      </c>
      <c r="D303" s="56">
        <v>0.89222632668485768</v>
      </c>
      <c r="E303" s="56">
        <v>0.388161994809407</v>
      </c>
      <c r="F303" s="250">
        <v>2024.95</v>
      </c>
      <c r="G303" s="76">
        <v>318126855093.50012</v>
      </c>
      <c r="H303" s="46">
        <v>25134391.120895565</v>
      </c>
      <c r="I303" s="76">
        <v>535703130009.02826</v>
      </c>
      <c r="J303" s="56">
        <v>0.13277787404273433</v>
      </c>
      <c r="K303" s="76">
        <v>4679699674.2446928</v>
      </c>
      <c r="L303" s="76">
        <v>0</v>
      </c>
      <c r="M303" s="76">
        <v>266931557293.47504</v>
      </c>
      <c r="N303" s="76">
        <v>28394017585.815529</v>
      </c>
      <c r="O303" s="76">
        <v>32580.959903991061</v>
      </c>
      <c r="P303" s="46">
        <v>199111.24734634912</v>
      </c>
      <c r="Q303" s="46">
        <v>93184.369348449254</v>
      </c>
      <c r="R303" s="76">
        <v>1281793348263.9026</v>
      </c>
      <c r="S303" s="56">
        <v>0.50705754465015718</v>
      </c>
      <c r="T303" s="56">
        <v>0.26355821944006408</v>
      </c>
      <c r="U303" s="46">
        <v>18.622728684053943</v>
      </c>
      <c r="V303" s="76">
        <v>6950652063417.4756</v>
      </c>
      <c r="W303" s="84">
        <v>2193.5409241000038</v>
      </c>
      <c r="X303" s="82">
        <v>3.9037111446629025E-2</v>
      </c>
      <c r="Y303" s="476">
        <v>2.0000000000000001E-4</v>
      </c>
    </row>
    <row r="304" spans="1:25" x14ac:dyDescent="0.2">
      <c r="A304" s="475">
        <v>300</v>
      </c>
      <c r="B304" s="56">
        <v>0.48609029933237158</v>
      </c>
      <c r="C304" s="46">
        <v>8547.0748584869616</v>
      </c>
      <c r="D304" s="56">
        <v>0.72980957979456929</v>
      </c>
      <c r="E304" s="56">
        <v>0.60997388751190351</v>
      </c>
      <c r="F304" s="250">
        <v>2024.11</v>
      </c>
      <c r="G304" s="76">
        <v>389986347948.95093</v>
      </c>
      <c r="H304" s="46">
        <v>16124788.819203548</v>
      </c>
      <c r="I304" s="76">
        <v>405494289772.14142</v>
      </c>
      <c r="J304" s="56">
        <v>0.24871980230432378</v>
      </c>
      <c r="K304" s="76">
        <v>9177609415.548336</v>
      </c>
      <c r="L304" s="76">
        <v>0</v>
      </c>
      <c r="M304" s="76">
        <v>348131245137.29193</v>
      </c>
      <c r="N304" s="76">
        <v>30091017110.450283</v>
      </c>
      <c r="O304" s="76">
        <v>14306.547620843066</v>
      </c>
      <c r="P304" s="46">
        <v>215939.61065867392</v>
      </c>
      <c r="Q304" s="46">
        <v>107973.63383353918</v>
      </c>
      <c r="R304" s="76">
        <v>1307710195625.8171</v>
      </c>
      <c r="S304" s="56">
        <v>0.61168401627164948</v>
      </c>
      <c r="T304" s="56">
        <v>0.35524969115033483</v>
      </c>
      <c r="U304" s="46">
        <v>18.020741293397538</v>
      </c>
      <c r="V304" s="76">
        <v>9079500921539.9102</v>
      </c>
      <c r="W304" s="84">
        <v>2866.1704858893786</v>
      </c>
      <c r="X304" s="82">
        <v>4.1193324687609147E-2</v>
      </c>
      <c r="Y304" s="476">
        <v>2.0000000000000001E-4</v>
      </c>
    </row>
    <row r="305" spans="1:25" x14ac:dyDescent="0.2">
      <c r="A305" s="475">
        <v>301</v>
      </c>
      <c r="B305" s="56">
        <v>0.63225537911581997</v>
      </c>
      <c r="C305" s="46">
        <v>5909.5798313142404</v>
      </c>
      <c r="D305" s="56">
        <v>0.53750732348461083</v>
      </c>
      <c r="E305" s="56">
        <v>0.43969451729187503</v>
      </c>
      <c r="F305" s="250">
        <v>2024.76</v>
      </c>
      <c r="G305" s="76">
        <v>289578152084.82379</v>
      </c>
      <c r="H305" s="46">
        <v>10209094.422654195</v>
      </c>
      <c r="I305" s="76">
        <v>276583844446.78857</v>
      </c>
      <c r="J305" s="56">
        <v>0.27182014052907599</v>
      </c>
      <c r="K305" s="76">
        <v>9000293124.0622425</v>
      </c>
      <c r="L305" s="76">
        <v>0</v>
      </c>
      <c r="M305" s="76">
        <v>214805715809.80551</v>
      </c>
      <c r="N305" s="76">
        <v>20215043319.004551</v>
      </c>
      <c r="O305" s="76">
        <v>16789.222150024743</v>
      </c>
      <c r="P305" s="46">
        <v>163020.18398566975</v>
      </c>
      <c r="Q305" s="46">
        <v>73727.285960331239</v>
      </c>
      <c r="R305" s="76">
        <v>820688253488.16846</v>
      </c>
      <c r="S305" s="56">
        <v>0.60317166581633053</v>
      </c>
      <c r="T305" s="56">
        <v>0.42934118081431311</v>
      </c>
      <c r="U305" s="46">
        <v>17.900940279524356</v>
      </c>
      <c r="V305" s="76">
        <v>6858999208200.8623</v>
      </c>
      <c r="W305" s="84">
        <v>2164.4610539652535</v>
      </c>
      <c r="X305" s="82">
        <v>4.1350397880679041E-2</v>
      </c>
      <c r="Y305" s="476">
        <v>2.0000000000000001E-4</v>
      </c>
    </row>
    <row r="306" spans="1:25" x14ac:dyDescent="0.2">
      <c r="A306" s="475">
        <v>302</v>
      </c>
      <c r="B306" s="56">
        <v>0.54036541303776953</v>
      </c>
      <c r="C306" s="46">
        <v>6942.6667968889751</v>
      </c>
      <c r="D306" s="56">
        <v>0.87549625678781862</v>
      </c>
      <c r="E306" s="56">
        <v>0.49014568328156266</v>
      </c>
      <c r="F306" s="250">
        <v>2023.75</v>
      </c>
      <c r="G306" s="76">
        <v>603449526743.52844</v>
      </c>
      <c r="H306" s="46">
        <v>23570168.951683365</v>
      </c>
      <c r="I306" s="76">
        <v>530473430806.44208</v>
      </c>
      <c r="J306" s="56">
        <v>0.35964494772073929</v>
      </c>
      <c r="K306" s="76">
        <v>11469413156.278025</v>
      </c>
      <c r="L306" s="76">
        <v>0</v>
      </c>
      <c r="M306" s="76">
        <v>496695126310.79242</v>
      </c>
      <c r="N306" s="76">
        <v>44027303834.494812</v>
      </c>
      <c r="O306" s="76">
        <v>13763.26553391272</v>
      </c>
      <c r="P306" s="46">
        <v>343634.93311504577</v>
      </c>
      <c r="Q306" s="46">
        <v>199725.24748809874</v>
      </c>
      <c r="R306" s="76">
        <v>1577097553630.73</v>
      </c>
      <c r="S306" s="56">
        <v>0.6344561437017725</v>
      </c>
      <c r="T306" s="56">
        <v>0.49189456491965344</v>
      </c>
      <c r="U306" s="46">
        <v>17.6422123131251</v>
      </c>
      <c r="V306" s="76">
        <v>14954430364591.457</v>
      </c>
      <c r="W306" s="84">
        <v>4722.4314927996375</v>
      </c>
      <c r="X306" s="82">
        <v>4.1693925483856836E-2</v>
      </c>
      <c r="Y306" s="476">
        <v>2.0000000000000001E-4</v>
      </c>
    </row>
    <row r="307" spans="1:25" x14ac:dyDescent="0.2">
      <c r="A307" s="475">
        <v>303</v>
      </c>
      <c r="B307" s="56">
        <v>0.64686248544128067</v>
      </c>
      <c r="C307" s="46">
        <v>6304.7078708867302</v>
      </c>
      <c r="D307" s="56">
        <v>0.48340159485188966</v>
      </c>
      <c r="E307" s="56">
        <v>0.67210069841818576</v>
      </c>
      <c r="F307" s="250">
        <v>2024.19</v>
      </c>
      <c r="G307" s="76">
        <v>298600726610.14575</v>
      </c>
      <c r="H307" s="46">
        <v>9068321.9769047592</v>
      </c>
      <c r="I307" s="76">
        <v>294940688567.98187</v>
      </c>
      <c r="J307" s="56">
        <v>0.3943421175266979</v>
      </c>
      <c r="K307" s="76">
        <v>3751396964.1154747</v>
      </c>
      <c r="L307" s="76">
        <v>0</v>
      </c>
      <c r="M307" s="76">
        <v>175305271770.78973</v>
      </c>
      <c r="N307" s="76">
        <v>41876959566.379745</v>
      </c>
      <c r="O307" s="76">
        <v>24592.256163746632</v>
      </c>
      <c r="P307" s="46">
        <v>274889.10726137942</v>
      </c>
      <c r="Q307" s="46">
        <v>156866.9366441748</v>
      </c>
      <c r="R307" s="76">
        <v>816528731374.45557</v>
      </c>
      <c r="S307" s="56">
        <v>0.62242126531855302</v>
      </c>
      <c r="T307" s="56">
        <v>0.48283615616686559</v>
      </c>
      <c r="U307" s="46">
        <v>17.524797863178922</v>
      </c>
      <c r="V307" s="76">
        <v>7565468104375.8145</v>
      </c>
      <c r="W307" s="84">
        <v>2388.6076902227669</v>
      </c>
      <c r="X307" s="82">
        <v>4.185742250603413E-2</v>
      </c>
      <c r="Y307" s="476">
        <v>2.0000000000000001E-4</v>
      </c>
    </row>
    <row r="308" spans="1:25" x14ac:dyDescent="0.2">
      <c r="A308" s="475">
        <v>304</v>
      </c>
      <c r="B308" s="56">
        <v>0.37638239782359006</v>
      </c>
      <c r="C308" s="46">
        <v>4165.7746564223526</v>
      </c>
      <c r="D308" s="56">
        <v>0.7269123338807858</v>
      </c>
      <c r="E308" s="56">
        <v>0.15088136424169685</v>
      </c>
      <c r="F308" s="250">
        <v>2023.75</v>
      </c>
      <c r="G308" s="76">
        <v>275325648393.68054</v>
      </c>
      <c r="H308" s="46">
        <v>16504969.11513624</v>
      </c>
      <c r="I308" s="76">
        <v>472335377810.96893</v>
      </c>
      <c r="J308" s="56">
        <v>0.37638239782359006</v>
      </c>
      <c r="K308" s="76">
        <v>7606153634.9380398</v>
      </c>
      <c r="L308" s="76">
        <v>0</v>
      </c>
      <c r="M308" s="76">
        <v>339794758042.60107</v>
      </c>
      <c r="N308" s="76">
        <v>53690502893.325119</v>
      </c>
      <c r="O308" s="76">
        <v>24596.508632893703</v>
      </c>
      <c r="P308" s="46">
        <v>358009.43279460404</v>
      </c>
      <c r="Q308" s="46">
        <v>214446.52651514427</v>
      </c>
      <c r="R308" s="76">
        <v>1167072336915.1672</v>
      </c>
      <c r="S308" s="56">
        <v>0.59813564836755551</v>
      </c>
      <c r="T308" s="56">
        <v>0.35554058357206331</v>
      </c>
      <c r="U308" s="46">
        <v>16.955286616019517</v>
      </c>
      <c r="V308" s="76">
        <v>7805200179994.5508</v>
      </c>
      <c r="W308" s="84">
        <v>2464.1896345289069</v>
      </c>
      <c r="X308" s="82">
        <v>4.2755664809107988E-2</v>
      </c>
      <c r="Y308" s="476">
        <v>2.0000000000000001E-4</v>
      </c>
    </row>
    <row r="309" spans="1:25" x14ac:dyDescent="0.2">
      <c r="A309" s="475">
        <v>305</v>
      </c>
      <c r="B309" s="56">
        <v>0.50075651184827563</v>
      </c>
      <c r="C309" s="46">
        <v>3749.4128605431774</v>
      </c>
      <c r="D309" s="56">
        <v>0.71475816442049211</v>
      </c>
      <c r="E309" s="56">
        <v>0.58235426755880526</v>
      </c>
      <c r="F309" s="250">
        <v>2025.79</v>
      </c>
      <c r="G309" s="76">
        <v>95565312793.666061</v>
      </c>
      <c r="H309" s="46">
        <v>16583610.936541988</v>
      </c>
      <c r="I309" s="76">
        <v>472639189271.92676</v>
      </c>
      <c r="J309" s="56">
        <v>0.38743585628414645</v>
      </c>
      <c r="K309" s="76">
        <v>30656052219.485962</v>
      </c>
      <c r="L309" s="76">
        <v>43618032213.794975</v>
      </c>
      <c r="M309" s="76">
        <v>53779193551.528366</v>
      </c>
      <c r="N309" s="76">
        <v>69191065354.55101</v>
      </c>
      <c r="O309" s="76">
        <v>22177.143044237295</v>
      </c>
      <c r="P309" s="46">
        <v>422259.83200883633</v>
      </c>
      <c r="Q309" s="46">
        <v>264811.53973091632</v>
      </c>
      <c r="R309" s="76">
        <v>762501842757.63342</v>
      </c>
      <c r="S309" s="56">
        <v>0.47787864920400186</v>
      </c>
      <c r="T309" s="56">
        <v>0.31252671774313695</v>
      </c>
      <c r="U309" s="46">
        <v>15.224989271235529</v>
      </c>
      <c r="V309" s="76">
        <v>4094202807357.7588</v>
      </c>
      <c r="W309" s="84">
        <v>1292.4974661859067</v>
      </c>
      <c r="X309" s="82">
        <v>4.6950427895272269E-2</v>
      </c>
      <c r="Y309" s="476">
        <v>2.0000000000000001E-4</v>
      </c>
    </row>
    <row r="310" spans="1:25" x14ac:dyDescent="0.2">
      <c r="A310" s="475">
        <v>306</v>
      </c>
      <c r="B310" s="56">
        <v>0.37467927114182764</v>
      </c>
      <c r="C310" s="46">
        <v>1722.3114074968071</v>
      </c>
      <c r="D310" s="56">
        <v>0.86296449128939401</v>
      </c>
      <c r="E310" s="56">
        <v>0.37476845481915649</v>
      </c>
      <c r="F310" s="250">
        <v>2025.88</v>
      </c>
      <c r="G310" s="76">
        <v>300563068213.43243</v>
      </c>
      <c r="H310" s="46">
        <v>24150330.045014933</v>
      </c>
      <c r="I310" s="76">
        <v>608713144805.04724</v>
      </c>
      <c r="J310" s="56">
        <v>0.36224964456665276</v>
      </c>
      <c r="K310" s="76">
        <v>23014066543.024002</v>
      </c>
      <c r="L310" s="76">
        <v>27905155720.674774</v>
      </c>
      <c r="M310" s="76">
        <v>162136498807.76712</v>
      </c>
      <c r="N310" s="76">
        <v>125557640810.16237</v>
      </c>
      <c r="O310" s="76">
        <v>34421.284687486645</v>
      </c>
      <c r="P310" s="46">
        <v>702000.40695236553</v>
      </c>
      <c r="Q310" s="46">
        <v>484519.36020660726</v>
      </c>
      <c r="R310" s="76">
        <v>1296966973495.3652</v>
      </c>
      <c r="S310" s="56">
        <v>0.53178275526064356</v>
      </c>
      <c r="T310" s="56">
        <v>0.37774513872191834</v>
      </c>
      <c r="U310" s="46">
        <v>16.612880189676527</v>
      </c>
      <c r="V310" s="76">
        <v>8944417741981.2793</v>
      </c>
      <c r="W310" s="84">
        <v>2820.9126907854438</v>
      </c>
      <c r="X310" s="82">
        <v>4.4032832324519697E-2</v>
      </c>
      <c r="Y310" s="476">
        <v>2.0000000000000001E-4</v>
      </c>
    </row>
    <row r="311" spans="1:25" x14ac:dyDescent="0.2">
      <c r="A311" s="475">
        <v>307</v>
      </c>
      <c r="B311" s="56">
        <v>0.52662436651028988</v>
      </c>
      <c r="C311" s="46">
        <v>4268.2243487055484</v>
      </c>
      <c r="D311" s="56">
        <v>0.65304696365017922</v>
      </c>
      <c r="E311" s="56">
        <v>0.66945607105280402</v>
      </c>
      <c r="F311" s="250">
        <v>2024.58</v>
      </c>
      <c r="G311" s="76">
        <v>168821918951.38751</v>
      </c>
      <c r="H311" s="46">
        <v>14242706.61539378</v>
      </c>
      <c r="I311" s="76">
        <v>447426997990.57458</v>
      </c>
      <c r="J311" s="56">
        <v>0.41772101859827759</v>
      </c>
      <c r="K311" s="76">
        <v>14320889960.401283</v>
      </c>
      <c r="L311" s="76">
        <v>0</v>
      </c>
      <c r="M311" s="76">
        <v>110713067055.0985</v>
      </c>
      <c r="N311" s="76">
        <v>10694013924.659445</v>
      </c>
      <c r="O311" s="76">
        <v>32567.495089672186</v>
      </c>
      <c r="P311" s="46">
        <v>113389.2905051811</v>
      </c>
      <c r="Q311" s="46">
        <v>39853.512904225929</v>
      </c>
      <c r="R311" s="76">
        <v>738617143920.20532</v>
      </c>
      <c r="S311" s="56">
        <v>0.55171427001016116</v>
      </c>
      <c r="T311" s="56">
        <v>0.44648163224567555</v>
      </c>
      <c r="U311" s="46">
        <v>16.025074175869534</v>
      </c>
      <c r="V311" s="76">
        <v>5871647942644.668</v>
      </c>
      <c r="W311" s="84">
        <v>1852.5564099749718</v>
      </c>
      <c r="X311" s="82">
        <v>4.5148023532965778E-2</v>
      </c>
      <c r="Y311" s="476">
        <v>2.0000000000000001E-4</v>
      </c>
    </row>
    <row r="312" spans="1:25" x14ac:dyDescent="0.2">
      <c r="A312" s="475">
        <v>308</v>
      </c>
      <c r="B312" s="56">
        <v>0.47039754981122706</v>
      </c>
      <c r="C312" s="46">
        <v>7973.1699257360979</v>
      </c>
      <c r="D312" s="56">
        <v>0.88594201891249114</v>
      </c>
      <c r="E312" s="56">
        <v>0.11092137089635129</v>
      </c>
      <c r="F312" s="250">
        <v>2024.06</v>
      </c>
      <c r="G312" s="76">
        <v>559318990575.48938</v>
      </c>
      <c r="H312" s="46">
        <v>23297398.493208606</v>
      </c>
      <c r="I312" s="76">
        <v>538193029336.04321</v>
      </c>
      <c r="J312" s="56">
        <v>0.26969330995575458</v>
      </c>
      <c r="K312" s="76">
        <v>9438382710.0420341</v>
      </c>
      <c r="L312" s="76">
        <v>0</v>
      </c>
      <c r="M312" s="76">
        <v>421328945451.03058</v>
      </c>
      <c r="N312" s="76">
        <v>48463339880.585739</v>
      </c>
      <c r="O312" s="76">
        <v>30815.377464101457</v>
      </c>
      <c r="P312" s="46">
        <v>324846.50940887001</v>
      </c>
      <c r="Q312" s="46">
        <v>185244.15932874969</v>
      </c>
      <c r="R312" s="76">
        <v>1663079749219.6326</v>
      </c>
      <c r="S312" s="56">
        <v>0.60964380700424514</v>
      </c>
      <c r="T312" s="56">
        <v>0.39139215154501139</v>
      </c>
      <c r="U312" s="46">
        <v>18.134569028652269</v>
      </c>
      <c r="V312" s="76">
        <v>12683654042549.65</v>
      </c>
      <c r="W312" s="84">
        <v>4003.8957045806333</v>
      </c>
      <c r="X312" s="82">
        <v>4.1202291050830099E-2</v>
      </c>
      <c r="Y312" s="476">
        <v>2.0000000000000001E-4</v>
      </c>
    </row>
    <row r="313" spans="1:25" x14ac:dyDescent="0.2">
      <c r="A313" s="475">
        <v>309</v>
      </c>
      <c r="B313" s="56">
        <v>0.46578544216067974</v>
      </c>
      <c r="C313" s="46">
        <v>4983.827392425108</v>
      </c>
      <c r="D313" s="56">
        <v>1.0599872405216133</v>
      </c>
      <c r="E313" s="56">
        <v>0.61128522450899325</v>
      </c>
      <c r="F313" s="250">
        <v>2024.82</v>
      </c>
      <c r="G313" s="76">
        <v>253699618265.94116</v>
      </c>
      <c r="H313" s="46">
        <v>34495564.305984698</v>
      </c>
      <c r="I313" s="76">
        <v>806629173123.32629</v>
      </c>
      <c r="J313" s="56">
        <v>0.28859015414329547</v>
      </c>
      <c r="K313" s="76">
        <v>22581437491.100487</v>
      </c>
      <c r="L313" s="76">
        <v>1660432117.9551876</v>
      </c>
      <c r="M313" s="76">
        <v>157320469700.79514</v>
      </c>
      <c r="N313" s="76">
        <v>162653872996.32327</v>
      </c>
      <c r="O313" s="76">
        <v>29213.122919443638</v>
      </c>
      <c r="P313" s="46">
        <v>825156.70121252746</v>
      </c>
      <c r="Q313" s="46">
        <v>577713.89416330587</v>
      </c>
      <c r="R313" s="76">
        <v>1413214346222.6443</v>
      </c>
      <c r="S313" s="56">
        <v>0.43544221862347365</v>
      </c>
      <c r="T313" s="56">
        <v>0.32196285109239148</v>
      </c>
      <c r="U313" s="46">
        <v>16.27545203341089</v>
      </c>
      <c r="V313" s="76">
        <v>8115461439418.5371</v>
      </c>
      <c r="W313" s="84">
        <v>2559.6843219378243</v>
      </c>
      <c r="X313" s="82">
        <v>4.4432146075907474E-2</v>
      </c>
      <c r="Y313" s="476">
        <v>2.0000000000000001E-4</v>
      </c>
    </row>
    <row r="314" spans="1:25" x14ac:dyDescent="0.2">
      <c r="A314" s="475">
        <v>310</v>
      </c>
      <c r="B314" s="56">
        <v>0.3682634565873385</v>
      </c>
      <c r="C314" s="46">
        <v>4383.6288219056851</v>
      </c>
      <c r="D314" s="56">
        <v>0.78391741819634753</v>
      </c>
      <c r="E314" s="56">
        <v>0.67965545473057376</v>
      </c>
      <c r="F314" s="250">
        <v>2024.36</v>
      </c>
      <c r="G314" s="76">
        <v>403076707883.48346</v>
      </c>
      <c r="H314" s="46">
        <v>18905737.861815393</v>
      </c>
      <c r="I314" s="76">
        <v>535254829910.7381</v>
      </c>
      <c r="J314" s="56">
        <v>0.36739714136957191</v>
      </c>
      <c r="K314" s="76">
        <v>21075416152.721741</v>
      </c>
      <c r="L314" s="76">
        <v>0</v>
      </c>
      <c r="M314" s="76">
        <v>304075920692.16998</v>
      </c>
      <c r="N314" s="76">
        <v>58438686643.274918</v>
      </c>
      <c r="O314" s="76">
        <v>20559.41480048978</v>
      </c>
      <c r="P314" s="46">
        <v>357222.65127209004</v>
      </c>
      <c r="Q314" s="46">
        <v>212375.7797933057</v>
      </c>
      <c r="R314" s="76">
        <v>1349273228461.0122</v>
      </c>
      <c r="S314" s="56">
        <v>0.59828598920142839</v>
      </c>
      <c r="T314" s="56">
        <v>0.42287371520738631</v>
      </c>
      <c r="U314" s="46">
        <v>17.183810881561378</v>
      </c>
      <c r="V314" s="76">
        <v>10694734223820.674</v>
      </c>
      <c r="W314" s="84">
        <v>3373.9264387699845</v>
      </c>
      <c r="X314" s="82">
        <v>4.28089803317456E-2</v>
      </c>
      <c r="Y314" s="476">
        <v>2.0000000000000001E-4</v>
      </c>
    </row>
    <row r="315" spans="1:25" x14ac:dyDescent="0.2">
      <c r="A315" s="475">
        <v>311</v>
      </c>
      <c r="B315" s="56">
        <v>0.50449588585020311</v>
      </c>
      <c r="C315" s="46">
        <v>2288.6585352708753</v>
      </c>
      <c r="D315" s="56">
        <v>1.4872451901485029</v>
      </c>
      <c r="E315" s="56">
        <v>0.54212380943528271</v>
      </c>
      <c r="F315" s="250">
        <v>2026.8</v>
      </c>
      <c r="G315" s="76">
        <v>102493546841.71065</v>
      </c>
      <c r="H315" s="46">
        <v>77525859.227936357</v>
      </c>
      <c r="I315" s="76">
        <v>1203609483960.0027</v>
      </c>
      <c r="J315" s="56">
        <v>0.11667268482099491</v>
      </c>
      <c r="K315" s="76">
        <v>52587785273.862686</v>
      </c>
      <c r="L315" s="76">
        <v>78541145095.936783</v>
      </c>
      <c r="M315" s="76">
        <v>56041403719.205025</v>
      </c>
      <c r="N315" s="76">
        <v>179365097532.41934</v>
      </c>
      <c r="O315" s="76">
        <v>23822.900464232953</v>
      </c>
      <c r="P315" s="46">
        <v>942190.59035967116</v>
      </c>
      <c r="Q315" s="46">
        <v>656885.31104550685</v>
      </c>
      <c r="R315" s="76">
        <v>1645559787541.5708</v>
      </c>
      <c r="S315" s="56">
        <v>0.22698836491522462</v>
      </c>
      <c r="T315" s="56">
        <v>0.10332010215017791</v>
      </c>
      <c r="U315" s="46">
        <v>16.232072063934673</v>
      </c>
      <c r="V315" s="76">
        <v>3228206072949.1987</v>
      </c>
      <c r="W315" s="84">
        <v>1019.5851393220144</v>
      </c>
      <c r="X315" s="82">
        <v>4.2300200991274038E-2</v>
      </c>
      <c r="Y315" s="476">
        <v>2.0000000000000001E-4</v>
      </c>
    </row>
    <row r="316" spans="1:25" x14ac:dyDescent="0.2">
      <c r="A316" s="475">
        <v>312</v>
      </c>
      <c r="B316" s="56">
        <v>0.48932584602778945</v>
      </c>
      <c r="C316" s="46">
        <v>5560.0704214606467</v>
      </c>
      <c r="D316" s="56">
        <v>0.2948653453084143</v>
      </c>
      <c r="E316" s="56">
        <v>0.30963057015290446</v>
      </c>
      <c r="F316" s="250">
        <v>2026.58</v>
      </c>
      <c r="G316" s="76">
        <v>31763102537.883873</v>
      </c>
      <c r="H316" s="46">
        <v>4786938.2955726516</v>
      </c>
      <c r="I316" s="76">
        <v>201781779126.18677</v>
      </c>
      <c r="J316" s="56">
        <v>0.48932584602778939</v>
      </c>
      <c r="K316" s="76">
        <v>21377292579.398788</v>
      </c>
      <c r="L316" s="76">
        <v>36258006285.191032</v>
      </c>
      <c r="M316" s="76">
        <v>10322821013.673143</v>
      </c>
      <c r="N316" s="76">
        <v>318023762305.94672</v>
      </c>
      <c r="O316" s="76">
        <v>31089.328167735272</v>
      </c>
      <c r="P316" s="46">
        <v>1805622.9870505417</v>
      </c>
      <c r="Q316" s="46">
        <v>1270986.4906883349</v>
      </c>
      <c r="R316" s="76">
        <v>616485638148.8313</v>
      </c>
      <c r="S316" s="56">
        <v>0.39626142998446662</v>
      </c>
      <c r="T316" s="56">
        <v>0.27253412826619822</v>
      </c>
      <c r="U316" s="46">
        <v>14.039933497274236</v>
      </c>
      <c r="V316" s="76">
        <v>2648143225042.3818</v>
      </c>
      <c r="W316" s="84">
        <v>835.54879663565407</v>
      </c>
      <c r="X316" s="82">
        <v>5.1234075815476995E-2</v>
      </c>
      <c r="Y316" s="476">
        <v>2.0000000000000001E-4</v>
      </c>
    </row>
    <row r="317" spans="1:25" x14ac:dyDescent="0.2">
      <c r="A317" s="475">
        <v>313</v>
      </c>
      <c r="B317" s="56">
        <v>0.48791979835204757</v>
      </c>
      <c r="C317" s="46">
        <v>1500</v>
      </c>
      <c r="D317" s="56">
        <v>0.6593336511620751</v>
      </c>
      <c r="E317" s="56">
        <v>0.25491151929519873</v>
      </c>
      <c r="F317" s="250">
        <v>2026.78</v>
      </c>
      <c r="G317" s="76">
        <v>84492359447.995193</v>
      </c>
      <c r="H317" s="46">
        <v>15924316.956696644</v>
      </c>
      <c r="I317" s="76">
        <v>398650285686.8512</v>
      </c>
      <c r="J317" s="56">
        <v>0.32294172083119488</v>
      </c>
      <c r="K317" s="76">
        <v>27598565143.233124</v>
      </c>
      <c r="L317" s="76">
        <v>44229563801.127609</v>
      </c>
      <c r="M317" s="76">
        <v>14722026769.973269</v>
      </c>
      <c r="N317" s="76">
        <v>60717368116.493973</v>
      </c>
      <c r="O317" s="76">
        <v>24882.053283126577</v>
      </c>
      <c r="P317" s="46">
        <v>385929.77363458066</v>
      </c>
      <c r="Q317" s="46">
        <v>237936.59230766338</v>
      </c>
      <c r="R317" s="76">
        <v>656579923286.39148</v>
      </c>
      <c r="S317" s="56">
        <v>0.4465876728983425</v>
      </c>
      <c r="T317" s="56">
        <v>0.30100587515191701</v>
      </c>
      <c r="U317" s="46">
        <v>15.306565793131709</v>
      </c>
      <c r="V317" s="76">
        <v>3401702048070.3403</v>
      </c>
      <c r="W317" s="84">
        <v>1073.9671984120778</v>
      </c>
      <c r="X317" s="82">
        <v>4.6562933591942336E-2</v>
      </c>
      <c r="Y317" s="476">
        <v>2.0000000000000001E-4</v>
      </c>
    </row>
    <row r="318" spans="1:25" x14ac:dyDescent="0.2">
      <c r="A318" s="475">
        <v>314</v>
      </c>
      <c r="B318" s="56">
        <v>0.51256592699032066</v>
      </c>
      <c r="C318" s="46">
        <v>7384.7361192383578</v>
      </c>
      <c r="D318" s="56">
        <v>1.0312015111327839</v>
      </c>
      <c r="E318" s="56">
        <v>0.26183883175240619</v>
      </c>
      <c r="F318" s="250">
        <v>2025.17</v>
      </c>
      <c r="G318" s="76">
        <v>223639223806.77194</v>
      </c>
      <c r="H318" s="46">
        <v>28111520.184178419</v>
      </c>
      <c r="I318" s="76">
        <v>656267053918.46436</v>
      </c>
      <c r="J318" s="56">
        <v>0.31706685147782698</v>
      </c>
      <c r="K318" s="76">
        <v>43102998942.458244</v>
      </c>
      <c r="L318" s="76">
        <v>84175597229.575668</v>
      </c>
      <c r="M318" s="76">
        <v>159901954514.51727</v>
      </c>
      <c r="N318" s="76">
        <v>20529575641.146053</v>
      </c>
      <c r="O318" s="76">
        <v>29704.878250402704</v>
      </c>
      <c r="P318" s="46">
        <v>161614.48046882759</v>
      </c>
      <c r="Q318" s="46">
        <v>80576.162960043788</v>
      </c>
      <c r="R318" s="76">
        <v>1254624961072.7222</v>
      </c>
      <c r="S318" s="56">
        <v>0.52559962092358614</v>
      </c>
      <c r="T318" s="56">
        <v>0.32627983072745081</v>
      </c>
      <c r="U318" s="46">
        <v>16.135609012958398</v>
      </c>
      <c r="V318" s="76">
        <v>7167458449538.6973</v>
      </c>
      <c r="W318" s="84">
        <v>2261.6682622766516</v>
      </c>
      <c r="X318" s="82">
        <v>4.6189902166992147E-2</v>
      </c>
      <c r="Y318" s="476">
        <v>2.0000000000000001E-4</v>
      </c>
    </row>
    <row r="319" spans="1:25" x14ac:dyDescent="0.2">
      <c r="A319" s="475">
        <v>315</v>
      </c>
      <c r="B319" s="56">
        <v>0.45329378609427107</v>
      </c>
      <c r="C319" s="46">
        <v>8477.8220281002887</v>
      </c>
      <c r="D319" s="56">
        <v>0.88471513532858659</v>
      </c>
      <c r="E319" s="56">
        <v>0.38311007683797371</v>
      </c>
      <c r="F319" s="250">
        <v>2025.97</v>
      </c>
      <c r="G319" s="76">
        <v>111309709288.1201</v>
      </c>
      <c r="H319" s="46">
        <v>22391185.583440237</v>
      </c>
      <c r="I319" s="76">
        <v>505826976051.75507</v>
      </c>
      <c r="J319" s="56">
        <v>0.27452225969158794</v>
      </c>
      <c r="K319" s="76">
        <v>8183821992.821022</v>
      </c>
      <c r="L319" s="76">
        <v>19182433366.547844</v>
      </c>
      <c r="M319" s="76">
        <v>94871012409.725815</v>
      </c>
      <c r="N319" s="76">
        <v>41835759953.327286</v>
      </c>
      <c r="O319" s="76">
        <v>21774.47180712298</v>
      </c>
      <c r="P319" s="46">
        <v>301722.57260346913</v>
      </c>
      <c r="Q319" s="46">
        <v>167900.37837819624</v>
      </c>
      <c r="R319" s="76">
        <v>873434776715.22888</v>
      </c>
      <c r="S319" s="56">
        <v>0.46441608685592306</v>
      </c>
      <c r="T319" s="56">
        <v>0.2781856574322793</v>
      </c>
      <c r="U319" s="46">
        <v>15.694004912095499</v>
      </c>
      <c r="V319" s="76">
        <v>4124447852239.4741</v>
      </c>
      <c r="W319" s="84">
        <v>1302.0982954963411</v>
      </c>
      <c r="X319" s="82">
        <v>4.716056141886546E-2</v>
      </c>
      <c r="Y319" s="476">
        <v>2.0000000000000001E-4</v>
      </c>
    </row>
    <row r="320" spans="1:25" x14ac:dyDescent="0.2">
      <c r="A320" s="475">
        <v>316</v>
      </c>
      <c r="B320" s="56">
        <v>0.50683492639842598</v>
      </c>
      <c r="C320" s="46">
        <v>6204.3612805817429</v>
      </c>
      <c r="D320" s="56">
        <v>1.0596658752453321</v>
      </c>
      <c r="E320" s="56">
        <v>0.31125388516906938</v>
      </c>
      <c r="F320" s="250">
        <v>2026.74</v>
      </c>
      <c r="G320" s="76">
        <v>206585519314.03329</v>
      </c>
      <c r="H320" s="46">
        <v>26481830.76624098</v>
      </c>
      <c r="I320" s="76">
        <v>442889157015.71515</v>
      </c>
      <c r="J320" s="56">
        <v>2.2274297377651298E-3</v>
      </c>
      <c r="K320" s="76">
        <v>24377151798.04105</v>
      </c>
      <c r="L320" s="76">
        <v>102201154373.07925</v>
      </c>
      <c r="M320" s="76">
        <v>20204010886.894215</v>
      </c>
      <c r="N320" s="76">
        <v>17746224412.170834</v>
      </c>
      <c r="O320" s="76">
        <v>23695.283977025858</v>
      </c>
      <c r="P320" s="46">
        <v>195593.7945885263</v>
      </c>
      <c r="Q320" s="46">
        <v>65351.240908511085</v>
      </c>
      <c r="R320" s="76">
        <v>928802886858.71802</v>
      </c>
      <c r="S320" s="56">
        <v>0.39414595182621798</v>
      </c>
      <c r="T320" s="56">
        <v>0.20160043895693236</v>
      </c>
      <c r="U320" s="46">
        <v>22.421964951754717</v>
      </c>
      <c r="V320" s="76">
        <v>4405299102654.8623</v>
      </c>
      <c r="W320" s="84">
        <v>1388.7909990774788</v>
      </c>
      <c r="X320" s="82">
        <v>3.434067185745978E-2</v>
      </c>
      <c r="Y320" s="476">
        <v>2.0000000000000001E-4</v>
      </c>
    </row>
    <row r="321" spans="1:25" x14ac:dyDescent="0.2">
      <c r="A321" s="475">
        <v>317</v>
      </c>
      <c r="B321" s="56">
        <v>0.4218126273413576</v>
      </c>
      <c r="C321" s="46">
        <v>6018.598026008036</v>
      </c>
      <c r="D321" s="56">
        <v>0.78886460660690938</v>
      </c>
      <c r="E321" s="56">
        <v>0.59588599984514212</v>
      </c>
      <c r="F321" s="250">
        <v>2024.4</v>
      </c>
      <c r="G321" s="76">
        <v>261637761912.02411</v>
      </c>
      <c r="H321" s="46">
        <v>19595278.434811193</v>
      </c>
      <c r="I321" s="76">
        <v>478908829430.63062</v>
      </c>
      <c r="J321" s="56">
        <v>0.31721815527214314</v>
      </c>
      <c r="K321" s="76">
        <v>12564116033.511818</v>
      </c>
      <c r="L321" s="76">
        <v>7318280734.5120878</v>
      </c>
      <c r="M321" s="76">
        <v>192854015128.27322</v>
      </c>
      <c r="N321" s="76">
        <v>66288178662.614754</v>
      </c>
      <c r="O321" s="76">
        <v>25108.713036266879</v>
      </c>
      <c r="P321" s="46">
        <v>421652.0502599873</v>
      </c>
      <c r="Q321" s="46">
        <v>262210.29556580354</v>
      </c>
      <c r="R321" s="76">
        <v>1018180602930.1205</v>
      </c>
      <c r="S321" s="56">
        <v>0.53251960966399248</v>
      </c>
      <c r="T321" s="56">
        <v>0.39410886252747729</v>
      </c>
      <c r="U321" s="46">
        <v>16.879957064182005</v>
      </c>
      <c r="V321" s="76">
        <v>7423792935508.6416</v>
      </c>
      <c r="W321" s="84">
        <v>2344.2299901108695</v>
      </c>
      <c r="X321" s="82">
        <v>4.3099881968141802E-2</v>
      </c>
      <c r="Y321" s="476">
        <v>2.0000000000000001E-4</v>
      </c>
    </row>
    <row r="322" spans="1:25" x14ac:dyDescent="0.2">
      <c r="A322" s="475">
        <v>318</v>
      </c>
      <c r="B322" s="56">
        <v>0.44465317735080184</v>
      </c>
      <c r="C322" s="46">
        <v>3544.2131449931117</v>
      </c>
      <c r="D322" s="56">
        <v>0.50613412961559523</v>
      </c>
      <c r="E322" s="56">
        <v>0.14230686849037433</v>
      </c>
      <c r="F322" s="250">
        <v>2024.61</v>
      </c>
      <c r="G322" s="76">
        <v>245303630047.99252</v>
      </c>
      <c r="H322" s="46">
        <v>9813988.1237406377</v>
      </c>
      <c r="I322" s="76">
        <v>334735950904.70697</v>
      </c>
      <c r="J322" s="56">
        <v>0.44465317735080179</v>
      </c>
      <c r="K322" s="76">
        <v>3644804708.3614774</v>
      </c>
      <c r="L322" s="76">
        <v>307234194.29775834</v>
      </c>
      <c r="M322" s="76">
        <v>187391663303.57385</v>
      </c>
      <c r="N322" s="76">
        <v>57863911183.227371</v>
      </c>
      <c r="O322" s="76">
        <v>29074.297637429019</v>
      </c>
      <c r="P322" s="46">
        <v>401162.60310039134</v>
      </c>
      <c r="Q322" s="46">
        <v>254380.84217537055</v>
      </c>
      <c r="R322" s="76">
        <v>847512920525.83472</v>
      </c>
      <c r="S322" s="56">
        <v>0.6175128722061034</v>
      </c>
      <c r="T322" s="56">
        <v>0.41156653262225612</v>
      </c>
      <c r="U322" s="46">
        <v>17.204266234205992</v>
      </c>
      <c r="V322" s="76">
        <v>6657678385568.1719</v>
      </c>
      <c r="W322" s="84">
        <v>2101.3665344471224</v>
      </c>
      <c r="X322" s="82">
        <v>4.2125617357211632E-2</v>
      </c>
      <c r="Y322" s="476">
        <v>2.0000000000000001E-4</v>
      </c>
    </row>
    <row r="323" spans="1:25" x14ac:dyDescent="0.2">
      <c r="A323" s="475">
        <v>319</v>
      </c>
      <c r="B323" s="56">
        <v>0.52307353358021325</v>
      </c>
      <c r="C323" s="46">
        <v>2822.5963134392914</v>
      </c>
      <c r="D323" s="56">
        <v>0.81595858715475533</v>
      </c>
      <c r="E323" s="56">
        <v>0.3728804965063256</v>
      </c>
      <c r="F323" s="250">
        <v>2023.95</v>
      </c>
      <c r="G323" s="76">
        <v>276804056303.48297</v>
      </c>
      <c r="H323" s="46">
        <v>21590111.35164354</v>
      </c>
      <c r="I323" s="76">
        <v>423386775753.05133</v>
      </c>
      <c r="J323" s="56">
        <v>0.18700942650276864</v>
      </c>
      <c r="K323" s="76">
        <v>11967101423.597618</v>
      </c>
      <c r="L323" s="76">
        <v>0</v>
      </c>
      <c r="M323" s="76">
        <v>235581935724.91824</v>
      </c>
      <c r="N323" s="76">
        <v>77563363423.336731</v>
      </c>
      <c r="O323" s="76">
        <v>33027.587388099986</v>
      </c>
      <c r="P323" s="46">
        <v>484614.65814469912</v>
      </c>
      <c r="Q323" s="46">
        <v>310987.04769633216</v>
      </c>
      <c r="R323" s="76">
        <v>1017280855667.2087</v>
      </c>
      <c r="S323" s="56">
        <v>0.49922727701149344</v>
      </c>
      <c r="T323" s="56">
        <v>0.31040915517226586</v>
      </c>
      <c r="U323" s="46">
        <v>18.1939697047987</v>
      </c>
      <c r="V323" s="76">
        <v>6299028015775.9297</v>
      </c>
      <c r="W323" s="84">
        <v>1985.8761003936393</v>
      </c>
      <c r="X323" s="82">
        <v>4.0382248230370142E-2</v>
      </c>
      <c r="Y323" s="476">
        <v>2.0000000000000001E-4</v>
      </c>
    </row>
    <row r="324" spans="1:25" x14ac:dyDescent="0.2">
      <c r="A324" s="475">
        <v>320</v>
      </c>
      <c r="B324" s="56">
        <v>0.6753419740096247</v>
      </c>
      <c r="C324" s="46">
        <v>4637.3625049515767</v>
      </c>
      <c r="D324" s="56">
        <v>0.66452368233951531</v>
      </c>
      <c r="E324" s="56">
        <v>0.28586627984579083</v>
      </c>
      <c r="F324" s="250">
        <v>2024.36</v>
      </c>
      <c r="G324" s="76">
        <v>122904945180.67023</v>
      </c>
      <c r="H324" s="46">
        <v>14665964.784901045</v>
      </c>
      <c r="I324" s="76">
        <v>423690777576.97321</v>
      </c>
      <c r="J324" s="56">
        <v>0.42848617271018474</v>
      </c>
      <c r="K324" s="76">
        <v>9777229334.9293919</v>
      </c>
      <c r="L324" s="76">
        <v>5804193737.6219931</v>
      </c>
      <c r="M324" s="76">
        <v>101879106650.79716</v>
      </c>
      <c r="N324" s="76">
        <v>33839427748.352856</v>
      </c>
      <c r="O324" s="76">
        <v>35200.232507349952</v>
      </c>
      <c r="P324" s="46">
        <v>262531.35443068424</v>
      </c>
      <c r="Q324" s="46">
        <v>143446.77953298195</v>
      </c>
      <c r="R324" s="76">
        <v>718105852622.46936</v>
      </c>
      <c r="S324" s="56">
        <v>0.54828039912954252</v>
      </c>
      <c r="T324" s="56">
        <v>0.35515893084291139</v>
      </c>
      <c r="U324" s="46">
        <v>15.841943721836111</v>
      </c>
      <c r="V324" s="76">
        <v>4592750953553.1445</v>
      </c>
      <c r="W324" s="84">
        <v>1450.1536727151561</v>
      </c>
      <c r="X324" s="82">
        <v>4.4697201836632033E-2</v>
      </c>
      <c r="Y324" s="476">
        <v>2.0000000000000001E-4</v>
      </c>
    </row>
    <row r="325" spans="1:25" x14ac:dyDescent="0.2">
      <c r="A325" s="475">
        <v>321</v>
      </c>
      <c r="B325" s="56">
        <v>0.4651848825074375</v>
      </c>
      <c r="C325" s="46">
        <v>4369.0053529746237</v>
      </c>
      <c r="D325" s="56">
        <v>0.53238614013439889</v>
      </c>
      <c r="E325" s="56">
        <v>0</v>
      </c>
      <c r="F325" s="250">
        <v>2023.75</v>
      </c>
      <c r="G325" s="76">
        <v>240994576987.78363</v>
      </c>
      <c r="H325" s="46">
        <v>10518333.108036328</v>
      </c>
      <c r="I325" s="76">
        <v>333048461560.04034</v>
      </c>
      <c r="J325" s="56">
        <v>0.46216701515920899</v>
      </c>
      <c r="K325" s="76">
        <v>11025591004.957355</v>
      </c>
      <c r="L325" s="76">
        <v>0</v>
      </c>
      <c r="M325" s="76">
        <v>239097396059.01993</v>
      </c>
      <c r="N325" s="76">
        <v>55435160371.233955</v>
      </c>
      <c r="O325" s="76">
        <v>13616.388549780782</v>
      </c>
      <c r="P325" s="46">
        <v>388667.28143562842</v>
      </c>
      <c r="Q325" s="46">
        <v>243729.71341096234</v>
      </c>
      <c r="R325" s="76">
        <v>874239589635.35791</v>
      </c>
      <c r="S325" s="56">
        <v>0.62640833325868417</v>
      </c>
      <c r="T325" s="56">
        <v>0.43636146308556706</v>
      </c>
      <c r="U325" s="46">
        <v>16.761074333317314</v>
      </c>
      <c r="V325" s="76">
        <v>7206748744380.4629</v>
      </c>
      <c r="W325" s="84">
        <v>2275.7127275512817</v>
      </c>
      <c r="X325" s="82">
        <v>4.244055041712734E-2</v>
      </c>
      <c r="Y325" s="476">
        <v>2.0000000000000001E-4</v>
      </c>
    </row>
    <row r="326" spans="1:25" x14ac:dyDescent="0.2">
      <c r="A326" s="475">
        <v>322</v>
      </c>
      <c r="B326" s="56">
        <v>0.46742673296968495</v>
      </c>
      <c r="C326" s="46">
        <v>3982.5238022701533</v>
      </c>
      <c r="D326" s="56">
        <v>0.65525697074376654</v>
      </c>
      <c r="E326" s="56">
        <v>0.54431005940037647</v>
      </c>
      <c r="F326" s="250">
        <v>2023.75</v>
      </c>
      <c r="G326" s="76">
        <v>613052306672.33337</v>
      </c>
      <c r="H326" s="46">
        <v>14451851.638107982</v>
      </c>
      <c r="I326" s="76">
        <v>443179727928.01154</v>
      </c>
      <c r="J326" s="56">
        <v>0.39303269645049277</v>
      </c>
      <c r="K326" s="76">
        <v>2843522493.364265</v>
      </c>
      <c r="L326" s="76">
        <v>0</v>
      </c>
      <c r="M326" s="76">
        <v>661589483676.84521</v>
      </c>
      <c r="N326" s="76">
        <v>23990490663.98497</v>
      </c>
      <c r="O326" s="76">
        <v>19829.023662968975</v>
      </c>
      <c r="P326" s="46">
        <v>184692.41710861126</v>
      </c>
      <c r="Q326" s="46">
        <v>86997.476595856366</v>
      </c>
      <c r="R326" s="76">
        <v>1703094632243.7693</v>
      </c>
      <c r="S326" s="56">
        <v>0.68480945773408597</v>
      </c>
      <c r="T326" s="56">
        <v>0.43332819179645027</v>
      </c>
      <c r="U326" s="46">
        <v>17.979655888102162</v>
      </c>
      <c r="V326" s="76">
        <v>14433105072846.623</v>
      </c>
      <c r="W326" s="84">
        <v>4555.9672378933838</v>
      </c>
      <c r="X326" s="82">
        <v>4.0876818736230801E-2</v>
      </c>
      <c r="Y326" s="476">
        <v>2.0000000000000001E-4</v>
      </c>
    </row>
    <row r="327" spans="1:25" x14ac:dyDescent="0.2">
      <c r="A327" s="475">
        <v>323</v>
      </c>
      <c r="B327" s="56">
        <v>0.26803032698237428</v>
      </c>
      <c r="C327" s="46">
        <v>6740.4475558677641</v>
      </c>
      <c r="D327" s="56">
        <v>0.88334980303177968</v>
      </c>
      <c r="E327" s="56">
        <v>0.38797894569712421</v>
      </c>
      <c r="F327" s="250">
        <v>2026.11</v>
      </c>
      <c r="G327" s="76">
        <v>103365180800.12849</v>
      </c>
      <c r="H327" s="46">
        <v>14524258.467104532</v>
      </c>
      <c r="I327" s="76">
        <v>416700463914.55133</v>
      </c>
      <c r="J327" s="56">
        <v>0.26803032698237428</v>
      </c>
      <c r="K327" s="76">
        <v>35015061288.263123</v>
      </c>
      <c r="L327" s="76">
        <v>39154886523.703049</v>
      </c>
      <c r="M327" s="76">
        <v>55540503986.440414</v>
      </c>
      <c r="N327" s="76">
        <v>3242640001.3484015</v>
      </c>
      <c r="O327" s="76">
        <v>20328.864165777919</v>
      </c>
      <c r="P327" s="46">
        <v>71022.964246524585</v>
      </c>
      <c r="Q327" s="46">
        <v>12318.991061631144</v>
      </c>
      <c r="R327" s="76">
        <v>686189147344.84375</v>
      </c>
      <c r="S327" s="56">
        <v>0.46205277639081732</v>
      </c>
      <c r="T327" s="56">
        <v>0.28974389353627178</v>
      </c>
      <c r="U327" s="46">
        <v>15.82315770711975</v>
      </c>
      <c r="V327" s="76">
        <v>3438037883707.4438</v>
      </c>
      <c r="W327" s="84">
        <v>1085.7412361822744</v>
      </c>
      <c r="X327" s="82">
        <v>4.691880291949431E-2</v>
      </c>
      <c r="Y327" s="476">
        <v>2.0000000000000001E-4</v>
      </c>
    </row>
    <row r="328" spans="1:25" x14ac:dyDescent="0.2">
      <c r="A328" s="475">
        <v>324</v>
      </c>
      <c r="B328" s="56">
        <v>0.68250095048338355</v>
      </c>
      <c r="C328" s="46">
        <v>1500</v>
      </c>
      <c r="D328" s="56">
        <v>0.82222174160705097</v>
      </c>
      <c r="E328" s="56">
        <v>0.49574446444362247</v>
      </c>
      <c r="F328" s="250">
        <v>2026.41</v>
      </c>
      <c r="G328" s="76">
        <v>95717773784.278076</v>
      </c>
      <c r="H328" s="46">
        <v>22000450.468103737</v>
      </c>
      <c r="I328" s="76">
        <v>549934844326.58435</v>
      </c>
      <c r="J328" s="56">
        <v>0.30564295512119433</v>
      </c>
      <c r="K328" s="76">
        <v>30264257374.871857</v>
      </c>
      <c r="L328" s="76">
        <v>24430444294.45377</v>
      </c>
      <c r="M328" s="76">
        <v>25608640785.989761</v>
      </c>
      <c r="N328" s="76">
        <v>141795901068.60938</v>
      </c>
      <c r="O328" s="76">
        <v>43418.241333070146</v>
      </c>
      <c r="P328" s="46">
        <v>732426.46255666122</v>
      </c>
      <c r="Q328" s="46">
        <v>511033.65965814423</v>
      </c>
      <c r="R328" s="76">
        <v>928754216785.55225</v>
      </c>
      <c r="S328" s="56">
        <v>0.41756012195423414</v>
      </c>
      <c r="T328" s="56">
        <v>0.27414428443697592</v>
      </c>
      <c r="U328" s="46">
        <v>15.050598322777175</v>
      </c>
      <c r="V328" s="76">
        <v>4353960123738.1582</v>
      </c>
      <c r="W328" s="84">
        <v>1370.7567994715096</v>
      </c>
      <c r="X328" s="82">
        <v>4.6989312903786766E-2</v>
      </c>
      <c r="Y328" s="476">
        <v>2.0000000000000001E-4</v>
      </c>
    </row>
    <row r="329" spans="1:25" x14ac:dyDescent="0.2">
      <c r="A329" s="475">
        <v>325</v>
      </c>
      <c r="B329" s="56">
        <v>0.54803970333678587</v>
      </c>
      <c r="C329" s="46">
        <v>6648.2698514591839</v>
      </c>
      <c r="D329" s="56">
        <v>0.77308860980681027</v>
      </c>
      <c r="E329" s="56">
        <v>0.43937484002415728</v>
      </c>
      <c r="F329" s="250">
        <v>2023.75</v>
      </c>
      <c r="G329" s="76">
        <v>367924221809.7077</v>
      </c>
      <c r="H329" s="46">
        <v>18717121.202563643</v>
      </c>
      <c r="I329" s="76">
        <v>516964115029.0636</v>
      </c>
      <c r="J329" s="56">
        <v>0.46931087012919248</v>
      </c>
      <c r="K329" s="76">
        <v>9316924087.9936905</v>
      </c>
      <c r="L329" s="76">
        <v>0</v>
      </c>
      <c r="M329" s="76">
        <v>293543713749.42932</v>
      </c>
      <c r="N329" s="76">
        <v>39847136856.008629</v>
      </c>
      <c r="O329" s="76">
        <v>39731.691814258738</v>
      </c>
      <c r="P329" s="46">
        <v>324295.29410929623</v>
      </c>
      <c r="Q329" s="46">
        <v>187478.88520452855</v>
      </c>
      <c r="R329" s="76">
        <v>1146697200198.3972</v>
      </c>
      <c r="S329" s="56">
        <v>0.62758017037594571</v>
      </c>
      <c r="T329" s="56">
        <v>0.49878665918974213</v>
      </c>
      <c r="U329" s="46">
        <v>16.836228718582369</v>
      </c>
      <c r="V329" s="76">
        <v>10628987539331.281</v>
      </c>
      <c r="W329" s="84">
        <v>3355.8443062433403</v>
      </c>
      <c r="X329" s="82">
        <v>4.3235261705105742E-2</v>
      </c>
      <c r="Y329" s="476">
        <v>2.0000000000000001E-4</v>
      </c>
    </row>
    <row r="330" spans="1:25" x14ac:dyDescent="0.2">
      <c r="A330" s="475">
        <v>326</v>
      </c>
      <c r="B330" s="56">
        <v>0.4987024163735379</v>
      </c>
      <c r="C330" s="46">
        <v>1500</v>
      </c>
      <c r="D330" s="56">
        <v>0.6999659903551585</v>
      </c>
      <c r="E330" s="56">
        <v>0.60911907949246902</v>
      </c>
      <c r="F330" s="250">
        <v>2023.75</v>
      </c>
      <c r="G330" s="76">
        <v>406725237102.07733</v>
      </c>
      <c r="H330" s="46">
        <v>17060508.008064449</v>
      </c>
      <c r="I330" s="76">
        <v>530848495579.55969</v>
      </c>
      <c r="J330" s="56">
        <v>0.4359127371888456</v>
      </c>
      <c r="K330" s="76">
        <v>10963769545.768473</v>
      </c>
      <c r="L330" s="76">
        <v>0</v>
      </c>
      <c r="M330" s="76">
        <v>357995940813.94232</v>
      </c>
      <c r="N330" s="76">
        <v>115248263743.99126</v>
      </c>
      <c r="O330" s="76">
        <v>25150.405305175376</v>
      </c>
      <c r="P330" s="46">
        <v>625829.94708142988</v>
      </c>
      <c r="Q330" s="46">
        <v>428535.83715404558</v>
      </c>
      <c r="R330" s="76">
        <v>1364449235500.4866</v>
      </c>
      <c r="S330" s="56">
        <v>0.61049775522201977</v>
      </c>
      <c r="T330" s="56">
        <v>0.46357525753183043</v>
      </c>
      <c r="U330" s="46">
        <v>16.835016138255419</v>
      </c>
      <c r="V330" s="76">
        <v>11763758929400.957</v>
      </c>
      <c r="W330" s="84">
        <v>3714.6001019199653</v>
      </c>
      <c r="X330" s="82">
        <v>4.3133037528717014E-2</v>
      </c>
      <c r="Y330" s="476">
        <v>2.0000000000000001E-4</v>
      </c>
    </row>
    <row r="331" spans="1:25" x14ac:dyDescent="0.2">
      <c r="A331" s="475">
        <v>327</v>
      </c>
      <c r="B331" s="56">
        <v>0.60011906225816691</v>
      </c>
      <c r="C331" s="46">
        <v>1500</v>
      </c>
      <c r="D331" s="56">
        <v>0.73244436936785373</v>
      </c>
      <c r="E331" s="56">
        <v>0.26943883754945774</v>
      </c>
      <c r="F331" s="250">
        <v>2024.85</v>
      </c>
      <c r="G331" s="76">
        <v>359015754619.87561</v>
      </c>
      <c r="H331" s="46">
        <v>17821289.024771444</v>
      </c>
      <c r="I331" s="76">
        <v>402018999482.63812</v>
      </c>
      <c r="J331" s="56">
        <v>0.27651109296591947</v>
      </c>
      <c r="K331" s="76">
        <v>14684440680.31234</v>
      </c>
      <c r="L331" s="76">
        <v>0</v>
      </c>
      <c r="M331" s="76">
        <v>294450211050.38672</v>
      </c>
      <c r="N331" s="76">
        <v>48615389732.033287</v>
      </c>
      <c r="O331" s="76">
        <v>10000</v>
      </c>
      <c r="P331" s="46">
        <v>333460.1256009934</v>
      </c>
      <c r="Q331" s="46">
        <v>195454.44502693083</v>
      </c>
      <c r="R331" s="76">
        <v>1163353538916.9836</v>
      </c>
      <c r="S331" s="56">
        <v>0.59220522167644496</v>
      </c>
      <c r="T331" s="56">
        <v>0.37405250884385122</v>
      </c>
      <c r="U331" s="46">
        <v>17.889967573660471</v>
      </c>
      <c r="V331" s="76">
        <v>8497853287776.2822</v>
      </c>
      <c r="W331" s="84">
        <v>2681.1987543466726</v>
      </c>
      <c r="X331" s="82">
        <v>4.104824042447746E-2</v>
      </c>
      <c r="Y331" s="476">
        <v>2.0000000000000001E-4</v>
      </c>
    </row>
    <row r="332" spans="1:25" x14ac:dyDescent="0.2">
      <c r="A332" s="475">
        <v>328</v>
      </c>
      <c r="B332" s="56">
        <v>0.42746197576829781</v>
      </c>
      <c r="C332" s="46">
        <v>4479.9015306511601</v>
      </c>
      <c r="D332" s="56">
        <v>0.96948339010488738</v>
      </c>
      <c r="E332" s="56">
        <v>0.2800244571792041</v>
      </c>
      <c r="F332" s="250">
        <v>2026.55</v>
      </c>
      <c r="G332" s="76">
        <v>150814725476.18878</v>
      </c>
      <c r="H332" s="46">
        <v>29057039.09926936</v>
      </c>
      <c r="I332" s="76">
        <v>550138357992.1499</v>
      </c>
      <c r="J332" s="56">
        <v>0.10975173308612218</v>
      </c>
      <c r="K332" s="76">
        <v>12892738488.847534</v>
      </c>
      <c r="L332" s="76">
        <v>39680846084.97245</v>
      </c>
      <c r="M332" s="76">
        <v>41098478118.64283</v>
      </c>
      <c r="N332" s="76">
        <v>75948746140.545471</v>
      </c>
      <c r="O332" s="76">
        <v>25039.192956424191</v>
      </c>
      <c r="P332" s="46">
        <v>441694.35739691462</v>
      </c>
      <c r="Q332" s="46">
        <v>272815.71215739002</v>
      </c>
      <c r="R332" s="76">
        <v>916955069378.74072</v>
      </c>
      <c r="S332" s="56">
        <v>0.33720920178175251</v>
      </c>
      <c r="T332" s="56">
        <v>0.21607040375413941</v>
      </c>
      <c r="U332" s="46">
        <v>17.424563830010197</v>
      </c>
      <c r="V332" s="76">
        <v>3800897311579.0347</v>
      </c>
      <c r="W332" s="84">
        <v>1200.4926726658002</v>
      </c>
      <c r="X332" s="82">
        <v>4.1611550855933085E-2</v>
      </c>
      <c r="Y332" s="476">
        <v>2.0000000000000001E-4</v>
      </c>
    </row>
    <row r="333" spans="1:25" x14ac:dyDescent="0.2">
      <c r="A333" s="475">
        <v>329</v>
      </c>
      <c r="B333" s="56">
        <v>0.4549092494078652</v>
      </c>
      <c r="C333" s="46">
        <v>2325.863740065503</v>
      </c>
      <c r="D333" s="56">
        <v>0.99712723215161048</v>
      </c>
      <c r="E333" s="56">
        <v>0.16637470665981452</v>
      </c>
      <c r="F333" s="250">
        <v>2025.73</v>
      </c>
      <c r="G333" s="76">
        <v>129033551275.60521</v>
      </c>
      <c r="H333" s="46">
        <v>31991817.426402889</v>
      </c>
      <c r="I333" s="76">
        <v>715557793209.57288</v>
      </c>
      <c r="J333" s="56">
        <v>0.26688912684583366</v>
      </c>
      <c r="K333" s="76">
        <v>21827287081.506756</v>
      </c>
      <c r="L333" s="76">
        <v>8760533427.0443516</v>
      </c>
      <c r="M333" s="76">
        <v>113859028505.4297</v>
      </c>
      <c r="N333" s="76">
        <v>106924820816.75926</v>
      </c>
      <c r="O333" s="76">
        <v>20492.898838279405</v>
      </c>
      <c r="P333" s="46">
        <v>582934.02841852373</v>
      </c>
      <c r="Q333" s="46">
        <v>383507.52130449872</v>
      </c>
      <c r="R333" s="76">
        <v>1224662496111.7703</v>
      </c>
      <c r="S333" s="56">
        <v>0.43366022708348212</v>
      </c>
      <c r="T333" s="56">
        <v>0.18828185749246032</v>
      </c>
      <c r="U333" s="46">
        <v>16.239508338803283</v>
      </c>
      <c r="V333" s="76">
        <v>4150863624632.2725</v>
      </c>
      <c r="W333" s="84">
        <v>1309.4578525910379</v>
      </c>
      <c r="X333" s="82">
        <v>4.4747971970909552E-2</v>
      </c>
      <c r="Y333" s="476">
        <v>2.0000000000000001E-4</v>
      </c>
    </row>
    <row r="334" spans="1:25" x14ac:dyDescent="0.2">
      <c r="A334" s="475">
        <v>330</v>
      </c>
      <c r="B334" s="56">
        <v>0.45656972764181225</v>
      </c>
      <c r="C334" s="46">
        <v>1500</v>
      </c>
      <c r="D334" s="56">
        <v>1.1156901148075344</v>
      </c>
      <c r="E334" s="56">
        <v>0.7</v>
      </c>
      <c r="F334" s="250">
        <v>2024.61</v>
      </c>
      <c r="G334" s="76">
        <v>381941889063.19611</v>
      </c>
      <c r="H334" s="46">
        <v>41922157.579815328</v>
      </c>
      <c r="I334" s="76">
        <v>548153613932.49622</v>
      </c>
      <c r="J334" s="56">
        <v>-0.13604131100703354</v>
      </c>
      <c r="K334" s="76">
        <v>13296438025.050772</v>
      </c>
      <c r="L334" s="76">
        <v>0</v>
      </c>
      <c r="M334" s="76">
        <v>392907911157.07672</v>
      </c>
      <c r="N334" s="76">
        <v>73042712342.672195</v>
      </c>
      <c r="O334" s="76">
        <v>27403.395262386435</v>
      </c>
      <c r="P334" s="46">
        <v>448406.31191258936</v>
      </c>
      <c r="Q334" s="46">
        <v>274077.70902461722</v>
      </c>
      <c r="R334" s="76">
        <v>1613733502379.7415</v>
      </c>
      <c r="S334" s="56">
        <v>0.45638383641720837</v>
      </c>
      <c r="T334" s="56">
        <v>0.16298150413969964</v>
      </c>
      <c r="U334" s="46">
        <v>29.461181033503511</v>
      </c>
      <c r="V334" s="76">
        <v>8188050628900.4297</v>
      </c>
      <c r="W334" s="84">
        <v>2584.2986021510155</v>
      </c>
      <c r="X334" s="82">
        <v>2.5793118599753646E-2</v>
      </c>
      <c r="Y334" s="476">
        <v>2.0000000000000001E-4</v>
      </c>
    </row>
    <row r="335" spans="1:25" x14ac:dyDescent="0.2">
      <c r="A335" s="475">
        <v>331</v>
      </c>
      <c r="B335" s="56">
        <v>0.43246788898443966</v>
      </c>
      <c r="C335" s="46">
        <v>9413.9584445313303</v>
      </c>
      <c r="D335" s="56">
        <v>1.2497159278732022</v>
      </c>
      <c r="E335" s="56">
        <v>0.7</v>
      </c>
      <c r="F335" s="250">
        <v>2025.32</v>
      </c>
      <c r="G335" s="76">
        <v>235642872038.4024</v>
      </c>
      <c r="H335" s="46">
        <v>30032860.867946651</v>
      </c>
      <c r="I335" s="76">
        <v>784241699260.05554</v>
      </c>
      <c r="J335" s="56">
        <v>0.36267980937171795</v>
      </c>
      <c r="K335" s="76">
        <v>43876699731.530762</v>
      </c>
      <c r="L335" s="76">
        <v>42322743365.438087</v>
      </c>
      <c r="M335" s="76">
        <v>172057151952.47006</v>
      </c>
      <c r="N335" s="76">
        <v>3959314147.4227128</v>
      </c>
      <c r="O335" s="76">
        <v>30959.285041794854</v>
      </c>
      <c r="P335" s="46">
        <v>80608.567536874325</v>
      </c>
      <c r="Q335" s="46">
        <v>14715.391884218578</v>
      </c>
      <c r="R335" s="76">
        <v>1380188866943.4558</v>
      </c>
      <c r="S335" s="56">
        <v>0.54487233200330931</v>
      </c>
      <c r="T335" s="56">
        <v>0.34227920082304952</v>
      </c>
      <c r="U335" s="46">
        <v>15.813678768491812</v>
      </c>
      <c r="V335" s="76">
        <v>8042855827673.7656</v>
      </c>
      <c r="W335" s="84">
        <v>2537.834153000174</v>
      </c>
      <c r="X335" s="82">
        <v>4.7170533408205685E-2</v>
      </c>
      <c r="Y335" s="476">
        <v>2.0000000000000001E-4</v>
      </c>
    </row>
    <row r="336" spans="1:25" x14ac:dyDescent="0.2">
      <c r="A336" s="475">
        <v>332</v>
      </c>
      <c r="B336" s="56">
        <v>0.418898945304364</v>
      </c>
      <c r="C336" s="46">
        <v>5984.6090588221714</v>
      </c>
      <c r="D336" s="56">
        <v>0.32724603468244112</v>
      </c>
      <c r="E336" s="56">
        <v>0.38706068211497291</v>
      </c>
      <c r="F336" s="250">
        <v>2028.53</v>
      </c>
      <c r="G336" s="76">
        <v>26941830907.181614</v>
      </c>
      <c r="H336" s="46">
        <v>5419748.0698550893</v>
      </c>
      <c r="I336" s="76">
        <v>240282972203.51675</v>
      </c>
      <c r="J336" s="56">
        <v>0.418898945304364</v>
      </c>
      <c r="K336" s="76">
        <v>35627147095.127769</v>
      </c>
      <c r="L336" s="76">
        <v>66799802716.814713</v>
      </c>
      <c r="M336" s="76">
        <v>0</v>
      </c>
      <c r="N336" s="76">
        <v>38637319137.28009</v>
      </c>
      <c r="O336" s="76">
        <v>26020.685866286989</v>
      </c>
      <c r="P336" s="46">
        <v>308964.90354014526</v>
      </c>
      <c r="Q336" s="46">
        <v>151991.45475488598</v>
      </c>
      <c r="R336" s="76">
        <v>381347241152.73932</v>
      </c>
      <c r="S336" s="56">
        <v>0.47312479466558749</v>
      </c>
      <c r="T336" s="56">
        <v>0.34430844085040718</v>
      </c>
      <c r="U336" s="46">
        <v>13.827442584398419</v>
      </c>
      <c r="V336" s="76">
        <v>2146271723802.7495</v>
      </c>
      <c r="W336" s="84">
        <v>677.66161906993011</v>
      </c>
      <c r="X336" s="82">
        <v>4.9389446874358846E-2</v>
      </c>
      <c r="Y336" s="476">
        <v>2.0000000000000001E-4</v>
      </c>
    </row>
    <row r="337" spans="1:25" x14ac:dyDescent="0.2">
      <c r="A337" s="475">
        <v>333</v>
      </c>
      <c r="B337" s="56">
        <v>0.57179648767073754</v>
      </c>
      <c r="C337" s="46">
        <v>2800.4122819845979</v>
      </c>
      <c r="D337" s="56">
        <v>0.78373569212841254</v>
      </c>
      <c r="E337" s="56">
        <v>0.25754387382807875</v>
      </c>
      <c r="F337" s="250">
        <v>2023.75</v>
      </c>
      <c r="G337" s="76">
        <v>394437772065.43378</v>
      </c>
      <c r="H337" s="46">
        <v>19568275.710691277</v>
      </c>
      <c r="I337" s="76">
        <v>477944297351.39392</v>
      </c>
      <c r="J337" s="56">
        <v>0.32045107514920967</v>
      </c>
      <c r="K337" s="76">
        <v>62036413.057130545</v>
      </c>
      <c r="L337" s="76">
        <v>0</v>
      </c>
      <c r="M337" s="76">
        <v>527474385978.90906</v>
      </c>
      <c r="N337" s="76">
        <v>56568774910.581459</v>
      </c>
      <c r="O337" s="76">
        <v>24055.342778277711</v>
      </c>
      <c r="P337" s="46">
        <v>368463.88801109232</v>
      </c>
      <c r="Q337" s="46">
        <v>221032.34188655802</v>
      </c>
      <c r="R337" s="76">
        <v>1556394530680.9341</v>
      </c>
      <c r="S337" s="56">
        <v>0.63188519002799293</v>
      </c>
      <c r="T337" s="56">
        <v>0.32236887033624423</v>
      </c>
      <c r="U337" s="46">
        <v>17.716714780042054</v>
      </c>
      <c r="V337" s="76">
        <v>9829827957540.666</v>
      </c>
      <c r="W337" s="84">
        <v>3103.778789382834</v>
      </c>
      <c r="X337" s="82">
        <v>4.0859832016931302E-2</v>
      </c>
      <c r="Y337" s="476">
        <v>2.0000000000000001E-4</v>
      </c>
    </row>
    <row r="338" spans="1:25" x14ac:dyDescent="0.2">
      <c r="A338" s="475">
        <v>334</v>
      </c>
      <c r="B338" s="56">
        <v>0.45424742049430294</v>
      </c>
      <c r="C338" s="46">
        <v>3925.5094009690633</v>
      </c>
      <c r="D338" s="56">
        <v>0.61088046584484224</v>
      </c>
      <c r="E338" s="56">
        <v>0.38705174253861857</v>
      </c>
      <c r="F338" s="250">
        <v>2025.15</v>
      </c>
      <c r="G338" s="76">
        <v>99172733341.614487</v>
      </c>
      <c r="H338" s="46">
        <v>13360121.026989993</v>
      </c>
      <c r="I338" s="76">
        <v>366331600333.31891</v>
      </c>
      <c r="J338" s="56">
        <v>0.34539494714150565</v>
      </c>
      <c r="K338" s="76">
        <v>11107602402.12719</v>
      </c>
      <c r="L338" s="76">
        <v>8100394516.2950954</v>
      </c>
      <c r="M338" s="76">
        <v>92230149440.088287</v>
      </c>
      <c r="N338" s="76">
        <v>29321563141.602264</v>
      </c>
      <c r="O338" s="76">
        <v>16625.997139699786</v>
      </c>
      <c r="P338" s="46">
        <v>219516.4181496629</v>
      </c>
      <c r="Q338" s="46">
        <v>112821.31540853473</v>
      </c>
      <c r="R338" s="76">
        <v>646446032081.25293</v>
      </c>
      <c r="S338" s="56">
        <v>0.51152164489430829</v>
      </c>
      <c r="T338" s="56">
        <v>0.29058329839412794</v>
      </c>
      <c r="U338" s="46">
        <v>16.082516645736664</v>
      </c>
      <c r="V338" s="76">
        <v>3380157034940.3682</v>
      </c>
      <c r="W338" s="84">
        <v>1067.7639488586553</v>
      </c>
      <c r="X338" s="82">
        <v>4.4859763843130632E-2</v>
      </c>
      <c r="Y338" s="476">
        <v>2.0000000000000001E-4</v>
      </c>
    </row>
    <row r="339" spans="1:25" x14ac:dyDescent="0.2">
      <c r="A339" s="475">
        <v>335</v>
      </c>
      <c r="B339" s="56">
        <v>0.39946597336772377</v>
      </c>
      <c r="C339" s="46">
        <v>7750.325745709566</v>
      </c>
      <c r="D339" s="56">
        <v>0.98901535204570656</v>
      </c>
      <c r="E339" s="56">
        <v>0.7</v>
      </c>
      <c r="F339" s="250">
        <v>2024.65</v>
      </c>
      <c r="G339" s="76">
        <v>326224650240.71967</v>
      </c>
      <c r="H339" s="46">
        <v>29788544.303025551</v>
      </c>
      <c r="I339" s="76">
        <v>754181470195.17834</v>
      </c>
      <c r="J339" s="56">
        <v>0.3164313741540189</v>
      </c>
      <c r="K339" s="76">
        <v>13605130233.132034</v>
      </c>
      <c r="L339" s="76">
        <v>230357780.87061471</v>
      </c>
      <c r="M339" s="76">
        <v>257379826621.98856</v>
      </c>
      <c r="N339" s="76">
        <v>55138710390.595276</v>
      </c>
      <c r="O339" s="76">
        <v>30000.085991351363</v>
      </c>
      <c r="P339" s="46">
        <v>340661.58861317649</v>
      </c>
      <c r="Q339" s="46">
        <v>194802.15604924181</v>
      </c>
      <c r="R339" s="76">
        <v>1467835741639.9739</v>
      </c>
      <c r="S339" s="56">
        <v>0.52880093861050614</v>
      </c>
      <c r="T339" s="56">
        <v>0.34974748515185144</v>
      </c>
      <c r="U339" s="46">
        <v>16.769018394861561</v>
      </c>
      <c r="V339" s="76">
        <v>9279998322976.0273</v>
      </c>
      <c r="W339" s="84">
        <v>2927.8607041763194</v>
      </c>
      <c r="X339" s="82">
        <v>4.4123639603297404E-2</v>
      </c>
      <c r="Y339" s="476">
        <v>2.0000000000000001E-4</v>
      </c>
    </row>
    <row r="340" spans="1:25" x14ac:dyDescent="0.2">
      <c r="A340" s="475">
        <v>336</v>
      </c>
      <c r="B340" s="56">
        <v>0.41121037951208023</v>
      </c>
      <c r="C340" s="46">
        <v>1500</v>
      </c>
      <c r="D340" s="56">
        <v>0.88073792428883213</v>
      </c>
      <c r="E340" s="56">
        <v>0.35027575148922874</v>
      </c>
      <c r="F340" s="250">
        <v>2025.95</v>
      </c>
      <c r="G340" s="76">
        <v>208413823041.02249</v>
      </c>
      <c r="H340" s="46">
        <v>25631147.350882031</v>
      </c>
      <c r="I340" s="76">
        <v>423002324555.0686</v>
      </c>
      <c r="J340" s="56">
        <v>0.1949169031151976</v>
      </c>
      <c r="K340" s="76">
        <v>20368716175.63726</v>
      </c>
      <c r="L340" s="76">
        <v>72579770406.823532</v>
      </c>
      <c r="M340" s="76">
        <v>94616432286.449951</v>
      </c>
      <c r="N340" s="76">
        <v>52521075653.909332</v>
      </c>
      <c r="O340" s="76">
        <v>35674.13480802103</v>
      </c>
      <c r="P340" s="46">
        <v>403952.86667897721</v>
      </c>
      <c r="Q340" s="46">
        <v>245908.05900720629</v>
      </c>
      <c r="R340" s="76">
        <v>828852171632.22913</v>
      </c>
      <c r="S340" s="56">
        <v>0.44818297037876315</v>
      </c>
      <c r="T340" s="56">
        <v>0.29176906044416556</v>
      </c>
      <c r="U340" s="46">
        <v>18.027608518777935</v>
      </c>
      <c r="V340" s="76">
        <v>4783391353650.0986</v>
      </c>
      <c r="W340" s="84">
        <v>1509.9277676618351</v>
      </c>
      <c r="X340" s="82">
        <v>4.0790857442057578E-2</v>
      </c>
      <c r="Y340" s="476">
        <v>2.0000000000000001E-4</v>
      </c>
    </row>
    <row r="341" spans="1:25" x14ac:dyDescent="0.2">
      <c r="A341" s="475">
        <v>337</v>
      </c>
      <c r="B341" s="56">
        <v>0.51646593289484088</v>
      </c>
      <c r="C341" s="46">
        <v>7110.7174375373761</v>
      </c>
      <c r="D341" s="56">
        <v>1.0051119698995987</v>
      </c>
      <c r="E341" s="56">
        <v>0.7</v>
      </c>
      <c r="F341" s="250">
        <v>2023.75</v>
      </c>
      <c r="G341" s="76">
        <v>296969916375.35596</v>
      </c>
      <c r="H341" s="46">
        <v>30371841.758383218</v>
      </c>
      <c r="I341" s="76">
        <v>658984159923.82703</v>
      </c>
      <c r="J341" s="56">
        <v>0.13707565017746293</v>
      </c>
      <c r="K341" s="76">
        <v>34441799565.057983</v>
      </c>
      <c r="L341" s="76">
        <v>0</v>
      </c>
      <c r="M341" s="76">
        <v>302766254132.95612</v>
      </c>
      <c r="N341" s="76">
        <v>69780711163.936996</v>
      </c>
      <c r="O341" s="76">
        <v>37257.956377520459</v>
      </c>
      <c r="P341" s="46">
        <v>381183.68096266128</v>
      </c>
      <c r="Q341" s="46">
        <v>225195.09171480493</v>
      </c>
      <c r="R341" s="76">
        <v>1410544663138.6606</v>
      </c>
      <c r="S341" s="56">
        <v>0.45477292668308411</v>
      </c>
      <c r="T341" s="56">
        <v>0.22236970299095185</v>
      </c>
      <c r="U341" s="46">
        <v>19.362602110086399</v>
      </c>
      <c r="V341" s="76">
        <v>6478752302051.6777</v>
      </c>
      <c r="W341" s="84">
        <v>2044.9512664055865</v>
      </c>
      <c r="X341" s="82">
        <v>3.9145501480966842E-2</v>
      </c>
      <c r="Y341" s="476">
        <v>2.0000000000000001E-4</v>
      </c>
    </row>
    <row r="342" spans="1:25" x14ac:dyDescent="0.2">
      <c r="A342" s="475">
        <v>338</v>
      </c>
      <c r="B342" s="56">
        <v>0.57336204001422286</v>
      </c>
      <c r="C342" s="46">
        <v>2983.6295624523136</v>
      </c>
      <c r="D342" s="56">
        <v>0.96775625240745189</v>
      </c>
      <c r="E342" s="56">
        <v>0.59897873528133361</v>
      </c>
      <c r="F342" s="250">
        <v>2025.32</v>
      </c>
      <c r="G342" s="76">
        <v>208154123048.75</v>
      </c>
      <c r="H342" s="46">
        <v>29456312.740622301</v>
      </c>
      <c r="I342" s="76">
        <v>657418584922.99402</v>
      </c>
      <c r="J342" s="56">
        <v>0.36389167145550994</v>
      </c>
      <c r="K342" s="76">
        <v>15805737106.601606</v>
      </c>
      <c r="L342" s="76">
        <v>1655158450.949687</v>
      </c>
      <c r="M342" s="76">
        <v>108010195913.70943</v>
      </c>
      <c r="N342" s="76">
        <v>121508635259.73236</v>
      </c>
      <c r="O342" s="76">
        <v>19660.947606064532</v>
      </c>
      <c r="P342" s="46">
        <v>749983.09671275434</v>
      </c>
      <c r="Q342" s="46">
        <v>519718.0915016426</v>
      </c>
      <c r="R342" s="76">
        <v>1180208356194.0806</v>
      </c>
      <c r="S342" s="56">
        <v>0.4948870289887185</v>
      </c>
      <c r="T342" s="56">
        <v>0.36111184625569637</v>
      </c>
      <c r="U342" s="46">
        <v>15.874731400161201</v>
      </c>
      <c r="V342" s="76">
        <v>7505544930630.3438</v>
      </c>
      <c r="W342" s="84">
        <v>2365.7458421707083</v>
      </c>
      <c r="X342" s="82">
        <v>4.5792079048736042E-2</v>
      </c>
      <c r="Y342" s="476">
        <v>2.0000000000000001E-4</v>
      </c>
    </row>
    <row r="343" spans="1:25" x14ac:dyDescent="0.2">
      <c r="A343" s="475">
        <v>339</v>
      </c>
      <c r="B343" s="56">
        <v>0.5572054739430039</v>
      </c>
      <c r="C343" s="46">
        <v>3887.2410192348661</v>
      </c>
      <c r="D343" s="56">
        <v>0.50475610876741417</v>
      </c>
      <c r="E343" s="56">
        <v>0.46957421701796426</v>
      </c>
      <c r="F343" s="250">
        <v>2026.15</v>
      </c>
      <c r="G343" s="76">
        <v>53010314239.951965</v>
      </c>
      <c r="H343" s="46">
        <v>9736548.3080173507</v>
      </c>
      <c r="I343" s="76">
        <v>343033092941.32806</v>
      </c>
      <c r="J343" s="56">
        <v>0.5115381525284779</v>
      </c>
      <c r="K343" s="76">
        <v>39447955842.379913</v>
      </c>
      <c r="L343" s="76">
        <v>66163598310.797203</v>
      </c>
      <c r="M343" s="76">
        <v>31419086824.192867</v>
      </c>
      <c r="N343" s="76">
        <v>36001673082.149246</v>
      </c>
      <c r="O343" s="76">
        <v>19378.972752691509</v>
      </c>
      <c r="P343" s="46">
        <v>277885.26632095448</v>
      </c>
      <c r="Q343" s="46">
        <v>158632.73949449483</v>
      </c>
      <c r="R343" s="76">
        <v>564066013676.72034</v>
      </c>
      <c r="S343" s="56">
        <v>0.56948789451935211</v>
      </c>
      <c r="T343" s="56">
        <v>0.39525215404020253</v>
      </c>
      <c r="U343" s="46">
        <v>14.140351802924494</v>
      </c>
      <c r="V343" s="76">
        <v>3591941824733.105</v>
      </c>
      <c r="W343" s="84">
        <v>1133.888300811723</v>
      </c>
      <c r="X343" s="82">
        <v>4.9953870736649086E-2</v>
      </c>
      <c r="Y343" s="476">
        <v>2.0000000000000001E-4</v>
      </c>
    </row>
    <row r="344" spans="1:25" x14ac:dyDescent="0.2">
      <c r="A344" s="475">
        <v>340</v>
      </c>
      <c r="B344" s="56">
        <v>0.54903066149559976</v>
      </c>
      <c r="C344" s="46">
        <v>5285.9307789817258</v>
      </c>
      <c r="D344" s="56">
        <v>0.57152675053671098</v>
      </c>
      <c r="E344" s="56">
        <v>0.50770699451377854</v>
      </c>
      <c r="F344" s="250">
        <v>2026.43</v>
      </c>
      <c r="G344" s="76">
        <v>199482752152.03879</v>
      </c>
      <c r="H344" s="46">
        <v>11182110.791751154</v>
      </c>
      <c r="I344" s="76">
        <v>300196730695.0993</v>
      </c>
      <c r="J344" s="56">
        <v>0.36796801447986327</v>
      </c>
      <c r="K344" s="76">
        <v>43063361925.412338</v>
      </c>
      <c r="L344" s="76">
        <v>166345755939.51358</v>
      </c>
      <c r="M344" s="76">
        <v>45071488052.380127</v>
      </c>
      <c r="N344" s="76">
        <v>66323425165.963165</v>
      </c>
      <c r="O344" s="76">
        <v>15553.702070034593</v>
      </c>
      <c r="P344" s="46">
        <v>451142.51628239796</v>
      </c>
      <c r="Q344" s="46">
        <v>292041.43915794947</v>
      </c>
      <c r="R344" s="76">
        <v>761327940992.24243</v>
      </c>
      <c r="S344" s="56">
        <v>0.56144735231936194</v>
      </c>
      <c r="T344" s="56">
        <v>0.42093097050029793</v>
      </c>
      <c r="U344" s="46">
        <v>16.55434722770195</v>
      </c>
      <c r="V344" s="76">
        <v>5889695038416.7773</v>
      </c>
      <c r="W344" s="84">
        <v>1859.0328382093753</v>
      </c>
      <c r="X344" s="82">
        <v>4.3680304161288416E-2</v>
      </c>
      <c r="Y344" s="476">
        <v>2.0000000000000001E-4</v>
      </c>
    </row>
    <row r="345" spans="1:25" x14ac:dyDescent="0.2">
      <c r="A345" s="475">
        <v>341</v>
      </c>
      <c r="B345" s="56">
        <v>0.40046587682308266</v>
      </c>
      <c r="C345" s="46">
        <v>7652.8709321430542</v>
      </c>
      <c r="D345" s="56">
        <v>1.070616194992599</v>
      </c>
      <c r="E345" s="56">
        <v>0.43365466348686554</v>
      </c>
      <c r="F345" s="250">
        <v>2026.33</v>
      </c>
      <c r="G345" s="76">
        <v>131133235169.65192</v>
      </c>
      <c r="H345" s="46">
        <v>22652643.335904405</v>
      </c>
      <c r="I345" s="76">
        <v>547612455262.4953</v>
      </c>
      <c r="J345" s="56">
        <v>0.35900307235935724</v>
      </c>
      <c r="K345" s="76">
        <v>31380705186.039745</v>
      </c>
      <c r="L345" s="76">
        <v>77709295416.864258</v>
      </c>
      <c r="M345" s="76">
        <v>38601348254.348534</v>
      </c>
      <c r="N345" s="76">
        <v>1552450740.3189964</v>
      </c>
      <c r="O345" s="76">
        <v>18494.112364535948</v>
      </c>
      <c r="P345" s="46">
        <v>47911</v>
      </c>
      <c r="Q345" s="46">
        <v>6541</v>
      </c>
      <c r="R345" s="76">
        <v>860057719976.53088</v>
      </c>
      <c r="S345" s="56">
        <v>0.50669654291282373</v>
      </c>
      <c r="T345" s="56">
        <v>0.3505586369694571</v>
      </c>
      <c r="U345" s="46">
        <v>15.457444237281729</v>
      </c>
      <c r="V345" s="76">
        <v>5157376623239.6279</v>
      </c>
      <c r="W345" s="84">
        <v>1627.2701780454815</v>
      </c>
      <c r="X345" s="82">
        <v>4.7495461216349372E-2</v>
      </c>
      <c r="Y345" s="476">
        <v>2.0000000000000001E-4</v>
      </c>
    </row>
    <row r="346" spans="1:25" x14ac:dyDescent="0.2">
      <c r="A346" s="475">
        <v>342</v>
      </c>
      <c r="B346" s="56">
        <v>0.41477701324736338</v>
      </c>
      <c r="C346" s="46">
        <v>5514.0197539694454</v>
      </c>
      <c r="D346" s="56">
        <v>0.80053666256229183</v>
      </c>
      <c r="E346" s="56">
        <v>0.42037475637252503</v>
      </c>
      <c r="F346" s="250">
        <v>2026.17</v>
      </c>
      <c r="G346" s="76">
        <v>91793355488.988266</v>
      </c>
      <c r="H346" s="46">
        <v>19693194.816097345</v>
      </c>
      <c r="I346" s="76">
        <v>400450073904.18237</v>
      </c>
      <c r="J346" s="56">
        <v>0.15088115290607107</v>
      </c>
      <c r="K346" s="76">
        <v>19289541436.722904</v>
      </c>
      <c r="L346" s="76">
        <v>28109461242.623142</v>
      </c>
      <c r="M346" s="76">
        <v>41285036412.981735</v>
      </c>
      <c r="N346" s="76">
        <v>45067753427.496704</v>
      </c>
      <c r="O346" s="76">
        <v>10000</v>
      </c>
      <c r="P346" s="46">
        <v>302823.3946395099</v>
      </c>
      <c r="Q346" s="46">
        <v>170603.97462708876</v>
      </c>
      <c r="R346" s="76">
        <v>655551897045.97021</v>
      </c>
      <c r="S346" s="56">
        <v>0.35691505756348096</v>
      </c>
      <c r="T346" s="56">
        <v>0.19693289210241927</v>
      </c>
      <c r="U346" s="46">
        <v>17.045694248259611</v>
      </c>
      <c r="V346" s="76">
        <v>2386063975639.686</v>
      </c>
      <c r="W346" s="84">
        <v>753.2265375082186</v>
      </c>
      <c r="X346" s="82">
        <v>4.4287231863934712E-2</v>
      </c>
      <c r="Y346" s="476">
        <v>2.0000000000000001E-4</v>
      </c>
    </row>
    <row r="347" spans="1:25" x14ac:dyDescent="0.2">
      <c r="A347" s="475">
        <v>343</v>
      </c>
      <c r="B347" s="56">
        <v>0.67499500520992772</v>
      </c>
      <c r="C347" s="46">
        <v>3998.8620090485074</v>
      </c>
      <c r="D347" s="56">
        <v>0.65462949307992668</v>
      </c>
      <c r="E347" s="56">
        <v>0.5784580862738633</v>
      </c>
      <c r="F347" s="250">
        <v>2026.29</v>
      </c>
      <c r="G347" s="76">
        <v>140398311637.948</v>
      </c>
      <c r="H347" s="46">
        <v>14317954.328985855</v>
      </c>
      <c r="I347" s="76">
        <v>463688139437.39221</v>
      </c>
      <c r="J347" s="56">
        <v>0.43172162874994646</v>
      </c>
      <c r="K347" s="76">
        <v>56201283857.482452</v>
      </c>
      <c r="L347" s="76">
        <v>126003929560.29086</v>
      </c>
      <c r="M347" s="76">
        <v>43964723345.67868</v>
      </c>
      <c r="N347" s="76">
        <v>75235849946.044662</v>
      </c>
      <c r="O347" s="76">
        <v>13799.094338194569</v>
      </c>
      <c r="P347" s="46">
        <v>436523.65149010182</v>
      </c>
      <c r="Q347" s="46">
        <v>277841.77778615127</v>
      </c>
      <c r="R347" s="76">
        <v>890756657205.02356</v>
      </c>
      <c r="S347" s="56">
        <v>0.53838847988529726</v>
      </c>
      <c r="T347" s="56">
        <v>0.37967235902947588</v>
      </c>
      <c r="U347" s="46">
        <v>15.258606366244942</v>
      </c>
      <c r="V347" s="76">
        <v>5799588733817.2344</v>
      </c>
      <c r="W347" s="84">
        <v>1831.017272171875</v>
      </c>
      <c r="X347" s="82">
        <v>4.6836004446061341E-2</v>
      </c>
      <c r="Y347" s="476">
        <v>2.0000000000000001E-4</v>
      </c>
    </row>
    <row r="348" spans="1:25" x14ac:dyDescent="0.2">
      <c r="A348" s="475">
        <v>344</v>
      </c>
      <c r="B348" s="56">
        <v>0.47465185614024663</v>
      </c>
      <c r="C348" s="46">
        <v>7225.5808711377285</v>
      </c>
      <c r="D348" s="56">
        <v>0.79208057411754296</v>
      </c>
      <c r="E348" s="56">
        <v>0.62738380089492607</v>
      </c>
      <c r="F348" s="250">
        <v>2024.96</v>
      </c>
      <c r="G348" s="76">
        <v>207533241331.7178</v>
      </c>
      <c r="H348" s="46">
        <v>18726813.975720871</v>
      </c>
      <c r="I348" s="76">
        <v>399230211400.95746</v>
      </c>
      <c r="J348" s="56">
        <v>0.10318283912585935</v>
      </c>
      <c r="K348" s="76">
        <v>7962222305.5293293</v>
      </c>
      <c r="L348" s="76">
        <v>2867208089.0799322</v>
      </c>
      <c r="M348" s="76">
        <v>162460567437.07364</v>
      </c>
      <c r="N348" s="76">
        <v>47981070346.125397</v>
      </c>
      <c r="O348" s="76">
        <v>37451.674085338804</v>
      </c>
      <c r="P348" s="46">
        <v>293967.00710602151</v>
      </c>
      <c r="Q348" s="46">
        <v>164143.78579642737</v>
      </c>
      <c r="R348" s="76">
        <v>836824427700.23596</v>
      </c>
      <c r="S348" s="56">
        <v>0.429925169177097</v>
      </c>
      <c r="T348" s="56">
        <v>0.27050072573523493</v>
      </c>
      <c r="U348" s="46">
        <v>18.527674430319482</v>
      </c>
      <c r="V348" s="76">
        <v>4524831744115.4521</v>
      </c>
      <c r="W348" s="84">
        <v>1428.423159681053</v>
      </c>
      <c r="X348" s="82">
        <v>3.9910082964127451E-2</v>
      </c>
      <c r="Y348" s="476">
        <v>2.0000000000000001E-4</v>
      </c>
    </row>
    <row r="349" spans="1:25" x14ac:dyDescent="0.2">
      <c r="A349" s="475">
        <v>345</v>
      </c>
      <c r="B349" s="56">
        <v>0.55811817152044385</v>
      </c>
      <c r="C349" s="46">
        <v>1500</v>
      </c>
      <c r="D349" s="56">
        <v>0.65075887474845717</v>
      </c>
      <c r="E349" s="56">
        <v>0.46180633077336719</v>
      </c>
      <c r="F349" s="250">
        <v>2024.97</v>
      </c>
      <c r="G349" s="76">
        <v>283885937573.33008</v>
      </c>
      <c r="H349" s="46">
        <v>15165018.804597782</v>
      </c>
      <c r="I349" s="76">
        <v>409267083074.88245</v>
      </c>
      <c r="J349" s="56">
        <v>0.36901489157029843</v>
      </c>
      <c r="K349" s="76">
        <v>9572050021.5679283</v>
      </c>
      <c r="L349" s="76">
        <v>0</v>
      </c>
      <c r="M349" s="76">
        <v>241533790650.67554</v>
      </c>
      <c r="N349" s="76">
        <v>57271905595.089378</v>
      </c>
      <c r="O349" s="76">
        <v>26750.664085714292</v>
      </c>
      <c r="P349" s="46">
        <v>370370.16958214249</v>
      </c>
      <c r="Q349" s="46">
        <v>226048.33158730806</v>
      </c>
      <c r="R349" s="76">
        <v>1066409364431.1232</v>
      </c>
      <c r="S349" s="56">
        <v>0.59852719242751695</v>
      </c>
      <c r="T349" s="56">
        <v>0.3920813571503256</v>
      </c>
      <c r="U349" s="46">
        <v>17.057742248194458</v>
      </c>
      <c r="V349" s="76">
        <v>7833209532730.0391</v>
      </c>
      <c r="W349" s="84">
        <v>2470.0542822216453</v>
      </c>
      <c r="X349" s="82">
        <v>4.2816028875545489E-2</v>
      </c>
      <c r="Y349" s="476">
        <v>2.0000000000000001E-4</v>
      </c>
    </row>
    <row r="350" spans="1:25" x14ac:dyDescent="0.2">
      <c r="A350" s="475">
        <v>346</v>
      </c>
      <c r="B350" s="56">
        <v>0.38238774865872016</v>
      </c>
      <c r="C350" s="46">
        <v>9947.5276381811309</v>
      </c>
      <c r="D350" s="56">
        <v>0.27527196391192493</v>
      </c>
      <c r="E350" s="56">
        <v>0.29149686439034761</v>
      </c>
      <c r="F350" s="250">
        <v>2024.61</v>
      </c>
      <c r="G350" s="76">
        <v>316605864258.95087</v>
      </c>
      <c r="H350" s="46">
        <v>4532919.5956860995</v>
      </c>
      <c r="I350" s="76">
        <v>192114273670.7226</v>
      </c>
      <c r="J350" s="56">
        <v>0.38238774865872016</v>
      </c>
      <c r="K350" s="76">
        <v>3653625276.5425801</v>
      </c>
      <c r="L350" s="76">
        <v>0</v>
      </c>
      <c r="M350" s="76">
        <v>215093694817.03159</v>
      </c>
      <c r="N350" s="76">
        <v>111256676884.49214</v>
      </c>
      <c r="O350" s="76">
        <v>10000</v>
      </c>
      <c r="P350" s="46">
        <v>753492.08738861384</v>
      </c>
      <c r="Q350" s="46">
        <v>465119.48622160667</v>
      </c>
      <c r="R350" s="76">
        <v>811713152173.9292</v>
      </c>
      <c r="S350" s="56">
        <v>0.62484953415554045</v>
      </c>
      <c r="T350" s="56">
        <v>0.48787412316224571</v>
      </c>
      <c r="U350" s="46">
        <v>17.785728565595246</v>
      </c>
      <c r="V350" s="76">
        <v>7651012989464.583</v>
      </c>
      <c r="W350" s="84">
        <v>2414.9081227913039</v>
      </c>
      <c r="X350" s="82">
        <v>4.1543139806708658E-2</v>
      </c>
      <c r="Y350" s="476">
        <v>2.0000000000000001E-4</v>
      </c>
    </row>
    <row r="351" spans="1:25" x14ac:dyDescent="0.2">
      <c r="A351" s="475">
        <v>347</v>
      </c>
      <c r="B351" s="56">
        <v>0.49302784896378821</v>
      </c>
      <c r="C351" s="46">
        <v>5887.4086526950769</v>
      </c>
      <c r="D351" s="56">
        <v>0.94471181094013557</v>
      </c>
      <c r="E351" s="56">
        <v>0.55756828232083422</v>
      </c>
      <c r="F351" s="250">
        <v>2024.43</v>
      </c>
      <c r="G351" s="76">
        <v>259853931174.69537</v>
      </c>
      <c r="H351" s="46">
        <v>27420612.461214114</v>
      </c>
      <c r="I351" s="76">
        <v>581290679972.34375</v>
      </c>
      <c r="J351" s="56">
        <v>0.27937471795943813</v>
      </c>
      <c r="K351" s="76">
        <v>16813133679.248436</v>
      </c>
      <c r="L351" s="76">
        <v>0</v>
      </c>
      <c r="M351" s="76">
        <v>270471304715.05933</v>
      </c>
      <c r="N351" s="76">
        <v>74543520253.822281</v>
      </c>
      <c r="O351" s="76">
        <v>16559.751485113753</v>
      </c>
      <c r="P351" s="46">
        <v>480792.40431523218</v>
      </c>
      <c r="Q351" s="46">
        <v>304114.23122190771</v>
      </c>
      <c r="R351" s="76">
        <v>1400216087839.3887</v>
      </c>
      <c r="S351" s="56">
        <v>0.54781426251623921</v>
      </c>
      <c r="T351" s="56">
        <v>0.26684884377981216</v>
      </c>
      <c r="U351" s="46">
        <v>17.11319451175277</v>
      </c>
      <c r="V351" s="76">
        <v>6887861034817.0674</v>
      </c>
      <c r="W351" s="84">
        <v>2173.1984425737583</v>
      </c>
      <c r="X351" s="82">
        <v>4.3642631907254405E-2</v>
      </c>
      <c r="Y351" s="476">
        <v>2.0000000000000001E-4</v>
      </c>
    </row>
    <row r="352" spans="1:25" x14ac:dyDescent="0.2">
      <c r="A352" s="475">
        <v>348</v>
      </c>
      <c r="B352" s="56">
        <v>0.24626360704715328</v>
      </c>
      <c r="C352" s="46">
        <v>4716.5423817758156</v>
      </c>
      <c r="D352" s="56">
        <v>0.27702940267923271</v>
      </c>
      <c r="E352" s="56">
        <v>0.48117100760837961</v>
      </c>
      <c r="F352" s="250">
        <v>2027.61</v>
      </c>
      <c r="G352" s="76">
        <v>25034979745.038597</v>
      </c>
      <c r="H352" s="46">
        <v>4423430.069584636</v>
      </c>
      <c r="I352" s="76">
        <v>194957926351.74567</v>
      </c>
      <c r="J352" s="56">
        <v>0.24626360704715333</v>
      </c>
      <c r="K352" s="76">
        <v>15579686716.552094</v>
      </c>
      <c r="L352" s="76">
        <v>29239262932.003872</v>
      </c>
      <c r="M352" s="76">
        <v>0</v>
      </c>
      <c r="N352" s="76">
        <v>18713854643.25388</v>
      </c>
      <c r="O352" s="76">
        <v>26947.265598786129</v>
      </c>
      <c r="P352" s="46">
        <v>189875.00207943548</v>
      </c>
      <c r="Q352" s="46">
        <v>78290.894485916127</v>
      </c>
      <c r="R352" s="76">
        <v>286656921189.69086</v>
      </c>
      <c r="S352" s="56">
        <v>0.36060831656910824</v>
      </c>
      <c r="T352" s="56">
        <v>0.24650827700855235</v>
      </c>
      <c r="U352" s="46">
        <v>14.945630850322591</v>
      </c>
      <c r="V352" s="76">
        <v>1227208809165.0642</v>
      </c>
      <c r="W352" s="84">
        <v>387.20960378554634</v>
      </c>
      <c r="X352" s="82">
        <v>4.6672961653629032E-2</v>
      </c>
      <c r="Y352" s="476">
        <v>2.0000000000000001E-4</v>
      </c>
    </row>
    <row r="353" spans="1:25" x14ac:dyDescent="0.2">
      <c r="A353" s="475">
        <v>349</v>
      </c>
      <c r="B353" s="56">
        <v>0.50001002635741199</v>
      </c>
      <c r="C353" s="46">
        <v>7064.9615379615043</v>
      </c>
      <c r="D353" s="56">
        <v>0.88803178710904729</v>
      </c>
      <c r="E353" s="56">
        <v>0.46115976121447272</v>
      </c>
      <c r="F353" s="250">
        <v>2024.8</v>
      </c>
      <c r="G353" s="76">
        <v>213351009151.55508</v>
      </c>
      <c r="H353" s="46">
        <v>22838726.585696854</v>
      </c>
      <c r="I353" s="76">
        <v>420735114803.72028</v>
      </c>
      <c r="J353" s="56">
        <v>0.13498658686420706</v>
      </c>
      <c r="K353" s="76">
        <v>7738512624.79175</v>
      </c>
      <c r="L353" s="76">
        <v>1561710438.1862547</v>
      </c>
      <c r="M353" s="76">
        <v>139345377234.72961</v>
      </c>
      <c r="N353" s="76">
        <v>34835745942.334297</v>
      </c>
      <c r="O353" s="76">
        <v>29780.992714045398</v>
      </c>
      <c r="P353" s="46">
        <v>267715.16105279617</v>
      </c>
      <c r="Q353" s="46">
        <v>142610.93147111606</v>
      </c>
      <c r="R353" s="76">
        <v>919749558456.35181</v>
      </c>
      <c r="S353" s="56">
        <v>0.47211329508867911</v>
      </c>
      <c r="T353" s="56">
        <v>0.26425042043247615</v>
      </c>
      <c r="U353" s="46">
        <v>18.207085561334083</v>
      </c>
      <c r="V353" s="76">
        <v>4749241601696.793</v>
      </c>
      <c r="W353" s="84">
        <v>1498.670737819898</v>
      </c>
      <c r="X353" s="82">
        <v>4.1389156666660161E-2</v>
      </c>
      <c r="Y353" s="476">
        <v>2.0000000000000001E-4</v>
      </c>
    </row>
    <row r="354" spans="1:25" x14ac:dyDescent="0.2">
      <c r="A354" s="475">
        <v>350</v>
      </c>
      <c r="B354" s="56">
        <v>0.32278672081271342</v>
      </c>
      <c r="C354" s="46">
        <v>3678.5843428017743</v>
      </c>
      <c r="D354" s="56">
        <v>0.90027614132508815</v>
      </c>
      <c r="E354" s="56">
        <v>0.3058630566792907</v>
      </c>
      <c r="F354" s="250">
        <v>2024.86</v>
      </c>
      <c r="G354" s="76">
        <v>301243950277.84509</v>
      </c>
      <c r="H354" s="46">
        <v>25710623.372002319</v>
      </c>
      <c r="I354" s="76">
        <v>442941823388.63373</v>
      </c>
      <c r="J354" s="56">
        <v>-3.279325958173529E-2</v>
      </c>
      <c r="K354" s="76">
        <v>12075159264.040638</v>
      </c>
      <c r="L354" s="76">
        <v>21692635145.582104</v>
      </c>
      <c r="M354" s="76">
        <v>239537264473.4436</v>
      </c>
      <c r="N354" s="76">
        <v>25581140236.384251</v>
      </c>
      <c r="O354" s="76">
        <v>33951.915727542364</v>
      </c>
      <c r="P354" s="46">
        <v>191701.95504587726</v>
      </c>
      <c r="Q354" s="46">
        <v>87880.971534190874</v>
      </c>
      <c r="R354" s="76">
        <v>1086013730525.0052</v>
      </c>
      <c r="S354" s="56">
        <v>0.44223336960104431</v>
      </c>
      <c r="T354" s="56">
        <v>0.25237755835161335</v>
      </c>
      <c r="U354" s="46">
        <v>21.958604664763349</v>
      </c>
      <c r="V354" s="76">
        <v>6480747912372.3672</v>
      </c>
      <c r="W354" s="84">
        <v>2043.9722956425539</v>
      </c>
      <c r="X354" s="82">
        <v>3.4241546349744904E-2</v>
      </c>
      <c r="Y354" s="476">
        <v>2.0000000000000001E-4</v>
      </c>
    </row>
    <row r="355" spans="1:25" x14ac:dyDescent="0.2">
      <c r="A355" s="475">
        <v>351</v>
      </c>
      <c r="B355" s="56">
        <v>0.54887960556557802</v>
      </c>
      <c r="C355" s="46">
        <v>4984.8825006676625</v>
      </c>
      <c r="D355" s="56">
        <v>0.87865177317872512</v>
      </c>
      <c r="E355" s="56">
        <v>0.57935142360641345</v>
      </c>
      <c r="F355" s="250">
        <v>2024.88</v>
      </c>
      <c r="G355" s="76">
        <v>270519527549.44534</v>
      </c>
      <c r="H355" s="46">
        <v>24109886.192663442</v>
      </c>
      <c r="I355" s="76">
        <v>510290413602.03424</v>
      </c>
      <c r="J355" s="56">
        <v>0.22869995879400085</v>
      </c>
      <c r="K355" s="76">
        <v>8500657362.8731766</v>
      </c>
      <c r="L355" s="76">
        <v>0</v>
      </c>
      <c r="M355" s="76">
        <v>256945608314.76834</v>
      </c>
      <c r="N355" s="76">
        <v>54074493103.270348</v>
      </c>
      <c r="O355" s="76">
        <v>18958.451873832506</v>
      </c>
      <c r="P355" s="46">
        <v>355732.7128774724</v>
      </c>
      <c r="Q355" s="46">
        <v>208867.40022553815</v>
      </c>
      <c r="R355" s="76">
        <v>1210594900561.894</v>
      </c>
      <c r="S355" s="56">
        <v>0.52850260280027417</v>
      </c>
      <c r="T355" s="56">
        <v>0.28900802936148712</v>
      </c>
      <c r="U355" s="46">
        <v>17.6173086091706</v>
      </c>
      <c r="V355" s="76">
        <v>6690957984881.2275</v>
      </c>
      <c r="W355" s="84">
        <v>2110.6938825993125</v>
      </c>
      <c r="X355" s="82">
        <v>4.2156161198013159E-2</v>
      </c>
      <c r="Y355" s="476">
        <v>2.0000000000000001E-4</v>
      </c>
    </row>
    <row r="356" spans="1:25" x14ac:dyDescent="0.2">
      <c r="A356" s="475">
        <v>352</v>
      </c>
      <c r="B356" s="56">
        <v>0.39438163599670645</v>
      </c>
      <c r="C356" s="46">
        <v>2580.7325932066851</v>
      </c>
      <c r="D356" s="56">
        <v>0.52978391264588254</v>
      </c>
      <c r="E356" s="56">
        <v>0.21396523000053774</v>
      </c>
      <c r="F356" s="250">
        <v>2025.98</v>
      </c>
      <c r="G356" s="76">
        <v>100016339293.42519</v>
      </c>
      <c r="H356" s="46">
        <v>10972203.592111198</v>
      </c>
      <c r="I356" s="76">
        <v>385272688524.04565</v>
      </c>
      <c r="J356" s="56">
        <v>0.3943816359967065</v>
      </c>
      <c r="K356" s="76">
        <v>24847263942.122726</v>
      </c>
      <c r="L356" s="76">
        <v>29950521360.327919</v>
      </c>
      <c r="M356" s="76">
        <v>91247553296.208649</v>
      </c>
      <c r="N356" s="76">
        <v>18449731400.302555</v>
      </c>
      <c r="O356" s="76">
        <v>16184.591717990181</v>
      </c>
      <c r="P356" s="46">
        <v>171804.45873757798</v>
      </c>
      <c r="Q356" s="46">
        <v>80024.210841889959</v>
      </c>
      <c r="R356" s="76">
        <v>707354946104.99805</v>
      </c>
      <c r="S356" s="56">
        <v>0.5494632527669725</v>
      </c>
      <c r="T356" s="56">
        <v>0.31996851717654751</v>
      </c>
      <c r="U356" s="46">
        <v>15.524159311827306</v>
      </c>
      <c r="V356" s="76">
        <v>3931434704308.4526</v>
      </c>
      <c r="W356" s="84">
        <v>1239.8899128750684</v>
      </c>
      <c r="X356" s="82">
        <v>4.6361508315619915E-2</v>
      </c>
      <c r="Y356" s="476">
        <v>2.0000000000000001E-4</v>
      </c>
    </row>
    <row r="357" spans="1:25" x14ac:dyDescent="0.2">
      <c r="A357" s="475">
        <v>353</v>
      </c>
      <c r="B357" s="56">
        <v>0.58533270532009707</v>
      </c>
      <c r="C357" s="46">
        <v>6079.041095160851</v>
      </c>
      <c r="D357" s="56">
        <v>1.1691499423682628</v>
      </c>
      <c r="E357" s="56">
        <v>0.3557554567679847</v>
      </c>
      <c r="F357" s="250">
        <v>2023.75</v>
      </c>
      <c r="G357" s="76">
        <v>245052929389.10059</v>
      </c>
      <c r="H357" s="46">
        <v>32071347.690896817</v>
      </c>
      <c r="I357" s="76">
        <v>536630167285.72906</v>
      </c>
      <c r="J357" s="56">
        <v>6.1104931414974639E-2</v>
      </c>
      <c r="K357" s="76">
        <v>14690097250.844641</v>
      </c>
      <c r="L357" s="76">
        <v>0</v>
      </c>
      <c r="M357" s="76">
        <v>331202976947.60864</v>
      </c>
      <c r="N357" s="76">
        <v>3694690612.5655847</v>
      </c>
      <c r="O357" s="76">
        <v>33173.305323769113</v>
      </c>
      <c r="P357" s="46">
        <v>78500.639092123951</v>
      </c>
      <c r="Q357" s="46">
        <v>14188.409773030991</v>
      </c>
      <c r="R357" s="76">
        <v>1237251901011.719</v>
      </c>
      <c r="S357" s="56">
        <v>0.47481038673956238</v>
      </c>
      <c r="T357" s="56">
        <v>0.2115664561037825</v>
      </c>
      <c r="U357" s="46">
        <v>19.232993853126246</v>
      </c>
      <c r="V357" s="76">
        <v>5387885016127.2236</v>
      </c>
      <c r="W357" s="84">
        <v>1699.2211938873259</v>
      </c>
      <c r="X357" s="82">
        <v>3.9366979172366069E-2</v>
      </c>
      <c r="Y357" s="476">
        <v>2.0000000000000001E-4</v>
      </c>
    </row>
    <row r="358" spans="1:25" x14ac:dyDescent="0.2">
      <c r="A358" s="475">
        <v>354</v>
      </c>
      <c r="B358" s="56">
        <v>0.56956539166211906</v>
      </c>
      <c r="C358" s="46">
        <v>4291.4622598217966</v>
      </c>
      <c r="D358" s="56">
        <v>0.73415670592232873</v>
      </c>
      <c r="E358" s="56">
        <v>0.36409381969295551</v>
      </c>
      <c r="F358" s="250">
        <v>2024.81</v>
      </c>
      <c r="G358" s="76">
        <v>165982136128.18347</v>
      </c>
      <c r="H358" s="46">
        <v>17125622.753582284</v>
      </c>
      <c r="I358" s="76">
        <v>431639733889.6676</v>
      </c>
      <c r="J358" s="56">
        <v>0.43296038837165651</v>
      </c>
      <c r="K358" s="76">
        <v>13034888592.787312</v>
      </c>
      <c r="L358" s="76">
        <v>5450022697.7226086</v>
      </c>
      <c r="M358" s="76">
        <v>141836514351.27847</v>
      </c>
      <c r="N358" s="76">
        <v>12145070693.475166</v>
      </c>
      <c r="O358" s="76">
        <v>29913.266885010409</v>
      </c>
      <c r="P358" s="46">
        <v>146247.71778053825</v>
      </c>
      <c r="Q358" s="46">
        <v>59302.224890648627</v>
      </c>
      <c r="R358" s="76">
        <v>811637754114.54004</v>
      </c>
      <c r="S358" s="56">
        <v>0.59150743098566361</v>
      </c>
      <c r="T358" s="56">
        <v>0.37239325644993698</v>
      </c>
      <c r="U358" s="46">
        <v>16.226783250482637</v>
      </c>
      <c r="V358" s="76">
        <v>5469979012949.5498</v>
      </c>
      <c r="W358" s="84">
        <v>1723.8558981582471</v>
      </c>
      <c r="X358" s="82">
        <v>4.4591750738191556E-2</v>
      </c>
      <c r="Y358" s="476">
        <v>2.0000000000000001E-4</v>
      </c>
    </row>
    <row r="359" spans="1:25" x14ac:dyDescent="0.2">
      <c r="A359" s="475">
        <v>355</v>
      </c>
      <c r="B359" s="56">
        <v>0.4803682289801347</v>
      </c>
      <c r="C359" s="46">
        <v>10570.736030061082</v>
      </c>
      <c r="D359" s="56">
        <v>0.85383311586072685</v>
      </c>
      <c r="E359" s="56">
        <v>0.60953968355202803</v>
      </c>
      <c r="F359" s="250">
        <v>2025.69</v>
      </c>
      <c r="G359" s="76">
        <v>203023071258.14929</v>
      </c>
      <c r="H359" s="46">
        <v>13019802.109776685</v>
      </c>
      <c r="I359" s="76">
        <v>283430869158.17975</v>
      </c>
      <c r="J359" s="56">
        <v>6.5012829260809091E-2</v>
      </c>
      <c r="K359" s="76">
        <v>21043238913.251789</v>
      </c>
      <c r="L359" s="76">
        <v>86089858732.48378</v>
      </c>
      <c r="M359" s="76">
        <v>132004299264.55807</v>
      </c>
      <c r="N359" s="76">
        <v>8748709406.6164303</v>
      </c>
      <c r="O359" s="76">
        <v>28960.50884111501</v>
      </c>
      <c r="P359" s="46">
        <v>121762.14421645398</v>
      </c>
      <c r="Q359" s="46">
        <v>29296.407268536288</v>
      </c>
      <c r="R359" s="76">
        <v>783199747437.26868</v>
      </c>
      <c r="S359" s="56">
        <v>0.52106123882438626</v>
      </c>
      <c r="T359" s="56">
        <v>0.27462768809704535</v>
      </c>
      <c r="U359" s="46">
        <v>19.290997874876904</v>
      </c>
      <c r="V359" s="76">
        <v>4389493735445.6479</v>
      </c>
      <c r="W359" s="84">
        <v>1385.7182148087809</v>
      </c>
      <c r="X359" s="82">
        <v>3.9444853951658289E-2</v>
      </c>
      <c r="Y359" s="476">
        <v>2.0000000000000001E-4</v>
      </c>
    </row>
    <row r="360" spans="1:25" x14ac:dyDescent="0.2">
      <c r="A360" s="475">
        <v>356</v>
      </c>
      <c r="B360" s="56">
        <v>0.52917895791939507</v>
      </c>
      <c r="C360" s="46">
        <v>3389.1632544032991</v>
      </c>
      <c r="D360" s="56">
        <v>0.35960150357278492</v>
      </c>
      <c r="E360" s="56">
        <v>0.46014291831293758</v>
      </c>
      <c r="F360" s="250">
        <v>2023.75</v>
      </c>
      <c r="G360" s="76">
        <v>185746375388.43884</v>
      </c>
      <c r="H360" s="46">
        <v>6176813.1787176132</v>
      </c>
      <c r="I360" s="76">
        <v>224094990284.38666</v>
      </c>
      <c r="J360" s="56">
        <v>0.49939505923624061</v>
      </c>
      <c r="K360" s="76">
        <v>6138963393.1597672</v>
      </c>
      <c r="L360" s="76">
        <v>0</v>
      </c>
      <c r="M360" s="76">
        <v>268503320842.65247</v>
      </c>
      <c r="N360" s="76">
        <v>43257166897.243645</v>
      </c>
      <c r="O360" s="76">
        <v>12053.253011447552</v>
      </c>
      <c r="P360" s="46">
        <v>380650.96877638606</v>
      </c>
      <c r="Q360" s="46">
        <v>198539.05814084492</v>
      </c>
      <c r="R360" s="76">
        <v>713669115902.60168</v>
      </c>
      <c r="S360" s="56">
        <v>0.6675044354901335</v>
      </c>
      <c r="T360" s="56">
        <v>0.39976023531912253</v>
      </c>
      <c r="U360" s="46">
        <v>16.883151019219028</v>
      </c>
      <c r="V360" s="76">
        <v>5384545201248.3848</v>
      </c>
      <c r="W360" s="84">
        <v>1697.7237648197695</v>
      </c>
      <c r="X360" s="82">
        <v>4.2503965351167142E-2</v>
      </c>
      <c r="Y360" s="476">
        <v>2.0000000000000001E-4</v>
      </c>
    </row>
    <row r="361" spans="1:25" x14ac:dyDescent="0.2">
      <c r="A361" s="475">
        <v>357</v>
      </c>
      <c r="B361" s="56">
        <v>0.39751124244483377</v>
      </c>
      <c r="C361" s="46">
        <v>2485.6090789300852</v>
      </c>
      <c r="D361" s="56">
        <v>0.62275022710199346</v>
      </c>
      <c r="E361" s="56">
        <v>0.52730023849994712</v>
      </c>
      <c r="F361" s="250">
        <v>2024.11</v>
      </c>
      <c r="G361" s="76">
        <v>274566207995.85577</v>
      </c>
      <c r="H361" s="46">
        <v>13672044.704407388</v>
      </c>
      <c r="I361" s="76">
        <v>443853965732.70215</v>
      </c>
      <c r="J361" s="56">
        <v>0.39751124244483371</v>
      </c>
      <c r="K361" s="76">
        <v>13614155413.143402</v>
      </c>
      <c r="L361" s="76">
        <v>0</v>
      </c>
      <c r="M361" s="76">
        <v>257211678046.81329</v>
      </c>
      <c r="N361" s="76">
        <v>40863374875.709183</v>
      </c>
      <c r="O361" s="76">
        <v>20373.372729707615</v>
      </c>
      <c r="P361" s="46">
        <v>287816.20310791297</v>
      </c>
      <c r="Q361" s="46">
        <v>163373.54309608848</v>
      </c>
      <c r="R361" s="76">
        <v>1112736124143.1172</v>
      </c>
      <c r="S361" s="56">
        <v>0.61072017149189339</v>
      </c>
      <c r="T361" s="56">
        <v>0.37846026317074932</v>
      </c>
      <c r="U361" s="46">
        <v>16.883329673849886</v>
      </c>
      <c r="V361" s="76">
        <v>7816860685587.1523</v>
      </c>
      <c r="W361" s="84">
        <v>2466.9671858147667</v>
      </c>
      <c r="X361" s="82">
        <v>4.3278358583846863E-2</v>
      </c>
      <c r="Y361" s="476">
        <v>2.0000000000000001E-4</v>
      </c>
    </row>
    <row r="362" spans="1:25" x14ac:dyDescent="0.2">
      <c r="A362" s="475">
        <v>358</v>
      </c>
      <c r="B362" s="56">
        <v>0.58307863911817892</v>
      </c>
      <c r="C362" s="46">
        <v>1500</v>
      </c>
      <c r="D362" s="56">
        <v>1.3043808637615992</v>
      </c>
      <c r="E362" s="56">
        <v>0.37196524546045007</v>
      </c>
      <c r="F362" s="250">
        <v>2027.24</v>
      </c>
      <c r="G362" s="76">
        <v>99339664638.430298</v>
      </c>
      <c r="H362" s="46">
        <v>57383568.097164288</v>
      </c>
      <c r="I362" s="76">
        <v>830701766503.87952</v>
      </c>
      <c r="J362" s="56">
        <v>4.5334779914887324E-3</v>
      </c>
      <c r="K362" s="76">
        <v>51819467620.601929</v>
      </c>
      <c r="L362" s="76">
        <v>37094496346.411285</v>
      </c>
      <c r="M362" s="76">
        <v>0</v>
      </c>
      <c r="N362" s="76">
        <v>129053606323.20021</v>
      </c>
      <c r="O362" s="76">
        <v>26219.444306387482</v>
      </c>
      <c r="P362" s="46">
        <v>707096.75014641322</v>
      </c>
      <c r="Q362" s="46">
        <v>472818.86248787493</v>
      </c>
      <c r="R362" s="76">
        <v>1274220040679.6538</v>
      </c>
      <c r="S362" s="56">
        <v>0.20789263271273212</v>
      </c>
      <c r="T362" s="56">
        <v>1.8616261391199984E-2</v>
      </c>
      <c r="U362" s="46">
        <v>81.834413157163794</v>
      </c>
      <c r="V362" s="76">
        <v>2111219879152.7971</v>
      </c>
      <c r="W362" s="84">
        <v>665.35665252371746</v>
      </c>
      <c r="X362" s="82">
        <v>9.6487716062042678E-3</v>
      </c>
      <c r="Y362" s="476">
        <v>2.0000000000000001E-4</v>
      </c>
    </row>
    <row r="363" spans="1:25" x14ac:dyDescent="0.2">
      <c r="A363" s="475">
        <v>359</v>
      </c>
      <c r="B363" s="56">
        <v>0.48820995781267701</v>
      </c>
      <c r="C363" s="46">
        <v>1500</v>
      </c>
      <c r="D363" s="56">
        <v>0.88382608160255693</v>
      </c>
      <c r="E363" s="56">
        <v>0.53033253184817908</v>
      </c>
      <c r="F363" s="250">
        <v>2025.34</v>
      </c>
      <c r="G363" s="76">
        <v>139855170389.67062</v>
      </c>
      <c r="H363" s="46">
        <v>26361861.630752165</v>
      </c>
      <c r="I363" s="76">
        <v>704402111061.64771</v>
      </c>
      <c r="J363" s="56">
        <v>0.39404002290551632</v>
      </c>
      <c r="K363" s="76">
        <v>14556138361.34404</v>
      </c>
      <c r="L363" s="76">
        <v>27705110957.246616</v>
      </c>
      <c r="M363" s="76">
        <v>124222710260.44339</v>
      </c>
      <c r="N363" s="76">
        <v>46892380892.632858</v>
      </c>
      <c r="O363" s="76">
        <v>32454.409687459429</v>
      </c>
      <c r="P363" s="46">
        <v>311477.76423313865</v>
      </c>
      <c r="Q363" s="46">
        <v>175228.72241968923</v>
      </c>
      <c r="R363" s="76">
        <v>1130820396530.6665</v>
      </c>
      <c r="S363" s="56">
        <v>0.51955891663685794</v>
      </c>
      <c r="T363" s="56">
        <v>0.28693326900167487</v>
      </c>
      <c r="U363" s="46">
        <v>15.521211987986597</v>
      </c>
      <c r="V363" s="76">
        <v>5752656194380.8555</v>
      </c>
      <c r="W363" s="84">
        <v>1816.0723199334898</v>
      </c>
      <c r="X363" s="82">
        <v>4.5231871460618335E-2</v>
      </c>
      <c r="Y363" s="476">
        <v>2.0000000000000001E-4</v>
      </c>
    </row>
    <row r="364" spans="1:25" x14ac:dyDescent="0.2">
      <c r="A364" s="475">
        <v>360</v>
      </c>
      <c r="B364" s="56">
        <v>0.50114386794471255</v>
      </c>
      <c r="C364" s="46">
        <v>4332.3068408252348</v>
      </c>
      <c r="D364" s="56">
        <v>0.88224810576600809</v>
      </c>
      <c r="E364" s="56">
        <v>0.5078908849056788</v>
      </c>
      <c r="F364" s="250">
        <v>2025.29</v>
      </c>
      <c r="G364" s="76">
        <v>190046909528.12671</v>
      </c>
      <c r="H364" s="46">
        <v>23560934.038697235</v>
      </c>
      <c r="I364" s="76">
        <v>649638341525.56165</v>
      </c>
      <c r="J364" s="56">
        <v>0.40831507174855886</v>
      </c>
      <c r="K364" s="76">
        <v>29894011112.846359</v>
      </c>
      <c r="L364" s="76">
        <v>39447628421.121284</v>
      </c>
      <c r="M364" s="76">
        <v>114784578357.50868</v>
      </c>
      <c r="N364" s="76">
        <v>37832132159.295288</v>
      </c>
      <c r="O364" s="76">
        <v>24594.237708154134</v>
      </c>
      <c r="P364" s="46">
        <v>273225.96808552026</v>
      </c>
      <c r="Q364" s="46">
        <v>146787.20059807357</v>
      </c>
      <c r="R364" s="76">
        <v>1063720487776.1476</v>
      </c>
      <c r="S364" s="56">
        <v>0.53528631703804808</v>
      </c>
      <c r="T364" s="56">
        <v>0.4060702041727744</v>
      </c>
      <c r="U364" s="46">
        <v>15.51850780716171</v>
      </c>
      <c r="V364" s="76">
        <v>7446544526861.0635</v>
      </c>
      <c r="W364" s="84">
        <v>2351.7872213874771</v>
      </c>
      <c r="X364" s="82">
        <v>4.6771575249252587E-2</v>
      </c>
      <c r="Y364" s="476">
        <v>2.0000000000000001E-4</v>
      </c>
    </row>
    <row r="365" spans="1:25" x14ac:dyDescent="0.2">
      <c r="A365" s="475">
        <v>361</v>
      </c>
      <c r="B365" s="56">
        <v>0.34112272246093983</v>
      </c>
      <c r="C365" s="46">
        <v>1500</v>
      </c>
      <c r="D365" s="56">
        <v>0.78625644202046407</v>
      </c>
      <c r="E365" s="56">
        <v>0.7</v>
      </c>
      <c r="F365" s="250">
        <v>2025.53</v>
      </c>
      <c r="G365" s="76">
        <v>203412655079.46875</v>
      </c>
      <c r="H365" s="46">
        <v>20054234.101252411</v>
      </c>
      <c r="I365" s="76">
        <v>522581281494.66248</v>
      </c>
      <c r="J365" s="56">
        <v>0.29818839606236935</v>
      </c>
      <c r="K365" s="76">
        <v>35167318310.423347</v>
      </c>
      <c r="L365" s="76">
        <v>135563495621.4032</v>
      </c>
      <c r="M365" s="76">
        <v>106778962816.94182</v>
      </c>
      <c r="N365" s="76">
        <v>48010682024.828026</v>
      </c>
      <c r="O365" s="76">
        <v>34657.15379612516</v>
      </c>
      <c r="P365" s="46">
        <v>295047.3129323778</v>
      </c>
      <c r="Q365" s="46">
        <v>165084.02993078</v>
      </c>
      <c r="R365" s="76">
        <v>1124344389136.3105</v>
      </c>
      <c r="S365" s="56">
        <v>0.53253314888177927</v>
      </c>
      <c r="T365" s="56">
        <v>0.30916824087442091</v>
      </c>
      <c r="U365" s="46">
        <v>16.366177889306556</v>
      </c>
      <c r="V365" s="76">
        <v>6290351971857.8105</v>
      </c>
      <c r="W365" s="84">
        <v>1985.208622691056</v>
      </c>
      <c r="X365" s="82">
        <v>4.44445143119108E-2</v>
      </c>
      <c r="Y365" s="476">
        <v>2.0000000000000001E-4</v>
      </c>
    </row>
    <row r="366" spans="1:25" x14ac:dyDescent="0.2">
      <c r="A366" s="475">
        <v>362</v>
      </c>
      <c r="B366" s="56">
        <v>0.59533085754345039</v>
      </c>
      <c r="C366" s="46">
        <v>6318.3111975741767</v>
      </c>
      <c r="D366" s="56">
        <v>0.80415100114535865</v>
      </c>
      <c r="E366" s="56">
        <v>0.55303590540905445</v>
      </c>
      <c r="F366" s="250">
        <v>2025.86</v>
      </c>
      <c r="G366" s="76">
        <v>249588718731.94443</v>
      </c>
      <c r="H366" s="46">
        <v>19767872.164289318</v>
      </c>
      <c r="I366" s="76">
        <v>482985243967.31549</v>
      </c>
      <c r="J366" s="56">
        <v>0.29624314102311144</v>
      </c>
      <c r="K366" s="76">
        <v>17778331565.270245</v>
      </c>
      <c r="L366" s="76">
        <v>43118349713.014267</v>
      </c>
      <c r="M366" s="76">
        <v>136431921878.55814</v>
      </c>
      <c r="N366" s="76">
        <v>90607206847.860214</v>
      </c>
      <c r="O366" s="76">
        <v>11392.747264032154</v>
      </c>
      <c r="P366" s="46">
        <v>528513.44692224346</v>
      </c>
      <c r="Q366" s="46">
        <v>346294.66784747178</v>
      </c>
      <c r="R366" s="76">
        <v>1016336516897.7301</v>
      </c>
      <c r="S366" s="56">
        <v>0.50544713103755001</v>
      </c>
      <c r="T366" s="56">
        <v>0.37601119552931567</v>
      </c>
      <c r="U366" s="46">
        <v>16.845442069834778</v>
      </c>
      <c r="V366" s="76">
        <v>6983669945666.8818</v>
      </c>
      <c r="W366" s="84">
        <v>2204.363158850424</v>
      </c>
      <c r="X366" s="82">
        <v>4.4021520747295699E-2</v>
      </c>
      <c r="Y366" s="476">
        <v>2.0000000000000001E-4</v>
      </c>
    </row>
    <row r="367" spans="1:25" x14ac:dyDescent="0.2">
      <c r="A367" s="475">
        <v>363</v>
      </c>
      <c r="B367" s="56">
        <v>0.23866792060100417</v>
      </c>
      <c r="C367" s="46">
        <v>3849.2429710726478</v>
      </c>
      <c r="D367" s="56">
        <v>1.1019652544905834</v>
      </c>
      <c r="E367" s="56">
        <v>0.6099412104943891</v>
      </c>
      <c r="F367" s="250">
        <v>2024.89</v>
      </c>
      <c r="G367" s="76">
        <v>294439653453.00867</v>
      </c>
      <c r="H367" s="46">
        <v>32807897.593876466</v>
      </c>
      <c r="I367" s="76">
        <v>782182997905.88513</v>
      </c>
      <c r="J367" s="56">
        <v>0.23866792060100417</v>
      </c>
      <c r="K367" s="76">
        <v>13967170379.093122</v>
      </c>
      <c r="L367" s="76">
        <v>1847095475.9044993</v>
      </c>
      <c r="M367" s="76">
        <v>163111708527.85156</v>
      </c>
      <c r="N367" s="76">
        <v>9562396145.9047661</v>
      </c>
      <c r="O367" s="76">
        <v>29787.367531848602</v>
      </c>
      <c r="P367" s="46">
        <v>97347.898196798007</v>
      </c>
      <c r="Q367" s="46">
        <v>34354.034007929222</v>
      </c>
      <c r="R367" s="76">
        <v>1242593405672.0286</v>
      </c>
      <c r="S367" s="56">
        <v>0.43834493864495655</v>
      </c>
      <c r="T367" s="56">
        <v>0.32132466190515135</v>
      </c>
      <c r="U367" s="46">
        <v>17.376706072567309</v>
      </c>
      <c r="V367" s="76">
        <v>7446847143500.0098</v>
      </c>
      <c r="W367" s="84">
        <v>2348.799579503117</v>
      </c>
      <c r="X367" s="82">
        <v>4.3074403350826275E-2</v>
      </c>
      <c r="Y367" s="476">
        <v>2.0000000000000001E-4</v>
      </c>
    </row>
    <row r="368" spans="1:25" x14ac:dyDescent="0.2">
      <c r="A368" s="475">
        <v>364</v>
      </c>
      <c r="B368" s="56">
        <v>0.43263009873078195</v>
      </c>
      <c r="C368" s="46">
        <v>5064.2344648212202</v>
      </c>
      <c r="D368" s="56">
        <v>0.34491119220324423</v>
      </c>
      <c r="E368" s="56">
        <v>0.53274094501379765</v>
      </c>
      <c r="F368" s="250">
        <v>2024.37</v>
      </c>
      <c r="G368" s="76">
        <v>99548472993.385986</v>
      </c>
      <c r="H368" s="46">
        <v>5640689.9678317346</v>
      </c>
      <c r="I368" s="76">
        <v>212951698168.92883</v>
      </c>
      <c r="J368" s="56">
        <v>0.42395377365830467</v>
      </c>
      <c r="K368" s="76">
        <v>9066960844.2352142</v>
      </c>
      <c r="L368" s="76">
        <v>6530260447.8423042</v>
      </c>
      <c r="M368" s="76">
        <v>98076296193.1763</v>
      </c>
      <c r="N368" s="76">
        <v>136978614198.81352</v>
      </c>
      <c r="O368" s="76">
        <v>31020.132211902186</v>
      </c>
      <c r="P368" s="46">
        <v>799731.77293038787</v>
      </c>
      <c r="Q368" s="46">
        <v>495583.77658549882</v>
      </c>
      <c r="R368" s="76">
        <v>546221690928.9068</v>
      </c>
      <c r="S368" s="56">
        <v>0.50021807968909926</v>
      </c>
      <c r="T368" s="56">
        <v>0.36851804754144774</v>
      </c>
      <c r="U368" s="46">
        <v>15.89135434647158</v>
      </c>
      <c r="V368" s="76">
        <v>3669726182139.2207</v>
      </c>
      <c r="W368" s="84">
        <v>1159.2229065173731</v>
      </c>
      <c r="X368" s="82">
        <v>4.4166231604693761E-2</v>
      </c>
      <c r="Y368" s="476">
        <v>2.0000000000000001E-4</v>
      </c>
    </row>
    <row r="369" spans="1:25" x14ac:dyDescent="0.2">
      <c r="A369" s="475">
        <v>365</v>
      </c>
      <c r="B369" s="56">
        <v>0.44738051812787477</v>
      </c>
      <c r="C369" s="46">
        <v>6829.2228994782017</v>
      </c>
      <c r="D369" s="56">
        <v>1.2644191161773595</v>
      </c>
      <c r="E369" s="56">
        <v>0.67511705485798201</v>
      </c>
      <c r="F369" s="250">
        <v>2024.74</v>
      </c>
      <c r="G369" s="76">
        <v>237292525457.64697</v>
      </c>
      <c r="H369" s="46">
        <v>42454434.156978875</v>
      </c>
      <c r="I369" s="76">
        <v>710994652982.08862</v>
      </c>
      <c r="J369" s="56">
        <v>0.19250177873455954</v>
      </c>
      <c r="K369" s="76">
        <v>8432479767.5464373</v>
      </c>
      <c r="L369" s="76">
        <v>4434044774.2164383</v>
      </c>
      <c r="M369" s="76">
        <v>164188545606.14182</v>
      </c>
      <c r="N369" s="76">
        <v>3477208086.1412301</v>
      </c>
      <c r="O369" s="76">
        <v>33313.121056478813</v>
      </c>
      <c r="P369" s="46">
        <v>80993.261755664658</v>
      </c>
      <c r="Q369" s="46">
        <v>14811.565438916161</v>
      </c>
      <c r="R369" s="76">
        <v>1139270218824.0625</v>
      </c>
      <c r="S369" s="56">
        <v>0.41799537497935257</v>
      </c>
      <c r="T369" s="56">
        <v>0.27279304817010125</v>
      </c>
      <c r="U369" s="46">
        <v>17.527743628871683</v>
      </c>
      <c r="V369" s="76">
        <v>5772390739262.0732</v>
      </c>
      <c r="W369" s="84">
        <v>1822.9684072546488</v>
      </c>
      <c r="X369" s="82">
        <v>4.2862903241467694E-2</v>
      </c>
      <c r="Y369" s="476">
        <v>2.0000000000000001E-4</v>
      </c>
    </row>
    <row r="370" spans="1:25" x14ac:dyDescent="0.2">
      <c r="A370" s="475">
        <v>366</v>
      </c>
      <c r="B370" s="56">
        <v>0.62916957110653726</v>
      </c>
      <c r="C370" s="46">
        <v>7433.4198330223626</v>
      </c>
      <c r="D370" s="56">
        <v>0.81861823720228233</v>
      </c>
      <c r="E370" s="56">
        <v>0.43862685525648343</v>
      </c>
      <c r="F370" s="250">
        <v>2023.81</v>
      </c>
      <c r="G370" s="76">
        <v>185027977360.862</v>
      </c>
      <c r="H370" s="46">
        <v>20624793.947837323</v>
      </c>
      <c r="I370" s="76">
        <v>528653026967.84949</v>
      </c>
      <c r="J370" s="56">
        <v>0.39692645797489623</v>
      </c>
      <c r="K370" s="76">
        <v>17754556520.949341</v>
      </c>
      <c r="L370" s="76">
        <v>0</v>
      </c>
      <c r="M370" s="76">
        <v>283409630561.42242</v>
      </c>
      <c r="N370" s="76">
        <v>46098044710.466393</v>
      </c>
      <c r="O370" s="76">
        <v>35345.855807392189</v>
      </c>
      <c r="P370" s="46">
        <v>341631.82356313884</v>
      </c>
      <c r="Q370" s="46">
        <v>199576.97345652938</v>
      </c>
      <c r="R370" s="76">
        <v>1155936181735.7673</v>
      </c>
      <c r="S370" s="56">
        <v>0.58637523338787934</v>
      </c>
      <c r="T370" s="56">
        <v>0.29435522774869338</v>
      </c>
      <c r="U370" s="46">
        <v>16.198801077797473</v>
      </c>
      <c r="V370" s="76">
        <v>6095994564794.3916</v>
      </c>
      <c r="W370" s="84">
        <v>1921.8458184493886</v>
      </c>
      <c r="X370" s="82">
        <v>4.4672121477227211E-2</v>
      </c>
      <c r="Y370" s="476">
        <v>2.0000000000000001E-4</v>
      </c>
    </row>
    <row r="371" spans="1:25" x14ac:dyDescent="0.2">
      <c r="A371" s="475">
        <v>367</v>
      </c>
      <c r="B371" s="56">
        <v>0.27513071935691752</v>
      </c>
      <c r="C371" s="46">
        <v>5235.9893402940779</v>
      </c>
      <c r="D371" s="56">
        <v>0.59646377250999194</v>
      </c>
      <c r="E371" s="56">
        <v>0.50839423193219557</v>
      </c>
      <c r="F371" s="250">
        <v>2023.81</v>
      </c>
      <c r="G371" s="76">
        <v>199708506630.98065</v>
      </c>
      <c r="H371" s="46">
        <v>12072839.527868584</v>
      </c>
      <c r="I371" s="76">
        <v>322388050869.82446</v>
      </c>
      <c r="J371" s="56">
        <v>0.23935816931002507</v>
      </c>
      <c r="K371" s="76">
        <v>4943351572.2006111</v>
      </c>
      <c r="L371" s="76">
        <v>0</v>
      </c>
      <c r="M371" s="76">
        <v>198065430538.50302</v>
      </c>
      <c r="N371" s="76">
        <v>29647669118.435673</v>
      </c>
      <c r="O371" s="76">
        <v>23650.906264991481</v>
      </c>
      <c r="P371" s="46">
        <v>201678.80247620662</v>
      </c>
      <c r="Q371" s="46">
        <v>100161.01721311382</v>
      </c>
      <c r="R371" s="76">
        <v>770373329372.28223</v>
      </c>
      <c r="S371" s="56">
        <v>0.5409431263072344</v>
      </c>
      <c r="T371" s="56">
        <v>0.32459150254227126</v>
      </c>
      <c r="U371" s="46">
        <v>17.769420428697892</v>
      </c>
      <c r="V371" s="76">
        <v>4885441282419.124</v>
      </c>
      <c r="W371" s="84">
        <v>1541.4603430128893</v>
      </c>
      <c r="X371" s="82">
        <v>4.1175606711891154E-2</v>
      </c>
      <c r="Y371" s="476">
        <v>2.0000000000000001E-4</v>
      </c>
    </row>
    <row r="372" spans="1:25" x14ac:dyDescent="0.2">
      <c r="A372" s="475">
        <v>368</v>
      </c>
      <c r="B372" s="56">
        <v>0.49381027008508477</v>
      </c>
      <c r="C372" s="46">
        <v>5008.8814091821214</v>
      </c>
      <c r="D372" s="56">
        <v>0.80161705086505286</v>
      </c>
      <c r="E372" s="56">
        <v>0.55628508671387333</v>
      </c>
      <c r="F372" s="250">
        <v>2024.17</v>
      </c>
      <c r="G372" s="76">
        <v>94579733554.585632</v>
      </c>
      <c r="H372" s="46">
        <v>19506538.168109853</v>
      </c>
      <c r="I372" s="76">
        <v>553968418913.60669</v>
      </c>
      <c r="J372" s="56">
        <v>0.3926011266202305</v>
      </c>
      <c r="K372" s="76">
        <v>26343497512.009201</v>
      </c>
      <c r="L372" s="76">
        <v>6707882651.7793541</v>
      </c>
      <c r="M372" s="76">
        <v>135775048520.88129</v>
      </c>
      <c r="N372" s="76">
        <v>31413340014.922268</v>
      </c>
      <c r="O372" s="76">
        <v>37545.865719845606</v>
      </c>
      <c r="P372" s="46">
        <v>233323.09698415571</v>
      </c>
      <c r="Q372" s="46">
        <v>119191.96870699906</v>
      </c>
      <c r="R372" s="76">
        <v>938571782907.87378</v>
      </c>
      <c r="S372" s="56">
        <v>0.52851937220445189</v>
      </c>
      <c r="T372" s="56">
        <v>0.28260783125689759</v>
      </c>
      <c r="U372" s="46">
        <v>15.030576289636581</v>
      </c>
      <c r="V372" s="76">
        <v>4468713925266.1123</v>
      </c>
      <c r="W372" s="84">
        <v>1410.65529527934</v>
      </c>
      <c r="X372" s="82">
        <v>4.7991836436419952E-2</v>
      </c>
      <c r="Y372" s="476">
        <v>2.0000000000000001E-4</v>
      </c>
    </row>
    <row r="373" spans="1:25" x14ac:dyDescent="0.2">
      <c r="A373" s="475">
        <v>369</v>
      </c>
      <c r="B373" s="56">
        <v>0.42792188081305105</v>
      </c>
      <c r="C373" s="46">
        <v>3291.8148261736569</v>
      </c>
      <c r="D373" s="56">
        <v>0.92421313544673978</v>
      </c>
      <c r="E373" s="56">
        <v>0.42291510468957394</v>
      </c>
      <c r="F373" s="250">
        <v>2023.75</v>
      </c>
      <c r="G373" s="76">
        <v>537897152168.0791</v>
      </c>
      <c r="H373" s="46">
        <v>26407909.274978202</v>
      </c>
      <c r="I373" s="76">
        <v>422455730371.7323</v>
      </c>
      <c r="J373" s="56">
        <v>0.18557017660157582</v>
      </c>
      <c r="K373" s="76">
        <v>12089483511.826139</v>
      </c>
      <c r="L373" s="76">
        <v>0</v>
      </c>
      <c r="M373" s="76">
        <v>459506397848.2843</v>
      </c>
      <c r="N373" s="76">
        <v>9865385174.5639954</v>
      </c>
      <c r="O373" s="76">
        <v>18737.278373156536</v>
      </c>
      <c r="P373" s="46">
        <v>126783.04939315801</v>
      </c>
      <c r="Q373" s="46">
        <v>47639.138676569346</v>
      </c>
      <c r="R373" s="76">
        <v>1372497989679.8037</v>
      </c>
      <c r="S373" s="56">
        <v>0.60378343174463855</v>
      </c>
      <c r="T373" s="56">
        <v>0.42301967236739835</v>
      </c>
      <c r="U373" s="46">
        <v>18.529501021614589</v>
      </c>
      <c r="V373" s="76">
        <v>11628305349816.357</v>
      </c>
      <c r="W373" s="84">
        <v>3670.4580902373405</v>
      </c>
      <c r="X373" s="82">
        <v>4.01125970189148E-2</v>
      </c>
      <c r="Y373" s="476">
        <v>2.0000000000000001E-4</v>
      </c>
    </row>
    <row r="374" spans="1:25" x14ac:dyDescent="0.2">
      <c r="A374" s="475">
        <v>370</v>
      </c>
      <c r="B374" s="56">
        <v>0.58386943629024513</v>
      </c>
      <c r="C374" s="46">
        <v>7965.8606322612359</v>
      </c>
      <c r="D374" s="56">
        <v>0.87385534502321205</v>
      </c>
      <c r="E374" s="56">
        <v>0.25924521557869673</v>
      </c>
      <c r="F374" s="250">
        <v>2023.91</v>
      </c>
      <c r="G374" s="76">
        <v>402662072515.45001</v>
      </c>
      <c r="H374" s="46">
        <v>22161191.354471751</v>
      </c>
      <c r="I374" s="76">
        <v>560199219510.12415</v>
      </c>
      <c r="J374" s="56">
        <v>0.38946323956513007</v>
      </c>
      <c r="K374" s="76">
        <v>17524585578.273651</v>
      </c>
      <c r="L374" s="76">
        <v>0</v>
      </c>
      <c r="M374" s="76">
        <v>447057408526.88922</v>
      </c>
      <c r="N374" s="76">
        <v>34767544475.83284</v>
      </c>
      <c r="O374" s="76">
        <v>20742.091116416887</v>
      </c>
      <c r="P374" s="46">
        <v>276717.00914545008</v>
      </c>
      <c r="Q374" s="46">
        <v>149538.95612639544</v>
      </c>
      <c r="R374" s="76">
        <v>1467487246059.4534</v>
      </c>
      <c r="S374" s="56">
        <v>0.62635840075262328</v>
      </c>
      <c r="T374" s="56">
        <v>0.40513377368195036</v>
      </c>
      <c r="U374" s="46">
        <v>17.021866388577177</v>
      </c>
      <c r="V374" s="76">
        <v>10969092614286.096</v>
      </c>
      <c r="W374" s="84">
        <v>3461.6546197375733</v>
      </c>
      <c r="X374" s="82">
        <v>4.3633196661994299E-2</v>
      </c>
      <c r="Y374" s="476">
        <v>2.0000000000000001E-4</v>
      </c>
    </row>
    <row r="375" spans="1:25" x14ac:dyDescent="0.2">
      <c r="A375" s="475">
        <v>371</v>
      </c>
      <c r="B375" s="56">
        <v>0.44851351233970327</v>
      </c>
      <c r="C375" s="46">
        <v>8582.6437840376002</v>
      </c>
      <c r="D375" s="56">
        <v>0.60025885951951041</v>
      </c>
      <c r="E375" s="56">
        <v>0.35291921687832845</v>
      </c>
      <c r="F375" s="250">
        <v>2024.25</v>
      </c>
      <c r="G375" s="76">
        <v>286678779299.48206</v>
      </c>
      <c r="H375" s="46">
        <v>11940065.741354458</v>
      </c>
      <c r="I375" s="76">
        <v>403698633219.09692</v>
      </c>
      <c r="J375" s="56">
        <v>0.43189909802149762</v>
      </c>
      <c r="K375" s="76">
        <v>14125810563.179708</v>
      </c>
      <c r="L375" s="76">
        <v>0</v>
      </c>
      <c r="M375" s="76">
        <v>192468377796.42719</v>
      </c>
      <c r="N375" s="76">
        <v>21577498957.414631</v>
      </c>
      <c r="O375" s="76">
        <v>37289.191907459259</v>
      </c>
      <c r="P375" s="46">
        <v>173794.34334546898</v>
      </c>
      <c r="Q375" s="46">
        <v>80244.470751325891</v>
      </c>
      <c r="R375" s="76">
        <v>928543752080.94507</v>
      </c>
      <c r="S375" s="56">
        <v>0.62135940572203008</v>
      </c>
      <c r="T375" s="56">
        <v>0.46469692017301067</v>
      </c>
      <c r="U375" s="46">
        <v>16.938946690655424</v>
      </c>
      <c r="V375" s="76">
        <v>8012017511780.666</v>
      </c>
      <c r="W375" s="84">
        <v>2528.5744368545807</v>
      </c>
      <c r="X375" s="82">
        <v>4.3322489605464337E-2</v>
      </c>
      <c r="Y375" s="476">
        <v>2.0000000000000001E-4</v>
      </c>
    </row>
    <row r="376" spans="1:25" x14ac:dyDescent="0.2">
      <c r="A376" s="475">
        <v>372</v>
      </c>
      <c r="B376" s="56">
        <v>0.4498818115241488</v>
      </c>
      <c r="C376" s="46">
        <v>1500</v>
      </c>
      <c r="D376" s="56">
        <v>0.86675100590645715</v>
      </c>
      <c r="E376" s="56">
        <v>0.46566902288657969</v>
      </c>
      <c r="F376" s="250">
        <v>2027.74</v>
      </c>
      <c r="G376" s="76">
        <v>41515659102.098152</v>
      </c>
      <c r="H376" s="46">
        <v>24727398.749563348</v>
      </c>
      <c r="I376" s="76">
        <v>586649724162.10144</v>
      </c>
      <c r="J376" s="56">
        <v>0.30031538594006879</v>
      </c>
      <c r="K376" s="76">
        <v>39373524795.266731</v>
      </c>
      <c r="L376" s="76">
        <v>61037493204.273422</v>
      </c>
      <c r="M376" s="76">
        <v>0</v>
      </c>
      <c r="N376" s="76">
        <v>123323515054.44286</v>
      </c>
      <c r="O376" s="76">
        <v>26306.655783087295</v>
      </c>
      <c r="P376" s="46">
        <v>666435.45422867686</v>
      </c>
      <c r="Q376" s="46">
        <v>455382.8830277482</v>
      </c>
      <c r="R376" s="76">
        <v>847610858526.49658</v>
      </c>
      <c r="S376" s="56">
        <v>0.35764931945904516</v>
      </c>
      <c r="T376" s="56">
        <v>0.2467229691632373</v>
      </c>
      <c r="U376" s="46">
        <v>13.909363300324177</v>
      </c>
      <c r="V376" s="76">
        <v>3423636114370.4414</v>
      </c>
      <c r="W376" s="84">
        <v>1079.7879242298498</v>
      </c>
      <c r="X376" s="82">
        <v>4.9008572956778372E-2</v>
      </c>
      <c r="Y376" s="476">
        <v>2.0000000000000001E-4</v>
      </c>
    </row>
    <row r="377" spans="1:25" x14ac:dyDescent="0.2">
      <c r="A377" s="475">
        <v>373</v>
      </c>
      <c r="B377" s="56">
        <v>0.58507916650364011</v>
      </c>
      <c r="C377" s="46">
        <v>3039.9067252962236</v>
      </c>
      <c r="D377" s="56">
        <v>0.6432188846992376</v>
      </c>
      <c r="E377" s="56">
        <v>0.7</v>
      </c>
      <c r="F377" s="250">
        <v>2026.8</v>
      </c>
      <c r="G377" s="76">
        <v>87192418050.093857</v>
      </c>
      <c r="H377" s="46">
        <v>14427847.455154644</v>
      </c>
      <c r="I377" s="76">
        <v>478687420183.83911</v>
      </c>
      <c r="J377" s="56">
        <v>0.50458425911175309</v>
      </c>
      <c r="K377" s="76">
        <v>43747805736.316467</v>
      </c>
      <c r="L377" s="76">
        <v>135390244064.45599</v>
      </c>
      <c r="M377" s="76">
        <v>45536009343.686142</v>
      </c>
      <c r="N377" s="76">
        <v>41440467950.88858</v>
      </c>
      <c r="O377" s="76">
        <v>40362.123084696374</v>
      </c>
      <c r="P377" s="46">
        <v>304021.96542686608</v>
      </c>
      <c r="Q377" s="46">
        <v>175181.51100911025</v>
      </c>
      <c r="R377" s="76">
        <v>770377643214.39856</v>
      </c>
      <c r="S377" s="56">
        <v>0.57291542927666905</v>
      </c>
      <c r="T377" s="56">
        <v>0.40621145520965979</v>
      </c>
      <c r="U377" s="46">
        <v>14.432170954463107</v>
      </c>
      <c r="V377" s="76">
        <v>5162749328382.583</v>
      </c>
      <c r="W377" s="84">
        <v>1630.2774173505286</v>
      </c>
      <c r="X377" s="82">
        <v>4.8657746545435462E-2</v>
      </c>
      <c r="Y377" s="476">
        <v>2.0000000000000001E-4</v>
      </c>
    </row>
    <row r="378" spans="1:25" x14ac:dyDescent="0.2">
      <c r="A378" s="475">
        <v>374</v>
      </c>
      <c r="B378" s="56">
        <v>0.55318526512631738</v>
      </c>
      <c r="C378" s="46">
        <v>5357.5392060467602</v>
      </c>
      <c r="D378" s="56">
        <v>0.93890299828295365</v>
      </c>
      <c r="E378" s="56">
        <v>0.24655886399730806</v>
      </c>
      <c r="F378" s="250">
        <v>2023.92</v>
      </c>
      <c r="G378" s="76">
        <v>645583199302.73267</v>
      </c>
      <c r="H378" s="46">
        <v>25986719.993728749</v>
      </c>
      <c r="I378" s="76">
        <v>554856294703.81445</v>
      </c>
      <c r="J378" s="56">
        <v>0.23708641817969645</v>
      </c>
      <c r="K378" s="76">
        <v>22467662030.456673</v>
      </c>
      <c r="L378" s="76">
        <v>0</v>
      </c>
      <c r="M378" s="76">
        <v>582493362750.20569</v>
      </c>
      <c r="N378" s="76">
        <v>124966780957.57875</v>
      </c>
      <c r="O378" s="76">
        <v>39425.567097811079</v>
      </c>
      <c r="P378" s="46">
        <v>702021.86569844675</v>
      </c>
      <c r="Q378" s="46">
        <v>481667.29078070272</v>
      </c>
      <c r="R378" s="76">
        <v>1911251544220.5605</v>
      </c>
      <c r="S378" s="56">
        <v>0.59799575198532995</v>
      </c>
      <c r="T378" s="56">
        <v>0.4111712600064259</v>
      </c>
      <c r="U378" s="46">
        <v>17.883184555321474</v>
      </c>
      <c r="V378" s="76">
        <v>15122275981291.564</v>
      </c>
      <c r="W378" s="84">
        <v>4771.111630459749</v>
      </c>
      <c r="X378" s="82">
        <v>4.1565419693011189E-2</v>
      </c>
      <c r="Y378" s="476">
        <v>2.0000000000000001E-4</v>
      </c>
    </row>
    <row r="379" spans="1:25" x14ac:dyDescent="0.2">
      <c r="A379" s="475">
        <v>375</v>
      </c>
      <c r="B379" s="56">
        <v>0.60770933299904462</v>
      </c>
      <c r="C379" s="46">
        <v>1500</v>
      </c>
      <c r="D379" s="56">
        <v>0.3052910138107251</v>
      </c>
      <c r="E379" s="56">
        <v>0.59425987388150492</v>
      </c>
      <c r="F379" s="250">
        <v>2024.68</v>
      </c>
      <c r="G379" s="76">
        <v>172779033771.21616</v>
      </c>
      <c r="H379" s="46">
        <v>4998264.0016096011</v>
      </c>
      <c r="I379" s="76">
        <v>190195631884.16031</v>
      </c>
      <c r="J379" s="56">
        <v>0.46790797740024648</v>
      </c>
      <c r="K379" s="76">
        <v>4607525951.6856699</v>
      </c>
      <c r="L379" s="76">
        <v>0</v>
      </c>
      <c r="M379" s="76">
        <v>146176327604.09125</v>
      </c>
      <c r="N379" s="76">
        <v>110002724247.68158</v>
      </c>
      <c r="O379" s="76">
        <v>39263.411294471094</v>
      </c>
      <c r="P379" s="46">
        <v>741540.13982138573</v>
      </c>
      <c r="Q379" s="46">
        <v>454900.18785181112</v>
      </c>
      <c r="R379" s="76">
        <v>613238342650.12256</v>
      </c>
      <c r="S379" s="56">
        <v>0.58584388332104942</v>
      </c>
      <c r="T379" s="56">
        <v>0.41067316707116602</v>
      </c>
      <c r="U379" s="46">
        <v>17.095268120955836</v>
      </c>
      <c r="V379" s="76">
        <v>4786079801536.4912</v>
      </c>
      <c r="W379" s="84">
        <v>1511.6947053710107</v>
      </c>
      <c r="X379" s="82">
        <v>4.2180651359515105E-2</v>
      </c>
      <c r="Y379" s="476">
        <v>2.0000000000000001E-4</v>
      </c>
    </row>
    <row r="380" spans="1:25" x14ac:dyDescent="0.2">
      <c r="A380" s="475">
        <v>376</v>
      </c>
      <c r="B380" s="56">
        <v>0.65024509560774302</v>
      </c>
      <c r="C380" s="46">
        <v>1500</v>
      </c>
      <c r="D380" s="56">
        <v>0.73005124866412363</v>
      </c>
      <c r="E380" s="56">
        <v>0.34068299131600743</v>
      </c>
      <c r="F380" s="250">
        <v>2025.09</v>
      </c>
      <c r="G380" s="76">
        <v>232952187364.53</v>
      </c>
      <c r="H380" s="46">
        <v>18226050.097190324</v>
      </c>
      <c r="I380" s="76">
        <v>543541813880.19452</v>
      </c>
      <c r="J380" s="56">
        <v>0.38889484743401859</v>
      </c>
      <c r="K380" s="76">
        <v>50251091806.540443</v>
      </c>
      <c r="L380" s="76">
        <v>143059356020.16867</v>
      </c>
      <c r="M380" s="76">
        <v>100938069001.20392</v>
      </c>
      <c r="N380" s="76">
        <v>9463608340.0999126</v>
      </c>
      <c r="O380" s="76">
        <v>25495.325208062401</v>
      </c>
      <c r="P380" s="46">
        <v>101465.43749999898</v>
      </c>
      <c r="Q380" s="46">
        <v>33113.812499999454</v>
      </c>
      <c r="R380" s="76">
        <v>1041022924220.0148</v>
      </c>
      <c r="S380" s="56">
        <v>0.56481246437698418</v>
      </c>
      <c r="T380" s="56">
        <v>0.39686582305848239</v>
      </c>
      <c r="U380" s="46">
        <v>16.204852030816667</v>
      </c>
      <c r="V380" s="76">
        <v>7442637454289.0703</v>
      </c>
      <c r="W380" s="84">
        <v>2348.5599146370291</v>
      </c>
      <c r="X380" s="82">
        <v>4.4497249470486992E-2</v>
      </c>
      <c r="Y380" s="476">
        <v>2.0000000000000001E-4</v>
      </c>
    </row>
    <row r="381" spans="1:25" x14ac:dyDescent="0.2">
      <c r="A381" s="475">
        <v>377</v>
      </c>
      <c r="B381" s="56">
        <v>0.44620601301408985</v>
      </c>
      <c r="C381" s="46">
        <v>1500</v>
      </c>
      <c r="D381" s="56">
        <v>0.79128936511065395</v>
      </c>
      <c r="E381" s="56">
        <v>0.28211156532650394</v>
      </c>
      <c r="F381" s="250">
        <v>2025.15</v>
      </c>
      <c r="G381" s="76">
        <v>252989034660.84985</v>
      </c>
      <c r="H381" s="46">
        <v>21509503.739083651</v>
      </c>
      <c r="I381" s="76">
        <v>593772533037.51111</v>
      </c>
      <c r="J381" s="56">
        <v>0.44620601301408991</v>
      </c>
      <c r="K381" s="76">
        <v>23656869067.202408</v>
      </c>
      <c r="L381" s="76">
        <v>37653407598.999413</v>
      </c>
      <c r="M381" s="76">
        <v>128545428158.87277</v>
      </c>
      <c r="N381" s="76">
        <v>50147053134.762901</v>
      </c>
      <c r="O381" s="76">
        <v>17616.016878142309</v>
      </c>
      <c r="P381" s="46">
        <v>354511.16610309208</v>
      </c>
      <c r="Q381" s="46">
        <v>210107.25328800938</v>
      </c>
      <c r="R381" s="76">
        <v>1076981735662.6934</v>
      </c>
      <c r="S381" s="56">
        <v>0.56936936268635885</v>
      </c>
      <c r="T381" s="56">
        <v>0.43993769031128066</v>
      </c>
      <c r="U381" s="46">
        <v>16.137544509498806</v>
      </c>
      <c r="V381" s="76">
        <v>8536344700576.4863</v>
      </c>
      <c r="W381" s="84">
        <v>2695.1577037915822</v>
      </c>
      <c r="X381" s="82">
        <v>4.4501324848679552E-2</v>
      </c>
      <c r="Y381" s="476">
        <v>2.0000000000000001E-4</v>
      </c>
    </row>
    <row r="382" spans="1:25" x14ac:dyDescent="0.2">
      <c r="A382" s="475">
        <v>378</v>
      </c>
      <c r="B382" s="56">
        <v>0.51788869858635611</v>
      </c>
      <c r="C382" s="46">
        <v>1658.5815367992168</v>
      </c>
      <c r="D382" s="56">
        <v>1.2614801346127196</v>
      </c>
      <c r="E382" s="56">
        <v>0.34348743337819293</v>
      </c>
      <c r="F382" s="250">
        <v>2027.1</v>
      </c>
      <c r="G382" s="76">
        <v>108372082423.14384</v>
      </c>
      <c r="H382" s="46">
        <v>53141941.597396374</v>
      </c>
      <c r="I382" s="76">
        <v>862933473366.75464</v>
      </c>
      <c r="J382" s="56">
        <v>0.20604467190755948</v>
      </c>
      <c r="K382" s="76">
        <v>34767221738.610924</v>
      </c>
      <c r="L382" s="76">
        <v>101984665224.54164</v>
      </c>
      <c r="M382" s="76">
        <v>0</v>
      </c>
      <c r="N382" s="76">
        <v>91840848587.562027</v>
      </c>
      <c r="O382" s="76">
        <v>34940.686394683915</v>
      </c>
      <c r="P382" s="46">
        <v>587584.61411406088</v>
      </c>
      <c r="Q382" s="46">
        <v>378902.73423220171</v>
      </c>
      <c r="R382" s="76">
        <v>1246574191011.7832</v>
      </c>
      <c r="S382" s="56">
        <v>0.34262986375246857</v>
      </c>
      <c r="T382" s="56">
        <v>0.15238706229636109</v>
      </c>
      <c r="U382" s="46">
        <v>16.097823465239887</v>
      </c>
      <c r="V382" s="76">
        <v>3464645367304.6914</v>
      </c>
      <c r="W382" s="84">
        <v>1092.2938672991158</v>
      </c>
      <c r="X382" s="82">
        <v>4.4474183891252884E-2</v>
      </c>
      <c r="Y382" s="476">
        <v>2.0000000000000001E-4</v>
      </c>
    </row>
    <row r="383" spans="1:25" x14ac:dyDescent="0.2">
      <c r="A383" s="475">
        <v>379</v>
      </c>
      <c r="B383" s="56">
        <v>0.46907237481645236</v>
      </c>
      <c r="C383" s="46">
        <v>2449.594879472344</v>
      </c>
      <c r="D383" s="56">
        <v>1.0718665837851815</v>
      </c>
      <c r="E383" s="56">
        <v>0.29504059033347541</v>
      </c>
      <c r="F383" s="250">
        <v>2024.13</v>
      </c>
      <c r="G383" s="76">
        <v>369689087137.28064</v>
      </c>
      <c r="H383" s="46">
        <v>36378157.321568407</v>
      </c>
      <c r="I383" s="76">
        <v>602706451310.0553</v>
      </c>
      <c r="J383" s="56">
        <v>7.7173092070617844E-2</v>
      </c>
      <c r="K383" s="76">
        <v>7684650669.6004629</v>
      </c>
      <c r="L383" s="76">
        <v>0</v>
      </c>
      <c r="M383" s="76">
        <v>280051980301.26868</v>
      </c>
      <c r="N383" s="76">
        <v>14480438561.328888</v>
      </c>
      <c r="O383" s="76">
        <v>33979.239053548794</v>
      </c>
      <c r="P383" s="46">
        <v>138498.97093043069</v>
      </c>
      <c r="Q383" s="46">
        <v>54608.12191023284</v>
      </c>
      <c r="R383" s="76">
        <v>1376839767908.5063</v>
      </c>
      <c r="S383" s="56">
        <v>0.47613975933438912</v>
      </c>
      <c r="T383" s="56">
        <v>0.27026200999966449</v>
      </c>
      <c r="U383" s="46">
        <v>19.429871237469772</v>
      </c>
      <c r="V383" s="76">
        <v>7795997732064.6377</v>
      </c>
      <c r="W383" s="84">
        <v>2459.9829472769484</v>
      </c>
      <c r="X383" s="82">
        <v>3.8184273452554679E-2</v>
      </c>
      <c r="Y383" s="476">
        <v>2.0000000000000001E-4</v>
      </c>
    </row>
    <row r="384" spans="1:25" x14ac:dyDescent="0.2">
      <c r="A384" s="475">
        <v>380</v>
      </c>
      <c r="B384" s="56">
        <v>0.40587979305525235</v>
      </c>
      <c r="C384" s="46">
        <v>3233.5343306833729</v>
      </c>
      <c r="D384" s="56">
        <v>0.97513538816003564</v>
      </c>
      <c r="E384" s="56">
        <v>0.59668237454241635</v>
      </c>
      <c r="F384" s="250">
        <v>2024.53</v>
      </c>
      <c r="G384" s="76">
        <v>354994912475.72772</v>
      </c>
      <c r="H384" s="46">
        <v>28821659.591887884</v>
      </c>
      <c r="I384" s="76">
        <v>653433320249.96887</v>
      </c>
      <c r="J384" s="56">
        <v>0.32717170636002602</v>
      </c>
      <c r="K384" s="76">
        <v>24553789327.273186</v>
      </c>
      <c r="L384" s="76">
        <v>18737012030.051151</v>
      </c>
      <c r="M384" s="76">
        <v>199315789230.98038</v>
      </c>
      <c r="N384" s="76">
        <v>54809491957.829163</v>
      </c>
      <c r="O384" s="76">
        <v>27005.972343213991</v>
      </c>
      <c r="P384" s="46">
        <v>371595.99957666686</v>
      </c>
      <c r="Q384" s="46">
        <v>218610.01112386715</v>
      </c>
      <c r="R384" s="76">
        <v>1310753076339.781</v>
      </c>
      <c r="S384" s="56">
        <v>0.53260156079258447</v>
      </c>
      <c r="T384" s="56">
        <v>0.38486248024883613</v>
      </c>
      <c r="U384" s="46">
        <v>17.159867222682493</v>
      </c>
      <c r="V384" s="76">
        <v>9435053425479.584</v>
      </c>
      <c r="W384" s="84">
        <v>2980.4124390923812</v>
      </c>
      <c r="X384" s="82">
        <v>4.3063171871930622E-2</v>
      </c>
      <c r="Y384" s="476">
        <v>2.0000000000000001E-4</v>
      </c>
    </row>
    <row r="385" spans="1:25" x14ac:dyDescent="0.2">
      <c r="A385" s="475">
        <v>381</v>
      </c>
      <c r="B385" s="56">
        <v>0.58470420577304116</v>
      </c>
      <c r="C385" s="46">
        <v>3329.9437426410464</v>
      </c>
      <c r="D385" s="56">
        <v>0.3246403173881145</v>
      </c>
      <c r="E385" s="56">
        <v>0.3283692135426472</v>
      </c>
      <c r="F385" s="250">
        <v>2025.44</v>
      </c>
      <c r="G385" s="76">
        <v>129225040924.51308</v>
      </c>
      <c r="H385" s="46">
        <v>5360632.8682005014</v>
      </c>
      <c r="I385" s="76">
        <v>208527463612.89612</v>
      </c>
      <c r="J385" s="56">
        <v>0.44246232178020894</v>
      </c>
      <c r="K385" s="76">
        <v>17795462834.737026</v>
      </c>
      <c r="L385" s="76">
        <v>33063439755.785717</v>
      </c>
      <c r="M385" s="76">
        <v>78655139146.055435</v>
      </c>
      <c r="N385" s="76">
        <v>214422896321.02026</v>
      </c>
      <c r="O385" s="76">
        <v>40061.648837799112</v>
      </c>
      <c r="P385" s="46">
        <v>1199293.3211602941</v>
      </c>
      <c r="Q385" s="46">
        <v>796651.99359352351</v>
      </c>
      <c r="R385" s="76">
        <v>695980696361.64258</v>
      </c>
      <c r="S385" s="56">
        <v>0.51220491438493265</v>
      </c>
      <c r="T385" s="56">
        <v>0.36411602229112533</v>
      </c>
      <c r="U385" s="46">
        <v>15.958970234120098</v>
      </c>
      <c r="V385" s="76">
        <v>4493867732544.5449</v>
      </c>
      <c r="W385" s="84">
        <v>1417.9900068909894</v>
      </c>
      <c r="X385" s="82">
        <v>4.5419548503748998E-2</v>
      </c>
      <c r="Y385" s="476">
        <v>2.0000000000000001E-4</v>
      </c>
    </row>
    <row r="386" spans="1:25" x14ac:dyDescent="0.2">
      <c r="A386" s="475">
        <v>382</v>
      </c>
      <c r="B386" s="56">
        <v>0.4009313977570913</v>
      </c>
      <c r="C386" s="46">
        <v>2801.4738036473955</v>
      </c>
      <c r="D386" s="56">
        <v>0.66447318876229156</v>
      </c>
      <c r="E386" s="56">
        <v>0.47532767631701583</v>
      </c>
      <c r="F386" s="250">
        <v>2024.24</v>
      </c>
      <c r="G386" s="76">
        <v>272336833064.22351</v>
      </c>
      <c r="H386" s="46">
        <v>15195660.636795061</v>
      </c>
      <c r="I386" s="76">
        <v>316413934105.27167</v>
      </c>
      <c r="J386" s="56">
        <v>0.19888847117729891</v>
      </c>
      <c r="K386" s="76">
        <v>5797145479.0381775</v>
      </c>
      <c r="L386" s="76">
        <v>0</v>
      </c>
      <c r="M386" s="76">
        <v>165113179646.23804</v>
      </c>
      <c r="N386" s="76">
        <v>43588999007.44648</v>
      </c>
      <c r="O386" s="76">
        <v>38159.910573549176</v>
      </c>
      <c r="P386" s="46">
        <v>308980.14685509074</v>
      </c>
      <c r="Q386" s="46">
        <v>178441.79651009984</v>
      </c>
      <c r="R386" s="76">
        <v>790723194821.28748</v>
      </c>
      <c r="S386" s="56">
        <v>0.52567270119120046</v>
      </c>
      <c r="T386" s="56">
        <v>0.40886562053055386</v>
      </c>
      <c r="U386" s="46">
        <v>18.035316687365682</v>
      </c>
      <c r="V386" s="76">
        <v>6387336142831.0088</v>
      </c>
      <c r="W386" s="84">
        <v>2010.6532074986301</v>
      </c>
      <c r="X386" s="82">
        <v>4.0691500632445997E-2</v>
      </c>
      <c r="Y386" s="476">
        <v>2.0000000000000001E-4</v>
      </c>
    </row>
    <row r="387" spans="1:25" x14ac:dyDescent="0.2">
      <c r="A387" s="475">
        <v>383</v>
      </c>
      <c r="B387" s="56">
        <v>0.56252049601717036</v>
      </c>
      <c r="C387" s="46">
        <v>8830.735743267207</v>
      </c>
      <c r="D387" s="56">
        <v>0.87605357260816241</v>
      </c>
      <c r="E387" s="56">
        <v>0.41503825531441635</v>
      </c>
      <c r="F387" s="250">
        <v>2024.93</v>
      </c>
      <c r="G387" s="76">
        <v>372779798075.73584</v>
      </c>
      <c r="H387" s="46">
        <v>22241665.661360919</v>
      </c>
      <c r="I387" s="76">
        <v>552051398233.08594</v>
      </c>
      <c r="J387" s="56">
        <v>0.3273806058373202</v>
      </c>
      <c r="K387" s="76">
        <v>2453866165.1003852</v>
      </c>
      <c r="L387" s="76">
        <v>0</v>
      </c>
      <c r="M387" s="76">
        <v>439398476800.83679</v>
      </c>
      <c r="N387" s="76">
        <v>63581994194.040962</v>
      </c>
      <c r="O387" s="76">
        <v>34197.692028984486</v>
      </c>
      <c r="P387" s="46">
        <v>409587.54997704434</v>
      </c>
      <c r="Q387" s="46">
        <v>250402.50415569727</v>
      </c>
      <c r="R387" s="76">
        <v>1675180993291.6501</v>
      </c>
      <c r="S387" s="56">
        <v>0.62401281102271933</v>
      </c>
      <c r="T387" s="56">
        <v>0.31290733366315132</v>
      </c>
      <c r="U387" s="46">
        <v>17.259955070406836</v>
      </c>
      <c r="V387" s="76">
        <v>9937406857851.1523</v>
      </c>
      <c r="W387" s="84">
        <v>3135.6017660620532</v>
      </c>
      <c r="X387" s="82">
        <v>4.2128846754123178E-2</v>
      </c>
      <c r="Y387" s="476">
        <v>2.0000000000000001E-4</v>
      </c>
    </row>
    <row r="388" spans="1:25" x14ac:dyDescent="0.2">
      <c r="A388" s="475">
        <v>384</v>
      </c>
      <c r="B388" s="56">
        <v>0.5044009802961068</v>
      </c>
      <c r="C388" s="46">
        <v>1976.0254714515318</v>
      </c>
      <c r="D388" s="56">
        <v>0.69764855203456955</v>
      </c>
      <c r="E388" s="56">
        <v>0.20136209940343941</v>
      </c>
      <c r="F388" s="250">
        <v>2027.89</v>
      </c>
      <c r="G388" s="76">
        <v>29715177618.57597</v>
      </c>
      <c r="H388" s="46">
        <v>17177625.176408265</v>
      </c>
      <c r="I388" s="76">
        <v>462655529802.1369</v>
      </c>
      <c r="J388" s="56">
        <v>0.37122988106946897</v>
      </c>
      <c r="K388" s="76">
        <v>29326241577.293053</v>
      </c>
      <c r="L388" s="76">
        <v>52845950251.125687</v>
      </c>
      <c r="M388" s="76">
        <v>0</v>
      </c>
      <c r="N388" s="76">
        <v>88550248996.354279</v>
      </c>
      <c r="O388" s="76">
        <v>21622.753726117466</v>
      </c>
      <c r="P388" s="46">
        <v>520726.89430183306</v>
      </c>
      <c r="Q388" s="46">
        <v>343574.503745605</v>
      </c>
      <c r="R388" s="76">
        <v>649781236805.55859</v>
      </c>
      <c r="S388" s="56">
        <v>0.41158570722914622</v>
      </c>
      <c r="T388" s="56">
        <v>0.25804465481602079</v>
      </c>
      <c r="U388" s="46">
        <v>13.790617465956061</v>
      </c>
      <c r="V388" s="76">
        <v>2660323127513.0376</v>
      </c>
      <c r="W388" s="84">
        <v>838.99359783668149</v>
      </c>
      <c r="X388" s="82">
        <v>5.095976246951326E-2</v>
      </c>
      <c r="Y388" s="476">
        <v>2.0000000000000001E-4</v>
      </c>
    </row>
    <row r="389" spans="1:25" x14ac:dyDescent="0.2">
      <c r="A389" s="475">
        <v>385</v>
      </c>
      <c r="B389" s="56">
        <v>0.5653757616559979</v>
      </c>
      <c r="C389" s="46">
        <v>5412.5748169031604</v>
      </c>
      <c r="D389" s="56">
        <v>0.57467328078653968</v>
      </c>
      <c r="E389" s="56">
        <v>0.34147567948986257</v>
      </c>
      <c r="F389" s="250">
        <v>2026.67</v>
      </c>
      <c r="G389" s="76">
        <v>135146503319.09476</v>
      </c>
      <c r="H389" s="46">
        <v>11598248.539220812</v>
      </c>
      <c r="I389" s="76">
        <v>350702831068.53705</v>
      </c>
      <c r="J389" s="56">
        <v>0.37446114043082257</v>
      </c>
      <c r="K389" s="76">
        <v>34640454002.126488</v>
      </c>
      <c r="L389" s="76">
        <v>96428411656.10759</v>
      </c>
      <c r="M389" s="76">
        <v>17917108133.446503</v>
      </c>
      <c r="N389" s="76">
        <v>46634954797.106613</v>
      </c>
      <c r="O389" s="76">
        <v>22097.16289659854</v>
      </c>
      <c r="P389" s="46">
        <v>301358.58959999483</v>
      </c>
      <c r="Q389" s="46">
        <v>174817.02100493928</v>
      </c>
      <c r="R389" s="76">
        <v>682650974790.31702</v>
      </c>
      <c r="S389" s="56">
        <v>0.52254981598056049</v>
      </c>
      <c r="T389" s="56">
        <v>0.37030433635320409</v>
      </c>
      <c r="U389" s="46">
        <v>16.030484804278466</v>
      </c>
      <c r="V389" s="76">
        <v>4471519885503.3594</v>
      </c>
      <c r="W389" s="84">
        <v>1410.9749960015172</v>
      </c>
      <c r="X389" s="82">
        <v>4.5555854744537362E-2</v>
      </c>
      <c r="Y389" s="476">
        <v>2.0000000000000001E-4</v>
      </c>
    </row>
    <row r="390" spans="1:25" x14ac:dyDescent="0.2">
      <c r="A390" s="475">
        <v>386</v>
      </c>
      <c r="B390" s="56">
        <v>0.51571899530710585</v>
      </c>
      <c r="C390" s="46">
        <v>7195.2757466870025</v>
      </c>
      <c r="D390" s="56">
        <v>0.7743789698309772</v>
      </c>
      <c r="E390" s="56">
        <v>0.38583794441505881</v>
      </c>
      <c r="F390" s="250">
        <v>2025.09</v>
      </c>
      <c r="G390" s="76">
        <v>141863993797.55493</v>
      </c>
      <c r="H390" s="46">
        <v>18602636.632470779</v>
      </c>
      <c r="I390" s="76">
        <v>424780682845.08063</v>
      </c>
      <c r="J390" s="56">
        <v>0.22077952489909247</v>
      </c>
      <c r="K390" s="76">
        <v>22849390691.930489</v>
      </c>
      <c r="L390" s="76">
        <v>33039000069.717911</v>
      </c>
      <c r="M390" s="76">
        <v>90624716292.652054</v>
      </c>
      <c r="N390" s="76">
        <v>57903776785.890808</v>
      </c>
      <c r="O390" s="76">
        <v>42145.272082785246</v>
      </c>
      <c r="P390" s="46">
        <v>361593.10026797955</v>
      </c>
      <c r="Q390" s="46">
        <v>215980.74465532514</v>
      </c>
      <c r="R390" s="76">
        <v>878845786528.63843</v>
      </c>
      <c r="S390" s="56">
        <v>0.46804204609164995</v>
      </c>
      <c r="T390" s="56">
        <v>0.23114740313193541</v>
      </c>
      <c r="U390" s="46">
        <v>17.077344274550036</v>
      </c>
      <c r="V390" s="76">
        <v>3726702995885.8135</v>
      </c>
      <c r="W390" s="84">
        <v>1175.901757530431</v>
      </c>
      <c r="X390" s="82">
        <v>4.3872298842148764E-2</v>
      </c>
      <c r="Y390" s="476">
        <v>2.0000000000000001E-4</v>
      </c>
    </row>
    <row r="391" spans="1:25" x14ac:dyDescent="0.2">
      <c r="A391" s="475">
        <v>387</v>
      </c>
      <c r="B391" s="56">
        <v>0.60536203307268843</v>
      </c>
      <c r="C391" s="46">
        <v>5822.280364318849</v>
      </c>
      <c r="D391" s="56">
        <v>0.79156336413729445</v>
      </c>
      <c r="E391" s="56">
        <v>0.38707993261718537</v>
      </c>
      <c r="F391" s="250">
        <v>2023.86</v>
      </c>
      <c r="G391" s="76">
        <v>585442478178.3103</v>
      </c>
      <c r="H391" s="46">
        <v>19080723.785599429</v>
      </c>
      <c r="I391" s="76">
        <v>511996664280.63116</v>
      </c>
      <c r="J391" s="56">
        <v>0.38573210145960601</v>
      </c>
      <c r="K391" s="76">
        <v>11144704318.420237</v>
      </c>
      <c r="L391" s="76">
        <v>0</v>
      </c>
      <c r="M391" s="76">
        <v>529095782923.62177</v>
      </c>
      <c r="N391" s="76">
        <v>74080698753.097961</v>
      </c>
      <c r="O391" s="76">
        <v>23237.133075231766</v>
      </c>
      <c r="P391" s="46">
        <v>469726.68936534761</v>
      </c>
      <c r="Q391" s="46">
        <v>299947.23082471086</v>
      </c>
      <c r="R391" s="76">
        <v>1644684485932.9265</v>
      </c>
      <c r="S391" s="56">
        <v>0.64186509613073939</v>
      </c>
      <c r="T391" s="56">
        <v>0.45446748249672675</v>
      </c>
      <c r="U391" s="46">
        <v>17.677841928240881</v>
      </c>
      <c r="V391" s="76">
        <v>14404263570662.988</v>
      </c>
      <c r="W391" s="84">
        <v>4536.3620243496889</v>
      </c>
      <c r="X391" s="82">
        <v>4.1632403856050541E-2</v>
      </c>
      <c r="Y391" s="476">
        <v>2.0000000000000001E-4</v>
      </c>
    </row>
    <row r="392" spans="1:25" x14ac:dyDescent="0.2">
      <c r="A392" s="475">
        <v>388</v>
      </c>
      <c r="B392" s="56">
        <v>0.51104117493638368</v>
      </c>
      <c r="C392" s="46">
        <v>9050.3167312111655</v>
      </c>
      <c r="D392" s="56">
        <v>0.85991034152734092</v>
      </c>
      <c r="E392" s="56">
        <v>0.68593461456946803</v>
      </c>
      <c r="F392" s="250">
        <v>2025.49</v>
      </c>
      <c r="G392" s="76">
        <v>164222056073.7507</v>
      </c>
      <c r="H392" s="46">
        <v>22611166.284081712</v>
      </c>
      <c r="I392" s="76">
        <v>611440007449.60303</v>
      </c>
      <c r="J392" s="56">
        <v>0.35839049379892596</v>
      </c>
      <c r="K392" s="76">
        <v>47646854975.975754</v>
      </c>
      <c r="L392" s="76">
        <v>69823955885.589691</v>
      </c>
      <c r="M392" s="76">
        <v>112478706583.32454</v>
      </c>
      <c r="N392" s="76">
        <v>90535417990.524124</v>
      </c>
      <c r="O392" s="76">
        <v>27411.51340326267</v>
      </c>
      <c r="P392" s="46">
        <v>520257.12774116325</v>
      </c>
      <c r="Q392" s="46">
        <v>337920.34636817669</v>
      </c>
      <c r="R392" s="76">
        <v>1130029513365.7935</v>
      </c>
      <c r="S392" s="56">
        <v>0.50187500032439691</v>
      </c>
      <c r="T392" s="56">
        <v>0.32636797157682751</v>
      </c>
      <c r="U392" s="46">
        <v>15.482903960659803</v>
      </c>
      <c r="V392" s="76">
        <v>6217229857385.9482</v>
      </c>
      <c r="W392" s="84">
        <v>1959.2788186346297</v>
      </c>
      <c r="X392" s="82">
        <v>4.7814088701429565E-2</v>
      </c>
      <c r="Y392" s="476">
        <v>2.0000000000000001E-4</v>
      </c>
    </row>
    <row r="393" spans="1:25" x14ac:dyDescent="0.2">
      <c r="A393" s="475">
        <v>389</v>
      </c>
      <c r="B393" s="56">
        <v>0.62649523992325951</v>
      </c>
      <c r="C393" s="46">
        <v>9011.2540454075679</v>
      </c>
      <c r="D393" s="56">
        <v>0.48017558150440565</v>
      </c>
      <c r="E393" s="56">
        <v>0.31291820314518298</v>
      </c>
      <c r="F393" s="250">
        <v>2024.03</v>
      </c>
      <c r="G393" s="76">
        <v>199282750580.48288</v>
      </c>
      <c r="H393" s="46">
        <v>8762122.2129487246</v>
      </c>
      <c r="I393" s="76">
        <v>333092971046.22333</v>
      </c>
      <c r="J393" s="56">
        <v>0.50882021219539453</v>
      </c>
      <c r="K393" s="76">
        <v>8030150884.8175077</v>
      </c>
      <c r="L393" s="76">
        <v>3788883477.2671919</v>
      </c>
      <c r="M393" s="76">
        <v>202041521449.42386</v>
      </c>
      <c r="N393" s="76">
        <v>82915235214.820068</v>
      </c>
      <c r="O393" s="76">
        <v>21464.676983485697</v>
      </c>
      <c r="P393" s="46">
        <v>513346.17854007485</v>
      </c>
      <c r="Q393" s="46">
        <v>345175.34705402324</v>
      </c>
      <c r="R393" s="76">
        <v>845271142107.51746</v>
      </c>
      <c r="S393" s="56">
        <v>0.62407229614392357</v>
      </c>
      <c r="T393" s="56">
        <v>0.41735961074656341</v>
      </c>
      <c r="U393" s="46">
        <v>16.356565030058086</v>
      </c>
      <c r="V393" s="76">
        <v>6384411856191.2871</v>
      </c>
      <c r="W393" s="84">
        <v>2014.7629212911754</v>
      </c>
      <c r="X393" s="82">
        <v>4.4375996963610387E-2</v>
      </c>
      <c r="Y393" s="476">
        <v>2.0000000000000001E-4</v>
      </c>
    </row>
    <row r="394" spans="1:25" x14ac:dyDescent="0.2">
      <c r="A394" s="475">
        <v>390</v>
      </c>
      <c r="B394" s="56">
        <v>0.52757359355128686</v>
      </c>
      <c r="C394" s="46">
        <v>4217.324096525942</v>
      </c>
      <c r="D394" s="56">
        <v>0.74055022036535045</v>
      </c>
      <c r="E394" s="56">
        <v>0.46308975278545067</v>
      </c>
      <c r="F394" s="250">
        <v>2027.02</v>
      </c>
      <c r="G394" s="76">
        <v>103065045422.61398</v>
      </c>
      <c r="H394" s="46">
        <v>17290964.642261304</v>
      </c>
      <c r="I394" s="76">
        <v>532483128936.05115</v>
      </c>
      <c r="J394" s="56">
        <v>0.46389564389216242</v>
      </c>
      <c r="K394" s="76">
        <v>33675929289.133873</v>
      </c>
      <c r="L394" s="76">
        <v>93309791329.548508</v>
      </c>
      <c r="M394" s="76">
        <v>0</v>
      </c>
      <c r="N394" s="76">
        <v>37051041085.01989</v>
      </c>
      <c r="O394" s="76">
        <v>12744.710709877363</v>
      </c>
      <c r="P394" s="46">
        <v>274926.51148143079</v>
      </c>
      <c r="Q394" s="46">
        <v>151040.29896646473</v>
      </c>
      <c r="R394" s="76">
        <v>808181775205.8457</v>
      </c>
      <c r="S394" s="56">
        <v>0.53220975682761285</v>
      </c>
      <c r="T394" s="56">
        <v>0.40977258254999338</v>
      </c>
      <c r="U394" s="46">
        <v>14.761649202074938</v>
      </c>
      <c r="V394" s="76">
        <v>5504843578416.8887</v>
      </c>
      <c r="W394" s="84">
        <v>1736.079748579546</v>
      </c>
      <c r="X394" s="82">
        <v>4.8265157376144528E-2</v>
      </c>
      <c r="Y394" s="476">
        <v>2.0000000000000001E-4</v>
      </c>
    </row>
    <row r="395" spans="1:25" x14ac:dyDescent="0.2">
      <c r="A395" s="475">
        <v>391</v>
      </c>
      <c r="B395" s="56">
        <v>0.57566535925212703</v>
      </c>
      <c r="C395" s="46">
        <v>4616.6749232539833</v>
      </c>
      <c r="D395" s="56">
        <v>0.81479084922177325</v>
      </c>
      <c r="E395" s="56">
        <v>0.49516417238768351</v>
      </c>
      <c r="F395" s="250">
        <v>2023.75</v>
      </c>
      <c r="G395" s="76">
        <v>377252446242.74512</v>
      </c>
      <c r="H395" s="46">
        <v>20432955.390619773</v>
      </c>
      <c r="I395" s="76">
        <v>559917994685.95886</v>
      </c>
      <c r="J395" s="56">
        <v>0.36154951456615081</v>
      </c>
      <c r="K395" s="76">
        <v>8797118357.4225063</v>
      </c>
      <c r="L395" s="76">
        <v>0</v>
      </c>
      <c r="M395" s="76">
        <v>445601410928.98737</v>
      </c>
      <c r="N395" s="76">
        <v>83286560169.847031</v>
      </c>
      <c r="O395" s="76">
        <v>40703.083497660424</v>
      </c>
      <c r="P395" s="46">
        <v>480157.46358061605</v>
      </c>
      <c r="Q395" s="46">
        <v>307493.29574557062</v>
      </c>
      <c r="R395" s="76">
        <v>1539729695857.6484</v>
      </c>
      <c r="S395" s="56">
        <v>0.60695396756018982</v>
      </c>
      <c r="T395" s="56">
        <v>0.35838259924986465</v>
      </c>
      <c r="U395" s="46">
        <v>17.08547445340011</v>
      </c>
      <c r="V395" s="76">
        <v>10474605936316.512</v>
      </c>
      <c r="W395" s="84">
        <v>3304.9735686982303</v>
      </c>
      <c r="X395" s="82">
        <v>4.2402758084973256E-2</v>
      </c>
      <c r="Y395" s="476">
        <v>2.0000000000000001E-4</v>
      </c>
    </row>
    <row r="396" spans="1:25" x14ac:dyDescent="0.2">
      <c r="A396" s="475">
        <v>392</v>
      </c>
      <c r="B396" s="56">
        <v>0.52483932170341141</v>
      </c>
      <c r="C396" s="46">
        <v>5776.4627478027342</v>
      </c>
      <c r="D396" s="56">
        <v>1.0726648672924208</v>
      </c>
      <c r="E396" s="56">
        <v>0.33875889059520342</v>
      </c>
      <c r="F396" s="250">
        <v>2025.77</v>
      </c>
      <c r="G396" s="76">
        <v>213913848574.13913</v>
      </c>
      <c r="H396" s="46">
        <v>23415822.075768303</v>
      </c>
      <c r="I396" s="76">
        <v>440280372215.30505</v>
      </c>
      <c r="J396" s="56">
        <v>0.30336758409951903</v>
      </c>
      <c r="K396" s="76">
        <v>10511717697.917732</v>
      </c>
      <c r="L396" s="76">
        <v>6397506452.0219326</v>
      </c>
      <c r="M396" s="76">
        <v>148511415631.35742</v>
      </c>
      <c r="N396" s="76">
        <v>2684459576.9464211</v>
      </c>
      <c r="O396" s="76">
        <v>29670.400915938255</v>
      </c>
      <c r="P396" s="46">
        <v>75976.203587839293</v>
      </c>
      <c r="Q396" s="46">
        <v>13557.300896959821</v>
      </c>
      <c r="R396" s="76">
        <v>855699600254.12927</v>
      </c>
      <c r="S396" s="56">
        <v>0.5374957303641128</v>
      </c>
      <c r="T396" s="56">
        <v>0.36356834326045195</v>
      </c>
      <c r="U396" s="46">
        <v>17.086996322863712</v>
      </c>
      <c r="V396" s="76">
        <v>5770529394925.8623</v>
      </c>
      <c r="W396" s="84">
        <v>1818.2169124598154</v>
      </c>
      <c r="X396" s="82">
        <v>4.3718928128034469E-2</v>
      </c>
      <c r="Y396" s="476">
        <v>2.0000000000000001E-4</v>
      </c>
    </row>
    <row r="397" spans="1:25" x14ac:dyDescent="0.2">
      <c r="A397" s="475">
        <v>393</v>
      </c>
      <c r="B397" s="56">
        <v>0.65327095014585668</v>
      </c>
      <c r="C397" s="46">
        <v>2923.5368760165829</v>
      </c>
      <c r="D397" s="56">
        <v>0.55097842143427977</v>
      </c>
      <c r="E397" s="56">
        <v>0.47598945144484162</v>
      </c>
      <c r="F397" s="250">
        <v>2026.04</v>
      </c>
      <c r="G397" s="76">
        <v>130571344502.59506</v>
      </c>
      <c r="H397" s="46">
        <v>11586794.095593248</v>
      </c>
      <c r="I397" s="76">
        <v>395254566839.25665</v>
      </c>
      <c r="J397" s="56">
        <v>0.45422600947093539</v>
      </c>
      <c r="K397" s="76">
        <v>35741792882.009811</v>
      </c>
      <c r="L397" s="76">
        <v>76434333654.812836</v>
      </c>
      <c r="M397" s="76">
        <v>57290654328.479454</v>
      </c>
      <c r="N397" s="76">
        <v>78024800757.260895</v>
      </c>
      <c r="O397" s="76">
        <v>43666.387706375477</v>
      </c>
      <c r="P397" s="46">
        <v>453466.39479561977</v>
      </c>
      <c r="Q397" s="46">
        <v>294557.2230622627</v>
      </c>
      <c r="R397" s="76">
        <v>764663127822.75305</v>
      </c>
      <c r="S397" s="56">
        <v>0.54135045896332623</v>
      </c>
      <c r="T397" s="56">
        <v>0.38462918234655286</v>
      </c>
      <c r="U397" s="46">
        <v>15.529453806512757</v>
      </c>
      <c r="V397" s="76">
        <v>5198868409887.8975</v>
      </c>
      <c r="W397" s="84">
        <v>1642.432569531617</v>
      </c>
      <c r="X397" s="82">
        <v>4.5454124517144277E-2</v>
      </c>
      <c r="Y397" s="476">
        <v>2.0000000000000001E-4</v>
      </c>
    </row>
    <row r="398" spans="1:25" x14ac:dyDescent="0.2">
      <c r="A398" s="475">
        <v>394</v>
      </c>
      <c r="B398" s="56">
        <v>0.58146456739633734</v>
      </c>
      <c r="C398" s="46">
        <v>5889.916411184241</v>
      </c>
      <c r="D398" s="56">
        <v>1.0219148124559676</v>
      </c>
      <c r="E398" s="56">
        <v>0.3900434477662284</v>
      </c>
      <c r="F398" s="250">
        <v>2024.91</v>
      </c>
      <c r="G398" s="76">
        <v>369904214560.75055</v>
      </c>
      <c r="H398" s="46">
        <v>30670180.582204308</v>
      </c>
      <c r="I398" s="76">
        <v>525294949186.4635</v>
      </c>
      <c r="J398" s="56">
        <v>0.17635526985907035</v>
      </c>
      <c r="K398" s="76">
        <v>12988507832.290022</v>
      </c>
      <c r="L398" s="76">
        <v>0</v>
      </c>
      <c r="M398" s="76">
        <v>279769861061.76733</v>
      </c>
      <c r="N398" s="76">
        <v>70925482331.206299</v>
      </c>
      <c r="O398" s="76">
        <v>22457.571465699963</v>
      </c>
      <c r="P398" s="46">
        <v>491110.10309060104</v>
      </c>
      <c r="Q398" s="46">
        <v>309974.89666725474</v>
      </c>
      <c r="R398" s="76">
        <v>1360811253548.5203</v>
      </c>
      <c r="S398" s="56">
        <v>0.52719609300546055</v>
      </c>
      <c r="T398" s="56">
        <v>0.32644590390075412</v>
      </c>
      <c r="U398" s="46">
        <v>17.951838004498672</v>
      </c>
      <c r="V398" s="76">
        <v>8549365552159.2412</v>
      </c>
      <c r="W398" s="84">
        <v>2698.8913037170837</v>
      </c>
      <c r="X398" s="82">
        <v>4.1505006458597324E-2</v>
      </c>
      <c r="Y398" s="476">
        <v>2.0000000000000001E-4</v>
      </c>
    </row>
    <row r="399" spans="1:25" x14ac:dyDescent="0.2">
      <c r="A399" s="475">
        <v>395</v>
      </c>
      <c r="B399" s="56">
        <v>0.40812743350968972</v>
      </c>
      <c r="C399" s="46">
        <v>1500</v>
      </c>
      <c r="D399" s="56">
        <v>0.27671616549292927</v>
      </c>
      <c r="E399" s="56">
        <v>0.58382735414487452</v>
      </c>
      <c r="F399" s="250">
        <v>2023.75</v>
      </c>
      <c r="G399" s="76">
        <v>331038136321.54913</v>
      </c>
      <c r="H399" s="46">
        <v>4543779.2058601389</v>
      </c>
      <c r="I399" s="76">
        <v>229561328948.67108</v>
      </c>
      <c r="J399" s="56">
        <v>0.40812743350968972</v>
      </c>
      <c r="K399" s="76">
        <v>5441908682.7347412</v>
      </c>
      <c r="L399" s="76">
        <v>0</v>
      </c>
      <c r="M399" s="76">
        <v>468130691751.89874</v>
      </c>
      <c r="N399" s="76">
        <v>144701577023.54919</v>
      </c>
      <c r="O399" s="76">
        <v>19872.254377299956</v>
      </c>
      <c r="P399" s="46">
        <v>961213.45526994998</v>
      </c>
      <c r="Q399" s="46">
        <v>619340.02295550914</v>
      </c>
      <c r="R399" s="76">
        <v>1139354008475.4297</v>
      </c>
      <c r="S399" s="56">
        <v>0.64600044052932926</v>
      </c>
      <c r="T399" s="56">
        <v>0.37289051432317982</v>
      </c>
      <c r="U399" s="46">
        <v>17.653380554920439</v>
      </c>
      <c r="V399" s="76">
        <v>8247706232906.6865</v>
      </c>
      <c r="W399" s="84">
        <v>2605.0458045912701</v>
      </c>
      <c r="X399" s="82">
        <v>4.1266821922174651E-2</v>
      </c>
      <c r="Y399" s="476">
        <v>2.0000000000000001E-4</v>
      </c>
    </row>
    <row r="400" spans="1:25" x14ac:dyDescent="0.2">
      <c r="A400" s="475">
        <v>396</v>
      </c>
      <c r="B400" s="56">
        <v>0.59079437768803456</v>
      </c>
      <c r="C400" s="46">
        <v>2958.630341411505</v>
      </c>
      <c r="D400" s="56">
        <v>0.99001797383060375</v>
      </c>
      <c r="E400" s="56">
        <v>0.36247248865245024</v>
      </c>
      <c r="F400" s="250">
        <v>2025.24</v>
      </c>
      <c r="G400" s="76">
        <v>242273733565.92386</v>
      </c>
      <c r="H400" s="46">
        <v>30657342.835520644</v>
      </c>
      <c r="I400" s="76">
        <v>581847301047.41589</v>
      </c>
      <c r="J400" s="56">
        <v>9.2237929450020184E-2</v>
      </c>
      <c r="K400" s="76">
        <v>19357344074.729877</v>
      </c>
      <c r="L400" s="76">
        <v>8292671567.9839211</v>
      </c>
      <c r="M400" s="76">
        <v>144496457020.01349</v>
      </c>
      <c r="N400" s="76">
        <v>115840071186.41016</v>
      </c>
      <c r="O400" s="76">
        <v>30018.573780538674</v>
      </c>
      <c r="P400" s="46">
        <v>602681.451465855</v>
      </c>
      <c r="Q400" s="46">
        <v>399552.27049612708</v>
      </c>
      <c r="R400" s="76">
        <v>1198255606933.2261</v>
      </c>
      <c r="S400" s="56">
        <v>0.38908707302879919</v>
      </c>
      <c r="T400" s="56">
        <v>0.19475516453129332</v>
      </c>
      <c r="U400" s="46">
        <v>20.385880594283396</v>
      </c>
      <c r="V400" s="76">
        <v>5125873009278.7314</v>
      </c>
      <c r="W400" s="84">
        <v>1617.5027115086871</v>
      </c>
      <c r="X400" s="82">
        <v>3.6975783657420908E-2</v>
      </c>
      <c r="Y400" s="476">
        <v>2.0000000000000001E-4</v>
      </c>
    </row>
    <row r="401" spans="1:25" x14ac:dyDescent="0.2">
      <c r="A401" s="475">
        <v>397</v>
      </c>
      <c r="B401" s="56">
        <v>0.62286958142602911</v>
      </c>
      <c r="C401" s="46">
        <v>11354.242182385602</v>
      </c>
      <c r="D401" s="56">
        <v>0.2</v>
      </c>
      <c r="E401" s="56">
        <v>0.53161167950563937</v>
      </c>
      <c r="F401" s="250">
        <v>2025.66</v>
      </c>
      <c r="G401" s="76">
        <v>54844225011.98246</v>
      </c>
      <c r="H401" s="46">
        <v>3272485.8519540373</v>
      </c>
      <c r="I401" s="76">
        <v>160024318194.51422</v>
      </c>
      <c r="J401" s="56">
        <v>0.53595604943624497</v>
      </c>
      <c r="K401" s="76">
        <v>15509204764.318741</v>
      </c>
      <c r="L401" s="76">
        <v>13383312528.315533</v>
      </c>
      <c r="M401" s="76">
        <v>68467194249.170105</v>
      </c>
      <c r="N401" s="76">
        <v>108252677020.94406</v>
      </c>
      <c r="O401" s="76">
        <v>36620.697201111601</v>
      </c>
      <c r="P401" s="46">
        <v>702615.65491282172</v>
      </c>
      <c r="Q401" s="46">
        <v>431544.27652870119</v>
      </c>
      <c r="R401" s="76">
        <v>412638486816.83911</v>
      </c>
      <c r="S401" s="56">
        <v>0.53094378704648859</v>
      </c>
      <c r="T401" s="56">
        <v>0.36966662236068476</v>
      </c>
      <c r="U401" s="46">
        <v>15.047453796213341</v>
      </c>
      <c r="V401" s="76">
        <v>2639928858368.3628</v>
      </c>
      <c r="W401" s="84">
        <v>833.27638755127703</v>
      </c>
      <c r="X401" s="82">
        <v>4.665635230666413E-2</v>
      </c>
      <c r="Y401" s="476">
        <v>2.0000000000000001E-4</v>
      </c>
    </row>
    <row r="402" spans="1:25" x14ac:dyDescent="0.2">
      <c r="A402" s="475">
        <v>398</v>
      </c>
      <c r="B402" s="56">
        <v>0.50176034857491847</v>
      </c>
      <c r="C402" s="46">
        <v>2155.781018190567</v>
      </c>
      <c r="D402" s="56">
        <v>0.46550322836255725</v>
      </c>
      <c r="E402" s="56">
        <v>0.47990085688132528</v>
      </c>
      <c r="F402" s="250">
        <v>2026.11</v>
      </c>
      <c r="G402" s="76">
        <v>145188482914.50745</v>
      </c>
      <c r="H402" s="46">
        <v>9255303.6752944253</v>
      </c>
      <c r="I402" s="76">
        <v>348825195081.52576</v>
      </c>
      <c r="J402" s="56">
        <v>0.50176034857491847</v>
      </c>
      <c r="K402" s="76">
        <v>39685385675.744827</v>
      </c>
      <c r="L402" s="76">
        <v>83045128275.368958</v>
      </c>
      <c r="M402" s="76">
        <v>66998967121.356567</v>
      </c>
      <c r="N402" s="76">
        <v>23174827289.863636</v>
      </c>
      <c r="O402" s="76">
        <v>19664.74825291524</v>
      </c>
      <c r="P402" s="46">
        <v>215123.11323280499</v>
      </c>
      <c r="Q402" s="46">
        <v>90539.419852456296</v>
      </c>
      <c r="R402" s="76">
        <v>644603414722.37805</v>
      </c>
      <c r="S402" s="56">
        <v>0.58878388904618495</v>
      </c>
      <c r="T402" s="56">
        <v>0.47585293494263914</v>
      </c>
      <c r="U402" s="46">
        <v>15.70853114520694</v>
      </c>
      <c r="V402" s="76">
        <v>5403588946309.7686</v>
      </c>
      <c r="W402" s="84">
        <v>1701.2496153550708</v>
      </c>
      <c r="X402" s="82">
        <v>4.5542457524053725E-2</v>
      </c>
      <c r="Y402" s="476">
        <v>2.0000000000000001E-4</v>
      </c>
    </row>
    <row r="403" spans="1:25" x14ac:dyDescent="0.2">
      <c r="A403" s="475">
        <v>399</v>
      </c>
      <c r="B403" s="56">
        <v>0.35607005758275478</v>
      </c>
      <c r="C403" s="46">
        <v>1500</v>
      </c>
      <c r="D403" s="56">
        <v>0.62153476870701652</v>
      </c>
      <c r="E403" s="56">
        <v>0.5853547802759459</v>
      </c>
      <c r="F403" s="250">
        <v>2023.75</v>
      </c>
      <c r="G403" s="76">
        <v>255950639746.14713</v>
      </c>
      <c r="H403" s="46">
        <v>14217555.187889088</v>
      </c>
      <c r="I403" s="76">
        <v>341204172791.89227</v>
      </c>
      <c r="J403" s="56">
        <v>0.27329408479729089</v>
      </c>
      <c r="K403" s="76">
        <v>5303458974.2207384</v>
      </c>
      <c r="L403" s="76">
        <v>0</v>
      </c>
      <c r="M403" s="76">
        <v>268393219174.68997</v>
      </c>
      <c r="N403" s="76">
        <v>35824326269.541817</v>
      </c>
      <c r="O403" s="76">
        <v>23684.483527319608</v>
      </c>
      <c r="P403" s="46">
        <v>255136.7345442705</v>
      </c>
      <c r="Q403" s="46">
        <v>138866.03488356416</v>
      </c>
      <c r="R403" s="76">
        <v>946930288828.4115</v>
      </c>
      <c r="S403" s="56">
        <v>0.5861107735141744</v>
      </c>
      <c r="T403" s="56">
        <v>0.33019320183475553</v>
      </c>
      <c r="U403" s="46">
        <v>17.887446880091616</v>
      </c>
      <c r="V403" s="76">
        <v>6267130411600.375</v>
      </c>
      <c r="W403" s="84">
        <v>1975.4901605011592</v>
      </c>
      <c r="X403" s="82">
        <v>4.0054996886683472E-2</v>
      </c>
      <c r="Y403" s="476">
        <v>2.0000000000000001E-4</v>
      </c>
    </row>
    <row r="404" spans="1:25" x14ac:dyDescent="0.2">
      <c r="A404" s="475">
        <v>400</v>
      </c>
      <c r="B404" s="56">
        <v>0.33268589603569154</v>
      </c>
      <c r="C404" s="46">
        <v>1500</v>
      </c>
      <c r="D404" s="56">
        <v>0.63138005947412823</v>
      </c>
      <c r="E404" s="56">
        <v>0.40061868438497072</v>
      </c>
      <c r="F404" s="250">
        <v>2026.41</v>
      </c>
      <c r="G404" s="76">
        <v>106183202797.30656</v>
      </c>
      <c r="H404" s="46">
        <v>14417740.333603105</v>
      </c>
      <c r="I404" s="76">
        <v>414042583660.63727</v>
      </c>
      <c r="J404" s="56">
        <v>0.33268589603569154</v>
      </c>
      <c r="K404" s="76">
        <v>30117630627.089775</v>
      </c>
      <c r="L404" s="76">
        <v>100683916978.52699</v>
      </c>
      <c r="M404" s="76">
        <v>24171846116.608849</v>
      </c>
      <c r="N404" s="76">
        <v>88610394908.425034</v>
      </c>
      <c r="O404" s="76">
        <v>34654.053475915811</v>
      </c>
      <c r="P404" s="46">
        <v>479776.9385822803</v>
      </c>
      <c r="Q404" s="46">
        <v>312966.9850179925</v>
      </c>
      <c r="R404" s="76">
        <v>770998708950.03162</v>
      </c>
      <c r="S404" s="56">
        <v>0.46079396879495965</v>
      </c>
      <c r="T404" s="56">
        <v>0.27583927520460089</v>
      </c>
      <c r="U404" s="46">
        <v>15.854411530465773</v>
      </c>
      <c r="V404" s="76">
        <v>3776258544461.5142</v>
      </c>
      <c r="W404" s="84">
        <v>1192.06821560293</v>
      </c>
      <c r="X404" s="82">
        <v>4.5001546707177147E-2</v>
      </c>
      <c r="Y404" s="476">
        <v>2.0000000000000001E-4</v>
      </c>
    </row>
    <row r="405" spans="1:25" x14ac:dyDescent="0.2">
      <c r="A405" s="475">
        <v>401</v>
      </c>
      <c r="B405" s="56">
        <v>0.46317302851151204</v>
      </c>
      <c r="C405" s="46">
        <v>2447.957515530863</v>
      </c>
      <c r="D405" s="56">
        <v>1.0164576279687705</v>
      </c>
      <c r="E405" s="56">
        <v>0.58126444433172086</v>
      </c>
      <c r="F405" s="250">
        <v>2024.05</v>
      </c>
      <c r="G405" s="76">
        <v>439998199995.49414</v>
      </c>
      <c r="H405" s="46">
        <v>32201595.064373702</v>
      </c>
      <c r="I405" s="76">
        <v>430237167546.74921</v>
      </c>
      <c r="J405" s="56">
        <v>-0.2720483479486584</v>
      </c>
      <c r="K405" s="76">
        <v>10287670842.100155</v>
      </c>
      <c r="L405" s="76">
        <v>0</v>
      </c>
      <c r="M405" s="76">
        <v>364668715054.39673</v>
      </c>
      <c r="N405" s="76">
        <v>64237321310.756821</v>
      </c>
      <c r="O405" s="76">
        <v>24218.123550248773</v>
      </c>
      <c r="P405" s="46">
        <v>377514.79977108992</v>
      </c>
      <c r="Q405" s="46">
        <v>222114.97953187244</v>
      </c>
      <c r="R405" s="76">
        <v>1433795664923.77</v>
      </c>
      <c r="S405" s="56">
        <v>0.45102387702828295</v>
      </c>
      <c r="T405" s="56">
        <v>0.2090190894805623</v>
      </c>
      <c r="U405" s="46">
        <v>29.28612214480269</v>
      </c>
      <c r="V405" s="76">
        <v>9202322371775.3945</v>
      </c>
      <c r="W405" s="84">
        <v>2904.3052344867338</v>
      </c>
      <c r="X405" s="82">
        <v>2.6223765670093154E-2</v>
      </c>
      <c r="Y405" s="476">
        <v>2.0000000000000001E-4</v>
      </c>
    </row>
    <row r="406" spans="1:25" x14ac:dyDescent="0.2">
      <c r="A406" s="475">
        <v>402</v>
      </c>
      <c r="B406" s="56">
        <v>0.48653371229017217</v>
      </c>
      <c r="C406" s="46">
        <v>2594.6401302186732</v>
      </c>
      <c r="D406" s="56">
        <v>0.82163571795312718</v>
      </c>
      <c r="E406" s="56">
        <v>0.49092955932574334</v>
      </c>
      <c r="F406" s="250">
        <v>2023.75</v>
      </c>
      <c r="G406" s="76">
        <v>339661631530.93213</v>
      </c>
      <c r="H406" s="46">
        <v>21381069.110340796</v>
      </c>
      <c r="I406" s="76">
        <v>588028299778.90088</v>
      </c>
      <c r="J406" s="56">
        <v>0.40396548770165552</v>
      </c>
      <c r="K406" s="76">
        <v>18880680343.134773</v>
      </c>
      <c r="L406" s="76">
        <v>0</v>
      </c>
      <c r="M406" s="76">
        <v>467372701876.15057</v>
      </c>
      <c r="N406" s="76">
        <v>36536136021.032196</v>
      </c>
      <c r="O406" s="76">
        <v>12254.973685088135</v>
      </c>
      <c r="P406" s="46">
        <v>264860.16349691211</v>
      </c>
      <c r="Q406" s="46">
        <v>141862.93024826358</v>
      </c>
      <c r="R406" s="76">
        <v>1538750865872.019</v>
      </c>
      <c r="S406" s="56">
        <v>0.63330184437560233</v>
      </c>
      <c r="T406" s="56">
        <v>0.36121041920700708</v>
      </c>
      <c r="U406" s="46">
        <v>16.603883189647586</v>
      </c>
      <c r="V406" s="76">
        <v>10216983857706.43</v>
      </c>
      <c r="W406" s="84">
        <v>3225.8279294402391</v>
      </c>
      <c r="X406" s="82">
        <v>4.3661899848465781E-2</v>
      </c>
      <c r="Y406" s="476">
        <v>2.0000000000000001E-4</v>
      </c>
    </row>
    <row r="407" spans="1:25" x14ac:dyDescent="0.2">
      <c r="A407" s="475">
        <v>403</v>
      </c>
      <c r="B407" s="56">
        <v>0.56956831149833909</v>
      </c>
      <c r="C407" s="46">
        <v>1500</v>
      </c>
      <c r="D407" s="56">
        <v>0.94066084256548144</v>
      </c>
      <c r="E407" s="56">
        <v>0.69308032723523216</v>
      </c>
      <c r="F407" s="250">
        <v>2024.72</v>
      </c>
      <c r="G407" s="76">
        <v>330413420014.04834</v>
      </c>
      <c r="H407" s="46">
        <v>29278118.536996368</v>
      </c>
      <c r="I407" s="76">
        <v>646752818496.49487</v>
      </c>
      <c r="J407" s="56">
        <v>0.25633717630705</v>
      </c>
      <c r="K407" s="76">
        <v>19834936257.093674</v>
      </c>
      <c r="L407" s="76">
        <v>12223091794.179708</v>
      </c>
      <c r="M407" s="76">
        <v>269929284282.77161</v>
      </c>
      <c r="N407" s="76">
        <v>56419422887.625031</v>
      </c>
      <c r="O407" s="76">
        <v>10795.520618589697</v>
      </c>
      <c r="P407" s="46">
        <v>350865.83191609761</v>
      </c>
      <c r="Q407" s="46">
        <v>203660.41518766474</v>
      </c>
      <c r="R407" s="76">
        <v>1422443929613.678</v>
      </c>
      <c r="S407" s="56">
        <v>0.52484444805575414</v>
      </c>
      <c r="T407" s="56">
        <v>0.29613449270650438</v>
      </c>
      <c r="U407" s="46">
        <v>17.646087018510581</v>
      </c>
      <c r="V407" s="76">
        <v>8194890152181.1523</v>
      </c>
      <c r="W407" s="84">
        <v>2586.2987464026664</v>
      </c>
      <c r="X407" s="82">
        <v>4.1304702090362466E-2</v>
      </c>
      <c r="Y407" s="476">
        <v>2.0000000000000001E-4</v>
      </c>
    </row>
    <row r="408" spans="1:25" x14ac:dyDescent="0.2">
      <c r="A408" s="475">
        <v>404</v>
      </c>
      <c r="B408" s="56">
        <v>0.65185682317015403</v>
      </c>
      <c r="C408" s="46">
        <v>2093.2780305667284</v>
      </c>
      <c r="D408" s="56">
        <v>0.2426930380656126</v>
      </c>
      <c r="E408" s="56">
        <v>0.21227546038791226</v>
      </c>
      <c r="F408" s="250">
        <v>2025.01</v>
      </c>
      <c r="G408" s="76">
        <v>93889045472.335144</v>
      </c>
      <c r="H408" s="46">
        <v>3966362.920225082</v>
      </c>
      <c r="I408" s="76">
        <v>199672989986.38458</v>
      </c>
      <c r="J408" s="56">
        <v>0.56999183830089073</v>
      </c>
      <c r="K408" s="76">
        <v>7351656865.8582611</v>
      </c>
      <c r="L408" s="76">
        <v>9122646490.3545322</v>
      </c>
      <c r="M408" s="76">
        <v>96480539032.205307</v>
      </c>
      <c r="N408" s="76">
        <v>10714013457.262665</v>
      </c>
      <c r="O408" s="76">
        <v>23557.747840472537</v>
      </c>
      <c r="P408" s="46">
        <v>124083.04728671962</v>
      </c>
      <c r="Q408" s="46">
        <v>41150.304257560434</v>
      </c>
      <c r="R408" s="76">
        <v>409469913807.33337</v>
      </c>
      <c r="S408" s="56">
        <v>0.66673876595441839</v>
      </c>
      <c r="T408" s="56">
        <v>0.48067180340147014</v>
      </c>
      <c r="U408" s="46">
        <v>15.809411584763499</v>
      </c>
      <c r="V408" s="76">
        <v>3551079367251.0991</v>
      </c>
      <c r="W408" s="84">
        <v>1119.1521031959708</v>
      </c>
      <c r="X408" s="82">
        <v>4.4461911948718805E-2</v>
      </c>
      <c r="Y408" s="476">
        <v>2.0000000000000001E-4</v>
      </c>
    </row>
    <row r="409" spans="1:25" x14ac:dyDescent="0.2">
      <c r="A409" s="475">
        <v>405</v>
      </c>
      <c r="B409" s="56">
        <v>0.33023671119484732</v>
      </c>
      <c r="C409" s="46">
        <v>6610.4693054006448</v>
      </c>
      <c r="D409" s="56">
        <v>1.0244594811073449</v>
      </c>
      <c r="E409" s="56">
        <v>0.7</v>
      </c>
      <c r="F409" s="250">
        <v>2023.85</v>
      </c>
      <c r="G409" s="76">
        <v>165628825397.9183</v>
      </c>
      <c r="H409" s="46">
        <v>25372433.414483145</v>
      </c>
      <c r="I409" s="76">
        <v>472643899142.63116</v>
      </c>
      <c r="J409" s="56">
        <v>0.10884409772563786</v>
      </c>
      <c r="K409" s="76">
        <v>5031491379.2035255</v>
      </c>
      <c r="L409" s="76">
        <v>0</v>
      </c>
      <c r="M409" s="76">
        <v>178247446988.71292</v>
      </c>
      <c r="N409" s="76">
        <v>3512046533.9711699</v>
      </c>
      <c r="O409" s="76">
        <v>34687.314689290506</v>
      </c>
      <c r="P409" s="46">
        <v>74714.957863692107</v>
      </c>
      <c r="Q409" s="46">
        <v>13241.989465923025</v>
      </c>
      <c r="R409" s="76">
        <v>884148061155.49988</v>
      </c>
      <c r="S409" s="56">
        <v>0.42612517865303506</v>
      </c>
      <c r="T409" s="56">
        <v>0.18012684594378509</v>
      </c>
      <c r="U409" s="46">
        <v>21.441098168251592</v>
      </c>
      <c r="V409" s="76">
        <v>3600659289236.4541</v>
      </c>
      <c r="W409" s="84">
        <v>1133.4423282448743</v>
      </c>
      <c r="X409" s="82">
        <v>3.5878012015468773E-2</v>
      </c>
      <c r="Y409" s="476">
        <v>2.0000000000000001E-4</v>
      </c>
    </row>
    <row r="410" spans="1:25" x14ac:dyDescent="0.2">
      <c r="A410" s="475">
        <v>406</v>
      </c>
      <c r="B410" s="56">
        <v>0.36079572913224656</v>
      </c>
      <c r="C410" s="46">
        <v>1500</v>
      </c>
      <c r="D410" s="56">
        <v>0.64891973231185962</v>
      </c>
      <c r="E410" s="56">
        <v>0.42554171664115381</v>
      </c>
      <c r="F410" s="250">
        <v>2024.3</v>
      </c>
      <c r="G410" s="76">
        <v>295357323575.86871</v>
      </c>
      <c r="H410" s="46">
        <v>15455060.032962896</v>
      </c>
      <c r="I410" s="76">
        <v>343663846421.22412</v>
      </c>
      <c r="J410" s="56">
        <v>0.15068318411495785</v>
      </c>
      <c r="K410" s="76">
        <v>16282437317.106859</v>
      </c>
      <c r="L410" s="76">
        <v>0</v>
      </c>
      <c r="M410" s="76">
        <v>293729373520.74988</v>
      </c>
      <c r="N410" s="76">
        <v>62848894546.435844</v>
      </c>
      <c r="O410" s="76">
        <v>28194.325245936241</v>
      </c>
      <c r="P410" s="46">
        <v>358598.88382426579</v>
      </c>
      <c r="Q410" s="46">
        <v>216958.60297215878</v>
      </c>
      <c r="R410" s="76">
        <v>1096050506872.0978</v>
      </c>
      <c r="S410" s="56">
        <v>0.55994564034973904</v>
      </c>
      <c r="T410" s="56">
        <v>0.3090703470686274</v>
      </c>
      <c r="U410" s="46">
        <v>18.150105028558627</v>
      </c>
      <c r="V410" s="76">
        <v>6784831714288.3906</v>
      </c>
      <c r="W410" s="84">
        <v>2140.1803597408812</v>
      </c>
      <c r="X410" s="82">
        <v>4.0029154362818904E-2</v>
      </c>
      <c r="Y410" s="476">
        <v>2.0000000000000001E-4</v>
      </c>
    </row>
    <row r="411" spans="1:25" x14ac:dyDescent="0.2">
      <c r="A411" s="475">
        <v>407</v>
      </c>
      <c r="B411" s="56">
        <v>0.46580097857663705</v>
      </c>
      <c r="C411" s="46">
        <v>5694.2022047190458</v>
      </c>
      <c r="D411" s="56">
        <v>0.3976540736858139</v>
      </c>
      <c r="E411" s="56">
        <v>0.69130231798603892</v>
      </c>
      <c r="F411" s="250">
        <v>2024.59</v>
      </c>
      <c r="G411" s="76">
        <v>146386989139.16443</v>
      </c>
      <c r="H411" s="46">
        <v>7217078.6413683621</v>
      </c>
      <c r="I411" s="76">
        <v>262105054074.58093</v>
      </c>
      <c r="J411" s="56">
        <v>0.43924611476015529</v>
      </c>
      <c r="K411" s="76">
        <v>5844169901.7324333</v>
      </c>
      <c r="L411" s="76">
        <v>0</v>
      </c>
      <c r="M411" s="76">
        <v>124812202531.55058</v>
      </c>
      <c r="N411" s="76">
        <v>108965603376.78973</v>
      </c>
      <c r="O411" s="76">
        <v>21787.719197972991</v>
      </c>
      <c r="P411" s="46">
        <v>678579.92963597178</v>
      </c>
      <c r="Q411" s="46">
        <v>407704.29405665072</v>
      </c>
      <c r="R411" s="76">
        <v>634197791046.12402</v>
      </c>
      <c r="S411" s="56">
        <v>0.54311590971665358</v>
      </c>
      <c r="T411" s="56">
        <v>0.38702427389805899</v>
      </c>
      <c r="U411" s="46">
        <v>16.557975587808297</v>
      </c>
      <c r="V411" s="76">
        <v>4592322183126.4424</v>
      </c>
      <c r="W411" s="84">
        <v>1448.5552126375628</v>
      </c>
      <c r="X411" s="82">
        <v>4.2940456152844635E-2</v>
      </c>
      <c r="Y411" s="476">
        <v>2.0000000000000001E-4</v>
      </c>
    </row>
    <row r="412" spans="1:25" x14ac:dyDescent="0.2">
      <c r="A412" s="475">
        <v>408</v>
      </c>
      <c r="B412" s="56">
        <v>0.33844712658282239</v>
      </c>
      <c r="C412" s="46">
        <v>9977.1653772496775</v>
      </c>
      <c r="D412" s="56">
        <v>1.1794974645813519</v>
      </c>
      <c r="E412" s="56">
        <v>0.39771180646120119</v>
      </c>
      <c r="F412" s="250">
        <v>2025.38</v>
      </c>
      <c r="G412" s="76">
        <v>155487228489.52347</v>
      </c>
      <c r="H412" s="46">
        <v>12632746.268150948</v>
      </c>
      <c r="I412" s="76">
        <v>372437258740.61646</v>
      </c>
      <c r="J412" s="56">
        <v>0.33844712658282228</v>
      </c>
      <c r="K412" s="76">
        <v>31393982218.517891</v>
      </c>
      <c r="L412" s="76">
        <v>46751479647.370758</v>
      </c>
      <c r="M412" s="76">
        <v>114649946240.23883</v>
      </c>
      <c r="N412" s="76">
        <v>1777270831.5380049</v>
      </c>
      <c r="O412" s="76">
        <v>25068.13468036483</v>
      </c>
      <c r="P412" s="46">
        <v>47911</v>
      </c>
      <c r="Q412" s="46">
        <v>6541</v>
      </c>
      <c r="R412" s="76">
        <v>770717734412.79297</v>
      </c>
      <c r="S412" s="56">
        <v>0.55570221042959367</v>
      </c>
      <c r="T412" s="56">
        <v>0.31702979330696712</v>
      </c>
      <c r="U412" s="46">
        <v>16.697942039899331</v>
      </c>
      <c r="V412" s="76">
        <v>4413400495202.835</v>
      </c>
      <c r="W412" s="84">
        <v>1392.0212918206796</v>
      </c>
      <c r="X412" s="82">
        <v>4.4879985604790083E-2</v>
      </c>
      <c r="Y412" s="476">
        <v>2.0000000000000001E-4</v>
      </c>
    </row>
    <row r="413" spans="1:25" x14ac:dyDescent="0.2">
      <c r="A413" s="475">
        <v>409</v>
      </c>
      <c r="B413" s="56">
        <v>0.53741905872014506</v>
      </c>
      <c r="C413" s="46">
        <v>4614.0030899417079</v>
      </c>
      <c r="D413" s="56">
        <v>0.88572537817175667</v>
      </c>
      <c r="E413" s="56">
        <v>0.45393856705115482</v>
      </c>
      <c r="F413" s="250">
        <v>2025.12</v>
      </c>
      <c r="G413" s="76">
        <v>162928118092.81262</v>
      </c>
      <c r="H413" s="46">
        <v>24646693.957355447</v>
      </c>
      <c r="I413" s="76">
        <v>611121939299.26782</v>
      </c>
      <c r="J413" s="56">
        <v>0.34869490631370725</v>
      </c>
      <c r="K413" s="76">
        <v>12027349621.436861</v>
      </c>
      <c r="L413" s="76">
        <v>8838716667.6982975</v>
      </c>
      <c r="M413" s="76">
        <v>117045067045.59186</v>
      </c>
      <c r="N413" s="76">
        <v>38940003818.182198</v>
      </c>
      <c r="O413" s="76">
        <v>16737.440643598165</v>
      </c>
      <c r="P413" s="46">
        <v>279232.11182708998</v>
      </c>
      <c r="Q413" s="46">
        <v>151151.79609013101</v>
      </c>
      <c r="R413" s="76">
        <v>954806707492.32739</v>
      </c>
      <c r="S413" s="56">
        <v>0.48268887401343891</v>
      </c>
      <c r="T413" s="56">
        <v>0.32826411537250394</v>
      </c>
      <c r="U413" s="46">
        <v>16.067455484978982</v>
      </c>
      <c r="V413" s="76">
        <v>5584848783777.5713</v>
      </c>
      <c r="W413" s="84">
        <v>1761.3805879279603</v>
      </c>
      <c r="X413" s="82">
        <v>4.5144640582024546E-2</v>
      </c>
      <c r="Y413" s="476">
        <v>2.0000000000000001E-4</v>
      </c>
    </row>
    <row r="414" spans="1:25" x14ac:dyDescent="0.2">
      <c r="A414" s="475">
        <v>410</v>
      </c>
      <c r="B414" s="56">
        <v>0.44404888824422811</v>
      </c>
      <c r="C414" s="46">
        <v>1500</v>
      </c>
      <c r="D414" s="56">
        <v>0.36850385716773204</v>
      </c>
      <c r="E414" s="56">
        <v>0.49475486365588123</v>
      </c>
      <c r="F414" s="250">
        <v>2025.92</v>
      </c>
      <c r="G414" s="76">
        <v>212553698906.55484</v>
      </c>
      <c r="H414" s="46">
        <v>6354282.2838195125</v>
      </c>
      <c r="I414" s="76">
        <v>273620179819.91068</v>
      </c>
      <c r="J414" s="56">
        <v>0.44404888824422817</v>
      </c>
      <c r="K414" s="76">
        <v>29423875200.687782</v>
      </c>
      <c r="L414" s="76">
        <v>52819418502.763443</v>
      </c>
      <c r="M414" s="76">
        <v>92219397934.836945</v>
      </c>
      <c r="N414" s="76">
        <v>180746202735.16968</v>
      </c>
      <c r="O414" s="76">
        <v>29213.126181798089</v>
      </c>
      <c r="P414" s="46">
        <v>1118606.2430547324</v>
      </c>
      <c r="Q414" s="46">
        <v>732337.39389003383</v>
      </c>
      <c r="R414" s="76">
        <v>807074612300.47327</v>
      </c>
      <c r="S414" s="56">
        <v>0.53942574815021715</v>
      </c>
      <c r="T414" s="56">
        <v>0.44238947529271988</v>
      </c>
      <c r="U414" s="46">
        <v>16.447005626501653</v>
      </c>
      <c r="V414" s="76">
        <v>6554398898726.9092</v>
      </c>
      <c r="W414" s="84">
        <v>2069.3015412516711</v>
      </c>
      <c r="X414" s="82">
        <v>4.3745710982214227E-2</v>
      </c>
      <c r="Y414" s="476">
        <v>2.0000000000000001E-4</v>
      </c>
    </row>
    <row r="415" spans="1:25" x14ac:dyDescent="0.2">
      <c r="A415" s="475">
        <v>411</v>
      </c>
      <c r="B415" s="56">
        <v>0.67040736055657524</v>
      </c>
      <c r="C415" s="46">
        <v>6026.3636490547196</v>
      </c>
      <c r="D415" s="56">
        <v>0.90929026002814106</v>
      </c>
      <c r="E415" s="56">
        <v>0.21238376250169583</v>
      </c>
      <c r="F415" s="250">
        <v>2025.23</v>
      </c>
      <c r="G415" s="76">
        <v>245866254915.91611</v>
      </c>
      <c r="H415" s="46">
        <v>24594844.555755395</v>
      </c>
      <c r="I415" s="76">
        <v>614107194352.39185</v>
      </c>
      <c r="J415" s="56">
        <v>0.31936299861188</v>
      </c>
      <c r="K415" s="76">
        <v>24308661831.144306</v>
      </c>
      <c r="L415" s="76">
        <v>2589245702.8476229</v>
      </c>
      <c r="M415" s="76">
        <v>125748672885.50328</v>
      </c>
      <c r="N415" s="76">
        <v>116856778942.97641</v>
      </c>
      <c r="O415" s="76">
        <v>26713.215343746408</v>
      </c>
      <c r="P415" s="46">
        <v>642472.40844007384</v>
      </c>
      <c r="Q415" s="46">
        <v>434395.32845215488</v>
      </c>
      <c r="R415" s="76">
        <v>1193740324640.3826</v>
      </c>
      <c r="S415" s="56">
        <v>0.49219539187580424</v>
      </c>
      <c r="T415" s="56">
        <v>0.32955956441459</v>
      </c>
      <c r="U415" s="46">
        <v>16.65271070556765</v>
      </c>
      <c r="V415" s="76">
        <v>7103603387650.6504</v>
      </c>
      <c r="W415" s="84">
        <v>2241.5314930342242</v>
      </c>
      <c r="X415" s="82">
        <v>4.4316794417798011E-2</v>
      </c>
      <c r="Y415" s="476">
        <v>2.0000000000000001E-4</v>
      </c>
    </row>
    <row r="416" spans="1:25" x14ac:dyDescent="0.2">
      <c r="A416" s="475">
        <v>412</v>
      </c>
      <c r="B416" s="56">
        <v>0.5480079587015706</v>
      </c>
      <c r="C416" s="46">
        <v>5744.2881833866422</v>
      </c>
      <c r="D416" s="56">
        <v>1.0148523586708944</v>
      </c>
      <c r="E416" s="56">
        <v>0.56698470248687372</v>
      </c>
      <c r="F416" s="250">
        <v>2023.97</v>
      </c>
      <c r="G416" s="76">
        <v>197212573331.944</v>
      </c>
      <c r="H416" s="46">
        <v>31119761.650286365</v>
      </c>
      <c r="I416" s="76">
        <v>655028918137.30652</v>
      </c>
      <c r="J416" s="56">
        <v>0.33214158694972729</v>
      </c>
      <c r="K416" s="76">
        <v>14013040807.835932</v>
      </c>
      <c r="L416" s="76">
        <v>0</v>
      </c>
      <c r="M416" s="76">
        <v>267241807592.33774</v>
      </c>
      <c r="N416" s="76">
        <v>100335495800.73447</v>
      </c>
      <c r="O416" s="76">
        <v>16345.757517972141</v>
      </c>
      <c r="P416" s="46">
        <v>650446.43045309559</v>
      </c>
      <c r="Q416" s="46">
        <v>437125.65352864511</v>
      </c>
      <c r="R416" s="76">
        <v>1330492753128.4424</v>
      </c>
      <c r="S416" s="56">
        <v>0.5224167706525904</v>
      </c>
      <c r="T416" s="56">
        <v>0.28792586696885253</v>
      </c>
      <c r="U416" s="46">
        <v>16.04552732109163</v>
      </c>
      <c r="V416" s="76">
        <v>6742100558437.7959</v>
      </c>
      <c r="W416" s="84">
        <v>2127.5498824486331</v>
      </c>
      <c r="X416" s="82">
        <v>4.5456459496632164E-2</v>
      </c>
      <c r="Y416" s="476">
        <v>2.0000000000000001E-4</v>
      </c>
    </row>
    <row r="417" spans="1:25" x14ac:dyDescent="0.2">
      <c r="A417" s="475">
        <v>413</v>
      </c>
      <c r="B417" s="56">
        <v>0.61280927955339259</v>
      </c>
      <c r="C417" s="46">
        <v>2093.5693770808844</v>
      </c>
      <c r="D417" s="56">
        <v>0.67535446567135204</v>
      </c>
      <c r="E417" s="56">
        <v>0.54228021439164853</v>
      </c>
      <c r="F417" s="250">
        <v>2024.96</v>
      </c>
      <c r="G417" s="76">
        <v>194986014323.29449</v>
      </c>
      <c r="H417" s="46">
        <v>15617828.676821759</v>
      </c>
      <c r="I417" s="76">
        <v>354388713266.49274</v>
      </c>
      <c r="J417" s="56">
        <v>0.27924555357774494</v>
      </c>
      <c r="K417" s="76">
        <v>10912118093.159752</v>
      </c>
      <c r="L417" s="76">
        <v>0</v>
      </c>
      <c r="M417" s="76">
        <v>171277705732.56323</v>
      </c>
      <c r="N417" s="76">
        <v>7996081026.5315571</v>
      </c>
      <c r="O417" s="76">
        <v>24089.526323284073</v>
      </c>
      <c r="P417" s="46">
        <v>101465.4374999992</v>
      </c>
      <c r="Q417" s="46">
        <v>33113.812499999462</v>
      </c>
      <c r="R417" s="76">
        <v>796609393985.91187</v>
      </c>
      <c r="S417" s="56">
        <v>0.5583511928408319</v>
      </c>
      <c r="T417" s="56">
        <v>0.31927098517508784</v>
      </c>
      <c r="U417" s="46">
        <v>17.540280699515922</v>
      </c>
      <c r="V417" s="76">
        <v>4931799415851.3066</v>
      </c>
      <c r="W417" s="84">
        <v>1557.3141070850227</v>
      </c>
      <c r="X417" s="82">
        <v>4.1468565702466625E-2</v>
      </c>
      <c r="Y417" s="476">
        <v>2.0000000000000001E-4</v>
      </c>
    </row>
    <row r="418" spans="1:25" x14ac:dyDescent="0.2">
      <c r="A418" s="475">
        <v>414</v>
      </c>
      <c r="B418" s="56">
        <v>0.55855713483766201</v>
      </c>
      <c r="C418" s="46">
        <v>3444.7211890334797</v>
      </c>
      <c r="D418" s="56">
        <v>0.81636488922982087</v>
      </c>
      <c r="E418" s="56">
        <v>0.7</v>
      </c>
      <c r="F418" s="250">
        <v>2024.48</v>
      </c>
      <c r="G418" s="76">
        <v>387982015710.93292</v>
      </c>
      <c r="H418" s="46">
        <v>21124578.85979376</v>
      </c>
      <c r="I418" s="76">
        <v>356520741913.08197</v>
      </c>
      <c r="J418" s="56">
        <v>3.0726807636314302E-3</v>
      </c>
      <c r="K418" s="76">
        <v>10673432963.933743</v>
      </c>
      <c r="L418" s="76">
        <v>9874499531.8193245</v>
      </c>
      <c r="M418" s="76">
        <v>238639183908.74832</v>
      </c>
      <c r="N418" s="76">
        <v>97627798213.843292</v>
      </c>
      <c r="O418" s="76">
        <v>29678.856324000328</v>
      </c>
      <c r="P418" s="46">
        <v>560427.92151548178</v>
      </c>
      <c r="Q418" s="46">
        <v>371459.87171586201</v>
      </c>
      <c r="R418" s="76">
        <v>1061081738116.4833</v>
      </c>
      <c r="S418" s="56">
        <v>0.47496164038852867</v>
      </c>
      <c r="T418" s="56">
        <v>0.32584347926566665</v>
      </c>
      <c r="U418" s="46">
        <v>21.006750499247683</v>
      </c>
      <c r="V418" s="76">
        <v>7780319473750.1562</v>
      </c>
      <c r="W418" s="84">
        <v>2456.3641482206267</v>
      </c>
      <c r="X418" s="82">
        <v>3.5833517943322485E-2</v>
      </c>
      <c r="Y418" s="476">
        <v>2.0000000000000001E-4</v>
      </c>
    </row>
    <row r="419" spans="1:25" x14ac:dyDescent="0.2">
      <c r="A419" s="475">
        <v>415</v>
      </c>
      <c r="B419" s="56">
        <v>0.51624036009790286</v>
      </c>
      <c r="C419" s="46">
        <v>3836.2328410328892</v>
      </c>
      <c r="D419" s="56">
        <v>0.86796404486711976</v>
      </c>
      <c r="E419" s="56">
        <v>0.25721203714570684</v>
      </c>
      <c r="F419" s="250">
        <v>2024.09</v>
      </c>
      <c r="G419" s="76">
        <v>185957628918.867</v>
      </c>
      <c r="H419" s="46">
        <v>23594752.545084767</v>
      </c>
      <c r="I419" s="76">
        <v>542738661475.53967</v>
      </c>
      <c r="J419" s="56">
        <v>0.34543675535701424</v>
      </c>
      <c r="K419" s="76">
        <v>8985637308.0017681</v>
      </c>
      <c r="L419" s="76">
        <v>0</v>
      </c>
      <c r="M419" s="76">
        <v>181532463256.06891</v>
      </c>
      <c r="N419" s="76">
        <v>33801137402.484634</v>
      </c>
      <c r="O419" s="76">
        <v>18648.323705319988</v>
      </c>
      <c r="P419" s="46">
        <v>267479.65673395991</v>
      </c>
      <c r="Q419" s="46">
        <v>142845.18136867095</v>
      </c>
      <c r="R419" s="76">
        <v>1037484753201.0255</v>
      </c>
      <c r="S419" s="56">
        <v>0.54068117495630197</v>
      </c>
      <c r="T419" s="56">
        <v>0.32809795953456578</v>
      </c>
      <c r="U419" s="46">
        <v>16.238911184850817</v>
      </c>
      <c r="V419" s="76">
        <v>6150280324100.9199</v>
      </c>
      <c r="W419" s="84">
        <v>1940.3408726701807</v>
      </c>
      <c r="X419" s="82">
        <v>4.455439847781735E-2</v>
      </c>
      <c r="Y419" s="476">
        <v>2.0000000000000001E-4</v>
      </c>
    </row>
    <row r="420" spans="1:25" x14ac:dyDescent="0.2">
      <c r="A420" s="475">
        <v>416</v>
      </c>
      <c r="B420" s="56">
        <v>0.46578857478660302</v>
      </c>
      <c r="C420" s="46">
        <v>3668.8713310042135</v>
      </c>
      <c r="D420" s="56">
        <v>0.62829749578678395</v>
      </c>
      <c r="E420" s="56">
        <v>0.36545874937231149</v>
      </c>
      <c r="F420" s="250">
        <v>2023.75</v>
      </c>
      <c r="G420" s="76">
        <v>282274257663.63153</v>
      </c>
      <c r="H420" s="46">
        <v>13865366.449809888</v>
      </c>
      <c r="I420" s="76">
        <v>340816894521.85925</v>
      </c>
      <c r="J420" s="56">
        <v>0.31605428202820374</v>
      </c>
      <c r="K420" s="76">
        <v>6584715064.0893736</v>
      </c>
      <c r="L420" s="76">
        <v>0</v>
      </c>
      <c r="M420" s="76">
        <v>233624757620.68405</v>
      </c>
      <c r="N420" s="76">
        <v>23890620768.525139</v>
      </c>
      <c r="O420" s="76">
        <v>15306.874115933759</v>
      </c>
      <c r="P420" s="46">
        <v>201099.19523693516</v>
      </c>
      <c r="Q420" s="46">
        <v>99159.83807984984</v>
      </c>
      <c r="R420" s="76">
        <v>850990156994.85449</v>
      </c>
      <c r="S420" s="56">
        <v>0.58626906945862844</v>
      </c>
      <c r="T420" s="56">
        <v>0.41125395989628155</v>
      </c>
      <c r="U420" s="46">
        <v>17.820741018408331</v>
      </c>
      <c r="V420" s="76">
        <v>6980981456914.1133</v>
      </c>
      <c r="W420" s="84">
        <v>2203.3149590913281</v>
      </c>
      <c r="X420" s="82">
        <v>4.0341314627459421E-2</v>
      </c>
      <c r="Y420" s="476">
        <v>2.0000000000000001E-4</v>
      </c>
    </row>
    <row r="421" spans="1:25" x14ac:dyDescent="0.2">
      <c r="A421" s="475">
        <v>417</v>
      </c>
      <c r="B421" s="56">
        <v>0.65344323943939142</v>
      </c>
      <c r="C421" s="46">
        <v>5465.6868772781909</v>
      </c>
      <c r="D421" s="56">
        <v>0.61588408981985932</v>
      </c>
      <c r="E421" s="56">
        <v>0.54758899147071616</v>
      </c>
      <c r="F421" s="250">
        <v>2026.35</v>
      </c>
      <c r="G421" s="76">
        <v>147657576769.82986</v>
      </c>
      <c r="H421" s="46">
        <v>12909625.586012414</v>
      </c>
      <c r="I421" s="76">
        <v>411175006158.01886</v>
      </c>
      <c r="J421" s="56">
        <v>0.41583820750184075</v>
      </c>
      <c r="K421" s="76">
        <v>53499172166.649536</v>
      </c>
      <c r="L421" s="76">
        <v>126193828523.72093</v>
      </c>
      <c r="M421" s="76">
        <v>29078386607.2337</v>
      </c>
      <c r="N421" s="76">
        <v>42372346605.992691</v>
      </c>
      <c r="O421" s="76">
        <v>26904.373096127179</v>
      </c>
      <c r="P421" s="46">
        <v>281625.17126448057</v>
      </c>
      <c r="Q421" s="46">
        <v>158854.74062290759</v>
      </c>
      <c r="R421" s="76">
        <v>799770580050.50452</v>
      </c>
      <c r="S421" s="56">
        <v>0.55161965797273993</v>
      </c>
      <c r="T421" s="56">
        <v>0.40527086700603854</v>
      </c>
      <c r="U421" s="46">
        <v>15.489072121015495</v>
      </c>
      <c r="V421" s="76">
        <v>5616130157128.8906</v>
      </c>
      <c r="W421" s="84">
        <v>1772.9690069060923</v>
      </c>
      <c r="X421" s="82">
        <v>4.6314501378774631E-2</v>
      </c>
      <c r="Y421" s="476">
        <v>2.0000000000000001E-4</v>
      </c>
    </row>
    <row r="422" spans="1:25" x14ac:dyDescent="0.2">
      <c r="A422" s="475">
        <v>418</v>
      </c>
      <c r="B422" s="56">
        <v>0.56623795924829445</v>
      </c>
      <c r="C422" s="46">
        <v>4407.3547877868414</v>
      </c>
      <c r="D422" s="56">
        <v>0.56006213297667085</v>
      </c>
      <c r="E422" s="56">
        <v>0.43952542543002399</v>
      </c>
      <c r="F422" s="250">
        <v>2024.82</v>
      </c>
      <c r="G422" s="76">
        <v>350053395470.70764</v>
      </c>
      <c r="H422" s="46">
        <v>11501197.55229496</v>
      </c>
      <c r="I422" s="76">
        <v>348787243108.83533</v>
      </c>
      <c r="J422" s="56">
        <v>0.32066203670203808</v>
      </c>
      <c r="K422" s="76">
        <v>26292592647.737591</v>
      </c>
      <c r="L422" s="76">
        <v>17625982845.953613</v>
      </c>
      <c r="M422" s="76">
        <v>324900644316.58063</v>
      </c>
      <c r="N422" s="76">
        <v>120642171937.64886</v>
      </c>
      <c r="O422" s="76">
        <v>25342.606497318506</v>
      </c>
      <c r="P422" s="46">
        <v>586384.52567052888</v>
      </c>
      <c r="Q422" s="46">
        <v>401646.70701788692</v>
      </c>
      <c r="R422" s="76">
        <v>1254587710964.2937</v>
      </c>
      <c r="S422" s="56">
        <v>0.60723845002404131</v>
      </c>
      <c r="T422" s="56">
        <v>0.36766928123739889</v>
      </c>
      <c r="U422" s="46">
        <v>17.469871055838897</v>
      </c>
      <c r="V422" s="76">
        <v>8908829405465.1035</v>
      </c>
      <c r="W422" s="84">
        <v>2809.7187156309169</v>
      </c>
      <c r="X422" s="82">
        <v>4.1572954712709505E-2</v>
      </c>
      <c r="Y422" s="476">
        <v>2.0000000000000001E-4</v>
      </c>
    </row>
    <row r="423" spans="1:25" x14ac:dyDescent="0.2">
      <c r="A423" s="475">
        <v>419</v>
      </c>
      <c r="B423" s="56">
        <v>0.63663113716130315</v>
      </c>
      <c r="C423" s="46">
        <v>8054.2179914898097</v>
      </c>
      <c r="D423" s="56">
        <v>1.0868684791720749</v>
      </c>
      <c r="E423" s="56">
        <v>0.3362596766545724</v>
      </c>
      <c r="F423" s="250">
        <v>2023.84</v>
      </c>
      <c r="G423" s="76">
        <v>307334874421.05151</v>
      </c>
      <c r="H423" s="46">
        <v>31256026.334664438</v>
      </c>
      <c r="I423" s="76">
        <v>550421755019.87622</v>
      </c>
      <c r="J423" s="56">
        <v>8.8505626098925871E-2</v>
      </c>
      <c r="K423" s="76">
        <v>13366532638.72757</v>
      </c>
      <c r="L423" s="76">
        <v>0</v>
      </c>
      <c r="M423" s="76">
        <v>279157912093.58167</v>
      </c>
      <c r="N423" s="76">
        <v>8513586588.1371984</v>
      </c>
      <c r="O423" s="76">
        <v>25625.461117336803</v>
      </c>
      <c r="P423" s="46">
        <v>132575.3322393058</v>
      </c>
      <c r="Q423" s="46">
        <v>32392.708505680504</v>
      </c>
      <c r="R423" s="76">
        <v>1174780004905.4563</v>
      </c>
      <c r="S423" s="56">
        <v>0.46057943427166609</v>
      </c>
      <c r="T423" s="56">
        <v>0.26904883456659717</v>
      </c>
      <c r="U423" s="46">
        <v>19.829101469480086</v>
      </c>
      <c r="V423" s="76">
        <v>6633706466386.2256</v>
      </c>
      <c r="W423" s="84">
        <v>2093.4858486893909</v>
      </c>
      <c r="X423" s="82">
        <v>3.8327462884483278E-2</v>
      </c>
      <c r="Y423" s="476">
        <v>2.0000000000000001E-4</v>
      </c>
    </row>
    <row r="424" spans="1:25" x14ac:dyDescent="0.2">
      <c r="A424" s="475">
        <v>420</v>
      </c>
      <c r="B424" s="56">
        <v>0.56491619848951968</v>
      </c>
      <c r="C424" s="46">
        <v>1674.6261787842896</v>
      </c>
      <c r="D424" s="56">
        <v>1.0743890577715109</v>
      </c>
      <c r="E424" s="56">
        <v>0.26584251366476286</v>
      </c>
      <c r="F424" s="250">
        <v>2025.19</v>
      </c>
      <c r="G424" s="76">
        <v>243723945754.61102</v>
      </c>
      <c r="H424" s="46">
        <v>37509355.62838126</v>
      </c>
      <c r="I424" s="76">
        <v>639762759267.51123</v>
      </c>
      <c r="J424" s="56">
        <v>0.27941939209860045</v>
      </c>
      <c r="K424" s="76">
        <v>18547564079.964745</v>
      </c>
      <c r="L424" s="76">
        <v>25781838199.217472</v>
      </c>
      <c r="M424" s="76">
        <v>166783869575.04132</v>
      </c>
      <c r="N424" s="76">
        <v>7123835872.3690424</v>
      </c>
      <c r="O424" s="76">
        <v>26967.060679945655</v>
      </c>
      <c r="P424" s="46">
        <v>101465.43749999907</v>
      </c>
      <c r="Q424" s="46">
        <v>33113.812499999331</v>
      </c>
      <c r="R424" s="76">
        <v>1197233577461.8186</v>
      </c>
      <c r="S424" s="56">
        <v>0.51429932353220931</v>
      </c>
      <c r="T424" s="56">
        <v>0.29908060045842116</v>
      </c>
      <c r="U424" s="46">
        <v>17.001781672781561</v>
      </c>
      <c r="V424" s="76">
        <v>6705402853433.04</v>
      </c>
      <c r="W424" s="84">
        <v>2116.3565195022311</v>
      </c>
      <c r="X424" s="82">
        <v>4.300107425189291E-2</v>
      </c>
      <c r="Y424" s="476">
        <v>2.0000000000000001E-4</v>
      </c>
    </row>
    <row r="425" spans="1:25" x14ac:dyDescent="0.2">
      <c r="A425" s="475">
        <v>421</v>
      </c>
      <c r="B425" s="56">
        <v>0.53048626171918789</v>
      </c>
      <c r="C425" s="46">
        <v>2172.3539280657869</v>
      </c>
      <c r="D425" s="56">
        <v>1.0590942351582158</v>
      </c>
      <c r="E425" s="56">
        <v>0.43354398048039644</v>
      </c>
      <c r="F425" s="250">
        <v>2023.75</v>
      </c>
      <c r="G425" s="76">
        <v>353064986384.31439</v>
      </c>
      <c r="H425" s="46">
        <v>36244194.302762881</v>
      </c>
      <c r="I425" s="76">
        <v>874389954412.41699</v>
      </c>
      <c r="J425" s="56">
        <v>0.44586900126120277</v>
      </c>
      <c r="K425" s="76">
        <v>28780952872.118031</v>
      </c>
      <c r="L425" s="76">
        <v>0</v>
      </c>
      <c r="M425" s="76">
        <v>280700988336.25922</v>
      </c>
      <c r="N425" s="76">
        <v>76337339513.106186</v>
      </c>
      <c r="O425" s="76">
        <v>23533.240427044657</v>
      </c>
      <c r="P425" s="46">
        <v>517823.05384593963</v>
      </c>
      <c r="Q425" s="46">
        <v>329897.70356907614</v>
      </c>
      <c r="R425" s="76">
        <v>1610728702409.8218</v>
      </c>
      <c r="S425" s="56">
        <v>0.5733002777787557</v>
      </c>
      <c r="T425" s="56">
        <v>0.39561376576547136</v>
      </c>
      <c r="U425" s="46">
        <v>16.273744641262113</v>
      </c>
      <c r="V425" s="76">
        <v>11574743368675.994</v>
      </c>
      <c r="W425" s="84">
        <v>3654.7741457312204</v>
      </c>
      <c r="X425" s="82">
        <v>4.4263947605445185E-2</v>
      </c>
      <c r="Y425" s="476">
        <v>2.0000000000000001E-4</v>
      </c>
    </row>
    <row r="426" spans="1:25" x14ac:dyDescent="0.2">
      <c r="A426" s="475">
        <v>422</v>
      </c>
      <c r="B426" s="56">
        <v>0.52678195891735757</v>
      </c>
      <c r="C426" s="46">
        <v>5560.4288107962893</v>
      </c>
      <c r="D426" s="56">
        <v>1.0096058534173971</v>
      </c>
      <c r="E426" s="56">
        <v>0.37157609411596737</v>
      </c>
      <c r="F426" s="250">
        <v>2026.01</v>
      </c>
      <c r="G426" s="76">
        <v>184374752270.44629</v>
      </c>
      <c r="H426" s="46">
        <v>30358069.259512048</v>
      </c>
      <c r="I426" s="76">
        <v>597053788446.52405</v>
      </c>
      <c r="J426" s="56">
        <v>0.18476983373426281</v>
      </c>
      <c r="K426" s="76">
        <v>21817228149.781185</v>
      </c>
      <c r="L426" s="76">
        <v>21698749625.966846</v>
      </c>
      <c r="M426" s="76">
        <v>102914140776.08711</v>
      </c>
      <c r="N426" s="76">
        <v>32273778871.263119</v>
      </c>
      <c r="O426" s="76">
        <v>35384.651004135099</v>
      </c>
      <c r="P426" s="46">
        <v>243148.34269209459</v>
      </c>
      <c r="Q426" s="46">
        <v>122416.00602511936</v>
      </c>
      <c r="R426" s="76">
        <v>971834378191.60034</v>
      </c>
      <c r="S426" s="56">
        <v>0.39631364433826755</v>
      </c>
      <c r="T426" s="56">
        <v>0.26943287432151547</v>
      </c>
      <c r="U426" s="46">
        <v>17.093741410629445</v>
      </c>
      <c r="V426" s="76">
        <v>4834252934619.9756</v>
      </c>
      <c r="W426" s="84">
        <v>1524.1402136631118</v>
      </c>
      <c r="X426" s="82">
        <v>4.3263018975420661E-2</v>
      </c>
      <c r="Y426" s="476">
        <v>2.0000000000000001E-4</v>
      </c>
    </row>
    <row r="427" spans="1:25" x14ac:dyDescent="0.2">
      <c r="A427" s="475">
        <v>423</v>
      </c>
      <c r="B427" s="56">
        <v>0.46658223613922689</v>
      </c>
      <c r="C427" s="46">
        <v>8554.9064351194029</v>
      </c>
      <c r="D427" s="56">
        <v>0.77470068845471607</v>
      </c>
      <c r="E427" s="56">
        <v>0.42855169720405428</v>
      </c>
      <c r="F427" s="250">
        <v>2026.89</v>
      </c>
      <c r="G427" s="76">
        <v>126304172718.3327</v>
      </c>
      <c r="H427" s="46">
        <v>18802099.507595852</v>
      </c>
      <c r="I427" s="76">
        <v>453647446751.71368</v>
      </c>
      <c r="J427" s="56">
        <v>0.29175701952957567</v>
      </c>
      <c r="K427" s="76">
        <v>18669520895.871712</v>
      </c>
      <c r="L427" s="76">
        <v>54597515292.952415</v>
      </c>
      <c r="M427" s="76">
        <v>9209287363.1646957</v>
      </c>
      <c r="N427" s="76">
        <v>22350447356.118153</v>
      </c>
      <c r="O427" s="76">
        <v>36976.904632797159</v>
      </c>
      <c r="P427" s="46">
        <v>196789.88706868875</v>
      </c>
      <c r="Q427" s="46">
        <v>87723.641269046377</v>
      </c>
      <c r="R427" s="76">
        <v>764607117721.21216</v>
      </c>
      <c r="S427" s="56">
        <v>0.47593123740219323</v>
      </c>
      <c r="T427" s="56">
        <v>0.31579954593045667</v>
      </c>
      <c r="U427" s="46">
        <v>16.011475603957155</v>
      </c>
      <c r="V427" s="76">
        <v>4198713722474.2856</v>
      </c>
      <c r="W427" s="84">
        <v>1324.791131385376</v>
      </c>
      <c r="X427" s="82">
        <v>4.6819187197040736E-2</v>
      </c>
      <c r="Y427" s="476">
        <v>2.0000000000000001E-4</v>
      </c>
    </row>
    <row r="428" spans="1:25" x14ac:dyDescent="0.2">
      <c r="A428" s="475">
        <v>424</v>
      </c>
      <c r="B428" s="56">
        <v>0.40897518328300941</v>
      </c>
      <c r="C428" s="46">
        <v>6522.0239993906252</v>
      </c>
      <c r="D428" s="56">
        <v>1.0740825805162255</v>
      </c>
      <c r="E428" s="56">
        <v>0.42218835432899121</v>
      </c>
      <c r="F428" s="250">
        <v>2026.12</v>
      </c>
      <c r="G428" s="76">
        <v>112046942875.71335</v>
      </c>
      <c r="H428" s="46">
        <v>33500946.366432194</v>
      </c>
      <c r="I428" s="76">
        <v>552776945124.37939</v>
      </c>
      <c r="J428" s="56">
        <v>7.0909844082549078E-2</v>
      </c>
      <c r="K428" s="76">
        <v>21229123513.353466</v>
      </c>
      <c r="L428" s="76">
        <v>70744464176.132523</v>
      </c>
      <c r="M428" s="76">
        <v>63354953625.484344</v>
      </c>
      <c r="N428" s="76">
        <v>71237978226.45282</v>
      </c>
      <c r="O428" s="76">
        <v>34002.307981245554</v>
      </c>
      <c r="P428" s="46">
        <v>455542.74056748219</v>
      </c>
      <c r="Q428" s="46">
        <v>280729.14548939146</v>
      </c>
      <c r="R428" s="76">
        <v>920121605963.4292</v>
      </c>
      <c r="S428" s="56">
        <v>0.31387263921827108</v>
      </c>
      <c r="T428" s="56">
        <v>0.14251055197162088</v>
      </c>
      <c r="U428" s="46">
        <v>19.154029807163973</v>
      </c>
      <c r="V428" s="76">
        <v>2670657310067.2373</v>
      </c>
      <c r="W428" s="84">
        <v>843.00962670002946</v>
      </c>
      <c r="X428" s="82">
        <v>3.8006866406929622E-2</v>
      </c>
      <c r="Y428" s="476">
        <v>2.0000000000000001E-4</v>
      </c>
    </row>
    <row r="429" spans="1:25" x14ac:dyDescent="0.2">
      <c r="A429" s="475">
        <v>425</v>
      </c>
      <c r="B429" s="56">
        <v>0.46367488674767748</v>
      </c>
      <c r="C429" s="46">
        <v>2089.4278931932572</v>
      </c>
      <c r="D429" s="56">
        <v>0.62317201480370943</v>
      </c>
      <c r="E429" s="56">
        <v>0.66466018687185402</v>
      </c>
      <c r="F429" s="250">
        <v>2024.36</v>
      </c>
      <c r="G429" s="76">
        <v>83731691151.669861</v>
      </c>
      <c r="H429" s="46">
        <v>13588697.491391407</v>
      </c>
      <c r="I429" s="76">
        <v>380255791570.97595</v>
      </c>
      <c r="J429" s="56">
        <v>0.34796925008619839</v>
      </c>
      <c r="K429" s="76">
        <v>2050779563.2899325</v>
      </c>
      <c r="L429" s="76">
        <v>9941078909.4294167</v>
      </c>
      <c r="M429" s="76">
        <v>81565793842.536316</v>
      </c>
      <c r="N429" s="76">
        <v>45005284891.086899</v>
      </c>
      <c r="O429" s="76">
        <v>21844.416809006238</v>
      </c>
      <c r="P429" s="46">
        <v>293452.5788901028</v>
      </c>
      <c r="Q429" s="46">
        <v>167632.69651602101</v>
      </c>
      <c r="R429" s="76">
        <v>609639354672.92126</v>
      </c>
      <c r="S429" s="56">
        <v>0.47658996473251064</v>
      </c>
      <c r="T429" s="56">
        <v>0.30509983043184963</v>
      </c>
      <c r="U429" s="46">
        <v>15.680114282506432</v>
      </c>
      <c r="V429" s="76">
        <v>3371706133654.6641</v>
      </c>
      <c r="W429" s="84">
        <v>1064.2910112624261</v>
      </c>
      <c r="X429" s="82">
        <v>4.43538611842565E-2</v>
      </c>
      <c r="Y429" s="476">
        <v>2.0000000000000001E-4</v>
      </c>
    </row>
    <row r="430" spans="1:25" x14ac:dyDescent="0.2">
      <c r="A430" s="475">
        <v>426</v>
      </c>
      <c r="B430" s="56">
        <v>0.64056239081086375</v>
      </c>
      <c r="C430" s="46">
        <v>5691.6747346216671</v>
      </c>
      <c r="D430" s="56">
        <v>0.6719841025812886</v>
      </c>
      <c r="E430" s="56">
        <v>0.16249369822456905</v>
      </c>
      <c r="F430" s="250">
        <v>2024.29</v>
      </c>
      <c r="G430" s="76">
        <v>317510864392.46326</v>
      </c>
      <c r="H430" s="46">
        <v>14580749.976785649</v>
      </c>
      <c r="I430" s="76">
        <v>441600395806.50659</v>
      </c>
      <c r="J430" s="56">
        <v>0.3928800229755115</v>
      </c>
      <c r="K430" s="76">
        <v>18437761505.530811</v>
      </c>
      <c r="L430" s="76">
        <v>0</v>
      </c>
      <c r="M430" s="76">
        <v>258957724497.84399</v>
      </c>
      <c r="N430" s="76">
        <v>77554619092.995605</v>
      </c>
      <c r="O430" s="76">
        <v>21303.611628266764</v>
      </c>
      <c r="P430" s="46">
        <v>451479.22887162119</v>
      </c>
      <c r="Q430" s="46">
        <v>289154.02839042165</v>
      </c>
      <c r="R430" s="76">
        <v>1130763095576.95</v>
      </c>
      <c r="S430" s="56">
        <v>0.59378443618823673</v>
      </c>
      <c r="T430" s="56">
        <v>0.4002928596795674</v>
      </c>
      <c r="U430" s="46">
        <v>17.159718064277335</v>
      </c>
      <c r="V430" s="76">
        <v>8484964384882.1338</v>
      </c>
      <c r="W430" s="84">
        <v>2679.2924763584983</v>
      </c>
      <c r="X430" s="82">
        <v>4.2752022148858752E-2</v>
      </c>
      <c r="Y430" s="476">
        <v>2.0000000000000001E-4</v>
      </c>
    </row>
    <row r="431" spans="1:25" x14ac:dyDescent="0.2">
      <c r="A431" s="475">
        <v>427</v>
      </c>
      <c r="B431" s="56">
        <v>0.4037788600235156</v>
      </c>
      <c r="C431" s="46">
        <v>1500</v>
      </c>
      <c r="D431" s="56">
        <v>0.82165775171868571</v>
      </c>
      <c r="E431" s="56">
        <v>0.51843754995086122</v>
      </c>
      <c r="F431" s="250">
        <v>2025.89</v>
      </c>
      <c r="G431" s="76">
        <v>207994129410.71933</v>
      </c>
      <c r="H431" s="46">
        <v>22964116.623881634</v>
      </c>
      <c r="I431" s="76">
        <v>571463126588.71228</v>
      </c>
      <c r="J431" s="56">
        <v>0.37339515821757729</v>
      </c>
      <c r="K431" s="76">
        <v>11398213609.838585</v>
      </c>
      <c r="L431" s="76">
        <v>29632765537.117382</v>
      </c>
      <c r="M431" s="76">
        <v>131272308278.74091</v>
      </c>
      <c r="N431" s="76">
        <v>22372909348.425991</v>
      </c>
      <c r="O431" s="76">
        <v>38059.616690091403</v>
      </c>
      <c r="P431" s="46">
        <v>192266.51320594226</v>
      </c>
      <c r="Q431" s="46">
        <v>89547.902508283791</v>
      </c>
      <c r="R431" s="76">
        <v>1050871318135.9945</v>
      </c>
      <c r="S431" s="56">
        <v>0.55163552168245111</v>
      </c>
      <c r="T431" s="56">
        <v>0.34452143904920474</v>
      </c>
      <c r="U431" s="46">
        <v>16.408015185690193</v>
      </c>
      <c r="V431" s="76">
        <v>6739022002290.7969</v>
      </c>
      <c r="W431" s="84">
        <v>2127.0068065122236</v>
      </c>
      <c r="X431" s="82">
        <v>4.2912186409335779E-2</v>
      </c>
      <c r="Y431" s="476">
        <v>2.0000000000000001E-4</v>
      </c>
    </row>
    <row r="432" spans="1:25" x14ac:dyDescent="0.2">
      <c r="A432" s="475">
        <v>428</v>
      </c>
      <c r="B432" s="56">
        <v>0.52355767025690259</v>
      </c>
      <c r="C432" s="46">
        <v>3793.2507180447569</v>
      </c>
      <c r="D432" s="56">
        <v>0.48408789981240546</v>
      </c>
      <c r="E432" s="56">
        <v>0.52049922262489356</v>
      </c>
      <c r="F432" s="250">
        <v>2024.05</v>
      </c>
      <c r="G432" s="76">
        <v>157195590306.06088</v>
      </c>
      <c r="H432" s="46">
        <v>9243485.8949278798</v>
      </c>
      <c r="I432" s="76">
        <v>231913895096.35275</v>
      </c>
      <c r="J432" s="56">
        <v>0.16756902309353627</v>
      </c>
      <c r="K432" s="76">
        <v>1517477376.198374</v>
      </c>
      <c r="L432" s="76">
        <v>0</v>
      </c>
      <c r="M432" s="76">
        <v>130695943152.35316</v>
      </c>
      <c r="N432" s="76">
        <v>46394794350.819305</v>
      </c>
      <c r="O432" s="76">
        <v>31552.477441165527</v>
      </c>
      <c r="P432" s="46">
        <v>275252.38561169012</v>
      </c>
      <c r="Q432" s="46">
        <v>157126.60481117477</v>
      </c>
      <c r="R432" s="76">
        <v>613749508627.21436</v>
      </c>
      <c r="S432" s="56">
        <v>0.51752217890436292</v>
      </c>
      <c r="T432" s="56">
        <v>0.27998025189419679</v>
      </c>
      <c r="U432" s="46">
        <v>18.474775026151619</v>
      </c>
      <c r="V432" s="76">
        <v>3489952846260.8833</v>
      </c>
      <c r="W432" s="84">
        <v>1101.332858259042</v>
      </c>
      <c r="X432" s="82">
        <v>3.9391292938779264E-2</v>
      </c>
      <c r="Y432" s="476">
        <v>2.0000000000000001E-4</v>
      </c>
    </row>
    <row r="433" spans="1:25" x14ac:dyDescent="0.2">
      <c r="A433" s="475">
        <v>429</v>
      </c>
      <c r="B433" s="56">
        <v>0.52924411863566945</v>
      </c>
      <c r="C433" s="46">
        <v>4948.3434814324773</v>
      </c>
      <c r="D433" s="56">
        <v>0.30739109214932142</v>
      </c>
      <c r="E433" s="56">
        <v>0.40125552709745127</v>
      </c>
      <c r="F433" s="250">
        <v>2027.49</v>
      </c>
      <c r="G433" s="76">
        <v>20477337105.269619</v>
      </c>
      <c r="H433" s="46">
        <v>5060474.7490311526</v>
      </c>
      <c r="I433" s="76">
        <v>243176584983.78629</v>
      </c>
      <c r="J433" s="56">
        <v>0.52924411863566945</v>
      </c>
      <c r="K433" s="76">
        <v>25121644857.629143</v>
      </c>
      <c r="L433" s="76">
        <v>40059512165.5812</v>
      </c>
      <c r="M433" s="76">
        <v>0</v>
      </c>
      <c r="N433" s="76">
        <v>172146404522.7887</v>
      </c>
      <c r="O433" s="76">
        <v>25479.72168667832</v>
      </c>
      <c r="P433" s="46">
        <v>990973.59223943809</v>
      </c>
      <c r="Q433" s="46">
        <v>639851.11277032504</v>
      </c>
      <c r="R433" s="76">
        <v>532468101657.22485</v>
      </c>
      <c r="S433" s="56">
        <v>0.47153584397287285</v>
      </c>
      <c r="T433" s="56">
        <v>0.29632422746495596</v>
      </c>
      <c r="U433" s="46">
        <v>13.523251831318928</v>
      </c>
      <c r="V433" s="76">
        <v>2461767957320.6426</v>
      </c>
      <c r="W433" s="84">
        <v>776.05361756472519</v>
      </c>
      <c r="X433" s="82">
        <v>5.1675163917456364E-2</v>
      </c>
      <c r="Y433" s="476">
        <v>2.0000000000000001E-4</v>
      </c>
    </row>
    <row r="434" spans="1:25" x14ac:dyDescent="0.2">
      <c r="A434" s="475">
        <v>430</v>
      </c>
      <c r="B434" s="56">
        <v>0.49887786072595297</v>
      </c>
      <c r="C434" s="46">
        <v>6666.7776398622718</v>
      </c>
      <c r="D434" s="56">
        <v>0.66508302090791271</v>
      </c>
      <c r="E434" s="56">
        <v>0.61304048749899864</v>
      </c>
      <c r="F434" s="250">
        <v>2027.18</v>
      </c>
      <c r="G434" s="76">
        <v>76803425110.92218</v>
      </c>
      <c r="H434" s="46">
        <v>14328317.665703675</v>
      </c>
      <c r="I434" s="76">
        <v>371213387524.68744</v>
      </c>
      <c r="J434" s="56">
        <v>0.33810477134771577</v>
      </c>
      <c r="K434" s="76">
        <v>30167528402.291885</v>
      </c>
      <c r="L434" s="76">
        <v>57863848920.045822</v>
      </c>
      <c r="M434" s="76">
        <v>0</v>
      </c>
      <c r="N434" s="76">
        <v>34078739280.969238</v>
      </c>
      <c r="O434" s="76">
        <v>42115.991712755174</v>
      </c>
      <c r="P434" s="46">
        <v>258305.05285530057</v>
      </c>
      <c r="Q434" s="46">
        <v>140289.09408806352</v>
      </c>
      <c r="R434" s="76">
        <v>591247620261.26453</v>
      </c>
      <c r="S434" s="56">
        <v>0.46649039044965229</v>
      </c>
      <c r="T434" s="56">
        <v>0.33780751178630414</v>
      </c>
      <c r="U434" s="46">
        <v>15.042348940457931</v>
      </c>
      <c r="V434" s="76">
        <v>3386544175627.2788</v>
      </c>
      <c r="W434" s="84">
        <v>1068.3106076491285</v>
      </c>
      <c r="X434" s="82">
        <v>4.7893329886553954E-2</v>
      </c>
      <c r="Y434" s="476">
        <v>2.0000000000000001E-4</v>
      </c>
    </row>
    <row r="435" spans="1:25" x14ac:dyDescent="0.2">
      <c r="A435" s="475">
        <v>431</v>
      </c>
      <c r="B435" s="56">
        <v>0.4444728530075559</v>
      </c>
      <c r="C435" s="46">
        <v>3078.3891696540736</v>
      </c>
      <c r="D435" s="56">
        <v>0.28126064849830784</v>
      </c>
      <c r="E435" s="56">
        <v>0.405225521818806</v>
      </c>
      <c r="F435" s="250">
        <v>2023.77</v>
      </c>
      <c r="G435" s="76">
        <v>161794111896.75192</v>
      </c>
      <c r="H435" s="46">
        <v>4635110.4573388649</v>
      </c>
      <c r="I435" s="76">
        <v>224531509806.80481</v>
      </c>
      <c r="J435" s="56">
        <v>0.4444728530075559</v>
      </c>
      <c r="K435" s="76">
        <v>5895908165.2998991</v>
      </c>
      <c r="L435" s="76">
        <v>0</v>
      </c>
      <c r="M435" s="76">
        <v>144912234751.18997</v>
      </c>
      <c r="N435" s="76">
        <v>296342621781.42163</v>
      </c>
      <c r="O435" s="76">
        <v>30591.361300783232</v>
      </c>
      <c r="P435" s="46">
        <v>1645797.0731622519</v>
      </c>
      <c r="Q435" s="46">
        <v>1146342.8511902266</v>
      </c>
      <c r="R435" s="76">
        <v>787119202535.53137</v>
      </c>
      <c r="S435" s="56">
        <v>0.47571056201928558</v>
      </c>
      <c r="T435" s="56">
        <v>0.36361067944536801</v>
      </c>
      <c r="U435" s="46">
        <v>16.353411305131118</v>
      </c>
      <c r="V435" s="76">
        <v>5214633256301.0508</v>
      </c>
      <c r="W435" s="84">
        <v>1647.5821808180033</v>
      </c>
      <c r="X435" s="82">
        <v>4.4169558164514587E-2</v>
      </c>
      <c r="Y435" s="476">
        <v>2.0000000000000001E-4</v>
      </c>
    </row>
    <row r="436" spans="1:25" x14ac:dyDescent="0.2">
      <c r="A436" s="475">
        <v>432</v>
      </c>
      <c r="B436" s="56">
        <v>0.39553158562682189</v>
      </c>
      <c r="C436" s="46">
        <v>4726.7307231684308</v>
      </c>
      <c r="D436" s="56">
        <v>0.52741866799684511</v>
      </c>
      <c r="E436" s="56">
        <v>0.34507891645551692</v>
      </c>
      <c r="F436" s="250">
        <v>2024.26</v>
      </c>
      <c r="G436" s="76">
        <v>142398424920.78125</v>
      </c>
      <c r="H436" s="46">
        <v>10297827.242322816</v>
      </c>
      <c r="I436" s="76">
        <v>360220271836.08557</v>
      </c>
      <c r="J436" s="56">
        <v>0.39553158562682189</v>
      </c>
      <c r="K436" s="76">
        <v>10842497892.184729</v>
      </c>
      <c r="L436" s="76">
        <v>3070577649.8414054</v>
      </c>
      <c r="M436" s="76">
        <v>172642922814.16528</v>
      </c>
      <c r="N436" s="76">
        <v>38349053585.125191</v>
      </c>
      <c r="O436" s="76">
        <v>27492.88362766241</v>
      </c>
      <c r="P436" s="46">
        <v>290563.0280946694</v>
      </c>
      <c r="Q436" s="46">
        <v>167736.04985681924</v>
      </c>
      <c r="R436" s="76">
        <v>794229994505.0929</v>
      </c>
      <c r="S436" s="56">
        <v>0.58727381714122528</v>
      </c>
      <c r="T436" s="56">
        <v>0.31185662973153694</v>
      </c>
      <c r="U436" s="46">
        <v>16.380175087759344</v>
      </c>
      <c r="V436" s="76">
        <v>4567486313816.2979</v>
      </c>
      <c r="W436" s="84">
        <v>1440.0841055394817</v>
      </c>
      <c r="X436" s="82">
        <v>4.3495742210763903E-2</v>
      </c>
      <c r="Y436" s="476">
        <v>2.0000000000000001E-4</v>
      </c>
    </row>
    <row r="437" spans="1:25" x14ac:dyDescent="0.2">
      <c r="A437" s="475">
        <v>433</v>
      </c>
      <c r="B437" s="56">
        <v>0.48129352084602323</v>
      </c>
      <c r="C437" s="46">
        <v>7055.3139046940996</v>
      </c>
      <c r="D437" s="56">
        <v>1.0142164800773859</v>
      </c>
      <c r="E437" s="56">
        <v>0.61460574125863565</v>
      </c>
      <c r="F437" s="250">
        <v>2025.81</v>
      </c>
      <c r="G437" s="76">
        <v>262873805019.56851</v>
      </c>
      <c r="H437" s="46">
        <v>25603143.281878784</v>
      </c>
      <c r="I437" s="76">
        <v>494851447669.55573</v>
      </c>
      <c r="J437" s="56">
        <v>0.2188056190509774</v>
      </c>
      <c r="K437" s="76">
        <v>3790020647.9504514</v>
      </c>
      <c r="L437" s="76">
        <v>0</v>
      </c>
      <c r="M437" s="76">
        <v>151132077414.18484</v>
      </c>
      <c r="N437" s="76">
        <v>5466637653.5076952</v>
      </c>
      <c r="O437" s="76">
        <v>31027.387970222353</v>
      </c>
      <c r="P437" s="46">
        <v>102710.59083927603</v>
      </c>
      <c r="Q437" s="46">
        <v>22907.579356005706</v>
      </c>
      <c r="R437" s="76">
        <v>1045185537172.2335</v>
      </c>
      <c r="S437" s="56">
        <v>0.52056289225580532</v>
      </c>
      <c r="T437" s="56">
        <v>0.30366131050455797</v>
      </c>
      <c r="U437" s="46">
        <v>17.954339885164682</v>
      </c>
      <c r="V437" s="76">
        <v>6072314187866.7217</v>
      </c>
      <c r="W437" s="84">
        <v>1913.3799538303854</v>
      </c>
      <c r="X437" s="82">
        <v>4.2003046354767287E-2</v>
      </c>
      <c r="Y437" s="476">
        <v>2.0000000000000001E-4</v>
      </c>
    </row>
    <row r="438" spans="1:25" x14ac:dyDescent="0.2">
      <c r="A438" s="475">
        <v>434</v>
      </c>
      <c r="B438" s="56">
        <v>0.49619492594415809</v>
      </c>
      <c r="C438" s="46">
        <v>4223.0440085403097</v>
      </c>
      <c r="D438" s="56">
        <v>0.54503436908081437</v>
      </c>
      <c r="E438" s="56">
        <v>0.22087400735479518</v>
      </c>
      <c r="F438" s="250">
        <v>2025.14</v>
      </c>
      <c r="G438" s="76">
        <v>85419810221.722382</v>
      </c>
      <c r="H438" s="46">
        <v>10905049.795392256</v>
      </c>
      <c r="I438" s="76">
        <v>307668067849.70557</v>
      </c>
      <c r="J438" s="56">
        <v>0.36650297435455326</v>
      </c>
      <c r="K438" s="76">
        <v>6992878617.031579</v>
      </c>
      <c r="L438" s="76">
        <v>10577237793.019007</v>
      </c>
      <c r="M438" s="76">
        <v>94775311374.346771</v>
      </c>
      <c r="N438" s="76">
        <v>35427918659.858566</v>
      </c>
      <c r="O438" s="76">
        <v>22926.936436435335</v>
      </c>
      <c r="P438" s="46">
        <v>260077.05246370501</v>
      </c>
      <c r="Q438" s="46">
        <v>144244.6797117907</v>
      </c>
      <c r="R438" s="76">
        <v>590278536686.49133</v>
      </c>
      <c r="S438" s="56">
        <v>0.53405263164376782</v>
      </c>
      <c r="T438" s="56">
        <v>0.27881342867297149</v>
      </c>
      <c r="U438" s="46">
        <v>16.075118797921863</v>
      </c>
      <c r="V438" s="76">
        <v>2977406646312.6523</v>
      </c>
      <c r="W438" s="84">
        <v>939.43482988245</v>
      </c>
      <c r="X438" s="82">
        <v>4.4585146703827919E-2</v>
      </c>
      <c r="Y438" s="476">
        <v>2.0000000000000001E-4</v>
      </c>
    </row>
    <row r="439" spans="1:25" x14ac:dyDescent="0.2">
      <c r="A439" s="475">
        <v>435</v>
      </c>
      <c r="B439" s="56">
        <v>0.39867891786892051</v>
      </c>
      <c r="C439" s="46">
        <v>2277.6587241274387</v>
      </c>
      <c r="D439" s="56">
        <v>0.75849348404241157</v>
      </c>
      <c r="E439" s="56">
        <v>0.33981024321658604</v>
      </c>
      <c r="F439" s="250">
        <v>2024.1</v>
      </c>
      <c r="G439" s="76">
        <v>391060515159.75952</v>
      </c>
      <c r="H439" s="46">
        <v>18727821.626676138</v>
      </c>
      <c r="I439" s="76">
        <v>469605114187.33276</v>
      </c>
      <c r="J439" s="56">
        <v>0.21876738422880293</v>
      </c>
      <c r="K439" s="76">
        <v>9866024239.4558144</v>
      </c>
      <c r="L439" s="76">
        <v>0</v>
      </c>
      <c r="M439" s="76">
        <v>242822305047.03345</v>
      </c>
      <c r="N439" s="76">
        <v>131190894976.44427</v>
      </c>
      <c r="O439" s="76">
        <v>28792.483627413778</v>
      </c>
      <c r="P439" s="46">
        <v>622563.54678614694</v>
      </c>
      <c r="Q439" s="46">
        <v>423701.60352023807</v>
      </c>
      <c r="R439" s="76">
        <v>1202772057120.155</v>
      </c>
      <c r="S439" s="56">
        <v>0.50210955339544372</v>
      </c>
      <c r="T439" s="56">
        <v>0.39960213256571908</v>
      </c>
      <c r="U439" s="46">
        <v>17.865526364003323</v>
      </c>
      <c r="V439" s="76">
        <v>9439935044072.9531</v>
      </c>
      <c r="W439" s="84">
        <v>2977.2013083719012</v>
      </c>
      <c r="X439" s="82">
        <v>4.0806739904799667E-2</v>
      </c>
      <c r="Y439" s="476">
        <v>2.0000000000000001E-4</v>
      </c>
    </row>
    <row r="440" spans="1:25" x14ac:dyDescent="0.2">
      <c r="A440" s="475">
        <v>436</v>
      </c>
      <c r="B440" s="56">
        <v>0.60323867198249981</v>
      </c>
      <c r="C440" s="46">
        <v>6235.7832288172995</v>
      </c>
      <c r="D440" s="56">
        <v>0.51764866227853434</v>
      </c>
      <c r="E440" s="56">
        <v>0.32621810828677472</v>
      </c>
      <c r="F440" s="250">
        <v>2024.18</v>
      </c>
      <c r="G440" s="76">
        <v>220086787078.61154</v>
      </c>
      <c r="H440" s="46">
        <v>9677680.849734081</v>
      </c>
      <c r="I440" s="76">
        <v>337418763519.73682</v>
      </c>
      <c r="J440" s="56">
        <v>0.48628525598551475</v>
      </c>
      <c r="K440" s="76">
        <v>12653883602.118586</v>
      </c>
      <c r="L440" s="76">
        <v>6855179173.6989946</v>
      </c>
      <c r="M440" s="76">
        <v>147450417825.17651</v>
      </c>
      <c r="N440" s="76">
        <v>9465233860.4793453</v>
      </c>
      <c r="O440" s="76">
        <v>19245.807354110999</v>
      </c>
      <c r="P440" s="46">
        <v>112806.10736168786</v>
      </c>
      <c r="Q440" s="46">
        <v>40128.152022423747</v>
      </c>
      <c r="R440" s="76">
        <v>744908872100.77051</v>
      </c>
      <c r="S440" s="56">
        <v>0.64793244967054564</v>
      </c>
      <c r="T440" s="56">
        <v>0.4863857557394074</v>
      </c>
      <c r="U440" s="46">
        <v>16.579254475020644</v>
      </c>
      <c r="V440" s="76">
        <v>6676631857543.9941</v>
      </c>
      <c r="W440" s="84">
        <v>2108.5126680390426</v>
      </c>
      <c r="X440" s="82">
        <v>4.3619955953549443E-2</v>
      </c>
      <c r="Y440" s="476">
        <v>2.0000000000000001E-4</v>
      </c>
    </row>
    <row r="441" spans="1:25" x14ac:dyDescent="0.2">
      <c r="A441" s="475">
        <v>437</v>
      </c>
      <c r="B441" s="56">
        <v>0.35408751615323431</v>
      </c>
      <c r="C441" s="46">
        <v>5918.5543096851379</v>
      </c>
      <c r="D441" s="56">
        <v>0.52189505252722079</v>
      </c>
      <c r="E441" s="56">
        <v>0.46974912469939789</v>
      </c>
      <c r="F441" s="250">
        <v>2025.01</v>
      </c>
      <c r="G441" s="76">
        <v>163272766715.6716</v>
      </c>
      <c r="H441" s="46">
        <v>9929560.1457042098</v>
      </c>
      <c r="I441" s="76">
        <v>266666014524.49118</v>
      </c>
      <c r="J441" s="56">
        <v>0.28025435544466604</v>
      </c>
      <c r="K441" s="76">
        <v>11592442953.597858</v>
      </c>
      <c r="L441" s="76">
        <v>33275180631.69474</v>
      </c>
      <c r="M441" s="76">
        <v>112828853181.71278</v>
      </c>
      <c r="N441" s="76">
        <v>70218719535.859146</v>
      </c>
      <c r="O441" s="76">
        <v>45000</v>
      </c>
      <c r="P441" s="46">
        <v>417004.51214059879</v>
      </c>
      <c r="Q441" s="46">
        <v>266450.46704577841</v>
      </c>
      <c r="R441" s="76">
        <v>636408284011.22937</v>
      </c>
      <c r="S441" s="56">
        <v>0.51031334844498988</v>
      </c>
      <c r="T441" s="56">
        <v>0.35526568646838708</v>
      </c>
      <c r="U441" s="46">
        <v>17.282258533114359</v>
      </c>
      <c r="V441" s="76">
        <v>4338737654967.2319</v>
      </c>
      <c r="W441" s="84">
        <v>1369.5804693374837</v>
      </c>
      <c r="X441" s="82">
        <v>4.2079207210763352E-2</v>
      </c>
      <c r="Y441" s="476">
        <v>2.0000000000000001E-4</v>
      </c>
    </row>
    <row r="442" spans="1:25" x14ac:dyDescent="0.2">
      <c r="A442" s="475">
        <v>438</v>
      </c>
      <c r="B442" s="56">
        <v>0.38264655515415102</v>
      </c>
      <c r="C442" s="46">
        <v>4056.3518522388581</v>
      </c>
      <c r="D442" s="56">
        <v>0.88926279706289257</v>
      </c>
      <c r="E442" s="56">
        <v>0.54085509073477722</v>
      </c>
      <c r="F442" s="250">
        <v>2024.35</v>
      </c>
      <c r="G442" s="76">
        <v>241218452576.7652</v>
      </c>
      <c r="H442" s="46">
        <v>24673709.078696985</v>
      </c>
      <c r="I442" s="76">
        <v>562818107868.1936</v>
      </c>
      <c r="J442" s="56">
        <v>0.35975817757671957</v>
      </c>
      <c r="K442" s="76">
        <v>22505581321.975319</v>
      </c>
      <c r="L442" s="76">
        <v>0</v>
      </c>
      <c r="M442" s="76">
        <v>192813302107.98294</v>
      </c>
      <c r="N442" s="76">
        <v>7637728419.9844637</v>
      </c>
      <c r="O442" s="76">
        <v>26657.565851919124</v>
      </c>
      <c r="P442" s="46">
        <v>101465.43749999904</v>
      </c>
      <c r="Q442" s="46">
        <v>33113.812499999418</v>
      </c>
      <c r="R442" s="76">
        <v>1097122058372.089</v>
      </c>
      <c r="S442" s="56">
        <v>0.56470896849714702</v>
      </c>
      <c r="T442" s="56">
        <v>0.37827883010616842</v>
      </c>
      <c r="U442" s="46">
        <v>16.402069158978545</v>
      </c>
      <c r="V442" s="76">
        <v>7565806304653.9502</v>
      </c>
      <c r="W442" s="84">
        <v>2387.5531868908611</v>
      </c>
      <c r="X442" s="82">
        <v>4.3918626762773159E-2</v>
      </c>
      <c r="Y442" s="476">
        <v>2.0000000000000001E-4</v>
      </c>
    </row>
    <row r="443" spans="1:25" x14ac:dyDescent="0.2">
      <c r="A443" s="475">
        <v>439</v>
      </c>
      <c r="B443" s="56">
        <v>0.57443005482571396</v>
      </c>
      <c r="C443" s="46">
        <v>5914.014025352134</v>
      </c>
      <c r="D443" s="56">
        <v>0.51138680925904167</v>
      </c>
      <c r="E443" s="56">
        <v>0.32268491038651925</v>
      </c>
      <c r="F443" s="250">
        <v>2025.04</v>
      </c>
      <c r="G443" s="76">
        <v>282944388446.91699</v>
      </c>
      <c r="H443" s="46">
        <v>9610685.5337484144</v>
      </c>
      <c r="I443" s="76">
        <v>328283284562.19354</v>
      </c>
      <c r="J443" s="56">
        <v>0.45840300860263661</v>
      </c>
      <c r="K443" s="76">
        <v>36705181803.914856</v>
      </c>
      <c r="L443" s="76">
        <v>73897957478.274841</v>
      </c>
      <c r="M443" s="76">
        <v>107603978245.38275</v>
      </c>
      <c r="N443" s="76">
        <v>9711723109.3732071</v>
      </c>
      <c r="O443" s="76">
        <v>31890.645207685437</v>
      </c>
      <c r="P443" s="46">
        <v>111339.21215070214</v>
      </c>
      <c r="Q443" s="46">
        <v>39259.443652535709</v>
      </c>
      <c r="R443" s="76">
        <v>772726840244.3866</v>
      </c>
      <c r="S443" s="56">
        <v>0.63130096005642866</v>
      </c>
      <c r="T443" s="56">
        <v>0.54726266764297249</v>
      </c>
      <c r="U443" s="46">
        <v>16.898392032460428</v>
      </c>
      <c r="V443" s="76">
        <v>7880334701107.124</v>
      </c>
      <c r="W443" s="84">
        <v>2488.690394659382</v>
      </c>
      <c r="X443" s="82">
        <v>4.3000530176125741E-2</v>
      </c>
      <c r="Y443" s="476">
        <v>2.0000000000000001E-4</v>
      </c>
    </row>
    <row r="444" spans="1:25" x14ac:dyDescent="0.2">
      <c r="A444" s="475">
        <v>440</v>
      </c>
      <c r="B444" s="56">
        <v>0.50544550675802336</v>
      </c>
      <c r="C444" s="46">
        <v>2582.6582198072801</v>
      </c>
      <c r="D444" s="56">
        <v>0.83665615452237074</v>
      </c>
      <c r="E444" s="56">
        <v>0.40854083821762854</v>
      </c>
      <c r="F444" s="250">
        <v>2024.84</v>
      </c>
      <c r="G444" s="76">
        <v>287898467405.68225</v>
      </c>
      <c r="H444" s="46">
        <v>22113604.067714535</v>
      </c>
      <c r="I444" s="76">
        <v>466053091475.4823</v>
      </c>
      <c r="J444" s="56">
        <v>0.2539138449954581</v>
      </c>
      <c r="K444" s="76">
        <v>9223427076.1097393</v>
      </c>
      <c r="L444" s="76">
        <v>0</v>
      </c>
      <c r="M444" s="76">
        <v>233664647843.36121</v>
      </c>
      <c r="N444" s="76">
        <v>34126954235.295944</v>
      </c>
      <c r="O444" s="76">
        <v>26233.456243803903</v>
      </c>
      <c r="P444" s="46">
        <v>260176.80577654234</v>
      </c>
      <c r="Q444" s="46">
        <v>138109.03035042289</v>
      </c>
      <c r="R444" s="76">
        <v>1071430674467.3766</v>
      </c>
      <c r="S444" s="56">
        <v>0.54125705009088942</v>
      </c>
      <c r="T444" s="56">
        <v>0.34260229879848886</v>
      </c>
      <c r="U444" s="46">
        <v>17.676051475529686</v>
      </c>
      <c r="V444" s="76">
        <v>7132192841000.9004</v>
      </c>
      <c r="W444" s="84">
        <v>2251.9205806564914</v>
      </c>
      <c r="X444" s="82">
        <v>4.1448196895416192E-2</v>
      </c>
      <c r="Y444" s="476">
        <v>2.0000000000000001E-4</v>
      </c>
    </row>
    <row r="445" spans="1:25" x14ac:dyDescent="0.2">
      <c r="A445" s="475">
        <v>441</v>
      </c>
      <c r="B445" s="56">
        <v>0.31642908277569426</v>
      </c>
      <c r="C445" s="46">
        <v>3893.4131207002019</v>
      </c>
      <c r="D445" s="56">
        <v>0.50417388293886223</v>
      </c>
      <c r="E445" s="56">
        <v>0.3617126796858442</v>
      </c>
      <c r="F445" s="250">
        <v>2024.98</v>
      </c>
      <c r="G445" s="76">
        <v>170033509837.09857</v>
      </c>
      <c r="H445" s="46">
        <v>9832525.83870738</v>
      </c>
      <c r="I445" s="76">
        <v>304767361090.88947</v>
      </c>
      <c r="J445" s="56">
        <v>0.31642908277569426</v>
      </c>
      <c r="K445" s="76">
        <v>8289734089.4570312</v>
      </c>
      <c r="L445" s="76">
        <v>474933840.9869169</v>
      </c>
      <c r="M445" s="76">
        <v>141472934444.18164</v>
      </c>
      <c r="N445" s="76">
        <v>39024381801.018387</v>
      </c>
      <c r="O445" s="76">
        <v>29956.794094120887</v>
      </c>
      <c r="P445" s="46">
        <v>264382.63486901211</v>
      </c>
      <c r="Q445" s="46">
        <v>148418.89612675947</v>
      </c>
      <c r="R445" s="76">
        <v>690291640258.34912</v>
      </c>
      <c r="S445" s="56">
        <v>0.55246389852661693</v>
      </c>
      <c r="T445" s="56">
        <v>0.36543222031506839</v>
      </c>
      <c r="U445" s="46">
        <v>16.977644673625353</v>
      </c>
      <c r="V445" s="76">
        <v>4762641409629.8857</v>
      </c>
      <c r="W445" s="84">
        <v>1502.8086200889447</v>
      </c>
      <c r="X445" s="82">
        <v>4.230877636192884E-2</v>
      </c>
      <c r="Y445" s="476">
        <v>2.0000000000000001E-4</v>
      </c>
    </row>
    <row r="446" spans="1:25" x14ac:dyDescent="0.2">
      <c r="A446" s="475">
        <v>442</v>
      </c>
      <c r="B446" s="56">
        <v>0.39021294014307217</v>
      </c>
      <c r="C446" s="46">
        <v>6241.8146487928407</v>
      </c>
      <c r="D446" s="56">
        <v>1.1290581495433978</v>
      </c>
      <c r="E446" s="56">
        <v>0.5004673776852846</v>
      </c>
      <c r="F446" s="250">
        <v>2023.75</v>
      </c>
      <c r="G446" s="76">
        <v>360938917889.40485</v>
      </c>
      <c r="H446" s="46">
        <v>39623007.484777197</v>
      </c>
      <c r="I446" s="76">
        <v>808330613519.71936</v>
      </c>
      <c r="J446" s="56">
        <v>0.21798600156765602</v>
      </c>
      <c r="K446" s="76">
        <v>18562603097.544601</v>
      </c>
      <c r="L446" s="76">
        <v>0</v>
      </c>
      <c r="M446" s="76">
        <v>357347552022.84534</v>
      </c>
      <c r="N446" s="76">
        <v>64912503660.511627</v>
      </c>
      <c r="O446" s="76">
        <v>45000</v>
      </c>
      <c r="P446" s="46">
        <v>371544.34973862354</v>
      </c>
      <c r="Q446" s="46">
        <v>236128.79709504801</v>
      </c>
      <c r="R446" s="76">
        <v>1688792111579.6626</v>
      </c>
      <c r="S446" s="56">
        <v>0.49277695165407553</v>
      </c>
      <c r="T446" s="56">
        <v>0.29082811334299585</v>
      </c>
      <c r="U446" s="46">
        <v>17.368118261360319</v>
      </c>
      <c r="V446" s="76">
        <v>9149229135749.9238</v>
      </c>
      <c r="W446" s="84">
        <v>2888.8573294895468</v>
      </c>
      <c r="X446" s="82">
        <v>4.33571703641824E-2</v>
      </c>
      <c r="Y446" s="476">
        <v>2.0000000000000001E-4</v>
      </c>
    </row>
    <row r="447" spans="1:25" x14ac:dyDescent="0.2">
      <c r="A447" s="475">
        <v>443</v>
      </c>
      <c r="B447" s="56">
        <v>0.38014987170376846</v>
      </c>
      <c r="C447" s="46">
        <v>3084.4077893909234</v>
      </c>
      <c r="D447" s="56">
        <v>0.46596882094374148</v>
      </c>
      <c r="E447" s="56">
        <v>0.57552131426427733</v>
      </c>
      <c r="F447" s="250">
        <v>2024.4</v>
      </c>
      <c r="G447" s="76">
        <v>203728656688.90024</v>
      </c>
      <c r="H447" s="46">
        <v>8571481.125318842</v>
      </c>
      <c r="I447" s="76">
        <v>275481691769.43311</v>
      </c>
      <c r="J447" s="56">
        <v>0.38014987170376846</v>
      </c>
      <c r="K447" s="76">
        <v>8941349006.8612232</v>
      </c>
      <c r="L447" s="76">
        <v>0</v>
      </c>
      <c r="M447" s="76">
        <v>148227787933.51468</v>
      </c>
      <c r="N447" s="76">
        <v>75500560201.959213</v>
      </c>
      <c r="O447" s="76">
        <v>24280.051117631261</v>
      </c>
      <c r="P447" s="46">
        <v>490026.11313772528</v>
      </c>
      <c r="Q447" s="46">
        <v>309212.61933351413</v>
      </c>
      <c r="R447" s="76">
        <v>693845113092.14978</v>
      </c>
      <c r="S447" s="56">
        <v>0.5642521265185888</v>
      </c>
      <c r="T447" s="56">
        <v>0.43500349442174824</v>
      </c>
      <c r="U447" s="46">
        <v>17.025960496425498</v>
      </c>
      <c r="V447" s="76">
        <v>5685482677310.5566</v>
      </c>
      <c r="W447" s="84">
        <v>1793.4153150578575</v>
      </c>
      <c r="X447" s="82">
        <v>4.261029637124656E-2</v>
      </c>
      <c r="Y447" s="476">
        <v>2.0000000000000001E-4</v>
      </c>
    </row>
    <row r="448" spans="1:25" x14ac:dyDescent="0.2">
      <c r="A448" s="475">
        <v>444</v>
      </c>
      <c r="B448" s="56">
        <v>0.44486472047882564</v>
      </c>
      <c r="C448" s="46">
        <v>1883.2855874423772</v>
      </c>
      <c r="D448" s="56">
        <v>1.0086888957556064</v>
      </c>
      <c r="E448" s="56">
        <v>0.55988754742147206</v>
      </c>
      <c r="F448" s="250">
        <v>2024.57</v>
      </c>
      <c r="G448" s="76">
        <v>240213676681.60324</v>
      </c>
      <c r="H448" s="46">
        <v>32585369.933020562</v>
      </c>
      <c r="I448" s="76">
        <v>673965295844.94312</v>
      </c>
      <c r="J448" s="56">
        <v>0.33959791112668236</v>
      </c>
      <c r="K448" s="76">
        <v>39853469446.669289</v>
      </c>
      <c r="L448" s="76">
        <v>37951054663.460381</v>
      </c>
      <c r="M448" s="76">
        <v>190800977348.64197</v>
      </c>
      <c r="N448" s="76">
        <v>89024040507.428162</v>
      </c>
      <c r="O448" s="76">
        <v>40222.044688025184</v>
      </c>
      <c r="P448" s="46">
        <v>585352.44532127155</v>
      </c>
      <c r="Q448" s="46">
        <v>385064.04586609028</v>
      </c>
      <c r="R448" s="76">
        <v>1280162273912.4685</v>
      </c>
      <c r="S448" s="56">
        <v>0.50321410262037747</v>
      </c>
      <c r="T448" s="56">
        <v>0.31739838553491001</v>
      </c>
      <c r="U448" s="46">
        <v>16.444929833431537</v>
      </c>
      <c r="V448" s="76">
        <v>7329696170789.9922</v>
      </c>
      <c r="W448" s="84">
        <v>2312.6488968043582</v>
      </c>
      <c r="X448" s="82">
        <v>4.4561916543467972E-2</v>
      </c>
      <c r="Y448" s="476">
        <v>2.0000000000000001E-4</v>
      </c>
    </row>
    <row r="449" spans="1:25" x14ac:dyDescent="0.2">
      <c r="A449" s="475">
        <v>445</v>
      </c>
      <c r="B449" s="56">
        <v>0.4202440042774207</v>
      </c>
      <c r="C449" s="46">
        <v>7590.5019787631572</v>
      </c>
      <c r="D449" s="56">
        <v>0.97027473756846938</v>
      </c>
      <c r="E449" s="56">
        <v>0.41089603321091356</v>
      </c>
      <c r="F449" s="250">
        <v>2024.98</v>
      </c>
      <c r="G449" s="76">
        <v>231326809539.70786</v>
      </c>
      <c r="H449" s="46">
        <v>22555656.216630597</v>
      </c>
      <c r="I449" s="76">
        <v>627962230636.57385</v>
      </c>
      <c r="J449" s="56">
        <v>0.38944540638207559</v>
      </c>
      <c r="K449" s="76">
        <v>11293649614.066048</v>
      </c>
      <c r="L449" s="76">
        <v>0</v>
      </c>
      <c r="M449" s="76">
        <v>190257242755.90927</v>
      </c>
      <c r="N449" s="76">
        <v>19631117934.606316</v>
      </c>
      <c r="O449" s="76">
        <v>27044.538166744405</v>
      </c>
      <c r="P449" s="46">
        <v>153756.21233813302</v>
      </c>
      <c r="Q449" s="46">
        <v>75119.624928991267</v>
      </c>
      <c r="R449" s="76">
        <v>1156060871853.3594</v>
      </c>
      <c r="S449" s="56">
        <v>0.56472585419797672</v>
      </c>
      <c r="T449" s="56">
        <v>0.37099500354107501</v>
      </c>
      <c r="U449" s="46">
        <v>16.193492643095947</v>
      </c>
      <c r="V449" s="76">
        <v>7553481506417.1709</v>
      </c>
      <c r="W449" s="84">
        <v>2384.2528867784117</v>
      </c>
      <c r="X449" s="82">
        <v>4.5937959517008776E-2</v>
      </c>
      <c r="Y449" s="476">
        <v>2.0000000000000001E-4</v>
      </c>
    </row>
    <row r="450" spans="1:25" x14ac:dyDescent="0.2">
      <c r="A450" s="475">
        <v>446</v>
      </c>
      <c r="B450" s="56">
        <v>0.59046450077006274</v>
      </c>
      <c r="C450" s="46">
        <v>6923.5776629406555</v>
      </c>
      <c r="D450" s="56">
        <v>0.8890907597729536</v>
      </c>
      <c r="E450" s="56">
        <v>0.51502258817718272</v>
      </c>
      <c r="F450" s="250">
        <v>2023.75</v>
      </c>
      <c r="G450" s="76">
        <v>334524732002.33899</v>
      </c>
      <c r="H450" s="46">
        <v>23949436.895042833</v>
      </c>
      <c r="I450" s="76">
        <v>560926476739.73987</v>
      </c>
      <c r="J450" s="56">
        <v>0.31645584474391875</v>
      </c>
      <c r="K450" s="76">
        <v>11211861462.994602</v>
      </c>
      <c r="L450" s="76">
        <v>0</v>
      </c>
      <c r="M450" s="76">
        <v>229919031796.19733</v>
      </c>
      <c r="N450" s="76">
        <v>44633052919.329926</v>
      </c>
      <c r="O450" s="76">
        <v>10796.693817916748</v>
      </c>
      <c r="P450" s="46">
        <v>316353.21442973247</v>
      </c>
      <c r="Q450" s="46">
        <v>178773.44721157983</v>
      </c>
      <c r="R450" s="76">
        <v>1093179428782.9713</v>
      </c>
      <c r="S450" s="56">
        <v>0.52357539792901586</v>
      </c>
      <c r="T450" s="56">
        <v>0.44211076615184464</v>
      </c>
      <c r="U450" s="46">
        <v>17.114778856748256</v>
      </c>
      <c r="V450" s="76">
        <v>9078845904611.7227</v>
      </c>
      <c r="W450" s="84">
        <v>2865.4446169567127</v>
      </c>
      <c r="X450" s="82">
        <v>4.2352923931950816E-2</v>
      </c>
      <c r="Y450" s="476">
        <v>2.0000000000000001E-4</v>
      </c>
    </row>
    <row r="451" spans="1:25" x14ac:dyDescent="0.2">
      <c r="A451" s="475">
        <v>447</v>
      </c>
      <c r="B451" s="56">
        <v>0.46525483141184781</v>
      </c>
      <c r="C451" s="46">
        <v>6896.9707842778416</v>
      </c>
      <c r="D451" s="56">
        <v>0.98085382488562856</v>
      </c>
      <c r="E451" s="56">
        <v>0.48103629135676079</v>
      </c>
      <c r="F451" s="250">
        <v>2024.3</v>
      </c>
      <c r="G451" s="76">
        <v>284764994099.38477</v>
      </c>
      <c r="H451" s="46">
        <v>29538446.052805293</v>
      </c>
      <c r="I451" s="76">
        <v>478206967565.33661</v>
      </c>
      <c r="J451" s="56">
        <v>0.15850056526495737</v>
      </c>
      <c r="K451" s="76">
        <v>24684580917.242798</v>
      </c>
      <c r="L451" s="76">
        <v>14975987544.556009</v>
      </c>
      <c r="M451" s="76">
        <v>308852217520.65784</v>
      </c>
      <c r="N451" s="76">
        <v>80442034663.542328</v>
      </c>
      <c r="O451" s="76">
        <v>30150.294195382179</v>
      </c>
      <c r="P451" s="46">
        <v>564503.10811721231</v>
      </c>
      <c r="Q451" s="46">
        <v>369318.51029930147</v>
      </c>
      <c r="R451" s="76">
        <v>1367499534507.6116</v>
      </c>
      <c r="S451" s="56">
        <v>0.53300298536571056</v>
      </c>
      <c r="T451" s="56">
        <v>0.243736469267265</v>
      </c>
      <c r="U451" s="46">
        <v>18.05949098563536</v>
      </c>
      <c r="V451" s="76">
        <v>6411120760118.1113</v>
      </c>
      <c r="W451" s="84">
        <v>2021.7738155530344</v>
      </c>
      <c r="X451" s="82">
        <v>4.1892228681491804E-2</v>
      </c>
      <c r="Y451" s="476">
        <v>2.0000000000000001E-4</v>
      </c>
    </row>
    <row r="452" spans="1:25" x14ac:dyDescent="0.2">
      <c r="A452" s="475">
        <v>448</v>
      </c>
      <c r="B452" s="56">
        <v>0.41955343129697747</v>
      </c>
      <c r="C452" s="46">
        <v>4009.0789796864005</v>
      </c>
      <c r="D452" s="56">
        <v>1.4329559833223597</v>
      </c>
      <c r="E452" s="56">
        <v>0.39461762814028156</v>
      </c>
      <c r="F452" s="250">
        <v>2026.07</v>
      </c>
      <c r="G452" s="76">
        <v>167423972068.3407</v>
      </c>
      <c r="H452" s="46">
        <v>42368815.064679354</v>
      </c>
      <c r="I452" s="76">
        <v>677912132144.53455</v>
      </c>
      <c r="J452" s="56">
        <v>7.3699732824846875E-2</v>
      </c>
      <c r="K452" s="76">
        <v>30318554685.261192</v>
      </c>
      <c r="L452" s="76">
        <v>56155621875.71492</v>
      </c>
      <c r="M452" s="76">
        <v>78752205164.069977</v>
      </c>
      <c r="N452" s="76">
        <v>4207808027.2199559</v>
      </c>
      <c r="O452" s="76">
        <v>33140.62666041364</v>
      </c>
      <c r="P452" s="46">
        <v>85402.860347646172</v>
      </c>
      <c r="Q452" s="46">
        <v>15913.965086911543</v>
      </c>
      <c r="R452" s="76">
        <v>1055028148421.0222</v>
      </c>
      <c r="S452" s="56">
        <v>0.32619730128309238</v>
      </c>
      <c r="T452" s="56">
        <v>0.14655673340559131</v>
      </c>
      <c r="U452" s="46">
        <v>23.620478672281788</v>
      </c>
      <c r="V452" s="76">
        <v>3850761592983.3428</v>
      </c>
      <c r="W452" s="84">
        <v>1215.065596779762</v>
      </c>
      <c r="X452" s="82">
        <v>3.2055299031305377E-2</v>
      </c>
      <c r="Y452" s="476">
        <v>2.0000000000000001E-4</v>
      </c>
    </row>
    <row r="453" spans="1:25" x14ac:dyDescent="0.2">
      <c r="A453" s="475">
        <v>449</v>
      </c>
      <c r="B453" s="56">
        <v>0.52724668810000308</v>
      </c>
      <c r="C453" s="46">
        <v>7189.5817214225481</v>
      </c>
      <c r="D453" s="56">
        <v>0.39384291538997512</v>
      </c>
      <c r="E453" s="56">
        <v>0.64670741768922035</v>
      </c>
      <c r="F453" s="250">
        <v>2024.32</v>
      </c>
      <c r="G453" s="76">
        <v>130591215047.32474</v>
      </c>
      <c r="H453" s="46">
        <v>7030690.7136178641</v>
      </c>
      <c r="I453" s="76">
        <v>215800512842.41956</v>
      </c>
      <c r="J453" s="56">
        <v>0.33978750008658598</v>
      </c>
      <c r="K453" s="76">
        <v>11074936777.597191</v>
      </c>
      <c r="L453" s="76">
        <v>22233002173.513958</v>
      </c>
      <c r="M453" s="76">
        <v>144821590546.02408</v>
      </c>
      <c r="N453" s="76">
        <v>63890294162.869942</v>
      </c>
      <c r="O453" s="76">
        <v>29732.820814689501</v>
      </c>
      <c r="P453" s="46">
        <v>400567.82009242603</v>
      </c>
      <c r="Q453" s="46">
        <v>244063.2180926913</v>
      </c>
      <c r="R453" s="76">
        <v>590028302541.95569</v>
      </c>
      <c r="S453" s="56">
        <v>0.55647467381669469</v>
      </c>
      <c r="T453" s="56">
        <v>0.32579139814291136</v>
      </c>
      <c r="U453" s="46">
        <v>17.006255733151285</v>
      </c>
      <c r="V453" s="76">
        <v>3643034724326.0244</v>
      </c>
      <c r="W453" s="84">
        <v>1149.6860537480611</v>
      </c>
      <c r="X453" s="82">
        <v>4.2409023563120048E-2</v>
      </c>
      <c r="Y453" s="476">
        <v>2.0000000000000001E-4</v>
      </c>
    </row>
    <row r="454" spans="1:25" x14ac:dyDescent="0.2">
      <c r="A454" s="475">
        <v>450</v>
      </c>
      <c r="B454" s="56">
        <v>0.51746585430092407</v>
      </c>
      <c r="C454" s="46">
        <v>1500</v>
      </c>
      <c r="D454" s="56">
        <v>1.0578055914193483</v>
      </c>
      <c r="E454" s="56">
        <v>0.68500441490318842</v>
      </c>
      <c r="F454" s="250">
        <v>2024.75</v>
      </c>
      <c r="G454" s="76">
        <v>325048909107.58167</v>
      </c>
      <c r="H454" s="46">
        <v>36301083.58964844</v>
      </c>
      <c r="I454" s="76">
        <v>671931740940.02539</v>
      </c>
      <c r="J454" s="56">
        <v>0.11151106972715019</v>
      </c>
      <c r="K454" s="76">
        <v>32079825767.58474</v>
      </c>
      <c r="L454" s="76">
        <v>7073906611.8990469</v>
      </c>
      <c r="M454" s="76">
        <v>288826057641.9646</v>
      </c>
      <c r="N454" s="76">
        <v>109084204133.25092</v>
      </c>
      <c r="O454" s="76">
        <v>14984.463790633643</v>
      </c>
      <c r="P454" s="46">
        <v>580553.23505381495</v>
      </c>
      <c r="Q454" s="46">
        <v>379652.28284773772</v>
      </c>
      <c r="R454" s="76">
        <v>1478922976164.7913</v>
      </c>
      <c r="S454" s="56">
        <v>0.43252320813649192</v>
      </c>
      <c r="T454" s="56">
        <v>0.20597034557336644</v>
      </c>
      <c r="U454" s="46">
        <v>20.735930381460431</v>
      </c>
      <c r="V454" s="76">
        <v>6933980578637.8105</v>
      </c>
      <c r="W454" s="84">
        <v>2189.4420921041151</v>
      </c>
      <c r="X454" s="82">
        <v>3.5291998885828652E-2</v>
      </c>
      <c r="Y454" s="476">
        <v>2.0000000000000001E-4</v>
      </c>
    </row>
    <row r="455" spans="1:25" x14ac:dyDescent="0.2">
      <c r="A455" s="475">
        <v>451</v>
      </c>
      <c r="B455" s="56">
        <v>0.46574716321118348</v>
      </c>
      <c r="C455" s="46">
        <v>4071.7312999805217</v>
      </c>
      <c r="D455" s="56">
        <v>0.45337128900394552</v>
      </c>
      <c r="E455" s="56">
        <v>0.32818624507760974</v>
      </c>
      <c r="F455" s="250">
        <v>2024.54</v>
      </c>
      <c r="G455" s="76">
        <v>150340519895.6261</v>
      </c>
      <c r="H455" s="46">
        <v>8771517.6811528783</v>
      </c>
      <c r="I455" s="76">
        <v>349400224766.35199</v>
      </c>
      <c r="J455" s="56">
        <v>0.46574716321118348</v>
      </c>
      <c r="K455" s="76">
        <v>3490698570.283546</v>
      </c>
      <c r="L455" s="76">
        <v>0</v>
      </c>
      <c r="M455" s="76">
        <v>141835075792.59641</v>
      </c>
      <c r="N455" s="76">
        <v>59976827975.983406</v>
      </c>
      <c r="O455" s="76">
        <v>24100.207308820918</v>
      </c>
      <c r="P455" s="46">
        <v>348046.19137626764</v>
      </c>
      <c r="Q455" s="46">
        <v>214125.00404798042</v>
      </c>
      <c r="R455" s="76">
        <v>765225272288.82434</v>
      </c>
      <c r="S455" s="56">
        <v>0.60037013042740262</v>
      </c>
      <c r="T455" s="56">
        <v>0.38222814334784649</v>
      </c>
      <c r="U455" s="46">
        <v>16.070081757613444</v>
      </c>
      <c r="V455" s="76">
        <v>5260881704445.1201</v>
      </c>
      <c r="W455" s="84">
        <v>1659.2378780141123</v>
      </c>
      <c r="X455" s="82">
        <v>4.4717925105966547E-2</v>
      </c>
      <c r="Y455" s="476">
        <v>2.0000000000000001E-4</v>
      </c>
    </row>
    <row r="456" spans="1:25" x14ac:dyDescent="0.2">
      <c r="A456" s="475">
        <v>452</v>
      </c>
      <c r="B456" s="56">
        <v>0.37203548454859658</v>
      </c>
      <c r="C456" s="46">
        <v>6195.5489846142391</v>
      </c>
      <c r="D456" s="56">
        <v>0.67913208440781692</v>
      </c>
      <c r="E456" s="56">
        <v>0.42518306359654068</v>
      </c>
      <c r="F456" s="250">
        <v>2024.75</v>
      </c>
      <c r="G456" s="76">
        <v>314855124463.47253</v>
      </c>
      <c r="H456" s="46">
        <v>14715740.582527289</v>
      </c>
      <c r="I456" s="76">
        <v>327052425422.31934</v>
      </c>
      <c r="J456" s="56">
        <v>9.8685356799324331E-2</v>
      </c>
      <c r="K456" s="76">
        <v>6225743381.3849297</v>
      </c>
      <c r="L456" s="76">
        <v>0</v>
      </c>
      <c r="M456" s="76">
        <v>310226900578.96436</v>
      </c>
      <c r="N456" s="76">
        <v>73413654435.089432</v>
      </c>
      <c r="O456" s="76">
        <v>44849.414516364137</v>
      </c>
      <c r="P456" s="46">
        <v>396826.50997631962</v>
      </c>
      <c r="Q456" s="46">
        <v>245895.38385340708</v>
      </c>
      <c r="R456" s="76">
        <v>1137643699366.0459</v>
      </c>
      <c r="S456" s="56">
        <v>0.55916696118735698</v>
      </c>
      <c r="T456" s="56">
        <v>0.2921317608250848</v>
      </c>
      <c r="U456" s="46">
        <v>18.658182149059805</v>
      </c>
      <c r="V456" s="76">
        <v>6722749694215.585</v>
      </c>
      <c r="W456" s="84">
        <v>2120.4825863613269</v>
      </c>
      <c r="X456" s="82">
        <v>3.96398334156087E-2</v>
      </c>
      <c r="Y456" s="476">
        <v>2.0000000000000001E-4</v>
      </c>
    </row>
    <row r="457" spans="1:25" x14ac:dyDescent="0.2">
      <c r="A457" s="475">
        <v>453</v>
      </c>
      <c r="B457" s="56">
        <v>0.68448880760254538</v>
      </c>
      <c r="C457" s="46">
        <v>6124.2678679748533</v>
      </c>
      <c r="D457" s="56">
        <v>0.93606740070891181</v>
      </c>
      <c r="E457" s="56">
        <v>0.43772192060348941</v>
      </c>
      <c r="F457" s="250">
        <v>2025.5</v>
      </c>
      <c r="G457" s="76">
        <v>159805458043.02908</v>
      </c>
      <c r="H457" s="46">
        <v>22668002.440397106</v>
      </c>
      <c r="I457" s="76">
        <v>477507152736.52362</v>
      </c>
      <c r="J457" s="56">
        <v>0.24826225708158722</v>
      </c>
      <c r="K457" s="76">
        <v>26935223865.775661</v>
      </c>
      <c r="L457" s="76">
        <v>43453255954.775116</v>
      </c>
      <c r="M457" s="76">
        <v>119349165022.35698</v>
      </c>
      <c r="N457" s="76">
        <v>9163269420.5499401</v>
      </c>
      <c r="O457" s="76">
        <v>21812.94365753996</v>
      </c>
      <c r="P457" s="46">
        <v>97158.348694004744</v>
      </c>
      <c r="Q457" s="46">
        <v>37419.898089894137</v>
      </c>
      <c r="R457" s="76">
        <v>845790755253.79431</v>
      </c>
      <c r="S457" s="56">
        <v>0.47029335260610455</v>
      </c>
      <c r="T457" s="56">
        <v>0.28171312772868934</v>
      </c>
      <c r="U457" s="46">
        <v>16.878370871036822</v>
      </c>
      <c r="V457" s="76">
        <v>4409086696106.1172</v>
      </c>
      <c r="W457" s="84">
        <v>1390.5524080342323</v>
      </c>
      <c r="X457" s="82">
        <v>4.3984276717599406E-2</v>
      </c>
      <c r="Y457" s="476">
        <v>2.0000000000000001E-4</v>
      </c>
    </row>
    <row r="458" spans="1:25" x14ac:dyDescent="0.2">
      <c r="A458" s="475">
        <v>454</v>
      </c>
      <c r="B458" s="56">
        <v>0.45923990806116544</v>
      </c>
      <c r="C458" s="46">
        <v>6884.6627457562063</v>
      </c>
      <c r="D458" s="56">
        <v>0.65794684832865835</v>
      </c>
      <c r="E458" s="56">
        <v>0.6099920785459243</v>
      </c>
      <c r="F458" s="250">
        <v>2025.31</v>
      </c>
      <c r="G458" s="76">
        <v>168282774052.95499</v>
      </c>
      <c r="H458" s="46">
        <v>14497888.038571276</v>
      </c>
      <c r="I458" s="76">
        <v>462932226297.65802</v>
      </c>
      <c r="J458" s="56">
        <v>0.45923990806116544</v>
      </c>
      <c r="K458" s="76">
        <v>10516431878.016617</v>
      </c>
      <c r="L458" s="76">
        <v>4418681350.0098095</v>
      </c>
      <c r="M458" s="76">
        <v>114315201938.89281</v>
      </c>
      <c r="N458" s="76">
        <v>30573432912.357731</v>
      </c>
      <c r="O458" s="76">
        <v>36223.67204796373</v>
      </c>
      <c r="P458" s="46">
        <v>237270.60619480244</v>
      </c>
      <c r="Q458" s="46">
        <v>124886.42013198409</v>
      </c>
      <c r="R458" s="76">
        <v>791865807317.75208</v>
      </c>
      <c r="S458" s="56">
        <v>0.57375091968695424</v>
      </c>
      <c r="T458" s="56">
        <v>0.44001193742729272</v>
      </c>
      <c r="U458" s="46">
        <v>15.851685912032849</v>
      </c>
      <c r="V458" s="76">
        <v>6070631896275.6562</v>
      </c>
      <c r="W458" s="84">
        <v>1915.3502411026395</v>
      </c>
      <c r="X458" s="82">
        <v>4.5643632023371447E-2</v>
      </c>
      <c r="Y458" s="476">
        <v>2.0000000000000001E-4</v>
      </c>
    </row>
    <row r="459" spans="1:25" x14ac:dyDescent="0.2">
      <c r="A459" s="475">
        <v>455</v>
      </c>
      <c r="B459" s="56">
        <v>0.49885051294087812</v>
      </c>
      <c r="C459" s="46">
        <v>6681.0259035006002</v>
      </c>
      <c r="D459" s="56">
        <v>0.50648372720752488</v>
      </c>
      <c r="E459" s="56">
        <v>0.30415753358374592</v>
      </c>
      <c r="F459" s="250">
        <v>2025.62</v>
      </c>
      <c r="G459" s="76">
        <v>160825520537.03488</v>
      </c>
      <c r="H459" s="46">
        <v>9418084.9233425297</v>
      </c>
      <c r="I459" s="76">
        <v>228394739875.15085</v>
      </c>
      <c r="J459" s="56">
        <v>0.17256176074264273</v>
      </c>
      <c r="K459" s="76">
        <v>12787114318.582579</v>
      </c>
      <c r="L459" s="76">
        <v>12103956447.549547</v>
      </c>
      <c r="M459" s="76">
        <v>84841444501.12645</v>
      </c>
      <c r="N459" s="76">
        <v>52131571902.07885</v>
      </c>
      <c r="O459" s="76">
        <v>25633.804725960006</v>
      </c>
      <c r="P459" s="46">
        <v>318537.9429737702</v>
      </c>
      <c r="Q459" s="46">
        <v>189736.15286968148</v>
      </c>
      <c r="R459" s="76">
        <v>523130226321.99042</v>
      </c>
      <c r="S459" s="56">
        <v>0.46862956407443901</v>
      </c>
      <c r="T459" s="56">
        <v>0.35021330671836098</v>
      </c>
      <c r="U459" s="46">
        <v>18.122829518107636</v>
      </c>
      <c r="V459" s="76">
        <v>3638560665663.1831</v>
      </c>
      <c r="W459" s="84">
        <v>1148.3344608581369</v>
      </c>
      <c r="X459" s="82">
        <v>4.0611466837555975E-2</v>
      </c>
      <c r="Y459" s="476">
        <v>2.0000000000000001E-4</v>
      </c>
    </row>
    <row r="460" spans="1:25" x14ac:dyDescent="0.2">
      <c r="A460" s="475">
        <v>456</v>
      </c>
      <c r="B460" s="56">
        <v>0.41657450906352461</v>
      </c>
      <c r="C460" s="46">
        <v>1631.2371218422445</v>
      </c>
      <c r="D460" s="56">
        <v>0.60323572615155807</v>
      </c>
      <c r="E460" s="56">
        <v>0.56353036409673773</v>
      </c>
      <c r="F460" s="250">
        <v>2024.94</v>
      </c>
      <c r="G460" s="76">
        <v>198525219293.6022</v>
      </c>
      <c r="H460" s="46">
        <v>13288763.88085974</v>
      </c>
      <c r="I460" s="76">
        <v>374893606171.66638</v>
      </c>
      <c r="J460" s="56">
        <v>0.40204079909074242</v>
      </c>
      <c r="K460" s="76">
        <v>9361628688.2001228</v>
      </c>
      <c r="L460" s="76">
        <v>0</v>
      </c>
      <c r="M460" s="76">
        <v>164181676098.08105</v>
      </c>
      <c r="N460" s="76">
        <v>11592376008.945677</v>
      </c>
      <c r="O460" s="76">
        <v>28210.637057439482</v>
      </c>
      <c r="P460" s="46">
        <v>126055.85264753958</v>
      </c>
      <c r="Q460" s="46">
        <v>47672.280457127577</v>
      </c>
      <c r="R460" s="76">
        <v>799047482124.44897</v>
      </c>
      <c r="S460" s="56">
        <v>0.59792205324685821</v>
      </c>
      <c r="T460" s="56">
        <v>0.37102492684809973</v>
      </c>
      <c r="U460" s="46">
        <v>16.993275121686679</v>
      </c>
      <c r="V460" s="76">
        <v>5596293679298.6113</v>
      </c>
      <c r="W460" s="84">
        <v>1764.8275528747386</v>
      </c>
      <c r="X460" s="82">
        <v>4.249051394648648E-2</v>
      </c>
      <c r="Y460" s="476">
        <v>2.0000000000000001E-4</v>
      </c>
    </row>
    <row r="461" spans="1:25" x14ac:dyDescent="0.2">
      <c r="A461" s="475">
        <v>457</v>
      </c>
      <c r="B461" s="56">
        <v>0.52999603204901224</v>
      </c>
      <c r="C461" s="46">
        <v>11172.293442776114</v>
      </c>
      <c r="D461" s="56">
        <v>0.78505311130622402</v>
      </c>
      <c r="E461" s="56">
        <v>0.66642169028634024</v>
      </c>
      <c r="F461" s="250">
        <v>2024.77</v>
      </c>
      <c r="G461" s="76">
        <v>264396530142.76385</v>
      </c>
      <c r="H461" s="46">
        <v>18782149.197349615</v>
      </c>
      <c r="I461" s="76">
        <v>419813040260.73151</v>
      </c>
      <c r="J461" s="56">
        <v>0.21106747611672994</v>
      </c>
      <c r="K461" s="76">
        <v>16291251026.520744</v>
      </c>
      <c r="L461" s="76">
        <v>0</v>
      </c>
      <c r="M461" s="76">
        <v>157419844219.78156</v>
      </c>
      <c r="N461" s="76">
        <v>26834139562.031826</v>
      </c>
      <c r="O461" s="76">
        <v>45000</v>
      </c>
      <c r="P461" s="46">
        <v>210346.4272400155</v>
      </c>
      <c r="Q461" s="46">
        <v>102963.52061259675</v>
      </c>
      <c r="R461" s="76">
        <v>852119076517.97717</v>
      </c>
      <c r="S461" s="56">
        <v>0.48306422402762023</v>
      </c>
      <c r="T461" s="56">
        <v>0.3955942372068183</v>
      </c>
      <c r="U461" s="46">
        <v>17.666356196486198</v>
      </c>
      <c r="V461" s="76">
        <v>6360470110882.043</v>
      </c>
      <c r="W461" s="84">
        <v>2008.5554182789624</v>
      </c>
      <c r="X461" s="82">
        <v>4.2222140915491931E-2</v>
      </c>
      <c r="Y461" s="476">
        <v>2.0000000000000001E-4</v>
      </c>
    </row>
    <row r="462" spans="1:25" x14ac:dyDescent="0.2">
      <c r="A462" s="475">
        <v>458</v>
      </c>
      <c r="B462" s="56">
        <v>0.641160517338067</v>
      </c>
      <c r="C462" s="46">
        <v>3330.1516307586999</v>
      </c>
      <c r="D462" s="56">
        <v>0.7493053619498985</v>
      </c>
      <c r="E462" s="56">
        <v>0.64888939006710866</v>
      </c>
      <c r="F462" s="250">
        <v>2024.7</v>
      </c>
      <c r="G462" s="76">
        <v>163491703852.86459</v>
      </c>
      <c r="H462" s="46">
        <v>18007891.789211199</v>
      </c>
      <c r="I462" s="76">
        <v>486507741040.60425</v>
      </c>
      <c r="J462" s="56">
        <v>0.35841594931226128</v>
      </c>
      <c r="K462" s="76">
        <v>41333836388.905426</v>
      </c>
      <c r="L462" s="76">
        <v>103098056343.26567</v>
      </c>
      <c r="M462" s="76">
        <v>102628292870.42586</v>
      </c>
      <c r="N462" s="76">
        <v>72566432033.777191</v>
      </c>
      <c r="O462" s="76">
        <v>45000</v>
      </c>
      <c r="P462" s="46">
        <v>436982.46792737831</v>
      </c>
      <c r="Q462" s="46">
        <v>275377.90269166062</v>
      </c>
      <c r="R462" s="76">
        <v>949990426267.57153</v>
      </c>
      <c r="S462" s="56">
        <v>0.51462343811186018</v>
      </c>
      <c r="T462" s="56">
        <v>0.36196639911841905</v>
      </c>
      <c r="U462" s="46">
        <v>15.693638844889575</v>
      </c>
      <c r="V462" s="76">
        <v>6012979351157.1289</v>
      </c>
      <c r="W462" s="84">
        <v>1898.2521265744501</v>
      </c>
      <c r="X462" s="82">
        <v>4.6104505683558068E-2</v>
      </c>
      <c r="Y462" s="476">
        <v>2.0000000000000001E-4</v>
      </c>
    </row>
    <row r="463" spans="1:25" x14ac:dyDescent="0.2">
      <c r="A463" s="475">
        <v>459</v>
      </c>
      <c r="B463" s="56">
        <v>0.48761666986499191</v>
      </c>
      <c r="C463" s="46">
        <v>5688.54650079366</v>
      </c>
      <c r="D463" s="56">
        <v>1.3626120693869883</v>
      </c>
      <c r="E463" s="56">
        <v>0.6196194814920194</v>
      </c>
      <c r="F463" s="250">
        <v>2026.2</v>
      </c>
      <c r="G463" s="76">
        <v>284700966689.23132</v>
      </c>
      <c r="H463" s="46">
        <v>55625473.461102813</v>
      </c>
      <c r="I463" s="76">
        <v>1183173012049.3801</v>
      </c>
      <c r="J463" s="56">
        <v>0.42734341977307744</v>
      </c>
      <c r="K463" s="76">
        <v>57449343110.407166</v>
      </c>
      <c r="L463" s="76">
        <v>67063686327.934364</v>
      </c>
      <c r="M463" s="76">
        <v>117452622849.92705</v>
      </c>
      <c r="N463" s="76">
        <v>23144999148.875885</v>
      </c>
      <c r="O463" s="76">
        <v>22211.025156691721</v>
      </c>
      <c r="P463" s="46">
        <v>195744.41747653362</v>
      </c>
      <c r="Q463" s="46">
        <v>103161.72426755834</v>
      </c>
      <c r="R463" s="76">
        <v>1686794147772.9214</v>
      </c>
      <c r="S463" s="56">
        <v>0.51970119651364743</v>
      </c>
      <c r="T463" s="56">
        <v>0.41261313540032923</v>
      </c>
      <c r="U463" s="46">
        <v>15.337134936395419</v>
      </c>
      <c r="V463" s="76">
        <v>11534131403918.572</v>
      </c>
      <c r="W463" s="84">
        <v>3641.5218234571912</v>
      </c>
      <c r="X463" s="82">
        <v>4.8456987991424741E-2</v>
      </c>
      <c r="Y463" s="476">
        <v>2.0000000000000001E-4</v>
      </c>
    </row>
    <row r="464" spans="1:25" x14ac:dyDescent="0.2">
      <c r="A464" s="475">
        <v>460</v>
      </c>
      <c r="B464" s="56">
        <v>0.39018644670478198</v>
      </c>
      <c r="C464" s="46">
        <v>4096.7352423911416</v>
      </c>
      <c r="D464" s="56">
        <v>0.7878937812566188</v>
      </c>
      <c r="E464" s="56">
        <v>0.35655484437664531</v>
      </c>
      <c r="F464" s="250">
        <v>2026.18</v>
      </c>
      <c r="G464" s="76">
        <v>115312018227.76831</v>
      </c>
      <c r="H464" s="46">
        <v>19552049.714682255</v>
      </c>
      <c r="I464" s="76">
        <v>588833659836.35791</v>
      </c>
      <c r="J464" s="56">
        <v>0.39018644670478198</v>
      </c>
      <c r="K464" s="76">
        <v>47877161868.353485</v>
      </c>
      <c r="L464" s="76">
        <v>72972125090.982803</v>
      </c>
      <c r="M464" s="76">
        <v>46995668963.429115</v>
      </c>
      <c r="N464" s="76">
        <v>9253939206.7165966</v>
      </c>
      <c r="O464" s="76">
        <v>34430.581079854674</v>
      </c>
      <c r="P464" s="46">
        <v>101465.43749999971</v>
      </c>
      <c r="Q464" s="46">
        <v>33113.812499999745</v>
      </c>
      <c r="R464" s="76">
        <v>880114162626.37927</v>
      </c>
      <c r="S464" s="56">
        <v>0.50745081011894033</v>
      </c>
      <c r="T464" s="56">
        <v>0.36697632402916464</v>
      </c>
      <c r="U464" s="46">
        <v>14.884757117043797</v>
      </c>
      <c r="V464" s="76">
        <v>5406658930738.0811</v>
      </c>
      <c r="W464" s="84">
        <v>1705.4310490979667</v>
      </c>
      <c r="X464" s="82">
        <v>4.8016259549617885E-2</v>
      </c>
      <c r="Y464" s="476">
        <v>2.0000000000000001E-4</v>
      </c>
    </row>
    <row r="465" spans="1:25" x14ac:dyDescent="0.2">
      <c r="A465" s="475">
        <v>461</v>
      </c>
      <c r="B465" s="56">
        <v>0.50757967467344411</v>
      </c>
      <c r="C465" s="46">
        <v>9211.0777721491868</v>
      </c>
      <c r="D465" s="56">
        <v>0.48368121417707732</v>
      </c>
      <c r="E465" s="56">
        <v>0.7</v>
      </c>
      <c r="F465" s="250">
        <v>2027.28</v>
      </c>
      <c r="G465" s="76">
        <v>115237755343.78787</v>
      </c>
      <c r="H465" s="46">
        <v>8831651.2862040997</v>
      </c>
      <c r="I465" s="76">
        <v>280060454573.27411</v>
      </c>
      <c r="J465" s="56">
        <v>0.40220602639969127</v>
      </c>
      <c r="K465" s="76">
        <v>60028085550.909195</v>
      </c>
      <c r="L465" s="76">
        <v>221349196216.98511</v>
      </c>
      <c r="M465" s="76">
        <v>0</v>
      </c>
      <c r="N465" s="76">
        <v>24103461922.823936</v>
      </c>
      <c r="O465" s="76">
        <v>35750.285631194616</v>
      </c>
      <c r="P465" s="46">
        <v>195372.2657687566</v>
      </c>
      <c r="Q465" s="46">
        <v>97713.282820363907</v>
      </c>
      <c r="R465" s="76">
        <v>609304318224.36035</v>
      </c>
      <c r="S465" s="56">
        <v>0.55024956057777286</v>
      </c>
      <c r="T465" s="56">
        <v>0.38566137322096022</v>
      </c>
      <c r="U465" s="46">
        <v>15.671717782522764</v>
      </c>
      <c r="V465" s="76">
        <v>4115804765918.5659</v>
      </c>
      <c r="W465" s="84">
        <v>1298.9498714118117</v>
      </c>
      <c r="X465" s="82">
        <v>4.6001556091937804E-2</v>
      </c>
      <c r="Y465" s="476">
        <v>2.0000000000000001E-4</v>
      </c>
    </row>
    <row r="466" spans="1:25" x14ac:dyDescent="0.2">
      <c r="A466" s="475">
        <v>462</v>
      </c>
      <c r="B466" s="56">
        <v>0.51844008299965028</v>
      </c>
      <c r="C466" s="46">
        <v>2926.7912146528074</v>
      </c>
      <c r="D466" s="56">
        <v>0.61995913475191167</v>
      </c>
      <c r="E466" s="56">
        <v>0.44381090132261908</v>
      </c>
      <c r="F466" s="250">
        <v>2024.44</v>
      </c>
      <c r="G466" s="76">
        <v>149898162179.12607</v>
      </c>
      <c r="H466" s="46">
        <v>13350726.852868447</v>
      </c>
      <c r="I466" s="76">
        <v>383989851628.3222</v>
      </c>
      <c r="J466" s="56">
        <v>0.39111532116133185</v>
      </c>
      <c r="K466" s="76">
        <v>7397048534.5499954</v>
      </c>
      <c r="L466" s="76">
        <v>0</v>
      </c>
      <c r="M466" s="76">
        <v>220274826662.24933</v>
      </c>
      <c r="N466" s="76">
        <v>30013725497.012794</v>
      </c>
      <c r="O466" s="76">
        <v>31186.931052987784</v>
      </c>
      <c r="P466" s="46">
        <v>228213.76278594899</v>
      </c>
      <c r="Q466" s="46">
        <v>119001.78588143334</v>
      </c>
      <c r="R466" s="76">
        <v>937470803836.87927</v>
      </c>
      <c r="S466" s="56">
        <v>0.6106170185724451</v>
      </c>
      <c r="T466" s="56">
        <v>0.27874715556208124</v>
      </c>
      <c r="U466" s="46">
        <v>16.419699032943001</v>
      </c>
      <c r="V466" s="76">
        <v>4787062034080.2266</v>
      </c>
      <c r="W466" s="84">
        <v>1510.9659198141978</v>
      </c>
      <c r="X466" s="82">
        <v>4.3855183886270459E-2</v>
      </c>
      <c r="Y466" s="476">
        <v>2.0000000000000001E-4</v>
      </c>
    </row>
    <row r="467" spans="1:25" x14ac:dyDescent="0.2">
      <c r="A467" s="475">
        <v>463</v>
      </c>
      <c r="B467" s="56">
        <v>0.52349371920180165</v>
      </c>
      <c r="C467" s="46">
        <v>4454.1014413542007</v>
      </c>
      <c r="D467" s="56">
        <v>0.51708162230927401</v>
      </c>
      <c r="E467" s="56">
        <v>0.4555693992430867</v>
      </c>
      <c r="F467" s="250">
        <v>2025.6</v>
      </c>
      <c r="G467" s="76">
        <v>114646498804.83792</v>
      </c>
      <c r="H467" s="46">
        <v>10144175.225348685</v>
      </c>
      <c r="I467" s="76">
        <v>343698378166.6095</v>
      </c>
      <c r="J467" s="56">
        <v>0.49822540539295579</v>
      </c>
      <c r="K467" s="76">
        <v>11771714229.458288</v>
      </c>
      <c r="L467" s="76">
        <v>9076905843.0688782</v>
      </c>
      <c r="M467" s="76">
        <v>73754041490.353195</v>
      </c>
      <c r="N467" s="76">
        <v>20184325618.864239</v>
      </c>
      <c r="O467" s="76">
        <v>45000</v>
      </c>
      <c r="P467" s="46">
        <v>185189.28724589749</v>
      </c>
      <c r="Q467" s="46">
        <v>89762.504354852455</v>
      </c>
      <c r="R467" s="76">
        <v>553325663970.37732</v>
      </c>
      <c r="S467" s="56">
        <v>0.58332701064376802</v>
      </c>
      <c r="T467" s="56">
        <v>0.48971701683309116</v>
      </c>
      <c r="U467" s="46">
        <v>15.488478196917743</v>
      </c>
      <c r="V467" s="76">
        <v>4730105492691.1338</v>
      </c>
      <c r="W467" s="84">
        <v>1492.781224302096</v>
      </c>
      <c r="X467" s="82">
        <v>4.6060003346806426E-2</v>
      </c>
      <c r="Y467" s="476">
        <v>2.0000000000000001E-4</v>
      </c>
    </row>
    <row r="468" spans="1:25" x14ac:dyDescent="0.2">
      <c r="A468" s="475">
        <v>464</v>
      </c>
      <c r="B468" s="56">
        <v>0.54860832798586689</v>
      </c>
      <c r="C468" s="46">
        <v>5358.9539279982973</v>
      </c>
      <c r="D468" s="56">
        <v>0.58393012694974245</v>
      </c>
      <c r="E468" s="56">
        <v>0.54606511672253799</v>
      </c>
      <c r="F468" s="250">
        <v>2025.11</v>
      </c>
      <c r="G468" s="76">
        <v>170562953061.79565</v>
      </c>
      <c r="H468" s="46">
        <v>12094283.748538684</v>
      </c>
      <c r="I468" s="76">
        <v>321350538724.82471</v>
      </c>
      <c r="J468" s="56">
        <v>0.32817181751387681</v>
      </c>
      <c r="K468" s="76">
        <v>19070645743.516266</v>
      </c>
      <c r="L468" s="76">
        <v>26676079375.611923</v>
      </c>
      <c r="M468" s="76">
        <v>107256678262.12656</v>
      </c>
      <c r="N468" s="76">
        <v>54117521630.252884</v>
      </c>
      <c r="O468" s="76">
        <v>17213.715490381874</v>
      </c>
      <c r="P468" s="46">
        <v>356231.80562654114</v>
      </c>
      <c r="Q468" s="46">
        <v>216877.76230862498</v>
      </c>
      <c r="R468" s="76">
        <v>677555621188.52869</v>
      </c>
      <c r="S468" s="56">
        <v>0.52080510506623279</v>
      </c>
      <c r="T468" s="56">
        <v>0.38425031889039479</v>
      </c>
      <c r="U468" s="46">
        <v>16.811740640408939</v>
      </c>
      <c r="V468" s="76">
        <v>4940808557604.5918</v>
      </c>
      <c r="W468" s="84">
        <v>1560.4460235395936</v>
      </c>
      <c r="X468" s="82">
        <v>4.2077948358612671E-2</v>
      </c>
      <c r="Y468" s="476">
        <v>2.0000000000000001E-4</v>
      </c>
    </row>
    <row r="469" spans="1:25" x14ac:dyDescent="0.2">
      <c r="A469" s="475">
        <v>465</v>
      </c>
      <c r="B469" s="56">
        <v>0.54530679690790507</v>
      </c>
      <c r="C469" s="46">
        <v>2901.2291197318291</v>
      </c>
      <c r="D469" s="56">
        <v>0.97161821574890217</v>
      </c>
      <c r="E469" s="56">
        <v>0.18392706617274196</v>
      </c>
      <c r="F469" s="250">
        <v>2023.75</v>
      </c>
      <c r="G469" s="76">
        <v>621318858803.41113</v>
      </c>
      <c r="H469" s="46">
        <v>29003551.367839683</v>
      </c>
      <c r="I469" s="76">
        <v>467051213648.52991</v>
      </c>
      <c r="J469" s="56">
        <v>0.2305496053820254</v>
      </c>
      <c r="K469" s="76">
        <v>9830331690.24646</v>
      </c>
      <c r="L469" s="76">
        <v>0</v>
      </c>
      <c r="M469" s="76">
        <v>511167527927.43976</v>
      </c>
      <c r="N469" s="76">
        <v>30901603301.919159</v>
      </c>
      <c r="O469" s="76">
        <v>24784.010129080416</v>
      </c>
      <c r="P469" s="46">
        <v>285196.38110998273</v>
      </c>
      <c r="Q469" s="46">
        <v>153778.90733708645</v>
      </c>
      <c r="R469" s="76">
        <v>1604643759473.0823</v>
      </c>
      <c r="S469" s="56">
        <v>0.62101073550961716</v>
      </c>
      <c r="T469" s="56">
        <v>0.43577294247532056</v>
      </c>
      <c r="U469" s="46">
        <v>18.313111623135914</v>
      </c>
      <c r="V469" s="76">
        <v>14061651547581.68</v>
      </c>
      <c r="W469" s="84">
        <v>4433.8729177860168</v>
      </c>
      <c r="X469" s="82">
        <v>3.9855987431179837E-2</v>
      </c>
      <c r="Y469" s="476">
        <v>2.0000000000000001E-4</v>
      </c>
    </row>
    <row r="470" spans="1:25" x14ac:dyDescent="0.2">
      <c r="A470" s="475">
        <v>466</v>
      </c>
      <c r="B470" s="56">
        <v>0.57413457165328918</v>
      </c>
      <c r="C470" s="46">
        <v>5624.3011056937466</v>
      </c>
      <c r="D470" s="56">
        <v>0.37160591350401728</v>
      </c>
      <c r="E470" s="56">
        <v>0.16076416859733167</v>
      </c>
      <c r="F470" s="250">
        <v>2025.63</v>
      </c>
      <c r="G470" s="76">
        <v>78177011182.185074</v>
      </c>
      <c r="H470" s="46">
        <v>6456673.263224354</v>
      </c>
      <c r="I470" s="76">
        <v>229081065668.03528</v>
      </c>
      <c r="J470" s="56">
        <v>0.38404892329579465</v>
      </c>
      <c r="K470" s="76">
        <v>7302236303.1435099</v>
      </c>
      <c r="L470" s="76">
        <v>7443982326.2786779</v>
      </c>
      <c r="M470" s="76">
        <v>75521889235.049164</v>
      </c>
      <c r="N470" s="76">
        <v>42583835680.89566</v>
      </c>
      <c r="O470" s="76">
        <v>21376.981537525102</v>
      </c>
      <c r="P470" s="46">
        <v>301093.87358595151</v>
      </c>
      <c r="Q470" s="46">
        <v>145901.57443733132</v>
      </c>
      <c r="R470" s="76">
        <v>441357544903.95581</v>
      </c>
      <c r="S470" s="56">
        <v>0.52493072628754966</v>
      </c>
      <c r="T470" s="56">
        <v>0.38180639279742751</v>
      </c>
      <c r="U470" s="46">
        <v>15.700953698165938</v>
      </c>
      <c r="V470" s="76">
        <v>3073907775139.0635</v>
      </c>
      <c r="W470" s="84">
        <v>970.56476390920227</v>
      </c>
      <c r="X470" s="82">
        <v>4.4102012501293253E-2</v>
      </c>
      <c r="Y470" s="476">
        <v>2.0000000000000001E-4</v>
      </c>
    </row>
    <row r="471" spans="1:25" x14ac:dyDescent="0.2">
      <c r="A471" s="475">
        <v>467</v>
      </c>
      <c r="B471" s="56">
        <v>0.56960401780413228</v>
      </c>
      <c r="C471" s="46">
        <v>6527.5336886812893</v>
      </c>
      <c r="D471" s="56">
        <v>1.1992573428028259</v>
      </c>
      <c r="E471" s="56">
        <v>0.20607957418295808</v>
      </c>
      <c r="F471" s="250">
        <v>2024.9</v>
      </c>
      <c r="G471" s="76">
        <v>177809202963.32745</v>
      </c>
      <c r="H471" s="46">
        <v>33827245.724746034</v>
      </c>
      <c r="I471" s="76">
        <v>714842188598.58179</v>
      </c>
      <c r="J471" s="56">
        <v>0.25092635927612184</v>
      </c>
      <c r="K471" s="76">
        <v>15299483009.877586</v>
      </c>
      <c r="L471" s="76">
        <v>20495842038.66116</v>
      </c>
      <c r="M471" s="76">
        <v>155197300160.84103</v>
      </c>
      <c r="N471" s="76">
        <v>8569865921.870368</v>
      </c>
      <c r="O471" s="76">
        <v>21130.9508951104</v>
      </c>
      <c r="P471" s="46">
        <v>115110.39630995443</v>
      </c>
      <c r="Q471" s="46">
        <v>32296.355875704015</v>
      </c>
      <c r="R471" s="76">
        <v>1223045081721.9709</v>
      </c>
      <c r="S471" s="56">
        <v>0.47052995769458617</v>
      </c>
      <c r="T471" s="56">
        <v>0.23507185593699076</v>
      </c>
      <c r="U471" s="46">
        <v>16.640255734584837</v>
      </c>
      <c r="V471" s="76">
        <v>5106675833187.3027</v>
      </c>
      <c r="W471" s="84">
        <v>1612.2386618098062</v>
      </c>
      <c r="X471" s="82">
        <v>4.5497463688308905E-2</v>
      </c>
      <c r="Y471" s="476">
        <v>2.0000000000000001E-4</v>
      </c>
    </row>
    <row r="472" spans="1:25" x14ac:dyDescent="0.2">
      <c r="A472" s="475">
        <v>468</v>
      </c>
      <c r="B472" s="56">
        <v>0.53898034324895971</v>
      </c>
      <c r="C472" s="46">
        <v>6006.379965830115</v>
      </c>
      <c r="D472" s="56">
        <v>0.92053997509899643</v>
      </c>
      <c r="E472" s="56">
        <v>0.47732988890638889</v>
      </c>
      <c r="F472" s="250">
        <v>2024.74</v>
      </c>
      <c r="G472" s="76">
        <v>497762777204.62988</v>
      </c>
      <c r="H472" s="46">
        <v>25802951.612721905</v>
      </c>
      <c r="I472" s="76">
        <v>553754226686.28381</v>
      </c>
      <c r="J472" s="56">
        <v>0.1025111475422773</v>
      </c>
      <c r="K472" s="76">
        <v>16069813306.145359</v>
      </c>
      <c r="L472" s="76">
        <v>0</v>
      </c>
      <c r="M472" s="76">
        <v>322665282724.10486</v>
      </c>
      <c r="N472" s="76">
        <v>68632483836.033478</v>
      </c>
      <c r="O472" s="76">
        <v>36473.344428363504</v>
      </c>
      <c r="P472" s="46">
        <v>370158.83218155021</v>
      </c>
      <c r="Q472" s="46">
        <v>218859.39835558721</v>
      </c>
      <c r="R472" s="76">
        <v>1481335722278.781</v>
      </c>
      <c r="S472" s="56">
        <v>0.50878576189675828</v>
      </c>
      <c r="T472" s="56">
        <v>0.3309256841726167</v>
      </c>
      <c r="U472" s="46">
        <v>19.753863669201774</v>
      </c>
      <c r="V472" s="76">
        <v>10346820957044.926</v>
      </c>
      <c r="W472" s="84">
        <v>3263.2654779717714</v>
      </c>
      <c r="X472" s="82">
        <v>3.8077756157822329E-2</v>
      </c>
      <c r="Y472" s="476">
        <v>2.0000000000000001E-4</v>
      </c>
    </row>
    <row r="473" spans="1:25" x14ac:dyDescent="0.2">
      <c r="A473" s="475">
        <v>469</v>
      </c>
      <c r="B473" s="56">
        <v>0.4845309635262976</v>
      </c>
      <c r="C473" s="46">
        <v>4229.0633767108475</v>
      </c>
      <c r="D473" s="56">
        <v>0.53115881743834659</v>
      </c>
      <c r="E473" s="56">
        <v>0.69322308903801588</v>
      </c>
      <c r="F473" s="250">
        <v>2025.27</v>
      </c>
      <c r="G473" s="76">
        <v>142336108108.10272</v>
      </c>
      <c r="H473" s="46">
        <v>10583141.389200291</v>
      </c>
      <c r="I473" s="76">
        <v>323662414377.38507</v>
      </c>
      <c r="J473" s="56">
        <v>0.32466051044054212</v>
      </c>
      <c r="K473" s="76">
        <v>26579730486.224361</v>
      </c>
      <c r="L473" s="76">
        <v>60142070078.836777</v>
      </c>
      <c r="M473" s="76">
        <v>103740096631.38609</v>
      </c>
      <c r="N473" s="76">
        <v>38417321067.763489</v>
      </c>
      <c r="O473" s="76">
        <v>34481.70910937462</v>
      </c>
      <c r="P473" s="46">
        <v>239239.18400252651</v>
      </c>
      <c r="Q473" s="46">
        <v>128976.30608984904</v>
      </c>
      <c r="R473" s="76">
        <v>675454316210.39282</v>
      </c>
      <c r="S473" s="56">
        <v>0.53279117645357632</v>
      </c>
      <c r="T473" s="56">
        <v>0.35151625133718084</v>
      </c>
      <c r="U473" s="46">
        <v>16.376727231393602</v>
      </c>
      <c r="V473" s="76">
        <v>4386323876676.5806</v>
      </c>
      <c r="W473" s="84">
        <v>1383.1048951549672</v>
      </c>
      <c r="X473" s="82">
        <v>4.3565329324630746E-2</v>
      </c>
      <c r="Y473" s="476">
        <v>2.0000000000000001E-4</v>
      </c>
    </row>
    <row r="474" spans="1:25" x14ac:dyDescent="0.2">
      <c r="A474" s="475">
        <v>470</v>
      </c>
      <c r="B474" s="56">
        <v>0.7644847458450541</v>
      </c>
      <c r="C474" s="46">
        <v>3074.1033023055834</v>
      </c>
      <c r="D474" s="56">
        <v>0.64334540895835757</v>
      </c>
      <c r="E474" s="56">
        <v>0.45358552321667173</v>
      </c>
      <c r="F474" s="250">
        <v>2025.38</v>
      </c>
      <c r="G474" s="76">
        <v>167643571174.61716</v>
      </c>
      <c r="H474" s="46">
        <v>14269260.215073939</v>
      </c>
      <c r="I474" s="76">
        <v>484178584182.95087</v>
      </c>
      <c r="J474" s="56">
        <v>0.46297834561962858</v>
      </c>
      <c r="K474" s="76">
        <v>14772232402.954693</v>
      </c>
      <c r="L474" s="76">
        <v>6335956773.3439894</v>
      </c>
      <c r="M474" s="76">
        <v>92330009175.789291</v>
      </c>
      <c r="N474" s="76">
        <v>66900509874.495247</v>
      </c>
      <c r="O474" s="76">
        <v>30641.62966929737</v>
      </c>
      <c r="P474" s="46">
        <v>399429.76850624278</v>
      </c>
      <c r="Q474" s="46">
        <v>248955.23412151024</v>
      </c>
      <c r="R474" s="76">
        <v>850870116395.04858</v>
      </c>
      <c r="S474" s="56">
        <v>0.55202199601981439</v>
      </c>
      <c r="T474" s="56">
        <v>0.40940188287369056</v>
      </c>
      <c r="U474" s="46">
        <v>15.849250905553964</v>
      </c>
      <c r="V474" s="76">
        <v>6124851010080.8418</v>
      </c>
      <c r="W474" s="84">
        <v>1933.7374493335349</v>
      </c>
      <c r="X474" s="82">
        <v>4.5613710700453697E-2</v>
      </c>
      <c r="Y474" s="476">
        <v>2.0000000000000001E-4</v>
      </c>
    </row>
    <row r="475" spans="1:25" x14ac:dyDescent="0.2">
      <c r="A475" s="475">
        <v>471</v>
      </c>
      <c r="B475" s="56">
        <v>0.32819021385798597</v>
      </c>
      <c r="C475" s="46">
        <v>8041.9909920715209</v>
      </c>
      <c r="D475" s="56">
        <v>0.27391070135922951</v>
      </c>
      <c r="E475" s="56">
        <v>0.30238693777809345</v>
      </c>
      <c r="F475" s="250">
        <v>2024.84</v>
      </c>
      <c r="G475" s="76">
        <v>94199315442.073181</v>
      </c>
      <c r="H475" s="46">
        <v>4383472.9172390578</v>
      </c>
      <c r="I475" s="76">
        <v>199058160691.61932</v>
      </c>
      <c r="J475" s="56">
        <v>0.32819021385798597</v>
      </c>
      <c r="K475" s="76">
        <v>7673682978.3502922</v>
      </c>
      <c r="L475" s="76">
        <v>0</v>
      </c>
      <c r="M475" s="76">
        <v>95652761679.640518</v>
      </c>
      <c r="N475" s="76">
        <v>292016212943.28717</v>
      </c>
      <c r="O475" s="76">
        <v>20067.13587438743</v>
      </c>
      <c r="P475" s="46">
        <v>1626421.9683699207</v>
      </c>
      <c r="Q475" s="46">
        <v>1131797.1340872969</v>
      </c>
      <c r="R475" s="76">
        <v>693085719833.32837</v>
      </c>
      <c r="S475" s="56">
        <v>0.40450947347121657</v>
      </c>
      <c r="T475" s="56">
        <v>0.25558835041839456</v>
      </c>
      <c r="U475" s="46">
        <v>16.144495879539434</v>
      </c>
      <c r="V475" s="76">
        <v>3191800572582.96</v>
      </c>
      <c r="W475" s="84">
        <v>1006.3753008393204</v>
      </c>
      <c r="X475" s="82">
        <v>4.4533914820939227E-2</v>
      </c>
      <c r="Y475" s="476">
        <v>2.0000000000000001E-4</v>
      </c>
    </row>
    <row r="476" spans="1:25" x14ac:dyDescent="0.2">
      <c r="A476" s="475">
        <v>472</v>
      </c>
      <c r="B476" s="56">
        <v>0.43679640975074957</v>
      </c>
      <c r="C476" s="46">
        <v>4902.1482444165867</v>
      </c>
      <c r="D476" s="56">
        <v>0.65214721905662854</v>
      </c>
      <c r="E476" s="56">
        <v>0.36043147074513765</v>
      </c>
      <c r="F476" s="250">
        <v>2024.68</v>
      </c>
      <c r="G476" s="76">
        <v>302084755714.62714</v>
      </c>
      <c r="H476" s="46">
        <v>13955507.259518219</v>
      </c>
      <c r="I476" s="76">
        <v>323198040299.67407</v>
      </c>
      <c r="J476" s="56">
        <v>0.1621236045001625</v>
      </c>
      <c r="K476" s="76">
        <v>6299016652.7859602</v>
      </c>
      <c r="L476" s="76">
        <v>0</v>
      </c>
      <c r="M476" s="76">
        <v>209159951978.4444</v>
      </c>
      <c r="N476" s="76">
        <v>32322890779.959656</v>
      </c>
      <c r="O476" s="76">
        <v>10000</v>
      </c>
      <c r="P476" s="46">
        <v>220360.62680701457</v>
      </c>
      <c r="Q476" s="46">
        <v>112636.51628359489</v>
      </c>
      <c r="R476" s="76">
        <v>878396493535.12109</v>
      </c>
      <c r="S476" s="56">
        <v>0.54140174081383874</v>
      </c>
      <c r="T476" s="56">
        <v>0.36265808062863003</v>
      </c>
      <c r="U476" s="46">
        <v>18.664585861764763</v>
      </c>
      <c r="V476" s="76">
        <v>6485316424198.1914</v>
      </c>
      <c r="W476" s="84">
        <v>2046.0301859690821</v>
      </c>
      <c r="X476" s="82">
        <v>3.949744721935896E-2</v>
      </c>
      <c r="Y476" s="476">
        <v>2.0000000000000001E-4</v>
      </c>
    </row>
    <row r="477" spans="1:25" x14ac:dyDescent="0.2">
      <c r="A477" s="475">
        <v>473</v>
      </c>
      <c r="B477" s="56">
        <v>0.54088190617131404</v>
      </c>
      <c r="C477" s="46">
        <v>3134.7640294633529</v>
      </c>
      <c r="D477" s="56">
        <v>0.70435888496296628</v>
      </c>
      <c r="E477" s="56">
        <v>0.33796418275513984</v>
      </c>
      <c r="F477" s="250">
        <v>2028.48</v>
      </c>
      <c r="G477" s="76">
        <v>22884456868.470558</v>
      </c>
      <c r="H477" s="46">
        <v>16282897.295549102</v>
      </c>
      <c r="I477" s="76">
        <v>542136825773.82349</v>
      </c>
      <c r="J477" s="56">
        <v>0.42133602249921887</v>
      </c>
      <c r="K477" s="76">
        <v>30312878327.483852</v>
      </c>
      <c r="L477" s="76">
        <v>53339919285.225845</v>
      </c>
      <c r="M477" s="76">
        <v>0</v>
      </c>
      <c r="N477" s="76">
        <v>67064445532.053238</v>
      </c>
      <c r="O477" s="76">
        <v>31180.555475636345</v>
      </c>
      <c r="P477" s="46">
        <v>373753.09804003226</v>
      </c>
      <c r="Q477" s="46">
        <v>227222.33670032019</v>
      </c>
      <c r="R477" s="76">
        <v>692854068918.58643</v>
      </c>
      <c r="S477" s="56">
        <v>0.43363659622113704</v>
      </c>
      <c r="T477" s="56">
        <v>0.31185002162572123</v>
      </c>
      <c r="U477" s="46">
        <v>13.404217314532426</v>
      </c>
      <c r="V477" s="76">
        <v>3345376434634.9829</v>
      </c>
      <c r="W477" s="84">
        <v>1054.8596116537892</v>
      </c>
      <c r="X477" s="82">
        <v>5.1941243348419625E-2</v>
      </c>
      <c r="Y477" s="476">
        <v>2.0000000000000001E-4</v>
      </c>
    </row>
    <row r="478" spans="1:25" x14ac:dyDescent="0.2">
      <c r="A478" s="475">
        <v>474</v>
      </c>
      <c r="B478" s="56">
        <v>0.46025546376740711</v>
      </c>
      <c r="C478" s="46">
        <v>6957.5314407094502</v>
      </c>
      <c r="D478" s="56">
        <v>1.0847062436124622</v>
      </c>
      <c r="E478" s="56">
        <v>0.46947745396741125</v>
      </c>
      <c r="F478" s="250">
        <v>2025.15</v>
      </c>
      <c r="G478" s="76">
        <v>240437558726.56918</v>
      </c>
      <c r="H478" s="46">
        <v>31395609.444809936</v>
      </c>
      <c r="I478" s="76">
        <v>429019781232.19806</v>
      </c>
      <c r="J478" s="56">
        <v>-3.0776682389337395E-2</v>
      </c>
      <c r="K478" s="76">
        <v>23456198152.699268</v>
      </c>
      <c r="L478" s="76">
        <v>76100412662.48996</v>
      </c>
      <c r="M478" s="76">
        <v>125762799457.55817</v>
      </c>
      <c r="N478" s="76">
        <v>18354098307.024792</v>
      </c>
      <c r="O478" s="76">
        <v>31437.145765099187</v>
      </c>
      <c r="P478" s="46">
        <v>227568.10774177467</v>
      </c>
      <c r="Q478" s="46">
        <v>79617.748386007093</v>
      </c>
      <c r="R478" s="76">
        <v>932379718071.4762</v>
      </c>
      <c r="S478" s="56">
        <v>0.39898678849988733</v>
      </c>
      <c r="T478" s="56">
        <v>0.21415542493891346</v>
      </c>
      <c r="U478" s="46">
        <v>25.35148057209113</v>
      </c>
      <c r="V478" s="76">
        <v>5236283336497.21</v>
      </c>
      <c r="W478" s="84">
        <v>1653.0800465887555</v>
      </c>
      <c r="X478" s="82">
        <v>2.9922970318956712E-2</v>
      </c>
      <c r="Y478" s="476">
        <v>2.0000000000000001E-4</v>
      </c>
    </row>
    <row r="479" spans="1:25" x14ac:dyDescent="0.2">
      <c r="A479" s="475">
        <v>475</v>
      </c>
      <c r="B479" s="56">
        <v>0.4503813513861179</v>
      </c>
      <c r="C479" s="46">
        <v>4789.7108995093495</v>
      </c>
      <c r="D479" s="56">
        <v>0.66857337721881771</v>
      </c>
      <c r="E479" s="56">
        <v>0.32415717237615227</v>
      </c>
      <c r="F479" s="250">
        <v>2023.75</v>
      </c>
      <c r="G479" s="76">
        <v>253216812790.75104</v>
      </c>
      <c r="H479" s="46">
        <v>14990853.283027973</v>
      </c>
      <c r="I479" s="76">
        <v>410607483489.64581</v>
      </c>
      <c r="J479" s="56">
        <v>0.37077971016340183</v>
      </c>
      <c r="K479" s="76">
        <v>55667344.610152438</v>
      </c>
      <c r="L479" s="76">
        <v>0</v>
      </c>
      <c r="M479" s="76">
        <v>282052800703.11121</v>
      </c>
      <c r="N479" s="76">
        <v>27624854142.098919</v>
      </c>
      <c r="O479" s="76">
        <v>28456.894202990039</v>
      </c>
      <c r="P479" s="46">
        <v>217364.36873994066</v>
      </c>
      <c r="Q479" s="46">
        <v>110147.57288764788</v>
      </c>
      <c r="R479" s="76">
        <v>999389529115.93506</v>
      </c>
      <c r="S479" s="56">
        <v>0.6080005841627929</v>
      </c>
      <c r="T479" s="56">
        <v>0.36165924409021105</v>
      </c>
      <c r="U479" s="46">
        <v>17.203357118750137</v>
      </c>
      <c r="V479" s="76">
        <v>6872575579629.3867</v>
      </c>
      <c r="W479" s="84">
        <v>2169.185320731619</v>
      </c>
      <c r="X479" s="82">
        <v>4.2253197160388799E-2</v>
      </c>
      <c r="Y479" s="476">
        <v>2.0000000000000001E-4</v>
      </c>
    </row>
    <row r="480" spans="1:25" x14ac:dyDescent="0.2">
      <c r="A480" s="475">
        <v>476</v>
      </c>
      <c r="B480" s="56">
        <v>0.52133836579380322</v>
      </c>
      <c r="C480" s="46">
        <v>5724.0024810891446</v>
      </c>
      <c r="D480" s="56">
        <v>0.3864805867709773</v>
      </c>
      <c r="E480" s="56">
        <v>0.53573681260787276</v>
      </c>
      <c r="F480" s="250">
        <v>2025.32</v>
      </c>
      <c r="G480" s="76">
        <v>144621446727.30536</v>
      </c>
      <c r="H480" s="46">
        <v>6663731.2663142988</v>
      </c>
      <c r="I480" s="76">
        <v>214749046918.53867</v>
      </c>
      <c r="J480" s="56">
        <v>0.40675002437234642</v>
      </c>
      <c r="K480" s="76">
        <v>29621429811.515205</v>
      </c>
      <c r="L480" s="76">
        <v>57404499095.825172</v>
      </c>
      <c r="M480" s="76">
        <v>82740286732.779358</v>
      </c>
      <c r="N480" s="76">
        <v>73475326592.711288</v>
      </c>
      <c r="O480" s="76">
        <v>22885.884322171529</v>
      </c>
      <c r="P480" s="46">
        <v>545184.3394620663</v>
      </c>
      <c r="Q480" s="46">
        <v>310704.5958715044</v>
      </c>
      <c r="R480" s="76">
        <v>621366381666.50806</v>
      </c>
      <c r="S480" s="56">
        <v>0.58968590425391909</v>
      </c>
      <c r="T480" s="56">
        <v>0.37690560460669492</v>
      </c>
      <c r="U480" s="46">
        <v>16.477221349090165</v>
      </c>
      <c r="V480" s="76">
        <v>4275288389189.5024</v>
      </c>
      <c r="W480" s="84">
        <v>1346.6052850482597</v>
      </c>
      <c r="X480" s="82">
        <v>4.4082691505081005E-2</v>
      </c>
      <c r="Y480" s="476">
        <v>2.0000000000000001E-4</v>
      </c>
    </row>
    <row r="481" spans="1:25" x14ac:dyDescent="0.2">
      <c r="A481" s="475">
        <v>477</v>
      </c>
      <c r="B481" s="56">
        <v>0.41787100014778</v>
      </c>
      <c r="C481" s="46">
        <v>6457.2528677967848</v>
      </c>
      <c r="D481" s="56">
        <v>0.8088153838401716</v>
      </c>
      <c r="E481" s="56">
        <v>0.37044748595853433</v>
      </c>
      <c r="F481" s="250">
        <v>2024.04</v>
      </c>
      <c r="G481" s="76">
        <v>202514352219.32739</v>
      </c>
      <c r="H481" s="46">
        <v>19547874.35601433</v>
      </c>
      <c r="I481" s="76">
        <v>527719488180.63593</v>
      </c>
      <c r="J481" s="56">
        <v>0.38347668070136343</v>
      </c>
      <c r="K481" s="76">
        <v>10862168474.479694</v>
      </c>
      <c r="L481" s="76">
        <v>0</v>
      </c>
      <c r="M481" s="76">
        <v>198752941311.87366</v>
      </c>
      <c r="N481" s="76">
        <v>44282053356.629982</v>
      </c>
      <c r="O481" s="76">
        <v>35893.201032475954</v>
      </c>
      <c r="P481" s="46">
        <v>311706.06272364559</v>
      </c>
      <c r="Q481" s="46">
        <v>177106.29268333345</v>
      </c>
      <c r="R481" s="76">
        <v>1076105250224.9694</v>
      </c>
      <c r="S481" s="56">
        <v>0.56835372316315413</v>
      </c>
      <c r="T481" s="56">
        <v>0.33167529119681771</v>
      </c>
      <c r="U481" s="46">
        <v>16.360576528294473</v>
      </c>
      <c r="V481" s="76">
        <v>6436418187997.9141</v>
      </c>
      <c r="W481" s="84">
        <v>2031.1383773301698</v>
      </c>
      <c r="X481" s="82">
        <v>4.408860784090133E-2</v>
      </c>
      <c r="Y481" s="476">
        <v>2.0000000000000001E-4</v>
      </c>
    </row>
    <row r="482" spans="1:25" x14ac:dyDescent="0.2">
      <c r="A482" s="475">
        <v>478</v>
      </c>
      <c r="B482" s="56">
        <v>0.65487614630216373</v>
      </c>
      <c r="C482" s="46">
        <v>4225.078606309753</v>
      </c>
      <c r="D482" s="56">
        <v>0.69586307359822119</v>
      </c>
      <c r="E482" s="56">
        <v>0.48230671986941553</v>
      </c>
      <c r="F482" s="250">
        <v>2024.78</v>
      </c>
      <c r="G482" s="76">
        <v>108689293958.67241</v>
      </c>
      <c r="H482" s="46">
        <v>15250324.340025948</v>
      </c>
      <c r="I482" s="76">
        <v>493168320059.52972</v>
      </c>
      <c r="J482" s="56">
        <v>0.43529607122338221</v>
      </c>
      <c r="K482" s="76">
        <v>2244298059.3383155</v>
      </c>
      <c r="L482" s="76">
        <v>0</v>
      </c>
      <c r="M482" s="76">
        <v>108076499597.51448</v>
      </c>
      <c r="N482" s="76">
        <v>34348480096.809261</v>
      </c>
      <c r="O482" s="76">
        <v>25133.118173350711</v>
      </c>
      <c r="P482" s="46">
        <v>241274.95086600672</v>
      </c>
      <c r="Q482" s="46">
        <v>127063.16124737481</v>
      </c>
      <c r="R482" s="76">
        <v>785752222015.16113</v>
      </c>
      <c r="S482" s="56">
        <v>0.54474137360657182</v>
      </c>
      <c r="T482" s="56">
        <v>0.39007540971533117</v>
      </c>
      <c r="U482" s="46">
        <v>15.114399769063667</v>
      </c>
      <c r="V482" s="76">
        <v>5182624464017.5254</v>
      </c>
      <c r="W482" s="84">
        <v>1635.6907851360525</v>
      </c>
      <c r="X482" s="82">
        <v>4.727681031105864E-2</v>
      </c>
      <c r="Y482" s="476">
        <v>2.0000000000000001E-4</v>
      </c>
    </row>
    <row r="483" spans="1:25" x14ac:dyDescent="0.2">
      <c r="A483" s="475">
        <v>479</v>
      </c>
      <c r="B483" s="56">
        <v>0.50516211132107425</v>
      </c>
      <c r="C483" s="46">
        <v>5129.9255698450388</v>
      </c>
      <c r="D483" s="56">
        <v>0.70422691190626463</v>
      </c>
      <c r="E483" s="56">
        <v>0.48755752602292735</v>
      </c>
      <c r="F483" s="250">
        <v>2023.93</v>
      </c>
      <c r="G483" s="76">
        <v>196421170412.1777</v>
      </c>
      <c r="H483" s="46">
        <v>15771708.076329572</v>
      </c>
      <c r="I483" s="76">
        <v>345448972034.58826</v>
      </c>
      <c r="J483" s="56">
        <v>0.22657253792764731</v>
      </c>
      <c r="K483" s="76">
        <v>4289519907.3331141</v>
      </c>
      <c r="L483" s="76">
        <v>0</v>
      </c>
      <c r="M483" s="76">
        <v>196644352363.6279</v>
      </c>
      <c r="N483" s="76">
        <v>19359428296.984798</v>
      </c>
      <c r="O483" s="76">
        <v>19524.489612914804</v>
      </c>
      <c r="P483" s="46">
        <v>173609.13681228575</v>
      </c>
      <c r="Q483" s="46">
        <v>78425.896434627022</v>
      </c>
      <c r="R483" s="76">
        <v>804310182364.47852</v>
      </c>
      <c r="S483" s="56">
        <v>0.53753191586845572</v>
      </c>
      <c r="T483" s="56">
        <v>0.31411696291593838</v>
      </c>
      <c r="U483" s="46">
        <v>17.639367388105139</v>
      </c>
      <c r="V483" s="76">
        <v>4988304405240.4463</v>
      </c>
      <c r="W483" s="84">
        <v>1573.5858660247832</v>
      </c>
      <c r="X483" s="82">
        <v>4.0642750658741365E-2</v>
      </c>
      <c r="Y483" s="476">
        <v>2.0000000000000001E-4</v>
      </c>
    </row>
    <row r="484" spans="1:25" x14ac:dyDescent="0.2">
      <c r="A484" s="475">
        <v>480</v>
      </c>
      <c r="B484" s="56">
        <v>0.45919606807874669</v>
      </c>
      <c r="C484" s="46">
        <v>3001.4940143109716</v>
      </c>
      <c r="D484" s="56">
        <v>0.75232565408623031</v>
      </c>
      <c r="E484" s="56">
        <v>0.7</v>
      </c>
      <c r="F484" s="250">
        <v>2023.92</v>
      </c>
      <c r="G484" s="76">
        <v>262178589331.2471</v>
      </c>
      <c r="H484" s="46">
        <v>18294574.975291297</v>
      </c>
      <c r="I484" s="76">
        <v>587145487784.25549</v>
      </c>
      <c r="J484" s="56">
        <v>0.45919606807874669</v>
      </c>
      <c r="K484" s="76">
        <v>14381769940.35005</v>
      </c>
      <c r="L484" s="76">
        <v>0</v>
      </c>
      <c r="M484" s="76">
        <v>203861385628.08038</v>
      </c>
      <c r="N484" s="76">
        <v>80720627658.072174</v>
      </c>
      <c r="O484" s="76">
        <v>30896.378673442458</v>
      </c>
      <c r="P484" s="46">
        <v>503722.7994014828</v>
      </c>
      <c r="Q484" s="46">
        <v>328175.71402798092</v>
      </c>
      <c r="R484" s="76">
        <v>1094085562433.1743</v>
      </c>
      <c r="S484" s="56">
        <v>0.56775731159813858</v>
      </c>
      <c r="T484" s="56">
        <v>0.45731142734935232</v>
      </c>
      <c r="U484" s="46">
        <v>16.103163490090477</v>
      </c>
      <c r="V484" s="76">
        <v>8878886901205.9434</v>
      </c>
      <c r="W484" s="84">
        <v>2801.20312752675</v>
      </c>
      <c r="X484" s="82">
        <v>4.5271567341990594E-2</v>
      </c>
      <c r="Y484" s="476">
        <v>2.0000000000000001E-4</v>
      </c>
    </row>
    <row r="485" spans="1:25" x14ac:dyDescent="0.2">
      <c r="A485" s="475">
        <v>481</v>
      </c>
      <c r="B485" s="56">
        <v>0.55169523915461738</v>
      </c>
      <c r="C485" s="46">
        <v>6425.3161305809144</v>
      </c>
      <c r="D485" s="56">
        <v>0.21475825066794552</v>
      </c>
      <c r="E485" s="56">
        <v>0.39305011181502092</v>
      </c>
      <c r="F485" s="250">
        <v>2026.48</v>
      </c>
      <c r="G485" s="76">
        <v>46099840226.604912</v>
      </c>
      <c r="H485" s="46">
        <v>3586713.5434175152</v>
      </c>
      <c r="I485" s="76">
        <v>176758143603.2919</v>
      </c>
      <c r="J485" s="56">
        <v>0.55169523915461738</v>
      </c>
      <c r="K485" s="76">
        <v>15928009130.472012</v>
      </c>
      <c r="L485" s="76">
        <v>34067807430.098133</v>
      </c>
      <c r="M485" s="76">
        <v>17657386366.498425</v>
      </c>
      <c r="N485" s="76">
        <v>22954897899.670231</v>
      </c>
      <c r="O485" s="76">
        <v>23039.468389934231</v>
      </c>
      <c r="P485" s="46">
        <v>215995.06810176387</v>
      </c>
      <c r="Q485" s="46">
        <v>95177.692007123464</v>
      </c>
      <c r="R485" s="76">
        <v>315422133109.83844</v>
      </c>
      <c r="S485" s="56">
        <v>0.59606096673298292</v>
      </c>
      <c r="T485" s="56">
        <v>0.40991050411994218</v>
      </c>
      <c r="U485" s="46">
        <v>15.013168281931723</v>
      </c>
      <c r="V485" s="76">
        <v>2225362269942.7905</v>
      </c>
      <c r="W485" s="84">
        <v>702.27018070484655</v>
      </c>
      <c r="X485" s="82">
        <v>4.6534687102673236E-2</v>
      </c>
      <c r="Y485" s="476">
        <v>2.0000000000000001E-4</v>
      </c>
    </row>
    <row r="486" spans="1:25" x14ac:dyDescent="0.2">
      <c r="A486" s="475">
        <v>482</v>
      </c>
      <c r="B486" s="56">
        <v>0.51185154186135517</v>
      </c>
      <c r="C486" s="46">
        <v>4368.5232311889185</v>
      </c>
      <c r="D486" s="56">
        <v>0.76540248601330418</v>
      </c>
      <c r="E486" s="56">
        <v>0.40114977091310888</v>
      </c>
      <c r="F486" s="250">
        <v>2024.61</v>
      </c>
      <c r="G486" s="76">
        <v>367758909556.84412</v>
      </c>
      <c r="H486" s="46">
        <v>18120336.836057648</v>
      </c>
      <c r="I486" s="76">
        <v>528031761117.10236</v>
      </c>
      <c r="J486" s="56">
        <v>0.45210786706719275</v>
      </c>
      <c r="K486" s="76">
        <v>30443162460.6609</v>
      </c>
      <c r="L486" s="76">
        <v>0</v>
      </c>
      <c r="M486" s="76">
        <v>263242672689.87808</v>
      </c>
      <c r="N486" s="76">
        <v>52424320847.145569</v>
      </c>
      <c r="O486" s="76">
        <v>33582.652959680061</v>
      </c>
      <c r="P486" s="46">
        <v>368098.64509629167</v>
      </c>
      <c r="Q486" s="46">
        <v>221227.74977730704</v>
      </c>
      <c r="R486" s="76">
        <v>1254288419855.1665</v>
      </c>
      <c r="S486" s="56">
        <v>0.61762913759157889</v>
      </c>
      <c r="T486" s="56">
        <v>0.44770978474589812</v>
      </c>
      <c r="U486" s="46">
        <v>16.874038824668485</v>
      </c>
      <c r="V486" s="76">
        <v>10367256473203.568</v>
      </c>
      <c r="W486" s="84">
        <v>3272.542236927924</v>
      </c>
      <c r="X486" s="82">
        <v>4.3308161279294752E-2</v>
      </c>
      <c r="Y486" s="476">
        <v>2.0000000000000001E-4</v>
      </c>
    </row>
    <row r="487" spans="1:25" x14ac:dyDescent="0.2">
      <c r="A487" s="475">
        <v>483</v>
      </c>
      <c r="B487" s="56">
        <v>0.52216238064022991</v>
      </c>
      <c r="C487" s="46">
        <v>4936.9821509428348</v>
      </c>
      <c r="D487" s="56">
        <v>0.28813802631517849</v>
      </c>
      <c r="E487" s="56">
        <v>0.59978108874338487</v>
      </c>
      <c r="F487" s="250">
        <v>2026.77</v>
      </c>
      <c r="G487" s="76">
        <v>40323869054.645721</v>
      </c>
      <c r="H487" s="46">
        <v>4719392.2760353722</v>
      </c>
      <c r="I487" s="76">
        <v>184669397142.26993</v>
      </c>
      <c r="J487" s="56">
        <v>0.36691928272247143</v>
      </c>
      <c r="K487" s="76">
        <v>23012638166.660263</v>
      </c>
      <c r="L487" s="76">
        <v>51534982546.97998</v>
      </c>
      <c r="M487" s="76">
        <v>10249169280.183844</v>
      </c>
      <c r="N487" s="76">
        <v>87235994135.240219</v>
      </c>
      <c r="O487" s="76">
        <v>28427.273556967197</v>
      </c>
      <c r="P487" s="46">
        <v>467605.44807100482</v>
      </c>
      <c r="Q487" s="46">
        <v>260003.71188203318</v>
      </c>
      <c r="R487" s="76">
        <v>419896332588.95789</v>
      </c>
      <c r="S487" s="56">
        <v>0.47714145748835873</v>
      </c>
      <c r="T487" s="56">
        <v>0.26997664074279515</v>
      </c>
      <c r="U487" s="46">
        <v>14.824462501149815</v>
      </c>
      <c r="V487" s="76">
        <v>1929671193890.4502</v>
      </c>
      <c r="W487" s="84">
        <v>609.22207843106082</v>
      </c>
      <c r="X487" s="82">
        <v>4.7036269788036364E-2</v>
      </c>
      <c r="Y487" s="476">
        <v>2.0000000000000001E-4</v>
      </c>
    </row>
    <row r="488" spans="1:25" x14ac:dyDescent="0.2">
      <c r="A488" s="475">
        <v>484</v>
      </c>
      <c r="B488" s="56">
        <v>0.52949752570722208</v>
      </c>
      <c r="C488" s="46">
        <v>1500</v>
      </c>
      <c r="D488" s="56">
        <v>0.4556762332872753</v>
      </c>
      <c r="E488" s="56">
        <v>0.43903628186409788</v>
      </c>
      <c r="F488" s="250">
        <v>2025.18</v>
      </c>
      <c r="G488" s="76">
        <v>85667423767.223175</v>
      </c>
      <c r="H488" s="46">
        <v>8905860.0273345727</v>
      </c>
      <c r="I488" s="76">
        <v>292302123569.09827</v>
      </c>
      <c r="J488" s="56">
        <v>0.42413421472086232</v>
      </c>
      <c r="K488" s="76">
        <v>13534838973.332256</v>
      </c>
      <c r="L488" s="76">
        <v>15061454832.467918</v>
      </c>
      <c r="M488" s="76">
        <v>64409657313.763863</v>
      </c>
      <c r="N488" s="76">
        <v>208734624445.33762</v>
      </c>
      <c r="O488" s="76">
        <v>21788.876290937689</v>
      </c>
      <c r="P488" s="46">
        <v>1235169.7438084451</v>
      </c>
      <c r="Q488" s="46">
        <v>815053.55300337356</v>
      </c>
      <c r="R488" s="76">
        <v>673421731749.52039</v>
      </c>
      <c r="S488" s="56">
        <v>0.46207267786987866</v>
      </c>
      <c r="T488" s="56">
        <v>0.31955780338606116</v>
      </c>
      <c r="U488" s="46">
        <v>15.279203390305394</v>
      </c>
      <c r="V488" s="76">
        <v>3734134472854.7051</v>
      </c>
      <c r="W488" s="84">
        <v>1179.0325792799483</v>
      </c>
      <c r="X488" s="82">
        <v>4.6379749469546115E-2</v>
      </c>
      <c r="Y488" s="476">
        <v>2.0000000000000001E-4</v>
      </c>
    </row>
    <row r="489" spans="1:25" x14ac:dyDescent="0.2">
      <c r="A489" s="475">
        <v>485</v>
      </c>
      <c r="B489" s="56">
        <v>0.55964347424371763</v>
      </c>
      <c r="C489" s="46">
        <v>1999.103822535782</v>
      </c>
      <c r="D489" s="56">
        <v>0.58101171846412525</v>
      </c>
      <c r="E489" s="56">
        <v>0.26200527697524978</v>
      </c>
      <c r="F489" s="250">
        <v>2023.75</v>
      </c>
      <c r="G489" s="76">
        <v>242854136029.1124</v>
      </c>
      <c r="H489" s="46">
        <v>12551915.094752893</v>
      </c>
      <c r="I489" s="76">
        <v>401178327431.14362</v>
      </c>
      <c r="J489" s="56">
        <v>0.48325541018544638</v>
      </c>
      <c r="K489" s="76">
        <v>70880732.292395905</v>
      </c>
      <c r="L489" s="76">
        <v>0</v>
      </c>
      <c r="M489" s="76">
        <v>213464004981.16971</v>
      </c>
      <c r="N489" s="76">
        <v>60624444528.754959</v>
      </c>
      <c r="O489" s="76">
        <v>33097.749251254398</v>
      </c>
      <c r="P489" s="46">
        <v>412909.99784852035</v>
      </c>
      <c r="Q489" s="46">
        <v>261401.69888662489</v>
      </c>
      <c r="R489" s="76">
        <v>924860326445.87915</v>
      </c>
      <c r="S489" s="56">
        <v>0.62529079619666039</v>
      </c>
      <c r="T489" s="56">
        <v>0.42967204044842339</v>
      </c>
      <c r="U489" s="46">
        <v>16.666627999703152</v>
      </c>
      <c r="V489" s="76">
        <v>7331372422834.2383</v>
      </c>
      <c r="W489" s="84">
        <v>2314.9480785424489</v>
      </c>
      <c r="X489" s="82">
        <v>4.3436508067056546E-2</v>
      </c>
      <c r="Y489" s="476">
        <v>2.0000000000000001E-4</v>
      </c>
    </row>
    <row r="490" spans="1:25" x14ac:dyDescent="0.2">
      <c r="A490" s="475">
        <v>486</v>
      </c>
      <c r="B490" s="56">
        <v>0.47191773614372445</v>
      </c>
      <c r="C490" s="46">
        <v>1675.5588122076169</v>
      </c>
      <c r="D490" s="56">
        <v>0.91796675418112117</v>
      </c>
      <c r="E490" s="56">
        <v>0.37326835241246836</v>
      </c>
      <c r="F490" s="250">
        <v>2025.68</v>
      </c>
      <c r="G490" s="76">
        <v>266206384174.18802</v>
      </c>
      <c r="H490" s="46">
        <v>27574831.993825465</v>
      </c>
      <c r="I490" s="76">
        <v>605971155857.59668</v>
      </c>
      <c r="J490" s="56">
        <v>0.31529938451469774</v>
      </c>
      <c r="K490" s="76">
        <v>10688560877.769169</v>
      </c>
      <c r="L490" s="76">
        <v>8949262338.9188957</v>
      </c>
      <c r="M490" s="76">
        <v>150164017839.09171</v>
      </c>
      <c r="N490" s="76">
        <v>8240883682.9017935</v>
      </c>
      <c r="O490" s="76">
        <v>10000</v>
      </c>
      <c r="P490" s="46">
        <v>101465.4374999994</v>
      </c>
      <c r="Q490" s="46">
        <v>33113.812499999636</v>
      </c>
      <c r="R490" s="76">
        <v>1111107285058.0889</v>
      </c>
      <c r="S490" s="56">
        <v>0.52861082011244143</v>
      </c>
      <c r="T490" s="56">
        <v>0.36959147513416968</v>
      </c>
      <c r="U490" s="46">
        <v>16.853397005471638</v>
      </c>
      <c r="V490" s="76">
        <v>7636497023962.7871</v>
      </c>
      <c r="W490" s="84">
        <v>2407.700051315468</v>
      </c>
      <c r="X490" s="82">
        <v>4.3158182465290726E-2</v>
      </c>
      <c r="Y490" s="476">
        <v>2.0000000000000001E-4</v>
      </c>
    </row>
    <row r="491" spans="1:25" x14ac:dyDescent="0.2">
      <c r="A491" s="475">
        <v>487</v>
      </c>
      <c r="B491" s="56">
        <v>0.49536475199754182</v>
      </c>
      <c r="C491" s="46">
        <v>4169.4116958074792</v>
      </c>
      <c r="D491" s="56">
        <v>0.48582586831298491</v>
      </c>
      <c r="E491" s="56">
        <v>0.53937630301878992</v>
      </c>
      <c r="F491" s="250">
        <v>2024.14</v>
      </c>
      <c r="G491" s="76">
        <v>361383670184.73651</v>
      </c>
      <c r="H491" s="46">
        <v>9194622.9553015269</v>
      </c>
      <c r="I491" s="76">
        <v>346626125339.65558</v>
      </c>
      <c r="J491" s="56">
        <v>0.49536475199754182</v>
      </c>
      <c r="K491" s="76">
        <v>7488620683.9533672</v>
      </c>
      <c r="L491" s="76">
        <v>0</v>
      </c>
      <c r="M491" s="76">
        <v>230829120011.93375</v>
      </c>
      <c r="N491" s="76">
        <v>33639010939.587212</v>
      </c>
      <c r="O491" s="76">
        <v>30703.419486142022</v>
      </c>
      <c r="P491" s="46">
        <v>245357.32964714215</v>
      </c>
      <c r="Q491" s="46">
        <v>134527.51578090244</v>
      </c>
      <c r="R491" s="76">
        <v>934373903948.9541</v>
      </c>
      <c r="S491" s="56">
        <v>0.66272710708555826</v>
      </c>
      <c r="T491" s="56">
        <v>0.5354048586466722</v>
      </c>
      <c r="U491" s="46">
        <v>17.317660176246637</v>
      </c>
      <c r="V491" s="76">
        <v>9709027382687.127</v>
      </c>
      <c r="W491" s="84">
        <v>3061.2581467499108</v>
      </c>
      <c r="X491" s="82">
        <v>4.1342833279150906E-2</v>
      </c>
      <c r="Y491" s="476">
        <v>2.0000000000000001E-4</v>
      </c>
    </row>
    <row r="492" spans="1:25" x14ac:dyDescent="0.2">
      <c r="A492" s="475">
        <v>488</v>
      </c>
      <c r="B492" s="56">
        <v>0.44936327589824054</v>
      </c>
      <c r="C492" s="46">
        <v>1500</v>
      </c>
      <c r="D492" s="56">
        <v>1.004075707003651</v>
      </c>
      <c r="E492" s="56">
        <v>0.7</v>
      </c>
      <c r="F492" s="250">
        <v>2025.48</v>
      </c>
      <c r="G492" s="76">
        <v>188159628163.02762</v>
      </c>
      <c r="H492" s="46">
        <v>33815015.331700236</v>
      </c>
      <c r="I492" s="76">
        <v>708001676075.77454</v>
      </c>
      <c r="J492" s="56">
        <v>0.31159001076686677</v>
      </c>
      <c r="K492" s="76">
        <v>24196054308.805672</v>
      </c>
      <c r="L492" s="76">
        <v>15373349736.227432</v>
      </c>
      <c r="M492" s="76">
        <v>108047021417.08565</v>
      </c>
      <c r="N492" s="76">
        <v>77857884340.815094</v>
      </c>
      <c r="O492" s="76">
        <v>20578.295256535166</v>
      </c>
      <c r="P492" s="46">
        <v>495084.06790446542</v>
      </c>
      <c r="Q492" s="46">
        <v>313616.92805366038</v>
      </c>
      <c r="R492" s="76">
        <v>1146335872798.0571</v>
      </c>
      <c r="S492" s="56">
        <v>0.44915709363125639</v>
      </c>
      <c r="T492" s="56">
        <v>0.29857911578756063</v>
      </c>
      <c r="U492" s="46">
        <v>16.216762968444066</v>
      </c>
      <c r="V492" s="76">
        <v>6221668244067.8418</v>
      </c>
      <c r="W492" s="84">
        <v>1964.0355886494494</v>
      </c>
      <c r="X492" s="82">
        <v>4.4250394928936419E-2</v>
      </c>
      <c r="Y492" s="476">
        <v>2.0000000000000001E-4</v>
      </c>
    </row>
    <row r="493" spans="1:25" x14ac:dyDescent="0.2">
      <c r="A493" s="475">
        <v>489</v>
      </c>
      <c r="B493" s="56">
        <v>0.38835227466601163</v>
      </c>
      <c r="C493" s="46">
        <v>2065.1210940330698</v>
      </c>
      <c r="D493" s="56">
        <v>1.1486435701575797</v>
      </c>
      <c r="E493" s="56">
        <v>0.52274015241678939</v>
      </c>
      <c r="F493" s="250">
        <v>2026.84</v>
      </c>
      <c r="G493" s="76">
        <v>192818599017.93631</v>
      </c>
      <c r="H493" s="46">
        <v>42071883.107553057</v>
      </c>
      <c r="I493" s="76">
        <v>965455638088.91821</v>
      </c>
      <c r="J493" s="56">
        <v>0.34889669582686622</v>
      </c>
      <c r="K493" s="76">
        <v>41956881919.358261</v>
      </c>
      <c r="L493" s="76">
        <v>12154952135.671839</v>
      </c>
      <c r="M493" s="76">
        <v>18671447087.438465</v>
      </c>
      <c r="N493" s="76">
        <v>30090630231.562717</v>
      </c>
      <c r="O493" s="76">
        <v>29327.438171558842</v>
      </c>
      <c r="P493" s="46">
        <v>230493.19897520324</v>
      </c>
      <c r="Q493" s="46">
        <v>112866.31279928876</v>
      </c>
      <c r="R493" s="76">
        <v>1427554260421.8347</v>
      </c>
      <c r="S493" s="56">
        <v>0.47093554679944938</v>
      </c>
      <c r="T493" s="56">
        <v>0.30575458174491094</v>
      </c>
      <c r="U493" s="46">
        <v>15.527059214358953</v>
      </c>
      <c r="V493" s="76">
        <v>7437957859888.5625</v>
      </c>
      <c r="W493" s="84">
        <v>2345.7484791898123</v>
      </c>
      <c r="X493" s="82">
        <v>4.7318817685272192E-2</v>
      </c>
      <c r="Y493" s="476">
        <v>2.0000000000000001E-4</v>
      </c>
    </row>
    <row r="494" spans="1:25" x14ac:dyDescent="0.2">
      <c r="A494" s="475">
        <v>490</v>
      </c>
      <c r="B494" s="56">
        <v>0.30290738752283036</v>
      </c>
      <c r="C494" s="46">
        <v>6864.698224171274</v>
      </c>
      <c r="D494" s="56">
        <v>0.83002278452183309</v>
      </c>
      <c r="E494" s="56">
        <v>0.63631423198942216</v>
      </c>
      <c r="F494" s="250">
        <v>2023.97</v>
      </c>
      <c r="G494" s="76">
        <v>206027483920.41589</v>
      </c>
      <c r="H494" s="46">
        <v>18988441.957052544</v>
      </c>
      <c r="I494" s="76">
        <v>484585301332.07751</v>
      </c>
      <c r="J494" s="56">
        <v>0.30290738752283031</v>
      </c>
      <c r="K494" s="76">
        <v>6647176022.4845695</v>
      </c>
      <c r="L494" s="76">
        <v>0</v>
      </c>
      <c r="M494" s="76">
        <v>234368225560.09576</v>
      </c>
      <c r="N494" s="76">
        <v>20639407254.016964</v>
      </c>
      <c r="O494" s="76">
        <v>27941.886112578439</v>
      </c>
      <c r="P494" s="46">
        <v>153242.08207730309</v>
      </c>
      <c r="Q494" s="46">
        <v>77163.026988974583</v>
      </c>
      <c r="R494" s="76">
        <v>1034832659337.2155</v>
      </c>
      <c r="S494" s="56">
        <v>0.55462329339258376</v>
      </c>
      <c r="T494" s="56">
        <v>0.28956286762269234</v>
      </c>
      <c r="U494" s="46">
        <v>17.091534994250324</v>
      </c>
      <c r="V494" s="76">
        <v>5541942252330.7598</v>
      </c>
      <c r="W494" s="84">
        <v>1748.5602890811501</v>
      </c>
      <c r="X494" s="82">
        <v>4.3798852957030801E-2</v>
      </c>
      <c r="Y494" s="476">
        <v>2.0000000000000001E-4</v>
      </c>
    </row>
    <row r="495" spans="1:25" x14ac:dyDescent="0.2">
      <c r="A495" s="475">
        <v>491</v>
      </c>
      <c r="B495" s="56">
        <v>0.29416420867119319</v>
      </c>
      <c r="C495" s="46">
        <v>8957.3144161074197</v>
      </c>
      <c r="D495" s="56">
        <v>0.84008570275541117</v>
      </c>
      <c r="E495" s="56">
        <v>0.45273880398465377</v>
      </c>
      <c r="F495" s="250">
        <v>2023.75</v>
      </c>
      <c r="G495" s="76">
        <v>480982059670.36456</v>
      </c>
      <c r="H495" s="46">
        <v>19249864.966355227</v>
      </c>
      <c r="I495" s="76">
        <v>430743152710.39685</v>
      </c>
      <c r="J495" s="56">
        <v>0.22913792768146535</v>
      </c>
      <c r="K495" s="76">
        <v>10962077448.142857</v>
      </c>
      <c r="L495" s="76">
        <v>0</v>
      </c>
      <c r="M495" s="76">
        <v>412111349785.53113</v>
      </c>
      <c r="N495" s="76">
        <v>20926599358.570644</v>
      </c>
      <c r="O495" s="76">
        <v>22642.279589849764</v>
      </c>
      <c r="P495" s="46">
        <v>159087.13973517771</v>
      </c>
      <c r="Q495" s="46">
        <v>81876.090623638476</v>
      </c>
      <c r="R495" s="76">
        <v>1260264226415.2959</v>
      </c>
      <c r="S495" s="56">
        <v>0.59340339490356253</v>
      </c>
      <c r="T495" s="56">
        <v>0.44073541830000235</v>
      </c>
      <c r="U495" s="46">
        <v>18.162407633071549</v>
      </c>
      <c r="V495" s="76">
        <v>10849976127272.016</v>
      </c>
      <c r="W495" s="84">
        <v>3425.5014994911812</v>
      </c>
      <c r="X495" s="82">
        <v>4.1276880276573953E-2</v>
      </c>
      <c r="Y495" s="476">
        <v>2.0000000000000001E-4</v>
      </c>
    </row>
    <row r="496" spans="1:25" x14ac:dyDescent="0.2">
      <c r="A496" s="475">
        <v>492</v>
      </c>
      <c r="B496" s="56">
        <v>0.58649421863855888</v>
      </c>
      <c r="C496" s="46">
        <v>4732.1973353039621</v>
      </c>
      <c r="D496" s="56">
        <v>0.71701392043100032</v>
      </c>
      <c r="E496" s="56">
        <v>0.56983348556697611</v>
      </c>
      <c r="F496" s="250">
        <v>2026.67</v>
      </c>
      <c r="G496" s="76">
        <v>111911514016.04376</v>
      </c>
      <c r="H496" s="46">
        <v>16412289.374713033</v>
      </c>
      <c r="I496" s="76">
        <v>470213664577.375</v>
      </c>
      <c r="J496" s="56">
        <v>0.39055746198623253</v>
      </c>
      <c r="K496" s="76">
        <v>18360803100.263191</v>
      </c>
      <c r="L496" s="76">
        <v>13744860378.408606</v>
      </c>
      <c r="M496" s="76">
        <v>32806389527.777786</v>
      </c>
      <c r="N496" s="76">
        <v>28013937780.941093</v>
      </c>
      <c r="O496" s="76">
        <v>27473.318398766012</v>
      </c>
      <c r="P496" s="46">
        <v>215703.55429671059</v>
      </c>
      <c r="Q496" s="46">
        <v>108039.92954175864</v>
      </c>
      <c r="R496" s="76">
        <v>751056555486.73682</v>
      </c>
      <c r="S496" s="56">
        <v>0.51293044438246405</v>
      </c>
      <c r="T496" s="56">
        <v>0.3753540717388556</v>
      </c>
      <c r="U496" s="46">
        <v>15.294203954856664</v>
      </c>
      <c r="V496" s="76">
        <v>4795289370416.5312</v>
      </c>
      <c r="W496" s="84">
        <v>1513.1195466188069</v>
      </c>
      <c r="X496" s="82">
        <v>4.7386930582444725E-2</v>
      </c>
      <c r="Y496" s="476">
        <v>2.0000000000000001E-4</v>
      </c>
    </row>
    <row r="497" spans="1:25" x14ac:dyDescent="0.2">
      <c r="A497" s="475">
        <v>493</v>
      </c>
      <c r="B497" s="56">
        <v>0.50322789630133558</v>
      </c>
      <c r="C497" s="46">
        <v>5536.0833971335051</v>
      </c>
      <c r="D497" s="56">
        <v>0.71621501462226378</v>
      </c>
      <c r="E497" s="56">
        <v>0.43520239986879894</v>
      </c>
      <c r="F497" s="250">
        <v>2024.89</v>
      </c>
      <c r="G497" s="76">
        <v>290771973018.01904</v>
      </c>
      <c r="H497" s="46">
        <v>16237086.315044887</v>
      </c>
      <c r="I497" s="76">
        <v>487847975880.25018</v>
      </c>
      <c r="J497" s="56">
        <v>0.43516152645596473</v>
      </c>
      <c r="K497" s="76">
        <v>18430016973.516544</v>
      </c>
      <c r="L497" s="76">
        <v>35436173273.429077</v>
      </c>
      <c r="M497" s="76">
        <v>227842030017.10968</v>
      </c>
      <c r="N497" s="76">
        <v>35195871119.028381</v>
      </c>
      <c r="O497" s="76">
        <v>22675.445963110767</v>
      </c>
      <c r="P497" s="46">
        <v>261742.29470225697</v>
      </c>
      <c r="Q497" s="46">
        <v>141754.70161980879</v>
      </c>
      <c r="R497" s="76">
        <v>1172959232811.1033</v>
      </c>
      <c r="S497" s="56">
        <v>0.62847873878939642</v>
      </c>
      <c r="T497" s="56">
        <v>0.39100507844910931</v>
      </c>
      <c r="U497" s="46">
        <v>16.729438783977134</v>
      </c>
      <c r="V497" s="76">
        <v>8368780405291.5293</v>
      </c>
      <c r="W497" s="84">
        <v>2640.3176793153434</v>
      </c>
      <c r="X497" s="82">
        <v>4.3766097492498164E-2</v>
      </c>
      <c r="Y497" s="476">
        <v>2.0000000000000001E-4</v>
      </c>
    </row>
    <row r="498" spans="1:25" x14ac:dyDescent="0.2">
      <c r="A498" s="475">
        <v>494</v>
      </c>
      <c r="B498" s="56">
        <v>0.6247679227863967</v>
      </c>
      <c r="C498" s="46">
        <v>5236.4327949756871</v>
      </c>
      <c r="D498" s="56">
        <v>1.0452487249139886</v>
      </c>
      <c r="E498" s="56">
        <v>0.25040392831237879</v>
      </c>
      <c r="F498" s="250">
        <v>2023.75</v>
      </c>
      <c r="G498" s="76">
        <v>257778624367.90778</v>
      </c>
      <c r="H498" s="46">
        <v>33801332.78143847</v>
      </c>
      <c r="I498" s="76">
        <v>756605384567.38086</v>
      </c>
      <c r="J498" s="56">
        <v>0.34006134662343146</v>
      </c>
      <c r="K498" s="76">
        <v>13743531560.253864</v>
      </c>
      <c r="L498" s="76">
        <v>0</v>
      </c>
      <c r="M498" s="76">
        <v>272575781472.39676</v>
      </c>
      <c r="N498" s="76">
        <v>10465833254.840094</v>
      </c>
      <c r="O498" s="76">
        <v>26454.833383679979</v>
      </c>
      <c r="P498" s="46">
        <v>117482.70456611773</v>
      </c>
      <c r="Q498" s="46">
        <v>42210.572963144303</v>
      </c>
      <c r="R498" s="76">
        <v>1358825371808.658</v>
      </c>
      <c r="S498" s="56">
        <v>0.53487987863934972</v>
      </c>
      <c r="T498" s="56">
        <v>0.31885329468877088</v>
      </c>
      <c r="U498" s="46">
        <v>16.54135601494108</v>
      </c>
      <c r="V498" s="76">
        <v>7911163323842.4482</v>
      </c>
      <c r="W498" s="84">
        <v>2497.4772678662639</v>
      </c>
      <c r="X498" s="82">
        <v>4.4084931483324888E-2</v>
      </c>
      <c r="Y498" s="476">
        <v>2.0000000000000001E-4</v>
      </c>
    </row>
    <row r="499" spans="1:25" x14ac:dyDescent="0.2">
      <c r="A499" s="475">
        <v>495</v>
      </c>
      <c r="B499" s="56">
        <v>0.52788917023432458</v>
      </c>
      <c r="C499" s="46">
        <v>6959.6192780574729</v>
      </c>
      <c r="D499" s="56">
        <v>0.9012548882574376</v>
      </c>
      <c r="E499" s="56">
        <v>0.58968962831051108</v>
      </c>
      <c r="F499" s="250">
        <v>2027.11</v>
      </c>
      <c r="G499" s="76">
        <v>152554258541.89661</v>
      </c>
      <c r="H499" s="46">
        <v>23885152.017884403</v>
      </c>
      <c r="I499" s="76">
        <v>558940389941.28345</v>
      </c>
      <c r="J499" s="56">
        <v>0.29029912834117222</v>
      </c>
      <c r="K499" s="76">
        <v>52216795010.861229</v>
      </c>
      <c r="L499" s="76">
        <v>168515187472.55536</v>
      </c>
      <c r="M499" s="76">
        <v>0</v>
      </c>
      <c r="N499" s="76">
        <v>128167507091.95911</v>
      </c>
      <c r="O499" s="76">
        <v>10000</v>
      </c>
      <c r="P499" s="46">
        <v>715758.362900184</v>
      </c>
      <c r="Q499" s="46">
        <v>494295.21721655224</v>
      </c>
      <c r="R499" s="76">
        <v>990276206476.65833</v>
      </c>
      <c r="S499" s="56">
        <v>0.41011540843418037</v>
      </c>
      <c r="T499" s="56">
        <v>0.30436189865845686</v>
      </c>
      <c r="U499" s="46">
        <v>15.902765235456242</v>
      </c>
      <c r="V499" s="76">
        <v>5244835643507.4434</v>
      </c>
      <c r="W499" s="84">
        <v>1654.8740444366028</v>
      </c>
      <c r="X499" s="82">
        <v>4.6137551397299602E-2</v>
      </c>
      <c r="Y499" s="476">
        <v>2.0000000000000001E-4</v>
      </c>
    </row>
    <row r="500" spans="1:25" x14ac:dyDescent="0.2">
      <c r="A500" s="475">
        <v>496</v>
      </c>
      <c r="B500" s="56">
        <v>0.72460521755478746</v>
      </c>
      <c r="C500" s="46">
        <v>3719.3249077012933</v>
      </c>
      <c r="D500" s="56">
        <v>0.67744633432971857</v>
      </c>
      <c r="E500" s="56">
        <v>0.34118849384141703</v>
      </c>
      <c r="F500" s="250">
        <v>2024.57</v>
      </c>
      <c r="G500" s="76">
        <v>279834319270.76947</v>
      </c>
      <c r="H500" s="46">
        <v>15013632.009521237</v>
      </c>
      <c r="I500" s="76">
        <v>403785686709.73505</v>
      </c>
      <c r="J500" s="56">
        <v>0.38859963730229885</v>
      </c>
      <c r="K500" s="76">
        <v>18307740336.122692</v>
      </c>
      <c r="L500" s="76">
        <v>0</v>
      </c>
      <c r="M500" s="76">
        <v>177521159250.69293</v>
      </c>
      <c r="N500" s="76">
        <v>49049947270.598442</v>
      </c>
      <c r="O500" s="76">
        <v>34549.333858429141</v>
      </c>
      <c r="P500" s="46">
        <v>346899.99084095965</v>
      </c>
      <c r="Q500" s="46">
        <v>207164.78029492026</v>
      </c>
      <c r="R500" s="76">
        <v>885026640124.4646</v>
      </c>
      <c r="S500" s="56">
        <v>0.5756513519187515</v>
      </c>
      <c r="T500" s="56">
        <v>0.45907051810432209</v>
      </c>
      <c r="U500" s="46">
        <v>17.056080143833213</v>
      </c>
      <c r="V500" s="76">
        <v>7774953546535.0088</v>
      </c>
      <c r="W500" s="84">
        <v>2453.3040003768724</v>
      </c>
      <c r="X500" s="82">
        <v>4.1994688650581986E-2</v>
      </c>
      <c r="Y500" s="476">
        <v>2.0000000000000001E-4</v>
      </c>
    </row>
    <row r="501" spans="1:25" x14ac:dyDescent="0.2">
      <c r="A501" s="475">
        <v>497</v>
      </c>
      <c r="B501" s="56">
        <v>0.45049554514886503</v>
      </c>
      <c r="C501" s="46">
        <v>5229.8916523068765</v>
      </c>
      <c r="D501" s="56">
        <v>0.80349074218666017</v>
      </c>
      <c r="E501" s="56">
        <v>0.53274393518412066</v>
      </c>
      <c r="F501" s="250">
        <v>2024.43</v>
      </c>
      <c r="G501" s="76">
        <v>393731075856.58954</v>
      </c>
      <c r="H501" s="46">
        <v>19715173.902783461</v>
      </c>
      <c r="I501" s="76">
        <v>487309047179.5022</v>
      </c>
      <c r="J501" s="56">
        <v>0.22683534152757034</v>
      </c>
      <c r="K501" s="76">
        <v>15071496175.91925</v>
      </c>
      <c r="L501" s="76">
        <v>0</v>
      </c>
      <c r="M501" s="76">
        <v>240799159227.60916</v>
      </c>
      <c r="N501" s="76">
        <v>30394709522.19558</v>
      </c>
      <c r="O501" s="76">
        <v>17259.448273970756</v>
      </c>
      <c r="P501" s="46">
        <v>209147.61202952007</v>
      </c>
      <c r="Q501" s="46">
        <v>101783.31554204758</v>
      </c>
      <c r="R501" s="76">
        <v>1148011588502.248</v>
      </c>
      <c r="S501" s="56">
        <v>0.53587672388674246</v>
      </c>
      <c r="T501" s="56">
        <v>0.38913425482564978</v>
      </c>
      <c r="U501" s="46">
        <v>18.254747415063555</v>
      </c>
      <c r="V501" s="76">
        <v>8902999396262.8066</v>
      </c>
      <c r="W501" s="84">
        <v>2811.3738756566308</v>
      </c>
      <c r="X501" s="82">
        <v>4.0444198091196024E-2</v>
      </c>
      <c r="Y501" s="476">
        <v>2.0000000000000001E-4</v>
      </c>
    </row>
    <row r="502" spans="1:25" x14ac:dyDescent="0.2">
      <c r="A502" s="475">
        <v>498</v>
      </c>
      <c r="B502" s="56">
        <v>0.62041113336715537</v>
      </c>
      <c r="C502" s="46">
        <v>4721.6745669654319</v>
      </c>
      <c r="D502" s="56">
        <v>0.77519143947320091</v>
      </c>
      <c r="E502" s="56">
        <v>0.33161683693886518</v>
      </c>
      <c r="F502" s="250">
        <v>2026.08</v>
      </c>
      <c r="G502" s="76">
        <v>89940464601.055939</v>
      </c>
      <c r="H502" s="46">
        <v>18947818.962030612</v>
      </c>
      <c r="I502" s="76">
        <v>490946830893.45923</v>
      </c>
      <c r="J502" s="56">
        <v>0.3807183874180301</v>
      </c>
      <c r="K502" s="76">
        <v>22467664690.12635</v>
      </c>
      <c r="L502" s="76">
        <v>28587561528.928703</v>
      </c>
      <c r="M502" s="76">
        <v>26893403283.676361</v>
      </c>
      <c r="N502" s="76">
        <v>93667550439.145554</v>
      </c>
      <c r="O502" s="76">
        <v>32493.433584625203</v>
      </c>
      <c r="P502" s="46">
        <v>581088.39193748636</v>
      </c>
      <c r="Q502" s="46">
        <v>389507.54617537052</v>
      </c>
      <c r="R502" s="76">
        <v>757543649827.10242</v>
      </c>
      <c r="S502" s="56">
        <v>0.44793974370022244</v>
      </c>
      <c r="T502" s="56">
        <v>0.32999409745243447</v>
      </c>
      <c r="U502" s="46">
        <v>15.025342307693466</v>
      </c>
      <c r="V502" s="76">
        <v>4187241839058.3057</v>
      </c>
      <c r="W502" s="84">
        <v>1320.0014781666428</v>
      </c>
      <c r="X502" s="82">
        <v>4.8253627958588112E-2</v>
      </c>
      <c r="Y502" s="476">
        <v>2.0000000000000001E-4</v>
      </c>
    </row>
    <row r="503" spans="1:25" x14ac:dyDescent="0.2">
      <c r="A503" s="475">
        <v>499</v>
      </c>
      <c r="B503" s="56">
        <v>0.59683912528540783</v>
      </c>
      <c r="C503" s="46">
        <v>5691.2086167744592</v>
      </c>
      <c r="D503" s="56">
        <v>0.6257035658722524</v>
      </c>
      <c r="E503" s="56">
        <v>0.52648596057964547</v>
      </c>
      <c r="F503" s="250">
        <v>2024.03</v>
      </c>
      <c r="G503" s="76">
        <v>333527620958.01447</v>
      </c>
      <c r="H503" s="46">
        <v>12945458.540213488</v>
      </c>
      <c r="I503" s="76">
        <v>281666781591.8819</v>
      </c>
      <c r="J503" s="56">
        <v>0.2056680844332025</v>
      </c>
      <c r="K503" s="76">
        <v>3578632884.2944245</v>
      </c>
      <c r="L503" s="76">
        <v>0</v>
      </c>
      <c r="M503" s="76">
        <v>273847750524.96887</v>
      </c>
      <c r="N503" s="76">
        <v>33372285923.536411</v>
      </c>
      <c r="O503" s="76">
        <v>32203.252871719204</v>
      </c>
      <c r="P503" s="46">
        <v>254690.8801442254</v>
      </c>
      <c r="Q503" s="46">
        <v>138444.42354776169</v>
      </c>
      <c r="R503" s="76">
        <v>1016828465668.2632</v>
      </c>
      <c r="S503" s="56">
        <v>0.61593990317824132</v>
      </c>
      <c r="T503" s="56">
        <v>0.37631527120062108</v>
      </c>
      <c r="U503" s="46">
        <v>18.216641478398948</v>
      </c>
      <c r="V503" s="76">
        <v>7564379341572.4541</v>
      </c>
      <c r="W503" s="84">
        <v>2385.3468274830234</v>
      </c>
      <c r="X503" s="82">
        <v>4.0489446797096248E-2</v>
      </c>
      <c r="Y503" s="476">
        <v>2.0000000000000001E-4</v>
      </c>
    </row>
    <row r="504" spans="1:25" x14ac:dyDescent="0.2">
      <c r="A504" s="475">
        <v>500</v>
      </c>
      <c r="B504" s="56">
        <v>0.41057906846074499</v>
      </c>
      <c r="C504" s="46">
        <v>1500</v>
      </c>
      <c r="D504" s="56">
        <v>0.83867066337371976</v>
      </c>
      <c r="E504" s="56">
        <v>0.50584722224049405</v>
      </c>
      <c r="F504" s="250">
        <v>2023.75</v>
      </c>
      <c r="G504" s="76">
        <v>311134036812.85706</v>
      </c>
      <c r="H504" s="46">
        <v>23700882.269003481</v>
      </c>
      <c r="I504" s="76">
        <v>550552761527.97424</v>
      </c>
      <c r="J504" s="56">
        <v>0.28464127644537729</v>
      </c>
      <c r="K504" s="76">
        <v>8221961624.839509</v>
      </c>
      <c r="L504" s="76">
        <v>0</v>
      </c>
      <c r="M504" s="76">
        <v>253146644273.18451</v>
      </c>
      <c r="N504" s="76">
        <v>129091366719.67073</v>
      </c>
      <c r="O504" s="76">
        <v>24199.75877375665</v>
      </c>
      <c r="P504" s="46">
        <v>694543.57282356708</v>
      </c>
      <c r="Q504" s="46">
        <v>479356.37196013995</v>
      </c>
      <c r="R504" s="76">
        <v>1221765299853.5208</v>
      </c>
      <c r="S504" s="56">
        <v>0.50673239185900631</v>
      </c>
      <c r="T504" s="56">
        <v>0.35749657617946701</v>
      </c>
      <c r="U504" s="46">
        <v>17.251449172953581</v>
      </c>
      <c r="V504" s="76">
        <v>8380604855756.2715</v>
      </c>
      <c r="W504" s="84">
        <v>2645.2797334122974</v>
      </c>
      <c r="X504" s="82">
        <v>4.1855753849512095E-2</v>
      </c>
      <c r="Y504" s="476">
        <v>2.0000000000000001E-4</v>
      </c>
    </row>
    <row r="505" spans="1:25" x14ac:dyDescent="0.2">
      <c r="A505" s="475">
        <v>501</v>
      </c>
      <c r="B505" s="56">
        <v>0.39656591039058825</v>
      </c>
      <c r="C505" s="46">
        <v>4646.0962176669973</v>
      </c>
      <c r="D505" s="56">
        <v>0.9866435539035886</v>
      </c>
      <c r="E505" s="56">
        <v>0.47365127595691081</v>
      </c>
      <c r="F505" s="250">
        <v>2024.7</v>
      </c>
      <c r="G505" s="76">
        <v>296902141005.1405</v>
      </c>
      <c r="H505" s="46">
        <v>30311564.413499549</v>
      </c>
      <c r="I505" s="76">
        <v>501959969696.36896</v>
      </c>
      <c r="J505" s="56">
        <v>0.24246268990047337</v>
      </c>
      <c r="K505" s="76">
        <v>12473817404.623638</v>
      </c>
      <c r="L505" s="76">
        <v>28744701769.378113</v>
      </c>
      <c r="M505" s="76">
        <v>194407002814.00232</v>
      </c>
      <c r="N505" s="76">
        <v>26657035552.519695</v>
      </c>
      <c r="O505" s="76">
        <v>17699.558320379023</v>
      </c>
      <c r="P505" s="46">
        <v>254196.28985026423</v>
      </c>
      <c r="Q505" s="46">
        <v>130812.87630536911</v>
      </c>
      <c r="R505" s="76">
        <v>1141084410549.8438</v>
      </c>
      <c r="S505" s="56">
        <v>0.53547380979114667</v>
      </c>
      <c r="T505" s="56">
        <v>0.33331520949847349</v>
      </c>
      <c r="U505" s="46">
        <v>17.654482414600274</v>
      </c>
      <c r="V505" s="76">
        <v>7298708674927.2217</v>
      </c>
      <c r="W505" s="84">
        <v>2305.2070214846676</v>
      </c>
      <c r="X505" s="82">
        <v>4.190519210630779E-2</v>
      </c>
      <c r="Y505" s="476">
        <v>2.0000000000000001E-4</v>
      </c>
    </row>
    <row r="506" spans="1:25" x14ac:dyDescent="0.2">
      <c r="A506" s="475">
        <v>502</v>
      </c>
      <c r="B506" s="56">
        <v>0.50691333192628352</v>
      </c>
      <c r="C506" s="46">
        <v>5777.4034884278899</v>
      </c>
      <c r="D506" s="56">
        <v>0.47165722070811023</v>
      </c>
      <c r="E506" s="56">
        <v>0.31570207104474057</v>
      </c>
      <c r="F506" s="250">
        <v>2024.02</v>
      </c>
      <c r="G506" s="76">
        <v>199311961618.08505</v>
      </c>
      <c r="H506" s="46">
        <v>8574886.9915805589</v>
      </c>
      <c r="I506" s="76">
        <v>288057575928.41821</v>
      </c>
      <c r="J506" s="56">
        <v>0.47651982581328378</v>
      </c>
      <c r="K506" s="76">
        <v>8023402422.4216986</v>
      </c>
      <c r="L506" s="76">
        <v>0</v>
      </c>
      <c r="M506" s="76">
        <v>158349913702.08685</v>
      </c>
      <c r="N506" s="76">
        <v>43810371567.812866</v>
      </c>
      <c r="O506" s="76">
        <v>29931.251270569053</v>
      </c>
      <c r="P506" s="46">
        <v>326558.14224092901</v>
      </c>
      <c r="Q506" s="46">
        <v>196870.6850729422</v>
      </c>
      <c r="R506" s="76">
        <v>691934476698.84521</v>
      </c>
      <c r="S506" s="56">
        <v>0.6244836598760436</v>
      </c>
      <c r="T506" s="56">
        <v>0.47061437264859068</v>
      </c>
      <c r="U506" s="46">
        <v>16.641057201753483</v>
      </c>
      <c r="V506" s="76">
        <v>6116350124722.9951</v>
      </c>
      <c r="W506" s="84">
        <v>1931.2967273950626</v>
      </c>
      <c r="X506" s="82">
        <v>4.2661012432208475E-2</v>
      </c>
      <c r="Y506" s="476">
        <v>2.0000000000000001E-4</v>
      </c>
    </row>
    <row r="507" spans="1:25" x14ac:dyDescent="0.2">
      <c r="A507" s="475">
        <v>503</v>
      </c>
      <c r="B507" s="56">
        <v>0.43359735683128031</v>
      </c>
      <c r="C507" s="46">
        <v>5399.059583551295</v>
      </c>
      <c r="D507" s="56">
        <v>0.80566332299463872</v>
      </c>
      <c r="E507" s="56">
        <v>0.32419603482892889</v>
      </c>
      <c r="F507" s="250">
        <v>2026.31</v>
      </c>
      <c r="G507" s="76">
        <v>111887662565.23769</v>
      </c>
      <c r="H507" s="46">
        <v>19714052.004364822</v>
      </c>
      <c r="I507" s="76">
        <v>470062585062.13824</v>
      </c>
      <c r="J507" s="56">
        <v>0.34007778171114234</v>
      </c>
      <c r="K507" s="76">
        <v>25774827629.70459</v>
      </c>
      <c r="L507" s="76">
        <v>42388572029.852531</v>
      </c>
      <c r="M507" s="76">
        <v>48387835094.870247</v>
      </c>
      <c r="N507" s="76">
        <v>18329925481.14418</v>
      </c>
      <c r="O507" s="76">
        <v>27917.095418692996</v>
      </c>
      <c r="P507" s="46">
        <v>174725.32014492346</v>
      </c>
      <c r="Q507" s="46">
        <v>77609.941119301075</v>
      </c>
      <c r="R507" s="76">
        <v>823575206832.02942</v>
      </c>
      <c r="S507" s="56">
        <v>0.50937855356185313</v>
      </c>
      <c r="T507" s="56">
        <v>0.26425885117991849</v>
      </c>
      <c r="U507" s="46">
        <v>15.977719434027369</v>
      </c>
      <c r="V507" s="76">
        <v>3794481544221.9116</v>
      </c>
      <c r="W507" s="84">
        <v>1197.7391818724032</v>
      </c>
      <c r="X507" s="82">
        <v>4.6162788279503805E-2</v>
      </c>
      <c r="Y507" s="476">
        <v>2.0000000000000001E-4</v>
      </c>
    </row>
    <row r="508" spans="1:25" x14ac:dyDescent="0.2">
      <c r="A508" s="475">
        <v>504</v>
      </c>
      <c r="B508" s="56">
        <v>0.42778107085110084</v>
      </c>
      <c r="C508" s="46">
        <v>2745.6137482023851</v>
      </c>
      <c r="D508" s="56">
        <v>0.938488593737276</v>
      </c>
      <c r="E508" s="56">
        <v>0.4245825810328594</v>
      </c>
      <c r="F508" s="250">
        <v>2025.59</v>
      </c>
      <c r="G508" s="76">
        <v>292563309695.89679</v>
      </c>
      <c r="H508" s="46">
        <v>28008482.715774234</v>
      </c>
      <c r="I508" s="76">
        <v>608614650396.88403</v>
      </c>
      <c r="J508" s="56">
        <v>0.36323412710782477</v>
      </c>
      <c r="K508" s="76">
        <v>10948970287.819981</v>
      </c>
      <c r="L508" s="76">
        <v>27942298483.749794</v>
      </c>
      <c r="M508" s="76">
        <v>197894307738.35449</v>
      </c>
      <c r="N508" s="76">
        <v>122301570215.04881</v>
      </c>
      <c r="O508" s="76">
        <v>30733.182351454139</v>
      </c>
      <c r="P508" s="46">
        <v>777771.36328876088</v>
      </c>
      <c r="Q508" s="46">
        <v>543640.16060386784</v>
      </c>
      <c r="R508" s="76">
        <v>1320829090510.8816</v>
      </c>
      <c r="S508" s="56">
        <v>0.54098170629134623</v>
      </c>
      <c r="T508" s="56">
        <v>0.33574502927775374</v>
      </c>
      <c r="U508" s="46">
        <v>16.917873131769834</v>
      </c>
      <c r="V508" s="76">
        <v>8108801683121.4717</v>
      </c>
      <c r="W508" s="84">
        <v>2560.0191507645318</v>
      </c>
      <c r="X508" s="82">
        <v>4.3661334774347416E-2</v>
      </c>
      <c r="Y508" s="476">
        <v>2.0000000000000001E-4</v>
      </c>
    </row>
    <row r="509" spans="1:25" x14ac:dyDescent="0.2">
      <c r="A509" s="475">
        <v>505</v>
      </c>
      <c r="B509" s="56">
        <v>0.46554211206132873</v>
      </c>
      <c r="C509" s="46">
        <v>1500</v>
      </c>
      <c r="D509" s="56">
        <v>1.1468529997028711</v>
      </c>
      <c r="E509" s="56">
        <v>0.37713540694388387</v>
      </c>
      <c r="F509" s="250">
        <v>2026.5</v>
      </c>
      <c r="G509" s="76">
        <v>135278775838.00146</v>
      </c>
      <c r="H509" s="46">
        <v>41586271.747148395</v>
      </c>
      <c r="I509" s="76">
        <v>718366761644.1864</v>
      </c>
      <c r="J509" s="56">
        <v>0.1848405553317547</v>
      </c>
      <c r="K509" s="76">
        <v>30080578875.200157</v>
      </c>
      <c r="L509" s="76">
        <v>73032175000.245193</v>
      </c>
      <c r="M509" s="76">
        <v>50830979992.484505</v>
      </c>
      <c r="N509" s="76">
        <v>111461473906.94162</v>
      </c>
      <c r="O509" s="76">
        <v>32338.853445230045</v>
      </c>
      <c r="P509" s="46">
        <v>664173.59057812521</v>
      </c>
      <c r="Q509" s="46">
        <v>443652.57064228918</v>
      </c>
      <c r="R509" s="76">
        <v>1199064991065.3901</v>
      </c>
      <c r="S509" s="56">
        <v>0.37196742619073936</v>
      </c>
      <c r="T509" s="56">
        <v>0.18549877852038524</v>
      </c>
      <c r="U509" s="46">
        <v>16.448951048858611</v>
      </c>
      <c r="V509" s="76">
        <v>4114511769602.1089</v>
      </c>
      <c r="W509" s="84">
        <v>1298.1417404102267</v>
      </c>
      <c r="X509" s="82">
        <v>4.3852673028177656E-2</v>
      </c>
      <c r="Y509" s="476">
        <v>2.0000000000000001E-4</v>
      </c>
    </row>
    <row r="510" spans="1:25" x14ac:dyDescent="0.2">
      <c r="A510" s="475">
        <v>506</v>
      </c>
      <c r="B510" s="56">
        <v>0.39180637123729684</v>
      </c>
      <c r="C510" s="46">
        <v>3529.670636130546</v>
      </c>
      <c r="D510" s="56">
        <v>0.99667213750731565</v>
      </c>
      <c r="E510" s="56">
        <v>0.36498807909113867</v>
      </c>
      <c r="F510" s="250">
        <v>2024.71</v>
      </c>
      <c r="G510" s="76">
        <v>410391937846.3858</v>
      </c>
      <c r="H510" s="46">
        <v>30353215.574348599</v>
      </c>
      <c r="I510" s="76">
        <v>751424719704.89978</v>
      </c>
      <c r="J510" s="56">
        <v>0.38499211210147433</v>
      </c>
      <c r="K510" s="76">
        <v>34822344697.87516</v>
      </c>
      <c r="L510" s="76">
        <v>0</v>
      </c>
      <c r="M510" s="76">
        <v>303698395214.87085</v>
      </c>
      <c r="N510" s="76">
        <v>24429845813.33852</v>
      </c>
      <c r="O510" s="76">
        <v>34437.446989210075</v>
      </c>
      <c r="P510" s="46">
        <v>205694.65629299369</v>
      </c>
      <c r="Q510" s="46">
        <v>96671.951536729219</v>
      </c>
      <c r="R510" s="76">
        <v>1644493686948.3784</v>
      </c>
      <c r="S510" s="56">
        <v>0.59068149697368311</v>
      </c>
      <c r="T510" s="56">
        <v>0.39491782380037099</v>
      </c>
      <c r="U510" s="46">
        <v>16.746441871068139</v>
      </c>
      <c r="V510" s="76">
        <v>11792227291676.107</v>
      </c>
      <c r="W510" s="84">
        <v>3718.8925801315854</v>
      </c>
      <c r="X510" s="82">
        <v>4.431342832822311E-2</v>
      </c>
      <c r="Y510" s="476">
        <v>2.0000000000000001E-4</v>
      </c>
    </row>
    <row r="511" spans="1:25" x14ac:dyDescent="0.2">
      <c r="A511" s="475">
        <v>507</v>
      </c>
      <c r="B511" s="56">
        <v>0.65316063582890282</v>
      </c>
      <c r="C511" s="46">
        <v>2768.2560645871645</v>
      </c>
      <c r="D511" s="56">
        <v>0.83526915266304858</v>
      </c>
      <c r="E511" s="56">
        <v>0.3375531013029987</v>
      </c>
      <c r="F511" s="250">
        <v>2024.61</v>
      </c>
      <c r="G511" s="76">
        <v>306799861590.5907</v>
      </c>
      <c r="H511" s="46">
        <v>22355850.053754184</v>
      </c>
      <c r="I511" s="76">
        <v>429048372818.29572</v>
      </c>
      <c r="J511" s="56">
        <v>0.13618833622082416</v>
      </c>
      <c r="K511" s="76">
        <v>20816280349.370075</v>
      </c>
      <c r="L511" s="76">
        <v>16224437508.549767</v>
      </c>
      <c r="M511" s="76">
        <v>267754329550.31564</v>
      </c>
      <c r="N511" s="76">
        <v>75256782091.899734</v>
      </c>
      <c r="O511" s="76">
        <v>31192.326637560196</v>
      </c>
      <c r="P511" s="46">
        <v>454169.88379775081</v>
      </c>
      <c r="Q511" s="46">
        <v>286379.30610105488</v>
      </c>
      <c r="R511" s="76">
        <v>1220349302539.2937</v>
      </c>
      <c r="S511" s="56">
        <v>0.52551659578056154</v>
      </c>
      <c r="T511" s="56">
        <v>0.26539155300171058</v>
      </c>
      <c r="U511" s="46">
        <v>18.772129908003059</v>
      </c>
      <c r="V511" s="76">
        <v>6573347877820.0088</v>
      </c>
      <c r="W511" s="84">
        <v>2074.5317271963854</v>
      </c>
      <c r="X511" s="82">
        <v>3.9725489955259645E-2</v>
      </c>
      <c r="Y511" s="476">
        <v>2.0000000000000001E-4</v>
      </c>
    </row>
    <row r="512" spans="1:25" x14ac:dyDescent="0.2">
      <c r="A512" s="475">
        <v>508</v>
      </c>
      <c r="B512" s="56">
        <v>0.59172426272900935</v>
      </c>
      <c r="C512" s="46">
        <v>7006.2744043284092</v>
      </c>
      <c r="D512" s="56">
        <v>0.80014477719749244</v>
      </c>
      <c r="E512" s="56">
        <v>0.44727168129366351</v>
      </c>
      <c r="F512" s="250">
        <v>2024.87</v>
      </c>
      <c r="G512" s="76">
        <v>257615335429.72012</v>
      </c>
      <c r="H512" s="46">
        <v>19988718.962521125</v>
      </c>
      <c r="I512" s="76">
        <v>434676691097.47003</v>
      </c>
      <c r="J512" s="56">
        <v>0.26958560274055188</v>
      </c>
      <c r="K512" s="76">
        <v>9065335704.567606</v>
      </c>
      <c r="L512" s="76">
        <v>0</v>
      </c>
      <c r="M512" s="76">
        <v>195614881597.82858</v>
      </c>
      <c r="N512" s="76">
        <v>35856358323.054039</v>
      </c>
      <c r="O512" s="76">
        <v>29213.469197667193</v>
      </c>
      <c r="P512" s="46">
        <v>276109.70664364548</v>
      </c>
      <c r="Q512" s="46">
        <v>150640.26050846255</v>
      </c>
      <c r="R512" s="76">
        <v>987135702598.52966</v>
      </c>
      <c r="S512" s="56">
        <v>0.54242302849098989</v>
      </c>
      <c r="T512" s="56">
        <v>0.33281887882635708</v>
      </c>
      <c r="U512" s="46">
        <v>17.662716150239408</v>
      </c>
      <c r="V512" s="76">
        <v>6281974255170.7285</v>
      </c>
      <c r="W512" s="84">
        <v>1982.0582340490948</v>
      </c>
      <c r="X512" s="82">
        <v>4.2174768370920608E-2</v>
      </c>
      <c r="Y512" s="476">
        <v>2.0000000000000001E-4</v>
      </c>
    </row>
    <row r="513" spans="1:25" x14ac:dyDescent="0.2">
      <c r="A513" s="475">
        <v>509</v>
      </c>
      <c r="B513" s="56">
        <v>0.64092647343100051</v>
      </c>
      <c r="C513" s="46">
        <v>5032.0378850003181</v>
      </c>
      <c r="D513" s="56">
        <v>0.9388716977004502</v>
      </c>
      <c r="E513" s="56">
        <v>0.50041201141292813</v>
      </c>
      <c r="F513" s="250">
        <v>2023.97</v>
      </c>
      <c r="G513" s="76">
        <v>765958880214.03931</v>
      </c>
      <c r="H513" s="46">
        <v>26547134.571172174</v>
      </c>
      <c r="I513" s="76">
        <v>604708345692.31042</v>
      </c>
      <c r="J513" s="56">
        <v>0.33125259976827204</v>
      </c>
      <c r="K513" s="76">
        <v>18485308229.428654</v>
      </c>
      <c r="L513" s="76">
        <v>0</v>
      </c>
      <c r="M513" s="76">
        <v>568231640706.30676</v>
      </c>
      <c r="N513" s="76">
        <v>48937183677.87738</v>
      </c>
      <c r="O513" s="76">
        <v>26440.084247500552</v>
      </c>
      <c r="P513" s="46">
        <v>347427.79928549653</v>
      </c>
      <c r="Q513" s="46">
        <v>201093.35273792938</v>
      </c>
      <c r="R513" s="76">
        <v>1876117707951.5913</v>
      </c>
      <c r="S513" s="56">
        <v>0.6319381517257141</v>
      </c>
      <c r="T513" s="56">
        <v>0.48391787360176014</v>
      </c>
      <c r="U513" s="46">
        <v>18.032731564849705</v>
      </c>
      <c r="V513" s="76">
        <v>17830195681988.609</v>
      </c>
      <c r="W513" s="84">
        <v>5625.222999270637</v>
      </c>
      <c r="X513" s="82">
        <v>4.0758696553270975E-2</v>
      </c>
      <c r="Y513" s="476">
        <v>2.0000000000000001E-4</v>
      </c>
    </row>
    <row r="514" spans="1:25" x14ac:dyDescent="0.2">
      <c r="A514" s="475">
        <v>510</v>
      </c>
      <c r="B514" s="56">
        <v>0.30276383653440564</v>
      </c>
      <c r="C514" s="46">
        <v>6476.3439637940737</v>
      </c>
      <c r="D514" s="56">
        <v>0.60732606792921839</v>
      </c>
      <c r="E514" s="56">
        <v>0.57893140246648955</v>
      </c>
      <c r="F514" s="250">
        <v>2026.54</v>
      </c>
      <c r="G514" s="76">
        <v>100005397367.83405</v>
      </c>
      <c r="H514" s="46">
        <v>12175781.072641566</v>
      </c>
      <c r="I514" s="76">
        <v>438102197735.34418</v>
      </c>
      <c r="J514" s="56">
        <v>0.30276383653440564</v>
      </c>
      <c r="K514" s="76">
        <v>41304077133.591248</v>
      </c>
      <c r="L514" s="76">
        <v>57520552820.887581</v>
      </c>
      <c r="M514" s="76">
        <v>19260838956.984779</v>
      </c>
      <c r="N514" s="76">
        <v>20805240096.909576</v>
      </c>
      <c r="O514" s="76">
        <v>26481.632301109817</v>
      </c>
      <c r="P514" s="46">
        <v>185134.30751754917</v>
      </c>
      <c r="Q514" s="46">
        <v>88131.823529007248</v>
      </c>
      <c r="R514" s="76">
        <v>714400627259.38538</v>
      </c>
      <c r="S514" s="56">
        <v>0.46096942349735498</v>
      </c>
      <c r="T514" s="56">
        <v>0.29827327942698717</v>
      </c>
      <c r="U514" s="46">
        <v>15.52526757003861</v>
      </c>
      <c r="V514" s="76">
        <v>3655640817375.7627</v>
      </c>
      <c r="W514" s="84">
        <v>1154.0106438955122</v>
      </c>
      <c r="X514" s="82">
        <v>4.7188587298702567E-2</v>
      </c>
      <c r="Y514" s="476">
        <v>2.0000000000000001E-4</v>
      </c>
    </row>
    <row r="515" spans="1:25" x14ac:dyDescent="0.2">
      <c r="A515" s="475">
        <v>511</v>
      </c>
      <c r="B515" s="56">
        <v>0.4498942949143428</v>
      </c>
      <c r="C515" s="46">
        <v>1611.3976560767701</v>
      </c>
      <c r="D515" s="56">
        <v>1.0920159746214799</v>
      </c>
      <c r="E515" s="56">
        <v>0.5021603312065227</v>
      </c>
      <c r="F515" s="250">
        <v>2025.09</v>
      </c>
      <c r="G515" s="76">
        <v>213509955491.146</v>
      </c>
      <c r="H515" s="46">
        <v>38985520.807809897</v>
      </c>
      <c r="I515" s="76">
        <v>883563571563.42517</v>
      </c>
      <c r="J515" s="56">
        <v>0.24204684724037939</v>
      </c>
      <c r="K515" s="76">
        <v>23271230386.121635</v>
      </c>
      <c r="L515" s="76">
        <v>6832829772.9561567</v>
      </c>
      <c r="M515" s="76">
        <v>149701469729.88834</v>
      </c>
      <c r="N515" s="76">
        <v>63417548171.12204</v>
      </c>
      <c r="O515" s="76">
        <v>29695.591514274718</v>
      </c>
      <c r="P515" s="46">
        <v>362517.61955456564</v>
      </c>
      <c r="Q515" s="46">
        <v>208923.66132135357</v>
      </c>
      <c r="R515" s="76">
        <v>1369729482646.9165</v>
      </c>
      <c r="S515" s="56">
        <v>0.40913528137005101</v>
      </c>
      <c r="T515" s="56">
        <v>0.25235623628725856</v>
      </c>
      <c r="U515" s="46">
        <v>16.607157877072055</v>
      </c>
      <c r="V515" s="76">
        <v>6433795394413.1807</v>
      </c>
      <c r="W515" s="84">
        <v>2027.3717798656728</v>
      </c>
      <c r="X515" s="82">
        <v>4.3331916851726465E-2</v>
      </c>
      <c r="Y515" s="476">
        <v>2.0000000000000001E-4</v>
      </c>
    </row>
    <row r="516" spans="1:25" x14ac:dyDescent="0.2">
      <c r="A516" s="475">
        <v>512</v>
      </c>
      <c r="B516" s="56">
        <v>0.59749982184660788</v>
      </c>
      <c r="C516" s="46">
        <v>7459.8688295958946</v>
      </c>
      <c r="D516" s="56">
        <v>0.83774947356480767</v>
      </c>
      <c r="E516" s="56">
        <v>0.57290628595690518</v>
      </c>
      <c r="F516" s="250">
        <v>2023.75</v>
      </c>
      <c r="G516" s="76">
        <v>793998150410.45923</v>
      </c>
      <c r="H516" s="46">
        <v>20714389.24197454</v>
      </c>
      <c r="I516" s="76">
        <v>636919211369.97998</v>
      </c>
      <c r="J516" s="56">
        <v>0.49791176667287074</v>
      </c>
      <c r="K516" s="76">
        <v>10931417656.152796</v>
      </c>
      <c r="L516" s="76">
        <v>0</v>
      </c>
      <c r="M516" s="76">
        <v>739899517775.87146</v>
      </c>
      <c r="N516" s="76">
        <v>43354769201.455002</v>
      </c>
      <c r="O516" s="76">
        <v>32451.062753927974</v>
      </c>
      <c r="P516" s="46">
        <v>327903.95879376901</v>
      </c>
      <c r="Q516" s="46">
        <v>188680.89769560087</v>
      </c>
      <c r="R516" s="76">
        <v>2230783426563.1846</v>
      </c>
      <c r="S516" s="56">
        <v>0.70109969098815694</v>
      </c>
      <c r="T516" s="56">
        <v>0.47747892561754407</v>
      </c>
      <c r="U516" s="46">
        <v>17.459104134338514</v>
      </c>
      <c r="V516" s="76">
        <v>20159922664944.73</v>
      </c>
      <c r="W516" s="84">
        <v>6361.8001703792261</v>
      </c>
      <c r="X516" s="82">
        <v>4.2447808793812554E-2</v>
      </c>
      <c r="Y516" s="476">
        <v>2.0000000000000001E-4</v>
      </c>
    </row>
    <row r="517" spans="1:25" x14ac:dyDescent="0.2">
      <c r="A517" s="475">
        <v>513</v>
      </c>
      <c r="B517" s="56">
        <v>0.5381300182083516</v>
      </c>
      <c r="C517" s="46">
        <v>7307.2173517035271</v>
      </c>
      <c r="D517" s="56">
        <v>0.52048046100995704</v>
      </c>
      <c r="E517" s="56">
        <v>0.63092756909472203</v>
      </c>
      <c r="F517" s="250">
        <v>2023.75</v>
      </c>
      <c r="G517" s="76">
        <v>209228360948.61319</v>
      </c>
      <c r="H517" s="46">
        <v>9862719.6411840953</v>
      </c>
      <c r="I517" s="76">
        <v>315383525955.25537</v>
      </c>
      <c r="J517" s="56">
        <v>0.43112494551546798</v>
      </c>
      <c r="K517" s="76">
        <v>5179943512.1339159</v>
      </c>
      <c r="L517" s="76">
        <v>0</v>
      </c>
      <c r="M517" s="76">
        <v>242825929326.56622</v>
      </c>
      <c r="N517" s="76">
        <v>37074560929.719574</v>
      </c>
      <c r="O517" s="76">
        <v>39366.785537802571</v>
      </c>
      <c r="P517" s="46">
        <v>272480.1533153716</v>
      </c>
      <c r="Q517" s="46">
        <v>154161.2273963003</v>
      </c>
      <c r="R517" s="76">
        <v>863994853030.97607</v>
      </c>
      <c r="S517" s="56">
        <v>0.64038490497461886</v>
      </c>
      <c r="T517" s="56">
        <v>0.37617615590929193</v>
      </c>
      <c r="U517" s="46">
        <v>16.832334329823453</v>
      </c>
      <c r="V517" s="76">
        <v>6060505723662.2402</v>
      </c>
      <c r="W517" s="84">
        <v>1913.9616178579088</v>
      </c>
      <c r="X517" s="82">
        <v>4.288057472625887E-2</v>
      </c>
      <c r="Y517" s="476">
        <v>2.0000000000000001E-4</v>
      </c>
    </row>
    <row r="518" spans="1:25" x14ac:dyDescent="0.2">
      <c r="A518" s="475">
        <v>514</v>
      </c>
      <c r="B518" s="56">
        <v>0.37294827851835954</v>
      </c>
      <c r="C518" s="46">
        <v>2361.0745065228166</v>
      </c>
      <c r="D518" s="56">
        <v>0.60472676436498807</v>
      </c>
      <c r="E518" s="56">
        <v>0.37465452800801219</v>
      </c>
      <c r="F518" s="250">
        <v>2023.76</v>
      </c>
      <c r="G518" s="76">
        <v>287062574707.2973</v>
      </c>
      <c r="H518" s="46">
        <v>13407530.262494739</v>
      </c>
      <c r="I518" s="76">
        <v>467489509098.44531</v>
      </c>
      <c r="J518" s="56">
        <v>0.37294827851835954</v>
      </c>
      <c r="K518" s="76">
        <v>17956072475.773228</v>
      </c>
      <c r="L518" s="76">
        <v>0</v>
      </c>
      <c r="M518" s="76">
        <v>267348331735.57419</v>
      </c>
      <c r="N518" s="76">
        <v>49092640801.276581</v>
      </c>
      <c r="O518" s="76">
        <v>27605.175329781185</v>
      </c>
      <c r="P518" s="46">
        <v>349193.21570396237</v>
      </c>
      <c r="Q518" s="46">
        <v>210851.17377637286</v>
      </c>
      <c r="R518" s="76">
        <v>1082754752274.9624</v>
      </c>
      <c r="S518" s="56">
        <v>0.58476993573404401</v>
      </c>
      <c r="T518" s="56">
        <v>0.37344874800892797</v>
      </c>
      <c r="U518" s="46">
        <v>17.185581195635212</v>
      </c>
      <c r="V518" s="76">
        <v>7682403792835.6572</v>
      </c>
      <c r="W518" s="84">
        <v>2421.2619176986095</v>
      </c>
      <c r="X518" s="82">
        <v>4.2283941895990815E-2</v>
      </c>
      <c r="Y518" s="476">
        <v>2.0000000000000001E-4</v>
      </c>
    </row>
    <row r="519" spans="1:25" x14ac:dyDescent="0.2">
      <c r="A519" s="475">
        <v>515</v>
      </c>
      <c r="B519" s="56">
        <v>0.49510069144419511</v>
      </c>
      <c r="C519" s="46">
        <v>8349.6453160526999</v>
      </c>
      <c r="D519" s="56">
        <v>0.69905512645805634</v>
      </c>
      <c r="E519" s="56">
        <v>0.25509739001551746</v>
      </c>
      <c r="F519" s="250">
        <v>2025.42</v>
      </c>
      <c r="G519" s="76">
        <v>87967499294.909988</v>
      </c>
      <c r="H519" s="46">
        <v>15816921.78176653</v>
      </c>
      <c r="I519" s="76">
        <v>440520065384.44574</v>
      </c>
      <c r="J519" s="56">
        <v>0.37461921871099457</v>
      </c>
      <c r="K519" s="76">
        <v>13124003455.025593</v>
      </c>
      <c r="L519" s="76">
        <v>12536177903.585602</v>
      </c>
      <c r="M519" s="76">
        <v>64122254212.197441</v>
      </c>
      <c r="N519" s="76">
        <v>70263170521.512909</v>
      </c>
      <c r="O519" s="76">
        <v>15647.686394413535</v>
      </c>
      <c r="P519" s="46">
        <v>439675.86919650802</v>
      </c>
      <c r="Q519" s="46">
        <v>278992.08476346632</v>
      </c>
      <c r="R519" s="76">
        <v>720159004663.3313</v>
      </c>
      <c r="S519" s="56">
        <v>0.4717799153762926</v>
      </c>
      <c r="T519" s="56">
        <v>0.30991939523850587</v>
      </c>
      <c r="U519" s="46">
        <v>15.32156654077051</v>
      </c>
      <c r="V519" s="76">
        <v>3764528231637.4497</v>
      </c>
      <c r="W519" s="84">
        <v>1187.296187340281</v>
      </c>
      <c r="X519" s="82">
        <v>4.7772053407007437E-2</v>
      </c>
      <c r="Y519" s="476">
        <v>2.0000000000000001E-4</v>
      </c>
    </row>
    <row r="520" spans="1:25" x14ac:dyDescent="0.2">
      <c r="A520" s="475">
        <v>516</v>
      </c>
      <c r="B520" s="56">
        <v>0.46471016476629301</v>
      </c>
      <c r="C520" s="46">
        <v>4208.9357451220776</v>
      </c>
      <c r="D520" s="56">
        <v>0.68998570614869037</v>
      </c>
      <c r="E520" s="56">
        <v>0.52225861859652767</v>
      </c>
      <c r="F520" s="250">
        <v>2026.68</v>
      </c>
      <c r="G520" s="76">
        <v>123234194099.79562</v>
      </c>
      <c r="H520" s="46">
        <v>16114727.834251275</v>
      </c>
      <c r="I520" s="76">
        <v>385566491956.18127</v>
      </c>
      <c r="J520" s="56">
        <v>0.27759321420000571</v>
      </c>
      <c r="K520" s="76">
        <v>15857832966.40793</v>
      </c>
      <c r="L520" s="76">
        <v>35315180121.13987</v>
      </c>
      <c r="M520" s="76">
        <v>21921677088.090237</v>
      </c>
      <c r="N520" s="76">
        <v>121175527667.95279</v>
      </c>
      <c r="O520" s="76">
        <v>33136.895919493065</v>
      </c>
      <c r="P520" s="46">
        <v>680853.46654615365</v>
      </c>
      <c r="Q520" s="46">
        <v>473948.67510551505</v>
      </c>
      <c r="R520" s="76">
        <v>730751198902.23291</v>
      </c>
      <c r="S520" s="56">
        <v>0.41606857403830094</v>
      </c>
      <c r="T520" s="56">
        <v>0.30418797492965827</v>
      </c>
      <c r="U520" s="46">
        <v>16.255528036138372</v>
      </c>
      <c r="V520" s="76">
        <v>3974970820189.4053</v>
      </c>
      <c r="W520" s="84">
        <v>1253.2617027447081</v>
      </c>
      <c r="X520" s="82">
        <v>4.497637024115507E-2</v>
      </c>
      <c r="Y520" s="476">
        <v>2.0000000000000001E-4</v>
      </c>
    </row>
    <row r="521" spans="1:25" x14ac:dyDescent="0.2">
      <c r="A521" s="475">
        <v>517</v>
      </c>
      <c r="B521" s="56">
        <v>0.57007216392958582</v>
      </c>
      <c r="C521" s="46">
        <v>1500</v>
      </c>
      <c r="D521" s="56">
        <v>0.57981221679051864</v>
      </c>
      <c r="E521" s="56">
        <v>0.51227823411457996</v>
      </c>
      <c r="F521" s="250">
        <v>2023.75</v>
      </c>
      <c r="G521" s="76">
        <v>391331880488.02032</v>
      </c>
      <c r="H521" s="46">
        <v>12544689.386823596</v>
      </c>
      <c r="I521" s="76">
        <v>407839388277.22412</v>
      </c>
      <c r="J521" s="56">
        <v>0.47034779786255454</v>
      </c>
      <c r="K521" s="76">
        <v>12112056182.598475</v>
      </c>
      <c r="L521" s="76">
        <v>0</v>
      </c>
      <c r="M521" s="76">
        <v>411377291246.43646</v>
      </c>
      <c r="N521" s="76">
        <v>53127463608.060143</v>
      </c>
      <c r="O521" s="76">
        <v>35961.928780756643</v>
      </c>
      <c r="P521" s="46">
        <v>355012.84062909917</v>
      </c>
      <c r="Q521" s="46">
        <v>216042.21945585991</v>
      </c>
      <c r="R521" s="76">
        <v>1194118137736.4734</v>
      </c>
      <c r="S521" s="56">
        <v>0.65773733512677357</v>
      </c>
      <c r="T521" s="56">
        <v>0.45990654276608905</v>
      </c>
      <c r="U521" s="46">
        <v>17.249436246402084</v>
      </c>
      <c r="V521" s="76">
        <v>10485716428946.605</v>
      </c>
      <c r="W521" s="84">
        <v>3310.3548870661707</v>
      </c>
      <c r="X521" s="82">
        <v>4.198668390399065E-2</v>
      </c>
      <c r="Y521" s="476">
        <v>2.0000000000000001E-4</v>
      </c>
    </row>
    <row r="522" spans="1:25" x14ac:dyDescent="0.2">
      <c r="A522" s="475">
        <v>518</v>
      </c>
      <c r="B522" s="56">
        <v>0.57118990858631735</v>
      </c>
      <c r="C522" s="46">
        <v>6411.871518840574</v>
      </c>
      <c r="D522" s="56">
        <v>0.78086480354762944</v>
      </c>
      <c r="E522" s="56">
        <v>0.64321002326336774</v>
      </c>
      <c r="F522" s="250">
        <v>2023.75</v>
      </c>
      <c r="G522" s="76">
        <v>313054009296.39746</v>
      </c>
      <c r="H522" s="46">
        <v>18839744.314746551</v>
      </c>
      <c r="I522" s="76">
        <v>506810503028.2345</v>
      </c>
      <c r="J522" s="56">
        <v>0.38323369429436582</v>
      </c>
      <c r="K522" s="76">
        <v>12033183862.977854</v>
      </c>
      <c r="L522" s="76">
        <v>0</v>
      </c>
      <c r="M522" s="76">
        <v>426852554294.17444</v>
      </c>
      <c r="N522" s="76">
        <v>33821124571.890816</v>
      </c>
      <c r="O522" s="76">
        <v>32005.676195050397</v>
      </c>
      <c r="P522" s="46">
        <v>256229.71639180102</v>
      </c>
      <c r="Q522" s="46">
        <v>136337.77774307222</v>
      </c>
      <c r="R522" s="76">
        <v>1356556034450.1079</v>
      </c>
      <c r="S522" s="56">
        <v>0.62759100349076058</v>
      </c>
      <c r="T522" s="56">
        <v>0.35837550500483512</v>
      </c>
      <c r="U522" s="46">
        <v>16.823818621641703</v>
      </c>
      <c r="V522" s="76">
        <v>9072817693693.9707</v>
      </c>
      <c r="W522" s="84">
        <v>2859.831805923799</v>
      </c>
      <c r="X522" s="82">
        <v>4.312097373959814E-2</v>
      </c>
      <c r="Y522" s="476">
        <v>2.0000000000000001E-4</v>
      </c>
    </row>
    <row r="523" spans="1:25" x14ac:dyDescent="0.2">
      <c r="A523" s="475">
        <v>519</v>
      </c>
      <c r="B523" s="56">
        <v>0.45829633170651096</v>
      </c>
      <c r="C523" s="46">
        <v>7732.4779167345223</v>
      </c>
      <c r="D523" s="56">
        <v>1.0791686982883109</v>
      </c>
      <c r="E523" s="56">
        <v>0.54207526134191164</v>
      </c>
      <c r="F523" s="250">
        <v>2024.17</v>
      </c>
      <c r="G523" s="76">
        <v>93023177561.837479</v>
      </c>
      <c r="H523" s="46">
        <v>34457322.454532951</v>
      </c>
      <c r="I523" s="76">
        <v>781454761086.09424</v>
      </c>
      <c r="J523" s="56">
        <v>0.2902059230838856</v>
      </c>
      <c r="K523" s="76">
        <v>9499226697.4190025</v>
      </c>
      <c r="L523" s="76">
        <v>4126818673.3160992</v>
      </c>
      <c r="M523" s="76">
        <v>164376632363.03751</v>
      </c>
      <c r="N523" s="76">
        <v>18867681784.97057</v>
      </c>
      <c r="O523" s="76">
        <v>26984.875994336955</v>
      </c>
      <c r="P523" s="46">
        <v>164340.75595920521</v>
      </c>
      <c r="Q523" s="46">
        <v>70412.104116875838</v>
      </c>
      <c r="R523" s="76">
        <v>1229023106419.4155</v>
      </c>
      <c r="S523" s="56">
        <v>0.46509559737410749</v>
      </c>
      <c r="T523" s="56">
        <v>0.23028652657736329</v>
      </c>
      <c r="U523" s="46">
        <v>14.910626219338504</v>
      </c>
      <c r="V523" s="76">
        <v>4576683831946.6016</v>
      </c>
      <c r="W523" s="84">
        <v>1443.8636906402965</v>
      </c>
      <c r="X523" s="82">
        <v>4.8897613143013011E-2</v>
      </c>
      <c r="Y523" s="476">
        <v>2.0000000000000001E-4</v>
      </c>
    </row>
    <row r="524" spans="1:25" x14ac:dyDescent="0.2">
      <c r="A524" s="475">
        <v>520</v>
      </c>
      <c r="B524" s="56">
        <v>0.45782449573998529</v>
      </c>
      <c r="C524" s="46">
        <v>3687.5449971009243</v>
      </c>
      <c r="D524" s="56">
        <v>0.64811355703479689</v>
      </c>
      <c r="E524" s="56">
        <v>0.35247753096251289</v>
      </c>
      <c r="F524" s="250">
        <v>2025.24</v>
      </c>
      <c r="G524" s="76">
        <v>132196170595.82771</v>
      </c>
      <c r="H524" s="46">
        <v>13950869.849237215</v>
      </c>
      <c r="I524" s="76">
        <v>454377660956.84595</v>
      </c>
      <c r="J524" s="56">
        <v>0.45695536279652849</v>
      </c>
      <c r="K524" s="76">
        <v>25036524541.270882</v>
      </c>
      <c r="L524" s="76">
        <v>38743128791.435303</v>
      </c>
      <c r="M524" s="76">
        <v>118760656100.25957</v>
      </c>
      <c r="N524" s="76">
        <v>69714125762.935516</v>
      </c>
      <c r="O524" s="76">
        <v>28260.779343672362</v>
      </c>
      <c r="P524" s="46">
        <v>429794.13547893264</v>
      </c>
      <c r="Q524" s="46">
        <v>272719.1881923863</v>
      </c>
      <c r="R524" s="76">
        <v>880289713046.80518</v>
      </c>
      <c r="S524" s="56">
        <v>0.56462927631749538</v>
      </c>
      <c r="T524" s="56">
        <v>0.34708383237431328</v>
      </c>
      <c r="U524" s="46">
        <v>15.505191645896836</v>
      </c>
      <c r="V524" s="76">
        <v>5320402100062.1426</v>
      </c>
      <c r="W524" s="84">
        <v>1679.1829682017997</v>
      </c>
      <c r="X524" s="82">
        <v>4.6203471172084523E-2</v>
      </c>
      <c r="Y524" s="476">
        <v>2.0000000000000001E-4</v>
      </c>
    </row>
    <row r="525" spans="1:25" x14ac:dyDescent="0.2">
      <c r="A525" s="475">
        <v>521</v>
      </c>
      <c r="B525" s="56">
        <v>0.61886027677169375</v>
      </c>
      <c r="C525" s="46">
        <v>1500</v>
      </c>
      <c r="D525" s="56">
        <v>0.75451486170934223</v>
      </c>
      <c r="E525" s="56">
        <v>0.40286688090897049</v>
      </c>
      <c r="F525" s="250">
        <v>2023.75</v>
      </c>
      <c r="G525" s="76">
        <v>333589130989.87384</v>
      </c>
      <c r="H525" s="46">
        <v>19301774.530519683</v>
      </c>
      <c r="I525" s="76">
        <v>486782312470.8125</v>
      </c>
      <c r="J525" s="56">
        <v>0.27487921245832936</v>
      </c>
      <c r="K525" s="76">
        <v>12054126391.517904</v>
      </c>
      <c r="L525" s="76">
        <v>0</v>
      </c>
      <c r="M525" s="76">
        <v>345783053216.72974</v>
      </c>
      <c r="N525" s="76">
        <v>41243934472.367386</v>
      </c>
      <c r="O525" s="76">
        <v>25783.095827252982</v>
      </c>
      <c r="P525" s="46">
        <v>263678.86179351871</v>
      </c>
      <c r="Q525" s="46">
        <v>142383.41348754667</v>
      </c>
      <c r="R525" s="76">
        <v>1205515387007.4109</v>
      </c>
      <c r="S525" s="56">
        <v>0.56426242077849076</v>
      </c>
      <c r="T525" s="56">
        <v>0.34639979851176472</v>
      </c>
      <c r="U525" s="46">
        <v>17.755992309162398</v>
      </c>
      <c r="V525" s="76">
        <v>8169968690463.165</v>
      </c>
      <c r="W525" s="84">
        <v>2574.6850546089649</v>
      </c>
      <c r="X525" s="82">
        <v>4.099986996198382E-2</v>
      </c>
      <c r="Y525" s="476">
        <v>2.0000000000000001E-4</v>
      </c>
    </row>
    <row r="526" spans="1:25" x14ac:dyDescent="0.2">
      <c r="A526" s="475">
        <v>522</v>
      </c>
      <c r="B526" s="56">
        <v>0.55797204249857257</v>
      </c>
      <c r="C526" s="46">
        <v>6236.9894174933588</v>
      </c>
      <c r="D526" s="56">
        <v>0.65801915813927281</v>
      </c>
      <c r="E526" s="56">
        <v>0.35507601288368662</v>
      </c>
      <c r="F526" s="250">
        <v>2023.75</v>
      </c>
      <c r="G526" s="76">
        <v>298692991443.8548</v>
      </c>
      <c r="H526" s="46">
        <v>13753756.234740488</v>
      </c>
      <c r="I526" s="76">
        <v>444227735429.39069</v>
      </c>
      <c r="J526" s="56">
        <v>0.49322715891766256</v>
      </c>
      <c r="K526" s="76">
        <v>3551718438.3860173</v>
      </c>
      <c r="L526" s="76">
        <v>0</v>
      </c>
      <c r="M526" s="76">
        <v>263840281370.64392</v>
      </c>
      <c r="N526" s="76">
        <v>51155611420.37059</v>
      </c>
      <c r="O526" s="76">
        <v>24489.513245888724</v>
      </c>
      <c r="P526" s="46">
        <v>370895.93742755684</v>
      </c>
      <c r="Q526" s="46">
        <v>226259.04371550342</v>
      </c>
      <c r="R526" s="76">
        <v>1040602009948.8733</v>
      </c>
      <c r="S526" s="56">
        <v>0.64064379124352433</v>
      </c>
      <c r="T526" s="56">
        <v>0.48061069891309188</v>
      </c>
      <c r="U526" s="46">
        <v>16.573145017624743</v>
      </c>
      <c r="V526" s="76">
        <v>9094287930862.002</v>
      </c>
      <c r="W526" s="84">
        <v>2871.4780270897686</v>
      </c>
      <c r="X526" s="82">
        <v>4.4143420949742544E-2</v>
      </c>
      <c r="Y526" s="476">
        <v>2.0000000000000001E-4</v>
      </c>
    </row>
    <row r="527" spans="1:25" x14ac:dyDescent="0.2">
      <c r="A527" s="475">
        <v>523</v>
      </c>
      <c r="B527" s="56">
        <v>0.53422093016784755</v>
      </c>
      <c r="C527" s="46">
        <v>6390.1327566527598</v>
      </c>
      <c r="D527" s="56">
        <v>0.59833103009983624</v>
      </c>
      <c r="E527" s="56">
        <v>0.19527341993013103</v>
      </c>
      <c r="F527" s="250">
        <v>2025.97</v>
      </c>
      <c r="G527" s="76">
        <v>59262894547.809181</v>
      </c>
      <c r="H527" s="46">
        <v>12279064.313865434</v>
      </c>
      <c r="I527" s="76">
        <v>334277560673.34131</v>
      </c>
      <c r="J527" s="56">
        <v>0.32388038116356654</v>
      </c>
      <c r="K527" s="76">
        <v>2463320304.5628014</v>
      </c>
      <c r="L527" s="76">
        <v>4479587516.7277508</v>
      </c>
      <c r="M527" s="76">
        <v>69934124225.621185</v>
      </c>
      <c r="N527" s="76">
        <v>42936771249.414604</v>
      </c>
      <c r="O527" s="76">
        <v>22402.627619944506</v>
      </c>
      <c r="P527" s="46">
        <v>290326.8660150611</v>
      </c>
      <c r="Q527" s="46">
        <v>165850.36083044438</v>
      </c>
      <c r="R527" s="76">
        <v>557281618889.71021</v>
      </c>
      <c r="S527" s="56">
        <v>0.46675848173654272</v>
      </c>
      <c r="T527" s="56">
        <v>0.27156271867575843</v>
      </c>
      <c r="U527" s="46">
        <v>15.321316536271693</v>
      </c>
      <c r="V527" s="76">
        <v>2645561926291.0278</v>
      </c>
      <c r="W527" s="84">
        <v>834.92603293387276</v>
      </c>
      <c r="X527" s="82">
        <v>4.6536175864072195E-2</v>
      </c>
      <c r="Y527" s="476">
        <v>2.0000000000000001E-4</v>
      </c>
    </row>
    <row r="528" spans="1:25" x14ac:dyDescent="0.2">
      <c r="A528" s="475">
        <v>524</v>
      </c>
      <c r="B528" s="56">
        <v>0.2364417223171944</v>
      </c>
      <c r="C528" s="46">
        <v>5027.9180354511536</v>
      </c>
      <c r="D528" s="56">
        <v>0.84726759588440714</v>
      </c>
      <c r="E528" s="56">
        <v>0.43928849806004699</v>
      </c>
      <c r="F528" s="250">
        <v>2025.13</v>
      </c>
      <c r="G528" s="76">
        <v>178732612599.11438</v>
      </c>
      <c r="H528" s="46">
        <v>19574560.677762609</v>
      </c>
      <c r="I528" s="76">
        <v>508705507061.00775</v>
      </c>
      <c r="J528" s="56">
        <v>0.2364417223171944</v>
      </c>
      <c r="K528" s="76">
        <v>21406836928.112011</v>
      </c>
      <c r="L528" s="76">
        <v>27336564374.236633</v>
      </c>
      <c r="M528" s="76">
        <v>145254015806.18127</v>
      </c>
      <c r="N528" s="76">
        <v>7844840078.1313467</v>
      </c>
      <c r="O528" s="76">
        <v>15089.815749432009</v>
      </c>
      <c r="P528" s="46">
        <v>128259.27750197853</v>
      </c>
      <c r="Q528" s="46">
        <v>31476.43338576622</v>
      </c>
      <c r="R528" s="76">
        <v>1098134594918.8271</v>
      </c>
      <c r="S528" s="56">
        <v>0.53156879295670001</v>
      </c>
      <c r="T528" s="56">
        <v>0.22924299635840853</v>
      </c>
      <c r="U528" s="46">
        <v>17.097539816961923</v>
      </c>
      <c r="V528" s="76">
        <v>4620106699587.2461</v>
      </c>
      <c r="W528" s="84">
        <v>1457.408481931943</v>
      </c>
      <c r="X528" s="82">
        <v>4.3892646144307448E-2</v>
      </c>
      <c r="Y528" s="476">
        <v>2.0000000000000001E-4</v>
      </c>
    </row>
    <row r="529" spans="1:25" x14ac:dyDescent="0.2">
      <c r="A529" s="475">
        <v>525</v>
      </c>
      <c r="B529" s="56">
        <v>0.5812354571131656</v>
      </c>
      <c r="C529" s="46">
        <v>5972.6338848065006</v>
      </c>
      <c r="D529" s="56">
        <v>0.73097833016169822</v>
      </c>
      <c r="E529" s="56">
        <v>0.2621392406863729</v>
      </c>
      <c r="F529" s="250">
        <v>2026.17</v>
      </c>
      <c r="G529" s="76">
        <v>98958033433.801376</v>
      </c>
      <c r="H529" s="46">
        <v>17279232.191807136</v>
      </c>
      <c r="I529" s="76">
        <v>414121664462.52972</v>
      </c>
      <c r="J529" s="56">
        <v>0.34460761120133832</v>
      </c>
      <c r="K529" s="76">
        <v>24672609869.639305</v>
      </c>
      <c r="L529" s="76">
        <v>27509596229.334755</v>
      </c>
      <c r="M529" s="76">
        <v>54974040512.988716</v>
      </c>
      <c r="N529" s="76">
        <v>39449896809.170273</v>
      </c>
      <c r="O529" s="76">
        <v>20974.156118559516</v>
      </c>
      <c r="P529" s="46">
        <v>303155.95055909071</v>
      </c>
      <c r="Q529" s="46">
        <v>172450.73496498374</v>
      </c>
      <c r="R529" s="76">
        <v>666191199328.93982</v>
      </c>
      <c r="S529" s="56">
        <v>0.47052156022461522</v>
      </c>
      <c r="T529" s="56">
        <v>0.34178204587867467</v>
      </c>
      <c r="U529" s="46">
        <v>15.43174949576103</v>
      </c>
      <c r="V529" s="76">
        <v>3872558813135.5298</v>
      </c>
      <c r="W529" s="84">
        <v>1222.9733568267441</v>
      </c>
      <c r="X529" s="82">
        <v>4.713932562654758E-2</v>
      </c>
      <c r="Y529" s="476">
        <v>2.0000000000000001E-4</v>
      </c>
    </row>
    <row r="530" spans="1:25" x14ac:dyDescent="0.2">
      <c r="A530" s="475">
        <v>526</v>
      </c>
      <c r="B530" s="56">
        <v>0.44285042382471629</v>
      </c>
      <c r="C530" s="46">
        <v>4073.3497296915175</v>
      </c>
      <c r="D530" s="56">
        <v>0.77688859128607779</v>
      </c>
      <c r="E530" s="56">
        <v>0.7</v>
      </c>
      <c r="F530" s="250">
        <v>2025.12</v>
      </c>
      <c r="G530" s="76">
        <v>147058188933.8761</v>
      </c>
      <c r="H530" s="46">
        <v>18579093.59206396</v>
      </c>
      <c r="I530" s="76">
        <v>442647108229.70453</v>
      </c>
      <c r="J530" s="56">
        <v>0.31354206119895189</v>
      </c>
      <c r="K530" s="76">
        <v>24158601449.630478</v>
      </c>
      <c r="L530" s="76">
        <v>49360071232.19368</v>
      </c>
      <c r="M530" s="76">
        <v>95918740043.044205</v>
      </c>
      <c r="N530" s="76">
        <v>15604037162.953051</v>
      </c>
      <c r="O530" s="76">
        <v>40088.921763634076</v>
      </c>
      <c r="P530" s="46">
        <v>152929.82768898085</v>
      </c>
      <c r="Q530" s="46">
        <v>63366.664281292338</v>
      </c>
      <c r="R530" s="76">
        <v>788697826687.91895</v>
      </c>
      <c r="S530" s="56">
        <v>0.49784582734433536</v>
      </c>
      <c r="T530" s="56">
        <v>0.31776339089343347</v>
      </c>
      <c r="U530" s="46">
        <v>16.454730074188106</v>
      </c>
      <c r="V530" s="76">
        <v>4658690161552.2627</v>
      </c>
      <c r="W530" s="84">
        <v>1470.9350661897638</v>
      </c>
      <c r="X530" s="82">
        <v>4.3141816734147138E-2</v>
      </c>
      <c r="Y530" s="476">
        <v>2.0000000000000001E-4</v>
      </c>
    </row>
    <row r="531" spans="1:25" x14ac:dyDescent="0.2">
      <c r="A531" s="475">
        <v>527</v>
      </c>
      <c r="B531" s="56">
        <v>0.44317724276591308</v>
      </c>
      <c r="C531" s="46">
        <v>5560.3460333825897</v>
      </c>
      <c r="D531" s="56">
        <v>0.85587849936014826</v>
      </c>
      <c r="E531" s="56">
        <v>0.44058842016607364</v>
      </c>
      <c r="F531" s="250">
        <v>2025.59</v>
      </c>
      <c r="G531" s="76">
        <v>167276325223.79285</v>
      </c>
      <c r="H531" s="46">
        <v>22365960.89697602</v>
      </c>
      <c r="I531" s="76">
        <v>515315405745.81982</v>
      </c>
      <c r="J531" s="56">
        <v>0.25624614876316743</v>
      </c>
      <c r="K531" s="76">
        <v>35834697400.876038</v>
      </c>
      <c r="L531" s="76">
        <v>73963599265.86264</v>
      </c>
      <c r="M531" s="76">
        <v>105074912535.60452</v>
      </c>
      <c r="N531" s="76">
        <v>34580453098.952202</v>
      </c>
      <c r="O531" s="76">
        <v>23277.865421628194</v>
      </c>
      <c r="P531" s="46">
        <v>248026.66267193278</v>
      </c>
      <c r="Q531" s="46">
        <v>128836.87484559935</v>
      </c>
      <c r="R531" s="76">
        <v>966940578582.86279</v>
      </c>
      <c r="S531" s="56">
        <v>0.47766182286736075</v>
      </c>
      <c r="T531" s="56">
        <v>0.27890749436275608</v>
      </c>
      <c r="U531" s="46">
        <v>16.531409460894331</v>
      </c>
      <c r="V531" s="76">
        <v>4865673987285.4678</v>
      </c>
      <c r="W531" s="84">
        <v>1535.4265000315254</v>
      </c>
      <c r="X531" s="82">
        <v>4.4847850833818294E-2</v>
      </c>
      <c r="Y531" s="476">
        <v>2.0000000000000001E-4</v>
      </c>
    </row>
    <row r="532" spans="1:25" x14ac:dyDescent="0.2">
      <c r="A532" s="475">
        <v>528</v>
      </c>
      <c r="B532" s="56">
        <v>0.46697859255940161</v>
      </c>
      <c r="C532" s="46">
        <v>2983.3157560139762</v>
      </c>
      <c r="D532" s="56">
        <v>0.74126623189419882</v>
      </c>
      <c r="E532" s="56">
        <v>0.3950848316378377</v>
      </c>
      <c r="F532" s="250">
        <v>2024.66</v>
      </c>
      <c r="G532" s="76">
        <v>180309290189.70245</v>
      </c>
      <c r="H532" s="46">
        <v>17531563.114503723</v>
      </c>
      <c r="I532" s="76">
        <v>395582831903.10284</v>
      </c>
      <c r="J532" s="56">
        <v>0.19179571584764699</v>
      </c>
      <c r="K532" s="76">
        <v>21125424706.712818</v>
      </c>
      <c r="L532" s="76">
        <v>5732242587.4897957</v>
      </c>
      <c r="M532" s="76">
        <v>181215271992.37274</v>
      </c>
      <c r="N532" s="76">
        <v>62433225142.360779</v>
      </c>
      <c r="O532" s="76">
        <v>37830.685362971941</v>
      </c>
      <c r="P532" s="46">
        <v>370050.60030210234</v>
      </c>
      <c r="Q532" s="46">
        <v>223369.5516096215</v>
      </c>
      <c r="R532" s="76">
        <v>894793223417.4812</v>
      </c>
      <c r="S532" s="56">
        <v>0.48597804029315</v>
      </c>
      <c r="T532" s="56">
        <v>0.249357117924903</v>
      </c>
      <c r="U532" s="46">
        <v>17.696151773459473</v>
      </c>
      <c r="V532" s="76">
        <v>4371712679127.7334</v>
      </c>
      <c r="W532" s="84">
        <v>1379.2077928377371</v>
      </c>
      <c r="X532" s="82">
        <v>4.1128604077503704E-2</v>
      </c>
      <c r="Y532" s="476">
        <v>2.0000000000000001E-4</v>
      </c>
    </row>
    <row r="533" spans="1:25" x14ac:dyDescent="0.2">
      <c r="A533" s="475">
        <v>529</v>
      </c>
      <c r="B533" s="56">
        <v>0.47961813924743857</v>
      </c>
      <c r="C533" s="46">
        <v>4825.3906031833803</v>
      </c>
      <c r="D533" s="56">
        <v>0.9857759355229041</v>
      </c>
      <c r="E533" s="56">
        <v>0.54433608719794269</v>
      </c>
      <c r="F533" s="250">
        <v>2025.41</v>
      </c>
      <c r="G533" s="76">
        <v>280801025343.34698</v>
      </c>
      <c r="H533" s="46">
        <v>29460309.654212158</v>
      </c>
      <c r="I533" s="76">
        <v>729908632837.52112</v>
      </c>
      <c r="J533" s="56">
        <v>0.38433306545919266</v>
      </c>
      <c r="K533" s="76">
        <v>22314935959.764877</v>
      </c>
      <c r="L533" s="76">
        <v>73527325392.178986</v>
      </c>
      <c r="M533" s="76">
        <v>157418349897.70685</v>
      </c>
      <c r="N533" s="76">
        <v>52948551810.117027</v>
      </c>
      <c r="O533" s="76">
        <v>25181.558237960693</v>
      </c>
      <c r="P533" s="46">
        <v>363497.37510019983</v>
      </c>
      <c r="Q533" s="46">
        <v>212180.58421871578</v>
      </c>
      <c r="R533" s="76">
        <v>1397990856116.8364</v>
      </c>
      <c r="S533" s="56">
        <v>0.55690687521488635</v>
      </c>
      <c r="T533" s="56">
        <v>0.37995831408409181</v>
      </c>
      <c r="U533" s="46">
        <v>16.104321959207041</v>
      </c>
      <c r="V533" s="76">
        <v>9406024630292.457</v>
      </c>
      <c r="W533" s="84">
        <v>2970.6878376490208</v>
      </c>
      <c r="X533" s="82">
        <v>4.5536199662759944E-2</v>
      </c>
      <c r="Y533" s="476">
        <v>2.0000000000000001E-4</v>
      </c>
    </row>
    <row r="534" spans="1:25" x14ac:dyDescent="0.2">
      <c r="A534" s="475">
        <v>530</v>
      </c>
      <c r="B534" s="56">
        <v>0.56358159888776904</v>
      </c>
      <c r="C534" s="46">
        <v>1500</v>
      </c>
      <c r="D534" s="56">
        <v>1.1296318857623877</v>
      </c>
      <c r="E534" s="56">
        <v>0.40939653338434645</v>
      </c>
      <c r="F534" s="250">
        <v>2025.91</v>
      </c>
      <c r="G534" s="76">
        <v>166093249325.9223</v>
      </c>
      <c r="H534" s="46">
        <v>42225266.986102037</v>
      </c>
      <c r="I534" s="76">
        <v>774843158022.51526</v>
      </c>
      <c r="J534" s="56">
        <v>0.21384159560005533</v>
      </c>
      <c r="K534" s="76">
        <v>27679581162.166553</v>
      </c>
      <c r="L534" s="76">
        <v>35249757888.534882</v>
      </c>
      <c r="M534" s="76">
        <v>127086672328.4897</v>
      </c>
      <c r="N534" s="76">
        <v>32709930889.312168</v>
      </c>
      <c r="O534" s="76">
        <v>32047.23480174219</v>
      </c>
      <c r="P534" s="46">
        <v>250628.48011673463</v>
      </c>
      <c r="Q534" s="46">
        <v>126217.70759834842</v>
      </c>
      <c r="R534" s="76">
        <v>1272881599803.2363</v>
      </c>
      <c r="S534" s="56">
        <v>0.42297104288473603</v>
      </c>
      <c r="T534" s="56">
        <v>0.21219962318239971</v>
      </c>
      <c r="U534" s="46">
        <v>16.513982676976926</v>
      </c>
      <c r="V534" s="76">
        <v>4960541179454.9883</v>
      </c>
      <c r="W534" s="84">
        <v>1566.371086742444</v>
      </c>
      <c r="X534" s="82">
        <v>4.402235741674184E-2</v>
      </c>
      <c r="Y534" s="476">
        <v>2.0000000000000001E-4</v>
      </c>
    </row>
    <row r="535" spans="1:25" x14ac:dyDescent="0.2">
      <c r="A535" s="475">
        <v>531</v>
      </c>
      <c r="B535" s="56">
        <v>0.58287306127676808</v>
      </c>
      <c r="C535" s="46">
        <v>4450.3442045860447</v>
      </c>
      <c r="D535" s="56">
        <v>1.032665397379585</v>
      </c>
      <c r="E535" s="56">
        <v>0.43183521076772885</v>
      </c>
      <c r="F535" s="250">
        <v>2025</v>
      </c>
      <c r="G535" s="76">
        <v>326476467168.41754</v>
      </c>
      <c r="H535" s="46">
        <v>31106920.428079125</v>
      </c>
      <c r="I535" s="76">
        <v>638401157994.23718</v>
      </c>
      <c r="J535" s="56">
        <v>0.23968047364592127</v>
      </c>
      <c r="K535" s="76">
        <v>24647870780.650864</v>
      </c>
      <c r="L535" s="76">
        <v>26054001610.202007</v>
      </c>
      <c r="M535" s="76">
        <v>143088785444.70209</v>
      </c>
      <c r="N535" s="76">
        <v>110699431994.58167</v>
      </c>
      <c r="O535" s="76">
        <v>30892.70879734106</v>
      </c>
      <c r="P535" s="46">
        <v>641517.86425460968</v>
      </c>
      <c r="Q535" s="46">
        <v>429316.70325013378</v>
      </c>
      <c r="R535" s="76">
        <v>1376140285759.5088</v>
      </c>
      <c r="S535" s="56">
        <v>0.48997543045775632</v>
      </c>
      <c r="T535" s="56">
        <v>0.32203842905805191</v>
      </c>
      <c r="U535" s="46">
        <v>17.331887059060939</v>
      </c>
      <c r="V535" s="76">
        <v>8300585489792.4648</v>
      </c>
      <c r="W535" s="84">
        <v>2619.9171374804478</v>
      </c>
      <c r="X535" s="82">
        <v>4.2814959428355247E-2</v>
      </c>
      <c r="Y535" s="476">
        <v>2.0000000000000001E-4</v>
      </c>
    </row>
    <row r="536" spans="1:25" x14ac:dyDescent="0.2">
      <c r="A536" s="475">
        <v>532</v>
      </c>
      <c r="B536" s="56">
        <v>0.30578110341083642</v>
      </c>
      <c r="C536" s="46">
        <v>1500</v>
      </c>
      <c r="D536" s="56">
        <v>0.97583424176942235</v>
      </c>
      <c r="E536" s="56">
        <v>0.21158732852470991</v>
      </c>
      <c r="F536" s="250">
        <v>2024.31</v>
      </c>
      <c r="G536" s="76">
        <v>432952988334.54419</v>
      </c>
      <c r="H536" s="46">
        <v>30700736.115927298</v>
      </c>
      <c r="I536" s="76">
        <v>653152804339.49939</v>
      </c>
      <c r="J536" s="56">
        <v>0.29654826176666815</v>
      </c>
      <c r="K536" s="76">
        <v>12681696349.89003</v>
      </c>
      <c r="L536" s="76">
        <v>0</v>
      </c>
      <c r="M536" s="76">
        <v>292696533363.40326</v>
      </c>
      <c r="N536" s="76">
        <v>57781547858.9879</v>
      </c>
      <c r="O536" s="76">
        <v>21799.923863682056</v>
      </c>
      <c r="P536" s="46">
        <v>384771.75732797442</v>
      </c>
      <c r="Q536" s="46">
        <v>228669.26610371881</v>
      </c>
      <c r="R536" s="76">
        <v>1467093897729.7764</v>
      </c>
      <c r="S536" s="56">
        <v>0.55107437489393107</v>
      </c>
      <c r="T536" s="56">
        <v>0.38920216682382131</v>
      </c>
      <c r="U536" s="46">
        <v>17.515788256178713</v>
      </c>
      <c r="V536" s="76">
        <v>10778969166530.734</v>
      </c>
      <c r="W536" s="84">
        <v>3400.7311421622194</v>
      </c>
      <c r="X536" s="82">
        <v>4.2488094868741826E-2</v>
      </c>
      <c r="Y536" s="476">
        <v>2.0000000000000001E-4</v>
      </c>
    </row>
    <row r="537" spans="1:25" x14ac:dyDescent="0.2">
      <c r="A537" s="475">
        <v>533</v>
      </c>
      <c r="B537" s="56">
        <v>0.67471943568082893</v>
      </c>
      <c r="C537" s="46">
        <v>5701.4471793362973</v>
      </c>
      <c r="D537" s="56">
        <v>0.79281106847852156</v>
      </c>
      <c r="E537" s="56">
        <v>0.26192117416273619</v>
      </c>
      <c r="F537" s="250">
        <v>2023.75</v>
      </c>
      <c r="G537" s="76">
        <v>529095569309.8028</v>
      </c>
      <c r="H537" s="46">
        <v>20012844.463685606</v>
      </c>
      <c r="I537" s="76">
        <v>419522914768.66309</v>
      </c>
      <c r="J537" s="56">
        <v>0.22675662457057066</v>
      </c>
      <c r="K537" s="76">
        <v>7025120225.7558794</v>
      </c>
      <c r="L537" s="76">
        <v>0</v>
      </c>
      <c r="M537" s="76">
        <v>565936924824.72864</v>
      </c>
      <c r="N537" s="76">
        <v>62140025200.336143</v>
      </c>
      <c r="O537" s="76">
        <v>20995.478062951093</v>
      </c>
      <c r="P537" s="46">
        <v>409406.99462905171</v>
      </c>
      <c r="Q537" s="46">
        <v>252537.25534753504</v>
      </c>
      <c r="R537" s="76">
        <v>1606348529568.2908</v>
      </c>
      <c r="S537" s="56">
        <v>0.62645371232495128</v>
      </c>
      <c r="T537" s="56">
        <v>0.37372116194502064</v>
      </c>
      <c r="U537" s="46">
        <v>18.270744758901543</v>
      </c>
      <c r="V537" s="76">
        <v>11920322716205.789</v>
      </c>
      <c r="W537" s="84">
        <v>3761.9540477862106</v>
      </c>
      <c r="X537" s="82">
        <v>4.0209150039056604E-2</v>
      </c>
      <c r="Y537" s="476">
        <v>2.0000000000000001E-4</v>
      </c>
    </row>
    <row r="538" spans="1:25" x14ac:dyDescent="0.2">
      <c r="A538" s="475">
        <v>534</v>
      </c>
      <c r="B538" s="56">
        <v>0.39077627095906564</v>
      </c>
      <c r="C538" s="46">
        <v>1500</v>
      </c>
      <c r="D538" s="56">
        <v>1.0283699780221798</v>
      </c>
      <c r="E538" s="56">
        <v>0.52180811569873176</v>
      </c>
      <c r="F538" s="250">
        <v>2025.22</v>
      </c>
      <c r="G538" s="76">
        <v>378738144430.6037</v>
      </c>
      <c r="H538" s="46">
        <v>34248089.522890359</v>
      </c>
      <c r="I538" s="76">
        <v>746748608319.9718</v>
      </c>
      <c r="J538" s="56">
        <v>0.31302706054446583</v>
      </c>
      <c r="K538" s="76">
        <v>33482610599.491924</v>
      </c>
      <c r="L538" s="76">
        <v>12143634282.699806</v>
      </c>
      <c r="M538" s="76">
        <v>187693046266.93994</v>
      </c>
      <c r="N538" s="76">
        <v>32980425642.236565</v>
      </c>
      <c r="O538" s="76">
        <v>28728.660301910426</v>
      </c>
      <c r="P538" s="46">
        <v>250791.97776054457</v>
      </c>
      <c r="Q538" s="46">
        <v>127571.71705347081</v>
      </c>
      <c r="R538" s="76">
        <v>1438625775752.0444</v>
      </c>
      <c r="S538" s="56">
        <v>0.52601624409878822</v>
      </c>
      <c r="T538" s="56">
        <v>0.38952590318503544</v>
      </c>
      <c r="U538" s="46">
        <v>16.974176467523019</v>
      </c>
      <c r="V538" s="76">
        <v>10349087926971.697</v>
      </c>
      <c r="W538" s="84">
        <v>3265.8360514968499</v>
      </c>
      <c r="X538" s="82">
        <v>4.3497810118331093E-2</v>
      </c>
      <c r="Y538" s="476">
        <v>2.0000000000000001E-4</v>
      </c>
    </row>
    <row r="539" spans="1:25" x14ac:dyDescent="0.2">
      <c r="A539" s="475">
        <v>535</v>
      </c>
      <c r="B539" s="56">
        <v>0.5961376794657709</v>
      </c>
      <c r="C539" s="46">
        <v>2619.8729153930517</v>
      </c>
      <c r="D539" s="56">
        <v>0.95284290232318858</v>
      </c>
      <c r="E539" s="56">
        <v>0.45257558861141256</v>
      </c>
      <c r="F539" s="250">
        <v>2024.48</v>
      </c>
      <c r="G539" s="76">
        <v>361558946560.28735</v>
      </c>
      <c r="H539" s="46">
        <v>27004649.705829836</v>
      </c>
      <c r="I539" s="76">
        <v>572272963712.34131</v>
      </c>
      <c r="J539" s="56">
        <v>0.3124164427576116</v>
      </c>
      <c r="K539" s="76">
        <v>12276479857.772797</v>
      </c>
      <c r="L539" s="76">
        <v>0</v>
      </c>
      <c r="M539" s="76">
        <v>318193553352.94458</v>
      </c>
      <c r="N539" s="76">
        <v>20316997726.199024</v>
      </c>
      <c r="O539" s="76">
        <v>42426.801846641363</v>
      </c>
      <c r="P539" s="46">
        <v>189305.21897686954</v>
      </c>
      <c r="Q539" s="46">
        <v>86141.579662127057</v>
      </c>
      <c r="R539" s="76">
        <v>1376606717217.1392</v>
      </c>
      <c r="S539" s="56">
        <v>0.58511748120571216</v>
      </c>
      <c r="T539" s="56">
        <v>0.35468306506625896</v>
      </c>
      <c r="U539" s="46">
        <v>17.412561730136503</v>
      </c>
      <c r="V539" s="76">
        <v>9349693522204.8105</v>
      </c>
      <c r="W539" s="84">
        <v>2946.6619246264736</v>
      </c>
      <c r="X539" s="82">
        <v>4.1969104334758194E-2</v>
      </c>
      <c r="Y539" s="476">
        <v>2.0000000000000001E-4</v>
      </c>
    </row>
    <row r="540" spans="1:25" x14ac:dyDescent="0.2">
      <c r="A540" s="475">
        <v>536</v>
      </c>
      <c r="B540" s="56">
        <v>0.46396605067432917</v>
      </c>
      <c r="C540" s="46">
        <v>1500</v>
      </c>
      <c r="D540" s="56">
        <v>0.90496572484532922</v>
      </c>
      <c r="E540" s="56">
        <v>0.5593868685790766</v>
      </c>
      <c r="F540" s="250">
        <v>2024.53</v>
      </c>
      <c r="G540" s="76">
        <v>138826801024.07437</v>
      </c>
      <c r="H540" s="46">
        <v>27800973.594136745</v>
      </c>
      <c r="I540" s="76">
        <v>591927909660.38135</v>
      </c>
      <c r="J540" s="56">
        <v>0.24628315310691884</v>
      </c>
      <c r="K540" s="76">
        <v>15153781210.225904</v>
      </c>
      <c r="L540" s="76">
        <v>6549248138.2543983</v>
      </c>
      <c r="M540" s="76">
        <v>89565119192.939117</v>
      </c>
      <c r="N540" s="76">
        <v>61811881281.715866</v>
      </c>
      <c r="O540" s="76">
        <v>18247.234185381545</v>
      </c>
      <c r="P540" s="46">
        <v>385102.80880079803</v>
      </c>
      <c r="Q540" s="46">
        <v>230720.39910336357</v>
      </c>
      <c r="R540" s="76">
        <v>926053890932.28625</v>
      </c>
      <c r="S540" s="56">
        <v>0.40579572259932706</v>
      </c>
      <c r="T540" s="56">
        <v>0.25538187362100473</v>
      </c>
      <c r="U540" s="46">
        <v>16.381015715506425</v>
      </c>
      <c r="V540" s="76">
        <v>4318066006271.1206</v>
      </c>
      <c r="W540" s="84">
        <v>1361.922193518395</v>
      </c>
      <c r="X540" s="82">
        <v>4.4122088177256436E-2</v>
      </c>
      <c r="Y540" s="476">
        <v>2.0000000000000001E-4</v>
      </c>
    </row>
    <row r="541" spans="1:25" x14ac:dyDescent="0.2">
      <c r="A541" s="475">
        <v>537</v>
      </c>
      <c r="B541" s="56">
        <v>0.43564123105586433</v>
      </c>
      <c r="C541" s="46">
        <v>3872.2328176208648</v>
      </c>
      <c r="D541" s="56">
        <v>0.73995734449230643</v>
      </c>
      <c r="E541" s="56">
        <v>0.32803041146688872</v>
      </c>
      <c r="F541" s="250">
        <v>2024.09</v>
      </c>
      <c r="G541" s="76">
        <v>252870028619.84204</v>
      </c>
      <c r="H541" s="46">
        <v>17407434.677110933</v>
      </c>
      <c r="I541" s="76">
        <v>419258181377.51392</v>
      </c>
      <c r="J541" s="56">
        <v>0.24321970086892586</v>
      </c>
      <c r="K541" s="76">
        <v>8807624566.6228123</v>
      </c>
      <c r="L541" s="76">
        <v>0</v>
      </c>
      <c r="M541" s="76">
        <v>179231910644.4834</v>
      </c>
      <c r="N541" s="76">
        <v>36854695431.50045</v>
      </c>
      <c r="O541" s="76">
        <v>22835.469117286622</v>
      </c>
      <c r="P541" s="46">
        <v>249962.74947807015</v>
      </c>
      <c r="Q541" s="46">
        <v>132557.74751553178</v>
      </c>
      <c r="R541" s="76">
        <v>933688513719.29785</v>
      </c>
      <c r="S541" s="56">
        <v>0.52296532021691389</v>
      </c>
      <c r="T541" s="56">
        <v>0.35592265407531393</v>
      </c>
      <c r="U541" s="46">
        <v>17.533996123896152</v>
      </c>
      <c r="V541" s="76">
        <v>6450247486441.9531</v>
      </c>
      <c r="W541" s="84">
        <v>2035.3251600431129</v>
      </c>
      <c r="X541" s="82">
        <v>4.1470539983970447E-2</v>
      </c>
      <c r="Y541" s="476">
        <v>2.0000000000000001E-4</v>
      </c>
    </row>
    <row r="542" spans="1:25" x14ac:dyDescent="0.2">
      <c r="A542" s="475">
        <v>538</v>
      </c>
      <c r="B542" s="56">
        <v>0.431138747022766</v>
      </c>
      <c r="C542" s="46">
        <v>2407.5616836351401</v>
      </c>
      <c r="D542" s="56">
        <v>0.57286403774974515</v>
      </c>
      <c r="E542" s="56">
        <v>0.37533040599780709</v>
      </c>
      <c r="F542" s="250">
        <v>2024.58</v>
      </c>
      <c r="G542" s="76">
        <v>190196998226.01495</v>
      </c>
      <c r="H542" s="46">
        <v>11747518.776412714</v>
      </c>
      <c r="I542" s="76">
        <v>383156046348.43744</v>
      </c>
      <c r="J542" s="56">
        <v>0.41087949583444616</v>
      </c>
      <c r="K542" s="76">
        <v>1535461903.6638105</v>
      </c>
      <c r="L542" s="76">
        <v>0</v>
      </c>
      <c r="M542" s="76">
        <v>226882471831.05716</v>
      </c>
      <c r="N542" s="76">
        <v>23608794606.55238</v>
      </c>
      <c r="O542" s="76">
        <v>10000</v>
      </c>
      <c r="P542" s="46">
        <v>179594.97419981554</v>
      </c>
      <c r="Q542" s="46">
        <v>84798.446875866372</v>
      </c>
      <c r="R542" s="76">
        <v>964814148903.55872</v>
      </c>
      <c r="S542" s="56">
        <v>0.63038114559630232</v>
      </c>
      <c r="T542" s="56">
        <v>0.31041571352285791</v>
      </c>
      <c r="U542" s="46">
        <v>16.802510792542904</v>
      </c>
      <c r="V542" s="76">
        <v>5596062440673.2041</v>
      </c>
      <c r="W542" s="84">
        <v>1765.6192379138879</v>
      </c>
      <c r="X542" s="82">
        <v>4.282865158579699E-2</v>
      </c>
      <c r="Y542" s="476">
        <v>2.0000000000000001E-4</v>
      </c>
    </row>
    <row r="543" spans="1:25" x14ac:dyDescent="0.2">
      <c r="A543" s="475">
        <v>539</v>
      </c>
      <c r="B543" s="56">
        <v>0.42882937977895802</v>
      </c>
      <c r="C543" s="46">
        <v>3206.1103616768892</v>
      </c>
      <c r="D543" s="56">
        <v>0.64106716355537541</v>
      </c>
      <c r="E543" s="56">
        <v>0.23171750791019363</v>
      </c>
      <c r="F543" s="250">
        <v>2023.75</v>
      </c>
      <c r="G543" s="76">
        <v>338568496112.93201</v>
      </c>
      <c r="H543" s="46">
        <v>14366121.666373163</v>
      </c>
      <c r="I543" s="76">
        <v>466922728920.01428</v>
      </c>
      <c r="J543" s="56">
        <v>0.42882937977895796</v>
      </c>
      <c r="K543" s="76">
        <v>14365060267.584106</v>
      </c>
      <c r="L543" s="76">
        <v>0</v>
      </c>
      <c r="M543" s="76">
        <v>303668613235.89722</v>
      </c>
      <c r="N543" s="76">
        <v>24014406832.009182</v>
      </c>
      <c r="O543" s="76">
        <v>21990.656756845401</v>
      </c>
      <c r="P543" s="46">
        <v>188630.80092744681</v>
      </c>
      <c r="Q543" s="46">
        <v>90029.202904122489</v>
      </c>
      <c r="R543" s="76">
        <v>1127863370651.6177</v>
      </c>
      <c r="S543" s="56">
        <v>0.62980241656833769</v>
      </c>
      <c r="T543" s="56">
        <v>0.45776867605919913</v>
      </c>
      <c r="U543" s="46">
        <v>16.890468786068418</v>
      </c>
      <c r="V543" s="76">
        <v>9839517688410.7363</v>
      </c>
      <c r="W543" s="84">
        <v>3103.9563113161657</v>
      </c>
      <c r="X543" s="82">
        <v>4.2029506811544458E-2</v>
      </c>
      <c r="Y543" s="476">
        <v>2.0000000000000001E-4</v>
      </c>
    </row>
    <row r="544" spans="1:25" x14ac:dyDescent="0.2">
      <c r="A544" s="475">
        <v>540</v>
      </c>
      <c r="B544" s="56">
        <v>0.67131031730532431</v>
      </c>
      <c r="C544" s="46">
        <v>4896.4187720973923</v>
      </c>
      <c r="D544" s="56">
        <v>0.6796181113335813</v>
      </c>
      <c r="E544" s="56">
        <v>0.47789431000570931</v>
      </c>
      <c r="F544" s="250">
        <v>2023.75</v>
      </c>
      <c r="G544" s="76">
        <v>329746474592.08893</v>
      </c>
      <c r="H544" s="46">
        <v>14869870.070934052</v>
      </c>
      <c r="I544" s="76">
        <v>399476605553.74341</v>
      </c>
      <c r="J544" s="56">
        <v>0.321592195716084</v>
      </c>
      <c r="K544" s="76">
        <v>7439423409.9616537</v>
      </c>
      <c r="L544" s="76">
        <v>0</v>
      </c>
      <c r="M544" s="76">
        <v>290179761280.62762</v>
      </c>
      <c r="N544" s="76">
        <v>92748690999.748962</v>
      </c>
      <c r="O544" s="76">
        <v>41325.522800965402</v>
      </c>
      <c r="P544" s="46">
        <v>525544.36658426595</v>
      </c>
      <c r="Q544" s="46">
        <v>348051.11529658135</v>
      </c>
      <c r="R544" s="76">
        <v>1098818284968.7869</v>
      </c>
      <c r="S544" s="56">
        <v>0.57454444198988541</v>
      </c>
      <c r="T544" s="56">
        <v>0.39101114751269372</v>
      </c>
      <c r="U544" s="46">
        <v>17.583543642514488</v>
      </c>
      <c r="V544" s="76">
        <v>8261881024918.2852</v>
      </c>
      <c r="W544" s="84">
        <v>2605.7643628489118</v>
      </c>
      <c r="X544" s="82">
        <v>4.1605106942506562E-2</v>
      </c>
      <c r="Y544" s="476">
        <v>2.0000000000000001E-4</v>
      </c>
    </row>
    <row r="545" spans="1:25" x14ac:dyDescent="0.2">
      <c r="A545" s="475">
        <v>541</v>
      </c>
      <c r="B545" s="56">
        <v>0.4176547014731411</v>
      </c>
      <c r="C545" s="46">
        <v>1500</v>
      </c>
      <c r="D545" s="56">
        <v>0.40885215879180065</v>
      </c>
      <c r="E545" s="56">
        <v>0.49641178609505532</v>
      </c>
      <c r="F545" s="250">
        <v>2023.75</v>
      </c>
      <c r="G545" s="76">
        <v>119467171574.79536</v>
      </c>
      <c r="H545" s="46">
        <v>7338527.2677878039</v>
      </c>
      <c r="I545" s="76">
        <v>283315739690.0177</v>
      </c>
      <c r="J545" s="56">
        <v>0.4176547014731411</v>
      </c>
      <c r="K545" s="76">
        <v>6266762394.0350723</v>
      </c>
      <c r="L545" s="76">
        <v>0</v>
      </c>
      <c r="M545" s="76">
        <v>129681180430.39023</v>
      </c>
      <c r="N545" s="76">
        <v>209397212470.96426</v>
      </c>
      <c r="O545" s="76">
        <v>22775.075193953569</v>
      </c>
      <c r="P545" s="46">
        <v>1238087.8884332234</v>
      </c>
      <c r="Q545" s="46">
        <v>820438.40916414536</v>
      </c>
      <c r="R545" s="76">
        <v>736567559243.50317</v>
      </c>
      <c r="S545" s="56">
        <v>0.481764975191186</v>
      </c>
      <c r="T545" s="56">
        <v>0.32514492896943603</v>
      </c>
      <c r="U545" s="46">
        <v>15.956018945599915</v>
      </c>
      <c r="V545" s="76">
        <v>4399041558248.3975</v>
      </c>
      <c r="W545" s="84">
        <v>1389.4964481078882</v>
      </c>
      <c r="X545" s="82">
        <v>4.3633184635002389E-2</v>
      </c>
      <c r="Y545" s="476">
        <v>2.0000000000000001E-4</v>
      </c>
    </row>
    <row r="546" spans="1:25" x14ac:dyDescent="0.2">
      <c r="A546" s="475">
        <v>542</v>
      </c>
      <c r="B546" s="56">
        <v>0.47606189358958184</v>
      </c>
      <c r="C546" s="46">
        <v>3296.8791142082932</v>
      </c>
      <c r="D546" s="56">
        <v>1.1769857011905531</v>
      </c>
      <c r="E546" s="56">
        <v>0.52819246197412073</v>
      </c>
      <c r="F546" s="250">
        <v>2025.87</v>
      </c>
      <c r="G546" s="76">
        <v>246803118950.96109</v>
      </c>
      <c r="H546" s="46">
        <v>41314584.455360144</v>
      </c>
      <c r="I546" s="76">
        <v>740422376729.94153</v>
      </c>
      <c r="J546" s="56">
        <v>0.14458827607766689</v>
      </c>
      <c r="K546" s="76">
        <v>29326542882.999428</v>
      </c>
      <c r="L546" s="76">
        <v>19753475072.66114</v>
      </c>
      <c r="M546" s="76">
        <v>145357468285.29047</v>
      </c>
      <c r="N546" s="76">
        <v>10256614638.057875</v>
      </c>
      <c r="O546" s="76">
        <v>20992.982307453713</v>
      </c>
      <c r="P546" s="46">
        <v>125910.85382525506</v>
      </c>
      <c r="Q546" s="46">
        <v>37842.263441139883</v>
      </c>
      <c r="R546" s="76">
        <v>1249785406689.0112</v>
      </c>
      <c r="S546" s="56">
        <v>0.40042263546110207</v>
      </c>
      <c r="T546" s="56">
        <v>0.23095844255400111</v>
      </c>
      <c r="U546" s="46">
        <v>17.971976794902055</v>
      </c>
      <c r="V546" s="76">
        <v>5601143073157.7324</v>
      </c>
      <c r="W546" s="84">
        <v>1768.1143019498145</v>
      </c>
      <c r="X546" s="82">
        <v>4.1867770161618502E-2</v>
      </c>
      <c r="Y546" s="476">
        <v>2.0000000000000001E-4</v>
      </c>
    </row>
    <row r="547" spans="1:25" x14ac:dyDescent="0.2">
      <c r="A547" s="475">
        <v>543</v>
      </c>
      <c r="B547" s="56">
        <v>0.62408410954716886</v>
      </c>
      <c r="C547" s="46">
        <v>1500</v>
      </c>
      <c r="D547" s="56">
        <v>0.91694117833242716</v>
      </c>
      <c r="E547" s="56">
        <v>0.53166407762316781</v>
      </c>
      <c r="F547" s="250">
        <v>2024.45</v>
      </c>
      <c r="G547" s="76">
        <v>180344904425.80518</v>
      </c>
      <c r="H547" s="46">
        <v>27101333.080933861</v>
      </c>
      <c r="I547" s="76">
        <v>642623186314.12341</v>
      </c>
      <c r="J547" s="56">
        <v>0.32872344653323871</v>
      </c>
      <c r="K547" s="76">
        <v>26774240301.828632</v>
      </c>
      <c r="L547" s="76">
        <v>0</v>
      </c>
      <c r="M547" s="76">
        <v>229674966719.16687</v>
      </c>
      <c r="N547" s="76">
        <v>116364742772.79735</v>
      </c>
      <c r="O547" s="76">
        <v>33106.795709493053</v>
      </c>
      <c r="P547" s="46">
        <v>653183.79652562155</v>
      </c>
      <c r="Q547" s="46">
        <v>442796.03419863293</v>
      </c>
      <c r="R547" s="76">
        <v>1379330508098.0818</v>
      </c>
      <c r="S547" s="56">
        <v>0.52556169011403109</v>
      </c>
      <c r="T547" s="56">
        <v>0.26991583018871268</v>
      </c>
      <c r="U547" s="46">
        <v>15.800852181490125</v>
      </c>
      <c r="V547" s="76">
        <v>6534101808843.8887</v>
      </c>
      <c r="W547" s="84">
        <v>2061.1576091476168</v>
      </c>
      <c r="X547" s="82">
        <v>4.5678172977475465E-2</v>
      </c>
      <c r="Y547" s="476">
        <v>2.0000000000000001E-4</v>
      </c>
    </row>
    <row r="548" spans="1:25" x14ac:dyDescent="0.2">
      <c r="A548" s="475">
        <v>544</v>
      </c>
      <c r="B548" s="56">
        <v>0.49849203901593081</v>
      </c>
      <c r="C548" s="46">
        <v>1607.7967891377316</v>
      </c>
      <c r="D548" s="56">
        <v>0.53337291612057891</v>
      </c>
      <c r="E548" s="56">
        <v>0.1408756031641395</v>
      </c>
      <c r="F548" s="250">
        <v>2024.56</v>
      </c>
      <c r="G548" s="76">
        <v>249703013686.6293</v>
      </c>
      <c r="H548" s="46">
        <v>11304457.748057146</v>
      </c>
      <c r="I548" s="76">
        <v>366067009291.96429</v>
      </c>
      <c r="J548" s="56">
        <v>0.41783283570632523</v>
      </c>
      <c r="K548" s="76">
        <v>12226643021.88501</v>
      </c>
      <c r="L548" s="76">
        <v>0</v>
      </c>
      <c r="M548" s="76">
        <v>244985590236.88324</v>
      </c>
      <c r="N548" s="76">
        <v>10562574655.443222</v>
      </c>
      <c r="O548" s="76">
        <v>31177.523686103985</v>
      </c>
      <c r="P548" s="46">
        <v>116274.0455148647</v>
      </c>
      <c r="Q548" s="46">
        <v>38798.633586275071</v>
      </c>
      <c r="R548" s="76">
        <v>984604982007.89905</v>
      </c>
      <c r="S548" s="56">
        <v>0.64713151572651084</v>
      </c>
      <c r="T548" s="56">
        <v>0.38393324631853332</v>
      </c>
      <c r="U548" s="46">
        <v>16.917388490755691</v>
      </c>
      <c r="V548" s="76">
        <v>7159195843503.8174</v>
      </c>
      <c r="W548" s="84">
        <v>2258.8508639539227</v>
      </c>
      <c r="X548" s="82">
        <v>4.233053417091804E-2</v>
      </c>
      <c r="Y548" s="476">
        <v>2.0000000000000001E-4</v>
      </c>
    </row>
    <row r="549" spans="1:25" x14ac:dyDescent="0.2">
      <c r="A549" s="475">
        <v>545</v>
      </c>
      <c r="B549" s="56">
        <v>0.56286778748886013</v>
      </c>
      <c r="C549" s="46">
        <v>5306.4604359194582</v>
      </c>
      <c r="D549" s="56">
        <v>0.76613266934460722</v>
      </c>
      <c r="E549" s="56">
        <v>0.54477180339094489</v>
      </c>
      <c r="F549" s="250">
        <v>2024.83</v>
      </c>
      <c r="G549" s="76">
        <v>247595260129.16425</v>
      </c>
      <c r="H549" s="46">
        <v>18276515.260013275</v>
      </c>
      <c r="I549" s="76">
        <v>401950991711.65704</v>
      </c>
      <c r="J549" s="56">
        <v>0.16431663591906032</v>
      </c>
      <c r="K549" s="76">
        <v>5463189071.4168901</v>
      </c>
      <c r="L549" s="76">
        <v>0</v>
      </c>
      <c r="M549" s="76">
        <v>176575613899.27191</v>
      </c>
      <c r="N549" s="76">
        <v>38609600683.342308</v>
      </c>
      <c r="O549" s="76">
        <v>18558.134509746764</v>
      </c>
      <c r="P549" s="46">
        <v>257175.56551130698</v>
      </c>
      <c r="Q549" s="46">
        <v>137336.08761240999</v>
      </c>
      <c r="R549" s="76">
        <v>924225362806.28394</v>
      </c>
      <c r="S549" s="56">
        <v>0.49693762726858237</v>
      </c>
      <c r="T549" s="56">
        <v>0.3096844172056113</v>
      </c>
      <c r="U549" s="46">
        <v>18.170773786412564</v>
      </c>
      <c r="V549" s="76">
        <v>5613746938562.6514</v>
      </c>
      <c r="W549" s="84">
        <v>1772.515362236873</v>
      </c>
      <c r="X549" s="82">
        <v>4.0829511327335082E-2</v>
      </c>
      <c r="Y549" s="476">
        <v>2.0000000000000001E-4</v>
      </c>
    </row>
    <row r="550" spans="1:25" x14ac:dyDescent="0.2">
      <c r="A550" s="475">
        <v>546</v>
      </c>
      <c r="B550" s="56">
        <v>0.25317940353480417</v>
      </c>
      <c r="C550" s="46">
        <v>3914.3497187372113</v>
      </c>
      <c r="D550" s="56">
        <v>0.55345451895812381</v>
      </c>
      <c r="E550" s="56">
        <v>0.43706474964814462</v>
      </c>
      <c r="F550" s="250">
        <v>2024.44</v>
      </c>
      <c r="G550" s="76">
        <v>211397560014.29446</v>
      </c>
      <c r="H550" s="46">
        <v>11206308.987827994</v>
      </c>
      <c r="I550" s="76">
        <v>395365504391.94861</v>
      </c>
      <c r="J550" s="56">
        <v>0.25317940353480417</v>
      </c>
      <c r="K550" s="76">
        <v>8389082781.9592142</v>
      </c>
      <c r="L550" s="76">
        <v>0</v>
      </c>
      <c r="M550" s="76">
        <v>205208272319.07986</v>
      </c>
      <c r="N550" s="76">
        <v>19486128875.945263</v>
      </c>
      <c r="O550" s="76">
        <v>23243.972752564157</v>
      </c>
      <c r="P550" s="46">
        <v>164284.4391118132</v>
      </c>
      <c r="Q550" s="46">
        <v>74351.565969094023</v>
      </c>
      <c r="R550" s="76">
        <v>910260454880.19116</v>
      </c>
      <c r="S550" s="56">
        <v>0.548921488789617</v>
      </c>
      <c r="T550" s="56">
        <v>0.31668164997004</v>
      </c>
      <c r="U550" s="46">
        <v>17.346690905487552</v>
      </c>
      <c r="V550" s="76">
        <v>5520275495210.8027</v>
      </c>
      <c r="W550" s="84">
        <v>1741.0953081545517</v>
      </c>
      <c r="X550" s="82">
        <v>4.197624780525782E-2</v>
      </c>
      <c r="Y550" s="476">
        <v>2.0000000000000001E-4</v>
      </c>
    </row>
    <row r="551" spans="1:25" x14ac:dyDescent="0.2">
      <c r="A551" s="475">
        <v>547</v>
      </c>
      <c r="B551" s="56">
        <v>0.48594373370639171</v>
      </c>
      <c r="C551" s="46">
        <v>5572.5598520767799</v>
      </c>
      <c r="D551" s="56">
        <v>0.72798251142233239</v>
      </c>
      <c r="E551" s="56">
        <v>0.48779378096198522</v>
      </c>
      <c r="F551" s="250">
        <v>2024.33</v>
      </c>
      <c r="G551" s="76">
        <v>468158502160.104</v>
      </c>
      <c r="H551" s="46">
        <v>16458338.512844225</v>
      </c>
      <c r="I551" s="76">
        <v>409311017670.83441</v>
      </c>
      <c r="J551" s="56">
        <v>0.30721856054428431</v>
      </c>
      <c r="K551" s="76">
        <v>8836444608.8964748</v>
      </c>
      <c r="L551" s="76">
        <v>0</v>
      </c>
      <c r="M551" s="76">
        <v>262493827313.86679</v>
      </c>
      <c r="N551" s="76">
        <v>114095370194.3716</v>
      </c>
      <c r="O551" s="76">
        <v>38717.48838120258</v>
      </c>
      <c r="P551" s="46">
        <v>656959.92512537492</v>
      </c>
      <c r="Q551" s="46">
        <v>452884.64029068395</v>
      </c>
      <c r="R551" s="76">
        <v>1207200879328.9634</v>
      </c>
      <c r="S551" s="56">
        <v>0.57670323282577907</v>
      </c>
      <c r="T551" s="56">
        <v>0.46787340031799196</v>
      </c>
      <c r="U551" s="46">
        <v>17.95988443853004</v>
      </c>
      <c r="V551" s="76">
        <v>10959758213278.686</v>
      </c>
      <c r="W551" s="84">
        <v>3457.5244781750162</v>
      </c>
      <c r="X551" s="82">
        <v>4.1331378533440086E-2</v>
      </c>
      <c r="Y551" s="476">
        <v>2.0000000000000001E-4</v>
      </c>
    </row>
    <row r="552" spans="1:25" x14ac:dyDescent="0.2">
      <c r="A552" s="475">
        <v>548</v>
      </c>
      <c r="B552" s="56">
        <v>0.46198903713172401</v>
      </c>
      <c r="C552" s="46">
        <v>1500</v>
      </c>
      <c r="D552" s="56">
        <v>0.89604230367251991</v>
      </c>
      <c r="E552" s="56">
        <v>0.64824537494092793</v>
      </c>
      <c r="F552" s="250">
        <v>2027.68</v>
      </c>
      <c r="G552" s="76">
        <v>78326902304.751297</v>
      </c>
      <c r="H552" s="46">
        <v>27326666.835363809</v>
      </c>
      <c r="I552" s="76">
        <v>622818747778.52966</v>
      </c>
      <c r="J552" s="56">
        <v>0.3856411281877391</v>
      </c>
      <c r="K552" s="76">
        <v>48882037117.708397</v>
      </c>
      <c r="L552" s="76">
        <v>65603642541.94838</v>
      </c>
      <c r="M552" s="76">
        <v>0</v>
      </c>
      <c r="N552" s="76">
        <v>28207555182.94796</v>
      </c>
      <c r="O552" s="76">
        <v>33984.712853676479</v>
      </c>
      <c r="P552" s="46">
        <v>240204.62596873866</v>
      </c>
      <c r="Q552" s="46">
        <v>122393.15446806727</v>
      </c>
      <c r="R552" s="76">
        <v>827573364816.20654</v>
      </c>
      <c r="S552" s="56">
        <v>0.45347635226182514</v>
      </c>
      <c r="T552" s="56">
        <v>0.34309354254310631</v>
      </c>
      <c r="U552" s="46">
        <v>14.364517632212273</v>
      </c>
      <c r="V552" s="76">
        <v>4632543447437.1582</v>
      </c>
      <c r="W552" s="84">
        <v>1461.0856329660955</v>
      </c>
      <c r="X552" s="82">
        <v>4.9253672018195721E-2</v>
      </c>
      <c r="Y552" s="476">
        <v>2.0000000000000001E-4</v>
      </c>
    </row>
    <row r="553" spans="1:25" x14ac:dyDescent="0.2">
      <c r="A553" s="475">
        <v>549</v>
      </c>
      <c r="B553" s="56">
        <v>0.38827460118051416</v>
      </c>
      <c r="C553" s="46">
        <v>3306.9790443546613</v>
      </c>
      <c r="D553" s="56">
        <v>0.58520972387818138</v>
      </c>
      <c r="E553" s="56">
        <v>0.21265162344632393</v>
      </c>
      <c r="F553" s="250">
        <v>2025.88</v>
      </c>
      <c r="G553" s="76">
        <v>110174569958.52821</v>
      </c>
      <c r="H553" s="46">
        <v>12215262.904565742</v>
      </c>
      <c r="I553" s="76">
        <v>381260458903.75128</v>
      </c>
      <c r="J553" s="56">
        <v>0.38827460118051416</v>
      </c>
      <c r="K553" s="76">
        <v>7869531646.0969753</v>
      </c>
      <c r="L553" s="76">
        <v>20306025102.069736</v>
      </c>
      <c r="M553" s="76">
        <v>50543515967.473808</v>
      </c>
      <c r="N553" s="76">
        <v>21299459934.678349</v>
      </c>
      <c r="O553" s="76">
        <v>25764.89128756955</v>
      </c>
      <c r="P553" s="46">
        <v>183554.98351386626</v>
      </c>
      <c r="Q553" s="46">
        <v>87394.008933431003</v>
      </c>
      <c r="R553" s="76">
        <v>561719821139.7196</v>
      </c>
      <c r="S553" s="56">
        <v>0.49810249884166286</v>
      </c>
      <c r="T553" s="56">
        <v>0.41371268419020629</v>
      </c>
      <c r="U553" s="46">
        <v>15.77449844923845</v>
      </c>
      <c r="V553" s="76">
        <v>4236315482356.793</v>
      </c>
      <c r="W553" s="84">
        <v>1336.5261795317344</v>
      </c>
      <c r="X553" s="82">
        <v>4.4170195413925362E-2</v>
      </c>
      <c r="Y553" s="476">
        <v>2.0000000000000001E-4</v>
      </c>
    </row>
    <row r="554" spans="1:25" x14ac:dyDescent="0.2">
      <c r="A554" s="475">
        <v>550</v>
      </c>
      <c r="B554" s="56">
        <v>0.43820445597434526</v>
      </c>
      <c r="C554" s="46">
        <v>4252.0599327216069</v>
      </c>
      <c r="D554" s="56">
        <v>0.54332427698482366</v>
      </c>
      <c r="E554" s="56">
        <v>0.3215438683679539</v>
      </c>
      <c r="F554" s="250">
        <v>2024.16</v>
      </c>
      <c r="G554" s="76">
        <v>239620350517.47034</v>
      </c>
      <c r="H554" s="46">
        <v>11191302.97475373</v>
      </c>
      <c r="I554" s="76">
        <v>366375788019.77631</v>
      </c>
      <c r="J554" s="56">
        <v>0.42895048008550296</v>
      </c>
      <c r="K554" s="76">
        <v>7737368071.7162418</v>
      </c>
      <c r="L554" s="76">
        <v>0</v>
      </c>
      <c r="M554" s="76">
        <v>185565814738.9938</v>
      </c>
      <c r="N554" s="76">
        <v>83045427857.759201</v>
      </c>
      <c r="O554" s="76">
        <v>29612.888267656166</v>
      </c>
      <c r="P554" s="46">
        <v>480134.43456944363</v>
      </c>
      <c r="Q554" s="46">
        <v>316169.13668948167</v>
      </c>
      <c r="R554" s="76">
        <v>919587796608.44067</v>
      </c>
      <c r="S554" s="56">
        <v>0.59824123969723764</v>
      </c>
      <c r="T554" s="56">
        <v>0.40087412641035497</v>
      </c>
      <c r="U554" s="46">
        <v>16.86679000360969</v>
      </c>
      <c r="V554" s="76">
        <v>6792150223544.5146</v>
      </c>
      <c r="W554" s="84">
        <v>2142.7195744926644</v>
      </c>
      <c r="X554" s="82">
        <v>4.3500581349688879E-2</v>
      </c>
      <c r="Y554" s="476">
        <v>2.0000000000000001E-4</v>
      </c>
    </row>
    <row r="555" spans="1:25" x14ac:dyDescent="0.2">
      <c r="A555" s="475">
        <v>551</v>
      </c>
      <c r="B555" s="56">
        <v>0.55844584078535209</v>
      </c>
      <c r="C555" s="46">
        <v>5312.9741061947843</v>
      </c>
      <c r="D555" s="56">
        <v>0.5876139635572184</v>
      </c>
      <c r="E555" s="56">
        <v>0.38128820729130797</v>
      </c>
      <c r="F555" s="250">
        <v>2025.71</v>
      </c>
      <c r="G555" s="76">
        <v>81339899827.765656</v>
      </c>
      <c r="H555" s="46">
        <v>12215602.905570181</v>
      </c>
      <c r="I555" s="76">
        <v>273630499755.23239</v>
      </c>
      <c r="J555" s="56">
        <v>0.21542880442891299</v>
      </c>
      <c r="K555" s="76">
        <v>13136588951.544514</v>
      </c>
      <c r="L555" s="76">
        <v>26680969145.752525</v>
      </c>
      <c r="M555" s="76">
        <v>89392825080.755569</v>
      </c>
      <c r="N555" s="76">
        <v>101006442857.30016</v>
      </c>
      <c r="O555" s="76">
        <v>32147.335508285549</v>
      </c>
      <c r="P555" s="46">
        <v>603383.21708087227</v>
      </c>
      <c r="Q555" s="46">
        <v>414479.9638279021</v>
      </c>
      <c r="R555" s="76">
        <v>656458448860.75085</v>
      </c>
      <c r="S555" s="56">
        <v>0.46762983254082924</v>
      </c>
      <c r="T555" s="56">
        <v>0.20977908014435373</v>
      </c>
      <c r="U555" s="46">
        <v>16.326106639059709</v>
      </c>
      <c r="V555" s="76">
        <v>2477157617861.3218</v>
      </c>
      <c r="W555" s="84">
        <v>781.52294496671811</v>
      </c>
      <c r="X555" s="82">
        <v>4.5262625872138487E-2</v>
      </c>
      <c r="Y555" s="476">
        <v>2.0000000000000001E-4</v>
      </c>
    </row>
    <row r="556" spans="1:25" x14ac:dyDescent="0.2">
      <c r="A556" s="475">
        <v>552</v>
      </c>
      <c r="B556" s="56">
        <v>0.43837519057904561</v>
      </c>
      <c r="C556" s="46">
        <v>7013.9547792049052</v>
      </c>
      <c r="D556" s="56">
        <v>1.0323183994073031</v>
      </c>
      <c r="E556" s="56">
        <v>0.20102006424212684</v>
      </c>
      <c r="F556" s="250">
        <v>2024.05</v>
      </c>
      <c r="G556" s="76">
        <v>233374987381.20673</v>
      </c>
      <c r="H556" s="46">
        <v>32041703.833741885</v>
      </c>
      <c r="I556" s="76">
        <v>700468509922.26147</v>
      </c>
      <c r="J556" s="56">
        <v>0.20880477363641614</v>
      </c>
      <c r="K556" s="76">
        <v>11030283505.445473</v>
      </c>
      <c r="L556" s="76">
        <v>22166865624.480404</v>
      </c>
      <c r="M556" s="76">
        <v>258819459571.75693</v>
      </c>
      <c r="N556" s="76">
        <v>70455475064.396454</v>
      </c>
      <c r="O556" s="76">
        <v>19242.058214829769</v>
      </c>
      <c r="P556" s="46">
        <v>408426.41276816447</v>
      </c>
      <c r="Q556" s="46">
        <v>245400.15428004658</v>
      </c>
      <c r="R556" s="76">
        <v>1422957753844.8965</v>
      </c>
      <c r="S556" s="56">
        <v>0.47555143912631404</v>
      </c>
      <c r="T556" s="56">
        <v>0.23686958873820946</v>
      </c>
      <c r="U556" s="46">
        <v>17.095799149674953</v>
      </c>
      <c r="V556" s="76">
        <v>6233382118268.6416</v>
      </c>
      <c r="W556" s="84">
        <v>1967.0083196016983</v>
      </c>
      <c r="X556" s="82">
        <v>4.3365224476836765E-2</v>
      </c>
      <c r="Y556" s="476">
        <v>2.0000000000000001E-4</v>
      </c>
    </row>
    <row r="557" spans="1:25" x14ac:dyDescent="0.2">
      <c r="A557" s="475">
        <v>553</v>
      </c>
      <c r="B557" s="56">
        <v>0.54693503412721733</v>
      </c>
      <c r="C557" s="46">
        <v>10383.027116324982</v>
      </c>
      <c r="D557" s="56">
        <v>0.96385199902510255</v>
      </c>
      <c r="E557" s="56">
        <v>0.46845366374465797</v>
      </c>
      <c r="F557" s="250">
        <v>2024.17</v>
      </c>
      <c r="G557" s="76">
        <v>174605504509.43256</v>
      </c>
      <c r="H557" s="46">
        <v>21359059.45188104</v>
      </c>
      <c r="I557" s="76">
        <v>603387093136.1438</v>
      </c>
      <c r="J557" s="56">
        <v>0.3224766597146721</v>
      </c>
      <c r="K557" s="76">
        <v>7269007941.4530439</v>
      </c>
      <c r="L557" s="76">
        <v>3292033014.0844426</v>
      </c>
      <c r="M557" s="76">
        <v>170749915544.45963</v>
      </c>
      <c r="N557" s="76">
        <v>13696561846.546032</v>
      </c>
      <c r="O557" s="76">
        <v>37440.737421091209</v>
      </c>
      <c r="P557" s="46">
        <v>117763.46965162962</v>
      </c>
      <c r="Q557" s="46">
        <v>46617.186558481822</v>
      </c>
      <c r="R557" s="76">
        <v>1038884970206.948</v>
      </c>
      <c r="S557" s="56">
        <v>0.51300648935861937</v>
      </c>
      <c r="T557" s="56">
        <v>0.3004247655844608</v>
      </c>
      <c r="U557" s="46">
        <v>16.32369056486456</v>
      </c>
      <c r="V557" s="76">
        <v>5523076823160.5332</v>
      </c>
      <c r="W557" s="84">
        <v>1744.673309263879</v>
      </c>
      <c r="X557" s="82">
        <v>4.5943384446831943E-2</v>
      </c>
      <c r="Y557" s="476">
        <v>2.0000000000000001E-4</v>
      </c>
    </row>
    <row r="558" spans="1:25" x14ac:dyDescent="0.2">
      <c r="A558" s="475">
        <v>554</v>
      </c>
      <c r="B558" s="56">
        <v>0.53682864884946602</v>
      </c>
      <c r="C558" s="46">
        <v>6172.6645184313238</v>
      </c>
      <c r="D558" s="56">
        <v>0.70289752222567581</v>
      </c>
      <c r="E558" s="56">
        <v>0.55683124245889482</v>
      </c>
      <c r="F558" s="250">
        <v>2024.4</v>
      </c>
      <c r="G558" s="76">
        <v>252600512401.13416</v>
      </c>
      <c r="H558" s="46">
        <v>15847766.950414425</v>
      </c>
      <c r="I558" s="76">
        <v>470131488319.46454</v>
      </c>
      <c r="J558" s="56">
        <v>0.35888128491453453</v>
      </c>
      <c r="K558" s="76">
        <v>8858336090.3839874</v>
      </c>
      <c r="L558" s="76">
        <v>0</v>
      </c>
      <c r="M558" s="76">
        <v>234710707731.47412</v>
      </c>
      <c r="N558" s="76">
        <v>40655456529.376709</v>
      </c>
      <c r="O558" s="76">
        <v>21650.821184441775</v>
      </c>
      <c r="P558" s="46">
        <v>262856.23977051541</v>
      </c>
      <c r="Q558" s="46">
        <v>142864.76424758654</v>
      </c>
      <c r="R558" s="76">
        <v>1085365267950.175</v>
      </c>
      <c r="S558" s="56">
        <v>0.58489977740873955</v>
      </c>
      <c r="T558" s="56">
        <v>0.337254193753036</v>
      </c>
      <c r="U558" s="46">
        <v>17.099372466265116</v>
      </c>
      <c r="V558" s="76">
        <v>6899227508394.124</v>
      </c>
      <c r="W558" s="84">
        <v>2175.1544863946406</v>
      </c>
      <c r="X558" s="82">
        <v>4.273026214923719E-2</v>
      </c>
      <c r="Y558" s="476">
        <v>2.0000000000000001E-4</v>
      </c>
    </row>
    <row r="559" spans="1:25" x14ac:dyDescent="0.2">
      <c r="A559" s="475">
        <v>555</v>
      </c>
      <c r="B559" s="56">
        <v>0.58066635913392772</v>
      </c>
      <c r="C559" s="46">
        <v>7291.2903591742288</v>
      </c>
      <c r="D559" s="56">
        <v>1.1168561082621755</v>
      </c>
      <c r="E559" s="56">
        <v>0.44535244891474901</v>
      </c>
      <c r="F559" s="250">
        <v>2025.19</v>
      </c>
      <c r="G559" s="76">
        <v>396130587068.71783</v>
      </c>
      <c r="H559" s="46">
        <v>36044296.504131004</v>
      </c>
      <c r="I559" s="76">
        <v>737065103487.83228</v>
      </c>
      <c r="J559" s="56">
        <v>0.26909373196674058</v>
      </c>
      <c r="K559" s="76">
        <v>11507877515.207602</v>
      </c>
      <c r="L559" s="76">
        <v>0</v>
      </c>
      <c r="M559" s="76">
        <v>169852546329.68893</v>
      </c>
      <c r="N559" s="76">
        <v>50570426945.119843</v>
      </c>
      <c r="O559" s="76">
        <v>16767.37883506768</v>
      </c>
      <c r="P559" s="46">
        <v>354945.83838313725</v>
      </c>
      <c r="Q559" s="46">
        <v>202639.69778175358</v>
      </c>
      <c r="R559" s="76">
        <v>1496613741256.0081</v>
      </c>
      <c r="S559" s="56">
        <v>0.5174337060323041</v>
      </c>
      <c r="T559" s="56">
        <v>0.34732640215883093</v>
      </c>
      <c r="U559" s="46">
        <v>17.545276014763196</v>
      </c>
      <c r="V559" s="76">
        <v>9677480523523.002</v>
      </c>
      <c r="W559" s="84">
        <v>3051.4954259841993</v>
      </c>
      <c r="X559" s="82">
        <v>4.2924201521784944E-2</v>
      </c>
      <c r="Y559" s="476">
        <v>2.0000000000000001E-4</v>
      </c>
    </row>
    <row r="560" spans="1:25" x14ac:dyDescent="0.2">
      <c r="A560" s="475">
        <v>556</v>
      </c>
      <c r="B560" s="56">
        <v>0.34441114671396905</v>
      </c>
      <c r="C560" s="46">
        <v>1624.8639334791669</v>
      </c>
      <c r="D560" s="56">
        <v>1.0932534266276055</v>
      </c>
      <c r="E560" s="56">
        <v>0.38434573702776392</v>
      </c>
      <c r="F560" s="250">
        <v>2024.48</v>
      </c>
      <c r="G560" s="76">
        <v>326214719353.77521</v>
      </c>
      <c r="H560" s="46">
        <v>40368999.579981506</v>
      </c>
      <c r="I560" s="76">
        <v>821897537674.58826</v>
      </c>
      <c r="J560" s="56">
        <v>0.26513297731140795</v>
      </c>
      <c r="K560" s="76">
        <v>25731719445.306095</v>
      </c>
      <c r="L560" s="76">
        <v>1569731945.5552812</v>
      </c>
      <c r="M560" s="76">
        <v>355519737737.5625</v>
      </c>
      <c r="N560" s="76">
        <v>67806670378.582535</v>
      </c>
      <c r="O560" s="76">
        <v>23126.428787589724</v>
      </c>
      <c r="P560" s="46">
        <v>422176.71772804315</v>
      </c>
      <c r="Q560" s="46">
        <v>254417.35090625047</v>
      </c>
      <c r="R560" s="76">
        <v>1835171912645.7036</v>
      </c>
      <c r="S560" s="56">
        <v>0.5349029087581828</v>
      </c>
      <c r="T560" s="56">
        <v>0.25495854644458837</v>
      </c>
      <c r="U560" s="46">
        <v>17.083998363870652</v>
      </c>
      <c r="V560" s="76">
        <v>8693863930944.9326</v>
      </c>
      <c r="W560" s="84">
        <v>2744.9677897377246</v>
      </c>
      <c r="X560" s="82">
        <v>4.3264253457598316E-2</v>
      </c>
      <c r="Y560" s="476">
        <v>2.0000000000000001E-4</v>
      </c>
    </row>
    <row r="561" spans="1:25" x14ac:dyDescent="0.2">
      <c r="A561" s="475">
        <v>557</v>
      </c>
      <c r="B561" s="56">
        <v>0.8</v>
      </c>
      <c r="C561" s="46">
        <v>5628.171608404482</v>
      </c>
      <c r="D561" s="56">
        <v>0.53872963853916278</v>
      </c>
      <c r="E561" s="56">
        <v>0.44536308643389177</v>
      </c>
      <c r="F561" s="250">
        <v>2025.35</v>
      </c>
      <c r="G561" s="76">
        <v>79960403418.383957</v>
      </c>
      <c r="H561" s="46">
        <v>10614099.547684077</v>
      </c>
      <c r="I561" s="76">
        <v>339104252862.7337</v>
      </c>
      <c r="J561" s="56">
        <v>0.36308353975358032</v>
      </c>
      <c r="K561" s="76">
        <v>18019413390.034401</v>
      </c>
      <c r="L561" s="76">
        <v>39319273039.982101</v>
      </c>
      <c r="M561" s="76">
        <v>58870253449.001297</v>
      </c>
      <c r="N561" s="76">
        <v>9606510084.8476982</v>
      </c>
      <c r="O561" s="76">
        <v>44429.256036493432</v>
      </c>
      <c r="P561" s="46">
        <v>101465.43749999875</v>
      </c>
      <c r="Q561" s="46">
        <v>33113.812499999229</v>
      </c>
      <c r="R561" s="76">
        <v>534878526375.73798</v>
      </c>
      <c r="S561" s="56">
        <v>0.49984800410546004</v>
      </c>
      <c r="T561" s="56">
        <v>0.34235298109951257</v>
      </c>
      <c r="U561" s="46">
        <v>15.500169579426053</v>
      </c>
      <c r="V561" s="76">
        <v>3223721028489.9512</v>
      </c>
      <c r="W561" s="84">
        <v>1016.2720521741415</v>
      </c>
      <c r="X561" s="82">
        <v>4.5740005222009057E-2</v>
      </c>
      <c r="Y561" s="476">
        <v>2.0000000000000001E-4</v>
      </c>
    </row>
    <row r="562" spans="1:25" x14ac:dyDescent="0.2">
      <c r="A562" s="475">
        <v>558</v>
      </c>
      <c r="B562" s="56">
        <v>0.50131650497161329</v>
      </c>
      <c r="C562" s="46">
        <v>1940.4937116539772</v>
      </c>
      <c r="D562" s="56">
        <v>0.4065719739871948</v>
      </c>
      <c r="E562" s="56">
        <v>0.34932855909484273</v>
      </c>
      <c r="F562" s="250">
        <v>2025.4</v>
      </c>
      <c r="G562" s="76">
        <v>153067658053.71643</v>
      </c>
      <c r="H562" s="46">
        <v>7212525.8116100617</v>
      </c>
      <c r="I562" s="76">
        <v>257859314705.63571</v>
      </c>
      <c r="J562" s="56">
        <v>0.42284653924832827</v>
      </c>
      <c r="K562" s="76">
        <v>26272749142.674286</v>
      </c>
      <c r="L562" s="76">
        <v>47941021846.442535</v>
      </c>
      <c r="M562" s="76">
        <v>93586249912.965134</v>
      </c>
      <c r="N562" s="76">
        <v>370112103917.41913</v>
      </c>
      <c r="O562" s="76">
        <v>32490.99625686782</v>
      </c>
      <c r="P562" s="46">
        <v>1958105.3208811183</v>
      </c>
      <c r="Q562" s="46">
        <v>1380633.116482649</v>
      </c>
      <c r="R562" s="76">
        <v>941111131990.77563</v>
      </c>
      <c r="S562" s="56">
        <v>0.47827758641529061</v>
      </c>
      <c r="T562" s="56">
        <v>0.3280942446327717</v>
      </c>
      <c r="U562" s="46">
        <v>15.855368292704398</v>
      </c>
      <c r="V562" s="76">
        <v>5409443696922.3389</v>
      </c>
      <c r="W562" s="84">
        <v>1707.7092459382591</v>
      </c>
      <c r="X562" s="82">
        <v>4.581463306465771E-2</v>
      </c>
      <c r="Y562" s="476">
        <v>2.0000000000000001E-4</v>
      </c>
    </row>
    <row r="563" spans="1:25" x14ac:dyDescent="0.2">
      <c r="A563" s="475">
        <v>559</v>
      </c>
      <c r="B563" s="56">
        <v>0.36932026478528213</v>
      </c>
      <c r="C563" s="46">
        <v>9143.3903500706183</v>
      </c>
      <c r="D563" s="56">
        <v>0.69747673358342843</v>
      </c>
      <c r="E563" s="56">
        <v>0.3730426065454357</v>
      </c>
      <c r="F563" s="250">
        <v>2025.16</v>
      </c>
      <c r="G563" s="76">
        <v>209875089794.31525</v>
      </c>
      <c r="H563" s="46">
        <v>15274442.555736011</v>
      </c>
      <c r="I563" s="76">
        <v>399316058136.20721</v>
      </c>
      <c r="J563" s="56">
        <v>0.24648246513607974</v>
      </c>
      <c r="K563" s="76">
        <v>6792851504.7024221</v>
      </c>
      <c r="L563" s="76">
        <v>2835043382.1852093</v>
      </c>
      <c r="M563" s="76">
        <v>118617893752.85228</v>
      </c>
      <c r="N563" s="76">
        <v>24900294675.970226</v>
      </c>
      <c r="O563" s="76">
        <v>25982.341167974286</v>
      </c>
      <c r="P563" s="46">
        <v>183650.26207612921</v>
      </c>
      <c r="Q563" s="46">
        <v>85554.189367117986</v>
      </c>
      <c r="R563" s="76">
        <v>817655320429.57056</v>
      </c>
      <c r="S563" s="56">
        <v>0.5090314425740603</v>
      </c>
      <c r="T563" s="56">
        <v>0.34212984879744857</v>
      </c>
      <c r="U563" s="46">
        <v>17.456635240818851</v>
      </c>
      <c r="V563" s="76">
        <v>5257708753556.5879</v>
      </c>
      <c r="W563" s="84">
        <v>1659.5571857306923</v>
      </c>
      <c r="X563" s="82">
        <v>4.3101895181995108E-2</v>
      </c>
      <c r="Y563" s="476">
        <v>2.0000000000000001E-4</v>
      </c>
    </row>
    <row r="564" spans="1:25" x14ac:dyDescent="0.2">
      <c r="A564" s="475">
        <v>560</v>
      </c>
      <c r="B564" s="56">
        <v>0.5141794158533346</v>
      </c>
      <c r="C564" s="46">
        <v>2194.3584560678792</v>
      </c>
      <c r="D564" s="56">
        <v>0.76274674105641838</v>
      </c>
      <c r="E564" s="56">
        <v>0.5091389637068463</v>
      </c>
      <c r="F564" s="250">
        <v>2026.57</v>
      </c>
      <c r="G564" s="76">
        <v>119353701983.2296</v>
      </c>
      <c r="H564" s="46">
        <v>19705098.252453197</v>
      </c>
      <c r="I564" s="76">
        <v>524286232204.85669</v>
      </c>
      <c r="J564" s="56">
        <v>0.44893350519895858</v>
      </c>
      <c r="K564" s="76">
        <v>34644072048.537727</v>
      </c>
      <c r="L564" s="76">
        <v>100188346637.81065</v>
      </c>
      <c r="M564" s="76">
        <v>36697754413.67881</v>
      </c>
      <c r="N564" s="76">
        <v>51203153495.081787</v>
      </c>
      <c r="O564" s="76">
        <v>18298.74666520844</v>
      </c>
      <c r="P564" s="46">
        <v>378281.10663125094</v>
      </c>
      <c r="Q564" s="46">
        <v>229169.10492053154</v>
      </c>
      <c r="R564" s="76">
        <v>921152920032.21423</v>
      </c>
      <c r="S564" s="56">
        <v>0.55650258364950766</v>
      </c>
      <c r="T564" s="56">
        <v>0.3443951379373465</v>
      </c>
      <c r="U564" s="46">
        <v>15.097724519736191</v>
      </c>
      <c r="V564" s="76">
        <v>5408260006271.6074</v>
      </c>
      <c r="W564" s="84">
        <v>1705.1755336081649</v>
      </c>
      <c r="X564" s="82">
        <v>4.7150345768104999E-2</v>
      </c>
      <c r="Y564" s="476">
        <v>2.0000000000000001E-4</v>
      </c>
    </row>
    <row r="565" spans="1:25" x14ac:dyDescent="0.2">
      <c r="A565" s="475">
        <v>561</v>
      </c>
      <c r="B565" s="56">
        <v>0.51008302791191606</v>
      </c>
      <c r="C565" s="46">
        <v>3793.5787640139934</v>
      </c>
      <c r="D565" s="56">
        <v>0.94407124559314437</v>
      </c>
      <c r="E565" s="56">
        <v>0.38776912644862827</v>
      </c>
      <c r="F565" s="250">
        <v>2024.54</v>
      </c>
      <c r="G565" s="76">
        <v>263549107481.8829</v>
      </c>
      <c r="H565" s="46">
        <v>27469050.653335489</v>
      </c>
      <c r="I565" s="76">
        <v>583812781806.06165</v>
      </c>
      <c r="J565" s="56">
        <v>0.25923950224382963</v>
      </c>
      <c r="K565" s="76">
        <v>23342900328.879421</v>
      </c>
      <c r="L565" s="76">
        <v>0</v>
      </c>
      <c r="M565" s="76">
        <v>200591154929.12195</v>
      </c>
      <c r="N565" s="76">
        <v>8504140085.7910585</v>
      </c>
      <c r="O565" s="76">
        <v>30139.280560123101</v>
      </c>
      <c r="P565" s="46">
        <v>101465.43749999985</v>
      </c>
      <c r="Q565" s="46">
        <v>33113.812499999854</v>
      </c>
      <c r="R565" s="76">
        <v>1129664380676.656</v>
      </c>
      <c r="S565" s="56">
        <v>0.50901731503425052</v>
      </c>
      <c r="T565" s="56">
        <v>0.30763791696446019</v>
      </c>
      <c r="U565" s="46">
        <v>17.458947272889532</v>
      </c>
      <c r="V565" s="76">
        <v>6542711917208.8672</v>
      </c>
      <c r="W565" s="84">
        <v>2064.4037119946474</v>
      </c>
      <c r="X565" s="82">
        <v>4.2467608259687289E-2</v>
      </c>
      <c r="Y565" s="476">
        <v>2.0000000000000001E-4</v>
      </c>
    </row>
    <row r="566" spans="1:25" x14ac:dyDescent="0.2">
      <c r="A566" s="475">
        <v>562</v>
      </c>
      <c r="B566" s="56">
        <v>0.27099474830857384</v>
      </c>
      <c r="C566" s="46">
        <v>4406.5526278934285</v>
      </c>
      <c r="D566" s="56">
        <v>0.79318038519393474</v>
      </c>
      <c r="E566" s="56">
        <v>0.34562541301681776</v>
      </c>
      <c r="F566" s="250">
        <v>2024.51</v>
      </c>
      <c r="G566" s="76">
        <v>255698796258.24332</v>
      </c>
      <c r="H566" s="46">
        <v>19576709.197602585</v>
      </c>
      <c r="I566" s="76">
        <v>478223913894.56335</v>
      </c>
      <c r="J566" s="56">
        <v>0.22885200725283639</v>
      </c>
      <c r="K566" s="76">
        <v>15500062993.487015</v>
      </c>
      <c r="L566" s="76">
        <v>14537924650.734661</v>
      </c>
      <c r="M566" s="76">
        <v>193284545490.04123</v>
      </c>
      <c r="N566" s="76">
        <v>109812832373.84494</v>
      </c>
      <c r="O566" s="76">
        <v>38768.12121202975</v>
      </c>
      <c r="P566" s="46">
        <v>562484.52203285566</v>
      </c>
      <c r="Q566" s="46">
        <v>373897.1417071484</v>
      </c>
      <c r="R566" s="76">
        <v>1090537589824.3636</v>
      </c>
      <c r="S566" s="56">
        <v>0.48744058424516767</v>
      </c>
      <c r="T566" s="56">
        <v>0.32059797277197222</v>
      </c>
      <c r="U566" s="46">
        <v>17.330057574552672</v>
      </c>
      <c r="V566" s="76">
        <v>6639691218482.8916</v>
      </c>
      <c r="W566" s="84">
        <v>2093.6270016728631</v>
      </c>
      <c r="X566" s="82">
        <v>4.2287397635568096E-2</v>
      </c>
      <c r="Y566" s="476">
        <v>2.0000000000000001E-4</v>
      </c>
    </row>
    <row r="567" spans="1:25" x14ac:dyDescent="0.2">
      <c r="A567" s="475">
        <v>563</v>
      </c>
      <c r="B567" s="56">
        <v>0.56201314213553788</v>
      </c>
      <c r="C567" s="46">
        <v>4238.7328596170883</v>
      </c>
      <c r="D567" s="56">
        <v>1.0179948039957802</v>
      </c>
      <c r="E567" s="56">
        <v>0.60966432210499388</v>
      </c>
      <c r="F567" s="250">
        <v>2025.94</v>
      </c>
      <c r="G567" s="76">
        <v>361880830236.4126</v>
      </c>
      <c r="H567" s="46">
        <v>32223307.426765114</v>
      </c>
      <c r="I567" s="76">
        <v>830742397494.72607</v>
      </c>
      <c r="J567" s="56">
        <v>0.45476950187703435</v>
      </c>
      <c r="K567" s="76">
        <v>49977635662.570641</v>
      </c>
      <c r="L567" s="76">
        <v>97690055528.773651</v>
      </c>
      <c r="M567" s="76">
        <v>132648258601.52982</v>
      </c>
      <c r="N567" s="76">
        <v>92864330978.78685</v>
      </c>
      <c r="O567" s="76">
        <v>15267.470820294067</v>
      </c>
      <c r="P567" s="46">
        <v>600346.07863057789</v>
      </c>
      <c r="Q567" s="46">
        <v>396753.30904658569</v>
      </c>
      <c r="R567" s="76">
        <v>1474717418267.9741</v>
      </c>
      <c r="S567" s="56">
        <v>0.5618661305242828</v>
      </c>
      <c r="T567" s="56">
        <v>0.44932634731754062</v>
      </c>
      <c r="U567" s="46">
        <v>16.170385840153866</v>
      </c>
      <c r="V567" s="76">
        <v>11847283239457.932</v>
      </c>
      <c r="W567" s="84">
        <v>3737.5443094571306</v>
      </c>
      <c r="X567" s="82">
        <v>4.4728358562844121E-2</v>
      </c>
      <c r="Y567" s="476">
        <v>2.0000000000000001E-4</v>
      </c>
    </row>
    <row r="568" spans="1:25" x14ac:dyDescent="0.2">
      <c r="A568" s="475">
        <v>564</v>
      </c>
      <c r="B568" s="56">
        <v>0.67352129292266616</v>
      </c>
      <c r="C568" s="46">
        <v>3410.9355139386571</v>
      </c>
      <c r="D568" s="56">
        <v>1.0099726545731098</v>
      </c>
      <c r="E568" s="56">
        <v>0.26326213403735527</v>
      </c>
      <c r="F568" s="250">
        <v>2026.05</v>
      </c>
      <c r="G568" s="76">
        <v>105816152516.95422</v>
      </c>
      <c r="H568" s="46">
        <v>31080967.383547761</v>
      </c>
      <c r="I568" s="76">
        <v>700500225679.67688</v>
      </c>
      <c r="J568" s="56">
        <v>0.30709214040729726</v>
      </c>
      <c r="K568" s="76">
        <v>27404319615.967339</v>
      </c>
      <c r="L568" s="76">
        <v>31317899937.87859</v>
      </c>
      <c r="M568" s="76">
        <v>60713754811.94278</v>
      </c>
      <c r="N568" s="76">
        <v>146761054242.63647</v>
      </c>
      <c r="O568" s="76">
        <v>28093.107951176011</v>
      </c>
      <c r="P568" s="46">
        <v>805650.65633866889</v>
      </c>
      <c r="Q568" s="46">
        <v>563687.53485149541</v>
      </c>
      <c r="R568" s="76">
        <v>1140118468668.835</v>
      </c>
      <c r="S568" s="56">
        <v>0.41337918313244321</v>
      </c>
      <c r="T568" s="56">
        <v>0.26627435400941984</v>
      </c>
      <c r="U568" s="46">
        <v>14.9349051160938</v>
      </c>
      <c r="V568" s="76">
        <v>5058211173985.1211</v>
      </c>
      <c r="W568" s="84">
        <v>1597.7429646749495</v>
      </c>
      <c r="X568" s="82">
        <v>4.7819567993895355E-2</v>
      </c>
      <c r="Y568" s="476">
        <v>2.0000000000000001E-4</v>
      </c>
    </row>
    <row r="569" spans="1:25" x14ac:dyDescent="0.2">
      <c r="A569" s="475">
        <v>565</v>
      </c>
      <c r="B569" s="56">
        <v>0.41349766108241415</v>
      </c>
      <c r="C569" s="46">
        <v>5298.073354156948</v>
      </c>
      <c r="D569" s="56">
        <v>0.81732431983575105</v>
      </c>
      <c r="E569" s="56">
        <v>0.5725098731114513</v>
      </c>
      <c r="F569" s="250">
        <v>2026</v>
      </c>
      <c r="G569" s="76">
        <v>80491204562.351135</v>
      </c>
      <c r="H569" s="46">
        <v>21251358.52571819</v>
      </c>
      <c r="I569" s="76">
        <v>474373003343.01831</v>
      </c>
      <c r="J569" s="56">
        <v>0.32518972155735493</v>
      </c>
      <c r="K569" s="76">
        <v>36473579374.683601</v>
      </c>
      <c r="L569" s="76">
        <v>84645144970.041962</v>
      </c>
      <c r="M569" s="76">
        <v>27691983035.292469</v>
      </c>
      <c r="N569" s="76">
        <v>38042844553.199455</v>
      </c>
      <c r="O569" s="76">
        <v>28676.080422117899</v>
      </c>
      <c r="P569" s="46">
        <v>297104.85181776644</v>
      </c>
      <c r="Q569" s="46">
        <v>165933.74684923457</v>
      </c>
      <c r="R569" s="76">
        <v>779306516248.58325</v>
      </c>
      <c r="S569" s="56">
        <v>0.45935270760194546</v>
      </c>
      <c r="T569" s="56">
        <v>0.26034539102838877</v>
      </c>
      <c r="U569" s="46">
        <v>15.226991003243697</v>
      </c>
      <c r="V569" s="76">
        <v>3436021545994.0752</v>
      </c>
      <c r="W569" s="84">
        <v>1084.8510659919923</v>
      </c>
      <c r="X569" s="82">
        <v>4.80162245481459E-2</v>
      </c>
      <c r="Y569" s="476">
        <v>2.0000000000000001E-4</v>
      </c>
    </row>
    <row r="570" spans="1:25" x14ac:dyDescent="0.2">
      <c r="A570" s="475">
        <v>566</v>
      </c>
      <c r="B570" s="56">
        <v>0.62391720214105795</v>
      </c>
      <c r="C570" s="46">
        <v>2550.518603099832</v>
      </c>
      <c r="D570" s="56">
        <v>1.1095821337540335</v>
      </c>
      <c r="E570" s="56">
        <v>0.17192309905356279</v>
      </c>
      <c r="F570" s="250">
        <v>2023.75</v>
      </c>
      <c r="G570" s="76">
        <v>447316795715.25323</v>
      </c>
      <c r="H570" s="46">
        <v>39241520.065521732</v>
      </c>
      <c r="I570" s="76">
        <v>549694533369.32355</v>
      </c>
      <c r="J570" s="56">
        <v>-0.16123956694411423</v>
      </c>
      <c r="K570" s="76">
        <v>5225798345.5080557</v>
      </c>
      <c r="L570" s="76">
        <v>0</v>
      </c>
      <c r="M570" s="76">
        <v>409648922686.41309</v>
      </c>
      <c r="N570" s="76">
        <v>44695401387.696365</v>
      </c>
      <c r="O570" s="76">
        <v>32104.747274035035</v>
      </c>
      <c r="P570" s="46">
        <v>292466.64508823981</v>
      </c>
      <c r="Q570" s="46">
        <v>156325.78869118748</v>
      </c>
      <c r="R570" s="76">
        <v>1499720178696.0188</v>
      </c>
      <c r="S570" s="56">
        <v>0.43026729186363893</v>
      </c>
      <c r="T570" s="56">
        <v>0.20046847590959263</v>
      </c>
      <c r="U570" s="46">
        <v>29.497252090755907</v>
      </c>
      <c r="V570" s="76">
        <v>9384554935295.6172</v>
      </c>
      <c r="W570" s="84">
        <v>2961.4693404871327</v>
      </c>
      <c r="X570" s="82">
        <v>2.594583572487822E-2</v>
      </c>
      <c r="Y570" s="476">
        <v>2.0000000000000001E-4</v>
      </c>
    </row>
    <row r="571" spans="1:25" x14ac:dyDescent="0.2">
      <c r="A571" s="475">
        <v>567</v>
      </c>
      <c r="B571" s="56">
        <v>0.32780289936287776</v>
      </c>
      <c r="C571" s="46">
        <v>7372.0617987459846</v>
      </c>
      <c r="D571" s="56">
        <v>1.0440168417442008</v>
      </c>
      <c r="E571" s="56">
        <v>0.39742461221248304</v>
      </c>
      <c r="F571" s="250">
        <v>2025.36</v>
      </c>
      <c r="G571" s="76">
        <v>90213515801.490768</v>
      </c>
      <c r="H571" s="46">
        <v>16054512.246312562</v>
      </c>
      <c r="I571" s="76">
        <v>338887659070.8858</v>
      </c>
      <c r="J571" s="56">
        <v>0.24648862505768976</v>
      </c>
      <c r="K571" s="76">
        <v>18003513878.551292</v>
      </c>
      <c r="L571" s="76">
        <v>39436686024.75029</v>
      </c>
      <c r="M571" s="76">
        <v>87724478476.646088</v>
      </c>
      <c r="N571" s="76">
        <v>2571666448.7457514</v>
      </c>
      <c r="O571" s="76">
        <v>31026.236103148032</v>
      </c>
      <c r="P571" s="46">
        <v>67001.356434561603</v>
      </c>
      <c r="Q571" s="46">
        <v>11313.589108640401</v>
      </c>
      <c r="R571" s="76">
        <v>598633020875.8197</v>
      </c>
      <c r="S571" s="56">
        <v>0.47682976600850313</v>
      </c>
      <c r="T571" s="56">
        <v>0.24605569222996471</v>
      </c>
      <c r="U571" s="46">
        <v>16.470020966809862</v>
      </c>
      <c r="V571" s="76">
        <v>2632168122508.811</v>
      </c>
      <c r="W571" s="84">
        <v>830.56675688354528</v>
      </c>
      <c r="X571" s="82">
        <v>4.5532002214078535E-2</v>
      </c>
      <c r="Y571" s="476">
        <v>2.0000000000000001E-4</v>
      </c>
    </row>
    <row r="572" spans="1:25" x14ac:dyDescent="0.2">
      <c r="A572" s="475">
        <v>568</v>
      </c>
      <c r="B572" s="56">
        <v>0.42907314644690442</v>
      </c>
      <c r="C572" s="46">
        <v>7070.7235905292928</v>
      </c>
      <c r="D572" s="56">
        <v>1.1344003539440961</v>
      </c>
      <c r="E572" s="56">
        <v>0.65677639230902551</v>
      </c>
      <c r="F572" s="250">
        <v>2024.37</v>
      </c>
      <c r="G572" s="76">
        <v>291295986503.63684</v>
      </c>
      <c r="H572" s="46">
        <v>28418493.38273368</v>
      </c>
      <c r="I572" s="76">
        <v>627075284509.92676</v>
      </c>
      <c r="J572" s="56">
        <v>0.30905547219401408</v>
      </c>
      <c r="K572" s="76">
        <v>7871252968.7807379</v>
      </c>
      <c r="L572" s="76">
        <v>0</v>
      </c>
      <c r="M572" s="76">
        <v>248847735819.28174</v>
      </c>
      <c r="N572" s="76">
        <v>3405819353.2138066</v>
      </c>
      <c r="O572" s="76">
        <v>39469.242046906584</v>
      </c>
      <c r="P572" s="46">
        <v>77591.450860593584</v>
      </c>
      <c r="Q572" s="46">
        <v>13961.112715148398</v>
      </c>
      <c r="R572" s="76">
        <v>1323122415422.9966</v>
      </c>
      <c r="S572" s="56">
        <v>0.5638363022364925</v>
      </c>
      <c r="T572" s="56">
        <v>0.3228444785148854</v>
      </c>
      <c r="U572" s="46">
        <v>17.064917280467494</v>
      </c>
      <c r="V572" s="76">
        <v>7824283709899.3389</v>
      </c>
      <c r="W572" s="84">
        <v>2467.633054005365</v>
      </c>
      <c r="X572" s="82">
        <v>4.3970246600234693E-2</v>
      </c>
      <c r="Y572" s="476">
        <v>2.0000000000000001E-4</v>
      </c>
    </row>
    <row r="573" spans="1:25" x14ac:dyDescent="0.2">
      <c r="A573" s="475">
        <v>569</v>
      </c>
      <c r="B573" s="56">
        <v>0.75258763396091122</v>
      </c>
      <c r="C573" s="46">
        <v>4305.5884365212351</v>
      </c>
      <c r="D573" s="56">
        <v>0.62608633577647588</v>
      </c>
      <c r="E573" s="56">
        <v>0.46407691126882311</v>
      </c>
      <c r="F573" s="250">
        <v>2026.28</v>
      </c>
      <c r="G573" s="76">
        <v>92901282258.124054</v>
      </c>
      <c r="H573" s="46">
        <v>13641066.52079026</v>
      </c>
      <c r="I573" s="76">
        <v>360179682355.74371</v>
      </c>
      <c r="J573" s="56">
        <v>0.29811325872134409</v>
      </c>
      <c r="K573" s="76">
        <v>14362547786.427374</v>
      </c>
      <c r="L573" s="76">
        <v>8652603374.440094</v>
      </c>
      <c r="M573" s="76">
        <v>61613607730.937202</v>
      </c>
      <c r="N573" s="76">
        <v>47236607857.695198</v>
      </c>
      <c r="O573" s="76">
        <v>33037.207269721956</v>
      </c>
      <c r="P573" s="46">
        <v>302669.72284940613</v>
      </c>
      <c r="Q573" s="46">
        <v>174565.35737279075</v>
      </c>
      <c r="R573" s="76">
        <v>675110199703.36719</v>
      </c>
      <c r="S573" s="56">
        <v>0.48500709610336407</v>
      </c>
      <c r="T573" s="56">
        <v>0.2571012506815995</v>
      </c>
      <c r="U573" s="46">
        <v>16.086390276278038</v>
      </c>
      <c r="V573" s="76">
        <v>3112926882169.0664</v>
      </c>
      <c r="W573" s="84">
        <v>982.06319925768446</v>
      </c>
      <c r="X573" s="82">
        <v>4.499473086838323E-2</v>
      </c>
      <c r="Y573" s="476">
        <v>2.0000000000000001E-4</v>
      </c>
    </row>
    <row r="574" spans="1:25" x14ac:dyDescent="0.2">
      <c r="A574" s="475">
        <v>570</v>
      </c>
      <c r="B574" s="56">
        <v>0.46238956200079895</v>
      </c>
      <c r="C574" s="46">
        <v>8086.9329185765773</v>
      </c>
      <c r="D574" s="56">
        <v>0.30518995457913334</v>
      </c>
      <c r="E574" s="56">
        <v>0.3227496723765555</v>
      </c>
      <c r="F574" s="250">
        <v>2023.75</v>
      </c>
      <c r="G574" s="76">
        <v>170929437047.29767</v>
      </c>
      <c r="H574" s="46">
        <v>4909214.3213354778</v>
      </c>
      <c r="I574" s="76">
        <v>202247340597.53781</v>
      </c>
      <c r="J574" s="56">
        <v>0.46238956200079895</v>
      </c>
      <c r="K574" s="76">
        <v>5449374956.6509266</v>
      </c>
      <c r="L574" s="76">
        <v>0</v>
      </c>
      <c r="M574" s="76">
        <v>209253954853.18304</v>
      </c>
      <c r="N574" s="76">
        <v>64910693799.905151</v>
      </c>
      <c r="O574" s="76">
        <v>40220.869292238909</v>
      </c>
      <c r="P574" s="46">
        <v>445635.99199798855</v>
      </c>
      <c r="Q574" s="46">
        <v>244272.98742369001</v>
      </c>
      <c r="R574" s="76">
        <v>662194918838.66028</v>
      </c>
      <c r="S574" s="56">
        <v>0.6408901335850069</v>
      </c>
      <c r="T574" s="56">
        <v>0.40629526371689689</v>
      </c>
      <c r="U574" s="46">
        <v>16.787001974474016</v>
      </c>
      <c r="V574" s="76">
        <v>5076545186446.0312</v>
      </c>
      <c r="W574" s="84">
        <v>1601.0759608264391</v>
      </c>
      <c r="X574" s="82">
        <v>4.2565614850905528E-2</v>
      </c>
      <c r="Y574" s="476">
        <v>2.0000000000000001E-4</v>
      </c>
    </row>
    <row r="575" spans="1:25" x14ac:dyDescent="0.2">
      <c r="A575" s="475">
        <v>571</v>
      </c>
      <c r="B575" s="56">
        <v>0.60140561775796297</v>
      </c>
      <c r="C575" s="46">
        <v>1500</v>
      </c>
      <c r="D575" s="56">
        <v>1.1317603683603021</v>
      </c>
      <c r="E575" s="56">
        <v>0.36538984192248936</v>
      </c>
      <c r="F575" s="250">
        <v>2025.91</v>
      </c>
      <c r="G575" s="76">
        <v>407936620184.01434</v>
      </c>
      <c r="H575" s="46">
        <v>40035999.73285915</v>
      </c>
      <c r="I575" s="76">
        <v>826128409213.05554</v>
      </c>
      <c r="J575" s="56">
        <v>0.28767561097517846</v>
      </c>
      <c r="K575" s="76">
        <v>27280377577.328514</v>
      </c>
      <c r="L575" s="76">
        <v>3122307446.926816</v>
      </c>
      <c r="M575" s="76">
        <v>216012969838.08228</v>
      </c>
      <c r="N575" s="76">
        <v>88589212311.482559</v>
      </c>
      <c r="O575" s="76">
        <v>45000</v>
      </c>
      <c r="P575" s="46">
        <v>534083.95921718352</v>
      </c>
      <c r="Q575" s="46">
        <v>340558.37297448935</v>
      </c>
      <c r="R575" s="76">
        <v>1591703702028.1047</v>
      </c>
      <c r="S575" s="56">
        <v>0.49428965638285044</v>
      </c>
      <c r="T575" s="56">
        <v>0.35476439577276819</v>
      </c>
      <c r="U575" s="46">
        <v>17.275852932012882</v>
      </c>
      <c r="V575" s="76">
        <v>10553832859295.773</v>
      </c>
      <c r="W575" s="84">
        <v>3332.7148671362561</v>
      </c>
      <c r="X575" s="82">
        <v>4.2894087463598997E-2</v>
      </c>
      <c r="Y575" s="476">
        <v>2.0000000000000001E-4</v>
      </c>
    </row>
    <row r="576" spans="1:25" x14ac:dyDescent="0.2">
      <c r="A576" s="475">
        <v>572</v>
      </c>
      <c r="B576" s="56">
        <v>0.50584167087596199</v>
      </c>
      <c r="C576" s="46">
        <v>4906.8647448004131</v>
      </c>
      <c r="D576" s="56">
        <v>0.933074162944449</v>
      </c>
      <c r="E576" s="56">
        <v>0.34346326964498003</v>
      </c>
      <c r="F576" s="250">
        <v>2023.75</v>
      </c>
      <c r="G576" s="76">
        <v>245388628443.31061</v>
      </c>
      <c r="H576" s="46">
        <v>25719666.785819683</v>
      </c>
      <c r="I576" s="76">
        <v>773986521527.72314</v>
      </c>
      <c r="J576" s="56">
        <v>0.38851016585625398</v>
      </c>
      <c r="K576" s="76">
        <v>17979178457.96854</v>
      </c>
      <c r="L576" s="76">
        <v>0</v>
      </c>
      <c r="M576" s="76">
        <v>281772938944.3656</v>
      </c>
      <c r="N576" s="76">
        <v>98424956853.326157</v>
      </c>
      <c r="O576" s="76">
        <v>33418.085895380005</v>
      </c>
      <c r="P576" s="46">
        <v>512951.12644947431</v>
      </c>
      <c r="Q576" s="46">
        <v>329843.36616022501</v>
      </c>
      <c r="R576" s="76">
        <v>1475338064831.5784</v>
      </c>
      <c r="S576" s="56">
        <v>0.54067281088253183</v>
      </c>
      <c r="T576" s="56">
        <v>0.33355260837906658</v>
      </c>
      <c r="U576" s="46">
        <v>15.950554787131157</v>
      </c>
      <c r="V576" s="76">
        <v>8591018138533.5645</v>
      </c>
      <c r="W576" s="84">
        <v>2710.1479211531951</v>
      </c>
      <c r="X576" s="82">
        <v>4.5911455631680129E-2</v>
      </c>
      <c r="Y576" s="476">
        <v>2.0000000000000001E-4</v>
      </c>
    </row>
    <row r="577" spans="1:25" x14ac:dyDescent="0.2">
      <c r="A577" s="475">
        <v>573</v>
      </c>
      <c r="B577" s="56">
        <v>0.29048514863302638</v>
      </c>
      <c r="C577" s="46">
        <v>4244.546518512454</v>
      </c>
      <c r="D577" s="56">
        <v>0.27820278641429164</v>
      </c>
      <c r="E577" s="56">
        <v>0.53175825220514439</v>
      </c>
      <c r="F577" s="250">
        <v>2023.75</v>
      </c>
      <c r="G577" s="76">
        <v>172840789281.6384</v>
      </c>
      <c r="H577" s="46">
        <v>4520480.1794232829</v>
      </c>
      <c r="I577" s="76">
        <v>184256038546.5228</v>
      </c>
      <c r="J577" s="56">
        <v>0.29048514863302644</v>
      </c>
      <c r="K577" s="76">
        <v>3484212708.1755919</v>
      </c>
      <c r="L577" s="76">
        <v>0</v>
      </c>
      <c r="M577" s="76">
        <v>182769239705.31699</v>
      </c>
      <c r="N577" s="76">
        <v>30190843025.569942</v>
      </c>
      <c r="O577" s="76">
        <v>24030.362922644192</v>
      </c>
      <c r="P577" s="46">
        <v>264084.99386046885</v>
      </c>
      <c r="Q577" s="46">
        <v>124159.25729736558</v>
      </c>
      <c r="R577" s="76">
        <v>565565121340.54297</v>
      </c>
      <c r="S577" s="56">
        <v>0.60078252802792542</v>
      </c>
      <c r="T577" s="56">
        <v>0.38331828252049188</v>
      </c>
      <c r="U577" s="46">
        <v>17.771767619622366</v>
      </c>
      <c r="V577" s="76">
        <v>4312532609086.8306</v>
      </c>
      <c r="W577" s="84">
        <v>1361.4136817967715</v>
      </c>
      <c r="X577" s="82">
        <v>4.0247806121280379E-2</v>
      </c>
      <c r="Y577" s="476">
        <v>2.0000000000000001E-4</v>
      </c>
    </row>
    <row r="578" spans="1:25" x14ac:dyDescent="0.2">
      <c r="A578" s="475">
        <v>574</v>
      </c>
      <c r="B578" s="56">
        <v>0.52881838384605928</v>
      </c>
      <c r="C578" s="46">
        <v>4086.2094108406345</v>
      </c>
      <c r="D578" s="56">
        <v>0.80292538131200442</v>
      </c>
      <c r="E578" s="56">
        <v>0.26748684603170436</v>
      </c>
      <c r="F578" s="250">
        <v>2025.73</v>
      </c>
      <c r="G578" s="76">
        <v>109881072220.63341</v>
      </c>
      <c r="H578" s="46">
        <v>20797487.600318816</v>
      </c>
      <c r="I578" s="76">
        <v>527096121205.98145</v>
      </c>
      <c r="J578" s="56">
        <v>0.25440050233442324</v>
      </c>
      <c r="K578" s="76">
        <v>27020186863.636871</v>
      </c>
      <c r="L578" s="76">
        <v>41594051547.989105</v>
      </c>
      <c r="M578" s="76">
        <v>131921617722.01924</v>
      </c>
      <c r="N578" s="76">
        <v>50988488093.57975</v>
      </c>
      <c r="O578" s="76">
        <v>27989.554404730876</v>
      </c>
      <c r="P578" s="46">
        <v>302007.67560166272</v>
      </c>
      <c r="Q578" s="46">
        <v>169936.55577705061</v>
      </c>
      <c r="R578" s="76">
        <v>948179163731.60107</v>
      </c>
      <c r="S578" s="56">
        <v>0.45939206693950907</v>
      </c>
      <c r="T578" s="56">
        <v>0.20930667226453159</v>
      </c>
      <c r="U578" s="46">
        <v>16.123447834886051</v>
      </c>
      <c r="V578" s="76">
        <v>3571389005732.4204</v>
      </c>
      <c r="W578" s="84">
        <v>1126.8711892197346</v>
      </c>
      <c r="X578" s="82">
        <v>4.464458394340353E-2</v>
      </c>
      <c r="Y578" s="476">
        <v>2.0000000000000001E-4</v>
      </c>
    </row>
    <row r="579" spans="1:25" x14ac:dyDescent="0.2">
      <c r="A579" s="475">
        <v>575</v>
      </c>
      <c r="B579" s="56">
        <v>0.31841609782548008</v>
      </c>
      <c r="C579" s="46">
        <v>3454.4530191501026</v>
      </c>
      <c r="D579" s="56">
        <v>0.59570744215488736</v>
      </c>
      <c r="E579" s="56">
        <v>0.56520338620061039</v>
      </c>
      <c r="F579" s="250">
        <v>2023.75</v>
      </c>
      <c r="G579" s="76">
        <v>345518275554.47357</v>
      </c>
      <c r="H579" s="46">
        <v>12757885.678897683</v>
      </c>
      <c r="I579" s="76">
        <v>311122783243.55573</v>
      </c>
      <c r="J579" s="56">
        <v>0.24188118659256785</v>
      </c>
      <c r="K579" s="76">
        <v>4796587666.6666012</v>
      </c>
      <c r="L579" s="76">
        <v>0</v>
      </c>
      <c r="M579" s="76">
        <v>321089705631.56012</v>
      </c>
      <c r="N579" s="76">
        <v>19714438273.074421</v>
      </c>
      <c r="O579" s="76">
        <v>31632.277042964775</v>
      </c>
      <c r="P579" s="46">
        <v>164141.24528729173</v>
      </c>
      <c r="Q579" s="46">
        <v>73572.544160901336</v>
      </c>
      <c r="R579" s="76">
        <v>964242504053.06995</v>
      </c>
      <c r="S579" s="56">
        <v>0.60543796813823048</v>
      </c>
      <c r="T579" s="56">
        <v>0.41530072331767803</v>
      </c>
      <c r="U579" s="46">
        <v>18.167079985309293</v>
      </c>
      <c r="V579" s="76">
        <v>8106668097578.7012</v>
      </c>
      <c r="W579" s="84">
        <v>2560.2819355254223</v>
      </c>
      <c r="X579" s="82">
        <v>3.9707907078129899E-2</v>
      </c>
      <c r="Y579" s="476">
        <v>2.0000000000000001E-4</v>
      </c>
    </row>
    <row r="580" spans="1:25" x14ac:dyDescent="0.2">
      <c r="A580" s="475">
        <v>576</v>
      </c>
      <c r="B580" s="56">
        <v>0.34757560934244358</v>
      </c>
      <c r="C580" s="46">
        <v>5172.0407481716929</v>
      </c>
      <c r="D580" s="56">
        <v>0.52739709719724126</v>
      </c>
      <c r="E580" s="56">
        <v>0.43627522543649483</v>
      </c>
      <c r="F580" s="250">
        <v>2025.57</v>
      </c>
      <c r="G580" s="76">
        <v>141969284206.36258</v>
      </c>
      <c r="H580" s="46">
        <v>10031892.530112637</v>
      </c>
      <c r="I580" s="76">
        <v>236994407724.53085</v>
      </c>
      <c r="J580" s="56">
        <v>0.20682456451091036</v>
      </c>
      <c r="K580" s="76">
        <v>17040646095.852051</v>
      </c>
      <c r="L580" s="76">
        <v>51646699664.898132</v>
      </c>
      <c r="M580" s="76">
        <v>99646181275.345703</v>
      </c>
      <c r="N580" s="76">
        <v>35060754915.216736</v>
      </c>
      <c r="O580" s="76">
        <v>23731.393693143091</v>
      </c>
      <c r="P580" s="46">
        <v>250587.16414108773</v>
      </c>
      <c r="Q580" s="46">
        <v>137523.003530849</v>
      </c>
      <c r="R580" s="76">
        <v>612948439554.22827</v>
      </c>
      <c r="S580" s="56">
        <v>0.52639876449318102</v>
      </c>
      <c r="T580" s="56">
        <v>0.3032047217761985</v>
      </c>
      <c r="U580" s="46">
        <v>17.450869120043773</v>
      </c>
      <c r="V580" s="76">
        <v>3578745857265.6768</v>
      </c>
      <c r="W580" s="84">
        <v>1129.1076670863733</v>
      </c>
      <c r="X580" s="82">
        <v>4.162497075207635E-2</v>
      </c>
      <c r="Y580" s="476">
        <v>2.0000000000000001E-4</v>
      </c>
    </row>
    <row r="581" spans="1:25" x14ac:dyDescent="0.2">
      <c r="A581" s="475">
        <v>577</v>
      </c>
      <c r="B581" s="56">
        <v>0.57420379475868999</v>
      </c>
      <c r="C581" s="46">
        <v>5110.654352539812</v>
      </c>
      <c r="D581" s="56">
        <v>1.0195956162729123</v>
      </c>
      <c r="E581" s="56">
        <v>0.59035001857767222</v>
      </c>
      <c r="F581" s="250">
        <v>2025.25</v>
      </c>
      <c r="G581" s="76">
        <v>249615673072.24405</v>
      </c>
      <c r="H581" s="46">
        <v>31282687.518558934</v>
      </c>
      <c r="I581" s="76">
        <v>574794052447.25146</v>
      </c>
      <c r="J581" s="56">
        <v>0.19871428079499009</v>
      </c>
      <c r="K581" s="76">
        <v>16895554255.929556</v>
      </c>
      <c r="L581" s="76">
        <v>27230919354.977829</v>
      </c>
      <c r="M581" s="76">
        <v>187220781424.24826</v>
      </c>
      <c r="N581" s="76">
        <v>76081417571.494614</v>
      </c>
      <c r="O581" s="76">
        <v>34305.886032483293</v>
      </c>
      <c r="P581" s="46">
        <v>496175.06760649779</v>
      </c>
      <c r="Q581" s="46">
        <v>314021.32363212272</v>
      </c>
      <c r="R581" s="76">
        <v>1296863250553.2131</v>
      </c>
      <c r="S581" s="56">
        <v>0.49719216857286991</v>
      </c>
      <c r="T581" s="56">
        <v>0.24091463357831394</v>
      </c>
      <c r="U581" s="46">
        <v>17.69398078608468</v>
      </c>
      <c r="V581" s="76">
        <v>5961091914240.5645</v>
      </c>
      <c r="W581" s="84">
        <v>1879.4576483281583</v>
      </c>
      <c r="X581" s="82">
        <v>4.1849980420982022E-2</v>
      </c>
      <c r="Y581" s="476">
        <v>2.0000000000000001E-4</v>
      </c>
    </row>
    <row r="582" spans="1:25" x14ac:dyDescent="0.2">
      <c r="A582" s="475">
        <v>578</v>
      </c>
      <c r="B582" s="56">
        <v>0.38346730974783233</v>
      </c>
      <c r="C582" s="46">
        <v>2837.092663040663</v>
      </c>
      <c r="D582" s="56">
        <v>0.61272651516900134</v>
      </c>
      <c r="E582" s="56">
        <v>0.42960515300973001</v>
      </c>
      <c r="F582" s="250">
        <v>2025.95</v>
      </c>
      <c r="G582" s="76">
        <v>127982678617.04977</v>
      </c>
      <c r="H582" s="46">
        <v>13497324.3091173</v>
      </c>
      <c r="I582" s="76">
        <v>365469070638.46759</v>
      </c>
      <c r="J582" s="56">
        <v>0.38114422733098274</v>
      </c>
      <c r="K582" s="76">
        <v>20850517978.430164</v>
      </c>
      <c r="L582" s="76">
        <v>50218110800.393684</v>
      </c>
      <c r="M582" s="76">
        <v>83706366236.41777</v>
      </c>
      <c r="N582" s="76">
        <v>30312074266.864979</v>
      </c>
      <c r="O582" s="76">
        <v>28443.747960159959</v>
      </c>
      <c r="P582" s="46">
        <v>238179.49019790243</v>
      </c>
      <c r="Q582" s="46">
        <v>126479.18565607985</v>
      </c>
      <c r="R582" s="76">
        <v>699019254168.52417</v>
      </c>
      <c r="S582" s="56">
        <v>0.54064805561664797</v>
      </c>
      <c r="T582" s="56">
        <v>0.33127509820266515</v>
      </c>
      <c r="U582" s="46">
        <v>16.237629289860291</v>
      </c>
      <c r="V582" s="76">
        <v>4245499080377.4487</v>
      </c>
      <c r="W582" s="84">
        <v>1339.055076329541</v>
      </c>
      <c r="X582" s="82">
        <v>4.3530280015287415E-2</v>
      </c>
      <c r="Y582" s="476">
        <v>2.0000000000000001E-4</v>
      </c>
    </row>
    <row r="583" spans="1:25" x14ac:dyDescent="0.2">
      <c r="A583" s="475">
        <v>579</v>
      </c>
      <c r="B583" s="56">
        <v>0.59151230691000545</v>
      </c>
      <c r="C583" s="46">
        <v>5392.4288591618342</v>
      </c>
      <c r="D583" s="56">
        <v>0.89155890428648221</v>
      </c>
      <c r="E583" s="56">
        <v>0.45055488163077306</v>
      </c>
      <c r="F583" s="250">
        <v>2025.91</v>
      </c>
      <c r="G583" s="76">
        <v>227322095730.33914</v>
      </c>
      <c r="H583" s="46">
        <v>24264305.687726486</v>
      </c>
      <c r="I583" s="76">
        <v>633508480565.41296</v>
      </c>
      <c r="J583" s="56">
        <v>0.30923739300099473</v>
      </c>
      <c r="K583" s="76">
        <v>27094887313.477875</v>
      </c>
      <c r="L583" s="76">
        <v>41000983201.893631</v>
      </c>
      <c r="M583" s="76">
        <v>102968490032.26059</v>
      </c>
      <c r="N583" s="76">
        <v>54842963611.723053</v>
      </c>
      <c r="O583" s="76">
        <v>27812.020999524411</v>
      </c>
      <c r="P583" s="46">
        <v>330871.83334129036</v>
      </c>
      <c r="Q583" s="46">
        <v>189665.84516005369</v>
      </c>
      <c r="R583" s="76">
        <v>1077952179408.9412</v>
      </c>
      <c r="S583" s="56">
        <v>0.47575760819661972</v>
      </c>
      <c r="T583" s="56">
        <v>0.3754785872988386</v>
      </c>
      <c r="U583" s="46">
        <v>16.267172080384427</v>
      </c>
      <c r="V583" s="76">
        <v>7177870743009.6396</v>
      </c>
      <c r="W583" s="84">
        <v>2264.146627049141</v>
      </c>
      <c r="X583" s="82">
        <v>4.5510191157110413E-2</v>
      </c>
      <c r="Y583" s="476">
        <v>2.0000000000000001E-4</v>
      </c>
    </row>
    <row r="584" spans="1:25" x14ac:dyDescent="0.2">
      <c r="A584" s="475">
        <v>580</v>
      </c>
      <c r="B584" s="56">
        <v>0.52351735475021832</v>
      </c>
      <c r="C584" s="46">
        <v>8214.8490401633062</v>
      </c>
      <c r="D584" s="56">
        <v>0.40927135527682923</v>
      </c>
      <c r="E584" s="56">
        <v>0.57933805907692382</v>
      </c>
      <c r="F584" s="250">
        <v>2023.83</v>
      </c>
      <c r="G584" s="76">
        <v>107519773732.07419</v>
      </c>
      <c r="H584" s="46">
        <v>7306424.7323612692</v>
      </c>
      <c r="I584" s="76">
        <v>264441848005.14215</v>
      </c>
      <c r="J584" s="56">
        <v>0.40389520474509055</v>
      </c>
      <c r="K584" s="76">
        <v>6663020977.1269684</v>
      </c>
      <c r="L584" s="76">
        <v>0</v>
      </c>
      <c r="M584" s="76">
        <v>183535214318.71579</v>
      </c>
      <c r="N584" s="76">
        <v>29479108867.959503</v>
      </c>
      <c r="O584" s="76">
        <v>27260.676784423704</v>
      </c>
      <c r="P584" s="46">
        <v>198662.07720249562</v>
      </c>
      <c r="Q584" s="46">
        <v>101548.113896486</v>
      </c>
      <c r="R584" s="76">
        <v>641736355340.02417</v>
      </c>
      <c r="S584" s="56">
        <v>0.60633074787253949</v>
      </c>
      <c r="T584" s="56">
        <v>0.31404183979724665</v>
      </c>
      <c r="U584" s="46">
        <v>16.153195928201487</v>
      </c>
      <c r="V584" s="76">
        <v>3719434461768.5098</v>
      </c>
      <c r="W584" s="84">
        <v>1174.4773902502436</v>
      </c>
      <c r="X584" s="82">
        <v>4.3532983010933141E-2</v>
      </c>
      <c r="Y584" s="476">
        <v>2.0000000000000001E-4</v>
      </c>
    </row>
    <row r="585" spans="1:25" x14ac:dyDescent="0.2">
      <c r="A585" s="475">
        <v>581</v>
      </c>
      <c r="B585" s="56">
        <v>0.55255573896768473</v>
      </c>
      <c r="C585" s="46">
        <v>2091.5256929283596</v>
      </c>
      <c r="D585" s="56">
        <v>0.55913469583727637</v>
      </c>
      <c r="E585" s="56">
        <v>0.53523265868708525</v>
      </c>
      <c r="F585" s="250">
        <v>2026.05</v>
      </c>
      <c r="G585" s="76">
        <v>149864528453.34299</v>
      </c>
      <c r="H585" s="46">
        <v>11839700.068278028</v>
      </c>
      <c r="I585" s="76">
        <v>358268095021.70288</v>
      </c>
      <c r="J585" s="56">
        <v>0.40322252494262634</v>
      </c>
      <c r="K585" s="76">
        <v>36506121067.50354</v>
      </c>
      <c r="L585" s="76">
        <v>77649649192.811768</v>
      </c>
      <c r="M585" s="76">
        <v>62604719014.421936</v>
      </c>
      <c r="N585" s="76">
        <v>44384542171.080025</v>
      </c>
      <c r="O585" s="76">
        <v>31246.963042769083</v>
      </c>
      <c r="P585" s="46">
        <v>297459.62278556422</v>
      </c>
      <c r="Q585" s="46">
        <v>172221.99844685756</v>
      </c>
      <c r="R585" s="76">
        <v>691982750019.93958</v>
      </c>
      <c r="S585" s="56">
        <v>0.53554629627326644</v>
      </c>
      <c r="T585" s="56">
        <v>0.40811435903905324</v>
      </c>
      <c r="U585" s="46">
        <v>16.019056060060578</v>
      </c>
      <c r="V585" s="76">
        <v>5142157118685.4404</v>
      </c>
      <c r="W585" s="84">
        <v>1620.9853834876844</v>
      </c>
      <c r="X585" s="82">
        <v>4.4025321813211733E-2</v>
      </c>
      <c r="Y585" s="476">
        <v>2.0000000000000001E-4</v>
      </c>
    </row>
    <row r="586" spans="1:25" x14ac:dyDescent="0.2">
      <c r="A586" s="475">
        <v>582</v>
      </c>
      <c r="B586" s="56">
        <v>0.66095165974473769</v>
      </c>
      <c r="C586" s="46">
        <v>5689.8636522365323</v>
      </c>
      <c r="D586" s="56">
        <v>0.65161003487710656</v>
      </c>
      <c r="E586" s="56">
        <v>0.32526115061180733</v>
      </c>
      <c r="F586" s="250">
        <v>2025.3</v>
      </c>
      <c r="G586" s="76">
        <v>167230831809.13882</v>
      </c>
      <c r="H586" s="46">
        <v>13797649.458976956</v>
      </c>
      <c r="I586" s="76">
        <v>294493371926.45959</v>
      </c>
      <c r="J586" s="56">
        <v>0.13307835361818743</v>
      </c>
      <c r="K586" s="76">
        <v>15602394097.516232</v>
      </c>
      <c r="L586" s="76">
        <v>29669163040.683464</v>
      </c>
      <c r="M586" s="76">
        <v>116292671926.52509</v>
      </c>
      <c r="N586" s="76">
        <v>42818806878.790977</v>
      </c>
      <c r="O586" s="76">
        <v>24198.83237103455</v>
      </c>
      <c r="P586" s="46">
        <v>284317.83213790547</v>
      </c>
      <c r="Q586" s="46">
        <v>160064.06575675774</v>
      </c>
      <c r="R586" s="76">
        <v>670764822911.3949</v>
      </c>
      <c r="S586" s="56">
        <v>0.4589885853182627</v>
      </c>
      <c r="T586" s="56">
        <v>0.28335144681470015</v>
      </c>
      <c r="U586" s="46">
        <v>18.205448510792984</v>
      </c>
      <c r="V586" s="76">
        <v>3786263033813.7305</v>
      </c>
      <c r="W586" s="84">
        <v>1194.9605101240218</v>
      </c>
      <c r="X586" s="82">
        <v>4.0638213675746382E-2</v>
      </c>
      <c r="Y586" s="476">
        <v>2.0000000000000001E-4</v>
      </c>
    </row>
    <row r="587" spans="1:25" x14ac:dyDescent="0.2">
      <c r="A587" s="475">
        <v>583</v>
      </c>
      <c r="B587" s="56">
        <v>0.68269060944461502</v>
      </c>
      <c r="C587" s="46">
        <v>4858.8482392885808</v>
      </c>
      <c r="D587" s="56">
        <v>1.0623417278330161</v>
      </c>
      <c r="E587" s="56">
        <v>0.43362113588928147</v>
      </c>
      <c r="F587" s="250">
        <v>2024.04</v>
      </c>
      <c r="G587" s="76">
        <v>656170218610.18018</v>
      </c>
      <c r="H587" s="46">
        <v>34826451.665241972</v>
      </c>
      <c r="I587" s="76">
        <v>615772080277.61743</v>
      </c>
      <c r="J587" s="56">
        <v>0.17948715875221621</v>
      </c>
      <c r="K587" s="76">
        <v>19056034663.303196</v>
      </c>
      <c r="L587" s="76">
        <v>0</v>
      </c>
      <c r="M587" s="76">
        <v>416357714523.26318</v>
      </c>
      <c r="N587" s="76">
        <v>48401275253.784096</v>
      </c>
      <c r="O587" s="76">
        <v>27486.487528863461</v>
      </c>
      <c r="P587" s="46">
        <v>346568.84349391551</v>
      </c>
      <c r="Q587" s="46">
        <v>197574.59013769671</v>
      </c>
      <c r="R587" s="76">
        <v>1785636615828.1226</v>
      </c>
      <c r="S587" s="56">
        <v>0.56703526468719423</v>
      </c>
      <c r="T587" s="56">
        <v>0.41631249777532542</v>
      </c>
      <c r="U587" s="46">
        <v>18.266185700437706</v>
      </c>
      <c r="V587" s="76">
        <v>14821507529066.328</v>
      </c>
      <c r="W587" s="84">
        <v>4675.3980981600598</v>
      </c>
      <c r="X587" s="82">
        <v>4.017744883953029E-2</v>
      </c>
      <c r="Y587" s="476">
        <v>2.0000000000000001E-4</v>
      </c>
    </row>
    <row r="588" spans="1:25" x14ac:dyDescent="0.2">
      <c r="A588" s="475">
        <v>584</v>
      </c>
      <c r="B588" s="56">
        <v>0.51344082594934559</v>
      </c>
      <c r="C588" s="46">
        <v>2597.5145817824141</v>
      </c>
      <c r="D588" s="56">
        <v>0.84488741964707204</v>
      </c>
      <c r="E588" s="56">
        <v>0.61311887859821446</v>
      </c>
      <c r="F588" s="250">
        <v>2025.57</v>
      </c>
      <c r="G588" s="76">
        <v>179094545264.26767</v>
      </c>
      <c r="H588" s="46">
        <v>22769950.425458554</v>
      </c>
      <c r="I588" s="76">
        <v>509980223455.12488</v>
      </c>
      <c r="J588" s="56">
        <v>0.26205273501931381</v>
      </c>
      <c r="K588" s="76">
        <v>37322801004.518448</v>
      </c>
      <c r="L588" s="76">
        <v>60137396528.728371</v>
      </c>
      <c r="M588" s="76">
        <v>142759756413.67224</v>
      </c>
      <c r="N588" s="76">
        <v>33988237060.803547</v>
      </c>
      <c r="O588" s="76">
        <v>18334.185670199331</v>
      </c>
      <c r="P588" s="46">
        <v>247944.31424547418</v>
      </c>
      <c r="Q588" s="46">
        <v>128990.6854848443</v>
      </c>
      <c r="R588" s="76">
        <v>1069287227999.4666</v>
      </c>
      <c r="S588" s="56">
        <v>0.51591190966418021</v>
      </c>
      <c r="T588" s="56">
        <v>0.258477374960073</v>
      </c>
      <c r="U588" s="46">
        <v>16.665137596683</v>
      </c>
      <c r="V588" s="76">
        <v>5136039112971.708</v>
      </c>
      <c r="W588" s="84">
        <v>1620.6416902458593</v>
      </c>
      <c r="X588" s="82">
        <v>4.3328741448488431E-2</v>
      </c>
      <c r="Y588" s="476">
        <v>2.0000000000000001E-4</v>
      </c>
    </row>
    <row r="589" spans="1:25" x14ac:dyDescent="0.2">
      <c r="A589" s="475">
        <v>585</v>
      </c>
      <c r="B589" s="56">
        <v>0.62735678365252034</v>
      </c>
      <c r="C589" s="46">
        <v>4158.0758144804768</v>
      </c>
      <c r="D589" s="56">
        <v>0.76868957381900038</v>
      </c>
      <c r="E589" s="56">
        <v>0.58434527592120045</v>
      </c>
      <c r="F589" s="250">
        <v>2025.32</v>
      </c>
      <c r="G589" s="76">
        <v>177005202897.60657</v>
      </c>
      <c r="H589" s="46">
        <v>19347349.587524094</v>
      </c>
      <c r="I589" s="76">
        <v>528033908277.50208</v>
      </c>
      <c r="J589" s="56">
        <v>0.44895553710093117</v>
      </c>
      <c r="K589" s="76">
        <v>34868080124.198906</v>
      </c>
      <c r="L589" s="76">
        <v>61857742651.02655</v>
      </c>
      <c r="M589" s="76">
        <v>158238652967.02145</v>
      </c>
      <c r="N589" s="76">
        <v>51862688349.101334</v>
      </c>
      <c r="O589" s="76">
        <v>27942.171888615663</v>
      </c>
      <c r="P589" s="46">
        <v>379427.61742649879</v>
      </c>
      <c r="Q589" s="46">
        <v>229898.75011179861</v>
      </c>
      <c r="R589" s="76">
        <v>1075618955583.3583</v>
      </c>
      <c r="S589" s="56">
        <v>0.58643883022150411</v>
      </c>
      <c r="T589" s="56">
        <v>0.37541530517157073</v>
      </c>
      <c r="U589" s="46">
        <v>15.529924558436921</v>
      </c>
      <c r="V589" s="76">
        <v>6943899121032.3848</v>
      </c>
      <c r="W589" s="84">
        <v>2188.9702216514138</v>
      </c>
      <c r="X589" s="82">
        <v>4.6605540190919233E-2</v>
      </c>
      <c r="Y589" s="476">
        <v>2.0000000000000001E-4</v>
      </c>
    </row>
    <row r="590" spans="1:25" x14ac:dyDescent="0.2">
      <c r="A590" s="475">
        <v>586</v>
      </c>
      <c r="B590" s="56">
        <v>0.67235538236725745</v>
      </c>
      <c r="C590" s="46">
        <v>6500.3014961221588</v>
      </c>
      <c r="D590" s="56">
        <v>0.852593216887095</v>
      </c>
      <c r="E590" s="56">
        <v>0.51777244007606904</v>
      </c>
      <c r="F590" s="250">
        <v>2025.47</v>
      </c>
      <c r="G590" s="76">
        <v>243223535556.08386</v>
      </c>
      <c r="H590" s="46">
        <v>21418032.546399139</v>
      </c>
      <c r="I590" s="76">
        <v>361972177895.31396</v>
      </c>
      <c r="J590" s="56">
        <v>0.11479899306466834</v>
      </c>
      <c r="K590" s="76">
        <v>18244198340.474228</v>
      </c>
      <c r="L590" s="76">
        <v>41209612544.298973</v>
      </c>
      <c r="M590" s="76">
        <v>119937121772.94986</v>
      </c>
      <c r="N590" s="76">
        <v>8802096325.904171</v>
      </c>
      <c r="O590" s="76">
        <v>33073.780755722517</v>
      </c>
      <c r="P590" s="46">
        <v>136403.37029213889</v>
      </c>
      <c r="Q590" s="46">
        <v>38961.819502387072</v>
      </c>
      <c r="R590" s="76">
        <v>759203680883.73145</v>
      </c>
      <c r="S590" s="56">
        <v>0.46130326613169736</v>
      </c>
      <c r="T590" s="56">
        <v>0.37043818819590041</v>
      </c>
      <c r="U590" s="46">
        <v>18.073961574239672</v>
      </c>
      <c r="V590" s="76">
        <v>5494705281710.7148</v>
      </c>
      <c r="W590" s="84">
        <v>1734.1629306498012</v>
      </c>
      <c r="X590" s="82">
        <v>4.1386404150303945E-2</v>
      </c>
      <c r="Y590" s="476">
        <v>2.0000000000000001E-4</v>
      </c>
    </row>
    <row r="591" spans="1:25" x14ac:dyDescent="0.2">
      <c r="A591" s="475">
        <v>587</v>
      </c>
      <c r="B591" s="56">
        <v>0.58609796022489746</v>
      </c>
      <c r="C591" s="46">
        <v>7597.5145503278054</v>
      </c>
      <c r="D591" s="56">
        <v>0.76497179834714879</v>
      </c>
      <c r="E591" s="56">
        <v>0.62869486549069653</v>
      </c>
      <c r="F591" s="250">
        <v>2025.62</v>
      </c>
      <c r="G591" s="76">
        <v>240408291511.64218</v>
      </c>
      <c r="H591" s="46">
        <v>18515750.820065513</v>
      </c>
      <c r="I591" s="76">
        <v>486247186164.44385</v>
      </c>
      <c r="J591" s="56">
        <v>0.38009742954786219</v>
      </c>
      <c r="K591" s="76">
        <v>17287579622.067535</v>
      </c>
      <c r="L591" s="76">
        <v>25726755311.94384</v>
      </c>
      <c r="M591" s="76">
        <v>97886374248.531433</v>
      </c>
      <c r="N591" s="76">
        <v>20560555584.786251</v>
      </c>
      <c r="O591" s="76">
        <v>35590.608982223341</v>
      </c>
      <c r="P591" s="46">
        <v>185085.72179947572</v>
      </c>
      <c r="Q591" s="46">
        <v>85449.116151386028</v>
      </c>
      <c r="R591" s="76">
        <v>921203127863.552</v>
      </c>
      <c r="S591" s="56">
        <v>0.55881247890234331</v>
      </c>
      <c r="T591" s="56">
        <v>0.44233692738221148</v>
      </c>
      <c r="U591" s="46">
        <v>16.47862780469212</v>
      </c>
      <c r="V591" s="76">
        <v>7362172995511.6973</v>
      </c>
      <c r="W591" s="84">
        <v>2319.9431048868751</v>
      </c>
      <c r="X591" s="82">
        <v>4.4126274389684868E-2</v>
      </c>
      <c r="Y591" s="476">
        <v>2.0000000000000001E-4</v>
      </c>
    </row>
    <row r="592" spans="1:25" x14ac:dyDescent="0.2">
      <c r="A592" s="475">
        <v>588</v>
      </c>
      <c r="B592" s="56">
        <v>0.4669743145588352</v>
      </c>
      <c r="C592" s="46">
        <v>6842.3049864148525</v>
      </c>
      <c r="D592" s="56">
        <v>0.87644763042059592</v>
      </c>
      <c r="E592" s="56">
        <v>0.58271223273053474</v>
      </c>
      <c r="F592" s="250">
        <v>2024.42</v>
      </c>
      <c r="G592" s="76">
        <v>275954364437.90411</v>
      </c>
      <c r="H592" s="46">
        <v>23300664.868804935</v>
      </c>
      <c r="I592" s="76">
        <v>544939826520.64154</v>
      </c>
      <c r="J592" s="56">
        <v>0.29936704843719497</v>
      </c>
      <c r="K592" s="76">
        <v>22576994227.46772</v>
      </c>
      <c r="L592" s="76">
        <v>0</v>
      </c>
      <c r="M592" s="76">
        <v>156738606882.94434</v>
      </c>
      <c r="N592" s="76">
        <v>41356089412.454811</v>
      </c>
      <c r="O592" s="76">
        <v>32926.653377320705</v>
      </c>
      <c r="P592" s="46">
        <v>293878.95718813944</v>
      </c>
      <c r="Q592" s="46">
        <v>162225.42455767715</v>
      </c>
      <c r="R592" s="76">
        <v>1037761756024.252</v>
      </c>
      <c r="S592" s="56">
        <v>0.51158013686135251</v>
      </c>
      <c r="T592" s="56">
        <v>0.40428285723471186</v>
      </c>
      <c r="U592" s="46">
        <v>16.84205783677606</v>
      </c>
      <c r="V592" s="76">
        <v>7823016863048.9912</v>
      </c>
      <c r="W592" s="84">
        <v>2467.2602171821791</v>
      </c>
      <c r="X592" s="82">
        <v>4.3209786886451079E-2</v>
      </c>
      <c r="Y592" s="476">
        <v>2.0000000000000001E-4</v>
      </c>
    </row>
    <row r="593" spans="1:25" x14ac:dyDescent="0.2">
      <c r="A593" s="475">
        <v>589</v>
      </c>
      <c r="B593" s="56">
        <v>0.36666355399310846</v>
      </c>
      <c r="C593" s="46">
        <v>6706.7327396103774</v>
      </c>
      <c r="D593" s="56">
        <v>0.47295936174544656</v>
      </c>
      <c r="E593" s="56">
        <v>0.21261687697095222</v>
      </c>
      <c r="F593" s="250">
        <v>2023.75</v>
      </c>
      <c r="G593" s="76">
        <v>244837704220.52838</v>
      </c>
      <c r="H593" s="46">
        <v>8841148.3245247062</v>
      </c>
      <c r="I593" s="76">
        <v>344119597375.99493</v>
      </c>
      <c r="J593" s="56">
        <v>0.36666355399310846</v>
      </c>
      <c r="K593" s="76">
        <v>7589173496.5364761</v>
      </c>
      <c r="L593" s="76">
        <v>0</v>
      </c>
      <c r="M593" s="76">
        <v>226460352482.28992</v>
      </c>
      <c r="N593" s="76">
        <v>60763263696.606339</v>
      </c>
      <c r="O593" s="76">
        <v>26247.54839756314</v>
      </c>
      <c r="P593" s="46">
        <v>384683.80011999415</v>
      </c>
      <c r="Q593" s="46">
        <v>242357.59991187975</v>
      </c>
      <c r="R593" s="76">
        <v>889109491995.21362</v>
      </c>
      <c r="S593" s="56">
        <v>0.59264094228954067</v>
      </c>
      <c r="T593" s="56">
        <v>0.38989933178856823</v>
      </c>
      <c r="U593" s="46">
        <v>17.203832932535907</v>
      </c>
      <c r="V593" s="76">
        <v>6531752248121.3545</v>
      </c>
      <c r="W593" s="84">
        <v>2062.0418788109146</v>
      </c>
      <c r="X593" s="82">
        <v>4.2640287590107344E-2</v>
      </c>
      <c r="Y593" s="476">
        <v>2.0000000000000001E-4</v>
      </c>
    </row>
    <row r="594" spans="1:25" x14ac:dyDescent="0.2">
      <c r="A594" s="475">
        <v>590</v>
      </c>
      <c r="B594" s="56">
        <v>0.56073560291601254</v>
      </c>
      <c r="C594" s="46">
        <v>7488.1162049521554</v>
      </c>
      <c r="D594" s="56">
        <v>1.0110495946016407</v>
      </c>
      <c r="E594" s="56">
        <v>0.43744648505877409</v>
      </c>
      <c r="F594" s="250">
        <v>2025.6</v>
      </c>
      <c r="G594" s="76">
        <v>204344148398.44711</v>
      </c>
      <c r="H594" s="46">
        <v>29706091.634170774</v>
      </c>
      <c r="I594" s="76">
        <v>646908061447.60278</v>
      </c>
      <c r="J594" s="56">
        <v>0.28206292379179243</v>
      </c>
      <c r="K594" s="76">
        <v>7860250935.0977783</v>
      </c>
      <c r="L594" s="76">
        <v>9658606575.1784782</v>
      </c>
      <c r="M594" s="76">
        <v>98748198668.213547</v>
      </c>
      <c r="N594" s="76">
        <v>57214646058.401741</v>
      </c>
      <c r="O594" s="76">
        <v>23929.168797255141</v>
      </c>
      <c r="P594" s="46">
        <v>383732.08186880383</v>
      </c>
      <c r="Q594" s="46">
        <v>226996.35003172731</v>
      </c>
      <c r="R594" s="76">
        <v>1077582092520.5092</v>
      </c>
      <c r="S594" s="56">
        <v>0.45538023991116194</v>
      </c>
      <c r="T594" s="56">
        <v>0.308921215944997</v>
      </c>
      <c r="U594" s="46">
        <v>16.660750198554108</v>
      </c>
      <c r="V594" s="76">
        <v>5935851248557.9199</v>
      </c>
      <c r="W594" s="84">
        <v>1873.4057294723518</v>
      </c>
      <c r="X594" s="82">
        <v>4.4254829128749965E-2</v>
      </c>
      <c r="Y594" s="476">
        <v>2.0000000000000001E-4</v>
      </c>
    </row>
    <row r="595" spans="1:25" x14ac:dyDescent="0.2">
      <c r="A595" s="475">
        <v>591</v>
      </c>
      <c r="B595" s="56">
        <v>0.61668638199655912</v>
      </c>
      <c r="C595" s="46">
        <v>7942.6630341374857</v>
      </c>
      <c r="D595" s="56">
        <v>0.91413864524872523</v>
      </c>
      <c r="E595" s="56">
        <v>0.51163329887652498</v>
      </c>
      <c r="F595" s="250">
        <v>2023.75</v>
      </c>
      <c r="G595" s="76">
        <v>640899548244.82935</v>
      </c>
      <c r="H595" s="46">
        <v>25498532.173593398</v>
      </c>
      <c r="I595" s="76">
        <v>483218516844.50098</v>
      </c>
      <c r="J595" s="56">
        <v>0.25503190160164946</v>
      </c>
      <c r="K595" s="76">
        <v>7660173301.1526747</v>
      </c>
      <c r="L595" s="76">
        <v>0</v>
      </c>
      <c r="M595" s="76">
        <v>569878255415.62048</v>
      </c>
      <c r="N595" s="76">
        <v>18694334502.333805</v>
      </c>
      <c r="O595" s="76">
        <v>20814.144779092072</v>
      </c>
      <c r="P595" s="46">
        <v>188703.13438101244</v>
      </c>
      <c r="Q595" s="46">
        <v>85757.616812075925</v>
      </c>
      <c r="R595" s="76">
        <v>1624605197220.5479</v>
      </c>
      <c r="S595" s="56">
        <v>0.63017335843125655</v>
      </c>
      <c r="T595" s="56">
        <v>0.45164904770047432</v>
      </c>
      <c r="U595" s="46">
        <v>18.227373416213002</v>
      </c>
      <c r="V595" s="76">
        <v>14546957516043.537</v>
      </c>
      <c r="W595" s="84">
        <v>4590.6115202322226</v>
      </c>
      <c r="X595" s="82">
        <v>4.0458985422393588E-2</v>
      </c>
      <c r="Y595" s="476">
        <v>2.0000000000000001E-4</v>
      </c>
    </row>
    <row r="596" spans="1:25" x14ac:dyDescent="0.2">
      <c r="A596" s="475">
        <v>592</v>
      </c>
      <c r="B596" s="56">
        <v>0.61345754019596899</v>
      </c>
      <c r="C596" s="46">
        <v>6033.9335181735205</v>
      </c>
      <c r="D596" s="56">
        <v>0.51892524521298145</v>
      </c>
      <c r="E596" s="56">
        <v>0.37526348805170023</v>
      </c>
      <c r="F596" s="250">
        <v>2024.64</v>
      </c>
      <c r="G596" s="76">
        <v>201181260492.65982</v>
      </c>
      <c r="H596" s="46">
        <v>10115564.538608151</v>
      </c>
      <c r="I596" s="76">
        <v>355112011221.47266</v>
      </c>
      <c r="J596" s="56">
        <v>0.47653679932010706</v>
      </c>
      <c r="K596" s="76">
        <v>13782173255.056303</v>
      </c>
      <c r="L596" s="76">
        <v>0</v>
      </c>
      <c r="M596" s="76">
        <v>165252064177.92496</v>
      </c>
      <c r="N596" s="76">
        <v>35190948244.918449</v>
      </c>
      <c r="O596" s="76">
        <v>13051.797797832269</v>
      </c>
      <c r="P596" s="46">
        <v>255661.56334718401</v>
      </c>
      <c r="Q596" s="46">
        <v>141515.74231775367</v>
      </c>
      <c r="R596" s="76">
        <v>788432514537.23865</v>
      </c>
      <c r="S596" s="56">
        <v>0.62217146578218896</v>
      </c>
      <c r="T596" s="56">
        <v>0.43613072560240468</v>
      </c>
      <c r="U596" s="46">
        <v>16.458025165805225</v>
      </c>
      <c r="V596" s="76">
        <v>6303804581588.6396</v>
      </c>
      <c r="W596" s="84">
        <v>1988.3427649361538</v>
      </c>
      <c r="X596" s="82">
        <v>4.3898300499358917E-2</v>
      </c>
      <c r="Y596" s="476">
        <v>2.0000000000000001E-4</v>
      </c>
    </row>
    <row r="597" spans="1:25" x14ac:dyDescent="0.2">
      <c r="A597" s="475">
        <v>593</v>
      </c>
      <c r="B597" s="56">
        <v>0.35511533265749323</v>
      </c>
      <c r="C597" s="46">
        <v>1500</v>
      </c>
      <c r="D597" s="56">
        <v>0.98995427415379667</v>
      </c>
      <c r="E597" s="56">
        <v>0.51060232312707132</v>
      </c>
      <c r="F597" s="250">
        <v>2024.38</v>
      </c>
      <c r="G597" s="76">
        <v>312144139369.27948</v>
      </c>
      <c r="H597" s="46">
        <v>32414829.042576462</v>
      </c>
      <c r="I597" s="76">
        <v>821294894786.35498</v>
      </c>
      <c r="J597" s="56">
        <v>0.29375806669784998</v>
      </c>
      <c r="K597" s="76">
        <v>21422993502.781906</v>
      </c>
      <c r="L597" s="76">
        <v>6193603628.9727783</v>
      </c>
      <c r="M597" s="76">
        <v>314177722349.73346</v>
      </c>
      <c r="N597" s="76">
        <v>49474250934.764168</v>
      </c>
      <c r="O597" s="76">
        <v>24861.790798317161</v>
      </c>
      <c r="P597" s="46">
        <v>294869.55140440864</v>
      </c>
      <c r="Q597" s="46">
        <v>160546.41148699727</v>
      </c>
      <c r="R597" s="76">
        <v>1608612971759.373</v>
      </c>
      <c r="S597" s="56">
        <v>0.51931926366033021</v>
      </c>
      <c r="T597" s="56">
        <v>0.28126865438306325</v>
      </c>
      <c r="U597" s="46">
        <v>17.082758602968806</v>
      </c>
      <c r="V597" s="76">
        <v>8474562606393.6904</v>
      </c>
      <c r="W597" s="84">
        <v>2676.782696282949</v>
      </c>
      <c r="X597" s="82">
        <v>4.2776360174150777E-2</v>
      </c>
      <c r="Y597" s="476">
        <v>2.0000000000000001E-4</v>
      </c>
    </row>
    <row r="598" spans="1:25" x14ac:dyDescent="0.2">
      <c r="A598" s="475">
        <v>594</v>
      </c>
      <c r="B598" s="56">
        <v>0.39916011227204773</v>
      </c>
      <c r="C598" s="46">
        <v>1945.3341670628351</v>
      </c>
      <c r="D598" s="56">
        <v>0.7699163825340104</v>
      </c>
      <c r="E598" s="56">
        <v>0.51012389517587431</v>
      </c>
      <c r="F598" s="250">
        <v>2024.97</v>
      </c>
      <c r="G598" s="76">
        <v>202409001968.66226</v>
      </c>
      <c r="H598" s="46">
        <v>20379083.051990189</v>
      </c>
      <c r="I598" s="76">
        <v>462523815003.05164</v>
      </c>
      <c r="J598" s="56">
        <v>0.12152698085905878</v>
      </c>
      <c r="K598" s="76">
        <v>14189852872.361319</v>
      </c>
      <c r="L598" s="76">
        <v>0</v>
      </c>
      <c r="M598" s="76">
        <v>170158657972.66489</v>
      </c>
      <c r="N598" s="76">
        <v>59872637751.886292</v>
      </c>
      <c r="O598" s="76">
        <v>29072.307784182114</v>
      </c>
      <c r="P598" s="46">
        <v>321661.81310555467</v>
      </c>
      <c r="Q598" s="46">
        <v>185554.04746983701</v>
      </c>
      <c r="R598" s="76">
        <v>969692344123.5083</v>
      </c>
      <c r="S598" s="56">
        <v>0.43721013136316023</v>
      </c>
      <c r="T598" s="56">
        <v>0.22633861881513551</v>
      </c>
      <c r="U598" s="46">
        <v>18.430586362944084</v>
      </c>
      <c r="V598" s="76">
        <v>4445946362481.7666</v>
      </c>
      <c r="W598" s="84">
        <v>1403.7110439572941</v>
      </c>
      <c r="X598" s="82">
        <v>3.9610088335707748E-2</v>
      </c>
      <c r="Y598" s="476">
        <v>2.0000000000000001E-4</v>
      </c>
    </row>
    <row r="599" spans="1:25" x14ac:dyDescent="0.2">
      <c r="A599" s="475">
        <v>595</v>
      </c>
      <c r="B599" s="56">
        <v>0.43987826421120552</v>
      </c>
      <c r="C599" s="46">
        <v>3366.6840135074617</v>
      </c>
      <c r="D599" s="56">
        <v>0.61663910571777636</v>
      </c>
      <c r="E599" s="56">
        <v>0.36584430009685781</v>
      </c>
      <c r="F599" s="250">
        <v>2024.85</v>
      </c>
      <c r="G599" s="76">
        <v>204334134221.74908</v>
      </c>
      <c r="H599" s="46">
        <v>13596078.646508995</v>
      </c>
      <c r="I599" s="76">
        <v>450198546485.97345</v>
      </c>
      <c r="J599" s="56">
        <v>0.41938918420000337</v>
      </c>
      <c r="K599" s="76">
        <v>9346810143.3865223</v>
      </c>
      <c r="L599" s="76">
        <v>0</v>
      </c>
      <c r="M599" s="76">
        <v>135474820922.94191</v>
      </c>
      <c r="N599" s="76">
        <v>99688079551.300003</v>
      </c>
      <c r="O599" s="76">
        <v>21809.599198940017</v>
      </c>
      <c r="P599" s="46">
        <v>524766.08057743241</v>
      </c>
      <c r="Q599" s="46">
        <v>349583.45650259609</v>
      </c>
      <c r="R599" s="76">
        <v>885244705605.82178</v>
      </c>
      <c r="S599" s="56">
        <v>0.5382255143835265</v>
      </c>
      <c r="T599" s="56">
        <v>0.39478606255059917</v>
      </c>
      <c r="U599" s="46">
        <v>16.485015233401459</v>
      </c>
      <c r="V599" s="76">
        <v>6367947233993.2451</v>
      </c>
      <c r="W599" s="84">
        <v>2009.701050511509</v>
      </c>
      <c r="X599" s="82">
        <v>4.4160006850341806E-2</v>
      </c>
      <c r="Y599" s="476">
        <v>2.0000000000000001E-4</v>
      </c>
    </row>
    <row r="600" spans="1:25" x14ac:dyDescent="0.2">
      <c r="A600" s="475">
        <v>596</v>
      </c>
      <c r="B600" s="56">
        <v>0.48444032257826447</v>
      </c>
      <c r="C600" s="46">
        <v>1903.0309238891414</v>
      </c>
      <c r="D600" s="56">
        <v>0.68698130330667395</v>
      </c>
      <c r="E600" s="56">
        <v>0.338499575181541</v>
      </c>
      <c r="F600" s="250">
        <v>2025.04</v>
      </c>
      <c r="G600" s="76">
        <v>292628068735.38141</v>
      </c>
      <c r="H600" s="46">
        <v>16598264.969699483</v>
      </c>
      <c r="I600" s="76">
        <v>531740782425.33124</v>
      </c>
      <c r="J600" s="56">
        <v>0.42720935564081897</v>
      </c>
      <c r="K600" s="76">
        <v>29434338857.663704</v>
      </c>
      <c r="L600" s="76">
        <v>28096927345.154572</v>
      </c>
      <c r="M600" s="76">
        <v>115478043044.43626</v>
      </c>
      <c r="N600" s="76">
        <v>44010150420.100197</v>
      </c>
      <c r="O600" s="76">
        <v>36416.376876876995</v>
      </c>
      <c r="P600" s="46">
        <v>279828.05306780385</v>
      </c>
      <c r="Q600" s="46">
        <v>155886.61776920455</v>
      </c>
      <c r="R600" s="76">
        <v>1061010714485.9705</v>
      </c>
      <c r="S600" s="56">
        <v>0.58580630377454546</v>
      </c>
      <c r="T600" s="56">
        <v>0.47025791748250678</v>
      </c>
      <c r="U600" s="46">
        <v>16.414667992226068</v>
      </c>
      <c r="V600" s="76">
        <v>9254587548796.0039</v>
      </c>
      <c r="W600" s="84">
        <v>2922.526119614955</v>
      </c>
      <c r="X600" s="82">
        <v>4.3094355853456119E-2</v>
      </c>
      <c r="Y600" s="476">
        <v>2.0000000000000001E-4</v>
      </c>
    </row>
    <row r="601" spans="1:25" x14ac:dyDescent="0.2">
      <c r="A601" s="475">
        <v>597</v>
      </c>
      <c r="B601" s="56">
        <v>0.61954566308440417</v>
      </c>
      <c r="C601" s="46">
        <v>4426.5650833565978</v>
      </c>
      <c r="D601" s="56">
        <v>0.84132176038970197</v>
      </c>
      <c r="E601" s="56">
        <v>0.60249990248997831</v>
      </c>
      <c r="F601" s="250">
        <v>2025.01</v>
      </c>
      <c r="G601" s="76">
        <v>280378219067.6817</v>
      </c>
      <c r="H601" s="46">
        <v>22062192.124219563</v>
      </c>
      <c r="I601" s="76">
        <v>591300462846.56372</v>
      </c>
      <c r="J601" s="56">
        <v>0.40695811688612771</v>
      </c>
      <c r="K601" s="76">
        <v>31299101726.079422</v>
      </c>
      <c r="L601" s="76">
        <v>76923952817.841568</v>
      </c>
      <c r="M601" s="76">
        <v>183117455269.66449</v>
      </c>
      <c r="N601" s="76">
        <v>127048815726.549</v>
      </c>
      <c r="O601" s="76">
        <v>35479.514648627432</v>
      </c>
      <c r="P601" s="46">
        <v>739875.60596950829</v>
      </c>
      <c r="Q601" s="46">
        <v>516390.17158813681</v>
      </c>
      <c r="R601" s="76">
        <v>1325761704626.7627</v>
      </c>
      <c r="S601" s="56">
        <v>0.55705564722890299</v>
      </c>
      <c r="T601" s="56">
        <v>0.37977519771244922</v>
      </c>
      <c r="U601" s="46">
        <v>16.266293220325508</v>
      </c>
      <c r="V601" s="76">
        <v>9013006380122.3164</v>
      </c>
      <c r="W601" s="84">
        <v>2841.959225904739</v>
      </c>
      <c r="X601" s="82">
        <v>4.4960518872690924E-2</v>
      </c>
      <c r="Y601" s="476">
        <v>2.0000000000000001E-4</v>
      </c>
    </row>
    <row r="602" spans="1:25" x14ac:dyDescent="0.2">
      <c r="A602" s="475">
        <v>598</v>
      </c>
      <c r="B602" s="56">
        <v>0.7473815769461285</v>
      </c>
      <c r="C602" s="46">
        <v>1500</v>
      </c>
      <c r="D602" s="56">
        <v>1.6250738055564071</v>
      </c>
      <c r="E602" s="56">
        <v>0.41433174055953637</v>
      </c>
      <c r="F602" s="250">
        <v>2025.42</v>
      </c>
      <c r="G602" s="76">
        <v>327489657207.9386</v>
      </c>
      <c r="H602" s="46">
        <v>98827725.24999249</v>
      </c>
      <c r="I602" s="76">
        <v>1201797534353.7393</v>
      </c>
      <c r="J602" s="56">
        <v>2.9148997935568022E-2</v>
      </c>
      <c r="K602" s="76">
        <v>34569075427.164078</v>
      </c>
      <c r="L602" s="76">
        <v>21921987213.895241</v>
      </c>
      <c r="M602" s="76">
        <v>256896042537.87424</v>
      </c>
      <c r="N602" s="76">
        <v>112120499280.61862</v>
      </c>
      <c r="O602" s="76">
        <v>31699.110148220178</v>
      </c>
      <c r="P602" s="46">
        <v>684987.16574876697</v>
      </c>
      <c r="Q602" s="46">
        <v>444907.97626679862</v>
      </c>
      <c r="R602" s="76">
        <v>2114996807734.0049</v>
      </c>
      <c r="S602" s="56">
        <v>0.32638515797590295</v>
      </c>
      <c r="T602" s="56">
        <v>0.12257364511984292</v>
      </c>
      <c r="U602" s="46">
        <v>24.327192792854945</v>
      </c>
      <c r="V602" s="76">
        <v>6812412835350.1279</v>
      </c>
      <c r="W602" s="84">
        <v>2149.0423114371033</v>
      </c>
      <c r="X602" s="82">
        <v>3.1015152214118571E-2</v>
      </c>
      <c r="Y602" s="476">
        <v>2.0000000000000001E-4</v>
      </c>
    </row>
    <row r="603" spans="1:25" x14ac:dyDescent="0.2">
      <c r="A603" s="475">
        <v>599</v>
      </c>
      <c r="B603" s="56">
        <v>0.36426942102293319</v>
      </c>
      <c r="C603" s="46">
        <v>3898.1703439631415</v>
      </c>
      <c r="D603" s="56">
        <v>1.1127572207768259</v>
      </c>
      <c r="E603" s="56">
        <v>0.7</v>
      </c>
      <c r="F603" s="250">
        <v>2023.75</v>
      </c>
      <c r="G603" s="76">
        <v>439280082373.46088</v>
      </c>
      <c r="H603" s="46">
        <v>33995099.740296744</v>
      </c>
      <c r="I603" s="76">
        <v>721096923410.70007</v>
      </c>
      <c r="J603" s="56">
        <v>0.3377553401913066</v>
      </c>
      <c r="K603" s="76">
        <v>16486982632.734983</v>
      </c>
      <c r="L603" s="76">
        <v>0</v>
      </c>
      <c r="M603" s="76">
        <v>412999102203.04272</v>
      </c>
      <c r="N603" s="76">
        <v>19963767318.16869</v>
      </c>
      <c r="O603" s="76">
        <v>29635.085555236867</v>
      </c>
      <c r="P603" s="46">
        <v>168150.14109810448</v>
      </c>
      <c r="Q603" s="46">
        <v>84576.255539258593</v>
      </c>
      <c r="R603" s="76">
        <v>1603686552524.3901</v>
      </c>
      <c r="S603" s="56">
        <v>0.58218414851912603</v>
      </c>
      <c r="T603" s="56">
        <v>0.37900627150866251</v>
      </c>
      <c r="U603" s="46">
        <v>17.291196850709341</v>
      </c>
      <c r="V603" s="76">
        <v>11446639129063.158</v>
      </c>
      <c r="W603" s="84">
        <v>3608.4043728010674</v>
      </c>
      <c r="X603" s="82">
        <v>4.2788009644407474E-2</v>
      </c>
      <c r="Y603" s="476">
        <v>2.0000000000000001E-4</v>
      </c>
    </row>
    <row r="604" spans="1:25" x14ac:dyDescent="0.2">
      <c r="A604" s="475">
        <v>600</v>
      </c>
      <c r="B604" s="56">
        <v>0.53459429496163402</v>
      </c>
      <c r="C604" s="46">
        <v>4384.1056326985181</v>
      </c>
      <c r="D604" s="56">
        <v>0.96573963734729029</v>
      </c>
      <c r="E604" s="56">
        <v>0.14052317509355278</v>
      </c>
      <c r="F604" s="250">
        <v>2025.37</v>
      </c>
      <c r="G604" s="76">
        <v>218671933050.44913</v>
      </c>
      <c r="H604" s="46">
        <v>29303199.040124167</v>
      </c>
      <c r="I604" s="76">
        <v>623272078630.54114</v>
      </c>
      <c r="J604" s="56">
        <v>0.18015087695431442</v>
      </c>
      <c r="K604" s="76">
        <v>14849503083.954744</v>
      </c>
      <c r="L604" s="76">
        <v>17012893409.433762</v>
      </c>
      <c r="M604" s="76">
        <v>189426204643.35181</v>
      </c>
      <c r="N604" s="76">
        <v>60408780342.74604</v>
      </c>
      <c r="O604" s="76">
        <v>20671.460723962282</v>
      </c>
      <c r="P604" s="46">
        <v>357859.92726317403</v>
      </c>
      <c r="Q604" s="46">
        <v>208374.90289223156</v>
      </c>
      <c r="R604" s="76">
        <v>1201936806630.3237</v>
      </c>
      <c r="S604" s="56">
        <v>0.44489671325457891</v>
      </c>
      <c r="T604" s="56">
        <v>0.24185909752994403</v>
      </c>
      <c r="U604" s="46">
        <v>17.431762554010962</v>
      </c>
      <c r="V604" s="76">
        <v>5469260559836.5986</v>
      </c>
      <c r="W604" s="84">
        <v>1726.1275976815293</v>
      </c>
      <c r="X604" s="82">
        <v>4.2956097435074982E-2</v>
      </c>
      <c r="Y604" s="476">
        <v>2.0000000000000001E-4</v>
      </c>
    </row>
    <row r="605" spans="1:25" x14ac:dyDescent="0.2">
      <c r="A605" s="475">
        <v>601</v>
      </c>
      <c r="B605" s="56">
        <v>0.6217817822486934</v>
      </c>
      <c r="C605" s="46">
        <v>6665.8608537651908</v>
      </c>
      <c r="D605" s="56">
        <v>1.4032768524567558</v>
      </c>
      <c r="E605" s="56">
        <v>0.38370887614376337</v>
      </c>
      <c r="F605" s="250">
        <v>2023.93</v>
      </c>
      <c r="G605" s="76">
        <v>318663434812.64532</v>
      </c>
      <c r="H605" s="46">
        <v>40814508.500521861</v>
      </c>
      <c r="I605" s="76">
        <v>866586104878.17493</v>
      </c>
      <c r="J605" s="56">
        <v>0.19686298349317821</v>
      </c>
      <c r="K605" s="76">
        <v>24625289080.400723</v>
      </c>
      <c r="L605" s="76">
        <v>0</v>
      </c>
      <c r="M605" s="76">
        <v>201655644036.5903</v>
      </c>
      <c r="N605" s="76">
        <v>4442678114.0967083</v>
      </c>
      <c r="O605" s="76">
        <v>31081.207044503288</v>
      </c>
      <c r="P605" s="46">
        <v>65225.417101074127</v>
      </c>
      <c r="Q605" s="46">
        <v>15198.208550537065</v>
      </c>
      <c r="R605" s="76">
        <v>1376102615460.5813</v>
      </c>
      <c r="S605" s="56">
        <v>0.40934718982826285</v>
      </c>
      <c r="T605" s="56">
        <v>0.3173990141309489</v>
      </c>
      <c r="U605" s="46">
        <v>17.326629554499469</v>
      </c>
      <c r="V605" s="76">
        <v>8200665575604.5674</v>
      </c>
      <c r="W605" s="84">
        <v>2588.7596500558066</v>
      </c>
      <c r="X605" s="82">
        <v>4.3161440289953598E-2</v>
      </c>
      <c r="Y605" s="476">
        <v>2.0000000000000001E-4</v>
      </c>
    </row>
    <row r="606" spans="1:25" x14ac:dyDescent="0.2">
      <c r="A606" s="475">
        <v>602</v>
      </c>
      <c r="B606" s="56">
        <v>0.48770371314518629</v>
      </c>
      <c r="C606" s="46">
        <v>2494.763650505874</v>
      </c>
      <c r="D606" s="56">
        <v>0.83317922653658361</v>
      </c>
      <c r="E606" s="56">
        <v>0.7</v>
      </c>
      <c r="F606" s="250">
        <v>2025.96</v>
      </c>
      <c r="G606" s="76">
        <v>279377808729.45367</v>
      </c>
      <c r="H606" s="46">
        <v>22950867.290197015</v>
      </c>
      <c r="I606" s="76">
        <v>573054807530.50098</v>
      </c>
      <c r="J606" s="56">
        <v>0.36218620405701063</v>
      </c>
      <c r="K606" s="76">
        <v>28079046238.843491</v>
      </c>
      <c r="L606" s="76">
        <v>14385961289.963757</v>
      </c>
      <c r="M606" s="76">
        <v>173838645686.48236</v>
      </c>
      <c r="N606" s="76">
        <v>16792991113.452021</v>
      </c>
      <c r="O606" s="76">
        <v>31450.528177098735</v>
      </c>
      <c r="P606" s="46">
        <v>157456.34432640937</v>
      </c>
      <c r="Q606" s="46">
        <v>66149.58047719844</v>
      </c>
      <c r="R606" s="76">
        <v>1051347011663.759</v>
      </c>
      <c r="S606" s="56">
        <v>0.54100872262136401</v>
      </c>
      <c r="T606" s="56">
        <v>0.41541750727071602</v>
      </c>
      <c r="U606" s="46">
        <v>16.76484538944251</v>
      </c>
      <c r="V606" s="76">
        <v>8121865633921.3916</v>
      </c>
      <c r="W606" s="84">
        <v>2563.1428884739903</v>
      </c>
      <c r="X606" s="82">
        <v>4.3254054292689963E-2</v>
      </c>
      <c r="Y606" s="476">
        <v>2.0000000000000001E-4</v>
      </c>
    </row>
    <row r="607" spans="1:25" x14ac:dyDescent="0.2">
      <c r="A607" s="475">
        <v>603</v>
      </c>
      <c r="B607" s="56">
        <v>0.71681904895398751</v>
      </c>
      <c r="C607" s="46">
        <v>5791.7244742863058</v>
      </c>
      <c r="D607" s="56">
        <v>0.8065599613429778</v>
      </c>
      <c r="E607" s="56">
        <v>0.34017249880507966</v>
      </c>
      <c r="F607" s="250">
        <v>2023.75</v>
      </c>
      <c r="G607" s="76">
        <v>271453161410.55762</v>
      </c>
      <c r="H607" s="46">
        <v>20287016.348578352</v>
      </c>
      <c r="I607" s="76">
        <v>463728134044.84003</v>
      </c>
      <c r="J607" s="56">
        <v>0.16026591678146063</v>
      </c>
      <c r="K607" s="76">
        <v>6681721274.0854082</v>
      </c>
      <c r="L607" s="76">
        <v>0</v>
      </c>
      <c r="M607" s="76">
        <v>384967647354.44165</v>
      </c>
      <c r="N607" s="76">
        <v>73896006765.931763</v>
      </c>
      <c r="O607" s="76">
        <v>23348.692283869055</v>
      </c>
      <c r="P607" s="46">
        <v>400758.4999768025</v>
      </c>
      <c r="Q607" s="46">
        <v>245427.56118556461</v>
      </c>
      <c r="R607" s="76">
        <v>1302184484843.3994</v>
      </c>
      <c r="S607" s="56">
        <v>0.53930176820529996</v>
      </c>
      <c r="T607" s="56">
        <v>0.23809198208209231</v>
      </c>
      <c r="U607" s="46">
        <v>18.223342437743742</v>
      </c>
      <c r="V607" s="76">
        <v>6181916060067.082</v>
      </c>
      <c r="W607" s="84">
        <v>1951.2608902928928</v>
      </c>
      <c r="X607" s="82">
        <v>4.0381831699206734E-2</v>
      </c>
      <c r="Y607" s="476">
        <v>2.0000000000000001E-4</v>
      </c>
    </row>
    <row r="608" spans="1:25" x14ac:dyDescent="0.2">
      <c r="A608" s="475">
        <v>604</v>
      </c>
      <c r="B608" s="56">
        <v>0.4957153404504025</v>
      </c>
      <c r="C608" s="46">
        <v>3565.1244794306758</v>
      </c>
      <c r="D608" s="56">
        <v>0.37381719709456773</v>
      </c>
      <c r="E608" s="56">
        <v>0.34793133472881682</v>
      </c>
      <c r="F608" s="250">
        <v>2023.75</v>
      </c>
      <c r="G608" s="76">
        <v>267883344808.2446</v>
      </c>
      <c r="H608" s="46">
        <v>6572209.0067391284</v>
      </c>
      <c r="I608" s="76">
        <v>228471572162.04953</v>
      </c>
      <c r="J608" s="56">
        <v>0.42705893354604552</v>
      </c>
      <c r="K608" s="76">
        <v>5915399671.2704458</v>
      </c>
      <c r="L608" s="76">
        <v>0</v>
      </c>
      <c r="M608" s="76">
        <v>278118035765.26581</v>
      </c>
      <c r="N608" s="76">
        <v>71328884580.267853</v>
      </c>
      <c r="O608" s="76">
        <v>18728.67141744947</v>
      </c>
      <c r="P608" s="46">
        <v>499108.74873869703</v>
      </c>
      <c r="Q608" s="46">
        <v>278989.63716369827</v>
      </c>
      <c r="R608" s="76">
        <v>840230201693.97351</v>
      </c>
      <c r="S608" s="56">
        <v>0.64439018950211457</v>
      </c>
      <c r="T608" s="56">
        <v>0.42286214094301244</v>
      </c>
      <c r="U608" s="46">
        <v>17.504580367781486</v>
      </c>
      <c r="V608" s="76">
        <v>6963397769504.0068</v>
      </c>
      <c r="W608" s="84">
        <v>2199.1263532004491</v>
      </c>
      <c r="X608" s="82">
        <v>4.0973879142161107E-2</v>
      </c>
      <c r="Y608" s="476">
        <v>2.0000000000000001E-4</v>
      </c>
    </row>
    <row r="609" spans="1:25" x14ac:dyDescent="0.2">
      <c r="A609" s="475">
        <v>605</v>
      </c>
      <c r="B609" s="56">
        <v>0.30156284118258125</v>
      </c>
      <c r="C609" s="46">
        <v>3126.5201835160451</v>
      </c>
      <c r="D609" s="56">
        <v>0.40685867297359046</v>
      </c>
      <c r="E609" s="56">
        <v>0.37418250065382558</v>
      </c>
      <c r="F609" s="250">
        <v>2024.22</v>
      </c>
      <c r="G609" s="76">
        <v>191510575171.46393</v>
      </c>
      <c r="H609" s="46">
        <v>7548307.7201644443</v>
      </c>
      <c r="I609" s="76">
        <v>272067996332.47916</v>
      </c>
      <c r="J609" s="56">
        <v>0.30156284118258125</v>
      </c>
      <c r="K609" s="76">
        <v>6573370497.6572056</v>
      </c>
      <c r="L609" s="76">
        <v>0</v>
      </c>
      <c r="M609" s="76">
        <v>146860490572.82425</v>
      </c>
      <c r="N609" s="76">
        <v>40771454647.50174</v>
      </c>
      <c r="O609" s="76">
        <v>21718.149703845906</v>
      </c>
      <c r="P609" s="46">
        <v>306740.05961241794</v>
      </c>
      <c r="Q609" s="46">
        <v>148771.96213651003</v>
      </c>
      <c r="R609" s="76">
        <v>695306836644.91638</v>
      </c>
      <c r="S609" s="56">
        <v>0.56711849622403565</v>
      </c>
      <c r="T609" s="56">
        <v>0.35066767399807924</v>
      </c>
      <c r="U609" s="46">
        <v>17.684839613720147</v>
      </c>
      <c r="V609" s="76">
        <v>4790261873311.459</v>
      </c>
      <c r="W609" s="84">
        <v>1512.2520413474906</v>
      </c>
      <c r="X609" s="82">
        <v>4.0764499553996018E-2</v>
      </c>
      <c r="Y609" s="476">
        <v>2.0000000000000001E-4</v>
      </c>
    </row>
    <row r="610" spans="1:25" x14ac:dyDescent="0.2">
      <c r="A610" s="475">
        <v>606</v>
      </c>
      <c r="B610" s="56">
        <v>0.55366239410365459</v>
      </c>
      <c r="C610" s="46">
        <v>1500</v>
      </c>
      <c r="D610" s="56">
        <v>0.53099589655174595</v>
      </c>
      <c r="E610" s="56">
        <v>0.34705300083353169</v>
      </c>
      <c r="F610" s="250">
        <v>2025.71</v>
      </c>
      <c r="G610" s="76">
        <v>121258335933.62137</v>
      </c>
      <c r="H610" s="46">
        <v>11190030.306740832</v>
      </c>
      <c r="I610" s="76">
        <v>384851320139.38251</v>
      </c>
      <c r="J610" s="56">
        <v>0.53262871798269784</v>
      </c>
      <c r="K610" s="76">
        <v>19880316207.460808</v>
      </c>
      <c r="L610" s="76">
        <v>19773388422.394505</v>
      </c>
      <c r="M610" s="76">
        <v>103913020884.24059</v>
      </c>
      <c r="N610" s="76">
        <v>12840931098.845764</v>
      </c>
      <c r="O610" s="76">
        <v>24073.508103403143</v>
      </c>
      <c r="P610" s="46">
        <v>161277.88038639686</v>
      </c>
      <c r="Q610" s="46">
        <v>58500.710081544334</v>
      </c>
      <c r="R610" s="76">
        <v>705018706007.9021</v>
      </c>
      <c r="S610" s="56">
        <v>0.63536855240760448</v>
      </c>
      <c r="T610" s="56">
        <v>0.39828947878582566</v>
      </c>
      <c r="U610" s="46">
        <v>15.480745034010404</v>
      </c>
      <c r="V610" s="76">
        <v>4939591484473.2598</v>
      </c>
      <c r="W610" s="84">
        <v>1558.0169484040566</v>
      </c>
      <c r="X610" s="82">
        <v>4.5604320334030266E-2</v>
      </c>
      <c r="Y610" s="476">
        <v>2.0000000000000001E-4</v>
      </c>
    </row>
    <row r="611" spans="1:25" x14ac:dyDescent="0.2">
      <c r="A611" s="475">
        <v>607</v>
      </c>
      <c r="B611" s="56">
        <v>0.5225213452853309</v>
      </c>
      <c r="C611" s="46">
        <v>2659.7614358177475</v>
      </c>
      <c r="D611" s="56">
        <v>0.56828597620563737</v>
      </c>
      <c r="E611" s="56">
        <v>0.66613875016432955</v>
      </c>
      <c r="F611" s="250">
        <v>2024.57</v>
      </c>
      <c r="G611" s="76">
        <v>294571571693.83533</v>
      </c>
      <c r="H611" s="46">
        <v>12054811.850499026</v>
      </c>
      <c r="I611" s="76">
        <v>409168558177.33057</v>
      </c>
      <c r="J611" s="56">
        <v>0.49021399417800882</v>
      </c>
      <c r="K611" s="76">
        <v>4279669419.1228051</v>
      </c>
      <c r="L611" s="76">
        <v>0</v>
      </c>
      <c r="M611" s="76">
        <v>204950436167.32474</v>
      </c>
      <c r="N611" s="76">
        <v>46161012803.421707</v>
      </c>
      <c r="O611" s="76">
        <v>37316.073950489692</v>
      </c>
      <c r="P611" s="46">
        <v>320584.74404497322</v>
      </c>
      <c r="Q611" s="46">
        <v>189713.06032236363</v>
      </c>
      <c r="R611" s="76">
        <v>968318766665.76685</v>
      </c>
      <c r="S611" s="56">
        <v>0.6384346525170731</v>
      </c>
      <c r="T611" s="56">
        <v>0.47255599481588462</v>
      </c>
      <c r="U611" s="46">
        <v>16.848762144973865</v>
      </c>
      <c r="V611" s="76">
        <v>8540740046907.6484</v>
      </c>
      <c r="W611" s="84">
        <v>2695.5815024278077</v>
      </c>
      <c r="X611" s="82">
        <v>4.2901594771409278E-2</v>
      </c>
      <c r="Y611" s="476">
        <v>2.0000000000000001E-4</v>
      </c>
    </row>
    <row r="612" spans="1:25" x14ac:dyDescent="0.2">
      <c r="A612" s="475">
        <v>608</v>
      </c>
      <c r="B612" s="56">
        <v>0.32404892919529638</v>
      </c>
      <c r="C612" s="46">
        <v>2955.4599458585376</v>
      </c>
      <c r="D612" s="56">
        <v>1.2857939181841815</v>
      </c>
      <c r="E612" s="56">
        <v>0.47313523527858509</v>
      </c>
      <c r="F612" s="250">
        <v>2026.64</v>
      </c>
      <c r="G612" s="76">
        <v>232792219076.05167</v>
      </c>
      <c r="H612" s="46">
        <v>53557140.55862058</v>
      </c>
      <c r="I612" s="76">
        <v>887573680062.11279</v>
      </c>
      <c r="J612" s="56">
        <v>0.22508266231645291</v>
      </c>
      <c r="K612" s="76">
        <v>39495149233.971085</v>
      </c>
      <c r="L612" s="76">
        <v>30975871384.195778</v>
      </c>
      <c r="M612" s="76">
        <v>38754525918.388359</v>
      </c>
      <c r="N612" s="76">
        <v>39270580639.285545</v>
      </c>
      <c r="O612" s="76">
        <v>23053.302548391246</v>
      </c>
      <c r="P612" s="46">
        <v>306277.59712159738</v>
      </c>
      <c r="Q612" s="46">
        <v>163898.12950769963</v>
      </c>
      <c r="R612" s="76">
        <v>1342992469449.8706</v>
      </c>
      <c r="S612" s="56">
        <v>0.39321464278092266</v>
      </c>
      <c r="T612" s="56">
        <v>0.26756096845578886</v>
      </c>
      <c r="U612" s="46">
        <v>16.736178019556739</v>
      </c>
      <c r="V612" s="76">
        <v>6498060555491.9639</v>
      </c>
      <c r="W612" s="84">
        <v>2050.6920181305459</v>
      </c>
      <c r="X612" s="82">
        <v>4.4344689421097538E-2</v>
      </c>
      <c r="Y612" s="476">
        <v>2.0000000000000001E-4</v>
      </c>
    </row>
    <row r="613" spans="1:25" x14ac:dyDescent="0.2">
      <c r="A613" s="475">
        <v>609</v>
      </c>
      <c r="B613" s="56">
        <v>0.57389129118800875</v>
      </c>
      <c r="C613" s="46">
        <v>1786.9860208624373</v>
      </c>
      <c r="D613" s="56">
        <v>0.93248227900700076</v>
      </c>
      <c r="E613" s="56">
        <v>0.51484023097436848</v>
      </c>
      <c r="F613" s="250">
        <v>2026.59</v>
      </c>
      <c r="G613" s="76">
        <v>98890486119.452911</v>
      </c>
      <c r="H613" s="46">
        <v>28433697.815678667</v>
      </c>
      <c r="I613" s="76">
        <v>585713573845.40613</v>
      </c>
      <c r="J613" s="56">
        <v>0.16427141626541497</v>
      </c>
      <c r="K613" s="76">
        <v>25418075620.332535</v>
      </c>
      <c r="L613" s="76">
        <v>51327206636.748459</v>
      </c>
      <c r="M613" s="76">
        <v>23059701085.577862</v>
      </c>
      <c r="N613" s="76">
        <v>48438130632.598976</v>
      </c>
      <c r="O613" s="76">
        <v>30975.828066323887</v>
      </c>
      <c r="P613" s="46">
        <v>302775.70363137044</v>
      </c>
      <c r="Q613" s="46">
        <v>167644.09379455677</v>
      </c>
      <c r="R613" s="76">
        <v>895760784938.41992</v>
      </c>
      <c r="S613" s="56">
        <v>0.34462693760166924</v>
      </c>
      <c r="T613" s="56">
        <v>0.18134640022343965</v>
      </c>
      <c r="U613" s="46">
        <v>16.414571235205766</v>
      </c>
      <c r="V613" s="76">
        <v>3042729988354.3418</v>
      </c>
      <c r="W613" s="84">
        <v>960.74096629835526</v>
      </c>
      <c r="X613" s="82">
        <v>4.2849211149174275E-2</v>
      </c>
      <c r="Y613" s="476">
        <v>2.0000000000000001E-4</v>
      </c>
    </row>
    <row r="614" spans="1:25" x14ac:dyDescent="0.2">
      <c r="A614" s="475">
        <v>610</v>
      </c>
      <c r="B614" s="56">
        <v>0.29983608303224163</v>
      </c>
      <c r="C614" s="46">
        <v>3677.2171191573802</v>
      </c>
      <c r="D614" s="56">
        <v>0.9943465806256786</v>
      </c>
      <c r="E614" s="56">
        <v>0.40774761534449777</v>
      </c>
      <c r="F614" s="250">
        <v>2025.12</v>
      </c>
      <c r="G614" s="76">
        <v>146429716853.18539</v>
      </c>
      <c r="H614" s="46">
        <v>30897653.950851731</v>
      </c>
      <c r="I614" s="76">
        <v>718723682229.81055</v>
      </c>
      <c r="J614" s="56">
        <v>0.29983608303224163</v>
      </c>
      <c r="K614" s="76">
        <v>34161166064.755974</v>
      </c>
      <c r="L614" s="76">
        <v>36977580647.862823</v>
      </c>
      <c r="M614" s="76">
        <v>86727737105.39296</v>
      </c>
      <c r="N614" s="76">
        <v>127109466266.51666</v>
      </c>
      <c r="O614" s="76">
        <v>27084.77263046585</v>
      </c>
      <c r="P614" s="46">
        <v>707144.39292593999</v>
      </c>
      <c r="Q614" s="46">
        <v>483779.33293613134</v>
      </c>
      <c r="R614" s="76">
        <v>1169943089844.3511</v>
      </c>
      <c r="S614" s="56">
        <v>0.42138734771836933</v>
      </c>
      <c r="T614" s="56">
        <v>0.26994618284620819</v>
      </c>
      <c r="U614" s="46">
        <v>15.591351564040345</v>
      </c>
      <c r="V614" s="76">
        <v>5415947088945.1582</v>
      </c>
      <c r="W614" s="84">
        <v>1709.954031537595</v>
      </c>
      <c r="X614" s="82">
        <v>4.6907671100089456E-2</v>
      </c>
      <c r="Y614" s="476">
        <v>2.0000000000000001E-4</v>
      </c>
    </row>
    <row r="615" spans="1:25" x14ac:dyDescent="0.2">
      <c r="A615" s="475">
        <v>611</v>
      </c>
      <c r="B615" s="56">
        <v>0.54968417312009543</v>
      </c>
      <c r="C615" s="46">
        <v>2473.9284247978439</v>
      </c>
      <c r="D615" s="56">
        <v>0.99914824532442703</v>
      </c>
      <c r="E615" s="56">
        <v>0.4423534757804749</v>
      </c>
      <c r="F615" s="250">
        <v>2025.54</v>
      </c>
      <c r="G615" s="76">
        <v>141928354511.0321</v>
      </c>
      <c r="H615" s="46">
        <v>30783412.089356393</v>
      </c>
      <c r="I615" s="76">
        <v>473726856903.6828</v>
      </c>
      <c r="J615" s="56">
        <v>-7.1939038415006262E-2</v>
      </c>
      <c r="K615" s="76">
        <v>20618971146.418919</v>
      </c>
      <c r="L615" s="76">
        <v>70288651240.455032</v>
      </c>
      <c r="M615" s="76">
        <v>92060956102.832306</v>
      </c>
      <c r="N615" s="76">
        <v>65389194081.551315</v>
      </c>
      <c r="O615" s="76">
        <v>24202.197962059614</v>
      </c>
      <c r="P615" s="46">
        <v>394280.78312963992</v>
      </c>
      <c r="Q615" s="46">
        <v>235374.9912540433</v>
      </c>
      <c r="R615" s="76">
        <v>903307310379.26599</v>
      </c>
      <c r="S615" s="56">
        <v>0.29453593267399636</v>
      </c>
      <c r="T615" s="56">
        <v>9.0911832630816022E-2</v>
      </c>
      <c r="U615" s="46">
        <v>38.512853617146355</v>
      </c>
      <c r="V615" s="76">
        <v>3299155683225.3032</v>
      </c>
      <c r="W615" s="84">
        <v>1041.1881110149172</v>
      </c>
      <c r="X615" s="82">
        <v>1.9773511734420969E-2</v>
      </c>
      <c r="Y615" s="476">
        <v>2.0000000000000001E-4</v>
      </c>
    </row>
    <row r="616" spans="1:25" x14ac:dyDescent="0.2">
      <c r="A616" s="475">
        <v>612</v>
      </c>
      <c r="B616" s="56">
        <v>0.33547600693888746</v>
      </c>
      <c r="C616" s="46">
        <v>2696.2716973449537</v>
      </c>
      <c r="D616" s="56">
        <v>0.83904130685910949</v>
      </c>
      <c r="E616" s="56">
        <v>0.59940178658686416</v>
      </c>
      <c r="F616" s="250">
        <v>2025.01</v>
      </c>
      <c r="G616" s="76">
        <v>261630345801.36148</v>
      </c>
      <c r="H616" s="46">
        <v>22392775.584303979</v>
      </c>
      <c r="I616" s="76">
        <v>502447134615.00952</v>
      </c>
      <c r="J616" s="56">
        <v>0.2252920770157647</v>
      </c>
      <c r="K616" s="76">
        <v>25246073132.700836</v>
      </c>
      <c r="L616" s="76">
        <v>66068539586.578049</v>
      </c>
      <c r="M616" s="76">
        <v>145735140023.48993</v>
      </c>
      <c r="N616" s="76">
        <v>13733260341.826986</v>
      </c>
      <c r="O616" s="76">
        <v>21204.777231409622</v>
      </c>
      <c r="P616" s="46">
        <v>129738.84549376433</v>
      </c>
      <c r="Q616" s="46">
        <v>49384.288672406212</v>
      </c>
      <c r="R616" s="76">
        <v>1076433471589.2166</v>
      </c>
      <c r="S616" s="56">
        <v>0.51774738809161702</v>
      </c>
      <c r="T616" s="56">
        <v>0.32270227233188037</v>
      </c>
      <c r="U616" s="46">
        <v>17.407499212476182</v>
      </c>
      <c r="V616" s="76">
        <v>6592730069164.1553</v>
      </c>
      <c r="W616" s="84">
        <v>2079.9438121851426</v>
      </c>
      <c r="X616" s="82">
        <v>4.2348549539839832E-2</v>
      </c>
      <c r="Y616" s="476">
        <v>2.0000000000000001E-4</v>
      </c>
    </row>
    <row r="617" spans="1:25" x14ac:dyDescent="0.2">
      <c r="A617" s="475">
        <v>613</v>
      </c>
      <c r="B617" s="56">
        <v>0.49354644144220444</v>
      </c>
      <c r="C617" s="46">
        <v>11530.557203662585</v>
      </c>
      <c r="D617" s="56">
        <v>1.0881198299911321</v>
      </c>
      <c r="E617" s="56">
        <v>0.52572789882556537</v>
      </c>
      <c r="F617" s="250">
        <v>2025.76</v>
      </c>
      <c r="G617" s="76">
        <v>240274330535.87222</v>
      </c>
      <c r="H617" s="46">
        <v>26337954.687048297</v>
      </c>
      <c r="I617" s="76">
        <v>556801565660.30969</v>
      </c>
      <c r="J617" s="56">
        <v>0.20878826086292446</v>
      </c>
      <c r="K617" s="76">
        <v>10658645327.173536</v>
      </c>
      <c r="L617" s="76">
        <v>54877192372.209846</v>
      </c>
      <c r="M617" s="76">
        <v>160992832949.61615</v>
      </c>
      <c r="N617" s="76">
        <v>12535896266.727234</v>
      </c>
      <c r="O617" s="76">
        <v>17867.305044940964</v>
      </c>
      <c r="P617" s="46">
        <v>178078.74869406139</v>
      </c>
      <c r="Q617" s="46">
        <v>47557.785628696431</v>
      </c>
      <c r="R617" s="76">
        <v>1057896440786.4973</v>
      </c>
      <c r="S617" s="56">
        <v>0.47900978127638855</v>
      </c>
      <c r="T617" s="56">
        <v>0.30472398520513311</v>
      </c>
      <c r="U617" s="46">
        <v>17.422678287450882</v>
      </c>
      <c r="V617" s="76">
        <v>5892357493899.6797</v>
      </c>
      <c r="W617" s="84">
        <v>1860.1363195932108</v>
      </c>
      <c r="X617" s="82">
        <v>4.3741568853926195E-2</v>
      </c>
      <c r="Y617" s="476">
        <v>2.0000000000000001E-4</v>
      </c>
    </row>
    <row r="618" spans="1:25" x14ac:dyDescent="0.2">
      <c r="A618" s="475">
        <v>614</v>
      </c>
      <c r="B618" s="56">
        <v>0.37193472789793119</v>
      </c>
      <c r="C618" s="46">
        <v>8071.5759996442775</v>
      </c>
      <c r="D618" s="56">
        <v>0.77263585390576384</v>
      </c>
      <c r="E618" s="56">
        <v>0.22702039129617593</v>
      </c>
      <c r="F618" s="250">
        <v>2025.52</v>
      </c>
      <c r="G618" s="76">
        <v>158567418396.87366</v>
      </c>
      <c r="H618" s="46">
        <v>18031210.977935661</v>
      </c>
      <c r="I618" s="76">
        <v>332745640053.50049</v>
      </c>
      <c r="J618" s="56">
        <v>4.2365127810166547E-2</v>
      </c>
      <c r="K618" s="76">
        <v>8906051247.9242821</v>
      </c>
      <c r="L618" s="76">
        <v>1878202357.4591401</v>
      </c>
      <c r="M618" s="76">
        <v>105544828301.93758</v>
      </c>
      <c r="N618" s="76">
        <v>37512083584.032898</v>
      </c>
      <c r="O618" s="76">
        <v>22574.333088846957</v>
      </c>
      <c r="P618" s="46">
        <v>264723.90427530196</v>
      </c>
      <c r="Q618" s="46">
        <v>142777.72857096131</v>
      </c>
      <c r="R618" s="76">
        <v>755650262914.06641</v>
      </c>
      <c r="S618" s="56">
        <v>0.43364022462893642</v>
      </c>
      <c r="T618" s="56">
        <v>0.2024573891980575</v>
      </c>
      <c r="U618" s="46">
        <v>20.713148278197721</v>
      </c>
      <c r="V618" s="76">
        <v>3345886241438.4888</v>
      </c>
      <c r="W618" s="84">
        <v>1056.5664850065207</v>
      </c>
      <c r="X618" s="82">
        <v>3.6836308998605564E-2</v>
      </c>
      <c r="Y618" s="476">
        <v>2.0000000000000001E-4</v>
      </c>
    </row>
    <row r="619" spans="1:25" x14ac:dyDescent="0.2">
      <c r="A619" s="475">
        <v>615</v>
      </c>
      <c r="B619" s="56">
        <v>0.60452277968168622</v>
      </c>
      <c r="C619" s="46">
        <v>9676.4632797018839</v>
      </c>
      <c r="D619" s="56">
        <v>0.80416424052207769</v>
      </c>
      <c r="E619" s="56">
        <v>0.33432220828855319</v>
      </c>
      <c r="F619" s="250">
        <v>2023.83</v>
      </c>
      <c r="G619" s="76">
        <v>292467481024.24377</v>
      </c>
      <c r="H619" s="46">
        <v>19874713.78920297</v>
      </c>
      <c r="I619" s="76">
        <v>573406522710.39062</v>
      </c>
      <c r="J619" s="56">
        <v>0.41851485911670572</v>
      </c>
      <c r="K619" s="76">
        <v>20443461880.861954</v>
      </c>
      <c r="L619" s="76">
        <v>0</v>
      </c>
      <c r="M619" s="76">
        <v>261186227856.00659</v>
      </c>
      <c r="N619" s="76">
        <v>52096768407.268242</v>
      </c>
      <c r="O619" s="76">
        <v>22761.733557815714</v>
      </c>
      <c r="P619" s="46">
        <v>352559.56284066488</v>
      </c>
      <c r="Q619" s="46">
        <v>208287.34460838328</v>
      </c>
      <c r="R619" s="76">
        <v>1190037253222.6289</v>
      </c>
      <c r="S619" s="56">
        <v>0.5860322091973964</v>
      </c>
      <c r="T619" s="56">
        <v>0.42547663425135479</v>
      </c>
      <c r="U619" s="46">
        <v>16.411718253075495</v>
      </c>
      <c r="V619" s="76">
        <v>9031918197280.4629</v>
      </c>
      <c r="W619" s="84">
        <v>2853.4131096897986</v>
      </c>
      <c r="X619" s="82">
        <v>4.5058796450949713E-2</v>
      </c>
      <c r="Y619" s="476">
        <v>2.0000000000000001E-4</v>
      </c>
    </row>
    <row r="620" spans="1:25" x14ac:dyDescent="0.2">
      <c r="A620" s="475">
        <v>616</v>
      </c>
      <c r="B620" s="56">
        <v>0.46690104618071127</v>
      </c>
      <c r="C620" s="46">
        <v>6624.629173261731</v>
      </c>
      <c r="D620" s="56">
        <v>1.1181483598267228</v>
      </c>
      <c r="E620" s="56">
        <v>0.23830103957622284</v>
      </c>
      <c r="F620" s="250">
        <v>2025.64</v>
      </c>
      <c r="G620" s="76">
        <v>148695072198.82639</v>
      </c>
      <c r="H620" s="46">
        <v>37628634.818656974</v>
      </c>
      <c r="I620" s="76">
        <v>909299651494.76404</v>
      </c>
      <c r="J620" s="56">
        <v>0.39231931622699456</v>
      </c>
      <c r="K620" s="76">
        <v>7328546993.3139143</v>
      </c>
      <c r="L620" s="76">
        <v>8768938533.0326767</v>
      </c>
      <c r="M620" s="76">
        <v>125383229567.71414</v>
      </c>
      <c r="N620" s="76">
        <v>74177339203.693146</v>
      </c>
      <c r="O620" s="76">
        <v>29424.064345579922</v>
      </c>
      <c r="P620" s="46">
        <v>479570.36875474342</v>
      </c>
      <c r="Q620" s="46">
        <v>298220.85768348887</v>
      </c>
      <c r="R620" s="76">
        <v>1351646910066.2068</v>
      </c>
      <c r="S620" s="56">
        <v>0.49381418916938646</v>
      </c>
      <c r="T620" s="56">
        <v>0.32633235866121835</v>
      </c>
      <c r="U620" s="46">
        <v>14.994613124751316</v>
      </c>
      <c r="V620" s="76">
        <v>7187494954278.1279</v>
      </c>
      <c r="W620" s="84">
        <v>2268.120958758464</v>
      </c>
      <c r="X620" s="82">
        <v>4.8846446396022494E-2</v>
      </c>
      <c r="Y620" s="476">
        <v>2.0000000000000001E-4</v>
      </c>
    </row>
    <row r="621" spans="1:25" x14ac:dyDescent="0.2">
      <c r="A621" s="475">
        <v>617</v>
      </c>
      <c r="B621" s="56">
        <v>0.58386806015193038</v>
      </c>
      <c r="C621" s="46">
        <v>2249.6551728359232</v>
      </c>
      <c r="D621" s="56">
        <v>0.80058117580205679</v>
      </c>
      <c r="E621" s="56">
        <v>0.56437942054400436</v>
      </c>
      <c r="F621" s="250">
        <v>2027.31</v>
      </c>
      <c r="G621" s="76">
        <v>46173134323.750626</v>
      </c>
      <c r="H621" s="46">
        <v>21194663.411486603</v>
      </c>
      <c r="I621" s="76">
        <v>471817832991.70007</v>
      </c>
      <c r="J621" s="56">
        <v>0.2478124960020105</v>
      </c>
      <c r="K621" s="76">
        <v>29247735090.420059</v>
      </c>
      <c r="L621" s="76">
        <v>85122798293.490067</v>
      </c>
      <c r="M621" s="76">
        <v>0</v>
      </c>
      <c r="N621" s="76">
        <v>51820530212.385406</v>
      </c>
      <c r="O621" s="76">
        <v>32828.547823465495</v>
      </c>
      <c r="P621" s="46">
        <v>336261.1827550116</v>
      </c>
      <c r="Q621" s="46">
        <v>195921.98081791092</v>
      </c>
      <c r="R621" s="76">
        <v>694934233503.84485</v>
      </c>
      <c r="S621" s="56">
        <v>0.36719172897922958</v>
      </c>
      <c r="T621" s="56">
        <v>0.18078071276490976</v>
      </c>
      <c r="U621" s="46">
        <v>14.826654272825765</v>
      </c>
      <c r="V621" s="76">
        <v>2156975790817.4993</v>
      </c>
      <c r="W621" s="84">
        <v>680.22416337827985</v>
      </c>
      <c r="X621" s="82">
        <v>4.6984231689602175E-2</v>
      </c>
      <c r="Y621" s="476">
        <v>2.0000000000000001E-4</v>
      </c>
    </row>
    <row r="622" spans="1:25" x14ac:dyDescent="0.2">
      <c r="A622" s="475">
        <v>618</v>
      </c>
      <c r="B622" s="56">
        <v>0.43708878376513993</v>
      </c>
      <c r="C622" s="46">
        <v>9421.316007530022</v>
      </c>
      <c r="D622" s="56">
        <v>0.55407668046302749</v>
      </c>
      <c r="E622" s="56">
        <v>0.4518062101717365</v>
      </c>
      <c r="F622" s="250">
        <v>2024.66</v>
      </c>
      <c r="G622" s="76">
        <v>199584371788.54553</v>
      </c>
      <c r="H622" s="46">
        <v>10757947.534247246</v>
      </c>
      <c r="I622" s="76">
        <v>345309694146.14832</v>
      </c>
      <c r="J622" s="56">
        <v>0.43708878376513993</v>
      </c>
      <c r="K622" s="76">
        <v>6729151093.8871365</v>
      </c>
      <c r="L622" s="76">
        <v>0</v>
      </c>
      <c r="M622" s="76">
        <v>193267813225.54175</v>
      </c>
      <c r="N622" s="76">
        <v>40729267207.333244</v>
      </c>
      <c r="O622" s="76">
        <v>23787.14358079189</v>
      </c>
      <c r="P622" s="46">
        <v>322680.3284337931</v>
      </c>
      <c r="Q622" s="46">
        <v>191692.82604476012</v>
      </c>
      <c r="R622" s="76">
        <v>876753063518.521</v>
      </c>
      <c r="S622" s="56">
        <v>0.62910596425025722</v>
      </c>
      <c r="T622" s="56">
        <v>0.36594851872572498</v>
      </c>
      <c r="U622" s="46">
        <v>16.703718444683869</v>
      </c>
      <c r="V622" s="76">
        <v>5849646745727.0361</v>
      </c>
      <c r="W622" s="84">
        <v>1844.9279629671332</v>
      </c>
      <c r="X622" s="82">
        <v>4.3730302487138002E-2</v>
      </c>
      <c r="Y622" s="476">
        <v>2.0000000000000001E-4</v>
      </c>
    </row>
    <row r="623" spans="1:25" x14ac:dyDescent="0.2">
      <c r="A623" s="475">
        <v>619</v>
      </c>
      <c r="B623" s="56">
        <v>0.45358336693627499</v>
      </c>
      <c r="C623" s="46">
        <v>5712.5659036689522</v>
      </c>
      <c r="D623" s="56">
        <v>0.37012129996675963</v>
      </c>
      <c r="E623" s="56">
        <v>0.41346685182083504</v>
      </c>
      <c r="F623" s="250">
        <v>2023.75</v>
      </c>
      <c r="G623" s="76">
        <v>236115278908.66537</v>
      </c>
      <c r="H623" s="46">
        <v>6513747.0626756046</v>
      </c>
      <c r="I623" s="76">
        <v>217224237773.96234</v>
      </c>
      <c r="J623" s="56">
        <v>0.37176078336950646</v>
      </c>
      <c r="K623" s="76">
        <v>5695460234.4980459</v>
      </c>
      <c r="L623" s="76">
        <v>0</v>
      </c>
      <c r="M623" s="76">
        <v>291950120790.54926</v>
      </c>
      <c r="N623" s="76">
        <v>149315660013.65732</v>
      </c>
      <c r="O623" s="76">
        <v>26082.541326480139</v>
      </c>
      <c r="P623" s="46">
        <v>876972.85346613592</v>
      </c>
      <c r="Q623" s="46">
        <v>551230.82411953202</v>
      </c>
      <c r="R623" s="76">
        <v>919201116711.68787</v>
      </c>
      <c r="S623" s="56">
        <v>0.60501910566662853</v>
      </c>
      <c r="T623" s="56">
        <v>0.35343251221647831</v>
      </c>
      <c r="U623" s="46">
        <v>17.332632657572017</v>
      </c>
      <c r="V623" s="76">
        <v>6301685044213.2334</v>
      </c>
      <c r="W623" s="84">
        <v>1988.7278842192452</v>
      </c>
      <c r="X623" s="82">
        <v>4.1358955762405822E-2</v>
      </c>
      <c r="Y623" s="476">
        <v>2.0000000000000001E-4</v>
      </c>
    </row>
    <row r="624" spans="1:25" x14ac:dyDescent="0.2">
      <c r="A624" s="475">
        <v>620</v>
      </c>
      <c r="B624" s="56">
        <v>0.40882254454616079</v>
      </c>
      <c r="C624" s="46">
        <v>6690.2571776750001</v>
      </c>
      <c r="D624" s="56">
        <v>0.87877280793741908</v>
      </c>
      <c r="E624" s="56">
        <v>0.40976543042139141</v>
      </c>
      <c r="F624" s="250">
        <v>2024.51</v>
      </c>
      <c r="G624" s="76">
        <v>207948847126.29303</v>
      </c>
      <c r="H624" s="46">
        <v>23414722.530346084</v>
      </c>
      <c r="I624" s="76">
        <v>554810308895.27576</v>
      </c>
      <c r="J624" s="56">
        <v>0.27353868097201017</v>
      </c>
      <c r="K624" s="76">
        <v>11335543708.344036</v>
      </c>
      <c r="L624" s="76">
        <v>0</v>
      </c>
      <c r="M624" s="76">
        <v>148260769416.36313</v>
      </c>
      <c r="N624" s="76">
        <v>46158301208.925217</v>
      </c>
      <c r="O624" s="76">
        <v>26439.660692209192</v>
      </c>
      <c r="P624" s="46">
        <v>305253.06227608642</v>
      </c>
      <c r="Q624" s="46">
        <v>170673.52919495187</v>
      </c>
      <c r="R624" s="76">
        <v>974966159322.31628</v>
      </c>
      <c r="S624" s="56">
        <v>0.46881856654768278</v>
      </c>
      <c r="T624" s="56">
        <v>0.31228196088011467</v>
      </c>
      <c r="U624" s="46">
        <v>17.041616996015069</v>
      </c>
      <c r="V624" s="76">
        <v>5606587712042.8203</v>
      </c>
      <c r="W624" s="84">
        <v>1766.4665309233028</v>
      </c>
      <c r="X624" s="82">
        <v>4.3497884177101931E-2</v>
      </c>
      <c r="Y624" s="476">
        <v>2.0000000000000001E-4</v>
      </c>
    </row>
    <row r="625" spans="1:25" x14ac:dyDescent="0.2">
      <c r="A625" s="475">
        <v>621</v>
      </c>
      <c r="B625" s="56">
        <v>0.50500534662019059</v>
      </c>
      <c r="C625" s="46">
        <v>3757.7294129981456</v>
      </c>
      <c r="D625" s="56">
        <v>0.26880868423739512</v>
      </c>
      <c r="E625" s="56">
        <v>0.45668339873462271</v>
      </c>
      <c r="F625" s="250">
        <v>2025.95</v>
      </c>
      <c r="G625" s="76">
        <v>80775976742.972061</v>
      </c>
      <c r="H625" s="46">
        <v>4398105.4176372066</v>
      </c>
      <c r="I625" s="76">
        <v>220192356722.29941</v>
      </c>
      <c r="J625" s="56">
        <v>0.50500534662019059</v>
      </c>
      <c r="K625" s="76">
        <v>14177582578.686472</v>
      </c>
      <c r="L625" s="76">
        <v>13347211907.654799</v>
      </c>
      <c r="M625" s="76">
        <v>89041541999.069473</v>
      </c>
      <c r="N625" s="76">
        <v>32196471927.18343</v>
      </c>
      <c r="O625" s="76">
        <v>41419.744033160037</v>
      </c>
      <c r="P625" s="46">
        <v>259473.16865873145</v>
      </c>
      <c r="Q625" s="46">
        <v>121417.05660706876</v>
      </c>
      <c r="R625" s="76">
        <v>465158873856.33545</v>
      </c>
      <c r="S625" s="56">
        <v>0.61217870420735776</v>
      </c>
      <c r="T625" s="56">
        <v>0.38920981865317122</v>
      </c>
      <c r="U625" s="46">
        <v>15.573122707906213</v>
      </c>
      <c r="V625" s="76">
        <v>3169287412812.8726</v>
      </c>
      <c r="W625" s="84">
        <v>1000.2861748518477</v>
      </c>
      <c r="X625" s="82">
        <v>4.5755285284023117E-2</v>
      </c>
      <c r="Y625" s="476">
        <v>2.0000000000000001E-4</v>
      </c>
    </row>
    <row r="626" spans="1:25" x14ac:dyDescent="0.2">
      <c r="A626" s="475">
        <v>622</v>
      </c>
      <c r="B626" s="56">
        <v>0.62493433456494163</v>
      </c>
      <c r="C626" s="46">
        <v>3541.1158652210202</v>
      </c>
      <c r="D626" s="56">
        <v>0.75481104391571086</v>
      </c>
      <c r="E626" s="56">
        <v>0.4303558512260483</v>
      </c>
      <c r="F626" s="250">
        <v>2023.79</v>
      </c>
      <c r="G626" s="76">
        <v>471154295782.10815</v>
      </c>
      <c r="H626" s="46">
        <v>18885239.164231654</v>
      </c>
      <c r="I626" s="76">
        <v>476150676666.36432</v>
      </c>
      <c r="J626" s="56">
        <v>0.34263574283111864</v>
      </c>
      <c r="K626" s="76">
        <v>11180642012.766365</v>
      </c>
      <c r="L626" s="76">
        <v>0</v>
      </c>
      <c r="M626" s="76">
        <v>316608632603.21112</v>
      </c>
      <c r="N626" s="76">
        <v>22086361764.28595</v>
      </c>
      <c r="O626" s="76">
        <v>38422.36999039365</v>
      </c>
      <c r="P626" s="46">
        <v>187272.10615389782</v>
      </c>
      <c r="Q626" s="46">
        <v>87147.296326133728</v>
      </c>
      <c r="R626" s="76">
        <v>1134547591754.1626</v>
      </c>
      <c r="S626" s="56">
        <v>0.59363963388961771</v>
      </c>
      <c r="T626" s="56">
        <v>0.5130344645449102</v>
      </c>
      <c r="U626" s="46">
        <v>17.830713236242136</v>
      </c>
      <c r="V626" s="76">
        <v>11490515708620.082</v>
      </c>
      <c r="W626" s="84">
        <v>3624.7573606140691</v>
      </c>
      <c r="X626" s="82">
        <v>4.070276014071525E-2</v>
      </c>
      <c r="Y626" s="476">
        <v>2.0000000000000001E-4</v>
      </c>
    </row>
    <row r="627" spans="1:25" x14ac:dyDescent="0.2">
      <c r="A627" s="475">
        <v>623</v>
      </c>
      <c r="B627" s="56">
        <v>0.64645767292402678</v>
      </c>
      <c r="C627" s="46">
        <v>5430.148325038017</v>
      </c>
      <c r="D627" s="56">
        <v>0.83912345200520944</v>
      </c>
      <c r="E627" s="56">
        <v>0.2467781956936855</v>
      </c>
      <c r="F627" s="250">
        <v>2025.05</v>
      </c>
      <c r="G627" s="76">
        <v>100726755108.3828</v>
      </c>
      <c r="H627" s="46">
        <v>21880303.853155117</v>
      </c>
      <c r="I627" s="76">
        <v>600225148390.56433</v>
      </c>
      <c r="J627" s="56">
        <v>0.36000109695594673</v>
      </c>
      <c r="K627" s="76">
        <v>46501342390.760551</v>
      </c>
      <c r="L627" s="76">
        <v>73023875967.802063</v>
      </c>
      <c r="M627" s="76">
        <v>110075070060.09129</v>
      </c>
      <c r="N627" s="76">
        <v>59201503361.607574</v>
      </c>
      <c r="O627" s="76">
        <v>19173.522789169489</v>
      </c>
      <c r="P627" s="46">
        <v>362408.16416373069</v>
      </c>
      <c r="Q627" s="46">
        <v>214959.17574480304</v>
      </c>
      <c r="R627" s="76">
        <v>1093738196184.0704</v>
      </c>
      <c r="S627" s="56">
        <v>0.51166231303111898</v>
      </c>
      <c r="T627" s="56">
        <v>0.251368957148427</v>
      </c>
      <c r="U627" s="46">
        <v>14.977239322069353</v>
      </c>
      <c r="V627" s="76">
        <v>4579142609242.9219</v>
      </c>
      <c r="W627" s="84">
        <v>1445.016497802686</v>
      </c>
      <c r="X627" s="82">
        <v>4.8445660454478755E-2</v>
      </c>
      <c r="Y627" s="476">
        <v>2.0000000000000001E-4</v>
      </c>
    </row>
    <row r="628" spans="1:25" x14ac:dyDescent="0.2">
      <c r="A628" s="475">
        <v>624</v>
      </c>
      <c r="B628" s="56">
        <v>0.39699674287485726</v>
      </c>
      <c r="C628" s="46">
        <v>2806.824710137902</v>
      </c>
      <c r="D628" s="56">
        <v>0.92484592039980096</v>
      </c>
      <c r="E628" s="56">
        <v>0.5062956529793613</v>
      </c>
      <c r="F628" s="250">
        <v>2024.34</v>
      </c>
      <c r="G628" s="76">
        <v>314995313732.55005</v>
      </c>
      <c r="H628" s="46">
        <v>26875244.919894304</v>
      </c>
      <c r="I628" s="76">
        <v>571777243053.17249</v>
      </c>
      <c r="J628" s="56">
        <v>0.2044078888166182</v>
      </c>
      <c r="K628" s="76">
        <v>17352338318.392754</v>
      </c>
      <c r="L628" s="76">
        <v>0</v>
      </c>
      <c r="M628" s="76">
        <v>235962091124.14136</v>
      </c>
      <c r="N628" s="76">
        <v>36187926762.660126</v>
      </c>
      <c r="O628" s="76">
        <v>26275.258706494427</v>
      </c>
      <c r="P628" s="46">
        <v>251245.09803582169</v>
      </c>
      <c r="Q628" s="46">
        <v>129848.36408945432</v>
      </c>
      <c r="R628" s="76">
        <v>1234300528704.6433</v>
      </c>
      <c r="S628" s="56">
        <v>0.50312549231940262</v>
      </c>
      <c r="T628" s="56">
        <v>0.31257342453093873</v>
      </c>
      <c r="U628" s="46">
        <v>17.818657022545924</v>
      </c>
      <c r="V628" s="76">
        <v>7490346201208.0908</v>
      </c>
      <c r="W628" s="84">
        <v>2365.2960268207589</v>
      </c>
      <c r="X628" s="82">
        <v>4.1523977310828353E-2</v>
      </c>
      <c r="Y628" s="476">
        <v>2.0000000000000001E-4</v>
      </c>
    </row>
    <row r="629" spans="1:25" x14ac:dyDescent="0.2">
      <c r="A629" s="475">
        <v>625</v>
      </c>
      <c r="B629" s="56">
        <v>0.4150066914467907</v>
      </c>
      <c r="C629" s="46">
        <v>5068.6640030756716</v>
      </c>
      <c r="D629" s="56">
        <v>0.89241413980269269</v>
      </c>
      <c r="E629" s="56">
        <v>0.58109257948053861</v>
      </c>
      <c r="F629" s="250">
        <v>2025.56</v>
      </c>
      <c r="G629" s="76">
        <v>202973985099.84515</v>
      </c>
      <c r="H629" s="46">
        <v>24216950.674510147</v>
      </c>
      <c r="I629" s="76">
        <v>542920424587.14355</v>
      </c>
      <c r="J629" s="56">
        <v>0.27826110271857796</v>
      </c>
      <c r="K629" s="76">
        <v>23905259115.225937</v>
      </c>
      <c r="L629" s="76">
        <v>37614632427.948532</v>
      </c>
      <c r="M629" s="76">
        <v>89888979254.752518</v>
      </c>
      <c r="N629" s="76">
        <v>47356420532.792534</v>
      </c>
      <c r="O629" s="76">
        <v>30024.535597541199</v>
      </c>
      <c r="P629" s="46">
        <v>324976.12888956955</v>
      </c>
      <c r="Q629" s="46">
        <v>185192.78192410711</v>
      </c>
      <c r="R629" s="76">
        <v>963618685356.71436</v>
      </c>
      <c r="S629" s="56">
        <v>0.47855882093339103</v>
      </c>
      <c r="T629" s="56">
        <v>0.30599066671330039</v>
      </c>
      <c r="U629" s="46">
        <v>16.949471748045188</v>
      </c>
      <c r="V629" s="76">
        <v>5397791204204.4062</v>
      </c>
      <c r="W629" s="84">
        <v>1703.489905272668</v>
      </c>
      <c r="X629" s="82">
        <v>4.3732291523521809E-2</v>
      </c>
      <c r="Y629" s="476">
        <v>2.0000000000000001E-4</v>
      </c>
    </row>
    <row r="630" spans="1:25" x14ac:dyDescent="0.2">
      <c r="A630" s="475">
        <v>626</v>
      </c>
      <c r="B630" s="56">
        <v>0.70338888399037469</v>
      </c>
      <c r="C630" s="46">
        <v>1500</v>
      </c>
      <c r="D630" s="56">
        <v>0.74939815133994692</v>
      </c>
      <c r="E630" s="56">
        <v>0.34451518444355139</v>
      </c>
      <c r="F630" s="250">
        <v>2024.51</v>
      </c>
      <c r="G630" s="76">
        <v>397942775350.35297</v>
      </c>
      <c r="H630" s="46">
        <v>19400658.244740464</v>
      </c>
      <c r="I630" s="76">
        <v>406457687708.29285</v>
      </c>
      <c r="J630" s="56">
        <v>0.25558319753882874</v>
      </c>
      <c r="K630" s="76">
        <v>3801115851.5197363</v>
      </c>
      <c r="L630" s="76">
        <v>0</v>
      </c>
      <c r="M630" s="76">
        <v>295269439298.99792</v>
      </c>
      <c r="N630" s="76">
        <v>25108851541.498531</v>
      </c>
      <c r="O630" s="76">
        <v>45000</v>
      </c>
      <c r="P630" s="46">
        <v>211261.63279126288</v>
      </c>
      <c r="Q630" s="46">
        <v>104255.79752514367</v>
      </c>
      <c r="R630" s="76">
        <v>1116426270821.1426</v>
      </c>
      <c r="S630" s="56">
        <v>0.5871059191140644</v>
      </c>
      <c r="T630" s="56">
        <v>0.40691776138717889</v>
      </c>
      <c r="U630" s="46">
        <v>18.246005051078441</v>
      </c>
      <c r="V630" s="76">
        <v>9001536830319.127</v>
      </c>
      <c r="W630" s="84">
        <v>2841.3709608859249</v>
      </c>
      <c r="X630" s="82">
        <v>4.0405205401944415E-2</v>
      </c>
      <c r="Y630" s="476">
        <v>2.0000000000000001E-4</v>
      </c>
    </row>
    <row r="631" spans="1:25" x14ac:dyDescent="0.2">
      <c r="A631" s="475">
        <v>627</v>
      </c>
      <c r="B631" s="56">
        <v>0.54934919354653955</v>
      </c>
      <c r="C631" s="46">
        <v>4785.4357796977692</v>
      </c>
      <c r="D631" s="56">
        <v>0.37450148824713936</v>
      </c>
      <c r="E631" s="56">
        <v>0.67689011428052748</v>
      </c>
      <c r="F631" s="250">
        <v>2023.75</v>
      </c>
      <c r="G631" s="76">
        <v>215433394640.78296</v>
      </c>
      <c r="H631" s="46">
        <v>6497545.9154813318</v>
      </c>
      <c r="I631" s="76">
        <v>212408844235.61292</v>
      </c>
      <c r="J631" s="56">
        <v>0.43030927979875866</v>
      </c>
      <c r="K631" s="76">
        <v>5192763837.3191633</v>
      </c>
      <c r="L631" s="76">
        <v>0</v>
      </c>
      <c r="M631" s="76">
        <v>197927202389.72873</v>
      </c>
      <c r="N631" s="76">
        <v>69156334760.806091</v>
      </c>
      <c r="O631" s="76">
        <v>27316.627547968823</v>
      </c>
      <c r="P631" s="46">
        <v>536514.98667469283</v>
      </c>
      <c r="Q631" s="46">
        <v>305057.09815899981</v>
      </c>
      <c r="R631" s="76">
        <v>687604762094.69678</v>
      </c>
      <c r="S631" s="56">
        <v>0.62564176311304909</v>
      </c>
      <c r="T631" s="56">
        <v>0.44436809333906552</v>
      </c>
      <c r="U631" s="46">
        <v>17.214016126160764</v>
      </c>
      <c r="V631" s="76">
        <v>5811116353855.6367</v>
      </c>
      <c r="W631" s="84">
        <v>1833.326684366426</v>
      </c>
      <c r="X631" s="82">
        <v>4.2135091290618334E-2</v>
      </c>
      <c r="Y631" s="476">
        <v>2.0000000000000001E-4</v>
      </c>
    </row>
    <row r="632" spans="1:25" x14ac:dyDescent="0.2">
      <c r="A632" s="475">
        <v>628</v>
      </c>
      <c r="B632" s="56">
        <v>0.6220527390652526</v>
      </c>
      <c r="C632" s="46">
        <v>2817.5586748472738</v>
      </c>
      <c r="D632" s="56">
        <v>0.71290177355624262</v>
      </c>
      <c r="E632" s="56">
        <v>0.51818818295715807</v>
      </c>
      <c r="F632" s="250">
        <v>2024.78</v>
      </c>
      <c r="G632" s="76">
        <v>158050609300.61041</v>
      </c>
      <c r="H632" s="46">
        <v>16546433.957153801</v>
      </c>
      <c r="I632" s="76">
        <v>468087067162.74884</v>
      </c>
      <c r="J632" s="56">
        <v>0.42512562520978203</v>
      </c>
      <c r="K632" s="76">
        <v>9458176599.6469822</v>
      </c>
      <c r="L632" s="76">
        <v>0</v>
      </c>
      <c r="M632" s="76">
        <v>203920504114.69113</v>
      </c>
      <c r="N632" s="76">
        <v>27832912567.340435</v>
      </c>
      <c r="O632" s="76">
        <v>18581.391200716556</v>
      </c>
      <c r="P632" s="46">
        <v>225937.9273545708</v>
      </c>
      <c r="Q632" s="46">
        <v>115523.7734161783</v>
      </c>
      <c r="R632" s="76">
        <v>1023449282587.4652</v>
      </c>
      <c r="S632" s="56">
        <v>0.61184120162449029</v>
      </c>
      <c r="T632" s="56">
        <v>0.29374343372077355</v>
      </c>
      <c r="U632" s="46">
        <v>16.102339937613767</v>
      </c>
      <c r="V632" s="76">
        <v>5374620174269.0859</v>
      </c>
      <c r="W632" s="84">
        <v>1695.9132856023703</v>
      </c>
      <c r="X632" s="82">
        <v>4.4822958189671157E-2</v>
      </c>
      <c r="Y632" s="476">
        <v>2.0000000000000001E-4</v>
      </c>
    </row>
    <row r="633" spans="1:25" x14ac:dyDescent="0.2">
      <c r="A633" s="475">
        <v>629</v>
      </c>
      <c r="B633" s="56">
        <v>0.45987002279000611</v>
      </c>
      <c r="C633" s="46">
        <v>1500</v>
      </c>
      <c r="D633" s="56">
        <v>0.77289759927534052</v>
      </c>
      <c r="E633" s="56">
        <v>0.32563418544156536</v>
      </c>
      <c r="F633" s="250">
        <v>2026.9</v>
      </c>
      <c r="G633" s="76">
        <v>154775696145.87448</v>
      </c>
      <c r="H633" s="46">
        <v>20352109.143312491</v>
      </c>
      <c r="I633" s="76">
        <v>487342484631.6687</v>
      </c>
      <c r="J633" s="56">
        <v>0.34642597865412572</v>
      </c>
      <c r="K633" s="76">
        <v>38189160228.157158</v>
      </c>
      <c r="L633" s="76">
        <v>93511907272.862488</v>
      </c>
      <c r="M633" s="76">
        <v>121851023710.17967</v>
      </c>
      <c r="N633" s="76">
        <v>43170216843.906281</v>
      </c>
      <c r="O633" s="76">
        <v>16865.542292950544</v>
      </c>
      <c r="P633" s="46">
        <v>310050.19897479331</v>
      </c>
      <c r="Q633" s="46">
        <v>176686.95346571461</v>
      </c>
      <c r="R633" s="76">
        <v>859159075342.79919</v>
      </c>
      <c r="S633" s="56">
        <v>0.49716389987596371</v>
      </c>
      <c r="T633" s="56">
        <v>0.35925467173418452</v>
      </c>
      <c r="U633" s="46">
        <v>15.867415457611616</v>
      </c>
      <c r="V633" s="76">
        <v>5543358615206.5996</v>
      </c>
      <c r="W633" s="84">
        <v>1749.052208603099</v>
      </c>
      <c r="X633" s="82">
        <v>4.4781933725238608E-2</v>
      </c>
      <c r="Y633" s="476">
        <v>2.0000000000000001E-4</v>
      </c>
    </row>
    <row r="634" spans="1:25" x14ac:dyDescent="0.2">
      <c r="A634" s="475">
        <v>630</v>
      </c>
      <c r="B634" s="56">
        <v>0.49660724161426467</v>
      </c>
      <c r="C634" s="46">
        <v>1500</v>
      </c>
      <c r="D634" s="56">
        <v>0.58628671476999694</v>
      </c>
      <c r="E634" s="56">
        <v>0.40196162287015486</v>
      </c>
      <c r="F634" s="250">
        <v>2024.94</v>
      </c>
      <c r="G634" s="76">
        <v>183628566436.67178</v>
      </c>
      <c r="H634" s="46">
        <v>12684626.033617185</v>
      </c>
      <c r="I634" s="76">
        <v>399763326488.78876</v>
      </c>
      <c r="J634" s="56">
        <v>0.41417720864506702</v>
      </c>
      <c r="K634" s="76">
        <v>9542012113.4831104</v>
      </c>
      <c r="L634" s="76">
        <v>0</v>
      </c>
      <c r="M634" s="76">
        <v>198060601657.49554</v>
      </c>
      <c r="N634" s="76">
        <v>22576221115.598701</v>
      </c>
      <c r="O634" s="76">
        <v>35320.287959245485</v>
      </c>
      <c r="P634" s="46">
        <v>178035.35811128179</v>
      </c>
      <c r="Q634" s="46">
        <v>83466.068557457795</v>
      </c>
      <c r="R634" s="76">
        <v>926569449617.13599</v>
      </c>
      <c r="S634" s="56">
        <v>0.61503968182866697</v>
      </c>
      <c r="T634" s="56">
        <v>0.31968554215048767</v>
      </c>
      <c r="U634" s="46">
        <v>16.686779401425781</v>
      </c>
      <c r="V634" s="76">
        <v>5588919854937.6729</v>
      </c>
      <c r="W634" s="84">
        <v>1763.6626077034091</v>
      </c>
      <c r="X634" s="82">
        <v>4.2461632688464222E-2</v>
      </c>
      <c r="Y634" s="476">
        <v>2.0000000000000001E-4</v>
      </c>
    </row>
    <row r="635" spans="1:25" x14ac:dyDescent="0.2">
      <c r="A635" s="475">
        <v>631</v>
      </c>
      <c r="B635" s="56">
        <v>0.44209277882232356</v>
      </c>
      <c r="C635" s="46">
        <v>3608.3232504790326</v>
      </c>
      <c r="D635" s="56">
        <v>0.58146513813736223</v>
      </c>
      <c r="E635" s="56">
        <v>0.35450221895352685</v>
      </c>
      <c r="F635" s="250">
        <v>2027.03</v>
      </c>
      <c r="G635" s="76">
        <v>46762954243.957275</v>
      </c>
      <c r="H635" s="46">
        <v>11782628.194137122</v>
      </c>
      <c r="I635" s="76">
        <v>287671266272.07214</v>
      </c>
      <c r="J635" s="56">
        <v>0.25783163419979538</v>
      </c>
      <c r="K635" s="76">
        <v>31200631983.236618</v>
      </c>
      <c r="L635" s="76">
        <v>72601906496.934021</v>
      </c>
      <c r="M635" s="76">
        <v>0</v>
      </c>
      <c r="N635" s="76">
        <v>67947298378.865448</v>
      </c>
      <c r="O635" s="76">
        <v>18464.069082809518</v>
      </c>
      <c r="P635" s="46">
        <v>419706.24640482024</v>
      </c>
      <c r="Q635" s="46">
        <v>266761.15945890779</v>
      </c>
      <c r="R635" s="76">
        <v>502543766152.68164</v>
      </c>
      <c r="S635" s="56">
        <v>0.40224549875925403</v>
      </c>
      <c r="T635" s="56">
        <v>0.22490149812090673</v>
      </c>
      <c r="U635" s="46">
        <v>15.021314750232548</v>
      </c>
      <c r="V635" s="76">
        <v>1917922531130.3718</v>
      </c>
      <c r="W635" s="84">
        <v>604.07895662286728</v>
      </c>
      <c r="X635" s="82">
        <v>4.7753198339278199E-2</v>
      </c>
      <c r="Y635" s="476">
        <v>2.0000000000000001E-4</v>
      </c>
    </row>
    <row r="636" spans="1:25" x14ac:dyDescent="0.2">
      <c r="A636" s="475">
        <v>632</v>
      </c>
      <c r="B636" s="56">
        <v>0.58358880159706483</v>
      </c>
      <c r="C636" s="46">
        <v>5633.0183093113892</v>
      </c>
      <c r="D636" s="56">
        <v>0.7785813057921297</v>
      </c>
      <c r="E636" s="56">
        <v>0.49930637670623534</v>
      </c>
      <c r="F636" s="250">
        <v>2024.92</v>
      </c>
      <c r="G636" s="76">
        <v>157809279351.66379</v>
      </c>
      <c r="H636" s="46">
        <v>19173883.007650875</v>
      </c>
      <c r="I636" s="76">
        <v>465354700287.17535</v>
      </c>
      <c r="J636" s="56">
        <v>0.28994621397710385</v>
      </c>
      <c r="K636" s="76">
        <v>16951575705.033939</v>
      </c>
      <c r="L636" s="76">
        <v>769019595.55980766</v>
      </c>
      <c r="M636" s="76">
        <v>180231120132.95071</v>
      </c>
      <c r="N636" s="76">
        <v>76902507021.293701</v>
      </c>
      <c r="O636" s="76">
        <v>29970.814698640956</v>
      </c>
      <c r="P636" s="46">
        <v>461076.63815788541</v>
      </c>
      <c r="Q636" s="46">
        <v>293502.9849011125</v>
      </c>
      <c r="R636" s="76">
        <v>1004699394004.9807</v>
      </c>
      <c r="S636" s="56">
        <v>0.5131652379300129</v>
      </c>
      <c r="T636" s="56">
        <v>0.27220932848075396</v>
      </c>
      <c r="U636" s="46">
        <v>16.398993220833038</v>
      </c>
      <c r="V636" s="76">
        <v>4986301619916.4385</v>
      </c>
      <c r="W636" s="84">
        <v>1573.7634258243984</v>
      </c>
      <c r="X636" s="82">
        <v>4.4426858851476334E-2</v>
      </c>
      <c r="Y636" s="476">
        <v>2.0000000000000001E-4</v>
      </c>
    </row>
    <row r="637" spans="1:25" x14ac:dyDescent="0.2">
      <c r="A637" s="475">
        <v>633</v>
      </c>
      <c r="B637" s="56">
        <v>0.62019948182267148</v>
      </c>
      <c r="C637" s="46">
        <v>2072.6976707732279</v>
      </c>
      <c r="D637" s="56">
        <v>0.6497988339388715</v>
      </c>
      <c r="E637" s="56">
        <v>0.24238438831055226</v>
      </c>
      <c r="F637" s="250">
        <v>2024.8</v>
      </c>
      <c r="G637" s="76">
        <v>158814353499.74521</v>
      </c>
      <c r="H637" s="46">
        <v>14962709.680380804</v>
      </c>
      <c r="I637" s="76">
        <v>393001869726.01483</v>
      </c>
      <c r="J637" s="56">
        <v>0.30288322686330049</v>
      </c>
      <c r="K637" s="76">
        <v>15773410038.265121</v>
      </c>
      <c r="L637" s="76">
        <v>17402111441.989391</v>
      </c>
      <c r="M637" s="76">
        <v>107344495661.6264</v>
      </c>
      <c r="N637" s="76">
        <v>34269657577.426605</v>
      </c>
      <c r="O637" s="76">
        <v>27094.78503047784</v>
      </c>
      <c r="P637" s="46">
        <v>236240.93991195952</v>
      </c>
      <c r="Q637" s="46">
        <v>124294.36660198786</v>
      </c>
      <c r="R637" s="76">
        <v>695103624026.61365</v>
      </c>
      <c r="S637" s="56">
        <v>0.4832227193491061</v>
      </c>
      <c r="T637" s="56">
        <v>0.36085273615943203</v>
      </c>
      <c r="U637" s="46">
        <v>16.692828447239261</v>
      </c>
      <c r="V637" s="76">
        <v>4760550870870.8164</v>
      </c>
      <c r="W637" s="84">
        <v>1503.1344590369672</v>
      </c>
      <c r="X637" s="82">
        <v>4.2389730129834352E-2</v>
      </c>
      <c r="Y637" s="476">
        <v>2.0000000000000001E-4</v>
      </c>
    </row>
    <row r="638" spans="1:25" x14ac:dyDescent="0.2">
      <c r="A638" s="475">
        <v>634</v>
      </c>
      <c r="B638" s="56">
        <v>0.34372016657286508</v>
      </c>
      <c r="C638" s="46">
        <v>3038.3571822691592</v>
      </c>
      <c r="D638" s="56">
        <v>0.60983071779191012</v>
      </c>
      <c r="E638" s="56">
        <v>0.69034026392551806</v>
      </c>
      <c r="F638" s="250">
        <v>2026.24</v>
      </c>
      <c r="G638" s="76">
        <v>74495705214.159668</v>
      </c>
      <c r="H638" s="46">
        <v>13439621.720025469</v>
      </c>
      <c r="I638" s="76">
        <v>444760920607.93561</v>
      </c>
      <c r="J638" s="56">
        <v>0.34372016657286508</v>
      </c>
      <c r="K638" s="76">
        <v>23286722944.836132</v>
      </c>
      <c r="L638" s="76">
        <v>12437524334.989527</v>
      </c>
      <c r="M638" s="76">
        <v>42087570737.632988</v>
      </c>
      <c r="N638" s="76">
        <v>78007219080.401596</v>
      </c>
      <c r="O638" s="76">
        <v>22530.419336653431</v>
      </c>
      <c r="P638" s="46">
        <v>475113.45874832734</v>
      </c>
      <c r="Q638" s="46">
        <v>309941.39308170992</v>
      </c>
      <c r="R638" s="76">
        <v>713228947059.88647</v>
      </c>
      <c r="S638" s="56">
        <v>0.44754393679367616</v>
      </c>
      <c r="T638" s="56">
        <v>0.27957669237626032</v>
      </c>
      <c r="U638" s="46">
        <v>15.060372563708009</v>
      </c>
      <c r="V638" s="76">
        <v>3417165428020.2686</v>
      </c>
      <c r="W638" s="84">
        <v>1078.6928854423697</v>
      </c>
      <c r="X638" s="82">
        <v>4.6745116055408376E-2</v>
      </c>
      <c r="Y638" s="476">
        <v>2.0000000000000001E-4</v>
      </c>
    </row>
    <row r="639" spans="1:25" x14ac:dyDescent="0.2">
      <c r="A639" s="475">
        <v>635</v>
      </c>
      <c r="B639" s="56">
        <v>0.56399518020464279</v>
      </c>
      <c r="C639" s="46">
        <v>7132.9296560383873</v>
      </c>
      <c r="D639" s="56">
        <v>0.7994618453896073</v>
      </c>
      <c r="E639" s="56">
        <v>0.21714106576816167</v>
      </c>
      <c r="F639" s="250">
        <v>2025.84</v>
      </c>
      <c r="G639" s="76">
        <v>248460454398.11044</v>
      </c>
      <c r="H639" s="46">
        <v>19664823.146090567</v>
      </c>
      <c r="I639" s="76">
        <v>428602398304.34021</v>
      </c>
      <c r="J639" s="56">
        <v>0.17077483289524364</v>
      </c>
      <c r="K639" s="76">
        <v>15215615782.187057</v>
      </c>
      <c r="L639" s="76">
        <v>25640038462.232544</v>
      </c>
      <c r="M639" s="76">
        <v>130601589181.14389</v>
      </c>
      <c r="N639" s="76">
        <v>23205649504.481033</v>
      </c>
      <c r="O639" s="76">
        <v>19966.661387692377</v>
      </c>
      <c r="P639" s="46">
        <v>216298.47077606653</v>
      </c>
      <c r="Q639" s="46">
        <v>83827.234443056979</v>
      </c>
      <c r="R639" s="76">
        <v>904716556288.87708</v>
      </c>
      <c r="S639" s="56">
        <v>0.48084571387755309</v>
      </c>
      <c r="T639" s="56">
        <v>0.31407480318773123</v>
      </c>
      <c r="U639" s="46">
        <v>18.16453456012561</v>
      </c>
      <c r="V639" s="76">
        <v>5526019920891.5664</v>
      </c>
      <c r="W639" s="84">
        <v>1743.265407257134</v>
      </c>
      <c r="X639" s="82">
        <v>4.1544644812139611E-2</v>
      </c>
      <c r="Y639" s="476">
        <v>2.0000000000000001E-4</v>
      </c>
    </row>
    <row r="640" spans="1:25" x14ac:dyDescent="0.2">
      <c r="A640" s="475">
        <v>636</v>
      </c>
      <c r="B640" s="56">
        <v>0.30480441365401423</v>
      </c>
      <c r="C640" s="46">
        <v>1500</v>
      </c>
      <c r="D640" s="56">
        <v>0.9369735453676844</v>
      </c>
      <c r="E640" s="56">
        <v>0.1950195500928511</v>
      </c>
      <c r="F640" s="250">
        <v>2025.45</v>
      </c>
      <c r="G640" s="76">
        <v>214916591609.9025</v>
      </c>
      <c r="H640" s="46">
        <v>28895227.075677678</v>
      </c>
      <c r="I640" s="76">
        <v>665304442385.5293</v>
      </c>
      <c r="J640" s="56">
        <v>0.30480441365401423</v>
      </c>
      <c r="K640" s="76">
        <v>24979055426.679111</v>
      </c>
      <c r="L640" s="76">
        <v>30197483972.653744</v>
      </c>
      <c r="M640" s="76">
        <v>115999252324.66721</v>
      </c>
      <c r="N640" s="76">
        <v>52993441917.670212</v>
      </c>
      <c r="O640" s="76">
        <v>20193.902797120638</v>
      </c>
      <c r="P640" s="46">
        <v>356403.10068146093</v>
      </c>
      <c r="Q640" s="46">
        <v>207958.69515645335</v>
      </c>
      <c r="R640" s="76">
        <v>1122079922951.1111</v>
      </c>
      <c r="S640" s="56">
        <v>0.47547808199121039</v>
      </c>
      <c r="T640" s="56">
        <v>0.33794541492081548</v>
      </c>
      <c r="U640" s="46">
        <v>16.27338064103958</v>
      </c>
      <c r="V640" s="76">
        <v>6736938168710.4609</v>
      </c>
      <c r="W640" s="84">
        <v>2127.1633643159566</v>
      </c>
      <c r="X640" s="82">
        <v>4.5070952893636315E-2</v>
      </c>
      <c r="Y640" s="476">
        <v>2.0000000000000001E-4</v>
      </c>
    </row>
    <row r="641" spans="1:25" x14ac:dyDescent="0.2">
      <c r="A641" s="475">
        <v>637</v>
      </c>
      <c r="B641" s="56">
        <v>0.21096382715719708</v>
      </c>
      <c r="C641" s="46">
        <v>4318.5709413960785</v>
      </c>
      <c r="D641" s="56">
        <v>0.89236889730845614</v>
      </c>
      <c r="E641" s="56">
        <v>0.39221166682919673</v>
      </c>
      <c r="F641" s="250">
        <v>2025.56</v>
      </c>
      <c r="G641" s="76">
        <v>179225618186.96335</v>
      </c>
      <c r="H641" s="46">
        <v>19023671.223486885</v>
      </c>
      <c r="I641" s="76">
        <v>516381750927.53027</v>
      </c>
      <c r="J641" s="56">
        <v>0.21096382715719708</v>
      </c>
      <c r="K641" s="76">
        <v>23585219335.520851</v>
      </c>
      <c r="L641" s="76">
        <v>49278197723.388161</v>
      </c>
      <c r="M641" s="76">
        <v>110956759751.93814</v>
      </c>
      <c r="N641" s="76">
        <v>5646787119.2674837</v>
      </c>
      <c r="O641" s="76">
        <v>24418.813992963998</v>
      </c>
      <c r="P641" s="46">
        <v>83568.587829905591</v>
      </c>
      <c r="Q641" s="46">
        <v>24687.632958021764</v>
      </c>
      <c r="R641" s="76">
        <v>871207174384.1311</v>
      </c>
      <c r="S641" s="56">
        <v>0.43645807757335975</v>
      </c>
      <c r="T641" s="56">
        <v>0.26884892445708963</v>
      </c>
      <c r="U641" s="46">
        <v>17.468875929609489</v>
      </c>
      <c r="V641" s="76">
        <v>4419519061944.3174</v>
      </c>
      <c r="W641" s="84">
        <v>1395.1335532599858</v>
      </c>
      <c r="X641" s="82">
        <v>4.2812248258145946E-2</v>
      </c>
      <c r="Y641" s="476">
        <v>2.0000000000000001E-4</v>
      </c>
    </row>
    <row r="642" spans="1:25" x14ac:dyDescent="0.2">
      <c r="A642" s="475">
        <v>638</v>
      </c>
      <c r="B642" s="56">
        <v>0.42894277878627834</v>
      </c>
      <c r="C642" s="46">
        <v>1526.1411895643023</v>
      </c>
      <c r="D642" s="56">
        <v>0.48791517950856722</v>
      </c>
      <c r="E642" s="56">
        <v>0.49037395422406321</v>
      </c>
      <c r="F642" s="250">
        <v>2025.1</v>
      </c>
      <c r="G642" s="76">
        <v>198679527931.81894</v>
      </c>
      <c r="H642" s="46">
        <v>9282316.7981252801</v>
      </c>
      <c r="I642" s="76">
        <v>305330452859.22589</v>
      </c>
      <c r="J642" s="56">
        <v>0.42894277878627829</v>
      </c>
      <c r="K642" s="76">
        <v>21470192211.265961</v>
      </c>
      <c r="L642" s="76">
        <v>20346363004.508419</v>
      </c>
      <c r="M642" s="76">
        <v>91638626968.607468</v>
      </c>
      <c r="N642" s="76">
        <v>29171634679.834778</v>
      </c>
      <c r="O642" s="76">
        <v>29160.965165911151</v>
      </c>
      <c r="P642" s="46">
        <v>297699.29242797144</v>
      </c>
      <c r="Q642" s="46">
        <v>141272.38607455426</v>
      </c>
      <c r="R642" s="76">
        <v>669300117614.78223</v>
      </c>
      <c r="S642" s="56">
        <v>0.59047032033078006</v>
      </c>
      <c r="T642" s="56">
        <v>0.46480330463127567</v>
      </c>
      <c r="U642" s="46">
        <v>16.777563444139478</v>
      </c>
      <c r="V642" s="76">
        <v>5774220826452.7109</v>
      </c>
      <c r="W642" s="84">
        <v>1823.7914163404455</v>
      </c>
      <c r="X642" s="82">
        <v>4.3270898458753454E-2</v>
      </c>
      <c r="Y642" s="476">
        <v>2.0000000000000001E-4</v>
      </c>
    </row>
    <row r="643" spans="1:25" x14ac:dyDescent="0.2">
      <c r="A643" s="475">
        <v>639</v>
      </c>
      <c r="B643" s="56">
        <v>0.53194457468112721</v>
      </c>
      <c r="C643" s="46">
        <v>3616.8766481622101</v>
      </c>
      <c r="D643" s="56">
        <v>0.67313016290317362</v>
      </c>
      <c r="E643" s="56">
        <v>0.29379698515674324</v>
      </c>
      <c r="F643" s="250">
        <v>2025.58</v>
      </c>
      <c r="G643" s="76">
        <v>259207727963.78699</v>
      </c>
      <c r="H643" s="46">
        <v>15086718.881224697</v>
      </c>
      <c r="I643" s="76">
        <v>495216148501.6637</v>
      </c>
      <c r="J643" s="56">
        <v>0.53194457468112721</v>
      </c>
      <c r="K643" s="76">
        <v>18610891895.79903</v>
      </c>
      <c r="L643" s="76">
        <v>17571811987.289001</v>
      </c>
      <c r="M643" s="76">
        <v>144106453329.43329</v>
      </c>
      <c r="N643" s="76">
        <v>15506074700.443287</v>
      </c>
      <c r="O643" s="76">
        <v>21846.057812853949</v>
      </c>
      <c r="P643" s="46">
        <v>167699.22469961111</v>
      </c>
      <c r="Q643" s="46">
        <v>74816.945570276992</v>
      </c>
      <c r="R643" s="76">
        <v>982290933227.0531</v>
      </c>
      <c r="S643" s="56">
        <v>0.64719784553418147</v>
      </c>
      <c r="T643" s="56">
        <v>0.47471474533276953</v>
      </c>
      <c r="U643" s="46">
        <v>16.295372295691443</v>
      </c>
      <c r="V643" s="76">
        <v>8314349007052.4092</v>
      </c>
      <c r="W643" s="84">
        <v>2623.7758213028105</v>
      </c>
      <c r="X643" s="82">
        <v>4.4929179934466587E-2</v>
      </c>
      <c r="Y643" s="476">
        <v>2.0000000000000001E-4</v>
      </c>
    </row>
    <row r="644" spans="1:25" x14ac:dyDescent="0.2">
      <c r="A644" s="475">
        <v>640</v>
      </c>
      <c r="B644" s="56">
        <v>0.47371028786481573</v>
      </c>
      <c r="C644" s="46">
        <v>6263.7938469972296</v>
      </c>
      <c r="D644" s="56">
        <v>0.33943641769140193</v>
      </c>
      <c r="E644" s="56">
        <v>0.21099466747805007</v>
      </c>
      <c r="F644" s="250">
        <v>2025.46</v>
      </c>
      <c r="G644" s="76">
        <v>73629833739.079254</v>
      </c>
      <c r="H644" s="46">
        <v>5740747.3630933091</v>
      </c>
      <c r="I644" s="76">
        <v>272825271184.16437</v>
      </c>
      <c r="J644" s="56">
        <v>0.47371028786481573</v>
      </c>
      <c r="K644" s="76">
        <v>13435283932.802711</v>
      </c>
      <c r="L644" s="76">
        <v>13517990031.179991</v>
      </c>
      <c r="M644" s="76">
        <v>90326942596.743362</v>
      </c>
      <c r="N644" s="76">
        <v>123824207416.11133</v>
      </c>
      <c r="O644" s="76">
        <v>38516.980742011729</v>
      </c>
      <c r="P644" s="46">
        <v>772522.17931645666</v>
      </c>
      <c r="Q644" s="46">
        <v>475902.6314526067</v>
      </c>
      <c r="R644" s="76">
        <v>603882158336.02295</v>
      </c>
      <c r="S644" s="56">
        <v>0.52406350080557784</v>
      </c>
      <c r="T644" s="56">
        <v>0.33370055761772482</v>
      </c>
      <c r="U644" s="46">
        <v>15.098902038641681</v>
      </c>
      <c r="V644" s="76">
        <v>3463784838872.5596</v>
      </c>
      <c r="W644" s="84">
        <v>1092.2749976596338</v>
      </c>
      <c r="X644" s="82">
        <v>4.6775035166333051E-2</v>
      </c>
      <c r="Y644" s="476">
        <v>2.0000000000000001E-4</v>
      </c>
    </row>
    <row r="645" spans="1:25" x14ac:dyDescent="0.2">
      <c r="A645" s="475">
        <v>641</v>
      </c>
      <c r="B645" s="56">
        <v>0.44785507328241531</v>
      </c>
      <c r="C645" s="46">
        <v>4671.0401760160757</v>
      </c>
      <c r="D645" s="56">
        <v>0.64328299578225157</v>
      </c>
      <c r="E645" s="56">
        <v>0.4368615286529462</v>
      </c>
      <c r="F645" s="250">
        <v>2023.76</v>
      </c>
      <c r="G645" s="76">
        <v>255144337689.91479</v>
      </c>
      <c r="H645" s="46">
        <v>14314789.57412488</v>
      </c>
      <c r="I645" s="76">
        <v>487142959989.81403</v>
      </c>
      <c r="J645" s="56">
        <v>0.44785507328241536</v>
      </c>
      <c r="K645" s="76">
        <v>17828906701.994736</v>
      </c>
      <c r="L645" s="76">
        <v>0</v>
      </c>
      <c r="M645" s="76">
        <v>239523369653.38177</v>
      </c>
      <c r="N645" s="76">
        <v>16976045494.370058</v>
      </c>
      <c r="O645" s="76">
        <v>35238.608212857587</v>
      </c>
      <c r="P645" s="46">
        <v>157894.30473443109</v>
      </c>
      <c r="Q645" s="46">
        <v>68516.063532677916</v>
      </c>
      <c r="R645" s="76">
        <v>990511881509.22473</v>
      </c>
      <c r="S645" s="56">
        <v>0.61333898423732081</v>
      </c>
      <c r="T645" s="56">
        <v>0.45477145449012923</v>
      </c>
      <c r="U645" s="46">
        <v>16.326418362352072</v>
      </c>
      <c r="V645" s="76">
        <v>8203684131290.7871</v>
      </c>
      <c r="W645" s="84">
        <v>2588.6589844727905</v>
      </c>
      <c r="X645" s="82">
        <v>4.382895193848569E-2</v>
      </c>
      <c r="Y645" s="476">
        <v>2.0000000000000001E-4</v>
      </c>
    </row>
    <row r="646" spans="1:25" x14ac:dyDescent="0.2">
      <c r="A646" s="475">
        <v>642</v>
      </c>
      <c r="B646" s="56">
        <v>0.52120611968385766</v>
      </c>
      <c r="C646" s="46">
        <v>6485.4841864556911</v>
      </c>
      <c r="D646" s="56">
        <v>1.0484103092165615</v>
      </c>
      <c r="E646" s="56">
        <v>0.60021469627229773</v>
      </c>
      <c r="F646" s="250">
        <v>2024.94</v>
      </c>
      <c r="G646" s="76">
        <v>158829284898.81714</v>
      </c>
      <c r="H646" s="46">
        <v>33248302.15660578</v>
      </c>
      <c r="I646" s="76">
        <v>701487716798.26697</v>
      </c>
      <c r="J646" s="56">
        <v>0.31859713049441674</v>
      </c>
      <c r="K646" s="76">
        <v>35941649201.927391</v>
      </c>
      <c r="L646" s="76">
        <v>12173368639.976465</v>
      </c>
      <c r="M646" s="76">
        <v>188507074964.70047</v>
      </c>
      <c r="N646" s="76">
        <v>14464575942.926178</v>
      </c>
      <c r="O646" s="76">
        <v>20107.773838841455</v>
      </c>
      <c r="P646" s="46">
        <v>148749.62568944533</v>
      </c>
      <c r="Q646" s="46">
        <v>60811.254525425313</v>
      </c>
      <c r="R646" s="76">
        <v>1214355330099.8186</v>
      </c>
      <c r="S646" s="56">
        <v>0.50563642095784667</v>
      </c>
      <c r="T646" s="56">
        <v>0.28011735822372918</v>
      </c>
      <c r="U646" s="46">
        <v>15.644135114026389</v>
      </c>
      <c r="V646" s="76">
        <v>5794291596973.04</v>
      </c>
      <c r="W646" s="84">
        <v>1827.8423177240632</v>
      </c>
      <c r="X646" s="82">
        <v>4.7090361813797811E-2</v>
      </c>
      <c r="Y646" s="476">
        <v>2.0000000000000001E-4</v>
      </c>
    </row>
    <row r="647" spans="1:25" x14ac:dyDescent="0.2">
      <c r="A647" s="475">
        <v>643</v>
      </c>
      <c r="B647" s="56">
        <v>0.46523756110230741</v>
      </c>
      <c r="C647" s="46">
        <v>6092.9644306556647</v>
      </c>
      <c r="D647" s="56">
        <v>0.71455174062731397</v>
      </c>
      <c r="E647" s="56">
        <v>0.19185764760366353</v>
      </c>
      <c r="F647" s="250">
        <v>2023.75</v>
      </c>
      <c r="G647" s="76">
        <v>695905322603.69971</v>
      </c>
      <c r="H647" s="46">
        <v>16164002.816433931</v>
      </c>
      <c r="I647" s="76">
        <v>509524400642.29028</v>
      </c>
      <c r="J647" s="56">
        <v>0.328409733310566</v>
      </c>
      <c r="K647" s="76">
        <v>10569165004.393829</v>
      </c>
      <c r="L647" s="76">
        <v>0</v>
      </c>
      <c r="M647" s="76">
        <v>573746877840.95984</v>
      </c>
      <c r="N647" s="76">
        <v>77878562347.50766</v>
      </c>
      <c r="O647" s="76">
        <v>25238.501387276716</v>
      </c>
      <c r="P647" s="46">
        <v>388900.11660586472</v>
      </c>
      <c r="Q647" s="46">
        <v>238720.14445716166</v>
      </c>
      <c r="R647" s="76">
        <v>1651596068044.5193</v>
      </c>
      <c r="S647" s="56">
        <v>0.62403913648805465</v>
      </c>
      <c r="T647" s="56">
        <v>0.50297004589503691</v>
      </c>
      <c r="U647" s="46">
        <v>18.008906221161944</v>
      </c>
      <c r="V647" s="76">
        <v>16299203530509.758</v>
      </c>
      <c r="W647" s="84">
        <v>5148.4108215532415</v>
      </c>
      <c r="X647" s="82">
        <v>4.0928256960750101E-2</v>
      </c>
      <c r="Y647" s="476">
        <v>2.0000000000000001E-4</v>
      </c>
    </row>
    <row r="648" spans="1:25" x14ac:dyDescent="0.2">
      <c r="A648" s="475">
        <v>644</v>
      </c>
      <c r="B648" s="56">
        <v>0.51768056856613121</v>
      </c>
      <c r="C648" s="46">
        <v>2910.2369282253517</v>
      </c>
      <c r="D648" s="56">
        <v>1.0890935388854337</v>
      </c>
      <c r="E648" s="56">
        <v>0.44887388376423604</v>
      </c>
      <c r="F648" s="250">
        <v>2025.16</v>
      </c>
      <c r="G648" s="76">
        <v>220349864247.7724</v>
      </c>
      <c r="H648" s="46">
        <v>38512909.54551968</v>
      </c>
      <c r="I648" s="76">
        <v>739627506775.36926</v>
      </c>
      <c r="J648" s="56">
        <v>0.2304546490352487</v>
      </c>
      <c r="K648" s="76">
        <v>22151861419.437237</v>
      </c>
      <c r="L648" s="76">
        <v>4099942583.9458981</v>
      </c>
      <c r="M648" s="76">
        <v>160283911348.30814</v>
      </c>
      <c r="N648" s="76">
        <v>64079774698.919067</v>
      </c>
      <c r="O648" s="76">
        <v>30236.035529389501</v>
      </c>
      <c r="P648" s="46">
        <v>413698.65878731606</v>
      </c>
      <c r="Q648" s="46">
        <v>248004.89983670416</v>
      </c>
      <c r="R648" s="76">
        <v>1286500318516.0103</v>
      </c>
      <c r="S648" s="56">
        <v>0.43627039613031321</v>
      </c>
      <c r="T648" s="56">
        <v>0.23384446249526092</v>
      </c>
      <c r="U648" s="46">
        <v>17.332716983084545</v>
      </c>
      <c r="V648" s="76">
        <v>5647403985869.084</v>
      </c>
      <c r="W648" s="84">
        <v>1782.1578725796294</v>
      </c>
      <c r="X648" s="82">
        <v>4.2916880101594806E-2</v>
      </c>
      <c r="Y648" s="476">
        <v>2.0000000000000001E-4</v>
      </c>
    </row>
    <row r="649" spans="1:25" x14ac:dyDescent="0.2">
      <c r="A649" s="475">
        <v>645</v>
      </c>
      <c r="B649" s="56">
        <v>0.4964165096351712</v>
      </c>
      <c r="C649" s="46">
        <v>2091.2124634767056</v>
      </c>
      <c r="D649" s="56">
        <v>0.27199239990954799</v>
      </c>
      <c r="E649" s="56">
        <v>0.38469835834389859</v>
      </c>
      <c r="F649" s="250">
        <v>2025.51</v>
      </c>
      <c r="G649" s="76">
        <v>99468992123.264481</v>
      </c>
      <c r="H649" s="46">
        <v>4560577.2610339113</v>
      </c>
      <c r="I649" s="76">
        <v>208732355457.49295</v>
      </c>
      <c r="J649" s="56">
        <v>0.49641650963517114</v>
      </c>
      <c r="K649" s="76">
        <v>12080530640.593435</v>
      </c>
      <c r="L649" s="76">
        <v>17339038501.888359</v>
      </c>
      <c r="M649" s="76">
        <v>77267242741.468399</v>
      </c>
      <c r="N649" s="76">
        <v>149032877081.35175</v>
      </c>
      <c r="O649" s="76">
        <v>25040.725525597642</v>
      </c>
      <c r="P649" s="46">
        <v>980241.86406319449</v>
      </c>
      <c r="Q649" s="46">
        <v>633935.58139179833</v>
      </c>
      <c r="R649" s="76">
        <v>602278879026.47461</v>
      </c>
      <c r="S649" s="56">
        <v>0.55443458935350443</v>
      </c>
      <c r="T649" s="56">
        <v>0.35144083331228532</v>
      </c>
      <c r="U649" s="46">
        <v>15.738053192737892</v>
      </c>
      <c r="V649" s="76">
        <v>3799337762228.8662</v>
      </c>
      <c r="W649" s="84">
        <v>1199.105822424694</v>
      </c>
      <c r="X649" s="82">
        <v>4.4563173745469656E-2</v>
      </c>
      <c r="Y649" s="476">
        <v>2.0000000000000001E-4</v>
      </c>
    </row>
    <row r="650" spans="1:25" x14ac:dyDescent="0.2">
      <c r="A650" s="475">
        <v>646</v>
      </c>
      <c r="B650" s="56">
        <v>0.70512409078974458</v>
      </c>
      <c r="C650" s="46">
        <v>6308.8763702752931</v>
      </c>
      <c r="D650" s="56">
        <v>0.98162417890260545</v>
      </c>
      <c r="E650" s="56">
        <v>0.53954288601724021</v>
      </c>
      <c r="F650" s="250">
        <v>2024.7</v>
      </c>
      <c r="G650" s="76">
        <v>189514877043.35303</v>
      </c>
      <c r="H650" s="46">
        <v>29017579.192615777</v>
      </c>
      <c r="I650" s="76">
        <v>603097591138.82349</v>
      </c>
      <c r="J650" s="56">
        <v>0.22976143229268342</v>
      </c>
      <c r="K650" s="76">
        <v>13087424716.609884</v>
      </c>
      <c r="L650" s="76">
        <v>5693054077.6393318</v>
      </c>
      <c r="M650" s="76">
        <v>159776744420.62973</v>
      </c>
      <c r="N650" s="76">
        <v>51064089282.488922</v>
      </c>
      <c r="O650" s="76">
        <v>20178.704824675351</v>
      </c>
      <c r="P650" s="46">
        <v>342395.37740534032</v>
      </c>
      <c r="Q650" s="46">
        <v>196281.80015469523</v>
      </c>
      <c r="R650" s="76">
        <v>1122819936668.2959</v>
      </c>
      <c r="S650" s="56">
        <v>0.46511000338268593</v>
      </c>
      <c r="T650" s="56">
        <v>0.25098836549656378</v>
      </c>
      <c r="U650" s="46">
        <v>16.970308160829731</v>
      </c>
      <c r="V650" s="76">
        <v>5125636051915.1201</v>
      </c>
      <c r="W650" s="84">
        <v>1614.7006637435679</v>
      </c>
      <c r="X650" s="82">
        <v>4.3990045946500383E-2</v>
      </c>
      <c r="Y650" s="476">
        <v>2.0000000000000001E-4</v>
      </c>
    </row>
    <row r="651" spans="1:25" x14ac:dyDescent="0.2">
      <c r="A651" s="475">
        <v>647</v>
      </c>
      <c r="B651" s="56">
        <v>0.27652110986377154</v>
      </c>
      <c r="C651" s="46">
        <v>1500</v>
      </c>
      <c r="D651" s="56">
        <v>0.22982990980647611</v>
      </c>
      <c r="E651" s="56">
        <v>0.25606461325140428</v>
      </c>
      <c r="F651" s="250">
        <v>2025.58</v>
      </c>
      <c r="G651" s="76">
        <v>147792213297.75827</v>
      </c>
      <c r="H651" s="46">
        <v>3700236.4449082809</v>
      </c>
      <c r="I651" s="76">
        <v>173349432148.78784</v>
      </c>
      <c r="J651" s="56">
        <v>0.27652110986377154</v>
      </c>
      <c r="K651" s="76">
        <v>10668363668.793598</v>
      </c>
      <c r="L651" s="76">
        <v>7013026440.8984661</v>
      </c>
      <c r="M651" s="76">
        <v>102046048934.4306</v>
      </c>
      <c r="N651" s="76">
        <v>157210706121.83267</v>
      </c>
      <c r="O651" s="76">
        <v>19851.433495106743</v>
      </c>
      <c r="P651" s="46">
        <v>931527.08466222871</v>
      </c>
      <c r="Q651" s="46">
        <v>599862.83951561619</v>
      </c>
      <c r="R651" s="76">
        <v>552940349168.99451</v>
      </c>
      <c r="S651" s="56">
        <v>0.47115221128998919</v>
      </c>
      <c r="T651" s="56">
        <v>0.36817874134534889</v>
      </c>
      <c r="U651" s="46">
        <v>17.28738006115108</v>
      </c>
      <c r="V651" s="76">
        <v>3897324474784.6543</v>
      </c>
      <c r="W651" s="84">
        <v>1229.2905004440852</v>
      </c>
      <c r="X651" s="82">
        <v>4.1902595534693089E-2</v>
      </c>
      <c r="Y651" s="476">
        <v>2.0000000000000001E-4</v>
      </c>
    </row>
    <row r="652" spans="1:25" x14ac:dyDescent="0.2">
      <c r="A652" s="475">
        <v>648</v>
      </c>
      <c r="B652" s="56">
        <v>0.45537536677852752</v>
      </c>
      <c r="C652" s="46">
        <v>2359.8022025886376</v>
      </c>
      <c r="D652" s="56">
        <v>0.80791471771456069</v>
      </c>
      <c r="E652" s="56">
        <v>0.65337769697478754</v>
      </c>
      <c r="F652" s="250">
        <v>2023.75</v>
      </c>
      <c r="G652" s="76">
        <v>305902725940.12042</v>
      </c>
      <c r="H652" s="46">
        <v>21485427.978521373</v>
      </c>
      <c r="I652" s="76">
        <v>581433235179.88672</v>
      </c>
      <c r="J652" s="56">
        <v>0.45537536677852752</v>
      </c>
      <c r="K652" s="76">
        <v>19064754628.739666</v>
      </c>
      <c r="L652" s="76">
        <v>1194141301.8850701</v>
      </c>
      <c r="M652" s="76">
        <v>274696053727.83197</v>
      </c>
      <c r="N652" s="76">
        <v>107139373572.99011</v>
      </c>
      <c r="O652" s="76">
        <v>22111.606866236805</v>
      </c>
      <c r="P652" s="46">
        <v>726846.62130103284</v>
      </c>
      <c r="Q652" s="46">
        <v>507021.32097747223</v>
      </c>
      <c r="R652" s="76">
        <v>1311872548188.6812</v>
      </c>
      <c r="S652" s="56">
        <v>0.5960320562151884</v>
      </c>
      <c r="T652" s="56">
        <v>0.42563464213440361</v>
      </c>
      <c r="U652" s="46">
        <v>16.231040373168156</v>
      </c>
      <c r="V652" s="76">
        <v>10279461789395.652</v>
      </c>
      <c r="W652" s="84">
        <v>3239.1196708110397</v>
      </c>
      <c r="X652" s="82">
        <v>4.3575374114376238E-2</v>
      </c>
      <c r="Y652" s="476">
        <v>2.0000000000000001E-4</v>
      </c>
    </row>
    <row r="653" spans="1:25" x14ac:dyDescent="0.2">
      <c r="A653" s="475">
        <v>649</v>
      </c>
      <c r="B653" s="56">
        <v>0.58110766273075165</v>
      </c>
      <c r="C653" s="46">
        <v>3850.1376188318791</v>
      </c>
      <c r="D653" s="56">
        <v>0.58132859289563843</v>
      </c>
      <c r="E653" s="56">
        <v>0.34765186673694431</v>
      </c>
      <c r="F653" s="250">
        <v>2025.56</v>
      </c>
      <c r="G653" s="76">
        <v>256771664269.8967</v>
      </c>
      <c r="H653" s="46">
        <v>12403398.147911407</v>
      </c>
      <c r="I653" s="76">
        <v>406311839716.08154</v>
      </c>
      <c r="J653" s="56">
        <v>0.44178004220316947</v>
      </c>
      <c r="K653" s="76">
        <v>11773908524.982058</v>
      </c>
      <c r="L653" s="76">
        <v>5688849826.3380156</v>
      </c>
      <c r="M653" s="76">
        <v>158254788944.91953</v>
      </c>
      <c r="N653" s="76">
        <v>27442347904.104782</v>
      </c>
      <c r="O653" s="76">
        <v>17530.933801317609</v>
      </c>
      <c r="P653" s="46">
        <v>207444.80072825984</v>
      </c>
      <c r="Q653" s="46">
        <v>104612.01473452998</v>
      </c>
      <c r="R653" s="76">
        <v>955176728508.02234</v>
      </c>
      <c r="S653" s="56">
        <v>0.62591600922483326</v>
      </c>
      <c r="T653" s="56">
        <v>0.43355423134760007</v>
      </c>
      <c r="U653" s="46">
        <v>16.690205556249403</v>
      </c>
      <c r="V653" s="76">
        <v>7710797875740.3076</v>
      </c>
      <c r="W653" s="84">
        <v>2432.7909812335288</v>
      </c>
      <c r="X653" s="82">
        <v>4.3108167520686358E-2</v>
      </c>
      <c r="Y653" s="476">
        <v>2.0000000000000001E-4</v>
      </c>
    </row>
    <row r="654" spans="1:25" x14ac:dyDescent="0.2">
      <c r="A654" s="475">
        <v>650</v>
      </c>
      <c r="B654" s="56">
        <v>0.44059960969095591</v>
      </c>
      <c r="C654" s="46">
        <v>4599.4751187752418</v>
      </c>
      <c r="D654" s="56">
        <v>0.93499753690171739</v>
      </c>
      <c r="E654" s="56">
        <v>0.46094165183599611</v>
      </c>
      <c r="F654" s="250">
        <v>2024.28</v>
      </c>
      <c r="G654" s="76">
        <v>286954340882.99133</v>
      </c>
      <c r="H654" s="46">
        <v>25737490.760624602</v>
      </c>
      <c r="I654" s="76">
        <v>620071724993.43799</v>
      </c>
      <c r="J654" s="56">
        <v>0.34978069882641771</v>
      </c>
      <c r="K654" s="76">
        <v>14055429224.666199</v>
      </c>
      <c r="L654" s="76">
        <v>0</v>
      </c>
      <c r="M654" s="76">
        <v>298084393151.14709</v>
      </c>
      <c r="N654" s="76">
        <v>100845961914.28445</v>
      </c>
      <c r="O654" s="76">
        <v>24772.838051033861</v>
      </c>
      <c r="P654" s="46">
        <v>606583.39528528997</v>
      </c>
      <c r="Q654" s="46">
        <v>404540.15934000246</v>
      </c>
      <c r="R654" s="76">
        <v>1518153910693.25</v>
      </c>
      <c r="S654" s="56">
        <v>0.57587950474031036</v>
      </c>
      <c r="T654" s="56">
        <v>0.32660764125320557</v>
      </c>
      <c r="U654" s="46">
        <v>16.431405316893521</v>
      </c>
      <c r="V654" s="76">
        <v>8858690862464.7305</v>
      </c>
      <c r="W654" s="84">
        <v>2791.3188133816202</v>
      </c>
      <c r="X654" s="82">
        <v>4.5059183997036775E-2</v>
      </c>
      <c r="Y654" s="476">
        <v>2.0000000000000001E-4</v>
      </c>
    </row>
    <row r="655" spans="1:25" x14ac:dyDescent="0.2">
      <c r="A655" s="475">
        <v>651</v>
      </c>
      <c r="B655" s="56">
        <v>0.36432931022697213</v>
      </c>
      <c r="C655" s="46">
        <v>4720.5481405312739</v>
      </c>
      <c r="D655" s="56">
        <v>0.37447468287874952</v>
      </c>
      <c r="E655" s="56">
        <v>0.7</v>
      </c>
      <c r="F655" s="250">
        <v>2024.7</v>
      </c>
      <c r="G655" s="76">
        <v>181543869664.31757</v>
      </c>
      <c r="H655" s="46">
        <v>6526690.2156482404</v>
      </c>
      <c r="I655" s="76">
        <v>245060214061.01541</v>
      </c>
      <c r="J655" s="56">
        <v>0.36432931022697213</v>
      </c>
      <c r="K655" s="76">
        <v>4000766538.5600204</v>
      </c>
      <c r="L655" s="76">
        <v>4439362688.5243807</v>
      </c>
      <c r="M655" s="76">
        <v>115028481090.91078</v>
      </c>
      <c r="N655" s="76">
        <v>69856307877.895721</v>
      </c>
      <c r="O655" s="76">
        <v>18385.665552212842</v>
      </c>
      <c r="P655" s="46">
        <v>488568.18766525737</v>
      </c>
      <c r="Q655" s="46">
        <v>271659.64278128982</v>
      </c>
      <c r="R655" s="76">
        <v>590021720802.49146</v>
      </c>
      <c r="S655" s="56">
        <v>0.54895847341307513</v>
      </c>
      <c r="T655" s="56">
        <v>0.45488945572753203</v>
      </c>
      <c r="U655" s="46">
        <v>17.035079219063288</v>
      </c>
      <c r="V655" s="76">
        <v>5118358046344.9893</v>
      </c>
      <c r="W655" s="84">
        <v>1614.7766203945378</v>
      </c>
      <c r="X655" s="82">
        <v>4.2087933253111644E-2</v>
      </c>
      <c r="Y655" s="476">
        <v>2.0000000000000001E-4</v>
      </c>
    </row>
    <row r="656" spans="1:25" x14ac:dyDescent="0.2">
      <c r="A656" s="475">
        <v>652</v>
      </c>
      <c r="B656" s="56">
        <v>0.57841924931876665</v>
      </c>
      <c r="C656" s="46">
        <v>4070.6866310646997</v>
      </c>
      <c r="D656" s="56">
        <v>0.78332011901692755</v>
      </c>
      <c r="E656" s="56">
        <v>0.40769552934487491</v>
      </c>
      <c r="F656" s="250">
        <v>2023.75</v>
      </c>
      <c r="G656" s="76">
        <v>499834688682.21942</v>
      </c>
      <c r="H656" s="46">
        <v>19633314.264744245</v>
      </c>
      <c r="I656" s="76">
        <v>498494628597.27661</v>
      </c>
      <c r="J656" s="56">
        <v>0.40002294225640522</v>
      </c>
      <c r="K656" s="76">
        <v>11848771432.014963</v>
      </c>
      <c r="L656" s="76">
        <v>0</v>
      </c>
      <c r="M656" s="76">
        <v>415119400913.763</v>
      </c>
      <c r="N656" s="76">
        <v>33745096715.888908</v>
      </c>
      <c r="O656" s="76">
        <v>42590.98161988119</v>
      </c>
      <c r="P656" s="46">
        <v>270705.1562734766</v>
      </c>
      <c r="Q656" s="46">
        <v>146984.98376840432</v>
      </c>
      <c r="R656" s="76">
        <v>1318463505545.9414</v>
      </c>
      <c r="S656" s="56">
        <v>0.63121951592351366</v>
      </c>
      <c r="T656" s="56">
        <v>0.49284987426352639</v>
      </c>
      <c r="U656" s="46">
        <v>17.585221612149201</v>
      </c>
      <c r="V656" s="76">
        <v>12552012860627.064</v>
      </c>
      <c r="W656" s="84">
        <v>3955.1325385021592</v>
      </c>
      <c r="X656" s="82">
        <v>4.1466191575112901E-2</v>
      </c>
      <c r="Y656" s="476">
        <v>2.0000000000000001E-4</v>
      </c>
    </row>
    <row r="657" spans="1:25" x14ac:dyDescent="0.2">
      <c r="A657" s="475">
        <v>653</v>
      </c>
      <c r="B657" s="56">
        <v>0.66101537651089071</v>
      </c>
      <c r="C657" s="46">
        <v>9199.3072711605055</v>
      </c>
      <c r="D657" s="56">
        <v>0.87408568668184072</v>
      </c>
      <c r="E657" s="56">
        <v>0.54689276731535263</v>
      </c>
      <c r="F657" s="250">
        <v>2024.5</v>
      </c>
      <c r="G657" s="76">
        <v>137067778645.93185</v>
      </c>
      <c r="H657" s="46">
        <v>20708728.170108002</v>
      </c>
      <c r="I657" s="76">
        <v>488854868501.57416</v>
      </c>
      <c r="J657" s="56">
        <v>0.34490277072711728</v>
      </c>
      <c r="K657" s="76">
        <v>11304114852.635712</v>
      </c>
      <c r="L657" s="76">
        <v>578187494.81261754</v>
      </c>
      <c r="M657" s="76">
        <v>106348613735.6819</v>
      </c>
      <c r="N657" s="76">
        <v>6780271665.0754757</v>
      </c>
      <c r="O657" s="76">
        <v>25709.806259689714</v>
      </c>
      <c r="P657" s="46">
        <v>105548.92365555253</v>
      </c>
      <c r="Q657" s="46">
        <v>29642.567351190337</v>
      </c>
      <c r="R657" s="76">
        <v>769152805213.98608</v>
      </c>
      <c r="S657" s="56">
        <v>0.50051973710439734</v>
      </c>
      <c r="T657" s="56">
        <v>0.35879387488653819</v>
      </c>
      <c r="U657" s="46">
        <v>15.922200906661214</v>
      </c>
      <c r="V657" s="76">
        <v>4828900895540.4326</v>
      </c>
      <c r="W657" s="84">
        <v>1523.8764814817368</v>
      </c>
      <c r="X657" s="82">
        <v>4.6553416589950547E-2</v>
      </c>
      <c r="Y657" s="476">
        <v>2.0000000000000001E-4</v>
      </c>
    </row>
    <row r="658" spans="1:25" x14ac:dyDescent="0.2">
      <c r="A658" s="475">
        <v>654</v>
      </c>
      <c r="B658" s="56">
        <v>0.62494584442758594</v>
      </c>
      <c r="C658" s="46">
        <v>1500</v>
      </c>
      <c r="D658" s="56">
        <v>0.32381083201490141</v>
      </c>
      <c r="E658" s="56">
        <v>0.20831162457619012</v>
      </c>
      <c r="F658" s="250">
        <v>2025.98</v>
      </c>
      <c r="G658" s="76">
        <v>106757701100.39952</v>
      </c>
      <c r="H658" s="46">
        <v>5384731.1290112417</v>
      </c>
      <c r="I658" s="76">
        <v>237010177822.53625</v>
      </c>
      <c r="J658" s="56">
        <v>0.54414662356506005</v>
      </c>
      <c r="K658" s="76">
        <v>11665404810.471994</v>
      </c>
      <c r="L658" s="76">
        <v>4242585869.4337273</v>
      </c>
      <c r="M658" s="76">
        <v>67385527899.870277</v>
      </c>
      <c r="N658" s="76">
        <v>42551030413.213631</v>
      </c>
      <c r="O658" s="76">
        <v>16126.468099194155</v>
      </c>
      <c r="P658" s="46">
        <v>338114.00485285919</v>
      </c>
      <c r="Q658" s="46">
        <v>171177.00343299468</v>
      </c>
      <c r="R658" s="76">
        <v>468495238513.77808</v>
      </c>
      <c r="S658" s="56">
        <v>0.61103680276313443</v>
      </c>
      <c r="T658" s="56">
        <v>0.46046603655157514</v>
      </c>
      <c r="U658" s="46">
        <v>15.879282291896377</v>
      </c>
      <c r="V658" s="76">
        <v>3882790486020.1997</v>
      </c>
      <c r="W658" s="84">
        <v>1224.7153093638917</v>
      </c>
      <c r="X658" s="82">
        <v>4.4644120738550487E-2</v>
      </c>
      <c r="Y658" s="476">
        <v>2.0000000000000001E-4</v>
      </c>
    </row>
    <row r="659" spans="1:25" x14ac:dyDescent="0.2">
      <c r="A659" s="475">
        <v>655</v>
      </c>
      <c r="B659" s="56">
        <v>0.58340716618312238</v>
      </c>
      <c r="C659" s="46">
        <v>3818.2054967534959</v>
      </c>
      <c r="D659" s="56">
        <v>0.54423722819882003</v>
      </c>
      <c r="E659" s="56">
        <v>0.48518890372234341</v>
      </c>
      <c r="F659" s="250">
        <v>2024.8</v>
      </c>
      <c r="G659" s="76">
        <v>170064726793.26047</v>
      </c>
      <c r="H659" s="46">
        <v>10395022.507621855</v>
      </c>
      <c r="I659" s="76">
        <v>373104604049.50598</v>
      </c>
      <c r="J659" s="56">
        <v>0.45980966866480322</v>
      </c>
      <c r="K659" s="76">
        <v>12428865408.57222</v>
      </c>
      <c r="L659" s="76">
        <v>8580286066.3013124</v>
      </c>
      <c r="M659" s="76">
        <v>107477041338.77582</v>
      </c>
      <c r="N659" s="76">
        <v>34134769683.906399</v>
      </c>
      <c r="O659" s="76">
        <v>29750.219233055137</v>
      </c>
      <c r="P659" s="46">
        <v>235504.28920316178</v>
      </c>
      <c r="Q659" s="46">
        <v>125926.93204276913</v>
      </c>
      <c r="R659" s="76">
        <v>719061060002.13403</v>
      </c>
      <c r="S659" s="56">
        <v>0.5913291035284961</v>
      </c>
      <c r="T659" s="56">
        <v>0.43878647926054737</v>
      </c>
      <c r="U659" s="46">
        <v>16.173668257137017</v>
      </c>
      <c r="V659" s="76">
        <v>5689264012764.1191</v>
      </c>
      <c r="W659" s="84">
        <v>1795.4264640280353</v>
      </c>
      <c r="X659" s="82">
        <v>4.431442250491386E-2</v>
      </c>
      <c r="Y659" s="476">
        <v>2.0000000000000001E-4</v>
      </c>
    </row>
    <row r="660" spans="1:25" x14ac:dyDescent="0.2">
      <c r="A660" s="475">
        <v>656</v>
      </c>
      <c r="B660" s="56">
        <v>0.41588376345119826</v>
      </c>
      <c r="C660" s="46">
        <v>3725.7720661393732</v>
      </c>
      <c r="D660" s="56">
        <v>0.82579582186817357</v>
      </c>
      <c r="E660" s="56">
        <v>0.19058204165205545</v>
      </c>
      <c r="F660" s="250">
        <v>2025.5</v>
      </c>
      <c r="G660" s="76">
        <v>262665629139.81268</v>
      </c>
      <c r="H660" s="46">
        <v>20586791.861266818</v>
      </c>
      <c r="I660" s="76">
        <v>540307242824.31641</v>
      </c>
      <c r="J660" s="56">
        <v>0.38545292147362775</v>
      </c>
      <c r="K660" s="76">
        <v>17883196163.167</v>
      </c>
      <c r="L660" s="76">
        <v>17897270637.923725</v>
      </c>
      <c r="M660" s="76">
        <v>130167304354.37689</v>
      </c>
      <c r="N660" s="76">
        <v>86708464212.838699</v>
      </c>
      <c r="O660" s="76">
        <v>22700.371162549847</v>
      </c>
      <c r="P660" s="46">
        <v>534446.78137454763</v>
      </c>
      <c r="Q660" s="46">
        <v>350332.18867190392</v>
      </c>
      <c r="R660" s="76">
        <v>1124415423559.2087</v>
      </c>
      <c r="S660" s="56">
        <v>0.55372552281316989</v>
      </c>
      <c r="T660" s="56">
        <v>0.37918021130423563</v>
      </c>
      <c r="U660" s="46">
        <v>16.639889221472831</v>
      </c>
      <c r="V660" s="76">
        <v>7790289264899.4033</v>
      </c>
      <c r="W660" s="84">
        <v>2457.7304765020876</v>
      </c>
      <c r="X660" s="82">
        <v>4.3907891396518163E-2</v>
      </c>
      <c r="Y660" s="476">
        <v>2.0000000000000001E-4</v>
      </c>
    </row>
    <row r="661" spans="1:25" x14ac:dyDescent="0.2">
      <c r="A661" s="475">
        <v>657</v>
      </c>
      <c r="B661" s="56">
        <v>0.49286365368733365</v>
      </c>
      <c r="C661" s="46">
        <v>1561.1642271742103</v>
      </c>
      <c r="D661" s="56">
        <v>0.80417334997215295</v>
      </c>
      <c r="E661" s="56">
        <v>0.58192952323149294</v>
      </c>
      <c r="F661" s="250">
        <v>2024.56</v>
      </c>
      <c r="G661" s="76">
        <v>346828402651.82861</v>
      </c>
      <c r="H661" s="46">
        <v>21079629.773474451</v>
      </c>
      <c r="I661" s="76">
        <v>533091733945.57373</v>
      </c>
      <c r="J661" s="56">
        <v>0.25524915532459869</v>
      </c>
      <c r="K661" s="76">
        <v>5176185637.5353594</v>
      </c>
      <c r="L661" s="76">
        <v>0</v>
      </c>
      <c r="M661" s="76">
        <v>308989877286.16071</v>
      </c>
      <c r="N661" s="76">
        <v>72616307598.729904</v>
      </c>
      <c r="O661" s="76">
        <v>24997.659043621858</v>
      </c>
      <c r="P661" s="46">
        <v>392707.5528403346</v>
      </c>
      <c r="Q661" s="46">
        <v>239241.25112839876</v>
      </c>
      <c r="R661" s="76">
        <v>1384128813135.1025</v>
      </c>
      <c r="S661" s="56">
        <v>0.5591658910256716</v>
      </c>
      <c r="T661" s="56">
        <v>0.32993664214638591</v>
      </c>
      <c r="U661" s="46">
        <v>17.541632493689228</v>
      </c>
      <c r="V661" s="76">
        <v>8978555323658.1504</v>
      </c>
      <c r="W661" s="84">
        <v>2833.7179057475091</v>
      </c>
      <c r="X661" s="82">
        <v>4.0691510592767079E-2</v>
      </c>
      <c r="Y661" s="476">
        <v>2.0000000000000001E-4</v>
      </c>
    </row>
    <row r="662" spans="1:25" x14ac:dyDescent="0.2">
      <c r="A662" s="475">
        <v>658</v>
      </c>
      <c r="B662" s="56">
        <v>0.43046472792089219</v>
      </c>
      <c r="C662" s="46">
        <v>3909.3890423729517</v>
      </c>
      <c r="D662" s="56">
        <v>1.2078206384729331</v>
      </c>
      <c r="E662" s="56">
        <v>0.48402630700070293</v>
      </c>
      <c r="F662" s="250">
        <v>2024.51</v>
      </c>
      <c r="G662" s="76">
        <v>241466137993.88907</v>
      </c>
      <c r="H662" s="46">
        <v>35692126.380290985</v>
      </c>
      <c r="I662" s="76">
        <v>843289944921.70215</v>
      </c>
      <c r="J662" s="56">
        <v>0.29796080672103609</v>
      </c>
      <c r="K662" s="76">
        <v>13738381841.452084</v>
      </c>
      <c r="L662" s="76">
        <v>0</v>
      </c>
      <c r="M662" s="76">
        <v>233682187711.08737</v>
      </c>
      <c r="N662" s="76">
        <v>32728411884.940823</v>
      </c>
      <c r="O662" s="76">
        <v>21571.496085949973</v>
      </c>
      <c r="P662" s="46">
        <v>207031.55142219501</v>
      </c>
      <c r="Q662" s="46">
        <v>115551.81431580739</v>
      </c>
      <c r="R662" s="76">
        <v>1518556782548.7095</v>
      </c>
      <c r="S662" s="56">
        <v>0.50719428454000892</v>
      </c>
      <c r="T662" s="56">
        <v>0.25377764140519826</v>
      </c>
      <c r="U662" s="46">
        <v>16.691862163531304</v>
      </c>
      <c r="V662" s="76">
        <v>7020250607839.4834</v>
      </c>
      <c r="W662" s="84">
        <v>2215.3776589195822</v>
      </c>
      <c r="X662" s="82">
        <v>4.441877276860854E-2</v>
      </c>
      <c r="Y662" s="476">
        <v>2.0000000000000001E-4</v>
      </c>
    </row>
    <row r="663" spans="1:25" x14ac:dyDescent="0.2">
      <c r="A663" s="475">
        <v>659</v>
      </c>
      <c r="B663" s="56">
        <v>0.4239642906745657</v>
      </c>
      <c r="C663" s="46">
        <v>5749.9553973590801</v>
      </c>
      <c r="D663" s="56">
        <v>1.088653393113832</v>
      </c>
      <c r="E663" s="56">
        <v>0.18050993356654182</v>
      </c>
      <c r="F663" s="250">
        <v>2026.49</v>
      </c>
      <c r="G663" s="76">
        <v>108395711612.87885</v>
      </c>
      <c r="H663" s="46">
        <v>28446234.878993642</v>
      </c>
      <c r="I663" s="76">
        <v>654198474578.78259</v>
      </c>
      <c r="J663" s="56">
        <v>0.31882265555679257</v>
      </c>
      <c r="K663" s="76">
        <v>36340182413.061157</v>
      </c>
      <c r="L663" s="76">
        <v>80687018339.098999</v>
      </c>
      <c r="M663" s="76">
        <v>34927865363.707413</v>
      </c>
      <c r="N663" s="76">
        <v>5958430338.679574</v>
      </c>
      <c r="O663" s="76">
        <v>22458.771368853533</v>
      </c>
      <c r="P663" s="46">
        <v>93363.960929371708</v>
      </c>
      <c r="Q663" s="46">
        <v>23429.078197594528</v>
      </c>
      <c r="R663" s="76">
        <v>923358343296.16064</v>
      </c>
      <c r="S663" s="56">
        <v>0.43755223350427075</v>
      </c>
      <c r="T663" s="56">
        <v>0.30118055206883515</v>
      </c>
      <c r="U663" s="46">
        <v>15.205170153597329</v>
      </c>
      <c r="V663" s="76">
        <v>4619814824252.2383</v>
      </c>
      <c r="W663" s="84">
        <v>1458.4578013786031</v>
      </c>
      <c r="X663" s="82">
        <v>4.8984650265834317E-2</v>
      </c>
      <c r="Y663" s="476">
        <v>2.0000000000000001E-4</v>
      </c>
    </row>
    <row r="664" spans="1:25" x14ac:dyDescent="0.2">
      <c r="A664" s="475">
        <v>660</v>
      </c>
      <c r="B664" s="56">
        <v>0.28578774695484177</v>
      </c>
      <c r="C664" s="46">
        <v>4440.4125788826323</v>
      </c>
      <c r="D664" s="56">
        <v>0.60631664945367403</v>
      </c>
      <c r="E664" s="56">
        <v>0.7</v>
      </c>
      <c r="F664" s="250">
        <v>2024.34</v>
      </c>
      <c r="G664" s="76">
        <v>145711281468.09271</v>
      </c>
      <c r="H664" s="46">
        <v>12850424.34842849</v>
      </c>
      <c r="I664" s="76">
        <v>347556648177.62976</v>
      </c>
      <c r="J664" s="56">
        <v>0.28578774695484177</v>
      </c>
      <c r="K664" s="76">
        <v>7409242776.8020239</v>
      </c>
      <c r="L664" s="76">
        <v>3870591423.2812567</v>
      </c>
      <c r="M664" s="76">
        <v>144903554793.84888</v>
      </c>
      <c r="N664" s="76">
        <v>31759941162.713844</v>
      </c>
      <c r="O664" s="76">
        <v>29166.496470885257</v>
      </c>
      <c r="P664" s="46">
        <v>248228.7101438058</v>
      </c>
      <c r="Q664" s="46">
        <v>134054.17036226799</v>
      </c>
      <c r="R664" s="76">
        <v>711655106566.17761</v>
      </c>
      <c r="S664" s="56">
        <v>0.52052365983269366</v>
      </c>
      <c r="T664" s="56">
        <v>0.29617024729932573</v>
      </c>
      <c r="U664" s="46">
        <v>17.099911459628075</v>
      </c>
      <c r="V664" s="76">
        <v>3945056503654.6606</v>
      </c>
      <c r="W664" s="84">
        <v>1246.0529296786171</v>
      </c>
      <c r="X664" s="82">
        <v>4.2759170042797376E-2</v>
      </c>
      <c r="Y664" s="476">
        <v>2.0000000000000001E-4</v>
      </c>
    </row>
    <row r="665" spans="1:25" x14ac:dyDescent="0.2">
      <c r="A665" s="475">
        <v>661</v>
      </c>
      <c r="B665" s="56">
        <v>0.45288761459998012</v>
      </c>
      <c r="C665" s="46">
        <v>5154.7169634144575</v>
      </c>
      <c r="D665" s="56">
        <v>0.75466330404321413</v>
      </c>
      <c r="E665" s="56">
        <v>0.29891390416474928</v>
      </c>
      <c r="F665" s="250">
        <v>2025.94</v>
      </c>
      <c r="G665" s="76">
        <v>274877179788.95938</v>
      </c>
      <c r="H665" s="46">
        <v>17684718.080698524</v>
      </c>
      <c r="I665" s="76">
        <v>529108231119.42401</v>
      </c>
      <c r="J665" s="56">
        <v>0.43166673880924722</v>
      </c>
      <c r="K665" s="76">
        <v>11018266103.070919</v>
      </c>
      <c r="L665" s="76">
        <v>18152330576.812016</v>
      </c>
      <c r="M665" s="76">
        <v>162093759251.74069</v>
      </c>
      <c r="N665" s="76">
        <v>55027738251.293701</v>
      </c>
      <c r="O665" s="76">
        <v>10000</v>
      </c>
      <c r="P665" s="46">
        <v>361807.42677961459</v>
      </c>
      <c r="Q665" s="46">
        <v>216654.71784422421</v>
      </c>
      <c r="R665" s="76">
        <v>1080503512413.0302</v>
      </c>
      <c r="S665" s="56">
        <v>0.5889243367846253</v>
      </c>
      <c r="T665" s="56">
        <v>0.45519614322982083</v>
      </c>
      <c r="U665" s="46">
        <v>16.323618480671517</v>
      </c>
      <c r="V665" s="76">
        <v>8858186582487.6016</v>
      </c>
      <c r="W665" s="84">
        <v>2794.861786140043</v>
      </c>
      <c r="X665" s="82">
        <v>4.4691031206960365E-2</v>
      </c>
      <c r="Y665" s="476">
        <v>2.0000000000000001E-4</v>
      </c>
    </row>
    <row r="666" spans="1:25" x14ac:dyDescent="0.2">
      <c r="A666" s="475">
        <v>662</v>
      </c>
      <c r="B666" s="56">
        <v>0.63467263837811538</v>
      </c>
      <c r="C666" s="46">
        <v>5525.2852743286758</v>
      </c>
      <c r="D666" s="56">
        <v>0.28312691300213394</v>
      </c>
      <c r="E666" s="56">
        <v>0.34172464105309486</v>
      </c>
      <c r="F666" s="250">
        <v>2026.1</v>
      </c>
      <c r="G666" s="76">
        <v>66983862149.405914</v>
      </c>
      <c r="H666" s="46">
        <v>4763709.9042764893</v>
      </c>
      <c r="I666" s="76">
        <v>180994223369.92551</v>
      </c>
      <c r="J666" s="56">
        <v>0.46979845416490795</v>
      </c>
      <c r="K666" s="76">
        <v>29251604935.715744</v>
      </c>
      <c r="L666" s="76">
        <v>44776726419.725685</v>
      </c>
      <c r="M666" s="76">
        <v>32836331674.172432</v>
      </c>
      <c r="N666" s="76">
        <v>79660356998.476669</v>
      </c>
      <c r="O666" s="76">
        <v>25637.160815002524</v>
      </c>
      <c r="P666" s="46">
        <v>578378.80013014562</v>
      </c>
      <c r="Q666" s="46">
        <v>338083.51663464366</v>
      </c>
      <c r="R666" s="76">
        <v>426701448594.01416</v>
      </c>
      <c r="S666" s="56">
        <v>0.52944302572369217</v>
      </c>
      <c r="T666" s="56">
        <v>0.40266307963067788</v>
      </c>
      <c r="U666" s="46">
        <v>15.114399327994901</v>
      </c>
      <c r="V666" s="76">
        <v>2970607036839.1846</v>
      </c>
      <c r="W666" s="84">
        <v>936.82267124272528</v>
      </c>
      <c r="X666" s="82">
        <v>4.6600957096969681E-2</v>
      </c>
      <c r="Y666" s="476">
        <v>2.0000000000000001E-4</v>
      </c>
    </row>
    <row r="667" spans="1:25" x14ac:dyDescent="0.2">
      <c r="A667" s="475">
        <v>663</v>
      </c>
      <c r="B667" s="56">
        <v>0.35798571953444075</v>
      </c>
      <c r="C667" s="46">
        <v>3725.1279874826905</v>
      </c>
      <c r="D667" s="56">
        <v>0.95437384660792657</v>
      </c>
      <c r="E667" s="56">
        <v>0.36410709749234865</v>
      </c>
      <c r="F667" s="250">
        <v>2025.82</v>
      </c>
      <c r="G667" s="76">
        <v>406447250519.16742</v>
      </c>
      <c r="H667" s="46">
        <v>28421157.97155387</v>
      </c>
      <c r="I667" s="76">
        <v>612124188611.15234</v>
      </c>
      <c r="J667" s="56">
        <v>0.28900011883196608</v>
      </c>
      <c r="K667" s="76">
        <v>24344718814.123646</v>
      </c>
      <c r="L667" s="76">
        <v>20594960844.694939</v>
      </c>
      <c r="M667" s="76">
        <v>173419739955.97711</v>
      </c>
      <c r="N667" s="76">
        <v>26442788640.885967</v>
      </c>
      <c r="O667" s="76">
        <v>28830.801981448858</v>
      </c>
      <c r="P667" s="46">
        <v>217809.39544340293</v>
      </c>
      <c r="Q667" s="46">
        <v>105315.39021416927</v>
      </c>
      <c r="R667" s="76">
        <v>1184927661123.2134</v>
      </c>
      <c r="S667" s="56">
        <v>0.51870086525923209</v>
      </c>
      <c r="T667" s="56">
        <v>0.45115880730092384</v>
      </c>
      <c r="U667" s="46">
        <v>17.48125576966822</v>
      </c>
      <c r="V667" s="76">
        <v>10094086338908.045</v>
      </c>
      <c r="W667" s="84">
        <v>3184.2051926317936</v>
      </c>
      <c r="X667" s="82">
        <v>4.2396326099558887E-2</v>
      </c>
      <c r="Y667" s="476">
        <v>2.0000000000000001E-4</v>
      </c>
    </row>
    <row r="668" spans="1:25" x14ac:dyDescent="0.2">
      <c r="A668" s="475">
        <v>664</v>
      </c>
      <c r="B668" s="56">
        <v>0.49059610339744442</v>
      </c>
      <c r="C668" s="46">
        <v>6849.9617909110366</v>
      </c>
      <c r="D668" s="56">
        <v>1.4442746133871687</v>
      </c>
      <c r="E668" s="56">
        <v>0.35175473048351402</v>
      </c>
      <c r="F668" s="250">
        <v>2025.15</v>
      </c>
      <c r="G668" s="76">
        <v>123042007354.72894</v>
      </c>
      <c r="H668" s="46">
        <v>25615430.719377913</v>
      </c>
      <c r="I668" s="76">
        <v>629819820660.34497</v>
      </c>
      <c r="J668" s="56">
        <v>0.3097921811252965</v>
      </c>
      <c r="K668" s="76">
        <v>49098308922.368484</v>
      </c>
      <c r="L668" s="76">
        <v>95996083242.648453</v>
      </c>
      <c r="M668" s="76">
        <v>140639009666.45847</v>
      </c>
      <c r="N668" s="76">
        <v>1775739735.3838232</v>
      </c>
      <c r="O668" s="76">
        <v>41377.649377781658</v>
      </c>
      <c r="P668" s="46">
        <v>47911</v>
      </c>
      <c r="Q668" s="46">
        <v>6541</v>
      </c>
      <c r="R668" s="76">
        <v>1192878589960.2329</v>
      </c>
      <c r="S668" s="56">
        <v>0.52009609044959526</v>
      </c>
      <c r="T668" s="56">
        <v>0.20753167463163988</v>
      </c>
      <c r="U668" s="46">
        <v>15.798831683072722</v>
      </c>
      <c r="V668" s="76">
        <v>4249308810949.1343</v>
      </c>
      <c r="W668" s="84">
        <v>1341.4862405179579</v>
      </c>
      <c r="X668" s="82">
        <v>4.7090648224022529E-2</v>
      </c>
      <c r="Y668" s="476">
        <v>2.0000000000000001E-4</v>
      </c>
    </row>
    <row r="669" spans="1:25" x14ac:dyDescent="0.2">
      <c r="A669" s="475">
        <v>665</v>
      </c>
      <c r="B669" s="56">
        <v>0.40244471170426244</v>
      </c>
      <c r="C669" s="46">
        <v>5543.5798509427586</v>
      </c>
      <c r="D669" s="56">
        <v>0.61459553000863321</v>
      </c>
      <c r="E669" s="56">
        <v>0.5677530131617029</v>
      </c>
      <c r="F669" s="250">
        <v>2025.75</v>
      </c>
      <c r="G669" s="76">
        <v>166631039577.75131</v>
      </c>
      <c r="H669" s="46">
        <v>12627331.04099603</v>
      </c>
      <c r="I669" s="76">
        <v>368990676609.93628</v>
      </c>
      <c r="J669" s="56">
        <v>0.35214117683496549</v>
      </c>
      <c r="K669" s="76">
        <v>26480106107.232849</v>
      </c>
      <c r="L669" s="76">
        <v>70958614242.160187</v>
      </c>
      <c r="M669" s="76">
        <v>118446265357.89163</v>
      </c>
      <c r="N669" s="76">
        <v>41480308571.664444</v>
      </c>
      <c r="O669" s="76">
        <v>23490.135503039062</v>
      </c>
      <c r="P669" s="46">
        <v>273807.17788967717</v>
      </c>
      <c r="Q669" s="46">
        <v>152993.62488938362</v>
      </c>
      <c r="R669" s="76">
        <v>786838085362.91418</v>
      </c>
      <c r="S669" s="56">
        <v>0.54334174942496094</v>
      </c>
      <c r="T669" s="56">
        <v>0.34512192390488217</v>
      </c>
      <c r="U669" s="46">
        <v>16.583810868044488</v>
      </c>
      <c r="V669" s="76">
        <v>5064371968035.4131</v>
      </c>
      <c r="W669" s="84">
        <v>1597.5998759620543</v>
      </c>
      <c r="X669" s="82">
        <v>4.2932817268489042E-2</v>
      </c>
      <c r="Y669" s="476">
        <v>2.0000000000000001E-4</v>
      </c>
    </row>
    <row r="670" spans="1:25" x14ac:dyDescent="0.2">
      <c r="A670" s="475">
        <v>666</v>
      </c>
      <c r="B670" s="56">
        <v>0.52554351615673101</v>
      </c>
      <c r="C670" s="46">
        <v>1500</v>
      </c>
      <c r="D670" s="56">
        <v>0.82628345534214032</v>
      </c>
      <c r="E670" s="56">
        <v>0.4770870752342859</v>
      </c>
      <c r="F670" s="250">
        <v>2026.12</v>
      </c>
      <c r="G670" s="76">
        <v>160572257582.45407</v>
      </c>
      <c r="H670" s="46">
        <v>22511671.566463076</v>
      </c>
      <c r="I670" s="76">
        <v>497268345003.75165</v>
      </c>
      <c r="J670" s="56">
        <v>0.31917610964016552</v>
      </c>
      <c r="K670" s="76">
        <v>22118535914.595604</v>
      </c>
      <c r="L670" s="76">
        <v>68343058354.460762</v>
      </c>
      <c r="M670" s="76">
        <v>59061010758.581131</v>
      </c>
      <c r="N670" s="76">
        <v>103208550186.28795</v>
      </c>
      <c r="O670" s="76">
        <v>35920.550076748332</v>
      </c>
      <c r="P670" s="46">
        <v>639286.84364106995</v>
      </c>
      <c r="Q670" s="46">
        <v>434805.21801025729</v>
      </c>
      <c r="R670" s="76">
        <v>970421843330.53491</v>
      </c>
      <c r="S670" s="56">
        <v>0.47810845800301488</v>
      </c>
      <c r="T670" s="56">
        <v>0.31982444336503257</v>
      </c>
      <c r="U670" s="46">
        <v>16.020333707638304</v>
      </c>
      <c r="V670" s="76">
        <v>5494258982006.4746</v>
      </c>
      <c r="W670" s="84">
        <v>1734.004929330164</v>
      </c>
      <c r="X670" s="82">
        <v>4.5508403831066926E-2</v>
      </c>
      <c r="Y670" s="476">
        <v>2.0000000000000001E-4</v>
      </c>
    </row>
    <row r="671" spans="1:25" x14ac:dyDescent="0.2">
      <c r="A671" s="475">
        <v>667</v>
      </c>
      <c r="B671" s="56">
        <v>0.51739227177705249</v>
      </c>
      <c r="C671" s="46">
        <v>1500</v>
      </c>
      <c r="D671" s="56">
        <v>0.94557297030009579</v>
      </c>
      <c r="E671" s="56">
        <v>0.34934849820242553</v>
      </c>
      <c r="F671" s="250">
        <v>2025.44</v>
      </c>
      <c r="G671" s="76">
        <v>248785457781.26221</v>
      </c>
      <c r="H671" s="46">
        <v>29546503.900756098</v>
      </c>
      <c r="I671" s="76">
        <v>686380757740.43262</v>
      </c>
      <c r="J671" s="56">
        <v>0.41423506988480951</v>
      </c>
      <c r="K671" s="76">
        <v>28662271928.322987</v>
      </c>
      <c r="L671" s="76">
        <v>8034776266.8434172</v>
      </c>
      <c r="M671" s="76">
        <v>126124828130.78548</v>
      </c>
      <c r="N671" s="76">
        <v>62956303697.591118</v>
      </c>
      <c r="O671" s="76">
        <v>28756.911660563379</v>
      </c>
      <c r="P671" s="46">
        <v>447010.75465763098</v>
      </c>
      <c r="Q671" s="46">
        <v>277621.81750782649</v>
      </c>
      <c r="R671" s="76">
        <v>1274082339430.5044</v>
      </c>
      <c r="S671" s="56">
        <v>0.55190111245279938</v>
      </c>
      <c r="T671" s="56">
        <v>0.37787030788680431</v>
      </c>
      <c r="U671" s="46">
        <v>16.049103794867577</v>
      </c>
      <c r="V671" s="76">
        <v>8562990559183.5957</v>
      </c>
      <c r="W671" s="84">
        <v>2701.8608762403524</v>
      </c>
      <c r="X671" s="82">
        <v>4.5182755758964202E-2</v>
      </c>
      <c r="Y671" s="476">
        <v>2.0000000000000001E-4</v>
      </c>
    </row>
    <row r="672" spans="1:25" x14ac:dyDescent="0.2">
      <c r="A672" s="475">
        <v>668</v>
      </c>
      <c r="B672" s="56">
        <v>0.50270073624354217</v>
      </c>
      <c r="C672" s="46">
        <v>7811.8858018739365</v>
      </c>
      <c r="D672" s="56">
        <v>0.93573508562109442</v>
      </c>
      <c r="E672" s="56">
        <v>0.62947032731601182</v>
      </c>
      <c r="F672" s="250">
        <v>2025.44</v>
      </c>
      <c r="G672" s="76">
        <v>244170360110.63031</v>
      </c>
      <c r="H672" s="46">
        <v>25385525.385963295</v>
      </c>
      <c r="I672" s="76">
        <v>606671320224.10474</v>
      </c>
      <c r="J672" s="56">
        <v>0.24642975988003624</v>
      </c>
      <c r="K672" s="76">
        <v>21108736419.450394</v>
      </c>
      <c r="L672" s="76">
        <v>11216891888.192772</v>
      </c>
      <c r="M672" s="76">
        <v>115678434418.57901</v>
      </c>
      <c r="N672" s="76">
        <v>15674723345.784191</v>
      </c>
      <c r="O672" s="76">
        <v>18650.533328156158</v>
      </c>
      <c r="P672" s="46">
        <v>127968.73021721955</v>
      </c>
      <c r="Q672" s="46">
        <v>54604.328139293255</v>
      </c>
      <c r="R672" s="76">
        <v>1060122058019.8857</v>
      </c>
      <c r="S672" s="56">
        <v>0.4664427880870185</v>
      </c>
      <c r="T672" s="56">
        <v>0.32239694251615358</v>
      </c>
      <c r="U672" s="46">
        <v>17.2190006794828</v>
      </c>
      <c r="V672" s="76">
        <v>6358174032961.9043</v>
      </c>
      <c r="W672" s="84">
        <v>2007.4953559712021</v>
      </c>
      <c r="X672" s="82">
        <v>4.3569033029293165E-2</v>
      </c>
      <c r="Y672" s="476">
        <v>2.0000000000000001E-4</v>
      </c>
    </row>
    <row r="673" spans="1:25" x14ac:dyDescent="0.2">
      <c r="A673" s="475">
        <v>669</v>
      </c>
      <c r="B673" s="56">
        <v>0.50540540435526682</v>
      </c>
      <c r="C673" s="46">
        <v>1500</v>
      </c>
      <c r="D673" s="56">
        <v>0.60500077874305513</v>
      </c>
      <c r="E673" s="56">
        <v>0.48657719653842013</v>
      </c>
      <c r="F673" s="250">
        <v>2023.75</v>
      </c>
      <c r="G673" s="76">
        <v>259138346903.34012</v>
      </c>
      <c r="H673" s="46">
        <v>13374143.287847254</v>
      </c>
      <c r="I673" s="76">
        <v>376223411031.16779</v>
      </c>
      <c r="J673" s="56">
        <v>0.45029078711868153</v>
      </c>
      <c r="K673" s="76">
        <v>8692578645.508007</v>
      </c>
      <c r="L673" s="76">
        <v>0</v>
      </c>
      <c r="M673" s="76">
        <v>317702866524.34332</v>
      </c>
      <c r="N673" s="76">
        <v>54234902669.342133</v>
      </c>
      <c r="O673" s="76">
        <v>34008.798491555695</v>
      </c>
      <c r="P673" s="46">
        <v>399080.62313591875</v>
      </c>
      <c r="Q673" s="46">
        <v>249792.1816521482</v>
      </c>
      <c r="R673" s="76">
        <v>1036635226228.6202</v>
      </c>
      <c r="S673" s="56">
        <v>0.64053796392587381</v>
      </c>
      <c r="T673" s="56">
        <v>0.3852240453557581</v>
      </c>
      <c r="U673" s="46">
        <v>16.865177117446471</v>
      </c>
      <c r="V673" s="76">
        <v>7506981849448.1309</v>
      </c>
      <c r="W673" s="84">
        <v>2369.4106743344805</v>
      </c>
      <c r="X673" s="82">
        <v>4.2673364385823052E-2</v>
      </c>
      <c r="Y673" s="476">
        <v>2.0000000000000001E-4</v>
      </c>
    </row>
    <row r="674" spans="1:25" x14ac:dyDescent="0.2">
      <c r="A674" s="475">
        <v>670</v>
      </c>
      <c r="B674" s="56">
        <v>0.49623038528465047</v>
      </c>
      <c r="C674" s="46">
        <v>3302.4346088594284</v>
      </c>
      <c r="D674" s="56">
        <v>0.58297167652690129</v>
      </c>
      <c r="E674" s="56">
        <v>0.21992408830226123</v>
      </c>
      <c r="F674" s="250">
        <v>2024.62</v>
      </c>
      <c r="G674" s="76">
        <v>316671623421.3703</v>
      </c>
      <c r="H674" s="46">
        <v>11815380.027285807</v>
      </c>
      <c r="I674" s="76">
        <v>368269823000.33185</v>
      </c>
      <c r="J674" s="56">
        <v>0.42228410662360505</v>
      </c>
      <c r="K674" s="76">
        <v>16713995774.031321</v>
      </c>
      <c r="L674" s="76">
        <v>1334613493.2681885</v>
      </c>
      <c r="M674" s="76">
        <v>233492958244.45761</v>
      </c>
      <c r="N674" s="76">
        <v>61693903812.670044</v>
      </c>
      <c r="O674" s="76">
        <v>21582.17701484686</v>
      </c>
      <c r="P674" s="46">
        <v>390587.60371466377</v>
      </c>
      <c r="Q674" s="46">
        <v>243759.65857558593</v>
      </c>
      <c r="R674" s="76">
        <v>1049532436882.4006</v>
      </c>
      <c r="S674" s="56">
        <v>0.62992639177958376</v>
      </c>
      <c r="T674" s="56">
        <v>0.42938669017370801</v>
      </c>
      <c r="U674" s="46">
        <v>17.157161183862858</v>
      </c>
      <c r="V674" s="76">
        <v>8473477122218.1631</v>
      </c>
      <c r="W674" s="84">
        <v>2672.7001031143309</v>
      </c>
      <c r="X674" s="82">
        <v>4.2723825834524227E-2</v>
      </c>
      <c r="Y674" s="476">
        <v>2.0000000000000001E-4</v>
      </c>
    </row>
    <row r="675" spans="1:25" x14ac:dyDescent="0.2">
      <c r="A675" s="475">
        <v>671</v>
      </c>
      <c r="B675" s="56">
        <v>0.40216496491580978</v>
      </c>
      <c r="C675" s="46">
        <v>1500</v>
      </c>
      <c r="D675" s="56">
        <v>0.70519622556107986</v>
      </c>
      <c r="E675" s="56">
        <v>0.48275852380512135</v>
      </c>
      <c r="F675" s="250">
        <v>2026.39</v>
      </c>
      <c r="G675" s="76">
        <v>111432199455.175</v>
      </c>
      <c r="H675" s="46">
        <v>17438277.14539906</v>
      </c>
      <c r="I675" s="76">
        <v>536091893203.12939</v>
      </c>
      <c r="J675" s="56">
        <v>0.40216496491580978</v>
      </c>
      <c r="K675" s="76">
        <v>15436866726.53142</v>
      </c>
      <c r="L675" s="76">
        <v>16214654080.51639</v>
      </c>
      <c r="M675" s="76">
        <v>49126533294.855217</v>
      </c>
      <c r="N675" s="76">
        <v>63038761851.386169</v>
      </c>
      <c r="O675" s="76">
        <v>26496.101785425191</v>
      </c>
      <c r="P675" s="46">
        <v>402020.8306978778</v>
      </c>
      <c r="Q675" s="46">
        <v>249221.25699156642</v>
      </c>
      <c r="R675" s="76">
        <v>824306536255.54077</v>
      </c>
      <c r="S675" s="56">
        <v>0.49538583430216765</v>
      </c>
      <c r="T675" s="56">
        <v>0.3590286253192907</v>
      </c>
      <c r="U675" s="46">
        <v>15.173270745533751</v>
      </c>
      <c r="V675" s="76">
        <v>5164793997435.2373</v>
      </c>
      <c r="W675" s="84">
        <v>1630.3769537147971</v>
      </c>
      <c r="X675" s="82">
        <v>4.6044851205436561E-2</v>
      </c>
      <c r="Y675" s="476">
        <v>2.0000000000000001E-4</v>
      </c>
    </row>
    <row r="676" spans="1:25" x14ac:dyDescent="0.2">
      <c r="A676" s="475">
        <v>672</v>
      </c>
      <c r="B676" s="56">
        <v>0.50434364277909005</v>
      </c>
      <c r="C676" s="46">
        <v>5927.7276105017199</v>
      </c>
      <c r="D676" s="56">
        <v>0.83424765496052689</v>
      </c>
      <c r="E676" s="56">
        <v>0.51943156246950306</v>
      </c>
      <c r="F676" s="250">
        <v>2027.1</v>
      </c>
      <c r="G676" s="76">
        <v>96029711143.565521</v>
      </c>
      <c r="H676" s="46">
        <v>21229092.006767068</v>
      </c>
      <c r="I676" s="76">
        <v>634831326332.8136</v>
      </c>
      <c r="J676" s="56">
        <v>0.48122929862619968</v>
      </c>
      <c r="K676" s="76">
        <v>57068317616.93438</v>
      </c>
      <c r="L676" s="76">
        <v>120664600238.51485</v>
      </c>
      <c r="M676" s="76">
        <v>0</v>
      </c>
      <c r="N676" s="76">
        <v>20088849646.990658</v>
      </c>
      <c r="O676" s="76">
        <v>23916.541330036172</v>
      </c>
      <c r="P676" s="46">
        <v>186385.50944205726</v>
      </c>
      <c r="Q676" s="46">
        <v>85237.114994508127</v>
      </c>
      <c r="R676" s="76">
        <v>955207920696.00891</v>
      </c>
      <c r="S676" s="56">
        <v>0.54899807451078853</v>
      </c>
      <c r="T676" s="56">
        <v>0.39192313740917217</v>
      </c>
      <c r="U676" s="46">
        <v>14.380996106135452</v>
      </c>
      <c r="V676" s="76">
        <v>6054293840681.2295</v>
      </c>
      <c r="W676" s="84">
        <v>1911.5131304525571</v>
      </c>
      <c r="X676" s="82">
        <v>4.9433812809366852E-2</v>
      </c>
      <c r="Y676" s="476">
        <v>2.0000000000000001E-4</v>
      </c>
    </row>
    <row r="677" spans="1:25" x14ac:dyDescent="0.2">
      <c r="A677" s="475">
        <v>673</v>
      </c>
      <c r="B677" s="56">
        <v>0.49835598022895039</v>
      </c>
      <c r="C677" s="46">
        <v>3802.9071912378363</v>
      </c>
      <c r="D677" s="56">
        <v>0.78057578276403872</v>
      </c>
      <c r="E677" s="56">
        <v>0.55007660119548851</v>
      </c>
      <c r="F677" s="250">
        <v>2024.7</v>
      </c>
      <c r="G677" s="76">
        <v>253602837601.05948</v>
      </c>
      <c r="H677" s="46">
        <v>19395515.106630933</v>
      </c>
      <c r="I677" s="76">
        <v>581181737245.72632</v>
      </c>
      <c r="J677" s="56">
        <v>0.49032119692396225</v>
      </c>
      <c r="K677" s="76">
        <v>4470298812.6329536</v>
      </c>
      <c r="L677" s="76">
        <v>13007416380.652916</v>
      </c>
      <c r="M677" s="76">
        <v>121949047524.31183</v>
      </c>
      <c r="N677" s="76">
        <v>46638213893.145821</v>
      </c>
      <c r="O677" s="76">
        <v>10000</v>
      </c>
      <c r="P677" s="46">
        <v>344416.6158104011</v>
      </c>
      <c r="Q677" s="46">
        <v>202641.01489460241</v>
      </c>
      <c r="R677" s="76">
        <v>1026338208356.1996</v>
      </c>
      <c r="S677" s="56">
        <v>0.59518824041547513</v>
      </c>
      <c r="T677" s="56">
        <v>0.46194552939191919</v>
      </c>
      <c r="U677" s="46">
        <v>16.198524797812187</v>
      </c>
      <c r="V677" s="76">
        <v>8595812143240.6396</v>
      </c>
      <c r="W677" s="84">
        <v>2713.3202874834601</v>
      </c>
      <c r="X677" s="82">
        <v>4.4027181178338502E-2</v>
      </c>
      <c r="Y677" s="476">
        <v>2.0000000000000001E-4</v>
      </c>
    </row>
    <row r="678" spans="1:25" x14ac:dyDescent="0.2">
      <c r="A678" s="475">
        <v>674</v>
      </c>
      <c r="B678" s="56">
        <v>0.46904703053932578</v>
      </c>
      <c r="C678" s="46">
        <v>6767.2028705038847</v>
      </c>
      <c r="D678" s="56">
        <v>0.79545687140543075</v>
      </c>
      <c r="E678" s="56">
        <v>0.59878436884062414</v>
      </c>
      <c r="F678" s="250">
        <v>2023.75</v>
      </c>
      <c r="G678" s="76">
        <v>388474278307.55267</v>
      </c>
      <c r="H678" s="46">
        <v>19555874.662179507</v>
      </c>
      <c r="I678" s="76">
        <v>475396353351.53864</v>
      </c>
      <c r="J678" s="56">
        <v>0.32126480364831933</v>
      </c>
      <c r="K678" s="76">
        <v>11909532961.293776</v>
      </c>
      <c r="L678" s="76">
        <v>0</v>
      </c>
      <c r="M678" s="76">
        <v>396640830443.79541</v>
      </c>
      <c r="N678" s="76">
        <v>78295004659.671982</v>
      </c>
      <c r="O678" s="76">
        <v>41978.400081228356</v>
      </c>
      <c r="P678" s="46">
        <v>490864.11209715781</v>
      </c>
      <c r="Q678" s="46">
        <v>316577.10660488892</v>
      </c>
      <c r="R678" s="76">
        <v>1365666848049.1401</v>
      </c>
      <c r="S678" s="56">
        <v>0.59803125878286911</v>
      </c>
      <c r="T678" s="56">
        <v>0.38438631984053695</v>
      </c>
      <c r="U678" s="46">
        <v>17.406866612860668</v>
      </c>
      <c r="V678" s="76">
        <v>10193788612449.354</v>
      </c>
      <c r="W678" s="84">
        <v>3215.1969458452809</v>
      </c>
      <c r="X678" s="82">
        <v>4.1058036930359303E-2</v>
      </c>
      <c r="Y678" s="476">
        <v>2.0000000000000001E-4</v>
      </c>
    </row>
    <row r="679" spans="1:25" x14ac:dyDescent="0.2">
      <c r="A679" s="475">
        <v>675</v>
      </c>
      <c r="B679" s="56">
        <v>0.56366558674032474</v>
      </c>
      <c r="C679" s="46">
        <v>1500</v>
      </c>
      <c r="D679" s="56">
        <v>0.81252304688337418</v>
      </c>
      <c r="E679" s="56">
        <v>0.55906184627122246</v>
      </c>
      <c r="F679" s="250">
        <v>2025.44</v>
      </c>
      <c r="G679" s="76">
        <v>291406407041.62677</v>
      </c>
      <c r="H679" s="46">
        <v>22518901.822559975</v>
      </c>
      <c r="I679" s="76">
        <v>369840420643.94373</v>
      </c>
      <c r="J679" s="56">
        <v>-8.4872467640046967E-3</v>
      </c>
      <c r="K679" s="76">
        <v>13933200754.387177</v>
      </c>
      <c r="L679" s="76">
        <v>16727557984.674728</v>
      </c>
      <c r="M679" s="76">
        <v>172299261241.92569</v>
      </c>
      <c r="N679" s="76">
        <v>54020707966.755692</v>
      </c>
      <c r="O679" s="76">
        <v>28525.601356648836</v>
      </c>
      <c r="P679" s="46">
        <v>345808.58919178898</v>
      </c>
      <c r="Q679" s="46">
        <v>202914.63110095751</v>
      </c>
      <c r="R679" s="76">
        <v>1013816300300.7203</v>
      </c>
      <c r="S679" s="56">
        <v>0.4695795731265861</v>
      </c>
      <c r="T679" s="56">
        <v>0.27521711553890682</v>
      </c>
      <c r="U679" s="46">
        <v>20.99702454222107</v>
      </c>
      <c r="V679" s="76">
        <v>6323087490702.6279</v>
      </c>
      <c r="W679" s="84">
        <v>1994.6203958310878</v>
      </c>
      <c r="X679" s="82">
        <v>3.5496583805049678E-2</v>
      </c>
      <c r="Y679" s="476">
        <v>2.0000000000000001E-4</v>
      </c>
    </row>
    <row r="680" spans="1:25" x14ac:dyDescent="0.2">
      <c r="A680" s="475">
        <v>676</v>
      </c>
      <c r="B680" s="56">
        <v>0.56999375691730914</v>
      </c>
      <c r="C680" s="46">
        <v>5902.0028842490883</v>
      </c>
      <c r="D680" s="56">
        <v>0.7296150945396731</v>
      </c>
      <c r="E680" s="56">
        <v>0.28161995678268281</v>
      </c>
      <c r="F680" s="250">
        <v>2023.75</v>
      </c>
      <c r="G680" s="76">
        <v>370403329665.94153</v>
      </c>
      <c r="H680" s="46">
        <v>16777221.733491238</v>
      </c>
      <c r="I680" s="76">
        <v>395018345976.00159</v>
      </c>
      <c r="J680" s="56">
        <v>0.29341866789496618</v>
      </c>
      <c r="K680" s="76">
        <v>14498046427.351055</v>
      </c>
      <c r="L680" s="76">
        <v>0</v>
      </c>
      <c r="M680" s="76">
        <v>395756910169.63843</v>
      </c>
      <c r="N680" s="76">
        <v>34690308481.539268</v>
      </c>
      <c r="O680" s="76">
        <v>38144.128378446178</v>
      </c>
      <c r="P680" s="46">
        <v>263253.65152092773</v>
      </c>
      <c r="Q680" s="46">
        <v>142592.56566083571</v>
      </c>
      <c r="R680" s="76">
        <v>1202674246098.0725</v>
      </c>
      <c r="S680" s="56">
        <v>0.61508315135589731</v>
      </c>
      <c r="T680" s="56">
        <v>0.39495225974632281</v>
      </c>
      <c r="U680" s="46">
        <v>17.622337112208708</v>
      </c>
      <c r="V680" s="76">
        <v>9122557770666.8457</v>
      </c>
      <c r="W680" s="84">
        <v>2878.5043648273804</v>
      </c>
      <c r="X680" s="82">
        <v>4.1939097132307493E-2</v>
      </c>
      <c r="Y680" s="476">
        <v>2.0000000000000001E-4</v>
      </c>
    </row>
    <row r="681" spans="1:25" x14ac:dyDescent="0.2">
      <c r="A681" s="475">
        <v>677</v>
      </c>
      <c r="B681" s="56">
        <v>0.51358247155401027</v>
      </c>
      <c r="C681" s="46">
        <v>1884.0684570433982</v>
      </c>
      <c r="D681" s="56">
        <v>0.65183946959464778</v>
      </c>
      <c r="E681" s="56">
        <v>0.44776547033963143</v>
      </c>
      <c r="F681" s="250">
        <v>2024</v>
      </c>
      <c r="G681" s="76">
        <v>382833264162.27783</v>
      </c>
      <c r="H681" s="46">
        <v>15018795.929283576</v>
      </c>
      <c r="I681" s="76">
        <v>375386380485.50671</v>
      </c>
      <c r="J681" s="56">
        <v>0.25124935243991431</v>
      </c>
      <c r="K681" s="76">
        <v>6346652919.6113539</v>
      </c>
      <c r="L681" s="76">
        <v>0</v>
      </c>
      <c r="M681" s="76">
        <v>298049325848.30145</v>
      </c>
      <c r="N681" s="76">
        <v>44095033879.484077</v>
      </c>
      <c r="O681" s="76">
        <v>15156.62768957325</v>
      </c>
      <c r="P681" s="46">
        <v>278013.70153246401</v>
      </c>
      <c r="Q681" s="46">
        <v>155313.95482051637</v>
      </c>
      <c r="R681" s="76">
        <v>1121780839008.5559</v>
      </c>
      <c r="S681" s="56">
        <v>0.58983035434233677</v>
      </c>
      <c r="T681" s="56">
        <v>0.40020445192265097</v>
      </c>
      <c r="U681" s="46">
        <v>18.096126861653261</v>
      </c>
      <c r="V681" s="76">
        <v>9146488251209.8086</v>
      </c>
      <c r="W681" s="84">
        <v>2887.1971460210275</v>
      </c>
      <c r="X681" s="82">
        <v>3.9343522057095091E-2</v>
      </c>
      <c r="Y681" s="476">
        <v>2.0000000000000001E-4</v>
      </c>
    </row>
    <row r="682" spans="1:25" x14ac:dyDescent="0.2">
      <c r="A682" s="475">
        <v>678</v>
      </c>
      <c r="B682" s="56">
        <v>0.40384928928046104</v>
      </c>
      <c r="C682" s="46">
        <v>2643.299199802469</v>
      </c>
      <c r="D682" s="56">
        <v>0.75659781224814571</v>
      </c>
      <c r="E682" s="56">
        <v>0.36459268102639636</v>
      </c>
      <c r="F682" s="250">
        <v>2027.55</v>
      </c>
      <c r="G682" s="76">
        <v>57377252937.989105</v>
      </c>
      <c r="H682" s="46">
        <v>18309415.579753693</v>
      </c>
      <c r="I682" s="76">
        <v>389880226354.94415</v>
      </c>
      <c r="J682" s="56">
        <v>7.0178083272761649E-2</v>
      </c>
      <c r="K682" s="76">
        <v>39162752345.68541</v>
      </c>
      <c r="L682" s="76">
        <v>125853658046.95926</v>
      </c>
      <c r="M682" s="76">
        <v>0</v>
      </c>
      <c r="N682" s="76">
        <v>86824448700.406235</v>
      </c>
      <c r="O682" s="76">
        <v>24719.409492608091</v>
      </c>
      <c r="P682" s="46">
        <v>441006.77316984464</v>
      </c>
      <c r="Q682" s="46">
        <v>278330.83328918891</v>
      </c>
      <c r="R682" s="76">
        <v>683592770960.96069</v>
      </c>
      <c r="S682" s="56">
        <v>0.28195506457815428</v>
      </c>
      <c r="T682" s="56">
        <v>3.8216544694631684E-2</v>
      </c>
      <c r="U682" s="46">
        <v>40.146253087205821</v>
      </c>
      <c r="V682" s="76">
        <v>1138938781505.8127</v>
      </c>
      <c r="W682" s="84">
        <v>359.63472184165755</v>
      </c>
      <c r="X682" s="82">
        <v>1.9787605867005641E-2</v>
      </c>
      <c r="Y682" s="476">
        <v>2.0000000000000001E-4</v>
      </c>
    </row>
    <row r="683" spans="1:25" x14ac:dyDescent="0.2">
      <c r="A683" s="475">
        <v>679</v>
      </c>
      <c r="B683" s="56">
        <v>0.60716003833716381</v>
      </c>
      <c r="C683" s="46">
        <v>1972.1133511199851</v>
      </c>
      <c r="D683" s="56">
        <v>0.98545098884259652</v>
      </c>
      <c r="E683" s="56">
        <v>0.55019174275706362</v>
      </c>
      <c r="F683" s="250">
        <v>2024.96</v>
      </c>
      <c r="G683" s="76">
        <v>445120247814.2406</v>
      </c>
      <c r="H683" s="46">
        <v>31543072.148691345</v>
      </c>
      <c r="I683" s="76">
        <v>689390306716.7688</v>
      </c>
      <c r="J683" s="56">
        <v>0.34874703415211739</v>
      </c>
      <c r="K683" s="76">
        <v>27758871760.861546</v>
      </c>
      <c r="L683" s="76">
        <v>0</v>
      </c>
      <c r="M683" s="76">
        <v>370927305460.92505</v>
      </c>
      <c r="N683" s="76">
        <v>98473744725.441162</v>
      </c>
      <c r="O683" s="76">
        <v>18351.986872455585</v>
      </c>
      <c r="P683" s="46">
        <v>615419.98765161005</v>
      </c>
      <c r="Q683" s="46">
        <v>409932.36996350042</v>
      </c>
      <c r="R683" s="76">
        <v>1769691648962.1084</v>
      </c>
      <c r="S683" s="56">
        <v>0.58628833785460877</v>
      </c>
      <c r="T683" s="56">
        <v>0.36707490409850158</v>
      </c>
      <c r="U683" s="46">
        <v>17.053448764129136</v>
      </c>
      <c r="V683" s="76">
        <v>12106199328355.83</v>
      </c>
      <c r="W683" s="84">
        <v>3816.0926783437026</v>
      </c>
      <c r="X683" s="82">
        <v>4.3010522122232032E-2</v>
      </c>
      <c r="Y683" s="476">
        <v>2.0000000000000001E-4</v>
      </c>
    </row>
    <row r="684" spans="1:25" x14ac:dyDescent="0.2">
      <c r="A684" s="475">
        <v>680</v>
      </c>
      <c r="B684" s="56">
        <v>0.5063435767890373</v>
      </c>
      <c r="C684" s="46">
        <v>8205.6075842645278</v>
      </c>
      <c r="D684" s="56">
        <v>0.84682207632686501</v>
      </c>
      <c r="E684" s="56">
        <v>0.3717828105854239</v>
      </c>
      <c r="F684" s="250">
        <v>2027.12</v>
      </c>
      <c r="G684" s="76">
        <v>99726560474.81514</v>
      </c>
      <c r="H684" s="46">
        <v>20500170.969078951</v>
      </c>
      <c r="I684" s="76">
        <v>509407516463.81494</v>
      </c>
      <c r="J684" s="56">
        <v>0.31513321056080568</v>
      </c>
      <c r="K684" s="76">
        <v>48369646960.131424</v>
      </c>
      <c r="L684" s="76">
        <v>110204678047.48112</v>
      </c>
      <c r="M684" s="76">
        <v>0</v>
      </c>
      <c r="N684" s="76">
        <v>34921447615.454018</v>
      </c>
      <c r="O684" s="76">
        <v>44263.831357148076</v>
      </c>
      <c r="P684" s="46">
        <v>258150.84530505643</v>
      </c>
      <c r="Q684" s="46">
        <v>136417.19607970538</v>
      </c>
      <c r="R684" s="76">
        <v>804175042437.2959</v>
      </c>
      <c r="S684" s="56">
        <v>0.46217442502704875</v>
      </c>
      <c r="T684" s="56">
        <v>0.3179123298427709</v>
      </c>
      <c r="U684" s="46">
        <v>14.942724085709536</v>
      </c>
      <c r="V684" s="76">
        <v>4221425648210.3145</v>
      </c>
      <c r="W684" s="84">
        <v>1331.2224226393862</v>
      </c>
      <c r="X684" s="82">
        <v>4.8864866394804224E-2</v>
      </c>
      <c r="Y684" s="476">
        <v>2.0000000000000001E-4</v>
      </c>
    </row>
    <row r="685" spans="1:25" x14ac:dyDescent="0.2">
      <c r="A685" s="475">
        <v>681</v>
      </c>
      <c r="B685" s="56">
        <v>0.42573248914648748</v>
      </c>
      <c r="C685" s="46">
        <v>2920.7784234405794</v>
      </c>
      <c r="D685" s="56">
        <v>1.0265867495404917</v>
      </c>
      <c r="E685" s="56">
        <v>0.38992834915151819</v>
      </c>
      <c r="F685" s="250">
        <v>2024.54</v>
      </c>
      <c r="G685" s="76">
        <v>189605203516.65308</v>
      </c>
      <c r="H685" s="46">
        <v>34098422.006605305</v>
      </c>
      <c r="I685" s="76">
        <v>746672680084.79358</v>
      </c>
      <c r="J685" s="56">
        <v>0.34298931483795203</v>
      </c>
      <c r="K685" s="76">
        <v>17310180508.936272</v>
      </c>
      <c r="L685" s="76">
        <v>0</v>
      </c>
      <c r="M685" s="76">
        <v>195594344939.5647</v>
      </c>
      <c r="N685" s="76">
        <v>76674285990.982422</v>
      </c>
      <c r="O685" s="76">
        <v>34910.932434493421</v>
      </c>
      <c r="P685" s="46">
        <v>494699.16351252393</v>
      </c>
      <c r="Q685" s="46">
        <v>312658.06172556785</v>
      </c>
      <c r="R685" s="76">
        <v>1379402400464.5623</v>
      </c>
      <c r="S685" s="56">
        <v>0.51239522379809022</v>
      </c>
      <c r="T685" s="56">
        <v>0.29517128916335772</v>
      </c>
      <c r="U685" s="46">
        <v>15.754989992426635</v>
      </c>
      <c r="V685" s="76">
        <v>7161791937392.499</v>
      </c>
      <c r="W685" s="84">
        <v>2261.0599874777918</v>
      </c>
      <c r="X685" s="82">
        <v>4.5892686437709843E-2</v>
      </c>
      <c r="Y685" s="476">
        <v>2.0000000000000001E-4</v>
      </c>
    </row>
    <row r="686" spans="1:25" x14ac:dyDescent="0.2">
      <c r="A686" s="475">
        <v>682</v>
      </c>
      <c r="B686" s="56">
        <v>0.47963047752501786</v>
      </c>
      <c r="C686" s="46">
        <v>4596.5791886368143</v>
      </c>
      <c r="D686" s="56">
        <v>0.31147693133361942</v>
      </c>
      <c r="E686" s="56">
        <v>0.19319984074277557</v>
      </c>
      <c r="F686" s="250">
        <v>2024.81</v>
      </c>
      <c r="G686" s="76">
        <v>219044687681.32138</v>
      </c>
      <c r="H686" s="46">
        <v>4951372.3784560338</v>
      </c>
      <c r="I686" s="76">
        <v>198196652580.0549</v>
      </c>
      <c r="J686" s="56">
        <v>0.47692419550950804</v>
      </c>
      <c r="K686" s="76">
        <v>3056974607.2532101</v>
      </c>
      <c r="L686" s="76">
        <v>63098413.403975122</v>
      </c>
      <c r="M686" s="76">
        <v>189198635542.7197</v>
      </c>
      <c r="N686" s="76">
        <v>62409179994.741829</v>
      </c>
      <c r="O686" s="76">
        <v>18180.227201910806</v>
      </c>
      <c r="P686" s="46">
        <v>447190.57101453957</v>
      </c>
      <c r="Q686" s="46">
        <v>245142.85003830283</v>
      </c>
      <c r="R686" s="76">
        <v>711651142440.43066</v>
      </c>
      <c r="S686" s="56">
        <v>0.66055369871654301</v>
      </c>
      <c r="T686" s="56">
        <v>0.4458687717150141</v>
      </c>
      <c r="U686" s="46">
        <v>17.133050232350371</v>
      </c>
      <c r="V686" s="76">
        <v>6014880020577.6143</v>
      </c>
      <c r="W686" s="84">
        <v>1899.4475691295897</v>
      </c>
      <c r="X686" s="82">
        <v>4.236724516067366E-2</v>
      </c>
      <c r="Y686" s="476">
        <v>2.0000000000000001E-4</v>
      </c>
    </row>
    <row r="687" spans="1:25" x14ac:dyDescent="0.2">
      <c r="A687" s="475">
        <v>683</v>
      </c>
      <c r="B687" s="56">
        <v>0.30489388533529271</v>
      </c>
      <c r="C687" s="46">
        <v>8024.0100884892217</v>
      </c>
      <c r="D687" s="56">
        <v>0.62912375878515914</v>
      </c>
      <c r="E687" s="56">
        <v>7.7000175677278959E-2</v>
      </c>
      <c r="F687" s="250">
        <v>2023.75</v>
      </c>
      <c r="G687" s="76">
        <v>301861997763.43677</v>
      </c>
      <c r="H687" s="46">
        <v>13244761.795970296</v>
      </c>
      <c r="I687" s="76">
        <v>451792095011.00793</v>
      </c>
      <c r="J687" s="56">
        <v>0.30489388533529271</v>
      </c>
      <c r="K687" s="76">
        <v>16012725519.851488</v>
      </c>
      <c r="L687" s="76">
        <v>0</v>
      </c>
      <c r="M687" s="76">
        <v>305637781184.87561</v>
      </c>
      <c r="N687" s="76">
        <v>25272611323.127865</v>
      </c>
      <c r="O687" s="76">
        <v>22660.823299778993</v>
      </c>
      <c r="P687" s="46">
        <v>209594.9037671613</v>
      </c>
      <c r="Q687" s="46">
        <v>105267.17299508031</v>
      </c>
      <c r="R687" s="76">
        <v>1072115515081.144</v>
      </c>
      <c r="S687" s="56">
        <v>0.57355829111224055</v>
      </c>
      <c r="T687" s="56">
        <v>0.37697505395787961</v>
      </c>
      <c r="U687" s="46">
        <v>17.427688200777752</v>
      </c>
      <c r="V687" s="76">
        <v>7664080322088.2969</v>
      </c>
      <c r="W687" s="84">
        <v>2417.130007635702</v>
      </c>
      <c r="X687" s="82">
        <v>4.2280246479237296E-2</v>
      </c>
      <c r="Y687" s="476">
        <v>2.0000000000000001E-4</v>
      </c>
    </row>
    <row r="688" spans="1:25" x14ac:dyDescent="0.2">
      <c r="A688" s="475">
        <v>684</v>
      </c>
      <c r="B688" s="56">
        <v>0.46352882210711538</v>
      </c>
      <c r="C688" s="46">
        <v>5073.3294126718893</v>
      </c>
      <c r="D688" s="56">
        <v>0.76004230079334723</v>
      </c>
      <c r="E688" s="56">
        <v>0.53504382446029997</v>
      </c>
      <c r="F688" s="250">
        <v>2024.19</v>
      </c>
      <c r="G688" s="76">
        <v>240693942677.43805</v>
      </c>
      <c r="H688" s="46">
        <v>18508901.147329472</v>
      </c>
      <c r="I688" s="76">
        <v>561630272284.61877</v>
      </c>
      <c r="J688" s="56">
        <v>0.46352882210711543</v>
      </c>
      <c r="K688" s="76">
        <v>19576752394.695465</v>
      </c>
      <c r="L688" s="76">
        <v>0</v>
      </c>
      <c r="M688" s="76">
        <v>267450363958.43481</v>
      </c>
      <c r="N688" s="76">
        <v>37364163398.84269</v>
      </c>
      <c r="O688" s="76">
        <v>16438.505860216654</v>
      </c>
      <c r="P688" s="46">
        <v>278865.68398943602</v>
      </c>
      <c r="Q688" s="46">
        <v>153555.09759043515</v>
      </c>
      <c r="R688" s="76">
        <v>1313669893347.0549</v>
      </c>
      <c r="S688" s="56">
        <v>0.63315190719159675</v>
      </c>
      <c r="T688" s="56">
        <v>0.36204464479844567</v>
      </c>
      <c r="U688" s="46">
        <v>15.984054832768278</v>
      </c>
      <c r="V688" s="76">
        <v>8489630425430.04</v>
      </c>
      <c r="W688" s="84">
        <v>2679.8264768204472</v>
      </c>
      <c r="X688" s="82">
        <v>4.4842287505530029E-2</v>
      </c>
      <c r="Y688" s="476">
        <v>2.0000000000000001E-4</v>
      </c>
    </row>
    <row r="689" spans="1:25" x14ac:dyDescent="0.2">
      <c r="A689" s="475">
        <v>685</v>
      </c>
      <c r="B689" s="56">
        <v>0.60828077182702278</v>
      </c>
      <c r="C689" s="46">
        <v>4953.6677776121169</v>
      </c>
      <c r="D689" s="56">
        <v>0.96412634850467904</v>
      </c>
      <c r="E689" s="56">
        <v>0.57924613731616637</v>
      </c>
      <c r="F689" s="250">
        <v>2025.13</v>
      </c>
      <c r="G689" s="76">
        <v>315848667255.27271</v>
      </c>
      <c r="H689" s="46">
        <v>28048598.432089612</v>
      </c>
      <c r="I689" s="76">
        <v>411560945751.24402</v>
      </c>
      <c r="J689" s="56">
        <v>-5.2525419493046899E-2</v>
      </c>
      <c r="K689" s="76">
        <v>15526638826.040335</v>
      </c>
      <c r="L689" s="76">
        <v>16971595275.381346</v>
      </c>
      <c r="M689" s="76">
        <v>217638808864.05502</v>
      </c>
      <c r="N689" s="76">
        <v>129787654029.26945</v>
      </c>
      <c r="O689" s="76">
        <v>35591.933799500352</v>
      </c>
      <c r="P689" s="46">
        <v>750642.60705819877</v>
      </c>
      <c r="Q689" s="46">
        <v>520397.70405806787</v>
      </c>
      <c r="R689" s="76">
        <v>1204612488655.1799</v>
      </c>
      <c r="S689" s="56">
        <v>0.44133961302991959</v>
      </c>
      <c r="T689" s="56">
        <v>0.2528935419150542</v>
      </c>
      <c r="U689" s="46">
        <v>21.939070466179381</v>
      </c>
      <c r="V689" s="76">
        <v>7053004511308.6133</v>
      </c>
      <c r="W689" s="84">
        <v>2222.6580777834624</v>
      </c>
      <c r="X689" s="82">
        <v>3.4767690164964109E-2</v>
      </c>
      <c r="Y689" s="476">
        <v>2.0000000000000001E-4</v>
      </c>
    </row>
    <row r="690" spans="1:25" x14ac:dyDescent="0.2">
      <c r="A690" s="475">
        <v>686</v>
      </c>
      <c r="B690" s="56">
        <v>0.41960958537849313</v>
      </c>
      <c r="C690" s="46">
        <v>3828.5589783460941</v>
      </c>
      <c r="D690" s="56">
        <v>0.71712337379229874</v>
      </c>
      <c r="E690" s="56">
        <v>0.44106544456578028</v>
      </c>
      <c r="F690" s="250">
        <v>2025.64</v>
      </c>
      <c r="G690" s="76">
        <v>138932169830.24527</v>
      </c>
      <c r="H690" s="46">
        <v>16856229.101130974</v>
      </c>
      <c r="I690" s="76">
        <v>559771562293.46753</v>
      </c>
      <c r="J690" s="56">
        <v>0.41960958537849313</v>
      </c>
      <c r="K690" s="76">
        <v>29942802631.748253</v>
      </c>
      <c r="L690" s="76">
        <v>30613846368.244019</v>
      </c>
      <c r="M690" s="76">
        <v>144551147167.14761</v>
      </c>
      <c r="N690" s="76">
        <v>127316889859.32777</v>
      </c>
      <c r="O690" s="76">
        <v>24786.025438738237</v>
      </c>
      <c r="P690" s="46">
        <v>691437.35028303345</v>
      </c>
      <c r="Q690" s="46">
        <v>481559.30848444538</v>
      </c>
      <c r="R690" s="76">
        <v>1118949463714.8772</v>
      </c>
      <c r="S690" s="56">
        <v>0.5307239821258436</v>
      </c>
      <c r="T690" s="56">
        <v>0.29850461916345944</v>
      </c>
      <c r="U690" s="46">
        <v>15.377389804938684</v>
      </c>
      <c r="V690" s="76">
        <v>5708160244771.2451</v>
      </c>
      <c r="W690" s="84">
        <v>1799.0990834019503</v>
      </c>
      <c r="X690" s="82">
        <v>4.7173458187650598E-2</v>
      </c>
      <c r="Y690" s="476">
        <v>2.0000000000000001E-4</v>
      </c>
    </row>
    <row r="691" spans="1:25" x14ac:dyDescent="0.2">
      <c r="A691" s="475">
        <v>687</v>
      </c>
      <c r="B691" s="56">
        <v>0.60239715188248955</v>
      </c>
      <c r="C691" s="46">
        <v>1500</v>
      </c>
      <c r="D691" s="56">
        <v>1.0717365183233589</v>
      </c>
      <c r="E691" s="56">
        <v>0.23797605558405002</v>
      </c>
      <c r="F691" s="250">
        <v>2024.85</v>
      </c>
      <c r="G691" s="76">
        <v>415535347083.44287</v>
      </c>
      <c r="H691" s="46">
        <v>38505650.848708354</v>
      </c>
      <c r="I691" s="76">
        <v>871266246450.5094</v>
      </c>
      <c r="J691" s="56">
        <v>0.34817336438540025</v>
      </c>
      <c r="K691" s="76">
        <v>24080693106.092453</v>
      </c>
      <c r="L691" s="76">
        <v>0</v>
      </c>
      <c r="M691" s="76">
        <v>322247191741.00018</v>
      </c>
      <c r="N691" s="76">
        <v>67027860780.748131</v>
      </c>
      <c r="O691" s="76">
        <v>21933.256782587177</v>
      </c>
      <c r="P691" s="46">
        <v>425086.31053482066</v>
      </c>
      <c r="Q691" s="46">
        <v>257214.91392434738</v>
      </c>
      <c r="R691" s="76">
        <v>1785999867883.7961</v>
      </c>
      <c r="S691" s="56">
        <v>0.55306449675529701</v>
      </c>
      <c r="T691" s="56">
        <v>0.37602182543886237</v>
      </c>
      <c r="U691" s="46">
        <v>16.657334790435652</v>
      </c>
      <c r="V691" s="76">
        <v>12354898423246.727</v>
      </c>
      <c r="W691" s="84">
        <v>3899.2487140096209</v>
      </c>
      <c r="X691" s="82">
        <v>4.362160209256636E-2</v>
      </c>
      <c r="Y691" s="476">
        <v>2.0000000000000001E-4</v>
      </c>
    </row>
    <row r="692" spans="1:25" x14ac:dyDescent="0.2">
      <c r="A692" s="475">
        <v>688</v>
      </c>
      <c r="B692" s="56">
        <v>0.41050409505875701</v>
      </c>
      <c r="C692" s="46">
        <v>5186.4744843025856</v>
      </c>
      <c r="D692" s="56">
        <v>0.73178970886397154</v>
      </c>
      <c r="E692" s="56">
        <v>0.49449571376233559</v>
      </c>
      <c r="F692" s="250">
        <v>2024.1</v>
      </c>
      <c r="G692" s="76">
        <v>262053299017.8378</v>
      </c>
      <c r="H692" s="46">
        <v>17250743.361722425</v>
      </c>
      <c r="I692" s="76">
        <v>368722639972.57074</v>
      </c>
      <c r="J692" s="56">
        <v>0.20538902320030139</v>
      </c>
      <c r="K692" s="76">
        <v>4449557903.5750675</v>
      </c>
      <c r="L692" s="76">
        <v>534392904.5931052</v>
      </c>
      <c r="M692" s="76">
        <v>210754382821.98694</v>
      </c>
      <c r="N692" s="76">
        <v>57912058777.792511</v>
      </c>
      <c r="O692" s="76">
        <v>39252.017797473054</v>
      </c>
      <c r="P692" s="46">
        <v>377546.26811167132</v>
      </c>
      <c r="Q692" s="46">
        <v>229427.02101550656</v>
      </c>
      <c r="R692" s="76">
        <v>939834887564.88391</v>
      </c>
      <c r="S692" s="56">
        <v>0.52911571405226054</v>
      </c>
      <c r="T692" s="56">
        <v>0.32643738963612595</v>
      </c>
      <c r="U692" s="46">
        <v>18.10301369395884</v>
      </c>
      <c r="V692" s="76">
        <v>6004852586789.4229</v>
      </c>
      <c r="W692" s="84">
        <v>1896.4381137078394</v>
      </c>
      <c r="X692" s="82">
        <v>4.0827247457597776E-2</v>
      </c>
      <c r="Y692" s="476">
        <v>2.0000000000000001E-4</v>
      </c>
    </row>
    <row r="693" spans="1:25" x14ac:dyDescent="0.2">
      <c r="A693" s="475">
        <v>689</v>
      </c>
      <c r="B693" s="56">
        <v>0.56522952246866509</v>
      </c>
      <c r="C693" s="46">
        <v>1500</v>
      </c>
      <c r="D693" s="56">
        <v>0.86999996827751391</v>
      </c>
      <c r="E693" s="56">
        <v>0.39020830855014721</v>
      </c>
      <c r="F693" s="250">
        <v>2026.38</v>
      </c>
      <c r="G693" s="76">
        <v>203911844621.68188</v>
      </c>
      <c r="H693" s="46">
        <v>25196841.336283613</v>
      </c>
      <c r="I693" s="76">
        <v>520070728728.24927</v>
      </c>
      <c r="J693" s="56">
        <v>0.22831534195183345</v>
      </c>
      <c r="K693" s="76">
        <v>5696259523.335701</v>
      </c>
      <c r="L693" s="76">
        <v>19225645316.372662</v>
      </c>
      <c r="M693" s="76">
        <v>77975269898.641403</v>
      </c>
      <c r="N693" s="76">
        <v>35508205727.716911</v>
      </c>
      <c r="O693" s="76">
        <v>10000</v>
      </c>
      <c r="P693" s="46">
        <v>258611.51835057914</v>
      </c>
      <c r="Q693" s="46">
        <v>136292.28646367771</v>
      </c>
      <c r="R693" s="76">
        <v>887596550680.57288</v>
      </c>
      <c r="S693" s="56">
        <v>0.44001420113960776</v>
      </c>
      <c r="T693" s="56">
        <v>0.31427796638242467</v>
      </c>
      <c r="U693" s="46">
        <v>17.359197826994716</v>
      </c>
      <c r="V693" s="76">
        <v>5371256535483.0693</v>
      </c>
      <c r="W693" s="84">
        <v>1694.8614919690601</v>
      </c>
      <c r="X693" s="82">
        <v>4.1652443765947768E-2</v>
      </c>
      <c r="Y693" s="476">
        <v>2.0000000000000001E-4</v>
      </c>
    </row>
    <row r="694" spans="1:25" x14ac:dyDescent="0.2">
      <c r="A694" s="475">
        <v>690</v>
      </c>
      <c r="B694" s="56">
        <v>0.63689159409702489</v>
      </c>
      <c r="C694" s="46">
        <v>4355.0190929438504</v>
      </c>
      <c r="D694" s="56">
        <v>1.1233618238478886</v>
      </c>
      <c r="E694" s="56">
        <v>0.23856746872656226</v>
      </c>
      <c r="F694" s="250">
        <v>2023.75</v>
      </c>
      <c r="G694" s="76">
        <v>697108253524.25842</v>
      </c>
      <c r="H694" s="46">
        <v>40039346.76298286</v>
      </c>
      <c r="I694" s="76">
        <v>744000943367.28088</v>
      </c>
      <c r="J694" s="56">
        <v>0.20280515634108043</v>
      </c>
      <c r="K694" s="76">
        <v>30892636422.689701</v>
      </c>
      <c r="L694" s="76">
        <v>0</v>
      </c>
      <c r="M694" s="76">
        <v>707398387827.92407</v>
      </c>
      <c r="N694" s="76">
        <v>35337647601.287773</v>
      </c>
      <c r="O694" s="76">
        <v>32703.39547698338</v>
      </c>
      <c r="P694" s="46">
        <v>265907.40479477006</v>
      </c>
      <c r="Q694" s="46">
        <v>136713.99542097506</v>
      </c>
      <c r="R694" s="76">
        <v>2483191173589.5562</v>
      </c>
      <c r="S694" s="56">
        <v>0.60824391830214453</v>
      </c>
      <c r="T694" s="56">
        <v>0.31015820436433655</v>
      </c>
      <c r="U694" s="46">
        <v>18.376885025414587</v>
      </c>
      <c r="V694" s="76">
        <v>15193703075766.051</v>
      </c>
      <c r="W694" s="84">
        <v>4799.7911260634874</v>
      </c>
      <c r="X694" s="82">
        <v>4.0743386202409616E-2</v>
      </c>
      <c r="Y694" s="476">
        <v>2.0000000000000001E-4</v>
      </c>
    </row>
    <row r="695" spans="1:25" x14ac:dyDescent="0.2">
      <c r="A695" s="475">
        <v>691</v>
      </c>
      <c r="B695" s="56">
        <v>0.4378730113506244</v>
      </c>
      <c r="C695" s="46">
        <v>8148.992003132862</v>
      </c>
      <c r="D695" s="56">
        <v>0.70302039769222591</v>
      </c>
      <c r="E695" s="56">
        <v>0.43876206239418053</v>
      </c>
      <c r="F695" s="250">
        <v>2023.98</v>
      </c>
      <c r="G695" s="76">
        <v>473972373048.16718</v>
      </c>
      <c r="H695" s="46">
        <v>15986769.010257641</v>
      </c>
      <c r="I695" s="76">
        <v>402419495239.64801</v>
      </c>
      <c r="J695" s="56">
        <v>0.3589646380142939</v>
      </c>
      <c r="K695" s="76">
        <v>12908013310.405344</v>
      </c>
      <c r="L695" s="76">
        <v>4449898234.6853256</v>
      </c>
      <c r="M695" s="76">
        <v>464569795539.70471</v>
      </c>
      <c r="N695" s="76">
        <v>14171124318.075609</v>
      </c>
      <c r="O695" s="76">
        <v>29214.470812783438</v>
      </c>
      <c r="P695" s="46">
        <v>149235.07642151928</v>
      </c>
      <c r="Q695" s="46">
        <v>61745.325021211684</v>
      </c>
      <c r="R695" s="76">
        <v>1298969950870.2656</v>
      </c>
      <c r="S695" s="56">
        <v>0.65467331384809146</v>
      </c>
      <c r="T695" s="56">
        <v>0.46964649900828481</v>
      </c>
      <c r="U695" s="46">
        <v>17.627351405353998</v>
      </c>
      <c r="V695" s="76">
        <v>11687137527225.201</v>
      </c>
      <c r="W695" s="84">
        <v>3682.8051082187121</v>
      </c>
      <c r="X695" s="82">
        <v>4.1698551998925693E-2</v>
      </c>
      <c r="Y695" s="476">
        <v>2.0000000000000001E-4</v>
      </c>
    </row>
    <row r="696" spans="1:25" x14ac:dyDescent="0.2">
      <c r="A696" s="475">
        <v>692</v>
      </c>
      <c r="B696" s="56">
        <v>0.45485237911624393</v>
      </c>
      <c r="C696" s="46">
        <v>1722.3085841473658</v>
      </c>
      <c r="D696" s="56">
        <v>0.52087843313298277</v>
      </c>
      <c r="E696" s="56">
        <v>0.7</v>
      </c>
      <c r="F696" s="250">
        <v>2024.63</v>
      </c>
      <c r="G696" s="76">
        <v>126710271464.30324</v>
      </c>
      <c r="H696" s="46">
        <v>10975650.950621037</v>
      </c>
      <c r="I696" s="76">
        <v>388578255203.25317</v>
      </c>
      <c r="J696" s="56">
        <v>0.45485237911624399</v>
      </c>
      <c r="K696" s="76">
        <v>6787264108.7401981</v>
      </c>
      <c r="L696" s="76">
        <v>3967224924.100596</v>
      </c>
      <c r="M696" s="76">
        <v>143837967375.68866</v>
      </c>
      <c r="N696" s="76">
        <v>84469939002.949753</v>
      </c>
      <c r="O696" s="76">
        <v>37554.211371515499</v>
      </c>
      <c r="P696" s="46">
        <v>523205.40657827858</v>
      </c>
      <c r="Q696" s="46">
        <v>327037.66284558258</v>
      </c>
      <c r="R696" s="76">
        <v>792674202274.53235</v>
      </c>
      <c r="S696" s="56">
        <v>0.5646865936698392</v>
      </c>
      <c r="T696" s="56">
        <v>0.34225523468871455</v>
      </c>
      <c r="U696" s="46">
        <v>15.76234936466914</v>
      </c>
      <c r="V696" s="76">
        <v>4834772441180.7637</v>
      </c>
      <c r="W696" s="84">
        <v>1523.3548608828257</v>
      </c>
      <c r="X696" s="82">
        <v>4.5146494682747201E-2</v>
      </c>
      <c r="Y696" s="476">
        <v>2.0000000000000001E-4</v>
      </c>
    </row>
    <row r="697" spans="1:25" x14ac:dyDescent="0.2">
      <c r="A697" s="475">
        <v>693</v>
      </c>
      <c r="B697" s="56">
        <v>0.43208827333234801</v>
      </c>
      <c r="C697" s="46">
        <v>4943.6186503189265</v>
      </c>
      <c r="D697" s="56">
        <v>0.80271046435624904</v>
      </c>
      <c r="E697" s="56">
        <v>0.42580441607022523</v>
      </c>
      <c r="F697" s="250">
        <v>2023.75</v>
      </c>
      <c r="G697" s="76">
        <v>516101243731.78375</v>
      </c>
      <c r="H697" s="46">
        <v>20070514.514076661</v>
      </c>
      <c r="I697" s="76">
        <v>508446937191.85437</v>
      </c>
      <c r="J697" s="56">
        <v>0.34567046272659396</v>
      </c>
      <c r="K697" s="76">
        <v>3516284628.2238646</v>
      </c>
      <c r="L697" s="76">
        <v>0</v>
      </c>
      <c r="M697" s="76">
        <v>401262922273.51868</v>
      </c>
      <c r="N697" s="76">
        <v>41883459006.524918</v>
      </c>
      <c r="O697" s="76">
        <v>41828.719960995921</v>
      </c>
      <c r="P697" s="46">
        <v>295884.75710648642</v>
      </c>
      <c r="Q697" s="46">
        <v>165344.61645765204</v>
      </c>
      <c r="R697" s="76">
        <v>1360581739290.28</v>
      </c>
      <c r="S697" s="56">
        <v>0.61154212419829002</v>
      </c>
      <c r="T697" s="56">
        <v>0.46112548702527745</v>
      </c>
      <c r="U697" s="46">
        <v>17.927295311620547</v>
      </c>
      <c r="V697" s="76">
        <v>12199151393618.77</v>
      </c>
      <c r="W697" s="84">
        <v>3850.4310759495261</v>
      </c>
      <c r="X697" s="82">
        <v>4.1123298965983102E-2</v>
      </c>
      <c r="Y697" s="476">
        <v>2.0000000000000001E-4</v>
      </c>
    </row>
    <row r="698" spans="1:25" x14ac:dyDescent="0.2">
      <c r="A698" s="475">
        <v>694</v>
      </c>
      <c r="B698" s="56">
        <v>0.58080657976416061</v>
      </c>
      <c r="C698" s="46">
        <v>3374.6826813407879</v>
      </c>
      <c r="D698" s="56">
        <v>1.2119933733695032</v>
      </c>
      <c r="E698" s="56">
        <v>0.49723771297777508</v>
      </c>
      <c r="F698" s="250">
        <v>2023.75</v>
      </c>
      <c r="G698" s="76">
        <v>633943941986.11157</v>
      </c>
      <c r="H698" s="46">
        <v>47678128.937735163</v>
      </c>
      <c r="I698" s="76">
        <v>801022975298.90979</v>
      </c>
      <c r="J698" s="56">
        <v>0.28119419455606109</v>
      </c>
      <c r="K698" s="76">
        <v>10811967576.801447</v>
      </c>
      <c r="L698" s="76">
        <v>0</v>
      </c>
      <c r="M698" s="76">
        <v>488355810373.11047</v>
      </c>
      <c r="N698" s="76">
        <v>47984726109.872192</v>
      </c>
      <c r="O698" s="76">
        <v>10000</v>
      </c>
      <c r="P698" s="46">
        <v>378221.52559846803</v>
      </c>
      <c r="Q698" s="46">
        <v>218005.05254993212</v>
      </c>
      <c r="R698" s="76">
        <v>2007526493651.5122</v>
      </c>
      <c r="S698" s="56">
        <v>0.57722446263322746</v>
      </c>
      <c r="T698" s="56">
        <v>0.39286896853436704</v>
      </c>
      <c r="U698" s="46">
        <v>17.805042392499637</v>
      </c>
      <c r="V698" s="76">
        <v>15126333437084.98</v>
      </c>
      <c r="W698" s="84">
        <v>4772.4329552750387</v>
      </c>
      <c r="X698" s="82">
        <v>4.19025327496007E-2</v>
      </c>
      <c r="Y698" s="476">
        <v>2.0000000000000001E-4</v>
      </c>
    </row>
    <row r="699" spans="1:25" x14ac:dyDescent="0.2">
      <c r="A699" s="475">
        <v>695</v>
      </c>
      <c r="B699" s="56">
        <v>0.46284274682003784</v>
      </c>
      <c r="C699" s="46">
        <v>6393.7140342174152</v>
      </c>
      <c r="D699" s="56">
        <v>1.0803747004151485</v>
      </c>
      <c r="E699" s="56">
        <v>0.18408496571319366</v>
      </c>
      <c r="F699" s="250">
        <v>2023.75</v>
      </c>
      <c r="G699" s="76">
        <v>431172988521.01453</v>
      </c>
      <c r="H699" s="46">
        <v>29285581.626176056</v>
      </c>
      <c r="I699" s="76">
        <v>696615721349.39038</v>
      </c>
      <c r="J699" s="56">
        <v>0.3332058367284344</v>
      </c>
      <c r="K699" s="76">
        <v>16227043668.203957</v>
      </c>
      <c r="L699" s="76">
        <v>0</v>
      </c>
      <c r="M699" s="76">
        <v>353977604109.93652</v>
      </c>
      <c r="N699" s="76">
        <v>20906555051.503033</v>
      </c>
      <c r="O699" s="76">
        <v>29207.149596315263</v>
      </c>
      <c r="P699" s="46">
        <v>156899.92345401956</v>
      </c>
      <c r="Q699" s="46">
        <v>81604.458610829228</v>
      </c>
      <c r="R699" s="76">
        <v>1486867686199.1443</v>
      </c>
      <c r="S699" s="56">
        <v>0.570909318732024</v>
      </c>
      <c r="T699" s="56">
        <v>0.42500819076329061</v>
      </c>
      <c r="U699" s="46">
        <v>17.047626034600874</v>
      </c>
      <c r="V699" s="76">
        <v>11720836421119.602</v>
      </c>
      <c r="W699" s="84">
        <v>3695.9621689883766</v>
      </c>
      <c r="X699" s="82">
        <v>4.3503959025153589E-2</v>
      </c>
      <c r="Y699" s="476">
        <v>2.0000000000000001E-4</v>
      </c>
    </row>
    <row r="700" spans="1:25" x14ac:dyDescent="0.2">
      <c r="A700" s="475">
        <v>696</v>
      </c>
      <c r="B700" s="56">
        <v>0.3679689772515643</v>
      </c>
      <c r="C700" s="46">
        <v>1925.4030854369867</v>
      </c>
      <c r="D700" s="56">
        <v>0.72074796086529236</v>
      </c>
      <c r="E700" s="56">
        <v>0.27949258336673632</v>
      </c>
      <c r="F700" s="250">
        <v>2023.84</v>
      </c>
      <c r="G700" s="76">
        <v>426182403471.08075</v>
      </c>
      <c r="H700" s="46">
        <v>17343402.481442895</v>
      </c>
      <c r="I700" s="76">
        <v>451832652787.70099</v>
      </c>
      <c r="J700" s="56">
        <v>0.3679689772515643</v>
      </c>
      <c r="K700" s="76">
        <v>13677752701.626909</v>
      </c>
      <c r="L700" s="76">
        <v>0</v>
      </c>
      <c r="M700" s="76">
        <v>277656610229.6618</v>
      </c>
      <c r="N700" s="76">
        <v>13337772162.632257</v>
      </c>
      <c r="O700" s="76">
        <v>14853.115151914257</v>
      </c>
      <c r="P700" s="46">
        <v>137345.79799601354</v>
      </c>
      <c r="Q700" s="46">
        <v>53916.219064037097</v>
      </c>
      <c r="R700" s="76">
        <v>1059133406449.6422</v>
      </c>
      <c r="S700" s="56">
        <v>0.60464241942588592</v>
      </c>
      <c r="T700" s="56">
        <v>0.50510051130717115</v>
      </c>
      <c r="U700" s="46">
        <v>17.742849568860965</v>
      </c>
      <c r="V700" s="76">
        <v>10418402479643.705</v>
      </c>
      <c r="W700" s="84">
        <v>3288.8063387143252</v>
      </c>
      <c r="X700" s="82">
        <v>4.1201518207097415E-2</v>
      </c>
      <c r="Y700" s="476">
        <v>2.0000000000000001E-4</v>
      </c>
    </row>
    <row r="701" spans="1:25" x14ac:dyDescent="0.2">
      <c r="A701" s="475">
        <v>697</v>
      </c>
      <c r="B701" s="56">
        <v>0.51028088520246573</v>
      </c>
      <c r="C701" s="46">
        <v>4078.1141044045676</v>
      </c>
      <c r="D701" s="56">
        <v>0.51725624190557384</v>
      </c>
      <c r="E701" s="56">
        <v>0.36141404205138117</v>
      </c>
      <c r="F701" s="250">
        <v>2023.75</v>
      </c>
      <c r="G701" s="76">
        <v>254509436655.88617</v>
      </c>
      <c r="H701" s="46">
        <v>10079141.637845961</v>
      </c>
      <c r="I701" s="76">
        <v>269575242175.50195</v>
      </c>
      <c r="J701" s="56">
        <v>0.3579394133640228</v>
      </c>
      <c r="K701" s="76">
        <v>10162063720.604822</v>
      </c>
      <c r="L701" s="76">
        <v>0</v>
      </c>
      <c r="M701" s="76">
        <v>226586810196.8446</v>
      </c>
      <c r="N701" s="76">
        <v>29194102634.320274</v>
      </c>
      <c r="O701" s="76">
        <v>30500.347148474193</v>
      </c>
      <c r="P701" s="46">
        <v>237640.89742415166</v>
      </c>
      <c r="Q701" s="46">
        <v>128085.1628650574</v>
      </c>
      <c r="R701" s="76">
        <v>768003264020.27856</v>
      </c>
      <c r="S701" s="56">
        <v>0.6176779176546412</v>
      </c>
      <c r="T701" s="56">
        <v>0.44828412865642209</v>
      </c>
      <c r="U701" s="46">
        <v>17.386226420486278</v>
      </c>
      <c r="V701" s="76">
        <v>6710337280854.043</v>
      </c>
      <c r="W701" s="84">
        <v>2115.9033122927999</v>
      </c>
      <c r="X701" s="82">
        <v>4.1255617152213979E-2</v>
      </c>
      <c r="Y701" s="476">
        <v>2.0000000000000001E-4</v>
      </c>
    </row>
    <row r="702" spans="1:25" x14ac:dyDescent="0.2">
      <c r="A702" s="475">
        <v>698</v>
      </c>
      <c r="B702" s="56">
        <v>0.50188396271599423</v>
      </c>
      <c r="C702" s="46">
        <v>5379.4066943888356</v>
      </c>
      <c r="D702" s="56">
        <v>0.30749693773804249</v>
      </c>
      <c r="E702" s="56">
        <v>0.32827524803852287</v>
      </c>
      <c r="F702" s="250">
        <v>2025.72</v>
      </c>
      <c r="G702" s="76">
        <v>113124760352.04721</v>
      </c>
      <c r="H702" s="46">
        <v>5233601.3320213882</v>
      </c>
      <c r="I702" s="76">
        <v>187755004146.11407</v>
      </c>
      <c r="J702" s="56">
        <v>0.42228467308548867</v>
      </c>
      <c r="K702" s="76">
        <v>8236490036.1974249</v>
      </c>
      <c r="L702" s="76">
        <v>1195944491.5644877</v>
      </c>
      <c r="M702" s="76">
        <v>92554704994.11908</v>
      </c>
      <c r="N702" s="76">
        <v>22398499758.464485</v>
      </c>
      <c r="O702" s="76">
        <v>29466.741599295456</v>
      </c>
      <c r="P702" s="46">
        <v>205774.90323538304</v>
      </c>
      <c r="Q702" s="46">
        <v>87375.839558490348</v>
      </c>
      <c r="R702" s="76">
        <v>468069968710.83942</v>
      </c>
      <c r="S702" s="56">
        <v>0.61523999415267705</v>
      </c>
      <c r="T702" s="56">
        <v>0.38877529816008904</v>
      </c>
      <c r="U702" s="46">
        <v>16.655432247210079</v>
      </c>
      <c r="V702" s="76">
        <v>3405937609888.6089</v>
      </c>
      <c r="W702" s="84">
        <v>1075.113395790293</v>
      </c>
      <c r="X702" s="82">
        <v>4.2900270240410127E-2</v>
      </c>
      <c r="Y702" s="476">
        <v>2.0000000000000001E-4</v>
      </c>
    </row>
    <row r="703" spans="1:25" x14ac:dyDescent="0.2">
      <c r="A703" s="475">
        <v>699</v>
      </c>
      <c r="B703" s="56">
        <v>0.32821167079597136</v>
      </c>
      <c r="C703" s="46">
        <v>2658.8393810777161</v>
      </c>
      <c r="D703" s="56">
        <v>0.6141903915497734</v>
      </c>
      <c r="E703" s="56">
        <v>0.4483576254719619</v>
      </c>
      <c r="F703" s="250">
        <v>2024.71</v>
      </c>
      <c r="G703" s="76">
        <v>296057149843.26367</v>
      </c>
      <c r="H703" s="46">
        <v>13505164.706322372</v>
      </c>
      <c r="I703" s="76">
        <v>428757316700.45508</v>
      </c>
      <c r="J703" s="56">
        <v>0.32821167079597136</v>
      </c>
      <c r="K703" s="76">
        <v>1578294819.1439435</v>
      </c>
      <c r="L703" s="76">
        <v>0</v>
      </c>
      <c r="M703" s="76">
        <v>240156765530.69418</v>
      </c>
      <c r="N703" s="76">
        <v>34191134024.213902</v>
      </c>
      <c r="O703" s="76">
        <v>25303.98141553246</v>
      </c>
      <c r="P703" s="46">
        <v>255110.06290306395</v>
      </c>
      <c r="Q703" s="46">
        <v>139004.61166247446</v>
      </c>
      <c r="R703" s="76">
        <v>1031370443080.1827</v>
      </c>
      <c r="S703" s="56">
        <v>0.58277973139979578</v>
      </c>
      <c r="T703" s="56">
        <v>0.39918993382030049</v>
      </c>
      <c r="U703" s="46">
        <v>17.311466222685219</v>
      </c>
      <c r="V703" s="76">
        <v>7776716667546.2119</v>
      </c>
      <c r="W703" s="84">
        <v>2453.311278597017</v>
      </c>
      <c r="X703" s="82">
        <v>4.2535518050851567E-2</v>
      </c>
      <c r="Y703" s="476">
        <v>2.0000000000000001E-4</v>
      </c>
    </row>
    <row r="704" spans="1:25" x14ac:dyDescent="0.2">
      <c r="A704" s="475">
        <v>700</v>
      </c>
      <c r="B704" s="56">
        <v>0.5403685709883943</v>
      </c>
      <c r="C704" s="46">
        <v>3690.5385488933562</v>
      </c>
      <c r="D704" s="56">
        <v>0.75028549871872086</v>
      </c>
      <c r="E704" s="56">
        <v>0.55937158819944421</v>
      </c>
      <c r="F704" s="250">
        <v>2027.37</v>
      </c>
      <c r="G704" s="76">
        <v>89694117505.108932</v>
      </c>
      <c r="H704" s="46">
        <v>18692188.743468482</v>
      </c>
      <c r="I704" s="76">
        <v>375255006089.1297</v>
      </c>
      <c r="J704" s="56">
        <v>0.21822870594906174</v>
      </c>
      <c r="K704" s="76">
        <v>35087282695.939331</v>
      </c>
      <c r="L704" s="76">
        <v>70905146858.921051</v>
      </c>
      <c r="M704" s="76">
        <v>0</v>
      </c>
      <c r="N704" s="76">
        <v>80939431868.969971</v>
      </c>
      <c r="O704" s="76">
        <v>23142.575305332888</v>
      </c>
      <c r="P704" s="46">
        <v>521711.80377996899</v>
      </c>
      <c r="Q704" s="46">
        <v>342617.14924900502</v>
      </c>
      <c r="R704" s="76">
        <v>663839723818.81299</v>
      </c>
      <c r="S704" s="56">
        <v>0.39155365931072544</v>
      </c>
      <c r="T704" s="56">
        <v>0.26256946892200983</v>
      </c>
      <c r="U704" s="46">
        <v>15.728349086418563</v>
      </c>
      <c r="V704" s="76">
        <v>3051556297864.9751</v>
      </c>
      <c r="W704" s="84">
        <v>963.33994545501696</v>
      </c>
      <c r="X704" s="82">
        <v>4.6407254536616302E-2</v>
      </c>
      <c r="Y704" s="476">
        <v>2.0000000000000001E-4</v>
      </c>
    </row>
    <row r="705" spans="1:25" x14ac:dyDescent="0.2">
      <c r="A705" s="475">
        <v>701</v>
      </c>
      <c r="B705" s="56">
        <v>0.58845066445933625</v>
      </c>
      <c r="C705" s="46">
        <v>6686.2734689555</v>
      </c>
      <c r="D705" s="56">
        <v>0.80110978437194214</v>
      </c>
      <c r="E705" s="56">
        <v>0.37656403040201286</v>
      </c>
      <c r="F705" s="250">
        <v>2024.34</v>
      </c>
      <c r="G705" s="76">
        <v>287290695733.39771</v>
      </c>
      <c r="H705" s="46">
        <v>19644289.469617788</v>
      </c>
      <c r="I705" s="76">
        <v>551852043090.11157</v>
      </c>
      <c r="J705" s="56">
        <v>0.38440470622248413</v>
      </c>
      <c r="K705" s="76">
        <v>18918552619.574951</v>
      </c>
      <c r="L705" s="76">
        <v>0</v>
      </c>
      <c r="M705" s="76">
        <v>215988211616.57736</v>
      </c>
      <c r="N705" s="76">
        <v>38849160659.375053</v>
      </c>
      <c r="O705" s="76">
        <v>31413.410433694757</v>
      </c>
      <c r="P705" s="46">
        <v>272472.57001048652</v>
      </c>
      <c r="Q705" s="46">
        <v>147920.13606724798</v>
      </c>
      <c r="R705" s="76">
        <v>1145137290515.3479</v>
      </c>
      <c r="S705" s="56">
        <v>0.57400073903699378</v>
      </c>
      <c r="T705" s="56">
        <v>0.42214416843534747</v>
      </c>
      <c r="U705" s="46">
        <v>16.512896297688894</v>
      </c>
      <c r="V705" s="76">
        <v>8859845652229.0664</v>
      </c>
      <c r="W705" s="84">
        <v>2797.0433910952252</v>
      </c>
      <c r="X705" s="82">
        <v>4.4002363035344584E-2</v>
      </c>
      <c r="Y705" s="476">
        <v>2.0000000000000001E-4</v>
      </c>
    </row>
    <row r="706" spans="1:25" x14ac:dyDescent="0.2">
      <c r="A706" s="475">
        <v>702</v>
      </c>
      <c r="B706" s="56">
        <v>0.50935325138072229</v>
      </c>
      <c r="C706" s="46">
        <v>7613.0852428280559</v>
      </c>
      <c r="D706" s="56">
        <v>0.97281389766350723</v>
      </c>
      <c r="E706" s="56">
        <v>0.48066466110143585</v>
      </c>
      <c r="F706" s="250">
        <v>2024.78</v>
      </c>
      <c r="G706" s="76">
        <v>214207345749.87131</v>
      </c>
      <c r="H706" s="46">
        <v>28380414.146076787</v>
      </c>
      <c r="I706" s="76">
        <v>619492545507.13965</v>
      </c>
      <c r="J706" s="56">
        <v>0.34565881687591571</v>
      </c>
      <c r="K706" s="76">
        <v>5423719374.3925133</v>
      </c>
      <c r="L706" s="76">
        <v>4058263995.7749772</v>
      </c>
      <c r="M706" s="76">
        <v>188591644571.49652</v>
      </c>
      <c r="N706" s="76">
        <v>124724694210.735</v>
      </c>
      <c r="O706" s="76">
        <v>36876.76575169139</v>
      </c>
      <c r="P706" s="46">
        <v>791158.47638778784</v>
      </c>
      <c r="Q706" s="46">
        <v>553266.53333545313</v>
      </c>
      <c r="R706" s="76">
        <v>1223701003068.9915</v>
      </c>
      <c r="S706" s="56">
        <v>0.50845154243067359</v>
      </c>
      <c r="T706" s="56">
        <v>0.32782774835645662</v>
      </c>
      <c r="U706" s="46">
        <v>16.184205919943793</v>
      </c>
      <c r="V706" s="76">
        <v>7096532444143.1396</v>
      </c>
      <c r="W706" s="84">
        <v>2239.1469851568131</v>
      </c>
      <c r="X706" s="82">
        <v>4.5463840620278376E-2</v>
      </c>
      <c r="Y706" s="476">
        <v>2.0000000000000001E-4</v>
      </c>
    </row>
    <row r="707" spans="1:25" x14ac:dyDescent="0.2">
      <c r="A707" s="475">
        <v>703</v>
      </c>
      <c r="B707" s="56">
        <v>0.32454448942296732</v>
      </c>
      <c r="C707" s="46">
        <v>3116.0942267406926</v>
      </c>
      <c r="D707" s="56">
        <v>0.57657158345087023</v>
      </c>
      <c r="E707" s="56">
        <v>0.58987684491273151</v>
      </c>
      <c r="F707" s="250">
        <v>2024.26</v>
      </c>
      <c r="G707" s="76">
        <v>215132377507.6817</v>
      </c>
      <c r="H707" s="46">
        <v>12155888.354040494</v>
      </c>
      <c r="I707" s="76">
        <v>361884560637.94568</v>
      </c>
      <c r="J707" s="56">
        <v>0.32454448942296732</v>
      </c>
      <c r="K707" s="76">
        <v>9879203411.7528191</v>
      </c>
      <c r="L707" s="76">
        <v>0</v>
      </c>
      <c r="M707" s="76">
        <v>165526400283.47922</v>
      </c>
      <c r="N707" s="76">
        <v>27144689168.023506</v>
      </c>
      <c r="O707" s="76">
        <v>27043.376437620875</v>
      </c>
      <c r="P707" s="46">
        <v>192772.09270840252</v>
      </c>
      <c r="Q707" s="46">
        <v>94123.121044058062</v>
      </c>
      <c r="R707" s="76">
        <v>819858403239.95605</v>
      </c>
      <c r="S707" s="56">
        <v>0.56549279772216932</v>
      </c>
      <c r="T707" s="56">
        <v>0.36214035055130289</v>
      </c>
      <c r="U707" s="46">
        <v>17.312197113749388</v>
      </c>
      <c r="V707" s="76">
        <v>5654795691429.7578</v>
      </c>
      <c r="W707" s="84">
        <v>1784.0906135891153</v>
      </c>
      <c r="X707" s="82">
        <v>4.2040341808175223E-2</v>
      </c>
      <c r="Y707" s="476">
        <v>2.0000000000000001E-4</v>
      </c>
    </row>
    <row r="708" spans="1:25" x14ac:dyDescent="0.2">
      <c r="A708" s="475">
        <v>704</v>
      </c>
      <c r="B708" s="56">
        <v>0.61976321849284743</v>
      </c>
      <c r="C708" s="46">
        <v>6944.6965835531282</v>
      </c>
      <c r="D708" s="56">
        <v>0.58613363984706535</v>
      </c>
      <c r="E708" s="56">
        <v>0.21916768462447159</v>
      </c>
      <c r="F708" s="250">
        <v>2026.61</v>
      </c>
      <c r="G708" s="76">
        <v>126431434774.0721</v>
      </c>
      <c r="H708" s="46">
        <v>12038383.301768202</v>
      </c>
      <c r="I708" s="76">
        <v>432408096456.68634</v>
      </c>
      <c r="J708" s="56">
        <v>0.52490000651085045</v>
      </c>
      <c r="K708" s="76">
        <v>23388546413.542496</v>
      </c>
      <c r="L708" s="76">
        <v>12714046160.033524</v>
      </c>
      <c r="M708" s="76">
        <v>42029103438.910194</v>
      </c>
      <c r="N708" s="76">
        <v>44552800571.178444</v>
      </c>
      <c r="O708" s="76">
        <v>38376.487009936878</v>
      </c>
      <c r="P708" s="46">
        <v>324313.25567628653</v>
      </c>
      <c r="Q708" s="46">
        <v>192124.14780155773</v>
      </c>
      <c r="R708" s="76">
        <v>739830539758.72778</v>
      </c>
      <c r="S708" s="56">
        <v>0.59433670774861758</v>
      </c>
      <c r="T708" s="56">
        <v>0.41846504565649734</v>
      </c>
      <c r="U708" s="46">
        <v>15.339676164320053</v>
      </c>
      <c r="V708" s="76">
        <v>5300334109675.252</v>
      </c>
      <c r="W708" s="84">
        <v>1672.2071473101294</v>
      </c>
      <c r="X708" s="82">
        <v>4.6967752708703452E-2</v>
      </c>
      <c r="Y708" s="476">
        <v>2.0000000000000001E-4</v>
      </c>
    </row>
    <row r="709" spans="1:25" x14ac:dyDescent="0.2">
      <c r="A709" s="475">
        <v>705</v>
      </c>
      <c r="B709" s="56">
        <v>0.42834793382406461</v>
      </c>
      <c r="C709" s="46">
        <v>7144.2321021363123</v>
      </c>
      <c r="D709" s="56">
        <v>0.78858348159698555</v>
      </c>
      <c r="E709" s="56">
        <v>0.14916804109730941</v>
      </c>
      <c r="F709" s="250">
        <v>2025.85</v>
      </c>
      <c r="G709" s="76">
        <v>139474683446.05072</v>
      </c>
      <c r="H709" s="46">
        <v>18953933.092747331</v>
      </c>
      <c r="I709" s="76">
        <v>493873594925.24792</v>
      </c>
      <c r="J709" s="56">
        <v>0.30781496022339205</v>
      </c>
      <c r="K709" s="76">
        <v>22983773003.946533</v>
      </c>
      <c r="L709" s="76">
        <v>10968883558.975094</v>
      </c>
      <c r="M709" s="76">
        <v>131793755754.62057</v>
      </c>
      <c r="N709" s="76">
        <v>79548801964.07402</v>
      </c>
      <c r="O709" s="76">
        <v>29341.905768938559</v>
      </c>
      <c r="P709" s="46">
        <v>458424.64880654309</v>
      </c>
      <c r="Q709" s="46">
        <v>291109.65267654735</v>
      </c>
      <c r="R709" s="76">
        <v>943029147153.70361</v>
      </c>
      <c r="S709" s="56">
        <v>0.48955546435709663</v>
      </c>
      <c r="T709" s="56">
        <v>0.30262702920460766</v>
      </c>
      <c r="U709" s="46">
        <v>15.816695639732755</v>
      </c>
      <c r="V709" s="76">
        <v>4972089314832.2773</v>
      </c>
      <c r="W709" s="84">
        <v>1567.5589017131974</v>
      </c>
      <c r="X709" s="82">
        <v>4.6147425472859521E-2</v>
      </c>
      <c r="Y709" s="476">
        <v>2.0000000000000001E-4</v>
      </c>
    </row>
    <row r="710" spans="1:25" x14ac:dyDescent="0.2">
      <c r="A710" s="475">
        <v>706</v>
      </c>
      <c r="B710" s="56">
        <v>0.47421418864191572</v>
      </c>
      <c r="C710" s="46">
        <v>10821.31918632115</v>
      </c>
      <c r="D710" s="56">
        <v>0.70934498746929697</v>
      </c>
      <c r="E710" s="56">
        <v>0.6598381303082822</v>
      </c>
      <c r="F710" s="250">
        <v>2025.82</v>
      </c>
      <c r="G710" s="76">
        <v>73046431744.811279</v>
      </c>
      <c r="H710" s="46">
        <v>15975610.730080346</v>
      </c>
      <c r="I710" s="76">
        <v>435756220905.80725</v>
      </c>
      <c r="J710" s="56">
        <v>0.32329993275004354</v>
      </c>
      <c r="K710" s="76">
        <v>25039304580.028564</v>
      </c>
      <c r="L710" s="76">
        <v>32432110687.569672</v>
      </c>
      <c r="M710" s="76">
        <v>69360010911.683533</v>
      </c>
      <c r="N710" s="76">
        <v>53540927888.060905</v>
      </c>
      <c r="O710" s="76">
        <v>35111.86686981863</v>
      </c>
      <c r="P710" s="46">
        <v>338334.76953120244</v>
      </c>
      <c r="Q710" s="46">
        <v>199764.03097421781</v>
      </c>
      <c r="R710" s="76">
        <v>702180549900.52747</v>
      </c>
      <c r="S710" s="56">
        <v>0.45552557305095936</v>
      </c>
      <c r="T710" s="56">
        <v>0.27851871898376152</v>
      </c>
      <c r="U710" s="46">
        <v>15.012246115581579</v>
      </c>
      <c r="V710" s="76">
        <v>3230851120401.2539</v>
      </c>
      <c r="W710" s="84">
        <v>1019.8841026888512</v>
      </c>
      <c r="X710" s="82">
        <v>4.8669528690439043E-2</v>
      </c>
      <c r="Y710" s="476">
        <v>2.0000000000000001E-4</v>
      </c>
    </row>
    <row r="711" spans="1:25" x14ac:dyDescent="0.2">
      <c r="A711" s="475">
        <v>707</v>
      </c>
      <c r="B711" s="56">
        <v>0.76071373690161903</v>
      </c>
      <c r="C711" s="46">
        <v>3617.7394170101038</v>
      </c>
      <c r="D711" s="56">
        <v>1.1414344569625541</v>
      </c>
      <c r="E711" s="56">
        <v>0.59038691522643683</v>
      </c>
      <c r="F711" s="250">
        <v>2023.75</v>
      </c>
      <c r="G711" s="76">
        <v>500535123010.08875</v>
      </c>
      <c r="H711" s="46">
        <v>40250297.774145782</v>
      </c>
      <c r="I711" s="76">
        <v>677136685249.11694</v>
      </c>
      <c r="J711" s="56">
        <v>-5.6681690803664697E-2</v>
      </c>
      <c r="K711" s="76">
        <v>21923790636.557152</v>
      </c>
      <c r="L711" s="76">
        <v>0</v>
      </c>
      <c r="M711" s="76">
        <v>442327710041.94141</v>
      </c>
      <c r="N711" s="76">
        <v>64623891068.707191</v>
      </c>
      <c r="O711" s="76">
        <v>27838.807624187644</v>
      </c>
      <c r="P711" s="46">
        <v>362063.86358855024</v>
      </c>
      <c r="Q711" s="46">
        <v>207440.20214898116</v>
      </c>
      <c r="R711" s="76">
        <v>1716837849653.2803</v>
      </c>
      <c r="S711" s="56">
        <v>0.43614203495713644</v>
      </c>
      <c r="T711" s="56">
        <v>0.2323374438524515</v>
      </c>
      <c r="U711" s="46">
        <v>25.20231619383685</v>
      </c>
      <c r="V711" s="76">
        <v>10643561954468.441</v>
      </c>
      <c r="W711" s="84">
        <v>3357.0566756833696</v>
      </c>
      <c r="X711" s="82">
        <v>3.0304043217202783E-2</v>
      </c>
      <c r="Y711" s="476">
        <v>2.0000000000000001E-4</v>
      </c>
    </row>
    <row r="712" spans="1:25" x14ac:dyDescent="0.2">
      <c r="A712" s="475">
        <v>708</v>
      </c>
      <c r="B712" s="56">
        <v>0.53235262816571038</v>
      </c>
      <c r="C712" s="46">
        <v>2582.4995071085382</v>
      </c>
      <c r="D712" s="56">
        <v>0.94867452979183842</v>
      </c>
      <c r="E712" s="56">
        <v>0.55587307293048793</v>
      </c>
      <c r="F712" s="250">
        <v>2024.6</v>
      </c>
      <c r="G712" s="76">
        <v>160447981769.72226</v>
      </c>
      <c r="H712" s="46">
        <v>28429267.32498312</v>
      </c>
      <c r="I712" s="76">
        <v>649998948618.58716</v>
      </c>
      <c r="J712" s="56">
        <v>0.37563151652811888</v>
      </c>
      <c r="K712" s="76">
        <v>30937364275.920395</v>
      </c>
      <c r="L712" s="76">
        <v>10004058056.430136</v>
      </c>
      <c r="M712" s="76">
        <v>113671049603.90498</v>
      </c>
      <c r="N712" s="76">
        <v>38207486867.795708</v>
      </c>
      <c r="O712" s="76">
        <v>43875.189893903298</v>
      </c>
      <c r="P712" s="46">
        <v>297141.52135221794</v>
      </c>
      <c r="Q712" s="46">
        <v>163102.54112527292</v>
      </c>
      <c r="R712" s="76">
        <v>1027221513686.796</v>
      </c>
      <c r="S712" s="56">
        <v>0.50089344483800513</v>
      </c>
      <c r="T712" s="56">
        <v>0.35139703851346421</v>
      </c>
      <c r="U712" s="46">
        <v>15.532460037034328</v>
      </c>
      <c r="V712" s="76">
        <v>6379385668308.3486</v>
      </c>
      <c r="W712" s="84">
        <v>2011.358453791255</v>
      </c>
      <c r="X712" s="82">
        <v>4.5198045647051037E-2</v>
      </c>
      <c r="Y712" s="476">
        <v>2.0000000000000001E-4</v>
      </c>
    </row>
    <row r="713" spans="1:25" x14ac:dyDescent="0.2">
      <c r="A713" s="475">
        <v>709</v>
      </c>
      <c r="B713" s="56">
        <v>0.5547044069826369</v>
      </c>
      <c r="C713" s="46">
        <v>1500</v>
      </c>
      <c r="D713" s="56">
        <v>0.80420218659150444</v>
      </c>
      <c r="E713" s="56">
        <v>0.45182694727771927</v>
      </c>
      <c r="F713" s="250">
        <v>2026.03</v>
      </c>
      <c r="G713" s="76">
        <v>232927408666.44379</v>
      </c>
      <c r="H713" s="46">
        <v>21572616.5902224</v>
      </c>
      <c r="I713" s="76">
        <v>604626750523.2876</v>
      </c>
      <c r="J713" s="56">
        <v>0.43471229016750967</v>
      </c>
      <c r="K713" s="76">
        <v>36460290349.726845</v>
      </c>
      <c r="L713" s="76">
        <v>94183980612.763382</v>
      </c>
      <c r="M713" s="76">
        <v>62391077688.730644</v>
      </c>
      <c r="N713" s="76">
        <v>55823818542.146561</v>
      </c>
      <c r="O713" s="76">
        <v>27089.712514551706</v>
      </c>
      <c r="P713" s="46">
        <v>371576.82337271905</v>
      </c>
      <c r="Q713" s="46">
        <v>222901.40024698395</v>
      </c>
      <c r="R713" s="76">
        <v>1072461003937.1798</v>
      </c>
      <c r="S713" s="56">
        <v>0.55339831069127587</v>
      </c>
      <c r="T713" s="56">
        <v>0.41712811234835262</v>
      </c>
      <c r="U713" s="46">
        <v>16.001189988090971</v>
      </c>
      <c r="V713" s="76">
        <v>7877109016703.8271</v>
      </c>
      <c r="W713" s="84">
        <v>2486.45884743848</v>
      </c>
      <c r="X713" s="82">
        <v>4.5404327767181493E-2</v>
      </c>
      <c r="Y713" s="476">
        <v>2.0000000000000001E-4</v>
      </c>
    </row>
    <row r="714" spans="1:25" x14ac:dyDescent="0.2">
      <c r="A714" s="475">
        <v>710</v>
      </c>
      <c r="B714" s="56">
        <v>0.52801446902660187</v>
      </c>
      <c r="C714" s="46">
        <v>5772.2919617987891</v>
      </c>
      <c r="D714" s="56">
        <v>1.1192353540888462</v>
      </c>
      <c r="E714" s="56">
        <v>0.43290829904485201</v>
      </c>
      <c r="F714" s="250">
        <v>2024.83</v>
      </c>
      <c r="G714" s="76">
        <v>288212168483.89764</v>
      </c>
      <c r="H714" s="46">
        <v>38308813.453989975</v>
      </c>
      <c r="I714" s="76">
        <v>885498258736.68713</v>
      </c>
      <c r="J714" s="56">
        <v>0.31285974985717313</v>
      </c>
      <c r="K714" s="76">
        <v>17470983564.602501</v>
      </c>
      <c r="L714" s="76">
        <v>0</v>
      </c>
      <c r="M714" s="76">
        <v>231686641093.48538</v>
      </c>
      <c r="N714" s="76">
        <v>161619349095.57639</v>
      </c>
      <c r="O714" s="76">
        <v>33244.17297346783</v>
      </c>
      <c r="P714" s="46">
        <v>848263.88764654729</v>
      </c>
      <c r="Q714" s="46">
        <v>594329.75359070371</v>
      </c>
      <c r="R714" s="76">
        <v>1694039157499.2717</v>
      </c>
      <c r="S714" s="56">
        <v>0.48232955686022716</v>
      </c>
      <c r="T714" s="56">
        <v>0.3028917271553509</v>
      </c>
      <c r="U714" s="46">
        <v>16.336782955089916</v>
      </c>
      <c r="V714" s="76">
        <v>9020359319385.3105</v>
      </c>
      <c r="W714" s="84">
        <v>2847.7961918006986</v>
      </c>
      <c r="X714" s="82">
        <v>4.5337760977539783E-2</v>
      </c>
      <c r="Y714" s="476">
        <v>2.0000000000000001E-4</v>
      </c>
    </row>
    <row r="715" spans="1:25" x14ac:dyDescent="0.2">
      <c r="A715" s="475">
        <v>711</v>
      </c>
      <c r="B715" s="56">
        <v>0.54124555335963587</v>
      </c>
      <c r="C715" s="46">
        <v>7639.0550034491571</v>
      </c>
      <c r="D715" s="56">
        <v>0.67382103794151704</v>
      </c>
      <c r="E715" s="56">
        <v>0.3239905776846973</v>
      </c>
      <c r="F715" s="250">
        <v>2023.86</v>
      </c>
      <c r="G715" s="76">
        <v>414504203528.89282</v>
      </c>
      <c r="H715" s="46">
        <v>14444274.020866102</v>
      </c>
      <c r="I715" s="76">
        <v>436527526747.70233</v>
      </c>
      <c r="J715" s="56">
        <v>0.43455326014071183</v>
      </c>
      <c r="K715" s="76">
        <v>14683258137.134155</v>
      </c>
      <c r="L715" s="76">
        <v>0</v>
      </c>
      <c r="M715" s="76">
        <v>443413024028.05298</v>
      </c>
      <c r="N715" s="76">
        <v>42268949518.108017</v>
      </c>
      <c r="O715" s="76">
        <v>35101.943470957631</v>
      </c>
      <c r="P715" s="46">
        <v>305681.30453130009</v>
      </c>
      <c r="Q715" s="46">
        <v>175709.72319807066</v>
      </c>
      <c r="R715" s="76">
        <v>1287278106066.2925</v>
      </c>
      <c r="S715" s="56">
        <v>0.65540714422428137</v>
      </c>
      <c r="T715" s="56">
        <v>0.46280331681580289</v>
      </c>
      <c r="U715" s="46">
        <v>17.127295546427529</v>
      </c>
      <c r="V715" s="76">
        <v>11475493903883.201</v>
      </c>
      <c r="W715" s="84">
        <v>3621.8048330007982</v>
      </c>
      <c r="X715" s="82">
        <v>4.1634843090095595E-2</v>
      </c>
      <c r="Y715" s="476">
        <v>2.0000000000000001E-4</v>
      </c>
    </row>
    <row r="716" spans="1:25" x14ac:dyDescent="0.2">
      <c r="A716" s="475">
        <v>712</v>
      </c>
      <c r="B716" s="56">
        <v>0.54527360484079201</v>
      </c>
      <c r="C716" s="46">
        <v>8876.920710554703</v>
      </c>
      <c r="D716" s="56">
        <v>1.1590044670801021</v>
      </c>
      <c r="E716" s="56">
        <v>0.34115411784788641</v>
      </c>
      <c r="F716" s="250">
        <v>2024.29</v>
      </c>
      <c r="G716" s="76">
        <v>234232503416.78421</v>
      </c>
      <c r="H716" s="46">
        <v>39909016.167298481</v>
      </c>
      <c r="I716" s="76">
        <v>773549805666.14563</v>
      </c>
      <c r="J716" s="56">
        <v>0.17696126337843976</v>
      </c>
      <c r="K716" s="76">
        <v>21336351358.772621</v>
      </c>
      <c r="L716" s="76">
        <v>6856072513.5062809</v>
      </c>
      <c r="M716" s="76">
        <v>169514915745.90964</v>
      </c>
      <c r="N716" s="76">
        <v>37331897291.441116</v>
      </c>
      <c r="O716" s="76">
        <v>30476.044011024253</v>
      </c>
      <c r="P716" s="46">
        <v>267996.15817209135</v>
      </c>
      <c r="Q716" s="46">
        <v>137862.60130431771</v>
      </c>
      <c r="R716" s="76">
        <v>1248250585529.7009</v>
      </c>
      <c r="S716" s="56">
        <v>0.38914785121788353</v>
      </c>
      <c r="T716" s="56">
        <v>0.2702885635439215</v>
      </c>
      <c r="U716" s="46">
        <v>17.084543481313894</v>
      </c>
      <c r="V716" s="76">
        <v>6132374342649.4863</v>
      </c>
      <c r="W716" s="84">
        <v>1936.4219290705732</v>
      </c>
      <c r="X716" s="82">
        <v>4.3680009216667801E-2</v>
      </c>
      <c r="Y716" s="476">
        <v>2.0000000000000001E-4</v>
      </c>
    </row>
    <row r="717" spans="1:25" x14ac:dyDescent="0.2">
      <c r="A717" s="475">
        <v>713</v>
      </c>
      <c r="B717" s="56">
        <v>0.57425469826409892</v>
      </c>
      <c r="C717" s="46">
        <v>3072.4701341532882</v>
      </c>
      <c r="D717" s="56">
        <v>0.45283424873776212</v>
      </c>
      <c r="E717" s="56">
        <v>0.26109364908862664</v>
      </c>
      <c r="F717" s="250">
        <v>2025.25</v>
      </c>
      <c r="G717" s="76">
        <v>148015220762.33527</v>
      </c>
      <c r="H717" s="46">
        <v>8608070.935477322</v>
      </c>
      <c r="I717" s="76">
        <v>321873325762.29523</v>
      </c>
      <c r="J717" s="56">
        <v>0.50087719343494363</v>
      </c>
      <c r="K717" s="76">
        <v>13711627522.44993</v>
      </c>
      <c r="L717" s="76">
        <v>12886336141.04332</v>
      </c>
      <c r="M717" s="76">
        <v>114618372709.86993</v>
      </c>
      <c r="N717" s="76">
        <v>84052485937.717026</v>
      </c>
      <c r="O717" s="76">
        <v>24924.157013318229</v>
      </c>
      <c r="P717" s="46">
        <v>579521.10519337235</v>
      </c>
      <c r="Q717" s="46">
        <v>338685.58873868844</v>
      </c>
      <c r="R717" s="76">
        <v>689280783075.39771</v>
      </c>
      <c r="S717" s="56">
        <v>0.58637826693498318</v>
      </c>
      <c r="T717" s="56">
        <v>0.43142532983188836</v>
      </c>
      <c r="U717" s="46">
        <v>15.911785693404681</v>
      </c>
      <c r="V717" s="76">
        <v>5402789213973.3721</v>
      </c>
      <c r="W717" s="84">
        <v>1703.1637741907757</v>
      </c>
      <c r="X717" s="82">
        <v>4.4069962798215644E-2</v>
      </c>
      <c r="Y717" s="476">
        <v>2.0000000000000001E-4</v>
      </c>
    </row>
    <row r="718" spans="1:25" x14ac:dyDescent="0.2">
      <c r="A718" s="475">
        <v>714</v>
      </c>
      <c r="B718" s="56">
        <v>0.5663687158117382</v>
      </c>
      <c r="C718" s="46">
        <v>6344.4177512729066</v>
      </c>
      <c r="D718" s="56">
        <v>0.75016464296681673</v>
      </c>
      <c r="E718" s="56">
        <v>0.27023047831951358</v>
      </c>
      <c r="F718" s="250">
        <v>2026.37</v>
      </c>
      <c r="G718" s="76">
        <v>52726639861.521492</v>
      </c>
      <c r="H718" s="46">
        <v>17021816.610860322</v>
      </c>
      <c r="I718" s="76">
        <v>387678276224.02411</v>
      </c>
      <c r="J718" s="56">
        <v>0.22807674693334112</v>
      </c>
      <c r="K718" s="76">
        <v>31747596484.40572</v>
      </c>
      <c r="L718" s="76">
        <v>54675237776.810326</v>
      </c>
      <c r="M718" s="76">
        <v>11492506503.327009</v>
      </c>
      <c r="N718" s="76">
        <v>14592008701.65646</v>
      </c>
      <c r="O718" s="76">
        <v>22665.053230290534</v>
      </c>
      <c r="P718" s="46">
        <v>140915.62559245643</v>
      </c>
      <c r="Q718" s="46">
        <v>56062.11494090654</v>
      </c>
      <c r="R718" s="76">
        <v>545574527437.74805</v>
      </c>
      <c r="S718" s="56">
        <v>0.36925602713238531</v>
      </c>
      <c r="T718" s="56">
        <v>0.22932720426296369</v>
      </c>
      <c r="U718" s="46">
        <v>15.048383627403487</v>
      </c>
      <c r="V718" s="76">
        <v>2081102962167.7766</v>
      </c>
      <c r="W718" s="84">
        <v>656.91472889162924</v>
      </c>
      <c r="X718" s="82">
        <v>4.8616451670721879E-2</v>
      </c>
      <c r="Y718" s="476">
        <v>2.0000000000000001E-4</v>
      </c>
    </row>
    <row r="719" spans="1:25" x14ac:dyDescent="0.2">
      <c r="A719" s="475">
        <v>715</v>
      </c>
      <c r="B719" s="56">
        <v>0.57724692122232701</v>
      </c>
      <c r="C719" s="46">
        <v>3223.0028277661881</v>
      </c>
      <c r="D719" s="56">
        <v>0.71080267633983718</v>
      </c>
      <c r="E719" s="56">
        <v>0.53764279701970086</v>
      </c>
      <c r="F719" s="250">
        <v>2024.73</v>
      </c>
      <c r="G719" s="76">
        <v>174485784996.25833</v>
      </c>
      <c r="H719" s="46">
        <v>16426046.071603861</v>
      </c>
      <c r="I719" s="76">
        <v>464743832232.43793</v>
      </c>
      <c r="J719" s="56">
        <v>0.44017951162954105</v>
      </c>
      <c r="K719" s="76">
        <v>6387595590.3113918</v>
      </c>
      <c r="L719" s="76">
        <v>0</v>
      </c>
      <c r="M719" s="76">
        <v>204788694197.79916</v>
      </c>
      <c r="N719" s="76">
        <v>8542332508.2535276</v>
      </c>
      <c r="O719" s="76">
        <v>16589.333902209844</v>
      </c>
      <c r="P719" s="46">
        <v>107980.94847250216</v>
      </c>
      <c r="Q719" s="46">
        <v>36772.186611423138</v>
      </c>
      <c r="R719" s="76">
        <v>963838326127.95239</v>
      </c>
      <c r="S719" s="56">
        <v>0.61972753911722545</v>
      </c>
      <c r="T719" s="56">
        <v>0.35249506458870605</v>
      </c>
      <c r="U719" s="46">
        <v>16.048653168035599</v>
      </c>
      <c r="V719" s="76">
        <v>6204884182477.4219</v>
      </c>
      <c r="W719" s="84">
        <v>1957.5734492969314</v>
      </c>
      <c r="X719" s="82">
        <v>4.3945270461927408E-2</v>
      </c>
      <c r="Y719" s="476">
        <v>2.0000000000000001E-4</v>
      </c>
    </row>
    <row r="720" spans="1:25" x14ac:dyDescent="0.2">
      <c r="A720" s="475">
        <v>716</v>
      </c>
      <c r="B720" s="56">
        <v>0.55198235717025912</v>
      </c>
      <c r="C720" s="46">
        <v>1500</v>
      </c>
      <c r="D720" s="56">
        <v>0.54525277912756154</v>
      </c>
      <c r="E720" s="56">
        <v>0.29086247822090716</v>
      </c>
      <c r="F720" s="250">
        <v>2025.31</v>
      </c>
      <c r="G720" s="76">
        <v>110219974206.25084</v>
      </c>
      <c r="H720" s="46">
        <v>11841488.013150947</v>
      </c>
      <c r="I720" s="76">
        <v>381321267553.17957</v>
      </c>
      <c r="J720" s="56">
        <v>0.40151484382245461</v>
      </c>
      <c r="K720" s="76">
        <v>13538666675.757311</v>
      </c>
      <c r="L720" s="76">
        <v>16849429231.375443</v>
      </c>
      <c r="M720" s="76">
        <v>112935579188.21466</v>
      </c>
      <c r="N720" s="76">
        <v>44423599234.907883</v>
      </c>
      <c r="O720" s="76">
        <v>37992.613747331648</v>
      </c>
      <c r="P720" s="46">
        <v>277152.08440656506</v>
      </c>
      <c r="Q720" s="46">
        <v>157117.21785538818</v>
      </c>
      <c r="R720" s="76">
        <v>766208013868.84717</v>
      </c>
      <c r="S720" s="56">
        <v>0.56240974474077543</v>
      </c>
      <c r="T720" s="56">
        <v>0.29295512225616954</v>
      </c>
      <c r="U720" s="46">
        <v>15.853399794900334</v>
      </c>
      <c r="V720" s="76">
        <v>4075846465971.7407</v>
      </c>
      <c r="W720" s="84">
        <v>1286.6398956325754</v>
      </c>
      <c r="X720" s="82">
        <v>4.4220075510937991E-2</v>
      </c>
      <c r="Y720" s="476">
        <v>2.0000000000000001E-4</v>
      </c>
    </row>
    <row r="721" spans="1:25" x14ac:dyDescent="0.2">
      <c r="A721" s="475">
        <v>717</v>
      </c>
      <c r="B721" s="56">
        <v>0.54221026484828272</v>
      </c>
      <c r="C721" s="46">
        <v>5089.7837890957007</v>
      </c>
      <c r="D721" s="56">
        <v>0.86550826543511794</v>
      </c>
      <c r="E721" s="56">
        <v>0.35324409217803315</v>
      </c>
      <c r="F721" s="250">
        <v>2024.81</v>
      </c>
      <c r="G721" s="76">
        <v>154123653044.29413</v>
      </c>
      <c r="H721" s="46">
        <v>23217481.894968804</v>
      </c>
      <c r="I721" s="76">
        <v>553428322304.55225</v>
      </c>
      <c r="J721" s="56">
        <v>0.30827778372061376</v>
      </c>
      <c r="K721" s="76">
        <v>17553475835.46505</v>
      </c>
      <c r="L721" s="76">
        <v>6323269519.2414904</v>
      </c>
      <c r="M721" s="76">
        <v>156344360336.5802</v>
      </c>
      <c r="N721" s="76">
        <v>28900371164.541832</v>
      </c>
      <c r="O721" s="76">
        <v>38115.449730775857</v>
      </c>
      <c r="P721" s="46">
        <v>224082.5537995458</v>
      </c>
      <c r="Q721" s="46">
        <v>111349.22358491764</v>
      </c>
      <c r="R721" s="76">
        <v>975391716292.66943</v>
      </c>
      <c r="S721" s="56">
        <v>0.4946358201941955</v>
      </c>
      <c r="T721" s="56">
        <v>0.29323620126684624</v>
      </c>
      <c r="U721" s="46">
        <v>16.181300914484684</v>
      </c>
      <c r="V721" s="76">
        <v>5115752793309.7344</v>
      </c>
      <c r="W721" s="84">
        <v>1613.1371253014183</v>
      </c>
      <c r="X721" s="82">
        <v>4.5088094098911978E-2</v>
      </c>
      <c r="Y721" s="476">
        <v>2.0000000000000001E-4</v>
      </c>
    </row>
    <row r="722" spans="1:25" x14ac:dyDescent="0.2">
      <c r="A722" s="475">
        <v>718</v>
      </c>
      <c r="B722" s="56">
        <v>0.50527810746678159</v>
      </c>
      <c r="C722" s="46">
        <v>4658.7695458115395</v>
      </c>
      <c r="D722" s="56">
        <v>0.98470130152964097</v>
      </c>
      <c r="E722" s="56">
        <v>0.53208710049996966</v>
      </c>
      <c r="F722" s="250">
        <v>2025.37</v>
      </c>
      <c r="G722" s="76">
        <v>240142441123.6619</v>
      </c>
      <c r="H722" s="46">
        <v>28813359.579437312</v>
      </c>
      <c r="I722" s="76">
        <v>709281634409.75879</v>
      </c>
      <c r="J722" s="56">
        <v>0.34941575624307697</v>
      </c>
      <c r="K722" s="76">
        <v>28064034669.43222</v>
      </c>
      <c r="L722" s="76">
        <v>25813303990.903442</v>
      </c>
      <c r="M722" s="76">
        <v>162756556295.64996</v>
      </c>
      <c r="N722" s="76">
        <v>23697026321.244446</v>
      </c>
      <c r="O722" s="76">
        <v>44333.039951865139</v>
      </c>
      <c r="P722" s="46">
        <v>196064.55482714396</v>
      </c>
      <c r="Q722" s="46">
        <v>90466.51207324717</v>
      </c>
      <c r="R722" s="76">
        <v>1286983826045.218</v>
      </c>
      <c r="S722" s="56">
        <v>0.53675201541959261</v>
      </c>
      <c r="T722" s="56">
        <v>0.34832776454436676</v>
      </c>
      <c r="U722" s="46">
        <v>16.105766974248588</v>
      </c>
      <c r="V722" s="76">
        <v>7984227318359.7031</v>
      </c>
      <c r="W722" s="84">
        <v>2519.6315917461748</v>
      </c>
      <c r="X722" s="82">
        <v>4.4967607774478315E-2</v>
      </c>
      <c r="Y722" s="476">
        <v>2.0000000000000001E-4</v>
      </c>
    </row>
    <row r="723" spans="1:25" x14ac:dyDescent="0.2">
      <c r="A723" s="475">
        <v>719</v>
      </c>
      <c r="B723" s="56">
        <v>0.24625412878293346</v>
      </c>
      <c r="C723" s="46">
        <v>4890.0667960863157</v>
      </c>
      <c r="D723" s="56">
        <v>1.1739970913475761</v>
      </c>
      <c r="E723" s="56">
        <v>0.31249796828817966</v>
      </c>
      <c r="F723" s="250">
        <v>2026.68</v>
      </c>
      <c r="G723" s="76">
        <v>233902364394.07193</v>
      </c>
      <c r="H723" s="46">
        <v>42533273.828536481</v>
      </c>
      <c r="I723" s="76">
        <v>538078492900.88123</v>
      </c>
      <c r="J723" s="56">
        <v>-6.8865394583530914E-2</v>
      </c>
      <c r="K723" s="76">
        <v>23196368302.35717</v>
      </c>
      <c r="L723" s="76">
        <v>107769801784.91811</v>
      </c>
      <c r="M723" s="76">
        <v>23008185056.283562</v>
      </c>
      <c r="N723" s="76">
        <v>57081530845.68531</v>
      </c>
      <c r="O723" s="76">
        <v>25447.004067084017</v>
      </c>
      <c r="P723" s="46">
        <v>407019.53653585981</v>
      </c>
      <c r="Q723" s="46">
        <v>240772.75432303076</v>
      </c>
      <c r="R723" s="76">
        <v>962690562439.79004</v>
      </c>
      <c r="S723" s="56">
        <v>0.27039946753721372</v>
      </c>
      <c r="T723" s="56">
        <v>0.19286109427511589</v>
      </c>
      <c r="U723" s="46">
        <v>27.066051067279087</v>
      </c>
      <c r="V723" s="76">
        <v>5160854199641.8877</v>
      </c>
      <c r="W723" s="84">
        <v>1627.7622432593189</v>
      </c>
      <c r="X723" s="82">
        <v>2.857078414240509E-2</v>
      </c>
      <c r="Y723" s="476">
        <v>2.0000000000000001E-4</v>
      </c>
    </row>
    <row r="724" spans="1:25" x14ac:dyDescent="0.2">
      <c r="A724" s="475">
        <v>720</v>
      </c>
      <c r="B724" s="56">
        <v>0.33535709038570277</v>
      </c>
      <c r="C724" s="46">
        <v>9305.187054489219</v>
      </c>
      <c r="D724" s="56">
        <v>1.0406311705235016</v>
      </c>
      <c r="E724" s="56">
        <v>0.7</v>
      </c>
      <c r="F724" s="250">
        <v>2025.2</v>
      </c>
      <c r="G724" s="76">
        <v>208390206844.13742</v>
      </c>
      <c r="H724" s="46">
        <v>25054085.733188864</v>
      </c>
      <c r="I724" s="76">
        <v>683588808216.37671</v>
      </c>
      <c r="J724" s="56">
        <v>0.33535709038570272</v>
      </c>
      <c r="K724" s="76">
        <v>21648491881.32711</v>
      </c>
      <c r="L724" s="76">
        <v>11161492834.7374</v>
      </c>
      <c r="M724" s="76">
        <v>144674043204.02902</v>
      </c>
      <c r="N724" s="76">
        <v>7258187783.2841244</v>
      </c>
      <c r="O724" s="76">
        <v>32344.886134362743</v>
      </c>
      <c r="P724" s="46">
        <v>92316.692288470425</v>
      </c>
      <c r="Q724" s="46">
        <v>30526.386829287265</v>
      </c>
      <c r="R724" s="76">
        <v>1085398339281.1058</v>
      </c>
      <c r="S724" s="56">
        <v>0.4953665590967708</v>
      </c>
      <c r="T724" s="56">
        <v>0.35470185025231593</v>
      </c>
      <c r="U724" s="46">
        <v>16.181250497836086</v>
      </c>
      <c r="V724" s="76">
        <v>6663897973751.7773</v>
      </c>
      <c r="W724" s="84">
        <v>2103.1841332090244</v>
      </c>
      <c r="X724" s="82">
        <v>4.64752037833168E-2</v>
      </c>
      <c r="Y724" s="476">
        <v>2.0000000000000001E-4</v>
      </c>
    </row>
    <row r="725" spans="1:25" x14ac:dyDescent="0.2">
      <c r="A725" s="475">
        <v>721</v>
      </c>
      <c r="B725" s="56">
        <v>0.63208078082254371</v>
      </c>
      <c r="C725" s="46">
        <v>2161.4769538870255</v>
      </c>
      <c r="D725" s="56">
        <v>0.51919659312860145</v>
      </c>
      <c r="E725" s="56">
        <v>0.2701100891897269</v>
      </c>
      <c r="F725" s="250">
        <v>2026.73</v>
      </c>
      <c r="G725" s="76">
        <v>108632908334.00754</v>
      </c>
      <c r="H725" s="46">
        <v>10294255.993429834</v>
      </c>
      <c r="I725" s="76">
        <v>341582293777.07642</v>
      </c>
      <c r="J725" s="56">
        <v>0.49371360950810639</v>
      </c>
      <c r="K725" s="76">
        <v>22216111990.242199</v>
      </c>
      <c r="L725" s="76">
        <v>46646387114.777702</v>
      </c>
      <c r="M725" s="76">
        <v>22782067459.48642</v>
      </c>
      <c r="N725" s="76">
        <v>38656037322.705009</v>
      </c>
      <c r="O725" s="76">
        <v>40955.513627255801</v>
      </c>
      <c r="P725" s="46">
        <v>295788.47682898119</v>
      </c>
      <c r="Q725" s="46">
        <v>171929.04622977119</v>
      </c>
      <c r="R725" s="76">
        <v>607360226816.66577</v>
      </c>
      <c r="S725" s="56">
        <v>0.57891439856315996</v>
      </c>
      <c r="T725" s="56">
        <v>0.41404744541198607</v>
      </c>
      <c r="U725" s="46">
        <v>15.492686366132776</v>
      </c>
      <c r="V725" s="76">
        <v>4342315383198.0347</v>
      </c>
      <c r="W725" s="84">
        <v>1369.8700925128649</v>
      </c>
      <c r="X725" s="82">
        <v>4.660346337640283E-2</v>
      </c>
      <c r="Y725" s="476">
        <v>2.0000000000000001E-4</v>
      </c>
    </row>
    <row r="726" spans="1:25" x14ac:dyDescent="0.2">
      <c r="A726" s="475">
        <v>722</v>
      </c>
      <c r="B726" s="56">
        <v>0.45152580799785841</v>
      </c>
      <c r="C726" s="46">
        <v>2771.6768144432954</v>
      </c>
      <c r="D726" s="56">
        <v>0.61055988128261429</v>
      </c>
      <c r="E726" s="56">
        <v>0.47431627924261521</v>
      </c>
      <c r="F726" s="250">
        <v>2024.65</v>
      </c>
      <c r="G726" s="76">
        <v>313279485538.95526</v>
      </c>
      <c r="H726" s="46">
        <v>13524241.556233976</v>
      </c>
      <c r="I726" s="76">
        <v>412168372506.53973</v>
      </c>
      <c r="J726" s="56">
        <v>0.39550064631307791</v>
      </c>
      <c r="K726" s="76">
        <v>7531438236.2662706</v>
      </c>
      <c r="L726" s="76">
        <v>0</v>
      </c>
      <c r="M726" s="76">
        <v>256224949889.24701</v>
      </c>
      <c r="N726" s="76">
        <v>15710704199.385601</v>
      </c>
      <c r="O726" s="76">
        <v>28787.065734277945</v>
      </c>
      <c r="P726" s="46">
        <v>141535.44686253805</v>
      </c>
      <c r="Q726" s="46">
        <v>57868.763911287933</v>
      </c>
      <c r="R726" s="76">
        <v>1052145804002.0051</v>
      </c>
      <c r="S726" s="56">
        <v>0.63087317453188629</v>
      </c>
      <c r="T726" s="56">
        <v>0.42510942323096673</v>
      </c>
      <c r="U726" s="46">
        <v>17.172797492824653</v>
      </c>
      <c r="V726" s="76">
        <v>8665158339826.6104</v>
      </c>
      <c r="W726" s="84">
        <v>2734.1369636618524</v>
      </c>
      <c r="X726" s="82">
        <v>4.1396805472530725E-2</v>
      </c>
      <c r="Y726" s="476">
        <v>2.0000000000000001E-4</v>
      </c>
    </row>
    <row r="727" spans="1:25" x14ac:dyDescent="0.2">
      <c r="A727" s="475">
        <v>723</v>
      </c>
      <c r="B727" s="56">
        <v>0.74362380491551849</v>
      </c>
      <c r="C727" s="46">
        <v>6577.5984812885526</v>
      </c>
      <c r="D727" s="56">
        <v>0.67887904572054725</v>
      </c>
      <c r="E727" s="56">
        <v>0.48990185733976466</v>
      </c>
      <c r="F727" s="250">
        <v>2026.09</v>
      </c>
      <c r="G727" s="76">
        <v>132288227477.10568</v>
      </c>
      <c r="H727" s="46">
        <v>14996618.170343533</v>
      </c>
      <c r="I727" s="76">
        <v>314807132901.86749</v>
      </c>
      <c r="J727" s="56">
        <v>9.2194316971416446E-2</v>
      </c>
      <c r="K727" s="76">
        <v>26152521579.374016</v>
      </c>
      <c r="L727" s="76">
        <v>79596239851.249695</v>
      </c>
      <c r="M727" s="76">
        <v>42668981058.703133</v>
      </c>
      <c r="N727" s="76">
        <v>44075363829.323906</v>
      </c>
      <c r="O727" s="76">
        <v>10303.544478589898</v>
      </c>
      <c r="P727" s="46">
        <v>280090.72481922503</v>
      </c>
      <c r="Q727" s="46">
        <v>156265.3990023896</v>
      </c>
      <c r="R727" s="76">
        <v>638180797457.18066</v>
      </c>
      <c r="S727" s="56">
        <v>0.40472584649928761</v>
      </c>
      <c r="T727" s="56">
        <v>0.21136729915729235</v>
      </c>
      <c r="U727" s="46">
        <v>20.398716325248998</v>
      </c>
      <c r="V727" s="76">
        <v>2935352033892.7529</v>
      </c>
      <c r="W727" s="84">
        <v>925.93967862546583</v>
      </c>
      <c r="X727" s="82">
        <v>3.7285432573836173E-2</v>
      </c>
      <c r="Y727" s="476">
        <v>2.0000000000000001E-4</v>
      </c>
    </row>
    <row r="728" spans="1:25" x14ac:dyDescent="0.2">
      <c r="A728" s="475">
        <v>724</v>
      </c>
      <c r="B728" s="56">
        <v>0.52604546370118876</v>
      </c>
      <c r="C728" s="46">
        <v>4835.0782277372</v>
      </c>
      <c r="D728" s="56">
        <v>0.69543435839416468</v>
      </c>
      <c r="E728" s="56">
        <v>0.52428892471152078</v>
      </c>
      <c r="F728" s="250">
        <v>2023.75</v>
      </c>
      <c r="G728" s="76">
        <v>239404812923.10315</v>
      </c>
      <c r="H728" s="46">
        <v>15464914.833643714</v>
      </c>
      <c r="I728" s="76">
        <v>401271643903.67755</v>
      </c>
      <c r="J728" s="56">
        <v>0.29971601300583794</v>
      </c>
      <c r="K728" s="76">
        <v>8169327586.7698755</v>
      </c>
      <c r="L728" s="76">
        <v>0</v>
      </c>
      <c r="M728" s="76">
        <v>263641837911.32278</v>
      </c>
      <c r="N728" s="76">
        <v>87405856419.480484</v>
      </c>
      <c r="O728" s="76">
        <v>23784.403840375559</v>
      </c>
      <c r="P728" s="46">
        <v>498251.72043557535</v>
      </c>
      <c r="Q728" s="46">
        <v>325647.51632479427</v>
      </c>
      <c r="R728" s="76">
        <v>1056837671492.2694</v>
      </c>
      <c r="S728" s="56">
        <v>0.55929540454073423</v>
      </c>
      <c r="T728" s="56">
        <v>0.31379620692840438</v>
      </c>
      <c r="U728" s="46">
        <v>17.287677793106415</v>
      </c>
      <c r="V728" s="76">
        <v>6313021759777.1182</v>
      </c>
      <c r="W728" s="84">
        <v>1991.6189015602163</v>
      </c>
      <c r="X728" s="82">
        <v>4.206846911506943E-2</v>
      </c>
      <c r="Y728" s="476">
        <v>2.0000000000000001E-4</v>
      </c>
    </row>
    <row r="729" spans="1:25" x14ac:dyDescent="0.2">
      <c r="A729" s="475">
        <v>725</v>
      </c>
      <c r="B729" s="56">
        <v>0.40346201870353804</v>
      </c>
      <c r="C729" s="46">
        <v>1500</v>
      </c>
      <c r="D729" s="56">
        <v>0.85054003616661222</v>
      </c>
      <c r="E729" s="56">
        <v>0.52386229808748008</v>
      </c>
      <c r="F729" s="250">
        <v>2025.34</v>
      </c>
      <c r="G729" s="76">
        <v>179383363272.20108</v>
      </c>
      <c r="H729" s="46">
        <v>23523338.634863622</v>
      </c>
      <c r="I729" s="76">
        <v>554867162442.10303</v>
      </c>
      <c r="J729" s="56">
        <v>0.31860920486803446</v>
      </c>
      <c r="K729" s="76">
        <v>21289792142.833294</v>
      </c>
      <c r="L729" s="76">
        <v>4416763033.6893225</v>
      </c>
      <c r="M729" s="76">
        <v>124397094408.11726</v>
      </c>
      <c r="N729" s="76">
        <v>84731008036.531235</v>
      </c>
      <c r="O729" s="76">
        <v>31827.581595363376</v>
      </c>
      <c r="P729" s="46">
        <v>507089.65166857757</v>
      </c>
      <c r="Q729" s="46">
        <v>327745.44565044076</v>
      </c>
      <c r="R729" s="76">
        <v>1064575217751.5394</v>
      </c>
      <c r="S729" s="56">
        <v>0.49800975325586411</v>
      </c>
      <c r="T729" s="56">
        <v>0.31133273532175559</v>
      </c>
      <c r="U729" s="46">
        <v>16.154691036560521</v>
      </c>
      <c r="V729" s="76">
        <v>6034385580040.9531</v>
      </c>
      <c r="W729" s="84">
        <v>1904.9697585902293</v>
      </c>
      <c r="X729" s="82">
        <v>4.4018885485229864E-2</v>
      </c>
      <c r="Y729" s="476">
        <v>2.0000000000000001E-4</v>
      </c>
    </row>
    <row r="730" spans="1:25" x14ac:dyDescent="0.2">
      <c r="A730" s="475">
        <v>726</v>
      </c>
      <c r="B730" s="56">
        <v>0.46026288346738187</v>
      </c>
      <c r="C730" s="46">
        <v>9249.5918246049096</v>
      </c>
      <c r="D730" s="56">
        <v>0.81421990474657513</v>
      </c>
      <c r="E730" s="56">
        <v>0.65828013214877501</v>
      </c>
      <c r="F730" s="250">
        <v>2024.28</v>
      </c>
      <c r="G730" s="76">
        <v>275362250750.55737</v>
      </c>
      <c r="H730" s="46">
        <v>19845007.058103289</v>
      </c>
      <c r="I730" s="76">
        <v>602018653342.83301</v>
      </c>
      <c r="J730" s="56">
        <v>0.41031172163808705</v>
      </c>
      <c r="K730" s="76">
        <v>16119142756.807783</v>
      </c>
      <c r="L730" s="76">
        <v>11571203119.474937</v>
      </c>
      <c r="M730" s="76">
        <v>168051786124.0296</v>
      </c>
      <c r="N730" s="76">
        <v>25197104538.315575</v>
      </c>
      <c r="O730" s="76">
        <v>35502.254198708782</v>
      </c>
      <c r="P730" s="46">
        <v>197306.93442273774</v>
      </c>
      <c r="Q730" s="46">
        <v>93212.410693358222</v>
      </c>
      <c r="R730" s="76">
        <v>1102069667092.7151</v>
      </c>
      <c r="S730" s="56">
        <v>0.56744728062228822</v>
      </c>
      <c r="T730" s="56">
        <v>0.45334941505740639</v>
      </c>
      <c r="U730" s="46">
        <v>16.268578937258233</v>
      </c>
      <c r="V730" s="76">
        <v>8918203682205.7246</v>
      </c>
      <c r="W730" s="84">
        <v>2808.6765673268355</v>
      </c>
      <c r="X730" s="82">
        <v>4.5100255606798603E-2</v>
      </c>
      <c r="Y730" s="476">
        <v>2.0000000000000001E-4</v>
      </c>
    </row>
    <row r="731" spans="1:25" x14ac:dyDescent="0.2">
      <c r="A731" s="475">
        <v>727</v>
      </c>
      <c r="B731" s="56">
        <v>0.53110408109131191</v>
      </c>
      <c r="C731" s="46">
        <v>6052.0026924412796</v>
      </c>
      <c r="D731" s="56">
        <v>0.79040515436957837</v>
      </c>
      <c r="E731" s="56">
        <v>0.46795290490694624</v>
      </c>
      <c r="F731" s="250">
        <v>2024.05</v>
      </c>
      <c r="G731" s="76">
        <v>223142959434.16571</v>
      </c>
      <c r="H731" s="46">
        <v>18967259.107536826</v>
      </c>
      <c r="I731" s="76">
        <v>504707931280.24878</v>
      </c>
      <c r="J731" s="56">
        <v>0.24077508697225969</v>
      </c>
      <c r="K731" s="76">
        <v>6737863455.3217459</v>
      </c>
      <c r="L731" s="76">
        <v>0</v>
      </c>
      <c r="M731" s="76">
        <v>238046667647.09091</v>
      </c>
      <c r="N731" s="76">
        <v>69471382002.483414</v>
      </c>
      <c r="O731" s="76">
        <v>28644.121076057581</v>
      </c>
      <c r="P731" s="46">
        <v>367714.63368218439</v>
      </c>
      <c r="Q731" s="46">
        <v>220282.06084932506</v>
      </c>
      <c r="R731" s="76">
        <v>1186985444132.0781</v>
      </c>
      <c r="S731" s="56">
        <v>0.52650325847096469</v>
      </c>
      <c r="T731" s="56">
        <v>0.24016454047238434</v>
      </c>
      <c r="U731" s="46">
        <v>17.657694424744353</v>
      </c>
      <c r="V731" s="76">
        <v>5486028005754.2715</v>
      </c>
      <c r="W731" s="84">
        <v>1731.0584923164688</v>
      </c>
      <c r="X731" s="82">
        <v>4.2007380356363234E-2</v>
      </c>
      <c r="Y731" s="476">
        <v>2.0000000000000001E-4</v>
      </c>
    </row>
    <row r="732" spans="1:25" x14ac:dyDescent="0.2">
      <c r="A732" s="475">
        <v>728</v>
      </c>
      <c r="B732" s="56">
        <v>0.3571460518587134</v>
      </c>
      <c r="C732" s="46">
        <v>3772.1859753282179</v>
      </c>
      <c r="D732" s="56">
        <v>0.93729671228083589</v>
      </c>
      <c r="E732" s="56">
        <v>0.44598753721793205</v>
      </c>
      <c r="F732" s="250">
        <v>2024.32</v>
      </c>
      <c r="G732" s="76">
        <v>158541743198.66669</v>
      </c>
      <c r="H732" s="46">
        <v>27507333.726405196</v>
      </c>
      <c r="I732" s="76">
        <v>677060993822.28882</v>
      </c>
      <c r="J732" s="56">
        <v>0.3571460518587134</v>
      </c>
      <c r="K732" s="76">
        <v>12241232027.000584</v>
      </c>
      <c r="L732" s="76">
        <v>12369202155.780619</v>
      </c>
      <c r="M732" s="76">
        <v>183105600195.26566</v>
      </c>
      <c r="N732" s="76">
        <v>38734778639.503471</v>
      </c>
      <c r="O732" s="76">
        <v>26756.732067050412</v>
      </c>
      <c r="P732" s="46">
        <v>280278.40085390833</v>
      </c>
      <c r="Q732" s="46">
        <v>150857.14721050666</v>
      </c>
      <c r="R732" s="76">
        <v>1159671540963.7793</v>
      </c>
      <c r="S732" s="56">
        <v>0.51683461855954205</v>
      </c>
      <c r="T732" s="56">
        <v>0.27169922191762269</v>
      </c>
      <c r="U732" s="46">
        <v>15.983310521951648</v>
      </c>
      <c r="V732" s="76">
        <v>5488217305494.9336</v>
      </c>
      <c r="W732" s="84">
        <v>1732.3629444884327</v>
      </c>
      <c r="X732" s="82">
        <v>4.5931596557231717E-2</v>
      </c>
      <c r="Y732" s="476">
        <v>2.0000000000000001E-4</v>
      </c>
    </row>
    <row r="733" spans="1:25" x14ac:dyDescent="0.2">
      <c r="A733" s="475">
        <v>729</v>
      </c>
      <c r="B733" s="56">
        <v>0.36707869278930538</v>
      </c>
      <c r="C733" s="46">
        <v>3084.1150150402318</v>
      </c>
      <c r="D733" s="56">
        <v>0.99247940152202929</v>
      </c>
      <c r="E733" s="56">
        <v>0.23107334947510011</v>
      </c>
      <c r="F733" s="250">
        <v>2026.94</v>
      </c>
      <c r="G733" s="76">
        <v>133372740840.74139</v>
      </c>
      <c r="H733" s="46">
        <v>30872906.801795665</v>
      </c>
      <c r="I733" s="76">
        <v>659873668491.29028</v>
      </c>
      <c r="J733" s="56">
        <v>0.22341055848860758</v>
      </c>
      <c r="K733" s="76">
        <v>19360428487.372513</v>
      </c>
      <c r="L733" s="76">
        <v>75325131126.515594</v>
      </c>
      <c r="M733" s="76">
        <v>7278975406.22857</v>
      </c>
      <c r="N733" s="76">
        <v>64247046747.713982</v>
      </c>
      <c r="O733" s="76">
        <v>23676.779016835961</v>
      </c>
      <c r="P733" s="46">
        <v>387233.75253303198</v>
      </c>
      <c r="Q733" s="46">
        <v>230138.77402145867</v>
      </c>
      <c r="R733" s="76">
        <v>1094512631952.7377</v>
      </c>
      <c r="S733" s="56">
        <v>0.40837348719891553</v>
      </c>
      <c r="T733" s="56">
        <v>0.21046934758350896</v>
      </c>
      <c r="U733" s="46">
        <v>16.364198524707493</v>
      </c>
      <c r="V733" s="76">
        <v>4123314630633.6528</v>
      </c>
      <c r="W733" s="84">
        <v>1300.3439763025046</v>
      </c>
      <c r="X733" s="82">
        <v>4.5321063370974968E-2</v>
      </c>
      <c r="Y733" s="476">
        <v>2.0000000000000001E-4</v>
      </c>
    </row>
    <row r="734" spans="1:25" x14ac:dyDescent="0.2">
      <c r="A734" s="475">
        <v>730</v>
      </c>
      <c r="B734" s="56">
        <v>0.57461241128223661</v>
      </c>
      <c r="C734" s="46">
        <v>3559.9422440294061</v>
      </c>
      <c r="D734" s="56">
        <v>0.31753215882800018</v>
      </c>
      <c r="E734" s="56">
        <v>0.62305384037925893</v>
      </c>
      <c r="F734" s="250">
        <v>2026.16</v>
      </c>
      <c r="G734" s="76">
        <v>36587993960.787376</v>
      </c>
      <c r="H734" s="46">
        <v>5262228.3619591314</v>
      </c>
      <c r="I734" s="76">
        <v>241282860902.3046</v>
      </c>
      <c r="J734" s="56">
        <v>0.54962006860806123</v>
      </c>
      <c r="K734" s="76">
        <v>50227708823.013031</v>
      </c>
      <c r="L734" s="76">
        <v>53328885262.824219</v>
      </c>
      <c r="M734" s="76">
        <v>11785397746.632887</v>
      </c>
      <c r="N734" s="76">
        <v>120564618215.65712</v>
      </c>
      <c r="O734" s="76">
        <v>20880.376829239944</v>
      </c>
      <c r="P734" s="46">
        <v>770557.67796377442</v>
      </c>
      <c r="Q734" s="46">
        <v>475540.32212181558</v>
      </c>
      <c r="R734" s="76">
        <v>499984693841.11914</v>
      </c>
      <c r="S734" s="56">
        <v>0.49632761082406956</v>
      </c>
      <c r="T734" s="56">
        <v>0.35966817304118609</v>
      </c>
      <c r="U734" s="46">
        <v>13.993316787250128</v>
      </c>
      <c r="V734" s="76">
        <v>2927355171193.5283</v>
      </c>
      <c r="W734" s="84">
        <v>924.10071984328204</v>
      </c>
      <c r="X734" s="82">
        <v>4.9231081867414192E-2</v>
      </c>
      <c r="Y734" s="476">
        <v>2.0000000000000001E-4</v>
      </c>
    </row>
    <row r="735" spans="1:25" x14ac:dyDescent="0.2">
      <c r="A735" s="475">
        <v>731</v>
      </c>
      <c r="B735" s="56">
        <v>0.46874207273459517</v>
      </c>
      <c r="C735" s="46">
        <v>1646.9956256076334</v>
      </c>
      <c r="D735" s="56">
        <v>0.72995594229388916</v>
      </c>
      <c r="E735" s="56">
        <v>0.38264341650005074</v>
      </c>
      <c r="F735" s="250">
        <v>2023.75</v>
      </c>
      <c r="G735" s="76">
        <v>176938440100.21231</v>
      </c>
      <c r="H735" s="46">
        <v>18814454.02122755</v>
      </c>
      <c r="I735" s="76">
        <v>489397292999.05682</v>
      </c>
      <c r="J735" s="56">
        <v>0.34297062372583698</v>
      </c>
      <c r="K735" s="76">
        <v>8732511951.7439613</v>
      </c>
      <c r="L735" s="76">
        <v>0</v>
      </c>
      <c r="M735" s="76">
        <v>176331634720.56714</v>
      </c>
      <c r="N735" s="76">
        <v>52589539764.47728</v>
      </c>
      <c r="O735" s="76">
        <v>43765.592024035621</v>
      </c>
      <c r="P735" s="46">
        <v>336111.43644172058</v>
      </c>
      <c r="Q735" s="46">
        <v>197544.38437730164</v>
      </c>
      <c r="R735" s="76">
        <v>919875310493.3407</v>
      </c>
      <c r="S735" s="56">
        <v>0.51869862759359697</v>
      </c>
      <c r="T735" s="56">
        <v>0.33658432177782432</v>
      </c>
      <c r="U735" s="46">
        <v>16.395734692921355</v>
      </c>
      <c r="V735" s="76">
        <v>5773313851449.9619</v>
      </c>
      <c r="W735" s="84">
        <v>1818.6715034482411</v>
      </c>
      <c r="X735" s="82">
        <v>4.2892486715638507E-2</v>
      </c>
      <c r="Y735" s="476">
        <v>2.0000000000000001E-4</v>
      </c>
    </row>
    <row r="736" spans="1:25" x14ac:dyDescent="0.2">
      <c r="A736" s="475">
        <v>732</v>
      </c>
      <c r="B736" s="56">
        <v>0.4801671391181378</v>
      </c>
      <c r="C736" s="46">
        <v>1500</v>
      </c>
      <c r="D736" s="56">
        <v>0.98051113193543793</v>
      </c>
      <c r="E736" s="56">
        <v>0.45756942804259221</v>
      </c>
      <c r="F736" s="250">
        <v>2023.89</v>
      </c>
      <c r="G736" s="76">
        <v>178360652791.83105</v>
      </c>
      <c r="H736" s="46">
        <v>31223086.936718233</v>
      </c>
      <c r="I736" s="76">
        <v>606826108168.44397</v>
      </c>
      <c r="J736" s="56">
        <v>0.27540869895939679</v>
      </c>
      <c r="K736" s="76">
        <v>3657171165.1222458</v>
      </c>
      <c r="L736" s="76">
        <v>0</v>
      </c>
      <c r="M736" s="76">
        <v>329091589061.05505</v>
      </c>
      <c r="N736" s="76">
        <v>76248703206.692932</v>
      </c>
      <c r="O736" s="76">
        <v>26259.897893961785</v>
      </c>
      <c r="P736" s="46">
        <v>503222.43077585608</v>
      </c>
      <c r="Q736" s="46">
        <v>320722.16860699205</v>
      </c>
      <c r="R736" s="76">
        <v>1363933435616.053</v>
      </c>
      <c r="S736" s="56">
        <v>0.53379619360206454</v>
      </c>
      <c r="T736" s="56">
        <v>0.22922000302010329</v>
      </c>
      <c r="U736" s="46">
        <v>16.410721674680254</v>
      </c>
      <c r="V736" s="76">
        <v>5880270329622.2383</v>
      </c>
      <c r="W736" s="84">
        <v>1855.6933558337525</v>
      </c>
      <c r="X736" s="82">
        <v>4.2500461006753178E-2</v>
      </c>
      <c r="Y736" s="476">
        <v>2.0000000000000001E-4</v>
      </c>
    </row>
    <row r="737" spans="1:25" x14ac:dyDescent="0.2">
      <c r="A737" s="475">
        <v>733</v>
      </c>
      <c r="B737" s="56">
        <v>0.44416426991836383</v>
      </c>
      <c r="C737" s="46">
        <v>1500</v>
      </c>
      <c r="D737" s="56">
        <v>1.1779607416863329</v>
      </c>
      <c r="E737" s="56">
        <v>0.63061725765526078</v>
      </c>
      <c r="F737" s="250">
        <v>2025.79</v>
      </c>
      <c r="G737" s="76">
        <v>351222822094.22485</v>
      </c>
      <c r="H737" s="46">
        <v>46111621.781597435</v>
      </c>
      <c r="I737" s="76">
        <v>838627411883.97925</v>
      </c>
      <c r="J737" s="56">
        <v>7.3629844426299274E-2</v>
      </c>
      <c r="K737" s="76">
        <v>22758893550.329895</v>
      </c>
      <c r="L737" s="76">
        <v>16279505902.65344</v>
      </c>
      <c r="M737" s="76">
        <v>202169552050.66211</v>
      </c>
      <c r="N737" s="76">
        <v>104497993746.51732</v>
      </c>
      <c r="O737" s="76">
        <v>19547.649531211515</v>
      </c>
      <c r="P737" s="46">
        <v>537454.45648333989</v>
      </c>
      <c r="Q737" s="46">
        <v>341851.41184080916</v>
      </c>
      <c r="R737" s="76">
        <v>1617483122119.1689</v>
      </c>
      <c r="S737" s="56">
        <v>0.38553159126875386</v>
      </c>
      <c r="T737" s="56">
        <v>0.20121303546809871</v>
      </c>
      <c r="U737" s="46">
        <v>20.75159566879568</v>
      </c>
      <c r="V737" s="76">
        <v>7326460856795.4463</v>
      </c>
      <c r="W737" s="84">
        <v>2311.5323747493258</v>
      </c>
      <c r="X737" s="82">
        <v>3.5791361124500952E-2</v>
      </c>
      <c r="Y737" s="476">
        <v>2.0000000000000001E-4</v>
      </c>
    </row>
    <row r="738" spans="1:25" x14ac:dyDescent="0.2">
      <c r="A738" s="475">
        <v>734</v>
      </c>
      <c r="B738" s="56">
        <v>0.50874898625103893</v>
      </c>
      <c r="C738" s="46">
        <v>3664.5432679703949</v>
      </c>
      <c r="D738" s="56">
        <v>0.96233419646190266</v>
      </c>
      <c r="E738" s="56">
        <v>0.7</v>
      </c>
      <c r="F738" s="250">
        <v>2024.89</v>
      </c>
      <c r="G738" s="76">
        <v>194632719322.71332</v>
      </c>
      <c r="H738" s="46">
        <v>28952543.62350053</v>
      </c>
      <c r="I738" s="76">
        <v>661251863080.23267</v>
      </c>
      <c r="J738" s="56">
        <v>0.24866630495725073</v>
      </c>
      <c r="K738" s="76">
        <v>7651798389.2789783</v>
      </c>
      <c r="L738" s="76">
        <v>0</v>
      </c>
      <c r="M738" s="76">
        <v>251307628929.06448</v>
      </c>
      <c r="N738" s="76">
        <v>98709551232.288666</v>
      </c>
      <c r="O738" s="76">
        <v>15484.002278596314</v>
      </c>
      <c r="P738" s="46">
        <v>534675.90075620566</v>
      </c>
      <c r="Q738" s="46">
        <v>346167.9172202656</v>
      </c>
      <c r="R738" s="76">
        <v>1376666414045.9285</v>
      </c>
      <c r="S738" s="56">
        <v>0.49167797357178533</v>
      </c>
      <c r="T738" s="56">
        <v>0.22442908002037867</v>
      </c>
      <c r="U738" s="46">
        <v>16.758486413588646</v>
      </c>
      <c r="V738" s="76">
        <v>5777344922722.917</v>
      </c>
      <c r="W738" s="84">
        <v>1821.9113010295121</v>
      </c>
      <c r="X738" s="82">
        <v>4.3139821471964705E-2</v>
      </c>
      <c r="Y738" s="476">
        <v>2.0000000000000001E-4</v>
      </c>
    </row>
    <row r="739" spans="1:25" x14ac:dyDescent="0.2">
      <c r="A739" s="475">
        <v>735</v>
      </c>
      <c r="B739" s="56">
        <v>0.32854344835437982</v>
      </c>
      <c r="C739" s="46">
        <v>3220.8579903556592</v>
      </c>
      <c r="D739" s="56">
        <v>0.68055323569541115</v>
      </c>
      <c r="E739" s="56">
        <v>0.30735571841490245</v>
      </c>
      <c r="F739" s="250">
        <v>2023.75</v>
      </c>
      <c r="G739" s="76">
        <v>256861869698.58466</v>
      </c>
      <c r="H739" s="46">
        <v>15480770.100552082</v>
      </c>
      <c r="I739" s="76">
        <v>455600701194.86053</v>
      </c>
      <c r="J739" s="56">
        <v>0.32854344835437987</v>
      </c>
      <c r="K739" s="76">
        <v>10843552249.59156</v>
      </c>
      <c r="L739" s="76">
        <v>0</v>
      </c>
      <c r="M739" s="76">
        <v>254390402706.98608</v>
      </c>
      <c r="N739" s="76">
        <v>9645318833.6036396</v>
      </c>
      <c r="O739" s="76">
        <v>15473.050731455312</v>
      </c>
      <c r="P739" s="46">
        <v>101465.4375</v>
      </c>
      <c r="Q739" s="46">
        <v>33113.8125</v>
      </c>
      <c r="R739" s="76">
        <v>1000956817227.6022</v>
      </c>
      <c r="S739" s="56">
        <v>0.57440730690194841</v>
      </c>
      <c r="T739" s="56">
        <v>0.34155283284152949</v>
      </c>
      <c r="U739" s="46">
        <v>17.480565366448722</v>
      </c>
      <c r="V739" s="76">
        <v>6545905368468.8203</v>
      </c>
      <c r="W739" s="84">
        <v>2064.6803347146083</v>
      </c>
      <c r="X739" s="82">
        <v>4.2034178511794015E-2</v>
      </c>
      <c r="Y739" s="476">
        <v>2.0000000000000001E-4</v>
      </c>
    </row>
    <row r="740" spans="1:25" x14ac:dyDescent="0.2">
      <c r="A740" s="475">
        <v>736</v>
      </c>
      <c r="B740" s="56">
        <v>0.49547541247157462</v>
      </c>
      <c r="C740" s="46">
        <v>1500</v>
      </c>
      <c r="D740" s="56">
        <v>0.76995383853935373</v>
      </c>
      <c r="E740" s="56">
        <v>0.30079535899861931</v>
      </c>
      <c r="F740" s="250">
        <v>2024.48</v>
      </c>
      <c r="G740" s="76">
        <v>165344910279.61194</v>
      </c>
      <c r="H740" s="46">
        <v>20142349.718175363</v>
      </c>
      <c r="I740" s="76">
        <v>481865684948.409</v>
      </c>
      <c r="J740" s="56">
        <v>0.33276419176494532</v>
      </c>
      <c r="K740" s="76">
        <v>12237188399.571947</v>
      </c>
      <c r="L740" s="76">
        <v>0</v>
      </c>
      <c r="M740" s="76">
        <v>230773675506.94522</v>
      </c>
      <c r="N740" s="76">
        <v>65279801531.87896</v>
      </c>
      <c r="O740" s="76">
        <v>24550.43284175195</v>
      </c>
      <c r="P740" s="46">
        <v>420776.4964338445</v>
      </c>
      <c r="Q740" s="46">
        <v>262061.49406123674</v>
      </c>
      <c r="R740" s="76">
        <v>1112060360187.7346</v>
      </c>
      <c r="S740" s="56">
        <v>0.56208686544639586</v>
      </c>
      <c r="T740" s="56">
        <v>0.23779210884534938</v>
      </c>
      <c r="U740" s="46">
        <v>16.686297692826287</v>
      </c>
      <c r="V740" s="76">
        <v>4955728029856.5908</v>
      </c>
      <c r="W740" s="84">
        <v>1563.1921389234494</v>
      </c>
      <c r="X740" s="82">
        <v>4.2857651699008681E-2</v>
      </c>
      <c r="Y740" s="476">
        <v>2.0000000000000001E-4</v>
      </c>
    </row>
    <row r="741" spans="1:25" x14ac:dyDescent="0.2">
      <c r="A741" s="475">
        <v>737</v>
      </c>
      <c r="B741" s="56">
        <v>0.33301665176695383</v>
      </c>
      <c r="C741" s="46">
        <v>1500</v>
      </c>
      <c r="D741" s="56">
        <v>1.2616157845248361</v>
      </c>
      <c r="E741" s="56">
        <v>0.3059391893788771</v>
      </c>
      <c r="F741" s="250">
        <v>2026.36</v>
      </c>
      <c r="G741" s="76">
        <v>244947367753.91626</v>
      </c>
      <c r="H741" s="46">
        <v>55075260.698718607</v>
      </c>
      <c r="I741" s="76">
        <v>1172367452600.7686</v>
      </c>
      <c r="J741" s="56">
        <v>0.33301665176695383</v>
      </c>
      <c r="K741" s="76">
        <v>54998941215.58075</v>
      </c>
      <c r="L741" s="76">
        <v>53635654708.766556</v>
      </c>
      <c r="M741" s="76">
        <v>65988845242.21122</v>
      </c>
      <c r="N741" s="76">
        <v>76643115870.986404</v>
      </c>
      <c r="O741" s="76">
        <v>24874.265109495813</v>
      </c>
      <c r="P741" s="46">
        <v>497922.4406117684</v>
      </c>
      <c r="Q741" s="46">
        <v>308565.68348058057</v>
      </c>
      <c r="R741" s="76">
        <v>1696469752670.4514</v>
      </c>
      <c r="S741" s="56">
        <v>0.43966489721867913</v>
      </c>
      <c r="T741" s="56">
        <v>0.31931391534564213</v>
      </c>
      <c r="U741" s="46">
        <v>15.578286960013958</v>
      </c>
      <c r="V741" s="76">
        <v>9162712761786.2324</v>
      </c>
      <c r="W741" s="84">
        <v>2892.7271741822879</v>
      </c>
      <c r="X741" s="82">
        <v>4.7595342622919631E-2</v>
      </c>
      <c r="Y741" s="476">
        <v>2.0000000000000001E-4</v>
      </c>
    </row>
    <row r="742" spans="1:25" x14ac:dyDescent="0.2">
      <c r="A742" s="475">
        <v>738</v>
      </c>
      <c r="B742" s="56">
        <v>0.59945724397253264</v>
      </c>
      <c r="C742" s="46">
        <v>7433.0034902367006</v>
      </c>
      <c r="D742" s="56">
        <v>0.78072581312261746</v>
      </c>
      <c r="E742" s="56">
        <v>0.7</v>
      </c>
      <c r="F742" s="250">
        <v>2024.53</v>
      </c>
      <c r="G742" s="76">
        <v>432894765272.88745</v>
      </c>
      <c r="H742" s="46">
        <v>18510072.252681401</v>
      </c>
      <c r="I742" s="76">
        <v>437344899067.77863</v>
      </c>
      <c r="J742" s="56">
        <v>0.21598557210190894</v>
      </c>
      <c r="K742" s="76">
        <v>23951353302.823345</v>
      </c>
      <c r="L742" s="76">
        <v>13546590747.645779</v>
      </c>
      <c r="M742" s="76">
        <v>278791908403.86542</v>
      </c>
      <c r="N742" s="76">
        <v>59806629069.608673</v>
      </c>
      <c r="O742" s="76">
        <v>22433.090683405539</v>
      </c>
      <c r="P742" s="46">
        <v>357870.41203768714</v>
      </c>
      <c r="Q742" s="46">
        <v>212954.78838180701</v>
      </c>
      <c r="R742" s="76">
        <v>1198978433400.0405</v>
      </c>
      <c r="S742" s="56">
        <v>0.55028331331766211</v>
      </c>
      <c r="T742" s="56">
        <v>0.4177665442534983</v>
      </c>
      <c r="U742" s="46">
        <v>18.116925905341379</v>
      </c>
      <c r="V742" s="76">
        <v>9871345518711.8457</v>
      </c>
      <c r="W742" s="84">
        <v>3115.7072253309802</v>
      </c>
      <c r="X742" s="82">
        <v>4.0774818398451068E-2</v>
      </c>
      <c r="Y742" s="476">
        <v>2.0000000000000001E-4</v>
      </c>
    </row>
    <row r="743" spans="1:25" x14ac:dyDescent="0.2">
      <c r="A743" s="475">
        <v>739</v>
      </c>
      <c r="B743" s="56">
        <v>0.61496625483779443</v>
      </c>
      <c r="C743" s="46">
        <v>1500</v>
      </c>
      <c r="D743" s="56">
        <v>0.53477735381609848</v>
      </c>
      <c r="E743" s="56">
        <v>0.48327526700723</v>
      </c>
      <c r="F743" s="250">
        <v>2024.94</v>
      </c>
      <c r="G743" s="76">
        <v>250356867914.57941</v>
      </c>
      <c r="H743" s="46">
        <v>11663372.533032816</v>
      </c>
      <c r="I743" s="76">
        <v>326859455573.09302</v>
      </c>
      <c r="J743" s="56">
        <v>0.37905422260635768</v>
      </c>
      <c r="K743" s="76">
        <v>6744560210.8097601</v>
      </c>
      <c r="L743" s="76">
        <v>0</v>
      </c>
      <c r="M743" s="76">
        <v>173745003610.9826</v>
      </c>
      <c r="N743" s="76">
        <v>135836150315.15512</v>
      </c>
      <c r="O743" s="76">
        <v>34248.7845567396</v>
      </c>
      <c r="P743" s="46">
        <v>812696.91273643845</v>
      </c>
      <c r="Q743" s="46">
        <v>555051.65962707798</v>
      </c>
      <c r="R743" s="76">
        <v>873497246043.99817</v>
      </c>
      <c r="S743" s="56">
        <v>0.55414463265924552</v>
      </c>
      <c r="T743" s="56">
        <v>0.42581361379478172</v>
      </c>
      <c r="U743" s="46">
        <v>17.017376293427379</v>
      </c>
      <c r="V743" s="76">
        <v>7103757132665.8945</v>
      </c>
      <c r="W743" s="84">
        <v>2242.2226390420424</v>
      </c>
      <c r="X743" s="82">
        <v>4.188065908223456E-2</v>
      </c>
      <c r="Y743" s="476">
        <v>2.0000000000000001E-4</v>
      </c>
    </row>
    <row r="744" spans="1:25" x14ac:dyDescent="0.2">
      <c r="A744" s="475">
        <v>740</v>
      </c>
      <c r="B744" s="56">
        <v>0.57611212678632295</v>
      </c>
      <c r="C744" s="46">
        <v>4197.7927890301144</v>
      </c>
      <c r="D744" s="56">
        <v>0.73169702144218063</v>
      </c>
      <c r="E744" s="56">
        <v>0.29143024819118563</v>
      </c>
      <c r="F744" s="250">
        <v>2024.47</v>
      </c>
      <c r="G744" s="76">
        <v>144451995583.91309</v>
      </c>
      <c r="H744" s="46">
        <v>17134195.580355097</v>
      </c>
      <c r="I744" s="76">
        <v>435354761501.51764</v>
      </c>
      <c r="J744" s="56">
        <v>0.30281807942387695</v>
      </c>
      <c r="K744" s="76">
        <v>14506419016.015059</v>
      </c>
      <c r="L744" s="76">
        <v>0</v>
      </c>
      <c r="M744" s="76">
        <v>144721316753.54663</v>
      </c>
      <c r="N744" s="76">
        <v>50854181919.876068</v>
      </c>
      <c r="O744" s="76">
        <v>29135.606256026105</v>
      </c>
      <c r="P744" s="46">
        <v>326875.02786858287</v>
      </c>
      <c r="Q744" s="46">
        <v>190444.02750823041</v>
      </c>
      <c r="R744" s="76">
        <v>880159799718.48877</v>
      </c>
      <c r="S744" s="56">
        <v>0.51209313605618412</v>
      </c>
      <c r="T744" s="56">
        <v>0.29247087058962035</v>
      </c>
      <c r="U744" s="46">
        <v>16.324624660359543</v>
      </c>
      <c r="V744" s="76">
        <v>4665536174062.9961</v>
      </c>
      <c r="W744" s="84">
        <v>1472.908558050689</v>
      </c>
      <c r="X744" s="82">
        <v>4.4598870565849699E-2</v>
      </c>
      <c r="Y744" s="476">
        <v>2.0000000000000001E-4</v>
      </c>
    </row>
    <row r="745" spans="1:25" x14ac:dyDescent="0.2">
      <c r="A745" s="475">
        <v>741</v>
      </c>
      <c r="B745" s="56">
        <v>0.4137193631210776</v>
      </c>
      <c r="C745" s="46">
        <v>4518.5030157556866</v>
      </c>
      <c r="D745" s="56">
        <v>0.68202040333127567</v>
      </c>
      <c r="E745" s="56">
        <v>0.47758510825528155</v>
      </c>
      <c r="F745" s="250">
        <v>2025.98</v>
      </c>
      <c r="G745" s="76">
        <v>115155456802.28311</v>
      </c>
      <c r="H745" s="46">
        <v>15317142.427700495</v>
      </c>
      <c r="I745" s="76">
        <v>417641555638.03827</v>
      </c>
      <c r="J745" s="56">
        <v>0.29853777418630167</v>
      </c>
      <c r="K745" s="76">
        <v>21493090322.190426</v>
      </c>
      <c r="L745" s="76">
        <v>8948073126.5229855</v>
      </c>
      <c r="M745" s="76">
        <v>100011526753.6324</v>
      </c>
      <c r="N745" s="76">
        <v>45415678638.095367</v>
      </c>
      <c r="O745" s="76">
        <v>24920.53526341141</v>
      </c>
      <c r="P745" s="46">
        <v>282522.31200673012</v>
      </c>
      <c r="Q745" s="46">
        <v>158021.19779682692</v>
      </c>
      <c r="R745" s="76">
        <v>706126385556.99548</v>
      </c>
      <c r="S745" s="56">
        <v>0.45539485854400558</v>
      </c>
      <c r="T745" s="56">
        <v>0.30589314294565356</v>
      </c>
      <c r="U745" s="46">
        <v>16.067271013254857</v>
      </c>
      <c r="V745" s="76">
        <v>3864592813268.7173</v>
      </c>
      <c r="W745" s="84">
        <v>1218.9837892562948</v>
      </c>
      <c r="X745" s="82">
        <v>4.4804562476657817E-2</v>
      </c>
      <c r="Y745" s="476">
        <v>2.0000000000000001E-4</v>
      </c>
    </row>
    <row r="746" spans="1:25" x14ac:dyDescent="0.2">
      <c r="A746" s="475">
        <v>742</v>
      </c>
      <c r="B746" s="56">
        <v>0.51105651354548109</v>
      </c>
      <c r="C746" s="46">
        <v>3568.4678440412081</v>
      </c>
      <c r="D746" s="56">
        <v>0.76830446179823142</v>
      </c>
      <c r="E746" s="56">
        <v>0.49957762338720296</v>
      </c>
      <c r="F746" s="250">
        <v>2024.11</v>
      </c>
      <c r="G746" s="76">
        <v>168658434806.13501</v>
      </c>
      <c r="H746" s="46">
        <v>19514947.966206301</v>
      </c>
      <c r="I746" s="76">
        <v>410544527671.63837</v>
      </c>
      <c r="J746" s="56">
        <v>0.21719907628018953</v>
      </c>
      <c r="K746" s="76">
        <v>22872084445.205112</v>
      </c>
      <c r="L746" s="76">
        <v>10183261095.439016</v>
      </c>
      <c r="M746" s="76">
        <v>135109548378.32222</v>
      </c>
      <c r="N746" s="76">
        <v>38333751475.002625</v>
      </c>
      <c r="O746" s="76">
        <v>15130.329772203973</v>
      </c>
      <c r="P746" s="46">
        <v>276131.7881581767</v>
      </c>
      <c r="Q746" s="46">
        <v>151338.60250365996</v>
      </c>
      <c r="R746" s="76">
        <v>775717335107.68018</v>
      </c>
      <c r="S746" s="56">
        <v>0.44756235813193962</v>
      </c>
      <c r="T746" s="56">
        <v>0.28128415607484225</v>
      </c>
      <c r="U746" s="46">
        <v>17.548108796495541</v>
      </c>
      <c r="V746" s="76">
        <v>4262028479810.6743</v>
      </c>
      <c r="W746" s="84">
        <v>1345.2975422690679</v>
      </c>
      <c r="X746" s="82">
        <v>4.0997969572892333E-2</v>
      </c>
      <c r="Y746" s="476">
        <v>2.0000000000000001E-4</v>
      </c>
    </row>
    <row r="747" spans="1:25" x14ac:dyDescent="0.2">
      <c r="A747" s="475">
        <v>743</v>
      </c>
      <c r="B747" s="56">
        <v>0.63818475087415061</v>
      </c>
      <c r="C747" s="46">
        <v>3507.9953484071284</v>
      </c>
      <c r="D747" s="56">
        <v>0.2</v>
      </c>
      <c r="E747" s="56">
        <v>0.56105508338678534</v>
      </c>
      <c r="F747" s="250">
        <v>2026.62</v>
      </c>
      <c r="G747" s="76">
        <v>99597511779.759033</v>
      </c>
      <c r="H747" s="46">
        <v>3387141.110374657</v>
      </c>
      <c r="I747" s="76">
        <v>156489163499.55334</v>
      </c>
      <c r="J747" s="56">
        <v>0.50230669281450702</v>
      </c>
      <c r="K747" s="76">
        <v>33095552255.178497</v>
      </c>
      <c r="L747" s="76">
        <v>74142586536.787933</v>
      </c>
      <c r="M747" s="76">
        <v>19922676227.903492</v>
      </c>
      <c r="N747" s="76">
        <v>48824971267.879837</v>
      </c>
      <c r="O747" s="76">
        <v>34880.975637829222</v>
      </c>
      <c r="P747" s="46">
        <v>343344.80283637613</v>
      </c>
      <c r="Q747" s="46">
        <v>177858.8958316716</v>
      </c>
      <c r="R747" s="76">
        <v>388429727667.14581</v>
      </c>
      <c r="S747" s="56">
        <v>0.58207858334687912</v>
      </c>
      <c r="T747" s="56">
        <v>0.50127936688901065</v>
      </c>
      <c r="U747" s="46">
        <v>15.807299640887726</v>
      </c>
      <c r="V747" s="76">
        <v>3505036842589.7856</v>
      </c>
      <c r="W747" s="84">
        <v>1106.7629800448062</v>
      </c>
      <c r="X747" s="82">
        <v>4.4595081680116506E-2</v>
      </c>
      <c r="Y747" s="476">
        <v>2.0000000000000001E-4</v>
      </c>
    </row>
    <row r="748" spans="1:25" x14ac:dyDescent="0.2">
      <c r="A748" s="475">
        <v>744</v>
      </c>
      <c r="B748" s="56">
        <v>0.52541537591867937</v>
      </c>
      <c r="C748" s="46">
        <v>2798.9409125879965</v>
      </c>
      <c r="D748" s="56">
        <v>0.74885594670226063</v>
      </c>
      <c r="E748" s="56">
        <v>0.27561052575077205</v>
      </c>
      <c r="F748" s="250">
        <v>2024.83</v>
      </c>
      <c r="G748" s="76">
        <v>208126717641.2019</v>
      </c>
      <c r="H748" s="46">
        <v>18094145.950886212</v>
      </c>
      <c r="I748" s="76">
        <v>461969771523.13947</v>
      </c>
      <c r="J748" s="56">
        <v>0.34437412104959209</v>
      </c>
      <c r="K748" s="76">
        <v>13153637000.830448</v>
      </c>
      <c r="L748" s="76">
        <v>0</v>
      </c>
      <c r="M748" s="76">
        <v>228164036738.78619</v>
      </c>
      <c r="N748" s="76">
        <v>72939528819.790207</v>
      </c>
      <c r="O748" s="76">
        <v>13914.564357633724</v>
      </c>
      <c r="P748" s="46">
        <v>451263.28091452766</v>
      </c>
      <c r="Q748" s="46">
        <v>286646.59470311244</v>
      </c>
      <c r="R748" s="76">
        <v>1098019422242.0474</v>
      </c>
      <c r="S748" s="56">
        <v>0.56760606415439674</v>
      </c>
      <c r="T748" s="56">
        <v>0.30782388811571854</v>
      </c>
      <c r="U748" s="46">
        <v>16.642668208014619</v>
      </c>
      <c r="V748" s="76">
        <v>6203977435597.3467</v>
      </c>
      <c r="W748" s="84">
        <v>1959.2675385635732</v>
      </c>
      <c r="X748" s="82">
        <v>4.3876022576940434E-2</v>
      </c>
      <c r="Y748" s="476">
        <v>2.0000000000000001E-4</v>
      </c>
    </row>
    <row r="749" spans="1:25" x14ac:dyDescent="0.2">
      <c r="A749" s="475">
        <v>745</v>
      </c>
      <c r="B749" s="56">
        <v>0.46489835312214245</v>
      </c>
      <c r="C749" s="46">
        <v>8123.4801411853005</v>
      </c>
      <c r="D749" s="56">
        <v>0.62892824198053821</v>
      </c>
      <c r="E749" s="56">
        <v>0.29302524333396651</v>
      </c>
      <c r="F749" s="250">
        <v>2025.35</v>
      </c>
      <c r="G749" s="76">
        <v>175160950707.41742</v>
      </c>
      <c r="H749" s="46">
        <v>13383361.732540319</v>
      </c>
      <c r="I749" s="76">
        <v>347453176692.25354</v>
      </c>
      <c r="J749" s="56">
        <v>0.34442747965478726</v>
      </c>
      <c r="K749" s="76">
        <v>17179775883.947842</v>
      </c>
      <c r="L749" s="76">
        <v>37767186640.499695</v>
      </c>
      <c r="M749" s="76">
        <v>113945532301.98306</v>
      </c>
      <c r="N749" s="76">
        <v>23921379066.247875</v>
      </c>
      <c r="O749" s="76">
        <v>45000</v>
      </c>
      <c r="P749" s="46">
        <v>204263.41357638675</v>
      </c>
      <c r="Q749" s="46">
        <v>101423.89868352865</v>
      </c>
      <c r="R749" s="76">
        <v>705070605496.73926</v>
      </c>
      <c r="S749" s="56">
        <v>0.5442399304281248</v>
      </c>
      <c r="T749" s="56">
        <v>0.39653523456738143</v>
      </c>
      <c r="U749" s="46">
        <v>16.695172259724092</v>
      </c>
      <c r="V749" s="76">
        <v>5190728353437.127</v>
      </c>
      <c r="W749" s="84">
        <v>1637.3100897628524</v>
      </c>
      <c r="X749" s="82">
        <v>4.3341738234743285E-2</v>
      </c>
      <c r="Y749" s="476">
        <v>2.0000000000000001E-4</v>
      </c>
    </row>
    <row r="750" spans="1:25" x14ac:dyDescent="0.2">
      <c r="A750" s="475">
        <v>746</v>
      </c>
      <c r="B750" s="56">
        <v>0.31100735625021586</v>
      </c>
      <c r="C750" s="46">
        <v>7766.5441953254249</v>
      </c>
      <c r="D750" s="56">
        <v>1.0817249305448651</v>
      </c>
      <c r="E750" s="56">
        <v>0.60857948133963014</v>
      </c>
      <c r="F750" s="250">
        <v>2025.05</v>
      </c>
      <c r="G750" s="76">
        <v>125457740820.46419</v>
      </c>
      <c r="H750" s="46">
        <v>11623744.526898425</v>
      </c>
      <c r="I750" s="76">
        <v>260562182725.62292</v>
      </c>
      <c r="J750" s="56">
        <v>0.1246164317583266</v>
      </c>
      <c r="K750" s="76">
        <v>25179747466.202099</v>
      </c>
      <c r="L750" s="76">
        <v>44714531257.273445</v>
      </c>
      <c r="M750" s="76">
        <v>106396723254.69554</v>
      </c>
      <c r="N750" s="76">
        <v>1820366351.2430758</v>
      </c>
      <c r="O750" s="76">
        <v>26026.130848561272</v>
      </c>
      <c r="P750" s="46">
        <v>47911</v>
      </c>
      <c r="Q750" s="46">
        <v>6541</v>
      </c>
      <c r="R750" s="76">
        <v>568065278277.75867</v>
      </c>
      <c r="S750" s="56">
        <v>0.47285203098973655</v>
      </c>
      <c r="T750" s="56">
        <v>0.25012978880407605</v>
      </c>
      <c r="U750" s="46">
        <v>18.606525111323386</v>
      </c>
      <c r="V750" s="76">
        <v>2876607451339.3833</v>
      </c>
      <c r="W750" s="84">
        <v>907.47133455410858</v>
      </c>
      <c r="X750" s="82">
        <v>4.0278855402699806E-2</v>
      </c>
      <c r="Y750" s="476">
        <v>2.0000000000000001E-4</v>
      </c>
    </row>
    <row r="751" spans="1:25" x14ac:dyDescent="0.2">
      <c r="A751" s="475">
        <v>747</v>
      </c>
      <c r="B751" s="56">
        <v>0.44388589347456958</v>
      </c>
      <c r="C751" s="46">
        <v>4220.3484510188218</v>
      </c>
      <c r="D751" s="56">
        <v>0.63206337911577593</v>
      </c>
      <c r="E751" s="56">
        <v>0.60616228555794538</v>
      </c>
      <c r="F751" s="250">
        <v>2024.81</v>
      </c>
      <c r="G751" s="76">
        <v>314816503234.68176</v>
      </c>
      <c r="H751" s="46">
        <v>13951298.322757348</v>
      </c>
      <c r="I751" s="76">
        <v>417242749227.4046</v>
      </c>
      <c r="J751" s="56">
        <v>0.38220668750765874</v>
      </c>
      <c r="K751" s="76">
        <v>7845452748.4521427</v>
      </c>
      <c r="L751" s="76">
        <v>0</v>
      </c>
      <c r="M751" s="76">
        <v>234288115044.38858</v>
      </c>
      <c r="N751" s="76">
        <v>14323528432.483583</v>
      </c>
      <c r="O751" s="76">
        <v>24687.50752761625</v>
      </c>
      <c r="P751" s="46">
        <v>134302.22488438763</v>
      </c>
      <c r="Q751" s="46">
        <v>52734.733965615131</v>
      </c>
      <c r="R751" s="76">
        <v>1021420077588.1543</v>
      </c>
      <c r="S751" s="56">
        <v>0.61826421102227558</v>
      </c>
      <c r="T751" s="56">
        <v>0.41567834468854004</v>
      </c>
      <c r="U751" s="46">
        <v>17.424337723507087</v>
      </c>
      <c r="V751" s="76">
        <v>8176565956808.6934</v>
      </c>
      <c r="W751" s="84">
        <v>2580.40974883124</v>
      </c>
      <c r="X751" s="82">
        <v>4.1683964123566328E-2</v>
      </c>
      <c r="Y751" s="476">
        <v>2.0000000000000001E-4</v>
      </c>
    </row>
    <row r="752" spans="1:25" x14ac:dyDescent="0.2">
      <c r="A752" s="475">
        <v>748</v>
      </c>
      <c r="B752" s="56">
        <v>0.49519966060901538</v>
      </c>
      <c r="C752" s="46">
        <v>2612.3368763495591</v>
      </c>
      <c r="D752" s="56">
        <v>0.2</v>
      </c>
      <c r="E752" s="56">
        <v>0.34434674707100721</v>
      </c>
      <c r="F752" s="250">
        <v>2024.54</v>
      </c>
      <c r="G752" s="76">
        <v>140597271512.93185</v>
      </c>
      <c r="H752" s="46">
        <v>3287781.3853525198</v>
      </c>
      <c r="I752" s="76">
        <v>163783940165.69415</v>
      </c>
      <c r="J752" s="56">
        <v>0.49519966060901544</v>
      </c>
      <c r="K752" s="76">
        <v>1977075927.7405617</v>
      </c>
      <c r="L752" s="76">
        <v>0</v>
      </c>
      <c r="M752" s="76">
        <v>141985680812.40726</v>
      </c>
      <c r="N752" s="76">
        <v>46051278779.722015</v>
      </c>
      <c r="O752" s="76">
        <v>23498.72518886024</v>
      </c>
      <c r="P752" s="46">
        <v>335110.93929543556</v>
      </c>
      <c r="Q752" s="46">
        <v>172353.57144329473</v>
      </c>
      <c r="R752" s="76">
        <v>519326529953.77991</v>
      </c>
      <c r="S752" s="56">
        <v>0.65305959180987061</v>
      </c>
      <c r="T752" s="56">
        <v>0.40742268382909486</v>
      </c>
      <c r="U752" s="46">
        <v>16.975712055628286</v>
      </c>
      <c r="V752" s="76">
        <v>4033213793883.811</v>
      </c>
      <c r="W752" s="84">
        <v>1273.5586560693628</v>
      </c>
      <c r="X752" s="82">
        <v>4.2041810920428316E-2</v>
      </c>
      <c r="Y752" s="476">
        <v>2.0000000000000001E-4</v>
      </c>
    </row>
    <row r="753" spans="1:25" x14ac:dyDescent="0.2">
      <c r="A753" s="475">
        <v>749</v>
      </c>
      <c r="B753" s="56">
        <v>0.42664825878782087</v>
      </c>
      <c r="C753" s="46">
        <v>1771.2152356957204</v>
      </c>
      <c r="D753" s="56">
        <v>1.1921805985863705</v>
      </c>
      <c r="E753" s="56">
        <v>0.57498648860931645</v>
      </c>
      <c r="F753" s="250">
        <v>2026.96</v>
      </c>
      <c r="G753" s="76">
        <v>180040737906.57675</v>
      </c>
      <c r="H753" s="46">
        <v>48104233.115137927</v>
      </c>
      <c r="I753" s="76">
        <v>760050667172.45605</v>
      </c>
      <c r="J753" s="56">
        <v>0.27935715090764712</v>
      </c>
      <c r="K753" s="76">
        <v>23827619957.269547</v>
      </c>
      <c r="L753" s="76">
        <v>53010796356.029953</v>
      </c>
      <c r="M753" s="76">
        <v>3168889704.0311584</v>
      </c>
      <c r="N753" s="76">
        <v>43470861117.386696</v>
      </c>
      <c r="O753" s="76">
        <v>28134.640781823371</v>
      </c>
      <c r="P753" s="46">
        <v>361385.78572355479</v>
      </c>
      <c r="Q753" s="46">
        <v>205776.35414327163</v>
      </c>
      <c r="R753" s="76">
        <v>1132256384210.6057</v>
      </c>
      <c r="S753" s="56">
        <v>0.42110736607491328</v>
      </c>
      <c r="T753" s="56">
        <v>0.28382519394381572</v>
      </c>
      <c r="U753" s="46">
        <v>16.253166690771863</v>
      </c>
      <c r="V753" s="76">
        <v>5844190964725.9473</v>
      </c>
      <c r="W753" s="84">
        <v>1845.4713955300522</v>
      </c>
      <c r="X753" s="82">
        <v>4.3941821466313841E-2</v>
      </c>
      <c r="Y753" s="476">
        <v>2.0000000000000001E-4</v>
      </c>
    </row>
    <row r="754" spans="1:25" x14ac:dyDescent="0.2">
      <c r="A754" s="475">
        <v>750</v>
      </c>
      <c r="B754" s="56">
        <v>0.63446530442233662</v>
      </c>
      <c r="C754" s="46">
        <v>6721.7001055050114</v>
      </c>
      <c r="D754" s="56">
        <v>1.155035392734826</v>
      </c>
      <c r="E754" s="56">
        <v>0.39192897531440485</v>
      </c>
      <c r="F754" s="250">
        <v>2024.73</v>
      </c>
      <c r="G754" s="76">
        <v>160044865140.96829</v>
      </c>
      <c r="H754" s="46">
        <v>40371541.686006129</v>
      </c>
      <c r="I754" s="76">
        <v>631777982097.83484</v>
      </c>
      <c r="J754" s="56">
        <v>3.4839321648190369E-2</v>
      </c>
      <c r="K754" s="76">
        <v>21403237743.362423</v>
      </c>
      <c r="L754" s="76">
        <v>0</v>
      </c>
      <c r="M754" s="76">
        <v>206174855262.30334</v>
      </c>
      <c r="N754" s="76">
        <v>21313657367.60754</v>
      </c>
      <c r="O754" s="76">
        <v>25564.662899818781</v>
      </c>
      <c r="P754" s="46">
        <v>182864.37495220604</v>
      </c>
      <c r="Q754" s="46">
        <v>82045.32879626767</v>
      </c>
      <c r="R754" s="76">
        <v>1200544851217.7285</v>
      </c>
      <c r="S754" s="56">
        <v>0.3816762047558106</v>
      </c>
      <c r="T754" s="56">
        <v>0.11470435447611901</v>
      </c>
      <c r="U754" s="46">
        <v>25.247260757361733</v>
      </c>
      <c r="V754" s="76">
        <v>3572542329296.5474</v>
      </c>
      <c r="W754" s="84">
        <v>1126.8127984591968</v>
      </c>
      <c r="X754" s="82">
        <v>2.9838531400852502E-2</v>
      </c>
      <c r="Y754" s="476">
        <v>2.0000000000000001E-4</v>
      </c>
    </row>
    <row r="755" spans="1:25" x14ac:dyDescent="0.2">
      <c r="A755" s="475">
        <v>751</v>
      </c>
      <c r="B755" s="56">
        <v>0.55841594860170429</v>
      </c>
      <c r="C755" s="46">
        <v>3552.1565470991686</v>
      </c>
      <c r="D755" s="56">
        <v>0.31742858589009493</v>
      </c>
      <c r="E755" s="56">
        <v>0.47767436087903858</v>
      </c>
      <c r="F755" s="250">
        <v>2025.27</v>
      </c>
      <c r="G755" s="76">
        <v>83812150468.736664</v>
      </c>
      <c r="H755" s="46">
        <v>5231383.9879994048</v>
      </c>
      <c r="I755" s="76">
        <v>227921265639.30878</v>
      </c>
      <c r="J755" s="56">
        <v>0.50409748228285567</v>
      </c>
      <c r="K755" s="76">
        <v>6206711238.4564295</v>
      </c>
      <c r="L755" s="76">
        <v>5671554285.9838762</v>
      </c>
      <c r="M755" s="76">
        <v>64272727501.768867</v>
      </c>
      <c r="N755" s="76">
        <v>280614640342.22089</v>
      </c>
      <c r="O755" s="76">
        <v>34852.876778665493</v>
      </c>
      <c r="P755" s="46">
        <v>1546865.5827084184</v>
      </c>
      <c r="Q755" s="46">
        <v>1065705.8882498967</v>
      </c>
      <c r="R755" s="76">
        <v>688817079765.15601</v>
      </c>
      <c r="S755" s="56">
        <v>0.46072273450982076</v>
      </c>
      <c r="T755" s="56">
        <v>0.3213532687410951</v>
      </c>
      <c r="U755" s="46">
        <v>15.250769761706982</v>
      </c>
      <c r="V755" s="76">
        <v>3817414908847.1045</v>
      </c>
      <c r="W755" s="84">
        <v>1205.3050450388873</v>
      </c>
      <c r="X755" s="82">
        <v>4.6702084496379241E-2</v>
      </c>
      <c r="Y755" s="476">
        <v>2.0000000000000001E-4</v>
      </c>
    </row>
    <row r="756" spans="1:25" x14ac:dyDescent="0.2">
      <c r="A756" s="475">
        <v>752</v>
      </c>
      <c r="B756" s="56">
        <v>0.47928169590172653</v>
      </c>
      <c r="C756" s="46">
        <v>2022.9521767138772</v>
      </c>
      <c r="D756" s="56">
        <v>0.85617461383263394</v>
      </c>
      <c r="E756" s="56">
        <v>0.45810014326384024</v>
      </c>
      <c r="F756" s="250">
        <v>2024.16</v>
      </c>
      <c r="G756" s="76">
        <v>527111364083.72491</v>
      </c>
      <c r="H756" s="46">
        <v>23890128.33386242</v>
      </c>
      <c r="I756" s="76">
        <v>501931581649.70282</v>
      </c>
      <c r="J756" s="56">
        <v>0.16264086098590758</v>
      </c>
      <c r="K756" s="76">
        <v>15472394955.082411</v>
      </c>
      <c r="L756" s="76">
        <v>0</v>
      </c>
      <c r="M756" s="76">
        <v>371363333970.2937</v>
      </c>
      <c r="N756" s="76">
        <v>75231208027.786591</v>
      </c>
      <c r="O756" s="76">
        <v>39276.792558182919</v>
      </c>
      <c r="P756" s="46">
        <v>424927.03565493179</v>
      </c>
      <c r="Q756" s="46">
        <v>262881.09587028867</v>
      </c>
      <c r="R756" s="76">
        <v>1523923021668.6174</v>
      </c>
      <c r="S756" s="56">
        <v>0.55698971172011746</v>
      </c>
      <c r="T756" s="56">
        <v>0.36835571656280414</v>
      </c>
      <c r="U756" s="46">
        <v>18.599808255395633</v>
      </c>
      <c r="V756" s="76">
        <v>11330713981954.037</v>
      </c>
      <c r="W756" s="84">
        <v>3578.1620058850226</v>
      </c>
      <c r="X756" s="82">
        <v>3.9613146763197493E-2</v>
      </c>
      <c r="Y756" s="476">
        <v>2.0000000000000001E-4</v>
      </c>
    </row>
    <row r="757" spans="1:25" x14ac:dyDescent="0.2">
      <c r="A757" s="475">
        <v>753</v>
      </c>
      <c r="B757" s="56">
        <v>0.5652049819739422</v>
      </c>
      <c r="C757" s="46">
        <v>2250.0548448640643</v>
      </c>
      <c r="D757" s="56">
        <v>0.52663673626909824</v>
      </c>
      <c r="E757" s="56">
        <v>0.36495671114051031</v>
      </c>
      <c r="F757" s="250">
        <v>2025.08</v>
      </c>
      <c r="G757" s="76">
        <v>126521156470.7113</v>
      </c>
      <c r="H757" s="46">
        <v>10417031.483338909</v>
      </c>
      <c r="I757" s="76">
        <v>355111677019.38739</v>
      </c>
      <c r="J757" s="56">
        <v>0.44241663619034155</v>
      </c>
      <c r="K757" s="76">
        <v>24234076182.894726</v>
      </c>
      <c r="L757" s="76">
        <v>36176570419.188515</v>
      </c>
      <c r="M757" s="76">
        <v>82063565515.122482</v>
      </c>
      <c r="N757" s="76">
        <v>26777840538.089653</v>
      </c>
      <c r="O757" s="76">
        <v>28441.27794426314</v>
      </c>
      <c r="P757" s="46">
        <v>199694.47335196906</v>
      </c>
      <c r="Q757" s="46">
        <v>100031.92892509123</v>
      </c>
      <c r="R757" s="76">
        <v>689359840969.95508</v>
      </c>
      <c r="S757" s="56">
        <v>0.58290430974453566</v>
      </c>
      <c r="T757" s="56">
        <v>0.37000591521184578</v>
      </c>
      <c r="U757" s="46">
        <v>15.83057483469292</v>
      </c>
      <c r="V757" s="76">
        <v>4605399584694.3682</v>
      </c>
      <c r="W757" s="84">
        <v>1452.9035827331027</v>
      </c>
      <c r="X757" s="82">
        <v>4.4415669429148735E-2</v>
      </c>
      <c r="Y757" s="476">
        <v>2.0000000000000001E-4</v>
      </c>
    </row>
    <row r="758" spans="1:25" x14ac:dyDescent="0.2">
      <c r="A758" s="475">
        <v>754</v>
      </c>
      <c r="B758" s="56">
        <v>0.62893693893126035</v>
      </c>
      <c r="C758" s="46">
        <v>1500</v>
      </c>
      <c r="D758" s="56">
        <v>0.82226224109886281</v>
      </c>
      <c r="E758" s="56">
        <v>0.4097867672668799</v>
      </c>
      <c r="F758" s="250">
        <v>2025.15</v>
      </c>
      <c r="G758" s="76">
        <v>270659869592.15115</v>
      </c>
      <c r="H758" s="46">
        <v>23315142.572987832</v>
      </c>
      <c r="I758" s="76">
        <v>493691296508.30237</v>
      </c>
      <c r="J758" s="56">
        <v>0.15129584768034932</v>
      </c>
      <c r="K758" s="76">
        <v>22153697440.894314</v>
      </c>
      <c r="L758" s="76">
        <v>30776359166.121986</v>
      </c>
      <c r="M758" s="76">
        <v>161576600229.91833</v>
      </c>
      <c r="N758" s="76">
        <v>122904828892.69814</v>
      </c>
      <c r="O758" s="76">
        <v>27689.875882898679</v>
      </c>
      <c r="P758" s="46">
        <v>619319.24907721207</v>
      </c>
      <c r="Q758" s="46">
        <v>418756.99483521987</v>
      </c>
      <c r="R758" s="76">
        <v>1141531893632.2703</v>
      </c>
      <c r="S758" s="56">
        <v>0.44519182461657425</v>
      </c>
      <c r="T758" s="56">
        <v>0.26172490247647062</v>
      </c>
      <c r="U758" s="46">
        <v>18.354156834844044</v>
      </c>
      <c r="V758" s="76">
        <v>5990204030793.0146</v>
      </c>
      <c r="W758" s="84">
        <v>1890.7156853933502</v>
      </c>
      <c r="X758" s="82">
        <v>4.0170639802333569E-2</v>
      </c>
      <c r="Y758" s="476">
        <v>2.0000000000000001E-4</v>
      </c>
    </row>
    <row r="759" spans="1:25" x14ac:dyDescent="0.2">
      <c r="A759" s="475">
        <v>755</v>
      </c>
      <c r="B759" s="56">
        <v>0.59906574490206432</v>
      </c>
      <c r="C759" s="46">
        <v>3470.553839577195</v>
      </c>
      <c r="D759" s="56">
        <v>0.63893044949370759</v>
      </c>
      <c r="E759" s="56">
        <v>0.21812832632009982</v>
      </c>
      <c r="F759" s="250">
        <v>2024.24</v>
      </c>
      <c r="G759" s="76">
        <v>174479540341.4075</v>
      </c>
      <c r="H759" s="46">
        <v>13636001.927795352</v>
      </c>
      <c r="I759" s="76">
        <v>418023909857.07867</v>
      </c>
      <c r="J759" s="56">
        <v>0.448691596493481</v>
      </c>
      <c r="K759" s="76">
        <v>17562560787.877026</v>
      </c>
      <c r="L759" s="76">
        <v>10044793089.530754</v>
      </c>
      <c r="M759" s="76">
        <v>148312420273.55643</v>
      </c>
      <c r="N759" s="76">
        <v>51895448913.235962</v>
      </c>
      <c r="O759" s="76">
        <v>16177.113679176178</v>
      </c>
      <c r="P759" s="46">
        <v>356720.00089095766</v>
      </c>
      <c r="Q759" s="46">
        <v>215769.65494948981</v>
      </c>
      <c r="R759" s="76">
        <v>866213056986.48682</v>
      </c>
      <c r="S759" s="56">
        <v>0.58962351509825395</v>
      </c>
      <c r="T759" s="56">
        <v>0.40326869144938399</v>
      </c>
      <c r="U759" s="46">
        <v>15.942076940086176</v>
      </c>
      <c r="V759" s="76">
        <v>6207530134311.8701</v>
      </c>
      <c r="W759" s="84">
        <v>1956.1652861815608</v>
      </c>
      <c r="X759" s="82">
        <v>4.5132095710507816E-2</v>
      </c>
      <c r="Y759" s="476">
        <v>2.0000000000000001E-4</v>
      </c>
    </row>
    <row r="760" spans="1:25" x14ac:dyDescent="0.2">
      <c r="A760" s="475">
        <v>756</v>
      </c>
      <c r="B760" s="56">
        <v>0.53283943436972758</v>
      </c>
      <c r="C760" s="46">
        <v>5643.8770072457955</v>
      </c>
      <c r="D760" s="56">
        <v>1.0955006699871859</v>
      </c>
      <c r="E760" s="56">
        <v>0.38273078079407463</v>
      </c>
      <c r="F760" s="250">
        <v>2026.25</v>
      </c>
      <c r="G760" s="76">
        <v>115461244690.10712</v>
      </c>
      <c r="H760" s="46">
        <v>35974511.52597753</v>
      </c>
      <c r="I760" s="76">
        <v>761896525842.27881</v>
      </c>
      <c r="J760" s="56">
        <v>0.30533875012208156</v>
      </c>
      <c r="K760" s="76">
        <v>49937022246.718277</v>
      </c>
      <c r="L760" s="76">
        <v>64331419076.520889</v>
      </c>
      <c r="M760" s="76">
        <v>48582429799.533028</v>
      </c>
      <c r="N760" s="76">
        <v>75466947030.881348</v>
      </c>
      <c r="O760" s="76">
        <v>45000</v>
      </c>
      <c r="P760" s="46">
        <v>486382.72226202872</v>
      </c>
      <c r="Q760" s="46">
        <v>304170.9862696185</v>
      </c>
      <c r="R760" s="76">
        <v>1174379004166.8438</v>
      </c>
      <c r="S760" s="56">
        <v>0.42190314908523785</v>
      </c>
      <c r="T760" s="56">
        <v>0.27636113817362529</v>
      </c>
      <c r="U760" s="46">
        <v>14.97642148169739</v>
      </c>
      <c r="V760" s="76">
        <v>5273270727878.5215</v>
      </c>
      <c r="W760" s="84">
        <v>1662.77786347289</v>
      </c>
      <c r="X760" s="82">
        <v>4.8823071018695131E-2</v>
      </c>
      <c r="Y760" s="476">
        <v>2.0000000000000001E-4</v>
      </c>
    </row>
    <row r="761" spans="1:25" x14ac:dyDescent="0.2">
      <c r="A761" s="475">
        <v>757</v>
      </c>
      <c r="B761" s="56">
        <v>0.55234357021514924</v>
      </c>
      <c r="C761" s="46">
        <v>1544.8542189270793</v>
      </c>
      <c r="D761" s="56">
        <v>1.0807450921852748</v>
      </c>
      <c r="E761" s="56">
        <v>0.32500800384841633</v>
      </c>
      <c r="F761" s="250">
        <v>2023.75</v>
      </c>
      <c r="G761" s="76">
        <v>460673943651.05463</v>
      </c>
      <c r="H761" s="46">
        <v>38147578.249566354</v>
      </c>
      <c r="I761" s="76">
        <v>875692664723.224</v>
      </c>
      <c r="J761" s="56">
        <v>0.45580255886410681</v>
      </c>
      <c r="K761" s="76">
        <v>36669902002.344086</v>
      </c>
      <c r="L761" s="76">
        <v>0</v>
      </c>
      <c r="M761" s="76">
        <v>413187573057.383</v>
      </c>
      <c r="N761" s="76">
        <v>14032435119.361481</v>
      </c>
      <c r="O761" s="76">
        <v>19187.263779046636</v>
      </c>
      <c r="P761" s="46">
        <v>153694.33029980975</v>
      </c>
      <c r="Q761" s="46">
        <v>63835.548337254011</v>
      </c>
      <c r="R761" s="76">
        <v>1847701580442.5696</v>
      </c>
      <c r="S761" s="56">
        <v>0.62509191091276239</v>
      </c>
      <c r="T761" s="56">
        <v>0.43503972296006382</v>
      </c>
      <c r="U761" s="46">
        <v>16.380991656995786</v>
      </c>
      <c r="V761" s="76">
        <v>14494526818115.924</v>
      </c>
      <c r="W761" s="84">
        <v>4575.7805425042397</v>
      </c>
      <c r="X761" s="82">
        <v>4.4489696782022442E-2</v>
      </c>
      <c r="Y761" s="476">
        <v>2.0000000000000001E-4</v>
      </c>
    </row>
    <row r="762" spans="1:25" x14ac:dyDescent="0.2">
      <c r="A762" s="475">
        <v>758</v>
      </c>
      <c r="B762" s="56">
        <v>0.4641701296770096</v>
      </c>
      <c r="C762" s="46">
        <v>1741.9481523433351</v>
      </c>
      <c r="D762" s="56">
        <v>0.88005613050414067</v>
      </c>
      <c r="E762" s="56">
        <v>0.57203370093156358</v>
      </c>
      <c r="F762" s="250">
        <v>2024.9</v>
      </c>
      <c r="G762" s="76">
        <v>174831198200.90042</v>
      </c>
      <c r="H762" s="46">
        <v>25332120.843598146</v>
      </c>
      <c r="I762" s="76">
        <v>631855629099.95715</v>
      </c>
      <c r="J762" s="56">
        <v>0.24632347642127239</v>
      </c>
      <c r="K762" s="76">
        <v>20505078931.786228</v>
      </c>
      <c r="L762" s="76">
        <v>17413174498.66769</v>
      </c>
      <c r="M762" s="76">
        <v>145395263180.52472</v>
      </c>
      <c r="N762" s="76">
        <v>146435352375.35251</v>
      </c>
      <c r="O762" s="76">
        <v>31823.347640198943</v>
      </c>
      <c r="P762" s="46">
        <v>685337.26510885032</v>
      </c>
      <c r="Q762" s="46">
        <v>470276.118977551</v>
      </c>
      <c r="R762" s="76">
        <v>1210212675187.3093</v>
      </c>
      <c r="S762" s="56">
        <v>0.43154928420552735</v>
      </c>
      <c r="T762" s="56">
        <v>0.22265462397970845</v>
      </c>
      <c r="U762" s="46">
        <v>16.81979126747914</v>
      </c>
      <c r="V762" s="76">
        <v>5104246434865.2969</v>
      </c>
      <c r="W762" s="84">
        <v>1610.2732061329814</v>
      </c>
      <c r="X762" s="82">
        <v>4.2593162555578302E-2</v>
      </c>
      <c r="Y762" s="476">
        <v>2.0000000000000001E-4</v>
      </c>
    </row>
    <row r="763" spans="1:25" x14ac:dyDescent="0.2">
      <c r="A763" s="475">
        <v>759</v>
      </c>
      <c r="B763" s="56">
        <v>0.56231908753224347</v>
      </c>
      <c r="C763" s="46">
        <v>5451.4471407358251</v>
      </c>
      <c r="D763" s="56">
        <v>0.96899290095643464</v>
      </c>
      <c r="E763" s="56">
        <v>0.43958355427223694</v>
      </c>
      <c r="F763" s="250">
        <v>2026.86</v>
      </c>
      <c r="G763" s="76">
        <v>103323678956.57104</v>
      </c>
      <c r="H763" s="46">
        <v>28643185.970501252</v>
      </c>
      <c r="I763" s="76">
        <v>656073592545.39905</v>
      </c>
      <c r="J763" s="56">
        <v>0.28068066090905841</v>
      </c>
      <c r="K763" s="76">
        <v>23105749715.96069</v>
      </c>
      <c r="L763" s="76">
        <v>14924112774.6194</v>
      </c>
      <c r="M763" s="76">
        <v>9460074181.2719898</v>
      </c>
      <c r="N763" s="76">
        <v>64816710472.315903</v>
      </c>
      <c r="O763" s="76">
        <v>13543.677599472825</v>
      </c>
      <c r="P763" s="46">
        <v>400073.2639651834</v>
      </c>
      <c r="Q763" s="46">
        <v>240597.9268499859</v>
      </c>
      <c r="R763" s="76">
        <v>937934227510.44849</v>
      </c>
      <c r="S763" s="56">
        <v>0.39148071903068465</v>
      </c>
      <c r="T763" s="56">
        <v>0.26424576345185952</v>
      </c>
      <c r="U763" s="46">
        <v>15.352271039678278</v>
      </c>
      <c r="V763" s="76">
        <v>4189353832169.0117</v>
      </c>
      <c r="W763" s="84">
        <v>1323.1801535505572</v>
      </c>
      <c r="X763" s="82">
        <v>4.7752020551597628E-2</v>
      </c>
      <c r="Y763" s="476">
        <v>2.0000000000000001E-4</v>
      </c>
    </row>
    <row r="764" spans="1:25" x14ac:dyDescent="0.2">
      <c r="A764" s="475">
        <v>760</v>
      </c>
      <c r="B764" s="56">
        <v>0.58096118348224079</v>
      </c>
      <c r="C764" s="46">
        <v>1500</v>
      </c>
      <c r="D764" s="56">
        <v>0.89031417867677387</v>
      </c>
      <c r="E764" s="56">
        <v>0.63106386493031685</v>
      </c>
      <c r="F764" s="250">
        <v>2025.29</v>
      </c>
      <c r="G764" s="76">
        <v>272271732575.06311</v>
      </c>
      <c r="H764" s="46">
        <v>25850678.203085583</v>
      </c>
      <c r="I764" s="76">
        <v>458444620401.48352</v>
      </c>
      <c r="J764" s="56">
        <v>0.17947764517798559</v>
      </c>
      <c r="K764" s="76">
        <v>28523478559.485229</v>
      </c>
      <c r="L764" s="76">
        <v>47600099481.685555</v>
      </c>
      <c r="M764" s="76">
        <v>107800249542.76419</v>
      </c>
      <c r="N764" s="76">
        <v>23923605194.770061</v>
      </c>
      <c r="O764" s="76">
        <v>12856.713235659841</v>
      </c>
      <c r="P764" s="46">
        <v>210200.0586013009</v>
      </c>
      <c r="Q764" s="46">
        <v>101025.95628280283</v>
      </c>
      <c r="R764" s="76">
        <v>874062830811.56702</v>
      </c>
      <c r="S764" s="56">
        <v>0.4452223565570369</v>
      </c>
      <c r="T764" s="56">
        <v>0.36216014954582998</v>
      </c>
      <c r="U764" s="46">
        <v>18.05581256045765</v>
      </c>
      <c r="V764" s="76">
        <v>6318066417864.7412</v>
      </c>
      <c r="W764" s="84">
        <v>1994.1977510327301</v>
      </c>
      <c r="X764" s="82">
        <v>4.0239121036804423E-2</v>
      </c>
      <c r="Y764" s="476">
        <v>2.0000000000000001E-4</v>
      </c>
    </row>
    <row r="765" spans="1:25" x14ac:dyDescent="0.2">
      <c r="A765" s="475">
        <v>761</v>
      </c>
      <c r="B765" s="56">
        <v>0.41641659288591687</v>
      </c>
      <c r="C765" s="46">
        <v>5572.9071155454831</v>
      </c>
      <c r="D765" s="56">
        <v>0.72260627727840188</v>
      </c>
      <c r="E765" s="56">
        <v>0.65103746967341292</v>
      </c>
      <c r="F765" s="250">
        <v>2024.82</v>
      </c>
      <c r="G765" s="76">
        <v>315978248101.38342</v>
      </c>
      <c r="H765" s="46">
        <v>17008700.461824916</v>
      </c>
      <c r="I765" s="76">
        <v>493062544660.0072</v>
      </c>
      <c r="J765" s="56">
        <v>0.41323749833832268</v>
      </c>
      <c r="K765" s="76">
        <v>33087324853.111626</v>
      </c>
      <c r="L765" s="76">
        <v>32865541559.773766</v>
      </c>
      <c r="M765" s="76">
        <v>236103383548.17435</v>
      </c>
      <c r="N765" s="76">
        <v>30334592940.237999</v>
      </c>
      <c r="O765" s="76">
        <v>32100.458601786733</v>
      </c>
      <c r="P765" s="46">
        <v>232664.67045946323</v>
      </c>
      <c r="Q765" s="46">
        <v>120231.74773652159</v>
      </c>
      <c r="R765" s="76">
        <v>1175590177643.4902</v>
      </c>
      <c r="S765" s="56">
        <v>0.61300270507441201</v>
      </c>
      <c r="T765" s="56">
        <v>0.42501863400115536</v>
      </c>
      <c r="U765" s="46">
        <v>16.696331451454071</v>
      </c>
      <c r="V765" s="76">
        <v>9048420857154.2051</v>
      </c>
      <c r="W765" s="84">
        <v>2852.9164582652406</v>
      </c>
      <c r="X765" s="82">
        <v>4.3990319225613916E-2</v>
      </c>
      <c r="Y765" s="476">
        <v>2.0000000000000001E-4</v>
      </c>
    </row>
    <row r="766" spans="1:25" x14ac:dyDescent="0.2">
      <c r="A766" s="475">
        <v>762</v>
      </c>
      <c r="B766" s="56">
        <v>0.44487723313271044</v>
      </c>
      <c r="C766" s="46">
        <v>6569.2771301374178</v>
      </c>
      <c r="D766" s="56">
        <v>0.4645693567114067</v>
      </c>
      <c r="E766" s="56">
        <v>0.38291534939919769</v>
      </c>
      <c r="F766" s="250">
        <v>2025.99</v>
      </c>
      <c r="G766" s="76">
        <v>130896891109.32654</v>
      </c>
      <c r="H766" s="46">
        <v>8477983.7469792888</v>
      </c>
      <c r="I766" s="76">
        <v>273023859366.12399</v>
      </c>
      <c r="J766" s="56">
        <v>0.29462823300193564</v>
      </c>
      <c r="K766" s="76">
        <v>13303780435.650108</v>
      </c>
      <c r="L766" s="76">
        <v>13682239945.171667</v>
      </c>
      <c r="M766" s="76">
        <v>92131509168.603043</v>
      </c>
      <c r="N766" s="76">
        <v>61828543741.972198</v>
      </c>
      <c r="O766" s="76">
        <v>12822.744699268998</v>
      </c>
      <c r="P766" s="46">
        <v>318692.38980631356</v>
      </c>
      <c r="Q766" s="46">
        <v>190962.17531679949</v>
      </c>
      <c r="R766" s="76">
        <v>574604356447.32764</v>
      </c>
      <c r="S766" s="56">
        <v>0.48921863847791758</v>
      </c>
      <c r="T766" s="56">
        <v>0.33986781194103738</v>
      </c>
      <c r="U766" s="46">
        <v>16.918807974954714</v>
      </c>
      <c r="V766" s="76">
        <v>3641544298332.9478</v>
      </c>
      <c r="W766" s="84">
        <v>1148.419699926892</v>
      </c>
      <c r="X766" s="82">
        <v>4.3195907458058749E-2</v>
      </c>
      <c r="Y766" s="476">
        <v>2.0000000000000001E-4</v>
      </c>
    </row>
    <row r="767" spans="1:25" x14ac:dyDescent="0.2">
      <c r="A767" s="475">
        <v>763</v>
      </c>
      <c r="B767" s="56">
        <v>0.45912759192426406</v>
      </c>
      <c r="C767" s="46">
        <v>3311.4879506437501</v>
      </c>
      <c r="D767" s="56">
        <v>0.62347822990001944</v>
      </c>
      <c r="E767" s="56">
        <v>0.44890124063337616</v>
      </c>
      <c r="F767" s="250">
        <v>2024.93</v>
      </c>
      <c r="G767" s="76">
        <v>259655142007.46393</v>
      </c>
      <c r="H767" s="46">
        <v>13750690.117093911</v>
      </c>
      <c r="I767" s="76">
        <v>402878899588.62714</v>
      </c>
      <c r="J767" s="56">
        <v>0.39134738032738015</v>
      </c>
      <c r="K767" s="76">
        <v>13025303478.546532</v>
      </c>
      <c r="L767" s="76">
        <v>23798307432.077019</v>
      </c>
      <c r="M767" s="76">
        <v>249936740556.23486</v>
      </c>
      <c r="N767" s="76">
        <v>23300661696.470547</v>
      </c>
      <c r="O767" s="76">
        <v>13948.557699323594</v>
      </c>
      <c r="P767" s="46">
        <v>187566.47282983374</v>
      </c>
      <c r="Q767" s="46">
        <v>89578.563018628804</v>
      </c>
      <c r="R767" s="76">
        <v>1078738845471.364</v>
      </c>
      <c r="S767" s="56">
        <v>0.63170194400882351</v>
      </c>
      <c r="T767" s="56">
        <v>0.34079513984868154</v>
      </c>
      <c r="U767" s="46">
        <v>17.184477849070834</v>
      </c>
      <c r="V767" s="76">
        <v>6988787407467.1855</v>
      </c>
      <c r="W767" s="84">
        <v>2206.2107890812604</v>
      </c>
      <c r="X767" s="82">
        <v>4.2259979793067053E-2</v>
      </c>
      <c r="Y767" s="476">
        <v>2.0000000000000001E-4</v>
      </c>
    </row>
    <row r="768" spans="1:25" x14ac:dyDescent="0.2">
      <c r="A768" s="475">
        <v>764</v>
      </c>
      <c r="B768" s="56">
        <v>0.49060317706491635</v>
      </c>
      <c r="C768" s="46">
        <v>8616.9845611624842</v>
      </c>
      <c r="D768" s="56">
        <v>0.74868234150237001</v>
      </c>
      <c r="E768" s="56">
        <v>0.30827986938227259</v>
      </c>
      <c r="F768" s="250">
        <v>2023.87</v>
      </c>
      <c r="G768" s="76">
        <v>244733276258.43204</v>
      </c>
      <c r="H768" s="46">
        <v>17601236.452981789</v>
      </c>
      <c r="I768" s="76">
        <v>443720078859.79645</v>
      </c>
      <c r="J768" s="56">
        <v>0.28130937035767567</v>
      </c>
      <c r="K768" s="76">
        <v>11207622143.294262</v>
      </c>
      <c r="L768" s="76">
        <v>0</v>
      </c>
      <c r="M768" s="76">
        <v>395821292114.93805</v>
      </c>
      <c r="N768" s="76">
        <v>69574545130.392624</v>
      </c>
      <c r="O768" s="76">
        <v>39708.573874421447</v>
      </c>
      <c r="P768" s="46">
        <v>395855.65303880861</v>
      </c>
      <c r="Q768" s="46">
        <v>258287.6951496375</v>
      </c>
      <c r="R768" s="76">
        <v>1244826692750.6133</v>
      </c>
      <c r="S768" s="56">
        <v>0.579721358796214</v>
      </c>
      <c r="T768" s="56">
        <v>0.25222111014764448</v>
      </c>
      <c r="U768" s="46">
        <v>17.640967841741375</v>
      </c>
      <c r="V768" s="76">
        <v>5998785199686.7852</v>
      </c>
      <c r="W768" s="84">
        <v>1892.4353507948576</v>
      </c>
      <c r="X768" s="82">
        <v>4.2432149422678395E-2</v>
      </c>
      <c r="Y768" s="476">
        <v>2.0000000000000001E-4</v>
      </c>
    </row>
    <row r="769" spans="1:25" x14ac:dyDescent="0.2">
      <c r="A769" s="475">
        <v>765</v>
      </c>
      <c r="B769" s="56">
        <v>0.51863602578978518</v>
      </c>
      <c r="C769" s="46">
        <v>6762.7259006580307</v>
      </c>
      <c r="D769" s="56">
        <v>0.77737553777781754</v>
      </c>
      <c r="E769" s="56">
        <v>0.63874676723893309</v>
      </c>
      <c r="F769" s="250">
        <v>2025.77</v>
      </c>
      <c r="G769" s="76">
        <v>179449445767.22052</v>
      </c>
      <c r="H769" s="46">
        <v>18873662.333469372</v>
      </c>
      <c r="I769" s="76">
        <v>478754079104.63739</v>
      </c>
      <c r="J769" s="56">
        <v>0.31147540600854684</v>
      </c>
      <c r="K769" s="76">
        <v>16702049070.812096</v>
      </c>
      <c r="L769" s="76">
        <v>17593166619.948082</v>
      </c>
      <c r="M769" s="76">
        <v>108303160710.00497</v>
      </c>
      <c r="N769" s="76">
        <v>41495534245.021431</v>
      </c>
      <c r="O769" s="76">
        <v>39305.031693972262</v>
      </c>
      <c r="P769" s="46">
        <v>284344.67253923591</v>
      </c>
      <c r="Q769" s="46">
        <v>157267.38952691696</v>
      </c>
      <c r="R769" s="76">
        <v>834258922965.87854</v>
      </c>
      <c r="S769" s="56">
        <v>0.48686792086447928</v>
      </c>
      <c r="T769" s="56">
        <v>0.37815516893744311</v>
      </c>
      <c r="U769" s="46">
        <v>16.32966266902665</v>
      </c>
      <c r="V769" s="76">
        <v>5654276119421.8828</v>
      </c>
      <c r="W769" s="84">
        <v>1785.2387861918924</v>
      </c>
      <c r="X769" s="82">
        <v>4.4414802214935031E-2</v>
      </c>
      <c r="Y769" s="476">
        <v>2.0000000000000001E-4</v>
      </c>
    </row>
    <row r="770" spans="1:25" x14ac:dyDescent="0.2">
      <c r="A770" s="475">
        <v>766</v>
      </c>
      <c r="B770" s="56">
        <v>0.39074992446218587</v>
      </c>
      <c r="C770" s="46">
        <v>5052.0959842051288</v>
      </c>
      <c r="D770" s="56">
        <v>0.56858724294466811</v>
      </c>
      <c r="E770" s="56">
        <v>0.38848874095011648</v>
      </c>
      <c r="F770" s="250">
        <v>2025.77</v>
      </c>
      <c r="G770" s="76">
        <v>46330068324.746895</v>
      </c>
      <c r="H770" s="46">
        <v>11518352.869633863</v>
      </c>
      <c r="I770" s="76">
        <v>368974949645.08734</v>
      </c>
      <c r="J770" s="56">
        <v>0.37276252632285367</v>
      </c>
      <c r="K770" s="76">
        <v>17542395741.685936</v>
      </c>
      <c r="L770" s="76">
        <v>22786211704.383686</v>
      </c>
      <c r="M770" s="76">
        <v>47237554822.940506</v>
      </c>
      <c r="N770" s="76">
        <v>38587270066.321503</v>
      </c>
      <c r="O770" s="76">
        <v>17382.668299684381</v>
      </c>
      <c r="P770" s="46">
        <v>245697.71514196793</v>
      </c>
      <c r="Q770" s="46">
        <v>132978.38615180159</v>
      </c>
      <c r="R770" s="76">
        <v>571664479241.5885</v>
      </c>
      <c r="S770" s="56">
        <v>0.4770913201700025</v>
      </c>
      <c r="T770" s="56">
        <v>0.26985446269248725</v>
      </c>
      <c r="U770" s="46">
        <v>14.624968700961618</v>
      </c>
      <c r="V770" s="76">
        <v>2564604684676.8232</v>
      </c>
      <c r="W770" s="84">
        <v>809.0340902790872</v>
      </c>
      <c r="X770" s="82">
        <v>4.8260530625395613E-2</v>
      </c>
      <c r="Y770" s="476">
        <v>2.0000000000000001E-4</v>
      </c>
    </row>
    <row r="771" spans="1:25" x14ac:dyDescent="0.2">
      <c r="A771" s="475">
        <v>767</v>
      </c>
      <c r="B771" s="56">
        <v>0.5129732561046022</v>
      </c>
      <c r="C771" s="46">
        <v>5012.840667083402</v>
      </c>
      <c r="D771" s="56">
        <v>0.83313783206841507</v>
      </c>
      <c r="E771" s="56">
        <v>0.7</v>
      </c>
      <c r="F771" s="250">
        <v>2024.03</v>
      </c>
      <c r="G771" s="76">
        <v>105037959916.05936</v>
      </c>
      <c r="H771" s="46">
        <v>20649514.316190641</v>
      </c>
      <c r="I771" s="76">
        <v>570526418756.59521</v>
      </c>
      <c r="J771" s="56">
        <v>0.39004561152577955</v>
      </c>
      <c r="K771" s="76">
        <v>11740938445.871494</v>
      </c>
      <c r="L771" s="76">
        <v>4318725676.6148825</v>
      </c>
      <c r="M771" s="76">
        <v>73625697171.071518</v>
      </c>
      <c r="N771" s="76">
        <v>38364050430.444344</v>
      </c>
      <c r="O771" s="76">
        <v>18577.386995981509</v>
      </c>
      <c r="P771" s="46">
        <v>273608.9312027425</v>
      </c>
      <c r="Q771" s="46">
        <v>148089.05201505349</v>
      </c>
      <c r="R771" s="76">
        <v>830973688086.646</v>
      </c>
      <c r="S771" s="56">
        <v>0.48731846994390199</v>
      </c>
      <c r="T771" s="56">
        <v>0.35618006243106159</v>
      </c>
      <c r="U771" s="46">
        <v>15.079769166216412</v>
      </c>
      <c r="V771" s="76">
        <v>5067435681274.6602</v>
      </c>
      <c r="W771" s="84">
        <v>1599.5462365088454</v>
      </c>
      <c r="X771" s="82">
        <v>4.7236083236324597E-2</v>
      </c>
      <c r="Y771" s="476">
        <v>2.0000000000000001E-4</v>
      </c>
    </row>
    <row r="772" spans="1:25" x14ac:dyDescent="0.2">
      <c r="A772" s="475">
        <v>768</v>
      </c>
      <c r="B772" s="56">
        <v>0.53169078819641302</v>
      </c>
      <c r="C772" s="46">
        <v>3425.1414758946312</v>
      </c>
      <c r="D772" s="56">
        <v>0.56756226754809025</v>
      </c>
      <c r="E772" s="56">
        <v>0.35694827980900357</v>
      </c>
      <c r="F772" s="250">
        <v>2026.2</v>
      </c>
      <c r="G772" s="76">
        <v>154824652646.69916</v>
      </c>
      <c r="H772" s="46">
        <v>11539947.737839026</v>
      </c>
      <c r="I772" s="76">
        <v>328320788877.43738</v>
      </c>
      <c r="J772" s="56">
        <v>0.37651851088254862</v>
      </c>
      <c r="K772" s="76">
        <v>30398338320.206245</v>
      </c>
      <c r="L772" s="76">
        <v>74030684210.512772</v>
      </c>
      <c r="M772" s="76">
        <v>56524771365.446625</v>
      </c>
      <c r="N772" s="76">
        <v>12382811072.967712</v>
      </c>
      <c r="O772" s="76">
        <v>18990.251617375267</v>
      </c>
      <c r="P772" s="46">
        <v>128880.00854648507</v>
      </c>
      <c r="Q772" s="46">
        <v>50004.641953145998</v>
      </c>
      <c r="R772" s="76">
        <v>603800568223.77417</v>
      </c>
      <c r="S772" s="56">
        <v>0.53855067915098598</v>
      </c>
      <c r="T772" s="56">
        <v>0.41590304684020701</v>
      </c>
      <c r="U772" s="46">
        <v>16.554197117940056</v>
      </c>
      <c r="V772" s="76">
        <v>4665821370291.3828</v>
      </c>
      <c r="W772" s="84">
        <v>1472.686518908291</v>
      </c>
      <c r="X772" s="82">
        <v>4.321084709925322E-2</v>
      </c>
      <c r="Y772" s="476">
        <v>2.0000000000000001E-4</v>
      </c>
    </row>
    <row r="773" spans="1:25" x14ac:dyDescent="0.2">
      <c r="A773" s="475">
        <v>769</v>
      </c>
      <c r="B773" s="56">
        <v>0.52972792336907371</v>
      </c>
      <c r="C773" s="46">
        <v>5900.6650151249414</v>
      </c>
      <c r="D773" s="56">
        <v>0.37136029449638125</v>
      </c>
      <c r="E773" s="56">
        <v>0.55679794421885853</v>
      </c>
      <c r="F773" s="250">
        <v>2025.35</v>
      </c>
      <c r="G773" s="76">
        <v>101681507899.76004</v>
      </c>
      <c r="H773" s="46">
        <v>6637162.9992603809</v>
      </c>
      <c r="I773" s="76">
        <v>256483564455.78836</v>
      </c>
      <c r="J773" s="56">
        <v>0.45904600013640284</v>
      </c>
      <c r="K773" s="76">
        <v>13413468821.314957</v>
      </c>
      <c r="L773" s="76">
        <v>13618641736.342426</v>
      </c>
      <c r="M773" s="76">
        <v>98259882400.905487</v>
      </c>
      <c r="N773" s="76">
        <v>139027986835.9079</v>
      </c>
      <c r="O773" s="76">
        <v>26069.592919556202</v>
      </c>
      <c r="P773" s="46">
        <v>823410.6020722508</v>
      </c>
      <c r="Q773" s="46">
        <v>511652.3843876996</v>
      </c>
      <c r="R773" s="76">
        <v>625014415701.79956</v>
      </c>
      <c r="S773" s="56">
        <v>0.52932488637964903</v>
      </c>
      <c r="T773" s="56">
        <v>0.35764313850285351</v>
      </c>
      <c r="U773" s="46">
        <v>15.656068142565367</v>
      </c>
      <c r="V773" s="76">
        <v>3973986121125.1812</v>
      </c>
      <c r="W773" s="84">
        <v>1254.2809959699471</v>
      </c>
      <c r="X773" s="82">
        <v>4.5041847090570193E-2</v>
      </c>
      <c r="Y773" s="476">
        <v>2.0000000000000001E-4</v>
      </c>
    </row>
    <row r="774" spans="1:25" x14ac:dyDescent="0.2">
      <c r="A774" s="475">
        <v>770</v>
      </c>
      <c r="B774" s="56">
        <v>0.49821683935893657</v>
      </c>
      <c r="C774" s="46">
        <v>4250.422492400884</v>
      </c>
      <c r="D774" s="56">
        <v>1.3133513544349709</v>
      </c>
      <c r="E774" s="56">
        <v>0.7</v>
      </c>
      <c r="F774" s="250">
        <v>2026.94</v>
      </c>
      <c r="G774" s="76">
        <v>215806733896.17197</v>
      </c>
      <c r="H774" s="46">
        <v>54666679.055555068</v>
      </c>
      <c r="I774" s="76">
        <v>898328491457.48547</v>
      </c>
      <c r="J774" s="56">
        <v>0.14098386719050637</v>
      </c>
      <c r="K774" s="76">
        <v>46244121775.625465</v>
      </c>
      <c r="L774" s="76">
        <v>37222287685.840286</v>
      </c>
      <c r="M774" s="76">
        <v>6188581971.3925734</v>
      </c>
      <c r="N774" s="76">
        <v>47527827978.655441</v>
      </c>
      <c r="O774" s="76">
        <v>41817.838224467938</v>
      </c>
      <c r="P774" s="46">
        <v>333118.70800273272</v>
      </c>
      <c r="Q774" s="46">
        <v>182417.64352869251</v>
      </c>
      <c r="R774" s="76">
        <v>1367259257634.9043</v>
      </c>
      <c r="S774" s="56">
        <v>0.3347083379210537</v>
      </c>
      <c r="T774" s="56">
        <v>0.23219441485635689</v>
      </c>
      <c r="U774" s="46">
        <v>16.882153052770029</v>
      </c>
      <c r="V774" s="76">
        <v>5783619403106.6152</v>
      </c>
      <c r="W774" s="84">
        <v>1825.0609590787449</v>
      </c>
      <c r="X774" s="82">
        <v>4.3528725267033885E-2</v>
      </c>
      <c r="Y774" s="476">
        <v>2.0000000000000001E-4</v>
      </c>
    </row>
    <row r="775" spans="1:25" x14ac:dyDescent="0.2">
      <c r="A775" s="475">
        <v>771</v>
      </c>
      <c r="B775" s="56">
        <v>0.48824352183251463</v>
      </c>
      <c r="C775" s="46">
        <v>8825.7978764099389</v>
      </c>
      <c r="D775" s="56">
        <v>0.86488597869468886</v>
      </c>
      <c r="E775" s="56">
        <v>0.39701327997437202</v>
      </c>
      <c r="F775" s="250">
        <v>2024.48</v>
      </c>
      <c r="G775" s="76">
        <v>206629249698.79794</v>
      </c>
      <c r="H775" s="46">
        <v>15315483.677706404</v>
      </c>
      <c r="I775" s="76">
        <v>354655622153.11169</v>
      </c>
      <c r="J775" s="56">
        <v>0.11981143869788602</v>
      </c>
      <c r="K775" s="76">
        <v>12861935130.058001</v>
      </c>
      <c r="L775" s="76">
        <v>0</v>
      </c>
      <c r="M775" s="76">
        <v>148425880251.68073</v>
      </c>
      <c r="N775" s="76">
        <v>3424395409.7070599</v>
      </c>
      <c r="O775" s="76">
        <v>35666.164730249773</v>
      </c>
      <c r="P775" s="46">
        <v>66446.689305977896</v>
      </c>
      <c r="Q775" s="46">
        <v>11174.922326494472</v>
      </c>
      <c r="R775" s="76">
        <v>741994742677.34167</v>
      </c>
      <c r="S775" s="56">
        <v>0.46616960153372261</v>
      </c>
      <c r="T775" s="56">
        <v>0.30166655279479715</v>
      </c>
      <c r="U775" s="46">
        <v>18.676490866616057</v>
      </c>
      <c r="V775" s="76">
        <v>4491604334441.6621</v>
      </c>
      <c r="W775" s="84">
        <v>1417.651446817571</v>
      </c>
      <c r="X775" s="82">
        <v>4.0520283814609398E-2</v>
      </c>
      <c r="Y775" s="476">
        <v>2.0000000000000001E-4</v>
      </c>
    </row>
    <row r="776" spans="1:25" x14ac:dyDescent="0.2">
      <c r="A776" s="475">
        <v>772</v>
      </c>
      <c r="B776" s="56">
        <v>0.5391109411870838</v>
      </c>
      <c r="C776" s="46">
        <v>5721.1431097432724</v>
      </c>
      <c r="D776" s="56">
        <v>0.5170539290648406</v>
      </c>
      <c r="E776" s="56">
        <v>0.42318357433175824</v>
      </c>
      <c r="F776" s="250">
        <v>2025.09</v>
      </c>
      <c r="G776" s="76">
        <v>188895350706.59113</v>
      </c>
      <c r="H776" s="46">
        <v>10052699.810866747</v>
      </c>
      <c r="I776" s="76">
        <v>258347525705.2869</v>
      </c>
      <c r="J776" s="56">
        <v>0.33733507919305183</v>
      </c>
      <c r="K776" s="76">
        <v>1398157488.3363786</v>
      </c>
      <c r="L776" s="76">
        <v>2073474392.4656382</v>
      </c>
      <c r="M776" s="76">
        <v>103368718020.65137</v>
      </c>
      <c r="N776" s="76">
        <v>31128409261.405071</v>
      </c>
      <c r="O776" s="76">
        <v>24216.182606111423</v>
      </c>
      <c r="P776" s="46">
        <v>252960.28887345994</v>
      </c>
      <c r="Q776" s="46">
        <v>139530.5589326724</v>
      </c>
      <c r="R776" s="76">
        <v>586208057682.16272</v>
      </c>
      <c r="S776" s="56">
        <v>0.56697381048320561</v>
      </c>
      <c r="T776" s="56">
        <v>0.4301837220803657</v>
      </c>
      <c r="U776" s="46">
        <v>17.484343201905276</v>
      </c>
      <c r="V776" s="76">
        <v>4814180960100.9404</v>
      </c>
      <c r="W776" s="84">
        <v>1520.0966122780744</v>
      </c>
      <c r="X776" s="82">
        <v>4.208610069832823E-2</v>
      </c>
      <c r="Y776" s="476">
        <v>2.0000000000000001E-4</v>
      </c>
    </row>
    <row r="777" spans="1:25" x14ac:dyDescent="0.2">
      <c r="A777" s="475">
        <v>773</v>
      </c>
      <c r="B777" s="56">
        <v>0.64533043588052796</v>
      </c>
      <c r="C777" s="46">
        <v>1500</v>
      </c>
      <c r="D777" s="56">
        <v>1.2078148068975341</v>
      </c>
      <c r="E777" s="56">
        <v>0.58027911658620757</v>
      </c>
      <c r="F777" s="250">
        <v>2025.35</v>
      </c>
      <c r="G777" s="76">
        <v>259855125580.979</v>
      </c>
      <c r="H777" s="46">
        <v>49352240.652772374</v>
      </c>
      <c r="I777" s="76">
        <v>868189128356.86707</v>
      </c>
      <c r="J777" s="56">
        <v>0.33814897330393789</v>
      </c>
      <c r="K777" s="76">
        <v>32396703319.521599</v>
      </c>
      <c r="L777" s="76">
        <v>12105314472.363796</v>
      </c>
      <c r="M777" s="76">
        <v>168593553802.7301</v>
      </c>
      <c r="N777" s="76">
        <v>17914298090.382385</v>
      </c>
      <c r="O777" s="76">
        <v>19863.698857026618</v>
      </c>
      <c r="P777" s="46">
        <v>183312.58004835976</v>
      </c>
      <c r="Q777" s="46">
        <v>82329.565783067155</v>
      </c>
      <c r="R777" s="76">
        <v>1517006514705.8848</v>
      </c>
      <c r="S777" s="56">
        <v>0.52407478835588184</v>
      </c>
      <c r="T777" s="56">
        <v>0.33416862333238267</v>
      </c>
      <c r="U777" s="46">
        <v>15.965737215134803</v>
      </c>
      <c r="V777" s="76">
        <v>8906861529156.7734</v>
      </c>
      <c r="W777" s="84">
        <v>2812.4866979047665</v>
      </c>
      <c r="X777" s="82">
        <v>4.5644138591777225E-2</v>
      </c>
      <c r="Y777" s="476">
        <v>2.0000000000000001E-4</v>
      </c>
    </row>
    <row r="778" spans="1:25" x14ac:dyDescent="0.2">
      <c r="A778" s="475">
        <v>774</v>
      </c>
      <c r="B778" s="56">
        <v>0.4696678488665092</v>
      </c>
      <c r="C778" s="46">
        <v>3758.1260546999465</v>
      </c>
      <c r="D778" s="56">
        <v>0.61185240049328993</v>
      </c>
      <c r="E778" s="56">
        <v>0.48489427147856701</v>
      </c>
      <c r="F778" s="250">
        <v>2024.37</v>
      </c>
      <c r="G778" s="76">
        <v>276187507446.79077</v>
      </c>
      <c r="H778" s="46">
        <v>12876418.664250966</v>
      </c>
      <c r="I778" s="76">
        <v>440001426415.8902</v>
      </c>
      <c r="J778" s="56">
        <v>0.44063055126696915</v>
      </c>
      <c r="K778" s="76">
        <v>16880463510.525551</v>
      </c>
      <c r="L778" s="76">
        <v>308565594.58683842</v>
      </c>
      <c r="M778" s="76">
        <v>228089700988.67047</v>
      </c>
      <c r="N778" s="76">
        <v>65296240456.933502</v>
      </c>
      <c r="O778" s="76">
        <v>15816.205394074332</v>
      </c>
      <c r="P778" s="46">
        <v>379355.42357569351</v>
      </c>
      <c r="Q778" s="46">
        <v>234133.13934272432</v>
      </c>
      <c r="R778" s="76">
        <v>1063982560337.3527</v>
      </c>
      <c r="S778" s="56">
        <v>0.61036708823394348</v>
      </c>
      <c r="T778" s="56">
        <v>0.39956209388315872</v>
      </c>
      <c r="U778" s="46">
        <v>16.837064424833269</v>
      </c>
      <c r="V778" s="76">
        <v>7926941931459.3721</v>
      </c>
      <c r="W778" s="84">
        <v>2503.5494054328278</v>
      </c>
      <c r="X778" s="82">
        <v>4.3089036629021575E-2</v>
      </c>
      <c r="Y778" s="476">
        <v>2.0000000000000001E-4</v>
      </c>
    </row>
    <row r="779" spans="1:25" x14ac:dyDescent="0.2">
      <c r="A779" s="475">
        <v>775</v>
      </c>
      <c r="B779" s="56">
        <v>0.4187740616828185</v>
      </c>
      <c r="C779" s="46">
        <v>4404.0854794598818</v>
      </c>
      <c r="D779" s="56">
        <v>0.9040624110354557</v>
      </c>
      <c r="E779" s="56">
        <v>0.55353637106941755</v>
      </c>
      <c r="F779" s="250">
        <v>2024.62</v>
      </c>
      <c r="G779" s="76">
        <v>355604426159.86658</v>
      </c>
      <c r="H779" s="46">
        <v>25421248.647988208</v>
      </c>
      <c r="I779" s="76">
        <v>427005636985.40814</v>
      </c>
      <c r="J779" s="56">
        <v>0.15784124905937547</v>
      </c>
      <c r="K779" s="76">
        <v>16746207717.192173</v>
      </c>
      <c r="L779" s="76">
        <v>18617418131.916695</v>
      </c>
      <c r="M779" s="76">
        <v>266592741850.61337</v>
      </c>
      <c r="N779" s="76">
        <v>32103503997.319122</v>
      </c>
      <c r="O779" s="76">
        <v>27144.164886477312</v>
      </c>
      <c r="P779" s="46">
        <v>269725.63503683318</v>
      </c>
      <c r="Q779" s="46">
        <v>143764.4797812094</v>
      </c>
      <c r="R779" s="76">
        <v>1188138519483.6292</v>
      </c>
      <c r="S779" s="56">
        <v>0.54988188799203197</v>
      </c>
      <c r="T779" s="56">
        <v>0.33472087839179898</v>
      </c>
      <c r="U779" s="46">
        <v>18.308820557990266</v>
      </c>
      <c r="V779" s="76">
        <v>7841505529168.7061</v>
      </c>
      <c r="W779" s="84">
        <v>2474.0289654842018</v>
      </c>
      <c r="X779" s="82">
        <v>4.0587846147738624E-2</v>
      </c>
      <c r="Y779" s="476">
        <v>2.0000000000000001E-4</v>
      </c>
    </row>
    <row r="780" spans="1:25" x14ac:dyDescent="0.2">
      <c r="A780" s="475">
        <v>776</v>
      </c>
      <c r="B780" s="56">
        <v>0.5954470640458045</v>
      </c>
      <c r="C780" s="46">
        <v>5725.4303827748263</v>
      </c>
      <c r="D780" s="56">
        <v>1.1423504502979855</v>
      </c>
      <c r="E780" s="56">
        <v>0.50637783952282256</v>
      </c>
      <c r="F780" s="250">
        <v>2026.57</v>
      </c>
      <c r="G780" s="76">
        <v>245448420045.80502</v>
      </c>
      <c r="H780" s="46">
        <v>31624179.37478869</v>
      </c>
      <c r="I780" s="76">
        <v>448930917894.823</v>
      </c>
      <c r="J780" s="56">
        <v>-2.7674936466289157E-2</v>
      </c>
      <c r="K780" s="76">
        <v>28352589364.884048</v>
      </c>
      <c r="L780" s="76">
        <v>130278280779.11359</v>
      </c>
      <c r="M780" s="76">
        <v>46338686843.679062</v>
      </c>
      <c r="N780" s="76">
        <v>5375702312.262064</v>
      </c>
      <c r="O780" s="76">
        <v>16803.541230252486</v>
      </c>
      <c r="P780" s="46">
        <v>90427.499999999316</v>
      </c>
      <c r="Q780" s="46">
        <v>22075.874999999727</v>
      </c>
      <c r="R780" s="76">
        <v>946759093233.69202</v>
      </c>
      <c r="S780" s="56">
        <v>0.39922239718428354</v>
      </c>
      <c r="T780" s="56">
        <v>0.20840615214348024</v>
      </c>
      <c r="U780" s="46">
        <v>26.070598827952843</v>
      </c>
      <c r="V780" s="76">
        <v>5267033429137.9443</v>
      </c>
      <c r="W780" s="84">
        <v>1660.1392447482137</v>
      </c>
      <c r="X780" s="82">
        <v>2.9241346163725951E-2</v>
      </c>
      <c r="Y780" s="476">
        <v>2.0000000000000001E-4</v>
      </c>
    </row>
    <row r="781" spans="1:25" x14ac:dyDescent="0.2">
      <c r="A781" s="475">
        <v>777</v>
      </c>
      <c r="B781" s="56">
        <v>0.3309727419565538</v>
      </c>
      <c r="C781" s="46">
        <v>6960.5053668957171</v>
      </c>
      <c r="D781" s="56">
        <v>0.59416204088540103</v>
      </c>
      <c r="E781" s="56">
        <v>0.47011262922607083</v>
      </c>
      <c r="F781" s="250">
        <v>2023.75</v>
      </c>
      <c r="G781" s="76">
        <v>385128104099.71313</v>
      </c>
      <c r="H781" s="46">
        <v>12014928.044090644</v>
      </c>
      <c r="I781" s="76">
        <v>357337262221.80212</v>
      </c>
      <c r="J781" s="56">
        <v>0.3309727419565538</v>
      </c>
      <c r="K781" s="76">
        <v>4040888706.6320057</v>
      </c>
      <c r="L781" s="76">
        <v>0</v>
      </c>
      <c r="M781" s="76">
        <v>618410933963.85632</v>
      </c>
      <c r="N781" s="76">
        <v>34219773338.71471</v>
      </c>
      <c r="O781" s="76">
        <v>29760.245887146848</v>
      </c>
      <c r="P781" s="46">
        <v>258665.45938054746</v>
      </c>
      <c r="Q781" s="46">
        <v>142094.66866267659</v>
      </c>
      <c r="R781" s="76">
        <v>1458111400423.5781</v>
      </c>
      <c r="S781" s="56">
        <v>0.67062091484361663</v>
      </c>
      <c r="T781" s="56">
        <v>0.32164378131612198</v>
      </c>
      <c r="U781" s="46">
        <v>17.912642578678593</v>
      </c>
      <c r="V781" s="76">
        <v>9143035090686.0547</v>
      </c>
      <c r="W781" s="84">
        <v>2883.7654125697572</v>
      </c>
      <c r="X781" s="82">
        <v>4.1266364204994084E-2</v>
      </c>
      <c r="Y781" s="476">
        <v>2.0000000000000001E-4</v>
      </c>
    </row>
    <row r="782" spans="1:25" x14ac:dyDescent="0.2">
      <c r="A782" s="475">
        <v>778</v>
      </c>
      <c r="B782" s="56">
        <v>0.42359564013590145</v>
      </c>
      <c r="C782" s="46">
        <v>3932.6543719698943</v>
      </c>
      <c r="D782" s="56">
        <v>0.81738913789963241</v>
      </c>
      <c r="E782" s="56">
        <v>0.61950089454556156</v>
      </c>
      <c r="F782" s="250">
        <v>2023.75</v>
      </c>
      <c r="G782" s="76">
        <v>501714665726.74402</v>
      </c>
      <c r="H782" s="46">
        <v>19985357.327171098</v>
      </c>
      <c r="I782" s="76">
        <v>548721389340.63898</v>
      </c>
      <c r="J782" s="56">
        <v>0.35520338007448282</v>
      </c>
      <c r="K782" s="76">
        <v>15599472158.972757</v>
      </c>
      <c r="L782" s="76">
        <v>0</v>
      </c>
      <c r="M782" s="76">
        <v>429555385740.34229</v>
      </c>
      <c r="N782" s="76">
        <v>18973897240.157711</v>
      </c>
      <c r="O782" s="76">
        <v>20684.100615104337</v>
      </c>
      <c r="P782" s="46">
        <v>162173.58141017988</v>
      </c>
      <c r="Q782" s="46">
        <v>69066.496990131825</v>
      </c>
      <c r="R782" s="76">
        <v>1404084760564.748</v>
      </c>
      <c r="S782" s="56">
        <v>0.61423551632806572</v>
      </c>
      <c r="T782" s="56">
        <v>0.45245162626421159</v>
      </c>
      <c r="U782" s="46">
        <v>17.703617455597378</v>
      </c>
      <c r="V782" s="76">
        <v>12316461266835.58</v>
      </c>
      <c r="W782" s="84">
        <v>3888.1858774404609</v>
      </c>
      <c r="X782" s="82">
        <v>4.1455021232187389E-2</v>
      </c>
      <c r="Y782" s="476">
        <v>2.0000000000000001E-4</v>
      </c>
    </row>
    <row r="783" spans="1:25" x14ac:dyDescent="0.2">
      <c r="A783" s="475">
        <v>779</v>
      </c>
      <c r="B783" s="56">
        <v>0.37311101521392243</v>
      </c>
      <c r="C783" s="46">
        <v>6185.0563559188395</v>
      </c>
      <c r="D783" s="56">
        <v>0.64259381323061926</v>
      </c>
      <c r="E783" s="56">
        <v>0.54008458621390143</v>
      </c>
      <c r="F783" s="250">
        <v>2023.75</v>
      </c>
      <c r="G783" s="76">
        <v>332022073752.16638</v>
      </c>
      <c r="H783" s="46">
        <v>13451799.196700633</v>
      </c>
      <c r="I783" s="76">
        <v>445328772214.38403</v>
      </c>
      <c r="J783" s="56">
        <v>0.37311101521392243</v>
      </c>
      <c r="K783" s="76">
        <v>11598071837.696791</v>
      </c>
      <c r="L783" s="76">
        <v>0</v>
      </c>
      <c r="M783" s="76">
        <v>260680383916.18213</v>
      </c>
      <c r="N783" s="76">
        <v>38663676616.151817</v>
      </c>
      <c r="O783" s="76">
        <v>19284.253638446156</v>
      </c>
      <c r="P783" s="46">
        <v>268337.83410305413</v>
      </c>
      <c r="Q783" s="46">
        <v>148262.88921928525</v>
      </c>
      <c r="R783" s="76">
        <v>1038488860303.6252</v>
      </c>
      <c r="S783" s="56">
        <v>0.59179997001981788</v>
      </c>
      <c r="T783" s="56">
        <v>0.45965622579429471</v>
      </c>
      <c r="U783" s="46">
        <v>17.147922997608013</v>
      </c>
      <c r="V783" s="76">
        <v>8930351947650.7891</v>
      </c>
      <c r="W783" s="84">
        <v>2818.4074873801019</v>
      </c>
      <c r="X783" s="82">
        <v>4.2698791943338983E-2</v>
      </c>
      <c r="Y783" s="476">
        <v>2.0000000000000001E-4</v>
      </c>
    </row>
    <row r="784" spans="1:25" x14ac:dyDescent="0.2">
      <c r="A784" s="475">
        <v>780</v>
      </c>
      <c r="B784" s="56">
        <v>0.53907268150945808</v>
      </c>
      <c r="C784" s="46">
        <v>3916.4152173513694</v>
      </c>
      <c r="D784" s="56">
        <v>0.76246619995504195</v>
      </c>
      <c r="E784" s="56">
        <v>0.4855131977070386</v>
      </c>
      <c r="F784" s="250">
        <v>2023.75</v>
      </c>
      <c r="G784" s="76">
        <v>181035417334.22391</v>
      </c>
      <c r="H784" s="46">
        <v>17587221.128055323</v>
      </c>
      <c r="I784" s="76">
        <v>510600675118.01624</v>
      </c>
      <c r="J784" s="56">
        <v>0.4501555264029603</v>
      </c>
      <c r="K784" s="76">
        <v>7541837108.1504498</v>
      </c>
      <c r="L784" s="76">
        <v>0</v>
      </c>
      <c r="M784" s="76">
        <v>199825501691.44992</v>
      </c>
      <c r="N784" s="76">
        <v>44928135674.991623</v>
      </c>
      <c r="O784" s="76">
        <v>23171.77059949861</v>
      </c>
      <c r="P784" s="46">
        <v>328176.53897447244</v>
      </c>
      <c r="Q784" s="46">
        <v>190687.59310714615</v>
      </c>
      <c r="R784" s="76">
        <v>1005055642424.3844</v>
      </c>
      <c r="S784" s="56">
        <v>0.59619369242587861</v>
      </c>
      <c r="T784" s="56">
        <v>0.35752889892109524</v>
      </c>
      <c r="U784" s="46">
        <v>15.993135427537176</v>
      </c>
      <c r="V784" s="76">
        <v>6440474351479.043</v>
      </c>
      <c r="W784" s="84">
        <v>2028.6078982758752</v>
      </c>
      <c r="X784" s="82">
        <v>4.4971827885227758E-2</v>
      </c>
      <c r="Y784" s="476">
        <v>2.0000000000000001E-4</v>
      </c>
    </row>
    <row r="785" spans="1:25" x14ac:dyDescent="0.2">
      <c r="A785" s="475">
        <v>781</v>
      </c>
      <c r="B785" s="56">
        <v>0.33811417419976414</v>
      </c>
      <c r="C785" s="46">
        <v>5553.7112026524937</v>
      </c>
      <c r="D785" s="56">
        <v>0.21169790154196921</v>
      </c>
      <c r="E785" s="56">
        <v>0.40679800935635047</v>
      </c>
      <c r="F785" s="250">
        <v>2023.75</v>
      </c>
      <c r="G785" s="76">
        <v>96711138781.077423</v>
      </c>
      <c r="H785" s="46">
        <v>3434986.6899324958</v>
      </c>
      <c r="I785" s="76">
        <v>175050469777.41956</v>
      </c>
      <c r="J785" s="56">
        <v>0.33811417419976419</v>
      </c>
      <c r="K785" s="76">
        <v>4379795642.4796343</v>
      </c>
      <c r="L785" s="76">
        <v>0</v>
      </c>
      <c r="M785" s="76">
        <v>108926451982.98706</v>
      </c>
      <c r="N785" s="76">
        <v>134225526764.16904</v>
      </c>
      <c r="O785" s="76">
        <v>19770.660557066989</v>
      </c>
      <c r="P785" s="46">
        <v>787153.32460212521</v>
      </c>
      <c r="Q785" s="46">
        <v>493194.70291267399</v>
      </c>
      <c r="R785" s="76">
        <v>500309329570.09192</v>
      </c>
      <c r="S785" s="56">
        <v>0.47624577775233939</v>
      </c>
      <c r="T785" s="56">
        <v>0.30649132990179706</v>
      </c>
      <c r="U785" s="46">
        <v>16.740116998520826</v>
      </c>
      <c r="V785" s="76">
        <v>2877246894069.5679</v>
      </c>
      <c r="W785" s="84">
        <v>908.20415343940397</v>
      </c>
      <c r="X785" s="82">
        <v>4.2920421088025872E-2</v>
      </c>
      <c r="Y785" s="476">
        <v>2.0000000000000001E-4</v>
      </c>
    </row>
    <row r="786" spans="1:25" x14ac:dyDescent="0.2">
      <c r="A786" s="475">
        <v>782</v>
      </c>
      <c r="B786" s="56">
        <v>0.52452774178170547</v>
      </c>
      <c r="C786" s="46">
        <v>4804.1290428017355</v>
      </c>
      <c r="D786" s="56">
        <v>0.63074731950077989</v>
      </c>
      <c r="E786" s="56">
        <v>0.33173779160193712</v>
      </c>
      <c r="F786" s="250">
        <v>2023.87</v>
      </c>
      <c r="G786" s="76">
        <v>248618144848.54541</v>
      </c>
      <c r="H786" s="46">
        <v>13556792.183954775</v>
      </c>
      <c r="I786" s="76">
        <v>350203550198.98492</v>
      </c>
      <c r="J786" s="56">
        <v>0.30176258678061774</v>
      </c>
      <c r="K786" s="76">
        <v>14013015341.421495</v>
      </c>
      <c r="L786" s="76">
        <v>0</v>
      </c>
      <c r="M786" s="76">
        <v>290519899051.92175</v>
      </c>
      <c r="N786" s="76">
        <v>56953321984.348152</v>
      </c>
      <c r="O786" s="76">
        <v>36638.12994774762</v>
      </c>
      <c r="P786" s="46">
        <v>361255.88069715671</v>
      </c>
      <c r="Q786" s="46">
        <v>219509.16501956008</v>
      </c>
      <c r="R786" s="76">
        <v>936759269160.71411</v>
      </c>
      <c r="S786" s="56">
        <v>0.5727639141019033</v>
      </c>
      <c r="T786" s="56">
        <v>0.36294958243918157</v>
      </c>
      <c r="U786" s="46">
        <v>17.325467607741199</v>
      </c>
      <c r="V786" s="76">
        <v>6467374017419.165</v>
      </c>
      <c r="W786" s="84">
        <v>2042.268638403217</v>
      </c>
      <c r="X786" s="82">
        <v>4.2334126945762877E-2</v>
      </c>
      <c r="Y786" s="476">
        <v>2.0000000000000001E-4</v>
      </c>
    </row>
    <row r="787" spans="1:25" x14ac:dyDescent="0.2">
      <c r="A787" s="475">
        <v>783</v>
      </c>
      <c r="B787" s="56">
        <v>0.58880056583859752</v>
      </c>
      <c r="C787" s="46">
        <v>3327.0703097250698</v>
      </c>
      <c r="D787" s="56">
        <v>0.67839632014125495</v>
      </c>
      <c r="E787" s="56">
        <v>0.56865781445723373</v>
      </c>
      <c r="F787" s="250">
        <v>2023.75</v>
      </c>
      <c r="G787" s="76">
        <v>221133036023.3819</v>
      </c>
      <c r="H787" s="46">
        <v>15503453.450694071</v>
      </c>
      <c r="I787" s="76">
        <v>358298661608.30096</v>
      </c>
      <c r="J787" s="56">
        <v>0.20819517250800512</v>
      </c>
      <c r="K787" s="76">
        <v>8572777245.8071527</v>
      </c>
      <c r="L787" s="76">
        <v>0</v>
      </c>
      <c r="M787" s="76">
        <v>382112916539.1969</v>
      </c>
      <c r="N787" s="76">
        <v>91859963519.266495</v>
      </c>
      <c r="O787" s="76">
        <v>29762.418735919786</v>
      </c>
      <c r="P787" s="46">
        <v>509546.38041007216</v>
      </c>
      <c r="Q787" s="46">
        <v>335249.36060202296</v>
      </c>
      <c r="R787" s="76">
        <v>1156279255953.3035</v>
      </c>
      <c r="S787" s="56">
        <v>0.56854403403764742</v>
      </c>
      <c r="T787" s="56">
        <v>0.24052487953794416</v>
      </c>
      <c r="U787" s="46">
        <v>17.719299332515973</v>
      </c>
      <c r="V787" s="76">
        <v>5445040692844.665</v>
      </c>
      <c r="W787" s="84">
        <v>1718.4598895312297</v>
      </c>
      <c r="X787" s="82">
        <v>4.1201948593453913E-2</v>
      </c>
      <c r="Y787" s="476">
        <v>2.0000000000000001E-4</v>
      </c>
    </row>
    <row r="788" spans="1:25" x14ac:dyDescent="0.2">
      <c r="A788" s="475">
        <v>784</v>
      </c>
      <c r="B788" s="56">
        <v>0.47619295073186552</v>
      </c>
      <c r="C788" s="46">
        <v>2963.0695084192566</v>
      </c>
      <c r="D788" s="56">
        <v>0.66302148641459979</v>
      </c>
      <c r="E788" s="56">
        <v>0.66141945325418083</v>
      </c>
      <c r="F788" s="250">
        <v>2026.4</v>
      </c>
      <c r="G788" s="76">
        <v>89853580018.998138</v>
      </c>
      <c r="H788" s="46">
        <v>15447658.494688245</v>
      </c>
      <c r="I788" s="76">
        <v>440224035708.04266</v>
      </c>
      <c r="J788" s="56">
        <v>0.26700264763439074</v>
      </c>
      <c r="K788" s="76">
        <v>38470569556.010742</v>
      </c>
      <c r="L788" s="76">
        <v>84250480160.069672</v>
      </c>
      <c r="M788" s="76">
        <v>71755847329.042877</v>
      </c>
      <c r="N788" s="76">
        <v>70888672753.948395</v>
      </c>
      <c r="O788" s="76">
        <v>41793.073312657274</v>
      </c>
      <c r="P788" s="46">
        <v>360891.23123124195</v>
      </c>
      <c r="Q788" s="46">
        <v>218358.00710198292</v>
      </c>
      <c r="R788" s="76">
        <v>844924352326.49292</v>
      </c>
      <c r="S788" s="56">
        <v>0.45715893284306447</v>
      </c>
      <c r="T788" s="56">
        <v>0.2430418397277874</v>
      </c>
      <c r="U788" s="46">
        <v>15.375021024419596</v>
      </c>
      <c r="V788" s="76">
        <v>3584505568343.8896</v>
      </c>
      <c r="W788" s="84">
        <v>1131.0857169384008</v>
      </c>
      <c r="X788" s="82">
        <v>4.6292885963776682E-2</v>
      </c>
      <c r="Y788" s="476">
        <v>2.0000000000000001E-4</v>
      </c>
    </row>
    <row r="789" spans="1:25" x14ac:dyDescent="0.2">
      <c r="A789" s="475">
        <v>785</v>
      </c>
      <c r="B789" s="56">
        <v>0.53174938830971241</v>
      </c>
      <c r="C789" s="46">
        <v>6646.7282936149404</v>
      </c>
      <c r="D789" s="56">
        <v>0.44791308923798029</v>
      </c>
      <c r="E789" s="56">
        <v>0.27616711560792556</v>
      </c>
      <c r="F789" s="250">
        <v>2025.66</v>
      </c>
      <c r="G789" s="76">
        <v>150215257567.27295</v>
      </c>
      <c r="H789" s="46">
        <v>8380421.5907187657</v>
      </c>
      <c r="I789" s="76">
        <v>362705204708.44818</v>
      </c>
      <c r="J789" s="56">
        <v>0.53174938830971241</v>
      </c>
      <c r="K789" s="76">
        <v>22832605118.76466</v>
      </c>
      <c r="L789" s="76">
        <v>16736697572.158932</v>
      </c>
      <c r="M789" s="76">
        <v>102926826025.606</v>
      </c>
      <c r="N789" s="76">
        <v>43775202003.651443</v>
      </c>
      <c r="O789" s="76">
        <v>22249.44883426528</v>
      </c>
      <c r="P789" s="46">
        <v>291108.45518540568</v>
      </c>
      <c r="Q789" s="46">
        <v>170127.19620201807</v>
      </c>
      <c r="R789" s="76">
        <v>757751310029.42944</v>
      </c>
      <c r="S789" s="56">
        <v>0.62630655281119885</v>
      </c>
      <c r="T789" s="56">
        <v>0.44891918238424056</v>
      </c>
      <c r="U789" s="46">
        <v>15.556120494625018</v>
      </c>
      <c r="V789" s="76">
        <v>5975430756019.8906</v>
      </c>
      <c r="W789" s="84">
        <v>1883.8122156767799</v>
      </c>
      <c r="X789" s="82">
        <v>4.5780742156105475E-2</v>
      </c>
      <c r="Y789" s="476">
        <v>2.0000000000000001E-4</v>
      </c>
    </row>
    <row r="790" spans="1:25" x14ac:dyDescent="0.2">
      <c r="A790" s="475">
        <v>786</v>
      </c>
      <c r="B790" s="56">
        <v>0.44438501969951005</v>
      </c>
      <c r="C790" s="46">
        <v>4988.1415834326181</v>
      </c>
      <c r="D790" s="56">
        <v>1.0020664275801157</v>
      </c>
      <c r="E790" s="56">
        <v>0.42990884441475696</v>
      </c>
      <c r="F790" s="250">
        <v>2024.42</v>
      </c>
      <c r="G790" s="76">
        <v>428168367492.76141</v>
      </c>
      <c r="H790" s="46">
        <v>30632118.311850514</v>
      </c>
      <c r="I790" s="76">
        <v>645205753654.89294</v>
      </c>
      <c r="J790" s="56">
        <v>0.20922447009908707</v>
      </c>
      <c r="K790" s="76">
        <v>18033403838.271107</v>
      </c>
      <c r="L790" s="76">
        <v>0</v>
      </c>
      <c r="M790" s="76">
        <v>291939414313.18646</v>
      </c>
      <c r="N790" s="76">
        <v>27648864083.167545</v>
      </c>
      <c r="O790" s="76">
        <v>23151.364194242149</v>
      </c>
      <c r="P790" s="46">
        <v>210717.47850062157</v>
      </c>
      <c r="Q790" s="46">
        <v>99927.893038846451</v>
      </c>
      <c r="R790" s="76">
        <v>1417977781272.7566</v>
      </c>
      <c r="S790" s="56">
        <v>0.51764331021033649</v>
      </c>
      <c r="T790" s="56">
        <v>0.36029945366581445</v>
      </c>
      <c r="U790" s="46">
        <v>17.966545258558824</v>
      </c>
      <c r="V790" s="76">
        <v>9950282324762.8496</v>
      </c>
      <c r="W790" s="84">
        <v>3141.3204593531732</v>
      </c>
      <c r="X790" s="82">
        <v>4.0861572468267632E-2</v>
      </c>
      <c r="Y790" s="476">
        <v>2.0000000000000001E-4</v>
      </c>
    </row>
    <row r="791" spans="1:25" x14ac:dyDescent="0.2">
      <c r="A791" s="475">
        <v>787</v>
      </c>
      <c r="B791" s="56">
        <v>0.37851272254134238</v>
      </c>
      <c r="C791" s="46">
        <v>4583.1067640736401</v>
      </c>
      <c r="D791" s="56">
        <v>0.49353955109880476</v>
      </c>
      <c r="E791" s="56">
        <v>0.42738910994114382</v>
      </c>
      <c r="F791" s="250">
        <v>2024.77</v>
      </c>
      <c r="G791" s="76">
        <v>128906136683.67397</v>
      </c>
      <c r="H791" s="46">
        <v>9005531.1850614399</v>
      </c>
      <c r="I791" s="76">
        <v>292959437601.35809</v>
      </c>
      <c r="J791" s="56">
        <v>0.37851272254134238</v>
      </c>
      <c r="K791" s="76">
        <v>8827187964.1576004</v>
      </c>
      <c r="L791" s="76">
        <v>0</v>
      </c>
      <c r="M791" s="76">
        <v>157284625672.81665</v>
      </c>
      <c r="N791" s="76">
        <v>31462421579.404377</v>
      </c>
      <c r="O791" s="76">
        <v>23680.69090280982</v>
      </c>
      <c r="P791" s="46">
        <v>254805.25854223117</v>
      </c>
      <c r="Q791" s="46">
        <v>141444.96711665959</v>
      </c>
      <c r="R791" s="76">
        <v>689339910629.82446</v>
      </c>
      <c r="S791" s="56">
        <v>0.59226311798552944</v>
      </c>
      <c r="T791" s="56">
        <v>0.32256899959366431</v>
      </c>
      <c r="U791" s="46">
        <v>16.416438321985169</v>
      </c>
      <c r="V791" s="76">
        <v>4043838690196.6211</v>
      </c>
      <c r="W791" s="84">
        <v>1275.3657180482815</v>
      </c>
      <c r="X791" s="82">
        <v>4.425000220605714E-2</v>
      </c>
      <c r="Y791" s="476">
        <v>2.0000000000000001E-4</v>
      </c>
    </row>
    <row r="792" spans="1:25" x14ac:dyDescent="0.2">
      <c r="A792" s="475">
        <v>788</v>
      </c>
      <c r="B792" s="56">
        <v>0.48745493388403605</v>
      </c>
      <c r="C792" s="46">
        <v>5089.3188193357673</v>
      </c>
      <c r="D792" s="56">
        <v>0.4611672801513107</v>
      </c>
      <c r="E792" s="56">
        <v>0.37333478580534096</v>
      </c>
      <c r="F792" s="250">
        <v>2024.52</v>
      </c>
      <c r="G792" s="76">
        <v>130176868817.92348</v>
      </c>
      <c r="H792" s="46">
        <v>8564327.2990670949</v>
      </c>
      <c r="I792" s="76">
        <v>302458966007.96375</v>
      </c>
      <c r="J792" s="56">
        <v>0.43201228733452568</v>
      </c>
      <c r="K792" s="76">
        <v>8841664732.7125206</v>
      </c>
      <c r="L792" s="76">
        <v>0</v>
      </c>
      <c r="M792" s="76">
        <v>175485006025.1387</v>
      </c>
      <c r="N792" s="76">
        <v>8811412538.865715</v>
      </c>
      <c r="O792" s="76">
        <v>21858.128180135645</v>
      </c>
      <c r="P792" s="46">
        <v>99401.648333191391</v>
      </c>
      <c r="Q792" s="46">
        <v>32256.546230710126</v>
      </c>
      <c r="R792" s="76">
        <v>729742027341.97229</v>
      </c>
      <c r="S792" s="56">
        <v>0.63381124241744635</v>
      </c>
      <c r="T792" s="56">
        <v>0.32135246521054855</v>
      </c>
      <c r="U792" s="46">
        <v>16.300464998526024</v>
      </c>
      <c r="V792" s="76">
        <v>4366654433624.543</v>
      </c>
      <c r="W792" s="84">
        <v>1377.9398752568052</v>
      </c>
      <c r="X792" s="82">
        <v>4.3219606111075087E-2</v>
      </c>
      <c r="Y792" s="476">
        <v>2.0000000000000001E-4</v>
      </c>
    </row>
    <row r="793" spans="1:25" x14ac:dyDescent="0.2">
      <c r="A793" s="475">
        <v>789</v>
      </c>
      <c r="B793" s="56">
        <v>0.54123876271461846</v>
      </c>
      <c r="C793" s="46">
        <v>4806.3321466488533</v>
      </c>
      <c r="D793" s="56">
        <v>0.66745671562898456</v>
      </c>
      <c r="E793" s="56">
        <v>0.43489676318129822</v>
      </c>
      <c r="F793" s="250">
        <v>2025.81</v>
      </c>
      <c r="G793" s="76">
        <v>241754407702.96442</v>
      </c>
      <c r="H793" s="46">
        <v>14626666.986204311</v>
      </c>
      <c r="I793" s="76">
        <v>481118219808.87299</v>
      </c>
      <c r="J793" s="56">
        <v>0.46351169001441506</v>
      </c>
      <c r="K793" s="76">
        <v>25046324195.679127</v>
      </c>
      <c r="L793" s="76">
        <v>23807894151.508709</v>
      </c>
      <c r="M793" s="76">
        <v>130628491648.13365</v>
      </c>
      <c r="N793" s="76">
        <v>31229672149.733833</v>
      </c>
      <c r="O793" s="76">
        <v>32189.642100882607</v>
      </c>
      <c r="P793" s="46">
        <v>233326.18960881734</v>
      </c>
      <c r="Q793" s="46">
        <v>121801.18476473188</v>
      </c>
      <c r="R793" s="76">
        <v>906364977792.81409</v>
      </c>
      <c r="S793" s="56">
        <v>0.59379455676187132</v>
      </c>
      <c r="T793" s="56">
        <v>0.47353584503515572</v>
      </c>
      <c r="U793" s="46">
        <v>16.282305437849523</v>
      </c>
      <c r="V793" s="76">
        <v>7775061789542.0518</v>
      </c>
      <c r="W793" s="84">
        <v>2455.7457677429306</v>
      </c>
      <c r="X793" s="82">
        <v>4.4157644319898472E-2</v>
      </c>
      <c r="Y793" s="476">
        <v>2.0000000000000001E-4</v>
      </c>
    </row>
    <row r="794" spans="1:25" x14ac:dyDescent="0.2">
      <c r="A794" s="475">
        <v>790</v>
      </c>
      <c r="B794" s="56">
        <v>0.52325846024285994</v>
      </c>
      <c r="C794" s="46">
        <v>2437.0413451729632</v>
      </c>
      <c r="D794" s="56">
        <v>0.63981859881720649</v>
      </c>
      <c r="E794" s="56">
        <v>0.26483563029933427</v>
      </c>
      <c r="F794" s="250">
        <v>2025.31</v>
      </c>
      <c r="G794" s="76">
        <v>235427127411.01157</v>
      </c>
      <c r="H794" s="46">
        <v>14790772.196629945</v>
      </c>
      <c r="I794" s="76">
        <v>412487955349.20886</v>
      </c>
      <c r="J794" s="56">
        <v>0.36491250285267096</v>
      </c>
      <c r="K794" s="76">
        <v>20474481322.327694</v>
      </c>
      <c r="L794" s="76">
        <v>35734540730.662827</v>
      </c>
      <c r="M794" s="76">
        <v>161211853166.12692</v>
      </c>
      <c r="N794" s="76">
        <v>70583866724.853088</v>
      </c>
      <c r="O794" s="76">
        <v>26373.420313573046</v>
      </c>
      <c r="P794" s="46">
        <v>423733.52538696444</v>
      </c>
      <c r="Q794" s="46">
        <v>268182.51130263536</v>
      </c>
      <c r="R794" s="76">
        <v>912913534648.01001</v>
      </c>
      <c r="S794" s="56">
        <v>0.55367341131469705</v>
      </c>
      <c r="T794" s="56">
        <v>0.42024953643584129</v>
      </c>
      <c r="U794" s="46">
        <v>16.590233860036005</v>
      </c>
      <c r="V794" s="76">
        <v>7135281317712.7871</v>
      </c>
      <c r="W794" s="84">
        <v>2251.9782375645186</v>
      </c>
      <c r="X794" s="82">
        <v>4.319197606627171E-2</v>
      </c>
      <c r="Y794" s="476">
        <v>2.0000000000000001E-4</v>
      </c>
    </row>
    <row r="795" spans="1:25" x14ac:dyDescent="0.2">
      <c r="A795" s="475">
        <v>791</v>
      </c>
      <c r="B795" s="56">
        <v>0.5679588240337704</v>
      </c>
      <c r="C795" s="46">
        <v>2740.889472852813</v>
      </c>
      <c r="D795" s="56">
        <v>0.902286823250807</v>
      </c>
      <c r="E795" s="56">
        <v>0.47349684919574736</v>
      </c>
      <c r="F795" s="250">
        <v>2025.66</v>
      </c>
      <c r="G795" s="76">
        <v>143165733636.27734</v>
      </c>
      <c r="H795" s="46">
        <v>25738685.248038087</v>
      </c>
      <c r="I795" s="76">
        <v>434583832308.54462</v>
      </c>
      <c r="J795" s="56">
        <v>-3.4425186291024756E-2</v>
      </c>
      <c r="K795" s="76">
        <v>26209873447.421822</v>
      </c>
      <c r="L795" s="76">
        <v>36978676022.576645</v>
      </c>
      <c r="M795" s="76">
        <v>94729587041.627594</v>
      </c>
      <c r="N795" s="76">
        <v>128918577304.45648</v>
      </c>
      <c r="O795" s="76">
        <v>30340.071745865724</v>
      </c>
      <c r="P795" s="46">
        <v>662694.8113303131</v>
      </c>
      <c r="Q795" s="46">
        <v>451039.53905623569</v>
      </c>
      <c r="R795" s="76">
        <v>906334063932.10181</v>
      </c>
      <c r="S795" s="56">
        <v>0.30096188663655071</v>
      </c>
      <c r="T795" s="56">
        <v>0.11686840224737216</v>
      </c>
      <c r="U795" s="46">
        <v>31.242275398843841</v>
      </c>
      <c r="V795" s="76">
        <v>3455086476909.1294</v>
      </c>
      <c r="W795" s="84">
        <v>1090.5307757087726</v>
      </c>
      <c r="X795" s="82">
        <v>2.4212899487990262E-2</v>
      </c>
      <c r="Y795" s="476">
        <v>2.0000000000000001E-4</v>
      </c>
    </row>
    <row r="796" spans="1:25" x14ac:dyDescent="0.2">
      <c r="A796" s="475">
        <v>792</v>
      </c>
      <c r="B796" s="56">
        <v>0.43740445030100289</v>
      </c>
      <c r="C796" s="46">
        <v>7718.4866706420235</v>
      </c>
      <c r="D796" s="56">
        <v>0.82085252149405341</v>
      </c>
      <c r="E796" s="56">
        <v>0.67270116884125453</v>
      </c>
      <c r="F796" s="250">
        <v>2023.83</v>
      </c>
      <c r="G796" s="76">
        <v>164662433533.37387</v>
      </c>
      <c r="H796" s="46">
        <v>20062001.666082509</v>
      </c>
      <c r="I796" s="76">
        <v>477539319380.21179</v>
      </c>
      <c r="J796" s="56">
        <v>0.25483385164807593</v>
      </c>
      <c r="K796" s="76">
        <v>5542150417.1667862</v>
      </c>
      <c r="L796" s="76">
        <v>0</v>
      </c>
      <c r="M796" s="76">
        <v>232056292432.56635</v>
      </c>
      <c r="N796" s="76">
        <v>59444282382.83287</v>
      </c>
      <c r="O796" s="76">
        <v>12110.453949897645</v>
      </c>
      <c r="P796" s="46">
        <v>368592.06943102635</v>
      </c>
      <c r="Q796" s="46">
        <v>220173.79770070562</v>
      </c>
      <c r="R796" s="76">
        <v>1050775895123.0973</v>
      </c>
      <c r="S796" s="56">
        <v>0.51685583787481892</v>
      </c>
      <c r="T796" s="56">
        <v>0.21915958866410165</v>
      </c>
      <c r="U796" s="46">
        <v>17.253764188336557</v>
      </c>
      <c r="V796" s="76">
        <v>4343561026718.1963</v>
      </c>
      <c r="W796" s="84">
        <v>1370.4657452200277</v>
      </c>
      <c r="X796" s="82">
        <v>4.3020978061653607E-2</v>
      </c>
      <c r="Y796" s="476">
        <v>2.0000000000000001E-4</v>
      </c>
    </row>
    <row r="797" spans="1:25" x14ac:dyDescent="0.2">
      <c r="A797" s="475">
        <v>793</v>
      </c>
      <c r="B797" s="56">
        <v>0.57529550382749495</v>
      </c>
      <c r="C797" s="46">
        <v>1792.4436532461095</v>
      </c>
      <c r="D797" s="56">
        <v>0.61835921186029674</v>
      </c>
      <c r="E797" s="56">
        <v>0.31017979996340772</v>
      </c>
      <c r="F797" s="250">
        <v>2023.75</v>
      </c>
      <c r="G797" s="76">
        <v>278579289227.02466</v>
      </c>
      <c r="H797" s="46">
        <v>13908999.899172083</v>
      </c>
      <c r="I797" s="76">
        <v>431113250002.06219</v>
      </c>
      <c r="J797" s="56">
        <v>0.45843274505383702</v>
      </c>
      <c r="K797" s="76">
        <v>11472377471.76823</v>
      </c>
      <c r="L797" s="76">
        <v>0</v>
      </c>
      <c r="M797" s="76">
        <v>271301476587.62961</v>
      </c>
      <c r="N797" s="76">
        <v>48641071343.161697</v>
      </c>
      <c r="O797" s="76">
        <v>19012.361437685511</v>
      </c>
      <c r="P797" s="46">
        <v>335044.42400484887</v>
      </c>
      <c r="Q797" s="46">
        <v>199557.50050518979</v>
      </c>
      <c r="R797" s="76">
        <v>1034588285304.7522</v>
      </c>
      <c r="S797" s="56">
        <v>0.62837056329694252</v>
      </c>
      <c r="T797" s="56">
        <v>0.42607248925238084</v>
      </c>
      <c r="U797" s="46">
        <v>16.750593320399805</v>
      </c>
      <c r="V797" s="76">
        <v>8199943656339.3662</v>
      </c>
      <c r="W797" s="84">
        <v>2589.0827280296708</v>
      </c>
      <c r="X797" s="82">
        <v>4.3117470070931571E-2</v>
      </c>
      <c r="Y797" s="476">
        <v>2.0000000000000001E-4</v>
      </c>
    </row>
    <row r="798" spans="1:25" x14ac:dyDescent="0.2">
      <c r="A798" s="475">
        <v>794</v>
      </c>
      <c r="B798" s="56">
        <v>0.56799204685331839</v>
      </c>
      <c r="C798" s="46">
        <v>4183.3152246820246</v>
      </c>
      <c r="D798" s="56">
        <v>0.95040672133097281</v>
      </c>
      <c r="E798" s="56">
        <v>0.7</v>
      </c>
      <c r="F798" s="250">
        <v>2025.97</v>
      </c>
      <c r="G798" s="76">
        <v>228526144292.50726</v>
      </c>
      <c r="H798" s="46">
        <v>28588406.003385346</v>
      </c>
      <c r="I798" s="76">
        <v>507669994442.97235</v>
      </c>
      <c r="J798" s="56">
        <v>8.6656335180328781E-2</v>
      </c>
      <c r="K798" s="76">
        <v>33775639643.203865</v>
      </c>
      <c r="L798" s="76">
        <v>127703407601.99152</v>
      </c>
      <c r="M798" s="76">
        <v>73035667587.790436</v>
      </c>
      <c r="N798" s="76">
        <v>48795059192.566231</v>
      </c>
      <c r="O798" s="76">
        <v>31421.81596079763</v>
      </c>
      <c r="P798" s="46">
        <v>323381.90230705682</v>
      </c>
      <c r="Q798" s="46">
        <v>182671.66064355889</v>
      </c>
      <c r="R798" s="76">
        <v>940208545196.37402</v>
      </c>
      <c r="S798" s="56">
        <v>0.37463439866093334</v>
      </c>
      <c r="T798" s="56">
        <v>0.24270695571207235</v>
      </c>
      <c r="U798" s="46">
        <v>20.294531927963206</v>
      </c>
      <c r="V798" s="76">
        <v>4994565048722.0469</v>
      </c>
      <c r="W798" s="84">
        <v>1575.3387088631107</v>
      </c>
      <c r="X798" s="82">
        <v>3.6891517657867252E-2</v>
      </c>
      <c r="Y798" s="476">
        <v>2.0000000000000001E-4</v>
      </c>
    </row>
    <row r="799" spans="1:25" x14ac:dyDescent="0.2">
      <c r="A799" s="475">
        <v>795</v>
      </c>
      <c r="B799" s="56">
        <v>0.54823603568461943</v>
      </c>
      <c r="C799" s="46">
        <v>1500</v>
      </c>
      <c r="D799" s="56">
        <v>0.561423071869386</v>
      </c>
      <c r="E799" s="56">
        <v>0.51352054514483514</v>
      </c>
      <c r="F799" s="250">
        <v>2023.96</v>
      </c>
      <c r="G799" s="76">
        <v>332511369355.24042</v>
      </c>
      <c r="H799" s="46">
        <v>12087479.703513049</v>
      </c>
      <c r="I799" s="76">
        <v>387171891891.74402</v>
      </c>
      <c r="J799" s="56">
        <v>0.47209550457784855</v>
      </c>
      <c r="K799" s="76">
        <v>4757369757.1774321</v>
      </c>
      <c r="L799" s="76">
        <v>0</v>
      </c>
      <c r="M799" s="76">
        <v>325158975250.8064</v>
      </c>
      <c r="N799" s="76">
        <v>51394997160.667488</v>
      </c>
      <c r="O799" s="76">
        <v>24367.493153090214</v>
      </c>
      <c r="P799" s="46">
        <v>353544.29238238803</v>
      </c>
      <c r="Q799" s="46">
        <v>215402.85434206453</v>
      </c>
      <c r="R799" s="76">
        <v>1061788466477.6503</v>
      </c>
      <c r="S799" s="56">
        <v>0.65066814081212687</v>
      </c>
      <c r="T799" s="56">
        <v>0.4449790021955688</v>
      </c>
      <c r="U799" s="46">
        <v>17.202867768106106</v>
      </c>
      <c r="V799" s="76">
        <v>9022713270791.1094</v>
      </c>
      <c r="W799" s="84">
        <v>2848.5958914749826</v>
      </c>
      <c r="X799" s="82">
        <v>4.1896119744412111E-2</v>
      </c>
      <c r="Y799" s="476">
        <v>2.0000000000000001E-4</v>
      </c>
    </row>
    <row r="800" spans="1:25" x14ac:dyDescent="0.2">
      <c r="A800" s="475">
        <v>796</v>
      </c>
      <c r="B800" s="56">
        <v>0.65075592509768243</v>
      </c>
      <c r="C800" s="46">
        <v>1500</v>
      </c>
      <c r="D800" s="56">
        <v>0.37822634963061597</v>
      </c>
      <c r="E800" s="56">
        <v>0.3573024195482829</v>
      </c>
      <c r="F800" s="250">
        <v>2023.75</v>
      </c>
      <c r="G800" s="76">
        <v>111977013632.58626</v>
      </c>
      <c r="H800" s="46">
        <v>6372718.3470102726</v>
      </c>
      <c r="I800" s="76">
        <v>203605205527.03268</v>
      </c>
      <c r="J800" s="56">
        <v>0.38505468329852943</v>
      </c>
      <c r="K800" s="76">
        <v>5004347088.8397388</v>
      </c>
      <c r="L800" s="76">
        <v>0</v>
      </c>
      <c r="M800" s="76">
        <v>122678796700.19405</v>
      </c>
      <c r="N800" s="76">
        <v>112617605713.00598</v>
      </c>
      <c r="O800" s="76">
        <v>29347.622425335841</v>
      </c>
      <c r="P800" s="46">
        <v>745675.0778526119</v>
      </c>
      <c r="Q800" s="46">
        <v>454457.63711595745</v>
      </c>
      <c r="R800" s="76">
        <v>561108630362.48718</v>
      </c>
      <c r="S800" s="56">
        <v>0.53610908658948098</v>
      </c>
      <c r="T800" s="56">
        <v>0.32290191911023808</v>
      </c>
      <c r="U800" s="46">
        <v>16.667438823321707</v>
      </c>
      <c r="V800" s="76">
        <v>3380647814768.5825</v>
      </c>
      <c r="W800" s="84">
        <v>1066.8970304789675</v>
      </c>
      <c r="X800" s="82">
        <v>4.3115909261737341E-2</v>
      </c>
      <c r="Y800" s="476">
        <v>2.0000000000000001E-4</v>
      </c>
    </row>
    <row r="801" spans="1:25" x14ac:dyDescent="0.2">
      <c r="A801" s="475">
        <v>797</v>
      </c>
      <c r="B801" s="56">
        <v>0.44426969554331314</v>
      </c>
      <c r="C801" s="46">
        <v>5276.5653738587525</v>
      </c>
      <c r="D801" s="56">
        <v>0.99927723535478719</v>
      </c>
      <c r="E801" s="56">
        <v>0.25837279836498128</v>
      </c>
      <c r="F801" s="250">
        <v>2026.42</v>
      </c>
      <c r="G801" s="76">
        <v>112640129585.25725</v>
      </c>
      <c r="H801" s="46">
        <v>30315220.561777052</v>
      </c>
      <c r="I801" s="76">
        <v>682571201668.86072</v>
      </c>
      <c r="J801" s="56">
        <v>0.34991955574377165</v>
      </c>
      <c r="K801" s="76">
        <v>24243282742.640125</v>
      </c>
      <c r="L801" s="76">
        <v>31773988525.773777</v>
      </c>
      <c r="M801" s="76">
        <v>49224142001.708313</v>
      </c>
      <c r="N801" s="76">
        <v>14508998843.914267</v>
      </c>
      <c r="O801" s="76">
        <v>28610.444153954209</v>
      </c>
      <c r="P801" s="46">
        <v>148333.59232660805</v>
      </c>
      <c r="Q801" s="46">
        <v>60557.718018270396</v>
      </c>
      <c r="R801" s="76">
        <v>982123314672.03516</v>
      </c>
      <c r="S801" s="56">
        <v>0.47463716193022248</v>
      </c>
      <c r="T801" s="56">
        <v>0.30031737157113347</v>
      </c>
      <c r="U801" s="46">
        <v>15.136743482358369</v>
      </c>
      <c r="V801" s="76">
        <v>4932136584896.0449</v>
      </c>
      <c r="W801" s="84">
        <v>1556.9401144091794</v>
      </c>
      <c r="X801" s="82">
        <v>4.7788462830904321E-2</v>
      </c>
      <c r="Y801" s="476">
        <v>2.0000000000000001E-4</v>
      </c>
    </row>
    <row r="802" spans="1:25" x14ac:dyDescent="0.2">
      <c r="A802" s="475">
        <v>798</v>
      </c>
      <c r="B802" s="56">
        <v>0.35060088029364017</v>
      </c>
      <c r="C802" s="46">
        <v>4028.2537542603054</v>
      </c>
      <c r="D802" s="56">
        <v>0.51276872601455015</v>
      </c>
      <c r="E802" s="56">
        <v>0.37364492907305302</v>
      </c>
      <c r="F802" s="250">
        <v>2025.58</v>
      </c>
      <c r="G802" s="76">
        <v>114696659455.20731</v>
      </c>
      <c r="H802" s="46">
        <v>9826934.6111171655</v>
      </c>
      <c r="I802" s="76">
        <v>385486446091.05579</v>
      </c>
      <c r="J802" s="56">
        <v>0.35060088029364023</v>
      </c>
      <c r="K802" s="76">
        <v>22689278500.758354</v>
      </c>
      <c r="L802" s="76">
        <v>27359968472.911983</v>
      </c>
      <c r="M802" s="76">
        <v>97350989225.170197</v>
      </c>
      <c r="N802" s="76">
        <v>20098783873.464474</v>
      </c>
      <c r="O802" s="76">
        <v>19401.606452190168</v>
      </c>
      <c r="P802" s="46">
        <v>158031.09205645832</v>
      </c>
      <c r="Q802" s="46">
        <v>70646.741691839969</v>
      </c>
      <c r="R802" s="76">
        <v>654508412340.63733</v>
      </c>
      <c r="S802" s="56">
        <v>0.50946549906242167</v>
      </c>
      <c r="T802" s="56">
        <v>0.32420585026158416</v>
      </c>
      <c r="U802" s="46">
        <v>16.075135584136198</v>
      </c>
      <c r="V802" s="76">
        <v>3864108285603.0815</v>
      </c>
      <c r="W802" s="84">
        <v>1220.7065790285069</v>
      </c>
      <c r="X802" s="82">
        <v>4.4199651836078914E-2</v>
      </c>
      <c r="Y802" s="476">
        <v>2.0000000000000001E-4</v>
      </c>
    </row>
    <row r="803" spans="1:25" x14ac:dyDescent="0.2">
      <c r="A803" s="475">
        <v>799</v>
      </c>
      <c r="B803" s="56">
        <v>0.64444995268011041</v>
      </c>
      <c r="C803" s="46">
        <v>3852.8087862578486</v>
      </c>
      <c r="D803" s="56">
        <v>0.60667572385397783</v>
      </c>
      <c r="E803" s="56">
        <v>0.4697690710569567</v>
      </c>
      <c r="F803" s="250">
        <v>2025.87</v>
      </c>
      <c r="G803" s="76">
        <v>148667535541.20703</v>
      </c>
      <c r="H803" s="46">
        <v>12845537.728813065</v>
      </c>
      <c r="I803" s="76">
        <v>319945005801.04047</v>
      </c>
      <c r="J803" s="56">
        <v>0.23987813164231009</v>
      </c>
      <c r="K803" s="76">
        <v>20152224174.700462</v>
      </c>
      <c r="L803" s="76">
        <v>52180702510.088501</v>
      </c>
      <c r="M803" s="76">
        <v>119227796106.30414</v>
      </c>
      <c r="N803" s="76">
        <v>44791532087.295502</v>
      </c>
      <c r="O803" s="76">
        <v>22784.756452086003</v>
      </c>
      <c r="P803" s="46">
        <v>286305.91585111688</v>
      </c>
      <c r="Q803" s="46">
        <v>162606.72578192025</v>
      </c>
      <c r="R803" s="76">
        <v>733930676470.30676</v>
      </c>
      <c r="S803" s="56">
        <v>0.5048296434310473</v>
      </c>
      <c r="T803" s="56">
        <v>0.29254511511610565</v>
      </c>
      <c r="U803" s="46">
        <v>17.057916726836645</v>
      </c>
      <c r="V803" s="76">
        <v>4040027434814.5342</v>
      </c>
      <c r="W803" s="84">
        <v>1273.4617183831663</v>
      </c>
      <c r="X803" s="82">
        <v>4.2874090803892817E-2</v>
      </c>
      <c r="Y803" s="476">
        <v>2.0000000000000001E-4</v>
      </c>
    </row>
    <row r="804" spans="1:25" x14ac:dyDescent="0.2">
      <c r="A804" s="475">
        <v>800</v>
      </c>
      <c r="B804" s="56">
        <v>0.43661446156725697</v>
      </c>
      <c r="C804" s="46">
        <v>5634.1762225713919</v>
      </c>
      <c r="D804" s="56">
        <v>0.74966581755170225</v>
      </c>
      <c r="E804" s="56">
        <v>0.46120497761721141</v>
      </c>
      <c r="F804" s="250">
        <v>2024.3</v>
      </c>
      <c r="G804" s="76">
        <v>180021139462.01852</v>
      </c>
      <c r="H804" s="46">
        <v>18150837.14478286</v>
      </c>
      <c r="I804" s="76">
        <v>474900523425.14386</v>
      </c>
      <c r="J804" s="56">
        <v>0.37616611953257417</v>
      </c>
      <c r="K804" s="76">
        <v>13647126017.522465</v>
      </c>
      <c r="L804" s="76">
        <v>3522197496.2241154</v>
      </c>
      <c r="M804" s="76">
        <v>258488288131.01871</v>
      </c>
      <c r="N804" s="76">
        <v>104394661346.82965</v>
      </c>
      <c r="O804" s="76">
        <v>35790.482484790686</v>
      </c>
      <c r="P804" s="46">
        <v>631318.45224651217</v>
      </c>
      <c r="Q804" s="46">
        <v>431148.46950973518</v>
      </c>
      <c r="R804" s="76">
        <v>1248466204350.1455</v>
      </c>
      <c r="S804" s="56">
        <v>0.58964809036833943</v>
      </c>
      <c r="T804" s="56">
        <v>0.26285598977394742</v>
      </c>
      <c r="U804" s="46">
        <v>16.214691466856152</v>
      </c>
      <c r="V804" s="76">
        <v>5824280290802.5205</v>
      </c>
      <c r="W804" s="84">
        <v>1838.6794024500143</v>
      </c>
      <c r="X804" s="82">
        <v>4.5478672500481092E-2</v>
      </c>
      <c r="Y804" s="476">
        <v>2.0000000000000001E-4</v>
      </c>
    </row>
    <row r="805" spans="1:25" x14ac:dyDescent="0.2">
      <c r="A805" s="475">
        <v>801</v>
      </c>
      <c r="B805" s="56">
        <v>0.413610463366129</v>
      </c>
      <c r="C805" s="46">
        <v>4038.6581665622284</v>
      </c>
      <c r="D805" s="56">
        <v>0.82316691974496203</v>
      </c>
      <c r="E805" s="56">
        <v>0.5514751888079471</v>
      </c>
      <c r="F805" s="250">
        <v>2025.46</v>
      </c>
      <c r="G805" s="76">
        <v>153389308557.92654</v>
      </c>
      <c r="H805" s="46">
        <v>20609945.936700504</v>
      </c>
      <c r="I805" s="76">
        <v>476855870996.51929</v>
      </c>
      <c r="J805" s="56">
        <v>0.29452235384760739</v>
      </c>
      <c r="K805" s="76">
        <v>34714787963.952621</v>
      </c>
      <c r="L805" s="76">
        <v>121694354377.49785</v>
      </c>
      <c r="M805" s="76">
        <v>73640679813.30307</v>
      </c>
      <c r="N805" s="76">
        <v>57436283715.608559</v>
      </c>
      <c r="O805" s="76">
        <v>30341.968317340943</v>
      </c>
      <c r="P805" s="46">
        <v>380032.61421828251</v>
      </c>
      <c r="Q805" s="46">
        <v>228930.45631334669</v>
      </c>
      <c r="R805" s="76">
        <v>921197170585.19421</v>
      </c>
      <c r="S805" s="56">
        <v>0.48574714888493242</v>
      </c>
      <c r="T805" s="56">
        <v>0.29891929710755288</v>
      </c>
      <c r="U805" s="46">
        <v>16.203898702790969</v>
      </c>
      <c r="V805" s="76">
        <v>4895794260701.2119</v>
      </c>
      <c r="W805" s="84">
        <v>1544.3455863471097</v>
      </c>
      <c r="X805" s="82">
        <v>4.527632215460542E-2</v>
      </c>
      <c r="Y805" s="476">
        <v>2.0000000000000001E-4</v>
      </c>
    </row>
    <row r="806" spans="1:25" x14ac:dyDescent="0.2">
      <c r="A806" s="475">
        <v>802</v>
      </c>
      <c r="B806" s="56">
        <v>0.43902233931178092</v>
      </c>
      <c r="C806" s="46">
        <v>4168.4225447451136</v>
      </c>
      <c r="D806" s="56">
        <v>0.67701281609830755</v>
      </c>
      <c r="E806" s="56">
        <v>0.38660243259136806</v>
      </c>
      <c r="F806" s="250">
        <v>2023.75</v>
      </c>
      <c r="G806" s="76">
        <v>182738512999.7326</v>
      </c>
      <c r="H806" s="46">
        <v>14685633.017071825</v>
      </c>
      <c r="I806" s="76">
        <v>304795038957.44098</v>
      </c>
      <c r="J806" s="56">
        <v>0.17969056319014653</v>
      </c>
      <c r="K806" s="76">
        <v>10939043807.426144</v>
      </c>
      <c r="L806" s="76">
        <v>0</v>
      </c>
      <c r="M806" s="76">
        <v>324026718489.41327</v>
      </c>
      <c r="N806" s="76">
        <v>20784941937.389545</v>
      </c>
      <c r="O806" s="76">
        <v>31439.809869693665</v>
      </c>
      <c r="P806" s="46">
        <v>181868.89618804096</v>
      </c>
      <c r="Q806" s="46">
        <v>84642.591370734517</v>
      </c>
      <c r="R806" s="76">
        <v>962784401053.6604</v>
      </c>
      <c r="S806" s="56">
        <v>0.58789037271810363</v>
      </c>
      <c r="T806" s="56">
        <v>0.22083658634622785</v>
      </c>
      <c r="U806" s="46">
        <v>18.080201564793658</v>
      </c>
      <c r="V806" s="76">
        <v>4235338396025.4048</v>
      </c>
      <c r="W806" s="84">
        <v>1335.7249422535212</v>
      </c>
      <c r="X806" s="82">
        <v>3.9960911519170576E-2</v>
      </c>
      <c r="Y806" s="476">
        <v>2.0000000000000001E-4</v>
      </c>
    </row>
    <row r="807" spans="1:25" x14ac:dyDescent="0.2">
      <c r="A807" s="475">
        <v>803</v>
      </c>
      <c r="B807" s="56">
        <v>0.48881000426981874</v>
      </c>
      <c r="C807" s="46">
        <v>3337.4319231543477</v>
      </c>
      <c r="D807" s="56">
        <v>0.68927235314250124</v>
      </c>
      <c r="E807" s="56">
        <v>0.61505080378918731</v>
      </c>
      <c r="F807" s="250">
        <v>2024.45</v>
      </c>
      <c r="G807" s="76">
        <v>198346606233.04694</v>
      </c>
      <c r="H807" s="46">
        <v>15503119.481618978</v>
      </c>
      <c r="I807" s="76">
        <v>440316982476.02887</v>
      </c>
      <c r="J807" s="56">
        <v>0.40400457682976365</v>
      </c>
      <c r="K807" s="76">
        <v>15015160408.551685</v>
      </c>
      <c r="L807" s="76">
        <v>0</v>
      </c>
      <c r="M807" s="76">
        <v>177010386859.48489</v>
      </c>
      <c r="N807" s="76">
        <v>54410502611.847198</v>
      </c>
      <c r="O807" s="76">
        <v>10000</v>
      </c>
      <c r="P807" s="46">
        <v>362477.18732048885</v>
      </c>
      <c r="Q807" s="46">
        <v>218886.94245614999</v>
      </c>
      <c r="R807" s="76">
        <v>943792016222.20508</v>
      </c>
      <c r="S807" s="56">
        <v>0.57680130558093234</v>
      </c>
      <c r="T807" s="56">
        <v>0.3842067443608746</v>
      </c>
      <c r="U807" s="46">
        <v>16.234764036723362</v>
      </c>
      <c r="V807" s="76">
        <v>6549884927286.1445</v>
      </c>
      <c r="W807" s="84">
        <v>2067.3487786149462</v>
      </c>
      <c r="X807" s="82">
        <v>4.4478883326646824E-2</v>
      </c>
      <c r="Y807" s="476">
        <v>2.0000000000000001E-4</v>
      </c>
    </row>
    <row r="808" spans="1:25" x14ac:dyDescent="0.2">
      <c r="A808" s="475">
        <v>804</v>
      </c>
      <c r="B808" s="56">
        <v>0.42761902407507724</v>
      </c>
      <c r="C808" s="46">
        <v>2304.9755494838214</v>
      </c>
      <c r="D808" s="56">
        <v>0.78438689476586065</v>
      </c>
      <c r="E808" s="56">
        <v>0.47158776284999188</v>
      </c>
      <c r="F808" s="250">
        <v>2026.23</v>
      </c>
      <c r="G808" s="76">
        <v>69614780497.812393</v>
      </c>
      <c r="H808" s="46">
        <v>20287397.203651082</v>
      </c>
      <c r="I808" s="76">
        <v>351616485130.32916</v>
      </c>
      <c r="J808" s="56">
        <v>3.4382526104678734E-2</v>
      </c>
      <c r="K808" s="76">
        <v>24157948600.688118</v>
      </c>
      <c r="L808" s="76">
        <v>83179867838.883942</v>
      </c>
      <c r="M808" s="76">
        <v>23651354357.151234</v>
      </c>
      <c r="N808" s="76">
        <v>30589639405.885742</v>
      </c>
      <c r="O808" s="76">
        <v>39415.089086698703</v>
      </c>
      <c r="P808" s="46">
        <v>229531.36067896715</v>
      </c>
      <c r="Q808" s="46">
        <v>116771.0202629433</v>
      </c>
      <c r="R808" s="76">
        <v>581239269793.03235</v>
      </c>
      <c r="S808" s="56">
        <v>0.28674171120842706</v>
      </c>
      <c r="T808" s="56">
        <v>8.4689410990819072E-2</v>
      </c>
      <c r="U808" s="46">
        <v>29.802171741971495</v>
      </c>
      <c r="V808" s="76">
        <v>1609970896369.3723</v>
      </c>
      <c r="W808" s="84">
        <v>507.70686888887298</v>
      </c>
      <c r="X808" s="82">
        <v>2.437887171995386E-2</v>
      </c>
      <c r="Y808" s="476">
        <v>2.0000000000000001E-4</v>
      </c>
    </row>
    <row r="809" spans="1:25" x14ac:dyDescent="0.2">
      <c r="A809" s="475">
        <v>805</v>
      </c>
      <c r="B809" s="56">
        <v>0.59730861306428618</v>
      </c>
      <c r="C809" s="46">
        <v>4903.3158712734667</v>
      </c>
      <c r="D809" s="56">
        <v>1.1608536228086519</v>
      </c>
      <c r="E809" s="56">
        <v>0.56166256829358041</v>
      </c>
      <c r="F809" s="250">
        <v>2027.54</v>
      </c>
      <c r="G809" s="76">
        <v>127402552061.95435</v>
      </c>
      <c r="H809" s="46">
        <v>40333185.178832032</v>
      </c>
      <c r="I809" s="76">
        <v>753361038032.22009</v>
      </c>
      <c r="J809" s="56">
        <v>0.11551050986443301</v>
      </c>
      <c r="K809" s="76">
        <v>38046530416.630928</v>
      </c>
      <c r="L809" s="76">
        <v>142400106264.02914</v>
      </c>
      <c r="M809" s="76">
        <v>0</v>
      </c>
      <c r="N809" s="76">
        <v>26315619422.669197</v>
      </c>
      <c r="O809" s="76">
        <v>31254.398679968806</v>
      </c>
      <c r="P809" s="46">
        <v>197939.05155370082</v>
      </c>
      <c r="Q809" s="46">
        <v>91670.462419916468</v>
      </c>
      <c r="R809" s="76">
        <v>1044239365173.6221</v>
      </c>
      <c r="S809" s="56">
        <v>0.2756435271142767</v>
      </c>
      <c r="T809" s="56">
        <v>0.18718952123783011</v>
      </c>
      <c r="U809" s="46">
        <v>16.713646393205611</v>
      </c>
      <c r="V809" s="76">
        <v>3544260314620.9546</v>
      </c>
      <c r="W809" s="84">
        <v>1118.539918669047</v>
      </c>
      <c r="X809" s="82">
        <v>4.3102229498776082E-2</v>
      </c>
      <c r="Y809" s="476">
        <v>2.0000000000000001E-4</v>
      </c>
    </row>
    <row r="810" spans="1:25" x14ac:dyDescent="0.2">
      <c r="A810" s="475">
        <v>806</v>
      </c>
      <c r="B810" s="56">
        <v>0.45094809015052317</v>
      </c>
      <c r="C810" s="46">
        <v>1890.2687958672418</v>
      </c>
      <c r="D810" s="56">
        <v>0.28384147514228042</v>
      </c>
      <c r="E810" s="56">
        <v>0.4830850632352332</v>
      </c>
      <c r="F810" s="250">
        <v>2027.99</v>
      </c>
      <c r="G810" s="76">
        <v>18847145907.397118</v>
      </c>
      <c r="H810" s="46">
        <v>4589569.1950327978</v>
      </c>
      <c r="I810" s="76">
        <v>177308081663.71112</v>
      </c>
      <c r="J810" s="56">
        <v>0.414160036845445</v>
      </c>
      <c r="K810" s="76">
        <v>14659476671.355682</v>
      </c>
      <c r="L810" s="76">
        <v>46285279755.473343</v>
      </c>
      <c r="M810" s="76">
        <v>0</v>
      </c>
      <c r="N810" s="76">
        <v>154306969339.02844</v>
      </c>
      <c r="O810" s="76">
        <v>20240.61608765139</v>
      </c>
      <c r="P810" s="46">
        <v>851221.30281181156</v>
      </c>
      <c r="Q810" s="46">
        <v>536792.75360653433</v>
      </c>
      <c r="R810" s="76">
        <v>393189772079.62488</v>
      </c>
      <c r="S810" s="56">
        <v>0.38543555338315372</v>
      </c>
      <c r="T810" s="56">
        <v>0.2638045076633066</v>
      </c>
      <c r="U810" s="46">
        <v>13.928271520610927</v>
      </c>
      <c r="V810" s="76">
        <v>1727841666091.427</v>
      </c>
      <c r="W810" s="84">
        <v>544.97253797189194</v>
      </c>
      <c r="X810" s="82">
        <v>4.8340209992864182E-2</v>
      </c>
      <c r="Y810" s="476">
        <v>2.0000000000000001E-4</v>
      </c>
    </row>
    <row r="811" spans="1:25" x14ac:dyDescent="0.2">
      <c r="A811" s="475">
        <v>807</v>
      </c>
      <c r="B811" s="56">
        <v>0.47917361501754929</v>
      </c>
      <c r="C811" s="46">
        <v>8463.5527914955237</v>
      </c>
      <c r="D811" s="56">
        <v>1.0938306872552417</v>
      </c>
      <c r="E811" s="56">
        <v>0.46242428418907683</v>
      </c>
      <c r="F811" s="250">
        <v>2025.44</v>
      </c>
      <c r="G811" s="76">
        <v>203971050119.25549</v>
      </c>
      <c r="H811" s="46">
        <v>18900073.206982229</v>
      </c>
      <c r="I811" s="76">
        <v>350531172743.16052</v>
      </c>
      <c r="J811" s="56">
        <v>-2.069898374556467E-2</v>
      </c>
      <c r="K811" s="76">
        <v>9891019466.3794498</v>
      </c>
      <c r="L811" s="76">
        <v>0</v>
      </c>
      <c r="M811" s="76">
        <v>135042501961.65289</v>
      </c>
      <c r="N811" s="76">
        <v>11035659123.74053</v>
      </c>
      <c r="O811" s="76">
        <v>21386.975931870678</v>
      </c>
      <c r="P811" s="46">
        <v>147019.97752229575</v>
      </c>
      <c r="Q811" s="46">
        <v>37192.41033231969</v>
      </c>
      <c r="R811" s="76">
        <v>837227985363.91614</v>
      </c>
      <c r="S811" s="56">
        <v>0.44622366138845676</v>
      </c>
      <c r="T811" s="56">
        <v>0.22352707518998385</v>
      </c>
      <c r="U811" s="46">
        <v>22.472632335367312</v>
      </c>
      <c r="V811" s="76">
        <v>4361472410892.8149</v>
      </c>
      <c r="W811" s="84">
        <v>1377.9121015860794</v>
      </c>
      <c r="X811" s="82">
        <v>3.4604502772047997E-2</v>
      </c>
      <c r="Y811" s="476">
        <v>2.0000000000000001E-4</v>
      </c>
    </row>
    <row r="812" spans="1:25" x14ac:dyDescent="0.2">
      <c r="A812" s="475">
        <v>808</v>
      </c>
      <c r="B812" s="56">
        <v>0.4543510873979511</v>
      </c>
      <c r="C812" s="46">
        <v>7254.2854847656909</v>
      </c>
      <c r="D812" s="56">
        <v>0.81862552378931808</v>
      </c>
      <c r="E812" s="56">
        <v>0.55689570984572123</v>
      </c>
      <c r="F812" s="250">
        <v>2025.34</v>
      </c>
      <c r="G812" s="76">
        <v>136689592276.61919</v>
      </c>
      <c r="H812" s="46">
        <v>20718715.227387533</v>
      </c>
      <c r="I812" s="76">
        <v>446271387024.18799</v>
      </c>
      <c r="J812" s="56">
        <v>0.19700717548969249</v>
      </c>
      <c r="K812" s="76">
        <v>28203254481.772308</v>
      </c>
      <c r="L812" s="76">
        <v>84565273073.647781</v>
      </c>
      <c r="M812" s="76">
        <v>65126072646.833618</v>
      </c>
      <c r="N812" s="76">
        <v>79894677267.862076</v>
      </c>
      <c r="O812" s="76">
        <v>22394.922270256793</v>
      </c>
      <c r="P812" s="46">
        <v>472788.29980003904</v>
      </c>
      <c r="Q812" s="46">
        <v>301549.15331684967</v>
      </c>
      <c r="R812" s="76">
        <v>822230415035.40039</v>
      </c>
      <c r="S812" s="56">
        <v>0.41176374251867487</v>
      </c>
      <c r="T812" s="56">
        <v>0.26090586107461639</v>
      </c>
      <c r="U812" s="46">
        <v>16.60397390182807</v>
      </c>
      <c r="V812" s="76">
        <v>3858646263616.4619</v>
      </c>
      <c r="W812" s="84">
        <v>1216.4119123675525</v>
      </c>
      <c r="X812" s="82">
        <v>4.4826817481432128E-2</v>
      </c>
      <c r="Y812" s="476">
        <v>2.0000000000000001E-4</v>
      </c>
    </row>
    <row r="813" spans="1:25" x14ac:dyDescent="0.2">
      <c r="A813" s="475">
        <v>809</v>
      </c>
      <c r="B813" s="56">
        <v>0.56966057785161806</v>
      </c>
      <c r="C813" s="46">
        <v>5802.8330521722201</v>
      </c>
      <c r="D813" s="56">
        <v>0.8218508545673251</v>
      </c>
      <c r="E813" s="56">
        <v>0.36729718867484162</v>
      </c>
      <c r="F813" s="250">
        <v>2023.75</v>
      </c>
      <c r="G813" s="76">
        <v>438204909630.0946</v>
      </c>
      <c r="H813" s="46">
        <v>20376984.824865457</v>
      </c>
      <c r="I813" s="76">
        <v>577233616430.41052</v>
      </c>
      <c r="J813" s="56">
        <v>0.40784472471184985</v>
      </c>
      <c r="K813" s="76">
        <v>8614091350.8366489</v>
      </c>
      <c r="L813" s="76">
        <v>0</v>
      </c>
      <c r="M813" s="76">
        <v>396519773764.40869</v>
      </c>
      <c r="N813" s="76">
        <v>49419806379.030769</v>
      </c>
      <c r="O813" s="76">
        <v>25245.104779693414</v>
      </c>
      <c r="P813" s="46">
        <v>333189.83445079054</v>
      </c>
      <c r="Q813" s="46">
        <v>193071.13249151429</v>
      </c>
      <c r="R813" s="76">
        <v>1436654174217.4529</v>
      </c>
      <c r="S813" s="56">
        <v>0.62191898841045423</v>
      </c>
      <c r="T813" s="56">
        <v>0.43327678503435696</v>
      </c>
      <c r="U813" s="46">
        <v>17.198052399153035</v>
      </c>
      <c r="V813" s="76">
        <v>11655449681145.572</v>
      </c>
      <c r="W813" s="84">
        <v>3677.4623371194089</v>
      </c>
      <c r="X813" s="82">
        <v>4.277789662625258E-2</v>
      </c>
      <c r="Y813" s="476">
        <v>2.0000000000000001E-4</v>
      </c>
    </row>
    <row r="814" spans="1:25" x14ac:dyDescent="0.2">
      <c r="A814" s="475">
        <v>810</v>
      </c>
      <c r="B814" s="56">
        <v>0.44862294149648729</v>
      </c>
      <c r="C814" s="46">
        <v>6405.4783270189209</v>
      </c>
      <c r="D814" s="56">
        <v>1.144686768262877</v>
      </c>
      <c r="E814" s="56">
        <v>0.7</v>
      </c>
      <c r="F814" s="250">
        <v>2025.8</v>
      </c>
      <c r="G814" s="76">
        <v>135651977779.21196</v>
      </c>
      <c r="H814" s="46">
        <v>39225799.516901083</v>
      </c>
      <c r="I814" s="76">
        <v>893563033402.75378</v>
      </c>
      <c r="J814" s="56">
        <v>0.38102760031377436</v>
      </c>
      <c r="K814" s="76">
        <v>25392052597.076298</v>
      </c>
      <c r="L814" s="76">
        <v>12156307709.557159</v>
      </c>
      <c r="M814" s="76">
        <v>80729008323.139252</v>
      </c>
      <c r="N814" s="76">
        <v>24789152130.241692</v>
      </c>
      <c r="O814" s="76">
        <v>31253.292236516892</v>
      </c>
      <c r="P814" s="46">
        <v>190562.32403268554</v>
      </c>
      <c r="Q814" s="46">
        <v>102785.89373777162</v>
      </c>
      <c r="R814" s="76">
        <v>1200334343096.3496</v>
      </c>
      <c r="S814" s="56">
        <v>0.46905540098216109</v>
      </c>
      <c r="T814" s="56">
        <v>0.3224346635779492</v>
      </c>
      <c r="U814" s="46">
        <v>15.016551065388477</v>
      </c>
      <c r="V814" s="76">
        <v>6331767999834.7627</v>
      </c>
      <c r="W814" s="84">
        <v>1997.5348366768446</v>
      </c>
      <c r="X814" s="82">
        <v>4.9103103293076808E-2</v>
      </c>
      <c r="Y814" s="476">
        <v>2.0000000000000001E-4</v>
      </c>
    </row>
    <row r="815" spans="1:25" x14ac:dyDescent="0.2">
      <c r="A815" s="475">
        <v>811</v>
      </c>
      <c r="B815" s="56">
        <v>0.51320901423350984</v>
      </c>
      <c r="C815" s="46">
        <v>2790.2056631283035</v>
      </c>
      <c r="D815" s="56">
        <v>0.99992366821876244</v>
      </c>
      <c r="E815" s="56">
        <v>0.40162334661063054</v>
      </c>
      <c r="F815" s="250">
        <v>2023.97</v>
      </c>
      <c r="G815" s="76">
        <v>371113820914.5979</v>
      </c>
      <c r="H815" s="46">
        <v>30938486.245438397</v>
      </c>
      <c r="I815" s="76">
        <v>648370395671.15442</v>
      </c>
      <c r="J815" s="56">
        <v>0.18341662634422973</v>
      </c>
      <c r="K815" s="76">
        <v>10865857535.276445</v>
      </c>
      <c r="L815" s="76">
        <v>0</v>
      </c>
      <c r="M815" s="76">
        <v>464067267771.9433</v>
      </c>
      <c r="N815" s="76">
        <v>37189597813.637039</v>
      </c>
      <c r="O815" s="76">
        <v>35140.866362705572</v>
      </c>
      <c r="P815" s="46">
        <v>251747.39276198231</v>
      </c>
      <c r="Q815" s="46">
        <v>128790.81801904182</v>
      </c>
      <c r="R815" s="76">
        <v>1690809999143.8853</v>
      </c>
      <c r="S815" s="56">
        <v>0.54841993889491536</v>
      </c>
      <c r="T815" s="56">
        <v>0.25687670068253282</v>
      </c>
      <c r="U815" s="46">
        <v>18.102150739849687</v>
      </c>
      <c r="V815" s="76">
        <v>8565764245557.6592</v>
      </c>
      <c r="W815" s="84">
        <v>2698.4275119881363</v>
      </c>
      <c r="X815" s="82">
        <v>4.0864599086298053E-2</v>
      </c>
      <c r="Y815" s="476">
        <v>2.0000000000000001E-4</v>
      </c>
    </row>
    <row r="816" spans="1:25" x14ac:dyDescent="0.2">
      <c r="A816" s="475">
        <v>812</v>
      </c>
      <c r="B816" s="56">
        <v>0.41239641570972979</v>
      </c>
      <c r="C816" s="46">
        <v>7260.9303588264447</v>
      </c>
      <c r="D816" s="56">
        <v>0.46369423243518948</v>
      </c>
      <c r="E816" s="56">
        <v>0.62087006800867428</v>
      </c>
      <c r="F816" s="250">
        <v>2024.59</v>
      </c>
      <c r="G816" s="76">
        <v>155713842833.32272</v>
      </c>
      <c r="H816" s="46">
        <v>8679279.5219170861</v>
      </c>
      <c r="I816" s="76">
        <v>348972834850.60815</v>
      </c>
      <c r="J816" s="56">
        <v>0.41239641570972974</v>
      </c>
      <c r="K816" s="76">
        <v>10179188784.597063</v>
      </c>
      <c r="L816" s="76">
        <v>0</v>
      </c>
      <c r="M816" s="76">
        <v>140151139172.79861</v>
      </c>
      <c r="N816" s="76">
        <v>70902959813.062729</v>
      </c>
      <c r="O816" s="76">
        <v>39798.289716912928</v>
      </c>
      <c r="P816" s="46">
        <v>462282.66390018794</v>
      </c>
      <c r="Q816" s="46">
        <v>304516.59521521238</v>
      </c>
      <c r="R816" s="76">
        <v>735501147710.80676</v>
      </c>
      <c r="S816" s="56">
        <v>0.56362286733779887</v>
      </c>
      <c r="T816" s="56">
        <v>0.38613990653546287</v>
      </c>
      <c r="U816" s="46">
        <v>16.23738296152991</v>
      </c>
      <c r="V816" s="76">
        <v>5093715346916.5576</v>
      </c>
      <c r="W816" s="84">
        <v>1606.2525003632231</v>
      </c>
      <c r="X816" s="82">
        <v>4.4460918672992233E-2</v>
      </c>
      <c r="Y816" s="476">
        <v>2.0000000000000001E-4</v>
      </c>
    </row>
    <row r="817" spans="1:25" x14ac:dyDescent="0.2">
      <c r="A817" s="475">
        <v>813</v>
      </c>
      <c r="B817" s="56">
        <v>0.64337102696883974</v>
      </c>
      <c r="C817" s="46">
        <v>1500</v>
      </c>
      <c r="D817" s="56">
        <v>0.52602102366633741</v>
      </c>
      <c r="E817" s="56">
        <v>0.40030715297354774</v>
      </c>
      <c r="F817" s="250">
        <v>2026.5</v>
      </c>
      <c r="G817" s="76">
        <v>89203925332.587646</v>
      </c>
      <c r="H817" s="46">
        <v>10582761.442926116</v>
      </c>
      <c r="I817" s="76">
        <v>345339955772.21954</v>
      </c>
      <c r="J817" s="56">
        <v>0.46239323786703457</v>
      </c>
      <c r="K817" s="76">
        <v>52885453701.794403</v>
      </c>
      <c r="L817" s="76">
        <v>120728812989.42822</v>
      </c>
      <c r="M817" s="76">
        <v>33365276051.001057</v>
      </c>
      <c r="N817" s="76">
        <v>95772363510.141724</v>
      </c>
      <c r="O817" s="76">
        <v>26790.272544321433</v>
      </c>
      <c r="P817" s="46">
        <v>649289.67522264039</v>
      </c>
      <c r="Q817" s="46">
        <v>397286.39835471008</v>
      </c>
      <c r="R817" s="76">
        <v>699106398427.4884</v>
      </c>
      <c r="S817" s="56">
        <v>0.5238545975936536</v>
      </c>
      <c r="T817" s="56">
        <v>0.34195666826166882</v>
      </c>
      <c r="U817" s="46">
        <v>14.975298401464617</v>
      </c>
      <c r="V817" s="76">
        <v>4046144834368.0566</v>
      </c>
      <c r="W817" s="84">
        <v>1276.8665256288448</v>
      </c>
      <c r="X817" s="82">
        <v>4.7382109029371684E-2</v>
      </c>
      <c r="Y817" s="476">
        <v>2.0000000000000001E-4</v>
      </c>
    </row>
    <row r="818" spans="1:25" x14ac:dyDescent="0.2">
      <c r="A818" s="475">
        <v>814</v>
      </c>
      <c r="B818" s="56">
        <v>0.55045875053863214</v>
      </c>
      <c r="C818" s="46">
        <v>4229.7632504469721</v>
      </c>
      <c r="D818" s="56">
        <v>0.572144831892206</v>
      </c>
      <c r="E818" s="56">
        <v>0.42245413342322946</v>
      </c>
      <c r="F818" s="250">
        <v>2026</v>
      </c>
      <c r="G818" s="76">
        <v>117653337537.01631</v>
      </c>
      <c r="H818" s="46">
        <v>11830618.194466954</v>
      </c>
      <c r="I818" s="76">
        <v>349436432984.13062</v>
      </c>
      <c r="J818" s="56">
        <v>0.38712612756985876</v>
      </c>
      <c r="K818" s="76">
        <v>45118882377.153854</v>
      </c>
      <c r="L818" s="76">
        <v>79075771408.278732</v>
      </c>
      <c r="M818" s="76">
        <v>55570676534.005524</v>
      </c>
      <c r="N818" s="76">
        <v>63682108156.752769</v>
      </c>
      <c r="O818" s="76">
        <v>41819.886777874708</v>
      </c>
      <c r="P818" s="46">
        <v>399200.45481515815</v>
      </c>
      <c r="Q818" s="46">
        <v>250851.43808137084</v>
      </c>
      <c r="R818" s="76">
        <v>720049800210.00122</v>
      </c>
      <c r="S818" s="56">
        <v>0.51667922106451958</v>
      </c>
      <c r="T818" s="56">
        <v>0.31907500942647438</v>
      </c>
      <c r="U818" s="46">
        <v>15.897520339935458</v>
      </c>
      <c r="V818" s="76">
        <v>4102723319515.3184</v>
      </c>
      <c r="W818" s="84">
        <v>1293.8785920360463</v>
      </c>
      <c r="X818" s="82">
        <v>4.522257705678772E-2</v>
      </c>
      <c r="Y818" s="476">
        <v>2.0000000000000001E-4</v>
      </c>
    </row>
    <row r="819" spans="1:25" x14ac:dyDescent="0.2">
      <c r="A819" s="475">
        <v>815</v>
      </c>
      <c r="B819" s="56">
        <v>0.5528230919503706</v>
      </c>
      <c r="C819" s="46">
        <v>2762.2366720144719</v>
      </c>
      <c r="D819" s="56">
        <v>0.94694537175393401</v>
      </c>
      <c r="E819" s="56">
        <v>0.41097003699189677</v>
      </c>
      <c r="F819" s="250">
        <v>2024.44</v>
      </c>
      <c r="G819" s="76">
        <v>289713241752.00922</v>
      </c>
      <c r="H819" s="46">
        <v>28058278.985700592</v>
      </c>
      <c r="I819" s="76">
        <v>695290405189.03174</v>
      </c>
      <c r="J819" s="56">
        <v>0.36049260904914016</v>
      </c>
      <c r="K819" s="76">
        <v>25894876869.307632</v>
      </c>
      <c r="L819" s="76">
        <v>0</v>
      </c>
      <c r="M819" s="76">
        <v>276441818865.73425</v>
      </c>
      <c r="N819" s="76">
        <v>142331827504.02747</v>
      </c>
      <c r="O819" s="76">
        <v>30733.999943581395</v>
      </c>
      <c r="P819" s="46">
        <v>781069.56696980342</v>
      </c>
      <c r="Q819" s="46">
        <v>546011.82488604286</v>
      </c>
      <c r="R819" s="76">
        <v>1529392464535.6909</v>
      </c>
      <c r="S819" s="56">
        <v>0.53856693752463503</v>
      </c>
      <c r="T819" s="56">
        <v>0.3245043452003285</v>
      </c>
      <c r="U819" s="46">
        <v>16.440254045094751</v>
      </c>
      <c r="V819" s="76">
        <v>9032316007812.9023</v>
      </c>
      <c r="W819" s="84">
        <v>2847.3323452278255</v>
      </c>
      <c r="X819" s="82">
        <v>4.4086403274368934E-2</v>
      </c>
      <c r="Y819" s="476">
        <v>2.0000000000000001E-4</v>
      </c>
    </row>
    <row r="820" spans="1:25" x14ac:dyDescent="0.2">
      <c r="A820" s="475">
        <v>816</v>
      </c>
      <c r="B820" s="56">
        <v>0.53765974987766729</v>
      </c>
      <c r="C820" s="46">
        <v>6567.2207933335594</v>
      </c>
      <c r="D820" s="56">
        <v>1.2202412983069602</v>
      </c>
      <c r="E820" s="56">
        <v>0.2610596584028701</v>
      </c>
      <c r="F820" s="250">
        <v>2024.81</v>
      </c>
      <c r="G820" s="76">
        <v>447366767949.26306</v>
      </c>
      <c r="H820" s="46">
        <v>35626501.179200262</v>
      </c>
      <c r="I820" s="76">
        <v>696980431627.46191</v>
      </c>
      <c r="J820" s="56">
        <v>0.3278183504159935</v>
      </c>
      <c r="K820" s="76">
        <v>15749812981.377611</v>
      </c>
      <c r="L820" s="76">
        <v>0</v>
      </c>
      <c r="M820" s="76">
        <v>291141989483.92804</v>
      </c>
      <c r="N820" s="76">
        <v>3161386589.9774194</v>
      </c>
      <c r="O820" s="76">
        <v>23610.694475445314</v>
      </c>
      <c r="P820" s="46">
        <v>79837.393328903796</v>
      </c>
      <c r="Q820" s="46">
        <v>14522.598332225949</v>
      </c>
      <c r="R820" s="76">
        <v>1497180930909.1367</v>
      </c>
      <c r="S820" s="56">
        <v>0.57376653839465019</v>
      </c>
      <c r="T820" s="56">
        <v>0.40905268550987672</v>
      </c>
      <c r="U820" s="46">
        <v>17.359066698170174</v>
      </c>
      <c r="V820" s="76">
        <v>11411777956090.49</v>
      </c>
      <c r="W820" s="84">
        <v>3601.1766475305926</v>
      </c>
      <c r="X820" s="82">
        <v>4.3171312613645658E-2</v>
      </c>
      <c r="Y820" s="476">
        <v>2.0000000000000001E-4</v>
      </c>
    </row>
    <row r="821" spans="1:25" x14ac:dyDescent="0.2">
      <c r="A821" s="475">
        <v>817</v>
      </c>
      <c r="B821" s="56">
        <v>0.44606052217923386</v>
      </c>
      <c r="C821" s="46">
        <v>4852.2362972427181</v>
      </c>
      <c r="D821" s="56">
        <v>1.0921328923361191</v>
      </c>
      <c r="E821" s="56">
        <v>0.44756173036191843</v>
      </c>
      <c r="F821" s="250">
        <v>2025.95</v>
      </c>
      <c r="G821" s="76">
        <v>118225047718.71565</v>
      </c>
      <c r="H821" s="46">
        <v>36457476.974858083</v>
      </c>
      <c r="I821" s="76">
        <v>846223783637.71436</v>
      </c>
      <c r="J821" s="56">
        <v>0.32874141383675737</v>
      </c>
      <c r="K821" s="76">
        <v>22597116814.36874</v>
      </c>
      <c r="L821" s="76">
        <v>65233375574.94574</v>
      </c>
      <c r="M821" s="76">
        <v>182522781181.82535</v>
      </c>
      <c r="N821" s="76">
        <v>110916012631.26595</v>
      </c>
      <c r="O821" s="76">
        <v>31855.903100200681</v>
      </c>
      <c r="P821" s="46">
        <v>629170.47914709966</v>
      </c>
      <c r="Q821" s="46">
        <v>417392.16786704457</v>
      </c>
      <c r="R821" s="76">
        <v>1570862151676.927</v>
      </c>
      <c r="S821" s="56">
        <v>0.49963209170390444</v>
      </c>
      <c r="T821" s="56">
        <v>0.21967184453722141</v>
      </c>
      <c r="U821" s="46">
        <v>14.974758384612171</v>
      </c>
      <c r="V821" s="76">
        <v>5653634241916.4834</v>
      </c>
      <c r="W821" s="84">
        <v>1784.4265307745823</v>
      </c>
      <c r="X821" s="82">
        <v>4.9147494896596047E-2</v>
      </c>
      <c r="Y821" s="476">
        <v>2.0000000000000001E-4</v>
      </c>
    </row>
    <row r="822" spans="1:25" x14ac:dyDescent="0.2">
      <c r="A822" s="475">
        <v>818</v>
      </c>
      <c r="B822" s="56">
        <v>0.64650459505016356</v>
      </c>
      <c r="C822" s="46">
        <v>5129.5167947401233</v>
      </c>
      <c r="D822" s="56">
        <v>0.6793306296182906</v>
      </c>
      <c r="E822" s="56">
        <v>0.52850801158917737</v>
      </c>
      <c r="F822" s="250">
        <v>2024.05</v>
      </c>
      <c r="G822" s="76">
        <v>270558286158.35706</v>
      </c>
      <c r="H822" s="46">
        <v>15355653.637618173</v>
      </c>
      <c r="I822" s="76">
        <v>435734716334.04108</v>
      </c>
      <c r="J822" s="56">
        <v>0.35900384829671128</v>
      </c>
      <c r="K822" s="76">
        <v>19973039110.046196</v>
      </c>
      <c r="L822" s="76">
        <v>26673609326.858006</v>
      </c>
      <c r="M822" s="76">
        <v>171002735152.79465</v>
      </c>
      <c r="N822" s="76">
        <v>42458663379.063591</v>
      </c>
      <c r="O822" s="76">
        <v>30297.518263291498</v>
      </c>
      <c r="P822" s="46">
        <v>282038.58753731876</v>
      </c>
      <c r="Q822" s="46">
        <v>157718.36909097256</v>
      </c>
      <c r="R822" s="76">
        <v>944199238448.69482</v>
      </c>
      <c r="S822" s="56">
        <v>0.55981015094709374</v>
      </c>
      <c r="T822" s="56">
        <v>0.41887553027700308</v>
      </c>
      <c r="U822" s="46">
        <v>17.066477173154144</v>
      </c>
      <c r="V822" s="76">
        <v>7377521113385.5752</v>
      </c>
      <c r="W822" s="84">
        <v>2327.8941199970131</v>
      </c>
      <c r="X822" s="82">
        <v>4.3175627538101682E-2</v>
      </c>
      <c r="Y822" s="476">
        <v>2.0000000000000001E-4</v>
      </c>
    </row>
    <row r="823" spans="1:25" x14ac:dyDescent="0.2">
      <c r="A823" s="475">
        <v>819</v>
      </c>
      <c r="B823" s="56">
        <v>0.44626941247248864</v>
      </c>
      <c r="C823" s="46">
        <v>4834.2386844372877</v>
      </c>
      <c r="D823" s="56">
        <v>0.86785284140962538</v>
      </c>
      <c r="E823" s="56">
        <v>0.61439783123991765</v>
      </c>
      <c r="F823" s="250">
        <v>2024.04</v>
      </c>
      <c r="G823" s="76">
        <v>256073680433.64899</v>
      </c>
      <c r="H823" s="46">
        <v>23093037.560490653</v>
      </c>
      <c r="I823" s="76">
        <v>534165191906.55414</v>
      </c>
      <c r="J823" s="56">
        <v>0.26549112905973116</v>
      </c>
      <c r="K823" s="76">
        <v>24720714917.321201</v>
      </c>
      <c r="L823" s="76">
        <v>24603986941.220806</v>
      </c>
      <c r="M823" s="76">
        <v>181331374673.20981</v>
      </c>
      <c r="N823" s="76">
        <v>85276673415.867615</v>
      </c>
      <c r="O823" s="76">
        <v>32328.25887103851</v>
      </c>
      <c r="P823" s="46">
        <v>495664.24521258136</v>
      </c>
      <c r="Q823" s="46">
        <v>318149.2839774217</v>
      </c>
      <c r="R823" s="76">
        <v>1143304723245.1357</v>
      </c>
      <c r="S823" s="56">
        <v>0.49626648300286097</v>
      </c>
      <c r="T823" s="56">
        <v>0.30419332445780961</v>
      </c>
      <c r="U823" s="46">
        <v>17.332774945011689</v>
      </c>
      <c r="V823" s="76">
        <v>6539418921184.9629</v>
      </c>
      <c r="W823" s="84">
        <v>2062.757616874032</v>
      </c>
      <c r="X823" s="82">
        <v>4.2895460705069201E-2</v>
      </c>
      <c r="Y823" s="476">
        <v>2.0000000000000001E-4</v>
      </c>
    </row>
    <row r="824" spans="1:25" x14ac:dyDescent="0.2">
      <c r="A824" s="475">
        <v>820</v>
      </c>
      <c r="B824" s="56">
        <v>0.53642380123085276</v>
      </c>
      <c r="C824" s="46">
        <v>1503.9536045482314</v>
      </c>
      <c r="D824" s="56">
        <v>1.0149563171598988</v>
      </c>
      <c r="E824" s="56">
        <v>0.24829491149465063</v>
      </c>
      <c r="F824" s="250">
        <v>2024.52</v>
      </c>
      <c r="G824" s="76">
        <v>337781997761.39874</v>
      </c>
      <c r="H824" s="46">
        <v>33977765.97656814</v>
      </c>
      <c r="I824" s="76">
        <v>714372895497.99402</v>
      </c>
      <c r="J824" s="56">
        <v>0.32737120301448586</v>
      </c>
      <c r="K824" s="76">
        <v>16894837629.586004</v>
      </c>
      <c r="L824" s="76">
        <v>0</v>
      </c>
      <c r="M824" s="76">
        <v>248081838570.91742</v>
      </c>
      <c r="N824" s="76">
        <v>70986434926.545425</v>
      </c>
      <c r="O824" s="76">
        <v>37085.497481540209</v>
      </c>
      <c r="P824" s="46">
        <v>467750.11227602331</v>
      </c>
      <c r="Q824" s="46">
        <v>291875.12156012963</v>
      </c>
      <c r="R824" s="76">
        <v>1453566968560.5078</v>
      </c>
      <c r="S824" s="56">
        <v>0.53400120492397252</v>
      </c>
      <c r="T824" s="56">
        <v>0.33542202388980713</v>
      </c>
      <c r="U824" s="46">
        <v>17.116261151481687</v>
      </c>
      <c r="V824" s="76">
        <v>9200117258060.0059</v>
      </c>
      <c r="W824" s="84">
        <v>2904.6988028685564</v>
      </c>
      <c r="X824" s="82">
        <v>4.25600676404616E-2</v>
      </c>
      <c r="Y824" s="476">
        <v>2.0000000000000001E-4</v>
      </c>
    </row>
    <row r="825" spans="1:25" x14ac:dyDescent="0.2">
      <c r="A825" s="475">
        <v>821</v>
      </c>
      <c r="B825" s="56">
        <v>0.47017016116612076</v>
      </c>
      <c r="C825" s="46">
        <v>7203.6861975385928</v>
      </c>
      <c r="D825" s="56">
        <v>0.60771716778460605</v>
      </c>
      <c r="E825" s="56">
        <v>0.50736119872096053</v>
      </c>
      <c r="F825" s="250">
        <v>2023.84</v>
      </c>
      <c r="G825" s="76">
        <v>312174994683.26849</v>
      </c>
      <c r="H825" s="46">
        <v>12781456.924559634</v>
      </c>
      <c r="I825" s="76">
        <v>357461322903.55414</v>
      </c>
      <c r="J825" s="56">
        <v>0.37832969718945619</v>
      </c>
      <c r="K825" s="76">
        <v>8648163403.7103424</v>
      </c>
      <c r="L825" s="76">
        <v>0</v>
      </c>
      <c r="M825" s="76">
        <v>230557553737.14627</v>
      </c>
      <c r="N825" s="76">
        <v>54106980655.13044</v>
      </c>
      <c r="O825" s="76">
        <v>28352.087717116483</v>
      </c>
      <c r="P825" s="46">
        <v>366681.52876142855</v>
      </c>
      <c r="Q825" s="46">
        <v>224358.60885594873</v>
      </c>
      <c r="R825" s="76">
        <v>893094834658.49878</v>
      </c>
      <c r="S825" s="56">
        <v>0.59152834884385375</v>
      </c>
      <c r="T825" s="56">
        <v>0.47527671923027481</v>
      </c>
      <c r="U825" s="46">
        <v>17.391989357839226</v>
      </c>
      <c r="V825" s="76">
        <v>8065134535972.8506</v>
      </c>
      <c r="W825" s="84">
        <v>2546.2311256802327</v>
      </c>
      <c r="X825" s="82">
        <v>4.2111999187649032E-2</v>
      </c>
      <c r="Y825" s="476">
        <v>2.0000000000000001E-4</v>
      </c>
    </row>
    <row r="826" spans="1:25" x14ac:dyDescent="0.2">
      <c r="A826" s="475">
        <v>822</v>
      </c>
      <c r="B826" s="56">
        <v>0.67368594338739252</v>
      </c>
      <c r="C826" s="46">
        <v>4199.6614785338888</v>
      </c>
      <c r="D826" s="56">
        <v>1.0140837162341516</v>
      </c>
      <c r="E826" s="56">
        <v>0.38206037758260714</v>
      </c>
      <c r="F826" s="250">
        <v>2025.04</v>
      </c>
      <c r="G826" s="76">
        <v>357633917102.09698</v>
      </c>
      <c r="H826" s="46">
        <v>32101151.012713399</v>
      </c>
      <c r="I826" s="76">
        <v>701933168559.28101</v>
      </c>
      <c r="J826" s="56">
        <v>0.32412662197554787</v>
      </c>
      <c r="K826" s="76">
        <v>17450399595.484859</v>
      </c>
      <c r="L826" s="76">
        <v>0</v>
      </c>
      <c r="M826" s="76">
        <v>198327163582.7529</v>
      </c>
      <c r="N826" s="76">
        <v>16037016159.049988</v>
      </c>
      <c r="O826" s="76">
        <v>23902.659545678653</v>
      </c>
      <c r="P826" s="46">
        <v>155423.61816015287</v>
      </c>
      <c r="Q826" s="46">
        <v>64897.865793850178</v>
      </c>
      <c r="R826" s="76">
        <v>1449113897002.2957</v>
      </c>
      <c r="S826" s="56">
        <v>0.56102516528272184</v>
      </c>
      <c r="T826" s="56">
        <v>0.36941976640319735</v>
      </c>
      <c r="U826" s="46">
        <v>16.947289486773911</v>
      </c>
      <c r="V826" s="76">
        <v>9863289435086.3086</v>
      </c>
      <c r="W826" s="84">
        <v>3112.7305696555395</v>
      </c>
      <c r="X826" s="82">
        <v>4.3580312535093153E-2</v>
      </c>
      <c r="Y826" s="476">
        <v>2.0000000000000001E-4</v>
      </c>
    </row>
    <row r="827" spans="1:25" x14ac:dyDescent="0.2">
      <c r="A827" s="475">
        <v>823</v>
      </c>
      <c r="B827" s="56">
        <v>0.3628890710963662</v>
      </c>
      <c r="C827" s="46">
        <v>3854.2093001920575</v>
      </c>
      <c r="D827" s="56">
        <v>0.69243276514221674</v>
      </c>
      <c r="E827" s="56">
        <v>0.41982531378983673</v>
      </c>
      <c r="F827" s="250">
        <v>2027.71</v>
      </c>
      <c r="G827" s="76">
        <v>73856340169.868973</v>
      </c>
      <c r="H827" s="46">
        <v>15606671.391541036</v>
      </c>
      <c r="I827" s="76">
        <v>451502182345.51031</v>
      </c>
      <c r="J827" s="56">
        <v>0.36288907109636614</v>
      </c>
      <c r="K827" s="76">
        <v>50296783056.592819</v>
      </c>
      <c r="L827" s="76">
        <v>94317002457.033478</v>
      </c>
      <c r="M827" s="76">
        <v>0</v>
      </c>
      <c r="N827" s="76">
        <v>20757001910.885075</v>
      </c>
      <c r="O827" s="76">
        <v>33257.968690105961</v>
      </c>
      <c r="P827" s="46">
        <v>185689.7185287328</v>
      </c>
      <c r="Q827" s="46">
        <v>87073.465509330403</v>
      </c>
      <c r="R827" s="76">
        <v>651329665168.09119</v>
      </c>
      <c r="S827" s="56">
        <v>0.46158915171584913</v>
      </c>
      <c r="T827" s="56">
        <v>0.34552618783312289</v>
      </c>
      <c r="U827" s="46">
        <v>14.585970321610132</v>
      </c>
      <c r="V827" s="76">
        <v>3681091251009.5791</v>
      </c>
      <c r="W827" s="84">
        <v>1161.6685526105978</v>
      </c>
      <c r="X827" s="82">
        <v>4.9295147933991708E-2</v>
      </c>
      <c r="Y827" s="476">
        <v>2.0000000000000001E-4</v>
      </c>
    </row>
    <row r="828" spans="1:25" x14ac:dyDescent="0.2">
      <c r="A828" s="475">
        <v>824</v>
      </c>
      <c r="B828" s="56">
        <v>0.55955816579063233</v>
      </c>
      <c r="C828" s="46">
        <v>1532.547148194943</v>
      </c>
      <c r="D828" s="56">
        <v>0.29625115865188473</v>
      </c>
      <c r="E828" s="56">
        <v>0.47058006718007961</v>
      </c>
      <c r="F828" s="250">
        <v>2026.7</v>
      </c>
      <c r="G828" s="76">
        <v>125271271168.77682</v>
      </c>
      <c r="H828" s="46">
        <v>4968609.9621240767</v>
      </c>
      <c r="I828" s="76">
        <v>200561385861.94632</v>
      </c>
      <c r="J828" s="56">
        <v>0.52378033589727324</v>
      </c>
      <c r="K828" s="76">
        <v>43698171210.380157</v>
      </c>
      <c r="L828" s="76">
        <v>102113623337.88237</v>
      </c>
      <c r="M828" s="76">
        <v>93702876228.69838</v>
      </c>
      <c r="N828" s="76">
        <v>61823550371.930977</v>
      </c>
      <c r="O828" s="76">
        <v>39694.581553669545</v>
      </c>
      <c r="P828" s="46">
        <v>490741.39483135357</v>
      </c>
      <c r="Q828" s="46">
        <v>275815.47869661957</v>
      </c>
      <c r="R828" s="76">
        <v>522015604159.87299</v>
      </c>
      <c r="S828" s="56">
        <v>0.59636868036874424</v>
      </c>
      <c r="T828" s="56">
        <v>0.4617522706521231</v>
      </c>
      <c r="U828" s="46">
        <v>15.874034545610005</v>
      </c>
      <c r="V828" s="76">
        <v>4308694692057.9385</v>
      </c>
      <c r="W828" s="84">
        <v>1357.5523505245976</v>
      </c>
      <c r="X828" s="82">
        <v>4.4891516438185064E-2</v>
      </c>
      <c r="Y828" s="476">
        <v>2.0000000000000001E-4</v>
      </c>
    </row>
    <row r="829" spans="1:25" x14ac:dyDescent="0.2">
      <c r="A829" s="475">
        <v>825</v>
      </c>
      <c r="B829" s="56">
        <v>0.5075302834058959</v>
      </c>
      <c r="C829" s="46">
        <v>4118.8983536827627</v>
      </c>
      <c r="D829" s="56">
        <v>0.7101232983147</v>
      </c>
      <c r="E829" s="56">
        <v>0.37734129880046613</v>
      </c>
      <c r="F829" s="250">
        <v>2025.28</v>
      </c>
      <c r="G829" s="76">
        <v>208163542501.59528</v>
      </c>
      <c r="H829" s="46">
        <v>16718147.189561402</v>
      </c>
      <c r="I829" s="76">
        <v>543628000012.82117</v>
      </c>
      <c r="J829" s="56">
        <v>0.50491528687166842</v>
      </c>
      <c r="K829" s="76">
        <v>38876020533.009018</v>
      </c>
      <c r="L829" s="76">
        <v>40858871253.34127</v>
      </c>
      <c r="M829" s="76">
        <v>109789898695.15848</v>
      </c>
      <c r="N829" s="76">
        <v>48233314837.293861</v>
      </c>
      <c r="O829" s="76">
        <v>28403.541986324515</v>
      </c>
      <c r="P829" s="46">
        <v>343549.46801489679</v>
      </c>
      <c r="Q829" s="46">
        <v>203747.47056011454</v>
      </c>
      <c r="R829" s="76">
        <v>1025408636298.8215</v>
      </c>
      <c r="S829" s="56">
        <v>0.59600707327103519</v>
      </c>
      <c r="T829" s="56">
        <v>0.42631434291534115</v>
      </c>
      <c r="U829" s="46">
        <v>15.790951894098136</v>
      </c>
      <c r="V829" s="76">
        <v>7617901399178.3203</v>
      </c>
      <c r="W829" s="84">
        <v>2404.2077063875522</v>
      </c>
      <c r="X829" s="82">
        <v>4.5965503230480487E-2</v>
      </c>
      <c r="Y829" s="476">
        <v>2.0000000000000001E-4</v>
      </c>
    </row>
    <row r="830" spans="1:25" x14ac:dyDescent="0.2">
      <c r="A830" s="475">
        <v>826</v>
      </c>
      <c r="B830" s="56">
        <v>0.61843284913470875</v>
      </c>
      <c r="C830" s="46">
        <v>2728.943226922398</v>
      </c>
      <c r="D830" s="56">
        <v>0.6008054725280928</v>
      </c>
      <c r="E830" s="56">
        <v>0.33858342311787581</v>
      </c>
      <c r="F830" s="250">
        <v>2024.57</v>
      </c>
      <c r="G830" s="76">
        <v>257043692496.12064</v>
      </c>
      <c r="H830" s="46">
        <v>12751952.992812106</v>
      </c>
      <c r="I830" s="76">
        <v>411565826222.3609</v>
      </c>
      <c r="J830" s="56">
        <v>0.47737847807598099</v>
      </c>
      <c r="K830" s="76">
        <v>10793007202.978931</v>
      </c>
      <c r="L830" s="76">
        <v>0</v>
      </c>
      <c r="M830" s="76">
        <v>191616393485.81656</v>
      </c>
      <c r="N830" s="76">
        <v>36748630785.224373</v>
      </c>
      <c r="O830" s="76">
        <v>38429.33972604201</v>
      </c>
      <c r="P830" s="46">
        <v>275512.81144165684</v>
      </c>
      <c r="Q830" s="46">
        <v>154591.61988521175</v>
      </c>
      <c r="R830" s="76">
        <v>939298058126.34863</v>
      </c>
      <c r="S830" s="56">
        <v>0.632725004784496</v>
      </c>
      <c r="T830" s="56">
        <v>0.44641045267001744</v>
      </c>
      <c r="U830" s="46">
        <v>16.643776662945118</v>
      </c>
      <c r="V830" s="76">
        <v>7800475024673.333</v>
      </c>
      <c r="W830" s="84">
        <v>2461.9937880666548</v>
      </c>
      <c r="X830" s="82">
        <v>4.3120091433140453E-2</v>
      </c>
      <c r="Y830" s="476">
        <v>2.0000000000000001E-4</v>
      </c>
    </row>
    <row r="831" spans="1:25" x14ac:dyDescent="0.2">
      <c r="A831" s="475">
        <v>827</v>
      </c>
      <c r="B831" s="56">
        <v>0.78086529908328006</v>
      </c>
      <c r="C831" s="46">
        <v>7334.4576909628613</v>
      </c>
      <c r="D831" s="56">
        <v>0.93113297639025971</v>
      </c>
      <c r="E831" s="56">
        <v>0.7</v>
      </c>
      <c r="F831" s="250">
        <v>2026.38</v>
      </c>
      <c r="G831" s="76">
        <v>126886717393.48137</v>
      </c>
      <c r="H831" s="46">
        <v>19267103.354794312</v>
      </c>
      <c r="I831" s="76">
        <v>343467041319.87555</v>
      </c>
      <c r="J831" s="56">
        <v>1.3087037079566155E-2</v>
      </c>
      <c r="K831" s="76">
        <v>25935252777.315498</v>
      </c>
      <c r="L831" s="76">
        <v>81011883326.312744</v>
      </c>
      <c r="M831" s="76">
        <v>36294437825.771019</v>
      </c>
      <c r="N831" s="76">
        <v>8814395537.7570667</v>
      </c>
      <c r="O831" s="76">
        <v>35530.549760379334</v>
      </c>
      <c r="P831" s="46">
        <v>132033.94318835312</v>
      </c>
      <c r="Q831" s="46">
        <v>32551.800796594798</v>
      </c>
      <c r="R831" s="76">
        <v>637755612982.93811</v>
      </c>
      <c r="S831" s="56">
        <v>0.35241809514673472</v>
      </c>
      <c r="T831" s="56">
        <v>0.20342094458762358</v>
      </c>
      <c r="U831" s="46">
        <v>20.92217327570097</v>
      </c>
      <c r="V831" s="76">
        <v>2884843375313.6934</v>
      </c>
      <c r="W831" s="84">
        <v>910.8512169604229</v>
      </c>
      <c r="X831" s="82">
        <v>3.6449199940345151E-2</v>
      </c>
      <c r="Y831" s="476">
        <v>2.0000000000000001E-4</v>
      </c>
    </row>
    <row r="832" spans="1:25" x14ac:dyDescent="0.2">
      <c r="A832" s="475">
        <v>828</v>
      </c>
      <c r="B832" s="56">
        <v>0.49371506876354021</v>
      </c>
      <c r="C832" s="46">
        <v>7150.4980926506323</v>
      </c>
      <c r="D832" s="56">
        <v>0.92539373612899334</v>
      </c>
      <c r="E832" s="56">
        <v>0.44584514955325083</v>
      </c>
      <c r="F832" s="250">
        <v>2023.75</v>
      </c>
      <c r="G832" s="76">
        <v>809758654035.13745</v>
      </c>
      <c r="H832" s="46">
        <v>25714459.63601454</v>
      </c>
      <c r="I832" s="76">
        <v>668033218940.33582</v>
      </c>
      <c r="J832" s="56">
        <v>0.31441363972472258</v>
      </c>
      <c r="K832" s="76">
        <v>7641382687.8423977</v>
      </c>
      <c r="L832" s="76">
        <v>0</v>
      </c>
      <c r="M832" s="76">
        <v>633661696904.10913</v>
      </c>
      <c r="N832" s="76">
        <v>32894152915.839046</v>
      </c>
      <c r="O832" s="76">
        <v>30821.406219715864</v>
      </c>
      <c r="P832" s="46">
        <v>231055.11475940337</v>
      </c>
      <c r="Q832" s="46">
        <v>115265.81293226275</v>
      </c>
      <c r="R832" s="76">
        <v>2021891983015.8118</v>
      </c>
      <c r="S832" s="56">
        <v>0.62898551347755549</v>
      </c>
      <c r="T832" s="56">
        <v>0.46793265812001927</v>
      </c>
      <c r="U832" s="46">
        <v>18.126107928961343</v>
      </c>
      <c r="V832" s="76">
        <v>18495126424117.52</v>
      </c>
      <c r="W832" s="84">
        <v>5835.0354214165136</v>
      </c>
      <c r="X832" s="82">
        <v>4.1013069874372018E-2</v>
      </c>
      <c r="Y832" s="476">
        <v>2.0000000000000001E-4</v>
      </c>
    </row>
    <row r="833" spans="1:25" x14ac:dyDescent="0.2">
      <c r="A833" s="475">
        <v>829</v>
      </c>
      <c r="B833" s="56">
        <v>0.65921715407954673</v>
      </c>
      <c r="C833" s="46">
        <v>5405.9015149252227</v>
      </c>
      <c r="D833" s="56">
        <v>1.0569392404136666</v>
      </c>
      <c r="E833" s="56">
        <v>0.59667896389999275</v>
      </c>
      <c r="F833" s="250">
        <v>2023.75</v>
      </c>
      <c r="G833" s="76">
        <v>936355290001.56299</v>
      </c>
      <c r="H833" s="46">
        <v>33896577.846121021</v>
      </c>
      <c r="I833" s="76">
        <v>446530931801.16632</v>
      </c>
      <c r="J833" s="56">
        <v>-0.2078895549397699</v>
      </c>
      <c r="K833" s="76">
        <v>16692917065.160547</v>
      </c>
      <c r="L833" s="76">
        <v>0</v>
      </c>
      <c r="M833" s="76">
        <v>675093600351.63184</v>
      </c>
      <c r="N833" s="76">
        <v>83575822432.206039</v>
      </c>
      <c r="O833" s="76">
        <v>24803.928769544484</v>
      </c>
      <c r="P833" s="46">
        <v>495701.41071226308</v>
      </c>
      <c r="Q833" s="46">
        <v>312566.64863102365</v>
      </c>
      <c r="R833" s="76">
        <v>2117036775205.2354</v>
      </c>
      <c r="S833" s="56">
        <v>0.56170746073355005</v>
      </c>
      <c r="T833" s="56">
        <v>0.40105221986508283</v>
      </c>
      <c r="U833" s="46">
        <v>21.661528216349843</v>
      </c>
      <c r="V833" s="76">
        <v>19463885670218.676</v>
      </c>
      <c r="W833" s="84">
        <v>6145.7839955991121</v>
      </c>
      <c r="X833" s="82">
        <v>3.509376893196945E-2</v>
      </c>
      <c r="Y833" s="476">
        <v>2.0000000000000001E-4</v>
      </c>
    </row>
    <row r="834" spans="1:25" x14ac:dyDescent="0.2">
      <c r="A834" s="475">
        <v>830</v>
      </c>
      <c r="B834" s="56">
        <v>0.49484185987450235</v>
      </c>
      <c r="C834" s="46">
        <v>2894.645277238762</v>
      </c>
      <c r="D834" s="56">
        <v>0.61325269184425901</v>
      </c>
      <c r="E834" s="56">
        <v>0.48646953696903084</v>
      </c>
      <c r="F834" s="250">
        <v>2026.15</v>
      </c>
      <c r="G834" s="76">
        <v>89938463020.884155</v>
      </c>
      <c r="H834" s="46">
        <v>13591876.986047784</v>
      </c>
      <c r="I834" s="76">
        <v>400076041460.36035</v>
      </c>
      <c r="J834" s="56">
        <v>0.35002410573261222</v>
      </c>
      <c r="K834" s="76">
        <v>16065445996.986179</v>
      </c>
      <c r="L834" s="76">
        <v>31351134485.25843</v>
      </c>
      <c r="M834" s="76">
        <v>54264705675.098892</v>
      </c>
      <c r="N834" s="76">
        <v>82277627741.694778</v>
      </c>
      <c r="O834" s="76">
        <v>26924.527211153942</v>
      </c>
      <c r="P834" s="46">
        <v>449570.6365504826</v>
      </c>
      <c r="Q834" s="46">
        <v>289466.59540177899</v>
      </c>
      <c r="R834" s="76">
        <v>661745847483.54919</v>
      </c>
      <c r="S834" s="56">
        <v>0.44397079384342003</v>
      </c>
      <c r="T834" s="56">
        <v>0.31658091371862646</v>
      </c>
      <c r="U834" s="46">
        <v>15.45350231358613</v>
      </c>
      <c r="V834" s="76">
        <v>3655198098423.4565</v>
      </c>
      <c r="W834" s="84">
        <v>1154.1783652447434</v>
      </c>
      <c r="X834" s="82">
        <v>4.6252836896504917E-2</v>
      </c>
      <c r="Y834" s="476">
        <v>2.0000000000000001E-4</v>
      </c>
    </row>
    <row r="835" spans="1:25" x14ac:dyDescent="0.2">
      <c r="A835" s="475">
        <v>831</v>
      </c>
      <c r="B835" s="56">
        <v>0.4604044832706336</v>
      </c>
      <c r="C835" s="46">
        <v>7298.4341752528217</v>
      </c>
      <c r="D835" s="56">
        <v>0.59717819028179553</v>
      </c>
      <c r="E835" s="56">
        <v>0.48829932132016485</v>
      </c>
      <c r="F835" s="250">
        <v>2025.23</v>
      </c>
      <c r="G835" s="76">
        <v>65776716307.95668</v>
      </c>
      <c r="H835" s="46">
        <v>12444887.335414469</v>
      </c>
      <c r="I835" s="76">
        <v>454098004291.63025</v>
      </c>
      <c r="J835" s="56">
        <v>0.44779062147649429</v>
      </c>
      <c r="K835" s="76">
        <v>16529526707.780399</v>
      </c>
      <c r="L835" s="76">
        <v>8692402822.4665108</v>
      </c>
      <c r="M835" s="76">
        <v>143117995809.58261</v>
      </c>
      <c r="N835" s="76">
        <v>85348808638.332748</v>
      </c>
      <c r="O835" s="76">
        <v>20966.622944102201</v>
      </c>
      <c r="P835" s="46">
        <v>452316.20524271886</v>
      </c>
      <c r="Q835" s="46">
        <v>292158.95201644697</v>
      </c>
      <c r="R835" s="76">
        <v>884859921177.52673</v>
      </c>
      <c r="S835" s="56">
        <v>0.56097182672118151</v>
      </c>
      <c r="T835" s="56">
        <v>0.26229877923838363</v>
      </c>
      <c r="U835" s="46">
        <v>14.583814774908529</v>
      </c>
      <c r="V835" s="76">
        <v>3815031389605.4609</v>
      </c>
      <c r="W835" s="84">
        <v>1202.7611853531712</v>
      </c>
      <c r="X835" s="82">
        <v>4.8698017146596419E-2</v>
      </c>
      <c r="Y835" s="476">
        <v>2.0000000000000001E-4</v>
      </c>
    </row>
    <row r="836" spans="1:25" x14ac:dyDescent="0.2">
      <c r="A836" s="475">
        <v>832</v>
      </c>
      <c r="B836" s="56">
        <v>0.52515208204183972</v>
      </c>
      <c r="C836" s="46">
        <v>6823.4398041483655</v>
      </c>
      <c r="D836" s="56">
        <v>0.41520887469818102</v>
      </c>
      <c r="E836" s="56">
        <v>0.59542907632477904</v>
      </c>
      <c r="F836" s="250">
        <v>2026.29</v>
      </c>
      <c r="G836" s="76">
        <v>76015766587.82724</v>
      </c>
      <c r="H836" s="46">
        <v>7395021.5417340389</v>
      </c>
      <c r="I836" s="76">
        <v>303559946379.03589</v>
      </c>
      <c r="J836" s="56">
        <v>0.51093602462900256</v>
      </c>
      <c r="K836" s="76">
        <v>32217810604.571064</v>
      </c>
      <c r="L836" s="76">
        <v>66238925722.527092</v>
      </c>
      <c r="M836" s="76">
        <v>54921315034.194603</v>
      </c>
      <c r="N836" s="76">
        <v>60372343856.622276</v>
      </c>
      <c r="O836" s="76">
        <v>17533.709587849167</v>
      </c>
      <c r="P836" s="46">
        <v>367836.30297203711</v>
      </c>
      <c r="Q836" s="46">
        <v>230789.01009751644</v>
      </c>
      <c r="R836" s="76">
        <v>609289304224.31494</v>
      </c>
      <c r="S836" s="56">
        <v>0.58021721157342465</v>
      </c>
      <c r="T836" s="56">
        <v>0.35131752083396145</v>
      </c>
      <c r="U836" s="46">
        <v>14.956891648975811</v>
      </c>
      <c r="V836" s="76">
        <v>3598839280441.6045</v>
      </c>
      <c r="W836" s="84">
        <v>1136.1074286006676</v>
      </c>
      <c r="X836" s="82">
        <v>4.7743740487135491E-2</v>
      </c>
      <c r="Y836" s="476">
        <v>2.0000000000000001E-4</v>
      </c>
    </row>
    <row r="837" spans="1:25" x14ac:dyDescent="0.2">
      <c r="A837" s="475">
        <v>833</v>
      </c>
      <c r="B837" s="56">
        <v>0.4219488213303807</v>
      </c>
      <c r="C837" s="46">
        <v>6156.326998500509</v>
      </c>
      <c r="D837" s="56">
        <v>0.82109439428014752</v>
      </c>
      <c r="E837" s="56">
        <v>0.55214698219169056</v>
      </c>
      <c r="F837" s="250">
        <v>2026.51</v>
      </c>
      <c r="G837" s="76">
        <v>87470852008.966095</v>
      </c>
      <c r="H837" s="46">
        <v>19830806.764986683</v>
      </c>
      <c r="I837" s="76">
        <v>438135233711.84583</v>
      </c>
      <c r="J837" s="56">
        <v>0.21119785672490676</v>
      </c>
      <c r="K837" s="76">
        <v>30642769409.445221</v>
      </c>
      <c r="L837" s="76">
        <v>93999184940.089127</v>
      </c>
      <c r="M837" s="76">
        <v>19315885172.355568</v>
      </c>
      <c r="N837" s="76">
        <v>26863826593.204235</v>
      </c>
      <c r="O837" s="76">
        <v>36245.859508384827</v>
      </c>
      <c r="P837" s="46">
        <v>270196.66510594753</v>
      </c>
      <c r="Q837" s="46">
        <v>100931.99200710488</v>
      </c>
      <c r="R837" s="76">
        <v>755311657314.39062</v>
      </c>
      <c r="S837" s="56">
        <v>0.422767494484099</v>
      </c>
      <c r="T837" s="56">
        <v>0.20104782541845598</v>
      </c>
      <c r="U837" s="46">
        <v>16.211535317505689</v>
      </c>
      <c r="V837" s="76">
        <v>2700777297061.9858</v>
      </c>
      <c r="W837" s="84">
        <v>852.15770340214647</v>
      </c>
      <c r="X837" s="82">
        <v>4.5972126324250073E-2</v>
      </c>
      <c r="Y837" s="476">
        <v>2.0000000000000001E-4</v>
      </c>
    </row>
    <row r="838" spans="1:25" x14ac:dyDescent="0.2">
      <c r="A838" s="475">
        <v>834</v>
      </c>
      <c r="B838" s="56">
        <v>0.37017711561109945</v>
      </c>
      <c r="C838" s="46">
        <v>5321.1106006240243</v>
      </c>
      <c r="D838" s="56">
        <v>0.90846233886176475</v>
      </c>
      <c r="E838" s="56">
        <v>0.20512647194774278</v>
      </c>
      <c r="F838" s="250">
        <v>2025.95</v>
      </c>
      <c r="G838" s="76">
        <v>278190445688.59619</v>
      </c>
      <c r="H838" s="46">
        <v>24254275.504321042</v>
      </c>
      <c r="I838" s="76">
        <v>575263655909.95264</v>
      </c>
      <c r="J838" s="56">
        <v>0.34506246765481419</v>
      </c>
      <c r="K838" s="76">
        <v>22476247447.561378</v>
      </c>
      <c r="L838" s="76">
        <v>27033713854.707542</v>
      </c>
      <c r="M838" s="76">
        <v>148289358507.84909</v>
      </c>
      <c r="N838" s="76">
        <v>46356434335.806114</v>
      </c>
      <c r="O838" s="76">
        <v>19560.009520292853</v>
      </c>
      <c r="P838" s="46">
        <v>332756.5792611863</v>
      </c>
      <c r="Q838" s="46">
        <v>190697.15394491548</v>
      </c>
      <c r="R838" s="76">
        <v>1185318133644.676</v>
      </c>
      <c r="S838" s="56">
        <v>0.54802230497353077</v>
      </c>
      <c r="T838" s="56">
        <v>0.36286929271650192</v>
      </c>
      <c r="U838" s="46">
        <v>16.829466131271285</v>
      </c>
      <c r="V838" s="76">
        <v>7751736519081.3135</v>
      </c>
      <c r="W838" s="84">
        <v>2446.5720309661788</v>
      </c>
      <c r="X838" s="82">
        <v>4.4610017845353268E-2</v>
      </c>
      <c r="Y838" s="476">
        <v>2.0000000000000001E-4</v>
      </c>
    </row>
    <row r="839" spans="1:25" x14ac:dyDescent="0.2">
      <c r="A839" s="475">
        <v>835</v>
      </c>
      <c r="B839" s="56">
        <v>0.48019120767855672</v>
      </c>
      <c r="C839" s="46">
        <v>3787.2126699967102</v>
      </c>
      <c r="D839" s="56">
        <v>0.91669015522876807</v>
      </c>
      <c r="E839" s="56">
        <v>0.45389158290654591</v>
      </c>
      <c r="F839" s="250">
        <v>2025.46</v>
      </c>
      <c r="G839" s="76">
        <v>175872106921.548</v>
      </c>
      <c r="H839" s="46">
        <v>25423261.746506892</v>
      </c>
      <c r="I839" s="76">
        <v>569804138358.62085</v>
      </c>
      <c r="J839" s="56">
        <v>0.26807506365475298</v>
      </c>
      <c r="K839" s="76">
        <v>24985786692.380905</v>
      </c>
      <c r="L839" s="76">
        <v>23878768615.270565</v>
      </c>
      <c r="M839" s="76">
        <v>158106525493.7623</v>
      </c>
      <c r="N839" s="76">
        <v>131534899420.75653</v>
      </c>
      <c r="O839" s="76">
        <v>38578.088374919644</v>
      </c>
      <c r="P839" s="46">
        <v>723188.12453674385</v>
      </c>
      <c r="Q839" s="46">
        <v>499775.19708810281</v>
      </c>
      <c r="R839" s="76">
        <v>1200228868777.1006</v>
      </c>
      <c r="S839" s="56">
        <v>0.47191607670670715</v>
      </c>
      <c r="T839" s="56">
        <v>0.24259747465999548</v>
      </c>
      <c r="U839" s="46">
        <v>16.548788977192245</v>
      </c>
      <c r="V839" s="76">
        <v>5278803803135.8818</v>
      </c>
      <c r="W839" s="84">
        <v>1666.4885344120507</v>
      </c>
      <c r="X839" s="82">
        <v>4.4684736035094819E-2</v>
      </c>
      <c r="Y839" s="476">
        <v>2.0000000000000001E-4</v>
      </c>
    </row>
    <row r="840" spans="1:25" x14ac:dyDescent="0.2">
      <c r="A840" s="475">
        <v>836</v>
      </c>
      <c r="B840" s="56">
        <v>0.38673466490095387</v>
      </c>
      <c r="C840" s="46">
        <v>6100.8257919701591</v>
      </c>
      <c r="D840" s="56">
        <v>0.6271054439657342</v>
      </c>
      <c r="E840" s="56">
        <v>0.45356243936014295</v>
      </c>
      <c r="F840" s="250">
        <v>2025.03</v>
      </c>
      <c r="G840" s="76">
        <v>174060876319.86633</v>
      </c>
      <c r="H840" s="46">
        <v>12972428.42524687</v>
      </c>
      <c r="I840" s="76">
        <v>332776558990.31683</v>
      </c>
      <c r="J840" s="56">
        <v>0.28601054566763717</v>
      </c>
      <c r="K840" s="76">
        <v>11384966849.612953</v>
      </c>
      <c r="L840" s="76">
        <v>11766030366.254107</v>
      </c>
      <c r="M840" s="76">
        <v>117321954272.38745</v>
      </c>
      <c r="N840" s="76">
        <v>9570316126.0594006</v>
      </c>
      <c r="O840" s="76">
        <v>17381.683089801318</v>
      </c>
      <c r="P840" s="46">
        <v>107939.67488602846</v>
      </c>
      <c r="Q840" s="46">
        <v>36748.822177883681</v>
      </c>
      <c r="R840" s="76">
        <v>633201436901.64282</v>
      </c>
      <c r="S840" s="56">
        <v>0.5166590325781818</v>
      </c>
      <c r="T840" s="56">
        <v>0.3677869365112707</v>
      </c>
      <c r="U840" s="46">
        <v>17.40123118986515</v>
      </c>
      <c r="V840" s="76">
        <v>4480894092896.5586</v>
      </c>
      <c r="W840" s="84">
        <v>1413.0435564078832</v>
      </c>
      <c r="X840" s="82">
        <v>4.1857402105033636E-2</v>
      </c>
      <c r="Y840" s="476">
        <v>2.0000000000000001E-4</v>
      </c>
    </row>
    <row r="841" spans="1:25" x14ac:dyDescent="0.2">
      <c r="A841" s="475">
        <v>837</v>
      </c>
      <c r="B841" s="56">
        <v>0.75907524844144625</v>
      </c>
      <c r="C841" s="46">
        <v>6362.5868615300351</v>
      </c>
      <c r="D841" s="56">
        <v>0.7772985726753705</v>
      </c>
      <c r="E841" s="56">
        <v>0.31687858532115976</v>
      </c>
      <c r="F841" s="250">
        <v>2025.49</v>
      </c>
      <c r="G841" s="76">
        <v>222636591858.08078</v>
      </c>
      <c r="H841" s="46">
        <v>18610376.765624881</v>
      </c>
      <c r="I841" s="76">
        <v>450906966603.73029</v>
      </c>
      <c r="J841" s="56">
        <v>0.30840404554721701</v>
      </c>
      <c r="K841" s="76">
        <v>22604025853.120739</v>
      </c>
      <c r="L841" s="76">
        <v>45834687759.003197</v>
      </c>
      <c r="M841" s="76">
        <v>97305359529.162598</v>
      </c>
      <c r="N841" s="76">
        <v>43383156825.134529</v>
      </c>
      <c r="O841" s="76">
        <v>27229.187785279413</v>
      </c>
      <c r="P841" s="46">
        <v>305702.98419490311</v>
      </c>
      <c r="Q841" s="46">
        <v>173303.13468344742</v>
      </c>
      <c r="R841" s="76">
        <v>883232754318.1488</v>
      </c>
      <c r="S841" s="56">
        <v>0.51205826708460411</v>
      </c>
      <c r="T841" s="56">
        <v>0.37986908531247626</v>
      </c>
      <c r="U841" s="46">
        <v>16.880765636850338</v>
      </c>
      <c r="V841" s="76">
        <v>6142384924670.7441</v>
      </c>
      <c r="W841" s="84">
        <v>1936.5187341814187</v>
      </c>
      <c r="X841" s="82">
        <v>4.4174367367771548E-2</v>
      </c>
      <c r="Y841" s="476">
        <v>2.0000000000000001E-4</v>
      </c>
    </row>
    <row r="842" spans="1:25" x14ac:dyDescent="0.2">
      <c r="A842" s="475">
        <v>838</v>
      </c>
      <c r="B842" s="56">
        <v>0.38456317703385196</v>
      </c>
      <c r="C842" s="46">
        <v>4661.5235532182323</v>
      </c>
      <c r="D842" s="56">
        <v>0.50345776544738596</v>
      </c>
      <c r="E842" s="56">
        <v>0.16331161959935453</v>
      </c>
      <c r="F842" s="250">
        <v>2024.32</v>
      </c>
      <c r="G842" s="76">
        <v>176860474360.57785</v>
      </c>
      <c r="H842" s="46">
        <v>9262019.2621246781</v>
      </c>
      <c r="I842" s="76">
        <v>275300810129.66699</v>
      </c>
      <c r="J842" s="56">
        <v>0.342026762361054</v>
      </c>
      <c r="K842" s="76">
        <v>10719491203.156498</v>
      </c>
      <c r="L842" s="76">
        <v>6983393765.4179344</v>
      </c>
      <c r="M842" s="76">
        <v>139679330601.16357</v>
      </c>
      <c r="N842" s="76">
        <v>83411462073.274704</v>
      </c>
      <c r="O842" s="76">
        <v>41110.920868695932</v>
      </c>
      <c r="P842" s="46">
        <v>477164.0371183136</v>
      </c>
      <c r="Q842" s="46">
        <v>315132.70461835328</v>
      </c>
      <c r="R842" s="76">
        <v>690474095203.29285</v>
      </c>
      <c r="S842" s="56">
        <v>0.54207939188320886</v>
      </c>
      <c r="T842" s="56">
        <v>0.36439036896676524</v>
      </c>
      <c r="U842" s="46">
        <v>17.167778356890548</v>
      </c>
      <c r="V842" s="76">
        <v>4734704010658.5684</v>
      </c>
      <c r="W842" s="84">
        <v>1495.1822782625063</v>
      </c>
      <c r="X842" s="82">
        <v>4.2795937128554812E-2</v>
      </c>
      <c r="Y842" s="476">
        <v>2.0000000000000001E-4</v>
      </c>
    </row>
    <row r="843" spans="1:25" x14ac:dyDescent="0.2">
      <c r="A843" s="475">
        <v>839</v>
      </c>
      <c r="B843" s="56">
        <v>0.49502485680077918</v>
      </c>
      <c r="C843" s="46">
        <v>6026.1519269088603</v>
      </c>
      <c r="D843" s="56">
        <v>0.75504201543121574</v>
      </c>
      <c r="E843" s="56">
        <v>0.11902223279549223</v>
      </c>
      <c r="F843" s="250">
        <v>2025.42</v>
      </c>
      <c r="G843" s="76">
        <v>184552948045.8605</v>
      </c>
      <c r="H843" s="46">
        <v>17795395.46500437</v>
      </c>
      <c r="I843" s="76">
        <v>557746009066.12683</v>
      </c>
      <c r="J843" s="56">
        <v>0.49444793076740556</v>
      </c>
      <c r="K843" s="76">
        <v>15347516212.820509</v>
      </c>
      <c r="L843" s="76">
        <v>0</v>
      </c>
      <c r="M843" s="76">
        <v>102690606288.58716</v>
      </c>
      <c r="N843" s="76">
        <v>72578506868.185638</v>
      </c>
      <c r="O843" s="76">
        <v>25153.011326818611</v>
      </c>
      <c r="P843" s="46">
        <v>485186.40035524667</v>
      </c>
      <c r="Q843" s="46">
        <v>313329.30510301649</v>
      </c>
      <c r="R843" s="76">
        <v>1013235077165.6537</v>
      </c>
      <c r="S843" s="56">
        <v>0.58630903584556648</v>
      </c>
      <c r="T843" s="56">
        <v>0.424196767091508</v>
      </c>
      <c r="U843" s="46">
        <v>15.524874050941035</v>
      </c>
      <c r="V843" s="76">
        <v>7419151551544.7695</v>
      </c>
      <c r="W843" s="84">
        <v>2341.0781916515016</v>
      </c>
      <c r="X843" s="82">
        <v>4.6719562061536248E-2</v>
      </c>
      <c r="Y843" s="476">
        <v>2.0000000000000001E-4</v>
      </c>
    </row>
    <row r="844" spans="1:25" x14ac:dyDescent="0.2">
      <c r="A844" s="475">
        <v>840</v>
      </c>
      <c r="B844" s="56">
        <v>0.38996612457903734</v>
      </c>
      <c r="C844" s="46">
        <v>7124.7588338130554</v>
      </c>
      <c r="D844" s="56">
        <v>1.178920294126778</v>
      </c>
      <c r="E844" s="56">
        <v>0.44518585318564213</v>
      </c>
      <c r="F844" s="250">
        <v>2025.1</v>
      </c>
      <c r="G844" s="76">
        <v>306571941255.76788</v>
      </c>
      <c r="H844" s="46">
        <v>32960638.078434419</v>
      </c>
      <c r="I844" s="76">
        <v>593641249363.87415</v>
      </c>
      <c r="J844" s="56">
        <v>4.2632328269030739E-2</v>
      </c>
      <c r="K844" s="76">
        <v>30522304530.127003</v>
      </c>
      <c r="L844" s="76">
        <v>17944776258.678677</v>
      </c>
      <c r="M844" s="76">
        <v>128338381602.18146</v>
      </c>
      <c r="N844" s="76">
        <v>6628688660.8300333</v>
      </c>
      <c r="O844" s="76">
        <v>40128.276084829966</v>
      </c>
      <c r="P844" s="46">
        <v>105001.70843421342</v>
      </c>
      <c r="Q844" s="46">
        <v>23000.796930110031</v>
      </c>
      <c r="R844" s="76">
        <v>1032217198256.9031</v>
      </c>
      <c r="S844" s="56">
        <v>0.34983379111363089</v>
      </c>
      <c r="T844" s="56">
        <v>0.2863418064495703</v>
      </c>
      <c r="U844" s="46">
        <v>21.230371246031584</v>
      </c>
      <c r="V844" s="76">
        <v>6593849991229.0537</v>
      </c>
      <c r="W844" s="84">
        <v>2079.7204934704232</v>
      </c>
      <c r="X844" s="82">
        <v>3.5838982466472338E-2</v>
      </c>
      <c r="Y844" s="476">
        <v>2.0000000000000001E-4</v>
      </c>
    </row>
    <row r="845" spans="1:25" x14ac:dyDescent="0.2">
      <c r="A845" s="475">
        <v>841</v>
      </c>
      <c r="B845" s="56">
        <v>0.6338889994190019</v>
      </c>
      <c r="C845" s="46">
        <v>5775.4227924271017</v>
      </c>
      <c r="D845" s="56">
        <v>0.75956343913974256</v>
      </c>
      <c r="E845" s="56">
        <v>0.40803974721884556</v>
      </c>
      <c r="F845" s="250">
        <v>2024.23</v>
      </c>
      <c r="G845" s="76">
        <v>184864377516.19061</v>
      </c>
      <c r="H845" s="46">
        <v>18147120.910592213</v>
      </c>
      <c r="I845" s="76">
        <v>519548307031.97943</v>
      </c>
      <c r="J845" s="56">
        <v>0.44975953884578634</v>
      </c>
      <c r="K845" s="76">
        <v>22389432131.588799</v>
      </c>
      <c r="L845" s="76">
        <v>11604496286.396046</v>
      </c>
      <c r="M845" s="76">
        <v>196496033542.93896</v>
      </c>
      <c r="N845" s="76">
        <v>64783342382.171608</v>
      </c>
      <c r="O845" s="76">
        <v>41637.965590322776</v>
      </c>
      <c r="P845" s="46">
        <v>443300.23128720187</v>
      </c>
      <c r="Q845" s="46">
        <v>280049.27101526351</v>
      </c>
      <c r="R845" s="76">
        <v>1101440877080.7437</v>
      </c>
      <c r="S845" s="56">
        <v>0.59748261527818913</v>
      </c>
      <c r="T845" s="56">
        <v>0.37064630198479831</v>
      </c>
      <c r="U845" s="46">
        <v>15.611820641029293</v>
      </c>
      <c r="V845" s="76">
        <v>7013381812764.5859</v>
      </c>
      <c r="W845" s="84">
        <v>2213.0694636222702</v>
      </c>
      <c r="X845" s="82">
        <v>4.6939784907585602E-2</v>
      </c>
      <c r="Y845" s="476">
        <v>2.0000000000000001E-4</v>
      </c>
    </row>
    <row r="846" spans="1:25" x14ac:dyDescent="0.2">
      <c r="A846" s="475">
        <v>842</v>
      </c>
      <c r="B846" s="56">
        <v>0.3972947545474802</v>
      </c>
      <c r="C846" s="46">
        <v>8270.5040498312392</v>
      </c>
      <c r="D846" s="56">
        <v>0.52499506222449721</v>
      </c>
      <c r="E846" s="56">
        <v>0.29814126709712285</v>
      </c>
      <c r="F846" s="250">
        <v>2025.43</v>
      </c>
      <c r="G846" s="76">
        <v>105459184302.57901</v>
      </c>
      <c r="H846" s="46">
        <v>9929354.7878851332</v>
      </c>
      <c r="I846" s="76">
        <v>343423991111.71942</v>
      </c>
      <c r="J846" s="56">
        <v>0.3972947545474802</v>
      </c>
      <c r="K846" s="76">
        <v>18291425889.480476</v>
      </c>
      <c r="L846" s="76">
        <v>17226830462.182308</v>
      </c>
      <c r="M846" s="76">
        <v>105982851619.87175</v>
      </c>
      <c r="N846" s="76">
        <v>38223202574.231697</v>
      </c>
      <c r="O846" s="76">
        <v>25149.379598990254</v>
      </c>
      <c r="P846" s="46">
        <v>291201.42064689094</v>
      </c>
      <c r="Q846" s="46">
        <v>168282.26278692254</v>
      </c>
      <c r="R846" s="76">
        <v>660207057677.92273</v>
      </c>
      <c r="S846" s="56">
        <v>0.54620666359921766</v>
      </c>
      <c r="T846" s="56">
        <v>0.33177138626367259</v>
      </c>
      <c r="U846" s="46">
        <v>15.788520099310233</v>
      </c>
      <c r="V846" s="76">
        <v>3872445635687.8525</v>
      </c>
      <c r="W846" s="84">
        <v>1220.5596763719072</v>
      </c>
      <c r="X846" s="82">
        <v>4.5655502706897007E-2</v>
      </c>
      <c r="Y846" s="476">
        <v>2.0000000000000001E-4</v>
      </c>
    </row>
    <row r="847" spans="1:25" x14ac:dyDescent="0.2">
      <c r="A847" s="475">
        <v>843</v>
      </c>
      <c r="B847" s="56">
        <v>0.53778599038968145</v>
      </c>
      <c r="C847" s="46">
        <v>7492.8610022495377</v>
      </c>
      <c r="D847" s="56">
        <v>0.73714708996177947</v>
      </c>
      <c r="E847" s="56">
        <v>0.44677709107669311</v>
      </c>
      <c r="F847" s="250">
        <v>2024.95</v>
      </c>
      <c r="G847" s="76">
        <v>251026708481.30844</v>
      </c>
      <c r="H847" s="46">
        <v>16432337.70955766</v>
      </c>
      <c r="I847" s="76">
        <v>529839318083.87109</v>
      </c>
      <c r="J847" s="56">
        <v>0.46507655153318672</v>
      </c>
      <c r="K847" s="76">
        <v>6199784443.8036547</v>
      </c>
      <c r="L847" s="76">
        <v>0</v>
      </c>
      <c r="M847" s="76">
        <v>230605364612.71448</v>
      </c>
      <c r="N847" s="76">
        <v>30180586828.005875</v>
      </c>
      <c r="O847" s="76">
        <v>22037.396278272034</v>
      </c>
      <c r="P847" s="46">
        <v>233466.42249699653</v>
      </c>
      <c r="Q847" s="46">
        <v>120533.36163065772</v>
      </c>
      <c r="R847" s="76">
        <v>1176809908868.6099</v>
      </c>
      <c r="S847" s="56">
        <v>0.63439876264039208</v>
      </c>
      <c r="T847" s="56">
        <v>0.38319307821326676</v>
      </c>
      <c r="U847" s="46">
        <v>16.318193120187665</v>
      </c>
      <c r="V847" s="76">
        <v>8219550021879.6836</v>
      </c>
      <c r="W847" s="84">
        <v>2594.1548191179986</v>
      </c>
      <c r="X847" s="82">
        <v>4.4248351044992147E-2</v>
      </c>
      <c r="Y847" s="476">
        <v>2.0000000000000001E-4</v>
      </c>
    </row>
    <row r="848" spans="1:25" x14ac:dyDescent="0.2">
      <c r="A848" s="475">
        <v>844</v>
      </c>
      <c r="B848" s="56">
        <v>0.43537271507516567</v>
      </c>
      <c r="C848" s="46">
        <v>4624.1236994544206</v>
      </c>
      <c r="D848" s="56">
        <v>1.0969235465698417</v>
      </c>
      <c r="E848" s="56">
        <v>0.25959197551397928</v>
      </c>
      <c r="F848" s="250">
        <v>2026.81</v>
      </c>
      <c r="G848" s="76">
        <v>131255684897.28548</v>
      </c>
      <c r="H848" s="46">
        <v>37411306.026201159</v>
      </c>
      <c r="I848" s="76">
        <v>565096230473.24902</v>
      </c>
      <c r="J848" s="56">
        <v>0.13279345132728793</v>
      </c>
      <c r="K848" s="76">
        <v>19176756184.837166</v>
      </c>
      <c r="L848" s="76">
        <v>21228531840.0359</v>
      </c>
      <c r="M848" s="76">
        <v>14098546148.8929</v>
      </c>
      <c r="N848" s="76">
        <v>26936355022.661545</v>
      </c>
      <c r="O848" s="76">
        <v>25128.974458586094</v>
      </c>
      <c r="P848" s="46">
        <v>241607.56753623462</v>
      </c>
      <c r="Q848" s="46">
        <v>120215.27166689435</v>
      </c>
      <c r="R848" s="76">
        <v>863195850872.59192</v>
      </c>
      <c r="S848" s="56">
        <v>0.34022661915576696</v>
      </c>
      <c r="T848" s="56">
        <v>0.17834957430234469</v>
      </c>
      <c r="U848" s="46">
        <v>18.58692514497498</v>
      </c>
      <c r="V848" s="76">
        <v>3014863139227.2993</v>
      </c>
      <c r="W848" s="84">
        <v>952.23789308945641</v>
      </c>
      <c r="X848" s="82">
        <v>4.0489324138092218E-2</v>
      </c>
      <c r="Y848" s="476">
        <v>2.0000000000000001E-4</v>
      </c>
    </row>
    <row r="849" spans="1:25" x14ac:dyDescent="0.2">
      <c r="A849" s="475">
        <v>845</v>
      </c>
      <c r="B849" s="56">
        <v>0.46325752420722638</v>
      </c>
      <c r="C849" s="46">
        <v>6557.8340017202709</v>
      </c>
      <c r="D849" s="56">
        <v>1.0367064456303821</v>
      </c>
      <c r="E849" s="56">
        <v>0.38349212648149561</v>
      </c>
      <c r="F849" s="250">
        <v>2026.22</v>
      </c>
      <c r="G849" s="76">
        <v>205975779191.48865</v>
      </c>
      <c r="H849" s="46">
        <v>32279526.485972192</v>
      </c>
      <c r="I849" s="76">
        <v>731420505701.85608</v>
      </c>
      <c r="J849" s="56">
        <v>0.33579335827355705</v>
      </c>
      <c r="K849" s="76">
        <v>50620868458.638611</v>
      </c>
      <c r="L849" s="76">
        <v>146372831392.00827</v>
      </c>
      <c r="M849" s="76">
        <v>51954747189.669907</v>
      </c>
      <c r="N849" s="76">
        <v>89162171080.481979</v>
      </c>
      <c r="O849" s="76">
        <v>29183.64944470863</v>
      </c>
      <c r="P849" s="46">
        <v>555040.24552537361</v>
      </c>
      <c r="Q849" s="46">
        <v>360021.71556860942</v>
      </c>
      <c r="R849" s="76">
        <v>1245137752372.6279</v>
      </c>
      <c r="S849" s="56">
        <v>0.47498764671263477</v>
      </c>
      <c r="T849" s="56">
        <v>0.36356984216887944</v>
      </c>
      <c r="U849" s="46">
        <v>15.538521109489823</v>
      </c>
      <c r="V849" s="76">
        <v>7637004303897.7979</v>
      </c>
      <c r="W849" s="84">
        <v>2410.5969450101297</v>
      </c>
      <c r="X849" s="82">
        <v>4.7655303653639701E-2</v>
      </c>
      <c r="Y849" s="476">
        <v>2.0000000000000001E-4</v>
      </c>
    </row>
    <row r="850" spans="1:25" x14ac:dyDescent="0.2">
      <c r="A850" s="475">
        <v>846</v>
      </c>
      <c r="B850" s="56">
        <v>0.49563651329997088</v>
      </c>
      <c r="C850" s="46">
        <v>4129.9859489390701</v>
      </c>
      <c r="D850" s="56">
        <v>0.27993348420215175</v>
      </c>
      <c r="E850" s="56">
        <v>0.33113565219969543</v>
      </c>
      <c r="F850" s="250">
        <v>2024.29</v>
      </c>
      <c r="G850" s="76">
        <v>120603522076.97882</v>
      </c>
      <c r="H850" s="46">
        <v>4669537.3334427457</v>
      </c>
      <c r="I850" s="76">
        <v>205210444686.42841</v>
      </c>
      <c r="J850" s="56">
        <v>0.49563651329997094</v>
      </c>
      <c r="K850" s="76">
        <v>9656974266.1870842</v>
      </c>
      <c r="L850" s="76">
        <v>0</v>
      </c>
      <c r="M850" s="76">
        <v>154674339325.70413</v>
      </c>
      <c r="N850" s="76">
        <v>41715851373.317383</v>
      </c>
      <c r="O850" s="76">
        <v>27931.861493356577</v>
      </c>
      <c r="P850" s="46">
        <v>324364.89415550727</v>
      </c>
      <c r="Q850" s="46">
        <v>163193.72517133394</v>
      </c>
      <c r="R850" s="76">
        <v>610811367293.21362</v>
      </c>
      <c r="S850" s="56">
        <v>0.65485032514168084</v>
      </c>
      <c r="T850" s="56">
        <v>0.34803593301823982</v>
      </c>
      <c r="U850" s="46">
        <v>16.33022056049397</v>
      </c>
      <c r="V850" s="76">
        <v>3943556281790.4834</v>
      </c>
      <c r="W850" s="84">
        <v>1244.3860776989816</v>
      </c>
      <c r="X850" s="82">
        <v>4.3344689181695303E-2</v>
      </c>
      <c r="Y850" s="476">
        <v>2.0000000000000001E-4</v>
      </c>
    </row>
    <row r="851" spans="1:25" x14ac:dyDescent="0.2">
      <c r="A851" s="475">
        <v>847</v>
      </c>
      <c r="B851" s="56">
        <v>0.49221292881923906</v>
      </c>
      <c r="C851" s="46">
        <v>2602.0215006492945</v>
      </c>
      <c r="D851" s="56">
        <v>0.4815094866261283</v>
      </c>
      <c r="E851" s="56">
        <v>0.29400474865500043</v>
      </c>
      <c r="F851" s="250">
        <v>2025.02</v>
      </c>
      <c r="G851" s="76">
        <v>187570257322.17426</v>
      </c>
      <c r="H851" s="46">
        <v>9743811.8086518552</v>
      </c>
      <c r="I851" s="76">
        <v>369290813297.07361</v>
      </c>
      <c r="J851" s="56">
        <v>0.47774790546444212</v>
      </c>
      <c r="K851" s="76">
        <v>32263506901.262444</v>
      </c>
      <c r="L851" s="76">
        <v>45566338752.235123</v>
      </c>
      <c r="M851" s="76">
        <v>107736375287.98712</v>
      </c>
      <c r="N851" s="76">
        <v>142346361908.31171</v>
      </c>
      <c r="O851" s="76">
        <v>17968.577121159404</v>
      </c>
      <c r="P851" s="46">
        <v>745534.84079526586</v>
      </c>
      <c r="Q851" s="46">
        <v>509983.92581288097</v>
      </c>
      <c r="R851" s="76">
        <v>934444476361.20264</v>
      </c>
      <c r="S851" s="56">
        <v>0.57796961543524217</v>
      </c>
      <c r="T851" s="56">
        <v>0.3749260855844212</v>
      </c>
      <c r="U851" s="46">
        <v>16.065677938495966</v>
      </c>
      <c r="V851" s="76">
        <v>6209916988771.7871</v>
      </c>
      <c r="W851" s="84">
        <v>1957.8286360713441</v>
      </c>
      <c r="X851" s="82">
        <v>4.5238149953876546E-2</v>
      </c>
      <c r="Y851" s="476">
        <v>2.0000000000000001E-4</v>
      </c>
    </row>
    <row r="852" spans="1:25" x14ac:dyDescent="0.2">
      <c r="A852" s="475">
        <v>848</v>
      </c>
      <c r="B852" s="56">
        <v>0.54054219353761979</v>
      </c>
      <c r="C852" s="46">
        <v>4864.3304986390813</v>
      </c>
      <c r="D852" s="56">
        <v>0.84177247351629048</v>
      </c>
      <c r="E852" s="56">
        <v>0.49401464633374964</v>
      </c>
      <c r="F852" s="250">
        <v>2027.39</v>
      </c>
      <c r="G852" s="76">
        <v>33324867767.665787</v>
      </c>
      <c r="H852" s="46">
        <v>21861989.639336653</v>
      </c>
      <c r="I852" s="76">
        <v>485160728321.07397</v>
      </c>
      <c r="J852" s="56">
        <v>0.20857160544465314</v>
      </c>
      <c r="K852" s="76">
        <v>46662467837.143242</v>
      </c>
      <c r="L852" s="76">
        <v>118045932842.85095</v>
      </c>
      <c r="M852" s="76">
        <v>0</v>
      </c>
      <c r="N852" s="76">
        <v>28988409471.542919</v>
      </c>
      <c r="O852" s="76">
        <v>36188.112899251289</v>
      </c>
      <c r="P852" s="46">
        <v>214567.29865093098</v>
      </c>
      <c r="Q852" s="46">
        <v>104971.14008956788</v>
      </c>
      <c r="R852" s="76">
        <v>727435944468.08899</v>
      </c>
      <c r="S852" s="56">
        <v>0.3636730186814463</v>
      </c>
      <c r="T852" s="56">
        <v>0.12432626597358802</v>
      </c>
      <c r="U852" s="46">
        <v>14.444722304231425</v>
      </c>
      <c r="V852" s="76">
        <v>1457287205755.522</v>
      </c>
      <c r="W852" s="84">
        <v>459.94252700765213</v>
      </c>
      <c r="X852" s="82">
        <v>5.0698719623022942E-2</v>
      </c>
      <c r="Y852" s="476">
        <v>2.0000000000000001E-4</v>
      </c>
    </row>
    <row r="853" spans="1:25" x14ac:dyDescent="0.2">
      <c r="A853" s="475">
        <v>849</v>
      </c>
      <c r="B853" s="56">
        <v>0.51768683437946283</v>
      </c>
      <c r="C853" s="46">
        <v>1500</v>
      </c>
      <c r="D853" s="56">
        <v>0.74508191635357879</v>
      </c>
      <c r="E853" s="56">
        <v>0.38364018409005524</v>
      </c>
      <c r="F853" s="250">
        <v>2026.57</v>
      </c>
      <c r="G853" s="76">
        <v>150512956642.9328</v>
      </c>
      <c r="H853" s="46">
        <v>19167629.857733581</v>
      </c>
      <c r="I853" s="76">
        <v>435494624960.00275</v>
      </c>
      <c r="J853" s="56">
        <v>0.30490326143757829</v>
      </c>
      <c r="K853" s="76">
        <v>15759945291.727768</v>
      </c>
      <c r="L853" s="76">
        <v>15484571744.03031</v>
      </c>
      <c r="M853" s="76">
        <v>54429640096.446388</v>
      </c>
      <c r="N853" s="76">
        <v>54324470748.03952</v>
      </c>
      <c r="O853" s="76">
        <v>27580.352468641504</v>
      </c>
      <c r="P853" s="46">
        <v>369755.08006977802</v>
      </c>
      <c r="Q853" s="46">
        <v>223040.34321734641</v>
      </c>
      <c r="R853" s="76">
        <v>780333131486.35876</v>
      </c>
      <c r="S853" s="56">
        <v>0.47475016851225665</v>
      </c>
      <c r="T853" s="56">
        <v>0.32237201197971949</v>
      </c>
      <c r="U853" s="46">
        <v>16.515492222693481</v>
      </c>
      <c r="V853" s="76">
        <v>4593028982478.0264</v>
      </c>
      <c r="W853" s="84">
        <v>1449.6500105896487</v>
      </c>
      <c r="X853" s="82">
        <v>4.4055474562607951E-2</v>
      </c>
      <c r="Y853" s="476">
        <v>2.0000000000000001E-4</v>
      </c>
    </row>
    <row r="854" spans="1:25" x14ac:dyDescent="0.2">
      <c r="A854" s="475">
        <v>850</v>
      </c>
      <c r="B854" s="56">
        <v>0.59661239951301603</v>
      </c>
      <c r="C854" s="46">
        <v>5252.3624033176202</v>
      </c>
      <c r="D854" s="56">
        <v>0.7224429700178352</v>
      </c>
      <c r="E854" s="56">
        <v>0.57411013128439292</v>
      </c>
      <c r="F854" s="250">
        <v>2024.34</v>
      </c>
      <c r="G854" s="76">
        <v>323562752741.38489</v>
      </c>
      <c r="H854" s="46">
        <v>16933115.807423905</v>
      </c>
      <c r="I854" s="76">
        <v>330768430880.16064</v>
      </c>
      <c r="J854" s="56">
        <v>7.8033079730064681E-2</v>
      </c>
      <c r="K854" s="76">
        <v>5400583019.0164185</v>
      </c>
      <c r="L854" s="76">
        <v>0</v>
      </c>
      <c r="M854" s="76">
        <v>266810604049.99326</v>
      </c>
      <c r="N854" s="76">
        <v>99881497705.163742</v>
      </c>
      <c r="O854" s="76">
        <v>16920.456441096219</v>
      </c>
      <c r="P854" s="46">
        <v>553530.12195758859</v>
      </c>
      <c r="Q854" s="46">
        <v>369111.5230188499</v>
      </c>
      <c r="R854" s="76">
        <v>1096409741614.8741</v>
      </c>
      <c r="S854" s="56">
        <v>0.52891219494549502</v>
      </c>
      <c r="T854" s="56">
        <v>0.29518228263425045</v>
      </c>
      <c r="U854" s="46">
        <v>19.275472100914019</v>
      </c>
      <c r="V854" s="76">
        <v>6763833161316.418</v>
      </c>
      <c r="W854" s="84">
        <v>2134.7042733570383</v>
      </c>
      <c r="X854" s="82">
        <v>3.8628361000192887E-2</v>
      </c>
      <c r="Y854" s="476">
        <v>2.0000000000000001E-4</v>
      </c>
    </row>
    <row r="855" spans="1:25" x14ac:dyDescent="0.2">
      <c r="A855" s="475">
        <v>851</v>
      </c>
      <c r="B855" s="56">
        <v>0.73038809435963159</v>
      </c>
      <c r="C855" s="46">
        <v>2516.7757699945814</v>
      </c>
      <c r="D855" s="56">
        <v>0.23657033747562872</v>
      </c>
      <c r="E855" s="56">
        <v>0.3653137521798992</v>
      </c>
      <c r="F855" s="250">
        <v>2025.05</v>
      </c>
      <c r="G855" s="76">
        <v>124768468154.26218</v>
      </c>
      <c r="H855" s="46">
        <v>3720328.4375165771</v>
      </c>
      <c r="I855" s="76">
        <v>188893260701.47894</v>
      </c>
      <c r="J855" s="56">
        <v>0.56106182469229937</v>
      </c>
      <c r="K855" s="76">
        <v>16835567194.263863</v>
      </c>
      <c r="L855" s="76">
        <v>25080807259.830719</v>
      </c>
      <c r="M855" s="76">
        <v>68483690563.902695</v>
      </c>
      <c r="N855" s="76">
        <v>310165120182.02844</v>
      </c>
      <c r="O855" s="76">
        <v>19219.541978644032</v>
      </c>
      <c r="P855" s="46">
        <v>1726048.8476270181</v>
      </c>
      <c r="Q855" s="46">
        <v>1213766.5120252981</v>
      </c>
      <c r="R855" s="76">
        <v>717729564392.13184</v>
      </c>
      <c r="S855" s="56">
        <v>0.48259997716864883</v>
      </c>
      <c r="T855" s="56">
        <v>0.40083371247934152</v>
      </c>
      <c r="U855" s="46">
        <v>15.533108108367815</v>
      </c>
      <c r="V855" s="76">
        <v>4936488261821.3525</v>
      </c>
      <c r="W855" s="84">
        <v>1559.2643093608144</v>
      </c>
      <c r="X855" s="82">
        <v>4.6642337998155002E-2</v>
      </c>
      <c r="Y855" s="476">
        <v>2.0000000000000001E-4</v>
      </c>
    </row>
    <row r="856" spans="1:25" x14ac:dyDescent="0.2">
      <c r="A856" s="475">
        <v>852</v>
      </c>
      <c r="B856" s="56">
        <v>0.413616680097873</v>
      </c>
      <c r="C856" s="46">
        <v>1549.3629871854346</v>
      </c>
      <c r="D856" s="56">
        <v>0.40707124387862004</v>
      </c>
      <c r="E856" s="56">
        <v>0.39401790871981668</v>
      </c>
      <c r="F856" s="250">
        <v>2023.75</v>
      </c>
      <c r="G856" s="76">
        <v>332891770487.08661</v>
      </c>
      <c r="H856" s="46">
        <v>7406209.7442618059</v>
      </c>
      <c r="I856" s="76">
        <v>258082280664.7229</v>
      </c>
      <c r="J856" s="56">
        <v>0.413616680097873</v>
      </c>
      <c r="K856" s="76">
        <v>8177668625.0760517</v>
      </c>
      <c r="L856" s="76">
        <v>0</v>
      </c>
      <c r="M856" s="76">
        <v>386179871466.90527</v>
      </c>
      <c r="N856" s="76">
        <v>12619752780.88262</v>
      </c>
      <c r="O856" s="76">
        <v>25047.519468964361</v>
      </c>
      <c r="P856" s="46">
        <v>137187.02101318375</v>
      </c>
      <c r="Q856" s="46">
        <v>46593.493343937836</v>
      </c>
      <c r="R856" s="76">
        <v>947401510148.71619</v>
      </c>
      <c r="S856" s="56">
        <v>0.68386984213886481</v>
      </c>
      <c r="T856" s="56">
        <v>0.43007656100781605</v>
      </c>
      <c r="U856" s="46">
        <v>17.875295638127412</v>
      </c>
      <c r="V856" s="76">
        <v>8188309547356.0449</v>
      </c>
      <c r="W856" s="84">
        <v>2582.0051028542102</v>
      </c>
      <c r="X856" s="82">
        <v>3.9892578644700305E-2</v>
      </c>
      <c r="Y856" s="476">
        <v>2.0000000000000001E-4</v>
      </c>
    </row>
    <row r="857" spans="1:25" x14ac:dyDescent="0.2">
      <c r="A857" s="475">
        <v>853</v>
      </c>
      <c r="B857" s="56">
        <v>0.48087174757425871</v>
      </c>
      <c r="C857" s="46">
        <v>5758.6445890948135</v>
      </c>
      <c r="D857" s="56">
        <v>0.96811722915615639</v>
      </c>
      <c r="E857" s="56">
        <v>0.34893469846251379</v>
      </c>
      <c r="F857" s="250">
        <v>2025.06</v>
      </c>
      <c r="G857" s="76">
        <v>210726223658.24429</v>
      </c>
      <c r="H857" s="46">
        <v>28421151.858472519</v>
      </c>
      <c r="I857" s="76">
        <v>521036960236.36322</v>
      </c>
      <c r="J857" s="56">
        <v>0.20746146286619993</v>
      </c>
      <c r="K857" s="76">
        <v>28548381521.805191</v>
      </c>
      <c r="L857" s="76">
        <v>70696522589.860947</v>
      </c>
      <c r="M857" s="76">
        <v>135870753694.67497</v>
      </c>
      <c r="N857" s="76">
        <v>41757011861.131523</v>
      </c>
      <c r="O857" s="76">
        <v>23083.978352396643</v>
      </c>
      <c r="P857" s="46">
        <v>318746.30609862751</v>
      </c>
      <c r="Q857" s="46">
        <v>178798.24675913047</v>
      </c>
      <c r="R857" s="76">
        <v>1084810430882.6302</v>
      </c>
      <c r="S857" s="56">
        <v>0.48246816468547266</v>
      </c>
      <c r="T857" s="56">
        <v>0.28006641120360032</v>
      </c>
      <c r="U857" s="46">
        <v>17.0497815670515</v>
      </c>
      <c r="V857" s="76">
        <v>5593245167245.3535</v>
      </c>
      <c r="W857" s="84">
        <v>1763.7149919228177</v>
      </c>
      <c r="X857" s="82">
        <v>4.3962215626221463E-2</v>
      </c>
      <c r="Y857" s="476">
        <v>2.0000000000000001E-4</v>
      </c>
    </row>
    <row r="858" spans="1:25" x14ac:dyDescent="0.2">
      <c r="A858" s="475">
        <v>854</v>
      </c>
      <c r="B858" s="56">
        <v>0.60340083671965106</v>
      </c>
      <c r="C858" s="46">
        <v>8648.9204751728721</v>
      </c>
      <c r="D858" s="56">
        <v>0.73159418828797529</v>
      </c>
      <c r="E858" s="56">
        <v>0.42324707231965863</v>
      </c>
      <c r="F858" s="250">
        <v>2023.75</v>
      </c>
      <c r="G858" s="76">
        <v>304279052076.98383</v>
      </c>
      <c r="H858" s="46">
        <v>16528014.847632326</v>
      </c>
      <c r="I858" s="76">
        <v>379514683076.36273</v>
      </c>
      <c r="J858" s="56">
        <v>0.14639641030171879</v>
      </c>
      <c r="K858" s="76">
        <v>8324482439.56775</v>
      </c>
      <c r="L858" s="76">
        <v>0</v>
      </c>
      <c r="M858" s="76">
        <v>262423288205.71042</v>
      </c>
      <c r="N858" s="76">
        <v>112416277080.70532</v>
      </c>
      <c r="O858" s="76">
        <v>24360.074330966472</v>
      </c>
      <c r="P858" s="46">
        <v>571849.79102529259</v>
      </c>
      <c r="Q858" s="46">
        <v>383574.16545462533</v>
      </c>
      <c r="R858" s="76">
        <v>1066346037131.5902</v>
      </c>
      <c r="S858" s="56">
        <v>0.5068403685545354</v>
      </c>
      <c r="T858" s="56">
        <v>0.30565358073161425</v>
      </c>
      <c r="U858" s="46">
        <v>18.557616524576588</v>
      </c>
      <c r="V858" s="76">
        <v>6561148107891.3672</v>
      </c>
      <c r="W858" s="84">
        <v>2070.7680059909781</v>
      </c>
      <c r="X858" s="82">
        <v>4.0244059959521128E-2</v>
      </c>
      <c r="Y858" s="476">
        <v>2.0000000000000001E-4</v>
      </c>
    </row>
    <row r="859" spans="1:25" x14ac:dyDescent="0.2">
      <c r="A859" s="475">
        <v>855</v>
      </c>
      <c r="B859" s="56">
        <v>0.47828645773204753</v>
      </c>
      <c r="C859" s="46">
        <v>1500</v>
      </c>
      <c r="D859" s="56">
        <v>1.0391357904121239</v>
      </c>
      <c r="E859" s="56">
        <v>0.4553123438982693</v>
      </c>
      <c r="F859" s="250">
        <v>2024.85</v>
      </c>
      <c r="G859" s="76">
        <v>404366681311.47156</v>
      </c>
      <c r="H859" s="46">
        <v>34878137.176415399</v>
      </c>
      <c r="I859" s="76">
        <v>651991340588.11194</v>
      </c>
      <c r="J859" s="56">
        <v>0.21469554833914217</v>
      </c>
      <c r="K859" s="76">
        <v>15200207642.962362</v>
      </c>
      <c r="L859" s="76">
        <v>0</v>
      </c>
      <c r="M859" s="76">
        <v>252498942520.92938</v>
      </c>
      <c r="N859" s="76">
        <v>57479778480.885033</v>
      </c>
      <c r="O859" s="76">
        <v>38815.641811530688</v>
      </c>
      <c r="P859" s="46">
        <v>383905.93418357847</v>
      </c>
      <c r="Q859" s="46">
        <v>226436.94091761121</v>
      </c>
      <c r="R859" s="76">
        <v>1436634155257.5686</v>
      </c>
      <c r="S859" s="56">
        <v>0.50691790762037026</v>
      </c>
      <c r="T859" s="56">
        <v>0.31517422419051982</v>
      </c>
      <c r="U859" s="46">
        <v>18.298076661989054</v>
      </c>
      <c r="V859" s="76">
        <v>9014615722494.8105</v>
      </c>
      <c r="W859" s="84">
        <v>2844.1817112803715</v>
      </c>
      <c r="X859" s="82">
        <v>4.0420414126651975E-2</v>
      </c>
      <c r="Y859" s="476">
        <v>2.0000000000000001E-4</v>
      </c>
    </row>
    <row r="860" spans="1:25" x14ac:dyDescent="0.2">
      <c r="A860" s="475">
        <v>856</v>
      </c>
      <c r="B860" s="56">
        <v>0.51373603290960701</v>
      </c>
      <c r="C860" s="46">
        <v>3761.3125126224331</v>
      </c>
      <c r="D860" s="56">
        <v>1.0277473786953073</v>
      </c>
      <c r="E860" s="56">
        <v>0.14800680862079596</v>
      </c>
      <c r="F860" s="250">
        <v>2023.75</v>
      </c>
      <c r="G860" s="76">
        <v>298728862494.2016</v>
      </c>
      <c r="H860" s="46">
        <v>33463910.851006318</v>
      </c>
      <c r="I860" s="76">
        <v>763478191931.43945</v>
      </c>
      <c r="J860" s="56">
        <v>0.36698165707114982</v>
      </c>
      <c r="K860" s="76">
        <v>25795711063.882919</v>
      </c>
      <c r="L860" s="76">
        <v>0</v>
      </c>
      <c r="M860" s="76">
        <v>222203256158.1951</v>
      </c>
      <c r="N860" s="76">
        <v>23092606036.643951</v>
      </c>
      <c r="O860" s="76">
        <v>20868.030121843931</v>
      </c>
      <c r="P860" s="46">
        <v>202500.32677314716</v>
      </c>
      <c r="Q860" s="46">
        <v>94608.084785511703</v>
      </c>
      <c r="R860" s="76">
        <v>1299953967100.4829</v>
      </c>
      <c r="S860" s="56">
        <v>0.52855070881804378</v>
      </c>
      <c r="T860" s="56">
        <v>0.39638990638583987</v>
      </c>
      <c r="U860" s="46">
        <v>16.412042673379805</v>
      </c>
      <c r="V860" s="76">
        <v>9469795929192.3984</v>
      </c>
      <c r="W860" s="84">
        <v>2989.7735208105746</v>
      </c>
      <c r="X860" s="82">
        <v>4.37730823653373E-2</v>
      </c>
      <c r="Y860" s="476">
        <v>2.0000000000000001E-4</v>
      </c>
    </row>
    <row r="861" spans="1:25" x14ac:dyDescent="0.2">
      <c r="A861" s="475">
        <v>857</v>
      </c>
      <c r="B861" s="56">
        <v>0.64298385951483839</v>
      </c>
      <c r="C861" s="46">
        <v>5617.3278472872653</v>
      </c>
      <c r="D861" s="56">
        <v>0.63845535374530782</v>
      </c>
      <c r="E861" s="56">
        <v>0.36926571796639374</v>
      </c>
      <c r="F861" s="250">
        <v>2025.48</v>
      </c>
      <c r="G861" s="76">
        <v>86847822143.04538</v>
      </c>
      <c r="H861" s="46">
        <v>13663487.071971659</v>
      </c>
      <c r="I861" s="76">
        <v>463240552461.08594</v>
      </c>
      <c r="J861" s="56">
        <v>0.52847219354105146</v>
      </c>
      <c r="K861" s="76">
        <v>14044755740.695614</v>
      </c>
      <c r="L861" s="76">
        <v>9361247071.2554379</v>
      </c>
      <c r="M861" s="76">
        <v>102379676969.23482</v>
      </c>
      <c r="N861" s="76">
        <v>29402534260.876583</v>
      </c>
      <c r="O861" s="76">
        <v>24772.747106019553</v>
      </c>
      <c r="P861" s="46">
        <v>247687.87639163225</v>
      </c>
      <c r="Q861" s="46">
        <v>132974.20174362478</v>
      </c>
      <c r="R861" s="76">
        <v>740092419797.32959</v>
      </c>
      <c r="S861" s="56">
        <v>0.59696338633226853</v>
      </c>
      <c r="T861" s="56">
        <v>0.4108539628350355</v>
      </c>
      <c r="U861" s="46">
        <v>14.676382693075592</v>
      </c>
      <c r="V861" s="76">
        <v>5095453962172.791</v>
      </c>
      <c r="W861" s="84">
        <v>1607.2550993787911</v>
      </c>
      <c r="X861" s="82">
        <v>4.7572086498768061E-2</v>
      </c>
      <c r="Y861" s="476">
        <v>2.0000000000000001E-4</v>
      </c>
    </row>
    <row r="862" spans="1:25" x14ac:dyDescent="0.2">
      <c r="A862" s="475">
        <v>858</v>
      </c>
      <c r="B862" s="56">
        <v>0.36886311999108168</v>
      </c>
      <c r="C862" s="46">
        <v>6066.3813256419717</v>
      </c>
      <c r="D862" s="56">
        <v>0.6913179884886701</v>
      </c>
      <c r="E862" s="56">
        <v>0.53355621392743202</v>
      </c>
      <c r="F862" s="250">
        <v>2026.54</v>
      </c>
      <c r="G862" s="76">
        <v>100713966842.83055</v>
      </c>
      <c r="H862" s="46">
        <v>15007647.48144866</v>
      </c>
      <c r="I862" s="76">
        <v>370336805546.0564</v>
      </c>
      <c r="J862" s="56">
        <v>0.29065427351373929</v>
      </c>
      <c r="K862" s="76">
        <v>39737142883.259476</v>
      </c>
      <c r="L862" s="76">
        <v>97737097160.437241</v>
      </c>
      <c r="M862" s="76">
        <v>23425988249.336456</v>
      </c>
      <c r="N862" s="76">
        <v>84734524267.193909</v>
      </c>
      <c r="O862" s="76">
        <v>35149.5810748765</v>
      </c>
      <c r="P862" s="46">
        <v>511913.7005113464</v>
      </c>
      <c r="Q862" s="46">
        <v>336717.68655458797</v>
      </c>
      <c r="R862" s="76">
        <v>759483347884.23145</v>
      </c>
      <c r="S862" s="56">
        <v>0.45754392116311732</v>
      </c>
      <c r="T862" s="56">
        <v>0.23789643868196056</v>
      </c>
      <c r="U862" s="46">
        <v>16.125754636824258</v>
      </c>
      <c r="V862" s="76">
        <v>3193525846605.4268</v>
      </c>
      <c r="W862" s="84">
        <v>1007.753730264121</v>
      </c>
      <c r="X862" s="82">
        <v>4.5548802375390982E-2</v>
      </c>
      <c r="Y862" s="476">
        <v>2.0000000000000001E-4</v>
      </c>
    </row>
    <row r="863" spans="1:25" x14ac:dyDescent="0.2">
      <c r="A863" s="475">
        <v>859</v>
      </c>
      <c r="B863" s="56">
        <v>0.57256852801133318</v>
      </c>
      <c r="C863" s="46">
        <v>3804.8637517173865</v>
      </c>
      <c r="D863" s="56">
        <v>0.78317091798368366</v>
      </c>
      <c r="E863" s="56">
        <v>0.49624505385673812</v>
      </c>
      <c r="F863" s="250">
        <v>2025.15</v>
      </c>
      <c r="G863" s="76">
        <v>134491657792.96565</v>
      </c>
      <c r="H863" s="46">
        <v>19740995.719441313</v>
      </c>
      <c r="I863" s="76">
        <v>451361271168.01886</v>
      </c>
      <c r="J863" s="56">
        <v>0.29948000492572813</v>
      </c>
      <c r="K863" s="76">
        <v>29226678227.4002</v>
      </c>
      <c r="L863" s="76">
        <v>54839086029.851852</v>
      </c>
      <c r="M863" s="76">
        <v>142369905876.07379</v>
      </c>
      <c r="N863" s="76">
        <v>8111082425.0931501</v>
      </c>
      <c r="O863" s="76">
        <v>39873.286731027445</v>
      </c>
      <c r="P863" s="46">
        <v>101465.43749999983</v>
      </c>
      <c r="Q863" s="46">
        <v>33113.812499999913</v>
      </c>
      <c r="R863" s="76">
        <v>1005137797663.8357</v>
      </c>
      <c r="S863" s="56">
        <v>0.55860770139326299</v>
      </c>
      <c r="T863" s="56">
        <v>0.23203799909306777</v>
      </c>
      <c r="U863" s="46">
        <v>16.319807873750317</v>
      </c>
      <c r="V863" s="76">
        <v>4181604222438.5181</v>
      </c>
      <c r="W863" s="84">
        <v>1318.8468806683497</v>
      </c>
      <c r="X863" s="82">
        <v>4.5132213622798539E-2</v>
      </c>
      <c r="Y863" s="476">
        <v>2.0000000000000001E-4</v>
      </c>
    </row>
    <row r="864" spans="1:25" x14ac:dyDescent="0.2">
      <c r="A864" s="475">
        <v>860</v>
      </c>
      <c r="B864" s="56">
        <v>0.47880515473352758</v>
      </c>
      <c r="C864" s="46">
        <v>6665.019234029689</v>
      </c>
      <c r="D864" s="56">
        <v>0.23788870785429994</v>
      </c>
      <c r="E864" s="56">
        <v>0.34913464990994514</v>
      </c>
      <c r="F864" s="250">
        <v>2027.54</v>
      </c>
      <c r="G864" s="76">
        <v>31673935423.182674</v>
      </c>
      <c r="H864" s="46">
        <v>3786693.4364663735</v>
      </c>
      <c r="I864" s="76">
        <v>191787465499.58786</v>
      </c>
      <c r="J864" s="56">
        <v>0.47880515473352758</v>
      </c>
      <c r="K864" s="76">
        <v>22792621191.153683</v>
      </c>
      <c r="L864" s="76">
        <v>37414033579.800148</v>
      </c>
      <c r="M864" s="76">
        <v>0</v>
      </c>
      <c r="N864" s="76">
        <v>128231443417.5538</v>
      </c>
      <c r="O864" s="76">
        <v>23461.704241232172</v>
      </c>
      <c r="P864" s="46">
        <v>837625.06602657482</v>
      </c>
      <c r="Q864" s="46">
        <v>529213.19947375462</v>
      </c>
      <c r="R864" s="76">
        <v>422091416194.55713</v>
      </c>
      <c r="S864" s="56">
        <v>0.45370457520461271</v>
      </c>
      <c r="T864" s="56">
        <v>0.32667648412374745</v>
      </c>
      <c r="U864" s="46">
        <v>14.106277922737672</v>
      </c>
      <c r="V864" s="76">
        <v>2294997052010.6724</v>
      </c>
      <c r="W864" s="84">
        <v>724.02022927932728</v>
      </c>
      <c r="X864" s="82">
        <v>4.7998524341005828E-2</v>
      </c>
      <c r="Y864" s="476">
        <v>2.0000000000000001E-4</v>
      </c>
    </row>
    <row r="865" spans="1:25" x14ac:dyDescent="0.2">
      <c r="A865" s="475">
        <v>861</v>
      </c>
      <c r="B865" s="56">
        <v>0.66972669476885638</v>
      </c>
      <c r="C865" s="46">
        <v>3126.2183250353955</v>
      </c>
      <c r="D865" s="56">
        <v>0.35112923967771725</v>
      </c>
      <c r="E865" s="56">
        <v>0.29964009750448439</v>
      </c>
      <c r="F865" s="250">
        <v>2024.98</v>
      </c>
      <c r="G865" s="76">
        <v>209090598859.97134</v>
      </c>
      <c r="H865" s="46">
        <v>6167110.0516387485</v>
      </c>
      <c r="I865" s="76">
        <v>240876617401.04413</v>
      </c>
      <c r="J865" s="56">
        <v>0.46538335763010263</v>
      </c>
      <c r="K865" s="76">
        <v>10793884475.444929</v>
      </c>
      <c r="L865" s="76">
        <v>6581898557.233674</v>
      </c>
      <c r="M865" s="76">
        <v>173155059350.71988</v>
      </c>
      <c r="N865" s="76">
        <v>63490558555.548073</v>
      </c>
      <c r="O865" s="76">
        <v>22956.773356674046</v>
      </c>
      <c r="P865" s="46">
        <v>431551.57831673487</v>
      </c>
      <c r="Q865" s="46">
        <v>233200.38849503608</v>
      </c>
      <c r="R865" s="76">
        <v>632648892193.05188</v>
      </c>
      <c r="S865" s="56">
        <v>0.6102990216985914</v>
      </c>
      <c r="T865" s="56">
        <v>0.47598394345939654</v>
      </c>
      <c r="U865" s="46">
        <v>17.121851701111765</v>
      </c>
      <c r="V865" s="76">
        <v>5826125759832.917</v>
      </c>
      <c r="W865" s="84">
        <v>1839.3420800561378</v>
      </c>
      <c r="X865" s="82">
        <v>4.151684632059912E-2</v>
      </c>
      <c r="Y865" s="476">
        <v>2.0000000000000001E-4</v>
      </c>
    </row>
    <row r="866" spans="1:25" x14ac:dyDescent="0.2">
      <c r="A866" s="475">
        <v>862</v>
      </c>
      <c r="B866" s="56">
        <v>0.63251689656333565</v>
      </c>
      <c r="C866" s="46">
        <v>5762.0948147037188</v>
      </c>
      <c r="D866" s="56">
        <v>0.71201158693786848</v>
      </c>
      <c r="E866" s="56">
        <v>0.39911045089378522</v>
      </c>
      <c r="F866" s="250">
        <v>2024.67</v>
      </c>
      <c r="G866" s="76">
        <v>201930531731.61707</v>
      </c>
      <c r="H866" s="46">
        <v>15657720.266102964</v>
      </c>
      <c r="I866" s="76">
        <v>407490772736.04462</v>
      </c>
      <c r="J866" s="56">
        <v>0.34504248599309306</v>
      </c>
      <c r="K866" s="76">
        <v>11889682156.559862</v>
      </c>
      <c r="L866" s="76">
        <v>15600970286.032961</v>
      </c>
      <c r="M866" s="76">
        <v>159917948926.14468</v>
      </c>
      <c r="N866" s="76">
        <v>22921773997.086269</v>
      </c>
      <c r="O866" s="76">
        <v>29513.572257903383</v>
      </c>
      <c r="P866" s="46">
        <v>194438.09389930661</v>
      </c>
      <c r="Q866" s="46">
        <v>92923.026841159139</v>
      </c>
      <c r="R866" s="76">
        <v>812308147501.13171</v>
      </c>
      <c r="S866" s="56">
        <v>0.55321553211842567</v>
      </c>
      <c r="T866" s="56">
        <v>0.38959576352191261</v>
      </c>
      <c r="U866" s="46">
        <v>16.760625399042162</v>
      </c>
      <c r="V866" s="76">
        <v>5867452632481.0732</v>
      </c>
      <c r="W866" s="84">
        <v>1851.8358956325903</v>
      </c>
      <c r="X866" s="82">
        <v>4.3416307638474642E-2</v>
      </c>
      <c r="Y866" s="476">
        <v>2.0000000000000001E-4</v>
      </c>
    </row>
    <row r="867" spans="1:25" x14ac:dyDescent="0.2">
      <c r="A867" s="475">
        <v>863</v>
      </c>
      <c r="B867" s="56">
        <v>0.47536395854259733</v>
      </c>
      <c r="C867" s="46">
        <v>7959.9504725231163</v>
      </c>
      <c r="D867" s="56">
        <v>0.96292485660527072</v>
      </c>
      <c r="E867" s="56">
        <v>0.30871380712316943</v>
      </c>
      <c r="F867" s="250">
        <v>2025.54</v>
      </c>
      <c r="G867" s="76">
        <v>207895403789.61612</v>
      </c>
      <c r="H867" s="46">
        <v>27137474.81536416</v>
      </c>
      <c r="I867" s="76">
        <v>721943416508.92163</v>
      </c>
      <c r="J867" s="56">
        <v>0.38784979303918132</v>
      </c>
      <c r="K867" s="76">
        <v>20375984422.524254</v>
      </c>
      <c r="L867" s="76">
        <v>3854392733.9095645</v>
      </c>
      <c r="M867" s="76">
        <v>146681642901.36618</v>
      </c>
      <c r="N867" s="76">
        <v>28200775794.71682</v>
      </c>
      <c r="O867" s="76">
        <v>35037.055252926213</v>
      </c>
      <c r="P867" s="46">
        <v>223177.9026913018</v>
      </c>
      <c r="Q867" s="46">
        <v>108976.7070302488</v>
      </c>
      <c r="R867" s="76">
        <v>1184715775574.697</v>
      </c>
      <c r="S867" s="56">
        <v>0.53187373551004269</v>
      </c>
      <c r="T867" s="56">
        <v>0.36900070043183758</v>
      </c>
      <c r="U867" s="46">
        <v>15.774794661418776</v>
      </c>
      <c r="V867" s="76">
        <v>7436544046128.0781</v>
      </c>
      <c r="W867" s="84">
        <v>2347.7442729682562</v>
      </c>
      <c r="X867" s="82">
        <v>4.6904651509112577E-2</v>
      </c>
      <c r="Y867" s="476">
        <v>2.0000000000000001E-4</v>
      </c>
    </row>
    <row r="868" spans="1:25" x14ac:dyDescent="0.2">
      <c r="A868" s="475">
        <v>864</v>
      </c>
      <c r="B868" s="56">
        <v>0.4281995315468175</v>
      </c>
      <c r="C868" s="46">
        <v>7017.8712647908424</v>
      </c>
      <c r="D868" s="56">
        <v>1.1551884659974903</v>
      </c>
      <c r="E868" s="56">
        <v>0.7</v>
      </c>
      <c r="F868" s="250">
        <v>2024.82</v>
      </c>
      <c r="G868" s="76">
        <v>266081081856.23425</v>
      </c>
      <c r="H868" s="46">
        <v>40431226.728259631</v>
      </c>
      <c r="I868" s="76">
        <v>779949379956.26074</v>
      </c>
      <c r="J868" s="56">
        <v>0.26546658185049876</v>
      </c>
      <c r="K868" s="76">
        <v>34426019131.488754</v>
      </c>
      <c r="L868" s="76">
        <v>0</v>
      </c>
      <c r="M868" s="76">
        <v>190795868030.66965</v>
      </c>
      <c r="N868" s="76">
        <v>49457495207.421562</v>
      </c>
      <c r="O868" s="76">
        <v>21379.312258389895</v>
      </c>
      <c r="P868" s="46">
        <v>357465.29813067225</v>
      </c>
      <c r="Q868" s="46">
        <v>203665.09177284906</v>
      </c>
      <c r="R868" s="76">
        <v>1434483057441.3342</v>
      </c>
      <c r="S868" s="56">
        <v>0.47673462117446302</v>
      </c>
      <c r="T868" s="56">
        <v>0.31031845912216088</v>
      </c>
      <c r="U868" s="46">
        <v>16.52965944917344</v>
      </c>
      <c r="V868" s="76">
        <v>7915257553453.3828</v>
      </c>
      <c r="W868" s="84">
        <v>2494.8243625623118</v>
      </c>
      <c r="X868" s="82">
        <v>4.4721323613692507E-2</v>
      </c>
      <c r="Y868" s="476">
        <v>2.0000000000000001E-4</v>
      </c>
    </row>
    <row r="869" spans="1:25" x14ac:dyDescent="0.2">
      <c r="A869" s="475">
        <v>865</v>
      </c>
      <c r="B869" s="56">
        <v>0.30454620362654883</v>
      </c>
      <c r="C869" s="46">
        <v>1500</v>
      </c>
      <c r="D869" s="56">
        <v>0.96972922712537202</v>
      </c>
      <c r="E869" s="56">
        <v>0.39432105862523953</v>
      </c>
      <c r="F869" s="250">
        <v>2023.75</v>
      </c>
      <c r="G869" s="76">
        <v>274254431248.8317</v>
      </c>
      <c r="H869" s="46">
        <v>30920624.101877939</v>
      </c>
      <c r="I869" s="76">
        <v>677154152952.86609</v>
      </c>
      <c r="J869" s="56">
        <v>0.29829225330538578</v>
      </c>
      <c r="K869" s="76">
        <v>18888027521.175858</v>
      </c>
      <c r="L869" s="76">
        <v>0</v>
      </c>
      <c r="M869" s="76">
        <v>347461598427.43451</v>
      </c>
      <c r="N869" s="76">
        <v>130087277953.69348</v>
      </c>
      <c r="O869" s="76">
        <v>30480.65373418936</v>
      </c>
      <c r="P869" s="46">
        <v>726324.41237186955</v>
      </c>
      <c r="Q869" s="46">
        <v>500318.13854202651</v>
      </c>
      <c r="R869" s="76">
        <v>1569298178949.4868</v>
      </c>
      <c r="S869" s="56">
        <v>0.53133052291001015</v>
      </c>
      <c r="T869" s="56">
        <v>0.27815908382060789</v>
      </c>
      <c r="U869" s="46">
        <v>16.709502987970737</v>
      </c>
      <c r="V869" s="76">
        <v>7965127827986.7734</v>
      </c>
      <c r="W869" s="84">
        <v>2510.931832417129</v>
      </c>
      <c r="X869" s="82">
        <v>4.3995772559598481E-2</v>
      </c>
      <c r="Y869" s="476">
        <v>2.0000000000000001E-4</v>
      </c>
    </row>
    <row r="870" spans="1:25" x14ac:dyDescent="0.2">
      <c r="A870" s="475">
        <v>866</v>
      </c>
      <c r="B870" s="56">
        <v>0.48207301480271852</v>
      </c>
      <c r="C870" s="46">
        <v>8114.0156377220337</v>
      </c>
      <c r="D870" s="56">
        <v>0.70483362737334809</v>
      </c>
      <c r="E870" s="56">
        <v>0.48308029933806756</v>
      </c>
      <c r="F870" s="250">
        <v>2023.75</v>
      </c>
      <c r="G870" s="76">
        <v>440756094539.14447</v>
      </c>
      <c r="H870" s="46">
        <v>15312520.124006646</v>
      </c>
      <c r="I870" s="76">
        <v>482433668146.40088</v>
      </c>
      <c r="J870" s="56">
        <v>0.44245040491197662</v>
      </c>
      <c r="K870" s="76">
        <v>10016988576.655596</v>
      </c>
      <c r="L870" s="76">
        <v>0</v>
      </c>
      <c r="M870" s="76">
        <v>336482812132.17676</v>
      </c>
      <c r="N870" s="76">
        <v>12828504994.474974</v>
      </c>
      <c r="O870" s="76">
        <v>17477.184408501987</v>
      </c>
      <c r="P870" s="46">
        <v>132299.75964176265</v>
      </c>
      <c r="Q870" s="46">
        <v>50903.583663123572</v>
      </c>
      <c r="R870" s="76">
        <v>1163931647773.8652</v>
      </c>
      <c r="S870" s="56">
        <v>0.64175816436596222</v>
      </c>
      <c r="T870" s="56">
        <v>0.5254107020295905</v>
      </c>
      <c r="U870" s="46">
        <v>17.30773097657751</v>
      </c>
      <c r="V870" s="76">
        <v>11509844286938.029</v>
      </c>
      <c r="W870" s="84">
        <v>3635.124238023714</v>
      </c>
      <c r="X870" s="82">
        <v>4.2641086275790892E-2</v>
      </c>
      <c r="Y870" s="476">
        <v>2.0000000000000001E-4</v>
      </c>
    </row>
    <row r="871" spans="1:25" x14ac:dyDescent="0.2">
      <c r="A871" s="475">
        <v>867</v>
      </c>
      <c r="B871" s="56">
        <v>0.36159812896089599</v>
      </c>
      <c r="C871" s="46">
        <v>4606.3535914232352</v>
      </c>
      <c r="D871" s="56">
        <v>1.0220505629984333</v>
      </c>
      <c r="E871" s="56">
        <v>0.403989261125486</v>
      </c>
      <c r="F871" s="250">
        <v>2023.75</v>
      </c>
      <c r="G871" s="76">
        <v>521720493758.73376</v>
      </c>
      <c r="H871" s="46">
        <v>32806509.687033467</v>
      </c>
      <c r="I871" s="76">
        <v>882598847508.92249</v>
      </c>
      <c r="J871" s="56">
        <v>0.36159812896089605</v>
      </c>
      <c r="K871" s="76">
        <v>22765202889.684429</v>
      </c>
      <c r="L871" s="76">
        <v>0</v>
      </c>
      <c r="M871" s="76">
        <v>444983273005.05591</v>
      </c>
      <c r="N871" s="76">
        <v>42587314214.102104</v>
      </c>
      <c r="O871" s="76">
        <v>21163.997753478281</v>
      </c>
      <c r="P871" s="46">
        <v>310056.48598830128</v>
      </c>
      <c r="Q871" s="46">
        <v>171136.0947279195</v>
      </c>
      <c r="R871" s="76">
        <v>1881069779871.3186</v>
      </c>
      <c r="S871" s="56">
        <v>0.57695042934352225</v>
      </c>
      <c r="T871" s="56">
        <v>0.40915762282231799</v>
      </c>
      <c r="U871" s="46">
        <v>17.023924000423509</v>
      </c>
      <c r="V871" s="76">
        <v>14131955546204.303</v>
      </c>
      <c r="W871" s="84">
        <v>4459.8531849620185</v>
      </c>
      <c r="X871" s="82">
        <v>4.3445324222306819E-2</v>
      </c>
      <c r="Y871" s="476">
        <v>2.0000000000000001E-4</v>
      </c>
    </row>
    <row r="872" spans="1:25" x14ac:dyDescent="0.2">
      <c r="A872" s="475">
        <v>868</v>
      </c>
      <c r="B872" s="56">
        <v>0.57510007389700002</v>
      </c>
      <c r="C872" s="46">
        <v>7171.067649267352</v>
      </c>
      <c r="D872" s="56">
        <v>0.40824043210992134</v>
      </c>
      <c r="E872" s="56">
        <v>0.33755527008265579</v>
      </c>
      <c r="F872" s="250">
        <v>2025.26</v>
      </c>
      <c r="G872" s="76">
        <v>113987742262.15007</v>
      </c>
      <c r="H872" s="46">
        <v>7142132.0648484323</v>
      </c>
      <c r="I872" s="76">
        <v>291036952342.85925</v>
      </c>
      <c r="J872" s="56">
        <v>0.54841332573949009</v>
      </c>
      <c r="K872" s="76">
        <v>17562033859.216721</v>
      </c>
      <c r="L872" s="76">
        <v>13181105060.903065</v>
      </c>
      <c r="M872" s="76">
        <v>77756076261.453613</v>
      </c>
      <c r="N872" s="76">
        <v>16374009354.460831</v>
      </c>
      <c r="O872" s="76">
        <v>31572.487323462126</v>
      </c>
      <c r="P872" s="46">
        <v>157987.21670917422</v>
      </c>
      <c r="Q872" s="46">
        <v>72330.041764476468</v>
      </c>
      <c r="R872" s="76">
        <v>507138639684.07318</v>
      </c>
      <c r="S872" s="56">
        <v>0.62814628866602562</v>
      </c>
      <c r="T872" s="56">
        <v>0.4865928262450061</v>
      </c>
      <c r="U872" s="46">
        <v>15.656914016818479</v>
      </c>
      <c r="V872" s="76">
        <v>4372417760035.0293</v>
      </c>
      <c r="W872" s="84">
        <v>1376.4385284320526</v>
      </c>
      <c r="X872" s="82">
        <v>4.5267157833774802E-2</v>
      </c>
      <c r="Y872" s="476">
        <v>2.0000000000000001E-4</v>
      </c>
    </row>
    <row r="873" spans="1:25" x14ac:dyDescent="0.2">
      <c r="A873" s="475">
        <v>869</v>
      </c>
      <c r="B873" s="56">
        <v>0.52197123664327616</v>
      </c>
      <c r="C873" s="46">
        <v>8397.8083614794086</v>
      </c>
      <c r="D873" s="56">
        <v>0.98279232917373227</v>
      </c>
      <c r="E873" s="56">
        <v>0.322312595508016</v>
      </c>
      <c r="F873" s="250">
        <v>2025.22</v>
      </c>
      <c r="G873" s="76">
        <v>134449324313.73518</v>
      </c>
      <c r="H873" s="46">
        <v>13086671.797313662</v>
      </c>
      <c r="I873" s="76">
        <v>287350000901.58301</v>
      </c>
      <c r="J873" s="56">
        <v>0.10484891422871734</v>
      </c>
      <c r="K873" s="76">
        <v>24097844805.67411</v>
      </c>
      <c r="L873" s="76">
        <v>56633918416.859177</v>
      </c>
      <c r="M873" s="76">
        <v>73678864913.162003</v>
      </c>
      <c r="N873" s="76">
        <v>3019242017.7422161</v>
      </c>
      <c r="O873" s="76">
        <v>38024.775826173143</v>
      </c>
      <c r="P873" s="46">
        <v>63429.039513284835</v>
      </c>
      <c r="Q873" s="46">
        <v>10420.509878321207</v>
      </c>
      <c r="R873" s="76">
        <v>573986382627.95703</v>
      </c>
      <c r="S873" s="56">
        <v>0.43282206784168908</v>
      </c>
      <c r="T873" s="56">
        <v>0.26087730573862938</v>
      </c>
      <c r="U873" s="46">
        <v>18.825473870730384</v>
      </c>
      <c r="V873" s="76">
        <v>2997241312150.1753</v>
      </c>
      <c r="W873" s="84">
        <v>946.50613729110944</v>
      </c>
      <c r="X873" s="82">
        <v>4.0296179855079287E-2</v>
      </c>
      <c r="Y873" s="476">
        <v>2.0000000000000001E-4</v>
      </c>
    </row>
    <row r="874" spans="1:25" x14ac:dyDescent="0.2">
      <c r="A874" s="475">
        <v>870</v>
      </c>
      <c r="B874" s="56">
        <v>0.5536665658617963</v>
      </c>
      <c r="C874" s="46">
        <v>5157.5040656189612</v>
      </c>
      <c r="D874" s="56">
        <v>1.0305251255952004</v>
      </c>
      <c r="E874" s="56">
        <v>0.66808545569626254</v>
      </c>
      <c r="F874" s="250">
        <v>2023.85</v>
      </c>
      <c r="G874" s="76">
        <v>325849048138.14716</v>
      </c>
      <c r="H874" s="46">
        <v>32785057.603986904</v>
      </c>
      <c r="I874" s="76">
        <v>752357654868.94031</v>
      </c>
      <c r="J874" s="56">
        <v>0.33101282200979598</v>
      </c>
      <c r="K874" s="76">
        <v>18027607563.651394</v>
      </c>
      <c r="L874" s="76">
        <v>0</v>
      </c>
      <c r="M874" s="76">
        <v>337642272227.06781</v>
      </c>
      <c r="N874" s="76">
        <v>35568969608.32267</v>
      </c>
      <c r="O874" s="76">
        <v>31820.374459328606</v>
      </c>
      <c r="P874" s="46">
        <v>266046.06924757583</v>
      </c>
      <c r="Q874" s="46">
        <v>138577.16350561852</v>
      </c>
      <c r="R874" s="76">
        <v>1522417368674.6245</v>
      </c>
      <c r="S874" s="56">
        <v>0.55155761669169756</v>
      </c>
      <c r="T874" s="56">
        <v>0.34423775448142396</v>
      </c>
      <c r="U874" s="46">
        <v>16.677015417732882</v>
      </c>
      <c r="V874" s="76">
        <v>9644120398068.7227</v>
      </c>
      <c r="W874" s="84">
        <v>3044.6658623589574</v>
      </c>
      <c r="X874" s="82">
        <v>4.3830464481068122E-2</v>
      </c>
      <c r="Y874" s="476">
        <v>2.0000000000000001E-4</v>
      </c>
    </row>
    <row r="875" spans="1:25" x14ac:dyDescent="0.2">
      <c r="A875" s="475">
        <v>871</v>
      </c>
      <c r="B875" s="56">
        <v>0.50885778965608064</v>
      </c>
      <c r="C875" s="46">
        <v>4827.2188856068551</v>
      </c>
      <c r="D875" s="56">
        <v>0.7136194015366395</v>
      </c>
      <c r="E875" s="56">
        <v>0.45633649175811603</v>
      </c>
      <c r="F875" s="250">
        <v>2025.13</v>
      </c>
      <c r="G875" s="76">
        <v>133218373747.9614</v>
      </c>
      <c r="H875" s="46">
        <v>16893956.804061249</v>
      </c>
      <c r="I875" s="76">
        <v>497724606394.78186</v>
      </c>
      <c r="J875" s="56">
        <v>0.42313512526276353</v>
      </c>
      <c r="K875" s="76">
        <v>31843628579.847481</v>
      </c>
      <c r="L875" s="76">
        <v>61079471836.866089</v>
      </c>
      <c r="M875" s="76">
        <v>92550589702.399796</v>
      </c>
      <c r="N875" s="76">
        <v>35777564585.094131</v>
      </c>
      <c r="O875" s="76">
        <v>10000</v>
      </c>
      <c r="P875" s="46">
        <v>261021.31561777063</v>
      </c>
      <c r="Q875" s="46">
        <v>141274.70318735961</v>
      </c>
      <c r="R875" s="76">
        <v>866809436725.59912</v>
      </c>
      <c r="S875" s="56">
        <v>0.54044704543036004</v>
      </c>
      <c r="T875" s="56">
        <v>0.3516484292425342</v>
      </c>
      <c r="U875" s="46">
        <v>15.530456585619444</v>
      </c>
      <c r="V875" s="76">
        <v>5313808702982.7637</v>
      </c>
      <c r="W875" s="84">
        <v>1677.0135240325376</v>
      </c>
      <c r="X875" s="82">
        <v>4.6036933819605289E-2</v>
      </c>
      <c r="Y875" s="476">
        <v>2.0000000000000001E-4</v>
      </c>
    </row>
    <row r="876" spans="1:25" x14ac:dyDescent="0.2">
      <c r="A876" s="475">
        <v>872</v>
      </c>
      <c r="B876" s="56">
        <v>0.41251596984803263</v>
      </c>
      <c r="C876" s="46">
        <v>7410.4420215752898</v>
      </c>
      <c r="D876" s="56">
        <v>0.82856168989186141</v>
      </c>
      <c r="E876" s="56">
        <v>0.53043628381552921</v>
      </c>
      <c r="F876" s="250">
        <v>2026.41</v>
      </c>
      <c r="G876" s="76">
        <v>92369319248.572556</v>
      </c>
      <c r="H876" s="46">
        <v>21091150.695013296</v>
      </c>
      <c r="I876" s="76">
        <v>467124757422.63965</v>
      </c>
      <c r="J876" s="56">
        <v>0.17216003235362032</v>
      </c>
      <c r="K876" s="76">
        <v>21096563015.578819</v>
      </c>
      <c r="L876" s="76">
        <v>19498365771.492096</v>
      </c>
      <c r="M876" s="76">
        <v>29647216931.169205</v>
      </c>
      <c r="N876" s="76">
        <v>13469949889.364964</v>
      </c>
      <c r="O876" s="76">
        <v>37034.614781583055</v>
      </c>
      <c r="P876" s="46">
        <v>151952.44725496566</v>
      </c>
      <c r="Q876" s="46">
        <v>47237.637422696338</v>
      </c>
      <c r="R876" s="76">
        <v>688205989957.99329</v>
      </c>
      <c r="S876" s="56">
        <v>0.34929300008566239</v>
      </c>
      <c r="T876" s="56">
        <v>0.18446200136878374</v>
      </c>
      <c r="U876" s="46">
        <v>17.183894032054802</v>
      </c>
      <c r="V876" s="76">
        <v>2337720793877.8687</v>
      </c>
      <c r="W876" s="84">
        <v>737.34822292232911</v>
      </c>
      <c r="X876" s="82">
        <v>4.4574545472627597E-2</v>
      </c>
      <c r="Y876" s="476">
        <v>2.0000000000000001E-4</v>
      </c>
    </row>
    <row r="877" spans="1:25" x14ac:dyDescent="0.2">
      <c r="A877" s="475">
        <v>873</v>
      </c>
      <c r="B877" s="56">
        <v>0.55642498453754841</v>
      </c>
      <c r="C877" s="46">
        <v>5257.1047588464535</v>
      </c>
      <c r="D877" s="56">
        <v>0.66052019308293008</v>
      </c>
      <c r="E877" s="56">
        <v>0.53839068446887839</v>
      </c>
      <c r="F877" s="250">
        <v>2023.75</v>
      </c>
      <c r="G877" s="76">
        <v>138626474997.39319</v>
      </c>
      <c r="H877" s="46">
        <v>14334000.180595869</v>
      </c>
      <c r="I877" s="76">
        <v>464116887844.77002</v>
      </c>
      <c r="J877" s="56">
        <v>0.40839753348704433</v>
      </c>
      <c r="K877" s="76">
        <v>9182372435.4963379</v>
      </c>
      <c r="L877" s="76">
        <v>0</v>
      </c>
      <c r="M877" s="76">
        <v>159350459148.87286</v>
      </c>
      <c r="N877" s="76">
        <v>88573870672.971481</v>
      </c>
      <c r="O877" s="76">
        <v>16596.259012094139</v>
      </c>
      <c r="P877" s="46">
        <v>481214.91944671673</v>
      </c>
      <c r="Q877" s="46">
        <v>313171.29421509156</v>
      </c>
      <c r="R877" s="76">
        <v>900086702606.7677</v>
      </c>
      <c r="S877" s="56">
        <v>0.53641460784660022</v>
      </c>
      <c r="T877" s="56">
        <v>0.34391595052621732</v>
      </c>
      <c r="U877" s="46">
        <v>15.647229883993386</v>
      </c>
      <c r="V877" s="76">
        <v>5383657259274.6455</v>
      </c>
      <c r="W877" s="84">
        <v>1698.8254132157563</v>
      </c>
      <c r="X877" s="82">
        <v>4.6162303118689504E-2</v>
      </c>
      <c r="Y877" s="476">
        <v>2.0000000000000001E-4</v>
      </c>
    </row>
    <row r="878" spans="1:25" x14ac:dyDescent="0.2">
      <c r="A878" s="475">
        <v>874</v>
      </c>
      <c r="B878" s="56">
        <v>0.70128937458171758</v>
      </c>
      <c r="C878" s="46">
        <v>5465.4516131169094</v>
      </c>
      <c r="D878" s="56">
        <v>0.68229009572664312</v>
      </c>
      <c r="E878" s="56">
        <v>0.57062033011898217</v>
      </c>
      <c r="F878" s="250">
        <v>2025.37</v>
      </c>
      <c r="G878" s="76">
        <v>187611394498.97412</v>
      </c>
      <c r="H878" s="46">
        <v>14720377.832908001</v>
      </c>
      <c r="I878" s="76">
        <v>492664099491.28448</v>
      </c>
      <c r="J878" s="56">
        <v>0.43377760100673746</v>
      </c>
      <c r="K878" s="76">
        <v>38698199343.323502</v>
      </c>
      <c r="L878" s="76">
        <v>54984542471.441338</v>
      </c>
      <c r="M878" s="76">
        <v>101799310686.95857</v>
      </c>
      <c r="N878" s="76">
        <v>68381629901.162071</v>
      </c>
      <c r="O878" s="76">
        <v>35647.819131235105</v>
      </c>
      <c r="P878" s="46">
        <v>395956.47277625336</v>
      </c>
      <c r="Q878" s="46">
        <v>245125.83276060145</v>
      </c>
      <c r="R878" s="76">
        <v>992188100453.98413</v>
      </c>
      <c r="S878" s="56">
        <v>0.56679622299057197</v>
      </c>
      <c r="T878" s="56">
        <v>0.39736578444796566</v>
      </c>
      <c r="U878" s="46">
        <v>15.69674975767891</v>
      </c>
      <c r="V878" s="76">
        <v>6803779675320.2383</v>
      </c>
      <c r="W878" s="84">
        <v>2147.5896676132402</v>
      </c>
      <c r="X878" s="82">
        <v>4.6277318404234928E-2</v>
      </c>
      <c r="Y878" s="476">
        <v>2.0000000000000001E-4</v>
      </c>
    </row>
    <row r="879" spans="1:25" x14ac:dyDescent="0.2">
      <c r="A879" s="475">
        <v>875</v>
      </c>
      <c r="B879" s="56">
        <v>0.42833971427354817</v>
      </c>
      <c r="C879" s="46">
        <v>5535.1455469472885</v>
      </c>
      <c r="D879" s="56">
        <v>0.58017201943103869</v>
      </c>
      <c r="E879" s="56">
        <v>0.32134214860426985</v>
      </c>
      <c r="F879" s="250">
        <v>2024.6</v>
      </c>
      <c r="G879" s="76">
        <v>208056834860.31851</v>
      </c>
      <c r="H879" s="46">
        <v>12039069.431580726</v>
      </c>
      <c r="I879" s="76">
        <v>417005792469.37866</v>
      </c>
      <c r="J879" s="56">
        <v>0.42833971427354811</v>
      </c>
      <c r="K879" s="76">
        <v>24488313377.435547</v>
      </c>
      <c r="L879" s="76">
        <v>22074107392.072727</v>
      </c>
      <c r="M879" s="76">
        <v>161340210911.40836</v>
      </c>
      <c r="N879" s="76">
        <v>90223367318.560806</v>
      </c>
      <c r="O879" s="76">
        <v>32448.315675872698</v>
      </c>
      <c r="P879" s="46">
        <v>511839.27250610222</v>
      </c>
      <c r="Q879" s="46">
        <v>340423.8182471355</v>
      </c>
      <c r="R879" s="76">
        <v>954549488757.38855</v>
      </c>
      <c r="S879" s="56">
        <v>0.57449082043702782</v>
      </c>
      <c r="T879" s="56">
        <v>0.38650784780953729</v>
      </c>
      <c r="U879" s="46">
        <v>16.27024718911948</v>
      </c>
      <c r="V879" s="76">
        <v>6758415710443.7295</v>
      </c>
      <c r="W879" s="84">
        <v>2133.3426585435141</v>
      </c>
      <c r="X879" s="82">
        <v>4.3844653190380695E-2</v>
      </c>
      <c r="Y879" s="476">
        <v>2.0000000000000001E-4</v>
      </c>
    </row>
    <row r="880" spans="1:25" x14ac:dyDescent="0.2">
      <c r="A880" s="475">
        <v>876</v>
      </c>
      <c r="B880" s="56">
        <v>0.52771019994063839</v>
      </c>
      <c r="C880" s="46">
        <v>1500</v>
      </c>
      <c r="D880" s="56">
        <v>0.79899474140229998</v>
      </c>
      <c r="E880" s="56">
        <v>0.31392857594485468</v>
      </c>
      <c r="F880" s="250">
        <v>2025.6</v>
      </c>
      <c r="G880" s="76">
        <v>91934214640.950775</v>
      </c>
      <c r="H880" s="46">
        <v>21095938.024198376</v>
      </c>
      <c r="I880" s="76">
        <v>491608694260.10748</v>
      </c>
      <c r="J880" s="56">
        <v>0.3602932832902811</v>
      </c>
      <c r="K880" s="76">
        <v>35210833590.530495</v>
      </c>
      <c r="L880" s="76">
        <v>101203579452.67432</v>
      </c>
      <c r="M880" s="76">
        <v>50344627916.689499</v>
      </c>
      <c r="N880" s="76">
        <v>34599380459.004318</v>
      </c>
      <c r="O880" s="76">
        <v>20057.148663033193</v>
      </c>
      <c r="P880" s="46">
        <v>273727.048799393</v>
      </c>
      <c r="Q880" s="46">
        <v>148895.46756953982</v>
      </c>
      <c r="R880" s="76">
        <v>791713129330.58972</v>
      </c>
      <c r="S880" s="56">
        <v>0.48885545631343225</v>
      </c>
      <c r="T880" s="56">
        <v>0.30133455603596221</v>
      </c>
      <c r="U880" s="46">
        <v>15.085991171148477</v>
      </c>
      <c r="V880" s="76">
        <v>4104904876329.8628</v>
      </c>
      <c r="W880" s="84">
        <v>1294.5600383870051</v>
      </c>
      <c r="X880" s="82">
        <v>4.6845477577693986E-2</v>
      </c>
      <c r="Y880" s="476">
        <v>2.0000000000000001E-4</v>
      </c>
    </row>
    <row r="881" spans="1:25" x14ac:dyDescent="0.2">
      <c r="A881" s="475">
        <v>877</v>
      </c>
      <c r="B881" s="56">
        <v>0.46853119682909949</v>
      </c>
      <c r="C881" s="46">
        <v>6259.0311787776809</v>
      </c>
      <c r="D881" s="56">
        <v>0.80525647005977052</v>
      </c>
      <c r="E881" s="56">
        <v>0.63707840425214024</v>
      </c>
      <c r="F881" s="250">
        <v>2025</v>
      </c>
      <c r="G881" s="76">
        <v>210418435470.99744</v>
      </c>
      <c r="H881" s="46">
        <v>19904791.289614175</v>
      </c>
      <c r="I881" s="76">
        <v>349925282970.9491</v>
      </c>
      <c r="J881" s="56">
        <v>-3.2414393143662235E-2</v>
      </c>
      <c r="K881" s="76">
        <v>26926437697.99704</v>
      </c>
      <c r="L881" s="76">
        <v>61823409086.565529</v>
      </c>
      <c r="M881" s="76">
        <v>79361528776.875656</v>
      </c>
      <c r="N881" s="76">
        <v>26249146398.954308</v>
      </c>
      <c r="O881" s="76">
        <v>35840.443201934795</v>
      </c>
      <c r="P881" s="46">
        <v>197903.203007006</v>
      </c>
      <c r="Q881" s="46">
        <v>93783.490792633005</v>
      </c>
      <c r="R881" s="76">
        <v>737989280377.31482</v>
      </c>
      <c r="S881" s="56">
        <v>0.37094585724560514</v>
      </c>
      <c r="T881" s="56">
        <v>0.24677391426374068</v>
      </c>
      <c r="U881" s="46">
        <v>24.08642606936564</v>
      </c>
      <c r="V881" s="76">
        <v>4566308112472.2295</v>
      </c>
      <c r="W881" s="84">
        <v>1441.6156556663309</v>
      </c>
      <c r="X881" s="82">
        <v>3.174998565011472E-2</v>
      </c>
      <c r="Y881" s="476">
        <v>2.0000000000000001E-4</v>
      </c>
    </row>
    <row r="882" spans="1:25" x14ac:dyDescent="0.2">
      <c r="A882" s="475">
        <v>878</v>
      </c>
      <c r="B882" s="56">
        <v>0.60847179954878161</v>
      </c>
      <c r="C882" s="46">
        <v>4475.2001581311242</v>
      </c>
      <c r="D882" s="56">
        <v>1.1916703298970788</v>
      </c>
      <c r="E882" s="56">
        <v>0.35759488754731461</v>
      </c>
      <c r="F882" s="250">
        <v>2025.23</v>
      </c>
      <c r="G882" s="76">
        <v>291178113700.0946</v>
      </c>
      <c r="H882" s="46">
        <v>44311039.173811473</v>
      </c>
      <c r="I882" s="76">
        <v>1027377876493.4662</v>
      </c>
      <c r="J882" s="56">
        <v>0.36591696818012609</v>
      </c>
      <c r="K882" s="76">
        <v>37820784476.531593</v>
      </c>
      <c r="L882" s="76">
        <v>27973326676.554001</v>
      </c>
      <c r="M882" s="76">
        <v>197557683661.57983</v>
      </c>
      <c r="N882" s="76">
        <v>154994298007.15536</v>
      </c>
      <c r="O882" s="76">
        <v>28027.068512862676</v>
      </c>
      <c r="P882" s="46">
        <v>853101.89721519803</v>
      </c>
      <c r="Q882" s="46">
        <v>595437.48981149821</v>
      </c>
      <c r="R882" s="76">
        <v>1852750530231.0481</v>
      </c>
      <c r="S882" s="56">
        <v>0.50069433158174592</v>
      </c>
      <c r="T882" s="56">
        <v>0.29855289473483154</v>
      </c>
      <c r="U882" s="46">
        <v>16.117409038974014</v>
      </c>
      <c r="V882" s="76">
        <v>9673343099906.0977</v>
      </c>
      <c r="W882" s="84">
        <v>3055.2735898725682</v>
      </c>
      <c r="X882" s="82">
        <v>4.5658286084351137E-2</v>
      </c>
      <c r="Y882" s="476">
        <v>2.0000000000000001E-4</v>
      </c>
    </row>
    <row r="883" spans="1:25" x14ac:dyDescent="0.2">
      <c r="A883" s="475">
        <v>879</v>
      </c>
      <c r="B883" s="56">
        <v>0.53776248215735833</v>
      </c>
      <c r="C883" s="46">
        <v>4292.7973897491975</v>
      </c>
      <c r="D883" s="56">
        <v>0.52616578953783533</v>
      </c>
      <c r="E883" s="56">
        <v>0.29980507321783056</v>
      </c>
      <c r="F883" s="250">
        <v>2024.08</v>
      </c>
      <c r="G883" s="76">
        <v>277919000515.80859</v>
      </c>
      <c r="H883" s="46">
        <v>10376277.420238186</v>
      </c>
      <c r="I883" s="76">
        <v>284128004810.16852</v>
      </c>
      <c r="J883" s="56">
        <v>0.28362998897848346</v>
      </c>
      <c r="K883" s="76">
        <v>3028084947.975286</v>
      </c>
      <c r="L883" s="76">
        <v>0</v>
      </c>
      <c r="M883" s="76">
        <v>189373047943.59583</v>
      </c>
      <c r="N883" s="76">
        <v>29845047485.225258</v>
      </c>
      <c r="O883" s="76">
        <v>37293.01225657788</v>
      </c>
      <c r="P883" s="46">
        <v>210752.13734054385</v>
      </c>
      <c r="Q883" s="46">
        <v>108082.23892853272</v>
      </c>
      <c r="R883" s="76">
        <v>767895331244.71326</v>
      </c>
      <c r="S883" s="56">
        <v>0.58589525021033073</v>
      </c>
      <c r="T883" s="56">
        <v>0.4476449842645811</v>
      </c>
      <c r="U883" s="46">
        <v>17.840241351499408</v>
      </c>
      <c r="V883" s="76">
        <v>6769567909834.6201</v>
      </c>
      <c r="W883" s="84">
        <v>2134.9793785243824</v>
      </c>
      <c r="X883" s="82">
        <v>4.0846186063255227E-2</v>
      </c>
      <c r="Y883" s="476">
        <v>2.0000000000000001E-4</v>
      </c>
    </row>
    <row r="884" spans="1:25" x14ac:dyDescent="0.2">
      <c r="A884" s="475">
        <v>880</v>
      </c>
      <c r="B884" s="56">
        <v>0.61113295294137959</v>
      </c>
      <c r="C884" s="46">
        <v>4863.9071960982901</v>
      </c>
      <c r="D884" s="56">
        <v>1.0200929716789642</v>
      </c>
      <c r="E884" s="56">
        <v>0.31831398411143996</v>
      </c>
      <c r="F884" s="250">
        <v>2025.26</v>
      </c>
      <c r="G884" s="76">
        <v>204292767555.42163</v>
      </c>
      <c r="H884" s="46">
        <v>31024583.261465725</v>
      </c>
      <c r="I884" s="76">
        <v>671526741914.57153</v>
      </c>
      <c r="J884" s="56">
        <v>0.27518519508662886</v>
      </c>
      <c r="K884" s="76">
        <v>33618154995.462738</v>
      </c>
      <c r="L884" s="76">
        <v>0</v>
      </c>
      <c r="M884" s="76">
        <v>93636807298.155624</v>
      </c>
      <c r="N884" s="76">
        <v>58205994888.547768</v>
      </c>
      <c r="O884" s="76">
        <v>31596.394130734236</v>
      </c>
      <c r="P884" s="46">
        <v>380575.87295172527</v>
      </c>
      <c r="Q884" s="46">
        <v>224362.03693047338</v>
      </c>
      <c r="R884" s="76">
        <v>1143464346961.6824</v>
      </c>
      <c r="S884" s="56">
        <v>0.45092173609791275</v>
      </c>
      <c r="T884" s="56">
        <v>0.29286720515103154</v>
      </c>
      <c r="U884" s="46">
        <v>16.531121051715065</v>
      </c>
      <c r="V884" s="76">
        <v>6021223530390.166</v>
      </c>
      <c r="W884" s="84">
        <v>1899.8080311702524</v>
      </c>
      <c r="X884" s="82">
        <v>4.4314370979325113E-2</v>
      </c>
      <c r="Y884" s="476">
        <v>2.0000000000000001E-4</v>
      </c>
    </row>
    <row r="885" spans="1:25" x14ac:dyDescent="0.2">
      <c r="A885" s="475">
        <v>881</v>
      </c>
      <c r="B885" s="56">
        <v>0.40522242237919959</v>
      </c>
      <c r="C885" s="46">
        <v>2195.2729655413232</v>
      </c>
      <c r="D885" s="56">
        <v>1.0097876974470674</v>
      </c>
      <c r="E885" s="56">
        <v>0.17334210448013493</v>
      </c>
      <c r="F885" s="250">
        <v>2026.57</v>
      </c>
      <c r="G885" s="76">
        <v>201225806743.36362</v>
      </c>
      <c r="H885" s="46">
        <v>32121766.490908436</v>
      </c>
      <c r="I885" s="76">
        <v>684494735625.40686</v>
      </c>
      <c r="J885" s="56">
        <v>0.38075409679159311</v>
      </c>
      <c r="K885" s="76">
        <v>14563422777.631733</v>
      </c>
      <c r="L885" s="76">
        <v>12607890221.35589</v>
      </c>
      <c r="M885" s="76">
        <v>65813044871.341629</v>
      </c>
      <c r="N885" s="76">
        <v>73520465799.572205</v>
      </c>
      <c r="O885" s="76">
        <v>35050.276697406873</v>
      </c>
      <c r="P885" s="46">
        <v>518286.71775025607</v>
      </c>
      <c r="Q885" s="46">
        <v>331735.44462592719</v>
      </c>
      <c r="R885" s="76">
        <v>1201247357505.9456</v>
      </c>
      <c r="S885" s="56">
        <v>0.52339206754702494</v>
      </c>
      <c r="T885" s="56">
        <v>0.35779814919392172</v>
      </c>
      <c r="U885" s="46">
        <v>15.762969130442922</v>
      </c>
      <c r="V885" s="76">
        <v>7373930785082.2451</v>
      </c>
      <c r="W885" s="84">
        <v>2327.4636259899753</v>
      </c>
      <c r="X885" s="82">
        <v>4.6782387652281335E-2</v>
      </c>
      <c r="Y885" s="476">
        <v>2.0000000000000001E-4</v>
      </c>
    </row>
    <row r="886" spans="1:25" x14ac:dyDescent="0.2">
      <c r="A886" s="475">
        <v>882</v>
      </c>
      <c r="B886" s="56">
        <v>0.35633655803607256</v>
      </c>
      <c r="C886" s="46">
        <v>4798.6352338809265</v>
      </c>
      <c r="D886" s="56">
        <v>0.86245426665315572</v>
      </c>
      <c r="E886" s="56">
        <v>0.36969340158176661</v>
      </c>
      <c r="F886" s="250">
        <v>2023.95</v>
      </c>
      <c r="G886" s="76">
        <v>350069417618.76361</v>
      </c>
      <c r="H886" s="46">
        <v>22379404.006651487</v>
      </c>
      <c r="I886" s="76">
        <v>604239770864.03308</v>
      </c>
      <c r="J886" s="56">
        <v>0.35633655803607256</v>
      </c>
      <c r="K886" s="76">
        <v>5833672612.7170296</v>
      </c>
      <c r="L886" s="76">
        <v>0</v>
      </c>
      <c r="M886" s="76">
        <v>386281482243.06439</v>
      </c>
      <c r="N886" s="76">
        <v>19641303510.897564</v>
      </c>
      <c r="O886" s="76">
        <v>32892.235659705308</v>
      </c>
      <c r="P886" s="46">
        <v>177068.20438600262</v>
      </c>
      <c r="Q886" s="46">
        <v>78380.900252999185</v>
      </c>
      <c r="R886" s="76">
        <v>1395357532508.5085</v>
      </c>
      <c r="S886" s="56">
        <v>0.59773027226791065</v>
      </c>
      <c r="T886" s="56">
        <v>0.35688442794633635</v>
      </c>
      <c r="U886" s="46">
        <v>17.205158671782925</v>
      </c>
      <c r="V886" s="76">
        <v>9420093374367.2734</v>
      </c>
      <c r="W886" s="84">
        <v>2973.0440106333663</v>
      </c>
      <c r="X886" s="82">
        <v>4.2295652181342291E-2</v>
      </c>
      <c r="Y886" s="476">
        <v>2.0000000000000001E-4</v>
      </c>
    </row>
    <row r="887" spans="1:25" x14ac:dyDescent="0.2">
      <c r="A887" s="475">
        <v>883</v>
      </c>
      <c r="B887" s="56">
        <v>0.25626653611431405</v>
      </c>
      <c r="C887" s="46">
        <v>2861.1426040697215</v>
      </c>
      <c r="D887" s="56">
        <v>0.96098410600067741</v>
      </c>
      <c r="E887" s="56">
        <v>0.68469811699405725</v>
      </c>
      <c r="F887" s="250">
        <v>2023.75</v>
      </c>
      <c r="G887" s="76">
        <v>331371013040.92853</v>
      </c>
      <c r="H887" s="46">
        <v>29233379.577963121</v>
      </c>
      <c r="I887" s="76">
        <v>716915490987.26318</v>
      </c>
      <c r="J887" s="56">
        <v>0.25626653611431405</v>
      </c>
      <c r="K887" s="76">
        <v>10513047367.644531</v>
      </c>
      <c r="L887" s="76">
        <v>0</v>
      </c>
      <c r="M887" s="76">
        <v>323540985865.48767</v>
      </c>
      <c r="N887" s="76">
        <v>82257139210.175308</v>
      </c>
      <c r="O887" s="76">
        <v>26030.041872061949</v>
      </c>
      <c r="P887" s="46">
        <v>473717.01997445023</v>
      </c>
      <c r="Q887" s="46">
        <v>298083.91300329904</v>
      </c>
      <c r="R887" s="76">
        <v>1492588796276.3477</v>
      </c>
      <c r="S887" s="56">
        <v>0.50840448587201414</v>
      </c>
      <c r="T887" s="56">
        <v>0.29508064505022757</v>
      </c>
      <c r="U887" s="46">
        <v>17.481311130717977</v>
      </c>
      <c r="V887" s="76">
        <v>8404360280895.7939</v>
      </c>
      <c r="W887" s="84">
        <v>2650.967711773596</v>
      </c>
      <c r="X887" s="82">
        <v>4.2232142667338796E-2</v>
      </c>
      <c r="Y887" s="476">
        <v>2.0000000000000001E-4</v>
      </c>
    </row>
    <row r="888" spans="1:25" x14ac:dyDescent="0.2">
      <c r="A888" s="475">
        <v>884</v>
      </c>
      <c r="B888" s="56">
        <v>0.55244678019627924</v>
      </c>
      <c r="C888" s="46">
        <v>3795.913900308251</v>
      </c>
      <c r="D888" s="56">
        <v>0.67893689098911758</v>
      </c>
      <c r="E888" s="56">
        <v>0.2766518848402324</v>
      </c>
      <c r="F888" s="250">
        <v>2025.22</v>
      </c>
      <c r="G888" s="76">
        <v>106394826182.84291</v>
      </c>
      <c r="H888" s="46">
        <v>14894073.427588506</v>
      </c>
      <c r="I888" s="76">
        <v>400768829918.70422</v>
      </c>
      <c r="J888" s="56">
        <v>0.34060016921845326</v>
      </c>
      <c r="K888" s="76">
        <v>15195208745.095585</v>
      </c>
      <c r="L888" s="76">
        <v>23857060368.528969</v>
      </c>
      <c r="M888" s="76">
        <v>103257278728.67067</v>
      </c>
      <c r="N888" s="76">
        <v>75223849317.297714</v>
      </c>
      <c r="O888" s="76">
        <v>26052.283408043288</v>
      </c>
      <c r="P888" s="46">
        <v>452098.35865049949</v>
      </c>
      <c r="Q888" s="46">
        <v>289430.66791361215</v>
      </c>
      <c r="R888" s="76">
        <v>767363890496.78772</v>
      </c>
      <c r="S888" s="56">
        <v>0.49883627939433733</v>
      </c>
      <c r="T888" s="56">
        <v>0.28763219357295361</v>
      </c>
      <c r="U888" s="46">
        <v>15.794326782904568</v>
      </c>
      <c r="V888" s="76">
        <v>3875065398878.2227</v>
      </c>
      <c r="W888" s="84">
        <v>1223.2370035455413</v>
      </c>
      <c r="X888" s="82">
        <v>4.5985169190194089E-2</v>
      </c>
      <c r="Y888" s="476">
        <v>2.0000000000000001E-4</v>
      </c>
    </row>
    <row r="889" spans="1:25" x14ac:dyDescent="0.2">
      <c r="A889" s="475">
        <v>885</v>
      </c>
      <c r="B889" s="56">
        <v>0.62899754504708538</v>
      </c>
      <c r="C889" s="46">
        <v>9787.376183217566</v>
      </c>
      <c r="D889" s="56">
        <v>0.58164181938524517</v>
      </c>
      <c r="E889" s="56">
        <v>0.66036662010835268</v>
      </c>
      <c r="F889" s="250">
        <v>2023.75</v>
      </c>
      <c r="G889" s="76">
        <v>267321832240.73932</v>
      </c>
      <c r="H889" s="46">
        <v>11443468.628106585</v>
      </c>
      <c r="I889" s="76">
        <v>389161798132.0155</v>
      </c>
      <c r="J889" s="56">
        <v>0.45818981008157378</v>
      </c>
      <c r="K889" s="76">
        <v>6721496154.0423489</v>
      </c>
      <c r="L889" s="76">
        <v>0</v>
      </c>
      <c r="M889" s="76">
        <v>290035105649.64209</v>
      </c>
      <c r="N889" s="76">
        <v>36486768082.751259</v>
      </c>
      <c r="O889" s="76">
        <v>27530.97978189378</v>
      </c>
      <c r="P889" s="46">
        <v>263278.56721530878</v>
      </c>
      <c r="Q889" s="46">
        <v>145826.88533371186</v>
      </c>
      <c r="R889" s="76">
        <v>959912639618.76819</v>
      </c>
      <c r="S889" s="56">
        <v>0.63717592427006664</v>
      </c>
      <c r="T889" s="56">
        <v>0.43744290271070663</v>
      </c>
      <c r="U889" s="46">
        <v>16.790989843452142</v>
      </c>
      <c r="V889" s="76">
        <v>7761249533108.334</v>
      </c>
      <c r="W889" s="84">
        <v>2445.3902254182517</v>
      </c>
      <c r="X889" s="82">
        <v>4.3600351568510276E-2</v>
      </c>
      <c r="Y889" s="476">
        <v>2.0000000000000001E-4</v>
      </c>
    </row>
    <row r="890" spans="1:25" x14ac:dyDescent="0.2">
      <c r="A890" s="475">
        <v>886</v>
      </c>
      <c r="B890" s="56">
        <v>0.65468578255507937</v>
      </c>
      <c r="C890" s="46">
        <v>2255.3970286524054</v>
      </c>
      <c r="D890" s="56">
        <v>1.1925041645835797</v>
      </c>
      <c r="E890" s="56">
        <v>0.34733318420822562</v>
      </c>
      <c r="F890" s="250">
        <v>2024.44</v>
      </c>
      <c r="G890" s="76">
        <v>433596734806.66675</v>
      </c>
      <c r="H890" s="46">
        <v>47201565.089935988</v>
      </c>
      <c r="I890" s="76">
        <v>769669080697.37524</v>
      </c>
      <c r="J890" s="56">
        <v>0.2486111998188707</v>
      </c>
      <c r="K890" s="76">
        <v>17225853421.376163</v>
      </c>
      <c r="L890" s="76">
        <v>0</v>
      </c>
      <c r="M890" s="76">
        <v>443263517352.71216</v>
      </c>
      <c r="N890" s="76">
        <v>84056792552.645966</v>
      </c>
      <c r="O890" s="76">
        <v>21596.059446588457</v>
      </c>
      <c r="P890" s="46">
        <v>578990.09153523145</v>
      </c>
      <c r="Q890" s="46">
        <v>374202.53414950718</v>
      </c>
      <c r="R890" s="76">
        <v>2062063110559.623</v>
      </c>
      <c r="S890" s="56">
        <v>0.5689587449700988</v>
      </c>
      <c r="T890" s="56">
        <v>0.26301447346810858</v>
      </c>
      <c r="U890" s="46">
        <v>17.74514601757199</v>
      </c>
      <c r="V890" s="76">
        <v>10412237549373.477</v>
      </c>
      <c r="W890" s="84">
        <v>3288.1518857162664</v>
      </c>
      <c r="X890" s="82">
        <v>4.1510348134257663E-2</v>
      </c>
      <c r="Y890" s="476">
        <v>2.0000000000000001E-4</v>
      </c>
    </row>
    <row r="891" spans="1:25" x14ac:dyDescent="0.2">
      <c r="A891" s="475">
        <v>887</v>
      </c>
      <c r="B891" s="56">
        <v>0.62703668520432077</v>
      </c>
      <c r="C891" s="46">
        <v>2319.6641868371348</v>
      </c>
      <c r="D891" s="56">
        <v>0.42091401210333279</v>
      </c>
      <c r="E891" s="56">
        <v>0.64968646370269845</v>
      </c>
      <c r="F891" s="250">
        <v>2026.39</v>
      </c>
      <c r="G891" s="76">
        <v>71472181797.032196</v>
      </c>
      <c r="H891" s="46">
        <v>7805790.2301275758</v>
      </c>
      <c r="I891" s="76">
        <v>273419824524.47653</v>
      </c>
      <c r="J891" s="56">
        <v>0.38129454123674922</v>
      </c>
      <c r="K891" s="76">
        <v>46066004219.138443</v>
      </c>
      <c r="L891" s="76">
        <v>119059245569.63155</v>
      </c>
      <c r="M891" s="76">
        <v>19276764736.964287</v>
      </c>
      <c r="N891" s="76">
        <v>262354608521.59946</v>
      </c>
      <c r="O891" s="76">
        <v>25243.092671413229</v>
      </c>
      <c r="P891" s="46">
        <v>1308603.3932888089</v>
      </c>
      <c r="Q891" s="46">
        <v>873459.30831580772</v>
      </c>
      <c r="R891" s="76">
        <v>775277080177.44861</v>
      </c>
      <c r="S891" s="56">
        <v>0.43327936749415275</v>
      </c>
      <c r="T891" s="56">
        <v>0.2699080509155079</v>
      </c>
      <c r="U891" s="46">
        <v>14.748401783161615</v>
      </c>
      <c r="V891" s="76">
        <v>3499938710684.4595</v>
      </c>
      <c r="W891" s="84">
        <v>1102.9525951755636</v>
      </c>
      <c r="X891" s="82">
        <v>4.7893926829635718E-2</v>
      </c>
      <c r="Y891" s="476">
        <v>2.0000000000000001E-4</v>
      </c>
    </row>
    <row r="892" spans="1:25" x14ac:dyDescent="0.2">
      <c r="A892" s="475">
        <v>888</v>
      </c>
      <c r="B892" s="56">
        <v>0.39032781593149324</v>
      </c>
      <c r="C892" s="46">
        <v>4700.41351153913</v>
      </c>
      <c r="D892" s="56">
        <v>0.7775568919602529</v>
      </c>
      <c r="E892" s="56">
        <v>0.45199734398397051</v>
      </c>
      <c r="F892" s="250">
        <v>2026</v>
      </c>
      <c r="G892" s="76">
        <v>124984246479.30559</v>
      </c>
      <c r="H892" s="46">
        <v>18443687.899832882</v>
      </c>
      <c r="I892" s="76">
        <v>504422267446.87006</v>
      </c>
      <c r="J892" s="56">
        <v>0.38433150304348496</v>
      </c>
      <c r="K892" s="76">
        <v>25445905271.831532</v>
      </c>
      <c r="L892" s="76">
        <v>56289338797.243637</v>
      </c>
      <c r="M892" s="76">
        <v>25266773655.647057</v>
      </c>
      <c r="N892" s="76">
        <v>91885611742.847015</v>
      </c>
      <c r="O892" s="76">
        <v>29687.982531425641</v>
      </c>
      <c r="P892" s="46">
        <v>548830.43130562105</v>
      </c>
      <c r="Q892" s="46">
        <v>363452.54721055384</v>
      </c>
      <c r="R892" s="76">
        <v>825052353132.10767</v>
      </c>
      <c r="S892" s="56">
        <v>0.47721275072947578</v>
      </c>
      <c r="T892" s="56">
        <v>0.35866974740795526</v>
      </c>
      <c r="U892" s="46">
        <v>15.363877371779409</v>
      </c>
      <c r="V892" s="76">
        <v>5057892197673.9141</v>
      </c>
      <c r="W892" s="84">
        <v>1596.8449850692766</v>
      </c>
      <c r="X892" s="82">
        <v>4.7239418484105129E-2</v>
      </c>
      <c r="Y892" s="476">
        <v>2.0000000000000001E-4</v>
      </c>
    </row>
    <row r="893" spans="1:25" x14ac:dyDescent="0.2">
      <c r="A893" s="475">
        <v>889</v>
      </c>
      <c r="B893" s="56">
        <v>0.42011404898542698</v>
      </c>
      <c r="C893" s="46">
        <v>3732.6465806422475</v>
      </c>
      <c r="D893" s="56">
        <v>0.70824911611054486</v>
      </c>
      <c r="E893" s="56">
        <v>0.49715142461169909</v>
      </c>
      <c r="F893" s="250">
        <v>2023.75</v>
      </c>
      <c r="G893" s="76">
        <v>213059019625.83038</v>
      </c>
      <c r="H893" s="46">
        <v>16077652.020109668</v>
      </c>
      <c r="I893" s="76">
        <v>427188652390.49548</v>
      </c>
      <c r="J893" s="56">
        <v>0.34230367156891672</v>
      </c>
      <c r="K893" s="76">
        <v>8585608900.7990713</v>
      </c>
      <c r="L893" s="76">
        <v>0</v>
      </c>
      <c r="M893" s="76">
        <v>210109289181.98715</v>
      </c>
      <c r="N893" s="76">
        <v>87384873508.227631</v>
      </c>
      <c r="O893" s="76">
        <v>27241.943042491584</v>
      </c>
      <c r="P893" s="46">
        <v>513122.1606065284</v>
      </c>
      <c r="Q893" s="46">
        <v>337125.2702934526</v>
      </c>
      <c r="R893" s="76">
        <v>989519797992.45569</v>
      </c>
      <c r="S893" s="56">
        <v>0.54738484172969748</v>
      </c>
      <c r="T893" s="56">
        <v>0.34094766419810518</v>
      </c>
      <c r="U893" s="46">
        <v>16.759807667805216</v>
      </c>
      <c r="V893" s="76">
        <v>6274632214840.5508</v>
      </c>
      <c r="W893" s="84">
        <v>1980.3607245641049</v>
      </c>
      <c r="X893" s="82">
        <v>4.3087981761293061E-2</v>
      </c>
      <c r="Y893" s="476">
        <v>2.0000000000000001E-4</v>
      </c>
    </row>
    <row r="894" spans="1:25" x14ac:dyDescent="0.2">
      <c r="A894" s="475">
        <v>890</v>
      </c>
      <c r="B894" s="56">
        <v>0.50272448734702657</v>
      </c>
      <c r="C894" s="46">
        <v>3507.99439916856</v>
      </c>
      <c r="D894" s="56">
        <v>0.68521580903772861</v>
      </c>
      <c r="E894" s="56">
        <v>0.41450710159904952</v>
      </c>
      <c r="F894" s="250">
        <v>2023.75</v>
      </c>
      <c r="G894" s="76">
        <v>218820825113.98349</v>
      </c>
      <c r="H894" s="46">
        <v>15390083.121761149</v>
      </c>
      <c r="I894" s="76">
        <v>514936278880.86053</v>
      </c>
      <c r="J894" s="56">
        <v>0.45439975143084121</v>
      </c>
      <c r="K894" s="76">
        <v>9707503236.9388294</v>
      </c>
      <c r="L894" s="76">
        <v>0</v>
      </c>
      <c r="M894" s="76">
        <v>275951363446.24677</v>
      </c>
      <c r="N894" s="76">
        <v>22469202488.613064</v>
      </c>
      <c r="O894" s="76">
        <v>36826.117162917944</v>
      </c>
      <c r="P894" s="46">
        <v>178860.11488992808</v>
      </c>
      <c r="Q894" s="46">
        <v>82396.346390321152</v>
      </c>
      <c r="R894" s="76">
        <v>1053214276444.0214</v>
      </c>
      <c r="S894" s="56">
        <v>0.61551029927431522</v>
      </c>
      <c r="T894" s="56">
        <v>0.40575650824308929</v>
      </c>
      <c r="U894" s="46">
        <v>16.035188198736236</v>
      </c>
      <c r="V894" s="76">
        <v>7595429835578.2803</v>
      </c>
      <c r="W894" s="84">
        <v>2395.593210590318</v>
      </c>
      <c r="X894" s="82">
        <v>4.5073652910479947E-2</v>
      </c>
      <c r="Y894" s="476">
        <v>2.0000000000000001E-4</v>
      </c>
    </row>
    <row r="895" spans="1:25" x14ac:dyDescent="0.2">
      <c r="A895" s="475">
        <v>891</v>
      </c>
      <c r="B895" s="56">
        <v>0.45076766274211361</v>
      </c>
      <c r="C895" s="46">
        <v>1944.0268595409507</v>
      </c>
      <c r="D895" s="56">
        <v>0.86098540110110133</v>
      </c>
      <c r="E895" s="56">
        <v>0.54932875367953959</v>
      </c>
      <c r="F895" s="250">
        <v>2023.75</v>
      </c>
      <c r="G895" s="76">
        <v>433395275411.17474</v>
      </c>
      <c r="H895" s="46">
        <v>22863911.076679885</v>
      </c>
      <c r="I895" s="76">
        <v>567519824365.88757</v>
      </c>
      <c r="J895" s="56">
        <v>0.32183015635093115</v>
      </c>
      <c r="K895" s="76">
        <v>9702706609.319109</v>
      </c>
      <c r="L895" s="76">
        <v>0</v>
      </c>
      <c r="M895" s="76">
        <v>351322642088.16949</v>
      </c>
      <c r="N895" s="76">
        <v>43164542214.655655</v>
      </c>
      <c r="O895" s="76">
        <v>23818.035260555676</v>
      </c>
      <c r="P895" s="46">
        <v>290590.83566964936</v>
      </c>
      <c r="Q895" s="46">
        <v>160109.3957445563</v>
      </c>
      <c r="R895" s="76">
        <v>1340535833380.3599</v>
      </c>
      <c r="S895" s="56">
        <v>0.57702299824537473</v>
      </c>
      <c r="T895" s="56">
        <v>0.42434421496075736</v>
      </c>
      <c r="U895" s="46">
        <v>17.53809938818862</v>
      </c>
      <c r="V895" s="76">
        <v>11141463882593.57</v>
      </c>
      <c r="W895" s="84">
        <v>3514.1130192277774</v>
      </c>
      <c r="X895" s="82">
        <v>4.0926098175153219E-2</v>
      </c>
      <c r="Y895" s="476">
        <v>2.0000000000000001E-4</v>
      </c>
    </row>
    <row r="896" spans="1:25" x14ac:dyDescent="0.2">
      <c r="A896" s="475">
        <v>892</v>
      </c>
      <c r="B896" s="56">
        <v>0.5870760823665766</v>
      </c>
      <c r="C896" s="46">
        <v>4297.8961153726268</v>
      </c>
      <c r="D896" s="56">
        <v>0.40813499507336548</v>
      </c>
      <c r="E896" s="56">
        <v>0.35254076833737236</v>
      </c>
      <c r="F896" s="250">
        <v>2024.97</v>
      </c>
      <c r="G896" s="76">
        <v>80647821250.133484</v>
      </c>
      <c r="H896" s="46">
        <v>7176314.3273947639</v>
      </c>
      <c r="I896" s="76">
        <v>273302809092.21176</v>
      </c>
      <c r="J896" s="56">
        <v>0.4837784813526731</v>
      </c>
      <c r="K896" s="76">
        <v>11185354083.637779</v>
      </c>
      <c r="L896" s="76">
        <v>3562571225.596395</v>
      </c>
      <c r="M896" s="76">
        <v>109615159132.40454</v>
      </c>
      <c r="N896" s="76">
        <v>38583770922.980247</v>
      </c>
      <c r="O896" s="76">
        <v>14861.831904727813</v>
      </c>
      <c r="P896" s="46">
        <v>310782.60778139741</v>
      </c>
      <c r="Q896" s="46">
        <v>151352.35605837873</v>
      </c>
      <c r="R896" s="76">
        <v>538100724267.7016</v>
      </c>
      <c r="S896" s="56">
        <v>0.59539847927522327</v>
      </c>
      <c r="T896" s="56">
        <v>0.38421412294548712</v>
      </c>
      <c r="U896" s="46">
        <v>15.242816318330945</v>
      </c>
      <c r="V896" s="76">
        <v>3691351081466.6904</v>
      </c>
      <c r="W896" s="84">
        <v>1163.5259125153843</v>
      </c>
      <c r="X896" s="82">
        <v>4.5064895436170024E-2</v>
      </c>
      <c r="Y896" s="476">
        <v>2.0000000000000001E-4</v>
      </c>
    </row>
    <row r="897" spans="1:25" x14ac:dyDescent="0.2">
      <c r="A897" s="475">
        <v>893</v>
      </c>
      <c r="B897" s="56">
        <v>0.5726621212379388</v>
      </c>
      <c r="C897" s="46">
        <v>3778.3145656237739</v>
      </c>
      <c r="D897" s="56">
        <v>0.69045581965047398</v>
      </c>
      <c r="E897" s="56">
        <v>0.41297250808184827</v>
      </c>
      <c r="F897" s="250">
        <v>2024.37</v>
      </c>
      <c r="G897" s="76">
        <v>436537418157.48676</v>
      </c>
      <c r="H897" s="46">
        <v>15873047.244951978</v>
      </c>
      <c r="I897" s="76">
        <v>440001319116.51697</v>
      </c>
      <c r="J897" s="56">
        <v>0.35281830650722401</v>
      </c>
      <c r="K897" s="76">
        <v>9411457498.8088608</v>
      </c>
      <c r="L897" s="76">
        <v>0</v>
      </c>
      <c r="M897" s="76">
        <v>283823532714.04694</v>
      </c>
      <c r="N897" s="76">
        <v>10689195641.439579</v>
      </c>
      <c r="O897" s="76">
        <v>24712.075504813671</v>
      </c>
      <c r="P897" s="46">
        <v>113254.7912727607</v>
      </c>
      <c r="Q897" s="46">
        <v>39776.420880649588</v>
      </c>
      <c r="R897" s="76">
        <v>1174971118474.0327</v>
      </c>
      <c r="S897" s="56">
        <v>0.62620367685584299</v>
      </c>
      <c r="T897" s="56">
        <v>0.48145923980823907</v>
      </c>
      <c r="U897" s="46">
        <v>17.600667414551605</v>
      </c>
      <c r="V897" s="76">
        <v>10816902953159.756</v>
      </c>
      <c r="W897" s="84">
        <v>3412.4070855045825</v>
      </c>
      <c r="X897" s="82">
        <v>4.1834881950887984E-2</v>
      </c>
      <c r="Y897" s="476">
        <v>2.0000000000000001E-4</v>
      </c>
    </row>
    <row r="898" spans="1:25" x14ac:dyDescent="0.2">
      <c r="A898" s="475">
        <v>894</v>
      </c>
      <c r="B898" s="56">
        <v>0.31705097435372442</v>
      </c>
      <c r="C898" s="46">
        <v>4678.7310439536241</v>
      </c>
      <c r="D898" s="56">
        <v>0.71106454060006907</v>
      </c>
      <c r="E898" s="56">
        <v>0.49365344058654093</v>
      </c>
      <c r="F898" s="250">
        <v>2025.04</v>
      </c>
      <c r="G898" s="76">
        <v>159677004181.1983</v>
      </c>
      <c r="H898" s="46">
        <v>15820210.300231218</v>
      </c>
      <c r="I898" s="76">
        <v>512605873194.61017</v>
      </c>
      <c r="J898" s="56">
        <v>0.31705097435372442</v>
      </c>
      <c r="K898" s="76">
        <v>34181641634.58094</v>
      </c>
      <c r="L898" s="76">
        <v>27901549135.100739</v>
      </c>
      <c r="M898" s="76">
        <v>113410678438.09215</v>
      </c>
      <c r="N898" s="76">
        <v>15015226228.634031</v>
      </c>
      <c r="O898" s="76">
        <v>26049.005247456327</v>
      </c>
      <c r="P898" s="46">
        <v>140773.99408829509</v>
      </c>
      <c r="Q898" s="46">
        <v>55976.753975956715</v>
      </c>
      <c r="R898" s="76">
        <v>982897966509.53528</v>
      </c>
      <c r="S898" s="56">
        <v>0.52589419674639737</v>
      </c>
      <c r="T898" s="56">
        <v>0.29389144842771442</v>
      </c>
      <c r="U898" s="46">
        <v>16.169046643851463</v>
      </c>
      <c r="V898" s="76">
        <v>5098148564181.5107</v>
      </c>
      <c r="W898" s="84">
        <v>1609.9685350350351</v>
      </c>
      <c r="X898" s="82">
        <v>4.5699521266966039E-2</v>
      </c>
      <c r="Y898" s="476">
        <v>2.0000000000000001E-4</v>
      </c>
    </row>
    <row r="899" spans="1:25" x14ac:dyDescent="0.2">
      <c r="A899" s="475">
        <v>895</v>
      </c>
      <c r="B899" s="56">
        <v>0.55931947385620195</v>
      </c>
      <c r="C899" s="46">
        <v>4697.8336582953389</v>
      </c>
      <c r="D899" s="56">
        <v>0.75429423871771473</v>
      </c>
      <c r="E899" s="56">
        <v>0.39332415261144293</v>
      </c>
      <c r="F899" s="250">
        <v>2023.75</v>
      </c>
      <c r="G899" s="76">
        <v>303112748768.80463</v>
      </c>
      <c r="H899" s="46">
        <v>18571870.401659027</v>
      </c>
      <c r="I899" s="76">
        <v>344887047988.49652</v>
      </c>
      <c r="J899" s="56">
        <v>0.15020304603788659</v>
      </c>
      <c r="K899" s="76">
        <v>7487282388.9086704</v>
      </c>
      <c r="L899" s="76">
        <v>0</v>
      </c>
      <c r="M899" s="76">
        <v>361438453311.81317</v>
      </c>
      <c r="N899" s="76">
        <v>13401836635.047506</v>
      </c>
      <c r="O899" s="76">
        <v>32004.585970934189</v>
      </c>
      <c r="P899" s="46">
        <v>142003.7106142313</v>
      </c>
      <c r="Q899" s="46">
        <v>56718.506473951507</v>
      </c>
      <c r="R899" s="76">
        <v>1057382310256.7538</v>
      </c>
      <c r="S899" s="56">
        <v>0.57736445196338648</v>
      </c>
      <c r="T899" s="56">
        <v>0.30164971260502405</v>
      </c>
      <c r="U899" s="46">
        <v>18.681582337906782</v>
      </c>
      <c r="V899" s="76">
        <v>6482113346415.4141</v>
      </c>
      <c r="W899" s="84">
        <v>2042.0434725924961</v>
      </c>
      <c r="X899" s="82">
        <v>3.9640320014904383E-2</v>
      </c>
      <c r="Y899" s="476">
        <v>2.0000000000000001E-4</v>
      </c>
    </row>
    <row r="900" spans="1:25" x14ac:dyDescent="0.2">
      <c r="A900" s="475">
        <v>896</v>
      </c>
      <c r="B900" s="56">
        <v>0.52227652689957038</v>
      </c>
      <c r="C900" s="46">
        <v>6262.7892084028626</v>
      </c>
      <c r="D900" s="56">
        <v>0.65322621580260765</v>
      </c>
      <c r="E900" s="56">
        <v>0.47555269612051243</v>
      </c>
      <c r="F900" s="250">
        <v>2024.39</v>
      </c>
      <c r="G900" s="76">
        <v>237381296618.32645</v>
      </c>
      <c r="H900" s="46">
        <v>13758861.147776471</v>
      </c>
      <c r="I900" s="76">
        <v>472520101411.27728</v>
      </c>
      <c r="J900" s="56">
        <v>0.46899144678853277</v>
      </c>
      <c r="K900" s="76">
        <v>20368246945.912067</v>
      </c>
      <c r="L900" s="76">
        <v>8930393744.8450375</v>
      </c>
      <c r="M900" s="76">
        <v>234474560623.25684</v>
      </c>
      <c r="N900" s="76">
        <v>62926969896.148163</v>
      </c>
      <c r="O900" s="76">
        <v>24302.227980006828</v>
      </c>
      <c r="P900" s="46">
        <v>389641.82171606366</v>
      </c>
      <c r="Q900" s="46">
        <v>241008.48487123544</v>
      </c>
      <c r="R900" s="76">
        <v>1139938233996.1987</v>
      </c>
      <c r="S900" s="56">
        <v>0.62384326219011199</v>
      </c>
      <c r="T900" s="56">
        <v>0.37451289143881178</v>
      </c>
      <c r="U900" s="46">
        <v>16.286096529173502</v>
      </c>
      <c r="V900" s="76">
        <v>7615080664102.0771</v>
      </c>
      <c r="W900" s="84">
        <v>2402.8271764251563</v>
      </c>
      <c r="X900" s="82">
        <v>4.4685200589110359E-2</v>
      </c>
      <c r="Y900" s="476">
        <v>2.0000000000000001E-4</v>
      </c>
    </row>
    <row r="901" spans="1:25" x14ac:dyDescent="0.2">
      <c r="A901" s="475">
        <v>897</v>
      </c>
      <c r="B901" s="56">
        <v>0.41201285053643122</v>
      </c>
      <c r="C901" s="46">
        <v>3330.472423716204</v>
      </c>
      <c r="D901" s="56">
        <v>0.73736927956062903</v>
      </c>
      <c r="E901" s="56">
        <v>0.29643289620584412</v>
      </c>
      <c r="F901" s="250">
        <v>2023.83</v>
      </c>
      <c r="G901" s="76">
        <v>403254888235.55328</v>
      </c>
      <c r="H901" s="46">
        <v>17877821.864698686</v>
      </c>
      <c r="I901" s="76">
        <v>394057765243.47577</v>
      </c>
      <c r="J901" s="56">
        <v>0.14463337176556001</v>
      </c>
      <c r="K901" s="76">
        <v>7880685006.8550739</v>
      </c>
      <c r="L901" s="76">
        <v>0</v>
      </c>
      <c r="M901" s="76">
        <v>331219460417.25488</v>
      </c>
      <c r="N901" s="76">
        <v>35423089413.703705</v>
      </c>
      <c r="O901" s="76">
        <v>22073.593873252845</v>
      </c>
      <c r="P901" s="46">
        <v>234113.19077008424</v>
      </c>
      <c r="Q901" s="46">
        <v>121000.3865859643</v>
      </c>
      <c r="R901" s="76">
        <v>1089744285174.8818</v>
      </c>
      <c r="S901" s="56">
        <v>0.54280783354319828</v>
      </c>
      <c r="T901" s="56">
        <v>0.38366806062776382</v>
      </c>
      <c r="U901" s="46">
        <v>18.753381339152941</v>
      </c>
      <c r="V901" s="76">
        <v>8710669056218.6406</v>
      </c>
      <c r="W901" s="84">
        <v>2749.0217004140927</v>
      </c>
      <c r="X901" s="82">
        <v>3.8583442415392431E-2</v>
      </c>
      <c r="Y901" s="476">
        <v>2.0000000000000001E-4</v>
      </c>
    </row>
    <row r="902" spans="1:25" x14ac:dyDescent="0.2">
      <c r="A902" s="475">
        <v>898</v>
      </c>
      <c r="B902" s="56">
        <v>0.59689512756298324</v>
      </c>
      <c r="C902" s="46">
        <v>5023.7254687132208</v>
      </c>
      <c r="D902" s="56">
        <v>0.51606076888417685</v>
      </c>
      <c r="E902" s="56">
        <v>0.52655933384483644</v>
      </c>
      <c r="F902" s="250">
        <v>2025.2</v>
      </c>
      <c r="G902" s="76">
        <v>207414656688.25592</v>
      </c>
      <c r="H902" s="46">
        <v>9961995.0095242448</v>
      </c>
      <c r="I902" s="76">
        <v>374050279621.91382</v>
      </c>
      <c r="J902" s="56">
        <v>0.51453238446909322</v>
      </c>
      <c r="K902" s="76">
        <v>23948145519.366463</v>
      </c>
      <c r="L902" s="76">
        <v>36322789534.564308</v>
      </c>
      <c r="M902" s="76">
        <v>107073582171.05331</v>
      </c>
      <c r="N902" s="76">
        <v>38131680493.305634</v>
      </c>
      <c r="O902" s="76">
        <v>25380.462755956592</v>
      </c>
      <c r="P902" s="46">
        <v>273755.20002228173</v>
      </c>
      <c r="Q902" s="46">
        <v>155230.76018851218</v>
      </c>
      <c r="R902" s="76">
        <v>831843226956.76245</v>
      </c>
      <c r="S902" s="56">
        <v>0.63022981419186097</v>
      </c>
      <c r="T902" s="56">
        <v>0.45263713231014624</v>
      </c>
      <c r="U902" s="46">
        <v>16.250094396158591</v>
      </c>
      <c r="V902" s="76">
        <v>6781991167003.9912</v>
      </c>
      <c r="W902" s="84">
        <v>2139.9740318729387</v>
      </c>
      <c r="X902" s="82">
        <v>4.4506503576357791E-2</v>
      </c>
      <c r="Y902" s="476">
        <v>2.0000000000000001E-4</v>
      </c>
    </row>
    <row r="903" spans="1:25" x14ac:dyDescent="0.2">
      <c r="A903" s="475">
        <v>899</v>
      </c>
      <c r="B903" s="56">
        <v>0.64948935150106124</v>
      </c>
      <c r="C903" s="46">
        <v>3516.6021283257787</v>
      </c>
      <c r="D903" s="56">
        <v>0.40762265836873701</v>
      </c>
      <c r="E903" s="56">
        <v>0.43452870077971367</v>
      </c>
      <c r="F903" s="250">
        <v>2024.31</v>
      </c>
      <c r="G903" s="76">
        <v>170754333973.6153</v>
      </c>
      <c r="H903" s="46">
        <v>7172977.551954194</v>
      </c>
      <c r="I903" s="76">
        <v>235467510457.13937</v>
      </c>
      <c r="J903" s="56">
        <v>0.36231503666743758</v>
      </c>
      <c r="K903" s="76">
        <v>7222114708.2167578</v>
      </c>
      <c r="L903" s="76">
        <v>0</v>
      </c>
      <c r="M903" s="76">
        <v>140534511523.6297</v>
      </c>
      <c r="N903" s="76">
        <v>84737231360.567291</v>
      </c>
      <c r="O903" s="76">
        <v>25158.032725218789</v>
      </c>
      <c r="P903" s="46">
        <v>534078.60990548437</v>
      </c>
      <c r="Q903" s="46">
        <v>302181.35102883691</v>
      </c>
      <c r="R903" s="76">
        <v>611904101781.26233</v>
      </c>
      <c r="S903" s="56">
        <v>0.54163843220341212</v>
      </c>
      <c r="T903" s="56">
        <v>0.41655882945421169</v>
      </c>
      <c r="U903" s="46">
        <v>16.997367679867224</v>
      </c>
      <c r="V903" s="76">
        <v>4856054340174.4561</v>
      </c>
      <c r="W903" s="84">
        <v>1533.217880858886</v>
      </c>
      <c r="X903" s="82">
        <v>4.2164665275717467E-2</v>
      </c>
      <c r="Y903" s="476">
        <v>2.0000000000000001E-4</v>
      </c>
    </row>
    <row r="904" spans="1:25" x14ac:dyDescent="0.2">
      <c r="A904" s="475">
        <v>900</v>
      </c>
      <c r="B904" s="56">
        <v>0.53577602191534557</v>
      </c>
      <c r="C904" s="46">
        <v>4534.4695455069768</v>
      </c>
      <c r="D904" s="56">
        <v>0.71660204407253159</v>
      </c>
      <c r="E904" s="56">
        <v>0.42948529917735201</v>
      </c>
      <c r="F904" s="250">
        <v>2024.16</v>
      </c>
      <c r="G904" s="76">
        <v>208098310865.03891</v>
      </c>
      <c r="H904" s="46">
        <v>16323696.115076602</v>
      </c>
      <c r="I904" s="76">
        <v>512397640717.07355</v>
      </c>
      <c r="J904" s="56">
        <v>0.51258953130772089</v>
      </c>
      <c r="K904" s="76">
        <v>30084768254.194176</v>
      </c>
      <c r="L904" s="76">
        <v>54690743592.954376</v>
      </c>
      <c r="M904" s="76">
        <v>157456231602.82065</v>
      </c>
      <c r="N904" s="76">
        <v>29639659433.272686</v>
      </c>
      <c r="O904" s="76">
        <v>27265.608542482598</v>
      </c>
      <c r="P904" s="46">
        <v>252632.50279519259</v>
      </c>
      <c r="Q904" s="46">
        <v>135004.09415635024</v>
      </c>
      <c r="R904" s="76">
        <v>1031579689324.4344</v>
      </c>
      <c r="S904" s="56">
        <v>0.62424255681998053</v>
      </c>
      <c r="T904" s="56">
        <v>0.40007973711462663</v>
      </c>
      <c r="U904" s="46">
        <v>15.965656709337786</v>
      </c>
      <c r="V904" s="76">
        <v>7337171122076.6982</v>
      </c>
      <c r="W904" s="84">
        <v>2313.9923123004837</v>
      </c>
      <c r="X904" s="82">
        <v>4.5164206004654088E-2</v>
      </c>
      <c r="Y904" s="476">
        <v>2.0000000000000001E-4</v>
      </c>
    </row>
    <row r="905" spans="1:25" x14ac:dyDescent="0.2">
      <c r="A905" s="475">
        <v>901</v>
      </c>
      <c r="B905" s="56">
        <v>0.52213179475810689</v>
      </c>
      <c r="C905" s="46">
        <v>5527.8298091534607</v>
      </c>
      <c r="D905" s="56">
        <v>0.34147436487124116</v>
      </c>
      <c r="E905" s="56">
        <v>0.41209571836622649</v>
      </c>
      <c r="F905" s="250">
        <v>2025.97</v>
      </c>
      <c r="G905" s="76">
        <v>84701007766.102341</v>
      </c>
      <c r="H905" s="46">
        <v>5947129.1686662808</v>
      </c>
      <c r="I905" s="76">
        <v>236090738079.9642</v>
      </c>
      <c r="J905" s="56">
        <v>0.46357000841870655</v>
      </c>
      <c r="K905" s="76">
        <v>11985701264.895613</v>
      </c>
      <c r="L905" s="76">
        <v>7572137800.1601858</v>
      </c>
      <c r="M905" s="76">
        <v>71129126655.148056</v>
      </c>
      <c r="N905" s="76">
        <v>238924781024.88229</v>
      </c>
      <c r="O905" s="76">
        <v>24851.753646810877</v>
      </c>
      <c r="P905" s="46">
        <v>1315530.3747525006</v>
      </c>
      <c r="Q905" s="46">
        <v>884540.80408088025</v>
      </c>
      <c r="R905" s="76">
        <v>662209841759.97888</v>
      </c>
      <c r="S905" s="56">
        <v>0.47968185871110358</v>
      </c>
      <c r="T905" s="56">
        <v>0.35772694290086393</v>
      </c>
      <c r="U905" s="46">
        <v>15.049227190931521</v>
      </c>
      <c r="V905" s="76">
        <v>4025288180180.3877</v>
      </c>
      <c r="W905" s="84">
        <v>1270.4096726385681</v>
      </c>
      <c r="X905" s="82">
        <v>4.7203453240317085E-2</v>
      </c>
      <c r="Y905" s="476">
        <v>2.0000000000000001E-4</v>
      </c>
    </row>
    <row r="906" spans="1:25" x14ac:dyDescent="0.2">
      <c r="A906" s="475">
        <v>902</v>
      </c>
      <c r="B906" s="56">
        <v>0.50541818694081331</v>
      </c>
      <c r="C906" s="46">
        <v>8584.6451754689351</v>
      </c>
      <c r="D906" s="56">
        <v>1.1030400267437475</v>
      </c>
      <c r="E906" s="56">
        <v>0.3576470381061308</v>
      </c>
      <c r="F906" s="250">
        <v>2024.74</v>
      </c>
      <c r="G906" s="76">
        <v>370327134455.95361</v>
      </c>
      <c r="H906" s="46">
        <v>36581108.730459973</v>
      </c>
      <c r="I906" s="76">
        <v>819606115583.25073</v>
      </c>
      <c r="J906" s="56">
        <v>0.30843905750161216</v>
      </c>
      <c r="K906" s="76">
        <v>13881833038.877094</v>
      </c>
      <c r="L906" s="76">
        <v>0</v>
      </c>
      <c r="M906" s="76">
        <v>349810590193.08966</v>
      </c>
      <c r="N906" s="76">
        <v>51136910010.562073</v>
      </c>
      <c r="O906" s="76">
        <v>21231.230588593684</v>
      </c>
      <c r="P906" s="46">
        <v>347317.72888013755</v>
      </c>
      <c r="Q906" s="46">
        <v>197215.51424119386</v>
      </c>
      <c r="R906" s="76">
        <v>1797181682820.5281</v>
      </c>
      <c r="S906" s="56">
        <v>0.55839855790812398</v>
      </c>
      <c r="T906" s="56">
        <v>0.3094381652187484</v>
      </c>
      <c r="U906" s="46">
        <v>16.954121832696138</v>
      </c>
      <c r="V906" s="76">
        <v>10022908526547.357</v>
      </c>
      <c r="W906" s="84">
        <v>3163.6543180726703</v>
      </c>
      <c r="X906" s="82">
        <v>4.4368979312278262E-2</v>
      </c>
      <c r="Y906" s="476">
        <v>2.0000000000000001E-4</v>
      </c>
    </row>
    <row r="907" spans="1:25" x14ac:dyDescent="0.2">
      <c r="A907" s="475">
        <v>903</v>
      </c>
      <c r="B907" s="56">
        <v>0.26799967037947986</v>
      </c>
      <c r="C907" s="46">
        <v>5194.5542589736506</v>
      </c>
      <c r="D907" s="56">
        <v>0.377794120533258</v>
      </c>
      <c r="E907" s="56">
        <v>0.62161872777289506</v>
      </c>
      <c r="F907" s="250">
        <v>2025.63</v>
      </c>
      <c r="G907" s="76">
        <v>149964233234.60782</v>
      </c>
      <c r="H907" s="46">
        <v>6500517.3752103793</v>
      </c>
      <c r="I907" s="76">
        <v>233716254310.2561</v>
      </c>
      <c r="J907" s="56">
        <v>0.2679996703794798</v>
      </c>
      <c r="K907" s="76">
        <v>14678806181.263306</v>
      </c>
      <c r="L907" s="76">
        <v>35877516956.155838</v>
      </c>
      <c r="M907" s="76">
        <v>84596234763.256805</v>
      </c>
      <c r="N907" s="76">
        <v>282114663927.1889</v>
      </c>
      <c r="O907" s="76">
        <v>21880.442163373704</v>
      </c>
      <c r="P907" s="46">
        <v>1464806.8327857205</v>
      </c>
      <c r="Q907" s="46">
        <v>996963.13921586587</v>
      </c>
      <c r="R907" s="76">
        <v>746876999097.18298</v>
      </c>
      <c r="S907" s="56">
        <v>0.41553604374216613</v>
      </c>
      <c r="T907" s="56">
        <v>0.30187426494491104</v>
      </c>
      <c r="U907" s="46">
        <v>16.865086415610335</v>
      </c>
      <c r="V907" s="76">
        <v>4177563864534.5454</v>
      </c>
      <c r="W907" s="84">
        <v>1318.6836963284277</v>
      </c>
      <c r="X907" s="82">
        <v>4.3151203981567972E-2</v>
      </c>
      <c r="Y907" s="476">
        <v>2.0000000000000001E-4</v>
      </c>
    </row>
    <row r="908" spans="1:25" x14ac:dyDescent="0.2">
      <c r="A908" s="475">
        <v>904</v>
      </c>
      <c r="B908" s="56">
        <v>0.56895524354566374</v>
      </c>
      <c r="C908" s="46">
        <v>6058.8134899759289</v>
      </c>
      <c r="D908" s="56">
        <v>0.94000604587514647</v>
      </c>
      <c r="E908" s="56">
        <v>0.40857293668720629</v>
      </c>
      <c r="F908" s="250">
        <v>2026.42</v>
      </c>
      <c r="G908" s="76">
        <v>136829138529.44302</v>
      </c>
      <c r="H908" s="46">
        <v>26332244.888820477</v>
      </c>
      <c r="I908" s="76">
        <v>583899439961.68982</v>
      </c>
      <c r="J908" s="56">
        <v>0.30834844608131251</v>
      </c>
      <c r="K908" s="76">
        <v>29800136441.181149</v>
      </c>
      <c r="L908" s="76">
        <v>67883228196.23233</v>
      </c>
      <c r="M908" s="76">
        <v>55549554426.506714</v>
      </c>
      <c r="N908" s="76">
        <v>85071061650.092148</v>
      </c>
      <c r="O908" s="76">
        <v>15227.386695845833</v>
      </c>
      <c r="P908" s="46">
        <v>538551.46051724011</v>
      </c>
      <c r="Q908" s="46">
        <v>349947.51440169325</v>
      </c>
      <c r="R908" s="76">
        <v>1052740054754.4364</v>
      </c>
      <c r="S908" s="56">
        <v>0.47168868359211391</v>
      </c>
      <c r="T908" s="56">
        <v>0.28614596845893359</v>
      </c>
      <c r="U908" s="46">
        <v>15.584782065180807</v>
      </c>
      <c r="V908" s="76">
        <v>5141419032853.5664</v>
      </c>
      <c r="W908" s="84">
        <v>1623.3171229276977</v>
      </c>
      <c r="X908" s="82">
        <v>4.7234116485217408E-2</v>
      </c>
      <c r="Y908" s="476">
        <v>2.0000000000000001E-4</v>
      </c>
    </row>
    <row r="909" spans="1:25" x14ac:dyDescent="0.2">
      <c r="A909" s="475">
        <v>905</v>
      </c>
      <c r="B909" s="56">
        <v>0.54924775089354649</v>
      </c>
      <c r="C909" s="46">
        <v>4416.4376333906339</v>
      </c>
      <c r="D909" s="56">
        <v>0.2909917586094925</v>
      </c>
      <c r="E909" s="56">
        <v>0.45925753429068883</v>
      </c>
      <c r="F909" s="250">
        <v>2024.2</v>
      </c>
      <c r="G909" s="76">
        <v>241179208910.93085</v>
      </c>
      <c r="H909" s="46">
        <v>4602095.9657122856</v>
      </c>
      <c r="I909" s="76">
        <v>197423132129.39105</v>
      </c>
      <c r="J909" s="56">
        <v>0.50445570656983429</v>
      </c>
      <c r="K909" s="76">
        <v>3085250411.4544988</v>
      </c>
      <c r="L909" s="76">
        <v>0</v>
      </c>
      <c r="M909" s="76">
        <v>188645622955.71109</v>
      </c>
      <c r="N909" s="76">
        <v>15366459776.569185</v>
      </c>
      <c r="O909" s="76">
        <v>24309.564161353821</v>
      </c>
      <c r="P909" s="46">
        <v>158193.16491592966</v>
      </c>
      <c r="Q909" s="46">
        <v>59578.336235788243</v>
      </c>
      <c r="R909" s="76">
        <v>669331593594.91382</v>
      </c>
      <c r="S909" s="56">
        <v>0.69835288752872615</v>
      </c>
      <c r="T909" s="56">
        <v>0.49294585256072049</v>
      </c>
      <c r="U909" s="46">
        <v>17.371347509289773</v>
      </c>
      <c r="V909" s="76">
        <v>6370890902716.2285</v>
      </c>
      <c r="W909" s="84">
        <v>2010.6990209820842</v>
      </c>
      <c r="X909" s="82">
        <v>4.1566459238527934E-2</v>
      </c>
      <c r="Y909" s="476">
        <v>2.0000000000000001E-4</v>
      </c>
    </row>
    <row r="910" spans="1:25" x14ac:dyDescent="0.2">
      <c r="A910" s="475">
        <v>906</v>
      </c>
      <c r="B910" s="56">
        <v>0.64583499927628163</v>
      </c>
      <c r="C910" s="46">
        <v>1500</v>
      </c>
      <c r="D910" s="56">
        <v>0.41870582929267564</v>
      </c>
      <c r="E910" s="56">
        <v>0.40418423616864635</v>
      </c>
      <c r="F910" s="250">
        <v>2023.75</v>
      </c>
      <c r="G910" s="76">
        <v>230819095639.39618</v>
      </c>
      <c r="H910" s="46">
        <v>7409962.3512712158</v>
      </c>
      <c r="I910" s="76">
        <v>263676755766.58197</v>
      </c>
      <c r="J910" s="56">
        <v>0.46931164211395338</v>
      </c>
      <c r="K910" s="76">
        <v>6572464739.4801226</v>
      </c>
      <c r="L910" s="76">
        <v>0</v>
      </c>
      <c r="M910" s="76">
        <v>234718879308.4473</v>
      </c>
      <c r="N910" s="76">
        <v>49091444549.388062</v>
      </c>
      <c r="O910" s="76">
        <v>28916.43766982299</v>
      </c>
      <c r="P910" s="46">
        <v>385673.30560327414</v>
      </c>
      <c r="Q910" s="46">
        <v>200317.30915912634</v>
      </c>
      <c r="R910" s="76">
        <v>799249694889.17224</v>
      </c>
      <c r="S910" s="56">
        <v>0.65369979959196067</v>
      </c>
      <c r="T910" s="56">
        <v>0.43234946319884154</v>
      </c>
      <c r="U910" s="46">
        <v>16.970450829260933</v>
      </c>
      <c r="V910" s="76">
        <v>6626709568543.7969</v>
      </c>
      <c r="W910" s="84">
        <v>2092.0895627284817</v>
      </c>
      <c r="X910" s="82">
        <v>4.1793497486453959E-2</v>
      </c>
      <c r="Y910" s="476">
        <v>2.0000000000000001E-4</v>
      </c>
    </row>
    <row r="911" spans="1:25" x14ac:dyDescent="0.2">
      <c r="A911" s="475">
        <v>907</v>
      </c>
      <c r="B911" s="56">
        <v>0.51637772257923609</v>
      </c>
      <c r="C911" s="46">
        <v>2648.1848097272159</v>
      </c>
      <c r="D911" s="56">
        <v>0.86057681223245308</v>
      </c>
      <c r="E911" s="56">
        <v>0.49245354495698784</v>
      </c>
      <c r="F911" s="250">
        <v>2026</v>
      </c>
      <c r="G911" s="76">
        <v>91321560983.585999</v>
      </c>
      <c r="H911" s="46">
        <v>23939949.689386163</v>
      </c>
      <c r="I911" s="76">
        <v>548561966001.80182</v>
      </c>
      <c r="J911" s="56">
        <v>0.34424886574971714</v>
      </c>
      <c r="K911" s="76">
        <v>15033713428.315956</v>
      </c>
      <c r="L911" s="76">
        <v>32843702457.561176</v>
      </c>
      <c r="M911" s="76">
        <v>42666546322.907249</v>
      </c>
      <c r="N911" s="76">
        <v>39024561191.01133</v>
      </c>
      <c r="O911" s="76">
        <v>38223.209767445631</v>
      </c>
      <c r="P911" s="46">
        <v>294843.95505669067</v>
      </c>
      <c r="Q911" s="46">
        <v>163290.07688257482</v>
      </c>
      <c r="R911" s="76">
        <v>822732079997.12866</v>
      </c>
      <c r="S911" s="56">
        <v>0.46350312577671393</v>
      </c>
      <c r="T911" s="56">
        <v>0.29712970671706701</v>
      </c>
      <c r="U911" s="46">
        <v>15.145516123253083</v>
      </c>
      <c r="V911" s="76">
        <v>4181034388303.374</v>
      </c>
      <c r="W911" s="84">
        <v>1319.3397215073692</v>
      </c>
      <c r="X911" s="82">
        <v>4.7273650277604731E-2</v>
      </c>
      <c r="Y911" s="476">
        <v>2.0000000000000001E-4</v>
      </c>
    </row>
    <row r="912" spans="1:25" x14ac:dyDescent="0.2">
      <c r="A912" s="475">
        <v>908</v>
      </c>
      <c r="B912" s="56">
        <v>0.4064150821692265</v>
      </c>
      <c r="C912" s="46">
        <v>3006.1334991728322</v>
      </c>
      <c r="D912" s="56">
        <v>0.67660162224777054</v>
      </c>
      <c r="E912" s="56">
        <v>0.57647258092694198</v>
      </c>
      <c r="F912" s="250">
        <v>2024.69</v>
      </c>
      <c r="G912" s="76">
        <v>233001968971.19659</v>
      </c>
      <c r="H912" s="46">
        <v>14919766.455807535</v>
      </c>
      <c r="I912" s="76">
        <v>397022643712.34894</v>
      </c>
      <c r="J912" s="56">
        <v>0.3131207809536749</v>
      </c>
      <c r="K912" s="76">
        <v>8723207464.9285259</v>
      </c>
      <c r="L912" s="76">
        <v>798847668.08955669</v>
      </c>
      <c r="M912" s="76">
        <v>170175776123.75943</v>
      </c>
      <c r="N912" s="76">
        <v>48790212172.837601</v>
      </c>
      <c r="O912" s="76">
        <v>33448.759780206266</v>
      </c>
      <c r="P912" s="46">
        <v>310945.16819700995</v>
      </c>
      <c r="Q912" s="46">
        <v>179644.67881568798</v>
      </c>
      <c r="R912" s="76">
        <v>848499109329.5791</v>
      </c>
      <c r="S912" s="56">
        <v>0.53258122481954728</v>
      </c>
      <c r="T912" s="56">
        <v>0.38234107514063215</v>
      </c>
      <c r="U912" s="46">
        <v>17.288322146593494</v>
      </c>
      <c r="V912" s="76">
        <v>6286975621048.9258</v>
      </c>
      <c r="W912" s="84">
        <v>1982.954530712278</v>
      </c>
      <c r="X912" s="82">
        <v>4.1387915187405373E-2</v>
      </c>
      <c r="Y912" s="476">
        <v>2.0000000000000001E-4</v>
      </c>
    </row>
    <row r="913" spans="1:25" x14ac:dyDescent="0.2">
      <c r="A913" s="475">
        <v>909</v>
      </c>
      <c r="B913" s="56">
        <v>0.56905937633967141</v>
      </c>
      <c r="C913" s="46">
        <v>5283.2242091823755</v>
      </c>
      <c r="D913" s="56">
        <v>0.40140280253714333</v>
      </c>
      <c r="E913" s="56">
        <v>0.23139462924120083</v>
      </c>
      <c r="F913" s="250">
        <v>2026.07</v>
      </c>
      <c r="G913" s="76">
        <v>109395298132.63347</v>
      </c>
      <c r="H913" s="46">
        <v>7354893.4737260593</v>
      </c>
      <c r="I913" s="76">
        <v>263176683308.3175</v>
      </c>
      <c r="J913" s="56">
        <v>0.39537136932586059</v>
      </c>
      <c r="K913" s="76">
        <v>15999450384.702759</v>
      </c>
      <c r="L913" s="76">
        <v>25977282155.497047</v>
      </c>
      <c r="M913" s="76">
        <v>53175792135.44239</v>
      </c>
      <c r="N913" s="76">
        <v>107805301393.76765</v>
      </c>
      <c r="O913" s="76">
        <v>37756.884811110169</v>
      </c>
      <c r="P913" s="46">
        <v>625161.4776248862</v>
      </c>
      <c r="Q913" s="46">
        <v>366675.3380305735</v>
      </c>
      <c r="R913" s="76">
        <v>543212594861.79498</v>
      </c>
      <c r="S913" s="56">
        <v>0.46570006831849109</v>
      </c>
      <c r="T913" s="56">
        <v>0.37391549430547039</v>
      </c>
      <c r="U913" s="46">
        <v>16.116816673737496</v>
      </c>
      <c r="V913" s="76">
        <v>3632162184084.9272</v>
      </c>
      <c r="W913" s="84">
        <v>1145.4842662546776</v>
      </c>
      <c r="X913" s="82">
        <v>4.484597547620979E-2</v>
      </c>
      <c r="Y913" s="476">
        <v>2.0000000000000001E-4</v>
      </c>
    </row>
    <row r="914" spans="1:25" x14ac:dyDescent="0.2">
      <c r="A914" s="475">
        <v>910</v>
      </c>
      <c r="B914" s="56">
        <v>0.46873996394784351</v>
      </c>
      <c r="C914" s="46">
        <v>1564.6697533258262</v>
      </c>
      <c r="D914" s="56">
        <v>0.84824527853863574</v>
      </c>
      <c r="E914" s="56">
        <v>0.44131868696539023</v>
      </c>
      <c r="F914" s="250">
        <v>2025.47</v>
      </c>
      <c r="G914" s="76">
        <v>143019510531.83145</v>
      </c>
      <c r="H914" s="46">
        <v>23657256.050786264</v>
      </c>
      <c r="I914" s="76">
        <v>597562274549.95984</v>
      </c>
      <c r="J914" s="56">
        <v>0.32667253893158654</v>
      </c>
      <c r="K914" s="76">
        <v>23765474683.91098</v>
      </c>
      <c r="L914" s="76">
        <v>17347418355.015495</v>
      </c>
      <c r="M914" s="76">
        <v>161138330342.98987</v>
      </c>
      <c r="N914" s="76">
        <v>44589044329.566765</v>
      </c>
      <c r="O914" s="76">
        <v>25151.184742527879</v>
      </c>
      <c r="P914" s="46">
        <v>291916.04231742973</v>
      </c>
      <c r="Q914" s="46">
        <v>161373.54136537947</v>
      </c>
      <c r="R914" s="76">
        <v>1114221546164.1887</v>
      </c>
      <c r="S914" s="56">
        <v>0.51611606447218328</v>
      </c>
      <c r="T914" s="56">
        <v>0.27344297198534956</v>
      </c>
      <c r="U914" s="46">
        <v>15.708849241641246</v>
      </c>
      <c r="V914" s="76">
        <v>5363410168983.5703</v>
      </c>
      <c r="W914" s="84">
        <v>1692.6960097665872</v>
      </c>
      <c r="X914" s="82">
        <v>4.5624497058587329E-2</v>
      </c>
      <c r="Y914" s="476">
        <v>2.0000000000000001E-4</v>
      </c>
    </row>
    <row r="915" spans="1:25" x14ac:dyDescent="0.2">
      <c r="A915" s="475">
        <v>911</v>
      </c>
      <c r="B915" s="56">
        <v>0.60620004142691553</v>
      </c>
      <c r="C915" s="46">
        <v>3742.0342087766658</v>
      </c>
      <c r="D915" s="56">
        <v>0.74306398613133817</v>
      </c>
      <c r="E915" s="56">
        <v>0.618629122190124</v>
      </c>
      <c r="F915" s="250">
        <v>2024.94</v>
      </c>
      <c r="G915" s="76">
        <v>207934524693.77551</v>
      </c>
      <c r="H915" s="46">
        <v>18369710.916818753</v>
      </c>
      <c r="I915" s="76">
        <v>343639976417.73126</v>
      </c>
      <c r="J915" s="56">
        <v>0.12418707184870692</v>
      </c>
      <c r="K915" s="76">
        <v>2547579567.3467002</v>
      </c>
      <c r="L915" s="76">
        <v>0</v>
      </c>
      <c r="M915" s="76">
        <v>150406310816.20401</v>
      </c>
      <c r="N915" s="76">
        <v>22756133085.848969</v>
      </c>
      <c r="O915" s="76">
        <v>23836.087893620621</v>
      </c>
      <c r="P915" s="46">
        <v>193396.85975185345</v>
      </c>
      <c r="Q915" s="46">
        <v>91655.275764297097</v>
      </c>
      <c r="R915" s="76">
        <v>751962890601.1095</v>
      </c>
      <c r="S915" s="56">
        <v>0.47343584850161186</v>
      </c>
      <c r="T915" s="56">
        <v>0.28888880448590654</v>
      </c>
      <c r="U915" s="46">
        <v>18.857442864213684</v>
      </c>
      <c r="V915" s="76">
        <v>4428475441891.2031</v>
      </c>
      <c r="W915" s="84">
        <v>1398.1980313567497</v>
      </c>
      <c r="X915" s="82">
        <v>3.927040705755238E-2</v>
      </c>
      <c r="Y915" s="476">
        <v>2.0000000000000001E-4</v>
      </c>
    </row>
    <row r="916" spans="1:25" x14ac:dyDescent="0.2">
      <c r="A916" s="475">
        <v>912</v>
      </c>
      <c r="B916" s="56">
        <v>0.48988833039252039</v>
      </c>
      <c r="C916" s="46">
        <v>10344.747011100219</v>
      </c>
      <c r="D916" s="56">
        <v>0.81573056467048732</v>
      </c>
      <c r="E916" s="56">
        <v>0.52541410410828504</v>
      </c>
      <c r="F916" s="250">
        <v>2024.68</v>
      </c>
      <c r="G916" s="76">
        <v>238000733676.49991</v>
      </c>
      <c r="H916" s="46">
        <v>19546172.82575389</v>
      </c>
      <c r="I916" s="76">
        <v>628381885861.1355</v>
      </c>
      <c r="J916" s="56">
        <v>0.40501725303718161</v>
      </c>
      <c r="K916" s="76">
        <v>17664554152.763348</v>
      </c>
      <c r="L916" s="76">
        <v>4082075615.8481202</v>
      </c>
      <c r="M916" s="76">
        <v>161460289860.79529</v>
      </c>
      <c r="N916" s="76">
        <v>129643043704.46745</v>
      </c>
      <c r="O916" s="76">
        <v>30749.737879181717</v>
      </c>
      <c r="P916" s="46">
        <v>654724.00366509613</v>
      </c>
      <c r="Q916" s="46">
        <v>447744.67461102398</v>
      </c>
      <c r="R916" s="76">
        <v>1156088559934.8445</v>
      </c>
      <c r="S916" s="56">
        <v>0.51247080318425209</v>
      </c>
      <c r="T916" s="56">
        <v>0.38842391852155139</v>
      </c>
      <c r="U916" s="46">
        <v>16.118082276123868</v>
      </c>
      <c r="V916" s="76">
        <v>7944238694087.7686</v>
      </c>
      <c r="W916" s="84">
        <v>2507.6085231013435</v>
      </c>
      <c r="X916" s="82">
        <v>4.4801162089010423E-2</v>
      </c>
      <c r="Y916" s="476">
        <v>2.0000000000000001E-4</v>
      </c>
    </row>
    <row r="917" spans="1:25" x14ac:dyDescent="0.2">
      <c r="A917" s="475">
        <v>913</v>
      </c>
      <c r="B917" s="56">
        <v>0.58304117581874637</v>
      </c>
      <c r="C917" s="46">
        <v>2132.0324634978688</v>
      </c>
      <c r="D917" s="56">
        <v>1.1587116941801778</v>
      </c>
      <c r="E917" s="56">
        <v>0.41665145912278728</v>
      </c>
      <c r="F917" s="250">
        <v>2024.18</v>
      </c>
      <c r="G917" s="76">
        <v>402427230175.55188</v>
      </c>
      <c r="H917" s="46">
        <v>41897112.545202494</v>
      </c>
      <c r="I917" s="76">
        <v>885779421392.71436</v>
      </c>
      <c r="J917" s="56">
        <v>0.33118748899653949</v>
      </c>
      <c r="K917" s="76">
        <v>24513596236.901218</v>
      </c>
      <c r="L917" s="76">
        <v>0</v>
      </c>
      <c r="M917" s="76">
        <v>357857271532.53076</v>
      </c>
      <c r="N917" s="76">
        <v>16251988544.663996</v>
      </c>
      <c r="O917" s="76">
        <v>24451.390039162674</v>
      </c>
      <c r="P917" s="46">
        <v>154829.45659264858</v>
      </c>
      <c r="Q917" s="46">
        <v>64532.600737963148</v>
      </c>
      <c r="R917" s="76">
        <v>1776157459793.6455</v>
      </c>
      <c r="S917" s="56">
        <v>0.55862985219345351</v>
      </c>
      <c r="T917" s="56">
        <v>0.32650738170821386</v>
      </c>
      <c r="U917" s="46">
        <v>17.084732088107433</v>
      </c>
      <c r="V917" s="76">
        <v>10888286786160.303</v>
      </c>
      <c r="W917" s="84">
        <v>3433.583225064453</v>
      </c>
      <c r="X917" s="82">
        <v>4.2870526253049733E-2</v>
      </c>
      <c r="Y917" s="476">
        <v>2.0000000000000001E-4</v>
      </c>
    </row>
    <row r="918" spans="1:25" x14ac:dyDescent="0.2">
      <c r="A918" s="475">
        <v>914</v>
      </c>
      <c r="B918" s="56">
        <v>0.44857889737349277</v>
      </c>
      <c r="C918" s="46">
        <v>6707.7420687712402</v>
      </c>
      <c r="D918" s="56">
        <v>0.77785334712603682</v>
      </c>
      <c r="E918" s="56">
        <v>0.40084218702759294</v>
      </c>
      <c r="F918" s="250">
        <v>2023.75</v>
      </c>
      <c r="G918" s="76">
        <v>404028821748.35559</v>
      </c>
      <c r="H918" s="46">
        <v>18831030.226514783</v>
      </c>
      <c r="I918" s="76">
        <v>514535002875.77692</v>
      </c>
      <c r="J918" s="56">
        <v>0.3264477160678132</v>
      </c>
      <c r="K918" s="76">
        <v>11859475594.122696</v>
      </c>
      <c r="L918" s="76">
        <v>0</v>
      </c>
      <c r="M918" s="76">
        <v>390929682200.82025</v>
      </c>
      <c r="N918" s="76">
        <v>108502850069.48851</v>
      </c>
      <c r="O918" s="76">
        <v>22224.430565936058</v>
      </c>
      <c r="P918" s="46">
        <v>577346.74053259974</v>
      </c>
      <c r="Q918" s="46">
        <v>386395.33860753477</v>
      </c>
      <c r="R918" s="76">
        <v>1369510611420.4163</v>
      </c>
      <c r="S918" s="56">
        <v>0.57794703246378543</v>
      </c>
      <c r="T918" s="56">
        <v>0.40708290624104215</v>
      </c>
      <c r="U918" s="46">
        <v>17.327656850558817</v>
      </c>
      <c r="V918" s="76">
        <v>10540031039363.766</v>
      </c>
      <c r="W918" s="84">
        <v>3325.1127433189404</v>
      </c>
      <c r="X918" s="82">
        <v>4.2429752761525816E-2</v>
      </c>
      <c r="Y918" s="476">
        <v>2.0000000000000001E-4</v>
      </c>
    </row>
    <row r="919" spans="1:25" x14ac:dyDescent="0.2">
      <c r="A919" s="475">
        <v>915</v>
      </c>
      <c r="B919" s="56">
        <v>0.37102898155699793</v>
      </c>
      <c r="C919" s="46">
        <v>2672.8722395868754</v>
      </c>
      <c r="D919" s="56">
        <v>0.63509670431924159</v>
      </c>
      <c r="E919" s="56">
        <v>0.63904950682847028</v>
      </c>
      <c r="F919" s="250">
        <v>2024.12</v>
      </c>
      <c r="G919" s="76">
        <v>297802233297.49615</v>
      </c>
      <c r="H919" s="46">
        <v>14287098.867047314</v>
      </c>
      <c r="I919" s="76">
        <v>376220926828.41479</v>
      </c>
      <c r="J919" s="56">
        <v>0.34439766116243509</v>
      </c>
      <c r="K919" s="76">
        <v>4230514053.2110782</v>
      </c>
      <c r="L919" s="76">
        <v>0</v>
      </c>
      <c r="M919" s="76">
        <v>235227187199.14709</v>
      </c>
      <c r="N919" s="76">
        <v>70196926194.164017</v>
      </c>
      <c r="O919" s="76">
        <v>30000.435254477608</v>
      </c>
      <c r="P919" s="46">
        <v>436817.44000114547</v>
      </c>
      <c r="Q919" s="46">
        <v>278669.52050761657</v>
      </c>
      <c r="R919" s="76">
        <v>1037205976068.8265</v>
      </c>
      <c r="S919" s="56">
        <v>0.59335116278107392</v>
      </c>
      <c r="T919" s="56">
        <v>0.38722093107574185</v>
      </c>
      <c r="U919" s="46">
        <v>17.43143643013352</v>
      </c>
      <c r="V919" s="76">
        <v>7717518125065.4941</v>
      </c>
      <c r="W919" s="84">
        <v>2435.090096074809</v>
      </c>
      <c r="X919" s="82">
        <v>4.17636324261247E-2</v>
      </c>
      <c r="Y919" s="476">
        <v>2.0000000000000001E-4</v>
      </c>
    </row>
    <row r="920" spans="1:25" x14ac:dyDescent="0.2">
      <c r="A920" s="475">
        <v>916</v>
      </c>
      <c r="B920" s="56">
        <v>0.70792201460862025</v>
      </c>
      <c r="C920" s="46">
        <v>9518.3687793938516</v>
      </c>
      <c r="D920" s="56">
        <v>0.61928903530969381</v>
      </c>
      <c r="E920" s="56">
        <v>0.43096142670711085</v>
      </c>
      <c r="F920" s="250">
        <v>2024.32</v>
      </c>
      <c r="G920" s="76">
        <v>380304299720.58276</v>
      </c>
      <c r="H920" s="46">
        <v>12442252.111001225</v>
      </c>
      <c r="I920" s="76">
        <v>274586231610.13766</v>
      </c>
      <c r="J920" s="56">
        <v>8.1618212982340066E-2</v>
      </c>
      <c r="K920" s="76">
        <v>10332381642.850174</v>
      </c>
      <c r="L920" s="76">
        <v>16870543496.180628</v>
      </c>
      <c r="M920" s="76">
        <v>234367863600.32281</v>
      </c>
      <c r="N920" s="76">
        <v>34370051496.179733</v>
      </c>
      <c r="O920" s="76">
        <v>24748.226187435448</v>
      </c>
      <c r="P920" s="46">
        <v>227453.66071240307</v>
      </c>
      <c r="Q920" s="46">
        <v>118458.08265874781</v>
      </c>
      <c r="R920" s="76">
        <v>907163226968.74573</v>
      </c>
      <c r="S920" s="56">
        <v>0.55878750759267715</v>
      </c>
      <c r="T920" s="56">
        <v>0.43540066945422445</v>
      </c>
      <c r="U920" s="46">
        <v>18.827441934934463</v>
      </c>
      <c r="V920" s="76">
        <v>8004536667419.5342</v>
      </c>
      <c r="W920" s="84">
        <v>2525.4596299300488</v>
      </c>
      <c r="X920" s="82">
        <v>3.9300285679560953E-2</v>
      </c>
      <c r="Y920" s="476">
        <v>2.0000000000000001E-4</v>
      </c>
    </row>
    <row r="921" spans="1:25" x14ac:dyDescent="0.2">
      <c r="A921" s="475">
        <v>917</v>
      </c>
      <c r="B921" s="56">
        <v>0.6469432600850028</v>
      </c>
      <c r="C921" s="46">
        <v>5657.3495308335096</v>
      </c>
      <c r="D921" s="56">
        <v>0.60884234236099899</v>
      </c>
      <c r="E921" s="56">
        <v>0.39695297050924572</v>
      </c>
      <c r="F921" s="250">
        <v>2023.75</v>
      </c>
      <c r="G921" s="76">
        <v>373212655699.29639</v>
      </c>
      <c r="H921" s="46">
        <v>12670795.47207653</v>
      </c>
      <c r="I921" s="76">
        <v>341607250859.13647</v>
      </c>
      <c r="J921" s="56">
        <v>0.33895698762967119</v>
      </c>
      <c r="K921" s="76">
        <v>12830244253.152159</v>
      </c>
      <c r="L921" s="76">
        <v>0</v>
      </c>
      <c r="M921" s="76">
        <v>452153705631.85059</v>
      </c>
      <c r="N921" s="76">
        <v>45937715409.684608</v>
      </c>
      <c r="O921" s="76">
        <v>37148.662107034848</v>
      </c>
      <c r="P921" s="46">
        <v>313845.04601504118</v>
      </c>
      <c r="Q921" s="46">
        <v>183517.02718618044</v>
      </c>
      <c r="R921" s="76">
        <v>1206060857986.1797</v>
      </c>
      <c r="S921" s="56">
        <v>0.64497632529598203</v>
      </c>
      <c r="T921" s="56">
        <v>0.39961414102356974</v>
      </c>
      <c r="U921" s="46">
        <v>17.600232048193842</v>
      </c>
      <c r="V921" s="76">
        <v>9291122968453.2246</v>
      </c>
      <c r="W921" s="84">
        <v>2934.9853141464714</v>
      </c>
      <c r="X921" s="82">
        <v>4.1714379570727447E-2</v>
      </c>
      <c r="Y921" s="476">
        <v>2.0000000000000001E-4</v>
      </c>
    </row>
    <row r="922" spans="1:25" x14ac:dyDescent="0.2">
      <c r="A922" s="475">
        <v>918</v>
      </c>
      <c r="B922" s="56">
        <v>0.74234370313997777</v>
      </c>
      <c r="C922" s="46">
        <v>7367.4845966563717</v>
      </c>
      <c r="D922" s="56">
        <v>0.577487087919207</v>
      </c>
      <c r="E922" s="56">
        <v>0.34525445435336433</v>
      </c>
      <c r="F922" s="250">
        <v>2025.02</v>
      </c>
      <c r="G922" s="76">
        <v>116204135463.302</v>
      </c>
      <c r="H922" s="46">
        <v>11441407.893508758</v>
      </c>
      <c r="I922" s="76">
        <v>366255227076.00134</v>
      </c>
      <c r="J922" s="56">
        <v>0.45442333432017878</v>
      </c>
      <c r="K922" s="76">
        <v>6086213101.6517382</v>
      </c>
      <c r="L922" s="76">
        <v>5219145156.0024776</v>
      </c>
      <c r="M922" s="76">
        <v>102810497090.7718</v>
      </c>
      <c r="N922" s="76">
        <v>44300279590.323563</v>
      </c>
      <c r="O922" s="76">
        <v>28940.466341595849</v>
      </c>
      <c r="P922" s="46">
        <v>319113.83723128901</v>
      </c>
      <c r="Q922" s="46">
        <v>188346.94959098808</v>
      </c>
      <c r="R922" s="76">
        <v>659379081296.44788</v>
      </c>
      <c r="S922" s="56">
        <v>0.56910177061103018</v>
      </c>
      <c r="T922" s="56">
        <v>0.39457641050027031</v>
      </c>
      <c r="U922" s="46">
        <v>15.631866899493827</v>
      </c>
      <c r="V922" s="76">
        <v>4595938007489.0273</v>
      </c>
      <c r="W922" s="84">
        <v>1449.8894956201866</v>
      </c>
      <c r="X922" s="82">
        <v>4.5307162704327504E-2</v>
      </c>
      <c r="Y922" s="476">
        <v>2.0000000000000001E-4</v>
      </c>
    </row>
    <row r="923" spans="1:25" x14ac:dyDescent="0.2">
      <c r="A923" s="475">
        <v>919</v>
      </c>
      <c r="B923" s="56">
        <v>0.51549480259962444</v>
      </c>
      <c r="C923" s="46">
        <v>4433.4544990134555</v>
      </c>
      <c r="D923" s="56">
        <v>0.75936366306384417</v>
      </c>
      <c r="E923" s="56">
        <v>0.45251953315214793</v>
      </c>
      <c r="F923" s="250">
        <v>2025.29</v>
      </c>
      <c r="G923" s="76">
        <v>147581413683.44534</v>
      </c>
      <c r="H923" s="46">
        <v>17838158.670732804</v>
      </c>
      <c r="I923" s="76">
        <v>333173778802.47705</v>
      </c>
      <c r="J923" s="56">
        <v>4.6478959135902387E-2</v>
      </c>
      <c r="K923" s="76">
        <v>14253553473.013693</v>
      </c>
      <c r="L923" s="76">
        <v>15737992602.91605</v>
      </c>
      <c r="M923" s="76">
        <v>108248057348.90541</v>
      </c>
      <c r="N923" s="76">
        <v>42421791503.623314</v>
      </c>
      <c r="O923" s="76">
        <v>22006.687135913766</v>
      </c>
      <c r="P923" s="46">
        <v>283471.95819193037</v>
      </c>
      <c r="Q923" s="46">
        <v>157010.36015498781</v>
      </c>
      <c r="R923" s="76">
        <v>720946705174.22168</v>
      </c>
      <c r="S923" s="56">
        <v>0.41165141637269548</v>
      </c>
      <c r="T923" s="56">
        <v>0.18301237098367501</v>
      </c>
      <c r="U923" s="46">
        <v>21.912965377559949</v>
      </c>
      <c r="V923" s="76">
        <v>3101159169084.0884</v>
      </c>
      <c r="W923" s="84">
        <v>978.33375095393126</v>
      </c>
      <c r="X923" s="82">
        <v>3.4773265307431814E-2</v>
      </c>
      <c r="Y923" s="476">
        <v>2.0000000000000001E-4</v>
      </c>
    </row>
    <row r="924" spans="1:25" x14ac:dyDescent="0.2">
      <c r="A924" s="475">
        <v>920</v>
      </c>
      <c r="B924" s="56">
        <v>0.46830198490921754</v>
      </c>
      <c r="C924" s="46">
        <v>4655.590168947474</v>
      </c>
      <c r="D924" s="56">
        <v>1.1493029402055357</v>
      </c>
      <c r="E924" s="56">
        <v>0.36141046927876608</v>
      </c>
      <c r="F924" s="250">
        <v>2025.67</v>
      </c>
      <c r="G924" s="76">
        <v>323637859787.82391</v>
      </c>
      <c r="H924" s="46">
        <v>41443083.236819379</v>
      </c>
      <c r="I924" s="76">
        <v>904050959726.70166</v>
      </c>
      <c r="J924" s="56">
        <v>0.28072325745204363</v>
      </c>
      <c r="K924" s="76">
        <v>24170837299.193157</v>
      </c>
      <c r="L924" s="76">
        <v>20401630759.842865</v>
      </c>
      <c r="M924" s="76">
        <v>153139767094.60843</v>
      </c>
      <c r="N924" s="76">
        <v>76632809817.0728</v>
      </c>
      <c r="O924" s="76">
        <v>33730.748365298263</v>
      </c>
      <c r="P924" s="46">
        <v>455798.4714765203</v>
      </c>
      <c r="Q924" s="46">
        <v>278907.11083284649</v>
      </c>
      <c r="R924" s="76">
        <v>1590120492647.1196</v>
      </c>
      <c r="S924" s="56">
        <v>0.47313721619466798</v>
      </c>
      <c r="T924" s="56">
        <v>0.31389552335629983</v>
      </c>
      <c r="U924" s="46">
        <v>16.817335484034768</v>
      </c>
      <c r="V924" s="76">
        <v>9110573407702.7051</v>
      </c>
      <c r="W924" s="84">
        <v>2874.5716421558523</v>
      </c>
      <c r="X924" s="82">
        <v>4.3767848444251731E-2</v>
      </c>
      <c r="Y924" s="476">
        <v>2.0000000000000001E-4</v>
      </c>
    </row>
    <row r="925" spans="1:25" x14ac:dyDescent="0.2">
      <c r="A925" s="475">
        <v>921</v>
      </c>
      <c r="B925" s="56">
        <v>0.49002665592410027</v>
      </c>
      <c r="C925" s="46">
        <v>8611.8084174683208</v>
      </c>
      <c r="D925" s="56">
        <v>1.0885275609349501</v>
      </c>
      <c r="E925" s="56">
        <v>0.39745204761070718</v>
      </c>
      <c r="F925" s="250">
        <v>2024.88</v>
      </c>
      <c r="G925" s="76">
        <v>315512906591.09052</v>
      </c>
      <c r="H925" s="46">
        <v>25277392.400389008</v>
      </c>
      <c r="I925" s="76">
        <v>564647814804.91309</v>
      </c>
      <c r="J925" s="56">
        <v>0.23783849214374819</v>
      </c>
      <c r="K925" s="76">
        <v>11007555165.253099</v>
      </c>
      <c r="L925" s="76">
        <v>0</v>
      </c>
      <c r="M925" s="76">
        <v>279335639655.6615</v>
      </c>
      <c r="N925" s="76">
        <v>1750277843.5502079</v>
      </c>
      <c r="O925" s="76">
        <v>10603.914910874904</v>
      </c>
      <c r="P925" s="46">
        <v>47911</v>
      </c>
      <c r="Q925" s="46">
        <v>6541</v>
      </c>
      <c r="R925" s="76">
        <v>1210232145177.4768</v>
      </c>
      <c r="S925" s="56">
        <v>0.53319097820498285</v>
      </c>
      <c r="T925" s="56">
        <v>0.35956725810844647</v>
      </c>
      <c r="U925" s="46">
        <v>17.320311305337533</v>
      </c>
      <c r="V925" s="76">
        <v>8209155435906.749</v>
      </c>
      <c r="W925" s="84">
        <v>2587.1395067396152</v>
      </c>
      <c r="X925" s="82">
        <v>4.2954645167362401E-2</v>
      </c>
      <c r="Y925" s="476">
        <v>2.0000000000000001E-4</v>
      </c>
    </row>
    <row r="926" spans="1:25" x14ac:dyDescent="0.2">
      <c r="A926" s="475">
        <v>922</v>
      </c>
      <c r="B926" s="56">
        <v>0.37197122363385443</v>
      </c>
      <c r="C926" s="46">
        <v>5074.7574072462912</v>
      </c>
      <c r="D926" s="56">
        <v>0.87496742713126352</v>
      </c>
      <c r="E926" s="56">
        <v>0.39373601095572253</v>
      </c>
      <c r="F926" s="250">
        <v>2026.22</v>
      </c>
      <c r="G926" s="76">
        <v>101492161716.30429</v>
      </c>
      <c r="H926" s="46">
        <v>22605430.636593431</v>
      </c>
      <c r="I926" s="76">
        <v>539925053347.47363</v>
      </c>
      <c r="J926" s="56">
        <v>0.27456444491350041</v>
      </c>
      <c r="K926" s="76">
        <v>23115535493.775368</v>
      </c>
      <c r="L926" s="76">
        <v>43635626279.535408</v>
      </c>
      <c r="M926" s="76">
        <v>44788172210.996826</v>
      </c>
      <c r="N926" s="76">
        <v>30429036166.71117</v>
      </c>
      <c r="O926" s="76">
        <v>20072.538414363436</v>
      </c>
      <c r="P926" s="46">
        <v>224819.14306143508</v>
      </c>
      <c r="Q926" s="46">
        <v>111706.47153246029</v>
      </c>
      <c r="R926" s="76">
        <v>810417226619.6405</v>
      </c>
      <c r="S926" s="56">
        <v>0.41297009980076849</v>
      </c>
      <c r="T926" s="56">
        <v>0.26987476348433415</v>
      </c>
      <c r="U926" s="46">
        <v>15.700872421331322</v>
      </c>
      <c r="V926" s="76">
        <v>3792216376573.2383</v>
      </c>
      <c r="W926" s="84">
        <v>1196.9770962632936</v>
      </c>
      <c r="X926" s="82">
        <v>4.6396768379809807E-2</v>
      </c>
      <c r="Y926" s="476">
        <v>2.0000000000000001E-4</v>
      </c>
    </row>
    <row r="927" spans="1:25" x14ac:dyDescent="0.2">
      <c r="A927" s="475">
        <v>923</v>
      </c>
      <c r="B927" s="56">
        <v>0.41325508727705185</v>
      </c>
      <c r="C927" s="46">
        <v>7739.630493579054</v>
      </c>
      <c r="D927" s="56">
        <v>1.0956918521320009</v>
      </c>
      <c r="E927" s="56">
        <v>0.53317671324014448</v>
      </c>
      <c r="F927" s="250">
        <v>2024.24</v>
      </c>
      <c r="G927" s="76">
        <v>292404599432.21484</v>
      </c>
      <c r="H927" s="46">
        <v>26678329.429833025</v>
      </c>
      <c r="I927" s="76">
        <v>647851904849.16394</v>
      </c>
      <c r="J927" s="56">
        <v>0.294204893265823</v>
      </c>
      <c r="K927" s="76">
        <v>11703459385.694489</v>
      </c>
      <c r="L927" s="76">
        <v>0</v>
      </c>
      <c r="M927" s="76">
        <v>264698459905.14767</v>
      </c>
      <c r="N927" s="76">
        <v>5591882103.8444157</v>
      </c>
      <c r="O927" s="76">
        <v>32603.11011378008</v>
      </c>
      <c r="P927" s="46">
        <v>75840.254349280091</v>
      </c>
      <c r="Q927" s="46">
        <v>20505.627174640049</v>
      </c>
      <c r="R927" s="76">
        <v>1335187296693.2202</v>
      </c>
      <c r="S927" s="56">
        <v>0.5486308971982935</v>
      </c>
      <c r="T927" s="56">
        <v>0.319210540635536</v>
      </c>
      <c r="U927" s="46">
        <v>17.082056356612412</v>
      </c>
      <c r="V927" s="76">
        <v>7957221078176.2441</v>
      </c>
      <c r="W927" s="84">
        <v>2508.4585043315406</v>
      </c>
      <c r="X927" s="82">
        <v>4.3318246232091351E-2</v>
      </c>
      <c r="Y927" s="476">
        <v>2.0000000000000001E-4</v>
      </c>
    </row>
    <row r="928" spans="1:25" x14ac:dyDescent="0.2">
      <c r="A928" s="475">
        <v>924</v>
      </c>
      <c r="B928" s="56">
        <v>0.59045857273862468</v>
      </c>
      <c r="C928" s="46">
        <v>1500</v>
      </c>
      <c r="D928" s="56">
        <v>1.1156516789360802</v>
      </c>
      <c r="E928" s="56">
        <v>0.51242167121252669</v>
      </c>
      <c r="F928" s="250">
        <v>2023.75</v>
      </c>
      <c r="G928" s="76">
        <v>685233426121.24377</v>
      </c>
      <c r="H928" s="46">
        <v>40258464.055327617</v>
      </c>
      <c r="I928" s="76">
        <v>881428391926.82227</v>
      </c>
      <c r="J928" s="56">
        <v>0.40001147948894622</v>
      </c>
      <c r="K928" s="76">
        <v>30187235976.585445</v>
      </c>
      <c r="L928" s="76">
        <v>0</v>
      </c>
      <c r="M928" s="76">
        <v>504856515530.17181</v>
      </c>
      <c r="N928" s="76">
        <v>68151504813.137413</v>
      </c>
      <c r="O928" s="76">
        <v>22913.285035827517</v>
      </c>
      <c r="P928" s="46">
        <v>471215.33489126514</v>
      </c>
      <c r="Q928" s="46">
        <v>291781.91793629224</v>
      </c>
      <c r="R928" s="76">
        <v>2119326603138.9531</v>
      </c>
      <c r="S928" s="56">
        <v>0.61092251104060868</v>
      </c>
      <c r="T928" s="56">
        <v>0.45964669103395395</v>
      </c>
      <c r="U928" s="46">
        <v>17.179349372142784</v>
      </c>
      <c r="V928" s="76">
        <v>18193277778477.934</v>
      </c>
      <c r="W928" s="84">
        <v>5745.4573621175223</v>
      </c>
      <c r="X928" s="82">
        <v>4.2870654286351451E-2</v>
      </c>
      <c r="Y928" s="476">
        <v>2.0000000000000001E-4</v>
      </c>
    </row>
    <row r="929" spans="1:25" x14ac:dyDescent="0.2">
      <c r="A929" s="475">
        <v>925</v>
      </c>
      <c r="B929" s="56">
        <v>0.50159084018961519</v>
      </c>
      <c r="C929" s="46">
        <v>2266.6226561694775</v>
      </c>
      <c r="D929" s="56">
        <v>0.47678417323346739</v>
      </c>
      <c r="E929" s="56">
        <v>0.40143070080920279</v>
      </c>
      <c r="F929" s="250">
        <v>2026.18</v>
      </c>
      <c r="G929" s="76">
        <v>58832733632.55246</v>
      </c>
      <c r="H929" s="46">
        <v>8935002.0029197931</v>
      </c>
      <c r="I929" s="76">
        <v>280493665051.87195</v>
      </c>
      <c r="J929" s="56">
        <v>0.40098617561734839</v>
      </c>
      <c r="K929" s="76">
        <v>18701866071.962872</v>
      </c>
      <c r="L929" s="76">
        <v>27053749436.435558</v>
      </c>
      <c r="M929" s="76">
        <v>31304089757.540447</v>
      </c>
      <c r="N929" s="76">
        <v>40252751241.357956</v>
      </c>
      <c r="O929" s="76">
        <v>20814.769939804384</v>
      </c>
      <c r="P929" s="46">
        <v>323788.83416133223</v>
      </c>
      <c r="Q929" s="46">
        <v>158238.89580082003</v>
      </c>
      <c r="R929" s="76">
        <v>490885409610.46289</v>
      </c>
      <c r="S929" s="56">
        <v>0.51410510865006498</v>
      </c>
      <c r="T929" s="56">
        <v>0.31055643617037898</v>
      </c>
      <c r="U929" s="46">
        <v>15.140061495029478</v>
      </c>
      <c r="V929" s="76">
        <v>2644173509594.917</v>
      </c>
      <c r="W929" s="84">
        <v>834.38642440378715</v>
      </c>
      <c r="X929" s="82">
        <v>4.6531084669149882E-2</v>
      </c>
      <c r="Y929" s="476">
        <v>2.0000000000000001E-4</v>
      </c>
    </row>
    <row r="930" spans="1:25" x14ac:dyDescent="0.2">
      <c r="A930" s="475">
        <v>926</v>
      </c>
      <c r="B930" s="56">
        <v>0.63573133319826247</v>
      </c>
      <c r="C930" s="46">
        <v>2920.379140842072</v>
      </c>
      <c r="D930" s="56">
        <v>0.77885819467170714</v>
      </c>
      <c r="E930" s="56">
        <v>0.28779719292791306</v>
      </c>
      <c r="F930" s="250">
        <v>2024.55</v>
      </c>
      <c r="G930" s="76">
        <v>371160500865.65118</v>
      </c>
      <c r="H930" s="46">
        <v>19971959.129343487</v>
      </c>
      <c r="I930" s="76">
        <v>517544939141.59399</v>
      </c>
      <c r="J930" s="56">
        <v>0.3580889897881292</v>
      </c>
      <c r="K930" s="76">
        <v>19443950074.941391</v>
      </c>
      <c r="L930" s="76">
        <v>0</v>
      </c>
      <c r="M930" s="76">
        <v>265663200607.40216</v>
      </c>
      <c r="N930" s="76">
        <v>83754223015.810364</v>
      </c>
      <c r="O930" s="76">
        <v>33515.528195718616</v>
      </c>
      <c r="P930" s="46">
        <v>500704.08971739229</v>
      </c>
      <c r="Q930" s="46">
        <v>324922.72078028449</v>
      </c>
      <c r="R930" s="76">
        <v>1275240147385.9924</v>
      </c>
      <c r="S930" s="56">
        <v>0.57566492511580925</v>
      </c>
      <c r="T930" s="56">
        <v>0.3949312762217565</v>
      </c>
      <c r="U930" s="46">
        <v>17.362032199293203</v>
      </c>
      <c r="V930" s="76">
        <v>9610331337608.1484</v>
      </c>
      <c r="W930" s="84">
        <v>3035.0398129153032</v>
      </c>
      <c r="X930" s="82">
        <v>4.2029666018926409E-2</v>
      </c>
      <c r="Y930" s="476">
        <v>2.0000000000000001E-4</v>
      </c>
    </row>
    <row r="931" spans="1:25" x14ac:dyDescent="0.2">
      <c r="A931" s="475">
        <v>927</v>
      </c>
      <c r="B931" s="56">
        <v>0.40292652635287896</v>
      </c>
      <c r="C931" s="46">
        <v>4704.6157979068457</v>
      </c>
      <c r="D931" s="56">
        <v>0.85564757494444421</v>
      </c>
      <c r="E931" s="56">
        <v>0.43981424166136768</v>
      </c>
      <c r="F931" s="250">
        <v>2026.2</v>
      </c>
      <c r="G931" s="76">
        <v>93045855881.322266</v>
      </c>
      <c r="H931" s="46">
        <v>22520698.027499571</v>
      </c>
      <c r="I931" s="76">
        <v>515531444895.75574</v>
      </c>
      <c r="J931" s="56">
        <v>0.23508388300124117</v>
      </c>
      <c r="K931" s="76">
        <v>20362674481.276566</v>
      </c>
      <c r="L931" s="76">
        <v>47075213551.437645</v>
      </c>
      <c r="M931" s="76">
        <v>54715594049.735138</v>
      </c>
      <c r="N931" s="76">
        <v>108429835256.42322</v>
      </c>
      <c r="O931" s="76">
        <v>14845.507531950194</v>
      </c>
      <c r="P931" s="46">
        <v>587424.09707781416</v>
      </c>
      <c r="Q931" s="46">
        <v>391832.34426955529</v>
      </c>
      <c r="R931" s="76">
        <v>846916662371.97766</v>
      </c>
      <c r="S931" s="56">
        <v>0.37858848682631374</v>
      </c>
      <c r="T931" s="56">
        <v>0.20165713866794868</v>
      </c>
      <c r="U931" s="46">
        <v>16.095875098512238</v>
      </c>
      <c r="V931" s="76">
        <v>3061090800969.8496</v>
      </c>
      <c r="W931" s="84">
        <v>965.83950426929971</v>
      </c>
      <c r="X931" s="82">
        <v>4.4160441069898491E-2</v>
      </c>
      <c r="Y931" s="476">
        <v>2.0000000000000001E-4</v>
      </c>
    </row>
    <row r="932" spans="1:25" x14ac:dyDescent="0.2">
      <c r="A932" s="475">
        <v>928</v>
      </c>
      <c r="B932" s="56">
        <v>0.60765810801112952</v>
      </c>
      <c r="C932" s="46">
        <v>3743.6677516373775</v>
      </c>
      <c r="D932" s="56">
        <v>0.89774620718453302</v>
      </c>
      <c r="E932" s="56">
        <v>0.37569025328030647</v>
      </c>
      <c r="F932" s="250">
        <v>2023.75</v>
      </c>
      <c r="G932" s="76">
        <v>400293091868.80878</v>
      </c>
      <c r="H932" s="46">
        <v>25671661.478739087</v>
      </c>
      <c r="I932" s="76">
        <v>567164976956.5437</v>
      </c>
      <c r="J932" s="56">
        <v>0.30860284671172056</v>
      </c>
      <c r="K932" s="76">
        <v>8624726612.7305717</v>
      </c>
      <c r="L932" s="76">
        <v>0</v>
      </c>
      <c r="M932" s="76">
        <v>330164032549.30023</v>
      </c>
      <c r="N932" s="76">
        <v>66511330154.357986</v>
      </c>
      <c r="O932" s="76">
        <v>28345.879228565886</v>
      </c>
      <c r="P932" s="46">
        <v>437127.66882458766</v>
      </c>
      <c r="Q932" s="46">
        <v>271242.81731743587</v>
      </c>
      <c r="R932" s="76">
        <v>1361511631306.2744</v>
      </c>
      <c r="S932" s="56">
        <v>0.56481554330600436</v>
      </c>
      <c r="T932" s="56">
        <v>0.37686307554643261</v>
      </c>
      <c r="U932" s="46">
        <v>17.663868990470245</v>
      </c>
      <c r="V932" s="76">
        <v>9921303084652.6445</v>
      </c>
      <c r="W932" s="84">
        <v>3131.3816490400018</v>
      </c>
      <c r="X932" s="82">
        <v>4.1647737721150054E-2</v>
      </c>
      <c r="Y932" s="476">
        <v>2.0000000000000001E-4</v>
      </c>
    </row>
    <row r="933" spans="1:25" x14ac:dyDescent="0.2">
      <c r="A933" s="475">
        <v>929</v>
      </c>
      <c r="B933" s="56">
        <v>0.64675858276406517</v>
      </c>
      <c r="C933" s="46">
        <v>2505.389231440457</v>
      </c>
      <c r="D933" s="56">
        <v>0.99575148021551352</v>
      </c>
      <c r="E933" s="56">
        <v>0.28720185414482902</v>
      </c>
      <c r="F933" s="250">
        <v>2025.89</v>
      </c>
      <c r="G933" s="76">
        <v>156830419077.71033</v>
      </c>
      <c r="H933" s="46">
        <v>32010825.244367566</v>
      </c>
      <c r="I933" s="76">
        <v>684346314979.05652</v>
      </c>
      <c r="J933" s="56">
        <v>0.29060277986942074</v>
      </c>
      <c r="K933" s="76">
        <v>23606645973.971764</v>
      </c>
      <c r="L933" s="76">
        <v>30351812507.835445</v>
      </c>
      <c r="M933" s="76">
        <v>103211590592.98131</v>
      </c>
      <c r="N933" s="76">
        <v>9879417348.9424763</v>
      </c>
      <c r="O933" s="76">
        <v>33344.327820624865</v>
      </c>
      <c r="P933" s="46">
        <v>110921.99844579984</v>
      </c>
      <c r="Q933" s="46">
        <v>38443.019071935072</v>
      </c>
      <c r="R933" s="76">
        <v>1039937476413.7341</v>
      </c>
      <c r="S933" s="56">
        <v>0.4549167859986441</v>
      </c>
      <c r="T933" s="56">
        <v>0.28564702466451664</v>
      </c>
      <c r="U933" s="46">
        <v>16.023313951757324</v>
      </c>
      <c r="V933" s="76">
        <v>5360260130957.7295</v>
      </c>
      <c r="W933" s="84">
        <v>1690.7986103322</v>
      </c>
      <c r="X933" s="82">
        <v>4.4618686627411953E-2</v>
      </c>
      <c r="Y933" s="476">
        <v>2.0000000000000001E-4</v>
      </c>
    </row>
    <row r="934" spans="1:25" x14ac:dyDescent="0.2">
      <c r="A934" s="475">
        <v>930</v>
      </c>
      <c r="B934" s="56">
        <v>0.53615528710953431</v>
      </c>
      <c r="C934" s="46">
        <v>1500</v>
      </c>
      <c r="D934" s="56">
        <v>0.92535597770772982</v>
      </c>
      <c r="E934" s="56">
        <v>0.57801502129073523</v>
      </c>
      <c r="F934" s="250">
        <v>2023.98</v>
      </c>
      <c r="G934" s="76">
        <v>431358301542.508</v>
      </c>
      <c r="H934" s="46">
        <v>27850280.523622066</v>
      </c>
      <c r="I934" s="76">
        <v>589274184028.24243</v>
      </c>
      <c r="J934" s="56">
        <v>0.27853520362237727</v>
      </c>
      <c r="K934" s="76">
        <v>14206660876.197224</v>
      </c>
      <c r="L934" s="76">
        <v>0</v>
      </c>
      <c r="M934" s="76">
        <v>407311955084.20447</v>
      </c>
      <c r="N934" s="76">
        <v>47011085949.80751</v>
      </c>
      <c r="O934" s="76">
        <v>23933.458870215269</v>
      </c>
      <c r="P934" s="46">
        <v>326566.64379216463</v>
      </c>
      <c r="Q934" s="46">
        <v>185636.1071200502</v>
      </c>
      <c r="R934" s="76">
        <v>1482716610162.5698</v>
      </c>
      <c r="S934" s="56">
        <v>0.57049705860362643</v>
      </c>
      <c r="T934" s="56">
        <v>0.35676475285979237</v>
      </c>
      <c r="U934" s="46">
        <v>17.853375213769052</v>
      </c>
      <c r="V934" s="76">
        <v>10347429513570.592</v>
      </c>
      <c r="W934" s="84">
        <v>3263.6754605618835</v>
      </c>
      <c r="X934" s="82">
        <v>4.1068331364717235E-2</v>
      </c>
      <c r="Y934" s="476">
        <v>2.0000000000000001E-4</v>
      </c>
    </row>
    <row r="935" spans="1:25" x14ac:dyDescent="0.2">
      <c r="A935" s="475">
        <v>931</v>
      </c>
      <c r="B935" s="56">
        <v>0.48278447414370429</v>
      </c>
      <c r="C935" s="46">
        <v>3754.5052926832245</v>
      </c>
      <c r="D935" s="56">
        <v>0.3998371921313626</v>
      </c>
      <c r="E935" s="56">
        <v>0.40253568486155988</v>
      </c>
      <c r="F935" s="250">
        <v>2024.33</v>
      </c>
      <c r="G935" s="76">
        <v>121036837471.30562</v>
      </c>
      <c r="H935" s="46">
        <v>7361814.5946262889</v>
      </c>
      <c r="I935" s="76">
        <v>269769316104.97708</v>
      </c>
      <c r="J935" s="56">
        <v>0.4789372195013093</v>
      </c>
      <c r="K935" s="76">
        <v>11421584693.871222</v>
      </c>
      <c r="L935" s="76">
        <v>7004382832.5154924</v>
      </c>
      <c r="M935" s="76">
        <v>128895759920.59488</v>
      </c>
      <c r="N935" s="76">
        <v>44614072729.991211</v>
      </c>
      <c r="O935" s="76">
        <v>26003.990492937253</v>
      </c>
      <c r="P935" s="46">
        <v>354973.4182042047</v>
      </c>
      <c r="Q935" s="46">
        <v>180417.86602742906</v>
      </c>
      <c r="R935" s="76">
        <v>578425905899.00134</v>
      </c>
      <c r="S935" s="56">
        <v>0.59799560450760603</v>
      </c>
      <c r="T935" s="56">
        <v>0.4106135054980084</v>
      </c>
      <c r="U935" s="46">
        <v>15.976932757982276</v>
      </c>
      <c r="V935" s="76">
        <v>4352017392587.7861</v>
      </c>
      <c r="W935" s="84">
        <v>1373.9248193829562</v>
      </c>
      <c r="X935" s="82">
        <v>4.3869986143286147E-2</v>
      </c>
      <c r="Y935" s="476">
        <v>2.0000000000000001E-4</v>
      </c>
    </row>
    <row r="936" spans="1:25" x14ac:dyDescent="0.2">
      <c r="A936" s="475">
        <v>932</v>
      </c>
      <c r="B936" s="56">
        <v>0.58744495583934475</v>
      </c>
      <c r="C936" s="46">
        <v>1660.9936816224917</v>
      </c>
      <c r="D936" s="56">
        <v>0.87089655345929717</v>
      </c>
      <c r="E936" s="56">
        <v>0.32870126093474017</v>
      </c>
      <c r="F936" s="250">
        <v>2023.75</v>
      </c>
      <c r="G936" s="76">
        <v>423429404172.12628</v>
      </c>
      <c r="H936" s="46">
        <v>24900842.403201379</v>
      </c>
      <c r="I936" s="76">
        <v>574210106741.396</v>
      </c>
      <c r="J936" s="56">
        <v>0.3465928449543918</v>
      </c>
      <c r="K936" s="76">
        <v>6839271644.5428276</v>
      </c>
      <c r="L936" s="76">
        <v>0</v>
      </c>
      <c r="M936" s="76">
        <v>386663702870.52405</v>
      </c>
      <c r="N936" s="76">
        <v>52142731688.216354</v>
      </c>
      <c r="O936" s="76">
        <v>33745.187232463795</v>
      </c>
      <c r="P936" s="46">
        <v>362294.78802245611</v>
      </c>
      <c r="Q936" s="46">
        <v>214076.20462984656</v>
      </c>
      <c r="R936" s="76">
        <v>1461093350888.1604</v>
      </c>
      <c r="S936" s="56">
        <v>0.59819016852889206</v>
      </c>
      <c r="T936" s="56">
        <v>0.38366201344336986</v>
      </c>
      <c r="U936" s="46">
        <v>17.51425163621359</v>
      </c>
      <c r="V936" s="76">
        <v>10724148732107.08</v>
      </c>
      <c r="W936" s="84">
        <v>3385.1629497002991</v>
      </c>
      <c r="X936" s="82">
        <v>4.1979716102110536E-2</v>
      </c>
      <c r="Y936" s="476">
        <v>2.0000000000000001E-4</v>
      </c>
    </row>
    <row r="937" spans="1:25" x14ac:dyDescent="0.2">
      <c r="A937" s="475">
        <v>933</v>
      </c>
      <c r="B937" s="56">
        <v>0.47923644381623104</v>
      </c>
      <c r="C937" s="46">
        <v>3769.3983923358132</v>
      </c>
      <c r="D937" s="56">
        <v>1.4863150773825435</v>
      </c>
      <c r="E937" s="56">
        <v>0.49916198675672158</v>
      </c>
      <c r="F937" s="250">
        <v>2025.85</v>
      </c>
      <c r="G937" s="76">
        <v>237422818884.2998</v>
      </c>
      <c r="H937" s="46">
        <v>33776515.564907059</v>
      </c>
      <c r="I937" s="76">
        <v>593330519575.34998</v>
      </c>
      <c r="J937" s="56">
        <v>0.23022432859580189</v>
      </c>
      <c r="K937" s="76">
        <v>34143885646.396416</v>
      </c>
      <c r="L937" s="76">
        <v>38104971906.416397</v>
      </c>
      <c r="M937" s="76">
        <v>121399601630.3403</v>
      </c>
      <c r="N937" s="76">
        <v>1491447914.3351192</v>
      </c>
      <c r="O937" s="76">
        <v>24184.927067816647</v>
      </c>
      <c r="P937" s="46">
        <v>47911</v>
      </c>
      <c r="Q937" s="46">
        <v>6541</v>
      </c>
      <c r="R937" s="76">
        <v>1131598103764.6326</v>
      </c>
      <c r="S937" s="56">
        <v>0.48797012385036209</v>
      </c>
      <c r="T937" s="56">
        <v>0.27842402084750623</v>
      </c>
      <c r="U937" s="46">
        <v>17.39642544275226</v>
      </c>
      <c r="V937" s="76">
        <v>5958586263637.4854</v>
      </c>
      <c r="W937" s="84">
        <v>1879.2713287148315</v>
      </c>
      <c r="X937" s="82">
        <v>4.2838018637632168E-2</v>
      </c>
      <c r="Y937" s="476">
        <v>2.0000000000000001E-4</v>
      </c>
    </row>
    <row r="938" spans="1:25" x14ac:dyDescent="0.2">
      <c r="A938" s="475">
        <v>934</v>
      </c>
      <c r="B938" s="56">
        <v>0.4503501772942286</v>
      </c>
      <c r="C938" s="46">
        <v>6484.5121480360731</v>
      </c>
      <c r="D938" s="56">
        <v>0.68161000566904562</v>
      </c>
      <c r="E938" s="56">
        <v>0.40290785639639054</v>
      </c>
      <c r="F938" s="250">
        <v>2023.75</v>
      </c>
      <c r="G938" s="76">
        <v>185518310795.814</v>
      </c>
      <c r="H938" s="46">
        <v>15396371.892643293</v>
      </c>
      <c r="I938" s="76">
        <v>351848339758.37354</v>
      </c>
      <c r="J938" s="56">
        <v>0.26980336737862343</v>
      </c>
      <c r="K938" s="76">
        <v>3932282747.4859066</v>
      </c>
      <c r="L938" s="76">
        <v>0</v>
      </c>
      <c r="M938" s="76">
        <v>185968229337.05258</v>
      </c>
      <c r="N938" s="76">
        <v>67996912313.270432</v>
      </c>
      <c r="O938" s="76">
        <v>31454.968679190912</v>
      </c>
      <c r="P938" s="46">
        <v>445646.03270323825</v>
      </c>
      <c r="Q938" s="46">
        <v>284238.64082785876</v>
      </c>
      <c r="R938" s="76">
        <v>811462342590.03748</v>
      </c>
      <c r="S938" s="56">
        <v>0.52067757125233161</v>
      </c>
      <c r="T938" s="56">
        <v>0.32466657426660972</v>
      </c>
      <c r="U938" s="46">
        <v>17.209194285614636</v>
      </c>
      <c r="V938" s="76">
        <v>4951386516628.9775</v>
      </c>
      <c r="W938" s="84">
        <v>1560.9486223790814</v>
      </c>
      <c r="X938" s="82">
        <v>4.2417904228400388E-2</v>
      </c>
      <c r="Y938" s="476">
        <v>2.0000000000000001E-4</v>
      </c>
    </row>
    <row r="939" spans="1:25" x14ac:dyDescent="0.2">
      <c r="A939" s="475">
        <v>935</v>
      </c>
      <c r="B939" s="56">
        <v>0.55270782765388116</v>
      </c>
      <c r="C939" s="46">
        <v>3920.0637548656296</v>
      </c>
      <c r="D939" s="56">
        <v>1.1136867549535163</v>
      </c>
      <c r="E939" s="56">
        <v>0.3110337895212133</v>
      </c>
      <c r="F939" s="250">
        <v>2024.27</v>
      </c>
      <c r="G939" s="76">
        <v>388368562924.69415</v>
      </c>
      <c r="H939" s="46">
        <v>34968581.083514646</v>
      </c>
      <c r="I939" s="76">
        <v>802013003752.21411</v>
      </c>
      <c r="J939" s="56">
        <v>0.34211355715226421</v>
      </c>
      <c r="K939" s="76">
        <v>53199264.325396329</v>
      </c>
      <c r="L939" s="76">
        <v>0</v>
      </c>
      <c r="M939" s="76">
        <v>243255937365.8779</v>
      </c>
      <c r="N939" s="76">
        <v>33996228466.937908</v>
      </c>
      <c r="O939" s="76">
        <v>15002.482891268101</v>
      </c>
      <c r="P939" s="46">
        <v>224880.7688647199</v>
      </c>
      <c r="Q939" s="46">
        <v>132656.58895964237</v>
      </c>
      <c r="R939" s="76">
        <v>1442147512144.3494</v>
      </c>
      <c r="S939" s="56">
        <v>0.53287683116626106</v>
      </c>
      <c r="T939" s="56">
        <v>0.40711441659994191</v>
      </c>
      <c r="U939" s="46">
        <v>16.968735191423349</v>
      </c>
      <c r="V939" s="76">
        <v>11004014292463.516</v>
      </c>
      <c r="W939" s="84">
        <v>3466.3784744318664</v>
      </c>
      <c r="X939" s="82">
        <v>4.300915569133304E-2</v>
      </c>
      <c r="Y939" s="476">
        <v>2.0000000000000001E-4</v>
      </c>
    </row>
    <row r="940" spans="1:25" x14ac:dyDescent="0.2">
      <c r="A940" s="475">
        <v>936</v>
      </c>
      <c r="B940" s="56">
        <v>0.54677441145487582</v>
      </c>
      <c r="C940" s="46">
        <v>1500</v>
      </c>
      <c r="D940" s="56">
        <v>1.0335385071749852</v>
      </c>
      <c r="E940" s="56">
        <v>0.29530292751667991</v>
      </c>
      <c r="F940" s="250">
        <v>2025.53</v>
      </c>
      <c r="G940" s="76">
        <v>369640465547.89325</v>
      </c>
      <c r="H940" s="46">
        <v>35068204.267777696</v>
      </c>
      <c r="I940" s="76">
        <v>831186414031.6698</v>
      </c>
      <c r="J940" s="56">
        <v>0.39336096468424719</v>
      </c>
      <c r="K940" s="76">
        <v>53545524090.257126</v>
      </c>
      <c r="L940" s="76">
        <v>54127770236.328239</v>
      </c>
      <c r="M940" s="76">
        <v>186096953843.35193</v>
      </c>
      <c r="N940" s="76">
        <v>33511085771.723835</v>
      </c>
      <c r="O940" s="76">
        <v>21794.650757307609</v>
      </c>
      <c r="P940" s="46">
        <v>260427.21531525446</v>
      </c>
      <c r="Q940" s="46">
        <v>134439.83123436125</v>
      </c>
      <c r="R940" s="76">
        <v>1620496247898.7815</v>
      </c>
      <c r="S940" s="56">
        <v>0.57051993812601154</v>
      </c>
      <c r="T940" s="56">
        <v>0.39751867293898413</v>
      </c>
      <c r="U940" s="46">
        <v>16.311372560160422</v>
      </c>
      <c r="V940" s="76">
        <v>11540610180539.627</v>
      </c>
      <c r="W940" s="84">
        <v>3645.2262398284502</v>
      </c>
      <c r="X940" s="82">
        <v>4.4728473713335139E-2</v>
      </c>
      <c r="Y940" s="476">
        <v>2.0000000000000001E-4</v>
      </c>
    </row>
    <row r="941" spans="1:25" x14ac:dyDescent="0.2">
      <c r="A941" s="475">
        <v>937</v>
      </c>
      <c r="B941" s="56">
        <v>0.37755849092972765</v>
      </c>
      <c r="C941" s="46">
        <v>1500</v>
      </c>
      <c r="D941" s="56">
        <v>1.0589442440429524</v>
      </c>
      <c r="E941" s="56">
        <v>0.40566112049794573</v>
      </c>
      <c r="F941" s="250">
        <v>2026.35</v>
      </c>
      <c r="G941" s="76">
        <v>159973060281.49097</v>
      </c>
      <c r="H941" s="46">
        <v>37726717.700185969</v>
      </c>
      <c r="I941" s="76">
        <v>477597698807.55328</v>
      </c>
      <c r="J941" s="56">
        <v>-1.8724457820764817E-2</v>
      </c>
      <c r="K941" s="76">
        <v>19353354735.031303</v>
      </c>
      <c r="L941" s="76">
        <v>39340689153.835266</v>
      </c>
      <c r="M941" s="76">
        <v>41137212389.049675</v>
      </c>
      <c r="N941" s="76">
        <v>107750214605.51608</v>
      </c>
      <c r="O941" s="76">
        <v>26668.383736492196</v>
      </c>
      <c r="P941" s="46">
        <v>700079.38543341192</v>
      </c>
      <c r="Q941" s="46">
        <v>475694.72593658388</v>
      </c>
      <c r="R941" s="76">
        <v>911718059925.82214</v>
      </c>
      <c r="S941" s="56">
        <v>0.30097425199456773</v>
      </c>
      <c r="T941" s="56">
        <v>0.13916497205074896</v>
      </c>
      <c r="U941" s="46">
        <v>28.745614201747944</v>
      </c>
      <c r="V941" s="76">
        <v>3829134214372.0801</v>
      </c>
      <c r="W941" s="84">
        <v>1207.9830549332792</v>
      </c>
      <c r="X941" s="82">
        <v>2.6636057459662851E-2</v>
      </c>
      <c r="Y941" s="476">
        <v>2.0000000000000001E-4</v>
      </c>
    </row>
    <row r="942" spans="1:25" x14ac:dyDescent="0.2">
      <c r="A942" s="475">
        <v>938</v>
      </c>
      <c r="B942" s="56">
        <v>0.52732238826856626</v>
      </c>
      <c r="C942" s="46">
        <v>5274.5030236286229</v>
      </c>
      <c r="D942" s="56">
        <v>0.99060529298067568</v>
      </c>
      <c r="E942" s="56">
        <v>0.29549113613100686</v>
      </c>
      <c r="F942" s="250">
        <v>2023.75</v>
      </c>
      <c r="G942" s="76">
        <v>213796612158.3848</v>
      </c>
      <c r="H942" s="46">
        <v>29294341.031641874</v>
      </c>
      <c r="I942" s="76">
        <v>750306406515.78564</v>
      </c>
      <c r="J942" s="56">
        <v>0.41795892020111347</v>
      </c>
      <c r="K942" s="76">
        <v>14413202791.333412</v>
      </c>
      <c r="L942" s="76">
        <v>0</v>
      </c>
      <c r="M942" s="76">
        <v>290455277009.94873</v>
      </c>
      <c r="N942" s="76">
        <v>40154677384.577026</v>
      </c>
      <c r="O942" s="76">
        <v>12526.484694964822</v>
      </c>
      <c r="P942" s="46">
        <v>301909.78896404756</v>
      </c>
      <c r="Q942" s="46">
        <v>165752.31099499314</v>
      </c>
      <c r="R942" s="76">
        <v>1431400840008.9229</v>
      </c>
      <c r="S942" s="56">
        <v>0.5794536244687275</v>
      </c>
      <c r="T942" s="56">
        <v>0.33952464339809474</v>
      </c>
      <c r="U942" s="46">
        <v>15.600211942889638</v>
      </c>
      <c r="V942" s="76">
        <v>8369938801222.9658</v>
      </c>
      <c r="W942" s="84">
        <v>2640.3463680064051</v>
      </c>
      <c r="X942" s="82">
        <v>4.658540848707008E-2</v>
      </c>
      <c r="Y942" s="476">
        <v>2.0000000000000001E-4</v>
      </c>
    </row>
    <row r="943" spans="1:25" x14ac:dyDescent="0.2">
      <c r="A943" s="475">
        <v>939</v>
      </c>
      <c r="B943" s="56">
        <v>0.52093104952967906</v>
      </c>
      <c r="C943" s="46">
        <v>1557.39554697827</v>
      </c>
      <c r="D943" s="56">
        <v>1.0443912297708642</v>
      </c>
      <c r="E943" s="56">
        <v>0.50394871564686516</v>
      </c>
      <c r="F943" s="250">
        <v>2025.5</v>
      </c>
      <c r="G943" s="76">
        <v>204247363788.3071</v>
      </c>
      <c r="H943" s="46">
        <v>36838717.395677991</v>
      </c>
      <c r="I943" s="76">
        <v>789822560667.1145</v>
      </c>
      <c r="J943" s="56">
        <v>0.27493223486690355</v>
      </c>
      <c r="K943" s="76">
        <v>18662014940.029831</v>
      </c>
      <c r="L943" s="76">
        <v>37230185314.702133</v>
      </c>
      <c r="M943" s="76">
        <v>127958260726.58647</v>
      </c>
      <c r="N943" s="76">
        <v>83157546726.924438</v>
      </c>
      <c r="O943" s="76">
        <v>26153.147992019949</v>
      </c>
      <c r="P943" s="46">
        <v>485796.42034936463</v>
      </c>
      <c r="Q943" s="46">
        <v>305161.18641398376</v>
      </c>
      <c r="R943" s="76">
        <v>1315116297975.9858</v>
      </c>
      <c r="S943" s="56">
        <v>0.44434048882242227</v>
      </c>
      <c r="T943" s="56">
        <v>0.28997649398203668</v>
      </c>
      <c r="U943" s="46">
        <v>16.140026897540569</v>
      </c>
      <c r="V943" s="76">
        <v>6915107156212.2471</v>
      </c>
      <c r="W943" s="84">
        <v>2182.5412901827485</v>
      </c>
      <c r="X943" s="82">
        <v>4.4238236639007923E-2</v>
      </c>
      <c r="Y943" s="476">
        <v>2.0000000000000001E-4</v>
      </c>
    </row>
    <row r="944" spans="1:25" x14ac:dyDescent="0.2">
      <c r="A944" s="475">
        <v>940</v>
      </c>
      <c r="B944" s="56">
        <v>0.50108872371874469</v>
      </c>
      <c r="C944" s="46">
        <v>2133.3176877229662</v>
      </c>
      <c r="D944" s="56">
        <v>0.69183487992676052</v>
      </c>
      <c r="E944" s="56">
        <v>0.59319351144070054</v>
      </c>
      <c r="F944" s="250">
        <v>2024.79</v>
      </c>
      <c r="G944" s="76">
        <v>346691699836.11829</v>
      </c>
      <c r="H944" s="46">
        <v>16267808.538901765</v>
      </c>
      <c r="I944" s="76">
        <v>406768915243.49042</v>
      </c>
      <c r="J944" s="56">
        <v>0.32343895553363566</v>
      </c>
      <c r="K944" s="76">
        <v>18001936310.818008</v>
      </c>
      <c r="L944" s="76">
        <v>0</v>
      </c>
      <c r="M944" s="76">
        <v>229005422197.82162</v>
      </c>
      <c r="N944" s="76">
        <v>79098350862.698273</v>
      </c>
      <c r="O944" s="76">
        <v>22426.264221252608</v>
      </c>
      <c r="P944" s="46">
        <v>481276.35949222598</v>
      </c>
      <c r="Q944" s="46">
        <v>312215.91727412381</v>
      </c>
      <c r="R944" s="76">
        <v>1075613262100.3038</v>
      </c>
      <c r="S944" s="56">
        <v>0.57297429585597703</v>
      </c>
      <c r="T944" s="56">
        <v>0.4209314224268379</v>
      </c>
      <c r="U944" s="46">
        <v>17.531717032329553</v>
      </c>
      <c r="V944" s="76">
        <v>8864306624604.3516</v>
      </c>
      <c r="W944" s="84">
        <v>2793.2949511485431</v>
      </c>
      <c r="X944" s="82">
        <v>4.08017543472462E-2</v>
      </c>
      <c r="Y944" s="476">
        <v>2.0000000000000001E-4</v>
      </c>
    </row>
    <row r="945" spans="1:25" x14ac:dyDescent="0.2">
      <c r="A945" s="475">
        <v>941</v>
      </c>
      <c r="B945" s="56">
        <v>0.4430457781839604</v>
      </c>
      <c r="C945" s="46">
        <v>5697.8049879570626</v>
      </c>
      <c r="D945" s="56">
        <v>0.54994678697673482</v>
      </c>
      <c r="E945" s="56">
        <v>0.43135435040225462</v>
      </c>
      <c r="F945" s="250">
        <v>2024.39</v>
      </c>
      <c r="G945" s="76">
        <v>92605753038.37323</v>
      </c>
      <c r="H945" s="46">
        <v>10909114.191551823</v>
      </c>
      <c r="I945" s="76">
        <v>396706745260.50238</v>
      </c>
      <c r="J945" s="56">
        <v>0.4430457781839604</v>
      </c>
      <c r="K945" s="76">
        <v>21282285610.061428</v>
      </c>
      <c r="L945" s="76">
        <v>1650849834.9443555</v>
      </c>
      <c r="M945" s="76">
        <v>115481596078.71393</v>
      </c>
      <c r="N945" s="76">
        <v>30069999787.245365</v>
      </c>
      <c r="O945" s="76">
        <v>25111.223689323509</v>
      </c>
      <c r="P945" s="46">
        <v>224851.40952325368</v>
      </c>
      <c r="Q945" s="46">
        <v>117942.65315970399</v>
      </c>
      <c r="R945" s="76">
        <v>685467900332.79553</v>
      </c>
      <c r="S945" s="56">
        <v>0.55975505289178984</v>
      </c>
      <c r="T945" s="56">
        <v>0.34825601916645982</v>
      </c>
      <c r="U945" s="46">
        <v>15.202029958441997</v>
      </c>
      <c r="V945" s="76">
        <v>4127206019186.519</v>
      </c>
      <c r="W945" s="84">
        <v>1301.9598243268629</v>
      </c>
      <c r="X945" s="82">
        <v>4.6199244343420307E-2</v>
      </c>
      <c r="Y945" s="476">
        <v>2.0000000000000001E-4</v>
      </c>
    </row>
    <row r="946" spans="1:25" x14ac:dyDescent="0.2">
      <c r="A946" s="475">
        <v>942</v>
      </c>
      <c r="B946" s="56">
        <v>0.41731688619467366</v>
      </c>
      <c r="C946" s="46">
        <v>2444.9636754556973</v>
      </c>
      <c r="D946" s="56">
        <v>0.77778775803427125</v>
      </c>
      <c r="E946" s="56">
        <v>0.45779648290591174</v>
      </c>
      <c r="F946" s="250">
        <v>2023.78</v>
      </c>
      <c r="G946" s="76">
        <v>222647922810.16739</v>
      </c>
      <c r="H946" s="46">
        <v>20159973.174286518</v>
      </c>
      <c r="I946" s="76">
        <v>494437143505.58386</v>
      </c>
      <c r="J946" s="56">
        <v>0.24811849427714372</v>
      </c>
      <c r="K946" s="76">
        <v>10507706377.421114</v>
      </c>
      <c r="L946" s="76">
        <v>0</v>
      </c>
      <c r="M946" s="76">
        <v>297432727310.07959</v>
      </c>
      <c r="N946" s="76">
        <v>106775507594.57764</v>
      </c>
      <c r="O946" s="76">
        <v>28986.743207595922</v>
      </c>
      <c r="P946" s="46">
        <v>550880.45497801073</v>
      </c>
      <c r="Q946" s="46">
        <v>365091.34567160101</v>
      </c>
      <c r="R946" s="76">
        <v>1232113155681.3264</v>
      </c>
      <c r="S946" s="56">
        <v>0.52345695623415156</v>
      </c>
      <c r="T946" s="56">
        <v>0.25340082292739746</v>
      </c>
      <c r="U946" s="46">
        <v>17.243087463125637</v>
      </c>
      <c r="V946" s="76">
        <v>5955641310021.8516</v>
      </c>
      <c r="W946" s="84">
        <v>1881.5498529684953</v>
      </c>
      <c r="X946" s="82">
        <v>4.2046157041206185E-2</v>
      </c>
      <c r="Y946" s="476">
        <v>2.0000000000000001E-4</v>
      </c>
    </row>
    <row r="947" spans="1:25" x14ac:dyDescent="0.2">
      <c r="A947" s="475">
        <v>943</v>
      </c>
      <c r="B947" s="56">
        <v>0.36844496728281684</v>
      </c>
      <c r="C947" s="46">
        <v>4922.2449878058305</v>
      </c>
      <c r="D947" s="56">
        <v>0.45339548685385633</v>
      </c>
      <c r="E947" s="56">
        <v>0.43433858421575772</v>
      </c>
      <c r="F947" s="250">
        <v>2023.75</v>
      </c>
      <c r="G947" s="76">
        <v>330985362519.95288</v>
      </c>
      <c r="H947" s="46">
        <v>8459302.1014224365</v>
      </c>
      <c r="I947" s="76">
        <v>215612261265.95993</v>
      </c>
      <c r="J947" s="56">
        <v>0.23837803125872747</v>
      </c>
      <c r="K947" s="76">
        <v>7528040086.2530069</v>
      </c>
      <c r="L947" s="76">
        <v>0</v>
      </c>
      <c r="M947" s="76">
        <v>468755609842.20258</v>
      </c>
      <c r="N947" s="76">
        <v>16768150149.270714</v>
      </c>
      <c r="O947" s="76">
        <v>23923.865856530814</v>
      </c>
      <c r="P947" s="46">
        <v>147790.33601246838</v>
      </c>
      <c r="Q947" s="46">
        <v>64478.310733646533</v>
      </c>
      <c r="R947" s="76">
        <v>1048108167230.8243</v>
      </c>
      <c r="S947" s="56">
        <v>0.6714280110061347</v>
      </c>
      <c r="T947" s="56">
        <v>0.34299607745250743</v>
      </c>
      <c r="U947" s="46">
        <v>18.504567816058728</v>
      </c>
      <c r="V947" s="76">
        <v>7264072783029.752</v>
      </c>
      <c r="W947" s="84">
        <v>2294.2463107924186</v>
      </c>
      <c r="X947" s="82">
        <v>3.9765527087731706E-2</v>
      </c>
      <c r="Y947" s="476">
        <v>2.0000000000000001E-4</v>
      </c>
    </row>
    <row r="948" spans="1:25" x14ac:dyDescent="0.2">
      <c r="A948" s="475">
        <v>944</v>
      </c>
      <c r="B948" s="56">
        <v>0.57045169613517077</v>
      </c>
      <c r="C948" s="46">
        <v>1500</v>
      </c>
      <c r="D948" s="56">
        <v>0.96175357570752407</v>
      </c>
      <c r="E948" s="56">
        <v>0.6228570678996258</v>
      </c>
      <c r="F948" s="250">
        <v>2023.85</v>
      </c>
      <c r="G948" s="76">
        <v>373280223422.92755</v>
      </c>
      <c r="H948" s="46">
        <v>31316439.676393472</v>
      </c>
      <c r="I948" s="76">
        <v>828963339902.21057</v>
      </c>
      <c r="J948" s="56">
        <v>0.4171136304195866</v>
      </c>
      <c r="K948" s="76">
        <v>15178206063.275103</v>
      </c>
      <c r="L948" s="76">
        <v>0</v>
      </c>
      <c r="M948" s="76">
        <v>421407470852.28064</v>
      </c>
      <c r="N948" s="76">
        <v>66054760354.425171</v>
      </c>
      <c r="O948" s="76">
        <v>29555.790181622746</v>
      </c>
      <c r="P948" s="46">
        <v>413964.829501306</v>
      </c>
      <c r="Q948" s="46">
        <v>251507.01924621128</v>
      </c>
      <c r="R948" s="76">
        <v>1765496736053.8877</v>
      </c>
      <c r="S948" s="56">
        <v>0.59653022134757239</v>
      </c>
      <c r="T948" s="56">
        <v>0.37021806725919798</v>
      </c>
      <c r="U948" s="46">
        <v>16.391712157165795</v>
      </c>
      <c r="V948" s="76">
        <v>11923732105816.201</v>
      </c>
      <c r="W948" s="84">
        <v>3762.1167132376349</v>
      </c>
      <c r="X948" s="82">
        <v>4.4003772035662164E-2</v>
      </c>
      <c r="Y948" s="476">
        <v>2.0000000000000001E-4</v>
      </c>
    </row>
    <row r="949" spans="1:25" x14ac:dyDescent="0.2">
      <c r="A949" s="475">
        <v>945</v>
      </c>
      <c r="B949" s="56">
        <v>0.3905819832434857</v>
      </c>
      <c r="C949" s="46">
        <v>4292.4492076166662</v>
      </c>
      <c r="D949" s="56">
        <v>0.4810192750457758</v>
      </c>
      <c r="E949" s="56">
        <v>0.28522500930947131</v>
      </c>
      <c r="F949" s="250">
        <v>2024.19</v>
      </c>
      <c r="G949" s="76">
        <v>205880303521.54541</v>
      </c>
      <c r="H949" s="46">
        <v>9447013.1410956159</v>
      </c>
      <c r="I949" s="76">
        <v>302682102233.53125</v>
      </c>
      <c r="J949" s="56">
        <v>0.3905819832434857</v>
      </c>
      <c r="K949" s="76">
        <v>7945232908.5319881</v>
      </c>
      <c r="L949" s="76">
        <v>0</v>
      </c>
      <c r="M949" s="76">
        <v>159180892474.90488</v>
      </c>
      <c r="N949" s="76">
        <v>33824751325.923256</v>
      </c>
      <c r="O949" s="76">
        <v>27475.74627701463</v>
      </c>
      <c r="P949" s="46">
        <v>257968.53116060785</v>
      </c>
      <c r="Q949" s="46">
        <v>144112.69724295769</v>
      </c>
      <c r="R949" s="76">
        <v>740598190561.79553</v>
      </c>
      <c r="S949" s="56">
        <v>0.60593337274479275</v>
      </c>
      <c r="T949" s="56">
        <v>0.40177792546614532</v>
      </c>
      <c r="U949" s="46">
        <v>17.09797479852158</v>
      </c>
      <c r="V949" s="76">
        <v>5641040538944.2246</v>
      </c>
      <c r="W949" s="84">
        <v>1780.1856488438548</v>
      </c>
      <c r="X949" s="82">
        <v>4.2158764715819849E-2</v>
      </c>
      <c r="Y949" s="476">
        <v>2.0000000000000001E-4</v>
      </c>
    </row>
    <row r="950" spans="1:25" x14ac:dyDescent="0.2">
      <c r="A950" s="475">
        <v>946</v>
      </c>
      <c r="B950" s="56">
        <v>0.51411438665149856</v>
      </c>
      <c r="C950" s="46">
        <v>8603.5266407548042</v>
      </c>
      <c r="D950" s="56">
        <v>1.2618305299388575</v>
      </c>
      <c r="E950" s="56">
        <v>0.7</v>
      </c>
      <c r="F950" s="250">
        <v>2024.3</v>
      </c>
      <c r="G950" s="76">
        <v>257712647096.40366</v>
      </c>
      <c r="H950" s="46">
        <v>31304858.580886599</v>
      </c>
      <c r="I950" s="76">
        <v>774222662360.71057</v>
      </c>
      <c r="J950" s="56">
        <v>0.41058069638330874</v>
      </c>
      <c r="K950" s="76">
        <v>4909513228.5636492</v>
      </c>
      <c r="L950" s="76">
        <v>0</v>
      </c>
      <c r="M950" s="76">
        <v>217040261120.41348</v>
      </c>
      <c r="N950" s="76">
        <v>3143641593.9357996</v>
      </c>
      <c r="O950" s="76">
        <v>30148.236312707362</v>
      </c>
      <c r="P950" s="46">
        <v>61908.051069432026</v>
      </c>
      <c r="Q950" s="46">
        <v>13539.525534716011</v>
      </c>
      <c r="R950" s="76">
        <v>1335682437950.0093</v>
      </c>
      <c r="S950" s="56">
        <v>0.57187388859970756</v>
      </c>
      <c r="T950" s="56">
        <v>0.37995025343407046</v>
      </c>
      <c r="U950" s="46">
        <v>16.032498854252911</v>
      </c>
      <c r="V950" s="76">
        <v>8805294319237.2852</v>
      </c>
      <c r="W950" s="84">
        <v>2778.851945737048</v>
      </c>
      <c r="X950" s="82">
        <v>4.6652006892946823E-2</v>
      </c>
      <c r="Y950" s="476">
        <v>2.0000000000000001E-4</v>
      </c>
    </row>
    <row r="951" spans="1:25" x14ac:dyDescent="0.2">
      <c r="A951" s="475">
        <v>947</v>
      </c>
      <c r="B951" s="56">
        <v>0.4481168177088331</v>
      </c>
      <c r="C951" s="46">
        <v>6580.5612900753003</v>
      </c>
      <c r="D951" s="56">
        <v>0.86979896984602278</v>
      </c>
      <c r="E951" s="56">
        <v>0.56502509866971296</v>
      </c>
      <c r="F951" s="250">
        <v>2025.83</v>
      </c>
      <c r="G951" s="76">
        <v>200533123040.40201</v>
      </c>
      <c r="H951" s="46">
        <v>22931071.044498768</v>
      </c>
      <c r="I951" s="76">
        <v>569203229006.15051</v>
      </c>
      <c r="J951" s="56">
        <v>0.39182426602604148</v>
      </c>
      <c r="K951" s="76">
        <v>15551696294.527138</v>
      </c>
      <c r="L951" s="76">
        <v>6547439415.9079666</v>
      </c>
      <c r="M951" s="76">
        <v>125577886078.59348</v>
      </c>
      <c r="N951" s="76">
        <v>75345412749.374176</v>
      </c>
      <c r="O951" s="76">
        <v>19284.214284614525</v>
      </c>
      <c r="P951" s="46">
        <v>505762.78165359644</v>
      </c>
      <c r="Q951" s="46">
        <v>326093.46279654279</v>
      </c>
      <c r="R951" s="76">
        <v>1006416882837.7618</v>
      </c>
      <c r="S951" s="56">
        <v>0.51725230418777468</v>
      </c>
      <c r="T951" s="56">
        <v>0.40375251073793578</v>
      </c>
      <c r="U951" s="46">
        <v>15.919110431976639</v>
      </c>
      <c r="V951" s="76">
        <v>7113536702039.0918</v>
      </c>
      <c r="W951" s="84">
        <v>2244.1219030928032</v>
      </c>
      <c r="X951" s="82">
        <v>4.5897333443539939E-2</v>
      </c>
      <c r="Y951" s="476">
        <v>2.0000000000000001E-4</v>
      </c>
    </row>
    <row r="952" spans="1:25" x14ac:dyDescent="0.2">
      <c r="A952" s="475">
        <v>948</v>
      </c>
      <c r="B952" s="56">
        <v>0.43562821881506814</v>
      </c>
      <c r="C952" s="46">
        <v>5307.8394530246269</v>
      </c>
      <c r="D952" s="56">
        <v>0.43905074894715179</v>
      </c>
      <c r="E952" s="56">
        <v>0.24143289532047879</v>
      </c>
      <c r="F952" s="250">
        <v>2023.75</v>
      </c>
      <c r="G952" s="76">
        <v>364916997884.33429</v>
      </c>
      <c r="H952" s="46">
        <v>7870868.8112789197</v>
      </c>
      <c r="I952" s="76">
        <v>291741117989.21973</v>
      </c>
      <c r="J952" s="56">
        <v>0.43562821881506819</v>
      </c>
      <c r="K952" s="76">
        <v>6480647717.919589</v>
      </c>
      <c r="L952" s="76">
        <v>0</v>
      </c>
      <c r="M952" s="76">
        <v>360208535498.04407</v>
      </c>
      <c r="N952" s="76">
        <v>50164744276.852684</v>
      </c>
      <c r="O952" s="76">
        <v>37485.131850644408</v>
      </c>
      <c r="P952" s="46">
        <v>347131.92194111052</v>
      </c>
      <c r="Q952" s="46">
        <v>213816.36064141136</v>
      </c>
      <c r="R952" s="76">
        <v>969747914601.30652</v>
      </c>
      <c r="S952" s="56">
        <v>0.66004106992116662</v>
      </c>
      <c r="T952" s="56">
        <v>0.49040329716310704</v>
      </c>
      <c r="U952" s="46">
        <v>17.580585397289479</v>
      </c>
      <c r="V952" s="76">
        <v>9268210087016.7559</v>
      </c>
      <c r="W952" s="84">
        <v>2923.0537558849546</v>
      </c>
      <c r="X952" s="82">
        <v>4.1200993140323015E-2</v>
      </c>
      <c r="Y952" s="476">
        <v>2.0000000000000001E-4</v>
      </c>
    </row>
    <row r="953" spans="1:25" x14ac:dyDescent="0.2">
      <c r="A953" s="475">
        <v>949</v>
      </c>
      <c r="B953" s="56">
        <v>0.32745382475620333</v>
      </c>
      <c r="C953" s="46">
        <v>1500</v>
      </c>
      <c r="D953" s="56">
        <v>0.60476942997265482</v>
      </c>
      <c r="E953" s="56">
        <v>0.23274649216699353</v>
      </c>
      <c r="F953" s="250">
        <v>2023.75</v>
      </c>
      <c r="G953" s="76">
        <v>276858304702.15259</v>
      </c>
      <c r="H953" s="46">
        <v>13494586.32196684</v>
      </c>
      <c r="I953" s="76">
        <v>312628668203.53131</v>
      </c>
      <c r="J953" s="56">
        <v>0.30222599361926417</v>
      </c>
      <c r="K953" s="76">
        <v>8642028538.9083424</v>
      </c>
      <c r="L953" s="76">
        <v>0</v>
      </c>
      <c r="M953" s="76">
        <v>295962281151.78534</v>
      </c>
      <c r="N953" s="76">
        <v>7668823116.2381058</v>
      </c>
      <c r="O953" s="76">
        <v>18840.345170462526</v>
      </c>
      <c r="P953" s="46">
        <v>101465.43749999923</v>
      </c>
      <c r="Q953" s="46">
        <v>33113.812499999549</v>
      </c>
      <c r="R953" s="76">
        <v>908064313389.22778</v>
      </c>
      <c r="S953" s="56">
        <v>0.62002961112299615</v>
      </c>
      <c r="T953" s="56">
        <v>0.38206959500074772</v>
      </c>
      <c r="U953" s="46">
        <v>17.759635054727823</v>
      </c>
      <c r="V953" s="76">
        <v>6857898566735.8535</v>
      </c>
      <c r="W953" s="84">
        <v>2164.0041339793256</v>
      </c>
      <c r="X953" s="82">
        <v>4.0593170436898487E-2</v>
      </c>
      <c r="Y953" s="476">
        <v>2.0000000000000001E-4</v>
      </c>
    </row>
    <row r="954" spans="1:25" x14ac:dyDescent="0.2">
      <c r="A954" s="475">
        <v>950</v>
      </c>
      <c r="B954" s="56">
        <v>0.61152616624708822</v>
      </c>
      <c r="C954" s="46">
        <v>1500</v>
      </c>
      <c r="D954" s="56">
        <v>0.61724706897398274</v>
      </c>
      <c r="E954" s="56">
        <v>0.26953241294466923</v>
      </c>
      <c r="F954" s="250">
        <v>2024.31</v>
      </c>
      <c r="G954" s="76">
        <v>224787146860.07965</v>
      </c>
      <c r="H954" s="46">
        <v>13984798.208580369</v>
      </c>
      <c r="I954" s="76">
        <v>298315492929.00085</v>
      </c>
      <c r="J954" s="56">
        <v>9.8376299872624418E-2</v>
      </c>
      <c r="K954" s="76">
        <v>7570416988.9866762</v>
      </c>
      <c r="L954" s="76">
        <v>0</v>
      </c>
      <c r="M954" s="76">
        <v>187049981731.80533</v>
      </c>
      <c r="N954" s="76">
        <v>58534008526.771576</v>
      </c>
      <c r="O954" s="76">
        <v>32085.135296747492</v>
      </c>
      <c r="P954" s="46">
        <v>337544.5382093488</v>
      </c>
      <c r="Q954" s="46">
        <v>201514.05465463267</v>
      </c>
      <c r="R954" s="76">
        <v>791238566898.29016</v>
      </c>
      <c r="S954" s="56">
        <v>0.49051851259350199</v>
      </c>
      <c r="T954" s="56">
        <v>0.29989259284947722</v>
      </c>
      <c r="U954" s="46">
        <v>18.64064850766507</v>
      </c>
      <c r="V954" s="76">
        <v>4836221718936.9609</v>
      </c>
      <c r="W954" s="84">
        <v>1525.0102438739573</v>
      </c>
      <c r="X954" s="82">
        <v>3.933672329611853E-2</v>
      </c>
      <c r="Y954" s="476">
        <v>2.0000000000000001E-4</v>
      </c>
    </row>
    <row r="955" spans="1:25" x14ac:dyDescent="0.2">
      <c r="A955" s="475">
        <v>951</v>
      </c>
      <c r="B955" s="56">
        <v>0.53654795564346713</v>
      </c>
      <c r="C955" s="46">
        <v>2841.879849128939</v>
      </c>
      <c r="D955" s="56">
        <v>0.77600163920528464</v>
      </c>
      <c r="E955" s="56">
        <v>0.22627159994685703</v>
      </c>
      <c r="F955" s="250">
        <v>2023.75</v>
      </c>
      <c r="G955" s="76">
        <v>293044097863.23694</v>
      </c>
      <c r="H955" s="46">
        <v>19552584.10276382</v>
      </c>
      <c r="I955" s="76">
        <v>553669508993.67871</v>
      </c>
      <c r="J955" s="56">
        <v>0.44994042684216218</v>
      </c>
      <c r="K955" s="76">
        <v>8523007727.5140629</v>
      </c>
      <c r="L955" s="76">
        <v>0</v>
      </c>
      <c r="M955" s="76">
        <v>375482380843.81183</v>
      </c>
      <c r="N955" s="76">
        <v>18657838176.993534</v>
      </c>
      <c r="O955" s="76">
        <v>27466.650162906059</v>
      </c>
      <c r="P955" s="46">
        <v>175246.35287179524</v>
      </c>
      <c r="Q955" s="46">
        <v>78429.660107702119</v>
      </c>
      <c r="R955" s="76">
        <v>1298166784368.5825</v>
      </c>
      <c r="S955" s="56">
        <v>0.64034239855466846</v>
      </c>
      <c r="T955" s="56">
        <v>0.37781249095376979</v>
      </c>
      <c r="U955" s="46">
        <v>16.559738962928432</v>
      </c>
      <c r="V955" s="76">
        <v>8959429822787.1035</v>
      </c>
      <c r="W955" s="84">
        <v>2829.478349363802</v>
      </c>
      <c r="X955" s="82">
        <v>4.3959649082028471E-2</v>
      </c>
      <c r="Y955" s="476">
        <v>2.0000000000000001E-4</v>
      </c>
    </row>
    <row r="956" spans="1:25" x14ac:dyDescent="0.2">
      <c r="A956" s="475">
        <v>952</v>
      </c>
      <c r="B956" s="56">
        <v>0.59379414065082226</v>
      </c>
      <c r="C956" s="46">
        <v>1500</v>
      </c>
      <c r="D956" s="56">
        <v>0.97347713741437669</v>
      </c>
      <c r="E956" s="56">
        <v>0.33836847707357598</v>
      </c>
      <c r="F956" s="250">
        <v>2023.75</v>
      </c>
      <c r="G956" s="76">
        <v>328682989416.33759</v>
      </c>
      <c r="H956" s="46">
        <v>31618814.96671503</v>
      </c>
      <c r="I956" s="76">
        <v>629789586263.33118</v>
      </c>
      <c r="J956" s="56">
        <v>0.15686375227534377</v>
      </c>
      <c r="K956" s="76">
        <v>7089431383.0766649</v>
      </c>
      <c r="L956" s="76">
        <v>0</v>
      </c>
      <c r="M956" s="76">
        <v>368455739530.04846</v>
      </c>
      <c r="N956" s="76">
        <v>34463472672.994209</v>
      </c>
      <c r="O956" s="76">
        <v>36949.455604046481</v>
      </c>
      <c r="P956" s="46">
        <v>238738.00608572218</v>
      </c>
      <c r="Q956" s="46">
        <v>119906.39868658378</v>
      </c>
      <c r="R956" s="76">
        <v>1431591757239.2461</v>
      </c>
      <c r="S956" s="56">
        <v>0.50172555996455703</v>
      </c>
      <c r="T956" s="56">
        <v>0.2378895704751596</v>
      </c>
      <c r="U956" s="46">
        <v>18.788393756895221</v>
      </c>
      <c r="V956" s="76">
        <v>6993756106999.7227</v>
      </c>
      <c r="W956" s="84">
        <v>2207.4962688740452</v>
      </c>
      <c r="X956" s="82">
        <v>3.898744264699619E-2</v>
      </c>
      <c r="Y956" s="476">
        <v>2.0000000000000001E-4</v>
      </c>
    </row>
    <row r="957" spans="1:25" x14ac:dyDescent="0.2">
      <c r="A957" s="475">
        <v>953</v>
      </c>
      <c r="B957" s="56">
        <v>0.52111526439878797</v>
      </c>
      <c r="C957" s="46">
        <v>4073.688399746412</v>
      </c>
      <c r="D957" s="56">
        <v>0.6034458270450026</v>
      </c>
      <c r="E957" s="56">
        <v>0.42350958174858738</v>
      </c>
      <c r="F957" s="250">
        <v>2024.93</v>
      </c>
      <c r="G957" s="76">
        <v>262880529217.89825</v>
      </c>
      <c r="H957" s="46">
        <v>12192894.98112726</v>
      </c>
      <c r="I957" s="76">
        <v>277672208416.76575</v>
      </c>
      <c r="J957" s="56">
        <v>0.15937563395290577</v>
      </c>
      <c r="K957" s="76">
        <v>7261997289.3067102</v>
      </c>
      <c r="L957" s="76">
        <v>0</v>
      </c>
      <c r="M957" s="76">
        <v>182421581734.77271</v>
      </c>
      <c r="N957" s="76">
        <v>57161508466.573448</v>
      </c>
      <c r="O957" s="76">
        <v>42020.561137468991</v>
      </c>
      <c r="P957" s="46">
        <v>345853.17373442417</v>
      </c>
      <c r="Q957" s="46">
        <v>208298.13219671653</v>
      </c>
      <c r="R957" s="76">
        <v>801078448686.32874</v>
      </c>
      <c r="S957" s="56">
        <v>0.53254874240944183</v>
      </c>
      <c r="T957" s="56">
        <v>0.36418118338109357</v>
      </c>
      <c r="U957" s="46">
        <v>18.3856774222896</v>
      </c>
      <c r="V957" s="76">
        <v>5881765661697.0264</v>
      </c>
      <c r="W957" s="84">
        <v>1856.4924113980107</v>
      </c>
      <c r="X957" s="82">
        <v>3.9906477850680959E-2</v>
      </c>
      <c r="Y957" s="476">
        <v>2.0000000000000001E-4</v>
      </c>
    </row>
    <row r="958" spans="1:25" x14ac:dyDescent="0.2">
      <c r="A958" s="475">
        <v>954</v>
      </c>
      <c r="B958" s="56">
        <v>0.6359771525081489</v>
      </c>
      <c r="C958" s="46">
        <v>1500</v>
      </c>
      <c r="D958" s="56">
        <v>0.64539697770642135</v>
      </c>
      <c r="E958" s="56">
        <v>0.30181168465295294</v>
      </c>
      <c r="F958" s="250">
        <v>2023.75</v>
      </c>
      <c r="G958" s="76">
        <v>230686245735.57874</v>
      </c>
      <c r="H958" s="46">
        <v>15117682.533837747</v>
      </c>
      <c r="I958" s="76">
        <v>441882910751.69916</v>
      </c>
      <c r="J958" s="56">
        <v>0.35404583721529981</v>
      </c>
      <c r="K958" s="76">
        <v>11826331116.544504</v>
      </c>
      <c r="L958" s="76">
        <v>0</v>
      </c>
      <c r="M958" s="76">
        <v>342199506427.29169</v>
      </c>
      <c r="N958" s="76">
        <v>118775426104.58835</v>
      </c>
      <c r="O958" s="76">
        <v>35754.536248828881</v>
      </c>
      <c r="P958" s="46">
        <v>604991.60960967443</v>
      </c>
      <c r="Q958" s="46">
        <v>413600.03267223021</v>
      </c>
      <c r="R958" s="76">
        <v>1171890157476.7322</v>
      </c>
      <c r="S958" s="56">
        <v>0.57070919109884832</v>
      </c>
      <c r="T958" s="56">
        <v>0.30695319027688056</v>
      </c>
      <c r="U958" s="46">
        <v>16.797198016726426</v>
      </c>
      <c r="V958" s="76">
        <v>6762089688514.0166</v>
      </c>
      <c r="W958" s="84">
        <v>2133.1029138504823</v>
      </c>
      <c r="X958" s="82">
        <v>4.2601886574194406E-2</v>
      </c>
      <c r="Y958" s="476">
        <v>2.0000000000000001E-4</v>
      </c>
    </row>
    <row r="959" spans="1:25" x14ac:dyDescent="0.2">
      <c r="A959" s="475">
        <v>955</v>
      </c>
      <c r="B959" s="56">
        <v>0.38270291547427548</v>
      </c>
      <c r="C959" s="46">
        <v>4705.4766477150706</v>
      </c>
      <c r="D959" s="56">
        <v>0.96211973923902994</v>
      </c>
      <c r="E959" s="56">
        <v>0.32144445626869433</v>
      </c>
      <c r="F959" s="250">
        <v>2023.75</v>
      </c>
      <c r="G959" s="76">
        <v>682395354954.00513</v>
      </c>
      <c r="H959" s="46">
        <v>29083373.021577958</v>
      </c>
      <c r="I959" s="76">
        <v>701888873770.90845</v>
      </c>
      <c r="J959" s="56">
        <v>0.38270291547427548</v>
      </c>
      <c r="K959" s="76">
        <v>9489194575.9052963</v>
      </c>
      <c r="L959" s="76">
        <v>0</v>
      </c>
      <c r="M959" s="76">
        <v>582933363691.41394</v>
      </c>
      <c r="N959" s="76">
        <v>106104130114.99779</v>
      </c>
      <c r="O959" s="76">
        <v>28211.471058041872</v>
      </c>
      <c r="P959" s="46">
        <v>701406.13116753334</v>
      </c>
      <c r="Q959" s="46">
        <v>480302.82183541544</v>
      </c>
      <c r="R959" s="76">
        <v>2045952381210.9485</v>
      </c>
      <c r="S959" s="56">
        <v>0.62488113047682314</v>
      </c>
      <c r="T959" s="56">
        <v>0.43543474125723086</v>
      </c>
      <c r="U959" s="46">
        <v>17.579643801101486</v>
      </c>
      <c r="V959" s="76">
        <v>16997225555998.473</v>
      </c>
      <c r="W959" s="84">
        <v>5359.5412121029094</v>
      </c>
      <c r="X959" s="82">
        <v>4.2028472236273741E-2</v>
      </c>
      <c r="Y959" s="476">
        <v>2.0000000000000001E-4</v>
      </c>
    </row>
    <row r="960" spans="1:25" x14ac:dyDescent="0.2">
      <c r="A960" s="475">
        <v>956</v>
      </c>
      <c r="B960" s="56">
        <v>0.37575223161278576</v>
      </c>
      <c r="C960" s="46">
        <v>10638.156051396272</v>
      </c>
      <c r="D960" s="56">
        <v>0.92895030511310406</v>
      </c>
      <c r="E960" s="56">
        <v>0.6997344327515076</v>
      </c>
      <c r="F960" s="250">
        <v>2023.75</v>
      </c>
      <c r="G960" s="76">
        <v>366565489863.64832</v>
      </c>
      <c r="H960" s="46">
        <v>25222781.455220725</v>
      </c>
      <c r="I960" s="76">
        <v>567437763292.98828</v>
      </c>
      <c r="J960" s="56">
        <v>0.2326244103367312</v>
      </c>
      <c r="K960" s="76">
        <v>23031078939.310368</v>
      </c>
      <c r="L960" s="76">
        <v>0</v>
      </c>
      <c r="M960" s="76">
        <v>427255273566.13641</v>
      </c>
      <c r="N960" s="76">
        <v>49659720608.404694</v>
      </c>
      <c r="O960" s="76">
        <v>36951.133546666286</v>
      </c>
      <c r="P960" s="46">
        <v>325360.70356979046</v>
      </c>
      <c r="Q960" s="46">
        <v>184645.87498745121</v>
      </c>
      <c r="R960" s="76">
        <v>1479675100260.9348</v>
      </c>
      <c r="S960" s="56">
        <v>0.55706422957620827</v>
      </c>
      <c r="T960" s="56">
        <v>0.33199551800718147</v>
      </c>
      <c r="U960" s="46">
        <v>17.417039725796794</v>
      </c>
      <c r="V960" s="76">
        <v>9144879809239.6758</v>
      </c>
      <c r="W960" s="84">
        <v>2886.7830708477109</v>
      </c>
      <c r="X960" s="82">
        <v>4.2451388204283354E-2</v>
      </c>
      <c r="Y960" s="476">
        <v>2.0000000000000001E-4</v>
      </c>
    </row>
    <row r="961" spans="1:25" x14ac:dyDescent="0.2">
      <c r="A961" s="475">
        <v>957</v>
      </c>
      <c r="B961" s="56">
        <v>0.27025698959563171</v>
      </c>
      <c r="C961" s="46">
        <v>5129.9588780468439</v>
      </c>
      <c r="D961" s="56">
        <v>0.90770097512112358</v>
      </c>
      <c r="E961" s="56">
        <v>0.47332414165013953</v>
      </c>
      <c r="F961" s="250">
        <v>2025.45</v>
      </c>
      <c r="G961" s="76">
        <v>177800699799.57339</v>
      </c>
      <c r="H961" s="46">
        <v>24837709.910545833</v>
      </c>
      <c r="I961" s="76">
        <v>613734955125.64124</v>
      </c>
      <c r="J961" s="56">
        <v>0.27025698959563171</v>
      </c>
      <c r="K961" s="76">
        <v>26114636652.128529</v>
      </c>
      <c r="L961" s="76">
        <v>13829634829.003975</v>
      </c>
      <c r="M961" s="76">
        <v>92101258599.92334</v>
      </c>
      <c r="N961" s="76">
        <v>47844476494.120201</v>
      </c>
      <c r="O961" s="76">
        <v>16167.976812840971</v>
      </c>
      <c r="P961" s="46">
        <v>305325.40121295431</v>
      </c>
      <c r="Q961" s="46">
        <v>170088.83392714593</v>
      </c>
      <c r="R961" s="76">
        <v>1004745737725.207</v>
      </c>
      <c r="S961" s="56">
        <v>0.43661896151169105</v>
      </c>
      <c r="T961" s="56">
        <v>0.31819783558888454</v>
      </c>
      <c r="U961" s="46">
        <v>16.266698953666559</v>
      </c>
      <c r="V961" s="76">
        <v>5646916629554.8643</v>
      </c>
      <c r="W961" s="84">
        <v>1782.2110676166728</v>
      </c>
      <c r="X961" s="82">
        <v>4.5786840706662259E-2</v>
      </c>
      <c r="Y961" s="476">
        <v>2.0000000000000001E-4</v>
      </c>
    </row>
    <row r="962" spans="1:25" x14ac:dyDescent="0.2">
      <c r="A962" s="475">
        <v>958</v>
      </c>
      <c r="B962" s="56">
        <v>0.46678332329054023</v>
      </c>
      <c r="C962" s="46">
        <v>2085.9013937025043</v>
      </c>
      <c r="D962" s="56">
        <v>0.6672180385776566</v>
      </c>
      <c r="E962" s="56">
        <v>0.44883851513329293</v>
      </c>
      <c r="F962" s="250">
        <v>2024.1</v>
      </c>
      <c r="G962" s="76">
        <v>224917891012.51974</v>
      </c>
      <c r="H962" s="46">
        <v>15219590.34273438</v>
      </c>
      <c r="I962" s="76">
        <v>483599290486.22992</v>
      </c>
      <c r="J962" s="56">
        <v>0.44047753331334416</v>
      </c>
      <c r="K962" s="76">
        <v>11365012807.131365</v>
      </c>
      <c r="L962" s="76">
        <v>0</v>
      </c>
      <c r="M962" s="76">
        <v>208475373738.21109</v>
      </c>
      <c r="N962" s="76">
        <v>21126624789.79324</v>
      </c>
      <c r="O962" s="76">
        <v>14560.480442233993</v>
      </c>
      <c r="P962" s="46">
        <v>174072.89628860695</v>
      </c>
      <c r="Q962" s="46">
        <v>79342.76659273282</v>
      </c>
      <c r="R962" s="76">
        <v>1023441467449.1182</v>
      </c>
      <c r="S962" s="56">
        <v>0.61449743740412233</v>
      </c>
      <c r="T962" s="56">
        <v>0.39718198014443784</v>
      </c>
      <c r="U962" s="46">
        <v>16.280790502574305</v>
      </c>
      <c r="V962" s="76">
        <v>7410419833497.2158</v>
      </c>
      <c r="W962" s="84">
        <v>2338.3440991067569</v>
      </c>
      <c r="X962" s="82">
        <v>4.4003885767145624E-2</v>
      </c>
      <c r="Y962" s="476">
        <v>2.0000000000000001E-4</v>
      </c>
    </row>
    <row r="963" spans="1:25" x14ac:dyDescent="0.2">
      <c r="A963" s="475">
        <v>959</v>
      </c>
      <c r="B963" s="56">
        <v>0.53791900033244411</v>
      </c>
      <c r="C963" s="46">
        <v>5250.1712821008532</v>
      </c>
      <c r="D963" s="56">
        <v>1.204351947487271</v>
      </c>
      <c r="E963" s="56">
        <v>0.50817551649648074</v>
      </c>
      <c r="F963" s="250">
        <v>2023.75</v>
      </c>
      <c r="G963" s="76">
        <v>652683745972.35742</v>
      </c>
      <c r="H963" s="46">
        <v>45668115.597100705</v>
      </c>
      <c r="I963" s="76">
        <v>924143734442.0802</v>
      </c>
      <c r="J963" s="56">
        <v>0.30232633740623271</v>
      </c>
      <c r="K963" s="76">
        <v>44254307809.892052</v>
      </c>
      <c r="L963" s="76">
        <v>0</v>
      </c>
      <c r="M963" s="76">
        <v>585645417934.25073</v>
      </c>
      <c r="N963" s="76">
        <v>77830062305.293549</v>
      </c>
      <c r="O963" s="76">
        <v>23236.787734945294</v>
      </c>
      <c r="P963" s="46">
        <v>498091.6716834429</v>
      </c>
      <c r="Q963" s="46">
        <v>310271.19000316854</v>
      </c>
      <c r="R963" s="76">
        <v>2402428739691.645</v>
      </c>
      <c r="S963" s="56">
        <v>0.58292390556914075</v>
      </c>
      <c r="T963" s="56">
        <v>0.37656785753030159</v>
      </c>
      <c r="U963" s="46">
        <v>17.265994475896981</v>
      </c>
      <c r="V963" s="76">
        <v>17052787138510.414</v>
      </c>
      <c r="W963" s="84">
        <v>5375.4358920428131</v>
      </c>
      <c r="X963" s="82">
        <v>4.2678010319266386E-2</v>
      </c>
      <c r="Y963" s="476">
        <v>2.0000000000000001E-4</v>
      </c>
    </row>
    <row r="964" spans="1:25" x14ac:dyDescent="0.2">
      <c r="A964" s="475">
        <v>960</v>
      </c>
      <c r="B964" s="56">
        <v>0.44133620695776477</v>
      </c>
      <c r="C964" s="46">
        <v>5077.8799368257132</v>
      </c>
      <c r="D964" s="56">
        <v>0.97061113909690133</v>
      </c>
      <c r="E964" s="56">
        <v>0.37579795067931948</v>
      </c>
      <c r="F964" s="250">
        <v>2024.94</v>
      </c>
      <c r="G964" s="76">
        <v>183591682182.14362</v>
      </c>
      <c r="H964" s="46">
        <v>28335089.117607355</v>
      </c>
      <c r="I964" s="76">
        <v>521036487024.69934</v>
      </c>
      <c r="J964" s="56">
        <v>0.11292057455499771</v>
      </c>
      <c r="K964" s="76">
        <v>11939099850.150961</v>
      </c>
      <c r="L964" s="76">
        <v>0</v>
      </c>
      <c r="M964" s="76">
        <v>195027765697.02176</v>
      </c>
      <c r="N964" s="76">
        <v>38493457575.934166</v>
      </c>
      <c r="O964" s="76">
        <v>23500.743979485993</v>
      </c>
      <c r="P964" s="46">
        <v>272760.76973741635</v>
      </c>
      <c r="Q964" s="46">
        <v>144654.86618660641</v>
      </c>
      <c r="R964" s="76">
        <v>1082407724130.6942</v>
      </c>
      <c r="S964" s="56">
        <v>0.44505474037140547</v>
      </c>
      <c r="T964" s="56">
        <v>0.18692810745872487</v>
      </c>
      <c r="U964" s="46">
        <v>18.599704949486178</v>
      </c>
      <c r="V964" s="76">
        <v>4037830538367.4458</v>
      </c>
      <c r="W964" s="84">
        <v>1273.6360382257737</v>
      </c>
      <c r="X964" s="82">
        <v>4.0491804918533103E-2</v>
      </c>
      <c r="Y964" s="476">
        <v>2.0000000000000001E-4</v>
      </c>
    </row>
    <row r="965" spans="1:25" x14ac:dyDescent="0.2">
      <c r="A965" s="475">
        <v>961</v>
      </c>
      <c r="B965" s="56">
        <v>0.56351438718330094</v>
      </c>
      <c r="C965" s="46">
        <v>9166.9220099540471</v>
      </c>
      <c r="D965" s="56">
        <v>0.76621259153456589</v>
      </c>
      <c r="E965" s="56">
        <v>0.45574964917746935</v>
      </c>
      <c r="F965" s="250">
        <v>2025.82</v>
      </c>
      <c r="G965" s="76">
        <v>163217331835.37</v>
      </c>
      <c r="H965" s="46">
        <v>18065523.043098502</v>
      </c>
      <c r="I965" s="76">
        <v>429622920141.00232</v>
      </c>
      <c r="J965" s="56">
        <v>0.23455460309099896</v>
      </c>
      <c r="K965" s="76">
        <v>23385318754.84259</v>
      </c>
      <c r="L965" s="76">
        <v>51646103511.791595</v>
      </c>
      <c r="M965" s="76">
        <v>98659661308.689423</v>
      </c>
      <c r="N965" s="76">
        <v>26998533422.818985</v>
      </c>
      <c r="O965" s="76">
        <v>21397.894803820109</v>
      </c>
      <c r="P965" s="46">
        <v>204735.38254710968</v>
      </c>
      <c r="Q965" s="46">
        <v>99295.954791433542</v>
      </c>
      <c r="R965" s="76">
        <v>775608147887.77283</v>
      </c>
      <c r="S965" s="56">
        <v>0.45565533405235603</v>
      </c>
      <c r="T965" s="56">
        <v>0.30785783585796661</v>
      </c>
      <c r="U965" s="46">
        <v>16.982049117229785</v>
      </c>
      <c r="V965" s="76">
        <v>4407400143406.1094</v>
      </c>
      <c r="W965" s="84">
        <v>1390.7068119896237</v>
      </c>
      <c r="X965" s="82">
        <v>4.3868261388759877E-2</v>
      </c>
      <c r="Y965" s="476">
        <v>2.0000000000000001E-4</v>
      </c>
    </row>
    <row r="966" spans="1:25" x14ac:dyDescent="0.2">
      <c r="A966" s="475">
        <v>962</v>
      </c>
      <c r="B966" s="56">
        <v>0.50529204674735273</v>
      </c>
      <c r="C966" s="46">
        <v>5107.7164401679529</v>
      </c>
      <c r="D966" s="56">
        <v>1.1601575027240476</v>
      </c>
      <c r="E966" s="56">
        <v>0.60680507228087688</v>
      </c>
      <c r="F966" s="250">
        <v>2023.75</v>
      </c>
      <c r="G966" s="76">
        <v>288669673979.59351</v>
      </c>
      <c r="H966" s="46">
        <v>42513764.682891026</v>
      </c>
      <c r="I966" s="76">
        <v>866262950270.81396</v>
      </c>
      <c r="J966" s="56">
        <v>0.17413458489123346</v>
      </c>
      <c r="K966" s="76">
        <v>13195324304.080921</v>
      </c>
      <c r="L966" s="76">
        <v>0</v>
      </c>
      <c r="M966" s="76">
        <v>327861629366.74213</v>
      </c>
      <c r="N966" s="76">
        <v>97259776806.827957</v>
      </c>
      <c r="O966" s="76">
        <v>27607.573713626542</v>
      </c>
      <c r="P966" s="46">
        <v>520632.84752136591</v>
      </c>
      <c r="Q966" s="46">
        <v>329152.31902122305</v>
      </c>
      <c r="R966" s="76">
        <v>1669013757158.4922</v>
      </c>
      <c r="S966" s="56">
        <v>0.43856553311654867</v>
      </c>
      <c r="T966" s="56">
        <v>0.22550148320977764</v>
      </c>
      <c r="U966" s="46">
        <v>17.551990761386012</v>
      </c>
      <c r="V966" s="76">
        <v>7171004631832.4199</v>
      </c>
      <c r="W966" s="84">
        <v>2262.6115989974983</v>
      </c>
      <c r="X966" s="82">
        <v>4.1919653871482346E-2</v>
      </c>
      <c r="Y966" s="476">
        <v>2.0000000000000001E-4</v>
      </c>
    </row>
    <row r="967" spans="1:25" x14ac:dyDescent="0.2">
      <c r="A967" s="475">
        <v>963</v>
      </c>
      <c r="B967" s="56">
        <v>0.34651983255004726</v>
      </c>
      <c r="C967" s="46">
        <v>1500</v>
      </c>
      <c r="D967" s="56">
        <v>0.46785038478878221</v>
      </c>
      <c r="E967" s="56">
        <v>0.51544186830912042</v>
      </c>
      <c r="F967" s="250">
        <v>2025.56</v>
      </c>
      <c r="G967" s="76">
        <v>91114816990.100037</v>
      </c>
      <c r="H967" s="46">
        <v>9247977.9188848957</v>
      </c>
      <c r="I967" s="76">
        <v>360577184228.58398</v>
      </c>
      <c r="J967" s="56">
        <v>0.34651983255004726</v>
      </c>
      <c r="K967" s="76">
        <v>14792017973.871258</v>
      </c>
      <c r="L967" s="76">
        <v>8788185348.738863</v>
      </c>
      <c r="M967" s="76">
        <v>80633801506.433014</v>
      </c>
      <c r="N967" s="76">
        <v>19923716694.432644</v>
      </c>
      <c r="O967" s="76">
        <v>16065.864940513407</v>
      </c>
      <c r="P967" s="46">
        <v>194581.7943722955</v>
      </c>
      <c r="Q967" s="46">
        <v>78326.010155232783</v>
      </c>
      <c r="R967" s="76">
        <v>630495164668.0498</v>
      </c>
      <c r="S967" s="56">
        <v>0.51735212373010697</v>
      </c>
      <c r="T967" s="56">
        <v>0.31700139202935512</v>
      </c>
      <c r="U967" s="46">
        <v>15.6089255087391</v>
      </c>
      <c r="V967" s="76">
        <v>3540540661706.356</v>
      </c>
      <c r="W967" s="84">
        <v>1116.4968036716889</v>
      </c>
      <c r="X967" s="82">
        <v>4.5275248711349421E-2</v>
      </c>
      <c r="Y967" s="476">
        <v>2.0000000000000001E-4</v>
      </c>
    </row>
    <row r="968" spans="1:25" x14ac:dyDescent="0.2">
      <c r="A968" s="475">
        <v>964</v>
      </c>
      <c r="B968" s="56">
        <v>0.52562843479688182</v>
      </c>
      <c r="C968" s="46">
        <v>5151.7954969246648</v>
      </c>
      <c r="D968" s="56">
        <v>0.8050195697963991</v>
      </c>
      <c r="E968" s="56">
        <v>0.26146803595678747</v>
      </c>
      <c r="F968" s="250">
        <v>2027.6</v>
      </c>
      <c r="G968" s="76">
        <v>52309256797.667488</v>
      </c>
      <c r="H968" s="46">
        <v>20180346.826524381</v>
      </c>
      <c r="I968" s="76">
        <v>514319847479.73889</v>
      </c>
      <c r="J968" s="56">
        <v>0.39485036674979679</v>
      </c>
      <c r="K968" s="76">
        <v>41628811170.345398</v>
      </c>
      <c r="L968" s="76">
        <v>77811436875.167389</v>
      </c>
      <c r="M968" s="76">
        <v>0</v>
      </c>
      <c r="N968" s="76">
        <v>34905129895.390121</v>
      </c>
      <c r="O968" s="76">
        <v>26812.389755481046</v>
      </c>
      <c r="P968" s="46">
        <v>275459.0747118108</v>
      </c>
      <c r="Q968" s="46">
        <v>150053.38124010217</v>
      </c>
      <c r="R968" s="76">
        <v>736501809170.66309</v>
      </c>
      <c r="S968" s="56">
        <v>0.46893757670721842</v>
      </c>
      <c r="T968" s="56">
        <v>0.28708212673821409</v>
      </c>
      <c r="U968" s="46">
        <v>14.248625104957011</v>
      </c>
      <c r="V968" s="76">
        <v>3367098432190.7637</v>
      </c>
      <c r="W968" s="84">
        <v>1063.0000304271036</v>
      </c>
      <c r="X968" s="82">
        <v>5.0243127875427875E-2</v>
      </c>
      <c r="Y968" s="476">
        <v>2.0000000000000001E-4</v>
      </c>
    </row>
    <row r="969" spans="1:25" x14ac:dyDescent="0.2">
      <c r="A969" s="475">
        <v>965</v>
      </c>
      <c r="B969" s="56">
        <v>0.54968653223247499</v>
      </c>
      <c r="C969" s="46">
        <v>3036.8533971670022</v>
      </c>
      <c r="D969" s="56">
        <v>0.81350047167345407</v>
      </c>
      <c r="E969" s="56">
        <v>0.55711929296388907</v>
      </c>
      <c r="F969" s="250">
        <v>2025.64</v>
      </c>
      <c r="G969" s="76">
        <v>167880635324.89886</v>
      </c>
      <c r="H969" s="46">
        <v>20530707.08005828</v>
      </c>
      <c r="I969" s="76">
        <v>471306192423.30273</v>
      </c>
      <c r="J969" s="56">
        <v>0.2476506987273881</v>
      </c>
      <c r="K969" s="76">
        <v>10018668257.215136</v>
      </c>
      <c r="L969" s="76">
        <v>10019190091.92775</v>
      </c>
      <c r="M969" s="76">
        <v>117155308809.66037</v>
      </c>
      <c r="N969" s="76">
        <v>72989459015.067047</v>
      </c>
      <c r="O969" s="76">
        <v>27621.16512387179</v>
      </c>
      <c r="P969" s="46">
        <v>433094.64287890511</v>
      </c>
      <c r="Q969" s="46">
        <v>270467.42609266401</v>
      </c>
      <c r="R969" s="76">
        <v>924097764044.9032</v>
      </c>
      <c r="S969" s="56">
        <v>0.46660634005722018</v>
      </c>
      <c r="T969" s="56">
        <v>0.25359496977177026</v>
      </c>
      <c r="U969" s="46">
        <v>17.261816616307488</v>
      </c>
      <c r="V969" s="76">
        <v>4474632005992.1221</v>
      </c>
      <c r="W969" s="84">
        <v>1412.801233134787</v>
      </c>
      <c r="X969" s="82">
        <v>4.2249482527932487E-2</v>
      </c>
      <c r="Y969" s="476">
        <v>2.0000000000000001E-4</v>
      </c>
    </row>
    <row r="970" spans="1:25" x14ac:dyDescent="0.2">
      <c r="A970" s="475">
        <v>966</v>
      </c>
      <c r="B970" s="56">
        <v>0.5037601528971889</v>
      </c>
      <c r="C970" s="46">
        <v>3843.7081205213303</v>
      </c>
      <c r="D970" s="56">
        <v>0.2</v>
      </c>
      <c r="E970" s="56">
        <v>0.48918324712613992</v>
      </c>
      <c r="F970" s="250">
        <v>2025.64</v>
      </c>
      <c r="G970" s="76">
        <v>55195749232.58989</v>
      </c>
      <c r="H970" s="46">
        <v>3226822.202828255</v>
      </c>
      <c r="I970" s="76">
        <v>115930468626.29344</v>
      </c>
      <c r="J970" s="56">
        <v>0.35742025091919494</v>
      </c>
      <c r="K970" s="76">
        <v>4026180754.7010036</v>
      </c>
      <c r="L970" s="76">
        <v>0</v>
      </c>
      <c r="M970" s="76">
        <v>40928256129.9785</v>
      </c>
      <c r="N970" s="76">
        <v>106558328459.76076</v>
      </c>
      <c r="O970" s="76">
        <v>35682.940724612396</v>
      </c>
      <c r="P970" s="46">
        <v>660893.21013316419</v>
      </c>
      <c r="Q970" s="46">
        <v>401088.32769705611</v>
      </c>
      <c r="R970" s="76">
        <v>334195700638.63501</v>
      </c>
      <c r="S970" s="56">
        <v>0.4566340009693004</v>
      </c>
      <c r="T970" s="56">
        <v>0.33025195418025799</v>
      </c>
      <c r="U970" s="46">
        <v>15.941868776782229</v>
      </c>
      <c r="V970" s="76">
        <v>2007119344510.3376</v>
      </c>
      <c r="W970" s="84">
        <v>632.96809916267034</v>
      </c>
      <c r="X970" s="82">
        <v>4.4468246622505425E-2</v>
      </c>
      <c r="Y970" s="476">
        <v>2.0000000000000001E-4</v>
      </c>
    </row>
    <row r="971" spans="1:25" x14ac:dyDescent="0.2">
      <c r="A971" s="475">
        <v>967</v>
      </c>
      <c r="B971" s="56">
        <v>0.52564799963361397</v>
      </c>
      <c r="C971" s="46">
        <v>1500</v>
      </c>
      <c r="D971" s="56">
        <v>0.31485497541299928</v>
      </c>
      <c r="E971" s="56">
        <v>0.59729017988402755</v>
      </c>
      <c r="F971" s="250">
        <v>2025.68</v>
      </c>
      <c r="G971" s="76">
        <v>132792449037.12601</v>
      </c>
      <c r="H971" s="46">
        <v>5126593.4484156361</v>
      </c>
      <c r="I971" s="76">
        <v>219019236409.61533</v>
      </c>
      <c r="J971" s="56">
        <v>0.46948929559359975</v>
      </c>
      <c r="K971" s="76">
        <v>11773299581.124422</v>
      </c>
      <c r="L971" s="76">
        <v>16172424864.149422</v>
      </c>
      <c r="M971" s="76">
        <v>92773271954.757767</v>
      </c>
      <c r="N971" s="76">
        <v>212447377221.67392</v>
      </c>
      <c r="O971" s="76">
        <v>26808.125769149432</v>
      </c>
      <c r="P971" s="46">
        <v>1103227.4589995318</v>
      </c>
      <c r="Q971" s="46">
        <v>724172.74276086828</v>
      </c>
      <c r="R971" s="76">
        <v>653639916369.67688</v>
      </c>
      <c r="S971" s="56">
        <v>0.49626950988472912</v>
      </c>
      <c r="T971" s="56">
        <v>0.38195989168000227</v>
      </c>
      <c r="U971" s="46">
        <v>16.12120108064142</v>
      </c>
      <c r="V971" s="76">
        <v>4530224542395.6836</v>
      </c>
      <c r="W971" s="84">
        <v>1429.7192003732634</v>
      </c>
      <c r="X971" s="82">
        <v>4.4292426682968289E-2</v>
      </c>
      <c r="Y971" s="476">
        <v>2.0000000000000001E-4</v>
      </c>
    </row>
    <row r="972" spans="1:25" x14ac:dyDescent="0.2">
      <c r="A972" s="475">
        <v>968</v>
      </c>
      <c r="B972" s="56">
        <v>0.29409535255902564</v>
      </c>
      <c r="C972" s="46">
        <v>7881.2325261681999</v>
      </c>
      <c r="D972" s="56">
        <v>1.3861057762420144</v>
      </c>
      <c r="E972" s="56">
        <v>0.50448541182033046</v>
      </c>
      <c r="F972" s="250">
        <v>2025.5</v>
      </c>
      <c r="G972" s="76">
        <v>243724114588.9791</v>
      </c>
      <c r="H972" s="46">
        <v>28957189.95125857</v>
      </c>
      <c r="I972" s="76">
        <v>723252936431.54456</v>
      </c>
      <c r="J972" s="56">
        <v>0.29409535255902564</v>
      </c>
      <c r="K972" s="76">
        <v>18850868025.869961</v>
      </c>
      <c r="L972" s="76">
        <v>14149229262.464739</v>
      </c>
      <c r="M972" s="76">
        <v>134795424249.71458</v>
      </c>
      <c r="N972" s="76">
        <v>4176434004.2081628</v>
      </c>
      <c r="O972" s="76">
        <v>34493.431954196043</v>
      </c>
      <c r="P972" s="46">
        <v>84177.071529595283</v>
      </c>
      <c r="Q972" s="46">
        <v>15607.517882398819</v>
      </c>
      <c r="R972" s="76">
        <v>1109775537571.9363</v>
      </c>
      <c r="S972" s="56">
        <v>0.4615699629381288</v>
      </c>
      <c r="T972" s="56">
        <v>0.35246040000848661</v>
      </c>
      <c r="U972" s="46">
        <v>16.678285365243394</v>
      </c>
      <c r="V972" s="76">
        <v>6997325555338.9189</v>
      </c>
      <c r="W972" s="84">
        <v>2206.001579879035</v>
      </c>
      <c r="X972" s="82">
        <v>4.5224861102647743E-2</v>
      </c>
      <c r="Y972" s="476">
        <v>2.0000000000000001E-4</v>
      </c>
    </row>
    <row r="973" spans="1:25" x14ac:dyDescent="0.2">
      <c r="A973" s="475">
        <v>969</v>
      </c>
      <c r="B973" s="56">
        <v>0.40847897153002383</v>
      </c>
      <c r="C973" s="46">
        <v>1500</v>
      </c>
      <c r="D973" s="56">
        <v>0.93192873656696174</v>
      </c>
      <c r="E973" s="56">
        <v>0.35742726206365827</v>
      </c>
      <c r="F973" s="250">
        <v>2024.28</v>
      </c>
      <c r="G973" s="76">
        <v>357848815151.49298</v>
      </c>
      <c r="H973" s="46">
        <v>29064837.055181019</v>
      </c>
      <c r="I973" s="76">
        <v>744415720263.91565</v>
      </c>
      <c r="J973" s="56">
        <v>0.3145723271114248</v>
      </c>
      <c r="K973" s="76">
        <v>18711601968.837147</v>
      </c>
      <c r="L973" s="76">
        <v>8599147590.4321346</v>
      </c>
      <c r="M973" s="76">
        <v>255755526739.43015</v>
      </c>
      <c r="N973" s="76">
        <v>125928375657.18015</v>
      </c>
      <c r="O973" s="76">
        <v>12233.007328965357</v>
      </c>
      <c r="P973" s="46">
        <v>630690.50749606302</v>
      </c>
      <c r="Q973" s="46">
        <v>424072.84551564447</v>
      </c>
      <c r="R973" s="76">
        <v>1479809156106.5652</v>
      </c>
      <c r="S973" s="56">
        <v>0.50382361124977604</v>
      </c>
      <c r="T973" s="56">
        <v>0.38652596497615382</v>
      </c>
      <c r="U973" s="46">
        <v>16.709310647823749</v>
      </c>
      <c r="V973" s="76">
        <v>10610988375906.248</v>
      </c>
      <c r="W973" s="84">
        <v>3340.6367638723164</v>
      </c>
      <c r="X973" s="82">
        <v>4.3257043187425299E-2</v>
      </c>
      <c r="Y973" s="476">
        <v>2.0000000000000001E-4</v>
      </c>
    </row>
    <row r="974" spans="1:25" x14ac:dyDescent="0.2">
      <c r="A974" s="475">
        <v>970</v>
      </c>
      <c r="B974" s="56">
        <v>0.62715748761342704</v>
      </c>
      <c r="C974" s="46">
        <v>2215.0662280973779</v>
      </c>
      <c r="D974" s="56">
        <v>0.43567436061102427</v>
      </c>
      <c r="E974" s="56">
        <v>4.7833504776796931E-2</v>
      </c>
      <c r="F974" s="250">
        <v>2024.56</v>
      </c>
      <c r="G974" s="76">
        <v>261409066529.00098</v>
      </c>
      <c r="H974" s="46">
        <v>8302881.2973049134</v>
      </c>
      <c r="I974" s="76">
        <v>286795710629.93634</v>
      </c>
      <c r="J974" s="56">
        <v>0.45315177148807717</v>
      </c>
      <c r="K974" s="76">
        <v>11040611202.903362</v>
      </c>
      <c r="L974" s="76">
        <v>0</v>
      </c>
      <c r="M974" s="76">
        <v>252417207308.72586</v>
      </c>
      <c r="N974" s="76">
        <v>53978056794.122452</v>
      </c>
      <c r="O974" s="76">
        <v>32353.528269373004</v>
      </c>
      <c r="P974" s="46">
        <v>406421.49894322309</v>
      </c>
      <c r="Q974" s="46">
        <v>213752.81776277605</v>
      </c>
      <c r="R974" s="76">
        <v>934399926228.96399</v>
      </c>
      <c r="S974" s="56">
        <v>0.65914677667013966</v>
      </c>
      <c r="T974" s="56">
        <v>0.40465220056067203</v>
      </c>
      <c r="U974" s="46">
        <v>17.097576149487796</v>
      </c>
      <c r="V974" s="76">
        <v>7163240099751.7578</v>
      </c>
      <c r="W974" s="84">
        <v>2261.896503434114</v>
      </c>
      <c r="X974" s="82">
        <v>4.2345513763384024E-2</v>
      </c>
      <c r="Y974" s="476">
        <v>2.0000000000000001E-4</v>
      </c>
    </row>
    <row r="975" spans="1:25" x14ac:dyDescent="0.2">
      <c r="A975" s="475">
        <v>971</v>
      </c>
      <c r="B975" s="56">
        <v>0.34168325267043953</v>
      </c>
      <c r="C975" s="46">
        <v>4500.0676886852889</v>
      </c>
      <c r="D975" s="56">
        <v>0.71543969401860796</v>
      </c>
      <c r="E975" s="56">
        <v>0.53164233388221926</v>
      </c>
      <c r="F975" s="250">
        <v>2024.85</v>
      </c>
      <c r="G975" s="76">
        <v>342397373920.56946</v>
      </c>
      <c r="H975" s="46">
        <v>16626287.621050067</v>
      </c>
      <c r="I975" s="76">
        <v>406704582391.49615</v>
      </c>
      <c r="J975" s="56">
        <v>0.29393599593669129</v>
      </c>
      <c r="K975" s="76">
        <v>5334869287.0161629</v>
      </c>
      <c r="L975" s="76">
        <v>0</v>
      </c>
      <c r="M975" s="76">
        <v>246027742303.75623</v>
      </c>
      <c r="N975" s="76">
        <v>9539273166.6866512</v>
      </c>
      <c r="O975" s="76">
        <v>30443.548575463152</v>
      </c>
      <c r="P975" s="46">
        <v>108478.52856172828</v>
      </c>
      <c r="Q975" s="46">
        <v>37054.043986650351</v>
      </c>
      <c r="R975" s="76">
        <v>1030566029385.2152</v>
      </c>
      <c r="S975" s="56">
        <v>0.59297731126545217</v>
      </c>
      <c r="T975" s="56">
        <v>0.41190271033178266</v>
      </c>
      <c r="U975" s="46">
        <v>17.822201027706306</v>
      </c>
      <c r="V975" s="76">
        <v>8222503981013.915</v>
      </c>
      <c r="W975" s="84">
        <v>2591.283697814019</v>
      </c>
      <c r="X975" s="82">
        <v>4.1372993050539354E-2</v>
      </c>
      <c r="Y975" s="476">
        <v>2.0000000000000001E-4</v>
      </c>
    </row>
    <row r="976" spans="1:25" x14ac:dyDescent="0.2">
      <c r="A976" s="475">
        <v>972</v>
      </c>
      <c r="B976" s="56">
        <v>0.38237106201393117</v>
      </c>
      <c r="C976" s="46">
        <v>1500</v>
      </c>
      <c r="D976" s="56">
        <v>0.53817924612057355</v>
      </c>
      <c r="E976" s="56">
        <v>0.44626519217839911</v>
      </c>
      <c r="F976" s="250">
        <v>2025.85</v>
      </c>
      <c r="G976" s="76">
        <v>117076052813.92755</v>
      </c>
      <c r="H976" s="46">
        <v>11001444.193047477</v>
      </c>
      <c r="I976" s="76">
        <v>374899069107.96613</v>
      </c>
      <c r="J976" s="56">
        <v>0.38237106201393112</v>
      </c>
      <c r="K976" s="76">
        <v>12263308678.96172</v>
      </c>
      <c r="L976" s="76">
        <v>3831005389.4019604</v>
      </c>
      <c r="M976" s="76">
        <v>98827121981.688919</v>
      </c>
      <c r="N976" s="76">
        <v>11150718944.471918</v>
      </c>
      <c r="O976" s="76">
        <v>25529.347377521339</v>
      </c>
      <c r="P976" s="46">
        <v>130508.7411145634</v>
      </c>
      <c r="Q976" s="46">
        <v>44263.137584263619</v>
      </c>
      <c r="R976" s="76">
        <v>670559044638.37</v>
      </c>
      <c r="S976" s="56">
        <v>0.55166498138464781</v>
      </c>
      <c r="T976" s="56">
        <v>0.35796629552995674</v>
      </c>
      <c r="U976" s="46">
        <v>15.847104118001193</v>
      </c>
      <c r="V976" s="76">
        <v>4304498873385.0239</v>
      </c>
      <c r="W976" s="84">
        <v>1358.888789203904</v>
      </c>
      <c r="X976" s="82">
        <v>4.4718846556532188E-2</v>
      </c>
      <c r="Y976" s="476">
        <v>2.0000000000000001E-4</v>
      </c>
    </row>
    <row r="977" spans="1:25" x14ac:dyDescent="0.2">
      <c r="A977" s="475">
        <v>973</v>
      </c>
      <c r="B977" s="56">
        <v>0.44206272033097194</v>
      </c>
      <c r="C977" s="46">
        <v>1500</v>
      </c>
      <c r="D977" s="56">
        <v>0.85174061356356878</v>
      </c>
      <c r="E977" s="56">
        <v>0.39275563815641623</v>
      </c>
      <c r="F977" s="250">
        <v>2024.45</v>
      </c>
      <c r="G977" s="76">
        <v>341228950082.64813</v>
      </c>
      <c r="H977" s="46">
        <v>24185343.543437939</v>
      </c>
      <c r="I977" s="76">
        <v>378506503607.76642</v>
      </c>
      <c r="J977" s="56">
        <v>-6.9645956366874762E-2</v>
      </c>
      <c r="K977" s="76">
        <v>15745972783.955717</v>
      </c>
      <c r="L977" s="76">
        <v>36988454395.457611</v>
      </c>
      <c r="M977" s="76">
        <v>273031960666.86832</v>
      </c>
      <c r="N977" s="76">
        <v>86704102150.817551</v>
      </c>
      <c r="O977" s="76">
        <v>37489.281756165248</v>
      </c>
      <c r="P977" s="46">
        <v>495175.64638728031</v>
      </c>
      <c r="Q977" s="46">
        <v>318256.15439982817</v>
      </c>
      <c r="R977" s="76">
        <v>1226247378411.7734</v>
      </c>
      <c r="S977" s="56">
        <v>0.48740535710497629</v>
      </c>
      <c r="T977" s="56">
        <v>0.26155293624425863</v>
      </c>
      <c r="U977" s="46">
        <v>21.643617765611538</v>
      </c>
      <c r="V977" s="76">
        <v>7513242893359.0811</v>
      </c>
      <c r="W977" s="84">
        <v>2371.4398636839269</v>
      </c>
      <c r="X977" s="82">
        <v>3.4359764939945046E-2</v>
      </c>
      <c r="Y977" s="476">
        <v>2.0000000000000001E-4</v>
      </c>
    </row>
    <row r="978" spans="1:25" x14ac:dyDescent="0.2">
      <c r="A978" s="475">
        <v>974</v>
      </c>
      <c r="B978" s="56">
        <v>0.43830273888955618</v>
      </c>
      <c r="C978" s="46">
        <v>2702.5968786106605</v>
      </c>
      <c r="D978" s="56">
        <v>0.43841163184858761</v>
      </c>
      <c r="E978" s="56">
        <v>0.4738367614058755</v>
      </c>
      <c r="F978" s="250">
        <v>2025.42</v>
      </c>
      <c r="G978" s="76">
        <v>124556976054.01279</v>
      </c>
      <c r="H978" s="46">
        <v>8353208.6702460088</v>
      </c>
      <c r="I978" s="76">
        <v>338698005857.76685</v>
      </c>
      <c r="J978" s="56">
        <v>0.43830273888955618</v>
      </c>
      <c r="K978" s="76">
        <v>17891614238.468796</v>
      </c>
      <c r="L978" s="76">
        <v>35085063653.670166</v>
      </c>
      <c r="M978" s="76">
        <v>103165461831.108</v>
      </c>
      <c r="N978" s="76">
        <v>12949451867.360712</v>
      </c>
      <c r="O978" s="76">
        <v>34511.848021816193</v>
      </c>
      <c r="P978" s="46">
        <v>139685.42777279409</v>
      </c>
      <c r="Q978" s="46">
        <v>47631.293074852882</v>
      </c>
      <c r="R978" s="76">
        <v>615891184650.67603</v>
      </c>
      <c r="S978" s="56">
        <v>0.57419726683094574</v>
      </c>
      <c r="T978" s="56">
        <v>0.39535229822388385</v>
      </c>
      <c r="U978" s="46">
        <v>16.004344466306609</v>
      </c>
      <c r="V978" s="76">
        <v>4502861540231.9375</v>
      </c>
      <c r="W978" s="84">
        <v>1420.986610514808</v>
      </c>
      <c r="X978" s="82">
        <v>4.342602089300697E-2</v>
      </c>
      <c r="Y978" s="476">
        <v>2.0000000000000001E-4</v>
      </c>
    </row>
    <row r="979" spans="1:25" x14ac:dyDescent="0.2">
      <c r="A979" s="475">
        <v>975</v>
      </c>
      <c r="B979" s="56">
        <v>0.4855755053099276</v>
      </c>
      <c r="C979" s="46">
        <v>3145.1313110048977</v>
      </c>
      <c r="D979" s="56">
        <v>0.7418674005358773</v>
      </c>
      <c r="E979" s="56">
        <v>0.3736750950289095</v>
      </c>
      <c r="F979" s="250">
        <v>2023.75</v>
      </c>
      <c r="G979" s="76">
        <v>388445775725.91864</v>
      </c>
      <c r="H979" s="46">
        <v>17727024.356972788</v>
      </c>
      <c r="I979" s="76">
        <v>475162023981.4422</v>
      </c>
      <c r="J979" s="56">
        <v>0.343337586963259</v>
      </c>
      <c r="K979" s="76">
        <v>18609500896.42355</v>
      </c>
      <c r="L979" s="76">
        <v>0</v>
      </c>
      <c r="M979" s="76">
        <v>511048864200.77917</v>
      </c>
      <c r="N979" s="76">
        <v>61254359753.814423</v>
      </c>
      <c r="O979" s="76">
        <v>19162.313450354832</v>
      </c>
      <c r="P979" s="46">
        <v>376096.22309104109</v>
      </c>
      <c r="Q979" s="46">
        <v>228033.22582955597</v>
      </c>
      <c r="R979" s="76">
        <v>1502316372338.4265</v>
      </c>
      <c r="S979" s="56">
        <v>0.62786196793356031</v>
      </c>
      <c r="T979" s="56">
        <v>0.33896083770241214</v>
      </c>
      <c r="U979" s="46">
        <v>17.527560507020777</v>
      </c>
      <c r="V979" s="76">
        <v>9805129887308.125</v>
      </c>
      <c r="W979" s="84">
        <v>3095.3841628204455</v>
      </c>
      <c r="X979" s="82">
        <v>4.1516032392584723E-2</v>
      </c>
      <c r="Y979" s="476">
        <v>2.0000000000000001E-4</v>
      </c>
    </row>
    <row r="980" spans="1:25" x14ac:dyDescent="0.2">
      <c r="A980" s="475">
        <v>976</v>
      </c>
      <c r="B980" s="56">
        <v>0.54100204448806577</v>
      </c>
      <c r="C980" s="46">
        <v>3527.2400957797449</v>
      </c>
      <c r="D980" s="56">
        <v>0.53407913867706058</v>
      </c>
      <c r="E980" s="56">
        <v>0.34770154853857499</v>
      </c>
      <c r="F980" s="250">
        <v>2024.81</v>
      </c>
      <c r="G980" s="76">
        <v>342866331921.2998</v>
      </c>
      <c r="H980" s="46">
        <v>10924646.371224968</v>
      </c>
      <c r="I980" s="76">
        <v>327981799221.51459</v>
      </c>
      <c r="J980" s="56">
        <v>0.40327288058198163</v>
      </c>
      <c r="K980" s="76">
        <v>12669300971.832567</v>
      </c>
      <c r="L980" s="76">
        <v>0</v>
      </c>
      <c r="M980" s="76">
        <v>277137674581.79303</v>
      </c>
      <c r="N980" s="76">
        <v>15343810989.817909</v>
      </c>
      <c r="O980" s="76">
        <v>45000</v>
      </c>
      <c r="P980" s="46">
        <v>145614.25749196406</v>
      </c>
      <c r="Q980" s="46">
        <v>61748.499962444825</v>
      </c>
      <c r="R980" s="76">
        <v>999734167863.83276</v>
      </c>
      <c r="S980" s="56">
        <v>0.65615015260650922</v>
      </c>
      <c r="T980" s="56">
        <v>0.45397837096872284</v>
      </c>
      <c r="U980" s="46">
        <v>17.495585114462255</v>
      </c>
      <c r="V980" s="76">
        <v>8781427118629.3516</v>
      </c>
      <c r="W980" s="84">
        <v>2772.0077479403576</v>
      </c>
      <c r="X980" s="82">
        <v>4.1472921860139574E-2</v>
      </c>
      <c r="Y980" s="476">
        <v>2.0000000000000001E-4</v>
      </c>
    </row>
    <row r="981" spans="1:25" x14ac:dyDescent="0.2">
      <c r="A981" s="475">
        <v>977</v>
      </c>
      <c r="B981" s="56">
        <v>0.49512356852882122</v>
      </c>
      <c r="C981" s="46">
        <v>4096.7881545527034</v>
      </c>
      <c r="D981" s="56">
        <v>0.73226756830116557</v>
      </c>
      <c r="E981" s="56">
        <v>0.42028871972339538</v>
      </c>
      <c r="F981" s="250">
        <v>2026.84</v>
      </c>
      <c r="G981" s="76">
        <v>137189149742.53326</v>
      </c>
      <c r="H981" s="46">
        <v>17199779.925961096</v>
      </c>
      <c r="I981" s="76">
        <v>540509551098.74451</v>
      </c>
      <c r="J981" s="56">
        <v>0.45025443457439929</v>
      </c>
      <c r="K981" s="76">
        <v>43825293549.184174</v>
      </c>
      <c r="L981" s="76">
        <v>70028814736.157883</v>
      </c>
      <c r="M981" s="76">
        <v>18649270447.064621</v>
      </c>
      <c r="N981" s="76">
        <v>39147948112.432434</v>
      </c>
      <c r="O981" s="76">
        <v>10000</v>
      </c>
      <c r="P981" s="46">
        <v>274297.52495061624</v>
      </c>
      <c r="Q981" s="46">
        <v>150750.96712549072</v>
      </c>
      <c r="R981" s="76">
        <v>912094371666.35254</v>
      </c>
      <c r="S981" s="56">
        <v>0.55335821157661336</v>
      </c>
      <c r="T981" s="56">
        <v>0.38035599871405096</v>
      </c>
      <c r="U981" s="46">
        <v>15.189769804947943</v>
      </c>
      <c r="V981" s="76">
        <v>5859853818094.7852</v>
      </c>
      <c r="W981" s="84">
        <v>1849.1186327501971</v>
      </c>
      <c r="X981" s="82">
        <v>4.7707987134905719E-2</v>
      </c>
      <c r="Y981" s="476">
        <v>2.0000000000000001E-4</v>
      </c>
    </row>
    <row r="982" spans="1:25" x14ac:dyDescent="0.2">
      <c r="A982" s="475">
        <v>978</v>
      </c>
      <c r="B982" s="56">
        <v>0.48639439203668733</v>
      </c>
      <c r="C982" s="46">
        <v>1500</v>
      </c>
      <c r="D982" s="56">
        <v>0.82978739430043469</v>
      </c>
      <c r="E982" s="56">
        <v>0.28953134716821116</v>
      </c>
      <c r="F982" s="250">
        <v>2025.22</v>
      </c>
      <c r="G982" s="76">
        <v>219594428866.80606</v>
      </c>
      <c r="H982" s="46">
        <v>22877994.521149043</v>
      </c>
      <c r="I982" s="76">
        <v>487162207361.26617</v>
      </c>
      <c r="J982" s="56">
        <v>0.361423181065329</v>
      </c>
      <c r="K982" s="76">
        <v>27782863553.48085</v>
      </c>
      <c r="L982" s="76">
        <v>54723157137.027863</v>
      </c>
      <c r="M982" s="76">
        <v>118684086935.56831</v>
      </c>
      <c r="N982" s="76">
        <v>38500919810.741432</v>
      </c>
      <c r="O982" s="76">
        <v>30428.440403719815</v>
      </c>
      <c r="P982" s="46">
        <v>316832.86881656403</v>
      </c>
      <c r="Q982" s="46">
        <v>180491.82411312254</v>
      </c>
      <c r="R982" s="76">
        <v>946310287096.46033</v>
      </c>
      <c r="S982" s="56">
        <v>0.53798962226705904</v>
      </c>
      <c r="T982" s="56">
        <v>0.39737056219625017</v>
      </c>
      <c r="U982" s="46">
        <v>16.425225168452407</v>
      </c>
      <c r="V982" s="76">
        <v>6802119636006.2832</v>
      </c>
      <c r="W982" s="84">
        <v>2145.9272807343241</v>
      </c>
      <c r="X982" s="82">
        <v>4.4455333295888251E-2</v>
      </c>
      <c r="Y982" s="476">
        <v>2.0000000000000001E-4</v>
      </c>
    </row>
    <row r="983" spans="1:25" x14ac:dyDescent="0.2">
      <c r="A983" s="475">
        <v>979</v>
      </c>
      <c r="B983" s="56">
        <v>0.51019112576373726</v>
      </c>
      <c r="C983" s="46">
        <v>7451.1532115314758</v>
      </c>
      <c r="D983" s="56">
        <v>0.63693699061693865</v>
      </c>
      <c r="E983" s="56">
        <v>0.54426123357950684</v>
      </c>
      <c r="F983" s="250">
        <v>2024.45</v>
      </c>
      <c r="G983" s="76">
        <v>218249449524.16614</v>
      </c>
      <c r="H983" s="46">
        <v>13534302.462700773</v>
      </c>
      <c r="I983" s="76">
        <v>437821353378.43799</v>
      </c>
      <c r="J983" s="56">
        <v>0.44340854718771661</v>
      </c>
      <c r="K983" s="76">
        <v>7486587481.5167732</v>
      </c>
      <c r="L983" s="76">
        <v>13656340280.261894</v>
      </c>
      <c r="M983" s="76">
        <v>183253104516.41956</v>
      </c>
      <c r="N983" s="76">
        <v>39138305638.345749</v>
      </c>
      <c r="O983" s="76">
        <v>26908.811070367974</v>
      </c>
      <c r="P983" s="46">
        <v>274865.60046483192</v>
      </c>
      <c r="Q983" s="46">
        <v>153284.47665856656</v>
      </c>
      <c r="R983" s="76">
        <v>886389216029.59509</v>
      </c>
      <c r="S983" s="56">
        <v>0.59650559096347955</v>
      </c>
      <c r="T983" s="56">
        <v>0.42691841068249781</v>
      </c>
      <c r="U983" s="46">
        <v>16.430735987946598</v>
      </c>
      <c r="V983" s="76">
        <v>6839746828754.748</v>
      </c>
      <c r="W983" s="84">
        <v>2158.8396503732029</v>
      </c>
      <c r="X983" s="82">
        <v>4.4480673687054273E-2</v>
      </c>
      <c r="Y983" s="476">
        <v>2.0000000000000001E-4</v>
      </c>
    </row>
    <row r="984" spans="1:25" x14ac:dyDescent="0.2">
      <c r="A984" s="475">
        <v>980</v>
      </c>
      <c r="B984" s="56">
        <v>0.46866701072176004</v>
      </c>
      <c r="C984" s="46">
        <v>3728.8466862370683</v>
      </c>
      <c r="D984" s="56">
        <v>0.7235871407583192</v>
      </c>
      <c r="E984" s="56">
        <v>0.49348285676285114</v>
      </c>
      <c r="F984" s="250">
        <v>2023.75</v>
      </c>
      <c r="G984" s="76">
        <v>321645307347.52026</v>
      </c>
      <c r="H984" s="46">
        <v>16353408.003647014</v>
      </c>
      <c r="I984" s="76">
        <v>534187086639.09106</v>
      </c>
      <c r="J984" s="56">
        <v>0.46866701072176009</v>
      </c>
      <c r="K984" s="76">
        <v>8965338640.396143</v>
      </c>
      <c r="L984" s="76">
        <v>0</v>
      </c>
      <c r="M984" s="76">
        <v>367685699144.68933</v>
      </c>
      <c r="N984" s="76">
        <v>38333144516.055649</v>
      </c>
      <c r="O984" s="76">
        <v>29582.87518344944</v>
      </c>
      <c r="P984" s="46">
        <v>284954.62747128116</v>
      </c>
      <c r="Q984" s="46">
        <v>158913.95686408484</v>
      </c>
      <c r="R984" s="76">
        <v>1290861854003.6877</v>
      </c>
      <c r="S984" s="56">
        <v>0.64480547277453903</v>
      </c>
      <c r="T984" s="56">
        <v>0.41568390273243683</v>
      </c>
      <c r="U984" s="46">
        <v>16.573186594420935</v>
      </c>
      <c r="V984" s="76">
        <v>9757331395186.6914</v>
      </c>
      <c r="W984" s="84">
        <v>3079.6460897057395</v>
      </c>
      <c r="X984" s="82">
        <v>4.4098116615379115E-2</v>
      </c>
      <c r="Y984" s="476">
        <v>2.0000000000000001E-4</v>
      </c>
    </row>
    <row r="985" spans="1:25" x14ac:dyDescent="0.2">
      <c r="A985" s="475">
        <v>981</v>
      </c>
      <c r="B985" s="56">
        <v>0.48865724484455453</v>
      </c>
      <c r="C985" s="46">
        <v>2741.5522974454479</v>
      </c>
      <c r="D985" s="56">
        <v>0.79747014196020582</v>
      </c>
      <c r="E985" s="56">
        <v>0.44316661482323494</v>
      </c>
      <c r="F985" s="250">
        <v>2024.6</v>
      </c>
      <c r="G985" s="76">
        <v>106461622024.05725</v>
      </c>
      <c r="H985" s="46">
        <v>20031437.27837963</v>
      </c>
      <c r="I985" s="76">
        <v>553032242681.95361</v>
      </c>
      <c r="J985" s="56">
        <v>0.4271576809754476</v>
      </c>
      <c r="K985" s="76">
        <v>14284746334.525341</v>
      </c>
      <c r="L985" s="76">
        <v>13867517986.765797</v>
      </c>
      <c r="M985" s="76">
        <v>113709942620.6059</v>
      </c>
      <c r="N985" s="76">
        <v>49484273275.742218</v>
      </c>
      <c r="O985" s="76">
        <v>24436.740108795879</v>
      </c>
      <c r="P985" s="46">
        <v>346395.40116578439</v>
      </c>
      <c r="Q985" s="46">
        <v>203735.3804091991</v>
      </c>
      <c r="R985" s="76">
        <v>976953271642.72412</v>
      </c>
      <c r="S985" s="56">
        <v>0.55398907143469833</v>
      </c>
      <c r="T985" s="56">
        <v>0.29315652849201351</v>
      </c>
      <c r="U985" s="46">
        <v>15.178669395944814</v>
      </c>
      <c r="V985" s="76">
        <v>4929489591094.9492</v>
      </c>
      <c r="W985" s="84">
        <v>1556.1042755970916</v>
      </c>
      <c r="X985" s="82">
        <v>4.6709755574342926E-2</v>
      </c>
      <c r="Y985" s="476">
        <v>2.0000000000000001E-4</v>
      </c>
    </row>
    <row r="986" spans="1:25" x14ac:dyDescent="0.2">
      <c r="A986" s="475">
        <v>982</v>
      </c>
      <c r="B986" s="56">
        <v>0.51180789879848243</v>
      </c>
      <c r="C986" s="46">
        <v>8080.3468588408459</v>
      </c>
      <c r="D986" s="56">
        <v>1.1187161725436805</v>
      </c>
      <c r="E986" s="56">
        <v>0.64012387748574218</v>
      </c>
      <c r="F986" s="250">
        <v>2024.6</v>
      </c>
      <c r="G986" s="76">
        <v>165187201209.56396</v>
      </c>
      <c r="H986" s="46">
        <v>33103440.085398771</v>
      </c>
      <c r="I986" s="76">
        <v>731800652009.3407</v>
      </c>
      <c r="J986" s="56">
        <v>0.27665314759693205</v>
      </c>
      <c r="K986" s="76">
        <v>33357998903.064556</v>
      </c>
      <c r="L986" s="76">
        <v>10169175733.82859</v>
      </c>
      <c r="M986" s="76">
        <v>140869000383.29388</v>
      </c>
      <c r="N986" s="76">
        <v>8371031413.7011213</v>
      </c>
      <c r="O986" s="76">
        <v>28885.259595990352</v>
      </c>
      <c r="P986" s="46">
        <v>94498.504614366568</v>
      </c>
      <c r="Q986" s="46">
        <v>31811.285899074242</v>
      </c>
      <c r="R986" s="76">
        <v>1164524151692.5977</v>
      </c>
      <c r="S986" s="56">
        <v>0.45594963585733339</v>
      </c>
      <c r="T986" s="56">
        <v>0.27826576646816037</v>
      </c>
      <c r="U986" s="46">
        <v>15.928565689566808</v>
      </c>
      <c r="V986" s="76">
        <v>5561876855758.7422</v>
      </c>
      <c r="W986" s="84">
        <v>1756.7280387360743</v>
      </c>
      <c r="X986" s="82">
        <v>4.6815629790983609E-2</v>
      </c>
      <c r="Y986" s="476">
        <v>2.0000000000000001E-4</v>
      </c>
    </row>
    <row r="987" spans="1:25" x14ac:dyDescent="0.2">
      <c r="A987" s="475">
        <v>983</v>
      </c>
      <c r="B987" s="56">
        <v>0.50602411976909356</v>
      </c>
      <c r="C987" s="46">
        <v>6999.1310496309234</v>
      </c>
      <c r="D987" s="56">
        <v>1.0764481937967942</v>
      </c>
      <c r="E987" s="56">
        <v>0.3374137728991804</v>
      </c>
      <c r="F987" s="250">
        <v>2025.42</v>
      </c>
      <c r="G987" s="76">
        <v>305083146609.86346</v>
      </c>
      <c r="H987" s="46">
        <v>35049612.802233994</v>
      </c>
      <c r="I987" s="76">
        <v>796777665897.15442</v>
      </c>
      <c r="J987" s="56">
        <v>0.27581756965620652</v>
      </c>
      <c r="K987" s="76">
        <v>34605036526.058327</v>
      </c>
      <c r="L987" s="76">
        <v>39445424485.348831</v>
      </c>
      <c r="M987" s="76">
        <v>132133381998.95459</v>
      </c>
      <c r="N987" s="76">
        <v>13305303386.893497</v>
      </c>
      <c r="O987" s="76">
        <v>31837.133430430709</v>
      </c>
      <c r="P987" s="46">
        <v>127495.40505787429</v>
      </c>
      <c r="Q987" s="46">
        <v>48058.884532082928</v>
      </c>
      <c r="R987" s="76">
        <v>1323904822626.4961</v>
      </c>
      <c r="S987" s="56">
        <v>0.47473200493553663</v>
      </c>
      <c r="T987" s="56">
        <v>0.37020380764740884</v>
      </c>
      <c r="U987" s="46">
        <v>16.599290804165474</v>
      </c>
      <c r="V987" s="76">
        <v>8846777473964.9863</v>
      </c>
      <c r="W987" s="84">
        <v>2791.5864782675835</v>
      </c>
      <c r="X987" s="82">
        <v>4.4374404908312758E-2</v>
      </c>
      <c r="Y987" s="476">
        <v>2.0000000000000001E-4</v>
      </c>
    </row>
    <row r="988" spans="1:25" x14ac:dyDescent="0.2">
      <c r="A988" s="475">
        <v>984</v>
      </c>
      <c r="B988" s="56">
        <v>0.43936939509512662</v>
      </c>
      <c r="C988" s="46">
        <v>6068.9037829371209</v>
      </c>
      <c r="D988" s="56">
        <v>0.54052810477273638</v>
      </c>
      <c r="E988" s="56">
        <v>0.55731431259708841</v>
      </c>
      <c r="F988" s="250">
        <v>2025.82</v>
      </c>
      <c r="G988" s="76">
        <v>175601514342.87949</v>
      </c>
      <c r="H988" s="46">
        <v>10160366.67440914</v>
      </c>
      <c r="I988" s="76">
        <v>300576232888.90143</v>
      </c>
      <c r="J988" s="56">
        <v>0.38760598013624115</v>
      </c>
      <c r="K988" s="76">
        <v>22941044592.252399</v>
      </c>
      <c r="L988" s="76">
        <v>75047282683.066818</v>
      </c>
      <c r="M988" s="76">
        <v>116945189191.23692</v>
      </c>
      <c r="N988" s="76">
        <v>20566390021.581295</v>
      </c>
      <c r="O988" s="76">
        <v>30808.058554122803</v>
      </c>
      <c r="P988" s="46">
        <v>179059.16034438869</v>
      </c>
      <c r="Q988" s="46">
        <v>84976.827509472918</v>
      </c>
      <c r="R988" s="76">
        <v>665300857975.16455</v>
      </c>
      <c r="S988" s="56">
        <v>0.58335860057666256</v>
      </c>
      <c r="T988" s="56">
        <v>0.41701025750645832</v>
      </c>
      <c r="U988" s="46">
        <v>16.693636235482725</v>
      </c>
      <c r="V988" s="76">
        <v>5128875518848.4961</v>
      </c>
      <c r="W988" s="84">
        <v>1619.0488448726726</v>
      </c>
      <c r="X988" s="82">
        <v>4.3216943348553465E-2</v>
      </c>
      <c r="Y988" s="476">
        <v>2.0000000000000001E-4</v>
      </c>
    </row>
    <row r="989" spans="1:25" x14ac:dyDescent="0.2">
      <c r="A989" s="475">
        <v>985</v>
      </c>
      <c r="B989" s="56">
        <v>0.56798176906637854</v>
      </c>
      <c r="C989" s="46">
        <v>3114.2722068096045</v>
      </c>
      <c r="D989" s="56">
        <v>1.0000938576904224</v>
      </c>
      <c r="E989" s="56">
        <v>0.68027570260796066</v>
      </c>
      <c r="F989" s="250">
        <v>2025.32</v>
      </c>
      <c r="G989" s="76">
        <v>150014401625.62134</v>
      </c>
      <c r="H989" s="46">
        <v>31278284.059921157</v>
      </c>
      <c r="I989" s="76">
        <v>515515062692.10718</v>
      </c>
      <c r="J989" s="56">
        <v>3.6079047782370144E-2</v>
      </c>
      <c r="K989" s="76">
        <v>25418002926.353539</v>
      </c>
      <c r="L989" s="76">
        <v>80808132457.487259</v>
      </c>
      <c r="M989" s="76">
        <v>80907045033.98407</v>
      </c>
      <c r="N989" s="76">
        <v>79443991387.115311</v>
      </c>
      <c r="O989" s="76">
        <v>24348.303910043076</v>
      </c>
      <c r="P989" s="46">
        <v>474604.91049330658</v>
      </c>
      <c r="Q989" s="46">
        <v>297658.71267446788</v>
      </c>
      <c r="R989" s="76">
        <v>930452597518.33337</v>
      </c>
      <c r="S989" s="56">
        <v>0.32005324145489455</v>
      </c>
      <c r="T989" s="56">
        <v>0.12884258567183646</v>
      </c>
      <c r="U989" s="46">
        <v>24.532545048524298</v>
      </c>
      <c r="V989" s="76">
        <v>3193929896209.791</v>
      </c>
      <c r="W989" s="84">
        <v>1008.1628592377814</v>
      </c>
      <c r="X989" s="82">
        <v>3.0810027260001718E-2</v>
      </c>
      <c r="Y989" s="476">
        <v>2.0000000000000001E-4</v>
      </c>
    </row>
    <row r="990" spans="1:25" x14ac:dyDescent="0.2">
      <c r="A990" s="475">
        <v>986</v>
      </c>
      <c r="B990" s="56">
        <v>0.54378346547279055</v>
      </c>
      <c r="C990" s="46">
        <v>6053.9877162886041</v>
      </c>
      <c r="D990" s="56">
        <v>0.77559691481068227</v>
      </c>
      <c r="E990" s="56">
        <v>0.51567521231808555</v>
      </c>
      <c r="F990" s="250">
        <v>2024.18</v>
      </c>
      <c r="G990" s="76">
        <v>171760252759.25415</v>
      </c>
      <c r="H990" s="46">
        <v>18791685.990999442</v>
      </c>
      <c r="I990" s="76">
        <v>478544344320.01361</v>
      </c>
      <c r="J990" s="56">
        <v>0.34035051493961999</v>
      </c>
      <c r="K990" s="76">
        <v>21289613545.327</v>
      </c>
      <c r="L990" s="76">
        <v>13934426352.859304</v>
      </c>
      <c r="M990" s="76">
        <v>205057268122.50861</v>
      </c>
      <c r="N990" s="76">
        <v>20503772194.509903</v>
      </c>
      <c r="O990" s="76">
        <v>33200.528696045105</v>
      </c>
      <c r="P990" s="46">
        <v>179194.42163505382</v>
      </c>
      <c r="Q990" s="46">
        <v>81172.168186192721</v>
      </c>
      <c r="R990" s="76">
        <v>1054883004188.4421</v>
      </c>
      <c r="S990" s="56">
        <v>0.57515321848830403</v>
      </c>
      <c r="T990" s="56">
        <v>0.30013200372706245</v>
      </c>
      <c r="U990" s="46">
        <v>16.146459697591762</v>
      </c>
      <c r="V990" s="76">
        <v>5633482674698.8057</v>
      </c>
      <c r="W990" s="84">
        <v>1778.5306689987831</v>
      </c>
      <c r="X990" s="82">
        <v>4.5243047032982577E-2</v>
      </c>
      <c r="Y990" s="476">
        <v>2.0000000000000001E-4</v>
      </c>
    </row>
    <row r="991" spans="1:25" x14ac:dyDescent="0.2">
      <c r="A991" s="475">
        <v>987</v>
      </c>
      <c r="B991" s="56">
        <v>0.42318493200452367</v>
      </c>
      <c r="C991" s="46">
        <v>5534.2708765312964</v>
      </c>
      <c r="D991" s="56">
        <v>0.58052093851485265</v>
      </c>
      <c r="E991" s="56">
        <v>0.64512477678946623</v>
      </c>
      <c r="F991" s="250">
        <v>2025.82</v>
      </c>
      <c r="G991" s="76">
        <v>198463727345.07953</v>
      </c>
      <c r="H991" s="46">
        <v>11484231.572218237</v>
      </c>
      <c r="I991" s="76">
        <v>384592471496.07874</v>
      </c>
      <c r="J991" s="56">
        <v>0.42318493200452367</v>
      </c>
      <c r="K991" s="76">
        <v>42975881603.510979</v>
      </c>
      <c r="L991" s="76">
        <v>80136790936.170288</v>
      </c>
      <c r="M991" s="76">
        <v>110724627944.23776</v>
      </c>
      <c r="N991" s="76">
        <v>100360190168.37323</v>
      </c>
      <c r="O991" s="76">
        <v>40103.083493517304</v>
      </c>
      <c r="P991" s="46">
        <v>548425.69932502427</v>
      </c>
      <c r="Q991" s="46">
        <v>369997.0023074788</v>
      </c>
      <c r="R991" s="76">
        <v>896004318279.7439</v>
      </c>
      <c r="S991" s="56">
        <v>0.57451770188092033</v>
      </c>
      <c r="T991" s="56">
        <v>0.42449638779915205</v>
      </c>
      <c r="U991" s="46">
        <v>15.881170000086955</v>
      </c>
      <c r="V991" s="76">
        <v>6707768596494.752</v>
      </c>
      <c r="W991" s="84">
        <v>2116.8368211282313</v>
      </c>
      <c r="X991" s="82">
        <v>4.5414073005199111E-2</v>
      </c>
      <c r="Y991" s="476">
        <v>2.0000000000000001E-4</v>
      </c>
    </row>
    <row r="992" spans="1:25" x14ac:dyDescent="0.2">
      <c r="A992" s="475">
        <v>988</v>
      </c>
      <c r="B992" s="56">
        <v>0.46280006120692824</v>
      </c>
      <c r="C992" s="46">
        <v>3331.9895556897131</v>
      </c>
      <c r="D992" s="56">
        <v>0.90508485246310633</v>
      </c>
      <c r="E992" s="56">
        <v>0.50216952921812152</v>
      </c>
      <c r="F992" s="250">
        <v>2027.09</v>
      </c>
      <c r="G992" s="76">
        <v>46199289437.177635</v>
      </c>
      <c r="H992" s="46">
        <v>25190199.476783279</v>
      </c>
      <c r="I992" s="76">
        <v>527763791944.87982</v>
      </c>
      <c r="J992" s="56">
        <v>0.33886279403792297</v>
      </c>
      <c r="K992" s="76">
        <v>18883580954.119667</v>
      </c>
      <c r="L992" s="76">
        <v>14157794381.64517</v>
      </c>
      <c r="M992" s="76">
        <v>0</v>
      </c>
      <c r="N992" s="76">
        <v>13869341885.685179</v>
      </c>
      <c r="O992" s="76">
        <v>42240.793168919263</v>
      </c>
      <c r="P992" s="46">
        <v>152890.75005143284</v>
      </c>
      <c r="Q992" s="46">
        <v>63342.709789889435</v>
      </c>
      <c r="R992" s="76">
        <v>676927648290.44409</v>
      </c>
      <c r="S992" s="56">
        <v>0.42135988426522536</v>
      </c>
      <c r="T992" s="56">
        <v>0.24988050781634988</v>
      </c>
      <c r="U992" s="46">
        <v>14.457225465018922</v>
      </c>
      <c r="V992" s="76">
        <v>2730485811295.2197</v>
      </c>
      <c r="W992" s="84">
        <v>860.88346557586283</v>
      </c>
      <c r="X992" s="82">
        <v>5.0471998898453982E-2</v>
      </c>
      <c r="Y992" s="476">
        <v>2.0000000000000001E-4</v>
      </c>
    </row>
    <row r="993" spans="1:25" x14ac:dyDescent="0.2">
      <c r="A993" s="475">
        <v>989</v>
      </c>
      <c r="B993" s="56">
        <v>0.63239761201130951</v>
      </c>
      <c r="C993" s="46">
        <v>4710.243438596126</v>
      </c>
      <c r="D993" s="56">
        <v>0.26010053825090734</v>
      </c>
      <c r="E993" s="56">
        <v>0.29092896240453359</v>
      </c>
      <c r="F993" s="250">
        <v>2023.75</v>
      </c>
      <c r="G993" s="76">
        <v>254240137851.05365</v>
      </c>
      <c r="H993" s="46">
        <v>4264484.0039522294</v>
      </c>
      <c r="I993" s="76">
        <v>206122411385.00699</v>
      </c>
      <c r="J993" s="56">
        <v>0.5625990228720863</v>
      </c>
      <c r="K993" s="76">
        <v>6134947847.8451262</v>
      </c>
      <c r="L993" s="76">
        <v>0</v>
      </c>
      <c r="M993" s="76">
        <v>201697089119.33752</v>
      </c>
      <c r="N993" s="76">
        <v>119194764103.92204</v>
      </c>
      <c r="O993" s="76">
        <v>22630.132926877264</v>
      </c>
      <c r="P993" s="46">
        <v>775612.96003357985</v>
      </c>
      <c r="Q993" s="46">
        <v>482144.17382739566</v>
      </c>
      <c r="R993" s="76">
        <v>707453745740.86243</v>
      </c>
      <c r="S993" s="56">
        <v>0.62979799531302894</v>
      </c>
      <c r="T993" s="56">
        <v>0.53103732965405481</v>
      </c>
      <c r="U993" s="46">
        <v>17.044907465182906</v>
      </c>
      <c r="V993" s="76">
        <v>7166180475648.0498</v>
      </c>
      <c r="W993" s="84">
        <v>2262.8887782996048</v>
      </c>
      <c r="X993" s="82">
        <v>4.2081821260436386E-2</v>
      </c>
      <c r="Y993" s="476">
        <v>2.0000000000000001E-4</v>
      </c>
    </row>
    <row r="994" spans="1:25" x14ac:dyDescent="0.2">
      <c r="A994" s="475">
        <v>990</v>
      </c>
      <c r="B994" s="56">
        <v>0.51528117788715333</v>
      </c>
      <c r="C994" s="46">
        <v>4699.8556272693804</v>
      </c>
      <c r="D994" s="56">
        <v>0.8321000555812007</v>
      </c>
      <c r="E994" s="56">
        <v>0.21885837047069273</v>
      </c>
      <c r="F994" s="250">
        <v>2024.75</v>
      </c>
      <c r="G994" s="76">
        <v>279027327701.4964</v>
      </c>
      <c r="H994" s="46">
        <v>21663653.911582232</v>
      </c>
      <c r="I994" s="76">
        <v>562157301639.02551</v>
      </c>
      <c r="J994" s="56">
        <v>0.30129081135994684</v>
      </c>
      <c r="K994" s="76">
        <v>12151392961.132486</v>
      </c>
      <c r="L994" s="76">
        <v>0</v>
      </c>
      <c r="M994" s="76">
        <v>225610862167.4744</v>
      </c>
      <c r="N994" s="76">
        <v>42324022078.639099</v>
      </c>
      <c r="O994" s="76">
        <v>35629.668490623291</v>
      </c>
      <c r="P994" s="46">
        <v>273076.40092463762</v>
      </c>
      <c r="Q994" s="46">
        <v>147716.56637728374</v>
      </c>
      <c r="R994" s="76">
        <v>1168296303071.6511</v>
      </c>
      <c r="S994" s="56">
        <v>0.53703696687605396</v>
      </c>
      <c r="T994" s="56">
        <v>0.33519138555502459</v>
      </c>
      <c r="U994" s="46">
        <v>17.230457915812337</v>
      </c>
      <c r="V994" s="76">
        <v>7413429648987.4297</v>
      </c>
      <c r="W994" s="84">
        <v>2339.6643804744403</v>
      </c>
      <c r="X994" s="82">
        <v>4.2590419784234904E-2</v>
      </c>
      <c r="Y994" s="476">
        <v>2.0000000000000001E-4</v>
      </c>
    </row>
    <row r="995" spans="1:25" x14ac:dyDescent="0.2">
      <c r="A995" s="475">
        <v>991</v>
      </c>
      <c r="B995" s="56">
        <v>0.45452786491651476</v>
      </c>
      <c r="C995" s="46">
        <v>6231.069635761286</v>
      </c>
      <c r="D995" s="56">
        <v>0.58502690979111671</v>
      </c>
      <c r="E995" s="56">
        <v>0.31354770721648706</v>
      </c>
      <c r="F995" s="250">
        <v>2023.76</v>
      </c>
      <c r="G995" s="76">
        <v>352242324890.39734</v>
      </c>
      <c r="H995" s="46">
        <v>12054492.385868244</v>
      </c>
      <c r="I995" s="76">
        <v>319906826950.54443</v>
      </c>
      <c r="J995" s="56">
        <v>0.274530519700663</v>
      </c>
      <c r="K995" s="76">
        <v>10213747848.207237</v>
      </c>
      <c r="L995" s="76">
        <v>0</v>
      </c>
      <c r="M995" s="76">
        <v>413412985993.54736</v>
      </c>
      <c r="N995" s="76">
        <v>27206475385.436073</v>
      </c>
      <c r="O995" s="76">
        <v>15644.85068034934</v>
      </c>
      <c r="P995" s="46">
        <v>199658.4623930204</v>
      </c>
      <c r="Q995" s="46">
        <v>98916.586560149808</v>
      </c>
      <c r="R995" s="76">
        <v>1102068842156.0466</v>
      </c>
      <c r="S995" s="56">
        <v>0.63047521414051899</v>
      </c>
      <c r="T995" s="56">
        <v>0.38803020055151805</v>
      </c>
      <c r="U995" s="46">
        <v>17.912443362361202</v>
      </c>
      <c r="V995" s="76">
        <v>8374143584594.1406</v>
      </c>
      <c r="W995" s="84">
        <v>2642.670805629979</v>
      </c>
      <c r="X995" s="82">
        <v>4.0947277460279916E-2</v>
      </c>
      <c r="Y995" s="476">
        <v>2.0000000000000001E-4</v>
      </c>
    </row>
    <row r="996" spans="1:25" x14ac:dyDescent="0.2">
      <c r="A996" s="475">
        <v>992</v>
      </c>
      <c r="B996" s="56">
        <v>0.44418726650656443</v>
      </c>
      <c r="C996" s="46">
        <v>11115.919378805991</v>
      </c>
      <c r="D996" s="56">
        <v>0.58753057952063492</v>
      </c>
      <c r="E996" s="56">
        <v>0.42585911295444262</v>
      </c>
      <c r="F996" s="250">
        <v>2024.83</v>
      </c>
      <c r="G996" s="76">
        <v>163587625177.85052</v>
      </c>
      <c r="H996" s="46">
        <v>11769137.349396793</v>
      </c>
      <c r="I996" s="76">
        <v>362504652028.2417</v>
      </c>
      <c r="J996" s="56">
        <v>0.3690920102960874</v>
      </c>
      <c r="K996" s="76">
        <v>6050788542.1831312</v>
      </c>
      <c r="L996" s="76">
        <v>0</v>
      </c>
      <c r="M996" s="76">
        <v>124212358247.45912</v>
      </c>
      <c r="N996" s="76">
        <v>29397317243.960037</v>
      </c>
      <c r="O996" s="76">
        <v>37028.97533738146</v>
      </c>
      <c r="P996" s="46">
        <v>213515.30172959497</v>
      </c>
      <c r="Q996" s="46">
        <v>108902.39669235516</v>
      </c>
      <c r="R996" s="76">
        <v>693726822504.7345</v>
      </c>
      <c r="S996" s="56">
        <v>0.54712226766342742</v>
      </c>
      <c r="T996" s="56">
        <v>0.38764122613742347</v>
      </c>
      <c r="U996" s="46">
        <v>16.627126892894651</v>
      </c>
      <c r="V996" s="76">
        <v>4950354363918.3057</v>
      </c>
      <c r="W996" s="84">
        <v>1562.2291264841333</v>
      </c>
      <c r="X996" s="82">
        <v>4.3587665679388522E-2</v>
      </c>
      <c r="Y996" s="476">
        <v>2.0000000000000001E-4</v>
      </c>
    </row>
    <row r="997" spans="1:25" x14ac:dyDescent="0.2">
      <c r="A997" s="475">
        <v>993</v>
      </c>
      <c r="B997" s="56">
        <v>0.33889977447662889</v>
      </c>
      <c r="C997" s="46">
        <v>9110.320731247979</v>
      </c>
      <c r="D997" s="56">
        <v>0.98507893079729991</v>
      </c>
      <c r="E997" s="56">
        <v>0.32731795601929425</v>
      </c>
      <c r="F997" s="250">
        <v>2024.91</v>
      </c>
      <c r="G997" s="76">
        <v>156367492335.36884</v>
      </c>
      <c r="H997" s="46">
        <v>28663995.54596436</v>
      </c>
      <c r="I997" s="76">
        <v>631780101691.03088</v>
      </c>
      <c r="J997" s="56">
        <v>0.3051716485698035</v>
      </c>
      <c r="K997" s="76">
        <v>15441701508.69766</v>
      </c>
      <c r="L997" s="76">
        <v>10227207045.390062</v>
      </c>
      <c r="M997" s="76">
        <v>111853549735.07454</v>
      </c>
      <c r="N997" s="76">
        <v>21730058457.150944</v>
      </c>
      <c r="O997" s="76">
        <v>33396.450976566288</v>
      </c>
      <c r="P997" s="46">
        <v>194460.20129541057</v>
      </c>
      <c r="Q997" s="46">
        <v>89437.622082616013</v>
      </c>
      <c r="R997" s="76">
        <v>998025809473.92175</v>
      </c>
      <c r="S997" s="56">
        <v>0.46979856010485171</v>
      </c>
      <c r="T997" s="56">
        <v>0.32501545846182495</v>
      </c>
      <c r="U997" s="46">
        <v>15.81799722701045</v>
      </c>
      <c r="V997" s="76">
        <v>5506517929582.8496</v>
      </c>
      <c r="W997" s="84">
        <v>1738.8224679264906</v>
      </c>
      <c r="X997" s="82">
        <v>4.639093161973689E-2</v>
      </c>
      <c r="Y997" s="476">
        <v>2.0000000000000001E-4</v>
      </c>
    </row>
    <row r="998" spans="1:25" x14ac:dyDescent="0.2">
      <c r="A998" s="475">
        <v>994</v>
      </c>
      <c r="B998" s="56">
        <v>0.65392065718045334</v>
      </c>
      <c r="C998" s="46">
        <v>5707.8379643915378</v>
      </c>
      <c r="D998" s="56">
        <v>0.2</v>
      </c>
      <c r="E998" s="56">
        <v>0.29894822839673552</v>
      </c>
      <c r="F998" s="250">
        <v>2024.24</v>
      </c>
      <c r="G998" s="76">
        <v>93049651437.264191</v>
      </c>
      <c r="H998" s="46">
        <v>3302064.5561305447</v>
      </c>
      <c r="I998" s="76">
        <v>134210403858.8533</v>
      </c>
      <c r="J998" s="56">
        <v>0.41887189250653456</v>
      </c>
      <c r="K998" s="76">
        <v>2956953184.7112026</v>
      </c>
      <c r="L998" s="76">
        <v>0</v>
      </c>
      <c r="M998" s="76">
        <v>96448965875.098114</v>
      </c>
      <c r="N998" s="76">
        <v>55982749552.818436</v>
      </c>
      <c r="O998" s="76">
        <v>17759.13181977209</v>
      </c>
      <c r="P998" s="46">
        <v>371020.19011809898</v>
      </c>
      <c r="Q998" s="46">
        <v>196503.65953967944</v>
      </c>
      <c r="R998" s="76">
        <v>379463512391.11694</v>
      </c>
      <c r="S998" s="56">
        <v>0.58221396898059685</v>
      </c>
      <c r="T998" s="56">
        <v>0.38749528205084821</v>
      </c>
      <c r="U998" s="46">
        <v>16.766904757826644</v>
      </c>
      <c r="V998" s="76">
        <v>2823612626610.3833</v>
      </c>
      <c r="W998" s="84">
        <v>890.12861987306724</v>
      </c>
      <c r="X998" s="82">
        <v>4.1787479752550573E-2</v>
      </c>
      <c r="Y998" s="476">
        <v>2.0000000000000001E-4</v>
      </c>
    </row>
    <row r="999" spans="1:25" x14ac:dyDescent="0.2">
      <c r="A999" s="475">
        <v>995</v>
      </c>
      <c r="B999" s="56">
        <v>0.51962438364170671</v>
      </c>
      <c r="C999" s="46">
        <v>5126.1210127070153</v>
      </c>
      <c r="D999" s="56">
        <v>0.42171859123697747</v>
      </c>
      <c r="E999" s="56">
        <v>0.23079712081049886</v>
      </c>
      <c r="F999" s="250">
        <v>2024.27</v>
      </c>
      <c r="G999" s="76">
        <v>228656683638.52768</v>
      </c>
      <c r="H999" s="46">
        <v>7902697.5829883441</v>
      </c>
      <c r="I999" s="76">
        <v>309060605689.42804</v>
      </c>
      <c r="J999" s="56">
        <v>0.47893790837359318</v>
      </c>
      <c r="K999" s="76">
        <v>9134331447.2650299</v>
      </c>
      <c r="L999" s="76">
        <v>0</v>
      </c>
      <c r="M999" s="76">
        <v>234175335014.94226</v>
      </c>
      <c r="N999" s="76">
        <v>69568367222.865753</v>
      </c>
      <c r="O999" s="76">
        <v>28159.978668061176</v>
      </c>
      <c r="P999" s="46">
        <v>412606.60550823808</v>
      </c>
      <c r="Q999" s="46">
        <v>253321.61622405157</v>
      </c>
      <c r="R999" s="76">
        <v>946821306476.38318</v>
      </c>
      <c r="S999" s="56">
        <v>0.64718979073737926</v>
      </c>
      <c r="T999" s="56">
        <v>0.37601708160311403</v>
      </c>
      <c r="U999" s="46">
        <v>16.823540327531926</v>
      </c>
      <c r="V999" s="76">
        <v>6639822300565.915</v>
      </c>
      <c r="W999" s="84">
        <v>2096.3681731839069</v>
      </c>
      <c r="X999" s="82">
        <v>4.3028648525085207E-2</v>
      </c>
      <c r="Y999" s="476">
        <v>2.0000000000000001E-4</v>
      </c>
    </row>
    <row r="1000" spans="1:25" x14ac:dyDescent="0.2">
      <c r="A1000" s="475">
        <v>996</v>
      </c>
      <c r="B1000" s="56">
        <v>0.76838500020329947</v>
      </c>
      <c r="C1000" s="46">
        <v>8941.6322937098557</v>
      </c>
      <c r="D1000" s="56">
        <v>0.2</v>
      </c>
      <c r="E1000" s="56">
        <v>0.499098127388788</v>
      </c>
      <c r="F1000" s="250">
        <v>2025.69</v>
      </c>
      <c r="G1000" s="76">
        <v>74266227383.172394</v>
      </c>
      <c r="H1000" s="46">
        <v>3408030.4435199993</v>
      </c>
      <c r="I1000" s="76">
        <v>170286444855.56134</v>
      </c>
      <c r="J1000" s="56">
        <v>0.55647185849160818</v>
      </c>
      <c r="K1000" s="76">
        <v>13404903481.194622</v>
      </c>
      <c r="L1000" s="76">
        <v>14796257655.873411</v>
      </c>
      <c r="M1000" s="76">
        <v>71548971858.751053</v>
      </c>
      <c r="N1000" s="76">
        <v>61408484896.282417</v>
      </c>
      <c r="O1000" s="76">
        <v>31884.436325330371</v>
      </c>
      <c r="P1000" s="46">
        <v>441391.12365618325</v>
      </c>
      <c r="Q1000" s="46">
        <v>244768.42117833975</v>
      </c>
      <c r="R1000" s="76">
        <v>388655719632.38464</v>
      </c>
      <c r="S1000" s="56">
        <v>0.58443875162379977</v>
      </c>
      <c r="T1000" s="56">
        <v>0.42977573620587017</v>
      </c>
      <c r="U1000" s="46">
        <v>15.572748720625544</v>
      </c>
      <c r="V1000" s="76">
        <v>2960210327444.3799</v>
      </c>
      <c r="W1000" s="84">
        <v>934.22909838503267</v>
      </c>
      <c r="X1000" s="82">
        <v>4.5369722835081845E-2</v>
      </c>
      <c r="Y1000" s="476">
        <v>2.0000000000000001E-4</v>
      </c>
    </row>
    <row r="1001" spans="1:25" x14ac:dyDescent="0.2">
      <c r="A1001" s="475">
        <v>997</v>
      </c>
      <c r="B1001" s="56">
        <v>0.51761079524092968</v>
      </c>
      <c r="C1001" s="46">
        <v>3293.0226780401108</v>
      </c>
      <c r="D1001" s="56">
        <v>0.3062144178241481</v>
      </c>
      <c r="E1001" s="56">
        <v>0.7</v>
      </c>
      <c r="F1001" s="250">
        <v>2025.04</v>
      </c>
      <c r="G1001" s="76">
        <v>84129509840.658417</v>
      </c>
      <c r="H1001" s="46">
        <v>4946167.2707938002</v>
      </c>
      <c r="I1001" s="76">
        <v>179895966297.15015</v>
      </c>
      <c r="J1001" s="56">
        <v>0.40471069038654828</v>
      </c>
      <c r="K1001" s="76">
        <v>16036832674.048431</v>
      </c>
      <c r="L1001" s="76">
        <v>19319198849.331623</v>
      </c>
      <c r="M1001" s="76">
        <v>79854246938.521912</v>
      </c>
      <c r="N1001" s="76">
        <v>98186435870.970245</v>
      </c>
      <c r="O1001" s="76">
        <v>26977.179730602013</v>
      </c>
      <c r="P1001" s="46">
        <v>615705.45073575759</v>
      </c>
      <c r="Q1001" s="46">
        <v>363797.42847058608</v>
      </c>
      <c r="R1001" s="76">
        <v>477549705468.03113</v>
      </c>
      <c r="S1001" s="56">
        <v>0.50538733651376977</v>
      </c>
      <c r="T1001" s="56">
        <v>0.3194374581992287</v>
      </c>
      <c r="U1001" s="46">
        <v>16.21265243111327</v>
      </c>
      <c r="V1001" s="76">
        <v>2855942167149.5518</v>
      </c>
      <c r="W1001" s="84">
        <v>901.32434736960602</v>
      </c>
      <c r="X1001" s="82">
        <v>4.299164502080411E-2</v>
      </c>
      <c r="Y1001" s="476">
        <v>2.0000000000000001E-4</v>
      </c>
    </row>
    <row r="1002" spans="1:25" x14ac:dyDescent="0.2">
      <c r="A1002" s="475">
        <v>998</v>
      </c>
      <c r="B1002" s="56">
        <v>0.50566756588029349</v>
      </c>
      <c r="C1002" s="46">
        <v>6485.2488852833212</v>
      </c>
      <c r="D1002" s="56">
        <v>0.79759849958439821</v>
      </c>
      <c r="E1002" s="56">
        <v>0.53368991775122487</v>
      </c>
      <c r="F1002" s="250">
        <v>2027.03</v>
      </c>
      <c r="G1002" s="76">
        <v>74655804171.489655</v>
      </c>
      <c r="H1002" s="46">
        <v>19764301.701212779</v>
      </c>
      <c r="I1002" s="76">
        <v>466709479676.02679</v>
      </c>
      <c r="J1002" s="56">
        <v>0.31012113833787802</v>
      </c>
      <c r="K1002" s="76">
        <v>35896538985.141602</v>
      </c>
      <c r="L1002" s="76">
        <v>88843633441.113541</v>
      </c>
      <c r="M1002" s="76">
        <v>0</v>
      </c>
      <c r="N1002" s="76">
        <v>91402935213.994659</v>
      </c>
      <c r="O1002" s="76">
        <v>32229.527848030768</v>
      </c>
      <c r="P1002" s="46">
        <v>562236.92308165762</v>
      </c>
      <c r="Q1002" s="46">
        <v>373547.91483707353</v>
      </c>
      <c r="R1002" s="76">
        <v>735888189304.30872</v>
      </c>
      <c r="S1002" s="56">
        <v>0.40241411218350542</v>
      </c>
      <c r="T1002" s="56">
        <v>0.25320201676300358</v>
      </c>
      <c r="U1002" s="46">
        <v>15.145089065502676</v>
      </c>
      <c r="V1002" s="76">
        <v>3113477744332.9922</v>
      </c>
      <c r="W1002" s="84">
        <v>981.15502406451117</v>
      </c>
      <c r="X1002" s="82">
        <v>4.7738072461369491E-2</v>
      </c>
      <c r="Y1002" s="476">
        <v>2.0000000000000001E-4</v>
      </c>
    </row>
    <row r="1003" spans="1:25" x14ac:dyDescent="0.2">
      <c r="A1003" s="475">
        <v>999</v>
      </c>
      <c r="B1003" s="56">
        <v>0.44145023405930778</v>
      </c>
      <c r="C1003" s="46">
        <v>6553.2857445684303</v>
      </c>
      <c r="D1003" s="56">
        <v>0.63098479646283678</v>
      </c>
      <c r="E1003" s="56">
        <v>0.53289091411873568</v>
      </c>
      <c r="F1003" s="250">
        <v>2025.55</v>
      </c>
      <c r="G1003" s="76">
        <v>224285674294.88699</v>
      </c>
      <c r="H1003" s="46">
        <v>13125431.614931211</v>
      </c>
      <c r="I1003" s="76">
        <v>315344511106.64825</v>
      </c>
      <c r="J1003" s="56">
        <v>0.24583061635613512</v>
      </c>
      <c r="K1003" s="76">
        <v>25259457711.78064</v>
      </c>
      <c r="L1003" s="76">
        <v>69294013644.831146</v>
      </c>
      <c r="M1003" s="76">
        <v>73199382628.117111</v>
      </c>
      <c r="N1003" s="76">
        <v>93834036405.919418</v>
      </c>
      <c r="O1003" s="76">
        <v>35783.975169088837</v>
      </c>
      <c r="P1003" s="46">
        <v>547703.054863506</v>
      </c>
      <c r="Q1003" s="46">
        <v>367605.09820842196</v>
      </c>
      <c r="R1003" s="76">
        <v>753548977243.84424</v>
      </c>
      <c r="S1003" s="56">
        <v>0.48557699530307352</v>
      </c>
      <c r="T1003" s="56">
        <v>0.40600716672144421</v>
      </c>
      <c r="U1003" s="46">
        <v>17.298820863059341</v>
      </c>
      <c r="V1003" s="76">
        <v>5797275904186.4434</v>
      </c>
      <c r="W1003" s="84">
        <v>1829.1213354408339</v>
      </c>
      <c r="X1003" s="82">
        <v>4.2634696856323089E-2</v>
      </c>
      <c r="Y1003" s="476">
        <v>2.0000000000000001E-4</v>
      </c>
    </row>
    <row r="1004" spans="1:25" x14ac:dyDescent="0.2">
      <c r="A1004" s="475">
        <v>1000</v>
      </c>
      <c r="B1004" s="56">
        <v>0.32202831348527416</v>
      </c>
      <c r="C1004" s="46">
        <v>1500</v>
      </c>
      <c r="D1004" s="56">
        <v>0.60886604913637998</v>
      </c>
      <c r="E1004" s="56">
        <v>0.60554855624685522</v>
      </c>
      <c r="F1004" s="250">
        <v>2025.56</v>
      </c>
      <c r="G1004" s="76">
        <v>168301348083.79211</v>
      </c>
      <c r="H1004" s="46">
        <v>13612106.630467363</v>
      </c>
      <c r="I1004" s="76">
        <v>441711338670.37878</v>
      </c>
      <c r="J1004" s="56">
        <v>0.32202831348527416</v>
      </c>
      <c r="K1004" s="76">
        <v>25480264415.454006</v>
      </c>
      <c r="L1004" s="76">
        <v>45652604069.94471</v>
      </c>
      <c r="M1004" s="76">
        <v>99224258195.998077</v>
      </c>
      <c r="N1004" s="76">
        <v>8294400411.1566601</v>
      </c>
      <c r="O1004" s="76">
        <v>24269.323488080834</v>
      </c>
      <c r="P1004" s="46">
        <v>101465.4375</v>
      </c>
      <c r="Q1004" s="46">
        <v>33113.8125</v>
      </c>
      <c r="R1004" s="76">
        <v>886158205994.63232</v>
      </c>
      <c r="S1004" s="56">
        <v>0.54707878517574715</v>
      </c>
      <c r="T1004" s="56">
        <v>0.31340635207349771</v>
      </c>
      <c r="U1004" s="46">
        <v>16.503347827309319</v>
      </c>
      <c r="V1004" s="76">
        <v>5089162163411.4902</v>
      </c>
      <c r="W1004" s="84">
        <v>1605.8615516915636</v>
      </c>
      <c r="X1004" s="82">
        <v>4.3867643075398262E-2</v>
      </c>
      <c r="Y1004" s="476">
        <v>2.0000000000000001E-4</v>
      </c>
    </row>
    <row r="1005" spans="1:25" x14ac:dyDescent="0.2">
      <c r="A1005" s="475">
        <v>1001</v>
      </c>
      <c r="B1005" s="56">
        <v>0.63693460733070673</v>
      </c>
      <c r="C1005" s="46">
        <v>4157.2110763703395</v>
      </c>
      <c r="D1005" s="56">
        <v>0.958105735990878</v>
      </c>
      <c r="E1005" s="56">
        <v>0.7</v>
      </c>
      <c r="F1005" s="250">
        <v>2025.51</v>
      </c>
      <c r="G1005" s="76">
        <v>150059938499.59845</v>
      </c>
      <c r="H1005" s="46">
        <v>28348609.12037326</v>
      </c>
      <c r="I1005" s="76">
        <v>506612711646.18097</v>
      </c>
      <c r="J1005" s="56">
        <v>0.20322088623740042</v>
      </c>
      <c r="K1005" s="76">
        <v>22809615218.774025</v>
      </c>
      <c r="L1005" s="76">
        <v>12471072570.307497</v>
      </c>
      <c r="M1005" s="76">
        <v>84697200960.163162</v>
      </c>
      <c r="N1005" s="76">
        <v>37879865369.2117</v>
      </c>
      <c r="O1005" s="76">
        <v>34702.544848044381</v>
      </c>
      <c r="P1005" s="46">
        <v>298804.3823669735</v>
      </c>
      <c r="Q1005" s="46">
        <v>164137.12711713079</v>
      </c>
      <c r="R1005" s="76">
        <v>873564845484.8114</v>
      </c>
      <c r="S1005" s="56">
        <v>0.4236209810159573</v>
      </c>
      <c r="T1005" s="56">
        <v>0.25443361118135666</v>
      </c>
      <c r="U1005" s="46">
        <v>16.870413377908999</v>
      </c>
      <c r="V1005" s="76">
        <v>4114344649965.6587</v>
      </c>
      <c r="W1005" s="84">
        <v>1298.854108382187</v>
      </c>
      <c r="X1005" s="82">
        <v>4.3300760672303887E-2</v>
      </c>
      <c r="Y1005" s="476">
        <v>2.0000000000000001E-4</v>
      </c>
    </row>
    <row r="1006" spans="1:25" x14ac:dyDescent="0.2">
      <c r="A1006" s="475">
        <v>1002</v>
      </c>
      <c r="B1006" s="56">
        <v>0.53551027570118792</v>
      </c>
      <c r="C1006" s="46">
        <v>6175.8003835537475</v>
      </c>
      <c r="D1006" s="56">
        <v>0.41762423292813106</v>
      </c>
      <c r="E1006" s="56">
        <v>0.44775131128400447</v>
      </c>
      <c r="F1006" s="250">
        <v>2023.97</v>
      </c>
      <c r="G1006" s="76">
        <v>204085507027.50308</v>
      </c>
      <c r="H1006" s="46">
        <v>7522350.0970593253</v>
      </c>
      <c r="I1006" s="76">
        <v>256570394000.06445</v>
      </c>
      <c r="J1006" s="56">
        <v>0.39432979349535757</v>
      </c>
      <c r="K1006" s="76">
        <v>9550140308.6534576</v>
      </c>
      <c r="L1006" s="76">
        <v>0</v>
      </c>
      <c r="M1006" s="76">
        <v>210676223674.66248</v>
      </c>
      <c r="N1006" s="76">
        <v>59320615527.488724</v>
      </c>
      <c r="O1006" s="76">
        <v>28959.454282863077</v>
      </c>
      <c r="P1006" s="46">
        <v>348818.02780754899</v>
      </c>
      <c r="Q1006" s="46">
        <v>215752.29536953193</v>
      </c>
      <c r="R1006" s="76">
        <v>731505406589.28162</v>
      </c>
      <c r="S1006" s="56">
        <v>0.60299036470639422</v>
      </c>
      <c r="T1006" s="56">
        <v>0.39411811191227319</v>
      </c>
      <c r="U1006" s="46">
        <v>17.206919220298801</v>
      </c>
      <c r="V1006" s="76">
        <v>5501366868276.5215</v>
      </c>
      <c r="W1006" s="84">
        <v>1736.0759821160207</v>
      </c>
      <c r="X1006" s="82">
        <v>4.2156440065687861E-2</v>
      </c>
      <c r="Y1006" s="476">
        <v>2.0000000000000001E-4</v>
      </c>
    </row>
    <row r="1007" spans="1:25" x14ac:dyDescent="0.2">
      <c r="A1007" s="475">
        <v>1003</v>
      </c>
      <c r="B1007" s="56">
        <v>0.54924547802304435</v>
      </c>
      <c r="C1007" s="46">
        <v>3722.4554356973281</v>
      </c>
      <c r="D1007" s="56">
        <v>0.847248373625344</v>
      </c>
      <c r="E1007" s="56">
        <v>0.20224472488213391</v>
      </c>
      <c r="F1007" s="250">
        <v>2024.2</v>
      </c>
      <c r="G1007" s="76">
        <v>175852381225.20834</v>
      </c>
      <c r="H1007" s="46">
        <v>22417016.385826726</v>
      </c>
      <c r="I1007" s="76">
        <v>364902682047.68231</v>
      </c>
      <c r="J1007" s="56">
        <v>1.4263479353647579E-2</v>
      </c>
      <c r="K1007" s="76">
        <v>23705508221.165386</v>
      </c>
      <c r="L1007" s="76">
        <v>9167033966.3982697</v>
      </c>
      <c r="M1007" s="76">
        <v>203597317861.37811</v>
      </c>
      <c r="N1007" s="76">
        <v>37454529081.645912</v>
      </c>
      <c r="O1007" s="76">
        <v>22393.751470788797</v>
      </c>
      <c r="P1007" s="46">
        <v>274930.3585468058</v>
      </c>
      <c r="Q1007" s="46">
        <v>148772.06577210483</v>
      </c>
      <c r="R1007" s="76">
        <v>949662567446.03674</v>
      </c>
      <c r="S1007" s="56">
        <v>0.46777248500341578</v>
      </c>
      <c r="T1007" s="56">
        <v>0.15459946363707497</v>
      </c>
      <c r="U1007" s="46">
        <v>23.8972849533979</v>
      </c>
      <c r="V1007" s="76">
        <v>3753157468890.0845</v>
      </c>
      <c r="W1007" s="84">
        <v>1184.7912336301742</v>
      </c>
      <c r="X1007" s="82">
        <v>3.1849083120082965E-2</v>
      </c>
      <c r="Y1007" s="476">
        <v>2.0000000000000001E-4</v>
      </c>
    </row>
    <row r="1008" spans="1:25" x14ac:dyDescent="0.2">
      <c r="A1008" s="475">
        <v>1004</v>
      </c>
      <c r="B1008" s="56">
        <v>0.47685663423667285</v>
      </c>
      <c r="C1008" s="46">
        <v>2132.309061166784</v>
      </c>
      <c r="D1008" s="56">
        <v>1.0854006053408329</v>
      </c>
      <c r="E1008" s="56">
        <v>0.37264178139394794</v>
      </c>
      <c r="F1008" s="250">
        <v>2023.75</v>
      </c>
      <c r="G1008" s="76">
        <v>595906745161.75781</v>
      </c>
      <c r="H1008" s="46">
        <v>37909234.907565542</v>
      </c>
      <c r="I1008" s="76">
        <v>824366131451.77246</v>
      </c>
      <c r="J1008" s="56">
        <v>0.32964862093480785</v>
      </c>
      <c r="K1008" s="76">
        <v>6950780158.7622833</v>
      </c>
      <c r="L1008" s="76">
        <v>0</v>
      </c>
      <c r="M1008" s="76">
        <v>499682994039.44226</v>
      </c>
      <c r="N1008" s="76">
        <v>29175282132.185837</v>
      </c>
      <c r="O1008" s="76">
        <v>25612.547800829343</v>
      </c>
      <c r="P1008" s="46">
        <v>232666.32754994757</v>
      </c>
      <c r="Q1008" s="46">
        <v>114299.03517203957</v>
      </c>
      <c r="R1008" s="76">
        <v>1921454363681.8738</v>
      </c>
      <c r="S1008" s="56">
        <v>0.58918556332702954</v>
      </c>
      <c r="T1008" s="56">
        <v>0.40922180762733984</v>
      </c>
      <c r="U1008" s="46">
        <v>17.530495202674523</v>
      </c>
      <c r="V1008" s="76">
        <v>15103534805026.07</v>
      </c>
      <c r="W1008" s="84">
        <v>4767.8260829161727</v>
      </c>
      <c r="X1008" s="82">
        <v>4.1539785526788227E-2</v>
      </c>
      <c r="Y1008" s="476">
        <v>2.0000000000000001E-4</v>
      </c>
    </row>
    <row r="1009" spans="1:25" x14ac:dyDescent="0.2">
      <c r="A1009" s="475">
        <v>1005</v>
      </c>
      <c r="B1009" s="56">
        <v>0.55338656568362954</v>
      </c>
      <c r="C1009" s="46">
        <v>3247.9983373041741</v>
      </c>
      <c r="D1009" s="56">
        <v>0.63876201738428717</v>
      </c>
      <c r="E1009" s="56">
        <v>0.58033874989066958</v>
      </c>
      <c r="F1009" s="250">
        <v>2025.26</v>
      </c>
      <c r="G1009" s="76">
        <v>186378045516.51077</v>
      </c>
      <c r="H1009" s="46">
        <v>14270595.550417891</v>
      </c>
      <c r="I1009" s="76">
        <v>457119761741.9776</v>
      </c>
      <c r="J1009" s="56">
        <v>0.45881323655309514</v>
      </c>
      <c r="K1009" s="76">
        <v>29602308741.783211</v>
      </c>
      <c r="L1009" s="76">
        <v>49406940028.198486</v>
      </c>
      <c r="M1009" s="76">
        <v>101338494216.86234</v>
      </c>
      <c r="N1009" s="76">
        <v>33100125454.523663</v>
      </c>
      <c r="O1009" s="76">
        <v>22586.684922638935</v>
      </c>
      <c r="P1009" s="46">
        <v>244999.91595971014</v>
      </c>
      <c r="Q1009" s="46">
        <v>130978.50268960663</v>
      </c>
      <c r="R1009" s="76">
        <v>857057126173.66455</v>
      </c>
      <c r="S1009" s="56">
        <v>0.57778911690932666</v>
      </c>
      <c r="T1009" s="56">
        <v>0.40242645488534878</v>
      </c>
      <c r="U1009" s="46">
        <v>16.174697163017136</v>
      </c>
      <c r="V1009" s="76">
        <v>6224150141225.8262</v>
      </c>
      <c r="W1009" s="84">
        <v>1965.0401109720549</v>
      </c>
      <c r="X1009" s="82">
        <v>4.4448112748607112E-2</v>
      </c>
      <c r="Y1009" s="476">
        <v>2.0000000000000001E-4</v>
      </c>
    </row>
    <row r="1010" spans="1:25" x14ac:dyDescent="0.2">
      <c r="A1010" s="475">
        <v>1006</v>
      </c>
      <c r="B1010" s="56">
        <v>0.50842012404664327</v>
      </c>
      <c r="C1010" s="46">
        <v>7825.6786731346692</v>
      </c>
      <c r="D1010" s="56">
        <v>1.0971287767047946</v>
      </c>
      <c r="E1010" s="56">
        <v>0.55686884228152411</v>
      </c>
      <c r="F1010" s="250">
        <v>2025.55</v>
      </c>
      <c r="G1010" s="76">
        <v>171948912753.78909</v>
      </c>
      <c r="H1010" s="46">
        <v>35976664.449878186</v>
      </c>
      <c r="I1010" s="76">
        <v>674794339013.3374</v>
      </c>
      <c r="J1010" s="56">
        <v>0.10395763522612755</v>
      </c>
      <c r="K1010" s="76">
        <v>24723784479.354889</v>
      </c>
      <c r="L1010" s="76">
        <v>13307353591.21686</v>
      </c>
      <c r="M1010" s="76">
        <v>178937601212.39532</v>
      </c>
      <c r="N1010" s="76">
        <v>134725641836.23361</v>
      </c>
      <c r="O1010" s="76">
        <v>29755.536997451825</v>
      </c>
      <c r="P1010" s="46">
        <v>703845.29157068138</v>
      </c>
      <c r="Q1010" s="46">
        <v>477378.65871839289</v>
      </c>
      <c r="R1010" s="76">
        <v>1335668288806.0364</v>
      </c>
      <c r="S1010" s="56">
        <v>0.38474479751172397</v>
      </c>
      <c r="T1010" s="56">
        <v>0.16011209258118206</v>
      </c>
      <c r="U1010" s="46">
        <v>17.685218051555371</v>
      </c>
      <c r="V1010" s="76">
        <v>3986262617484.7319</v>
      </c>
      <c r="W1010" s="84">
        <v>1257.9272505382901</v>
      </c>
      <c r="X1010" s="82">
        <v>4.3441261623398668E-2</v>
      </c>
      <c r="Y1010" s="476">
        <v>2.0000000000000001E-4</v>
      </c>
    </row>
    <row r="1011" spans="1:25" x14ac:dyDescent="0.2">
      <c r="A1011" s="475">
        <v>1007</v>
      </c>
      <c r="B1011" s="56">
        <v>0.69607446176032739</v>
      </c>
      <c r="C1011" s="46">
        <v>3842.7013552066373</v>
      </c>
      <c r="D1011" s="56">
        <v>0.85628116724293335</v>
      </c>
      <c r="E1011" s="56">
        <v>0.59947541544172689</v>
      </c>
      <c r="F1011" s="250">
        <v>2024.25</v>
      </c>
      <c r="G1011" s="76">
        <v>341088402096.37396</v>
      </c>
      <c r="H1011" s="46">
        <v>23196003.870579895</v>
      </c>
      <c r="I1011" s="76">
        <v>480513525295.92517</v>
      </c>
      <c r="J1011" s="56">
        <v>0.22160436553378815</v>
      </c>
      <c r="K1011" s="76">
        <v>33132202304.987156</v>
      </c>
      <c r="L1011" s="76">
        <v>63890857860.238785</v>
      </c>
      <c r="M1011" s="76">
        <v>316925713932.55566</v>
      </c>
      <c r="N1011" s="76">
        <v>38975080650.790619</v>
      </c>
      <c r="O1011" s="76">
        <v>26383.582929320692</v>
      </c>
      <c r="P1011" s="46">
        <v>280614.68398561428</v>
      </c>
      <c r="Q1011" s="46">
        <v>152793.77991374762</v>
      </c>
      <c r="R1011" s="76">
        <v>1388211784805.1216</v>
      </c>
      <c r="S1011" s="56">
        <v>0.57690008639602552</v>
      </c>
      <c r="T1011" s="56">
        <v>0.30028422791709575</v>
      </c>
      <c r="U1011" s="46">
        <v>17.793813874448585</v>
      </c>
      <c r="V1011" s="76">
        <v>8029010661080.1738</v>
      </c>
      <c r="W1011" s="84">
        <v>2531.9988963316114</v>
      </c>
      <c r="X1011" s="82">
        <v>4.1850366870815364E-2</v>
      </c>
      <c r="Y1011" s="476">
        <v>2.0000000000000001E-4</v>
      </c>
    </row>
    <row r="1012" spans="1:25" x14ac:dyDescent="0.2">
      <c r="A1012" s="475">
        <v>1008</v>
      </c>
      <c r="B1012" s="56">
        <v>0.518673776774215</v>
      </c>
      <c r="C1012" s="46">
        <v>3550.2858281398044</v>
      </c>
      <c r="D1012" s="56">
        <v>1.1399353623716202</v>
      </c>
      <c r="E1012" s="56">
        <v>0.31583701098315831</v>
      </c>
      <c r="F1012" s="250">
        <v>2026.53</v>
      </c>
      <c r="G1012" s="76">
        <v>147384372317.18225</v>
      </c>
      <c r="H1012" s="46">
        <v>41330209.389042795</v>
      </c>
      <c r="I1012" s="76">
        <v>867985733514.0376</v>
      </c>
      <c r="J1012" s="56">
        <v>0.38112349724858685</v>
      </c>
      <c r="K1012" s="76">
        <v>36557111953.075592</v>
      </c>
      <c r="L1012" s="76">
        <v>87024530362.802414</v>
      </c>
      <c r="M1012" s="76">
        <v>31154075860.452118</v>
      </c>
      <c r="N1012" s="76">
        <v>22451913535.175919</v>
      </c>
      <c r="O1012" s="76">
        <v>26237.60979207456</v>
      </c>
      <c r="P1012" s="46">
        <v>207761.49063425342</v>
      </c>
      <c r="Q1012" s="46">
        <v>98010.172879016231</v>
      </c>
      <c r="R1012" s="76">
        <v>1254737589946.022</v>
      </c>
      <c r="S1012" s="56">
        <v>0.48697498120102473</v>
      </c>
      <c r="T1012" s="56">
        <v>0.33701890147125591</v>
      </c>
      <c r="U1012" s="46">
        <v>14.997553073521766</v>
      </c>
      <c r="V1012" s="76">
        <v>6986724867782.248</v>
      </c>
      <c r="W1012" s="84">
        <v>2203.7017700772062</v>
      </c>
      <c r="X1012" s="82">
        <v>4.8523933224710818E-2</v>
      </c>
      <c r="Y1012" s="476">
        <v>2.0000000000000001E-4</v>
      </c>
    </row>
    <row r="1013" spans="1:25" x14ac:dyDescent="0.2">
      <c r="A1013" s="475">
        <v>1009</v>
      </c>
      <c r="B1013" s="56">
        <v>0.49256286477344779</v>
      </c>
      <c r="C1013" s="46">
        <v>7197.4830546700741</v>
      </c>
      <c r="D1013" s="56">
        <v>0.54750479784779782</v>
      </c>
      <c r="E1013" s="56">
        <v>0.60949753054254796</v>
      </c>
      <c r="F1013" s="250">
        <v>2023.75</v>
      </c>
      <c r="G1013" s="76">
        <v>115079166922.14442</v>
      </c>
      <c r="H1013" s="46">
        <v>10748758.589082062</v>
      </c>
      <c r="I1013" s="76">
        <v>334998245992.66785</v>
      </c>
      <c r="J1013" s="56">
        <v>0.38774583541013175</v>
      </c>
      <c r="K1013" s="76">
        <v>6961653218.5299139</v>
      </c>
      <c r="L1013" s="76">
        <v>0</v>
      </c>
      <c r="M1013" s="76">
        <v>217502771931.52173</v>
      </c>
      <c r="N1013" s="76">
        <v>47598988045.703064</v>
      </c>
      <c r="O1013" s="76">
        <v>29799.67374042717</v>
      </c>
      <c r="P1013" s="46">
        <v>308444.20955376467</v>
      </c>
      <c r="Q1013" s="46">
        <v>180914.76338817854</v>
      </c>
      <c r="R1013" s="76">
        <v>829239999033.71851</v>
      </c>
      <c r="S1013" s="56">
        <v>0.59890943742794278</v>
      </c>
      <c r="T1013" s="56">
        <v>0.27777367893649924</v>
      </c>
      <c r="U1013" s="46">
        <v>15.949550432750053</v>
      </c>
      <c r="V1013" s="76">
        <v>4140359188518.8667</v>
      </c>
      <c r="W1013" s="84">
        <v>1307.8465083957144</v>
      </c>
      <c r="X1013" s="82">
        <v>4.4629128811078868E-2</v>
      </c>
      <c r="Y1013" s="476">
        <v>2.0000000000000001E-4</v>
      </c>
    </row>
    <row r="1014" spans="1:25" x14ac:dyDescent="0.2">
      <c r="A1014" s="475">
        <v>1010</v>
      </c>
      <c r="B1014" s="56">
        <v>0.55206279186336649</v>
      </c>
      <c r="C1014" s="46">
        <v>3216.2473368330884</v>
      </c>
      <c r="D1014" s="56">
        <v>0.57544650318846002</v>
      </c>
      <c r="E1014" s="56">
        <v>0.33594514374879236</v>
      </c>
      <c r="F1014" s="250">
        <v>2024.5</v>
      </c>
      <c r="G1014" s="76">
        <v>348848862750.61334</v>
      </c>
      <c r="H1014" s="46">
        <v>12007977.179998346</v>
      </c>
      <c r="I1014" s="76">
        <v>412421452149.24957</v>
      </c>
      <c r="J1014" s="56">
        <v>0.52361767902378697</v>
      </c>
      <c r="K1014" s="76">
        <v>8790231175.7497044</v>
      </c>
      <c r="L1014" s="76">
        <v>0</v>
      </c>
      <c r="M1014" s="76">
        <v>208018166326.85565</v>
      </c>
      <c r="N1014" s="76">
        <v>22777053508.61948</v>
      </c>
      <c r="O1014" s="76">
        <v>23273.314831076364</v>
      </c>
      <c r="P1014" s="46">
        <v>202694.89805227594</v>
      </c>
      <c r="Q1014" s="46">
        <v>101285.07781327266</v>
      </c>
      <c r="R1014" s="76">
        <v>1002010483183.7279</v>
      </c>
      <c r="S1014" s="56">
        <v>0.67089593014267335</v>
      </c>
      <c r="T1014" s="56">
        <v>0.52325564682477976</v>
      </c>
      <c r="U1014" s="46">
        <v>16.966162019355146</v>
      </c>
      <c r="V1014" s="76">
        <v>9846658978766.6406</v>
      </c>
      <c r="W1014" s="84">
        <v>3108.211817764487</v>
      </c>
      <c r="X1014" s="82">
        <v>4.2572256397046933E-2</v>
      </c>
      <c r="Y1014" s="476">
        <v>2.0000000000000001E-4</v>
      </c>
    </row>
    <row r="1015" spans="1:25" x14ac:dyDescent="0.2">
      <c r="A1015" s="475">
        <v>1011</v>
      </c>
      <c r="B1015" s="56">
        <v>0.62304261106439618</v>
      </c>
      <c r="C1015" s="46">
        <v>5924.5084750387377</v>
      </c>
      <c r="D1015" s="56">
        <v>1.1177800023887072</v>
      </c>
      <c r="E1015" s="56">
        <v>0.61963637933813609</v>
      </c>
      <c r="F1015" s="250">
        <v>2026.23</v>
      </c>
      <c r="G1015" s="76">
        <v>101832345620.90683</v>
      </c>
      <c r="H1015" s="46">
        <v>28587167.595365893</v>
      </c>
      <c r="I1015" s="76">
        <v>600093927793.7915</v>
      </c>
      <c r="J1015" s="56">
        <v>0.21668209104348068</v>
      </c>
      <c r="K1015" s="76">
        <v>27167354686.837082</v>
      </c>
      <c r="L1015" s="76">
        <v>55024911713.13221</v>
      </c>
      <c r="M1015" s="76">
        <v>59609775797.221054</v>
      </c>
      <c r="N1015" s="76">
        <v>3749167748.684586</v>
      </c>
      <c r="O1015" s="76">
        <v>29655.260638800268</v>
      </c>
      <c r="P1015" s="46">
        <v>77156.595982498693</v>
      </c>
      <c r="Q1015" s="46">
        <v>13852.398995624673</v>
      </c>
      <c r="R1015" s="76">
        <v>931169716463.21814</v>
      </c>
      <c r="S1015" s="56">
        <v>0.41366270634429847</v>
      </c>
      <c r="T1015" s="56">
        <v>0.21699403145317164</v>
      </c>
      <c r="U1015" s="46">
        <v>15.813706525721376</v>
      </c>
      <c r="V1015" s="76">
        <v>3511140401417.3096</v>
      </c>
      <c r="W1015" s="84">
        <v>1108.5074386176698</v>
      </c>
      <c r="X1015" s="82">
        <v>4.6775057443147944E-2</v>
      </c>
      <c r="Y1015" s="476">
        <v>2.0000000000000001E-4</v>
      </c>
    </row>
    <row r="1016" spans="1:25" x14ac:dyDescent="0.2">
      <c r="A1016" s="475">
        <v>1012</v>
      </c>
      <c r="B1016" s="56">
        <v>0.58882812816713936</v>
      </c>
      <c r="C1016" s="46">
        <v>7822.6742062174708</v>
      </c>
      <c r="D1016" s="56">
        <v>1.224374781749213</v>
      </c>
      <c r="E1016" s="56">
        <v>0.35585161844971269</v>
      </c>
      <c r="F1016" s="250">
        <v>2024.63</v>
      </c>
      <c r="G1016" s="76">
        <v>247586365935.06174</v>
      </c>
      <c r="H1016" s="46">
        <v>39367126.640947036</v>
      </c>
      <c r="I1016" s="76">
        <v>890745896688.92798</v>
      </c>
      <c r="J1016" s="56">
        <v>0.30868718696788711</v>
      </c>
      <c r="K1016" s="76">
        <v>23653336428.559727</v>
      </c>
      <c r="L1016" s="76">
        <v>0</v>
      </c>
      <c r="M1016" s="76">
        <v>275359402484.34723</v>
      </c>
      <c r="N1016" s="76">
        <v>34961095033.866631</v>
      </c>
      <c r="O1016" s="76">
        <v>45000</v>
      </c>
      <c r="P1016" s="46">
        <v>226479.96940580491</v>
      </c>
      <c r="Q1016" s="46">
        <v>131836.71130739374</v>
      </c>
      <c r="R1016" s="76">
        <v>1694714978807.1975</v>
      </c>
      <c r="S1016" s="56">
        <v>0.52695457087074349</v>
      </c>
      <c r="T1016" s="56">
        <v>0.28058614001355575</v>
      </c>
      <c r="U1016" s="46">
        <v>16.044359106908658</v>
      </c>
      <c r="V1016" s="76">
        <v>8150807251250.1514</v>
      </c>
      <c r="W1016" s="84">
        <v>2574.8698617391051</v>
      </c>
      <c r="X1016" s="82">
        <v>4.6533252878238146E-2</v>
      </c>
      <c r="Y1016" s="476">
        <v>2.0000000000000001E-4</v>
      </c>
    </row>
    <row r="1017" spans="1:25" x14ac:dyDescent="0.2">
      <c r="A1017" s="475">
        <v>1013</v>
      </c>
      <c r="B1017" s="56">
        <v>0.44970233079756017</v>
      </c>
      <c r="C1017" s="46">
        <v>1500</v>
      </c>
      <c r="D1017" s="56">
        <v>0.57782562138188398</v>
      </c>
      <c r="E1017" s="56">
        <v>0.43716193749680754</v>
      </c>
      <c r="F1017" s="250">
        <v>2024.81</v>
      </c>
      <c r="G1017" s="76">
        <v>250777751873.65906</v>
      </c>
      <c r="H1017" s="46">
        <v>12481601.280266229</v>
      </c>
      <c r="I1017" s="76">
        <v>322527301446.84515</v>
      </c>
      <c r="J1017" s="56">
        <v>0.26116714401046726</v>
      </c>
      <c r="K1017" s="76">
        <v>712087475.85418499</v>
      </c>
      <c r="L1017" s="76">
        <v>0</v>
      </c>
      <c r="M1017" s="76">
        <v>203171199224.25842</v>
      </c>
      <c r="N1017" s="76">
        <v>53785890973.914406</v>
      </c>
      <c r="O1017" s="76">
        <v>28320.345475100752</v>
      </c>
      <c r="P1017" s="46">
        <v>322746.60405465483</v>
      </c>
      <c r="Q1017" s="46">
        <v>191131.79457574053</v>
      </c>
      <c r="R1017" s="76">
        <v>837756674374.54077</v>
      </c>
      <c r="S1017" s="56">
        <v>0.5571210800200046</v>
      </c>
      <c r="T1017" s="56">
        <v>0.37450943249535223</v>
      </c>
      <c r="U1017" s="46">
        <v>17.793444251864823</v>
      </c>
      <c r="V1017" s="76">
        <v>6266989296829.2744</v>
      </c>
      <c r="W1017" s="84">
        <v>1977.8220445995553</v>
      </c>
      <c r="X1017" s="82">
        <v>4.015824521542366E-2</v>
      </c>
      <c r="Y1017" s="476">
        <v>2.0000000000000001E-4</v>
      </c>
    </row>
    <row r="1018" spans="1:25" x14ac:dyDescent="0.2">
      <c r="A1018" s="475">
        <v>1014</v>
      </c>
      <c r="B1018" s="56">
        <v>0.26296082291388245</v>
      </c>
      <c r="C1018" s="46">
        <v>3077.3448065291664</v>
      </c>
      <c r="D1018" s="56">
        <v>0.87984718184693889</v>
      </c>
      <c r="E1018" s="56">
        <v>0.34282918818212277</v>
      </c>
      <c r="F1018" s="250">
        <v>2026.96</v>
      </c>
      <c r="G1018" s="76">
        <v>98685665392.519302</v>
      </c>
      <c r="H1018" s="46">
        <v>25138364.503976408</v>
      </c>
      <c r="I1018" s="76">
        <v>563279066072.66858</v>
      </c>
      <c r="J1018" s="56">
        <v>0.23810210655945496</v>
      </c>
      <c r="K1018" s="76">
        <v>25653504274.481384</v>
      </c>
      <c r="L1018" s="76">
        <v>8526682407.3163567</v>
      </c>
      <c r="M1018" s="76">
        <v>3270194502.0517011</v>
      </c>
      <c r="N1018" s="76">
        <v>44459314554.592247</v>
      </c>
      <c r="O1018" s="76">
        <v>17722.15625937267</v>
      </c>
      <c r="P1018" s="46">
        <v>290766.85468349839</v>
      </c>
      <c r="Q1018" s="46">
        <v>159834.36248631909</v>
      </c>
      <c r="R1018" s="76">
        <v>832262902608.96167</v>
      </c>
      <c r="S1018" s="56">
        <v>0.38306653849002825</v>
      </c>
      <c r="T1018" s="56">
        <v>0.26599429720034345</v>
      </c>
      <c r="U1018" s="46">
        <v>15.493041467059944</v>
      </c>
      <c r="V1018" s="76">
        <v>3734574902799.7974</v>
      </c>
      <c r="W1018" s="84">
        <v>1177.3690254833787</v>
      </c>
      <c r="X1018" s="82">
        <v>4.7767971523546629E-2</v>
      </c>
      <c r="Y1018" s="476">
        <v>2.0000000000000001E-4</v>
      </c>
    </row>
    <row r="1019" spans="1:25" x14ac:dyDescent="0.2">
      <c r="A1019" s="475">
        <v>1015</v>
      </c>
      <c r="B1019" s="56">
        <v>0.50405374087016575</v>
      </c>
      <c r="C1019" s="46">
        <v>4424.9909930902977</v>
      </c>
      <c r="D1019" s="56">
        <v>0.84009986872477727</v>
      </c>
      <c r="E1019" s="56">
        <v>0.7</v>
      </c>
      <c r="F1019" s="250">
        <v>2026.43</v>
      </c>
      <c r="G1019" s="76">
        <v>185117931186.75906</v>
      </c>
      <c r="H1019" s="46">
        <v>22042389.373155128</v>
      </c>
      <c r="I1019" s="76">
        <v>549420647284.35046</v>
      </c>
      <c r="J1019" s="56">
        <v>0.38553360560149597</v>
      </c>
      <c r="K1019" s="76">
        <v>31817747165.090721</v>
      </c>
      <c r="L1019" s="76">
        <v>38929756173.096756</v>
      </c>
      <c r="M1019" s="76">
        <v>39881392013.112556</v>
      </c>
      <c r="N1019" s="76">
        <v>51541461353.016273</v>
      </c>
      <c r="O1019" s="76">
        <v>16047.802041913132</v>
      </c>
      <c r="P1019" s="46">
        <v>366135.81478031434</v>
      </c>
      <c r="Q1019" s="46">
        <v>217795.25365674187</v>
      </c>
      <c r="R1019" s="76">
        <v>919494340762.85327</v>
      </c>
      <c r="S1019" s="56">
        <v>0.51017210868294161</v>
      </c>
      <c r="T1019" s="56">
        <v>0.39227614512943049</v>
      </c>
      <c r="U1019" s="46">
        <v>15.962885460309648</v>
      </c>
      <c r="V1019" s="76">
        <v>6312229543993.8467</v>
      </c>
      <c r="W1019" s="84">
        <v>1991.5590663293337</v>
      </c>
      <c r="X1019" s="82">
        <v>4.5621880682606537E-2</v>
      </c>
      <c r="Y1019" s="476">
        <v>2.0000000000000001E-4</v>
      </c>
    </row>
    <row r="1020" spans="1:25" x14ac:dyDescent="0.2">
      <c r="A1020" s="475">
        <v>1016</v>
      </c>
      <c r="B1020" s="56">
        <v>0.45843001020999258</v>
      </c>
      <c r="C1020" s="46">
        <v>4361.1146760081301</v>
      </c>
      <c r="D1020" s="56">
        <v>0.31510964501581412</v>
      </c>
      <c r="E1020" s="56">
        <v>0.35715339630513998</v>
      </c>
      <c r="F1020" s="250">
        <v>2023.75</v>
      </c>
      <c r="G1020" s="76">
        <v>246661517442.84601</v>
      </c>
      <c r="H1020" s="46">
        <v>5247189.3241486605</v>
      </c>
      <c r="I1020" s="76">
        <v>202773946187.94394</v>
      </c>
      <c r="J1020" s="56">
        <v>0.45775511482481357</v>
      </c>
      <c r="K1020" s="76">
        <v>5985306639.5518827</v>
      </c>
      <c r="L1020" s="76">
        <v>0</v>
      </c>
      <c r="M1020" s="76">
        <v>222693426519.80243</v>
      </c>
      <c r="N1020" s="76">
        <v>83389395717.015442</v>
      </c>
      <c r="O1020" s="76">
        <v>29627.542973067084</v>
      </c>
      <c r="P1020" s="46">
        <v>557284.83713664045</v>
      </c>
      <c r="Q1020" s="46">
        <v>321867.60901470215</v>
      </c>
      <c r="R1020" s="76">
        <v>722266201711.2229</v>
      </c>
      <c r="S1020" s="56">
        <v>0.63462714316595659</v>
      </c>
      <c r="T1020" s="56">
        <v>0.47668062584448984</v>
      </c>
      <c r="U1020" s="46">
        <v>17.278065925310255</v>
      </c>
      <c r="V1020" s="76">
        <v>6661232338584.6123</v>
      </c>
      <c r="W1020" s="84">
        <v>2098.3758854219191</v>
      </c>
      <c r="X1020" s="82">
        <v>4.1509300763298153E-2</v>
      </c>
      <c r="Y1020" s="476">
        <v>2.0000000000000001E-4</v>
      </c>
    </row>
    <row r="1021" spans="1:25" x14ac:dyDescent="0.2">
      <c r="A1021" s="475">
        <v>1017</v>
      </c>
      <c r="B1021" s="56">
        <v>0.40201350309139511</v>
      </c>
      <c r="C1021" s="46">
        <v>7282.7294190381399</v>
      </c>
      <c r="D1021" s="56">
        <v>0.8413593133789824</v>
      </c>
      <c r="E1021" s="56">
        <v>0.3096570820252123</v>
      </c>
      <c r="F1021" s="250">
        <v>2024.83</v>
      </c>
      <c r="G1021" s="76">
        <v>196488826546.95599</v>
      </c>
      <c r="H1021" s="46">
        <v>21580128.535106491</v>
      </c>
      <c r="I1021" s="76">
        <v>550012570270.13257</v>
      </c>
      <c r="J1021" s="56">
        <v>0.34533656287138736</v>
      </c>
      <c r="K1021" s="76">
        <v>26081837263.154518</v>
      </c>
      <c r="L1021" s="76">
        <v>25109308760.278053</v>
      </c>
      <c r="M1021" s="76">
        <v>173316557719.01324</v>
      </c>
      <c r="N1021" s="76">
        <v>34899231356.436928</v>
      </c>
      <c r="O1021" s="76">
        <v>27529.524190301723</v>
      </c>
      <c r="P1021" s="46">
        <v>257963.1286051053</v>
      </c>
      <c r="Q1021" s="46">
        <v>136388.946270352</v>
      </c>
      <c r="R1021" s="76">
        <v>1000135613045.0797</v>
      </c>
      <c r="S1021" s="56">
        <v>0.52270499838078088</v>
      </c>
      <c r="T1021" s="56">
        <v>0.36233365078048807</v>
      </c>
      <c r="U1021" s="46">
        <v>16.129477454000071</v>
      </c>
      <c r="V1021" s="76">
        <v>6459275168201.3135</v>
      </c>
      <c r="W1021" s="84">
        <v>2039.3569015152339</v>
      </c>
      <c r="X1021" s="82">
        <v>4.5397379802601369E-2</v>
      </c>
      <c r="Y1021" s="476">
        <v>2.0000000000000001E-4</v>
      </c>
    </row>
    <row r="1022" spans="1:25" x14ac:dyDescent="0.2">
      <c r="A1022" s="475">
        <v>1018</v>
      </c>
      <c r="B1022" s="56">
        <v>0.31888859102916511</v>
      </c>
      <c r="C1022" s="46">
        <v>1707.880111506448</v>
      </c>
      <c r="D1022" s="56">
        <v>0.6469789404904831</v>
      </c>
      <c r="E1022" s="56">
        <v>0.41012564201901897</v>
      </c>
      <c r="F1022" s="250">
        <v>2024.81</v>
      </c>
      <c r="G1022" s="76">
        <v>386609233768.07349</v>
      </c>
      <c r="H1022" s="46">
        <v>14277327.44268686</v>
      </c>
      <c r="I1022" s="76">
        <v>461153953850.34082</v>
      </c>
      <c r="J1022" s="56">
        <v>0.31888859102916511</v>
      </c>
      <c r="K1022" s="76">
        <v>15697118719.459496</v>
      </c>
      <c r="L1022" s="76">
        <v>0</v>
      </c>
      <c r="M1022" s="76">
        <v>264564662890.86624</v>
      </c>
      <c r="N1022" s="76">
        <v>39466233348.717682</v>
      </c>
      <c r="O1022" s="76">
        <v>42141.147839674566</v>
      </c>
      <c r="P1022" s="46">
        <v>310494.38653860032</v>
      </c>
      <c r="Q1022" s="46">
        <v>180019.01249126982</v>
      </c>
      <c r="R1022" s="76">
        <v>1151892226560.3838</v>
      </c>
      <c r="S1022" s="56">
        <v>0.58500831590391167</v>
      </c>
      <c r="T1022" s="56">
        <v>0.43699078638326611</v>
      </c>
      <c r="U1022" s="46">
        <v>17.558648352841374</v>
      </c>
      <c r="V1022" s="76">
        <v>9576614153193.4082</v>
      </c>
      <c r="W1022" s="84">
        <v>3020.896328068985</v>
      </c>
      <c r="X1022" s="82">
        <v>4.2181146629558415E-2</v>
      </c>
      <c r="Y1022" s="476">
        <v>2.0000000000000001E-4</v>
      </c>
    </row>
    <row r="1023" spans="1:25" x14ac:dyDescent="0.2">
      <c r="A1023" s="475">
        <v>1019</v>
      </c>
      <c r="B1023" s="56">
        <v>0.56395936659846901</v>
      </c>
      <c r="C1023" s="46">
        <v>6461.8499561196468</v>
      </c>
      <c r="D1023" s="56">
        <v>0.80575363426395663</v>
      </c>
      <c r="E1023" s="56">
        <v>0.53194970793879059</v>
      </c>
      <c r="F1023" s="250">
        <v>2026.45</v>
      </c>
      <c r="G1023" s="76">
        <v>110568409019.53358</v>
      </c>
      <c r="H1023" s="46">
        <v>19752613.08830177</v>
      </c>
      <c r="I1023" s="76">
        <v>602153992899.33875</v>
      </c>
      <c r="J1023" s="56">
        <v>0.47560099603443962</v>
      </c>
      <c r="K1023" s="76">
        <v>26291935862.509766</v>
      </c>
      <c r="L1023" s="76">
        <v>16412000405.823631</v>
      </c>
      <c r="M1023" s="76">
        <v>33273508986.942734</v>
      </c>
      <c r="N1023" s="76">
        <v>27528097120.291199</v>
      </c>
      <c r="O1023" s="76">
        <v>21712.601524408125</v>
      </c>
      <c r="P1023" s="46">
        <v>227612.77599315631</v>
      </c>
      <c r="Q1023" s="46">
        <v>114983.53514680282</v>
      </c>
      <c r="R1023" s="76">
        <v>835939814419.51221</v>
      </c>
      <c r="S1023" s="56">
        <v>0.53828970752390226</v>
      </c>
      <c r="T1023" s="56">
        <v>0.42446565230744021</v>
      </c>
      <c r="U1023" s="46">
        <v>14.763699403727577</v>
      </c>
      <c r="V1023" s="76">
        <v>5794866331470.1084</v>
      </c>
      <c r="W1023" s="84">
        <v>1829.055693629693</v>
      </c>
      <c r="X1023" s="82">
        <v>4.9509325204475735E-2</v>
      </c>
      <c r="Y1023" s="476">
        <v>2.0000000000000001E-4</v>
      </c>
    </row>
    <row r="1024" spans="1:25" x14ac:dyDescent="0.2">
      <c r="A1024" s="475">
        <v>1020</v>
      </c>
      <c r="B1024" s="56">
        <v>0.43301113607117531</v>
      </c>
      <c r="C1024" s="46">
        <v>4950.11661906464</v>
      </c>
      <c r="D1024" s="56">
        <v>0.50025430868860177</v>
      </c>
      <c r="E1024" s="56">
        <v>0.7</v>
      </c>
      <c r="F1024" s="250">
        <v>2025.23</v>
      </c>
      <c r="G1024" s="76">
        <v>93610714427.444962</v>
      </c>
      <c r="H1024" s="46">
        <v>9456630.6773781646</v>
      </c>
      <c r="I1024" s="76">
        <v>229239032314.2171</v>
      </c>
      <c r="J1024" s="56">
        <v>0.1854575828061924</v>
      </c>
      <c r="K1024" s="76">
        <v>25496132054.838608</v>
      </c>
      <c r="L1024" s="76">
        <v>89833316972.856689</v>
      </c>
      <c r="M1024" s="76">
        <v>88000229589.502975</v>
      </c>
      <c r="N1024" s="76">
        <v>33262467374.242714</v>
      </c>
      <c r="O1024" s="76">
        <v>27145.561179611115</v>
      </c>
      <c r="P1024" s="46">
        <v>229387.3437915626</v>
      </c>
      <c r="Q1024" s="46">
        <v>122319.00576959703</v>
      </c>
      <c r="R1024" s="76">
        <v>559844018161.36365</v>
      </c>
      <c r="S1024" s="56">
        <v>0.49583630909283349</v>
      </c>
      <c r="T1024" s="56">
        <v>0.22829901264655394</v>
      </c>
      <c r="U1024" s="46">
        <v>17.171361650019307</v>
      </c>
      <c r="V1024" s="76">
        <v>2483544504009.3794</v>
      </c>
      <c r="W1024" s="84">
        <v>783.65596828944979</v>
      </c>
      <c r="X1024" s="82">
        <v>4.1785174071805743E-2</v>
      </c>
      <c r="Y1024" s="476">
        <v>2.0000000000000001E-4</v>
      </c>
    </row>
    <row r="1025" spans="1:25" x14ac:dyDescent="0.2">
      <c r="A1025" s="475">
        <v>1021</v>
      </c>
      <c r="B1025" s="56">
        <v>0.66131005983449076</v>
      </c>
      <c r="C1025" s="46">
        <v>3329.0556231300052</v>
      </c>
      <c r="D1025" s="56">
        <v>0.74236446231727693</v>
      </c>
      <c r="E1025" s="56">
        <v>0.62672529704533675</v>
      </c>
      <c r="F1025" s="250">
        <v>2025.86</v>
      </c>
      <c r="G1025" s="76">
        <v>198758029448.41052</v>
      </c>
      <c r="H1025" s="46">
        <v>17363072.117657632</v>
      </c>
      <c r="I1025" s="76">
        <v>381240457864.9621</v>
      </c>
      <c r="J1025" s="56">
        <v>0.13047135622719708</v>
      </c>
      <c r="K1025" s="76">
        <v>25075135771.800957</v>
      </c>
      <c r="L1025" s="76">
        <v>62627977134.089325</v>
      </c>
      <c r="M1025" s="76">
        <v>92911275981.916565</v>
      </c>
      <c r="N1025" s="76">
        <v>29297912872.510029</v>
      </c>
      <c r="O1025" s="76">
        <v>26625.315935920335</v>
      </c>
      <c r="P1025" s="46">
        <v>204283.23784470774</v>
      </c>
      <c r="Q1025" s="46">
        <v>99393.282029698094</v>
      </c>
      <c r="R1025" s="76">
        <v>815232087355.87366</v>
      </c>
      <c r="S1025" s="56">
        <v>0.4587838343633876</v>
      </c>
      <c r="T1025" s="56">
        <v>0.26923127370070327</v>
      </c>
      <c r="U1025" s="46">
        <v>18.420852899473324</v>
      </c>
      <c r="V1025" s="76">
        <v>4362076477297.3887</v>
      </c>
      <c r="W1025" s="84">
        <v>1374.6824066433346</v>
      </c>
      <c r="X1025" s="82">
        <v>4.065146755175434E-2</v>
      </c>
      <c r="Y1025" s="476">
        <v>2.0000000000000001E-4</v>
      </c>
    </row>
    <row r="1026" spans="1:25" x14ac:dyDescent="0.2">
      <c r="A1026" s="475">
        <v>1022</v>
      </c>
      <c r="B1026" s="56">
        <v>0.55092043914024769</v>
      </c>
      <c r="C1026" s="46">
        <v>1500</v>
      </c>
      <c r="D1026" s="56">
        <v>1.0178203718054175</v>
      </c>
      <c r="E1026" s="56">
        <v>0.53773255122964037</v>
      </c>
      <c r="F1026" s="250">
        <v>2024.61</v>
      </c>
      <c r="G1026" s="76">
        <v>765720806930.15442</v>
      </c>
      <c r="H1026" s="46">
        <v>34493982.668211557</v>
      </c>
      <c r="I1026" s="76">
        <v>453080576709.27484</v>
      </c>
      <c r="J1026" s="56">
        <v>-0.20874269696398473</v>
      </c>
      <c r="K1026" s="76">
        <v>13486387637.842743</v>
      </c>
      <c r="L1026" s="76">
        <v>0</v>
      </c>
      <c r="M1026" s="76">
        <v>589518183765.32617</v>
      </c>
      <c r="N1026" s="76">
        <v>40127962944.853981</v>
      </c>
      <c r="O1026" s="76">
        <v>28498.968490273423</v>
      </c>
      <c r="P1026" s="46">
        <v>275578.46340145345</v>
      </c>
      <c r="Q1026" s="46">
        <v>145779.80580724159</v>
      </c>
      <c r="R1026" s="76">
        <v>2005261797493.5593</v>
      </c>
      <c r="S1026" s="56">
        <v>0.55940105691544662</v>
      </c>
      <c r="T1026" s="56">
        <v>0.32194056465528192</v>
      </c>
      <c r="U1026" s="46">
        <v>23.058206762576219</v>
      </c>
      <c r="V1026" s="76">
        <v>15836079896948.795</v>
      </c>
      <c r="W1026" s="84">
        <v>4996.0556458500132</v>
      </c>
      <c r="X1026" s="82">
        <v>3.2719280096655382E-2</v>
      </c>
      <c r="Y1026" s="476">
        <v>2.0000000000000001E-4</v>
      </c>
    </row>
    <row r="1027" spans="1:25" x14ac:dyDescent="0.2">
      <c r="A1027" s="475">
        <v>1023</v>
      </c>
      <c r="B1027" s="56">
        <v>0.40722651822318662</v>
      </c>
      <c r="C1027" s="46">
        <v>4121.4717763605395</v>
      </c>
      <c r="D1027" s="56">
        <v>0.68456420985357447</v>
      </c>
      <c r="E1027" s="56">
        <v>0.52133731565595887</v>
      </c>
      <c r="F1027" s="250">
        <v>2024.79</v>
      </c>
      <c r="G1027" s="76">
        <v>170589961806.37082</v>
      </c>
      <c r="H1027" s="46">
        <v>15301347.159632834</v>
      </c>
      <c r="I1027" s="76">
        <v>416946017259.039</v>
      </c>
      <c r="J1027" s="56">
        <v>0.3893225701413231</v>
      </c>
      <c r="K1027" s="76">
        <v>17663186909.112747</v>
      </c>
      <c r="L1027" s="76">
        <v>10008103468.336443</v>
      </c>
      <c r="M1027" s="76">
        <v>126466778369.95914</v>
      </c>
      <c r="N1027" s="76">
        <v>97419239119.317856</v>
      </c>
      <c r="O1027" s="76">
        <v>18468.53490286108</v>
      </c>
      <c r="P1027" s="46">
        <v>595593.96354930918</v>
      </c>
      <c r="Q1027" s="46">
        <v>404498.70607584459</v>
      </c>
      <c r="R1027" s="76">
        <v>911183379689.69958</v>
      </c>
      <c r="S1027" s="56">
        <v>0.54198642629635563</v>
      </c>
      <c r="T1027" s="56">
        <v>0.34396967441266951</v>
      </c>
      <c r="U1027" s="46">
        <v>16.176499735221977</v>
      </c>
      <c r="V1027" s="76">
        <v>5584667229047.7021</v>
      </c>
      <c r="W1027" s="84">
        <v>1759.5087365744989</v>
      </c>
      <c r="X1027" s="82">
        <v>4.5258144140026164E-2</v>
      </c>
      <c r="Y1027" s="476">
        <v>2.0000000000000001E-4</v>
      </c>
    </row>
    <row r="1028" spans="1:25" x14ac:dyDescent="0.2">
      <c r="A1028" s="475">
        <v>1024</v>
      </c>
      <c r="B1028" s="56">
        <v>0.52388410609366487</v>
      </c>
      <c r="C1028" s="46">
        <v>1546.6547463714564</v>
      </c>
      <c r="D1028" s="56">
        <v>0.75183597534185265</v>
      </c>
      <c r="E1028" s="56">
        <v>0.57388875979493537</v>
      </c>
      <c r="F1028" s="250">
        <v>2025.38</v>
      </c>
      <c r="G1028" s="76">
        <v>169422652425.27359</v>
      </c>
      <c r="H1028" s="46">
        <v>18935616.297642767</v>
      </c>
      <c r="I1028" s="76">
        <v>393607911523.71277</v>
      </c>
      <c r="J1028" s="56">
        <v>0.23417516645918879</v>
      </c>
      <c r="K1028" s="76">
        <v>10900772117.009636</v>
      </c>
      <c r="L1028" s="76">
        <v>4891002414.7274847</v>
      </c>
      <c r="M1028" s="76">
        <v>116851122176.21664</v>
      </c>
      <c r="N1028" s="76">
        <v>40575270702.50547</v>
      </c>
      <c r="O1028" s="76">
        <v>18873.933346374986</v>
      </c>
      <c r="P1028" s="46">
        <v>294894.57537027472</v>
      </c>
      <c r="Q1028" s="46">
        <v>165744.1003668778</v>
      </c>
      <c r="R1028" s="76">
        <v>885828053124.34424</v>
      </c>
      <c r="S1028" s="56">
        <v>0.51921515582508593</v>
      </c>
      <c r="T1028" s="56">
        <v>0.25241862955908162</v>
      </c>
      <c r="U1028" s="46">
        <v>17.468691151506281</v>
      </c>
      <c r="V1028" s="76">
        <v>4417542539129.8145</v>
      </c>
      <c r="W1028" s="84">
        <v>1393.9076442554128</v>
      </c>
      <c r="X1028" s="82">
        <v>4.0723016541734519E-2</v>
      </c>
      <c r="Y1028" s="476">
        <v>2.0000000000000001E-4</v>
      </c>
    </row>
    <row r="1029" spans="1:25" x14ac:dyDescent="0.2">
      <c r="A1029" s="475">
        <v>1025</v>
      </c>
      <c r="B1029" s="56">
        <v>0.34924909591188075</v>
      </c>
      <c r="C1029" s="46">
        <v>5260.9484998459702</v>
      </c>
      <c r="D1029" s="56">
        <v>0.68364037910939612</v>
      </c>
      <c r="E1029" s="56">
        <v>0.59438572859805006</v>
      </c>
      <c r="F1029" s="250">
        <v>2025.14</v>
      </c>
      <c r="G1029" s="76">
        <v>160927934475.68851</v>
      </c>
      <c r="H1029" s="46">
        <v>15271615.364635572</v>
      </c>
      <c r="I1029" s="76">
        <v>485710587101.21179</v>
      </c>
      <c r="J1029" s="56">
        <v>0.3492490959118808</v>
      </c>
      <c r="K1029" s="76">
        <v>33746413802.150055</v>
      </c>
      <c r="L1029" s="76">
        <v>45703099221.853462</v>
      </c>
      <c r="M1029" s="76">
        <v>130475689548.82253</v>
      </c>
      <c r="N1029" s="76">
        <v>83303731397.196442</v>
      </c>
      <c r="O1029" s="76">
        <v>44544.3483428248</v>
      </c>
      <c r="P1029" s="46">
        <v>517856.58931366599</v>
      </c>
      <c r="Q1029" s="46">
        <v>341740.29122654709</v>
      </c>
      <c r="R1029" s="76">
        <v>966472655393.06921</v>
      </c>
      <c r="S1029" s="56">
        <v>0.50489244362185048</v>
      </c>
      <c r="T1029" s="56">
        <v>0.29064626753389533</v>
      </c>
      <c r="U1029" s="46">
        <v>16.340468314980722</v>
      </c>
      <c r="V1029" s="76">
        <v>5040004990436.9297</v>
      </c>
      <c r="W1029" s="84">
        <v>1590.7652820427036</v>
      </c>
      <c r="X1029" s="82">
        <v>4.499559373017769E-2</v>
      </c>
      <c r="Y1029" s="476">
        <v>2.0000000000000001E-4</v>
      </c>
    </row>
    <row r="1030" spans="1:25" x14ac:dyDescent="0.2">
      <c r="A1030" s="475">
        <v>1026</v>
      </c>
      <c r="B1030" s="56">
        <v>0.34057865435707479</v>
      </c>
      <c r="C1030" s="46">
        <v>5413.0520951110329</v>
      </c>
      <c r="D1030" s="56">
        <v>0.9816457913483897</v>
      </c>
      <c r="E1030" s="56">
        <v>0.57646764061994216</v>
      </c>
      <c r="F1030" s="250">
        <v>2026</v>
      </c>
      <c r="G1030" s="76">
        <v>143623531265.2934</v>
      </c>
      <c r="H1030" s="46">
        <v>25101528.564614035</v>
      </c>
      <c r="I1030" s="76">
        <v>625864547447.30701</v>
      </c>
      <c r="J1030" s="56">
        <v>0.29251095278006745</v>
      </c>
      <c r="K1030" s="76">
        <v>26898781981.835098</v>
      </c>
      <c r="L1030" s="76">
        <v>61644619438.29213</v>
      </c>
      <c r="M1030" s="76">
        <v>61268570417.801193</v>
      </c>
      <c r="N1030" s="76">
        <v>3689364144.1782646</v>
      </c>
      <c r="O1030" s="76">
        <v>13753.831094846471</v>
      </c>
      <c r="P1030" s="46">
        <v>73594.780484839051</v>
      </c>
      <c r="Q1030" s="46">
        <v>12961.945121209759</v>
      </c>
      <c r="R1030" s="76">
        <v>1012976785058.4564</v>
      </c>
      <c r="S1030" s="56">
        <v>0.47607178821540924</v>
      </c>
      <c r="T1030" s="56">
        <v>0.27160095626615965</v>
      </c>
      <c r="U1030" s="46">
        <v>15.986647712406766</v>
      </c>
      <c r="V1030" s="76">
        <v>4829861720107.2314</v>
      </c>
      <c r="W1030" s="84">
        <v>1524.2274219315268</v>
      </c>
      <c r="X1030" s="82">
        <v>4.6229349899998495E-2</v>
      </c>
      <c r="Y1030" s="476">
        <v>2.0000000000000001E-4</v>
      </c>
    </row>
    <row r="1031" spans="1:25" x14ac:dyDescent="0.2">
      <c r="A1031" s="475">
        <v>1027</v>
      </c>
      <c r="B1031" s="56">
        <v>0.46652101151920616</v>
      </c>
      <c r="C1031" s="46">
        <v>6269.4731753661281</v>
      </c>
      <c r="D1031" s="56">
        <v>0.66746051370813109</v>
      </c>
      <c r="E1031" s="56">
        <v>0.4822156963962782</v>
      </c>
      <c r="F1031" s="250">
        <v>2025.69</v>
      </c>
      <c r="G1031" s="76">
        <v>95062181598.098358</v>
      </c>
      <c r="H1031" s="46">
        <v>14521089.64910895</v>
      </c>
      <c r="I1031" s="76">
        <v>306985114635.02679</v>
      </c>
      <c r="J1031" s="56">
        <v>9.3416353035381317E-2</v>
      </c>
      <c r="K1031" s="76">
        <v>13531472036.024254</v>
      </c>
      <c r="L1031" s="76">
        <v>35845169760.542366</v>
      </c>
      <c r="M1031" s="76">
        <v>70043060660.288849</v>
      </c>
      <c r="N1031" s="76">
        <v>55589715534.922386</v>
      </c>
      <c r="O1031" s="76">
        <v>21746.952866621519</v>
      </c>
      <c r="P1031" s="46">
        <v>333170.56460280949</v>
      </c>
      <c r="Q1031" s="46">
        <v>196859.06950072906</v>
      </c>
      <c r="R1031" s="76">
        <v>645647176070.87805</v>
      </c>
      <c r="S1031" s="56">
        <v>0.40741968923492483</v>
      </c>
      <c r="T1031" s="56">
        <v>0.17173210988734106</v>
      </c>
      <c r="U1031" s="46">
        <v>18.151353197831078</v>
      </c>
      <c r="V1031" s="76">
        <v>2169235846396.6672</v>
      </c>
      <c r="W1031" s="84">
        <v>684.8248603738441</v>
      </c>
      <c r="X1031" s="82">
        <v>4.0887572007388483E-2</v>
      </c>
      <c r="Y1031" s="476">
        <v>2.0000000000000001E-4</v>
      </c>
    </row>
    <row r="1032" spans="1:25" x14ac:dyDescent="0.2">
      <c r="A1032" s="475">
        <v>1028</v>
      </c>
      <c r="B1032" s="56">
        <v>0.55070087125417055</v>
      </c>
      <c r="C1032" s="46">
        <v>5268.2692115255877</v>
      </c>
      <c r="D1032" s="56">
        <v>0.93356712252811636</v>
      </c>
      <c r="E1032" s="56">
        <v>0.51617976540840216</v>
      </c>
      <c r="F1032" s="250">
        <v>2025.96</v>
      </c>
      <c r="G1032" s="76">
        <v>278488412006.22919</v>
      </c>
      <c r="H1032" s="46">
        <v>20094011.264788952</v>
      </c>
      <c r="I1032" s="76">
        <v>428436286443.38391</v>
      </c>
      <c r="J1032" s="56">
        <v>0.21567230415479421</v>
      </c>
      <c r="K1032" s="76">
        <v>8258742674.8875904</v>
      </c>
      <c r="L1032" s="76">
        <v>11061850088.138603</v>
      </c>
      <c r="M1032" s="76">
        <v>128532178640.83972</v>
      </c>
      <c r="N1032" s="76">
        <v>4847331170.4935684</v>
      </c>
      <c r="O1032" s="76">
        <v>19427.072711180954</v>
      </c>
      <c r="P1032" s="46">
        <v>89019.535982672416</v>
      </c>
      <c r="Q1032" s="46">
        <v>18734.242221086974</v>
      </c>
      <c r="R1032" s="76">
        <v>945122566299.74048</v>
      </c>
      <c r="S1032" s="56">
        <v>0.52931002874506783</v>
      </c>
      <c r="T1032" s="56">
        <v>0.33991192857314612</v>
      </c>
      <c r="U1032" s="46">
        <v>18.165637946586752</v>
      </c>
      <c r="V1032" s="76">
        <v>6262550088325.4131</v>
      </c>
      <c r="W1032" s="84">
        <v>1976.3443122177489</v>
      </c>
      <c r="X1032" s="82">
        <v>4.1459767132194993E-2</v>
      </c>
      <c r="Y1032" s="476">
        <v>2.0000000000000001E-4</v>
      </c>
    </row>
    <row r="1033" spans="1:25" x14ac:dyDescent="0.2">
      <c r="A1033" s="475">
        <v>1029</v>
      </c>
      <c r="B1033" s="56">
        <v>0.40630635514848734</v>
      </c>
      <c r="C1033" s="46">
        <v>6696.0405694164601</v>
      </c>
      <c r="D1033" s="56">
        <v>0.66226198438634132</v>
      </c>
      <c r="E1033" s="56">
        <v>0.22108400992882135</v>
      </c>
      <c r="F1033" s="250">
        <v>2025.6</v>
      </c>
      <c r="G1033" s="76">
        <v>140310148361.31497</v>
      </c>
      <c r="H1033" s="46">
        <v>14183353.571018497</v>
      </c>
      <c r="I1033" s="76">
        <v>483367689362.28021</v>
      </c>
      <c r="J1033" s="56">
        <v>0.40630635514848734</v>
      </c>
      <c r="K1033" s="76">
        <v>30911644764.620186</v>
      </c>
      <c r="L1033" s="76">
        <v>66264793613.4394</v>
      </c>
      <c r="M1033" s="76">
        <v>65335848245.452438</v>
      </c>
      <c r="N1033" s="76">
        <v>38899282081.797676</v>
      </c>
      <c r="O1033" s="76">
        <v>18165.851284756009</v>
      </c>
      <c r="P1033" s="46">
        <v>305742.52397267229</v>
      </c>
      <c r="Q1033" s="46">
        <v>176032.61622244323</v>
      </c>
      <c r="R1033" s="76">
        <v>786236296932.62646</v>
      </c>
      <c r="S1033" s="56">
        <v>0.51295347308279948</v>
      </c>
      <c r="T1033" s="56">
        <v>0.38779012543555758</v>
      </c>
      <c r="U1033" s="46">
        <v>15.641166696987471</v>
      </c>
      <c r="V1033" s="76">
        <v>5245000420077.7334</v>
      </c>
      <c r="W1033" s="84">
        <v>1651.0602670876171</v>
      </c>
      <c r="X1033" s="82">
        <v>4.6961226939037412E-2</v>
      </c>
      <c r="Y1033" s="476">
        <v>2.0000000000000001E-4</v>
      </c>
    </row>
    <row r="1034" spans="1:25" x14ac:dyDescent="0.2">
      <c r="A1034" s="475">
        <v>1030</v>
      </c>
      <c r="B1034" s="56">
        <v>0.33061911455374005</v>
      </c>
      <c r="C1034" s="46">
        <v>7752.8237346145452</v>
      </c>
      <c r="D1034" s="56">
        <v>0.71851804069578862</v>
      </c>
      <c r="E1034" s="56">
        <v>0.55463801602829044</v>
      </c>
      <c r="F1034" s="250">
        <v>2024.61</v>
      </c>
      <c r="G1034" s="76">
        <v>324230407996.22046</v>
      </c>
      <c r="H1034" s="46">
        <v>16520193.136982474</v>
      </c>
      <c r="I1034" s="76">
        <v>463133496965.59015</v>
      </c>
      <c r="J1034" s="56">
        <v>0.33061911455374005</v>
      </c>
      <c r="K1034" s="76">
        <v>11350773728.259594</v>
      </c>
      <c r="L1034" s="76">
        <v>0</v>
      </c>
      <c r="M1034" s="76">
        <v>308755829023.33081</v>
      </c>
      <c r="N1034" s="76">
        <v>70984261370.030655</v>
      </c>
      <c r="O1034" s="76">
        <v>26004.222388285783</v>
      </c>
      <c r="P1034" s="46">
        <v>521516.09695834457</v>
      </c>
      <c r="Q1034" s="46">
        <v>343511.12637494667</v>
      </c>
      <c r="R1034" s="76">
        <v>1285723862307.1584</v>
      </c>
      <c r="S1034" s="56">
        <v>0.59873007742588769</v>
      </c>
      <c r="T1034" s="56">
        <v>0.3464942949676274</v>
      </c>
      <c r="U1034" s="46">
        <v>17.33502646683344</v>
      </c>
      <c r="V1034" s="76">
        <v>8474288141670.8906</v>
      </c>
      <c r="W1034" s="84">
        <v>2675.917539649331</v>
      </c>
      <c r="X1034" s="82">
        <v>4.2062349507834315E-2</v>
      </c>
      <c r="Y1034" s="476">
        <v>2.0000000000000001E-4</v>
      </c>
    </row>
    <row r="1035" spans="1:25" x14ac:dyDescent="0.2">
      <c r="A1035" s="475">
        <v>1031</v>
      </c>
      <c r="B1035" s="56">
        <v>0.55234040037272081</v>
      </c>
      <c r="C1035" s="46">
        <v>1926.2600473159637</v>
      </c>
      <c r="D1035" s="56">
        <v>0.86350406530928714</v>
      </c>
      <c r="E1035" s="56">
        <v>0.16193904973760337</v>
      </c>
      <c r="F1035" s="250">
        <v>2023.75</v>
      </c>
      <c r="G1035" s="76">
        <v>213442534712.6275</v>
      </c>
      <c r="H1035" s="46">
        <v>24574845.544988092</v>
      </c>
      <c r="I1035" s="76">
        <v>473829787382.08832</v>
      </c>
      <c r="J1035" s="56">
        <v>0.18545162651944325</v>
      </c>
      <c r="K1035" s="76">
        <v>11672088052.253187</v>
      </c>
      <c r="L1035" s="76">
        <v>0</v>
      </c>
      <c r="M1035" s="76">
        <v>426926876580.04211</v>
      </c>
      <c r="N1035" s="76">
        <v>112595382991.34213</v>
      </c>
      <c r="O1035" s="76">
        <v>29359.263830799242</v>
      </c>
      <c r="P1035" s="46">
        <v>652276.41229938879</v>
      </c>
      <c r="Q1035" s="46">
        <v>443994.6605571378</v>
      </c>
      <c r="R1035" s="76">
        <v>1449827250140.5776</v>
      </c>
      <c r="S1035" s="56">
        <v>0.55358138791507283</v>
      </c>
      <c r="T1035" s="56">
        <v>0.19210778596299777</v>
      </c>
      <c r="U1035" s="46">
        <v>17.544570837668587</v>
      </c>
      <c r="V1035" s="76">
        <v>5466563603033.7793</v>
      </c>
      <c r="W1035" s="84">
        <v>1726.9786307568377</v>
      </c>
      <c r="X1035" s="82">
        <v>4.0992669601837936E-2</v>
      </c>
      <c r="Y1035" s="476">
        <v>2.0000000000000001E-4</v>
      </c>
    </row>
    <row r="1036" spans="1:25" x14ac:dyDescent="0.2">
      <c r="A1036" s="475">
        <v>1032</v>
      </c>
      <c r="B1036" s="56">
        <v>0.60594445911730899</v>
      </c>
      <c r="C1036" s="46">
        <v>6631.8064060278957</v>
      </c>
      <c r="D1036" s="56">
        <v>0.30903515286366057</v>
      </c>
      <c r="E1036" s="56">
        <v>0.56890928710319411</v>
      </c>
      <c r="F1036" s="250">
        <v>2023.75</v>
      </c>
      <c r="G1036" s="76">
        <v>118795582011.45596</v>
      </c>
      <c r="H1036" s="46">
        <v>5185439.6904949658</v>
      </c>
      <c r="I1036" s="76">
        <v>205807982696.94574</v>
      </c>
      <c r="J1036" s="56">
        <v>0.50026691095779052</v>
      </c>
      <c r="K1036" s="76">
        <v>5850963363.1266298</v>
      </c>
      <c r="L1036" s="76">
        <v>0</v>
      </c>
      <c r="M1036" s="76">
        <v>128877682024.62134</v>
      </c>
      <c r="N1036" s="76">
        <v>226723419953.12329</v>
      </c>
      <c r="O1036" s="76">
        <v>22722.821606306537</v>
      </c>
      <c r="P1036" s="46">
        <v>1450790.1378336616</v>
      </c>
      <c r="Q1036" s="46">
        <v>991615.44763344689</v>
      </c>
      <c r="R1036" s="76">
        <v>671035702329.20093</v>
      </c>
      <c r="S1036" s="56">
        <v>0.52100430674670561</v>
      </c>
      <c r="T1036" s="56">
        <v>0.37562404592558535</v>
      </c>
      <c r="U1036" s="46">
        <v>15.788560581662034</v>
      </c>
      <c r="V1036" s="76">
        <v>4513429116558.7324</v>
      </c>
      <c r="W1036" s="84">
        <v>1424.5701368638936</v>
      </c>
      <c r="X1036" s="82">
        <v>4.497020819406513E-2</v>
      </c>
      <c r="Y1036" s="476">
        <v>2.0000000000000001E-4</v>
      </c>
    </row>
    <row r="1037" spans="1:25" x14ac:dyDescent="0.2">
      <c r="A1037" s="475">
        <v>1033</v>
      </c>
      <c r="B1037" s="56">
        <v>0.50784409519102913</v>
      </c>
      <c r="C1037" s="46">
        <v>4293.3706044892515</v>
      </c>
      <c r="D1037" s="56">
        <v>0.28247339605833804</v>
      </c>
      <c r="E1037" s="56">
        <v>0.42917455299076152</v>
      </c>
      <c r="F1037" s="250">
        <v>2024.8</v>
      </c>
      <c r="G1037" s="76">
        <v>86464097399.685837</v>
      </c>
      <c r="H1037" s="46">
        <v>4751591.0890917229</v>
      </c>
      <c r="I1037" s="76">
        <v>227398219916.7323</v>
      </c>
      <c r="J1037" s="56">
        <v>0.50784409519102913</v>
      </c>
      <c r="K1037" s="76">
        <v>13466127815.574482</v>
      </c>
      <c r="L1037" s="76">
        <v>31363927746.711845</v>
      </c>
      <c r="M1037" s="76">
        <v>52674356550.793045</v>
      </c>
      <c r="N1037" s="76">
        <v>91415068531.943542</v>
      </c>
      <c r="O1037" s="76">
        <v>20988.636899774443</v>
      </c>
      <c r="P1037" s="46">
        <v>630821.86324411642</v>
      </c>
      <c r="Q1037" s="46">
        <v>375646.16522115533</v>
      </c>
      <c r="R1037" s="76">
        <v>463025405474.51581</v>
      </c>
      <c r="S1037" s="56">
        <v>0.53603085733285905</v>
      </c>
      <c r="T1037" s="56">
        <v>0.45624980482504757</v>
      </c>
      <c r="U1037" s="46">
        <v>15.371328761600587</v>
      </c>
      <c r="V1037" s="76">
        <v>3795619801746.8838</v>
      </c>
      <c r="W1037" s="84">
        <v>1198.3329618941341</v>
      </c>
      <c r="X1037" s="82">
        <v>4.4727086264614517E-2</v>
      </c>
      <c r="Y1037" s="476">
        <v>2.0000000000000001E-4</v>
      </c>
    </row>
    <row r="1038" spans="1:25" x14ac:dyDescent="0.2">
      <c r="A1038" s="475">
        <v>1034</v>
      </c>
      <c r="B1038" s="56">
        <v>0.54267497319953284</v>
      </c>
      <c r="C1038" s="46">
        <v>2960.4528132923069</v>
      </c>
      <c r="D1038" s="56">
        <v>0.63594742684980854</v>
      </c>
      <c r="E1038" s="56">
        <v>0.38002535215025401</v>
      </c>
      <c r="F1038" s="250">
        <v>2024.58</v>
      </c>
      <c r="G1038" s="76">
        <v>250808898214.41095</v>
      </c>
      <c r="H1038" s="46">
        <v>13872691.441127237</v>
      </c>
      <c r="I1038" s="76">
        <v>442059473641.69556</v>
      </c>
      <c r="J1038" s="56">
        <v>0.36931120613684587</v>
      </c>
      <c r="K1038" s="76">
        <v>19635659296.641171</v>
      </c>
      <c r="L1038" s="76">
        <v>10737812602.842468</v>
      </c>
      <c r="M1038" s="76">
        <v>152000005135.97116</v>
      </c>
      <c r="N1038" s="76">
        <v>62928510984.833595</v>
      </c>
      <c r="O1038" s="76">
        <v>31404.080578109519</v>
      </c>
      <c r="P1038" s="46">
        <v>346122.05761814606</v>
      </c>
      <c r="Q1038" s="46">
        <v>207647.11322324685</v>
      </c>
      <c r="R1038" s="76">
        <v>929443182682.80066</v>
      </c>
      <c r="S1038" s="56">
        <v>0.55423943270152898</v>
      </c>
      <c r="T1038" s="56">
        <v>0.40313411696223728</v>
      </c>
      <c r="U1038" s="46">
        <v>16.92763666119405</v>
      </c>
      <c r="V1038" s="76">
        <v>7074955655155.3105</v>
      </c>
      <c r="W1038" s="84">
        <v>2233.0954094727508</v>
      </c>
      <c r="X1038" s="82">
        <v>4.2594217730732326E-2</v>
      </c>
      <c r="Y1038" s="476">
        <v>2.0000000000000001E-4</v>
      </c>
    </row>
    <row r="1039" spans="1:25" x14ac:dyDescent="0.2">
      <c r="A1039" s="475">
        <v>1035</v>
      </c>
      <c r="B1039" s="56">
        <v>0.37376071946731348</v>
      </c>
      <c r="C1039" s="46">
        <v>3675.2724775702045</v>
      </c>
      <c r="D1039" s="56">
        <v>1.0643242251028164</v>
      </c>
      <c r="E1039" s="56">
        <v>0.35113231083671587</v>
      </c>
      <c r="F1039" s="250">
        <v>2024.79</v>
      </c>
      <c r="G1039" s="76">
        <v>274113060147.97543</v>
      </c>
      <c r="H1039" s="46">
        <v>34164357.938800074</v>
      </c>
      <c r="I1039" s="76">
        <v>768364666499.95947</v>
      </c>
      <c r="J1039" s="56">
        <v>0.34205850677591443</v>
      </c>
      <c r="K1039" s="76">
        <v>17799404924.527451</v>
      </c>
      <c r="L1039" s="76">
        <v>19069337508.022541</v>
      </c>
      <c r="M1039" s="76">
        <v>173534931324.06369</v>
      </c>
      <c r="N1039" s="76">
        <v>63208921204.542816</v>
      </c>
      <c r="O1039" s="76">
        <v>19172.556432094734</v>
      </c>
      <c r="P1039" s="46">
        <v>418595.36440001143</v>
      </c>
      <c r="Q1039" s="46">
        <v>252404.61187100614</v>
      </c>
      <c r="R1039" s="76">
        <v>1291534422815.1594</v>
      </c>
      <c r="S1039" s="56">
        <v>0.49382283978255692</v>
      </c>
      <c r="T1039" s="56">
        <v>0.34566099331992095</v>
      </c>
      <c r="U1039" s="46">
        <v>16.632285848255549</v>
      </c>
      <c r="V1039" s="76">
        <v>8074001548577.9463</v>
      </c>
      <c r="W1039" s="84">
        <v>2548.2328768341395</v>
      </c>
      <c r="X1039" s="82">
        <v>4.414983667094674E-2</v>
      </c>
      <c r="Y1039" s="476">
        <v>2.0000000000000001E-4</v>
      </c>
    </row>
    <row r="1040" spans="1:25" x14ac:dyDescent="0.2">
      <c r="A1040" s="475">
        <v>1036</v>
      </c>
      <c r="B1040" s="56">
        <v>0.5127993961724322</v>
      </c>
      <c r="C1040" s="46">
        <v>1500</v>
      </c>
      <c r="D1040" s="56">
        <v>0.55815383909888328</v>
      </c>
      <c r="E1040" s="56">
        <v>0.67875116362384558</v>
      </c>
      <c r="F1040" s="250">
        <v>2026.24</v>
      </c>
      <c r="G1040" s="76">
        <v>157148980233.04617</v>
      </c>
      <c r="H1040" s="46">
        <v>12446016.871855695</v>
      </c>
      <c r="I1040" s="76">
        <v>278142655341.90314</v>
      </c>
      <c r="J1040" s="56">
        <v>0.17281038372854129</v>
      </c>
      <c r="K1040" s="76">
        <v>31244985532.178829</v>
      </c>
      <c r="L1040" s="76">
        <v>112609780649.98752</v>
      </c>
      <c r="M1040" s="76">
        <v>45960948252.442032</v>
      </c>
      <c r="N1040" s="76">
        <v>24940277548.261806</v>
      </c>
      <c r="O1040" s="76">
        <v>16868.980234054143</v>
      </c>
      <c r="P1040" s="46">
        <v>189224.02688474319</v>
      </c>
      <c r="Q1040" s="46">
        <v>91913.370568807892</v>
      </c>
      <c r="R1040" s="76">
        <v>589074744777.71631</v>
      </c>
      <c r="S1040" s="56">
        <v>0.46060083659349155</v>
      </c>
      <c r="T1040" s="56">
        <v>0.32317461916317947</v>
      </c>
      <c r="U1040" s="46">
        <v>17.721448694442056</v>
      </c>
      <c r="V1040" s="76">
        <v>3715772885577.27</v>
      </c>
      <c r="W1040" s="84">
        <v>1172.6876564022491</v>
      </c>
      <c r="X1040" s="82">
        <v>4.1252381577231566E-2</v>
      </c>
      <c r="Y1040" s="476">
        <v>2.0000000000000001E-4</v>
      </c>
    </row>
    <row r="1041" spans="1:25" x14ac:dyDescent="0.2">
      <c r="A1041" s="475">
        <v>1037</v>
      </c>
      <c r="B1041" s="56">
        <v>0.54997932185611009</v>
      </c>
      <c r="C1041" s="46">
        <v>6313.919973776945</v>
      </c>
      <c r="D1041" s="56">
        <v>0.776845638290101</v>
      </c>
      <c r="E1041" s="56">
        <v>0.45348873590446093</v>
      </c>
      <c r="F1041" s="250">
        <v>2024.87</v>
      </c>
      <c r="G1041" s="76">
        <v>156412070491.20465</v>
      </c>
      <c r="H1041" s="46">
        <v>19013395.114068408</v>
      </c>
      <c r="I1041" s="76">
        <v>438752478747.91797</v>
      </c>
      <c r="J1041" s="56">
        <v>0.37214220708589907</v>
      </c>
      <c r="K1041" s="76">
        <v>12664844886.765915</v>
      </c>
      <c r="L1041" s="76">
        <v>12338800252.160223</v>
      </c>
      <c r="M1041" s="76">
        <v>152476134242.0994</v>
      </c>
      <c r="N1041" s="76">
        <v>19493326901.863876</v>
      </c>
      <c r="O1041" s="76">
        <v>17452.115974709071</v>
      </c>
      <c r="P1041" s="46">
        <v>194962.20766023951</v>
      </c>
      <c r="Q1041" s="46">
        <v>92188.585472387436</v>
      </c>
      <c r="R1041" s="76">
        <v>887415273243.3595</v>
      </c>
      <c r="S1041" s="56">
        <v>0.56801513344597754</v>
      </c>
      <c r="T1041" s="56">
        <v>0.32715018384066424</v>
      </c>
      <c r="U1041" s="46">
        <v>16.199953589663313</v>
      </c>
      <c r="V1041" s="76">
        <v>5142412650284.043</v>
      </c>
      <c r="W1041" s="84">
        <v>1621.9831087140642</v>
      </c>
      <c r="X1041" s="82">
        <v>4.5405130487529359E-2</v>
      </c>
      <c r="Y1041" s="476">
        <v>2.0000000000000001E-4</v>
      </c>
    </row>
    <row r="1042" spans="1:25" x14ac:dyDescent="0.2">
      <c r="A1042" s="475">
        <v>1038</v>
      </c>
      <c r="B1042" s="56">
        <v>0.54970210008883191</v>
      </c>
      <c r="C1042" s="46">
        <v>1500</v>
      </c>
      <c r="D1042" s="56">
        <v>0.55134899374344348</v>
      </c>
      <c r="E1042" s="56">
        <v>0.33139049598544351</v>
      </c>
      <c r="F1042" s="250">
        <v>2026.13</v>
      </c>
      <c r="G1042" s="76">
        <v>90599076785.478104</v>
      </c>
      <c r="H1042" s="46">
        <v>12095432.170542421</v>
      </c>
      <c r="I1042" s="76">
        <v>408442926168.05975</v>
      </c>
      <c r="J1042" s="56">
        <v>0.42376707148513315</v>
      </c>
      <c r="K1042" s="76">
        <v>37234644348.093979</v>
      </c>
      <c r="L1042" s="76">
        <v>108750881231.04709</v>
      </c>
      <c r="M1042" s="76">
        <v>33206279038.953953</v>
      </c>
      <c r="N1042" s="76">
        <v>55367067790.124092</v>
      </c>
      <c r="O1042" s="76">
        <v>31967.437042514903</v>
      </c>
      <c r="P1042" s="46">
        <v>323675.40847760544</v>
      </c>
      <c r="Q1042" s="46">
        <v>192530.68212069373</v>
      </c>
      <c r="R1042" s="76">
        <v>693743132651.40051</v>
      </c>
      <c r="S1042" s="56">
        <v>0.51987250339371516</v>
      </c>
      <c r="T1042" s="56">
        <v>0.37304704466646704</v>
      </c>
      <c r="U1042" s="46">
        <v>14.863123501918205</v>
      </c>
      <c r="V1042" s="76">
        <v>4375023539051.0913</v>
      </c>
      <c r="W1042" s="84">
        <v>1377.9494894753311</v>
      </c>
      <c r="X1042" s="82">
        <v>4.7338196099642439E-2</v>
      </c>
      <c r="Y1042" s="476">
        <v>2.0000000000000001E-4</v>
      </c>
    </row>
    <row r="1043" spans="1:25" x14ac:dyDescent="0.2">
      <c r="A1043" s="475">
        <v>1039</v>
      </c>
      <c r="B1043" s="56">
        <v>0.5786317111044198</v>
      </c>
      <c r="C1043" s="46">
        <v>5409.8030740677332</v>
      </c>
      <c r="D1043" s="56">
        <v>1.4281004348793611</v>
      </c>
      <c r="E1043" s="56">
        <v>0.48357861963862453</v>
      </c>
      <c r="F1043" s="250">
        <v>2024.76</v>
      </c>
      <c r="G1043" s="76">
        <v>793366056991.84961</v>
      </c>
      <c r="H1043" s="46">
        <v>44642654.723148748</v>
      </c>
      <c r="I1043" s="76">
        <v>932235823838.03284</v>
      </c>
      <c r="J1043" s="56">
        <v>0.2661208296267128</v>
      </c>
      <c r="K1043" s="76">
        <v>12321612787.557514</v>
      </c>
      <c r="L1043" s="76">
        <v>0</v>
      </c>
      <c r="M1043" s="76">
        <v>471791476954.02826</v>
      </c>
      <c r="N1043" s="76">
        <v>12908997845.439163</v>
      </c>
      <c r="O1043" s="76">
        <v>20950.433317777341</v>
      </c>
      <c r="P1043" s="46">
        <v>100707.63414981068</v>
      </c>
      <c r="Q1043" s="46">
        <v>48134.655421469237</v>
      </c>
      <c r="R1043" s="76">
        <v>2211055880910.3838</v>
      </c>
      <c r="S1043" s="56">
        <v>0.56901955373767166</v>
      </c>
      <c r="T1043" s="56">
        <v>0.4270609458514415</v>
      </c>
      <c r="U1043" s="46">
        <v>18.028480692310797</v>
      </c>
      <c r="V1043" s="76">
        <v>18282418622062.66</v>
      </c>
      <c r="W1043" s="84">
        <v>5767.7737350760954</v>
      </c>
      <c r="X1043" s="82">
        <v>4.1504995354206854E-2</v>
      </c>
      <c r="Y1043" s="476">
        <v>2.0000000000000001E-4</v>
      </c>
    </row>
    <row r="1044" spans="1:25" x14ac:dyDescent="0.2">
      <c r="A1044" s="475">
        <v>1040</v>
      </c>
      <c r="B1044" s="56">
        <v>0.55365442201477066</v>
      </c>
      <c r="C1044" s="46">
        <v>1959.1628754055787</v>
      </c>
      <c r="D1044" s="56">
        <v>0.68495526551698327</v>
      </c>
      <c r="E1044" s="56">
        <v>0.37687544921952704</v>
      </c>
      <c r="F1044" s="250">
        <v>2026.5</v>
      </c>
      <c r="G1044" s="76">
        <v>145327097505.67789</v>
      </c>
      <c r="H1044" s="46">
        <v>16296550.757443869</v>
      </c>
      <c r="I1044" s="76">
        <v>486432055738.89386</v>
      </c>
      <c r="J1044" s="56">
        <v>0.40571900175218911</v>
      </c>
      <c r="K1044" s="76">
        <v>33552302215.619762</v>
      </c>
      <c r="L1044" s="76">
        <v>65427275953.566399</v>
      </c>
      <c r="M1044" s="76">
        <v>60062307585.132256</v>
      </c>
      <c r="N1044" s="76">
        <v>27614491128.55674</v>
      </c>
      <c r="O1044" s="76">
        <v>45000</v>
      </c>
      <c r="P1044" s="46">
        <v>207052.43275839579</v>
      </c>
      <c r="Q1044" s="46">
        <v>102403.72983417254</v>
      </c>
      <c r="R1044" s="76">
        <v>842700025261.80127</v>
      </c>
      <c r="S1044" s="56">
        <v>0.54046378772589321</v>
      </c>
      <c r="T1044" s="56">
        <v>0.35750014969714877</v>
      </c>
      <c r="U1044" s="46">
        <v>15.746749177635573</v>
      </c>
      <c r="V1044" s="76">
        <v>5272420105289.5586</v>
      </c>
      <c r="W1044" s="84">
        <v>1664.728841655058</v>
      </c>
      <c r="X1044" s="82">
        <v>4.5917203176087495E-2</v>
      </c>
      <c r="Y1044" s="476">
        <v>2.0000000000000001E-4</v>
      </c>
    </row>
    <row r="1045" spans="1:25" x14ac:dyDescent="0.2">
      <c r="A1045" s="475">
        <v>1041</v>
      </c>
      <c r="B1045" s="56">
        <v>0.43319856373046134</v>
      </c>
      <c r="C1045" s="46">
        <v>7164.9924570274616</v>
      </c>
      <c r="D1045" s="56">
        <v>0.99722931621368482</v>
      </c>
      <c r="E1045" s="56">
        <v>0.68265159690319477</v>
      </c>
      <c r="F1045" s="250">
        <v>2023.75</v>
      </c>
      <c r="G1045" s="76">
        <v>621418431967.83386</v>
      </c>
      <c r="H1045" s="46">
        <v>29368456.80898609</v>
      </c>
      <c r="I1045" s="76">
        <v>669096735492.16272</v>
      </c>
      <c r="J1045" s="56">
        <v>0.28119742438220963</v>
      </c>
      <c r="K1045" s="76">
        <v>15132136925.205595</v>
      </c>
      <c r="L1045" s="76">
        <v>3542887488.0028086</v>
      </c>
      <c r="M1045" s="76">
        <v>476715692591.12054</v>
      </c>
      <c r="N1045" s="76">
        <v>148459100595.48416</v>
      </c>
      <c r="O1045" s="76">
        <v>28527.902045440573</v>
      </c>
      <c r="P1045" s="46">
        <v>800680.66358219984</v>
      </c>
      <c r="Q1045" s="46">
        <v>560113.72454652889</v>
      </c>
      <c r="R1045" s="76">
        <v>1870511354437.7678</v>
      </c>
      <c r="S1045" s="56">
        <v>0.56408553678121365</v>
      </c>
      <c r="T1045" s="56">
        <v>0.426246780028392</v>
      </c>
      <c r="U1045" s="46">
        <v>17.659918058765605</v>
      </c>
      <c r="V1045" s="76">
        <v>15242435745010.268</v>
      </c>
      <c r="W1045" s="84">
        <v>4809.8881100254839</v>
      </c>
      <c r="X1045" s="82">
        <v>4.1892958164488577E-2</v>
      </c>
      <c r="Y1045" s="476">
        <v>2.0000000000000001E-4</v>
      </c>
    </row>
    <row r="1046" spans="1:25" x14ac:dyDescent="0.2">
      <c r="A1046" s="475">
        <v>1042</v>
      </c>
      <c r="B1046" s="56">
        <v>0.59841030867754119</v>
      </c>
      <c r="C1046" s="46">
        <v>2933.31182523302</v>
      </c>
      <c r="D1046" s="56">
        <v>0.74612641333094143</v>
      </c>
      <c r="E1046" s="56">
        <v>0.45129569805333031</v>
      </c>
      <c r="F1046" s="250">
        <v>2023.84</v>
      </c>
      <c r="G1046" s="76">
        <v>359401286179.40179</v>
      </c>
      <c r="H1046" s="46">
        <v>18388779.835160516</v>
      </c>
      <c r="I1046" s="76">
        <v>461269165279.22974</v>
      </c>
      <c r="J1046" s="56">
        <v>0.25559128205852577</v>
      </c>
      <c r="K1046" s="76">
        <v>15744922323.469282</v>
      </c>
      <c r="L1046" s="76">
        <v>0</v>
      </c>
      <c r="M1046" s="76">
        <v>340217390780.77942</v>
      </c>
      <c r="N1046" s="76">
        <v>53682390839.421005</v>
      </c>
      <c r="O1046" s="76">
        <v>45000</v>
      </c>
      <c r="P1046" s="46">
        <v>319395.77872079349</v>
      </c>
      <c r="Q1046" s="46">
        <v>184400.89689794095</v>
      </c>
      <c r="R1046" s="76">
        <v>1231424458932.0056</v>
      </c>
      <c r="S1046" s="56">
        <v>0.56786542195657908</v>
      </c>
      <c r="T1046" s="56">
        <v>0.35562893591613509</v>
      </c>
      <c r="U1046" s="46">
        <v>17.856325938887075</v>
      </c>
      <c r="V1046" s="76">
        <v>8621889840809.5723</v>
      </c>
      <c r="W1046" s="84">
        <v>2721.8925982570031</v>
      </c>
      <c r="X1046" s="82">
        <v>4.0691326969520915E-2</v>
      </c>
      <c r="Y1046" s="476">
        <v>2.0000000000000001E-4</v>
      </c>
    </row>
    <row r="1047" spans="1:25" x14ac:dyDescent="0.2">
      <c r="A1047" s="475">
        <v>1043</v>
      </c>
      <c r="B1047" s="56">
        <v>0.5346829840632692</v>
      </c>
      <c r="C1047" s="46">
        <v>3497.9382588457834</v>
      </c>
      <c r="D1047" s="56">
        <v>0.68039928314614795</v>
      </c>
      <c r="E1047" s="56">
        <v>0.40777781741113994</v>
      </c>
      <c r="F1047" s="250">
        <v>2023.75</v>
      </c>
      <c r="G1047" s="76">
        <v>290568441369.96692</v>
      </c>
      <c r="H1047" s="46">
        <v>15144803.210148856</v>
      </c>
      <c r="I1047" s="76">
        <v>310409960430.9494</v>
      </c>
      <c r="J1047" s="56">
        <v>0.16745659302182203</v>
      </c>
      <c r="K1047" s="76">
        <v>43277281.772810742</v>
      </c>
      <c r="L1047" s="76">
        <v>0</v>
      </c>
      <c r="M1047" s="76">
        <v>306865980781.19128</v>
      </c>
      <c r="N1047" s="76">
        <v>25387447585.318962</v>
      </c>
      <c r="O1047" s="76">
        <v>26234.415003656064</v>
      </c>
      <c r="P1047" s="46">
        <v>206019.39619038123</v>
      </c>
      <c r="Q1047" s="46">
        <v>101744.89145810106</v>
      </c>
      <c r="R1047" s="76">
        <v>959233744051.17017</v>
      </c>
      <c r="S1047" s="56">
        <v>0.58022184805364518</v>
      </c>
      <c r="T1047" s="56">
        <v>0.33010436749691691</v>
      </c>
      <c r="U1047" s="46">
        <v>18.505671979510822</v>
      </c>
      <c r="V1047" s="76">
        <v>6463917789919.1719</v>
      </c>
      <c r="W1047" s="84">
        <v>2038.3482941009372</v>
      </c>
      <c r="X1047" s="82">
        <v>3.941009523153826E-2</v>
      </c>
      <c r="Y1047" s="476">
        <v>2.0000000000000001E-4</v>
      </c>
    </row>
    <row r="1048" spans="1:25" x14ac:dyDescent="0.2">
      <c r="A1048" s="475">
        <v>1044</v>
      </c>
      <c r="B1048" s="56">
        <v>0.35438137326788155</v>
      </c>
      <c r="C1048" s="46">
        <v>2228.5657227902266</v>
      </c>
      <c r="D1048" s="56">
        <v>0.24468265102883124</v>
      </c>
      <c r="E1048" s="56">
        <v>0.4965102871762615</v>
      </c>
      <c r="F1048" s="250">
        <v>2025.26</v>
      </c>
      <c r="G1048" s="76">
        <v>112409024583.00049</v>
      </c>
      <c r="H1048" s="46">
        <v>3995168.3063977859</v>
      </c>
      <c r="I1048" s="76">
        <v>150642629325.97025</v>
      </c>
      <c r="J1048" s="56">
        <v>0.35438137326788155</v>
      </c>
      <c r="K1048" s="76">
        <v>12913431992.513283</v>
      </c>
      <c r="L1048" s="76">
        <v>24854467784.244961</v>
      </c>
      <c r="M1048" s="76">
        <v>72741703816.41774</v>
      </c>
      <c r="N1048" s="76">
        <v>81582521122.783524</v>
      </c>
      <c r="O1048" s="76">
        <v>43521.855455253011</v>
      </c>
      <c r="P1048" s="46">
        <v>546748.37595612567</v>
      </c>
      <c r="Q1048" s="46">
        <v>317114.47967207292</v>
      </c>
      <c r="R1048" s="76">
        <v>411746335828.74799</v>
      </c>
      <c r="S1048" s="56">
        <v>0.5196846042393608</v>
      </c>
      <c r="T1048" s="56">
        <v>0.40634679037095905</v>
      </c>
      <c r="U1048" s="46">
        <v>16.903278359814866</v>
      </c>
      <c r="V1048" s="76">
        <v>3195469882180.0854</v>
      </c>
      <c r="W1048" s="84">
        <v>1009.2456378126955</v>
      </c>
      <c r="X1048" s="82">
        <v>4.2162969099715036E-2</v>
      </c>
      <c r="Y1048" s="476">
        <v>2.0000000000000001E-4</v>
      </c>
    </row>
    <row r="1049" spans="1:25" x14ac:dyDescent="0.2">
      <c r="A1049" s="475">
        <v>1045</v>
      </c>
      <c r="B1049" s="56">
        <v>0.6069006640460618</v>
      </c>
      <c r="C1049" s="46">
        <v>2601.0540697199062</v>
      </c>
      <c r="D1049" s="56">
        <v>0.89207390225974148</v>
      </c>
      <c r="E1049" s="56">
        <v>0.54035028034528887</v>
      </c>
      <c r="F1049" s="250">
        <v>2025.66</v>
      </c>
      <c r="G1049" s="76">
        <v>270815139413.54791</v>
      </c>
      <c r="H1049" s="46">
        <v>26103500.040752437</v>
      </c>
      <c r="I1049" s="76">
        <v>579644590247.4115</v>
      </c>
      <c r="J1049" s="56">
        <v>0.30696761752914592</v>
      </c>
      <c r="K1049" s="76">
        <v>32309176303.595695</v>
      </c>
      <c r="L1049" s="76">
        <v>7551799463.0251522</v>
      </c>
      <c r="M1049" s="76">
        <v>129981590555.92517</v>
      </c>
      <c r="N1049" s="76">
        <v>51790320603.222778</v>
      </c>
      <c r="O1049" s="76">
        <v>28665.699698067507</v>
      </c>
      <c r="P1049" s="46">
        <v>353434.3045704207</v>
      </c>
      <c r="Q1049" s="46">
        <v>206785.65851609226</v>
      </c>
      <c r="R1049" s="76">
        <v>1046646638311.2115</v>
      </c>
      <c r="S1049" s="56">
        <v>0.48603319190186162</v>
      </c>
      <c r="T1049" s="56">
        <v>0.39776010930273115</v>
      </c>
      <c r="U1049" s="46">
        <v>16.813085336984368</v>
      </c>
      <c r="V1049" s="76">
        <v>7632523617342.1582</v>
      </c>
      <c r="W1049" s="84">
        <v>2407.5251487469141</v>
      </c>
      <c r="X1049" s="82">
        <v>4.37465536023438E-2</v>
      </c>
      <c r="Y1049" s="476">
        <v>2.0000000000000001E-4</v>
      </c>
    </row>
    <row r="1050" spans="1:25" x14ac:dyDescent="0.2">
      <c r="A1050" s="475">
        <v>1046</v>
      </c>
      <c r="B1050" s="56">
        <v>0.61379040430863718</v>
      </c>
      <c r="C1050" s="46">
        <v>3637.3971739435024</v>
      </c>
      <c r="D1050" s="56">
        <v>0.98856790294299024</v>
      </c>
      <c r="E1050" s="56">
        <v>0.59228546228644774</v>
      </c>
      <c r="F1050" s="250">
        <v>2025.24</v>
      </c>
      <c r="G1050" s="76">
        <v>294170406200.90472</v>
      </c>
      <c r="H1050" s="46">
        <v>29245052.732676368</v>
      </c>
      <c r="I1050" s="76">
        <v>794797711946.53308</v>
      </c>
      <c r="J1050" s="56">
        <v>0.49630997820386069</v>
      </c>
      <c r="K1050" s="76">
        <v>49534954987.819504</v>
      </c>
      <c r="L1050" s="76">
        <v>74767260099.448318</v>
      </c>
      <c r="M1050" s="76">
        <v>191786418083.24658</v>
      </c>
      <c r="N1050" s="76">
        <v>37630331412.801498</v>
      </c>
      <c r="O1050" s="76">
        <v>36323.139269644525</v>
      </c>
      <c r="P1050" s="46">
        <v>306212.51012201805</v>
      </c>
      <c r="Q1050" s="46">
        <v>168994.2218231993</v>
      </c>
      <c r="R1050" s="76">
        <v>1570720454769.9497</v>
      </c>
      <c r="S1050" s="56">
        <v>0.62040135790161088</v>
      </c>
      <c r="T1050" s="56">
        <v>0.41330717496261848</v>
      </c>
      <c r="U1050" s="46">
        <v>15.624569812091657</v>
      </c>
      <c r="V1050" s="76">
        <v>11180374883074.766</v>
      </c>
      <c r="W1050" s="84">
        <v>3529.6285913890347</v>
      </c>
      <c r="X1050" s="82">
        <v>4.6377155676772037E-2</v>
      </c>
      <c r="Y1050" s="476">
        <v>2.0000000000000001E-4</v>
      </c>
    </row>
    <row r="1051" spans="1:25" x14ac:dyDescent="0.2">
      <c r="A1051" s="475">
        <v>1047</v>
      </c>
      <c r="B1051" s="56">
        <v>0.50877368231560616</v>
      </c>
      <c r="C1051" s="46">
        <v>6406.5246353215907</v>
      </c>
      <c r="D1051" s="56">
        <v>0.35387525518803964</v>
      </c>
      <c r="E1051" s="56">
        <v>0.53997153674383558</v>
      </c>
      <c r="F1051" s="250">
        <v>2024.41</v>
      </c>
      <c r="G1051" s="76">
        <v>129265853357.42555</v>
      </c>
      <c r="H1051" s="46">
        <v>6043381.7277167141</v>
      </c>
      <c r="I1051" s="76">
        <v>274199979236.03647</v>
      </c>
      <c r="J1051" s="56">
        <v>0.50877368231560616</v>
      </c>
      <c r="K1051" s="76">
        <v>6904796159.1072359</v>
      </c>
      <c r="L1051" s="76">
        <v>0</v>
      </c>
      <c r="M1051" s="76">
        <v>125848479345.17738</v>
      </c>
      <c r="N1051" s="76">
        <v>21071428156.220551</v>
      </c>
      <c r="O1051" s="76">
        <v>20950.498475507316</v>
      </c>
      <c r="P1051" s="46">
        <v>201520.26090221287</v>
      </c>
      <c r="Q1051" s="46">
        <v>84092.842179720203</v>
      </c>
      <c r="R1051" s="76">
        <v>574471830630.1427</v>
      </c>
      <c r="S1051" s="56">
        <v>0.63896070555942586</v>
      </c>
      <c r="T1051" s="56">
        <v>0.44156120894871648</v>
      </c>
      <c r="U1051" s="46">
        <v>16.000312490983589</v>
      </c>
      <c r="V1051" s="76">
        <v>4559434107655.4229</v>
      </c>
      <c r="W1051" s="84">
        <v>1438.2222043142006</v>
      </c>
      <c r="X1051" s="82">
        <v>4.4704183084165343E-2</v>
      </c>
      <c r="Y1051" s="476">
        <v>2.0000000000000001E-4</v>
      </c>
    </row>
    <row r="1052" spans="1:25" x14ac:dyDescent="0.2">
      <c r="A1052" s="475">
        <v>1048</v>
      </c>
      <c r="B1052" s="56">
        <v>0.44645912920757852</v>
      </c>
      <c r="C1052" s="46">
        <v>3108.6556411403631</v>
      </c>
      <c r="D1052" s="56">
        <v>0.72319608760530374</v>
      </c>
      <c r="E1052" s="56">
        <v>0.641271767322944</v>
      </c>
      <c r="F1052" s="250">
        <v>2025.07</v>
      </c>
      <c r="G1052" s="76">
        <v>152702410048.14929</v>
      </c>
      <c r="H1052" s="46">
        <v>16909427.322472822</v>
      </c>
      <c r="I1052" s="76">
        <v>329587426069.16644</v>
      </c>
      <c r="J1052" s="56">
        <v>9.6655486379033873E-2</v>
      </c>
      <c r="K1052" s="76">
        <v>18431408756.203514</v>
      </c>
      <c r="L1052" s="76">
        <v>6889201234.5825462</v>
      </c>
      <c r="M1052" s="76">
        <v>137444737833.01196</v>
      </c>
      <c r="N1052" s="76">
        <v>42195828012.558266</v>
      </c>
      <c r="O1052" s="76">
        <v>27411.015839176012</v>
      </c>
      <c r="P1052" s="46">
        <v>284413.0222887781</v>
      </c>
      <c r="Q1052" s="46">
        <v>158516.46473473814</v>
      </c>
      <c r="R1052" s="76">
        <v>736516327567.09094</v>
      </c>
      <c r="S1052" s="56">
        <v>0.43898153422684533</v>
      </c>
      <c r="T1052" s="56">
        <v>0.21218134237430597</v>
      </c>
      <c r="U1052" s="46">
        <v>19.520129890529432</v>
      </c>
      <c r="V1052" s="76">
        <v>3316573428837.6938</v>
      </c>
      <c r="W1052" s="84">
        <v>1046.4542983315484</v>
      </c>
      <c r="X1052" s="82">
        <v>3.8174426715595969E-2</v>
      </c>
      <c r="Y1052" s="476">
        <v>2.0000000000000001E-4</v>
      </c>
    </row>
    <row r="1053" spans="1:25" x14ac:dyDescent="0.2">
      <c r="A1053" s="475">
        <v>1049</v>
      </c>
      <c r="B1053" s="56">
        <v>0.43990211927876888</v>
      </c>
      <c r="C1053" s="46">
        <v>3862.0985910320151</v>
      </c>
      <c r="D1053" s="56">
        <v>0.61523867241214536</v>
      </c>
      <c r="E1053" s="56">
        <v>0.32280479201708123</v>
      </c>
      <c r="F1053" s="250">
        <v>2024.9</v>
      </c>
      <c r="G1053" s="76">
        <v>182078717851.08572</v>
      </c>
      <c r="H1053" s="46">
        <v>12885654.166435342</v>
      </c>
      <c r="I1053" s="76">
        <v>329507893617.65643</v>
      </c>
      <c r="J1053" s="56">
        <v>0.2223972205291036</v>
      </c>
      <c r="K1053" s="76">
        <v>12941401518.053442</v>
      </c>
      <c r="L1053" s="76">
        <v>5980760027.8669939</v>
      </c>
      <c r="M1053" s="76">
        <v>126303064870.92432</v>
      </c>
      <c r="N1053" s="76">
        <v>37727263992.384949</v>
      </c>
      <c r="O1053" s="76">
        <v>45000</v>
      </c>
      <c r="P1053" s="46">
        <v>241214.24738167782</v>
      </c>
      <c r="Q1053" s="46">
        <v>128668.80457808536</v>
      </c>
      <c r="R1053" s="76">
        <v>753127281731.81812</v>
      </c>
      <c r="S1053" s="56">
        <v>0.51245812948926361</v>
      </c>
      <c r="T1053" s="56">
        <v>0.30254572982412448</v>
      </c>
      <c r="U1053" s="46">
        <v>17.70739398994737</v>
      </c>
      <c r="V1053" s="76">
        <v>4478877646400.292</v>
      </c>
      <c r="W1053" s="84">
        <v>1414.1708569363359</v>
      </c>
      <c r="X1053" s="82">
        <v>4.0891155565967383E-2</v>
      </c>
      <c r="Y1053" s="476">
        <v>2.0000000000000001E-4</v>
      </c>
    </row>
    <row r="1054" spans="1:25" x14ac:dyDescent="0.2">
      <c r="A1054" s="475">
        <v>1050</v>
      </c>
      <c r="B1054" s="56">
        <v>0.51676503747831948</v>
      </c>
      <c r="C1054" s="46">
        <v>10684.663702806331</v>
      </c>
      <c r="D1054" s="56">
        <v>0.49130985503203772</v>
      </c>
      <c r="E1054" s="56">
        <v>0.69456603652267113</v>
      </c>
      <c r="F1054" s="250">
        <v>2024.83</v>
      </c>
      <c r="G1054" s="76">
        <v>45972073851.067551</v>
      </c>
      <c r="H1054" s="46">
        <v>8863505.7721704841</v>
      </c>
      <c r="I1054" s="76">
        <v>324739098093.66534</v>
      </c>
      <c r="J1054" s="56">
        <v>0.50119673037220513</v>
      </c>
      <c r="K1054" s="76">
        <v>5218469075.0708046</v>
      </c>
      <c r="L1054" s="76">
        <v>11943825302.317741</v>
      </c>
      <c r="M1054" s="76">
        <v>58118781616.158432</v>
      </c>
      <c r="N1054" s="76">
        <v>9014255909.1108284</v>
      </c>
      <c r="O1054" s="76">
        <v>14872.214705546647</v>
      </c>
      <c r="P1054" s="46">
        <v>110333.20485181361</v>
      </c>
      <c r="Q1054" s="46">
        <v>38856.4425964443</v>
      </c>
      <c r="R1054" s="76">
        <v>464743208478.93854</v>
      </c>
      <c r="S1054" s="56">
        <v>0.57402160968785965</v>
      </c>
      <c r="T1054" s="56">
        <v>0.37586215641450138</v>
      </c>
      <c r="U1054" s="46">
        <v>14.548626015354241</v>
      </c>
      <c r="V1054" s="76">
        <v>2915623212474.3389</v>
      </c>
      <c r="W1054" s="84">
        <v>920.50177411439597</v>
      </c>
      <c r="X1054" s="82">
        <v>4.7802583834418343E-2</v>
      </c>
      <c r="Y1054" s="476">
        <v>2.0000000000000001E-4</v>
      </c>
    </row>
    <row r="1055" spans="1:25" x14ac:dyDescent="0.2">
      <c r="A1055" s="475">
        <v>1051</v>
      </c>
      <c r="B1055" s="56">
        <v>0.55142858767535086</v>
      </c>
      <c r="C1055" s="46">
        <v>4982.5854329274007</v>
      </c>
      <c r="D1055" s="56">
        <v>1.0507184954792885</v>
      </c>
      <c r="E1055" s="56">
        <v>0.31965994887398924</v>
      </c>
      <c r="F1055" s="250">
        <v>2024.46</v>
      </c>
      <c r="G1055" s="76">
        <v>360730610056.20642</v>
      </c>
      <c r="H1055" s="46">
        <v>29828811.349706642</v>
      </c>
      <c r="I1055" s="76">
        <v>673326803920.01807</v>
      </c>
      <c r="J1055" s="56">
        <v>0.38342680211246516</v>
      </c>
      <c r="K1055" s="76">
        <v>6503541780.4184132</v>
      </c>
      <c r="L1055" s="76">
        <v>0</v>
      </c>
      <c r="M1055" s="76">
        <v>300593892620.38153</v>
      </c>
      <c r="N1055" s="76">
        <v>19880406607.829979</v>
      </c>
      <c r="O1055" s="76">
        <v>25824.010821401207</v>
      </c>
      <c r="P1055" s="46">
        <v>171385.93398367823</v>
      </c>
      <c r="Q1055" s="46">
        <v>88380.20046774621</v>
      </c>
      <c r="R1055" s="76">
        <v>1522996478288.8499</v>
      </c>
      <c r="S1055" s="56">
        <v>0.60661497652585983</v>
      </c>
      <c r="T1055" s="56">
        <v>0.36981858215599828</v>
      </c>
      <c r="U1055" s="46">
        <v>16.825825136761601</v>
      </c>
      <c r="V1055" s="76">
        <v>10311063496446.562</v>
      </c>
      <c r="W1055" s="84">
        <v>3255.3408773568817</v>
      </c>
      <c r="X1055" s="82">
        <v>4.406885926887711E-2</v>
      </c>
      <c r="Y1055" s="476">
        <v>2.0000000000000001E-4</v>
      </c>
    </row>
    <row r="1056" spans="1:25" x14ac:dyDescent="0.2">
      <c r="A1056" s="475">
        <v>1052</v>
      </c>
      <c r="B1056" s="56">
        <v>0.5180640701914071</v>
      </c>
      <c r="C1056" s="46">
        <v>4479.9028477550337</v>
      </c>
      <c r="D1056" s="56">
        <v>0.70467502986173525</v>
      </c>
      <c r="E1056" s="56">
        <v>0.52833769733650182</v>
      </c>
      <c r="F1056" s="250">
        <v>2025.49</v>
      </c>
      <c r="G1056" s="76">
        <v>118828457616.54372</v>
      </c>
      <c r="H1056" s="46">
        <v>16207545.642149355</v>
      </c>
      <c r="I1056" s="76">
        <v>328820965532.60681</v>
      </c>
      <c r="J1056" s="56">
        <v>8.4070635994164422E-2</v>
      </c>
      <c r="K1056" s="76">
        <v>5785895886.446228</v>
      </c>
      <c r="L1056" s="76">
        <v>12016621881.094318</v>
      </c>
      <c r="M1056" s="76">
        <v>90737006645.473572</v>
      </c>
      <c r="N1056" s="76">
        <v>89383120835.010452</v>
      </c>
      <c r="O1056" s="76">
        <v>23782.546867883364</v>
      </c>
      <c r="P1056" s="46">
        <v>490792.21547453036</v>
      </c>
      <c r="Q1056" s="46">
        <v>319391.85311829223</v>
      </c>
      <c r="R1056" s="76">
        <v>648012167209.02979</v>
      </c>
      <c r="S1056" s="56">
        <v>0.35653974176527375</v>
      </c>
      <c r="T1056" s="56">
        <v>0.15937213278970508</v>
      </c>
      <c r="U1056" s="46">
        <v>21.818993558201896</v>
      </c>
      <c r="V1056" s="76">
        <v>2449293107155.4009</v>
      </c>
      <c r="W1056" s="84">
        <v>772.7541833984526</v>
      </c>
      <c r="X1056" s="82">
        <v>3.3170319110441021E-2</v>
      </c>
      <c r="Y1056" s="476">
        <v>2.0000000000000001E-4</v>
      </c>
    </row>
    <row r="1057" spans="1:25" x14ac:dyDescent="0.2">
      <c r="A1057" s="475">
        <v>1053</v>
      </c>
      <c r="B1057" s="56">
        <v>0.56170618703543984</v>
      </c>
      <c r="C1057" s="46">
        <v>5937.9803343469484</v>
      </c>
      <c r="D1057" s="56">
        <v>0.86588018147406332</v>
      </c>
      <c r="E1057" s="56">
        <v>0.34680905798868505</v>
      </c>
      <c r="F1057" s="250">
        <v>2023.75</v>
      </c>
      <c r="G1057" s="76">
        <v>204292553360.26035</v>
      </c>
      <c r="H1057" s="46">
        <v>22289722.828755427</v>
      </c>
      <c r="I1057" s="76">
        <v>597719183205.3927</v>
      </c>
      <c r="J1057" s="56">
        <v>0.32719660432883324</v>
      </c>
      <c r="K1057" s="76">
        <v>13556474323.48093</v>
      </c>
      <c r="L1057" s="76">
        <v>0</v>
      </c>
      <c r="M1057" s="76">
        <v>215293993320.52222</v>
      </c>
      <c r="N1057" s="76">
        <v>56514904888.706047</v>
      </c>
      <c r="O1057" s="76">
        <v>27401.640838165255</v>
      </c>
      <c r="P1057" s="46">
        <v>342877.93265921407</v>
      </c>
      <c r="Q1057" s="46">
        <v>199380.74036342307</v>
      </c>
      <c r="R1057" s="76">
        <v>1121776131658.6367</v>
      </c>
      <c r="S1057" s="56">
        <v>0.51678679567886343</v>
      </c>
      <c r="T1057" s="56">
        <v>0.34283991635618838</v>
      </c>
      <c r="U1057" s="46">
        <v>16.136005028604789</v>
      </c>
      <c r="V1057" s="76">
        <v>6854441156226.9053</v>
      </c>
      <c r="W1057" s="84">
        <v>2163.6257838179317</v>
      </c>
      <c r="X1057" s="82">
        <v>4.4786035118985303E-2</v>
      </c>
      <c r="Y1057" s="476">
        <v>2.0000000000000001E-4</v>
      </c>
    </row>
    <row r="1058" spans="1:25" x14ac:dyDescent="0.2">
      <c r="A1058" s="475">
        <v>1054</v>
      </c>
      <c r="B1058" s="56">
        <v>0.56449515750320567</v>
      </c>
      <c r="C1058" s="46">
        <v>7830.8513015027966</v>
      </c>
      <c r="D1058" s="56">
        <v>0.54504775738887945</v>
      </c>
      <c r="E1058" s="56">
        <v>0.54669185455095715</v>
      </c>
      <c r="F1058" s="250">
        <v>2024.54</v>
      </c>
      <c r="G1058" s="76">
        <v>231885303496.69128</v>
      </c>
      <c r="H1058" s="46">
        <v>10466017.471198281</v>
      </c>
      <c r="I1058" s="76">
        <v>338377479371.03784</v>
      </c>
      <c r="J1058" s="56">
        <v>0.44371967691671987</v>
      </c>
      <c r="K1058" s="76">
        <v>14622806103.025705</v>
      </c>
      <c r="L1058" s="76">
        <v>0</v>
      </c>
      <c r="M1058" s="76">
        <v>204619228881.00864</v>
      </c>
      <c r="N1058" s="76">
        <v>55992977329.203629</v>
      </c>
      <c r="O1058" s="76">
        <v>19561.102081997225</v>
      </c>
      <c r="P1058" s="46">
        <v>376728.8978111</v>
      </c>
      <c r="Q1058" s="46">
        <v>233977.90012895726</v>
      </c>
      <c r="R1058" s="76">
        <v>921443478102.33203</v>
      </c>
      <c r="S1058" s="56">
        <v>0.62957715004335413</v>
      </c>
      <c r="T1058" s="56">
        <v>0.38714661239234133</v>
      </c>
      <c r="U1058" s="46">
        <v>16.830014163414305</v>
      </c>
      <c r="V1058" s="76">
        <v>6599792542509.5059</v>
      </c>
      <c r="W1058" s="84">
        <v>2079.7493057592023</v>
      </c>
      <c r="X1058" s="82">
        <v>4.3203718667098288E-2</v>
      </c>
      <c r="Y1058" s="476">
        <v>2.0000000000000001E-4</v>
      </c>
    </row>
    <row r="1059" spans="1:25" x14ac:dyDescent="0.2">
      <c r="A1059" s="475">
        <v>1055</v>
      </c>
      <c r="B1059" s="56">
        <v>0.44065942818531839</v>
      </c>
      <c r="C1059" s="46">
        <v>6987.9218354353143</v>
      </c>
      <c r="D1059" s="56">
        <v>0.40935487972486351</v>
      </c>
      <c r="E1059" s="56">
        <v>0.38095940535168388</v>
      </c>
      <c r="F1059" s="250">
        <v>2024.91</v>
      </c>
      <c r="G1059" s="76">
        <v>169886553482.34003</v>
      </c>
      <c r="H1059" s="46">
        <v>7485796.1650688071</v>
      </c>
      <c r="I1059" s="76">
        <v>242723646285.75629</v>
      </c>
      <c r="J1059" s="56">
        <v>0.4129358582113748</v>
      </c>
      <c r="K1059" s="76">
        <v>6545886793.1198187</v>
      </c>
      <c r="L1059" s="76">
        <v>0</v>
      </c>
      <c r="M1059" s="76">
        <v>174059728723.59772</v>
      </c>
      <c r="N1059" s="76">
        <v>95508647417.634506</v>
      </c>
      <c r="O1059" s="76">
        <v>22695.030846183789</v>
      </c>
      <c r="P1059" s="46">
        <v>571405.44474621455</v>
      </c>
      <c r="Q1059" s="46">
        <v>395247.05775251897</v>
      </c>
      <c r="R1059" s="76">
        <v>799645981216.31653</v>
      </c>
      <c r="S1059" s="56">
        <v>0.61018355917934497</v>
      </c>
      <c r="T1059" s="56">
        <v>0.33264571383641228</v>
      </c>
      <c r="U1059" s="46">
        <v>16.79755700854022</v>
      </c>
      <c r="V1059" s="76">
        <v>4989084406766.582</v>
      </c>
      <c r="W1059" s="84">
        <v>1574.5922713388202</v>
      </c>
      <c r="X1059" s="82">
        <v>4.2806473923871283E-2</v>
      </c>
      <c r="Y1059" s="476">
        <v>2.0000000000000001E-4</v>
      </c>
    </row>
    <row r="1060" spans="1:25" x14ac:dyDescent="0.2">
      <c r="A1060" s="475">
        <v>1056</v>
      </c>
      <c r="B1060" s="56">
        <v>0.42425296669801421</v>
      </c>
      <c r="C1060" s="46">
        <v>4855.8924683557507</v>
      </c>
      <c r="D1060" s="56">
        <v>0.34994020063092496</v>
      </c>
      <c r="E1060" s="56">
        <v>0.55232921175143423</v>
      </c>
      <c r="F1060" s="250">
        <v>2024.82</v>
      </c>
      <c r="G1060" s="76">
        <v>112241336424.77527</v>
      </c>
      <c r="H1060" s="46">
        <v>6030187.8303851178</v>
      </c>
      <c r="I1060" s="76">
        <v>306135012959.53448</v>
      </c>
      <c r="J1060" s="56">
        <v>0.42425296669801416</v>
      </c>
      <c r="K1060" s="76">
        <v>5628297510.1265192</v>
      </c>
      <c r="L1060" s="76">
        <v>0</v>
      </c>
      <c r="M1060" s="76">
        <v>93392637674.833694</v>
      </c>
      <c r="N1060" s="76">
        <v>41966885830.976326</v>
      </c>
      <c r="O1060" s="76">
        <v>36723.197567306088</v>
      </c>
      <c r="P1060" s="46">
        <v>344471.62991992856</v>
      </c>
      <c r="Q1060" s="46">
        <v>174724.92901197457</v>
      </c>
      <c r="R1060" s="76">
        <v>548668271977.19611</v>
      </c>
      <c r="S1060" s="56">
        <v>0.54051599186803678</v>
      </c>
      <c r="T1060" s="56">
        <v>0.400198867119896</v>
      </c>
      <c r="U1060" s="46">
        <v>16.036725492145798</v>
      </c>
      <c r="V1060" s="76">
        <v>4003321764301.3452</v>
      </c>
      <c r="W1060" s="84">
        <v>1263.60326564825</v>
      </c>
      <c r="X1060" s="82">
        <v>4.3998007351432042E-2</v>
      </c>
      <c r="Y1060" s="476">
        <v>2.0000000000000001E-4</v>
      </c>
    </row>
    <row r="1061" spans="1:25" x14ac:dyDescent="0.2">
      <c r="A1061" s="475">
        <v>1057</v>
      </c>
      <c r="B1061" s="56">
        <v>0.42443199921576424</v>
      </c>
      <c r="C1061" s="46">
        <v>4809.895576925318</v>
      </c>
      <c r="D1061" s="56">
        <v>0.75089729057521726</v>
      </c>
      <c r="E1061" s="56">
        <v>0.60938558939912213</v>
      </c>
      <c r="F1061" s="250">
        <v>2024.84</v>
      </c>
      <c r="G1061" s="76">
        <v>176007647711.17383</v>
      </c>
      <c r="H1061" s="46">
        <v>17891220.294611555</v>
      </c>
      <c r="I1061" s="76">
        <v>597974842752.31995</v>
      </c>
      <c r="J1061" s="56">
        <v>0.42443199921576424</v>
      </c>
      <c r="K1061" s="76">
        <v>15252522571.278557</v>
      </c>
      <c r="L1061" s="76">
        <v>0</v>
      </c>
      <c r="M1061" s="76">
        <v>159421828434.46628</v>
      </c>
      <c r="N1061" s="76">
        <v>18143789439.272339</v>
      </c>
      <c r="O1061" s="76">
        <v>23458.730372308404</v>
      </c>
      <c r="P1061" s="46">
        <v>161430.92379204847</v>
      </c>
      <c r="Q1061" s="46">
        <v>69321.771250396385</v>
      </c>
      <c r="R1061" s="76">
        <v>1015333642105.9718</v>
      </c>
      <c r="S1061" s="56">
        <v>0.5642111551922715</v>
      </c>
      <c r="T1061" s="56">
        <v>0.35473979849264681</v>
      </c>
      <c r="U1061" s="46">
        <v>15.864217006278228</v>
      </c>
      <c r="V1061" s="76">
        <v>6275245080875.208</v>
      </c>
      <c r="W1061" s="84">
        <v>1979.8808538511844</v>
      </c>
      <c r="X1061" s="82">
        <v>4.5962481136089368E-2</v>
      </c>
      <c r="Y1061" s="476">
        <v>2.0000000000000001E-4</v>
      </c>
    </row>
    <row r="1062" spans="1:25" x14ac:dyDescent="0.2">
      <c r="A1062" s="475">
        <v>1058</v>
      </c>
      <c r="B1062" s="56">
        <v>0.44838511417154692</v>
      </c>
      <c r="C1062" s="46">
        <v>3841.7969573770843</v>
      </c>
      <c r="D1062" s="56">
        <v>0.84922764605583445</v>
      </c>
      <c r="E1062" s="56">
        <v>0.7</v>
      </c>
      <c r="F1062" s="250">
        <v>2023.75</v>
      </c>
      <c r="G1062" s="76">
        <v>623662378417.54919</v>
      </c>
      <c r="H1062" s="46">
        <v>22556096.766836919</v>
      </c>
      <c r="I1062" s="76">
        <v>540861888282.46802</v>
      </c>
      <c r="J1062" s="56">
        <v>0.31587709221833737</v>
      </c>
      <c r="K1062" s="76">
        <v>5398562551.2845793</v>
      </c>
      <c r="L1062" s="76">
        <v>0</v>
      </c>
      <c r="M1062" s="76">
        <v>447861705125.04791</v>
      </c>
      <c r="N1062" s="76">
        <v>52436143420.007935</v>
      </c>
      <c r="O1062" s="76">
        <v>25173.234176458867</v>
      </c>
      <c r="P1062" s="46">
        <v>347080.65151147882</v>
      </c>
      <c r="Q1062" s="46">
        <v>202985.50095462898</v>
      </c>
      <c r="R1062" s="76">
        <v>1495702910397.0688</v>
      </c>
      <c r="S1062" s="56">
        <v>0.60415126031685584</v>
      </c>
      <c r="T1062" s="56">
        <v>0.5142130410312995</v>
      </c>
      <c r="U1062" s="46">
        <v>17.855533639952501</v>
      </c>
      <c r="V1062" s="76">
        <v>14981170840969.945</v>
      </c>
      <c r="W1062" s="84">
        <v>4726.258401378187</v>
      </c>
      <c r="X1062" s="82">
        <v>4.1222693926114731E-2</v>
      </c>
      <c r="Y1062" s="476">
        <v>2.0000000000000001E-4</v>
      </c>
    </row>
    <row r="1063" spans="1:25" x14ac:dyDescent="0.2">
      <c r="A1063" s="475">
        <v>1059</v>
      </c>
      <c r="B1063" s="56">
        <v>0.44110027389306872</v>
      </c>
      <c r="C1063" s="46">
        <v>7250.6470699501351</v>
      </c>
      <c r="D1063" s="56">
        <v>0.55347271439099821</v>
      </c>
      <c r="E1063" s="56">
        <v>0.3016610150926608</v>
      </c>
      <c r="F1063" s="250">
        <v>2024.78</v>
      </c>
      <c r="G1063" s="76">
        <v>402489974962.88995</v>
      </c>
      <c r="H1063" s="46">
        <v>10355879.756800096</v>
      </c>
      <c r="I1063" s="76">
        <v>240458588029.89258</v>
      </c>
      <c r="J1063" s="56">
        <v>0.15108780025810975</v>
      </c>
      <c r="K1063" s="76">
        <v>6156383992.7382126</v>
      </c>
      <c r="L1063" s="76">
        <v>6502698994.9601059</v>
      </c>
      <c r="M1063" s="76">
        <v>230554975138.27744</v>
      </c>
      <c r="N1063" s="76">
        <v>26593570483.458</v>
      </c>
      <c r="O1063" s="76">
        <v>19278.278242181084</v>
      </c>
      <c r="P1063" s="46">
        <v>197350.67147558171</v>
      </c>
      <c r="Q1063" s="46">
        <v>97836.623693491987</v>
      </c>
      <c r="R1063" s="76">
        <v>881034463913.70752</v>
      </c>
      <c r="S1063" s="56">
        <v>0.60234339765793032</v>
      </c>
      <c r="T1063" s="56">
        <v>0.49200873511191306</v>
      </c>
      <c r="U1063" s="46">
        <v>18.551646379904351</v>
      </c>
      <c r="V1063" s="76">
        <v>8665971275360.7637</v>
      </c>
      <c r="W1063" s="84">
        <v>2736.5114965323655</v>
      </c>
      <c r="X1063" s="82">
        <v>4.0167060841336533E-2</v>
      </c>
      <c r="Y1063" s="476">
        <v>2.0000000000000001E-4</v>
      </c>
    </row>
    <row r="1064" spans="1:25" x14ac:dyDescent="0.2">
      <c r="A1064" s="475">
        <v>1060</v>
      </c>
      <c r="B1064" s="56">
        <v>0.64754321144453009</v>
      </c>
      <c r="C1064" s="46">
        <v>1787.5195734532672</v>
      </c>
      <c r="D1064" s="56">
        <v>1.1231497598069358</v>
      </c>
      <c r="E1064" s="56">
        <v>0.41335749566943514</v>
      </c>
      <c r="F1064" s="250">
        <v>2026.6</v>
      </c>
      <c r="G1064" s="76">
        <v>101507616582.45834</v>
      </c>
      <c r="H1064" s="46">
        <v>41590992.872431964</v>
      </c>
      <c r="I1064" s="76">
        <v>581940373686.10645</v>
      </c>
      <c r="J1064" s="56">
        <v>-8.457441742602656E-3</v>
      </c>
      <c r="K1064" s="76">
        <v>28392443662.342766</v>
      </c>
      <c r="L1064" s="76">
        <v>98226326321.414246</v>
      </c>
      <c r="M1064" s="76">
        <v>53565937005.451851</v>
      </c>
      <c r="N1064" s="76">
        <v>37682572602.448341</v>
      </c>
      <c r="O1064" s="76">
        <v>10000</v>
      </c>
      <c r="P1064" s="46">
        <v>283215.4522671501</v>
      </c>
      <c r="Q1064" s="46">
        <v>149288.01301641465</v>
      </c>
      <c r="R1064" s="76">
        <v>854754030209.82141</v>
      </c>
      <c r="S1064" s="56">
        <v>0.21701815443880826</v>
      </c>
      <c r="T1064" s="56">
        <v>8.976880872431732E-2</v>
      </c>
      <c r="U1064" s="46">
        <v>30.803116232978351</v>
      </c>
      <c r="V1064" s="76">
        <v>2671701464912.1748</v>
      </c>
      <c r="W1064" s="84">
        <v>842.4776753592746</v>
      </c>
      <c r="X1064" s="82">
        <v>2.3151650700101868E-2</v>
      </c>
      <c r="Y1064" s="476">
        <v>2.0000000000000001E-4</v>
      </c>
    </row>
    <row r="1065" spans="1:25" x14ac:dyDescent="0.2">
      <c r="A1065" s="475">
        <v>1061</v>
      </c>
      <c r="B1065" s="56">
        <v>0.46569902928972451</v>
      </c>
      <c r="C1065" s="46">
        <v>4141.3020413316435</v>
      </c>
      <c r="D1065" s="56">
        <v>0.76301603224052406</v>
      </c>
      <c r="E1065" s="56">
        <v>0.60827817312793275</v>
      </c>
      <c r="F1065" s="250">
        <v>2025.3</v>
      </c>
      <c r="G1065" s="76">
        <v>189549872327.27982</v>
      </c>
      <c r="H1065" s="46">
        <v>18499191.7138521</v>
      </c>
      <c r="I1065" s="76">
        <v>563143407650.12463</v>
      </c>
      <c r="J1065" s="56">
        <v>0.40464371917035791</v>
      </c>
      <c r="K1065" s="76">
        <v>20242217868.61779</v>
      </c>
      <c r="L1065" s="76">
        <v>17951159677.146843</v>
      </c>
      <c r="M1065" s="76">
        <v>89090945390.254944</v>
      </c>
      <c r="N1065" s="76">
        <v>12062809927.996901</v>
      </c>
      <c r="O1065" s="76">
        <v>20970.455112451717</v>
      </c>
      <c r="P1065" s="46">
        <v>119172.8554296385</v>
      </c>
      <c r="Q1065" s="46">
        <v>43189.732742485277</v>
      </c>
      <c r="R1065" s="76">
        <v>901966983768.41919</v>
      </c>
      <c r="S1065" s="56">
        <v>0.54042469717393138</v>
      </c>
      <c r="T1065" s="56">
        <v>0.41581830198355652</v>
      </c>
      <c r="U1065" s="46">
        <v>15.939483382453107</v>
      </c>
      <c r="V1065" s="76">
        <v>6709345566850.7471</v>
      </c>
      <c r="W1065" s="84">
        <v>2115.3683765466853</v>
      </c>
      <c r="X1065" s="82">
        <v>4.4913392777100783E-2</v>
      </c>
      <c r="Y1065" s="476">
        <v>2.0000000000000001E-4</v>
      </c>
    </row>
    <row r="1066" spans="1:25" x14ac:dyDescent="0.2">
      <c r="A1066" s="475">
        <v>1062</v>
      </c>
      <c r="B1066" s="56">
        <v>0.6104143715057152</v>
      </c>
      <c r="C1066" s="46">
        <v>12276.765105483566</v>
      </c>
      <c r="D1066" s="56">
        <v>0.94951378672703368</v>
      </c>
      <c r="E1066" s="56">
        <v>0.52559103730607859</v>
      </c>
      <c r="F1066" s="250">
        <v>2024.03</v>
      </c>
      <c r="G1066" s="76">
        <v>208329389733.06583</v>
      </c>
      <c r="H1066" s="46">
        <v>19438156.102450326</v>
      </c>
      <c r="I1066" s="76">
        <v>553084115311.40918</v>
      </c>
      <c r="J1066" s="56">
        <v>0.35503138949207769</v>
      </c>
      <c r="K1066" s="76">
        <v>16196844278.700146</v>
      </c>
      <c r="L1066" s="76">
        <v>5941862693.7576885</v>
      </c>
      <c r="M1066" s="76">
        <v>165622780735.28781</v>
      </c>
      <c r="N1066" s="76">
        <v>12162357755.494953</v>
      </c>
      <c r="O1066" s="76">
        <v>34922.509436881948</v>
      </c>
      <c r="P1066" s="46">
        <v>136512.9271108312</v>
      </c>
      <c r="Q1066" s="46">
        <v>44631.193876434263</v>
      </c>
      <c r="R1066" s="76">
        <v>1015020379169.8555</v>
      </c>
      <c r="S1066" s="56">
        <v>0.54791284948801799</v>
      </c>
      <c r="T1066" s="56">
        <v>0.36788659339346863</v>
      </c>
      <c r="U1066" s="46">
        <v>16.266239820163374</v>
      </c>
      <c r="V1066" s="76">
        <v>6605226432947.0283</v>
      </c>
      <c r="W1066" s="84">
        <v>2085.2345585661596</v>
      </c>
      <c r="X1066" s="82">
        <v>4.5714638703797418E-2</v>
      </c>
      <c r="Y1066" s="476">
        <v>2.0000000000000001E-4</v>
      </c>
    </row>
    <row r="1067" spans="1:25" x14ac:dyDescent="0.2">
      <c r="A1067" s="475">
        <v>1063</v>
      </c>
      <c r="B1067" s="56">
        <v>0.47978033509334905</v>
      </c>
      <c r="C1067" s="46">
        <v>2183.0383980954439</v>
      </c>
      <c r="D1067" s="56">
        <v>0.68587254456744073</v>
      </c>
      <c r="E1067" s="56">
        <v>0.54393375852508685</v>
      </c>
      <c r="F1067" s="250">
        <v>2024.59</v>
      </c>
      <c r="G1067" s="76">
        <v>259875585506.87988</v>
      </c>
      <c r="H1067" s="46">
        <v>16198748.352035364</v>
      </c>
      <c r="I1067" s="76">
        <v>463217375669.27002</v>
      </c>
      <c r="J1067" s="56">
        <v>0.42983663922955972</v>
      </c>
      <c r="K1067" s="76">
        <v>5661477337.4691582</v>
      </c>
      <c r="L1067" s="76">
        <v>0</v>
      </c>
      <c r="M1067" s="76">
        <v>202557544854.67322</v>
      </c>
      <c r="N1067" s="76">
        <v>37164085837.694916</v>
      </c>
      <c r="O1067" s="76">
        <v>20188.881702415998</v>
      </c>
      <c r="P1067" s="46">
        <v>276364.37674976361</v>
      </c>
      <c r="Q1067" s="46">
        <v>153314.58588287013</v>
      </c>
      <c r="R1067" s="76">
        <v>1010673251436.2633</v>
      </c>
      <c r="S1067" s="56">
        <v>0.60672330409443342</v>
      </c>
      <c r="T1067" s="56">
        <v>0.40181001671796945</v>
      </c>
      <c r="U1067" s="46">
        <v>16.821732017830008</v>
      </c>
      <c r="V1067" s="76">
        <v>7515440763161.377</v>
      </c>
      <c r="W1067" s="84">
        <v>2368.79290451316</v>
      </c>
      <c r="X1067" s="82">
        <v>4.3344739218565596E-2</v>
      </c>
      <c r="Y1067" s="476">
        <v>2.0000000000000001E-4</v>
      </c>
    </row>
    <row r="1068" spans="1:25" x14ac:dyDescent="0.2">
      <c r="A1068" s="475">
        <v>1064</v>
      </c>
      <c r="B1068" s="56">
        <v>0.56236194898224579</v>
      </c>
      <c r="C1068" s="46">
        <v>3359.1056791022388</v>
      </c>
      <c r="D1068" s="56">
        <v>0.81602418785867226</v>
      </c>
      <c r="E1068" s="56">
        <v>0.34297359126748106</v>
      </c>
      <c r="F1068" s="250">
        <v>2025.82</v>
      </c>
      <c r="G1068" s="76">
        <v>219460711784.09473</v>
      </c>
      <c r="H1068" s="46">
        <v>21073992.510562461</v>
      </c>
      <c r="I1068" s="76">
        <v>494431296224.56317</v>
      </c>
      <c r="J1068" s="56">
        <v>0.29610697912772133</v>
      </c>
      <c r="K1068" s="76">
        <v>17416972030.280449</v>
      </c>
      <c r="L1068" s="76">
        <v>6832635586.2449293</v>
      </c>
      <c r="M1068" s="76">
        <v>138626691778.60367</v>
      </c>
      <c r="N1068" s="76">
        <v>29459754651.749527</v>
      </c>
      <c r="O1068" s="76">
        <v>23751.798927396339</v>
      </c>
      <c r="P1068" s="46">
        <v>226916.37331202376</v>
      </c>
      <c r="Q1068" s="46">
        <v>114290.48884003607</v>
      </c>
      <c r="R1068" s="76">
        <v>980722226907.52698</v>
      </c>
      <c r="S1068" s="56">
        <v>0.52051903218871631</v>
      </c>
      <c r="T1068" s="56">
        <v>0.33831134937351315</v>
      </c>
      <c r="U1068" s="46">
        <v>16.920579726593282</v>
      </c>
      <c r="V1068" s="76">
        <v>6168697138627.2354</v>
      </c>
      <c r="W1068" s="84">
        <v>1946.6653330788233</v>
      </c>
      <c r="X1068" s="82">
        <v>4.3326822839761039E-2</v>
      </c>
      <c r="Y1068" s="476">
        <v>2.0000000000000001E-4</v>
      </c>
    </row>
    <row r="1069" spans="1:25" x14ac:dyDescent="0.2">
      <c r="A1069" s="475">
        <v>1065</v>
      </c>
      <c r="B1069" s="56">
        <v>0.66620350618218049</v>
      </c>
      <c r="C1069" s="46">
        <v>5590.9316759030089</v>
      </c>
      <c r="D1069" s="56">
        <v>1.222392264514895</v>
      </c>
      <c r="E1069" s="56">
        <v>0.53796275243820724</v>
      </c>
      <c r="F1069" s="250">
        <v>2025</v>
      </c>
      <c r="G1069" s="76">
        <v>299365309991.00586</v>
      </c>
      <c r="H1069" s="46">
        <v>37456438.649819247</v>
      </c>
      <c r="I1069" s="76">
        <v>798038223200.16565</v>
      </c>
      <c r="J1069" s="56">
        <v>0.25709667190735264</v>
      </c>
      <c r="K1069" s="76">
        <v>40454418635.830864</v>
      </c>
      <c r="L1069" s="76">
        <v>54832946438.922195</v>
      </c>
      <c r="M1069" s="76">
        <v>207421242673.64761</v>
      </c>
      <c r="N1069" s="76">
        <v>11909456112.395365</v>
      </c>
      <c r="O1069" s="76">
        <v>26462.55932264775</v>
      </c>
      <c r="P1069" s="46">
        <v>114007.87421522694</v>
      </c>
      <c r="Q1069" s="46">
        <v>44167.025949176284</v>
      </c>
      <c r="R1069" s="76">
        <v>1511309916625.8794</v>
      </c>
      <c r="S1069" s="56">
        <v>0.505989602369456</v>
      </c>
      <c r="T1069" s="56">
        <v>0.3061666120246771</v>
      </c>
      <c r="U1069" s="46">
        <v>16.700477294027205</v>
      </c>
      <c r="V1069" s="76">
        <v>8347903700678.9102</v>
      </c>
      <c r="W1069" s="84">
        <v>2635.1162026349293</v>
      </c>
      <c r="X1069" s="82">
        <v>4.477239975395704E-2</v>
      </c>
      <c r="Y1069" s="476">
        <v>2.0000000000000001E-4</v>
      </c>
    </row>
    <row r="1070" spans="1:25" x14ac:dyDescent="0.2">
      <c r="A1070" s="475">
        <v>1066</v>
      </c>
      <c r="B1070" s="56">
        <v>0.37475031075728071</v>
      </c>
      <c r="C1070" s="46">
        <v>4281.4258120827872</v>
      </c>
      <c r="D1070" s="56">
        <v>0.93916171937713289</v>
      </c>
      <c r="E1070" s="56">
        <v>0.37003296718606971</v>
      </c>
      <c r="F1070" s="250">
        <v>2025.45</v>
      </c>
      <c r="G1070" s="76">
        <v>218615843633.03708</v>
      </c>
      <c r="H1070" s="46">
        <v>26654180.473557655</v>
      </c>
      <c r="I1070" s="76">
        <v>694021435137.41602</v>
      </c>
      <c r="J1070" s="56">
        <v>0.34260116648789829</v>
      </c>
      <c r="K1070" s="76">
        <v>29373998237.510788</v>
      </c>
      <c r="L1070" s="76">
        <v>65405189037.546272</v>
      </c>
      <c r="M1070" s="76">
        <v>133737389989.76567</v>
      </c>
      <c r="N1070" s="76">
        <v>20080469952.365967</v>
      </c>
      <c r="O1070" s="76">
        <v>37164.126649895035</v>
      </c>
      <c r="P1070" s="46">
        <v>166923.03649786179</v>
      </c>
      <c r="Q1070" s="46">
        <v>72019.867877602315</v>
      </c>
      <c r="R1070" s="76">
        <v>1254397372025.7332</v>
      </c>
      <c r="S1070" s="56">
        <v>0.52894978609719678</v>
      </c>
      <c r="T1070" s="56">
        <v>0.30588974178114881</v>
      </c>
      <c r="U1070" s="46">
        <v>16.31616338276757</v>
      </c>
      <c r="V1070" s="76">
        <v>6847127797732.7256</v>
      </c>
      <c r="W1070" s="84">
        <v>2159.6448727373695</v>
      </c>
      <c r="X1070" s="82">
        <v>4.519422388557761E-2</v>
      </c>
      <c r="Y1070" s="476">
        <v>2.0000000000000001E-4</v>
      </c>
    </row>
    <row r="1071" spans="1:25" x14ac:dyDescent="0.2">
      <c r="A1071" s="475">
        <v>1067</v>
      </c>
      <c r="B1071" s="56">
        <v>0.46882785415345246</v>
      </c>
      <c r="C1071" s="46">
        <v>4482.4599543375953</v>
      </c>
      <c r="D1071" s="56">
        <v>0.56011519639438467</v>
      </c>
      <c r="E1071" s="56">
        <v>0.44037923590341105</v>
      </c>
      <c r="F1071" s="250">
        <v>2025.52</v>
      </c>
      <c r="G1071" s="76">
        <v>244654223628.8671</v>
      </c>
      <c r="H1071" s="46">
        <v>11507115.892418161</v>
      </c>
      <c r="I1071" s="76">
        <v>413368144490.71265</v>
      </c>
      <c r="J1071" s="56">
        <v>0.45809920402995596</v>
      </c>
      <c r="K1071" s="76">
        <v>12302681467.363256</v>
      </c>
      <c r="L1071" s="76">
        <v>0</v>
      </c>
      <c r="M1071" s="76">
        <v>131016968276.74529</v>
      </c>
      <c r="N1071" s="76">
        <v>43028056999.187981</v>
      </c>
      <c r="O1071" s="76">
        <v>21099.956892526301</v>
      </c>
      <c r="P1071" s="46">
        <v>273637.48440911563</v>
      </c>
      <c r="Q1071" s="46">
        <v>154113.17038766903</v>
      </c>
      <c r="R1071" s="76">
        <v>901762227289.03369</v>
      </c>
      <c r="S1071" s="56">
        <v>0.61012856335408949</v>
      </c>
      <c r="T1071" s="56">
        <v>0.4413773421465666</v>
      </c>
      <c r="U1071" s="46">
        <v>16.653718460015973</v>
      </c>
      <c r="V1071" s="76">
        <v>7238120907454.5391</v>
      </c>
      <c r="W1071" s="84">
        <v>2282.9803091436625</v>
      </c>
      <c r="X1071" s="82">
        <v>4.4180504082488116E-2</v>
      </c>
      <c r="Y1071" s="476">
        <v>2.0000000000000001E-4</v>
      </c>
    </row>
    <row r="1072" spans="1:25" x14ac:dyDescent="0.2">
      <c r="A1072" s="475">
        <v>1068</v>
      </c>
      <c r="B1072" s="56">
        <v>0.4713100829117931</v>
      </c>
      <c r="C1072" s="46">
        <v>5263.3635256035122</v>
      </c>
      <c r="D1072" s="56">
        <v>0.82082214706138368</v>
      </c>
      <c r="E1072" s="56">
        <v>0.6239272471121815</v>
      </c>
      <c r="F1072" s="250">
        <v>2025.97</v>
      </c>
      <c r="G1072" s="76">
        <v>210714204156.81549</v>
      </c>
      <c r="H1072" s="46">
        <v>20880716.514431395</v>
      </c>
      <c r="I1072" s="76">
        <v>460068681862.93262</v>
      </c>
      <c r="J1072" s="56">
        <v>0.32121301144093184</v>
      </c>
      <c r="K1072" s="76">
        <v>31942643222.135506</v>
      </c>
      <c r="L1072" s="76">
        <v>60853748204.648109</v>
      </c>
      <c r="M1072" s="76">
        <v>92553914578.127579</v>
      </c>
      <c r="N1072" s="76">
        <v>114907744531.6064</v>
      </c>
      <c r="O1072" s="76">
        <v>28732.59537349586</v>
      </c>
      <c r="P1072" s="46">
        <v>731880.61071172403</v>
      </c>
      <c r="Q1072" s="46">
        <v>510641.14984092501</v>
      </c>
      <c r="R1072" s="76">
        <v>955055669118.20117</v>
      </c>
      <c r="S1072" s="56">
        <v>0.48739628236427729</v>
      </c>
      <c r="T1072" s="56">
        <v>0.37692056781502514</v>
      </c>
      <c r="U1072" s="46">
        <v>16.385128316235548</v>
      </c>
      <c r="V1072" s="76">
        <v>6385582385237.3145</v>
      </c>
      <c r="W1072" s="84">
        <v>2015.5898823216985</v>
      </c>
      <c r="X1072" s="82">
        <v>4.5426889494874279E-2</v>
      </c>
      <c r="Y1072" s="476">
        <v>2.0000000000000001E-4</v>
      </c>
    </row>
    <row r="1073" spans="1:25" x14ac:dyDescent="0.2">
      <c r="A1073" s="475">
        <v>1069</v>
      </c>
      <c r="B1073" s="56">
        <v>0.39055434509042042</v>
      </c>
      <c r="C1073" s="46">
        <v>8309.4751570575663</v>
      </c>
      <c r="D1073" s="56">
        <v>1.0343278847602422</v>
      </c>
      <c r="E1073" s="56">
        <v>0.58674956172472048</v>
      </c>
      <c r="F1073" s="250">
        <v>2023.8</v>
      </c>
      <c r="G1073" s="76">
        <v>334400253176.24945</v>
      </c>
      <c r="H1073" s="46">
        <v>21868122.123366337</v>
      </c>
      <c r="I1073" s="76">
        <v>458728836768.89594</v>
      </c>
      <c r="J1073" s="56">
        <v>0.21745887249298335</v>
      </c>
      <c r="K1073" s="76">
        <v>14130815125.458061</v>
      </c>
      <c r="L1073" s="76">
        <v>0</v>
      </c>
      <c r="M1073" s="76">
        <v>250096504857.50357</v>
      </c>
      <c r="N1073" s="76">
        <v>2460687266.1548495</v>
      </c>
      <c r="O1073" s="76">
        <v>37353.836377566753</v>
      </c>
      <c r="P1073" s="46">
        <v>60993</v>
      </c>
      <c r="Q1073" s="46">
        <v>9811.5</v>
      </c>
      <c r="R1073" s="76">
        <v>1143571953271.1567</v>
      </c>
      <c r="S1073" s="56">
        <v>0.56093759579306102</v>
      </c>
      <c r="T1073" s="56">
        <v>0.36243721423080416</v>
      </c>
      <c r="U1073" s="46">
        <v>17.793092735808642</v>
      </c>
      <c r="V1073" s="76">
        <v>7889184128065.2568</v>
      </c>
      <c r="W1073" s="84">
        <v>2487.6885296604378</v>
      </c>
      <c r="X1073" s="82">
        <v>4.2437534354215808E-2</v>
      </c>
      <c r="Y1073" s="476">
        <v>2.0000000000000001E-4</v>
      </c>
    </row>
    <row r="1074" spans="1:25" x14ac:dyDescent="0.2">
      <c r="A1074" s="475">
        <v>1070</v>
      </c>
      <c r="B1074" s="56">
        <v>0.35500563842863397</v>
      </c>
      <c r="C1074" s="46">
        <v>3704.927127475919</v>
      </c>
      <c r="D1074" s="56">
        <v>1.4698856512785241</v>
      </c>
      <c r="E1074" s="56">
        <v>0.59718647195904584</v>
      </c>
      <c r="F1074" s="250">
        <v>2023.85</v>
      </c>
      <c r="G1074" s="76">
        <v>393855924660.0816</v>
      </c>
      <c r="H1074" s="46">
        <v>74101402.706245601</v>
      </c>
      <c r="I1074" s="76">
        <v>1113805111932.8765</v>
      </c>
      <c r="J1074" s="56">
        <v>0.25898751063238712</v>
      </c>
      <c r="K1074" s="76">
        <v>35174432220.589966</v>
      </c>
      <c r="L1074" s="76">
        <v>0</v>
      </c>
      <c r="M1074" s="76">
        <v>424500352104.70721</v>
      </c>
      <c r="N1074" s="76">
        <v>49533111338.932076</v>
      </c>
      <c r="O1074" s="76">
        <v>24698.000986966381</v>
      </c>
      <c r="P1074" s="46">
        <v>389105.76971320366</v>
      </c>
      <c r="Q1074" s="46">
        <v>221638.20303100697</v>
      </c>
      <c r="R1074" s="76">
        <v>2309424075267.5479</v>
      </c>
      <c r="S1074" s="56">
        <v>0.51961177289037341</v>
      </c>
      <c r="T1074" s="56">
        <v>0.26096535366090901</v>
      </c>
      <c r="U1074" s="46">
        <v>16.85975077445061</v>
      </c>
      <c r="V1074" s="76">
        <v>10884087376075.201</v>
      </c>
      <c r="W1074" s="84">
        <v>3430.8302723868992</v>
      </c>
      <c r="X1074" s="82">
        <v>4.383900610387443E-2</v>
      </c>
      <c r="Y1074" s="476">
        <v>2.0000000000000001E-4</v>
      </c>
    </row>
    <row r="1075" spans="1:25" x14ac:dyDescent="0.2">
      <c r="A1075" s="475">
        <v>1071</v>
      </c>
      <c r="B1075" s="56">
        <v>0.32197954571085496</v>
      </c>
      <c r="C1075" s="46">
        <v>3167.2429542091318</v>
      </c>
      <c r="D1075" s="56">
        <v>0.74592053214445053</v>
      </c>
      <c r="E1075" s="56">
        <v>0.52468678806859936</v>
      </c>
      <c r="F1075" s="250">
        <v>2025.72</v>
      </c>
      <c r="G1075" s="76">
        <v>132159591749.78635</v>
      </c>
      <c r="H1075" s="46">
        <v>18363239.914063346</v>
      </c>
      <c r="I1075" s="76">
        <v>599147721619.68042</v>
      </c>
      <c r="J1075" s="56">
        <v>0.32197954571085496</v>
      </c>
      <c r="K1075" s="76">
        <v>48878756515.493904</v>
      </c>
      <c r="L1075" s="76">
        <v>69713868455.418015</v>
      </c>
      <c r="M1075" s="76">
        <v>83078612401.714935</v>
      </c>
      <c r="N1075" s="76">
        <v>42536466737.253349</v>
      </c>
      <c r="O1075" s="76">
        <v>34641.722671399781</v>
      </c>
      <c r="P1075" s="46">
        <v>289026.38582266646</v>
      </c>
      <c r="Q1075" s="46">
        <v>161469.17727759352</v>
      </c>
      <c r="R1075" s="76">
        <v>943013805395.72803</v>
      </c>
      <c r="S1075" s="56">
        <v>0.45595499980736653</v>
      </c>
      <c r="T1075" s="56">
        <v>0.32563025584392602</v>
      </c>
      <c r="U1075" s="46">
        <v>15.329231699015631</v>
      </c>
      <c r="V1075" s="76">
        <v>5291077011034.9307</v>
      </c>
      <c r="W1075" s="84">
        <v>1670.9088584275489</v>
      </c>
      <c r="X1075" s="82">
        <v>4.6639937385465749E-2</v>
      </c>
      <c r="Y1075" s="476">
        <v>2.0000000000000001E-4</v>
      </c>
    </row>
    <row r="1076" spans="1:25" x14ac:dyDescent="0.2">
      <c r="A1076" s="475">
        <v>1072</v>
      </c>
      <c r="B1076" s="56">
        <v>0.51734399944017762</v>
      </c>
      <c r="C1076" s="46">
        <v>4228.8334496444941</v>
      </c>
      <c r="D1076" s="56">
        <v>0.68760661421339897</v>
      </c>
      <c r="E1076" s="56">
        <v>0.60651930930695241</v>
      </c>
      <c r="F1076" s="250">
        <v>2023.75</v>
      </c>
      <c r="G1076" s="76">
        <v>289495997280.8609</v>
      </c>
      <c r="H1076" s="46">
        <v>15598868.017944152</v>
      </c>
      <c r="I1076" s="76">
        <v>318602737079.42181</v>
      </c>
      <c r="J1076" s="56">
        <v>0.12838488757583388</v>
      </c>
      <c r="K1076" s="76">
        <v>7006875410.0732145</v>
      </c>
      <c r="L1076" s="76">
        <v>0</v>
      </c>
      <c r="M1076" s="76">
        <v>343487728421.6781</v>
      </c>
      <c r="N1076" s="76">
        <v>74273032697.435425</v>
      </c>
      <c r="O1076" s="76">
        <v>31107.822174690868</v>
      </c>
      <c r="P1076" s="46">
        <v>442889.20766352309</v>
      </c>
      <c r="Q1076" s="46">
        <v>281875.91324852523</v>
      </c>
      <c r="R1076" s="76">
        <v>1033418074478.0172</v>
      </c>
      <c r="S1076" s="56">
        <v>0.5522477449629567</v>
      </c>
      <c r="T1076" s="56">
        <v>0.306356817160996</v>
      </c>
      <c r="U1076" s="46">
        <v>18.447383949496306</v>
      </c>
      <c r="V1076" s="76">
        <v>6401460552229.5479</v>
      </c>
      <c r="W1076" s="84">
        <v>2018.825579897672</v>
      </c>
      <c r="X1076" s="82">
        <v>3.9498254382708806E-2</v>
      </c>
      <c r="Y1076" s="476">
        <v>2.0000000000000001E-4</v>
      </c>
    </row>
    <row r="1077" spans="1:25" x14ac:dyDescent="0.2">
      <c r="A1077" s="475">
        <v>1073</v>
      </c>
      <c r="B1077" s="56">
        <v>0.54642959879499342</v>
      </c>
      <c r="C1077" s="46">
        <v>8802.1921475169547</v>
      </c>
      <c r="D1077" s="56">
        <v>0.80346090935743408</v>
      </c>
      <c r="E1077" s="56">
        <v>0.59058706795915583</v>
      </c>
      <c r="F1077" s="250">
        <v>2024.25</v>
      </c>
      <c r="G1077" s="76">
        <v>350786752231.47876</v>
      </c>
      <c r="H1077" s="46">
        <v>17664072.690639455</v>
      </c>
      <c r="I1077" s="76">
        <v>574134138481.23572</v>
      </c>
      <c r="J1077" s="56">
        <v>0.49782203258044244</v>
      </c>
      <c r="K1077" s="76">
        <v>13830894414.354883</v>
      </c>
      <c r="L1077" s="76">
        <v>0</v>
      </c>
      <c r="M1077" s="76">
        <v>333563643332.69568</v>
      </c>
      <c r="N1077" s="76">
        <v>16100762518.58964</v>
      </c>
      <c r="O1077" s="76">
        <v>36799.876559452707</v>
      </c>
      <c r="P1077" s="46">
        <v>142161.08734956745</v>
      </c>
      <c r="Q1077" s="46">
        <v>68412.953275862077</v>
      </c>
      <c r="R1077" s="76">
        <v>1423894027308.1624</v>
      </c>
      <c r="S1077" s="56">
        <v>0.66907433549932971</v>
      </c>
      <c r="T1077" s="56">
        <v>0.40549978486535648</v>
      </c>
      <c r="U1077" s="46">
        <v>16.606728599140688</v>
      </c>
      <c r="V1077" s="76">
        <v>10485870432219.043</v>
      </c>
      <c r="W1077" s="84">
        <v>3303.9141250931016</v>
      </c>
      <c r="X1077" s="82">
        <v>4.4373120005704016E-2</v>
      </c>
      <c r="Y1077" s="476">
        <v>2.0000000000000001E-4</v>
      </c>
    </row>
    <row r="1078" spans="1:25" x14ac:dyDescent="0.2">
      <c r="A1078" s="475">
        <v>1074</v>
      </c>
      <c r="B1078" s="56">
        <v>0.66839196703482739</v>
      </c>
      <c r="C1078" s="46">
        <v>1787.2649842011238</v>
      </c>
      <c r="D1078" s="56">
        <v>0.64298173405685533</v>
      </c>
      <c r="E1078" s="56">
        <v>0.45214668559356058</v>
      </c>
      <c r="F1078" s="250">
        <v>2025.19</v>
      </c>
      <c r="G1078" s="76">
        <v>246174132935.11453</v>
      </c>
      <c r="H1078" s="46">
        <v>14720318.586002817</v>
      </c>
      <c r="I1078" s="76">
        <v>341784293919.59241</v>
      </c>
      <c r="J1078" s="56">
        <v>0.311005617121347</v>
      </c>
      <c r="K1078" s="76">
        <v>19290620774.390831</v>
      </c>
      <c r="L1078" s="76">
        <v>68740295053.86412</v>
      </c>
      <c r="M1078" s="76">
        <v>132873097239.69493</v>
      </c>
      <c r="N1078" s="76">
        <v>33881790467.618279</v>
      </c>
      <c r="O1078" s="76">
        <v>31236.988427058819</v>
      </c>
      <c r="P1078" s="46">
        <v>265197.58060466195</v>
      </c>
      <c r="Q1078" s="46">
        <v>145905.52517006395</v>
      </c>
      <c r="R1078" s="76">
        <v>811253149328.07373</v>
      </c>
      <c r="S1078" s="56">
        <v>0.56142854832689471</v>
      </c>
      <c r="T1078" s="56">
        <v>0.41084657386468842</v>
      </c>
      <c r="U1078" s="46">
        <v>17.35230165585741</v>
      </c>
      <c r="V1078" s="76">
        <v>6411402722944.1943</v>
      </c>
      <c r="W1078" s="84">
        <v>2023.3497877073892</v>
      </c>
      <c r="X1078" s="82">
        <v>4.1730919471216904E-2</v>
      </c>
      <c r="Y1078" s="476">
        <v>2.0000000000000001E-4</v>
      </c>
    </row>
    <row r="1079" spans="1:25" x14ac:dyDescent="0.2">
      <c r="A1079" s="475">
        <v>1075</v>
      </c>
      <c r="B1079" s="56">
        <v>0.39673682805512994</v>
      </c>
      <c r="C1079" s="46">
        <v>1500</v>
      </c>
      <c r="D1079" s="56">
        <v>0.79923459347196202</v>
      </c>
      <c r="E1079" s="56">
        <v>0.66508738591667538</v>
      </c>
      <c r="F1079" s="250">
        <v>2026.46</v>
      </c>
      <c r="G1079" s="76">
        <v>229004963371.26932</v>
      </c>
      <c r="H1079" s="46">
        <v>22158774.643244356</v>
      </c>
      <c r="I1079" s="76">
        <v>516222368293.6134</v>
      </c>
      <c r="J1079" s="56">
        <v>0.2536510793179505</v>
      </c>
      <c r="K1079" s="76">
        <v>3557620034.6431766</v>
      </c>
      <c r="L1079" s="76">
        <v>14711558576.169739</v>
      </c>
      <c r="M1079" s="76">
        <v>66799892432.987671</v>
      </c>
      <c r="N1079" s="76">
        <v>59555487848.215485</v>
      </c>
      <c r="O1079" s="76">
        <v>26814.084429522023</v>
      </c>
      <c r="P1079" s="46">
        <v>357470.87412609602</v>
      </c>
      <c r="Q1079" s="46">
        <v>212177.85443249709</v>
      </c>
      <c r="R1079" s="76">
        <v>878230726036.1261</v>
      </c>
      <c r="S1079" s="56">
        <v>0.43891474692088794</v>
      </c>
      <c r="T1079" s="56">
        <v>0.34715216399150189</v>
      </c>
      <c r="U1079" s="46">
        <v>17.485543241711142</v>
      </c>
      <c r="V1079" s="76">
        <v>5948316818398.9766</v>
      </c>
      <c r="W1079" s="84">
        <v>1873.8328634137799</v>
      </c>
      <c r="X1079" s="82">
        <v>4.0903439838066706E-2</v>
      </c>
      <c r="Y1079" s="476">
        <v>2.0000000000000001E-4</v>
      </c>
    </row>
    <row r="1080" spans="1:25" x14ac:dyDescent="0.2">
      <c r="A1080" s="475">
        <v>1076</v>
      </c>
      <c r="B1080" s="56">
        <v>0.61139176538211781</v>
      </c>
      <c r="C1080" s="46">
        <v>7377.3424876046993</v>
      </c>
      <c r="D1080" s="56">
        <v>0.86577083822577294</v>
      </c>
      <c r="E1080" s="56">
        <v>0.44912732423849605</v>
      </c>
      <c r="F1080" s="250">
        <v>2024.75</v>
      </c>
      <c r="G1080" s="76">
        <v>182766998505.10147</v>
      </c>
      <c r="H1080" s="46">
        <v>22754990.883964974</v>
      </c>
      <c r="I1080" s="76">
        <v>460776404245.18176</v>
      </c>
      <c r="J1080" s="56">
        <v>0.17697210428325982</v>
      </c>
      <c r="K1080" s="76">
        <v>4344874828.0701237</v>
      </c>
      <c r="L1080" s="76">
        <v>0</v>
      </c>
      <c r="M1080" s="76">
        <v>146870779098.35818</v>
      </c>
      <c r="N1080" s="76">
        <v>47658213817.916573</v>
      </c>
      <c r="O1080" s="76">
        <v>35309.602569413844</v>
      </c>
      <c r="P1080" s="46">
        <v>323564.28081749688</v>
      </c>
      <c r="Q1080" s="46">
        <v>184742.39039647713</v>
      </c>
      <c r="R1080" s="76">
        <v>900380194569.22522</v>
      </c>
      <c r="S1080" s="56">
        <v>0.44957275031410532</v>
      </c>
      <c r="T1080" s="56">
        <v>0.25100300939458098</v>
      </c>
      <c r="U1080" s="46">
        <v>17.823668697873856</v>
      </c>
      <c r="V1080" s="76">
        <v>4335840082679.6528</v>
      </c>
      <c r="W1080" s="84">
        <v>1369.7129244914158</v>
      </c>
      <c r="X1080" s="82">
        <v>4.176655182704727E-2</v>
      </c>
      <c r="Y1080" s="476">
        <v>2.0000000000000001E-4</v>
      </c>
    </row>
    <row r="1081" spans="1:25" x14ac:dyDescent="0.2">
      <c r="A1081" s="475">
        <v>1077</v>
      </c>
      <c r="B1081" s="56">
        <v>0.66228640976883058</v>
      </c>
      <c r="C1081" s="46">
        <v>3935.088198249312</v>
      </c>
      <c r="D1081" s="56">
        <v>0.59200044178244826</v>
      </c>
      <c r="E1081" s="56">
        <v>0.4109629352368952</v>
      </c>
      <c r="F1081" s="250">
        <v>2024.31</v>
      </c>
      <c r="G1081" s="76">
        <v>55142334746.23362</v>
      </c>
      <c r="H1081" s="46">
        <v>12248754.467288507</v>
      </c>
      <c r="I1081" s="76">
        <v>391507649099.74481</v>
      </c>
      <c r="J1081" s="56">
        <v>0.42547350323478406</v>
      </c>
      <c r="K1081" s="76">
        <v>9493002561.20257</v>
      </c>
      <c r="L1081" s="76">
        <v>1255876293.4851484</v>
      </c>
      <c r="M1081" s="76">
        <v>104496296442.29549</v>
      </c>
      <c r="N1081" s="76">
        <v>77184604150.437424</v>
      </c>
      <c r="O1081" s="76">
        <v>33656.415104058389</v>
      </c>
      <c r="P1081" s="46">
        <v>456948.58854403702</v>
      </c>
      <c r="Q1081" s="46">
        <v>296015.11095266603</v>
      </c>
      <c r="R1081" s="76">
        <v>714636609834.41235</v>
      </c>
      <c r="S1081" s="56">
        <v>0.52721598080659782</v>
      </c>
      <c r="T1081" s="56">
        <v>0.26872604823874802</v>
      </c>
      <c r="U1081" s="46">
        <v>14.680394146198985</v>
      </c>
      <c r="V1081" s="76">
        <v>3193980187573.9741</v>
      </c>
      <c r="W1081" s="84">
        <v>1008.8497963393627</v>
      </c>
      <c r="X1081" s="82">
        <v>4.8343251886559246E-2</v>
      </c>
      <c r="Y1081" s="476">
        <v>2.0000000000000001E-4</v>
      </c>
    </row>
    <row r="1082" spans="1:25" x14ac:dyDescent="0.2">
      <c r="A1082" s="475">
        <v>1078</v>
      </c>
      <c r="B1082" s="56">
        <v>0.46409255549835055</v>
      </c>
      <c r="C1082" s="46">
        <v>7247.8034815406554</v>
      </c>
      <c r="D1082" s="56">
        <v>0.67855410876059974</v>
      </c>
      <c r="E1082" s="56">
        <v>0.36528041136896455</v>
      </c>
      <c r="F1082" s="250">
        <v>2025.08</v>
      </c>
      <c r="G1082" s="76">
        <v>176096738749.65652</v>
      </c>
      <c r="H1082" s="46">
        <v>14313440.81315772</v>
      </c>
      <c r="I1082" s="76">
        <v>381019547510.39789</v>
      </c>
      <c r="J1082" s="56">
        <v>0.42360038592887139</v>
      </c>
      <c r="K1082" s="76">
        <v>8192556666.4204082</v>
      </c>
      <c r="L1082" s="76">
        <v>4902657718.598525</v>
      </c>
      <c r="M1082" s="76">
        <v>100609616027.49976</v>
      </c>
      <c r="N1082" s="76">
        <v>32605447023.875893</v>
      </c>
      <c r="O1082" s="76">
        <v>21852.917078521819</v>
      </c>
      <c r="P1082" s="46">
        <v>280362.65410502924</v>
      </c>
      <c r="Q1082" s="46">
        <v>156476.88467656326</v>
      </c>
      <c r="R1082" s="76">
        <v>739721184013.08765</v>
      </c>
      <c r="S1082" s="56">
        <v>0.57466779854747452</v>
      </c>
      <c r="T1082" s="56">
        <v>0.41138745104149638</v>
      </c>
      <c r="U1082" s="46">
        <v>16.440483050874128</v>
      </c>
      <c r="V1082" s="76">
        <v>5483462731211.3604</v>
      </c>
      <c r="W1082" s="84">
        <v>1731.4129659678943</v>
      </c>
      <c r="X1082" s="82">
        <v>4.4698328027781356E-2</v>
      </c>
      <c r="Y1082" s="476">
        <v>2.0000000000000001E-4</v>
      </c>
    </row>
    <row r="1083" spans="1:25" x14ac:dyDescent="0.2">
      <c r="A1083" s="475">
        <v>1079</v>
      </c>
      <c r="B1083" s="56">
        <v>0.47512694585635146</v>
      </c>
      <c r="C1083" s="46">
        <v>5299.0064772397964</v>
      </c>
      <c r="D1083" s="56">
        <v>0.92104974697697783</v>
      </c>
      <c r="E1083" s="56">
        <v>0.58508502320418043</v>
      </c>
      <c r="F1083" s="250">
        <v>2024.65</v>
      </c>
      <c r="G1083" s="76">
        <v>316049300857.40491</v>
      </c>
      <c r="H1083" s="46">
        <v>26307930.177386802</v>
      </c>
      <c r="I1083" s="76">
        <v>579583618733.94971</v>
      </c>
      <c r="J1083" s="56">
        <v>0.28996312792765133</v>
      </c>
      <c r="K1083" s="76">
        <v>24371748450.408157</v>
      </c>
      <c r="L1083" s="76">
        <v>0</v>
      </c>
      <c r="M1083" s="76">
        <v>290879309588.78033</v>
      </c>
      <c r="N1083" s="76">
        <v>28428187837.382328</v>
      </c>
      <c r="O1083" s="76">
        <v>10000</v>
      </c>
      <c r="P1083" s="46">
        <v>228285.14149107799</v>
      </c>
      <c r="Q1083" s="46">
        <v>113359.8373297996</v>
      </c>
      <c r="R1083" s="76">
        <v>1356465822141.2046</v>
      </c>
      <c r="S1083" s="56">
        <v>0.5620011081514491</v>
      </c>
      <c r="T1083" s="56">
        <v>0.34073480801310246</v>
      </c>
      <c r="U1083" s="46">
        <v>17.043863102029277</v>
      </c>
      <c r="V1083" s="76">
        <v>8528937645618.4414</v>
      </c>
      <c r="W1083" s="84">
        <v>2690.5337754846682</v>
      </c>
      <c r="X1083" s="82">
        <v>4.3744022608260345E-2</v>
      </c>
      <c r="Y1083" s="476">
        <v>2.0000000000000001E-4</v>
      </c>
    </row>
    <row r="1084" spans="1:25" x14ac:dyDescent="0.2">
      <c r="A1084" s="475">
        <v>1080</v>
      </c>
      <c r="B1084" s="56">
        <v>0.4695128885461905</v>
      </c>
      <c r="C1084" s="46">
        <v>2617.9099922577334</v>
      </c>
      <c r="D1084" s="56">
        <v>0.76541118678241504</v>
      </c>
      <c r="E1084" s="56">
        <v>0.40628518335876507</v>
      </c>
      <c r="F1084" s="250">
        <v>2023.75</v>
      </c>
      <c r="G1084" s="76">
        <v>319280613471.54608</v>
      </c>
      <c r="H1084" s="46">
        <v>18985560.299092099</v>
      </c>
      <c r="I1084" s="76">
        <v>515504954523.76672</v>
      </c>
      <c r="J1084" s="56">
        <v>0.41951239620877567</v>
      </c>
      <c r="K1084" s="76">
        <v>1430839253.1830392</v>
      </c>
      <c r="L1084" s="76">
        <v>0</v>
      </c>
      <c r="M1084" s="76">
        <v>327140418754.05658</v>
      </c>
      <c r="N1084" s="76">
        <v>30808273834.665569</v>
      </c>
      <c r="O1084" s="76">
        <v>44235.453346623777</v>
      </c>
      <c r="P1084" s="46">
        <v>245227.07818630422</v>
      </c>
      <c r="Q1084" s="46">
        <v>128569.39952529166</v>
      </c>
      <c r="R1084" s="76">
        <v>1182012797612.3975</v>
      </c>
      <c r="S1084" s="56">
        <v>0.61861035036457435</v>
      </c>
      <c r="T1084" s="56">
        <v>0.41429289643874823</v>
      </c>
      <c r="U1084" s="46">
        <v>16.906997919368891</v>
      </c>
      <c r="V1084" s="76">
        <v>9423456306251.6504</v>
      </c>
      <c r="W1084" s="84">
        <v>2975.1592484755379</v>
      </c>
      <c r="X1084" s="82">
        <v>4.1469198195989217E-2</v>
      </c>
      <c r="Y1084" s="476">
        <v>2.0000000000000001E-4</v>
      </c>
    </row>
    <row r="1085" spans="1:25" x14ac:dyDescent="0.2">
      <c r="A1085" s="475">
        <v>1081</v>
      </c>
      <c r="B1085" s="56">
        <v>0.42315127084784704</v>
      </c>
      <c r="C1085" s="46">
        <v>3761.107739480628</v>
      </c>
      <c r="D1085" s="56">
        <v>0.2</v>
      </c>
      <c r="E1085" s="56">
        <v>0.32199716376753285</v>
      </c>
      <c r="F1085" s="250">
        <v>2025.61</v>
      </c>
      <c r="G1085" s="76">
        <v>88106737135.318451</v>
      </c>
      <c r="H1085" s="46">
        <v>3274533.3785610213</v>
      </c>
      <c r="I1085" s="76">
        <v>165570172314.62482</v>
      </c>
      <c r="J1085" s="56">
        <v>0.42315127084784709</v>
      </c>
      <c r="K1085" s="76">
        <v>9475868123.6067791</v>
      </c>
      <c r="L1085" s="76">
        <v>6698803669.5096378</v>
      </c>
      <c r="M1085" s="76">
        <v>84680891663.464981</v>
      </c>
      <c r="N1085" s="76">
        <v>59807872140.250725</v>
      </c>
      <c r="O1085" s="76">
        <v>16719.785825275991</v>
      </c>
      <c r="P1085" s="46">
        <v>455938.09683385945</v>
      </c>
      <c r="Q1085" s="46">
        <v>254880.27253127142</v>
      </c>
      <c r="R1085" s="76">
        <v>458093353957.90326</v>
      </c>
      <c r="S1085" s="56">
        <v>0.58823794815234176</v>
      </c>
      <c r="T1085" s="56">
        <v>0.34518183348644604</v>
      </c>
      <c r="U1085" s="46">
        <v>16.25438645604957</v>
      </c>
      <c r="V1085" s="76">
        <v>2947442449680.5659</v>
      </c>
      <c r="W1085" s="84">
        <v>930.09175080063449</v>
      </c>
      <c r="X1085" s="82">
        <v>4.3185088792144478E-2</v>
      </c>
      <c r="Y1085" s="476">
        <v>2.0000000000000001E-4</v>
      </c>
    </row>
    <row r="1086" spans="1:25" x14ac:dyDescent="0.2">
      <c r="A1086" s="475">
        <v>1082</v>
      </c>
      <c r="B1086" s="56">
        <v>0.49768084630213344</v>
      </c>
      <c r="C1086" s="46">
        <v>6885.5308580477358</v>
      </c>
      <c r="D1086" s="56">
        <v>1.4486674628902647</v>
      </c>
      <c r="E1086" s="56">
        <v>0.42664114709405293</v>
      </c>
      <c r="F1086" s="250">
        <v>2023.91</v>
      </c>
      <c r="G1086" s="76">
        <v>408255595355.63275</v>
      </c>
      <c r="H1086" s="46">
        <v>38947898.793535739</v>
      </c>
      <c r="I1086" s="76">
        <v>830551609349.35327</v>
      </c>
      <c r="J1086" s="56">
        <v>0.23609460268918225</v>
      </c>
      <c r="K1086" s="76">
        <v>15735946131.968319</v>
      </c>
      <c r="L1086" s="76">
        <v>0</v>
      </c>
      <c r="M1086" s="76">
        <v>413256079491.61536</v>
      </c>
      <c r="N1086" s="76">
        <v>3022594583.6814957</v>
      </c>
      <c r="O1086" s="76">
        <v>29373.004827123754</v>
      </c>
      <c r="P1086" s="46">
        <v>56668.579169710982</v>
      </c>
      <c r="Q1086" s="46">
        <v>10919.789584855491</v>
      </c>
      <c r="R1086" s="76">
        <v>1752587236353.9255</v>
      </c>
      <c r="S1086" s="56">
        <v>0.52967664967035644</v>
      </c>
      <c r="T1086" s="56">
        <v>0.31259111034267389</v>
      </c>
      <c r="U1086" s="46">
        <v>17.422419534391299</v>
      </c>
      <c r="V1086" s="76">
        <v>10286815335997.463</v>
      </c>
      <c r="W1086" s="84">
        <v>3242.8012015730606</v>
      </c>
      <c r="X1086" s="82">
        <v>4.2998404630924643E-2</v>
      </c>
      <c r="Y1086" s="476">
        <v>2.0000000000000001E-4</v>
      </c>
    </row>
    <row r="1087" spans="1:25" x14ac:dyDescent="0.2">
      <c r="A1087" s="475">
        <v>1083</v>
      </c>
      <c r="B1087" s="56">
        <v>0.3499787005486209</v>
      </c>
      <c r="C1087" s="46">
        <v>6939.7502116888954</v>
      </c>
      <c r="D1087" s="56">
        <v>0.80137555547012174</v>
      </c>
      <c r="E1087" s="56">
        <v>0.36690159279299206</v>
      </c>
      <c r="F1087" s="250">
        <v>2023.75</v>
      </c>
      <c r="G1087" s="76">
        <v>320220867763.60675</v>
      </c>
      <c r="H1087" s="46">
        <v>19375211.30284198</v>
      </c>
      <c r="I1087" s="76">
        <v>411135152910.44659</v>
      </c>
      <c r="J1087" s="56">
        <v>0.24032528478767201</v>
      </c>
      <c r="K1087" s="76">
        <v>9183165721.2340908</v>
      </c>
      <c r="L1087" s="76">
        <v>0</v>
      </c>
      <c r="M1087" s="76">
        <v>368901128142.92883</v>
      </c>
      <c r="N1087" s="76">
        <v>36803191846.119095</v>
      </c>
      <c r="O1087" s="76">
        <v>21502.399389148057</v>
      </c>
      <c r="P1087" s="46">
        <v>279927.09777775966</v>
      </c>
      <c r="Q1087" s="46">
        <v>153452.61909070023</v>
      </c>
      <c r="R1087" s="76">
        <v>1151769241105.8755</v>
      </c>
      <c r="S1087" s="56">
        <v>0.57890424394534901</v>
      </c>
      <c r="T1087" s="56">
        <v>0.34477771264620166</v>
      </c>
      <c r="U1087" s="46">
        <v>17.822025636678731</v>
      </c>
      <c r="V1087" s="76">
        <v>7766518297221.3633</v>
      </c>
      <c r="W1087" s="84">
        <v>2452.7735939118638</v>
      </c>
      <c r="X1087" s="82">
        <v>4.1075909128096971E-2</v>
      </c>
      <c r="Y1087" s="476">
        <v>2.0000000000000001E-4</v>
      </c>
    </row>
    <row r="1088" spans="1:25" x14ac:dyDescent="0.2">
      <c r="A1088" s="475">
        <v>1084</v>
      </c>
      <c r="B1088" s="56">
        <v>0.47590636253821256</v>
      </c>
      <c r="C1088" s="46">
        <v>1500</v>
      </c>
      <c r="D1088" s="56">
        <v>0.91346618292714699</v>
      </c>
      <c r="E1088" s="56">
        <v>0.33979057186639028</v>
      </c>
      <c r="F1088" s="250">
        <v>2024.45</v>
      </c>
      <c r="G1088" s="76">
        <v>283217761636.45569</v>
      </c>
      <c r="H1088" s="46">
        <v>26920007.108870689</v>
      </c>
      <c r="I1088" s="76">
        <v>609482638315.86401</v>
      </c>
      <c r="J1088" s="56">
        <v>0.31035960653869232</v>
      </c>
      <c r="K1088" s="76">
        <v>12580397632.608473</v>
      </c>
      <c r="L1088" s="76">
        <v>0</v>
      </c>
      <c r="M1088" s="76">
        <v>356235444300.69855</v>
      </c>
      <c r="N1088" s="76">
        <v>119086306288.98184</v>
      </c>
      <c r="O1088" s="76">
        <v>25143.769339721599</v>
      </c>
      <c r="P1088" s="46">
        <v>678003.8096081682</v>
      </c>
      <c r="Q1088" s="46">
        <v>463066.7199837045</v>
      </c>
      <c r="R1088" s="76">
        <v>1562621799298.8643</v>
      </c>
      <c r="S1088" s="56">
        <v>0.55991169669829988</v>
      </c>
      <c r="T1088" s="56">
        <v>0.26605724745209008</v>
      </c>
      <c r="U1088" s="46">
        <v>17.053889460842253</v>
      </c>
      <c r="V1088" s="76">
        <v>7819165222720.0264</v>
      </c>
      <c r="W1088" s="84">
        <v>2466.8143734381601</v>
      </c>
      <c r="X1088" s="82">
        <v>4.2778207932882471E-2</v>
      </c>
      <c r="Y1088" s="476">
        <v>2.0000000000000001E-4</v>
      </c>
    </row>
    <row r="1089" spans="1:25" x14ac:dyDescent="0.2">
      <c r="A1089" s="475">
        <v>1085</v>
      </c>
      <c r="B1089" s="56">
        <v>0.52939086476271735</v>
      </c>
      <c r="C1089" s="46">
        <v>10872.754304459664</v>
      </c>
      <c r="D1089" s="56">
        <v>0.70669951428913202</v>
      </c>
      <c r="E1089" s="56">
        <v>0.48293504847561025</v>
      </c>
      <c r="F1089" s="250">
        <v>2025.61</v>
      </c>
      <c r="G1089" s="76">
        <v>190923904458.31186</v>
      </c>
      <c r="H1089" s="46">
        <v>14725280.854022184</v>
      </c>
      <c r="I1089" s="76">
        <v>423581368283.00677</v>
      </c>
      <c r="J1089" s="56">
        <v>0.34103713069587849</v>
      </c>
      <c r="K1089" s="76">
        <v>13350154139.325783</v>
      </c>
      <c r="L1089" s="76">
        <v>9830066055.8779297</v>
      </c>
      <c r="M1089" s="76">
        <v>132247999925.99905</v>
      </c>
      <c r="N1089" s="76">
        <v>55174116812.968094</v>
      </c>
      <c r="O1089" s="76">
        <v>35868.004840977774</v>
      </c>
      <c r="P1089" s="46">
        <v>344120.94005372422</v>
      </c>
      <c r="Q1089" s="46">
        <v>204273.83468754357</v>
      </c>
      <c r="R1089" s="76">
        <v>862507194858.80725</v>
      </c>
      <c r="S1089" s="56">
        <v>0.53500021871969394</v>
      </c>
      <c r="T1089" s="56">
        <v>0.36985645202158873</v>
      </c>
      <c r="U1089" s="46">
        <v>16.530370922922152</v>
      </c>
      <c r="V1089" s="76">
        <v>5722073623761.4229</v>
      </c>
      <c r="W1089" s="84">
        <v>1804.9086232132363</v>
      </c>
      <c r="X1089" s="82">
        <v>4.4200961276451317E-2</v>
      </c>
      <c r="Y1089" s="476">
        <v>2.0000000000000001E-4</v>
      </c>
    </row>
    <row r="1090" spans="1:25" x14ac:dyDescent="0.2">
      <c r="A1090" s="475">
        <v>1086</v>
      </c>
      <c r="B1090" s="56">
        <v>0.45671957704000482</v>
      </c>
      <c r="C1090" s="46">
        <v>5651.5834360465769</v>
      </c>
      <c r="D1090" s="56">
        <v>0.6185068845324585</v>
      </c>
      <c r="E1090" s="56">
        <v>0.69454290449961842</v>
      </c>
      <c r="F1090" s="250">
        <v>2025.2</v>
      </c>
      <c r="G1090" s="76">
        <v>120582966478.54654</v>
      </c>
      <c r="H1090" s="46">
        <v>13318529.175296199</v>
      </c>
      <c r="I1090" s="76">
        <v>426629633069.4472</v>
      </c>
      <c r="J1090" s="56">
        <v>0.44565880514811573</v>
      </c>
      <c r="K1090" s="76">
        <v>42774978910.651695</v>
      </c>
      <c r="L1090" s="76">
        <v>84593878157.681534</v>
      </c>
      <c r="M1090" s="76">
        <v>67142695745.800179</v>
      </c>
      <c r="N1090" s="76">
        <v>22424177737.69817</v>
      </c>
      <c r="O1090" s="76">
        <v>24485.796932477435</v>
      </c>
      <c r="P1090" s="46">
        <v>185999.34860764904</v>
      </c>
      <c r="Q1090" s="46">
        <v>88552.206264652792</v>
      </c>
      <c r="R1090" s="76">
        <v>727440289854.7948</v>
      </c>
      <c r="S1090" s="56">
        <v>0.56128706274262585</v>
      </c>
      <c r="T1090" s="56">
        <v>0.40689132681662687</v>
      </c>
      <c r="U1090" s="46">
        <v>15.193426042313135</v>
      </c>
      <c r="V1090" s="76">
        <v>5053838739597.5762</v>
      </c>
      <c r="W1090" s="84">
        <v>1595.1103606840854</v>
      </c>
      <c r="X1090" s="82">
        <v>4.6858968122555036E-2</v>
      </c>
      <c r="Y1090" s="476">
        <v>2.0000000000000001E-4</v>
      </c>
    </row>
    <row r="1091" spans="1:25" x14ac:dyDescent="0.2">
      <c r="A1091" s="475">
        <v>1087</v>
      </c>
      <c r="B1091" s="56">
        <v>0.4199481148380787</v>
      </c>
      <c r="C1091" s="46">
        <v>7529.7555256844244</v>
      </c>
      <c r="D1091" s="56">
        <v>0.80609550829424803</v>
      </c>
      <c r="E1091" s="56">
        <v>0.62359798353672369</v>
      </c>
      <c r="F1091" s="250">
        <v>2024.18</v>
      </c>
      <c r="G1091" s="76">
        <v>539957790986.59235</v>
      </c>
      <c r="H1091" s="46">
        <v>18662754.773003142</v>
      </c>
      <c r="I1091" s="76">
        <v>372638449719.22516</v>
      </c>
      <c r="J1091" s="56">
        <v>0.10979006489395438</v>
      </c>
      <c r="K1091" s="76">
        <v>5720624197.4753618</v>
      </c>
      <c r="L1091" s="76">
        <v>0</v>
      </c>
      <c r="M1091" s="76">
        <v>325442709149.66968</v>
      </c>
      <c r="N1091" s="76">
        <v>7953667810.0295134</v>
      </c>
      <c r="O1091" s="76">
        <v>17794.384082587785</v>
      </c>
      <c r="P1091" s="46">
        <v>86820.022837549739</v>
      </c>
      <c r="Q1091" s="46">
        <v>29632.010678291961</v>
      </c>
      <c r="R1091" s="76">
        <v>1163983685280.8772</v>
      </c>
      <c r="S1091" s="56">
        <v>0.57345770282027342</v>
      </c>
      <c r="T1091" s="56">
        <v>0.46525050180476291</v>
      </c>
      <c r="U1091" s="46">
        <v>19.357797903415914</v>
      </c>
      <c r="V1091" s="76">
        <v>11168016427544.01</v>
      </c>
      <c r="W1091" s="84">
        <v>3525.3510022926885</v>
      </c>
      <c r="X1091" s="82">
        <v>3.9070086215969642E-2</v>
      </c>
      <c r="Y1091" s="476">
        <v>2.0000000000000001E-4</v>
      </c>
    </row>
    <row r="1092" spans="1:25" x14ac:dyDescent="0.2">
      <c r="A1092" s="475">
        <v>1088</v>
      </c>
      <c r="B1092" s="56">
        <v>0.63599698109658198</v>
      </c>
      <c r="C1092" s="46">
        <v>5905.0773782878259</v>
      </c>
      <c r="D1092" s="56">
        <v>0.69280364928610516</v>
      </c>
      <c r="E1092" s="56">
        <v>0.54046201422679108</v>
      </c>
      <c r="F1092" s="250">
        <v>2024.65</v>
      </c>
      <c r="G1092" s="76">
        <v>338082906856.21729</v>
      </c>
      <c r="H1092" s="46">
        <v>15551159.255038396</v>
      </c>
      <c r="I1092" s="76">
        <v>435225287734.01544</v>
      </c>
      <c r="J1092" s="56">
        <v>0.38486434596653551</v>
      </c>
      <c r="K1092" s="76">
        <v>22182307978.855389</v>
      </c>
      <c r="L1092" s="76">
        <v>30850982118.332603</v>
      </c>
      <c r="M1092" s="76">
        <v>223032686207.56616</v>
      </c>
      <c r="N1092" s="76">
        <v>18364518724.965065</v>
      </c>
      <c r="O1092" s="76">
        <v>34182.974148456567</v>
      </c>
      <c r="P1092" s="46">
        <v>165990.70763126534</v>
      </c>
      <c r="Q1092" s="46">
        <v>73329.339081475147</v>
      </c>
      <c r="R1092" s="76">
        <v>1080507594784.4037</v>
      </c>
      <c r="S1092" s="56">
        <v>0.61638687501476142</v>
      </c>
      <c r="T1092" s="56">
        <v>0.43670544455453192</v>
      </c>
      <c r="U1092" s="46">
        <v>17.232196419634686</v>
      </c>
      <c r="V1092" s="76">
        <v>8933111120130.3594</v>
      </c>
      <c r="W1092" s="84">
        <v>2820.0294735703528</v>
      </c>
      <c r="X1092" s="82">
        <v>4.2333933650105453E-2</v>
      </c>
      <c r="Y1092" s="476">
        <v>2.0000000000000001E-4</v>
      </c>
    </row>
    <row r="1093" spans="1:25" x14ac:dyDescent="0.2">
      <c r="A1093" s="475">
        <v>1089</v>
      </c>
      <c r="B1093" s="56">
        <v>0.411738281691573</v>
      </c>
      <c r="C1093" s="46">
        <v>4637.4034998015386</v>
      </c>
      <c r="D1093" s="56">
        <v>0.68771426394401058</v>
      </c>
      <c r="E1093" s="56">
        <v>0.36349577598301641</v>
      </c>
      <c r="F1093" s="250">
        <v>2025.21</v>
      </c>
      <c r="G1093" s="76">
        <v>219708886177.1539</v>
      </c>
      <c r="H1093" s="46">
        <v>15933862.909314908</v>
      </c>
      <c r="I1093" s="76">
        <v>441894036670.72858</v>
      </c>
      <c r="J1093" s="56">
        <v>0.36059478058047512</v>
      </c>
      <c r="K1093" s="76">
        <v>20172036452.59259</v>
      </c>
      <c r="L1093" s="76">
        <v>21416936331.181976</v>
      </c>
      <c r="M1093" s="76">
        <v>142078167281.87546</v>
      </c>
      <c r="N1093" s="76">
        <v>100141161374.68277</v>
      </c>
      <c r="O1093" s="76">
        <v>25875.948566054827</v>
      </c>
      <c r="P1093" s="46">
        <v>566047.16604640882</v>
      </c>
      <c r="Q1093" s="46">
        <v>380431.80974654411</v>
      </c>
      <c r="R1093" s="76">
        <v>1030345213273.4813</v>
      </c>
      <c r="S1093" s="56">
        <v>0.55087210472343495</v>
      </c>
      <c r="T1093" s="56">
        <v>0.33542993153256007</v>
      </c>
      <c r="U1093" s="46">
        <v>16.717812605042724</v>
      </c>
      <c r="V1093" s="76">
        <v>6388517399801.5176</v>
      </c>
      <c r="W1093" s="84">
        <v>2015.7305286037238</v>
      </c>
      <c r="X1093" s="82">
        <v>4.3372768967221524E-2</v>
      </c>
      <c r="Y1093" s="476">
        <v>2.0000000000000001E-4</v>
      </c>
    </row>
    <row r="1094" spans="1:25" x14ac:dyDescent="0.2">
      <c r="A1094" s="475">
        <v>1090</v>
      </c>
      <c r="B1094" s="56">
        <v>0.57712113167830703</v>
      </c>
      <c r="C1094" s="46">
        <v>5885.0317581256013</v>
      </c>
      <c r="D1094" s="56">
        <v>0.94404735538160311</v>
      </c>
      <c r="E1094" s="56">
        <v>0.64993528171333925</v>
      </c>
      <c r="F1094" s="250">
        <v>2026.79</v>
      </c>
      <c r="G1094" s="76">
        <v>101368497097.41243</v>
      </c>
      <c r="H1094" s="46">
        <v>26248613.466251176</v>
      </c>
      <c r="I1094" s="76">
        <v>674434182178.65649</v>
      </c>
      <c r="J1094" s="56">
        <v>0.29003718482251473</v>
      </c>
      <c r="K1094" s="76">
        <v>33431202314.654411</v>
      </c>
      <c r="L1094" s="76">
        <v>54813960807.708138</v>
      </c>
      <c r="M1094" s="76">
        <v>8003603271.9386358</v>
      </c>
      <c r="N1094" s="76">
        <v>22083738322.027428</v>
      </c>
      <c r="O1094" s="76">
        <v>20839.094077519687</v>
      </c>
      <c r="P1094" s="46">
        <v>171215.32350306102</v>
      </c>
      <c r="Q1094" s="46">
        <v>74702.64861233937</v>
      </c>
      <c r="R1094" s="76">
        <v>920120854600.66394</v>
      </c>
      <c r="S1094" s="56">
        <v>0.40375950233197305</v>
      </c>
      <c r="T1094" s="56">
        <v>0.30000350878173759</v>
      </c>
      <c r="U1094" s="46">
        <v>15.003104552253994</v>
      </c>
      <c r="V1094" s="76">
        <v>4604595740797.6367</v>
      </c>
      <c r="W1094" s="84">
        <v>1454.6218466537462</v>
      </c>
      <c r="X1094" s="82">
        <v>4.8435339387696244E-2</v>
      </c>
      <c r="Y1094" s="476">
        <v>2.0000000000000001E-4</v>
      </c>
    </row>
    <row r="1095" spans="1:25" x14ac:dyDescent="0.2">
      <c r="A1095" s="475">
        <v>1091</v>
      </c>
      <c r="B1095" s="56">
        <v>0.493880231259058</v>
      </c>
      <c r="C1095" s="46">
        <v>6606.0232620399638</v>
      </c>
      <c r="D1095" s="56">
        <v>0.36191417724875885</v>
      </c>
      <c r="E1095" s="56">
        <v>0.29713258096880413</v>
      </c>
      <c r="F1095" s="250">
        <v>2024.74</v>
      </c>
      <c r="G1095" s="76">
        <v>212586967964.48178</v>
      </c>
      <c r="H1095" s="46">
        <v>6098062.0402222173</v>
      </c>
      <c r="I1095" s="76">
        <v>225306803074.89917</v>
      </c>
      <c r="J1095" s="56">
        <v>0.45535609017569745</v>
      </c>
      <c r="K1095" s="76">
        <v>7950272391.2644386</v>
      </c>
      <c r="L1095" s="76">
        <v>1824335225.3864751</v>
      </c>
      <c r="M1095" s="76">
        <v>168032233644.62451</v>
      </c>
      <c r="N1095" s="76">
        <v>114098210955.57187</v>
      </c>
      <c r="O1095" s="76">
        <v>24772.663764824272</v>
      </c>
      <c r="P1095" s="46">
        <v>751876.18195702089</v>
      </c>
      <c r="Q1095" s="46">
        <v>459739.0676139323</v>
      </c>
      <c r="R1095" s="76">
        <v>672320417466.65637</v>
      </c>
      <c r="S1095" s="56">
        <v>0.58241956666412564</v>
      </c>
      <c r="T1095" s="56">
        <v>0.48482595450548405</v>
      </c>
      <c r="U1095" s="46">
        <v>16.863789221860614</v>
      </c>
      <c r="V1095" s="76">
        <v>6136670243419.0449</v>
      </c>
      <c r="W1095" s="84">
        <v>1936.2481807192385</v>
      </c>
      <c r="X1095" s="82">
        <v>4.2670189747528162E-2</v>
      </c>
      <c r="Y1095" s="476">
        <v>2.0000000000000001E-4</v>
      </c>
    </row>
    <row r="1096" spans="1:25" x14ac:dyDescent="0.2">
      <c r="A1096" s="475">
        <v>1092</v>
      </c>
      <c r="B1096" s="56">
        <v>0.63154504782422838</v>
      </c>
      <c r="C1096" s="46">
        <v>6848.7244531164315</v>
      </c>
      <c r="D1096" s="56">
        <v>0.40306922277107737</v>
      </c>
      <c r="E1096" s="56">
        <v>0.42073774952072363</v>
      </c>
      <c r="F1096" s="250">
        <v>2024.51</v>
      </c>
      <c r="G1096" s="76">
        <v>186611104694.79993</v>
      </c>
      <c r="H1096" s="46">
        <v>7347481.9500020528</v>
      </c>
      <c r="I1096" s="76">
        <v>255243225975.95575</v>
      </c>
      <c r="J1096" s="56">
        <v>0.44205599398273099</v>
      </c>
      <c r="K1096" s="76">
        <v>5052657315.0634584</v>
      </c>
      <c r="L1096" s="76">
        <v>1097767984.2380452</v>
      </c>
      <c r="M1096" s="76">
        <v>138227754529.20743</v>
      </c>
      <c r="N1096" s="76">
        <v>52263072941.042488</v>
      </c>
      <c r="O1096" s="76">
        <v>30515.21881595657</v>
      </c>
      <c r="P1096" s="46">
        <v>341767.98443484906</v>
      </c>
      <c r="Q1096" s="46">
        <v>210641.79443185171</v>
      </c>
      <c r="R1096" s="76">
        <v>591184957599.84766</v>
      </c>
      <c r="S1096" s="56">
        <v>0.59731355385780971</v>
      </c>
      <c r="T1096" s="56">
        <v>0.49592607288348262</v>
      </c>
      <c r="U1096" s="46">
        <v>16.794496798165202</v>
      </c>
      <c r="V1096" s="76">
        <v>5573021126602.5264</v>
      </c>
      <c r="W1096" s="84">
        <v>1759.2142462655102</v>
      </c>
      <c r="X1096" s="82">
        <v>4.2154379465376965E-2</v>
      </c>
      <c r="Y1096" s="476">
        <v>2.0000000000000001E-4</v>
      </c>
    </row>
    <row r="1097" spans="1:25" x14ac:dyDescent="0.2">
      <c r="A1097" s="475">
        <v>1093</v>
      </c>
      <c r="B1097" s="56">
        <v>0.56481784257705314</v>
      </c>
      <c r="C1097" s="46">
        <v>1500</v>
      </c>
      <c r="D1097" s="56">
        <v>0.73253336782015699</v>
      </c>
      <c r="E1097" s="56">
        <v>0.39757281598533373</v>
      </c>
      <c r="F1097" s="250">
        <v>2025.61</v>
      </c>
      <c r="G1097" s="76">
        <v>203610170014.39301</v>
      </c>
      <c r="H1097" s="46">
        <v>18284546.570018928</v>
      </c>
      <c r="I1097" s="76">
        <v>491239958746.3089</v>
      </c>
      <c r="J1097" s="56">
        <v>0.3473845161767255</v>
      </c>
      <c r="K1097" s="76">
        <v>25260814853.775852</v>
      </c>
      <c r="L1097" s="76">
        <v>15489881758.365849</v>
      </c>
      <c r="M1097" s="76">
        <v>137691242729.513</v>
      </c>
      <c r="N1097" s="76">
        <v>45714616146.313889</v>
      </c>
      <c r="O1097" s="76">
        <v>33731.713028067243</v>
      </c>
      <c r="P1097" s="46">
        <v>296868.842557561</v>
      </c>
      <c r="Q1097" s="46">
        <v>167669.94504579698</v>
      </c>
      <c r="R1097" s="76">
        <v>958163846570.35962</v>
      </c>
      <c r="S1097" s="56">
        <v>0.53448583680547035</v>
      </c>
      <c r="T1097" s="56">
        <v>0.36605087017367022</v>
      </c>
      <c r="U1097" s="46">
        <v>16.35479405796605</v>
      </c>
      <c r="V1097" s="76">
        <v>6481025201843.583</v>
      </c>
      <c r="W1097" s="84">
        <v>2043.0595867110922</v>
      </c>
      <c r="X1097" s="82">
        <v>4.3347192653772307E-2</v>
      </c>
      <c r="Y1097" s="476">
        <v>2.0000000000000001E-4</v>
      </c>
    </row>
    <row r="1098" spans="1:25" x14ac:dyDescent="0.2">
      <c r="A1098" s="475">
        <v>1094</v>
      </c>
      <c r="B1098" s="56">
        <v>0.38932866465794658</v>
      </c>
      <c r="C1098" s="46">
        <v>6322.606279490421</v>
      </c>
      <c r="D1098" s="56">
        <v>0.72373966239188536</v>
      </c>
      <c r="E1098" s="56">
        <v>0.34644714310281055</v>
      </c>
      <c r="F1098" s="250">
        <v>2023.83</v>
      </c>
      <c r="G1098" s="76">
        <v>242901324194.08307</v>
      </c>
      <c r="H1098" s="46">
        <v>16613425.049169438</v>
      </c>
      <c r="I1098" s="76">
        <v>476772836716.34491</v>
      </c>
      <c r="J1098" s="56">
        <v>0.38932866465794658</v>
      </c>
      <c r="K1098" s="76">
        <v>14521608247.489197</v>
      </c>
      <c r="L1098" s="76">
        <v>0</v>
      </c>
      <c r="M1098" s="76">
        <v>244163648405.17288</v>
      </c>
      <c r="N1098" s="76">
        <v>31434148377.735546</v>
      </c>
      <c r="O1098" s="76">
        <v>27824.432984102048</v>
      </c>
      <c r="P1098" s="46">
        <v>245657.07079709036</v>
      </c>
      <c r="Q1098" s="46">
        <v>129720.16045228971</v>
      </c>
      <c r="R1098" s="76">
        <v>995557139155.81274</v>
      </c>
      <c r="S1098" s="56">
        <v>0.58074828893669284</v>
      </c>
      <c r="T1098" s="56">
        <v>0.39919081673996132</v>
      </c>
      <c r="U1098" s="46">
        <v>16.607277782902187</v>
      </c>
      <c r="V1098" s="76">
        <v>7233434718177.8467</v>
      </c>
      <c r="W1098" s="84">
        <v>2282.6308601504766</v>
      </c>
      <c r="X1098" s="82">
        <v>4.3922025729757466E-2</v>
      </c>
      <c r="Y1098" s="476">
        <v>2.0000000000000001E-4</v>
      </c>
    </row>
    <row r="1099" spans="1:25" x14ac:dyDescent="0.2">
      <c r="A1099" s="475">
        <v>1095</v>
      </c>
      <c r="B1099" s="56">
        <v>0.52788290324637432</v>
      </c>
      <c r="C1099" s="46">
        <v>3480.2406334359334</v>
      </c>
      <c r="D1099" s="56">
        <v>0.62679203472536904</v>
      </c>
      <c r="E1099" s="56">
        <v>0.7</v>
      </c>
      <c r="F1099" s="250">
        <v>2024.74</v>
      </c>
      <c r="G1099" s="76">
        <v>168457117733.93088</v>
      </c>
      <c r="H1099" s="46">
        <v>13695082.512086004</v>
      </c>
      <c r="I1099" s="76">
        <v>335888158743.68054</v>
      </c>
      <c r="J1099" s="56">
        <v>0.29976882691824114</v>
      </c>
      <c r="K1099" s="76">
        <v>7389420150.3521814</v>
      </c>
      <c r="L1099" s="76">
        <v>0</v>
      </c>
      <c r="M1099" s="76">
        <v>170581969451.15543</v>
      </c>
      <c r="N1099" s="76">
        <v>112047416961.33711</v>
      </c>
      <c r="O1099" s="76">
        <v>28515.705367875278</v>
      </c>
      <c r="P1099" s="46">
        <v>656207.48443614203</v>
      </c>
      <c r="Q1099" s="46">
        <v>456226.30222556961</v>
      </c>
      <c r="R1099" s="76">
        <v>903252363597.0802</v>
      </c>
      <c r="S1099" s="56">
        <v>0.5398988657083813</v>
      </c>
      <c r="T1099" s="56">
        <v>0.28688181751596792</v>
      </c>
      <c r="U1099" s="46">
        <v>16.844934697815567</v>
      </c>
      <c r="V1099" s="76">
        <v>4889545106610.0156</v>
      </c>
      <c r="W1099" s="84">
        <v>1543.009424920278</v>
      </c>
      <c r="X1099" s="82">
        <v>4.2335419199874783E-2</v>
      </c>
      <c r="Y1099" s="476">
        <v>2.0000000000000001E-4</v>
      </c>
    </row>
    <row r="1100" spans="1:25" x14ac:dyDescent="0.2">
      <c r="A1100" s="475">
        <v>1096</v>
      </c>
      <c r="B1100" s="56">
        <v>0.56700650511685524</v>
      </c>
      <c r="C1100" s="46">
        <v>6069.8985770260751</v>
      </c>
      <c r="D1100" s="56">
        <v>0.60960338561562799</v>
      </c>
      <c r="E1100" s="56">
        <v>0.68710405710435674</v>
      </c>
      <c r="F1100" s="250">
        <v>2025.71</v>
      </c>
      <c r="G1100" s="76">
        <v>165069161130.28204</v>
      </c>
      <c r="H1100" s="46">
        <v>12973501.743940769</v>
      </c>
      <c r="I1100" s="76">
        <v>286182526159.11151</v>
      </c>
      <c r="J1100" s="56">
        <v>0.16898504582056761</v>
      </c>
      <c r="K1100" s="76">
        <v>21346864001.307705</v>
      </c>
      <c r="L1100" s="76">
        <v>56961977356.248253</v>
      </c>
      <c r="M1100" s="76">
        <v>121852228996.71416</v>
      </c>
      <c r="N1100" s="76">
        <v>11101986670.12608</v>
      </c>
      <c r="O1100" s="76">
        <v>17283.869321032616</v>
      </c>
      <c r="P1100" s="46">
        <v>117725.30490457334</v>
      </c>
      <c r="Q1100" s="46">
        <v>42350.909989748216</v>
      </c>
      <c r="R1100" s="76">
        <v>645931847315.95386</v>
      </c>
      <c r="S1100" s="56">
        <v>0.50417766307862599</v>
      </c>
      <c r="T1100" s="56">
        <v>0.31731782870659203</v>
      </c>
      <c r="U1100" s="46">
        <v>17.649372087943078</v>
      </c>
      <c r="V1100" s="76">
        <v>3981017827113.2363</v>
      </c>
      <c r="W1100" s="84">
        <v>1256.5044426638317</v>
      </c>
      <c r="X1100" s="82">
        <v>4.1694410704022522E-2</v>
      </c>
      <c r="Y1100" s="476">
        <v>2.0000000000000001E-4</v>
      </c>
    </row>
    <row r="1101" spans="1:25" x14ac:dyDescent="0.2">
      <c r="A1101" s="475">
        <v>1097</v>
      </c>
      <c r="B1101" s="56">
        <v>0.56892471086038288</v>
      </c>
      <c r="C1101" s="46">
        <v>4673.8728095997139</v>
      </c>
      <c r="D1101" s="56">
        <v>0.86065656424865133</v>
      </c>
      <c r="E1101" s="56">
        <v>0.5143079265293431</v>
      </c>
      <c r="F1101" s="250">
        <v>2025.56</v>
      </c>
      <c r="G1101" s="76">
        <v>86294185912.813797</v>
      </c>
      <c r="H1101" s="46">
        <v>23159638.676119253</v>
      </c>
      <c r="I1101" s="76">
        <v>458780495600.34772</v>
      </c>
      <c r="J1101" s="56">
        <v>0.12317151600245424</v>
      </c>
      <c r="K1101" s="76">
        <v>15861702324.676861</v>
      </c>
      <c r="L1101" s="76">
        <v>4905797453.0466328</v>
      </c>
      <c r="M1101" s="76">
        <v>104861862524.94424</v>
      </c>
      <c r="N1101" s="76">
        <v>124123435306.24825</v>
      </c>
      <c r="O1101" s="76">
        <v>20897.002351814284</v>
      </c>
      <c r="P1101" s="46">
        <v>659599.37864219886</v>
      </c>
      <c r="Q1101" s="46">
        <v>450048.83571428992</v>
      </c>
      <c r="R1101" s="76">
        <v>893894918836.80261</v>
      </c>
      <c r="S1101" s="56">
        <v>0.36937826149900183</v>
      </c>
      <c r="T1101" s="56">
        <v>0.11997810676963652</v>
      </c>
      <c r="U1101" s="46">
        <v>17.66212508898608</v>
      </c>
      <c r="V1101" s="76">
        <v>2060966221817.895</v>
      </c>
      <c r="W1101" s="84">
        <v>650.21790625167625</v>
      </c>
      <c r="X1101" s="82">
        <v>4.2688847084553831E-2</v>
      </c>
      <c r="Y1101" s="476">
        <v>2.0000000000000001E-4</v>
      </c>
    </row>
    <row r="1102" spans="1:25" x14ac:dyDescent="0.2">
      <c r="A1102" s="475">
        <v>1098</v>
      </c>
      <c r="B1102" s="56">
        <v>0.60346941885239591</v>
      </c>
      <c r="C1102" s="46">
        <v>2753.6784096505407</v>
      </c>
      <c r="D1102" s="56">
        <v>1.2172287760439133</v>
      </c>
      <c r="E1102" s="56">
        <v>0.63901315435619277</v>
      </c>
      <c r="F1102" s="250">
        <v>2023.75</v>
      </c>
      <c r="G1102" s="76">
        <v>368198562505.73956</v>
      </c>
      <c r="H1102" s="46">
        <v>46424257.425852679</v>
      </c>
      <c r="I1102" s="76">
        <v>890650401625.09839</v>
      </c>
      <c r="J1102" s="56">
        <v>0.29689931861427554</v>
      </c>
      <c r="K1102" s="76">
        <v>24289705959.992096</v>
      </c>
      <c r="L1102" s="76">
        <v>0</v>
      </c>
      <c r="M1102" s="76">
        <v>236091179064.82007</v>
      </c>
      <c r="N1102" s="76">
        <v>8088769540.9527178</v>
      </c>
      <c r="O1102" s="76">
        <v>24257.642024609941</v>
      </c>
      <c r="P1102" s="46">
        <v>101465.43749999999</v>
      </c>
      <c r="Q1102" s="46">
        <v>33113.812499999985</v>
      </c>
      <c r="R1102" s="76">
        <v>1490251105343.1213</v>
      </c>
      <c r="S1102" s="56">
        <v>0.48669737153594173</v>
      </c>
      <c r="T1102" s="56">
        <v>0.34998798099321071</v>
      </c>
      <c r="U1102" s="46">
        <v>17.206544935318117</v>
      </c>
      <c r="V1102" s="76">
        <v>9766852266401.2559</v>
      </c>
      <c r="W1102" s="84">
        <v>3083.8131563261518</v>
      </c>
      <c r="X1102" s="82">
        <v>4.2595460981943709E-2</v>
      </c>
      <c r="Y1102" s="476">
        <v>2.0000000000000001E-4</v>
      </c>
    </row>
    <row r="1103" spans="1:25" x14ac:dyDescent="0.2">
      <c r="A1103" s="475">
        <v>1099</v>
      </c>
      <c r="B1103" s="56">
        <v>0.60861791204419502</v>
      </c>
      <c r="C1103" s="46">
        <v>1500</v>
      </c>
      <c r="D1103" s="56">
        <v>1.2668618043976565</v>
      </c>
      <c r="E1103" s="56">
        <v>0.63143698368683898</v>
      </c>
      <c r="F1103" s="250">
        <v>2024.27</v>
      </c>
      <c r="G1103" s="76">
        <v>431035190869.50568</v>
      </c>
      <c r="H1103" s="46">
        <v>53737380.305270284</v>
      </c>
      <c r="I1103" s="76">
        <v>761307442417.58447</v>
      </c>
      <c r="J1103" s="56">
        <v>-1.8387474622208577E-2</v>
      </c>
      <c r="K1103" s="76">
        <v>6959334159.0373993</v>
      </c>
      <c r="L1103" s="76">
        <v>0</v>
      </c>
      <c r="M1103" s="76">
        <v>353147665158.12128</v>
      </c>
      <c r="N1103" s="76">
        <v>98085666792.841812</v>
      </c>
      <c r="O1103" s="76">
        <v>11607.877241552831</v>
      </c>
      <c r="P1103" s="46">
        <v>567263.23774522683</v>
      </c>
      <c r="Q1103" s="46">
        <v>362700.53215784102</v>
      </c>
      <c r="R1103" s="76">
        <v>1717344983838.8513</v>
      </c>
      <c r="S1103" s="56">
        <v>0.40416248054223958</v>
      </c>
      <c r="T1103" s="56">
        <v>0.21547842367366901</v>
      </c>
      <c r="U1103" s="46">
        <v>23.550087418499974</v>
      </c>
      <c r="V1103" s="76">
        <v>9423471975462.7246</v>
      </c>
      <c r="W1103" s="84">
        <v>2975.5375233610539</v>
      </c>
      <c r="X1103" s="82">
        <v>3.1526781760561673E-2</v>
      </c>
      <c r="Y1103" s="476">
        <v>2.0000000000000001E-4</v>
      </c>
    </row>
    <row r="1104" spans="1:25" x14ac:dyDescent="0.2">
      <c r="A1104" s="475">
        <v>1100</v>
      </c>
      <c r="B1104" s="56">
        <v>0.63515770148259842</v>
      </c>
      <c r="C1104" s="46">
        <v>1500</v>
      </c>
      <c r="D1104" s="56">
        <v>0.54931528397661367</v>
      </c>
      <c r="E1104" s="56">
        <v>0.50238811167178055</v>
      </c>
      <c r="F1104" s="250">
        <v>2026.44</v>
      </c>
      <c r="G1104" s="76">
        <v>113610144149.6689</v>
      </c>
      <c r="H1104" s="46">
        <v>11659952.302825704</v>
      </c>
      <c r="I1104" s="76">
        <v>337880027897.24664</v>
      </c>
      <c r="J1104" s="56">
        <v>0.35111180474414827</v>
      </c>
      <c r="K1104" s="76">
        <v>28155604386.031128</v>
      </c>
      <c r="L1104" s="76">
        <v>57006367270.319145</v>
      </c>
      <c r="M1104" s="76">
        <v>37878724460.429802</v>
      </c>
      <c r="N1104" s="76">
        <v>26196060363.751392</v>
      </c>
      <c r="O1104" s="76">
        <v>21584.007101521085</v>
      </c>
      <c r="P1104" s="46">
        <v>194761.55884888332</v>
      </c>
      <c r="Q1104" s="46">
        <v>96048.273975736302</v>
      </c>
      <c r="R1104" s="76">
        <v>603558041537.92065</v>
      </c>
      <c r="S1104" s="56">
        <v>0.50204821893608242</v>
      </c>
      <c r="T1104" s="56">
        <v>0.33794253390681062</v>
      </c>
      <c r="U1104" s="46">
        <v>16.199528393040584</v>
      </c>
      <c r="V1104" s="76">
        <v>3751326396104.0234</v>
      </c>
      <c r="W1104" s="84">
        <v>1182.942345610305</v>
      </c>
      <c r="X1104" s="82">
        <v>4.372182857431442E-2</v>
      </c>
      <c r="Y1104" s="476">
        <v>2.0000000000000001E-4</v>
      </c>
    </row>
    <row r="1105" spans="1:25" x14ac:dyDescent="0.2">
      <c r="A1105" s="475">
        <v>1101</v>
      </c>
      <c r="B1105" s="56">
        <v>0.65134251846105995</v>
      </c>
      <c r="C1105" s="46">
        <v>4560.4877498203759</v>
      </c>
      <c r="D1105" s="56">
        <v>0.3215400573929747</v>
      </c>
      <c r="E1105" s="56">
        <v>0.45789024873670653</v>
      </c>
      <c r="F1105" s="250">
        <v>2024.61</v>
      </c>
      <c r="G1105" s="76">
        <v>149003984885.31668</v>
      </c>
      <c r="H1105" s="46">
        <v>5245698.3171452535</v>
      </c>
      <c r="I1105" s="76">
        <v>218787645048.36893</v>
      </c>
      <c r="J1105" s="56">
        <v>0.54233561978613631</v>
      </c>
      <c r="K1105" s="76">
        <v>4735517361.6109209</v>
      </c>
      <c r="L1105" s="76">
        <v>0</v>
      </c>
      <c r="M1105" s="76">
        <v>140413107563.77225</v>
      </c>
      <c r="N1105" s="76">
        <v>46337531906.210442</v>
      </c>
      <c r="O1105" s="76">
        <v>36541.807269207158</v>
      </c>
      <c r="P1105" s="46">
        <v>395392.11632957548</v>
      </c>
      <c r="Q1105" s="46">
        <v>209511.47842921948</v>
      </c>
      <c r="R1105" s="76">
        <v>596979390991.86548</v>
      </c>
      <c r="S1105" s="56">
        <v>0.65798914589913804</v>
      </c>
      <c r="T1105" s="56">
        <v>0.42279018630367582</v>
      </c>
      <c r="U1105" s="46">
        <v>16.520696762882167</v>
      </c>
      <c r="V1105" s="76">
        <v>4786475122699.334</v>
      </c>
      <c r="W1105" s="84">
        <v>1510.1925705926431</v>
      </c>
      <c r="X1105" s="82">
        <v>4.2408130720647752E-2</v>
      </c>
      <c r="Y1105" s="476">
        <v>2.0000000000000001E-4</v>
      </c>
    </row>
    <row r="1106" spans="1:25" x14ac:dyDescent="0.2">
      <c r="A1106" s="475">
        <v>1102</v>
      </c>
      <c r="B1106" s="56">
        <v>0.28880867896513945</v>
      </c>
      <c r="C1106" s="46">
        <v>6344.1325714331915</v>
      </c>
      <c r="D1106" s="56">
        <v>0.85460480852690546</v>
      </c>
      <c r="E1106" s="56">
        <v>0.32022164194315283</v>
      </c>
      <c r="F1106" s="250">
        <v>2024.89</v>
      </c>
      <c r="G1106" s="76">
        <v>420829929694.11975</v>
      </c>
      <c r="H1106" s="46">
        <v>19862404.104405362</v>
      </c>
      <c r="I1106" s="76">
        <v>459612497197.30054</v>
      </c>
      <c r="J1106" s="56">
        <v>0.1851721676558723</v>
      </c>
      <c r="K1106" s="76">
        <v>8149757104.9337139</v>
      </c>
      <c r="L1106" s="76">
        <v>0</v>
      </c>
      <c r="M1106" s="76">
        <v>267343731204.63574</v>
      </c>
      <c r="N1106" s="76">
        <v>6461347733.4794807</v>
      </c>
      <c r="O1106" s="76">
        <v>27402.119904718122</v>
      </c>
      <c r="P1106" s="46">
        <v>83068.874999998938</v>
      </c>
      <c r="Q1106" s="46">
        <v>22075.874999999232</v>
      </c>
      <c r="R1106" s="76">
        <v>1162860739753.6897</v>
      </c>
      <c r="S1106" s="56">
        <v>0.55016582695698191</v>
      </c>
      <c r="T1106" s="56">
        <v>0.39691605059356727</v>
      </c>
      <c r="U1106" s="46">
        <v>18.454597432291411</v>
      </c>
      <c r="V1106" s="76">
        <v>9199184444614.2148</v>
      </c>
      <c r="W1106" s="84">
        <v>2904.0095112080166</v>
      </c>
      <c r="X1106" s="82">
        <v>4.0325501624769278E-2</v>
      </c>
      <c r="Y1106" s="476">
        <v>2.0000000000000001E-4</v>
      </c>
    </row>
    <row r="1107" spans="1:25" x14ac:dyDescent="0.2">
      <c r="A1107" s="475">
        <v>1103</v>
      </c>
      <c r="B1107" s="56">
        <v>0.651257595678846</v>
      </c>
      <c r="C1107" s="46">
        <v>3941.9524926458002</v>
      </c>
      <c r="D1107" s="56">
        <v>0.82093124358579972</v>
      </c>
      <c r="E1107" s="56">
        <v>0.570310078054584</v>
      </c>
      <c r="F1107" s="250">
        <v>2025.77</v>
      </c>
      <c r="G1107" s="76">
        <v>153358235637.27649</v>
      </c>
      <c r="H1107" s="46">
        <v>21372203.180971041</v>
      </c>
      <c r="I1107" s="76">
        <v>499321250230.69904</v>
      </c>
      <c r="J1107" s="56">
        <v>0.277303103522199</v>
      </c>
      <c r="K1107" s="76">
        <v>31446909334.184406</v>
      </c>
      <c r="L1107" s="76">
        <v>67379994853.696564</v>
      </c>
      <c r="M1107" s="76">
        <v>112331816158.97549</v>
      </c>
      <c r="N1107" s="76">
        <v>53329469528.265831</v>
      </c>
      <c r="O1107" s="76">
        <v>28763.867918284792</v>
      </c>
      <c r="P1107" s="46">
        <v>344642.45194185642</v>
      </c>
      <c r="Q1107" s="46">
        <v>201817.39368445729</v>
      </c>
      <c r="R1107" s="76">
        <v>964909312353.08521</v>
      </c>
      <c r="S1107" s="56">
        <v>0.48799328466771941</v>
      </c>
      <c r="T1107" s="56">
        <v>0.27571068456574138</v>
      </c>
      <c r="U1107" s="46">
        <v>16.273135787207721</v>
      </c>
      <c r="V1107" s="76">
        <v>4846715357970.3145</v>
      </c>
      <c r="W1107" s="84">
        <v>1529.3763884314708</v>
      </c>
      <c r="X1107" s="82">
        <v>4.4406514366312759E-2</v>
      </c>
      <c r="Y1107" s="476">
        <v>2.0000000000000001E-4</v>
      </c>
    </row>
    <row r="1108" spans="1:25" x14ac:dyDescent="0.2">
      <c r="A1108" s="475">
        <v>1104</v>
      </c>
      <c r="B1108" s="56">
        <v>0.28970760588192673</v>
      </c>
      <c r="C1108" s="46">
        <v>6484.3609893321027</v>
      </c>
      <c r="D1108" s="56">
        <v>1.1254704929898054</v>
      </c>
      <c r="E1108" s="56">
        <v>0.24112146200918214</v>
      </c>
      <c r="F1108" s="250">
        <v>2026.28</v>
      </c>
      <c r="G1108" s="76">
        <v>202872849986.32306</v>
      </c>
      <c r="H1108" s="46">
        <v>34812238.771927029</v>
      </c>
      <c r="I1108" s="76">
        <v>838801788304.16333</v>
      </c>
      <c r="J1108" s="56">
        <v>0.28970760588192679</v>
      </c>
      <c r="K1108" s="76">
        <v>39420103099.185501</v>
      </c>
      <c r="L1108" s="76">
        <v>50232334127.774071</v>
      </c>
      <c r="M1108" s="76">
        <v>55379962017.714714</v>
      </c>
      <c r="N1108" s="76">
        <v>12243527645.337393</v>
      </c>
      <c r="O1108" s="76">
        <v>38963.718618590836</v>
      </c>
      <c r="P1108" s="46">
        <v>166754.37895171245</v>
      </c>
      <c r="Q1108" s="46">
        <v>43701.558819022088</v>
      </c>
      <c r="R1108" s="76">
        <v>1288252881881.5146</v>
      </c>
      <c r="S1108" s="56">
        <v>0.45362178031552203</v>
      </c>
      <c r="T1108" s="56">
        <v>0.28417261975199803</v>
      </c>
      <c r="U1108" s="46">
        <v>16.157418303063196</v>
      </c>
      <c r="V1108" s="76">
        <v>6252794293765.1016</v>
      </c>
      <c r="W1108" s="84">
        <v>1973.1301553912451</v>
      </c>
      <c r="X1108" s="82">
        <v>4.6304403699525806E-2</v>
      </c>
      <c r="Y1108" s="476">
        <v>2.0000000000000001E-4</v>
      </c>
    </row>
    <row r="1109" spans="1:25" x14ac:dyDescent="0.2">
      <c r="A1109" s="475">
        <v>1105</v>
      </c>
      <c r="B1109" s="56">
        <v>0.4527498552038145</v>
      </c>
      <c r="C1109" s="46">
        <v>4125.7172794939279</v>
      </c>
      <c r="D1109" s="56">
        <v>0.38653972921673402</v>
      </c>
      <c r="E1109" s="56">
        <v>0.47952632257402755</v>
      </c>
      <c r="F1109" s="250">
        <v>2025.59</v>
      </c>
      <c r="G1109" s="76">
        <v>146592502431.41058</v>
      </c>
      <c r="H1109" s="46">
        <v>6835637.5395329585</v>
      </c>
      <c r="I1109" s="76">
        <v>274776433999.42673</v>
      </c>
      <c r="J1109" s="56">
        <v>0.4527498552038145</v>
      </c>
      <c r="K1109" s="76">
        <v>16546987307.303421</v>
      </c>
      <c r="L1109" s="76">
        <v>12446373028.947838</v>
      </c>
      <c r="M1109" s="76">
        <v>80969713906.188248</v>
      </c>
      <c r="N1109" s="76">
        <v>62386323184.682465</v>
      </c>
      <c r="O1109" s="76">
        <v>26083.276938978157</v>
      </c>
      <c r="P1109" s="46">
        <v>438578.40808107209</v>
      </c>
      <c r="Q1109" s="46">
        <v>236927.23872799933</v>
      </c>
      <c r="R1109" s="76">
        <v>565227845141.15625</v>
      </c>
      <c r="S1109" s="56">
        <v>0.55957120238928149</v>
      </c>
      <c r="T1109" s="56">
        <v>0.45135917122515207</v>
      </c>
      <c r="U1109" s="46">
        <v>16.363016256022291</v>
      </c>
      <c r="V1109" s="76">
        <v>4721650298329.1406</v>
      </c>
      <c r="W1109" s="84">
        <v>1491.2779934151197</v>
      </c>
      <c r="X1109" s="82">
        <v>4.3467389126316203E-2</v>
      </c>
      <c r="Y1109" s="476">
        <v>2.0000000000000001E-4</v>
      </c>
    </row>
    <row r="1110" spans="1:25" x14ac:dyDescent="0.2">
      <c r="A1110" s="475">
        <v>1106</v>
      </c>
      <c r="B1110" s="56">
        <v>0.42027299864798862</v>
      </c>
      <c r="C1110" s="46">
        <v>6009.4014867650076</v>
      </c>
      <c r="D1110" s="56">
        <v>0.75138639674627006</v>
      </c>
      <c r="E1110" s="56">
        <v>0.54980899801270744</v>
      </c>
      <c r="F1110" s="250">
        <v>2026.49</v>
      </c>
      <c r="G1110" s="76">
        <v>151022081887.9184</v>
      </c>
      <c r="H1110" s="46">
        <v>17371648.725282054</v>
      </c>
      <c r="I1110" s="76">
        <v>389122084229.11664</v>
      </c>
      <c r="J1110" s="56">
        <v>0.23977578886092066</v>
      </c>
      <c r="K1110" s="76">
        <v>21379280083.101387</v>
      </c>
      <c r="L1110" s="76">
        <v>72996802365.283569</v>
      </c>
      <c r="M1110" s="76">
        <v>31167224666.51339</v>
      </c>
      <c r="N1110" s="76">
        <v>28487116219.620365</v>
      </c>
      <c r="O1110" s="76">
        <v>26311.25594803298</v>
      </c>
      <c r="P1110" s="46">
        <v>223528.02166470198</v>
      </c>
      <c r="Q1110" s="46">
        <v>113048.33836112013</v>
      </c>
      <c r="R1110" s="76">
        <v>733266904353.70789</v>
      </c>
      <c r="S1110" s="56">
        <v>0.47256195168563681</v>
      </c>
      <c r="T1110" s="56">
        <v>0.32455604851953085</v>
      </c>
      <c r="U1110" s="46">
        <v>16.673216401972454</v>
      </c>
      <c r="V1110" s="76">
        <v>4355575660619.502</v>
      </c>
      <c r="W1110" s="84">
        <v>1374.4553533972801</v>
      </c>
      <c r="X1110" s="82">
        <v>4.3378573144014283E-2</v>
      </c>
      <c r="Y1110" s="476">
        <v>2.0000000000000001E-4</v>
      </c>
    </row>
    <row r="1111" spans="1:25" x14ac:dyDescent="0.2">
      <c r="A1111" s="475">
        <v>1107</v>
      </c>
      <c r="B1111" s="56">
        <v>0.42287364190732141</v>
      </c>
      <c r="C1111" s="46">
        <v>4753.4446898431452</v>
      </c>
      <c r="D1111" s="56">
        <v>0.42654609430485002</v>
      </c>
      <c r="E1111" s="56">
        <v>0.45356880402026029</v>
      </c>
      <c r="F1111" s="250">
        <v>2026.24</v>
      </c>
      <c r="G1111" s="76">
        <v>104784234560.08435</v>
      </c>
      <c r="H1111" s="46">
        <v>7870000.470868811</v>
      </c>
      <c r="I1111" s="76">
        <v>290992027891.51654</v>
      </c>
      <c r="J1111" s="56">
        <v>0.42287364190732135</v>
      </c>
      <c r="K1111" s="76">
        <v>34800285791.984993</v>
      </c>
      <c r="L1111" s="76">
        <v>84696253978.327057</v>
      </c>
      <c r="M1111" s="76">
        <v>37970596539.483353</v>
      </c>
      <c r="N1111" s="76">
        <v>26474485573.355431</v>
      </c>
      <c r="O1111" s="76">
        <v>23933.257656672602</v>
      </c>
      <c r="P1111" s="46">
        <v>234333.88130246109</v>
      </c>
      <c r="Q1111" s="46">
        <v>114478.6996654016</v>
      </c>
      <c r="R1111" s="76">
        <v>547908535833.76379</v>
      </c>
      <c r="S1111" s="56">
        <v>0.55069653297863597</v>
      </c>
      <c r="T1111" s="56">
        <v>0.41111214654859501</v>
      </c>
      <c r="U1111" s="46">
        <v>15.58918819870938</v>
      </c>
      <c r="V1111" s="76">
        <v>3982846466995.1206</v>
      </c>
      <c r="W1111" s="84">
        <v>1256.5084503602927</v>
      </c>
      <c r="X1111" s="82">
        <v>4.5559202641121573E-2</v>
      </c>
      <c r="Y1111" s="476">
        <v>2.0000000000000001E-4</v>
      </c>
    </row>
    <row r="1112" spans="1:25" x14ac:dyDescent="0.2">
      <c r="A1112" s="475">
        <v>1108</v>
      </c>
      <c r="B1112" s="56">
        <v>0.63947441836599028</v>
      </c>
      <c r="C1112" s="46">
        <v>4282.9898888666448</v>
      </c>
      <c r="D1112" s="56">
        <v>0.52030807422478564</v>
      </c>
      <c r="E1112" s="56">
        <v>0.59284820099346547</v>
      </c>
      <c r="F1112" s="250">
        <v>2023.75</v>
      </c>
      <c r="G1112" s="76">
        <v>278567223499.84583</v>
      </c>
      <c r="H1112" s="46">
        <v>10542731.543706637</v>
      </c>
      <c r="I1112" s="76">
        <v>375354691963.7666</v>
      </c>
      <c r="J1112" s="56">
        <v>0.47227075513720618</v>
      </c>
      <c r="K1112" s="76">
        <v>10293906461.231417</v>
      </c>
      <c r="L1112" s="76">
        <v>0</v>
      </c>
      <c r="M1112" s="76">
        <v>304761555937.55939</v>
      </c>
      <c r="N1112" s="76">
        <v>71038626915.035492</v>
      </c>
      <c r="O1112" s="76">
        <v>15976.277389093535</v>
      </c>
      <c r="P1112" s="46">
        <v>423026.61625498493</v>
      </c>
      <c r="Q1112" s="46">
        <v>271282.52037458669</v>
      </c>
      <c r="R1112" s="76">
        <v>1055195494014.5148</v>
      </c>
      <c r="S1112" s="56">
        <v>0.63914941762745725</v>
      </c>
      <c r="T1112" s="56">
        <v>0.39655978142251563</v>
      </c>
      <c r="U1112" s="46">
        <v>16.959842542159691</v>
      </c>
      <c r="V1112" s="76">
        <v>7938490370074.6885</v>
      </c>
      <c r="W1112" s="84">
        <v>2505.470606669111</v>
      </c>
      <c r="X1112" s="82">
        <v>4.2255810875676182E-2</v>
      </c>
      <c r="Y1112" s="476">
        <v>2.0000000000000001E-4</v>
      </c>
    </row>
    <row r="1113" spans="1:25" x14ac:dyDescent="0.2">
      <c r="A1113" s="475">
        <v>1109</v>
      </c>
      <c r="B1113" s="56">
        <v>0.44742688208144665</v>
      </c>
      <c r="C1113" s="46">
        <v>6832.9203077927586</v>
      </c>
      <c r="D1113" s="56">
        <v>0.5888676296718468</v>
      </c>
      <c r="E1113" s="56">
        <v>0.31332442937124849</v>
      </c>
      <c r="F1113" s="250">
        <v>2024.23</v>
      </c>
      <c r="G1113" s="76">
        <v>242379953366.58783</v>
      </c>
      <c r="H1113" s="46">
        <v>11830695.619951565</v>
      </c>
      <c r="I1113" s="76">
        <v>385807400608.43335</v>
      </c>
      <c r="J1113" s="56">
        <v>0.44742688208144665</v>
      </c>
      <c r="K1113" s="76">
        <v>7765845006.9534979</v>
      </c>
      <c r="L1113" s="76">
        <v>0</v>
      </c>
      <c r="M1113" s="76">
        <v>221205265594.8356</v>
      </c>
      <c r="N1113" s="76">
        <v>48201854713.333305</v>
      </c>
      <c r="O1113" s="76">
        <v>24106.17662708358</v>
      </c>
      <c r="P1113" s="46">
        <v>340611.13533559605</v>
      </c>
      <c r="Q1113" s="46">
        <v>204627.91258891762</v>
      </c>
      <c r="R1113" s="76">
        <v>980224958515.21643</v>
      </c>
      <c r="S1113" s="56">
        <v>0.63003265920486651</v>
      </c>
      <c r="T1113" s="56">
        <v>0.41540433318519904</v>
      </c>
      <c r="U1113" s="46">
        <v>16.54813031841061</v>
      </c>
      <c r="V1113" s="76">
        <v>7403794202579.9316</v>
      </c>
      <c r="W1113" s="84">
        <v>2336.1580501838966</v>
      </c>
      <c r="X1113" s="82">
        <v>4.4177395137091423E-2</v>
      </c>
      <c r="Y1113" s="476">
        <v>2.0000000000000001E-4</v>
      </c>
    </row>
    <row r="1114" spans="1:25" x14ac:dyDescent="0.2">
      <c r="A1114" s="475">
        <v>1110</v>
      </c>
      <c r="B1114" s="56">
        <v>0.50596644020141968</v>
      </c>
      <c r="C1114" s="46">
        <v>2144.0402239909313</v>
      </c>
      <c r="D1114" s="56">
        <v>0.74835319255554622</v>
      </c>
      <c r="E1114" s="56">
        <v>0.2613648794492196</v>
      </c>
      <c r="F1114" s="250">
        <v>2025.46</v>
      </c>
      <c r="G1114" s="76">
        <v>155450472902.88867</v>
      </c>
      <c r="H1114" s="46">
        <v>18648257.203076761</v>
      </c>
      <c r="I1114" s="76">
        <v>504767535052.02844</v>
      </c>
      <c r="J1114" s="56">
        <v>0.37381172256386408</v>
      </c>
      <c r="K1114" s="76">
        <v>31551603030.951435</v>
      </c>
      <c r="L1114" s="76">
        <v>31728547025.456253</v>
      </c>
      <c r="M1114" s="76">
        <v>146277891609.22595</v>
      </c>
      <c r="N1114" s="76">
        <v>51342813982.247581</v>
      </c>
      <c r="O1114" s="76">
        <v>29772.49869627089</v>
      </c>
      <c r="P1114" s="46">
        <v>335128.37754223309</v>
      </c>
      <c r="Q1114" s="46">
        <v>196336.46741120776</v>
      </c>
      <c r="R1114" s="76">
        <v>1128030001130.8748</v>
      </c>
      <c r="S1114" s="56">
        <v>0.58007667459241263</v>
      </c>
      <c r="T1114" s="56">
        <v>0.28294724896565893</v>
      </c>
      <c r="U1114" s="46">
        <v>15.726661044792536</v>
      </c>
      <c r="V1114" s="76">
        <v>5583542161989.4043</v>
      </c>
      <c r="W1114" s="84">
        <v>1762.0308684609379</v>
      </c>
      <c r="X1114" s="82">
        <v>4.5633917969273505E-2</v>
      </c>
      <c r="Y1114" s="476">
        <v>2.0000000000000001E-4</v>
      </c>
    </row>
    <row r="1115" spans="1:25" x14ac:dyDescent="0.2">
      <c r="A1115" s="475">
        <v>1111</v>
      </c>
      <c r="B1115" s="56">
        <v>0.46931982757262025</v>
      </c>
      <c r="C1115" s="46">
        <v>4667.712590099407</v>
      </c>
      <c r="D1115" s="56">
        <v>0.8571422130458487</v>
      </c>
      <c r="E1115" s="56">
        <v>0.4278265200513125</v>
      </c>
      <c r="F1115" s="250">
        <v>2023.75</v>
      </c>
      <c r="G1115" s="76">
        <v>412439817538.65692</v>
      </c>
      <c r="H1115" s="46">
        <v>22946991.874452926</v>
      </c>
      <c r="I1115" s="76">
        <v>433053606705.10559</v>
      </c>
      <c r="J1115" s="56">
        <v>9.0180034011001386E-2</v>
      </c>
      <c r="K1115" s="76">
        <v>13819394655.503895</v>
      </c>
      <c r="L1115" s="76">
        <v>0</v>
      </c>
      <c r="M1115" s="76">
        <v>499186079392.9079</v>
      </c>
      <c r="N1115" s="76">
        <v>59566216571.298256</v>
      </c>
      <c r="O1115" s="76">
        <v>32863.715442584515</v>
      </c>
      <c r="P1115" s="46">
        <v>368420.72905225947</v>
      </c>
      <c r="Q1115" s="46">
        <v>219117.80434128264</v>
      </c>
      <c r="R1115" s="76">
        <v>1461775819206.9927</v>
      </c>
      <c r="S1115" s="56">
        <v>0.56164470794892618</v>
      </c>
      <c r="T1115" s="56">
        <v>0.29075074752110969</v>
      </c>
      <c r="U1115" s="46">
        <v>18.947940434934697</v>
      </c>
      <c r="V1115" s="76">
        <v>8677807482136.667</v>
      </c>
      <c r="W1115" s="84">
        <v>2740.2631743180868</v>
      </c>
      <c r="X1115" s="82">
        <v>3.931254049493231E-2</v>
      </c>
      <c r="Y1115" s="476">
        <v>2.0000000000000001E-4</v>
      </c>
    </row>
    <row r="1116" spans="1:25" x14ac:dyDescent="0.2">
      <c r="A1116" s="475">
        <v>1112</v>
      </c>
      <c r="B1116" s="56">
        <v>0.43584005673394144</v>
      </c>
      <c r="C1116" s="46">
        <v>7355.6246505078816</v>
      </c>
      <c r="D1116" s="56">
        <v>0.68030393815549406</v>
      </c>
      <c r="E1116" s="56">
        <v>0.47067135341835153</v>
      </c>
      <c r="F1116" s="250">
        <v>2023.87</v>
      </c>
      <c r="G1116" s="76">
        <v>293714304954.2229</v>
      </c>
      <c r="H1116" s="46">
        <v>15112462.686949935</v>
      </c>
      <c r="I1116" s="76">
        <v>345578620833.22406</v>
      </c>
      <c r="J1116" s="56">
        <v>0.2617591897842958</v>
      </c>
      <c r="K1116" s="76">
        <v>346528520.4947558</v>
      </c>
      <c r="L1116" s="76">
        <v>0</v>
      </c>
      <c r="M1116" s="76">
        <v>242259579151.32706</v>
      </c>
      <c r="N1116" s="76">
        <v>35007249951.819138</v>
      </c>
      <c r="O1116" s="76">
        <v>28722.986003292819</v>
      </c>
      <c r="P1116" s="46">
        <v>265630.56766647834</v>
      </c>
      <c r="Q1116" s="46">
        <v>145415.23914216517</v>
      </c>
      <c r="R1116" s="76">
        <v>942234805681.34338</v>
      </c>
      <c r="S1116" s="56">
        <v>0.58066515442087407</v>
      </c>
      <c r="T1116" s="56">
        <v>0.37104668403772956</v>
      </c>
      <c r="U1116" s="46">
        <v>18.039707059399088</v>
      </c>
      <c r="V1116" s="76">
        <v>6816325399748.7266</v>
      </c>
      <c r="W1116" s="84">
        <v>2151.9893726167275</v>
      </c>
      <c r="X1116" s="82">
        <v>4.0912977845199837E-2</v>
      </c>
      <c r="Y1116" s="476">
        <v>2.0000000000000001E-4</v>
      </c>
    </row>
    <row r="1117" spans="1:25" x14ac:dyDescent="0.2">
      <c r="A1117" s="475">
        <v>1113</v>
      </c>
      <c r="B1117" s="56">
        <v>0.45222370610285256</v>
      </c>
      <c r="C1117" s="46">
        <v>4253.6902390955911</v>
      </c>
      <c r="D1117" s="56">
        <v>0.62902390913743544</v>
      </c>
      <c r="E1117" s="56">
        <v>0.2485939511826942</v>
      </c>
      <c r="F1117" s="250">
        <v>2025.12</v>
      </c>
      <c r="G1117" s="76">
        <v>109366094796.10973</v>
      </c>
      <c r="H1117" s="46">
        <v>13348379.924560403</v>
      </c>
      <c r="I1117" s="76">
        <v>309716675409.00092</v>
      </c>
      <c r="J1117" s="56">
        <v>0.11715339461087493</v>
      </c>
      <c r="K1117" s="76">
        <v>19655936656.911911</v>
      </c>
      <c r="L1117" s="76">
        <v>32068246707.092987</v>
      </c>
      <c r="M1117" s="76">
        <v>70983563170.595688</v>
      </c>
      <c r="N1117" s="76">
        <v>133895088315.96651</v>
      </c>
      <c r="O1117" s="76">
        <v>35785.662845293264</v>
      </c>
      <c r="P1117" s="46">
        <v>635517.60296388273</v>
      </c>
      <c r="Q1117" s="46">
        <v>439169.62078836636</v>
      </c>
      <c r="R1117" s="76">
        <v>645445716591.69104</v>
      </c>
      <c r="S1117" s="56">
        <v>0.3359372610394919</v>
      </c>
      <c r="T1117" s="56">
        <v>0.16765240016617067</v>
      </c>
      <c r="U1117" s="46">
        <v>20.122310643782551</v>
      </c>
      <c r="V1117" s="76">
        <v>2373190772517.7329</v>
      </c>
      <c r="W1117" s="84">
        <v>748.71396536695647</v>
      </c>
      <c r="X1117" s="82">
        <v>3.7215452128187991E-2</v>
      </c>
      <c r="Y1117" s="476">
        <v>2.0000000000000001E-4</v>
      </c>
    </row>
    <row r="1118" spans="1:25" x14ac:dyDescent="0.2">
      <c r="A1118" s="475">
        <v>1114</v>
      </c>
      <c r="B1118" s="56">
        <v>0.49267101513004991</v>
      </c>
      <c r="C1118" s="46">
        <v>2756.9208909979498</v>
      </c>
      <c r="D1118" s="56">
        <v>0.4480184290424486</v>
      </c>
      <c r="E1118" s="56">
        <v>0.40105132237043839</v>
      </c>
      <c r="F1118" s="250">
        <v>2025.35</v>
      </c>
      <c r="G1118" s="76">
        <v>92913656639.113861</v>
      </c>
      <c r="H1118" s="46">
        <v>8379130.3033216922</v>
      </c>
      <c r="I1118" s="76">
        <v>284703018359.53528</v>
      </c>
      <c r="J1118" s="56">
        <v>0.44340051827063209</v>
      </c>
      <c r="K1118" s="76">
        <v>9139137361.7444477</v>
      </c>
      <c r="L1118" s="76">
        <v>17475764116.910664</v>
      </c>
      <c r="M1118" s="76">
        <v>79326815265.0448</v>
      </c>
      <c r="N1118" s="76">
        <v>97212589451.96814</v>
      </c>
      <c r="O1118" s="76">
        <v>32940.673168408255</v>
      </c>
      <c r="P1118" s="46">
        <v>657506.9940145174</v>
      </c>
      <c r="Q1118" s="46">
        <v>387860.06621020159</v>
      </c>
      <c r="R1118" s="76">
        <v>597327034539.41663</v>
      </c>
      <c r="S1118" s="56">
        <v>0.53284589865688647</v>
      </c>
      <c r="T1118" s="56">
        <v>0.36256488720793872</v>
      </c>
      <c r="U1118" s="46">
        <v>15.51226127267628</v>
      </c>
      <c r="V1118" s="76">
        <v>3846555202712.998</v>
      </c>
      <c r="W1118" s="84">
        <v>1214.7234966042331</v>
      </c>
      <c r="X1118" s="82">
        <v>4.5232582681714234E-2</v>
      </c>
      <c r="Y1118" s="476">
        <v>2.0000000000000001E-4</v>
      </c>
    </row>
    <row r="1119" spans="1:25" x14ac:dyDescent="0.2">
      <c r="A1119" s="475">
        <v>1115</v>
      </c>
      <c r="B1119" s="56">
        <v>0.50337516172157315</v>
      </c>
      <c r="C1119" s="46">
        <v>2583.6794457083934</v>
      </c>
      <c r="D1119" s="56">
        <v>0.74307046984097458</v>
      </c>
      <c r="E1119" s="56">
        <v>0.33234544482924089</v>
      </c>
      <c r="F1119" s="250">
        <v>2024.75</v>
      </c>
      <c r="G1119" s="76">
        <v>184225330085.97507</v>
      </c>
      <c r="H1119" s="46">
        <v>18584961.740834747</v>
      </c>
      <c r="I1119" s="76">
        <v>409016825634.83966</v>
      </c>
      <c r="J1119" s="56">
        <v>0.23701145527819056</v>
      </c>
      <c r="K1119" s="76">
        <v>13214703664.010736</v>
      </c>
      <c r="L1119" s="76">
        <v>17792370413.251602</v>
      </c>
      <c r="M1119" s="76">
        <v>174478882386.46268</v>
      </c>
      <c r="N1119" s="76">
        <v>38190176609.748703</v>
      </c>
      <c r="O1119" s="76">
        <v>36074.792863873023</v>
      </c>
      <c r="P1119" s="46">
        <v>270938.04098683817</v>
      </c>
      <c r="Q1119" s="46">
        <v>148015.10228720453</v>
      </c>
      <c r="R1119" s="76">
        <v>861255599520.09888</v>
      </c>
      <c r="S1119" s="56">
        <v>0.49989497328085369</v>
      </c>
      <c r="T1119" s="56">
        <v>0.28607448663758689</v>
      </c>
      <c r="U1119" s="46">
        <v>17.422584271555003</v>
      </c>
      <c r="V1119" s="76">
        <v>4751963359911.915</v>
      </c>
      <c r="W1119" s="84">
        <v>1500.8474424304243</v>
      </c>
      <c r="X1119" s="82">
        <v>4.1795479738618573E-2</v>
      </c>
      <c r="Y1119" s="476">
        <v>2.0000000000000001E-4</v>
      </c>
    </row>
    <row r="1120" spans="1:25" x14ac:dyDescent="0.2">
      <c r="A1120" s="475">
        <v>1116</v>
      </c>
      <c r="B1120" s="56">
        <v>0.4107849698446287</v>
      </c>
      <c r="C1120" s="46">
        <v>7147.188512999066</v>
      </c>
      <c r="D1120" s="56">
        <v>0.81482283809310063</v>
      </c>
      <c r="E1120" s="56">
        <v>0.34173533371334952</v>
      </c>
      <c r="F1120" s="250">
        <v>2024.66</v>
      </c>
      <c r="G1120" s="76">
        <v>320995238076.48322</v>
      </c>
      <c r="H1120" s="46">
        <v>20769758.546765469</v>
      </c>
      <c r="I1120" s="76">
        <v>524171953341.90216</v>
      </c>
      <c r="J1120" s="56">
        <v>0.33033649494639261</v>
      </c>
      <c r="K1120" s="76">
        <v>5227280030.8119154</v>
      </c>
      <c r="L1120" s="76">
        <v>3197431222.3120513</v>
      </c>
      <c r="M1120" s="76">
        <v>234399120757.21826</v>
      </c>
      <c r="N1120" s="76">
        <v>76884336704.438797</v>
      </c>
      <c r="O1120" s="76">
        <v>25346.299191668011</v>
      </c>
      <c r="P1120" s="46">
        <v>467800.35699334519</v>
      </c>
      <c r="Q1120" s="46">
        <v>297723.9392530917</v>
      </c>
      <c r="R1120" s="76">
        <v>1190741302549.3999</v>
      </c>
      <c r="S1120" s="56">
        <v>0.55471228592878918</v>
      </c>
      <c r="T1120" s="56">
        <v>0.39304146089586356</v>
      </c>
      <c r="U1120" s="46">
        <v>17.105651036052336</v>
      </c>
      <c r="V1120" s="76">
        <v>8832633343782.791</v>
      </c>
      <c r="W1120" s="84">
        <v>2784.277075422377</v>
      </c>
      <c r="X1120" s="82">
        <v>4.2547297938800778E-2</v>
      </c>
      <c r="Y1120" s="476">
        <v>2.0000000000000001E-4</v>
      </c>
    </row>
    <row r="1121" spans="1:25" x14ac:dyDescent="0.2">
      <c r="A1121" s="475">
        <v>1117</v>
      </c>
      <c r="B1121" s="56">
        <v>0.49674218494687222</v>
      </c>
      <c r="C1121" s="46">
        <v>1921.9157956886679</v>
      </c>
      <c r="D1121" s="56">
        <v>0.87940935861940295</v>
      </c>
      <c r="E1121" s="56">
        <v>0.53149879324550109</v>
      </c>
      <c r="F1121" s="250">
        <v>2026.28</v>
      </c>
      <c r="G1121" s="76">
        <v>115312202290.12454</v>
      </c>
      <c r="H1121" s="46">
        <v>25656958.074276641</v>
      </c>
      <c r="I1121" s="76">
        <v>566060288715.47986</v>
      </c>
      <c r="J1121" s="56">
        <v>0.18344493082839408</v>
      </c>
      <c r="K1121" s="76">
        <v>22708264725.629383</v>
      </c>
      <c r="L1121" s="76">
        <v>56326734940.846161</v>
      </c>
      <c r="M1121" s="76">
        <v>43309069906.791008</v>
      </c>
      <c r="N1121" s="76">
        <v>17382453765.347733</v>
      </c>
      <c r="O1121" s="76">
        <v>29891.717481812826</v>
      </c>
      <c r="P1121" s="46">
        <v>144495.92608227825</v>
      </c>
      <c r="Q1121" s="46">
        <v>58225.928856450337</v>
      </c>
      <c r="R1121" s="76">
        <v>844065305748.34509</v>
      </c>
      <c r="S1121" s="56">
        <v>0.36016881183178756</v>
      </c>
      <c r="T1121" s="56">
        <v>0.17764832828250807</v>
      </c>
      <c r="U1121" s="46">
        <v>17.490927084840209</v>
      </c>
      <c r="V1121" s="76">
        <v>2938150947336.0703</v>
      </c>
      <c r="W1121" s="84">
        <v>927.41338798750007</v>
      </c>
      <c r="X1121" s="82">
        <v>4.1075929925092396E-2</v>
      </c>
      <c r="Y1121" s="476">
        <v>2.0000000000000001E-4</v>
      </c>
    </row>
    <row r="1122" spans="1:25" x14ac:dyDescent="0.2">
      <c r="A1122" s="475">
        <v>1118</v>
      </c>
      <c r="B1122" s="56">
        <v>0.55679151523837445</v>
      </c>
      <c r="C1122" s="46">
        <v>1500</v>
      </c>
      <c r="D1122" s="56">
        <v>0.93386196898683105</v>
      </c>
      <c r="E1122" s="56">
        <v>0.7</v>
      </c>
      <c r="F1122" s="250">
        <v>2024.08</v>
      </c>
      <c r="G1122" s="76">
        <v>278615875360.31891</v>
      </c>
      <c r="H1122" s="46">
        <v>28908367.970785081</v>
      </c>
      <c r="I1122" s="76">
        <v>412576914088.55322</v>
      </c>
      <c r="J1122" s="56">
        <v>-2.446655316163393E-2</v>
      </c>
      <c r="K1122" s="76">
        <v>17245098218.739674</v>
      </c>
      <c r="L1122" s="76">
        <v>1863479894.2092762</v>
      </c>
      <c r="M1122" s="76">
        <v>219388983880.19366</v>
      </c>
      <c r="N1122" s="76">
        <v>36911337418.790314</v>
      </c>
      <c r="O1122" s="76">
        <v>25105.259524415473</v>
      </c>
      <c r="P1122" s="46">
        <v>280757.1366571369</v>
      </c>
      <c r="Q1122" s="46">
        <v>151280.97550530278</v>
      </c>
      <c r="R1122" s="76">
        <v>973933717909.849</v>
      </c>
      <c r="S1122" s="56">
        <v>0.42330015660896991</v>
      </c>
      <c r="T1122" s="56">
        <v>0.25978847944276123</v>
      </c>
      <c r="U1122" s="46">
        <v>22.155544101601858</v>
      </c>
      <c r="V1122" s="76">
        <v>6047313867282.8936</v>
      </c>
      <c r="W1122" s="84">
        <v>1907.8774654306092</v>
      </c>
      <c r="X1122" s="82">
        <v>3.3763828063325001E-2</v>
      </c>
      <c r="Y1122" s="476">
        <v>2.0000000000000001E-4</v>
      </c>
    </row>
    <row r="1123" spans="1:25" x14ac:dyDescent="0.2">
      <c r="A1123" s="475">
        <v>1119</v>
      </c>
      <c r="B1123" s="56">
        <v>0.48604295344948811</v>
      </c>
      <c r="C1123" s="46">
        <v>6707.8661969897803</v>
      </c>
      <c r="D1123" s="56">
        <v>0.69567298672226996</v>
      </c>
      <c r="E1123" s="56">
        <v>0.57429654866210988</v>
      </c>
      <c r="F1123" s="250">
        <v>2025.32</v>
      </c>
      <c r="G1123" s="76">
        <v>201133297629.09885</v>
      </c>
      <c r="H1123" s="46">
        <v>15886881.470244307</v>
      </c>
      <c r="I1123" s="76">
        <v>379317346339.33148</v>
      </c>
      <c r="J1123" s="56">
        <v>0.27797424444468133</v>
      </c>
      <c r="K1123" s="76">
        <v>10197288207.869671</v>
      </c>
      <c r="L1123" s="76">
        <v>8613160169.5371304</v>
      </c>
      <c r="M1123" s="76">
        <v>101063407763.35616</v>
      </c>
      <c r="N1123" s="76">
        <v>26590535191.999619</v>
      </c>
      <c r="O1123" s="76">
        <v>16850.348179166631</v>
      </c>
      <c r="P1123" s="46">
        <v>211955.79058244167</v>
      </c>
      <c r="Q1123" s="46">
        <v>105733.69069535001</v>
      </c>
      <c r="R1123" s="76">
        <v>813431006182.57825</v>
      </c>
      <c r="S1123" s="56">
        <v>0.5310683209051702</v>
      </c>
      <c r="T1123" s="56">
        <v>0.34866474512649798</v>
      </c>
      <c r="U1123" s="46">
        <v>17.222405412516117</v>
      </c>
      <c r="V1123" s="76">
        <v>5312454969254.7871</v>
      </c>
      <c r="W1123" s="84">
        <v>1677.0094276662467</v>
      </c>
      <c r="X1123" s="82">
        <v>4.3105586041582836E-2</v>
      </c>
      <c r="Y1123" s="476">
        <v>2.0000000000000001E-4</v>
      </c>
    </row>
    <row r="1124" spans="1:25" x14ac:dyDescent="0.2">
      <c r="A1124" s="475">
        <v>1120</v>
      </c>
      <c r="B1124" s="56">
        <v>0.38265833039371339</v>
      </c>
      <c r="C1124" s="46">
        <v>3436.7278847404195</v>
      </c>
      <c r="D1124" s="56">
        <v>0.87388242599623123</v>
      </c>
      <c r="E1124" s="56">
        <v>0.45339046419292622</v>
      </c>
      <c r="F1124" s="250">
        <v>2024.92</v>
      </c>
      <c r="G1124" s="76">
        <v>375898175898.2619</v>
      </c>
      <c r="H1124" s="46">
        <v>23804807.290231556</v>
      </c>
      <c r="I1124" s="76">
        <v>484600365393.61041</v>
      </c>
      <c r="J1124" s="56">
        <v>0.18115062159786088</v>
      </c>
      <c r="K1124" s="76">
        <v>17534934158.902126</v>
      </c>
      <c r="L1124" s="76">
        <v>12697046418.394508</v>
      </c>
      <c r="M1124" s="76">
        <v>319306342107.99188</v>
      </c>
      <c r="N1124" s="76">
        <v>120737191321.19855</v>
      </c>
      <c r="O1124" s="76">
        <v>22371.238331611414</v>
      </c>
      <c r="P1124" s="46">
        <v>664562.59494509781</v>
      </c>
      <c r="Q1124" s="46">
        <v>453596.81627123605</v>
      </c>
      <c r="R1124" s="76">
        <v>1344624075690.179</v>
      </c>
      <c r="S1124" s="56">
        <v>0.52455186447819535</v>
      </c>
      <c r="T1124" s="56">
        <v>0.31314320126427569</v>
      </c>
      <c r="U1124" s="46">
        <v>18.28656238255202</v>
      </c>
      <c r="V1124" s="76">
        <v>8300099982158.4883</v>
      </c>
      <c r="W1124" s="84">
        <v>2620.6971964762747</v>
      </c>
      <c r="X1124" s="82">
        <v>4.0837289196670255E-2</v>
      </c>
      <c r="Y1124" s="476">
        <v>2.0000000000000001E-4</v>
      </c>
    </row>
    <row r="1125" spans="1:25" x14ac:dyDescent="0.2">
      <c r="A1125" s="475">
        <v>1121</v>
      </c>
      <c r="B1125" s="56">
        <v>0.59677019869332404</v>
      </c>
      <c r="C1125" s="46">
        <v>7450.8728396121369</v>
      </c>
      <c r="D1125" s="56">
        <v>0.91999838666545286</v>
      </c>
      <c r="E1125" s="56">
        <v>0.28067199301419804</v>
      </c>
      <c r="F1125" s="250">
        <v>2024.34</v>
      </c>
      <c r="G1125" s="76">
        <v>352112754945.19708</v>
      </c>
      <c r="H1125" s="46">
        <v>25949430.294360138</v>
      </c>
      <c r="I1125" s="76">
        <v>515644567207.22113</v>
      </c>
      <c r="J1125" s="56">
        <v>0.19904957426790426</v>
      </c>
      <c r="K1125" s="76">
        <v>9312030134.4010143</v>
      </c>
      <c r="L1125" s="76">
        <v>0</v>
      </c>
      <c r="M1125" s="76">
        <v>302571402883.11505</v>
      </c>
      <c r="N1125" s="76">
        <v>39503845196.559006</v>
      </c>
      <c r="O1125" s="76">
        <v>22905.889491852588</v>
      </c>
      <c r="P1125" s="46">
        <v>288009.4527395452</v>
      </c>
      <c r="Q1125" s="46">
        <v>156933.01763814496</v>
      </c>
      <c r="R1125" s="76">
        <v>1308841744669.2959</v>
      </c>
      <c r="S1125" s="56">
        <v>0.54521011407105879</v>
      </c>
      <c r="T1125" s="56">
        <v>0.30208381428617581</v>
      </c>
      <c r="U1125" s="46">
        <v>18.297365206355778</v>
      </c>
      <c r="V1125" s="76">
        <v>7760112084364.6504</v>
      </c>
      <c r="W1125" s="84">
        <v>2446.4683428502153</v>
      </c>
      <c r="X1125" s="82">
        <v>4.0859443123713646E-2</v>
      </c>
      <c r="Y1125" s="476">
        <v>2.0000000000000001E-4</v>
      </c>
    </row>
    <row r="1126" spans="1:25" x14ac:dyDescent="0.2">
      <c r="A1126" s="475">
        <v>1122</v>
      </c>
      <c r="B1126" s="56">
        <v>0.53114121886400012</v>
      </c>
      <c r="C1126" s="46">
        <v>1500</v>
      </c>
      <c r="D1126" s="56">
        <v>0.83812341402016499</v>
      </c>
      <c r="E1126" s="56">
        <v>0.4886967326786647</v>
      </c>
      <c r="F1126" s="250">
        <v>2023.75</v>
      </c>
      <c r="G1126" s="76">
        <v>399517554459.40613</v>
      </c>
      <c r="H1126" s="46">
        <v>23381231.831558682</v>
      </c>
      <c r="I1126" s="76">
        <v>594068056251.46802</v>
      </c>
      <c r="J1126" s="56">
        <v>0.42524058284966848</v>
      </c>
      <c r="K1126" s="76">
        <v>25391645769.694553</v>
      </c>
      <c r="L1126" s="76">
        <v>0</v>
      </c>
      <c r="M1126" s="76">
        <v>515851910780.68988</v>
      </c>
      <c r="N1126" s="76">
        <v>44463466123.459862</v>
      </c>
      <c r="O1126" s="76">
        <v>38357.849702728541</v>
      </c>
      <c r="P1126" s="46">
        <v>331435.27111686062</v>
      </c>
      <c r="Q1126" s="46">
        <v>191350.17501663679</v>
      </c>
      <c r="R1126" s="76">
        <v>1663368721652.0327</v>
      </c>
      <c r="S1126" s="56">
        <v>0.64254615765446788</v>
      </c>
      <c r="T1126" s="56">
        <v>0.36143433353775428</v>
      </c>
      <c r="U1126" s="46">
        <v>16.957112735511725</v>
      </c>
      <c r="V1126" s="76">
        <v>11321288550331.012</v>
      </c>
      <c r="W1126" s="84">
        <v>3572.8129443656562</v>
      </c>
      <c r="X1126" s="82">
        <v>4.2605199997065052E-2</v>
      </c>
      <c r="Y1126" s="476">
        <v>2.0000000000000001E-4</v>
      </c>
    </row>
    <row r="1127" spans="1:25" x14ac:dyDescent="0.2">
      <c r="A1127" s="475">
        <v>1123</v>
      </c>
      <c r="B1127" s="56">
        <v>0.65023623652192086</v>
      </c>
      <c r="C1127" s="46">
        <v>2345.3255747775233</v>
      </c>
      <c r="D1127" s="56">
        <v>1.2181753981248933</v>
      </c>
      <c r="E1127" s="56">
        <v>0.38619580047314278</v>
      </c>
      <c r="F1127" s="250">
        <v>2023.75</v>
      </c>
      <c r="G1127" s="76">
        <v>366227368891.83844</v>
      </c>
      <c r="H1127" s="46">
        <v>48855912.350876942</v>
      </c>
      <c r="I1127" s="76">
        <v>726195975313.04089</v>
      </c>
      <c r="J1127" s="56">
        <v>0.13993140326052589</v>
      </c>
      <c r="K1127" s="76">
        <v>18898553344.976734</v>
      </c>
      <c r="L1127" s="76">
        <v>0</v>
      </c>
      <c r="M1127" s="76">
        <v>381421001465.43628</v>
      </c>
      <c r="N1127" s="76">
        <v>146297168928.9527</v>
      </c>
      <c r="O1127" s="76">
        <v>24366.80216131371</v>
      </c>
      <c r="P1127" s="46">
        <v>886851.20976841357</v>
      </c>
      <c r="Q1127" s="46">
        <v>622077.03134290501</v>
      </c>
      <c r="R1127" s="76">
        <v>1748199357540.8464</v>
      </c>
      <c r="S1127" s="56">
        <v>0.47642119447729769</v>
      </c>
      <c r="T1127" s="56">
        <v>0.22212211399774695</v>
      </c>
      <c r="U1127" s="46">
        <v>18.768276588392741</v>
      </c>
      <c r="V1127" s="76">
        <v>7962137196321.5068</v>
      </c>
      <c r="W1127" s="84">
        <v>2510.103866694943</v>
      </c>
      <c r="X1127" s="82">
        <v>3.9306878789355071E-2</v>
      </c>
      <c r="Y1127" s="476">
        <v>2.0000000000000001E-4</v>
      </c>
    </row>
    <row r="1128" spans="1:25" x14ac:dyDescent="0.2">
      <c r="A1128" s="475">
        <v>1124</v>
      </c>
      <c r="B1128" s="56">
        <v>0.38094140691649037</v>
      </c>
      <c r="C1128" s="46">
        <v>2737.7813125428947</v>
      </c>
      <c r="D1128" s="56">
        <v>0.86112630016254965</v>
      </c>
      <c r="E1128" s="56">
        <v>0.69164201198663033</v>
      </c>
      <c r="F1128" s="250">
        <v>2023.75</v>
      </c>
      <c r="G1128" s="76">
        <v>286891132500.89935</v>
      </c>
      <c r="H1128" s="46">
        <v>23394563.748237755</v>
      </c>
      <c r="I1128" s="76">
        <v>562693855681.39075</v>
      </c>
      <c r="J1128" s="56">
        <v>0.24051978900991378</v>
      </c>
      <c r="K1128" s="76">
        <v>15304207472.220999</v>
      </c>
      <c r="L1128" s="76">
        <v>0</v>
      </c>
      <c r="M1128" s="76">
        <v>350035914555.17334</v>
      </c>
      <c r="N1128" s="76">
        <v>55515688222.224396</v>
      </c>
      <c r="O1128" s="76">
        <v>30289.463175186167</v>
      </c>
      <c r="P1128" s="46">
        <v>327115.7610982015</v>
      </c>
      <c r="Q1128" s="46">
        <v>187535.14673997616</v>
      </c>
      <c r="R1128" s="76">
        <v>1378492996501.7104</v>
      </c>
      <c r="S1128" s="56">
        <v>0.54329844939176308</v>
      </c>
      <c r="T1128" s="56">
        <v>0.26462062143316045</v>
      </c>
      <c r="U1128" s="46">
        <v>17.674282006752946</v>
      </c>
      <c r="V1128" s="76">
        <v>7144004704920.5459</v>
      </c>
      <c r="W1128" s="84">
        <v>2255.2343994635726</v>
      </c>
      <c r="X1128" s="82">
        <v>4.0955297913504059E-2</v>
      </c>
      <c r="Y1128" s="476">
        <v>2.0000000000000001E-4</v>
      </c>
    </row>
    <row r="1129" spans="1:25" x14ac:dyDescent="0.2">
      <c r="A1129" s="475">
        <v>1125</v>
      </c>
      <c r="B1129" s="56">
        <v>0.48922948656097154</v>
      </c>
      <c r="C1129" s="46">
        <v>4300.9578376926247</v>
      </c>
      <c r="D1129" s="56">
        <v>0.69582714609438168</v>
      </c>
      <c r="E1129" s="56">
        <v>0.52682788314834073</v>
      </c>
      <c r="F1129" s="250">
        <v>2026.04</v>
      </c>
      <c r="G1129" s="76">
        <v>179723168072.59607</v>
      </c>
      <c r="H1129" s="46">
        <v>15819416.776155632</v>
      </c>
      <c r="I1129" s="76">
        <v>511735287140.15271</v>
      </c>
      <c r="J1129" s="56">
        <v>0.46291825432651379</v>
      </c>
      <c r="K1129" s="76">
        <v>67517488306.601578</v>
      </c>
      <c r="L1129" s="76">
        <v>184326013432.51913</v>
      </c>
      <c r="M1129" s="76">
        <v>29195260579.292179</v>
      </c>
      <c r="N1129" s="76">
        <v>21781904657.823986</v>
      </c>
      <c r="O1129" s="76">
        <v>22568.141600407977</v>
      </c>
      <c r="P1129" s="46">
        <v>182587.4950975856</v>
      </c>
      <c r="Q1129" s="46">
        <v>84835.036268155047</v>
      </c>
      <c r="R1129" s="76">
        <v>906186803048.37134</v>
      </c>
      <c r="S1129" s="56">
        <v>0.57486022920193192</v>
      </c>
      <c r="T1129" s="56">
        <v>0.45643221421712693</v>
      </c>
      <c r="U1129" s="46">
        <v>15.350788539273609</v>
      </c>
      <c r="V1129" s="76">
        <v>7000036556641.832</v>
      </c>
      <c r="W1129" s="84">
        <v>2207.450605346758</v>
      </c>
      <c r="X1129" s="82">
        <v>4.7344817635165508E-2</v>
      </c>
      <c r="Y1129" s="476">
        <v>2.0000000000000001E-4</v>
      </c>
    </row>
    <row r="1130" spans="1:25" x14ac:dyDescent="0.2">
      <c r="A1130" s="475">
        <v>1126</v>
      </c>
      <c r="B1130" s="56">
        <v>0.34049602048209171</v>
      </c>
      <c r="C1130" s="46">
        <v>4071.07838769825</v>
      </c>
      <c r="D1130" s="56">
        <v>0.56689415424675427</v>
      </c>
      <c r="E1130" s="56">
        <v>0.6031684547124061</v>
      </c>
      <c r="F1130" s="250">
        <v>2025.53</v>
      </c>
      <c r="G1130" s="76">
        <v>176295661951.75095</v>
      </c>
      <c r="H1130" s="46">
        <v>11626039.319439562</v>
      </c>
      <c r="I1130" s="76">
        <v>330885514591.80115</v>
      </c>
      <c r="J1130" s="56">
        <v>0.34049602048209171</v>
      </c>
      <c r="K1130" s="76">
        <v>22870037380.096165</v>
      </c>
      <c r="L1130" s="76">
        <v>35621303258.137405</v>
      </c>
      <c r="M1130" s="76">
        <v>80328023307.169662</v>
      </c>
      <c r="N1130" s="76">
        <v>27074007883.802677</v>
      </c>
      <c r="O1130" s="76">
        <v>23436.66989623335</v>
      </c>
      <c r="P1130" s="46">
        <v>227419.86536074773</v>
      </c>
      <c r="Q1130" s="46">
        <v>119488.09336941745</v>
      </c>
      <c r="R1130" s="76">
        <v>666096427694.74536</v>
      </c>
      <c r="S1130" s="56">
        <v>0.5356454211112458</v>
      </c>
      <c r="T1130" s="56">
        <v>0.39073011442731292</v>
      </c>
      <c r="U1130" s="46">
        <v>16.939733977882184</v>
      </c>
      <c r="V1130" s="76">
        <v>4844161141136.3193</v>
      </c>
      <c r="W1130" s="84">
        <v>1524.8810956971199</v>
      </c>
      <c r="X1130" s="82">
        <v>4.3150991026885716E-2</v>
      </c>
      <c r="Y1130" s="476">
        <v>2.0000000000000001E-4</v>
      </c>
    </row>
    <row r="1131" spans="1:25" x14ac:dyDescent="0.2">
      <c r="A1131" s="475">
        <v>1127</v>
      </c>
      <c r="B1131" s="56">
        <v>0.54572643636178475</v>
      </c>
      <c r="C1131" s="46">
        <v>6198.5829399039048</v>
      </c>
      <c r="D1131" s="56">
        <v>0.6506245852069924</v>
      </c>
      <c r="E1131" s="56">
        <v>0.15513497133323434</v>
      </c>
      <c r="F1131" s="250">
        <v>2024.28</v>
      </c>
      <c r="G1131" s="76">
        <v>319185288396.69336</v>
      </c>
      <c r="H1131" s="46">
        <v>14057270.420087615</v>
      </c>
      <c r="I1131" s="76">
        <v>447053916550.25043</v>
      </c>
      <c r="J1131" s="56">
        <v>0.44937260269237855</v>
      </c>
      <c r="K1131" s="76">
        <v>12506489861.382557</v>
      </c>
      <c r="L1131" s="76">
        <v>0</v>
      </c>
      <c r="M1131" s="76">
        <v>246723403105.58069</v>
      </c>
      <c r="N1131" s="76">
        <v>16908640405.55481</v>
      </c>
      <c r="O1131" s="76">
        <v>30602.068795879582</v>
      </c>
      <c r="P1131" s="46">
        <v>156717.62955847039</v>
      </c>
      <c r="Q1131" s="46">
        <v>67598.075883990881</v>
      </c>
      <c r="R1131" s="76">
        <v>1098350169021.8563</v>
      </c>
      <c r="S1131" s="56">
        <v>0.64661966099880452</v>
      </c>
      <c r="T1131" s="56">
        <v>0.44047657612071683</v>
      </c>
      <c r="U1131" s="46">
        <v>16.910340454937039</v>
      </c>
      <c r="V1131" s="76">
        <v>9028916414582.6328</v>
      </c>
      <c r="W1131" s="84">
        <v>2851.2877842967091</v>
      </c>
      <c r="X1131" s="82">
        <v>4.3027668650696432E-2</v>
      </c>
      <c r="Y1131" s="476">
        <v>2.0000000000000001E-4</v>
      </c>
    </row>
    <row r="1132" spans="1:25" x14ac:dyDescent="0.2">
      <c r="A1132" s="475">
        <v>1128</v>
      </c>
      <c r="B1132" s="56">
        <v>0.42204147152087407</v>
      </c>
      <c r="C1132" s="46">
        <v>6995.7231186668178</v>
      </c>
      <c r="D1132" s="56">
        <v>0.34447228066009666</v>
      </c>
      <c r="E1132" s="56">
        <v>0.60039771756106597</v>
      </c>
      <c r="F1132" s="250">
        <v>2024.8</v>
      </c>
      <c r="G1132" s="76">
        <v>158070101510.08777</v>
      </c>
      <c r="H1132" s="46">
        <v>5723337.3033626117</v>
      </c>
      <c r="I1132" s="76">
        <v>277444180250.05579</v>
      </c>
      <c r="J1132" s="56">
        <v>0.42204147152087401</v>
      </c>
      <c r="K1132" s="76">
        <v>19830446694.621426</v>
      </c>
      <c r="L1132" s="76">
        <v>33427209022.511833</v>
      </c>
      <c r="M1132" s="76">
        <v>109518055822.93373</v>
      </c>
      <c r="N1132" s="76">
        <v>173886338526.27325</v>
      </c>
      <c r="O1132" s="76">
        <v>39574.737577829321</v>
      </c>
      <c r="P1132" s="46">
        <v>924908.17779004236</v>
      </c>
      <c r="Q1132" s="46">
        <v>588233.38972232759</v>
      </c>
      <c r="R1132" s="76">
        <v>716111062301.40613</v>
      </c>
      <c r="S1132" s="56">
        <v>0.50892660706493675</v>
      </c>
      <c r="T1132" s="56">
        <v>0.38257350135295537</v>
      </c>
      <c r="U1132" s="46">
        <v>16.332117967775101</v>
      </c>
      <c r="V1132" s="76">
        <v>5038658455988.9971</v>
      </c>
      <c r="W1132" s="84">
        <v>1589.4663398137718</v>
      </c>
      <c r="X1132" s="82">
        <v>4.3777687038664789E-2</v>
      </c>
      <c r="Y1132" s="476">
        <v>2.0000000000000001E-4</v>
      </c>
    </row>
    <row r="1133" spans="1:25" x14ac:dyDescent="0.2">
      <c r="A1133" s="475">
        <v>1129</v>
      </c>
      <c r="B1133" s="56">
        <v>0.4419113160453309</v>
      </c>
      <c r="C1133" s="46">
        <v>5422.0274165937608</v>
      </c>
      <c r="D1133" s="56">
        <v>0.79465805043398285</v>
      </c>
      <c r="E1133" s="56">
        <v>0.68914192188814405</v>
      </c>
      <c r="F1133" s="250">
        <v>2026.3</v>
      </c>
      <c r="G1133" s="76">
        <v>164234780573.14285</v>
      </c>
      <c r="H1133" s="46">
        <v>19304171.175176345</v>
      </c>
      <c r="I1133" s="76">
        <v>537923794869.18719</v>
      </c>
      <c r="J1133" s="56">
        <v>0.30296283609515162</v>
      </c>
      <c r="K1133" s="76">
        <v>43844445646.014664</v>
      </c>
      <c r="L1133" s="76">
        <v>81435931418.808578</v>
      </c>
      <c r="M1133" s="76">
        <v>88314212062.444717</v>
      </c>
      <c r="N1133" s="76">
        <v>30424144358.084156</v>
      </c>
      <c r="O1133" s="76">
        <v>24686.700348876566</v>
      </c>
      <c r="P1133" s="46">
        <v>206979.0551655663</v>
      </c>
      <c r="Q1133" s="46">
        <v>100394.60384735494</v>
      </c>
      <c r="R1133" s="76">
        <v>909881836331.99548</v>
      </c>
      <c r="S1133" s="56">
        <v>0.46583491992548398</v>
      </c>
      <c r="T1133" s="56">
        <v>0.3265336938019332</v>
      </c>
      <c r="U1133" s="46">
        <v>16.156756296032587</v>
      </c>
      <c r="V1133" s="76">
        <v>5289130049639.916</v>
      </c>
      <c r="W1133" s="84">
        <v>1670.2240544823562</v>
      </c>
      <c r="X1133" s="82">
        <v>4.4999286664223724E-2</v>
      </c>
      <c r="Y1133" s="476">
        <v>2.0000000000000001E-4</v>
      </c>
    </row>
    <row r="1134" spans="1:25" x14ac:dyDescent="0.2">
      <c r="A1134" s="475">
        <v>1130</v>
      </c>
      <c r="B1134" s="56">
        <v>0.65157001955414173</v>
      </c>
      <c r="C1134" s="46">
        <v>4974.8008493427769</v>
      </c>
      <c r="D1134" s="56">
        <v>0.66285271170270221</v>
      </c>
      <c r="E1134" s="56">
        <v>0.31185598661584829</v>
      </c>
      <c r="F1134" s="250">
        <v>2028.34</v>
      </c>
      <c r="G1134" s="76">
        <v>30201837812.372536</v>
      </c>
      <c r="H1134" s="46">
        <v>14358934.656179361</v>
      </c>
      <c r="I1134" s="76">
        <v>379810130308.18402</v>
      </c>
      <c r="J1134" s="56">
        <v>0.35262753880426301</v>
      </c>
      <c r="K1134" s="76">
        <v>22312727943.671715</v>
      </c>
      <c r="L1134" s="76">
        <v>85816002531.727463</v>
      </c>
      <c r="M1134" s="76">
        <v>0</v>
      </c>
      <c r="N1134" s="76">
        <v>71228448332.662888</v>
      </c>
      <c r="O1134" s="76">
        <v>28093.289716965723</v>
      </c>
      <c r="P1134" s="46">
        <v>453537.97906020074</v>
      </c>
      <c r="Q1134" s="46">
        <v>291069.37444789155</v>
      </c>
      <c r="R1134" s="76">
        <v>559167309116.24609</v>
      </c>
      <c r="S1134" s="56">
        <v>0.41379898020325356</v>
      </c>
      <c r="T1134" s="56">
        <v>0.24911128826886814</v>
      </c>
      <c r="U1134" s="46">
        <v>14.020487228174641</v>
      </c>
      <c r="V1134" s="76">
        <v>2222899286600.9883</v>
      </c>
      <c r="W1134" s="84">
        <v>701.9539186319389</v>
      </c>
      <c r="X1134" s="82">
        <v>5.0577228448183083E-2</v>
      </c>
      <c r="Y1134" s="476">
        <v>2.0000000000000001E-4</v>
      </c>
    </row>
    <row r="1135" spans="1:25" x14ac:dyDescent="0.2">
      <c r="A1135" s="475">
        <v>1131</v>
      </c>
      <c r="B1135" s="56">
        <v>0.63249200989334631</v>
      </c>
      <c r="C1135" s="46">
        <v>1500</v>
      </c>
      <c r="D1135" s="56">
        <v>0.9176769586970166</v>
      </c>
      <c r="E1135" s="56">
        <v>7.9315786666464771E-2</v>
      </c>
      <c r="F1135" s="250">
        <v>2026.33</v>
      </c>
      <c r="G1135" s="76">
        <v>95691266335.389893</v>
      </c>
      <c r="H1135" s="46">
        <v>28159401.338237666</v>
      </c>
      <c r="I1135" s="76">
        <v>665699833662.94348</v>
      </c>
      <c r="J1135" s="56">
        <v>0.45045416301869634</v>
      </c>
      <c r="K1135" s="76">
        <v>11530137636.571156</v>
      </c>
      <c r="L1135" s="76">
        <v>12838015526.577435</v>
      </c>
      <c r="M1135" s="76">
        <v>51089466125.971237</v>
      </c>
      <c r="N1135" s="76">
        <v>66470049919.5457</v>
      </c>
      <c r="O1135" s="76">
        <v>23922.952847762241</v>
      </c>
      <c r="P1135" s="46">
        <v>488866.75949905161</v>
      </c>
      <c r="Q1135" s="46">
        <v>311272.28224988334</v>
      </c>
      <c r="R1135" s="76">
        <v>943285454353.79602</v>
      </c>
      <c r="S1135" s="56">
        <v>0.51448536150718982</v>
      </c>
      <c r="T1135" s="56">
        <v>0.38344695673794021</v>
      </c>
      <c r="U1135" s="46">
        <v>14.524463981089768</v>
      </c>
      <c r="V1135" s="76">
        <v>5988787720822.5088</v>
      </c>
      <c r="W1135" s="84">
        <v>1888.7875426333899</v>
      </c>
      <c r="X1135" s="82">
        <v>4.8404216246133877E-2</v>
      </c>
      <c r="Y1135" s="476">
        <v>2.0000000000000001E-4</v>
      </c>
    </row>
    <row r="1136" spans="1:25" x14ac:dyDescent="0.2">
      <c r="A1136" s="475">
        <v>1132</v>
      </c>
      <c r="B1136" s="56">
        <v>0.68729074143718305</v>
      </c>
      <c r="C1136" s="46">
        <v>6976.2043554169359</v>
      </c>
      <c r="D1136" s="56">
        <v>0.62238526655487869</v>
      </c>
      <c r="E1136" s="56">
        <v>0.32545568060123309</v>
      </c>
      <c r="F1136" s="250">
        <v>2026.32</v>
      </c>
      <c r="G1136" s="76">
        <v>105314199552.12491</v>
      </c>
      <c r="H1136" s="46">
        <v>12790783.606376419</v>
      </c>
      <c r="I1136" s="76">
        <v>378066071988.31628</v>
      </c>
      <c r="J1136" s="56">
        <v>0.42443184314742566</v>
      </c>
      <c r="K1136" s="76">
        <v>22991095423.920998</v>
      </c>
      <c r="L1136" s="76">
        <v>20590778058.451736</v>
      </c>
      <c r="M1136" s="76">
        <v>27790686267.235943</v>
      </c>
      <c r="N1136" s="76">
        <v>78763300119.645981</v>
      </c>
      <c r="O1136" s="76">
        <v>31113.610326615908</v>
      </c>
      <c r="P1136" s="46">
        <v>511020.43318516522</v>
      </c>
      <c r="Q1136" s="46">
        <v>338316.36096580047</v>
      </c>
      <c r="R1136" s="76">
        <v>616637077581.47888</v>
      </c>
      <c r="S1136" s="56">
        <v>0.49168088703115914</v>
      </c>
      <c r="T1136" s="56">
        <v>0.43537257972595045</v>
      </c>
      <c r="U1136" s="46">
        <v>15.194515845991708</v>
      </c>
      <c r="V1136" s="76">
        <v>4553909005122.2959</v>
      </c>
      <c r="W1136" s="84">
        <v>1437.1228558234993</v>
      </c>
      <c r="X1136" s="82">
        <v>4.7629166010685668E-2</v>
      </c>
      <c r="Y1136" s="476">
        <v>2.0000000000000001E-4</v>
      </c>
    </row>
    <row r="1137" spans="1:25" x14ac:dyDescent="0.2">
      <c r="A1137" s="475">
        <v>1133</v>
      </c>
      <c r="B1137" s="56">
        <v>0.46200634312864142</v>
      </c>
      <c r="C1137" s="46">
        <v>4398.7889052968649</v>
      </c>
      <c r="D1137" s="56">
        <v>1.1290470007177089</v>
      </c>
      <c r="E1137" s="56">
        <v>0.35212992960157841</v>
      </c>
      <c r="F1137" s="250">
        <v>2023.75</v>
      </c>
      <c r="G1137" s="76">
        <v>430956297217.17212</v>
      </c>
      <c r="H1137" s="46">
        <v>38949173.517749846</v>
      </c>
      <c r="I1137" s="76">
        <v>670030549637.41174</v>
      </c>
      <c r="J1137" s="56">
        <v>0.1467482083356374</v>
      </c>
      <c r="K1137" s="76">
        <v>10670924936.246567</v>
      </c>
      <c r="L1137" s="76">
        <v>0</v>
      </c>
      <c r="M1137" s="76">
        <v>500798686421.12085</v>
      </c>
      <c r="N1137" s="76">
        <v>12148656920.33433</v>
      </c>
      <c r="O1137" s="76">
        <v>11008.605805220504</v>
      </c>
      <c r="P1137" s="46">
        <v>127080.0220936226</v>
      </c>
      <c r="Q1137" s="46">
        <v>47814.060214123136</v>
      </c>
      <c r="R1137" s="76">
        <v>1804148451460.4109</v>
      </c>
      <c r="S1137" s="56">
        <v>0.55175359948461433</v>
      </c>
      <c r="T1137" s="56">
        <v>0.25885910002847634</v>
      </c>
      <c r="U1137" s="46">
        <v>18.50019598889941</v>
      </c>
      <c r="V1137" s="76">
        <v>9319779304531.873</v>
      </c>
      <c r="W1137" s="84">
        <v>2943.2005144170043</v>
      </c>
      <c r="X1137" s="82">
        <v>4.0338852372919981E-2</v>
      </c>
      <c r="Y1137" s="476">
        <v>2.0000000000000001E-4</v>
      </c>
    </row>
    <row r="1138" spans="1:25" x14ac:dyDescent="0.2">
      <c r="A1138" s="475">
        <v>1134</v>
      </c>
      <c r="B1138" s="56">
        <v>0.45276628852926804</v>
      </c>
      <c r="C1138" s="46">
        <v>5350.5876946110538</v>
      </c>
      <c r="D1138" s="56">
        <v>0.45183649884324062</v>
      </c>
      <c r="E1138" s="56">
        <v>0.58914641100833798</v>
      </c>
      <c r="F1138" s="250">
        <v>2025.59</v>
      </c>
      <c r="G1138" s="76">
        <v>138884859797.3342</v>
      </c>
      <c r="H1138" s="46">
        <v>8211476.3744904082</v>
      </c>
      <c r="I1138" s="76">
        <v>210097883693.18112</v>
      </c>
      <c r="J1138" s="56">
        <v>0.18007275514894139</v>
      </c>
      <c r="K1138" s="76">
        <v>17308171890.880554</v>
      </c>
      <c r="L1138" s="76">
        <v>48104963327.633904</v>
      </c>
      <c r="M1138" s="76">
        <v>73352371508.899979</v>
      </c>
      <c r="N1138" s="76">
        <v>21909116648.967892</v>
      </c>
      <c r="O1138" s="76">
        <v>29029.974949975975</v>
      </c>
      <c r="P1138" s="46">
        <v>164318.26336106425</v>
      </c>
      <c r="Q1138" s="46">
        <v>76059.46529131163</v>
      </c>
      <c r="R1138" s="76">
        <v>508163485445.82159</v>
      </c>
      <c r="S1138" s="56">
        <v>0.50486125239956814</v>
      </c>
      <c r="T1138" s="56">
        <v>0.32808699715378653</v>
      </c>
      <c r="U1138" s="46">
        <v>17.869832869146531</v>
      </c>
      <c r="V1138" s="76">
        <v>3259842259818.4653</v>
      </c>
      <c r="W1138" s="84">
        <v>1028.8963430283898</v>
      </c>
      <c r="X1138" s="82">
        <v>4.1336651958118253E-2</v>
      </c>
      <c r="Y1138" s="476">
        <v>2.0000000000000001E-4</v>
      </c>
    </row>
    <row r="1139" spans="1:25" x14ac:dyDescent="0.2">
      <c r="A1139" s="475">
        <v>1135</v>
      </c>
      <c r="B1139" s="56">
        <v>0.2</v>
      </c>
      <c r="C1139" s="46">
        <v>4631.8357718097423</v>
      </c>
      <c r="D1139" s="56">
        <v>1.2809654336077987</v>
      </c>
      <c r="E1139" s="56">
        <v>0.6169566457352873</v>
      </c>
      <c r="F1139" s="250">
        <v>2023.75</v>
      </c>
      <c r="G1139" s="76">
        <v>319529358430.30499</v>
      </c>
      <c r="H1139" s="46">
        <v>24232332.639945529</v>
      </c>
      <c r="I1139" s="76">
        <v>527023852989.12347</v>
      </c>
      <c r="J1139" s="56">
        <v>0.20000000000000007</v>
      </c>
      <c r="K1139" s="76">
        <v>13966489710.533678</v>
      </c>
      <c r="L1139" s="76">
        <v>0</v>
      </c>
      <c r="M1139" s="76">
        <v>316111613873.41071</v>
      </c>
      <c r="N1139" s="76">
        <v>1681276919.3725486</v>
      </c>
      <c r="O1139" s="76">
        <v>26431.103874378718</v>
      </c>
      <c r="P1139" s="46">
        <v>47911</v>
      </c>
      <c r="Q1139" s="46">
        <v>6541</v>
      </c>
      <c r="R1139" s="76">
        <v>1196916679765.1213</v>
      </c>
      <c r="S1139" s="56">
        <v>0.53072547769872802</v>
      </c>
      <c r="T1139" s="56">
        <v>0.30466462256755089</v>
      </c>
      <c r="U1139" s="46">
        <v>18.207097949475759</v>
      </c>
      <c r="V1139" s="76">
        <v>7137776905656.332</v>
      </c>
      <c r="W1139" s="84">
        <v>2252.6182526008301</v>
      </c>
      <c r="X1139" s="82">
        <v>4.1261523176241342E-2</v>
      </c>
      <c r="Y1139" s="476">
        <v>2.0000000000000001E-4</v>
      </c>
    </row>
    <row r="1140" spans="1:25" x14ac:dyDescent="0.2">
      <c r="A1140" s="475">
        <v>1136</v>
      </c>
      <c r="B1140" s="56">
        <v>0.49518384209959615</v>
      </c>
      <c r="C1140" s="46">
        <v>3282.5580309096722</v>
      </c>
      <c r="D1140" s="56">
        <v>0.39670698255749021</v>
      </c>
      <c r="E1140" s="56">
        <v>0.64780406996736628</v>
      </c>
      <c r="F1140" s="250">
        <v>2023.75</v>
      </c>
      <c r="G1140" s="76">
        <v>268008467650.97046</v>
      </c>
      <c r="H1140" s="46">
        <v>7128558.8225408439</v>
      </c>
      <c r="I1140" s="76">
        <v>295987555166.27875</v>
      </c>
      <c r="J1140" s="56">
        <v>0.49518384209959621</v>
      </c>
      <c r="K1140" s="76">
        <v>5478782505.9866571</v>
      </c>
      <c r="L1140" s="76">
        <v>0</v>
      </c>
      <c r="M1140" s="76">
        <v>360586456939.77454</v>
      </c>
      <c r="N1140" s="76">
        <v>125833213354.96098</v>
      </c>
      <c r="O1140" s="76">
        <v>26093.005511669773</v>
      </c>
      <c r="P1140" s="46">
        <v>818595.43555632653</v>
      </c>
      <c r="Q1140" s="46">
        <v>506843.82756378234</v>
      </c>
      <c r="R1140" s="76">
        <v>1075594900154.4415</v>
      </c>
      <c r="S1140" s="56">
        <v>0.64532831630357079</v>
      </c>
      <c r="T1140" s="56">
        <v>0.37601677025326868</v>
      </c>
      <c r="U1140" s="46">
        <v>16.9586837933456</v>
      </c>
      <c r="V1140" s="76">
        <v>7611984778632.7158</v>
      </c>
      <c r="W1140" s="84">
        <v>2404.1323699804429</v>
      </c>
      <c r="X1140" s="82">
        <v>4.2670449906614324E-2</v>
      </c>
      <c r="Y1140" s="476">
        <v>2.0000000000000001E-4</v>
      </c>
    </row>
    <row r="1141" spans="1:25" x14ac:dyDescent="0.2">
      <c r="A1141" s="475">
        <v>1137</v>
      </c>
      <c r="B1141" s="56">
        <v>0.65978282130466059</v>
      </c>
      <c r="C1141" s="46">
        <v>6393.2094754576829</v>
      </c>
      <c r="D1141" s="56">
        <v>0.88340057965872132</v>
      </c>
      <c r="E1141" s="56">
        <v>0.5098502838887532</v>
      </c>
      <c r="F1141" s="250">
        <v>2023.75</v>
      </c>
      <c r="G1141" s="76">
        <v>202743360089.61066</v>
      </c>
      <c r="H1141" s="46">
        <v>23577394.510629613</v>
      </c>
      <c r="I1141" s="76">
        <v>526305385317.57776</v>
      </c>
      <c r="J1141" s="56">
        <v>0.27523316354288307</v>
      </c>
      <c r="K1141" s="76">
        <v>6985700645.4175625</v>
      </c>
      <c r="L1141" s="76">
        <v>0</v>
      </c>
      <c r="M1141" s="76">
        <v>224789760708.2645</v>
      </c>
      <c r="N1141" s="76">
        <v>78652345153.202393</v>
      </c>
      <c r="O1141" s="76">
        <v>33632.252135335701</v>
      </c>
      <c r="P1141" s="46">
        <v>488703.79260400886</v>
      </c>
      <c r="Q1141" s="46">
        <v>312171.47192471311</v>
      </c>
      <c r="R1141" s="76">
        <v>1072658993735.8562</v>
      </c>
      <c r="S1141" s="56">
        <v>0.49764399535562581</v>
      </c>
      <c r="T1141" s="56">
        <v>0.31734266083471169</v>
      </c>
      <c r="U1141" s="46">
        <v>16.556790647178019</v>
      </c>
      <c r="V1141" s="76">
        <v>6123011891025.8232</v>
      </c>
      <c r="W1141" s="84">
        <v>1933.1221758226434</v>
      </c>
      <c r="X1141" s="82">
        <v>4.4485668237717019E-2</v>
      </c>
      <c r="Y1141" s="476">
        <v>2.0000000000000001E-4</v>
      </c>
    </row>
    <row r="1142" spans="1:25" x14ac:dyDescent="0.2">
      <c r="A1142" s="475">
        <v>1138</v>
      </c>
      <c r="B1142" s="56">
        <v>0.5699737788256064</v>
      </c>
      <c r="C1142" s="46">
        <v>7940.3716194701337</v>
      </c>
      <c r="D1142" s="56">
        <v>0.88660278445572449</v>
      </c>
      <c r="E1142" s="56">
        <v>0.57105655971598668</v>
      </c>
      <c r="F1142" s="250">
        <v>2025.61</v>
      </c>
      <c r="G1142" s="76">
        <v>255288867145.95718</v>
      </c>
      <c r="H1142" s="46">
        <v>13554545.131035257</v>
      </c>
      <c r="I1142" s="76">
        <v>288794131021.85712</v>
      </c>
      <c r="J1142" s="56">
        <v>0.15077706355449849</v>
      </c>
      <c r="K1142" s="76">
        <v>7970085868.2240734</v>
      </c>
      <c r="L1142" s="76">
        <v>20897177240.543945</v>
      </c>
      <c r="M1142" s="76">
        <v>131383676052.44977</v>
      </c>
      <c r="N1142" s="76">
        <v>3160133510.553051</v>
      </c>
      <c r="O1142" s="76">
        <v>26793.95357564223</v>
      </c>
      <c r="P1142" s="46">
        <v>71108.075252498878</v>
      </c>
      <c r="Q1142" s="46">
        <v>12340.268813124718</v>
      </c>
      <c r="R1142" s="76">
        <v>714329622062.26306</v>
      </c>
      <c r="S1142" s="56">
        <v>0.52940600655084491</v>
      </c>
      <c r="T1142" s="56">
        <v>0.37863805735885536</v>
      </c>
      <c r="U1142" s="46">
        <v>18.66147912281679</v>
      </c>
      <c r="V1142" s="76">
        <v>5403676445155.1904</v>
      </c>
      <c r="W1142" s="84">
        <v>1705.562632969589</v>
      </c>
      <c r="X1142" s="82">
        <v>4.043332767477946E-2</v>
      </c>
      <c r="Y1142" s="476">
        <v>2.0000000000000001E-4</v>
      </c>
    </row>
    <row r="1143" spans="1:25" x14ac:dyDescent="0.2">
      <c r="A1143" s="475">
        <v>1139</v>
      </c>
      <c r="B1143" s="56">
        <v>0.42015818867822036</v>
      </c>
      <c r="C1143" s="46">
        <v>3043.7891388097059</v>
      </c>
      <c r="D1143" s="56">
        <v>1.0317706178766688</v>
      </c>
      <c r="E1143" s="56">
        <v>0.3091541936633595</v>
      </c>
      <c r="F1143" s="250">
        <v>2024.02</v>
      </c>
      <c r="G1143" s="76">
        <v>375177665007.84045</v>
      </c>
      <c r="H1143" s="46">
        <v>33497504.808341656</v>
      </c>
      <c r="I1143" s="76">
        <v>736912494384.08752</v>
      </c>
      <c r="J1143" s="56">
        <v>0.40954986114276282</v>
      </c>
      <c r="K1143" s="76">
        <v>41698283212.568695</v>
      </c>
      <c r="L1143" s="76">
        <v>64862534528.439842</v>
      </c>
      <c r="M1143" s="76">
        <v>235081678285.37958</v>
      </c>
      <c r="N1143" s="76">
        <v>37869162757.354637</v>
      </c>
      <c r="O1143" s="76">
        <v>33186.885958825595</v>
      </c>
      <c r="P1143" s="46">
        <v>312682.1966090037</v>
      </c>
      <c r="Q1143" s="46">
        <v>172881.15887688068</v>
      </c>
      <c r="R1143" s="76">
        <v>1459028485724.6606</v>
      </c>
      <c r="S1143" s="56">
        <v>0.58042545452302097</v>
      </c>
      <c r="T1143" s="56">
        <v>0.43480304017878912</v>
      </c>
      <c r="U1143" s="46">
        <v>16.444941431084615</v>
      </c>
      <c r="V1143" s="76">
        <v>11410043257147.59</v>
      </c>
      <c r="W1143" s="84">
        <v>3599.7452682383087</v>
      </c>
      <c r="X1143" s="82">
        <v>4.4706562209300443E-2</v>
      </c>
      <c r="Y1143" s="476">
        <v>2.0000000000000001E-4</v>
      </c>
    </row>
    <row r="1144" spans="1:25" x14ac:dyDescent="0.2">
      <c r="A1144" s="475">
        <v>1140</v>
      </c>
      <c r="B1144" s="56">
        <v>0.46333380039976968</v>
      </c>
      <c r="C1144" s="46">
        <v>4758.4919163301247</v>
      </c>
      <c r="D1144" s="56">
        <v>0.69777688352345024</v>
      </c>
      <c r="E1144" s="56">
        <v>0.43575861723454812</v>
      </c>
      <c r="F1144" s="250">
        <v>2025.2</v>
      </c>
      <c r="G1144" s="76">
        <v>253238122323.84918</v>
      </c>
      <c r="H1144" s="46">
        <v>15496372.000383759</v>
      </c>
      <c r="I1144" s="76">
        <v>379387471737.89362</v>
      </c>
      <c r="J1144" s="56">
        <v>0.24912454583727572</v>
      </c>
      <c r="K1144" s="76">
        <v>24934612929.146904</v>
      </c>
      <c r="L1144" s="76">
        <v>69163591131.421799</v>
      </c>
      <c r="M1144" s="76">
        <v>115355932513.01857</v>
      </c>
      <c r="N1144" s="76">
        <v>96336647368.694016</v>
      </c>
      <c r="O1144" s="76">
        <v>39558.780515456434</v>
      </c>
      <c r="P1144" s="46">
        <v>534116.47907146683</v>
      </c>
      <c r="Q1144" s="46">
        <v>354327.08595370647</v>
      </c>
      <c r="R1144" s="76">
        <v>953209909594.42041</v>
      </c>
      <c r="S1144" s="56">
        <v>0.51209854309563252</v>
      </c>
      <c r="T1144" s="56">
        <v>0.34563046459459867</v>
      </c>
      <c r="U1144" s="46">
        <v>17.501932936026929</v>
      </c>
      <c r="V1144" s="76">
        <v>6333007434290.9883</v>
      </c>
      <c r="W1144" s="84">
        <v>1996.8015391991707</v>
      </c>
      <c r="X1144" s="82">
        <v>4.1988770424051552E-2</v>
      </c>
      <c r="Y1144" s="476">
        <v>2.0000000000000001E-4</v>
      </c>
    </row>
    <row r="1145" spans="1:25" x14ac:dyDescent="0.2">
      <c r="A1145" s="475">
        <v>1141</v>
      </c>
      <c r="B1145" s="56">
        <v>0.52983537923670376</v>
      </c>
      <c r="C1145" s="46">
        <v>1500</v>
      </c>
      <c r="D1145" s="56">
        <v>0.84508479922300106</v>
      </c>
      <c r="E1145" s="56">
        <v>0.4382449284924681</v>
      </c>
      <c r="F1145" s="250">
        <v>2024.41</v>
      </c>
      <c r="G1145" s="76">
        <v>330142885903.01929</v>
      </c>
      <c r="H1145" s="46">
        <v>23217279.942197677</v>
      </c>
      <c r="I1145" s="76">
        <v>533913761907.47632</v>
      </c>
      <c r="J1145" s="56">
        <v>0.31010610250067161</v>
      </c>
      <c r="K1145" s="76">
        <v>20012166764.774136</v>
      </c>
      <c r="L1145" s="76">
        <v>0</v>
      </c>
      <c r="M1145" s="76">
        <v>276562894467.19489</v>
      </c>
      <c r="N1145" s="76">
        <v>41272252882.789848</v>
      </c>
      <c r="O1145" s="76">
        <v>34913.127168351057</v>
      </c>
      <c r="P1145" s="46">
        <v>292971.62204239063</v>
      </c>
      <c r="Q1145" s="46">
        <v>162230.26768965711</v>
      </c>
      <c r="R1145" s="76">
        <v>1318252795292.7505</v>
      </c>
      <c r="S1145" s="56">
        <v>0.58001124862934028</v>
      </c>
      <c r="T1145" s="56">
        <v>0.35315142764598195</v>
      </c>
      <c r="U1145" s="46">
        <v>17.180814556783318</v>
      </c>
      <c r="V1145" s="76">
        <v>8807369173448.1016</v>
      </c>
      <c r="W1145" s="84">
        <v>2778.311772777779</v>
      </c>
      <c r="X1145" s="82">
        <v>4.2445854998386177E-2</v>
      </c>
      <c r="Y1145" s="476">
        <v>2.0000000000000001E-4</v>
      </c>
    </row>
    <row r="1146" spans="1:25" x14ac:dyDescent="0.2">
      <c r="A1146" s="475">
        <v>1142</v>
      </c>
      <c r="B1146" s="56">
        <v>0.42442953791377619</v>
      </c>
      <c r="C1146" s="46">
        <v>3973.3336400300332</v>
      </c>
      <c r="D1146" s="56">
        <v>0.73234529189289665</v>
      </c>
      <c r="E1146" s="56">
        <v>0.16589229144759166</v>
      </c>
      <c r="F1146" s="250">
        <v>2024.17</v>
      </c>
      <c r="G1146" s="76">
        <v>113662180054.04442</v>
      </c>
      <c r="H1146" s="46">
        <v>17855396.758219611</v>
      </c>
      <c r="I1146" s="76">
        <v>415783204020.98236</v>
      </c>
      <c r="J1146" s="56">
        <v>0.33069790634573359</v>
      </c>
      <c r="K1146" s="76">
        <v>13473232046.923084</v>
      </c>
      <c r="L1146" s="76">
        <v>21096363649.873627</v>
      </c>
      <c r="M1146" s="76">
        <v>180650880390.55978</v>
      </c>
      <c r="N1146" s="76">
        <v>72178458527.643723</v>
      </c>
      <c r="O1146" s="76">
        <v>29740.690600377322</v>
      </c>
      <c r="P1146" s="46">
        <v>482860.48940557067</v>
      </c>
      <c r="Q1146" s="46">
        <v>312193.14522639924</v>
      </c>
      <c r="R1146" s="76">
        <v>968226421420.66687</v>
      </c>
      <c r="S1146" s="56">
        <v>0.55192455304654353</v>
      </c>
      <c r="T1146" s="56">
        <v>0.21288698231525924</v>
      </c>
      <c r="U1146" s="46">
        <v>16.232050038833638</v>
      </c>
      <c r="V1146" s="76">
        <v>3718927045233.9072</v>
      </c>
      <c r="W1146" s="84">
        <v>1172.8657878448298</v>
      </c>
      <c r="X1146" s="82">
        <v>4.4524895693608596E-2</v>
      </c>
      <c r="Y1146" s="476">
        <v>2.0000000000000001E-4</v>
      </c>
    </row>
    <row r="1147" spans="1:25" x14ac:dyDescent="0.2">
      <c r="A1147" s="475">
        <v>1143</v>
      </c>
      <c r="B1147" s="56">
        <v>0.48859463410605875</v>
      </c>
      <c r="C1147" s="46">
        <v>4916.4476993148301</v>
      </c>
      <c r="D1147" s="56">
        <v>1.0438002520372414</v>
      </c>
      <c r="E1147" s="56">
        <v>0.36277402832587596</v>
      </c>
      <c r="F1147" s="250">
        <v>2025.43</v>
      </c>
      <c r="G1147" s="76">
        <v>280000678465.28979</v>
      </c>
      <c r="H1147" s="46">
        <v>33120487.807911959</v>
      </c>
      <c r="I1147" s="76">
        <v>488296625893.59454</v>
      </c>
      <c r="J1147" s="56">
        <v>-1.5180193031467226E-2</v>
      </c>
      <c r="K1147" s="76">
        <v>26832973137.746399</v>
      </c>
      <c r="L1147" s="76">
        <v>59908988564.502403</v>
      </c>
      <c r="M1147" s="76">
        <v>190499906732.17264</v>
      </c>
      <c r="N1147" s="76">
        <v>33486138429.822601</v>
      </c>
      <c r="O1147" s="76">
        <v>37225.036392145652</v>
      </c>
      <c r="P1147" s="46">
        <v>266093.89611991169</v>
      </c>
      <c r="Q1147" s="46">
        <v>133791.18702162977</v>
      </c>
      <c r="R1147" s="76">
        <v>1180910603741.1575</v>
      </c>
      <c r="S1147" s="56">
        <v>0.43996333095238455</v>
      </c>
      <c r="T1147" s="56">
        <v>0.21458174054344198</v>
      </c>
      <c r="U1147" s="46">
        <v>22.968205455186943</v>
      </c>
      <c r="V1147" s="76">
        <v>6138977587167.2891</v>
      </c>
      <c r="W1147" s="84">
        <v>1932.47305298845</v>
      </c>
      <c r="X1147" s="82">
        <v>3.3497499453100717E-2</v>
      </c>
      <c r="Y1147" s="476">
        <v>2.0000000000000001E-4</v>
      </c>
    </row>
    <row r="1148" spans="1:25" x14ac:dyDescent="0.2">
      <c r="A1148" s="475">
        <v>1144</v>
      </c>
      <c r="B1148" s="56">
        <v>0.37308204075091728</v>
      </c>
      <c r="C1148" s="46">
        <v>2739.7372287657072</v>
      </c>
      <c r="D1148" s="56">
        <v>0.507189569202946</v>
      </c>
      <c r="E1148" s="56">
        <v>0.37303570342874387</v>
      </c>
      <c r="F1148" s="250">
        <v>2025.59</v>
      </c>
      <c r="G1148" s="76">
        <v>135088438236.91548</v>
      </c>
      <c r="H1148" s="46">
        <v>10076417.867951246</v>
      </c>
      <c r="I1148" s="76">
        <v>264574198418.67822</v>
      </c>
      <c r="J1148" s="56">
        <v>0.29701624508992142</v>
      </c>
      <c r="K1148" s="76">
        <v>16552245786.814249</v>
      </c>
      <c r="L1148" s="76">
        <v>28885554478.610497</v>
      </c>
      <c r="M1148" s="76">
        <v>85908791014.054733</v>
      </c>
      <c r="N1148" s="76">
        <v>49421914817.047867</v>
      </c>
      <c r="O1148" s="76">
        <v>25356.862952769723</v>
      </c>
      <c r="P1148" s="46">
        <v>324178.44718261133</v>
      </c>
      <c r="Q1148" s="46">
        <v>194076.98816069087</v>
      </c>
      <c r="R1148" s="76">
        <v>544224592908.00964</v>
      </c>
      <c r="S1148" s="56">
        <v>0.49479084445943788</v>
      </c>
      <c r="T1148" s="56">
        <v>0.35003266556684709</v>
      </c>
      <c r="U1148" s="46">
        <v>17.150219073130753</v>
      </c>
      <c r="V1148" s="76">
        <v>3652490434197.3999</v>
      </c>
      <c r="W1148" s="84">
        <v>1152.563280897728</v>
      </c>
      <c r="X1148" s="82">
        <v>4.1990895389057821E-2</v>
      </c>
      <c r="Y1148" s="476">
        <v>2.0000000000000001E-4</v>
      </c>
    </row>
    <row r="1149" spans="1:25" x14ac:dyDescent="0.2">
      <c r="A1149" s="475">
        <v>1145</v>
      </c>
      <c r="B1149" s="56">
        <v>0.59491196329565921</v>
      </c>
      <c r="C1149" s="46">
        <v>4360.7087098790107</v>
      </c>
      <c r="D1149" s="56">
        <v>0.67590384903003387</v>
      </c>
      <c r="E1149" s="56">
        <v>0.12879564442476721</v>
      </c>
      <c r="F1149" s="250">
        <v>2025.67</v>
      </c>
      <c r="G1149" s="76">
        <v>115744803158.47459</v>
      </c>
      <c r="H1149" s="46">
        <v>15275225.147380924</v>
      </c>
      <c r="I1149" s="76">
        <v>473461372694.51825</v>
      </c>
      <c r="J1149" s="56">
        <v>0.48014862598844998</v>
      </c>
      <c r="K1149" s="76">
        <v>14973651366.388603</v>
      </c>
      <c r="L1149" s="76">
        <v>6321105864.0028477</v>
      </c>
      <c r="M1149" s="76">
        <v>104474303456.10654</v>
      </c>
      <c r="N1149" s="76">
        <v>46100244163.464569</v>
      </c>
      <c r="O1149" s="76">
        <v>29054.951212294167</v>
      </c>
      <c r="P1149" s="46">
        <v>336415.29576977005</v>
      </c>
      <c r="Q1149" s="46">
        <v>199136.6300288043</v>
      </c>
      <c r="R1149" s="76">
        <v>813165257786.04639</v>
      </c>
      <c r="S1149" s="56">
        <v>0.57534446984476384</v>
      </c>
      <c r="T1149" s="56">
        <v>0.35892844858263634</v>
      </c>
      <c r="U1149" s="46">
        <v>15.294532483239305</v>
      </c>
      <c r="V1149" s="76">
        <v>5037070137349.8184</v>
      </c>
      <c r="W1149" s="84">
        <v>1590.3793966655539</v>
      </c>
      <c r="X1149" s="82">
        <v>4.6631366530408135E-2</v>
      </c>
      <c r="Y1149" s="476">
        <v>2.0000000000000001E-4</v>
      </c>
    </row>
    <row r="1150" spans="1:25" x14ac:dyDescent="0.2">
      <c r="A1150" s="475">
        <v>1146</v>
      </c>
      <c r="B1150" s="56">
        <v>0.6575358805596665</v>
      </c>
      <c r="C1150" s="46">
        <v>5339.6050809721919</v>
      </c>
      <c r="D1150" s="56">
        <v>0.67194089164519122</v>
      </c>
      <c r="E1150" s="56">
        <v>0.60247661749745474</v>
      </c>
      <c r="F1150" s="250">
        <v>2025.85</v>
      </c>
      <c r="G1150" s="76">
        <v>158408522609.10818</v>
      </c>
      <c r="H1150" s="46">
        <v>14617465.93803353</v>
      </c>
      <c r="I1150" s="76">
        <v>483686019105.49017</v>
      </c>
      <c r="J1150" s="56">
        <v>0.46246460128306099</v>
      </c>
      <c r="K1150" s="76">
        <v>13088599119.449678</v>
      </c>
      <c r="L1150" s="76">
        <v>20866129213.36396</v>
      </c>
      <c r="M1150" s="76">
        <v>81972700609.946823</v>
      </c>
      <c r="N1150" s="76">
        <v>71599976797.950546</v>
      </c>
      <c r="O1150" s="76">
        <v>18127.56046275585</v>
      </c>
      <c r="P1150" s="46">
        <v>437109.60598726152</v>
      </c>
      <c r="Q1150" s="46">
        <v>277780.99603064428</v>
      </c>
      <c r="R1150" s="76">
        <v>854254859909.47925</v>
      </c>
      <c r="S1150" s="56">
        <v>0.55266229950390944</v>
      </c>
      <c r="T1150" s="56">
        <v>0.41291888910581359</v>
      </c>
      <c r="U1150" s="46">
        <v>15.65046566005743</v>
      </c>
      <c r="V1150" s="76">
        <v>6204049300692.1533</v>
      </c>
      <c r="W1150" s="84">
        <v>1958.0049686702939</v>
      </c>
      <c r="X1150" s="82">
        <v>4.5542239050592292E-2</v>
      </c>
      <c r="Y1150" s="476">
        <v>2.0000000000000001E-4</v>
      </c>
    </row>
    <row r="1151" spans="1:25" x14ac:dyDescent="0.2">
      <c r="A1151" s="475">
        <v>1147</v>
      </c>
      <c r="B1151" s="56">
        <v>0.48509525391206754</v>
      </c>
      <c r="C1151" s="46">
        <v>6674.4694959626904</v>
      </c>
      <c r="D1151" s="56">
        <v>1.0555800392922157</v>
      </c>
      <c r="E1151" s="56">
        <v>0.4388089833237247</v>
      </c>
      <c r="F1151" s="250">
        <v>2025.89</v>
      </c>
      <c r="G1151" s="76">
        <v>312602227276.98358</v>
      </c>
      <c r="H1151" s="46">
        <v>25139132.648310319</v>
      </c>
      <c r="I1151" s="76">
        <v>641100138327.97571</v>
      </c>
      <c r="J1151" s="56">
        <v>0.36948988294716645</v>
      </c>
      <c r="K1151" s="76">
        <v>12637988640.285013</v>
      </c>
      <c r="L1151" s="76">
        <v>11358106401.049179</v>
      </c>
      <c r="M1151" s="76">
        <v>134913355000.28926</v>
      </c>
      <c r="N1151" s="76">
        <v>21351998825.687531</v>
      </c>
      <c r="O1151" s="76">
        <v>43446.571810755224</v>
      </c>
      <c r="P1151" s="46">
        <v>167579.59570237115</v>
      </c>
      <c r="Q1151" s="46">
        <v>85112.706996739813</v>
      </c>
      <c r="R1151" s="76">
        <v>1137347842052.022</v>
      </c>
      <c r="S1151" s="56">
        <v>0.54345440021492786</v>
      </c>
      <c r="T1151" s="56">
        <v>0.43327073914715053</v>
      </c>
      <c r="U1151" s="46">
        <v>16.765019374755017</v>
      </c>
      <c r="V1151" s="76">
        <v>8932703049457.8379</v>
      </c>
      <c r="W1151" s="84">
        <v>2817.8596652719834</v>
      </c>
      <c r="X1151" s="82">
        <v>4.4577036410695998E-2</v>
      </c>
      <c r="Y1151" s="476">
        <v>2.0000000000000001E-4</v>
      </c>
    </row>
    <row r="1152" spans="1:25" x14ac:dyDescent="0.2">
      <c r="A1152" s="475">
        <v>1148</v>
      </c>
      <c r="B1152" s="56">
        <v>0.6247388003004154</v>
      </c>
      <c r="C1152" s="46">
        <v>6169.9990597060696</v>
      </c>
      <c r="D1152" s="56">
        <v>0.51333200516112998</v>
      </c>
      <c r="E1152" s="56">
        <v>0.28079561702925576</v>
      </c>
      <c r="F1152" s="250">
        <v>2025.84</v>
      </c>
      <c r="G1152" s="76">
        <v>134163166119.99098</v>
      </c>
      <c r="H1152" s="46">
        <v>10044816.810545633</v>
      </c>
      <c r="I1152" s="76">
        <v>326674769498.52264</v>
      </c>
      <c r="J1152" s="56">
        <v>0.44247711779766141</v>
      </c>
      <c r="K1152" s="76">
        <v>12286135326.846743</v>
      </c>
      <c r="L1152" s="76">
        <v>20847707863.505527</v>
      </c>
      <c r="M1152" s="76">
        <v>92832463735.554092</v>
      </c>
      <c r="N1152" s="76">
        <v>38992197168.124435</v>
      </c>
      <c r="O1152" s="76">
        <v>32754.959059650886</v>
      </c>
      <c r="P1152" s="46">
        <v>280381.01124078786</v>
      </c>
      <c r="Q1152" s="46">
        <v>160324.10479031585</v>
      </c>
      <c r="R1152" s="76">
        <v>628737899761.27515</v>
      </c>
      <c r="S1152" s="56">
        <v>0.5741615569395957</v>
      </c>
      <c r="T1152" s="56">
        <v>0.41422496057894204</v>
      </c>
      <c r="U1152" s="46">
        <v>16.016771756908437</v>
      </c>
      <c r="V1152" s="76">
        <v>4616174941880.0391</v>
      </c>
      <c r="W1152" s="84">
        <v>1456.9243646031478</v>
      </c>
      <c r="X1152" s="82">
        <v>4.5220097780880902E-2</v>
      </c>
      <c r="Y1152" s="476">
        <v>2.0000000000000001E-4</v>
      </c>
    </row>
    <row r="1153" spans="1:25" x14ac:dyDescent="0.2">
      <c r="A1153" s="475">
        <v>1149</v>
      </c>
      <c r="B1153" s="56">
        <v>0.49729517031647374</v>
      </c>
      <c r="C1153" s="46">
        <v>5821.4622686055172</v>
      </c>
      <c r="D1153" s="56">
        <v>1.327236091914926</v>
      </c>
      <c r="E1153" s="56">
        <v>0.61009622770161509</v>
      </c>
      <c r="F1153" s="250">
        <v>2025.54</v>
      </c>
      <c r="G1153" s="76">
        <v>114124956940.11137</v>
      </c>
      <c r="H1153" s="46">
        <v>13427067.770562552</v>
      </c>
      <c r="I1153" s="76">
        <v>293238728450.57245</v>
      </c>
      <c r="J1153" s="56">
        <v>4.4309518258258795E-2</v>
      </c>
      <c r="K1153" s="76">
        <v>19260541054.987843</v>
      </c>
      <c r="L1153" s="76">
        <v>28541150034.965031</v>
      </c>
      <c r="M1153" s="76">
        <v>99064825707.744431</v>
      </c>
      <c r="N1153" s="76">
        <v>2082457334.3726516</v>
      </c>
      <c r="O1153" s="76">
        <v>28820.915025603408</v>
      </c>
      <c r="P1153" s="46">
        <v>47911</v>
      </c>
      <c r="Q1153" s="46">
        <v>6541</v>
      </c>
      <c r="R1153" s="76">
        <v>618203404287.20984</v>
      </c>
      <c r="S1153" s="56">
        <v>0.43071198497828889</v>
      </c>
      <c r="T1153" s="56">
        <v>0.18994791207820572</v>
      </c>
      <c r="U1153" s="46">
        <v>20.420774888850033</v>
      </c>
      <c r="V1153" s="76">
        <v>2569780167645.3491</v>
      </c>
      <c r="W1153" s="84">
        <v>810.63017997254155</v>
      </c>
      <c r="X1153" s="82">
        <v>3.7342697526181683E-2</v>
      </c>
      <c r="Y1153" s="476">
        <v>2.0000000000000001E-4</v>
      </c>
    </row>
    <row r="1154" spans="1:25" x14ac:dyDescent="0.2">
      <c r="A1154" s="475">
        <v>1150</v>
      </c>
      <c r="B1154" s="56">
        <v>0.55257723133905523</v>
      </c>
      <c r="C1154" s="46">
        <v>1500</v>
      </c>
      <c r="D1154" s="56">
        <v>1.095560371767909</v>
      </c>
      <c r="E1154" s="56">
        <v>0.7</v>
      </c>
      <c r="F1154" s="250">
        <v>2025.07</v>
      </c>
      <c r="G1154" s="76">
        <v>249319044764.73282</v>
      </c>
      <c r="H1154" s="46">
        <v>38642858.488498956</v>
      </c>
      <c r="I1154" s="76">
        <v>474306237635.07068</v>
      </c>
      <c r="J1154" s="56">
        <v>-0.27658151958986799</v>
      </c>
      <c r="K1154" s="76">
        <v>23294711501.435284</v>
      </c>
      <c r="L1154" s="76">
        <v>54166407237.306068</v>
      </c>
      <c r="M1154" s="76">
        <v>197606215563.43652</v>
      </c>
      <c r="N1154" s="76">
        <v>81566342011.446823</v>
      </c>
      <c r="O1154" s="76">
        <v>45000</v>
      </c>
      <c r="P1154" s="46">
        <v>475128.57713271235</v>
      </c>
      <c r="Q1154" s="46">
        <v>295384.00558110035</v>
      </c>
      <c r="R1154" s="76">
        <v>1186066886206.835</v>
      </c>
      <c r="S1154" s="56">
        <v>0.32389592394523536</v>
      </c>
      <c r="T1154" s="56">
        <v>9.5412401735598423E-2</v>
      </c>
      <c r="U1154" s="46">
        <v>46.380600102533165</v>
      </c>
      <c r="V1154" s="76">
        <v>5462297919833.9316</v>
      </c>
      <c r="W1154" s="84">
        <v>1724.8340543152301</v>
      </c>
      <c r="X1154" s="82">
        <v>1.693229655832288E-2</v>
      </c>
      <c r="Y1154" s="476">
        <v>2.0000000000000001E-4</v>
      </c>
    </row>
    <row r="1155" spans="1:25" x14ac:dyDescent="0.2">
      <c r="A1155" s="475">
        <v>1151</v>
      </c>
      <c r="B1155" s="56">
        <v>0.48235534092995719</v>
      </c>
      <c r="C1155" s="46">
        <v>6359.2436254465465</v>
      </c>
      <c r="D1155" s="56">
        <v>0.7287386060370965</v>
      </c>
      <c r="E1155" s="56">
        <v>0.40299225489201701</v>
      </c>
      <c r="F1155" s="250">
        <v>2026.71</v>
      </c>
      <c r="G1155" s="76">
        <v>79375725044.858582</v>
      </c>
      <c r="H1155" s="46">
        <v>16428173.404107153</v>
      </c>
      <c r="I1155" s="76">
        <v>506233881221.13739</v>
      </c>
      <c r="J1155" s="56">
        <v>0.41074074374633285</v>
      </c>
      <c r="K1155" s="76">
        <v>29261324053.492622</v>
      </c>
      <c r="L1155" s="76">
        <v>32173530137.140919</v>
      </c>
      <c r="M1155" s="76">
        <v>15442760010.293739</v>
      </c>
      <c r="N1155" s="76">
        <v>52678707233.120636</v>
      </c>
      <c r="O1155" s="76">
        <v>33641.626168796254</v>
      </c>
      <c r="P1155" s="46">
        <v>333840.13295086205</v>
      </c>
      <c r="Q1155" s="46">
        <v>195836.82175493441</v>
      </c>
      <c r="R1155" s="76">
        <v>792205088468.93726</v>
      </c>
      <c r="S1155" s="56">
        <v>0.49973766802921599</v>
      </c>
      <c r="T1155" s="56">
        <v>0.35082533307350333</v>
      </c>
      <c r="U1155" s="46">
        <v>14.567242954298624</v>
      </c>
      <c r="V1155" s="76">
        <v>4532730290627.6621</v>
      </c>
      <c r="W1155" s="84">
        <v>1429.5662046381649</v>
      </c>
      <c r="X1155" s="82">
        <v>4.9645966342793779E-2</v>
      </c>
      <c r="Y1155" s="476">
        <v>2.0000000000000001E-4</v>
      </c>
    </row>
    <row r="1156" spans="1:25" x14ac:dyDescent="0.2">
      <c r="A1156" s="475">
        <v>1152</v>
      </c>
      <c r="B1156" s="56">
        <v>0.41483306607280473</v>
      </c>
      <c r="C1156" s="46">
        <v>3121.1902665661464</v>
      </c>
      <c r="D1156" s="56">
        <v>0.76891087235829647</v>
      </c>
      <c r="E1156" s="56">
        <v>0.55276938583463653</v>
      </c>
      <c r="F1156" s="250">
        <v>2025.88</v>
      </c>
      <c r="G1156" s="76">
        <v>114099023490.12418</v>
      </c>
      <c r="H1156" s="46">
        <v>18711965.638828155</v>
      </c>
      <c r="I1156" s="76">
        <v>601861345709.43396</v>
      </c>
      <c r="J1156" s="56">
        <v>0.41483306607280479</v>
      </c>
      <c r="K1156" s="76">
        <v>19941119747.350906</v>
      </c>
      <c r="L1156" s="76">
        <v>8670762324.9410706</v>
      </c>
      <c r="M1156" s="76">
        <v>98661685184.47937</v>
      </c>
      <c r="N1156" s="76">
        <v>54682430055.122833</v>
      </c>
      <c r="O1156" s="76">
        <v>28687.66019829897</v>
      </c>
      <c r="P1156" s="46">
        <v>335428.04717930197</v>
      </c>
      <c r="Q1156" s="46">
        <v>196059.56300953525</v>
      </c>
      <c r="R1156" s="76">
        <v>919519381331.02832</v>
      </c>
      <c r="S1156" s="56">
        <v>0.50700299477901745</v>
      </c>
      <c r="T1156" s="56">
        <v>0.341251599761909</v>
      </c>
      <c r="U1156" s="46">
        <v>15.079217912329737</v>
      </c>
      <c r="V1156" s="76">
        <v>5254632204190.9062</v>
      </c>
      <c r="W1156" s="84">
        <v>1658.196867761782</v>
      </c>
      <c r="X1156" s="82">
        <v>4.815221212217774E-2</v>
      </c>
      <c r="Y1156" s="476">
        <v>2.0000000000000001E-4</v>
      </c>
    </row>
    <row r="1157" spans="1:25" x14ac:dyDescent="0.2">
      <c r="A1157" s="475">
        <v>1153</v>
      </c>
      <c r="B1157" s="56">
        <v>0.5676565792620003</v>
      </c>
      <c r="C1157" s="46">
        <v>5896.9537099779645</v>
      </c>
      <c r="D1157" s="56">
        <v>0.58186845855201896</v>
      </c>
      <c r="E1157" s="56">
        <v>0.50475438117067639</v>
      </c>
      <c r="F1157" s="250">
        <v>2026.02</v>
      </c>
      <c r="G1157" s="76">
        <v>221042159178.90942</v>
      </c>
      <c r="H1157" s="46">
        <v>12060094.408634968</v>
      </c>
      <c r="I1157" s="76">
        <v>396846688994.88275</v>
      </c>
      <c r="J1157" s="56">
        <v>0.43683154364136911</v>
      </c>
      <c r="K1157" s="76">
        <v>63546762583.225296</v>
      </c>
      <c r="L1157" s="76">
        <v>182503367789.58136</v>
      </c>
      <c r="M1157" s="76">
        <v>74862729862.422058</v>
      </c>
      <c r="N1157" s="76">
        <v>52604124820.727463</v>
      </c>
      <c r="O1157" s="76">
        <v>32310.725567074289</v>
      </c>
      <c r="P1157" s="46">
        <v>336089.55276324495</v>
      </c>
      <c r="Q1157" s="46">
        <v>201316.37773622511</v>
      </c>
      <c r="R1157" s="76">
        <v>901519398799.09021</v>
      </c>
      <c r="S1157" s="56">
        <v>0.59789924521573234</v>
      </c>
      <c r="T1157" s="56">
        <v>0.45119710628221421</v>
      </c>
      <c r="U1157" s="46">
        <v>15.953787120350601</v>
      </c>
      <c r="V1157" s="76">
        <v>7222978249902.4785</v>
      </c>
      <c r="W1157" s="84">
        <v>2278.4214067721659</v>
      </c>
      <c r="X1157" s="82">
        <v>4.4909904244147973E-2</v>
      </c>
      <c r="Y1157" s="476">
        <v>2.0000000000000001E-4</v>
      </c>
    </row>
    <row r="1158" spans="1:25" x14ac:dyDescent="0.2">
      <c r="A1158" s="475">
        <v>1154</v>
      </c>
      <c r="B1158" s="56">
        <v>0.56872423301771513</v>
      </c>
      <c r="C1158" s="46">
        <v>2521.0542779234584</v>
      </c>
      <c r="D1158" s="56">
        <v>0.89694463728461327</v>
      </c>
      <c r="E1158" s="56">
        <v>0.7</v>
      </c>
      <c r="F1158" s="250">
        <v>2026.17</v>
      </c>
      <c r="G1158" s="76">
        <v>146235083156.88742</v>
      </c>
      <c r="H1158" s="46">
        <v>25861598.017575417</v>
      </c>
      <c r="I1158" s="76">
        <v>615367966895.5918</v>
      </c>
      <c r="J1158" s="56">
        <v>0.26987473854987054</v>
      </c>
      <c r="K1158" s="76">
        <v>24047516596.474937</v>
      </c>
      <c r="L1158" s="76">
        <v>33364376463.596924</v>
      </c>
      <c r="M1158" s="76">
        <v>93217296172.602829</v>
      </c>
      <c r="N1158" s="76">
        <v>19777128588.675167</v>
      </c>
      <c r="O1158" s="76">
        <v>26932.363874103699</v>
      </c>
      <c r="P1158" s="46">
        <v>162395.57631062795</v>
      </c>
      <c r="Q1158" s="46">
        <v>69204.176885477355</v>
      </c>
      <c r="R1158" s="76">
        <v>1013946034548.584</v>
      </c>
      <c r="S1158" s="56">
        <v>0.45603067089020177</v>
      </c>
      <c r="T1158" s="56">
        <v>0.26782713527024427</v>
      </c>
      <c r="U1158" s="46">
        <v>16.144272470092542</v>
      </c>
      <c r="V1158" s="76">
        <v>4888806879226.1133</v>
      </c>
      <c r="W1158" s="84">
        <v>1540.5342201808087</v>
      </c>
      <c r="X1158" s="82">
        <v>4.4867641594335872E-2</v>
      </c>
      <c r="Y1158" s="476">
        <v>2.0000000000000001E-4</v>
      </c>
    </row>
    <row r="1159" spans="1:25" x14ac:dyDescent="0.2">
      <c r="A1159" s="475">
        <v>1155</v>
      </c>
      <c r="B1159" s="56">
        <v>0.5810591114979593</v>
      </c>
      <c r="C1159" s="46">
        <v>5210.6372819108001</v>
      </c>
      <c r="D1159" s="56">
        <v>0.76942005021339865</v>
      </c>
      <c r="E1159" s="56">
        <v>0.53941160610240957</v>
      </c>
      <c r="F1159" s="250">
        <v>2024.7</v>
      </c>
      <c r="G1159" s="76">
        <v>185076561049.39825</v>
      </c>
      <c r="H1159" s="46">
        <v>18860979.204138871</v>
      </c>
      <c r="I1159" s="76">
        <v>422822986307.73169</v>
      </c>
      <c r="J1159" s="56">
        <v>0.2646007295710926</v>
      </c>
      <c r="K1159" s="76">
        <v>30798191403.139122</v>
      </c>
      <c r="L1159" s="76">
        <v>84926280078.986252</v>
      </c>
      <c r="M1159" s="76">
        <v>108639545892.80165</v>
      </c>
      <c r="N1159" s="76">
        <v>26757274026.167084</v>
      </c>
      <c r="O1159" s="76">
        <v>32143.086735658908</v>
      </c>
      <c r="P1159" s="46">
        <v>216466.69238877972</v>
      </c>
      <c r="Q1159" s="46">
        <v>107626.9612157598</v>
      </c>
      <c r="R1159" s="76">
        <v>856339985881.90686</v>
      </c>
      <c r="S1159" s="56">
        <v>0.50717916987760292</v>
      </c>
      <c r="T1159" s="56">
        <v>0.32188103547092023</v>
      </c>
      <c r="U1159" s="46">
        <v>16.847528321004688</v>
      </c>
      <c r="V1159" s="76">
        <v>5121360209409.5439</v>
      </c>
      <c r="W1159" s="84">
        <v>1617.1393530097971</v>
      </c>
      <c r="X1159" s="82">
        <v>4.3229669917469918E-2</v>
      </c>
      <c r="Y1159" s="476">
        <v>2.0000000000000001E-4</v>
      </c>
    </row>
    <row r="1160" spans="1:25" x14ac:dyDescent="0.2">
      <c r="A1160" s="475">
        <v>1156</v>
      </c>
      <c r="B1160" s="56">
        <v>0.60039547454219744</v>
      </c>
      <c r="C1160" s="46">
        <v>3381.0238381619911</v>
      </c>
      <c r="D1160" s="56">
        <v>1.0485995791122162</v>
      </c>
      <c r="E1160" s="56">
        <v>0.2843600707594986</v>
      </c>
      <c r="F1160" s="250">
        <v>2025.17</v>
      </c>
      <c r="G1160" s="76">
        <v>213063550625.44025</v>
      </c>
      <c r="H1160" s="46">
        <v>34311815.343204655</v>
      </c>
      <c r="I1160" s="76">
        <v>502043087825.86011</v>
      </c>
      <c r="J1160" s="56">
        <v>-4.3427470614041619E-2</v>
      </c>
      <c r="K1160" s="76">
        <v>13182671019.547972</v>
      </c>
      <c r="L1160" s="76">
        <v>6317819244.4134989</v>
      </c>
      <c r="M1160" s="76">
        <v>146180123119.04462</v>
      </c>
      <c r="N1160" s="76">
        <v>59988132105.732101</v>
      </c>
      <c r="O1160" s="76">
        <v>11779.170396119154</v>
      </c>
      <c r="P1160" s="46">
        <v>389585.46970161627</v>
      </c>
      <c r="Q1160" s="46">
        <v>230542.52275474928</v>
      </c>
      <c r="R1160" s="76">
        <v>1001440709058.8118</v>
      </c>
      <c r="S1160" s="56">
        <v>0.33940669894850373</v>
      </c>
      <c r="T1160" s="56">
        <v>0.1663887334782434</v>
      </c>
      <c r="U1160" s="46">
        <v>27.063785447368051</v>
      </c>
      <c r="V1160" s="76">
        <v>4743447676683.9756</v>
      </c>
      <c r="W1160" s="84">
        <v>1495.2088467075407</v>
      </c>
      <c r="X1160" s="82">
        <v>2.7577020789064217E-2</v>
      </c>
      <c r="Y1160" s="476">
        <v>2.0000000000000001E-4</v>
      </c>
    </row>
    <row r="1161" spans="1:25" x14ac:dyDescent="0.2">
      <c r="A1161" s="475">
        <v>1157</v>
      </c>
      <c r="B1161" s="56">
        <v>0.54394177901511842</v>
      </c>
      <c r="C1161" s="46">
        <v>1500</v>
      </c>
      <c r="D1161" s="56">
        <v>0.62847941788995998</v>
      </c>
      <c r="E1161" s="56">
        <v>0.49358151248185089</v>
      </c>
      <c r="F1161" s="250">
        <v>2024.28</v>
      </c>
      <c r="G1161" s="76">
        <v>164860015732.73981</v>
      </c>
      <c r="H1161" s="46">
        <v>14521248.214646587</v>
      </c>
      <c r="I1161" s="76">
        <v>512090123582.78986</v>
      </c>
      <c r="J1161" s="56">
        <v>0.52896552023313936</v>
      </c>
      <c r="K1161" s="76">
        <v>4311651350.3948202</v>
      </c>
      <c r="L1161" s="76">
        <v>0</v>
      </c>
      <c r="M1161" s="76">
        <v>159684425390.1026</v>
      </c>
      <c r="N1161" s="76">
        <v>34800772605.377983</v>
      </c>
      <c r="O1161" s="76">
        <v>39327.234185153386</v>
      </c>
      <c r="P1161" s="46">
        <v>260692.46531498106</v>
      </c>
      <c r="Q1161" s="46">
        <v>142857.73863669005</v>
      </c>
      <c r="R1161" s="76">
        <v>933920776689.00635</v>
      </c>
      <c r="S1161" s="56">
        <v>0.62714135485443723</v>
      </c>
      <c r="T1161" s="56">
        <v>0.41541617663677022</v>
      </c>
      <c r="U1161" s="46">
        <v>15.531024791701602</v>
      </c>
      <c r="V1161" s="76">
        <v>6790601489069.2119</v>
      </c>
      <c r="W1161" s="84">
        <v>2140.3502191810567</v>
      </c>
      <c r="X1161" s="82">
        <v>4.5814261568310144E-2</v>
      </c>
      <c r="Y1161" s="476">
        <v>2.0000000000000001E-4</v>
      </c>
    </row>
    <row r="1162" spans="1:25" x14ac:dyDescent="0.2">
      <c r="A1162" s="475">
        <v>1158</v>
      </c>
      <c r="B1162" s="56">
        <v>0.47008969681339768</v>
      </c>
      <c r="C1162" s="46">
        <v>1500</v>
      </c>
      <c r="D1162" s="56">
        <v>0.66217341998409762</v>
      </c>
      <c r="E1162" s="56">
        <v>0.38799645266941374</v>
      </c>
      <c r="F1162" s="250">
        <v>2024.92</v>
      </c>
      <c r="G1162" s="76">
        <v>255170830879.43927</v>
      </c>
      <c r="H1162" s="46">
        <v>15551030.526548099</v>
      </c>
      <c r="I1162" s="76">
        <v>499768741993.73602</v>
      </c>
      <c r="J1162" s="56">
        <v>0.47008969681339763</v>
      </c>
      <c r="K1162" s="76">
        <v>15889458899.185255</v>
      </c>
      <c r="L1162" s="76">
        <v>1936419498.266057</v>
      </c>
      <c r="M1162" s="76">
        <v>228503469965.92798</v>
      </c>
      <c r="N1162" s="76">
        <v>36225885626.025772</v>
      </c>
      <c r="O1162" s="76">
        <v>26644.12577594582</v>
      </c>
      <c r="P1162" s="46">
        <v>266883.29734933825</v>
      </c>
      <c r="Q1162" s="46">
        <v>146744.62178880133</v>
      </c>
      <c r="R1162" s="76">
        <v>1087067168555.9354</v>
      </c>
      <c r="S1162" s="56">
        <v>0.62434561496279939</v>
      </c>
      <c r="T1162" s="56">
        <v>0.41106466291047589</v>
      </c>
      <c r="U1162" s="46">
        <v>16.368401686405296</v>
      </c>
      <c r="V1162" s="76">
        <v>8188108851393.0586</v>
      </c>
      <c r="W1162" s="84">
        <v>2579.9048126323801</v>
      </c>
      <c r="X1162" s="82">
        <v>4.3808245953341825E-2</v>
      </c>
      <c r="Y1162" s="476">
        <v>2.0000000000000001E-4</v>
      </c>
    </row>
    <row r="1163" spans="1:25" x14ac:dyDescent="0.2">
      <c r="A1163" s="475">
        <v>1159</v>
      </c>
      <c r="B1163" s="56">
        <v>0.4768085989212924</v>
      </c>
      <c r="C1163" s="46">
        <v>1771.5373048119745</v>
      </c>
      <c r="D1163" s="56">
        <v>0.6645265808117653</v>
      </c>
      <c r="E1163" s="56">
        <v>0.40547624220221778</v>
      </c>
      <c r="F1163" s="250">
        <v>2023.75</v>
      </c>
      <c r="G1163" s="76">
        <v>536034970788.56787</v>
      </c>
      <c r="H1163" s="46">
        <v>16025742.945182705</v>
      </c>
      <c r="I1163" s="76">
        <v>501998811814.44312</v>
      </c>
      <c r="J1163" s="56">
        <v>0.45328809619153709</v>
      </c>
      <c r="K1163" s="76">
        <v>17935891959.043365</v>
      </c>
      <c r="L1163" s="76">
        <v>0</v>
      </c>
      <c r="M1163" s="76">
        <v>453489507682.84857</v>
      </c>
      <c r="N1163" s="76">
        <v>46179664241.964905</v>
      </c>
      <c r="O1163" s="76">
        <v>28455.290143671849</v>
      </c>
      <c r="P1163" s="46">
        <v>309417.78912674822</v>
      </c>
      <c r="Q1163" s="46">
        <v>178773.56916735432</v>
      </c>
      <c r="R1163" s="76">
        <v>1377867979451.0596</v>
      </c>
      <c r="S1163" s="56">
        <v>0.64958222162688672</v>
      </c>
      <c r="T1163" s="56">
        <v>0.53211324065513099</v>
      </c>
      <c r="U1163" s="46">
        <v>17.353603546650522</v>
      </c>
      <c r="V1163" s="76">
        <v>13950254633513.463</v>
      </c>
      <c r="W1163" s="84">
        <v>4406.731442243421</v>
      </c>
      <c r="X1163" s="82">
        <v>4.2090444238538867E-2</v>
      </c>
      <c r="Y1163" s="476">
        <v>2.0000000000000001E-4</v>
      </c>
    </row>
    <row r="1164" spans="1:25" x14ac:dyDescent="0.2">
      <c r="A1164" s="475">
        <v>1160</v>
      </c>
      <c r="B1164" s="56">
        <v>0.42034713788349487</v>
      </c>
      <c r="C1164" s="46">
        <v>6566.079925997612</v>
      </c>
      <c r="D1164" s="56">
        <v>0.533634448791101</v>
      </c>
      <c r="E1164" s="56">
        <v>0.432591141615283</v>
      </c>
      <c r="F1164" s="250">
        <v>2025.01</v>
      </c>
      <c r="G1164" s="76">
        <v>131872485430.90237</v>
      </c>
      <c r="H1164" s="46">
        <v>10164312.116087295</v>
      </c>
      <c r="I1164" s="76">
        <v>334157126382.11829</v>
      </c>
      <c r="J1164" s="56">
        <v>0.42034713788349487</v>
      </c>
      <c r="K1164" s="76">
        <v>15764812995.920288</v>
      </c>
      <c r="L1164" s="76">
        <v>29494539493.349102</v>
      </c>
      <c r="M1164" s="76">
        <v>91659705112.969772</v>
      </c>
      <c r="N1164" s="76">
        <v>103762245211.39949</v>
      </c>
      <c r="O1164" s="76">
        <v>36751.808021512261</v>
      </c>
      <c r="P1164" s="46">
        <v>590344.90880135784</v>
      </c>
      <c r="Q1164" s="46">
        <v>405896.32788964768</v>
      </c>
      <c r="R1164" s="76">
        <v>780924656417.90015</v>
      </c>
      <c r="S1164" s="56">
        <v>0.54512797406508628</v>
      </c>
      <c r="T1164" s="56">
        <v>0.32204627211011849</v>
      </c>
      <c r="U1164" s="46">
        <v>16.092524069572431</v>
      </c>
      <c r="V1164" s="76">
        <v>4530036869189.4541</v>
      </c>
      <c r="W1164" s="84">
        <v>1429.3849805381171</v>
      </c>
      <c r="X1164" s="82">
        <v>4.4638228595523639E-2</v>
      </c>
      <c r="Y1164" s="476">
        <v>2.0000000000000001E-4</v>
      </c>
    </row>
    <row r="1165" spans="1:25" x14ac:dyDescent="0.2">
      <c r="A1165" s="475">
        <v>1161</v>
      </c>
      <c r="B1165" s="56">
        <v>0.53749662895909267</v>
      </c>
      <c r="C1165" s="46">
        <v>3623.4152045787232</v>
      </c>
      <c r="D1165" s="56">
        <v>1.0144470514487183</v>
      </c>
      <c r="E1165" s="56">
        <v>0.39114458600914126</v>
      </c>
      <c r="F1165" s="250">
        <v>2024.72</v>
      </c>
      <c r="G1165" s="76">
        <v>281160313150.3266</v>
      </c>
      <c r="H1165" s="46">
        <v>31478849.786254562</v>
      </c>
      <c r="I1165" s="76">
        <v>753649764585.86963</v>
      </c>
      <c r="J1165" s="56">
        <v>0.38460935677920649</v>
      </c>
      <c r="K1165" s="76">
        <v>14766465140.395138</v>
      </c>
      <c r="L1165" s="76">
        <v>0</v>
      </c>
      <c r="M1165" s="76">
        <v>214351743584.45697</v>
      </c>
      <c r="N1165" s="76">
        <v>8137976550.4673529</v>
      </c>
      <c r="O1165" s="76">
        <v>35640.778868236266</v>
      </c>
      <c r="P1165" s="46">
        <v>101465.43749999898</v>
      </c>
      <c r="Q1165" s="46">
        <v>33113.812499999207</v>
      </c>
      <c r="R1165" s="76">
        <v>1359695446144.0952</v>
      </c>
      <c r="S1165" s="56">
        <v>0.56311501438680789</v>
      </c>
      <c r="T1165" s="56">
        <v>0.36248550664799239</v>
      </c>
      <c r="U1165" s="46">
        <v>16.376203280454703</v>
      </c>
      <c r="V1165" s="76">
        <v>8812260930418.3145</v>
      </c>
      <c r="W1165" s="84">
        <v>2782.3581265155244</v>
      </c>
      <c r="X1165" s="82">
        <v>4.4577198662048893E-2</v>
      </c>
      <c r="Y1165" s="476">
        <v>2.0000000000000001E-4</v>
      </c>
    </row>
    <row r="1166" spans="1:25" x14ac:dyDescent="0.2">
      <c r="A1166" s="475">
        <v>1162</v>
      </c>
      <c r="B1166" s="56">
        <v>0.38636440935685795</v>
      </c>
      <c r="C1166" s="46">
        <v>4837.4007656979047</v>
      </c>
      <c r="D1166" s="56">
        <v>0.86456455167275381</v>
      </c>
      <c r="E1166" s="56">
        <v>0.4635013593916148</v>
      </c>
      <c r="F1166" s="250">
        <v>2026.02</v>
      </c>
      <c r="G1166" s="76">
        <v>99283491935.666504</v>
      </c>
      <c r="H1166" s="46">
        <v>23579309.523201309</v>
      </c>
      <c r="I1166" s="76">
        <v>603324161424.35754</v>
      </c>
      <c r="J1166" s="56">
        <v>0.34568866965778966</v>
      </c>
      <c r="K1166" s="76">
        <v>35659630425.701836</v>
      </c>
      <c r="L1166" s="76">
        <v>34548123761.1409</v>
      </c>
      <c r="M1166" s="76">
        <v>66590662113.564751</v>
      </c>
      <c r="N1166" s="76">
        <v>48814858715.62265</v>
      </c>
      <c r="O1166" s="76">
        <v>28643.942396022572</v>
      </c>
      <c r="P1166" s="46">
        <v>322246.89105396427</v>
      </c>
      <c r="Q1166" s="46">
        <v>183775.48946944033</v>
      </c>
      <c r="R1166" s="76">
        <v>889671008378.15527</v>
      </c>
      <c r="S1166" s="56">
        <v>0.44486453444258056</v>
      </c>
      <c r="T1166" s="56">
        <v>0.28373077727360319</v>
      </c>
      <c r="U1166" s="46">
        <v>15.180106282956837</v>
      </c>
      <c r="V1166" s="76">
        <v>4290737490993.4023</v>
      </c>
      <c r="W1166" s="84">
        <v>1353.6774129357361</v>
      </c>
      <c r="X1166" s="82">
        <v>4.7748026688373066E-2</v>
      </c>
      <c r="Y1166" s="476">
        <v>2.0000000000000001E-4</v>
      </c>
    </row>
    <row r="1167" spans="1:25" x14ac:dyDescent="0.2">
      <c r="A1167" s="475">
        <v>1163</v>
      </c>
      <c r="B1167" s="56">
        <v>0.62547806200140055</v>
      </c>
      <c r="C1167" s="46">
        <v>7031.0476115317306</v>
      </c>
      <c r="D1167" s="56">
        <v>0.39640154121631749</v>
      </c>
      <c r="E1167" s="56">
        <v>0.42031351019126489</v>
      </c>
      <c r="F1167" s="250">
        <v>2026.12</v>
      </c>
      <c r="G1167" s="76">
        <v>66143995702.289558</v>
      </c>
      <c r="H1167" s="46">
        <v>7032095.1588310124</v>
      </c>
      <c r="I1167" s="76">
        <v>265330156897.96933</v>
      </c>
      <c r="J1167" s="56">
        <v>0.50272557864840572</v>
      </c>
      <c r="K1167" s="76">
        <v>19990693804.124851</v>
      </c>
      <c r="L1167" s="76">
        <v>55547521750.599358</v>
      </c>
      <c r="M1167" s="76">
        <v>27671372215.535511</v>
      </c>
      <c r="N1167" s="76">
        <v>26495741284.299137</v>
      </c>
      <c r="O1167" s="76">
        <v>22054.410795209878</v>
      </c>
      <c r="P1167" s="46">
        <v>225335.86523754988</v>
      </c>
      <c r="Q1167" s="46">
        <v>113582.03905293182</v>
      </c>
      <c r="R1167" s="76">
        <v>437687910174.15948</v>
      </c>
      <c r="S1167" s="56">
        <v>0.56978669910959345</v>
      </c>
      <c r="T1167" s="56">
        <v>0.41765333587437964</v>
      </c>
      <c r="U1167" s="46">
        <v>15.019405526277435</v>
      </c>
      <c r="V1167" s="76">
        <v>3138827524178.105</v>
      </c>
      <c r="W1167" s="84">
        <v>989.26665410534258</v>
      </c>
      <c r="X1167" s="82">
        <v>4.6694973517690253E-2</v>
      </c>
      <c r="Y1167" s="476">
        <v>2.0000000000000001E-4</v>
      </c>
    </row>
    <row r="1168" spans="1:25" x14ac:dyDescent="0.2">
      <c r="A1168" s="475">
        <v>1164</v>
      </c>
      <c r="B1168" s="56">
        <v>0.52885750177722368</v>
      </c>
      <c r="C1168" s="46">
        <v>4485.4435806758438</v>
      </c>
      <c r="D1168" s="56">
        <v>0.66182228634615747</v>
      </c>
      <c r="E1168" s="56">
        <v>0.49117883030708542</v>
      </c>
      <c r="F1168" s="250">
        <v>2024.81</v>
      </c>
      <c r="G1168" s="76">
        <v>210969275922.22699</v>
      </c>
      <c r="H1168" s="46">
        <v>14447029.855428176</v>
      </c>
      <c r="I1168" s="76">
        <v>398247503103.49152</v>
      </c>
      <c r="J1168" s="56">
        <v>0.36868001712882459</v>
      </c>
      <c r="K1168" s="76">
        <v>6110063294.1038485</v>
      </c>
      <c r="L1168" s="76">
        <v>0</v>
      </c>
      <c r="M1168" s="76">
        <v>216165502648.72656</v>
      </c>
      <c r="N1168" s="76">
        <v>34409906584.26049</v>
      </c>
      <c r="O1168" s="76">
        <v>19756.644547022239</v>
      </c>
      <c r="P1168" s="46">
        <v>253342.61770605342</v>
      </c>
      <c r="Q1168" s="46">
        <v>136673.45270805032</v>
      </c>
      <c r="R1168" s="76">
        <v>989250533960.62122</v>
      </c>
      <c r="S1168" s="56">
        <v>0.6038759667669531</v>
      </c>
      <c r="T1168" s="56">
        <v>0.3114328983793071</v>
      </c>
      <c r="U1168" s="46">
        <v>17.074424787182792</v>
      </c>
      <c r="V1168" s="76">
        <v>5812342300617.5352</v>
      </c>
      <c r="W1168" s="84">
        <v>1835.3186084216923</v>
      </c>
      <c r="X1168" s="82">
        <v>4.2731438623852716E-2</v>
      </c>
      <c r="Y1168" s="476">
        <v>2.0000000000000001E-4</v>
      </c>
    </row>
    <row r="1169" spans="1:25" x14ac:dyDescent="0.2">
      <c r="A1169" s="475">
        <v>1165</v>
      </c>
      <c r="B1169" s="56">
        <v>0.51438439042571904</v>
      </c>
      <c r="C1169" s="46">
        <v>4098.1164456068309</v>
      </c>
      <c r="D1169" s="56">
        <v>1.1288397488690947</v>
      </c>
      <c r="E1169" s="56">
        <v>0.652133300365627</v>
      </c>
      <c r="F1169" s="250">
        <v>2024.31</v>
      </c>
      <c r="G1169" s="76">
        <v>506437985867.86414</v>
      </c>
      <c r="H1169" s="46">
        <v>39795881.252616085</v>
      </c>
      <c r="I1169" s="76">
        <v>550679860516.4657</v>
      </c>
      <c r="J1169" s="56">
        <v>-0.15851574439315952</v>
      </c>
      <c r="K1169" s="76">
        <v>15250457123.691729</v>
      </c>
      <c r="L1169" s="76">
        <v>0</v>
      </c>
      <c r="M1169" s="76">
        <v>349780845600.14099</v>
      </c>
      <c r="N1169" s="76">
        <v>20647796637.44611</v>
      </c>
      <c r="O1169" s="76">
        <v>29585.211203382936</v>
      </c>
      <c r="P1169" s="46">
        <v>169740.21112275874</v>
      </c>
      <c r="Q1169" s="46">
        <v>73779.234801385144</v>
      </c>
      <c r="R1169" s="76">
        <v>1437705359338.2905</v>
      </c>
      <c r="S1169" s="56">
        <v>0.41958157576357835</v>
      </c>
      <c r="T1169" s="56">
        <v>0.26576034196891601</v>
      </c>
      <c r="U1169" s="46">
        <v>26.175657077483837</v>
      </c>
      <c r="V1169" s="76">
        <v>10518538608338.17</v>
      </c>
      <c r="W1169" s="84">
        <v>3321.7957370456188</v>
      </c>
      <c r="X1169" s="82">
        <v>2.9209238834769977E-2</v>
      </c>
      <c r="Y1169" s="476">
        <v>2.0000000000000001E-4</v>
      </c>
    </row>
    <row r="1170" spans="1:25" x14ac:dyDescent="0.2">
      <c r="A1170" s="475">
        <v>1166</v>
      </c>
      <c r="B1170" s="56">
        <v>0.57407454927767154</v>
      </c>
      <c r="C1170" s="46">
        <v>1500</v>
      </c>
      <c r="D1170" s="56">
        <v>0.53067832224629075</v>
      </c>
      <c r="E1170" s="56">
        <v>0.51570089203045255</v>
      </c>
      <c r="F1170" s="250">
        <v>2025.4</v>
      </c>
      <c r="G1170" s="76">
        <v>122228051334.72076</v>
      </c>
      <c r="H1170" s="46">
        <v>11283919.282576952</v>
      </c>
      <c r="I1170" s="76">
        <v>424853573604.2879</v>
      </c>
      <c r="J1170" s="56">
        <v>0.51919342002252344</v>
      </c>
      <c r="K1170" s="76">
        <v>22198432935.646904</v>
      </c>
      <c r="L1170" s="76">
        <v>42253299414.477638</v>
      </c>
      <c r="M1170" s="76">
        <v>89243221986.486542</v>
      </c>
      <c r="N1170" s="76">
        <v>46388171277.439537</v>
      </c>
      <c r="O1170" s="76">
        <v>31667.847150997295</v>
      </c>
      <c r="P1170" s="46">
        <v>345348.19073376735</v>
      </c>
      <c r="Q1170" s="46">
        <v>180166.55074994257</v>
      </c>
      <c r="R1170" s="76">
        <v>753081498178.83594</v>
      </c>
      <c r="S1170" s="56">
        <v>0.59239077077391589</v>
      </c>
      <c r="T1170" s="56">
        <v>0.41784268916288531</v>
      </c>
      <c r="U1170" s="46">
        <v>15.246074410345944</v>
      </c>
      <c r="V1170" s="76">
        <v>5438298732643.7666</v>
      </c>
      <c r="W1170" s="84">
        <v>1715.2494894329661</v>
      </c>
      <c r="X1170" s="82">
        <v>4.6473170920229144E-2</v>
      </c>
      <c r="Y1170" s="476">
        <v>2.0000000000000001E-4</v>
      </c>
    </row>
    <row r="1171" spans="1:25" x14ac:dyDescent="0.2">
      <c r="A1171" s="475">
        <v>1167</v>
      </c>
      <c r="B1171" s="56">
        <v>0.54535248833218453</v>
      </c>
      <c r="C1171" s="46">
        <v>5961.5918224815186</v>
      </c>
      <c r="D1171" s="56">
        <v>0.77073752916613736</v>
      </c>
      <c r="E1171" s="56">
        <v>0.50440984565176927</v>
      </c>
      <c r="F1171" s="250">
        <v>2023.85</v>
      </c>
      <c r="G1171" s="76">
        <v>403847543649.89813</v>
      </c>
      <c r="H1171" s="46">
        <v>18528794.214697894</v>
      </c>
      <c r="I1171" s="76">
        <v>550055663983.4978</v>
      </c>
      <c r="J1171" s="56">
        <v>0.34248768378961114</v>
      </c>
      <c r="K1171" s="76">
        <v>10665868291.755552</v>
      </c>
      <c r="L1171" s="76">
        <v>0</v>
      </c>
      <c r="M1171" s="76">
        <v>400176114585.50775</v>
      </c>
      <c r="N1171" s="76">
        <v>23386574003.41748</v>
      </c>
      <c r="O1171" s="76">
        <v>22143.554003650159</v>
      </c>
      <c r="P1171" s="46">
        <v>173529.36463046211</v>
      </c>
      <c r="Q1171" s="46">
        <v>77325.067593393003</v>
      </c>
      <c r="R1171" s="76">
        <v>1367555931554.1521</v>
      </c>
      <c r="S1171" s="56">
        <v>0.6039313689044411</v>
      </c>
      <c r="T1171" s="56">
        <v>0.40704497531847811</v>
      </c>
      <c r="U1171" s="46">
        <v>17.327038273199076</v>
      </c>
      <c r="V1171" s="76">
        <v>10604623328316.322</v>
      </c>
      <c r="W1171" s="84">
        <v>3346.7782683216051</v>
      </c>
      <c r="X1171" s="82">
        <v>4.2250312195855136E-2</v>
      </c>
      <c r="Y1171" s="476">
        <v>2.0000000000000001E-4</v>
      </c>
    </row>
    <row r="1172" spans="1:25" x14ac:dyDescent="0.2">
      <c r="A1172" s="475">
        <v>1168</v>
      </c>
      <c r="B1172" s="56">
        <v>0.3678875366781294</v>
      </c>
      <c r="C1172" s="46">
        <v>4189.3415380596625</v>
      </c>
      <c r="D1172" s="56">
        <v>0.42034882700935566</v>
      </c>
      <c r="E1172" s="56">
        <v>0.29869899419485696</v>
      </c>
      <c r="F1172" s="250">
        <v>2025.62</v>
      </c>
      <c r="G1172" s="76">
        <v>97758370624.074997</v>
      </c>
      <c r="H1172" s="46">
        <v>7375731.9919713996</v>
      </c>
      <c r="I1172" s="76">
        <v>261655859657.36548</v>
      </c>
      <c r="J1172" s="56">
        <v>0.36788753667812935</v>
      </c>
      <c r="K1172" s="76">
        <v>12970678119.062492</v>
      </c>
      <c r="L1172" s="76">
        <v>17785470453.299946</v>
      </c>
      <c r="M1172" s="76">
        <v>78200080437.91449</v>
      </c>
      <c r="N1172" s="76">
        <v>223095883806.80048</v>
      </c>
      <c r="O1172" s="76">
        <v>28572.00703030829</v>
      </c>
      <c r="P1172" s="46">
        <v>1135967.7389269327</v>
      </c>
      <c r="Q1172" s="46">
        <v>761496.30735338503</v>
      </c>
      <c r="R1172" s="76">
        <v>675207045020.01245</v>
      </c>
      <c r="S1172" s="56">
        <v>0.4266003568575239</v>
      </c>
      <c r="T1172" s="56">
        <v>0.28625628538411657</v>
      </c>
      <c r="U1172" s="46">
        <v>15.966684066841093</v>
      </c>
      <c r="V1172" s="76">
        <v>3407884003727.8027</v>
      </c>
      <c r="W1172" s="84">
        <v>1076.2983495912795</v>
      </c>
      <c r="X1172" s="82">
        <v>4.5467726186486569E-2</v>
      </c>
      <c r="Y1172" s="476">
        <v>2.0000000000000001E-4</v>
      </c>
    </row>
    <row r="1173" spans="1:25" x14ac:dyDescent="0.2">
      <c r="A1173" s="475">
        <v>1169</v>
      </c>
      <c r="B1173" s="56">
        <v>0.44123541580226544</v>
      </c>
      <c r="C1173" s="46">
        <v>2794.7480957184707</v>
      </c>
      <c r="D1173" s="56">
        <v>0.48275725346228454</v>
      </c>
      <c r="E1173" s="56">
        <v>0.47724535094135179</v>
      </c>
      <c r="F1173" s="250">
        <v>2023.75</v>
      </c>
      <c r="G1173" s="76">
        <v>190166131998.90958</v>
      </c>
      <c r="H1173" s="46">
        <v>9414091.880064996</v>
      </c>
      <c r="I1173" s="76">
        <v>287804703651.18323</v>
      </c>
      <c r="J1173" s="56">
        <v>0.38838392741425309</v>
      </c>
      <c r="K1173" s="76">
        <v>6474647509.8468094</v>
      </c>
      <c r="L1173" s="76">
        <v>0</v>
      </c>
      <c r="M1173" s="76">
        <v>195793903416.61563</v>
      </c>
      <c r="N1173" s="76">
        <v>46842542612.524582</v>
      </c>
      <c r="O1173" s="76">
        <v>35062.763359431367</v>
      </c>
      <c r="P1173" s="46">
        <v>309907.93019454018</v>
      </c>
      <c r="Q1173" s="46">
        <v>183695.82472173293</v>
      </c>
      <c r="R1173" s="76">
        <v>721564507092.2865</v>
      </c>
      <c r="S1173" s="56">
        <v>0.59714704678821517</v>
      </c>
      <c r="T1173" s="56">
        <v>0.37652274657426255</v>
      </c>
      <c r="U1173" s="46">
        <v>17.165606351741221</v>
      </c>
      <c r="V1173" s="76">
        <v>5247057267825.668</v>
      </c>
      <c r="W1173" s="84">
        <v>1656.6112168089464</v>
      </c>
      <c r="X1173" s="82">
        <v>4.1657592396254869E-2</v>
      </c>
      <c r="Y1173" s="476">
        <v>2.0000000000000001E-4</v>
      </c>
    </row>
    <row r="1174" spans="1:25" x14ac:dyDescent="0.2">
      <c r="A1174" s="475">
        <v>1170</v>
      </c>
      <c r="B1174" s="56">
        <v>0.58295909285167968</v>
      </c>
      <c r="C1174" s="46">
        <v>3056.3449700284041</v>
      </c>
      <c r="D1174" s="56">
        <v>0.22118086534555392</v>
      </c>
      <c r="E1174" s="56">
        <v>0.34036304111873061</v>
      </c>
      <c r="F1174" s="250">
        <v>2025.26</v>
      </c>
      <c r="G1174" s="76">
        <v>124646445427.67567</v>
      </c>
      <c r="H1174" s="46">
        <v>3515184.8750743633</v>
      </c>
      <c r="I1174" s="76">
        <v>125408635051.99478</v>
      </c>
      <c r="J1174" s="56">
        <v>0.40198340770774821</v>
      </c>
      <c r="K1174" s="76">
        <v>7945062533.7147865</v>
      </c>
      <c r="L1174" s="76">
        <v>7999247539.1728277</v>
      </c>
      <c r="M1174" s="76">
        <v>94988598010.728516</v>
      </c>
      <c r="N1174" s="76">
        <v>14875936636.662621</v>
      </c>
      <c r="O1174" s="76">
        <v>34774.842832833107</v>
      </c>
      <c r="P1174" s="46">
        <v>159950.0469713152</v>
      </c>
      <c r="Q1174" s="46">
        <v>61475.993126485264</v>
      </c>
      <c r="R1174" s="76">
        <v>325547507107.20966</v>
      </c>
      <c r="S1174" s="56">
        <v>0.61047517165362786</v>
      </c>
      <c r="T1174" s="56">
        <v>0.53631386028314909</v>
      </c>
      <c r="U1174" s="46">
        <v>17.227752750166236</v>
      </c>
      <c r="V1174" s="76">
        <v>3385785580204.8599</v>
      </c>
      <c r="W1174" s="84">
        <v>1067.3765632949514</v>
      </c>
      <c r="X1174" s="82">
        <v>4.1413893022860353E-2</v>
      </c>
      <c r="Y1174" s="476">
        <v>2.0000000000000001E-4</v>
      </c>
    </row>
    <row r="1175" spans="1:25" x14ac:dyDescent="0.2">
      <c r="A1175" s="475">
        <v>1171</v>
      </c>
      <c r="B1175" s="56">
        <v>0.60665811265137837</v>
      </c>
      <c r="C1175" s="46">
        <v>5659.4218883057811</v>
      </c>
      <c r="D1175" s="56">
        <v>0.8325813157171954</v>
      </c>
      <c r="E1175" s="56">
        <v>0.54530669119379604</v>
      </c>
      <c r="F1175" s="250">
        <v>2027.45</v>
      </c>
      <c r="G1175" s="76">
        <v>80664443786.379074</v>
      </c>
      <c r="H1175" s="46">
        <v>20764581.614709452</v>
      </c>
      <c r="I1175" s="76">
        <v>558910928113.38391</v>
      </c>
      <c r="J1175" s="56">
        <v>0.36962820603184054</v>
      </c>
      <c r="K1175" s="76">
        <v>36887070199.267227</v>
      </c>
      <c r="L1175" s="76">
        <v>61331125316.950157</v>
      </c>
      <c r="M1175" s="76">
        <v>0</v>
      </c>
      <c r="N1175" s="76">
        <v>82611398604.923462</v>
      </c>
      <c r="O1175" s="76">
        <v>36978.670398815899</v>
      </c>
      <c r="P1175" s="46">
        <v>493718.6340369184</v>
      </c>
      <c r="Q1175" s="46">
        <v>317691.21732904145</v>
      </c>
      <c r="R1175" s="76">
        <v>825369647339.52832</v>
      </c>
      <c r="S1175" s="56">
        <v>0.42656859228047045</v>
      </c>
      <c r="T1175" s="56">
        <v>0.3077153681585541</v>
      </c>
      <c r="U1175" s="46">
        <v>14.770388151363143</v>
      </c>
      <c r="V1175" s="76">
        <v>4162122060715.6475</v>
      </c>
      <c r="W1175" s="84">
        <v>1314.6635194264068</v>
      </c>
      <c r="X1175" s="82">
        <v>4.9241464709259206E-2</v>
      </c>
      <c r="Y1175" s="476">
        <v>2.0000000000000001E-4</v>
      </c>
    </row>
    <row r="1176" spans="1:25" x14ac:dyDescent="0.2">
      <c r="A1176" s="475">
        <v>1172</v>
      </c>
      <c r="B1176" s="56">
        <v>0.49455737568018843</v>
      </c>
      <c r="C1176" s="46">
        <v>6424.6293813369375</v>
      </c>
      <c r="D1176" s="56">
        <v>0.92423323383042066</v>
      </c>
      <c r="E1176" s="56">
        <v>0.31258587061535004</v>
      </c>
      <c r="F1176" s="250">
        <v>2024.9</v>
      </c>
      <c r="G1176" s="76">
        <v>149537754675.33813</v>
      </c>
      <c r="H1176" s="46">
        <v>25182257.532335863</v>
      </c>
      <c r="I1176" s="76">
        <v>589089180658.0188</v>
      </c>
      <c r="J1176" s="56">
        <v>0.32421804996522907</v>
      </c>
      <c r="K1176" s="76">
        <v>32367535216.435932</v>
      </c>
      <c r="L1176" s="76">
        <v>34290193428.2943</v>
      </c>
      <c r="M1176" s="76">
        <v>103467872729.75075</v>
      </c>
      <c r="N1176" s="76">
        <v>41845896804.417816</v>
      </c>
      <c r="O1176" s="76">
        <v>22797.342410816214</v>
      </c>
      <c r="P1176" s="46">
        <v>303484.15278342681</v>
      </c>
      <c r="Q1176" s="46">
        <v>168351.80232744318</v>
      </c>
      <c r="R1176" s="76">
        <v>1005183809774.0299</v>
      </c>
      <c r="S1176" s="56">
        <v>0.48257497581868775</v>
      </c>
      <c r="T1176" s="56">
        <v>0.33176026708504758</v>
      </c>
      <c r="U1176" s="46">
        <v>15.591348594134395</v>
      </c>
      <c r="V1176" s="76">
        <v>5797840169158.2529</v>
      </c>
      <c r="W1176" s="84">
        <v>1830.9926393890239</v>
      </c>
      <c r="X1176" s="82">
        <v>4.6105415641502598E-2</v>
      </c>
      <c r="Y1176" s="476">
        <v>2.0000000000000001E-4</v>
      </c>
    </row>
    <row r="1177" spans="1:25" x14ac:dyDescent="0.2">
      <c r="A1177" s="475">
        <v>1173</v>
      </c>
      <c r="B1177" s="56">
        <v>0.64556019432354339</v>
      </c>
      <c r="C1177" s="46">
        <v>3486.6732696980907</v>
      </c>
      <c r="D1177" s="56">
        <v>0.94340760825457848</v>
      </c>
      <c r="E1177" s="56">
        <v>0.3353611623323296</v>
      </c>
      <c r="F1177" s="250">
        <v>2024.77</v>
      </c>
      <c r="G1177" s="76">
        <v>171245871740.88583</v>
      </c>
      <c r="H1177" s="46">
        <v>27153116.976030167</v>
      </c>
      <c r="I1177" s="76">
        <v>438386511469.13196</v>
      </c>
      <c r="J1177" s="56">
        <v>-3.9766361315386245E-2</v>
      </c>
      <c r="K1177" s="76">
        <v>13649959008.688654</v>
      </c>
      <c r="L1177" s="76">
        <v>12075837796.604095</v>
      </c>
      <c r="M1177" s="76">
        <v>200473750696.76251</v>
      </c>
      <c r="N1177" s="76">
        <v>51855305401.347015</v>
      </c>
      <c r="O1177" s="76">
        <v>23057.190366051851</v>
      </c>
      <c r="P1177" s="46">
        <v>330961.71684139909</v>
      </c>
      <c r="Q1177" s="46">
        <v>188535.00034347491</v>
      </c>
      <c r="R1177" s="76">
        <v>1068400205748.4918</v>
      </c>
      <c r="S1177" s="56">
        <v>0.42187425417052371</v>
      </c>
      <c r="T1177" s="56">
        <v>0.11733496707754255</v>
      </c>
      <c r="U1177" s="46">
        <v>28.985617966882181</v>
      </c>
      <c r="V1177" s="76">
        <v>3836783224581.9941</v>
      </c>
      <c r="W1177" s="84">
        <v>1211.6753352868486</v>
      </c>
      <c r="X1177" s="82">
        <v>2.5878899316042012E-2</v>
      </c>
      <c r="Y1177" s="476">
        <v>2.0000000000000001E-4</v>
      </c>
    </row>
    <row r="1178" spans="1:25" x14ac:dyDescent="0.2">
      <c r="A1178" s="475">
        <v>1174</v>
      </c>
      <c r="B1178" s="56">
        <v>0.63006122837631362</v>
      </c>
      <c r="C1178" s="46">
        <v>3193.2272561415648</v>
      </c>
      <c r="D1178" s="56">
        <v>0.81945427145305394</v>
      </c>
      <c r="E1178" s="56">
        <v>0.66271876035167832</v>
      </c>
      <c r="F1178" s="250">
        <v>2024.6</v>
      </c>
      <c r="G1178" s="76">
        <v>164458472000.86255</v>
      </c>
      <c r="H1178" s="46">
        <v>21368368.422020491</v>
      </c>
      <c r="I1178" s="76">
        <v>358200389558.89917</v>
      </c>
      <c r="J1178" s="56">
        <v>-2.562010356148936E-2</v>
      </c>
      <c r="K1178" s="76">
        <v>15909127537.437239</v>
      </c>
      <c r="L1178" s="76">
        <v>26966315166.621265</v>
      </c>
      <c r="M1178" s="76">
        <v>106022877531.15334</v>
      </c>
      <c r="N1178" s="76">
        <v>49996189565.377609</v>
      </c>
      <c r="O1178" s="76">
        <v>29650.762433910932</v>
      </c>
      <c r="P1178" s="46">
        <v>321761.1897429392</v>
      </c>
      <c r="Q1178" s="46">
        <v>184458.29678271728</v>
      </c>
      <c r="R1178" s="76">
        <v>799727942379.96631</v>
      </c>
      <c r="S1178" s="56">
        <v>0.3846994288310458</v>
      </c>
      <c r="T1178" s="56">
        <v>0.17894431733876812</v>
      </c>
      <c r="U1178" s="46">
        <v>24.223101662723941</v>
      </c>
      <c r="V1178" s="76">
        <v>3716508282389.0767</v>
      </c>
      <c r="W1178" s="84">
        <v>1173.5590297160575</v>
      </c>
      <c r="X1178" s="82">
        <v>3.1221972227380063E-2</v>
      </c>
      <c r="Y1178" s="476">
        <v>2.0000000000000001E-4</v>
      </c>
    </row>
    <row r="1179" spans="1:25" x14ac:dyDescent="0.2">
      <c r="A1179" s="475">
        <v>1175</v>
      </c>
      <c r="B1179" s="56">
        <v>0.6031733838172304</v>
      </c>
      <c r="C1179" s="46">
        <v>1500</v>
      </c>
      <c r="D1179" s="56">
        <v>0.75853091356936331</v>
      </c>
      <c r="E1179" s="56">
        <v>0.3610872986398167</v>
      </c>
      <c r="F1179" s="250">
        <v>2025.91</v>
      </c>
      <c r="G1179" s="76">
        <v>125854308569.43018</v>
      </c>
      <c r="H1179" s="46">
        <v>19421906.781346742</v>
      </c>
      <c r="I1179" s="76">
        <v>564964992110.08313</v>
      </c>
      <c r="J1179" s="56">
        <v>0.40021962652387422</v>
      </c>
      <c r="K1179" s="76">
        <v>17262079115.785938</v>
      </c>
      <c r="L1179" s="76">
        <v>2309961560.9072104</v>
      </c>
      <c r="M1179" s="76">
        <v>82102766096.777267</v>
      </c>
      <c r="N1179" s="76">
        <v>66026219455.569016</v>
      </c>
      <c r="O1179" s="76">
        <v>31486.36703652401</v>
      </c>
      <c r="P1179" s="46">
        <v>393277.48063890351</v>
      </c>
      <c r="Q1179" s="46">
        <v>240920.51400642446</v>
      </c>
      <c r="R1179" s="76">
        <v>942462040861.38989</v>
      </c>
      <c r="S1179" s="56">
        <v>0.51260075162731178</v>
      </c>
      <c r="T1179" s="56">
        <v>0.32721596987433643</v>
      </c>
      <c r="U1179" s="46">
        <v>15.38273648551437</v>
      </c>
      <c r="V1179" s="76">
        <v>5407803110042.1416</v>
      </c>
      <c r="W1179" s="84">
        <v>1706.3981011688725</v>
      </c>
      <c r="X1179" s="82">
        <v>4.5844430880041476E-2</v>
      </c>
      <c r="Y1179" s="476">
        <v>2.0000000000000001E-4</v>
      </c>
    </row>
    <row r="1180" spans="1:25" x14ac:dyDescent="0.2">
      <c r="A1180" s="475">
        <v>1176</v>
      </c>
      <c r="B1180" s="56">
        <v>0.43320647270652846</v>
      </c>
      <c r="C1180" s="46">
        <v>1500</v>
      </c>
      <c r="D1180" s="56">
        <v>1.2137747669643559</v>
      </c>
      <c r="E1180" s="56">
        <v>0.2217777462168164</v>
      </c>
      <c r="F1180" s="250">
        <v>2027.21</v>
      </c>
      <c r="G1180" s="76">
        <v>80438901056.32251</v>
      </c>
      <c r="H1180" s="46">
        <v>47963557.590976715</v>
      </c>
      <c r="I1180" s="76">
        <v>660701437021.96301</v>
      </c>
      <c r="J1180" s="56">
        <v>-2.7931788422189241E-2</v>
      </c>
      <c r="K1180" s="76">
        <v>47984206295.963455</v>
      </c>
      <c r="L1180" s="76">
        <v>119197661740.46484</v>
      </c>
      <c r="M1180" s="76">
        <v>0</v>
      </c>
      <c r="N1180" s="76">
        <v>39270169075.45713</v>
      </c>
      <c r="O1180" s="76">
        <v>30566.160146276467</v>
      </c>
      <c r="P1180" s="46">
        <v>287330.91265588725</v>
      </c>
      <c r="Q1180" s="46">
        <v>150952.85975228989</v>
      </c>
      <c r="R1180" s="76">
        <v>950381797694.09399</v>
      </c>
      <c r="S1180" s="56">
        <v>0.18376929634137243</v>
      </c>
      <c r="T1180" s="56">
        <v>3.6260791987471772E-2</v>
      </c>
      <c r="U1180" s="46">
        <v>59.054610980260719</v>
      </c>
      <c r="V1180" s="76">
        <v>2190156940924.2429</v>
      </c>
      <c r="W1180" s="84">
        <v>690.61821412225697</v>
      </c>
      <c r="X1180" s="82">
        <v>1.3108486607076702E-2</v>
      </c>
      <c r="Y1180" s="476">
        <v>2.0000000000000001E-4</v>
      </c>
    </row>
    <row r="1181" spans="1:25" x14ac:dyDescent="0.2">
      <c r="A1181" s="475">
        <v>1177</v>
      </c>
      <c r="B1181" s="56">
        <v>0.38420032582347363</v>
      </c>
      <c r="C1181" s="46">
        <v>5585.9504819264266</v>
      </c>
      <c r="D1181" s="56">
        <v>0.84293721645058695</v>
      </c>
      <c r="E1181" s="56">
        <v>0.29682102260910281</v>
      </c>
      <c r="F1181" s="250">
        <v>2024.03</v>
      </c>
      <c r="G1181" s="76">
        <v>405044388371.18774</v>
      </c>
      <c r="H1181" s="46">
        <v>21573999.446410574</v>
      </c>
      <c r="I1181" s="76">
        <v>489447651468.4483</v>
      </c>
      <c r="J1181" s="56">
        <v>0.26961187061077552</v>
      </c>
      <c r="K1181" s="76">
        <v>19504101160.887562</v>
      </c>
      <c r="L1181" s="76">
        <v>0</v>
      </c>
      <c r="M1181" s="76">
        <v>286908968215.07764</v>
      </c>
      <c r="N1181" s="76">
        <v>59909696852.38575</v>
      </c>
      <c r="O1181" s="76">
        <v>26361.290213247128</v>
      </c>
      <c r="P1181" s="46">
        <v>387601.99548530753</v>
      </c>
      <c r="Q1181" s="46">
        <v>234258.36215092387</v>
      </c>
      <c r="R1181" s="76">
        <v>1318995998389.5825</v>
      </c>
      <c r="S1181" s="56">
        <v>0.57040306678792729</v>
      </c>
      <c r="T1181" s="56">
        <v>0.37524847191322663</v>
      </c>
      <c r="U1181" s="46">
        <v>17.861151153689754</v>
      </c>
      <c r="V1181" s="76">
        <v>9657123524779.3965</v>
      </c>
      <c r="W1181" s="84">
        <v>3046.6522552792539</v>
      </c>
      <c r="X1181" s="82">
        <v>4.1320451557886266E-2</v>
      </c>
      <c r="Y1181" s="476">
        <v>2.0000000000000001E-4</v>
      </c>
    </row>
    <row r="1182" spans="1:25" x14ac:dyDescent="0.2">
      <c r="A1182" s="475">
        <v>1178</v>
      </c>
      <c r="B1182" s="56">
        <v>0.36440126784896582</v>
      </c>
      <c r="C1182" s="46">
        <v>6798.4019906200947</v>
      </c>
      <c r="D1182" s="56">
        <v>0.91283773465866647</v>
      </c>
      <c r="E1182" s="56">
        <v>0.59019432275661543</v>
      </c>
      <c r="F1182" s="250">
        <v>2024.44</v>
      </c>
      <c r="G1182" s="76">
        <v>384746481366.51526</v>
      </c>
      <c r="H1182" s="46">
        <v>24275895.294340629</v>
      </c>
      <c r="I1182" s="76">
        <v>373012677124.91193</v>
      </c>
      <c r="J1182" s="56">
        <v>-0.17032077186953409</v>
      </c>
      <c r="K1182" s="76">
        <v>18383337385.381908</v>
      </c>
      <c r="L1182" s="76">
        <v>237881365.63036081</v>
      </c>
      <c r="M1182" s="76">
        <v>257676388995.00983</v>
      </c>
      <c r="N1182" s="76">
        <v>36421303239.755661</v>
      </c>
      <c r="O1182" s="76">
        <v>30631.480675988103</v>
      </c>
      <c r="P1182" s="46">
        <v>247951.72295884383</v>
      </c>
      <c r="Q1182" s="46">
        <v>127686.74735239975</v>
      </c>
      <c r="R1182" s="76">
        <v>1041444475808.9237</v>
      </c>
      <c r="S1182" s="56">
        <v>0.4239004487352987</v>
      </c>
      <c r="T1182" s="56">
        <v>0.29406394785459389</v>
      </c>
      <c r="U1182" s="46">
        <v>25.251241131350849</v>
      </c>
      <c r="V1182" s="76">
        <v>8119336570671.0391</v>
      </c>
      <c r="W1182" s="84">
        <v>2564.5235546244476</v>
      </c>
      <c r="X1182" s="82">
        <v>3.0298219727718886E-2</v>
      </c>
      <c r="Y1182" s="476">
        <v>2.0000000000000001E-4</v>
      </c>
    </row>
    <row r="1183" spans="1:25" x14ac:dyDescent="0.2">
      <c r="A1183" s="475">
        <v>1179</v>
      </c>
      <c r="B1183" s="56">
        <v>0.68309552893465353</v>
      </c>
      <c r="C1183" s="46">
        <v>9442.7030502009547</v>
      </c>
      <c r="D1183" s="56">
        <v>1.3046826461352561</v>
      </c>
      <c r="E1183" s="56">
        <v>0.4493707877837651</v>
      </c>
      <c r="F1183" s="250">
        <v>2023.79</v>
      </c>
      <c r="G1183" s="76">
        <v>212585351484.14423</v>
      </c>
      <c r="H1183" s="46">
        <v>30197352.428611226</v>
      </c>
      <c r="I1183" s="76">
        <v>650762443434.75146</v>
      </c>
      <c r="J1183" s="56">
        <v>0.2613458009940941</v>
      </c>
      <c r="K1183" s="76">
        <v>13112510439.078129</v>
      </c>
      <c r="L1183" s="76">
        <v>0</v>
      </c>
      <c r="M1183" s="76">
        <v>191959318118.5484</v>
      </c>
      <c r="N1183" s="76">
        <v>1684267444.4035335</v>
      </c>
      <c r="O1183" s="76">
        <v>19738.453277291701</v>
      </c>
      <c r="P1183" s="46">
        <v>47911</v>
      </c>
      <c r="Q1183" s="46">
        <v>6541</v>
      </c>
      <c r="R1183" s="76">
        <v>1078100663635.8293</v>
      </c>
      <c r="S1183" s="56">
        <v>0.47162658121948736</v>
      </c>
      <c r="T1183" s="56">
        <v>0.31590025566603908</v>
      </c>
      <c r="U1183" s="46">
        <v>16.67521270086382</v>
      </c>
      <c r="V1183" s="76">
        <v>6067819334171.4053</v>
      </c>
      <c r="W1183" s="84">
        <v>1914.84526460857</v>
      </c>
      <c r="X1183" s="82">
        <v>4.5129587004990222E-2</v>
      </c>
      <c r="Y1183" s="476">
        <v>2.0000000000000001E-4</v>
      </c>
    </row>
    <row r="1184" spans="1:25" x14ac:dyDescent="0.2">
      <c r="A1184" s="475">
        <v>1180</v>
      </c>
      <c r="B1184" s="56">
        <v>0.57314107102668865</v>
      </c>
      <c r="C1184" s="46">
        <v>7383.6732214563417</v>
      </c>
      <c r="D1184" s="56">
        <v>0.83013603753715814</v>
      </c>
      <c r="E1184" s="56">
        <v>0.18454608340812162</v>
      </c>
      <c r="F1184" s="250">
        <v>2024.92</v>
      </c>
      <c r="G1184" s="76">
        <v>159568794768.83966</v>
      </c>
      <c r="H1184" s="46">
        <v>20247621.82195602</v>
      </c>
      <c r="I1184" s="76">
        <v>549834539299.25513</v>
      </c>
      <c r="J1184" s="56">
        <v>0.29435104031405501</v>
      </c>
      <c r="K1184" s="76">
        <v>14122025909.529255</v>
      </c>
      <c r="L1184" s="76">
        <v>2502897440.1838775</v>
      </c>
      <c r="M1184" s="76">
        <v>154734141433.63733</v>
      </c>
      <c r="N1184" s="76">
        <v>22306978442.407169</v>
      </c>
      <c r="O1184" s="76">
        <v>23962.800850144671</v>
      </c>
      <c r="P1184" s="46">
        <v>150395.97888958018</v>
      </c>
      <c r="Q1184" s="46">
        <v>74786.241795317706</v>
      </c>
      <c r="R1184" s="76">
        <v>953892324709.48608</v>
      </c>
      <c r="S1184" s="56">
        <v>0.49225522936907878</v>
      </c>
      <c r="T1184" s="56">
        <v>0.28210576768700724</v>
      </c>
      <c r="U1184" s="46">
        <v>16.457657970462368</v>
      </c>
      <c r="V1184" s="76">
        <v>4825564501758.29</v>
      </c>
      <c r="W1184" s="84">
        <v>1523.3046433080697</v>
      </c>
      <c r="X1184" s="82">
        <v>4.5306970775318492E-2</v>
      </c>
      <c r="Y1184" s="476">
        <v>2.0000000000000001E-4</v>
      </c>
    </row>
    <row r="1185" spans="1:25" x14ac:dyDescent="0.2">
      <c r="A1185" s="475">
        <v>1181</v>
      </c>
      <c r="B1185" s="56">
        <v>0.59150024908125554</v>
      </c>
      <c r="C1185" s="46">
        <v>5843.4578876870692</v>
      </c>
      <c r="D1185" s="56">
        <v>0.74126164986391296</v>
      </c>
      <c r="E1185" s="56">
        <v>0.45491313033329855</v>
      </c>
      <c r="F1185" s="250">
        <v>2024.79</v>
      </c>
      <c r="G1185" s="76">
        <v>244111741818.06366</v>
      </c>
      <c r="H1185" s="46">
        <v>17100831.15418274</v>
      </c>
      <c r="I1185" s="76">
        <v>357137777453.76709</v>
      </c>
      <c r="J1185" s="56">
        <v>0.1896285488193129</v>
      </c>
      <c r="K1185" s="76">
        <v>11211250685.22431</v>
      </c>
      <c r="L1185" s="76">
        <v>11675739989.351479</v>
      </c>
      <c r="M1185" s="76">
        <v>216782283145.21353</v>
      </c>
      <c r="N1185" s="76">
        <v>12278961441.264717</v>
      </c>
      <c r="O1185" s="76">
        <v>10092.785412812755</v>
      </c>
      <c r="P1185" s="46">
        <v>129323.15907050407</v>
      </c>
      <c r="Q1185" s="46">
        <v>49138.309400398255</v>
      </c>
      <c r="R1185" s="76">
        <v>890087032646.82446</v>
      </c>
      <c r="S1185" s="56">
        <v>0.54229489407713405</v>
      </c>
      <c r="T1185" s="56">
        <v>0.33724653790201664</v>
      </c>
      <c r="U1185" s="46">
        <v>17.827460880004875</v>
      </c>
      <c r="V1185" s="76">
        <v>5816156101813.0527</v>
      </c>
      <c r="W1185" s="84">
        <v>1834.8108995924154</v>
      </c>
      <c r="X1185" s="82">
        <v>4.1623542931222071E-2</v>
      </c>
      <c r="Y1185" s="476">
        <v>2.0000000000000001E-4</v>
      </c>
    </row>
    <row r="1186" spans="1:25" x14ac:dyDescent="0.2">
      <c r="A1186" s="475">
        <v>1182</v>
      </c>
      <c r="B1186" s="56">
        <v>0.53797415743736932</v>
      </c>
      <c r="C1186" s="46">
        <v>4072.5980677440866</v>
      </c>
      <c r="D1186" s="56">
        <v>0.91327184157166608</v>
      </c>
      <c r="E1186" s="56">
        <v>0.64402868729084295</v>
      </c>
      <c r="F1186" s="250">
        <v>2026.87</v>
      </c>
      <c r="G1186" s="76">
        <v>180956057679.52408</v>
      </c>
      <c r="H1186" s="46">
        <v>25467569.549461812</v>
      </c>
      <c r="I1186" s="76">
        <v>616337409631.30627</v>
      </c>
      <c r="J1186" s="56">
        <v>0.36650772036967871</v>
      </c>
      <c r="K1186" s="76">
        <v>54240033477.574936</v>
      </c>
      <c r="L1186" s="76">
        <v>113886699205.8557</v>
      </c>
      <c r="M1186" s="76">
        <v>10045461953.306116</v>
      </c>
      <c r="N1186" s="76">
        <v>35165739367.895691</v>
      </c>
      <c r="O1186" s="76">
        <v>30904.130521203053</v>
      </c>
      <c r="P1186" s="46">
        <v>269941.07302480435</v>
      </c>
      <c r="Q1186" s="46">
        <v>143736.64485657652</v>
      </c>
      <c r="R1186" s="76">
        <v>1086069878971.2646</v>
      </c>
      <c r="S1186" s="56">
        <v>0.51731300025839888</v>
      </c>
      <c r="T1186" s="56">
        <v>0.35544374897744863</v>
      </c>
      <c r="U1186" s="46">
        <v>15.623470220338818</v>
      </c>
      <c r="V1186" s="76">
        <v>6639985655143.4346</v>
      </c>
      <c r="W1186" s="84">
        <v>2095.3976462434207</v>
      </c>
      <c r="X1186" s="82">
        <v>4.6688550720328834E-2</v>
      </c>
      <c r="Y1186" s="476">
        <v>2.0000000000000001E-4</v>
      </c>
    </row>
    <row r="1187" spans="1:25" x14ac:dyDescent="0.2">
      <c r="A1187" s="475">
        <v>1183</v>
      </c>
      <c r="B1187" s="56">
        <v>0.68957692651791236</v>
      </c>
      <c r="C1187" s="46">
        <v>3797.0680885817765</v>
      </c>
      <c r="D1187" s="56">
        <v>1.1748790548095203</v>
      </c>
      <c r="E1187" s="56">
        <v>0.37099157220535561</v>
      </c>
      <c r="F1187" s="250">
        <v>2026.18</v>
      </c>
      <c r="G1187" s="76">
        <v>196194004578.39923</v>
      </c>
      <c r="H1187" s="46">
        <v>44010446.06686563</v>
      </c>
      <c r="I1187" s="76">
        <v>809430183958.10266</v>
      </c>
      <c r="J1187" s="56">
        <v>0.20101380578428674</v>
      </c>
      <c r="K1187" s="76">
        <v>31543951676.363441</v>
      </c>
      <c r="L1187" s="76">
        <v>13348007146.645107</v>
      </c>
      <c r="M1187" s="76">
        <v>78165529674.047882</v>
      </c>
      <c r="N1187" s="76">
        <v>63000884655.753517</v>
      </c>
      <c r="O1187" s="76">
        <v>37203.071032928208</v>
      </c>
      <c r="P1187" s="46">
        <v>407176.56691206153</v>
      </c>
      <c r="Q1187" s="46">
        <v>240870.9900920176</v>
      </c>
      <c r="R1187" s="76">
        <v>1215553723058.7283</v>
      </c>
      <c r="S1187" s="56">
        <v>0.36276458102427028</v>
      </c>
      <c r="T1187" s="56">
        <v>0.25277566932942397</v>
      </c>
      <c r="U1187" s="46">
        <v>16.681865263639072</v>
      </c>
      <c r="V1187" s="76">
        <v>5542501289071.1289</v>
      </c>
      <c r="W1187" s="84">
        <v>1746.6258009831383</v>
      </c>
      <c r="X1187" s="82">
        <v>4.4721968867116629E-2</v>
      </c>
      <c r="Y1187" s="476">
        <v>2.0000000000000001E-4</v>
      </c>
    </row>
    <row r="1188" spans="1:25" x14ac:dyDescent="0.2">
      <c r="A1188" s="475">
        <v>1184</v>
      </c>
      <c r="B1188" s="56">
        <v>0.60826435596923567</v>
      </c>
      <c r="C1188" s="46">
        <v>1500</v>
      </c>
      <c r="D1188" s="56">
        <v>0.33095092249423286</v>
      </c>
      <c r="E1188" s="56">
        <v>0.48859384999230915</v>
      </c>
      <c r="F1188" s="250">
        <v>2025.43</v>
      </c>
      <c r="G1188" s="76">
        <v>57558806020.029716</v>
      </c>
      <c r="H1188" s="46">
        <v>5457750.2243315764</v>
      </c>
      <c r="I1188" s="76">
        <v>260719746368.883</v>
      </c>
      <c r="J1188" s="56">
        <v>0.5782637138200164</v>
      </c>
      <c r="K1188" s="76">
        <v>17592853337.226093</v>
      </c>
      <c r="L1188" s="76">
        <v>22642371593.909615</v>
      </c>
      <c r="M1188" s="76">
        <v>54898523249.177765</v>
      </c>
      <c r="N1188" s="76">
        <v>41144739241.649193</v>
      </c>
      <c r="O1188" s="76">
        <v>23313.771938859536</v>
      </c>
      <c r="P1188" s="46">
        <v>327861.06994252978</v>
      </c>
      <c r="Q1188" s="46">
        <v>164253.09934927968</v>
      </c>
      <c r="R1188" s="76">
        <v>444491465736.02539</v>
      </c>
      <c r="S1188" s="56">
        <v>0.6037907923846515</v>
      </c>
      <c r="T1188" s="56">
        <v>0.41830944083678678</v>
      </c>
      <c r="U1188" s="46">
        <v>14.707900987360269</v>
      </c>
      <c r="V1188" s="76">
        <v>3140593859465.7993</v>
      </c>
      <c r="W1188" s="84">
        <v>991.2743335356821</v>
      </c>
      <c r="X1188" s="82">
        <v>4.7601280655771135E-2</v>
      </c>
      <c r="Y1188" s="476">
        <v>2.0000000000000001E-4</v>
      </c>
    </row>
    <row r="1189" spans="1:25" x14ac:dyDescent="0.2">
      <c r="A1189" s="475">
        <v>1185</v>
      </c>
      <c r="B1189" s="56">
        <v>0.57738558872931989</v>
      </c>
      <c r="C1189" s="46">
        <v>2562.5885225474931</v>
      </c>
      <c r="D1189" s="56">
        <v>1.1565069818708777</v>
      </c>
      <c r="E1189" s="56">
        <v>0.7</v>
      </c>
      <c r="F1189" s="250">
        <v>2023.75</v>
      </c>
      <c r="G1189" s="76">
        <v>388989091319.67072</v>
      </c>
      <c r="H1189" s="46">
        <v>41644388.952621117</v>
      </c>
      <c r="I1189" s="76">
        <v>925573763975.33337</v>
      </c>
      <c r="J1189" s="56">
        <v>0.34698600850749062</v>
      </c>
      <c r="K1189" s="76">
        <v>17743568640.329468</v>
      </c>
      <c r="L1189" s="76">
        <v>0</v>
      </c>
      <c r="M1189" s="76">
        <v>383944446349.89673</v>
      </c>
      <c r="N1189" s="76">
        <v>46059784364.139824</v>
      </c>
      <c r="O1189" s="76">
        <v>34640.415888928343</v>
      </c>
      <c r="P1189" s="46">
        <v>324542.52502730663</v>
      </c>
      <c r="Q1189" s="46">
        <v>179034.37978791341</v>
      </c>
      <c r="R1189" s="76">
        <v>1862999770346.9397</v>
      </c>
      <c r="S1189" s="56">
        <v>0.55569138876968505</v>
      </c>
      <c r="T1189" s="56">
        <v>0.33646583507809996</v>
      </c>
      <c r="U1189" s="46">
        <v>16.700470981116268</v>
      </c>
      <c r="V1189" s="76">
        <v>11481632606389.102</v>
      </c>
      <c r="W1189" s="84">
        <v>3626.1139610370037</v>
      </c>
      <c r="X1189" s="82">
        <v>4.3518579272726454E-2</v>
      </c>
      <c r="Y1189" s="476">
        <v>2.0000000000000001E-4</v>
      </c>
    </row>
    <row r="1190" spans="1:25" x14ac:dyDescent="0.2">
      <c r="A1190" s="475">
        <v>1186</v>
      </c>
      <c r="B1190" s="56">
        <v>0.58444584544091271</v>
      </c>
      <c r="C1190" s="46">
        <v>3401.0800455290992</v>
      </c>
      <c r="D1190" s="56">
        <v>1.3309975163362586</v>
      </c>
      <c r="E1190" s="56">
        <v>0.49642363940207429</v>
      </c>
      <c r="F1190" s="250">
        <v>2023.75</v>
      </c>
      <c r="G1190" s="76">
        <v>476835699820.25787</v>
      </c>
      <c r="H1190" s="46">
        <v>56359024.178912863</v>
      </c>
      <c r="I1190" s="76">
        <v>720530224461.83765</v>
      </c>
      <c r="J1190" s="56">
        <v>9.9113760451098876E-2</v>
      </c>
      <c r="K1190" s="76">
        <v>17046664131.104744</v>
      </c>
      <c r="L1190" s="76">
        <v>0</v>
      </c>
      <c r="M1190" s="76">
        <v>497780283940.12103</v>
      </c>
      <c r="N1190" s="76">
        <v>24201822849.946381</v>
      </c>
      <c r="O1190" s="76">
        <v>32200.495603707881</v>
      </c>
      <c r="P1190" s="46">
        <v>203686.03492818022</v>
      </c>
      <c r="Q1190" s="46">
        <v>111184.61979877843</v>
      </c>
      <c r="R1190" s="76">
        <v>1852404342241.5837</v>
      </c>
      <c r="S1190" s="56">
        <v>0.51580055728011442</v>
      </c>
      <c r="T1190" s="56">
        <v>0.27638419277094806</v>
      </c>
      <c r="U1190" s="46">
        <v>18.559508373025889</v>
      </c>
      <c r="V1190" s="76">
        <v>10299554659503.193</v>
      </c>
      <c r="W1190" s="84">
        <v>3253.3182026105542</v>
      </c>
      <c r="X1190" s="82">
        <v>4.0233706959416575E-2</v>
      </c>
      <c r="Y1190" s="476">
        <v>2.0000000000000001E-4</v>
      </c>
    </row>
    <row r="1191" spans="1:25" x14ac:dyDescent="0.2">
      <c r="A1191" s="475">
        <v>1187</v>
      </c>
      <c r="B1191" s="56">
        <v>0.54440604618029342</v>
      </c>
      <c r="C1191" s="46">
        <v>8618.8933867588221</v>
      </c>
      <c r="D1191" s="56">
        <v>0.20759910317677788</v>
      </c>
      <c r="E1191" s="56">
        <v>0.52983223484459707</v>
      </c>
      <c r="F1191" s="250">
        <v>2026.45</v>
      </c>
      <c r="G1191" s="76">
        <v>80790138328.593811</v>
      </c>
      <c r="H1191" s="46">
        <v>3517314.0308708535</v>
      </c>
      <c r="I1191" s="76">
        <v>166924058303.24792</v>
      </c>
      <c r="J1191" s="56">
        <v>0.52594190405936736</v>
      </c>
      <c r="K1191" s="76">
        <v>24324294633.530769</v>
      </c>
      <c r="L1191" s="76">
        <v>57579218629.045982</v>
      </c>
      <c r="M1191" s="76">
        <v>19409693486.753033</v>
      </c>
      <c r="N1191" s="76">
        <v>77865923134.984299</v>
      </c>
      <c r="O1191" s="76">
        <v>29401.180106854903</v>
      </c>
      <c r="P1191" s="46">
        <v>519591.40815306583</v>
      </c>
      <c r="Q1191" s="46">
        <v>299301.63537105499</v>
      </c>
      <c r="R1191" s="76">
        <v>412243278323.31952</v>
      </c>
      <c r="S1191" s="56">
        <v>0.57435660935802346</v>
      </c>
      <c r="T1191" s="56">
        <v>0.42915379971056866</v>
      </c>
      <c r="U1191" s="46">
        <v>15.491641617990034</v>
      </c>
      <c r="V1191" s="76">
        <v>3140980456479.959</v>
      </c>
      <c r="W1191" s="84">
        <v>990.70522565759813</v>
      </c>
      <c r="X1191" s="82">
        <v>4.5371741078634016E-2</v>
      </c>
      <c r="Y1191" s="476">
        <v>2.0000000000000001E-4</v>
      </c>
    </row>
    <row r="1192" spans="1:25" x14ac:dyDescent="0.2">
      <c r="A1192" s="475">
        <v>1188</v>
      </c>
      <c r="B1192" s="56">
        <v>0.41656028008215862</v>
      </c>
      <c r="C1192" s="46">
        <v>5173.9977742656101</v>
      </c>
      <c r="D1192" s="56">
        <v>0.8773010526299394</v>
      </c>
      <c r="E1192" s="56">
        <v>0.36510793319376161</v>
      </c>
      <c r="F1192" s="250">
        <v>2024.32</v>
      </c>
      <c r="G1192" s="76">
        <v>238303419086.04718</v>
      </c>
      <c r="H1192" s="46">
        <v>23416498.358897705</v>
      </c>
      <c r="I1192" s="76">
        <v>554599090072.65454</v>
      </c>
      <c r="J1192" s="56">
        <v>0.25982219723244071</v>
      </c>
      <c r="K1192" s="76">
        <v>20520356105.790741</v>
      </c>
      <c r="L1192" s="76">
        <v>2265899675.1942244</v>
      </c>
      <c r="M1192" s="76">
        <v>216914585417.66422</v>
      </c>
      <c r="N1192" s="76">
        <v>106792525548.51692</v>
      </c>
      <c r="O1192" s="76">
        <v>28846.755595362294</v>
      </c>
      <c r="P1192" s="46">
        <v>578926.69367201906</v>
      </c>
      <c r="Q1192" s="46">
        <v>384264.59283298498</v>
      </c>
      <c r="R1192" s="76">
        <v>1207891997131.0488</v>
      </c>
      <c r="S1192" s="56">
        <v>0.49392186517021625</v>
      </c>
      <c r="T1192" s="56">
        <v>0.29569323298455369</v>
      </c>
      <c r="U1192" s="46">
        <v>16.951717684192772</v>
      </c>
      <c r="V1192" s="76">
        <v>6607373747812.748</v>
      </c>
      <c r="W1192" s="84">
        <v>2085.1986051815184</v>
      </c>
      <c r="X1192" s="82">
        <v>4.3541576225914813E-2</v>
      </c>
      <c r="Y1192" s="476">
        <v>2.0000000000000001E-4</v>
      </c>
    </row>
    <row r="1193" spans="1:25" x14ac:dyDescent="0.2">
      <c r="A1193" s="475">
        <v>1189</v>
      </c>
      <c r="B1193" s="56">
        <v>0.57511606545942928</v>
      </c>
      <c r="C1193" s="46">
        <v>3085.7101582800979</v>
      </c>
      <c r="D1193" s="56">
        <v>0.91719301558613497</v>
      </c>
      <c r="E1193" s="56">
        <v>0.543410662055958</v>
      </c>
      <c r="F1193" s="250">
        <v>2024.16</v>
      </c>
      <c r="G1193" s="76">
        <v>240347069452.24042</v>
      </c>
      <c r="H1193" s="46">
        <v>26027929.921258736</v>
      </c>
      <c r="I1193" s="76">
        <v>634918532214.14819</v>
      </c>
      <c r="J1193" s="56">
        <v>0.41471076836570508</v>
      </c>
      <c r="K1193" s="76">
        <v>14083564146.732958</v>
      </c>
      <c r="L1193" s="76">
        <v>0</v>
      </c>
      <c r="M1193" s="76">
        <v>198784127127.96188</v>
      </c>
      <c r="N1193" s="76">
        <v>62037888507.505547</v>
      </c>
      <c r="O1193" s="76">
        <v>22109.111682977655</v>
      </c>
      <c r="P1193" s="46">
        <v>438093.01336390845</v>
      </c>
      <c r="Q1193" s="46">
        <v>271454.32654204039</v>
      </c>
      <c r="R1193" s="76">
        <v>1273203807683.1917</v>
      </c>
      <c r="S1193" s="56">
        <v>0.57729208508563379</v>
      </c>
      <c r="T1193" s="56">
        <v>0.34561028979386477</v>
      </c>
      <c r="U1193" s="46">
        <v>16.212104614642826</v>
      </c>
      <c r="V1193" s="76">
        <v>7888616316767.3428</v>
      </c>
      <c r="W1193" s="84">
        <v>2489.5874711133415</v>
      </c>
      <c r="X1193" s="82">
        <v>4.4784695977572342E-2</v>
      </c>
      <c r="Y1193" s="476">
        <v>2.0000000000000001E-4</v>
      </c>
    </row>
    <row r="1194" spans="1:25" x14ac:dyDescent="0.2">
      <c r="A1194" s="475">
        <v>1190</v>
      </c>
      <c r="B1194" s="56">
        <v>0.40928832247442354</v>
      </c>
      <c r="C1194" s="46">
        <v>5527.5761755987451</v>
      </c>
      <c r="D1194" s="56">
        <v>0.41975287665680505</v>
      </c>
      <c r="E1194" s="56">
        <v>0.37217768431576964</v>
      </c>
      <c r="F1194" s="250">
        <v>2024.66</v>
      </c>
      <c r="G1194" s="76">
        <v>144039067528.27066</v>
      </c>
      <c r="H1194" s="46">
        <v>7635527.6595286913</v>
      </c>
      <c r="I1194" s="76">
        <v>282221761028.35352</v>
      </c>
      <c r="J1194" s="56">
        <v>0.40928832247442348</v>
      </c>
      <c r="K1194" s="76">
        <v>10221701634.0431</v>
      </c>
      <c r="L1194" s="76">
        <v>111865683.42910904</v>
      </c>
      <c r="M1194" s="76">
        <v>188985846978.71207</v>
      </c>
      <c r="N1194" s="76">
        <v>21132937503.185204</v>
      </c>
      <c r="O1194" s="76">
        <v>28198.28777737476</v>
      </c>
      <c r="P1194" s="46">
        <v>174716.4045715036</v>
      </c>
      <c r="Q1194" s="46">
        <v>84012.931267245323</v>
      </c>
      <c r="R1194" s="76">
        <v>699047015970.04395</v>
      </c>
      <c r="S1194" s="56">
        <v>0.61885319474164957</v>
      </c>
      <c r="T1194" s="56">
        <v>0.34809205021068501</v>
      </c>
      <c r="U1194" s="46">
        <v>16.507422924645667</v>
      </c>
      <c r="V1194" s="76">
        <v>4527883942119.6094</v>
      </c>
      <c r="W1194" s="84">
        <v>1428.5138358965185</v>
      </c>
      <c r="X1194" s="82">
        <v>4.2941148416687482E-2</v>
      </c>
      <c r="Y1194" s="476">
        <v>2.0000000000000001E-4</v>
      </c>
    </row>
    <row r="1195" spans="1:25" x14ac:dyDescent="0.2">
      <c r="A1195" s="475">
        <v>1191</v>
      </c>
      <c r="B1195" s="56">
        <v>0.60325514957158655</v>
      </c>
      <c r="C1195" s="46">
        <v>8201.4327235472902</v>
      </c>
      <c r="D1195" s="56">
        <v>0.61948461458998383</v>
      </c>
      <c r="E1195" s="56">
        <v>0.47571989255472075</v>
      </c>
      <c r="F1195" s="250">
        <v>2024.17</v>
      </c>
      <c r="G1195" s="76">
        <v>191733824311.14792</v>
      </c>
      <c r="H1195" s="46">
        <v>12941690.262886761</v>
      </c>
      <c r="I1195" s="76">
        <v>392550537215.62982</v>
      </c>
      <c r="J1195" s="56">
        <v>0.44894150668268862</v>
      </c>
      <c r="K1195" s="76">
        <v>17037210013.387197</v>
      </c>
      <c r="L1195" s="76">
        <v>0</v>
      </c>
      <c r="M1195" s="76">
        <v>183975526064.69525</v>
      </c>
      <c r="N1195" s="76">
        <v>21545557105.991512</v>
      </c>
      <c r="O1195" s="76">
        <v>18033.777279082628</v>
      </c>
      <c r="P1195" s="46">
        <v>194219.40072873738</v>
      </c>
      <c r="Q1195" s="46">
        <v>94389.18186522412</v>
      </c>
      <c r="R1195" s="76">
        <v>876060753604.95752</v>
      </c>
      <c r="S1195" s="56">
        <v>0.6183624551802368</v>
      </c>
      <c r="T1195" s="56">
        <v>0.37672020653453925</v>
      </c>
      <c r="U1195" s="46">
        <v>16.445740799940442</v>
      </c>
      <c r="V1195" s="76">
        <v>6065115271268.958</v>
      </c>
      <c r="W1195" s="84">
        <v>1913.1912405558739</v>
      </c>
      <c r="X1195" s="82">
        <v>4.3846589060573968E-2</v>
      </c>
      <c r="Y1195" s="476">
        <v>2.0000000000000001E-4</v>
      </c>
    </row>
    <row r="1196" spans="1:25" x14ac:dyDescent="0.2">
      <c r="A1196" s="475">
        <v>1192</v>
      </c>
      <c r="B1196" s="56">
        <v>0.55790877698771868</v>
      </c>
      <c r="C1196" s="46">
        <v>1500</v>
      </c>
      <c r="D1196" s="56">
        <v>0.71123902326417543</v>
      </c>
      <c r="E1196" s="56">
        <v>0.27826524661349927</v>
      </c>
      <c r="F1196" s="250">
        <v>2024.67</v>
      </c>
      <c r="G1196" s="76">
        <v>366591093724.25922</v>
      </c>
      <c r="H1196" s="46">
        <v>17219746.211037081</v>
      </c>
      <c r="I1196" s="76">
        <v>472774469028.54425</v>
      </c>
      <c r="J1196" s="56">
        <v>0.3769370699286605</v>
      </c>
      <c r="K1196" s="76">
        <v>16769461020.111586</v>
      </c>
      <c r="L1196" s="76">
        <v>5598961672.3005676</v>
      </c>
      <c r="M1196" s="76">
        <v>289613439755.35901</v>
      </c>
      <c r="N1196" s="76">
        <v>49770387009.874985</v>
      </c>
      <c r="O1196" s="76">
        <v>31421.213440243449</v>
      </c>
      <c r="P1196" s="46">
        <v>326247.76294134097</v>
      </c>
      <c r="Q1196" s="46">
        <v>190466.51490322716</v>
      </c>
      <c r="R1196" s="76">
        <v>1255916702570.6648</v>
      </c>
      <c r="S1196" s="56">
        <v>0.61196574055655328</v>
      </c>
      <c r="T1196" s="56">
        <v>0.40871104482250042</v>
      </c>
      <c r="U1196" s="46">
        <v>17.252524645441284</v>
      </c>
      <c r="V1196" s="76">
        <v>9761444703858.2793</v>
      </c>
      <c r="W1196" s="84">
        <v>3080.842995129135</v>
      </c>
      <c r="X1196" s="82">
        <v>4.2187784435274232E-2</v>
      </c>
      <c r="Y1196" s="476">
        <v>2.0000000000000001E-4</v>
      </c>
    </row>
    <row r="1197" spans="1:25" x14ac:dyDescent="0.2">
      <c r="A1197" s="475">
        <v>1193</v>
      </c>
      <c r="B1197" s="56">
        <v>0.49740780139775154</v>
      </c>
      <c r="C1197" s="46">
        <v>8868.815889583464</v>
      </c>
      <c r="D1197" s="56">
        <v>0.8123501434019168</v>
      </c>
      <c r="E1197" s="56">
        <v>0.41881932469166966</v>
      </c>
      <c r="F1197" s="250">
        <v>2026.82</v>
      </c>
      <c r="G1197" s="76">
        <v>114494252418.91565</v>
      </c>
      <c r="H1197" s="46">
        <v>19858979.358364038</v>
      </c>
      <c r="I1197" s="76">
        <v>471913835092.50214</v>
      </c>
      <c r="J1197" s="56">
        <v>0.2170181472107312</v>
      </c>
      <c r="K1197" s="76">
        <v>16565490287.288189</v>
      </c>
      <c r="L1197" s="76">
        <v>24123106435.969498</v>
      </c>
      <c r="M1197" s="76">
        <v>14932303717.580448</v>
      </c>
      <c r="N1197" s="76">
        <v>70133524146.874939</v>
      </c>
      <c r="O1197" s="76">
        <v>31131.637457737754</v>
      </c>
      <c r="P1197" s="46">
        <v>403058.27127417596</v>
      </c>
      <c r="Q1197" s="46">
        <v>247057.5840275017</v>
      </c>
      <c r="R1197" s="76">
        <v>791337555461.146</v>
      </c>
      <c r="S1197" s="56">
        <v>0.39644006054415309</v>
      </c>
      <c r="T1197" s="56">
        <v>0.24621984400073754</v>
      </c>
      <c r="U1197" s="46">
        <v>16.371439278027687</v>
      </c>
      <c r="V1197" s="76">
        <v>3457702022582.5254</v>
      </c>
      <c r="W1197" s="84">
        <v>1091.6089666972284</v>
      </c>
      <c r="X1197" s="82">
        <v>4.5392565436359784E-2</v>
      </c>
      <c r="Y1197" s="476">
        <v>2.0000000000000001E-4</v>
      </c>
    </row>
    <row r="1198" spans="1:25" x14ac:dyDescent="0.2">
      <c r="A1198" s="475">
        <v>1194</v>
      </c>
      <c r="B1198" s="56">
        <v>0.41238131531948719</v>
      </c>
      <c r="C1198" s="46">
        <v>4859.1281419037323</v>
      </c>
      <c r="D1198" s="56">
        <v>0.38036187905253904</v>
      </c>
      <c r="E1198" s="56">
        <v>0.57968614828345355</v>
      </c>
      <c r="F1198" s="250">
        <v>2024.15</v>
      </c>
      <c r="G1198" s="76">
        <v>71443347381.814713</v>
      </c>
      <c r="H1198" s="46">
        <v>6537221.3039060161</v>
      </c>
      <c r="I1198" s="76">
        <v>226962107098.34589</v>
      </c>
      <c r="J1198" s="56">
        <v>0.3877551709478152</v>
      </c>
      <c r="K1198" s="76">
        <v>8224404819.8031731</v>
      </c>
      <c r="L1198" s="76">
        <v>0</v>
      </c>
      <c r="M1198" s="76">
        <v>76673965121.0177</v>
      </c>
      <c r="N1198" s="76">
        <v>362233217467.24316</v>
      </c>
      <c r="O1198" s="76">
        <v>37541.571999612192</v>
      </c>
      <c r="P1198" s="46">
        <v>1922327.8876810789</v>
      </c>
      <c r="Q1198" s="46">
        <v>1354906.3668230819</v>
      </c>
      <c r="R1198" s="76">
        <v>751727220704.33203</v>
      </c>
      <c r="S1198" s="56">
        <v>0.41547313145720044</v>
      </c>
      <c r="T1198" s="56">
        <v>0.28745096362200423</v>
      </c>
      <c r="U1198" s="46">
        <v>14.922448879274878</v>
      </c>
      <c r="V1198" s="76">
        <v>3590174639780.4868</v>
      </c>
      <c r="W1198" s="84">
        <v>1131.6753152458261</v>
      </c>
      <c r="X1198" s="82">
        <v>4.8285339632858991E-2</v>
      </c>
      <c r="Y1198" s="476">
        <v>2.0000000000000001E-4</v>
      </c>
    </row>
    <row r="1199" spans="1:25" x14ac:dyDescent="0.2">
      <c r="A1199" s="475">
        <v>1195</v>
      </c>
      <c r="B1199" s="56">
        <v>0.38651928641872996</v>
      </c>
      <c r="C1199" s="46">
        <v>1500</v>
      </c>
      <c r="D1199" s="56">
        <v>0.96316341095681346</v>
      </c>
      <c r="E1199" s="56">
        <v>0.15249158586816808</v>
      </c>
      <c r="F1199" s="250">
        <v>2023.75</v>
      </c>
      <c r="G1199" s="76">
        <v>446871994273.46838</v>
      </c>
      <c r="H1199" s="46">
        <v>30265316.655940451</v>
      </c>
      <c r="I1199" s="76">
        <v>705465643091.41614</v>
      </c>
      <c r="J1199" s="56">
        <v>0.3865192864187299</v>
      </c>
      <c r="K1199" s="76">
        <v>12715994181.663717</v>
      </c>
      <c r="L1199" s="76">
        <v>0</v>
      </c>
      <c r="M1199" s="76">
        <v>363784779032.86407</v>
      </c>
      <c r="N1199" s="76">
        <v>12774414986.378191</v>
      </c>
      <c r="O1199" s="76">
        <v>23975.799569242394</v>
      </c>
      <c r="P1199" s="46">
        <v>139733.47004720493</v>
      </c>
      <c r="Q1199" s="46">
        <v>55350.193686467297</v>
      </c>
      <c r="R1199" s="76">
        <v>1451329475021.9746</v>
      </c>
      <c r="S1199" s="56">
        <v>0.59011891069973432</v>
      </c>
      <c r="T1199" s="56">
        <v>0.42835467947306349</v>
      </c>
      <c r="U1199" s="46">
        <v>17.290058454574069</v>
      </c>
      <c r="V1199" s="76">
        <v>11799510049066.66</v>
      </c>
      <c r="W1199" s="84">
        <v>3724.8633971800582</v>
      </c>
      <c r="X1199" s="82">
        <v>4.2298728222208287E-2</v>
      </c>
      <c r="Y1199" s="476">
        <v>2.0000000000000001E-4</v>
      </c>
    </row>
    <row r="1200" spans="1:25" x14ac:dyDescent="0.2">
      <c r="A1200" s="475">
        <v>1196</v>
      </c>
      <c r="B1200" s="56">
        <v>0.45600171206648721</v>
      </c>
      <c r="C1200" s="46">
        <v>3681.8465503343291</v>
      </c>
      <c r="D1200" s="56">
        <v>0.82123107256366001</v>
      </c>
      <c r="E1200" s="56">
        <v>0.39308527795673637</v>
      </c>
      <c r="F1200" s="250">
        <v>2026.52</v>
      </c>
      <c r="G1200" s="76">
        <v>121017168298.62833</v>
      </c>
      <c r="H1200" s="46">
        <v>20919815.329033408</v>
      </c>
      <c r="I1200" s="76">
        <v>575011484916.59741</v>
      </c>
      <c r="J1200" s="56">
        <v>0.45358138511540969</v>
      </c>
      <c r="K1200" s="76">
        <v>28772995459.170212</v>
      </c>
      <c r="L1200" s="76">
        <v>43781788004.746956</v>
      </c>
      <c r="M1200" s="76">
        <v>29904530606.604057</v>
      </c>
      <c r="N1200" s="76">
        <v>18777022843.480194</v>
      </c>
      <c r="O1200" s="76">
        <v>31861.267934704421</v>
      </c>
      <c r="P1200" s="46">
        <v>181201.77145494072</v>
      </c>
      <c r="Q1200" s="46">
        <v>81843.631944098073</v>
      </c>
      <c r="R1200" s="76">
        <v>826356875045.57434</v>
      </c>
      <c r="S1200" s="56">
        <v>0.53177873979335177</v>
      </c>
      <c r="T1200" s="56">
        <v>0.42385671244432122</v>
      </c>
      <c r="U1200" s="46">
        <v>14.9733168817702</v>
      </c>
      <c r="V1200" s="76">
        <v>5875275014819.8311</v>
      </c>
      <c r="W1200" s="84">
        <v>1855.0882763349778</v>
      </c>
      <c r="X1200" s="82">
        <v>4.8013748015261419E-2</v>
      </c>
      <c r="Y1200" s="476">
        <v>2.0000000000000001E-4</v>
      </c>
    </row>
    <row r="1201" spans="1:25" x14ac:dyDescent="0.2">
      <c r="A1201" s="475">
        <v>1197</v>
      </c>
      <c r="B1201" s="56">
        <v>0.41616017088566615</v>
      </c>
      <c r="C1201" s="46">
        <v>3348.0809402733303</v>
      </c>
      <c r="D1201" s="56">
        <v>0.50133097142350813</v>
      </c>
      <c r="E1201" s="56">
        <v>0.47876974299324587</v>
      </c>
      <c r="F1201" s="250">
        <v>2024.7</v>
      </c>
      <c r="G1201" s="76">
        <v>147220601582.69406</v>
      </c>
      <c r="H1201" s="46">
        <v>9785895.4047183935</v>
      </c>
      <c r="I1201" s="76">
        <v>327294495785.8277</v>
      </c>
      <c r="J1201" s="56">
        <v>0.41616017088566615</v>
      </c>
      <c r="K1201" s="76">
        <v>25187897791.845886</v>
      </c>
      <c r="L1201" s="76">
        <v>40428990186.171814</v>
      </c>
      <c r="M1201" s="76">
        <v>126211692625.87338</v>
      </c>
      <c r="N1201" s="76">
        <v>71246629191.984863</v>
      </c>
      <c r="O1201" s="76">
        <v>33669.332592713363</v>
      </c>
      <c r="P1201" s="46">
        <v>433778.94312879653</v>
      </c>
      <c r="Q1201" s="46">
        <v>280445.15357425041</v>
      </c>
      <c r="R1201" s="76">
        <v>757529208645.02856</v>
      </c>
      <c r="S1201" s="56">
        <v>0.5681949160085078</v>
      </c>
      <c r="T1201" s="56">
        <v>0.35086397746620873</v>
      </c>
      <c r="U1201" s="46">
        <v>16.199408216319206</v>
      </c>
      <c r="V1201" s="76">
        <v>4849696328670.21</v>
      </c>
      <c r="W1201" s="84">
        <v>1529.8841029257519</v>
      </c>
      <c r="X1201" s="82">
        <v>4.3741494545916984E-2</v>
      </c>
      <c r="Y1201" s="476">
        <v>2.0000000000000001E-4</v>
      </c>
    </row>
    <row r="1202" spans="1:25" x14ac:dyDescent="0.2">
      <c r="A1202" s="475">
        <v>1198</v>
      </c>
      <c r="B1202" s="56">
        <v>0.44151838571070112</v>
      </c>
      <c r="C1202" s="46">
        <v>3822.7405096988759</v>
      </c>
      <c r="D1202" s="56">
        <v>0.77488629072903448</v>
      </c>
      <c r="E1202" s="56">
        <v>0.16604278999900396</v>
      </c>
      <c r="F1202" s="250">
        <v>2025.46</v>
      </c>
      <c r="G1202" s="76">
        <v>238403065242.75229</v>
      </c>
      <c r="H1202" s="46">
        <v>19340760.954250988</v>
      </c>
      <c r="I1202" s="76">
        <v>607516554148.03723</v>
      </c>
      <c r="J1202" s="56">
        <v>0.44151838571070112</v>
      </c>
      <c r="K1202" s="76">
        <v>24702480534.383049</v>
      </c>
      <c r="L1202" s="76">
        <v>21479887983.665718</v>
      </c>
      <c r="M1202" s="76">
        <v>160359834832.72171</v>
      </c>
      <c r="N1202" s="76">
        <v>31462377644.484913</v>
      </c>
      <c r="O1202" s="76">
        <v>23592.202434952593</v>
      </c>
      <c r="P1202" s="46">
        <v>241223.84369133681</v>
      </c>
      <c r="Q1202" s="46">
        <v>125455.09396782846</v>
      </c>
      <c r="R1202" s="76">
        <v>1139979159853.0981</v>
      </c>
      <c r="S1202" s="56">
        <v>0.58812289200404633</v>
      </c>
      <c r="T1202" s="56">
        <v>0.39105493058609475</v>
      </c>
      <c r="U1202" s="46">
        <v>16.118355375251006</v>
      </c>
      <c r="V1202" s="76">
        <v>7842725054314.1807</v>
      </c>
      <c r="W1202" s="84">
        <v>2471.4180880502722</v>
      </c>
      <c r="X1202" s="82">
        <v>4.5745328798553253E-2</v>
      </c>
      <c r="Y1202" s="476">
        <v>2.0000000000000001E-4</v>
      </c>
    </row>
    <row r="1203" spans="1:25" x14ac:dyDescent="0.2">
      <c r="A1203" s="475">
        <v>1199</v>
      </c>
      <c r="B1203" s="56">
        <v>0.30321109769044075</v>
      </c>
      <c r="C1203" s="46">
        <v>5589.205917262394</v>
      </c>
      <c r="D1203" s="56">
        <v>0.51865610548211116</v>
      </c>
      <c r="E1203" s="56">
        <v>0.48655115178095859</v>
      </c>
      <c r="F1203" s="250">
        <v>2024.54</v>
      </c>
      <c r="G1203" s="76">
        <v>262597548130.12738</v>
      </c>
      <c r="H1203" s="46">
        <v>10052930.731230808</v>
      </c>
      <c r="I1203" s="76">
        <v>344129205351.11566</v>
      </c>
      <c r="J1203" s="56">
        <v>0.30321109769044075</v>
      </c>
      <c r="K1203" s="76">
        <v>3288298572.5808015</v>
      </c>
      <c r="L1203" s="76">
        <v>0</v>
      </c>
      <c r="M1203" s="76">
        <v>232762723452.25107</v>
      </c>
      <c r="N1203" s="76">
        <v>18020054058.317471</v>
      </c>
      <c r="O1203" s="76">
        <v>29097.35492441024</v>
      </c>
      <c r="P1203" s="46">
        <v>157862.18466398417</v>
      </c>
      <c r="Q1203" s="46">
        <v>70434.953626805422</v>
      </c>
      <c r="R1203" s="76">
        <v>893015904071.43091</v>
      </c>
      <c r="S1203" s="56">
        <v>0.59548981719583127</v>
      </c>
      <c r="T1203" s="56">
        <v>0.36686516240447559</v>
      </c>
      <c r="U1203" s="46">
        <v>17.793827419317104</v>
      </c>
      <c r="V1203" s="76">
        <v>6374528578597.0195</v>
      </c>
      <c r="W1203" s="84">
        <v>2010.4031165824015</v>
      </c>
      <c r="X1203" s="82">
        <v>4.1092688186767673E-2</v>
      </c>
      <c r="Y1203" s="476">
        <v>2.0000000000000001E-4</v>
      </c>
    </row>
    <row r="1204" spans="1:25" x14ac:dyDescent="0.2">
      <c r="A1204" s="475">
        <v>1200</v>
      </c>
      <c r="B1204" s="56">
        <v>0.46511928289299626</v>
      </c>
      <c r="C1204" s="46">
        <v>6017.7172774556666</v>
      </c>
      <c r="D1204" s="56">
        <v>0.62155261612185797</v>
      </c>
      <c r="E1204" s="56">
        <v>0.47569829770242505</v>
      </c>
      <c r="F1204" s="250">
        <v>2025.81</v>
      </c>
      <c r="G1204" s="76">
        <v>110076454300.76498</v>
      </c>
      <c r="H1204" s="46">
        <v>13320107.311162565</v>
      </c>
      <c r="I1204" s="76">
        <v>454279900527.13403</v>
      </c>
      <c r="J1204" s="56">
        <v>0.4651192828929962</v>
      </c>
      <c r="K1204" s="76">
        <v>22378535028.995697</v>
      </c>
      <c r="L1204" s="76">
        <v>12139930846.022451</v>
      </c>
      <c r="M1204" s="76">
        <v>88290889323.709244</v>
      </c>
      <c r="N1204" s="76">
        <v>102373880858.82236</v>
      </c>
      <c r="O1204" s="76">
        <v>25492.912771503736</v>
      </c>
      <c r="P1204" s="46">
        <v>583462.20984180842</v>
      </c>
      <c r="Q1204" s="46">
        <v>396956.67985732737</v>
      </c>
      <c r="R1204" s="76">
        <v>787920964716.2793</v>
      </c>
      <c r="S1204" s="56">
        <v>0.51801711678506024</v>
      </c>
      <c r="T1204" s="56">
        <v>0.40392650880158465</v>
      </c>
      <c r="U1204" s="46">
        <v>15.013085186193507</v>
      </c>
      <c r="V1204" s="76">
        <v>5364940195525.5586</v>
      </c>
      <c r="W1204" s="84">
        <v>1692.7180183565742</v>
      </c>
      <c r="X1204" s="82">
        <v>4.7832334923274912E-2</v>
      </c>
      <c r="Y1204" s="476">
        <v>2.0000000000000001E-4</v>
      </c>
    </row>
    <row r="1205" spans="1:25" x14ac:dyDescent="0.2">
      <c r="A1205" s="475">
        <v>1201</v>
      </c>
      <c r="B1205" s="56">
        <v>0.50651778297109074</v>
      </c>
      <c r="C1205" s="46">
        <v>3533.2776854385929</v>
      </c>
      <c r="D1205" s="56">
        <v>0.86246549291306274</v>
      </c>
      <c r="E1205" s="56">
        <v>0.43090488154512691</v>
      </c>
      <c r="F1205" s="250">
        <v>2024.61</v>
      </c>
      <c r="G1205" s="76">
        <v>476988913226.10321</v>
      </c>
      <c r="H1205" s="46">
        <v>22784479.012920041</v>
      </c>
      <c r="I1205" s="76">
        <v>628957080806.52087</v>
      </c>
      <c r="J1205" s="56">
        <v>0.46884867466132951</v>
      </c>
      <c r="K1205" s="76">
        <v>6128631135.7766895</v>
      </c>
      <c r="L1205" s="76">
        <v>0</v>
      </c>
      <c r="M1205" s="76">
        <v>332298979713.95587</v>
      </c>
      <c r="N1205" s="76">
        <v>57775809000.47139</v>
      </c>
      <c r="O1205" s="76">
        <v>35876.740683018543</v>
      </c>
      <c r="P1205" s="46">
        <v>414120.91369792999</v>
      </c>
      <c r="Q1205" s="46">
        <v>254292.44050236675</v>
      </c>
      <c r="R1205" s="76">
        <v>1461074935827.7803</v>
      </c>
      <c r="S1205" s="56">
        <v>0.63259090363598236</v>
      </c>
      <c r="T1205" s="56">
        <v>0.48900242448536885</v>
      </c>
      <c r="U1205" s="46">
        <v>16.991887636169224</v>
      </c>
      <c r="V1205" s="76">
        <v>13194124711335.943</v>
      </c>
      <c r="W1205" s="84">
        <v>4167.1420591893038</v>
      </c>
      <c r="X1205" s="82">
        <v>4.3410774461651432E-2</v>
      </c>
      <c r="Y1205" s="476">
        <v>2.0000000000000001E-4</v>
      </c>
    </row>
    <row r="1206" spans="1:25" x14ac:dyDescent="0.2">
      <c r="A1206" s="475">
        <v>1202</v>
      </c>
      <c r="B1206" s="56">
        <v>0.56006086913565489</v>
      </c>
      <c r="C1206" s="46">
        <v>7354.6046760579475</v>
      </c>
      <c r="D1206" s="56">
        <v>1.0421439492552391</v>
      </c>
      <c r="E1206" s="56">
        <v>0.52709351139121607</v>
      </c>
      <c r="F1206" s="250">
        <v>2026.47</v>
      </c>
      <c r="G1206" s="76">
        <v>150409937710.44864</v>
      </c>
      <c r="H1206" s="46">
        <v>26972699.357909039</v>
      </c>
      <c r="I1206" s="76">
        <v>699738833895.69055</v>
      </c>
      <c r="J1206" s="56">
        <v>0.37808890007382734</v>
      </c>
      <c r="K1206" s="76">
        <v>42315849863.358475</v>
      </c>
      <c r="L1206" s="76">
        <v>64639484804.752823</v>
      </c>
      <c r="M1206" s="76">
        <v>61716264998.968292</v>
      </c>
      <c r="N1206" s="76">
        <v>20305048323.455788</v>
      </c>
      <c r="O1206" s="76">
        <v>24261.692512182562</v>
      </c>
      <c r="P1206" s="46">
        <v>160368.87160509761</v>
      </c>
      <c r="Q1206" s="46">
        <v>79349.974293523745</v>
      </c>
      <c r="R1206" s="76">
        <v>1122100718720.4265</v>
      </c>
      <c r="S1206" s="56">
        <v>0.51408816765283238</v>
      </c>
      <c r="T1206" s="56">
        <v>0.33090854506253747</v>
      </c>
      <c r="U1206" s="46">
        <v>15.268474989916909</v>
      </c>
      <c r="V1206" s="76">
        <v>6185946733273.6201</v>
      </c>
      <c r="W1206" s="84">
        <v>1948.489744891652</v>
      </c>
      <c r="X1206" s="82">
        <v>4.8566025103356933E-2</v>
      </c>
      <c r="Y1206" s="476">
        <v>2.0000000000000001E-4</v>
      </c>
    </row>
    <row r="1207" spans="1:25" x14ac:dyDescent="0.2">
      <c r="A1207" s="475">
        <v>1203</v>
      </c>
      <c r="B1207" s="56">
        <v>0.53387692308515033</v>
      </c>
      <c r="C1207" s="46">
        <v>1500</v>
      </c>
      <c r="D1207" s="56">
        <v>0.81829036502415553</v>
      </c>
      <c r="E1207" s="56">
        <v>0.65235839518859173</v>
      </c>
      <c r="F1207" s="250">
        <v>2026.46</v>
      </c>
      <c r="G1207" s="76">
        <v>162489448197.71896</v>
      </c>
      <c r="H1207" s="46">
        <v>22492782.842904735</v>
      </c>
      <c r="I1207" s="76">
        <v>502746704983.06409</v>
      </c>
      <c r="J1207" s="56">
        <v>0.27332457616352945</v>
      </c>
      <c r="K1207" s="76">
        <v>40272566425.386688</v>
      </c>
      <c r="L1207" s="76">
        <v>69547872535.652771</v>
      </c>
      <c r="M1207" s="76">
        <v>40050870727.258728</v>
      </c>
      <c r="N1207" s="76">
        <v>78405656355.336243</v>
      </c>
      <c r="O1207" s="76">
        <v>26866.681751877135</v>
      </c>
      <c r="P1207" s="46">
        <v>472932.78333180695</v>
      </c>
      <c r="Q1207" s="46">
        <v>301673.42963050317</v>
      </c>
      <c r="R1207" s="76">
        <v>906631455067.44897</v>
      </c>
      <c r="S1207" s="56">
        <v>0.44692006972757031</v>
      </c>
      <c r="T1207" s="56">
        <v>0.28170747238649912</v>
      </c>
      <c r="U1207" s="46">
        <v>16.542512537912739</v>
      </c>
      <c r="V1207" s="76">
        <v>4729293266954.8428</v>
      </c>
      <c r="W1207" s="84">
        <v>1492.8907001858622</v>
      </c>
      <c r="X1207" s="82">
        <v>4.3184306034862577E-2</v>
      </c>
      <c r="Y1207" s="476">
        <v>2.0000000000000001E-4</v>
      </c>
    </row>
    <row r="1208" spans="1:25" x14ac:dyDescent="0.2">
      <c r="A1208" s="475">
        <v>1204</v>
      </c>
      <c r="B1208" s="56">
        <v>0.37039315510429804</v>
      </c>
      <c r="C1208" s="46">
        <v>7359.2062872160677</v>
      </c>
      <c r="D1208" s="56">
        <v>0.49256608279043712</v>
      </c>
      <c r="E1208" s="56">
        <v>0.5018676321304929</v>
      </c>
      <c r="F1208" s="250">
        <v>2026.76</v>
      </c>
      <c r="G1208" s="76">
        <v>71176272789.134033</v>
      </c>
      <c r="H1208" s="46">
        <v>8986579.8258437607</v>
      </c>
      <c r="I1208" s="76">
        <v>309278285352.58636</v>
      </c>
      <c r="J1208" s="56">
        <v>0.37039315510429804</v>
      </c>
      <c r="K1208" s="76">
        <v>34773821386.688507</v>
      </c>
      <c r="L1208" s="76">
        <v>102663407508.93307</v>
      </c>
      <c r="M1208" s="76">
        <v>11235661393.198727</v>
      </c>
      <c r="N1208" s="76">
        <v>41110615235.128952</v>
      </c>
      <c r="O1208" s="76">
        <v>21320.751415377737</v>
      </c>
      <c r="P1208" s="46">
        <v>280389.64103576401</v>
      </c>
      <c r="Q1208" s="46">
        <v>160830.5207059118</v>
      </c>
      <c r="R1208" s="76">
        <v>561891327564.55408</v>
      </c>
      <c r="S1208" s="56">
        <v>0.49199667862068291</v>
      </c>
      <c r="T1208" s="56">
        <v>0.29205536148619327</v>
      </c>
      <c r="U1208" s="46">
        <v>15.406448769657933</v>
      </c>
      <c r="V1208" s="76">
        <v>2826078604897.9072</v>
      </c>
      <c r="W1208" s="84">
        <v>891.80385800171462</v>
      </c>
      <c r="X1208" s="82">
        <v>4.7039098772004177E-2</v>
      </c>
      <c r="Y1208" s="476">
        <v>2.0000000000000001E-4</v>
      </c>
    </row>
    <row r="1209" spans="1:25" x14ac:dyDescent="0.2">
      <c r="A1209" s="475">
        <v>1205</v>
      </c>
      <c r="B1209" s="56">
        <v>0.35924106619677865</v>
      </c>
      <c r="C1209" s="46">
        <v>4920.3492316254642</v>
      </c>
      <c r="D1209" s="56">
        <v>0.52397010924033849</v>
      </c>
      <c r="E1209" s="56">
        <v>0.37924342540142603</v>
      </c>
      <c r="F1209" s="250">
        <v>2025.59</v>
      </c>
      <c r="G1209" s="76">
        <v>147575303107.94043</v>
      </c>
      <c r="H1209" s="46">
        <v>9894845.5390460659</v>
      </c>
      <c r="I1209" s="76">
        <v>364248010309.30084</v>
      </c>
      <c r="J1209" s="56">
        <v>0.35924106619677865</v>
      </c>
      <c r="K1209" s="76">
        <v>25976172085.010586</v>
      </c>
      <c r="L1209" s="76">
        <v>65517029441.627228</v>
      </c>
      <c r="M1209" s="76">
        <v>70749302872.251495</v>
      </c>
      <c r="N1209" s="76">
        <v>21983923022.173134</v>
      </c>
      <c r="O1209" s="76">
        <v>22897.962996387912</v>
      </c>
      <c r="P1209" s="46">
        <v>183765.7234185267</v>
      </c>
      <c r="Q1209" s="46">
        <v>88621.063554274515</v>
      </c>
      <c r="R1209" s="76">
        <v>625392308881.41077</v>
      </c>
      <c r="S1209" s="56">
        <v>0.50246638290570345</v>
      </c>
      <c r="T1209" s="56">
        <v>0.40248364599154024</v>
      </c>
      <c r="U1209" s="46">
        <v>16.428192436090566</v>
      </c>
      <c r="V1209" s="76">
        <v>4579412498737.8096</v>
      </c>
      <c r="W1209" s="84">
        <v>1445.6507878944285</v>
      </c>
      <c r="X1209" s="82">
        <v>4.4158217083642128E-2</v>
      </c>
      <c r="Y1209" s="476">
        <v>2.0000000000000001E-4</v>
      </c>
    </row>
    <row r="1210" spans="1:25" x14ac:dyDescent="0.2">
      <c r="A1210" s="475">
        <v>1206</v>
      </c>
      <c r="B1210" s="56">
        <v>0.49024341306033986</v>
      </c>
      <c r="C1210" s="46">
        <v>9181.9816781463687</v>
      </c>
      <c r="D1210" s="56">
        <v>0.67208157281051051</v>
      </c>
      <c r="E1210" s="56">
        <v>0.39892568786297705</v>
      </c>
      <c r="F1210" s="250">
        <v>2026.18</v>
      </c>
      <c r="G1210" s="76">
        <v>64408626493.448601</v>
      </c>
      <c r="H1210" s="46">
        <v>14069107.938432768</v>
      </c>
      <c r="I1210" s="76">
        <v>474440658751.34454</v>
      </c>
      <c r="J1210" s="56">
        <v>0.38782375962505156</v>
      </c>
      <c r="K1210" s="76">
        <v>23342128966.773834</v>
      </c>
      <c r="L1210" s="76">
        <v>21289514792.912258</v>
      </c>
      <c r="M1210" s="76">
        <v>28640295950.74818</v>
      </c>
      <c r="N1210" s="76">
        <v>42671239485.663254</v>
      </c>
      <c r="O1210" s="76">
        <v>12609.912195692008</v>
      </c>
      <c r="P1210" s="46">
        <v>258497.29041131143</v>
      </c>
      <c r="Q1210" s="46">
        <v>140282.58424318649</v>
      </c>
      <c r="R1210" s="76">
        <v>694008271297.44629</v>
      </c>
      <c r="S1210" s="56">
        <v>0.46464608995582557</v>
      </c>
      <c r="T1210" s="56">
        <v>0.31082522169278304</v>
      </c>
      <c r="U1210" s="46">
        <v>14.706890922151485</v>
      </c>
      <c r="V1210" s="76">
        <v>3572934946927.041</v>
      </c>
      <c r="W1210" s="84">
        <v>1128.2232145771538</v>
      </c>
      <c r="X1210" s="82">
        <v>4.8323318653122824E-2</v>
      </c>
      <c r="Y1210" s="476">
        <v>2.0000000000000001E-4</v>
      </c>
    </row>
    <row r="1211" spans="1:25" x14ac:dyDescent="0.2">
      <c r="A1211" s="475">
        <v>1207</v>
      </c>
      <c r="B1211" s="56">
        <v>0.46959266758066875</v>
      </c>
      <c r="C1211" s="46">
        <v>3764.9176865632671</v>
      </c>
      <c r="D1211" s="56">
        <v>0.79664439663339282</v>
      </c>
      <c r="E1211" s="56">
        <v>0.40802607258287549</v>
      </c>
      <c r="F1211" s="250">
        <v>2023.75</v>
      </c>
      <c r="G1211" s="76">
        <v>463317756201.91681</v>
      </c>
      <c r="H1211" s="46">
        <v>20384837.422268</v>
      </c>
      <c r="I1211" s="76">
        <v>459800012742.82837</v>
      </c>
      <c r="J1211" s="56">
        <v>0.13389458145282851</v>
      </c>
      <c r="K1211" s="76">
        <v>5994440543.8142691</v>
      </c>
      <c r="L1211" s="76">
        <v>0</v>
      </c>
      <c r="M1211" s="76">
        <v>409941034468.09674</v>
      </c>
      <c r="N1211" s="76">
        <v>22436692574.332321</v>
      </c>
      <c r="O1211" s="76">
        <v>34477.341923527296</v>
      </c>
      <c r="P1211" s="46">
        <v>166406.46362708352</v>
      </c>
      <c r="Q1211" s="46">
        <v>72038.066495930136</v>
      </c>
      <c r="R1211" s="76">
        <v>1310038229024.208</v>
      </c>
      <c r="S1211" s="56">
        <v>0.554232431766573</v>
      </c>
      <c r="T1211" s="56">
        <v>0.36902201543980911</v>
      </c>
      <c r="U1211" s="46">
        <v>18.736607395373934</v>
      </c>
      <c r="V1211" s="76">
        <v>9887513991948.1348</v>
      </c>
      <c r="W1211" s="84">
        <v>3120.6445744286607</v>
      </c>
      <c r="X1211" s="82">
        <v>3.9336156158272809E-2</v>
      </c>
      <c r="Y1211" s="476">
        <v>2.0000000000000001E-4</v>
      </c>
    </row>
    <row r="1212" spans="1:25" x14ac:dyDescent="0.2">
      <c r="A1212" s="475">
        <v>1208</v>
      </c>
      <c r="B1212" s="56">
        <v>0.5310805861554363</v>
      </c>
      <c r="C1212" s="46">
        <v>2468.9569602160059</v>
      </c>
      <c r="D1212" s="56">
        <v>0.5705516914148725</v>
      </c>
      <c r="E1212" s="56">
        <v>0.48207504339867058</v>
      </c>
      <c r="F1212" s="250">
        <v>2023.75</v>
      </c>
      <c r="G1212" s="76">
        <v>262353424748.28546</v>
      </c>
      <c r="H1212" s="46">
        <v>12248565.358343191</v>
      </c>
      <c r="I1212" s="76">
        <v>390683380610.72095</v>
      </c>
      <c r="J1212" s="56">
        <v>0.47971863464555309</v>
      </c>
      <c r="K1212" s="76">
        <v>5674687238.9106569</v>
      </c>
      <c r="L1212" s="76">
        <v>0</v>
      </c>
      <c r="M1212" s="76">
        <v>264098677305.51974</v>
      </c>
      <c r="N1212" s="76">
        <v>52377437886.419212</v>
      </c>
      <c r="O1212" s="76">
        <v>37383.641299153751</v>
      </c>
      <c r="P1212" s="46">
        <v>367887.76572033874</v>
      </c>
      <c r="Q1212" s="46">
        <v>226333.15014463451</v>
      </c>
      <c r="R1212" s="76">
        <v>984618977613.55933</v>
      </c>
      <c r="S1212" s="56">
        <v>0.63959704340276002</v>
      </c>
      <c r="T1212" s="56">
        <v>0.41070927198127566</v>
      </c>
      <c r="U1212" s="46">
        <v>16.871028254493925</v>
      </c>
      <c r="V1212" s="76">
        <v>7737969757580.9365</v>
      </c>
      <c r="W1212" s="84">
        <v>2441.388455248572</v>
      </c>
      <c r="X1212" s="82">
        <v>4.1955822262048949E-2</v>
      </c>
      <c r="Y1212" s="476">
        <v>2.0000000000000001E-4</v>
      </c>
    </row>
    <row r="1213" spans="1:25" x14ac:dyDescent="0.2">
      <c r="A1213" s="475">
        <v>1209</v>
      </c>
      <c r="B1213" s="56">
        <v>0.58303982270093513</v>
      </c>
      <c r="C1213" s="46">
        <v>5374.6134658441815</v>
      </c>
      <c r="D1213" s="56">
        <v>0.53353475360970348</v>
      </c>
      <c r="E1213" s="56">
        <v>0.46080784122752644</v>
      </c>
      <c r="F1213" s="250">
        <v>2025.14</v>
      </c>
      <c r="G1213" s="76">
        <v>145422721262.22177</v>
      </c>
      <c r="H1213" s="46">
        <v>10606872.735859251</v>
      </c>
      <c r="I1213" s="76">
        <v>293160411193.48889</v>
      </c>
      <c r="J1213" s="56">
        <v>0.33780505152209028</v>
      </c>
      <c r="K1213" s="76">
        <v>14722191539.146942</v>
      </c>
      <c r="L1213" s="76">
        <v>30729849485.710457</v>
      </c>
      <c r="M1213" s="76">
        <v>114005352271.99051</v>
      </c>
      <c r="N1213" s="76">
        <v>21983315200.578949</v>
      </c>
      <c r="O1213" s="76">
        <v>40308.65169010454</v>
      </c>
      <c r="P1213" s="46">
        <v>182639.76036062968</v>
      </c>
      <c r="Q1213" s="46">
        <v>87647.620092711033</v>
      </c>
      <c r="R1213" s="76">
        <v>705425437370.9458</v>
      </c>
      <c r="S1213" s="56">
        <v>0.58495008370993729</v>
      </c>
      <c r="T1213" s="56">
        <v>0.33880102497158687</v>
      </c>
      <c r="U1213" s="46">
        <v>16.556455901948176</v>
      </c>
      <c r="V1213" s="76">
        <v>4390552209897.1045</v>
      </c>
      <c r="W1213" s="84">
        <v>1384.6279354037272</v>
      </c>
      <c r="X1213" s="82">
        <v>4.3821547752743856E-2</v>
      </c>
      <c r="Y1213" s="476">
        <v>2.0000000000000001E-4</v>
      </c>
    </row>
    <row r="1214" spans="1:25" x14ac:dyDescent="0.2">
      <c r="A1214" s="475">
        <v>1210</v>
      </c>
      <c r="B1214" s="56">
        <v>0.56751877994023536</v>
      </c>
      <c r="C1214" s="46">
        <v>2587.1681070581599</v>
      </c>
      <c r="D1214" s="56">
        <v>0.74775661079987221</v>
      </c>
      <c r="E1214" s="56">
        <v>0.38976986088128995</v>
      </c>
      <c r="F1214" s="250">
        <v>2023.75</v>
      </c>
      <c r="G1214" s="76">
        <v>220945383321.0148</v>
      </c>
      <c r="H1214" s="46">
        <v>18889023.417365044</v>
      </c>
      <c r="I1214" s="76">
        <v>498580221435.69116</v>
      </c>
      <c r="J1214" s="56">
        <v>0.39189236173548292</v>
      </c>
      <c r="K1214" s="76">
        <v>8006616114.0208397</v>
      </c>
      <c r="L1214" s="76">
        <v>0</v>
      </c>
      <c r="M1214" s="76">
        <v>269945577185.57422</v>
      </c>
      <c r="N1214" s="76">
        <v>29911837267.609695</v>
      </c>
      <c r="O1214" s="76">
        <v>28095.777519490421</v>
      </c>
      <c r="P1214" s="46">
        <v>235464.1046310112</v>
      </c>
      <c r="Q1214" s="46">
        <v>121783.02771154683</v>
      </c>
      <c r="R1214" s="76">
        <v>1094490281153.6169</v>
      </c>
      <c r="S1214" s="56">
        <v>0.59668171288564131</v>
      </c>
      <c r="T1214" s="56">
        <v>0.32398630623297175</v>
      </c>
      <c r="U1214" s="46">
        <v>16.708259520780778</v>
      </c>
      <c r="V1214" s="76">
        <v>6717792075733.3164</v>
      </c>
      <c r="W1214" s="84">
        <v>2116.7436624348925</v>
      </c>
      <c r="X1214" s="82">
        <v>4.2480445090569911E-2</v>
      </c>
      <c r="Y1214" s="476">
        <v>2.0000000000000001E-4</v>
      </c>
    </row>
    <row r="1215" spans="1:25" x14ac:dyDescent="0.2">
      <c r="A1215" s="475">
        <v>1211</v>
      </c>
      <c r="B1215" s="56">
        <v>0.53597834550256618</v>
      </c>
      <c r="C1215" s="46">
        <v>6110.8816237885931</v>
      </c>
      <c r="D1215" s="56">
        <v>0.33022750717395999</v>
      </c>
      <c r="E1215" s="56">
        <v>0.30772384717163603</v>
      </c>
      <c r="F1215" s="250">
        <v>2023.75</v>
      </c>
      <c r="G1215" s="76">
        <v>434310149769.83984</v>
      </c>
      <c r="H1215" s="46">
        <v>5498361.8988960851</v>
      </c>
      <c r="I1215" s="76">
        <v>206372525228.47296</v>
      </c>
      <c r="J1215" s="56">
        <v>0.47029487969014816</v>
      </c>
      <c r="K1215" s="76">
        <v>7507556823.000452</v>
      </c>
      <c r="L1215" s="76">
        <v>0</v>
      </c>
      <c r="M1215" s="76">
        <v>385861837130.61322</v>
      </c>
      <c r="N1215" s="76">
        <v>115099752219.37822</v>
      </c>
      <c r="O1215" s="76">
        <v>23726.369071128232</v>
      </c>
      <c r="P1215" s="46">
        <v>784321.63479913096</v>
      </c>
      <c r="Q1215" s="46">
        <v>485004.99341941805</v>
      </c>
      <c r="R1215" s="76">
        <v>976176851870.31519</v>
      </c>
      <c r="S1215" s="56">
        <v>0.66177319596386797</v>
      </c>
      <c r="T1215" s="56">
        <v>0.55101648801247183</v>
      </c>
      <c r="U1215" s="46">
        <v>17.824881336210417</v>
      </c>
      <c r="V1215" s="76">
        <v>10569548813266.803</v>
      </c>
      <c r="W1215" s="84">
        <v>3332.0890042870492</v>
      </c>
      <c r="X1215" s="82">
        <v>4.0828707180534031E-2</v>
      </c>
      <c r="Y1215" s="476">
        <v>2.0000000000000001E-4</v>
      </c>
    </row>
    <row r="1216" spans="1:25" x14ac:dyDescent="0.2">
      <c r="A1216" s="475">
        <v>1212</v>
      </c>
      <c r="B1216" s="56">
        <v>0.60602457202724769</v>
      </c>
      <c r="C1216" s="46">
        <v>6048.2450156490313</v>
      </c>
      <c r="D1216" s="56">
        <v>0.75314122244647885</v>
      </c>
      <c r="E1216" s="56">
        <v>0.54216378147402544</v>
      </c>
      <c r="F1216" s="250">
        <v>2024.26</v>
      </c>
      <c r="G1216" s="76">
        <v>342106768179.59131</v>
      </c>
      <c r="H1216" s="46">
        <v>17297550.166443154</v>
      </c>
      <c r="I1216" s="76">
        <v>441554260176.36865</v>
      </c>
      <c r="J1216" s="56">
        <v>0.29204952995020461</v>
      </c>
      <c r="K1216" s="76">
        <v>27585621438.183788</v>
      </c>
      <c r="L1216" s="76">
        <v>42243109606.246765</v>
      </c>
      <c r="M1216" s="76">
        <v>264703913079.80853</v>
      </c>
      <c r="N1216" s="76">
        <v>59940745364.003014</v>
      </c>
      <c r="O1216" s="76">
        <v>24486.192867601072</v>
      </c>
      <c r="P1216" s="46">
        <v>368135.77722255641</v>
      </c>
      <c r="Q1216" s="46">
        <v>221577.15593254677</v>
      </c>
      <c r="R1216" s="76">
        <v>1190619349548.7029</v>
      </c>
      <c r="S1216" s="56">
        <v>0.57628722396095011</v>
      </c>
      <c r="T1216" s="56">
        <v>0.38483190060467948</v>
      </c>
      <c r="U1216" s="46">
        <v>17.377864249945329</v>
      </c>
      <c r="V1216" s="76">
        <v>8792656595542.041</v>
      </c>
      <c r="W1216" s="84">
        <v>2773.69916234111</v>
      </c>
      <c r="X1216" s="82">
        <v>4.1698380988447532E-2</v>
      </c>
      <c r="Y1216" s="476">
        <v>2.0000000000000001E-4</v>
      </c>
    </row>
    <row r="1217" spans="1:25" x14ac:dyDescent="0.2">
      <c r="A1217" s="475">
        <v>1213</v>
      </c>
      <c r="B1217" s="56">
        <v>0.49159258507967463</v>
      </c>
      <c r="C1217" s="46">
        <v>3108.6069429205595</v>
      </c>
      <c r="D1217" s="56">
        <v>0.58381891345460979</v>
      </c>
      <c r="E1217" s="56">
        <v>0.42509127055010698</v>
      </c>
      <c r="F1217" s="250">
        <v>2023.75</v>
      </c>
      <c r="G1217" s="76">
        <v>524291231623.02991</v>
      </c>
      <c r="H1217" s="46">
        <v>12047891.756516298</v>
      </c>
      <c r="I1217" s="76">
        <v>424472059317.61011</v>
      </c>
      <c r="J1217" s="56">
        <v>0.49159258507967463</v>
      </c>
      <c r="K1217" s="76">
        <v>11462389591.03467</v>
      </c>
      <c r="L1217" s="76">
        <v>0</v>
      </c>
      <c r="M1217" s="76">
        <v>467795741260.92395</v>
      </c>
      <c r="N1217" s="76">
        <v>29094774136.846325</v>
      </c>
      <c r="O1217" s="76">
        <v>27493.910086452059</v>
      </c>
      <c r="P1217" s="46">
        <v>227168.82626325689</v>
      </c>
      <c r="Q1217" s="46">
        <v>118960.52818741561</v>
      </c>
      <c r="R1217" s="76">
        <v>1345640505935.323</v>
      </c>
      <c r="S1217" s="56">
        <v>0.68760569207316546</v>
      </c>
      <c r="T1217" s="56">
        <v>0.52300064003323654</v>
      </c>
      <c r="U1217" s="46">
        <v>17.443706208908623</v>
      </c>
      <c r="V1217" s="76">
        <v>13729306141069.248</v>
      </c>
      <c r="W1217" s="84">
        <v>4331.7544995550461</v>
      </c>
      <c r="X1217" s="82">
        <v>4.1065582824738101E-2</v>
      </c>
      <c r="Y1217" s="476">
        <v>2.0000000000000001E-4</v>
      </c>
    </row>
    <row r="1218" spans="1:25" x14ac:dyDescent="0.2">
      <c r="A1218" s="475">
        <v>1214</v>
      </c>
      <c r="B1218" s="56">
        <v>0.59402592143573429</v>
      </c>
      <c r="C1218" s="46">
        <v>2836.8941546797323</v>
      </c>
      <c r="D1218" s="56">
        <v>1.2367058800863187</v>
      </c>
      <c r="E1218" s="56">
        <v>0.69373965102508317</v>
      </c>
      <c r="F1218" s="250">
        <v>2024.49</v>
      </c>
      <c r="G1218" s="76">
        <v>475340015062.4502</v>
      </c>
      <c r="H1218" s="46">
        <v>48986899.1000394</v>
      </c>
      <c r="I1218" s="76">
        <v>887040432909.31128</v>
      </c>
      <c r="J1218" s="56">
        <v>0.19594288082212175</v>
      </c>
      <c r="K1218" s="76">
        <v>38450270462.344269</v>
      </c>
      <c r="L1218" s="76">
        <v>24340858152.270943</v>
      </c>
      <c r="M1218" s="76">
        <v>309798369043.47089</v>
      </c>
      <c r="N1218" s="76">
        <v>26550926490.900036</v>
      </c>
      <c r="O1218" s="76">
        <v>25518.567746014905</v>
      </c>
      <c r="P1218" s="46">
        <v>188966.27560195574</v>
      </c>
      <c r="Q1218" s="46">
        <v>99755.845593639329</v>
      </c>
      <c r="R1218" s="76">
        <v>1700384234489.282</v>
      </c>
      <c r="S1218" s="56">
        <v>0.46991136302712117</v>
      </c>
      <c r="T1218" s="56">
        <v>0.33250449340233562</v>
      </c>
      <c r="U1218" s="46">
        <v>17.932851892877636</v>
      </c>
      <c r="V1218" s="76">
        <v>11111330282751.213</v>
      </c>
      <c r="W1218" s="84">
        <v>3504.0539060443289</v>
      </c>
      <c r="X1218" s="82">
        <v>4.103446365338017E-2</v>
      </c>
      <c r="Y1218" s="476">
        <v>2.0000000000000001E-4</v>
      </c>
    </row>
    <row r="1219" spans="1:25" x14ac:dyDescent="0.2">
      <c r="A1219" s="475">
        <v>1215</v>
      </c>
      <c r="B1219" s="56">
        <v>0.42438536569395346</v>
      </c>
      <c r="C1219" s="46">
        <v>3777.4242454438795</v>
      </c>
      <c r="D1219" s="56">
        <v>0.65327496028339616</v>
      </c>
      <c r="E1219" s="56">
        <v>0.45746266067910907</v>
      </c>
      <c r="F1219" s="250">
        <v>2024.69</v>
      </c>
      <c r="G1219" s="76">
        <v>257824153492.03055</v>
      </c>
      <c r="H1219" s="46">
        <v>14753156.150858535</v>
      </c>
      <c r="I1219" s="76">
        <v>418148528997.10992</v>
      </c>
      <c r="J1219" s="56">
        <v>0.38399965194281593</v>
      </c>
      <c r="K1219" s="76">
        <v>9399606462.4917698</v>
      </c>
      <c r="L1219" s="76">
        <v>0</v>
      </c>
      <c r="M1219" s="76">
        <v>220333492865.85947</v>
      </c>
      <c r="N1219" s="76">
        <v>47753455679.06385</v>
      </c>
      <c r="O1219" s="76">
        <v>32256.301948481007</v>
      </c>
      <c r="P1219" s="46">
        <v>319508.22344013036</v>
      </c>
      <c r="Q1219" s="46">
        <v>186746.41734177538</v>
      </c>
      <c r="R1219" s="76">
        <v>1022500633305.6592</v>
      </c>
      <c r="S1219" s="56">
        <v>0.59844913218488838</v>
      </c>
      <c r="T1219" s="56">
        <v>0.36842323834085983</v>
      </c>
      <c r="U1219" s="46">
        <v>17.063455228375346</v>
      </c>
      <c r="V1219" s="76">
        <v>7074776784981.4199</v>
      </c>
      <c r="W1219" s="84">
        <v>2231.7780158926917</v>
      </c>
      <c r="X1219" s="82">
        <v>4.2669635487749109E-2</v>
      </c>
      <c r="Y1219" s="476">
        <v>2.0000000000000001E-4</v>
      </c>
    </row>
    <row r="1220" spans="1:25" x14ac:dyDescent="0.2">
      <c r="A1220" s="475">
        <v>1216</v>
      </c>
      <c r="B1220" s="56">
        <v>0.49846380630797194</v>
      </c>
      <c r="C1220" s="46">
        <v>6767.133714475648</v>
      </c>
      <c r="D1220" s="56">
        <v>0.71204763551934747</v>
      </c>
      <c r="E1220" s="56">
        <v>0.66249045584279731</v>
      </c>
      <c r="F1220" s="250">
        <v>2023.75</v>
      </c>
      <c r="G1220" s="76">
        <v>246734214289.26743</v>
      </c>
      <c r="H1220" s="46">
        <v>15983727.918357326</v>
      </c>
      <c r="I1220" s="76">
        <v>468858434274.0658</v>
      </c>
      <c r="J1220" s="56">
        <v>0.40495613522018414</v>
      </c>
      <c r="K1220" s="76">
        <v>10047898166.536261</v>
      </c>
      <c r="L1220" s="76">
        <v>0</v>
      </c>
      <c r="M1220" s="76">
        <v>454285137057.8399</v>
      </c>
      <c r="N1220" s="76">
        <v>67843825044.251129</v>
      </c>
      <c r="O1220" s="76">
        <v>28399.601040102138</v>
      </c>
      <c r="P1220" s="46">
        <v>424896.60095942952</v>
      </c>
      <c r="Q1220" s="46">
        <v>266962.81969620561</v>
      </c>
      <c r="R1220" s="76">
        <v>1371372262204.1265</v>
      </c>
      <c r="S1220" s="56">
        <v>0.63351320984974457</v>
      </c>
      <c r="T1220" s="56">
        <v>0.29526277245841243</v>
      </c>
      <c r="U1220" s="46">
        <v>16.6227651047862</v>
      </c>
      <c r="V1220" s="76">
        <v>7393551196168.0479</v>
      </c>
      <c r="W1220" s="84">
        <v>2331.6267869090989</v>
      </c>
      <c r="X1220" s="82">
        <v>4.4182219173795105E-2</v>
      </c>
      <c r="Y1220" s="476">
        <v>2.0000000000000001E-4</v>
      </c>
    </row>
    <row r="1221" spans="1:25" x14ac:dyDescent="0.2">
      <c r="A1221" s="475">
        <v>1217</v>
      </c>
      <c r="B1221" s="56">
        <v>0.5494350542175952</v>
      </c>
      <c r="C1221" s="46">
        <v>6503.110512436434</v>
      </c>
      <c r="D1221" s="56">
        <v>0.67271454647240791</v>
      </c>
      <c r="E1221" s="56">
        <v>0.15864674553494629</v>
      </c>
      <c r="F1221" s="250">
        <v>2023.75</v>
      </c>
      <c r="G1221" s="76">
        <v>274457570357.12704</v>
      </c>
      <c r="H1221" s="46">
        <v>14810303.709089274</v>
      </c>
      <c r="I1221" s="76">
        <v>390115498504.1908</v>
      </c>
      <c r="J1221" s="56">
        <v>0.33111551089737601</v>
      </c>
      <c r="K1221" s="76">
        <v>5609327381.968339</v>
      </c>
      <c r="L1221" s="76">
        <v>0</v>
      </c>
      <c r="M1221" s="76">
        <v>321994539458.8446</v>
      </c>
      <c r="N1221" s="76">
        <v>78116507902.567261</v>
      </c>
      <c r="O1221" s="76">
        <v>30977.252896130056</v>
      </c>
      <c r="P1221" s="46">
        <v>475124.43840714416</v>
      </c>
      <c r="Q1221" s="46">
        <v>307923.67343008134</v>
      </c>
      <c r="R1221" s="76">
        <v>1109048364500.188</v>
      </c>
      <c r="S1221" s="56">
        <v>0.59566064482082004</v>
      </c>
      <c r="T1221" s="56">
        <v>0.34492547400380896</v>
      </c>
      <c r="U1221" s="46">
        <v>17.28471972432262</v>
      </c>
      <c r="V1221" s="76">
        <v>7332565633895.4766</v>
      </c>
      <c r="W1221" s="84">
        <v>2313.8373776894086</v>
      </c>
      <c r="X1221" s="82">
        <v>4.1574560058950001E-2</v>
      </c>
      <c r="Y1221" s="476">
        <v>2.0000000000000001E-4</v>
      </c>
    </row>
    <row r="1222" spans="1:25" x14ac:dyDescent="0.2">
      <c r="A1222" s="475">
        <v>1218</v>
      </c>
      <c r="B1222" s="56">
        <v>0.35883669730044832</v>
      </c>
      <c r="C1222" s="46">
        <v>7823.6015133643814</v>
      </c>
      <c r="D1222" s="56">
        <v>0.70240998455986681</v>
      </c>
      <c r="E1222" s="56">
        <v>0.52369067756202081</v>
      </c>
      <c r="F1222" s="250">
        <v>2024.12</v>
      </c>
      <c r="G1222" s="76">
        <v>93978229312.228149</v>
      </c>
      <c r="H1222" s="46">
        <v>15287222.898212684</v>
      </c>
      <c r="I1222" s="76">
        <v>390957892221.58942</v>
      </c>
      <c r="J1222" s="56">
        <v>0.29387009378035323</v>
      </c>
      <c r="K1222" s="76">
        <v>8912672322.5497437</v>
      </c>
      <c r="L1222" s="76">
        <v>12758576523.229296</v>
      </c>
      <c r="M1222" s="76">
        <v>117800773548.92473</v>
      </c>
      <c r="N1222" s="76">
        <v>75599519941.886154</v>
      </c>
      <c r="O1222" s="76">
        <v>29736.428706131876</v>
      </c>
      <c r="P1222" s="46">
        <v>453614.89235208509</v>
      </c>
      <c r="Q1222" s="46">
        <v>289912.02546034131</v>
      </c>
      <c r="R1222" s="76">
        <v>758638386025.93372</v>
      </c>
      <c r="S1222" s="56">
        <v>0.47637160893518454</v>
      </c>
      <c r="T1222" s="56">
        <v>0.26437629108329969</v>
      </c>
      <c r="U1222" s="46">
        <v>15.742710001054682</v>
      </c>
      <c r="V1222" s="76">
        <v>3513079917595.6748</v>
      </c>
      <c r="W1222" s="84">
        <v>1107.5293612670114</v>
      </c>
      <c r="X1222" s="82">
        <v>4.5806480339469727E-2</v>
      </c>
      <c r="Y1222" s="476">
        <v>2.0000000000000001E-4</v>
      </c>
    </row>
    <row r="1223" spans="1:25" x14ac:dyDescent="0.2">
      <c r="A1223" s="475">
        <v>1219</v>
      </c>
      <c r="B1223" s="56">
        <v>0.42860153859424777</v>
      </c>
      <c r="C1223" s="46">
        <v>2888.3390187746095</v>
      </c>
      <c r="D1223" s="56">
        <v>0.6481488747264198</v>
      </c>
      <c r="E1223" s="56">
        <v>0.43164532436223935</v>
      </c>
      <c r="F1223" s="250">
        <v>2026.66</v>
      </c>
      <c r="G1223" s="76">
        <v>86276527869.776627</v>
      </c>
      <c r="H1223" s="46">
        <v>14471851.986140348</v>
      </c>
      <c r="I1223" s="76">
        <v>431974105883.92145</v>
      </c>
      <c r="J1223" s="56">
        <v>0.31983695787140631</v>
      </c>
      <c r="K1223" s="76">
        <v>35236342528.773819</v>
      </c>
      <c r="L1223" s="76">
        <v>87860544564.778763</v>
      </c>
      <c r="M1223" s="76">
        <v>24612167380.671627</v>
      </c>
      <c r="N1223" s="76">
        <v>62007846593.215042</v>
      </c>
      <c r="O1223" s="76">
        <v>30418.430845625113</v>
      </c>
      <c r="P1223" s="46">
        <v>336898.01647982624</v>
      </c>
      <c r="Q1223" s="46">
        <v>200216.84169925237</v>
      </c>
      <c r="R1223" s="76">
        <v>762826695489.03479</v>
      </c>
      <c r="S1223" s="56">
        <v>0.46946731879675191</v>
      </c>
      <c r="T1223" s="56">
        <v>0.27111569745599928</v>
      </c>
      <c r="U1223" s="46">
        <v>15.234646791791766</v>
      </c>
      <c r="V1223" s="76">
        <v>3620573512039.5381</v>
      </c>
      <c r="W1223" s="84">
        <v>1143.1416708216527</v>
      </c>
      <c r="X1223" s="82">
        <v>4.6008345677375738E-2</v>
      </c>
      <c r="Y1223" s="476">
        <v>2.0000000000000001E-4</v>
      </c>
    </row>
    <row r="1224" spans="1:25" x14ac:dyDescent="0.2">
      <c r="A1224" s="475">
        <v>1220</v>
      </c>
      <c r="B1224" s="56">
        <v>0.58106301253781911</v>
      </c>
      <c r="C1224" s="46">
        <v>3084.4182643999325</v>
      </c>
      <c r="D1224" s="56">
        <v>1.12576856893823</v>
      </c>
      <c r="E1224" s="56">
        <v>0.34328691813403706</v>
      </c>
      <c r="F1224" s="250">
        <v>2023.75</v>
      </c>
      <c r="G1224" s="76">
        <v>537717759482.76727</v>
      </c>
      <c r="H1224" s="46">
        <v>40566374.811531506</v>
      </c>
      <c r="I1224" s="76">
        <v>527672675056.20148</v>
      </c>
      <c r="J1224" s="56">
        <v>-5.7174995102199588E-2</v>
      </c>
      <c r="K1224" s="76">
        <v>20576561454.039459</v>
      </c>
      <c r="L1224" s="76">
        <v>0</v>
      </c>
      <c r="M1224" s="76">
        <v>593786410949.83813</v>
      </c>
      <c r="N1224" s="76">
        <v>75295321589.972031</v>
      </c>
      <c r="O1224" s="76">
        <v>28905.728895763012</v>
      </c>
      <c r="P1224" s="46">
        <v>496214.84783957258</v>
      </c>
      <c r="Q1224" s="46">
        <v>311004.50318565854</v>
      </c>
      <c r="R1224" s="76">
        <v>1994890567840.8418</v>
      </c>
      <c r="S1224" s="56">
        <v>0.5486579273172929</v>
      </c>
      <c r="T1224" s="56">
        <v>0.25170578255837428</v>
      </c>
      <c r="U1224" s="46">
        <v>21.454104071062602</v>
      </c>
      <c r="V1224" s="76">
        <v>11483199194012.732</v>
      </c>
      <c r="W1224" s="84">
        <v>3626.5664098501911</v>
      </c>
      <c r="X1224" s="82">
        <v>3.520676757749721E-2</v>
      </c>
      <c r="Y1224" s="476">
        <v>2.0000000000000001E-4</v>
      </c>
    </row>
    <row r="1225" spans="1:25" x14ac:dyDescent="0.2">
      <c r="A1225" s="475">
        <v>1221</v>
      </c>
      <c r="B1225" s="56">
        <v>0.41977345729193821</v>
      </c>
      <c r="C1225" s="46">
        <v>5825.3051343347979</v>
      </c>
      <c r="D1225" s="56">
        <v>0.69552166780127256</v>
      </c>
      <c r="E1225" s="56">
        <v>0.58836028839068943</v>
      </c>
      <c r="F1225" s="250">
        <v>2026.33</v>
      </c>
      <c r="G1225" s="76">
        <v>146811279444.38821</v>
      </c>
      <c r="H1225" s="46">
        <v>15472260.700135358</v>
      </c>
      <c r="I1225" s="76">
        <v>316111872117.06537</v>
      </c>
      <c r="J1225" s="56">
        <v>0.25781977112977195</v>
      </c>
      <c r="K1225" s="76">
        <v>31465410612.667999</v>
      </c>
      <c r="L1225" s="76">
        <v>78739234507.960739</v>
      </c>
      <c r="M1225" s="76">
        <v>36387392387.479759</v>
      </c>
      <c r="N1225" s="76">
        <v>58680638688.206726</v>
      </c>
      <c r="O1225" s="76">
        <v>17606.333580333398</v>
      </c>
      <c r="P1225" s="46">
        <v>436424.65569119243</v>
      </c>
      <c r="Q1225" s="46">
        <v>276531.65518012806</v>
      </c>
      <c r="R1225" s="76">
        <v>696436704425.01782</v>
      </c>
      <c r="S1225" s="56">
        <v>0.48500824668268122</v>
      </c>
      <c r="T1225" s="56">
        <v>0.33362472597130466</v>
      </c>
      <c r="U1225" s="46">
        <v>16.647087654465295</v>
      </c>
      <c r="V1225" s="76">
        <v>4199010296651.498</v>
      </c>
      <c r="W1225" s="84">
        <v>1324.8960401588947</v>
      </c>
      <c r="X1225" s="82">
        <v>4.4504415788909811E-2</v>
      </c>
      <c r="Y1225" s="476">
        <v>2.0000000000000001E-4</v>
      </c>
    </row>
    <row r="1226" spans="1:25" x14ac:dyDescent="0.2">
      <c r="A1226" s="475">
        <v>1222</v>
      </c>
      <c r="B1226" s="56">
        <v>0.46778021509352985</v>
      </c>
      <c r="C1226" s="46">
        <v>7881.033904927961</v>
      </c>
      <c r="D1226" s="56">
        <v>1.0893485618424754</v>
      </c>
      <c r="E1226" s="56">
        <v>0.37603079039662257</v>
      </c>
      <c r="F1226" s="250">
        <v>2024.23</v>
      </c>
      <c r="G1226" s="76">
        <v>465948582920.38434</v>
      </c>
      <c r="H1226" s="46">
        <v>25955253.284314584</v>
      </c>
      <c r="I1226" s="76">
        <v>714577676985.13965</v>
      </c>
      <c r="J1226" s="56">
        <v>0.43162367153449488</v>
      </c>
      <c r="K1226" s="76">
        <v>30785985681.764236</v>
      </c>
      <c r="L1226" s="76">
        <v>41409352081.242409</v>
      </c>
      <c r="M1226" s="76">
        <v>305026971742.35175</v>
      </c>
      <c r="N1226" s="76">
        <v>9268135129.9315968</v>
      </c>
      <c r="O1226" s="76">
        <v>27921.171524445919</v>
      </c>
      <c r="P1226" s="46">
        <v>88630.061377201579</v>
      </c>
      <c r="Q1226" s="46">
        <v>38029.268639238653</v>
      </c>
      <c r="R1226" s="76">
        <v>1553866047315.9131</v>
      </c>
      <c r="S1226" s="56">
        <v>0.62039814849764285</v>
      </c>
      <c r="T1226" s="56">
        <v>0.46449815041174269</v>
      </c>
      <c r="U1226" s="46">
        <v>16.81395036189571</v>
      </c>
      <c r="V1226" s="76">
        <v>13180060404315.582</v>
      </c>
      <c r="W1226" s="84">
        <v>4153.2249062541832</v>
      </c>
      <c r="X1226" s="82">
        <v>4.413985230336518E-2</v>
      </c>
      <c r="Y1226" s="476">
        <v>2.0000000000000001E-4</v>
      </c>
    </row>
    <row r="1227" spans="1:25" x14ac:dyDescent="0.2">
      <c r="A1227" s="475">
        <v>1223</v>
      </c>
      <c r="B1227" s="56">
        <v>0.48527013480211023</v>
      </c>
      <c r="C1227" s="46">
        <v>9590.88459683974</v>
      </c>
      <c r="D1227" s="56">
        <v>0.69305054890092099</v>
      </c>
      <c r="E1227" s="56">
        <v>0.60427628618784857</v>
      </c>
      <c r="F1227" s="250">
        <v>2023.98</v>
      </c>
      <c r="G1227" s="76">
        <v>416740602974.29053</v>
      </c>
      <c r="H1227" s="46">
        <v>15425679.388024831</v>
      </c>
      <c r="I1227" s="76">
        <v>361137279433.9624</v>
      </c>
      <c r="J1227" s="56">
        <v>0.25955598899859955</v>
      </c>
      <c r="K1227" s="76">
        <v>5841325500.2274561</v>
      </c>
      <c r="L1227" s="76">
        <v>0</v>
      </c>
      <c r="M1227" s="76">
        <v>533604786418.76593</v>
      </c>
      <c r="N1227" s="76">
        <v>44265462834.400635</v>
      </c>
      <c r="O1227" s="76">
        <v>27225.401167443866</v>
      </c>
      <c r="P1227" s="46">
        <v>310809.63689614646</v>
      </c>
      <c r="Q1227" s="46">
        <v>179146.35497424612</v>
      </c>
      <c r="R1227" s="76">
        <v>1379727900850.8669</v>
      </c>
      <c r="S1227" s="56">
        <v>0.63713534752236745</v>
      </c>
      <c r="T1227" s="56">
        <v>0.3444941418691746</v>
      </c>
      <c r="U1227" s="46">
        <v>18.250157594811014</v>
      </c>
      <c r="V1227" s="76">
        <v>9422421180890.1289</v>
      </c>
      <c r="W1227" s="84">
        <v>2972.7853215602545</v>
      </c>
      <c r="X1227" s="82">
        <v>4.0483537636987421E-2</v>
      </c>
      <c r="Y1227" s="476">
        <v>2.0000000000000001E-4</v>
      </c>
    </row>
    <row r="1228" spans="1:25" x14ac:dyDescent="0.2">
      <c r="A1228" s="475">
        <v>1224</v>
      </c>
      <c r="B1228" s="56">
        <v>0.51778413828740222</v>
      </c>
      <c r="C1228" s="46">
        <v>3864.7701657124544</v>
      </c>
      <c r="D1228" s="56">
        <v>0.52130018082115193</v>
      </c>
      <c r="E1228" s="56">
        <v>0.7</v>
      </c>
      <c r="F1228" s="250">
        <v>2024.57</v>
      </c>
      <c r="G1228" s="76">
        <v>142548216851.13568</v>
      </c>
      <c r="H1228" s="46">
        <v>10386053.142290756</v>
      </c>
      <c r="I1228" s="76">
        <v>293721757340.40497</v>
      </c>
      <c r="J1228" s="56">
        <v>0.30794508110431529</v>
      </c>
      <c r="K1228" s="76">
        <v>7155638257.405158</v>
      </c>
      <c r="L1228" s="76">
        <v>0</v>
      </c>
      <c r="M1228" s="76">
        <v>138770895885.59763</v>
      </c>
      <c r="N1228" s="76">
        <v>69528496570.826248</v>
      </c>
      <c r="O1228" s="76">
        <v>18503.907225734376</v>
      </c>
      <c r="P1228" s="46">
        <v>398459.46221082273</v>
      </c>
      <c r="Q1228" s="46">
        <v>251784.17635660552</v>
      </c>
      <c r="R1228" s="76">
        <v>685705247715.2417</v>
      </c>
      <c r="S1228" s="56">
        <v>0.531692305207774</v>
      </c>
      <c r="T1228" s="56">
        <v>0.33098768653571742</v>
      </c>
      <c r="U1228" s="46">
        <v>16.741704823728838</v>
      </c>
      <c r="V1228" s="76">
        <v>4266035149040.6104</v>
      </c>
      <c r="W1228" s="84">
        <v>1344.7128906491687</v>
      </c>
      <c r="X1228" s="82">
        <v>4.253537067111008E-2</v>
      </c>
      <c r="Y1228" s="476">
        <v>2.0000000000000001E-4</v>
      </c>
    </row>
    <row r="1229" spans="1:25" x14ac:dyDescent="0.2">
      <c r="A1229" s="475">
        <v>1225</v>
      </c>
      <c r="B1229" s="56">
        <v>0.55127834638109374</v>
      </c>
      <c r="C1229" s="46">
        <v>5753.5581093113651</v>
      </c>
      <c r="D1229" s="56">
        <v>0.2</v>
      </c>
      <c r="E1229" s="56">
        <v>0.26757873582035518</v>
      </c>
      <c r="F1229" s="250">
        <v>2025.54</v>
      </c>
      <c r="G1229" s="76">
        <v>64388734482.275162</v>
      </c>
      <c r="H1229" s="46">
        <v>3312123.1396655655</v>
      </c>
      <c r="I1229" s="76">
        <v>124286953097.24965</v>
      </c>
      <c r="J1229" s="56">
        <v>0.37449810402802974</v>
      </c>
      <c r="K1229" s="76">
        <v>8466663275.1736202</v>
      </c>
      <c r="L1229" s="76">
        <v>7846490379.3135042</v>
      </c>
      <c r="M1229" s="76">
        <v>76653569945.532089</v>
      </c>
      <c r="N1229" s="76">
        <v>44190966200.043419</v>
      </c>
      <c r="O1229" s="76">
        <v>16714.365129211772</v>
      </c>
      <c r="P1229" s="46">
        <v>311231.20278097724</v>
      </c>
      <c r="Q1229" s="46">
        <v>156504.71871965023</v>
      </c>
      <c r="R1229" s="76">
        <v>312673090727.17029</v>
      </c>
      <c r="S1229" s="56">
        <v>0.54619440999670654</v>
      </c>
      <c r="T1229" s="56">
        <v>0.37473337862520428</v>
      </c>
      <c r="U1229" s="46">
        <v>16.177996761052263</v>
      </c>
      <c r="V1229" s="76">
        <v>2235662267397.8354</v>
      </c>
      <c r="W1229" s="84">
        <v>705.83903911659343</v>
      </c>
      <c r="X1229" s="82">
        <v>4.2140644239696358E-2</v>
      </c>
      <c r="Y1229" s="476">
        <v>2.0000000000000001E-4</v>
      </c>
    </row>
    <row r="1230" spans="1:25" x14ac:dyDescent="0.2">
      <c r="A1230" s="475">
        <v>1226</v>
      </c>
      <c r="B1230" s="56">
        <v>0.38182198195380851</v>
      </c>
      <c r="C1230" s="46">
        <v>4198.4621280283636</v>
      </c>
      <c r="D1230" s="56">
        <v>0.7952329778821392</v>
      </c>
      <c r="E1230" s="56">
        <v>0.58735487578704559</v>
      </c>
      <c r="F1230" s="250">
        <v>2025.04</v>
      </c>
      <c r="G1230" s="76">
        <v>122140963789.06242</v>
      </c>
      <c r="H1230" s="46">
        <v>20203577.224118944</v>
      </c>
      <c r="I1230" s="76">
        <v>510347301110.95483</v>
      </c>
      <c r="J1230" s="56">
        <v>0.34038739818440455</v>
      </c>
      <c r="K1230" s="76">
        <v>10261920723.469585</v>
      </c>
      <c r="L1230" s="76">
        <v>14911480231.907522</v>
      </c>
      <c r="M1230" s="76">
        <v>120008456036.78354</v>
      </c>
      <c r="N1230" s="76">
        <v>14783320344.865534</v>
      </c>
      <c r="O1230" s="76">
        <v>19458.576868349774</v>
      </c>
      <c r="P1230" s="46">
        <v>143233.95007281331</v>
      </c>
      <c r="Q1230" s="46">
        <v>57461.932239746515</v>
      </c>
      <c r="R1230" s="76">
        <v>915937089506.84058</v>
      </c>
      <c r="S1230" s="56">
        <v>0.52891742385861418</v>
      </c>
      <c r="T1230" s="56">
        <v>0.28350042245376211</v>
      </c>
      <c r="U1230" s="46">
        <v>15.783653872972963</v>
      </c>
      <c r="V1230" s="76">
        <v>4542466209866.8809</v>
      </c>
      <c r="W1230" s="84">
        <v>1434.4663436492251</v>
      </c>
      <c r="X1230" s="82">
        <v>4.62227089195189E-2</v>
      </c>
      <c r="Y1230" s="476">
        <v>2.0000000000000001E-4</v>
      </c>
    </row>
    <row r="1231" spans="1:25" x14ac:dyDescent="0.2">
      <c r="A1231" s="475">
        <v>1227</v>
      </c>
      <c r="B1231" s="56">
        <v>0.59389633436835043</v>
      </c>
      <c r="C1231" s="46">
        <v>7510.5208707308666</v>
      </c>
      <c r="D1231" s="56">
        <v>0.74184218311704886</v>
      </c>
      <c r="E1231" s="56">
        <v>0.23891480243203964</v>
      </c>
      <c r="F1231" s="250">
        <v>2023.96</v>
      </c>
      <c r="G1231" s="76">
        <v>494838415244.95508</v>
      </c>
      <c r="H1231" s="46">
        <v>16834114.707179263</v>
      </c>
      <c r="I1231" s="76">
        <v>469429570820.80695</v>
      </c>
      <c r="J1231" s="56">
        <v>0.4231866184724643</v>
      </c>
      <c r="K1231" s="76">
        <v>7237314221.9237099</v>
      </c>
      <c r="L1231" s="76">
        <v>0</v>
      </c>
      <c r="M1231" s="76">
        <v>570046244640.354</v>
      </c>
      <c r="N1231" s="76">
        <v>43740308074.191528</v>
      </c>
      <c r="O1231" s="76">
        <v>29458.393294469352</v>
      </c>
      <c r="P1231" s="46">
        <v>326277.96378350467</v>
      </c>
      <c r="Q1231" s="46">
        <v>189741.6092354405</v>
      </c>
      <c r="R1231" s="76">
        <v>1592195643609.6812</v>
      </c>
      <c r="S1231" s="56">
        <v>0.67071722237708886</v>
      </c>
      <c r="T1231" s="56">
        <v>0.41869465410301832</v>
      </c>
      <c r="U1231" s="46">
        <v>17.441799821371987</v>
      </c>
      <c r="V1231" s="76">
        <v>12683761860773.654</v>
      </c>
      <c r="W1231" s="84">
        <v>4000.5106353965284</v>
      </c>
      <c r="X1231" s="82">
        <v>4.2229643995430881E-2</v>
      </c>
      <c r="Y1231" s="476">
        <v>2.0000000000000001E-4</v>
      </c>
    </row>
    <row r="1232" spans="1:25" x14ac:dyDescent="0.2">
      <c r="A1232" s="475">
        <v>1228</v>
      </c>
      <c r="B1232" s="56">
        <v>0.45867659829266982</v>
      </c>
      <c r="C1232" s="46">
        <v>4187.4899980184582</v>
      </c>
      <c r="D1232" s="56">
        <v>0.58471939921390192</v>
      </c>
      <c r="E1232" s="56">
        <v>0.59754924327981673</v>
      </c>
      <c r="F1232" s="250">
        <v>2025.82</v>
      </c>
      <c r="G1232" s="76">
        <v>106585454842.23454</v>
      </c>
      <c r="H1232" s="46">
        <v>12102628.111139521</v>
      </c>
      <c r="I1232" s="76">
        <v>318728703642.30035</v>
      </c>
      <c r="J1232" s="56">
        <v>0.2448985947763721</v>
      </c>
      <c r="K1232" s="76">
        <v>6481594405.6345644</v>
      </c>
      <c r="L1232" s="76">
        <v>0</v>
      </c>
      <c r="M1232" s="76">
        <v>82275854185.064819</v>
      </c>
      <c r="N1232" s="76">
        <v>29774103430.347488</v>
      </c>
      <c r="O1232" s="76">
        <v>11853.77642360137</v>
      </c>
      <c r="P1232" s="46">
        <v>204664.60712134134</v>
      </c>
      <c r="Q1232" s="46">
        <v>102535.18412170792</v>
      </c>
      <c r="R1232" s="76">
        <v>629803294111.4884</v>
      </c>
      <c r="S1232" s="56">
        <v>0.48904395097455167</v>
      </c>
      <c r="T1232" s="56">
        <v>0.2632895211385981</v>
      </c>
      <c r="U1232" s="46">
        <v>16.803748234892964</v>
      </c>
      <c r="V1232" s="76">
        <v>3088526742592.6553</v>
      </c>
      <c r="W1232" s="84">
        <v>973.12116064847021</v>
      </c>
      <c r="X1232" s="82">
        <v>4.2974965282519484E-2</v>
      </c>
      <c r="Y1232" s="476">
        <v>2.0000000000000001E-4</v>
      </c>
    </row>
    <row r="1233" spans="1:25" x14ac:dyDescent="0.2">
      <c r="A1233" s="475">
        <v>1229</v>
      </c>
      <c r="B1233" s="56">
        <v>0.46877530514049282</v>
      </c>
      <c r="C1233" s="46">
        <v>7351.2980375139141</v>
      </c>
      <c r="D1233" s="56">
        <v>0.61528428996221474</v>
      </c>
      <c r="E1233" s="56">
        <v>0.66043619827628564</v>
      </c>
      <c r="F1233" s="250">
        <v>2023.75</v>
      </c>
      <c r="G1233" s="76">
        <v>324844485088.68329</v>
      </c>
      <c r="H1233" s="46">
        <v>12625613.993619815</v>
      </c>
      <c r="I1233" s="76">
        <v>321113110633.75629</v>
      </c>
      <c r="J1233" s="56">
        <v>0.25848193204707515</v>
      </c>
      <c r="K1233" s="76">
        <v>3623757687.9884949</v>
      </c>
      <c r="L1233" s="76">
        <v>0</v>
      </c>
      <c r="M1233" s="76">
        <v>294946027407.453</v>
      </c>
      <c r="N1233" s="76">
        <v>60882580009.298233</v>
      </c>
      <c r="O1233" s="76">
        <v>26193.496500430359</v>
      </c>
      <c r="P1233" s="46">
        <v>371635.04921585316</v>
      </c>
      <c r="Q1233" s="46">
        <v>228009.9296708708</v>
      </c>
      <c r="R1233" s="76">
        <v>988167846571.69641</v>
      </c>
      <c r="S1233" s="56">
        <v>0.58645419373175556</v>
      </c>
      <c r="T1233" s="56">
        <v>0.38885995805215795</v>
      </c>
      <c r="U1233" s="46">
        <v>18.064347887559432</v>
      </c>
      <c r="V1233" s="76">
        <v>7614014560047.9492</v>
      </c>
      <c r="W1233" s="84">
        <v>2402.3968448190531</v>
      </c>
      <c r="X1233" s="82">
        <v>4.0413688355771374E-2</v>
      </c>
      <c r="Y1233" s="476">
        <v>2.0000000000000001E-4</v>
      </c>
    </row>
    <row r="1234" spans="1:25" x14ac:dyDescent="0.2">
      <c r="A1234" s="475">
        <v>1230</v>
      </c>
      <c r="B1234" s="56">
        <v>0.47123481368733877</v>
      </c>
      <c r="C1234" s="46">
        <v>5071.1092682817834</v>
      </c>
      <c r="D1234" s="56">
        <v>0.75117413328682137</v>
      </c>
      <c r="E1234" s="56">
        <v>0.41191965732834068</v>
      </c>
      <c r="F1234" s="250">
        <v>2024.53</v>
      </c>
      <c r="G1234" s="76">
        <v>270026773227.14435</v>
      </c>
      <c r="H1234" s="46">
        <v>17893894.12609924</v>
      </c>
      <c r="I1234" s="76">
        <v>460451383386.23132</v>
      </c>
      <c r="J1234" s="56">
        <v>0.36401642439854875</v>
      </c>
      <c r="K1234" s="76">
        <v>17560856976.021839</v>
      </c>
      <c r="L1234" s="76">
        <v>0</v>
      </c>
      <c r="M1234" s="76">
        <v>197566697576.44839</v>
      </c>
      <c r="N1234" s="76">
        <v>29759432963.144306</v>
      </c>
      <c r="O1234" s="76">
        <v>40652.283895835193</v>
      </c>
      <c r="P1234" s="46">
        <v>236240.25993893808</v>
      </c>
      <c r="Q1234" s="46">
        <v>122282.34154253876</v>
      </c>
      <c r="R1234" s="76">
        <v>1093823651803.324</v>
      </c>
      <c r="S1234" s="56">
        <v>0.59760305544234082</v>
      </c>
      <c r="T1234" s="56">
        <v>0.37220640869179306</v>
      </c>
      <c r="U1234" s="46">
        <v>16.899180972176229</v>
      </c>
      <c r="V1234" s="76">
        <v>7508849130194.9365</v>
      </c>
      <c r="W1234" s="84">
        <v>2370.5997860128659</v>
      </c>
      <c r="X1234" s="82">
        <v>4.3679715595784804E-2</v>
      </c>
      <c r="Y1234" s="476">
        <v>2.0000000000000001E-4</v>
      </c>
    </row>
    <row r="1235" spans="1:25" x14ac:dyDescent="0.2">
      <c r="A1235" s="475">
        <v>1231</v>
      </c>
      <c r="B1235" s="56">
        <v>0.59613124218434432</v>
      </c>
      <c r="C1235" s="46">
        <v>9265.755657591204</v>
      </c>
      <c r="D1235" s="56">
        <v>1.0516457652911759</v>
      </c>
      <c r="E1235" s="56">
        <v>0.33274764098533277</v>
      </c>
      <c r="F1235" s="250">
        <v>2023.75</v>
      </c>
      <c r="G1235" s="76">
        <v>475338042439.06366</v>
      </c>
      <c r="H1235" s="46">
        <v>28766388.766501367</v>
      </c>
      <c r="I1235" s="76">
        <v>404375196148.15454</v>
      </c>
      <c r="J1235" s="56">
        <v>-0.33725688438700518</v>
      </c>
      <c r="K1235" s="76">
        <v>15148042963.496897</v>
      </c>
      <c r="L1235" s="76">
        <v>0</v>
      </c>
      <c r="M1235" s="76">
        <v>384025614596.52014</v>
      </c>
      <c r="N1235" s="76">
        <v>30411175272.997433</v>
      </c>
      <c r="O1235" s="76">
        <v>37833.56898563369</v>
      </c>
      <c r="P1235" s="46">
        <v>270467.32473049394</v>
      </c>
      <c r="Q1235" s="46">
        <v>99389.700486069487</v>
      </c>
      <c r="R1235" s="76">
        <v>1250038563906.062</v>
      </c>
      <c r="S1235" s="56">
        <v>0.41394215521675914</v>
      </c>
      <c r="T1235" s="56">
        <v>0.25519017829862062</v>
      </c>
      <c r="U1235" s="46">
        <v>29.984839660491978</v>
      </c>
      <c r="V1235" s="76">
        <v>9839563319680.4746</v>
      </c>
      <c r="W1235" s="84">
        <v>3101.4276204835096</v>
      </c>
      <c r="X1235" s="82">
        <v>2.5513906185665302E-2</v>
      </c>
      <c r="Y1235" s="476">
        <v>2.0000000000000001E-4</v>
      </c>
    </row>
    <row r="1236" spans="1:25" x14ac:dyDescent="0.2">
      <c r="A1236" s="475">
        <v>1232</v>
      </c>
      <c r="B1236" s="56">
        <v>0.47494729881684217</v>
      </c>
      <c r="C1236" s="46">
        <v>5978.2356237068907</v>
      </c>
      <c r="D1236" s="56">
        <v>0.9859951258407128</v>
      </c>
      <c r="E1236" s="56">
        <v>0.44954030790723942</v>
      </c>
      <c r="F1236" s="250">
        <v>2025.94</v>
      </c>
      <c r="G1236" s="76">
        <v>351928054476.09991</v>
      </c>
      <c r="H1236" s="46">
        <v>24973333.343428884</v>
      </c>
      <c r="I1236" s="76">
        <v>491456787646.70758</v>
      </c>
      <c r="J1236" s="56">
        <v>0.19044379789707211</v>
      </c>
      <c r="K1236" s="76">
        <v>8956010047.8133526</v>
      </c>
      <c r="L1236" s="76">
        <v>3511307760.7417049</v>
      </c>
      <c r="M1236" s="76">
        <v>156842665041.13489</v>
      </c>
      <c r="N1236" s="76">
        <v>3720704936.4339471</v>
      </c>
      <c r="O1236" s="76">
        <v>29752.121107393239</v>
      </c>
      <c r="P1236" s="46">
        <v>78756.285396003528</v>
      </c>
      <c r="Q1236" s="46">
        <v>14672.963759293189</v>
      </c>
      <c r="R1236" s="76">
        <v>1097250931413.3721</v>
      </c>
      <c r="S1236" s="56">
        <v>0.52126380713655784</v>
      </c>
      <c r="T1236" s="56">
        <v>0.3777798053185405</v>
      </c>
      <c r="U1236" s="46">
        <v>18.071050539078936</v>
      </c>
      <c r="V1236" s="76">
        <v>8056433589342.5957</v>
      </c>
      <c r="W1236" s="84">
        <v>2539.9918012111116</v>
      </c>
      <c r="X1236" s="82">
        <v>4.1596529233102073E-2</v>
      </c>
      <c r="Y1236" s="476">
        <v>2.0000000000000001E-4</v>
      </c>
    </row>
    <row r="1237" spans="1:25" x14ac:dyDescent="0.2">
      <c r="A1237" s="475">
        <v>1233</v>
      </c>
      <c r="B1237" s="56">
        <v>0.56150709507000662</v>
      </c>
      <c r="C1237" s="46">
        <v>3948.2068545642287</v>
      </c>
      <c r="D1237" s="56">
        <v>0.3799435538532116</v>
      </c>
      <c r="E1237" s="56">
        <v>0.44053815411924224</v>
      </c>
      <c r="F1237" s="250">
        <v>2023.75</v>
      </c>
      <c r="G1237" s="76">
        <v>269124342333.27975</v>
      </c>
      <c r="H1237" s="46">
        <v>6558867.6542827999</v>
      </c>
      <c r="I1237" s="76">
        <v>252674768161.48822</v>
      </c>
      <c r="J1237" s="56">
        <v>0.47944682495191038</v>
      </c>
      <c r="K1237" s="76">
        <v>7494192346.657258</v>
      </c>
      <c r="L1237" s="76">
        <v>0</v>
      </c>
      <c r="M1237" s="76">
        <v>288884058342.69537</v>
      </c>
      <c r="N1237" s="76">
        <v>78633641130.288177</v>
      </c>
      <c r="O1237" s="76">
        <v>28409.20829182904</v>
      </c>
      <c r="P1237" s="46">
        <v>539562.71448740654</v>
      </c>
      <c r="Q1237" s="46">
        <v>306998.02245761734</v>
      </c>
      <c r="R1237" s="76">
        <v>883660160656.96594</v>
      </c>
      <c r="S1237" s="56">
        <v>0.65407571673096643</v>
      </c>
      <c r="T1237" s="56">
        <v>0.43349616302696864</v>
      </c>
      <c r="U1237" s="46">
        <v>17.199102733846253</v>
      </c>
      <c r="V1237" s="76">
        <v>7341931417782.2959</v>
      </c>
      <c r="W1237" s="84">
        <v>2317.7384927039448</v>
      </c>
      <c r="X1237" s="82">
        <v>4.1897941475662941E-2</v>
      </c>
      <c r="Y1237" s="476">
        <v>2.0000000000000001E-4</v>
      </c>
    </row>
    <row r="1238" spans="1:25" x14ac:dyDescent="0.2">
      <c r="A1238" s="475">
        <v>1234</v>
      </c>
      <c r="B1238" s="56">
        <v>0.56436039970043628</v>
      </c>
      <c r="C1238" s="46">
        <v>4759.2285104807706</v>
      </c>
      <c r="D1238" s="56">
        <v>0.61204049162489094</v>
      </c>
      <c r="E1238" s="56">
        <v>0.10050500543725055</v>
      </c>
      <c r="F1238" s="250">
        <v>2024.87</v>
      </c>
      <c r="G1238" s="76">
        <v>473638747923.2406</v>
      </c>
      <c r="H1238" s="46">
        <v>13151088.091483623</v>
      </c>
      <c r="I1238" s="76">
        <v>416828777011.24561</v>
      </c>
      <c r="J1238" s="56">
        <v>0.43712261146714193</v>
      </c>
      <c r="K1238" s="76">
        <v>3347183829.2478566</v>
      </c>
      <c r="L1238" s="76">
        <v>0</v>
      </c>
      <c r="M1238" s="76">
        <v>381636847625.41833</v>
      </c>
      <c r="N1238" s="76">
        <v>46253131610.88343</v>
      </c>
      <c r="O1238" s="76">
        <v>29508.582601134014</v>
      </c>
      <c r="P1238" s="46">
        <v>311213.72539722559</v>
      </c>
      <c r="Q1238" s="46">
        <v>181425.1589495138</v>
      </c>
      <c r="R1238" s="76">
        <v>1360920280650.144</v>
      </c>
      <c r="S1238" s="56">
        <v>0.66697295895961395</v>
      </c>
      <c r="T1238" s="56">
        <v>0.45188309389957482</v>
      </c>
      <c r="U1238" s="46">
        <v>17.61548170819648</v>
      </c>
      <c r="V1238" s="76">
        <v>11833566690803.033</v>
      </c>
      <c r="W1238" s="84">
        <v>3728.6890080074631</v>
      </c>
      <c r="X1238" s="82">
        <v>4.1631682116405395E-2</v>
      </c>
      <c r="Y1238" s="476">
        <v>2.0000000000000001E-4</v>
      </c>
    </row>
    <row r="1239" spans="1:25" x14ac:dyDescent="0.2">
      <c r="A1239" s="475">
        <v>1235</v>
      </c>
      <c r="B1239" s="56">
        <v>0.39143901095101796</v>
      </c>
      <c r="C1239" s="46">
        <v>2998.9297090338132</v>
      </c>
      <c r="D1239" s="56">
        <v>0.60938274057433106</v>
      </c>
      <c r="E1239" s="56">
        <v>0.30295495142231543</v>
      </c>
      <c r="F1239" s="250">
        <v>2027.02</v>
      </c>
      <c r="G1239" s="76">
        <v>63271919702.937843</v>
      </c>
      <c r="H1239" s="46">
        <v>13430959.796964586</v>
      </c>
      <c r="I1239" s="76">
        <v>327055690234.03198</v>
      </c>
      <c r="J1239" s="56">
        <v>0.22475548200718498</v>
      </c>
      <c r="K1239" s="76">
        <v>22676129120.275711</v>
      </c>
      <c r="L1239" s="76">
        <v>71341904189.160568</v>
      </c>
      <c r="M1239" s="76">
        <v>0</v>
      </c>
      <c r="N1239" s="76">
        <v>34856683600.312683</v>
      </c>
      <c r="O1239" s="76">
        <v>36552.790238354908</v>
      </c>
      <c r="P1239" s="46">
        <v>236002.74407271779</v>
      </c>
      <c r="Q1239" s="46">
        <v>124942.247676628</v>
      </c>
      <c r="R1239" s="76">
        <v>530199980471.01642</v>
      </c>
      <c r="S1239" s="56">
        <v>0.39433455482928748</v>
      </c>
      <c r="T1239" s="56">
        <v>0.21714123596139803</v>
      </c>
      <c r="U1239" s="46">
        <v>16.03454848360261</v>
      </c>
      <c r="V1239" s="76">
        <v>2091964539837.1729</v>
      </c>
      <c r="W1239" s="84">
        <v>660.09346421729583</v>
      </c>
      <c r="X1239" s="82">
        <v>4.4688731909201924E-2</v>
      </c>
      <c r="Y1239" s="476">
        <v>2.0000000000000001E-4</v>
      </c>
    </row>
    <row r="1240" spans="1:25" x14ac:dyDescent="0.2">
      <c r="A1240" s="475">
        <v>1236</v>
      </c>
      <c r="B1240" s="56">
        <v>0.39196954386145044</v>
      </c>
      <c r="C1240" s="46">
        <v>8150.935866194166</v>
      </c>
      <c r="D1240" s="56">
        <v>0.4165395060132151</v>
      </c>
      <c r="E1240" s="56">
        <v>0.25645122618981264</v>
      </c>
      <c r="F1240" s="250">
        <v>2024.45</v>
      </c>
      <c r="G1240" s="76">
        <v>101807082566.33064</v>
      </c>
      <c r="H1240" s="46">
        <v>7392236.5860722121</v>
      </c>
      <c r="I1240" s="76">
        <v>283801570433.07343</v>
      </c>
      <c r="J1240" s="56">
        <v>0.39196954386145044</v>
      </c>
      <c r="K1240" s="76">
        <v>2025159114.2255111</v>
      </c>
      <c r="L1240" s="76">
        <v>0</v>
      </c>
      <c r="M1240" s="76">
        <v>92252506431.115768</v>
      </c>
      <c r="N1240" s="76">
        <v>43809954135.013</v>
      </c>
      <c r="O1240" s="76">
        <v>33872.44316279723</v>
      </c>
      <c r="P1240" s="46">
        <v>312142.22381020611</v>
      </c>
      <c r="Q1240" s="46">
        <v>187170.09662045253</v>
      </c>
      <c r="R1240" s="76">
        <v>516809684788.35828</v>
      </c>
      <c r="S1240" s="56">
        <v>0.52628496866613039</v>
      </c>
      <c r="T1240" s="56">
        <v>0.3539525798661935</v>
      </c>
      <c r="U1240" s="46">
        <v>16.325229552551001</v>
      </c>
      <c r="V1240" s="76">
        <v>3412784461362.4326</v>
      </c>
      <c r="W1240" s="84">
        <v>1076.563961013459</v>
      </c>
      <c r="X1240" s="82">
        <v>4.3341780338650875E-2</v>
      </c>
      <c r="Y1240" s="476">
        <v>2.0000000000000001E-4</v>
      </c>
    </row>
    <row r="1241" spans="1:25" x14ac:dyDescent="0.2">
      <c r="A1241" s="475">
        <v>1237</v>
      </c>
      <c r="B1241" s="56">
        <v>0.57189917215284924</v>
      </c>
      <c r="C1241" s="46">
        <v>3164.2929449788944</v>
      </c>
      <c r="D1241" s="56">
        <v>0.3618832043627917</v>
      </c>
      <c r="E1241" s="56">
        <v>0.54001331837409183</v>
      </c>
      <c r="F1241" s="250">
        <v>2025.67</v>
      </c>
      <c r="G1241" s="76">
        <v>64896705818.984612</v>
      </c>
      <c r="H1241" s="46">
        <v>6245574.5939226681</v>
      </c>
      <c r="I1241" s="76">
        <v>223377521770.7789</v>
      </c>
      <c r="J1241" s="56">
        <v>0.49904536243426889</v>
      </c>
      <c r="K1241" s="76">
        <v>11885474476.885101</v>
      </c>
      <c r="L1241" s="76">
        <v>29126645370.347992</v>
      </c>
      <c r="M1241" s="76">
        <v>54933418884.904991</v>
      </c>
      <c r="N1241" s="76">
        <v>61623405221.645782</v>
      </c>
      <c r="O1241" s="76">
        <v>24216.734691097561</v>
      </c>
      <c r="P1241" s="46">
        <v>513099.21256498067</v>
      </c>
      <c r="Q1241" s="46">
        <v>289132.89649684029</v>
      </c>
      <c r="R1241" s="76">
        <v>436313014646.33093</v>
      </c>
      <c r="S1241" s="56">
        <v>0.55522362363865119</v>
      </c>
      <c r="T1241" s="56">
        <v>0.39919234982962204</v>
      </c>
      <c r="U1241" s="46">
        <v>15.142908083195234</v>
      </c>
      <c r="V1241" s="76">
        <v>3059975783850.1172</v>
      </c>
      <c r="W1241" s="84">
        <v>965.07785604897288</v>
      </c>
      <c r="X1241" s="82">
        <v>4.5868026676506655E-2</v>
      </c>
      <c r="Y1241" s="476">
        <v>2.0000000000000001E-4</v>
      </c>
    </row>
    <row r="1242" spans="1:25" x14ac:dyDescent="0.2">
      <c r="A1242" s="475">
        <v>1238</v>
      </c>
      <c r="B1242" s="56">
        <v>0.42124844299906017</v>
      </c>
      <c r="C1242" s="46">
        <v>5317.8112836178298</v>
      </c>
      <c r="D1242" s="56">
        <v>0.4467455243125118</v>
      </c>
      <c r="E1242" s="56">
        <v>0.32122138760977326</v>
      </c>
      <c r="F1242" s="250">
        <v>2024.79</v>
      </c>
      <c r="G1242" s="76">
        <v>76460537195.522766</v>
      </c>
      <c r="H1242" s="46">
        <v>8407964.7850624975</v>
      </c>
      <c r="I1242" s="76">
        <v>279777323589.35083</v>
      </c>
      <c r="J1242" s="56">
        <v>0.42124844299906017</v>
      </c>
      <c r="K1242" s="76">
        <v>3202599672.3471923</v>
      </c>
      <c r="L1242" s="76">
        <v>0</v>
      </c>
      <c r="M1242" s="76">
        <v>85049888626.763214</v>
      </c>
      <c r="N1242" s="76">
        <v>27368785315.203804</v>
      </c>
      <c r="O1242" s="76">
        <v>20602.902975212361</v>
      </c>
      <c r="P1242" s="46">
        <v>218777.60851570131</v>
      </c>
      <c r="Q1242" s="46">
        <v>115584.65710048551</v>
      </c>
      <c r="R1242" s="76">
        <v>495814219516.03473</v>
      </c>
      <c r="S1242" s="56">
        <v>0.55217777650386624</v>
      </c>
      <c r="T1242" s="56">
        <v>0.34191877985623442</v>
      </c>
      <c r="U1242" s="46">
        <v>15.669551595014518</v>
      </c>
      <c r="V1242" s="76">
        <v>2997769116149.2568</v>
      </c>
      <c r="W1242" s="84">
        <v>945.93831386757449</v>
      </c>
      <c r="X1242" s="82">
        <v>4.5548844537972824E-2</v>
      </c>
      <c r="Y1242" s="476">
        <v>2.0000000000000001E-4</v>
      </c>
    </row>
    <row r="1243" spans="1:25" x14ac:dyDescent="0.2">
      <c r="A1243" s="475">
        <v>1239</v>
      </c>
      <c r="B1243" s="56">
        <v>0.41146303918389981</v>
      </c>
      <c r="C1243" s="46">
        <v>4503.3680986404406</v>
      </c>
      <c r="D1243" s="56">
        <v>0.87958783267888241</v>
      </c>
      <c r="E1243" s="56">
        <v>0.54797056234900143</v>
      </c>
      <c r="F1243" s="250">
        <v>2026.17</v>
      </c>
      <c r="G1243" s="76">
        <v>132363469453.55823</v>
      </c>
      <c r="H1243" s="46">
        <v>14014878.425407538</v>
      </c>
      <c r="I1243" s="76">
        <v>300429160903.59924</v>
      </c>
      <c r="J1243" s="56">
        <v>0.15694288839251913</v>
      </c>
      <c r="K1243" s="76">
        <v>28590757659.139748</v>
      </c>
      <c r="L1243" s="76">
        <v>49184568332.738495</v>
      </c>
      <c r="M1243" s="76">
        <v>50756352074.304451</v>
      </c>
      <c r="N1243" s="76">
        <v>3623035878.2538519</v>
      </c>
      <c r="O1243" s="76">
        <v>31516.568300066461</v>
      </c>
      <c r="P1243" s="46">
        <v>74288.828354393161</v>
      </c>
      <c r="Q1243" s="46">
        <v>13415.814780280238</v>
      </c>
      <c r="R1243" s="76">
        <v>620124417396.18176</v>
      </c>
      <c r="S1243" s="56">
        <v>0.4646173776360753</v>
      </c>
      <c r="T1243" s="56">
        <v>0.25123981487083569</v>
      </c>
      <c r="U1243" s="46">
        <v>17.902097262695282</v>
      </c>
      <c r="V1243" s="76">
        <v>2987577281544.9507</v>
      </c>
      <c r="W1243" s="84">
        <v>942.91221177639375</v>
      </c>
      <c r="X1243" s="82">
        <v>4.2331215060887835E-2</v>
      </c>
      <c r="Y1243" s="476">
        <v>2.0000000000000001E-4</v>
      </c>
    </row>
    <row r="1244" spans="1:25" x14ac:dyDescent="0.2">
      <c r="A1244" s="475">
        <v>1240</v>
      </c>
      <c r="B1244" s="56">
        <v>0.39284528987704403</v>
      </c>
      <c r="C1244" s="46">
        <v>8242.4674355349216</v>
      </c>
      <c r="D1244" s="56">
        <v>1.0020325449844552</v>
      </c>
      <c r="E1244" s="56">
        <v>0.61931503782640085</v>
      </c>
      <c r="F1244" s="250">
        <v>2026.36</v>
      </c>
      <c r="G1244" s="76">
        <v>143571835124.9346</v>
      </c>
      <c r="H1244" s="46">
        <v>26568637.886029784</v>
      </c>
      <c r="I1244" s="76">
        <v>605036055403.86499</v>
      </c>
      <c r="J1244" s="56">
        <v>0.3099734868731655</v>
      </c>
      <c r="K1244" s="76">
        <v>25132056324.691841</v>
      </c>
      <c r="L1244" s="76">
        <v>23190545131.429497</v>
      </c>
      <c r="M1244" s="76">
        <v>59432307495.883865</v>
      </c>
      <c r="N1244" s="76">
        <v>8321049105.3632689</v>
      </c>
      <c r="O1244" s="76">
        <v>13009.958603503739</v>
      </c>
      <c r="P1244" s="46">
        <v>135360.63501073665</v>
      </c>
      <c r="Q1244" s="46">
        <v>33506.11337799771</v>
      </c>
      <c r="R1244" s="76">
        <v>935106155307.53064</v>
      </c>
      <c r="S1244" s="56">
        <v>0.47164950658128652</v>
      </c>
      <c r="T1244" s="56">
        <v>0.33787426615753263</v>
      </c>
      <c r="U1244" s="46">
        <v>15.587759721425703</v>
      </c>
      <c r="V1244" s="76">
        <v>5375634111435.6113</v>
      </c>
      <c r="W1244" s="84">
        <v>1695.951255416757</v>
      </c>
      <c r="X1244" s="82">
        <v>4.7310264060256964E-2</v>
      </c>
      <c r="Y1244" s="476">
        <v>2.0000000000000001E-4</v>
      </c>
    </row>
    <row r="1245" spans="1:25" x14ac:dyDescent="0.2">
      <c r="A1245" s="475">
        <v>1241</v>
      </c>
      <c r="B1245" s="56">
        <v>0.38657660698669866</v>
      </c>
      <c r="C1245" s="46">
        <v>5631.9041767497947</v>
      </c>
      <c r="D1245" s="56">
        <v>0.68256279447106549</v>
      </c>
      <c r="E1245" s="56">
        <v>0.25623968222527227</v>
      </c>
      <c r="F1245" s="250">
        <v>2026.39</v>
      </c>
      <c r="G1245" s="76">
        <v>83403719111.671356</v>
      </c>
      <c r="H1245" s="46">
        <v>14912830.922693474</v>
      </c>
      <c r="I1245" s="76">
        <v>407922295334.43256</v>
      </c>
      <c r="J1245" s="56">
        <v>0.30189852975086406</v>
      </c>
      <c r="K1245" s="76">
        <v>19695637410.295372</v>
      </c>
      <c r="L1245" s="76">
        <v>10979370201.562662</v>
      </c>
      <c r="M1245" s="76">
        <v>53857065279.555504</v>
      </c>
      <c r="N1245" s="76">
        <v>82798602982.074768</v>
      </c>
      <c r="O1245" s="76">
        <v>29392.404051852431</v>
      </c>
      <c r="P1245" s="46">
        <v>456790.92186002742</v>
      </c>
      <c r="Q1245" s="46">
        <v>293039.64945741114</v>
      </c>
      <c r="R1245" s="76">
        <v>711544102143.99023</v>
      </c>
      <c r="S1245" s="56">
        <v>0.44252448506257447</v>
      </c>
      <c r="T1245" s="56">
        <v>0.26291533246925164</v>
      </c>
      <c r="U1245" s="46">
        <v>15.481549535927945</v>
      </c>
      <c r="V1245" s="76">
        <v>3234474913129.876</v>
      </c>
      <c r="W1245" s="84">
        <v>1020.8222288675905</v>
      </c>
      <c r="X1245" s="82">
        <v>4.6989605558170014E-2</v>
      </c>
      <c r="Y1245" s="476">
        <v>2.0000000000000001E-4</v>
      </c>
    </row>
    <row r="1246" spans="1:25" x14ac:dyDescent="0.2">
      <c r="A1246" s="475">
        <v>1242</v>
      </c>
      <c r="B1246" s="56">
        <v>0.50329823706804222</v>
      </c>
      <c r="C1246" s="46">
        <v>5322.8692053012546</v>
      </c>
      <c r="D1246" s="56">
        <v>1.2863777863406833</v>
      </c>
      <c r="E1246" s="56">
        <v>0.7</v>
      </c>
      <c r="F1246" s="250">
        <v>2024.17</v>
      </c>
      <c r="G1246" s="76">
        <v>224617788778.07083</v>
      </c>
      <c r="H1246" s="46">
        <v>52759488.819714144</v>
      </c>
      <c r="I1246" s="76">
        <v>1018653510648.7034</v>
      </c>
      <c r="J1246" s="56">
        <v>0.26445317271388724</v>
      </c>
      <c r="K1246" s="76">
        <v>27635291137.448048</v>
      </c>
      <c r="L1246" s="76">
        <v>0</v>
      </c>
      <c r="M1246" s="76">
        <v>191346496366.17343</v>
      </c>
      <c r="N1246" s="76">
        <v>32170571619.913322</v>
      </c>
      <c r="O1246" s="76">
        <v>25509.817017361802</v>
      </c>
      <c r="P1246" s="46">
        <v>247488.6331657251</v>
      </c>
      <c r="Q1246" s="46">
        <v>124124.77404436888</v>
      </c>
      <c r="R1246" s="76">
        <v>1563434386827.6372</v>
      </c>
      <c r="S1246" s="56">
        <v>0.43440030183096862</v>
      </c>
      <c r="T1246" s="56">
        <v>0.27749874562843213</v>
      </c>
      <c r="U1246" s="46">
        <v>16.006992178805969</v>
      </c>
      <c r="V1246" s="76">
        <v>7576389321109.5088</v>
      </c>
      <c r="W1246" s="84">
        <v>2392.2632532562152</v>
      </c>
      <c r="X1246" s="82">
        <v>4.5693205446251141E-2</v>
      </c>
      <c r="Y1246" s="476">
        <v>2.0000000000000001E-4</v>
      </c>
    </row>
    <row r="1247" spans="1:25" x14ac:dyDescent="0.2">
      <c r="A1247" s="475">
        <v>1243</v>
      </c>
      <c r="B1247" s="56">
        <v>0.44502362083198488</v>
      </c>
      <c r="C1247" s="46">
        <v>6737.3587204036612</v>
      </c>
      <c r="D1247" s="56">
        <v>1.1583287607986081</v>
      </c>
      <c r="E1247" s="56">
        <v>0.27898275337331269</v>
      </c>
      <c r="F1247" s="250">
        <v>2025.2</v>
      </c>
      <c r="G1247" s="76">
        <v>195225158117.81006</v>
      </c>
      <c r="H1247" s="46">
        <v>16937198.717744496</v>
      </c>
      <c r="I1247" s="76">
        <v>324109520138.69269</v>
      </c>
      <c r="J1247" s="56">
        <v>8.2300485040523008E-2</v>
      </c>
      <c r="K1247" s="76">
        <v>12290276046.387199</v>
      </c>
      <c r="L1247" s="76">
        <v>29300776989.208961</v>
      </c>
      <c r="M1247" s="76">
        <v>118762637779.44705</v>
      </c>
      <c r="N1247" s="76">
        <v>3694148709.848331</v>
      </c>
      <c r="O1247" s="76">
        <v>28742.407321550552</v>
      </c>
      <c r="P1247" s="46">
        <v>78217.513697534072</v>
      </c>
      <c r="Q1247" s="46">
        <v>14117.628424383518</v>
      </c>
      <c r="R1247" s="76">
        <v>717020753980.05762</v>
      </c>
      <c r="S1247" s="56">
        <v>0.46892335750731401</v>
      </c>
      <c r="T1247" s="56">
        <v>0.28534149503958689</v>
      </c>
      <c r="U1247" s="46">
        <v>19.363685796460736</v>
      </c>
      <c r="V1247" s="76">
        <v>4211073314590.395</v>
      </c>
      <c r="W1247" s="84">
        <v>1329.4276106481313</v>
      </c>
      <c r="X1247" s="82">
        <v>3.9476500167344469E-2</v>
      </c>
      <c r="Y1247" s="476">
        <v>2.0000000000000001E-4</v>
      </c>
    </row>
    <row r="1248" spans="1:25" x14ac:dyDescent="0.2">
      <c r="A1248" s="475">
        <v>1244</v>
      </c>
      <c r="B1248" s="56">
        <v>0.36978823203009697</v>
      </c>
      <c r="C1248" s="46">
        <v>1500</v>
      </c>
      <c r="D1248" s="56">
        <v>1.1740050143427805</v>
      </c>
      <c r="E1248" s="56">
        <v>0.7</v>
      </c>
      <c r="F1248" s="250">
        <v>2024.36</v>
      </c>
      <c r="G1248" s="76">
        <v>154359221318.33591</v>
      </c>
      <c r="H1248" s="46">
        <v>45335569.014718413</v>
      </c>
      <c r="I1248" s="76">
        <v>573538263939.38928</v>
      </c>
      <c r="J1248" s="56">
        <v>-4.3565348259960279E-2</v>
      </c>
      <c r="K1248" s="76">
        <v>22171196675.007851</v>
      </c>
      <c r="L1248" s="76">
        <v>12246859613.295425</v>
      </c>
      <c r="M1248" s="76">
        <v>143432158908.76797</v>
      </c>
      <c r="N1248" s="76">
        <v>18480730199.225407</v>
      </c>
      <c r="O1248" s="76">
        <v>33667.636952448724</v>
      </c>
      <c r="P1248" s="46">
        <v>174454.74124485624</v>
      </c>
      <c r="Q1248" s="46">
        <v>76735.66586935072</v>
      </c>
      <c r="R1248" s="76">
        <v>996145896665.76355</v>
      </c>
      <c r="S1248" s="56">
        <v>0.29307256237708973</v>
      </c>
      <c r="T1248" s="56">
        <v>6.1021056917838913E-2</v>
      </c>
      <c r="U1248" s="46">
        <v>52.940282902478124</v>
      </c>
      <c r="V1248" s="76">
        <v>3382172349960.8096</v>
      </c>
      <c r="W1248" s="84">
        <v>1067.5408051077882</v>
      </c>
      <c r="X1248" s="82">
        <v>1.4800779971409481E-2</v>
      </c>
      <c r="Y1248" s="476">
        <v>2.0000000000000001E-4</v>
      </c>
    </row>
    <row r="1249" spans="1:25" x14ac:dyDescent="0.2">
      <c r="A1249" s="475">
        <v>1245</v>
      </c>
      <c r="B1249" s="56">
        <v>0.59355915597338171</v>
      </c>
      <c r="C1249" s="46">
        <v>6332.7451203018336</v>
      </c>
      <c r="D1249" s="56">
        <v>0.95059497823258376</v>
      </c>
      <c r="E1249" s="56">
        <v>0.53939184215796421</v>
      </c>
      <c r="F1249" s="250">
        <v>2025.9</v>
      </c>
      <c r="G1249" s="76">
        <v>168731196014.34479</v>
      </c>
      <c r="H1249" s="46">
        <v>26728562.286390137</v>
      </c>
      <c r="I1249" s="76">
        <v>647213126984.86707</v>
      </c>
      <c r="J1249" s="56">
        <v>0.3347188815189156</v>
      </c>
      <c r="K1249" s="76">
        <v>39533583115.199356</v>
      </c>
      <c r="L1249" s="76">
        <v>65289583034.847198</v>
      </c>
      <c r="M1249" s="76">
        <v>61736185906.131149</v>
      </c>
      <c r="N1249" s="76">
        <v>24440984993.447632</v>
      </c>
      <c r="O1249" s="76">
        <v>28413.347404704815</v>
      </c>
      <c r="P1249" s="46">
        <v>203016.2355161637</v>
      </c>
      <c r="Q1249" s="46">
        <v>94962.013278364335</v>
      </c>
      <c r="R1249" s="76">
        <v>973757757016.74316</v>
      </c>
      <c r="S1249" s="56">
        <v>0.46070222639494923</v>
      </c>
      <c r="T1249" s="56">
        <v>0.32858221584445207</v>
      </c>
      <c r="U1249" s="46">
        <v>16.010382095325451</v>
      </c>
      <c r="V1249" s="76">
        <v>5677983928701.3848</v>
      </c>
      <c r="W1249" s="84">
        <v>1790.7715216544054</v>
      </c>
      <c r="X1249" s="82">
        <v>4.4949111486913183E-2</v>
      </c>
      <c r="Y1249" s="476">
        <v>2.0000000000000001E-4</v>
      </c>
    </row>
    <row r="1250" spans="1:25" x14ac:dyDescent="0.2">
      <c r="A1250" s="475">
        <v>1246</v>
      </c>
      <c r="B1250" s="56">
        <v>0.54515985925957344</v>
      </c>
      <c r="C1250" s="46">
        <v>3832.5686534029091</v>
      </c>
      <c r="D1250" s="56">
        <v>0.75139107465652621</v>
      </c>
      <c r="E1250" s="56">
        <v>0.57286894210579398</v>
      </c>
      <c r="F1250" s="250">
        <v>2024.66</v>
      </c>
      <c r="G1250" s="76">
        <v>286144171725.026</v>
      </c>
      <c r="H1250" s="46">
        <v>17942759.425631095</v>
      </c>
      <c r="I1250" s="76">
        <v>390741997590.16339</v>
      </c>
      <c r="J1250" s="56">
        <v>0.2039035246208204</v>
      </c>
      <c r="K1250" s="76">
        <v>10377371843.204395</v>
      </c>
      <c r="L1250" s="76">
        <v>0</v>
      </c>
      <c r="M1250" s="76">
        <v>326141045911.5733</v>
      </c>
      <c r="N1250" s="76">
        <v>26531526750.974564</v>
      </c>
      <c r="O1250" s="76">
        <v>31687.436596757398</v>
      </c>
      <c r="P1250" s="46">
        <v>206449.32501862175</v>
      </c>
      <c r="Q1250" s="46">
        <v>100778.78436828579</v>
      </c>
      <c r="R1250" s="76">
        <v>1163496348957.4048</v>
      </c>
      <c r="S1250" s="56">
        <v>0.58091618810593071</v>
      </c>
      <c r="T1250" s="56">
        <v>0.27574772429450584</v>
      </c>
      <c r="U1250" s="46">
        <v>18.326293305243819</v>
      </c>
      <c r="V1250" s="76">
        <v>6361331687772.6504</v>
      </c>
      <c r="W1250" s="84">
        <v>2006.3520990334787</v>
      </c>
      <c r="X1250" s="82">
        <v>4.0468465307080891E-2</v>
      </c>
      <c r="Y1250" s="476">
        <v>2.0000000000000001E-4</v>
      </c>
    </row>
    <row r="1251" spans="1:25" x14ac:dyDescent="0.2">
      <c r="A1251" s="475">
        <v>1247</v>
      </c>
      <c r="B1251" s="56">
        <v>0.35943482456797232</v>
      </c>
      <c r="C1251" s="46">
        <v>6647.1926388619486</v>
      </c>
      <c r="D1251" s="56">
        <v>0.6886747295588419</v>
      </c>
      <c r="E1251" s="56">
        <v>0.43795440749570502</v>
      </c>
      <c r="F1251" s="250">
        <v>2024.61</v>
      </c>
      <c r="G1251" s="76">
        <v>172057403341.80185</v>
      </c>
      <c r="H1251" s="46">
        <v>14829674.271608435</v>
      </c>
      <c r="I1251" s="76">
        <v>408534598202.84064</v>
      </c>
      <c r="J1251" s="56">
        <v>0.35943482456797238</v>
      </c>
      <c r="K1251" s="76">
        <v>5287251878.3229237</v>
      </c>
      <c r="L1251" s="76">
        <v>0</v>
      </c>
      <c r="M1251" s="76">
        <v>238370666138.85538</v>
      </c>
      <c r="N1251" s="76">
        <v>30283625402.41737</v>
      </c>
      <c r="O1251" s="76">
        <v>23611.180623502481</v>
      </c>
      <c r="P1251" s="46">
        <v>244841.11715358874</v>
      </c>
      <c r="Q1251" s="46">
        <v>129832.1709595375</v>
      </c>
      <c r="R1251" s="76">
        <v>1038526867038.0654</v>
      </c>
      <c r="S1251" s="56">
        <v>0.60775462426511584</v>
      </c>
      <c r="T1251" s="56">
        <v>0.2722110042838623</v>
      </c>
      <c r="U1251" s="46">
        <v>16.624159419529171</v>
      </c>
      <c r="V1251" s="76">
        <v>5165277940691.5068</v>
      </c>
      <c r="W1251" s="84">
        <v>1629.4399428664028</v>
      </c>
      <c r="X1251" s="82">
        <v>4.4260125460332006E-2</v>
      </c>
      <c r="Y1251" s="476">
        <v>2.0000000000000001E-4</v>
      </c>
    </row>
    <row r="1252" spans="1:25" x14ac:dyDescent="0.2">
      <c r="A1252" s="475">
        <v>1248</v>
      </c>
      <c r="B1252" s="56">
        <v>0.52550331792621663</v>
      </c>
      <c r="C1252" s="46">
        <v>1500</v>
      </c>
      <c r="D1252" s="56">
        <v>0.87134882642262634</v>
      </c>
      <c r="E1252" s="56">
        <v>0.4962033004946893</v>
      </c>
      <c r="F1252" s="250">
        <v>2026.18</v>
      </c>
      <c r="G1252" s="76">
        <v>152830176732.86301</v>
      </c>
      <c r="H1252" s="46">
        <v>25112765.219369546</v>
      </c>
      <c r="I1252" s="76">
        <v>594237119444.97583</v>
      </c>
      <c r="J1252" s="56">
        <v>0.36885350767931813</v>
      </c>
      <c r="K1252" s="76">
        <v>30724352051.54361</v>
      </c>
      <c r="L1252" s="76">
        <v>69820748857.372253</v>
      </c>
      <c r="M1252" s="76">
        <v>45293153458.468941</v>
      </c>
      <c r="N1252" s="76">
        <v>70757690653.477539</v>
      </c>
      <c r="O1252" s="76">
        <v>26973.952397505334</v>
      </c>
      <c r="P1252" s="46">
        <v>463194.6221028514</v>
      </c>
      <c r="Q1252" s="46">
        <v>292421.06211587478</v>
      </c>
      <c r="R1252" s="76">
        <v>945351827954.93481</v>
      </c>
      <c r="S1252" s="56">
        <v>0.47711528047396495</v>
      </c>
      <c r="T1252" s="56">
        <v>0.36507631680310143</v>
      </c>
      <c r="U1252" s="46">
        <v>15.499490755524864</v>
      </c>
      <c r="V1252" s="76">
        <v>6127858939134.2188</v>
      </c>
      <c r="W1252" s="84">
        <v>1933.4070197991782</v>
      </c>
      <c r="X1252" s="82">
        <v>4.5260371236717209E-2</v>
      </c>
      <c r="Y1252" s="476">
        <v>2.0000000000000001E-4</v>
      </c>
    </row>
    <row r="1253" spans="1:25" x14ac:dyDescent="0.2">
      <c r="A1253" s="475">
        <v>1249</v>
      </c>
      <c r="B1253" s="56">
        <v>0.37644943613555309</v>
      </c>
      <c r="C1253" s="46">
        <v>1500</v>
      </c>
      <c r="D1253" s="56">
        <v>0.50750100956699651</v>
      </c>
      <c r="E1253" s="56">
        <v>0.26132447336417819</v>
      </c>
      <c r="F1253" s="250">
        <v>2023.95</v>
      </c>
      <c r="G1253" s="76">
        <v>384879349026.96503</v>
      </c>
      <c r="H1253" s="46">
        <v>10583834.771503977</v>
      </c>
      <c r="I1253" s="76">
        <v>360407781890.09705</v>
      </c>
      <c r="J1253" s="56">
        <v>0.37644943613555304</v>
      </c>
      <c r="K1253" s="76">
        <v>13212034215.80142</v>
      </c>
      <c r="L1253" s="76">
        <v>0</v>
      </c>
      <c r="M1253" s="76">
        <v>287021801814.69867</v>
      </c>
      <c r="N1253" s="76">
        <v>120131783530.54326</v>
      </c>
      <c r="O1253" s="76">
        <v>30345.352378463107</v>
      </c>
      <c r="P1253" s="46">
        <v>765741.61527240742</v>
      </c>
      <c r="Q1253" s="46">
        <v>463115.96964141441</v>
      </c>
      <c r="R1253" s="76">
        <v>1078799632208.0457</v>
      </c>
      <c r="S1253" s="56">
        <v>0.59014340450108804</v>
      </c>
      <c r="T1253" s="56">
        <v>0.46875590619280527</v>
      </c>
      <c r="U1253" s="46">
        <v>17.53414164887938</v>
      </c>
      <c r="V1253" s="76">
        <v>9756011823546.9531</v>
      </c>
      <c r="W1253" s="84">
        <v>3078.5678269642985</v>
      </c>
      <c r="X1253" s="82">
        <v>4.1515583719863122E-2</v>
      </c>
      <c r="Y1253" s="476">
        <v>2.0000000000000001E-4</v>
      </c>
    </row>
    <row r="1254" spans="1:25" x14ac:dyDescent="0.2">
      <c r="A1254" s="475">
        <v>1250</v>
      </c>
      <c r="B1254" s="56">
        <v>0.40490095657513886</v>
      </c>
      <c r="C1254" s="46">
        <v>6039.5012079977578</v>
      </c>
      <c r="D1254" s="56">
        <v>1.0712349456007864</v>
      </c>
      <c r="E1254" s="56">
        <v>0.65916021735768182</v>
      </c>
      <c r="F1254" s="250">
        <v>2024.66</v>
      </c>
      <c r="G1254" s="76">
        <v>394442799375.54425</v>
      </c>
      <c r="H1254" s="46">
        <v>34921679.700719275</v>
      </c>
      <c r="I1254" s="76">
        <v>659676929377.96948</v>
      </c>
      <c r="J1254" s="56">
        <v>0.19808075085936072</v>
      </c>
      <c r="K1254" s="76">
        <v>24623048329.256184</v>
      </c>
      <c r="L1254" s="76">
        <v>0</v>
      </c>
      <c r="M1254" s="76">
        <v>230106872434.83218</v>
      </c>
      <c r="N1254" s="76">
        <v>94834033098.184387</v>
      </c>
      <c r="O1254" s="76">
        <v>38577.907847789429</v>
      </c>
      <c r="P1254" s="46">
        <v>572880.76999582525</v>
      </c>
      <c r="Q1254" s="46">
        <v>373118.76339565311</v>
      </c>
      <c r="R1254" s="76">
        <v>1373738604031.7651</v>
      </c>
      <c r="S1254" s="56">
        <v>0.46226597626163785</v>
      </c>
      <c r="T1254" s="56">
        <v>0.3700985241133527</v>
      </c>
      <c r="U1254" s="46">
        <v>17.583822784828232</v>
      </c>
      <c r="V1254" s="76">
        <v>9642182329621.9316</v>
      </c>
      <c r="W1254" s="84">
        <v>3040.8755251765219</v>
      </c>
      <c r="X1254" s="82">
        <v>4.245848284169515E-2</v>
      </c>
      <c r="Y1254" s="476">
        <v>2.0000000000000001E-4</v>
      </c>
    </row>
    <row r="1255" spans="1:25" x14ac:dyDescent="0.2">
      <c r="A1255" s="475">
        <v>1251</v>
      </c>
      <c r="B1255" s="56">
        <v>0.55994713697647625</v>
      </c>
      <c r="C1255" s="46">
        <v>1500</v>
      </c>
      <c r="D1255" s="56">
        <v>0.99267664814425682</v>
      </c>
      <c r="E1255" s="56">
        <v>0.21673314545625361</v>
      </c>
      <c r="F1255" s="250">
        <v>2024.53</v>
      </c>
      <c r="G1255" s="76">
        <v>260704383462.78232</v>
      </c>
      <c r="H1255" s="46">
        <v>31816952.242628176</v>
      </c>
      <c r="I1255" s="76">
        <v>558077594934.98242</v>
      </c>
      <c r="J1255" s="56">
        <v>5.6265025803334257E-2</v>
      </c>
      <c r="K1255" s="76">
        <v>19255212199.596169</v>
      </c>
      <c r="L1255" s="76">
        <v>0</v>
      </c>
      <c r="M1255" s="76">
        <v>213323010811.46036</v>
      </c>
      <c r="N1255" s="76">
        <v>111432495110.81375</v>
      </c>
      <c r="O1255" s="76">
        <v>45000</v>
      </c>
      <c r="P1255" s="46">
        <v>596864.12871628033</v>
      </c>
      <c r="Q1255" s="46">
        <v>394800.92902012297</v>
      </c>
      <c r="R1255" s="76">
        <v>1231020390370.1094</v>
      </c>
      <c r="S1255" s="56">
        <v>0.4065069194999078</v>
      </c>
      <c r="T1255" s="56">
        <v>0.19606086183500823</v>
      </c>
      <c r="U1255" s="46">
        <v>20.526383333261929</v>
      </c>
      <c r="V1255" s="76">
        <v>5462229489879.6104</v>
      </c>
      <c r="W1255" s="84">
        <v>1724.4041516996506</v>
      </c>
      <c r="X1255" s="82">
        <v>3.5308840981886434E-2</v>
      </c>
      <c r="Y1255" s="476">
        <v>2.0000000000000001E-4</v>
      </c>
    </row>
    <row r="1256" spans="1:25" x14ac:dyDescent="0.2">
      <c r="A1256" s="475">
        <v>1252</v>
      </c>
      <c r="B1256" s="56">
        <v>0.56939271449085482</v>
      </c>
      <c r="C1256" s="46">
        <v>3793.0582131194878</v>
      </c>
      <c r="D1256" s="56">
        <v>0.73129898031171969</v>
      </c>
      <c r="E1256" s="56">
        <v>0.67182321118270771</v>
      </c>
      <c r="F1256" s="250">
        <v>2027.08</v>
      </c>
      <c r="G1256" s="76">
        <v>87806763988.020935</v>
      </c>
      <c r="H1256" s="46">
        <v>17149695.285531893</v>
      </c>
      <c r="I1256" s="76">
        <v>440134116352.84839</v>
      </c>
      <c r="J1256" s="56">
        <v>0.39023515477251103</v>
      </c>
      <c r="K1256" s="76">
        <v>42923161858.430763</v>
      </c>
      <c r="L1256" s="76">
        <v>123112027343.90547</v>
      </c>
      <c r="M1256" s="76">
        <v>0</v>
      </c>
      <c r="N1256" s="76">
        <v>43944440263.865799</v>
      </c>
      <c r="O1256" s="76">
        <v>23092.723029472305</v>
      </c>
      <c r="P1256" s="46">
        <v>327789.29523994913</v>
      </c>
      <c r="Q1256" s="46">
        <v>191151.2564372679</v>
      </c>
      <c r="R1256" s="76">
        <v>731933336852.04834</v>
      </c>
      <c r="S1256" s="56">
        <v>0.48557031433967324</v>
      </c>
      <c r="T1256" s="56">
        <v>0.31609587447549026</v>
      </c>
      <c r="U1256" s="46">
        <v>15.136498002869276</v>
      </c>
      <c r="V1256" s="76">
        <v>3980173473776.2319</v>
      </c>
      <c r="W1256" s="84">
        <v>1255.2066937805539</v>
      </c>
      <c r="X1256" s="82">
        <v>4.7009699382047347E-2</v>
      </c>
      <c r="Y1256" s="476">
        <v>2.0000000000000001E-4</v>
      </c>
    </row>
    <row r="1257" spans="1:25" x14ac:dyDescent="0.2">
      <c r="A1257" s="475">
        <v>1253</v>
      </c>
      <c r="B1257" s="56">
        <v>0.6754059522043846</v>
      </c>
      <c r="C1257" s="46">
        <v>4500.6789576599122</v>
      </c>
      <c r="D1257" s="56">
        <v>0.74871791009883826</v>
      </c>
      <c r="E1257" s="56">
        <v>0.32590720683537494</v>
      </c>
      <c r="F1257" s="250">
        <v>2026.86</v>
      </c>
      <c r="G1257" s="76">
        <v>78697775554.304657</v>
      </c>
      <c r="H1257" s="46">
        <v>17674357.083781175</v>
      </c>
      <c r="I1257" s="76">
        <v>454418812625.98199</v>
      </c>
      <c r="J1257" s="56">
        <v>0.2956262601486368</v>
      </c>
      <c r="K1257" s="76">
        <v>20721062850.978626</v>
      </c>
      <c r="L1257" s="76">
        <v>30094265002.414597</v>
      </c>
      <c r="M1257" s="76">
        <v>11535139496.864372</v>
      </c>
      <c r="N1257" s="76">
        <v>22163223962.655895</v>
      </c>
      <c r="O1257" s="76">
        <v>32724.388972248897</v>
      </c>
      <c r="P1257" s="46">
        <v>177461.68691626191</v>
      </c>
      <c r="Q1257" s="46">
        <v>80395.458450105638</v>
      </c>
      <c r="R1257" s="76">
        <v>687930418059.53687</v>
      </c>
      <c r="S1257" s="56">
        <v>0.43898912890581776</v>
      </c>
      <c r="T1257" s="56">
        <v>0.26955144254584323</v>
      </c>
      <c r="U1257" s="46">
        <v>15.379790813767485</v>
      </c>
      <c r="V1257" s="76">
        <v>3194406878112.9478</v>
      </c>
      <c r="W1257" s="84">
        <v>1007.1792152948599</v>
      </c>
      <c r="X1257" s="82">
        <v>4.6852582237909189E-2</v>
      </c>
      <c r="Y1257" s="476">
        <v>2.0000000000000001E-4</v>
      </c>
    </row>
    <row r="1258" spans="1:25" x14ac:dyDescent="0.2">
      <c r="A1258" s="475">
        <v>1254</v>
      </c>
      <c r="B1258" s="56">
        <v>0.36988172441975731</v>
      </c>
      <c r="C1258" s="46">
        <v>3867.2858733454304</v>
      </c>
      <c r="D1258" s="56">
        <v>0.9072671825603269</v>
      </c>
      <c r="E1258" s="56">
        <v>0.35483719452533163</v>
      </c>
      <c r="F1258" s="250">
        <v>2026.84</v>
      </c>
      <c r="G1258" s="76">
        <v>114079749781.89079</v>
      </c>
      <c r="H1258" s="46">
        <v>26278807.975023158</v>
      </c>
      <c r="I1258" s="76">
        <v>588007694595.04321</v>
      </c>
      <c r="J1258" s="56">
        <v>0.31888406932932511</v>
      </c>
      <c r="K1258" s="76">
        <v>26362874928.209785</v>
      </c>
      <c r="L1258" s="76">
        <v>63001003412.247452</v>
      </c>
      <c r="M1258" s="76">
        <v>8182453919.7501688</v>
      </c>
      <c r="N1258" s="76">
        <v>49424414404.449104</v>
      </c>
      <c r="O1258" s="76">
        <v>30089.945139786505</v>
      </c>
      <c r="P1258" s="46">
        <v>346412.46224775864</v>
      </c>
      <c r="Q1258" s="46">
        <v>201075.02188247582</v>
      </c>
      <c r="R1258" s="76">
        <v>898816714819.85071</v>
      </c>
      <c r="S1258" s="56">
        <v>0.4405644597263122</v>
      </c>
      <c r="T1258" s="56">
        <v>0.2642031496192121</v>
      </c>
      <c r="U1258" s="46">
        <v>15.761315680953452</v>
      </c>
      <c r="V1258" s="76">
        <v>4118126758470.0874</v>
      </c>
      <c r="W1258" s="84">
        <v>1298.9992025410638</v>
      </c>
      <c r="X1258" s="82">
        <v>4.6810358517666135E-2</v>
      </c>
      <c r="Y1258" s="476">
        <v>2.0000000000000001E-4</v>
      </c>
    </row>
    <row r="1259" spans="1:25" x14ac:dyDescent="0.2">
      <c r="A1259" s="475">
        <v>1255</v>
      </c>
      <c r="B1259" s="56">
        <v>0.46171827555718109</v>
      </c>
      <c r="C1259" s="46">
        <v>8501.4789849747831</v>
      </c>
      <c r="D1259" s="56">
        <v>0.84544750943690006</v>
      </c>
      <c r="E1259" s="56">
        <v>0.47565763708758479</v>
      </c>
      <c r="F1259" s="250">
        <v>2023.75</v>
      </c>
      <c r="G1259" s="76">
        <v>349897054241.77551</v>
      </c>
      <c r="H1259" s="46">
        <v>21429508.284213852</v>
      </c>
      <c r="I1259" s="76">
        <v>600349106435.8407</v>
      </c>
      <c r="J1259" s="56">
        <v>0.42618085996542598</v>
      </c>
      <c r="K1259" s="76">
        <v>14215662269.251434</v>
      </c>
      <c r="L1259" s="76">
        <v>0</v>
      </c>
      <c r="M1259" s="76">
        <v>308020575198.32953</v>
      </c>
      <c r="N1259" s="76">
        <v>93006007033.855118</v>
      </c>
      <c r="O1259" s="76">
        <v>31201.996683062527</v>
      </c>
      <c r="P1259" s="46">
        <v>578074.3024787996</v>
      </c>
      <c r="Q1259" s="46">
        <v>384657.47725827014</v>
      </c>
      <c r="R1259" s="76">
        <v>1362620515823.5339</v>
      </c>
      <c r="S1259" s="56">
        <v>0.59705766131691984</v>
      </c>
      <c r="T1259" s="56">
        <v>0.43430625987769278</v>
      </c>
      <c r="U1259" s="46">
        <v>16.50617429189003</v>
      </c>
      <c r="V1259" s="76">
        <v>10597735781271.854</v>
      </c>
      <c r="W1259" s="84">
        <v>3344.9655168901113</v>
      </c>
      <c r="X1259" s="82">
        <v>4.4345646524187238E-2</v>
      </c>
      <c r="Y1259" s="476">
        <v>2.0000000000000001E-4</v>
      </c>
    </row>
    <row r="1260" spans="1:25" x14ac:dyDescent="0.2">
      <c r="A1260" s="475">
        <v>1256</v>
      </c>
      <c r="B1260" s="56">
        <v>0.41266244035893096</v>
      </c>
      <c r="C1260" s="46">
        <v>6791.2501703538564</v>
      </c>
      <c r="D1260" s="56">
        <v>0.72935186689938192</v>
      </c>
      <c r="E1260" s="56">
        <v>0.51044293136398611</v>
      </c>
      <c r="F1260" s="250">
        <v>2023.75</v>
      </c>
      <c r="G1260" s="76">
        <v>413981577358.37146</v>
      </c>
      <c r="H1260" s="46">
        <v>16211328.634511515</v>
      </c>
      <c r="I1260" s="76">
        <v>496157764152.9989</v>
      </c>
      <c r="J1260" s="56">
        <v>0.35397361003863692</v>
      </c>
      <c r="K1260" s="76">
        <v>8320167068.5333147</v>
      </c>
      <c r="L1260" s="76">
        <v>0</v>
      </c>
      <c r="M1260" s="76">
        <v>478460535669.77783</v>
      </c>
      <c r="N1260" s="76">
        <v>23877668316.096237</v>
      </c>
      <c r="O1260" s="76">
        <v>28358.612893890953</v>
      </c>
      <c r="P1260" s="46">
        <v>176586.41819006822</v>
      </c>
      <c r="Q1260" s="46">
        <v>80095.562867901448</v>
      </c>
      <c r="R1260" s="76">
        <v>1396349670541.5249</v>
      </c>
      <c r="S1260" s="56">
        <v>0.628034215218364</v>
      </c>
      <c r="T1260" s="56">
        <v>0.39598346074800855</v>
      </c>
      <c r="U1260" s="46">
        <v>17.479693328502847</v>
      </c>
      <c r="V1260" s="76">
        <v>10577547489779.82</v>
      </c>
      <c r="W1260" s="84">
        <v>3339.783584954494</v>
      </c>
      <c r="X1260" s="82">
        <v>4.2080291368683638E-2</v>
      </c>
      <c r="Y1260" s="476">
        <v>2.0000000000000001E-4</v>
      </c>
    </row>
    <row r="1261" spans="1:25" x14ac:dyDescent="0.2">
      <c r="A1261" s="475">
        <v>1257</v>
      </c>
      <c r="B1261" s="56">
        <v>0.41551759504702496</v>
      </c>
      <c r="C1261" s="46">
        <v>7354.6052319409828</v>
      </c>
      <c r="D1261" s="56">
        <v>0.72029850121606209</v>
      </c>
      <c r="E1261" s="56">
        <v>0.18491575439891561</v>
      </c>
      <c r="F1261" s="250">
        <v>2024.88</v>
      </c>
      <c r="G1261" s="76">
        <v>371294996956.8667</v>
      </c>
      <c r="H1261" s="46">
        <v>16119308.771449443</v>
      </c>
      <c r="I1261" s="76">
        <v>516416414717.73248</v>
      </c>
      <c r="J1261" s="56">
        <v>0.4155175950470249</v>
      </c>
      <c r="K1261" s="76">
        <v>9208395210.2088337</v>
      </c>
      <c r="L1261" s="76">
        <v>0</v>
      </c>
      <c r="M1261" s="76">
        <v>284017507745.77087</v>
      </c>
      <c r="N1261" s="76">
        <v>26640665741.673489</v>
      </c>
      <c r="O1261" s="76">
        <v>44125.667004994444</v>
      </c>
      <c r="P1261" s="46">
        <v>212043.97537555755</v>
      </c>
      <c r="Q1261" s="46">
        <v>105345.30660075146</v>
      </c>
      <c r="R1261" s="76">
        <v>1229590817546.7205</v>
      </c>
      <c r="S1261" s="56">
        <v>0.62220640609390687</v>
      </c>
      <c r="T1261" s="56">
        <v>0.44038614115381952</v>
      </c>
      <c r="U1261" s="46">
        <v>17.100141159221952</v>
      </c>
      <c r="V1261" s="76">
        <v>10094797957262.316</v>
      </c>
      <c r="W1261" s="84">
        <v>3186.6010787854575</v>
      </c>
      <c r="X1261" s="82">
        <v>4.3066685751546346E-2</v>
      </c>
      <c r="Y1261" s="476">
        <v>2.0000000000000001E-4</v>
      </c>
    </row>
    <row r="1262" spans="1:25" x14ac:dyDescent="0.2">
      <c r="A1262" s="475">
        <v>1258</v>
      </c>
      <c r="B1262" s="56">
        <v>0.60524229111748717</v>
      </c>
      <c r="C1262" s="46">
        <v>2831.0640394149186</v>
      </c>
      <c r="D1262" s="56">
        <v>0.70210279212388937</v>
      </c>
      <c r="E1262" s="56">
        <v>0.48888268071040891</v>
      </c>
      <c r="F1262" s="250">
        <v>2023.75</v>
      </c>
      <c r="G1262" s="76">
        <v>473034599619.9317</v>
      </c>
      <c r="H1262" s="46">
        <v>17001698.695864335</v>
      </c>
      <c r="I1262" s="76">
        <v>334063890871.05035</v>
      </c>
      <c r="J1262" s="56">
        <v>9.553063081541624E-2</v>
      </c>
      <c r="K1262" s="76">
        <v>2084451484.8056297</v>
      </c>
      <c r="L1262" s="76">
        <v>0</v>
      </c>
      <c r="M1262" s="76">
        <v>413538662790.71478</v>
      </c>
      <c r="N1262" s="76">
        <v>50353603911.338959</v>
      </c>
      <c r="O1262" s="76">
        <v>22948.902853785479</v>
      </c>
      <c r="P1262" s="46">
        <v>319618.51075559598</v>
      </c>
      <c r="Q1262" s="46">
        <v>185632.45250479793</v>
      </c>
      <c r="R1262" s="76">
        <v>1186408438088.6887</v>
      </c>
      <c r="S1262" s="56">
        <v>0.57605437523069813</v>
      </c>
      <c r="T1262" s="56">
        <v>0.39171897997492067</v>
      </c>
      <c r="U1262" s="46">
        <v>19.479910624917071</v>
      </c>
      <c r="V1262" s="76">
        <v>9797138184887.584</v>
      </c>
      <c r="W1262" s="84">
        <v>3090.7143026116237</v>
      </c>
      <c r="X1262" s="82">
        <v>3.795022076931575E-2</v>
      </c>
      <c r="Y1262" s="476">
        <v>2.0000000000000001E-4</v>
      </c>
    </row>
    <row r="1263" spans="1:25" x14ac:dyDescent="0.2">
      <c r="A1263" s="475">
        <v>1259</v>
      </c>
      <c r="B1263" s="56">
        <v>0.50480723011196516</v>
      </c>
      <c r="C1263" s="46">
        <v>7299.5554235222844</v>
      </c>
      <c r="D1263" s="56">
        <v>0.5036348713284462</v>
      </c>
      <c r="E1263" s="56">
        <v>0.40419987100836607</v>
      </c>
      <c r="F1263" s="250">
        <v>2025.56</v>
      </c>
      <c r="G1263" s="76">
        <v>137730802821.99365</v>
      </c>
      <c r="H1263" s="46">
        <v>9774625.7412585709</v>
      </c>
      <c r="I1263" s="76">
        <v>285488766066.43677</v>
      </c>
      <c r="J1263" s="56">
        <v>0.39488456980729014</v>
      </c>
      <c r="K1263" s="76">
        <v>12527980660.349979</v>
      </c>
      <c r="L1263" s="76">
        <v>29976610725.597885</v>
      </c>
      <c r="M1263" s="76">
        <v>99939518418.660248</v>
      </c>
      <c r="N1263" s="76">
        <v>71681751132.971008</v>
      </c>
      <c r="O1263" s="76">
        <v>31787.98939549569</v>
      </c>
      <c r="P1263" s="46">
        <v>471384.33067108103</v>
      </c>
      <c r="Q1263" s="46">
        <v>310479.19601462618</v>
      </c>
      <c r="R1263" s="76">
        <v>619787279369.7832</v>
      </c>
      <c r="S1263" s="56">
        <v>0.54230903207349324</v>
      </c>
      <c r="T1263" s="56">
        <v>0.39401332021654251</v>
      </c>
      <c r="U1263" s="46">
        <v>16.290577980951255</v>
      </c>
      <c r="V1263" s="76">
        <v>4390207015879.1597</v>
      </c>
      <c r="W1263" s="84">
        <v>1385.6101038276263</v>
      </c>
      <c r="X1263" s="82">
        <v>4.468413359503276E-2</v>
      </c>
      <c r="Y1263" s="476">
        <v>2.0000000000000001E-4</v>
      </c>
    </row>
    <row r="1264" spans="1:25" x14ac:dyDescent="0.2">
      <c r="A1264" s="475">
        <v>1260</v>
      </c>
      <c r="B1264" s="56">
        <v>0.46808550828884349</v>
      </c>
      <c r="C1264" s="46">
        <v>7428.2784461673455</v>
      </c>
      <c r="D1264" s="56">
        <v>1.0833222481818496</v>
      </c>
      <c r="E1264" s="56">
        <v>0.20138068698565145</v>
      </c>
      <c r="F1264" s="250">
        <v>2023.75</v>
      </c>
      <c r="G1264" s="76">
        <v>511499052986.7345</v>
      </c>
      <c r="H1264" s="46">
        <v>34468319.273016416</v>
      </c>
      <c r="I1264" s="76">
        <v>864870198313.29858</v>
      </c>
      <c r="J1264" s="56">
        <v>0.36851962565540541</v>
      </c>
      <c r="K1264" s="76">
        <v>25216408326.818283</v>
      </c>
      <c r="L1264" s="76">
        <v>0</v>
      </c>
      <c r="M1264" s="76">
        <v>338425923683.32111</v>
      </c>
      <c r="N1264" s="76">
        <v>26774192934.699978</v>
      </c>
      <c r="O1264" s="76">
        <v>24996.685009288929</v>
      </c>
      <c r="P1264" s="46">
        <v>213203.82665941326</v>
      </c>
      <c r="Q1264" s="46">
        <v>101544.33070490399</v>
      </c>
      <c r="R1264" s="76">
        <v>1612846515744.4739</v>
      </c>
      <c r="S1264" s="56">
        <v>0.55460466689926435</v>
      </c>
      <c r="T1264" s="56">
        <v>0.45418325475355603</v>
      </c>
      <c r="U1264" s="46">
        <v>17.136783744039775</v>
      </c>
      <c r="V1264" s="76">
        <v>13608995053488.857</v>
      </c>
      <c r="W1264" s="84">
        <v>4290.8001413841303</v>
      </c>
      <c r="X1264" s="82">
        <v>4.2997790737720983E-2</v>
      </c>
      <c r="Y1264" s="476">
        <v>2.0000000000000001E-4</v>
      </c>
    </row>
    <row r="1265" spans="1:25" x14ac:dyDescent="0.2">
      <c r="A1265" s="475">
        <v>1261</v>
      </c>
      <c r="B1265" s="56">
        <v>0.59479476060938241</v>
      </c>
      <c r="C1265" s="46">
        <v>3694.6758994960155</v>
      </c>
      <c r="D1265" s="56">
        <v>0.94749004823500449</v>
      </c>
      <c r="E1265" s="56">
        <v>0.7</v>
      </c>
      <c r="F1265" s="250">
        <v>2026.23</v>
      </c>
      <c r="G1265" s="76">
        <v>185984837277.23215</v>
      </c>
      <c r="H1265" s="46">
        <v>27973173.797658436</v>
      </c>
      <c r="I1265" s="76">
        <v>587896717993.95447</v>
      </c>
      <c r="J1265" s="56">
        <v>0.21357214693462845</v>
      </c>
      <c r="K1265" s="76">
        <v>29266884589.65416</v>
      </c>
      <c r="L1265" s="76">
        <v>61619494784.638107</v>
      </c>
      <c r="M1265" s="76">
        <v>65170712119.606247</v>
      </c>
      <c r="N1265" s="76">
        <v>30649210562.408142</v>
      </c>
      <c r="O1265" s="76">
        <v>40965.553975694791</v>
      </c>
      <c r="P1265" s="46">
        <v>227986.82686011711</v>
      </c>
      <c r="Q1265" s="46">
        <v>112674.44406106288</v>
      </c>
      <c r="R1265" s="76">
        <v>939028663534.75</v>
      </c>
      <c r="S1265" s="56">
        <v>0.39924882681048374</v>
      </c>
      <c r="T1265" s="56">
        <v>0.26688326296385889</v>
      </c>
      <c r="U1265" s="46">
        <v>17.341986467834445</v>
      </c>
      <c r="V1265" s="76">
        <v>4733581888778.2109</v>
      </c>
      <c r="W1265" s="84">
        <v>1494.2385895482189</v>
      </c>
      <c r="X1265" s="82">
        <v>4.2722592053609787E-2</v>
      </c>
      <c r="Y1265" s="476">
        <v>2.0000000000000001E-4</v>
      </c>
    </row>
    <row r="1266" spans="1:25" x14ac:dyDescent="0.2">
      <c r="A1266" s="475">
        <v>1262</v>
      </c>
      <c r="B1266" s="56">
        <v>0.57313509251808503</v>
      </c>
      <c r="C1266" s="46">
        <v>8904.2715846709616</v>
      </c>
      <c r="D1266" s="56">
        <v>0.85747262861408835</v>
      </c>
      <c r="E1266" s="56">
        <v>0.30317927711779946</v>
      </c>
      <c r="F1266" s="250">
        <v>2026.08</v>
      </c>
      <c r="G1266" s="76">
        <v>152270299545.5517</v>
      </c>
      <c r="H1266" s="46">
        <v>20393435.277588431</v>
      </c>
      <c r="I1266" s="76">
        <v>481180004775.6499</v>
      </c>
      <c r="J1266" s="56">
        <v>0.35239831842144098</v>
      </c>
      <c r="K1266" s="76">
        <v>27017452172.581947</v>
      </c>
      <c r="L1266" s="76">
        <v>63859387071.852501</v>
      </c>
      <c r="M1266" s="76">
        <v>87979105069.214432</v>
      </c>
      <c r="N1266" s="76">
        <v>22433788194.414619</v>
      </c>
      <c r="O1266" s="76">
        <v>32487.216897822971</v>
      </c>
      <c r="P1266" s="46">
        <v>274395.29949277535</v>
      </c>
      <c r="Q1266" s="46">
        <v>98987.260702916363</v>
      </c>
      <c r="R1266" s="76">
        <v>851174302725.84448</v>
      </c>
      <c r="S1266" s="56">
        <v>0.5224009148481451</v>
      </c>
      <c r="T1266" s="56">
        <v>0.3629377106114508</v>
      </c>
      <c r="U1266" s="46">
        <v>15.819403984037356</v>
      </c>
      <c r="V1266" s="76">
        <v>5293708623971.7559</v>
      </c>
      <c r="W1266" s="84">
        <v>1671.2982555364538</v>
      </c>
      <c r="X1266" s="82">
        <v>4.7316881662927288E-2</v>
      </c>
      <c r="Y1266" s="476">
        <v>2.0000000000000001E-4</v>
      </c>
    </row>
    <row r="1267" spans="1:25" x14ac:dyDescent="0.2">
      <c r="A1267" s="475">
        <v>1263</v>
      </c>
      <c r="B1267" s="56">
        <v>0.50203175798623956</v>
      </c>
      <c r="C1267" s="46">
        <v>1500</v>
      </c>
      <c r="D1267" s="56">
        <v>0.71697547361015457</v>
      </c>
      <c r="E1267" s="56">
        <v>0.40195851534861077</v>
      </c>
      <c r="F1267" s="250">
        <v>2023.75</v>
      </c>
      <c r="G1267" s="76">
        <v>399701669694.8399</v>
      </c>
      <c r="H1267" s="46">
        <v>17702736.278351475</v>
      </c>
      <c r="I1267" s="76">
        <v>569486473491.26428</v>
      </c>
      <c r="J1267" s="56">
        <v>0.40544977286627426</v>
      </c>
      <c r="K1267" s="76">
        <v>9996795716.3328781</v>
      </c>
      <c r="L1267" s="76">
        <v>146807257.47901323</v>
      </c>
      <c r="M1267" s="76">
        <v>458799790838.12579</v>
      </c>
      <c r="N1267" s="76">
        <v>47536260947.086319</v>
      </c>
      <c r="O1267" s="76">
        <v>16855.844340304277</v>
      </c>
      <c r="P1267" s="46">
        <v>283431.06451085676</v>
      </c>
      <c r="Q1267" s="46">
        <v>157918.91896811628</v>
      </c>
      <c r="R1267" s="76">
        <v>1513537795626.4343</v>
      </c>
      <c r="S1267" s="56">
        <v>0.63022715231380533</v>
      </c>
      <c r="T1267" s="56">
        <v>0.37851980242454975</v>
      </c>
      <c r="U1267" s="46">
        <v>17.167847829241428</v>
      </c>
      <c r="V1267" s="76">
        <v>10791830538318.395</v>
      </c>
      <c r="W1267" s="84">
        <v>3399.0162002285138</v>
      </c>
      <c r="X1267" s="82">
        <v>4.2546171067334562E-2</v>
      </c>
      <c r="Y1267" s="476">
        <v>2.0000000000000001E-4</v>
      </c>
    </row>
    <row r="1268" spans="1:25" x14ac:dyDescent="0.2">
      <c r="A1268" s="475">
        <v>1264</v>
      </c>
      <c r="B1268" s="56">
        <v>0.39953472939730433</v>
      </c>
      <c r="C1268" s="46">
        <v>2109.8123252992291</v>
      </c>
      <c r="D1268" s="56">
        <v>0.72312243320681147</v>
      </c>
      <c r="E1268" s="56">
        <v>0.50758788170040936</v>
      </c>
      <c r="F1268" s="250">
        <v>2024.59</v>
      </c>
      <c r="G1268" s="76">
        <v>258373769057.76111</v>
      </c>
      <c r="H1268" s="46">
        <v>17903522.924305286</v>
      </c>
      <c r="I1268" s="76">
        <v>516494124913.27734</v>
      </c>
      <c r="J1268" s="56">
        <v>0.39953472939730439</v>
      </c>
      <c r="K1268" s="76">
        <v>18319032718.897362</v>
      </c>
      <c r="L1268" s="76">
        <v>4135940961.7877512</v>
      </c>
      <c r="M1268" s="76">
        <v>173448822443.7742</v>
      </c>
      <c r="N1268" s="76">
        <v>73542302261.972366</v>
      </c>
      <c r="O1268" s="76">
        <v>29971.867299352965</v>
      </c>
      <c r="P1268" s="46">
        <v>459269.26655009075</v>
      </c>
      <c r="Q1268" s="46">
        <v>293756.02972402732</v>
      </c>
      <c r="R1268" s="76">
        <v>1030382481968.244</v>
      </c>
      <c r="S1268" s="56">
        <v>0.55247809807050308</v>
      </c>
      <c r="T1268" s="56">
        <v>0.40260503544069387</v>
      </c>
      <c r="U1268" s="46">
        <v>16.665948634362731</v>
      </c>
      <c r="V1268" s="76">
        <v>7618091158667.1006</v>
      </c>
      <c r="W1268" s="84">
        <v>2404.9253644855826</v>
      </c>
      <c r="X1268" s="82">
        <v>4.3701439637466595E-2</v>
      </c>
      <c r="Y1268" s="476">
        <v>2.0000000000000001E-4</v>
      </c>
    </row>
    <row r="1269" spans="1:25" x14ac:dyDescent="0.2">
      <c r="A1269" s="475">
        <v>1265</v>
      </c>
      <c r="B1269" s="56">
        <v>0.48919472031389366</v>
      </c>
      <c r="C1269" s="46">
        <v>7043.4790485919702</v>
      </c>
      <c r="D1269" s="56">
        <v>0.85722510370346749</v>
      </c>
      <c r="E1269" s="56">
        <v>0.4746124976948406</v>
      </c>
      <c r="F1269" s="250">
        <v>2024.93</v>
      </c>
      <c r="G1269" s="76">
        <v>191230068906.05515</v>
      </c>
      <c r="H1269" s="46">
        <v>21353408.39234959</v>
      </c>
      <c r="I1269" s="76">
        <v>563015250671.78687</v>
      </c>
      <c r="J1269" s="56">
        <v>0.35262713390551548</v>
      </c>
      <c r="K1269" s="76">
        <v>8778401133.6159134</v>
      </c>
      <c r="L1269" s="76">
        <v>0</v>
      </c>
      <c r="M1269" s="76">
        <v>160554504729.11603</v>
      </c>
      <c r="N1269" s="76">
        <v>41884547412.446815</v>
      </c>
      <c r="O1269" s="76">
        <v>40985.691649041401</v>
      </c>
      <c r="P1269" s="46">
        <v>290846.74905903277</v>
      </c>
      <c r="Q1269" s="46">
        <v>160381.36465595334</v>
      </c>
      <c r="R1269" s="76">
        <v>1049012434889.598</v>
      </c>
      <c r="S1269" s="56">
        <v>0.53509991069447027</v>
      </c>
      <c r="T1269" s="56">
        <v>0.33879525893053697</v>
      </c>
      <c r="U1269" s="46">
        <v>16.196002748603785</v>
      </c>
      <c r="V1269" s="76">
        <v>6252161303888.0557</v>
      </c>
      <c r="W1269" s="84">
        <v>1972.9640859329902</v>
      </c>
      <c r="X1269" s="82">
        <v>4.5357440119851045E-2</v>
      </c>
      <c r="Y1269" s="476">
        <v>2.0000000000000001E-4</v>
      </c>
    </row>
    <row r="1270" spans="1:25" x14ac:dyDescent="0.2">
      <c r="A1270" s="475">
        <v>1266</v>
      </c>
      <c r="B1270" s="56">
        <v>0.36557925387868773</v>
      </c>
      <c r="C1270" s="46">
        <v>5579.4973558957608</v>
      </c>
      <c r="D1270" s="56">
        <v>0.59932484037782019</v>
      </c>
      <c r="E1270" s="56">
        <v>0.52441913009422858</v>
      </c>
      <c r="F1270" s="250">
        <v>2023.75</v>
      </c>
      <c r="G1270" s="76">
        <v>190571389035.3259</v>
      </c>
      <c r="H1270" s="46">
        <v>12354460.346512156</v>
      </c>
      <c r="I1270" s="76">
        <v>324623080368.30219</v>
      </c>
      <c r="J1270" s="56">
        <v>0.28144357658502661</v>
      </c>
      <c r="K1270" s="76">
        <v>8600974900.5618801</v>
      </c>
      <c r="L1270" s="76">
        <v>0</v>
      </c>
      <c r="M1270" s="76">
        <v>242253440791.44028</v>
      </c>
      <c r="N1270" s="76">
        <v>35452772638.351685</v>
      </c>
      <c r="O1270" s="76">
        <v>12444.174088328145</v>
      </c>
      <c r="P1270" s="46">
        <v>244536.04253426933</v>
      </c>
      <c r="Q1270" s="46">
        <v>131461.69397081347</v>
      </c>
      <c r="R1270" s="76">
        <v>859100066399.27661</v>
      </c>
      <c r="S1270" s="56">
        <v>0.58008041651004405</v>
      </c>
      <c r="T1270" s="56">
        <v>0.30104887273807884</v>
      </c>
      <c r="U1270" s="46">
        <v>17.366285717046644</v>
      </c>
      <c r="V1270" s="76">
        <v>5030936266335.6494</v>
      </c>
      <c r="W1270" s="84">
        <v>1586.2267296176435</v>
      </c>
      <c r="X1270" s="82">
        <v>4.1262866028478583E-2</v>
      </c>
      <c r="Y1270" s="476">
        <v>2.0000000000000001E-4</v>
      </c>
    </row>
    <row r="1271" spans="1:25" x14ac:dyDescent="0.2">
      <c r="A1271" s="475">
        <v>1267</v>
      </c>
      <c r="B1271" s="56">
        <v>0.43854929350193222</v>
      </c>
      <c r="C1271" s="46">
        <v>4619.608701521599</v>
      </c>
      <c r="D1271" s="56">
        <v>0.60535834379092934</v>
      </c>
      <c r="E1271" s="56">
        <v>0.44240594824943097</v>
      </c>
      <c r="F1271" s="250">
        <v>2023.75</v>
      </c>
      <c r="G1271" s="76">
        <v>194659724959.8497</v>
      </c>
      <c r="H1271" s="46">
        <v>12525537.821012704</v>
      </c>
      <c r="I1271" s="76">
        <v>432524263320.61029</v>
      </c>
      <c r="J1271" s="56">
        <v>0.43854929350193217</v>
      </c>
      <c r="K1271" s="76">
        <v>8948961357.3290348</v>
      </c>
      <c r="L1271" s="76">
        <v>0</v>
      </c>
      <c r="M1271" s="76">
        <v>354081348185.14417</v>
      </c>
      <c r="N1271" s="76">
        <v>83966953915.023972</v>
      </c>
      <c r="O1271" s="76">
        <v>17661.48834657449</v>
      </c>
      <c r="P1271" s="46">
        <v>474855.55593974987</v>
      </c>
      <c r="Q1271" s="46">
        <v>309881.13630658126</v>
      </c>
      <c r="R1271" s="76">
        <v>1197282543102.5273</v>
      </c>
      <c r="S1271" s="56">
        <v>0.62658098980362031</v>
      </c>
      <c r="T1271" s="56">
        <v>0.29672818519592481</v>
      </c>
      <c r="U1271" s="46">
        <v>16.268754467237397</v>
      </c>
      <c r="V1271" s="76">
        <v>6545320881564.8135</v>
      </c>
      <c r="W1271" s="84">
        <v>2063.4072690657963</v>
      </c>
      <c r="X1271" s="82">
        <v>4.3577621403726806E-2</v>
      </c>
      <c r="Y1271" s="476">
        <v>2.0000000000000001E-4</v>
      </c>
    </row>
    <row r="1272" spans="1:25" x14ac:dyDescent="0.2">
      <c r="A1272" s="475">
        <v>1268</v>
      </c>
      <c r="B1272" s="56">
        <v>0.32819990830593831</v>
      </c>
      <c r="C1272" s="46">
        <v>8082.7198112998631</v>
      </c>
      <c r="D1272" s="56">
        <v>0.81670343541955148</v>
      </c>
      <c r="E1272" s="56">
        <v>0.52513652179963011</v>
      </c>
      <c r="F1272" s="250">
        <v>2024.91</v>
      </c>
      <c r="G1272" s="76">
        <v>304370717485.49298</v>
      </c>
      <c r="H1272" s="46">
        <v>20711698.388440296</v>
      </c>
      <c r="I1272" s="76">
        <v>500670951562.8374</v>
      </c>
      <c r="J1272" s="56">
        <v>0.25148387030864772</v>
      </c>
      <c r="K1272" s="76">
        <v>7439182281.3838978</v>
      </c>
      <c r="L1272" s="76">
        <v>2785716676.890646</v>
      </c>
      <c r="M1272" s="76">
        <v>243902730104.87372</v>
      </c>
      <c r="N1272" s="76">
        <v>37446154529.893761</v>
      </c>
      <c r="O1272" s="76">
        <v>28537.040392053132</v>
      </c>
      <c r="P1272" s="46">
        <v>254401.22874744423</v>
      </c>
      <c r="Q1272" s="46">
        <v>134270.01715303081</v>
      </c>
      <c r="R1272" s="76">
        <v>1098438955287.0316</v>
      </c>
      <c r="S1272" s="56">
        <v>0.5270041873878164</v>
      </c>
      <c r="T1272" s="56">
        <v>0.35499436331370227</v>
      </c>
      <c r="U1272" s="46">
        <v>17.665711124948775</v>
      </c>
      <c r="V1272" s="76">
        <v>7470918509518.6602</v>
      </c>
      <c r="W1272" s="84">
        <v>2357.2980129153361</v>
      </c>
      <c r="X1272" s="82">
        <v>4.1949400799698326E-2</v>
      </c>
      <c r="Y1272" s="476">
        <v>2.0000000000000001E-4</v>
      </c>
    </row>
    <row r="1273" spans="1:25" x14ac:dyDescent="0.2">
      <c r="A1273" s="475">
        <v>1269</v>
      </c>
      <c r="B1273" s="56">
        <v>0.55469442726032325</v>
      </c>
      <c r="C1273" s="46">
        <v>5412.5394666018528</v>
      </c>
      <c r="D1273" s="56">
        <v>0.33406737060302749</v>
      </c>
      <c r="E1273" s="56">
        <v>0.40755894136031817</v>
      </c>
      <c r="F1273" s="250">
        <v>2024.95</v>
      </c>
      <c r="G1273" s="76">
        <v>123167253176.79251</v>
      </c>
      <c r="H1273" s="46">
        <v>5514405.7142014345</v>
      </c>
      <c r="I1273" s="76">
        <v>169975704025.01346</v>
      </c>
      <c r="J1273" s="56">
        <v>0.37181104687884559</v>
      </c>
      <c r="K1273" s="76">
        <v>7404038472.1919909</v>
      </c>
      <c r="L1273" s="76">
        <v>0</v>
      </c>
      <c r="M1273" s="76">
        <v>137966122660.71524</v>
      </c>
      <c r="N1273" s="76">
        <v>28455425832.340069</v>
      </c>
      <c r="O1273" s="76">
        <v>23482.823610554035</v>
      </c>
      <c r="P1273" s="46">
        <v>264763.63569097896</v>
      </c>
      <c r="Q1273" s="46">
        <v>123464.86779566182</v>
      </c>
      <c r="R1273" s="76">
        <v>499089629787.12976</v>
      </c>
      <c r="S1273" s="56">
        <v>0.61408902194666715</v>
      </c>
      <c r="T1273" s="56">
        <v>0.36324715867658697</v>
      </c>
      <c r="U1273" s="46">
        <v>17.034212947893757</v>
      </c>
      <c r="V1273" s="76">
        <v>3426854744686.3926</v>
      </c>
      <c r="W1273" s="84">
        <v>1080.2927789185692</v>
      </c>
      <c r="X1273" s="82">
        <v>4.2632758793396709E-2</v>
      </c>
      <c r="Y1273" s="476">
        <v>2.0000000000000001E-4</v>
      </c>
    </row>
    <row r="1274" spans="1:25" x14ac:dyDescent="0.2">
      <c r="A1274" s="475">
        <v>1270</v>
      </c>
      <c r="B1274" s="56">
        <v>0.50960573133285625</v>
      </c>
      <c r="C1274" s="46">
        <v>3324.3518447560068</v>
      </c>
      <c r="D1274" s="56">
        <v>0.64322353936091059</v>
      </c>
      <c r="E1274" s="56">
        <v>0.27329590514840862</v>
      </c>
      <c r="F1274" s="250">
        <v>2024.52</v>
      </c>
      <c r="G1274" s="76">
        <v>192692606388.52121</v>
      </c>
      <c r="H1274" s="46">
        <v>14182413.602124151</v>
      </c>
      <c r="I1274" s="76">
        <v>377470332242.69812</v>
      </c>
      <c r="J1274" s="56">
        <v>0.19502346993930997</v>
      </c>
      <c r="K1274" s="76">
        <v>8364783812.4650173</v>
      </c>
      <c r="L1274" s="76">
        <v>5199697820.0033846</v>
      </c>
      <c r="M1274" s="76">
        <v>159525113961.65686</v>
      </c>
      <c r="N1274" s="76">
        <v>29141856063.541969</v>
      </c>
      <c r="O1274" s="76">
        <v>38541.868246130936</v>
      </c>
      <c r="P1274" s="46">
        <v>186248.58786043269</v>
      </c>
      <c r="Q1274" s="46">
        <v>88303.197803091898</v>
      </c>
      <c r="R1274" s="76">
        <v>776183078187.7135</v>
      </c>
      <c r="S1274" s="56">
        <v>0.47757437363671984</v>
      </c>
      <c r="T1274" s="56">
        <v>0.30382810611043587</v>
      </c>
      <c r="U1274" s="46">
        <v>17.874758317454663</v>
      </c>
      <c r="V1274" s="76">
        <v>4700435105784.9775</v>
      </c>
      <c r="W1274" s="84">
        <v>1483.2018078620133</v>
      </c>
      <c r="X1274" s="82">
        <v>4.0488547778245731E-2</v>
      </c>
      <c r="Y1274" s="476">
        <v>2.0000000000000001E-4</v>
      </c>
    </row>
    <row r="1275" spans="1:25" x14ac:dyDescent="0.2">
      <c r="A1275" s="475">
        <v>1271</v>
      </c>
      <c r="B1275" s="56">
        <v>0.42629874228086695</v>
      </c>
      <c r="C1275" s="46">
        <v>4300.1729237673453</v>
      </c>
      <c r="D1275" s="56">
        <v>0.67646989345191522</v>
      </c>
      <c r="E1275" s="56">
        <v>0.50050940306568337</v>
      </c>
      <c r="F1275" s="250">
        <v>2023.75</v>
      </c>
      <c r="G1275" s="76">
        <v>353196832838.05444</v>
      </c>
      <c r="H1275" s="46">
        <v>15026303.681027003</v>
      </c>
      <c r="I1275" s="76">
        <v>397517061582.55408</v>
      </c>
      <c r="J1275" s="56">
        <v>0.20274805396243056</v>
      </c>
      <c r="K1275" s="76">
        <v>11451317084.586269</v>
      </c>
      <c r="L1275" s="76">
        <v>0</v>
      </c>
      <c r="M1275" s="76">
        <v>403506117130.20197</v>
      </c>
      <c r="N1275" s="76">
        <v>44072991729.601265</v>
      </c>
      <c r="O1275" s="76">
        <v>32042.043087795355</v>
      </c>
      <c r="P1275" s="46">
        <v>252739.30525850647</v>
      </c>
      <c r="Q1275" s="46">
        <v>135918.14132457628</v>
      </c>
      <c r="R1275" s="76">
        <v>1203330153392.7659</v>
      </c>
      <c r="S1275" s="56">
        <v>0.57953144012001812</v>
      </c>
      <c r="T1275" s="56">
        <v>0.31798341516530254</v>
      </c>
      <c r="U1275" s="46">
        <v>18.490312244418913</v>
      </c>
      <c r="V1275" s="76">
        <v>7696398090512.9502</v>
      </c>
      <c r="W1275" s="84">
        <v>2427.2933180361924</v>
      </c>
      <c r="X1275" s="82">
        <v>3.9946412482479488E-2</v>
      </c>
      <c r="Y1275" s="476">
        <v>2.0000000000000001E-4</v>
      </c>
    </row>
    <row r="1276" spans="1:25" x14ac:dyDescent="0.2">
      <c r="A1276" s="475">
        <v>1272</v>
      </c>
      <c r="B1276" s="56">
        <v>0.48583926696028362</v>
      </c>
      <c r="C1276" s="46">
        <v>1500</v>
      </c>
      <c r="D1276" s="56">
        <v>1.3743236882200902</v>
      </c>
      <c r="E1276" s="56">
        <v>0.29002830227950516</v>
      </c>
      <c r="F1276" s="250">
        <v>2025.33</v>
      </c>
      <c r="G1276" s="76">
        <v>388809216697.8075</v>
      </c>
      <c r="H1276" s="46">
        <v>63799418.082243226</v>
      </c>
      <c r="I1276" s="76">
        <v>709741517673.04492</v>
      </c>
      <c r="J1276" s="56">
        <v>-9.1539513061126287E-2</v>
      </c>
      <c r="K1276" s="76">
        <v>21486011173.151852</v>
      </c>
      <c r="L1276" s="76">
        <v>4887485093.6340466</v>
      </c>
      <c r="M1276" s="76">
        <v>240764891293.31409</v>
      </c>
      <c r="N1276" s="76">
        <v>71572338237.565964</v>
      </c>
      <c r="O1276" s="76">
        <v>25395.038670164871</v>
      </c>
      <c r="P1276" s="46">
        <v>491722.77988409554</v>
      </c>
      <c r="Q1276" s="46">
        <v>300746.19557467458</v>
      </c>
      <c r="R1276" s="76">
        <v>1543750694290.2124</v>
      </c>
      <c r="S1276" s="56">
        <v>0.36049341685538006</v>
      </c>
      <c r="T1276" s="56">
        <v>0.19293001141656047</v>
      </c>
      <c r="U1276" s="46">
        <v>26.661315440111927</v>
      </c>
      <c r="V1276" s="76">
        <v>8325290571964.7217</v>
      </c>
      <c r="W1276" s="84">
        <v>2628.5408910509727</v>
      </c>
      <c r="X1276" s="82">
        <v>2.8538401410259626E-2</v>
      </c>
      <c r="Y1276" s="476">
        <v>2.0000000000000001E-4</v>
      </c>
    </row>
    <row r="1277" spans="1:25" x14ac:dyDescent="0.2">
      <c r="A1277" s="475">
        <v>1273</v>
      </c>
      <c r="B1277" s="56">
        <v>0.48918807288652622</v>
      </c>
      <c r="C1277" s="46">
        <v>5920.8893287850688</v>
      </c>
      <c r="D1277" s="56">
        <v>0.89236314165526354</v>
      </c>
      <c r="E1277" s="56">
        <v>0.39130289647103472</v>
      </c>
      <c r="F1277" s="250">
        <v>2027.12</v>
      </c>
      <c r="G1277" s="76">
        <v>48987759526.84877</v>
      </c>
      <c r="H1277" s="46">
        <v>16688699.026221968</v>
      </c>
      <c r="I1277" s="76">
        <v>368750878277.36975</v>
      </c>
      <c r="J1277" s="56">
        <v>0.23107603132243926</v>
      </c>
      <c r="K1277" s="76">
        <v>34148347512.762409</v>
      </c>
      <c r="L1277" s="76">
        <v>50454182428.094025</v>
      </c>
      <c r="M1277" s="76">
        <v>0</v>
      </c>
      <c r="N1277" s="76">
        <v>8950551770.4275951</v>
      </c>
      <c r="O1277" s="76">
        <v>28479.248089277171</v>
      </c>
      <c r="P1277" s="46">
        <v>140282.41516819494</v>
      </c>
      <c r="Q1277" s="46">
        <v>35385.822619542676</v>
      </c>
      <c r="R1277" s="76">
        <v>558846188790.68396</v>
      </c>
      <c r="S1277" s="56">
        <v>0.40056716640494128</v>
      </c>
      <c r="T1277" s="56">
        <v>0.19020176978689901</v>
      </c>
      <c r="U1277" s="46">
        <v>15.220774024155904</v>
      </c>
      <c r="V1277" s="76">
        <v>1753382280807.9529</v>
      </c>
      <c r="W1277" s="84">
        <v>552.01828978440142</v>
      </c>
      <c r="X1277" s="82">
        <v>4.9695697245068018E-2</v>
      </c>
      <c r="Y1277" s="476">
        <v>2.0000000000000001E-4</v>
      </c>
    </row>
    <row r="1278" spans="1:25" x14ac:dyDescent="0.2">
      <c r="A1278" s="475">
        <v>1274</v>
      </c>
      <c r="B1278" s="56">
        <v>0.44716807810913289</v>
      </c>
      <c r="C1278" s="46">
        <v>1500</v>
      </c>
      <c r="D1278" s="56">
        <v>1.1097794761387594</v>
      </c>
      <c r="E1278" s="56">
        <v>0.30978659066520653</v>
      </c>
      <c r="F1278" s="250">
        <v>2027.48</v>
      </c>
      <c r="G1278" s="76">
        <v>128186782939.16847</v>
      </c>
      <c r="H1278" s="46">
        <v>41785186.94173234</v>
      </c>
      <c r="I1278" s="76">
        <v>639149863901.50696</v>
      </c>
      <c r="J1278" s="56">
        <v>0.23871341524402312</v>
      </c>
      <c r="K1278" s="76">
        <v>39038073665.047699</v>
      </c>
      <c r="L1278" s="76">
        <v>163240514547.67642</v>
      </c>
      <c r="M1278" s="76">
        <v>0</v>
      </c>
      <c r="N1278" s="76">
        <v>6948606373.787693</v>
      </c>
      <c r="O1278" s="76">
        <v>28841.283530765446</v>
      </c>
      <c r="P1278" s="46">
        <v>101465.4375</v>
      </c>
      <c r="Q1278" s="46">
        <v>33113.8125</v>
      </c>
      <c r="R1278" s="76">
        <v>984823449505.50269</v>
      </c>
      <c r="S1278" s="56">
        <v>0.41986218960997329</v>
      </c>
      <c r="T1278" s="56">
        <v>0.23507165775779146</v>
      </c>
      <c r="U1278" s="46">
        <v>16.067113697128935</v>
      </c>
      <c r="V1278" s="76">
        <v>4147728423697.1777</v>
      </c>
      <c r="W1278" s="84">
        <v>1308.6185054223652</v>
      </c>
      <c r="X1278" s="82">
        <v>4.5038988132223137E-2</v>
      </c>
      <c r="Y1278" s="476">
        <v>2.0000000000000001E-4</v>
      </c>
    </row>
    <row r="1279" spans="1:25" x14ac:dyDescent="0.2">
      <c r="A1279" s="475">
        <v>1275</v>
      </c>
      <c r="B1279" s="56">
        <v>0.45613398563981777</v>
      </c>
      <c r="C1279" s="46">
        <v>6381.8016976900662</v>
      </c>
      <c r="D1279" s="56">
        <v>0.91630100525664682</v>
      </c>
      <c r="E1279" s="56">
        <v>0.7</v>
      </c>
      <c r="F1279" s="250">
        <v>2027.16</v>
      </c>
      <c r="G1279" s="76">
        <v>176463605666.46036</v>
      </c>
      <c r="H1279" s="46">
        <v>25313745.754929874</v>
      </c>
      <c r="I1279" s="76">
        <v>643486526126.87939</v>
      </c>
      <c r="J1279" s="56">
        <v>0.31841255452350348</v>
      </c>
      <c r="K1279" s="76">
        <v>40299595758.751816</v>
      </c>
      <c r="L1279" s="76">
        <v>104196485420.22653</v>
      </c>
      <c r="M1279" s="76">
        <v>0</v>
      </c>
      <c r="N1279" s="76">
        <v>88149569985.14238</v>
      </c>
      <c r="O1279" s="76">
        <v>17111.254865257673</v>
      </c>
      <c r="P1279" s="46">
        <v>497972.24141122593</v>
      </c>
      <c r="Q1279" s="46">
        <v>318502.89392578066</v>
      </c>
      <c r="R1279" s="76">
        <v>1025177732753.4387</v>
      </c>
      <c r="S1279" s="56">
        <v>0.43424121511306252</v>
      </c>
      <c r="T1279" s="56">
        <v>0.32723531052035371</v>
      </c>
      <c r="U1279" s="46">
        <v>15.987820893795845</v>
      </c>
      <c r="V1279" s="76">
        <v>5948569524665.3545</v>
      </c>
      <c r="W1279" s="84">
        <v>1878.3656100946127</v>
      </c>
      <c r="X1279" s="82">
        <v>4.5191584832503587E-2</v>
      </c>
      <c r="Y1279" s="476">
        <v>2.0000000000000001E-4</v>
      </c>
    </row>
    <row r="1280" spans="1:25" x14ac:dyDescent="0.2">
      <c r="A1280" s="475">
        <v>1276</v>
      </c>
      <c r="B1280" s="56">
        <v>0.58179120695972153</v>
      </c>
      <c r="C1280" s="46">
        <v>3941.6570775107443</v>
      </c>
      <c r="D1280" s="56">
        <v>0.68860546276179091</v>
      </c>
      <c r="E1280" s="56">
        <v>0.31804922783468653</v>
      </c>
      <c r="F1280" s="250">
        <v>2024.81</v>
      </c>
      <c r="G1280" s="76">
        <v>266145010355.14343</v>
      </c>
      <c r="H1280" s="46">
        <v>14950923.091122089</v>
      </c>
      <c r="I1280" s="76">
        <v>337496633113.51672</v>
      </c>
      <c r="J1280" s="56">
        <v>0.2090476994721131</v>
      </c>
      <c r="K1280" s="76">
        <v>2583292970.4516587</v>
      </c>
      <c r="L1280" s="76">
        <v>0</v>
      </c>
      <c r="M1280" s="76">
        <v>293239878277.32477</v>
      </c>
      <c r="N1280" s="76">
        <v>63213020418.421371</v>
      </c>
      <c r="O1280" s="76">
        <v>21088.779118345887</v>
      </c>
      <c r="P1280" s="46">
        <v>391564.65173166484</v>
      </c>
      <c r="Q1280" s="46">
        <v>241517.5472846622</v>
      </c>
      <c r="R1280" s="76">
        <v>1149007895950.6516</v>
      </c>
      <c r="S1280" s="56">
        <v>0.59433822770438161</v>
      </c>
      <c r="T1280" s="56">
        <v>0.26137399036589015</v>
      </c>
      <c r="U1280" s="46">
        <v>18.305219078792373</v>
      </c>
      <c r="V1280" s="76">
        <v>5984672359846.749</v>
      </c>
      <c r="W1280" s="84">
        <v>1890.0529490536862</v>
      </c>
      <c r="X1280" s="82">
        <v>4.0149515486232905E-2</v>
      </c>
      <c r="Y1280" s="476">
        <v>2.0000000000000001E-4</v>
      </c>
    </row>
    <row r="1281" spans="1:25" x14ac:dyDescent="0.2">
      <c r="A1281" s="475">
        <v>1277</v>
      </c>
      <c r="B1281" s="56">
        <v>0.38831557189131866</v>
      </c>
      <c r="C1281" s="46">
        <v>3565.0605261668584</v>
      </c>
      <c r="D1281" s="56">
        <v>0.63598168339873851</v>
      </c>
      <c r="E1281" s="56">
        <v>0.22949063002161876</v>
      </c>
      <c r="F1281" s="250">
        <v>2024.75</v>
      </c>
      <c r="G1281" s="76">
        <v>226369429566.22906</v>
      </c>
      <c r="H1281" s="46">
        <v>13376337.092863772</v>
      </c>
      <c r="I1281" s="76">
        <v>337475413992.5174</v>
      </c>
      <c r="J1281" s="56">
        <v>0.26736335216785234</v>
      </c>
      <c r="K1281" s="76">
        <v>10651099611.795862</v>
      </c>
      <c r="L1281" s="76">
        <v>0</v>
      </c>
      <c r="M1281" s="76">
        <v>183129326306.59296</v>
      </c>
      <c r="N1281" s="76">
        <v>30281287766.981945</v>
      </c>
      <c r="O1281" s="76">
        <v>10000</v>
      </c>
      <c r="P1281" s="46">
        <v>219863.5125708399</v>
      </c>
      <c r="Q1281" s="46">
        <v>112586.71362990036</v>
      </c>
      <c r="R1281" s="76">
        <v>810491514552.06543</v>
      </c>
      <c r="S1281" s="56">
        <v>0.55395423722075776</v>
      </c>
      <c r="T1281" s="56">
        <v>0.35671746005720639</v>
      </c>
      <c r="U1281" s="46">
        <v>17.64400309838673</v>
      </c>
      <c r="V1281" s="76">
        <v>5730042187462.0527</v>
      </c>
      <c r="W1281" s="84">
        <v>1808.7502395813444</v>
      </c>
      <c r="X1281" s="82">
        <v>4.0506160270798806E-2</v>
      </c>
      <c r="Y1281" s="476">
        <v>2.0000000000000001E-4</v>
      </c>
    </row>
    <row r="1282" spans="1:25" x14ac:dyDescent="0.2">
      <c r="A1282" s="475">
        <v>1278</v>
      </c>
      <c r="B1282" s="56">
        <v>0.50582604024197275</v>
      </c>
      <c r="C1282" s="46">
        <v>3645.9240167498579</v>
      </c>
      <c r="D1282" s="56">
        <v>0.28742641436926902</v>
      </c>
      <c r="E1282" s="56">
        <v>0.7</v>
      </c>
      <c r="F1282" s="250">
        <v>2024.85</v>
      </c>
      <c r="G1282" s="76">
        <v>119379569379.40948</v>
      </c>
      <c r="H1282" s="46">
        <v>4701436.9188067503</v>
      </c>
      <c r="I1282" s="76">
        <v>213981781690.74847</v>
      </c>
      <c r="J1282" s="56">
        <v>0.50582604024197275</v>
      </c>
      <c r="K1282" s="76">
        <v>3255306955.8874879</v>
      </c>
      <c r="L1282" s="76">
        <v>0</v>
      </c>
      <c r="M1282" s="76">
        <v>122424311683.34795</v>
      </c>
      <c r="N1282" s="76">
        <v>57425455818.199562</v>
      </c>
      <c r="O1282" s="76">
        <v>35816.816818459323</v>
      </c>
      <c r="P1282" s="46">
        <v>407422.15458664682</v>
      </c>
      <c r="Q1282" s="46">
        <v>218663.46565446019</v>
      </c>
      <c r="R1282" s="76">
        <v>515904776654.40802</v>
      </c>
      <c r="S1282" s="56">
        <v>0.61435107626878649</v>
      </c>
      <c r="T1282" s="56">
        <v>0.42609818522270287</v>
      </c>
      <c r="U1282" s="46">
        <v>16.234956875061364</v>
      </c>
      <c r="V1282" s="76">
        <v>4008295152456.2129</v>
      </c>
      <c r="W1282" s="84">
        <v>1265.4291881181514</v>
      </c>
      <c r="X1282" s="82">
        <v>4.411431911947554E-2</v>
      </c>
      <c r="Y1282" s="476">
        <v>2.0000000000000001E-4</v>
      </c>
    </row>
    <row r="1283" spans="1:25" x14ac:dyDescent="0.2">
      <c r="A1283" s="475">
        <v>1279</v>
      </c>
      <c r="B1283" s="56">
        <v>0.46503397276814284</v>
      </c>
      <c r="C1283" s="46">
        <v>1500</v>
      </c>
      <c r="D1283" s="56">
        <v>0.78697241082319558</v>
      </c>
      <c r="E1283" s="56">
        <v>0.47058592377094643</v>
      </c>
      <c r="F1283" s="250">
        <v>2025.24</v>
      </c>
      <c r="G1283" s="76">
        <v>250164228889.00497</v>
      </c>
      <c r="H1283" s="46">
        <v>20535431.869095169</v>
      </c>
      <c r="I1283" s="76">
        <v>565812255937.09583</v>
      </c>
      <c r="J1283" s="56">
        <v>0.45361361804802225</v>
      </c>
      <c r="K1283" s="76">
        <v>31157898906.746674</v>
      </c>
      <c r="L1283" s="76">
        <v>31237452550.485344</v>
      </c>
      <c r="M1283" s="76">
        <v>150442045166.75894</v>
      </c>
      <c r="N1283" s="76">
        <v>50747894257.426582</v>
      </c>
      <c r="O1283" s="76">
        <v>45000</v>
      </c>
      <c r="P1283" s="46">
        <v>364252.12778610509</v>
      </c>
      <c r="Q1283" s="46">
        <v>217703.79771932599</v>
      </c>
      <c r="R1283" s="76">
        <v>1101570194448.9246</v>
      </c>
      <c r="S1283" s="56">
        <v>0.58636955503697197</v>
      </c>
      <c r="T1283" s="56">
        <v>0.41557731418075783</v>
      </c>
      <c r="U1283" s="46">
        <v>16.169942247823091</v>
      </c>
      <c r="V1283" s="76">
        <v>8136520081271.8496</v>
      </c>
      <c r="W1283" s="84">
        <v>2565.149919775643</v>
      </c>
      <c r="X1283" s="82">
        <v>4.520390498367706E-2</v>
      </c>
      <c r="Y1283" s="476">
        <v>2.0000000000000001E-4</v>
      </c>
    </row>
    <row r="1284" spans="1:25" x14ac:dyDescent="0.2">
      <c r="A1284" s="475">
        <v>1280</v>
      </c>
      <c r="B1284" s="56">
        <v>0.55485279572993818</v>
      </c>
      <c r="C1284" s="46">
        <v>2424.4510362491983</v>
      </c>
      <c r="D1284" s="56">
        <v>0.71948443753596025</v>
      </c>
      <c r="E1284" s="56">
        <v>0.3502050783927465</v>
      </c>
      <c r="F1284" s="250">
        <v>2025.7</v>
      </c>
      <c r="G1284" s="76">
        <v>112348432031.39336</v>
      </c>
      <c r="H1284" s="46">
        <v>16979508.252912331</v>
      </c>
      <c r="I1284" s="76">
        <v>512832010703.57587</v>
      </c>
      <c r="J1284" s="56">
        <v>0.48189255728205438</v>
      </c>
      <c r="K1284" s="76">
        <v>41709903483.473328</v>
      </c>
      <c r="L1284" s="76">
        <v>94139383683.188736</v>
      </c>
      <c r="M1284" s="76">
        <v>83240102718.620911</v>
      </c>
      <c r="N1284" s="76">
        <v>111308849676.51398</v>
      </c>
      <c r="O1284" s="76">
        <v>29314.349345269111</v>
      </c>
      <c r="P1284" s="46">
        <v>692358.18196563353</v>
      </c>
      <c r="Q1284" s="46">
        <v>482221.45789143036</v>
      </c>
      <c r="R1284" s="76">
        <v>950960007369.07153</v>
      </c>
      <c r="S1284" s="56">
        <v>0.54343655867510732</v>
      </c>
      <c r="T1284" s="56">
        <v>0.37548952693428828</v>
      </c>
      <c r="U1284" s="46">
        <v>14.746716877266293</v>
      </c>
      <c r="V1284" s="76">
        <v>5977605661923.4775</v>
      </c>
      <c r="W1284" s="84">
        <v>1887.0442166253538</v>
      </c>
      <c r="X1284" s="82">
        <v>4.7768521179696884E-2</v>
      </c>
      <c r="Y1284" s="476">
        <v>2.0000000000000001E-4</v>
      </c>
    </row>
    <row r="1285" spans="1:25" x14ac:dyDescent="0.2">
      <c r="A1285" s="475">
        <v>1281</v>
      </c>
      <c r="B1285" s="56">
        <v>0.44827367151048547</v>
      </c>
      <c r="C1285" s="46">
        <v>5345.332039524129</v>
      </c>
      <c r="D1285" s="56">
        <v>0.72160391999253515</v>
      </c>
      <c r="E1285" s="56">
        <v>0.38474238481375528</v>
      </c>
      <c r="F1285" s="250">
        <v>2024.05</v>
      </c>
      <c r="G1285" s="76">
        <v>244200730582.7959</v>
      </c>
      <c r="H1285" s="46">
        <v>16505617.564205945</v>
      </c>
      <c r="I1285" s="76">
        <v>397918665571.27728</v>
      </c>
      <c r="J1285" s="56">
        <v>0.35747120005794919</v>
      </c>
      <c r="K1285" s="76">
        <v>2617305060.190094</v>
      </c>
      <c r="L1285" s="76">
        <v>0</v>
      </c>
      <c r="M1285" s="76">
        <v>185399570088.37762</v>
      </c>
      <c r="N1285" s="76">
        <v>20705363212.146034</v>
      </c>
      <c r="O1285" s="76">
        <v>30879.230718459254</v>
      </c>
      <c r="P1285" s="46">
        <v>194816.85765156511</v>
      </c>
      <c r="Q1285" s="46">
        <v>93026.36206873208</v>
      </c>
      <c r="R1285" s="76">
        <v>910503861233.30884</v>
      </c>
      <c r="S1285" s="56">
        <v>0.59173336680621702</v>
      </c>
      <c r="T1285" s="56">
        <v>0.36504395833442249</v>
      </c>
      <c r="U1285" s="46">
        <v>17.399132189677676</v>
      </c>
      <c r="V1285" s="76">
        <v>6346427824056.9375</v>
      </c>
      <c r="W1285" s="84">
        <v>2004.103846228259</v>
      </c>
      <c r="X1285" s="82">
        <v>4.2020885013104248E-2</v>
      </c>
      <c r="Y1285" s="476">
        <v>2.0000000000000001E-4</v>
      </c>
    </row>
    <row r="1286" spans="1:25" x14ac:dyDescent="0.2">
      <c r="A1286" s="475">
        <v>1282</v>
      </c>
      <c r="B1286" s="56">
        <v>0.36685734901418732</v>
      </c>
      <c r="C1286" s="46">
        <v>3113.5349673270111</v>
      </c>
      <c r="D1286" s="56">
        <v>1.2894464469736593</v>
      </c>
      <c r="E1286" s="56">
        <v>0.35968966463109264</v>
      </c>
      <c r="F1286" s="250">
        <v>2024.91</v>
      </c>
      <c r="G1286" s="76">
        <v>444227993634.42078</v>
      </c>
      <c r="H1286" s="46">
        <v>45894822.29830049</v>
      </c>
      <c r="I1286" s="76">
        <v>886561035949.60999</v>
      </c>
      <c r="J1286" s="56">
        <v>0.25060032124382237</v>
      </c>
      <c r="K1286" s="76">
        <v>30086231630.669342</v>
      </c>
      <c r="L1286" s="76">
        <v>0</v>
      </c>
      <c r="M1286" s="76">
        <v>300296905862.17358</v>
      </c>
      <c r="N1286" s="76">
        <v>30430209187.647427</v>
      </c>
      <c r="O1286" s="76">
        <v>28924.403205675062</v>
      </c>
      <c r="P1286" s="46">
        <v>210719.64187967178</v>
      </c>
      <c r="Q1286" s="46">
        <v>117139.06375766319</v>
      </c>
      <c r="R1286" s="76">
        <v>1771504491034.0076</v>
      </c>
      <c r="S1286" s="56">
        <v>0.50653110357102149</v>
      </c>
      <c r="T1286" s="56">
        <v>0.34161633849638173</v>
      </c>
      <c r="U1286" s="46">
        <v>17.366418043465782</v>
      </c>
      <c r="V1286" s="76">
        <v>11423594149031.943</v>
      </c>
      <c r="W1286" s="84">
        <v>3606.7776295005706</v>
      </c>
      <c r="X1286" s="82">
        <v>4.2716596910190238E-2</v>
      </c>
      <c r="Y1286" s="476">
        <v>2.0000000000000001E-4</v>
      </c>
    </row>
    <row r="1287" spans="1:25" x14ac:dyDescent="0.2">
      <c r="A1287" s="475">
        <v>1283</v>
      </c>
      <c r="B1287" s="56">
        <v>0.36687183103178045</v>
      </c>
      <c r="C1287" s="46">
        <v>1622.9386645844979</v>
      </c>
      <c r="D1287" s="56">
        <v>0.63008825466672225</v>
      </c>
      <c r="E1287" s="56">
        <v>0.59392808039583866</v>
      </c>
      <c r="F1287" s="250">
        <v>2025.61</v>
      </c>
      <c r="G1287" s="76">
        <v>70990245832.2099</v>
      </c>
      <c r="H1287" s="46">
        <v>14121010.904652525</v>
      </c>
      <c r="I1287" s="76">
        <v>358303932264.08704</v>
      </c>
      <c r="J1287" s="56">
        <v>0.27150992737929469</v>
      </c>
      <c r="K1287" s="76">
        <v>10634952673.05158</v>
      </c>
      <c r="L1287" s="76">
        <v>0</v>
      </c>
      <c r="M1287" s="76">
        <v>41131417458.910347</v>
      </c>
      <c r="N1287" s="76">
        <v>40654153876.168938</v>
      </c>
      <c r="O1287" s="76">
        <v>30951.521664586136</v>
      </c>
      <c r="P1287" s="46">
        <v>266491.98294018256</v>
      </c>
      <c r="Q1287" s="46">
        <v>147157.71354749208</v>
      </c>
      <c r="R1287" s="76">
        <v>551713128307.06909</v>
      </c>
      <c r="S1287" s="56">
        <v>0.40438279422584311</v>
      </c>
      <c r="T1287" s="56">
        <v>0.2474337452211296</v>
      </c>
      <c r="U1287" s="46">
        <v>16.015436887368086</v>
      </c>
      <c r="V1287" s="76">
        <v>2503481797175.0288</v>
      </c>
      <c r="W1287" s="84">
        <v>790.13977634604782</v>
      </c>
      <c r="X1287" s="82">
        <v>4.3914152102461669E-2</v>
      </c>
      <c r="Y1287" s="476">
        <v>2.0000000000000001E-4</v>
      </c>
    </row>
    <row r="1288" spans="1:25" x14ac:dyDescent="0.2">
      <c r="A1288" s="475">
        <v>1284</v>
      </c>
      <c r="B1288" s="56">
        <v>0.529824109432524</v>
      </c>
      <c r="C1288" s="46">
        <v>5045.7572019289146</v>
      </c>
      <c r="D1288" s="56">
        <v>0.79898089445573117</v>
      </c>
      <c r="E1288" s="56">
        <v>0.39157500054394234</v>
      </c>
      <c r="F1288" s="250">
        <v>2023.75</v>
      </c>
      <c r="G1288" s="76">
        <v>384542729562.39392</v>
      </c>
      <c r="H1288" s="46">
        <v>19462994.685467146</v>
      </c>
      <c r="I1288" s="76">
        <v>449604579971.04822</v>
      </c>
      <c r="J1288" s="56">
        <v>0.33729833474213389</v>
      </c>
      <c r="K1288" s="76">
        <v>17450540047.215328</v>
      </c>
      <c r="L1288" s="76">
        <v>0</v>
      </c>
      <c r="M1288" s="76">
        <v>404737529572.45319</v>
      </c>
      <c r="N1288" s="76">
        <v>38014705765.470016</v>
      </c>
      <c r="O1288" s="76">
        <v>25721.224572105188</v>
      </c>
      <c r="P1288" s="46">
        <v>297476.70912514941</v>
      </c>
      <c r="Q1288" s="46">
        <v>166622.09481943934</v>
      </c>
      <c r="R1288" s="76">
        <v>1305660773507.6355</v>
      </c>
      <c r="S1288" s="56">
        <v>0.6204865784889928</v>
      </c>
      <c r="T1288" s="56">
        <v>0.4009173572776466</v>
      </c>
      <c r="U1288" s="46">
        <v>17.355056855419221</v>
      </c>
      <c r="V1288" s="76">
        <v>9939914039869.1191</v>
      </c>
      <c r="W1288" s="84">
        <v>3137.0145709318017</v>
      </c>
      <c r="X1288" s="82">
        <v>4.239907456222794E-2</v>
      </c>
      <c r="Y1288" s="476">
        <v>2.0000000000000001E-4</v>
      </c>
    </row>
    <row r="1289" spans="1:25" x14ac:dyDescent="0.2">
      <c r="A1289" s="475">
        <v>1285</v>
      </c>
      <c r="B1289" s="56">
        <v>0.58277148567556281</v>
      </c>
      <c r="C1289" s="46">
        <v>2267.703514961313</v>
      </c>
      <c r="D1289" s="56">
        <v>0.41521224650627719</v>
      </c>
      <c r="E1289" s="56">
        <v>0.46060088747341171</v>
      </c>
      <c r="F1289" s="250">
        <v>2025.17</v>
      </c>
      <c r="G1289" s="76">
        <v>150531337039.64709</v>
      </c>
      <c r="H1289" s="46">
        <v>7699057.3420852218</v>
      </c>
      <c r="I1289" s="76">
        <v>283225300761.98529</v>
      </c>
      <c r="J1289" s="56">
        <v>0.4454631921405463</v>
      </c>
      <c r="K1289" s="76">
        <v>14033077791.406597</v>
      </c>
      <c r="L1289" s="76">
        <v>35794222093.689796</v>
      </c>
      <c r="M1289" s="76">
        <v>83323926163.578949</v>
      </c>
      <c r="N1289" s="76">
        <v>26347567201.575657</v>
      </c>
      <c r="O1289" s="76">
        <v>31941.28688449302</v>
      </c>
      <c r="P1289" s="46">
        <v>220638.88412960828</v>
      </c>
      <c r="Q1289" s="46">
        <v>94651.525851958315</v>
      </c>
      <c r="R1289" s="76">
        <v>619061367343.36365</v>
      </c>
      <c r="S1289" s="56">
        <v>0.60285640522973694</v>
      </c>
      <c r="T1289" s="56">
        <v>0.400083387320325</v>
      </c>
      <c r="U1289" s="46">
        <v>16.574173388518247</v>
      </c>
      <c r="V1289" s="76">
        <v>4680309609817.2402</v>
      </c>
      <c r="W1289" s="84">
        <v>1477.6446281825022</v>
      </c>
      <c r="X1289" s="82">
        <v>4.2448600506841523E-2</v>
      </c>
      <c r="Y1289" s="476">
        <v>2.0000000000000001E-4</v>
      </c>
    </row>
    <row r="1290" spans="1:25" x14ac:dyDescent="0.2">
      <c r="A1290" s="475">
        <v>1286</v>
      </c>
      <c r="B1290" s="56">
        <v>0.47349819916059194</v>
      </c>
      <c r="C1290" s="46">
        <v>7192.1924093601156</v>
      </c>
      <c r="D1290" s="56">
        <v>0.77149912078840921</v>
      </c>
      <c r="E1290" s="56">
        <v>0.56635805164269892</v>
      </c>
      <c r="F1290" s="250">
        <v>2024.61</v>
      </c>
      <c r="G1290" s="76">
        <v>139701559421.52216</v>
      </c>
      <c r="H1290" s="46">
        <v>18250439.337147836</v>
      </c>
      <c r="I1290" s="76">
        <v>398428322523.01227</v>
      </c>
      <c r="J1290" s="56">
        <v>0.2680981701017694</v>
      </c>
      <c r="K1290" s="76">
        <v>7596412077.8703003</v>
      </c>
      <c r="L1290" s="76">
        <v>0</v>
      </c>
      <c r="M1290" s="76">
        <v>163280216232.75104</v>
      </c>
      <c r="N1290" s="76">
        <v>26202774415.093689</v>
      </c>
      <c r="O1290" s="76">
        <v>33538.226802198216</v>
      </c>
      <c r="P1290" s="46">
        <v>222605.55773800128</v>
      </c>
      <c r="Q1290" s="46">
        <v>112007.16046331736</v>
      </c>
      <c r="R1290" s="76">
        <v>830531853130.9646</v>
      </c>
      <c r="S1290" s="56">
        <v>0.5228974423864402</v>
      </c>
      <c r="T1290" s="56">
        <v>0.26007286240292937</v>
      </c>
      <c r="U1290" s="46">
        <v>16.841042945393394</v>
      </c>
      <c r="V1290" s="76">
        <v>3954980133627.5391</v>
      </c>
      <c r="W1290" s="84">
        <v>1248.2584287501086</v>
      </c>
      <c r="X1290" s="82">
        <v>4.4142868650142122E-2</v>
      </c>
      <c r="Y1290" s="476">
        <v>2.0000000000000001E-4</v>
      </c>
    </row>
    <row r="1291" spans="1:25" x14ac:dyDescent="0.2">
      <c r="A1291" s="475">
        <v>1287</v>
      </c>
      <c r="B1291" s="56">
        <v>0.41944127603617998</v>
      </c>
      <c r="C1291" s="46">
        <v>2932.5806486312458</v>
      </c>
      <c r="D1291" s="56">
        <v>1.0914821793353828</v>
      </c>
      <c r="E1291" s="56">
        <v>0.4331484789791597</v>
      </c>
      <c r="F1291" s="250">
        <v>2024.43</v>
      </c>
      <c r="G1291" s="76">
        <v>674103789580.32642</v>
      </c>
      <c r="H1291" s="46">
        <v>38247560.320260987</v>
      </c>
      <c r="I1291" s="76">
        <v>480434145417.69257</v>
      </c>
      <c r="J1291" s="56">
        <v>-0.12389906020190344</v>
      </c>
      <c r="K1291" s="76">
        <v>10760063776.197235</v>
      </c>
      <c r="L1291" s="76">
        <v>0</v>
      </c>
      <c r="M1291" s="76">
        <v>353661638778.90912</v>
      </c>
      <c r="N1291" s="76">
        <v>68101453761.836288</v>
      </c>
      <c r="O1291" s="76">
        <v>41419.369634815564</v>
      </c>
      <c r="P1291" s="46">
        <v>451222.20687380753</v>
      </c>
      <c r="Q1291" s="46">
        <v>276905.63915750635</v>
      </c>
      <c r="R1291" s="76">
        <v>1526865590811.9758</v>
      </c>
      <c r="S1291" s="56">
        <v>0.47976416448372117</v>
      </c>
      <c r="T1291" s="56">
        <v>0.37614172934232531</v>
      </c>
      <c r="U1291" s="46">
        <v>23.071827665017587</v>
      </c>
      <c r="V1291" s="76">
        <v>13946728109841.475</v>
      </c>
      <c r="W1291" s="84">
        <v>4402.4302359463509</v>
      </c>
      <c r="X1291" s="82">
        <v>3.2961599971180852E-2</v>
      </c>
      <c r="Y1291" s="476">
        <v>2.0000000000000001E-4</v>
      </c>
    </row>
    <row r="1292" spans="1:25" x14ac:dyDescent="0.2">
      <c r="A1292" s="475">
        <v>1288</v>
      </c>
      <c r="B1292" s="56">
        <v>0.45193247049360025</v>
      </c>
      <c r="C1292" s="46">
        <v>10367.378761569951</v>
      </c>
      <c r="D1292" s="56">
        <v>0.97749134408843474</v>
      </c>
      <c r="E1292" s="56">
        <v>0.40340315188230202</v>
      </c>
      <c r="F1292" s="250">
        <v>2025.65</v>
      </c>
      <c r="G1292" s="76">
        <v>151760933702.48367</v>
      </c>
      <c r="H1292" s="46">
        <v>15787724.18977955</v>
      </c>
      <c r="I1292" s="76">
        <v>436294681508.38257</v>
      </c>
      <c r="J1292" s="56">
        <v>0.30673740953201234</v>
      </c>
      <c r="K1292" s="76">
        <v>28909412444.668587</v>
      </c>
      <c r="L1292" s="76">
        <v>57793215287.728386</v>
      </c>
      <c r="M1292" s="76">
        <v>66675614960.460052</v>
      </c>
      <c r="N1292" s="76">
        <v>1857088426.9013834</v>
      </c>
      <c r="O1292" s="76">
        <v>20277.982135032504</v>
      </c>
      <c r="P1292" s="46">
        <v>47911</v>
      </c>
      <c r="Q1292" s="46">
        <v>6541</v>
      </c>
      <c r="R1292" s="76">
        <v>759921752087.96936</v>
      </c>
      <c r="S1292" s="56">
        <v>0.50594216791611069</v>
      </c>
      <c r="T1292" s="56">
        <v>0.33858048577209482</v>
      </c>
      <c r="U1292" s="46">
        <v>16.353582756702188</v>
      </c>
      <c r="V1292" s="76">
        <v>4574074337672.3643</v>
      </c>
      <c r="W1292" s="84">
        <v>1443.7388683331333</v>
      </c>
      <c r="X1292" s="82">
        <v>4.5727227928951716E-2</v>
      </c>
      <c r="Y1292" s="476">
        <v>2.0000000000000001E-4</v>
      </c>
    </row>
    <row r="1293" spans="1:25" x14ac:dyDescent="0.2">
      <c r="A1293" s="475">
        <v>1289</v>
      </c>
      <c r="B1293" s="56">
        <v>0.69939362738193878</v>
      </c>
      <c r="C1293" s="46">
        <v>7505.1383984732211</v>
      </c>
      <c r="D1293" s="56">
        <v>0.9051114749715794</v>
      </c>
      <c r="E1293" s="56">
        <v>0.48075424873512274</v>
      </c>
      <c r="F1293" s="250">
        <v>2023.75</v>
      </c>
      <c r="G1293" s="76">
        <v>340046907782.78271</v>
      </c>
      <c r="H1293" s="46">
        <v>23639152.823485658</v>
      </c>
      <c r="I1293" s="76">
        <v>516840339506.31628</v>
      </c>
      <c r="J1293" s="56">
        <v>0.30698195618104773</v>
      </c>
      <c r="K1293" s="76">
        <v>12354874551.884628</v>
      </c>
      <c r="L1293" s="76">
        <v>0</v>
      </c>
      <c r="M1293" s="76">
        <v>372641446664.98724</v>
      </c>
      <c r="N1293" s="76">
        <v>54740557638.987381</v>
      </c>
      <c r="O1293" s="76">
        <v>28575.012899619745</v>
      </c>
      <c r="P1293" s="46">
        <v>393005.56622271391</v>
      </c>
      <c r="Q1293" s="46">
        <v>236804.49740405488</v>
      </c>
      <c r="R1293" s="76">
        <v>1336824855335.0847</v>
      </c>
      <c r="S1293" s="56">
        <v>0.58034747401697151</v>
      </c>
      <c r="T1293" s="56">
        <v>0.36095529902526491</v>
      </c>
      <c r="U1293" s="46">
        <v>17.20593012060834</v>
      </c>
      <c r="V1293" s="76">
        <v>9108995693167.0996</v>
      </c>
      <c r="W1293" s="84">
        <v>2876.1503772213473</v>
      </c>
      <c r="X1293" s="82">
        <v>4.2510965360998181E-2</v>
      </c>
      <c r="Y1293" s="476">
        <v>2.0000000000000001E-4</v>
      </c>
    </row>
    <row r="1294" spans="1:25" x14ac:dyDescent="0.2">
      <c r="A1294" s="475">
        <v>1290</v>
      </c>
      <c r="B1294" s="56">
        <v>0.43840787395180225</v>
      </c>
      <c r="C1294" s="46">
        <v>5268.6255893804573</v>
      </c>
      <c r="D1294" s="56">
        <v>0.69681610796094828</v>
      </c>
      <c r="E1294" s="56">
        <v>0.33771802546848523</v>
      </c>
      <c r="F1294" s="250">
        <v>2025.45</v>
      </c>
      <c r="G1294" s="76">
        <v>224070968356.19232</v>
      </c>
      <c r="H1294" s="46">
        <v>15956047.272163907</v>
      </c>
      <c r="I1294" s="76">
        <v>461468492874.67603</v>
      </c>
      <c r="J1294" s="56">
        <v>0.30184618360369875</v>
      </c>
      <c r="K1294" s="76">
        <v>15381051708.745144</v>
      </c>
      <c r="L1294" s="76">
        <v>20286262422.28405</v>
      </c>
      <c r="M1294" s="76">
        <v>92208682150.746033</v>
      </c>
      <c r="N1294" s="76">
        <v>126458580596.90906</v>
      </c>
      <c r="O1294" s="76">
        <v>25658.889792569997</v>
      </c>
      <c r="P1294" s="46">
        <v>603268.36023803451</v>
      </c>
      <c r="Q1294" s="46">
        <v>410285.72742316051</v>
      </c>
      <c r="R1294" s="76">
        <v>962545284077.97632</v>
      </c>
      <c r="S1294" s="56">
        <v>0.48203372764744301</v>
      </c>
      <c r="T1294" s="56">
        <v>0.36314332187196052</v>
      </c>
      <c r="U1294" s="46">
        <v>16.795008582796704</v>
      </c>
      <c r="V1294" s="76">
        <v>6420615896140.0947</v>
      </c>
      <c r="W1294" s="84">
        <v>2025.2099455611158</v>
      </c>
      <c r="X1294" s="82">
        <v>4.3924486298823569E-2</v>
      </c>
      <c r="Y1294" s="476">
        <v>2.0000000000000001E-4</v>
      </c>
    </row>
    <row r="1295" spans="1:25" x14ac:dyDescent="0.2">
      <c r="A1295" s="475">
        <v>1291</v>
      </c>
      <c r="B1295" s="56">
        <v>0.36330300127050241</v>
      </c>
      <c r="C1295" s="46">
        <v>7043.8691250270431</v>
      </c>
      <c r="D1295" s="56">
        <v>0.86373037696100452</v>
      </c>
      <c r="E1295" s="56">
        <v>0.46720261341820801</v>
      </c>
      <c r="F1295" s="250">
        <v>2024.65</v>
      </c>
      <c r="G1295" s="76">
        <v>259573113035.0033</v>
      </c>
      <c r="H1295" s="46">
        <v>23025232.64165929</v>
      </c>
      <c r="I1295" s="76">
        <v>496914287754.9101</v>
      </c>
      <c r="J1295" s="56">
        <v>0.20541696857206171</v>
      </c>
      <c r="K1295" s="76">
        <v>8504667284.5035715</v>
      </c>
      <c r="L1295" s="76">
        <v>0</v>
      </c>
      <c r="M1295" s="76">
        <v>201497159661.47955</v>
      </c>
      <c r="N1295" s="76">
        <v>39540249518.82637</v>
      </c>
      <c r="O1295" s="76">
        <v>19059.336318368674</v>
      </c>
      <c r="P1295" s="46">
        <v>273376.73356499849</v>
      </c>
      <c r="Q1295" s="46">
        <v>147280.57752310071</v>
      </c>
      <c r="R1295" s="76">
        <v>1061746713400.1791</v>
      </c>
      <c r="S1295" s="56">
        <v>0.49908432584241186</v>
      </c>
      <c r="T1295" s="56">
        <v>0.33066485589696015</v>
      </c>
      <c r="U1295" s="46">
        <v>17.392699133212037</v>
      </c>
      <c r="V1295" s="76">
        <v>6689166288691.8818</v>
      </c>
      <c r="W1295" s="84">
        <v>2111.7894001292161</v>
      </c>
      <c r="X1295" s="82">
        <v>4.2288881049411094E-2</v>
      </c>
      <c r="Y1295" s="476">
        <v>2.0000000000000001E-4</v>
      </c>
    </row>
    <row r="1296" spans="1:25" x14ac:dyDescent="0.2">
      <c r="A1296" s="475">
        <v>1292</v>
      </c>
      <c r="B1296" s="56">
        <v>0.48947823381187594</v>
      </c>
      <c r="C1296" s="46">
        <v>5875.6098120001207</v>
      </c>
      <c r="D1296" s="56">
        <v>0.62226374239111304</v>
      </c>
      <c r="E1296" s="56">
        <v>0.52423366194557475</v>
      </c>
      <c r="F1296" s="250">
        <v>2025.4</v>
      </c>
      <c r="G1296" s="76">
        <v>161095043317.4928</v>
      </c>
      <c r="H1296" s="46">
        <v>13063469.302380122</v>
      </c>
      <c r="I1296" s="76">
        <v>418512033467.995</v>
      </c>
      <c r="J1296" s="56">
        <v>0.4517832171338273</v>
      </c>
      <c r="K1296" s="76">
        <v>17051266313.56819</v>
      </c>
      <c r="L1296" s="76">
        <v>29757784023.872345</v>
      </c>
      <c r="M1296" s="76">
        <v>119273611866.86708</v>
      </c>
      <c r="N1296" s="76">
        <v>19810957063.504444</v>
      </c>
      <c r="O1296" s="76">
        <v>25049.09042045083</v>
      </c>
      <c r="P1296" s="46">
        <v>174076.72531780993</v>
      </c>
      <c r="Q1296" s="46">
        <v>80079.003171105142</v>
      </c>
      <c r="R1296" s="76">
        <v>792522342615.55652</v>
      </c>
      <c r="S1296" s="56">
        <v>0.59699746656190478</v>
      </c>
      <c r="T1296" s="56">
        <v>0.41427528619757203</v>
      </c>
      <c r="U1296" s="46">
        <v>15.857416194854999</v>
      </c>
      <c r="V1296" s="76">
        <v>5808426058031.0918</v>
      </c>
      <c r="W1296" s="84">
        <v>1832.3436628671932</v>
      </c>
      <c r="X1296" s="82">
        <v>4.5530214967213808E-2</v>
      </c>
      <c r="Y1296" s="476">
        <v>2.0000000000000001E-4</v>
      </c>
    </row>
    <row r="1297" spans="1:25" x14ac:dyDescent="0.2">
      <c r="A1297" s="475">
        <v>1293</v>
      </c>
      <c r="B1297" s="56">
        <v>0.50763459448789683</v>
      </c>
      <c r="C1297" s="46">
        <v>6432.9982222037415</v>
      </c>
      <c r="D1297" s="56">
        <v>0.76781516946122974</v>
      </c>
      <c r="E1297" s="56">
        <v>0.42697576433295004</v>
      </c>
      <c r="F1297" s="250">
        <v>2023.8</v>
      </c>
      <c r="G1297" s="76">
        <v>261773068890.23688</v>
      </c>
      <c r="H1297" s="46">
        <v>16923900.041075755</v>
      </c>
      <c r="I1297" s="76">
        <v>503074552248.96063</v>
      </c>
      <c r="J1297" s="56">
        <v>0.34961913968015967</v>
      </c>
      <c r="K1297" s="76">
        <v>13906330566.628754</v>
      </c>
      <c r="L1297" s="76">
        <v>6399277569.9515753</v>
      </c>
      <c r="M1297" s="76">
        <v>181052776522.45966</v>
      </c>
      <c r="N1297" s="76">
        <v>47499503284.041054</v>
      </c>
      <c r="O1297" s="76">
        <v>35981.264157611527</v>
      </c>
      <c r="P1297" s="46">
        <v>292161.94414764026</v>
      </c>
      <c r="Q1297" s="46">
        <v>163331.82070203472</v>
      </c>
      <c r="R1297" s="76">
        <v>998186295467.77649</v>
      </c>
      <c r="S1297" s="56">
        <v>0.54026569921467904</v>
      </c>
      <c r="T1297" s="56">
        <v>0.41354327530799528</v>
      </c>
      <c r="U1297" s="46">
        <v>16.756947429181896</v>
      </c>
      <c r="V1297" s="76">
        <v>7621762214436.5684</v>
      </c>
      <c r="W1297" s="84">
        <v>2404.3228470965196</v>
      </c>
      <c r="X1297" s="82">
        <v>4.3246849147354376E-2</v>
      </c>
      <c r="Y1297" s="476">
        <v>2.0000000000000001E-4</v>
      </c>
    </row>
    <row r="1298" spans="1:25" x14ac:dyDescent="0.2">
      <c r="A1298" s="475">
        <v>1294</v>
      </c>
      <c r="B1298" s="56">
        <v>0.52229884038577956</v>
      </c>
      <c r="C1298" s="46">
        <v>2865.0456143842753</v>
      </c>
      <c r="D1298" s="56">
        <v>0.58061129333108186</v>
      </c>
      <c r="E1298" s="56">
        <v>0.1417067956163478</v>
      </c>
      <c r="F1298" s="250">
        <v>2025.38</v>
      </c>
      <c r="G1298" s="76">
        <v>205676832623.30096</v>
      </c>
      <c r="H1298" s="46">
        <v>11987337.870206987</v>
      </c>
      <c r="I1298" s="76">
        <v>283003611334.59235</v>
      </c>
      <c r="J1298" s="56">
        <v>0.24477615511669115</v>
      </c>
      <c r="K1298" s="76">
        <v>11869037808.015945</v>
      </c>
      <c r="L1298" s="76">
        <v>8111215317.8951187</v>
      </c>
      <c r="M1298" s="76">
        <v>116709595451.77599</v>
      </c>
      <c r="N1298" s="76">
        <v>37665393676.594353</v>
      </c>
      <c r="O1298" s="76">
        <v>36417.156488168948</v>
      </c>
      <c r="P1298" s="46">
        <v>268251.07917478995</v>
      </c>
      <c r="Q1298" s="46">
        <v>149584.84724313964</v>
      </c>
      <c r="R1298" s="76">
        <v>716292226893.1897</v>
      </c>
      <c r="S1298" s="56">
        <v>0.54443512258608728</v>
      </c>
      <c r="T1298" s="56">
        <v>0.36784545099723387</v>
      </c>
      <c r="U1298" s="46">
        <v>17.618705104346141</v>
      </c>
      <c r="V1298" s="76">
        <v>5048815613771.2861</v>
      </c>
      <c r="W1298" s="84">
        <v>1593.7354139620943</v>
      </c>
      <c r="X1298" s="82">
        <v>4.1883313786342205E-2</v>
      </c>
      <c r="Y1298" s="476">
        <v>2.0000000000000001E-4</v>
      </c>
    </row>
    <row r="1299" spans="1:25" x14ac:dyDescent="0.2">
      <c r="A1299" s="475">
        <v>1295</v>
      </c>
      <c r="B1299" s="56">
        <v>0.63740354627186879</v>
      </c>
      <c r="C1299" s="46">
        <v>5279.3451647913025</v>
      </c>
      <c r="D1299" s="56">
        <v>0.75231549494169903</v>
      </c>
      <c r="E1299" s="56">
        <v>0.61086897204259183</v>
      </c>
      <c r="F1299" s="250">
        <v>2024.18</v>
      </c>
      <c r="G1299" s="76">
        <v>272627207887.63077</v>
      </c>
      <c r="H1299" s="46">
        <v>17648160.673540287</v>
      </c>
      <c r="I1299" s="76">
        <v>497321880015.58643</v>
      </c>
      <c r="J1299" s="56">
        <v>0.48481468354425494</v>
      </c>
      <c r="K1299" s="76">
        <v>15002875977.225681</v>
      </c>
      <c r="L1299" s="76">
        <v>0</v>
      </c>
      <c r="M1299" s="76">
        <v>180712202354.60233</v>
      </c>
      <c r="N1299" s="76">
        <v>27794886544.354195</v>
      </c>
      <c r="O1299" s="76">
        <v>40999.180815130356</v>
      </c>
      <c r="P1299" s="46">
        <v>251328.34764149302</v>
      </c>
      <c r="Q1299" s="46">
        <v>133311.3856085419</v>
      </c>
      <c r="R1299" s="76">
        <v>1021179103902.0924</v>
      </c>
      <c r="S1299" s="56">
        <v>0.62599322826718751</v>
      </c>
      <c r="T1299" s="56">
        <v>0.47894669525673988</v>
      </c>
      <c r="U1299" s="46">
        <v>16.297551715590949</v>
      </c>
      <c r="V1299" s="76">
        <v>8791246132112.5312</v>
      </c>
      <c r="W1299" s="84">
        <v>2775.3496460347633</v>
      </c>
      <c r="X1299" s="82">
        <v>4.4720316811711118E-2</v>
      </c>
      <c r="Y1299" s="476">
        <v>2.0000000000000001E-4</v>
      </c>
    </row>
    <row r="1300" spans="1:25" x14ac:dyDescent="0.2">
      <c r="A1300" s="475">
        <v>1296</v>
      </c>
      <c r="B1300" s="56">
        <v>0.5613136111541156</v>
      </c>
      <c r="C1300" s="46">
        <v>1500</v>
      </c>
      <c r="D1300" s="56">
        <v>0.70473679877811046</v>
      </c>
      <c r="E1300" s="56">
        <v>0.7</v>
      </c>
      <c r="F1300" s="250">
        <v>2023.75</v>
      </c>
      <c r="G1300" s="76">
        <v>438983136635.62823</v>
      </c>
      <c r="H1300" s="46">
        <v>17320634.252824727</v>
      </c>
      <c r="I1300" s="76">
        <v>425124307883.9483</v>
      </c>
      <c r="J1300" s="56">
        <v>0.3144413381500506</v>
      </c>
      <c r="K1300" s="76">
        <v>10154877708.380421</v>
      </c>
      <c r="L1300" s="76">
        <v>0</v>
      </c>
      <c r="M1300" s="76">
        <v>445037153754.12213</v>
      </c>
      <c r="N1300" s="76">
        <v>66394591275.436676</v>
      </c>
      <c r="O1300" s="76">
        <v>27203.209456942899</v>
      </c>
      <c r="P1300" s="46">
        <v>413908.07106028992</v>
      </c>
      <c r="Q1300" s="46">
        <v>258545.03735904815</v>
      </c>
      <c r="R1300" s="76">
        <v>1323963460241.1824</v>
      </c>
      <c r="S1300" s="56">
        <v>0.61244945886951541</v>
      </c>
      <c r="T1300" s="56">
        <v>0.40100723562594154</v>
      </c>
      <c r="U1300" s="46">
        <v>17.933397371217534</v>
      </c>
      <c r="V1300" s="76">
        <v>10640024911132.674</v>
      </c>
      <c r="W1300" s="84">
        <v>3355.323697301932</v>
      </c>
      <c r="X1300" s="82">
        <v>4.0017064468133676E-2</v>
      </c>
      <c r="Y1300" s="476">
        <v>2.0000000000000001E-4</v>
      </c>
    </row>
    <row r="1301" spans="1:25" x14ac:dyDescent="0.2">
      <c r="A1301" s="475">
        <v>1297</v>
      </c>
      <c r="B1301" s="56">
        <v>0.59124199383711962</v>
      </c>
      <c r="C1301" s="46">
        <v>1500</v>
      </c>
      <c r="D1301" s="56">
        <v>1.2550187883393746</v>
      </c>
      <c r="E1301" s="56">
        <v>0.53742080409757365</v>
      </c>
      <c r="F1301" s="250">
        <v>2024.84</v>
      </c>
      <c r="G1301" s="76">
        <v>437525694452.93616</v>
      </c>
      <c r="H1301" s="46">
        <v>53234439.409265392</v>
      </c>
      <c r="I1301" s="76">
        <v>680476709643.4032</v>
      </c>
      <c r="J1301" s="56">
        <v>-2.2549432531230984E-2</v>
      </c>
      <c r="K1301" s="76">
        <v>10386274075.42111</v>
      </c>
      <c r="L1301" s="76">
        <v>0</v>
      </c>
      <c r="M1301" s="76">
        <v>344200126693.46985</v>
      </c>
      <c r="N1301" s="76">
        <v>61326646486.567467</v>
      </c>
      <c r="O1301" s="76">
        <v>42407.273536131208</v>
      </c>
      <c r="P1301" s="46">
        <v>420599.13036197418</v>
      </c>
      <c r="Q1301" s="46">
        <v>249151.52816835875</v>
      </c>
      <c r="R1301" s="76">
        <v>1672094544943.5171</v>
      </c>
      <c r="S1301" s="56">
        <v>0.44241760153324344</v>
      </c>
      <c r="T1301" s="56">
        <v>0.22238942473320086</v>
      </c>
      <c r="U1301" s="46">
        <v>23.472073673543971</v>
      </c>
      <c r="V1301" s="76">
        <v>9311738928043.7402</v>
      </c>
      <c r="W1301" s="84">
        <v>2940.5292107680993</v>
      </c>
      <c r="X1301" s="82">
        <v>3.2235839252982214E-2</v>
      </c>
      <c r="Y1301" s="476">
        <v>2.0000000000000001E-4</v>
      </c>
    </row>
    <row r="1302" spans="1:25" x14ac:dyDescent="0.2">
      <c r="A1302" s="475">
        <v>1298</v>
      </c>
      <c r="B1302" s="56">
        <v>0.35000562149251352</v>
      </c>
      <c r="C1302" s="46">
        <v>4641.7645219312326</v>
      </c>
      <c r="D1302" s="56">
        <v>0.88948953857085422</v>
      </c>
      <c r="E1302" s="56">
        <v>0.41180318447633596</v>
      </c>
      <c r="F1302" s="250">
        <v>2025.23</v>
      </c>
      <c r="G1302" s="76">
        <v>216601073531.7814</v>
      </c>
      <c r="H1302" s="46">
        <v>24822475.394446641</v>
      </c>
      <c r="I1302" s="76">
        <v>558243253676.76038</v>
      </c>
      <c r="J1302" s="56">
        <v>0.22286216546610693</v>
      </c>
      <c r="K1302" s="76">
        <v>19936739000.223209</v>
      </c>
      <c r="L1302" s="76">
        <v>59751235047.52317</v>
      </c>
      <c r="M1302" s="76">
        <v>135719342302.9718</v>
      </c>
      <c r="N1302" s="76">
        <v>39522767021.206451</v>
      </c>
      <c r="O1302" s="76">
        <v>35912.402378997052</v>
      </c>
      <c r="P1302" s="46">
        <v>264510.16942765005</v>
      </c>
      <c r="Q1302" s="46">
        <v>140227.42889137228</v>
      </c>
      <c r="R1302" s="76">
        <v>1079527940993.8021</v>
      </c>
      <c r="S1302" s="56">
        <v>0.47091426633580985</v>
      </c>
      <c r="T1302" s="56">
        <v>0.26434601206096686</v>
      </c>
      <c r="U1302" s="46">
        <v>17.498640649507106</v>
      </c>
      <c r="V1302" s="76">
        <v>5400154259347.1289</v>
      </c>
      <c r="W1302" s="84">
        <v>1705.5608968965562</v>
      </c>
      <c r="X1302" s="82">
        <v>4.2128944691101865E-2</v>
      </c>
      <c r="Y1302" s="476">
        <v>2.0000000000000001E-4</v>
      </c>
    </row>
    <row r="1303" spans="1:25" x14ac:dyDescent="0.2">
      <c r="A1303" s="475">
        <v>1299</v>
      </c>
      <c r="B1303" s="56">
        <v>0.49008204734278499</v>
      </c>
      <c r="C1303" s="46">
        <v>1906.5533054884695</v>
      </c>
      <c r="D1303" s="56">
        <v>0.93337070322039128</v>
      </c>
      <c r="E1303" s="56">
        <v>0.67361844444854513</v>
      </c>
      <c r="F1303" s="250">
        <v>2026.32</v>
      </c>
      <c r="G1303" s="76">
        <v>167841302240.34521</v>
      </c>
      <c r="H1303" s="46">
        <v>28963116.611896832</v>
      </c>
      <c r="I1303" s="76">
        <v>853046780263.23914</v>
      </c>
      <c r="J1303" s="56">
        <v>0.49008204734278493</v>
      </c>
      <c r="K1303" s="76">
        <v>52615011629.171371</v>
      </c>
      <c r="L1303" s="76">
        <v>57317985739.466782</v>
      </c>
      <c r="M1303" s="76">
        <v>47909177515.109436</v>
      </c>
      <c r="N1303" s="76">
        <v>23122383614.132702</v>
      </c>
      <c r="O1303" s="76">
        <v>32463.670632848305</v>
      </c>
      <c r="P1303" s="46">
        <v>208950.23870625155</v>
      </c>
      <c r="Q1303" s="46">
        <v>99413.985834929961</v>
      </c>
      <c r="R1303" s="76">
        <v>1259314440577.2708</v>
      </c>
      <c r="S1303" s="56">
        <v>0.56317835390922111</v>
      </c>
      <c r="T1303" s="56">
        <v>0.43702047410816408</v>
      </c>
      <c r="U1303" s="46">
        <v>14.714660789351477</v>
      </c>
      <c r="V1303" s="76">
        <v>9122354233266.2715</v>
      </c>
      <c r="W1303" s="84">
        <v>2876.903727659716</v>
      </c>
      <c r="X1303" s="82">
        <v>4.8453574946425264E-2</v>
      </c>
      <c r="Y1303" s="476">
        <v>2.0000000000000001E-4</v>
      </c>
    </row>
    <row r="1304" spans="1:25" x14ac:dyDescent="0.2">
      <c r="A1304" s="475">
        <v>1300</v>
      </c>
      <c r="B1304" s="56">
        <v>0.45665679426172345</v>
      </c>
      <c r="C1304" s="46">
        <v>6664.8737378322812</v>
      </c>
      <c r="D1304" s="56">
        <v>0.39242012143708471</v>
      </c>
      <c r="E1304" s="56">
        <v>0.33035480391129141</v>
      </c>
      <c r="F1304" s="250">
        <v>2023.86</v>
      </c>
      <c r="G1304" s="76">
        <v>485128380894.30548</v>
      </c>
      <c r="H1304" s="46">
        <v>6764274.1368456632</v>
      </c>
      <c r="I1304" s="76">
        <v>263110649355.83115</v>
      </c>
      <c r="J1304" s="56">
        <v>0.45665679426172345</v>
      </c>
      <c r="K1304" s="76">
        <v>9905654789.3457966</v>
      </c>
      <c r="L1304" s="76">
        <v>0</v>
      </c>
      <c r="M1304" s="76">
        <v>441426277714.69318</v>
      </c>
      <c r="N1304" s="76">
        <v>64099937386.65654</v>
      </c>
      <c r="O1304" s="76">
        <v>36601.018891726468</v>
      </c>
      <c r="P1304" s="46">
        <v>431753.57276388037</v>
      </c>
      <c r="Q1304" s="46">
        <v>246409.48591020738</v>
      </c>
      <c r="R1304" s="76">
        <v>1044369070412.6317</v>
      </c>
      <c r="S1304" s="56">
        <v>0.67610718888104759</v>
      </c>
      <c r="T1304" s="56">
        <v>0.56417452082886066</v>
      </c>
      <c r="U1304" s="46">
        <v>17.912926804351553</v>
      </c>
      <c r="V1304" s="76">
        <v>11820826107045.986</v>
      </c>
      <c r="W1304" s="84">
        <v>3732.5648985014404</v>
      </c>
      <c r="X1304" s="82">
        <v>3.9899769289710993E-2</v>
      </c>
      <c r="Y1304" s="476">
        <v>2.0000000000000001E-4</v>
      </c>
    </row>
    <row r="1305" spans="1:25" x14ac:dyDescent="0.2">
      <c r="A1305" s="475">
        <v>1301</v>
      </c>
      <c r="B1305" s="56">
        <v>0.56913864379770784</v>
      </c>
      <c r="C1305" s="46">
        <v>5688.0486705238191</v>
      </c>
      <c r="D1305" s="56">
        <v>0.97034532795456951</v>
      </c>
      <c r="E1305" s="56">
        <v>0.37905824803373456</v>
      </c>
      <c r="F1305" s="250">
        <v>2026.99</v>
      </c>
      <c r="G1305" s="76">
        <v>122437442476.37349</v>
      </c>
      <c r="H1305" s="46">
        <v>28576404.67916311</v>
      </c>
      <c r="I1305" s="76">
        <v>616648060941.49927</v>
      </c>
      <c r="J1305" s="56">
        <v>0.22438943272668699</v>
      </c>
      <c r="K1305" s="76">
        <v>17290881355.89468</v>
      </c>
      <c r="L1305" s="76">
        <v>29964201922.289185</v>
      </c>
      <c r="M1305" s="76">
        <v>768255690.51592922</v>
      </c>
      <c r="N1305" s="76">
        <v>33735084044.424809</v>
      </c>
      <c r="O1305" s="76">
        <v>34026.862491808919</v>
      </c>
      <c r="P1305" s="46">
        <v>243439.41414708103</v>
      </c>
      <c r="Q1305" s="46">
        <v>123345.51830427336</v>
      </c>
      <c r="R1305" s="76">
        <v>883515263805.60229</v>
      </c>
      <c r="S1305" s="56">
        <v>0.37033581158290135</v>
      </c>
      <c r="T1305" s="56">
        <v>0.22547280419004886</v>
      </c>
      <c r="U1305" s="46">
        <v>16.565573861689877</v>
      </c>
      <c r="V1305" s="76">
        <v>3557599650357.4028</v>
      </c>
      <c r="W1305" s="84">
        <v>1122.6988283059854</v>
      </c>
      <c r="X1305" s="82">
        <v>4.5048917426714019E-2</v>
      </c>
      <c r="Y1305" s="476">
        <v>2.0000000000000001E-4</v>
      </c>
    </row>
    <row r="1306" spans="1:25" x14ac:dyDescent="0.2">
      <c r="A1306" s="475">
        <v>1302</v>
      </c>
      <c r="B1306" s="56">
        <v>0.61699193714992129</v>
      </c>
      <c r="C1306" s="46">
        <v>4263.1698656290582</v>
      </c>
      <c r="D1306" s="56">
        <v>0.79363569914836662</v>
      </c>
      <c r="E1306" s="56">
        <v>0.48537332532541017</v>
      </c>
      <c r="F1306" s="250">
        <v>2026.03</v>
      </c>
      <c r="G1306" s="76">
        <v>91551924081.700897</v>
      </c>
      <c r="H1306" s="46">
        <v>20115963.344552409</v>
      </c>
      <c r="I1306" s="76">
        <v>437452384059.23785</v>
      </c>
      <c r="J1306" s="56">
        <v>0.26852838581682614</v>
      </c>
      <c r="K1306" s="76">
        <v>11411518190.128225</v>
      </c>
      <c r="L1306" s="76">
        <v>35208985030.003845</v>
      </c>
      <c r="M1306" s="76">
        <v>64563960989.435677</v>
      </c>
      <c r="N1306" s="76">
        <v>41738224842.271576</v>
      </c>
      <c r="O1306" s="76">
        <v>37945.562140908754</v>
      </c>
      <c r="P1306" s="46">
        <v>304356.55473282596</v>
      </c>
      <c r="Q1306" s="46">
        <v>171914.55844134474</v>
      </c>
      <c r="R1306" s="76">
        <v>710384037255.0116</v>
      </c>
      <c r="S1306" s="56">
        <v>0.43303762811932578</v>
      </c>
      <c r="T1306" s="56">
        <v>0.26566387270861952</v>
      </c>
      <c r="U1306" s="46">
        <v>15.827951449010104</v>
      </c>
      <c r="V1306" s="76">
        <v>3328077184307.2891</v>
      </c>
      <c r="W1306" s="84">
        <v>1049.5299076557906</v>
      </c>
      <c r="X1306" s="82">
        <v>4.5916223608017219E-2</v>
      </c>
      <c r="Y1306" s="476">
        <v>2.0000000000000001E-4</v>
      </c>
    </row>
    <row r="1307" spans="1:25" x14ac:dyDescent="0.2">
      <c r="A1307" s="475">
        <v>1303</v>
      </c>
      <c r="B1307" s="56">
        <v>0.47506803879360188</v>
      </c>
      <c r="C1307" s="46">
        <v>3078.3655642302042</v>
      </c>
      <c r="D1307" s="56">
        <v>0.47388198235649259</v>
      </c>
      <c r="E1307" s="56">
        <v>0.56604447390872603</v>
      </c>
      <c r="F1307" s="250">
        <v>2023.75</v>
      </c>
      <c r="G1307" s="76">
        <v>176869661652.1091</v>
      </c>
      <c r="H1307" s="46">
        <v>9110027.6742244381</v>
      </c>
      <c r="I1307" s="76">
        <v>304904380733.64459</v>
      </c>
      <c r="J1307" s="56">
        <v>0.47471382463651013</v>
      </c>
      <c r="K1307" s="76">
        <v>10374774232.024885</v>
      </c>
      <c r="L1307" s="76">
        <v>0</v>
      </c>
      <c r="M1307" s="76">
        <v>198146730481.30313</v>
      </c>
      <c r="N1307" s="76">
        <v>73680712378.113281</v>
      </c>
      <c r="O1307" s="76">
        <v>35118.745019242517</v>
      </c>
      <c r="P1307" s="46">
        <v>481958.22729277442</v>
      </c>
      <c r="Q1307" s="46">
        <v>320012.98471242213</v>
      </c>
      <c r="R1307" s="76">
        <v>808197759212.89966</v>
      </c>
      <c r="S1307" s="56">
        <v>0.61807666947079443</v>
      </c>
      <c r="T1307" s="56">
        <v>0.393298933188786</v>
      </c>
      <c r="U1307" s="46">
        <v>16.308762105380872</v>
      </c>
      <c r="V1307" s="76">
        <v>5790179951847.6934</v>
      </c>
      <c r="W1307" s="84">
        <v>1826.0634768241196</v>
      </c>
      <c r="X1307" s="82">
        <v>4.4144327452552298E-2</v>
      </c>
      <c r="Y1307" s="476">
        <v>2.0000000000000001E-4</v>
      </c>
    </row>
    <row r="1308" spans="1:25" x14ac:dyDescent="0.2">
      <c r="A1308" s="475">
        <v>1304</v>
      </c>
      <c r="B1308" s="56">
        <v>0.53870045854136528</v>
      </c>
      <c r="C1308" s="46">
        <v>2734.6018010078842</v>
      </c>
      <c r="D1308" s="56">
        <v>1.2623208265756631</v>
      </c>
      <c r="E1308" s="56">
        <v>0.7</v>
      </c>
      <c r="F1308" s="250">
        <v>2025.37</v>
      </c>
      <c r="G1308" s="76">
        <v>421995334344.21368</v>
      </c>
      <c r="H1308" s="46">
        <v>51900675.736419611</v>
      </c>
      <c r="I1308" s="76">
        <v>676504687658.48132</v>
      </c>
      <c r="J1308" s="56">
        <v>-0.10905955949329105</v>
      </c>
      <c r="K1308" s="76">
        <v>21043690284.149673</v>
      </c>
      <c r="L1308" s="76">
        <v>30761268903.345963</v>
      </c>
      <c r="M1308" s="76">
        <v>208792529590.65051</v>
      </c>
      <c r="N1308" s="76">
        <v>47079365063.730293</v>
      </c>
      <c r="O1308" s="76">
        <v>28152.932206407735</v>
      </c>
      <c r="P1308" s="46">
        <v>323879.64034461905</v>
      </c>
      <c r="Q1308" s="46">
        <v>176334.11087212517</v>
      </c>
      <c r="R1308" s="76">
        <v>1455655855000.2466</v>
      </c>
      <c r="S1308" s="56">
        <v>0.35390949246210024</v>
      </c>
      <c r="T1308" s="56">
        <v>0.1986066025478482</v>
      </c>
      <c r="U1308" s="46">
        <v>29.437405156233446</v>
      </c>
      <c r="V1308" s="76">
        <v>9007018520530.8379</v>
      </c>
      <c r="W1308" s="84">
        <v>2843.068472345622</v>
      </c>
      <c r="X1308" s="82">
        <v>2.5826001359364002E-2</v>
      </c>
      <c r="Y1308" s="476">
        <v>2.0000000000000001E-4</v>
      </c>
    </row>
    <row r="1309" spans="1:25" x14ac:dyDescent="0.2">
      <c r="A1309" s="475">
        <v>1305</v>
      </c>
      <c r="B1309" s="56">
        <v>0.33510441827310589</v>
      </c>
      <c r="C1309" s="46">
        <v>1500</v>
      </c>
      <c r="D1309" s="56">
        <v>0.87578016805575098</v>
      </c>
      <c r="E1309" s="56">
        <v>0.36270488141242191</v>
      </c>
      <c r="F1309" s="250">
        <v>2025.21</v>
      </c>
      <c r="G1309" s="76">
        <v>104348407371.47392</v>
      </c>
      <c r="H1309" s="46">
        <v>25578221.684393853</v>
      </c>
      <c r="I1309" s="76">
        <v>548342625539.75256</v>
      </c>
      <c r="J1309" s="56">
        <v>0.33510441827310589</v>
      </c>
      <c r="K1309" s="76">
        <v>18348856767.870979</v>
      </c>
      <c r="L1309" s="76">
        <v>16872600450.444244</v>
      </c>
      <c r="M1309" s="76">
        <v>83267653916.452484</v>
      </c>
      <c r="N1309" s="76">
        <v>14362406735.590715</v>
      </c>
      <c r="O1309" s="76">
        <v>25254.337158528444</v>
      </c>
      <c r="P1309" s="46">
        <v>155467.83262054832</v>
      </c>
      <c r="Q1309" s="46">
        <v>64925.058022501682</v>
      </c>
      <c r="R1309" s="76">
        <v>830305617968.30603</v>
      </c>
      <c r="S1309" s="56">
        <v>0.47618982269579646</v>
      </c>
      <c r="T1309" s="56">
        <v>0.27089971647298966</v>
      </c>
      <c r="U1309" s="46">
        <v>15.658987723169613</v>
      </c>
      <c r="V1309" s="76">
        <v>4015353624567.8892</v>
      </c>
      <c r="W1309" s="84">
        <v>1267.3993883386274</v>
      </c>
      <c r="X1309" s="82">
        <v>4.4633009033959288E-2</v>
      </c>
      <c r="Y1309" s="476">
        <v>2.0000000000000001E-4</v>
      </c>
    </row>
    <row r="1310" spans="1:25" x14ac:dyDescent="0.2">
      <c r="A1310" s="475">
        <v>1306</v>
      </c>
      <c r="B1310" s="56">
        <v>0.53198445691366358</v>
      </c>
      <c r="C1310" s="46">
        <v>3646.2470585535143</v>
      </c>
      <c r="D1310" s="56">
        <v>0.88988987045716073</v>
      </c>
      <c r="E1310" s="56">
        <v>0.48878902306346061</v>
      </c>
      <c r="F1310" s="250">
        <v>2023.75</v>
      </c>
      <c r="G1310" s="76">
        <v>277095538740.28101</v>
      </c>
      <c r="H1310" s="46">
        <v>24262945.576753683</v>
      </c>
      <c r="I1310" s="76">
        <v>505977639159.08984</v>
      </c>
      <c r="J1310" s="56">
        <v>0.20278500979111735</v>
      </c>
      <c r="K1310" s="76">
        <v>7101094956.6290655</v>
      </c>
      <c r="L1310" s="76">
        <v>0</v>
      </c>
      <c r="M1310" s="76">
        <v>185045180578.4863</v>
      </c>
      <c r="N1310" s="76">
        <v>50048742616.403152</v>
      </c>
      <c r="O1310" s="76">
        <v>42327.956366990453</v>
      </c>
      <c r="P1310" s="46">
        <v>328898.67087354336</v>
      </c>
      <c r="Q1310" s="46">
        <v>188213.04729566543</v>
      </c>
      <c r="R1310" s="76">
        <v>997983234273.46106</v>
      </c>
      <c r="S1310" s="56">
        <v>0.4669590300167244</v>
      </c>
      <c r="T1310" s="56">
        <v>0.3451751614248752</v>
      </c>
      <c r="U1310" s="46">
        <v>17.795482482268806</v>
      </c>
      <c r="V1310" s="76">
        <v>6652670711937.7578</v>
      </c>
      <c r="W1310" s="84">
        <v>2099.8325602124955</v>
      </c>
      <c r="X1310" s="82">
        <v>4.1816954154803569E-2</v>
      </c>
      <c r="Y1310" s="476">
        <v>2.0000000000000001E-4</v>
      </c>
    </row>
    <row r="1311" spans="1:25" x14ac:dyDescent="0.2">
      <c r="A1311" s="475">
        <v>1307</v>
      </c>
      <c r="B1311" s="56">
        <v>0.55172533528717715</v>
      </c>
      <c r="C1311" s="46">
        <v>4877.8221095416766</v>
      </c>
      <c r="D1311" s="56">
        <v>0.79239470210728691</v>
      </c>
      <c r="E1311" s="56">
        <v>0.46091692404782408</v>
      </c>
      <c r="F1311" s="250">
        <v>2024.97</v>
      </c>
      <c r="G1311" s="76">
        <v>111735680760.09636</v>
      </c>
      <c r="H1311" s="46">
        <v>19340961.459347356</v>
      </c>
      <c r="I1311" s="76">
        <v>467012187657.3075</v>
      </c>
      <c r="J1311" s="56">
        <v>0.31941234201929614</v>
      </c>
      <c r="K1311" s="76">
        <v>12103322059.486385</v>
      </c>
      <c r="L1311" s="76">
        <v>0</v>
      </c>
      <c r="M1311" s="76">
        <v>112090514272.60631</v>
      </c>
      <c r="N1311" s="76">
        <v>35970302467.272507</v>
      </c>
      <c r="O1311" s="76">
        <v>25118.279104731315</v>
      </c>
      <c r="P1311" s="46">
        <v>267778.41814695165</v>
      </c>
      <c r="Q1311" s="46">
        <v>144625.41475302647</v>
      </c>
      <c r="R1311" s="76">
        <v>791187191996.36084</v>
      </c>
      <c r="S1311" s="56">
        <v>0.48933649273408353</v>
      </c>
      <c r="T1311" s="56">
        <v>0.28141083705712833</v>
      </c>
      <c r="U1311" s="46">
        <v>15.90720387439009</v>
      </c>
      <c r="V1311" s="76">
        <v>3981414117894.54</v>
      </c>
      <c r="W1311" s="84">
        <v>1254.7410372740455</v>
      </c>
      <c r="X1311" s="82">
        <v>4.5355033849415236E-2</v>
      </c>
      <c r="Y1311" s="476">
        <v>2.0000000000000001E-4</v>
      </c>
    </row>
    <row r="1312" spans="1:25" x14ac:dyDescent="0.2">
      <c r="A1312" s="475">
        <v>1308</v>
      </c>
      <c r="B1312" s="56">
        <v>0.47666616872708845</v>
      </c>
      <c r="C1312" s="46">
        <v>5229.4528235968637</v>
      </c>
      <c r="D1312" s="56">
        <v>0.290435325191291</v>
      </c>
      <c r="E1312" s="56">
        <v>0.36502060601404585</v>
      </c>
      <c r="F1312" s="250">
        <v>2025.97</v>
      </c>
      <c r="G1312" s="76">
        <v>55692774454.031387</v>
      </c>
      <c r="H1312" s="46">
        <v>4793870.0595579399</v>
      </c>
      <c r="I1312" s="76">
        <v>196423672815.70193</v>
      </c>
      <c r="J1312" s="56">
        <v>0.45475888085057703</v>
      </c>
      <c r="K1312" s="76">
        <v>12790395321.336033</v>
      </c>
      <c r="L1312" s="76">
        <v>5114823926.5923824</v>
      </c>
      <c r="M1312" s="76">
        <v>64493812131.467087</v>
      </c>
      <c r="N1312" s="76">
        <v>119793015912.39575</v>
      </c>
      <c r="O1312" s="76">
        <v>35773.688498385796</v>
      </c>
      <c r="P1312" s="46">
        <v>705708.32574249012</v>
      </c>
      <c r="Q1312" s="46">
        <v>429475.71539787832</v>
      </c>
      <c r="R1312" s="76">
        <v>461684880750.93823</v>
      </c>
      <c r="S1312" s="56">
        <v>0.49036103179820079</v>
      </c>
      <c r="T1312" s="56">
        <v>0.32744936607785119</v>
      </c>
      <c r="U1312" s="46">
        <v>15.053759086539284</v>
      </c>
      <c r="V1312" s="76">
        <v>2624505141459.2104</v>
      </c>
      <c r="W1312" s="84">
        <v>827.60539777268639</v>
      </c>
      <c r="X1312" s="82">
        <v>4.6458162959483865E-2</v>
      </c>
      <c r="Y1312" s="476">
        <v>2.0000000000000001E-4</v>
      </c>
    </row>
    <row r="1313" spans="1:25" x14ac:dyDescent="0.2">
      <c r="A1313" s="475">
        <v>1309</v>
      </c>
      <c r="B1313" s="56">
        <v>0.41056458442192567</v>
      </c>
      <c r="C1313" s="46">
        <v>2031.1042929458572</v>
      </c>
      <c r="D1313" s="56">
        <v>0.98410216649233218</v>
      </c>
      <c r="E1313" s="56">
        <v>0.46932644249170996</v>
      </c>
      <c r="F1313" s="250">
        <v>2024.77</v>
      </c>
      <c r="G1313" s="76">
        <v>326352657275.88062</v>
      </c>
      <c r="H1313" s="46">
        <v>30447932.310091894</v>
      </c>
      <c r="I1313" s="76">
        <v>633060709888.77332</v>
      </c>
      <c r="J1313" s="56">
        <v>0.2771725525808183</v>
      </c>
      <c r="K1313" s="76">
        <v>27800564407.989029</v>
      </c>
      <c r="L1313" s="76">
        <v>0</v>
      </c>
      <c r="M1313" s="76">
        <v>234389545438.28186</v>
      </c>
      <c r="N1313" s="76">
        <v>15957378880.714354</v>
      </c>
      <c r="O1313" s="76">
        <v>30299.245178629059</v>
      </c>
      <c r="P1313" s="46">
        <v>152749.65010749456</v>
      </c>
      <c r="Q1313" s="46">
        <v>63256.226095056205</v>
      </c>
      <c r="R1313" s="76">
        <v>1303357899806.0623</v>
      </c>
      <c r="S1313" s="56">
        <v>0.53336867981146197</v>
      </c>
      <c r="T1313" s="56">
        <v>0.34490265728845437</v>
      </c>
      <c r="U1313" s="46">
        <v>17.252321400754113</v>
      </c>
      <c r="V1313" s="76">
        <v>8515191548094.1895</v>
      </c>
      <c r="W1313" s="84">
        <v>2683.3631884851989</v>
      </c>
      <c r="X1313" s="82">
        <v>4.2320821482868566E-2</v>
      </c>
      <c r="Y1313" s="476">
        <v>2.0000000000000001E-4</v>
      </c>
    </row>
    <row r="1314" spans="1:25" x14ac:dyDescent="0.2">
      <c r="A1314" s="475">
        <v>1310</v>
      </c>
      <c r="B1314" s="56">
        <v>0.35705811161687423</v>
      </c>
      <c r="C1314" s="46">
        <v>5461.0520732487239</v>
      </c>
      <c r="D1314" s="56">
        <v>1.1212252591811902</v>
      </c>
      <c r="E1314" s="56">
        <v>0.35049748871367387</v>
      </c>
      <c r="F1314" s="250">
        <v>2024.88</v>
      </c>
      <c r="G1314" s="76">
        <v>195289067412.07004</v>
      </c>
      <c r="H1314" s="46">
        <v>22338123.240239333</v>
      </c>
      <c r="I1314" s="76">
        <v>380812890776.54016</v>
      </c>
      <c r="J1314" s="56">
        <v>-2.5993815578789103E-2</v>
      </c>
      <c r="K1314" s="76">
        <v>13812767918.512526</v>
      </c>
      <c r="L1314" s="76">
        <v>16819188544.447439</v>
      </c>
      <c r="M1314" s="76">
        <v>132598371998.04733</v>
      </c>
      <c r="N1314" s="76">
        <v>3015740876.0557575</v>
      </c>
      <c r="O1314" s="76">
        <v>23451.340527372628</v>
      </c>
      <c r="P1314" s="46">
        <v>65521.351754258038</v>
      </c>
      <c r="Q1314" s="46">
        <v>10943.587938564509</v>
      </c>
      <c r="R1314" s="76">
        <v>723524837373.76611</v>
      </c>
      <c r="S1314" s="56">
        <v>0.35667200761296508</v>
      </c>
      <c r="T1314" s="56">
        <v>0.24415275597854763</v>
      </c>
      <c r="U1314" s="46">
        <v>22.550008217903539</v>
      </c>
      <c r="V1314" s="76">
        <v>4255154055270.0679</v>
      </c>
      <c r="W1314" s="84">
        <v>1342.1905015677</v>
      </c>
      <c r="X1314" s="82">
        <v>3.3920165972498105E-2</v>
      </c>
      <c r="Y1314" s="476">
        <v>2.0000000000000001E-4</v>
      </c>
    </row>
    <row r="1315" spans="1:25" x14ac:dyDescent="0.2">
      <c r="A1315" s="475">
        <v>1311</v>
      </c>
      <c r="B1315" s="56">
        <v>0.48523540185144348</v>
      </c>
      <c r="C1315" s="46">
        <v>5325.542927402892</v>
      </c>
      <c r="D1315" s="56">
        <v>0.77204487545414902</v>
      </c>
      <c r="E1315" s="56">
        <v>0.62383250468182083</v>
      </c>
      <c r="F1315" s="250">
        <v>2026.45</v>
      </c>
      <c r="G1315" s="76">
        <v>157470485115.20703</v>
      </c>
      <c r="H1315" s="46">
        <v>18159014.859470256</v>
      </c>
      <c r="I1315" s="76">
        <v>434049979919.99396</v>
      </c>
      <c r="J1315" s="56">
        <v>0.26423995704549241</v>
      </c>
      <c r="K1315" s="76">
        <v>33220093535.232033</v>
      </c>
      <c r="L1315" s="76">
        <v>109342820216.77521</v>
      </c>
      <c r="M1315" s="76">
        <v>19828390458.964088</v>
      </c>
      <c r="N1315" s="76">
        <v>14314405942.214346</v>
      </c>
      <c r="O1315" s="76">
        <v>20115.835613828978</v>
      </c>
      <c r="P1315" s="46">
        <v>137285.73108226282</v>
      </c>
      <c r="Q1315" s="46">
        <v>53880.21322275095</v>
      </c>
      <c r="R1315" s="76">
        <v>737906208260.46399</v>
      </c>
      <c r="S1315" s="56">
        <v>0.45898033322600301</v>
      </c>
      <c r="T1315" s="56">
        <v>0.32907586392772276</v>
      </c>
      <c r="U1315" s="46">
        <v>16.698900760213931</v>
      </c>
      <c r="V1315" s="76">
        <v>4448979417640.5244</v>
      </c>
      <c r="W1315" s="84">
        <v>1404.2362957816147</v>
      </c>
      <c r="X1315" s="82">
        <v>4.4138912570611054E-2</v>
      </c>
      <c r="Y1315" s="476">
        <v>2.0000000000000001E-4</v>
      </c>
    </row>
    <row r="1316" spans="1:25" x14ac:dyDescent="0.2">
      <c r="A1316" s="475">
        <v>1312</v>
      </c>
      <c r="B1316" s="56">
        <v>0.51234980682282261</v>
      </c>
      <c r="C1316" s="46">
        <v>10435.742346312752</v>
      </c>
      <c r="D1316" s="56">
        <v>0.83047463749401251</v>
      </c>
      <c r="E1316" s="56">
        <v>0.55498759493131589</v>
      </c>
      <c r="F1316" s="250">
        <v>2025.8</v>
      </c>
      <c r="G1316" s="76">
        <v>136947342732.38585</v>
      </c>
      <c r="H1316" s="46">
        <v>20296497.713323969</v>
      </c>
      <c r="I1316" s="76">
        <v>540581261311.10651</v>
      </c>
      <c r="J1316" s="56">
        <v>0.36324694319360629</v>
      </c>
      <c r="K1316" s="76">
        <v>41469135536.151985</v>
      </c>
      <c r="L1316" s="76">
        <v>83416576408.559586</v>
      </c>
      <c r="M1316" s="76">
        <v>42629297989.605507</v>
      </c>
      <c r="N1316" s="76">
        <v>34215102221.95261</v>
      </c>
      <c r="O1316" s="76">
        <v>37663.951110560185</v>
      </c>
      <c r="P1316" s="46">
        <v>256559.96251282451</v>
      </c>
      <c r="Q1316" s="46">
        <v>135577.70227956024</v>
      </c>
      <c r="R1316" s="76">
        <v>855431625692.1272</v>
      </c>
      <c r="S1316" s="56">
        <v>0.49121425588172185</v>
      </c>
      <c r="T1316" s="56">
        <v>0.38201332371767549</v>
      </c>
      <c r="U1316" s="46">
        <v>15.271747784332829</v>
      </c>
      <c r="V1316" s="76">
        <v>5508060903579.1338</v>
      </c>
      <c r="W1316" s="84">
        <v>1738.7377083033837</v>
      </c>
      <c r="X1316" s="82">
        <v>4.7744162268804465E-2</v>
      </c>
      <c r="Y1316" s="476">
        <v>2.0000000000000001E-4</v>
      </c>
    </row>
    <row r="1317" spans="1:25" x14ac:dyDescent="0.2">
      <c r="A1317" s="475">
        <v>1313</v>
      </c>
      <c r="B1317" s="56">
        <v>0.39080402553944038</v>
      </c>
      <c r="C1317" s="46">
        <v>4555.747846274201</v>
      </c>
      <c r="D1317" s="56">
        <v>1.0476105424197872</v>
      </c>
      <c r="E1317" s="56">
        <v>0.61205049680870016</v>
      </c>
      <c r="F1317" s="250">
        <v>2024.85</v>
      </c>
      <c r="G1317" s="76">
        <v>378082237669.84277</v>
      </c>
      <c r="H1317" s="46">
        <v>29086370.163280491</v>
      </c>
      <c r="I1317" s="76">
        <v>411266675078.60999</v>
      </c>
      <c r="J1317" s="56">
        <v>-9.1873087334392922E-2</v>
      </c>
      <c r="K1317" s="76">
        <v>11616663663.719217</v>
      </c>
      <c r="L1317" s="76">
        <v>0</v>
      </c>
      <c r="M1317" s="76">
        <v>222642921872.0997</v>
      </c>
      <c r="N1317" s="76">
        <v>10386015400.123674</v>
      </c>
      <c r="O1317" s="76">
        <v>21263.77951474331</v>
      </c>
      <c r="P1317" s="46">
        <v>102982.24202776725</v>
      </c>
      <c r="Q1317" s="46">
        <v>41054.980353863757</v>
      </c>
      <c r="R1317" s="76">
        <v>1020247283418.6923</v>
      </c>
      <c r="S1317" s="56">
        <v>0.43174135943765513</v>
      </c>
      <c r="T1317" s="56">
        <v>0.32258266986801304</v>
      </c>
      <c r="U1317" s="46">
        <v>22.793779698820558</v>
      </c>
      <c r="V1317" s="76">
        <v>7955144879828.1182</v>
      </c>
      <c r="W1317" s="84">
        <v>2511.3053467562299</v>
      </c>
      <c r="X1317" s="82">
        <v>3.3443312717672216E-2</v>
      </c>
      <c r="Y1317" s="476">
        <v>2.0000000000000001E-4</v>
      </c>
    </row>
    <row r="1318" spans="1:25" x14ac:dyDescent="0.2">
      <c r="A1318" s="475">
        <v>1314</v>
      </c>
      <c r="B1318" s="56">
        <v>0.56918724028818368</v>
      </c>
      <c r="C1318" s="46">
        <v>4972.6568783535567</v>
      </c>
      <c r="D1318" s="56">
        <v>0.80847246927208938</v>
      </c>
      <c r="E1318" s="56">
        <v>0.19886912380596394</v>
      </c>
      <c r="F1318" s="250">
        <v>2023.75</v>
      </c>
      <c r="G1318" s="76">
        <v>226258386234.90591</v>
      </c>
      <c r="H1318" s="46">
        <v>19382452.954594329</v>
      </c>
      <c r="I1318" s="76">
        <v>434969283747.82245</v>
      </c>
      <c r="J1318" s="56">
        <v>0.25576503043333487</v>
      </c>
      <c r="K1318" s="76">
        <v>10480302034.819803</v>
      </c>
      <c r="L1318" s="76">
        <v>0</v>
      </c>
      <c r="M1318" s="76">
        <v>191693122269.79306</v>
      </c>
      <c r="N1318" s="76">
        <v>11261924318.553743</v>
      </c>
      <c r="O1318" s="76">
        <v>22474.300648998913</v>
      </c>
      <c r="P1318" s="46">
        <v>121469.88683599341</v>
      </c>
      <c r="Q1318" s="46">
        <v>44525.847990890135</v>
      </c>
      <c r="R1318" s="76">
        <v>886572105110.0083</v>
      </c>
      <c r="S1318" s="56">
        <v>0.52440603976664946</v>
      </c>
      <c r="T1318" s="56">
        <v>0.32277746998910928</v>
      </c>
      <c r="U1318" s="46">
        <v>17.669444404661096</v>
      </c>
      <c r="V1318" s="76">
        <v>5521591374030.5059</v>
      </c>
      <c r="W1318" s="84">
        <v>1742.8714792288611</v>
      </c>
      <c r="X1318" s="82">
        <v>4.1929195766928537E-2</v>
      </c>
      <c r="Y1318" s="476">
        <v>2.0000000000000001E-4</v>
      </c>
    </row>
    <row r="1319" spans="1:25" x14ac:dyDescent="0.2">
      <c r="A1319" s="475">
        <v>1315</v>
      </c>
      <c r="B1319" s="56">
        <v>0.58254437146561144</v>
      </c>
      <c r="C1319" s="46">
        <v>5620.2255600693406</v>
      </c>
      <c r="D1319" s="56">
        <v>0.57498072644589704</v>
      </c>
      <c r="E1319" s="56">
        <v>0.5010321055808058</v>
      </c>
      <c r="F1319" s="250">
        <v>2026.78</v>
      </c>
      <c r="G1319" s="76">
        <v>99386644876.316101</v>
      </c>
      <c r="H1319" s="46">
        <v>11211401.513296368</v>
      </c>
      <c r="I1319" s="76">
        <v>457613037538.32104</v>
      </c>
      <c r="J1319" s="56">
        <v>0.55659014335606449</v>
      </c>
      <c r="K1319" s="76">
        <v>29467855938.589287</v>
      </c>
      <c r="L1319" s="76">
        <v>15599411447.687119</v>
      </c>
      <c r="M1319" s="76">
        <v>17732578049.76519</v>
      </c>
      <c r="N1319" s="76">
        <v>80589770115.47612</v>
      </c>
      <c r="O1319" s="76">
        <v>29777.310049452506</v>
      </c>
      <c r="P1319" s="46">
        <v>493965.18531003443</v>
      </c>
      <c r="Q1319" s="46">
        <v>326212.60842654284</v>
      </c>
      <c r="R1319" s="76">
        <v>723751295635.20276</v>
      </c>
      <c r="S1319" s="56">
        <v>0.56953259619749441</v>
      </c>
      <c r="T1319" s="56">
        <v>0.45819567910539555</v>
      </c>
      <c r="U1319" s="46">
        <v>14.649874867651672</v>
      </c>
      <c r="V1319" s="76">
        <v>5498780088062.999</v>
      </c>
      <c r="W1319" s="84">
        <v>1735.342787171945</v>
      </c>
      <c r="X1319" s="82">
        <v>4.860125387698784E-2</v>
      </c>
      <c r="Y1319" s="476">
        <v>2.0000000000000001E-4</v>
      </c>
    </row>
    <row r="1320" spans="1:25" x14ac:dyDescent="0.2">
      <c r="A1320" s="475">
        <v>1316</v>
      </c>
      <c r="B1320" s="56">
        <v>0.57952099208876506</v>
      </c>
      <c r="C1320" s="46">
        <v>7516.6812208411984</v>
      </c>
      <c r="D1320" s="56">
        <v>1.1095564380765899</v>
      </c>
      <c r="E1320" s="56">
        <v>0.46294247054057702</v>
      </c>
      <c r="F1320" s="250">
        <v>2023.75</v>
      </c>
      <c r="G1320" s="76">
        <v>383729974232.82349</v>
      </c>
      <c r="H1320" s="46">
        <v>37131394.562076382</v>
      </c>
      <c r="I1320" s="76">
        <v>831716782513.46252</v>
      </c>
      <c r="J1320" s="56">
        <v>0.32696311106073783</v>
      </c>
      <c r="K1320" s="76">
        <v>33930919364.799873</v>
      </c>
      <c r="L1320" s="76">
        <v>0</v>
      </c>
      <c r="M1320" s="76">
        <v>379110352560.29688</v>
      </c>
      <c r="N1320" s="76">
        <v>29566806337.103794</v>
      </c>
      <c r="O1320" s="76">
        <v>34907.083133329077</v>
      </c>
      <c r="P1320" s="46">
        <v>235794.60536456987</v>
      </c>
      <c r="Q1320" s="46">
        <v>116365.08505752592</v>
      </c>
      <c r="R1320" s="76">
        <v>1717677669893.125</v>
      </c>
      <c r="S1320" s="56">
        <v>0.55506865824955931</v>
      </c>
      <c r="T1320" s="56">
        <v>0.32952788845513448</v>
      </c>
      <c r="U1320" s="46">
        <v>16.978181784825356</v>
      </c>
      <c r="V1320" s="76">
        <v>10342126360776.902</v>
      </c>
      <c r="W1320" s="84">
        <v>3265.6017216477921</v>
      </c>
      <c r="X1320" s="82">
        <v>4.3571735643863761E-2</v>
      </c>
      <c r="Y1320" s="476">
        <v>2.0000000000000001E-4</v>
      </c>
    </row>
    <row r="1321" spans="1:25" x14ac:dyDescent="0.2">
      <c r="A1321" s="475">
        <v>1317</v>
      </c>
      <c r="B1321" s="56">
        <v>0.51142582044263341</v>
      </c>
      <c r="C1321" s="46">
        <v>2528.9423978333871</v>
      </c>
      <c r="D1321" s="56">
        <v>1.0840238484126778</v>
      </c>
      <c r="E1321" s="56">
        <v>0.21563693747170087</v>
      </c>
      <c r="F1321" s="250">
        <v>2023.75</v>
      </c>
      <c r="G1321" s="76">
        <v>353723982414.94293</v>
      </c>
      <c r="H1321" s="46">
        <v>37299032.74208416</v>
      </c>
      <c r="I1321" s="76">
        <v>833836224474.75061</v>
      </c>
      <c r="J1321" s="56">
        <v>0.22996930971548624</v>
      </c>
      <c r="K1321" s="76">
        <v>32914246432.544868</v>
      </c>
      <c r="L1321" s="76">
        <v>0</v>
      </c>
      <c r="M1321" s="76">
        <v>433515071594.54987</v>
      </c>
      <c r="N1321" s="76">
        <v>84891867939.783981</v>
      </c>
      <c r="O1321" s="76">
        <v>17129.16299399134</v>
      </c>
      <c r="P1321" s="46">
        <v>458448.12612985016</v>
      </c>
      <c r="Q1321" s="46">
        <v>282716.67019964667</v>
      </c>
      <c r="R1321" s="76">
        <v>1857136170439.7903</v>
      </c>
      <c r="S1321" s="56">
        <v>0.51228717694092041</v>
      </c>
      <c r="T1321" s="56">
        <v>0.26184085372989746</v>
      </c>
      <c r="U1321" s="46">
        <v>17.246100967789832</v>
      </c>
      <c r="V1321" s="76">
        <v>9158760068771.2422</v>
      </c>
      <c r="W1321" s="84">
        <v>2890.1992598070115</v>
      </c>
      <c r="X1321" s="82">
        <v>4.2416538938658557E-2</v>
      </c>
      <c r="Y1321" s="476">
        <v>2.0000000000000001E-4</v>
      </c>
    </row>
    <row r="1322" spans="1:25" x14ac:dyDescent="0.2">
      <c r="A1322" s="475">
        <v>1318</v>
      </c>
      <c r="B1322" s="56">
        <v>0.36044896076526944</v>
      </c>
      <c r="C1322" s="46">
        <v>5074.8733534429994</v>
      </c>
      <c r="D1322" s="56">
        <v>0.50077556733000739</v>
      </c>
      <c r="E1322" s="56">
        <v>0.61384421447773385</v>
      </c>
      <c r="F1322" s="250">
        <v>2024.15</v>
      </c>
      <c r="G1322" s="76">
        <v>230392177427.58563</v>
      </c>
      <c r="H1322" s="46">
        <v>9883922.1723731309</v>
      </c>
      <c r="I1322" s="76">
        <v>326206989120.50458</v>
      </c>
      <c r="J1322" s="56">
        <v>0.36044896076526944</v>
      </c>
      <c r="K1322" s="76">
        <v>15682594178.039139</v>
      </c>
      <c r="L1322" s="76">
        <v>0</v>
      </c>
      <c r="M1322" s="76">
        <v>189107683858.38849</v>
      </c>
      <c r="N1322" s="76">
        <v>50309358178.488503</v>
      </c>
      <c r="O1322" s="76">
        <v>32674.447556939984</v>
      </c>
      <c r="P1322" s="46">
        <v>373997.18795489799</v>
      </c>
      <c r="Q1322" s="46">
        <v>233115.14447346245</v>
      </c>
      <c r="R1322" s="76">
        <v>837422253637.98499</v>
      </c>
      <c r="S1322" s="56">
        <v>0.58911774314893439</v>
      </c>
      <c r="T1322" s="56">
        <v>0.4013665761511272</v>
      </c>
      <c r="U1322" s="46">
        <v>17.03863969704954</v>
      </c>
      <c r="V1322" s="76">
        <v>6381094097550.3369</v>
      </c>
      <c r="W1322" s="84">
        <v>2013.0052894030675</v>
      </c>
      <c r="X1322" s="82">
        <v>4.2208128554297508E-2</v>
      </c>
      <c r="Y1322" s="476">
        <v>2.0000000000000001E-4</v>
      </c>
    </row>
    <row r="1323" spans="1:25" x14ac:dyDescent="0.2">
      <c r="A1323" s="475">
        <v>1319</v>
      </c>
      <c r="B1323" s="56">
        <v>0.53074222129182091</v>
      </c>
      <c r="C1323" s="46">
        <v>2159.6471890713433</v>
      </c>
      <c r="D1323" s="56">
        <v>1.2088684605508278</v>
      </c>
      <c r="E1323" s="56">
        <v>0.38826858558225286</v>
      </c>
      <c r="F1323" s="250">
        <v>2023.83</v>
      </c>
      <c r="G1323" s="76">
        <v>1150295878827.8257</v>
      </c>
      <c r="H1323" s="46">
        <v>47321804.913398072</v>
      </c>
      <c r="I1323" s="76">
        <v>774123577811.67334</v>
      </c>
      <c r="J1323" s="56">
        <v>0.10779832777967269</v>
      </c>
      <c r="K1323" s="76">
        <v>23745671572.251358</v>
      </c>
      <c r="L1323" s="76">
        <v>0</v>
      </c>
      <c r="M1323" s="76">
        <v>748316534459.20142</v>
      </c>
      <c r="N1323" s="76">
        <v>31915025966.564472</v>
      </c>
      <c r="O1323" s="76">
        <v>39275.850389507876</v>
      </c>
      <c r="P1323" s="46">
        <v>241232.87496456126</v>
      </c>
      <c r="Q1323" s="46">
        <v>119966.66980408908</v>
      </c>
      <c r="R1323" s="76">
        <v>2625515745262.2544</v>
      </c>
      <c r="S1323" s="56">
        <v>0.58545275085576043</v>
      </c>
      <c r="T1323" s="56">
        <v>0.43927205722062734</v>
      </c>
      <c r="U1323" s="46">
        <v>19.199345483740249</v>
      </c>
      <c r="V1323" s="76">
        <v>23943199265712.406</v>
      </c>
      <c r="W1323" s="84">
        <v>7549.6561254885764</v>
      </c>
      <c r="X1323" s="82">
        <v>3.8647994902071041E-2</v>
      </c>
      <c r="Y1323" s="476">
        <v>2.0000000000000001E-4</v>
      </c>
    </row>
    <row r="1324" spans="1:25" x14ac:dyDescent="0.2">
      <c r="A1324" s="475">
        <v>1320</v>
      </c>
      <c r="B1324" s="56">
        <v>0.43427727472243832</v>
      </c>
      <c r="C1324" s="46">
        <v>9676.4857740807201</v>
      </c>
      <c r="D1324" s="56">
        <v>0.65344542180357357</v>
      </c>
      <c r="E1324" s="56">
        <v>0.45566013430625446</v>
      </c>
      <c r="F1324" s="250">
        <v>2024.99</v>
      </c>
      <c r="G1324" s="76">
        <v>170995506923.58038</v>
      </c>
      <c r="H1324" s="46">
        <v>12955070.538188651</v>
      </c>
      <c r="I1324" s="76">
        <v>278643455414.07965</v>
      </c>
      <c r="J1324" s="56">
        <v>0.22462782066070897</v>
      </c>
      <c r="K1324" s="76">
        <v>9477320646.1729965</v>
      </c>
      <c r="L1324" s="76">
        <v>9610029421.9982929</v>
      </c>
      <c r="M1324" s="76">
        <v>148147643190.1109</v>
      </c>
      <c r="N1324" s="76">
        <v>50935804641.336143</v>
      </c>
      <c r="O1324" s="76">
        <v>32023.399893405469</v>
      </c>
      <c r="P1324" s="46">
        <v>374640.23896986368</v>
      </c>
      <c r="Q1324" s="46">
        <v>229297.51954967788</v>
      </c>
      <c r="R1324" s="76">
        <v>675823534514.047</v>
      </c>
      <c r="S1324" s="56">
        <v>0.51646499174400184</v>
      </c>
      <c r="T1324" s="56">
        <v>0.32177849822735705</v>
      </c>
      <c r="U1324" s="46">
        <v>17.647299730199755</v>
      </c>
      <c r="V1324" s="76">
        <v>4108962610241.1377</v>
      </c>
      <c r="W1324" s="84">
        <v>1296.2445997450991</v>
      </c>
      <c r="X1324" s="82">
        <v>4.2358166883694412E-2</v>
      </c>
      <c r="Y1324" s="476">
        <v>2.0000000000000001E-4</v>
      </c>
    </row>
    <row r="1325" spans="1:25" x14ac:dyDescent="0.2">
      <c r="A1325" s="475">
        <v>1321</v>
      </c>
      <c r="B1325" s="56">
        <v>0.51567477238712034</v>
      </c>
      <c r="C1325" s="46">
        <v>5133.267142172811</v>
      </c>
      <c r="D1325" s="56">
        <v>0.89610967230998784</v>
      </c>
      <c r="E1325" s="56">
        <v>0.36951039319948775</v>
      </c>
      <c r="F1325" s="250">
        <v>2023.75</v>
      </c>
      <c r="G1325" s="76">
        <v>494425519948.3913</v>
      </c>
      <c r="H1325" s="46">
        <v>24470651.048169404</v>
      </c>
      <c r="I1325" s="76">
        <v>451368207487.68225</v>
      </c>
      <c r="J1325" s="56">
        <v>0.17319210293247389</v>
      </c>
      <c r="K1325" s="76">
        <v>7693360818.0011129</v>
      </c>
      <c r="L1325" s="76">
        <v>0</v>
      </c>
      <c r="M1325" s="76">
        <v>471446742160.46167</v>
      </c>
      <c r="N1325" s="76">
        <v>36140343487.291283</v>
      </c>
      <c r="O1325" s="76">
        <v>39292.337128183077</v>
      </c>
      <c r="P1325" s="46">
        <v>279208.3646807113</v>
      </c>
      <c r="Q1325" s="46">
        <v>150918.12432710541</v>
      </c>
      <c r="R1325" s="76">
        <v>1409740544139.3018</v>
      </c>
      <c r="S1325" s="56">
        <v>0.58315965122563174</v>
      </c>
      <c r="T1325" s="56">
        <v>0.38762693672046483</v>
      </c>
      <c r="U1325" s="46">
        <v>18.408741377451303</v>
      </c>
      <c r="V1325" s="76">
        <v>10941486478287.439</v>
      </c>
      <c r="W1325" s="84">
        <v>3450.9753222878762</v>
      </c>
      <c r="X1325" s="82">
        <v>4.0124758271275707E-2</v>
      </c>
      <c r="Y1325" s="476">
        <v>2.0000000000000001E-4</v>
      </c>
    </row>
    <row r="1326" spans="1:25" x14ac:dyDescent="0.2">
      <c r="A1326" s="475">
        <v>1322</v>
      </c>
      <c r="B1326" s="56">
        <v>0.47176771211147817</v>
      </c>
      <c r="C1326" s="46">
        <v>3150.9528632764604</v>
      </c>
      <c r="D1326" s="56">
        <v>0.65799677744360441</v>
      </c>
      <c r="E1326" s="56">
        <v>0.30277139967423167</v>
      </c>
      <c r="F1326" s="250">
        <v>2025.93</v>
      </c>
      <c r="G1326" s="76">
        <v>58195622234.271233</v>
      </c>
      <c r="H1326" s="46">
        <v>14588796.874155095</v>
      </c>
      <c r="I1326" s="76">
        <v>402149746651.45337</v>
      </c>
      <c r="J1326" s="56">
        <v>0.36038050831518886</v>
      </c>
      <c r="K1326" s="76">
        <v>14291734121.432076</v>
      </c>
      <c r="L1326" s="76">
        <v>31881201858.044014</v>
      </c>
      <c r="M1326" s="76">
        <v>47515952809.204865</v>
      </c>
      <c r="N1326" s="76">
        <v>34005714197.997288</v>
      </c>
      <c r="O1326" s="76">
        <v>24199.327859799316</v>
      </c>
      <c r="P1326" s="46">
        <v>246035.65350930835</v>
      </c>
      <c r="Q1326" s="46">
        <v>131344.5269206196</v>
      </c>
      <c r="R1326" s="76">
        <v>583698637390.53088</v>
      </c>
      <c r="S1326" s="56">
        <v>0.45664909100850132</v>
      </c>
      <c r="T1326" s="56">
        <v>0.30278851088185577</v>
      </c>
      <c r="U1326" s="46">
        <v>14.876318943573198</v>
      </c>
      <c r="V1326" s="76">
        <v>2987076747866.0884</v>
      </c>
      <c r="W1326" s="84">
        <v>942.09692834395764</v>
      </c>
      <c r="X1326" s="82">
        <v>4.7726703519862801E-2</v>
      </c>
      <c r="Y1326" s="476">
        <v>2.0000000000000001E-4</v>
      </c>
    </row>
    <row r="1327" spans="1:25" x14ac:dyDescent="0.2">
      <c r="A1327" s="475">
        <v>1323</v>
      </c>
      <c r="B1327" s="56">
        <v>0.54603787493454237</v>
      </c>
      <c r="C1327" s="46">
        <v>3037.4840288943715</v>
      </c>
      <c r="D1327" s="56">
        <v>0.80704380255481944</v>
      </c>
      <c r="E1327" s="56">
        <v>0.7</v>
      </c>
      <c r="F1327" s="250">
        <v>2025.18</v>
      </c>
      <c r="G1327" s="76">
        <v>88299501883.578964</v>
      </c>
      <c r="H1327" s="46">
        <v>20541422.370079838</v>
      </c>
      <c r="I1327" s="76">
        <v>459225451051.65997</v>
      </c>
      <c r="J1327" s="56">
        <v>0.412749273572668</v>
      </c>
      <c r="K1327" s="76">
        <v>15857231009.797108</v>
      </c>
      <c r="L1327" s="76">
        <v>6262146855.1351795</v>
      </c>
      <c r="M1327" s="76">
        <v>104324330508.98369</v>
      </c>
      <c r="N1327" s="76">
        <v>41586207407.243019</v>
      </c>
      <c r="O1327" s="76">
        <v>21236.984326842234</v>
      </c>
      <c r="P1327" s="46">
        <v>357968.72813758103</v>
      </c>
      <c r="Q1327" s="46">
        <v>212362.51448572121</v>
      </c>
      <c r="R1327" s="76">
        <v>801666591650.31897</v>
      </c>
      <c r="S1327" s="56">
        <v>0.54367848919410011</v>
      </c>
      <c r="T1327" s="56">
        <v>0.32489805173041159</v>
      </c>
      <c r="U1327" s="46">
        <v>14.926436026951254</v>
      </c>
      <c r="V1327" s="76">
        <v>4416581605274.4102</v>
      </c>
      <c r="W1327" s="84">
        <v>1393.2405038924858</v>
      </c>
      <c r="X1327" s="82">
        <v>4.7589655375760466E-2</v>
      </c>
      <c r="Y1327" s="476">
        <v>2.0000000000000001E-4</v>
      </c>
    </row>
    <row r="1328" spans="1:25" x14ac:dyDescent="0.2">
      <c r="A1328" s="475">
        <v>1324</v>
      </c>
      <c r="B1328" s="56">
        <v>0.55532236086110365</v>
      </c>
      <c r="C1328" s="46">
        <v>7181.3259743833605</v>
      </c>
      <c r="D1328" s="56">
        <v>0.61002490170740353</v>
      </c>
      <c r="E1328" s="56">
        <v>0.3123538352583014</v>
      </c>
      <c r="F1328" s="250">
        <v>2025.29</v>
      </c>
      <c r="G1328" s="76">
        <v>110574909073.49133</v>
      </c>
      <c r="H1328" s="46">
        <v>12551016.411446285</v>
      </c>
      <c r="I1328" s="76">
        <v>392595032461.94238</v>
      </c>
      <c r="J1328" s="56">
        <v>0.43237665355517674</v>
      </c>
      <c r="K1328" s="76">
        <v>18259259149.013165</v>
      </c>
      <c r="L1328" s="76">
        <v>7655345399.0089064</v>
      </c>
      <c r="M1328" s="76">
        <v>84489678972.893112</v>
      </c>
      <c r="N1328" s="76">
        <v>52311443825.593842</v>
      </c>
      <c r="O1328" s="76">
        <v>41941.783315097098</v>
      </c>
      <c r="P1328" s="46">
        <v>351740.88386403461</v>
      </c>
      <c r="Q1328" s="46">
        <v>212684.15152162645</v>
      </c>
      <c r="R1328" s="76">
        <v>647296969505.34131</v>
      </c>
      <c r="S1328" s="56">
        <v>0.5238783743190627</v>
      </c>
      <c r="T1328" s="56">
        <v>0.39396424236384225</v>
      </c>
      <c r="U1328" s="46">
        <v>15.491916227734521</v>
      </c>
      <c r="V1328" s="76">
        <v>4419524693906.8389</v>
      </c>
      <c r="W1328" s="84">
        <v>1393.9838551956532</v>
      </c>
      <c r="X1328" s="82">
        <v>4.6276710498283441E-2</v>
      </c>
      <c r="Y1328" s="476">
        <v>2.0000000000000001E-4</v>
      </c>
    </row>
    <row r="1329" spans="1:25" x14ac:dyDescent="0.2">
      <c r="A1329" s="475">
        <v>1325</v>
      </c>
      <c r="B1329" s="56">
        <v>0.52501107568872052</v>
      </c>
      <c r="C1329" s="46">
        <v>5237.5927552590529</v>
      </c>
      <c r="D1329" s="56">
        <v>0.90945940386194968</v>
      </c>
      <c r="E1329" s="56">
        <v>0.17413703929165647</v>
      </c>
      <c r="F1329" s="250">
        <v>2024.64</v>
      </c>
      <c r="G1329" s="76">
        <v>182374101096.00705</v>
      </c>
      <c r="H1329" s="46">
        <v>25901638.283109806</v>
      </c>
      <c r="I1329" s="76">
        <v>622280015558.9386</v>
      </c>
      <c r="J1329" s="56">
        <v>0.39311865338736118</v>
      </c>
      <c r="K1329" s="76">
        <v>4522745602.1844273</v>
      </c>
      <c r="L1329" s="76">
        <v>0</v>
      </c>
      <c r="M1329" s="76">
        <v>174187297093.74432</v>
      </c>
      <c r="N1329" s="76">
        <v>71370868485.689484</v>
      </c>
      <c r="O1329" s="76">
        <v>29103.365414718159</v>
      </c>
      <c r="P1329" s="46">
        <v>486045.78654351691</v>
      </c>
      <c r="Q1329" s="46">
        <v>309292.22532834718</v>
      </c>
      <c r="R1329" s="76">
        <v>1152800363439.2349</v>
      </c>
      <c r="S1329" s="56">
        <v>0.54447798593497021</v>
      </c>
      <c r="T1329" s="56">
        <v>0.34634329969595551</v>
      </c>
      <c r="U1329" s="46">
        <v>15.718934022888803</v>
      </c>
      <c r="V1329" s="76">
        <v>6996656771827.7539</v>
      </c>
      <c r="W1329" s="84">
        <v>2207.0945817843653</v>
      </c>
      <c r="X1329" s="82">
        <v>4.5931676106306628E-2</v>
      </c>
      <c r="Y1329" s="476">
        <v>2.0000000000000001E-4</v>
      </c>
    </row>
    <row r="1330" spans="1:25" x14ac:dyDescent="0.2">
      <c r="A1330" s="475">
        <v>1326</v>
      </c>
      <c r="B1330" s="56">
        <v>0.50986304651370495</v>
      </c>
      <c r="C1330" s="46">
        <v>5920.1522948959355</v>
      </c>
      <c r="D1330" s="56">
        <v>0.47829975410887066</v>
      </c>
      <c r="E1330" s="56">
        <v>0.44597113755609913</v>
      </c>
      <c r="F1330" s="250">
        <v>2026.23</v>
      </c>
      <c r="G1330" s="76">
        <v>123389893104.48366</v>
      </c>
      <c r="H1330" s="46">
        <v>9244108.8034330793</v>
      </c>
      <c r="I1330" s="76">
        <v>277655029771.94794</v>
      </c>
      <c r="J1330" s="56">
        <v>0.42262707543080591</v>
      </c>
      <c r="K1330" s="76">
        <v>27840334521.168709</v>
      </c>
      <c r="L1330" s="76">
        <v>54566116217.365471</v>
      </c>
      <c r="M1330" s="76">
        <v>48202065517.918442</v>
      </c>
      <c r="N1330" s="76">
        <v>14395567207.496061</v>
      </c>
      <c r="O1330" s="76">
        <v>22753.691619705813</v>
      </c>
      <c r="P1330" s="46">
        <v>147634.14579810033</v>
      </c>
      <c r="Q1330" s="46">
        <v>63983.111353378234</v>
      </c>
      <c r="R1330" s="76">
        <v>511707054067.90167</v>
      </c>
      <c r="S1330" s="56">
        <v>0.5694868011635853</v>
      </c>
      <c r="T1330" s="56">
        <v>0.47079845047860991</v>
      </c>
      <c r="U1330" s="46">
        <v>15.853398108431838</v>
      </c>
      <c r="V1330" s="76">
        <v>4257693734811.4712</v>
      </c>
      <c r="W1330" s="84">
        <v>1341.7906741707238</v>
      </c>
      <c r="X1330" s="82">
        <v>4.5578732612005686E-2</v>
      </c>
      <c r="Y1330" s="476">
        <v>2.0000000000000001E-4</v>
      </c>
    </row>
    <row r="1331" spans="1:25" x14ac:dyDescent="0.2">
      <c r="A1331" s="475">
        <v>1327</v>
      </c>
      <c r="B1331" s="56">
        <v>0.50508042709036727</v>
      </c>
      <c r="C1331" s="46">
        <v>1500</v>
      </c>
      <c r="D1331" s="56">
        <v>0.55493705447867958</v>
      </c>
      <c r="E1331" s="56">
        <v>0.4979730121956798</v>
      </c>
      <c r="F1331" s="250">
        <v>2024.46</v>
      </c>
      <c r="G1331" s="76">
        <v>359414646415.61218</v>
      </c>
      <c r="H1331" s="46">
        <v>12282662.702452734</v>
      </c>
      <c r="I1331" s="76">
        <v>412657939267.33423</v>
      </c>
      <c r="J1331" s="56">
        <v>0.44117626588546066</v>
      </c>
      <c r="K1331" s="76">
        <v>13597381733.889051</v>
      </c>
      <c r="L1331" s="76">
        <v>0</v>
      </c>
      <c r="M1331" s="76">
        <v>192027858518.79422</v>
      </c>
      <c r="N1331" s="76">
        <v>72257216102.068436</v>
      </c>
      <c r="O1331" s="76">
        <v>29528.924709126593</v>
      </c>
      <c r="P1331" s="46">
        <v>413414.18450244551</v>
      </c>
      <c r="Q1331" s="46">
        <v>262589.82711520913</v>
      </c>
      <c r="R1331" s="76">
        <v>1020410030252.6908</v>
      </c>
      <c r="S1331" s="56">
        <v>0.60870601257327939</v>
      </c>
      <c r="T1331" s="56">
        <v>0.51311540307975634</v>
      </c>
      <c r="U1331" s="46">
        <v>17.082122168994115</v>
      </c>
      <c r="V1331" s="76">
        <v>9990125361345.6465</v>
      </c>
      <c r="W1331" s="84">
        <v>3150.5221709244902</v>
      </c>
      <c r="X1331" s="82">
        <v>4.2043275614807911E-2</v>
      </c>
      <c r="Y1331" s="476">
        <v>2.0000000000000001E-4</v>
      </c>
    </row>
    <row r="1332" spans="1:25" x14ac:dyDescent="0.2">
      <c r="A1332" s="475">
        <v>1328</v>
      </c>
      <c r="B1332" s="56">
        <v>0.61314150340254747</v>
      </c>
      <c r="C1332" s="46">
        <v>5710.9398917124927</v>
      </c>
      <c r="D1332" s="56">
        <v>1.0097440500840211</v>
      </c>
      <c r="E1332" s="56">
        <v>0.35006758185947778</v>
      </c>
      <c r="F1332" s="250">
        <v>2025.01</v>
      </c>
      <c r="G1332" s="76">
        <v>294087429353.62042</v>
      </c>
      <c r="H1332" s="46">
        <v>31201088.085113231</v>
      </c>
      <c r="I1332" s="76">
        <v>589291908227.2052</v>
      </c>
      <c r="J1332" s="56">
        <v>0.1798924706807411</v>
      </c>
      <c r="K1332" s="76">
        <v>25611655103.76384</v>
      </c>
      <c r="L1332" s="76">
        <v>64941751640.165031</v>
      </c>
      <c r="M1332" s="76">
        <v>196380528337.99188</v>
      </c>
      <c r="N1332" s="76">
        <v>30189419721.524734</v>
      </c>
      <c r="O1332" s="76">
        <v>19065.790489519874</v>
      </c>
      <c r="P1332" s="46">
        <v>237017.74464381929</v>
      </c>
      <c r="Q1332" s="46">
        <v>118018.90505513739</v>
      </c>
      <c r="R1332" s="76">
        <v>1265707201166.123</v>
      </c>
      <c r="S1332" s="56">
        <v>0.48906409765895881</v>
      </c>
      <c r="T1332" s="56">
        <v>0.29437312213047967</v>
      </c>
      <c r="U1332" s="46">
        <v>17.654044590124048</v>
      </c>
      <c r="V1332" s="76">
        <v>7072804421425.2637</v>
      </c>
      <c r="W1332" s="84">
        <v>2230.6045755177074</v>
      </c>
      <c r="X1332" s="82">
        <v>4.2208877208295026E-2</v>
      </c>
      <c r="Y1332" s="476">
        <v>2.0000000000000001E-4</v>
      </c>
    </row>
    <row r="1333" spans="1:25" x14ac:dyDescent="0.2">
      <c r="A1333" s="475">
        <v>1329</v>
      </c>
      <c r="B1333" s="56">
        <v>0.42608781593090755</v>
      </c>
      <c r="C1333" s="46">
        <v>2010.5355355151237</v>
      </c>
      <c r="D1333" s="56">
        <v>0.75889196081745347</v>
      </c>
      <c r="E1333" s="56">
        <v>0.15616315575204937</v>
      </c>
      <c r="F1333" s="250">
        <v>2023.75</v>
      </c>
      <c r="G1333" s="76">
        <v>461721554305.9184</v>
      </c>
      <c r="H1333" s="46">
        <v>19709837.59264826</v>
      </c>
      <c r="I1333" s="76">
        <v>556677079671.60632</v>
      </c>
      <c r="J1333" s="56">
        <v>0.40134366575213942</v>
      </c>
      <c r="K1333" s="76">
        <v>24583860245.733425</v>
      </c>
      <c r="L1333" s="76">
        <v>0</v>
      </c>
      <c r="M1333" s="76">
        <v>494392486437.59686</v>
      </c>
      <c r="N1333" s="76">
        <v>63154409703.669785</v>
      </c>
      <c r="O1333" s="76">
        <v>10000</v>
      </c>
      <c r="P1333" s="46">
        <v>390176.4188565443</v>
      </c>
      <c r="Q1333" s="46">
        <v>238499.81172600327</v>
      </c>
      <c r="R1333" s="76">
        <v>1587863734517.9685</v>
      </c>
      <c r="S1333" s="56">
        <v>0.63017168917472577</v>
      </c>
      <c r="T1333" s="56">
        <v>0.4020502206389388</v>
      </c>
      <c r="U1333" s="46">
        <v>17.294929885178306</v>
      </c>
      <c r="V1333" s="76">
        <v>12303893633034.482</v>
      </c>
      <c r="W1333" s="84">
        <v>3882.8629110256375</v>
      </c>
      <c r="X1333" s="82">
        <v>4.1618860230293687E-2</v>
      </c>
      <c r="Y1333" s="476">
        <v>2.0000000000000001E-4</v>
      </c>
    </row>
    <row r="1334" spans="1:25" x14ac:dyDescent="0.2">
      <c r="A1334" s="475">
        <v>1330</v>
      </c>
      <c r="B1334" s="56">
        <v>0.58734318246032413</v>
      </c>
      <c r="C1334" s="46">
        <v>1500</v>
      </c>
      <c r="D1334" s="56">
        <v>0.5558957446862387</v>
      </c>
      <c r="E1334" s="56">
        <v>0.47999204856867583</v>
      </c>
      <c r="F1334" s="250">
        <v>2024.86</v>
      </c>
      <c r="G1334" s="76">
        <v>240817027098.69931</v>
      </c>
      <c r="H1334" s="46">
        <v>11893445.114776663</v>
      </c>
      <c r="I1334" s="76">
        <v>325001918217.87006</v>
      </c>
      <c r="J1334" s="56">
        <v>0.3671655932435508</v>
      </c>
      <c r="K1334" s="76">
        <v>6860425989.1012392</v>
      </c>
      <c r="L1334" s="76">
        <v>0</v>
      </c>
      <c r="M1334" s="76">
        <v>241627685584.34641</v>
      </c>
      <c r="N1334" s="76">
        <v>24952032299.787949</v>
      </c>
      <c r="O1334" s="76">
        <v>24396.299302455071</v>
      </c>
      <c r="P1334" s="46">
        <v>202845.39368305271</v>
      </c>
      <c r="Q1334" s="46">
        <v>101761.17321947883</v>
      </c>
      <c r="R1334" s="76">
        <v>918735813870.4917</v>
      </c>
      <c r="S1334" s="56">
        <v>0.62718516914522271</v>
      </c>
      <c r="T1334" s="56">
        <v>0.35008760956248641</v>
      </c>
      <c r="U1334" s="46">
        <v>17.469358521123041</v>
      </c>
      <c r="V1334" s="76">
        <v>6233924565784.8896</v>
      </c>
      <c r="W1334" s="84">
        <v>1963.8906471867326</v>
      </c>
      <c r="X1334" s="82">
        <v>4.1410733884405325E-2</v>
      </c>
      <c r="Y1334" s="476">
        <v>2.0000000000000001E-4</v>
      </c>
    </row>
    <row r="1335" spans="1:25" x14ac:dyDescent="0.2">
      <c r="A1335" s="475">
        <v>1331</v>
      </c>
      <c r="B1335" s="56">
        <v>0.54474872768461258</v>
      </c>
      <c r="C1335" s="46">
        <v>4883.9349094402951</v>
      </c>
      <c r="D1335" s="56">
        <v>0.85482728401289321</v>
      </c>
      <c r="E1335" s="56">
        <v>0.27077492292908389</v>
      </c>
      <c r="F1335" s="250">
        <v>2025.07</v>
      </c>
      <c r="G1335" s="76">
        <v>123146959555.63487</v>
      </c>
      <c r="H1335" s="46">
        <v>23173025.370232292</v>
      </c>
      <c r="I1335" s="76">
        <v>581832088843.61011</v>
      </c>
      <c r="J1335" s="56">
        <v>0.29798233023173759</v>
      </c>
      <c r="K1335" s="76">
        <v>35074485756.686905</v>
      </c>
      <c r="L1335" s="76">
        <v>31702516689.5742</v>
      </c>
      <c r="M1335" s="76">
        <v>76440023142.900757</v>
      </c>
      <c r="N1335" s="76">
        <v>28041038154.971397</v>
      </c>
      <c r="O1335" s="76">
        <v>33043.842289026026</v>
      </c>
      <c r="P1335" s="46">
        <v>207591.91120003327</v>
      </c>
      <c r="Q1335" s="46">
        <v>99787.522582667545</v>
      </c>
      <c r="R1335" s="76">
        <v>936672018099.49451</v>
      </c>
      <c r="S1335" s="56">
        <v>0.45244051792800211</v>
      </c>
      <c r="T1335" s="56">
        <v>0.27737286737274885</v>
      </c>
      <c r="U1335" s="46">
        <v>15.718197913626177</v>
      </c>
      <c r="V1335" s="76">
        <v>4498198992328.1328</v>
      </c>
      <c r="W1335" s="84">
        <v>1420.0912297524981</v>
      </c>
      <c r="X1335" s="82">
        <v>4.6513260812056229E-2</v>
      </c>
      <c r="Y1335" s="476">
        <v>2.0000000000000001E-4</v>
      </c>
    </row>
    <row r="1336" spans="1:25" x14ac:dyDescent="0.2">
      <c r="A1336" s="475">
        <v>1332</v>
      </c>
      <c r="B1336" s="56">
        <v>0.55997863664952419</v>
      </c>
      <c r="C1336" s="46">
        <v>2747.4737652221156</v>
      </c>
      <c r="D1336" s="56">
        <v>0.5584031674845551</v>
      </c>
      <c r="E1336" s="56">
        <v>0.62592406400030687</v>
      </c>
      <c r="F1336" s="250">
        <v>2026.16</v>
      </c>
      <c r="G1336" s="76">
        <v>104058942457.97375</v>
      </c>
      <c r="H1336" s="46">
        <v>11386476.089936998</v>
      </c>
      <c r="I1336" s="76">
        <v>406515915951.81689</v>
      </c>
      <c r="J1336" s="56">
        <v>0.49857595444865255</v>
      </c>
      <c r="K1336" s="76">
        <v>25777129837.770454</v>
      </c>
      <c r="L1336" s="76">
        <v>49489863510.969864</v>
      </c>
      <c r="M1336" s="76">
        <v>43141236099.71492</v>
      </c>
      <c r="N1336" s="76">
        <v>44310954668.906906</v>
      </c>
      <c r="O1336" s="76">
        <v>22340.937779868655</v>
      </c>
      <c r="P1336" s="46">
        <v>303302.77872543858</v>
      </c>
      <c r="Q1336" s="46">
        <v>176704.14608779002</v>
      </c>
      <c r="R1336" s="76">
        <v>657124867855.33289</v>
      </c>
      <c r="S1336" s="56">
        <v>0.56398455659599511</v>
      </c>
      <c r="T1336" s="56">
        <v>0.44769661652561682</v>
      </c>
      <c r="U1336" s="46">
        <v>14.982433452430083</v>
      </c>
      <c r="V1336" s="76">
        <v>5041546874779.0225</v>
      </c>
      <c r="W1336" s="84">
        <v>1591.275912339069</v>
      </c>
      <c r="X1336" s="82">
        <v>4.6931596148351906E-2</v>
      </c>
      <c r="Y1336" s="476">
        <v>2.0000000000000001E-4</v>
      </c>
    </row>
    <row r="1337" spans="1:25" x14ac:dyDescent="0.2">
      <c r="A1337" s="475">
        <v>1333</v>
      </c>
      <c r="B1337" s="56">
        <v>0.36682206844595083</v>
      </c>
      <c r="C1337" s="46">
        <v>6326.0783755170769</v>
      </c>
      <c r="D1337" s="56">
        <v>0.44487975562683457</v>
      </c>
      <c r="E1337" s="56">
        <v>0.41545866034789325</v>
      </c>
      <c r="F1337" s="250">
        <v>2026.36</v>
      </c>
      <c r="G1337" s="76">
        <v>102751997724.45102</v>
      </c>
      <c r="H1337" s="46">
        <v>8187817.1010176055</v>
      </c>
      <c r="I1337" s="76">
        <v>283277191272.68152</v>
      </c>
      <c r="J1337" s="56">
        <v>0.36682206844595089</v>
      </c>
      <c r="K1337" s="76">
        <v>17717552131.503471</v>
      </c>
      <c r="L1337" s="76">
        <v>25036526316.982716</v>
      </c>
      <c r="M1337" s="76">
        <v>40193264966.451378</v>
      </c>
      <c r="N1337" s="76">
        <v>50917697295.694756</v>
      </c>
      <c r="O1337" s="76">
        <v>26153.932519467209</v>
      </c>
      <c r="P1337" s="46">
        <v>334357.827838864</v>
      </c>
      <c r="Q1337" s="46">
        <v>203670.82299733869</v>
      </c>
      <c r="R1337" s="76">
        <v>513262426515.60608</v>
      </c>
      <c r="S1337" s="56">
        <v>0.4860409807658545</v>
      </c>
      <c r="T1337" s="56">
        <v>0.34428967546592892</v>
      </c>
      <c r="U1337" s="46">
        <v>16.402032287694542</v>
      </c>
      <c r="V1337" s="76">
        <v>3209810698269.4229</v>
      </c>
      <c r="W1337" s="84">
        <v>1011.9712101089229</v>
      </c>
      <c r="X1337" s="82">
        <v>4.4515264742576957E-2</v>
      </c>
      <c r="Y1337" s="476">
        <v>2.0000000000000001E-4</v>
      </c>
    </row>
    <row r="1338" spans="1:25" x14ac:dyDescent="0.2">
      <c r="A1338" s="475">
        <v>1334</v>
      </c>
      <c r="B1338" s="56">
        <v>0.58339221594625834</v>
      </c>
      <c r="C1338" s="46">
        <v>8316.6516939597932</v>
      </c>
      <c r="D1338" s="56">
        <v>0.32307242186481649</v>
      </c>
      <c r="E1338" s="56">
        <v>0.51908975021737935</v>
      </c>
      <c r="F1338" s="250">
        <v>2023.85</v>
      </c>
      <c r="G1338" s="76">
        <v>374851565514.41626</v>
      </c>
      <c r="H1338" s="46">
        <v>5261859.4598952122</v>
      </c>
      <c r="I1338" s="76">
        <v>212314939692.04855</v>
      </c>
      <c r="J1338" s="56">
        <v>0.47185270754718178</v>
      </c>
      <c r="K1338" s="76">
        <v>2057062326.9144912</v>
      </c>
      <c r="L1338" s="76">
        <v>0</v>
      </c>
      <c r="M1338" s="76">
        <v>317312151543.79053</v>
      </c>
      <c r="N1338" s="76">
        <v>148626919831.285</v>
      </c>
      <c r="O1338" s="76">
        <v>41948.362664271575</v>
      </c>
      <c r="P1338" s="46">
        <v>912968.00604653941</v>
      </c>
      <c r="Q1338" s="46">
        <v>580540.97645931353</v>
      </c>
      <c r="R1338" s="76">
        <v>920457629331.87244</v>
      </c>
      <c r="S1338" s="56">
        <v>0.63365820975566489</v>
      </c>
      <c r="T1338" s="56">
        <v>0.52609423205562933</v>
      </c>
      <c r="U1338" s="46">
        <v>17.637961046634064</v>
      </c>
      <c r="V1338" s="76">
        <v>9376998946839.7363</v>
      </c>
      <c r="W1338" s="84">
        <v>2959.9152332152353</v>
      </c>
      <c r="X1338" s="82">
        <v>4.1410115413480414E-2</v>
      </c>
      <c r="Y1338" s="476">
        <v>2.0000000000000001E-4</v>
      </c>
    </row>
    <row r="1339" spans="1:25" x14ac:dyDescent="0.2">
      <c r="A1339" s="475">
        <v>1335</v>
      </c>
      <c r="B1339" s="56">
        <v>0.46939210210964338</v>
      </c>
      <c r="C1339" s="46">
        <v>3328.5547719042961</v>
      </c>
      <c r="D1339" s="56">
        <v>0.63383906724678019</v>
      </c>
      <c r="E1339" s="56">
        <v>0.3929527229728883</v>
      </c>
      <c r="F1339" s="250">
        <v>2024.14</v>
      </c>
      <c r="G1339" s="76">
        <v>179962871050.5965</v>
      </c>
      <c r="H1339" s="46">
        <v>13903661.754149616</v>
      </c>
      <c r="I1339" s="76">
        <v>297689769855.72607</v>
      </c>
      <c r="J1339" s="56">
        <v>0.18771347057341448</v>
      </c>
      <c r="K1339" s="76">
        <v>3461866965.252718</v>
      </c>
      <c r="L1339" s="76">
        <v>0</v>
      </c>
      <c r="M1339" s="76">
        <v>160869214514.42804</v>
      </c>
      <c r="N1339" s="76">
        <v>29472975500.160133</v>
      </c>
      <c r="O1339" s="76">
        <v>26381.308728697488</v>
      </c>
      <c r="P1339" s="46">
        <v>225890.91253483156</v>
      </c>
      <c r="Q1339" s="46">
        <v>117025.83679394769</v>
      </c>
      <c r="R1339" s="76">
        <v>724502884287.81055</v>
      </c>
      <c r="S1339" s="56">
        <v>0.5236938613824379</v>
      </c>
      <c r="T1339" s="56">
        <v>0.27138813772327053</v>
      </c>
      <c r="U1339" s="46">
        <v>18.464047174591879</v>
      </c>
      <c r="V1339" s="76">
        <v>3984430707787.8398</v>
      </c>
      <c r="W1339" s="84">
        <v>1256.7336984435301</v>
      </c>
      <c r="X1339" s="82">
        <v>3.972701864530994E-2</v>
      </c>
      <c r="Y1339" s="476">
        <v>2.0000000000000001E-4</v>
      </c>
    </row>
    <row r="1340" spans="1:25" x14ac:dyDescent="0.2">
      <c r="A1340" s="475">
        <v>1336</v>
      </c>
      <c r="B1340" s="56">
        <v>0.52404322198715614</v>
      </c>
      <c r="C1340" s="46">
        <v>5464.6874419350943</v>
      </c>
      <c r="D1340" s="56">
        <v>0.27413145509440773</v>
      </c>
      <c r="E1340" s="56">
        <v>0.5023779564457278</v>
      </c>
      <c r="F1340" s="250">
        <v>2024.81</v>
      </c>
      <c r="G1340" s="76">
        <v>62997968812.01329</v>
      </c>
      <c r="H1340" s="46">
        <v>4408641.0991386734</v>
      </c>
      <c r="I1340" s="76">
        <v>194574582239.15817</v>
      </c>
      <c r="J1340" s="56">
        <v>0.50442930551063225</v>
      </c>
      <c r="K1340" s="76">
        <v>9034155718.7200813</v>
      </c>
      <c r="L1340" s="76">
        <v>6288576165.5520582</v>
      </c>
      <c r="M1340" s="76">
        <v>73977275423.408203</v>
      </c>
      <c r="N1340" s="76">
        <v>64066775033.956055</v>
      </c>
      <c r="O1340" s="76">
        <v>25485.478286451271</v>
      </c>
      <c r="P1340" s="46">
        <v>439845.63916685642</v>
      </c>
      <c r="Q1340" s="46">
        <v>241276.8009938254</v>
      </c>
      <c r="R1340" s="76">
        <v>396948124387.1167</v>
      </c>
      <c r="S1340" s="56">
        <v>0.55519911696508772</v>
      </c>
      <c r="T1340" s="56">
        <v>0.40033573885837948</v>
      </c>
      <c r="U1340" s="46">
        <v>15.277878904123494</v>
      </c>
      <c r="V1340" s="76">
        <v>2786874690021.0586</v>
      </c>
      <c r="W1340" s="84">
        <v>878.26760273314699</v>
      </c>
      <c r="X1340" s="82">
        <v>4.5808485207373274E-2</v>
      </c>
      <c r="Y1340" s="476">
        <v>2.0000000000000001E-4</v>
      </c>
    </row>
    <row r="1341" spans="1:25" x14ac:dyDescent="0.2">
      <c r="A1341" s="475">
        <v>1337</v>
      </c>
      <c r="B1341" s="56">
        <v>0.31855209517218819</v>
      </c>
      <c r="C1341" s="46">
        <v>1500</v>
      </c>
      <c r="D1341" s="56">
        <v>1.0445397354380428</v>
      </c>
      <c r="E1341" s="56">
        <v>0.26997626178021711</v>
      </c>
      <c r="F1341" s="250">
        <v>2023.75</v>
      </c>
      <c r="G1341" s="76">
        <v>815533585432.3783</v>
      </c>
      <c r="H1341" s="46">
        <v>35807916.953557707</v>
      </c>
      <c r="I1341" s="76">
        <v>712974854264.46655</v>
      </c>
      <c r="J1341" s="56">
        <v>0.31855209517218819</v>
      </c>
      <c r="K1341" s="76">
        <v>12403730472.366613</v>
      </c>
      <c r="L1341" s="76">
        <v>0</v>
      </c>
      <c r="M1341" s="76">
        <v>496283848837.77826</v>
      </c>
      <c r="N1341" s="76">
        <v>43100855064.791924</v>
      </c>
      <c r="O1341" s="76">
        <v>34448.182213193359</v>
      </c>
      <c r="P1341" s="46">
        <v>332128.92562908703</v>
      </c>
      <c r="Q1341" s="46">
        <v>187127.31115508394</v>
      </c>
      <c r="R1341" s="76">
        <v>1922091742390.4895</v>
      </c>
      <c r="S1341" s="56">
        <v>0.60749606295502367</v>
      </c>
      <c r="T1341" s="56">
        <v>0.52540406406548468</v>
      </c>
      <c r="U1341" s="46">
        <v>17.822678389437058</v>
      </c>
      <c r="V1341" s="76">
        <v>19408783923197.758</v>
      </c>
      <c r="W1341" s="84">
        <v>6124.6982451805879</v>
      </c>
      <c r="X1341" s="82">
        <v>4.1593127740635713E-2</v>
      </c>
      <c r="Y1341" s="476">
        <v>2.0000000000000001E-4</v>
      </c>
    </row>
    <row r="1342" spans="1:25" x14ac:dyDescent="0.2">
      <c r="A1342" s="475">
        <v>1338</v>
      </c>
      <c r="B1342" s="56">
        <v>0.43687084039847385</v>
      </c>
      <c r="C1342" s="46">
        <v>7734.9974135141529</v>
      </c>
      <c r="D1342" s="56">
        <v>0.61645149954735423</v>
      </c>
      <c r="E1342" s="56">
        <v>0.50344293605748658</v>
      </c>
      <c r="F1342" s="250">
        <v>2026.73</v>
      </c>
      <c r="G1342" s="76">
        <v>196598449443.73312</v>
      </c>
      <c r="H1342" s="46">
        <v>12947698.21274716</v>
      </c>
      <c r="I1342" s="76">
        <v>416515182479.57159</v>
      </c>
      <c r="J1342" s="56">
        <v>0.43687084039847379</v>
      </c>
      <c r="K1342" s="76">
        <v>41122763256.646255</v>
      </c>
      <c r="L1342" s="76">
        <v>120484489007.87856</v>
      </c>
      <c r="M1342" s="76">
        <v>24956981784.943108</v>
      </c>
      <c r="N1342" s="76">
        <v>59364009478.732262</v>
      </c>
      <c r="O1342" s="76">
        <v>23716.069933630635</v>
      </c>
      <c r="P1342" s="46">
        <v>392707.59145306027</v>
      </c>
      <c r="Q1342" s="46">
        <v>244456.47020938838</v>
      </c>
      <c r="R1342" s="76">
        <v>833896479497.47473</v>
      </c>
      <c r="S1342" s="56">
        <v>0.56783277182998781</v>
      </c>
      <c r="T1342" s="56">
        <v>0.42774981854485827</v>
      </c>
      <c r="U1342" s="46">
        <v>16.092396502081144</v>
      </c>
      <c r="V1342" s="76">
        <v>6219149201100.8447</v>
      </c>
      <c r="W1342" s="84">
        <v>1961.9603849690832</v>
      </c>
      <c r="X1342" s="82">
        <v>4.6196749501422205E-2</v>
      </c>
      <c r="Y1342" s="476">
        <v>2.0000000000000001E-4</v>
      </c>
    </row>
    <row r="1343" spans="1:25" x14ac:dyDescent="0.2">
      <c r="A1343" s="475">
        <v>1339</v>
      </c>
      <c r="B1343" s="56">
        <v>0.54521106858844637</v>
      </c>
      <c r="C1343" s="46">
        <v>1796.3713813623222</v>
      </c>
      <c r="D1343" s="56">
        <v>0.5416663777498113</v>
      </c>
      <c r="E1343" s="56">
        <v>0.41084818676264495</v>
      </c>
      <c r="F1343" s="250">
        <v>2024.72</v>
      </c>
      <c r="G1343" s="76">
        <v>339222925696.50348</v>
      </c>
      <c r="H1343" s="46">
        <v>11302423.74567705</v>
      </c>
      <c r="I1343" s="76">
        <v>395646360236.24884</v>
      </c>
      <c r="J1343" s="56">
        <v>0.49349260970087383</v>
      </c>
      <c r="K1343" s="76">
        <v>5952347622.6193552</v>
      </c>
      <c r="L1343" s="76">
        <v>0</v>
      </c>
      <c r="M1343" s="76">
        <v>210349190866.57297</v>
      </c>
      <c r="N1343" s="76">
        <v>32731877645.401058</v>
      </c>
      <c r="O1343" s="76">
        <v>10000</v>
      </c>
      <c r="P1343" s="46">
        <v>242237.81116957037</v>
      </c>
      <c r="Q1343" s="46">
        <v>130981.58162313196</v>
      </c>
      <c r="R1343" s="76">
        <v>970751900701.25012</v>
      </c>
      <c r="S1343" s="56">
        <v>0.65349184764766655</v>
      </c>
      <c r="T1343" s="56">
        <v>0.51147777949984519</v>
      </c>
      <c r="U1343" s="46">
        <v>17.087350511740311</v>
      </c>
      <c r="V1343" s="76">
        <v>9596392236479.748</v>
      </c>
      <c r="W1343" s="84">
        <v>3030.9486764863818</v>
      </c>
      <c r="X1343" s="82">
        <v>4.1383509080665425E-2</v>
      </c>
      <c r="Y1343" s="476">
        <v>2.0000000000000001E-4</v>
      </c>
    </row>
    <row r="1344" spans="1:25" x14ac:dyDescent="0.2">
      <c r="A1344" s="475">
        <v>1340</v>
      </c>
      <c r="B1344" s="56">
        <v>0.41705479752917562</v>
      </c>
      <c r="C1344" s="46">
        <v>5147.7233656696253</v>
      </c>
      <c r="D1344" s="56">
        <v>0.64163484922678982</v>
      </c>
      <c r="E1344" s="56">
        <v>0.7</v>
      </c>
      <c r="F1344" s="250">
        <v>2026.19</v>
      </c>
      <c r="G1344" s="76">
        <v>75025019504.612885</v>
      </c>
      <c r="H1344" s="46">
        <v>13581330.456502721</v>
      </c>
      <c r="I1344" s="76">
        <v>375951196206.91504</v>
      </c>
      <c r="J1344" s="56">
        <v>0.41705479752917562</v>
      </c>
      <c r="K1344" s="76">
        <v>23073839698.891674</v>
      </c>
      <c r="L1344" s="76">
        <v>26104740141.904243</v>
      </c>
      <c r="M1344" s="76">
        <v>27267765258.613895</v>
      </c>
      <c r="N1344" s="76">
        <v>15622436941.486298</v>
      </c>
      <c r="O1344" s="76">
        <v>25921.072038489168</v>
      </c>
      <c r="P1344" s="46">
        <v>165077.98907968006</v>
      </c>
      <c r="Q1344" s="46">
        <v>73495.989305822062</v>
      </c>
      <c r="R1344" s="76">
        <v>565972649269.42664</v>
      </c>
      <c r="S1344" s="56">
        <v>0.50860127017001633</v>
      </c>
      <c r="T1344" s="56">
        <v>0.3845808282442067</v>
      </c>
      <c r="U1344" s="46">
        <v>14.980288664809054</v>
      </c>
      <c r="V1344" s="76">
        <v>3697917504296.6953</v>
      </c>
      <c r="W1344" s="84">
        <v>1166.3090531332621</v>
      </c>
      <c r="X1344" s="82">
        <v>4.7376901202666161E-2</v>
      </c>
      <c r="Y1344" s="476">
        <v>2.0000000000000001E-4</v>
      </c>
    </row>
    <row r="1345" spans="1:25" x14ac:dyDescent="0.2">
      <c r="A1345" s="475">
        <v>1341</v>
      </c>
      <c r="B1345" s="56">
        <v>0.45667007404623577</v>
      </c>
      <c r="C1345" s="46">
        <v>2725.935430316777</v>
      </c>
      <c r="D1345" s="56">
        <v>0.96575997787355705</v>
      </c>
      <c r="E1345" s="56">
        <v>0.3376535024987769</v>
      </c>
      <c r="F1345" s="250">
        <v>2025.11</v>
      </c>
      <c r="G1345" s="76">
        <v>241739934650.38132</v>
      </c>
      <c r="H1345" s="46">
        <v>30320633.618534889</v>
      </c>
      <c r="I1345" s="76">
        <v>448105076535.09497</v>
      </c>
      <c r="J1345" s="56">
        <v>-0.23031756693849359</v>
      </c>
      <c r="K1345" s="76">
        <v>15698379593.038155</v>
      </c>
      <c r="L1345" s="76">
        <v>25921999276.875622</v>
      </c>
      <c r="M1345" s="76">
        <v>131964389642.63748</v>
      </c>
      <c r="N1345" s="76">
        <v>76189678138.194321</v>
      </c>
      <c r="O1345" s="76">
        <v>37600.355342691953</v>
      </c>
      <c r="P1345" s="46">
        <v>409025.24893980112</v>
      </c>
      <c r="Q1345" s="46">
        <v>247584.74752785708</v>
      </c>
      <c r="R1345" s="76">
        <v>923648399597.63135</v>
      </c>
      <c r="S1345" s="56">
        <v>0.24859512697528635</v>
      </c>
      <c r="T1345" s="56">
        <v>0.15030172309963791</v>
      </c>
      <c r="U1345" s="46">
        <v>36.542383233446202</v>
      </c>
      <c r="V1345" s="76">
        <v>5294368473118.2051</v>
      </c>
      <c r="W1345" s="84">
        <v>1670.1277658715796</v>
      </c>
      <c r="X1345" s="82">
        <v>2.0648348489195365E-2</v>
      </c>
      <c r="Y1345" s="476">
        <v>2.0000000000000001E-4</v>
      </c>
    </row>
    <row r="1346" spans="1:25" x14ac:dyDescent="0.2">
      <c r="A1346" s="475">
        <v>1342</v>
      </c>
      <c r="B1346" s="56">
        <v>0.51262080000029497</v>
      </c>
      <c r="C1346" s="46">
        <v>4198.6026180762256</v>
      </c>
      <c r="D1346" s="56">
        <v>0.91537424757456165</v>
      </c>
      <c r="E1346" s="56">
        <v>0.16886546357348986</v>
      </c>
      <c r="F1346" s="250">
        <v>2024.14</v>
      </c>
      <c r="G1346" s="76">
        <v>313882555601.75262</v>
      </c>
      <c r="H1346" s="46">
        <v>25401646.073812708</v>
      </c>
      <c r="I1346" s="76">
        <v>474652893057.81824</v>
      </c>
      <c r="J1346" s="56">
        <v>0.18467775562777933</v>
      </c>
      <c r="K1346" s="76">
        <v>15065865784.437237</v>
      </c>
      <c r="L1346" s="76">
        <v>865562181.41871798</v>
      </c>
      <c r="M1346" s="76">
        <v>238606754011.81113</v>
      </c>
      <c r="N1346" s="76">
        <v>28791249483.119347</v>
      </c>
      <c r="O1346" s="76">
        <v>22319.034435214504</v>
      </c>
      <c r="P1346" s="46">
        <v>235577.65824598953</v>
      </c>
      <c r="Q1346" s="46">
        <v>118696.9011703876</v>
      </c>
      <c r="R1346" s="76">
        <v>1094090851259.7277</v>
      </c>
      <c r="S1346" s="56">
        <v>0.51191948960206801</v>
      </c>
      <c r="T1346" s="56">
        <v>0.34936470070455267</v>
      </c>
      <c r="U1346" s="46">
        <v>17.884050643589653</v>
      </c>
      <c r="V1346" s="76">
        <v>7388083751795.4277</v>
      </c>
      <c r="W1346" s="84">
        <v>2325.7898802650261</v>
      </c>
      <c r="X1346" s="82">
        <v>4.1372455483243774E-2</v>
      </c>
      <c r="Y1346" s="476">
        <v>2.0000000000000001E-4</v>
      </c>
    </row>
    <row r="1347" spans="1:25" x14ac:dyDescent="0.2">
      <c r="A1347" s="475">
        <v>1343</v>
      </c>
      <c r="B1347" s="56">
        <v>0.7592607649889227</v>
      </c>
      <c r="C1347" s="46">
        <v>3534.07343645941</v>
      </c>
      <c r="D1347" s="56">
        <v>0.76878773265025557</v>
      </c>
      <c r="E1347" s="56">
        <v>0.32610600337718998</v>
      </c>
      <c r="F1347" s="250">
        <v>2023.96</v>
      </c>
      <c r="G1347" s="76">
        <v>229574415906.05487</v>
      </c>
      <c r="H1347" s="46">
        <v>19548176.197200388</v>
      </c>
      <c r="I1347" s="76">
        <v>492076894193.82037</v>
      </c>
      <c r="J1347" s="56">
        <v>0.37947257345733243</v>
      </c>
      <c r="K1347" s="76">
        <v>16435258974.57819</v>
      </c>
      <c r="L1347" s="76">
        <v>0</v>
      </c>
      <c r="M1347" s="76">
        <v>332521580356.2229</v>
      </c>
      <c r="N1347" s="76">
        <v>55052477852.676384</v>
      </c>
      <c r="O1347" s="76">
        <v>29323.959838370363</v>
      </c>
      <c r="P1347" s="46">
        <v>381654.67657312658</v>
      </c>
      <c r="Q1347" s="46">
        <v>231621.00386088152</v>
      </c>
      <c r="R1347" s="76">
        <v>1255275358253.5718</v>
      </c>
      <c r="S1347" s="56">
        <v>0.60593655137485591</v>
      </c>
      <c r="T1347" s="56">
        <v>0.29423321416454756</v>
      </c>
      <c r="U1347" s="46">
        <v>16.661001169527928</v>
      </c>
      <c r="V1347" s="76">
        <v>6803119690782.5674</v>
      </c>
      <c r="W1347" s="84">
        <v>2147.1711652578247</v>
      </c>
      <c r="X1347" s="82">
        <v>4.3526861265756459E-2</v>
      </c>
      <c r="Y1347" s="476">
        <v>2.0000000000000001E-4</v>
      </c>
    </row>
    <row r="1348" spans="1:25" x14ac:dyDescent="0.2">
      <c r="A1348" s="475">
        <v>1344</v>
      </c>
      <c r="B1348" s="56">
        <v>0.54752889067372723</v>
      </c>
      <c r="C1348" s="46">
        <v>4377.1693496077905</v>
      </c>
      <c r="D1348" s="56">
        <v>1.0317775069962571</v>
      </c>
      <c r="E1348" s="56">
        <v>0.51298608423588388</v>
      </c>
      <c r="F1348" s="250">
        <v>2025.78</v>
      </c>
      <c r="G1348" s="76">
        <v>209707282166.77551</v>
      </c>
      <c r="H1348" s="46">
        <v>27528437.297778718</v>
      </c>
      <c r="I1348" s="76">
        <v>512497269639.2066</v>
      </c>
      <c r="J1348" s="56">
        <v>0.16770142310290403</v>
      </c>
      <c r="K1348" s="76">
        <v>31833041982.91021</v>
      </c>
      <c r="L1348" s="76">
        <v>43523417553.817001</v>
      </c>
      <c r="M1348" s="76">
        <v>116435038181.9713</v>
      </c>
      <c r="N1348" s="76">
        <v>7156074343.2956896</v>
      </c>
      <c r="O1348" s="76">
        <v>30372.909239781584</v>
      </c>
      <c r="P1348" s="46">
        <v>119969.74966355579</v>
      </c>
      <c r="Q1348" s="46">
        <v>28310.964330097813</v>
      </c>
      <c r="R1348" s="76">
        <v>1057379023896.9426</v>
      </c>
      <c r="S1348" s="56">
        <v>0.47959807747315242</v>
      </c>
      <c r="T1348" s="56">
        <v>0.23328941851269644</v>
      </c>
      <c r="U1348" s="46">
        <v>17.922102360699249</v>
      </c>
      <c r="V1348" s="76">
        <v>4762301785627.4111</v>
      </c>
      <c r="W1348" s="84">
        <v>1503.9655809357907</v>
      </c>
      <c r="X1348" s="82">
        <v>4.1813939916219046E-2</v>
      </c>
      <c r="Y1348" s="476">
        <v>2.0000000000000001E-4</v>
      </c>
    </row>
    <row r="1349" spans="1:25" x14ac:dyDescent="0.2">
      <c r="A1349" s="475">
        <v>1345</v>
      </c>
      <c r="B1349" s="56">
        <v>0.47552233783735265</v>
      </c>
      <c r="C1349" s="46">
        <v>3945.6622218567632</v>
      </c>
      <c r="D1349" s="56">
        <v>0.84184177019718887</v>
      </c>
      <c r="E1349" s="56">
        <v>0.5050983057994699</v>
      </c>
      <c r="F1349" s="250">
        <v>2025.55</v>
      </c>
      <c r="G1349" s="76">
        <v>56168206465.753296</v>
      </c>
      <c r="H1349" s="46">
        <v>21822250.94719578</v>
      </c>
      <c r="I1349" s="76">
        <v>579177474330.7085</v>
      </c>
      <c r="J1349" s="56">
        <v>0.33814542552574156</v>
      </c>
      <c r="K1349" s="76">
        <v>20300600583.995975</v>
      </c>
      <c r="L1349" s="76">
        <v>16723954736.368326</v>
      </c>
      <c r="M1349" s="76">
        <v>37751704185.772057</v>
      </c>
      <c r="N1349" s="76">
        <v>105138824654.6857</v>
      </c>
      <c r="O1349" s="76">
        <v>25676.444560033509</v>
      </c>
      <c r="P1349" s="46">
        <v>571756.59574431111</v>
      </c>
      <c r="Q1349" s="46">
        <v>379700.98711885058</v>
      </c>
      <c r="R1349" s="76">
        <v>828417133294.62024</v>
      </c>
      <c r="S1349" s="56">
        <v>0.39342351770080614</v>
      </c>
      <c r="T1349" s="56">
        <v>0.26264719779007684</v>
      </c>
      <c r="U1349" s="46">
        <v>14.444164653661806</v>
      </c>
      <c r="V1349" s="76">
        <v>3580627766126.375</v>
      </c>
      <c r="W1349" s="84">
        <v>1130.1221053418531</v>
      </c>
      <c r="X1349" s="82">
        <v>4.8910134383881212E-2</v>
      </c>
      <c r="Y1349" s="476">
        <v>2.0000000000000001E-4</v>
      </c>
    </row>
    <row r="1350" spans="1:25" x14ac:dyDescent="0.2">
      <c r="A1350" s="475">
        <v>1346</v>
      </c>
      <c r="B1350" s="56">
        <v>0.56178234087020884</v>
      </c>
      <c r="C1350" s="46">
        <v>4056.2477241782321</v>
      </c>
      <c r="D1350" s="56">
        <v>0.61925277591081729</v>
      </c>
      <c r="E1350" s="56">
        <v>0.64445883925949898</v>
      </c>
      <c r="F1350" s="250">
        <v>2027.35</v>
      </c>
      <c r="G1350" s="76">
        <v>85644806409.021729</v>
      </c>
      <c r="H1350" s="46">
        <v>13612453.972237738</v>
      </c>
      <c r="I1350" s="76">
        <v>450884205548.9704</v>
      </c>
      <c r="J1350" s="56">
        <v>0.49533393466470321</v>
      </c>
      <c r="K1350" s="76">
        <v>48586670227.331963</v>
      </c>
      <c r="L1350" s="76">
        <v>114750812160.51213</v>
      </c>
      <c r="M1350" s="76">
        <v>0</v>
      </c>
      <c r="N1350" s="76">
        <v>48628852165.615517</v>
      </c>
      <c r="O1350" s="76">
        <v>30604.129477799201</v>
      </c>
      <c r="P1350" s="46">
        <v>342145.11104381655</v>
      </c>
      <c r="Q1350" s="46">
        <v>205013.00126811364</v>
      </c>
      <c r="R1350" s="76">
        <v>698200478432.78845</v>
      </c>
      <c r="S1350" s="56">
        <v>0.54040501837655686</v>
      </c>
      <c r="T1350" s="56">
        <v>0.42239862202982115</v>
      </c>
      <c r="U1350" s="46">
        <v>14.504223405811281</v>
      </c>
      <c r="V1350" s="76">
        <v>4805115125573.4463</v>
      </c>
      <c r="W1350" s="84">
        <v>1517.405207266246</v>
      </c>
      <c r="X1350" s="82">
        <v>4.8910850371367415E-2</v>
      </c>
      <c r="Y1350" s="476">
        <v>2.0000000000000001E-4</v>
      </c>
    </row>
    <row r="1351" spans="1:25" x14ac:dyDescent="0.2">
      <c r="A1351" s="475">
        <v>1347</v>
      </c>
      <c r="B1351" s="56">
        <v>0.66721969911988011</v>
      </c>
      <c r="C1351" s="46">
        <v>8468.0893535387622</v>
      </c>
      <c r="D1351" s="56">
        <v>1.1534875250836356</v>
      </c>
      <c r="E1351" s="56">
        <v>0.48022427839651327</v>
      </c>
      <c r="F1351" s="250">
        <v>2024.86</v>
      </c>
      <c r="G1351" s="76">
        <v>520908897041.78131</v>
      </c>
      <c r="H1351" s="46">
        <v>35945836.51152838</v>
      </c>
      <c r="I1351" s="76">
        <v>808286732130.72302</v>
      </c>
      <c r="J1351" s="56">
        <v>0.34176905523776768</v>
      </c>
      <c r="K1351" s="76">
        <v>17410467483.144501</v>
      </c>
      <c r="L1351" s="76">
        <v>0</v>
      </c>
      <c r="M1351" s="76">
        <v>437283779271.31512</v>
      </c>
      <c r="N1351" s="76">
        <v>12447495389.207047</v>
      </c>
      <c r="O1351" s="76">
        <v>31915.019873183373</v>
      </c>
      <c r="P1351" s="46">
        <v>124005.07183636726</v>
      </c>
      <c r="Q1351" s="46">
        <v>50733.038260133559</v>
      </c>
      <c r="R1351" s="76">
        <v>1982646673554.3218</v>
      </c>
      <c r="S1351" s="56">
        <v>0.60669402780066128</v>
      </c>
      <c r="T1351" s="56">
        <v>0.37880432208875697</v>
      </c>
      <c r="U1351" s="46">
        <v>17.130875318575715</v>
      </c>
      <c r="V1351" s="76">
        <v>13905323679390.863</v>
      </c>
      <c r="W1351" s="84">
        <v>4384.2559612719324</v>
      </c>
      <c r="X1351" s="82">
        <v>4.3317858598322753E-2</v>
      </c>
      <c r="Y1351" s="476">
        <v>2.0000000000000001E-4</v>
      </c>
    </row>
    <row r="1352" spans="1:25" x14ac:dyDescent="0.2">
      <c r="A1352" s="475">
        <v>1348</v>
      </c>
      <c r="B1352" s="56">
        <v>0.44515120481672288</v>
      </c>
      <c r="C1352" s="46">
        <v>1500</v>
      </c>
      <c r="D1352" s="56">
        <v>0.58782801025045706</v>
      </c>
      <c r="E1352" s="56">
        <v>0.34011185371322528</v>
      </c>
      <c r="F1352" s="250">
        <v>2023.81</v>
      </c>
      <c r="G1352" s="76">
        <v>391802293973.16071</v>
      </c>
      <c r="H1352" s="46">
        <v>12919078.132519009</v>
      </c>
      <c r="I1352" s="76">
        <v>357349418710.09698</v>
      </c>
      <c r="J1352" s="56">
        <v>0.43203153362614044</v>
      </c>
      <c r="K1352" s="76">
        <v>14395450490.546556</v>
      </c>
      <c r="L1352" s="76">
        <v>0</v>
      </c>
      <c r="M1352" s="76">
        <v>380129612047.2832</v>
      </c>
      <c r="N1352" s="76">
        <v>12078877762.470524</v>
      </c>
      <c r="O1352" s="76">
        <v>22401.067781880294</v>
      </c>
      <c r="P1352" s="46">
        <v>136361.30895663553</v>
      </c>
      <c r="Q1352" s="46">
        <v>54712.606965824976</v>
      </c>
      <c r="R1352" s="76">
        <v>1089470686446.9138</v>
      </c>
      <c r="S1352" s="56">
        <v>0.66818952229860873</v>
      </c>
      <c r="T1352" s="56">
        <v>0.46121498606391959</v>
      </c>
      <c r="U1352" s="46">
        <v>17.642852058185039</v>
      </c>
      <c r="V1352" s="76">
        <v>9939959809306.3789</v>
      </c>
      <c r="W1352" s="84">
        <v>3137.4675415039983</v>
      </c>
      <c r="X1352" s="82">
        <v>4.0486172963081643E-2</v>
      </c>
      <c r="Y1352" s="476">
        <v>2.0000000000000001E-4</v>
      </c>
    </row>
    <row r="1353" spans="1:25" x14ac:dyDescent="0.2">
      <c r="A1353" s="475">
        <v>1349</v>
      </c>
      <c r="B1353" s="56">
        <v>0.55369191800107953</v>
      </c>
      <c r="C1353" s="46">
        <v>1500</v>
      </c>
      <c r="D1353" s="56">
        <v>0.6012698273074506</v>
      </c>
      <c r="E1353" s="56">
        <v>0.60717109412562575</v>
      </c>
      <c r="F1353" s="250">
        <v>2026.82</v>
      </c>
      <c r="G1353" s="76">
        <v>98307665476.36647</v>
      </c>
      <c r="H1353" s="46">
        <v>13407708.201990921</v>
      </c>
      <c r="I1353" s="76">
        <v>355103273221.50427</v>
      </c>
      <c r="J1353" s="56">
        <v>0.17632485039264578</v>
      </c>
      <c r="K1353" s="76">
        <v>30220651529.220291</v>
      </c>
      <c r="L1353" s="76">
        <v>79825759083.114777</v>
      </c>
      <c r="M1353" s="76">
        <v>8248214384.9319553</v>
      </c>
      <c r="N1353" s="76">
        <v>36498889697.027412</v>
      </c>
      <c r="O1353" s="76">
        <v>21085.840829163557</v>
      </c>
      <c r="P1353" s="46">
        <v>212163.12590797737</v>
      </c>
      <c r="Q1353" s="46">
        <v>107655.46840819746</v>
      </c>
      <c r="R1353" s="76">
        <v>629229956636.2428</v>
      </c>
      <c r="S1353" s="56">
        <v>0.40946832980954917</v>
      </c>
      <c r="T1353" s="56">
        <v>0.21697610719516031</v>
      </c>
      <c r="U1353" s="46">
        <v>16.878940791392854</v>
      </c>
      <c r="V1353" s="76">
        <v>2590515062889.6226</v>
      </c>
      <c r="W1353" s="84">
        <v>817.96952310720133</v>
      </c>
      <c r="X1353" s="82">
        <v>4.2605480141064599E-2</v>
      </c>
      <c r="Y1353" s="476">
        <v>2.0000000000000001E-4</v>
      </c>
    </row>
    <row r="1354" spans="1:25" x14ac:dyDescent="0.2">
      <c r="A1354" s="475">
        <v>1350</v>
      </c>
      <c r="B1354" s="56">
        <v>0.3649260938991441</v>
      </c>
      <c r="C1354" s="46">
        <v>4541.5788336373271</v>
      </c>
      <c r="D1354" s="56">
        <v>0.53521657064147266</v>
      </c>
      <c r="E1354" s="56">
        <v>0.41908281696725719</v>
      </c>
      <c r="F1354" s="250">
        <v>2023.75</v>
      </c>
      <c r="G1354" s="76">
        <v>444945691547.9328</v>
      </c>
      <c r="H1354" s="46">
        <v>10798311.682185238</v>
      </c>
      <c r="I1354" s="76">
        <v>274501060475.01608</v>
      </c>
      <c r="J1354" s="56">
        <v>0.32288460246111628</v>
      </c>
      <c r="K1354" s="76">
        <v>7731642803.8574314</v>
      </c>
      <c r="L1354" s="76">
        <v>0</v>
      </c>
      <c r="M1354" s="76">
        <v>451621038277.70856</v>
      </c>
      <c r="N1354" s="76">
        <v>16355569902.253384</v>
      </c>
      <c r="O1354" s="76">
        <v>27772.500272521651</v>
      </c>
      <c r="P1354" s="46">
        <v>157905.57246849712</v>
      </c>
      <c r="Q1354" s="46">
        <v>70201.403861278086</v>
      </c>
      <c r="R1354" s="76">
        <v>1076530756854.8105</v>
      </c>
      <c r="S1354" s="56">
        <v>0.66831363719356429</v>
      </c>
      <c r="T1354" s="56">
        <v>0.4774767520456763</v>
      </c>
      <c r="U1354" s="46">
        <v>18.168905240076672</v>
      </c>
      <c r="V1354" s="76">
        <v>10281833547263.031</v>
      </c>
      <c r="W1354" s="84">
        <v>3245.8101249233941</v>
      </c>
      <c r="X1354" s="82">
        <v>3.9978412289571004E-2</v>
      </c>
      <c r="Y1354" s="476">
        <v>2.0000000000000001E-4</v>
      </c>
    </row>
    <row r="1355" spans="1:25" x14ac:dyDescent="0.2">
      <c r="A1355" s="475">
        <v>1351</v>
      </c>
      <c r="B1355" s="56">
        <v>0.60844143683630236</v>
      </c>
      <c r="C1355" s="46">
        <v>3230.9697582416061</v>
      </c>
      <c r="D1355" s="56">
        <v>0.96845625499348964</v>
      </c>
      <c r="E1355" s="56">
        <v>0.58124871981972315</v>
      </c>
      <c r="F1355" s="250">
        <v>2024.33</v>
      </c>
      <c r="G1355" s="76">
        <v>311566639626.56012</v>
      </c>
      <c r="H1355" s="46">
        <v>29557497.701901741</v>
      </c>
      <c r="I1355" s="76">
        <v>755188298412.0509</v>
      </c>
      <c r="J1355" s="56">
        <v>0.30228137601243377</v>
      </c>
      <c r="K1355" s="76">
        <v>20453066058.840374</v>
      </c>
      <c r="L1355" s="76">
        <v>290818459.92373562</v>
      </c>
      <c r="M1355" s="76">
        <v>229520867285.99078</v>
      </c>
      <c r="N1355" s="76">
        <v>108632786993.0526</v>
      </c>
      <c r="O1355" s="76">
        <v>30946.516220268357</v>
      </c>
      <c r="P1355" s="46">
        <v>557001.05776747316</v>
      </c>
      <c r="Q1355" s="46">
        <v>363734.48862697271</v>
      </c>
      <c r="R1355" s="76">
        <v>1460834261360.7581</v>
      </c>
      <c r="S1355" s="56">
        <v>0.49193926785937614</v>
      </c>
      <c r="T1355" s="56">
        <v>0.32858154156446062</v>
      </c>
      <c r="U1355" s="46">
        <v>16.844460667349413</v>
      </c>
      <c r="V1355" s="76">
        <v>8855558481013.2207</v>
      </c>
      <c r="W1355" s="84">
        <v>2796.1672520816105</v>
      </c>
      <c r="X1355" s="82">
        <v>4.3291618065004506E-2</v>
      </c>
      <c r="Y1355" s="476">
        <v>2.0000000000000001E-4</v>
      </c>
    </row>
    <row r="1356" spans="1:25" x14ac:dyDescent="0.2">
      <c r="A1356" s="475">
        <v>1352</v>
      </c>
      <c r="B1356" s="56">
        <v>0.61140243308534969</v>
      </c>
      <c r="C1356" s="46">
        <v>4718.2016611322224</v>
      </c>
      <c r="D1356" s="56">
        <v>0.77982944375460161</v>
      </c>
      <c r="E1356" s="56">
        <v>0.40916630977429291</v>
      </c>
      <c r="F1356" s="250">
        <v>2024.6</v>
      </c>
      <c r="G1356" s="76">
        <v>151573823140.98514</v>
      </c>
      <c r="H1356" s="46">
        <v>19404531.874913707</v>
      </c>
      <c r="I1356" s="76">
        <v>492246672497.46204</v>
      </c>
      <c r="J1356" s="56">
        <v>0.28386969139098406</v>
      </c>
      <c r="K1356" s="76">
        <v>32642513033.909233</v>
      </c>
      <c r="L1356" s="76">
        <v>52827529654.785316</v>
      </c>
      <c r="M1356" s="76">
        <v>94776440064.68338</v>
      </c>
      <c r="N1356" s="76">
        <v>52526379404.691162</v>
      </c>
      <c r="O1356" s="76">
        <v>38259.36673943574</v>
      </c>
      <c r="P1356" s="46">
        <v>323350.48350473883</v>
      </c>
      <c r="Q1356" s="46">
        <v>186600.06014239101</v>
      </c>
      <c r="R1356" s="76">
        <v>958997380833.76929</v>
      </c>
      <c r="S1356" s="56">
        <v>0.49073703111027411</v>
      </c>
      <c r="T1356" s="56">
        <v>0.28302538619664086</v>
      </c>
      <c r="U1356" s="46">
        <v>16.213159797118532</v>
      </c>
      <c r="V1356" s="76">
        <v>4922072630279.7363</v>
      </c>
      <c r="W1356" s="84">
        <v>1552.4826392914629</v>
      </c>
      <c r="X1356" s="82">
        <v>4.4420938635862904E-2</v>
      </c>
      <c r="Y1356" s="476">
        <v>2.0000000000000001E-4</v>
      </c>
    </row>
    <row r="1357" spans="1:25" x14ac:dyDescent="0.2">
      <c r="A1357" s="475">
        <v>1353</v>
      </c>
      <c r="B1357" s="56">
        <v>0.4213841618170307</v>
      </c>
      <c r="C1357" s="46">
        <v>9631.3118225641319</v>
      </c>
      <c r="D1357" s="56">
        <v>1.0138282083530281</v>
      </c>
      <c r="E1357" s="56">
        <v>0.57586170552809424</v>
      </c>
      <c r="F1357" s="250">
        <v>2026.45</v>
      </c>
      <c r="G1357" s="76">
        <v>157637930422.29053</v>
      </c>
      <c r="H1357" s="46">
        <v>24288373.190401185</v>
      </c>
      <c r="I1357" s="76">
        <v>567214352311.17578</v>
      </c>
      <c r="J1357" s="56">
        <v>0.24270799516731423</v>
      </c>
      <c r="K1357" s="76">
        <v>19178701030.659859</v>
      </c>
      <c r="L1357" s="76">
        <v>27593007332.253124</v>
      </c>
      <c r="M1357" s="76">
        <v>53453120708.471985</v>
      </c>
      <c r="N1357" s="76">
        <v>3671564211.4534054</v>
      </c>
      <c r="O1357" s="76">
        <v>23761.495790366444</v>
      </c>
      <c r="P1357" s="46">
        <v>74436.801243348222</v>
      </c>
      <c r="Q1357" s="46">
        <v>13172.450310837052</v>
      </c>
      <c r="R1357" s="76">
        <v>890724061436.27246</v>
      </c>
      <c r="S1357" s="56">
        <v>0.43648972189321616</v>
      </c>
      <c r="T1357" s="56">
        <v>0.2869651850818789</v>
      </c>
      <c r="U1357" s="46">
        <v>16.583683580349678</v>
      </c>
      <c r="V1357" s="76">
        <v>4535366766876.1406</v>
      </c>
      <c r="W1357" s="84">
        <v>1430.6922602236987</v>
      </c>
      <c r="X1357" s="82">
        <v>4.5264795198132639E-2</v>
      </c>
      <c r="Y1357" s="476">
        <v>2.0000000000000001E-4</v>
      </c>
    </row>
    <row r="1358" spans="1:25" x14ac:dyDescent="0.2">
      <c r="A1358" s="475">
        <v>1354</v>
      </c>
      <c r="B1358" s="56">
        <v>0.46456905049551805</v>
      </c>
      <c r="C1358" s="46">
        <v>8603.0156228924243</v>
      </c>
      <c r="D1358" s="56">
        <v>0.76430750846835427</v>
      </c>
      <c r="E1358" s="56">
        <v>0.68177956597592426</v>
      </c>
      <c r="F1358" s="250">
        <v>2024.17</v>
      </c>
      <c r="G1358" s="76">
        <v>327127593270.63806</v>
      </c>
      <c r="H1358" s="46">
        <v>18050777.459533114</v>
      </c>
      <c r="I1358" s="76">
        <v>497353497392.7627</v>
      </c>
      <c r="J1358" s="56">
        <v>0.3709465805684401</v>
      </c>
      <c r="K1358" s="76">
        <v>9077483315.1102047</v>
      </c>
      <c r="L1358" s="76">
        <v>0</v>
      </c>
      <c r="M1358" s="76">
        <v>268185192638.13126</v>
      </c>
      <c r="N1358" s="76">
        <v>54353109744.422195</v>
      </c>
      <c r="O1358" s="76">
        <v>26286.580430909151</v>
      </c>
      <c r="P1358" s="46">
        <v>356200.23164715583</v>
      </c>
      <c r="Q1358" s="46">
        <v>212089.81463950884</v>
      </c>
      <c r="R1358" s="76">
        <v>1203004153233.4194</v>
      </c>
      <c r="S1358" s="56">
        <v>0.59286827752519189</v>
      </c>
      <c r="T1358" s="56">
        <v>0.40149745948091425</v>
      </c>
      <c r="U1358" s="46">
        <v>17.044511439839297</v>
      </c>
      <c r="V1358" s="76">
        <v>8956887321679.7715</v>
      </c>
      <c r="W1358" s="84">
        <v>2824.5360244529152</v>
      </c>
      <c r="X1358" s="82">
        <v>4.3459498163988385E-2</v>
      </c>
      <c r="Y1358" s="476">
        <v>2.0000000000000001E-4</v>
      </c>
    </row>
    <row r="1359" spans="1:25" x14ac:dyDescent="0.2">
      <c r="A1359" s="475">
        <v>1355</v>
      </c>
      <c r="B1359" s="56">
        <v>0.64094225193968335</v>
      </c>
      <c r="C1359" s="46">
        <v>6281.1370823847028</v>
      </c>
      <c r="D1359" s="56">
        <v>0.57442196938829393</v>
      </c>
      <c r="E1359" s="56">
        <v>0.22478937994201864</v>
      </c>
      <c r="F1359" s="250">
        <v>2023.75</v>
      </c>
      <c r="G1359" s="76">
        <v>153969418814.03137</v>
      </c>
      <c r="H1359" s="46">
        <v>11535046.544482291</v>
      </c>
      <c r="I1359" s="76">
        <v>349587223864.45801</v>
      </c>
      <c r="J1359" s="56">
        <v>0.4347113035688116</v>
      </c>
      <c r="K1359" s="76">
        <v>8564335445.4286785</v>
      </c>
      <c r="L1359" s="76">
        <v>0</v>
      </c>
      <c r="M1359" s="76">
        <v>330323189522.53656</v>
      </c>
      <c r="N1359" s="76">
        <v>34575261360.784843</v>
      </c>
      <c r="O1359" s="76">
        <v>20911.536766743218</v>
      </c>
      <c r="P1359" s="46">
        <v>267615.02502156957</v>
      </c>
      <c r="Q1359" s="46">
        <v>149246.69583568512</v>
      </c>
      <c r="R1359" s="76">
        <v>1055615573819.9939</v>
      </c>
      <c r="S1359" s="56">
        <v>0.65632285586808836</v>
      </c>
      <c r="T1359" s="56">
        <v>0.27419467472051923</v>
      </c>
      <c r="U1359" s="46">
        <v>16.167330870779786</v>
      </c>
      <c r="V1359" s="76">
        <v>5209728023840.5947</v>
      </c>
      <c r="W1359" s="84">
        <v>1644.799187166411</v>
      </c>
      <c r="X1359" s="82">
        <v>4.4684684095946364E-2</v>
      </c>
      <c r="Y1359" s="476">
        <v>2.0000000000000001E-4</v>
      </c>
    </row>
    <row r="1360" spans="1:25" x14ac:dyDescent="0.2">
      <c r="A1360" s="475">
        <v>1356</v>
      </c>
      <c r="B1360" s="56">
        <v>0.51920834186805065</v>
      </c>
      <c r="C1360" s="46">
        <v>7713.8067759777405</v>
      </c>
      <c r="D1360" s="56">
        <v>0.27081591852546671</v>
      </c>
      <c r="E1360" s="56">
        <v>0.31878016172511936</v>
      </c>
      <c r="F1360" s="250">
        <v>2025.35</v>
      </c>
      <c r="G1360" s="76">
        <v>115943595378.96532</v>
      </c>
      <c r="H1360" s="46">
        <v>4418719.3828026736</v>
      </c>
      <c r="I1360" s="76">
        <v>203326157314.2287</v>
      </c>
      <c r="J1360" s="56">
        <v>0.51920834186805065</v>
      </c>
      <c r="K1360" s="76">
        <v>23465490899.892212</v>
      </c>
      <c r="L1360" s="76">
        <v>32686926755.8442</v>
      </c>
      <c r="M1360" s="76">
        <v>70578207388.972061</v>
      </c>
      <c r="N1360" s="76">
        <v>140923271899.84912</v>
      </c>
      <c r="O1360" s="76">
        <v>22244.488544297354</v>
      </c>
      <c r="P1360" s="46">
        <v>899675.02846072067</v>
      </c>
      <c r="Q1360" s="46">
        <v>573593.98640867753</v>
      </c>
      <c r="R1360" s="76">
        <v>579125585072.35767</v>
      </c>
      <c r="S1360" s="56">
        <v>0.53404589051532492</v>
      </c>
      <c r="T1360" s="56">
        <v>0.38205938497957925</v>
      </c>
      <c r="U1360" s="46">
        <v>16.042987495348299</v>
      </c>
      <c r="V1360" s="76">
        <v>3933934362562.229</v>
      </c>
      <c r="W1360" s="84">
        <v>1240.2905838612294</v>
      </c>
      <c r="X1360" s="82">
        <v>4.5104858690803558E-2</v>
      </c>
      <c r="Y1360" s="476">
        <v>2.0000000000000001E-4</v>
      </c>
    </row>
    <row r="1361" spans="1:25" x14ac:dyDescent="0.2">
      <c r="A1361" s="475">
        <v>1357</v>
      </c>
      <c r="B1361" s="56">
        <v>0.61749417384234206</v>
      </c>
      <c r="C1361" s="46">
        <v>5957.7593906331904</v>
      </c>
      <c r="D1361" s="56">
        <v>0.66543422989294898</v>
      </c>
      <c r="E1361" s="56">
        <v>0.4009990630564656</v>
      </c>
      <c r="F1361" s="250">
        <v>2024.68</v>
      </c>
      <c r="G1361" s="76">
        <v>137986141896.13898</v>
      </c>
      <c r="H1361" s="46">
        <v>13876055.660957081</v>
      </c>
      <c r="I1361" s="76">
        <v>320129382411.08307</v>
      </c>
      <c r="J1361" s="56">
        <v>0.1641716193078232</v>
      </c>
      <c r="K1361" s="76">
        <v>6486386174.6000481</v>
      </c>
      <c r="L1361" s="76">
        <v>0</v>
      </c>
      <c r="M1361" s="76">
        <v>150783514513.00012</v>
      </c>
      <c r="N1361" s="76">
        <v>31988380663.681957</v>
      </c>
      <c r="O1361" s="76">
        <v>24326.481402445395</v>
      </c>
      <c r="P1361" s="46">
        <v>222055.40598440851</v>
      </c>
      <c r="Q1361" s="46">
        <v>113613.25987801478</v>
      </c>
      <c r="R1361" s="76">
        <v>727639038329.40674</v>
      </c>
      <c r="S1361" s="56">
        <v>0.49284113830878817</v>
      </c>
      <c r="T1361" s="56">
        <v>0.23182721316516411</v>
      </c>
      <c r="U1361" s="46">
        <v>17.858387498539994</v>
      </c>
      <c r="V1361" s="76">
        <v>3277837391268.5127</v>
      </c>
      <c r="W1361" s="84">
        <v>1035.4585010689802</v>
      </c>
      <c r="X1361" s="82">
        <v>4.1571607052421945E-2</v>
      </c>
      <c r="Y1361" s="476">
        <v>2.0000000000000001E-4</v>
      </c>
    </row>
    <row r="1362" spans="1:25" x14ac:dyDescent="0.2">
      <c r="A1362" s="475">
        <v>1358</v>
      </c>
      <c r="B1362" s="56">
        <v>0.45962222384566676</v>
      </c>
      <c r="C1362" s="46">
        <v>7430.7078296447453</v>
      </c>
      <c r="D1362" s="56">
        <v>0.77412009614020794</v>
      </c>
      <c r="E1362" s="56">
        <v>0.43358246135802359</v>
      </c>
      <c r="F1362" s="250">
        <v>2026.24</v>
      </c>
      <c r="G1362" s="76">
        <v>56650711839.79879</v>
      </c>
      <c r="H1362" s="46">
        <v>18100155.625207886</v>
      </c>
      <c r="I1362" s="76">
        <v>574487123181.45581</v>
      </c>
      <c r="J1362" s="56">
        <v>0.45210118515054498</v>
      </c>
      <c r="K1362" s="76">
        <v>28534157544.896454</v>
      </c>
      <c r="L1362" s="76">
        <v>34356141518.079411</v>
      </c>
      <c r="M1362" s="76">
        <v>43712945150.437202</v>
      </c>
      <c r="N1362" s="76">
        <v>59239590673.810211</v>
      </c>
      <c r="O1362" s="76">
        <v>32134.719708587934</v>
      </c>
      <c r="P1362" s="46">
        <v>378989.26784573059</v>
      </c>
      <c r="Q1362" s="46">
        <v>229415.20045546279</v>
      </c>
      <c r="R1362" s="76">
        <v>840446705849.26526</v>
      </c>
      <c r="S1362" s="56">
        <v>0.51181116987336239</v>
      </c>
      <c r="T1362" s="56">
        <v>0.36415328891328941</v>
      </c>
      <c r="U1362" s="46">
        <v>13.956082820494027</v>
      </c>
      <c r="V1362" s="76">
        <v>4758998637444.0869</v>
      </c>
      <c r="W1362" s="84">
        <v>1501.6403721970069</v>
      </c>
      <c r="X1362" s="82">
        <v>5.2088573578929417E-2</v>
      </c>
      <c r="Y1362" s="476">
        <v>2.0000000000000001E-4</v>
      </c>
    </row>
    <row r="1363" spans="1:25" x14ac:dyDescent="0.2">
      <c r="A1363" s="475">
        <v>1359</v>
      </c>
      <c r="B1363" s="56">
        <v>0.43502412938719093</v>
      </c>
      <c r="C1363" s="46">
        <v>2736.163932487796</v>
      </c>
      <c r="D1363" s="56">
        <v>0.96667275241397055</v>
      </c>
      <c r="E1363" s="56">
        <v>0.36056492920768557</v>
      </c>
      <c r="F1363" s="250">
        <v>2025.79</v>
      </c>
      <c r="G1363" s="76">
        <v>302548123326.52112</v>
      </c>
      <c r="H1363" s="46">
        <v>29796553.243487403</v>
      </c>
      <c r="I1363" s="76">
        <v>633832071318.89111</v>
      </c>
      <c r="J1363" s="56">
        <v>0.33151249882898881</v>
      </c>
      <c r="K1363" s="76">
        <v>14534460567.695086</v>
      </c>
      <c r="L1363" s="76">
        <v>11016477072.64731</v>
      </c>
      <c r="M1363" s="76">
        <v>161935992975.23578</v>
      </c>
      <c r="N1363" s="76">
        <v>60151801218.339958</v>
      </c>
      <c r="O1363" s="76">
        <v>16045.224592748065</v>
      </c>
      <c r="P1363" s="46">
        <v>418823.04808713979</v>
      </c>
      <c r="Q1363" s="46">
        <v>255135.65501258738</v>
      </c>
      <c r="R1363" s="76">
        <v>1183483111998.5928</v>
      </c>
      <c r="S1363" s="56">
        <v>0.51558382283916004</v>
      </c>
      <c r="T1363" s="56">
        <v>0.41344847824437503</v>
      </c>
      <c r="U1363" s="46">
        <v>16.667701863129039</v>
      </c>
      <c r="V1363" s="76">
        <v>8908871606160.002</v>
      </c>
      <c r="W1363" s="84">
        <v>2808.6780653438104</v>
      </c>
      <c r="X1363" s="82">
        <v>4.4067759103248616E-2</v>
      </c>
      <c r="Y1363" s="476">
        <v>2.0000000000000001E-4</v>
      </c>
    </row>
    <row r="1364" spans="1:25" x14ac:dyDescent="0.2">
      <c r="A1364" s="475">
        <v>1360</v>
      </c>
      <c r="B1364" s="56">
        <v>0.42622381008623084</v>
      </c>
      <c r="C1364" s="46">
        <v>4553.8425230696594</v>
      </c>
      <c r="D1364" s="56">
        <v>0.90066215625559165</v>
      </c>
      <c r="E1364" s="56">
        <v>0.40901353530418688</v>
      </c>
      <c r="F1364" s="250">
        <v>2025.61</v>
      </c>
      <c r="G1364" s="76">
        <v>220580395475.216</v>
      </c>
      <c r="H1364" s="46">
        <v>24531087.889741182</v>
      </c>
      <c r="I1364" s="76">
        <v>627684619968.85352</v>
      </c>
      <c r="J1364" s="56">
        <v>0.35256604727374863</v>
      </c>
      <c r="K1364" s="76">
        <v>16027728127.569157</v>
      </c>
      <c r="L1364" s="76">
        <v>2425387135.9135952</v>
      </c>
      <c r="M1364" s="76">
        <v>117895869379.28534</v>
      </c>
      <c r="N1364" s="76">
        <v>57596110847.162781</v>
      </c>
      <c r="O1364" s="76">
        <v>32835.124348845871</v>
      </c>
      <c r="P1364" s="46">
        <v>368750.68331928097</v>
      </c>
      <c r="Q1364" s="46">
        <v>218276.75336422247</v>
      </c>
      <c r="R1364" s="76">
        <v>1079759046718.5249</v>
      </c>
      <c r="S1364" s="56">
        <v>0.50409331571404836</v>
      </c>
      <c r="T1364" s="56">
        <v>0.38849939903809766</v>
      </c>
      <c r="U1364" s="46">
        <v>16.102680577237773</v>
      </c>
      <c r="V1364" s="76">
        <v>7402446734612.2451</v>
      </c>
      <c r="W1364" s="84">
        <v>2336.3123444637854</v>
      </c>
      <c r="X1364" s="82">
        <v>4.5642949453795156E-2</v>
      </c>
      <c r="Y1364" s="476">
        <v>2.0000000000000001E-4</v>
      </c>
    </row>
    <row r="1365" spans="1:25" x14ac:dyDescent="0.2">
      <c r="A1365" s="475">
        <v>1361</v>
      </c>
      <c r="B1365" s="56">
        <v>0.58437253478997919</v>
      </c>
      <c r="C1365" s="46">
        <v>3706.2918318287593</v>
      </c>
      <c r="D1365" s="56">
        <v>0.56429887658881528</v>
      </c>
      <c r="E1365" s="56">
        <v>0.38339294202012308</v>
      </c>
      <c r="F1365" s="250">
        <v>2023.75</v>
      </c>
      <c r="G1365" s="76">
        <v>267701206837.50494</v>
      </c>
      <c r="H1365" s="46">
        <v>11570697.517627489</v>
      </c>
      <c r="I1365" s="76">
        <v>392440449746.0661</v>
      </c>
      <c r="J1365" s="56">
        <v>0.40009446841769736</v>
      </c>
      <c r="K1365" s="76">
        <v>13063829055.724579</v>
      </c>
      <c r="L1365" s="76">
        <v>0</v>
      </c>
      <c r="M1365" s="76">
        <v>389197573213.62054</v>
      </c>
      <c r="N1365" s="76">
        <v>39160591157.099632</v>
      </c>
      <c r="O1365" s="76">
        <v>25859.724062173413</v>
      </c>
      <c r="P1365" s="46">
        <v>243727.1397636873</v>
      </c>
      <c r="Q1365" s="46">
        <v>131604.74159830395</v>
      </c>
      <c r="R1365" s="76">
        <v>1157436024716.1443</v>
      </c>
      <c r="S1365" s="56">
        <v>0.64133286955066293</v>
      </c>
      <c r="T1365" s="56">
        <v>0.34068201469902387</v>
      </c>
      <c r="U1365" s="46">
        <v>17.014825733311007</v>
      </c>
      <c r="V1365" s="76">
        <v>7457255459454.9082</v>
      </c>
      <c r="W1365" s="84">
        <v>2349.6974754941489</v>
      </c>
      <c r="X1365" s="82">
        <v>4.2321742392940113E-2</v>
      </c>
      <c r="Y1365" s="476">
        <v>2.0000000000000001E-4</v>
      </c>
    </row>
    <row r="1366" spans="1:25" x14ac:dyDescent="0.2">
      <c r="A1366" s="475">
        <v>1362</v>
      </c>
      <c r="B1366" s="56">
        <v>0.50770065169830214</v>
      </c>
      <c r="C1366" s="46">
        <v>7470.8682458039293</v>
      </c>
      <c r="D1366" s="56">
        <v>0.51479954859419097</v>
      </c>
      <c r="E1366" s="56">
        <v>0.38998991753304973</v>
      </c>
      <c r="F1366" s="250">
        <v>2024.66</v>
      </c>
      <c r="G1366" s="76">
        <v>221788040270.05658</v>
      </c>
      <c r="H1366" s="46">
        <v>9773753.9717100821</v>
      </c>
      <c r="I1366" s="76">
        <v>351566853077.21216</v>
      </c>
      <c r="J1366" s="56">
        <v>0.42595584824254851</v>
      </c>
      <c r="K1366" s="76">
        <v>11118385664.902534</v>
      </c>
      <c r="L1366" s="76">
        <v>6435987253.1769819</v>
      </c>
      <c r="M1366" s="76">
        <v>142543238431.91104</v>
      </c>
      <c r="N1366" s="76">
        <v>37024758776.838242</v>
      </c>
      <c r="O1366" s="76">
        <v>42796.85787502196</v>
      </c>
      <c r="P1366" s="46">
        <v>238281.00820159307</v>
      </c>
      <c r="Q1366" s="46">
        <v>128613.91679121013</v>
      </c>
      <c r="R1366" s="76">
        <v>700604483781.026</v>
      </c>
      <c r="S1366" s="56">
        <v>0.57559258377465694</v>
      </c>
      <c r="T1366" s="56">
        <v>0.49353368780153856</v>
      </c>
      <c r="U1366" s="46">
        <v>16.799500423257129</v>
      </c>
      <c r="V1366" s="76">
        <v>6425787241716.3672</v>
      </c>
      <c r="W1366" s="84">
        <v>2028.7084068851923</v>
      </c>
      <c r="X1366" s="82">
        <v>4.3301397442709069E-2</v>
      </c>
      <c r="Y1366" s="476">
        <v>2.0000000000000001E-4</v>
      </c>
    </row>
    <row r="1367" spans="1:25" x14ac:dyDescent="0.2">
      <c r="A1367" s="475">
        <v>1363</v>
      </c>
      <c r="B1367" s="56">
        <v>0.44841312668175798</v>
      </c>
      <c r="C1367" s="46">
        <v>7921.6991378066814</v>
      </c>
      <c r="D1367" s="56">
        <v>1.3296853716661747</v>
      </c>
      <c r="E1367" s="56">
        <v>0.49301487724566617</v>
      </c>
      <c r="F1367" s="250">
        <v>2023.87</v>
      </c>
      <c r="G1367" s="76">
        <v>476502060835.15991</v>
      </c>
      <c r="H1367" s="46">
        <v>55583777.654082388</v>
      </c>
      <c r="I1367" s="76">
        <v>876101306676.14246</v>
      </c>
      <c r="J1367" s="56">
        <v>0.17094860579346838</v>
      </c>
      <c r="K1367" s="76">
        <v>15418962276.891569</v>
      </c>
      <c r="L1367" s="76">
        <v>0</v>
      </c>
      <c r="M1367" s="76">
        <v>501613562740.72614</v>
      </c>
      <c r="N1367" s="76">
        <v>104061421633.24162</v>
      </c>
      <c r="O1367" s="76">
        <v>24461.921948894116</v>
      </c>
      <c r="P1367" s="46">
        <v>665118.98208284623</v>
      </c>
      <c r="Q1367" s="46">
        <v>438373.29828981904</v>
      </c>
      <c r="R1367" s="76">
        <v>2152415673735.2231</v>
      </c>
      <c r="S1367" s="56">
        <v>0.51148239345593849</v>
      </c>
      <c r="T1367" s="56">
        <v>0.25729725121166941</v>
      </c>
      <c r="U1367" s="46">
        <v>18.121817550694505</v>
      </c>
      <c r="V1367" s="76">
        <v>10546658301365.045</v>
      </c>
      <c r="W1367" s="84">
        <v>3326.3473822596525</v>
      </c>
      <c r="X1367" s="82">
        <v>4.1531073455129741E-2</v>
      </c>
      <c r="Y1367" s="476">
        <v>2.0000000000000001E-4</v>
      </c>
    </row>
    <row r="1368" spans="1:25" x14ac:dyDescent="0.2">
      <c r="A1368" s="475">
        <v>1364</v>
      </c>
      <c r="B1368" s="56">
        <v>0.43298535867173471</v>
      </c>
      <c r="C1368" s="46">
        <v>5657.5206048265809</v>
      </c>
      <c r="D1368" s="56">
        <v>0.97485223000378962</v>
      </c>
      <c r="E1368" s="56">
        <v>0.7</v>
      </c>
      <c r="F1368" s="250">
        <v>2027</v>
      </c>
      <c r="G1368" s="76">
        <v>71767145232.006256</v>
      </c>
      <c r="H1368" s="46">
        <v>29047504.25482313</v>
      </c>
      <c r="I1368" s="76">
        <v>749028266652.27051</v>
      </c>
      <c r="J1368" s="56">
        <v>0.32968528516703932</v>
      </c>
      <c r="K1368" s="76">
        <v>42856601785.905746</v>
      </c>
      <c r="L1368" s="76">
        <v>105397895130.67407</v>
      </c>
      <c r="M1368" s="76">
        <v>0</v>
      </c>
      <c r="N1368" s="76">
        <v>99324732798.059692</v>
      </c>
      <c r="O1368" s="76">
        <v>11566.709652861202</v>
      </c>
      <c r="P1368" s="46">
        <v>539097.32084767974</v>
      </c>
      <c r="Q1368" s="46">
        <v>349288.92100325372</v>
      </c>
      <c r="R1368" s="76">
        <v>1049040081259.6718</v>
      </c>
      <c r="S1368" s="56">
        <v>0.40416412079774389</v>
      </c>
      <c r="T1368" s="56">
        <v>0.27801767018626344</v>
      </c>
      <c r="U1368" s="46">
        <v>14.210915471451901</v>
      </c>
      <c r="V1368" s="76">
        <v>4643600321405.792</v>
      </c>
      <c r="W1368" s="84">
        <v>1466.5721759693799</v>
      </c>
      <c r="X1368" s="82">
        <v>5.0510745824521891E-2</v>
      </c>
      <c r="Y1368" s="476">
        <v>2.0000000000000001E-4</v>
      </c>
    </row>
    <row r="1369" spans="1:25" x14ac:dyDescent="0.2">
      <c r="A1369" s="475">
        <v>1365</v>
      </c>
      <c r="B1369" s="56">
        <v>0.51728479311248421</v>
      </c>
      <c r="C1369" s="46">
        <v>2483.8442955336677</v>
      </c>
      <c r="D1369" s="56">
        <v>0.90173765878191814</v>
      </c>
      <c r="E1369" s="56">
        <v>0.42467122606007845</v>
      </c>
      <c r="F1369" s="250">
        <v>2025.99</v>
      </c>
      <c r="G1369" s="76">
        <v>336672931753.01025</v>
      </c>
      <c r="H1369" s="46">
        <v>24986319.73861286</v>
      </c>
      <c r="I1369" s="76">
        <v>375989862794.01605</v>
      </c>
      <c r="J1369" s="56">
        <v>3.7855905891975627E-2</v>
      </c>
      <c r="K1369" s="76">
        <v>14081517329.160971</v>
      </c>
      <c r="L1369" s="76">
        <v>7095311128.7723656</v>
      </c>
      <c r="M1369" s="76">
        <v>229552092532.19427</v>
      </c>
      <c r="N1369" s="76">
        <v>89129216374.787323</v>
      </c>
      <c r="O1369" s="76">
        <v>23206.909995584279</v>
      </c>
      <c r="P1369" s="46">
        <v>582854.25072792743</v>
      </c>
      <c r="Q1369" s="46">
        <v>386596.63626489014</v>
      </c>
      <c r="R1369" s="76">
        <v>1057195842944.9388</v>
      </c>
      <c r="S1369" s="56">
        <v>0.47410104594416347</v>
      </c>
      <c r="T1369" s="56">
        <v>0.29232353218359219</v>
      </c>
      <c r="U1369" s="46">
        <v>20.566810443821335</v>
      </c>
      <c r="V1369" s="76">
        <v>6816518554189.1758</v>
      </c>
      <c r="W1369" s="84">
        <v>2150.5104137150797</v>
      </c>
      <c r="X1369" s="82">
        <v>3.6596115633396757E-2</v>
      </c>
      <c r="Y1369" s="476">
        <v>2.0000000000000001E-4</v>
      </c>
    </row>
    <row r="1370" spans="1:25" x14ac:dyDescent="0.2">
      <c r="A1370" s="475">
        <v>1366</v>
      </c>
      <c r="B1370" s="56">
        <v>0.64102787291103291</v>
      </c>
      <c r="C1370" s="46">
        <v>7003.7587047589514</v>
      </c>
      <c r="D1370" s="56">
        <v>0.88486219987730119</v>
      </c>
      <c r="E1370" s="56">
        <v>0.34812112410528484</v>
      </c>
      <c r="F1370" s="250">
        <v>2026.06</v>
      </c>
      <c r="G1370" s="76">
        <v>122098695730.44666</v>
      </c>
      <c r="H1370" s="46">
        <v>21832170.718705658</v>
      </c>
      <c r="I1370" s="76">
        <v>469618124370.55469</v>
      </c>
      <c r="J1370" s="56">
        <v>0.25942541090414839</v>
      </c>
      <c r="K1370" s="76">
        <v>26047965101.17469</v>
      </c>
      <c r="L1370" s="76">
        <v>40780031198.819366</v>
      </c>
      <c r="M1370" s="76">
        <v>61181827434.310875</v>
      </c>
      <c r="N1370" s="76">
        <v>3609030717.6188321</v>
      </c>
      <c r="O1370" s="76">
        <v>30734.009859264304</v>
      </c>
      <c r="P1370" s="46">
        <v>75710.249999999665</v>
      </c>
      <c r="Q1370" s="46">
        <v>14717.249999999889</v>
      </c>
      <c r="R1370" s="76">
        <v>723404974890.90808</v>
      </c>
      <c r="S1370" s="56">
        <v>0.426306311181538</v>
      </c>
      <c r="T1370" s="56">
        <v>0.31212976338550041</v>
      </c>
      <c r="U1370" s="46">
        <v>16.158172066991444</v>
      </c>
      <c r="V1370" s="76">
        <v>3985512817559.6504</v>
      </c>
      <c r="W1370" s="84">
        <v>1257.8044092728558</v>
      </c>
      <c r="X1370" s="82">
        <v>4.6189229898291426E-2</v>
      </c>
      <c r="Y1370" s="476">
        <v>2.0000000000000001E-4</v>
      </c>
    </row>
    <row r="1371" spans="1:25" x14ac:dyDescent="0.2">
      <c r="A1371" s="475">
        <v>1367</v>
      </c>
      <c r="B1371" s="56">
        <v>0.60423429326845279</v>
      </c>
      <c r="C1371" s="46">
        <v>6318.9906657052416</v>
      </c>
      <c r="D1371" s="56">
        <v>0.64254973320693609</v>
      </c>
      <c r="E1371" s="56">
        <v>0.64426868374815738</v>
      </c>
      <c r="F1371" s="250">
        <v>2023.75</v>
      </c>
      <c r="G1371" s="76">
        <v>307544806431.9657</v>
      </c>
      <c r="H1371" s="46">
        <v>13466229.520321749</v>
      </c>
      <c r="I1371" s="76">
        <v>453096623349.43219</v>
      </c>
      <c r="J1371" s="56">
        <v>0.53750358620101135</v>
      </c>
      <c r="K1371" s="76">
        <v>8527703212.7123842</v>
      </c>
      <c r="L1371" s="76">
        <v>0</v>
      </c>
      <c r="M1371" s="76">
        <v>356616529765.22198</v>
      </c>
      <c r="N1371" s="76">
        <v>15951834958.433575</v>
      </c>
      <c r="O1371" s="76">
        <v>32833.202348297658</v>
      </c>
      <c r="P1371" s="46">
        <v>168089.55894225941</v>
      </c>
      <c r="Q1371" s="46">
        <v>75571.218476924987</v>
      </c>
      <c r="R1371" s="76">
        <v>1099129169959.1248</v>
      </c>
      <c r="S1371" s="56">
        <v>0.67954096857062707</v>
      </c>
      <c r="T1371" s="56">
        <v>0.4575541828044597</v>
      </c>
      <c r="U1371" s="46">
        <v>16.650368063220874</v>
      </c>
      <c r="V1371" s="76">
        <v>9197678409017.2168</v>
      </c>
      <c r="W1371" s="84">
        <v>2904.0690237051926</v>
      </c>
      <c r="X1371" s="82">
        <v>4.3769555729542095E-2</v>
      </c>
      <c r="Y1371" s="476">
        <v>2.0000000000000001E-4</v>
      </c>
    </row>
    <row r="1372" spans="1:25" x14ac:dyDescent="0.2">
      <c r="A1372" s="475">
        <v>1368</v>
      </c>
      <c r="B1372" s="56">
        <v>0.24289276048888542</v>
      </c>
      <c r="C1372" s="46">
        <v>3698.0844701223523</v>
      </c>
      <c r="D1372" s="56">
        <v>0.62934062909926036</v>
      </c>
      <c r="E1372" s="56">
        <v>0.53928823223003064</v>
      </c>
      <c r="F1372" s="250">
        <v>2024.54</v>
      </c>
      <c r="G1372" s="76">
        <v>175846992210.69864</v>
      </c>
      <c r="H1372" s="46">
        <v>13505996.003328776</v>
      </c>
      <c r="I1372" s="76">
        <v>426334577686.96484</v>
      </c>
      <c r="J1372" s="56">
        <v>0.24289276048888542</v>
      </c>
      <c r="K1372" s="76">
        <v>11237131099.333406</v>
      </c>
      <c r="L1372" s="76">
        <v>0</v>
      </c>
      <c r="M1372" s="76">
        <v>186244613023.39984</v>
      </c>
      <c r="N1372" s="76">
        <v>8169418085.5132236</v>
      </c>
      <c r="O1372" s="76">
        <v>31215.092438631687</v>
      </c>
      <c r="P1372" s="46">
        <v>101465.43749999997</v>
      </c>
      <c r="Q1372" s="46">
        <v>33113.812499999978</v>
      </c>
      <c r="R1372" s="76">
        <v>895269502811.47449</v>
      </c>
      <c r="S1372" s="56">
        <v>0.52235312657485877</v>
      </c>
      <c r="T1372" s="56">
        <v>0.27746404524602075</v>
      </c>
      <c r="U1372" s="46">
        <v>17.213822921327381</v>
      </c>
      <c r="V1372" s="76">
        <v>4658127391527.1113</v>
      </c>
      <c r="W1372" s="84">
        <v>1469.9311641722468</v>
      </c>
      <c r="X1372" s="82">
        <v>4.2856408614766056E-2</v>
      </c>
      <c r="Y1372" s="476">
        <v>2.0000000000000001E-4</v>
      </c>
    </row>
    <row r="1373" spans="1:25" x14ac:dyDescent="0.2">
      <c r="A1373" s="475">
        <v>1369</v>
      </c>
      <c r="B1373" s="56">
        <v>0.52334964808308493</v>
      </c>
      <c r="C1373" s="46">
        <v>2514.7411017847253</v>
      </c>
      <c r="D1373" s="56">
        <v>1.0147439133727021</v>
      </c>
      <c r="E1373" s="56">
        <v>0.49990775237325685</v>
      </c>
      <c r="F1373" s="250">
        <v>2024.81</v>
      </c>
      <c r="G1373" s="76">
        <v>234409524799.37024</v>
      </c>
      <c r="H1373" s="46">
        <v>32770721.725253042</v>
      </c>
      <c r="I1373" s="76">
        <v>686300824936.6106</v>
      </c>
      <c r="J1373" s="56">
        <v>0.30403820133026604</v>
      </c>
      <c r="K1373" s="76">
        <v>22438132791.076866</v>
      </c>
      <c r="L1373" s="76">
        <v>4933982381.8747625</v>
      </c>
      <c r="M1373" s="76">
        <v>223214029926.84836</v>
      </c>
      <c r="N1373" s="76">
        <v>39996820426.914375</v>
      </c>
      <c r="O1373" s="76">
        <v>23458.925317572321</v>
      </c>
      <c r="P1373" s="46">
        <v>297234.8604153964</v>
      </c>
      <c r="Q1373" s="46">
        <v>161778.9318875868</v>
      </c>
      <c r="R1373" s="76">
        <v>1362770305346.8667</v>
      </c>
      <c r="S1373" s="56">
        <v>0.5274524536387214</v>
      </c>
      <c r="T1373" s="56">
        <v>0.30885706865234863</v>
      </c>
      <c r="U1373" s="46">
        <v>16.272875143040149</v>
      </c>
      <c r="V1373" s="76">
        <v>7612447516683.248</v>
      </c>
      <c r="W1373" s="84">
        <v>2399.1554484465773</v>
      </c>
      <c r="X1373" s="82">
        <v>4.4275729141384931E-2</v>
      </c>
      <c r="Y1373" s="476">
        <v>2.0000000000000001E-4</v>
      </c>
    </row>
    <row r="1374" spans="1:25" x14ac:dyDescent="0.2">
      <c r="A1374" s="475">
        <v>1370</v>
      </c>
      <c r="B1374" s="56">
        <v>0.50532940304846208</v>
      </c>
      <c r="C1374" s="46">
        <v>4162.2824735210443</v>
      </c>
      <c r="D1374" s="56">
        <v>0.4901886492362364</v>
      </c>
      <c r="E1374" s="56">
        <v>0.7</v>
      </c>
      <c r="F1374" s="250">
        <v>2025.3</v>
      </c>
      <c r="G1374" s="76">
        <v>113937572238.27466</v>
      </c>
      <c r="H1374" s="46">
        <v>9217664.319302801</v>
      </c>
      <c r="I1374" s="76">
        <v>224855114408.70694</v>
      </c>
      <c r="J1374" s="56">
        <v>0.20662123187923587</v>
      </c>
      <c r="K1374" s="76">
        <v>32738724361.352257</v>
      </c>
      <c r="L1374" s="76">
        <v>102994490371.16209</v>
      </c>
      <c r="M1374" s="76">
        <v>79271781167.454849</v>
      </c>
      <c r="N1374" s="76">
        <v>60963894608.298607</v>
      </c>
      <c r="O1374" s="76">
        <v>39097.73014947203</v>
      </c>
      <c r="P1374" s="46">
        <v>372094.15474267525</v>
      </c>
      <c r="Q1374" s="46">
        <v>231928.04048670531</v>
      </c>
      <c r="R1374" s="76">
        <v>619591539132.75928</v>
      </c>
      <c r="S1374" s="56">
        <v>0.50631955644423898</v>
      </c>
      <c r="T1374" s="56">
        <v>0.24791481047575631</v>
      </c>
      <c r="U1374" s="46">
        <v>17.210727265870169</v>
      </c>
      <c r="V1374" s="76">
        <v>2903918876353.98</v>
      </c>
      <c r="W1374" s="84">
        <v>917.17459417645023</v>
      </c>
      <c r="X1374" s="82">
        <v>4.2688152067113051E-2</v>
      </c>
      <c r="Y1374" s="476">
        <v>2.0000000000000001E-4</v>
      </c>
    </row>
    <row r="1375" spans="1:25" x14ac:dyDescent="0.2">
      <c r="A1375" s="475">
        <v>1371</v>
      </c>
      <c r="B1375" s="56">
        <v>0.53715778288080662</v>
      </c>
      <c r="C1375" s="46">
        <v>3703.1757350778134</v>
      </c>
      <c r="D1375" s="56">
        <v>0.50083016087507048</v>
      </c>
      <c r="E1375" s="56">
        <v>0.42989735277168029</v>
      </c>
      <c r="F1375" s="250">
        <v>2023.75</v>
      </c>
      <c r="G1375" s="76">
        <v>443580120416.1911</v>
      </c>
      <c r="H1375" s="46">
        <v>9707926.6220082417</v>
      </c>
      <c r="I1375" s="76">
        <v>348743789313.38141</v>
      </c>
      <c r="J1375" s="56">
        <v>0.49823380952894425</v>
      </c>
      <c r="K1375" s="76">
        <v>8466297815.2072363</v>
      </c>
      <c r="L1375" s="76">
        <v>0</v>
      </c>
      <c r="M1375" s="76">
        <v>489450650858.99298</v>
      </c>
      <c r="N1375" s="76">
        <v>53268368970.06147</v>
      </c>
      <c r="O1375" s="76">
        <v>24416.909584697616</v>
      </c>
      <c r="P1375" s="46">
        <v>357142.79774573282</v>
      </c>
      <c r="Q1375" s="46">
        <v>219897.79222514844</v>
      </c>
      <c r="R1375" s="76">
        <v>1240483731525.2393</v>
      </c>
      <c r="S1375" s="56">
        <v>0.68891681869831989</v>
      </c>
      <c r="T1375" s="56">
        <v>0.4787352877875462</v>
      </c>
      <c r="U1375" s="46">
        <v>17.466957478501573</v>
      </c>
      <c r="V1375" s="76">
        <v>11458587742135.812</v>
      </c>
      <c r="W1375" s="84">
        <v>3616.2967855367874</v>
      </c>
      <c r="X1375" s="82">
        <v>4.1553011288841285E-2</v>
      </c>
      <c r="Y1375" s="476">
        <v>2.0000000000000001E-4</v>
      </c>
    </row>
    <row r="1376" spans="1:25" x14ac:dyDescent="0.2">
      <c r="A1376" s="475">
        <v>1372</v>
      </c>
      <c r="B1376" s="56">
        <v>0.43373980512427707</v>
      </c>
      <c r="C1376" s="46">
        <v>8485.0314673986304</v>
      </c>
      <c r="D1376" s="56">
        <v>0.36292319410000218</v>
      </c>
      <c r="E1376" s="56">
        <v>0.2586126720343544</v>
      </c>
      <c r="F1376" s="250">
        <v>2023.84</v>
      </c>
      <c r="G1376" s="76">
        <v>241946661978.31528</v>
      </c>
      <c r="H1376" s="46">
        <v>6319228.5561804743</v>
      </c>
      <c r="I1376" s="76">
        <v>184636871290.02335</v>
      </c>
      <c r="J1376" s="56">
        <v>0.29087900854373294</v>
      </c>
      <c r="K1376" s="76">
        <v>8719990938.7278366</v>
      </c>
      <c r="L1376" s="76">
        <v>0</v>
      </c>
      <c r="M1376" s="76">
        <v>223803314834.12146</v>
      </c>
      <c r="N1376" s="76">
        <v>72258576669.155212</v>
      </c>
      <c r="O1376" s="76">
        <v>16157.97488686659</v>
      </c>
      <c r="P1376" s="46">
        <v>491665.83992587414</v>
      </c>
      <c r="Q1376" s="46">
        <v>274190.35700244585</v>
      </c>
      <c r="R1376" s="76">
        <v>700636746708.62329</v>
      </c>
      <c r="S1376" s="56">
        <v>0.60040456262391773</v>
      </c>
      <c r="T1376" s="56">
        <v>0.42300796828518089</v>
      </c>
      <c r="U1376" s="46">
        <v>17.847509268417856</v>
      </c>
      <c r="V1376" s="76">
        <v>5944070337044.1025</v>
      </c>
      <c r="W1376" s="84">
        <v>1875.2048738463645</v>
      </c>
      <c r="X1376" s="82">
        <v>4.0016267912639618E-2</v>
      </c>
      <c r="Y1376" s="476">
        <v>2.0000000000000001E-4</v>
      </c>
    </row>
    <row r="1377" spans="1:25" x14ac:dyDescent="0.2">
      <c r="A1377" s="475">
        <v>1373</v>
      </c>
      <c r="B1377" s="56">
        <v>0.61505807623356079</v>
      </c>
      <c r="C1377" s="46">
        <v>6805.2435908818607</v>
      </c>
      <c r="D1377" s="56">
        <v>0.71868072581445064</v>
      </c>
      <c r="E1377" s="56">
        <v>0.41398299120013321</v>
      </c>
      <c r="F1377" s="250">
        <v>2025.5</v>
      </c>
      <c r="G1377" s="76">
        <v>106362640911.22527</v>
      </c>
      <c r="H1377" s="46">
        <v>16073161.869157825</v>
      </c>
      <c r="I1377" s="76">
        <v>388360091814.3526</v>
      </c>
      <c r="J1377" s="56">
        <v>0.34686660762436528</v>
      </c>
      <c r="K1377" s="76">
        <v>17229813629.962387</v>
      </c>
      <c r="L1377" s="76">
        <v>34851809491.306252</v>
      </c>
      <c r="M1377" s="76">
        <v>102406092602.89999</v>
      </c>
      <c r="N1377" s="76">
        <v>70509381595.200165</v>
      </c>
      <c r="O1377" s="76">
        <v>15149.680118760216</v>
      </c>
      <c r="P1377" s="46">
        <v>486124.6637884411</v>
      </c>
      <c r="Q1377" s="46">
        <v>315223.54461093608</v>
      </c>
      <c r="R1377" s="76">
        <v>795951009328.92004</v>
      </c>
      <c r="S1377" s="56">
        <v>0.52148262523797095</v>
      </c>
      <c r="T1377" s="56">
        <v>0.27227133860052127</v>
      </c>
      <c r="U1377" s="46">
        <v>15.836723881252185</v>
      </c>
      <c r="V1377" s="76">
        <v>3772539258628.0083</v>
      </c>
      <c r="W1377" s="84">
        <v>1191.0962149466368</v>
      </c>
      <c r="X1377" s="82">
        <v>4.5778533067571896E-2</v>
      </c>
      <c r="Y1377" s="476">
        <v>2.0000000000000001E-4</v>
      </c>
    </row>
    <row r="1378" spans="1:25" x14ac:dyDescent="0.2">
      <c r="A1378" s="475">
        <v>1374</v>
      </c>
      <c r="B1378" s="56">
        <v>0.40912464527323256</v>
      </c>
      <c r="C1378" s="46">
        <v>6161.3084323820585</v>
      </c>
      <c r="D1378" s="56">
        <v>0.50598542717078665</v>
      </c>
      <c r="E1378" s="56">
        <v>0.48133846020759158</v>
      </c>
      <c r="F1378" s="250">
        <v>2024.5</v>
      </c>
      <c r="G1378" s="76">
        <v>61030226735.173035</v>
      </c>
      <c r="H1378" s="46">
        <v>9461029.7050384097</v>
      </c>
      <c r="I1378" s="76">
        <v>229142690431.7673</v>
      </c>
      <c r="J1378" s="56">
        <v>0.2114147521940507</v>
      </c>
      <c r="K1378" s="76">
        <v>6599010752.3871784</v>
      </c>
      <c r="L1378" s="76">
        <v>12182219310.811319</v>
      </c>
      <c r="M1378" s="76">
        <v>61195915274.017242</v>
      </c>
      <c r="N1378" s="76">
        <v>44235690834.647835</v>
      </c>
      <c r="O1378" s="76">
        <v>35535.997571487191</v>
      </c>
      <c r="P1378" s="46">
        <v>295796.43480258749</v>
      </c>
      <c r="Q1378" s="46">
        <v>172263.42345405073</v>
      </c>
      <c r="R1378" s="76">
        <v>414050606344.55609</v>
      </c>
      <c r="S1378" s="56">
        <v>0.4104561763270505</v>
      </c>
      <c r="T1378" s="56">
        <v>0.25606951917771525</v>
      </c>
      <c r="U1378" s="46">
        <v>16.338836509653461</v>
      </c>
      <c r="V1378" s="76">
        <v>1942630256204.2126</v>
      </c>
      <c r="W1378" s="84">
        <v>612.64996124423953</v>
      </c>
      <c r="X1378" s="82">
        <v>4.3639143424656711E-2</v>
      </c>
      <c r="Y1378" s="476">
        <v>2.0000000000000001E-4</v>
      </c>
    </row>
    <row r="1379" spans="1:25" x14ac:dyDescent="0.2">
      <c r="A1379" s="475">
        <v>1375</v>
      </c>
      <c r="B1379" s="56">
        <v>0.42223065696769618</v>
      </c>
      <c r="C1379" s="46">
        <v>1500</v>
      </c>
      <c r="D1379" s="56">
        <v>1.1925825138865958</v>
      </c>
      <c r="E1379" s="56">
        <v>0.38497089843308091</v>
      </c>
      <c r="F1379" s="250">
        <v>2025.46</v>
      </c>
      <c r="G1379" s="76">
        <v>132599546836.31165</v>
      </c>
      <c r="H1379" s="46">
        <v>46971648.20601432</v>
      </c>
      <c r="I1379" s="76">
        <v>805415461992.19067</v>
      </c>
      <c r="J1379" s="56">
        <v>0.19053704088897128</v>
      </c>
      <c r="K1379" s="76">
        <v>31034902156.198189</v>
      </c>
      <c r="L1379" s="76">
        <v>23593815762.796509</v>
      </c>
      <c r="M1379" s="76">
        <v>103972118048.84959</v>
      </c>
      <c r="N1379" s="76">
        <v>39824870584.477051</v>
      </c>
      <c r="O1379" s="76">
        <v>31381.16434991713</v>
      </c>
      <c r="P1379" s="46">
        <v>294975.91163920914</v>
      </c>
      <c r="Q1379" s="46">
        <v>156514.02966966652</v>
      </c>
      <c r="R1379" s="76">
        <v>1234470639247.2812</v>
      </c>
      <c r="S1379" s="56">
        <v>0.37914231203097015</v>
      </c>
      <c r="T1379" s="56">
        <v>0.16903641716217571</v>
      </c>
      <c r="U1379" s="46">
        <v>16.515517771201242</v>
      </c>
      <c r="V1379" s="76">
        <v>3848752339647.3657</v>
      </c>
      <c r="W1379" s="84">
        <v>1214.1441285908465</v>
      </c>
      <c r="X1379" s="82">
        <v>4.3784864011712617E-2</v>
      </c>
      <c r="Y1379" s="476">
        <v>2.0000000000000001E-4</v>
      </c>
    </row>
    <row r="1380" spans="1:25" x14ac:dyDescent="0.2">
      <c r="A1380" s="475">
        <v>1376</v>
      </c>
      <c r="B1380" s="56">
        <v>0.51035278850976273</v>
      </c>
      <c r="C1380" s="46">
        <v>7108.7808766999151</v>
      </c>
      <c r="D1380" s="56">
        <v>0.91394290990911375</v>
      </c>
      <c r="E1380" s="56">
        <v>0.54395264461097581</v>
      </c>
      <c r="F1380" s="250">
        <v>2023.89</v>
      </c>
      <c r="G1380" s="76">
        <v>302192749342.65741</v>
      </c>
      <c r="H1380" s="46">
        <v>23501214.753177445</v>
      </c>
      <c r="I1380" s="76">
        <v>590383284479.89197</v>
      </c>
      <c r="J1380" s="56">
        <v>0.4113412471674206</v>
      </c>
      <c r="K1380" s="76">
        <v>9938124107.8577499</v>
      </c>
      <c r="L1380" s="76">
        <v>0</v>
      </c>
      <c r="M1380" s="76">
        <v>276848131370.13275</v>
      </c>
      <c r="N1380" s="76">
        <v>23157194428.136055</v>
      </c>
      <c r="O1380" s="76">
        <v>23480.205974329299</v>
      </c>
      <c r="P1380" s="46">
        <v>185301.38924405165</v>
      </c>
      <c r="Q1380" s="46">
        <v>102665.40640113685</v>
      </c>
      <c r="R1380" s="76">
        <v>1269022698908.0078</v>
      </c>
      <c r="S1380" s="56">
        <v>0.60532782540721253</v>
      </c>
      <c r="T1380" s="56">
        <v>0.39499338796132649</v>
      </c>
      <c r="U1380" s="46">
        <v>16.595842744187305</v>
      </c>
      <c r="V1380" s="76">
        <v>9158054751202.8027</v>
      </c>
      <c r="W1380" s="84">
        <v>2890.7865364297868</v>
      </c>
      <c r="X1380" s="82">
        <v>4.4204529505904366E-2</v>
      </c>
      <c r="Y1380" s="476">
        <v>2.0000000000000001E-4</v>
      </c>
    </row>
    <row r="1381" spans="1:25" x14ac:dyDescent="0.2">
      <c r="A1381" s="475">
        <v>1377</v>
      </c>
      <c r="B1381" s="56">
        <v>0.57688771739809241</v>
      </c>
      <c r="C1381" s="46">
        <v>4258.985997552837</v>
      </c>
      <c r="D1381" s="56">
        <v>0.67090367340424983</v>
      </c>
      <c r="E1381" s="56">
        <v>0.36877604976087447</v>
      </c>
      <c r="F1381" s="250">
        <v>2024.71</v>
      </c>
      <c r="G1381" s="76">
        <v>165585647317.90729</v>
      </c>
      <c r="H1381" s="46">
        <v>14856378.837372616</v>
      </c>
      <c r="I1381" s="76">
        <v>311281255781.15411</v>
      </c>
      <c r="J1381" s="56">
        <v>0.12138425337196357</v>
      </c>
      <c r="K1381" s="76">
        <v>7534081514.9076729</v>
      </c>
      <c r="L1381" s="76">
        <v>0</v>
      </c>
      <c r="M1381" s="76">
        <v>184137274465.94226</v>
      </c>
      <c r="N1381" s="76">
        <v>15639536914.78771</v>
      </c>
      <c r="O1381" s="76">
        <v>31840.280820196094</v>
      </c>
      <c r="P1381" s="46">
        <v>142011.56647863641</v>
      </c>
      <c r="Q1381" s="46">
        <v>57343.273107672663</v>
      </c>
      <c r="R1381" s="76">
        <v>766972175812.26721</v>
      </c>
      <c r="S1381" s="56">
        <v>0.50970826680909831</v>
      </c>
      <c r="T1381" s="56">
        <v>0.21755178894779648</v>
      </c>
      <c r="U1381" s="46">
        <v>19.74072950478612</v>
      </c>
      <c r="V1381" s="76">
        <v>3571949159869.1182</v>
      </c>
      <c r="W1381" s="84">
        <v>1127.0324389441184</v>
      </c>
      <c r="X1381" s="82">
        <v>3.7432546358863616E-2</v>
      </c>
      <c r="Y1381" s="476">
        <v>2.0000000000000001E-4</v>
      </c>
    </row>
    <row r="1382" spans="1:25" x14ac:dyDescent="0.2">
      <c r="A1382" s="475">
        <v>1378</v>
      </c>
      <c r="B1382" s="56">
        <v>0.34660630436176654</v>
      </c>
      <c r="C1382" s="46">
        <v>6077.1511830777936</v>
      </c>
      <c r="D1382" s="56">
        <v>0.82047718719755824</v>
      </c>
      <c r="E1382" s="56">
        <v>0.35684596988613676</v>
      </c>
      <c r="F1382" s="250">
        <v>2024.33</v>
      </c>
      <c r="G1382" s="76">
        <v>226129840600.96255</v>
      </c>
      <c r="H1382" s="46">
        <v>20823040.743103985</v>
      </c>
      <c r="I1382" s="76">
        <v>482127385091.54205</v>
      </c>
      <c r="J1382" s="56">
        <v>0.30728549016444473</v>
      </c>
      <c r="K1382" s="76">
        <v>18240301262.125492</v>
      </c>
      <c r="L1382" s="76">
        <v>0</v>
      </c>
      <c r="M1382" s="76">
        <v>192192961715.22849</v>
      </c>
      <c r="N1382" s="76">
        <v>89667397506.250732</v>
      </c>
      <c r="O1382" s="76">
        <v>33354.336729294468</v>
      </c>
      <c r="P1382" s="46">
        <v>556653.74488866818</v>
      </c>
      <c r="Q1382" s="46">
        <v>368292.0915759299</v>
      </c>
      <c r="R1382" s="76">
        <v>1095730604713.7454</v>
      </c>
      <c r="S1382" s="56">
        <v>0.52856598822327838</v>
      </c>
      <c r="T1382" s="56">
        <v>0.31430217974479441</v>
      </c>
      <c r="U1382" s="46">
        <v>16.869700911557921</v>
      </c>
      <c r="V1382" s="76">
        <v>6303113879223.9424</v>
      </c>
      <c r="W1382" s="84">
        <v>1988.3347802449805</v>
      </c>
      <c r="X1382" s="82">
        <v>4.421996662280582E-2</v>
      </c>
      <c r="Y1382" s="476">
        <v>2.0000000000000001E-4</v>
      </c>
    </row>
    <row r="1383" spans="1:25" x14ac:dyDescent="0.2">
      <c r="A1383" s="475">
        <v>1379</v>
      </c>
      <c r="B1383" s="56">
        <v>0.52473831556200778</v>
      </c>
      <c r="C1383" s="46">
        <v>1500</v>
      </c>
      <c r="D1383" s="56">
        <v>0.29640439952782344</v>
      </c>
      <c r="E1383" s="56">
        <v>0.47142233704241532</v>
      </c>
      <c r="F1383" s="250">
        <v>2024.56</v>
      </c>
      <c r="G1383" s="76">
        <v>112527774910.84364</v>
      </c>
      <c r="H1383" s="46">
        <v>4808670.6132866004</v>
      </c>
      <c r="I1383" s="76">
        <v>190457291704.81677</v>
      </c>
      <c r="J1383" s="56">
        <v>0.48312467426893679</v>
      </c>
      <c r="K1383" s="76">
        <v>3013861253.6687856</v>
      </c>
      <c r="L1383" s="76">
        <v>0</v>
      </c>
      <c r="M1383" s="76">
        <v>104307781485.13171</v>
      </c>
      <c r="N1383" s="76">
        <v>212719061902.03922</v>
      </c>
      <c r="O1383" s="76">
        <v>15218.924239804834</v>
      </c>
      <c r="P1383" s="46">
        <v>1292155.5730624632</v>
      </c>
      <c r="Q1383" s="46">
        <v>869916.85254303296</v>
      </c>
      <c r="R1383" s="76">
        <v>615913562240.40955</v>
      </c>
      <c r="S1383" s="56">
        <v>0.51511805455917703</v>
      </c>
      <c r="T1383" s="56">
        <v>0.38463156027122641</v>
      </c>
      <c r="U1383" s="46">
        <v>15.824819628047615</v>
      </c>
      <c r="V1383" s="76">
        <v>4229793657975.2593</v>
      </c>
      <c r="W1383" s="84">
        <v>1334.8451803833341</v>
      </c>
      <c r="X1383" s="82">
        <v>4.4884496992251034E-2</v>
      </c>
      <c r="Y1383" s="476">
        <v>2.0000000000000001E-4</v>
      </c>
    </row>
    <row r="1384" spans="1:25" x14ac:dyDescent="0.2">
      <c r="A1384" s="475">
        <v>1380</v>
      </c>
      <c r="B1384" s="56">
        <v>0.39772370554997094</v>
      </c>
      <c r="C1384" s="46">
        <v>4757.084169199029</v>
      </c>
      <c r="D1384" s="56">
        <v>0.55452111048452757</v>
      </c>
      <c r="E1384" s="56">
        <v>0.50032571631709688</v>
      </c>
      <c r="F1384" s="250">
        <v>2026.16</v>
      </c>
      <c r="G1384" s="76">
        <v>79606979183.611328</v>
      </c>
      <c r="H1384" s="46">
        <v>11017796.131675269</v>
      </c>
      <c r="I1384" s="76">
        <v>374401852260.81476</v>
      </c>
      <c r="J1384" s="56">
        <v>0.39772370554997094</v>
      </c>
      <c r="K1384" s="76">
        <v>31664946711.237602</v>
      </c>
      <c r="L1384" s="76">
        <v>68016350109.115509</v>
      </c>
      <c r="M1384" s="76">
        <v>48131455491.666985</v>
      </c>
      <c r="N1384" s="76">
        <v>15078472683.681429</v>
      </c>
      <c r="O1384" s="76">
        <v>25037.53951569241</v>
      </c>
      <c r="P1384" s="46">
        <v>152515.19229496617</v>
      </c>
      <c r="Q1384" s="46">
        <v>66172.850121790398</v>
      </c>
      <c r="R1384" s="76">
        <v>618666504720.40405</v>
      </c>
      <c r="S1384" s="56">
        <v>0.53074732546882863</v>
      </c>
      <c r="T1384" s="56">
        <v>0.34935660970865517</v>
      </c>
      <c r="U1384" s="46">
        <v>14.963628913206605</v>
      </c>
      <c r="V1384" s="76">
        <v>3631475610982.2661</v>
      </c>
      <c r="W1384" s="84">
        <v>1145.2318864624826</v>
      </c>
      <c r="X1384" s="82">
        <v>4.791203341517173E-2</v>
      </c>
      <c r="Y1384" s="476">
        <v>2.0000000000000001E-4</v>
      </c>
    </row>
    <row r="1385" spans="1:25" x14ac:dyDescent="0.2">
      <c r="A1385" s="475">
        <v>1381</v>
      </c>
      <c r="B1385" s="56">
        <v>0.39877800663701984</v>
      </c>
      <c r="C1385" s="46">
        <v>2056.1961788052276</v>
      </c>
      <c r="D1385" s="56">
        <v>0.68096498019444662</v>
      </c>
      <c r="E1385" s="56">
        <v>0.7</v>
      </c>
      <c r="F1385" s="250">
        <v>2027.35</v>
      </c>
      <c r="G1385" s="76">
        <v>83898195766.395294</v>
      </c>
      <c r="H1385" s="46">
        <v>16364818.865678824</v>
      </c>
      <c r="I1385" s="76">
        <v>436395453351.6275</v>
      </c>
      <c r="J1385" s="56">
        <v>0.36162187897684317</v>
      </c>
      <c r="K1385" s="76">
        <v>51194321613.853073</v>
      </c>
      <c r="L1385" s="76">
        <v>85475051331.283218</v>
      </c>
      <c r="M1385" s="76">
        <v>0</v>
      </c>
      <c r="N1385" s="76">
        <v>39675310973.90963</v>
      </c>
      <c r="O1385" s="76">
        <v>19979.958039665918</v>
      </c>
      <c r="P1385" s="46">
        <v>277731.33655612107</v>
      </c>
      <c r="Q1385" s="46">
        <v>154448.34129151332</v>
      </c>
      <c r="R1385" s="76">
        <v>684070079366.93164</v>
      </c>
      <c r="S1385" s="56">
        <v>0.45873637279211787</v>
      </c>
      <c r="T1385" s="56">
        <v>0.3002768570450346</v>
      </c>
      <c r="U1385" s="46">
        <v>15.14307862306876</v>
      </c>
      <c r="V1385" s="76">
        <v>3590509280737.7012</v>
      </c>
      <c r="W1385" s="84">
        <v>1132.5286671727033</v>
      </c>
      <c r="X1385" s="82">
        <v>4.5831911342790292E-2</v>
      </c>
      <c r="Y1385" s="476">
        <v>2.0000000000000001E-4</v>
      </c>
    </row>
    <row r="1386" spans="1:25" x14ac:dyDescent="0.2">
      <c r="A1386" s="475">
        <v>1382</v>
      </c>
      <c r="B1386" s="56">
        <v>0.44620444207954441</v>
      </c>
      <c r="C1386" s="46">
        <v>9631.3836861543823</v>
      </c>
      <c r="D1386" s="56">
        <v>0.55540977217860099</v>
      </c>
      <c r="E1386" s="56">
        <v>0.61257432105522236</v>
      </c>
      <c r="F1386" s="250">
        <v>2026.35</v>
      </c>
      <c r="G1386" s="76">
        <v>82485635899.120163</v>
      </c>
      <c r="H1386" s="46">
        <v>10271017.862464428</v>
      </c>
      <c r="I1386" s="76">
        <v>312611593670.95361</v>
      </c>
      <c r="J1386" s="56">
        <v>0.38383782919164811</v>
      </c>
      <c r="K1386" s="76">
        <v>26888265022.82402</v>
      </c>
      <c r="L1386" s="76">
        <v>52122935824.833847</v>
      </c>
      <c r="M1386" s="76">
        <v>55068501352.200806</v>
      </c>
      <c r="N1386" s="76">
        <v>15210015249.546396</v>
      </c>
      <c r="O1386" s="76">
        <v>21590.626623226108</v>
      </c>
      <c r="P1386" s="46">
        <v>144941.58853143945</v>
      </c>
      <c r="Q1386" s="46">
        <v>60972.886809077761</v>
      </c>
      <c r="R1386" s="76">
        <v>585759693351.60486</v>
      </c>
      <c r="S1386" s="56">
        <v>0.5388002071576885</v>
      </c>
      <c r="T1386" s="56">
        <v>0.29913452609759367</v>
      </c>
      <c r="U1386" s="46">
        <v>15.695815501750763</v>
      </c>
      <c r="V1386" s="76">
        <v>3035350578593.084</v>
      </c>
      <c r="W1386" s="84">
        <v>958.13749663133513</v>
      </c>
      <c r="X1386" s="82">
        <v>4.6714030780149643E-2</v>
      </c>
      <c r="Y1386" s="476">
        <v>2.0000000000000001E-4</v>
      </c>
    </row>
    <row r="1387" spans="1:25" x14ac:dyDescent="0.2">
      <c r="A1387" s="475">
        <v>1383</v>
      </c>
      <c r="B1387" s="56">
        <v>0.40781570699770725</v>
      </c>
      <c r="C1387" s="46">
        <v>10665.774669018261</v>
      </c>
      <c r="D1387" s="56">
        <v>0.73964723891736772</v>
      </c>
      <c r="E1387" s="56">
        <v>8.4803949920553012E-2</v>
      </c>
      <c r="F1387" s="250">
        <v>2025.38</v>
      </c>
      <c r="G1387" s="76">
        <v>166532007955.86606</v>
      </c>
      <c r="H1387" s="46">
        <v>16828945.533973191</v>
      </c>
      <c r="I1387" s="76">
        <v>555865887649.14429</v>
      </c>
      <c r="J1387" s="56">
        <v>0.40781570699770731</v>
      </c>
      <c r="K1387" s="76">
        <v>21116384141.036182</v>
      </c>
      <c r="L1387" s="76">
        <v>7940079890.0351381</v>
      </c>
      <c r="M1387" s="76">
        <v>113661952953.23186</v>
      </c>
      <c r="N1387" s="76">
        <v>82432028068.363297</v>
      </c>
      <c r="O1387" s="76">
        <v>36684.630016815529</v>
      </c>
      <c r="P1387" s="46">
        <v>486146.89536583814</v>
      </c>
      <c r="Q1387" s="46">
        <v>314577.21510426537</v>
      </c>
      <c r="R1387" s="76">
        <v>986146483347.01562</v>
      </c>
      <c r="S1387" s="56">
        <v>0.522357611846197</v>
      </c>
      <c r="T1387" s="56">
        <v>0.37557624101660697</v>
      </c>
      <c r="U1387" s="46">
        <v>15.631172067803279</v>
      </c>
      <c r="V1387" s="76">
        <v>6301043602388.8877</v>
      </c>
      <c r="W1387" s="84">
        <v>1990.0107626949857</v>
      </c>
      <c r="X1387" s="82">
        <v>4.6956176271752491E-2</v>
      </c>
      <c r="Y1387" s="476">
        <v>2.0000000000000001E-4</v>
      </c>
    </row>
    <row r="1388" spans="1:25" x14ac:dyDescent="0.2">
      <c r="A1388" s="475">
        <v>1384</v>
      </c>
      <c r="B1388" s="56">
        <v>0.49845382373797403</v>
      </c>
      <c r="C1388" s="46">
        <v>1500</v>
      </c>
      <c r="D1388" s="56">
        <v>0.85161646402842384</v>
      </c>
      <c r="E1388" s="56">
        <v>0.7</v>
      </c>
      <c r="F1388" s="250">
        <v>2023.75</v>
      </c>
      <c r="G1388" s="76">
        <v>289350008669.62598</v>
      </c>
      <c r="H1388" s="46">
        <v>24118071.38732763</v>
      </c>
      <c r="I1388" s="76">
        <v>471206222232.57965</v>
      </c>
      <c r="J1388" s="56">
        <v>0.30796092647930251</v>
      </c>
      <c r="K1388" s="76">
        <v>9787022547.4137669</v>
      </c>
      <c r="L1388" s="76">
        <v>0</v>
      </c>
      <c r="M1388" s="76">
        <v>165966189672.62796</v>
      </c>
      <c r="N1388" s="76">
        <v>26327463802.310394</v>
      </c>
      <c r="O1388" s="76">
        <v>25969.560734219511</v>
      </c>
      <c r="P1388" s="46">
        <v>239168.87616740461</v>
      </c>
      <c r="Q1388" s="46">
        <v>122481.00625630899</v>
      </c>
      <c r="R1388" s="76">
        <v>894557818702.27686</v>
      </c>
      <c r="S1388" s="56">
        <v>0.52044337112670092</v>
      </c>
      <c r="T1388" s="56">
        <v>0.4107701083598555</v>
      </c>
      <c r="U1388" s="46">
        <v>17.691300030394391</v>
      </c>
      <c r="V1388" s="76">
        <v>7193708190541.6025</v>
      </c>
      <c r="W1388" s="84">
        <v>2270.7613771903098</v>
      </c>
      <c r="X1388" s="82">
        <v>4.1076349614757618E-2</v>
      </c>
      <c r="Y1388" s="476">
        <v>2.0000000000000001E-4</v>
      </c>
    </row>
    <row r="1389" spans="1:25" x14ac:dyDescent="0.2">
      <c r="A1389" s="475">
        <v>1385</v>
      </c>
      <c r="B1389" s="56">
        <v>0.4853455197317616</v>
      </c>
      <c r="C1389" s="46">
        <v>8757.1053600017767</v>
      </c>
      <c r="D1389" s="56">
        <v>0.28053674660750361</v>
      </c>
      <c r="E1389" s="56">
        <v>0.65536987195545904</v>
      </c>
      <c r="F1389" s="250">
        <v>2024.68</v>
      </c>
      <c r="G1389" s="76">
        <v>188165220418.96451</v>
      </c>
      <c r="H1389" s="46">
        <v>4619666.9504763493</v>
      </c>
      <c r="I1389" s="76">
        <v>223639623408.69226</v>
      </c>
      <c r="J1389" s="56">
        <v>0.48534551973176154</v>
      </c>
      <c r="K1389" s="76">
        <v>6098113976.7300949</v>
      </c>
      <c r="L1389" s="76">
        <v>1485130107.1456308</v>
      </c>
      <c r="M1389" s="76">
        <v>173786213154.27448</v>
      </c>
      <c r="N1389" s="76">
        <v>52194896894.558083</v>
      </c>
      <c r="O1389" s="76">
        <v>27933.402340906774</v>
      </c>
      <c r="P1389" s="46">
        <v>389639.38515488483</v>
      </c>
      <c r="Q1389" s="46">
        <v>206793.06509433661</v>
      </c>
      <c r="R1389" s="76">
        <v>612522771703.56921</v>
      </c>
      <c r="S1389" s="56">
        <v>0.63438480736437064</v>
      </c>
      <c r="T1389" s="56">
        <v>0.46853591867636379</v>
      </c>
      <c r="U1389" s="46">
        <v>16.89358691745937</v>
      </c>
      <c r="V1389" s="76">
        <v>5423199335624.1152</v>
      </c>
      <c r="W1389" s="84">
        <v>1712.3264786138377</v>
      </c>
      <c r="X1389" s="82">
        <v>4.2320313915652504E-2</v>
      </c>
      <c r="Y1389" s="476">
        <v>2.0000000000000001E-4</v>
      </c>
    </row>
    <row r="1390" spans="1:25" x14ac:dyDescent="0.2">
      <c r="A1390" s="475">
        <v>1386</v>
      </c>
      <c r="B1390" s="56">
        <v>0.58923395211737561</v>
      </c>
      <c r="C1390" s="46">
        <v>1500</v>
      </c>
      <c r="D1390" s="56">
        <v>0.6722654449544786</v>
      </c>
      <c r="E1390" s="56">
        <v>0.41984925502224829</v>
      </c>
      <c r="F1390" s="250">
        <v>2023.75</v>
      </c>
      <c r="G1390" s="76">
        <v>414425523456.80103</v>
      </c>
      <c r="H1390" s="46">
        <v>16133715.840668643</v>
      </c>
      <c r="I1390" s="76">
        <v>515190416005.78064</v>
      </c>
      <c r="J1390" s="56">
        <v>0.48528853011299422</v>
      </c>
      <c r="K1390" s="76">
        <v>16232640856.623264</v>
      </c>
      <c r="L1390" s="76">
        <v>0</v>
      </c>
      <c r="M1390" s="76">
        <v>388823840226.72131</v>
      </c>
      <c r="N1390" s="76">
        <v>8164694086.5874529</v>
      </c>
      <c r="O1390" s="76">
        <v>23940.054939219968</v>
      </c>
      <c r="P1390" s="46">
        <v>101465.43749999985</v>
      </c>
      <c r="Q1390" s="46">
        <v>33113.812499999913</v>
      </c>
      <c r="R1390" s="76">
        <v>1261187348906.8169</v>
      </c>
      <c r="S1390" s="56">
        <v>0.66422909233157135</v>
      </c>
      <c r="T1390" s="56">
        <v>0.49853040285421174</v>
      </c>
      <c r="U1390" s="46">
        <v>16.911763776419598</v>
      </c>
      <c r="V1390" s="76">
        <v>11896246353765.352</v>
      </c>
      <c r="W1390" s="84">
        <v>3750.8727835536238</v>
      </c>
      <c r="X1390" s="82">
        <v>4.238132570886597E-2</v>
      </c>
      <c r="Y1390" s="476">
        <v>2.0000000000000001E-4</v>
      </c>
    </row>
    <row r="1391" spans="1:25" x14ac:dyDescent="0.2">
      <c r="A1391" s="475">
        <v>1387</v>
      </c>
      <c r="B1391" s="56">
        <v>0.62968075490293651</v>
      </c>
      <c r="C1391" s="46">
        <v>6023.3042149504909</v>
      </c>
      <c r="D1391" s="56">
        <v>0.8383781131634902</v>
      </c>
      <c r="E1391" s="56">
        <v>0.39014246224261939</v>
      </c>
      <c r="F1391" s="250">
        <v>2025.29</v>
      </c>
      <c r="G1391" s="76">
        <v>200804011587.38071</v>
      </c>
      <c r="H1391" s="46">
        <v>20787947.187232308</v>
      </c>
      <c r="I1391" s="76">
        <v>460368275024.9505</v>
      </c>
      <c r="J1391" s="56">
        <v>0.22868321173971984</v>
      </c>
      <c r="K1391" s="76">
        <v>24707424502.219303</v>
      </c>
      <c r="L1391" s="76">
        <v>12583345902.596636</v>
      </c>
      <c r="M1391" s="76">
        <v>133776721592.55949</v>
      </c>
      <c r="N1391" s="76">
        <v>18569421806.233379</v>
      </c>
      <c r="O1391" s="76">
        <v>22306.633062818099</v>
      </c>
      <c r="P1391" s="46">
        <v>162682.73703686352</v>
      </c>
      <c r="Q1391" s="46">
        <v>70626.408819832315</v>
      </c>
      <c r="R1391" s="76">
        <v>888387643721.25659</v>
      </c>
      <c r="S1391" s="56">
        <v>0.48167320270238745</v>
      </c>
      <c r="T1391" s="56">
        <v>0.29516796669095524</v>
      </c>
      <c r="U1391" s="46">
        <v>17.465601727424598</v>
      </c>
      <c r="V1391" s="76">
        <v>4940413061510.2676</v>
      </c>
      <c r="W1391" s="84">
        <v>1559.4887178794929</v>
      </c>
      <c r="X1391" s="82">
        <v>4.3081835143005925E-2</v>
      </c>
      <c r="Y1391" s="476">
        <v>2.0000000000000001E-4</v>
      </c>
    </row>
    <row r="1392" spans="1:25" x14ac:dyDescent="0.2">
      <c r="A1392" s="475">
        <v>1388</v>
      </c>
      <c r="B1392" s="56">
        <v>0.47072997177221415</v>
      </c>
      <c r="C1392" s="46">
        <v>1500</v>
      </c>
      <c r="D1392" s="56">
        <v>0.74368686167009801</v>
      </c>
      <c r="E1392" s="56">
        <v>0.65403774033392792</v>
      </c>
      <c r="F1392" s="250">
        <v>2026.5</v>
      </c>
      <c r="G1392" s="76">
        <v>114478681450.57693</v>
      </c>
      <c r="H1392" s="46">
        <v>19343419.801638644</v>
      </c>
      <c r="I1392" s="76">
        <v>393313587178.74054</v>
      </c>
      <c r="J1392" s="56">
        <v>1.1462413630301538E-2</v>
      </c>
      <c r="K1392" s="76">
        <v>20704402712.754639</v>
      </c>
      <c r="L1392" s="76">
        <v>11533734504.188986</v>
      </c>
      <c r="M1392" s="76">
        <v>59870395832.048782</v>
      </c>
      <c r="N1392" s="76">
        <v>44592562880.257011</v>
      </c>
      <c r="O1392" s="76">
        <v>25823.804922495648</v>
      </c>
      <c r="P1392" s="46">
        <v>256828.54842927199</v>
      </c>
      <c r="Q1392" s="46">
        <v>137542.60882253171</v>
      </c>
      <c r="R1392" s="76">
        <v>650941368599.36096</v>
      </c>
      <c r="S1392" s="56">
        <v>0.27135858628576137</v>
      </c>
      <c r="T1392" s="56">
        <v>0.11573038219576721</v>
      </c>
      <c r="U1392" s="46">
        <v>29.519328050053346</v>
      </c>
      <c r="V1392" s="76">
        <v>2420826345011.2368</v>
      </c>
      <c r="W1392" s="84">
        <v>763.50666345171567</v>
      </c>
      <c r="X1392" s="82">
        <v>2.5262108289631942E-2</v>
      </c>
      <c r="Y1392" s="476">
        <v>2.0000000000000001E-4</v>
      </c>
    </row>
    <row r="1393" spans="1:25" x14ac:dyDescent="0.2">
      <c r="A1393" s="475">
        <v>1389</v>
      </c>
      <c r="B1393" s="56">
        <v>0.46699377462472186</v>
      </c>
      <c r="C1393" s="46">
        <v>2224.7914473368101</v>
      </c>
      <c r="D1393" s="56">
        <v>0.89819800982023024</v>
      </c>
      <c r="E1393" s="56">
        <v>0.31698477507391037</v>
      </c>
      <c r="F1393" s="250">
        <v>2025.6</v>
      </c>
      <c r="G1393" s="76">
        <v>105213588797.62044</v>
      </c>
      <c r="H1393" s="46">
        <v>25528880.694637172</v>
      </c>
      <c r="I1393" s="76">
        <v>621710239430.12061</v>
      </c>
      <c r="J1393" s="56">
        <v>0.26159876995862374</v>
      </c>
      <c r="K1393" s="76">
        <v>30147998206.369141</v>
      </c>
      <c r="L1393" s="76">
        <v>57896775737.281517</v>
      </c>
      <c r="M1393" s="76">
        <v>61013679761.46991</v>
      </c>
      <c r="N1393" s="76">
        <v>49917243325.06147</v>
      </c>
      <c r="O1393" s="76">
        <v>24539.051327199206</v>
      </c>
      <c r="P1393" s="46">
        <v>302934.82585846493</v>
      </c>
      <c r="Q1393" s="46">
        <v>168510.52475608524</v>
      </c>
      <c r="R1393" s="76">
        <v>940041877487.11316</v>
      </c>
      <c r="S1393" s="56">
        <v>0.40447448419946247</v>
      </c>
      <c r="T1393" s="56">
        <v>0.20260797048084042</v>
      </c>
      <c r="U1393" s="46">
        <v>16.074793315605312</v>
      </c>
      <c r="V1393" s="76">
        <v>3450523780306.4902</v>
      </c>
      <c r="W1393" s="84">
        <v>1089.3951111668734</v>
      </c>
      <c r="X1393" s="82">
        <v>4.4483449498930169E-2</v>
      </c>
      <c r="Y1393" s="476">
        <v>2.0000000000000001E-4</v>
      </c>
    </row>
    <row r="1394" spans="1:25" x14ac:dyDescent="0.2">
      <c r="A1394" s="475">
        <v>1390</v>
      </c>
      <c r="B1394" s="56">
        <v>0.58630715478553386</v>
      </c>
      <c r="C1394" s="46">
        <v>3719.7206872882057</v>
      </c>
      <c r="D1394" s="56">
        <v>0.77229564454919719</v>
      </c>
      <c r="E1394" s="56">
        <v>0.52531809343958102</v>
      </c>
      <c r="F1394" s="250">
        <v>2025.95</v>
      </c>
      <c r="G1394" s="76">
        <v>244458575240.93723</v>
      </c>
      <c r="H1394" s="46">
        <v>19036746.672649685</v>
      </c>
      <c r="I1394" s="76">
        <v>483093851797.86664</v>
      </c>
      <c r="J1394" s="56">
        <v>0.36073280046972234</v>
      </c>
      <c r="K1394" s="76">
        <v>19265127243.763538</v>
      </c>
      <c r="L1394" s="76">
        <v>41735039268.680145</v>
      </c>
      <c r="M1394" s="76">
        <v>125960206394.72386</v>
      </c>
      <c r="N1394" s="76">
        <v>64275443443.633896</v>
      </c>
      <c r="O1394" s="76">
        <v>30586.680609248779</v>
      </c>
      <c r="P1394" s="46">
        <v>419845.49163609702</v>
      </c>
      <c r="Q1394" s="46">
        <v>261266.23916363288</v>
      </c>
      <c r="R1394" s="76">
        <v>952667449828.52368</v>
      </c>
      <c r="S1394" s="56">
        <v>0.53731184846042412</v>
      </c>
      <c r="T1394" s="56">
        <v>0.38969573548654829</v>
      </c>
      <c r="U1394" s="46">
        <v>16.850603761089047</v>
      </c>
      <c r="V1394" s="76">
        <v>6834759517267.1465</v>
      </c>
      <c r="W1394" s="84">
        <v>2157.6359133741885</v>
      </c>
      <c r="X1394" s="82">
        <v>4.3319623434512566E-2</v>
      </c>
      <c r="Y1394" s="476">
        <v>2.0000000000000001E-4</v>
      </c>
    </row>
    <row r="1395" spans="1:25" x14ac:dyDescent="0.2">
      <c r="A1395" s="475">
        <v>1391</v>
      </c>
      <c r="B1395" s="56">
        <v>0.50847926931567033</v>
      </c>
      <c r="C1395" s="46">
        <v>4793.6469827089313</v>
      </c>
      <c r="D1395" s="56">
        <v>0.87969090974690145</v>
      </c>
      <c r="E1395" s="56">
        <v>0.15185124824401935</v>
      </c>
      <c r="F1395" s="250">
        <v>2026.29</v>
      </c>
      <c r="G1395" s="76">
        <v>53123827659.676437</v>
      </c>
      <c r="H1395" s="46">
        <v>24468208.271247681</v>
      </c>
      <c r="I1395" s="76">
        <v>593077634117.03796</v>
      </c>
      <c r="J1395" s="56">
        <v>0.28115598609430603</v>
      </c>
      <c r="K1395" s="76">
        <v>20164940030.142342</v>
      </c>
      <c r="L1395" s="76">
        <v>8941150246.8217754</v>
      </c>
      <c r="M1395" s="76">
        <v>30677374635.556561</v>
      </c>
      <c r="N1395" s="76">
        <v>64534385726.359566</v>
      </c>
      <c r="O1395" s="76">
        <v>24887.20662962021</v>
      </c>
      <c r="P1395" s="46">
        <v>383917.9165531632</v>
      </c>
      <c r="Q1395" s="46">
        <v>230458.54541096967</v>
      </c>
      <c r="R1395" s="76">
        <v>847565738576.25854</v>
      </c>
      <c r="S1395" s="56">
        <v>0.38435827362768338</v>
      </c>
      <c r="T1395" s="56">
        <v>0.19985096623147477</v>
      </c>
      <c r="U1395" s="46">
        <v>14.680870519960914</v>
      </c>
      <c r="V1395" s="76">
        <v>2813361360602.0625</v>
      </c>
      <c r="W1395" s="84">
        <v>887.70950447514963</v>
      </c>
      <c r="X1395" s="82">
        <v>4.8404761355381395E-2</v>
      </c>
      <c r="Y1395" s="476">
        <v>2.0000000000000001E-4</v>
      </c>
    </row>
    <row r="1396" spans="1:25" x14ac:dyDescent="0.2">
      <c r="A1396" s="475">
        <v>1392</v>
      </c>
      <c r="B1396" s="56">
        <v>0.47050382787670619</v>
      </c>
      <c r="C1396" s="46">
        <v>1500</v>
      </c>
      <c r="D1396" s="56">
        <v>0.61470867467568491</v>
      </c>
      <c r="E1396" s="56">
        <v>0.37948157738488669</v>
      </c>
      <c r="F1396" s="250">
        <v>2026.04</v>
      </c>
      <c r="G1396" s="76">
        <v>68558804331.930511</v>
      </c>
      <c r="H1396" s="46">
        <v>13633544.407661892</v>
      </c>
      <c r="I1396" s="76">
        <v>458854575597.90955</v>
      </c>
      <c r="J1396" s="56">
        <v>0.47050382787670619</v>
      </c>
      <c r="K1396" s="76">
        <v>45373313178.864578</v>
      </c>
      <c r="L1396" s="76">
        <v>75208929332.692657</v>
      </c>
      <c r="M1396" s="76">
        <v>34526323250.283836</v>
      </c>
      <c r="N1396" s="76">
        <v>42597617520.190918</v>
      </c>
      <c r="O1396" s="76">
        <v>20818.674032629275</v>
      </c>
      <c r="P1396" s="46">
        <v>295212.47532450297</v>
      </c>
      <c r="Q1396" s="46">
        <v>169169.14350500371</v>
      </c>
      <c r="R1396" s="76">
        <v>717178641416.70776</v>
      </c>
      <c r="S1396" s="56">
        <v>0.53884221909958285</v>
      </c>
      <c r="T1396" s="56">
        <v>0.38243570517011011</v>
      </c>
      <c r="U1396" s="46">
        <v>14.236575012659193</v>
      </c>
      <c r="V1396" s="76">
        <v>4515238986300.959</v>
      </c>
      <c r="W1396" s="84">
        <v>1425.3643100839631</v>
      </c>
      <c r="X1396" s="82">
        <v>4.8697756826765005E-2</v>
      </c>
      <c r="Y1396" s="476">
        <v>2.0000000000000001E-4</v>
      </c>
    </row>
    <row r="1397" spans="1:25" x14ac:dyDescent="0.2">
      <c r="A1397" s="475">
        <v>1393</v>
      </c>
      <c r="B1397" s="56">
        <v>0.51911234430611553</v>
      </c>
      <c r="C1397" s="46">
        <v>5290.7310526406882</v>
      </c>
      <c r="D1397" s="56">
        <v>0.30855972728243103</v>
      </c>
      <c r="E1397" s="56">
        <v>0.52210242312427058</v>
      </c>
      <c r="F1397" s="250">
        <v>2024.76</v>
      </c>
      <c r="G1397" s="76">
        <v>205441423289.806</v>
      </c>
      <c r="H1397" s="46">
        <v>4921038.7995662587</v>
      </c>
      <c r="I1397" s="76">
        <v>209688005963.96576</v>
      </c>
      <c r="J1397" s="56">
        <v>0.51911234430611541</v>
      </c>
      <c r="K1397" s="76">
        <v>5540147326.4202318</v>
      </c>
      <c r="L1397" s="76">
        <v>0</v>
      </c>
      <c r="M1397" s="76">
        <v>134480870745.96631</v>
      </c>
      <c r="N1397" s="76">
        <v>28357877718.425732</v>
      </c>
      <c r="O1397" s="76">
        <v>38898.488666429257</v>
      </c>
      <c r="P1397" s="46">
        <v>255822.87905094889</v>
      </c>
      <c r="Q1397" s="46">
        <v>118316.40288003763</v>
      </c>
      <c r="R1397" s="76">
        <v>535728065703.48364</v>
      </c>
      <c r="S1397" s="56">
        <v>0.65250313459905573</v>
      </c>
      <c r="T1397" s="56">
        <v>0.57597359889221189</v>
      </c>
      <c r="U1397" s="46">
        <v>16.974200596404383</v>
      </c>
      <c r="V1397" s="76">
        <v>5981228663334.5723</v>
      </c>
      <c r="W1397" s="84">
        <v>1887.597780575139</v>
      </c>
      <c r="X1397" s="82">
        <v>4.1445761472606944E-2</v>
      </c>
      <c r="Y1397" s="476">
        <v>2.0000000000000001E-4</v>
      </c>
    </row>
    <row r="1398" spans="1:25" x14ac:dyDescent="0.2">
      <c r="A1398" s="475">
        <v>1394</v>
      </c>
      <c r="B1398" s="56">
        <v>0.45500963363179159</v>
      </c>
      <c r="C1398" s="46">
        <v>2511.6599101745314</v>
      </c>
      <c r="D1398" s="56">
        <v>0.75158773147266034</v>
      </c>
      <c r="E1398" s="56">
        <v>0.37694419054051403</v>
      </c>
      <c r="F1398" s="250">
        <v>2026.09</v>
      </c>
      <c r="G1398" s="76">
        <v>110100479974.48743</v>
      </c>
      <c r="H1398" s="46">
        <v>18959257.900724337</v>
      </c>
      <c r="I1398" s="76">
        <v>491361453842.39972</v>
      </c>
      <c r="J1398" s="56">
        <v>0.27156480566219088</v>
      </c>
      <c r="K1398" s="76">
        <v>33960330546.761349</v>
      </c>
      <c r="L1398" s="76">
        <v>26980592253.954807</v>
      </c>
      <c r="M1398" s="76">
        <v>53818752580.638367</v>
      </c>
      <c r="N1398" s="76">
        <v>55042245961.352554</v>
      </c>
      <c r="O1398" s="76">
        <v>29079.002960378293</v>
      </c>
      <c r="P1398" s="46">
        <v>320144.16750391829</v>
      </c>
      <c r="Q1398" s="46">
        <v>184838.91950771317</v>
      </c>
      <c r="R1398" s="76">
        <v>779275014738.9248</v>
      </c>
      <c r="S1398" s="56">
        <v>0.42072487366530065</v>
      </c>
      <c r="T1398" s="56">
        <v>0.28680381602642774</v>
      </c>
      <c r="U1398" s="46">
        <v>15.681156972721356</v>
      </c>
      <c r="V1398" s="76">
        <v>4022424840453.6499</v>
      </c>
      <c r="W1398" s="84">
        <v>1268.8306373448177</v>
      </c>
      <c r="X1398" s="82">
        <v>4.4438961423711607E-2</v>
      </c>
      <c r="Y1398" s="476">
        <v>2.0000000000000001E-4</v>
      </c>
    </row>
    <row r="1399" spans="1:25" x14ac:dyDescent="0.2">
      <c r="A1399" s="475">
        <v>1395</v>
      </c>
      <c r="B1399" s="56">
        <v>0.59750472428616241</v>
      </c>
      <c r="C1399" s="46">
        <v>8348.3398966453424</v>
      </c>
      <c r="D1399" s="56">
        <v>0.49596326925251272</v>
      </c>
      <c r="E1399" s="56">
        <v>0.32911917044467282</v>
      </c>
      <c r="F1399" s="250">
        <v>2023.86</v>
      </c>
      <c r="G1399" s="76">
        <v>212038283120.86121</v>
      </c>
      <c r="H1399" s="46">
        <v>9063542.4069096819</v>
      </c>
      <c r="I1399" s="76">
        <v>289605595090.85559</v>
      </c>
      <c r="J1399" s="56">
        <v>0.45149287147359163</v>
      </c>
      <c r="K1399" s="76">
        <v>8338299890.9865074</v>
      </c>
      <c r="L1399" s="76">
        <v>0</v>
      </c>
      <c r="M1399" s="76">
        <v>245668770231.90366</v>
      </c>
      <c r="N1399" s="76">
        <v>32316259318.831589</v>
      </c>
      <c r="O1399" s="76">
        <v>28330.888057633751</v>
      </c>
      <c r="P1399" s="46">
        <v>260757.35802134508</v>
      </c>
      <c r="Q1399" s="46">
        <v>145872.46813932701</v>
      </c>
      <c r="R1399" s="76">
        <v>829178367940.2384</v>
      </c>
      <c r="S1399" s="56">
        <v>0.65219144116558125</v>
      </c>
      <c r="T1399" s="56">
        <v>0.40453224483546363</v>
      </c>
      <c r="U1399" s="46">
        <v>16.763067615871563</v>
      </c>
      <c r="V1399" s="76">
        <v>6252787097866.6533</v>
      </c>
      <c r="W1399" s="84">
        <v>1971.5481946467632</v>
      </c>
      <c r="X1399" s="82">
        <v>4.3220826825957348E-2</v>
      </c>
      <c r="Y1399" s="476">
        <v>2.0000000000000001E-4</v>
      </c>
    </row>
    <row r="1400" spans="1:25" x14ac:dyDescent="0.2">
      <c r="A1400" s="475">
        <v>1396</v>
      </c>
      <c r="B1400" s="56">
        <v>0.49242989489402272</v>
      </c>
      <c r="C1400" s="46">
        <v>3960.4464626112836</v>
      </c>
      <c r="D1400" s="56">
        <v>0.67750362683353282</v>
      </c>
      <c r="E1400" s="56">
        <v>0.57869226289631637</v>
      </c>
      <c r="F1400" s="250">
        <v>2025.74</v>
      </c>
      <c r="G1400" s="76">
        <v>141848299129.09976</v>
      </c>
      <c r="H1400" s="46">
        <v>14988402.533389386</v>
      </c>
      <c r="I1400" s="76">
        <v>485897975938.77637</v>
      </c>
      <c r="J1400" s="56">
        <v>0.43653531285382507</v>
      </c>
      <c r="K1400" s="76">
        <v>34758200038.235199</v>
      </c>
      <c r="L1400" s="76">
        <v>26522675885.495224</v>
      </c>
      <c r="M1400" s="76">
        <v>106601238697.90164</v>
      </c>
      <c r="N1400" s="76">
        <v>64555715621.347946</v>
      </c>
      <c r="O1400" s="76">
        <v>28173.37478338409</v>
      </c>
      <c r="P1400" s="46">
        <v>387856.32036067621</v>
      </c>
      <c r="Q1400" s="46">
        <v>238933.04351237349</v>
      </c>
      <c r="R1400" s="76">
        <v>864948659047.93494</v>
      </c>
      <c r="S1400" s="56">
        <v>0.53382698785682914</v>
      </c>
      <c r="T1400" s="56">
        <v>0.380782706113512</v>
      </c>
      <c r="U1400" s="46">
        <v>15.491326253949087</v>
      </c>
      <c r="V1400" s="76">
        <v>5706608253191.3584</v>
      </c>
      <c r="W1400" s="84">
        <v>1801.8488958617509</v>
      </c>
      <c r="X1400" s="82">
        <v>4.6355415423339159E-2</v>
      </c>
      <c r="Y1400" s="476">
        <v>2.0000000000000001E-4</v>
      </c>
    </row>
    <row r="1401" spans="1:25" x14ac:dyDescent="0.2">
      <c r="A1401" s="475">
        <v>1397</v>
      </c>
      <c r="B1401" s="56">
        <v>0.48392052127145568</v>
      </c>
      <c r="C1401" s="46">
        <v>2954.8782955495481</v>
      </c>
      <c r="D1401" s="56">
        <v>0.57861441039179073</v>
      </c>
      <c r="E1401" s="56">
        <v>0.42834174902254851</v>
      </c>
      <c r="F1401" s="250">
        <v>2023.75</v>
      </c>
      <c r="G1401" s="76">
        <v>425055803924.73779</v>
      </c>
      <c r="H1401" s="46">
        <v>12521931.084020495</v>
      </c>
      <c r="I1401" s="76">
        <v>471369351083.30872</v>
      </c>
      <c r="J1401" s="56">
        <v>0.48392052127145568</v>
      </c>
      <c r="K1401" s="76">
        <v>5342255632.2186871</v>
      </c>
      <c r="L1401" s="76">
        <v>0</v>
      </c>
      <c r="M1401" s="76">
        <v>501835993139.26404</v>
      </c>
      <c r="N1401" s="76">
        <v>21158058961.26366</v>
      </c>
      <c r="O1401" s="76">
        <v>24390.026239307132</v>
      </c>
      <c r="P1401" s="46">
        <v>192819.38593468838</v>
      </c>
      <c r="Q1401" s="46">
        <v>94120.164703503076</v>
      </c>
      <c r="R1401" s="76">
        <v>1365138532946.8501</v>
      </c>
      <c r="S1401" s="56">
        <v>0.67999212798146491</v>
      </c>
      <c r="T1401" s="56">
        <v>0.43149158711642321</v>
      </c>
      <c r="U1401" s="46">
        <v>17.318994148221329</v>
      </c>
      <c r="V1401" s="76">
        <v>11285468367044.572</v>
      </c>
      <c r="W1401" s="84">
        <v>3562.5006981736065</v>
      </c>
      <c r="X1401" s="82">
        <v>4.1748788928535625E-2</v>
      </c>
      <c r="Y1401" s="476">
        <v>2.0000000000000001E-4</v>
      </c>
    </row>
    <row r="1402" spans="1:25" x14ac:dyDescent="0.2">
      <c r="A1402" s="475">
        <v>1398</v>
      </c>
      <c r="B1402" s="56">
        <v>0.60493848711569886</v>
      </c>
      <c r="C1402" s="46">
        <v>4974.4127122012778</v>
      </c>
      <c r="D1402" s="56">
        <v>0.87568040693024352</v>
      </c>
      <c r="E1402" s="56">
        <v>0.50094562185712088</v>
      </c>
      <c r="F1402" s="250">
        <v>2024.11</v>
      </c>
      <c r="G1402" s="76">
        <v>219684271283.64581</v>
      </c>
      <c r="H1402" s="46">
        <v>23225245.529495545</v>
      </c>
      <c r="I1402" s="76">
        <v>642002436358.10132</v>
      </c>
      <c r="J1402" s="56">
        <v>0.40471686146320462</v>
      </c>
      <c r="K1402" s="76">
        <v>22939956986.910988</v>
      </c>
      <c r="L1402" s="76">
        <v>50388538402.351265</v>
      </c>
      <c r="M1402" s="76">
        <v>125419654413.19543</v>
      </c>
      <c r="N1402" s="76">
        <v>10265611385.434313</v>
      </c>
      <c r="O1402" s="76">
        <v>36295.371347413158</v>
      </c>
      <c r="P1402" s="46">
        <v>113067.01656305764</v>
      </c>
      <c r="Q1402" s="46">
        <v>39668.831069968815</v>
      </c>
      <c r="R1402" s="76">
        <v>1014319333557.1682</v>
      </c>
      <c r="S1402" s="56">
        <v>0.53629996552581705</v>
      </c>
      <c r="T1402" s="56">
        <v>0.40177563777798725</v>
      </c>
      <c r="U1402" s="46">
        <v>16.1571546822531</v>
      </c>
      <c r="V1402" s="76">
        <v>7420968223895.2227</v>
      </c>
      <c r="W1402" s="84">
        <v>2336.0276065738772</v>
      </c>
      <c r="X1402" s="82">
        <v>4.3887096257600212E-2</v>
      </c>
      <c r="Y1402" s="476">
        <v>2.0000000000000001E-4</v>
      </c>
    </row>
    <row r="1403" spans="1:25" x14ac:dyDescent="0.2">
      <c r="A1403" s="475">
        <v>1399</v>
      </c>
      <c r="B1403" s="56">
        <v>0.54104016677759159</v>
      </c>
      <c r="C1403" s="46">
        <v>6959.5505705901387</v>
      </c>
      <c r="D1403" s="56">
        <v>0.55766005997782475</v>
      </c>
      <c r="E1403" s="56">
        <v>0.44243885000509786</v>
      </c>
      <c r="F1403" s="250">
        <v>2025.72</v>
      </c>
      <c r="G1403" s="76">
        <v>275911350072.88397</v>
      </c>
      <c r="H1403" s="46">
        <v>11264827.993296521</v>
      </c>
      <c r="I1403" s="76">
        <v>365647496745.48035</v>
      </c>
      <c r="J1403" s="56">
        <v>0.40027555714313645</v>
      </c>
      <c r="K1403" s="76">
        <v>19288589726.525269</v>
      </c>
      <c r="L1403" s="76">
        <v>18183824608.070854</v>
      </c>
      <c r="M1403" s="76">
        <v>131546973702.49828</v>
      </c>
      <c r="N1403" s="76">
        <v>27496320936.731209</v>
      </c>
      <c r="O1403" s="76">
        <v>36452.97402640574</v>
      </c>
      <c r="P1403" s="46">
        <v>200732.22084349347</v>
      </c>
      <c r="Q1403" s="46">
        <v>100199.5356827267</v>
      </c>
      <c r="R1403" s="76">
        <v>851200074764.45715</v>
      </c>
      <c r="S1403" s="56">
        <v>0.60402627931889885</v>
      </c>
      <c r="T1403" s="56">
        <v>0.47439406778896553</v>
      </c>
      <c r="U1403" s="46">
        <v>17.020558848365201</v>
      </c>
      <c r="V1403" s="76">
        <v>7505960896925.1152</v>
      </c>
      <c r="W1403" s="84">
        <v>2366.1829238584714</v>
      </c>
      <c r="X1403" s="82">
        <v>4.3209710175938131E-2</v>
      </c>
      <c r="Y1403" s="476">
        <v>2.0000000000000001E-4</v>
      </c>
    </row>
    <row r="1404" spans="1:25" x14ac:dyDescent="0.2">
      <c r="A1404" s="475">
        <v>1400</v>
      </c>
      <c r="B1404" s="56">
        <v>0.61512921734101522</v>
      </c>
      <c r="C1404" s="46">
        <v>4427.8741527051716</v>
      </c>
      <c r="D1404" s="56">
        <v>0.52668926143978401</v>
      </c>
      <c r="E1404" s="56">
        <v>0.55714144624441686</v>
      </c>
      <c r="F1404" s="250">
        <v>2023.75</v>
      </c>
      <c r="G1404" s="76">
        <v>181755810944.26437</v>
      </c>
      <c r="H1404" s="46">
        <v>9941089.2922581378</v>
      </c>
      <c r="I1404" s="76">
        <v>334737730860.3631</v>
      </c>
      <c r="J1404" s="56">
        <v>0.40961858477237856</v>
      </c>
      <c r="K1404" s="76">
        <v>3500667844.2333841</v>
      </c>
      <c r="L1404" s="76">
        <v>0</v>
      </c>
      <c r="M1404" s="76">
        <v>235767336429.5867</v>
      </c>
      <c r="N1404" s="76">
        <v>93706223446.243256</v>
      </c>
      <c r="O1404" s="76">
        <v>30313.651167468368</v>
      </c>
      <c r="P1404" s="46">
        <v>508155.17408896226</v>
      </c>
      <c r="Q1404" s="46">
        <v>339316.33569012606</v>
      </c>
      <c r="R1404" s="76">
        <v>913169971934.21326</v>
      </c>
      <c r="S1404" s="56">
        <v>0.59811320033098847</v>
      </c>
      <c r="T1404" s="56">
        <v>0.34438054186667832</v>
      </c>
      <c r="U1404" s="46">
        <v>16.446291144804448</v>
      </c>
      <c r="V1404" s="76">
        <v>5912656892559.3496</v>
      </c>
      <c r="W1404" s="84">
        <v>1865.8641178947262</v>
      </c>
      <c r="X1404" s="82">
        <v>4.2532476814919534E-2</v>
      </c>
      <c r="Y1404" s="476">
        <v>2.0000000000000001E-4</v>
      </c>
    </row>
    <row r="1405" spans="1:25" x14ac:dyDescent="0.2">
      <c r="A1405" s="475">
        <v>1401</v>
      </c>
      <c r="B1405" s="56">
        <v>0.43185808289703054</v>
      </c>
      <c r="C1405" s="46">
        <v>3778.4562944377649</v>
      </c>
      <c r="D1405" s="56">
        <v>0.51219983463289642</v>
      </c>
      <c r="E1405" s="56">
        <v>0.52477778834100419</v>
      </c>
      <c r="F1405" s="250">
        <v>2024.01</v>
      </c>
      <c r="G1405" s="76">
        <v>343732936128.28046</v>
      </c>
      <c r="H1405" s="46">
        <v>10373682.120424096</v>
      </c>
      <c r="I1405" s="76">
        <v>382082670382.76898</v>
      </c>
      <c r="J1405" s="56">
        <v>0.43185808289703054</v>
      </c>
      <c r="K1405" s="76">
        <v>12716100017.487543</v>
      </c>
      <c r="L1405" s="76">
        <v>0</v>
      </c>
      <c r="M1405" s="76">
        <v>197793441771.35144</v>
      </c>
      <c r="N1405" s="76">
        <v>14491570643.98937</v>
      </c>
      <c r="O1405" s="76">
        <v>20821.021305491849</v>
      </c>
      <c r="P1405" s="46">
        <v>147526.44967979501</v>
      </c>
      <c r="Q1405" s="46">
        <v>63388.844378030015</v>
      </c>
      <c r="R1405" s="76">
        <v>876782289743.19763</v>
      </c>
      <c r="S1405" s="56">
        <v>0.62426981797208914</v>
      </c>
      <c r="T1405" s="56">
        <v>0.53160326792179446</v>
      </c>
      <c r="U1405" s="46">
        <v>17.395914217298671</v>
      </c>
      <c r="V1405" s="76">
        <v>8961020351096.5508</v>
      </c>
      <c r="W1405" s="84">
        <v>2826.1686570639886</v>
      </c>
      <c r="X1405" s="82">
        <v>4.1607330964880278E-2</v>
      </c>
      <c r="Y1405" s="476">
        <v>2.0000000000000001E-4</v>
      </c>
    </row>
    <row r="1406" spans="1:25" x14ac:dyDescent="0.2">
      <c r="A1406" s="475">
        <v>1402</v>
      </c>
      <c r="B1406" s="56">
        <v>0.33065883043562033</v>
      </c>
      <c r="C1406" s="46">
        <v>5204.6737909415806</v>
      </c>
      <c r="D1406" s="56">
        <v>1.1647546045000843</v>
      </c>
      <c r="E1406" s="56">
        <v>0.56577406894342308</v>
      </c>
      <c r="F1406" s="250">
        <v>2026.04</v>
      </c>
      <c r="G1406" s="76">
        <v>132742581202.60605</v>
      </c>
      <c r="H1406" s="46">
        <v>35712654.334841989</v>
      </c>
      <c r="I1406" s="76">
        <v>561243211051.86621</v>
      </c>
      <c r="J1406" s="56">
        <v>5.7318247810308032E-2</v>
      </c>
      <c r="K1406" s="76">
        <v>29307228028.664368</v>
      </c>
      <c r="L1406" s="76">
        <v>61182294152.953003</v>
      </c>
      <c r="M1406" s="76">
        <v>73846876150.46553</v>
      </c>
      <c r="N1406" s="76">
        <v>34409597579.854118</v>
      </c>
      <c r="O1406" s="76">
        <v>27790.924959967921</v>
      </c>
      <c r="P1406" s="46">
        <v>352392.94228531839</v>
      </c>
      <c r="Q1406" s="46">
        <v>136279.15646831054</v>
      </c>
      <c r="R1406" s="76">
        <v>912107754043.07849</v>
      </c>
      <c r="S1406" s="56">
        <v>0.3153498028206706</v>
      </c>
      <c r="T1406" s="56">
        <v>0.14287446790438157</v>
      </c>
      <c r="U1406" s="46">
        <v>22.179223314084325</v>
      </c>
      <c r="V1406" s="76">
        <v>3058425686681.4683</v>
      </c>
      <c r="W1406" s="84">
        <v>964.27694398819824</v>
      </c>
      <c r="X1406" s="82">
        <v>3.3700997542035899E-2</v>
      </c>
      <c r="Y1406" s="476">
        <v>2.0000000000000001E-4</v>
      </c>
    </row>
    <row r="1407" spans="1:25" x14ac:dyDescent="0.2">
      <c r="A1407" s="475">
        <v>1403</v>
      </c>
      <c r="B1407" s="56">
        <v>0.66663506641907033</v>
      </c>
      <c r="C1407" s="46">
        <v>7683.3003222690568</v>
      </c>
      <c r="D1407" s="56">
        <v>0.42769629303366846</v>
      </c>
      <c r="E1407" s="56">
        <v>0.330089960646896</v>
      </c>
      <c r="F1407" s="250">
        <v>2024.2</v>
      </c>
      <c r="G1407" s="76">
        <v>261596787764.45541</v>
      </c>
      <c r="H1407" s="46">
        <v>7543865.6971605895</v>
      </c>
      <c r="I1407" s="76">
        <v>285699985599.5011</v>
      </c>
      <c r="J1407" s="56">
        <v>0.46524556267577621</v>
      </c>
      <c r="K1407" s="76">
        <v>7062567443.6934013</v>
      </c>
      <c r="L1407" s="76">
        <v>0</v>
      </c>
      <c r="M1407" s="76">
        <v>228785822305.65161</v>
      </c>
      <c r="N1407" s="76">
        <v>85611843285.657013</v>
      </c>
      <c r="O1407" s="76">
        <v>24490.626366238055</v>
      </c>
      <c r="P1407" s="46">
        <v>485680.81843961205</v>
      </c>
      <c r="Q1407" s="46">
        <v>324645.34929155558</v>
      </c>
      <c r="R1407" s="76">
        <v>976877780204.71509</v>
      </c>
      <c r="S1407" s="56">
        <v>0.64811418154493772</v>
      </c>
      <c r="T1407" s="56">
        <v>0.38005319905347723</v>
      </c>
      <c r="U1407" s="46">
        <v>17.197418954649457</v>
      </c>
      <c r="V1407" s="76">
        <v>7103027686088.2607</v>
      </c>
      <c r="W1407" s="84">
        <v>2241.9666675707454</v>
      </c>
      <c r="X1407" s="82">
        <v>4.1851762083240755E-2</v>
      </c>
      <c r="Y1407" s="476">
        <v>2.0000000000000001E-4</v>
      </c>
    </row>
    <row r="1408" spans="1:25" x14ac:dyDescent="0.2">
      <c r="A1408" s="475">
        <v>1404</v>
      </c>
      <c r="B1408" s="56">
        <v>0.52860240301468997</v>
      </c>
      <c r="C1408" s="46">
        <v>4978.0196600221998</v>
      </c>
      <c r="D1408" s="56">
        <v>0.83895818334971839</v>
      </c>
      <c r="E1408" s="56">
        <v>0.15266999589855085</v>
      </c>
      <c r="F1408" s="250">
        <v>2023.75</v>
      </c>
      <c r="G1408" s="76">
        <v>280044311759.13275</v>
      </c>
      <c r="H1408" s="46">
        <v>22364489.517153673</v>
      </c>
      <c r="I1408" s="76">
        <v>597048262688.82434</v>
      </c>
      <c r="J1408" s="56">
        <v>0.42629666795984766</v>
      </c>
      <c r="K1408" s="76">
        <v>8544054116.1541681</v>
      </c>
      <c r="L1408" s="76">
        <v>0</v>
      </c>
      <c r="M1408" s="76">
        <v>317280941745.94495</v>
      </c>
      <c r="N1408" s="76">
        <v>51496337355.731339</v>
      </c>
      <c r="O1408" s="76">
        <v>32607.597048125965</v>
      </c>
      <c r="P1408" s="46">
        <v>365621.468327276</v>
      </c>
      <c r="Q1408" s="46">
        <v>217429.25631420928</v>
      </c>
      <c r="R1408" s="76">
        <v>1321236140596.2368</v>
      </c>
      <c r="S1408" s="56">
        <v>0.60666202118713641</v>
      </c>
      <c r="T1408" s="56">
        <v>0.37661349130029464</v>
      </c>
      <c r="U1408" s="46">
        <v>16.360690632527668</v>
      </c>
      <c r="V1408" s="76">
        <v>8967221057382.4434</v>
      </c>
      <c r="W1408" s="84">
        <v>2831.3379933971432</v>
      </c>
      <c r="X1408" s="82">
        <v>4.4690557787844268E-2</v>
      </c>
      <c r="Y1408" s="476">
        <v>2.0000000000000001E-4</v>
      </c>
    </row>
    <row r="1409" spans="1:25" x14ac:dyDescent="0.2">
      <c r="A1409" s="475">
        <v>1405</v>
      </c>
      <c r="B1409" s="56">
        <v>0.5686522145184898</v>
      </c>
      <c r="C1409" s="46">
        <v>2192.0224166244834</v>
      </c>
      <c r="D1409" s="56">
        <v>0.79550865222700573</v>
      </c>
      <c r="E1409" s="56">
        <v>0.41558254616756007</v>
      </c>
      <c r="F1409" s="250">
        <v>2026.87</v>
      </c>
      <c r="G1409" s="76">
        <v>152033050611.42828</v>
      </c>
      <c r="H1409" s="46">
        <v>20459507.500284374</v>
      </c>
      <c r="I1409" s="76">
        <v>395717463626.2627</v>
      </c>
      <c r="J1409" s="56">
        <v>0.1471150933124733</v>
      </c>
      <c r="K1409" s="76">
        <v>22032610942.099644</v>
      </c>
      <c r="L1409" s="76">
        <v>40920566670.516357</v>
      </c>
      <c r="M1409" s="76">
        <v>16005254664.079405</v>
      </c>
      <c r="N1409" s="76">
        <v>15101278610.16375</v>
      </c>
      <c r="O1409" s="76">
        <v>18180.446415173097</v>
      </c>
      <c r="P1409" s="46">
        <v>144958.99596704694</v>
      </c>
      <c r="Q1409" s="46">
        <v>58506.620084552822</v>
      </c>
      <c r="R1409" s="76">
        <v>729650093315.75476</v>
      </c>
      <c r="S1409" s="56">
        <v>0.42096431197636885</v>
      </c>
      <c r="T1409" s="56">
        <v>0.25216550158051093</v>
      </c>
      <c r="U1409" s="46">
        <v>17.830693225291732</v>
      </c>
      <c r="V1409" s="76">
        <v>3580305158186.7646</v>
      </c>
      <c r="W1409" s="84">
        <v>1130.1636985385931</v>
      </c>
      <c r="X1409" s="82">
        <v>4.1323150278021289E-2</v>
      </c>
      <c r="Y1409" s="476">
        <v>2.0000000000000001E-4</v>
      </c>
    </row>
    <row r="1410" spans="1:25" x14ac:dyDescent="0.2">
      <c r="A1410" s="475">
        <v>1406</v>
      </c>
      <c r="B1410" s="56">
        <v>0.41844570022160055</v>
      </c>
      <c r="C1410" s="46">
        <v>3069.5264995376774</v>
      </c>
      <c r="D1410" s="56">
        <v>0.701751173587291</v>
      </c>
      <c r="E1410" s="56">
        <v>0.47019544998154505</v>
      </c>
      <c r="F1410" s="250">
        <v>2024.72</v>
      </c>
      <c r="G1410" s="76">
        <v>330128971290.26868</v>
      </c>
      <c r="H1410" s="46">
        <v>16370563.999088978</v>
      </c>
      <c r="I1410" s="76">
        <v>523783237549.53442</v>
      </c>
      <c r="J1410" s="56">
        <v>0.41844570022160055</v>
      </c>
      <c r="K1410" s="76">
        <v>28452968288.770901</v>
      </c>
      <c r="L1410" s="76">
        <v>33676525481.764427</v>
      </c>
      <c r="M1410" s="76">
        <v>272765600192.15848</v>
      </c>
      <c r="N1410" s="76">
        <v>37839443782.553757</v>
      </c>
      <c r="O1410" s="76">
        <v>32812.37157126794</v>
      </c>
      <c r="P1410" s="46">
        <v>310329.90345041547</v>
      </c>
      <c r="Q1410" s="46">
        <v>178573.90706628325</v>
      </c>
      <c r="R1410" s="76">
        <v>1282507477178.2893</v>
      </c>
      <c r="S1410" s="56">
        <v>0.61599938210350236</v>
      </c>
      <c r="T1410" s="56">
        <v>0.3886227691096753</v>
      </c>
      <c r="U1410" s="46">
        <v>16.924981869796756</v>
      </c>
      <c r="V1410" s="76">
        <v>9275416582651.7246</v>
      </c>
      <c r="W1410" s="84">
        <v>2926.4585079553435</v>
      </c>
      <c r="X1410" s="82">
        <v>4.3118596851930348E-2</v>
      </c>
      <c r="Y1410" s="476">
        <v>2.0000000000000001E-4</v>
      </c>
    </row>
    <row r="1411" spans="1:25" x14ac:dyDescent="0.2">
      <c r="A1411" s="475">
        <v>1407</v>
      </c>
      <c r="B1411" s="56">
        <v>0.5534083563432568</v>
      </c>
      <c r="C1411" s="46">
        <v>3285.6681216049701</v>
      </c>
      <c r="D1411" s="56">
        <v>0.78283078905655201</v>
      </c>
      <c r="E1411" s="56">
        <v>0.41577328549031944</v>
      </c>
      <c r="F1411" s="250">
        <v>2023.75</v>
      </c>
      <c r="G1411" s="76">
        <v>148808942136.23053</v>
      </c>
      <c r="H1411" s="46">
        <v>19917479.430118751</v>
      </c>
      <c r="I1411" s="76">
        <v>484937458756.88916</v>
      </c>
      <c r="J1411" s="56">
        <v>0.16807988681171859</v>
      </c>
      <c r="K1411" s="76">
        <v>8262964852.3331833</v>
      </c>
      <c r="L1411" s="76">
        <v>0</v>
      </c>
      <c r="M1411" s="76">
        <v>135996058852.20482</v>
      </c>
      <c r="N1411" s="76">
        <v>69827240302.687775</v>
      </c>
      <c r="O1411" s="76">
        <v>33465.226326770142</v>
      </c>
      <c r="P1411" s="46">
        <v>361042.37418889202</v>
      </c>
      <c r="Q1411" s="46">
        <v>215340.01284418104</v>
      </c>
      <c r="R1411" s="76">
        <v>857963001257.02307</v>
      </c>
      <c r="S1411" s="56">
        <v>0.39200231381568101</v>
      </c>
      <c r="T1411" s="56">
        <v>0.2070785214794896</v>
      </c>
      <c r="U1411" s="46">
        <v>17.984992888503591</v>
      </c>
      <c r="V1411" s="76">
        <v>3563023143409.437</v>
      </c>
      <c r="W1411" s="84">
        <v>1124.7617085864358</v>
      </c>
      <c r="X1411" s="82">
        <v>4.0056559997034065E-2</v>
      </c>
      <c r="Y1411" s="476">
        <v>2.0000000000000001E-4</v>
      </c>
    </row>
    <row r="1412" spans="1:25" x14ac:dyDescent="0.2">
      <c r="A1412" s="475">
        <v>1408</v>
      </c>
      <c r="B1412" s="56">
        <v>0.2</v>
      </c>
      <c r="C1412" s="46">
        <v>5425.5775730732676</v>
      </c>
      <c r="D1412" s="56">
        <v>1.2146213465431297</v>
      </c>
      <c r="E1412" s="56">
        <v>0.7</v>
      </c>
      <c r="F1412" s="250">
        <v>2023.75</v>
      </c>
      <c r="G1412" s="76">
        <v>334667942413.80841</v>
      </c>
      <c r="H1412" s="46">
        <v>45376066.658473134</v>
      </c>
      <c r="I1412" s="76">
        <v>554676466647.41772</v>
      </c>
      <c r="J1412" s="56">
        <v>-0.20707291960578145</v>
      </c>
      <c r="K1412" s="76">
        <v>16655035547.872576</v>
      </c>
      <c r="L1412" s="76">
        <v>0</v>
      </c>
      <c r="M1412" s="76">
        <v>296227730776.63196</v>
      </c>
      <c r="N1412" s="76">
        <v>29697240757.86504</v>
      </c>
      <c r="O1412" s="76">
        <v>29858.229621011593</v>
      </c>
      <c r="P1412" s="46">
        <v>231769.43291222543</v>
      </c>
      <c r="Q1412" s="46">
        <v>113707.4703330038</v>
      </c>
      <c r="R1412" s="76">
        <v>1292015135381.283</v>
      </c>
      <c r="S1412" s="56">
        <v>0.35412071474002715</v>
      </c>
      <c r="T1412" s="56">
        <v>0.15620858718124284</v>
      </c>
      <c r="U1412" s="46">
        <v>34.43588011966996</v>
      </c>
      <c r="V1412" s="76">
        <v>7143719558428.5645</v>
      </c>
      <c r="W1412" s="84">
        <v>2254.2819897615964</v>
      </c>
      <c r="X1412" s="82">
        <v>2.2882087500324551E-2</v>
      </c>
      <c r="Y1412" s="476">
        <v>2.0000000000000001E-4</v>
      </c>
    </row>
    <row r="1413" spans="1:25" x14ac:dyDescent="0.2">
      <c r="A1413" s="475">
        <v>1409</v>
      </c>
      <c r="B1413" s="56">
        <v>0.53923552032816502</v>
      </c>
      <c r="C1413" s="46">
        <v>3543.7722375037397</v>
      </c>
      <c r="D1413" s="56">
        <v>0.9371563465169267</v>
      </c>
      <c r="E1413" s="56">
        <v>0.53453245637906055</v>
      </c>
      <c r="F1413" s="250">
        <v>2024.09</v>
      </c>
      <c r="G1413" s="76">
        <v>263021767224.38916</v>
      </c>
      <c r="H1413" s="46">
        <v>27066282.685938891</v>
      </c>
      <c r="I1413" s="76">
        <v>654795150283.18176</v>
      </c>
      <c r="J1413" s="56">
        <v>0.32414706916595526</v>
      </c>
      <c r="K1413" s="76">
        <v>15770289841.711252</v>
      </c>
      <c r="L1413" s="76">
        <v>4060524052.053679</v>
      </c>
      <c r="M1413" s="76">
        <v>216639546518.09372</v>
      </c>
      <c r="N1413" s="76">
        <v>57763654247.574593</v>
      </c>
      <c r="O1413" s="76">
        <v>21722.912244104202</v>
      </c>
      <c r="P1413" s="46">
        <v>367298.208907219</v>
      </c>
      <c r="Q1413" s="46">
        <v>216261.26439205621</v>
      </c>
      <c r="R1413" s="76">
        <v>1275928538625.6914</v>
      </c>
      <c r="S1413" s="56">
        <v>0.52725368711769194</v>
      </c>
      <c r="T1413" s="56">
        <v>0.35434797649705141</v>
      </c>
      <c r="U1413" s="46">
        <v>16.422534464576866</v>
      </c>
      <c r="V1413" s="76">
        <v>8161397367785.3379</v>
      </c>
      <c r="W1413" s="84">
        <v>2577.7471875963706</v>
      </c>
      <c r="X1413" s="82">
        <v>4.4090742194152995E-2</v>
      </c>
      <c r="Y1413" s="476">
        <v>2.0000000000000001E-4</v>
      </c>
    </row>
    <row r="1414" spans="1:25" x14ac:dyDescent="0.2">
      <c r="A1414" s="475">
        <v>1410</v>
      </c>
      <c r="B1414" s="56">
        <v>0.51685989603792759</v>
      </c>
      <c r="C1414" s="46">
        <v>1792.9261458500887</v>
      </c>
      <c r="D1414" s="56">
        <v>0.34942747175882144</v>
      </c>
      <c r="E1414" s="56">
        <v>0.52407599477992883</v>
      </c>
      <c r="F1414" s="250">
        <v>2025.41</v>
      </c>
      <c r="G1414" s="76">
        <v>170404677347.57217</v>
      </c>
      <c r="H1414" s="46">
        <v>5954210.7946643252</v>
      </c>
      <c r="I1414" s="76">
        <v>216692534433.40027</v>
      </c>
      <c r="J1414" s="56">
        <v>0.42535644502722136</v>
      </c>
      <c r="K1414" s="76">
        <v>20329540220.698643</v>
      </c>
      <c r="L1414" s="76">
        <v>41959269746.795647</v>
      </c>
      <c r="M1414" s="76">
        <v>104756484362.43401</v>
      </c>
      <c r="N1414" s="76">
        <v>132650267141.041</v>
      </c>
      <c r="O1414" s="76">
        <v>16261.69392460888</v>
      </c>
      <c r="P1414" s="46">
        <v>792317.12313995766</v>
      </c>
      <c r="Q1414" s="46">
        <v>489916.17246631219</v>
      </c>
      <c r="R1414" s="76">
        <v>714477122041.85242</v>
      </c>
      <c r="S1414" s="56">
        <v>0.57242279397120088</v>
      </c>
      <c r="T1414" s="56">
        <v>0.40068731907187438</v>
      </c>
      <c r="U1414" s="46">
        <v>16.464216500172739</v>
      </c>
      <c r="V1414" s="76">
        <v>5237047591997.9717</v>
      </c>
      <c r="W1414" s="84">
        <v>1653.2816254084084</v>
      </c>
      <c r="X1414" s="82">
        <v>4.3892588395220644E-2</v>
      </c>
      <c r="Y1414" s="476">
        <v>2.0000000000000001E-4</v>
      </c>
    </row>
    <row r="1415" spans="1:25" x14ac:dyDescent="0.2">
      <c r="A1415" s="475">
        <v>1411</v>
      </c>
      <c r="B1415" s="56">
        <v>0.40149658147322403</v>
      </c>
      <c r="C1415" s="46">
        <v>7847.6762871199016</v>
      </c>
      <c r="D1415" s="56">
        <v>0.62809165650373533</v>
      </c>
      <c r="E1415" s="56">
        <v>0.3597093966926152</v>
      </c>
      <c r="F1415" s="250">
        <v>2025.51</v>
      </c>
      <c r="G1415" s="76">
        <v>253206556826.40268</v>
      </c>
      <c r="H1415" s="46">
        <v>13001033.894052098</v>
      </c>
      <c r="I1415" s="76">
        <v>407160548063.15771</v>
      </c>
      <c r="J1415" s="56">
        <v>0.3902942693240542</v>
      </c>
      <c r="K1415" s="76">
        <v>19200306933.428543</v>
      </c>
      <c r="L1415" s="76">
        <v>36859336026.252846</v>
      </c>
      <c r="M1415" s="76">
        <v>146288625304.39114</v>
      </c>
      <c r="N1415" s="76">
        <v>30030653621.709309</v>
      </c>
      <c r="O1415" s="76">
        <v>31625.52983511037</v>
      </c>
      <c r="P1415" s="46">
        <v>216248.31974834623</v>
      </c>
      <c r="Q1415" s="46">
        <v>110109.32311719477</v>
      </c>
      <c r="R1415" s="76">
        <v>876372857326.20422</v>
      </c>
      <c r="S1415" s="56">
        <v>0.5841919015435787</v>
      </c>
      <c r="T1415" s="56">
        <v>0.4569292148427741</v>
      </c>
      <c r="U1415" s="46">
        <v>16.718803432231478</v>
      </c>
      <c r="V1415" s="76">
        <v>7301959617493.6914</v>
      </c>
      <c r="W1415" s="84">
        <v>2299.398571978913</v>
      </c>
      <c r="X1415" s="82">
        <v>4.4106688025121875E-2</v>
      </c>
      <c r="Y1415" s="476">
        <v>2.0000000000000001E-4</v>
      </c>
    </row>
    <row r="1416" spans="1:25" x14ac:dyDescent="0.2">
      <c r="A1416" s="475">
        <v>1412</v>
      </c>
      <c r="B1416" s="56">
        <v>0.52475839268879054</v>
      </c>
      <c r="C1416" s="46">
        <v>4896.7108451307267</v>
      </c>
      <c r="D1416" s="56">
        <v>0.7168348572896972</v>
      </c>
      <c r="E1416" s="56">
        <v>0.29198127250345662</v>
      </c>
      <c r="F1416" s="250">
        <v>2024.83</v>
      </c>
      <c r="G1416" s="76">
        <v>199241148041.2197</v>
      </c>
      <c r="H1416" s="46">
        <v>16643661.110854376</v>
      </c>
      <c r="I1416" s="76">
        <v>464293696694.37311</v>
      </c>
      <c r="J1416" s="56">
        <v>0.40193734591666097</v>
      </c>
      <c r="K1416" s="76">
        <v>12040735059.265852</v>
      </c>
      <c r="L1416" s="76">
        <v>0</v>
      </c>
      <c r="M1416" s="76">
        <v>141514290258.44</v>
      </c>
      <c r="N1416" s="76">
        <v>76469871916.009933</v>
      </c>
      <c r="O1416" s="76">
        <v>32262.702914960137</v>
      </c>
      <c r="P1416" s="46">
        <v>481855.37014768732</v>
      </c>
      <c r="Q1416" s="46">
        <v>311883.01271975867</v>
      </c>
      <c r="R1416" s="76">
        <v>945238632025.59668</v>
      </c>
      <c r="S1416" s="56">
        <v>0.5544664467951137</v>
      </c>
      <c r="T1416" s="56">
        <v>0.38532787338841995</v>
      </c>
      <c r="U1416" s="46">
        <v>16.241416135938042</v>
      </c>
      <c r="V1416" s="76">
        <v>6561378518477.5723</v>
      </c>
      <c r="W1416" s="84">
        <v>2070.7575104100083</v>
      </c>
      <c r="X1416" s="82">
        <v>4.437244063830266E-2</v>
      </c>
      <c r="Y1416" s="476">
        <v>2.0000000000000001E-4</v>
      </c>
    </row>
    <row r="1417" spans="1:25" x14ac:dyDescent="0.2">
      <c r="A1417" s="475">
        <v>1413</v>
      </c>
      <c r="B1417" s="56">
        <v>0.64096017444591225</v>
      </c>
      <c r="C1417" s="46">
        <v>7373.7907330517555</v>
      </c>
      <c r="D1417" s="56">
        <v>0.91526172214495338</v>
      </c>
      <c r="E1417" s="56">
        <v>0.59340790581709457</v>
      </c>
      <c r="F1417" s="250">
        <v>2023.93</v>
      </c>
      <c r="G1417" s="76">
        <v>326822438342.7677</v>
      </c>
      <c r="H1417" s="46">
        <v>21592206.663054381</v>
      </c>
      <c r="I1417" s="76">
        <v>648787153048.16858</v>
      </c>
      <c r="J1417" s="56">
        <v>0.44512714904110706</v>
      </c>
      <c r="K1417" s="76">
        <v>4486693159.1683903</v>
      </c>
      <c r="L1417" s="76">
        <v>0</v>
      </c>
      <c r="M1417" s="76">
        <v>418420800786.03406</v>
      </c>
      <c r="N1417" s="76">
        <v>22843336548.668571</v>
      </c>
      <c r="O1417" s="76">
        <v>23458.569214905416</v>
      </c>
      <c r="P1417" s="46">
        <v>170033.82676758652</v>
      </c>
      <c r="Q1417" s="46">
        <v>89707.738671879677</v>
      </c>
      <c r="R1417" s="76">
        <v>1515567156131.3442</v>
      </c>
      <c r="S1417" s="56">
        <v>0.6381293557852582</v>
      </c>
      <c r="T1417" s="56">
        <v>0.35227600868400022</v>
      </c>
      <c r="U1417" s="46">
        <v>16.662429254115541</v>
      </c>
      <c r="V1417" s="76">
        <v>9785763263122.9609</v>
      </c>
      <c r="W1417" s="84">
        <v>3080.4353885311102</v>
      </c>
      <c r="X1417" s="82">
        <v>4.4010849414757303E-2</v>
      </c>
      <c r="Y1417" s="476">
        <v>2.0000000000000001E-4</v>
      </c>
    </row>
    <row r="1418" spans="1:25" x14ac:dyDescent="0.2">
      <c r="A1418" s="475">
        <v>1414</v>
      </c>
      <c r="B1418" s="56">
        <v>0.51134937898702004</v>
      </c>
      <c r="C1418" s="46">
        <v>2343.6394808678629</v>
      </c>
      <c r="D1418" s="56">
        <v>0.78723815298693345</v>
      </c>
      <c r="E1418" s="56">
        <v>0.3682962822530359</v>
      </c>
      <c r="F1418" s="250">
        <v>2024.97</v>
      </c>
      <c r="G1418" s="76">
        <v>274924331377.17426</v>
      </c>
      <c r="H1418" s="46">
        <v>20415250.308074564</v>
      </c>
      <c r="I1418" s="76">
        <v>531490342330.86664</v>
      </c>
      <c r="J1418" s="56">
        <v>0.30441038581471069</v>
      </c>
      <c r="K1418" s="76">
        <v>18750508670.684052</v>
      </c>
      <c r="L1418" s="76">
        <v>22924711577.421558</v>
      </c>
      <c r="M1418" s="76">
        <v>183376240904.75375</v>
      </c>
      <c r="N1418" s="76">
        <v>36346371803.467216</v>
      </c>
      <c r="O1418" s="76">
        <v>27887.487150429213</v>
      </c>
      <c r="P1418" s="46">
        <v>242861.31577074144</v>
      </c>
      <c r="Q1418" s="46">
        <v>126408.53435708198</v>
      </c>
      <c r="R1418" s="76">
        <v>1058908970777.4442</v>
      </c>
      <c r="S1418" s="56">
        <v>0.52562702622740054</v>
      </c>
      <c r="T1418" s="56">
        <v>0.38344365084867083</v>
      </c>
      <c r="U1418" s="46">
        <v>16.999351064892075</v>
      </c>
      <c r="V1418" s="76">
        <v>7622173798293.3271</v>
      </c>
      <c r="W1418" s="84">
        <v>2403.9597155546662</v>
      </c>
      <c r="X1418" s="82">
        <v>4.2770074485492401E-2</v>
      </c>
      <c r="Y1418" s="476">
        <v>2.0000000000000001E-4</v>
      </c>
    </row>
    <row r="1419" spans="1:25" x14ac:dyDescent="0.2">
      <c r="A1419" s="475">
        <v>1415</v>
      </c>
      <c r="B1419" s="56">
        <v>0.37108359379767242</v>
      </c>
      <c r="C1419" s="46">
        <v>2914.3073820240361</v>
      </c>
      <c r="D1419" s="56">
        <v>0.2</v>
      </c>
      <c r="E1419" s="56">
        <v>0.65959083694578713</v>
      </c>
      <c r="F1419" s="250">
        <v>2025.52</v>
      </c>
      <c r="G1419" s="76">
        <v>195815391627.54541</v>
      </c>
      <c r="H1419" s="46">
        <v>3224703.7106697443</v>
      </c>
      <c r="I1419" s="76">
        <v>153849453220.82236</v>
      </c>
      <c r="J1419" s="56">
        <v>0.37108359379767242</v>
      </c>
      <c r="K1419" s="76">
        <v>16627529442.663942</v>
      </c>
      <c r="L1419" s="76">
        <v>11135587997.179605</v>
      </c>
      <c r="M1419" s="76">
        <v>103393295569.69168</v>
      </c>
      <c r="N1419" s="76">
        <v>62057866731.797401</v>
      </c>
      <c r="O1419" s="76">
        <v>34247.743486688356</v>
      </c>
      <c r="P1419" s="46">
        <v>399080.87277921964</v>
      </c>
      <c r="Q1419" s="46">
        <v>215611.73531518845</v>
      </c>
      <c r="R1419" s="76">
        <v>528777674681.09711</v>
      </c>
      <c r="S1419" s="56">
        <v>0.59423594434180493</v>
      </c>
      <c r="T1419" s="56">
        <v>0.47152565006888791</v>
      </c>
      <c r="U1419" s="46">
        <v>17.606167818362184</v>
      </c>
      <c r="V1419" s="76">
        <v>4829053486818.7637</v>
      </c>
      <c r="W1419" s="84">
        <v>1524.685610473367</v>
      </c>
      <c r="X1419" s="82">
        <v>4.139247895972719E-2</v>
      </c>
      <c r="Y1419" s="476">
        <v>2.0000000000000001E-4</v>
      </c>
    </row>
    <row r="1420" spans="1:25" x14ac:dyDescent="0.2">
      <c r="A1420" s="475">
        <v>1416</v>
      </c>
      <c r="B1420" s="56">
        <v>0.36588570241079166</v>
      </c>
      <c r="C1420" s="46">
        <v>4880.5242044325068</v>
      </c>
      <c r="D1420" s="56">
        <v>0.77576305814740698</v>
      </c>
      <c r="E1420" s="56">
        <v>0.54625307554339375</v>
      </c>
      <c r="F1420" s="250">
        <v>2025.58</v>
      </c>
      <c r="G1420" s="76">
        <v>289211630625.75555</v>
      </c>
      <c r="H1420" s="46">
        <v>18923589.475463014</v>
      </c>
      <c r="I1420" s="76">
        <v>354422227600.81635</v>
      </c>
      <c r="J1420" s="56">
        <v>8.2272659784301982E-2</v>
      </c>
      <c r="K1420" s="76">
        <v>25451252031.7635</v>
      </c>
      <c r="L1420" s="76">
        <v>54114852855.968773</v>
      </c>
      <c r="M1420" s="76">
        <v>121562957907.57904</v>
      </c>
      <c r="N1420" s="76">
        <v>18802700635.481483</v>
      </c>
      <c r="O1420" s="76">
        <v>26723.067228004253</v>
      </c>
      <c r="P1420" s="46">
        <v>165580.71604250331</v>
      </c>
      <c r="Q1420" s="46">
        <v>71785.589383755796</v>
      </c>
      <c r="R1420" s="76">
        <v>895045601489.42615</v>
      </c>
      <c r="S1420" s="56">
        <v>0.49988253127390148</v>
      </c>
      <c r="T1420" s="56">
        <v>0.34990190110577057</v>
      </c>
      <c r="U1420" s="46">
        <v>18.561037749396764</v>
      </c>
      <c r="V1420" s="76">
        <v>6284343815274.9785</v>
      </c>
      <c r="W1420" s="84">
        <v>1982.040126627054</v>
      </c>
      <c r="X1420" s="82">
        <v>3.9728545450285632E-2</v>
      </c>
      <c r="Y1420" s="476">
        <v>2.0000000000000001E-4</v>
      </c>
    </row>
    <row r="1421" spans="1:25" x14ac:dyDescent="0.2">
      <c r="A1421" s="475">
        <v>1417</v>
      </c>
      <c r="B1421" s="56">
        <v>0.32006098612266842</v>
      </c>
      <c r="C1421" s="46">
        <v>4771.37708090256</v>
      </c>
      <c r="D1421" s="56">
        <v>1.0221464112683742</v>
      </c>
      <c r="E1421" s="56">
        <v>0.53022998884600958</v>
      </c>
      <c r="F1421" s="250">
        <v>2026.6</v>
      </c>
      <c r="G1421" s="76">
        <v>137944123733.64417</v>
      </c>
      <c r="H1421" s="46">
        <v>30683978.252021272</v>
      </c>
      <c r="I1421" s="76">
        <v>735485394896.78076</v>
      </c>
      <c r="J1421" s="56">
        <v>0.32006098612266842</v>
      </c>
      <c r="K1421" s="76">
        <v>29661538068.58609</v>
      </c>
      <c r="L1421" s="76">
        <v>16208973183.989063</v>
      </c>
      <c r="M1421" s="76">
        <v>108407761214.32855</v>
      </c>
      <c r="N1421" s="76">
        <v>43343389423.523117</v>
      </c>
      <c r="O1421" s="76">
        <v>34649.395811955706</v>
      </c>
      <c r="P1421" s="46">
        <v>332145.47265883524</v>
      </c>
      <c r="Q1421" s="46">
        <v>187640.13768896155</v>
      </c>
      <c r="R1421" s="76">
        <v>1024414010583.9944</v>
      </c>
      <c r="S1421" s="56">
        <v>0.42433478492925963</v>
      </c>
      <c r="T1421" s="56">
        <v>0.30980988281252558</v>
      </c>
      <c r="U1421" s="46">
        <v>15.455925354229832</v>
      </c>
      <c r="V1421" s="76">
        <v>5406257784727.708</v>
      </c>
      <c r="W1421" s="84">
        <v>1706.5581364073055</v>
      </c>
      <c r="X1421" s="82">
        <v>4.6616442601010007E-2</v>
      </c>
      <c r="Y1421" s="476">
        <v>2.0000000000000001E-4</v>
      </c>
    </row>
    <row r="1422" spans="1:25" x14ac:dyDescent="0.2">
      <c r="A1422" s="475">
        <v>1418</v>
      </c>
      <c r="B1422" s="56">
        <v>0.58629295815028237</v>
      </c>
      <c r="C1422" s="46">
        <v>2048.9085779437569</v>
      </c>
      <c r="D1422" s="56">
        <v>1.5689837671781932</v>
      </c>
      <c r="E1422" s="56">
        <v>0.50567213730639837</v>
      </c>
      <c r="F1422" s="250">
        <v>2025.53</v>
      </c>
      <c r="G1422" s="76">
        <v>310152194669.49017</v>
      </c>
      <c r="H1422" s="46">
        <v>86223926.138403758</v>
      </c>
      <c r="I1422" s="76">
        <v>1069827129726.4818</v>
      </c>
      <c r="J1422" s="56">
        <v>2.9161366197235972E-2</v>
      </c>
      <c r="K1422" s="76">
        <v>28088008986.317585</v>
      </c>
      <c r="L1422" s="76">
        <v>38012161992.69442</v>
      </c>
      <c r="M1422" s="76">
        <v>185165331058.37369</v>
      </c>
      <c r="N1422" s="76">
        <v>16612309153.697332</v>
      </c>
      <c r="O1422" s="76">
        <v>36295.156455428871</v>
      </c>
      <c r="P1422" s="46">
        <v>147591.74642913206</v>
      </c>
      <c r="Q1422" s="46">
        <v>66712.315059288638</v>
      </c>
      <c r="R1422" s="76">
        <v>1726743523307.7834</v>
      </c>
      <c r="S1422" s="56">
        <v>0.31317819527941143</v>
      </c>
      <c r="T1422" s="56">
        <v>0.15354298452083676</v>
      </c>
      <c r="U1422" s="46">
        <v>23.86390772589235</v>
      </c>
      <c r="V1422" s="76">
        <v>6795127319029.3975</v>
      </c>
      <c r="W1422" s="84">
        <v>2145.5578483833219</v>
      </c>
      <c r="X1422" s="82">
        <v>3.1726112327110256E-2</v>
      </c>
      <c r="Y1422" s="476">
        <v>2.0000000000000001E-4</v>
      </c>
    </row>
    <row r="1423" spans="1:25" x14ac:dyDescent="0.2">
      <c r="A1423" s="475">
        <v>1419</v>
      </c>
      <c r="B1423" s="56">
        <v>0.49569128498390569</v>
      </c>
      <c r="C1423" s="46">
        <v>5927.2016432470227</v>
      </c>
      <c r="D1423" s="56">
        <v>0.95671780200753276</v>
      </c>
      <c r="E1423" s="56">
        <v>0.28504270278393695</v>
      </c>
      <c r="F1423" s="250">
        <v>2025.34</v>
      </c>
      <c r="G1423" s="76">
        <v>248916910433.21982</v>
      </c>
      <c r="H1423" s="46">
        <v>27611215.526154839</v>
      </c>
      <c r="I1423" s="76">
        <v>538095593398.44226</v>
      </c>
      <c r="J1423" s="56">
        <v>0.20779711173463844</v>
      </c>
      <c r="K1423" s="76">
        <v>18136563333.156719</v>
      </c>
      <c r="L1423" s="76">
        <v>92715988119.507416</v>
      </c>
      <c r="M1423" s="76">
        <v>168664183983.23166</v>
      </c>
      <c r="N1423" s="76">
        <v>41237953227.480934</v>
      </c>
      <c r="O1423" s="76">
        <v>34859.322620280909</v>
      </c>
      <c r="P1423" s="46">
        <v>301763.71252655843</v>
      </c>
      <c r="Q1423" s="46">
        <v>166367.4075068892</v>
      </c>
      <c r="R1423" s="76">
        <v>1192535015454.3467</v>
      </c>
      <c r="S1423" s="56">
        <v>0.51069009675423449</v>
      </c>
      <c r="T1423" s="56">
        <v>0.26877022235229009</v>
      </c>
      <c r="U1423" s="46">
        <v>17.560289186825308</v>
      </c>
      <c r="V1423" s="76">
        <v>6001066502742.8174</v>
      </c>
      <c r="W1423" s="84">
        <v>1893.155133902673</v>
      </c>
      <c r="X1423" s="82">
        <v>4.3078326556871799E-2</v>
      </c>
      <c r="Y1423" s="476">
        <v>2.0000000000000001E-4</v>
      </c>
    </row>
    <row r="1424" spans="1:25" x14ac:dyDescent="0.2">
      <c r="A1424" s="475">
        <v>1420</v>
      </c>
      <c r="B1424" s="56">
        <v>0.53666655940053376</v>
      </c>
      <c r="C1424" s="46">
        <v>2302.5589837355524</v>
      </c>
      <c r="D1424" s="56">
        <v>0.90489262855573505</v>
      </c>
      <c r="E1424" s="56">
        <v>0.4273155857788053</v>
      </c>
      <c r="F1424" s="250">
        <v>2024.96</v>
      </c>
      <c r="G1424" s="76">
        <v>171640033382.98605</v>
      </c>
      <c r="H1424" s="46">
        <v>25889473.740322247</v>
      </c>
      <c r="I1424" s="76">
        <v>575662860661.70984</v>
      </c>
      <c r="J1424" s="56">
        <v>0.23865356102926194</v>
      </c>
      <c r="K1424" s="76">
        <v>20453548610.137772</v>
      </c>
      <c r="L1424" s="76">
        <v>18410935161.751896</v>
      </c>
      <c r="M1424" s="76">
        <v>282402716199.99744</v>
      </c>
      <c r="N1424" s="76">
        <v>57083880945.618645</v>
      </c>
      <c r="O1424" s="76">
        <v>32635.798631452162</v>
      </c>
      <c r="P1424" s="46">
        <v>352405.99517491105</v>
      </c>
      <c r="Q1424" s="46">
        <v>205691.02850595437</v>
      </c>
      <c r="R1424" s="76">
        <v>1262315201056.2554</v>
      </c>
      <c r="S1424" s="56">
        <v>0.51215993576938024</v>
      </c>
      <c r="T1424" s="56">
        <v>0.20894006879767835</v>
      </c>
      <c r="U1424" s="46">
        <v>16.767788479128836</v>
      </c>
      <c r="V1424" s="76">
        <v>4942080842306.2441</v>
      </c>
      <c r="W1424" s="84">
        <v>1558.6077298003552</v>
      </c>
      <c r="X1424" s="82">
        <v>4.2877219865106515E-2</v>
      </c>
      <c r="Y1424" s="476">
        <v>2.0000000000000001E-4</v>
      </c>
    </row>
    <row r="1425" spans="1:25" x14ac:dyDescent="0.2">
      <c r="A1425" s="475">
        <v>1421</v>
      </c>
      <c r="B1425" s="56">
        <v>0.35839533688557235</v>
      </c>
      <c r="C1425" s="46">
        <v>6806.6265084486795</v>
      </c>
      <c r="D1425" s="56">
        <v>0.48946271030716609</v>
      </c>
      <c r="E1425" s="56">
        <v>0.34066584212375395</v>
      </c>
      <c r="F1425" s="250">
        <v>2024.29</v>
      </c>
      <c r="G1425" s="76">
        <v>197119969366.08743</v>
      </c>
      <c r="H1425" s="46">
        <v>8925928.3138656542</v>
      </c>
      <c r="I1425" s="76">
        <v>298483657472.81226</v>
      </c>
      <c r="J1425" s="56">
        <v>0.35839533688557235</v>
      </c>
      <c r="K1425" s="76">
        <v>9314706988.2286148</v>
      </c>
      <c r="L1425" s="76">
        <v>3869581950.9234667</v>
      </c>
      <c r="M1425" s="76">
        <v>207309097681.37439</v>
      </c>
      <c r="N1425" s="76">
        <v>68567042277.414726</v>
      </c>
      <c r="O1425" s="76">
        <v>29131.717250987109</v>
      </c>
      <c r="P1425" s="46">
        <v>374568.69930111436</v>
      </c>
      <c r="Q1425" s="46">
        <v>233895.26096476411</v>
      </c>
      <c r="R1425" s="76">
        <v>817856923024.57861</v>
      </c>
      <c r="S1425" s="56">
        <v>0.58645769123312441</v>
      </c>
      <c r="T1425" s="56">
        <v>0.35825769857625289</v>
      </c>
      <c r="U1425" s="46">
        <v>16.980939367299616</v>
      </c>
      <c r="V1425" s="76">
        <v>5503602277988.124</v>
      </c>
      <c r="W1425" s="84">
        <v>1735.9827968805953</v>
      </c>
      <c r="X1425" s="82">
        <v>4.2667447850116481E-2</v>
      </c>
      <c r="Y1425" s="476">
        <v>2.0000000000000001E-4</v>
      </c>
    </row>
    <row r="1426" spans="1:25" x14ac:dyDescent="0.2">
      <c r="A1426" s="475">
        <v>1422</v>
      </c>
      <c r="B1426" s="56">
        <v>0.54074119109253171</v>
      </c>
      <c r="C1426" s="46">
        <v>6908.3613140575671</v>
      </c>
      <c r="D1426" s="56">
        <v>0.70162873529522329</v>
      </c>
      <c r="E1426" s="56">
        <v>0.49459858347207969</v>
      </c>
      <c r="F1426" s="250">
        <v>2028.65</v>
      </c>
      <c r="G1426" s="76">
        <v>47577513525.541359</v>
      </c>
      <c r="H1426" s="46">
        <v>14836451.443153009</v>
      </c>
      <c r="I1426" s="76">
        <v>447872439774.81531</v>
      </c>
      <c r="J1426" s="56">
        <v>0.37234247620988892</v>
      </c>
      <c r="K1426" s="76">
        <v>38004065717.73204</v>
      </c>
      <c r="L1426" s="76">
        <v>93750864715.569702</v>
      </c>
      <c r="M1426" s="76">
        <v>0</v>
      </c>
      <c r="N1426" s="76">
        <v>12994718560.484772</v>
      </c>
      <c r="O1426" s="76">
        <v>29326.811750093821</v>
      </c>
      <c r="P1426" s="46">
        <v>125548.52810401851</v>
      </c>
      <c r="Q1426" s="46">
        <v>46912.999485789347</v>
      </c>
      <c r="R1426" s="76">
        <v>592622088768.60181</v>
      </c>
      <c r="S1426" s="56">
        <v>0.44418372264681771</v>
      </c>
      <c r="T1426" s="56">
        <v>0.33382505974617599</v>
      </c>
      <c r="U1426" s="46">
        <v>14.15734414783117</v>
      </c>
      <c r="V1426" s="76">
        <v>3214484427212.2852</v>
      </c>
      <c r="W1426" s="84">
        <v>1015.4108682452309</v>
      </c>
      <c r="X1426" s="82">
        <v>4.9971720004152821E-2</v>
      </c>
      <c r="Y1426" s="476">
        <v>2.0000000000000001E-4</v>
      </c>
    </row>
    <row r="1427" spans="1:25" x14ac:dyDescent="0.2">
      <c r="A1427" s="475">
        <v>1423</v>
      </c>
      <c r="B1427" s="56">
        <v>0.39311655284503538</v>
      </c>
      <c r="C1427" s="46">
        <v>1500</v>
      </c>
      <c r="D1427" s="56">
        <v>0.8161305297617959</v>
      </c>
      <c r="E1427" s="56">
        <v>0.47027811359778088</v>
      </c>
      <c r="F1427" s="250">
        <v>2024.81</v>
      </c>
      <c r="G1427" s="76">
        <v>166988621907.30167</v>
      </c>
      <c r="H1427" s="46">
        <v>21961430.079771899</v>
      </c>
      <c r="I1427" s="76">
        <v>505419687107.45435</v>
      </c>
      <c r="J1427" s="56">
        <v>0.35425622894844966</v>
      </c>
      <c r="K1427" s="76">
        <v>8553305149.6023874</v>
      </c>
      <c r="L1427" s="76">
        <v>0</v>
      </c>
      <c r="M1427" s="76">
        <v>197245717077.25577</v>
      </c>
      <c r="N1427" s="76">
        <v>13488527355.965269</v>
      </c>
      <c r="O1427" s="76">
        <v>30486.812232627643</v>
      </c>
      <c r="P1427" s="46">
        <v>143609.76818300344</v>
      </c>
      <c r="Q1427" s="46">
        <v>57689.304799283229</v>
      </c>
      <c r="R1427" s="76">
        <v>1052157526066.4833</v>
      </c>
      <c r="S1427" s="56">
        <v>0.57396529509230187</v>
      </c>
      <c r="T1427" s="56">
        <v>0.29413463835001763</v>
      </c>
      <c r="U1427" s="46">
        <v>16.214989382123825</v>
      </c>
      <c r="V1427" s="76">
        <v>5629100761885.2109</v>
      </c>
      <c r="W1427" s="84">
        <v>1776.4244048812768</v>
      </c>
      <c r="X1427" s="82">
        <v>4.4231735814477466E-2</v>
      </c>
      <c r="Y1427" s="476">
        <v>2.0000000000000001E-4</v>
      </c>
    </row>
    <row r="1428" spans="1:25" x14ac:dyDescent="0.2">
      <c r="A1428" s="475">
        <v>1424</v>
      </c>
      <c r="B1428" s="56">
        <v>0.38413090546436995</v>
      </c>
      <c r="C1428" s="46">
        <v>9213.9490243427899</v>
      </c>
      <c r="D1428" s="56">
        <v>0.42923281414167769</v>
      </c>
      <c r="E1428" s="56">
        <v>0.45721036391533992</v>
      </c>
      <c r="F1428" s="250">
        <v>2025.87</v>
      </c>
      <c r="G1428" s="76">
        <v>139265251229.5542</v>
      </c>
      <c r="H1428" s="46">
        <v>7620152.7330468567</v>
      </c>
      <c r="I1428" s="76">
        <v>207833989995.82779</v>
      </c>
      <c r="J1428" s="56">
        <v>0.22695542267236002</v>
      </c>
      <c r="K1428" s="76">
        <v>8736464701.031702</v>
      </c>
      <c r="L1428" s="76">
        <v>7382679392.1247864</v>
      </c>
      <c r="M1428" s="76">
        <v>104985654286.39545</v>
      </c>
      <c r="N1428" s="76">
        <v>25667908209.224403</v>
      </c>
      <c r="O1428" s="76">
        <v>23591.435257790959</v>
      </c>
      <c r="P1428" s="46">
        <v>185181.02648604661</v>
      </c>
      <c r="Q1428" s="46">
        <v>91364.557467060076</v>
      </c>
      <c r="R1428" s="76">
        <v>528060760376.24475</v>
      </c>
      <c r="S1428" s="56">
        <v>0.54078499450347439</v>
      </c>
      <c r="T1428" s="56">
        <v>0.32529640164149487</v>
      </c>
      <c r="U1428" s="46">
        <v>17.798484405577504</v>
      </c>
      <c r="V1428" s="76">
        <v>3311092989133.0557</v>
      </c>
      <c r="W1428" s="84">
        <v>1045.6647311926631</v>
      </c>
      <c r="X1428" s="82">
        <v>4.2007569112808181E-2</v>
      </c>
      <c r="Y1428" s="476">
        <v>2.0000000000000001E-4</v>
      </c>
    </row>
    <row r="1429" spans="1:25" x14ac:dyDescent="0.2">
      <c r="A1429" s="475">
        <v>1425</v>
      </c>
      <c r="B1429" s="56">
        <v>0.55746530079244561</v>
      </c>
      <c r="C1429" s="46">
        <v>7026.5181683853971</v>
      </c>
      <c r="D1429" s="56">
        <v>0.66336898225765484</v>
      </c>
      <c r="E1429" s="56">
        <v>0.16097165724354312</v>
      </c>
      <c r="F1429" s="250">
        <v>2024.54</v>
      </c>
      <c r="G1429" s="76">
        <v>207009865807.61346</v>
      </c>
      <c r="H1429" s="46">
        <v>14030463.956636606</v>
      </c>
      <c r="I1429" s="76">
        <v>406268307726.53308</v>
      </c>
      <c r="J1429" s="56">
        <v>0.42626692959928003</v>
      </c>
      <c r="K1429" s="76">
        <v>20521237654.879787</v>
      </c>
      <c r="L1429" s="76">
        <v>10473961681.88385</v>
      </c>
      <c r="M1429" s="76">
        <v>176053265475.71951</v>
      </c>
      <c r="N1429" s="76">
        <v>11500714207.960817</v>
      </c>
      <c r="O1429" s="76">
        <v>36376.476768464883</v>
      </c>
      <c r="P1429" s="46">
        <v>130284.22342714012</v>
      </c>
      <c r="Q1429" s="46">
        <v>49707.281752456947</v>
      </c>
      <c r="R1429" s="76">
        <v>885260861651.41357</v>
      </c>
      <c r="S1429" s="56">
        <v>0.60992020880779141</v>
      </c>
      <c r="T1429" s="56">
        <v>0.39873482345246136</v>
      </c>
      <c r="U1429" s="46">
        <v>16.464488933354971</v>
      </c>
      <c r="V1429" s="76">
        <v>6379045532938.0996</v>
      </c>
      <c r="W1429" s="84">
        <v>2012.6154333728664</v>
      </c>
      <c r="X1429" s="82">
        <v>4.4522491674008235E-2</v>
      </c>
      <c r="Y1429" s="476">
        <v>2.0000000000000001E-4</v>
      </c>
    </row>
    <row r="1430" spans="1:25" x14ac:dyDescent="0.2">
      <c r="A1430" s="475">
        <v>1426</v>
      </c>
      <c r="B1430" s="56">
        <v>0.52513811151576151</v>
      </c>
      <c r="C1430" s="46">
        <v>3783.6767576472448</v>
      </c>
      <c r="D1430" s="56">
        <v>0.73903438909775854</v>
      </c>
      <c r="E1430" s="56">
        <v>0.31958296523454255</v>
      </c>
      <c r="F1430" s="250">
        <v>2027.39</v>
      </c>
      <c r="G1430" s="76">
        <v>111026119079.83476</v>
      </c>
      <c r="H1430" s="46">
        <v>16878529.367937088</v>
      </c>
      <c r="I1430" s="76">
        <v>385858953775.34979</v>
      </c>
      <c r="J1430" s="56">
        <v>0.32291232167809292</v>
      </c>
      <c r="K1430" s="76">
        <v>31012820984.238167</v>
      </c>
      <c r="L1430" s="76">
        <v>92992530029.229904</v>
      </c>
      <c r="M1430" s="76">
        <v>0</v>
      </c>
      <c r="N1430" s="76">
        <v>59714251456.934074</v>
      </c>
      <c r="O1430" s="76">
        <v>26208.559718357767</v>
      </c>
      <c r="P1430" s="46">
        <v>424132.94213938207</v>
      </c>
      <c r="Q1430" s="46">
        <v>265578.89430902462</v>
      </c>
      <c r="R1430" s="76">
        <v>644798930972.09839</v>
      </c>
      <c r="S1430" s="56">
        <v>0.43957801062833257</v>
      </c>
      <c r="T1430" s="56">
        <v>0.32416978330778989</v>
      </c>
      <c r="U1430" s="46">
        <v>16.057449838719425</v>
      </c>
      <c r="V1430" s="76">
        <v>3727817514184.0142</v>
      </c>
      <c r="W1430" s="84">
        <v>1176.9447612511774</v>
      </c>
      <c r="X1430" s="82">
        <v>4.5234504957938002E-2</v>
      </c>
      <c r="Y1430" s="476">
        <v>2.0000000000000001E-4</v>
      </c>
    </row>
    <row r="1431" spans="1:25" x14ac:dyDescent="0.2">
      <c r="A1431" s="475">
        <v>1427</v>
      </c>
      <c r="B1431" s="56">
        <v>0.51446813546941161</v>
      </c>
      <c r="C1431" s="46">
        <v>3685.0629359581835</v>
      </c>
      <c r="D1431" s="56">
        <v>0.72683722540438311</v>
      </c>
      <c r="E1431" s="56">
        <v>0.37667817509051577</v>
      </c>
      <c r="F1431" s="250">
        <v>2024.13</v>
      </c>
      <c r="G1431" s="76">
        <v>240370926508.17346</v>
      </c>
      <c r="H1431" s="46">
        <v>17582814.965704788</v>
      </c>
      <c r="I1431" s="76">
        <v>471684716225.19818</v>
      </c>
      <c r="J1431" s="56">
        <v>0.41340060710271176</v>
      </c>
      <c r="K1431" s="76">
        <v>10107439330.44207</v>
      </c>
      <c r="L1431" s="76">
        <v>7434636641.6533546</v>
      </c>
      <c r="M1431" s="76">
        <v>163268158642.77002</v>
      </c>
      <c r="N1431" s="76">
        <v>46841146662.12606</v>
      </c>
      <c r="O1431" s="76">
        <v>19223.622729095638</v>
      </c>
      <c r="P1431" s="46">
        <v>339546.75304024876</v>
      </c>
      <c r="Q1431" s="46">
        <v>200253.53621509811</v>
      </c>
      <c r="R1431" s="76">
        <v>920742607581.31335</v>
      </c>
      <c r="S1431" s="56">
        <v>0.56863460656263976</v>
      </c>
      <c r="T1431" s="56">
        <v>0.44690074091693577</v>
      </c>
      <c r="U1431" s="46">
        <v>16.464707319874378</v>
      </c>
      <c r="V1431" s="76">
        <v>7646507089161.5938</v>
      </c>
      <c r="W1431" s="84">
        <v>2409.670595596619</v>
      </c>
      <c r="X1431" s="82">
        <v>4.323088207221E-2</v>
      </c>
      <c r="Y1431" s="476">
        <v>2.0000000000000001E-4</v>
      </c>
    </row>
    <row r="1432" spans="1:25" x14ac:dyDescent="0.2">
      <c r="A1432" s="475">
        <v>1428</v>
      </c>
      <c r="B1432" s="56">
        <v>0.58107595291917624</v>
      </c>
      <c r="C1432" s="46">
        <v>2083.9282805078765</v>
      </c>
      <c r="D1432" s="56">
        <v>0.71249542710768021</v>
      </c>
      <c r="E1432" s="56">
        <v>0.53202005503627714</v>
      </c>
      <c r="F1432" s="250">
        <v>2025.3</v>
      </c>
      <c r="G1432" s="76">
        <v>305519636053.58929</v>
      </c>
      <c r="H1432" s="46">
        <v>17181198.410365552</v>
      </c>
      <c r="I1432" s="76">
        <v>384291978963.73804</v>
      </c>
      <c r="J1432" s="56">
        <v>0.28553084836614595</v>
      </c>
      <c r="K1432" s="76">
        <v>25126211939.750393</v>
      </c>
      <c r="L1432" s="76">
        <v>50966195913.473923</v>
      </c>
      <c r="M1432" s="76">
        <v>137018917942.76486</v>
      </c>
      <c r="N1432" s="76">
        <v>13264021134.381216</v>
      </c>
      <c r="O1432" s="76">
        <v>24279.930816515931</v>
      </c>
      <c r="P1432" s="46">
        <v>139629.03395035258</v>
      </c>
      <c r="Q1432" s="46">
        <v>55287.361406120683</v>
      </c>
      <c r="R1432" s="76">
        <v>915680373585.80505</v>
      </c>
      <c r="S1432" s="56">
        <v>0.5623000377757148</v>
      </c>
      <c r="T1432" s="56">
        <v>0.42980647329386301</v>
      </c>
      <c r="U1432" s="46">
        <v>17.593416943288801</v>
      </c>
      <c r="V1432" s="76">
        <v>7613548741700.0518</v>
      </c>
      <c r="W1432" s="84">
        <v>2400.3364459105887</v>
      </c>
      <c r="X1432" s="82">
        <v>4.1279932457322338E-2</v>
      </c>
      <c r="Y1432" s="476">
        <v>2.0000000000000001E-4</v>
      </c>
    </row>
    <row r="1433" spans="1:25" x14ac:dyDescent="0.2">
      <c r="A1433" s="475">
        <v>1429</v>
      </c>
      <c r="B1433" s="56">
        <v>0.67048556713090501</v>
      </c>
      <c r="C1433" s="46">
        <v>4956.2555964909834</v>
      </c>
      <c r="D1433" s="56">
        <v>1.118897127286095</v>
      </c>
      <c r="E1433" s="56">
        <v>0.68522264748750583</v>
      </c>
      <c r="F1433" s="250">
        <v>2024.53</v>
      </c>
      <c r="G1433" s="76">
        <v>470695707965.617</v>
      </c>
      <c r="H1433" s="46">
        <v>34181207.02426713</v>
      </c>
      <c r="I1433" s="76">
        <v>787960366460.19873</v>
      </c>
      <c r="J1433" s="56">
        <v>0.351834301526041</v>
      </c>
      <c r="K1433" s="76">
        <v>18335091001.487793</v>
      </c>
      <c r="L1433" s="76">
        <v>0</v>
      </c>
      <c r="M1433" s="76">
        <v>462319265782.12842</v>
      </c>
      <c r="N1433" s="76">
        <v>20110611524.225273</v>
      </c>
      <c r="O1433" s="76">
        <v>27648.385316432199</v>
      </c>
      <c r="P1433" s="46">
        <v>162987.97197491437</v>
      </c>
      <c r="Q1433" s="46">
        <v>80184.82220894871</v>
      </c>
      <c r="R1433" s="76">
        <v>2017139473838.8276</v>
      </c>
      <c r="S1433" s="56">
        <v>0.61749714057695926</v>
      </c>
      <c r="T1433" s="56">
        <v>0.35079954888039599</v>
      </c>
      <c r="U1433" s="46">
        <v>16.941568605565955</v>
      </c>
      <c r="V1433" s="76">
        <v>13012470357836.652</v>
      </c>
      <c r="W1433" s="84">
        <v>4103.1881670987777</v>
      </c>
      <c r="X1433" s="82">
        <v>4.3808898686518889E-2</v>
      </c>
      <c r="Y1433" s="476">
        <v>2.0000000000000001E-4</v>
      </c>
    </row>
    <row r="1434" spans="1:25" x14ac:dyDescent="0.2">
      <c r="A1434" s="475">
        <v>1430</v>
      </c>
      <c r="B1434" s="56">
        <v>0.49515176923626275</v>
      </c>
      <c r="C1434" s="46">
        <v>4428.0869381350349</v>
      </c>
      <c r="D1434" s="56">
        <v>1.0027170110232699</v>
      </c>
      <c r="E1434" s="56">
        <v>0.51433561331687339</v>
      </c>
      <c r="F1434" s="250">
        <v>2024.91</v>
      </c>
      <c r="G1434" s="76">
        <v>255786421399.90649</v>
      </c>
      <c r="H1434" s="46">
        <v>29658158.210696805</v>
      </c>
      <c r="I1434" s="76">
        <v>524639661250.65533</v>
      </c>
      <c r="J1434" s="56">
        <v>0.13252785177492921</v>
      </c>
      <c r="K1434" s="76">
        <v>9926020921.4600105</v>
      </c>
      <c r="L1434" s="76">
        <v>23104265102.006691</v>
      </c>
      <c r="M1434" s="76">
        <v>163835489810.88199</v>
      </c>
      <c r="N1434" s="76">
        <v>28516265139.230152</v>
      </c>
      <c r="O1434" s="76">
        <v>36201.890877182996</v>
      </c>
      <c r="P1434" s="46">
        <v>230304.7261364928</v>
      </c>
      <c r="Q1434" s="46">
        <v>113351.45343709979</v>
      </c>
      <c r="R1434" s="76">
        <v>1043913362051.8762</v>
      </c>
      <c r="S1434" s="56">
        <v>0.44341668829545694</v>
      </c>
      <c r="T1434" s="56">
        <v>0.26137693024926623</v>
      </c>
      <c r="U1434" s="46">
        <v>18.767925798176663</v>
      </c>
      <c r="V1434" s="76">
        <v>5474496360779.3936</v>
      </c>
      <c r="W1434" s="84">
        <v>1727.8800394286204</v>
      </c>
      <c r="X1434" s="82">
        <v>4.0086302412438067E-2</v>
      </c>
      <c r="Y1434" s="476">
        <v>2.0000000000000001E-4</v>
      </c>
    </row>
    <row r="1435" spans="1:25" x14ac:dyDescent="0.2">
      <c r="A1435" s="475">
        <v>1431</v>
      </c>
      <c r="B1435" s="56">
        <v>0.44330355174820352</v>
      </c>
      <c r="C1435" s="46">
        <v>1500</v>
      </c>
      <c r="D1435" s="56">
        <v>0.67004804190243661</v>
      </c>
      <c r="E1435" s="56">
        <v>0.59514989134998952</v>
      </c>
      <c r="F1435" s="250">
        <v>2023.75</v>
      </c>
      <c r="G1435" s="76">
        <v>370296832904.97583</v>
      </c>
      <c r="H1435" s="46">
        <v>15624130.810126647</v>
      </c>
      <c r="I1435" s="76">
        <v>444949818743.18658</v>
      </c>
      <c r="J1435" s="56">
        <v>0.38582065818529687</v>
      </c>
      <c r="K1435" s="76">
        <v>8885874145.8194866</v>
      </c>
      <c r="L1435" s="76">
        <v>0</v>
      </c>
      <c r="M1435" s="76">
        <v>304520452887.89331</v>
      </c>
      <c r="N1435" s="76">
        <v>8732850462.3445835</v>
      </c>
      <c r="O1435" s="76">
        <v>38386.775804511533</v>
      </c>
      <c r="P1435" s="46">
        <v>101465.43749999988</v>
      </c>
      <c r="Q1435" s="46">
        <v>33113.812499999949</v>
      </c>
      <c r="R1435" s="76">
        <v>1077260579135.8408</v>
      </c>
      <c r="S1435" s="56">
        <v>0.62065053887716681</v>
      </c>
      <c r="T1435" s="56">
        <v>0.44670295983639774</v>
      </c>
      <c r="U1435" s="46">
        <v>17.594937694178363</v>
      </c>
      <c r="V1435" s="76">
        <v>9326379261004.5293</v>
      </c>
      <c r="W1435" s="84">
        <v>2941.7386673100768</v>
      </c>
      <c r="X1435" s="82">
        <v>4.130134549041873E-2</v>
      </c>
      <c r="Y1435" s="476">
        <v>2.0000000000000001E-4</v>
      </c>
    </row>
    <row r="1436" spans="1:25" x14ac:dyDescent="0.2">
      <c r="A1436" s="475">
        <v>1432</v>
      </c>
      <c r="B1436" s="56">
        <v>0.46832602775132665</v>
      </c>
      <c r="C1436" s="46">
        <v>5484.9109191726293</v>
      </c>
      <c r="D1436" s="56">
        <v>0.75379085498532183</v>
      </c>
      <c r="E1436" s="56">
        <v>0.38906823092864251</v>
      </c>
      <c r="F1436" s="250">
        <v>2025.73</v>
      </c>
      <c r="G1436" s="76">
        <v>195610868424.1889</v>
      </c>
      <c r="H1436" s="46">
        <v>18235256.773287013</v>
      </c>
      <c r="I1436" s="76">
        <v>484507000594.73297</v>
      </c>
      <c r="J1436" s="56">
        <v>0.32069575273956352</v>
      </c>
      <c r="K1436" s="76">
        <v>22332826854.009155</v>
      </c>
      <c r="L1436" s="76">
        <v>40461070077.949661</v>
      </c>
      <c r="M1436" s="76">
        <v>113199686015.32298</v>
      </c>
      <c r="N1436" s="76">
        <v>66030194783.166092</v>
      </c>
      <c r="O1436" s="76">
        <v>30223.737810698047</v>
      </c>
      <c r="P1436" s="46">
        <v>392153.14375883306</v>
      </c>
      <c r="Q1436" s="46">
        <v>240175.54259286117</v>
      </c>
      <c r="R1436" s="76">
        <v>879791478770.67981</v>
      </c>
      <c r="S1436" s="56">
        <v>0.48366008066433797</v>
      </c>
      <c r="T1436" s="56">
        <v>0.35305299033073007</v>
      </c>
      <c r="U1436" s="46">
        <v>16.691024198394381</v>
      </c>
      <c r="V1436" s="76">
        <v>5715374324747.4912</v>
      </c>
      <c r="W1436" s="84">
        <v>1801.6937888517714</v>
      </c>
      <c r="X1436" s="82">
        <v>4.3935619946887911E-2</v>
      </c>
      <c r="Y1436" s="476">
        <v>2.0000000000000001E-4</v>
      </c>
    </row>
    <row r="1437" spans="1:25" x14ac:dyDescent="0.2">
      <c r="A1437" s="475">
        <v>1433</v>
      </c>
      <c r="B1437" s="56">
        <v>0.51006914807856574</v>
      </c>
      <c r="C1437" s="46">
        <v>4081.2343104898077</v>
      </c>
      <c r="D1437" s="56">
        <v>0.54758952712865827</v>
      </c>
      <c r="E1437" s="56">
        <v>0.39365440716142996</v>
      </c>
      <c r="F1437" s="250">
        <v>2026.78</v>
      </c>
      <c r="G1437" s="76">
        <v>235510943255.98001</v>
      </c>
      <c r="H1437" s="46">
        <v>11196685.025162673</v>
      </c>
      <c r="I1437" s="76">
        <v>379460397624.31604</v>
      </c>
      <c r="J1437" s="56">
        <v>0.43253767702866752</v>
      </c>
      <c r="K1437" s="76">
        <v>32123115728.224251</v>
      </c>
      <c r="L1437" s="76">
        <v>91206733512.729568</v>
      </c>
      <c r="M1437" s="76">
        <v>19563564359.455292</v>
      </c>
      <c r="N1437" s="76">
        <v>32098226943.210045</v>
      </c>
      <c r="O1437" s="76">
        <v>31286.356491935978</v>
      </c>
      <c r="P1437" s="46">
        <v>223817.5787746383</v>
      </c>
      <c r="Q1437" s="46">
        <v>117230.02697339769</v>
      </c>
      <c r="R1437" s="76">
        <v>759150055281.28882</v>
      </c>
      <c r="S1437" s="56">
        <v>0.58130695701456048</v>
      </c>
      <c r="T1437" s="56">
        <v>0.48194152519850636</v>
      </c>
      <c r="U1437" s="46">
        <v>16.716653742293769</v>
      </c>
      <c r="V1437" s="76">
        <v>6676818646801.6855</v>
      </c>
      <c r="W1437" s="84">
        <v>2106.7128715063723</v>
      </c>
      <c r="X1437" s="82">
        <v>4.4058971485059883E-2</v>
      </c>
      <c r="Y1437" s="476">
        <v>2.0000000000000001E-4</v>
      </c>
    </row>
    <row r="1438" spans="1:25" x14ac:dyDescent="0.2">
      <c r="A1438" s="475">
        <v>1434</v>
      </c>
      <c r="B1438" s="56">
        <v>0.37006959711069654</v>
      </c>
      <c r="C1438" s="46">
        <v>6795.2349381218683</v>
      </c>
      <c r="D1438" s="56">
        <v>0.73365775913443299</v>
      </c>
      <c r="E1438" s="56">
        <v>0.47504071348017846</v>
      </c>
      <c r="F1438" s="250">
        <v>2024.25</v>
      </c>
      <c r="G1438" s="76">
        <v>251494794888.09949</v>
      </c>
      <c r="H1438" s="46">
        <v>17346071.190627072</v>
      </c>
      <c r="I1438" s="76">
        <v>557939872220.19666</v>
      </c>
      <c r="J1438" s="56">
        <v>0.37006959711069654</v>
      </c>
      <c r="K1438" s="76">
        <v>9855407937.5338173</v>
      </c>
      <c r="L1438" s="76">
        <v>0</v>
      </c>
      <c r="M1438" s="76">
        <v>172001366008.44406</v>
      </c>
      <c r="N1438" s="76">
        <v>71270787528.516113</v>
      </c>
      <c r="O1438" s="76">
        <v>29010.396176825951</v>
      </c>
      <c r="P1438" s="46">
        <v>418670.85838139162</v>
      </c>
      <c r="Q1438" s="46">
        <v>261448.81929183967</v>
      </c>
      <c r="R1438" s="76">
        <v>1099964982855.2295</v>
      </c>
      <c r="S1438" s="56">
        <v>0.54427984456433787</v>
      </c>
      <c r="T1438" s="56">
        <v>0.40802062564059716</v>
      </c>
      <c r="U1438" s="46">
        <v>16.328507834247215</v>
      </c>
      <c r="V1438" s="76">
        <v>7974679305348.9414</v>
      </c>
      <c r="W1438" s="84">
        <v>2518.9145153557633</v>
      </c>
      <c r="X1438" s="82">
        <v>4.5377775410161907E-2</v>
      </c>
      <c r="Y1438" s="476">
        <v>2.0000000000000001E-4</v>
      </c>
    </row>
    <row r="1439" spans="1:25" x14ac:dyDescent="0.2">
      <c r="A1439" s="475">
        <v>1435</v>
      </c>
      <c r="B1439" s="56">
        <v>0.41193925420479066</v>
      </c>
      <c r="C1439" s="46">
        <v>1500</v>
      </c>
      <c r="D1439" s="56">
        <v>0.57958222810618842</v>
      </c>
      <c r="E1439" s="56">
        <v>0.28592789066457908</v>
      </c>
      <c r="F1439" s="250">
        <v>2024.82</v>
      </c>
      <c r="G1439" s="76">
        <v>407343181967.05658</v>
      </c>
      <c r="H1439" s="46">
        <v>12570086.634547235</v>
      </c>
      <c r="I1439" s="76">
        <v>406653277009.99524</v>
      </c>
      <c r="J1439" s="56">
        <v>0.41193925420479061</v>
      </c>
      <c r="K1439" s="76">
        <v>12195017370.901638</v>
      </c>
      <c r="L1439" s="76">
        <v>4031002756.950892</v>
      </c>
      <c r="M1439" s="76">
        <v>328744172299.2821</v>
      </c>
      <c r="N1439" s="76">
        <v>49675228251.870491</v>
      </c>
      <c r="O1439" s="76">
        <v>36069.089284197551</v>
      </c>
      <c r="P1439" s="46">
        <v>313197.00158049108</v>
      </c>
      <c r="Q1439" s="46">
        <v>183752.29482336051</v>
      </c>
      <c r="R1439" s="76">
        <v>1276780755131.9485</v>
      </c>
      <c r="S1439" s="56">
        <v>0.65119263379058778</v>
      </c>
      <c r="T1439" s="56">
        <v>0.41691795603390319</v>
      </c>
      <c r="U1439" s="46">
        <v>17.55349501190884</v>
      </c>
      <c r="V1439" s="76">
        <v>10239345069696.088</v>
      </c>
      <c r="W1439" s="84">
        <v>3232.6134134822582</v>
      </c>
      <c r="X1439" s="82">
        <v>4.1684318171389421E-2</v>
      </c>
      <c r="Y1439" s="476">
        <v>2.0000000000000001E-4</v>
      </c>
    </row>
    <row r="1440" spans="1:25" x14ac:dyDescent="0.2">
      <c r="A1440" s="475">
        <v>1436</v>
      </c>
      <c r="B1440" s="56">
        <v>0.53598183962436563</v>
      </c>
      <c r="C1440" s="46">
        <v>2944.0729777183597</v>
      </c>
      <c r="D1440" s="56">
        <v>0.46483223833309439</v>
      </c>
      <c r="E1440" s="56">
        <v>0.42006767728057481</v>
      </c>
      <c r="F1440" s="250">
        <v>2025.84</v>
      </c>
      <c r="G1440" s="76">
        <v>133768879204.97253</v>
      </c>
      <c r="H1440" s="46">
        <v>8782934.8048185334</v>
      </c>
      <c r="I1440" s="76">
        <v>240348502678.54938</v>
      </c>
      <c r="J1440" s="56">
        <v>0.36470233159582433</v>
      </c>
      <c r="K1440" s="76">
        <v>10488171327.846333</v>
      </c>
      <c r="L1440" s="76">
        <v>18226289416.87064</v>
      </c>
      <c r="M1440" s="76">
        <v>115182420987.75836</v>
      </c>
      <c r="N1440" s="76">
        <v>42223619433.952896</v>
      </c>
      <c r="O1440" s="76">
        <v>18211.609274385948</v>
      </c>
      <c r="P1440" s="46">
        <v>352062.71222479414</v>
      </c>
      <c r="Q1440" s="46">
        <v>187077.58982395689</v>
      </c>
      <c r="R1440" s="76">
        <v>586274804305.78308</v>
      </c>
      <c r="S1440" s="56">
        <v>0.57164569192174464</v>
      </c>
      <c r="T1440" s="56">
        <v>0.35194910991860257</v>
      </c>
      <c r="U1440" s="46">
        <v>16.81895779156973</v>
      </c>
      <c r="V1440" s="76">
        <v>3876873631786.8188</v>
      </c>
      <c r="W1440" s="84">
        <v>1223.1197124346238</v>
      </c>
      <c r="X1440" s="82">
        <v>4.286165373815852E-2</v>
      </c>
      <c r="Y1440" s="476">
        <v>2.0000000000000001E-4</v>
      </c>
    </row>
    <row r="1441" spans="1:25" x14ac:dyDescent="0.2">
      <c r="A1441" s="475">
        <v>1437</v>
      </c>
      <c r="B1441" s="56">
        <v>0.56248310848834904</v>
      </c>
      <c r="C1441" s="46">
        <v>5014.4994745892591</v>
      </c>
      <c r="D1441" s="56">
        <v>0.96163534316816324</v>
      </c>
      <c r="E1441" s="56">
        <v>0.45831399694190356</v>
      </c>
      <c r="F1441" s="250">
        <v>2024.34</v>
      </c>
      <c r="G1441" s="76">
        <v>257899561494.71469</v>
      </c>
      <c r="H1441" s="46">
        <v>28804464.051959343</v>
      </c>
      <c r="I1441" s="76">
        <v>726957882782.97388</v>
      </c>
      <c r="J1441" s="56">
        <v>0.38351821852748591</v>
      </c>
      <c r="K1441" s="76">
        <v>8760206185.1907063</v>
      </c>
      <c r="L1441" s="76">
        <v>0</v>
      </c>
      <c r="M1441" s="76">
        <v>215496585123.48325</v>
      </c>
      <c r="N1441" s="76">
        <v>47121313230.0299</v>
      </c>
      <c r="O1441" s="76">
        <v>15105.295024288545</v>
      </c>
      <c r="P1441" s="46">
        <v>327192.37192034931</v>
      </c>
      <c r="Q1441" s="46">
        <v>185282.04907724791</v>
      </c>
      <c r="R1441" s="76">
        <v>1317270705517.9282</v>
      </c>
      <c r="S1441" s="56">
        <v>0.54612952360914002</v>
      </c>
      <c r="T1441" s="56">
        <v>0.33871950188251909</v>
      </c>
      <c r="U1441" s="46">
        <v>16.448640994080609</v>
      </c>
      <c r="V1441" s="76">
        <v>8115384544770.4658</v>
      </c>
      <c r="W1441" s="84">
        <v>2561.8749002954833</v>
      </c>
      <c r="X1441" s="82">
        <v>4.3999892422883304E-2</v>
      </c>
      <c r="Y1441" s="476">
        <v>2.0000000000000001E-4</v>
      </c>
    </row>
    <row r="1442" spans="1:25" x14ac:dyDescent="0.2">
      <c r="A1442" s="475">
        <v>1438</v>
      </c>
      <c r="B1442" s="56">
        <v>0.48505754523037797</v>
      </c>
      <c r="C1442" s="46">
        <v>2649.6274709130503</v>
      </c>
      <c r="D1442" s="56">
        <v>0.37246004489723833</v>
      </c>
      <c r="E1442" s="56">
        <v>0.43478545884136438</v>
      </c>
      <c r="F1442" s="250">
        <v>2025.9</v>
      </c>
      <c r="G1442" s="76">
        <v>69319100533.907806</v>
      </c>
      <c r="H1442" s="46">
        <v>6534955.2867716616</v>
      </c>
      <c r="I1442" s="76">
        <v>251668772822.83051</v>
      </c>
      <c r="J1442" s="56">
        <v>0.48505754523037803</v>
      </c>
      <c r="K1442" s="76">
        <v>25004583068.997398</v>
      </c>
      <c r="L1442" s="76">
        <v>53757175884.487366</v>
      </c>
      <c r="M1442" s="76">
        <v>40573299164.730087</v>
      </c>
      <c r="N1442" s="76">
        <v>64252254299.387474</v>
      </c>
      <c r="O1442" s="76">
        <v>24340.211352987724</v>
      </c>
      <c r="P1442" s="46">
        <v>501280.2320556459</v>
      </c>
      <c r="Q1442" s="46">
        <v>280543.59192712285</v>
      </c>
      <c r="R1442" s="76">
        <v>474384249013.5824</v>
      </c>
      <c r="S1442" s="56">
        <v>0.53539746420700007</v>
      </c>
      <c r="T1442" s="56">
        <v>0.38458098366309779</v>
      </c>
      <c r="U1442" s="46">
        <v>15.093530402256299</v>
      </c>
      <c r="V1442" s="76">
        <v>3212266809763.9756</v>
      </c>
      <c r="W1442" s="84">
        <v>1011.1812530239979</v>
      </c>
      <c r="X1442" s="82">
        <v>4.5494796271506904E-2</v>
      </c>
      <c r="Y1442" s="476">
        <v>2.0000000000000001E-4</v>
      </c>
    </row>
    <row r="1443" spans="1:25" x14ac:dyDescent="0.2">
      <c r="A1443" s="475">
        <v>1439</v>
      </c>
      <c r="B1443" s="56">
        <v>0.63173994264333011</v>
      </c>
      <c r="C1443" s="46">
        <v>5342.9571649496938</v>
      </c>
      <c r="D1443" s="56">
        <v>0.94446693130540338</v>
      </c>
      <c r="E1443" s="56">
        <v>0.57766224936517907</v>
      </c>
      <c r="F1443" s="250">
        <v>2025.69</v>
      </c>
      <c r="G1443" s="76">
        <v>138364466255.79269</v>
      </c>
      <c r="H1443" s="46">
        <v>27492707.304891337</v>
      </c>
      <c r="I1443" s="76">
        <v>633736301589.1936</v>
      </c>
      <c r="J1443" s="56">
        <v>0.24529916228443516</v>
      </c>
      <c r="K1443" s="76">
        <v>18237782894.031261</v>
      </c>
      <c r="L1443" s="76">
        <v>61394805113.728813</v>
      </c>
      <c r="M1443" s="76">
        <v>73910433623.900024</v>
      </c>
      <c r="N1443" s="76">
        <v>120466937838.53181</v>
      </c>
      <c r="O1443" s="76">
        <v>21992.614036770719</v>
      </c>
      <c r="P1443" s="46">
        <v>631457.29678006726</v>
      </c>
      <c r="Q1443" s="46">
        <v>424254.2429478938</v>
      </c>
      <c r="R1443" s="76">
        <v>1048455792626.9956</v>
      </c>
      <c r="S1443" s="56">
        <v>0.38977150188264414</v>
      </c>
      <c r="T1443" s="56">
        <v>0.24413391800094189</v>
      </c>
      <c r="U1443" s="46">
        <v>16.146953439785936</v>
      </c>
      <c r="V1443" s="76">
        <v>4539500548269.3486</v>
      </c>
      <c r="W1443" s="84">
        <v>1432.5087658607151</v>
      </c>
      <c r="X1443" s="82">
        <v>4.48191165363966E-2</v>
      </c>
      <c r="Y1443" s="476">
        <v>2.0000000000000001E-4</v>
      </c>
    </row>
    <row r="1444" spans="1:25" x14ac:dyDescent="0.2">
      <c r="A1444" s="475">
        <v>1440</v>
      </c>
      <c r="B1444" s="56">
        <v>0.44404682573381499</v>
      </c>
      <c r="C1444" s="46">
        <v>4469.8335736401459</v>
      </c>
      <c r="D1444" s="56">
        <v>0.36606679326609209</v>
      </c>
      <c r="E1444" s="56">
        <v>0.271966993089786</v>
      </c>
      <c r="F1444" s="250">
        <v>2023.75</v>
      </c>
      <c r="G1444" s="76">
        <v>230183329418.41437</v>
      </c>
      <c r="H1444" s="46">
        <v>6243736.2792892484</v>
      </c>
      <c r="I1444" s="76">
        <v>201391735433.64584</v>
      </c>
      <c r="J1444" s="56">
        <v>0.36564715636484002</v>
      </c>
      <c r="K1444" s="76">
        <v>7190615492.138135</v>
      </c>
      <c r="L1444" s="76">
        <v>0</v>
      </c>
      <c r="M1444" s="76">
        <v>223302598324.56622</v>
      </c>
      <c r="N1444" s="76">
        <v>30161632567.280083</v>
      </c>
      <c r="O1444" s="76">
        <v>34975.252362547049</v>
      </c>
      <c r="P1444" s="46">
        <v>252602.87307845638</v>
      </c>
      <c r="Q1444" s="46">
        <v>115194.9643932195</v>
      </c>
      <c r="R1444" s="76">
        <v>669034966441.51257</v>
      </c>
      <c r="S1444" s="56">
        <v>0.63685369862837637</v>
      </c>
      <c r="T1444" s="56">
        <v>0.43716101100280219</v>
      </c>
      <c r="U1444" s="46">
        <v>17.693054169299781</v>
      </c>
      <c r="V1444" s="76">
        <v>5833527875593.3564</v>
      </c>
      <c r="W1444" s="84">
        <v>1839.7830757632594</v>
      </c>
      <c r="X1444" s="82">
        <v>4.0119981997596491E-2</v>
      </c>
      <c r="Y1444" s="476">
        <v>2.0000000000000001E-4</v>
      </c>
    </row>
    <row r="1445" spans="1:25" x14ac:dyDescent="0.2">
      <c r="A1445" s="475">
        <v>1441</v>
      </c>
      <c r="B1445" s="56">
        <v>0.53915130550710755</v>
      </c>
      <c r="C1445" s="46">
        <v>4897.0186045391529</v>
      </c>
      <c r="D1445" s="56">
        <v>0.66628874039739228</v>
      </c>
      <c r="E1445" s="56">
        <v>0.41586050287591314</v>
      </c>
      <c r="F1445" s="250">
        <v>2024.86</v>
      </c>
      <c r="G1445" s="76">
        <v>144800097201.84369</v>
      </c>
      <c r="H1445" s="46">
        <v>14382377.761946622</v>
      </c>
      <c r="I1445" s="76">
        <v>435550878989.961</v>
      </c>
      <c r="J1445" s="56">
        <v>0.48261565399363981</v>
      </c>
      <c r="K1445" s="76">
        <v>12002650853.568291</v>
      </c>
      <c r="L1445" s="76">
        <v>8209964560.7671709</v>
      </c>
      <c r="M1445" s="76">
        <v>122590524207.03458</v>
      </c>
      <c r="N1445" s="76">
        <v>26517640349.719475</v>
      </c>
      <c r="O1445" s="76">
        <v>25665.760569085225</v>
      </c>
      <c r="P1445" s="46">
        <v>232595.70472807789</v>
      </c>
      <c r="Q1445" s="46">
        <v>121289.35859982629</v>
      </c>
      <c r="R1445" s="76">
        <v>758998517726.60547</v>
      </c>
      <c r="S1445" s="56">
        <v>0.59354985350798317</v>
      </c>
      <c r="T1445" s="56">
        <v>0.41648479397434607</v>
      </c>
      <c r="U1445" s="46">
        <v>15.691583589528934</v>
      </c>
      <c r="V1445" s="76">
        <v>5610821204682.7168</v>
      </c>
      <c r="W1445" s="84">
        <v>1771.5163888479221</v>
      </c>
      <c r="X1445" s="82">
        <v>4.4853673932685724E-2</v>
      </c>
      <c r="Y1445" s="476">
        <v>2.0000000000000001E-4</v>
      </c>
    </row>
    <row r="1446" spans="1:25" x14ac:dyDescent="0.2">
      <c r="A1446" s="475">
        <v>1442</v>
      </c>
      <c r="B1446" s="56">
        <v>0.59558123424285248</v>
      </c>
      <c r="C1446" s="46">
        <v>7312.7975435017152</v>
      </c>
      <c r="D1446" s="56">
        <v>0.69975057723049305</v>
      </c>
      <c r="E1446" s="56">
        <v>0.30663833229729343</v>
      </c>
      <c r="F1446" s="250">
        <v>2023.75</v>
      </c>
      <c r="G1446" s="76">
        <v>355357876530.86969</v>
      </c>
      <c r="H1446" s="46">
        <v>15392265.584098633</v>
      </c>
      <c r="I1446" s="76">
        <v>404577478733.28064</v>
      </c>
      <c r="J1446" s="56">
        <v>0.29852605163197121</v>
      </c>
      <c r="K1446" s="76">
        <v>7864090419.3972645</v>
      </c>
      <c r="L1446" s="76">
        <v>0</v>
      </c>
      <c r="M1446" s="76">
        <v>367033690007.29797</v>
      </c>
      <c r="N1446" s="76">
        <v>43674694883.592911</v>
      </c>
      <c r="O1446" s="76">
        <v>18911.323509800015</v>
      </c>
      <c r="P1446" s="46">
        <v>288091.73716368858</v>
      </c>
      <c r="Q1446" s="46">
        <v>161807.92941697026</v>
      </c>
      <c r="R1446" s="76">
        <v>1200700008560.6384</v>
      </c>
      <c r="S1446" s="56">
        <v>0.60752030919085631</v>
      </c>
      <c r="T1446" s="56">
        <v>0.38690596644642955</v>
      </c>
      <c r="U1446" s="46">
        <v>17.565677370703895</v>
      </c>
      <c r="V1446" s="76">
        <v>8880866601082.3906</v>
      </c>
      <c r="W1446" s="84">
        <v>2805.6167982866345</v>
      </c>
      <c r="X1446" s="82">
        <v>4.1909635354665027E-2</v>
      </c>
      <c r="Y1446" s="476">
        <v>2.0000000000000001E-4</v>
      </c>
    </row>
    <row r="1447" spans="1:25" x14ac:dyDescent="0.2">
      <c r="A1447" s="475">
        <v>1443</v>
      </c>
      <c r="B1447" s="56">
        <v>0.64766832788291695</v>
      </c>
      <c r="C1447" s="46">
        <v>1500</v>
      </c>
      <c r="D1447" s="56">
        <v>0.86702226543834249</v>
      </c>
      <c r="E1447" s="56">
        <v>0.5351986676784396</v>
      </c>
      <c r="F1447" s="250">
        <v>2024.76</v>
      </c>
      <c r="G1447" s="76">
        <v>326879024706.35699</v>
      </c>
      <c r="H1447" s="46">
        <v>24963087.270994183</v>
      </c>
      <c r="I1447" s="76">
        <v>561294474968.93274</v>
      </c>
      <c r="J1447" s="56">
        <v>0.2625592163904602</v>
      </c>
      <c r="K1447" s="76">
        <v>17334477953.923599</v>
      </c>
      <c r="L1447" s="76">
        <v>0</v>
      </c>
      <c r="M1447" s="76">
        <v>193427349135.80057</v>
      </c>
      <c r="N1447" s="76">
        <v>50180614758.770988</v>
      </c>
      <c r="O1447" s="76">
        <v>21699.147961613991</v>
      </c>
      <c r="P1447" s="46">
        <v>323582.57297595392</v>
      </c>
      <c r="Q1447" s="46">
        <v>184727.22148352829</v>
      </c>
      <c r="R1447" s="76">
        <v>1168975060110.7864</v>
      </c>
      <c r="S1447" s="56">
        <v>0.51282941573871632</v>
      </c>
      <c r="T1447" s="56">
        <v>0.38574443463468205</v>
      </c>
      <c r="U1447" s="46">
        <v>17.293574753362972</v>
      </c>
      <c r="V1447" s="76">
        <v>8548822468483.0029</v>
      </c>
      <c r="W1447" s="84">
        <v>2697.08731055214</v>
      </c>
      <c r="X1447" s="82">
        <v>4.2339740630665854E-2</v>
      </c>
      <c r="Y1447" s="476">
        <v>2.0000000000000001E-4</v>
      </c>
    </row>
    <row r="1448" spans="1:25" x14ac:dyDescent="0.2">
      <c r="A1448" s="475">
        <v>1444</v>
      </c>
      <c r="B1448" s="56">
        <v>0.30107540637204244</v>
      </c>
      <c r="C1448" s="46">
        <v>4945.4664222684287</v>
      </c>
      <c r="D1448" s="56">
        <v>0.47699932440236398</v>
      </c>
      <c r="E1448" s="56">
        <v>0.59947791695575992</v>
      </c>
      <c r="F1448" s="250">
        <v>2024.98</v>
      </c>
      <c r="G1448" s="76">
        <v>284549393867.92273</v>
      </c>
      <c r="H1448" s="46">
        <v>8779838.570453709</v>
      </c>
      <c r="I1448" s="76">
        <v>275758722425.05194</v>
      </c>
      <c r="J1448" s="56">
        <v>0.30107540637204244</v>
      </c>
      <c r="K1448" s="76">
        <v>4214164797.5648313</v>
      </c>
      <c r="L1448" s="76">
        <v>0</v>
      </c>
      <c r="M1448" s="76">
        <v>217721147918.75464</v>
      </c>
      <c r="N1448" s="76">
        <v>18053367018.616756</v>
      </c>
      <c r="O1448" s="76">
        <v>18153.876780793915</v>
      </c>
      <c r="P1448" s="46">
        <v>149631.67975023773</v>
      </c>
      <c r="Q1448" s="46">
        <v>65383.184946184039</v>
      </c>
      <c r="R1448" s="76">
        <v>828824299740.29187</v>
      </c>
      <c r="S1448" s="56">
        <v>0.62041406194780468</v>
      </c>
      <c r="T1448" s="56">
        <v>0.40852346364844982</v>
      </c>
      <c r="U1448" s="46">
        <v>18.027302167153586</v>
      </c>
      <c r="V1448" s="76">
        <v>6692988721001.4219</v>
      </c>
      <c r="W1448" s="84">
        <v>2107.454515805457</v>
      </c>
      <c r="X1448" s="82">
        <v>4.0512752479799401E-2</v>
      </c>
      <c r="Y1448" s="476">
        <v>2.0000000000000001E-4</v>
      </c>
    </row>
    <row r="1449" spans="1:25" x14ac:dyDescent="0.2">
      <c r="A1449" s="475">
        <v>1445</v>
      </c>
      <c r="B1449" s="56">
        <v>0.62923605972979935</v>
      </c>
      <c r="C1449" s="46">
        <v>4875.043432441772</v>
      </c>
      <c r="D1449" s="56">
        <v>0.77426709504191304</v>
      </c>
      <c r="E1449" s="56">
        <v>0.43048841857327197</v>
      </c>
      <c r="F1449" s="250">
        <v>2025</v>
      </c>
      <c r="G1449" s="76">
        <v>221857361537.27563</v>
      </c>
      <c r="H1449" s="46">
        <v>18831062.815190598</v>
      </c>
      <c r="I1449" s="76">
        <v>417379754884.63806</v>
      </c>
      <c r="J1449" s="56">
        <v>0.24006026748129283</v>
      </c>
      <c r="K1449" s="76">
        <v>26153296008.193336</v>
      </c>
      <c r="L1449" s="76">
        <v>74727450107.285751</v>
      </c>
      <c r="M1449" s="76">
        <v>134493554331.79027</v>
      </c>
      <c r="N1449" s="76">
        <v>98388069187.069778</v>
      </c>
      <c r="O1449" s="76">
        <v>13104.030835328074</v>
      </c>
      <c r="P1449" s="46">
        <v>576501.27303449833</v>
      </c>
      <c r="Q1449" s="46">
        <v>385837.97999444569</v>
      </c>
      <c r="R1449" s="76">
        <v>943230811585.75537</v>
      </c>
      <c r="S1449" s="56">
        <v>0.47546867508425422</v>
      </c>
      <c r="T1449" s="56">
        <v>0.30493750632602196</v>
      </c>
      <c r="U1449" s="46">
        <v>17.552789963135417</v>
      </c>
      <c r="V1449" s="76">
        <v>5557809390673.9355</v>
      </c>
      <c r="W1449" s="84">
        <v>1753.968253613785</v>
      </c>
      <c r="X1449" s="82">
        <v>4.149708656798088E-2</v>
      </c>
      <c r="Y1449" s="476">
        <v>2.0000000000000001E-4</v>
      </c>
    </row>
    <row r="1450" spans="1:25" x14ac:dyDescent="0.2">
      <c r="A1450" s="475">
        <v>1446</v>
      </c>
      <c r="B1450" s="56">
        <v>0.42823849089139199</v>
      </c>
      <c r="C1450" s="46">
        <v>6451.6423435354445</v>
      </c>
      <c r="D1450" s="56">
        <v>0.60859389770491457</v>
      </c>
      <c r="E1450" s="56">
        <v>0.58142767391766526</v>
      </c>
      <c r="F1450" s="250">
        <v>2024.65</v>
      </c>
      <c r="G1450" s="76">
        <v>268855888101.68298</v>
      </c>
      <c r="H1450" s="46">
        <v>12817950.218192607</v>
      </c>
      <c r="I1450" s="76">
        <v>374736545803.25085</v>
      </c>
      <c r="J1450" s="56">
        <v>0.34002805024439264</v>
      </c>
      <c r="K1450" s="76">
        <v>15116523184.281237</v>
      </c>
      <c r="L1450" s="76">
        <v>10835676765.72525</v>
      </c>
      <c r="M1450" s="76">
        <v>207739295643.22574</v>
      </c>
      <c r="N1450" s="76">
        <v>39466400850.536255</v>
      </c>
      <c r="O1450" s="76">
        <v>24385.347718039291</v>
      </c>
      <c r="P1450" s="46">
        <v>258449.50910706332</v>
      </c>
      <c r="Q1450" s="46">
        <v>141617.11486652656</v>
      </c>
      <c r="R1450" s="76">
        <v>978046168633.41846</v>
      </c>
      <c r="S1450" s="56">
        <v>0.5973272906496998</v>
      </c>
      <c r="T1450" s="56">
        <v>0.37611196981577794</v>
      </c>
      <c r="U1450" s="46">
        <v>17.311115357457968</v>
      </c>
      <c r="V1450" s="76">
        <v>6988267707567.252</v>
      </c>
      <c r="W1450" s="84">
        <v>2206.1789944147085</v>
      </c>
      <c r="X1450" s="82">
        <v>4.2110603773920216E-2</v>
      </c>
      <c r="Y1450" s="476">
        <v>2.0000000000000001E-4</v>
      </c>
    </row>
    <row r="1451" spans="1:25" x14ac:dyDescent="0.2">
      <c r="A1451" s="475">
        <v>1447</v>
      </c>
      <c r="B1451" s="56">
        <v>0.64274934938617834</v>
      </c>
      <c r="C1451" s="46">
        <v>1500</v>
      </c>
      <c r="D1451" s="56">
        <v>0.38270701942010454</v>
      </c>
      <c r="E1451" s="56">
        <v>0.40647167609795382</v>
      </c>
      <c r="F1451" s="250">
        <v>2025.32</v>
      </c>
      <c r="G1451" s="76">
        <v>149929866809.87054</v>
      </c>
      <c r="H1451" s="46">
        <v>6897191.1423452189</v>
      </c>
      <c r="I1451" s="76">
        <v>259833258069.66528</v>
      </c>
      <c r="J1451" s="56">
        <v>0.50387012970990663</v>
      </c>
      <c r="K1451" s="76">
        <v>10903603432.244776</v>
      </c>
      <c r="L1451" s="76">
        <v>8325055227.7007999</v>
      </c>
      <c r="M1451" s="76">
        <v>98495696645.354843</v>
      </c>
      <c r="N1451" s="76">
        <v>32660566812.890984</v>
      </c>
      <c r="O1451" s="76">
        <v>19935.016690955385</v>
      </c>
      <c r="P1451" s="46">
        <v>287289.44592813693</v>
      </c>
      <c r="Q1451" s="46">
        <v>136803.35518999601</v>
      </c>
      <c r="R1451" s="76">
        <v>525251439463.96118</v>
      </c>
      <c r="S1451" s="56">
        <v>0.61153001575558474</v>
      </c>
      <c r="T1451" s="56">
        <v>0.49024237552366623</v>
      </c>
      <c r="U1451" s="46">
        <v>16.419318636581199</v>
      </c>
      <c r="V1451" s="76">
        <v>4757782080048.7871</v>
      </c>
      <c r="W1451" s="84">
        <v>1502.1113920332082</v>
      </c>
      <c r="X1451" s="82">
        <v>4.3410360866242309E-2</v>
      </c>
      <c r="Y1451" s="476">
        <v>2.0000000000000001E-4</v>
      </c>
    </row>
    <row r="1452" spans="1:25" x14ac:dyDescent="0.2">
      <c r="A1452" s="475">
        <v>1448</v>
      </c>
      <c r="B1452" s="56">
        <v>0.53950289988887767</v>
      </c>
      <c r="C1452" s="46">
        <v>7476.4011412595737</v>
      </c>
      <c r="D1452" s="56">
        <v>0.79442426351166961</v>
      </c>
      <c r="E1452" s="56">
        <v>0.60173230556588231</v>
      </c>
      <c r="F1452" s="250">
        <v>2024.06</v>
      </c>
      <c r="G1452" s="76">
        <v>243923292742.16586</v>
      </c>
      <c r="H1452" s="46">
        <v>19169614.91375111</v>
      </c>
      <c r="I1452" s="76">
        <v>553559787461.4646</v>
      </c>
      <c r="J1452" s="56">
        <v>0.33910610079160297</v>
      </c>
      <c r="K1452" s="76">
        <v>10121010310.702265</v>
      </c>
      <c r="L1452" s="76">
        <v>0</v>
      </c>
      <c r="M1452" s="76">
        <v>289450637041.22046</v>
      </c>
      <c r="N1452" s="76">
        <v>74786105500.525467</v>
      </c>
      <c r="O1452" s="76">
        <v>29561.473810156975</v>
      </c>
      <c r="P1452" s="46">
        <v>413012.49480037962</v>
      </c>
      <c r="Q1452" s="46">
        <v>255304.51953624538</v>
      </c>
      <c r="R1452" s="76">
        <v>1350739555005.0383</v>
      </c>
      <c r="S1452" s="56">
        <v>0.57976834208798389</v>
      </c>
      <c r="T1452" s="56">
        <v>0.2778006420389908</v>
      </c>
      <c r="U1452" s="46">
        <v>16.85459445789343</v>
      </c>
      <c r="V1452" s="76">
        <v>6908989783233.9385</v>
      </c>
      <c r="W1452" s="84">
        <v>2179.671409473282</v>
      </c>
      <c r="X1452" s="82">
        <v>4.3717906405600249E-2</v>
      </c>
      <c r="Y1452" s="476">
        <v>2.0000000000000001E-4</v>
      </c>
    </row>
    <row r="1453" spans="1:25" x14ac:dyDescent="0.2">
      <c r="A1453" s="475">
        <v>1449</v>
      </c>
      <c r="B1453" s="56">
        <v>0.45222924589004049</v>
      </c>
      <c r="C1453" s="46">
        <v>5966.7862873407576</v>
      </c>
      <c r="D1453" s="56">
        <v>0.45281128521111169</v>
      </c>
      <c r="E1453" s="56">
        <v>0.38011052385014432</v>
      </c>
      <c r="F1453" s="250">
        <v>2023.86</v>
      </c>
      <c r="G1453" s="76">
        <v>343349631242.21777</v>
      </c>
      <c r="H1453" s="46">
        <v>8230824.2459879667</v>
      </c>
      <c r="I1453" s="76">
        <v>287904250892.24445</v>
      </c>
      <c r="J1453" s="56">
        <v>0.4480552791501996</v>
      </c>
      <c r="K1453" s="76">
        <v>13270730326.004179</v>
      </c>
      <c r="L1453" s="76">
        <v>0</v>
      </c>
      <c r="M1453" s="76">
        <v>332061246919.43781</v>
      </c>
      <c r="N1453" s="76">
        <v>15400195323.350042</v>
      </c>
      <c r="O1453" s="76">
        <v>23268.388046910462</v>
      </c>
      <c r="P1453" s="46">
        <v>142113.41410712717</v>
      </c>
      <c r="Q1453" s="46">
        <v>60574.309240779854</v>
      </c>
      <c r="R1453" s="76">
        <v>967420416610.04004</v>
      </c>
      <c r="S1453" s="56">
        <v>0.68301810648043648</v>
      </c>
      <c r="T1453" s="56">
        <v>0.46698399824201359</v>
      </c>
      <c r="U1453" s="46">
        <v>17.510423017152853</v>
      </c>
      <c r="V1453" s="76">
        <v>8748793149094.8125</v>
      </c>
      <c r="W1453" s="84">
        <v>2759.2967351684069</v>
      </c>
      <c r="X1453" s="82">
        <v>4.1469712773889521E-2</v>
      </c>
      <c r="Y1453" s="476">
        <v>2.0000000000000001E-4</v>
      </c>
    </row>
    <row r="1454" spans="1:25" x14ac:dyDescent="0.2">
      <c r="A1454" s="475">
        <v>1450</v>
      </c>
      <c r="B1454" s="56">
        <v>0.3668465259668362</v>
      </c>
      <c r="C1454" s="46">
        <v>3784.6925726306185</v>
      </c>
      <c r="D1454" s="56">
        <v>0.69935055196788853</v>
      </c>
      <c r="E1454" s="56">
        <v>0.69659233617690597</v>
      </c>
      <c r="F1454" s="250">
        <v>2024.68</v>
      </c>
      <c r="G1454" s="76">
        <v>193700615420.61658</v>
      </c>
      <c r="H1454" s="46">
        <v>15803598.800222304</v>
      </c>
      <c r="I1454" s="76">
        <v>380348609899.97327</v>
      </c>
      <c r="J1454" s="56">
        <v>0.23381866669989415</v>
      </c>
      <c r="K1454" s="76">
        <v>14854289941.554152</v>
      </c>
      <c r="L1454" s="76">
        <v>0</v>
      </c>
      <c r="M1454" s="76">
        <v>213350105744.59909</v>
      </c>
      <c r="N1454" s="76">
        <v>29771819439.041836</v>
      </c>
      <c r="O1454" s="76">
        <v>39593.316018838072</v>
      </c>
      <c r="P1454" s="46">
        <v>214539.76525112893</v>
      </c>
      <c r="Q1454" s="46">
        <v>107528.10211107378</v>
      </c>
      <c r="R1454" s="76">
        <v>912118848609.97412</v>
      </c>
      <c r="S1454" s="56">
        <v>0.54105299698644926</v>
      </c>
      <c r="T1454" s="56">
        <v>0.26499171765344182</v>
      </c>
      <c r="U1454" s="46">
        <v>17.698828273449013</v>
      </c>
      <c r="V1454" s="76">
        <v>4729677891395.3887</v>
      </c>
      <c r="W1454" s="84">
        <v>1492.295759477199</v>
      </c>
      <c r="X1454" s="82">
        <v>4.1136115950442365E-2</v>
      </c>
      <c r="Y1454" s="476">
        <v>2.0000000000000001E-4</v>
      </c>
    </row>
    <row r="1455" spans="1:25" x14ac:dyDescent="0.2">
      <c r="A1455" s="475">
        <v>1451</v>
      </c>
      <c r="B1455" s="56">
        <v>0.56443828790845907</v>
      </c>
      <c r="C1455" s="46">
        <v>5553.2760643063611</v>
      </c>
      <c r="D1455" s="56">
        <v>0.45886420647706117</v>
      </c>
      <c r="E1455" s="56">
        <v>0.51651355837899526</v>
      </c>
      <c r="F1455" s="250">
        <v>2023.75</v>
      </c>
      <c r="G1455" s="76">
        <v>111114609411.51321</v>
      </c>
      <c r="H1455" s="46">
        <v>8479060.6113227885</v>
      </c>
      <c r="I1455" s="76">
        <v>215421067336.53629</v>
      </c>
      <c r="J1455" s="56">
        <v>0.2061946130866823</v>
      </c>
      <c r="K1455" s="76">
        <v>8038301761.4275236</v>
      </c>
      <c r="L1455" s="76">
        <v>0</v>
      </c>
      <c r="M1455" s="76">
        <v>135891330338.14883</v>
      </c>
      <c r="N1455" s="76">
        <v>44347162858.641891</v>
      </c>
      <c r="O1455" s="76">
        <v>29188.350625964697</v>
      </c>
      <c r="P1455" s="46">
        <v>281269.11883839598</v>
      </c>
      <c r="Q1455" s="46">
        <v>162322.42776702729</v>
      </c>
      <c r="R1455" s="76">
        <v>541681119204.45929</v>
      </c>
      <c r="S1455" s="56">
        <v>0.51237829134307844</v>
      </c>
      <c r="T1455" s="56">
        <v>0.26038492991041678</v>
      </c>
      <c r="U1455" s="46">
        <v>17.643732415973009</v>
      </c>
      <c r="V1455" s="76">
        <v>2775911708121.6118</v>
      </c>
      <c r="W1455" s="84">
        <v>875.74188604110293</v>
      </c>
      <c r="X1455" s="82">
        <v>4.0958171094938045E-2</v>
      </c>
      <c r="Y1455" s="476">
        <v>2.0000000000000001E-4</v>
      </c>
    </row>
    <row r="1456" spans="1:25" x14ac:dyDescent="0.2">
      <c r="A1456" s="475">
        <v>1452</v>
      </c>
      <c r="B1456" s="56">
        <v>0.48960126436064361</v>
      </c>
      <c r="C1456" s="46">
        <v>2511.9383792692261</v>
      </c>
      <c r="D1456" s="56">
        <v>0.45914498775876383</v>
      </c>
      <c r="E1456" s="56">
        <v>0.41508010636509929</v>
      </c>
      <c r="F1456" s="250">
        <v>2024.63</v>
      </c>
      <c r="G1456" s="76">
        <v>234696163731.24377</v>
      </c>
      <c r="H1456" s="46">
        <v>8826835.2283104155</v>
      </c>
      <c r="I1456" s="76">
        <v>312028552110.8916</v>
      </c>
      <c r="J1456" s="56">
        <v>0.47642498173334347</v>
      </c>
      <c r="K1456" s="76">
        <v>1425492626.0523143</v>
      </c>
      <c r="L1456" s="76">
        <v>0</v>
      </c>
      <c r="M1456" s="76">
        <v>153230154285.54077</v>
      </c>
      <c r="N1456" s="76">
        <v>112943868485.33626</v>
      </c>
      <c r="O1456" s="76">
        <v>20140.96438026051</v>
      </c>
      <c r="P1456" s="46">
        <v>753337.36896297894</v>
      </c>
      <c r="Q1456" s="46">
        <v>456308.99423363555</v>
      </c>
      <c r="R1456" s="76">
        <v>830687196575.25403</v>
      </c>
      <c r="S1456" s="56">
        <v>0.60051700392764495</v>
      </c>
      <c r="T1456" s="56">
        <v>0.4429590060805087</v>
      </c>
      <c r="U1456" s="46">
        <v>16.819932043261648</v>
      </c>
      <c r="V1456" s="76">
        <v>6845877344222.4092</v>
      </c>
      <c r="W1456" s="84">
        <v>2160.5006936538098</v>
      </c>
      <c r="X1456" s="82">
        <v>4.312675439225247E-2</v>
      </c>
      <c r="Y1456" s="476">
        <v>2.0000000000000001E-4</v>
      </c>
    </row>
    <row r="1457" spans="1:25" x14ac:dyDescent="0.2">
      <c r="A1457" s="475">
        <v>1453</v>
      </c>
      <c r="B1457" s="56">
        <v>0.52305263190117302</v>
      </c>
      <c r="C1457" s="46">
        <v>7332.5716127661581</v>
      </c>
      <c r="D1457" s="56">
        <v>0.90944698861316697</v>
      </c>
      <c r="E1457" s="56">
        <v>0.41861986785812422</v>
      </c>
      <c r="F1457" s="250">
        <v>2025.41</v>
      </c>
      <c r="G1457" s="76">
        <v>137651946605.0589</v>
      </c>
      <c r="H1457" s="46">
        <v>22056486.065495282</v>
      </c>
      <c r="I1457" s="76">
        <v>582974898752.87817</v>
      </c>
      <c r="J1457" s="56">
        <v>0.43576341293006238</v>
      </c>
      <c r="K1457" s="76">
        <v>23009133661.14603</v>
      </c>
      <c r="L1457" s="76">
        <v>18079210269.386162</v>
      </c>
      <c r="M1457" s="76">
        <v>103455407193.12402</v>
      </c>
      <c r="N1457" s="76">
        <v>18414973428.552368</v>
      </c>
      <c r="O1457" s="76">
        <v>30021.581667588121</v>
      </c>
      <c r="P1457" s="46">
        <v>160934.86782289186</v>
      </c>
      <c r="Q1457" s="46">
        <v>82172.43319590803</v>
      </c>
      <c r="R1457" s="76">
        <v>908304557318.60999</v>
      </c>
      <c r="S1457" s="56">
        <v>0.5455650491505637</v>
      </c>
      <c r="T1457" s="56">
        <v>0.36270749859431434</v>
      </c>
      <c r="U1457" s="46">
        <v>15.416502233717708</v>
      </c>
      <c r="V1457" s="76">
        <v>5561440344180.6162</v>
      </c>
      <c r="W1457" s="84">
        <v>1754.4401902250643</v>
      </c>
      <c r="X1457" s="82">
        <v>4.804480284079897E-2</v>
      </c>
      <c r="Y1457" s="476">
        <v>2.0000000000000001E-4</v>
      </c>
    </row>
    <row r="1458" spans="1:25" x14ac:dyDescent="0.2">
      <c r="A1458" s="475">
        <v>1454</v>
      </c>
      <c r="B1458" s="56">
        <v>0.49833511591261404</v>
      </c>
      <c r="C1458" s="46">
        <v>3753.2930054646522</v>
      </c>
      <c r="D1458" s="56">
        <v>0.70518374975042808</v>
      </c>
      <c r="E1458" s="56">
        <v>0.43725447570820297</v>
      </c>
      <c r="F1458" s="250">
        <v>2026.17</v>
      </c>
      <c r="G1458" s="76">
        <v>108398596153.76419</v>
      </c>
      <c r="H1458" s="46">
        <v>16684925.97644694</v>
      </c>
      <c r="I1458" s="76">
        <v>402999261847.3891</v>
      </c>
      <c r="J1458" s="56">
        <v>0.16091734357420795</v>
      </c>
      <c r="K1458" s="76">
        <v>37789621981.916527</v>
      </c>
      <c r="L1458" s="76">
        <v>83597937541.041275</v>
      </c>
      <c r="M1458" s="76">
        <v>63683066401.912857</v>
      </c>
      <c r="N1458" s="76">
        <v>91946021306.790573</v>
      </c>
      <c r="O1458" s="76">
        <v>24562.254732875117</v>
      </c>
      <c r="P1458" s="46">
        <v>456176.38822921406</v>
      </c>
      <c r="Q1458" s="46">
        <v>291855.79653988633</v>
      </c>
      <c r="R1458" s="76">
        <v>823897020606.07263</v>
      </c>
      <c r="S1458" s="56">
        <v>0.40343286840753922</v>
      </c>
      <c r="T1458" s="56">
        <v>0.19637222338670277</v>
      </c>
      <c r="U1458" s="46">
        <v>16.758338580084256</v>
      </c>
      <c r="V1458" s="76">
        <v>3049243883358.98</v>
      </c>
      <c r="W1458" s="84">
        <v>961.71673158673786</v>
      </c>
      <c r="X1458" s="82">
        <v>4.3084557627741847E-2</v>
      </c>
      <c r="Y1458" s="476">
        <v>2.0000000000000001E-4</v>
      </c>
    </row>
    <row r="1459" spans="1:25" x14ac:dyDescent="0.2">
      <c r="A1459" s="475">
        <v>1455</v>
      </c>
      <c r="B1459" s="56">
        <v>0.39187350182074909</v>
      </c>
      <c r="C1459" s="46">
        <v>4732.8243750603751</v>
      </c>
      <c r="D1459" s="56">
        <v>0.43064198334675829</v>
      </c>
      <c r="E1459" s="56">
        <v>0.29154001566009319</v>
      </c>
      <c r="F1459" s="250">
        <v>2025.8</v>
      </c>
      <c r="G1459" s="76">
        <v>54712843206.752365</v>
      </c>
      <c r="H1459" s="46">
        <v>8186860.0829277821</v>
      </c>
      <c r="I1459" s="76">
        <v>249080168472.56366</v>
      </c>
      <c r="J1459" s="56">
        <v>0.35794091539984063</v>
      </c>
      <c r="K1459" s="76">
        <v>16400228450.347969</v>
      </c>
      <c r="L1459" s="76">
        <v>53500261912.261993</v>
      </c>
      <c r="M1459" s="76">
        <v>29024454810.237286</v>
      </c>
      <c r="N1459" s="76">
        <v>79460120952.029892</v>
      </c>
      <c r="O1459" s="76">
        <v>16605.564970558713</v>
      </c>
      <c r="P1459" s="46">
        <v>468858.0959142847</v>
      </c>
      <c r="Q1459" s="46">
        <v>304315.13247487636</v>
      </c>
      <c r="R1459" s="76">
        <v>483306685546.27045</v>
      </c>
      <c r="S1459" s="56">
        <v>0.46316944499085005</v>
      </c>
      <c r="T1459" s="56">
        <v>0.29042523767316519</v>
      </c>
      <c r="U1459" s="46">
        <v>15.217085604921737</v>
      </c>
      <c r="V1459" s="76">
        <v>2423413063131.3247</v>
      </c>
      <c r="W1459" s="84">
        <v>762.91193625495748</v>
      </c>
      <c r="X1459" s="82">
        <v>4.6891872083465638E-2</v>
      </c>
      <c r="Y1459" s="476">
        <v>2.0000000000000001E-4</v>
      </c>
    </row>
    <row r="1460" spans="1:25" x14ac:dyDescent="0.2">
      <c r="A1460" s="475">
        <v>1456</v>
      </c>
      <c r="B1460" s="56">
        <v>0.31633278767918382</v>
      </c>
      <c r="C1460" s="46">
        <v>3680.09287326512</v>
      </c>
      <c r="D1460" s="56">
        <v>0.67487840859986914</v>
      </c>
      <c r="E1460" s="56">
        <v>0.38966346848568389</v>
      </c>
      <c r="F1460" s="250">
        <v>2024.53</v>
      </c>
      <c r="G1460" s="76">
        <v>170757078813.44742</v>
      </c>
      <c r="H1460" s="46">
        <v>15527152.900118191</v>
      </c>
      <c r="I1460" s="76">
        <v>448101282935.66272</v>
      </c>
      <c r="J1460" s="56">
        <v>0.31633278767918382</v>
      </c>
      <c r="K1460" s="76">
        <v>11465640377.992018</v>
      </c>
      <c r="L1460" s="76">
        <v>0</v>
      </c>
      <c r="M1460" s="76">
        <v>134969870015.05597</v>
      </c>
      <c r="N1460" s="76">
        <v>71722678627.104858</v>
      </c>
      <c r="O1460" s="76">
        <v>20521.376083861647</v>
      </c>
      <c r="P1460" s="46">
        <v>423998.44201813103</v>
      </c>
      <c r="Q1460" s="46">
        <v>267348.26959882531</v>
      </c>
      <c r="R1460" s="76">
        <v>860237886581.33521</v>
      </c>
      <c r="S1460" s="56">
        <v>0.49293776553360319</v>
      </c>
      <c r="T1460" s="56">
        <v>0.31253704768275281</v>
      </c>
      <c r="U1460" s="46">
        <v>16.768503970647377</v>
      </c>
      <c r="V1460" s="76">
        <v>4954977211060.8389</v>
      </c>
      <c r="W1460" s="84">
        <v>1564.7258877379541</v>
      </c>
      <c r="X1460" s="82">
        <v>4.3744180603150072E-2</v>
      </c>
      <c r="Y1460" s="476">
        <v>2.0000000000000001E-4</v>
      </c>
    </row>
    <row r="1461" spans="1:25" x14ac:dyDescent="0.2">
      <c r="A1461" s="475">
        <v>1457</v>
      </c>
      <c r="B1461" s="56">
        <v>0.6347167539925278</v>
      </c>
      <c r="C1461" s="46">
        <v>1500</v>
      </c>
      <c r="D1461" s="56">
        <v>0.98957618210785181</v>
      </c>
      <c r="E1461" s="56">
        <v>0.56057253188519229</v>
      </c>
      <c r="F1461" s="250">
        <v>2024.14</v>
      </c>
      <c r="G1461" s="76">
        <v>327128419640.40216</v>
      </c>
      <c r="H1461" s="46">
        <v>32062288.541657381</v>
      </c>
      <c r="I1461" s="76">
        <v>529607660674.14423</v>
      </c>
      <c r="J1461" s="56">
        <v>0.10964299166424518</v>
      </c>
      <c r="K1461" s="76">
        <v>10963203774.661407</v>
      </c>
      <c r="L1461" s="76">
        <v>0</v>
      </c>
      <c r="M1461" s="76">
        <v>240187093135.14072</v>
      </c>
      <c r="N1461" s="76">
        <v>27108119677.405998</v>
      </c>
      <c r="O1461" s="76">
        <v>27553.464893141947</v>
      </c>
      <c r="P1461" s="46">
        <v>222684.91972182755</v>
      </c>
      <c r="Q1461" s="46">
        <v>108164.82613445081</v>
      </c>
      <c r="R1461" s="76">
        <v>1117394056369.708</v>
      </c>
      <c r="S1461" s="56">
        <v>0.45413568676698296</v>
      </c>
      <c r="T1461" s="56">
        <v>0.29456626150741211</v>
      </c>
      <c r="U1461" s="46">
        <v>19.375411071026402</v>
      </c>
      <c r="V1461" s="76">
        <v>7018289499040.0449</v>
      </c>
      <c r="W1461" s="84">
        <v>2215.953353498755</v>
      </c>
      <c r="X1461" s="82">
        <v>3.7680412086312613E-2</v>
      </c>
      <c r="Y1461" s="476">
        <v>2.0000000000000001E-4</v>
      </c>
    </row>
    <row r="1462" spans="1:25" x14ac:dyDescent="0.2">
      <c r="A1462" s="475">
        <v>1458</v>
      </c>
      <c r="B1462" s="56">
        <v>0.48383865117734881</v>
      </c>
      <c r="C1462" s="46">
        <v>4080.0759011094715</v>
      </c>
      <c r="D1462" s="56">
        <v>0.78554711250250797</v>
      </c>
      <c r="E1462" s="56">
        <v>0.33174969835223439</v>
      </c>
      <c r="F1462" s="250">
        <v>2025.14</v>
      </c>
      <c r="G1462" s="76">
        <v>166514639320.06897</v>
      </c>
      <c r="H1462" s="46">
        <v>19935328.375715476</v>
      </c>
      <c r="I1462" s="76">
        <v>483319851532.34015</v>
      </c>
      <c r="J1462" s="56">
        <v>0.37988663828331637</v>
      </c>
      <c r="K1462" s="76">
        <v>24624852769.843891</v>
      </c>
      <c r="L1462" s="76">
        <v>22679788194.742355</v>
      </c>
      <c r="M1462" s="76">
        <v>74452105232.944901</v>
      </c>
      <c r="N1462" s="76">
        <v>42747678533.332466</v>
      </c>
      <c r="O1462" s="76">
        <v>33778.303718033501</v>
      </c>
      <c r="P1462" s="46">
        <v>325763.71808846632</v>
      </c>
      <c r="Q1462" s="46">
        <v>188296.62646545283</v>
      </c>
      <c r="R1462" s="76">
        <v>822459216911.25598</v>
      </c>
      <c r="S1462" s="56">
        <v>0.50922039122426677</v>
      </c>
      <c r="T1462" s="56">
        <v>0.34941272591187322</v>
      </c>
      <c r="U1462" s="46">
        <v>16.381033761556083</v>
      </c>
      <c r="V1462" s="76">
        <v>5157898509113.1953</v>
      </c>
      <c r="W1462" s="84">
        <v>1627.8756166530459</v>
      </c>
      <c r="X1462" s="82">
        <v>4.4791428448070193E-2</v>
      </c>
      <c r="Y1462" s="476">
        <v>2.0000000000000001E-4</v>
      </c>
    </row>
    <row r="1463" spans="1:25" x14ac:dyDescent="0.2">
      <c r="A1463" s="475">
        <v>1459</v>
      </c>
      <c r="B1463" s="56">
        <v>0.54304045867788875</v>
      </c>
      <c r="C1463" s="46">
        <v>4348.9300569601019</v>
      </c>
      <c r="D1463" s="56">
        <v>0.57522852704270055</v>
      </c>
      <c r="E1463" s="56">
        <v>0.51213569692219008</v>
      </c>
      <c r="F1463" s="250">
        <v>2023.99</v>
      </c>
      <c r="G1463" s="76">
        <v>251926076627.67856</v>
      </c>
      <c r="H1463" s="46">
        <v>11891725.595060023</v>
      </c>
      <c r="I1463" s="76">
        <v>362364732587.37036</v>
      </c>
      <c r="J1463" s="56">
        <v>0.42515997959356522</v>
      </c>
      <c r="K1463" s="76">
        <v>7483740039.8881035</v>
      </c>
      <c r="L1463" s="76">
        <v>0</v>
      </c>
      <c r="M1463" s="76">
        <v>235816352543.42505</v>
      </c>
      <c r="N1463" s="76">
        <v>79113094345.046585</v>
      </c>
      <c r="O1463" s="76">
        <v>25663.551423212863</v>
      </c>
      <c r="P1463" s="46">
        <v>492947.75361404166</v>
      </c>
      <c r="Q1463" s="46">
        <v>325386.44567684823</v>
      </c>
      <c r="R1463" s="76">
        <v>919981389463.79932</v>
      </c>
      <c r="S1463" s="56">
        <v>0.59570336084715148</v>
      </c>
      <c r="T1463" s="56">
        <v>0.41044184551355084</v>
      </c>
      <c r="U1463" s="46">
        <v>16.981584983790434</v>
      </c>
      <c r="V1463" s="76">
        <v>7043182962007.292</v>
      </c>
      <c r="W1463" s="84">
        <v>2220.5700995927773</v>
      </c>
      <c r="X1463" s="82">
        <v>4.3053661307250635E-2</v>
      </c>
      <c r="Y1463" s="476">
        <v>2.0000000000000001E-4</v>
      </c>
    </row>
    <row r="1464" spans="1:25" x14ac:dyDescent="0.2">
      <c r="A1464" s="475">
        <v>1460</v>
      </c>
      <c r="B1464" s="56">
        <v>0.520866982834568</v>
      </c>
      <c r="C1464" s="46">
        <v>4242.2778918165523</v>
      </c>
      <c r="D1464" s="56">
        <v>0.85182519451827576</v>
      </c>
      <c r="E1464" s="56">
        <v>0.50103477047595923</v>
      </c>
      <c r="F1464" s="250">
        <v>2025.25</v>
      </c>
      <c r="G1464" s="76">
        <v>199753197816.40009</v>
      </c>
      <c r="H1464" s="46">
        <v>22456328.692620493</v>
      </c>
      <c r="I1464" s="76">
        <v>451072401888.7757</v>
      </c>
      <c r="J1464" s="56">
        <v>0.10631254698848314</v>
      </c>
      <c r="K1464" s="76">
        <v>17945443041.817425</v>
      </c>
      <c r="L1464" s="76">
        <v>13031305322.119528</v>
      </c>
      <c r="M1464" s="76">
        <v>104839600834.15633</v>
      </c>
      <c r="N1464" s="76">
        <v>81501030035.460052</v>
      </c>
      <c r="O1464" s="76">
        <v>35071.564488417833</v>
      </c>
      <c r="P1464" s="46">
        <v>454037.52325243794</v>
      </c>
      <c r="Q1464" s="46">
        <v>285792.89029037819</v>
      </c>
      <c r="R1464" s="76">
        <v>905197649682.88428</v>
      </c>
      <c r="S1464" s="56">
        <v>0.39625689784754603</v>
      </c>
      <c r="T1464" s="56">
        <v>0.23582791572212242</v>
      </c>
      <c r="U1464" s="46">
        <v>18.867669701117748</v>
      </c>
      <c r="V1464" s="76">
        <v>4357721516274.0303</v>
      </c>
      <c r="W1464" s="84">
        <v>1374.4949153938528</v>
      </c>
      <c r="X1464" s="82">
        <v>3.9165745037097889E-2</v>
      </c>
      <c r="Y1464" s="476">
        <v>2.0000000000000001E-4</v>
      </c>
    </row>
    <row r="1465" spans="1:25" x14ac:dyDescent="0.2">
      <c r="A1465" s="475">
        <v>1461</v>
      </c>
      <c r="B1465" s="56">
        <v>0.42945152431937322</v>
      </c>
      <c r="C1465" s="46">
        <v>3542.1311782109537</v>
      </c>
      <c r="D1465" s="56">
        <v>0.68938257499880695</v>
      </c>
      <c r="E1465" s="56">
        <v>0.67043934002808681</v>
      </c>
      <c r="F1465" s="250">
        <v>2026.34</v>
      </c>
      <c r="G1465" s="76">
        <v>105600046648.80469</v>
      </c>
      <c r="H1465" s="46">
        <v>16174223.087343324</v>
      </c>
      <c r="I1465" s="76">
        <v>546107459814.35242</v>
      </c>
      <c r="J1465" s="56">
        <v>0.42945152431937328</v>
      </c>
      <c r="K1465" s="76">
        <v>49516997206.129303</v>
      </c>
      <c r="L1465" s="76">
        <v>83574829027.46817</v>
      </c>
      <c r="M1465" s="76">
        <v>39731329260.392784</v>
      </c>
      <c r="N1465" s="76">
        <v>11855503032.942015</v>
      </c>
      <c r="O1465" s="76">
        <v>30081.45319907217</v>
      </c>
      <c r="P1465" s="46">
        <v>117823.34785922561</v>
      </c>
      <c r="Q1465" s="46">
        <v>42407.644925384164</v>
      </c>
      <c r="R1465" s="76">
        <v>867292352402.01831</v>
      </c>
      <c r="S1465" s="56">
        <v>0.53671979909357703</v>
      </c>
      <c r="T1465" s="56">
        <v>0.3477704328997569</v>
      </c>
      <c r="U1465" s="46">
        <v>14.896586209147101</v>
      </c>
      <c r="V1465" s="76">
        <v>5114946372293.7217</v>
      </c>
      <c r="W1465" s="84">
        <v>1614.8484439204567</v>
      </c>
      <c r="X1465" s="82">
        <v>4.733631899821631E-2</v>
      </c>
      <c r="Y1465" s="476">
        <v>2.0000000000000001E-4</v>
      </c>
    </row>
    <row r="1466" spans="1:25" x14ac:dyDescent="0.2">
      <c r="A1466" s="475">
        <v>1462</v>
      </c>
      <c r="B1466" s="56">
        <v>0.5857785161800918</v>
      </c>
      <c r="C1466" s="46">
        <v>4574.3377597422959</v>
      </c>
      <c r="D1466" s="56">
        <v>0.55126409875435811</v>
      </c>
      <c r="E1466" s="56">
        <v>0.47633596141272488</v>
      </c>
      <c r="F1466" s="250">
        <v>2023.75</v>
      </c>
      <c r="G1466" s="76">
        <v>196992571501.48926</v>
      </c>
      <c r="H1466" s="46">
        <v>10730020.278396491</v>
      </c>
      <c r="I1466" s="76">
        <v>346808195445.43115</v>
      </c>
      <c r="J1466" s="56">
        <v>0.38696787092776475</v>
      </c>
      <c r="K1466" s="76">
        <v>10749513501.91094</v>
      </c>
      <c r="L1466" s="76">
        <v>0</v>
      </c>
      <c r="M1466" s="76">
        <v>168255601843.43829</v>
      </c>
      <c r="N1466" s="76">
        <v>50856601503.073692</v>
      </c>
      <c r="O1466" s="76">
        <v>25943.907657480697</v>
      </c>
      <c r="P1466" s="46">
        <v>309235.92177233059</v>
      </c>
      <c r="Q1466" s="46">
        <v>181427.31242656178</v>
      </c>
      <c r="R1466" s="76">
        <v>764873834203.7887</v>
      </c>
      <c r="S1466" s="56">
        <v>0.57089116162297215</v>
      </c>
      <c r="T1466" s="56">
        <v>0.39950886928732815</v>
      </c>
      <c r="U1466" s="46">
        <v>16.819080761255542</v>
      </c>
      <c r="V1466" s="76">
        <v>5848458736783.7998</v>
      </c>
      <c r="W1466" s="84">
        <v>1844.1957939401093</v>
      </c>
      <c r="X1466" s="82">
        <v>4.193770678570715E-2</v>
      </c>
      <c r="Y1466" s="476">
        <v>2.0000000000000001E-4</v>
      </c>
    </row>
    <row r="1467" spans="1:25" x14ac:dyDescent="0.2">
      <c r="A1467" s="475">
        <v>1463</v>
      </c>
      <c r="B1467" s="56">
        <v>0.48802253228532649</v>
      </c>
      <c r="C1467" s="46">
        <v>3613.1271914420777</v>
      </c>
      <c r="D1467" s="56">
        <v>0.66019112365248589</v>
      </c>
      <c r="E1467" s="56">
        <v>0.51623939401596208</v>
      </c>
      <c r="F1467" s="250">
        <v>2026.1</v>
      </c>
      <c r="G1467" s="76">
        <v>161171219290.86136</v>
      </c>
      <c r="H1467" s="46">
        <v>14191691.887787463</v>
      </c>
      <c r="I1467" s="76">
        <v>377350191568.45306</v>
      </c>
      <c r="J1467" s="56">
        <v>0.39406973611919094</v>
      </c>
      <c r="K1467" s="76">
        <v>50595243700.158234</v>
      </c>
      <c r="L1467" s="76">
        <v>177889223067.3342</v>
      </c>
      <c r="M1467" s="76">
        <v>35064076881.900276</v>
      </c>
      <c r="N1467" s="76">
        <v>51840230326.46376</v>
      </c>
      <c r="O1467" s="76">
        <v>32348.230341453062</v>
      </c>
      <c r="P1467" s="46">
        <v>373332.10401215294</v>
      </c>
      <c r="Q1467" s="46">
        <v>228094.41729625312</v>
      </c>
      <c r="R1467" s="76">
        <v>794205178450.44336</v>
      </c>
      <c r="S1467" s="56">
        <v>0.54594081830483565</v>
      </c>
      <c r="T1467" s="56">
        <v>0.38734911804672878</v>
      </c>
      <c r="U1467" s="46">
        <v>15.934177113236245</v>
      </c>
      <c r="V1467" s="76">
        <v>5408605122174.6191</v>
      </c>
      <c r="W1467" s="84">
        <v>1706.008951767943</v>
      </c>
      <c r="X1467" s="82">
        <v>4.582718457816596E-2</v>
      </c>
      <c r="Y1467" s="476">
        <v>2.0000000000000001E-4</v>
      </c>
    </row>
    <row r="1468" spans="1:25" x14ac:dyDescent="0.2">
      <c r="A1468" s="475">
        <v>1464</v>
      </c>
      <c r="B1468" s="56">
        <v>0.53072562434201842</v>
      </c>
      <c r="C1468" s="46">
        <v>5767.9659420297348</v>
      </c>
      <c r="D1468" s="56">
        <v>1.1073517779616533</v>
      </c>
      <c r="E1468" s="56">
        <v>0.45831175404896529</v>
      </c>
      <c r="F1468" s="250">
        <v>2025.42</v>
      </c>
      <c r="G1468" s="76">
        <v>293789073318.04303</v>
      </c>
      <c r="H1468" s="46">
        <v>35686226.65439143</v>
      </c>
      <c r="I1468" s="76">
        <v>804377019129.98486</v>
      </c>
      <c r="J1468" s="56">
        <v>0.44752723207305867</v>
      </c>
      <c r="K1468" s="76">
        <v>49323835093.83847</v>
      </c>
      <c r="L1468" s="76">
        <v>28507429406.218826</v>
      </c>
      <c r="M1468" s="76">
        <v>193549623962.55173</v>
      </c>
      <c r="N1468" s="76">
        <v>18440951415.842903</v>
      </c>
      <c r="O1468" s="76">
        <v>34581.627800735958</v>
      </c>
      <c r="P1468" s="46">
        <v>173180.61644253199</v>
      </c>
      <c r="Q1468" s="46">
        <v>88866.014148563205</v>
      </c>
      <c r="R1468" s="76">
        <v>1557017717421.0188</v>
      </c>
      <c r="S1468" s="56">
        <v>0.60491076033988145</v>
      </c>
      <c r="T1468" s="56">
        <v>0.40832047638390834</v>
      </c>
      <c r="U1468" s="46">
        <v>15.634102805071279</v>
      </c>
      <c r="V1468" s="76">
        <v>10789923750328.979</v>
      </c>
      <c r="W1468" s="84">
        <v>3403.2455923329367</v>
      </c>
      <c r="X1468" s="82">
        <v>4.7532284758267061E-2</v>
      </c>
      <c r="Y1468" s="476">
        <v>2.0000000000000001E-4</v>
      </c>
    </row>
    <row r="1469" spans="1:25" x14ac:dyDescent="0.2">
      <c r="A1469" s="475">
        <v>1465</v>
      </c>
      <c r="B1469" s="56">
        <v>0.48630638274795579</v>
      </c>
      <c r="C1469" s="46">
        <v>4722.1450399235364</v>
      </c>
      <c r="D1469" s="56">
        <v>0.78214026910426671</v>
      </c>
      <c r="E1469" s="56">
        <v>0.62060084842577878</v>
      </c>
      <c r="F1469" s="250">
        <v>2024.26</v>
      </c>
      <c r="G1469" s="76">
        <v>322018606272.45526</v>
      </c>
      <c r="H1469" s="46">
        <v>19413206.480318785</v>
      </c>
      <c r="I1469" s="76">
        <v>346863664722.88086</v>
      </c>
      <c r="J1469" s="56">
        <v>-5.2162657384456468E-2</v>
      </c>
      <c r="K1469" s="76">
        <v>5035347334.2988539</v>
      </c>
      <c r="L1469" s="76">
        <v>0</v>
      </c>
      <c r="M1469" s="76">
        <v>306132548313.40613</v>
      </c>
      <c r="N1469" s="76">
        <v>22793031524.813702</v>
      </c>
      <c r="O1469" s="76">
        <v>15649.756584759853</v>
      </c>
      <c r="P1469" s="46">
        <v>174223.41440469888</v>
      </c>
      <c r="Q1469" s="46">
        <v>77627.355484638872</v>
      </c>
      <c r="R1469" s="76">
        <v>1135876447550.5569</v>
      </c>
      <c r="S1469" s="56">
        <v>0.52557311467608248</v>
      </c>
      <c r="T1469" s="56">
        <v>0.24641052004677266</v>
      </c>
      <c r="U1469" s="46">
        <v>22.707871213598267</v>
      </c>
      <c r="V1469" s="76">
        <v>6750783426162.7715</v>
      </c>
      <c r="W1469" s="84">
        <v>2129.1503551909445</v>
      </c>
      <c r="X1469" s="82">
        <v>3.342923944028596E-2</v>
      </c>
      <c r="Y1469" s="476">
        <v>2.0000000000000001E-4</v>
      </c>
    </row>
    <row r="1470" spans="1:25" x14ac:dyDescent="0.2">
      <c r="A1470" s="475">
        <v>1466</v>
      </c>
      <c r="B1470" s="56">
        <v>0.57213222045369594</v>
      </c>
      <c r="C1470" s="46">
        <v>7733.7526064559606</v>
      </c>
      <c r="D1470" s="56">
        <v>0.39690142395857536</v>
      </c>
      <c r="E1470" s="56">
        <v>0.28635576496325937</v>
      </c>
      <c r="F1470" s="250">
        <v>2025.35</v>
      </c>
      <c r="G1470" s="76">
        <v>59386810644.85437</v>
      </c>
      <c r="H1470" s="46">
        <v>7143310.8959816936</v>
      </c>
      <c r="I1470" s="76">
        <v>261221558213.11835</v>
      </c>
      <c r="J1470" s="56">
        <v>0.46653503422684584</v>
      </c>
      <c r="K1470" s="76">
        <v>10568420526.217869</v>
      </c>
      <c r="L1470" s="76">
        <v>15893836483.154097</v>
      </c>
      <c r="M1470" s="76">
        <v>106300646851.29767</v>
      </c>
      <c r="N1470" s="76">
        <v>32303167529.283207</v>
      </c>
      <c r="O1470" s="76">
        <v>18588.424803514943</v>
      </c>
      <c r="P1470" s="46">
        <v>236654.08876261691</v>
      </c>
      <c r="Q1470" s="46">
        <v>129984.95288732514</v>
      </c>
      <c r="R1470" s="76">
        <v>539035332259.37646</v>
      </c>
      <c r="S1470" s="56">
        <v>0.59610929503797505</v>
      </c>
      <c r="T1470" s="56">
        <v>0.29230969880278268</v>
      </c>
      <c r="U1470" s="46">
        <v>15.187137121645698</v>
      </c>
      <c r="V1470" s="76">
        <v>2778982544138.4692</v>
      </c>
      <c r="W1470" s="84">
        <v>877.09422776962219</v>
      </c>
      <c r="X1470" s="82">
        <v>4.56368512742414E-2</v>
      </c>
      <c r="Y1470" s="476">
        <v>2.0000000000000001E-4</v>
      </c>
    </row>
    <row r="1471" spans="1:25" x14ac:dyDescent="0.2">
      <c r="A1471" s="475">
        <v>1467</v>
      </c>
      <c r="B1471" s="56">
        <v>0.59316678810822565</v>
      </c>
      <c r="C1471" s="46">
        <v>3401.7925438757561</v>
      </c>
      <c r="D1471" s="56">
        <v>1.0006704534153552</v>
      </c>
      <c r="E1471" s="56">
        <v>0.4830317558996941</v>
      </c>
      <c r="F1471" s="250">
        <v>2025.43</v>
      </c>
      <c r="G1471" s="76">
        <v>130551376249.69307</v>
      </c>
      <c r="H1471" s="46">
        <v>30795622.113520458</v>
      </c>
      <c r="I1471" s="76">
        <v>610393282832.53186</v>
      </c>
      <c r="J1471" s="56">
        <v>0.27599837551297546</v>
      </c>
      <c r="K1471" s="76">
        <v>20868458432.213139</v>
      </c>
      <c r="L1471" s="76">
        <v>6032403708.4465895</v>
      </c>
      <c r="M1471" s="76">
        <v>50406470643.26693</v>
      </c>
      <c r="N1471" s="76">
        <v>31685399727.63802</v>
      </c>
      <c r="O1471" s="76">
        <v>31444.510786163348</v>
      </c>
      <c r="P1471" s="46">
        <v>257683.77891772008</v>
      </c>
      <c r="Q1471" s="46">
        <v>133074.85580297897</v>
      </c>
      <c r="R1471" s="76">
        <v>863724583043.38733</v>
      </c>
      <c r="S1471" s="56">
        <v>0.40782612694240028</v>
      </c>
      <c r="T1471" s="56">
        <v>0.29722274613943839</v>
      </c>
      <c r="U1471" s="46">
        <v>15.879861693893847</v>
      </c>
      <c r="V1471" s="76">
        <v>4610800369649.7119</v>
      </c>
      <c r="W1471" s="84">
        <v>1455.670998988694</v>
      </c>
      <c r="X1471" s="82">
        <v>4.4557557788699659E-2</v>
      </c>
      <c r="Y1471" s="476">
        <v>2.0000000000000001E-4</v>
      </c>
    </row>
    <row r="1472" spans="1:25" x14ac:dyDescent="0.2">
      <c r="A1472" s="475">
        <v>1468</v>
      </c>
      <c r="B1472" s="56">
        <v>0.52453208890928849</v>
      </c>
      <c r="C1472" s="46">
        <v>4543.1429710476996</v>
      </c>
      <c r="D1472" s="56">
        <v>1.0600346189046785</v>
      </c>
      <c r="E1472" s="56">
        <v>0.25096388473759335</v>
      </c>
      <c r="F1472" s="250">
        <v>2024.55</v>
      </c>
      <c r="G1472" s="76">
        <v>268686453797.44443</v>
      </c>
      <c r="H1472" s="46">
        <v>35369508.274765253</v>
      </c>
      <c r="I1472" s="76">
        <v>782634792981.01721</v>
      </c>
      <c r="J1472" s="56">
        <v>0.36087896668365549</v>
      </c>
      <c r="K1472" s="76">
        <v>17419686005.328434</v>
      </c>
      <c r="L1472" s="76">
        <v>0</v>
      </c>
      <c r="M1472" s="76">
        <v>217308845996.92218</v>
      </c>
      <c r="N1472" s="76">
        <v>39246788313.563179</v>
      </c>
      <c r="O1472" s="76">
        <v>27389.019946164732</v>
      </c>
      <c r="P1472" s="46">
        <v>300737.11710392352</v>
      </c>
      <c r="Q1472" s="46">
        <v>163426.25573503907</v>
      </c>
      <c r="R1472" s="76">
        <v>1503702443467.3208</v>
      </c>
      <c r="S1472" s="56">
        <v>0.55160191531832681</v>
      </c>
      <c r="T1472" s="56">
        <v>0.31932749247186892</v>
      </c>
      <c r="U1472" s="46">
        <v>16.309927708230365</v>
      </c>
      <c r="V1472" s="76">
        <v>8480120986101.0908</v>
      </c>
      <c r="W1472" s="84">
        <v>2678.3698739637466</v>
      </c>
      <c r="X1472" s="82">
        <v>4.5660558308612265E-2</v>
      </c>
      <c r="Y1472" s="476">
        <v>2.0000000000000001E-4</v>
      </c>
    </row>
    <row r="1473" spans="1:25" x14ac:dyDescent="0.2">
      <c r="A1473" s="475">
        <v>1469</v>
      </c>
      <c r="B1473" s="56">
        <v>0.51372819987606322</v>
      </c>
      <c r="C1473" s="46">
        <v>6317.448503277501</v>
      </c>
      <c r="D1473" s="56">
        <v>0.59739589181126285</v>
      </c>
      <c r="E1473" s="56">
        <v>0.56466490118187807</v>
      </c>
      <c r="F1473" s="250">
        <v>2023.88</v>
      </c>
      <c r="G1473" s="76">
        <v>250155678873.91702</v>
      </c>
      <c r="H1473" s="46">
        <v>12090296.1740328</v>
      </c>
      <c r="I1473" s="76">
        <v>399157353944.00012</v>
      </c>
      <c r="J1473" s="56">
        <v>0.47480119437999679</v>
      </c>
      <c r="K1473" s="76">
        <v>7080951992.9752283</v>
      </c>
      <c r="L1473" s="76">
        <v>0</v>
      </c>
      <c r="M1473" s="76">
        <v>214783876634.35217</v>
      </c>
      <c r="N1473" s="76">
        <v>60648680954.281212</v>
      </c>
      <c r="O1473" s="76">
        <v>30135.595002579314</v>
      </c>
      <c r="P1473" s="46">
        <v>406417.07175788225</v>
      </c>
      <c r="Q1473" s="46">
        <v>255789.75430559192</v>
      </c>
      <c r="R1473" s="76">
        <v>923874031492.04858</v>
      </c>
      <c r="S1473" s="56">
        <v>0.61509901113202192</v>
      </c>
      <c r="T1473" s="56">
        <v>0.46173166914607672</v>
      </c>
      <c r="U1473" s="46">
        <v>16.496973136785442</v>
      </c>
      <c r="V1473" s="76">
        <v>7755642729328.4453</v>
      </c>
      <c r="W1473" s="84">
        <v>2447.1876590550232</v>
      </c>
      <c r="X1473" s="82">
        <v>4.4211089041985265E-2</v>
      </c>
      <c r="Y1473" s="476">
        <v>2.0000000000000001E-4</v>
      </c>
    </row>
    <row r="1474" spans="1:25" x14ac:dyDescent="0.2">
      <c r="A1474" s="475">
        <v>1470</v>
      </c>
      <c r="B1474" s="56">
        <v>0.42692273119711988</v>
      </c>
      <c r="C1474" s="46">
        <v>4015.3905991639467</v>
      </c>
      <c r="D1474" s="56">
        <v>0.73894928106011537</v>
      </c>
      <c r="E1474" s="56">
        <v>0.7</v>
      </c>
      <c r="F1474" s="250">
        <v>2025.59</v>
      </c>
      <c r="G1474" s="76">
        <v>284823272466.49286</v>
      </c>
      <c r="H1474" s="46">
        <v>17523827.388398133</v>
      </c>
      <c r="I1474" s="76">
        <v>330672704953.00482</v>
      </c>
      <c r="J1474" s="56">
        <v>2.49640864688907E-2</v>
      </c>
      <c r="K1474" s="76">
        <v>19583165412.392063</v>
      </c>
      <c r="L1474" s="76">
        <v>63500489936.94474</v>
      </c>
      <c r="M1474" s="76">
        <v>136807606928.70061</v>
      </c>
      <c r="N1474" s="76">
        <v>35761017912.748825</v>
      </c>
      <c r="O1474" s="76">
        <v>20124.997064593335</v>
      </c>
      <c r="P1474" s="46">
        <v>242326.75096676953</v>
      </c>
      <c r="Q1474" s="46">
        <v>126971.46485150365</v>
      </c>
      <c r="R1474" s="76">
        <v>860359213417.91455</v>
      </c>
      <c r="S1474" s="56">
        <v>0.47387125776466221</v>
      </c>
      <c r="T1474" s="56">
        <v>0.31242960846842049</v>
      </c>
      <c r="U1474" s="46">
        <v>20.630512941500502</v>
      </c>
      <c r="V1474" s="76">
        <v>5990223717385.1113</v>
      </c>
      <c r="W1474" s="84">
        <v>1888.090088080681</v>
      </c>
      <c r="X1474" s="82">
        <v>3.6050361228410953E-2</v>
      </c>
      <c r="Y1474" s="476">
        <v>2.0000000000000001E-4</v>
      </c>
    </row>
    <row r="1475" spans="1:25" x14ac:dyDescent="0.2">
      <c r="A1475" s="475">
        <v>1471</v>
      </c>
      <c r="B1475" s="56">
        <v>0.56462001560534913</v>
      </c>
      <c r="C1475" s="46">
        <v>4432.564306917945</v>
      </c>
      <c r="D1475" s="56">
        <v>0.71599889081651658</v>
      </c>
      <c r="E1475" s="56">
        <v>0.52894343075352035</v>
      </c>
      <c r="F1475" s="250">
        <v>2024.04</v>
      </c>
      <c r="G1475" s="76">
        <v>178378304623.60611</v>
      </c>
      <c r="H1475" s="46">
        <v>16469992.684960805</v>
      </c>
      <c r="I1475" s="76">
        <v>440614927356.3363</v>
      </c>
      <c r="J1475" s="56">
        <v>0.33289242700234123</v>
      </c>
      <c r="K1475" s="76">
        <v>9246751621.0906181</v>
      </c>
      <c r="L1475" s="76">
        <v>0</v>
      </c>
      <c r="M1475" s="76">
        <v>117962198041.10428</v>
      </c>
      <c r="N1475" s="76">
        <v>23082673505.476746</v>
      </c>
      <c r="O1475" s="76">
        <v>25476.373332962059</v>
      </c>
      <c r="P1475" s="46">
        <v>185224.45165480729</v>
      </c>
      <c r="Q1475" s="46">
        <v>86352.501770504314</v>
      </c>
      <c r="R1475" s="76">
        <v>753510133464.53296</v>
      </c>
      <c r="S1475" s="56">
        <v>0.5064025439448181</v>
      </c>
      <c r="T1475" s="56">
        <v>0.3940306037746989</v>
      </c>
      <c r="U1475" s="46">
        <v>16.554333311185168</v>
      </c>
      <c r="V1475" s="76">
        <v>5452098202253.1885</v>
      </c>
      <c r="W1475" s="84">
        <v>1720.7370675157533</v>
      </c>
      <c r="X1475" s="82">
        <v>4.3949984576204325E-2</v>
      </c>
      <c r="Y1475" s="476">
        <v>2.0000000000000001E-4</v>
      </c>
    </row>
    <row r="1476" spans="1:25" x14ac:dyDescent="0.2">
      <c r="A1476" s="475">
        <v>1472</v>
      </c>
      <c r="B1476" s="56">
        <v>0.60489258228632714</v>
      </c>
      <c r="C1476" s="46">
        <v>6060.2084003668124</v>
      </c>
      <c r="D1476" s="56">
        <v>0.58869727684260442</v>
      </c>
      <c r="E1476" s="56">
        <v>0.51990082662438353</v>
      </c>
      <c r="F1476" s="250">
        <v>2024.76</v>
      </c>
      <c r="G1476" s="76">
        <v>288070696489.77234</v>
      </c>
      <c r="H1476" s="46">
        <v>11900151.073634654</v>
      </c>
      <c r="I1476" s="76">
        <v>397162844530.10962</v>
      </c>
      <c r="J1476" s="56">
        <v>0.44452746151981481</v>
      </c>
      <c r="K1476" s="76">
        <v>10512260724.905483</v>
      </c>
      <c r="L1476" s="76">
        <v>0</v>
      </c>
      <c r="M1476" s="76">
        <v>186063142152.82251</v>
      </c>
      <c r="N1476" s="76">
        <v>55953475814.813637</v>
      </c>
      <c r="O1476" s="76">
        <v>27151.47720226393</v>
      </c>
      <c r="P1476" s="46">
        <v>354710.91332544596</v>
      </c>
      <c r="Q1476" s="46">
        <v>215565.46140917388</v>
      </c>
      <c r="R1476" s="76">
        <v>882284536560.15369</v>
      </c>
      <c r="S1476" s="56">
        <v>0.59768952747288318</v>
      </c>
      <c r="T1476" s="56">
        <v>0.48507661044238892</v>
      </c>
      <c r="U1476" s="46">
        <v>17.012726893802139</v>
      </c>
      <c r="V1476" s="76">
        <v>8072103480980.0732</v>
      </c>
      <c r="W1476" s="84">
        <v>2547.5223403536856</v>
      </c>
      <c r="X1476" s="82">
        <v>4.2511257019928535E-2</v>
      </c>
      <c r="Y1476" s="476">
        <v>2.0000000000000001E-4</v>
      </c>
    </row>
    <row r="1477" spans="1:25" x14ac:dyDescent="0.2">
      <c r="A1477" s="475">
        <v>1473</v>
      </c>
      <c r="B1477" s="56">
        <v>0.50697434825377929</v>
      </c>
      <c r="C1477" s="46">
        <v>2889.5276845827202</v>
      </c>
      <c r="D1477" s="56">
        <v>0.77670307345791445</v>
      </c>
      <c r="E1477" s="56">
        <v>0.19747075912363266</v>
      </c>
      <c r="F1477" s="250">
        <v>2023.75</v>
      </c>
      <c r="G1477" s="76">
        <v>192875787100.53732</v>
      </c>
      <c r="H1477" s="46">
        <v>19881570.387676466</v>
      </c>
      <c r="I1477" s="76">
        <v>512160168926.46765</v>
      </c>
      <c r="J1477" s="56">
        <v>0.30348462701212631</v>
      </c>
      <c r="K1477" s="76">
        <v>11434059913.934155</v>
      </c>
      <c r="L1477" s="76">
        <v>0</v>
      </c>
      <c r="M1477" s="76">
        <v>196412028625.24902</v>
      </c>
      <c r="N1477" s="76">
        <v>34284898369.585915</v>
      </c>
      <c r="O1477" s="76">
        <v>17391.430405254854</v>
      </c>
      <c r="P1477" s="46">
        <v>235760.97272156394</v>
      </c>
      <c r="Q1477" s="46">
        <v>121438.65136324656</v>
      </c>
      <c r="R1477" s="76">
        <v>959476647699.38965</v>
      </c>
      <c r="S1477" s="56">
        <v>0.51170690590082513</v>
      </c>
      <c r="T1477" s="56">
        <v>0.341768927437333</v>
      </c>
      <c r="U1477" s="46">
        <v>16.481786372627617</v>
      </c>
      <c r="V1477" s="76">
        <v>6219877640118.1152</v>
      </c>
      <c r="W1477" s="84">
        <v>1961.7337703711423</v>
      </c>
      <c r="X1477" s="82">
        <v>4.2479392540236721E-2</v>
      </c>
      <c r="Y1477" s="476">
        <v>2.0000000000000001E-4</v>
      </c>
    </row>
    <row r="1478" spans="1:25" x14ac:dyDescent="0.2">
      <c r="A1478" s="475">
        <v>1474</v>
      </c>
      <c r="B1478" s="56">
        <v>0.44564685617191796</v>
      </c>
      <c r="C1478" s="46">
        <v>1966.2985572400771</v>
      </c>
      <c r="D1478" s="56">
        <v>0.52667483306995466</v>
      </c>
      <c r="E1478" s="56">
        <v>0.32474395266753597</v>
      </c>
      <c r="F1478" s="250">
        <v>2024.64</v>
      </c>
      <c r="G1478" s="76">
        <v>431183049300.57367</v>
      </c>
      <c r="H1478" s="46">
        <v>10905175.550653432</v>
      </c>
      <c r="I1478" s="76">
        <v>337132702949.68335</v>
      </c>
      <c r="J1478" s="56">
        <v>0.3745169323281109</v>
      </c>
      <c r="K1478" s="76">
        <v>19620456241.22205</v>
      </c>
      <c r="L1478" s="76">
        <v>9730996104.4571686</v>
      </c>
      <c r="M1478" s="76">
        <v>309802104501.31512</v>
      </c>
      <c r="N1478" s="76">
        <v>47713264442.225586</v>
      </c>
      <c r="O1478" s="76">
        <v>18957.348660919986</v>
      </c>
      <c r="P1478" s="46">
        <v>295463.58391238586</v>
      </c>
      <c r="Q1478" s="46">
        <v>171495.68515477359</v>
      </c>
      <c r="R1478" s="76">
        <v>1139748333877.7461</v>
      </c>
      <c r="S1478" s="56">
        <v>0.64188013644073394</v>
      </c>
      <c r="T1478" s="56">
        <v>0.48269711882626876</v>
      </c>
      <c r="U1478" s="46">
        <v>17.66324225983761</v>
      </c>
      <c r="V1478" s="76">
        <v>10583626344799.504</v>
      </c>
      <c r="W1478" s="84">
        <v>3339.2776995712361</v>
      </c>
      <c r="X1478" s="82">
        <v>4.1651269084354327E-2</v>
      </c>
      <c r="Y1478" s="476">
        <v>2.0000000000000001E-4</v>
      </c>
    </row>
    <row r="1479" spans="1:25" x14ac:dyDescent="0.2">
      <c r="A1479" s="475">
        <v>1475</v>
      </c>
      <c r="B1479" s="56">
        <v>0.3679296652872413</v>
      </c>
      <c r="C1479" s="46">
        <v>6455.8727650714145</v>
      </c>
      <c r="D1479" s="56">
        <v>1.1354017518559374</v>
      </c>
      <c r="E1479" s="56">
        <v>0.28353651914090505</v>
      </c>
      <c r="F1479" s="250">
        <v>2027.4</v>
      </c>
      <c r="G1479" s="76">
        <v>96477821530.57309</v>
      </c>
      <c r="H1479" s="46">
        <v>38013803.134289786</v>
      </c>
      <c r="I1479" s="76">
        <v>782520056054.85559</v>
      </c>
      <c r="J1479" s="56">
        <v>0.2983817008541586</v>
      </c>
      <c r="K1479" s="76">
        <v>23337240701.998833</v>
      </c>
      <c r="L1479" s="76">
        <v>82768423223.5849</v>
      </c>
      <c r="M1479" s="76">
        <v>0</v>
      </c>
      <c r="N1479" s="76">
        <v>20127156480.608757</v>
      </c>
      <c r="O1479" s="76">
        <v>31752.725258007289</v>
      </c>
      <c r="P1479" s="46">
        <v>183071.30315419548</v>
      </c>
      <c r="Q1479" s="46">
        <v>82176.540526703597</v>
      </c>
      <c r="R1479" s="76">
        <v>983461532650.64209</v>
      </c>
      <c r="S1479" s="56">
        <v>0.37923471092480426</v>
      </c>
      <c r="T1479" s="56">
        <v>0.28088545215281191</v>
      </c>
      <c r="U1479" s="46">
        <v>14.998758042307841</v>
      </c>
      <c r="V1479" s="76">
        <v>4444744195657.751</v>
      </c>
      <c r="W1479" s="84">
        <v>1403.5546576985325</v>
      </c>
      <c r="X1479" s="82">
        <v>5.050927299472964E-2</v>
      </c>
      <c r="Y1479" s="476">
        <v>2.0000000000000001E-4</v>
      </c>
    </row>
    <row r="1480" spans="1:25" x14ac:dyDescent="0.2">
      <c r="A1480" s="475">
        <v>1476</v>
      </c>
      <c r="B1480" s="56">
        <v>0.48734189406313727</v>
      </c>
      <c r="C1480" s="46">
        <v>3655.0606066410464</v>
      </c>
      <c r="D1480" s="56">
        <v>0.99959039481841927</v>
      </c>
      <c r="E1480" s="56">
        <v>0.32695685061566393</v>
      </c>
      <c r="F1480" s="250">
        <v>2024.23</v>
      </c>
      <c r="G1480" s="76">
        <v>571657095002.21887</v>
      </c>
      <c r="H1480" s="46">
        <v>31551800.963560361</v>
      </c>
      <c r="I1480" s="76">
        <v>683636267534.11658</v>
      </c>
      <c r="J1480" s="56">
        <v>0.34393435795211391</v>
      </c>
      <c r="K1480" s="76">
        <v>20218528831.856472</v>
      </c>
      <c r="L1480" s="76">
        <v>0</v>
      </c>
      <c r="M1480" s="76">
        <v>369471065134.01807</v>
      </c>
      <c r="N1480" s="76">
        <v>92332789558.383438</v>
      </c>
      <c r="O1480" s="76">
        <v>30337.332625375719</v>
      </c>
      <c r="P1480" s="46">
        <v>591282.95496450237</v>
      </c>
      <c r="Q1480" s="46">
        <v>390104.0985033313</v>
      </c>
      <c r="R1480" s="76">
        <v>1776228152334.28</v>
      </c>
      <c r="S1480" s="56">
        <v>0.59341788860020195</v>
      </c>
      <c r="T1480" s="56">
        <v>0.43103532470132683</v>
      </c>
      <c r="U1480" s="46">
        <v>17.421473768904793</v>
      </c>
      <c r="V1480" s="76">
        <v>14426235218262.4</v>
      </c>
      <c r="W1480" s="84">
        <v>4555.183525130974</v>
      </c>
      <c r="X1480" s="82">
        <v>4.2679957578553786E-2</v>
      </c>
      <c r="Y1480" s="476">
        <v>2.0000000000000001E-4</v>
      </c>
    </row>
    <row r="1481" spans="1:25" x14ac:dyDescent="0.2">
      <c r="A1481" s="475">
        <v>1477</v>
      </c>
      <c r="B1481" s="56">
        <v>0.41976934408890482</v>
      </c>
      <c r="C1481" s="46">
        <v>9410.9406750419694</v>
      </c>
      <c r="D1481" s="56">
        <v>1.1650665074226112</v>
      </c>
      <c r="E1481" s="56">
        <v>0.55356659847290524</v>
      </c>
      <c r="F1481" s="250">
        <v>2025.57</v>
      </c>
      <c r="G1481" s="76">
        <v>211055822566.21228</v>
      </c>
      <c r="H1481" s="46">
        <v>31008994.347568799</v>
      </c>
      <c r="I1481" s="76">
        <v>591682341547.03503</v>
      </c>
      <c r="J1481" s="56">
        <v>0.17039451823148932</v>
      </c>
      <c r="K1481" s="76">
        <v>34863877775.705048</v>
      </c>
      <c r="L1481" s="76">
        <v>15449397091.544622</v>
      </c>
      <c r="M1481" s="76">
        <v>177337780377.38663</v>
      </c>
      <c r="N1481" s="76">
        <v>8449085140.3606386</v>
      </c>
      <c r="O1481" s="76">
        <v>35448.063040446999</v>
      </c>
      <c r="P1481" s="46">
        <v>134059.69360516276</v>
      </c>
      <c r="Q1481" s="46">
        <v>32716.997860037052</v>
      </c>
      <c r="R1481" s="76">
        <v>1175688241706.2185</v>
      </c>
      <c r="S1481" s="56">
        <v>0.46712849258211026</v>
      </c>
      <c r="T1481" s="56">
        <v>0.24403908457347367</v>
      </c>
      <c r="U1481" s="46">
        <v>17.26822965439063</v>
      </c>
      <c r="V1481" s="76">
        <v>5213471516207.5449</v>
      </c>
      <c r="W1481" s="84">
        <v>1644.7124596963788</v>
      </c>
      <c r="X1481" s="82">
        <v>4.3238164977762776E-2</v>
      </c>
      <c r="Y1481" s="476">
        <v>2.0000000000000001E-4</v>
      </c>
    </row>
    <row r="1482" spans="1:25" x14ac:dyDescent="0.2">
      <c r="A1482" s="475">
        <v>1478</v>
      </c>
      <c r="B1482" s="56">
        <v>0.71352017018022962</v>
      </c>
      <c r="C1482" s="46">
        <v>9559.7418233127937</v>
      </c>
      <c r="D1482" s="56">
        <v>0.93399293502809444</v>
      </c>
      <c r="E1482" s="56">
        <v>0.48544448900834714</v>
      </c>
      <c r="F1482" s="250">
        <v>2025.29</v>
      </c>
      <c r="G1482" s="76">
        <v>275703406527.8194</v>
      </c>
      <c r="H1482" s="46">
        <v>16457990.749804797</v>
      </c>
      <c r="I1482" s="76">
        <v>421862951468.60547</v>
      </c>
      <c r="J1482" s="56">
        <v>0.23654438851766468</v>
      </c>
      <c r="K1482" s="76">
        <v>13880352347.459719</v>
      </c>
      <c r="L1482" s="76">
        <v>18382144873.682335</v>
      </c>
      <c r="M1482" s="76">
        <v>121624786039.91725</v>
      </c>
      <c r="N1482" s="76">
        <v>3702799016.4102411</v>
      </c>
      <c r="O1482" s="76">
        <v>31913.100552249227</v>
      </c>
      <c r="P1482" s="46">
        <v>72347.991152074916</v>
      </c>
      <c r="Q1482" s="46">
        <v>12650.247788018731</v>
      </c>
      <c r="R1482" s="76">
        <v>915534340604.32825</v>
      </c>
      <c r="S1482" s="56">
        <v>0.5338622507423092</v>
      </c>
      <c r="T1482" s="56">
        <v>0.36869240568332312</v>
      </c>
      <c r="U1482" s="46">
        <v>17.834576662455913</v>
      </c>
      <c r="V1482" s="76">
        <v>6478431795201.2988</v>
      </c>
      <c r="W1482" s="84">
        <v>2043.7608037165844</v>
      </c>
      <c r="X1482" s="82">
        <v>4.2171666349867763E-2</v>
      </c>
      <c r="Y1482" s="476">
        <v>2.0000000000000001E-4</v>
      </c>
    </row>
    <row r="1483" spans="1:25" x14ac:dyDescent="0.2">
      <c r="A1483" s="475">
        <v>1479</v>
      </c>
      <c r="B1483" s="56">
        <v>0.54866139174574768</v>
      </c>
      <c r="C1483" s="46">
        <v>5560.1086552858224</v>
      </c>
      <c r="D1483" s="56">
        <v>0.69788448768563249</v>
      </c>
      <c r="E1483" s="56">
        <v>0.35794232972910034</v>
      </c>
      <c r="F1483" s="250">
        <v>2025.73</v>
      </c>
      <c r="G1483" s="76">
        <v>129582062935.44725</v>
      </c>
      <c r="H1483" s="46">
        <v>16145380.551037094</v>
      </c>
      <c r="I1483" s="76">
        <v>442861124931.06299</v>
      </c>
      <c r="J1483" s="56">
        <v>0.44242179432729245</v>
      </c>
      <c r="K1483" s="76">
        <v>16081804327.422638</v>
      </c>
      <c r="L1483" s="76">
        <v>9962114106.5709896</v>
      </c>
      <c r="M1483" s="76">
        <v>110430420606.27675</v>
      </c>
      <c r="N1483" s="76">
        <v>45878201843.03183</v>
      </c>
      <c r="O1483" s="76">
        <v>24851.859358104059</v>
      </c>
      <c r="P1483" s="46">
        <v>351512.33321097749</v>
      </c>
      <c r="Q1483" s="46">
        <v>210190.46073860824</v>
      </c>
      <c r="R1483" s="76">
        <v>774623179386.01111</v>
      </c>
      <c r="S1483" s="56">
        <v>0.55249691148877245</v>
      </c>
      <c r="T1483" s="56">
        <v>0.36521148067192316</v>
      </c>
      <c r="U1483" s="46">
        <v>15.700078092716527</v>
      </c>
      <c r="V1483" s="76">
        <v>4905814365980.9824</v>
      </c>
      <c r="W1483" s="84">
        <v>1549.0905742444882</v>
      </c>
      <c r="X1483" s="82">
        <v>4.6076448962606688E-2</v>
      </c>
      <c r="Y1483" s="476">
        <v>2.0000000000000001E-4</v>
      </c>
    </row>
    <row r="1484" spans="1:25" x14ac:dyDescent="0.2">
      <c r="A1484" s="475">
        <v>1480</v>
      </c>
      <c r="B1484" s="56">
        <v>0.57693237317840518</v>
      </c>
      <c r="C1484" s="46">
        <v>1549.0896809175251</v>
      </c>
      <c r="D1484" s="56">
        <v>0.56588630024197084</v>
      </c>
      <c r="E1484" s="56">
        <v>0.26966258419668404</v>
      </c>
      <c r="F1484" s="250">
        <v>2027.72</v>
      </c>
      <c r="G1484" s="76">
        <v>52702304875.592873</v>
      </c>
      <c r="H1484" s="46">
        <v>12417265.739600066</v>
      </c>
      <c r="I1484" s="76">
        <v>421169783131.97552</v>
      </c>
      <c r="J1484" s="56">
        <v>0.40601549129961767</v>
      </c>
      <c r="K1484" s="76">
        <v>43600215692.7696</v>
      </c>
      <c r="L1484" s="76">
        <v>93491362276.012344</v>
      </c>
      <c r="M1484" s="76">
        <v>0</v>
      </c>
      <c r="N1484" s="76">
        <v>49095145596.105911</v>
      </c>
      <c r="O1484" s="76">
        <v>27870.448409656849</v>
      </c>
      <c r="P1484" s="46">
        <v>284826.95721538691</v>
      </c>
      <c r="Q1484" s="46">
        <v>162447.34952454132</v>
      </c>
      <c r="R1484" s="76">
        <v>622918662128.30334</v>
      </c>
      <c r="S1484" s="56">
        <v>0.46773863111815106</v>
      </c>
      <c r="T1484" s="56">
        <v>0.30103571215006392</v>
      </c>
      <c r="U1484" s="46">
        <v>14.3155936778869</v>
      </c>
      <c r="V1484" s="76">
        <v>3073686040999.6592</v>
      </c>
      <c r="W1484" s="84">
        <v>970.23966831723783</v>
      </c>
      <c r="X1484" s="82">
        <v>4.8930184958310113E-2</v>
      </c>
      <c r="Y1484" s="476">
        <v>2.0000000000000001E-4</v>
      </c>
    </row>
    <row r="1485" spans="1:25" x14ac:dyDescent="0.2">
      <c r="A1485" s="475">
        <v>1481</v>
      </c>
      <c r="B1485" s="56">
        <v>0.58487978597311008</v>
      </c>
      <c r="C1485" s="46">
        <v>4115.1692450928149</v>
      </c>
      <c r="D1485" s="56">
        <v>1.1528340108854387</v>
      </c>
      <c r="E1485" s="56">
        <v>0.31090008197375885</v>
      </c>
      <c r="F1485" s="250">
        <v>2025.34</v>
      </c>
      <c r="G1485" s="76">
        <v>252503424876.49655</v>
      </c>
      <c r="H1485" s="46">
        <v>41441580.470060818</v>
      </c>
      <c r="I1485" s="76">
        <v>792764342715.20459</v>
      </c>
      <c r="J1485" s="56">
        <v>0.16165185289115847</v>
      </c>
      <c r="K1485" s="76">
        <v>22285295835.83754</v>
      </c>
      <c r="L1485" s="76">
        <v>22604442105.926426</v>
      </c>
      <c r="M1485" s="76">
        <v>133744870376.09882</v>
      </c>
      <c r="N1485" s="76">
        <v>73434496793.105011</v>
      </c>
      <c r="O1485" s="76">
        <v>10000</v>
      </c>
      <c r="P1485" s="46">
        <v>432235.86761574773</v>
      </c>
      <c r="Q1485" s="46">
        <v>260628.93440168473</v>
      </c>
      <c r="R1485" s="76">
        <v>1398416402376.7615</v>
      </c>
      <c r="S1485" s="56">
        <v>0.40406581137896297</v>
      </c>
      <c r="T1485" s="56">
        <v>0.23152953274981997</v>
      </c>
      <c r="U1485" s="46">
        <v>17.562292413260437</v>
      </c>
      <c r="V1485" s="76">
        <v>6141105752647.4229</v>
      </c>
      <c r="W1485" s="84">
        <v>1938.3359411397037</v>
      </c>
      <c r="X1485" s="82">
        <v>4.2601340948435477E-2</v>
      </c>
      <c r="Y1485" s="476">
        <v>2.0000000000000001E-4</v>
      </c>
    </row>
    <row r="1486" spans="1:25" x14ac:dyDescent="0.2">
      <c r="A1486" s="475">
        <v>1482</v>
      </c>
      <c r="B1486" s="56">
        <v>0.54174995320320529</v>
      </c>
      <c r="C1486" s="46">
        <v>3899.3442091661777</v>
      </c>
      <c r="D1486" s="56">
        <v>0.78069370575080677</v>
      </c>
      <c r="E1486" s="56">
        <v>0.64430616157736265</v>
      </c>
      <c r="F1486" s="250">
        <v>2028.36</v>
      </c>
      <c r="G1486" s="76">
        <v>108697317692.57245</v>
      </c>
      <c r="H1486" s="46">
        <v>19332954.232718077</v>
      </c>
      <c r="I1486" s="76">
        <v>373237253364.86639</v>
      </c>
      <c r="J1486" s="56">
        <v>0.16186529312507658</v>
      </c>
      <c r="K1486" s="76">
        <v>42832299786.281242</v>
      </c>
      <c r="L1486" s="76">
        <v>165290565326.96814</v>
      </c>
      <c r="M1486" s="76">
        <v>0</v>
      </c>
      <c r="N1486" s="76">
        <v>35551373120.700882</v>
      </c>
      <c r="O1486" s="76">
        <v>11112.360491784693</v>
      </c>
      <c r="P1486" s="46">
        <v>267095.78750549193</v>
      </c>
      <c r="Q1486" s="46">
        <v>144365.02943283028</v>
      </c>
      <c r="R1486" s="76">
        <v>616911491598.81677</v>
      </c>
      <c r="S1486" s="56">
        <v>0.35413352342415527</v>
      </c>
      <c r="T1486" s="56">
        <v>0.27249805137210753</v>
      </c>
      <c r="U1486" s="46">
        <v>16.569076106044566</v>
      </c>
      <c r="V1486" s="76">
        <v>3131846536796.4253</v>
      </c>
      <c r="W1486" s="84">
        <v>988.17497536606879</v>
      </c>
      <c r="X1486" s="82">
        <v>4.313769813198258E-2</v>
      </c>
      <c r="Y1486" s="476">
        <v>2.0000000000000001E-4</v>
      </c>
    </row>
    <row r="1487" spans="1:25" x14ac:dyDescent="0.2">
      <c r="A1487" s="475">
        <v>1483</v>
      </c>
      <c r="B1487" s="56">
        <v>0.49750664325583693</v>
      </c>
      <c r="C1487" s="46">
        <v>8617.0148377599253</v>
      </c>
      <c r="D1487" s="56">
        <v>0.71870066381648212</v>
      </c>
      <c r="E1487" s="56">
        <v>0.35913116495839603</v>
      </c>
      <c r="F1487" s="250">
        <v>2025.79</v>
      </c>
      <c r="G1487" s="76">
        <v>217798489230.51703</v>
      </c>
      <c r="H1487" s="46">
        <v>16067826.804844106</v>
      </c>
      <c r="I1487" s="76">
        <v>467923036838.02167</v>
      </c>
      <c r="J1487" s="56">
        <v>0.37255805665057162</v>
      </c>
      <c r="K1487" s="76">
        <v>20338853628.978634</v>
      </c>
      <c r="L1487" s="76">
        <v>25681741542.160191</v>
      </c>
      <c r="M1487" s="76">
        <v>183697118980.26602</v>
      </c>
      <c r="N1487" s="76">
        <v>51285518873.653885</v>
      </c>
      <c r="O1487" s="76">
        <v>21952.528977663282</v>
      </c>
      <c r="P1487" s="46">
        <v>328360.62130397279</v>
      </c>
      <c r="Q1487" s="46">
        <v>191896.62899438574</v>
      </c>
      <c r="R1487" s="76">
        <v>1078580299119.6111</v>
      </c>
      <c r="S1487" s="56">
        <v>0.57830352485608116</v>
      </c>
      <c r="T1487" s="56">
        <v>0.34378350124599999</v>
      </c>
      <c r="U1487" s="46">
        <v>16.471729105448183</v>
      </c>
      <c r="V1487" s="76">
        <v>6714683532196.8867</v>
      </c>
      <c r="W1487" s="84">
        <v>2118.472123937373</v>
      </c>
      <c r="X1487" s="82">
        <v>4.4407632583112068E-2</v>
      </c>
      <c r="Y1487" s="476">
        <v>2.0000000000000001E-4</v>
      </c>
    </row>
    <row r="1488" spans="1:25" x14ac:dyDescent="0.2">
      <c r="A1488" s="475">
        <v>1484</v>
      </c>
      <c r="B1488" s="56">
        <v>0.38993064405330863</v>
      </c>
      <c r="C1488" s="46">
        <v>1722.462954777031</v>
      </c>
      <c r="D1488" s="56">
        <v>1.00828677072475</v>
      </c>
      <c r="E1488" s="56">
        <v>0.48364497537318712</v>
      </c>
      <c r="F1488" s="250">
        <v>2024.71</v>
      </c>
      <c r="G1488" s="76">
        <v>367654947250.83319</v>
      </c>
      <c r="H1488" s="46">
        <v>33742321.134694338</v>
      </c>
      <c r="I1488" s="76">
        <v>731844410983.1051</v>
      </c>
      <c r="J1488" s="56">
        <v>0.27277896239462518</v>
      </c>
      <c r="K1488" s="76">
        <v>24814986203.751236</v>
      </c>
      <c r="L1488" s="76">
        <v>3486273493.9292755</v>
      </c>
      <c r="M1488" s="76">
        <v>241013824956.07742</v>
      </c>
      <c r="N1488" s="76">
        <v>85088647291.596344</v>
      </c>
      <c r="O1488" s="76">
        <v>20763.398302665097</v>
      </c>
      <c r="P1488" s="46">
        <v>494513.63890699687</v>
      </c>
      <c r="Q1488" s="46">
        <v>313045.27078849485</v>
      </c>
      <c r="R1488" s="76">
        <v>1465668833492.0518</v>
      </c>
      <c r="S1488" s="56">
        <v>0.49811481523620604</v>
      </c>
      <c r="T1488" s="56">
        <v>0.36759446886151664</v>
      </c>
      <c r="U1488" s="46">
        <v>17.018811431596262</v>
      </c>
      <c r="V1488" s="76">
        <v>10056691998607.131</v>
      </c>
      <c r="W1488" s="84">
        <v>3175.4794538066249</v>
      </c>
      <c r="X1488" s="82">
        <v>4.291791381203388E-2</v>
      </c>
      <c r="Y1488" s="476">
        <v>2.0000000000000001E-4</v>
      </c>
    </row>
    <row r="1489" spans="1:25" x14ac:dyDescent="0.2">
      <c r="A1489" s="475">
        <v>1485</v>
      </c>
      <c r="B1489" s="56">
        <v>0.49159023675922925</v>
      </c>
      <c r="C1489" s="46">
        <v>3352.7783583246119</v>
      </c>
      <c r="D1489" s="56">
        <v>0.4828869059725846</v>
      </c>
      <c r="E1489" s="56">
        <v>0.3525116322218762</v>
      </c>
      <c r="F1489" s="250">
        <v>2024.67</v>
      </c>
      <c r="G1489" s="76">
        <v>174047760113.06778</v>
      </c>
      <c r="H1489" s="46">
        <v>9603679.4019123334</v>
      </c>
      <c r="I1489" s="76">
        <v>310360671466.79352</v>
      </c>
      <c r="J1489" s="56">
        <v>0.43572489733929698</v>
      </c>
      <c r="K1489" s="76">
        <v>14358398782.33816</v>
      </c>
      <c r="L1489" s="76">
        <v>2879306808.0696311</v>
      </c>
      <c r="M1489" s="76">
        <v>139318935709.6882</v>
      </c>
      <c r="N1489" s="76">
        <v>18005678493.139404</v>
      </c>
      <c r="O1489" s="76">
        <v>16696.023616410781</v>
      </c>
      <c r="P1489" s="46">
        <v>160135.13291769481</v>
      </c>
      <c r="Q1489" s="46">
        <v>72600.521132222464</v>
      </c>
      <c r="R1489" s="76">
        <v>631701927031.6062</v>
      </c>
      <c r="S1489" s="56">
        <v>0.59307415958460907</v>
      </c>
      <c r="T1489" s="56">
        <v>0.45151000048556167</v>
      </c>
      <c r="U1489" s="46">
        <v>16.613306756157218</v>
      </c>
      <c r="V1489" s="76">
        <v>5351504742163.5078</v>
      </c>
      <c r="W1489" s="84">
        <v>1688.3923668725497</v>
      </c>
      <c r="X1489" s="82">
        <v>4.2651942368399996E-2</v>
      </c>
      <c r="Y1489" s="476">
        <v>2.0000000000000001E-4</v>
      </c>
    </row>
    <row r="1490" spans="1:25" x14ac:dyDescent="0.2">
      <c r="A1490" s="475">
        <v>1486</v>
      </c>
      <c r="B1490" s="56">
        <v>0.61543803381464246</v>
      </c>
      <c r="C1490" s="46">
        <v>1500</v>
      </c>
      <c r="D1490" s="56">
        <v>1.2417753237387004</v>
      </c>
      <c r="E1490" s="56">
        <v>0.59746786884599845</v>
      </c>
      <c r="F1490" s="250">
        <v>2025.21</v>
      </c>
      <c r="G1490" s="76">
        <v>225972062968.30148</v>
      </c>
      <c r="H1490" s="46">
        <v>53402662.207527496</v>
      </c>
      <c r="I1490" s="76">
        <v>816406286008.78711</v>
      </c>
      <c r="J1490" s="56">
        <v>0.16394443749190812</v>
      </c>
      <c r="K1490" s="76">
        <v>28047909791.011356</v>
      </c>
      <c r="L1490" s="76">
        <v>9755260618.8281555</v>
      </c>
      <c r="M1490" s="76">
        <v>117017874265.53331</v>
      </c>
      <c r="N1490" s="76">
        <v>48024168910.187798</v>
      </c>
      <c r="O1490" s="76">
        <v>20682.437264341039</v>
      </c>
      <c r="P1490" s="46">
        <v>353401.48413936526</v>
      </c>
      <c r="Q1490" s="46">
        <v>198690.76303593794</v>
      </c>
      <c r="R1490" s="76">
        <v>1265580504209.0579</v>
      </c>
      <c r="S1490" s="56">
        <v>0.36159487722560085</v>
      </c>
      <c r="T1490" s="56">
        <v>0.23781530327077133</v>
      </c>
      <c r="U1490" s="46">
        <v>17.371923568074468</v>
      </c>
      <c r="V1490" s="76">
        <v>5771329893566.7773</v>
      </c>
      <c r="W1490" s="84">
        <v>1820.9571141634706</v>
      </c>
      <c r="X1490" s="82">
        <v>4.1927919495580092E-2</v>
      </c>
      <c r="Y1490" s="476">
        <v>2.0000000000000001E-4</v>
      </c>
    </row>
    <row r="1491" spans="1:25" x14ac:dyDescent="0.2">
      <c r="A1491" s="475">
        <v>1487</v>
      </c>
      <c r="B1491" s="56">
        <v>0.46758894261594941</v>
      </c>
      <c r="C1491" s="46">
        <v>6569.6934373818367</v>
      </c>
      <c r="D1491" s="56">
        <v>1.0603265841022482</v>
      </c>
      <c r="E1491" s="56">
        <v>0.31748458833522708</v>
      </c>
      <c r="F1491" s="250">
        <v>2024.95</v>
      </c>
      <c r="G1491" s="76">
        <v>250105782759.05038</v>
      </c>
      <c r="H1491" s="46">
        <v>33441162.275757823</v>
      </c>
      <c r="I1491" s="76">
        <v>555771696349.52161</v>
      </c>
      <c r="J1491" s="56">
        <v>-6.0413874014336733E-2</v>
      </c>
      <c r="K1491" s="76">
        <v>16798467311.993025</v>
      </c>
      <c r="L1491" s="76">
        <v>0</v>
      </c>
      <c r="M1491" s="76">
        <v>232490498793.31754</v>
      </c>
      <c r="N1491" s="76">
        <v>114279735935.9259</v>
      </c>
      <c r="O1491" s="76">
        <v>39908.623958152362</v>
      </c>
      <c r="P1491" s="46">
        <v>590619.49553055875</v>
      </c>
      <c r="Q1491" s="46">
        <v>387598.56388038513</v>
      </c>
      <c r="R1491" s="76">
        <v>1311260579063.1611</v>
      </c>
      <c r="S1491" s="56">
        <v>0.3813266387006628</v>
      </c>
      <c r="T1491" s="56">
        <v>0.15953325997198947</v>
      </c>
      <c r="U1491" s="46">
        <v>26.354714658428325</v>
      </c>
      <c r="V1491" s="76">
        <v>5667165532936.8916</v>
      </c>
      <c r="W1491" s="84">
        <v>1787.0486997163255</v>
      </c>
      <c r="X1491" s="82">
        <v>2.9129119806801617E-2</v>
      </c>
      <c r="Y1491" s="476">
        <v>2.0000000000000001E-4</v>
      </c>
    </row>
    <row r="1492" spans="1:25" x14ac:dyDescent="0.2">
      <c r="A1492" s="475">
        <v>1488</v>
      </c>
      <c r="B1492" s="56">
        <v>0.56794742850304447</v>
      </c>
      <c r="C1492" s="46">
        <v>1500</v>
      </c>
      <c r="D1492" s="56">
        <v>0.82884161933737832</v>
      </c>
      <c r="E1492" s="56">
        <v>0.43268193512651731</v>
      </c>
      <c r="F1492" s="250">
        <v>2023.75</v>
      </c>
      <c r="G1492" s="76">
        <v>564699511070.4552</v>
      </c>
      <c r="H1492" s="46">
        <v>22994119.572116517</v>
      </c>
      <c r="I1492" s="76">
        <v>577441629756.68604</v>
      </c>
      <c r="J1492" s="56">
        <v>0.27111507892540554</v>
      </c>
      <c r="K1492" s="76">
        <v>9132934915.9953747</v>
      </c>
      <c r="L1492" s="76">
        <v>0</v>
      </c>
      <c r="M1492" s="76">
        <v>451301078582.34924</v>
      </c>
      <c r="N1492" s="76">
        <v>113517821111.50722</v>
      </c>
      <c r="O1492" s="76">
        <v>30929.281186402171</v>
      </c>
      <c r="P1492" s="46">
        <v>572123.40316308837</v>
      </c>
      <c r="Q1492" s="46">
        <v>380436.36511561513</v>
      </c>
      <c r="R1492" s="76">
        <v>1566307110135.4075</v>
      </c>
      <c r="S1492" s="56">
        <v>0.56053773661016182</v>
      </c>
      <c r="T1492" s="56">
        <v>0.43814374182622984</v>
      </c>
      <c r="U1492" s="46">
        <v>17.925359724409581</v>
      </c>
      <c r="V1492" s="76">
        <v>13539838942221.521</v>
      </c>
      <c r="W1492" s="84">
        <v>4272.5269836554971</v>
      </c>
      <c r="X1492" s="82">
        <v>4.0622442598938817E-2</v>
      </c>
      <c r="Y1492" s="476">
        <v>2.0000000000000001E-4</v>
      </c>
    </row>
    <row r="1493" spans="1:25" x14ac:dyDescent="0.2">
      <c r="A1493" s="475">
        <v>1489</v>
      </c>
      <c r="B1493" s="56">
        <v>0.47758795776799956</v>
      </c>
      <c r="C1493" s="46">
        <v>1500</v>
      </c>
      <c r="D1493" s="56">
        <v>0.60892552759235941</v>
      </c>
      <c r="E1493" s="56">
        <v>0.53291859824121413</v>
      </c>
      <c r="F1493" s="250">
        <v>2025.14</v>
      </c>
      <c r="G1493" s="76">
        <v>148384456782.77045</v>
      </c>
      <c r="H1493" s="46">
        <v>13812476.552813068</v>
      </c>
      <c r="I1493" s="76">
        <v>415688354445.44104</v>
      </c>
      <c r="J1493" s="56">
        <v>0.44678486069857826</v>
      </c>
      <c r="K1493" s="76">
        <v>16762716246.53537</v>
      </c>
      <c r="L1493" s="76">
        <v>49858293353.208344</v>
      </c>
      <c r="M1493" s="76">
        <v>91422274996.285751</v>
      </c>
      <c r="N1493" s="76">
        <v>25331999248.096481</v>
      </c>
      <c r="O1493" s="76">
        <v>21607.557278250959</v>
      </c>
      <c r="P1493" s="46">
        <v>208324.63429153181</v>
      </c>
      <c r="Q1493" s="46">
        <v>104727.81565905754</v>
      </c>
      <c r="R1493" s="76">
        <v>722613092017.07788</v>
      </c>
      <c r="S1493" s="56">
        <v>0.56813401345230219</v>
      </c>
      <c r="T1493" s="56">
        <v>0.43513227516659253</v>
      </c>
      <c r="U1493" s="46">
        <v>15.765523450537888</v>
      </c>
      <c r="V1493" s="76">
        <v>5565135926739.0869</v>
      </c>
      <c r="W1493" s="84">
        <v>1756.5092308827775</v>
      </c>
      <c r="X1493" s="82">
        <v>4.5239493523959118E-2</v>
      </c>
      <c r="Y1493" s="476">
        <v>2.0000000000000001E-4</v>
      </c>
    </row>
    <row r="1494" spans="1:25" x14ac:dyDescent="0.2">
      <c r="A1494" s="475">
        <v>1490</v>
      </c>
      <c r="B1494" s="56">
        <v>0.58405889807079614</v>
      </c>
      <c r="C1494" s="46">
        <v>5298.4404843071179</v>
      </c>
      <c r="D1494" s="56">
        <v>0.79188859585870686</v>
      </c>
      <c r="E1494" s="56">
        <v>0.48268315382783256</v>
      </c>
      <c r="F1494" s="250">
        <v>2026.18</v>
      </c>
      <c r="G1494" s="76">
        <v>87789160369.715851</v>
      </c>
      <c r="H1494" s="46">
        <v>19179942.267108273</v>
      </c>
      <c r="I1494" s="76">
        <v>503420805214.76117</v>
      </c>
      <c r="J1494" s="56">
        <v>0.36511155042797017</v>
      </c>
      <c r="K1494" s="76">
        <v>30338279114.152813</v>
      </c>
      <c r="L1494" s="76">
        <v>46809972905.292801</v>
      </c>
      <c r="M1494" s="76">
        <v>38079253816.660172</v>
      </c>
      <c r="N1494" s="76">
        <v>33722316436.632141</v>
      </c>
      <c r="O1494" s="76">
        <v>36289.737226925557</v>
      </c>
      <c r="P1494" s="46">
        <v>253385.17426405835</v>
      </c>
      <c r="Q1494" s="46">
        <v>134022.72510193271</v>
      </c>
      <c r="R1494" s="76">
        <v>799894619737.8623</v>
      </c>
      <c r="S1494" s="56">
        <v>0.48313245651085712</v>
      </c>
      <c r="T1494" s="56">
        <v>0.2796169422606638</v>
      </c>
      <c r="U1494" s="46">
        <v>15.244409768497071</v>
      </c>
      <c r="V1494" s="76">
        <v>3821014494552.647</v>
      </c>
      <c r="W1494" s="84">
        <v>1205.916677116875</v>
      </c>
      <c r="X1494" s="82">
        <v>4.681071170470779E-2</v>
      </c>
      <c r="Y1494" s="476">
        <v>2.0000000000000001E-4</v>
      </c>
    </row>
    <row r="1495" spans="1:25" x14ac:dyDescent="0.2">
      <c r="A1495" s="475">
        <v>1491</v>
      </c>
      <c r="B1495" s="56">
        <v>0.66812461433895498</v>
      </c>
      <c r="C1495" s="46">
        <v>3081.7359814274269</v>
      </c>
      <c r="D1495" s="56">
        <v>0.9652119667970489</v>
      </c>
      <c r="E1495" s="56">
        <v>0.5197686864941149</v>
      </c>
      <c r="F1495" s="250">
        <v>2024.3</v>
      </c>
      <c r="G1495" s="76">
        <v>315864059792.53082</v>
      </c>
      <c r="H1495" s="46">
        <v>28703293.101259623</v>
      </c>
      <c r="I1495" s="76">
        <v>472695687102.38367</v>
      </c>
      <c r="J1495" s="56">
        <v>0.10610033457803736</v>
      </c>
      <c r="K1495" s="76">
        <v>13257436754.970448</v>
      </c>
      <c r="L1495" s="76">
        <v>0</v>
      </c>
      <c r="M1495" s="76">
        <v>276344349827.67523</v>
      </c>
      <c r="N1495" s="76">
        <v>31101252984.875641</v>
      </c>
      <c r="O1495" s="76">
        <v>27210.534925690186</v>
      </c>
      <c r="P1495" s="46">
        <v>250717.16746511409</v>
      </c>
      <c r="Q1495" s="46">
        <v>128698.04227686557</v>
      </c>
      <c r="R1495" s="76">
        <v>1232353760252.1338</v>
      </c>
      <c r="S1495" s="56">
        <v>0.51462237139041667</v>
      </c>
      <c r="T1495" s="56">
        <v>0.2549963164763443</v>
      </c>
      <c r="U1495" s="46">
        <v>19.769766539065614</v>
      </c>
      <c r="V1495" s="76">
        <v>6697231651739.6338</v>
      </c>
      <c r="W1495" s="84">
        <v>2111.363923136666</v>
      </c>
      <c r="X1495" s="82">
        <v>3.750913960473435E-2</v>
      </c>
      <c r="Y1495" s="476">
        <v>2.0000000000000001E-4</v>
      </c>
    </row>
    <row r="1496" spans="1:25" x14ac:dyDescent="0.2">
      <c r="A1496" s="475">
        <v>1492</v>
      </c>
      <c r="B1496" s="56">
        <v>0.61452805210373651</v>
      </c>
      <c r="C1496" s="46">
        <v>1500</v>
      </c>
      <c r="D1496" s="56">
        <v>0.55385234293296715</v>
      </c>
      <c r="E1496" s="56">
        <v>0.66364312332288755</v>
      </c>
      <c r="F1496" s="250">
        <v>2023.77</v>
      </c>
      <c r="G1496" s="76">
        <v>205825074435.16119</v>
      </c>
      <c r="H1496" s="46">
        <v>12107889.483668867</v>
      </c>
      <c r="I1496" s="76">
        <v>285102235857.97626</v>
      </c>
      <c r="J1496" s="56">
        <v>0.23533780263350046</v>
      </c>
      <c r="K1496" s="76">
        <v>6244846958.5590982</v>
      </c>
      <c r="L1496" s="76">
        <v>0</v>
      </c>
      <c r="M1496" s="76">
        <v>222160558205.2655</v>
      </c>
      <c r="N1496" s="76">
        <v>48803786430.216644</v>
      </c>
      <c r="O1496" s="76">
        <v>31264.455050451375</v>
      </c>
      <c r="P1496" s="46">
        <v>317752.32049366541</v>
      </c>
      <c r="Q1496" s="46">
        <v>187903.89220151567</v>
      </c>
      <c r="R1496" s="76">
        <v>768052766009.49084</v>
      </c>
      <c r="S1496" s="56">
        <v>0.5508729580593541</v>
      </c>
      <c r="T1496" s="56">
        <v>0.31246576761676809</v>
      </c>
      <c r="U1496" s="46">
        <v>18.11592176977474</v>
      </c>
      <c r="V1496" s="76">
        <v>4853536742262.2568</v>
      </c>
      <c r="W1496" s="84">
        <v>1531.6919631128155</v>
      </c>
      <c r="X1496" s="82">
        <v>3.9691248081434788E-2</v>
      </c>
      <c r="Y1496" s="476">
        <v>2.0000000000000001E-4</v>
      </c>
    </row>
    <row r="1497" spans="1:25" x14ac:dyDescent="0.2">
      <c r="A1497" s="475">
        <v>1493</v>
      </c>
      <c r="B1497" s="56">
        <v>0.49381138641894023</v>
      </c>
      <c r="C1497" s="46">
        <v>6633.6735635237947</v>
      </c>
      <c r="D1497" s="56">
        <v>1.0365900166671047</v>
      </c>
      <c r="E1497" s="56">
        <v>0.39552690417917447</v>
      </c>
      <c r="F1497" s="250">
        <v>2025.9</v>
      </c>
      <c r="G1497" s="76">
        <v>122369481459.35957</v>
      </c>
      <c r="H1497" s="46">
        <v>33029340.664207205</v>
      </c>
      <c r="I1497" s="76">
        <v>790978763681.89539</v>
      </c>
      <c r="J1497" s="56">
        <v>0.40627282067797255</v>
      </c>
      <c r="K1497" s="76">
        <v>40509546909.732758</v>
      </c>
      <c r="L1497" s="76">
        <v>41877636332.457771</v>
      </c>
      <c r="M1497" s="76">
        <v>69752944889.974976</v>
      </c>
      <c r="N1497" s="76">
        <v>23238734671.043343</v>
      </c>
      <c r="O1497" s="76">
        <v>26599.859678221437</v>
      </c>
      <c r="P1497" s="46">
        <v>209210.45946859295</v>
      </c>
      <c r="Q1497" s="46">
        <v>98949.649049869506</v>
      </c>
      <c r="R1497" s="76">
        <v>1139437460325.5354</v>
      </c>
      <c r="S1497" s="56">
        <v>0.50586612887507043</v>
      </c>
      <c r="T1497" s="56">
        <v>0.31979216323360787</v>
      </c>
      <c r="U1497" s="46">
        <v>14.827946844304066</v>
      </c>
      <c r="V1497" s="76">
        <v>5964042011040.0166</v>
      </c>
      <c r="W1497" s="84">
        <v>1882.0308799174211</v>
      </c>
      <c r="X1497" s="82">
        <v>4.8420509083126229E-2</v>
      </c>
      <c r="Y1497" s="476">
        <v>2.0000000000000001E-4</v>
      </c>
    </row>
    <row r="1498" spans="1:25" x14ac:dyDescent="0.2">
      <c r="A1498" s="475">
        <v>1494</v>
      </c>
      <c r="B1498" s="56">
        <v>0.54403169463112211</v>
      </c>
      <c r="C1498" s="46">
        <v>6843.6094869186145</v>
      </c>
      <c r="D1498" s="56">
        <v>0.62298599483786754</v>
      </c>
      <c r="E1498" s="56">
        <v>0.40307689529266905</v>
      </c>
      <c r="F1498" s="250">
        <v>2025.64</v>
      </c>
      <c r="G1498" s="76">
        <v>223674896897.16125</v>
      </c>
      <c r="H1498" s="46">
        <v>12666869.776736792</v>
      </c>
      <c r="I1498" s="76">
        <v>301245583922.14233</v>
      </c>
      <c r="J1498" s="56">
        <v>0.20323991738237346</v>
      </c>
      <c r="K1498" s="76">
        <v>18999086809.934868</v>
      </c>
      <c r="L1498" s="76">
        <v>38817390988.184067</v>
      </c>
      <c r="M1498" s="76">
        <v>124317735923.14459</v>
      </c>
      <c r="N1498" s="76">
        <v>16023513218.221464</v>
      </c>
      <c r="O1498" s="76">
        <v>18287.227128827399</v>
      </c>
      <c r="P1498" s="46">
        <v>144095.44126210944</v>
      </c>
      <c r="Q1498" s="46">
        <v>59418.224624100199</v>
      </c>
      <c r="R1498" s="76">
        <v>800414758946.20581</v>
      </c>
      <c r="S1498" s="56">
        <v>0.55414215072168571</v>
      </c>
      <c r="T1498" s="56">
        <v>0.33471679090221196</v>
      </c>
      <c r="U1498" s="46">
        <v>17.932528120113144</v>
      </c>
      <c r="V1498" s="76">
        <v>5184038731517.5381</v>
      </c>
      <c r="W1498" s="84">
        <v>1636.7464363906315</v>
      </c>
      <c r="X1498" s="82">
        <v>4.1252581263765326E-2</v>
      </c>
      <c r="Y1498" s="476">
        <v>2.0000000000000001E-4</v>
      </c>
    </row>
    <row r="1499" spans="1:25" x14ac:dyDescent="0.2">
      <c r="A1499" s="475">
        <v>1495</v>
      </c>
      <c r="B1499" s="56">
        <v>0.43025031912463274</v>
      </c>
      <c r="C1499" s="46">
        <v>2124.3774768488397</v>
      </c>
      <c r="D1499" s="56">
        <v>0.86376028205306077</v>
      </c>
      <c r="E1499" s="56">
        <v>0.55077401464222608</v>
      </c>
      <c r="F1499" s="250">
        <v>2026.56</v>
      </c>
      <c r="G1499" s="76">
        <v>182184712702.59723</v>
      </c>
      <c r="H1499" s="46">
        <v>24156152.458528802</v>
      </c>
      <c r="I1499" s="76">
        <v>510342878952.25812</v>
      </c>
      <c r="J1499" s="56">
        <v>0.10757535835962784</v>
      </c>
      <c r="K1499" s="76">
        <v>38254759748.371132</v>
      </c>
      <c r="L1499" s="76">
        <v>59825115507.469177</v>
      </c>
      <c r="M1499" s="76">
        <v>46071009819.191368</v>
      </c>
      <c r="N1499" s="76">
        <v>100769867328.44958</v>
      </c>
      <c r="O1499" s="76">
        <v>29042.23887254197</v>
      </c>
      <c r="P1499" s="46">
        <v>504780.32704795158</v>
      </c>
      <c r="Q1499" s="46">
        <v>325501.04324930767</v>
      </c>
      <c r="R1499" s="76">
        <v>995320601420.40625</v>
      </c>
      <c r="S1499" s="56">
        <v>0.37673393886092305</v>
      </c>
      <c r="T1499" s="56">
        <v>0.18992911903248502</v>
      </c>
      <c r="U1499" s="46">
        <v>19.779917713911011</v>
      </c>
      <c r="V1499" s="76">
        <v>4064032737207.4058</v>
      </c>
      <c r="W1499" s="84">
        <v>1280.543589015283</v>
      </c>
      <c r="X1499" s="82">
        <v>3.7184550567419546E-2</v>
      </c>
      <c r="Y1499" s="476">
        <v>2.0000000000000001E-4</v>
      </c>
    </row>
    <row r="1500" spans="1:25" x14ac:dyDescent="0.2">
      <c r="A1500" s="475">
        <v>1496</v>
      </c>
      <c r="B1500" s="56">
        <v>0.51666438259186331</v>
      </c>
      <c r="C1500" s="46">
        <v>2806.8020322353791</v>
      </c>
      <c r="D1500" s="56">
        <v>0.86824519064140571</v>
      </c>
      <c r="E1500" s="56">
        <v>0.46772418318300407</v>
      </c>
      <c r="F1500" s="250">
        <v>2024.5</v>
      </c>
      <c r="G1500" s="76">
        <v>288368782888.63416</v>
      </c>
      <c r="H1500" s="46">
        <v>24690330.888089456</v>
      </c>
      <c r="I1500" s="76">
        <v>702361308204.22168</v>
      </c>
      <c r="J1500" s="56">
        <v>0.34928233781466933</v>
      </c>
      <c r="K1500" s="76">
        <v>20693433950.370617</v>
      </c>
      <c r="L1500" s="76">
        <v>0</v>
      </c>
      <c r="M1500" s="76">
        <v>191962546843.96802</v>
      </c>
      <c r="N1500" s="76">
        <v>10070940645.614187</v>
      </c>
      <c r="O1500" s="76">
        <v>31582.966370432128</v>
      </c>
      <c r="P1500" s="46">
        <v>101465.43749999965</v>
      </c>
      <c r="Q1500" s="46">
        <v>33113.812499999833</v>
      </c>
      <c r="R1500" s="76">
        <v>1243121433855.761</v>
      </c>
      <c r="S1500" s="56">
        <v>0.53229142569015175</v>
      </c>
      <c r="T1500" s="56">
        <v>0.39586762274330706</v>
      </c>
      <c r="U1500" s="46">
        <v>16.47758325391429</v>
      </c>
      <c r="V1500" s="76">
        <v>9076559759256.9766</v>
      </c>
      <c r="W1500" s="84">
        <v>2862.0903588135789</v>
      </c>
      <c r="X1500" s="82">
        <v>4.3444219230147532E-2</v>
      </c>
      <c r="Y1500" s="476">
        <v>2.0000000000000001E-4</v>
      </c>
    </row>
    <row r="1501" spans="1:25" x14ac:dyDescent="0.2">
      <c r="A1501" s="475">
        <v>1497</v>
      </c>
      <c r="B1501" s="56">
        <v>0.53931450705952921</v>
      </c>
      <c r="C1501" s="46">
        <v>1500</v>
      </c>
      <c r="D1501" s="56">
        <v>0.73550890376681255</v>
      </c>
      <c r="E1501" s="56">
        <v>0.48630104954948028</v>
      </c>
      <c r="F1501" s="250">
        <v>2023.75</v>
      </c>
      <c r="G1501" s="76">
        <v>342658607214.74298</v>
      </c>
      <c r="H1501" s="46">
        <v>18562599.473211683</v>
      </c>
      <c r="I1501" s="76">
        <v>461094657899.82727</v>
      </c>
      <c r="J1501" s="56">
        <v>0.39555180059224715</v>
      </c>
      <c r="K1501" s="76">
        <v>13352007654.293821</v>
      </c>
      <c r="L1501" s="76">
        <v>1855261027.8852031</v>
      </c>
      <c r="M1501" s="76">
        <v>383836683409.62708</v>
      </c>
      <c r="N1501" s="76">
        <v>20304599607.96904</v>
      </c>
      <c r="O1501" s="76">
        <v>23874.865354673642</v>
      </c>
      <c r="P1501" s="46">
        <v>189581.99133097538</v>
      </c>
      <c r="Q1501" s="46">
        <v>89092.147342725599</v>
      </c>
      <c r="R1501" s="76">
        <v>1204804633136.749</v>
      </c>
      <c r="S1501" s="56">
        <v>0.62954895477381456</v>
      </c>
      <c r="T1501" s="56">
        <v>0.39520030345793228</v>
      </c>
      <c r="U1501" s="46">
        <v>17.296324675324414</v>
      </c>
      <c r="V1501" s="76">
        <v>9195404754551.7324</v>
      </c>
      <c r="W1501" s="84">
        <v>2901.9768427779049</v>
      </c>
      <c r="X1501" s="82">
        <v>4.1454851553959685E-2</v>
      </c>
      <c r="Y1501" s="476">
        <v>2.0000000000000001E-4</v>
      </c>
    </row>
    <row r="1502" spans="1:25" x14ac:dyDescent="0.2">
      <c r="A1502" s="475">
        <v>1498</v>
      </c>
      <c r="B1502" s="56">
        <v>0.53052204621026888</v>
      </c>
      <c r="C1502" s="46">
        <v>5382.2894804092266</v>
      </c>
      <c r="D1502" s="56">
        <v>0.78119779107672926</v>
      </c>
      <c r="E1502" s="56">
        <v>0.28250951802574104</v>
      </c>
      <c r="F1502" s="250">
        <v>2023.86</v>
      </c>
      <c r="G1502" s="76">
        <v>402521150022.02667</v>
      </c>
      <c r="H1502" s="46">
        <v>19011156.83917835</v>
      </c>
      <c r="I1502" s="76">
        <v>462055412721.38538</v>
      </c>
      <c r="J1502" s="56">
        <v>0.25746455719757022</v>
      </c>
      <c r="K1502" s="76">
        <v>10508229860.030167</v>
      </c>
      <c r="L1502" s="76">
        <v>0</v>
      </c>
      <c r="M1502" s="76">
        <v>329218183594.60632</v>
      </c>
      <c r="N1502" s="76">
        <v>53664483281.033287</v>
      </c>
      <c r="O1502" s="76">
        <v>18692.206685633886</v>
      </c>
      <c r="P1502" s="46">
        <v>332813.2527024413</v>
      </c>
      <c r="Q1502" s="46">
        <v>193765.49845618213</v>
      </c>
      <c r="R1502" s="76">
        <v>1200893642699.7461</v>
      </c>
      <c r="S1502" s="56">
        <v>0.56381257862663758</v>
      </c>
      <c r="T1502" s="56">
        <v>0.4201193673576436</v>
      </c>
      <c r="U1502" s="46">
        <v>17.749475247199122</v>
      </c>
      <c r="V1502" s="76">
        <v>9841547155487.5332</v>
      </c>
      <c r="W1502" s="84">
        <v>3106.2134982860625</v>
      </c>
      <c r="X1502" s="82">
        <v>4.0853667047415172E-2</v>
      </c>
      <c r="Y1502" s="476">
        <v>2.0000000000000001E-4</v>
      </c>
    </row>
    <row r="1503" spans="1:25" x14ac:dyDescent="0.2">
      <c r="A1503" s="475">
        <v>1499</v>
      </c>
      <c r="B1503" s="56">
        <v>0.31583654494640062</v>
      </c>
      <c r="C1503" s="46">
        <v>2333.0475849008403</v>
      </c>
      <c r="D1503" s="56">
        <v>1.1360260318183655</v>
      </c>
      <c r="E1503" s="56">
        <v>0.63497959015771244</v>
      </c>
      <c r="F1503" s="250">
        <v>2025.8</v>
      </c>
      <c r="G1503" s="76">
        <v>178566853779.53442</v>
      </c>
      <c r="H1503" s="46">
        <v>40800088.661958203</v>
      </c>
      <c r="I1503" s="76">
        <v>812071559196.80469</v>
      </c>
      <c r="J1503" s="56">
        <v>0.31583654494640068</v>
      </c>
      <c r="K1503" s="76">
        <v>30763349378.410885</v>
      </c>
      <c r="L1503" s="76">
        <v>69063823113.206985</v>
      </c>
      <c r="M1503" s="76">
        <v>95750187378.894409</v>
      </c>
      <c r="N1503" s="76">
        <v>79135424061.872406</v>
      </c>
      <c r="O1503" s="76">
        <v>17747.247439317704</v>
      </c>
      <c r="P1503" s="46">
        <v>570178.69909640145</v>
      </c>
      <c r="Q1503" s="46">
        <v>368955.23400867131</v>
      </c>
      <c r="R1503" s="76">
        <v>1332227735660.0637</v>
      </c>
      <c r="S1503" s="56">
        <v>0.4663164887500944</v>
      </c>
      <c r="T1503" s="56">
        <v>0.31091012395231832</v>
      </c>
      <c r="U1503" s="46">
        <v>15.447711111404432</v>
      </c>
      <c r="V1503" s="76">
        <v>7039116955282.7363</v>
      </c>
      <c r="W1503" s="84">
        <v>2221.3809830603536</v>
      </c>
      <c r="X1503" s="82">
        <v>4.7499312264211564E-2</v>
      </c>
      <c r="Y1503" s="476">
        <v>2.0000000000000001E-4</v>
      </c>
    </row>
    <row r="1504" spans="1:25" x14ac:dyDescent="0.2">
      <c r="A1504" s="475">
        <v>1500</v>
      </c>
      <c r="B1504" s="56">
        <v>0.46254475957394148</v>
      </c>
      <c r="C1504" s="46">
        <v>1500</v>
      </c>
      <c r="D1504" s="56">
        <v>0.75122688841526541</v>
      </c>
      <c r="E1504" s="56">
        <v>0.46489258409849116</v>
      </c>
      <c r="F1504" s="250">
        <v>2023.75</v>
      </c>
      <c r="G1504" s="76">
        <v>208357691492.1991</v>
      </c>
      <c r="H1504" s="46">
        <v>19429011.797898516</v>
      </c>
      <c r="I1504" s="76">
        <v>530699761187.87744</v>
      </c>
      <c r="J1504" s="56">
        <v>0.3927304386145648</v>
      </c>
      <c r="K1504" s="76">
        <v>11729476599.921959</v>
      </c>
      <c r="L1504" s="76">
        <v>0</v>
      </c>
      <c r="M1504" s="76">
        <v>205178736466.98245</v>
      </c>
      <c r="N1504" s="76">
        <v>52005665848.969498</v>
      </c>
      <c r="O1504" s="76">
        <v>34360.954256023375</v>
      </c>
      <c r="P1504" s="46">
        <v>341348.34833496081</v>
      </c>
      <c r="Q1504" s="46">
        <v>201023.3791609788</v>
      </c>
      <c r="R1504" s="76">
        <v>1039735667253.201</v>
      </c>
      <c r="S1504" s="56">
        <v>0.55951649953742078</v>
      </c>
      <c r="T1504" s="56">
        <v>0.34319511015751897</v>
      </c>
      <c r="U1504" s="46">
        <v>16.47071217896012</v>
      </c>
      <c r="V1504" s="76">
        <v>6652512157346.2197</v>
      </c>
      <c r="W1504" s="84">
        <v>2099.7686890598734</v>
      </c>
      <c r="X1504" s="82">
        <v>4.2837254800124631E-2</v>
      </c>
      <c r="Y1504" s="476">
        <v>2.0000000000000001E-4</v>
      </c>
    </row>
    <row r="1505" spans="1:25" x14ac:dyDescent="0.2">
      <c r="A1505" s="475">
        <v>1501</v>
      </c>
      <c r="B1505" s="56">
        <v>0.48667016708007443</v>
      </c>
      <c r="C1505" s="46">
        <v>4955.7773843072409</v>
      </c>
      <c r="D1505" s="56">
        <v>1.0037945885575579</v>
      </c>
      <c r="E1505" s="56">
        <v>0.49571751169654149</v>
      </c>
      <c r="F1505" s="250">
        <v>2024.61</v>
      </c>
      <c r="G1505" s="76">
        <v>232491594027.0672</v>
      </c>
      <c r="H1505" s="46">
        <v>30694849.019298907</v>
      </c>
      <c r="I1505" s="76">
        <v>676075516968.57434</v>
      </c>
      <c r="J1505" s="56">
        <v>0.27854841834313215</v>
      </c>
      <c r="K1505" s="76">
        <v>16789379348.843906</v>
      </c>
      <c r="L1505" s="76">
        <v>0</v>
      </c>
      <c r="M1505" s="76">
        <v>208382095057.35593</v>
      </c>
      <c r="N1505" s="76">
        <v>61341270879.587608</v>
      </c>
      <c r="O1505" s="76">
        <v>17894.612463520269</v>
      </c>
      <c r="P1505" s="46">
        <v>391662.8237393467</v>
      </c>
      <c r="Q1505" s="46">
        <v>233249.56473203842</v>
      </c>
      <c r="R1505" s="76">
        <v>1267330066629.6475</v>
      </c>
      <c r="S1505" s="56">
        <v>0.48814655329222878</v>
      </c>
      <c r="T1505" s="56">
        <v>0.26490628163149971</v>
      </c>
      <c r="U1505" s="46">
        <v>17.085471747265281</v>
      </c>
      <c r="V1505" s="76">
        <v>6183094685838.793</v>
      </c>
      <c r="W1505" s="84">
        <v>1951.9162422495865</v>
      </c>
      <c r="X1505" s="82">
        <v>4.3712279879220314E-2</v>
      </c>
      <c r="Y1505" s="476">
        <v>2.0000000000000001E-4</v>
      </c>
    </row>
    <row r="1506" spans="1:25" x14ac:dyDescent="0.2">
      <c r="A1506" s="475">
        <v>1502</v>
      </c>
      <c r="B1506" s="56">
        <v>0.49496534046899937</v>
      </c>
      <c r="C1506" s="46">
        <v>6782.445533656517</v>
      </c>
      <c r="D1506" s="56">
        <v>0.52849955931731951</v>
      </c>
      <c r="E1506" s="56">
        <v>0.50737000584088587</v>
      </c>
      <c r="F1506" s="250">
        <v>2023.75</v>
      </c>
      <c r="G1506" s="76">
        <v>424804320857.67029</v>
      </c>
      <c r="H1506" s="46">
        <v>10357690.087540772</v>
      </c>
      <c r="I1506" s="76">
        <v>361778626380.01465</v>
      </c>
      <c r="J1506" s="56">
        <v>0.39929018974908859</v>
      </c>
      <c r="K1506" s="76">
        <v>14388278044.42989</v>
      </c>
      <c r="L1506" s="76">
        <v>0</v>
      </c>
      <c r="M1506" s="76">
        <v>459746394698.04608</v>
      </c>
      <c r="N1506" s="76">
        <v>53424972166.620041</v>
      </c>
      <c r="O1506" s="76">
        <v>18607.09417509404</v>
      </c>
      <c r="P1506" s="46">
        <v>304446.26506585052</v>
      </c>
      <c r="Q1506" s="46">
        <v>178327.10958105276</v>
      </c>
      <c r="R1506" s="76">
        <v>1269576625968.4817</v>
      </c>
      <c r="S1506" s="56">
        <v>0.65814292603252522</v>
      </c>
      <c r="T1506" s="56">
        <v>0.42210380708126838</v>
      </c>
      <c r="U1506" s="46">
        <v>17.709087219028643</v>
      </c>
      <c r="V1506" s="76">
        <v>10580211924219.275</v>
      </c>
      <c r="W1506" s="84">
        <v>3336.6057556901405</v>
      </c>
      <c r="X1506" s="82">
        <v>4.0628694007433026E-2</v>
      </c>
      <c r="Y1506" s="476">
        <v>2.0000000000000001E-4</v>
      </c>
    </row>
    <row r="1507" spans="1:25" x14ac:dyDescent="0.2">
      <c r="A1507" s="475">
        <v>1503</v>
      </c>
      <c r="B1507" s="56">
        <v>0.41620118235396664</v>
      </c>
      <c r="C1507" s="46">
        <v>7641.8906592102539</v>
      </c>
      <c r="D1507" s="56">
        <v>0.56290519128013772</v>
      </c>
      <c r="E1507" s="56">
        <v>0.36009352665833466</v>
      </c>
      <c r="F1507" s="250">
        <v>2024.17</v>
      </c>
      <c r="G1507" s="76">
        <v>238299561526.43552</v>
      </c>
      <c r="H1507" s="46">
        <v>11068467.568070289</v>
      </c>
      <c r="I1507" s="76">
        <v>390490111364.14557</v>
      </c>
      <c r="J1507" s="56">
        <v>0.41620118235396664</v>
      </c>
      <c r="K1507" s="76">
        <v>6131802635.167655</v>
      </c>
      <c r="L1507" s="76">
        <v>0</v>
      </c>
      <c r="M1507" s="76">
        <v>182747892667.3912</v>
      </c>
      <c r="N1507" s="76">
        <v>45817284578.589485</v>
      </c>
      <c r="O1507" s="76">
        <v>34401.507334591857</v>
      </c>
      <c r="P1507" s="46">
        <v>296389.00347834639</v>
      </c>
      <c r="Q1507" s="46">
        <v>171313.20697765858</v>
      </c>
      <c r="R1507" s="76">
        <v>885737160382.1189</v>
      </c>
      <c r="S1507" s="56">
        <v>0.59713152656792123</v>
      </c>
      <c r="T1507" s="56">
        <v>0.43691994307658749</v>
      </c>
      <c r="U1507" s="46">
        <v>16.673590496469487</v>
      </c>
      <c r="V1507" s="76">
        <v>7218230131764.4775</v>
      </c>
      <c r="W1507" s="84">
        <v>2278.9703929946709</v>
      </c>
      <c r="X1507" s="82">
        <v>4.2944185538324305E-2</v>
      </c>
      <c r="Y1507" s="476">
        <v>2.0000000000000001E-4</v>
      </c>
    </row>
    <row r="1508" spans="1:25" x14ac:dyDescent="0.2">
      <c r="A1508" s="475">
        <v>1504</v>
      </c>
      <c r="B1508" s="56">
        <v>0.38232963159519751</v>
      </c>
      <c r="C1508" s="46">
        <v>8400.0138221251873</v>
      </c>
      <c r="D1508" s="56">
        <v>0.2</v>
      </c>
      <c r="E1508" s="56">
        <v>0.32051320148712048</v>
      </c>
      <c r="F1508" s="250">
        <v>2024.08</v>
      </c>
      <c r="G1508" s="76">
        <v>115997884991.61543</v>
      </c>
      <c r="H1508" s="46">
        <v>3262318.4312356361</v>
      </c>
      <c r="I1508" s="76">
        <v>164454592192.41782</v>
      </c>
      <c r="J1508" s="56">
        <v>0.38232963159519751</v>
      </c>
      <c r="K1508" s="76">
        <v>5258787898.6075077</v>
      </c>
      <c r="L1508" s="76">
        <v>0</v>
      </c>
      <c r="M1508" s="76">
        <v>116552100056.27368</v>
      </c>
      <c r="N1508" s="76">
        <v>63857371819.092476</v>
      </c>
      <c r="O1508" s="76">
        <v>40526.726530276967</v>
      </c>
      <c r="P1508" s="46">
        <v>479997.4183056078</v>
      </c>
      <c r="Q1508" s="46">
        <v>271694.45469415939</v>
      </c>
      <c r="R1508" s="76">
        <v>497760728377.88031</v>
      </c>
      <c r="S1508" s="56">
        <v>0.58514956175274857</v>
      </c>
      <c r="T1508" s="56">
        <v>0.35137134970754824</v>
      </c>
      <c r="U1508" s="46">
        <v>16.943110822873219</v>
      </c>
      <c r="V1508" s="76">
        <v>3348316615481.3135</v>
      </c>
      <c r="W1508" s="84">
        <v>1056.3288971083075</v>
      </c>
      <c r="X1508" s="82">
        <v>4.2093675901764049E-2</v>
      </c>
      <c r="Y1508" s="476">
        <v>2.0000000000000001E-4</v>
      </c>
    </row>
    <row r="1509" spans="1:25" x14ac:dyDescent="0.2">
      <c r="A1509" s="475">
        <v>1505</v>
      </c>
      <c r="B1509" s="56">
        <v>0.50836314482072065</v>
      </c>
      <c r="C1509" s="46">
        <v>2153.2287004836494</v>
      </c>
      <c r="D1509" s="56">
        <v>0.6571125050385781</v>
      </c>
      <c r="E1509" s="56">
        <v>0.27121691327769304</v>
      </c>
      <c r="F1509" s="250">
        <v>2023.75</v>
      </c>
      <c r="G1509" s="76">
        <v>199641876787.89441</v>
      </c>
      <c r="H1509" s="46">
        <v>15468629.062799113</v>
      </c>
      <c r="I1509" s="76">
        <v>442239798389.02661</v>
      </c>
      <c r="J1509" s="56">
        <v>0.38435614762688775</v>
      </c>
      <c r="K1509" s="76">
        <v>14735939655.219227</v>
      </c>
      <c r="L1509" s="76">
        <v>0</v>
      </c>
      <c r="M1509" s="76">
        <v>222027349092.90036</v>
      </c>
      <c r="N1509" s="76">
        <v>43455711217.368423</v>
      </c>
      <c r="O1509" s="76">
        <v>19910.065632773105</v>
      </c>
      <c r="P1509" s="46">
        <v>290138.75476889993</v>
      </c>
      <c r="Q1509" s="46">
        <v>164329.63785225843</v>
      </c>
      <c r="R1509" s="76">
        <v>961860198135.13647</v>
      </c>
      <c r="S1509" s="56">
        <v>0.58144837421364104</v>
      </c>
      <c r="T1509" s="56">
        <v>0.3410864501810455</v>
      </c>
      <c r="U1509" s="46">
        <v>16.571357430642248</v>
      </c>
      <c r="V1509" s="76">
        <v>6141918606840.8076</v>
      </c>
      <c r="W1509" s="84">
        <v>1938.0586522526817</v>
      </c>
      <c r="X1509" s="82">
        <v>4.2878167992542918E-2</v>
      </c>
      <c r="Y1509" s="476">
        <v>2.0000000000000001E-4</v>
      </c>
    </row>
    <row r="1510" spans="1:25" x14ac:dyDescent="0.2">
      <c r="A1510" s="475">
        <v>1506</v>
      </c>
      <c r="B1510" s="56">
        <v>0.34431635898513374</v>
      </c>
      <c r="C1510" s="46">
        <v>1500</v>
      </c>
      <c r="D1510" s="56">
        <v>0.88406709795304406</v>
      </c>
      <c r="E1510" s="56">
        <v>0.43530563010763929</v>
      </c>
      <c r="F1510" s="250">
        <v>2024.09</v>
      </c>
      <c r="G1510" s="76">
        <v>248155236962.27386</v>
      </c>
      <c r="H1510" s="46">
        <v>25779892.99001069</v>
      </c>
      <c r="I1510" s="76">
        <v>612689535150.89771</v>
      </c>
      <c r="J1510" s="56">
        <v>0.33912273828807982</v>
      </c>
      <c r="K1510" s="76">
        <v>16475098789.421722</v>
      </c>
      <c r="L1510" s="76">
        <v>12646437978.005106</v>
      </c>
      <c r="M1510" s="76">
        <v>223409896375.57764</v>
      </c>
      <c r="N1510" s="76">
        <v>135648279615.28346</v>
      </c>
      <c r="O1510" s="76">
        <v>28592.120379249314</v>
      </c>
      <c r="P1510" s="46">
        <v>756546.59217975801</v>
      </c>
      <c r="Q1510" s="46">
        <v>528377.90381060157</v>
      </c>
      <c r="R1510" s="76">
        <v>1357742164842.8154</v>
      </c>
      <c r="S1510" s="56">
        <v>0.52726915358875059</v>
      </c>
      <c r="T1510" s="56">
        <v>0.30150671259269884</v>
      </c>
      <c r="U1510" s="46">
        <v>16.609571446918363</v>
      </c>
      <c r="V1510" s="76">
        <v>7507260292703.7354</v>
      </c>
      <c r="W1510" s="84">
        <v>2369.2415180087173</v>
      </c>
      <c r="X1510" s="82">
        <v>4.3757598534309737E-2</v>
      </c>
      <c r="Y1510" s="476">
        <v>2.0000000000000001E-4</v>
      </c>
    </row>
    <row r="1511" spans="1:25" x14ac:dyDescent="0.2">
      <c r="A1511" s="475">
        <v>1507</v>
      </c>
      <c r="B1511" s="56">
        <v>0.41857742953277877</v>
      </c>
      <c r="C1511" s="46">
        <v>4452.6166682360854</v>
      </c>
      <c r="D1511" s="56">
        <v>0.47260143963359619</v>
      </c>
      <c r="E1511" s="56">
        <v>0.54649783963154175</v>
      </c>
      <c r="F1511" s="250">
        <v>2025.63</v>
      </c>
      <c r="G1511" s="76">
        <v>119157075339.60545</v>
      </c>
      <c r="H1511" s="46">
        <v>9258446.569059141</v>
      </c>
      <c r="I1511" s="76">
        <v>284508066832.47485</v>
      </c>
      <c r="J1511" s="56">
        <v>0.39171097160605006</v>
      </c>
      <c r="K1511" s="76">
        <v>20207086076.770103</v>
      </c>
      <c r="L1511" s="76">
        <v>35408796793.007942</v>
      </c>
      <c r="M1511" s="76">
        <v>94759529181.038239</v>
      </c>
      <c r="N1511" s="76">
        <v>45865606075.820129</v>
      </c>
      <c r="O1511" s="76">
        <v>44793.042327755509</v>
      </c>
      <c r="P1511" s="46">
        <v>307514.74801682838</v>
      </c>
      <c r="Q1511" s="46">
        <v>182114.24001555203</v>
      </c>
      <c r="R1511" s="76">
        <v>612348979215.00244</v>
      </c>
      <c r="S1511" s="56">
        <v>0.55852229897372452</v>
      </c>
      <c r="T1511" s="56">
        <v>0.34657718064962934</v>
      </c>
      <c r="U1511" s="46">
        <v>16.232393121593226</v>
      </c>
      <c r="V1511" s="76">
        <v>3861395991577.4209</v>
      </c>
      <c r="W1511" s="84">
        <v>1217.9765241905225</v>
      </c>
      <c r="X1511" s="82">
        <v>4.4232593233840184E-2</v>
      </c>
      <c r="Y1511" s="476">
        <v>2.0000000000000001E-4</v>
      </c>
    </row>
    <row r="1512" spans="1:25" x14ac:dyDescent="0.2">
      <c r="A1512" s="475">
        <v>1508</v>
      </c>
      <c r="B1512" s="56">
        <v>0.56848504731777749</v>
      </c>
      <c r="C1512" s="46">
        <v>1500</v>
      </c>
      <c r="D1512" s="56">
        <v>0.43844236197874498</v>
      </c>
      <c r="E1512" s="56">
        <v>0.48995539016570167</v>
      </c>
      <c r="F1512" s="250">
        <v>2024.36</v>
      </c>
      <c r="G1512" s="76">
        <v>117663995130.43849</v>
      </c>
      <c r="H1512" s="46">
        <v>8100170.6979222316</v>
      </c>
      <c r="I1512" s="76">
        <v>235172023652.23447</v>
      </c>
      <c r="J1512" s="56">
        <v>0.33344531400574073</v>
      </c>
      <c r="K1512" s="76">
        <v>6023040977.2502165</v>
      </c>
      <c r="L1512" s="76">
        <v>0</v>
      </c>
      <c r="M1512" s="76">
        <v>107456849606.25017</v>
      </c>
      <c r="N1512" s="76">
        <v>167843067970.19919</v>
      </c>
      <c r="O1512" s="76">
        <v>35834.415865012139</v>
      </c>
      <c r="P1512" s="46">
        <v>1019724.144777952</v>
      </c>
      <c r="Q1512" s="46">
        <v>653641.85819099168</v>
      </c>
      <c r="R1512" s="76">
        <v>630269477997.72424</v>
      </c>
      <c r="S1512" s="56">
        <v>0.46383645836461396</v>
      </c>
      <c r="T1512" s="56">
        <v>0.30375037834012197</v>
      </c>
      <c r="U1512" s="46">
        <v>16.654671887058498</v>
      </c>
      <c r="V1512" s="76">
        <v>3546835783904.186</v>
      </c>
      <c r="W1512" s="84">
        <v>1118.9301854463597</v>
      </c>
      <c r="X1512" s="82">
        <v>4.3448340587820079E-2</v>
      </c>
      <c r="Y1512" s="476">
        <v>2.0000000000000001E-4</v>
      </c>
    </row>
    <row r="1513" spans="1:25" x14ac:dyDescent="0.2">
      <c r="A1513" s="475">
        <v>1509</v>
      </c>
      <c r="B1513" s="56">
        <v>0.44252748791012719</v>
      </c>
      <c r="C1513" s="46">
        <v>2466.8319595601724</v>
      </c>
      <c r="D1513" s="56">
        <v>0.73136762203608974</v>
      </c>
      <c r="E1513" s="56">
        <v>0.41592513760531913</v>
      </c>
      <c r="F1513" s="250">
        <v>2025.66</v>
      </c>
      <c r="G1513" s="76">
        <v>166694216575.20056</v>
      </c>
      <c r="H1513" s="46">
        <v>18366074.533758737</v>
      </c>
      <c r="I1513" s="76">
        <v>514875579942.63068</v>
      </c>
      <c r="J1513" s="56">
        <v>0.37990007475483734</v>
      </c>
      <c r="K1513" s="76">
        <v>53369516202.542557</v>
      </c>
      <c r="L1513" s="76">
        <v>94455711375.438995</v>
      </c>
      <c r="M1513" s="76">
        <v>143182902002.94611</v>
      </c>
      <c r="N1513" s="76">
        <v>125296538178.99619</v>
      </c>
      <c r="O1513" s="76">
        <v>34929.857072927691</v>
      </c>
      <c r="P1513" s="46">
        <v>675439.7896983769</v>
      </c>
      <c r="Q1513" s="46">
        <v>467876.10937255534</v>
      </c>
      <c r="R1513" s="76">
        <v>1140994826655.6519</v>
      </c>
      <c r="S1513" s="56">
        <v>0.51917892793696052</v>
      </c>
      <c r="T1513" s="56">
        <v>0.29581052728864127</v>
      </c>
      <c r="U1513" s="46">
        <v>15.843046994192459</v>
      </c>
      <c r="V1513" s="76">
        <v>5903928129135.8418</v>
      </c>
      <c r="W1513" s="84">
        <v>1863.0587731425546</v>
      </c>
      <c r="X1513" s="82">
        <v>4.5854557006220799E-2</v>
      </c>
      <c r="Y1513" s="476">
        <v>2.0000000000000001E-4</v>
      </c>
    </row>
    <row r="1514" spans="1:25" x14ac:dyDescent="0.2">
      <c r="A1514" s="475">
        <v>1510</v>
      </c>
      <c r="B1514" s="56">
        <v>0.43234460597063062</v>
      </c>
      <c r="C1514" s="46">
        <v>6715.1012739156522</v>
      </c>
      <c r="D1514" s="56">
        <v>1.1786840505233509</v>
      </c>
      <c r="E1514" s="56">
        <v>0.4974998151577868</v>
      </c>
      <c r="F1514" s="250">
        <v>2024.04</v>
      </c>
      <c r="G1514" s="76">
        <v>309307904951.38336</v>
      </c>
      <c r="H1514" s="46">
        <v>40478550.471719027</v>
      </c>
      <c r="I1514" s="76">
        <v>787579262116.13123</v>
      </c>
      <c r="J1514" s="56">
        <v>0.30924847275654122</v>
      </c>
      <c r="K1514" s="76">
        <v>21306727418.84203</v>
      </c>
      <c r="L1514" s="76">
        <v>0</v>
      </c>
      <c r="M1514" s="76">
        <v>300070693134.06006</v>
      </c>
      <c r="N1514" s="76">
        <v>49965335637.130241</v>
      </c>
      <c r="O1514" s="76">
        <v>20970.265550566877</v>
      </c>
      <c r="P1514" s="46">
        <v>350156.21714549256</v>
      </c>
      <c r="Q1514" s="46">
        <v>217833.52965007594</v>
      </c>
      <c r="R1514" s="76">
        <v>1642782057372.2607</v>
      </c>
      <c r="S1514" s="56">
        <v>0.54297962666975474</v>
      </c>
      <c r="T1514" s="56">
        <v>0.30884187540567387</v>
      </c>
      <c r="U1514" s="46">
        <v>16.58353716678959</v>
      </c>
      <c r="V1514" s="76">
        <v>9071312400830.7637</v>
      </c>
      <c r="W1514" s="84">
        <v>2865.2376669867717</v>
      </c>
      <c r="X1514" s="82">
        <v>4.4883040794090265E-2</v>
      </c>
      <c r="Y1514" s="476">
        <v>2.0000000000000001E-4</v>
      </c>
    </row>
    <row r="1515" spans="1:25" x14ac:dyDescent="0.2">
      <c r="A1515" s="475">
        <v>1511</v>
      </c>
      <c r="B1515" s="56">
        <v>0.61779743386149444</v>
      </c>
      <c r="C1515" s="46">
        <v>7448.2125690455359</v>
      </c>
      <c r="D1515" s="56">
        <v>1.0781644153197243</v>
      </c>
      <c r="E1515" s="56">
        <v>0.32754139815091077</v>
      </c>
      <c r="F1515" s="250">
        <v>2024.36</v>
      </c>
      <c r="G1515" s="76">
        <v>248009551426.53058</v>
      </c>
      <c r="H1515" s="46">
        <v>34450548.12268763</v>
      </c>
      <c r="I1515" s="76">
        <v>668708485510.21277</v>
      </c>
      <c r="J1515" s="56">
        <v>0.24305210051317161</v>
      </c>
      <c r="K1515" s="76">
        <v>25758912244.32613</v>
      </c>
      <c r="L1515" s="76">
        <v>12227275466.131216</v>
      </c>
      <c r="M1515" s="76">
        <v>269253151369.60281</v>
      </c>
      <c r="N1515" s="76">
        <v>46173915725.050728</v>
      </c>
      <c r="O1515" s="76">
        <v>34143.843966113083</v>
      </c>
      <c r="P1515" s="46">
        <v>336793.95664596232</v>
      </c>
      <c r="Q1515" s="46">
        <v>189875.37840760275</v>
      </c>
      <c r="R1515" s="76">
        <v>1396829547223.7979</v>
      </c>
      <c r="S1515" s="56">
        <v>0.50527973285027483</v>
      </c>
      <c r="T1515" s="56">
        <v>0.26728878318427784</v>
      </c>
      <c r="U1515" s="46">
        <v>16.917020851618183</v>
      </c>
      <c r="V1515" s="76">
        <v>6859631555698.1953</v>
      </c>
      <c r="W1515" s="84">
        <v>2161.6873331471998</v>
      </c>
      <c r="X1515" s="82">
        <v>4.351240149083728E-2</v>
      </c>
      <c r="Y1515" s="476">
        <v>2.0000000000000001E-4</v>
      </c>
    </row>
    <row r="1516" spans="1:25" x14ac:dyDescent="0.2">
      <c r="A1516" s="475">
        <v>1512</v>
      </c>
      <c r="B1516" s="56">
        <v>0.31984375608122728</v>
      </c>
      <c r="C1516" s="46">
        <v>7997.8093303248843</v>
      </c>
      <c r="D1516" s="56">
        <v>1.1064858145558616</v>
      </c>
      <c r="E1516" s="56">
        <v>0.24088233071676773</v>
      </c>
      <c r="F1516" s="250">
        <v>2025.67</v>
      </c>
      <c r="G1516" s="76">
        <v>203893732068.61154</v>
      </c>
      <c r="H1516" s="46">
        <v>22347149.484247174</v>
      </c>
      <c r="I1516" s="76">
        <v>472960847796.89203</v>
      </c>
      <c r="J1516" s="56">
        <v>0.19173268276295996</v>
      </c>
      <c r="K1516" s="76">
        <v>19161821459.128075</v>
      </c>
      <c r="L1516" s="76">
        <v>27908169169.205021</v>
      </c>
      <c r="M1516" s="76">
        <v>95065748464.647202</v>
      </c>
      <c r="N1516" s="76">
        <v>3688602975.6211672</v>
      </c>
      <c r="O1516" s="76">
        <v>36121.053962416714</v>
      </c>
      <c r="P1516" s="46">
        <v>76861.094852039067</v>
      </c>
      <c r="Q1516" s="46">
        <v>13778.523713009768</v>
      </c>
      <c r="R1516" s="76">
        <v>807475859344.0177</v>
      </c>
      <c r="S1516" s="56">
        <v>0.43498372555083353</v>
      </c>
      <c r="T1516" s="56">
        <v>0.29936093139529996</v>
      </c>
      <c r="U1516" s="46">
        <v>17.932724522757535</v>
      </c>
      <c r="V1516" s="76">
        <v>4554424473038.1904</v>
      </c>
      <c r="W1516" s="84">
        <v>1437.5856591483282</v>
      </c>
      <c r="X1516" s="82">
        <v>4.2156590500298227E-2</v>
      </c>
      <c r="Y1516" s="476">
        <v>2.0000000000000001E-4</v>
      </c>
    </row>
    <row r="1517" spans="1:25" x14ac:dyDescent="0.2">
      <c r="A1517" s="475">
        <v>1513</v>
      </c>
      <c r="B1517" s="56">
        <v>0.60996346248939148</v>
      </c>
      <c r="C1517" s="46">
        <v>5932.915770143587</v>
      </c>
      <c r="D1517" s="56">
        <v>0.77043331296270945</v>
      </c>
      <c r="E1517" s="56">
        <v>0.62889223718476583</v>
      </c>
      <c r="F1517" s="250">
        <v>2024.93</v>
      </c>
      <c r="G1517" s="76">
        <v>423326708737.72595</v>
      </c>
      <c r="H1517" s="46">
        <v>19014225.104479551</v>
      </c>
      <c r="I1517" s="76">
        <v>508811220807.51367</v>
      </c>
      <c r="J1517" s="56">
        <v>0.43203985784922339</v>
      </c>
      <c r="K1517" s="76">
        <v>22127773803.948204</v>
      </c>
      <c r="L1517" s="76">
        <v>12395987613.138809</v>
      </c>
      <c r="M1517" s="76">
        <v>272498350906.29764</v>
      </c>
      <c r="N1517" s="76">
        <v>46568979107.234077</v>
      </c>
      <c r="O1517" s="76">
        <v>42693.692867034151</v>
      </c>
      <c r="P1517" s="46">
        <v>350354.82476841495</v>
      </c>
      <c r="Q1517" s="46">
        <v>207444.64641766815</v>
      </c>
      <c r="R1517" s="76">
        <v>1314155007745.6541</v>
      </c>
      <c r="S1517" s="56">
        <v>0.62895250972129868</v>
      </c>
      <c r="T1517" s="56">
        <v>0.4516493820712339</v>
      </c>
      <c r="U1517" s="46">
        <v>17.24584045235504</v>
      </c>
      <c r="V1517" s="76">
        <v>11145277092866.018</v>
      </c>
      <c r="W1517" s="84">
        <v>3515.4584433357059</v>
      </c>
      <c r="X1517" s="82">
        <v>4.2636135942048764E-2</v>
      </c>
      <c r="Y1517" s="476">
        <v>2.0000000000000001E-4</v>
      </c>
    </row>
    <row r="1518" spans="1:25" x14ac:dyDescent="0.2">
      <c r="A1518" s="475">
        <v>1514</v>
      </c>
      <c r="B1518" s="56">
        <v>0.54220984302166642</v>
      </c>
      <c r="C1518" s="46">
        <v>1500</v>
      </c>
      <c r="D1518" s="56">
        <v>0.58586363389182083</v>
      </c>
      <c r="E1518" s="56">
        <v>0.48912762798711956</v>
      </c>
      <c r="F1518" s="250">
        <v>2025.58</v>
      </c>
      <c r="G1518" s="76">
        <v>142431163674.64938</v>
      </c>
      <c r="H1518" s="46">
        <v>12975779.559828542</v>
      </c>
      <c r="I1518" s="76">
        <v>398300489554.92017</v>
      </c>
      <c r="J1518" s="56">
        <v>0.42331823209194186</v>
      </c>
      <c r="K1518" s="76">
        <v>26181204086.97541</v>
      </c>
      <c r="L1518" s="76">
        <v>14168968398.560072</v>
      </c>
      <c r="M1518" s="76">
        <v>95370729812.133438</v>
      </c>
      <c r="N1518" s="76">
        <v>57145245590.001274</v>
      </c>
      <c r="O1518" s="76">
        <v>38718.05355385397</v>
      </c>
      <c r="P1518" s="46">
        <v>363129.6028050282</v>
      </c>
      <c r="Q1518" s="46">
        <v>222194.58734312528</v>
      </c>
      <c r="R1518" s="76">
        <v>735015006837.89343</v>
      </c>
      <c r="S1518" s="56">
        <v>0.53625887373158576</v>
      </c>
      <c r="T1518" s="56">
        <v>0.37531800879899196</v>
      </c>
      <c r="U1518" s="46">
        <v>15.989758346049159</v>
      </c>
      <c r="V1518" s="76">
        <v>4989756063998.9658</v>
      </c>
      <c r="W1518" s="84">
        <v>1571.8734510096185</v>
      </c>
      <c r="X1518" s="82">
        <v>4.4447888504552058E-2</v>
      </c>
      <c r="Y1518" s="476">
        <v>2.0000000000000001E-4</v>
      </c>
    </row>
    <row r="1519" spans="1:25" x14ac:dyDescent="0.2">
      <c r="A1519" s="475">
        <v>1515</v>
      </c>
      <c r="B1519" s="56">
        <v>0.5345481034098154</v>
      </c>
      <c r="C1519" s="46">
        <v>4376.7621749253476</v>
      </c>
      <c r="D1519" s="56">
        <v>0.74214334029038864</v>
      </c>
      <c r="E1519" s="56">
        <v>0.50884053060059575</v>
      </c>
      <c r="F1519" s="250">
        <v>2024.33</v>
      </c>
      <c r="G1519" s="76">
        <v>349075110929.84552</v>
      </c>
      <c r="H1519" s="46">
        <v>17104138.453892022</v>
      </c>
      <c r="I1519" s="76">
        <v>398168876927.48206</v>
      </c>
      <c r="J1519" s="56">
        <v>0.26501317692998427</v>
      </c>
      <c r="K1519" s="76">
        <v>12624086747.623747</v>
      </c>
      <c r="L1519" s="76">
        <v>0</v>
      </c>
      <c r="M1519" s="76">
        <v>296707167910.92377</v>
      </c>
      <c r="N1519" s="76">
        <v>15371746788.373198</v>
      </c>
      <c r="O1519" s="76">
        <v>27024.023315831288</v>
      </c>
      <c r="P1519" s="46">
        <v>147802.06012835499</v>
      </c>
      <c r="Q1519" s="46">
        <v>60234.006568012628</v>
      </c>
      <c r="R1519" s="76">
        <v>1173229341150.4507</v>
      </c>
      <c r="S1519" s="56">
        <v>0.6074958400013537</v>
      </c>
      <c r="T1519" s="56">
        <v>0.34747959660285027</v>
      </c>
      <c r="U1519" s="46">
        <v>18.09494347816289</v>
      </c>
      <c r="V1519" s="76">
        <v>7953506220898.0449</v>
      </c>
      <c r="W1519" s="84">
        <v>2509.1147839735654</v>
      </c>
      <c r="X1519" s="82">
        <v>4.1091689389666369E-2</v>
      </c>
      <c r="Y1519" s="476">
        <v>2.0000000000000001E-4</v>
      </c>
    </row>
    <row r="1520" spans="1:25" x14ac:dyDescent="0.2">
      <c r="A1520" s="475">
        <v>1516</v>
      </c>
      <c r="B1520" s="56">
        <v>0.53270289880382449</v>
      </c>
      <c r="C1520" s="46">
        <v>9654.6893547993714</v>
      </c>
      <c r="D1520" s="56">
        <v>0.80065634923311058</v>
      </c>
      <c r="E1520" s="56">
        <v>0.47062144448667986</v>
      </c>
      <c r="F1520" s="250">
        <v>2027.27</v>
      </c>
      <c r="G1520" s="76">
        <v>62200543533.485588</v>
      </c>
      <c r="H1520" s="46">
        <v>17302778.976601455</v>
      </c>
      <c r="I1520" s="76">
        <v>418858946106.59039</v>
      </c>
      <c r="J1520" s="56">
        <v>0.2144768024855318</v>
      </c>
      <c r="K1520" s="76">
        <v>30011769774.758423</v>
      </c>
      <c r="L1520" s="76">
        <v>98152246899.523987</v>
      </c>
      <c r="M1520" s="76">
        <v>0</v>
      </c>
      <c r="N1520" s="76">
        <v>30443501760.935898</v>
      </c>
      <c r="O1520" s="76">
        <v>21187.204157741355</v>
      </c>
      <c r="P1520" s="46">
        <v>283206.89789522754</v>
      </c>
      <c r="Q1520" s="46">
        <v>107083.90246093663</v>
      </c>
      <c r="R1520" s="76">
        <v>630887654019.98865</v>
      </c>
      <c r="S1520" s="56">
        <v>0.37427461191859857</v>
      </c>
      <c r="T1520" s="56">
        <v>0.22155406926710769</v>
      </c>
      <c r="U1520" s="46">
        <v>15.266264427441882</v>
      </c>
      <c r="V1520" s="76">
        <v>2335857381649.5054</v>
      </c>
      <c r="W1520" s="84">
        <v>737.51984930179378</v>
      </c>
      <c r="X1520" s="82">
        <v>4.85087171736985E-2</v>
      </c>
      <c r="Y1520" s="476">
        <v>2.0000000000000001E-4</v>
      </c>
    </row>
    <row r="1521" spans="1:25" x14ac:dyDescent="0.2">
      <c r="A1521" s="475">
        <v>1517</v>
      </c>
      <c r="B1521" s="56">
        <v>0.61871886287745803</v>
      </c>
      <c r="C1521" s="46">
        <v>1500</v>
      </c>
      <c r="D1521" s="56">
        <v>0.98754841360416701</v>
      </c>
      <c r="E1521" s="56">
        <v>0.47678783942249298</v>
      </c>
      <c r="F1521" s="250">
        <v>2023.75</v>
      </c>
      <c r="G1521" s="76">
        <v>552502364829.28101</v>
      </c>
      <c r="H1521" s="46">
        <v>32353358.412447929</v>
      </c>
      <c r="I1521" s="76">
        <v>738926905580.07178</v>
      </c>
      <c r="J1521" s="56">
        <v>0.27409390072286355</v>
      </c>
      <c r="K1521" s="76">
        <v>12503165922.088018</v>
      </c>
      <c r="L1521" s="76">
        <v>0</v>
      </c>
      <c r="M1521" s="76">
        <v>492668418915.93744</v>
      </c>
      <c r="N1521" s="76">
        <v>62362511572.492653</v>
      </c>
      <c r="O1521" s="76">
        <v>36820.394278359781</v>
      </c>
      <c r="P1521" s="46">
        <v>372839.12509005191</v>
      </c>
      <c r="Q1521" s="46">
        <v>219254.71938433292</v>
      </c>
      <c r="R1521" s="76">
        <v>1828322978020.3191</v>
      </c>
      <c r="S1521" s="56">
        <v>0.56474154073059335</v>
      </c>
      <c r="T1521" s="56">
        <v>0.37787303120851506</v>
      </c>
      <c r="U1521" s="46">
        <v>17.779553983014164</v>
      </c>
      <c r="V1521" s="76">
        <v>13567007811195.094</v>
      </c>
      <c r="W1521" s="84">
        <v>4283.3033301124178</v>
      </c>
      <c r="X1521" s="82">
        <v>4.0839102474331215E-2</v>
      </c>
      <c r="Y1521" s="476">
        <v>2.0000000000000001E-4</v>
      </c>
    </row>
    <row r="1522" spans="1:25" x14ac:dyDescent="0.2">
      <c r="A1522" s="475">
        <v>1518</v>
      </c>
      <c r="B1522" s="56">
        <v>0.59587281827191774</v>
      </c>
      <c r="C1522" s="46">
        <v>8194.934381027364</v>
      </c>
      <c r="D1522" s="56">
        <v>0.24266681743121599</v>
      </c>
      <c r="E1522" s="56">
        <v>0.62240854032607151</v>
      </c>
      <c r="F1522" s="250">
        <v>2025.52</v>
      </c>
      <c r="G1522" s="76">
        <v>91220593073.706375</v>
      </c>
      <c r="H1522" s="46">
        <v>3835517.1645643329</v>
      </c>
      <c r="I1522" s="76">
        <v>168834273973.10266</v>
      </c>
      <c r="J1522" s="56">
        <v>0.53272989419019878</v>
      </c>
      <c r="K1522" s="76">
        <v>8012067634.4209309</v>
      </c>
      <c r="L1522" s="76">
        <v>12627404393.416428</v>
      </c>
      <c r="M1522" s="76">
        <v>76582947256.107971</v>
      </c>
      <c r="N1522" s="76">
        <v>207859461805.24582</v>
      </c>
      <c r="O1522" s="76">
        <v>29231.080682618434</v>
      </c>
      <c r="P1522" s="46">
        <v>1414708.9087863672</v>
      </c>
      <c r="Q1522" s="46">
        <v>969022.86145319149</v>
      </c>
      <c r="R1522" s="76">
        <v>586321743045.38477</v>
      </c>
      <c r="S1522" s="56">
        <v>0.52478811328896957</v>
      </c>
      <c r="T1522" s="56">
        <v>0.35501803512743912</v>
      </c>
      <c r="U1522" s="46">
        <v>15.566159475570785</v>
      </c>
      <c r="V1522" s="76">
        <v>3621142711519.9146</v>
      </c>
      <c r="W1522" s="84">
        <v>1142.1623252074094</v>
      </c>
      <c r="X1522" s="82">
        <v>4.6303890003622214E-2</v>
      </c>
      <c r="Y1522" s="476">
        <v>2.0000000000000001E-4</v>
      </c>
    </row>
    <row r="1523" spans="1:25" x14ac:dyDescent="0.2">
      <c r="A1523" s="475">
        <v>1519</v>
      </c>
      <c r="B1523" s="56">
        <v>0.35974202402357347</v>
      </c>
      <c r="C1523" s="46">
        <v>4331.4083541545824</v>
      </c>
      <c r="D1523" s="56">
        <v>0.7226056412355647</v>
      </c>
      <c r="E1523" s="56">
        <v>0.52650731659967476</v>
      </c>
      <c r="F1523" s="250">
        <v>2024.22</v>
      </c>
      <c r="G1523" s="76">
        <v>175463073575.47647</v>
      </c>
      <c r="H1523" s="46">
        <v>16992322.89814676</v>
      </c>
      <c r="I1523" s="76">
        <v>468840141168.11823</v>
      </c>
      <c r="J1523" s="56">
        <v>0.35974202402357347</v>
      </c>
      <c r="K1523" s="76">
        <v>12084363291.439707</v>
      </c>
      <c r="L1523" s="76">
        <v>4353591391.3972836</v>
      </c>
      <c r="M1523" s="76">
        <v>151418393660.01682</v>
      </c>
      <c r="N1523" s="76">
        <v>84497642440.095154</v>
      </c>
      <c r="O1523" s="76">
        <v>36533.80289719467</v>
      </c>
      <c r="P1523" s="46">
        <v>505068.79323902074</v>
      </c>
      <c r="Q1523" s="46">
        <v>330211.45334633347</v>
      </c>
      <c r="R1523" s="76">
        <v>923140690036.28027</v>
      </c>
      <c r="S1523" s="56">
        <v>0.52086622618865386</v>
      </c>
      <c r="T1523" s="56">
        <v>0.35645768719515197</v>
      </c>
      <c r="U1523" s="46">
        <v>16.138951705488509</v>
      </c>
      <c r="V1523" s="76">
        <v>5916731424751.7217</v>
      </c>
      <c r="W1523" s="84">
        <v>1866.7692397067035</v>
      </c>
      <c r="X1523" s="82">
        <v>4.4559462917423347E-2</v>
      </c>
      <c r="Y1523" s="476">
        <v>2.0000000000000001E-4</v>
      </c>
    </row>
    <row r="1524" spans="1:25" x14ac:dyDescent="0.2">
      <c r="A1524" s="475">
        <v>1520</v>
      </c>
      <c r="B1524" s="56">
        <v>0.50730407589501203</v>
      </c>
      <c r="C1524" s="46">
        <v>4640.8305707179252</v>
      </c>
      <c r="D1524" s="56">
        <v>0.95983222644009858</v>
      </c>
      <c r="E1524" s="56">
        <v>0.51797099634260091</v>
      </c>
      <c r="F1524" s="250">
        <v>2026.32</v>
      </c>
      <c r="G1524" s="76">
        <v>131658807979.40863</v>
      </c>
      <c r="H1524" s="46">
        <v>27781816.437013879</v>
      </c>
      <c r="I1524" s="76">
        <v>711520674039.02136</v>
      </c>
      <c r="J1524" s="56">
        <v>0.29817456088976368</v>
      </c>
      <c r="K1524" s="76">
        <v>3385179840.6659737</v>
      </c>
      <c r="L1524" s="76">
        <v>14505730125.969255</v>
      </c>
      <c r="M1524" s="76">
        <v>75817279146.69075</v>
      </c>
      <c r="N1524" s="76">
        <v>114966954295.74495</v>
      </c>
      <c r="O1524" s="76">
        <v>41877.255692150131</v>
      </c>
      <c r="P1524" s="46">
        <v>589066.35510246176</v>
      </c>
      <c r="Q1524" s="46">
        <v>389641.05010516918</v>
      </c>
      <c r="R1524" s="76">
        <v>1109196111805.9172</v>
      </c>
      <c r="S1524" s="56">
        <v>0.41665227531454313</v>
      </c>
      <c r="T1524" s="56">
        <v>0.27652007949633767</v>
      </c>
      <c r="U1524" s="46">
        <v>15.562935785755133</v>
      </c>
      <c r="V1524" s="76">
        <v>5333993409358.9355</v>
      </c>
      <c r="W1524" s="84">
        <v>1681.6203609746785</v>
      </c>
      <c r="X1524" s="82">
        <v>4.6123261412732756E-2</v>
      </c>
      <c r="Y1524" s="476">
        <v>2.0000000000000001E-4</v>
      </c>
    </row>
    <row r="1525" spans="1:25" x14ac:dyDescent="0.2">
      <c r="A1525" s="475">
        <v>1521</v>
      </c>
      <c r="B1525" s="56">
        <v>0.56765721919947454</v>
      </c>
      <c r="C1525" s="46">
        <v>4725.3139679856458</v>
      </c>
      <c r="D1525" s="56">
        <v>0.6280148618785335</v>
      </c>
      <c r="E1525" s="56">
        <v>0.40491295418200307</v>
      </c>
      <c r="F1525" s="250">
        <v>2023.92</v>
      </c>
      <c r="G1525" s="76">
        <v>176125167502.84195</v>
      </c>
      <c r="H1525" s="46">
        <v>13342259.820624949</v>
      </c>
      <c r="I1525" s="76">
        <v>352463997117.44385</v>
      </c>
      <c r="J1525" s="56">
        <v>0.34840774357360238</v>
      </c>
      <c r="K1525" s="76">
        <v>6774436043.0471239</v>
      </c>
      <c r="L1525" s="76">
        <v>0</v>
      </c>
      <c r="M1525" s="76">
        <v>168035300279.99063</v>
      </c>
      <c r="N1525" s="76">
        <v>24668877437.715637</v>
      </c>
      <c r="O1525" s="76">
        <v>26459.842963489162</v>
      </c>
      <c r="P1525" s="46">
        <v>203991.75192517153</v>
      </c>
      <c r="Q1525" s="46">
        <v>101245.11573222038</v>
      </c>
      <c r="R1525" s="76">
        <v>730657432533.34985</v>
      </c>
      <c r="S1525" s="56">
        <v>0.56090101357416722</v>
      </c>
      <c r="T1525" s="56">
        <v>0.37445629075466863</v>
      </c>
      <c r="U1525" s="46">
        <v>16.827164937092032</v>
      </c>
      <c r="V1525" s="76">
        <v>5139949720659.7744</v>
      </c>
      <c r="W1525" s="84">
        <v>1620.5220825921945</v>
      </c>
      <c r="X1525" s="82">
        <v>4.2627907544642379E-2</v>
      </c>
      <c r="Y1525" s="476">
        <v>2.0000000000000001E-4</v>
      </c>
    </row>
    <row r="1526" spans="1:25" x14ac:dyDescent="0.2">
      <c r="A1526" s="475">
        <v>1522</v>
      </c>
      <c r="B1526" s="56">
        <v>0.5938351205754796</v>
      </c>
      <c r="C1526" s="46">
        <v>1500</v>
      </c>
      <c r="D1526" s="56">
        <v>1.3448062943540444</v>
      </c>
      <c r="E1526" s="56">
        <v>0.21229591573399814</v>
      </c>
      <c r="F1526" s="250">
        <v>2025.26</v>
      </c>
      <c r="G1526" s="76">
        <v>252577550538.21069</v>
      </c>
      <c r="H1526" s="46">
        <v>61515255.51664301</v>
      </c>
      <c r="I1526" s="76">
        <v>886046231249.42078</v>
      </c>
      <c r="J1526" s="56">
        <v>-3.9871053066959927E-2</v>
      </c>
      <c r="K1526" s="76">
        <v>23347614432.60479</v>
      </c>
      <c r="L1526" s="76">
        <v>85800829719.546509</v>
      </c>
      <c r="M1526" s="76">
        <v>200234369381.82391</v>
      </c>
      <c r="N1526" s="76">
        <v>78295803339.948624</v>
      </c>
      <c r="O1526" s="76">
        <v>24715.113603529109</v>
      </c>
      <c r="P1526" s="46">
        <v>455536.38228693692</v>
      </c>
      <c r="Q1526" s="46">
        <v>273650.27817796846</v>
      </c>
      <c r="R1526" s="76">
        <v>1704885332116.0022</v>
      </c>
      <c r="S1526" s="56">
        <v>0.33432568188600764</v>
      </c>
      <c r="T1526" s="56">
        <v>9.1972671983941087E-2</v>
      </c>
      <c r="U1526" s="46">
        <v>34.266000642832005</v>
      </c>
      <c r="V1526" s="76">
        <v>5735010728089.5059</v>
      </c>
      <c r="W1526" s="84">
        <v>1810.7785451416989</v>
      </c>
      <c r="X1526" s="82">
        <v>2.2320792737414996E-2</v>
      </c>
      <c r="Y1526" s="476">
        <v>2.0000000000000001E-4</v>
      </c>
    </row>
    <row r="1527" spans="1:25" x14ac:dyDescent="0.2">
      <c r="A1527" s="475">
        <v>1523</v>
      </c>
      <c r="B1527" s="56">
        <v>0.5276018697064766</v>
      </c>
      <c r="C1527" s="46">
        <v>1500</v>
      </c>
      <c r="D1527" s="56">
        <v>0.74627667211865334</v>
      </c>
      <c r="E1527" s="56">
        <v>0.25082689962672367</v>
      </c>
      <c r="F1527" s="250">
        <v>2023.75</v>
      </c>
      <c r="G1527" s="76">
        <v>292072549181.09344</v>
      </c>
      <c r="H1527" s="46">
        <v>18628365.779095009</v>
      </c>
      <c r="I1527" s="76">
        <v>490058864953.07648</v>
      </c>
      <c r="J1527" s="56">
        <v>0.4342856122203429</v>
      </c>
      <c r="K1527" s="76">
        <v>21369697741.513294</v>
      </c>
      <c r="L1527" s="76">
        <v>7970088121.1145172</v>
      </c>
      <c r="M1527" s="76">
        <v>275596437173.9389</v>
      </c>
      <c r="N1527" s="76">
        <v>48913726517.315071</v>
      </c>
      <c r="O1527" s="76">
        <v>29845.131290806017</v>
      </c>
      <c r="P1527" s="46">
        <v>362615.29635376274</v>
      </c>
      <c r="Q1527" s="46">
        <v>217495.38042898304</v>
      </c>
      <c r="R1527" s="76">
        <v>1155262509060.4829</v>
      </c>
      <c r="S1527" s="56">
        <v>0.61329038713767037</v>
      </c>
      <c r="T1527" s="56">
        <v>0.40397747463327704</v>
      </c>
      <c r="U1527" s="46">
        <v>16.693120738022852</v>
      </c>
      <c r="V1527" s="76">
        <v>8611772073813.8066</v>
      </c>
      <c r="W1527" s="84">
        <v>2716.0907026384757</v>
      </c>
      <c r="X1527" s="82">
        <v>4.3417695249879242E-2</v>
      </c>
      <c r="Y1527" s="476">
        <v>2.0000000000000001E-4</v>
      </c>
    </row>
    <row r="1528" spans="1:25" x14ac:dyDescent="0.2">
      <c r="A1528" s="475">
        <v>1524</v>
      </c>
      <c r="B1528" s="56">
        <v>0.60414365224025535</v>
      </c>
      <c r="C1528" s="46">
        <v>6535.299456652886</v>
      </c>
      <c r="D1528" s="56">
        <v>1.0173701733661147</v>
      </c>
      <c r="E1528" s="56">
        <v>0.43201201428090713</v>
      </c>
      <c r="F1528" s="250">
        <v>2025.81</v>
      </c>
      <c r="G1528" s="76">
        <v>162958180356.65118</v>
      </c>
      <c r="H1528" s="46">
        <v>23872293.876380362</v>
      </c>
      <c r="I1528" s="76">
        <v>496330248759.98566</v>
      </c>
      <c r="J1528" s="56">
        <v>0.32805980943301971</v>
      </c>
      <c r="K1528" s="76">
        <v>20477642295.858223</v>
      </c>
      <c r="L1528" s="76">
        <v>10923640895.4196</v>
      </c>
      <c r="M1528" s="76">
        <v>91602098673.82962</v>
      </c>
      <c r="N1528" s="76">
        <v>2820083509.3691578</v>
      </c>
      <c r="O1528" s="76">
        <v>30827.810377745416</v>
      </c>
      <c r="P1528" s="46">
        <v>74529.473215949925</v>
      </c>
      <c r="Q1528" s="46">
        <v>13195.61830398748</v>
      </c>
      <c r="R1528" s="76">
        <v>833883280100.70068</v>
      </c>
      <c r="S1528" s="56">
        <v>0.50794520685487721</v>
      </c>
      <c r="T1528" s="56">
        <v>0.37329735885412324</v>
      </c>
      <c r="U1528" s="46">
        <v>16.055829314193527</v>
      </c>
      <c r="V1528" s="76">
        <v>5469515773599.2891</v>
      </c>
      <c r="W1528" s="84">
        <v>1726.0865398140497</v>
      </c>
      <c r="X1528" s="82">
        <v>4.6208608941307232E-2</v>
      </c>
      <c r="Y1528" s="476">
        <v>2.0000000000000001E-4</v>
      </c>
    </row>
    <row r="1529" spans="1:25" x14ac:dyDescent="0.2">
      <c r="A1529" s="475">
        <v>1525</v>
      </c>
      <c r="B1529" s="56">
        <v>0.58495817278698281</v>
      </c>
      <c r="C1529" s="46">
        <v>8948.9912971756457</v>
      </c>
      <c r="D1529" s="56">
        <v>0.97339615426644333</v>
      </c>
      <c r="E1529" s="56">
        <v>0.4138797859579274</v>
      </c>
      <c r="F1529" s="250">
        <v>2023.93</v>
      </c>
      <c r="G1529" s="76">
        <v>290082295485.08038</v>
      </c>
      <c r="H1529" s="46">
        <v>23873181.067164693</v>
      </c>
      <c r="I1529" s="76">
        <v>537433097577.38538</v>
      </c>
      <c r="J1529" s="56">
        <v>0.28557531548837112</v>
      </c>
      <c r="K1529" s="76">
        <v>2660292210.1854205</v>
      </c>
      <c r="L1529" s="76">
        <v>0</v>
      </c>
      <c r="M1529" s="76">
        <v>320034509188.10211</v>
      </c>
      <c r="N1529" s="76">
        <v>14458652077.089941</v>
      </c>
      <c r="O1529" s="76">
        <v>15136.599908962025</v>
      </c>
      <c r="P1529" s="46">
        <v>133706.38898460832</v>
      </c>
      <c r="Q1529" s="46">
        <v>58632.843889069241</v>
      </c>
      <c r="R1529" s="76">
        <v>1217761887017.3596</v>
      </c>
      <c r="S1529" s="56">
        <v>0.56541450209023991</v>
      </c>
      <c r="T1529" s="56">
        <v>0.31329664073606894</v>
      </c>
      <c r="U1529" s="46">
        <v>17.550881735344671</v>
      </c>
      <c r="V1529" s="76">
        <v>7250659652560.7246</v>
      </c>
      <c r="W1529" s="84">
        <v>2289.0036706008191</v>
      </c>
      <c r="X1529" s="82">
        <v>4.2518052450397539E-2</v>
      </c>
      <c r="Y1529" s="476">
        <v>2.0000000000000001E-4</v>
      </c>
    </row>
    <row r="1530" spans="1:25" x14ac:dyDescent="0.2">
      <c r="A1530" s="475">
        <v>1526</v>
      </c>
      <c r="B1530" s="56">
        <v>0.54384426904278993</v>
      </c>
      <c r="C1530" s="46">
        <v>1500</v>
      </c>
      <c r="D1530" s="56">
        <v>0.81833960854399912</v>
      </c>
      <c r="E1530" s="56">
        <v>0.19798522368283183</v>
      </c>
      <c r="F1530" s="250">
        <v>2025.15</v>
      </c>
      <c r="G1530" s="76">
        <v>243283454617.43802</v>
      </c>
      <c r="H1530" s="46">
        <v>22785487.118094295</v>
      </c>
      <c r="I1530" s="76">
        <v>579010468507.51453</v>
      </c>
      <c r="J1530" s="56">
        <v>0.30610366815367063</v>
      </c>
      <c r="K1530" s="76">
        <v>31653562206.305157</v>
      </c>
      <c r="L1530" s="76">
        <v>66021100271.979988</v>
      </c>
      <c r="M1530" s="76">
        <v>108453485756.51711</v>
      </c>
      <c r="N1530" s="76">
        <v>47914247883.665047</v>
      </c>
      <c r="O1530" s="76">
        <v>25684.95804944331</v>
      </c>
      <c r="P1530" s="46">
        <v>298940.33554058336</v>
      </c>
      <c r="Q1530" s="46">
        <v>167287.16853374639</v>
      </c>
      <c r="R1530" s="76">
        <v>1043166171959.9397</v>
      </c>
      <c r="S1530" s="56">
        <v>0.49172055728583502</v>
      </c>
      <c r="T1530" s="56">
        <v>0.36693133145112294</v>
      </c>
      <c r="U1530" s="46">
        <v>16.664267236382123</v>
      </c>
      <c r="V1530" s="76">
        <v>7093709378323.9043</v>
      </c>
      <c r="W1530" s="84">
        <v>2237.8493319108893</v>
      </c>
      <c r="X1530" s="82">
        <v>4.333121377719748E-2</v>
      </c>
      <c r="Y1530" s="476">
        <v>2.0000000000000001E-4</v>
      </c>
    </row>
    <row r="1531" spans="1:25" x14ac:dyDescent="0.2">
      <c r="A1531" s="475">
        <v>1527</v>
      </c>
      <c r="B1531" s="56">
        <v>0.4494339202782725</v>
      </c>
      <c r="C1531" s="46">
        <v>3686.6229587741132</v>
      </c>
      <c r="D1531" s="56">
        <v>0.62600914538424635</v>
      </c>
      <c r="E1531" s="56">
        <v>0.68190385330796033</v>
      </c>
      <c r="F1531" s="250">
        <v>2026.88</v>
      </c>
      <c r="G1531" s="76">
        <v>149408330666.15683</v>
      </c>
      <c r="H1531" s="46">
        <v>13430859.556349795</v>
      </c>
      <c r="I1531" s="76">
        <v>295610445282.32239</v>
      </c>
      <c r="J1531" s="56">
        <v>0.20703102041950994</v>
      </c>
      <c r="K1531" s="76">
        <v>29503865830.437038</v>
      </c>
      <c r="L1531" s="76">
        <v>78291832801.599686</v>
      </c>
      <c r="M1531" s="76">
        <v>9698730508.0262833</v>
      </c>
      <c r="N1531" s="76">
        <v>35166760403.187004</v>
      </c>
      <c r="O1531" s="76">
        <v>25497.412383678846</v>
      </c>
      <c r="P1531" s="46">
        <v>257600.8367786663</v>
      </c>
      <c r="Q1531" s="46">
        <v>140605.2586444254</v>
      </c>
      <c r="R1531" s="76">
        <v>657402624346.64551</v>
      </c>
      <c r="S1531" s="56">
        <v>0.4865384597555934</v>
      </c>
      <c r="T1531" s="56">
        <v>0.31182398805255873</v>
      </c>
      <c r="U1531" s="46">
        <v>17.178210112894931</v>
      </c>
      <c r="V1531" s="76">
        <v>3828056964436.5918</v>
      </c>
      <c r="W1531" s="84">
        <v>1206.8886594915359</v>
      </c>
      <c r="X1531" s="82">
        <v>4.3210301545090167E-2</v>
      </c>
      <c r="Y1531" s="476">
        <v>2.0000000000000001E-4</v>
      </c>
    </row>
    <row r="1532" spans="1:25" x14ac:dyDescent="0.2">
      <c r="A1532" s="475">
        <v>1528</v>
      </c>
      <c r="B1532" s="56">
        <v>0.43425610408915988</v>
      </c>
      <c r="C1532" s="46">
        <v>4884.578904365525</v>
      </c>
      <c r="D1532" s="56">
        <v>0.66420260224833128</v>
      </c>
      <c r="E1532" s="56">
        <v>0.21535287358975025</v>
      </c>
      <c r="F1532" s="250">
        <v>2026.54</v>
      </c>
      <c r="G1532" s="76">
        <v>65988597051.261086</v>
      </c>
      <c r="H1532" s="46">
        <v>14566202.372428484</v>
      </c>
      <c r="I1532" s="76">
        <v>369164271717.0614</v>
      </c>
      <c r="J1532" s="56">
        <v>0.33113619900009728</v>
      </c>
      <c r="K1532" s="76">
        <v>25210881395.146378</v>
      </c>
      <c r="L1532" s="76">
        <v>57299146150.150406</v>
      </c>
      <c r="M1532" s="76">
        <v>31750578771.745434</v>
      </c>
      <c r="N1532" s="76">
        <v>85947380419.08429</v>
      </c>
      <c r="O1532" s="76">
        <v>39015.18599108285</v>
      </c>
      <c r="P1532" s="46">
        <v>533430.45607242244</v>
      </c>
      <c r="Q1532" s="46">
        <v>354923.8236508366</v>
      </c>
      <c r="R1532" s="76">
        <v>706893437794.63354</v>
      </c>
      <c r="S1532" s="56">
        <v>0.48144383787469536</v>
      </c>
      <c r="T1532" s="56">
        <v>0.28436014552196576</v>
      </c>
      <c r="U1532" s="46">
        <v>14.723783655258934</v>
      </c>
      <c r="V1532" s="76">
        <v>3336618755250.2378</v>
      </c>
      <c r="W1532" s="84">
        <v>1053.0885105817877</v>
      </c>
      <c r="X1532" s="82">
        <v>4.8852855120133147E-2</v>
      </c>
      <c r="Y1532" s="476">
        <v>2.0000000000000001E-4</v>
      </c>
    </row>
    <row r="1533" spans="1:25" x14ac:dyDescent="0.2">
      <c r="A1533" s="475">
        <v>1529</v>
      </c>
      <c r="B1533" s="56">
        <v>0.52084048072041467</v>
      </c>
      <c r="C1533" s="46">
        <v>7707.3318956269213</v>
      </c>
      <c r="D1533" s="56">
        <v>0.54367469481561703</v>
      </c>
      <c r="E1533" s="56">
        <v>0.28754440005611925</v>
      </c>
      <c r="F1533" s="250">
        <v>2023.96</v>
      </c>
      <c r="G1533" s="76">
        <v>205319529545.13962</v>
      </c>
      <c r="H1533" s="46">
        <v>10254934.598445954</v>
      </c>
      <c r="I1533" s="76">
        <v>321519360007.63483</v>
      </c>
      <c r="J1533" s="56">
        <v>0.41626126352226001</v>
      </c>
      <c r="K1533" s="76">
        <v>7680997300.1216354</v>
      </c>
      <c r="L1533" s="76">
        <v>0</v>
      </c>
      <c r="M1533" s="76">
        <v>159115334028.71252</v>
      </c>
      <c r="N1533" s="76">
        <v>50214732832.811554</v>
      </c>
      <c r="O1533" s="76">
        <v>20458.3122087417</v>
      </c>
      <c r="P1533" s="46">
        <v>340849.78134817415</v>
      </c>
      <c r="Q1533" s="46">
        <v>206019.98108768754</v>
      </c>
      <c r="R1533" s="76">
        <v>692144753742.98547</v>
      </c>
      <c r="S1533" s="56">
        <v>0.57525763522154982</v>
      </c>
      <c r="T1533" s="56">
        <v>0.47589218360441998</v>
      </c>
      <c r="U1533" s="46">
        <v>16.719569999914945</v>
      </c>
      <c r="V1533" s="76">
        <v>6129197363422.4609</v>
      </c>
      <c r="W1533" s="84">
        <v>1932.9307198832566</v>
      </c>
      <c r="X1533" s="82">
        <v>4.3119887344681473E-2</v>
      </c>
      <c r="Y1533" s="476">
        <v>2.0000000000000001E-4</v>
      </c>
    </row>
    <row r="1534" spans="1:25" x14ac:dyDescent="0.2">
      <c r="A1534" s="475">
        <v>1530</v>
      </c>
      <c r="B1534" s="56">
        <v>0.39115604729522541</v>
      </c>
      <c r="C1534" s="46">
        <v>2871.2812303355636</v>
      </c>
      <c r="D1534" s="56">
        <v>0.55104606892918095</v>
      </c>
      <c r="E1534" s="56">
        <v>0.7</v>
      </c>
      <c r="F1534" s="250">
        <v>2023.75</v>
      </c>
      <c r="G1534" s="76">
        <v>211588410536.04507</v>
      </c>
      <c r="H1534" s="46">
        <v>11450843.819548929</v>
      </c>
      <c r="I1534" s="76">
        <v>385880659758.51428</v>
      </c>
      <c r="J1534" s="56">
        <v>0.39115604729522535</v>
      </c>
      <c r="K1534" s="76">
        <v>5747124017.6296473</v>
      </c>
      <c r="L1534" s="76">
        <v>0</v>
      </c>
      <c r="M1534" s="76">
        <v>348768070116.25891</v>
      </c>
      <c r="N1534" s="76">
        <v>16845145640.469547</v>
      </c>
      <c r="O1534" s="76">
        <v>27390.460625711548</v>
      </c>
      <c r="P1534" s="46">
        <v>151532.93340700574</v>
      </c>
      <c r="Q1534" s="46">
        <v>65550.209542207114</v>
      </c>
      <c r="R1534" s="76">
        <v>1015511177422.4333</v>
      </c>
      <c r="S1534" s="56">
        <v>0.63318901498273217</v>
      </c>
      <c r="T1534" s="56">
        <v>0.33365273550226227</v>
      </c>
      <c r="U1534" s="46">
        <v>16.717358045295246</v>
      </c>
      <c r="V1534" s="76">
        <v>6419248022273.6572</v>
      </c>
      <c r="W1534" s="84">
        <v>2025.0972600828279</v>
      </c>
      <c r="X1534" s="82">
        <v>4.242102047526191E-2</v>
      </c>
      <c r="Y1534" s="476">
        <v>2.0000000000000001E-4</v>
      </c>
    </row>
    <row r="1535" spans="1:25" x14ac:dyDescent="0.2">
      <c r="A1535" s="475">
        <v>1531</v>
      </c>
      <c r="B1535" s="56">
        <v>0.37808538156431282</v>
      </c>
      <c r="C1535" s="46">
        <v>10399.362569634801</v>
      </c>
      <c r="D1535" s="56">
        <v>0.62485340242302079</v>
      </c>
      <c r="E1535" s="56">
        <v>0.55879737603069557</v>
      </c>
      <c r="F1535" s="250">
        <v>2024.3</v>
      </c>
      <c r="G1535" s="76">
        <v>181614843325.84644</v>
      </c>
      <c r="H1535" s="46">
        <v>12928259.801573636</v>
      </c>
      <c r="I1535" s="76">
        <v>435180603758.54791</v>
      </c>
      <c r="J1535" s="56">
        <v>0.37808538156431282</v>
      </c>
      <c r="K1535" s="76">
        <v>9589656854.0440407</v>
      </c>
      <c r="L1535" s="76">
        <v>0</v>
      </c>
      <c r="M1535" s="76">
        <v>172365939057.62766</v>
      </c>
      <c r="N1535" s="76">
        <v>36789808112.315598</v>
      </c>
      <c r="O1535" s="76">
        <v>28412.467365077966</v>
      </c>
      <c r="P1535" s="46">
        <v>267887.12301849056</v>
      </c>
      <c r="Q1535" s="46">
        <v>148318.75990349456</v>
      </c>
      <c r="R1535" s="76">
        <v>902212529789.3501</v>
      </c>
      <c r="S1535" s="56">
        <v>0.5696875327986427</v>
      </c>
      <c r="T1535" s="56">
        <v>0.36038057707963433</v>
      </c>
      <c r="U1535" s="46">
        <v>16.313866333349026</v>
      </c>
      <c r="V1535" s="76">
        <v>5905801952505.5439</v>
      </c>
      <c r="W1535" s="84">
        <v>1864.7081223890384</v>
      </c>
      <c r="X1535" s="82">
        <v>4.4524164225420708E-2</v>
      </c>
      <c r="Y1535" s="476">
        <v>2.0000000000000001E-4</v>
      </c>
    </row>
    <row r="1536" spans="1:25" x14ac:dyDescent="0.2">
      <c r="A1536" s="475">
        <v>1532</v>
      </c>
      <c r="B1536" s="56">
        <v>0.45042944734808815</v>
      </c>
      <c r="C1536" s="46">
        <v>9649.5535036706642</v>
      </c>
      <c r="D1536" s="56">
        <v>0.67702907959260306</v>
      </c>
      <c r="E1536" s="56">
        <v>0.49002697141022478</v>
      </c>
      <c r="F1536" s="250">
        <v>2026.46</v>
      </c>
      <c r="G1536" s="76">
        <v>136531870373.68405</v>
      </c>
      <c r="H1536" s="46">
        <v>14670521.851183401</v>
      </c>
      <c r="I1536" s="76">
        <v>406814970993.8064</v>
      </c>
      <c r="J1536" s="56">
        <v>0.36363279157537165</v>
      </c>
      <c r="K1536" s="76">
        <v>36679541974.489281</v>
      </c>
      <c r="L1536" s="76">
        <v>86255811046.166809</v>
      </c>
      <c r="M1536" s="76">
        <v>43760636367.081627</v>
      </c>
      <c r="N1536" s="76">
        <v>19344995501.995449</v>
      </c>
      <c r="O1536" s="76">
        <v>21630.877136423456</v>
      </c>
      <c r="P1536" s="46">
        <v>171469.40078524122</v>
      </c>
      <c r="Q1536" s="46">
        <v>77371.612322218614</v>
      </c>
      <c r="R1536" s="76">
        <v>776766768964.60315</v>
      </c>
      <c r="S1536" s="56">
        <v>0.54878582200300419</v>
      </c>
      <c r="T1536" s="56">
        <v>0.35128198138993005</v>
      </c>
      <c r="U1536" s="46">
        <v>15.747511050775547</v>
      </c>
      <c r="V1536" s="76">
        <v>4691909437908.1484</v>
      </c>
      <c r="W1536" s="84">
        <v>1479.9498831487367</v>
      </c>
      <c r="X1536" s="82">
        <v>4.6987206514523497E-2</v>
      </c>
      <c r="Y1536" s="476">
        <v>2.0000000000000001E-4</v>
      </c>
    </row>
    <row r="1537" spans="1:25" x14ac:dyDescent="0.2">
      <c r="A1537" s="475">
        <v>1533</v>
      </c>
      <c r="B1537" s="56">
        <v>0.42541064805864148</v>
      </c>
      <c r="C1537" s="46">
        <v>1500</v>
      </c>
      <c r="D1537" s="56">
        <v>0.34113642422903706</v>
      </c>
      <c r="E1537" s="56">
        <v>0.69636715481926448</v>
      </c>
      <c r="F1537" s="250">
        <v>2023.75</v>
      </c>
      <c r="G1537" s="76">
        <v>251903145597.23273</v>
      </c>
      <c r="H1537" s="46">
        <v>5695852.4021561844</v>
      </c>
      <c r="I1537" s="76">
        <v>191125551505.03448</v>
      </c>
      <c r="J1537" s="56">
        <v>0.40752571551554273</v>
      </c>
      <c r="K1537" s="76">
        <v>4327732036.1117687</v>
      </c>
      <c r="L1537" s="76">
        <v>0</v>
      </c>
      <c r="M1537" s="76">
        <v>251374604414.30856</v>
      </c>
      <c r="N1537" s="76">
        <v>21474932375.725643</v>
      </c>
      <c r="O1537" s="76">
        <v>24734.58962609107</v>
      </c>
      <c r="P1537" s="46">
        <v>204932.67179643147</v>
      </c>
      <c r="Q1537" s="46">
        <v>86337.769616850623</v>
      </c>
      <c r="R1537" s="76">
        <v>711676240414.15942</v>
      </c>
      <c r="S1537" s="56">
        <v>0.67423421837404185</v>
      </c>
      <c r="T1537" s="56">
        <v>0.43444528651382286</v>
      </c>
      <c r="U1537" s="46">
        <v>17.874963056177563</v>
      </c>
      <c r="V1537" s="76">
        <v>6275637196239.0244</v>
      </c>
      <c r="W1537" s="84">
        <v>1981.1188636390318</v>
      </c>
      <c r="X1537" s="82">
        <v>3.9510271127348805E-2</v>
      </c>
      <c r="Y1537" s="476">
        <v>2.0000000000000001E-4</v>
      </c>
    </row>
    <row r="1538" spans="1:25" x14ac:dyDescent="0.2">
      <c r="A1538" s="475">
        <v>1534</v>
      </c>
      <c r="B1538" s="56">
        <v>0.42545140596023329</v>
      </c>
      <c r="C1538" s="46">
        <v>5436.3351440075303</v>
      </c>
      <c r="D1538" s="56">
        <v>0.47983913531336908</v>
      </c>
      <c r="E1538" s="56">
        <v>0.44780542822837482</v>
      </c>
      <c r="F1538" s="250">
        <v>2026.89</v>
      </c>
      <c r="G1538" s="76">
        <v>94337082747.864639</v>
      </c>
      <c r="H1538" s="46">
        <v>9209524.1541210227</v>
      </c>
      <c r="I1538" s="76">
        <v>306229097120.78754</v>
      </c>
      <c r="J1538" s="56">
        <v>0.42545140596023323</v>
      </c>
      <c r="K1538" s="76">
        <v>18813178217.086346</v>
      </c>
      <c r="L1538" s="76">
        <v>33946840783.388458</v>
      </c>
      <c r="M1538" s="76">
        <v>7660426186.3072891</v>
      </c>
      <c r="N1538" s="76">
        <v>35932087878.244453</v>
      </c>
      <c r="O1538" s="76">
        <v>15108.052158605515</v>
      </c>
      <c r="P1538" s="46">
        <v>259805.11790914932</v>
      </c>
      <c r="Q1538" s="46">
        <v>145525.44577848539</v>
      </c>
      <c r="R1538" s="76">
        <v>509159548002.21021</v>
      </c>
      <c r="S1538" s="56">
        <v>0.52840187727943599</v>
      </c>
      <c r="T1538" s="56">
        <v>0.41661222284667582</v>
      </c>
      <c r="U1538" s="46">
        <v>15.506487060080952</v>
      </c>
      <c r="V1538" s="76">
        <v>3705086405249.4077</v>
      </c>
      <c r="W1538" s="84">
        <v>1169.4544882886582</v>
      </c>
      <c r="X1538" s="82">
        <v>4.6209214866159636E-2</v>
      </c>
      <c r="Y1538" s="476">
        <v>2.0000000000000001E-4</v>
      </c>
    </row>
    <row r="1539" spans="1:25" x14ac:dyDescent="0.2">
      <c r="A1539" s="475">
        <v>1535</v>
      </c>
      <c r="B1539" s="56">
        <v>0.25342434222111204</v>
      </c>
      <c r="C1539" s="46">
        <v>4495.3044732783992</v>
      </c>
      <c r="D1539" s="56">
        <v>0.2</v>
      </c>
      <c r="E1539" s="56">
        <v>0.33024694928926512</v>
      </c>
      <c r="F1539" s="250">
        <v>2024.1</v>
      </c>
      <c r="G1539" s="76">
        <v>112029742877.58681</v>
      </c>
      <c r="H1539" s="46">
        <v>3290525.1959261517</v>
      </c>
      <c r="I1539" s="76">
        <v>125498517171.03748</v>
      </c>
      <c r="J1539" s="56">
        <v>0.25342434222111199</v>
      </c>
      <c r="K1539" s="76">
        <v>6350670580.8069334</v>
      </c>
      <c r="L1539" s="76">
        <v>0</v>
      </c>
      <c r="M1539" s="76">
        <v>118836566751.43507</v>
      </c>
      <c r="N1539" s="76">
        <v>95516674515.416473</v>
      </c>
      <c r="O1539" s="76">
        <v>23187.710979080264</v>
      </c>
      <c r="P1539" s="46">
        <v>629859.98081322934</v>
      </c>
      <c r="Q1539" s="46">
        <v>378567.71268365649</v>
      </c>
      <c r="R1539" s="76">
        <v>460192420069.19653</v>
      </c>
      <c r="S1539" s="56">
        <v>0.52957050080990364</v>
      </c>
      <c r="T1539" s="56">
        <v>0.30319877634775155</v>
      </c>
      <c r="U1539" s="46">
        <v>17.758559032697399</v>
      </c>
      <c r="V1539" s="76">
        <v>2759616682115.4448</v>
      </c>
      <c r="W1539" s="84">
        <v>871.7869124245907</v>
      </c>
      <c r="X1539" s="82">
        <v>4.0662943693207929E-2</v>
      </c>
      <c r="Y1539" s="476">
        <v>2.0000000000000001E-4</v>
      </c>
    </row>
    <row r="1540" spans="1:25" x14ac:dyDescent="0.2">
      <c r="A1540" s="475">
        <v>1536</v>
      </c>
      <c r="B1540" s="56">
        <v>0.60450054300800637</v>
      </c>
      <c r="C1540" s="46">
        <v>2594.5841615971913</v>
      </c>
      <c r="D1540" s="56">
        <v>0.7334424698795029</v>
      </c>
      <c r="E1540" s="56">
        <v>0.62388476476936472</v>
      </c>
      <c r="F1540" s="250">
        <v>2023.75</v>
      </c>
      <c r="G1540" s="76">
        <v>335693533215.64594</v>
      </c>
      <c r="H1540" s="46">
        <v>18358356.306502685</v>
      </c>
      <c r="I1540" s="76">
        <v>445997106743.93903</v>
      </c>
      <c r="J1540" s="56">
        <v>0.35232265831370735</v>
      </c>
      <c r="K1540" s="76">
        <v>15319563464.297802</v>
      </c>
      <c r="L1540" s="76">
        <v>0</v>
      </c>
      <c r="M1540" s="76">
        <v>449254755821.87817</v>
      </c>
      <c r="N1540" s="76">
        <v>47733514279.401268</v>
      </c>
      <c r="O1540" s="76">
        <v>26526.786312328375</v>
      </c>
      <c r="P1540" s="46">
        <v>339876.84375279251</v>
      </c>
      <c r="Q1540" s="46">
        <v>200340.91028615629</v>
      </c>
      <c r="R1540" s="76">
        <v>1363488799025.2981</v>
      </c>
      <c r="S1540" s="56">
        <v>0.6281906558861049</v>
      </c>
      <c r="T1540" s="56">
        <v>0.33930935712559335</v>
      </c>
      <c r="U1540" s="46">
        <v>17.310198642090089</v>
      </c>
      <c r="V1540" s="76">
        <v>8874057060639.5938</v>
      </c>
      <c r="W1540" s="84">
        <v>2800.3440883881958</v>
      </c>
      <c r="X1540" s="82">
        <v>4.189704955785014E-2</v>
      </c>
      <c r="Y1540" s="476">
        <v>2.0000000000000001E-4</v>
      </c>
    </row>
    <row r="1541" spans="1:25" x14ac:dyDescent="0.2">
      <c r="A1541" s="475">
        <v>1537</v>
      </c>
      <c r="B1541" s="56">
        <v>0.38300555042591938</v>
      </c>
      <c r="C1541" s="46">
        <v>9245.7337542373607</v>
      </c>
      <c r="D1541" s="56">
        <v>0.64330055357082871</v>
      </c>
      <c r="E1541" s="56">
        <v>0.46048704104917604</v>
      </c>
      <c r="F1541" s="250">
        <v>2025.61</v>
      </c>
      <c r="G1541" s="76">
        <v>233449905745.41476</v>
      </c>
      <c r="H1541" s="46">
        <v>13082104.937833972</v>
      </c>
      <c r="I1541" s="76">
        <v>283280839182.00293</v>
      </c>
      <c r="J1541" s="56">
        <v>0.146566563252017</v>
      </c>
      <c r="K1541" s="76">
        <v>23053558493.510361</v>
      </c>
      <c r="L1541" s="76">
        <v>41630002662.195068</v>
      </c>
      <c r="M1541" s="76">
        <v>145133980589.83881</v>
      </c>
      <c r="N1541" s="76">
        <v>99465845171.556839</v>
      </c>
      <c r="O1541" s="76">
        <v>20982.340481303079</v>
      </c>
      <c r="P1541" s="46">
        <v>587478.41445907648</v>
      </c>
      <c r="Q1541" s="46">
        <v>385688.53003389051</v>
      </c>
      <c r="R1541" s="76">
        <v>962194775178.70728</v>
      </c>
      <c r="S1541" s="56">
        <v>0.53771245661176725</v>
      </c>
      <c r="T1541" s="56">
        <v>0.2921082400478146</v>
      </c>
      <c r="U1541" s="46">
        <v>17.866443440043035</v>
      </c>
      <c r="V1541" s="76">
        <v>5334016114741.1582</v>
      </c>
      <c r="W1541" s="84">
        <v>1682.6181133946016</v>
      </c>
      <c r="X1541" s="82">
        <v>4.2503703237643381E-2</v>
      </c>
      <c r="Y1541" s="476">
        <v>2.0000000000000001E-4</v>
      </c>
    </row>
    <row r="1542" spans="1:25" x14ac:dyDescent="0.2">
      <c r="A1542" s="475">
        <v>1538</v>
      </c>
      <c r="B1542" s="56">
        <v>0.48716715120348819</v>
      </c>
      <c r="C1542" s="46">
        <v>1642.5598047283765</v>
      </c>
      <c r="D1542" s="56">
        <v>0.68869208886440147</v>
      </c>
      <c r="E1542" s="56">
        <v>0.54866556855340332</v>
      </c>
      <c r="F1542" s="250">
        <v>2025.6</v>
      </c>
      <c r="G1542" s="76">
        <v>92200973329.675354</v>
      </c>
      <c r="H1542" s="46">
        <v>16631193.410592798</v>
      </c>
      <c r="I1542" s="76">
        <v>411531404686.50159</v>
      </c>
      <c r="J1542" s="56">
        <v>0.25796058379138942</v>
      </c>
      <c r="K1542" s="76">
        <v>6009556669.5102978</v>
      </c>
      <c r="L1542" s="76">
        <v>13383406672.182943</v>
      </c>
      <c r="M1542" s="76">
        <v>44652448100.181625</v>
      </c>
      <c r="N1542" s="76">
        <v>101191073857.21474</v>
      </c>
      <c r="O1542" s="76">
        <v>11904.549799344311</v>
      </c>
      <c r="P1542" s="46">
        <v>537606.39628295414</v>
      </c>
      <c r="Q1542" s="46">
        <v>357445.74901979283</v>
      </c>
      <c r="R1542" s="76">
        <v>678574233228.95056</v>
      </c>
      <c r="S1542" s="56">
        <v>0.3882915475829099</v>
      </c>
      <c r="T1542" s="56">
        <v>0.25000918618933365</v>
      </c>
      <c r="U1542" s="46">
        <v>16.212120374325064</v>
      </c>
      <c r="V1542" s="76">
        <v>3170811970075.4702</v>
      </c>
      <c r="W1542" s="84">
        <v>1001.4871143016761</v>
      </c>
      <c r="X1542" s="82">
        <v>4.2673271442549385E-2</v>
      </c>
      <c r="Y1542" s="476">
        <v>2.0000000000000001E-4</v>
      </c>
    </row>
    <row r="1543" spans="1:25" x14ac:dyDescent="0.2">
      <c r="A1543" s="475">
        <v>1539</v>
      </c>
      <c r="B1543" s="56">
        <v>0.38429293675059617</v>
      </c>
      <c r="C1543" s="46">
        <v>1500</v>
      </c>
      <c r="D1543" s="56">
        <v>1.0904070108773063</v>
      </c>
      <c r="E1543" s="56">
        <v>0.18835367252611979</v>
      </c>
      <c r="F1543" s="250">
        <v>2025.31</v>
      </c>
      <c r="G1543" s="76">
        <v>390371172965.716</v>
      </c>
      <c r="H1543" s="46">
        <v>39347662.631923109</v>
      </c>
      <c r="I1543" s="76">
        <v>680854144389.13428</v>
      </c>
      <c r="J1543" s="56">
        <v>0.18292028057597098</v>
      </c>
      <c r="K1543" s="76">
        <v>19255940259.663986</v>
      </c>
      <c r="L1543" s="76">
        <v>0</v>
      </c>
      <c r="M1543" s="76">
        <v>181552185427.40698</v>
      </c>
      <c r="N1543" s="76">
        <v>73460651285.557404</v>
      </c>
      <c r="O1543" s="76">
        <v>26334.081205735911</v>
      </c>
      <c r="P1543" s="46">
        <v>472154.22120799666</v>
      </c>
      <c r="Q1543" s="46">
        <v>293208.20047175034</v>
      </c>
      <c r="R1543" s="76">
        <v>1435947167345.3357</v>
      </c>
      <c r="S1543" s="56">
        <v>0.47387789811169384</v>
      </c>
      <c r="T1543" s="56">
        <v>0.32881001609249194</v>
      </c>
      <c r="U1543" s="46">
        <v>17.912991961045726</v>
      </c>
      <c r="V1543" s="76">
        <v>9329644069363.5312</v>
      </c>
      <c r="W1543" s="84">
        <v>2944.2220317168012</v>
      </c>
      <c r="X1543" s="82">
        <v>4.0652228099873143E-2</v>
      </c>
      <c r="Y1543" s="476">
        <v>2.0000000000000001E-4</v>
      </c>
    </row>
    <row r="1544" spans="1:25" x14ac:dyDescent="0.2">
      <c r="A1544" s="475">
        <v>1540</v>
      </c>
      <c r="B1544" s="56">
        <v>0.50461079256158714</v>
      </c>
      <c r="C1544" s="46">
        <v>3776.1944528049221</v>
      </c>
      <c r="D1544" s="56">
        <v>0.51590188242118207</v>
      </c>
      <c r="E1544" s="56">
        <v>0.51297652608712585</v>
      </c>
      <c r="F1544" s="250">
        <v>2025.57</v>
      </c>
      <c r="G1544" s="76">
        <v>201541986453.10657</v>
      </c>
      <c r="H1544" s="46">
        <v>10254154.911464689</v>
      </c>
      <c r="I1544" s="76">
        <v>285638872783.44989</v>
      </c>
      <c r="J1544" s="56">
        <v>0.37290623599215955</v>
      </c>
      <c r="K1544" s="76">
        <v>8356269757.4182005</v>
      </c>
      <c r="L1544" s="76">
        <v>0</v>
      </c>
      <c r="M1544" s="76">
        <v>119442345621.32838</v>
      </c>
      <c r="N1544" s="76">
        <v>24345149452.164089</v>
      </c>
      <c r="O1544" s="76">
        <v>22710.191155619756</v>
      </c>
      <c r="P1544" s="46">
        <v>203886.37381760505</v>
      </c>
      <c r="Q1544" s="46">
        <v>103278.45794438617</v>
      </c>
      <c r="R1544" s="76">
        <v>703459052607.08887</v>
      </c>
      <c r="S1544" s="56">
        <v>0.6021841415376703</v>
      </c>
      <c r="T1544" s="56">
        <v>0.42155959968345968</v>
      </c>
      <c r="U1544" s="46">
        <v>17.035524495232899</v>
      </c>
      <c r="V1544" s="76">
        <v>5646433932770.2607</v>
      </c>
      <c r="W1544" s="84">
        <v>1782.5195490807055</v>
      </c>
      <c r="X1544" s="82">
        <v>4.2241960182919099E-2</v>
      </c>
      <c r="Y1544" s="476">
        <v>2.0000000000000001E-4</v>
      </c>
    </row>
    <row r="1545" spans="1:25" x14ac:dyDescent="0.2">
      <c r="A1545" s="475">
        <v>1541</v>
      </c>
      <c r="B1545" s="56">
        <v>0.39006864462640561</v>
      </c>
      <c r="C1545" s="46">
        <v>3923.0173195958273</v>
      </c>
      <c r="D1545" s="56">
        <v>0.91246111848517764</v>
      </c>
      <c r="E1545" s="56">
        <v>0.53874743968449823</v>
      </c>
      <c r="F1545" s="250">
        <v>2023.75</v>
      </c>
      <c r="G1545" s="76">
        <v>203134771828.26666</v>
      </c>
      <c r="H1545" s="46">
        <v>25524724.462852564</v>
      </c>
      <c r="I1545" s="76">
        <v>641025753396.90002</v>
      </c>
      <c r="J1545" s="56">
        <v>0.39006864462640567</v>
      </c>
      <c r="K1545" s="76">
        <v>17317990709.707886</v>
      </c>
      <c r="L1545" s="76">
        <v>0</v>
      </c>
      <c r="M1545" s="76">
        <v>265333585359.05048</v>
      </c>
      <c r="N1545" s="76">
        <v>67340609284.937424</v>
      </c>
      <c r="O1545" s="76">
        <v>17668.852450342441</v>
      </c>
      <c r="P1545" s="46">
        <v>513003.38970597857</v>
      </c>
      <c r="Q1545" s="46">
        <v>330517.85950628005</v>
      </c>
      <c r="R1545" s="76">
        <v>1294651513138.8828</v>
      </c>
      <c r="S1545" s="56">
        <v>0.55955488230647832</v>
      </c>
      <c r="T1545" s="56">
        <v>0.3339494614733905</v>
      </c>
      <c r="U1545" s="46">
        <v>15.788125543087755</v>
      </c>
      <c r="V1545" s="76">
        <v>7503598912674.7881</v>
      </c>
      <c r="W1545" s="84">
        <v>2368.9087005982115</v>
      </c>
      <c r="X1545" s="82">
        <v>4.6093877679774221E-2</v>
      </c>
      <c r="Y1545" s="476">
        <v>2.0000000000000001E-4</v>
      </c>
    </row>
    <row r="1546" spans="1:25" x14ac:dyDescent="0.2">
      <c r="A1546" s="475">
        <v>1542</v>
      </c>
      <c r="B1546" s="56">
        <v>0.42461026504130472</v>
      </c>
      <c r="C1546" s="46">
        <v>2769.9278968609824</v>
      </c>
      <c r="D1546" s="56">
        <v>0.67760086864019708</v>
      </c>
      <c r="E1546" s="56">
        <v>0.46807839922684169</v>
      </c>
      <c r="F1546" s="250">
        <v>2026.23</v>
      </c>
      <c r="G1546" s="76">
        <v>109760931078.23415</v>
      </c>
      <c r="H1546" s="46">
        <v>15360614.988062007</v>
      </c>
      <c r="I1546" s="76">
        <v>489584065664.64423</v>
      </c>
      <c r="J1546" s="56">
        <v>0.41869819358117222</v>
      </c>
      <c r="K1546" s="76">
        <v>13208279271.314373</v>
      </c>
      <c r="L1546" s="76">
        <v>12928504834.701105</v>
      </c>
      <c r="M1546" s="76">
        <v>54958201941.467789</v>
      </c>
      <c r="N1546" s="76">
        <v>21591897645.594193</v>
      </c>
      <c r="O1546" s="76">
        <v>45000</v>
      </c>
      <c r="P1546" s="46">
        <v>171432.24302488635</v>
      </c>
      <c r="Q1546" s="46">
        <v>77336.666878147589</v>
      </c>
      <c r="R1546" s="76">
        <v>745243264888.35095</v>
      </c>
      <c r="S1546" s="56">
        <v>0.52683788940617349</v>
      </c>
      <c r="T1546" s="56">
        <v>0.34054877657184435</v>
      </c>
      <c r="U1546" s="46">
        <v>15.530565544944567</v>
      </c>
      <c r="V1546" s="76">
        <v>4403859402890.6436</v>
      </c>
      <c r="W1546" s="84">
        <v>1389.9723237804435</v>
      </c>
      <c r="X1546" s="82">
        <v>4.6269250276063031E-2</v>
      </c>
      <c r="Y1546" s="476">
        <v>2.0000000000000001E-4</v>
      </c>
    </row>
    <row r="1547" spans="1:25" x14ac:dyDescent="0.2">
      <c r="A1547" s="475">
        <v>1543</v>
      </c>
      <c r="B1547" s="56">
        <v>0.51315059180630063</v>
      </c>
      <c r="C1547" s="46">
        <v>3462.3522268149454</v>
      </c>
      <c r="D1547" s="56">
        <v>0.72045164312626842</v>
      </c>
      <c r="E1547" s="56">
        <v>0.38733434426844709</v>
      </c>
      <c r="F1547" s="250">
        <v>2023.75</v>
      </c>
      <c r="G1547" s="76">
        <v>296288295540.21021</v>
      </c>
      <c r="H1547" s="46">
        <v>17157900.120594606</v>
      </c>
      <c r="I1547" s="76">
        <v>457777100327.7702</v>
      </c>
      <c r="J1547" s="56">
        <v>0.36994985213716181</v>
      </c>
      <c r="K1547" s="76">
        <v>9727203402.2636395</v>
      </c>
      <c r="L1547" s="76">
        <v>0</v>
      </c>
      <c r="M1547" s="76">
        <v>313629370904.41302</v>
      </c>
      <c r="N1547" s="76">
        <v>30089890187.998066</v>
      </c>
      <c r="O1547" s="76">
        <v>25695.848896704691</v>
      </c>
      <c r="P1547" s="46">
        <v>231235.24443048198</v>
      </c>
      <c r="Q1547" s="46">
        <v>119231.86006377661</v>
      </c>
      <c r="R1547" s="76">
        <v>1078901631288.0972</v>
      </c>
      <c r="S1547" s="56">
        <v>0.5969790787769591</v>
      </c>
      <c r="T1547" s="56">
        <v>0.40169878662257213</v>
      </c>
      <c r="U1547" s="46">
        <v>17.07433736872116</v>
      </c>
      <c r="V1547" s="76">
        <v>8132055996137.6377</v>
      </c>
      <c r="W1547" s="84">
        <v>2565.353192885671</v>
      </c>
      <c r="X1547" s="82">
        <v>4.2684287279398193E-2</v>
      </c>
      <c r="Y1547" s="476">
        <v>2.0000000000000001E-4</v>
      </c>
    </row>
    <row r="1548" spans="1:25" x14ac:dyDescent="0.2">
      <c r="A1548" s="475">
        <v>1544</v>
      </c>
      <c r="B1548" s="56">
        <v>0.40059823785216059</v>
      </c>
      <c r="C1548" s="46">
        <v>3664.5474674217676</v>
      </c>
      <c r="D1548" s="56">
        <v>0.3919046967779215</v>
      </c>
      <c r="E1548" s="56">
        <v>0.30883193881650839</v>
      </c>
      <c r="F1548" s="250">
        <v>2024.04</v>
      </c>
      <c r="G1548" s="76">
        <v>154942984179.09183</v>
      </c>
      <c r="H1548" s="46">
        <v>6828414.5348188234</v>
      </c>
      <c r="I1548" s="76">
        <v>260657645387.92032</v>
      </c>
      <c r="J1548" s="56">
        <v>0.40059823785216064</v>
      </c>
      <c r="K1548" s="76">
        <v>7241158266.9347935</v>
      </c>
      <c r="L1548" s="76">
        <v>0</v>
      </c>
      <c r="M1548" s="76">
        <v>126584470822.60191</v>
      </c>
      <c r="N1548" s="76">
        <v>98173781863.91478</v>
      </c>
      <c r="O1548" s="76">
        <v>31883.71848423855</v>
      </c>
      <c r="P1548" s="46">
        <v>630674.19859801291</v>
      </c>
      <c r="Q1548" s="46">
        <v>370986.2715704444</v>
      </c>
      <c r="R1548" s="76">
        <v>692421835252.74243</v>
      </c>
      <c r="S1548" s="56">
        <v>0.56556839818828264</v>
      </c>
      <c r="T1548" s="56">
        <v>0.37476864245112906</v>
      </c>
      <c r="U1548" s="46">
        <v>16.548439401157129</v>
      </c>
      <c r="V1548" s="76">
        <v>4792627744544.7871</v>
      </c>
      <c r="W1548" s="84">
        <v>1512.5409867132296</v>
      </c>
      <c r="X1548" s="82">
        <v>4.3516270371546407E-2</v>
      </c>
      <c r="Y1548" s="476">
        <v>2.0000000000000001E-4</v>
      </c>
    </row>
    <row r="1549" spans="1:25" x14ac:dyDescent="0.2">
      <c r="A1549" s="475">
        <v>1545</v>
      </c>
      <c r="B1549" s="56">
        <v>0.59617555861167393</v>
      </c>
      <c r="C1549" s="46">
        <v>6863.716150193517</v>
      </c>
      <c r="D1549" s="56">
        <v>1.229168288890649</v>
      </c>
      <c r="E1549" s="56">
        <v>0.58460015894284945</v>
      </c>
      <c r="F1549" s="250">
        <v>2023.75</v>
      </c>
      <c r="G1549" s="76">
        <v>483522084111.03619</v>
      </c>
      <c r="H1549" s="46">
        <v>40067475.337794952</v>
      </c>
      <c r="I1549" s="76">
        <v>594094605204.54419</v>
      </c>
      <c r="J1549" s="56">
        <v>2.3758517071015506E-2</v>
      </c>
      <c r="K1549" s="76">
        <v>20320269314.218235</v>
      </c>
      <c r="L1549" s="76">
        <v>0</v>
      </c>
      <c r="M1549" s="76">
        <v>404184059205.45581</v>
      </c>
      <c r="N1549" s="76">
        <v>4571661183.7283888</v>
      </c>
      <c r="O1549" s="76">
        <v>15195.303141431184</v>
      </c>
      <c r="P1549" s="46">
        <v>87890.767054287047</v>
      </c>
      <c r="Q1549" s="46">
        <v>18391.859599141397</v>
      </c>
      <c r="R1549" s="76">
        <v>1509052754061.8105</v>
      </c>
      <c r="S1549" s="56">
        <v>0.48785198172095423</v>
      </c>
      <c r="T1549" s="56">
        <v>0.30342758126908054</v>
      </c>
      <c r="U1549" s="46">
        <v>21.109994194298359</v>
      </c>
      <c r="V1549" s="76">
        <v>10229341033752.936</v>
      </c>
      <c r="W1549" s="84">
        <v>3229.9673797822106</v>
      </c>
      <c r="X1549" s="82">
        <v>3.586094856297619E-2</v>
      </c>
      <c r="Y1549" s="476">
        <v>2.0000000000000001E-4</v>
      </c>
    </row>
    <row r="1550" spans="1:25" x14ac:dyDescent="0.2">
      <c r="A1550" s="475">
        <v>1546</v>
      </c>
      <c r="B1550" s="56">
        <v>0.40622424011702202</v>
      </c>
      <c r="C1550" s="46">
        <v>7416.7948148943724</v>
      </c>
      <c r="D1550" s="56">
        <v>0.56196450456268887</v>
      </c>
      <c r="E1550" s="56">
        <v>0.28235022300703572</v>
      </c>
      <c r="F1550" s="250">
        <v>2024.84</v>
      </c>
      <c r="G1550" s="76">
        <v>224602553374.37192</v>
      </c>
      <c r="H1550" s="46">
        <v>11151593.044694874</v>
      </c>
      <c r="I1550" s="76">
        <v>363991652317.82849</v>
      </c>
      <c r="J1550" s="56">
        <v>0.38818889436011816</v>
      </c>
      <c r="K1550" s="76">
        <v>12344056327.083824</v>
      </c>
      <c r="L1550" s="76">
        <v>0</v>
      </c>
      <c r="M1550" s="76">
        <v>219432448561.21402</v>
      </c>
      <c r="N1550" s="76">
        <v>18829056263.407791</v>
      </c>
      <c r="O1550" s="76">
        <v>27531.920220503809</v>
      </c>
      <c r="P1550" s="46">
        <v>153341.62807219411</v>
      </c>
      <c r="Q1550" s="46">
        <v>66627.591195408226</v>
      </c>
      <c r="R1550" s="76">
        <v>915925916428.28345</v>
      </c>
      <c r="S1550" s="56">
        <v>0.61823605803585413</v>
      </c>
      <c r="T1550" s="56">
        <v>0.36646811705166088</v>
      </c>
      <c r="U1550" s="46">
        <v>16.980732585263873</v>
      </c>
      <c r="V1550" s="76">
        <v>6215607480343.9668</v>
      </c>
      <c r="W1550" s="84">
        <v>1960.8085974724038</v>
      </c>
      <c r="X1550" s="82">
        <v>4.3526389653287464E-2</v>
      </c>
      <c r="Y1550" s="476">
        <v>2.0000000000000001E-4</v>
      </c>
    </row>
    <row r="1551" spans="1:25" x14ac:dyDescent="0.2">
      <c r="A1551" s="475">
        <v>1547</v>
      </c>
      <c r="B1551" s="56">
        <v>0.48741799975372935</v>
      </c>
      <c r="C1551" s="46">
        <v>5547.7621011946048</v>
      </c>
      <c r="D1551" s="56">
        <v>0.94021854099230351</v>
      </c>
      <c r="E1551" s="56">
        <v>0.4137164550182465</v>
      </c>
      <c r="F1551" s="250">
        <v>2023.75</v>
      </c>
      <c r="G1551" s="76">
        <v>243537254116.8259</v>
      </c>
      <c r="H1551" s="46">
        <v>27521774.755232014</v>
      </c>
      <c r="I1551" s="76">
        <v>623140832072.13965</v>
      </c>
      <c r="J1551" s="56">
        <v>0.17515249070805916</v>
      </c>
      <c r="K1551" s="76">
        <v>23916142041.995872</v>
      </c>
      <c r="L1551" s="76">
        <v>0</v>
      </c>
      <c r="M1551" s="76">
        <v>266667656015.93637</v>
      </c>
      <c r="N1551" s="76">
        <v>46526792228.795631</v>
      </c>
      <c r="O1551" s="76">
        <v>27920.266163413675</v>
      </c>
      <c r="P1551" s="46">
        <v>281012.45382305654</v>
      </c>
      <c r="Q1551" s="46">
        <v>151338.49819459225</v>
      </c>
      <c r="R1551" s="76">
        <v>1273147530040.8804</v>
      </c>
      <c r="S1551" s="56">
        <v>0.46666223373091814</v>
      </c>
      <c r="T1551" s="56">
        <v>0.2453251646105532</v>
      </c>
      <c r="U1551" s="46">
        <v>17.578607131171591</v>
      </c>
      <c r="V1551" s="76">
        <v>5955400112027.1416</v>
      </c>
      <c r="W1551" s="84">
        <v>1879.5471805391321</v>
      </c>
      <c r="X1551" s="82">
        <v>4.2350878653875365E-2</v>
      </c>
      <c r="Y1551" s="476">
        <v>2.0000000000000001E-4</v>
      </c>
    </row>
    <row r="1552" spans="1:25" x14ac:dyDescent="0.2">
      <c r="A1552" s="475">
        <v>1548</v>
      </c>
      <c r="B1552" s="56">
        <v>0.59019485061933852</v>
      </c>
      <c r="C1552" s="46">
        <v>5539.2916810975621</v>
      </c>
      <c r="D1552" s="56">
        <v>0.58211809329249331</v>
      </c>
      <c r="E1552" s="56">
        <v>0.27379248983732163</v>
      </c>
      <c r="F1552" s="250">
        <v>2023.75</v>
      </c>
      <c r="G1552" s="76">
        <v>329379355577.82739</v>
      </c>
      <c r="H1552" s="46">
        <v>11728664.4944977</v>
      </c>
      <c r="I1552" s="76">
        <v>324882074589.92175</v>
      </c>
      <c r="J1552" s="56">
        <v>0.32817954105739011</v>
      </c>
      <c r="K1552" s="76">
        <v>10137098282.624826</v>
      </c>
      <c r="L1552" s="76">
        <v>0</v>
      </c>
      <c r="M1552" s="76">
        <v>361908747592.67249</v>
      </c>
      <c r="N1552" s="76">
        <v>79153076281.798935</v>
      </c>
      <c r="O1552" s="76">
        <v>13344.974453463628</v>
      </c>
      <c r="P1552" s="46">
        <v>465540.24824756943</v>
      </c>
      <c r="Q1552" s="46">
        <v>303192.17728088633</v>
      </c>
      <c r="R1552" s="76">
        <v>1088663272054.7802</v>
      </c>
      <c r="S1552" s="56">
        <v>0.61491804479850665</v>
      </c>
      <c r="T1552" s="56">
        <v>0.38667189366367866</v>
      </c>
      <c r="U1552" s="46">
        <v>17.669441489294012</v>
      </c>
      <c r="V1552" s="76">
        <v>8226633812942.9443</v>
      </c>
      <c r="W1552" s="84">
        <v>2596.0305582180122</v>
      </c>
      <c r="X1552" s="82">
        <v>4.1040398397243938E-2</v>
      </c>
      <c r="Y1552" s="476">
        <v>2.0000000000000001E-4</v>
      </c>
    </row>
    <row r="1553" spans="1:25" x14ac:dyDescent="0.2">
      <c r="A1553" s="475">
        <v>1549</v>
      </c>
      <c r="B1553" s="56">
        <v>0.34442188942435864</v>
      </c>
      <c r="C1553" s="46">
        <v>6104.4081179930108</v>
      </c>
      <c r="D1553" s="56">
        <v>1.06360234877189</v>
      </c>
      <c r="E1553" s="56">
        <v>0.41477516051702445</v>
      </c>
      <c r="F1553" s="250">
        <v>2024.35</v>
      </c>
      <c r="G1553" s="76">
        <v>283562078893.11737</v>
      </c>
      <c r="H1553" s="46">
        <v>26010896.963159565</v>
      </c>
      <c r="I1553" s="76">
        <v>427506801652.90027</v>
      </c>
      <c r="J1553" s="56">
        <v>3.1759847770089555E-2</v>
      </c>
      <c r="K1553" s="76">
        <v>17845610964.044411</v>
      </c>
      <c r="L1553" s="76">
        <v>1409532565.3929832</v>
      </c>
      <c r="M1553" s="76">
        <v>191379996310.17554</v>
      </c>
      <c r="N1553" s="76">
        <v>3408468434.8524451</v>
      </c>
      <c r="O1553" s="76">
        <v>14944.692925359492</v>
      </c>
      <c r="P1553" s="46">
        <v>75739.091853268445</v>
      </c>
      <c r="Q1553" s="46">
        <v>13498.022963317111</v>
      </c>
      <c r="R1553" s="76">
        <v>908780989693.22388</v>
      </c>
      <c r="S1553" s="56">
        <v>0.42828901317130297</v>
      </c>
      <c r="T1553" s="56">
        <v>0.29778123406673296</v>
      </c>
      <c r="U1553" s="46">
        <v>21.017290867781963</v>
      </c>
      <c r="V1553" s="76">
        <v>6089579878787.6982</v>
      </c>
      <c r="W1553" s="84">
        <v>1921.1824340504295</v>
      </c>
      <c r="X1553" s="82">
        <v>3.6096216102589229E-2</v>
      </c>
      <c r="Y1553" s="476">
        <v>2.0000000000000001E-4</v>
      </c>
    </row>
    <row r="1554" spans="1:25" x14ac:dyDescent="0.2">
      <c r="A1554" s="475">
        <v>1550</v>
      </c>
      <c r="B1554" s="56">
        <v>0.59282594761112517</v>
      </c>
      <c r="C1554" s="46">
        <v>9172.726408239143</v>
      </c>
      <c r="D1554" s="56">
        <v>0.98861316390257303</v>
      </c>
      <c r="E1554" s="56">
        <v>0.57179031016500237</v>
      </c>
      <c r="F1554" s="250">
        <v>2025.7</v>
      </c>
      <c r="G1554" s="76">
        <v>238853570454.35568</v>
      </c>
      <c r="H1554" s="46">
        <v>23929795.366952945</v>
      </c>
      <c r="I1554" s="76">
        <v>502271596104.15625</v>
      </c>
      <c r="J1554" s="56">
        <v>0.25464259771783537</v>
      </c>
      <c r="K1554" s="76">
        <v>26943951435.642838</v>
      </c>
      <c r="L1554" s="76">
        <v>176682643676.49326</v>
      </c>
      <c r="M1554" s="76">
        <v>50419312849.334305</v>
      </c>
      <c r="N1554" s="76">
        <v>3109573188.0082655</v>
      </c>
      <c r="O1554" s="76">
        <v>25505.214604023739</v>
      </c>
      <c r="P1554" s="46">
        <v>73777.074820347247</v>
      </c>
      <c r="Q1554" s="46">
        <v>13007.518705086812</v>
      </c>
      <c r="R1554" s="76">
        <v>859705722307.26245</v>
      </c>
      <c r="S1554" s="56">
        <v>0.46346377585278375</v>
      </c>
      <c r="T1554" s="56">
        <v>0.42272720513923684</v>
      </c>
      <c r="U1554" s="46">
        <v>16.877791143422755</v>
      </c>
      <c r="V1554" s="76">
        <v>6695043372052.6426</v>
      </c>
      <c r="W1554" s="84">
        <v>2111.1466007587542</v>
      </c>
      <c r="X1554" s="82">
        <v>4.4093571332186228E-2</v>
      </c>
      <c r="Y1554" s="476">
        <v>2.0000000000000001E-4</v>
      </c>
    </row>
    <row r="1555" spans="1:25" x14ac:dyDescent="0.2">
      <c r="A1555" s="475">
        <v>1551</v>
      </c>
      <c r="B1555" s="56">
        <v>0.62449629905706383</v>
      </c>
      <c r="C1555" s="46">
        <v>4213.3782870847299</v>
      </c>
      <c r="D1555" s="56">
        <v>0.82426844547518174</v>
      </c>
      <c r="E1555" s="56">
        <v>0.33433202706727044</v>
      </c>
      <c r="F1555" s="250">
        <v>2026.51</v>
      </c>
      <c r="G1555" s="76">
        <v>124877108083.26085</v>
      </c>
      <c r="H1555" s="46">
        <v>21878509.442589629</v>
      </c>
      <c r="I1555" s="76">
        <v>441403313653.73755</v>
      </c>
      <c r="J1555" s="56">
        <v>0.14155182019850276</v>
      </c>
      <c r="K1555" s="76">
        <v>41175752574.973106</v>
      </c>
      <c r="L1555" s="76">
        <v>117885412918.55583</v>
      </c>
      <c r="M1555" s="76">
        <v>34995575303.370232</v>
      </c>
      <c r="N1555" s="76">
        <v>62592367717.26503</v>
      </c>
      <c r="O1555" s="76">
        <v>25032.86647179017</v>
      </c>
      <c r="P1555" s="46">
        <v>380081.93509132497</v>
      </c>
      <c r="Q1555" s="46">
        <v>228939.74982627956</v>
      </c>
      <c r="R1555" s="76">
        <v>850865614593.11902</v>
      </c>
      <c r="S1555" s="56">
        <v>0.40225036203310732</v>
      </c>
      <c r="T1555" s="56">
        <v>0.18751756198176803</v>
      </c>
      <c r="U1555" s="46">
        <v>17.407550125492101</v>
      </c>
      <c r="V1555" s="76">
        <v>3014786413445.4155</v>
      </c>
      <c r="W1555" s="84">
        <v>951.2448913290408</v>
      </c>
      <c r="X1555" s="82">
        <v>4.2567174233466974E-2</v>
      </c>
      <c r="Y1555" s="476">
        <v>2.0000000000000001E-4</v>
      </c>
    </row>
    <row r="1556" spans="1:25" x14ac:dyDescent="0.2">
      <c r="A1556" s="475">
        <v>1552</v>
      </c>
      <c r="B1556" s="56">
        <v>0.5078720585059695</v>
      </c>
      <c r="C1556" s="46">
        <v>3839.1500047675891</v>
      </c>
      <c r="D1556" s="56">
        <v>1.0636834115575882</v>
      </c>
      <c r="E1556" s="56">
        <v>0.2658118343305006</v>
      </c>
      <c r="F1556" s="250">
        <v>2023.91</v>
      </c>
      <c r="G1556" s="76">
        <v>428821482261.04865</v>
      </c>
      <c r="H1556" s="46">
        <v>34014660.974743247</v>
      </c>
      <c r="I1556" s="76">
        <v>477166803073.47382</v>
      </c>
      <c r="J1556" s="56">
        <v>-0.24877401763325646</v>
      </c>
      <c r="K1556" s="76">
        <v>7470384173.1771393</v>
      </c>
      <c r="L1556" s="76">
        <v>0</v>
      </c>
      <c r="M1556" s="76">
        <v>379647189601.02496</v>
      </c>
      <c r="N1556" s="76">
        <v>113358495893.24818</v>
      </c>
      <c r="O1556" s="76">
        <v>24286.98274496237</v>
      </c>
      <c r="P1556" s="46">
        <v>581432.20946268516</v>
      </c>
      <c r="Q1556" s="46">
        <v>380165.27637410635</v>
      </c>
      <c r="R1556" s="76">
        <v>1383234288155.9807</v>
      </c>
      <c r="S1556" s="56">
        <v>0.39106164759662654</v>
      </c>
      <c r="T1556" s="56">
        <v>0.22576992665924414</v>
      </c>
      <c r="U1556" s="46">
        <v>28.140552134843031</v>
      </c>
      <c r="V1556" s="76">
        <v>9298563527715.9336</v>
      </c>
      <c r="W1556" s="84">
        <v>2934.6458472715967</v>
      </c>
      <c r="X1556" s="82">
        <v>2.7061324928277918E-2</v>
      </c>
      <c r="Y1556" s="476">
        <v>2.0000000000000001E-4</v>
      </c>
    </row>
    <row r="1557" spans="1:25" x14ac:dyDescent="0.2">
      <c r="A1557" s="475">
        <v>1553</v>
      </c>
      <c r="B1557" s="56">
        <v>0.45868663093197148</v>
      </c>
      <c r="C1557" s="46">
        <v>4488.4714571518762</v>
      </c>
      <c r="D1557" s="56">
        <v>1.0149121021021801</v>
      </c>
      <c r="E1557" s="56">
        <v>0.41820444132183066</v>
      </c>
      <c r="F1557" s="250">
        <v>2023.9</v>
      </c>
      <c r="G1557" s="76">
        <v>272159155261.53351</v>
      </c>
      <c r="H1557" s="46">
        <v>31620632.622996926</v>
      </c>
      <c r="I1557" s="76">
        <v>471592633488.42792</v>
      </c>
      <c r="J1557" s="56">
        <v>5.5520311540539269E-2</v>
      </c>
      <c r="K1557" s="76">
        <v>13087322774.923546</v>
      </c>
      <c r="L1557" s="76">
        <v>3719262399.3068409</v>
      </c>
      <c r="M1557" s="76">
        <v>255697110008.54041</v>
      </c>
      <c r="N1557" s="76">
        <v>52921570046.073135</v>
      </c>
      <c r="O1557" s="76">
        <v>19484.031229531698</v>
      </c>
      <c r="P1557" s="46">
        <v>383903.08788763836</v>
      </c>
      <c r="Q1557" s="46">
        <v>227031.53684803718</v>
      </c>
      <c r="R1557" s="76">
        <v>1178342359982.6853</v>
      </c>
      <c r="S1557" s="56">
        <v>0.47371412741286262</v>
      </c>
      <c r="T1557" s="56">
        <v>0.19616234875040447</v>
      </c>
      <c r="U1557" s="46">
        <v>23.025958242515578</v>
      </c>
      <c r="V1557" s="76">
        <v>5618718731180.2627</v>
      </c>
      <c r="W1557" s="84">
        <v>1770.5972026248089</v>
      </c>
      <c r="X1557" s="82">
        <v>3.2835335867350962E-2</v>
      </c>
      <c r="Y1557" s="476">
        <v>2.0000000000000001E-4</v>
      </c>
    </row>
    <row r="1558" spans="1:25" x14ac:dyDescent="0.2">
      <c r="A1558" s="475">
        <v>1554</v>
      </c>
      <c r="B1558" s="56">
        <v>0.47728096928238556</v>
      </c>
      <c r="C1558" s="46">
        <v>1989.386779739038</v>
      </c>
      <c r="D1558" s="56">
        <v>0.95685235623282916</v>
      </c>
      <c r="E1558" s="56">
        <v>0.4352605331456178</v>
      </c>
      <c r="F1558" s="250">
        <v>2026.39</v>
      </c>
      <c r="G1558" s="76">
        <v>169845809649.30447</v>
      </c>
      <c r="H1558" s="46">
        <v>29507283.641646922</v>
      </c>
      <c r="I1558" s="76">
        <v>470524137048.8266</v>
      </c>
      <c r="J1558" s="56">
        <v>3.7089083814411894E-2</v>
      </c>
      <c r="K1558" s="76">
        <v>14162573939.248917</v>
      </c>
      <c r="L1558" s="76">
        <v>15414830692.981686</v>
      </c>
      <c r="M1558" s="76">
        <v>65566064422.374176</v>
      </c>
      <c r="N1558" s="76">
        <v>21817932450.512276</v>
      </c>
      <c r="O1558" s="76">
        <v>21818.708155899854</v>
      </c>
      <c r="P1558" s="46">
        <v>187350.74289974454</v>
      </c>
      <c r="Q1558" s="46">
        <v>84895.945865132628</v>
      </c>
      <c r="R1558" s="76">
        <v>783183927981.08545</v>
      </c>
      <c r="S1558" s="56">
        <v>0.32118523367530571</v>
      </c>
      <c r="T1558" s="56">
        <v>0.16707579778460843</v>
      </c>
      <c r="U1558" s="46">
        <v>25.77384960741632</v>
      </c>
      <c r="V1558" s="76">
        <v>3623036297907.1738</v>
      </c>
      <c r="W1558" s="84">
        <v>1143.4197332477891</v>
      </c>
      <c r="X1558" s="82">
        <v>2.9376733674629937E-2</v>
      </c>
      <c r="Y1558" s="476">
        <v>2.0000000000000001E-4</v>
      </c>
    </row>
    <row r="1559" spans="1:25" x14ac:dyDescent="0.2">
      <c r="A1559" s="475">
        <v>1555</v>
      </c>
      <c r="B1559" s="56">
        <v>0.48101019011012375</v>
      </c>
      <c r="C1559" s="46">
        <v>6551.6717022600133</v>
      </c>
      <c r="D1559" s="56">
        <v>0.38411620802765761</v>
      </c>
      <c r="E1559" s="56">
        <v>0.13581069403411827</v>
      </c>
      <c r="F1559" s="250">
        <v>2023.75</v>
      </c>
      <c r="G1559" s="76">
        <v>195287740320.14389</v>
      </c>
      <c r="H1559" s="46">
        <v>6777275.7967684809</v>
      </c>
      <c r="I1559" s="76">
        <v>259985097826.74515</v>
      </c>
      <c r="J1559" s="56">
        <v>0.47512301755641639</v>
      </c>
      <c r="K1559" s="76">
        <v>10115248844.141949</v>
      </c>
      <c r="L1559" s="76">
        <v>0</v>
      </c>
      <c r="M1559" s="76">
        <v>281234642242.99896</v>
      </c>
      <c r="N1559" s="76">
        <v>201744393561.90012</v>
      </c>
      <c r="O1559" s="76">
        <v>21026.237572261125</v>
      </c>
      <c r="P1559" s="46">
        <v>1177254.0020764573</v>
      </c>
      <c r="Q1559" s="46">
        <v>791398.12958536018</v>
      </c>
      <c r="R1559" s="76">
        <v>995100386875.34827</v>
      </c>
      <c r="S1559" s="56">
        <v>0.59032362713525421</v>
      </c>
      <c r="T1559" s="56">
        <v>0.32496619393541926</v>
      </c>
      <c r="U1559" s="46">
        <v>16.591912050902465</v>
      </c>
      <c r="V1559" s="76">
        <v>6108910623707.7979</v>
      </c>
      <c r="W1559" s="84">
        <v>1928.3417975816078</v>
      </c>
      <c r="X1559" s="82">
        <v>4.2357077623997041E-2</v>
      </c>
      <c r="Y1559" s="476">
        <v>2.0000000000000001E-4</v>
      </c>
    </row>
    <row r="1560" spans="1:25" x14ac:dyDescent="0.2">
      <c r="A1560" s="475">
        <v>1556</v>
      </c>
      <c r="B1560" s="56">
        <v>0.42214252143256886</v>
      </c>
      <c r="C1560" s="46">
        <v>2875.1593608609792</v>
      </c>
      <c r="D1560" s="56">
        <v>1.2645809940299495</v>
      </c>
      <c r="E1560" s="56">
        <v>0.49490335413873526</v>
      </c>
      <c r="F1560" s="250">
        <v>2026.05</v>
      </c>
      <c r="G1560" s="76">
        <v>302444897680.34308</v>
      </c>
      <c r="H1560" s="46">
        <v>51475612.378014013</v>
      </c>
      <c r="I1560" s="76">
        <v>916748357833.5531</v>
      </c>
      <c r="J1560" s="56">
        <v>0.21231085093223534</v>
      </c>
      <c r="K1560" s="76">
        <v>26623574303.048191</v>
      </c>
      <c r="L1560" s="76">
        <v>11139954068.819059</v>
      </c>
      <c r="M1560" s="76">
        <v>101957500065.19981</v>
      </c>
      <c r="N1560" s="76">
        <v>31704463187.550308</v>
      </c>
      <c r="O1560" s="76">
        <v>27156.198843561026</v>
      </c>
      <c r="P1560" s="46">
        <v>245098.61506578131</v>
      </c>
      <c r="Q1560" s="46">
        <v>122534.29078098424</v>
      </c>
      <c r="R1560" s="76">
        <v>1466535028590.1931</v>
      </c>
      <c r="S1560" s="56">
        <v>0.41311995505623411</v>
      </c>
      <c r="T1560" s="56">
        <v>0.2949299147533061</v>
      </c>
      <c r="U1560" s="46">
        <v>17.118506958017971</v>
      </c>
      <c r="V1560" s="76">
        <v>8061718059024.1406</v>
      </c>
      <c r="W1560" s="84">
        <v>2543.8012599460076</v>
      </c>
      <c r="X1560" s="82">
        <v>4.2838210411965241E-2</v>
      </c>
      <c r="Y1560" s="476">
        <v>2.0000000000000001E-4</v>
      </c>
    </row>
    <row r="1561" spans="1:25" x14ac:dyDescent="0.2">
      <c r="A1561" s="475">
        <v>1557</v>
      </c>
      <c r="B1561" s="56">
        <v>0.51246248628469737</v>
      </c>
      <c r="C1561" s="46">
        <v>1500</v>
      </c>
      <c r="D1561" s="56">
        <v>0.69593403868915105</v>
      </c>
      <c r="E1561" s="56">
        <v>0.47130018462519946</v>
      </c>
      <c r="F1561" s="250">
        <v>2023.76</v>
      </c>
      <c r="G1561" s="76">
        <v>357678327466.40729</v>
      </c>
      <c r="H1561" s="46">
        <v>17491634.661792777</v>
      </c>
      <c r="I1561" s="76">
        <v>471945012617.89972</v>
      </c>
      <c r="J1561" s="56">
        <v>0.39147435345229209</v>
      </c>
      <c r="K1561" s="76">
        <v>5809096570.2607994</v>
      </c>
      <c r="L1561" s="76">
        <v>0</v>
      </c>
      <c r="M1561" s="76">
        <v>398357138774.78271</v>
      </c>
      <c r="N1561" s="76">
        <v>79603052952.407501</v>
      </c>
      <c r="O1561" s="76">
        <v>29090.749382539412</v>
      </c>
      <c r="P1561" s="46">
        <v>488753.3159157522</v>
      </c>
      <c r="Q1561" s="46">
        <v>318046.27829517145</v>
      </c>
      <c r="R1561" s="76">
        <v>1288086573565.3958</v>
      </c>
      <c r="S1561" s="56">
        <v>0.61191671571952955</v>
      </c>
      <c r="T1561" s="56">
        <v>0.37671736937500905</v>
      </c>
      <c r="U1561" s="46">
        <v>17.399712335851763</v>
      </c>
      <c r="V1561" s="76">
        <v>9419881156096.291</v>
      </c>
      <c r="W1561" s="84">
        <v>2972.2204178200477</v>
      </c>
      <c r="X1561" s="82">
        <v>4.135844094363799E-2</v>
      </c>
      <c r="Y1561" s="476">
        <v>2.0000000000000001E-4</v>
      </c>
    </row>
    <row r="1562" spans="1:25" x14ac:dyDescent="0.2">
      <c r="A1562" s="475">
        <v>1558</v>
      </c>
      <c r="B1562" s="56">
        <v>0.50446724234745177</v>
      </c>
      <c r="C1562" s="46">
        <v>6375.4914872119098</v>
      </c>
      <c r="D1562" s="56">
        <v>0.78358792080827822</v>
      </c>
      <c r="E1562" s="56">
        <v>0.56582164639537413</v>
      </c>
      <c r="F1562" s="250">
        <v>2024.62</v>
      </c>
      <c r="G1562" s="76">
        <v>394047011146.37299</v>
      </c>
      <c r="H1562" s="46">
        <v>18829675.8020081</v>
      </c>
      <c r="I1562" s="76">
        <v>430080149227.01373</v>
      </c>
      <c r="J1562" s="56">
        <v>0.20005962755360229</v>
      </c>
      <c r="K1562" s="76">
        <v>30449567138.796635</v>
      </c>
      <c r="L1562" s="76">
        <v>62872207018.408752</v>
      </c>
      <c r="M1562" s="76">
        <v>267140100469.85184</v>
      </c>
      <c r="N1562" s="76">
        <v>14114315055.533533</v>
      </c>
      <c r="O1562" s="76">
        <v>31861.029696511345</v>
      </c>
      <c r="P1562" s="46">
        <v>131753.12535657539</v>
      </c>
      <c r="Q1562" s="46">
        <v>50578.728835539143</v>
      </c>
      <c r="R1562" s="76">
        <v>1202703751038.7029</v>
      </c>
      <c r="S1562" s="56">
        <v>0.56853168206658011</v>
      </c>
      <c r="T1562" s="56">
        <v>0.378062671589878</v>
      </c>
      <c r="U1562" s="46">
        <v>18.120067286835251</v>
      </c>
      <c r="V1562" s="76">
        <v>8887049971386.834</v>
      </c>
      <c r="W1562" s="84">
        <v>2804.659519455392</v>
      </c>
      <c r="X1562" s="82">
        <v>4.080497710795411E-2</v>
      </c>
      <c r="Y1562" s="476">
        <v>2.0000000000000001E-4</v>
      </c>
    </row>
    <row r="1563" spans="1:25" x14ac:dyDescent="0.2">
      <c r="A1563" s="475">
        <v>1559</v>
      </c>
      <c r="B1563" s="56">
        <v>0.66465825160138081</v>
      </c>
      <c r="C1563" s="46">
        <v>1500</v>
      </c>
      <c r="D1563" s="56">
        <v>0.48775943600028715</v>
      </c>
      <c r="E1563" s="56">
        <v>0.40322398582866431</v>
      </c>
      <c r="F1563" s="250">
        <v>2023.75</v>
      </c>
      <c r="G1563" s="76">
        <v>466992193014.44232</v>
      </c>
      <c r="H1563" s="46">
        <v>9569258.3080269154</v>
      </c>
      <c r="I1563" s="76">
        <v>314043624662.51105</v>
      </c>
      <c r="J1563" s="56">
        <v>0.45383276089297919</v>
      </c>
      <c r="K1563" s="76">
        <v>5496904376.6055851</v>
      </c>
      <c r="L1563" s="76">
        <v>0</v>
      </c>
      <c r="M1563" s="76">
        <v>364431618052.76685</v>
      </c>
      <c r="N1563" s="76">
        <v>26433924056.388592</v>
      </c>
      <c r="O1563" s="76">
        <v>27980.607718647643</v>
      </c>
      <c r="P1563" s="46">
        <v>245115.69857440382</v>
      </c>
      <c r="Q1563" s="46">
        <v>108379.71433242665</v>
      </c>
      <c r="R1563" s="76">
        <v>985654076861.72412</v>
      </c>
      <c r="S1563" s="56">
        <v>0.67259447262302352</v>
      </c>
      <c r="T1563" s="56">
        <v>0.58972568514229107</v>
      </c>
      <c r="U1563" s="46">
        <v>17.80735653008723</v>
      </c>
      <c r="V1563" s="76">
        <v>11422779555240.15</v>
      </c>
      <c r="W1563" s="84">
        <v>3602.2409381748898</v>
      </c>
      <c r="X1563" s="82">
        <v>4.075408666635192E-2</v>
      </c>
      <c r="Y1563" s="476">
        <v>2.0000000000000001E-4</v>
      </c>
    </row>
    <row r="1564" spans="1:25" x14ac:dyDescent="0.2">
      <c r="A1564" s="475">
        <v>1560</v>
      </c>
      <c r="B1564" s="56">
        <v>0.54840486847958347</v>
      </c>
      <c r="C1564" s="46">
        <v>5376.7694411367011</v>
      </c>
      <c r="D1564" s="56">
        <v>0.91416705295933209</v>
      </c>
      <c r="E1564" s="56">
        <v>0.34444331903698011</v>
      </c>
      <c r="F1564" s="250">
        <v>2023.75</v>
      </c>
      <c r="G1564" s="76">
        <v>430338946609.50085</v>
      </c>
      <c r="H1564" s="46">
        <v>25417118.713662785</v>
      </c>
      <c r="I1564" s="76">
        <v>616773328920.47498</v>
      </c>
      <c r="J1564" s="56">
        <v>0.38492785006960695</v>
      </c>
      <c r="K1564" s="76">
        <v>11936793920.787649</v>
      </c>
      <c r="L1564" s="76">
        <v>0</v>
      </c>
      <c r="M1564" s="76">
        <v>476237634808.48486</v>
      </c>
      <c r="N1564" s="76">
        <v>12327418989.321154</v>
      </c>
      <c r="O1564" s="76">
        <v>31180.530910404061</v>
      </c>
      <c r="P1564" s="46">
        <v>134706.37259372079</v>
      </c>
      <c r="Q1564" s="46">
        <v>52337.317282924341</v>
      </c>
      <c r="R1564" s="76">
        <v>1594138007885.0862</v>
      </c>
      <c r="S1564" s="56">
        <v>0.63281703588592675</v>
      </c>
      <c r="T1564" s="56">
        <v>0.37930378458408942</v>
      </c>
      <c r="U1564" s="46">
        <v>17.241514768310378</v>
      </c>
      <c r="V1564" s="76">
        <v>11433172062396.275</v>
      </c>
      <c r="W1564" s="84">
        <v>3608.9990245419517</v>
      </c>
      <c r="X1564" s="82">
        <v>4.2481657612260658E-2</v>
      </c>
      <c r="Y1564" s="476">
        <v>2.0000000000000001E-4</v>
      </c>
    </row>
    <row r="1565" spans="1:25" x14ac:dyDescent="0.2">
      <c r="A1565" s="475">
        <v>1561</v>
      </c>
      <c r="B1565" s="56">
        <v>0.44410499963457301</v>
      </c>
      <c r="C1565" s="46">
        <v>10011.200134578818</v>
      </c>
      <c r="D1565" s="56">
        <v>0.94251174116096559</v>
      </c>
      <c r="E1565" s="56">
        <v>0.25325133662448529</v>
      </c>
      <c r="F1565" s="250">
        <v>2025.45</v>
      </c>
      <c r="G1565" s="76">
        <v>347191200450.49768</v>
      </c>
      <c r="H1565" s="46">
        <v>24974574.006929658</v>
      </c>
      <c r="I1565" s="76">
        <v>617531690841.95996</v>
      </c>
      <c r="J1565" s="56">
        <v>0.29018173107009804</v>
      </c>
      <c r="K1565" s="76">
        <v>36224098066.300438</v>
      </c>
      <c r="L1565" s="76">
        <v>83773467009.260681</v>
      </c>
      <c r="M1565" s="76">
        <v>144168825805.02716</v>
      </c>
      <c r="N1565" s="76">
        <v>128643831752.30804</v>
      </c>
      <c r="O1565" s="76">
        <v>32453.84519808018</v>
      </c>
      <c r="P1565" s="46">
        <v>689996.49305953225</v>
      </c>
      <c r="Q1565" s="46">
        <v>471747.16563249833</v>
      </c>
      <c r="R1565" s="76">
        <v>1375001138120.635</v>
      </c>
      <c r="S1565" s="56">
        <v>0.50904158285215295</v>
      </c>
      <c r="T1565" s="56">
        <v>0.37581216745589058</v>
      </c>
      <c r="U1565" s="46">
        <v>16.921948031801133</v>
      </c>
      <c r="V1565" s="76">
        <v>9327903335311.7559</v>
      </c>
      <c r="W1565" s="84">
        <v>2943.3159479191299</v>
      </c>
      <c r="X1565" s="82">
        <v>4.4622037875056933E-2</v>
      </c>
      <c r="Y1565" s="476">
        <v>2.0000000000000001E-4</v>
      </c>
    </row>
    <row r="1566" spans="1:25" x14ac:dyDescent="0.2">
      <c r="A1566" s="475">
        <v>1562</v>
      </c>
      <c r="B1566" s="56">
        <v>0.66868037664352986</v>
      </c>
      <c r="C1566" s="46">
        <v>2431.659588587338</v>
      </c>
      <c r="D1566" s="56">
        <v>1.1708187454900612</v>
      </c>
      <c r="E1566" s="56">
        <v>0.30336582405618318</v>
      </c>
      <c r="F1566" s="250">
        <v>2024.96</v>
      </c>
      <c r="G1566" s="76">
        <v>428983538340.4931</v>
      </c>
      <c r="H1566" s="46">
        <v>43083701.214268535</v>
      </c>
      <c r="I1566" s="76">
        <v>870412334551.99426</v>
      </c>
      <c r="J1566" s="56">
        <v>0.40125641774590426</v>
      </c>
      <c r="K1566" s="76">
        <v>27757812647.635895</v>
      </c>
      <c r="L1566" s="76">
        <v>36023751377.963097</v>
      </c>
      <c r="M1566" s="76">
        <v>321353162319.51837</v>
      </c>
      <c r="N1566" s="76">
        <v>76441621029.483978</v>
      </c>
      <c r="O1566" s="76">
        <v>22764.776586879081</v>
      </c>
      <c r="P1566" s="46">
        <v>551786.33343109093</v>
      </c>
      <c r="Q1566" s="46">
        <v>353353.79386095703</v>
      </c>
      <c r="R1566" s="76">
        <v>1875226082615.8879</v>
      </c>
      <c r="S1566" s="56">
        <v>0.5865596702128465</v>
      </c>
      <c r="T1566" s="56">
        <v>0.3628344243748558</v>
      </c>
      <c r="U1566" s="46">
        <v>16.723516851105213</v>
      </c>
      <c r="V1566" s="76">
        <v>12352970512365.643</v>
      </c>
      <c r="W1566" s="84">
        <v>3893.6588581291462</v>
      </c>
      <c r="X1566" s="82">
        <v>4.3998575091860698E-2</v>
      </c>
      <c r="Y1566" s="476">
        <v>2.0000000000000001E-4</v>
      </c>
    </row>
    <row r="1567" spans="1:25" x14ac:dyDescent="0.2">
      <c r="A1567" s="475">
        <v>1563</v>
      </c>
      <c r="B1567" s="56">
        <v>0.48352588266401475</v>
      </c>
      <c r="C1567" s="46">
        <v>7370.9328944501021</v>
      </c>
      <c r="D1567" s="56">
        <v>0.80592614660162043</v>
      </c>
      <c r="E1567" s="56">
        <v>0.33968910749885661</v>
      </c>
      <c r="F1567" s="250">
        <v>2023.75</v>
      </c>
      <c r="G1567" s="76">
        <v>270292070516.90857</v>
      </c>
      <c r="H1567" s="46">
        <v>20194053.798897922</v>
      </c>
      <c r="I1567" s="76">
        <v>439999305499.53528</v>
      </c>
      <c r="J1567" s="56">
        <v>0.24321145047693338</v>
      </c>
      <c r="K1567" s="76">
        <v>16980847927.017971</v>
      </c>
      <c r="L1567" s="76">
        <v>0</v>
      </c>
      <c r="M1567" s="76">
        <v>286549831691.77026</v>
      </c>
      <c r="N1567" s="76">
        <v>8255323267.357893</v>
      </c>
      <c r="O1567" s="76">
        <v>24300.625317094138</v>
      </c>
      <c r="P1567" s="46">
        <v>101465.4374999979</v>
      </c>
      <c r="Q1567" s="46">
        <v>33113.812499998901</v>
      </c>
      <c r="R1567" s="76">
        <v>1057534913612.7887</v>
      </c>
      <c r="S1567" s="56">
        <v>0.56041495444467804</v>
      </c>
      <c r="T1567" s="56">
        <v>0.32932712922875668</v>
      </c>
      <c r="U1567" s="46">
        <v>17.572295313264455</v>
      </c>
      <c r="V1567" s="76">
        <v>6759086221544.1006</v>
      </c>
      <c r="W1567" s="84">
        <v>2133.1768709579842</v>
      </c>
      <c r="X1567" s="82">
        <v>4.1617850664751592E-2</v>
      </c>
      <c r="Y1567" s="476">
        <v>2.0000000000000001E-4</v>
      </c>
    </row>
    <row r="1568" spans="1:25" x14ac:dyDescent="0.2">
      <c r="A1568" s="475">
        <v>1564</v>
      </c>
      <c r="B1568" s="56">
        <v>0.46155343372931668</v>
      </c>
      <c r="C1568" s="46">
        <v>4622.4680837005526</v>
      </c>
      <c r="D1568" s="56">
        <v>1.1020271501065304</v>
      </c>
      <c r="E1568" s="56">
        <v>0.53579998680173369</v>
      </c>
      <c r="F1568" s="250">
        <v>2024.66</v>
      </c>
      <c r="G1568" s="76">
        <v>240458655137.61533</v>
      </c>
      <c r="H1568" s="46">
        <v>33032094.326614566</v>
      </c>
      <c r="I1568" s="76">
        <v>900829401614.54065</v>
      </c>
      <c r="J1568" s="56">
        <v>0.40264079503161965</v>
      </c>
      <c r="K1568" s="76">
        <v>41734855905.788689</v>
      </c>
      <c r="L1568" s="76">
        <v>14382803634.032558</v>
      </c>
      <c r="M1568" s="76">
        <v>204187296891.27823</v>
      </c>
      <c r="N1568" s="76">
        <v>20792779871.006828</v>
      </c>
      <c r="O1568" s="76">
        <v>27494.934087789181</v>
      </c>
      <c r="P1568" s="46">
        <v>157565.00114999764</v>
      </c>
      <c r="Q1568" s="46">
        <v>75994.701818116606</v>
      </c>
      <c r="R1568" s="76">
        <v>1589016707569.1792</v>
      </c>
      <c r="S1568" s="56">
        <v>0.55385217640310225</v>
      </c>
      <c r="T1568" s="56">
        <v>0.3185657996496058</v>
      </c>
      <c r="U1568" s="46">
        <v>15.782997925971044</v>
      </c>
      <c r="V1568" s="76">
        <v>8714122529798.7871</v>
      </c>
      <c r="W1568" s="84">
        <v>2750.005732691759</v>
      </c>
      <c r="X1568" s="82">
        <v>4.6793428167291339E-2</v>
      </c>
      <c r="Y1568" s="476">
        <v>2.0000000000000001E-4</v>
      </c>
    </row>
    <row r="1569" spans="1:25" x14ac:dyDescent="0.2">
      <c r="A1569" s="475">
        <v>1565</v>
      </c>
      <c r="B1569" s="56">
        <v>0.58129739248239154</v>
      </c>
      <c r="C1569" s="46">
        <v>6482.7083469975905</v>
      </c>
      <c r="D1569" s="56">
        <v>1.0089456987950234</v>
      </c>
      <c r="E1569" s="56">
        <v>0.23510878667897428</v>
      </c>
      <c r="F1569" s="250">
        <v>2026.94</v>
      </c>
      <c r="G1569" s="76">
        <v>97182873601.521301</v>
      </c>
      <c r="H1569" s="46">
        <v>22214325.230831176</v>
      </c>
      <c r="I1569" s="76">
        <v>528407786254.75128</v>
      </c>
      <c r="J1569" s="56">
        <v>0.23700739993093112</v>
      </c>
      <c r="K1569" s="76">
        <v>22371893387.340633</v>
      </c>
      <c r="L1569" s="76">
        <v>14185792049.576498</v>
      </c>
      <c r="M1569" s="76">
        <v>8591858881.796133</v>
      </c>
      <c r="N1569" s="76">
        <v>3780778569.2513394</v>
      </c>
      <c r="O1569" s="76">
        <v>25221.846719082034</v>
      </c>
      <c r="P1569" s="46">
        <v>74309.055263272661</v>
      </c>
      <c r="Q1569" s="46">
        <v>13140.513815818165</v>
      </c>
      <c r="R1569" s="76">
        <v>821096388859.6571</v>
      </c>
      <c r="S1569" s="56">
        <v>0.42474672749053538</v>
      </c>
      <c r="T1569" s="56">
        <v>0.23325850476586979</v>
      </c>
      <c r="U1569" s="46">
        <v>15.897159344038702</v>
      </c>
      <c r="V1569" s="76">
        <v>3324808891667.77</v>
      </c>
      <c r="W1569" s="84">
        <v>1049.6323056757385</v>
      </c>
      <c r="X1569" s="82">
        <v>4.7081471253818029E-2</v>
      </c>
      <c r="Y1569" s="476">
        <v>2.0000000000000001E-4</v>
      </c>
    </row>
    <row r="1570" spans="1:25" x14ac:dyDescent="0.2">
      <c r="A1570" s="475">
        <v>1566</v>
      </c>
      <c r="B1570" s="56">
        <v>0.65506275407882453</v>
      </c>
      <c r="C1570" s="46">
        <v>3250.8527799175358</v>
      </c>
      <c r="D1570" s="56">
        <v>0.7251817959862169</v>
      </c>
      <c r="E1570" s="56">
        <v>0.49467121224698485</v>
      </c>
      <c r="F1570" s="250">
        <v>2026.15</v>
      </c>
      <c r="G1570" s="76">
        <v>93358719530.057419</v>
      </c>
      <c r="H1570" s="46">
        <v>17122592.371815428</v>
      </c>
      <c r="I1570" s="76">
        <v>457612415396.39697</v>
      </c>
      <c r="J1570" s="56">
        <v>0.32563418267773481</v>
      </c>
      <c r="K1570" s="76">
        <v>43749686781.855545</v>
      </c>
      <c r="L1570" s="76">
        <v>89013692535.063644</v>
      </c>
      <c r="M1570" s="76">
        <v>43617028207.102882</v>
      </c>
      <c r="N1570" s="76">
        <v>82915013353.76712</v>
      </c>
      <c r="O1570" s="76">
        <v>13899.238716092368</v>
      </c>
      <c r="P1570" s="46">
        <v>469751.46003512392</v>
      </c>
      <c r="Q1570" s="46">
        <v>302002.25948433153</v>
      </c>
      <c r="R1570" s="76">
        <v>846722568543.51331</v>
      </c>
      <c r="S1570" s="56">
        <v>0.47991656826046547</v>
      </c>
      <c r="T1570" s="56">
        <v>0.29563827562126271</v>
      </c>
      <c r="U1570" s="46">
        <v>14.892825605319084</v>
      </c>
      <c r="V1570" s="76">
        <v>4161402973824.582</v>
      </c>
      <c r="W1570" s="84">
        <v>1313.4709619759574</v>
      </c>
      <c r="X1570" s="82">
        <v>4.8119885227072064E-2</v>
      </c>
      <c r="Y1570" s="476">
        <v>2.0000000000000001E-4</v>
      </c>
    </row>
    <row r="1571" spans="1:25" x14ac:dyDescent="0.2">
      <c r="A1571" s="475">
        <v>1567</v>
      </c>
      <c r="B1571" s="56">
        <v>0.40822830921328496</v>
      </c>
      <c r="C1571" s="46">
        <v>5152.2558473931476</v>
      </c>
      <c r="D1571" s="56">
        <v>0.3870126562664149</v>
      </c>
      <c r="E1571" s="56">
        <v>0.59890626808213643</v>
      </c>
      <c r="F1571" s="250">
        <v>2023.75</v>
      </c>
      <c r="G1571" s="76">
        <v>157274180162.61523</v>
      </c>
      <c r="H1571" s="46">
        <v>7030712.7597201141</v>
      </c>
      <c r="I1571" s="76">
        <v>240482399421.25305</v>
      </c>
      <c r="J1571" s="56">
        <v>0.40822830921328501</v>
      </c>
      <c r="K1571" s="76">
        <v>1932493642.3380802</v>
      </c>
      <c r="L1571" s="76">
        <v>0</v>
      </c>
      <c r="M1571" s="76">
        <v>316240248931.27808</v>
      </c>
      <c r="N1571" s="76">
        <v>110662218916.3441</v>
      </c>
      <c r="O1571" s="76">
        <v>26342.038164410787</v>
      </c>
      <c r="P1571" s="46">
        <v>727869.40017887694</v>
      </c>
      <c r="Q1571" s="46">
        <v>441121.07507264719</v>
      </c>
      <c r="R1571" s="76">
        <v>929249738278.87988</v>
      </c>
      <c r="S1571" s="56">
        <v>0.62641832294486477</v>
      </c>
      <c r="T1571" s="56">
        <v>0.27362894982762143</v>
      </c>
      <c r="U1571" s="46">
        <v>16.699792131225632</v>
      </c>
      <c r="V1571" s="76">
        <v>4772365336308.1514</v>
      </c>
      <c r="W1571" s="84">
        <v>1503.7165047136016</v>
      </c>
      <c r="X1571" s="82">
        <v>4.2691924001276284E-2</v>
      </c>
      <c r="Y1571" s="476">
        <v>2.0000000000000001E-4</v>
      </c>
    </row>
    <row r="1572" spans="1:25" x14ac:dyDescent="0.2">
      <c r="A1572" s="475">
        <v>1568</v>
      </c>
      <c r="B1572" s="56">
        <v>0.41431530802300337</v>
      </c>
      <c r="C1572" s="46">
        <v>5638.8234337367976</v>
      </c>
      <c r="D1572" s="56">
        <v>0.35900494967484931</v>
      </c>
      <c r="E1572" s="56">
        <v>0.7</v>
      </c>
      <c r="F1572" s="250">
        <v>2023.75</v>
      </c>
      <c r="G1572" s="76">
        <v>294607178741.32861</v>
      </c>
      <c r="H1572" s="46">
        <v>6340742.8337466074</v>
      </c>
      <c r="I1572" s="76">
        <v>186572649078.78574</v>
      </c>
      <c r="J1572" s="56">
        <v>0.34440307055520758</v>
      </c>
      <c r="K1572" s="76">
        <v>4250589599.0869908</v>
      </c>
      <c r="L1572" s="76">
        <v>0</v>
      </c>
      <c r="M1572" s="76">
        <v>257809435266.45749</v>
      </c>
      <c r="N1572" s="76">
        <v>48256564319.92083</v>
      </c>
      <c r="O1572" s="76">
        <v>27297.339661096041</v>
      </c>
      <c r="P1572" s="46">
        <v>385785.75605047797</v>
      </c>
      <c r="Q1572" s="46">
        <v>201997.74035387955</v>
      </c>
      <c r="R1572" s="76">
        <v>725507635802.79407</v>
      </c>
      <c r="S1572" s="56">
        <v>0.64056095480773179</v>
      </c>
      <c r="T1572" s="56">
        <v>0.48498892889709549</v>
      </c>
      <c r="U1572" s="46">
        <v>18.010338717006476</v>
      </c>
      <c r="V1572" s="76">
        <v>7021619085622.167</v>
      </c>
      <c r="W1572" s="84">
        <v>2212.7419140270949</v>
      </c>
      <c r="X1572" s="82">
        <v>4.0201912164329834E-2</v>
      </c>
      <c r="Y1572" s="476">
        <v>2.0000000000000001E-4</v>
      </c>
    </row>
    <row r="1573" spans="1:25" x14ac:dyDescent="0.2">
      <c r="A1573" s="475">
        <v>1569</v>
      </c>
      <c r="B1573" s="56">
        <v>0.63601020711879896</v>
      </c>
      <c r="C1573" s="46">
        <v>1500</v>
      </c>
      <c r="D1573" s="56">
        <v>0.67653068361908142</v>
      </c>
      <c r="E1573" s="56">
        <v>0.61075908602424767</v>
      </c>
      <c r="F1573" s="250">
        <v>2025.08</v>
      </c>
      <c r="G1573" s="76">
        <v>139623182776.06061</v>
      </c>
      <c r="H1573" s="46">
        <v>16171951.354000296</v>
      </c>
      <c r="I1573" s="76">
        <v>454060197268.85858</v>
      </c>
      <c r="J1573" s="56">
        <v>0.40115735730933588</v>
      </c>
      <c r="K1573" s="76">
        <v>21489047911.907902</v>
      </c>
      <c r="L1573" s="76">
        <v>13977343515.628973</v>
      </c>
      <c r="M1573" s="76">
        <v>83500800230.490372</v>
      </c>
      <c r="N1573" s="76">
        <v>16370919151.073494</v>
      </c>
      <c r="O1573" s="76">
        <v>19026.392864563317</v>
      </c>
      <c r="P1573" s="46">
        <v>152887.9834940694</v>
      </c>
      <c r="Q1573" s="46">
        <v>64600.336417242659</v>
      </c>
      <c r="R1573" s="76">
        <v>822053606592.69336</v>
      </c>
      <c r="S1573" s="56">
        <v>0.55788303617078139</v>
      </c>
      <c r="T1573" s="56">
        <v>0.37005604720066454</v>
      </c>
      <c r="U1573" s="46">
        <v>15.669904985547715</v>
      </c>
      <c r="V1573" s="76">
        <v>5342903809763.8945</v>
      </c>
      <c r="W1573" s="84">
        <v>1684.2177463141145</v>
      </c>
      <c r="X1573" s="82">
        <v>4.5620243809860066E-2</v>
      </c>
      <c r="Y1573" s="476">
        <v>2.0000000000000001E-4</v>
      </c>
    </row>
    <row r="1574" spans="1:25" x14ac:dyDescent="0.2">
      <c r="A1574" s="475">
        <v>1570</v>
      </c>
      <c r="B1574" s="56">
        <v>0.58615167806022617</v>
      </c>
      <c r="C1574" s="46">
        <v>3532.2453841712932</v>
      </c>
      <c r="D1574" s="56">
        <v>0.79345235890258325</v>
      </c>
      <c r="E1574" s="56">
        <v>0.36984391944345674</v>
      </c>
      <c r="F1574" s="250">
        <v>2024.72</v>
      </c>
      <c r="G1574" s="76">
        <v>393870843437.62402</v>
      </c>
      <c r="H1574" s="46">
        <v>20289654.929666013</v>
      </c>
      <c r="I1574" s="76">
        <v>537431797176.37585</v>
      </c>
      <c r="J1574" s="56">
        <v>0.38293215792408242</v>
      </c>
      <c r="K1574" s="76">
        <v>21073680830.366249</v>
      </c>
      <c r="L1574" s="76">
        <v>0</v>
      </c>
      <c r="M1574" s="76">
        <v>243602956353.87927</v>
      </c>
      <c r="N1574" s="76">
        <v>23943395014.578976</v>
      </c>
      <c r="O1574" s="76">
        <v>21046.370788126143</v>
      </c>
      <c r="P1574" s="46">
        <v>198952.44688530886</v>
      </c>
      <c r="Q1574" s="46">
        <v>94724.161609949646</v>
      </c>
      <c r="R1574" s="76">
        <v>1252141673480.7327</v>
      </c>
      <c r="S1574" s="56">
        <v>0.60367735445851722</v>
      </c>
      <c r="T1574" s="56">
        <v>0.44090947850428031</v>
      </c>
      <c r="U1574" s="46">
        <v>17.228196617891456</v>
      </c>
      <c r="V1574" s="76">
        <v>10431279503099.75</v>
      </c>
      <c r="W1574" s="84">
        <v>3291.4254093718196</v>
      </c>
      <c r="X1574" s="82">
        <v>4.231540575946531E-2</v>
      </c>
      <c r="Y1574" s="476">
        <v>2.0000000000000001E-4</v>
      </c>
    </row>
    <row r="1575" spans="1:25" x14ac:dyDescent="0.2">
      <c r="A1575" s="475">
        <v>1571</v>
      </c>
      <c r="B1575" s="56">
        <v>0.37306145753116776</v>
      </c>
      <c r="C1575" s="46">
        <v>4427.2887728229371</v>
      </c>
      <c r="D1575" s="56">
        <v>0.73209937328463048</v>
      </c>
      <c r="E1575" s="56">
        <v>0.4234794210802823</v>
      </c>
      <c r="F1575" s="250">
        <v>2024.54</v>
      </c>
      <c r="G1575" s="76">
        <v>109105563446.89713</v>
      </c>
      <c r="H1575" s="46">
        <v>17434376.161292914</v>
      </c>
      <c r="I1575" s="76">
        <v>514581808299.09338</v>
      </c>
      <c r="J1575" s="56">
        <v>0.34806881935137868</v>
      </c>
      <c r="K1575" s="76">
        <v>17661829523.519054</v>
      </c>
      <c r="L1575" s="76">
        <v>0</v>
      </c>
      <c r="M1575" s="76">
        <v>128298852806.96674</v>
      </c>
      <c r="N1575" s="76">
        <v>101980268299.71378</v>
      </c>
      <c r="O1575" s="76">
        <v>27024.615789956893</v>
      </c>
      <c r="P1575" s="46">
        <v>523004.18875362654</v>
      </c>
      <c r="Q1575" s="46">
        <v>344252.85421975527</v>
      </c>
      <c r="R1575" s="76">
        <v>955688098383.99683</v>
      </c>
      <c r="S1575" s="56">
        <v>0.49147109939523054</v>
      </c>
      <c r="T1575" s="56">
        <v>0.29503047692228324</v>
      </c>
      <c r="U1575" s="46">
        <v>15.223168801660902</v>
      </c>
      <c r="V1575" s="76">
        <v>4746507753489.3955</v>
      </c>
      <c r="W1575" s="84">
        <v>1497.6305256821543</v>
      </c>
      <c r="X1575" s="82">
        <v>4.7731701901073578E-2</v>
      </c>
      <c r="Y1575" s="476">
        <v>2.0000000000000001E-4</v>
      </c>
    </row>
    <row r="1576" spans="1:25" x14ac:dyDescent="0.2">
      <c r="A1576" s="475">
        <v>1572</v>
      </c>
      <c r="B1576" s="56">
        <v>0.33008324960429214</v>
      </c>
      <c r="C1576" s="46">
        <v>6159.5864054352787</v>
      </c>
      <c r="D1576" s="56">
        <v>0.47004092062074121</v>
      </c>
      <c r="E1576" s="56">
        <v>0.41254991553319359</v>
      </c>
      <c r="F1576" s="250">
        <v>2025.34</v>
      </c>
      <c r="G1576" s="76">
        <v>298663230162.01208</v>
      </c>
      <c r="H1576" s="46">
        <v>8727386.8888641577</v>
      </c>
      <c r="I1576" s="76">
        <v>228357857004.56683</v>
      </c>
      <c r="J1576" s="56">
        <v>0.32329744350312428</v>
      </c>
      <c r="K1576" s="76">
        <v>26037613790.872921</v>
      </c>
      <c r="L1576" s="76">
        <v>79399131166.883377</v>
      </c>
      <c r="M1576" s="76">
        <v>120723974929.72392</v>
      </c>
      <c r="N1576" s="76">
        <v>33949444256.14743</v>
      </c>
      <c r="O1576" s="76">
        <v>34436.158967282769</v>
      </c>
      <c r="P1576" s="46">
        <v>265406.62840483675</v>
      </c>
      <c r="Q1576" s="46">
        <v>149989.28117087131</v>
      </c>
      <c r="R1576" s="76">
        <v>718422143296.672</v>
      </c>
      <c r="S1576" s="56">
        <v>0.60251955372265664</v>
      </c>
      <c r="T1576" s="56">
        <v>0.51054667245934293</v>
      </c>
      <c r="U1576" s="46">
        <v>17.817396367028394</v>
      </c>
      <c r="V1576" s="76">
        <v>7116071625138.4902</v>
      </c>
      <c r="W1576" s="84">
        <v>2242.9976122435592</v>
      </c>
      <c r="X1576" s="82">
        <v>4.1303566147674976E-2</v>
      </c>
      <c r="Y1576" s="476">
        <v>2.0000000000000001E-4</v>
      </c>
    </row>
    <row r="1577" spans="1:25" x14ac:dyDescent="0.2">
      <c r="A1577" s="475">
        <v>1573</v>
      </c>
      <c r="B1577" s="56">
        <v>0.43349292931278177</v>
      </c>
      <c r="C1577" s="46">
        <v>4850.7586941269974</v>
      </c>
      <c r="D1577" s="56">
        <v>0.61232562964167592</v>
      </c>
      <c r="E1577" s="56">
        <v>0.21154774252667982</v>
      </c>
      <c r="F1577" s="250">
        <v>2023.75</v>
      </c>
      <c r="G1577" s="76">
        <v>153412869923.14661</v>
      </c>
      <c r="H1577" s="46">
        <v>12806709.324423913</v>
      </c>
      <c r="I1577" s="76">
        <v>400178946702.7088</v>
      </c>
      <c r="J1577" s="56">
        <v>0.37280832286895604</v>
      </c>
      <c r="K1577" s="76">
        <v>14678206472.782583</v>
      </c>
      <c r="L1577" s="76">
        <v>0</v>
      </c>
      <c r="M1577" s="76">
        <v>165759786264.43942</v>
      </c>
      <c r="N1577" s="76">
        <v>9965689697.0401058</v>
      </c>
      <c r="O1577" s="76">
        <v>26114.319220745772</v>
      </c>
      <c r="P1577" s="46">
        <v>104430.43408064113</v>
      </c>
      <c r="Q1577" s="46">
        <v>34771.005290516805</v>
      </c>
      <c r="R1577" s="76">
        <v>763739499919.02856</v>
      </c>
      <c r="S1577" s="56">
        <v>0.56024162766697816</v>
      </c>
      <c r="T1577" s="56">
        <v>0.36021295284914123</v>
      </c>
      <c r="U1577" s="46">
        <v>16.293684116741399</v>
      </c>
      <c r="V1577" s="76">
        <v>4998718591422.377</v>
      </c>
      <c r="W1577" s="84">
        <v>1574.7519379778234</v>
      </c>
      <c r="X1577" s="82">
        <v>4.3970173837686762E-2</v>
      </c>
      <c r="Y1577" s="476">
        <v>2.0000000000000001E-4</v>
      </c>
    </row>
    <row r="1578" spans="1:25" x14ac:dyDescent="0.2">
      <c r="A1578" s="475">
        <v>1574</v>
      </c>
      <c r="B1578" s="56">
        <v>0.69341149995747553</v>
      </c>
      <c r="C1578" s="46">
        <v>6045.5936145586465</v>
      </c>
      <c r="D1578" s="56">
        <v>0.73043748710180345</v>
      </c>
      <c r="E1578" s="56">
        <v>0.38304397886014385</v>
      </c>
      <c r="F1578" s="250">
        <v>2025.64</v>
      </c>
      <c r="G1578" s="76">
        <v>208875924221.53214</v>
      </c>
      <c r="H1578" s="46">
        <v>16977802.065647256</v>
      </c>
      <c r="I1578" s="76">
        <v>464883483470.35083</v>
      </c>
      <c r="J1578" s="56">
        <v>0.37754683178702941</v>
      </c>
      <c r="K1578" s="76">
        <v>37912657453.145264</v>
      </c>
      <c r="L1578" s="76">
        <v>71634851697.604019</v>
      </c>
      <c r="M1578" s="76">
        <v>100170872207.86412</v>
      </c>
      <c r="N1578" s="76">
        <v>114570863296.1295</v>
      </c>
      <c r="O1578" s="76">
        <v>39753.674953984453</v>
      </c>
      <c r="P1578" s="46">
        <v>663060.59008840332</v>
      </c>
      <c r="Q1578" s="46">
        <v>457778.78691504087</v>
      </c>
      <c r="R1578" s="76">
        <v>1021998392120.3557</v>
      </c>
      <c r="S1578" s="56">
        <v>0.52841480855742262</v>
      </c>
      <c r="T1578" s="56">
        <v>0.37994703961481874</v>
      </c>
      <c r="U1578" s="46">
        <v>16.07269141231588</v>
      </c>
      <c r="V1578" s="76">
        <v>6811405514273.2998</v>
      </c>
      <c r="W1578" s="84">
        <v>2144.1449202918216</v>
      </c>
      <c r="X1578" s="82">
        <v>4.5714974049469517E-2</v>
      </c>
      <c r="Y1578" s="476">
        <v>2.0000000000000001E-4</v>
      </c>
    </row>
    <row r="1579" spans="1:25" x14ac:dyDescent="0.2">
      <c r="A1579" s="475">
        <v>1575</v>
      </c>
      <c r="B1579" s="56">
        <v>0.56935498936117135</v>
      </c>
      <c r="C1579" s="46">
        <v>3695.6221613994589</v>
      </c>
      <c r="D1579" s="56">
        <v>0.41893466642188526</v>
      </c>
      <c r="E1579" s="56">
        <v>0.31747805408713503</v>
      </c>
      <c r="F1579" s="250">
        <v>2023.75</v>
      </c>
      <c r="G1579" s="76">
        <v>156680555103.02408</v>
      </c>
      <c r="H1579" s="46">
        <v>7877877.6479385486</v>
      </c>
      <c r="I1579" s="76">
        <v>268395104728.07739</v>
      </c>
      <c r="J1579" s="56">
        <v>0.45043549480117817</v>
      </c>
      <c r="K1579" s="76">
        <v>7818869190.4359407</v>
      </c>
      <c r="L1579" s="76">
        <v>0</v>
      </c>
      <c r="M1579" s="76">
        <v>163667295634.22498</v>
      </c>
      <c r="N1579" s="76">
        <v>11523087744.530773</v>
      </c>
      <c r="O1579" s="76">
        <v>25063.837149072788</v>
      </c>
      <c r="P1579" s="46">
        <v>138132.75452173455</v>
      </c>
      <c r="Q1579" s="46">
        <v>46986.336493643503</v>
      </c>
      <c r="R1579" s="76">
        <v>600459842712.77356</v>
      </c>
      <c r="S1579" s="56">
        <v>0.62995466105824272</v>
      </c>
      <c r="T1579" s="56">
        <v>0.43818372765142699</v>
      </c>
      <c r="U1579" s="46">
        <v>16.523976899907961</v>
      </c>
      <c r="V1579" s="76">
        <v>5010488248627.8135</v>
      </c>
      <c r="W1579" s="84">
        <v>1579.7790500972781</v>
      </c>
      <c r="X1579" s="82">
        <v>4.2231206247762026E-2</v>
      </c>
      <c r="Y1579" s="476">
        <v>2.0000000000000001E-4</v>
      </c>
    </row>
    <row r="1580" spans="1:25" x14ac:dyDescent="0.2">
      <c r="A1580" s="475">
        <v>1576</v>
      </c>
      <c r="B1580" s="56">
        <v>0.50671777712034149</v>
      </c>
      <c r="C1580" s="46">
        <v>2533.9759448425066</v>
      </c>
      <c r="D1580" s="56">
        <v>0.90836311336593067</v>
      </c>
      <c r="E1580" s="56">
        <v>0.42795919418099415</v>
      </c>
      <c r="F1580" s="250">
        <v>2023.75</v>
      </c>
      <c r="G1580" s="76">
        <v>540093671477.04724</v>
      </c>
      <c r="H1580" s="46">
        <v>25687646.552243453</v>
      </c>
      <c r="I1580" s="76">
        <v>611947197376.65686</v>
      </c>
      <c r="J1580" s="56">
        <v>0.3195650240888197</v>
      </c>
      <c r="K1580" s="76">
        <v>9338549121.8622627</v>
      </c>
      <c r="L1580" s="76">
        <v>0</v>
      </c>
      <c r="M1580" s="76">
        <v>496624032478.81036</v>
      </c>
      <c r="N1580" s="76">
        <v>24724870006.663963</v>
      </c>
      <c r="O1580" s="76">
        <v>17635.60327444502</v>
      </c>
      <c r="P1580" s="46">
        <v>200274.93333639138</v>
      </c>
      <c r="Q1580" s="46">
        <v>93734.590127969146</v>
      </c>
      <c r="R1580" s="76">
        <v>1636298617172.0869</v>
      </c>
      <c r="S1580" s="56">
        <v>0.61128212584419328</v>
      </c>
      <c r="T1580" s="56">
        <v>0.40781199575274552</v>
      </c>
      <c r="U1580" s="46">
        <v>17.830062170314985</v>
      </c>
      <c r="V1580" s="76">
        <v>13067639557389.723</v>
      </c>
      <c r="W1580" s="84">
        <v>4124.4026884742261</v>
      </c>
      <c r="X1580" s="82">
        <v>4.0946445266873022E-2</v>
      </c>
      <c r="Y1580" s="476">
        <v>2.0000000000000001E-4</v>
      </c>
    </row>
    <row r="1581" spans="1:25" x14ac:dyDescent="0.2">
      <c r="A1581" s="475">
        <v>1577</v>
      </c>
      <c r="B1581" s="56">
        <v>0.64906187066428811</v>
      </c>
      <c r="C1581" s="46">
        <v>5168.6155123519484</v>
      </c>
      <c r="D1581" s="56">
        <v>1.0276601853588401</v>
      </c>
      <c r="E1581" s="56">
        <v>0.44662133142101557</v>
      </c>
      <c r="F1581" s="250">
        <v>2024.47</v>
      </c>
      <c r="G1581" s="76">
        <v>322995798455.86102</v>
      </c>
      <c r="H1581" s="46">
        <v>32762169.198153876</v>
      </c>
      <c r="I1581" s="76">
        <v>687275511093.12585</v>
      </c>
      <c r="J1581" s="56">
        <v>0.2407094601598968</v>
      </c>
      <c r="K1581" s="76">
        <v>14133429889.399988</v>
      </c>
      <c r="L1581" s="76">
        <v>0</v>
      </c>
      <c r="M1581" s="76">
        <v>261721523183.34323</v>
      </c>
      <c r="N1581" s="76">
        <v>89141239286.777695</v>
      </c>
      <c r="O1581" s="76">
        <v>33766.003826523556</v>
      </c>
      <c r="P1581" s="46">
        <v>522185.91283602617</v>
      </c>
      <c r="Q1581" s="46">
        <v>334277.61143795465</v>
      </c>
      <c r="R1581" s="76">
        <v>1463797041660.7053</v>
      </c>
      <c r="S1581" s="56">
        <v>0.4985626613647382</v>
      </c>
      <c r="T1581" s="56">
        <v>0.30343963537706814</v>
      </c>
      <c r="U1581" s="46">
        <v>17.320718850167655</v>
      </c>
      <c r="V1581" s="76">
        <v>8326464966947.8535</v>
      </c>
      <c r="W1581" s="84">
        <v>2627.4341460504497</v>
      </c>
      <c r="X1581" s="82">
        <v>4.2363273430210117E-2</v>
      </c>
      <c r="Y1581" s="476">
        <v>2.0000000000000001E-4</v>
      </c>
    </row>
    <row r="1582" spans="1:25" x14ac:dyDescent="0.2">
      <c r="A1582" s="475">
        <v>1578</v>
      </c>
      <c r="B1582" s="56">
        <v>0.50898786716677513</v>
      </c>
      <c r="C1582" s="46">
        <v>5415.9894408279315</v>
      </c>
      <c r="D1582" s="56">
        <v>0.6223603860345559</v>
      </c>
      <c r="E1582" s="56">
        <v>0.51477766685227833</v>
      </c>
      <c r="F1582" s="250">
        <v>2024.38</v>
      </c>
      <c r="G1582" s="76">
        <v>519487831031.12573</v>
      </c>
      <c r="H1582" s="46">
        <v>13333264.436157269</v>
      </c>
      <c r="I1582" s="76">
        <v>408850186585.71844</v>
      </c>
      <c r="J1582" s="56">
        <v>0.41231466586046961</v>
      </c>
      <c r="K1582" s="76">
        <v>12468872801.737627</v>
      </c>
      <c r="L1582" s="76">
        <v>0</v>
      </c>
      <c r="M1582" s="76">
        <v>359289443441.87952</v>
      </c>
      <c r="N1582" s="76">
        <v>42352081449.000046</v>
      </c>
      <c r="O1582" s="76">
        <v>34907.992891328009</v>
      </c>
      <c r="P1582" s="46">
        <v>288966.27092038904</v>
      </c>
      <c r="Q1582" s="46">
        <v>164252.91938219091</v>
      </c>
      <c r="R1582" s="76">
        <v>1325187566837.5952</v>
      </c>
      <c r="S1582" s="56">
        <v>0.65846736495538871</v>
      </c>
      <c r="T1582" s="56">
        <v>0.47803763837070534</v>
      </c>
      <c r="U1582" s="46">
        <v>17.896641057572936</v>
      </c>
      <c r="V1582" s="76">
        <v>12228673956620.289</v>
      </c>
      <c r="W1582" s="84">
        <v>3860.5972647238777</v>
      </c>
      <c r="X1582" s="82">
        <v>4.1512290527168018E-2</v>
      </c>
      <c r="Y1582" s="476">
        <v>2.0000000000000001E-4</v>
      </c>
    </row>
    <row r="1583" spans="1:25" x14ac:dyDescent="0.2">
      <c r="A1583" s="475">
        <v>1579</v>
      </c>
      <c r="B1583" s="56">
        <v>0.76521869655903973</v>
      </c>
      <c r="C1583" s="46">
        <v>3857.040061902796</v>
      </c>
      <c r="D1583" s="56">
        <v>0.67322134980927251</v>
      </c>
      <c r="E1583" s="56">
        <v>0.51000805069684318</v>
      </c>
      <c r="F1583" s="250">
        <v>2023.75</v>
      </c>
      <c r="G1583" s="76">
        <v>195292884160.2901</v>
      </c>
      <c r="H1583" s="46">
        <v>15160274.392353402</v>
      </c>
      <c r="I1583" s="76">
        <v>481684624219.94733</v>
      </c>
      <c r="J1583" s="56">
        <v>0.50743118802247156</v>
      </c>
      <c r="K1583" s="76">
        <v>11884962629.12829</v>
      </c>
      <c r="L1583" s="76">
        <v>0</v>
      </c>
      <c r="M1583" s="76">
        <v>268161597977.01407</v>
      </c>
      <c r="N1583" s="76">
        <v>17860938344.336216</v>
      </c>
      <c r="O1583" s="76">
        <v>36973.609304091435</v>
      </c>
      <c r="P1583" s="46">
        <v>174962.16568565593</v>
      </c>
      <c r="Q1583" s="46">
        <v>79866.341217425535</v>
      </c>
      <c r="R1583" s="76">
        <v>1030815297290.493</v>
      </c>
      <c r="S1583" s="56">
        <v>0.64850937406480635</v>
      </c>
      <c r="T1583" s="56">
        <v>0.40136036581360779</v>
      </c>
      <c r="U1583" s="46">
        <v>15.793567051089328</v>
      </c>
      <c r="V1583" s="76">
        <v>7262878849632.6396</v>
      </c>
      <c r="W1583" s="84">
        <v>2291.3683670153064</v>
      </c>
      <c r="X1583" s="82">
        <v>4.5704224815116823E-2</v>
      </c>
      <c r="Y1583" s="476">
        <v>2.0000000000000001E-4</v>
      </c>
    </row>
    <row r="1584" spans="1:25" x14ac:dyDescent="0.2">
      <c r="A1584" s="475">
        <v>1580</v>
      </c>
      <c r="B1584" s="56">
        <v>0.43770281216947837</v>
      </c>
      <c r="C1584" s="46">
        <v>1500</v>
      </c>
      <c r="D1584" s="56">
        <v>0.92560940713158557</v>
      </c>
      <c r="E1584" s="56">
        <v>0.7</v>
      </c>
      <c r="F1584" s="250">
        <v>2024.7</v>
      </c>
      <c r="G1584" s="76">
        <v>149271572676.76669</v>
      </c>
      <c r="H1584" s="46">
        <v>28209032.111683946</v>
      </c>
      <c r="I1584" s="76">
        <v>627699595834.27637</v>
      </c>
      <c r="J1584" s="56">
        <v>0.39729394863802492</v>
      </c>
      <c r="K1584" s="76">
        <v>43281171781.930542</v>
      </c>
      <c r="L1584" s="76">
        <v>65986860815.237686</v>
      </c>
      <c r="M1584" s="76">
        <v>127977566630.33319</v>
      </c>
      <c r="N1584" s="76">
        <v>35659713120.789383</v>
      </c>
      <c r="O1584" s="76">
        <v>31890.762244111575</v>
      </c>
      <c r="P1584" s="46">
        <v>294147.58030032832</v>
      </c>
      <c r="Q1584" s="46">
        <v>161369.43789982353</v>
      </c>
      <c r="R1584" s="76">
        <v>1152131010645.6921</v>
      </c>
      <c r="S1584" s="56">
        <v>0.55120262256395913</v>
      </c>
      <c r="T1584" s="56">
        <v>0.32609194728050378</v>
      </c>
      <c r="U1584" s="46">
        <v>15.216647664558042</v>
      </c>
      <c r="V1584" s="76">
        <v>6502168373109.2285</v>
      </c>
      <c r="W1584" s="84">
        <v>2048.5223702512262</v>
      </c>
      <c r="X1584" s="82">
        <v>4.6083059055377282E-2</v>
      </c>
      <c r="Y1584" s="476">
        <v>2.0000000000000001E-4</v>
      </c>
    </row>
    <row r="1585" spans="1:25" x14ac:dyDescent="0.2">
      <c r="A1585" s="475">
        <v>1581</v>
      </c>
      <c r="B1585" s="56">
        <v>0.61959939244845019</v>
      </c>
      <c r="C1585" s="46">
        <v>2932.329155685652</v>
      </c>
      <c r="D1585" s="56">
        <v>0.62734281978262407</v>
      </c>
      <c r="E1585" s="56">
        <v>0.61826106372660694</v>
      </c>
      <c r="F1585" s="250">
        <v>2024.95</v>
      </c>
      <c r="G1585" s="76">
        <v>180810919491.11472</v>
      </c>
      <c r="H1585" s="46">
        <v>13324025.198657403</v>
      </c>
      <c r="I1585" s="76">
        <v>417254503049.01001</v>
      </c>
      <c r="J1585" s="56">
        <v>0.361326860155468</v>
      </c>
      <c r="K1585" s="76">
        <v>11477264625.637018</v>
      </c>
      <c r="L1585" s="76">
        <v>0</v>
      </c>
      <c r="M1585" s="76">
        <v>189843639046.21912</v>
      </c>
      <c r="N1585" s="76">
        <v>31222326817.837212</v>
      </c>
      <c r="O1585" s="76">
        <v>25678.699834268249</v>
      </c>
      <c r="P1585" s="46">
        <v>208338.39708487791</v>
      </c>
      <c r="Q1585" s="46">
        <v>104392.40219703675</v>
      </c>
      <c r="R1585" s="76">
        <v>926433010050.19116</v>
      </c>
      <c r="S1585" s="56">
        <v>0.57777188325670847</v>
      </c>
      <c r="T1585" s="56">
        <v>0.31154782221521971</v>
      </c>
      <c r="U1585" s="46">
        <v>16.712754385818887</v>
      </c>
      <c r="V1585" s="76">
        <v>5373910875978.2031</v>
      </c>
      <c r="W1585" s="84">
        <v>1694.6795564090617</v>
      </c>
      <c r="X1585" s="82">
        <v>4.2981408319651242E-2</v>
      </c>
      <c r="Y1585" s="476">
        <v>2.0000000000000001E-4</v>
      </c>
    </row>
    <row r="1586" spans="1:25" x14ac:dyDescent="0.2">
      <c r="A1586" s="475">
        <v>1582</v>
      </c>
      <c r="B1586" s="56">
        <v>0.436439202225957</v>
      </c>
      <c r="C1586" s="46">
        <v>3681.5923389095897</v>
      </c>
      <c r="D1586" s="56">
        <v>0.25520928381294716</v>
      </c>
      <c r="E1586" s="56">
        <v>0.50781087539485836</v>
      </c>
      <c r="F1586" s="250">
        <v>2024.02</v>
      </c>
      <c r="G1586" s="76">
        <v>135249547302.29793</v>
      </c>
      <c r="H1586" s="46">
        <v>4131594.6021131864</v>
      </c>
      <c r="I1586" s="76">
        <v>174287476641.10449</v>
      </c>
      <c r="J1586" s="56">
        <v>0.436439202225957</v>
      </c>
      <c r="K1586" s="76">
        <v>3569165312.0921311</v>
      </c>
      <c r="L1586" s="76">
        <v>0</v>
      </c>
      <c r="M1586" s="76">
        <v>103189224758.68755</v>
      </c>
      <c r="N1586" s="76">
        <v>58261957572.710091</v>
      </c>
      <c r="O1586" s="76">
        <v>35251.801735106739</v>
      </c>
      <c r="P1586" s="46">
        <v>395554.53982621455</v>
      </c>
      <c r="Q1586" s="46">
        <v>211543.87936837864</v>
      </c>
      <c r="R1586" s="76">
        <v>477953764202.11493</v>
      </c>
      <c r="S1586" s="56">
        <v>0.59939215359037645</v>
      </c>
      <c r="T1586" s="56">
        <v>0.4154915999285137</v>
      </c>
      <c r="U1586" s="46">
        <v>17.062966371388416</v>
      </c>
      <c r="V1586" s="76">
        <v>3798942197963.312</v>
      </c>
      <c r="W1586" s="84">
        <v>1198.0222206579881</v>
      </c>
      <c r="X1586" s="82">
        <v>4.1972356836860819E-2</v>
      </c>
      <c r="Y1586" s="476">
        <v>2.0000000000000001E-4</v>
      </c>
    </row>
    <row r="1587" spans="1:25" x14ac:dyDescent="0.2">
      <c r="A1587" s="475">
        <v>1583</v>
      </c>
      <c r="B1587" s="56">
        <v>0.50531531390887197</v>
      </c>
      <c r="C1587" s="46">
        <v>7159.3333926177093</v>
      </c>
      <c r="D1587" s="56">
        <v>1.1845447730310901</v>
      </c>
      <c r="E1587" s="56">
        <v>0.28153955296185484</v>
      </c>
      <c r="F1587" s="250">
        <v>2025.9</v>
      </c>
      <c r="G1587" s="76">
        <v>108555336922.9738</v>
      </c>
      <c r="H1587" s="46">
        <v>26183280.180606395</v>
      </c>
      <c r="I1587" s="76">
        <v>665036653882.82324</v>
      </c>
      <c r="J1587" s="56">
        <v>0.312279732820125</v>
      </c>
      <c r="K1587" s="76">
        <v>22636513424.767509</v>
      </c>
      <c r="L1587" s="76">
        <v>32724858920.549171</v>
      </c>
      <c r="M1587" s="76">
        <v>45531618007.694992</v>
      </c>
      <c r="N1587" s="76">
        <v>5714410358.9767437</v>
      </c>
      <c r="O1587" s="76">
        <v>40234.650069146352</v>
      </c>
      <c r="P1587" s="46">
        <v>75800.296251747262</v>
      </c>
      <c r="Q1587" s="46">
        <v>20485.648125873631</v>
      </c>
      <c r="R1587" s="76">
        <v>873176979564.79382</v>
      </c>
      <c r="S1587" s="56">
        <v>0.41259391267487183</v>
      </c>
      <c r="T1587" s="56">
        <v>0.29843676259480312</v>
      </c>
      <c r="U1587" s="46">
        <v>15.412934471187262</v>
      </c>
      <c r="V1587" s="76">
        <v>4423359763668.1641</v>
      </c>
      <c r="W1587" s="84">
        <v>1396.0815258902285</v>
      </c>
      <c r="X1587" s="82">
        <v>4.8059527603438734E-2</v>
      </c>
      <c r="Y1587" s="476">
        <v>2.0000000000000001E-4</v>
      </c>
    </row>
    <row r="1588" spans="1:25" x14ac:dyDescent="0.2">
      <c r="A1588" s="475">
        <v>1584</v>
      </c>
      <c r="B1588" s="56">
        <v>0.64148850473889396</v>
      </c>
      <c r="C1588" s="46">
        <v>6562.0138602903371</v>
      </c>
      <c r="D1588" s="56">
        <v>1.1866478638050639</v>
      </c>
      <c r="E1588" s="56">
        <v>0.39353393084968996</v>
      </c>
      <c r="F1588" s="250">
        <v>2023.75</v>
      </c>
      <c r="G1588" s="76">
        <v>585000347060.93823</v>
      </c>
      <c r="H1588" s="46">
        <v>34187563.151378103</v>
      </c>
      <c r="I1588" s="76">
        <v>855976190112.59131</v>
      </c>
      <c r="J1588" s="56">
        <v>0.30493380405265536</v>
      </c>
      <c r="K1588" s="76">
        <v>23301037048.024044</v>
      </c>
      <c r="L1588" s="76">
        <v>0</v>
      </c>
      <c r="M1588" s="76">
        <v>612896127243.62939</v>
      </c>
      <c r="N1588" s="76">
        <v>50999948728.793678</v>
      </c>
      <c r="O1588" s="76">
        <v>22310.466890451193</v>
      </c>
      <c r="P1588" s="46">
        <v>275622.83026940055</v>
      </c>
      <c r="Q1588" s="46">
        <v>175210.08004507926</v>
      </c>
      <c r="R1588" s="76">
        <v>2263432917577.4858</v>
      </c>
      <c r="S1588" s="56">
        <v>0.59431699521851999</v>
      </c>
      <c r="T1588" s="56">
        <v>0.34218418730604855</v>
      </c>
      <c r="U1588" s="46">
        <v>17.494190513166583</v>
      </c>
      <c r="V1588" s="76">
        <v>14780185188460.834</v>
      </c>
      <c r="W1588" s="84">
        <v>4663.1394278380412</v>
      </c>
      <c r="X1588" s="82">
        <v>4.2180331939157677E-2</v>
      </c>
      <c r="Y1588" s="476">
        <v>2.0000000000000001E-4</v>
      </c>
    </row>
    <row r="1589" spans="1:25" x14ac:dyDescent="0.2">
      <c r="A1589" s="475">
        <v>1585</v>
      </c>
      <c r="B1589" s="56">
        <v>0.39390862248599645</v>
      </c>
      <c r="C1589" s="46">
        <v>5553.7673142520944</v>
      </c>
      <c r="D1589" s="56">
        <v>0.66456035700879068</v>
      </c>
      <c r="E1589" s="56">
        <v>0.46640764611727514</v>
      </c>
      <c r="F1589" s="250">
        <v>2023.75</v>
      </c>
      <c r="G1589" s="76">
        <v>375500161596.90936</v>
      </c>
      <c r="H1589" s="46">
        <v>14897205.427769711</v>
      </c>
      <c r="I1589" s="76">
        <v>400747852683.91351</v>
      </c>
      <c r="J1589" s="56">
        <v>0.39390862248599645</v>
      </c>
      <c r="K1589" s="76">
        <v>15586471956.989019</v>
      </c>
      <c r="L1589" s="76">
        <v>0</v>
      </c>
      <c r="M1589" s="76">
        <v>435233030391.48761</v>
      </c>
      <c r="N1589" s="76">
        <v>54397350515.181778</v>
      </c>
      <c r="O1589" s="76">
        <v>23374.80735471793</v>
      </c>
      <c r="P1589" s="46">
        <v>385145.99925648561</v>
      </c>
      <c r="Q1589" s="46">
        <v>237178.83864839369</v>
      </c>
      <c r="R1589" s="76">
        <v>1281146085108.3567</v>
      </c>
      <c r="S1589" s="56">
        <v>0.64056287067709905</v>
      </c>
      <c r="T1589" s="56">
        <v>0.38336955630001412</v>
      </c>
      <c r="U1589" s="46">
        <v>17.555418811679807</v>
      </c>
      <c r="V1589" s="76">
        <v>9482652991484.6953</v>
      </c>
      <c r="W1589" s="84">
        <v>2993.6495441369566</v>
      </c>
      <c r="X1589" s="82">
        <v>4.1563406326559076E-2</v>
      </c>
      <c r="Y1589" s="476">
        <v>2.0000000000000001E-4</v>
      </c>
    </row>
    <row r="1590" spans="1:25" x14ac:dyDescent="0.2">
      <c r="A1590" s="475">
        <v>1586</v>
      </c>
      <c r="B1590" s="56">
        <v>0.49678003409999472</v>
      </c>
      <c r="C1590" s="46">
        <v>5174.6278653437603</v>
      </c>
      <c r="D1590" s="56">
        <v>0.40600326267729647</v>
      </c>
      <c r="E1590" s="56">
        <v>0.32883172981210129</v>
      </c>
      <c r="F1590" s="250">
        <v>2023.75</v>
      </c>
      <c r="G1590" s="76">
        <v>310813647179.41718</v>
      </c>
      <c r="H1590" s="46">
        <v>7324304.1861911919</v>
      </c>
      <c r="I1590" s="76">
        <v>216941364648.19528</v>
      </c>
      <c r="J1590" s="56">
        <v>0.27822844310920758</v>
      </c>
      <c r="K1590" s="76">
        <v>69855489.991454184</v>
      </c>
      <c r="L1590" s="76">
        <v>0</v>
      </c>
      <c r="M1590" s="76">
        <v>261906036483.90222</v>
      </c>
      <c r="N1590" s="76">
        <v>48361913960.577805</v>
      </c>
      <c r="O1590" s="76">
        <v>10100.262074873863</v>
      </c>
      <c r="P1590" s="46">
        <v>333728.83579196298</v>
      </c>
      <c r="Q1590" s="46">
        <v>166311.28410495853</v>
      </c>
      <c r="R1590" s="76">
        <v>784457267942.3573</v>
      </c>
      <c r="S1590" s="56">
        <v>0.61869377519321012</v>
      </c>
      <c r="T1590" s="56">
        <v>0.44005261885237063</v>
      </c>
      <c r="U1590" s="46">
        <v>18.40208486090285</v>
      </c>
      <c r="V1590" s="76">
        <v>7014318744045.3838</v>
      </c>
      <c r="W1590" s="84">
        <v>2210.8312419371814</v>
      </c>
      <c r="X1590" s="82">
        <v>3.9326146796591015E-2</v>
      </c>
      <c r="Y1590" s="476">
        <v>2.0000000000000001E-4</v>
      </c>
    </row>
    <row r="1591" spans="1:25" x14ac:dyDescent="0.2">
      <c r="A1591" s="475">
        <v>1587</v>
      </c>
      <c r="B1591" s="56">
        <v>0.51120372277264425</v>
      </c>
      <c r="C1591" s="46">
        <v>5601.1432617435939</v>
      </c>
      <c r="D1591" s="56">
        <v>0.54841861146642834</v>
      </c>
      <c r="E1591" s="56">
        <v>0.24548473379255625</v>
      </c>
      <c r="F1591" s="250">
        <v>2026.67</v>
      </c>
      <c r="G1591" s="76">
        <v>102806626126.01761</v>
      </c>
      <c r="H1591" s="46">
        <v>10939384.395433776</v>
      </c>
      <c r="I1591" s="76">
        <v>361072768222.96637</v>
      </c>
      <c r="J1591" s="56">
        <v>0.44000880442943802</v>
      </c>
      <c r="K1591" s="76">
        <v>28759109561.586647</v>
      </c>
      <c r="L1591" s="76">
        <v>38452373234.161293</v>
      </c>
      <c r="M1591" s="76">
        <v>33074503426.666298</v>
      </c>
      <c r="N1591" s="76">
        <v>94706036642.772003</v>
      </c>
      <c r="O1591" s="76">
        <v>21019.554568089741</v>
      </c>
      <c r="P1591" s="46">
        <v>549266.42969934945</v>
      </c>
      <c r="Q1591" s="46">
        <v>371848.34540957765</v>
      </c>
      <c r="R1591" s="76">
        <v>743411993087.80334</v>
      </c>
      <c r="S1591" s="56">
        <v>0.54122379898502526</v>
      </c>
      <c r="T1591" s="56">
        <v>0.35404812405051639</v>
      </c>
      <c r="U1591" s="46">
        <v>15.227904033749024</v>
      </c>
      <c r="V1591" s="76">
        <v>4444275449951.0244</v>
      </c>
      <c r="W1591" s="84">
        <v>1403.4205343114402</v>
      </c>
      <c r="X1591" s="82">
        <v>4.7675070650514087E-2</v>
      </c>
      <c r="Y1591" s="476">
        <v>2.0000000000000001E-4</v>
      </c>
    </row>
    <row r="1592" spans="1:25" x14ac:dyDescent="0.2">
      <c r="A1592" s="475">
        <v>1588</v>
      </c>
      <c r="B1592" s="56">
        <v>0.51101808574793561</v>
      </c>
      <c r="C1592" s="46">
        <v>6560.6776910051876</v>
      </c>
      <c r="D1592" s="56">
        <v>0.9519479744309417</v>
      </c>
      <c r="E1592" s="56">
        <v>0.2415332231332146</v>
      </c>
      <c r="F1592" s="250">
        <v>2026.79</v>
      </c>
      <c r="G1592" s="76">
        <v>88622372366.49884</v>
      </c>
      <c r="H1592" s="46">
        <v>27912987.330807492</v>
      </c>
      <c r="I1592" s="76">
        <v>696630027553.32544</v>
      </c>
      <c r="J1592" s="56">
        <v>0.34373284263148085</v>
      </c>
      <c r="K1592" s="76">
        <v>33805391105.054192</v>
      </c>
      <c r="L1592" s="76">
        <v>35239256919.351509</v>
      </c>
      <c r="M1592" s="76">
        <v>16129759756.441544</v>
      </c>
      <c r="N1592" s="76">
        <v>27547571606.779472</v>
      </c>
      <c r="O1592" s="76">
        <v>22849.550597805737</v>
      </c>
      <c r="P1592" s="46">
        <v>215744.01084057603</v>
      </c>
      <c r="Q1592" s="46">
        <v>103895.03246744425</v>
      </c>
      <c r="R1592" s="76">
        <v>957500374801.37048</v>
      </c>
      <c r="S1592" s="56">
        <v>0.44479253391644652</v>
      </c>
      <c r="T1592" s="56">
        <v>0.30108805198341621</v>
      </c>
      <c r="U1592" s="46">
        <v>14.640753291789645</v>
      </c>
      <c r="V1592" s="76">
        <v>4658441346336.4541</v>
      </c>
      <c r="W1592" s="84">
        <v>1470.5792533969545</v>
      </c>
      <c r="X1592" s="82">
        <v>5.0034733300846894E-2</v>
      </c>
      <c r="Y1592" s="476">
        <v>2.0000000000000001E-4</v>
      </c>
    </row>
    <row r="1593" spans="1:25" x14ac:dyDescent="0.2">
      <c r="A1593" s="475">
        <v>1589</v>
      </c>
      <c r="B1593" s="56">
        <v>0.3932554130822567</v>
      </c>
      <c r="C1593" s="46">
        <v>5919.741909562119</v>
      </c>
      <c r="D1593" s="56">
        <v>0.37042699801808737</v>
      </c>
      <c r="E1593" s="56">
        <v>0.42338732313361216</v>
      </c>
      <c r="F1593" s="250">
        <v>2025.2</v>
      </c>
      <c r="G1593" s="76">
        <v>105862421342.12032</v>
      </c>
      <c r="H1593" s="46">
        <v>6274704.0311568454</v>
      </c>
      <c r="I1593" s="76">
        <v>272252971737.81015</v>
      </c>
      <c r="J1593" s="56">
        <v>0.39325541308225676</v>
      </c>
      <c r="K1593" s="76">
        <v>33198343005.175564</v>
      </c>
      <c r="L1593" s="76">
        <v>21504608519.469006</v>
      </c>
      <c r="M1593" s="76">
        <v>117734485481.27454</v>
      </c>
      <c r="N1593" s="76">
        <v>108072553024.95309</v>
      </c>
      <c r="O1593" s="76">
        <v>39587.553933498384</v>
      </c>
      <c r="P1593" s="46">
        <v>661623.7000144748</v>
      </c>
      <c r="Q1593" s="46">
        <v>394033.33943243109</v>
      </c>
      <c r="R1593" s="76">
        <v>682713882646.51038</v>
      </c>
      <c r="S1593" s="56">
        <v>0.53059268724464248</v>
      </c>
      <c r="T1593" s="56">
        <v>0.32597286003966491</v>
      </c>
      <c r="U1593" s="46">
        <v>15.65635695224252</v>
      </c>
      <c r="V1593" s="76">
        <v>3935286618716.5205</v>
      </c>
      <c r="W1593" s="84">
        <v>1241.6923240476747</v>
      </c>
      <c r="X1593" s="82">
        <v>4.5132043177174848E-2</v>
      </c>
      <c r="Y1593" s="476">
        <v>2.0000000000000001E-4</v>
      </c>
    </row>
    <row r="1594" spans="1:25" x14ac:dyDescent="0.2">
      <c r="A1594" s="475">
        <v>1590</v>
      </c>
      <c r="B1594" s="56">
        <v>0.52847035949656995</v>
      </c>
      <c r="C1594" s="46">
        <v>3887.4519644957318</v>
      </c>
      <c r="D1594" s="56">
        <v>0.78205485102915162</v>
      </c>
      <c r="E1594" s="56">
        <v>0.3558033154677101</v>
      </c>
      <c r="F1594" s="250">
        <v>2024.24</v>
      </c>
      <c r="G1594" s="76">
        <v>149086497977.61108</v>
      </c>
      <c r="H1594" s="46">
        <v>19322932.027625304</v>
      </c>
      <c r="I1594" s="76">
        <v>452667303368.49445</v>
      </c>
      <c r="J1594" s="56">
        <v>0.31142683056337517</v>
      </c>
      <c r="K1594" s="76">
        <v>11664833943.689018</v>
      </c>
      <c r="L1594" s="76">
        <v>0</v>
      </c>
      <c r="M1594" s="76">
        <v>162783502901.61725</v>
      </c>
      <c r="N1594" s="76">
        <v>22472684021.412014</v>
      </c>
      <c r="O1594" s="76">
        <v>31401.775075774942</v>
      </c>
      <c r="P1594" s="46">
        <v>194337.14072845338</v>
      </c>
      <c r="Q1594" s="46">
        <v>91660.38493020818</v>
      </c>
      <c r="R1594" s="76">
        <v>890552348963.48181</v>
      </c>
      <c r="S1594" s="56">
        <v>0.53344869316169863</v>
      </c>
      <c r="T1594" s="56">
        <v>0.29598421247715528</v>
      </c>
      <c r="U1594" s="46">
        <v>16.321613580290308</v>
      </c>
      <c r="V1594" s="76">
        <v>4765606206714.541</v>
      </c>
      <c r="W1594" s="84">
        <v>1501.4120439470826</v>
      </c>
      <c r="X1594" s="82">
        <v>4.4122081716443724E-2</v>
      </c>
      <c r="Y1594" s="476">
        <v>2.0000000000000001E-4</v>
      </c>
    </row>
    <row r="1595" spans="1:25" x14ac:dyDescent="0.2">
      <c r="A1595" s="475">
        <v>1591</v>
      </c>
      <c r="B1595" s="56">
        <v>0.49477381624679795</v>
      </c>
      <c r="C1595" s="46">
        <v>8182.517561600951</v>
      </c>
      <c r="D1595" s="56">
        <v>0.51965170415518325</v>
      </c>
      <c r="E1595" s="56">
        <v>0.51272206540670595</v>
      </c>
      <c r="F1595" s="250">
        <v>2025.82</v>
      </c>
      <c r="G1595" s="76">
        <v>169450263809.2861</v>
      </c>
      <c r="H1595" s="46">
        <v>9668341.7904345524</v>
      </c>
      <c r="I1595" s="76">
        <v>367894861104.60529</v>
      </c>
      <c r="J1595" s="56">
        <v>0.45418032093546012</v>
      </c>
      <c r="K1595" s="76">
        <v>19395010466.018631</v>
      </c>
      <c r="L1595" s="76">
        <v>17781232975.016651</v>
      </c>
      <c r="M1595" s="76">
        <v>89156384872.808121</v>
      </c>
      <c r="N1595" s="76">
        <v>35865275852.37368</v>
      </c>
      <c r="O1595" s="76">
        <v>34428.18134655297</v>
      </c>
      <c r="P1595" s="46">
        <v>232869.97794925096</v>
      </c>
      <c r="Q1595" s="46">
        <v>124491.95309274689</v>
      </c>
      <c r="R1595" s="76">
        <v>676775347348.60059</v>
      </c>
      <c r="S1595" s="56">
        <v>0.56968607637483626</v>
      </c>
      <c r="T1595" s="56">
        <v>0.45227214741024846</v>
      </c>
      <c r="U1595" s="46">
        <v>16.240369701658889</v>
      </c>
      <c r="V1595" s="76">
        <v>5470085287430.1084</v>
      </c>
      <c r="W1595" s="84">
        <v>1727.3704092564992</v>
      </c>
      <c r="X1595" s="82">
        <v>4.4976321973606632E-2</v>
      </c>
      <c r="Y1595" s="476">
        <v>2.0000000000000001E-4</v>
      </c>
    </row>
    <row r="1596" spans="1:25" x14ac:dyDescent="0.2">
      <c r="A1596" s="475">
        <v>1592</v>
      </c>
      <c r="B1596" s="56">
        <v>0.68120382218606568</v>
      </c>
      <c r="C1596" s="46">
        <v>6646.155881568824</v>
      </c>
      <c r="D1596" s="56">
        <v>0.71447033694894901</v>
      </c>
      <c r="E1596" s="56">
        <v>0.65005945074679106</v>
      </c>
      <c r="F1596" s="250">
        <v>2026.4</v>
      </c>
      <c r="G1596" s="76">
        <v>204812924992.60925</v>
      </c>
      <c r="H1596" s="46">
        <v>15468603.556986043</v>
      </c>
      <c r="I1596" s="76">
        <v>438152106519.82684</v>
      </c>
      <c r="J1596" s="56">
        <v>0.33444992917392391</v>
      </c>
      <c r="K1596" s="76">
        <v>13337989958.956881</v>
      </c>
      <c r="L1596" s="76">
        <v>48075866477.985054</v>
      </c>
      <c r="M1596" s="76">
        <v>99481778696.528351</v>
      </c>
      <c r="N1596" s="76">
        <v>63683328537.724106</v>
      </c>
      <c r="O1596" s="76">
        <v>41887.818816284343</v>
      </c>
      <c r="P1596" s="46">
        <v>377274.39998114901</v>
      </c>
      <c r="Q1596" s="46">
        <v>229682.52283633131</v>
      </c>
      <c r="R1596" s="76">
        <v>797832882853.83264</v>
      </c>
      <c r="S1596" s="56">
        <v>0.49243623633497646</v>
      </c>
      <c r="T1596" s="56">
        <v>0.40875894808293012</v>
      </c>
      <c r="U1596" s="46">
        <v>16.715737003632405</v>
      </c>
      <c r="V1596" s="76">
        <v>6039899902258.2725</v>
      </c>
      <c r="W1596" s="84">
        <v>1905.8946972796598</v>
      </c>
      <c r="X1596" s="82">
        <v>4.3165042014895814E-2</v>
      </c>
      <c r="Y1596" s="476">
        <v>2.0000000000000001E-4</v>
      </c>
    </row>
    <row r="1597" spans="1:25" x14ac:dyDescent="0.2">
      <c r="A1597" s="475">
        <v>1593</v>
      </c>
      <c r="B1597" s="56">
        <v>0.4161657431988684</v>
      </c>
      <c r="C1597" s="46">
        <v>2966.0587563716363</v>
      </c>
      <c r="D1597" s="56">
        <v>0.84117078749076246</v>
      </c>
      <c r="E1597" s="56">
        <v>0.31361767897954851</v>
      </c>
      <c r="F1597" s="250">
        <v>2024.68</v>
      </c>
      <c r="G1597" s="76">
        <v>237755281327.9278</v>
      </c>
      <c r="H1597" s="46">
        <v>22875864.857844256</v>
      </c>
      <c r="I1597" s="76">
        <v>588187491286.7345</v>
      </c>
      <c r="J1597" s="56">
        <v>0.32267942635624602</v>
      </c>
      <c r="K1597" s="76">
        <v>28896912972.276779</v>
      </c>
      <c r="L1597" s="76">
        <v>0</v>
      </c>
      <c r="M1597" s="76">
        <v>186985166602.72333</v>
      </c>
      <c r="N1597" s="76">
        <v>54353260310.199188</v>
      </c>
      <c r="O1597" s="76">
        <v>10865.198476946593</v>
      </c>
      <c r="P1597" s="46">
        <v>335523.92051865766</v>
      </c>
      <c r="Q1597" s="46">
        <v>194382.39067361777</v>
      </c>
      <c r="R1597" s="76">
        <v>1162541447329.3965</v>
      </c>
      <c r="S1597" s="56">
        <v>0.519313988074254</v>
      </c>
      <c r="T1597" s="56">
        <v>0.34607132173046923</v>
      </c>
      <c r="U1597" s="46">
        <v>16.466914184203748</v>
      </c>
      <c r="V1597" s="76">
        <v>7274855811270.2256</v>
      </c>
      <c r="W1597" s="84">
        <v>2293.4743606903121</v>
      </c>
      <c r="X1597" s="82">
        <v>4.4239279263152374E-2</v>
      </c>
      <c r="Y1597" s="476">
        <v>2.0000000000000001E-4</v>
      </c>
    </row>
    <row r="1598" spans="1:25" x14ac:dyDescent="0.2">
      <c r="A1598" s="475">
        <v>1594</v>
      </c>
      <c r="B1598" s="56">
        <v>0.71302017340750856</v>
      </c>
      <c r="C1598" s="46">
        <v>8446.0259383018201</v>
      </c>
      <c r="D1598" s="56">
        <v>1.1568635304550141</v>
      </c>
      <c r="E1598" s="56">
        <v>0.31961966416392318</v>
      </c>
      <c r="F1598" s="250">
        <v>2025.4</v>
      </c>
      <c r="G1598" s="76">
        <v>126930393112.04359</v>
      </c>
      <c r="H1598" s="46">
        <v>29652704.339115269</v>
      </c>
      <c r="I1598" s="76">
        <v>720129231747.84009</v>
      </c>
      <c r="J1598" s="56">
        <v>0.39723764676907991</v>
      </c>
      <c r="K1598" s="76">
        <v>38178637737.37883</v>
      </c>
      <c r="L1598" s="76">
        <v>77767549650.771683</v>
      </c>
      <c r="M1598" s="76">
        <v>115197381455.2464</v>
      </c>
      <c r="N1598" s="76">
        <v>11523365950.263697</v>
      </c>
      <c r="O1598" s="76">
        <v>37247.518487749658</v>
      </c>
      <c r="P1598" s="46">
        <v>148719.3991743545</v>
      </c>
      <c r="Q1598" s="46">
        <v>49378.155234471145</v>
      </c>
      <c r="R1598" s="76">
        <v>1226440612426.062</v>
      </c>
      <c r="S1598" s="56">
        <v>0.55454068298623371</v>
      </c>
      <c r="T1598" s="56">
        <v>0.30214877183050637</v>
      </c>
      <c r="U1598" s="46">
        <v>14.843949588756598</v>
      </c>
      <c r="V1598" s="76">
        <v>5953559674505.3213</v>
      </c>
      <c r="W1598" s="84">
        <v>1879.7908178619432</v>
      </c>
      <c r="X1598" s="82">
        <v>5.0182380589390771E-2</v>
      </c>
      <c r="Y1598" s="476">
        <v>2.0000000000000001E-4</v>
      </c>
    </row>
    <row r="1599" spans="1:25" x14ac:dyDescent="0.2">
      <c r="A1599" s="475">
        <v>1595</v>
      </c>
      <c r="B1599" s="56">
        <v>0.60185214603637849</v>
      </c>
      <c r="C1599" s="46">
        <v>2742.7984864652749</v>
      </c>
      <c r="D1599" s="56">
        <v>0.72244099838766629</v>
      </c>
      <c r="E1599" s="56">
        <v>0.66065289078919442</v>
      </c>
      <c r="F1599" s="250">
        <v>2024.01</v>
      </c>
      <c r="G1599" s="76">
        <v>413147164964.07904</v>
      </c>
      <c r="H1599" s="46">
        <v>16823839.368846476</v>
      </c>
      <c r="I1599" s="76">
        <v>445327415730.46295</v>
      </c>
      <c r="J1599" s="56">
        <v>0.34173028027276064</v>
      </c>
      <c r="K1599" s="76">
        <v>13976737293.946432</v>
      </c>
      <c r="L1599" s="76">
        <v>0</v>
      </c>
      <c r="M1599" s="76">
        <v>318460988992.91315</v>
      </c>
      <c r="N1599" s="76">
        <v>78289543357.928894</v>
      </c>
      <c r="O1599" s="76">
        <v>28780.338664437288</v>
      </c>
      <c r="P1599" s="46">
        <v>464799.9713270514</v>
      </c>
      <c r="Q1599" s="46">
        <v>298159.42920701223</v>
      </c>
      <c r="R1599" s="76">
        <v>1303717988429.1472</v>
      </c>
      <c r="S1599" s="56">
        <v>0.60235896258978705</v>
      </c>
      <c r="T1599" s="56">
        <v>0.40695609219938361</v>
      </c>
      <c r="U1599" s="46">
        <v>17.652958744222502</v>
      </c>
      <c r="V1599" s="76">
        <v>10177975508514.311</v>
      </c>
      <c r="W1599" s="84">
        <v>3208.1382101678828</v>
      </c>
      <c r="X1599" s="82">
        <v>4.1670876244739717E-2</v>
      </c>
      <c r="Y1599" s="476">
        <v>2.0000000000000001E-4</v>
      </c>
    </row>
    <row r="1600" spans="1:25" x14ac:dyDescent="0.2">
      <c r="A1600" s="475">
        <v>1596</v>
      </c>
      <c r="B1600" s="56">
        <v>0.54304626025616143</v>
      </c>
      <c r="C1600" s="46">
        <v>4434.4571589191655</v>
      </c>
      <c r="D1600" s="56">
        <v>0.63358890593261041</v>
      </c>
      <c r="E1600" s="56">
        <v>0.46032675792002598</v>
      </c>
      <c r="F1600" s="250">
        <v>2025.74</v>
      </c>
      <c r="G1600" s="76">
        <v>133094059877.7285</v>
      </c>
      <c r="H1600" s="46">
        <v>13760975.257771837</v>
      </c>
      <c r="I1600" s="76">
        <v>296276084596.13153</v>
      </c>
      <c r="J1600" s="56">
        <v>0.25887818864986611</v>
      </c>
      <c r="K1600" s="76">
        <v>15679335523.072666</v>
      </c>
      <c r="L1600" s="76">
        <v>26647621857.393311</v>
      </c>
      <c r="M1600" s="76">
        <v>111327607457.29002</v>
      </c>
      <c r="N1600" s="76">
        <v>76263303915.75444</v>
      </c>
      <c r="O1600" s="76">
        <v>26859.48780306966</v>
      </c>
      <c r="P1600" s="46">
        <v>517352.12200885604</v>
      </c>
      <c r="Q1600" s="46">
        <v>343028.15195946326</v>
      </c>
      <c r="R1600" s="76">
        <v>668349316114.08093</v>
      </c>
      <c r="S1600" s="56">
        <v>0.48952587223705729</v>
      </c>
      <c r="T1600" s="56">
        <v>0.31880327214095011</v>
      </c>
      <c r="U1600" s="46">
        <v>16.632475453781918</v>
      </c>
      <c r="V1600" s="76">
        <v>3904459260336.3291</v>
      </c>
      <c r="W1600" s="84">
        <v>1232.3156597657173</v>
      </c>
      <c r="X1600" s="82">
        <v>4.4044504892448745E-2</v>
      </c>
      <c r="Y1600" s="476">
        <v>2.0000000000000001E-4</v>
      </c>
    </row>
    <row r="1601" spans="1:25" x14ac:dyDescent="0.2">
      <c r="A1601" s="475">
        <v>1597</v>
      </c>
      <c r="B1601" s="56">
        <v>0.42842407415747624</v>
      </c>
      <c r="C1601" s="46">
        <v>1500</v>
      </c>
      <c r="D1601" s="56">
        <v>0.75271746934705785</v>
      </c>
      <c r="E1601" s="56">
        <v>0.60418327671269312</v>
      </c>
      <c r="F1601" s="250">
        <v>2024.65</v>
      </c>
      <c r="G1601" s="76">
        <v>548403568486.2464</v>
      </c>
      <c r="H1601" s="46">
        <v>19069830.226033747</v>
      </c>
      <c r="I1601" s="76">
        <v>522114762797.54083</v>
      </c>
      <c r="J1601" s="56">
        <v>0.4284240741574763</v>
      </c>
      <c r="K1601" s="76">
        <v>9512204780.7428589</v>
      </c>
      <c r="L1601" s="76">
        <v>0</v>
      </c>
      <c r="M1601" s="76">
        <v>302120442618.77747</v>
      </c>
      <c r="N1601" s="76">
        <v>16362190452.862597</v>
      </c>
      <c r="O1601" s="76">
        <v>31627.704978253245</v>
      </c>
      <c r="P1601" s="46">
        <v>161081.48450285645</v>
      </c>
      <c r="Q1601" s="46">
        <v>69056.566057303295</v>
      </c>
      <c r="R1601" s="76">
        <v>1287112093825.1956</v>
      </c>
      <c r="S1601" s="56">
        <v>0.6400570968233309</v>
      </c>
      <c r="T1601" s="56">
        <v>0.569345779173694</v>
      </c>
      <c r="U1601" s="46">
        <v>17.47059455317714</v>
      </c>
      <c r="V1601" s="76">
        <v>13897561811455.631</v>
      </c>
      <c r="W1601" s="84">
        <v>4380.6000178415388</v>
      </c>
      <c r="X1601" s="82">
        <v>4.2213313226535813E-2</v>
      </c>
      <c r="Y1601" s="476">
        <v>2.0000000000000001E-4</v>
      </c>
    </row>
    <row r="1602" spans="1:25" x14ac:dyDescent="0.2">
      <c r="A1602" s="475">
        <v>1598</v>
      </c>
      <c r="B1602" s="56">
        <v>0.40126797210857801</v>
      </c>
      <c r="C1602" s="46">
        <v>5975.6246090052555</v>
      </c>
      <c r="D1602" s="56">
        <v>0.63327824383945575</v>
      </c>
      <c r="E1602" s="56">
        <v>0.35479829643499605</v>
      </c>
      <c r="F1602" s="250">
        <v>2024.1</v>
      </c>
      <c r="G1602" s="76">
        <v>112391324964.98201</v>
      </c>
      <c r="H1602" s="46">
        <v>13562256.051697446</v>
      </c>
      <c r="I1602" s="76">
        <v>426857574152.19153</v>
      </c>
      <c r="J1602" s="56">
        <v>0.40126797210857801</v>
      </c>
      <c r="K1602" s="76">
        <v>5028831044.9471445</v>
      </c>
      <c r="L1602" s="76">
        <v>4153118017.9858294</v>
      </c>
      <c r="M1602" s="76">
        <v>155168751440.20316</v>
      </c>
      <c r="N1602" s="76">
        <v>55531302324.387878</v>
      </c>
      <c r="O1602" s="76">
        <v>21611.048456787616</v>
      </c>
      <c r="P1602" s="46">
        <v>369730.25167543418</v>
      </c>
      <c r="Q1602" s="46">
        <v>226029.19780968683</v>
      </c>
      <c r="R1602" s="76">
        <v>837918757220.68945</v>
      </c>
      <c r="S1602" s="56">
        <v>0.55556148089979152</v>
      </c>
      <c r="T1602" s="56">
        <v>0.30222173496107524</v>
      </c>
      <c r="U1602" s="46">
        <v>15.64645153759877</v>
      </c>
      <c r="V1602" s="76">
        <v>4397113163437.7925</v>
      </c>
      <c r="W1602" s="84">
        <v>1386.9772875554554</v>
      </c>
      <c r="X1602" s="82">
        <v>4.6477136744239853E-2</v>
      </c>
      <c r="Y1602" s="476">
        <v>2.0000000000000001E-4</v>
      </c>
    </row>
    <row r="1603" spans="1:25" x14ac:dyDescent="0.2">
      <c r="A1603" s="475">
        <v>1599</v>
      </c>
      <c r="B1603" s="56">
        <v>0.47034439388391924</v>
      </c>
      <c r="C1603" s="46">
        <v>1511.295412751906</v>
      </c>
      <c r="D1603" s="56">
        <v>0.80287634028838983</v>
      </c>
      <c r="E1603" s="56">
        <v>0.52784871458227245</v>
      </c>
      <c r="F1603" s="250">
        <v>2023.75</v>
      </c>
      <c r="G1603" s="76">
        <v>811675780187.66895</v>
      </c>
      <c r="H1603" s="46">
        <v>21979081.08709079</v>
      </c>
      <c r="I1603" s="76">
        <v>599390735973.57214</v>
      </c>
      <c r="J1603" s="56">
        <v>0.32784775063143723</v>
      </c>
      <c r="K1603" s="76">
        <v>12029953284.708921</v>
      </c>
      <c r="L1603" s="76">
        <v>0</v>
      </c>
      <c r="M1603" s="76">
        <v>569640495425.06958</v>
      </c>
      <c r="N1603" s="76">
        <v>106118225010.77557</v>
      </c>
      <c r="O1603" s="76">
        <v>25902.063156034306</v>
      </c>
      <c r="P1603" s="46">
        <v>542245.13413201214</v>
      </c>
      <c r="Q1603" s="46">
        <v>357324.98952491471</v>
      </c>
      <c r="R1603" s="76">
        <v>1855078218374.6443</v>
      </c>
      <c r="S1603" s="56">
        <v>0.61187242474021275</v>
      </c>
      <c r="T1603" s="56">
        <v>0.51167585433270224</v>
      </c>
      <c r="U1603" s="46">
        <v>18.113399771661808</v>
      </c>
      <c r="V1603" s="76">
        <v>18744477365699.469</v>
      </c>
      <c r="W1603" s="84">
        <v>5919.3047985757776</v>
      </c>
      <c r="X1603" s="82">
        <v>4.0564946609498435E-2</v>
      </c>
      <c r="Y1603" s="476">
        <v>2.0000000000000001E-4</v>
      </c>
    </row>
    <row r="1604" spans="1:25" x14ac:dyDescent="0.2">
      <c r="A1604" s="475">
        <v>1600</v>
      </c>
      <c r="B1604" s="56">
        <v>0.5734385536529909</v>
      </c>
      <c r="C1604" s="46">
        <v>1500</v>
      </c>
      <c r="D1604" s="56">
        <v>0.74043882237438996</v>
      </c>
      <c r="E1604" s="56">
        <v>0.41821459093252139</v>
      </c>
      <c r="F1604" s="250">
        <v>2024.35</v>
      </c>
      <c r="G1604" s="76">
        <v>329427348229.07092</v>
      </c>
      <c r="H1604" s="46">
        <v>19187718.666641004</v>
      </c>
      <c r="I1604" s="76">
        <v>522480658541.01581</v>
      </c>
      <c r="J1604" s="56">
        <v>0.37727321721699414</v>
      </c>
      <c r="K1604" s="76">
        <v>13165269904.211275</v>
      </c>
      <c r="L1604" s="76">
        <v>0</v>
      </c>
      <c r="M1604" s="76">
        <v>233513552936.71878</v>
      </c>
      <c r="N1604" s="76">
        <v>33296142794.794853</v>
      </c>
      <c r="O1604" s="76">
        <v>37257.858871628938</v>
      </c>
      <c r="P1604" s="46">
        <v>240387.67404989171</v>
      </c>
      <c r="Q1604" s="46">
        <v>125522.28842693425</v>
      </c>
      <c r="R1604" s="76">
        <v>1166781778432.6204</v>
      </c>
      <c r="S1604" s="56">
        <v>0.59094857201147988</v>
      </c>
      <c r="T1604" s="56">
        <v>0.41789281450831178</v>
      </c>
      <c r="U1604" s="46">
        <v>17.01255020492172</v>
      </c>
      <c r="V1604" s="76">
        <v>9113627677691.8711</v>
      </c>
      <c r="W1604" s="84">
        <v>2876.2465915668508</v>
      </c>
      <c r="X1604" s="82">
        <v>4.288723430366468E-2</v>
      </c>
      <c r="Y1604" s="476">
        <v>2.0000000000000001E-4</v>
      </c>
    </row>
    <row r="1605" spans="1:25" x14ac:dyDescent="0.2">
      <c r="A1605" s="475">
        <v>1601</v>
      </c>
      <c r="B1605" s="56">
        <v>0.58061840420341304</v>
      </c>
      <c r="C1605" s="46">
        <v>7047.3224400131967</v>
      </c>
      <c r="D1605" s="56">
        <v>0.73467602374823371</v>
      </c>
      <c r="E1605" s="56">
        <v>0.48810318861098595</v>
      </c>
      <c r="F1605" s="250">
        <v>2023.75</v>
      </c>
      <c r="G1605" s="76">
        <v>203189649638.05444</v>
      </c>
      <c r="H1605" s="46">
        <v>16639699.480493395</v>
      </c>
      <c r="I1605" s="76">
        <v>424857459729.74261</v>
      </c>
      <c r="J1605" s="56">
        <v>0.32130513440019115</v>
      </c>
      <c r="K1605" s="76">
        <v>10876778809.036173</v>
      </c>
      <c r="L1605" s="76">
        <v>0</v>
      </c>
      <c r="M1605" s="76">
        <v>196233203613.1015</v>
      </c>
      <c r="N1605" s="76">
        <v>89987940751.173203</v>
      </c>
      <c r="O1605" s="76">
        <v>21321.996894007589</v>
      </c>
      <c r="P1605" s="46">
        <v>536986.93187523447</v>
      </c>
      <c r="Q1605" s="46">
        <v>355384.80315508129</v>
      </c>
      <c r="R1605" s="76">
        <v>976539959527.59851</v>
      </c>
      <c r="S1605" s="56">
        <v>0.53567269680503726</v>
      </c>
      <c r="T1605" s="56">
        <v>0.30696461552569565</v>
      </c>
      <c r="U1605" s="46">
        <v>17.009778784404201</v>
      </c>
      <c r="V1605" s="76">
        <v>5546462743168.2842</v>
      </c>
      <c r="W1605" s="84">
        <v>1749.7971977318794</v>
      </c>
      <c r="X1605" s="82">
        <v>4.3587815888188386E-2</v>
      </c>
      <c r="Y1605" s="476">
        <v>2.0000000000000001E-4</v>
      </c>
    </row>
    <row r="1606" spans="1:25" x14ac:dyDescent="0.2">
      <c r="A1606" s="475">
        <v>1602</v>
      </c>
      <c r="B1606" s="56">
        <v>0.54795587415658975</v>
      </c>
      <c r="C1606" s="46">
        <v>3465.4194877461791</v>
      </c>
      <c r="D1606" s="56">
        <v>0.49032159801007108</v>
      </c>
      <c r="E1606" s="56">
        <v>0.14703695571030412</v>
      </c>
      <c r="F1606" s="250">
        <v>2023.88</v>
      </c>
      <c r="G1606" s="76">
        <v>461812342320.81122</v>
      </c>
      <c r="H1606" s="46">
        <v>9832385.1005747803</v>
      </c>
      <c r="I1606" s="76">
        <v>384243561821.83032</v>
      </c>
      <c r="J1606" s="56">
        <v>0.50872173114549302</v>
      </c>
      <c r="K1606" s="76">
        <v>13249199185.343718</v>
      </c>
      <c r="L1606" s="76">
        <v>0</v>
      </c>
      <c r="M1606" s="76">
        <v>524693778974.92212</v>
      </c>
      <c r="N1606" s="76">
        <v>30324703076.788506</v>
      </c>
      <c r="O1606" s="76">
        <v>34739.009183805312</v>
      </c>
      <c r="P1606" s="46">
        <v>217032.1658283599</v>
      </c>
      <c r="Q1606" s="46">
        <v>113401.09367579254</v>
      </c>
      <c r="R1606" s="76">
        <v>1305133114723.2173</v>
      </c>
      <c r="S1606" s="56">
        <v>0.69771187713830807</v>
      </c>
      <c r="T1606" s="56">
        <v>0.48273383802330821</v>
      </c>
      <c r="U1606" s="46">
        <v>17.366320712338712</v>
      </c>
      <c r="V1606" s="76">
        <v>12028000850726.588</v>
      </c>
      <c r="W1606" s="84">
        <v>3792.9778935270579</v>
      </c>
      <c r="X1606" s="82">
        <v>4.1970926882232813E-2</v>
      </c>
      <c r="Y1606" s="476">
        <v>2.0000000000000001E-4</v>
      </c>
    </row>
    <row r="1607" spans="1:25" x14ac:dyDescent="0.2">
      <c r="A1607" s="475">
        <v>1603</v>
      </c>
      <c r="B1607" s="56">
        <v>0.49759711606334317</v>
      </c>
      <c r="C1607" s="46">
        <v>4446.0067435689225</v>
      </c>
      <c r="D1607" s="56">
        <v>0.51145404629117308</v>
      </c>
      <c r="E1607" s="56">
        <v>0.45568688582943628</v>
      </c>
      <c r="F1607" s="250">
        <v>2025.58</v>
      </c>
      <c r="G1607" s="76">
        <v>108690319113.52911</v>
      </c>
      <c r="H1607" s="46">
        <v>9815616.3379360773</v>
      </c>
      <c r="I1607" s="76">
        <v>314941648477.22034</v>
      </c>
      <c r="J1607" s="56">
        <v>0.40976934236497775</v>
      </c>
      <c r="K1607" s="76">
        <v>13386897120.884804</v>
      </c>
      <c r="L1607" s="76">
        <v>6132964922.2414351</v>
      </c>
      <c r="M1607" s="76">
        <v>77445346752.698502</v>
      </c>
      <c r="N1607" s="76">
        <v>54172030684.016304</v>
      </c>
      <c r="O1607" s="76">
        <v>21182.173190880894</v>
      </c>
      <c r="P1607" s="46">
        <v>343783.89855534013</v>
      </c>
      <c r="Q1607" s="46">
        <v>209177.1889151067</v>
      </c>
      <c r="R1607" s="76">
        <v>576193659309.60254</v>
      </c>
      <c r="S1607" s="56">
        <v>0.52112515090383793</v>
      </c>
      <c r="T1607" s="56">
        <v>0.38749429441093336</v>
      </c>
      <c r="U1607" s="46">
        <v>15.849488467317849</v>
      </c>
      <c r="V1607" s="76">
        <v>3995843576682.6157</v>
      </c>
      <c r="W1607" s="84">
        <v>1261.6383074753235</v>
      </c>
      <c r="X1607" s="82">
        <v>4.4998664434413228E-2</v>
      </c>
      <c r="Y1607" s="476">
        <v>2.0000000000000001E-4</v>
      </c>
    </row>
    <row r="1608" spans="1:25" x14ac:dyDescent="0.2">
      <c r="A1608" s="475">
        <v>1604</v>
      </c>
      <c r="B1608" s="56">
        <v>0.53942825872655842</v>
      </c>
      <c r="C1608" s="46">
        <v>5523.241020980714</v>
      </c>
      <c r="D1608" s="56">
        <v>0.6002884523440104</v>
      </c>
      <c r="E1608" s="56">
        <v>0.25990491058340998</v>
      </c>
      <c r="F1608" s="250">
        <v>2025.33</v>
      </c>
      <c r="G1608" s="76">
        <v>146974970887.2775</v>
      </c>
      <c r="H1608" s="46">
        <v>12150358.335846314</v>
      </c>
      <c r="I1608" s="76">
        <v>416949321945.16559</v>
      </c>
      <c r="J1608" s="56">
        <v>0.45118055631623522</v>
      </c>
      <c r="K1608" s="76">
        <v>23519129731.640804</v>
      </c>
      <c r="L1608" s="76">
        <v>13901479616.184298</v>
      </c>
      <c r="M1608" s="76">
        <v>117051325169.12115</v>
      </c>
      <c r="N1608" s="76">
        <v>8857337485.364687</v>
      </c>
      <c r="O1608" s="76">
        <v>24994.976498500517</v>
      </c>
      <c r="P1608" s="46">
        <v>101465.43749999962</v>
      </c>
      <c r="Q1608" s="46">
        <v>33113.812499999774</v>
      </c>
      <c r="R1608" s="76">
        <v>754177288637.69446</v>
      </c>
      <c r="S1608" s="56">
        <v>0.59118403310588408</v>
      </c>
      <c r="T1608" s="56">
        <v>0.41388011258004992</v>
      </c>
      <c r="U1608" s="46">
        <v>15.711956722534129</v>
      </c>
      <c r="V1608" s="76">
        <v>5437426730552.1455</v>
      </c>
      <c r="W1608" s="84">
        <v>1714.8201709311336</v>
      </c>
      <c r="X1608" s="82">
        <v>4.612909061593886E-2</v>
      </c>
      <c r="Y1608" s="476">
        <v>2.0000000000000001E-4</v>
      </c>
    </row>
    <row r="1609" spans="1:25" x14ac:dyDescent="0.2">
      <c r="A1609" s="475">
        <v>1605</v>
      </c>
      <c r="B1609" s="56">
        <v>0.38700606215195188</v>
      </c>
      <c r="C1609" s="46">
        <v>4127.53760535536</v>
      </c>
      <c r="D1609" s="56">
        <v>0.65404021452671113</v>
      </c>
      <c r="E1609" s="56">
        <v>0.55644923285806835</v>
      </c>
      <c r="F1609" s="250">
        <v>2025.1</v>
      </c>
      <c r="G1609" s="76">
        <v>73328390390.634277</v>
      </c>
      <c r="H1609" s="46">
        <v>14545776.858114759</v>
      </c>
      <c r="I1609" s="76">
        <v>368335592199.03577</v>
      </c>
      <c r="J1609" s="56">
        <v>0.21615296282498508</v>
      </c>
      <c r="K1609" s="76">
        <v>13455943790.50412</v>
      </c>
      <c r="L1609" s="76">
        <v>22735751981.44656</v>
      </c>
      <c r="M1609" s="76">
        <v>99535909665.74028</v>
      </c>
      <c r="N1609" s="76">
        <v>41084923637.943573</v>
      </c>
      <c r="O1609" s="76">
        <v>10000</v>
      </c>
      <c r="P1609" s="46">
        <v>253655.82590285563</v>
      </c>
      <c r="Q1609" s="46">
        <v>137070.46233687288</v>
      </c>
      <c r="R1609" s="76">
        <v>729186509900.67163</v>
      </c>
      <c r="S1609" s="56">
        <v>0.46792095089555413</v>
      </c>
      <c r="T1609" s="56">
        <v>0.16343009955278515</v>
      </c>
      <c r="U1609" s="46">
        <v>16.528821951027538</v>
      </c>
      <c r="V1609" s="76">
        <v>2221044143413.1772</v>
      </c>
      <c r="W1609" s="84">
        <v>700.7407141004943</v>
      </c>
      <c r="X1609" s="82">
        <v>4.2502668098964184E-2</v>
      </c>
      <c r="Y1609" s="476">
        <v>2.0000000000000001E-4</v>
      </c>
    </row>
    <row r="1610" spans="1:25" x14ac:dyDescent="0.2">
      <c r="A1610" s="475">
        <v>1606</v>
      </c>
      <c r="B1610" s="56">
        <v>0.49883118544876898</v>
      </c>
      <c r="C1610" s="46">
        <v>4920.15848305291</v>
      </c>
      <c r="D1610" s="56">
        <v>0.64014045769580119</v>
      </c>
      <c r="E1610" s="56">
        <v>0.30550480254545387</v>
      </c>
      <c r="F1610" s="250">
        <v>2025.82</v>
      </c>
      <c r="G1610" s="76">
        <v>106350163474.21631</v>
      </c>
      <c r="H1610" s="46">
        <v>13653085.726544768</v>
      </c>
      <c r="I1610" s="76">
        <v>436391361167.19238</v>
      </c>
      <c r="J1610" s="56">
        <v>0.46818118515492158</v>
      </c>
      <c r="K1610" s="76">
        <v>18627107466.32756</v>
      </c>
      <c r="L1610" s="76">
        <v>18814648903.242249</v>
      </c>
      <c r="M1610" s="76">
        <v>86653067912.153625</v>
      </c>
      <c r="N1610" s="76">
        <v>27606512654.069744</v>
      </c>
      <c r="O1610" s="76">
        <v>31583.466045291771</v>
      </c>
      <c r="P1610" s="46">
        <v>223076.18506971348</v>
      </c>
      <c r="Q1610" s="46">
        <v>114846.88673298692</v>
      </c>
      <c r="R1610" s="76">
        <v>716877291200.05933</v>
      </c>
      <c r="S1610" s="56">
        <v>0.57311672927064439</v>
      </c>
      <c r="T1610" s="56">
        <v>0.38446165504815744</v>
      </c>
      <c r="U1610" s="46">
        <v>15.176589415151529</v>
      </c>
      <c r="V1610" s="76">
        <v>4700245107889.1621</v>
      </c>
      <c r="W1610" s="84">
        <v>1481.9394827255485</v>
      </c>
      <c r="X1610" s="82">
        <v>4.7081736868994702E-2</v>
      </c>
      <c r="Y1610" s="476">
        <v>2.0000000000000001E-4</v>
      </c>
    </row>
    <row r="1611" spans="1:25" x14ac:dyDescent="0.2">
      <c r="A1611" s="475">
        <v>1607</v>
      </c>
      <c r="B1611" s="56">
        <v>0.59595577829543156</v>
      </c>
      <c r="C1611" s="46">
        <v>6383.1973865797827</v>
      </c>
      <c r="D1611" s="56">
        <v>1.1373665870362819</v>
      </c>
      <c r="E1611" s="56">
        <v>0.33173705003992282</v>
      </c>
      <c r="F1611" s="250">
        <v>2024.05</v>
      </c>
      <c r="G1611" s="76">
        <v>440097989095.43701</v>
      </c>
      <c r="H1611" s="46">
        <v>31123502.498463597</v>
      </c>
      <c r="I1611" s="76">
        <v>516337675934.92041</v>
      </c>
      <c r="J1611" s="56">
        <v>-2.6738293139902281E-2</v>
      </c>
      <c r="K1611" s="76">
        <v>13706440021.089441</v>
      </c>
      <c r="L1611" s="76">
        <v>13466646923.450594</v>
      </c>
      <c r="M1611" s="76">
        <v>244167605964.40765</v>
      </c>
      <c r="N1611" s="76">
        <v>3937348550.4325905</v>
      </c>
      <c r="O1611" s="76">
        <v>25746.380400749229</v>
      </c>
      <c r="P1611" s="46">
        <v>77669.059383216809</v>
      </c>
      <c r="Q1611" s="46">
        <v>13980.5148458042</v>
      </c>
      <c r="R1611" s="76">
        <v>1229815736145.8035</v>
      </c>
      <c r="S1611" s="56">
        <v>0.44874989395879256</v>
      </c>
      <c r="T1611" s="56">
        <v>0.31622077521495878</v>
      </c>
      <c r="U1611" s="46">
        <v>22.525216762658527</v>
      </c>
      <c r="V1611" s="76">
        <v>9204465406629.207</v>
      </c>
      <c r="W1611" s="84">
        <v>2902.7063476113726</v>
      </c>
      <c r="X1611" s="82">
        <v>3.3937386867287485E-2</v>
      </c>
      <c r="Y1611" s="476">
        <v>2.0000000000000001E-4</v>
      </c>
    </row>
    <row r="1612" spans="1:25" x14ac:dyDescent="0.2">
      <c r="A1612" s="475">
        <v>1608</v>
      </c>
      <c r="B1612" s="56">
        <v>0.44648359210473582</v>
      </c>
      <c r="C1612" s="46">
        <v>8236.9102060760633</v>
      </c>
      <c r="D1612" s="56">
        <v>0.63811452920585809</v>
      </c>
      <c r="E1612" s="56">
        <v>0.37650925278797576</v>
      </c>
      <c r="F1612" s="250">
        <v>2024.16</v>
      </c>
      <c r="G1612" s="76">
        <v>123581006576.18579</v>
      </c>
      <c r="H1612" s="46">
        <v>13470342.489702201</v>
      </c>
      <c r="I1612" s="76">
        <v>468566713629.40741</v>
      </c>
      <c r="J1612" s="56">
        <v>0.44648359210473587</v>
      </c>
      <c r="K1612" s="76">
        <v>7773634449.081563</v>
      </c>
      <c r="L1612" s="76">
        <v>0</v>
      </c>
      <c r="M1612" s="76">
        <v>102697971757.41043</v>
      </c>
      <c r="N1612" s="76">
        <v>31113729092.588184</v>
      </c>
      <c r="O1612" s="76">
        <v>19417.874890580326</v>
      </c>
      <c r="P1612" s="46">
        <v>253884.13901548929</v>
      </c>
      <c r="Q1612" s="46">
        <v>137578.70004695025</v>
      </c>
      <c r="R1612" s="76">
        <v>802419610562.05652</v>
      </c>
      <c r="S1612" s="56">
        <v>0.56647302115641551</v>
      </c>
      <c r="T1612" s="56">
        <v>0.35563706708835718</v>
      </c>
      <c r="U1612" s="46">
        <v>15.574154499827273</v>
      </c>
      <c r="V1612" s="76">
        <v>4959585186991.8086</v>
      </c>
      <c r="W1612" s="84">
        <v>1565.0976949141925</v>
      </c>
      <c r="X1612" s="82">
        <v>4.5993168103015868E-2</v>
      </c>
      <c r="Y1612" s="476">
        <v>2.0000000000000001E-4</v>
      </c>
    </row>
    <row r="1613" spans="1:25" x14ac:dyDescent="0.2">
      <c r="A1613" s="475">
        <v>1609</v>
      </c>
      <c r="B1613" s="56">
        <v>0.61845609426570003</v>
      </c>
      <c r="C1613" s="46">
        <v>7236.2882734200412</v>
      </c>
      <c r="D1613" s="56">
        <v>1.2317896295339203</v>
      </c>
      <c r="E1613" s="56">
        <v>0.57349595784557439</v>
      </c>
      <c r="F1613" s="250">
        <v>2024.55</v>
      </c>
      <c r="G1613" s="76">
        <v>248857701655.09915</v>
      </c>
      <c r="H1613" s="46">
        <v>29207050.445039172</v>
      </c>
      <c r="I1613" s="76">
        <v>565299526545.39368</v>
      </c>
      <c r="J1613" s="56">
        <v>0.215020674340484</v>
      </c>
      <c r="K1613" s="76">
        <v>19421077282.533474</v>
      </c>
      <c r="L1613" s="76">
        <v>3024928570.0575066</v>
      </c>
      <c r="M1613" s="76">
        <v>280777068801.99707</v>
      </c>
      <c r="N1613" s="76">
        <v>1601693612.8032372</v>
      </c>
      <c r="O1613" s="76">
        <v>31112.485294290589</v>
      </c>
      <c r="P1613" s="46">
        <v>47911</v>
      </c>
      <c r="Q1613" s="46">
        <v>6541</v>
      </c>
      <c r="R1613" s="76">
        <v>1241361113398.5613</v>
      </c>
      <c r="S1613" s="56">
        <v>0.52648079024928118</v>
      </c>
      <c r="T1613" s="56">
        <v>0.27542951577294644</v>
      </c>
      <c r="U1613" s="46">
        <v>17.300207995588899</v>
      </c>
      <c r="V1613" s="76">
        <v>6401601327131.8281</v>
      </c>
      <c r="W1613" s="84">
        <v>2020.9840438040278</v>
      </c>
      <c r="X1613" s="82">
        <v>4.3210691701420847E-2</v>
      </c>
      <c r="Y1613" s="476">
        <v>2.0000000000000001E-4</v>
      </c>
    </row>
    <row r="1614" spans="1:25" x14ac:dyDescent="0.2">
      <c r="A1614" s="475">
        <v>1610</v>
      </c>
      <c r="B1614" s="56">
        <v>0.53576769009265091</v>
      </c>
      <c r="C1614" s="46">
        <v>2158.6400412691705</v>
      </c>
      <c r="D1614" s="56">
        <v>0.75858646222322113</v>
      </c>
      <c r="E1614" s="56">
        <v>0.25924556324843484</v>
      </c>
      <c r="F1614" s="250">
        <v>2023.84</v>
      </c>
      <c r="G1614" s="76">
        <v>555775185748.65149</v>
      </c>
      <c r="H1614" s="46">
        <v>19422438.392945338</v>
      </c>
      <c r="I1614" s="76">
        <v>505826924378.46759</v>
      </c>
      <c r="J1614" s="56">
        <v>0.32055637901689649</v>
      </c>
      <c r="K1614" s="76">
        <v>7450612304.474412</v>
      </c>
      <c r="L1614" s="76">
        <v>0</v>
      </c>
      <c r="M1614" s="76">
        <v>502160048982.2326</v>
      </c>
      <c r="N1614" s="76">
        <v>20643173670.056442</v>
      </c>
      <c r="O1614" s="76">
        <v>32201.652452373703</v>
      </c>
      <c r="P1614" s="46">
        <v>168794.13205262122</v>
      </c>
      <c r="Q1614" s="46">
        <v>74249.037555026938</v>
      </c>
      <c r="R1614" s="76">
        <v>1466015566611.5518</v>
      </c>
      <c r="S1614" s="56">
        <v>0.62442667892710046</v>
      </c>
      <c r="T1614" s="56">
        <v>0.44419829680813888</v>
      </c>
      <c r="U1614" s="46">
        <v>18.104856524640535</v>
      </c>
      <c r="V1614" s="76">
        <v>12888692925017.084</v>
      </c>
      <c r="W1614" s="84">
        <v>4069.636001117201</v>
      </c>
      <c r="X1614" s="82">
        <v>4.0479115734413547E-2</v>
      </c>
      <c r="Y1614" s="476">
        <v>2.0000000000000001E-4</v>
      </c>
    </row>
    <row r="1615" spans="1:25" x14ac:dyDescent="0.2">
      <c r="A1615" s="475">
        <v>1611</v>
      </c>
      <c r="B1615" s="56">
        <v>0.52406277453169092</v>
      </c>
      <c r="C1615" s="46">
        <v>6151.2034290309202</v>
      </c>
      <c r="D1615" s="56">
        <v>0.46455362172975956</v>
      </c>
      <c r="E1615" s="56">
        <v>0.42718229582694872</v>
      </c>
      <c r="F1615" s="250">
        <v>2024.62</v>
      </c>
      <c r="G1615" s="76">
        <v>185889966878.40488</v>
      </c>
      <c r="H1615" s="46">
        <v>8535543.8563273698</v>
      </c>
      <c r="I1615" s="76">
        <v>259330542046.27258</v>
      </c>
      <c r="J1615" s="56">
        <v>0.27581563380474405</v>
      </c>
      <c r="K1615" s="76">
        <v>4130931483.9459834</v>
      </c>
      <c r="L1615" s="76">
        <v>309333442.41657579</v>
      </c>
      <c r="M1615" s="76">
        <v>144885954975.16367</v>
      </c>
      <c r="N1615" s="76">
        <v>20447601657.837471</v>
      </c>
      <c r="O1615" s="76">
        <v>29112.773178004158</v>
      </c>
      <c r="P1615" s="46">
        <v>150093.42355129161</v>
      </c>
      <c r="Q1615" s="46">
        <v>65898.16244697923</v>
      </c>
      <c r="R1615" s="76">
        <v>586336582006.61621</v>
      </c>
      <c r="S1615" s="56">
        <v>0.54557295964811081</v>
      </c>
      <c r="T1615" s="56">
        <v>0.41172128335175728</v>
      </c>
      <c r="U1615" s="46">
        <v>17.589482031313686</v>
      </c>
      <c r="V1615" s="76">
        <v>4764846242453.7314</v>
      </c>
      <c r="W1615" s="84">
        <v>1503.4461132762892</v>
      </c>
      <c r="X1615" s="82">
        <v>4.0840543456822302E-2</v>
      </c>
      <c r="Y1615" s="476">
        <v>2.0000000000000001E-4</v>
      </c>
    </row>
    <row r="1616" spans="1:25" x14ac:dyDescent="0.2">
      <c r="A1616" s="475">
        <v>1612</v>
      </c>
      <c r="B1616" s="56">
        <v>0.69755504504868948</v>
      </c>
      <c r="C1616" s="46">
        <v>4732.2762626535941</v>
      </c>
      <c r="D1616" s="56">
        <v>0.62793107275243698</v>
      </c>
      <c r="E1616" s="56">
        <v>0.45288113028575261</v>
      </c>
      <c r="F1616" s="250">
        <v>2024.44</v>
      </c>
      <c r="G1616" s="76">
        <v>278010912183.77667</v>
      </c>
      <c r="H1616" s="46">
        <v>13361981.688241789</v>
      </c>
      <c r="I1616" s="76">
        <v>315618133687.06732</v>
      </c>
      <c r="J1616" s="56">
        <v>0.28581989849891842</v>
      </c>
      <c r="K1616" s="76">
        <v>13675568160.206207</v>
      </c>
      <c r="L1616" s="76">
        <v>0</v>
      </c>
      <c r="M1616" s="76">
        <v>225917165620.90186</v>
      </c>
      <c r="N1616" s="76">
        <v>71300441828.255524</v>
      </c>
      <c r="O1616" s="76">
        <v>29239.847834684897</v>
      </c>
      <c r="P1616" s="46">
        <v>465026.13612825761</v>
      </c>
      <c r="Q1616" s="46">
        <v>301305.18871888181</v>
      </c>
      <c r="R1616" s="76">
        <v>978343762804.30103</v>
      </c>
      <c r="S1616" s="56">
        <v>0.58880080798379109</v>
      </c>
      <c r="T1616" s="56">
        <v>0.35209396279454519</v>
      </c>
      <c r="U1616" s="46">
        <v>17.781243697866461</v>
      </c>
      <c r="V1616" s="76">
        <v>6639194190021.7148</v>
      </c>
      <c r="W1616" s="84">
        <v>2096.2952345130147</v>
      </c>
      <c r="X1616" s="82">
        <v>4.1779699994894705E-2</v>
      </c>
      <c r="Y1616" s="476">
        <v>2.0000000000000001E-4</v>
      </c>
    </row>
    <row r="1617" spans="1:25" x14ac:dyDescent="0.2">
      <c r="A1617" s="475">
        <v>1613</v>
      </c>
      <c r="B1617" s="56">
        <v>0.58393517309153131</v>
      </c>
      <c r="C1617" s="46">
        <v>2138.8565581050243</v>
      </c>
      <c r="D1617" s="56">
        <v>0.82602402220728</v>
      </c>
      <c r="E1617" s="56">
        <v>0.29374483883286229</v>
      </c>
      <c r="F1617" s="250">
        <v>2024.09</v>
      </c>
      <c r="G1617" s="76">
        <v>245335771572.43695</v>
      </c>
      <c r="H1617" s="46">
        <v>21933130.056836247</v>
      </c>
      <c r="I1617" s="76">
        <v>524152021062.95483</v>
      </c>
      <c r="J1617" s="56">
        <v>0.29209433930826723</v>
      </c>
      <c r="K1617" s="76">
        <v>12054509572.065393</v>
      </c>
      <c r="L1617" s="76">
        <v>0</v>
      </c>
      <c r="M1617" s="76">
        <v>259953146577.43704</v>
      </c>
      <c r="N1617" s="76">
        <v>46287906229.321022</v>
      </c>
      <c r="O1617" s="76">
        <v>16216.1902520484</v>
      </c>
      <c r="P1617" s="46">
        <v>305202.59662568127</v>
      </c>
      <c r="Q1617" s="46">
        <v>171816.29579981067</v>
      </c>
      <c r="R1617" s="76">
        <v>1194563424799.4343</v>
      </c>
      <c r="S1617" s="56">
        <v>0.54993529645452122</v>
      </c>
      <c r="T1617" s="56">
        <v>0.31162404097489149</v>
      </c>
      <c r="U1617" s="46">
        <v>16.919428537203562</v>
      </c>
      <c r="V1617" s="76">
        <v>6932919706916.5078</v>
      </c>
      <c r="W1617" s="84">
        <v>2188.6550844358394</v>
      </c>
      <c r="X1617" s="82">
        <v>4.3168693254078142E-2</v>
      </c>
      <c r="Y1617" s="476">
        <v>2.0000000000000001E-4</v>
      </c>
    </row>
    <row r="1618" spans="1:25" x14ac:dyDescent="0.2">
      <c r="A1618" s="475">
        <v>1614</v>
      </c>
      <c r="B1618" s="56">
        <v>0.60169516058632988</v>
      </c>
      <c r="C1618" s="46">
        <v>3130.3814259576848</v>
      </c>
      <c r="D1618" s="56">
        <v>0.8200592327772811</v>
      </c>
      <c r="E1618" s="56">
        <v>0.36873400353038854</v>
      </c>
      <c r="F1618" s="250">
        <v>2024.83</v>
      </c>
      <c r="G1618" s="76">
        <v>267809295659.56137</v>
      </c>
      <c r="H1618" s="46">
        <v>21787411.404173974</v>
      </c>
      <c r="I1618" s="76">
        <v>504953110912.50159</v>
      </c>
      <c r="J1618" s="56">
        <v>0.31576244755343408</v>
      </c>
      <c r="K1618" s="76">
        <v>10485769187.443928</v>
      </c>
      <c r="L1618" s="76">
        <v>0</v>
      </c>
      <c r="M1618" s="76">
        <v>331782384784.89331</v>
      </c>
      <c r="N1618" s="76">
        <v>32751326514.67445</v>
      </c>
      <c r="O1618" s="76">
        <v>31020.106294359794</v>
      </c>
      <c r="P1618" s="46">
        <v>251209.52901516011</v>
      </c>
      <c r="Q1618" s="46">
        <v>131864.40600539575</v>
      </c>
      <c r="R1618" s="76">
        <v>1362398624151.0508</v>
      </c>
      <c r="S1618" s="56">
        <v>0.60478992260195064</v>
      </c>
      <c r="T1618" s="56">
        <v>0.29411793733470698</v>
      </c>
      <c r="U1618" s="46">
        <v>16.964673089870683</v>
      </c>
      <c r="V1618" s="76">
        <v>7488879241384.8418</v>
      </c>
      <c r="W1618" s="84">
        <v>2364.6771566486314</v>
      </c>
      <c r="X1618" s="82">
        <v>4.3034778282170609E-2</v>
      </c>
      <c r="Y1618" s="476">
        <v>2.0000000000000001E-4</v>
      </c>
    </row>
    <row r="1619" spans="1:25" x14ac:dyDescent="0.2">
      <c r="A1619" s="475">
        <v>1615</v>
      </c>
      <c r="B1619" s="56">
        <v>0.54299837372222692</v>
      </c>
      <c r="C1619" s="46">
        <v>2693.1806660590264</v>
      </c>
      <c r="D1619" s="56">
        <v>0.37131597438630154</v>
      </c>
      <c r="E1619" s="56">
        <v>0.58101816781238846</v>
      </c>
      <c r="F1619" s="250">
        <v>2024.7</v>
      </c>
      <c r="G1619" s="76">
        <v>171671633789.96115</v>
      </c>
      <c r="H1619" s="46">
        <v>6478203.4793414986</v>
      </c>
      <c r="I1619" s="76">
        <v>283274217277.26099</v>
      </c>
      <c r="J1619" s="56">
        <v>0.5128716071837387</v>
      </c>
      <c r="K1619" s="76">
        <v>39877840882.496101</v>
      </c>
      <c r="L1619" s="76">
        <v>64238206534.468246</v>
      </c>
      <c r="M1619" s="76">
        <v>104073420836.07314</v>
      </c>
      <c r="N1619" s="76">
        <v>58531591667.269226</v>
      </c>
      <c r="O1619" s="76">
        <v>15076.938043868471</v>
      </c>
      <c r="P1619" s="46">
        <v>391696.84399436787</v>
      </c>
      <c r="Q1619" s="46">
        <v>205629.54782280917</v>
      </c>
      <c r="R1619" s="76">
        <v>700067915378.47998</v>
      </c>
      <c r="S1619" s="56">
        <v>0.62371057361256477</v>
      </c>
      <c r="T1619" s="56">
        <v>0.4511465951733129</v>
      </c>
      <c r="U1619" s="46">
        <v>16.032766224261856</v>
      </c>
      <c r="V1619" s="76">
        <v>5674795015495.6436</v>
      </c>
      <c r="W1619" s="84">
        <v>1790.8282971435344</v>
      </c>
      <c r="X1619" s="82">
        <v>4.4667954294772272E-2</v>
      </c>
      <c r="Y1619" s="476">
        <v>2.0000000000000001E-4</v>
      </c>
    </row>
    <row r="1620" spans="1:25" x14ac:dyDescent="0.2">
      <c r="A1620" s="475">
        <v>1616</v>
      </c>
      <c r="B1620" s="56">
        <v>0.64195424637490639</v>
      </c>
      <c r="C1620" s="46">
        <v>1500</v>
      </c>
      <c r="D1620" s="56">
        <v>1.107117728325842</v>
      </c>
      <c r="E1620" s="56">
        <v>0.52256510813084744</v>
      </c>
      <c r="F1620" s="250">
        <v>2026.26</v>
      </c>
      <c r="G1620" s="76">
        <v>272446515666.31686</v>
      </c>
      <c r="H1620" s="46">
        <v>40772140.610454537</v>
      </c>
      <c r="I1620" s="76">
        <v>654093043684.20691</v>
      </c>
      <c r="J1620" s="56">
        <v>8.7476193744423059E-2</v>
      </c>
      <c r="K1620" s="76">
        <v>28819325186.953514</v>
      </c>
      <c r="L1620" s="76">
        <v>74124448334.437439</v>
      </c>
      <c r="M1620" s="76">
        <v>56889771301.868378</v>
      </c>
      <c r="N1620" s="76">
        <v>35606924814.598953</v>
      </c>
      <c r="O1620" s="76">
        <v>31406.043960979554</v>
      </c>
      <c r="P1620" s="46">
        <v>264847.00657696615</v>
      </c>
      <c r="Q1620" s="46">
        <v>136251.82984333884</v>
      </c>
      <c r="R1620" s="76">
        <v>1110345211830.0015</v>
      </c>
      <c r="S1620" s="56">
        <v>0.35233143845042475</v>
      </c>
      <c r="T1620" s="56">
        <v>0.24078092345246466</v>
      </c>
      <c r="U1620" s="46">
        <v>20.242960799393607</v>
      </c>
      <c r="V1620" s="76">
        <v>5931273148364.9746</v>
      </c>
      <c r="W1620" s="84">
        <v>1872.7518848678844</v>
      </c>
      <c r="X1620" s="82">
        <v>3.630156913113064E-2</v>
      </c>
      <c r="Y1620" s="476">
        <v>2.0000000000000001E-4</v>
      </c>
    </row>
    <row r="1621" spans="1:25" x14ac:dyDescent="0.2">
      <c r="A1621" s="475">
        <v>1617</v>
      </c>
      <c r="B1621" s="56">
        <v>0.61713825455047355</v>
      </c>
      <c r="C1621" s="46">
        <v>9670.0647853963401</v>
      </c>
      <c r="D1621" s="56">
        <v>0.83848513554142579</v>
      </c>
      <c r="E1621" s="56">
        <v>0.29000098902305138</v>
      </c>
      <c r="F1621" s="250">
        <v>2024.85</v>
      </c>
      <c r="G1621" s="76">
        <v>330061123115.56488</v>
      </c>
      <c r="H1621" s="46">
        <v>20807650.377063207</v>
      </c>
      <c r="I1621" s="76">
        <v>496445124253.59839</v>
      </c>
      <c r="J1621" s="56">
        <v>0.215655508241826</v>
      </c>
      <c r="K1621" s="76">
        <v>12448807048.493181</v>
      </c>
      <c r="L1621" s="76">
        <v>0</v>
      </c>
      <c r="M1621" s="76">
        <v>261857117333.84518</v>
      </c>
      <c r="N1621" s="76">
        <v>39312973602.786026</v>
      </c>
      <c r="O1621" s="76">
        <v>19064.727842735883</v>
      </c>
      <c r="P1621" s="46">
        <v>258521.45747756507</v>
      </c>
      <c r="Q1621" s="46">
        <v>136856.39088964477</v>
      </c>
      <c r="R1621" s="76">
        <v>1170547516676.3547</v>
      </c>
      <c r="S1621" s="56">
        <v>0.52862265943472053</v>
      </c>
      <c r="T1621" s="56">
        <v>0.36005709787082169</v>
      </c>
      <c r="U1621" s="46">
        <v>17.668615999057685</v>
      </c>
      <c r="V1621" s="76">
        <v>8074997054137.5</v>
      </c>
      <c r="W1621" s="84">
        <v>2548.3456651492229</v>
      </c>
      <c r="X1621" s="82">
        <v>4.2070892577132452E-2</v>
      </c>
      <c r="Y1621" s="476">
        <v>2.0000000000000001E-4</v>
      </c>
    </row>
    <row r="1622" spans="1:25" x14ac:dyDescent="0.2">
      <c r="A1622" s="475">
        <v>1618</v>
      </c>
      <c r="B1622" s="56">
        <v>0.67343991339857967</v>
      </c>
      <c r="C1622" s="46">
        <v>7707.1585036126035</v>
      </c>
      <c r="D1622" s="56">
        <v>1.0027466814279036</v>
      </c>
      <c r="E1622" s="56">
        <v>0.33240526933544134</v>
      </c>
      <c r="F1622" s="250">
        <v>2025.76</v>
      </c>
      <c r="G1622" s="76">
        <v>305927935620.18213</v>
      </c>
      <c r="H1622" s="46">
        <v>29975558.183516063</v>
      </c>
      <c r="I1622" s="76">
        <v>689580520690.72913</v>
      </c>
      <c r="J1622" s="56">
        <v>0.19134583627129298</v>
      </c>
      <c r="K1622" s="76">
        <v>13219155551.417824</v>
      </c>
      <c r="L1622" s="76">
        <v>3245422233.455266</v>
      </c>
      <c r="M1622" s="76">
        <v>161647837704.80344</v>
      </c>
      <c r="N1622" s="76">
        <v>138375874396.98166</v>
      </c>
      <c r="O1622" s="76">
        <v>31485.597160761368</v>
      </c>
      <c r="P1622" s="46">
        <v>669074.36545290705</v>
      </c>
      <c r="Q1622" s="46">
        <v>452598.31513471121</v>
      </c>
      <c r="R1622" s="76">
        <v>1317069883116.9028</v>
      </c>
      <c r="S1622" s="56">
        <v>0.42056072068178013</v>
      </c>
      <c r="T1622" s="56">
        <v>0.28480901712276913</v>
      </c>
      <c r="U1622" s="46">
        <v>17.827651234017846</v>
      </c>
      <c r="V1622" s="76">
        <v>7138722165314.6572</v>
      </c>
      <c r="W1622" s="84">
        <v>2253.8592647639371</v>
      </c>
      <c r="X1622" s="82">
        <v>4.2088471224148293E-2</v>
      </c>
      <c r="Y1622" s="476">
        <v>2.0000000000000001E-4</v>
      </c>
    </row>
    <row r="1623" spans="1:25" x14ac:dyDescent="0.2">
      <c r="A1623" s="475">
        <v>1619</v>
      </c>
      <c r="B1623" s="56">
        <v>0.2941858191096921</v>
      </c>
      <c r="C1623" s="46">
        <v>4354.7106980801764</v>
      </c>
      <c r="D1623" s="56">
        <v>0.90399925853640095</v>
      </c>
      <c r="E1623" s="56">
        <v>0.43207662713294004</v>
      </c>
      <c r="F1623" s="250">
        <v>2026.07</v>
      </c>
      <c r="G1623" s="76">
        <v>143135310538.1701</v>
      </c>
      <c r="H1623" s="46">
        <v>24585380.453493185</v>
      </c>
      <c r="I1623" s="76">
        <v>534493321054.82751</v>
      </c>
      <c r="J1623" s="56">
        <v>0.27271809861279694</v>
      </c>
      <c r="K1623" s="76">
        <v>37591407414.12706</v>
      </c>
      <c r="L1623" s="76">
        <v>97449674779.442215</v>
      </c>
      <c r="M1623" s="76">
        <v>56994447614.532867</v>
      </c>
      <c r="N1623" s="76">
        <v>56471102922.720284</v>
      </c>
      <c r="O1623" s="76">
        <v>41429.504163112048</v>
      </c>
      <c r="P1623" s="46">
        <v>378317.18057699245</v>
      </c>
      <c r="Q1623" s="46">
        <v>225528.97550370698</v>
      </c>
      <c r="R1623" s="76">
        <v>885068710426.10193</v>
      </c>
      <c r="S1623" s="56">
        <v>0.43172636390650221</v>
      </c>
      <c r="T1623" s="56">
        <v>0.3013645841678495</v>
      </c>
      <c r="U1623" s="46">
        <v>15.995656309642296</v>
      </c>
      <c r="V1623" s="76">
        <v>4675546404447.3477</v>
      </c>
      <c r="W1623" s="84">
        <v>1471.8032940010667</v>
      </c>
      <c r="X1623" s="82">
        <v>4.5335687121410624E-2</v>
      </c>
      <c r="Y1623" s="476">
        <v>2.0000000000000001E-4</v>
      </c>
    </row>
    <row r="1624" spans="1:25" x14ac:dyDescent="0.2">
      <c r="A1624" s="475">
        <v>1620</v>
      </c>
      <c r="B1624" s="56">
        <v>0.57166255322870019</v>
      </c>
      <c r="C1624" s="46">
        <v>5132.9667691489349</v>
      </c>
      <c r="D1624" s="56">
        <v>1.0115769094096096</v>
      </c>
      <c r="E1624" s="56">
        <v>0.52178195795850479</v>
      </c>
      <c r="F1624" s="250">
        <v>2026.48</v>
      </c>
      <c r="G1624" s="76">
        <v>218998515481.20923</v>
      </c>
      <c r="H1624" s="46">
        <v>30859185.175133806</v>
      </c>
      <c r="I1624" s="76">
        <v>537602958976.63153</v>
      </c>
      <c r="J1624" s="56">
        <v>4.5188920191416071E-2</v>
      </c>
      <c r="K1624" s="76">
        <v>30145759259.01984</v>
      </c>
      <c r="L1624" s="76">
        <v>134764282758.55959</v>
      </c>
      <c r="M1624" s="76">
        <v>50469989804.396317</v>
      </c>
      <c r="N1624" s="76">
        <v>46009795514.299911</v>
      </c>
      <c r="O1624" s="76">
        <v>31697.57117623257</v>
      </c>
      <c r="P1624" s="46">
        <v>303750.17395282479</v>
      </c>
      <c r="Q1624" s="46">
        <v>166673.60214328443</v>
      </c>
      <c r="R1624" s="76">
        <v>1061754198962.9961</v>
      </c>
      <c r="S1624" s="56">
        <v>0.38605278362945517</v>
      </c>
      <c r="T1624" s="56">
        <v>0.20230125550527459</v>
      </c>
      <c r="U1624" s="46">
        <v>20.753570846828715</v>
      </c>
      <c r="V1624" s="76">
        <v>4742761981810.1025</v>
      </c>
      <c r="W1624" s="84">
        <v>1495.5924333531934</v>
      </c>
      <c r="X1624" s="82">
        <v>3.5958091201973269E-2</v>
      </c>
      <c r="Y1624" s="476">
        <v>2.0000000000000001E-4</v>
      </c>
    </row>
    <row r="1625" spans="1:25" x14ac:dyDescent="0.2">
      <c r="A1625" s="475">
        <v>1621</v>
      </c>
      <c r="B1625" s="56">
        <v>0.37680260624431827</v>
      </c>
      <c r="C1625" s="46">
        <v>3269.8444222180506</v>
      </c>
      <c r="D1625" s="56">
        <v>0.90928075926203999</v>
      </c>
      <c r="E1625" s="56">
        <v>0.32414321498866983</v>
      </c>
      <c r="F1625" s="250">
        <v>2026.55</v>
      </c>
      <c r="G1625" s="76">
        <v>100409912217.48203</v>
      </c>
      <c r="H1625" s="46">
        <v>25613290.247483689</v>
      </c>
      <c r="I1625" s="76">
        <v>397192373920.27264</v>
      </c>
      <c r="J1625" s="56">
        <v>1.9499097817245681E-2</v>
      </c>
      <c r="K1625" s="76">
        <v>25680808282.168232</v>
      </c>
      <c r="L1625" s="76">
        <v>94375753620.657837</v>
      </c>
      <c r="M1625" s="76">
        <v>29290182931.425526</v>
      </c>
      <c r="N1625" s="76">
        <v>18835079276.485657</v>
      </c>
      <c r="O1625" s="76">
        <v>21651.437337594434</v>
      </c>
      <c r="P1625" s="46">
        <v>175018.37793611852</v>
      </c>
      <c r="Q1625" s="46">
        <v>77090.109975354047</v>
      </c>
      <c r="R1625" s="76">
        <v>759605889999.49585</v>
      </c>
      <c r="S1625" s="56">
        <v>0.36700993097069623</v>
      </c>
      <c r="T1625" s="56">
        <v>0.10599769598458234</v>
      </c>
      <c r="U1625" s="46">
        <v>26.746606241116584</v>
      </c>
      <c r="V1625" s="76">
        <v>2274543564886.0371</v>
      </c>
      <c r="W1625" s="84">
        <v>718.04620360234833</v>
      </c>
      <c r="X1625" s="82">
        <v>2.8256542461790359E-2</v>
      </c>
      <c r="Y1625" s="476">
        <v>2.0000000000000001E-4</v>
      </c>
    </row>
    <row r="1626" spans="1:25" x14ac:dyDescent="0.2">
      <c r="A1626" s="475">
        <v>1622</v>
      </c>
      <c r="B1626" s="56">
        <v>0.5733193173326756</v>
      </c>
      <c r="C1626" s="46">
        <v>5405.2364508600012</v>
      </c>
      <c r="D1626" s="56">
        <v>0.80801250133731239</v>
      </c>
      <c r="E1626" s="56">
        <v>0.35779051337313128</v>
      </c>
      <c r="F1626" s="250">
        <v>2026.62</v>
      </c>
      <c r="G1626" s="76">
        <v>92847628116.746048</v>
      </c>
      <c r="H1626" s="46">
        <v>20111054.07873721</v>
      </c>
      <c r="I1626" s="76">
        <v>441958314741.50781</v>
      </c>
      <c r="J1626" s="56">
        <v>0.30712763332101356</v>
      </c>
      <c r="K1626" s="76">
        <v>12474458479.287535</v>
      </c>
      <c r="L1626" s="76">
        <v>26590172908.949352</v>
      </c>
      <c r="M1626" s="76">
        <v>32708289017.924709</v>
      </c>
      <c r="N1626" s="76">
        <v>47251700385.263916</v>
      </c>
      <c r="O1626" s="76">
        <v>36567.606317208563</v>
      </c>
      <c r="P1626" s="46">
        <v>351297.59953906439</v>
      </c>
      <c r="Q1626" s="46">
        <v>207224.64540184115</v>
      </c>
      <c r="R1626" s="76">
        <v>759420637186.67224</v>
      </c>
      <c r="S1626" s="56">
        <v>0.46721126573722704</v>
      </c>
      <c r="T1626" s="56">
        <v>0.27847892524182627</v>
      </c>
      <c r="U1626" s="46">
        <v>15.576769991711789</v>
      </c>
      <c r="V1626" s="76">
        <v>3641887304576.9893</v>
      </c>
      <c r="W1626" s="84">
        <v>1149.2380267399706</v>
      </c>
      <c r="X1626" s="82">
        <v>4.6648716192943564E-2</v>
      </c>
      <c r="Y1626" s="476">
        <v>2.0000000000000001E-4</v>
      </c>
    </row>
    <row r="1627" spans="1:25" x14ac:dyDescent="0.2">
      <c r="A1627" s="475">
        <v>1623</v>
      </c>
      <c r="B1627" s="56">
        <v>0.55872110880454218</v>
      </c>
      <c r="C1627" s="46">
        <v>3441.9080025161334</v>
      </c>
      <c r="D1627" s="56">
        <v>0.2</v>
      </c>
      <c r="E1627" s="56">
        <v>0.40646485816958366</v>
      </c>
      <c r="F1627" s="250">
        <v>2025.05</v>
      </c>
      <c r="G1627" s="76">
        <v>73585421104.734741</v>
      </c>
      <c r="H1627" s="46">
        <v>3338387.9132704102</v>
      </c>
      <c r="I1627" s="76">
        <v>146975300722.48199</v>
      </c>
      <c r="J1627" s="56">
        <v>0.52292701449264833</v>
      </c>
      <c r="K1627" s="76">
        <v>11523735773.259798</v>
      </c>
      <c r="L1627" s="76">
        <v>8606696489.6578274</v>
      </c>
      <c r="M1627" s="76">
        <v>66122235298.719749</v>
      </c>
      <c r="N1627" s="76">
        <v>126337368469.7896</v>
      </c>
      <c r="O1627" s="76">
        <v>40915.336917577821</v>
      </c>
      <c r="P1627" s="46">
        <v>893130.66520117328</v>
      </c>
      <c r="Q1627" s="46">
        <v>572825.85918939905</v>
      </c>
      <c r="R1627" s="76">
        <v>436787150760.63751</v>
      </c>
      <c r="S1627" s="56">
        <v>0.536568440857352</v>
      </c>
      <c r="T1627" s="56">
        <v>0.39156709867291078</v>
      </c>
      <c r="U1627" s="46">
        <v>15.484430016655521</v>
      </c>
      <c r="V1627" s="76">
        <v>3032006162254.9365</v>
      </c>
      <c r="W1627" s="84">
        <v>957.18204320570987</v>
      </c>
      <c r="X1627" s="82">
        <v>4.5415313130691998E-2</v>
      </c>
      <c r="Y1627" s="476">
        <v>2.0000000000000001E-4</v>
      </c>
    </row>
    <row r="1628" spans="1:25" x14ac:dyDescent="0.2">
      <c r="A1628" s="475">
        <v>1624</v>
      </c>
      <c r="B1628" s="56">
        <v>0.53326057333082411</v>
      </c>
      <c r="C1628" s="46">
        <v>2914.2371613914165</v>
      </c>
      <c r="D1628" s="56">
        <v>0.33240679798643158</v>
      </c>
      <c r="E1628" s="56">
        <v>0.56543557372765407</v>
      </c>
      <c r="F1628" s="250">
        <v>2024.51</v>
      </c>
      <c r="G1628" s="76">
        <v>283290262291.29639</v>
      </c>
      <c r="H1628" s="46">
        <v>5519371.9973532129</v>
      </c>
      <c r="I1628" s="76">
        <v>223095816233.96606</v>
      </c>
      <c r="J1628" s="56">
        <v>0.47216614592377304</v>
      </c>
      <c r="K1628" s="76">
        <v>2460226195.526073</v>
      </c>
      <c r="L1628" s="76">
        <v>0</v>
      </c>
      <c r="M1628" s="76">
        <v>242027513433.14246</v>
      </c>
      <c r="N1628" s="76">
        <v>67347606303.830338</v>
      </c>
      <c r="O1628" s="76">
        <v>19938.407469580714</v>
      </c>
      <c r="P1628" s="46">
        <v>449853.09914263303</v>
      </c>
      <c r="Q1628" s="46">
        <v>246311.15609091078</v>
      </c>
      <c r="R1628" s="76">
        <v>899595361538.62415</v>
      </c>
      <c r="S1628" s="56">
        <v>0.67736982807186441</v>
      </c>
      <c r="T1628" s="56">
        <v>0.41716500174230964</v>
      </c>
      <c r="U1628" s="46">
        <v>17.521562449741509</v>
      </c>
      <c r="V1628" s="76">
        <v>7279332016375.5293</v>
      </c>
      <c r="W1628" s="84">
        <v>2297.6327808216133</v>
      </c>
      <c r="X1628" s="82">
        <v>4.1374342374024195E-2</v>
      </c>
      <c r="Y1628" s="476">
        <v>2.0000000000000001E-4</v>
      </c>
    </row>
    <row r="1629" spans="1:25" x14ac:dyDescent="0.2">
      <c r="A1629" s="475">
        <v>1625</v>
      </c>
      <c r="B1629" s="56">
        <v>0.30753520885681929</v>
      </c>
      <c r="C1629" s="46">
        <v>3589.479969247825</v>
      </c>
      <c r="D1629" s="56">
        <v>0.8166592840836584</v>
      </c>
      <c r="E1629" s="56">
        <v>0.36287046378784132</v>
      </c>
      <c r="F1629" s="250">
        <v>2025.45</v>
      </c>
      <c r="G1629" s="76">
        <v>287026069968.0932</v>
      </c>
      <c r="H1629" s="46">
        <v>21403360.017434999</v>
      </c>
      <c r="I1629" s="76">
        <v>595175251326.19495</v>
      </c>
      <c r="J1629" s="56">
        <v>0.30753520885681929</v>
      </c>
      <c r="K1629" s="76">
        <v>15639544081.311966</v>
      </c>
      <c r="L1629" s="76">
        <v>2077407501.6106756</v>
      </c>
      <c r="M1629" s="76">
        <v>127654920312.80234</v>
      </c>
      <c r="N1629" s="76">
        <v>60510063152.872879</v>
      </c>
      <c r="O1629" s="76">
        <v>20485.898509651772</v>
      </c>
      <c r="P1629" s="46">
        <v>402743.04728843458</v>
      </c>
      <c r="Q1629" s="46">
        <v>246695.23998498084</v>
      </c>
      <c r="R1629" s="76">
        <v>1097980721412.219</v>
      </c>
      <c r="S1629" s="56">
        <v>0.49847659625164054</v>
      </c>
      <c r="T1629" s="56">
        <v>0.38743807250096557</v>
      </c>
      <c r="U1629" s="46">
        <v>16.975791425102056</v>
      </c>
      <c r="V1629" s="76">
        <v>7862690698094.6729</v>
      </c>
      <c r="W1629" s="84">
        <v>2482.1302591089661</v>
      </c>
      <c r="X1629" s="82">
        <v>4.3555630424841778E-2</v>
      </c>
      <c r="Y1629" s="476">
        <v>2.0000000000000001E-4</v>
      </c>
    </row>
    <row r="1630" spans="1:25" x14ac:dyDescent="0.2">
      <c r="A1630" s="475">
        <v>1626</v>
      </c>
      <c r="B1630" s="56">
        <v>0.647220179933093</v>
      </c>
      <c r="C1630" s="46">
        <v>7556.4357171631</v>
      </c>
      <c r="D1630" s="56">
        <v>0.70773079239519487</v>
      </c>
      <c r="E1630" s="56">
        <v>0.38459950497318202</v>
      </c>
      <c r="F1630" s="250">
        <v>2024.74</v>
      </c>
      <c r="G1630" s="76">
        <v>235631395918.8793</v>
      </c>
      <c r="H1630" s="46">
        <v>15747791.534739675</v>
      </c>
      <c r="I1630" s="76">
        <v>408557370441.38312</v>
      </c>
      <c r="J1630" s="56">
        <v>0.23045765762153902</v>
      </c>
      <c r="K1630" s="76">
        <v>11379410779.60088</v>
      </c>
      <c r="L1630" s="76">
        <v>0</v>
      </c>
      <c r="M1630" s="76">
        <v>162116390835.86685</v>
      </c>
      <c r="N1630" s="76">
        <v>28891723740.187069</v>
      </c>
      <c r="O1630" s="76">
        <v>35234.83463940896</v>
      </c>
      <c r="P1630" s="46">
        <v>199171.52771238043</v>
      </c>
      <c r="Q1630" s="46">
        <v>96360.644339264603</v>
      </c>
      <c r="R1630" s="76">
        <v>887310403727.11133</v>
      </c>
      <c r="S1630" s="56">
        <v>0.51339364828036815</v>
      </c>
      <c r="T1630" s="56">
        <v>0.33991843863038601</v>
      </c>
      <c r="U1630" s="46">
        <v>17.653968698428063</v>
      </c>
      <c r="V1630" s="76">
        <v>5802740068504.9521</v>
      </c>
      <c r="W1630" s="84">
        <v>1830.0542975500905</v>
      </c>
      <c r="X1630" s="82">
        <v>4.1653290242893277E-2</v>
      </c>
      <c r="Y1630" s="476">
        <v>2.0000000000000001E-4</v>
      </c>
    </row>
    <row r="1631" spans="1:25" x14ac:dyDescent="0.2">
      <c r="A1631" s="475">
        <v>1627</v>
      </c>
      <c r="B1631" s="56">
        <v>0.4040595401949274</v>
      </c>
      <c r="C1631" s="46">
        <v>1500</v>
      </c>
      <c r="D1631" s="56">
        <v>1.1008328199013064</v>
      </c>
      <c r="E1631" s="56">
        <v>0.45349247641964946</v>
      </c>
      <c r="F1631" s="250">
        <v>2026.86</v>
      </c>
      <c r="G1631" s="76">
        <v>156501556448.55005</v>
      </c>
      <c r="H1631" s="46">
        <v>38738623.094874009</v>
      </c>
      <c r="I1631" s="76">
        <v>901729639672.30896</v>
      </c>
      <c r="J1631" s="56">
        <v>0.36087507053682333</v>
      </c>
      <c r="K1631" s="76">
        <v>71918389220.366638</v>
      </c>
      <c r="L1631" s="76">
        <v>163608276623.18091</v>
      </c>
      <c r="M1631" s="76">
        <v>5512795763.936718</v>
      </c>
      <c r="N1631" s="76">
        <v>64749465884.84845</v>
      </c>
      <c r="O1631" s="76">
        <v>45000</v>
      </c>
      <c r="P1631" s="46">
        <v>412686.94417675817</v>
      </c>
      <c r="Q1631" s="46">
        <v>246930.84320763499</v>
      </c>
      <c r="R1631" s="76">
        <v>1395762804911.4346</v>
      </c>
      <c r="S1631" s="56">
        <v>0.46829393426617599</v>
      </c>
      <c r="T1631" s="56">
        <v>0.26771449981157314</v>
      </c>
      <c r="U1631" s="46">
        <v>15.286631861654969</v>
      </c>
      <c r="V1631" s="76">
        <v>6318034729377.7275</v>
      </c>
      <c r="W1631" s="84">
        <v>1995.0625510935749</v>
      </c>
      <c r="X1631" s="82">
        <v>4.7399642700460057E-2</v>
      </c>
      <c r="Y1631" s="476">
        <v>2.0000000000000001E-4</v>
      </c>
    </row>
    <row r="1632" spans="1:25" x14ac:dyDescent="0.2">
      <c r="A1632" s="475">
        <v>1628</v>
      </c>
      <c r="B1632" s="56">
        <v>0.47613030518386579</v>
      </c>
      <c r="C1632" s="46">
        <v>2814.8603305644683</v>
      </c>
      <c r="D1632" s="56">
        <v>0.41556193443464362</v>
      </c>
      <c r="E1632" s="56">
        <v>0.60800351482828507</v>
      </c>
      <c r="F1632" s="250">
        <v>2024.7</v>
      </c>
      <c r="G1632" s="76">
        <v>151633243712.28552</v>
      </c>
      <c r="H1632" s="46">
        <v>7468664.4155730437</v>
      </c>
      <c r="I1632" s="76">
        <v>300494329210.8609</v>
      </c>
      <c r="J1632" s="56">
        <v>0.47613030518386579</v>
      </c>
      <c r="K1632" s="76">
        <v>33514570035.162987</v>
      </c>
      <c r="L1632" s="76">
        <v>55758756387.613617</v>
      </c>
      <c r="M1632" s="76">
        <v>98604802121.462662</v>
      </c>
      <c r="N1632" s="76">
        <v>164051027924.39859</v>
      </c>
      <c r="O1632" s="76">
        <v>30396.299744824126</v>
      </c>
      <c r="P1632" s="46">
        <v>989881.73479724198</v>
      </c>
      <c r="Q1632" s="46">
        <v>632661.57355643134</v>
      </c>
      <c r="R1632" s="76">
        <v>844263552066.90869</v>
      </c>
      <c r="S1632" s="56">
        <v>0.56124077645630321</v>
      </c>
      <c r="T1632" s="56">
        <v>0.38214459530894501</v>
      </c>
      <c r="U1632" s="46">
        <v>15.671928383484211</v>
      </c>
      <c r="V1632" s="76">
        <v>5662452483185.2578</v>
      </c>
      <c r="W1632" s="84">
        <v>1785.4897128664909</v>
      </c>
      <c r="X1632" s="82">
        <v>4.5793422244543525E-2</v>
      </c>
      <c r="Y1632" s="476">
        <v>2.0000000000000001E-4</v>
      </c>
    </row>
    <row r="1633" spans="1:25" x14ac:dyDescent="0.2">
      <c r="A1633" s="475">
        <v>1629</v>
      </c>
      <c r="B1633" s="56">
        <v>0.43645254512529136</v>
      </c>
      <c r="C1633" s="46">
        <v>7713.6952519247425</v>
      </c>
      <c r="D1633" s="56">
        <v>0.62134255911263514</v>
      </c>
      <c r="E1633" s="56">
        <v>0.51708553519397604</v>
      </c>
      <c r="F1633" s="250">
        <v>2024.33</v>
      </c>
      <c r="G1633" s="76">
        <v>162885278703.77625</v>
      </c>
      <c r="H1633" s="46">
        <v>13174004.194110323</v>
      </c>
      <c r="I1633" s="76">
        <v>425908524504.38849</v>
      </c>
      <c r="J1633" s="56">
        <v>0.43645254512529141</v>
      </c>
      <c r="K1633" s="76">
        <v>12576941612.601419</v>
      </c>
      <c r="L1633" s="76">
        <v>0</v>
      </c>
      <c r="M1633" s="76">
        <v>172032787479.65082</v>
      </c>
      <c r="N1633" s="76">
        <v>8327857792.6979418</v>
      </c>
      <c r="O1633" s="76">
        <v>32605.17655077589</v>
      </c>
      <c r="P1633" s="46">
        <v>101465.43749999959</v>
      </c>
      <c r="Q1633" s="46">
        <v>33113.81249999976</v>
      </c>
      <c r="R1633" s="76">
        <v>877206695721.15784</v>
      </c>
      <c r="S1633" s="56">
        <v>0.61345155229492754</v>
      </c>
      <c r="T1633" s="56">
        <v>0.38074556065428677</v>
      </c>
      <c r="U1633" s="46">
        <v>15.874337448180189</v>
      </c>
      <c r="V1633" s="76">
        <v>5897816179842.3604</v>
      </c>
      <c r="W1633" s="84">
        <v>1861.5829355636563</v>
      </c>
      <c r="X1633" s="82">
        <v>4.5410290071480404E-2</v>
      </c>
      <c r="Y1633" s="476">
        <v>2.0000000000000001E-4</v>
      </c>
    </row>
    <row r="1634" spans="1:25" x14ac:dyDescent="0.2">
      <c r="A1634" s="475">
        <v>1630</v>
      </c>
      <c r="B1634" s="56">
        <v>0.51900813718926109</v>
      </c>
      <c r="C1634" s="46">
        <v>6872.952306193306</v>
      </c>
      <c r="D1634" s="56">
        <v>1.1341862799050166</v>
      </c>
      <c r="E1634" s="56">
        <v>0.30813292660086833</v>
      </c>
      <c r="F1634" s="250">
        <v>2023.75</v>
      </c>
      <c r="G1634" s="76">
        <v>411433108831.44403</v>
      </c>
      <c r="H1634" s="46">
        <v>33778885.957180247</v>
      </c>
      <c r="I1634" s="76">
        <v>740730651713.68823</v>
      </c>
      <c r="J1634" s="56">
        <v>0.27900351059186501</v>
      </c>
      <c r="K1634" s="76">
        <v>38984655665.960938</v>
      </c>
      <c r="L1634" s="76">
        <v>0</v>
      </c>
      <c r="M1634" s="76">
        <v>343494167325.5907</v>
      </c>
      <c r="N1634" s="76">
        <v>16708364372.964212</v>
      </c>
      <c r="O1634" s="76">
        <v>22619.874245331863</v>
      </c>
      <c r="P1634" s="46">
        <v>143087.86301503057</v>
      </c>
      <c r="Q1634" s="46">
        <v>63620.119713233595</v>
      </c>
      <c r="R1634" s="76">
        <v>1535879327821.7498</v>
      </c>
      <c r="S1634" s="56">
        <v>0.53266612108982914</v>
      </c>
      <c r="T1634" s="56">
        <v>0.34805765328104321</v>
      </c>
      <c r="U1634" s="46">
        <v>17.527471723624135</v>
      </c>
      <c r="V1634" s="76">
        <v>10143322343116.887</v>
      </c>
      <c r="W1634" s="84">
        <v>3199.7862472389202</v>
      </c>
      <c r="X1634" s="82">
        <v>4.2339788731563133E-2</v>
      </c>
      <c r="Y1634" s="476">
        <v>2.0000000000000001E-4</v>
      </c>
    </row>
    <row r="1635" spans="1:25" x14ac:dyDescent="0.2">
      <c r="A1635" s="475">
        <v>1631</v>
      </c>
      <c r="B1635" s="56">
        <v>0.60088101719982545</v>
      </c>
      <c r="C1635" s="46">
        <v>4627.1312680649535</v>
      </c>
      <c r="D1635" s="56">
        <v>0.91170971589615091</v>
      </c>
      <c r="E1635" s="56">
        <v>0.58249383910438357</v>
      </c>
      <c r="F1635" s="250">
        <v>2023.75</v>
      </c>
      <c r="G1635" s="76">
        <v>257923624220.76642</v>
      </c>
      <c r="H1635" s="46">
        <v>24603395.961482815</v>
      </c>
      <c r="I1635" s="76">
        <v>642982102547.02295</v>
      </c>
      <c r="J1635" s="56">
        <v>0.34078862154177458</v>
      </c>
      <c r="K1635" s="76">
        <v>8771380681.3530426</v>
      </c>
      <c r="L1635" s="76">
        <v>0</v>
      </c>
      <c r="M1635" s="76">
        <v>209505553069.26361</v>
      </c>
      <c r="N1635" s="76">
        <v>18367951071.563362</v>
      </c>
      <c r="O1635" s="76">
        <v>20985.695312978598</v>
      </c>
      <c r="P1635" s="46">
        <v>158178.89589205084</v>
      </c>
      <c r="Q1635" s="46">
        <v>66595.282131982443</v>
      </c>
      <c r="R1635" s="76">
        <v>1153310816882.1736</v>
      </c>
      <c r="S1635" s="56">
        <v>0.53262648749621067</v>
      </c>
      <c r="T1635" s="56">
        <v>0.35310278606324574</v>
      </c>
      <c r="U1635" s="46">
        <v>16.769323268255008</v>
      </c>
      <c r="V1635" s="76">
        <v>7520131835217.2949</v>
      </c>
      <c r="W1635" s="84">
        <v>2371.5840092299231</v>
      </c>
      <c r="X1635" s="82">
        <v>4.368816148409306E-2</v>
      </c>
      <c r="Y1635" s="476">
        <v>2.0000000000000001E-4</v>
      </c>
    </row>
    <row r="1636" spans="1:25" x14ac:dyDescent="0.2">
      <c r="A1636" s="475">
        <v>1632</v>
      </c>
      <c r="B1636" s="56">
        <v>0.50505804993698511</v>
      </c>
      <c r="C1636" s="46">
        <v>1500</v>
      </c>
      <c r="D1636" s="56">
        <v>0.73913182103812558</v>
      </c>
      <c r="E1636" s="56">
        <v>0.69213070824879341</v>
      </c>
      <c r="F1636" s="250">
        <v>2024.91</v>
      </c>
      <c r="G1636" s="76">
        <v>280653694124.15503</v>
      </c>
      <c r="H1636" s="46">
        <v>18665102.952759236</v>
      </c>
      <c r="I1636" s="76">
        <v>338170627326.54785</v>
      </c>
      <c r="J1636" s="56">
        <v>0.12420988680941547</v>
      </c>
      <c r="K1636" s="76">
        <v>12362915750.915133</v>
      </c>
      <c r="L1636" s="76">
        <v>0</v>
      </c>
      <c r="M1636" s="76">
        <v>196705459635.19302</v>
      </c>
      <c r="N1636" s="76">
        <v>95803265336.175964</v>
      </c>
      <c r="O1636" s="76">
        <v>31975.037415947849</v>
      </c>
      <c r="P1636" s="46">
        <v>586042.63082753238</v>
      </c>
      <c r="Q1636" s="46">
        <v>394783.17589625658</v>
      </c>
      <c r="R1636" s="76">
        <v>959638941143.33594</v>
      </c>
      <c r="S1636" s="56">
        <v>0.49638673692339019</v>
      </c>
      <c r="T1636" s="56">
        <v>0.31537657589791773</v>
      </c>
      <c r="U1636" s="46">
        <v>18.529024615332482</v>
      </c>
      <c r="V1636" s="76">
        <v>6071152466759.6279</v>
      </c>
      <c r="W1636" s="84">
        <v>1914.4947219009784</v>
      </c>
      <c r="X1636" s="82">
        <v>4.0129754777879396E-2</v>
      </c>
      <c r="Y1636" s="476">
        <v>2.0000000000000001E-4</v>
      </c>
    </row>
    <row r="1637" spans="1:25" x14ac:dyDescent="0.2">
      <c r="A1637" s="475">
        <v>1633</v>
      </c>
      <c r="B1637" s="56">
        <v>0.52482316835402709</v>
      </c>
      <c r="C1637" s="46">
        <v>3445.8943154411218</v>
      </c>
      <c r="D1637" s="56">
        <v>0.8043470025661148</v>
      </c>
      <c r="E1637" s="56">
        <v>0.39718933461397926</v>
      </c>
      <c r="F1637" s="250">
        <v>2025.49</v>
      </c>
      <c r="G1637" s="76">
        <v>178821534783.22659</v>
      </c>
      <c r="H1637" s="46">
        <v>20182116.145575318</v>
      </c>
      <c r="I1637" s="76">
        <v>438708781007.31732</v>
      </c>
      <c r="J1637" s="56">
        <v>0.21310950466307454</v>
      </c>
      <c r="K1637" s="76">
        <v>24873884636.580887</v>
      </c>
      <c r="L1637" s="76">
        <v>94167588666.970963</v>
      </c>
      <c r="M1637" s="76">
        <v>104376114513.24565</v>
      </c>
      <c r="N1637" s="76">
        <v>66398374331.568909</v>
      </c>
      <c r="O1637" s="76">
        <v>36784.20213232137</v>
      </c>
      <c r="P1637" s="46">
        <v>406972.85547491338</v>
      </c>
      <c r="Q1637" s="46">
        <v>250322.31976018107</v>
      </c>
      <c r="R1637" s="76">
        <v>910148520184.4397</v>
      </c>
      <c r="S1637" s="56">
        <v>0.46990172688754528</v>
      </c>
      <c r="T1637" s="56">
        <v>0.27922402049438227</v>
      </c>
      <c r="U1637" s="46">
        <v>17.04593585840939</v>
      </c>
      <c r="V1637" s="76">
        <v>4770801504986.5889</v>
      </c>
      <c r="W1637" s="84">
        <v>1505.3053801913948</v>
      </c>
      <c r="X1637" s="82">
        <v>4.3024561624154106E-2</v>
      </c>
      <c r="Y1637" s="476">
        <v>2.0000000000000001E-4</v>
      </c>
    </row>
    <row r="1638" spans="1:25" x14ac:dyDescent="0.2">
      <c r="A1638" s="475">
        <v>1634</v>
      </c>
      <c r="B1638" s="56">
        <v>0.4624845729898398</v>
      </c>
      <c r="C1638" s="46">
        <v>8797.7087861469554</v>
      </c>
      <c r="D1638" s="56">
        <v>0.96088288928912791</v>
      </c>
      <c r="E1638" s="56">
        <v>0.40579467866657221</v>
      </c>
      <c r="F1638" s="250">
        <v>2025.69</v>
      </c>
      <c r="G1638" s="76">
        <v>384004999647.36414</v>
      </c>
      <c r="H1638" s="46">
        <v>26010250.576068584</v>
      </c>
      <c r="I1638" s="76">
        <v>587696560135.255</v>
      </c>
      <c r="J1638" s="56">
        <v>0.25664597417629398</v>
      </c>
      <c r="K1638" s="76">
        <v>36257396154.257149</v>
      </c>
      <c r="L1638" s="76">
        <v>10866709939.178991</v>
      </c>
      <c r="M1638" s="76">
        <v>182163932454.41089</v>
      </c>
      <c r="N1638" s="76">
        <v>46962090099.919167</v>
      </c>
      <c r="O1638" s="76">
        <v>16763.884112532578</v>
      </c>
      <c r="P1638" s="46">
        <v>317665.60724798549</v>
      </c>
      <c r="Q1638" s="46">
        <v>178149.26660736772</v>
      </c>
      <c r="R1638" s="76">
        <v>1177841058914.8923</v>
      </c>
      <c r="S1638" s="56">
        <v>0.48919188219603876</v>
      </c>
      <c r="T1638" s="56">
        <v>0.40325225643468254</v>
      </c>
      <c r="U1638" s="46">
        <v>17.780611983797804</v>
      </c>
      <c r="V1638" s="76">
        <v>9000024807506.4512</v>
      </c>
      <c r="W1638" s="84">
        <v>2840.0481486963672</v>
      </c>
      <c r="X1638" s="82">
        <v>4.2254689534265401E-2</v>
      </c>
      <c r="Y1638" s="476">
        <v>2.0000000000000001E-4</v>
      </c>
    </row>
    <row r="1639" spans="1:25" x14ac:dyDescent="0.2">
      <c r="A1639" s="475">
        <v>1635</v>
      </c>
      <c r="B1639" s="56">
        <v>0.49421325332620203</v>
      </c>
      <c r="C1639" s="46">
        <v>8180.6937950913598</v>
      </c>
      <c r="D1639" s="56">
        <v>0.64285907039560297</v>
      </c>
      <c r="E1639" s="56">
        <v>0.34551885566771917</v>
      </c>
      <c r="F1639" s="250">
        <v>2023.75</v>
      </c>
      <c r="G1639" s="76">
        <v>377540080153.52136</v>
      </c>
      <c r="H1639" s="46">
        <v>13419499.479102751</v>
      </c>
      <c r="I1639" s="76">
        <v>456899384914.76202</v>
      </c>
      <c r="J1639" s="56">
        <v>0.40782703399527065</v>
      </c>
      <c r="K1639" s="76">
        <v>10571100087.066395</v>
      </c>
      <c r="L1639" s="76">
        <v>0</v>
      </c>
      <c r="M1639" s="76">
        <v>302472144306.8844</v>
      </c>
      <c r="N1639" s="76">
        <v>85743868808.005585</v>
      </c>
      <c r="O1639" s="76">
        <v>29197.574506260087</v>
      </c>
      <c r="P1639" s="46">
        <v>453884.21420865972</v>
      </c>
      <c r="Q1639" s="46">
        <v>291966.9882180845</v>
      </c>
      <c r="R1639" s="76">
        <v>1134760400278.9521</v>
      </c>
      <c r="S1639" s="56">
        <v>0.59963366651805083</v>
      </c>
      <c r="T1639" s="56">
        <v>0.48221479481790352</v>
      </c>
      <c r="U1639" s="46">
        <v>17.110267019106061</v>
      </c>
      <c r="V1639" s="76">
        <v>10312224377271.949</v>
      </c>
      <c r="W1639" s="84">
        <v>3253.9283711385751</v>
      </c>
      <c r="X1639" s="82">
        <v>4.2711200195212559E-2</v>
      </c>
      <c r="Y1639" s="476">
        <v>2.0000000000000001E-4</v>
      </c>
    </row>
    <row r="1640" spans="1:25" x14ac:dyDescent="0.2">
      <c r="A1640" s="475">
        <v>1636</v>
      </c>
      <c r="B1640" s="56">
        <v>0.44011108361822271</v>
      </c>
      <c r="C1640" s="46">
        <v>7364.2921900595175</v>
      </c>
      <c r="D1640" s="56">
        <v>0.65799300445889042</v>
      </c>
      <c r="E1640" s="56">
        <v>0.50044476428127016</v>
      </c>
      <c r="F1640" s="250">
        <v>2024.26</v>
      </c>
      <c r="G1640" s="76">
        <v>97719119556.887238</v>
      </c>
      <c r="H1640" s="46">
        <v>14403373.487642089</v>
      </c>
      <c r="I1640" s="76">
        <v>400340908251.23865</v>
      </c>
      <c r="J1640" s="56">
        <v>0.27054847444513708</v>
      </c>
      <c r="K1640" s="76">
        <v>12847618320.650715</v>
      </c>
      <c r="L1640" s="76">
        <v>12741875847.567949</v>
      </c>
      <c r="M1640" s="76">
        <v>137424924446.29236</v>
      </c>
      <c r="N1640" s="76">
        <v>73169638366.568146</v>
      </c>
      <c r="O1640" s="76">
        <v>24916.132244375862</v>
      </c>
      <c r="P1640" s="46">
        <v>391407.92900746764</v>
      </c>
      <c r="Q1640" s="46">
        <v>242254.93284426123</v>
      </c>
      <c r="R1640" s="76">
        <v>804300840842.13708</v>
      </c>
      <c r="S1640" s="56">
        <v>0.47898017505129425</v>
      </c>
      <c r="T1640" s="56">
        <v>0.22992308048660998</v>
      </c>
      <c r="U1640" s="46">
        <v>16.069417872489563</v>
      </c>
      <c r="V1640" s="76">
        <v>3283246434318.4756</v>
      </c>
      <c r="W1640" s="84">
        <v>1036.314692640668</v>
      </c>
      <c r="X1640" s="82">
        <v>4.475290357176364E-2</v>
      </c>
      <c r="Y1640" s="476">
        <v>2.0000000000000001E-4</v>
      </c>
    </row>
    <row r="1641" spans="1:25" x14ac:dyDescent="0.2">
      <c r="A1641" s="475">
        <v>1637</v>
      </c>
      <c r="B1641" s="56">
        <v>0.41563778833806253</v>
      </c>
      <c r="C1641" s="46">
        <v>7149.8179041528401</v>
      </c>
      <c r="D1641" s="56">
        <v>0.90690559020115458</v>
      </c>
      <c r="E1641" s="56">
        <v>0.44247814314325701</v>
      </c>
      <c r="F1641" s="250">
        <v>2023.75</v>
      </c>
      <c r="G1641" s="76">
        <v>161460622818.25598</v>
      </c>
      <c r="H1641" s="46">
        <v>23754748.292548571</v>
      </c>
      <c r="I1641" s="76">
        <v>581729741926.88501</v>
      </c>
      <c r="J1641" s="56">
        <v>0.26722821723537837</v>
      </c>
      <c r="K1641" s="76">
        <v>10746528719.58939</v>
      </c>
      <c r="L1641" s="76">
        <v>0</v>
      </c>
      <c r="M1641" s="76">
        <v>144264487725.77795</v>
      </c>
      <c r="N1641" s="76">
        <v>20935515339.379684</v>
      </c>
      <c r="O1641" s="76">
        <v>24972.986924021225</v>
      </c>
      <c r="P1641" s="46">
        <v>150985.71086241654</v>
      </c>
      <c r="Q1641" s="46">
        <v>73926.608663208506</v>
      </c>
      <c r="R1641" s="76">
        <v>940587178248.32642</v>
      </c>
      <c r="S1641" s="56">
        <v>0.45400998419022842</v>
      </c>
      <c r="T1641" s="56">
        <v>0.32158587158495294</v>
      </c>
      <c r="U1641" s="46">
        <v>16.148627721865129</v>
      </c>
      <c r="V1641" s="76">
        <v>5379064040332.7588</v>
      </c>
      <c r="W1641" s="84">
        <v>1697.7166262170192</v>
      </c>
      <c r="X1641" s="82">
        <v>4.5702499061024089E-2</v>
      </c>
      <c r="Y1641" s="476">
        <v>2.0000000000000001E-4</v>
      </c>
    </row>
    <row r="1642" spans="1:25" x14ac:dyDescent="0.2">
      <c r="A1642" s="475">
        <v>1638</v>
      </c>
      <c r="B1642" s="56">
        <v>0.49942394497425924</v>
      </c>
      <c r="C1642" s="46">
        <v>5158.8611948415546</v>
      </c>
      <c r="D1642" s="56">
        <v>0.53508732477543386</v>
      </c>
      <c r="E1642" s="56">
        <v>0.65403960623842128</v>
      </c>
      <c r="F1642" s="250">
        <v>2024.75</v>
      </c>
      <c r="G1642" s="76">
        <v>341710009887.77423</v>
      </c>
      <c r="H1642" s="46">
        <v>10651048.928693529</v>
      </c>
      <c r="I1642" s="76">
        <v>355134269897.52875</v>
      </c>
      <c r="J1642" s="56">
        <v>0.4356217936722967</v>
      </c>
      <c r="K1642" s="76">
        <v>14741208816.514524</v>
      </c>
      <c r="L1642" s="76">
        <v>0</v>
      </c>
      <c r="M1642" s="76">
        <v>252968210178.11502</v>
      </c>
      <c r="N1642" s="76">
        <v>22759396787.724571</v>
      </c>
      <c r="O1642" s="76">
        <v>21228.004606066817</v>
      </c>
      <c r="P1642" s="46">
        <v>181863.43865669382</v>
      </c>
      <c r="Q1642" s="46">
        <v>87066.858657179022</v>
      </c>
      <c r="R1642" s="76">
        <v>1054007463051.6486</v>
      </c>
      <c r="S1642" s="56">
        <v>0.66104415359858859</v>
      </c>
      <c r="T1642" s="56">
        <v>0.43883359708242259</v>
      </c>
      <c r="U1642" s="46">
        <v>17.3801175158966</v>
      </c>
      <c r="V1642" s="76">
        <v>8791708736697.5781</v>
      </c>
      <c r="W1642" s="84">
        <v>2775.932733110742</v>
      </c>
      <c r="X1642" s="82">
        <v>4.2166817829884587E-2</v>
      </c>
      <c r="Y1642" s="476">
        <v>2.0000000000000001E-4</v>
      </c>
    </row>
    <row r="1643" spans="1:25" x14ac:dyDescent="0.2">
      <c r="A1643" s="475">
        <v>1639</v>
      </c>
      <c r="B1643" s="56">
        <v>0.38197779913015151</v>
      </c>
      <c r="C1643" s="46">
        <v>4164.0190191339498</v>
      </c>
      <c r="D1643" s="56">
        <v>1.070530587371477</v>
      </c>
      <c r="E1643" s="56">
        <v>0.43399193413631038</v>
      </c>
      <c r="F1643" s="250">
        <v>2025.48</v>
      </c>
      <c r="G1643" s="76">
        <v>272926242906.14963</v>
      </c>
      <c r="H1643" s="46">
        <v>32722532.711568326</v>
      </c>
      <c r="I1643" s="76">
        <v>752714308177.83521</v>
      </c>
      <c r="J1643" s="56">
        <v>0.23266283000911958</v>
      </c>
      <c r="K1643" s="76">
        <v>19753159245.650646</v>
      </c>
      <c r="L1643" s="76">
        <v>12512342095.037703</v>
      </c>
      <c r="M1643" s="76">
        <v>170343983491.90887</v>
      </c>
      <c r="N1643" s="76">
        <v>26768195748.170616</v>
      </c>
      <c r="O1643" s="76">
        <v>29172.561626845607</v>
      </c>
      <c r="P1643" s="46">
        <v>173411.7770409376</v>
      </c>
      <c r="Q1643" s="46">
        <v>89719.739771642868</v>
      </c>
      <c r="R1643" s="76">
        <v>1315785915441.4258</v>
      </c>
      <c r="S1643" s="56">
        <v>0.46186908582385133</v>
      </c>
      <c r="T1643" s="56">
        <v>0.30633442038065989</v>
      </c>
      <c r="U1643" s="46">
        <v>16.967231007408184</v>
      </c>
      <c r="V1643" s="76">
        <v>7451348549758.9658</v>
      </c>
      <c r="W1643" s="84">
        <v>2351.4756291269046</v>
      </c>
      <c r="X1643" s="82">
        <v>4.3747325198319024E-2</v>
      </c>
      <c r="Y1643" s="476">
        <v>2.0000000000000001E-4</v>
      </c>
    </row>
    <row r="1644" spans="1:25" x14ac:dyDescent="0.2">
      <c r="A1644" s="475">
        <v>1640</v>
      </c>
      <c r="B1644" s="56">
        <v>0.56180336206030757</v>
      </c>
      <c r="C1644" s="46">
        <v>4426.6006184791231</v>
      </c>
      <c r="D1644" s="56">
        <v>0.55911337875146994</v>
      </c>
      <c r="E1644" s="56">
        <v>0.29531849666332022</v>
      </c>
      <c r="F1644" s="250">
        <v>2025.06</v>
      </c>
      <c r="G1644" s="76">
        <v>201314183400.71832</v>
      </c>
      <c r="H1644" s="46">
        <v>10864909.871637044</v>
      </c>
      <c r="I1644" s="76">
        <v>290152901359.04333</v>
      </c>
      <c r="J1644" s="56">
        <v>0.31153778733811366</v>
      </c>
      <c r="K1644" s="76">
        <v>15747214691.176323</v>
      </c>
      <c r="L1644" s="76">
        <v>22964875700.075405</v>
      </c>
      <c r="M1644" s="76">
        <v>155182638177.38541</v>
      </c>
      <c r="N1644" s="76">
        <v>35529141484.30761</v>
      </c>
      <c r="O1644" s="76">
        <v>37935.271950896786</v>
      </c>
      <c r="P1644" s="46">
        <v>255164.43999655065</v>
      </c>
      <c r="Q1644" s="46">
        <v>140248.01647989653</v>
      </c>
      <c r="R1644" s="76">
        <v>717052373374.94397</v>
      </c>
      <c r="S1644" s="56">
        <v>0.5686839996062325</v>
      </c>
      <c r="T1644" s="56">
        <v>0.38856803337545015</v>
      </c>
      <c r="U1644" s="46">
        <v>17.250753163624992</v>
      </c>
      <c r="V1644" s="76">
        <v>5271535487371.874</v>
      </c>
      <c r="W1644" s="84">
        <v>1663.7987008338514</v>
      </c>
      <c r="X1644" s="82">
        <v>4.2530688881505727E-2</v>
      </c>
      <c r="Y1644" s="476">
        <v>2.0000000000000001E-4</v>
      </c>
    </row>
    <row r="1645" spans="1:25" x14ac:dyDescent="0.2">
      <c r="A1645" s="475">
        <v>1641</v>
      </c>
      <c r="B1645" s="56">
        <v>0.48146921745399068</v>
      </c>
      <c r="C1645" s="46">
        <v>1500</v>
      </c>
      <c r="D1645" s="56">
        <v>1.1035352884714973</v>
      </c>
      <c r="E1645" s="56">
        <v>0.11719443736968543</v>
      </c>
      <c r="F1645" s="250">
        <v>2024.68</v>
      </c>
      <c r="G1645" s="76">
        <v>312166842377.65955</v>
      </c>
      <c r="H1645" s="46">
        <v>39835303.308584541</v>
      </c>
      <c r="I1645" s="76">
        <v>507459942142.11615</v>
      </c>
      <c r="J1645" s="56">
        <v>-1.4419403336212167E-3</v>
      </c>
      <c r="K1645" s="76">
        <v>10810808594.996788</v>
      </c>
      <c r="L1645" s="76">
        <v>0</v>
      </c>
      <c r="M1645" s="76">
        <v>280709897274.45911</v>
      </c>
      <c r="N1645" s="76">
        <v>94818220315.119324</v>
      </c>
      <c r="O1645" s="76">
        <v>36972.233323855384</v>
      </c>
      <c r="P1645" s="46">
        <v>631933.09965823824</v>
      </c>
      <c r="Q1645" s="46">
        <v>419227.8216621941</v>
      </c>
      <c r="R1645" s="76">
        <v>1386123258111.2712</v>
      </c>
      <c r="S1645" s="56">
        <v>0.46378297070075009</v>
      </c>
      <c r="T1645" s="56">
        <v>0.19529605112106463</v>
      </c>
      <c r="U1645" s="46">
        <v>23.653850110722558</v>
      </c>
      <c r="V1645" s="76">
        <v>6793998247365.7949</v>
      </c>
      <c r="W1645" s="84">
        <v>2143.9185338655798</v>
      </c>
      <c r="X1645" s="82">
        <v>3.2230618088583872E-2</v>
      </c>
      <c r="Y1645" s="476">
        <v>2.0000000000000001E-4</v>
      </c>
    </row>
    <row r="1646" spans="1:25" x14ac:dyDescent="0.2">
      <c r="A1646" s="475">
        <v>1642</v>
      </c>
      <c r="B1646" s="56">
        <v>0.54931429595898018</v>
      </c>
      <c r="C1646" s="46">
        <v>6613.4203324703158</v>
      </c>
      <c r="D1646" s="56">
        <v>0.9921551701811816</v>
      </c>
      <c r="E1646" s="56">
        <v>0.48173630038231025</v>
      </c>
      <c r="F1646" s="250">
        <v>2023.75</v>
      </c>
      <c r="G1646" s="76">
        <v>388627029040.39825</v>
      </c>
      <c r="H1646" s="46">
        <v>30291241.338917565</v>
      </c>
      <c r="I1646" s="76">
        <v>662410902773.23682</v>
      </c>
      <c r="J1646" s="56">
        <v>0.24436936473971838</v>
      </c>
      <c r="K1646" s="76">
        <v>9787356183.4655476</v>
      </c>
      <c r="L1646" s="76">
        <v>0</v>
      </c>
      <c r="M1646" s="76">
        <v>388297034259.92114</v>
      </c>
      <c r="N1646" s="76">
        <v>42413180073.201279</v>
      </c>
      <c r="O1646" s="76">
        <v>32893.269608067836</v>
      </c>
      <c r="P1646" s="46">
        <v>288975.16615667194</v>
      </c>
      <c r="Q1646" s="46">
        <v>156144.08364999515</v>
      </c>
      <c r="R1646" s="76">
        <v>1497571079103.9187</v>
      </c>
      <c r="S1646" s="56">
        <v>0.53540854544592842</v>
      </c>
      <c r="T1646" s="56">
        <v>0.34405869339591472</v>
      </c>
      <c r="U1646" s="46">
        <v>17.499795412127888</v>
      </c>
      <c r="V1646" s="76">
        <v>9923297364349.7715</v>
      </c>
      <c r="W1646" s="84">
        <v>3133.8977230869577</v>
      </c>
      <c r="X1646" s="82">
        <v>4.1394472926099886E-2</v>
      </c>
      <c r="Y1646" s="476">
        <v>2.0000000000000001E-4</v>
      </c>
    </row>
    <row r="1647" spans="1:25" x14ac:dyDescent="0.2">
      <c r="A1647" s="475">
        <v>1643</v>
      </c>
      <c r="B1647" s="56">
        <v>0.59083630329491066</v>
      </c>
      <c r="C1647" s="46">
        <v>2180.8798481236709</v>
      </c>
      <c r="D1647" s="56">
        <v>0.47326050844712592</v>
      </c>
      <c r="E1647" s="56">
        <v>0.47396938494885726</v>
      </c>
      <c r="F1647" s="250">
        <v>2024.6</v>
      </c>
      <c r="G1647" s="76">
        <v>108367773972.69507</v>
      </c>
      <c r="H1647" s="46">
        <v>9117896.8501641285</v>
      </c>
      <c r="I1647" s="76">
        <v>286182585692.77637</v>
      </c>
      <c r="J1647" s="56">
        <v>0.36314481050259473</v>
      </c>
      <c r="K1647" s="76">
        <v>11341281076.539732</v>
      </c>
      <c r="L1647" s="76">
        <v>0</v>
      </c>
      <c r="M1647" s="76">
        <v>64664126198.188324</v>
      </c>
      <c r="N1647" s="76">
        <v>102053004452.13887</v>
      </c>
      <c r="O1647" s="76">
        <v>27245.502900288215</v>
      </c>
      <c r="P1647" s="46">
        <v>628728.27866545226</v>
      </c>
      <c r="Q1647" s="46">
        <v>366383.44296939124</v>
      </c>
      <c r="R1647" s="76">
        <v>605759213656.96973</v>
      </c>
      <c r="S1647" s="56">
        <v>0.48394357070023947</v>
      </c>
      <c r="T1647" s="56">
        <v>0.34251426485401698</v>
      </c>
      <c r="U1647" s="46">
        <v>16.054573391485999</v>
      </c>
      <c r="V1647" s="76">
        <v>3783370480407.1055</v>
      </c>
      <c r="W1647" s="84">
        <v>1193.5267283095336</v>
      </c>
      <c r="X1647" s="82">
        <v>4.405447789123166E-2</v>
      </c>
      <c r="Y1647" s="476">
        <v>2.0000000000000001E-4</v>
      </c>
    </row>
    <row r="1648" spans="1:25" x14ac:dyDescent="0.2">
      <c r="A1648" s="475">
        <v>1644</v>
      </c>
      <c r="B1648" s="56">
        <v>0.3749589779008643</v>
      </c>
      <c r="C1648" s="46">
        <v>4551.6331041376006</v>
      </c>
      <c r="D1648" s="56">
        <v>0.95200780261043816</v>
      </c>
      <c r="E1648" s="56">
        <v>0.38856058555881601</v>
      </c>
      <c r="F1648" s="250">
        <v>2025.1</v>
      </c>
      <c r="G1648" s="76">
        <v>171740238105.66263</v>
      </c>
      <c r="H1648" s="46">
        <v>27640700.750384193</v>
      </c>
      <c r="I1648" s="76">
        <v>676388635289.30017</v>
      </c>
      <c r="J1648" s="56">
        <v>0.3451556569506713</v>
      </c>
      <c r="K1648" s="76">
        <v>30458379116.766785</v>
      </c>
      <c r="L1648" s="76">
        <v>67086715288.381371</v>
      </c>
      <c r="M1648" s="76">
        <v>142914739310.32788</v>
      </c>
      <c r="N1648" s="76">
        <v>14965911521.939739</v>
      </c>
      <c r="O1648" s="76">
        <v>31094.420422270719</v>
      </c>
      <c r="P1648" s="46">
        <v>143095.87691562425</v>
      </c>
      <c r="Q1648" s="46">
        <v>57378.428418517185</v>
      </c>
      <c r="R1648" s="76">
        <v>1206253049934.1023</v>
      </c>
      <c r="S1648" s="56">
        <v>0.52840383320406359</v>
      </c>
      <c r="T1648" s="56">
        <v>0.27645572652236372</v>
      </c>
      <c r="U1648" s="46">
        <v>15.966518342006863</v>
      </c>
      <c r="V1648" s="76">
        <v>5854191459807.7217</v>
      </c>
      <c r="W1648" s="84">
        <v>1846.4922044321575</v>
      </c>
      <c r="X1648" s="82">
        <v>4.5889144626661868E-2</v>
      </c>
      <c r="Y1648" s="476">
        <v>2.0000000000000001E-4</v>
      </c>
    </row>
    <row r="1649" spans="1:25" x14ac:dyDescent="0.2">
      <c r="A1649" s="475">
        <v>1645</v>
      </c>
      <c r="B1649" s="56">
        <v>0.27605938769064925</v>
      </c>
      <c r="C1649" s="46">
        <v>5837.0624011203008</v>
      </c>
      <c r="D1649" s="56">
        <v>0.86282822562780814</v>
      </c>
      <c r="E1649" s="56">
        <v>0.7</v>
      </c>
      <c r="F1649" s="250">
        <v>2024</v>
      </c>
      <c r="G1649" s="76">
        <v>148352470286.02029</v>
      </c>
      <c r="H1649" s="46">
        <v>23327120.573325384</v>
      </c>
      <c r="I1649" s="76">
        <v>606294723625.68152</v>
      </c>
      <c r="J1649" s="56">
        <v>0.27605938769064919</v>
      </c>
      <c r="K1649" s="76">
        <v>18609361427.043629</v>
      </c>
      <c r="L1649" s="76">
        <v>10764348407.546392</v>
      </c>
      <c r="M1649" s="76">
        <v>181264118529.54697</v>
      </c>
      <c r="N1649" s="76">
        <v>67120461475.591537</v>
      </c>
      <c r="O1649" s="76">
        <v>29553.084123662939</v>
      </c>
      <c r="P1649" s="46">
        <v>437213.22303041711</v>
      </c>
      <c r="Q1649" s="46">
        <v>272290.35391165991</v>
      </c>
      <c r="R1649" s="76">
        <v>1098570173018.1141</v>
      </c>
      <c r="S1649" s="56">
        <v>0.4734861280878645</v>
      </c>
      <c r="T1649" s="56">
        <v>0.26274300898703423</v>
      </c>
      <c r="U1649" s="46">
        <v>15.983872330753105</v>
      </c>
      <c r="V1649" s="76">
        <v>5025972794048.1553</v>
      </c>
      <c r="W1649" s="84">
        <v>1586.5164413148277</v>
      </c>
      <c r="X1649" s="82">
        <v>4.6391553775995471E-2</v>
      </c>
      <c r="Y1649" s="476">
        <v>2.0000000000000001E-4</v>
      </c>
    </row>
    <row r="1650" spans="1:25" x14ac:dyDescent="0.2">
      <c r="A1650" s="475">
        <v>1646</v>
      </c>
      <c r="B1650" s="56">
        <v>0.49570086004346403</v>
      </c>
      <c r="C1650" s="46">
        <v>4951.3283115040167</v>
      </c>
      <c r="D1650" s="56">
        <v>0.86973294218881281</v>
      </c>
      <c r="E1650" s="56">
        <v>0.53613493127294953</v>
      </c>
      <c r="F1650" s="250">
        <v>2026.73</v>
      </c>
      <c r="G1650" s="76">
        <v>213273467280.11926</v>
      </c>
      <c r="H1650" s="46">
        <v>23205825.426405367</v>
      </c>
      <c r="I1650" s="76">
        <v>599911481412.27197</v>
      </c>
      <c r="J1650" s="56">
        <v>0.35339363664790002</v>
      </c>
      <c r="K1650" s="76">
        <v>45262299752.828598</v>
      </c>
      <c r="L1650" s="76">
        <v>80035896216.130737</v>
      </c>
      <c r="M1650" s="76">
        <v>28932367207.178284</v>
      </c>
      <c r="N1650" s="76">
        <v>68658311531.030235</v>
      </c>
      <c r="O1650" s="76">
        <v>10000</v>
      </c>
      <c r="P1650" s="46">
        <v>422206.80919752218</v>
      </c>
      <c r="Q1650" s="46">
        <v>260385.71510282904</v>
      </c>
      <c r="R1650" s="76">
        <v>1037784435571.428</v>
      </c>
      <c r="S1650" s="56">
        <v>0.48578309061539021</v>
      </c>
      <c r="T1650" s="56">
        <v>0.40168276057407498</v>
      </c>
      <c r="U1650" s="46">
        <v>15.95715086307599</v>
      </c>
      <c r="V1650" s="76">
        <v>7284297106077.9551</v>
      </c>
      <c r="W1650" s="84">
        <v>2299.6863071309162</v>
      </c>
      <c r="X1650" s="82">
        <v>4.6017330827744389E-2</v>
      </c>
      <c r="Y1650" s="476">
        <v>2.0000000000000001E-4</v>
      </c>
    </row>
    <row r="1651" spans="1:25" x14ac:dyDescent="0.2">
      <c r="A1651" s="475">
        <v>1647</v>
      </c>
      <c r="B1651" s="56">
        <v>0.44939384381653186</v>
      </c>
      <c r="C1651" s="46">
        <v>10118.204561656908</v>
      </c>
      <c r="D1651" s="56">
        <v>1.1374890669667406</v>
      </c>
      <c r="E1651" s="56">
        <v>0.43536447931729227</v>
      </c>
      <c r="F1651" s="250">
        <v>2023.84</v>
      </c>
      <c r="G1651" s="76">
        <v>200391497833.06979</v>
      </c>
      <c r="H1651" s="46">
        <v>38975961.720558941</v>
      </c>
      <c r="I1651" s="76">
        <v>612333282646.06165</v>
      </c>
      <c r="J1651" s="56">
        <v>7.8990843398928368E-3</v>
      </c>
      <c r="K1651" s="76">
        <v>28033076564.150414</v>
      </c>
      <c r="L1651" s="76">
        <v>0</v>
      </c>
      <c r="M1651" s="76">
        <v>297318394867.67188</v>
      </c>
      <c r="N1651" s="76">
        <v>49686827723.689278</v>
      </c>
      <c r="O1651" s="76">
        <v>13186.669101270181</v>
      </c>
      <c r="P1651" s="46">
        <v>338198.81443933741</v>
      </c>
      <c r="Q1651" s="46">
        <v>189616.44719070976</v>
      </c>
      <c r="R1651" s="76">
        <v>1369252031994.925</v>
      </c>
      <c r="S1651" s="56">
        <v>0.41626085341638597</v>
      </c>
      <c r="T1651" s="56">
        <v>0.1306920143909156</v>
      </c>
      <c r="U1651" s="46">
        <v>23.928079049111187</v>
      </c>
      <c r="V1651" s="76">
        <v>4365424942780.5547</v>
      </c>
      <c r="W1651" s="84">
        <v>1378.2280110867137</v>
      </c>
      <c r="X1651" s="82">
        <v>3.2396621767173922E-2</v>
      </c>
      <c r="Y1651" s="476">
        <v>2.0000000000000001E-4</v>
      </c>
    </row>
    <row r="1652" spans="1:25" x14ac:dyDescent="0.2">
      <c r="A1652" s="475">
        <v>1648</v>
      </c>
      <c r="B1652" s="56">
        <v>0.60972136681244726</v>
      </c>
      <c r="C1652" s="46">
        <v>7930.8936032381444</v>
      </c>
      <c r="D1652" s="56">
        <v>0.68589868325646663</v>
      </c>
      <c r="E1652" s="56">
        <v>0.2973818892953316</v>
      </c>
      <c r="F1652" s="250">
        <v>2026.56</v>
      </c>
      <c r="G1652" s="76">
        <v>121391200008.40866</v>
      </c>
      <c r="H1652" s="46">
        <v>14909644.68218294</v>
      </c>
      <c r="I1652" s="76">
        <v>507797116945.82245</v>
      </c>
      <c r="J1652" s="56">
        <v>0.41771752700399334</v>
      </c>
      <c r="K1652" s="76">
        <v>26704287406.718361</v>
      </c>
      <c r="L1652" s="76">
        <v>71432765569.255066</v>
      </c>
      <c r="M1652" s="76">
        <v>18158806197.326107</v>
      </c>
      <c r="N1652" s="76">
        <v>30832643936.351772</v>
      </c>
      <c r="O1652" s="76">
        <v>34501.081152989267</v>
      </c>
      <c r="P1652" s="46">
        <v>210587.29140198469</v>
      </c>
      <c r="Q1652" s="46">
        <v>104928.28519329336</v>
      </c>
      <c r="R1652" s="76">
        <v>747522040868.69336</v>
      </c>
      <c r="S1652" s="56">
        <v>0.50711507000266143</v>
      </c>
      <c r="T1652" s="56">
        <v>0.40438304047279872</v>
      </c>
      <c r="U1652" s="46">
        <v>15.281693013382423</v>
      </c>
      <c r="V1652" s="76">
        <v>5160890836197.9336</v>
      </c>
      <c r="W1652" s="84">
        <v>1629.0048424291911</v>
      </c>
      <c r="X1652" s="82">
        <v>4.7391902554509299E-2</v>
      </c>
      <c r="Y1652" s="476">
        <v>2.0000000000000001E-4</v>
      </c>
    </row>
    <row r="1653" spans="1:25" x14ac:dyDescent="0.2">
      <c r="A1653" s="475">
        <v>1649</v>
      </c>
      <c r="B1653" s="56">
        <v>0.45774812486168343</v>
      </c>
      <c r="C1653" s="46">
        <v>4048.6796420024693</v>
      </c>
      <c r="D1653" s="56">
        <v>0.2</v>
      </c>
      <c r="E1653" s="56">
        <v>0.49030322146098032</v>
      </c>
      <c r="F1653" s="250">
        <v>2025.23</v>
      </c>
      <c r="G1653" s="76">
        <v>75651503800.03923</v>
      </c>
      <c r="H1653" s="46">
        <v>3343074.2816160745</v>
      </c>
      <c r="I1653" s="76">
        <v>167802711169.3125</v>
      </c>
      <c r="J1653" s="56">
        <v>0.45774812486168348</v>
      </c>
      <c r="K1653" s="76">
        <v>8379140515.1327744</v>
      </c>
      <c r="L1653" s="76">
        <v>11954242183.302383</v>
      </c>
      <c r="M1653" s="76">
        <v>56432138411.231194</v>
      </c>
      <c r="N1653" s="76">
        <v>114301002741.36346</v>
      </c>
      <c r="O1653" s="76">
        <v>20532.804478968981</v>
      </c>
      <c r="P1653" s="46">
        <v>624450.91158090148</v>
      </c>
      <c r="Q1653" s="46">
        <v>374654.59565592895</v>
      </c>
      <c r="R1653" s="76">
        <v>403467497721.58551</v>
      </c>
      <c r="S1653" s="56">
        <v>0.48933088954562537</v>
      </c>
      <c r="T1653" s="56">
        <v>0.38452550234092719</v>
      </c>
      <c r="U1653" s="46">
        <v>15.85647769052197</v>
      </c>
      <c r="V1653" s="76">
        <v>2797121723798.7515</v>
      </c>
      <c r="W1653" s="84">
        <v>881.81827135494962</v>
      </c>
      <c r="X1653" s="82">
        <v>4.4674469588789803E-2</v>
      </c>
      <c r="Y1653" s="476">
        <v>2.0000000000000001E-4</v>
      </c>
    </row>
    <row r="1654" spans="1:25" x14ac:dyDescent="0.2">
      <c r="A1654" s="475">
        <v>1650</v>
      </c>
      <c r="B1654" s="56">
        <v>0.62695312598448139</v>
      </c>
      <c r="C1654" s="46">
        <v>9738.1561966817626</v>
      </c>
      <c r="D1654" s="56">
        <v>0.6291960287154873</v>
      </c>
      <c r="E1654" s="56">
        <v>0.25874186857154413</v>
      </c>
      <c r="F1654" s="250">
        <v>2025.73</v>
      </c>
      <c r="G1654" s="76">
        <v>142353135925.14014</v>
      </c>
      <c r="H1654" s="46">
        <v>13048629.976216968</v>
      </c>
      <c r="I1654" s="76">
        <v>469891549515.88513</v>
      </c>
      <c r="J1654" s="56">
        <v>0.48998132658323301</v>
      </c>
      <c r="K1654" s="76">
        <v>25759827604.335365</v>
      </c>
      <c r="L1654" s="76">
        <v>19601063128.070045</v>
      </c>
      <c r="M1654" s="76">
        <v>133218387768.19197</v>
      </c>
      <c r="N1654" s="76">
        <v>30808266130.610714</v>
      </c>
      <c r="O1654" s="76">
        <v>17434.548669938275</v>
      </c>
      <c r="P1654" s="46">
        <v>229661.28891533951</v>
      </c>
      <c r="Q1654" s="46">
        <v>119878.46221137028</v>
      </c>
      <c r="R1654" s="76">
        <v>865854701485.67749</v>
      </c>
      <c r="S1654" s="56">
        <v>0.60232921986896437</v>
      </c>
      <c r="T1654" s="56">
        <v>0.4178595010503009</v>
      </c>
      <c r="U1654" s="46">
        <v>15.254445483396429</v>
      </c>
      <c r="V1654" s="76">
        <v>6176870833222.5098</v>
      </c>
      <c r="W1654" s="84">
        <v>1950.3161301723546</v>
      </c>
      <c r="X1654" s="82">
        <v>4.7108865568964202E-2</v>
      </c>
      <c r="Y1654" s="476">
        <v>2.0000000000000001E-4</v>
      </c>
    </row>
    <row r="1655" spans="1:25" x14ac:dyDescent="0.2">
      <c r="A1655" s="475">
        <v>1651</v>
      </c>
      <c r="B1655" s="56">
        <v>0.46015600280878111</v>
      </c>
      <c r="C1655" s="46">
        <v>6687.4899774884052</v>
      </c>
      <c r="D1655" s="56">
        <v>0.75139869064786502</v>
      </c>
      <c r="E1655" s="56">
        <v>0.20896886003268825</v>
      </c>
      <c r="F1655" s="250">
        <v>2023.75</v>
      </c>
      <c r="G1655" s="76">
        <v>387393584122.24939</v>
      </c>
      <c r="H1655" s="46">
        <v>17100443.132628955</v>
      </c>
      <c r="I1655" s="76">
        <v>454029676269.68304</v>
      </c>
      <c r="J1655" s="56">
        <v>0.34511055033314542</v>
      </c>
      <c r="K1655" s="76">
        <v>14019844944.176468</v>
      </c>
      <c r="L1655" s="76">
        <v>0</v>
      </c>
      <c r="M1655" s="76">
        <v>530724080192.67987</v>
      </c>
      <c r="N1655" s="76">
        <v>60674505167.671501</v>
      </c>
      <c r="O1655" s="76">
        <v>21383.019423059544</v>
      </c>
      <c r="P1655" s="46">
        <v>387802.78378691338</v>
      </c>
      <c r="Q1655" s="46">
        <v>236859.00703022242</v>
      </c>
      <c r="R1655" s="76">
        <v>1523696706309.1023</v>
      </c>
      <c r="S1655" s="56">
        <v>0.63757415478454993</v>
      </c>
      <c r="T1655" s="56">
        <v>0.33235688991172369</v>
      </c>
      <c r="U1655" s="46">
        <v>17.555521972867833</v>
      </c>
      <c r="V1655" s="76">
        <v>9714361826987.8164</v>
      </c>
      <c r="W1655" s="84">
        <v>3063.7141006240954</v>
      </c>
      <c r="X1655" s="82">
        <v>4.1796868419728773E-2</v>
      </c>
      <c r="Y1655" s="476">
        <v>2.0000000000000001E-4</v>
      </c>
    </row>
    <row r="1656" spans="1:25" x14ac:dyDescent="0.2">
      <c r="A1656" s="475">
        <v>1652</v>
      </c>
      <c r="B1656" s="56">
        <v>0.67519540576657522</v>
      </c>
      <c r="C1656" s="46">
        <v>1500</v>
      </c>
      <c r="D1656" s="56">
        <v>0.77667264410106962</v>
      </c>
      <c r="E1656" s="56">
        <v>0.44275430842489544</v>
      </c>
      <c r="F1656" s="250">
        <v>2024.62</v>
      </c>
      <c r="G1656" s="76">
        <v>174116456715.02539</v>
      </c>
      <c r="H1656" s="46">
        <v>20542426.292227723</v>
      </c>
      <c r="I1656" s="76">
        <v>419198011123.50293</v>
      </c>
      <c r="J1656" s="56">
        <v>0.31136270165780522</v>
      </c>
      <c r="K1656" s="76">
        <v>13043911003.024387</v>
      </c>
      <c r="L1656" s="76">
        <v>8294599750.7489843</v>
      </c>
      <c r="M1656" s="76">
        <v>146532055968.48322</v>
      </c>
      <c r="N1656" s="76">
        <v>32214702701.796223</v>
      </c>
      <c r="O1656" s="76">
        <v>36559.0187459956</v>
      </c>
      <c r="P1656" s="46">
        <v>273470.27607683628</v>
      </c>
      <c r="Q1656" s="46">
        <v>149179.27946821862</v>
      </c>
      <c r="R1656" s="76">
        <v>826782036947.41907</v>
      </c>
      <c r="S1656" s="56">
        <v>0.52543038748103488</v>
      </c>
      <c r="T1656" s="56">
        <v>0.33872391641102656</v>
      </c>
      <c r="U1656" s="46">
        <v>16.668935445388424</v>
      </c>
      <c r="V1656" s="76">
        <v>5221692817227.4248</v>
      </c>
      <c r="W1656" s="84">
        <v>1648.1598801147209</v>
      </c>
      <c r="X1656" s="82">
        <v>4.2998956456924427E-2</v>
      </c>
      <c r="Y1656" s="476">
        <v>2.0000000000000001E-4</v>
      </c>
    </row>
    <row r="1657" spans="1:25" x14ac:dyDescent="0.2">
      <c r="A1657" s="475">
        <v>1653</v>
      </c>
      <c r="B1657" s="56">
        <v>0.38670975966512799</v>
      </c>
      <c r="C1657" s="46">
        <v>6348.5155815073067</v>
      </c>
      <c r="D1657" s="56">
        <v>0.98689928412839434</v>
      </c>
      <c r="E1657" s="56">
        <v>0.33690139984028927</v>
      </c>
      <c r="F1657" s="250">
        <v>2025.02</v>
      </c>
      <c r="G1657" s="76">
        <v>159466074059.47742</v>
      </c>
      <c r="H1657" s="46">
        <v>29420192.891863018</v>
      </c>
      <c r="I1657" s="76">
        <v>690351075958.57812</v>
      </c>
      <c r="J1657" s="56">
        <v>0.25277657300588252</v>
      </c>
      <c r="K1657" s="76">
        <v>32704539911.737282</v>
      </c>
      <c r="L1657" s="76">
        <v>45501064729.813744</v>
      </c>
      <c r="M1657" s="76">
        <v>139625182482.13577</v>
      </c>
      <c r="N1657" s="76">
        <v>10688729865.039034</v>
      </c>
      <c r="O1657" s="76">
        <v>35294.165761518903</v>
      </c>
      <c r="P1657" s="46">
        <v>108485.75292802899</v>
      </c>
      <c r="Q1657" s="46">
        <v>37058.138768255543</v>
      </c>
      <c r="R1657" s="76">
        <v>1298952319229.1052</v>
      </c>
      <c r="S1657" s="56">
        <v>0.4996608396938666</v>
      </c>
      <c r="T1657" s="56">
        <v>0.2335555029792214</v>
      </c>
      <c r="U1657" s="46">
        <v>15.960593498033935</v>
      </c>
      <c r="V1657" s="76">
        <v>5260072768824.2412</v>
      </c>
      <c r="W1657" s="84">
        <v>1660.2849678697423</v>
      </c>
      <c r="X1657" s="82">
        <v>4.5980332848465449E-2</v>
      </c>
      <c r="Y1657" s="476">
        <v>2.0000000000000001E-4</v>
      </c>
    </row>
    <row r="1658" spans="1:25" x14ac:dyDescent="0.2">
      <c r="A1658" s="475">
        <v>1654</v>
      </c>
      <c r="B1658" s="56">
        <v>0.711389980704356</v>
      </c>
      <c r="C1658" s="46">
        <v>9507.0429509231217</v>
      </c>
      <c r="D1658" s="56">
        <v>1.015063925112482</v>
      </c>
      <c r="E1658" s="56">
        <v>0.7</v>
      </c>
      <c r="F1658" s="250">
        <v>2025.2</v>
      </c>
      <c r="G1658" s="76">
        <v>197775420628.22223</v>
      </c>
      <c r="H1658" s="46">
        <v>27553450.703368388</v>
      </c>
      <c r="I1658" s="76">
        <v>482803384817.38666</v>
      </c>
      <c r="J1658" s="56">
        <v>0.20436646975565931</v>
      </c>
      <c r="K1658" s="76">
        <v>29477457436.16629</v>
      </c>
      <c r="L1658" s="76">
        <v>38773485228.66716</v>
      </c>
      <c r="M1658" s="76">
        <v>141167851618.26505</v>
      </c>
      <c r="N1658" s="76">
        <v>17114158370.34922</v>
      </c>
      <c r="O1658" s="76">
        <v>28870.715248039585</v>
      </c>
      <c r="P1658" s="46">
        <v>234232.19907742407</v>
      </c>
      <c r="Q1658" s="46">
        <v>79087.813369631316</v>
      </c>
      <c r="R1658" s="76">
        <v>979434854799.91956</v>
      </c>
      <c r="S1658" s="56">
        <v>0.48434468744664011</v>
      </c>
      <c r="T1658" s="56">
        <v>0.27747069027979165</v>
      </c>
      <c r="U1658" s="46">
        <v>17.242038556919528</v>
      </c>
      <c r="V1658" s="76">
        <v>4926117124510.8779</v>
      </c>
      <c r="W1658" s="84">
        <v>1553.9518803956405</v>
      </c>
      <c r="X1658" s="82">
        <v>4.357683557329399E-2</v>
      </c>
      <c r="Y1658" s="476">
        <v>2.0000000000000001E-4</v>
      </c>
    </row>
    <row r="1659" spans="1:25" x14ac:dyDescent="0.2">
      <c r="A1659" s="475">
        <v>1655</v>
      </c>
      <c r="B1659" s="56">
        <v>0.30099272515548459</v>
      </c>
      <c r="C1659" s="46">
        <v>6524.6997135987795</v>
      </c>
      <c r="D1659" s="56">
        <v>0.86040769111449533</v>
      </c>
      <c r="E1659" s="56">
        <v>0.37739040829483106</v>
      </c>
      <c r="F1659" s="250">
        <v>2024.64</v>
      </c>
      <c r="G1659" s="76">
        <v>88639634684.812668</v>
      </c>
      <c r="H1659" s="46">
        <v>22223079.937443726</v>
      </c>
      <c r="I1659" s="76">
        <v>577157847793.13635</v>
      </c>
      <c r="J1659" s="56">
        <v>0.30099272515548459</v>
      </c>
      <c r="K1659" s="76">
        <v>21708224988.071014</v>
      </c>
      <c r="L1659" s="76">
        <v>0</v>
      </c>
      <c r="M1659" s="76">
        <v>89862643533.97551</v>
      </c>
      <c r="N1659" s="76">
        <v>36799498644.067505</v>
      </c>
      <c r="O1659" s="76">
        <v>23165.587470270333</v>
      </c>
      <c r="P1659" s="46">
        <v>285940.41075725108</v>
      </c>
      <c r="Q1659" s="46">
        <v>156660.84621130271</v>
      </c>
      <c r="R1659" s="76">
        <v>859622197413.79529</v>
      </c>
      <c r="S1659" s="56">
        <v>0.43076907688218802</v>
      </c>
      <c r="T1659" s="56">
        <v>0.27978382146079422</v>
      </c>
      <c r="U1659" s="46">
        <v>15.099940892942952</v>
      </c>
      <c r="V1659" s="76">
        <v>4016389696805.2568</v>
      </c>
      <c r="W1659" s="84">
        <v>1267.5714635895565</v>
      </c>
      <c r="X1659" s="82">
        <v>4.7465374555653216E-2</v>
      </c>
      <c r="Y1659" s="476">
        <v>2.0000000000000001E-4</v>
      </c>
    </row>
    <row r="1660" spans="1:25" x14ac:dyDescent="0.2">
      <c r="A1660" s="475">
        <v>1656</v>
      </c>
      <c r="B1660" s="56">
        <v>0.59773425414834158</v>
      </c>
      <c r="C1660" s="46">
        <v>6068.1533821515541</v>
      </c>
      <c r="D1660" s="56">
        <v>0.57230344789976517</v>
      </c>
      <c r="E1660" s="56">
        <v>0.44215272199201999</v>
      </c>
      <c r="F1660" s="250">
        <v>2025.31</v>
      </c>
      <c r="G1660" s="76">
        <v>130141528453.31033</v>
      </c>
      <c r="H1660" s="46">
        <v>11581430.175027691</v>
      </c>
      <c r="I1660" s="76">
        <v>285567214828.84082</v>
      </c>
      <c r="J1660" s="56">
        <v>0.14428318892616887</v>
      </c>
      <c r="K1660" s="76">
        <v>11653095769.191813</v>
      </c>
      <c r="L1660" s="76">
        <v>25538676997.688026</v>
      </c>
      <c r="M1660" s="76">
        <v>77361646255.676544</v>
      </c>
      <c r="N1660" s="76">
        <v>43864674208.270149</v>
      </c>
      <c r="O1660" s="76">
        <v>34964.393829152366</v>
      </c>
      <c r="P1660" s="46">
        <v>258161.97948552371</v>
      </c>
      <c r="Q1660" s="46">
        <v>142200.1187497497</v>
      </c>
      <c r="R1660" s="76">
        <v>547873036860.74969</v>
      </c>
      <c r="S1660" s="56">
        <v>0.40975741333384569</v>
      </c>
      <c r="T1660" s="56">
        <v>0.24783606464498686</v>
      </c>
      <c r="U1660" s="46">
        <v>19.468364762337647</v>
      </c>
      <c r="V1660" s="76">
        <v>2929403473358.4697</v>
      </c>
      <c r="W1660" s="84">
        <v>923.94651557067436</v>
      </c>
      <c r="X1660" s="82">
        <v>3.7346712831107971E-2</v>
      </c>
      <c r="Y1660" s="476">
        <v>2.0000000000000001E-4</v>
      </c>
    </row>
    <row r="1661" spans="1:25" x14ac:dyDescent="0.2">
      <c r="A1661" s="475">
        <v>1657</v>
      </c>
      <c r="B1661" s="56">
        <v>0.46686563878248821</v>
      </c>
      <c r="C1661" s="46">
        <v>7014.5436645202935</v>
      </c>
      <c r="D1661" s="56">
        <v>0.72750294851388841</v>
      </c>
      <c r="E1661" s="56">
        <v>0.56583620287411185</v>
      </c>
      <c r="F1661" s="250">
        <v>2026.47</v>
      </c>
      <c r="G1661" s="76">
        <v>185260951465.17078</v>
      </c>
      <c r="H1661" s="46">
        <v>16835241.323439281</v>
      </c>
      <c r="I1661" s="76">
        <v>499653996242.6507</v>
      </c>
      <c r="J1661" s="56">
        <v>0.45756077088434244</v>
      </c>
      <c r="K1661" s="76">
        <v>29343827541.463291</v>
      </c>
      <c r="L1661" s="76">
        <v>111827720375.85648</v>
      </c>
      <c r="M1661" s="76">
        <v>39618808022.166435</v>
      </c>
      <c r="N1661" s="76">
        <v>71980584047.04834</v>
      </c>
      <c r="O1661" s="76">
        <v>13126.927056938543</v>
      </c>
      <c r="P1661" s="46">
        <v>479301.74680699658</v>
      </c>
      <c r="Q1661" s="46">
        <v>309515.54504763614</v>
      </c>
      <c r="R1661" s="76">
        <v>887670135108.5238</v>
      </c>
      <c r="S1661" s="56">
        <v>0.54694446402308461</v>
      </c>
      <c r="T1661" s="56">
        <v>0.42027496769269479</v>
      </c>
      <c r="U1661" s="46">
        <v>15.892480516452782</v>
      </c>
      <c r="V1661" s="76">
        <v>6507230618483.8486</v>
      </c>
      <c r="W1661" s="84">
        <v>2052.9666575628517</v>
      </c>
      <c r="X1661" s="82">
        <v>4.6242761563863553E-2</v>
      </c>
      <c r="Y1661" s="476">
        <v>2.0000000000000001E-4</v>
      </c>
    </row>
    <row r="1662" spans="1:25" x14ac:dyDescent="0.2">
      <c r="A1662" s="475">
        <v>1658</v>
      </c>
      <c r="B1662" s="56">
        <v>0.41957304475768598</v>
      </c>
      <c r="C1662" s="46">
        <v>6318.0654196770893</v>
      </c>
      <c r="D1662" s="56">
        <v>0.49020712760769825</v>
      </c>
      <c r="E1662" s="56">
        <v>0.40523784255239809</v>
      </c>
      <c r="F1662" s="250">
        <v>2024.51</v>
      </c>
      <c r="G1662" s="76">
        <v>212730013489.94113</v>
      </c>
      <c r="H1662" s="46">
        <v>9003218.4125007782</v>
      </c>
      <c r="I1662" s="76">
        <v>274877545842.82587</v>
      </c>
      <c r="J1662" s="56">
        <v>0.41957304475768598</v>
      </c>
      <c r="K1662" s="76">
        <v>4951333721.4716206</v>
      </c>
      <c r="L1662" s="76">
        <v>0</v>
      </c>
      <c r="M1662" s="76">
        <v>121160383796.40096</v>
      </c>
      <c r="N1662" s="76">
        <v>15572708245.898907</v>
      </c>
      <c r="O1662" s="76">
        <v>28637.7359534926</v>
      </c>
      <c r="P1662" s="46">
        <v>156123.3383272161</v>
      </c>
      <c r="Q1662" s="46">
        <v>69680.017445074656</v>
      </c>
      <c r="R1662" s="76">
        <v>568430420532.05615</v>
      </c>
      <c r="S1662" s="56">
        <v>0.59769741569517087</v>
      </c>
      <c r="T1662" s="56">
        <v>0.51627455734557381</v>
      </c>
      <c r="U1662" s="46">
        <v>17.324428277923868</v>
      </c>
      <c r="V1662" s="76">
        <v>5599417813784.416</v>
      </c>
      <c r="W1662" s="84">
        <v>1768.5622259034669</v>
      </c>
      <c r="X1662" s="82">
        <v>4.2058670585849729E-2</v>
      </c>
      <c r="Y1662" s="476">
        <v>2.0000000000000001E-4</v>
      </c>
    </row>
    <row r="1663" spans="1:25" x14ac:dyDescent="0.2">
      <c r="A1663" s="475">
        <v>1659</v>
      </c>
      <c r="B1663" s="56">
        <v>0.50523047963018319</v>
      </c>
      <c r="C1663" s="46">
        <v>6336.2934990543345</v>
      </c>
      <c r="D1663" s="56">
        <v>1.2359497397963439</v>
      </c>
      <c r="E1663" s="56">
        <v>0.63274777390781523</v>
      </c>
      <c r="F1663" s="250">
        <v>2023.97</v>
      </c>
      <c r="G1663" s="76">
        <v>719677070193.64746</v>
      </c>
      <c r="H1663" s="46">
        <v>43460750.671777584</v>
      </c>
      <c r="I1663" s="76">
        <v>930023347185.49365</v>
      </c>
      <c r="J1663" s="56">
        <v>0.3588266562938498</v>
      </c>
      <c r="K1663" s="76">
        <v>26776160500.380917</v>
      </c>
      <c r="L1663" s="76">
        <v>0</v>
      </c>
      <c r="M1663" s="76">
        <v>596431954840.78333</v>
      </c>
      <c r="N1663" s="76">
        <v>13518461350.487711</v>
      </c>
      <c r="O1663" s="76">
        <v>22829.505685626318</v>
      </c>
      <c r="P1663" s="46">
        <v>132765.71695810265</v>
      </c>
      <c r="Q1663" s="46">
        <v>56594.580452121096</v>
      </c>
      <c r="R1663" s="76">
        <v>2421218627816.396</v>
      </c>
      <c r="S1663" s="56">
        <v>0.62193145530043037</v>
      </c>
      <c r="T1663" s="56">
        <v>0.39929495933229203</v>
      </c>
      <c r="U1663" s="46">
        <v>17.43991882399553</v>
      </c>
      <c r="V1663" s="76">
        <v>18051906829892.566</v>
      </c>
      <c r="W1663" s="84">
        <v>5699.7120964862806</v>
      </c>
      <c r="X1663" s="82">
        <v>4.3095876577090186E-2</v>
      </c>
      <c r="Y1663" s="476">
        <v>2.0000000000000001E-4</v>
      </c>
    </row>
    <row r="1664" spans="1:25" x14ac:dyDescent="0.2">
      <c r="A1664" s="475">
        <v>1660</v>
      </c>
      <c r="B1664" s="56">
        <v>0.68839349315450127</v>
      </c>
      <c r="C1664" s="46">
        <v>2885.500994982232</v>
      </c>
      <c r="D1664" s="56">
        <v>0.55782206322033356</v>
      </c>
      <c r="E1664" s="56">
        <v>0.12634548890987679</v>
      </c>
      <c r="F1664" s="250">
        <v>2024.19</v>
      </c>
      <c r="G1664" s="76">
        <v>157583428897.52301</v>
      </c>
      <c r="H1664" s="46">
        <v>11654418.700779138</v>
      </c>
      <c r="I1664" s="76">
        <v>407572384570.43811</v>
      </c>
      <c r="J1664" s="56">
        <v>0.46040228627092339</v>
      </c>
      <c r="K1664" s="76">
        <v>9854505937.8492622</v>
      </c>
      <c r="L1664" s="76">
        <v>17177850050.044523</v>
      </c>
      <c r="M1664" s="76">
        <v>192645922355.51889</v>
      </c>
      <c r="N1664" s="76">
        <v>72990216100.916779</v>
      </c>
      <c r="O1664" s="76">
        <v>34402.697735310947</v>
      </c>
      <c r="P1664" s="46">
        <v>422968.83051839855</v>
      </c>
      <c r="Q1664" s="46">
        <v>270070.01548807131</v>
      </c>
      <c r="R1664" s="76">
        <v>911436021454.53174</v>
      </c>
      <c r="S1664" s="56">
        <v>0.59776246451127468</v>
      </c>
      <c r="T1664" s="56">
        <v>0.34614307292849716</v>
      </c>
      <c r="U1664" s="46">
        <v>15.94546804766915</v>
      </c>
      <c r="V1664" s="76">
        <v>5613053278679.3301</v>
      </c>
      <c r="W1664" s="84">
        <v>1771.9603349230904</v>
      </c>
      <c r="X1664" s="82">
        <v>4.5037057652208209E-2</v>
      </c>
      <c r="Y1664" s="476">
        <v>2.0000000000000001E-4</v>
      </c>
    </row>
    <row r="1665" spans="1:25" x14ac:dyDescent="0.2">
      <c r="A1665" s="475">
        <v>1661</v>
      </c>
      <c r="B1665" s="56">
        <v>0.51894276286866037</v>
      </c>
      <c r="C1665" s="46">
        <v>3478.0012802102183</v>
      </c>
      <c r="D1665" s="56">
        <v>0.60867091248417782</v>
      </c>
      <c r="E1665" s="56">
        <v>0.48167137871626009</v>
      </c>
      <c r="F1665" s="250">
        <v>2023.75</v>
      </c>
      <c r="G1665" s="76">
        <v>347188607384.26941</v>
      </c>
      <c r="H1665" s="46">
        <v>13032848.831835687</v>
      </c>
      <c r="I1665" s="76">
        <v>359359395959.97626</v>
      </c>
      <c r="J1665" s="56">
        <v>0.31490487896139774</v>
      </c>
      <c r="K1665" s="76">
        <v>8943215867.6901321</v>
      </c>
      <c r="L1665" s="76">
        <v>0</v>
      </c>
      <c r="M1665" s="76">
        <v>323263707121.58197</v>
      </c>
      <c r="N1665" s="76">
        <v>68292925560.376602</v>
      </c>
      <c r="O1665" s="76">
        <v>34419.314350457753</v>
      </c>
      <c r="P1665" s="46">
        <v>396646.91772297386</v>
      </c>
      <c r="Q1665" s="46">
        <v>247773.01830053236</v>
      </c>
      <c r="R1665" s="76">
        <v>1100408192653.2942</v>
      </c>
      <c r="S1665" s="56">
        <v>0.60625430196855945</v>
      </c>
      <c r="T1665" s="56">
        <v>0.4128841647423046</v>
      </c>
      <c r="U1665" s="46">
        <v>17.549058313957595</v>
      </c>
      <c r="V1665" s="76">
        <v>8800309848698.9531</v>
      </c>
      <c r="W1665" s="84">
        <v>2776.1111329451996</v>
      </c>
      <c r="X1665" s="82">
        <v>4.1351702730152297E-2</v>
      </c>
      <c r="Y1665" s="476">
        <v>2.0000000000000001E-4</v>
      </c>
    </row>
    <row r="1666" spans="1:25" x14ac:dyDescent="0.2">
      <c r="A1666" s="475">
        <v>1662</v>
      </c>
      <c r="B1666" s="56">
        <v>0.59941302579598765</v>
      </c>
      <c r="C1666" s="46">
        <v>5315.6185527715343</v>
      </c>
      <c r="D1666" s="56">
        <v>1.0087426410618678</v>
      </c>
      <c r="E1666" s="56">
        <v>0.4323071970438927</v>
      </c>
      <c r="F1666" s="250">
        <v>2023.83</v>
      </c>
      <c r="G1666" s="76">
        <v>632777288093.09924</v>
      </c>
      <c r="H1666" s="46">
        <v>31439134.042567067</v>
      </c>
      <c r="I1666" s="76">
        <v>719691085898.15125</v>
      </c>
      <c r="J1666" s="56">
        <v>0.27995765672527229</v>
      </c>
      <c r="K1666" s="76">
        <v>25232097312.227375</v>
      </c>
      <c r="L1666" s="76">
        <v>0</v>
      </c>
      <c r="M1666" s="76">
        <v>497279694867.83386</v>
      </c>
      <c r="N1666" s="76">
        <v>71509007975.940353</v>
      </c>
      <c r="O1666" s="76">
        <v>15576.045666993996</v>
      </c>
      <c r="P1666" s="46">
        <v>427090.98763083213</v>
      </c>
      <c r="Q1666" s="46">
        <v>260418.36015152006</v>
      </c>
      <c r="R1666" s="76">
        <v>1831293168238.8252</v>
      </c>
      <c r="S1666" s="56">
        <v>0.57071681157750431</v>
      </c>
      <c r="T1666" s="56">
        <v>0.43930192177940369</v>
      </c>
      <c r="U1666" s="46">
        <v>17.673023687496705</v>
      </c>
      <c r="V1666" s="76">
        <v>15393182363965.48</v>
      </c>
      <c r="W1666" s="84">
        <v>4856.4366146447219</v>
      </c>
      <c r="X1666" s="82">
        <v>4.2065759392669717E-2</v>
      </c>
      <c r="Y1666" s="476">
        <v>2.0000000000000001E-4</v>
      </c>
    </row>
    <row r="1667" spans="1:25" x14ac:dyDescent="0.2">
      <c r="A1667" s="475">
        <v>1663</v>
      </c>
      <c r="B1667" s="56">
        <v>0.43715908788512531</v>
      </c>
      <c r="C1667" s="46">
        <v>7452.6024633041216</v>
      </c>
      <c r="D1667" s="56">
        <v>0.89605751906344389</v>
      </c>
      <c r="E1667" s="56">
        <v>0.4950075930277496</v>
      </c>
      <c r="F1667" s="250">
        <v>2028</v>
      </c>
      <c r="G1667" s="76">
        <v>52324129526.233116</v>
      </c>
      <c r="H1667" s="46">
        <v>24354743.925670017</v>
      </c>
      <c r="I1667" s="76">
        <v>561795876065.38257</v>
      </c>
      <c r="J1667" s="56">
        <v>0.35729006545744746</v>
      </c>
      <c r="K1667" s="76">
        <v>31512222777.911034</v>
      </c>
      <c r="L1667" s="76">
        <v>96103181717.947266</v>
      </c>
      <c r="M1667" s="76">
        <v>0</v>
      </c>
      <c r="N1667" s="76">
        <v>31389282278.351662</v>
      </c>
      <c r="O1667" s="76">
        <v>31301.500042177959</v>
      </c>
      <c r="P1667" s="46">
        <v>260793.27771902736</v>
      </c>
      <c r="Q1667" s="46">
        <v>137372.23012559404</v>
      </c>
      <c r="R1667" s="76">
        <v>720800562839.59253</v>
      </c>
      <c r="S1667" s="56">
        <v>0.41386323503880817</v>
      </c>
      <c r="T1667" s="56">
        <v>0.2872388000572148</v>
      </c>
      <c r="U1667" s="46">
        <v>14.326578902354758</v>
      </c>
      <c r="V1667" s="76">
        <v>3330548350261.3452</v>
      </c>
      <c r="W1667" s="84">
        <v>1049.9032147647222</v>
      </c>
      <c r="X1667" s="82">
        <v>5.0074253691657709E-2</v>
      </c>
      <c r="Y1667" s="476">
        <v>2.0000000000000001E-4</v>
      </c>
    </row>
    <row r="1668" spans="1:25" x14ac:dyDescent="0.2">
      <c r="A1668" s="475">
        <v>1664</v>
      </c>
      <c r="B1668" s="56">
        <v>0.55902642610920761</v>
      </c>
      <c r="C1668" s="46">
        <v>4510.5616418360169</v>
      </c>
      <c r="D1668" s="56">
        <v>0.58628052605484715</v>
      </c>
      <c r="E1668" s="56">
        <v>0.50993687119126951</v>
      </c>
      <c r="F1668" s="250">
        <v>2025.54</v>
      </c>
      <c r="G1668" s="76">
        <v>241481336198.20151</v>
      </c>
      <c r="H1668" s="46">
        <v>12455917.756923188</v>
      </c>
      <c r="I1668" s="76">
        <v>416608450674.70081</v>
      </c>
      <c r="J1668" s="56">
        <v>0.41751544208930924</v>
      </c>
      <c r="K1668" s="76">
        <v>34425787973.352005</v>
      </c>
      <c r="L1668" s="76">
        <v>64098203726.501549</v>
      </c>
      <c r="M1668" s="76">
        <v>116719803045.88042</v>
      </c>
      <c r="N1668" s="76">
        <v>9419996813.6948071</v>
      </c>
      <c r="O1668" s="76">
        <v>24268.303243633665</v>
      </c>
      <c r="P1668" s="46">
        <v>101465.43749999956</v>
      </c>
      <c r="Q1668" s="46">
        <v>33113.812499999563</v>
      </c>
      <c r="R1668" s="76">
        <v>926942052993.2876</v>
      </c>
      <c r="S1668" s="56">
        <v>0.60817954826029019</v>
      </c>
      <c r="T1668" s="56">
        <v>0.4320014646015175</v>
      </c>
      <c r="U1668" s="46">
        <v>16.511839964656193</v>
      </c>
      <c r="V1668" s="76">
        <v>7281708606424.6348</v>
      </c>
      <c r="W1668" s="84">
        <v>2297.6874771714674</v>
      </c>
      <c r="X1668" s="82">
        <v>4.415398764756976E-2</v>
      </c>
      <c r="Y1668" s="476">
        <v>2.0000000000000001E-4</v>
      </c>
    </row>
    <row r="1669" spans="1:25" x14ac:dyDescent="0.2">
      <c r="A1669" s="475">
        <v>1665</v>
      </c>
      <c r="B1669" s="56">
        <v>0.51549643407470191</v>
      </c>
      <c r="C1669" s="46">
        <v>4165.9144754063882</v>
      </c>
      <c r="D1669" s="56">
        <v>0.9455000928992896</v>
      </c>
      <c r="E1669" s="56">
        <v>0.56642494590409065</v>
      </c>
      <c r="F1669" s="250">
        <v>2023.85</v>
      </c>
      <c r="G1669" s="76">
        <v>697323713971.13</v>
      </c>
      <c r="H1669" s="46">
        <v>27189695.33548395</v>
      </c>
      <c r="I1669" s="76">
        <v>646259915904.91113</v>
      </c>
      <c r="J1669" s="56">
        <v>0.42041402674041983</v>
      </c>
      <c r="K1669" s="76">
        <v>17086035541.982582</v>
      </c>
      <c r="L1669" s="76">
        <v>13733554285.797762</v>
      </c>
      <c r="M1669" s="76">
        <v>463975203747.80505</v>
      </c>
      <c r="N1669" s="76">
        <v>46112019575.482018</v>
      </c>
      <c r="O1669" s="76">
        <v>42530.149259738515</v>
      </c>
      <c r="P1669" s="46">
        <v>359030.41059053317</v>
      </c>
      <c r="Q1669" s="46">
        <v>209752.69529398231</v>
      </c>
      <c r="R1669" s="76">
        <v>1631692889033.3088</v>
      </c>
      <c r="S1669" s="56">
        <v>0.62923916272118308</v>
      </c>
      <c r="T1669" s="56">
        <v>0.56912858131144217</v>
      </c>
      <c r="U1669" s="46">
        <v>17.490438117399492</v>
      </c>
      <c r="V1669" s="76">
        <v>17721292041508.82</v>
      </c>
      <c r="W1669" s="84">
        <v>5592.8585671940637</v>
      </c>
      <c r="X1669" s="82">
        <v>4.2099227686055604E-2</v>
      </c>
      <c r="Y1669" s="476">
        <v>2.0000000000000001E-4</v>
      </c>
    </row>
    <row r="1670" spans="1:25" x14ac:dyDescent="0.2">
      <c r="A1670" s="475">
        <v>1666</v>
      </c>
      <c r="B1670" s="56">
        <v>0.68897582952657643</v>
      </c>
      <c r="C1670" s="46">
        <v>2990.039060441723</v>
      </c>
      <c r="D1670" s="56">
        <v>0.80414542198282279</v>
      </c>
      <c r="E1670" s="56">
        <v>0.37722206605312053</v>
      </c>
      <c r="F1670" s="250">
        <v>2023.97</v>
      </c>
      <c r="G1670" s="76">
        <v>527666836534.37689</v>
      </c>
      <c r="H1670" s="46">
        <v>20688476.887104347</v>
      </c>
      <c r="I1670" s="76">
        <v>535414728105.76923</v>
      </c>
      <c r="J1670" s="56">
        <v>0.39130360857423441</v>
      </c>
      <c r="K1670" s="76">
        <v>13806306727.289614</v>
      </c>
      <c r="L1670" s="76">
        <v>0</v>
      </c>
      <c r="M1670" s="76">
        <v>469802570821.45776</v>
      </c>
      <c r="N1670" s="76">
        <v>13143183396.94643</v>
      </c>
      <c r="O1670" s="76">
        <v>28408.099885662548</v>
      </c>
      <c r="P1670" s="46">
        <v>137343.91049720492</v>
      </c>
      <c r="Q1670" s="46">
        <v>53915.087590944429</v>
      </c>
      <c r="R1670" s="76">
        <v>1461660144583.1572</v>
      </c>
      <c r="S1670" s="56">
        <v>0.64243901441057794</v>
      </c>
      <c r="T1670" s="56">
        <v>0.47499070728170562</v>
      </c>
      <c r="U1670" s="46">
        <v>17.529219195957769</v>
      </c>
      <c r="V1670" s="76">
        <v>13313176692068.852</v>
      </c>
      <c r="W1670" s="84">
        <v>4196.9093081831925</v>
      </c>
      <c r="X1670" s="82">
        <v>4.1865392441142513E-2</v>
      </c>
      <c r="Y1670" s="476">
        <v>2.0000000000000001E-4</v>
      </c>
    </row>
    <row r="1671" spans="1:25" x14ac:dyDescent="0.2">
      <c r="A1671" s="475">
        <v>1667</v>
      </c>
      <c r="B1671" s="56">
        <v>0.43377155857234939</v>
      </c>
      <c r="C1671" s="46">
        <v>1500</v>
      </c>
      <c r="D1671" s="56">
        <v>0.77151938166219891</v>
      </c>
      <c r="E1671" s="56">
        <v>0.58153145025217257</v>
      </c>
      <c r="F1671" s="250">
        <v>2023.75</v>
      </c>
      <c r="G1671" s="76">
        <v>584854063166.7428</v>
      </c>
      <c r="H1671" s="46">
        <v>20364852.69283903</v>
      </c>
      <c r="I1671" s="76">
        <v>547565588972.2124</v>
      </c>
      <c r="J1671" s="56">
        <v>0.39054105804570027</v>
      </c>
      <c r="K1671" s="76">
        <v>12756933387.456963</v>
      </c>
      <c r="L1671" s="76">
        <v>0</v>
      </c>
      <c r="M1671" s="76">
        <v>516192833992.32513</v>
      </c>
      <c r="N1671" s="76">
        <v>41069297106.397621</v>
      </c>
      <c r="O1671" s="76">
        <v>21153.800948111875</v>
      </c>
      <c r="P1671" s="46">
        <v>286896.44027657632</v>
      </c>
      <c r="Q1671" s="46">
        <v>159304.09684765141</v>
      </c>
      <c r="R1671" s="76">
        <v>1571731405823.7163</v>
      </c>
      <c r="S1671" s="56">
        <v>0.63992920194502523</v>
      </c>
      <c r="T1671" s="56">
        <v>0.48222855408013282</v>
      </c>
      <c r="U1671" s="46">
        <v>17.605623532608323</v>
      </c>
      <c r="V1671" s="76">
        <v>14576944152357.115</v>
      </c>
      <c r="W1671" s="84">
        <v>4600.6637456320923</v>
      </c>
      <c r="X1671" s="82">
        <v>4.1659972362839928E-2</v>
      </c>
      <c r="Y1671" s="476">
        <v>2.0000000000000001E-4</v>
      </c>
    </row>
    <row r="1672" spans="1:25" x14ac:dyDescent="0.2">
      <c r="A1672" s="475">
        <v>1668</v>
      </c>
      <c r="B1672" s="56">
        <v>0.35293772729079187</v>
      </c>
      <c r="C1672" s="46">
        <v>4997.0231590504991</v>
      </c>
      <c r="D1672" s="56">
        <v>0.74903425404731927</v>
      </c>
      <c r="E1672" s="56">
        <v>0.41640193792477004</v>
      </c>
      <c r="F1672" s="250">
        <v>2023.75</v>
      </c>
      <c r="G1672" s="76">
        <v>511037365058.22253</v>
      </c>
      <c r="H1672" s="46">
        <v>17395119.512873206</v>
      </c>
      <c r="I1672" s="76">
        <v>350004558621.20758</v>
      </c>
      <c r="J1672" s="56">
        <v>0.22956454619002875</v>
      </c>
      <c r="K1672" s="76">
        <v>10518394411.269768</v>
      </c>
      <c r="L1672" s="76">
        <v>0</v>
      </c>
      <c r="M1672" s="76">
        <v>395293401796.06958</v>
      </c>
      <c r="N1672" s="76">
        <v>33880657529.439972</v>
      </c>
      <c r="O1672" s="76">
        <v>36900.842753519784</v>
      </c>
      <c r="P1672" s="46">
        <v>274056.80608463258</v>
      </c>
      <c r="Q1672" s="46">
        <v>150208.62071749367</v>
      </c>
      <c r="R1672" s="76">
        <v>1131796541744.9919</v>
      </c>
      <c r="S1672" s="56">
        <v>0.60293755746100108</v>
      </c>
      <c r="T1672" s="56">
        <v>0.49298781391333818</v>
      </c>
      <c r="U1672" s="46">
        <v>18.470274800343638</v>
      </c>
      <c r="V1672" s="76">
        <v>11234679132720.764</v>
      </c>
      <c r="W1672" s="84">
        <v>3546.4228971290977</v>
      </c>
      <c r="X1672" s="82">
        <v>3.9949692285165046E-2</v>
      </c>
      <c r="Y1672" s="476">
        <v>2.0000000000000001E-4</v>
      </c>
    </row>
    <row r="1673" spans="1:25" x14ac:dyDescent="0.2">
      <c r="A1673" s="475">
        <v>1669</v>
      </c>
      <c r="B1673" s="56">
        <v>0.48114689743217381</v>
      </c>
      <c r="C1673" s="46">
        <v>6899.3445934649153</v>
      </c>
      <c r="D1673" s="56">
        <v>0.52466514746601234</v>
      </c>
      <c r="E1673" s="56">
        <v>0.62309825488082127</v>
      </c>
      <c r="F1673" s="250">
        <v>2024.92</v>
      </c>
      <c r="G1673" s="76">
        <v>105392356277.83569</v>
      </c>
      <c r="H1673" s="46">
        <v>10238516.814815005</v>
      </c>
      <c r="I1673" s="76">
        <v>244019806292.80463</v>
      </c>
      <c r="J1673" s="56">
        <v>0.14853473075833301</v>
      </c>
      <c r="K1673" s="76">
        <v>3572634543.5349908</v>
      </c>
      <c r="L1673" s="76">
        <v>0</v>
      </c>
      <c r="M1673" s="76">
        <v>89789913378.594193</v>
      </c>
      <c r="N1673" s="76">
        <v>45180559409.360985</v>
      </c>
      <c r="O1673" s="76">
        <v>23391.372125609705</v>
      </c>
      <c r="P1673" s="46">
        <v>278324.95744844351</v>
      </c>
      <c r="Q1673" s="46">
        <v>158492.2797324358</v>
      </c>
      <c r="R1673" s="76">
        <v>502101908035.85345</v>
      </c>
      <c r="S1673" s="56">
        <v>0.43091387174906193</v>
      </c>
      <c r="T1673" s="56">
        <v>0.2376263386516653</v>
      </c>
      <c r="U1673" s="46">
        <v>18.263866607918281</v>
      </c>
      <c r="V1673" s="76">
        <v>2393292388939.4746</v>
      </c>
      <c r="W1673" s="84">
        <v>755.14494903142702</v>
      </c>
      <c r="X1673" s="82">
        <v>4.0623326302154025E-2</v>
      </c>
      <c r="Y1673" s="476">
        <v>2.0000000000000001E-4</v>
      </c>
    </row>
    <row r="1674" spans="1:25" x14ac:dyDescent="0.2">
      <c r="A1674" s="475">
        <v>1670</v>
      </c>
      <c r="B1674" s="56">
        <v>0.46439805376130172</v>
      </c>
      <c r="C1674" s="46">
        <v>2131.7912288353141</v>
      </c>
      <c r="D1674" s="56">
        <v>0.44939786250131064</v>
      </c>
      <c r="E1674" s="56">
        <v>0.40753550887986034</v>
      </c>
      <c r="F1674" s="250">
        <v>2025.68</v>
      </c>
      <c r="G1674" s="76">
        <v>65796444469.311737</v>
      </c>
      <c r="H1674" s="46">
        <v>8522057.2967893574</v>
      </c>
      <c r="I1674" s="76">
        <v>338387789783.16028</v>
      </c>
      <c r="J1674" s="56">
        <v>0.46439805376130172</v>
      </c>
      <c r="K1674" s="76">
        <v>5627299187.153574</v>
      </c>
      <c r="L1674" s="76">
        <v>2433397123.2012463</v>
      </c>
      <c r="M1674" s="76">
        <v>53057936378.202118</v>
      </c>
      <c r="N1674" s="76">
        <v>203901137977.53207</v>
      </c>
      <c r="O1674" s="76">
        <v>28427.731358062505</v>
      </c>
      <c r="P1674" s="46">
        <v>1166836.5155946612</v>
      </c>
      <c r="Q1674" s="46">
        <v>763643.02485102124</v>
      </c>
      <c r="R1674" s="76">
        <v>700260515920.42188</v>
      </c>
      <c r="S1674" s="56">
        <v>0.47242680190655584</v>
      </c>
      <c r="T1674" s="56">
        <v>0.30640266034590719</v>
      </c>
      <c r="U1674" s="46">
        <v>14.799359776259159</v>
      </c>
      <c r="V1674" s="76">
        <v>3627478250529.5718</v>
      </c>
      <c r="W1674" s="84">
        <v>1145.6216100804802</v>
      </c>
      <c r="X1674" s="82">
        <v>4.7675605463353206E-2</v>
      </c>
      <c r="Y1674" s="476">
        <v>2.0000000000000001E-4</v>
      </c>
    </row>
    <row r="1675" spans="1:25" x14ac:dyDescent="0.2">
      <c r="A1675" s="475">
        <v>1671</v>
      </c>
      <c r="B1675" s="56">
        <v>0.67395274392103055</v>
      </c>
      <c r="C1675" s="46">
        <v>1500</v>
      </c>
      <c r="D1675" s="56">
        <v>0.64368453799667269</v>
      </c>
      <c r="E1675" s="56">
        <v>0.3541212046218471</v>
      </c>
      <c r="F1675" s="250">
        <v>2026.76</v>
      </c>
      <c r="G1675" s="76">
        <v>198019272729.30029</v>
      </c>
      <c r="H1675" s="46">
        <v>14905729.689734679</v>
      </c>
      <c r="I1675" s="76">
        <v>475616621419.62781</v>
      </c>
      <c r="J1675" s="56">
        <v>0.4872945583936712</v>
      </c>
      <c r="K1675" s="76">
        <v>25231431784.920219</v>
      </c>
      <c r="L1675" s="76">
        <v>33507326209.014225</v>
      </c>
      <c r="M1675" s="76">
        <v>20979336035.305725</v>
      </c>
      <c r="N1675" s="76">
        <v>45895048435.852715</v>
      </c>
      <c r="O1675" s="76">
        <v>22575.131099779454</v>
      </c>
      <c r="P1675" s="46">
        <v>324787.33336528251</v>
      </c>
      <c r="Q1675" s="46">
        <v>191027.41872986991</v>
      </c>
      <c r="R1675" s="76">
        <v>856704310233.4353</v>
      </c>
      <c r="S1675" s="56">
        <v>0.58744524831962386</v>
      </c>
      <c r="T1675" s="56">
        <v>0.48114734277450405</v>
      </c>
      <c r="U1675" s="46">
        <v>15.77765570533786</v>
      </c>
      <c r="V1675" s="76">
        <v>7188710368527.0176</v>
      </c>
      <c r="W1675" s="84">
        <v>2266.4907581087327</v>
      </c>
      <c r="X1675" s="82">
        <v>4.5975442724807108E-2</v>
      </c>
      <c r="Y1675" s="476">
        <v>2.0000000000000001E-4</v>
      </c>
    </row>
    <row r="1676" spans="1:25" x14ac:dyDescent="0.2">
      <c r="A1676" s="475">
        <v>1672</v>
      </c>
      <c r="B1676" s="56">
        <v>0.40064849500693583</v>
      </c>
      <c r="C1676" s="46">
        <v>3568.53673193649</v>
      </c>
      <c r="D1676" s="56">
        <v>0.8695061076526408</v>
      </c>
      <c r="E1676" s="56">
        <v>0.40474944530059287</v>
      </c>
      <c r="F1676" s="250">
        <v>2023.78</v>
      </c>
      <c r="G1676" s="76">
        <v>311927823551.46436</v>
      </c>
      <c r="H1676" s="46">
        <v>24144501.960327949</v>
      </c>
      <c r="I1676" s="76">
        <v>586478012974.55054</v>
      </c>
      <c r="J1676" s="56">
        <v>0.36014691974187074</v>
      </c>
      <c r="K1676" s="76">
        <v>4554218470.4022274</v>
      </c>
      <c r="L1676" s="76">
        <v>0</v>
      </c>
      <c r="M1676" s="76">
        <v>387450905624.11597</v>
      </c>
      <c r="N1676" s="76">
        <v>35294487150.620285</v>
      </c>
      <c r="O1676" s="76">
        <v>15688.197055241542</v>
      </c>
      <c r="P1676" s="46">
        <v>267271.98838085297</v>
      </c>
      <c r="Q1676" s="46">
        <v>142660.93359979487</v>
      </c>
      <c r="R1676" s="76">
        <v>1438667598887.4812</v>
      </c>
      <c r="S1676" s="56">
        <v>0.60577049288389073</v>
      </c>
      <c r="T1676" s="56">
        <v>0.33008736588527465</v>
      </c>
      <c r="U1676" s="46">
        <v>16.922448836249924</v>
      </c>
      <c r="V1676" s="76">
        <v>8822623796594.4785</v>
      </c>
      <c r="W1676" s="84">
        <v>2782.2513451273339</v>
      </c>
      <c r="X1676" s="82">
        <v>4.3199584016631584E-2</v>
      </c>
      <c r="Y1676" s="476">
        <v>2.0000000000000001E-4</v>
      </c>
    </row>
    <row r="1677" spans="1:25" x14ac:dyDescent="0.2">
      <c r="A1677" s="475">
        <v>1673</v>
      </c>
      <c r="B1677" s="56">
        <v>0.65953652358735326</v>
      </c>
      <c r="C1677" s="46">
        <v>6312.7165028807785</v>
      </c>
      <c r="D1677" s="56">
        <v>0.34831618375043655</v>
      </c>
      <c r="E1677" s="56">
        <v>0.51444619193174668</v>
      </c>
      <c r="F1677" s="250">
        <v>2026.04</v>
      </c>
      <c r="G1677" s="76">
        <v>60005757566.75766</v>
      </c>
      <c r="H1677" s="46">
        <v>5924663.8030962283</v>
      </c>
      <c r="I1677" s="76">
        <v>242687654712.55963</v>
      </c>
      <c r="J1677" s="56">
        <v>0.49046934259000141</v>
      </c>
      <c r="K1677" s="76">
        <v>31687748872.563148</v>
      </c>
      <c r="L1677" s="76">
        <v>59351440636.007591</v>
      </c>
      <c r="M1677" s="76">
        <v>35499618243.402161</v>
      </c>
      <c r="N1677" s="76">
        <v>176686279711.6727</v>
      </c>
      <c r="O1677" s="76">
        <v>20692.021058127575</v>
      </c>
      <c r="P1677" s="46">
        <v>1041494.1855535032</v>
      </c>
      <c r="Q1677" s="46">
        <v>675367.92803694424</v>
      </c>
      <c r="R1677" s="76">
        <v>627755598315.62109</v>
      </c>
      <c r="S1677" s="56">
        <v>0.4922840373833251</v>
      </c>
      <c r="T1677" s="56">
        <v>0.3291996992785306</v>
      </c>
      <c r="U1677" s="46">
        <v>14.531881264451254</v>
      </c>
      <c r="V1677" s="76">
        <v>3518606705765.8311</v>
      </c>
      <c r="W1677" s="84">
        <v>1109.0871557041764</v>
      </c>
      <c r="X1677" s="82">
        <v>4.7112239193510999E-2</v>
      </c>
      <c r="Y1677" s="476">
        <v>2.0000000000000001E-4</v>
      </c>
    </row>
    <row r="1678" spans="1:25" x14ac:dyDescent="0.2">
      <c r="A1678" s="475">
        <v>1674</v>
      </c>
      <c r="B1678" s="56">
        <v>0.47732255643258537</v>
      </c>
      <c r="C1678" s="46">
        <v>3680.5152108040725</v>
      </c>
      <c r="D1678" s="56">
        <v>0.84560588398012748</v>
      </c>
      <c r="E1678" s="56">
        <v>0.1434439924070165</v>
      </c>
      <c r="F1678" s="250">
        <v>2026.67</v>
      </c>
      <c r="G1678" s="76">
        <v>102733680712.528</v>
      </c>
      <c r="H1678" s="46">
        <v>22471525.219152771</v>
      </c>
      <c r="I1678" s="76">
        <v>366385155977.74347</v>
      </c>
      <c r="J1678" s="56">
        <v>-1.4336218651695098E-2</v>
      </c>
      <c r="K1678" s="76">
        <v>18391808814.097641</v>
      </c>
      <c r="L1678" s="76">
        <v>24621015502.251129</v>
      </c>
      <c r="M1678" s="76">
        <v>18011436499.638969</v>
      </c>
      <c r="N1678" s="76">
        <v>42904886899.681511</v>
      </c>
      <c r="O1678" s="76">
        <v>39513.005170967852</v>
      </c>
      <c r="P1678" s="46">
        <v>296033.37129037757</v>
      </c>
      <c r="Q1678" s="46">
        <v>164506.40945806811</v>
      </c>
      <c r="R1678" s="76">
        <v>597779594217.34875</v>
      </c>
      <c r="S1678" s="56">
        <v>0.25262034007931372</v>
      </c>
      <c r="T1678" s="56">
        <v>0.13437107813343299</v>
      </c>
      <c r="U1678" s="46">
        <v>29.195051599579489</v>
      </c>
      <c r="V1678" s="76">
        <v>2445915667450.4644</v>
      </c>
      <c r="W1678" s="84">
        <v>772.3941723546335</v>
      </c>
      <c r="X1678" s="82">
        <v>2.6427915841107225E-2</v>
      </c>
      <c r="Y1678" s="476">
        <v>2.0000000000000001E-4</v>
      </c>
    </row>
    <row r="1679" spans="1:25" x14ac:dyDescent="0.2">
      <c r="A1679" s="475">
        <v>1675</v>
      </c>
      <c r="B1679" s="56">
        <v>0.50971846311058266</v>
      </c>
      <c r="C1679" s="46">
        <v>2722.6400640520956</v>
      </c>
      <c r="D1679" s="56">
        <v>0.79414514367896849</v>
      </c>
      <c r="E1679" s="56">
        <v>0.62723707648484384</v>
      </c>
      <c r="F1679" s="250">
        <v>2025.88</v>
      </c>
      <c r="G1679" s="76">
        <v>149319299469.60373</v>
      </c>
      <c r="H1679" s="46">
        <v>20195959.04887332</v>
      </c>
      <c r="I1679" s="76">
        <v>572488623722.96411</v>
      </c>
      <c r="J1679" s="56">
        <v>0.40085534113182475</v>
      </c>
      <c r="K1679" s="76">
        <v>30468507043.363335</v>
      </c>
      <c r="L1679" s="76">
        <v>38705726234.937218</v>
      </c>
      <c r="M1679" s="76">
        <v>112483150194.68362</v>
      </c>
      <c r="N1679" s="76">
        <v>38183976614.204391</v>
      </c>
      <c r="O1679" s="76">
        <v>28953.39363111716</v>
      </c>
      <c r="P1679" s="46">
        <v>267051.04173596227</v>
      </c>
      <c r="Q1679" s="46">
        <v>144050.56982466427</v>
      </c>
      <c r="R1679" s="76">
        <v>982737340811.07275</v>
      </c>
      <c r="S1679" s="56">
        <v>0.53650220009977356</v>
      </c>
      <c r="T1679" s="56">
        <v>0.33205990427072174</v>
      </c>
      <c r="U1679" s="46">
        <v>15.595262406987075</v>
      </c>
      <c r="V1679" s="76">
        <v>5688683365780.835</v>
      </c>
      <c r="W1679" s="84">
        <v>1793.2228753501004</v>
      </c>
      <c r="X1679" s="82">
        <v>4.6158540761239451E-2</v>
      </c>
      <c r="Y1679" s="476">
        <v>2.0000000000000001E-4</v>
      </c>
    </row>
    <row r="1680" spans="1:25" x14ac:dyDescent="0.2">
      <c r="A1680" s="475">
        <v>1676</v>
      </c>
      <c r="B1680" s="56">
        <v>0.4697416839991515</v>
      </c>
      <c r="C1680" s="46">
        <v>2907.0842465102214</v>
      </c>
      <c r="D1680" s="56">
        <v>1.2704196120834781</v>
      </c>
      <c r="E1680" s="56">
        <v>0.51731500605905734</v>
      </c>
      <c r="F1680" s="250">
        <v>2024.95</v>
      </c>
      <c r="G1680" s="76">
        <v>365038258996.92017</v>
      </c>
      <c r="H1680" s="46">
        <v>47859374.546219304</v>
      </c>
      <c r="I1680" s="76">
        <v>1001180172602.3163</v>
      </c>
      <c r="J1680" s="56">
        <v>0.30875778714777391</v>
      </c>
      <c r="K1680" s="76">
        <v>30644350179.431786</v>
      </c>
      <c r="L1680" s="76">
        <v>0</v>
      </c>
      <c r="M1680" s="76">
        <v>270630269767.26971</v>
      </c>
      <c r="N1680" s="76">
        <v>21547094142.005474</v>
      </c>
      <c r="O1680" s="76">
        <v>24522.026654413999</v>
      </c>
      <c r="P1680" s="46">
        <v>168415.69510023031</v>
      </c>
      <c r="Q1680" s="46">
        <v>82058.173845197918</v>
      </c>
      <c r="R1680" s="76">
        <v>1758573515313.9031</v>
      </c>
      <c r="S1680" s="56">
        <v>0.50865760804969096</v>
      </c>
      <c r="T1680" s="56">
        <v>0.33851288133411789</v>
      </c>
      <c r="U1680" s="46">
        <v>16.600120208571486</v>
      </c>
      <c r="V1680" s="76">
        <v>10871534353759.111</v>
      </c>
      <c r="W1680" s="84">
        <v>3430.3226490479606</v>
      </c>
      <c r="X1680" s="82">
        <v>4.4144398281749299E-2</v>
      </c>
      <c r="Y1680" s="476">
        <v>2.0000000000000001E-4</v>
      </c>
    </row>
    <row r="1681" spans="1:25" x14ac:dyDescent="0.2">
      <c r="A1681" s="475">
        <v>1677</v>
      </c>
      <c r="B1681" s="56">
        <v>0.40457372691061988</v>
      </c>
      <c r="C1681" s="46">
        <v>2599.5884683135528</v>
      </c>
      <c r="D1681" s="56">
        <v>1.0371693115109775</v>
      </c>
      <c r="E1681" s="56">
        <v>0.46827373213717394</v>
      </c>
      <c r="F1681" s="250">
        <v>2023.75</v>
      </c>
      <c r="G1681" s="76">
        <v>704065945251.94788</v>
      </c>
      <c r="H1681" s="46">
        <v>33014039.295244329</v>
      </c>
      <c r="I1681" s="76">
        <v>668315117358.04492</v>
      </c>
      <c r="J1681" s="56">
        <v>0.26014076239184047</v>
      </c>
      <c r="K1681" s="76">
        <v>26019405089.94751</v>
      </c>
      <c r="L1681" s="76">
        <v>0</v>
      </c>
      <c r="M1681" s="76">
        <v>714761678264.67505</v>
      </c>
      <c r="N1681" s="76">
        <v>88060011679.944992</v>
      </c>
      <c r="O1681" s="76">
        <v>29807.172711298641</v>
      </c>
      <c r="P1681" s="46">
        <v>538840.83057225775</v>
      </c>
      <c r="Q1681" s="46">
        <v>347160.68414280459</v>
      </c>
      <c r="R1681" s="76">
        <v>2356504765270.9292</v>
      </c>
      <c r="S1681" s="56">
        <v>0.62351613973386422</v>
      </c>
      <c r="T1681" s="56">
        <v>0.36446897700105801</v>
      </c>
      <c r="U1681" s="46">
        <v>17.873723488666702</v>
      </c>
      <c r="V1681" s="76">
        <v>16714907397473.432</v>
      </c>
      <c r="W1681" s="84">
        <v>5276.0141428514107</v>
      </c>
      <c r="X1681" s="82">
        <v>4.1240483853979597E-2</v>
      </c>
      <c r="Y1681" s="476">
        <v>2.0000000000000001E-4</v>
      </c>
    </row>
    <row r="1682" spans="1:25" x14ac:dyDescent="0.2">
      <c r="A1682" s="475">
        <v>1678</v>
      </c>
      <c r="B1682" s="56">
        <v>0.73327901759060443</v>
      </c>
      <c r="C1682" s="46">
        <v>1865.3327837741963</v>
      </c>
      <c r="D1682" s="56">
        <v>1.431054393761392</v>
      </c>
      <c r="E1682" s="56">
        <v>0.30322219879501755</v>
      </c>
      <c r="F1682" s="250">
        <v>2023.75</v>
      </c>
      <c r="G1682" s="76">
        <v>1291119680228.4846</v>
      </c>
      <c r="H1682" s="46">
        <v>71801610.630537212</v>
      </c>
      <c r="I1682" s="76">
        <v>1061542565537.4875</v>
      </c>
      <c r="J1682" s="56">
        <v>7.0061487890039631E-2</v>
      </c>
      <c r="K1682" s="76">
        <v>20072935832.697453</v>
      </c>
      <c r="L1682" s="76">
        <v>0</v>
      </c>
      <c r="M1682" s="76">
        <v>807411870279.88525</v>
      </c>
      <c r="N1682" s="76">
        <v>119981469808.54027</v>
      </c>
      <c r="O1682" s="76">
        <v>25334.883177475498</v>
      </c>
      <c r="P1682" s="46">
        <v>674317.56559502496</v>
      </c>
      <c r="Q1682" s="46">
        <v>442467.21778792253</v>
      </c>
      <c r="R1682" s="76">
        <v>3314252604420.1455</v>
      </c>
      <c r="S1682" s="56">
        <v>0.54449323376817604</v>
      </c>
      <c r="T1682" s="56">
        <v>0.36280246378298875</v>
      </c>
      <c r="U1682" s="46">
        <v>20.36916455501078</v>
      </c>
      <c r="V1682" s="76">
        <v>26326754927031.293</v>
      </c>
      <c r="W1682" s="84">
        <v>8308.1512904007868</v>
      </c>
      <c r="X1682" s="82">
        <v>3.6627023835706651E-2</v>
      </c>
      <c r="Y1682" s="476">
        <v>2.0000000000000001E-4</v>
      </c>
    </row>
    <row r="1683" spans="1:25" x14ac:dyDescent="0.2">
      <c r="A1683" s="475">
        <v>1679</v>
      </c>
      <c r="B1683" s="56">
        <v>0.69437392054515101</v>
      </c>
      <c r="C1683" s="46">
        <v>4704.8402729896334</v>
      </c>
      <c r="D1683" s="56">
        <v>0.99000285121441156</v>
      </c>
      <c r="E1683" s="56">
        <v>0.61264223315284516</v>
      </c>
      <c r="F1683" s="250">
        <v>2026.27</v>
      </c>
      <c r="G1683" s="76">
        <v>105688020226.59398</v>
      </c>
      <c r="H1683" s="46">
        <v>29955670.428968895</v>
      </c>
      <c r="I1683" s="76">
        <v>665500110418.39587</v>
      </c>
      <c r="J1683" s="56">
        <v>0.31799831156817304</v>
      </c>
      <c r="K1683" s="76">
        <v>21510303668.812687</v>
      </c>
      <c r="L1683" s="76">
        <v>11737719111.849331</v>
      </c>
      <c r="M1683" s="76">
        <v>68940202647.267166</v>
      </c>
      <c r="N1683" s="76">
        <v>17686251977.545097</v>
      </c>
      <c r="O1683" s="76">
        <v>45000</v>
      </c>
      <c r="P1683" s="46">
        <v>165309.4898910987</v>
      </c>
      <c r="Q1683" s="46">
        <v>71014.693828940639</v>
      </c>
      <c r="R1683" s="76">
        <v>954012316923.0741</v>
      </c>
      <c r="S1683" s="56">
        <v>0.44869079276443025</v>
      </c>
      <c r="T1683" s="56">
        <v>0.29609514109338902</v>
      </c>
      <c r="U1683" s="46">
        <v>15.104879966557458</v>
      </c>
      <c r="V1683" s="76">
        <v>4683952841165.8105</v>
      </c>
      <c r="W1683" s="84">
        <v>1477.9506113570112</v>
      </c>
      <c r="X1683" s="82">
        <v>4.8069244458302234E-2</v>
      </c>
      <c r="Y1683" s="476">
        <v>2.0000000000000001E-4</v>
      </c>
    </row>
    <row r="1684" spans="1:25" x14ac:dyDescent="0.2">
      <c r="A1684" s="475">
        <v>1680</v>
      </c>
      <c r="B1684" s="56">
        <v>0.49867305255203764</v>
      </c>
      <c r="C1684" s="46">
        <v>5246.7952574596929</v>
      </c>
      <c r="D1684" s="56">
        <v>0.90422219000479354</v>
      </c>
      <c r="E1684" s="56">
        <v>0.7</v>
      </c>
      <c r="F1684" s="250">
        <v>2024.65</v>
      </c>
      <c r="G1684" s="76">
        <v>237539051637.49042</v>
      </c>
      <c r="H1684" s="46">
        <v>24729357.990024872</v>
      </c>
      <c r="I1684" s="76">
        <v>588142733428.13501</v>
      </c>
      <c r="J1684" s="56">
        <v>0.27999264434484095</v>
      </c>
      <c r="K1684" s="76">
        <v>4930183767.0486555</v>
      </c>
      <c r="L1684" s="76">
        <v>0</v>
      </c>
      <c r="M1684" s="76">
        <v>171753047526.56766</v>
      </c>
      <c r="N1684" s="76">
        <v>11058666548.113792</v>
      </c>
      <c r="O1684" s="76">
        <v>33768.168039793483</v>
      </c>
      <c r="P1684" s="46">
        <v>114320.34753821761</v>
      </c>
      <c r="Q1684" s="46">
        <v>40387.802848485298</v>
      </c>
      <c r="R1684" s="76">
        <v>1099377328620.5839</v>
      </c>
      <c r="S1684" s="56">
        <v>0.5155357382600595</v>
      </c>
      <c r="T1684" s="56">
        <v>0.33860918609483548</v>
      </c>
      <c r="U1684" s="46">
        <v>16.808028463609727</v>
      </c>
      <c r="V1684" s="76">
        <v>6985294720934.4834</v>
      </c>
      <c r="W1684" s="84">
        <v>2203.1949716860413</v>
      </c>
      <c r="X1684" s="82">
        <v>4.2344400619886029E-2</v>
      </c>
      <c r="Y1684" s="476">
        <v>2.0000000000000001E-4</v>
      </c>
    </row>
    <row r="1685" spans="1:25" x14ac:dyDescent="0.2">
      <c r="A1685" s="475">
        <v>1681</v>
      </c>
      <c r="B1685" s="56">
        <v>0.59018089707975097</v>
      </c>
      <c r="C1685" s="46">
        <v>4980.4165727642958</v>
      </c>
      <c r="D1685" s="56">
        <v>1.194164779827946</v>
      </c>
      <c r="E1685" s="56">
        <v>0.55711547709620768</v>
      </c>
      <c r="F1685" s="250">
        <v>2025.12</v>
      </c>
      <c r="G1685" s="76">
        <v>277690772986.75305</v>
      </c>
      <c r="H1685" s="46">
        <v>36588301.274353653</v>
      </c>
      <c r="I1685" s="76">
        <v>471170108920.47559</v>
      </c>
      <c r="J1685" s="56">
        <v>-0.17617920624557071</v>
      </c>
      <c r="K1685" s="76">
        <v>19811767261.525219</v>
      </c>
      <c r="L1685" s="76">
        <v>42192312443.351494</v>
      </c>
      <c r="M1685" s="76">
        <v>135163639786.61456</v>
      </c>
      <c r="N1685" s="76">
        <v>11595374833.548889</v>
      </c>
      <c r="O1685" s="76">
        <v>30149.113467912164</v>
      </c>
      <c r="P1685" s="46">
        <v>169039.33747529556</v>
      </c>
      <c r="Q1685" s="46">
        <v>44313.435216813625</v>
      </c>
      <c r="R1685" s="76">
        <v>931836853015.46021</v>
      </c>
      <c r="S1685" s="56">
        <v>0.29365455733903062</v>
      </c>
      <c r="T1685" s="56">
        <v>0.17851648581737467</v>
      </c>
      <c r="U1685" s="46">
        <v>34.27397625375886</v>
      </c>
      <c r="V1685" s="76">
        <v>5875498225181.2988</v>
      </c>
      <c r="W1685" s="84">
        <v>1853.7299902906232</v>
      </c>
      <c r="X1685" s="82">
        <v>2.2630984952992057E-2</v>
      </c>
      <c r="Y1685" s="476">
        <v>2.0000000000000001E-4</v>
      </c>
    </row>
    <row r="1686" spans="1:25" x14ac:dyDescent="0.2">
      <c r="A1686" s="475">
        <v>1682</v>
      </c>
      <c r="B1686" s="56">
        <v>0.61861693323927891</v>
      </c>
      <c r="C1686" s="46">
        <v>1631.578044688069</v>
      </c>
      <c r="D1686" s="56">
        <v>0.3458197652522938</v>
      </c>
      <c r="E1686" s="56">
        <v>0.47246075892738593</v>
      </c>
      <c r="F1686" s="250">
        <v>2023.75</v>
      </c>
      <c r="G1686" s="76">
        <v>112947371590.7663</v>
      </c>
      <c r="H1686" s="46">
        <v>5844325.3915881692</v>
      </c>
      <c r="I1686" s="76">
        <v>222325537245.30011</v>
      </c>
      <c r="J1686" s="56">
        <v>0.50003511087382135</v>
      </c>
      <c r="K1686" s="76">
        <v>2540193012.2729082</v>
      </c>
      <c r="L1686" s="76">
        <v>0</v>
      </c>
      <c r="M1686" s="76">
        <v>220585293485.47101</v>
      </c>
      <c r="N1686" s="76">
        <v>57921546300.331947</v>
      </c>
      <c r="O1686" s="76">
        <v>25540.192354658309</v>
      </c>
      <c r="P1686" s="46">
        <v>455283.83899304911</v>
      </c>
      <c r="Q1686" s="46">
        <v>249620.52985847794</v>
      </c>
      <c r="R1686" s="76">
        <v>700622033915.49109</v>
      </c>
      <c r="S1686" s="56">
        <v>0.65536489556532962</v>
      </c>
      <c r="T1686" s="56">
        <v>0.2920952775945313</v>
      </c>
      <c r="U1686" s="46">
        <v>16.297534740197275</v>
      </c>
      <c r="V1686" s="76">
        <v>3892521607850.2217</v>
      </c>
      <c r="W1686" s="84">
        <v>1228.5029506282478</v>
      </c>
      <c r="X1686" s="82">
        <v>4.225850009828485E-2</v>
      </c>
      <c r="Y1686" s="476">
        <v>2.0000000000000001E-4</v>
      </c>
    </row>
    <row r="1687" spans="1:25" x14ac:dyDescent="0.2">
      <c r="A1687" s="475">
        <v>1683</v>
      </c>
      <c r="B1687" s="56">
        <v>0.4432196556179856</v>
      </c>
      <c r="C1687" s="46">
        <v>3047.8845571765214</v>
      </c>
      <c r="D1687" s="56">
        <v>0.55849730293550437</v>
      </c>
      <c r="E1687" s="56">
        <v>0.21812300089032977</v>
      </c>
      <c r="F1687" s="250">
        <v>2024.89</v>
      </c>
      <c r="G1687" s="76">
        <v>157622122901.50531</v>
      </c>
      <c r="H1687" s="46">
        <v>11353573.187392676</v>
      </c>
      <c r="I1687" s="76">
        <v>366360802258.10016</v>
      </c>
      <c r="J1687" s="56">
        <v>0.41614066345026046</v>
      </c>
      <c r="K1687" s="76">
        <v>10949637023.590988</v>
      </c>
      <c r="L1687" s="76">
        <v>0</v>
      </c>
      <c r="M1687" s="76">
        <v>214408961285.91257</v>
      </c>
      <c r="N1687" s="76">
        <v>17123803388.184269</v>
      </c>
      <c r="O1687" s="76">
        <v>35013.155159030786</v>
      </c>
      <c r="P1687" s="46">
        <v>149191.61701520759</v>
      </c>
      <c r="Q1687" s="46">
        <v>63830.104893673117</v>
      </c>
      <c r="R1687" s="76">
        <v>916610141171.08215</v>
      </c>
      <c r="S1687" s="56">
        <v>0.63328403567808833</v>
      </c>
      <c r="T1687" s="56">
        <v>0.29448854901895305</v>
      </c>
      <c r="U1687" s="46">
        <v>16.428301017049819</v>
      </c>
      <c r="V1687" s="76">
        <v>4977889044265.3799</v>
      </c>
      <c r="W1687" s="84">
        <v>1570.0383404793054</v>
      </c>
      <c r="X1687" s="82">
        <v>4.3592252246891568E-2</v>
      </c>
      <c r="Y1687" s="476">
        <v>2.0000000000000001E-4</v>
      </c>
    </row>
    <row r="1688" spans="1:25" x14ac:dyDescent="0.2">
      <c r="A1688" s="475">
        <v>1684</v>
      </c>
      <c r="B1688" s="56">
        <v>0.65139162073203438</v>
      </c>
      <c r="C1688" s="46">
        <v>1500</v>
      </c>
      <c r="D1688" s="56">
        <v>0.49159959605904846</v>
      </c>
      <c r="E1688" s="56">
        <v>0.68911364397423336</v>
      </c>
      <c r="F1688" s="250">
        <v>2026.8</v>
      </c>
      <c r="G1688" s="76">
        <v>123191718480.05756</v>
      </c>
      <c r="H1688" s="46">
        <v>9681962.0964762382</v>
      </c>
      <c r="I1688" s="76">
        <v>297022170287.26379</v>
      </c>
      <c r="J1688" s="56">
        <v>0.33615930540325234</v>
      </c>
      <c r="K1688" s="76">
        <v>54006193156.7108</v>
      </c>
      <c r="L1688" s="76">
        <v>150361538407.06854</v>
      </c>
      <c r="M1688" s="76">
        <v>37489358767.326027</v>
      </c>
      <c r="N1688" s="76">
        <v>163568769990.84933</v>
      </c>
      <c r="O1688" s="76">
        <v>19538.105929591402</v>
      </c>
      <c r="P1688" s="46">
        <v>901299.48381672543</v>
      </c>
      <c r="Q1688" s="46">
        <v>562845.51244823355</v>
      </c>
      <c r="R1688" s="76">
        <v>715164024236.42017</v>
      </c>
      <c r="S1688" s="56">
        <v>0.44808925089362039</v>
      </c>
      <c r="T1688" s="56">
        <v>0.34601578893021684</v>
      </c>
      <c r="U1688" s="46">
        <v>15.577670644870951</v>
      </c>
      <c r="V1688" s="76">
        <v>4305614828486.6577</v>
      </c>
      <c r="W1688" s="84">
        <v>1358.1979747785092</v>
      </c>
      <c r="X1688" s="82">
        <v>4.6231164190794913E-2</v>
      </c>
      <c r="Y1688" s="476">
        <v>2.0000000000000001E-4</v>
      </c>
    </row>
    <row r="1689" spans="1:25" x14ac:dyDescent="0.2">
      <c r="A1689" s="475">
        <v>1685</v>
      </c>
      <c r="B1689" s="56">
        <v>0.59074682857678451</v>
      </c>
      <c r="C1689" s="46">
        <v>1500</v>
      </c>
      <c r="D1689" s="56">
        <v>0.95261933934249476</v>
      </c>
      <c r="E1689" s="56">
        <v>0.38182121210829678</v>
      </c>
      <c r="F1689" s="250">
        <v>2024.23</v>
      </c>
      <c r="G1689" s="76">
        <v>373157765716.74384</v>
      </c>
      <c r="H1689" s="46">
        <v>28771681.287366375</v>
      </c>
      <c r="I1689" s="76">
        <v>434277474289.4422</v>
      </c>
      <c r="J1689" s="56">
        <v>-4.301308817296623E-2</v>
      </c>
      <c r="K1689" s="76">
        <v>6838227245.1581125</v>
      </c>
      <c r="L1689" s="76">
        <v>0</v>
      </c>
      <c r="M1689" s="76">
        <v>285514539567.87427</v>
      </c>
      <c r="N1689" s="76">
        <v>113585926273.67171</v>
      </c>
      <c r="O1689" s="76">
        <v>30970.37051195867</v>
      </c>
      <c r="P1689" s="46">
        <v>642158.35175809264</v>
      </c>
      <c r="Q1689" s="46">
        <v>432608.89836646814</v>
      </c>
      <c r="R1689" s="76">
        <v>1306082408986.7</v>
      </c>
      <c r="S1689" s="56">
        <v>0.47175364161679456</v>
      </c>
      <c r="T1689" s="56">
        <v>0.26872459375412422</v>
      </c>
      <c r="U1689" s="46">
        <v>21.799119923504769</v>
      </c>
      <c r="V1689" s="76">
        <v>8207020039704.0664</v>
      </c>
      <c r="W1689" s="84">
        <v>2591.4846693830605</v>
      </c>
      <c r="X1689" s="82">
        <v>3.4451275978565163E-2</v>
      </c>
      <c r="Y1689" s="476">
        <v>2.0000000000000001E-4</v>
      </c>
    </row>
    <row r="1690" spans="1:25" x14ac:dyDescent="0.2">
      <c r="A1690" s="475">
        <v>1686</v>
      </c>
      <c r="B1690" s="56">
        <v>0.36840814286058798</v>
      </c>
      <c r="C1690" s="46">
        <v>2474.8809933179373</v>
      </c>
      <c r="D1690" s="56">
        <v>0.91472267979908173</v>
      </c>
      <c r="E1690" s="56">
        <v>0.40008563799696034</v>
      </c>
      <c r="F1690" s="250">
        <v>2024.2</v>
      </c>
      <c r="G1690" s="76">
        <v>325354916978.20654</v>
      </c>
      <c r="H1690" s="46">
        <v>26417270.313298322</v>
      </c>
      <c r="I1690" s="76">
        <v>592742966272.96924</v>
      </c>
      <c r="J1690" s="56">
        <v>0.32131604240116352</v>
      </c>
      <c r="K1690" s="76">
        <v>6477871329.2163801</v>
      </c>
      <c r="L1690" s="76">
        <v>0</v>
      </c>
      <c r="M1690" s="76">
        <v>259972353266.1857</v>
      </c>
      <c r="N1690" s="76">
        <v>42663349881.454781</v>
      </c>
      <c r="O1690" s="76">
        <v>16630.984899788193</v>
      </c>
      <c r="P1690" s="46">
        <v>308272.55982950097</v>
      </c>
      <c r="Q1690" s="46">
        <v>172138.55927101526</v>
      </c>
      <c r="R1690" s="76">
        <v>1312587584146.6487</v>
      </c>
      <c r="S1690" s="56">
        <v>0.56270380736146686</v>
      </c>
      <c r="T1690" s="56">
        <v>0.33647634567465934</v>
      </c>
      <c r="U1690" s="46">
        <v>17.401292184016491</v>
      </c>
      <c r="V1690" s="76">
        <v>8417984598652.7451</v>
      </c>
      <c r="W1690" s="84">
        <v>2656.9064819882701</v>
      </c>
      <c r="X1690" s="82">
        <v>4.2062727265897507E-2</v>
      </c>
      <c r="Y1690" s="476">
        <v>2.0000000000000001E-4</v>
      </c>
    </row>
    <row r="1691" spans="1:25" x14ac:dyDescent="0.2">
      <c r="A1691" s="475">
        <v>1687</v>
      </c>
      <c r="B1691" s="56">
        <v>0.58838837921988063</v>
      </c>
      <c r="C1691" s="46">
        <v>4454.7387598543046</v>
      </c>
      <c r="D1691" s="56">
        <v>0.66475267337904775</v>
      </c>
      <c r="E1691" s="56">
        <v>0.50313141340269074</v>
      </c>
      <c r="F1691" s="250">
        <v>2024.4</v>
      </c>
      <c r="G1691" s="76">
        <v>271750295233.75906</v>
      </c>
      <c r="H1691" s="46">
        <v>14926145.476213446</v>
      </c>
      <c r="I1691" s="76">
        <v>411349417962.47418</v>
      </c>
      <c r="J1691" s="56">
        <v>0.34885788326476519</v>
      </c>
      <c r="K1691" s="76">
        <v>7951042864.410202</v>
      </c>
      <c r="L1691" s="76">
        <v>3701422053.1356974</v>
      </c>
      <c r="M1691" s="76">
        <v>152802282652.69083</v>
      </c>
      <c r="N1691" s="76">
        <v>47423938052.571938</v>
      </c>
      <c r="O1691" s="76">
        <v>27044.75465154256</v>
      </c>
      <c r="P1691" s="46">
        <v>310402.82680839463</v>
      </c>
      <c r="Q1691" s="46">
        <v>179517.95737882343</v>
      </c>
      <c r="R1691" s="76">
        <v>822604715585.73193</v>
      </c>
      <c r="S1691" s="56">
        <v>0.53864948064778206</v>
      </c>
      <c r="T1691" s="56">
        <v>0.47921991278942755</v>
      </c>
      <c r="U1691" s="46">
        <v>17.104294072529864</v>
      </c>
      <c r="V1691" s="76">
        <v>7404899558768.2744</v>
      </c>
      <c r="W1691" s="84">
        <v>2335.0190300572849</v>
      </c>
      <c r="X1691" s="82">
        <v>4.2578602003030999E-2</v>
      </c>
      <c r="Y1691" s="476">
        <v>2.0000000000000001E-4</v>
      </c>
    </row>
    <row r="1692" spans="1:25" x14ac:dyDescent="0.2">
      <c r="A1692" s="475">
        <v>1688</v>
      </c>
      <c r="B1692" s="56">
        <v>0.57790316446025014</v>
      </c>
      <c r="C1692" s="46">
        <v>5074.2521038491068</v>
      </c>
      <c r="D1692" s="56">
        <v>1.1885546988426541</v>
      </c>
      <c r="E1692" s="56">
        <v>0.3743107773760066</v>
      </c>
      <c r="F1692" s="250">
        <v>2023.75</v>
      </c>
      <c r="G1692" s="76">
        <v>340326669669.02234</v>
      </c>
      <c r="H1692" s="46">
        <v>41945738.351646692</v>
      </c>
      <c r="I1692" s="76">
        <v>798152983398.54102</v>
      </c>
      <c r="J1692" s="56">
        <v>0.34411974653470401</v>
      </c>
      <c r="K1692" s="76">
        <v>23173323331.485237</v>
      </c>
      <c r="L1692" s="76">
        <v>0</v>
      </c>
      <c r="M1692" s="76">
        <v>285724846408.57379</v>
      </c>
      <c r="N1692" s="76">
        <v>27369282935.274349</v>
      </c>
      <c r="O1692" s="76">
        <v>30363.412129072705</v>
      </c>
      <c r="P1692" s="46">
        <v>250573.46978387196</v>
      </c>
      <c r="Q1692" s="46">
        <v>126181.00576907597</v>
      </c>
      <c r="R1692" s="76">
        <v>1483414141263.9019</v>
      </c>
      <c r="S1692" s="56">
        <v>0.54043389224899196</v>
      </c>
      <c r="T1692" s="56">
        <v>0.3781899376852495</v>
      </c>
      <c r="U1692" s="46">
        <v>16.568674596995706</v>
      </c>
      <c r="V1692" s="76">
        <v>10006894944432.307</v>
      </c>
      <c r="W1692" s="84">
        <v>3157.3362195408617</v>
      </c>
      <c r="X1692" s="82">
        <v>4.4856713232464998E-2</v>
      </c>
      <c r="Y1692" s="476">
        <v>2.0000000000000001E-4</v>
      </c>
    </row>
    <row r="1693" spans="1:25" x14ac:dyDescent="0.2">
      <c r="A1693" s="475">
        <v>1689</v>
      </c>
      <c r="B1693" s="56">
        <v>0.514436520980324</v>
      </c>
      <c r="C1693" s="46">
        <v>6098.4794820521083</v>
      </c>
      <c r="D1693" s="56">
        <v>0.42737047642707365</v>
      </c>
      <c r="E1693" s="56">
        <v>0.7</v>
      </c>
      <c r="F1693" s="250">
        <v>2026.25</v>
      </c>
      <c r="G1693" s="76">
        <v>91310582517.755142</v>
      </c>
      <c r="H1693" s="46">
        <v>7945707.1514914129</v>
      </c>
      <c r="I1693" s="76">
        <v>267315849412.39456</v>
      </c>
      <c r="J1693" s="56">
        <v>0.43308575656466619</v>
      </c>
      <c r="K1693" s="76">
        <v>26775876681.929123</v>
      </c>
      <c r="L1693" s="76">
        <v>75184318101.497253</v>
      </c>
      <c r="M1693" s="76">
        <v>30610156561.395573</v>
      </c>
      <c r="N1693" s="76">
        <v>29195190598.844902</v>
      </c>
      <c r="O1693" s="76">
        <v>35950.103458672602</v>
      </c>
      <c r="P1693" s="46">
        <v>220926.66608559719</v>
      </c>
      <c r="Q1693" s="46">
        <v>117582.63649401144</v>
      </c>
      <c r="R1693" s="76">
        <v>503722227344.2511</v>
      </c>
      <c r="S1693" s="56">
        <v>0.54713617945905801</v>
      </c>
      <c r="T1693" s="56">
        <v>0.37760252707015457</v>
      </c>
      <c r="U1693" s="46">
        <v>15.730229741776393</v>
      </c>
      <c r="V1693" s="76">
        <v>3338378543121.5747</v>
      </c>
      <c r="W1693" s="84">
        <v>1053.3376182901618</v>
      </c>
      <c r="X1693" s="82">
        <v>4.5845621062291585E-2</v>
      </c>
      <c r="Y1693" s="476">
        <v>2.0000000000000001E-4</v>
      </c>
    </row>
    <row r="1694" spans="1:25" x14ac:dyDescent="0.2">
      <c r="A1694" s="475">
        <v>1690</v>
      </c>
      <c r="B1694" s="56">
        <v>0.2880841833558721</v>
      </c>
      <c r="C1694" s="46">
        <v>2938.007522813939</v>
      </c>
      <c r="D1694" s="56">
        <v>0.93992682618679457</v>
      </c>
      <c r="E1694" s="56">
        <v>0.44743785406123449</v>
      </c>
      <c r="F1694" s="250">
        <v>2023.75</v>
      </c>
      <c r="G1694" s="76">
        <v>359005739799.19965</v>
      </c>
      <c r="H1694" s="46">
        <v>28040632.410230216</v>
      </c>
      <c r="I1694" s="76">
        <v>669228439607.60303</v>
      </c>
      <c r="J1694" s="56">
        <v>0.28808418335587216</v>
      </c>
      <c r="K1694" s="76">
        <v>22303598863.069115</v>
      </c>
      <c r="L1694" s="76">
        <v>0</v>
      </c>
      <c r="M1694" s="76">
        <v>437476229527.24377</v>
      </c>
      <c r="N1694" s="76">
        <v>48671158958.819611</v>
      </c>
      <c r="O1694" s="76">
        <v>21985.26046500036</v>
      </c>
      <c r="P1694" s="46">
        <v>324151.03462654504</v>
      </c>
      <c r="Q1694" s="46">
        <v>183486.44011431947</v>
      </c>
      <c r="R1694" s="76">
        <v>1662964327972.7913</v>
      </c>
      <c r="S1694" s="56">
        <v>0.57251312338292126</v>
      </c>
      <c r="T1694" s="56">
        <v>0.28904763650964094</v>
      </c>
      <c r="U1694" s="46">
        <v>17.416702145785337</v>
      </c>
      <c r="V1694" s="76">
        <v>9101932721537.8711</v>
      </c>
      <c r="W1694" s="84">
        <v>2871.4550883601291</v>
      </c>
      <c r="X1694" s="82">
        <v>4.2424121553372572E-2</v>
      </c>
      <c r="Y1694" s="476">
        <v>2.0000000000000001E-4</v>
      </c>
    </row>
    <row r="1695" spans="1:25" x14ac:dyDescent="0.2">
      <c r="A1695" s="475">
        <v>1691</v>
      </c>
      <c r="B1695" s="56">
        <v>0.6174133104040912</v>
      </c>
      <c r="C1695" s="46">
        <v>7419.7343943575743</v>
      </c>
      <c r="D1695" s="56">
        <v>0.73803327669766283</v>
      </c>
      <c r="E1695" s="56">
        <v>0.46071866691237784</v>
      </c>
      <c r="F1695" s="250">
        <v>2026.34</v>
      </c>
      <c r="G1695" s="76">
        <v>86605749096.922043</v>
      </c>
      <c r="H1695" s="46">
        <v>16637111.110301998</v>
      </c>
      <c r="I1695" s="76">
        <v>400213266156.02734</v>
      </c>
      <c r="J1695" s="56">
        <v>0.27040639853704196</v>
      </c>
      <c r="K1695" s="76">
        <v>17767366072.431976</v>
      </c>
      <c r="L1695" s="76">
        <v>15095880863.017681</v>
      </c>
      <c r="M1695" s="76">
        <v>32313900983.455524</v>
      </c>
      <c r="N1695" s="76">
        <v>34752562835.986671</v>
      </c>
      <c r="O1695" s="76">
        <v>24855.189229633947</v>
      </c>
      <c r="P1695" s="46">
        <v>253521.97109795362</v>
      </c>
      <c r="Q1695" s="46">
        <v>135218.97317555855</v>
      </c>
      <c r="R1695" s="76">
        <v>581263289137.03235</v>
      </c>
      <c r="S1695" s="56">
        <v>0.38950696529375722</v>
      </c>
      <c r="T1695" s="56">
        <v>0.27965548009778346</v>
      </c>
      <c r="U1695" s="46">
        <v>16.058943080955306</v>
      </c>
      <c r="V1695" s="76">
        <v>2878057262437.812</v>
      </c>
      <c r="W1695" s="84">
        <v>908.47102995647424</v>
      </c>
      <c r="X1695" s="82">
        <v>4.6192804982445268E-2</v>
      </c>
      <c r="Y1695" s="476">
        <v>2.0000000000000001E-4</v>
      </c>
    </row>
    <row r="1696" spans="1:25" x14ac:dyDescent="0.2">
      <c r="A1696" s="475">
        <v>1692</v>
      </c>
      <c r="B1696" s="56">
        <v>0.46747858686018268</v>
      </c>
      <c r="C1696" s="46">
        <v>2192.3326866710204</v>
      </c>
      <c r="D1696" s="56">
        <v>0.50625149611520937</v>
      </c>
      <c r="E1696" s="56">
        <v>0.34128221302557871</v>
      </c>
      <c r="F1696" s="250">
        <v>2025.98</v>
      </c>
      <c r="G1696" s="76">
        <v>183512443440.27982</v>
      </c>
      <c r="H1696" s="46">
        <v>10218873.441068374</v>
      </c>
      <c r="I1696" s="76">
        <v>368417239685.84253</v>
      </c>
      <c r="J1696" s="56">
        <v>0.46747858686018273</v>
      </c>
      <c r="K1696" s="76">
        <v>16761090050.08918</v>
      </c>
      <c r="L1696" s="76">
        <v>5560950232.9398613</v>
      </c>
      <c r="M1696" s="76">
        <v>117873943242.72789</v>
      </c>
      <c r="N1696" s="76">
        <v>58493120375.847633</v>
      </c>
      <c r="O1696" s="76">
        <v>27933.370404870497</v>
      </c>
      <c r="P1696" s="46">
        <v>360500.82307792845</v>
      </c>
      <c r="Q1696" s="46">
        <v>222371.63604400126</v>
      </c>
      <c r="R1696" s="76">
        <v>737304807387.66003</v>
      </c>
      <c r="S1696" s="56">
        <v>0.58120987265856328</v>
      </c>
      <c r="T1696" s="56">
        <v>0.47432300964412205</v>
      </c>
      <c r="U1696" s="46">
        <v>16.091071931742125</v>
      </c>
      <c r="V1696" s="76">
        <v>6360663306176.6611</v>
      </c>
      <c r="W1696" s="84">
        <v>2007.0099266057243</v>
      </c>
      <c r="X1696" s="82">
        <v>4.4170699251028699E-2</v>
      </c>
      <c r="Y1696" s="476">
        <v>2.0000000000000001E-4</v>
      </c>
    </row>
    <row r="1697" spans="1:25" x14ac:dyDescent="0.2">
      <c r="A1697" s="475">
        <v>1693</v>
      </c>
      <c r="B1697" s="56">
        <v>0.42258225533522614</v>
      </c>
      <c r="C1697" s="46">
        <v>2521.89036965791</v>
      </c>
      <c r="D1697" s="56">
        <v>0.30072529167850232</v>
      </c>
      <c r="E1697" s="56">
        <v>0.16969798111395423</v>
      </c>
      <c r="F1697" s="250">
        <v>2023.81</v>
      </c>
      <c r="G1697" s="76">
        <v>303602595208.79327</v>
      </c>
      <c r="H1697" s="46">
        <v>4825387.1535336832</v>
      </c>
      <c r="I1697" s="76">
        <v>169326262321.50366</v>
      </c>
      <c r="J1697" s="56">
        <v>0.42258225533522609</v>
      </c>
      <c r="K1697" s="76">
        <v>5563607795.4020147</v>
      </c>
      <c r="L1697" s="76">
        <v>0</v>
      </c>
      <c r="M1697" s="76">
        <v>205156703051.81467</v>
      </c>
      <c r="N1697" s="76">
        <v>44774092913.281601</v>
      </c>
      <c r="O1697" s="76">
        <v>28224.712547338644</v>
      </c>
      <c r="P1697" s="46">
        <v>378214.478505468</v>
      </c>
      <c r="Q1697" s="46">
        <v>198513.31830005851</v>
      </c>
      <c r="R1697" s="76">
        <v>607352165791.90601</v>
      </c>
      <c r="S1697" s="56">
        <v>0.64729618810793588</v>
      </c>
      <c r="T1697" s="56">
        <v>0.6149233548313443</v>
      </c>
      <c r="U1697" s="46">
        <v>17.864517609895991</v>
      </c>
      <c r="V1697" s="76">
        <v>7359562260620.7041</v>
      </c>
      <c r="W1697" s="84">
        <v>2322.5363119303966</v>
      </c>
      <c r="X1697" s="82">
        <v>4.0638797018925123E-2</v>
      </c>
      <c r="Y1697" s="476">
        <v>2.0000000000000001E-4</v>
      </c>
    </row>
    <row r="1698" spans="1:25" x14ac:dyDescent="0.2">
      <c r="A1698" s="475">
        <v>1694</v>
      </c>
      <c r="B1698" s="56">
        <v>0.70540259148176854</v>
      </c>
      <c r="C1698" s="46">
        <v>3146.6733798815362</v>
      </c>
      <c r="D1698" s="56">
        <v>0.73519227446000923</v>
      </c>
      <c r="E1698" s="56">
        <v>0.58799965782190222</v>
      </c>
      <c r="F1698" s="250">
        <v>2024.72</v>
      </c>
      <c r="G1698" s="76">
        <v>157565738634.81177</v>
      </c>
      <c r="H1698" s="46">
        <v>17910759.842947215</v>
      </c>
      <c r="I1698" s="76">
        <v>437028584747.96136</v>
      </c>
      <c r="J1698" s="56">
        <v>0.16869039538054431</v>
      </c>
      <c r="K1698" s="76">
        <v>11473056846.181309</v>
      </c>
      <c r="L1698" s="76">
        <v>0</v>
      </c>
      <c r="M1698" s="76">
        <v>215181531336.88446</v>
      </c>
      <c r="N1698" s="76">
        <v>30698157883.859024</v>
      </c>
      <c r="O1698" s="76">
        <v>38371.401103147917</v>
      </c>
      <c r="P1698" s="46">
        <v>199161.74282481492</v>
      </c>
      <c r="Q1698" s="46">
        <v>95873.993817081529</v>
      </c>
      <c r="R1698" s="76">
        <v>1032379548989.866</v>
      </c>
      <c r="S1698" s="56">
        <v>0.51135118077889252</v>
      </c>
      <c r="T1698" s="56">
        <v>0.18644141943126522</v>
      </c>
      <c r="U1698" s="46">
        <v>17.837522887631764</v>
      </c>
      <c r="V1698" s="76">
        <v>3785503639018.3491</v>
      </c>
      <c r="W1698" s="84">
        <v>1192.8298169964194</v>
      </c>
      <c r="X1698" s="82">
        <v>4.0867985141030516E-2</v>
      </c>
      <c r="Y1698" s="476">
        <v>2.0000000000000001E-4</v>
      </c>
    </row>
    <row r="1699" spans="1:25" x14ac:dyDescent="0.2">
      <c r="A1699" s="475">
        <v>1695</v>
      </c>
      <c r="B1699" s="56">
        <v>0.59321541347301388</v>
      </c>
      <c r="C1699" s="46">
        <v>6757.1244213965238</v>
      </c>
      <c r="D1699" s="56">
        <v>0.70144151283321488</v>
      </c>
      <c r="E1699" s="56">
        <v>0.31168730348889018</v>
      </c>
      <c r="F1699" s="250">
        <v>2025.23</v>
      </c>
      <c r="G1699" s="76">
        <v>107498955765.67926</v>
      </c>
      <c r="H1699" s="46">
        <v>15704488.980190037</v>
      </c>
      <c r="I1699" s="76">
        <v>448050606394.53143</v>
      </c>
      <c r="J1699" s="56">
        <v>0.4128631520827476</v>
      </c>
      <c r="K1699" s="76">
        <v>21380768940.373055</v>
      </c>
      <c r="L1699" s="76">
        <v>28921752614.879021</v>
      </c>
      <c r="M1699" s="76">
        <v>82811421030.437027</v>
      </c>
      <c r="N1699" s="76">
        <v>27261048487.482719</v>
      </c>
      <c r="O1699" s="76">
        <v>41851.241709313173</v>
      </c>
      <c r="P1699" s="46">
        <v>222466.89978230055</v>
      </c>
      <c r="Q1699" s="46">
        <v>113222.99119641745</v>
      </c>
      <c r="R1699" s="76">
        <v>720782642285.13037</v>
      </c>
      <c r="S1699" s="56">
        <v>0.5226911495667711</v>
      </c>
      <c r="T1699" s="56">
        <v>0.37202487206811585</v>
      </c>
      <c r="U1699" s="46">
        <v>15.329752577880413</v>
      </c>
      <c r="V1699" s="76">
        <v>4554993411031.3037</v>
      </c>
      <c r="W1699" s="84">
        <v>1436.3530793647299</v>
      </c>
      <c r="X1699" s="82">
        <v>4.741415013055876E-2</v>
      </c>
      <c r="Y1699" s="476">
        <v>2.0000000000000001E-4</v>
      </c>
    </row>
    <row r="1700" spans="1:25" x14ac:dyDescent="0.2">
      <c r="A1700" s="475">
        <v>1696</v>
      </c>
      <c r="B1700" s="56">
        <v>0.50759824654413976</v>
      </c>
      <c r="C1700" s="46">
        <v>1723.3389852691143</v>
      </c>
      <c r="D1700" s="56">
        <v>0.76104250946323604</v>
      </c>
      <c r="E1700" s="56">
        <v>0.53231000525388472</v>
      </c>
      <c r="F1700" s="250">
        <v>2024.14</v>
      </c>
      <c r="G1700" s="76">
        <v>199599182614.92365</v>
      </c>
      <c r="H1700" s="46">
        <v>19805807.626586474</v>
      </c>
      <c r="I1700" s="76">
        <v>621211548237.69409</v>
      </c>
      <c r="J1700" s="56">
        <v>0.45827004530000359</v>
      </c>
      <c r="K1700" s="76">
        <v>10164868219.134775</v>
      </c>
      <c r="L1700" s="76">
        <v>568809804.84707606</v>
      </c>
      <c r="M1700" s="76">
        <v>153231595227.41724</v>
      </c>
      <c r="N1700" s="76">
        <v>73178854075.086227</v>
      </c>
      <c r="O1700" s="76">
        <v>29572.582247743707</v>
      </c>
      <c r="P1700" s="46">
        <v>436321.90769898787</v>
      </c>
      <c r="Q1700" s="46">
        <v>274514.69662942574</v>
      </c>
      <c r="R1700" s="76">
        <v>1071296785730.2386</v>
      </c>
      <c r="S1700" s="56">
        <v>0.56197299253512212</v>
      </c>
      <c r="T1700" s="56">
        <v>0.40168804929258123</v>
      </c>
      <c r="U1700" s="46">
        <v>15.743991869299437</v>
      </c>
      <c r="V1700" s="76">
        <v>7575749765457.3799</v>
      </c>
      <c r="W1700" s="84">
        <v>2387.5345684083509</v>
      </c>
      <c r="X1700" s="82">
        <v>4.5648314273764715E-2</v>
      </c>
      <c r="Y1700" s="476">
        <v>2.0000000000000001E-4</v>
      </c>
    </row>
    <row r="1701" spans="1:25" x14ac:dyDescent="0.2">
      <c r="A1701" s="475">
        <v>1697</v>
      </c>
      <c r="B1701" s="56">
        <v>0.43039120426380012</v>
      </c>
      <c r="C1701" s="46">
        <v>5754.8679315339259</v>
      </c>
      <c r="D1701" s="56">
        <v>0.82991628730521416</v>
      </c>
      <c r="E1701" s="56">
        <v>0.7</v>
      </c>
      <c r="F1701" s="250">
        <v>2025.3</v>
      </c>
      <c r="G1701" s="76">
        <v>261369218996.37192</v>
      </c>
      <c r="H1701" s="46">
        <v>20512554.21600192</v>
      </c>
      <c r="I1701" s="76">
        <v>558740131952.11121</v>
      </c>
      <c r="J1701" s="56">
        <v>0.35858629336306158</v>
      </c>
      <c r="K1701" s="76">
        <v>14953846320.776405</v>
      </c>
      <c r="L1701" s="76">
        <v>2928329274.6694016</v>
      </c>
      <c r="M1701" s="76">
        <v>140434713715.84497</v>
      </c>
      <c r="N1701" s="76">
        <v>44308827243.960403</v>
      </c>
      <c r="O1701" s="76">
        <v>26682.588135645361</v>
      </c>
      <c r="P1701" s="46">
        <v>295946.99621265847</v>
      </c>
      <c r="Q1701" s="46">
        <v>164787.49947105956</v>
      </c>
      <c r="R1701" s="76">
        <v>1126651880716.2385</v>
      </c>
      <c r="S1701" s="56">
        <v>0.55356306512774534</v>
      </c>
      <c r="T1701" s="56">
        <v>0.35726159671364904</v>
      </c>
      <c r="U1701" s="46">
        <v>16.831660090409027</v>
      </c>
      <c r="V1701" s="76">
        <v>7394251101858.918</v>
      </c>
      <c r="W1701" s="84">
        <v>2331.442238701351</v>
      </c>
      <c r="X1701" s="82">
        <v>4.3957659111636606E-2</v>
      </c>
      <c r="Y1701" s="476">
        <v>2.0000000000000001E-4</v>
      </c>
    </row>
    <row r="1702" spans="1:25" x14ac:dyDescent="0.2">
      <c r="A1702" s="475">
        <v>1698</v>
      </c>
      <c r="B1702" s="56">
        <v>0.50529440761234812</v>
      </c>
      <c r="C1702" s="46">
        <v>4481.4617103342889</v>
      </c>
      <c r="D1702" s="56">
        <v>1.1371828823960133</v>
      </c>
      <c r="E1702" s="56">
        <v>0.60346351546705068</v>
      </c>
      <c r="F1702" s="250">
        <v>2024.88</v>
      </c>
      <c r="G1702" s="76">
        <v>181667417625.18271</v>
      </c>
      <c r="H1702" s="46">
        <v>40196594.845940016</v>
      </c>
      <c r="I1702" s="76">
        <v>703549067269.84119</v>
      </c>
      <c r="J1702" s="56">
        <v>0.15936700522176639</v>
      </c>
      <c r="K1702" s="76">
        <v>25212608909.650211</v>
      </c>
      <c r="L1702" s="76">
        <v>9822088424.9883633</v>
      </c>
      <c r="M1702" s="76">
        <v>153101066823.47479</v>
      </c>
      <c r="N1702" s="76">
        <v>24489062323.389492</v>
      </c>
      <c r="O1702" s="76">
        <v>22613.885014085692</v>
      </c>
      <c r="P1702" s="46">
        <v>197336.88894146914</v>
      </c>
      <c r="Q1702" s="46">
        <v>95517.967151695455</v>
      </c>
      <c r="R1702" s="76">
        <v>1167136626331.5195</v>
      </c>
      <c r="S1702" s="56">
        <v>0.39636109733235819</v>
      </c>
      <c r="T1702" s="56">
        <v>0.21713646733465092</v>
      </c>
      <c r="U1702" s="46">
        <v>17.128351376691651</v>
      </c>
      <c r="V1702" s="76">
        <v>4745355912137.3369</v>
      </c>
      <c r="W1702" s="84">
        <v>1498.6458131646402</v>
      </c>
      <c r="X1702" s="82">
        <v>4.3523074792270564E-2</v>
      </c>
      <c r="Y1702" s="476">
        <v>2.0000000000000001E-4</v>
      </c>
    </row>
    <row r="1703" spans="1:25" x14ac:dyDescent="0.2">
      <c r="A1703" s="475">
        <v>1699</v>
      </c>
      <c r="B1703" s="56">
        <v>0.45127657641481472</v>
      </c>
      <c r="C1703" s="46">
        <v>7089.5448413731156</v>
      </c>
      <c r="D1703" s="56">
        <v>0.95262245719505434</v>
      </c>
      <c r="E1703" s="56">
        <v>0.7</v>
      </c>
      <c r="F1703" s="250">
        <v>2023.75</v>
      </c>
      <c r="G1703" s="76">
        <v>132792912002.31044</v>
      </c>
      <c r="H1703" s="46">
        <v>26562172.993434805</v>
      </c>
      <c r="I1703" s="76">
        <v>605611378635.75793</v>
      </c>
      <c r="J1703" s="56">
        <v>0.31658087966124471</v>
      </c>
      <c r="K1703" s="76">
        <v>12240732466.114483</v>
      </c>
      <c r="L1703" s="76">
        <v>0</v>
      </c>
      <c r="M1703" s="76">
        <v>170579345068.56567</v>
      </c>
      <c r="N1703" s="76">
        <v>53839630959.434822</v>
      </c>
      <c r="O1703" s="76">
        <v>27244.145321370699</v>
      </c>
      <c r="P1703" s="46">
        <v>371122.37835332972</v>
      </c>
      <c r="Q1703" s="46">
        <v>218801.72102772363</v>
      </c>
      <c r="R1703" s="76">
        <v>1082902657702.323</v>
      </c>
      <c r="S1703" s="56">
        <v>0.4949669258521005</v>
      </c>
      <c r="T1703" s="56">
        <v>0.27576030795186574</v>
      </c>
      <c r="U1703" s="46">
        <v>15.604365677837434</v>
      </c>
      <c r="V1703" s="76">
        <v>5115404065377.2549</v>
      </c>
      <c r="W1703" s="84">
        <v>1614.7494108716116</v>
      </c>
      <c r="X1703" s="82">
        <v>4.6402825771980308E-2</v>
      </c>
      <c r="Y1703" s="476">
        <v>2.0000000000000001E-4</v>
      </c>
    </row>
    <row r="1704" spans="1:25" x14ac:dyDescent="0.2">
      <c r="A1704" s="475">
        <v>1700</v>
      </c>
      <c r="B1704" s="56">
        <v>0.4577171178240701</v>
      </c>
      <c r="C1704" s="46">
        <v>1785.0956780218712</v>
      </c>
      <c r="D1704" s="56">
        <v>1.0602130495339281</v>
      </c>
      <c r="E1704" s="56">
        <v>0.43823976068105597</v>
      </c>
      <c r="F1704" s="250">
        <v>2023.75</v>
      </c>
      <c r="G1704" s="76">
        <v>410783231528.7511</v>
      </c>
      <c r="H1704" s="46">
        <v>35195986.135555126</v>
      </c>
      <c r="I1704" s="76">
        <v>752579658125.09302</v>
      </c>
      <c r="J1704" s="56">
        <v>0.25198465139027615</v>
      </c>
      <c r="K1704" s="76">
        <v>21206998944.43956</v>
      </c>
      <c r="L1704" s="76">
        <v>0</v>
      </c>
      <c r="M1704" s="76">
        <v>352179539129.01892</v>
      </c>
      <c r="N1704" s="76">
        <v>76218630744.941284</v>
      </c>
      <c r="O1704" s="76">
        <v>16304.061732642633</v>
      </c>
      <c r="P1704" s="46">
        <v>448082.07430726371</v>
      </c>
      <c r="Q1704" s="46">
        <v>275310.98053539026</v>
      </c>
      <c r="R1704" s="76">
        <v>1592340295472.2583</v>
      </c>
      <c r="S1704" s="56">
        <v>0.50672244185182913</v>
      </c>
      <c r="T1704" s="56">
        <v>0.32725634798754599</v>
      </c>
      <c r="U1704" s="46">
        <v>17.682851928623489</v>
      </c>
      <c r="V1704" s="76">
        <v>10167028319810.457</v>
      </c>
      <c r="W1704" s="84">
        <v>3209.8230145048769</v>
      </c>
      <c r="X1704" s="82">
        <v>4.1210890244594518E-2</v>
      </c>
      <c r="Y1704" s="476">
        <v>2.0000000000000001E-4</v>
      </c>
    </row>
    <row r="1705" spans="1:25" x14ac:dyDescent="0.2">
      <c r="A1705" s="475">
        <v>1701</v>
      </c>
      <c r="B1705" s="56">
        <v>0.40222218036655066</v>
      </c>
      <c r="C1705" s="46">
        <v>4080.2596855530719</v>
      </c>
      <c r="D1705" s="56">
        <v>0.76392385064833035</v>
      </c>
      <c r="E1705" s="56">
        <v>0.22520014722446122</v>
      </c>
      <c r="F1705" s="250">
        <v>2026.29</v>
      </c>
      <c r="G1705" s="76">
        <v>87755395019.662125</v>
      </c>
      <c r="H1705" s="46">
        <v>18221025.501422159</v>
      </c>
      <c r="I1705" s="76">
        <v>363073502346.4859</v>
      </c>
      <c r="J1705" s="56">
        <v>0.12299981752302003</v>
      </c>
      <c r="K1705" s="76">
        <v>16710940407.650566</v>
      </c>
      <c r="L1705" s="76">
        <v>11256409173.026333</v>
      </c>
      <c r="M1705" s="76">
        <v>61130508645.764435</v>
      </c>
      <c r="N1705" s="76">
        <v>62392791478.373543</v>
      </c>
      <c r="O1705" s="76">
        <v>43857.219856298616</v>
      </c>
      <c r="P1705" s="46">
        <v>386037.43329823017</v>
      </c>
      <c r="Q1705" s="46">
        <v>235149.63861777273</v>
      </c>
      <c r="R1705" s="76">
        <v>658124340161.0802</v>
      </c>
      <c r="S1705" s="56">
        <v>0.35951040911771032</v>
      </c>
      <c r="T1705" s="56">
        <v>0.17366054723022065</v>
      </c>
      <c r="U1705" s="46">
        <v>17.411897661996964</v>
      </c>
      <c r="V1705" s="76">
        <v>2188325325438.6423</v>
      </c>
      <c r="W1705" s="84">
        <v>690.43750565799132</v>
      </c>
      <c r="X1705" s="82">
        <v>4.2446518933401782E-2</v>
      </c>
      <c r="Y1705" s="476">
        <v>2.0000000000000001E-4</v>
      </c>
    </row>
    <row r="1706" spans="1:25" x14ac:dyDescent="0.2">
      <c r="A1706" s="475">
        <v>1702</v>
      </c>
      <c r="B1706" s="56">
        <v>0.49409847148336794</v>
      </c>
      <c r="C1706" s="46">
        <v>3676.1738646591048</v>
      </c>
      <c r="D1706" s="56">
        <v>0.35855252355393508</v>
      </c>
      <c r="E1706" s="56">
        <v>0.59952388317150707</v>
      </c>
      <c r="F1706" s="250">
        <v>2026.66</v>
      </c>
      <c r="G1706" s="76">
        <v>73513588692.488251</v>
      </c>
      <c r="H1706" s="46">
        <v>6101562.251950318</v>
      </c>
      <c r="I1706" s="76">
        <v>238406627123.42432</v>
      </c>
      <c r="J1706" s="56">
        <v>0.47624625366827589</v>
      </c>
      <c r="K1706" s="76">
        <v>13820997878.382027</v>
      </c>
      <c r="L1706" s="76">
        <v>19815860322.116413</v>
      </c>
      <c r="M1706" s="76">
        <v>13942438367.645914</v>
      </c>
      <c r="N1706" s="76">
        <v>107112086832.8199</v>
      </c>
      <c r="O1706" s="76">
        <v>24258.208809472657</v>
      </c>
      <c r="P1706" s="46">
        <v>686494.51035953825</v>
      </c>
      <c r="Q1706" s="46">
        <v>412458.64796030108</v>
      </c>
      <c r="R1706" s="76">
        <v>459678205678.83545</v>
      </c>
      <c r="S1706" s="56">
        <v>0.4857721541358464</v>
      </c>
      <c r="T1706" s="56">
        <v>0.41379257543868864</v>
      </c>
      <c r="U1706" s="46">
        <v>15.263453490768285</v>
      </c>
      <c r="V1706" s="76">
        <v>3300998796154.6416</v>
      </c>
      <c r="W1706" s="84">
        <v>1041.9321493153107</v>
      </c>
      <c r="X1706" s="82">
        <v>4.6252754645227892E-2</v>
      </c>
      <c r="Y1706" s="476">
        <v>2.0000000000000001E-4</v>
      </c>
    </row>
    <row r="1707" spans="1:25" x14ac:dyDescent="0.2">
      <c r="A1707" s="475">
        <v>1703</v>
      </c>
      <c r="B1707" s="56">
        <v>0.4498603849273719</v>
      </c>
      <c r="C1707" s="46">
        <v>6369.4655816452414</v>
      </c>
      <c r="D1707" s="56">
        <v>0.82598773160363015</v>
      </c>
      <c r="E1707" s="56">
        <v>0.67414523138869642</v>
      </c>
      <c r="F1707" s="250">
        <v>2025.76</v>
      </c>
      <c r="G1707" s="76">
        <v>348696109439.24982</v>
      </c>
      <c r="H1707" s="46">
        <v>21426837.416325614</v>
      </c>
      <c r="I1707" s="76">
        <v>628018336947.5625</v>
      </c>
      <c r="J1707" s="56">
        <v>0.4498603849273719</v>
      </c>
      <c r="K1707" s="76">
        <v>53692476530.809494</v>
      </c>
      <c r="L1707" s="76">
        <v>119664259188.02301</v>
      </c>
      <c r="M1707" s="76">
        <v>150287128802.63885</v>
      </c>
      <c r="N1707" s="76">
        <v>16228058287.178726</v>
      </c>
      <c r="O1707" s="76">
        <v>26051.481351897564</v>
      </c>
      <c r="P1707" s="46">
        <v>170242.67693611409</v>
      </c>
      <c r="Q1707" s="46">
        <v>74222.193605147375</v>
      </c>
      <c r="R1707" s="76">
        <v>1256357429060.6331</v>
      </c>
      <c r="S1707" s="56">
        <v>0.60506654625878487</v>
      </c>
      <c r="T1707" s="56">
        <v>0.47253695951519392</v>
      </c>
      <c r="U1707" s="46">
        <v>16.390639574771964</v>
      </c>
      <c r="V1707" s="76">
        <v>10582635748202.365</v>
      </c>
      <c r="W1707" s="84">
        <v>3338.3398194726728</v>
      </c>
      <c r="X1707" s="82">
        <v>4.5147138845336589E-2</v>
      </c>
      <c r="Y1707" s="476">
        <v>2.0000000000000001E-4</v>
      </c>
    </row>
    <row r="1708" spans="1:25" x14ac:dyDescent="0.2">
      <c r="A1708" s="475">
        <v>1704</v>
      </c>
      <c r="B1708" s="56">
        <v>0.5167271215665501</v>
      </c>
      <c r="C1708" s="46">
        <v>1500</v>
      </c>
      <c r="D1708" s="56">
        <v>0.72125862379663697</v>
      </c>
      <c r="E1708" s="56">
        <v>0.38579685399465868</v>
      </c>
      <c r="F1708" s="250">
        <v>2026.19</v>
      </c>
      <c r="G1708" s="76">
        <v>107921406297.47818</v>
      </c>
      <c r="H1708" s="46">
        <v>18098983.022368427</v>
      </c>
      <c r="I1708" s="76">
        <v>481033643782.90295</v>
      </c>
      <c r="J1708" s="56">
        <v>0.38765591448637027</v>
      </c>
      <c r="K1708" s="76">
        <v>10268082984.755325</v>
      </c>
      <c r="L1708" s="76">
        <v>14701927062.547548</v>
      </c>
      <c r="M1708" s="76">
        <v>44562483355.576561</v>
      </c>
      <c r="N1708" s="76">
        <v>24602018931.251896</v>
      </c>
      <c r="O1708" s="76">
        <v>33536.389824836195</v>
      </c>
      <c r="P1708" s="46">
        <v>202651.25340738226</v>
      </c>
      <c r="Q1708" s="46">
        <v>98602.313881755632</v>
      </c>
      <c r="R1708" s="76">
        <v>725677236552.47974</v>
      </c>
      <c r="S1708" s="56">
        <v>0.50518971277173075</v>
      </c>
      <c r="T1708" s="56">
        <v>0.34323698892121934</v>
      </c>
      <c r="U1708" s="46">
        <v>15.52542837542399</v>
      </c>
      <c r="V1708" s="76">
        <v>4483906503248.1289</v>
      </c>
      <c r="W1708" s="84">
        <v>1411.4774596603447</v>
      </c>
      <c r="X1708" s="82">
        <v>4.4591210950452355E-2</v>
      </c>
      <c r="Y1708" s="476">
        <v>2.0000000000000001E-4</v>
      </c>
    </row>
    <row r="1709" spans="1:25" x14ac:dyDescent="0.2">
      <c r="A1709" s="475">
        <v>1705</v>
      </c>
      <c r="B1709" s="56">
        <v>0.50486368984031382</v>
      </c>
      <c r="C1709" s="46">
        <v>4761.6876110180638</v>
      </c>
      <c r="D1709" s="56">
        <v>0.76300346786513351</v>
      </c>
      <c r="E1709" s="56">
        <v>0.37676834304636703</v>
      </c>
      <c r="F1709" s="250">
        <v>2024.93</v>
      </c>
      <c r="G1709" s="76">
        <v>226446519791.55664</v>
      </c>
      <c r="H1709" s="46">
        <v>18372482.62339801</v>
      </c>
      <c r="I1709" s="76">
        <v>429819381103.33893</v>
      </c>
      <c r="J1709" s="56">
        <v>0.16231054080104146</v>
      </c>
      <c r="K1709" s="76">
        <v>18132594034.212963</v>
      </c>
      <c r="L1709" s="76">
        <v>24942999571.37125</v>
      </c>
      <c r="M1709" s="76">
        <v>131523333147.01425</v>
      </c>
      <c r="N1709" s="76">
        <v>47184285907.367386</v>
      </c>
      <c r="O1709" s="76">
        <v>38092.160169307645</v>
      </c>
      <c r="P1709" s="46">
        <v>280469.15985000273</v>
      </c>
      <c r="Q1709" s="46">
        <v>154687.24272084096</v>
      </c>
      <c r="R1709" s="76">
        <v>874112533241.05334</v>
      </c>
      <c r="S1709" s="56">
        <v>0.44954890075300674</v>
      </c>
      <c r="T1709" s="56">
        <v>0.32064260648010706</v>
      </c>
      <c r="U1709" s="46">
        <v>17.746494514709216</v>
      </c>
      <c r="V1709" s="76">
        <v>5407405620450.7031</v>
      </c>
      <c r="W1709" s="84">
        <v>1703.4000520887892</v>
      </c>
      <c r="X1709" s="82">
        <v>4.1886768454726997E-2</v>
      </c>
      <c r="Y1709" s="476">
        <v>2.0000000000000001E-4</v>
      </c>
    </row>
    <row r="1710" spans="1:25" x14ac:dyDescent="0.2">
      <c r="A1710" s="475">
        <v>1706</v>
      </c>
      <c r="B1710" s="56">
        <v>0.40839036838374032</v>
      </c>
      <c r="C1710" s="46">
        <v>4634.830034284626</v>
      </c>
      <c r="D1710" s="56">
        <v>0.47884944343195951</v>
      </c>
      <c r="E1710" s="56">
        <v>0.59873331375915773</v>
      </c>
      <c r="F1710" s="250">
        <v>2024.54</v>
      </c>
      <c r="G1710" s="76">
        <v>243013044855.39157</v>
      </c>
      <c r="H1710" s="46">
        <v>9264533.4957839418</v>
      </c>
      <c r="I1710" s="76">
        <v>237496931504.62302</v>
      </c>
      <c r="J1710" s="56">
        <v>0.23685167271192242</v>
      </c>
      <c r="K1710" s="76">
        <v>7904189291.4241343</v>
      </c>
      <c r="L1710" s="76">
        <v>0</v>
      </c>
      <c r="M1710" s="76">
        <v>183167790368.147</v>
      </c>
      <c r="N1710" s="76">
        <v>14349600932.529655</v>
      </c>
      <c r="O1710" s="76">
        <v>23354.817811173743</v>
      </c>
      <c r="P1710" s="46">
        <v>131970.01524328624</v>
      </c>
      <c r="Q1710" s="46">
        <v>53291.746844314912</v>
      </c>
      <c r="R1710" s="76">
        <v>683264765298.8009</v>
      </c>
      <c r="S1710" s="56">
        <v>0.5906433944228594</v>
      </c>
      <c r="T1710" s="56">
        <v>0.40961336282503819</v>
      </c>
      <c r="U1710" s="46">
        <v>18.156718538988112</v>
      </c>
      <c r="V1710" s="76">
        <v>5572403148423.7295</v>
      </c>
      <c r="W1710" s="84">
        <v>1758.0069377442665</v>
      </c>
      <c r="X1710" s="82">
        <v>4.0320948181110101E-2</v>
      </c>
      <c r="Y1710" s="476">
        <v>2.0000000000000001E-4</v>
      </c>
    </row>
    <row r="1711" spans="1:25" x14ac:dyDescent="0.2">
      <c r="A1711" s="475">
        <v>1707</v>
      </c>
      <c r="B1711" s="56">
        <v>0.35174591870618155</v>
      </c>
      <c r="C1711" s="46">
        <v>1500</v>
      </c>
      <c r="D1711" s="56">
        <v>0.68454967916963116</v>
      </c>
      <c r="E1711" s="56">
        <v>0.42350106882308386</v>
      </c>
      <c r="F1711" s="250">
        <v>2023.75</v>
      </c>
      <c r="G1711" s="76">
        <v>443336600055.09747</v>
      </c>
      <c r="H1711" s="46">
        <v>16538667.437712399</v>
      </c>
      <c r="I1711" s="76">
        <v>471850211725.67389</v>
      </c>
      <c r="J1711" s="56">
        <v>0.35174591870618155</v>
      </c>
      <c r="K1711" s="76">
        <v>15827923806.164654</v>
      </c>
      <c r="L1711" s="76">
        <v>880553369.33296227</v>
      </c>
      <c r="M1711" s="76">
        <v>538172736747.51428</v>
      </c>
      <c r="N1711" s="76">
        <v>22076676876.998886</v>
      </c>
      <c r="O1711" s="76">
        <v>29874.183710774392</v>
      </c>
      <c r="P1711" s="46">
        <v>178326.59238189232</v>
      </c>
      <c r="Q1711" s="46">
        <v>82033.766606688267</v>
      </c>
      <c r="R1711" s="76">
        <v>1517276129066.2893</v>
      </c>
      <c r="S1711" s="56">
        <v>0.64713078202992869</v>
      </c>
      <c r="T1711" s="56">
        <v>0.37751736047195511</v>
      </c>
      <c r="U1711" s="46">
        <v>17.619503650034645</v>
      </c>
      <c r="V1711" s="76">
        <v>11026769914648.674</v>
      </c>
      <c r="W1711" s="84">
        <v>3480.4865535937101</v>
      </c>
      <c r="X1711" s="82">
        <v>4.1537172452609551E-2</v>
      </c>
      <c r="Y1711" s="476">
        <v>2.0000000000000001E-4</v>
      </c>
    </row>
    <row r="1712" spans="1:25" x14ac:dyDescent="0.2">
      <c r="A1712" s="475">
        <v>1708</v>
      </c>
      <c r="B1712" s="56">
        <v>0.49671085865079551</v>
      </c>
      <c r="C1712" s="46">
        <v>4035.5576225464774</v>
      </c>
      <c r="D1712" s="56">
        <v>0.56547945538738409</v>
      </c>
      <c r="E1712" s="56">
        <v>0.44577270912823164</v>
      </c>
      <c r="F1712" s="250">
        <v>2025</v>
      </c>
      <c r="G1712" s="76">
        <v>141663068175.27399</v>
      </c>
      <c r="H1712" s="46">
        <v>11310346.248748843</v>
      </c>
      <c r="I1712" s="76">
        <v>385543066314.74512</v>
      </c>
      <c r="J1712" s="56">
        <v>0.49671085865079556</v>
      </c>
      <c r="K1712" s="76">
        <v>37790240304.640053</v>
      </c>
      <c r="L1712" s="76">
        <v>33580502667.370392</v>
      </c>
      <c r="M1712" s="76">
        <v>84700472257.098694</v>
      </c>
      <c r="N1712" s="76">
        <v>14949881363.094372</v>
      </c>
      <c r="O1712" s="76">
        <v>35079.488312919377</v>
      </c>
      <c r="P1712" s="46">
        <v>150535.8854515742</v>
      </c>
      <c r="Q1712" s="46">
        <v>64646.073754341516</v>
      </c>
      <c r="R1712" s="76">
        <v>658971920631.30725</v>
      </c>
      <c r="S1712" s="56">
        <v>0.58804508661952692</v>
      </c>
      <c r="T1712" s="56">
        <v>0.45202975134893375</v>
      </c>
      <c r="U1712" s="46">
        <v>15.690324502280159</v>
      </c>
      <c r="V1712" s="76">
        <v>5251443506775.1143</v>
      </c>
      <c r="W1712" s="84">
        <v>1656.673618523286</v>
      </c>
      <c r="X1712" s="82">
        <v>4.5309421723267906E-2</v>
      </c>
      <c r="Y1712" s="476">
        <v>2.0000000000000001E-4</v>
      </c>
    </row>
    <row r="1713" spans="1:25" x14ac:dyDescent="0.2">
      <c r="A1713" s="475">
        <v>1709</v>
      </c>
      <c r="B1713" s="56">
        <v>0.54700872323748784</v>
      </c>
      <c r="C1713" s="46">
        <v>3100.5598105025974</v>
      </c>
      <c r="D1713" s="56">
        <v>0.7600498103096327</v>
      </c>
      <c r="E1713" s="56">
        <v>0.55543897767251149</v>
      </c>
      <c r="F1713" s="250">
        <v>2026.49</v>
      </c>
      <c r="G1713" s="76">
        <v>94021452060.660248</v>
      </c>
      <c r="H1713" s="46">
        <v>19140337.431739457</v>
      </c>
      <c r="I1713" s="76">
        <v>415375809929.66675</v>
      </c>
      <c r="J1713" s="56">
        <v>0.20884526886778021</v>
      </c>
      <c r="K1713" s="76">
        <v>14429978510.812574</v>
      </c>
      <c r="L1713" s="76">
        <v>49748708755.881432</v>
      </c>
      <c r="M1713" s="76">
        <v>25746042020.919476</v>
      </c>
      <c r="N1713" s="76">
        <v>23223753256.057209</v>
      </c>
      <c r="O1713" s="76">
        <v>23426.41482188255</v>
      </c>
      <c r="P1713" s="46">
        <v>187715.56567276028</v>
      </c>
      <c r="Q1713" s="46">
        <v>87371.901247749454</v>
      </c>
      <c r="R1713" s="76">
        <v>644688906423.98376</v>
      </c>
      <c r="S1713" s="56">
        <v>0.38824188257851006</v>
      </c>
      <c r="T1713" s="56">
        <v>0.23068273898532293</v>
      </c>
      <c r="U1713" s="46">
        <v>16.684343698059756</v>
      </c>
      <c r="V1713" s="76">
        <v>2794426357202.2202</v>
      </c>
      <c r="W1713" s="84">
        <v>882.4483508490041</v>
      </c>
      <c r="X1713" s="82">
        <v>4.3239026162672507E-2</v>
      </c>
      <c r="Y1713" s="476">
        <v>2.0000000000000001E-4</v>
      </c>
    </row>
    <row r="1714" spans="1:25" x14ac:dyDescent="0.2">
      <c r="A1714" s="475">
        <v>1710</v>
      </c>
      <c r="B1714" s="56">
        <v>0.47738907457191398</v>
      </c>
      <c r="C1714" s="46">
        <v>4937.1431171700551</v>
      </c>
      <c r="D1714" s="56">
        <v>0.75715521576159928</v>
      </c>
      <c r="E1714" s="56">
        <v>0.50857165498833867</v>
      </c>
      <c r="F1714" s="250">
        <v>2024.59</v>
      </c>
      <c r="G1714" s="76">
        <v>311616436029.07324</v>
      </c>
      <c r="H1714" s="46">
        <v>17690448.759277441</v>
      </c>
      <c r="I1714" s="76">
        <v>474366115282.76422</v>
      </c>
      <c r="J1714" s="56">
        <v>0.40801726068452593</v>
      </c>
      <c r="K1714" s="76">
        <v>11624108953.93298</v>
      </c>
      <c r="L1714" s="76">
        <v>0</v>
      </c>
      <c r="M1714" s="76">
        <v>190412351489.63794</v>
      </c>
      <c r="N1714" s="76">
        <v>32324220867.57785</v>
      </c>
      <c r="O1714" s="76">
        <v>34441.770162500936</v>
      </c>
      <c r="P1714" s="46">
        <v>258562.56039173802</v>
      </c>
      <c r="Q1714" s="46">
        <v>138544.60887270357</v>
      </c>
      <c r="R1714" s="76">
        <v>986289203036.98828</v>
      </c>
      <c r="S1714" s="56">
        <v>0.58982290430883699</v>
      </c>
      <c r="T1714" s="56">
        <v>0.47104329108254178</v>
      </c>
      <c r="U1714" s="46">
        <v>16.984395526061661</v>
      </c>
      <c r="V1714" s="76">
        <v>8727200824107.5732</v>
      </c>
      <c r="W1714" s="84">
        <v>2755.2572556794153</v>
      </c>
      <c r="X1714" s="82">
        <v>4.2712993590128097E-2</v>
      </c>
      <c r="Y1714" s="476">
        <v>2.0000000000000001E-4</v>
      </c>
    </row>
    <row r="1715" spans="1:25" x14ac:dyDescent="0.2">
      <c r="A1715" s="475">
        <v>1711</v>
      </c>
      <c r="B1715" s="56">
        <v>0.68554497295054884</v>
      </c>
      <c r="C1715" s="46">
        <v>3552.2269440780128</v>
      </c>
      <c r="D1715" s="56">
        <v>1.047449891260438</v>
      </c>
      <c r="E1715" s="56">
        <v>0.32246244847037286</v>
      </c>
      <c r="F1715" s="250">
        <v>2028.3</v>
      </c>
      <c r="G1715" s="76">
        <v>48605173464.078255</v>
      </c>
      <c r="H1715" s="46">
        <v>35084615.457491353</v>
      </c>
      <c r="I1715" s="76">
        <v>682972011757.44055</v>
      </c>
      <c r="J1715" s="56">
        <v>0.25583595117014091</v>
      </c>
      <c r="K1715" s="76">
        <v>37330628062.606888</v>
      </c>
      <c r="L1715" s="76">
        <v>98042126900.300354</v>
      </c>
      <c r="M1715" s="76">
        <v>0</v>
      </c>
      <c r="N1715" s="76">
        <v>29689202286.667946</v>
      </c>
      <c r="O1715" s="76">
        <v>29342.676692840025</v>
      </c>
      <c r="P1715" s="46">
        <v>240589.39124746676</v>
      </c>
      <c r="Q1715" s="46">
        <v>119898.99282955096</v>
      </c>
      <c r="R1715" s="76">
        <v>848033969007.01587</v>
      </c>
      <c r="S1715" s="56">
        <v>0.33253378583730003</v>
      </c>
      <c r="T1715" s="56">
        <v>0.23382164079403572</v>
      </c>
      <c r="U1715" s="46">
        <v>14.139568185627638</v>
      </c>
      <c r="V1715" s="76">
        <v>3147537690363.7383</v>
      </c>
      <c r="W1715" s="84">
        <v>993.75715654413477</v>
      </c>
      <c r="X1715" s="82">
        <v>5.0947613962346254E-2</v>
      </c>
      <c r="Y1715" s="476">
        <v>2.0000000000000001E-4</v>
      </c>
    </row>
    <row r="1716" spans="1:25" x14ac:dyDescent="0.2">
      <c r="A1716" s="475">
        <v>1712</v>
      </c>
      <c r="B1716" s="56">
        <v>0.54449571940368258</v>
      </c>
      <c r="C1716" s="46">
        <v>4999.140801781884</v>
      </c>
      <c r="D1716" s="56">
        <v>0.67149369543460091</v>
      </c>
      <c r="E1716" s="56">
        <v>0.43577934036902549</v>
      </c>
      <c r="F1716" s="250">
        <v>2026.08</v>
      </c>
      <c r="G1716" s="76">
        <v>51391431923.600639</v>
      </c>
      <c r="H1716" s="46">
        <v>15199345.9032836</v>
      </c>
      <c r="I1716" s="76">
        <v>427124022520.84546</v>
      </c>
      <c r="J1716" s="56">
        <v>0.40386998406909536</v>
      </c>
      <c r="K1716" s="76">
        <v>33733009779.862633</v>
      </c>
      <c r="L1716" s="76">
        <v>72332971048.152313</v>
      </c>
      <c r="M1716" s="76">
        <v>34158022524.130489</v>
      </c>
      <c r="N1716" s="76">
        <v>12446980364.175365</v>
      </c>
      <c r="O1716" s="76">
        <v>28419.765597038258</v>
      </c>
      <c r="P1716" s="46">
        <v>132891.48542791334</v>
      </c>
      <c r="Q1716" s="46">
        <v>51276.803858915111</v>
      </c>
      <c r="R1716" s="76">
        <v>670143383826.02515</v>
      </c>
      <c r="S1716" s="56">
        <v>0.51914153303139809</v>
      </c>
      <c r="T1716" s="56">
        <v>0.28549712769271146</v>
      </c>
      <c r="U1716" s="46">
        <v>14.375127775615512</v>
      </c>
      <c r="V1716" s="76">
        <v>3172792468543.6455</v>
      </c>
      <c r="W1716" s="84">
        <v>1001.4019999260412</v>
      </c>
      <c r="X1716" s="82">
        <v>4.8810157513664576E-2</v>
      </c>
      <c r="Y1716" s="476">
        <v>2.0000000000000001E-4</v>
      </c>
    </row>
    <row r="1717" spans="1:25" x14ac:dyDescent="0.2">
      <c r="A1717" s="475">
        <v>1713</v>
      </c>
      <c r="B1717" s="56">
        <v>0.42811055272520865</v>
      </c>
      <c r="C1717" s="46">
        <v>4967.1425829196014</v>
      </c>
      <c r="D1717" s="56">
        <v>0.74886623402812447</v>
      </c>
      <c r="E1717" s="56">
        <v>0.39883200142303793</v>
      </c>
      <c r="F1717" s="250">
        <v>2026.57</v>
      </c>
      <c r="G1717" s="76">
        <v>67549776041.458717</v>
      </c>
      <c r="H1717" s="46">
        <v>17441708.216916386</v>
      </c>
      <c r="I1717" s="76">
        <v>462437538707.0271</v>
      </c>
      <c r="J1717" s="56">
        <v>0.40396965521170802</v>
      </c>
      <c r="K1717" s="76">
        <v>50191012223.453644</v>
      </c>
      <c r="L1717" s="76">
        <v>132590221940.64626</v>
      </c>
      <c r="M1717" s="76">
        <v>26407018131.968567</v>
      </c>
      <c r="N1717" s="76">
        <v>62486017315.089439</v>
      </c>
      <c r="O1717" s="76">
        <v>33238.353957469255</v>
      </c>
      <c r="P1717" s="46">
        <v>430849.35736208048</v>
      </c>
      <c r="Q1717" s="46">
        <v>270568.32600992615</v>
      </c>
      <c r="R1717" s="76">
        <v>882606727330.39807</v>
      </c>
      <c r="S1717" s="56">
        <v>0.53554115616715847</v>
      </c>
      <c r="T1717" s="56">
        <v>0.26645761652723327</v>
      </c>
      <c r="U1717" s="46">
        <v>14.403673206541539</v>
      </c>
      <c r="V1717" s="76">
        <v>3750601825931.7656</v>
      </c>
      <c r="W1717" s="84">
        <v>1183.3917889700974</v>
      </c>
      <c r="X1717" s="82">
        <v>5.0158168956337984E-2</v>
      </c>
      <c r="Y1717" s="476">
        <v>2.0000000000000001E-4</v>
      </c>
    </row>
    <row r="1718" spans="1:25" x14ac:dyDescent="0.2">
      <c r="A1718" s="475">
        <v>1714</v>
      </c>
      <c r="B1718" s="56">
        <v>0.50107702640508267</v>
      </c>
      <c r="C1718" s="46">
        <v>3940.7324812296588</v>
      </c>
      <c r="D1718" s="56">
        <v>0.51989781691258041</v>
      </c>
      <c r="E1718" s="56">
        <v>0.48481743814184131</v>
      </c>
      <c r="F1718" s="250">
        <v>2025.78</v>
      </c>
      <c r="G1718" s="76">
        <v>164761238603.42252</v>
      </c>
      <c r="H1718" s="46">
        <v>9849774.8404467981</v>
      </c>
      <c r="I1718" s="76">
        <v>281755907995.30939</v>
      </c>
      <c r="J1718" s="56">
        <v>0.38929333579238645</v>
      </c>
      <c r="K1718" s="76">
        <v>17146009597.458349</v>
      </c>
      <c r="L1718" s="76">
        <v>30778074470.89967</v>
      </c>
      <c r="M1718" s="76">
        <v>80342575358.293304</v>
      </c>
      <c r="N1718" s="76">
        <v>19794961331.803638</v>
      </c>
      <c r="O1718" s="76">
        <v>35194.454795145793</v>
      </c>
      <c r="P1718" s="46">
        <v>179267.18520920275</v>
      </c>
      <c r="Q1718" s="46">
        <v>85484.679775080076</v>
      </c>
      <c r="R1718" s="76">
        <v>616447429131.71436</v>
      </c>
      <c r="S1718" s="56">
        <v>0.58717631067293241</v>
      </c>
      <c r="T1718" s="56">
        <v>0.41428646384543732</v>
      </c>
      <c r="U1718" s="46">
        <v>16.75873156921768</v>
      </c>
      <c r="V1718" s="76">
        <v>4703675146828.8301</v>
      </c>
      <c r="W1718" s="84">
        <v>1483.658608903077</v>
      </c>
      <c r="X1718" s="82">
        <v>4.3599056740619618E-2</v>
      </c>
      <c r="Y1718" s="476">
        <v>2.0000000000000001E-4</v>
      </c>
    </row>
    <row r="1719" spans="1:25" x14ac:dyDescent="0.2">
      <c r="A1719" s="475">
        <v>1715</v>
      </c>
      <c r="B1719" s="56">
        <v>0.46500307897507015</v>
      </c>
      <c r="C1719" s="46">
        <v>4545.5159932666947</v>
      </c>
      <c r="D1719" s="56">
        <v>0.2</v>
      </c>
      <c r="E1719" s="56">
        <v>0.5068578188466708</v>
      </c>
      <c r="F1719" s="250">
        <v>2025.88</v>
      </c>
      <c r="G1719" s="76">
        <v>99407239327.467194</v>
      </c>
      <c r="H1719" s="46">
        <v>3312083.8392457278</v>
      </c>
      <c r="I1719" s="76">
        <v>153833679659.4621</v>
      </c>
      <c r="J1719" s="56">
        <v>0.46500307897507009</v>
      </c>
      <c r="K1719" s="76">
        <v>4722567160.8046637</v>
      </c>
      <c r="L1719" s="76">
        <v>4747879972.7132921</v>
      </c>
      <c r="M1719" s="76">
        <v>88551559829.653259</v>
      </c>
      <c r="N1719" s="76">
        <v>139306082482.92953</v>
      </c>
      <c r="O1719" s="76">
        <v>28111.079782174736</v>
      </c>
      <c r="P1719" s="46">
        <v>899151.34614323545</v>
      </c>
      <c r="Q1719" s="46">
        <v>577342.27070434275</v>
      </c>
      <c r="R1719" s="76">
        <v>503467279622.38391</v>
      </c>
      <c r="S1719" s="56">
        <v>0.53506148896721528</v>
      </c>
      <c r="T1719" s="56">
        <v>0.35323597436985105</v>
      </c>
      <c r="U1719" s="46">
        <v>16.317408124763858</v>
      </c>
      <c r="V1719" s="76">
        <v>3232900026368.9385</v>
      </c>
      <c r="W1719" s="84">
        <v>1019.97391676762</v>
      </c>
      <c r="X1719" s="82">
        <v>4.4320736855092052E-2</v>
      </c>
      <c r="Y1719" s="476">
        <v>2.0000000000000001E-4</v>
      </c>
    </row>
    <row r="1720" spans="1:25" x14ac:dyDescent="0.2">
      <c r="A1720" s="475">
        <v>1716</v>
      </c>
      <c r="B1720" s="56">
        <v>0.59283764743355283</v>
      </c>
      <c r="C1720" s="46">
        <v>1500</v>
      </c>
      <c r="D1720" s="56">
        <v>1.279760843827352</v>
      </c>
      <c r="E1720" s="56">
        <v>0.54778661258378869</v>
      </c>
      <c r="F1720" s="250">
        <v>2025.77</v>
      </c>
      <c r="G1720" s="76">
        <v>186052816077.33752</v>
      </c>
      <c r="H1720" s="46">
        <v>54945643.936190277</v>
      </c>
      <c r="I1720" s="76">
        <v>596267369690.56592</v>
      </c>
      <c r="J1720" s="56">
        <v>-0.23712624364469681</v>
      </c>
      <c r="K1720" s="76">
        <v>25588372224.638588</v>
      </c>
      <c r="L1720" s="76">
        <v>65988746034.419319</v>
      </c>
      <c r="M1720" s="76">
        <v>114396519453.53604</v>
      </c>
      <c r="N1720" s="76">
        <v>33310291107.003387</v>
      </c>
      <c r="O1720" s="76">
        <v>32055.525881922989</v>
      </c>
      <c r="P1720" s="46">
        <v>342616.18048360629</v>
      </c>
      <c r="Q1720" s="46">
        <v>130889.00890921174</v>
      </c>
      <c r="R1720" s="76">
        <v>1021685252754.6974</v>
      </c>
      <c r="S1720" s="56">
        <v>0.16646021372411154</v>
      </c>
      <c r="T1720" s="56">
        <v>3.7123131463060476E-3</v>
      </c>
      <c r="U1720" s="46">
        <v>1033.8338716813046</v>
      </c>
      <c r="V1720" s="76">
        <v>3949551481530.582</v>
      </c>
      <c r="W1720" s="84">
        <v>1246.209620692212</v>
      </c>
      <c r="X1720" s="82">
        <v>1.3310867578720112E-3</v>
      </c>
      <c r="Y1720" s="476">
        <v>2.0000000000000001E-4</v>
      </c>
    </row>
    <row r="1721" spans="1:25" x14ac:dyDescent="0.2">
      <c r="A1721" s="475">
        <v>1717</v>
      </c>
      <c r="B1721" s="56">
        <v>0.51776163084217919</v>
      </c>
      <c r="C1721" s="46">
        <v>9426.2002299428459</v>
      </c>
      <c r="D1721" s="56">
        <v>0.91652511938640535</v>
      </c>
      <c r="E1721" s="56">
        <v>0.43861746876365215</v>
      </c>
      <c r="F1721" s="250">
        <v>2023.8</v>
      </c>
      <c r="G1721" s="76">
        <v>349179035523.75183</v>
      </c>
      <c r="H1721" s="46">
        <v>25096416.919819612</v>
      </c>
      <c r="I1721" s="76">
        <v>599225774898.82422</v>
      </c>
      <c r="J1721" s="56">
        <v>0.27292950552649808</v>
      </c>
      <c r="K1721" s="76">
        <v>7043958791.5058947</v>
      </c>
      <c r="L1721" s="76">
        <v>0</v>
      </c>
      <c r="M1721" s="76">
        <v>189298474468.68893</v>
      </c>
      <c r="N1721" s="76">
        <v>86483772373.793457</v>
      </c>
      <c r="O1721" s="76">
        <v>23306.51255675115</v>
      </c>
      <c r="P1721" s="46">
        <v>496429.79300297174</v>
      </c>
      <c r="Q1721" s="46">
        <v>317277.3189625364</v>
      </c>
      <c r="R1721" s="76">
        <v>1200834044999.415</v>
      </c>
      <c r="S1721" s="56">
        <v>0.49412334228943083</v>
      </c>
      <c r="T1721" s="56">
        <v>0.42618964941126597</v>
      </c>
      <c r="U1721" s="46">
        <v>17.074501305865208</v>
      </c>
      <c r="V1721" s="76">
        <v>9431081872306.6094</v>
      </c>
      <c r="W1721" s="84">
        <v>2975.8763713429289</v>
      </c>
      <c r="X1721" s="82">
        <v>4.3455286289853338E-2</v>
      </c>
      <c r="Y1721" s="476">
        <v>2.0000000000000001E-4</v>
      </c>
    </row>
    <row r="1722" spans="1:25" x14ac:dyDescent="0.2">
      <c r="A1722" s="475">
        <v>1718</v>
      </c>
      <c r="B1722" s="56">
        <v>0.42885795553234118</v>
      </c>
      <c r="C1722" s="46">
        <v>1500</v>
      </c>
      <c r="D1722" s="56">
        <v>0.82381878199713221</v>
      </c>
      <c r="E1722" s="56">
        <v>0.6398621107694199</v>
      </c>
      <c r="F1722" s="250">
        <v>2024.02</v>
      </c>
      <c r="G1722" s="76">
        <v>198907313579.33014</v>
      </c>
      <c r="H1722" s="46">
        <v>22515635.971987795</v>
      </c>
      <c r="I1722" s="76">
        <v>626811128762.77356</v>
      </c>
      <c r="J1722" s="56">
        <v>0.42885795553234118</v>
      </c>
      <c r="K1722" s="76">
        <v>10372350256.77984</v>
      </c>
      <c r="L1722" s="76">
        <v>0</v>
      </c>
      <c r="M1722" s="76">
        <v>150612914571.5499</v>
      </c>
      <c r="N1722" s="76">
        <v>35401389578.359619</v>
      </c>
      <c r="O1722" s="76">
        <v>37360.867093625675</v>
      </c>
      <c r="P1722" s="46">
        <v>273592.01313427306</v>
      </c>
      <c r="Q1722" s="46">
        <v>148271.86414357743</v>
      </c>
      <c r="R1722" s="76">
        <v>1051267986999.0507</v>
      </c>
      <c r="S1722" s="56">
        <v>0.5553407889191968</v>
      </c>
      <c r="T1722" s="56">
        <v>0.37282454177468183</v>
      </c>
      <c r="U1722" s="46">
        <v>16.009059142446247</v>
      </c>
      <c r="V1722" s="76">
        <v>7104142835853.1895</v>
      </c>
      <c r="W1722" s="84">
        <v>2238.5839963844624</v>
      </c>
      <c r="X1722" s="82">
        <v>4.4148234348092286E-2</v>
      </c>
      <c r="Y1722" s="476">
        <v>2.0000000000000001E-4</v>
      </c>
    </row>
    <row r="1723" spans="1:25" x14ac:dyDescent="0.2">
      <c r="A1723" s="475">
        <v>1719</v>
      </c>
      <c r="B1723" s="56">
        <v>0.59254429608330506</v>
      </c>
      <c r="C1723" s="46">
        <v>3116.1318103718077</v>
      </c>
      <c r="D1723" s="56">
        <v>0.63376038450519145</v>
      </c>
      <c r="E1723" s="56">
        <v>0.26336176903784431</v>
      </c>
      <c r="F1723" s="250">
        <v>2025.16</v>
      </c>
      <c r="G1723" s="76">
        <v>72687639232.466492</v>
      </c>
      <c r="H1723" s="46">
        <v>13946949.776062803</v>
      </c>
      <c r="I1723" s="76">
        <v>444578293059.646</v>
      </c>
      <c r="J1723" s="56">
        <v>0.49545273955933766</v>
      </c>
      <c r="K1723" s="76">
        <v>25856999374.699383</v>
      </c>
      <c r="L1723" s="76">
        <v>20553213221.628914</v>
      </c>
      <c r="M1723" s="76">
        <v>66186747866.168518</v>
      </c>
      <c r="N1723" s="76">
        <v>82825063362.99707</v>
      </c>
      <c r="O1723" s="76">
        <v>26705.344464135429</v>
      </c>
      <c r="P1723" s="46">
        <v>543550.68888595642</v>
      </c>
      <c r="Q1723" s="46">
        <v>364149.7976292682</v>
      </c>
      <c r="R1723" s="76">
        <v>738012375524.64917</v>
      </c>
      <c r="S1723" s="56">
        <v>0.54590268221738347</v>
      </c>
      <c r="T1723" s="56">
        <v>0.38709390421221967</v>
      </c>
      <c r="U1723" s="46">
        <v>14.361766697872513</v>
      </c>
      <c r="V1723" s="76">
        <v>4674423275832.4111</v>
      </c>
      <c r="W1723" s="84">
        <v>1474.8180896500401</v>
      </c>
      <c r="X1723" s="82">
        <v>4.9096618769459588E-2</v>
      </c>
      <c r="Y1723" s="476">
        <v>2.0000000000000001E-4</v>
      </c>
    </row>
    <row r="1724" spans="1:25" x14ac:dyDescent="0.2">
      <c r="A1724" s="475">
        <v>1720</v>
      </c>
      <c r="B1724" s="56">
        <v>0.51544741579389663</v>
      </c>
      <c r="C1724" s="46">
        <v>2651.1114813813992</v>
      </c>
      <c r="D1724" s="56">
        <v>0.58877301978312624</v>
      </c>
      <c r="E1724" s="56">
        <v>0.35886571661741529</v>
      </c>
      <c r="F1724" s="250">
        <v>2025.36</v>
      </c>
      <c r="G1724" s="76">
        <v>170975651581.22696</v>
      </c>
      <c r="H1724" s="46">
        <v>12865503.247878645</v>
      </c>
      <c r="I1724" s="76">
        <v>283884936813.51514</v>
      </c>
      <c r="J1724" s="56">
        <v>0.16734265745253196</v>
      </c>
      <c r="K1724" s="76">
        <v>15498394348.791267</v>
      </c>
      <c r="L1724" s="76">
        <v>41304768970.051094</v>
      </c>
      <c r="M1724" s="76">
        <v>140168719409.66293</v>
      </c>
      <c r="N1724" s="76">
        <v>26358022756.707432</v>
      </c>
      <c r="O1724" s="76">
        <v>26527.501499084083</v>
      </c>
      <c r="P1724" s="46">
        <v>198962.73645074479</v>
      </c>
      <c r="Q1724" s="46">
        <v>98346.794412821328</v>
      </c>
      <c r="R1724" s="76">
        <v>665740140744.88245</v>
      </c>
      <c r="S1724" s="56">
        <v>0.49892202269766339</v>
      </c>
      <c r="T1724" s="56">
        <v>0.27564950263091192</v>
      </c>
      <c r="U1724" s="46">
        <v>18.53682687176558</v>
      </c>
      <c r="V1724" s="76">
        <v>3773854378636.2852</v>
      </c>
      <c r="W1724" s="84">
        <v>1190.8630786466067</v>
      </c>
      <c r="X1724" s="82">
        <v>3.8998239009369461E-2</v>
      </c>
      <c r="Y1724" s="476">
        <v>2.0000000000000001E-4</v>
      </c>
    </row>
    <row r="1725" spans="1:25" x14ac:dyDescent="0.2">
      <c r="A1725" s="475">
        <v>1721</v>
      </c>
      <c r="B1725" s="56">
        <v>0.53836026079714194</v>
      </c>
      <c r="C1725" s="46">
        <v>7705.2768970161451</v>
      </c>
      <c r="D1725" s="56">
        <v>1.0166729231435221</v>
      </c>
      <c r="E1725" s="56">
        <v>0.69331922964906423</v>
      </c>
      <c r="F1725" s="250">
        <v>2025.99</v>
      </c>
      <c r="G1725" s="76">
        <v>144173691516.05862</v>
      </c>
      <c r="H1725" s="46">
        <v>16533025.071929891</v>
      </c>
      <c r="I1725" s="76">
        <v>326350174028.09589</v>
      </c>
      <c r="J1725" s="56">
        <v>0.20924578159377116</v>
      </c>
      <c r="K1725" s="76">
        <v>16946456165.185692</v>
      </c>
      <c r="L1725" s="76">
        <v>33444965376.57848</v>
      </c>
      <c r="M1725" s="76">
        <v>123400868483.53467</v>
      </c>
      <c r="N1725" s="76">
        <v>6105604198.0532331</v>
      </c>
      <c r="O1725" s="76">
        <v>27414.711277067323</v>
      </c>
      <c r="P1725" s="46">
        <v>114901.08296009878</v>
      </c>
      <c r="Q1725" s="46">
        <v>26654.341789939044</v>
      </c>
      <c r="R1725" s="76">
        <v>686066415155.67322</v>
      </c>
      <c r="S1725" s="56">
        <v>0.50836780405866877</v>
      </c>
      <c r="T1725" s="56">
        <v>0.27766389047676082</v>
      </c>
      <c r="U1725" s="46">
        <v>17.392276624903925</v>
      </c>
      <c r="V1725" s="76">
        <v>3550991726295.8989</v>
      </c>
      <c r="W1725" s="84">
        <v>1121.2105904402933</v>
      </c>
      <c r="X1725" s="82">
        <v>4.324757637867619E-2</v>
      </c>
      <c r="Y1725" s="476">
        <v>2.0000000000000001E-4</v>
      </c>
    </row>
    <row r="1726" spans="1:25" x14ac:dyDescent="0.2">
      <c r="A1726" s="475">
        <v>1722</v>
      </c>
      <c r="B1726" s="56">
        <v>0.47625012696061408</v>
      </c>
      <c r="C1726" s="46">
        <v>1500</v>
      </c>
      <c r="D1726" s="56">
        <v>0.53238344721475939</v>
      </c>
      <c r="E1726" s="56">
        <v>0.36061250218524915</v>
      </c>
      <c r="F1726" s="250">
        <v>2026.67</v>
      </c>
      <c r="G1726" s="76">
        <v>97724082190.065872</v>
      </c>
      <c r="H1726" s="46">
        <v>11436099.584312806</v>
      </c>
      <c r="I1726" s="76">
        <v>362844842101.6272</v>
      </c>
      <c r="J1726" s="56">
        <v>0.45458099934274099</v>
      </c>
      <c r="K1726" s="76">
        <v>35930721142.103798</v>
      </c>
      <c r="L1726" s="76">
        <v>44130068012.913902</v>
      </c>
      <c r="M1726" s="76">
        <v>26204861479.500153</v>
      </c>
      <c r="N1726" s="76">
        <v>71969126035.481277</v>
      </c>
      <c r="O1726" s="76">
        <v>27457.276839777016</v>
      </c>
      <c r="P1726" s="46">
        <v>496446.36857551144</v>
      </c>
      <c r="Q1726" s="46">
        <v>296155.9786869653</v>
      </c>
      <c r="R1726" s="76">
        <v>660461938050.60718</v>
      </c>
      <c r="S1726" s="56">
        <v>0.5220446597644528</v>
      </c>
      <c r="T1726" s="56">
        <v>0.3976103606484413</v>
      </c>
      <c r="U1726" s="46">
        <v>15.058629826462594</v>
      </c>
      <c r="V1726" s="76">
        <v>4431830630103.3662</v>
      </c>
      <c r="W1726" s="84">
        <v>1399.2899696492852</v>
      </c>
      <c r="X1726" s="82">
        <v>4.7530738249720997E-2</v>
      </c>
      <c r="Y1726" s="476">
        <v>2.0000000000000001E-4</v>
      </c>
    </row>
    <row r="1727" spans="1:25" x14ac:dyDescent="0.2">
      <c r="A1727" s="475">
        <v>1723</v>
      </c>
      <c r="B1727" s="56">
        <v>0.48418618715116041</v>
      </c>
      <c r="C1727" s="46">
        <v>3874.6632181295527</v>
      </c>
      <c r="D1727" s="56">
        <v>0.7914151752868035</v>
      </c>
      <c r="E1727" s="56">
        <v>0.4623852464718366</v>
      </c>
      <c r="F1727" s="250">
        <v>2025.13</v>
      </c>
      <c r="G1727" s="76">
        <v>352841993068.64496</v>
      </c>
      <c r="H1727" s="46">
        <v>20449992.218504563</v>
      </c>
      <c r="I1727" s="76">
        <v>550510663141.69092</v>
      </c>
      <c r="J1727" s="56">
        <v>0.3952753401097201</v>
      </c>
      <c r="K1727" s="76">
        <v>27603767100.705147</v>
      </c>
      <c r="L1727" s="76">
        <v>54015261983.947525</v>
      </c>
      <c r="M1727" s="76">
        <v>158839235100.76971</v>
      </c>
      <c r="N1727" s="76">
        <v>90250045674.039322</v>
      </c>
      <c r="O1727" s="76">
        <v>33641.507841112376</v>
      </c>
      <c r="P1727" s="46">
        <v>544546.07811745722</v>
      </c>
      <c r="Q1727" s="46">
        <v>359550.11810442765</v>
      </c>
      <c r="R1727" s="76">
        <v>1290562169171.9197</v>
      </c>
      <c r="S1727" s="56">
        <v>0.57814553964310689</v>
      </c>
      <c r="T1727" s="56">
        <v>0.43023105511317022</v>
      </c>
      <c r="U1727" s="46">
        <v>16.754139619298162</v>
      </c>
      <c r="V1727" s="76">
        <v>10186828173861.088</v>
      </c>
      <c r="W1727" s="84">
        <v>3215.3967869079188</v>
      </c>
      <c r="X1727" s="82">
        <v>4.3565683438950224E-2</v>
      </c>
      <c r="Y1727" s="476">
        <v>2.0000000000000001E-4</v>
      </c>
    </row>
    <row r="1728" spans="1:25" x14ac:dyDescent="0.2">
      <c r="A1728" s="475">
        <v>1724</v>
      </c>
      <c r="B1728" s="56">
        <v>0.51587953903813677</v>
      </c>
      <c r="C1728" s="46">
        <v>1500</v>
      </c>
      <c r="D1728" s="56">
        <v>1.0037244165220209</v>
      </c>
      <c r="E1728" s="56">
        <v>0.39302259262131867</v>
      </c>
      <c r="F1728" s="250">
        <v>2023.75</v>
      </c>
      <c r="G1728" s="76">
        <v>305208944781.40729</v>
      </c>
      <c r="H1728" s="46">
        <v>33365079.75722589</v>
      </c>
      <c r="I1728" s="76">
        <v>763795854392.31299</v>
      </c>
      <c r="J1728" s="56">
        <v>0.36864851598323134</v>
      </c>
      <c r="K1728" s="76">
        <v>31412062922.504658</v>
      </c>
      <c r="L1728" s="76">
        <v>0</v>
      </c>
      <c r="M1728" s="76">
        <v>444139067007.04401</v>
      </c>
      <c r="N1728" s="76">
        <v>63286022135.745689</v>
      </c>
      <c r="O1728" s="76">
        <v>23311.256618249863</v>
      </c>
      <c r="P1728" s="46">
        <v>419998.9861089841</v>
      </c>
      <c r="Q1728" s="46">
        <v>255065.60396363391</v>
      </c>
      <c r="R1728" s="76">
        <v>1803012193638.9553</v>
      </c>
      <c r="S1728" s="56">
        <v>0.59026170254484267</v>
      </c>
      <c r="T1728" s="56">
        <v>0.27237584141348631</v>
      </c>
      <c r="U1728" s="46">
        <v>16.64496286811444</v>
      </c>
      <c r="V1728" s="76">
        <v>8984732363609.5801</v>
      </c>
      <c r="W1728" s="84">
        <v>2835.2648579981428</v>
      </c>
      <c r="X1728" s="82">
        <v>4.3914234713605747E-2</v>
      </c>
      <c r="Y1728" s="476">
        <v>2.0000000000000001E-4</v>
      </c>
    </row>
    <row r="1729" spans="1:25" x14ac:dyDescent="0.2">
      <c r="A1729" s="475">
        <v>1725</v>
      </c>
      <c r="B1729" s="56">
        <v>0.30597384144779649</v>
      </c>
      <c r="C1729" s="46">
        <v>1500</v>
      </c>
      <c r="D1729" s="56">
        <v>1.3748136360280228</v>
      </c>
      <c r="E1729" s="56">
        <v>0.37780820773775781</v>
      </c>
      <c r="F1729" s="250">
        <v>2025</v>
      </c>
      <c r="G1729" s="76">
        <v>297985347945.08093</v>
      </c>
      <c r="H1729" s="46">
        <v>64934797.472788155</v>
      </c>
      <c r="I1729" s="76">
        <v>1028619938610.3323</v>
      </c>
      <c r="J1729" s="56">
        <v>5.2417111677238393E-2</v>
      </c>
      <c r="K1729" s="76">
        <v>48460348036.758469</v>
      </c>
      <c r="L1729" s="76">
        <v>17789316826.521893</v>
      </c>
      <c r="M1729" s="76">
        <v>284023882946.82147</v>
      </c>
      <c r="N1729" s="76">
        <v>115951453492.59941</v>
      </c>
      <c r="O1729" s="76">
        <v>28083.191181637048</v>
      </c>
      <c r="P1729" s="46">
        <v>620103.89652636868</v>
      </c>
      <c r="Q1729" s="46">
        <v>401184.17853532301</v>
      </c>
      <c r="R1729" s="76">
        <v>2015991648593.7695</v>
      </c>
      <c r="S1729" s="56">
        <v>0.37737620422439877</v>
      </c>
      <c r="T1729" s="56">
        <v>0.12905422154372384</v>
      </c>
      <c r="U1729" s="46">
        <v>22.584096117853349</v>
      </c>
      <c r="V1729" s="76">
        <v>6398071573062.2051</v>
      </c>
      <c r="W1729" s="84">
        <v>2016.5724207308449</v>
      </c>
      <c r="X1729" s="82">
        <v>3.291504910975223E-2</v>
      </c>
      <c r="Y1729" s="476">
        <v>2.0000000000000001E-4</v>
      </c>
    </row>
    <row r="1730" spans="1:25" x14ac:dyDescent="0.2">
      <c r="A1730" s="475">
        <v>1726</v>
      </c>
      <c r="B1730" s="56">
        <v>0.39163774485672037</v>
      </c>
      <c r="C1730" s="46">
        <v>7403.4525186061055</v>
      </c>
      <c r="D1730" s="56">
        <v>0.42039658258380813</v>
      </c>
      <c r="E1730" s="56">
        <v>0.27140603526618734</v>
      </c>
      <c r="F1730" s="250">
        <v>2025.32</v>
      </c>
      <c r="G1730" s="76">
        <v>89515964110.715363</v>
      </c>
      <c r="H1730" s="46">
        <v>7519119.2198324064</v>
      </c>
      <c r="I1730" s="76">
        <v>267273950433.06223</v>
      </c>
      <c r="J1730" s="56">
        <v>0.39163774485672032</v>
      </c>
      <c r="K1730" s="76">
        <v>16193514117.204525</v>
      </c>
      <c r="L1730" s="76">
        <v>27461533177.03767</v>
      </c>
      <c r="M1730" s="76">
        <v>86355793496.427536</v>
      </c>
      <c r="N1730" s="76">
        <v>36267081168.200989</v>
      </c>
      <c r="O1730" s="76">
        <v>13128.308602415162</v>
      </c>
      <c r="P1730" s="46">
        <v>260235.6424889997</v>
      </c>
      <c r="Q1730" s="46">
        <v>147241.74611801747</v>
      </c>
      <c r="R1730" s="76">
        <v>521635761209.27686</v>
      </c>
      <c r="S1730" s="56">
        <v>0.53892310129691479</v>
      </c>
      <c r="T1730" s="56">
        <v>0.34305978533684017</v>
      </c>
      <c r="U1730" s="46">
        <v>15.884797082019105</v>
      </c>
      <c r="V1730" s="76">
        <v>3189206604994.4424</v>
      </c>
      <c r="W1730" s="84">
        <v>1006.0194614354612</v>
      </c>
      <c r="X1730" s="82">
        <v>4.4938404355536726E-2</v>
      </c>
      <c r="Y1730" s="476">
        <v>2.0000000000000001E-4</v>
      </c>
    </row>
    <row r="1731" spans="1:25" x14ac:dyDescent="0.2">
      <c r="A1731" s="475">
        <v>1727</v>
      </c>
      <c r="B1731" s="56">
        <v>0.58413186214071267</v>
      </c>
      <c r="C1731" s="46">
        <v>5948.3219154170711</v>
      </c>
      <c r="D1731" s="56">
        <v>0.92507082997930179</v>
      </c>
      <c r="E1731" s="56">
        <v>0.58209921218847926</v>
      </c>
      <c r="F1731" s="250">
        <v>2024.51</v>
      </c>
      <c r="G1731" s="76">
        <v>308471228976.49146</v>
      </c>
      <c r="H1731" s="46">
        <v>26448192.24493774</v>
      </c>
      <c r="I1731" s="76">
        <v>564908136641.7998</v>
      </c>
      <c r="J1731" s="56">
        <v>0.14600362182494664</v>
      </c>
      <c r="K1731" s="76">
        <v>20382733822.681702</v>
      </c>
      <c r="L1731" s="76">
        <v>0</v>
      </c>
      <c r="M1731" s="76">
        <v>210101131520.84753</v>
      </c>
      <c r="N1731" s="76">
        <v>90200377702.726883</v>
      </c>
      <c r="O1731" s="76">
        <v>16880.813905096518</v>
      </c>
      <c r="P1731" s="46">
        <v>479814.39142114006</v>
      </c>
      <c r="Q1731" s="46">
        <v>303920.77973265684</v>
      </c>
      <c r="R1731" s="76">
        <v>1162541562342.1716</v>
      </c>
      <c r="S1731" s="56">
        <v>0.43032980655704411</v>
      </c>
      <c r="T1731" s="56">
        <v>0.30327257566295995</v>
      </c>
      <c r="U1731" s="46">
        <v>18.178276324371229</v>
      </c>
      <c r="V1731" s="76">
        <v>6900101022706.0547</v>
      </c>
      <c r="W1731" s="84">
        <v>2177.6305596707134</v>
      </c>
      <c r="X1731" s="82">
        <v>4.1307394690791061E-2</v>
      </c>
      <c r="Y1731" s="476">
        <v>2.0000000000000001E-4</v>
      </c>
    </row>
    <row r="1732" spans="1:25" x14ac:dyDescent="0.2">
      <c r="A1732" s="475">
        <v>1728</v>
      </c>
      <c r="B1732" s="56">
        <v>0.40198327291352731</v>
      </c>
      <c r="C1732" s="46">
        <v>5650.0370115024562</v>
      </c>
      <c r="D1732" s="56">
        <v>0.77510566563150729</v>
      </c>
      <c r="E1732" s="56">
        <v>0.44774524451472336</v>
      </c>
      <c r="F1732" s="250">
        <v>2024.95</v>
      </c>
      <c r="G1732" s="76">
        <v>450476361051.87579</v>
      </c>
      <c r="H1732" s="46">
        <v>19266175.537094891</v>
      </c>
      <c r="I1732" s="76">
        <v>459510611334.94055</v>
      </c>
      <c r="J1732" s="56">
        <v>0.33556579609495707</v>
      </c>
      <c r="K1732" s="76">
        <v>7825883341.755022</v>
      </c>
      <c r="L1732" s="76">
        <v>16395375726.242025</v>
      </c>
      <c r="M1732" s="76">
        <v>318114806950.92438</v>
      </c>
      <c r="N1732" s="76">
        <v>45328721411.521835</v>
      </c>
      <c r="O1732" s="76">
        <v>40243.343721939957</v>
      </c>
      <c r="P1732" s="46">
        <v>328872.92179958103</v>
      </c>
      <c r="Q1732" s="46">
        <v>190912.10578961193</v>
      </c>
      <c r="R1732" s="76">
        <v>1312377582744.9692</v>
      </c>
      <c r="S1732" s="56">
        <v>0.61339630415149127</v>
      </c>
      <c r="T1732" s="56">
        <v>0.44335586191994697</v>
      </c>
      <c r="U1732" s="46">
        <v>17.623467733242169</v>
      </c>
      <c r="V1732" s="76">
        <v>11063993675514.334</v>
      </c>
      <c r="W1732" s="84">
        <v>3491.0957691381082</v>
      </c>
      <c r="X1732" s="82">
        <v>4.2321750855170794E-2</v>
      </c>
      <c r="Y1732" s="476">
        <v>2.0000000000000001E-4</v>
      </c>
    </row>
    <row r="1733" spans="1:25" x14ac:dyDescent="0.2">
      <c r="A1733" s="475">
        <v>1729</v>
      </c>
      <c r="B1733" s="56">
        <v>0.45328288263961736</v>
      </c>
      <c r="C1733" s="46">
        <v>1500</v>
      </c>
      <c r="D1733" s="56">
        <v>1.1523906797774908</v>
      </c>
      <c r="E1733" s="56">
        <v>0.55090321831144984</v>
      </c>
      <c r="F1733" s="250">
        <v>2023.75</v>
      </c>
      <c r="G1733" s="76">
        <v>465309641452.42725</v>
      </c>
      <c r="H1733" s="46">
        <v>42297691.118623808</v>
      </c>
      <c r="I1733" s="76">
        <v>733488121842.5083</v>
      </c>
      <c r="J1733" s="56">
        <v>-3.1122696365626368E-3</v>
      </c>
      <c r="K1733" s="76">
        <v>24664361494.923279</v>
      </c>
      <c r="L1733" s="76">
        <v>0</v>
      </c>
      <c r="M1733" s="76">
        <v>297838633795.02307</v>
      </c>
      <c r="N1733" s="76">
        <v>19179163329.267654</v>
      </c>
      <c r="O1733" s="76">
        <v>24017.663700394191</v>
      </c>
      <c r="P1733" s="46">
        <v>150150.43110899787</v>
      </c>
      <c r="Q1733" s="46">
        <v>61665.985854216822</v>
      </c>
      <c r="R1733" s="76">
        <v>1422843256287.1694</v>
      </c>
      <c r="S1733" s="56">
        <v>0.37377291742236263</v>
      </c>
      <c r="T1733" s="56">
        <v>0.29785715904800164</v>
      </c>
      <c r="U1733" s="46">
        <v>21.669050903344129</v>
      </c>
      <c r="V1733" s="76">
        <v>9909522845806.2168</v>
      </c>
      <c r="W1733" s="84">
        <v>3126.5779962122938</v>
      </c>
      <c r="X1733" s="82">
        <v>3.4302806786728472E-2</v>
      </c>
      <c r="Y1733" s="476">
        <v>2.0000000000000001E-4</v>
      </c>
    </row>
    <row r="1734" spans="1:25" x14ac:dyDescent="0.2">
      <c r="A1734" s="475">
        <v>1730</v>
      </c>
      <c r="B1734" s="56">
        <v>0.62089107575379221</v>
      </c>
      <c r="C1734" s="46">
        <v>1500</v>
      </c>
      <c r="D1734" s="56">
        <v>0.61637134639133639</v>
      </c>
      <c r="E1734" s="56">
        <v>0.36589517464650445</v>
      </c>
      <c r="F1734" s="250">
        <v>2025.4</v>
      </c>
      <c r="G1734" s="76">
        <v>257096338802.12595</v>
      </c>
      <c r="H1734" s="46">
        <v>14132931.786050227</v>
      </c>
      <c r="I1734" s="76">
        <v>349520352299.672</v>
      </c>
      <c r="J1734" s="56">
        <v>0.28404825336204376</v>
      </c>
      <c r="K1734" s="76">
        <v>16406314440.386711</v>
      </c>
      <c r="L1734" s="76">
        <v>28404640012.65123</v>
      </c>
      <c r="M1734" s="76">
        <v>150101530196.34903</v>
      </c>
      <c r="N1734" s="76">
        <v>33758532591.811298</v>
      </c>
      <c r="O1734" s="76">
        <v>27671.958097256011</v>
      </c>
      <c r="P1734" s="46">
        <v>240980.60143556708</v>
      </c>
      <c r="Q1734" s="46">
        <v>128472.57513121466</v>
      </c>
      <c r="R1734" s="76">
        <v>840365472083.20081</v>
      </c>
      <c r="S1734" s="56">
        <v>0.5566623615622196</v>
      </c>
      <c r="T1734" s="56">
        <v>0.40167142616231782</v>
      </c>
      <c r="U1734" s="46">
        <v>17.489030061092091</v>
      </c>
      <c r="V1734" s="76">
        <v>6504579220040.332</v>
      </c>
      <c r="W1734" s="84">
        <v>2054.1923018890898</v>
      </c>
      <c r="X1734" s="82">
        <v>4.1689177529773559E-2</v>
      </c>
      <c r="Y1734" s="476">
        <v>2.0000000000000001E-4</v>
      </c>
    </row>
    <row r="1735" spans="1:25" x14ac:dyDescent="0.2">
      <c r="A1735" s="475">
        <v>1731</v>
      </c>
      <c r="B1735" s="56">
        <v>0.52346731223513965</v>
      </c>
      <c r="C1735" s="46">
        <v>4177.8108039427143</v>
      </c>
      <c r="D1735" s="56">
        <v>1.0866351464882349</v>
      </c>
      <c r="E1735" s="56">
        <v>0.1995471793735385</v>
      </c>
      <c r="F1735" s="250">
        <v>2023.75</v>
      </c>
      <c r="G1735" s="76">
        <v>394282140490.03052</v>
      </c>
      <c r="H1735" s="46">
        <v>31162913.43285007</v>
      </c>
      <c r="I1735" s="76">
        <v>430751657461.03528</v>
      </c>
      <c r="J1735" s="56">
        <v>-8.0963507363636777E-2</v>
      </c>
      <c r="K1735" s="76">
        <v>18598897026.895847</v>
      </c>
      <c r="L1735" s="76">
        <v>0</v>
      </c>
      <c r="M1735" s="76">
        <v>439765239368.75116</v>
      </c>
      <c r="N1735" s="76">
        <v>3648295548.6055551</v>
      </c>
      <c r="O1735" s="76">
        <v>22779.765824820581</v>
      </c>
      <c r="P1735" s="46">
        <v>65898.74999999936</v>
      </c>
      <c r="Q1735" s="46">
        <v>14717.249999999356</v>
      </c>
      <c r="R1735" s="76">
        <v>1412355965321.6643</v>
      </c>
      <c r="S1735" s="56">
        <v>0.52690733512249854</v>
      </c>
      <c r="T1735" s="56">
        <v>0.23767456448026883</v>
      </c>
      <c r="U1735" s="46">
        <v>23.313030404497677</v>
      </c>
      <c r="V1735" s="76">
        <v>8296689265255.8213</v>
      </c>
      <c r="W1735" s="84">
        <v>2619.2768382638487</v>
      </c>
      <c r="X1735" s="82">
        <v>3.2761063024520816E-2</v>
      </c>
      <c r="Y1735" s="476">
        <v>2.0000000000000001E-4</v>
      </c>
    </row>
    <row r="1736" spans="1:25" x14ac:dyDescent="0.2">
      <c r="A1736" s="475">
        <v>1732</v>
      </c>
      <c r="B1736" s="56">
        <v>0.46610955303938734</v>
      </c>
      <c r="C1736" s="46">
        <v>5910.1003887910429</v>
      </c>
      <c r="D1736" s="56">
        <v>0.80033501905296356</v>
      </c>
      <c r="E1736" s="56">
        <v>0.51517020451349727</v>
      </c>
      <c r="F1736" s="250">
        <v>2023.81</v>
      </c>
      <c r="G1736" s="76">
        <v>249941863775.44525</v>
      </c>
      <c r="H1736" s="46">
        <v>20084282.199468765</v>
      </c>
      <c r="I1736" s="76">
        <v>466902438524.16846</v>
      </c>
      <c r="J1736" s="56">
        <v>0.30722250347827318</v>
      </c>
      <c r="K1736" s="76">
        <v>13738929066.784904</v>
      </c>
      <c r="L1736" s="76">
        <v>0</v>
      </c>
      <c r="M1736" s="76">
        <v>208592216668.06998</v>
      </c>
      <c r="N1736" s="76">
        <v>31667966077.972069</v>
      </c>
      <c r="O1736" s="76">
        <v>35802.032766998258</v>
      </c>
      <c r="P1736" s="46">
        <v>247970.60332319728</v>
      </c>
      <c r="Q1736" s="46">
        <v>129884.89337838416</v>
      </c>
      <c r="R1736" s="76">
        <v>960886033518.00769</v>
      </c>
      <c r="S1736" s="56">
        <v>0.53873067139338615</v>
      </c>
      <c r="T1736" s="56">
        <v>0.39409853580192455</v>
      </c>
      <c r="U1736" s="46">
        <v>16.901870256568337</v>
      </c>
      <c r="V1736" s="76">
        <v>6998799549793.002</v>
      </c>
      <c r="W1736" s="84">
        <v>2209.2335888075668</v>
      </c>
      <c r="X1736" s="82">
        <v>4.3549996528590026E-2</v>
      </c>
      <c r="Y1736" s="476">
        <v>2.0000000000000001E-4</v>
      </c>
    </row>
    <row r="1737" spans="1:25" x14ac:dyDescent="0.2">
      <c r="A1737" s="475">
        <v>1733</v>
      </c>
      <c r="B1737" s="56">
        <v>0.54266625857515538</v>
      </c>
      <c r="C1737" s="46">
        <v>4579.3438750731402</v>
      </c>
      <c r="D1737" s="56">
        <v>0.85253540573659881</v>
      </c>
      <c r="E1737" s="56">
        <v>0.51581871246862554</v>
      </c>
      <c r="F1737" s="250">
        <v>2026.42</v>
      </c>
      <c r="G1737" s="76">
        <v>120203775770.16183</v>
      </c>
      <c r="H1737" s="46">
        <v>22789971.276312772</v>
      </c>
      <c r="I1737" s="76">
        <v>513523604046.09857</v>
      </c>
      <c r="J1737" s="56">
        <v>0.29209540864303196</v>
      </c>
      <c r="K1737" s="76">
        <v>6971827243.4773111</v>
      </c>
      <c r="L1737" s="76">
        <v>12846622532.039389</v>
      </c>
      <c r="M1737" s="76">
        <v>46273825001.844711</v>
      </c>
      <c r="N1737" s="76">
        <v>66140387029.322617</v>
      </c>
      <c r="O1737" s="76">
        <v>16594.52848556617</v>
      </c>
      <c r="P1737" s="46">
        <v>427313.50213730719</v>
      </c>
      <c r="Q1737" s="46">
        <v>264844.59789668355</v>
      </c>
      <c r="R1737" s="76">
        <v>798678481355.57458</v>
      </c>
      <c r="S1737" s="56">
        <v>0.42244536634503477</v>
      </c>
      <c r="T1737" s="56">
        <v>0.29344990551090444</v>
      </c>
      <c r="U1737" s="46">
        <v>16.040142698749779</v>
      </c>
      <c r="V1737" s="76">
        <v>4185292465142.2358</v>
      </c>
      <c r="W1737" s="84">
        <v>1320.6015991121242</v>
      </c>
      <c r="X1737" s="82">
        <v>4.5457081137153861E-2</v>
      </c>
      <c r="Y1737" s="476">
        <v>2.0000000000000001E-4</v>
      </c>
    </row>
    <row r="1738" spans="1:25" x14ac:dyDescent="0.2">
      <c r="A1738" s="475">
        <v>1734</v>
      </c>
      <c r="B1738" s="56">
        <v>0.59854767989571522</v>
      </c>
      <c r="C1738" s="46">
        <v>6118.6159360359161</v>
      </c>
      <c r="D1738" s="56">
        <v>0.93813188062183006</v>
      </c>
      <c r="E1738" s="56">
        <v>0.498390312735213</v>
      </c>
      <c r="F1738" s="250">
        <v>2025.83</v>
      </c>
      <c r="G1738" s="76">
        <v>189140725405.87454</v>
      </c>
      <c r="H1738" s="46">
        <v>26801057.77935176</v>
      </c>
      <c r="I1738" s="76">
        <v>683847522278.24512</v>
      </c>
      <c r="J1738" s="56">
        <v>0.38046113747793231</v>
      </c>
      <c r="K1738" s="76">
        <v>58583047835.904968</v>
      </c>
      <c r="L1738" s="76">
        <v>63857172927.06707</v>
      </c>
      <c r="M1738" s="76">
        <v>112274317001.15131</v>
      </c>
      <c r="N1738" s="76">
        <v>13308363262.481489</v>
      </c>
      <c r="O1738" s="76">
        <v>31567.175039438946</v>
      </c>
      <c r="P1738" s="46">
        <v>135091.69562557866</v>
      </c>
      <c r="Q1738" s="46">
        <v>52567.39962882996</v>
      </c>
      <c r="R1738" s="76">
        <v>1116888400324.2283</v>
      </c>
      <c r="S1738" s="56">
        <v>0.52057411043416857</v>
      </c>
      <c r="T1738" s="56">
        <v>0.35823178929930372</v>
      </c>
      <c r="U1738" s="46">
        <v>15.619137491571831</v>
      </c>
      <c r="V1738" s="76">
        <v>6799664748085.3467</v>
      </c>
      <c r="W1738" s="84">
        <v>2147.4040342872022</v>
      </c>
      <c r="X1738" s="82">
        <v>4.710617650405978E-2</v>
      </c>
      <c r="Y1738" s="476">
        <v>2.0000000000000001E-4</v>
      </c>
    </row>
    <row r="1739" spans="1:25" x14ac:dyDescent="0.2">
      <c r="A1739" s="475">
        <v>1735</v>
      </c>
      <c r="B1739" s="56">
        <v>0.33324884970163937</v>
      </c>
      <c r="C1739" s="46">
        <v>3167.6929354025665</v>
      </c>
      <c r="D1739" s="56">
        <v>1.2638338862535945</v>
      </c>
      <c r="E1739" s="56">
        <v>0.55999224551470517</v>
      </c>
      <c r="F1739" s="250">
        <v>2026.01</v>
      </c>
      <c r="G1739" s="76">
        <v>175862054924.55093</v>
      </c>
      <c r="H1739" s="46">
        <v>51559205.396476634</v>
      </c>
      <c r="I1739" s="76">
        <v>953503697958.07202</v>
      </c>
      <c r="J1739" s="56">
        <v>0.20387843936340944</v>
      </c>
      <c r="K1739" s="76">
        <v>35560472202.442841</v>
      </c>
      <c r="L1739" s="76">
        <v>42181016120.745682</v>
      </c>
      <c r="M1739" s="76">
        <v>113229744322.77232</v>
      </c>
      <c r="N1739" s="76">
        <v>50907043258.977959</v>
      </c>
      <c r="O1739" s="76">
        <v>27998.531582439307</v>
      </c>
      <c r="P1739" s="46">
        <v>339898.41353754851</v>
      </c>
      <c r="Q1739" s="46">
        <v>188157.11734055073</v>
      </c>
      <c r="R1739" s="76">
        <v>1466174379792.7302</v>
      </c>
      <c r="S1739" s="56">
        <v>0.38233647839871931</v>
      </c>
      <c r="T1739" s="56">
        <v>0.19356357484198211</v>
      </c>
      <c r="U1739" s="46">
        <v>16.57509150022759</v>
      </c>
      <c r="V1739" s="76">
        <v>5100789733613.7529</v>
      </c>
      <c r="W1739" s="84">
        <v>1611.188662522196</v>
      </c>
      <c r="X1739" s="82">
        <v>4.4863864583556123E-2</v>
      </c>
      <c r="Y1739" s="476">
        <v>2.0000000000000001E-4</v>
      </c>
    </row>
    <row r="1740" spans="1:25" x14ac:dyDescent="0.2">
      <c r="A1740" s="475">
        <v>1736</v>
      </c>
      <c r="B1740" s="56">
        <v>0.55143835039353517</v>
      </c>
      <c r="C1740" s="46">
        <v>4163.7882360314388</v>
      </c>
      <c r="D1740" s="56">
        <v>0.56020261009854022</v>
      </c>
      <c r="E1740" s="56">
        <v>0.48387793295146853</v>
      </c>
      <c r="F1740" s="250">
        <v>2024.58</v>
      </c>
      <c r="G1740" s="76">
        <v>179758969415.40244</v>
      </c>
      <c r="H1740" s="46">
        <v>11440830.309049239</v>
      </c>
      <c r="I1740" s="76">
        <v>339363995754.85004</v>
      </c>
      <c r="J1740" s="56">
        <v>0.32830156102943331</v>
      </c>
      <c r="K1740" s="76">
        <v>11494476410.109381</v>
      </c>
      <c r="L1740" s="76">
        <v>0</v>
      </c>
      <c r="M1740" s="76">
        <v>195885460239.92355</v>
      </c>
      <c r="N1740" s="76">
        <v>75041091740.168961</v>
      </c>
      <c r="O1740" s="76">
        <v>33570.091232175691</v>
      </c>
      <c r="P1740" s="46">
        <v>411945.8674377976</v>
      </c>
      <c r="Q1740" s="46">
        <v>261268.35532743085</v>
      </c>
      <c r="R1740" s="76">
        <v>920466063143.87769</v>
      </c>
      <c r="S1740" s="56">
        <v>0.57675135376429154</v>
      </c>
      <c r="T1740" s="56">
        <v>0.27323246317515465</v>
      </c>
      <c r="U1740" s="46">
        <v>17.216572388904716</v>
      </c>
      <c r="V1740" s="76">
        <v>4728203130248.4521</v>
      </c>
      <c r="W1740" s="84">
        <v>1492.0496492905052</v>
      </c>
      <c r="X1740" s="82">
        <v>4.2539752615486516E-2</v>
      </c>
      <c r="Y1740" s="476">
        <v>2.0000000000000001E-4</v>
      </c>
    </row>
    <row r="1741" spans="1:25" x14ac:dyDescent="0.2">
      <c r="A1741" s="475">
        <v>1737</v>
      </c>
      <c r="B1741" s="56">
        <v>0.43601117592553673</v>
      </c>
      <c r="C1741" s="46">
        <v>2485.1045830733156</v>
      </c>
      <c r="D1741" s="56">
        <v>0.98516210414164684</v>
      </c>
      <c r="E1741" s="56">
        <v>0.40619274287223522</v>
      </c>
      <c r="F1741" s="250">
        <v>2024.44</v>
      </c>
      <c r="G1741" s="76">
        <v>495819680570.83673</v>
      </c>
      <c r="H1741" s="46">
        <v>30339578.769257195</v>
      </c>
      <c r="I1741" s="76">
        <v>535329128972.10681</v>
      </c>
      <c r="J1741" s="56">
        <v>0.11602152446501746</v>
      </c>
      <c r="K1741" s="76">
        <v>20964303591.810841</v>
      </c>
      <c r="L1741" s="76">
        <v>0</v>
      </c>
      <c r="M1741" s="76">
        <v>391464589430.17163</v>
      </c>
      <c r="N1741" s="76">
        <v>92786200120.087418</v>
      </c>
      <c r="O1741" s="76">
        <v>17169.804819920621</v>
      </c>
      <c r="P1741" s="46">
        <v>547003.49279465049</v>
      </c>
      <c r="Q1741" s="46">
        <v>355248.41339948925</v>
      </c>
      <c r="R1741" s="76">
        <v>1645107137551.6355</v>
      </c>
      <c r="S1741" s="56">
        <v>0.54281455776029908</v>
      </c>
      <c r="T1741" s="56">
        <v>0.30962312740125636</v>
      </c>
      <c r="U1741" s="46">
        <v>18.952830378887676</v>
      </c>
      <c r="V1741" s="76">
        <v>10432245714946.83</v>
      </c>
      <c r="W1741" s="84">
        <v>3290.3229761040475</v>
      </c>
      <c r="X1741" s="82">
        <v>3.9164541030785226E-2</v>
      </c>
      <c r="Y1741" s="476">
        <v>2.0000000000000001E-4</v>
      </c>
    </row>
    <row r="1742" spans="1:25" x14ac:dyDescent="0.2">
      <c r="A1742" s="475">
        <v>1738</v>
      </c>
      <c r="B1742" s="56">
        <v>0.44127149643548597</v>
      </c>
      <c r="C1742" s="46">
        <v>3301.9403894962961</v>
      </c>
      <c r="D1742" s="56">
        <v>0.35106646943664088</v>
      </c>
      <c r="E1742" s="56">
        <v>0.40087757100897714</v>
      </c>
      <c r="F1742" s="250">
        <v>2025.02</v>
      </c>
      <c r="G1742" s="76">
        <v>99866535588.022522</v>
      </c>
      <c r="H1742" s="46">
        <v>6133812.908943451</v>
      </c>
      <c r="I1742" s="76">
        <v>241179057809.0838</v>
      </c>
      <c r="J1742" s="56">
        <v>0.44127149643548602</v>
      </c>
      <c r="K1742" s="76">
        <v>18358818486.948044</v>
      </c>
      <c r="L1742" s="76">
        <v>27929640178.85767</v>
      </c>
      <c r="M1742" s="76">
        <v>65582443431.380424</v>
      </c>
      <c r="N1742" s="76">
        <v>90580172908.664841</v>
      </c>
      <c r="O1742" s="76">
        <v>36540.039490757015</v>
      </c>
      <c r="P1742" s="46">
        <v>614529.47821756371</v>
      </c>
      <c r="Q1742" s="46">
        <v>361120.26810299617</v>
      </c>
      <c r="R1742" s="76">
        <v>500942537458.03772</v>
      </c>
      <c r="S1742" s="56">
        <v>0.51927220008272212</v>
      </c>
      <c r="T1742" s="56">
        <v>0.44222717719281379</v>
      </c>
      <c r="U1742" s="46">
        <v>15.565358974867559</v>
      </c>
      <c r="V1742" s="76">
        <v>3950378743843.3594</v>
      </c>
      <c r="W1742" s="84">
        <v>1247.2369205205162</v>
      </c>
      <c r="X1742" s="82">
        <v>4.5042486770457711E-2</v>
      </c>
      <c r="Y1742" s="476">
        <v>2.0000000000000001E-4</v>
      </c>
    </row>
    <row r="1743" spans="1:25" x14ac:dyDescent="0.2">
      <c r="A1743" s="475">
        <v>1739</v>
      </c>
      <c r="B1743" s="56">
        <v>0.40669984474815657</v>
      </c>
      <c r="C1743" s="46">
        <v>5261.5707882188735</v>
      </c>
      <c r="D1743" s="56">
        <v>0.68881169824131749</v>
      </c>
      <c r="E1743" s="56">
        <v>0.58000080142487831</v>
      </c>
      <c r="F1743" s="250">
        <v>2025.16</v>
      </c>
      <c r="G1743" s="76">
        <v>211439238546.82849</v>
      </c>
      <c r="H1743" s="46">
        <v>15523596.214667795</v>
      </c>
      <c r="I1743" s="76">
        <v>513942917330.46893</v>
      </c>
      <c r="J1743" s="56">
        <v>0.40669984474815657</v>
      </c>
      <c r="K1743" s="76">
        <v>37582450992.981705</v>
      </c>
      <c r="L1743" s="76">
        <v>72790595940.886826</v>
      </c>
      <c r="M1743" s="76">
        <v>159425270116.90207</v>
      </c>
      <c r="N1743" s="76">
        <v>32659535527.83942</v>
      </c>
      <c r="O1743" s="76">
        <v>32867.099942456487</v>
      </c>
      <c r="P1743" s="46">
        <v>239559.60746515589</v>
      </c>
      <c r="Q1743" s="46">
        <v>125945.44947408655</v>
      </c>
      <c r="R1743" s="76">
        <v>1121475186472.7266</v>
      </c>
      <c r="S1743" s="56">
        <v>0.59096434757718197</v>
      </c>
      <c r="T1743" s="56">
        <v>0.36009580901483018</v>
      </c>
      <c r="U1743" s="46">
        <v>16.030374275975426</v>
      </c>
      <c r="V1743" s="76">
        <v>7201644861629.4707</v>
      </c>
      <c r="W1743" s="84">
        <v>2272.6297201637731</v>
      </c>
      <c r="X1743" s="82">
        <v>4.507785591223773E-2</v>
      </c>
      <c r="Y1743" s="476">
        <v>2.0000000000000001E-4</v>
      </c>
    </row>
    <row r="1744" spans="1:25" x14ac:dyDescent="0.2">
      <c r="A1744" s="475">
        <v>1740</v>
      </c>
      <c r="B1744" s="56">
        <v>0.38367330256108606</v>
      </c>
      <c r="C1744" s="46">
        <v>1500</v>
      </c>
      <c r="D1744" s="56">
        <v>0.9222068058618893</v>
      </c>
      <c r="E1744" s="56">
        <v>0.35514812068464696</v>
      </c>
      <c r="F1744" s="250">
        <v>2025.23</v>
      </c>
      <c r="G1744" s="76">
        <v>160062585311.4902</v>
      </c>
      <c r="H1744" s="46">
        <v>28318970.633025568</v>
      </c>
      <c r="I1744" s="76">
        <v>685758892904.03418</v>
      </c>
      <c r="J1744" s="56">
        <v>0.337567735901113</v>
      </c>
      <c r="K1744" s="76">
        <v>32646655160.746407</v>
      </c>
      <c r="L1744" s="76">
        <v>43094002076.743195</v>
      </c>
      <c r="M1744" s="76">
        <v>118521555014.75212</v>
      </c>
      <c r="N1744" s="76">
        <v>45089909827.608475</v>
      </c>
      <c r="O1744" s="76">
        <v>22343.744526023816</v>
      </c>
      <c r="P1744" s="46">
        <v>302910.99540201668</v>
      </c>
      <c r="Q1744" s="46">
        <v>167968.2111334877</v>
      </c>
      <c r="R1744" s="76">
        <v>1145565886371.2659</v>
      </c>
      <c r="S1744" s="56">
        <v>0.49242632213525306</v>
      </c>
      <c r="T1744" s="56">
        <v>0.2938393627396404</v>
      </c>
      <c r="U1744" s="46">
        <v>15.711846210548396</v>
      </c>
      <c r="V1744" s="76">
        <v>5856011293199.1084</v>
      </c>
      <c r="W1744" s="84">
        <v>1848.2203647134049</v>
      </c>
      <c r="X1744" s="82">
        <v>4.6013839512288622E-2</v>
      </c>
      <c r="Y1744" s="476">
        <v>2.0000000000000001E-4</v>
      </c>
    </row>
    <row r="1745" spans="1:25" x14ac:dyDescent="0.2">
      <c r="A1745" s="475">
        <v>1741</v>
      </c>
      <c r="B1745" s="56">
        <v>0.61941946705997908</v>
      </c>
      <c r="C1745" s="46">
        <v>3349.0107144035883</v>
      </c>
      <c r="D1745" s="56">
        <v>1.1274734879309696</v>
      </c>
      <c r="E1745" s="56">
        <v>0.54598926562552874</v>
      </c>
      <c r="F1745" s="250">
        <v>2026.33</v>
      </c>
      <c r="G1745" s="76">
        <v>203499677941.12604</v>
      </c>
      <c r="H1745" s="46">
        <v>39776427.765527464</v>
      </c>
      <c r="I1745" s="76">
        <v>844737522400.19385</v>
      </c>
      <c r="J1745" s="56">
        <v>0.29162372998717356</v>
      </c>
      <c r="K1745" s="76">
        <v>39715664026.913818</v>
      </c>
      <c r="L1745" s="76">
        <v>92908333984.549393</v>
      </c>
      <c r="M1745" s="76">
        <v>51587928605.84893</v>
      </c>
      <c r="N1745" s="76">
        <v>65522697878.045044</v>
      </c>
      <c r="O1745" s="76">
        <v>26967.428401096709</v>
      </c>
      <c r="P1745" s="46">
        <v>416039.5248718501</v>
      </c>
      <c r="Q1745" s="46">
        <v>248830.83314514405</v>
      </c>
      <c r="R1745" s="76">
        <v>1287850283166.4902</v>
      </c>
      <c r="S1745" s="56">
        <v>0.42173692667909596</v>
      </c>
      <c r="T1745" s="56">
        <v>0.27495711109121346</v>
      </c>
      <c r="U1745" s="46">
        <v>16.357304553333051</v>
      </c>
      <c r="V1745" s="76">
        <v>6331841184649.2158</v>
      </c>
      <c r="W1745" s="84">
        <v>1998.9916954122525</v>
      </c>
      <c r="X1745" s="82">
        <v>4.445937713295546E-2</v>
      </c>
      <c r="Y1745" s="476">
        <v>2.0000000000000001E-4</v>
      </c>
    </row>
    <row r="1746" spans="1:25" x14ac:dyDescent="0.2">
      <c r="A1746" s="475">
        <v>1742</v>
      </c>
      <c r="B1746" s="56">
        <v>0.3558962840096549</v>
      </c>
      <c r="C1746" s="46">
        <v>8052.4868045899811</v>
      </c>
      <c r="D1746" s="56">
        <v>0.64729312627716806</v>
      </c>
      <c r="E1746" s="56">
        <v>0.37693661550058555</v>
      </c>
      <c r="F1746" s="250">
        <v>2023.75</v>
      </c>
      <c r="G1746" s="76">
        <v>143468467568.64587</v>
      </c>
      <c r="H1746" s="46">
        <v>13624980.898584967</v>
      </c>
      <c r="I1746" s="76">
        <v>364533729223.05048</v>
      </c>
      <c r="J1746" s="56">
        <v>0.35589628400965501</v>
      </c>
      <c r="K1746" s="76">
        <v>11468390049.145403</v>
      </c>
      <c r="L1746" s="76">
        <v>0</v>
      </c>
      <c r="M1746" s="76">
        <v>241211681701.42896</v>
      </c>
      <c r="N1746" s="76">
        <v>48645478524.540413</v>
      </c>
      <c r="O1746" s="76">
        <v>14567.670958277613</v>
      </c>
      <c r="P1746" s="46">
        <v>346140.07587719639</v>
      </c>
      <c r="Q1746" s="46">
        <v>207363.57560088838</v>
      </c>
      <c r="R1746" s="76">
        <v>919117411276.65942</v>
      </c>
      <c r="S1746" s="56">
        <v>0.59071488673731087</v>
      </c>
      <c r="T1746" s="56">
        <v>0.26450363878379202</v>
      </c>
      <c r="U1746" s="46">
        <v>16.466536848028881</v>
      </c>
      <c r="V1746" s="76">
        <v>4385204128088.3945</v>
      </c>
      <c r="W1746" s="84">
        <v>1384.0922612341042</v>
      </c>
      <c r="X1746" s="82">
        <v>4.4013895243737354E-2</v>
      </c>
      <c r="Y1746" s="476">
        <v>2.0000000000000001E-4</v>
      </c>
    </row>
    <row r="1747" spans="1:25" x14ac:dyDescent="0.2">
      <c r="A1747" s="475">
        <v>1743</v>
      </c>
      <c r="B1747" s="56">
        <v>0.29043375334580729</v>
      </c>
      <c r="C1747" s="46">
        <v>5087.3854232598969</v>
      </c>
      <c r="D1747" s="56">
        <v>0.57108250274320815</v>
      </c>
      <c r="E1747" s="56">
        <v>0.25523538748316088</v>
      </c>
      <c r="F1747" s="250">
        <v>2026.5</v>
      </c>
      <c r="G1747" s="76">
        <v>116915990376.64992</v>
      </c>
      <c r="H1747" s="46">
        <v>11641001.109320408</v>
      </c>
      <c r="I1747" s="76">
        <v>411907645692.78345</v>
      </c>
      <c r="J1747" s="56">
        <v>0.29043375334580723</v>
      </c>
      <c r="K1747" s="76">
        <v>34023171914.263416</v>
      </c>
      <c r="L1747" s="76">
        <v>65826733963.517036</v>
      </c>
      <c r="M1747" s="76">
        <v>56004155901.321053</v>
      </c>
      <c r="N1747" s="76">
        <v>39387281425.239769</v>
      </c>
      <c r="O1747" s="76">
        <v>24675.512954439564</v>
      </c>
      <c r="P1747" s="46">
        <v>251599.99754335487</v>
      </c>
      <c r="Q1747" s="46">
        <v>137322.07863269001</v>
      </c>
      <c r="R1747" s="76">
        <v>703630765738.89905</v>
      </c>
      <c r="S1747" s="56">
        <v>0.44905517710926907</v>
      </c>
      <c r="T1747" s="56">
        <v>0.30563474759046311</v>
      </c>
      <c r="U1747" s="46">
        <v>16.075389848182958</v>
      </c>
      <c r="V1747" s="76">
        <v>3822509379121.1924</v>
      </c>
      <c r="W1747" s="84">
        <v>1206.1848013639806</v>
      </c>
      <c r="X1747" s="82">
        <v>4.525835492929195E-2</v>
      </c>
      <c r="Y1747" s="476">
        <v>2.0000000000000001E-4</v>
      </c>
    </row>
    <row r="1748" spans="1:25" x14ac:dyDescent="0.2">
      <c r="A1748" s="475">
        <v>1744</v>
      </c>
      <c r="B1748" s="56">
        <v>0.23964290742814714</v>
      </c>
      <c r="C1748" s="46">
        <v>3848.9952434486186</v>
      </c>
      <c r="D1748" s="56">
        <v>0.92959641517557845</v>
      </c>
      <c r="E1748" s="56">
        <v>0.62563349114041689</v>
      </c>
      <c r="F1748" s="250">
        <v>2025.76</v>
      </c>
      <c r="G1748" s="76">
        <v>203955894384.18716</v>
      </c>
      <c r="H1748" s="46">
        <v>25190494.431277186</v>
      </c>
      <c r="I1748" s="76">
        <v>567110713726.89648</v>
      </c>
      <c r="J1748" s="56">
        <v>0.2396429074281472</v>
      </c>
      <c r="K1748" s="76">
        <v>27064587929.189644</v>
      </c>
      <c r="L1748" s="76">
        <v>28703870075.976807</v>
      </c>
      <c r="M1748" s="76">
        <v>136450626918.24098</v>
      </c>
      <c r="N1748" s="76">
        <v>7572958989.5855656</v>
      </c>
      <c r="O1748" s="76">
        <v>22467.497580260359</v>
      </c>
      <c r="P1748" s="46">
        <v>98594.43808578304</v>
      </c>
      <c r="Q1748" s="46">
        <v>29930.941818633852</v>
      </c>
      <c r="R1748" s="76">
        <v>1053184741996.2426</v>
      </c>
      <c r="S1748" s="56">
        <v>0.48638234785509638</v>
      </c>
      <c r="T1748" s="56">
        <v>0.28353102275248659</v>
      </c>
      <c r="U1748" s="46">
        <v>16.961196148381163</v>
      </c>
      <c r="V1748" s="76">
        <v>5523569158632.0986</v>
      </c>
      <c r="W1748" s="84">
        <v>1743.6344795277976</v>
      </c>
      <c r="X1748" s="82">
        <v>4.3589915740434554E-2</v>
      </c>
      <c r="Y1748" s="476">
        <v>2.0000000000000001E-4</v>
      </c>
    </row>
    <row r="1749" spans="1:25" x14ac:dyDescent="0.2">
      <c r="A1749" s="475">
        <v>1745</v>
      </c>
      <c r="B1749" s="56">
        <v>0.68798376103654191</v>
      </c>
      <c r="C1749" s="46">
        <v>7299.9895653540043</v>
      </c>
      <c r="D1749" s="56">
        <v>0.8466437793461099</v>
      </c>
      <c r="E1749" s="56">
        <v>0.55008178982752165</v>
      </c>
      <c r="F1749" s="250">
        <v>2025.27</v>
      </c>
      <c r="G1749" s="76">
        <v>345775660759.5885</v>
      </c>
      <c r="H1749" s="46">
        <v>21006179.318679899</v>
      </c>
      <c r="I1749" s="76">
        <v>563470366718.32031</v>
      </c>
      <c r="J1749" s="56">
        <v>0.37690311603047055</v>
      </c>
      <c r="K1749" s="76">
        <v>18095779046.665657</v>
      </c>
      <c r="L1749" s="76">
        <v>18649341434.876507</v>
      </c>
      <c r="M1749" s="76">
        <v>130223889674.63094</v>
      </c>
      <c r="N1749" s="76">
        <v>12179649652.957689</v>
      </c>
      <c r="O1749" s="76">
        <v>39924.415178324693</v>
      </c>
      <c r="P1749" s="46">
        <v>127308.9834731287</v>
      </c>
      <c r="Q1749" s="46">
        <v>47948.986086511439</v>
      </c>
      <c r="R1749" s="76">
        <v>1104779339114.7451</v>
      </c>
      <c r="S1749" s="56">
        <v>0.57490886525404961</v>
      </c>
      <c r="T1749" s="56">
        <v>0.45721565551804028</v>
      </c>
      <c r="U1749" s="46">
        <v>17.040340735117987</v>
      </c>
      <c r="V1749" s="76">
        <v>9295682671518.6211</v>
      </c>
      <c r="W1749" s="84">
        <v>2934.8824387487957</v>
      </c>
      <c r="X1749" s="82">
        <v>4.376558234860535E-2</v>
      </c>
      <c r="Y1749" s="476">
        <v>2.0000000000000001E-4</v>
      </c>
    </row>
    <row r="1750" spans="1:25" x14ac:dyDescent="0.2">
      <c r="A1750" s="475">
        <v>1746</v>
      </c>
      <c r="B1750" s="56">
        <v>0.56416722592826585</v>
      </c>
      <c r="C1750" s="46">
        <v>1500</v>
      </c>
      <c r="D1750" s="56">
        <v>0.8902691331929925</v>
      </c>
      <c r="E1750" s="56">
        <v>0.26240788691751649</v>
      </c>
      <c r="F1750" s="250">
        <v>2026.33</v>
      </c>
      <c r="G1750" s="76">
        <v>138534291316.34189</v>
      </c>
      <c r="H1750" s="46">
        <v>26142848.433159824</v>
      </c>
      <c r="I1750" s="76">
        <v>644353074789.20996</v>
      </c>
      <c r="J1750" s="56">
        <v>0.37957582879621166</v>
      </c>
      <c r="K1750" s="76">
        <v>49696295251.475815</v>
      </c>
      <c r="L1750" s="76">
        <v>113157646687.11087</v>
      </c>
      <c r="M1750" s="76">
        <v>36098964210.601532</v>
      </c>
      <c r="N1750" s="76">
        <v>52708852425.469559</v>
      </c>
      <c r="O1750" s="76">
        <v>31565.299451647777</v>
      </c>
      <c r="P1750" s="46">
        <v>358082.04650475312</v>
      </c>
      <c r="Q1750" s="46">
        <v>210375.86780606286</v>
      </c>
      <c r="R1750" s="76">
        <v>1041741240419.7051</v>
      </c>
      <c r="S1750" s="56">
        <v>0.48606690939730324</v>
      </c>
      <c r="T1750" s="56">
        <v>0.34923066580953188</v>
      </c>
      <c r="U1750" s="46">
        <v>15.15888904078979</v>
      </c>
      <c r="V1750" s="76">
        <v>6173521378739.0898</v>
      </c>
      <c r="W1750" s="84">
        <v>1947.676571244953</v>
      </c>
      <c r="X1750" s="82">
        <v>4.7427649315988127E-2</v>
      </c>
      <c r="Y1750" s="476">
        <v>2.0000000000000001E-4</v>
      </c>
    </row>
    <row r="1751" spans="1:25" x14ac:dyDescent="0.2">
      <c r="A1751" s="475">
        <v>1747</v>
      </c>
      <c r="B1751" s="56">
        <v>0.58532875391845951</v>
      </c>
      <c r="C1751" s="46">
        <v>1500</v>
      </c>
      <c r="D1751" s="56">
        <v>1.3548457761683979</v>
      </c>
      <c r="E1751" s="56">
        <v>0.52266893986256924</v>
      </c>
      <c r="F1751" s="250">
        <v>2026.24</v>
      </c>
      <c r="G1751" s="76">
        <v>284189661663.06946</v>
      </c>
      <c r="H1751" s="46">
        <v>61397761.751224354</v>
      </c>
      <c r="I1751" s="76">
        <v>641521812836.33606</v>
      </c>
      <c r="J1751" s="56">
        <v>-0.17997634794721251</v>
      </c>
      <c r="K1751" s="76">
        <v>27056032877.839851</v>
      </c>
      <c r="L1751" s="76">
        <v>72381791512.314301</v>
      </c>
      <c r="M1751" s="76">
        <v>103944120726.79733</v>
      </c>
      <c r="N1751" s="76">
        <v>45079832392.987625</v>
      </c>
      <c r="O1751" s="76">
        <v>18554.662987525131</v>
      </c>
      <c r="P1751" s="46">
        <v>356218.69181082217</v>
      </c>
      <c r="Q1751" s="46">
        <v>188202.34442427644</v>
      </c>
      <c r="R1751" s="76">
        <v>1297248507907.3303</v>
      </c>
      <c r="S1751" s="56">
        <v>0.2906868574226173</v>
      </c>
      <c r="T1751" s="56">
        <v>0.11860034401590069</v>
      </c>
      <c r="U1751" s="46">
        <v>38.293332211472418</v>
      </c>
      <c r="V1751" s="76">
        <v>6100968473984.5469</v>
      </c>
      <c r="W1751" s="84">
        <v>1922.9777909462418</v>
      </c>
      <c r="X1751" s="82">
        <v>2.0619842584439694E-2</v>
      </c>
      <c r="Y1751" s="476">
        <v>2.0000000000000001E-4</v>
      </c>
    </row>
    <row r="1752" spans="1:25" x14ac:dyDescent="0.2">
      <c r="A1752" s="475">
        <v>1748</v>
      </c>
      <c r="B1752" s="56">
        <v>0.2</v>
      </c>
      <c r="C1752" s="46">
        <v>4153.7117058433996</v>
      </c>
      <c r="D1752" s="56">
        <v>1.1893575137092989</v>
      </c>
      <c r="E1752" s="56">
        <v>0.47671351668141748</v>
      </c>
      <c r="F1752" s="250">
        <v>2024.1</v>
      </c>
      <c r="G1752" s="76">
        <v>649964664840.58252</v>
      </c>
      <c r="H1752" s="46">
        <v>29106483.156185068</v>
      </c>
      <c r="I1752" s="76">
        <v>667726773052.32031</v>
      </c>
      <c r="J1752" s="56">
        <v>0.20000000000000007</v>
      </c>
      <c r="K1752" s="76">
        <v>15430184956.875975</v>
      </c>
      <c r="L1752" s="76">
        <v>0</v>
      </c>
      <c r="M1752" s="76">
        <v>362828747019.42816</v>
      </c>
      <c r="N1752" s="76">
        <v>27311669970.57983</v>
      </c>
      <c r="O1752" s="76">
        <v>29633.183107636978</v>
      </c>
      <c r="P1752" s="46">
        <v>188359.69625619135</v>
      </c>
      <c r="Q1752" s="46">
        <v>100108.45386408639</v>
      </c>
      <c r="R1752" s="76">
        <v>1665976503189.0198</v>
      </c>
      <c r="S1752" s="56">
        <v>0.54710956104378317</v>
      </c>
      <c r="T1752" s="56">
        <v>0.44681025896097487</v>
      </c>
      <c r="U1752" s="46">
        <v>18.209839414760687</v>
      </c>
      <c r="V1752" s="76">
        <v>14448401825047.447</v>
      </c>
      <c r="W1752" s="84">
        <v>4558.7130577120142</v>
      </c>
      <c r="X1752" s="82">
        <v>4.1433754081847664E-2</v>
      </c>
      <c r="Y1752" s="476">
        <v>2.0000000000000001E-4</v>
      </c>
    </row>
    <row r="1753" spans="1:25" x14ac:dyDescent="0.2">
      <c r="A1753" s="475">
        <v>1749</v>
      </c>
      <c r="B1753" s="56">
        <v>0.24002852598091884</v>
      </c>
      <c r="C1753" s="46">
        <v>7784.5193448899317</v>
      </c>
      <c r="D1753" s="56">
        <v>0.59288769288521048</v>
      </c>
      <c r="E1753" s="56">
        <v>0.45065410210577778</v>
      </c>
      <c r="F1753" s="250">
        <v>2025.26</v>
      </c>
      <c r="G1753" s="76">
        <v>114431331925.34613</v>
      </c>
      <c r="H1753" s="46">
        <v>11292312.811217684</v>
      </c>
      <c r="I1753" s="76">
        <v>313711454198.78387</v>
      </c>
      <c r="J1753" s="56">
        <v>0.24002852598091895</v>
      </c>
      <c r="K1753" s="76">
        <v>6299245063.316515</v>
      </c>
      <c r="L1753" s="76">
        <v>22003903512.224895</v>
      </c>
      <c r="M1753" s="76">
        <v>84749589771.0625</v>
      </c>
      <c r="N1753" s="76">
        <v>60917888115.715294</v>
      </c>
      <c r="O1753" s="76">
        <v>22938.124118740474</v>
      </c>
      <c r="P1753" s="46">
        <v>361482.78630094719</v>
      </c>
      <c r="Q1753" s="46">
        <v>220718.30685177259</v>
      </c>
      <c r="R1753" s="76">
        <v>618435394937.80957</v>
      </c>
      <c r="S1753" s="56">
        <v>0.45545262394260821</v>
      </c>
      <c r="T1753" s="56">
        <v>0.2983563963477624</v>
      </c>
      <c r="U1753" s="46">
        <v>16.690250951763439</v>
      </c>
      <c r="V1753" s="76">
        <v>3350707572302.2012</v>
      </c>
      <c r="W1753" s="84">
        <v>1056.8480880643197</v>
      </c>
      <c r="X1753" s="82">
        <v>4.4331216507626059E-2</v>
      </c>
      <c r="Y1753" s="476">
        <v>2.0000000000000001E-4</v>
      </c>
    </row>
    <row r="1754" spans="1:25" x14ac:dyDescent="0.2">
      <c r="A1754" s="475">
        <v>1750</v>
      </c>
      <c r="B1754" s="56">
        <v>0.40047101550991648</v>
      </c>
      <c r="C1754" s="46">
        <v>5419.4128360087625</v>
      </c>
      <c r="D1754" s="56">
        <v>1.0080137265109841</v>
      </c>
      <c r="E1754" s="56">
        <v>0.40807203411221948</v>
      </c>
      <c r="F1754" s="250">
        <v>2024.68</v>
      </c>
      <c r="G1754" s="76">
        <v>271863567159.03833</v>
      </c>
      <c r="H1754" s="46">
        <v>30078366.297895871</v>
      </c>
      <c r="I1754" s="76">
        <v>700777977044.37671</v>
      </c>
      <c r="J1754" s="56">
        <v>0.24296822939122775</v>
      </c>
      <c r="K1754" s="76">
        <v>17399463304.19519</v>
      </c>
      <c r="L1754" s="76">
        <v>0</v>
      </c>
      <c r="M1754" s="76">
        <v>166343606369.12549</v>
      </c>
      <c r="N1754" s="76">
        <v>43419121649.621849</v>
      </c>
      <c r="O1754" s="76">
        <v>43138.342707428179</v>
      </c>
      <c r="P1754" s="46">
        <v>240543.67122890832</v>
      </c>
      <c r="Q1754" s="46">
        <v>148381.44419155506</v>
      </c>
      <c r="R1754" s="76">
        <v>1202423981719.5403</v>
      </c>
      <c r="S1754" s="56">
        <v>0.44714198428859259</v>
      </c>
      <c r="T1754" s="56">
        <v>0.34275048364654881</v>
      </c>
      <c r="U1754" s="46">
        <v>16.921946562903425</v>
      </c>
      <c r="V1754" s="76">
        <v>7676781003977.9551</v>
      </c>
      <c r="W1754" s="84">
        <v>2418.8877436508842</v>
      </c>
      <c r="X1754" s="82">
        <v>4.3453977659743577E-2</v>
      </c>
      <c r="Y1754" s="476">
        <v>2.0000000000000001E-4</v>
      </c>
    </row>
    <row r="1755" spans="1:25" x14ac:dyDescent="0.2">
      <c r="A1755" s="475">
        <v>1751</v>
      </c>
      <c r="B1755" s="56">
        <v>0.45025245920918289</v>
      </c>
      <c r="C1755" s="46">
        <v>7224.3358825725154</v>
      </c>
      <c r="D1755" s="56">
        <v>0.94782413929339893</v>
      </c>
      <c r="E1755" s="56">
        <v>0.61774236704048147</v>
      </c>
      <c r="F1755" s="250">
        <v>2023.75</v>
      </c>
      <c r="G1755" s="76">
        <v>694890955506.14417</v>
      </c>
      <c r="H1755" s="46">
        <v>26966232.829978969</v>
      </c>
      <c r="I1755" s="76">
        <v>601311968042.53931</v>
      </c>
      <c r="J1755" s="56">
        <v>0.25659386745140078</v>
      </c>
      <c r="K1755" s="76">
        <v>6822722864.1281862</v>
      </c>
      <c r="L1755" s="76">
        <v>0</v>
      </c>
      <c r="M1755" s="76">
        <v>595127502656.94617</v>
      </c>
      <c r="N1755" s="76">
        <v>27396780176.780762</v>
      </c>
      <c r="O1755" s="76">
        <v>20934.604352855982</v>
      </c>
      <c r="P1755" s="46">
        <v>214676.28865522187</v>
      </c>
      <c r="Q1755" s="46">
        <v>103210.35166054957</v>
      </c>
      <c r="R1755" s="76">
        <v>1842629411048.009</v>
      </c>
      <c r="S1755" s="56">
        <v>0.61285488252763609</v>
      </c>
      <c r="T1755" s="56">
        <v>0.44247365487714274</v>
      </c>
      <c r="U1755" s="46">
        <v>18.103289505340239</v>
      </c>
      <c r="V1755" s="76">
        <v>15881643167215.254</v>
      </c>
      <c r="W1755" s="84">
        <v>5012.2355484803411</v>
      </c>
      <c r="X1755" s="82">
        <v>4.1245588660562021E-2</v>
      </c>
      <c r="Y1755" s="476">
        <v>2.0000000000000001E-4</v>
      </c>
    </row>
    <row r="1756" spans="1:25" x14ac:dyDescent="0.2">
      <c r="A1756" s="475">
        <v>1752</v>
      </c>
      <c r="B1756" s="56">
        <v>0.40890757012610357</v>
      </c>
      <c r="C1756" s="46">
        <v>3230.266720648282</v>
      </c>
      <c r="D1756" s="56">
        <v>0.83286577882157053</v>
      </c>
      <c r="E1756" s="56">
        <v>0.5345608298256157</v>
      </c>
      <c r="F1756" s="250">
        <v>2023.75</v>
      </c>
      <c r="G1756" s="76">
        <v>376966837568.41663</v>
      </c>
      <c r="H1756" s="46">
        <v>21519338.915127914</v>
      </c>
      <c r="I1756" s="76">
        <v>354798866192.86707</v>
      </c>
      <c r="J1756" s="56">
        <v>0.12854137698706958</v>
      </c>
      <c r="K1756" s="76">
        <v>9383670825.532402</v>
      </c>
      <c r="L1756" s="76">
        <v>0</v>
      </c>
      <c r="M1756" s="76">
        <v>460804698941.85114</v>
      </c>
      <c r="N1756" s="76">
        <v>23155406525.471962</v>
      </c>
      <c r="O1756" s="76">
        <v>23643.656475432126</v>
      </c>
      <c r="P1756" s="46">
        <v>214759.0027032381</v>
      </c>
      <c r="Q1756" s="46">
        <v>105265.29307532239</v>
      </c>
      <c r="R1756" s="76">
        <v>1276433622364.0044</v>
      </c>
      <c r="S1756" s="56">
        <v>0.6002981091508427</v>
      </c>
      <c r="T1756" s="56">
        <v>0.30272019153256291</v>
      </c>
      <c r="U1756" s="46">
        <v>19.005536630994769</v>
      </c>
      <c r="V1756" s="76">
        <v>7930215409379.6641</v>
      </c>
      <c r="W1756" s="84">
        <v>2504.7620528333168</v>
      </c>
      <c r="X1756" s="82">
        <v>3.9256647593128365E-2</v>
      </c>
      <c r="Y1756" s="476">
        <v>2.0000000000000001E-4</v>
      </c>
    </row>
    <row r="1757" spans="1:25" x14ac:dyDescent="0.2">
      <c r="A1757" s="475">
        <v>1753</v>
      </c>
      <c r="B1757" s="56">
        <v>0.44014299452620814</v>
      </c>
      <c r="C1757" s="46">
        <v>1500</v>
      </c>
      <c r="D1757" s="56">
        <v>0.57849157340926627</v>
      </c>
      <c r="E1757" s="56">
        <v>0.44451855264233681</v>
      </c>
      <c r="F1757" s="250">
        <v>2025.84</v>
      </c>
      <c r="G1757" s="76">
        <v>139310929550.38452</v>
      </c>
      <c r="H1757" s="46">
        <v>13126944.272899261</v>
      </c>
      <c r="I1757" s="76">
        <v>435939434062.68616</v>
      </c>
      <c r="J1757" s="56">
        <v>0.44014299452620809</v>
      </c>
      <c r="K1757" s="76">
        <v>20745640834.628811</v>
      </c>
      <c r="L1757" s="76">
        <v>25443159706.119411</v>
      </c>
      <c r="M1757" s="76">
        <v>96848837649.589249</v>
      </c>
      <c r="N1757" s="76">
        <v>111527519266.91736</v>
      </c>
      <c r="O1757" s="76">
        <v>20365.136321002516</v>
      </c>
      <c r="P1757" s="46">
        <v>637369.96038207493</v>
      </c>
      <c r="Q1757" s="46">
        <v>442680.66123910208</v>
      </c>
      <c r="R1757" s="76">
        <v>818910854851.21045</v>
      </c>
      <c r="S1757" s="56">
        <v>0.51569207037969045</v>
      </c>
      <c r="T1757" s="56">
        <v>0.37648402759109739</v>
      </c>
      <c r="U1757" s="46">
        <v>15.641737013285725</v>
      </c>
      <c r="V1757" s="76">
        <v>5496041339822.0342</v>
      </c>
      <c r="W1757" s="84">
        <v>1735.0570075261962</v>
      </c>
      <c r="X1757" s="82">
        <v>4.5056926924792101E-2</v>
      </c>
      <c r="Y1757" s="476">
        <v>2.0000000000000001E-4</v>
      </c>
    </row>
    <row r="1758" spans="1:25" x14ac:dyDescent="0.2">
      <c r="A1758" s="475">
        <v>1754</v>
      </c>
      <c r="B1758" s="56">
        <v>0.4492040482656155</v>
      </c>
      <c r="C1758" s="46">
        <v>5436.8603910846941</v>
      </c>
      <c r="D1758" s="56">
        <v>0.65269946235854792</v>
      </c>
      <c r="E1758" s="56">
        <v>0.50658726660013298</v>
      </c>
      <c r="F1758" s="250">
        <v>2023.75</v>
      </c>
      <c r="G1758" s="76">
        <v>234759727577.21686</v>
      </c>
      <c r="H1758" s="46">
        <v>14143274.465535784</v>
      </c>
      <c r="I1758" s="76">
        <v>403927071088.78711</v>
      </c>
      <c r="J1758" s="56">
        <v>0.38859759379857417</v>
      </c>
      <c r="K1758" s="76">
        <v>9148159020.079422</v>
      </c>
      <c r="L1758" s="76">
        <v>0</v>
      </c>
      <c r="M1758" s="76">
        <v>184123891522.2789</v>
      </c>
      <c r="N1758" s="76">
        <v>45963275548.321632</v>
      </c>
      <c r="O1758" s="76">
        <v>28108.815905438794</v>
      </c>
      <c r="P1758" s="46">
        <v>315534.91155425861</v>
      </c>
      <c r="Q1758" s="46">
        <v>183724.68502701574</v>
      </c>
      <c r="R1758" s="76">
        <v>854124574037.34131</v>
      </c>
      <c r="S1758" s="56">
        <v>0.56856967001062131</v>
      </c>
      <c r="T1758" s="56">
        <v>0.43722620181621652</v>
      </c>
      <c r="U1758" s="46">
        <v>16.744531549843373</v>
      </c>
      <c r="V1758" s="76">
        <v>6963362112431.6729</v>
      </c>
      <c r="W1758" s="84">
        <v>2196.7347866856589</v>
      </c>
      <c r="X1758" s="82">
        <v>4.3052978254883439E-2</v>
      </c>
      <c r="Y1758" s="476">
        <v>2.0000000000000001E-4</v>
      </c>
    </row>
    <row r="1759" spans="1:25" x14ac:dyDescent="0.2">
      <c r="A1759" s="475">
        <v>1755</v>
      </c>
      <c r="B1759" s="56">
        <v>0.52609326603931184</v>
      </c>
      <c r="C1759" s="46">
        <v>6281.8760875964945</v>
      </c>
      <c r="D1759" s="56">
        <v>0.47061909014172337</v>
      </c>
      <c r="E1759" s="56">
        <v>0.66335968562492198</v>
      </c>
      <c r="F1759" s="250">
        <v>2025.76</v>
      </c>
      <c r="G1759" s="76">
        <v>117019607070.62885</v>
      </c>
      <c r="H1759" s="46">
        <v>8541205.331947675</v>
      </c>
      <c r="I1759" s="76">
        <v>236312457650.2753</v>
      </c>
      <c r="J1759" s="56">
        <v>0.26510265166421476</v>
      </c>
      <c r="K1759" s="76">
        <v>10957200458.610695</v>
      </c>
      <c r="L1759" s="76">
        <v>17040047115.467215</v>
      </c>
      <c r="M1759" s="76">
        <v>93579678087.53183</v>
      </c>
      <c r="N1759" s="76">
        <v>49974835155.637383</v>
      </c>
      <c r="O1759" s="76">
        <v>37630.567227110558</v>
      </c>
      <c r="P1759" s="46">
        <v>307231.53744924202</v>
      </c>
      <c r="Q1759" s="46">
        <v>181947.31434566766</v>
      </c>
      <c r="R1759" s="76">
        <v>516267664958.64093</v>
      </c>
      <c r="S1759" s="56">
        <v>0.49345430735846924</v>
      </c>
      <c r="T1759" s="56">
        <v>0.34471763494805024</v>
      </c>
      <c r="U1759" s="46">
        <v>16.871708537268059</v>
      </c>
      <c r="V1759" s="76">
        <v>3318529374473.0786</v>
      </c>
      <c r="W1759" s="84">
        <v>1046.7711072884995</v>
      </c>
      <c r="X1759" s="82">
        <v>4.3292980432902257E-2</v>
      </c>
      <c r="Y1759" s="476">
        <v>2.0000000000000001E-4</v>
      </c>
    </row>
    <row r="1760" spans="1:25" x14ac:dyDescent="0.2">
      <c r="A1760" s="475">
        <v>1756</v>
      </c>
      <c r="B1760" s="56">
        <v>0.53870846773114722</v>
      </c>
      <c r="C1760" s="46">
        <v>1500</v>
      </c>
      <c r="D1760" s="56">
        <v>0.81797731204225488</v>
      </c>
      <c r="E1760" s="56">
        <v>0.33982708005362655</v>
      </c>
      <c r="F1760" s="250">
        <v>2023.75</v>
      </c>
      <c r="G1760" s="76">
        <v>340264195505.40021</v>
      </c>
      <c r="H1760" s="46">
        <v>22121526.415534727</v>
      </c>
      <c r="I1760" s="76">
        <v>592687796391.00854</v>
      </c>
      <c r="J1760" s="56">
        <v>0.34818594589536489</v>
      </c>
      <c r="K1760" s="76">
        <v>9344444674.0792084</v>
      </c>
      <c r="L1760" s="76">
        <v>0</v>
      </c>
      <c r="M1760" s="76">
        <v>221940752383.40393</v>
      </c>
      <c r="N1760" s="76">
        <v>69628247123.561096</v>
      </c>
      <c r="O1760" s="76">
        <v>17407.701241393414</v>
      </c>
      <c r="P1760" s="46">
        <v>403889.48493612162</v>
      </c>
      <c r="Q1760" s="46">
        <v>247550.46693082849</v>
      </c>
      <c r="R1760" s="76">
        <v>1116244141982.9956</v>
      </c>
      <c r="S1760" s="56">
        <v>0.51898212163146973</v>
      </c>
      <c r="T1760" s="56">
        <v>0.44532005249835271</v>
      </c>
      <c r="U1760" s="46">
        <v>17.088230762338075</v>
      </c>
      <c r="V1760" s="76">
        <v>9371332184432.2793</v>
      </c>
      <c r="W1760" s="84">
        <v>2957.4708022117698</v>
      </c>
      <c r="X1760" s="82">
        <v>4.2535646663054705E-2</v>
      </c>
      <c r="Y1760" s="476">
        <v>2.0000000000000001E-4</v>
      </c>
    </row>
    <row r="1761" spans="1:25" x14ac:dyDescent="0.2">
      <c r="A1761" s="475">
        <v>1757</v>
      </c>
      <c r="B1761" s="56">
        <v>0.54616870733763867</v>
      </c>
      <c r="C1761" s="46">
        <v>1500</v>
      </c>
      <c r="D1761" s="56">
        <v>0.59452484002220141</v>
      </c>
      <c r="E1761" s="56">
        <v>0.51202411729197261</v>
      </c>
      <c r="F1761" s="250">
        <v>2025.3</v>
      </c>
      <c r="G1761" s="76">
        <v>213603979819.0585</v>
      </c>
      <c r="H1761" s="46">
        <v>13251411.256297037</v>
      </c>
      <c r="I1761" s="76">
        <v>450467360011.76605</v>
      </c>
      <c r="J1761" s="56">
        <v>0.46928542817545216</v>
      </c>
      <c r="K1761" s="76">
        <v>61137870439.682083</v>
      </c>
      <c r="L1761" s="76">
        <v>115476276229.1935</v>
      </c>
      <c r="M1761" s="76">
        <v>139292502450.33466</v>
      </c>
      <c r="N1761" s="76">
        <v>36868821421.640419</v>
      </c>
      <c r="O1761" s="76">
        <v>31389.351188842495</v>
      </c>
      <c r="P1761" s="46">
        <v>254533.6945812114</v>
      </c>
      <c r="Q1761" s="46">
        <v>139001.03782215109</v>
      </c>
      <c r="R1761" s="76">
        <v>1011978860143.0375</v>
      </c>
      <c r="S1761" s="56">
        <v>0.59960087400898254</v>
      </c>
      <c r="T1761" s="56">
        <v>0.39824462846450276</v>
      </c>
      <c r="U1761" s="46">
        <v>16.054174379767367</v>
      </c>
      <c r="V1761" s="76">
        <v>7199205489556.2637</v>
      </c>
      <c r="W1761" s="84">
        <v>2270.4023796914421</v>
      </c>
      <c r="X1761" s="82">
        <v>4.4852126616129959E-2</v>
      </c>
      <c r="Y1761" s="476">
        <v>2.0000000000000001E-4</v>
      </c>
    </row>
    <row r="1762" spans="1:25" x14ac:dyDescent="0.2">
      <c r="A1762" s="475">
        <v>1758</v>
      </c>
      <c r="B1762" s="56">
        <v>0.39287803695711931</v>
      </c>
      <c r="C1762" s="46">
        <v>3705.2859746889108</v>
      </c>
      <c r="D1762" s="56">
        <v>0.86183456884273846</v>
      </c>
      <c r="E1762" s="56">
        <v>0.42050527593253278</v>
      </c>
      <c r="F1762" s="250">
        <v>2025.05</v>
      </c>
      <c r="G1762" s="76">
        <v>181144180152.86957</v>
      </c>
      <c r="H1762" s="46">
        <v>23399108.383607239</v>
      </c>
      <c r="I1762" s="76">
        <v>466222996580.52209</v>
      </c>
      <c r="J1762" s="56">
        <v>0.13287886810853566</v>
      </c>
      <c r="K1762" s="76">
        <v>16816209590.247952</v>
      </c>
      <c r="L1762" s="76">
        <v>0</v>
      </c>
      <c r="M1762" s="76">
        <v>93128022903.092422</v>
      </c>
      <c r="N1762" s="76">
        <v>71318149041.761078</v>
      </c>
      <c r="O1762" s="76">
        <v>30615.669339367887</v>
      </c>
      <c r="P1762" s="46">
        <v>418994.89900631714</v>
      </c>
      <c r="Q1762" s="46">
        <v>258101.93887687501</v>
      </c>
      <c r="R1762" s="76">
        <v>933509428824.13403</v>
      </c>
      <c r="S1762" s="56">
        <v>0.41907713480009634</v>
      </c>
      <c r="T1762" s="56">
        <v>0.24341203386388638</v>
      </c>
      <c r="U1762" s="46">
        <v>17.663865672478288</v>
      </c>
      <c r="V1762" s="76">
        <v>4406750258275.9209</v>
      </c>
      <c r="W1762" s="84">
        <v>1391.0729828519311</v>
      </c>
      <c r="X1762" s="82">
        <v>4.1710685267184508E-2</v>
      </c>
      <c r="Y1762" s="476">
        <v>2.0000000000000001E-4</v>
      </c>
    </row>
    <row r="1763" spans="1:25" x14ac:dyDescent="0.2">
      <c r="A1763" s="475">
        <v>1759</v>
      </c>
      <c r="B1763" s="56">
        <v>0.27923645307376216</v>
      </c>
      <c r="C1763" s="46">
        <v>6196.2430548806014</v>
      </c>
      <c r="D1763" s="56">
        <v>0.9215919689657085</v>
      </c>
      <c r="E1763" s="56">
        <v>0.43881603709602696</v>
      </c>
      <c r="F1763" s="250">
        <v>2023.75</v>
      </c>
      <c r="G1763" s="76">
        <v>634870713755.2832</v>
      </c>
      <c r="H1763" s="46">
        <v>25245653.461692177</v>
      </c>
      <c r="I1763" s="76">
        <v>638565691319.10449</v>
      </c>
      <c r="J1763" s="56">
        <v>0.27923645307376221</v>
      </c>
      <c r="K1763" s="76">
        <v>17830159858.699249</v>
      </c>
      <c r="L1763" s="76">
        <v>0</v>
      </c>
      <c r="M1763" s="76">
        <v>435975071721.64868</v>
      </c>
      <c r="N1763" s="76">
        <v>69286588994.74324</v>
      </c>
      <c r="O1763" s="76">
        <v>34292.454118727401</v>
      </c>
      <c r="P1763" s="46">
        <v>441143.53651393909</v>
      </c>
      <c r="Q1763" s="46">
        <v>273711.76718305075</v>
      </c>
      <c r="R1763" s="76">
        <v>1610822836617.3096</v>
      </c>
      <c r="S1763" s="56">
        <v>0.56689930250897957</v>
      </c>
      <c r="T1763" s="56">
        <v>0.46783374960621743</v>
      </c>
      <c r="U1763" s="46">
        <v>18.022725155968519</v>
      </c>
      <c r="V1763" s="76">
        <v>14670260889990.619</v>
      </c>
      <c r="W1763" s="84">
        <v>4630.6467126893876</v>
      </c>
      <c r="X1763" s="82">
        <v>4.1238667788008818E-2</v>
      </c>
      <c r="Y1763" s="476">
        <v>2.0000000000000001E-4</v>
      </c>
    </row>
    <row r="1764" spans="1:25" x14ac:dyDescent="0.2">
      <c r="A1764" s="475">
        <v>1760</v>
      </c>
      <c r="B1764" s="56">
        <v>0.39762004723814237</v>
      </c>
      <c r="C1764" s="46">
        <v>4702.4060215362115</v>
      </c>
      <c r="D1764" s="56">
        <v>0.94000303728271573</v>
      </c>
      <c r="E1764" s="56">
        <v>0.45018069131108651</v>
      </c>
      <c r="F1764" s="250">
        <v>2025.06</v>
      </c>
      <c r="G1764" s="76">
        <v>176897539403.02408</v>
      </c>
      <c r="H1764" s="46">
        <v>26391004.739996679</v>
      </c>
      <c r="I1764" s="76">
        <v>625528857812.10449</v>
      </c>
      <c r="J1764" s="56">
        <v>0.26601070287203687</v>
      </c>
      <c r="K1764" s="76">
        <v>59306538161.655289</v>
      </c>
      <c r="L1764" s="76">
        <v>82639981496.693634</v>
      </c>
      <c r="M1764" s="76">
        <v>126466523910.26952</v>
      </c>
      <c r="N1764" s="76">
        <v>48005188710.77961</v>
      </c>
      <c r="O1764" s="76">
        <v>28883.805077076537</v>
      </c>
      <c r="P1764" s="46">
        <v>306164.05799777003</v>
      </c>
      <c r="Q1764" s="46">
        <v>170008.36885666725</v>
      </c>
      <c r="R1764" s="76">
        <v>1137332394258.8589</v>
      </c>
      <c r="S1764" s="56">
        <v>0.46554465612325385</v>
      </c>
      <c r="T1764" s="56">
        <v>0.28840492433926013</v>
      </c>
      <c r="U1764" s="46">
        <v>15.974784405868434</v>
      </c>
      <c r="V1764" s="76">
        <v>5737581083731.7969</v>
      </c>
      <c r="W1764" s="84">
        <v>1809.1353188788794</v>
      </c>
      <c r="X1764" s="82">
        <v>4.6303902204343612E-2</v>
      </c>
      <c r="Y1764" s="476">
        <v>2.0000000000000001E-4</v>
      </c>
    </row>
    <row r="1765" spans="1:25" x14ac:dyDescent="0.2">
      <c r="A1765" s="475">
        <v>1761</v>
      </c>
      <c r="B1765" s="56">
        <v>0.50085163632931573</v>
      </c>
      <c r="C1765" s="46">
        <v>4280.20321754205</v>
      </c>
      <c r="D1765" s="56">
        <v>1.0760277769525664</v>
      </c>
      <c r="E1765" s="56">
        <v>0.7</v>
      </c>
      <c r="F1765" s="250">
        <v>2024.5</v>
      </c>
      <c r="G1765" s="76">
        <v>342353903046.7124</v>
      </c>
      <c r="H1765" s="46">
        <v>35712037.536806427</v>
      </c>
      <c r="I1765" s="76">
        <v>632150676521.46252</v>
      </c>
      <c r="J1765" s="56">
        <v>0.12891879453433408</v>
      </c>
      <c r="K1765" s="76">
        <v>18422155974.066956</v>
      </c>
      <c r="L1765" s="76">
        <v>0</v>
      </c>
      <c r="M1765" s="76">
        <v>258375578229.71292</v>
      </c>
      <c r="N1765" s="76">
        <v>8722955091.5819702</v>
      </c>
      <c r="O1765" s="76">
        <v>22054.36094340475</v>
      </c>
      <c r="P1765" s="46">
        <v>101465.4375</v>
      </c>
      <c r="Q1765" s="46">
        <v>33113.8125</v>
      </c>
      <c r="R1765" s="76">
        <v>1289899610703.6008</v>
      </c>
      <c r="S1765" s="56">
        <v>0.46484567568098628</v>
      </c>
      <c r="T1765" s="56">
        <v>0.30229840821463688</v>
      </c>
      <c r="U1765" s="46">
        <v>18.181748726550374</v>
      </c>
      <c r="V1765" s="76">
        <v>7708159876281.8447</v>
      </c>
      <c r="W1765" s="84">
        <v>2431.3001312204519</v>
      </c>
      <c r="X1765" s="82">
        <v>4.0664346935290072E-2</v>
      </c>
      <c r="Y1765" s="476">
        <v>2.0000000000000001E-4</v>
      </c>
    </row>
    <row r="1766" spans="1:25" x14ac:dyDescent="0.2">
      <c r="A1766" s="475">
        <v>1762</v>
      </c>
      <c r="B1766" s="56">
        <v>0.48551846784962382</v>
      </c>
      <c r="C1766" s="46">
        <v>2786.1410453100816</v>
      </c>
      <c r="D1766" s="56">
        <v>0.42878534270452651</v>
      </c>
      <c r="E1766" s="56">
        <v>0.48897549852079841</v>
      </c>
      <c r="F1766" s="250">
        <v>2025.23</v>
      </c>
      <c r="G1766" s="76">
        <v>180025946692.73157</v>
      </c>
      <c r="H1766" s="46">
        <v>8005219.6295459745</v>
      </c>
      <c r="I1766" s="76">
        <v>292921712804.10767</v>
      </c>
      <c r="J1766" s="56">
        <v>0.47702913406310188</v>
      </c>
      <c r="K1766" s="76">
        <v>13247273686.495064</v>
      </c>
      <c r="L1766" s="76">
        <v>14799261768.265566</v>
      </c>
      <c r="M1766" s="76">
        <v>149877931690.4527</v>
      </c>
      <c r="N1766" s="76">
        <v>158724515033.51981</v>
      </c>
      <c r="O1766" s="76">
        <v>19504.521130534449</v>
      </c>
      <c r="P1766" s="46">
        <v>985452.79621648765</v>
      </c>
      <c r="Q1766" s="46">
        <v>628603.44011176925</v>
      </c>
      <c r="R1766" s="76">
        <v>835561182859.74634</v>
      </c>
      <c r="S1766" s="56">
        <v>0.57461398506419925</v>
      </c>
      <c r="T1766" s="56">
        <v>0.37940076650885934</v>
      </c>
      <c r="U1766" s="46">
        <v>16.351904093526567</v>
      </c>
      <c r="V1766" s="76">
        <v>5733312314490.4971</v>
      </c>
      <c r="W1766" s="84">
        <v>1809.0099107259559</v>
      </c>
      <c r="X1766" s="82">
        <v>4.4414552549185353E-2</v>
      </c>
      <c r="Y1766" s="476">
        <v>2.0000000000000001E-4</v>
      </c>
    </row>
    <row r="1767" spans="1:25" x14ac:dyDescent="0.2">
      <c r="A1767" s="475">
        <v>1763</v>
      </c>
      <c r="B1767" s="56">
        <v>0.50697090724813154</v>
      </c>
      <c r="C1767" s="46">
        <v>5788.4002626426982</v>
      </c>
      <c r="D1767" s="56">
        <v>0.24743751404820902</v>
      </c>
      <c r="E1767" s="56">
        <v>0.57004279268633384</v>
      </c>
      <c r="F1767" s="250">
        <v>2023.75</v>
      </c>
      <c r="G1767" s="76">
        <v>167858634597.71796</v>
      </c>
      <c r="H1767" s="46">
        <v>4000200.3390275617</v>
      </c>
      <c r="I1767" s="76">
        <v>183990112281.99689</v>
      </c>
      <c r="J1767" s="56">
        <v>0.50697090724813154</v>
      </c>
      <c r="K1767" s="76">
        <v>4247243621.7299151</v>
      </c>
      <c r="L1767" s="76">
        <v>0</v>
      </c>
      <c r="M1767" s="76">
        <v>163760821760.86386</v>
      </c>
      <c r="N1767" s="76">
        <v>22234109500.940662</v>
      </c>
      <c r="O1767" s="76">
        <v>27267.186238670271</v>
      </c>
      <c r="P1767" s="46">
        <v>196499.12440004176</v>
      </c>
      <c r="Q1767" s="46">
        <v>82722.505570119189</v>
      </c>
      <c r="R1767" s="76">
        <v>507997792329.68848</v>
      </c>
      <c r="S1767" s="56">
        <v>0.66861252078604916</v>
      </c>
      <c r="T1767" s="56">
        <v>0.50312705857714424</v>
      </c>
      <c r="U1767" s="46">
        <v>16.910555999257603</v>
      </c>
      <c r="V1767" s="76">
        <v>4842840692889.4443</v>
      </c>
      <c r="W1767" s="84">
        <v>1528.2694668221345</v>
      </c>
      <c r="X1767" s="82">
        <v>4.2349884657206377E-2</v>
      </c>
      <c r="Y1767" s="476">
        <v>2.0000000000000001E-4</v>
      </c>
    </row>
    <row r="1768" spans="1:25" x14ac:dyDescent="0.2">
      <c r="A1768" s="475">
        <v>1764</v>
      </c>
      <c r="B1768" s="56">
        <v>0.5084125861922757</v>
      </c>
      <c r="C1768" s="46">
        <v>1500</v>
      </c>
      <c r="D1768" s="56">
        <v>0.94182115004379119</v>
      </c>
      <c r="E1768" s="56">
        <v>0.35742445541166723</v>
      </c>
      <c r="F1768" s="250">
        <v>2024.48</v>
      </c>
      <c r="G1768" s="76">
        <v>230661873924.45752</v>
      </c>
      <c r="H1768" s="46">
        <v>28344982.149173066</v>
      </c>
      <c r="I1768" s="76">
        <v>628240227836.98315</v>
      </c>
      <c r="J1768" s="56">
        <v>0.30341469693177492</v>
      </c>
      <c r="K1768" s="76">
        <v>12297746297.631239</v>
      </c>
      <c r="L1768" s="76">
        <v>0</v>
      </c>
      <c r="M1768" s="76">
        <v>181208619568.61859</v>
      </c>
      <c r="N1768" s="76">
        <v>92039774982.156525</v>
      </c>
      <c r="O1768" s="76">
        <v>39578.252508660247</v>
      </c>
      <c r="P1768" s="46">
        <v>549881.61235498195</v>
      </c>
      <c r="Q1768" s="46">
        <v>358910.87848216249</v>
      </c>
      <c r="R1768" s="76">
        <v>1241405821212.7349</v>
      </c>
      <c r="S1768" s="56">
        <v>0.50153157866010578</v>
      </c>
      <c r="T1768" s="56">
        <v>0.2952315274295978</v>
      </c>
      <c r="U1768" s="46">
        <v>16.736970414347354</v>
      </c>
      <c r="V1768" s="76">
        <v>6832497364991.5674</v>
      </c>
      <c r="W1768" s="84">
        <v>2154.7484728541422</v>
      </c>
      <c r="X1768" s="82">
        <v>4.2973678660537411E-2</v>
      </c>
      <c r="Y1768" s="476">
        <v>2.0000000000000001E-4</v>
      </c>
    </row>
    <row r="1769" spans="1:25" x14ac:dyDescent="0.2">
      <c r="A1769" s="475">
        <v>1765</v>
      </c>
      <c r="B1769" s="56">
        <v>0.48369441028708304</v>
      </c>
      <c r="C1769" s="46">
        <v>2015.7082639828618</v>
      </c>
      <c r="D1769" s="56">
        <v>0.78276320767571028</v>
      </c>
      <c r="E1769" s="56">
        <v>0.53045707314448365</v>
      </c>
      <c r="F1769" s="250">
        <v>2025.58</v>
      </c>
      <c r="G1769" s="76">
        <v>222415055611.46069</v>
      </c>
      <c r="H1769" s="46">
        <v>19189154.299526379</v>
      </c>
      <c r="I1769" s="76">
        <v>405020427632.61633</v>
      </c>
      <c r="J1769" s="56">
        <v>0.17277715432429597</v>
      </c>
      <c r="K1769" s="76">
        <v>13332273663.254446</v>
      </c>
      <c r="L1769" s="76">
        <v>5767005886.4147205</v>
      </c>
      <c r="M1769" s="76">
        <v>114135471033.77359</v>
      </c>
      <c r="N1769" s="76">
        <v>81930040917.028061</v>
      </c>
      <c r="O1769" s="76">
        <v>32584.996037384233</v>
      </c>
      <c r="P1769" s="46">
        <v>472077.03553597466</v>
      </c>
      <c r="Q1769" s="46">
        <v>302074.25902550103</v>
      </c>
      <c r="R1769" s="76">
        <v>809949724497.96863</v>
      </c>
      <c r="S1769" s="56">
        <v>0.42243580701918776</v>
      </c>
      <c r="T1769" s="56">
        <v>0.32892355187086736</v>
      </c>
      <c r="U1769" s="46">
        <v>17.945663151228167</v>
      </c>
      <c r="V1769" s="76">
        <v>5201170486040.0957</v>
      </c>
      <c r="W1769" s="84">
        <v>1641.9409056124141</v>
      </c>
      <c r="X1769" s="82">
        <v>4.1161327110676611E-2</v>
      </c>
      <c r="Y1769" s="476">
        <v>2.0000000000000001E-4</v>
      </c>
    </row>
    <row r="1770" spans="1:25" x14ac:dyDescent="0.2">
      <c r="A1770" s="475">
        <v>1766</v>
      </c>
      <c r="B1770" s="56">
        <v>0.44528891416190736</v>
      </c>
      <c r="C1770" s="46">
        <v>3306.7589826029262</v>
      </c>
      <c r="D1770" s="56">
        <v>0.87138436528557561</v>
      </c>
      <c r="E1770" s="56">
        <v>0.4253408729916901</v>
      </c>
      <c r="F1770" s="250">
        <v>2024.73</v>
      </c>
      <c r="G1770" s="76">
        <v>219863353847.15964</v>
      </c>
      <c r="H1770" s="46">
        <v>23703443.669090029</v>
      </c>
      <c r="I1770" s="76">
        <v>641884887294.8949</v>
      </c>
      <c r="J1770" s="56">
        <v>0.42205142230859283</v>
      </c>
      <c r="K1770" s="76">
        <v>16897784935.057438</v>
      </c>
      <c r="L1770" s="76">
        <v>11385516824.436146</v>
      </c>
      <c r="M1770" s="76">
        <v>244085335785.25888</v>
      </c>
      <c r="N1770" s="76">
        <v>72269686254.320267</v>
      </c>
      <c r="O1770" s="76">
        <v>32847.627319590567</v>
      </c>
      <c r="P1770" s="46">
        <v>462200.21672450274</v>
      </c>
      <c r="Q1770" s="46">
        <v>291638.13658018212</v>
      </c>
      <c r="R1770" s="76">
        <v>1315004158915.7795</v>
      </c>
      <c r="S1770" s="56">
        <v>0.58074852157505341</v>
      </c>
      <c r="T1770" s="56">
        <v>0.33976991569797133</v>
      </c>
      <c r="U1770" s="46">
        <v>15.884288883087743</v>
      </c>
      <c r="V1770" s="76">
        <v>7937236357624.8867</v>
      </c>
      <c r="W1770" s="84">
        <v>2506.3491051503943</v>
      </c>
      <c r="X1770" s="82">
        <v>4.5058639150690652E-2</v>
      </c>
      <c r="Y1770" s="476">
        <v>2.0000000000000001E-4</v>
      </c>
    </row>
    <row r="1771" spans="1:25" x14ac:dyDescent="0.2">
      <c r="A1771" s="475">
        <v>1767</v>
      </c>
      <c r="B1771" s="56">
        <v>0.3960232571862029</v>
      </c>
      <c r="C1771" s="46">
        <v>3536.4476839709982</v>
      </c>
      <c r="D1771" s="56">
        <v>0.7415449639681414</v>
      </c>
      <c r="E1771" s="56">
        <v>0.46538692263002002</v>
      </c>
      <c r="F1771" s="250">
        <v>2023.82</v>
      </c>
      <c r="G1771" s="76">
        <v>240079511297.50009</v>
      </c>
      <c r="H1771" s="46">
        <v>17929647.504155371</v>
      </c>
      <c r="I1771" s="76">
        <v>393651883134.25891</v>
      </c>
      <c r="J1771" s="56">
        <v>0.13142146640559271</v>
      </c>
      <c r="K1771" s="76">
        <v>11134684607.969469</v>
      </c>
      <c r="L1771" s="76">
        <v>0</v>
      </c>
      <c r="M1771" s="76">
        <v>266525098463.33026</v>
      </c>
      <c r="N1771" s="76">
        <v>31036211810.015144</v>
      </c>
      <c r="O1771" s="76">
        <v>18760.612680540158</v>
      </c>
      <c r="P1771" s="46">
        <v>211618.99045719302</v>
      </c>
      <c r="Q1771" s="46">
        <v>104653.83917892896</v>
      </c>
      <c r="R1771" s="76">
        <v>1022926397628.9016</v>
      </c>
      <c r="S1771" s="56">
        <v>0.52239235177006593</v>
      </c>
      <c r="T1771" s="56">
        <v>0.24606673055285247</v>
      </c>
      <c r="U1771" s="46">
        <v>18.896388720105158</v>
      </c>
      <c r="V1771" s="76">
        <v>5204619052681.2227</v>
      </c>
      <c r="W1771" s="84">
        <v>1642.7442243413166</v>
      </c>
      <c r="X1771" s="82">
        <v>3.89941751646238E-2</v>
      </c>
      <c r="Y1771" s="476">
        <v>2.0000000000000001E-4</v>
      </c>
    </row>
    <row r="1772" spans="1:25" x14ac:dyDescent="0.2">
      <c r="A1772" s="475">
        <v>1768</v>
      </c>
      <c r="B1772" s="56">
        <v>0.42332540190087281</v>
      </c>
      <c r="C1772" s="46">
        <v>6025.7216007516581</v>
      </c>
      <c r="D1772" s="56">
        <v>0.67148775873312572</v>
      </c>
      <c r="E1772" s="56">
        <v>0.44107783733510103</v>
      </c>
      <c r="F1772" s="250">
        <v>2024.83</v>
      </c>
      <c r="G1772" s="76">
        <v>226608836029.29642</v>
      </c>
      <c r="H1772" s="46">
        <v>14344318.093699113</v>
      </c>
      <c r="I1772" s="76">
        <v>443874055893.21393</v>
      </c>
      <c r="J1772" s="56">
        <v>0.41055534927524528</v>
      </c>
      <c r="K1772" s="76">
        <v>8557321732.5530682</v>
      </c>
      <c r="L1772" s="76">
        <v>1532231231.5500722</v>
      </c>
      <c r="M1772" s="76">
        <v>192488344112.51172</v>
      </c>
      <c r="N1772" s="76">
        <v>91150220443.688614</v>
      </c>
      <c r="O1772" s="76">
        <v>26194.058981195216</v>
      </c>
      <c r="P1772" s="46">
        <v>522873.18056884373</v>
      </c>
      <c r="Q1772" s="46">
        <v>346179.43947190838</v>
      </c>
      <c r="R1772" s="76">
        <v>1015398973241.8888</v>
      </c>
      <c r="S1772" s="56">
        <v>0.57066714609305791</v>
      </c>
      <c r="T1772" s="56">
        <v>0.35681135345535897</v>
      </c>
      <c r="U1772" s="46">
        <v>16.733873040022843</v>
      </c>
      <c r="V1772" s="76">
        <v>6617118152934.9727</v>
      </c>
      <c r="W1772" s="84">
        <v>2087.8925442630584</v>
      </c>
      <c r="X1772" s="82">
        <v>4.4100661823490934E-2</v>
      </c>
      <c r="Y1772" s="476">
        <v>2.0000000000000001E-4</v>
      </c>
    </row>
    <row r="1773" spans="1:25" x14ac:dyDescent="0.2">
      <c r="A1773" s="475">
        <v>1769</v>
      </c>
      <c r="B1773" s="56">
        <v>0.44923269290324525</v>
      </c>
      <c r="C1773" s="46">
        <v>7735.3029362171856</v>
      </c>
      <c r="D1773" s="56">
        <v>0.50180920403653073</v>
      </c>
      <c r="E1773" s="56">
        <v>0.14693768774593374</v>
      </c>
      <c r="F1773" s="250">
        <v>2025.17</v>
      </c>
      <c r="G1773" s="76">
        <v>133449804451.10689</v>
      </c>
      <c r="H1773" s="46">
        <v>9201496.1102457568</v>
      </c>
      <c r="I1773" s="76">
        <v>352744717622.61542</v>
      </c>
      <c r="J1773" s="56">
        <v>0.4492326929032453</v>
      </c>
      <c r="K1773" s="76">
        <v>16857664288.762024</v>
      </c>
      <c r="L1773" s="76">
        <v>15660532435.273413</v>
      </c>
      <c r="M1773" s="76">
        <v>117832199103.60934</v>
      </c>
      <c r="N1773" s="76">
        <v>64525458171.575127</v>
      </c>
      <c r="O1773" s="76">
        <v>29832.053114211554</v>
      </c>
      <c r="P1773" s="46">
        <v>451909.32418534602</v>
      </c>
      <c r="Q1773" s="46">
        <v>294918.05928873562</v>
      </c>
      <c r="R1773" s="76">
        <v>704813348754.23083</v>
      </c>
      <c r="S1773" s="56">
        <v>0.5659106120372569</v>
      </c>
      <c r="T1773" s="56">
        <v>0.37322232776600639</v>
      </c>
      <c r="U1773" s="46">
        <v>15.942507458845649</v>
      </c>
      <c r="V1773" s="76">
        <v>4674342112058.2939</v>
      </c>
      <c r="W1773" s="84">
        <v>1475.5124942221044</v>
      </c>
      <c r="X1773" s="82">
        <v>4.5408048388276452E-2</v>
      </c>
      <c r="Y1773" s="476">
        <v>2.0000000000000001E-4</v>
      </c>
    </row>
    <row r="1774" spans="1:25" x14ac:dyDescent="0.2">
      <c r="A1774" s="475">
        <v>1770</v>
      </c>
      <c r="B1774" s="56">
        <v>0.62789287311499709</v>
      </c>
      <c r="C1774" s="46">
        <v>8581.1154383168068</v>
      </c>
      <c r="D1774" s="56">
        <v>0.92776542985088872</v>
      </c>
      <c r="E1774" s="56">
        <v>0.41323783167676931</v>
      </c>
      <c r="F1774" s="250">
        <v>2023.75</v>
      </c>
      <c r="G1774" s="76">
        <v>431450804876.82172</v>
      </c>
      <c r="H1774" s="46">
        <v>25497418.742701072</v>
      </c>
      <c r="I1774" s="76">
        <v>520444541092.29663</v>
      </c>
      <c r="J1774" s="56">
        <v>0.14967211870426711</v>
      </c>
      <c r="K1774" s="76">
        <v>9830382476.6754246</v>
      </c>
      <c r="L1774" s="76">
        <v>0</v>
      </c>
      <c r="M1774" s="76">
        <v>250481131400.50107</v>
      </c>
      <c r="N1774" s="76">
        <v>48996995091.63678</v>
      </c>
      <c r="O1774" s="76">
        <v>40200.314217574371</v>
      </c>
      <c r="P1774" s="46">
        <v>317377.71179101779</v>
      </c>
      <c r="Q1774" s="46">
        <v>178671.88460563699</v>
      </c>
      <c r="R1774" s="76">
        <v>1139921451884.2781</v>
      </c>
      <c r="S1774" s="56">
        <v>0.473801656955398</v>
      </c>
      <c r="T1774" s="56">
        <v>0.39412773412665275</v>
      </c>
      <c r="U1774" s="46">
        <v>19.00727039358345</v>
      </c>
      <c r="V1774" s="76">
        <v>9079067633238.0781</v>
      </c>
      <c r="W1774" s="84">
        <v>2865.7673904054423</v>
      </c>
      <c r="X1774" s="82">
        <v>3.9941884236918163E-2</v>
      </c>
      <c r="Y1774" s="476">
        <v>2.0000000000000001E-4</v>
      </c>
    </row>
    <row r="1775" spans="1:25" x14ac:dyDescent="0.2">
      <c r="A1775" s="475">
        <v>1771</v>
      </c>
      <c r="B1775" s="56">
        <v>0.48372060365555614</v>
      </c>
      <c r="C1775" s="46">
        <v>2018.1105341588868</v>
      </c>
      <c r="D1775" s="56">
        <v>0.75222492699373711</v>
      </c>
      <c r="E1775" s="56">
        <v>0.49639443776091169</v>
      </c>
      <c r="F1775" s="250">
        <v>2026.37</v>
      </c>
      <c r="G1775" s="76">
        <v>161416683694.41019</v>
      </c>
      <c r="H1775" s="46">
        <v>19527627.688507389</v>
      </c>
      <c r="I1775" s="76">
        <v>438339720751.30579</v>
      </c>
      <c r="J1775" s="56">
        <v>0.26022961138749834</v>
      </c>
      <c r="K1775" s="76">
        <v>28874482642.073837</v>
      </c>
      <c r="L1775" s="76">
        <v>69159378696.049026</v>
      </c>
      <c r="M1775" s="76">
        <v>30699274005.059494</v>
      </c>
      <c r="N1775" s="76">
        <v>74847144054.479965</v>
      </c>
      <c r="O1775" s="76">
        <v>21119.104822088935</v>
      </c>
      <c r="P1775" s="46">
        <v>454937.64279384934</v>
      </c>
      <c r="Q1775" s="46">
        <v>289446.93944310979</v>
      </c>
      <c r="R1775" s="76">
        <v>816492779562.07678</v>
      </c>
      <c r="S1775" s="56">
        <v>0.44776005035792171</v>
      </c>
      <c r="T1775" s="56">
        <v>0.29325166840985661</v>
      </c>
      <c r="U1775" s="46">
        <v>16.855538467821752</v>
      </c>
      <c r="V1775" s="76">
        <v>4533027067305.2744</v>
      </c>
      <c r="W1775" s="84">
        <v>1431.1818880094706</v>
      </c>
      <c r="X1775" s="82">
        <v>4.2129173847181976E-2</v>
      </c>
      <c r="Y1775" s="476">
        <v>2.0000000000000001E-4</v>
      </c>
    </row>
    <row r="1776" spans="1:25" x14ac:dyDescent="0.2">
      <c r="A1776" s="475">
        <v>1772</v>
      </c>
      <c r="B1776" s="56">
        <v>0.39303151222063071</v>
      </c>
      <c r="C1776" s="46">
        <v>5772.9972224548601</v>
      </c>
      <c r="D1776" s="56">
        <v>1.0385705204105071</v>
      </c>
      <c r="E1776" s="56">
        <v>0.48012218798841888</v>
      </c>
      <c r="F1776" s="250">
        <v>2025.05</v>
      </c>
      <c r="G1776" s="76">
        <v>212212165591.45981</v>
      </c>
      <c r="H1776" s="46">
        <v>26746387.419954367</v>
      </c>
      <c r="I1776" s="76">
        <v>584713263113.94287</v>
      </c>
      <c r="J1776" s="56">
        <v>0.30682858973936522</v>
      </c>
      <c r="K1776" s="76">
        <v>33323571347.388638</v>
      </c>
      <c r="L1776" s="76">
        <v>6417377088.8588524</v>
      </c>
      <c r="M1776" s="76">
        <v>159219447629.81979</v>
      </c>
      <c r="N1776" s="76">
        <v>6965175398.5262032</v>
      </c>
      <c r="O1776" s="76">
        <v>32938.351085815906</v>
      </c>
      <c r="P1776" s="46">
        <v>90746.602394914502</v>
      </c>
      <c r="Q1776" s="46">
        <v>28996.733072899209</v>
      </c>
      <c r="R1776" s="76">
        <v>1094852142925.1869</v>
      </c>
      <c r="S1776" s="56">
        <v>0.51941537843080499</v>
      </c>
      <c r="T1776" s="56">
        <v>0.32809860722640566</v>
      </c>
      <c r="U1776" s="46">
        <v>16.445177671980442</v>
      </c>
      <c r="V1776" s="76">
        <v>6431260440003.5762</v>
      </c>
      <c r="W1776" s="84">
        <v>2030.5047144789262</v>
      </c>
      <c r="X1776" s="82">
        <v>4.526591473645511E-2</v>
      </c>
      <c r="Y1776" s="476">
        <v>2.0000000000000001E-4</v>
      </c>
    </row>
    <row r="1777" spans="1:25" x14ac:dyDescent="0.2">
      <c r="A1777" s="475">
        <v>1773</v>
      </c>
      <c r="B1777" s="56">
        <v>0.4262393624548903</v>
      </c>
      <c r="C1777" s="46">
        <v>4232.2069190439997</v>
      </c>
      <c r="D1777" s="56">
        <v>0.85732131483219165</v>
      </c>
      <c r="E1777" s="56">
        <v>0.7</v>
      </c>
      <c r="F1777" s="250">
        <v>2023.75</v>
      </c>
      <c r="G1777" s="76">
        <v>412378649465.22809</v>
      </c>
      <c r="H1777" s="46">
        <v>23501315.931296948</v>
      </c>
      <c r="I1777" s="76">
        <v>603803497447.7251</v>
      </c>
      <c r="J1777" s="56">
        <v>0.36139745537302292</v>
      </c>
      <c r="K1777" s="76">
        <v>15967957723.717983</v>
      </c>
      <c r="L1777" s="76">
        <v>0</v>
      </c>
      <c r="M1777" s="76">
        <v>372659801513.31207</v>
      </c>
      <c r="N1777" s="76">
        <v>55967504597.513535</v>
      </c>
      <c r="O1777" s="76">
        <v>23747.817979308184</v>
      </c>
      <c r="P1777" s="46">
        <v>362859.66705402581</v>
      </c>
      <c r="Q1777" s="46">
        <v>214848.0963598745</v>
      </c>
      <c r="R1777" s="76">
        <v>1412628951684.6392</v>
      </c>
      <c r="S1777" s="56">
        <v>0.5855903083446411</v>
      </c>
      <c r="T1777" s="56">
        <v>0.41306717739350568</v>
      </c>
      <c r="U1777" s="46">
        <v>17.205901161215937</v>
      </c>
      <c r="V1777" s="76">
        <v>10997744264921.285</v>
      </c>
      <c r="W1777" s="84">
        <v>3471.2695206718113</v>
      </c>
      <c r="X1777" s="82">
        <v>4.2630982681409628E-2</v>
      </c>
      <c r="Y1777" s="476">
        <v>2.0000000000000001E-4</v>
      </c>
    </row>
    <row r="1778" spans="1:25" x14ac:dyDescent="0.2">
      <c r="A1778" s="475">
        <v>1774</v>
      </c>
      <c r="B1778" s="56">
        <v>0.72401275478098104</v>
      </c>
      <c r="C1778" s="46">
        <v>2787.4864342787105</v>
      </c>
      <c r="D1778" s="56">
        <v>0.54783437244266675</v>
      </c>
      <c r="E1778" s="56">
        <v>0.6161559014611977</v>
      </c>
      <c r="F1778" s="250">
        <v>2025.37</v>
      </c>
      <c r="G1778" s="76">
        <v>134304904693.9897</v>
      </c>
      <c r="H1778" s="46">
        <v>11638149.294958491</v>
      </c>
      <c r="I1778" s="76">
        <v>366706445223.16711</v>
      </c>
      <c r="J1778" s="56">
        <v>0.41608131855850861</v>
      </c>
      <c r="K1778" s="76">
        <v>10175356641.669638</v>
      </c>
      <c r="L1778" s="76">
        <v>1411276893.8660491</v>
      </c>
      <c r="M1778" s="76">
        <v>80028060310.300507</v>
      </c>
      <c r="N1778" s="76">
        <v>78652722500.410614</v>
      </c>
      <c r="O1778" s="76">
        <v>32670.593428523618</v>
      </c>
      <c r="P1778" s="46">
        <v>460543.83734300698</v>
      </c>
      <c r="Q1778" s="46">
        <v>300316.27003989648</v>
      </c>
      <c r="R1778" s="76">
        <v>741003301665.01794</v>
      </c>
      <c r="S1778" s="56">
        <v>0.54317736231664515</v>
      </c>
      <c r="T1778" s="56">
        <v>0.36349069428738273</v>
      </c>
      <c r="U1778" s="46">
        <v>15.952686733259304</v>
      </c>
      <c r="V1778" s="76">
        <v>4881790609992.2266</v>
      </c>
      <c r="W1778" s="84">
        <v>1540.3704287553676</v>
      </c>
      <c r="X1778" s="82">
        <v>4.4423900387854737E-2</v>
      </c>
      <c r="Y1778" s="476">
        <v>2.0000000000000001E-4</v>
      </c>
    </row>
    <row r="1779" spans="1:25" x14ac:dyDescent="0.2">
      <c r="A1779" s="475">
        <v>1775</v>
      </c>
      <c r="B1779" s="56">
        <v>0.4693231984805819</v>
      </c>
      <c r="C1779" s="46">
        <v>11120.964854986829</v>
      </c>
      <c r="D1779" s="56">
        <v>0.94466792383578468</v>
      </c>
      <c r="E1779" s="56">
        <v>0.40766102754211592</v>
      </c>
      <c r="F1779" s="250">
        <v>2024.71</v>
      </c>
      <c r="G1779" s="76">
        <v>602502521922.56482</v>
      </c>
      <c r="H1779" s="46">
        <v>26055379.99093445</v>
      </c>
      <c r="I1779" s="76">
        <v>617363251567.01794</v>
      </c>
      <c r="J1779" s="56">
        <v>0.40657544523431099</v>
      </c>
      <c r="K1779" s="76">
        <v>11913609911.973038</v>
      </c>
      <c r="L1779" s="76">
        <v>0</v>
      </c>
      <c r="M1779" s="76">
        <v>465324984715.38855</v>
      </c>
      <c r="N1779" s="76">
        <v>30865986826.683884</v>
      </c>
      <c r="O1779" s="76">
        <v>26952.340038651146</v>
      </c>
      <c r="P1779" s="46">
        <v>272676.58951279602</v>
      </c>
      <c r="Q1779" s="46">
        <v>145113.07266680602</v>
      </c>
      <c r="R1779" s="76">
        <v>1827456720294.8074</v>
      </c>
      <c r="S1779" s="56">
        <v>0.65520798927642609</v>
      </c>
      <c r="T1779" s="56">
        <v>0.43789766695852567</v>
      </c>
      <c r="U1779" s="46">
        <v>17.49458277630578</v>
      </c>
      <c r="V1779" s="76">
        <v>14954239690590.148</v>
      </c>
      <c r="W1779" s="84">
        <v>4720.0260889617302</v>
      </c>
      <c r="X1779" s="82">
        <v>4.2442802945497182E-2</v>
      </c>
      <c r="Y1779" s="476">
        <v>2.0000000000000001E-4</v>
      </c>
    </row>
    <row r="1780" spans="1:25" x14ac:dyDescent="0.2">
      <c r="A1780" s="475">
        <v>1776</v>
      </c>
      <c r="B1780" s="56">
        <v>0.61319474789520534</v>
      </c>
      <c r="C1780" s="46">
        <v>6308.5925839656111</v>
      </c>
      <c r="D1780" s="56">
        <v>0.91388421518540575</v>
      </c>
      <c r="E1780" s="56">
        <v>0.30260768958223067</v>
      </c>
      <c r="F1780" s="250">
        <v>2024.41</v>
      </c>
      <c r="G1780" s="76">
        <v>332489621504.45886</v>
      </c>
      <c r="H1780" s="46">
        <v>25179352.735366985</v>
      </c>
      <c r="I1780" s="76">
        <v>385530399208.18884</v>
      </c>
      <c r="J1780" s="56">
        <v>4.1340684214656531E-2</v>
      </c>
      <c r="K1780" s="76">
        <v>15910494020.541838</v>
      </c>
      <c r="L1780" s="76">
        <v>0</v>
      </c>
      <c r="M1780" s="76">
        <v>228162684650.64478</v>
      </c>
      <c r="N1780" s="76">
        <v>24682228326.206978</v>
      </c>
      <c r="O1780" s="76">
        <v>33249.111620557407</v>
      </c>
      <c r="P1780" s="46">
        <v>220272.87888141628</v>
      </c>
      <c r="Q1780" s="46">
        <v>107767.42126172342</v>
      </c>
      <c r="R1780" s="76">
        <v>1010027585528.6127</v>
      </c>
      <c r="S1780" s="56">
        <v>0.49213623576046506</v>
      </c>
      <c r="T1780" s="56">
        <v>0.31916167205028928</v>
      </c>
      <c r="U1780" s="46">
        <v>20.351886350583928</v>
      </c>
      <c r="V1780" s="76">
        <v>7000059404057.1846</v>
      </c>
      <c r="W1780" s="84">
        <v>2209.7595991785643</v>
      </c>
      <c r="X1780" s="82">
        <v>3.6965559181117408E-2</v>
      </c>
      <c r="Y1780" s="476">
        <v>2.0000000000000001E-4</v>
      </c>
    </row>
    <row r="1781" spans="1:25" x14ac:dyDescent="0.2">
      <c r="A1781" s="475">
        <v>1777</v>
      </c>
      <c r="B1781" s="56">
        <v>0.62933662215512265</v>
      </c>
      <c r="C1781" s="46">
        <v>3908.9503876722915</v>
      </c>
      <c r="D1781" s="56">
        <v>0.5835324816832046</v>
      </c>
      <c r="E1781" s="56">
        <v>0.3014725148181685</v>
      </c>
      <c r="F1781" s="250">
        <v>2023.75</v>
      </c>
      <c r="G1781" s="76">
        <v>171689694945.0238</v>
      </c>
      <c r="H1781" s="46">
        <v>11705999.174242368</v>
      </c>
      <c r="I1781" s="76">
        <v>306343697866.14514</v>
      </c>
      <c r="J1781" s="56">
        <v>0.33647005362181293</v>
      </c>
      <c r="K1781" s="76">
        <v>4916160475.031415</v>
      </c>
      <c r="L1781" s="76">
        <v>0</v>
      </c>
      <c r="M1781" s="76">
        <v>209428666831.33899</v>
      </c>
      <c r="N1781" s="76">
        <v>102847539090.76588</v>
      </c>
      <c r="O1781" s="76">
        <v>18004.36846053505</v>
      </c>
      <c r="P1781" s="46">
        <v>622693.10268677899</v>
      </c>
      <c r="Q1781" s="46">
        <v>430441.04748125136</v>
      </c>
      <c r="R1781" s="76">
        <v>840647874947.80505</v>
      </c>
      <c r="S1781" s="56">
        <v>0.55874774525264626</v>
      </c>
      <c r="T1781" s="56">
        <v>0.30472835374492213</v>
      </c>
      <c r="U1781" s="46">
        <v>17.005850556883498</v>
      </c>
      <c r="V1781" s="76">
        <v>4799354786813.873</v>
      </c>
      <c r="W1781" s="84">
        <v>1514.4272187508577</v>
      </c>
      <c r="X1781" s="82">
        <v>4.3044770700907502E-2</v>
      </c>
      <c r="Y1781" s="476">
        <v>2.0000000000000001E-4</v>
      </c>
    </row>
    <row r="1782" spans="1:25" x14ac:dyDescent="0.2">
      <c r="A1782" s="475">
        <v>1778</v>
      </c>
      <c r="B1782" s="56">
        <v>0.42028920912454604</v>
      </c>
      <c r="C1782" s="46">
        <v>2644.7487326678288</v>
      </c>
      <c r="D1782" s="56">
        <v>1.0462946825302339</v>
      </c>
      <c r="E1782" s="56">
        <v>0.47535951152851025</v>
      </c>
      <c r="F1782" s="250">
        <v>2024.61</v>
      </c>
      <c r="G1782" s="76">
        <v>420434598346.66229</v>
      </c>
      <c r="H1782" s="46">
        <v>33641107.974702738</v>
      </c>
      <c r="I1782" s="76">
        <v>580205838398.83081</v>
      </c>
      <c r="J1782" s="56">
        <v>2.3328779096500885E-2</v>
      </c>
      <c r="K1782" s="76">
        <v>11990658247.726763</v>
      </c>
      <c r="L1782" s="76">
        <v>0</v>
      </c>
      <c r="M1782" s="76">
        <v>270704614766.50165</v>
      </c>
      <c r="N1782" s="76">
        <v>9546094539.6164761</v>
      </c>
      <c r="O1782" s="76">
        <v>28120.092202192161</v>
      </c>
      <c r="P1782" s="46">
        <v>101465.4375</v>
      </c>
      <c r="Q1782" s="46">
        <v>33113.8125</v>
      </c>
      <c r="R1782" s="76">
        <v>1340331207447.2314</v>
      </c>
      <c r="S1782" s="56">
        <v>0.45615664295531566</v>
      </c>
      <c r="T1782" s="56">
        <v>0.2969300849166096</v>
      </c>
      <c r="U1782" s="46">
        <v>20.532803531178214</v>
      </c>
      <c r="V1782" s="76">
        <v>8997680193974.8145</v>
      </c>
      <c r="W1782" s="84">
        <v>2837.419652648246</v>
      </c>
      <c r="X1782" s="82">
        <v>3.5357076404349208E-2</v>
      </c>
      <c r="Y1782" s="476">
        <v>2.0000000000000001E-4</v>
      </c>
    </row>
    <row r="1783" spans="1:25" x14ac:dyDescent="0.2">
      <c r="A1783" s="475">
        <v>1779</v>
      </c>
      <c r="B1783" s="56">
        <v>0.58747356109637394</v>
      </c>
      <c r="C1783" s="46">
        <v>1500</v>
      </c>
      <c r="D1783" s="56">
        <v>0.2911768599891652</v>
      </c>
      <c r="E1783" s="56">
        <v>0.69376846491180699</v>
      </c>
      <c r="F1783" s="250">
        <v>2023.75</v>
      </c>
      <c r="G1783" s="76">
        <v>118417776353.49844</v>
      </c>
      <c r="H1783" s="46">
        <v>4682400.4412491033</v>
      </c>
      <c r="I1783" s="76">
        <v>207983214410.4278</v>
      </c>
      <c r="J1783" s="56">
        <v>0.50495492103369932</v>
      </c>
      <c r="K1783" s="76">
        <v>3365585723.9709558</v>
      </c>
      <c r="L1783" s="76">
        <v>0</v>
      </c>
      <c r="M1783" s="76">
        <v>166130355630.48428</v>
      </c>
      <c r="N1783" s="76">
        <v>38374754418.098373</v>
      </c>
      <c r="O1783" s="76">
        <v>33193.599531619184</v>
      </c>
      <c r="P1783" s="46">
        <v>286046.84425116377</v>
      </c>
      <c r="Q1783" s="46">
        <v>137956.23579235803</v>
      </c>
      <c r="R1783" s="76">
        <v>565846016526.40833</v>
      </c>
      <c r="S1783" s="56">
        <v>0.65059959968999836</v>
      </c>
      <c r="T1783" s="56">
        <v>0.36521747061681759</v>
      </c>
      <c r="U1783" s="46">
        <v>16.419958086479401</v>
      </c>
      <c r="V1783" s="76">
        <v>3872325969826.6597</v>
      </c>
      <c r="W1783" s="84">
        <v>1221.0507158023793</v>
      </c>
      <c r="X1783" s="82">
        <v>4.2841149593943736E-2</v>
      </c>
      <c r="Y1783" s="476">
        <v>2.0000000000000001E-4</v>
      </c>
    </row>
    <row r="1784" spans="1:25" x14ac:dyDescent="0.2">
      <c r="A1784" s="475">
        <v>1780</v>
      </c>
      <c r="B1784" s="56">
        <v>0.6104484291281157</v>
      </c>
      <c r="C1784" s="46">
        <v>1500</v>
      </c>
      <c r="D1784" s="56">
        <v>1.0227133362289269</v>
      </c>
      <c r="E1784" s="56">
        <v>0.2436833698737115</v>
      </c>
      <c r="F1784" s="250">
        <v>2025.89</v>
      </c>
      <c r="G1784" s="76">
        <v>307194922658.9057</v>
      </c>
      <c r="H1784" s="46">
        <v>33509382.780279141</v>
      </c>
      <c r="I1784" s="76">
        <v>871834690630.78149</v>
      </c>
      <c r="J1784" s="56">
        <v>0.37365804315365236</v>
      </c>
      <c r="K1784" s="76">
        <v>31803725161.943573</v>
      </c>
      <c r="L1784" s="76">
        <v>26398479164.407707</v>
      </c>
      <c r="M1784" s="76">
        <v>240356414345.75284</v>
      </c>
      <c r="N1784" s="76">
        <v>55315122381.251503</v>
      </c>
      <c r="O1784" s="76">
        <v>19759.193321896797</v>
      </c>
      <c r="P1784" s="46">
        <v>344669.10318334738</v>
      </c>
      <c r="Q1784" s="46">
        <v>197049.80528060551</v>
      </c>
      <c r="R1784" s="76">
        <v>1578228153054.8152</v>
      </c>
      <c r="S1784" s="56">
        <v>0.53611100009282842</v>
      </c>
      <c r="T1784" s="56">
        <v>0.34697678779840463</v>
      </c>
      <c r="U1784" s="46">
        <v>16.297317246784903</v>
      </c>
      <c r="V1784" s="76">
        <v>9776007117675.1152</v>
      </c>
      <c r="W1784" s="84">
        <v>3081.1692998758858</v>
      </c>
      <c r="X1784" s="82">
        <v>4.5012360655009784E-2</v>
      </c>
      <c r="Y1784" s="476">
        <v>2.0000000000000001E-4</v>
      </c>
    </row>
    <row r="1785" spans="1:25" x14ac:dyDescent="0.2">
      <c r="A1785" s="475">
        <v>1781</v>
      </c>
      <c r="B1785" s="56">
        <v>0.65587058977974066</v>
      </c>
      <c r="C1785" s="46">
        <v>5332.681314208302</v>
      </c>
      <c r="D1785" s="56">
        <v>0.54449953665549167</v>
      </c>
      <c r="E1785" s="56">
        <v>0.449656448866884</v>
      </c>
      <c r="F1785" s="250">
        <v>2025.32</v>
      </c>
      <c r="G1785" s="76">
        <v>173220393005.26538</v>
      </c>
      <c r="H1785" s="46">
        <v>10802166.157758208</v>
      </c>
      <c r="I1785" s="76">
        <v>339669954518.13312</v>
      </c>
      <c r="J1785" s="56">
        <v>0.43877870254238938</v>
      </c>
      <c r="K1785" s="76">
        <v>12536599207.00843</v>
      </c>
      <c r="L1785" s="76">
        <v>6439251033.7908697</v>
      </c>
      <c r="M1785" s="76">
        <v>111791101386.78687</v>
      </c>
      <c r="N1785" s="76">
        <v>14747160681.243505</v>
      </c>
      <c r="O1785" s="76">
        <v>22887.627882364213</v>
      </c>
      <c r="P1785" s="46">
        <v>145603.99897615029</v>
      </c>
      <c r="Q1785" s="46">
        <v>61586.190149724978</v>
      </c>
      <c r="R1785" s="76">
        <v>678387758928.14185</v>
      </c>
      <c r="S1785" s="56">
        <v>0.60209137922238998</v>
      </c>
      <c r="T1785" s="56">
        <v>0.43683314832388037</v>
      </c>
      <c r="U1785" s="46">
        <v>16.438285675074948</v>
      </c>
      <c r="V1785" s="76">
        <v>5429744964920.292</v>
      </c>
      <c r="W1785" s="84">
        <v>1713.5127492973224</v>
      </c>
      <c r="X1785" s="82">
        <v>4.3925253709913605E-2</v>
      </c>
      <c r="Y1785" s="476">
        <v>2.0000000000000001E-4</v>
      </c>
    </row>
    <row r="1786" spans="1:25" x14ac:dyDescent="0.2">
      <c r="A1786" s="475">
        <v>1782</v>
      </c>
      <c r="B1786" s="56">
        <v>0.60599025202181156</v>
      </c>
      <c r="C1786" s="46">
        <v>3790.8969229380928</v>
      </c>
      <c r="D1786" s="56">
        <v>0.46205411852454209</v>
      </c>
      <c r="E1786" s="56">
        <v>0.19436507567977307</v>
      </c>
      <c r="F1786" s="250">
        <v>2023.75</v>
      </c>
      <c r="G1786" s="76">
        <v>418346477427.8631</v>
      </c>
      <c r="H1786" s="46">
        <v>9044910.4594917558</v>
      </c>
      <c r="I1786" s="76">
        <v>290142413703.15259</v>
      </c>
      <c r="J1786" s="56">
        <v>0.43164329909336563</v>
      </c>
      <c r="K1786" s="76">
        <v>8975281924.1633034</v>
      </c>
      <c r="L1786" s="76">
        <v>0</v>
      </c>
      <c r="M1786" s="76">
        <v>328583505509.974</v>
      </c>
      <c r="N1786" s="76">
        <v>85131174947.888748</v>
      </c>
      <c r="O1786" s="76">
        <v>11598.997085060746</v>
      </c>
      <c r="P1786" s="46">
        <v>518348.5740018856</v>
      </c>
      <c r="Q1786" s="46">
        <v>349893.63590410649</v>
      </c>
      <c r="R1786" s="76">
        <v>1034993144280.6624</v>
      </c>
      <c r="S1786" s="56">
        <v>0.6458207492911705</v>
      </c>
      <c r="T1786" s="56">
        <v>0.50865148915337899</v>
      </c>
      <c r="U1786" s="46">
        <v>17.740874517602546</v>
      </c>
      <c r="V1786" s="76">
        <v>10280678877683.219</v>
      </c>
      <c r="W1786" s="84">
        <v>3246.6262113042671</v>
      </c>
      <c r="X1786" s="82">
        <v>4.1002676477669857E-2</v>
      </c>
      <c r="Y1786" s="476">
        <v>2.0000000000000001E-4</v>
      </c>
    </row>
    <row r="1787" spans="1:25" x14ac:dyDescent="0.2">
      <c r="A1787" s="475">
        <v>1783</v>
      </c>
      <c r="B1787" s="56">
        <v>0.25037244728247998</v>
      </c>
      <c r="C1787" s="46">
        <v>5724.0289851284069</v>
      </c>
      <c r="D1787" s="56">
        <v>0.65721153738693838</v>
      </c>
      <c r="E1787" s="56">
        <v>0.39440725944528621</v>
      </c>
      <c r="F1787" s="250">
        <v>2025.55</v>
      </c>
      <c r="G1787" s="76">
        <v>199057846555.74371</v>
      </c>
      <c r="H1787" s="46">
        <v>14270116.939430522</v>
      </c>
      <c r="I1787" s="76">
        <v>464993789699.38507</v>
      </c>
      <c r="J1787" s="56">
        <v>0.25037244728247998</v>
      </c>
      <c r="K1787" s="76">
        <v>18253294120.383652</v>
      </c>
      <c r="L1787" s="76">
        <v>33339104892.110336</v>
      </c>
      <c r="M1787" s="76">
        <v>109460327543.94844</v>
      </c>
      <c r="N1787" s="76">
        <v>54819094434.202332</v>
      </c>
      <c r="O1787" s="76">
        <v>25291.054167121329</v>
      </c>
      <c r="P1787" s="46">
        <v>353063.6870749318</v>
      </c>
      <c r="Q1787" s="46">
        <v>212452.81017046384</v>
      </c>
      <c r="R1787" s="76">
        <v>877622820682.36304</v>
      </c>
      <c r="S1787" s="56">
        <v>0.46695819246305742</v>
      </c>
      <c r="T1787" s="56">
        <v>0.2994590958574207</v>
      </c>
      <c r="U1787" s="46">
        <v>17.450976098097609</v>
      </c>
      <c r="V1787" s="76">
        <v>4983645791831.1133</v>
      </c>
      <c r="W1787" s="84">
        <v>1570.7648184737402</v>
      </c>
      <c r="X1787" s="82">
        <v>4.2560400023140064E-2</v>
      </c>
      <c r="Y1787" s="476">
        <v>2.0000000000000001E-4</v>
      </c>
    </row>
    <row r="1788" spans="1:25" x14ac:dyDescent="0.2">
      <c r="A1788" s="475">
        <v>1784</v>
      </c>
      <c r="B1788" s="56">
        <v>0.40026864738127954</v>
      </c>
      <c r="C1788" s="46">
        <v>2176.0033766524916</v>
      </c>
      <c r="D1788" s="56">
        <v>0.81670801025330908</v>
      </c>
      <c r="E1788" s="56">
        <v>0.48091723252688978</v>
      </c>
      <c r="F1788" s="250">
        <v>2025.73</v>
      </c>
      <c r="G1788" s="76">
        <v>128875264344.04922</v>
      </c>
      <c r="H1788" s="46">
        <v>21849052.022292025</v>
      </c>
      <c r="I1788" s="76">
        <v>462823378265.09589</v>
      </c>
      <c r="J1788" s="56">
        <v>0.20205075290088603</v>
      </c>
      <c r="K1788" s="76">
        <v>15003033709.232077</v>
      </c>
      <c r="L1788" s="76">
        <v>43413774135.818535</v>
      </c>
      <c r="M1788" s="76">
        <v>109081757467.19791</v>
      </c>
      <c r="N1788" s="76">
        <v>136665062128.62096</v>
      </c>
      <c r="O1788" s="76">
        <v>31471.39392156398</v>
      </c>
      <c r="P1788" s="46">
        <v>730276.0680433705</v>
      </c>
      <c r="Q1788" s="46">
        <v>509487.35920099803</v>
      </c>
      <c r="R1788" s="76">
        <v>933005840848.50159</v>
      </c>
      <c r="S1788" s="56">
        <v>0.40650441253614061</v>
      </c>
      <c r="T1788" s="56">
        <v>0.20573839177970379</v>
      </c>
      <c r="U1788" s="46">
        <v>16.96454314286774</v>
      </c>
      <c r="V1788" s="76">
        <v>3600409438757.8643</v>
      </c>
      <c r="W1788" s="84">
        <v>1136.0690955795055</v>
      </c>
      <c r="X1788" s="82">
        <v>4.2918667819941678E-2</v>
      </c>
      <c r="Y1788" s="476">
        <v>2.0000000000000001E-4</v>
      </c>
    </row>
    <row r="1789" spans="1:25" x14ac:dyDescent="0.2">
      <c r="A1789" s="475">
        <v>1785</v>
      </c>
      <c r="B1789" s="56">
        <v>0.50734568568388616</v>
      </c>
      <c r="C1789" s="46">
        <v>8492.3041384140706</v>
      </c>
      <c r="D1789" s="56">
        <v>0.50833353077266719</v>
      </c>
      <c r="E1789" s="56">
        <v>0.45477731255534676</v>
      </c>
      <c r="F1789" s="250">
        <v>2025.17</v>
      </c>
      <c r="G1789" s="76">
        <v>133590216756.94928</v>
      </c>
      <c r="H1789" s="46">
        <v>9783894.4571803473</v>
      </c>
      <c r="I1789" s="76">
        <v>362330291189.89734</v>
      </c>
      <c r="J1789" s="56">
        <v>0.47940066884301924</v>
      </c>
      <c r="K1789" s="76">
        <v>20439735424.03347</v>
      </c>
      <c r="L1789" s="76">
        <v>41125551687.843681</v>
      </c>
      <c r="M1789" s="76">
        <v>76025676604.051819</v>
      </c>
      <c r="N1789" s="76">
        <v>78526202399.390366</v>
      </c>
      <c r="O1789" s="76">
        <v>29793.279255697093</v>
      </c>
      <c r="P1789" s="46">
        <v>461233.83083672612</v>
      </c>
      <c r="Q1789" s="46">
        <v>302173.12533305498</v>
      </c>
      <c r="R1789" s="76">
        <v>689813372617.31836</v>
      </c>
      <c r="S1789" s="56">
        <v>0.55421797650567961</v>
      </c>
      <c r="T1789" s="56">
        <v>0.4192750506946773</v>
      </c>
      <c r="U1789" s="46">
        <v>15.663832237671063</v>
      </c>
      <c r="V1789" s="76">
        <v>5078423714616.1582</v>
      </c>
      <c r="W1789" s="84">
        <v>1602.5049756762303</v>
      </c>
      <c r="X1789" s="82">
        <v>4.5837573246768973E-2</v>
      </c>
      <c r="Y1789" s="476">
        <v>2.0000000000000001E-4</v>
      </c>
    </row>
    <row r="1790" spans="1:25" x14ac:dyDescent="0.2">
      <c r="A1790" s="475">
        <v>1786</v>
      </c>
      <c r="B1790" s="56">
        <v>0.56908283353355382</v>
      </c>
      <c r="C1790" s="46">
        <v>4802.8334656181933</v>
      </c>
      <c r="D1790" s="56">
        <v>0.58855560669634643</v>
      </c>
      <c r="E1790" s="56">
        <v>0.36446813025884223</v>
      </c>
      <c r="F1790" s="250">
        <v>2023.75</v>
      </c>
      <c r="G1790" s="76">
        <v>374354630410.10681</v>
      </c>
      <c r="H1790" s="46">
        <v>12148112.413550869</v>
      </c>
      <c r="I1790" s="76">
        <v>404992916641.87457</v>
      </c>
      <c r="J1790" s="56">
        <v>0.43659107100880312</v>
      </c>
      <c r="K1790" s="76">
        <v>13214911803.63166</v>
      </c>
      <c r="L1790" s="76">
        <v>0</v>
      </c>
      <c r="M1790" s="76">
        <v>468781333481.18201</v>
      </c>
      <c r="N1790" s="76">
        <v>43068418200.371445</v>
      </c>
      <c r="O1790" s="76">
        <v>27011.276950528827</v>
      </c>
      <c r="P1790" s="46">
        <v>283323.46020753187</v>
      </c>
      <c r="Q1790" s="46">
        <v>160773.78617386476</v>
      </c>
      <c r="R1790" s="76">
        <v>1262760728011.0791</v>
      </c>
      <c r="S1790" s="56">
        <v>0.65942362103905072</v>
      </c>
      <c r="T1790" s="56">
        <v>0.42278829544935276</v>
      </c>
      <c r="U1790" s="46">
        <v>17.174865821431613</v>
      </c>
      <c r="V1790" s="76">
        <v>10320084414627.619</v>
      </c>
      <c r="W1790" s="84">
        <v>3257.7213653563617</v>
      </c>
      <c r="X1790" s="82">
        <v>4.1527314269473252E-2</v>
      </c>
      <c r="Y1790" s="476">
        <v>2.0000000000000001E-4</v>
      </c>
    </row>
    <row r="1791" spans="1:25" x14ac:dyDescent="0.2">
      <c r="A1791" s="475">
        <v>1787</v>
      </c>
      <c r="B1791" s="56">
        <v>0.44337474020158835</v>
      </c>
      <c r="C1791" s="46">
        <v>7639.4148386741617</v>
      </c>
      <c r="D1791" s="56">
        <v>1.0042581751973374</v>
      </c>
      <c r="E1791" s="56">
        <v>0.6746482350160512</v>
      </c>
      <c r="F1791" s="250">
        <v>2024.1</v>
      </c>
      <c r="G1791" s="76">
        <v>586864690428.73083</v>
      </c>
      <c r="H1791" s="46">
        <v>30780108.536528129</v>
      </c>
      <c r="I1791" s="76">
        <v>653135715282.28955</v>
      </c>
      <c r="J1791" s="56">
        <v>0.31696088327368099</v>
      </c>
      <c r="K1791" s="76">
        <v>16648447428.234486</v>
      </c>
      <c r="L1791" s="76">
        <v>0</v>
      </c>
      <c r="M1791" s="76">
        <v>454585354004.58905</v>
      </c>
      <c r="N1791" s="76">
        <v>36361435529.498421</v>
      </c>
      <c r="O1791" s="76">
        <v>31339.881266433382</v>
      </c>
      <c r="P1791" s="46">
        <v>287732.30137758411</v>
      </c>
      <c r="Q1791" s="46">
        <v>154978.76948106065</v>
      </c>
      <c r="R1791" s="76">
        <v>1862782190247.0535</v>
      </c>
      <c r="S1791" s="56">
        <v>0.61784633394766919</v>
      </c>
      <c r="T1791" s="56">
        <v>0.40772919696837745</v>
      </c>
      <c r="U1791" s="46">
        <v>17.592088476109801</v>
      </c>
      <c r="V1791" s="76">
        <v>14389230128940.033</v>
      </c>
      <c r="W1791" s="84">
        <v>4531.0997480857168</v>
      </c>
      <c r="X1791" s="82">
        <v>4.2272340251015797E-2</v>
      </c>
      <c r="Y1791" s="476">
        <v>2.0000000000000001E-4</v>
      </c>
    </row>
    <row r="1792" spans="1:25" x14ac:dyDescent="0.2">
      <c r="A1792" s="475">
        <v>1788</v>
      </c>
      <c r="B1792" s="56">
        <v>0.47973041237834568</v>
      </c>
      <c r="C1792" s="46">
        <v>3658.6519487628952</v>
      </c>
      <c r="D1792" s="56">
        <v>0.75952541145797559</v>
      </c>
      <c r="E1792" s="56">
        <v>0.37592890616464408</v>
      </c>
      <c r="F1792" s="250">
        <v>2025.42</v>
      </c>
      <c r="G1792" s="76">
        <v>226218672423.49139</v>
      </c>
      <c r="H1792" s="46">
        <v>18675882.747431751</v>
      </c>
      <c r="I1792" s="76">
        <v>517561001719.61658</v>
      </c>
      <c r="J1792" s="56">
        <v>0.34030540712113022</v>
      </c>
      <c r="K1792" s="76">
        <v>32536767633.193733</v>
      </c>
      <c r="L1792" s="76">
        <v>67687627951.430191</v>
      </c>
      <c r="M1792" s="76">
        <v>85720995798.288086</v>
      </c>
      <c r="N1792" s="76">
        <v>88426405517.722763</v>
      </c>
      <c r="O1792" s="76">
        <v>23635.798345444404</v>
      </c>
      <c r="P1792" s="46">
        <v>483911.84543242148</v>
      </c>
      <c r="Q1792" s="46">
        <v>312176.25227067515</v>
      </c>
      <c r="R1792" s="76">
        <v>1026093012603.1154</v>
      </c>
      <c r="S1792" s="56">
        <v>0.5061871169858384</v>
      </c>
      <c r="T1792" s="56">
        <v>0.35718524487903885</v>
      </c>
      <c r="U1792" s="46">
        <v>16.60113727194426</v>
      </c>
      <c r="V1792" s="76">
        <v>6716738656550.541</v>
      </c>
      <c r="W1792" s="84">
        <v>2120.731245814764</v>
      </c>
      <c r="X1792" s="82">
        <v>4.3973039627556096E-2</v>
      </c>
      <c r="Y1792" s="476">
        <v>2.0000000000000001E-4</v>
      </c>
    </row>
    <row r="1793" spans="1:25" x14ac:dyDescent="0.2">
      <c r="A1793" s="475">
        <v>1789</v>
      </c>
      <c r="B1793" s="56">
        <v>0.24891993108866423</v>
      </c>
      <c r="C1793" s="46">
        <v>8716.2098340887933</v>
      </c>
      <c r="D1793" s="56">
        <v>1.0167036571006363</v>
      </c>
      <c r="E1793" s="56">
        <v>0.38513560118092893</v>
      </c>
      <c r="F1793" s="250">
        <v>2025.06</v>
      </c>
      <c r="G1793" s="76">
        <v>82919802109.245377</v>
      </c>
      <c r="H1793" s="46">
        <v>13176970.393102052</v>
      </c>
      <c r="I1793" s="76">
        <v>316963142734.96149</v>
      </c>
      <c r="J1793" s="56">
        <v>0.24891993108866428</v>
      </c>
      <c r="K1793" s="76">
        <v>13786073899.12471</v>
      </c>
      <c r="L1793" s="76">
        <v>29354848771.429108</v>
      </c>
      <c r="M1793" s="76">
        <v>93066039037.570404</v>
      </c>
      <c r="N1793" s="76">
        <v>3346540073.2545037</v>
      </c>
      <c r="O1793" s="76">
        <v>28338.524185624792</v>
      </c>
      <c r="P1793" s="46">
        <v>74512.034484380798</v>
      </c>
      <c r="Q1793" s="46">
        <v>13191.258621095196</v>
      </c>
      <c r="R1793" s="76">
        <v>583332653153.09094</v>
      </c>
      <c r="S1793" s="56">
        <v>0.48381489699481961</v>
      </c>
      <c r="T1793" s="56">
        <v>0.22761161333437854</v>
      </c>
      <c r="U1793" s="46">
        <v>16.674176326853274</v>
      </c>
      <c r="V1793" s="76">
        <v>2387688771942.646</v>
      </c>
      <c r="W1793" s="84">
        <v>753.5983311052031</v>
      </c>
      <c r="X1793" s="82">
        <v>4.5002299144099291E-2</v>
      </c>
      <c r="Y1793" s="476">
        <v>2.0000000000000001E-4</v>
      </c>
    </row>
    <row r="1794" spans="1:25" x14ac:dyDescent="0.2">
      <c r="A1794" s="475">
        <v>1790</v>
      </c>
      <c r="B1794" s="56">
        <v>0.47229223851058721</v>
      </c>
      <c r="C1794" s="46">
        <v>1885.1860118222735</v>
      </c>
      <c r="D1794" s="56">
        <v>0.37481920582995898</v>
      </c>
      <c r="E1794" s="56">
        <v>0.39067362013725238</v>
      </c>
      <c r="F1794" s="250">
        <v>2025.38</v>
      </c>
      <c r="G1794" s="76">
        <v>147547234642.23737</v>
      </c>
      <c r="H1794" s="46">
        <v>6500804.8857574416</v>
      </c>
      <c r="I1794" s="76">
        <v>215684895193.57812</v>
      </c>
      <c r="J1794" s="56">
        <v>0.44080078032761749</v>
      </c>
      <c r="K1794" s="76">
        <v>15053497518.393387</v>
      </c>
      <c r="L1794" s="76">
        <v>18399811707.08783</v>
      </c>
      <c r="M1794" s="76">
        <v>91777281529.948822</v>
      </c>
      <c r="N1794" s="76">
        <v>84600446107.041885</v>
      </c>
      <c r="O1794" s="76">
        <v>22020.003830767684</v>
      </c>
      <c r="P1794" s="46">
        <v>626896.97269331571</v>
      </c>
      <c r="Q1794" s="46">
        <v>368983.11511270236</v>
      </c>
      <c r="R1794" s="76">
        <v>529522672312.87543</v>
      </c>
      <c r="S1794" s="56">
        <v>0.55474755564134726</v>
      </c>
      <c r="T1794" s="56">
        <v>0.46774852346988072</v>
      </c>
      <c r="U1794" s="46">
        <v>16.474077258305957</v>
      </c>
      <c r="V1794" s="76">
        <v>4596192227173.5654</v>
      </c>
      <c r="W1794" s="84">
        <v>1449.7210913278632</v>
      </c>
      <c r="X1794" s="82">
        <v>4.3313961634184717E-2</v>
      </c>
      <c r="Y1794" s="476">
        <v>2.0000000000000001E-4</v>
      </c>
    </row>
    <row r="1795" spans="1:25" x14ac:dyDescent="0.2">
      <c r="A1795" s="475">
        <v>1791</v>
      </c>
      <c r="B1795" s="56">
        <v>0.32874654897990513</v>
      </c>
      <c r="C1795" s="46">
        <v>2315.6157243818129</v>
      </c>
      <c r="D1795" s="56">
        <v>0.43965956619028385</v>
      </c>
      <c r="E1795" s="56">
        <v>0.58537802509332848</v>
      </c>
      <c r="F1795" s="250">
        <v>2023.75</v>
      </c>
      <c r="G1795" s="76">
        <v>126463275909.29782</v>
      </c>
      <c r="H1795" s="46">
        <v>8218996.994995093</v>
      </c>
      <c r="I1795" s="76">
        <v>270581447023.28802</v>
      </c>
      <c r="J1795" s="56">
        <v>0.32874654897990507</v>
      </c>
      <c r="K1795" s="76">
        <v>8891789376.8559799</v>
      </c>
      <c r="L1795" s="76">
        <v>0</v>
      </c>
      <c r="M1795" s="76">
        <v>106755943329.39513</v>
      </c>
      <c r="N1795" s="76">
        <v>138653230903.98135</v>
      </c>
      <c r="O1795" s="76">
        <v>20213.586765620341</v>
      </c>
      <c r="P1795" s="46">
        <v>824541.61104186345</v>
      </c>
      <c r="Q1795" s="46">
        <v>509082.25116622041</v>
      </c>
      <c r="R1795" s="76">
        <v>622042018545.20679</v>
      </c>
      <c r="S1795" s="56">
        <v>0.46689062478084864</v>
      </c>
      <c r="T1795" s="56">
        <v>0.3451501095904132</v>
      </c>
      <c r="U1795" s="46">
        <v>16.464112383024453</v>
      </c>
      <c r="V1795" s="76">
        <v>4006927606996.3599</v>
      </c>
      <c r="W1795" s="84">
        <v>1264.2044473566098</v>
      </c>
      <c r="X1795" s="82">
        <v>4.3161174258421829E-2</v>
      </c>
      <c r="Y1795" s="476">
        <v>2.0000000000000001E-4</v>
      </c>
    </row>
    <row r="1796" spans="1:25" x14ac:dyDescent="0.2">
      <c r="A1796" s="475">
        <v>1792</v>
      </c>
      <c r="B1796" s="56">
        <v>0.507265144168631</v>
      </c>
      <c r="C1796" s="46">
        <v>3698.1696951103777</v>
      </c>
      <c r="D1796" s="56">
        <v>0.79105976416447821</v>
      </c>
      <c r="E1796" s="56">
        <v>0.45276731586414337</v>
      </c>
      <c r="F1796" s="250">
        <v>2024.77</v>
      </c>
      <c r="G1796" s="76">
        <v>335288131783.4375</v>
      </c>
      <c r="H1796" s="46">
        <v>19809961.057676699</v>
      </c>
      <c r="I1796" s="76">
        <v>640156280333.78577</v>
      </c>
      <c r="J1796" s="56">
        <v>0.48566671001361805</v>
      </c>
      <c r="K1796" s="76">
        <v>19769752478.229721</v>
      </c>
      <c r="L1796" s="76">
        <v>0</v>
      </c>
      <c r="M1796" s="76">
        <v>231563442517.33334</v>
      </c>
      <c r="N1796" s="76">
        <v>36640815915.720825</v>
      </c>
      <c r="O1796" s="76">
        <v>32572.529216604511</v>
      </c>
      <c r="P1796" s="46">
        <v>265976.177228179</v>
      </c>
      <c r="Q1796" s="46">
        <v>143319.80329808249</v>
      </c>
      <c r="R1796" s="76">
        <v>1331461521087.6245</v>
      </c>
      <c r="S1796" s="56">
        <v>0.62807482509604107</v>
      </c>
      <c r="T1796" s="56">
        <v>0.43473988003476122</v>
      </c>
      <c r="U1796" s="46">
        <v>16.426645104982743</v>
      </c>
      <c r="V1796" s="76">
        <v>10376418930949.426</v>
      </c>
      <c r="W1796" s="84">
        <v>3273.1494181337616</v>
      </c>
      <c r="X1796" s="82">
        <v>4.4597675490328337E-2</v>
      </c>
      <c r="Y1796" s="476">
        <v>2.0000000000000001E-4</v>
      </c>
    </row>
    <row r="1797" spans="1:25" x14ac:dyDescent="0.2">
      <c r="A1797" s="475">
        <v>1793</v>
      </c>
      <c r="B1797" s="56">
        <v>0.36619587846198004</v>
      </c>
      <c r="C1797" s="46">
        <v>6312.7001663308847</v>
      </c>
      <c r="D1797" s="56">
        <v>0.9094649849500932</v>
      </c>
      <c r="E1797" s="56">
        <v>0.28416727951194976</v>
      </c>
      <c r="F1797" s="250">
        <v>2025.22</v>
      </c>
      <c r="G1797" s="76">
        <v>189620098378.9274</v>
      </c>
      <c r="H1797" s="46">
        <v>24984464.943885814</v>
      </c>
      <c r="I1797" s="76">
        <v>579814276677.73486</v>
      </c>
      <c r="J1797" s="56">
        <v>0.2399144897675205</v>
      </c>
      <c r="K1797" s="76">
        <v>19222500441.358242</v>
      </c>
      <c r="L1797" s="76">
        <v>3678235448.0604386</v>
      </c>
      <c r="M1797" s="76">
        <v>88429783524.096329</v>
      </c>
      <c r="N1797" s="76">
        <v>95464548025.58638</v>
      </c>
      <c r="O1797" s="76">
        <v>29802.487841920229</v>
      </c>
      <c r="P1797" s="46">
        <v>523540.03064076172</v>
      </c>
      <c r="Q1797" s="46">
        <v>338972.78181843017</v>
      </c>
      <c r="R1797" s="76">
        <v>1022436405895.0345</v>
      </c>
      <c r="S1797" s="56">
        <v>0.42340839384807111</v>
      </c>
      <c r="T1797" s="56">
        <v>0.26245765180604336</v>
      </c>
      <c r="U1797" s="46">
        <v>17.113508308893792</v>
      </c>
      <c r="V1797" s="76">
        <v>4959416703076.8809</v>
      </c>
      <c r="W1797" s="84">
        <v>1565.4186226544009</v>
      </c>
      <c r="X1797" s="82">
        <v>4.3346951933028864E-2</v>
      </c>
      <c r="Y1797" s="476">
        <v>2.0000000000000001E-4</v>
      </c>
    </row>
    <row r="1798" spans="1:25" x14ac:dyDescent="0.2">
      <c r="A1798" s="475">
        <v>1794</v>
      </c>
      <c r="B1798" s="56">
        <v>0.37417386637794736</v>
      </c>
      <c r="C1798" s="46">
        <v>6825.5121861404696</v>
      </c>
      <c r="D1798" s="56">
        <v>1.1393717795935099</v>
      </c>
      <c r="E1798" s="56">
        <v>0.69866802381957038</v>
      </c>
      <c r="F1798" s="250">
        <v>2026.84</v>
      </c>
      <c r="G1798" s="76">
        <v>224773355905.36295</v>
      </c>
      <c r="H1798" s="46">
        <v>35293525.44660037</v>
      </c>
      <c r="I1798" s="76">
        <v>693576704289.40796</v>
      </c>
      <c r="J1798" s="56">
        <v>0.19954144296548093</v>
      </c>
      <c r="K1798" s="76">
        <v>20094797653.647892</v>
      </c>
      <c r="L1798" s="76">
        <v>29110309611.209934</v>
      </c>
      <c r="M1798" s="76">
        <v>18148912622.545124</v>
      </c>
      <c r="N1798" s="76">
        <v>17372406920.41589</v>
      </c>
      <c r="O1798" s="76">
        <v>20655.913415329102</v>
      </c>
      <c r="P1798" s="46">
        <v>197494.58269913582</v>
      </c>
      <c r="Q1798" s="46">
        <v>65714.63493076335</v>
      </c>
      <c r="R1798" s="76">
        <v>1114379437356.427</v>
      </c>
      <c r="S1798" s="56">
        <v>0.41317233392189318</v>
      </c>
      <c r="T1798" s="56">
        <v>0.28065740588819515</v>
      </c>
      <c r="U1798" s="46">
        <v>17.214232319444257</v>
      </c>
      <c r="V1798" s="76">
        <v>5686897323171.9004</v>
      </c>
      <c r="W1798" s="84">
        <v>1793.0565327158713</v>
      </c>
      <c r="X1798" s="82">
        <v>4.3638861031736753E-2</v>
      </c>
      <c r="Y1798" s="476">
        <v>2.0000000000000001E-4</v>
      </c>
    </row>
    <row r="1799" spans="1:25" x14ac:dyDescent="0.2">
      <c r="A1799" s="475">
        <v>1795</v>
      </c>
      <c r="B1799" s="56">
        <v>0.3880295736073357</v>
      </c>
      <c r="C1799" s="46">
        <v>5398.7803158944025</v>
      </c>
      <c r="D1799" s="56">
        <v>1.1161700777356205</v>
      </c>
      <c r="E1799" s="56">
        <v>0.60471550580910849</v>
      </c>
      <c r="F1799" s="250">
        <v>2026.63</v>
      </c>
      <c r="G1799" s="76">
        <v>100311625192.22525</v>
      </c>
      <c r="H1799" s="46">
        <v>36611033.577619709</v>
      </c>
      <c r="I1799" s="76">
        <v>842137319093.77319</v>
      </c>
      <c r="J1799" s="56">
        <v>0.27210906262574563</v>
      </c>
      <c r="K1799" s="76">
        <v>45741008944.053185</v>
      </c>
      <c r="L1799" s="76">
        <v>22449893043.319206</v>
      </c>
      <c r="M1799" s="76">
        <v>32511735652.518566</v>
      </c>
      <c r="N1799" s="76">
        <v>10091892928.697783</v>
      </c>
      <c r="O1799" s="76">
        <v>26673.091209041366</v>
      </c>
      <c r="P1799" s="46">
        <v>119860.57975594111</v>
      </c>
      <c r="Q1799" s="46">
        <v>35214.921399501633</v>
      </c>
      <c r="R1799" s="76">
        <v>1245449991000.7781</v>
      </c>
      <c r="S1799" s="56">
        <v>0.42380421138665669</v>
      </c>
      <c r="T1799" s="56">
        <v>0.23469955307585771</v>
      </c>
      <c r="U1799" s="46">
        <v>14.869402765130518</v>
      </c>
      <c r="V1799" s="76">
        <v>4756100957293.2559</v>
      </c>
      <c r="W1799" s="84">
        <v>1499.8104369869302</v>
      </c>
      <c r="X1799" s="82">
        <v>4.9791866794014809E-2</v>
      </c>
      <c r="Y1799" s="476">
        <v>2.0000000000000001E-4</v>
      </c>
    </row>
    <row r="1800" spans="1:25" x14ac:dyDescent="0.2">
      <c r="A1800" s="475">
        <v>1796</v>
      </c>
      <c r="B1800" s="56">
        <v>0.46699123505576917</v>
      </c>
      <c r="C1800" s="46">
        <v>6131.3552742766287</v>
      </c>
      <c r="D1800" s="56">
        <v>1.2000953230086784</v>
      </c>
      <c r="E1800" s="56">
        <v>0.36104584207848178</v>
      </c>
      <c r="F1800" s="250">
        <v>2023.75</v>
      </c>
      <c r="G1800" s="76">
        <v>559678655495.8324</v>
      </c>
      <c r="H1800" s="46">
        <v>36921127.049887128</v>
      </c>
      <c r="I1800" s="76">
        <v>795285692921.81982</v>
      </c>
      <c r="J1800" s="56">
        <v>0.13410967374381144</v>
      </c>
      <c r="K1800" s="76">
        <v>6240628534.1928492</v>
      </c>
      <c r="L1800" s="76">
        <v>0</v>
      </c>
      <c r="M1800" s="76">
        <v>446088019756.58295</v>
      </c>
      <c r="N1800" s="76">
        <v>42274229558.750809</v>
      </c>
      <c r="O1800" s="76">
        <v>26587.116547919191</v>
      </c>
      <c r="P1800" s="46">
        <v>227438.25379010773</v>
      </c>
      <c r="Q1800" s="46">
        <v>133137.88325248365</v>
      </c>
      <c r="R1800" s="76">
        <v>1776928658575.8433</v>
      </c>
      <c r="S1800" s="56">
        <v>0.48733133276735208</v>
      </c>
      <c r="T1800" s="56">
        <v>0.33241125623967888</v>
      </c>
      <c r="U1800" s="46">
        <v>18.670514603615501</v>
      </c>
      <c r="V1800" s="76">
        <v>11849276291502.18</v>
      </c>
      <c r="W1800" s="84">
        <v>3737.8846055119734</v>
      </c>
      <c r="X1800" s="82">
        <v>4.0014469032180894E-2</v>
      </c>
      <c r="Y1800" s="476">
        <v>2.0000000000000001E-4</v>
      </c>
    </row>
    <row r="1801" spans="1:25" x14ac:dyDescent="0.2">
      <c r="A1801" s="475">
        <v>1797</v>
      </c>
      <c r="B1801" s="56">
        <v>0.50548928161647821</v>
      </c>
      <c r="C1801" s="46">
        <v>1789.0681179401149</v>
      </c>
      <c r="D1801" s="56">
        <v>0.4518187799575214</v>
      </c>
      <c r="E1801" s="56">
        <v>0.46792221337881712</v>
      </c>
      <c r="F1801" s="250">
        <v>2023.75</v>
      </c>
      <c r="G1801" s="76">
        <v>181045590126.31427</v>
      </c>
      <c r="H1801" s="46">
        <v>8623968.7556461245</v>
      </c>
      <c r="I1801" s="76">
        <v>308896247185.19385</v>
      </c>
      <c r="J1801" s="56">
        <v>0.42709302809009086</v>
      </c>
      <c r="K1801" s="76">
        <v>8157401956.6513653</v>
      </c>
      <c r="L1801" s="76">
        <v>0</v>
      </c>
      <c r="M1801" s="76">
        <v>172518008316.51361</v>
      </c>
      <c r="N1801" s="76">
        <v>145349441142.29462</v>
      </c>
      <c r="O1801" s="76">
        <v>26588.719141519556</v>
      </c>
      <c r="P1801" s="46">
        <v>824164.59007603629</v>
      </c>
      <c r="Q1801" s="46">
        <v>508212.90766901616</v>
      </c>
      <c r="R1801" s="76">
        <v>808356072079.08276</v>
      </c>
      <c r="S1801" s="56">
        <v>0.55025844291675019</v>
      </c>
      <c r="T1801" s="56">
        <v>0.37533439628063003</v>
      </c>
      <c r="U1801" s="46">
        <v>16.542470644669425</v>
      </c>
      <c r="V1801" s="76">
        <v>5661924823494.1084</v>
      </c>
      <c r="W1801" s="84">
        <v>1787.7819761785283</v>
      </c>
      <c r="X1801" s="82">
        <v>4.3009872009602448E-2</v>
      </c>
      <c r="Y1801" s="476">
        <v>2.0000000000000001E-4</v>
      </c>
    </row>
    <row r="1802" spans="1:25" x14ac:dyDescent="0.2">
      <c r="A1802" s="475">
        <v>1798</v>
      </c>
      <c r="B1802" s="56">
        <v>0.71486926987143851</v>
      </c>
      <c r="C1802" s="46">
        <v>1500</v>
      </c>
      <c r="D1802" s="56">
        <v>0.58565181348010187</v>
      </c>
      <c r="E1802" s="56">
        <v>0.66011354980056058</v>
      </c>
      <c r="F1802" s="250">
        <v>2023.75</v>
      </c>
      <c r="G1802" s="76">
        <v>121396042625.05898</v>
      </c>
      <c r="H1802" s="46">
        <v>13018520.117089482</v>
      </c>
      <c r="I1802" s="76">
        <v>416070211389.36316</v>
      </c>
      <c r="J1802" s="56">
        <v>0.46571105978996441</v>
      </c>
      <c r="K1802" s="76">
        <v>12593536379.845648</v>
      </c>
      <c r="L1802" s="76">
        <v>0</v>
      </c>
      <c r="M1802" s="76">
        <v>97935298721.664108</v>
      </c>
      <c r="N1802" s="76">
        <v>42103184284.550491</v>
      </c>
      <c r="O1802" s="76">
        <v>33723.542720743411</v>
      </c>
      <c r="P1802" s="46">
        <v>296804.10053588654</v>
      </c>
      <c r="Q1802" s="46">
        <v>171077.0624811342</v>
      </c>
      <c r="R1802" s="76">
        <v>683319758651.15735</v>
      </c>
      <c r="S1802" s="56">
        <v>0.55723556970611321</v>
      </c>
      <c r="T1802" s="56">
        <v>0.43114054480007624</v>
      </c>
      <c r="U1802" s="46">
        <v>15.403417644069592</v>
      </c>
      <c r="V1802" s="76">
        <v>5180928895753.5107</v>
      </c>
      <c r="W1802" s="84">
        <v>1635.2035565046085</v>
      </c>
      <c r="X1802" s="82">
        <v>4.5628324121140811E-2</v>
      </c>
      <c r="Y1802" s="476">
        <v>2.0000000000000001E-4</v>
      </c>
    </row>
    <row r="1803" spans="1:25" x14ac:dyDescent="0.2">
      <c r="A1803" s="475">
        <v>1799</v>
      </c>
      <c r="B1803" s="56">
        <v>0.60208446595673215</v>
      </c>
      <c r="C1803" s="46">
        <v>6944.9154879291928</v>
      </c>
      <c r="D1803" s="56">
        <v>0.65955562793742006</v>
      </c>
      <c r="E1803" s="56">
        <v>0.16922068960028447</v>
      </c>
      <c r="F1803" s="250">
        <v>2024.32</v>
      </c>
      <c r="G1803" s="76">
        <v>212536488267.41647</v>
      </c>
      <c r="H1803" s="46">
        <v>14493066.852224009</v>
      </c>
      <c r="I1803" s="76">
        <v>333058493713.56714</v>
      </c>
      <c r="J1803" s="56">
        <v>0.14208020730557447</v>
      </c>
      <c r="K1803" s="76">
        <v>14989066871.924999</v>
      </c>
      <c r="L1803" s="76">
        <v>7144079779.7217531</v>
      </c>
      <c r="M1803" s="76">
        <v>195451092541.24625</v>
      </c>
      <c r="N1803" s="76">
        <v>17010097358.418133</v>
      </c>
      <c r="O1803" s="76">
        <v>36314.31162978628</v>
      </c>
      <c r="P1803" s="46">
        <v>142919.17523391813</v>
      </c>
      <c r="Q1803" s="46">
        <v>58109.557551886734</v>
      </c>
      <c r="R1803" s="76">
        <v>841632050843.24646</v>
      </c>
      <c r="S1803" s="56">
        <v>0.52285377384201226</v>
      </c>
      <c r="T1803" s="56">
        <v>0.27829941250593943</v>
      </c>
      <c r="U1803" s="46">
        <v>18.352675885886459</v>
      </c>
      <c r="V1803" s="76">
        <v>4656386868997.9463</v>
      </c>
      <c r="W1803" s="84">
        <v>1470.1401138426575</v>
      </c>
      <c r="X1803" s="82">
        <v>4.02090778924208E-2</v>
      </c>
      <c r="Y1803" s="476">
        <v>2.0000000000000001E-4</v>
      </c>
    </row>
    <row r="1804" spans="1:25" x14ac:dyDescent="0.2">
      <c r="A1804" s="475">
        <v>1800</v>
      </c>
      <c r="B1804" s="56">
        <v>0.55376746276282685</v>
      </c>
      <c r="C1804" s="46">
        <v>7371.1486408094588</v>
      </c>
      <c r="D1804" s="56">
        <v>0.58716977055513664</v>
      </c>
      <c r="E1804" s="56">
        <v>0.4636460609019844</v>
      </c>
      <c r="F1804" s="250">
        <v>2023.75</v>
      </c>
      <c r="G1804" s="76">
        <v>286186576173.00415</v>
      </c>
      <c r="H1804" s="46">
        <v>11566411.825605379</v>
      </c>
      <c r="I1804" s="76">
        <v>410891504869.36652</v>
      </c>
      <c r="J1804" s="56">
        <v>0.44291068997097149</v>
      </c>
      <c r="K1804" s="76">
        <v>9502974580.7511902</v>
      </c>
      <c r="L1804" s="76">
        <v>0</v>
      </c>
      <c r="M1804" s="76">
        <v>235496231067.04404</v>
      </c>
      <c r="N1804" s="76">
        <v>37238519029.177078</v>
      </c>
      <c r="O1804" s="76">
        <v>19065.961290747189</v>
      </c>
      <c r="P1804" s="46">
        <v>246245.43165623414</v>
      </c>
      <c r="Q1804" s="46">
        <v>132988.43569103361</v>
      </c>
      <c r="R1804" s="76">
        <v>935155724257.14294</v>
      </c>
      <c r="S1804" s="56">
        <v>0.61588649850922583</v>
      </c>
      <c r="T1804" s="56">
        <v>0.46098869218617705</v>
      </c>
      <c r="U1804" s="46">
        <v>16.955841302333756</v>
      </c>
      <c r="V1804" s="76">
        <v>8125195097339.6455</v>
      </c>
      <c r="W1804" s="84">
        <v>2563.4226668375136</v>
      </c>
      <c r="X1804" s="82">
        <v>4.2365819837402736E-2</v>
      </c>
      <c r="Y1804" s="476">
        <v>2.0000000000000001E-4</v>
      </c>
    </row>
    <row r="1805" spans="1:25" x14ac:dyDescent="0.2">
      <c r="A1805" s="475">
        <v>1801</v>
      </c>
      <c r="B1805" s="56">
        <v>0.67155467151469028</v>
      </c>
      <c r="C1805" s="46">
        <v>5273.0860521642626</v>
      </c>
      <c r="D1805" s="56">
        <v>0.43946754678546063</v>
      </c>
      <c r="E1805" s="56">
        <v>0.48865687548726655</v>
      </c>
      <c r="F1805" s="250">
        <v>2024.34</v>
      </c>
      <c r="G1805" s="76">
        <v>155193907418.02893</v>
      </c>
      <c r="H1805" s="46">
        <v>8305560.366926169</v>
      </c>
      <c r="I1805" s="76">
        <v>282924128277.37769</v>
      </c>
      <c r="J1805" s="56">
        <v>0.43069329285464752</v>
      </c>
      <c r="K1805" s="76">
        <v>7615465278.9730854</v>
      </c>
      <c r="L1805" s="76">
        <v>6142898656.9667749</v>
      </c>
      <c r="M1805" s="76">
        <v>140692052560.18716</v>
      </c>
      <c r="N1805" s="76">
        <v>39929694032.815689</v>
      </c>
      <c r="O1805" s="76">
        <v>29682.406990841064</v>
      </c>
      <c r="P1805" s="46">
        <v>270492.46991339512</v>
      </c>
      <c r="Q1805" s="46">
        <v>154579.21667835643</v>
      </c>
      <c r="R1805" s="76">
        <v>648427172608.87988</v>
      </c>
      <c r="S1805" s="56">
        <v>0.60135956348618169</v>
      </c>
      <c r="T1805" s="56">
        <v>0.38648566573723897</v>
      </c>
      <c r="U1805" s="46">
        <v>16.659914423192511</v>
      </c>
      <c r="V1805" s="76">
        <v>4731183178670.6475</v>
      </c>
      <c r="W1805" s="84">
        <v>1492.6140241384728</v>
      </c>
      <c r="X1805" s="82">
        <v>4.2498149636296917E-2</v>
      </c>
      <c r="Y1805" s="476">
        <v>2.0000000000000001E-4</v>
      </c>
    </row>
    <row r="1806" spans="1:25" x14ac:dyDescent="0.2">
      <c r="A1806" s="475">
        <v>1802</v>
      </c>
      <c r="B1806" s="56">
        <v>0.51621131852944813</v>
      </c>
      <c r="C1806" s="46">
        <v>5936.1251625812756</v>
      </c>
      <c r="D1806" s="56">
        <v>1.0096294490000772</v>
      </c>
      <c r="E1806" s="56">
        <v>0.46479076898109822</v>
      </c>
      <c r="F1806" s="250">
        <v>2025.24</v>
      </c>
      <c r="G1806" s="76">
        <v>223301899227.17206</v>
      </c>
      <c r="H1806" s="46">
        <v>29968947.789701365</v>
      </c>
      <c r="I1806" s="76">
        <v>672477354213.95886</v>
      </c>
      <c r="J1806" s="56">
        <v>0.25923799318189622</v>
      </c>
      <c r="K1806" s="76">
        <v>38210394306.40155</v>
      </c>
      <c r="L1806" s="76">
        <v>90313612016.758774</v>
      </c>
      <c r="M1806" s="76">
        <v>95567551006.79129</v>
      </c>
      <c r="N1806" s="76">
        <v>105185452211.76686</v>
      </c>
      <c r="O1806" s="76">
        <v>34386.970918892068</v>
      </c>
      <c r="P1806" s="46">
        <v>587040.10946572409</v>
      </c>
      <c r="Q1806" s="46">
        <v>386382.30469862034</v>
      </c>
      <c r="R1806" s="76">
        <v>1279311601028.4858</v>
      </c>
      <c r="S1806" s="56">
        <v>0.46059250539152496</v>
      </c>
      <c r="T1806" s="56">
        <v>0.28964240678036735</v>
      </c>
      <c r="U1806" s="46">
        <v>16.441919564875565</v>
      </c>
      <c r="V1806" s="76">
        <v>6629856920245.3613</v>
      </c>
      <c r="W1806" s="84">
        <v>2091.8359257171942</v>
      </c>
      <c r="X1806" s="82">
        <v>4.5036934997967369E-2</v>
      </c>
      <c r="Y1806" s="476">
        <v>2.0000000000000001E-4</v>
      </c>
    </row>
    <row r="1807" spans="1:25" x14ac:dyDescent="0.2">
      <c r="A1807" s="475">
        <v>1803</v>
      </c>
      <c r="B1807" s="56">
        <v>0.58790561097435046</v>
      </c>
      <c r="C1807" s="46">
        <v>2799.1632423004921</v>
      </c>
      <c r="D1807" s="56">
        <v>0.64423159977875022</v>
      </c>
      <c r="E1807" s="56">
        <v>0.46281557358904973</v>
      </c>
      <c r="F1807" s="250">
        <v>2026.48</v>
      </c>
      <c r="G1807" s="76">
        <v>89540670195.449844</v>
      </c>
      <c r="H1807" s="46">
        <v>14561658.507556016</v>
      </c>
      <c r="I1807" s="76">
        <v>403503068812.12323</v>
      </c>
      <c r="J1807" s="56">
        <v>0.35763388748996805</v>
      </c>
      <c r="K1807" s="76">
        <v>32507661466.11657</v>
      </c>
      <c r="L1807" s="76">
        <v>89218191974.717407</v>
      </c>
      <c r="M1807" s="76">
        <v>12623743579.683031</v>
      </c>
      <c r="N1807" s="76">
        <v>31639102122.899548</v>
      </c>
      <c r="O1807" s="76">
        <v>27110.414674934073</v>
      </c>
      <c r="P1807" s="46">
        <v>230478.53544219749</v>
      </c>
      <c r="Q1807" s="46">
        <v>120177.44622272116</v>
      </c>
      <c r="R1807" s="76">
        <v>631766967168.1792</v>
      </c>
      <c r="S1807" s="56">
        <v>0.46624812605651911</v>
      </c>
      <c r="T1807" s="56">
        <v>0.35771358516680141</v>
      </c>
      <c r="U1807" s="46">
        <v>15.217803068757355</v>
      </c>
      <c r="V1807" s="76">
        <v>3986940414670.6904</v>
      </c>
      <c r="W1807" s="84">
        <v>1256.9226562134832</v>
      </c>
      <c r="X1807" s="82">
        <v>4.5694794107173663E-2</v>
      </c>
      <c r="Y1807" s="476">
        <v>2.0000000000000001E-4</v>
      </c>
    </row>
    <row r="1808" spans="1:25" x14ac:dyDescent="0.2">
      <c r="A1808" s="475">
        <v>1804</v>
      </c>
      <c r="B1808" s="56">
        <v>0.42231868840006903</v>
      </c>
      <c r="C1808" s="46">
        <v>4841.5054924239876</v>
      </c>
      <c r="D1808" s="56">
        <v>0.78713358610502016</v>
      </c>
      <c r="E1808" s="56">
        <v>0.33107665661297836</v>
      </c>
      <c r="F1808" s="250">
        <v>2023.97</v>
      </c>
      <c r="G1808" s="76">
        <v>667793658448.21545</v>
      </c>
      <c r="H1808" s="46">
        <v>19590389.142334931</v>
      </c>
      <c r="I1808" s="76">
        <v>572688352281.59802</v>
      </c>
      <c r="J1808" s="56">
        <v>0.37943517861843956</v>
      </c>
      <c r="K1808" s="76">
        <v>19890547526.41795</v>
      </c>
      <c r="L1808" s="76">
        <v>0</v>
      </c>
      <c r="M1808" s="76">
        <v>690801722899.98572</v>
      </c>
      <c r="N1808" s="76">
        <v>38506924344.812805</v>
      </c>
      <c r="O1808" s="76">
        <v>30481.797782398717</v>
      </c>
      <c r="P1808" s="46">
        <v>257081.12448746478</v>
      </c>
      <c r="Q1808" s="46">
        <v>136836.84707354772</v>
      </c>
      <c r="R1808" s="76">
        <v>1961300596907.6521</v>
      </c>
      <c r="S1808" s="56">
        <v>0.66154856548042773</v>
      </c>
      <c r="T1808" s="56">
        <v>0.43278564463476904</v>
      </c>
      <c r="U1808" s="46">
        <v>17.692696273198351</v>
      </c>
      <c r="V1808" s="76">
        <v>16512914338889.414</v>
      </c>
      <c r="W1808" s="84">
        <v>5213.49047815226</v>
      </c>
      <c r="X1808" s="82">
        <v>4.1175059275800757E-2</v>
      </c>
      <c r="Y1808" s="476">
        <v>2.0000000000000001E-4</v>
      </c>
    </row>
    <row r="1809" spans="1:25" x14ac:dyDescent="0.2">
      <c r="A1809" s="475">
        <v>1805</v>
      </c>
      <c r="B1809" s="56">
        <v>0.42116677529042029</v>
      </c>
      <c r="C1809" s="46">
        <v>7742.7367039164874</v>
      </c>
      <c r="D1809" s="56">
        <v>0.64602515580579645</v>
      </c>
      <c r="E1809" s="56">
        <v>0.29909541924112781</v>
      </c>
      <c r="F1809" s="250">
        <v>2025.76</v>
      </c>
      <c r="G1809" s="76">
        <v>158781288698.07281</v>
      </c>
      <c r="H1809" s="46">
        <v>13879307.854905218</v>
      </c>
      <c r="I1809" s="76">
        <v>458812106134.62146</v>
      </c>
      <c r="J1809" s="56">
        <v>0.42116677529042024</v>
      </c>
      <c r="K1809" s="76">
        <v>20005431607.934319</v>
      </c>
      <c r="L1809" s="76">
        <v>35380015209.713638</v>
      </c>
      <c r="M1809" s="76">
        <v>119350561681.35793</v>
      </c>
      <c r="N1809" s="76">
        <v>26182434122.212502</v>
      </c>
      <c r="O1809" s="76">
        <v>16904.320532143713</v>
      </c>
      <c r="P1809" s="46">
        <v>200807.42291411615</v>
      </c>
      <c r="Q1809" s="46">
        <v>98628.756849950558</v>
      </c>
      <c r="R1809" s="76">
        <v>840548556278.21948</v>
      </c>
      <c r="S1809" s="56">
        <v>0.56296163132204668</v>
      </c>
      <c r="T1809" s="56">
        <v>0.37042371401117408</v>
      </c>
      <c r="U1809" s="46">
        <v>16.006534572439339</v>
      </c>
      <c r="V1809" s="76">
        <v>5471483301622.1758</v>
      </c>
      <c r="W1809" s="84">
        <v>1726.1885011105951</v>
      </c>
      <c r="X1809" s="82">
        <v>4.5275119218936795E-2</v>
      </c>
      <c r="Y1809" s="476">
        <v>2.0000000000000001E-4</v>
      </c>
    </row>
    <row r="1810" spans="1:25" x14ac:dyDescent="0.2">
      <c r="A1810" s="475">
        <v>1806</v>
      </c>
      <c r="B1810" s="56">
        <v>0.57891797782615162</v>
      </c>
      <c r="C1810" s="46">
        <v>7743.9189396689571</v>
      </c>
      <c r="D1810" s="56">
        <v>0.56805129806187105</v>
      </c>
      <c r="E1810" s="56">
        <v>0.43372832842854975</v>
      </c>
      <c r="F1810" s="250">
        <v>2024.6</v>
      </c>
      <c r="G1810" s="76">
        <v>138183232615.52994</v>
      </c>
      <c r="H1810" s="46">
        <v>11326165.704853754</v>
      </c>
      <c r="I1810" s="76">
        <v>362853634990.25543</v>
      </c>
      <c r="J1810" s="56">
        <v>0.42335835188173776</v>
      </c>
      <c r="K1810" s="76">
        <v>32171587541.463219</v>
      </c>
      <c r="L1810" s="76">
        <v>82657513940.078613</v>
      </c>
      <c r="M1810" s="76">
        <v>95251330139.38298</v>
      </c>
      <c r="N1810" s="76">
        <v>54869515232.386192</v>
      </c>
      <c r="O1810" s="76">
        <v>26875.467506913254</v>
      </c>
      <c r="P1810" s="46">
        <v>354990.83575824276</v>
      </c>
      <c r="Q1810" s="46">
        <v>216346.8626217001</v>
      </c>
      <c r="R1810" s="76">
        <v>737666208969.82361</v>
      </c>
      <c r="S1810" s="56">
        <v>0.55317050979388449</v>
      </c>
      <c r="T1810" s="56">
        <v>0.37028008075028707</v>
      </c>
      <c r="U1810" s="46">
        <v>15.913476499920163</v>
      </c>
      <c r="V1810" s="76">
        <v>4865828306995.8252</v>
      </c>
      <c r="W1810" s="84">
        <v>1532.6925311833086</v>
      </c>
      <c r="X1810" s="82">
        <v>4.5359558432973221E-2</v>
      </c>
      <c r="Y1810" s="476">
        <v>2.0000000000000001E-4</v>
      </c>
    </row>
    <row r="1811" spans="1:25" x14ac:dyDescent="0.2">
      <c r="A1811" s="475">
        <v>1807</v>
      </c>
      <c r="B1811" s="56">
        <v>0.56691844923403045</v>
      </c>
      <c r="C1811" s="46">
        <v>2761.8667943654345</v>
      </c>
      <c r="D1811" s="56">
        <v>0.65088473635706212</v>
      </c>
      <c r="E1811" s="56">
        <v>0.39042979556164237</v>
      </c>
      <c r="F1811" s="250">
        <v>2026.29</v>
      </c>
      <c r="G1811" s="76">
        <v>149060294068.43771</v>
      </c>
      <c r="H1811" s="46">
        <v>14559531.858415855</v>
      </c>
      <c r="I1811" s="76">
        <v>386859960494.37897</v>
      </c>
      <c r="J1811" s="56">
        <v>0.31224889690904301</v>
      </c>
      <c r="K1811" s="76">
        <v>35303219877.774284</v>
      </c>
      <c r="L1811" s="76">
        <v>63286957548.929276</v>
      </c>
      <c r="M1811" s="76">
        <v>67070942389.254227</v>
      </c>
      <c r="N1811" s="76">
        <v>34004719748.135208</v>
      </c>
      <c r="O1811" s="76">
        <v>20089.798627845517</v>
      </c>
      <c r="P1811" s="46">
        <v>237325.41682545404</v>
      </c>
      <c r="Q1811" s="46">
        <v>125069.69477568711</v>
      </c>
      <c r="R1811" s="76">
        <v>747543655504.3595</v>
      </c>
      <c r="S1811" s="56">
        <v>0.50171178394855487</v>
      </c>
      <c r="T1811" s="56">
        <v>0.32081523485939373</v>
      </c>
      <c r="U1811" s="46">
        <v>16.564896104754109</v>
      </c>
      <c r="V1811" s="76">
        <v>4364244568567.6357</v>
      </c>
      <c r="W1811" s="84">
        <v>1377.5992345880425</v>
      </c>
      <c r="X1811" s="82">
        <v>4.4304637198985718E-2</v>
      </c>
      <c r="Y1811" s="476">
        <v>2.0000000000000001E-4</v>
      </c>
    </row>
    <row r="1812" spans="1:25" x14ac:dyDescent="0.2">
      <c r="A1812" s="475">
        <v>1808</v>
      </c>
      <c r="B1812" s="56">
        <v>0.59226867732807409</v>
      </c>
      <c r="C1812" s="46">
        <v>6508.6806394655359</v>
      </c>
      <c r="D1812" s="56">
        <v>0.98120155708795931</v>
      </c>
      <c r="E1812" s="56">
        <v>0.51744253853639322</v>
      </c>
      <c r="F1812" s="250">
        <v>2024.51</v>
      </c>
      <c r="G1812" s="76">
        <v>450339367549.5437</v>
      </c>
      <c r="H1812" s="46">
        <v>29657781.100190807</v>
      </c>
      <c r="I1812" s="76">
        <v>637345223278.84521</v>
      </c>
      <c r="J1812" s="56">
        <v>0.33485551111574252</v>
      </c>
      <c r="K1812" s="76">
        <v>25457814954.927032</v>
      </c>
      <c r="L1812" s="76">
        <v>0</v>
      </c>
      <c r="M1812" s="76">
        <v>379341152906.14703</v>
      </c>
      <c r="N1812" s="76">
        <v>59321991198.538651</v>
      </c>
      <c r="O1812" s="76">
        <v>27164.770761241369</v>
      </c>
      <c r="P1812" s="46">
        <v>421822.39874114445</v>
      </c>
      <c r="Q1812" s="46">
        <v>257071.52440749976</v>
      </c>
      <c r="R1812" s="76">
        <v>1689914031080.6326</v>
      </c>
      <c r="S1812" s="56">
        <v>0.59918335550939006</v>
      </c>
      <c r="T1812" s="56">
        <v>0.36547984435869291</v>
      </c>
      <c r="U1812" s="46">
        <v>17.309222821716173</v>
      </c>
      <c r="V1812" s="76">
        <v>11611803500140.031</v>
      </c>
      <c r="W1812" s="84">
        <v>3664.2788998688115</v>
      </c>
      <c r="X1812" s="82">
        <v>4.2617743930855802E-2</v>
      </c>
      <c r="Y1812" s="476">
        <v>2.0000000000000001E-4</v>
      </c>
    </row>
    <row r="1813" spans="1:25" x14ac:dyDescent="0.2">
      <c r="A1813" s="475">
        <v>1809</v>
      </c>
      <c r="B1813" s="56">
        <v>0.66902062699528164</v>
      </c>
      <c r="C1813" s="46">
        <v>4505.5594178866013</v>
      </c>
      <c r="D1813" s="56">
        <v>0.28905945672595756</v>
      </c>
      <c r="E1813" s="56">
        <v>0.7</v>
      </c>
      <c r="F1813" s="250">
        <v>2023.75</v>
      </c>
      <c r="G1813" s="76">
        <v>523051151695.78699</v>
      </c>
      <c r="H1813" s="46">
        <v>4765711.322613162</v>
      </c>
      <c r="I1813" s="76">
        <v>199214523901.8649</v>
      </c>
      <c r="J1813" s="56">
        <v>0.50558941535593105</v>
      </c>
      <c r="K1813" s="76">
        <v>6703567102.7097187</v>
      </c>
      <c r="L1813" s="76">
        <v>0</v>
      </c>
      <c r="M1813" s="76">
        <v>585714900005.02148</v>
      </c>
      <c r="N1813" s="76">
        <v>62440192401.021996</v>
      </c>
      <c r="O1813" s="76">
        <v>22320.639408245173</v>
      </c>
      <c r="P1813" s="46">
        <v>456140.92753358808</v>
      </c>
      <c r="Q1813" s="46">
        <v>252036.71213919038</v>
      </c>
      <c r="R1813" s="76">
        <v>1178125281998.8303</v>
      </c>
      <c r="S1813" s="56">
        <v>0.71732781180107752</v>
      </c>
      <c r="T1813" s="56">
        <v>0.52275294899761637</v>
      </c>
      <c r="U1813" s="46">
        <v>18.086848740879287</v>
      </c>
      <c r="V1813" s="76">
        <v>12403949629074.824</v>
      </c>
      <c r="W1813" s="84">
        <v>3904.6075781282993</v>
      </c>
      <c r="X1813" s="82">
        <v>3.9768622008333671E-2</v>
      </c>
      <c r="Y1813" s="476">
        <v>2.0000000000000001E-4</v>
      </c>
    </row>
    <row r="1814" spans="1:25" x14ac:dyDescent="0.2">
      <c r="A1814" s="475">
        <v>1810</v>
      </c>
      <c r="B1814" s="56">
        <v>0.44567914708216527</v>
      </c>
      <c r="C1814" s="46">
        <v>3956.5387858279428</v>
      </c>
      <c r="D1814" s="56">
        <v>0.32485258125528499</v>
      </c>
      <c r="E1814" s="56">
        <v>0.44201322917970198</v>
      </c>
      <c r="F1814" s="250">
        <v>2025.86</v>
      </c>
      <c r="G1814" s="76">
        <v>83288997048.153381</v>
      </c>
      <c r="H1814" s="46">
        <v>5449184.2606419474</v>
      </c>
      <c r="I1814" s="76">
        <v>200981339368.14096</v>
      </c>
      <c r="J1814" s="56">
        <v>0.41709213920578359</v>
      </c>
      <c r="K1814" s="76">
        <v>5875439491.3893156</v>
      </c>
      <c r="L1814" s="76">
        <v>0</v>
      </c>
      <c r="M1814" s="76">
        <v>67022752320.526131</v>
      </c>
      <c r="N1814" s="76">
        <v>78404425147.774353</v>
      </c>
      <c r="O1814" s="76">
        <v>22630.028968317762</v>
      </c>
      <c r="P1814" s="46">
        <v>506133.77104713814</v>
      </c>
      <c r="Q1814" s="46">
        <v>285561.14836382272</v>
      </c>
      <c r="R1814" s="76">
        <v>477710747487.11719</v>
      </c>
      <c r="S1814" s="56">
        <v>0.54095898208466808</v>
      </c>
      <c r="T1814" s="56">
        <v>0.33043762217682698</v>
      </c>
      <c r="U1814" s="46">
        <v>16.108894359392838</v>
      </c>
      <c r="V1814" s="76">
        <v>2861437344040.1523</v>
      </c>
      <c r="W1814" s="84">
        <v>903.09345499307778</v>
      </c>
      <c r="X1814" s="82">
        <v>4.4281453849509635E-2</v>
      </c>
      <c r="Y1814" s="476">
        <v>2.0000000000000001E-4</v>
      </c>
    </row>
    <row r="1815" spans="1:25" x14ac:dyDescent="0.2">
      <c r="A1815" s="475">
        <v>1811</v>
      </c>
      <c r="B1815" s="56">
        <v>0.49452834114411676</v>
      </c>
      <c r="C1815" s="46">
        <v>3907.9645437216932</v>
      </c>
      <c r="D1815" s="56">
        <v>0.97390491580828742</v>
      </c>
      <c r="E1815" s="56">
        <v>0.4861326418142019</v>
      </c>
      <c r="F1815" s="250">
        <v>2024.11</v>
      </c>
      <c r="G1815" s="76">
        <v>393474644084.52759</v>
      </c>
      <c r="H1815" s="46">
        <v>29303436.702591456</v>
      </c>
      <c r="I1815" s="76">
        <v>799563816478.6178</v>
      </c>
      <c r="J1815" s="56">
        <v>0.38816177437293475</v>
      </c>
      <c r="K1815" s="76">
        <v>34472989828.536301</v>
      </c>
      <c r="L1815" s="76">
        <v>0</v>
      </c>
      <c r="M1815" s="76">
        <v>361482405998.90875</v>
      </c>
      <c r="N1815" s="76">
        <v>22082608685.264397</v>
      </c>
      <c r="O1815" s="76">
        <v>38678.461667516509</v>
      </c>
      <c r="P1815" s="46">
        <v>179214.42774209793</v>
      </c>
      <c r="Q1815" s="46">
        <v>79735.300097112588</v>
      </c>
      <c r="R1815" s="76">
        <v>1762646525125.6704</v>
      </c>
      <c r="S1815" s="56">
        <v>0.60199364241250797</v>
      </c>
      <c r="T1815" s="56">
        <v>0.3638441014864322</v>
      </c>
      <c r="U1815" s="46">
        <v>16.584772207676966</v>
      </c>
      <c r="V1815" s="76">
        <v>11615155151683.012</v>
      </c>
      <c r="W1815" s="84">
        <v>3667.083316304188</v>
      </c>
      <c r="X1815" s="82">
        <v>4.4358051317845676E-2</v>
      </c>
      <c r="Y1815" s="476">
        <v>2.0000000000000001E-4</v>
      </c>
    </row>
    <row r="1816" spans="1:25" x14ac:dyDescent="0.2">
      <c r="A1816" s="475">
        <v>1812</v>
      </c>
      <c r="B1816" s="56">
        <v>0.32898452789838994</v>
      </c>
      <c r="C1816" s="46">
        <v>3346.2727501252521</v>
      </c>
      <c r="D1816" s="56">
        <v>0.80520456833442522</v>
      </c>
      <c r="E1816" s="56">
        <v>0.47575660484107363</v>
      </c>
      <c r="F1816" s="250">
        <v>2025.26</v>
      </c>
      <c r="G1816" s="76">
        <v>68943236700.846695</v>
      </c>
      <c r="H1816" s="46">
        <v>20817796.306175299</v>
      </c>
      <c r="I1816" s="76">
        <v>481717137882.48877</v>
      </c>
      <c r="J1816" s="56">
        <v>0.2798154066967703</v>
      </c>
      <c r="K1816" s="76">
        <v>13032059175.048714</v>
      </c>
      <c r="L1816" s="76">
        <v>6062360241.6748037</v>
      </c>
      <c r="M1816" s="76">
        <v>93885145990.605423</v>
      </c>
      <c r="N1816" s="76">
        <v>40121813780.408394</v>
      </c>
      <c r="O1816" s="76">
        <v>45000</v>
      </c>
      <c r="P1816" s="46">
        <v>281315.37603303121</v>
      </c>
      <c r="Q1816" s="46">
        <v>154403.74337824516</v>
      </c>
      <c r="R1816" s="76">
        <v>796163666805.30334</v>
      </c>
      <c r="S1816" s="56">
        <v>0.44908111216186858</v>
      </c>
      <c r="T1816" s="56">
        <v>0.21055806379233596</v>
      </c>
      <c r="U1816" s="46">
        <v>15.332967364495017</v>
      </c>
      <c r="V1816" s="76">
        <v>2888632671635.6328</v>
      </c>
      <c r="W1816" s="84">
        <v>912.16382604493185</v>
      </c>
      <c r="X1816" s="82">
        <v>4.6566721602029126E-2</v>
      </c>
      <c r="Y1816" s="476">
        <v>2.0000000000000001E-4</v>
      </c>
    </row>
    <row r="1817" spans="1:25" x14ac:dyDescent="0.2">
      <c r="A1817" s="475">
        <v>1813</v>
      </c>
      <c r="B1817" s="56">
        <v>0.549482506828877</v>
      </c>
      <c r="C1817" s="46">
        <v>7853.5026445612966</v>
      </c>
      <c r="D1817" s="56">
        <v>0.76518801497536937</v>
      </c>
      <c r="E1817" s="56">
        <v>0.54565746721025332</v>
      </c>
      <c r="F1817" s="250">
        <v>2025.24</v>
      </c>
      <c r="G1817" s="76">
        <v>153662667341.78128</v>
      </c>
      <c r="H1817" s="46">
        <v>18048287.517182145</v>
      </c>
      <c r="I1817" s="76">
        <v>530152467318.18921</v>
      </c>
      <c r="J1817" s="56">
        <v>0.46809607223367977</v>
      </c>
      <c r="K1817" s="76">
        <v>39441950450.104881</v>
      </c>
      <c r="L1817" s="76">
        <v>99605486505.742172</v>
      </c>
      <c r="M1817" s="76">
        <v>90774671276.783707</v>
      </c>
      <c r="N1817" s="76">
        <v>38336337371.79142</v>
      </c>
      <c r="O1817" s="76">
        <v>36564.99994664421</v>
      </c>
      <c r="P1817" s="46">
        <v>300482.39597172901</v>
      </c>
      <c r="Q1817" s="46">
        <v>169645.88531599837</v>
      </c>
      <c r="R1817" s="76">
        <v>993273061621.91516</v>
      </c>
      <c r="S1817" s="56">
        <v>0.58625182842502099</v>
      </c>
      <c r="T1817" s="56">
        <v>0.38293250109916976</v>
      </c>
      <c r="U1817" s="46">
        <v>15.297579521606925</v>
      </c>
      <c r="V1817" s="76">
        <v>6369725092175.0605</v>
      </c>
      <c r="W1817" s="84">
        <v>2010.9358001581668</v>
      </c>
      <c r="X1817" s="82">
        <v>4.8060903406047413E-2</v>
      </c>
      <c r="Y1817" s="476">
        <v>2.0000000000000001E-4</v>
      </c>
    </row>
    <row r="1818" spans="1:25" x14ac:dyDescent="0.2">
      <c r="A1818" s="475">
        <v>1814</v>
      </c>
      <c r="B1818" s="56">
        <v>0.49071025000866703</v>
      </c>
      <c r="C1818" s="46">
        <v>1500</v>
      </c>
      <c r="D1818" s="56">
        <v>0.76727117469870776</v>
      </c>
      <c r="E1818" s="56">
        <v>0.28686740176647729</v>
      </c>
      <c r="F1818" s="250">
        <v>2023.75</v>
      </c>
      <c r="G1818" s="76">
        <v>136158866485.83855</v>
      </c>
      <c r="H1818" s="46">
        <v>20008236.649526175</v>
      </c>
      <c r="I1818" s="76">
        <v>581332155246.55798</v>
      </c>
      <c r="J1818" s="56">
        <v>0.3519608322683212</v>
      </c>
      <c r="K1818" s="76">
        <v>7985671420.8445396</v>
      </c>
      <c r="L1818" s="76">
        <v>0</v>
      </c>
      <c r="M1818" s="76">
        <v>196058293359.00208</v>
      </c>
      <c r="N1818" s="76">
        <v>42747488896.65995</v>
      </c>
      <c r="O1818" s="76">
        <v>29859.442397514562</v>
      </c>
      <c r="P1818" s="46">
        <v>263134.10753861442</v>
      </c>
      <c r="Q1818" s="46">
        <v>141713.40763936061</v>
      </c>
      <c r="R1818" s="76">
        <v>1030104096755.2472</v>
      </c>
      <c r="S1818" s="56">
        <v>0.52191797774790116</v>
      </c>
      <c r="T1818" s="56">
        <v>0.26246855021638071</v>
      </c>
      <c r="U1818" s="46">
        <v>15.96237125725661</v>
      </c>
      <c r="V1818" s="76">
        <v>4967121096454.2666</v>
      </c>
      <c r="W1818" s="84">
        <v>1568.3121496984606</v>
      </c>
      <c r="X1818" s="82">
        <v>4.3779142662815705E-2</v>
      </c>
      <c r="Y1818" s="476">
        <v>2.0000000000000001E-4</v>
      </c>
    </row>
    <row r="1819" spans="1:25" x14ac:dyDescent="0.2">
      <c r="A1819" s="475">
        <v>1815</v>
      </c>
      <c r="B1819" s="56">
        <v>0.53881731888105899</v>
      </c>
      <c r="C1819" s="46">
        <v>3288.2793849858363</v>
      </c>
      <c r="D1819" s="56">
        <v>0.75030915921960473</v>
      </c>
      <c r="E1819" s="56">
        <v>0.61384395891917554</v>
      </c>
      <c r="F1819" s="250">
        <v>2026.31</v>
      </c>
      <c r="G1819" s="76">
        <v>82554037108.730957</v>
      </c>
      <c r="H1819" s="46">
        <v>17598636.598128825</v>
      </c>
      <c r="I1819" s="76">
        <v>400177426366.49231</v>
      </c>
      <c r="J1819" s="56">
        <v>0.18199600451373144</v>
      </c>
      <c r="K1819" s="76">
        <v>15200286666.589575</v>
      </c>
      <c r="L1819" s="76">
        <v>19657632528.845982</v>
      </c>
      <c r="M1819" s="76">
        <v>36170016153.258438</v>
      </c>
      <c r="N1819" s="76">
        <v>26178682594.407318</v>
      </c>
      <c r="O1819" s="76">
        <v>27401.688567729925</v>
      </c>
      <c r="P1819" s="46">
        <v>193308.57548485207</v>
      </c>
      <c r="Q1819" s="46">
        <v>91470.181521734354</v>
      </c>
      <c r="R1819" s="76">
        <v>676465287771.38147</v>
      </c>
      <c r="S1819" s="56">
        <v>0.40553528972151776</v>
      </c>
      <c r="T1819" s="56">
        <v>0.2076200289908483</v>
      </c>
      <c r="U1819" s="46">
        <v>16.361730858781193</v>
      </c>
      <c r="V1819" s="76">
        <v>2583103180590.7671</v>
      </c>
      <c r="W1819" s="84">
        <v>815.78660539515215</v>
      </c>
      <c r="X1819" s="82">
        <v>4.336498308294557E-2</v>
      </c>
      <c r="Y1819" s="476">
        <v>2.0000000000000001E-4</v>
      </c>
    </row>
    <row r="1820" spans="1:25" x14ac:dyDescent="0.2">
      <c r="A1820" s="475">
        <v>1816</v>
      </c>
      <c r="B1820" s="56">
        <v>0.57693772952962696</v>
      </c>
      <c r="C1820" s="46">
        <v>4421.1062187666448</v>
      </c>
      <c r="D1820" s="56">
        <v>1.0408360290586947</v>
      </c>
      <c r="E1820" s="56">
        <v>0.6645126779236642</v>
      </c>
      <c r="F1820" s="250">
        <v>2024.83</v>
      </c>
      <c r="G1820" s="76">
        <v>437095292750.12146</v>
      </c>
      <c r="H1820" s="46">
        <v>31160945.761735067</v>
      </c>
      <c r="I1820" s="76">
        <v>727039842637.88745</v>
      </c>
      <c r="J1820" s="56">
        <v>0.27282116960816161</v>
      </c>
      <c r="K1820" s="76">
        <v>13993152553.809237</v>
      </c>
      <c r="L1820" s="76">
        <v>0</v>
      </c>
      <c r="M1820" s="76">
        <v>326407797973.68268</v>
      </c>
      <c r="N1820" s="76">
        <v>24893295365.17289</v>
      </c>
      <c r="O1820" s="76">
        <v>26957.27643374437</v>
      </c>
      <c r="P1820" s="46">
        <v>170720.50225827243</v>
      </c>
      <c r="Q1820" s="46">
        <v>88000.899148595243</v>
      </c>
      <c r="R1820" s="76">
        <v>1533364550433.636</v>
      </c>
      <c r="S1820" s="56">
        <v>0.5383662576347904</v>
      </c>
      <c r="T1820" s="56">
        <v>0.36800140585608038</v>
      </c>
      <c r="U1820" s="46">
        <v>17.611129218785187</v>
      </c>
      <c r="V1820" s="76">
        <v>10887459313722.48</v>
      </c>
      <c r="W1820" s="84">
        <v>3436.6066329385435</v>
      </c>
      <c r="X1820" s="82">
        <v>4.1726708793032183E-2</v>
      </c>
      <c r="Y1820" s="476">
        <v>2.0000000000000001E-4</v>
      </c>
    </row>
    <row r="1821" spans="1:25" x14ac:dyDescent="0.2">
      <c r="A1821" s="475">
        <v>1817</v>
      </c>
      <c r="B1821" s="56">
        <v>0.55056688262205244</v>
      </c>
      <c r="C1821" s="46">
        <v>3863.1396809337007</v>
      </c>
      <c r="D1821" s="56">
        <v>1.05951115428442</v>
      </c>
      <c r="E1821" s="56">
        <v>0.46171795867998955</v>
      </c>
      <c r="F1821" s="250">
        <v>2023.75</v>
      </c>
      <c r="G1821" s="76">
        <v>523349101529.02911</v>
      </c>
      <c r="H1821" s="46">
        <v>34343182.847502597</v>
      </c>
      <c r="I1821" s="76">
        <v>774577164795.30737</v>
      </c>
      <c r="J1821" s="56">
        <v>0.36235415323663467</v>
      </c>
      <c r="K1821" s="76">
        <v>17976003944.272243</v>
      </c>
      <c r="L1821" s="76">
        <v>0</v>
      </c>
      <c r="M1821" s="76">
        <v>562468101302.10181</v>
      </c>
      <c r="N1821" s="76">
        <v>121693255725.01018</v>
      </c>
      <c r="O1821" s="76">
        <v>28872.995929616402</v>
      </c>
      <c r="P1821" s="46">
        <v>731382.44006019027</v>
      </c>
      <c r="Q1821" s="46">
        <v>501085.26394306705</v>
      </c>
      <c r="R1821" s="76">
        <v>2060097332126.4844</v>
      </c>
      <c r="S1821" s="56">
        <v>0.60098425919254672</v>
      </c>
      <c r="T1821" s="56">
        <v>0.37862336730234225</v>
      </c>
      <c r="U1821" s="46">
        <v>16.983399393177127</v>
      </c>
      <c r="V1821" s="76">
        <v>14562338546571.738</v>
      </c>
      <c r="W1821" s="84">
        <v>4594.4253199651394</v>
      </c>
      <c r="X1821" s="82">
        <v>4.2930770377654637E-2</v>
      </c>
      <c r="Y1821" s="476">
        <v>2.0000000000000001E-4</v>
      </c>
    </row>
    <row r="1822" spans="1:25" x14ac:dyDescent="0.2">
      <c r="A1822" s="475">
        <v>1818</v>
      </c>
      <c r="B1822" s="56">
        <v>0.6148654204329318</v>
      </c>
      <c r="C1822" s="46">
        <v>8081.6223399666151</v>
      </c>
      <c r="D1822" s="56">
        <v>0.94507154905397994</v>
      </c>
      <c r="E1822" s="56">
        <v>0.54476249939713028</v>
      </c>
      <c r="F1822" s="250">
        <v>2023.8</v>
      </c>
      <c r="G1822" s="76">
        <v>243223308819.29385</v>
      </c>
      <c r="H1822" s="46">
        <v>26525104.833744626</v>
      </c>
      <c r="I1822" s="76">
        <v>737408598288.32922</v>
      </c>
      <c r="J1822" s="56">
        <v>0.36723547294286818</v>
      </c>
      <c r="K1822" s="76">
        <v>21793362418.651447</v>
      </c>
      <c r="L1822" s="76">
        <v>800643824.0315851</v>
      </c>
      <c r="M1822" s="76">
        <v>193824605771.24704</v>
      </c>
      <c r="N1822" s="76">
        <v>99113615724.118759</v>
      </c>
      <c r="O1822" s="76">
        <v>30233.891629038197</v>
      </c>
      <c r="P1822" s="46">
        <v>542243.53667675843</v>
      </c>
      <c r="Q1822" s="46">
        <v>352725.06620425143</v>
      </c>
      <c r="R1822" s="76">
        <v>1324061043197.1375</v>
      </c>
      <c r="S1822" s="56">
        <v>0.50977132400073666</v>
      </c>
      <c r="T1822" s="56">
        <v>0.32798645892975486</v>
      </c>
      <c r="U1822" s="46">
        <v>16.28973589575924</v>
      </c>
      <c r="V1822" s="76">
        <v>7762318000635.6016</v>
      </c>
      <c r="W1822" s="84">
        <v>2449.8590399998734</v>
      </c>
      <c r="X1822" s="82">
        <v>4.5085192024386385E-2</v>
      </c>
      <c r="Y1822" s="476">
        <v>2.0000000000000001E-4</v>
      </c>
    </row>
    <row r="1823" spans="1:25" x14ac:dyDescent="0.2">
      <c r="A1823" s="475">
        <v>1819</v>
      </c>
      <c r="B1823" s="56">
        <v>0.48612161098553008</v>
      </c>
      <c r="C1823" s="46">
        <v>8556.2463212373732</v>
      </c>
      <c r="D1823" s="56">
        <v>0.84204083893992365</v>
      </c>
      <c r="E1823" s="56">
        <v>0.36675743038974451</v>
      </c>
      <c r="F1823" s="250">
        <v>2026.13</v>
      </c>
      <c r="G1823" s="76">
        <v>131269632104.28426</v>
      </c>
      <c r="H1823" s="46">
        <v>20153976.707791697</v>
      </c>
      <c r="I1823" s="76">
        <v>518289078562.19427</v>
      </c>
      <c r="J1823" s="56">
        <v>0.240246909719529</v>
      </c>
      <c r="K1823" s="76">
        <v>35643626508.255501</v>
      </c>
      <c r="L1823" s="76">
        <v>67257927431.385643</v>
      </c>
      <c r="M1823" s="76">
        <v>63734681309.23391</v>
      </c>
      <c r="N1823" s="76">
        <v>63019863687.799965</v>
      </c>
      <c r="O1823" s="76">
        <v>25697.398830307036</v>
      </c>
      <c r="P1823" s="46">
        <v>355230.71782507643</v>
      </c>
      <c r="Q1823" s="46">
        <v>209387.94884434732</v>
      </c>
      <c r="R1823" s="76">
        <v>918427452349.53809</v>
      </c>
      <c r="S1823" s="56">
        <v>0.4254159485504907</v>
      </c>
      <c r="T1823" s="56">
        <v>0.23893082504413857</v>
      </c>
      <c r="U1823" s="46">
        <v>16.440778354324916</v>
      </c>
      <c r="V1823" s="76">
        <v>3895507861069.7173</v>
      </c>
      <c r="W1823" s="84">
        <v>1228.1290740492484</v>
      </c>
      <c r="X1823" s="82">
        <v>4.5081025249707682E-2</v>
      </c>
      <c r="Y1823" s="476">
        <v>2.0000000000000001E-4</v>
      </c>
    </row>
    <row r="1824" spans="1:25" x14ac:dyDescent="0.2">
      <c r="A1824" s="475">
        <v>1820</v>
      </c>
      <c r="B1824" s="56">
        <v>0.46221266599465649</v>
      </c>
      <c r="C1824" s="46">
        <v>5758.9969033859907</v>
      </c>
      <c r="D1824" s="56">
        <v>0.76562720361089909</v>
      </c>
      <c r="E1824" s="56">
        <v>0.65760206452551173</v>
      </c>
      <c r="F1824" s="250">
        <v>2025.56</v>
      </c>
      <c r="G1824" s="76">
        <v>333915568814.88202</v>
      </c>
      <c r="H1824" s="46">
        <v>18841410.473797992</v>
      </c>
      <c r="I1824" s="76">
        <v>537847594628.78693</v>
      </c>
      <c r="J1824" s="56">
        <v>0.40245169108550616</v>
      </c>
      <c r="K1824" s="76">
        <v>19171638170.690166</v>
      </c>
      <c r="L1824" s="76">
        <v>10604568599.159801</v>
      </c>
      <c r="M1824" s="76">
        <v>161895436237.82404</v>
      </c>
      <c r="N1824" s="76">
        <v>9094596411.1372223</v>
      </c>
      <c r="O1824" s="76">
        <v>32121.113193719608</v>
      </c>
      <c r="P1824" s="46">
        <v>105113.82014019432</v>
      </c>
      <c r="Q1824" s="46">
        <v>35154.792493530498</v>
      </c>
      <c r="R1824" s="76">
        <v>1140275521898.3306</v>
      </c>
      <c r="S1824" s="56">
        <v>0.60175323070852482</v>
      </c>
      <c r="T1824" s="56">
        <v>0.44325904854882237</v>
      </c>
      <c r="U1824" s="46">
        <v>16.913597762327367</v>
      </c>
      <c r="V1824" s="76">
        <v>9327842001279.8496</v>
      </c>
      <c r="W1824" s="84">
        <v>2943.5102600433966</v>
      </c>
      <c r="X1824" s="82">
        <v>4.341516134810576E-2</v>
      </c>
      <c r="Y1824" s="476">
        <v>2.0000000000000001E-4</v>
      </c>
    </row>
    <row r="1825" spans="1:25" x14ac:dyDescent="0.2">
      <c r="A1825" s="475">
        <v>1821</v>
      </c>
      <c r="B1825" s="56">
        <v>0.43803431492222927</v>
      </c>
      <c r="C1825" s="46">
        <v>6756.7425024658223</v>
      </c>
      <c r="D1825" s="56">
        <v>0.59358071622892072</v>
      </c>
      <c r="E1825" s="56">
        <v>0.53898840561559114</v>
      </c>
      <c r="F1825" s="250">
        <v>2026.21</v>
      </c>
      <c r="G1825" s="76">
        <v>98659226543.517593</v>
      </c>
      <c r="H1825" s="46">
        <v>12222612.261710333</v>
      </c>
      <c r="I1825" s="76">
        <v>434178663027.32593</v>
      </c>
      <c r="J1825" s="56">
        <v>0.43803431492222922</v>
      </c>
      <c r="K1825" s="76">
        <v>33728198301.182541</v>
      </c>
      <c r="L1825" s="76">
        <v>63919803318.028938</v>
      </c>
      <c r="M1825" s="76">
        <v>37955365510.37252</v>
      </c>
      <c r="N1825" s="76">
        <v>16329540026.754866</v>
      </c>
      <c r="O1825" s="76">
        <v>28309.158286140249</v>
      </c>
      <c r="P1825" s="46">
        <v>161304.4958872702</v>
      </c>
      <c r="Q1825" s="46">
        <v>71637.081882422499</v>
      </c>
      <c r="R1825" s="76">
        <v>674328226315.14294</v>
      </c>
      <c r="S1825" s="56">
        <v>0.52749278360227425</v>
      </c>
      <c r="T1825" s="56">
        <v>0.38202917158287519</v>
      </c>
      <c r="U1825" s="46">
        <v>15.180591798865485</v>
      </c>
      <c r="V1825" s="76">
        <v>4418732900686.7852</v>
      </c>
      <c r="W1825" s="84">
        <v>1393.0697712176132</v>
      </c>
      <c r="X1825" s="82">
        <v>4.6880431654133602E-2</v>
      </c>
      <c r="Y1825" s="476">
        <v>2.0000000000000001E-4</v>
      </c>
    </row>
    <row r="1826" spans="1:25" x14ac:dyDescent="0.2">
      <c r="A1826" s="475">
        <v>1822</v>
      </c>
      <c r="B1826" s="56">
        <v>0.41572430607775479</v>
      </c>
      <c r="C1826" s="46">
        <v>1500</v>
      </c>
      <c r="D1826" s="56">
        <v>0.74761215373087264</v>
      </c>
      <c r="E1826" s="56">
        <v>0.40344412442100036</v>
      </c>
      <c r="F1826" s="250">
        <v>2025.49</v>
      </c>
      <c r="G1826" s="76">
        <v>221413265335.09528</v>
      </c>
      <c r="H1826" s="46">
        <v>18620558.262770176</v>
      </c>
      <c r="I1826" s="76">
        <v>545769755136.42444</v>
      </c>
      <c r="J1826" s="56">
        <v>0.41572430607775479</v>
      </c>
      <c r="K1826" s="76">
        <v>20924979183.814629</v>
      </c>
      <c r="L1826" s="76">
        <v>30377108378.748573</v>
      </c>
      <c r="M1826" s="76">
        <v>96842417990.168655</v>
      </c>
      <c r="N1826" s="76">
        <v>46324840081.864807</v>
      </c>
      <c r="O1826" s="76">
        <v>32061.694961259531</v>
      </c>
      <c r="P1826" s="46">
        <v>322237.70600596821</v>
      </c>
      <c r="Q1826" s="46">
        <v>186525.91388441744</v>
      </c>
      <c r="R1826" s="76">
        <v>1007756362466.6685</v>
      </c>
      <c r="S1826" s="56">
        <v>0.55768591086422636</v>
      </c>
      <c r="T1826" s="56">
        <v>0.40519606511328843</v>
      </c>
      <c r="U1826" s="46">
        <v>16.183407931654592</v>
      </c>
      <c r="V1826" s="76">
        <v>7245173020497.0801</v>
      </c>
      <c r="W1826" s="84">
        <v>2285.1280976549742</v>
      </c>
      <c r="X1826" s="82">
        <v>4.5242022997439076E-2</v>
      </c>
      <c r="Y1826" s="476">
        <v>2.0000000000000001E-4</v>
      </c>
    </row>
    <row r="1827" spans="1:25" x14ac:dyDescent="0.2">
      <c r="A1827" s="475">
        <v>1823</v>
      </c>
      <c r="B1827" s="56">
        <v>0.48873425512379637</v>
      </c>
      <c r="C1827" s="46">
        <v>6289.193237822743</v>
      </c>
      <c r="D1827" s="56">
        <v>0.76763094302126789</v>
      </c>
      <c r="E1827" s="56">
        <v>0.48590873020789049</v>
      </c>
      <c r="F1827" s="250">
        <v>2025.22</v>
      </c>
      <c r="G1827" s="76">
        <v>169425973358.03012</v>
      </c>
      <c r="H1827" s="46">
        <v>18830077.996236432</v>
      </c>
      <c r="I1827" s="76">
        <v>456879195743.60205</v>
      </c>
      <c r="J1827" s="56">
        <v>0.34885508281876965</v>
      </c>
      <c r="K1827" s="76">
        <v>32748377671.038185</v>
      </c>
      <c r="L1827" s="76">
        <v>86498568053.523849</v>
      </c>
      <c r="M1827" s="76">
        <v>135330820897.35898</v>
      </c>
      <c r="N1827" s="76">
        <v>36444800232.512917</v>
      </c>
      <c r="O1827" s="76">
        <v>31291.77635873796</v>
      </c>
      <c r="P1827" s="46">
        <v>281509.85010773723</v>
      </c>
      <c r="Q1827" s="46">
        <v>155363.21415677149</v>
      </c>
      <c r="R1827" s="76">
        <v>975940868148.54529</v>
      </c>
      <c r="S1827" s="56">
        <v>0.55050888182970337</v>
      </c>
      <c r="T1827" s="56">
        <v>0.30737246118372313</v>
      </c>
      <c r="U1827" s="46">
        <v>16.293177826655658</v>
      </c>
      <c r="V1827" s="76">
        <v>5390838944943.5117</v>
      </c>
      <c r="W1827" s="84">
        <v>1702.7160971419557</v>
      </c>
      <c r="X1827" s="82">
        <v>4.5041194490870462E-2</v>
      </c>
      <c r="Y1827" s="476">
        <v>2.0000000000000001E-4</v>
      </c>
    </row>
    <row r="1828" spans="1:25" x14ac:dyDescent="0.2">
      <c r="A1828" s="475">
        <v>1824</v>
      </c>
      <c r="B1828" s="56">
        <v>0.43876668043397904</v>
      </c>
      <c r="C1828" s="46">
        <v>6595.8157815411651</v>
      </c>
      <c r="D1828" s="56">
        <v>0.66951153037012012</v>
      </c>
      <c r="E1828" s="56">
        <v>0.36069169388407946</v>
      </c>
      <c r="F1828" s="250">
        <v>2025.87</v>
      </c>
      <c r="G1828" s="76">
        <v>350336490260.31799</v>
      </c>
      <c r="H1828" s="46">
        <v>13948692.822469436</v>
      </c>
      <c r="I1828" s="76">
        <v>403770945326.90558</v>
      </c>
      <c r="J1828" s="56">
        <v>0.40849990520754742</v>
      </c>
      <c r="K1828" s="76">
        <v>27512697535.954586</v>
      </c>
      <c r="L1828" s="76">
        <v>66793243519.334755</v>
      </c>
      <c r="M1828" s="76">
        <v>162948179767.41977</v>
      </c>
      <c r="N1828" s="76">
        <v>7960938945.7087002</v>
      </c>
      <c r="O1828" s="76">
        <v>25283.042208204468</v>
      </c>
      <c r="P1828" s="46">
        <v>101465.43749999919</v>
      </c>
      <c r="Q1828" s="46">
        <v>33113.812499999185</v>
      </c>
      <c r="R1828" s="76">
        <v>1043464611473.3052</v>
      </c>
      <c r="S1828" s="56">
        <v>0.63695742952665113</v>
      </c>
      <c r="T1828" s="56">
        <v>0.4542483356351617</v>
      </c>
      <c r="U1828" s="46">
        <v>17.342073603688057</v>
      </c>
      <c r="V1828" s="76">
        <v>8914369625014.082</v>
      </c>
      <c r="W1828" s="84">
        <v>2812.801227056751</v>
      </c>
      <c r="X1828" s="82">
        <v>4.2604113544550147E-2</v>
      </c>
      <c r="Y1828" s="476">
        <v>2.0000000000000001E-4</v>
      </c>
    </row>
    <row r="1829" spans="1:25" x14ac:dyDescent="0.2">
      <c r="A1829" s="475">
        <v>1825</v>
      </c>
      <c r="B1829" s="56">
        <v>0.57285650468008953</v>
      </c>
      <c r="C1829" s="46">
        <v>4260.3864510805306</v>
      </c>
      <c r="D1829" s="56">
        <v>0.69576646788027785</v>
      </c>
      <c r="E1829" s="56">
        <v>0.66587584688489354</v>
      </c>
      <c r="F1829" s="250">
        <v>2024.78</v>
      </c>
      <c r="G1829" s="76">
        <v>165965507995.29837</v>
      </c>
      <c r="H1829" s="46">
        <v>15326582.994497573</v>
      </c>
      <c r="I1829" s="76">
        <v>328422035868.16711</v>
      </c>
      <c r="J1829" s="56">
        <v>0.15076817062985393</v>
      </c>
      <c r="K1829" s="76">
        <v>7552524837.9693155</v>
      </c>
      <c r="L1829" s="76">
        <v>0</v>
      </c>
      <c r="M1829" s="76">
        <v>113610327247.24234</v>
      </c>
      <c r="N1829" s="76">
        <v>42820226026.797905</v>
      </c>
      <c r="O1829" s="76">
        <v>19908.298040504924</v>
      </c>
      <c r="P1829" s="46">
        <v>284106.75821102323</v>
      </c>
      <c r="Q1829" s="46">
        <v>158901.80838630733</v>
      </c>
      <c r="R1829" s="76">
        <v>664657082599.7616</v>
      </c>
      <c r="S1829" s="56">
        <v>0.4409392382957234</v>
      </c>
      <c r="T1829" s="56">
        <v>0.27294692648240493</v>
      </c>
      <c r="U1829" s="46">
        <v>18.412688987428151</v>
      </c>
      <c r="V1829" s="76">
        <v>3620361147412.729</v>
      </c>
      <c r="W1829" s="84">
        <v>1143.2012947515941</v>
      </c>
      <c r="X1829" s="82">
        <v>4.0305825625854386E-2</v>
      </c>
      <c r="Y1829" s="476">
        <v>2.0000000000000001E-4</v>
      </c>
    </row>
    <row r="1830" spans="1:25" x14ac:dyDescent="0.2">
      <c r="A1830" s="475">
        <v>1826</v>
      </c>
      <c r="B1830" s="56">
        <v>0.43952420411604226</v>
      </c>
      <c r="C1830" s="46">
        <v>1500</v>
      </c>
      <c r="D1830" s="56">
        <v>0.82150278383440212</v>
      </c>
      <c r="E1830" s="56">
        <v>0.48839589563621577</v>
      </c>
      <c r="F1830" s="250">
        <v>2026.31</v>
      </c>
      <c r="G1830" s="76">
        <v>211121519006.14401</v>
      </c>
      <c r="H1830" s="46">
        <v>22480390.718070235</v>
      </c>
      <c r="I1830" s="76">
        <v>495329617580.40118</v>
      </c>
      <c r="J1830" s="56">
        <v>0.36500482495514486</v>
      </c>
      <c r="K1830" s="76">
        <v>32826102443.678215</v>
      </c>
      <c r="L1830" s="76">
        <v>83518785632.90181</v>
      </c>
      <c r="M1830" s="76">
        <v>57220234295.273743</v>
      </c>
      <c r="N1830" s="76">
        <v>54602532028.578506</v>
      </c>
      <c r="O1830" s="76">
        <v>26929.152282489795</v>
      </c>
      <c r="P1830" s="46">
        <v>405829.51102387672</v>
      </c>
      <c r="Q1830" s="46">
        <v>248962.71061801582</v>
      </c>
      <c r="R1830" s="76">
        <v>878516810129.25745</v>
      </c>
      <c r="S1830" s="56">
        <v>0.50316065122762554</v>
      </c>
      <c r="T1830" s="56">
        <v>0.41732379584766816</v>
      </c>
      <c r="U1830" s="46">
        <v>16.347829425053</v>
      </c>
      <c r="V1830" s="76">
        <v>6762535777941.3574</v>
      </c>
      <c r="W1830" s="84">
        <v>2134.0284067522293</v>
      </c>
      <c r="X1830" s="82">
        <v>4.3540116187783091E-2</v>
      </c>
      <c r="Y1830" s="476">
        <v>2.0000000000000001E-4</v>
      </c>
    </row>
    <row r="1831" spans="1:25" x14ac:dyDescent="0.2">
      <c r="A1831" s="475">
        <v>1827</v>
      </c>
      <c r="B1831" s="56">
        <v>0.48625000849321343</v>
      </c>
      <c r="C1831" s="46">
        <v>3111.2595863222432</v>
      </c>
      <c r="D1831" s="56">
        <v>0.98304278181632787</v>
      </c>
      <c r="E1831" s="56">
        <v>0.48939082194875949</v>
      </c>
      <c r="F1831" s="250">
        <v>2025.21</v>
      </c>
      <c r="G1831" s="76">
        <v>185008886933.93085</v>
      </c>
      <c r="H1831" s="46">
        <v>29934594.367307212</v>
      </c>
      <c r="I1831" s="76">
        <v>730836576509.32129</v>
      </c>
      <c r="J1831" s="56">
        <v>0.41576157294732941</v>
      </c>
      <c r="K1831" s="76">
        <v>31767064626.134624</v>
      </c>
      <c r="L1831" s="76">
        <v>59363554132.636421</v>
      </c>
      <c r="M1831" s="76">
        <v>134498556751.7916</v>
      </c>
      <c r="N1831" s="76">
        <v>108088574685.09366</v>
      </c>
      <c r="O1831" s="76">
        <v>33053.219104198295</v>
      </c>
      <c r="P1831" s="46">
        <v>677049.11852907739</v>
      </c>
      <c r="Q1831" s="46">
        <v>459759.85663109267</v>
      </c>
      <c r="R1831" s="76">
        <v>1308834656248.8962</v>
      </c>
      <c r="S1831" s="56">
        <v>0.52795855401394132</v>
      </c>
      <c r="T1831" s="56">
        <v>0.33608749729808152</v>
      </c>
      <c r="U1831" s="46">
        <v>15.420880705789424</v>
      </c>
      <c r="V1831" s="76">
        <v>7553190996841.9209</v>
      </c>
      <c r="W1831" s="84">
        <v>2383.9970129579333</v>
      </c>
      <c r="X1831" s="82">
        <v>4.6681163713610301E-2</v>
      </c>
      <c r="Y1831" s="476">
        <v>2.0000000000000001E-4</v>
      </c>
    </row>
    <row r="1832" spans="1:25" x14ac:dyDescent="0.2">
      <c r="A1832" s="475">
        <v>1828</v>
      </c>
      <c r="B1832" s="56">
        <v>0.47358940110855208</v>
      </c>
      <c r="C1832" s="46">
        <v>4478.3950208134929</v>
      </c>
      <c r="D1832" s="56">
        <v>0.47252601448704928</v>
      </c>
      <c r="E1832" s="56">
        <v>0.54123450630827741</v>
      </c>
      <c r="F1832" s="250">
        <v>2027.31</v>
      </c>
      <c r="G1832" s="76">
        <v>68004961681.236</v>
      </c>
      <c r="H1832" s="46">
        <v>8996223.3010712508</v>
      </c>
      <c r="I1832" s="76">
        <v>299591436333.76465</v>
      </c>
      <c r="J1832" s="56">
        <v>0.44214292612919848</v>
      </c>
      <c r="K1832" s="76">
        <v>38965409519.812737</v>
      </c>
      <c r="L1832" s="76">
        <v>101843969238.68158</v>
      </c>
      <c r="M1832" s="76">
        <v>0</v>
      </c>
      <c r="N1832" s="76">
        <v>32451342906.924511</v>
      </c>
      <c r="O1832" s="76">
        <v>35292.199570613397</v>
      </c>
      <c r="P1832" s="46">
        <v>240312.16134875978</v>
      </c>
      <c r="Q1832" s="46">
        <v>131046.23041548158</v>
      </c>
      <c r="R1832" s="76">
        <v>500764203120.45874</v>
      </c>
      <c r="S1832" s="56">
        <v>0.50794218131226243</v>
      </c>
      <c r="T1832" s="56">
        <v>0.38569899719041223</v>
      </c>
      <c r="U1832" s="46">
        <v>14.926672626851941</v>
      </c>
      <c r="V1832" s="76">
        <v>3283517588019.3662</v>
      </c>
      <c r="W1832" s="84">
        <v>1036.1307987808671</v>
      </c>
      <c r="X1832" s="82">
        <v>4.7286424263126271E-2</v>
      </c>
      <c r="Y1832" s="476">
        <v>2.0000000000000001E-4</v>
      </c>
    </row>
    <row r="1833" spans="1:25" x14ac:dyDescent="0.2">
      <c r="A1833" s="475">
        <v>1829</v>
      </c>
      <c r="B1833" s="56">
        <v>0.37325654060548208</v>
      </c>
      <c r="C1833" s="46">
        <v>5343.845248386624</v>
      </c>
      <c r="D1833" s="56">
        <v>1.2148245220760603</v>
      </c>
      <c r="E1833" s="56">
        <v>0.7</v>
      </c>
      <c r="F1833" s="250">
        <v>2024.79</v>
      </c>
      <c r="G1833" s="76">
        <v>158193144762.52188</v>
      </c>
      <c r="H1833" s="46">
        <v>29504305.47123725</v>
      </c>
      <c r="I1833" s="76">
        <v>633508895494.34216</v>
      </c>
      <c r="J1833" s="56">
        <v>0.28775331525512493</v>
      </c>
      <c r="K1833" s="76">
        <v>6218635834.8269539</v>
      </c>
      <c r="L1833" s="76">
        <v>12405797679.933987</v>
      </c>
      <c r="M1833" s="76">
        <v>217609291616.60779</v>
      </c>
      <c r="N1833" s="76">
        <v>1630842493.0648367</v>
      </c>
      <c r="O1833" s="76">
        <v>29120.56488766961</v>
      </c>
      <c r="P1833" s="46">
        <v>47911</v>
      </c>
      <c r="Q1833" s="46">
        <v>6541</v>
      </c>
      <c r="R1833" s="76">
        <v>1191410632470.1096</v>
      </c>
      <c r="S1833" s="56">
        <v>0.5238269024645511</v>
      </c>
      <c r="T1833" s="56">
        <v>0.24331814828681386</v>
      </c>
      <c r="U1833" s="46">
        <v>16.25965396026751</v>
      </c>
      <c r="V1833" s="76">
        <v>5171662411613.9189</v>
      </c>
      <c r="W1833" s="84">
        <v>1632.2506751700328</v>
      </c>
      <c r="X1833" s="82">
        <v>4.5526054187311357E-2</v>
      </c>
      <c r="Y1833" s="476">
        <v>2.0000000000000001E-4</v>
      </c>
    </row>
    <row r="1834" spans="1:25" x14ac:dyDescent="0.2">
      <c r="A1834" s="475">
        <v>1830</v>
      </c>
      <c r="B1834" s="56">
        <v>0.54311044604531866</v>
      </c>
      <c r="C1834" s="46">
        <v>5165.1275147412316</v>
      </c>
      <c r="D1834" s="56">
        <v>0.64238716414493591</v>
      </c>
      <c r="E1834" s="56">
        <v>0.37017352009196058</v>
      </c>
      <c r="F1834" s="250">
        <v>2025.07</v>
      </c>
      <c r="G1834" s="76">
        <v>167606947040.96329</v>
      </c>
      <c r="H1834" s="46">
        <v>13645705.668694546</v>
      </c>
      <c r="I1834" s="76">
        <v>370917229861.38586</v>
      </c>
      <c r="J1834" s="56">
        <v>0.41694474117298774</v>
      </c>
      <c r="K1834" s="76">
        <v>20983479535.034348</v>
      </c>
      <c r="L1834" s="76">
        <v>56257105491.705658</v>
      </c>
      <c r="M1834" s="76">
        <v>98576760778.760101</v>
      </c>
      <c r="N1834" s="76">
        <v>38366208674.937653</v>
      </c>
      <c r="O1834" s="76">
        <v>35286.550452797441</v>
      </c>
      <c r="P1834" s="46">
        <v>304573.99453483883</v>
      </c>
      <c r="Q1834" s="46">
        <v>175621.44241732982</v>
      </c>
      <c r="R1834" s="76">
        <v>760877236126.53259</v>
      </c>
      <c r="S1834" s="56">
        <v>0.57721165838899624</v>
      </c>
      <c r="T1834" s="56">
        <v>0.40870794804338412</v>
      </c>
      <c r="U1834" s="46">
        <v>16.113034785227445</v>
      </c>
      <c r="V1834" s="76">
        <v>5532530655812.127</v>
      </c>
      <c r="W1834" s="84">
        <v>1746.7782858566179</v>
      </c>
      <c r="X1834" s="82">
        <v>4.5249406583696132E-2</v>
      </c>
      <c r="Y1834" s="476">
        <v>2.0000000000000001E-4</v>
      </c>
    </row>
    <row r="1835" spans="1:25" x14ac:dyDescent="0.2">
      <c r="A1835" s="475">
        <v>1831</v>
      </c>
      <c r="B1835" s="56">
        <v>0.4218336103466086</v>
      </c>
      <c r="C1835" s="46">
        <v>2972.33816917693</v>
      </c>
      <c r="D1835" s="56">
        <v>0.93137563234385834</v>
      </c>
      <c r="E1835" s="56">
        <v>0.33442158453629645</v>
      </c>
      <c r="F1835" s="250">
        <v>2024.77</v>
      </c>
      <c r="G1835" s="76">
        <v>319956760963.64984</v>
      </c>
      <c r="H1835" s="46">
        <v>26760797.143321738</v>
      </c>
      <c r="I1835" s="76">
        <v>686371382251.33203</v>
      </c>
      <c r="J1835" s="56">
        <v>0.33721077488457318</v>
      </c>
      <c r="K1835" s="76">
        <v>22002485008.225426</v>
      </c>
      <c r="L1835" s="76">
        <v>49248183556.866791</v>
      </c>
      <c r="M1835" s="76">
        <v>239218531646.12726</v>
      </c>
      <c r="N1835" s="76">
        <v>75890373905.851013</v>
      </c>
      <c r="O1835" s="76">
        <v>25974.330307814955</v>
      </c>
      <c r="P1835" s="46">
        <v>439345.33338941203</v>
      </c>
      <c r="Q1835" s="46">
        <v>272037.27534163743</v>
      </c>
      <c r="R1835" s="76">
        <v>1411529484074.262</v>
      </c>
      <c r="S1835" s="56">
        <v>0.53745542178923145</v>
      </c>
      <c r="T1835" s="56">
        <v>0.36758934401988475</v>
      </c>
      <c r="U1835" s="46">
        <v>16.631897238734407</v>
      </c>
      <c r="V1835" s="76">
        <v>9446142964096.166</v>
      </c>
      <c r="W1835" s="84">
        <v>2975.9501587247964</v>
      </c>
      <c r="X1835" s="82">
        <v>4.4211272517816994E-2</v>
      </c>
      <c r="Y1835" s="476">
        <v>2.0000000000000001E-4</v>
      </c>
    </row>
    <row r="1836" spans="1:25" x14ac:dyDescent="0.2">
      <c r="A1836" s="475">
        <v>1832</v>
      </c>
      <c r="B1836" s="56">
        <v>0.52666050230510797</v>
      </c>
      <c r="C1836" s="46">
        <v>1500</v>
      </c>
      <c r="D1836" s="56">
        <v>0.39063325542404387</v>
      </c>
      <c r="E1836" s="56">
        <v>0.1187246655088936</v>
      </c>
      <c r="F1836" s="250">
        <v>2024.88</v>
      </c>
      <c r="G1836" s="76">
        <v>91469028637.016861</v>
      </c>
      <c r="H1836" s="46">
        <v>6878753.5020344667</v>
      </c>
      <c r="I1836" s="76">
        <v>271764474589.22745</v>
      </c>
      <c r="J1836" s="56">
        <v>0.49176820791312537</v>
      </c>
      <c r="K1836" s="76">
        <v>12949187549.298067</v>
      </c>
      <c r="L1836" s="76">
        <v>304734460.80656952</v>
      </c>
      <c r="M1836" s="76">
        <v>116107546239.44414</v>
      </c>
      <c r="N1836" s="76">
        <v>56044045251.239212</v>
      </c>
      <c r="O1836" s="76">
        <v>41357.902608495358</v>
      </c>
      <c r="P1836" s="46">
        <v>402534.76557513955</v>
      </c>
      <c r="Q1836" s="46">
        <v>212384.52365158655</v>
      </c>
      <c r="R1836" s="76">
        <v>594969298599.39148</v>
      </c>
      <c r="S1836" s="56">
        <v>0.59325021849915294</v>
      </c>
      <c r="T1836" s="56">
        <v>0.33613801847906816</v>
      </c>
      <c r="U1836" s="46">
        <v>15.680401929033945</v>
      </c>
      <c r="V1836" s="76">
        <v>3544344220894.1968</v>
      </c>
      <c r="W1836" s="84">
        <v>1118.6077498096806</v>
      </c>
      <c r="X1836" s="82">
        <v>4.5347483670700586E-2</v>
      </c>
      <c r="Y1836" s="476">
        <v>2.0000000000000001E-4</v>
      </c>
    </row>
    <row r="1837" spans="1:25" x14ac:dyDescent="0.2">
      <c r="A1837" s="475">
        <v>1833</v>
      </c>
      <c r="B1837" s="56">
        <v>0.42826117441691458</v>
      </c>
      <c r="C1837" s="46">
        <v>9873.6045483095604</v>
      </c>
      <c r="D1837" s="56">
        <v>1.0047025998760979</v>
      </c>
      <c r="E1837" s="56">
        <v>0.205661612272005</v>
      </c>
      <c r="F1837" s="250">
        <v>2023.9</v>
      </c>
      <c r="G1837" s="76">
        <v>332431456128.30518</v>
      </c>
      <c r="H1837" s="46">
        <v>26422882.779173188</v>
      </c>
      <c r="I1837" s="76">
        <v>626319750160.55579</v>
      </c>
      <c r="J1837" s="56">
        <v>0.2507129392487244</v>
      </c>
      <c r="K1837" s="76">
        <v>12464857294.077444</v>
      </c>
      <c r="L1837" s="76">
        <v>0</v>
      </c>
      <c r="M1837" s="76">
        <v>268249297552.375</v>
      </c>
      <c r="N1837" s="76">
        <v>3363965423.3900757</v>
      </c>
      <c r="O1837" s="76">
        <v>33671.945766120465</v>
      </c>
      <c r="P1837" s="46">
        <v>58609.94764714138</v>
      </c>
      <c r="Q1837" s="46">
        <v>11890.473823570692</v>
      </c>
      <c r="R1837" s="76">
        <v>1315480076743.6682</v>
      </c>
      <c r="S1837" s="56">
        <v>0.5355100070201656</v>
      </c>
      <c r="T1837" s="56">
        <v>0.36524593713998549</v>
      </c>
      <c r="U1837" s="46">
        <v>17.101742109629811</v>
      </c>
      <c r="V1837" s="76">
        <v>8935769273891.9004</v>
      </c>
      <c r="W1837" s="84">
        <v>2820.6618578238199</v>
      </c>
      <c r="X1837" s="82">
        <v>4.3536417909152615E-2</v>
      </c>
      <c r="Y1837" s="476">
        <v>2.0000000000000001E-4</v>
      </c>
    </row>
    <row r="1838" spans="1:25" x14ac:dyDescent="0.2">
      <c r="A1838" s="475">
        <v>1834</v>
      </c>
      <c r="B1838" s="56">
        <v>0.43868840943504839</v>
      </c>
      <c r="C1838" s="46">
        <v>3876.4128049494875</v>
      </c>
      <c r="D1838" s="56">
        <v>1.1572563923778825</v>
      </c>
      <c r="E1838" s="56">
        <v>0.55182892951343454</v>
      </c>
      <c r="F1838" s="250">
        <v>2023.75</v>
      </c>
      <c r="G1838" s="76">
        <v>347190246253.65582</v>
      </c>
      <c r="H1838" s="46">
        <v>41627302.458047777</v>
      </c>
      <c r="I1838" s="76">
        <v>760098094644.81921</v>
      </c>
      <c r="J1838" s="56">
        <v>0.25977945125673985</v>
      </c>
      <c r="K1838" s="76">
        <v>12625714595.019402</v>
      </c>
      <c r="L1838" s="76">
        <v>0</v>
      </c>
      <c r="M1838" s="76">
        <v>309144661914.33807</v>
      </c>
      <c r="N1838" s="76">
        <v>16551640482.111715</v>
      </c>
      <c r="O1838" s="76">
        <v>28615.565014039174</v>
      </c>
      <c r="P1838" s="46">
        <v>163075.61025932553</v>
      </c>
      <c r="Q1838" s="46">
        <v>69626.154568534403</v>
      </c>
      <c r="R1838" s="76">
        <v>1454330008465.8691</v>
      </c>
      <c r="S1838" s="56">
        <v>0.50801725226077177</v>
      </c>
      <c r="T1838" s="56">
        <v>0.32756943980618486</v>
      </c>
      <c r="U1838" s="46">
        <v>17.33864555123197</v>
      </c>
      <c r="V1838" s="76">
        <v>8990878591579.7461</v>
      </c>
      <c r="W1838" s="84">
        <v>2836.0051345387647</v>
      </c>
      <c r="X1838" s="82">
        <v>4.2742849561209398E-2</v>
      </c>
      <c r="Y1838" s="476">
        <v>2.0000000000000001E-4</v>
      </c>
    </row>
    <row r="1839" spans="1:25" x14ac:dyDescent="0.2">
      <c r="A1839" s="475">
        <v>1835</v>
      </c>
      <c r="B1839" s="56">
        <v>0.534633198078452</v>
      </c>
      <c r="C1839" s="46">
        <v>7650.8287662833964</v>
      </c>
      <c r="D1839" s="56">
        <v>0.39305304018125842</v>
      </c>
      <c r="E1839" s="56">
        <v>0.44835184234576264</v>
      </c>
      <c r="F1839" s="250">
        <v>2026.44</v>
      </c>
      <c r="G1839" s="76">
        <v>80082978172.274277</v>
      </c>
      <c r="H1839" s="46">
        <v>7165389.2439570194</v>
      </c>
      <c r="I1839" s="76">
        <v>198839743845.2692</v>
      </c>
      <c r="J1839" s="56">
        <v>0.36091112793182312</v>
      </c>
      <c r="K1839" s="76">
        <v>21125344469.938744</v>
      </c>
      <c r="L1839" s="76">
        <v>67638319208.933685</v>
      </c>
      <c r="M1839" s="76">
        <v>22837307965.16864</v>
      </c>
      <c r="N1839" s="76">
        <v>45774154815.652458</v>
      </c>
      <c r="O1839" s="76">
        <v>31342.074421484205</v>
      </c>
      <c r="P1839" s="46">
        <v>345164.68485821976</v>
      </c>
      <c r="Q1839" s="46">
        <v>213594.85517807986</v>
      </c>
      <c r="R1839" s="76">
        <v>443592256159.22034</v>
      </c>
      <c r="S1839" s="56">
        <v>0.51685507720328583</v>
      </c>
      <c r="T1839" s="56">
        <v>0.34781354323008579</v>
      </c>
      <c r="U1839" s="46">
        <v>15.975877970518242</v>
      </c>
      <c r="V1839" s="76">
        <v>2768629466174.8228</v>
      </c>
      <c r="W1839" s="84">
        <v>873.57193248852491</v>
      </c>
      <c r="X1839" s="82">
        <v>4.4701779927707332E-2</v>
      </c>
      <c r="Y1839" s="476">
        <v>2.0000000000000001E-4</v>
      </c>
    </row>
    <row r="1840" spans="1:25" x14ac:dyDescent="0.2">
      <c r="A1840" s="475">
        <v>1836</v>
      </c>
      <c r="B1840" s="56">
        <v>0.2</v>
      </c>
      <c r="C1840" s="46">
        <v>5139.469508787678</v>
      </c>
      <c r="D1840" s="56">
        <v>0.33966944851916664</v>
      </c>
      <c r="E1840" s="56">
        <v>0.48368096692128792</v>
      </c>
      <c r="F1840" s="250">
        <v>2023.9</v>
      </c>
      <c r="G1840" s="76">
        <v>123186539713.55029</v>
      </c>
      <c r="H1840" s="46">
        <v>5842768.9169165166</v>
      </c>
      <c r="I1840" s="76">
        <v>217625653504.60822</v>
      </c>
      <c r="J1840" s="56">
        <v>0.19999999999999996</v>
      </c>
      <c r="K1840" s="76">
        <v>8852255033.0192299</v>
      </c>
      <c r="L1840" s="76">
        <v>0</v>
      </c>
      <c r="M1840" s="76">
        <v>162214932543.36395</v>
      </c>
      <c r="N1840" s="76">
        <v>24183501655.221821</v>
      </c>
      <c r="O1840" s="76">
        <v>30694.550957611264</v>
      </c>
      <c r="P1840" s="46">
        <v>223443.77478279697</v>
      </c>
      <c r="Q1840" s="46">
        <v>97606.196792822244</v>
      </c>
      <c r="R1840" s="76">
        <v>605577698712.22449</v>
      </c>
      <c r="S1840" s="56">
        <v>0.55889358375171472</v>
      </c>
      <c r="T1840" s="56">
        <v>0.25683166704976906</v>
      </c>
      <c r="U1840" s="46">
        <v>17.661741977367253</v>
      </c>
      <c r="V1840" s="76">
        <v>3056708452895.6587</v>
      </c>
      <c r="W1840" s="84">
        <v>965.06722594544249</v>
      </c>
      <c r="X1840" s="82">
        <v>4.0924765363463678E-2</v>
      </c>
      <c r="Y1840" s="476">
        <v>2.0000000000000001E-4</v>
      </c>
    </row>
    <row r="1841" spans="1:25" x14ac:dyDescent="0.2">
      <c r="A1841" s="475">
        <v>1837</v>
      </c>
      <c r="B1841" s="56">
        <v>0.37047771167992338</v>
      </c>
      <c r="C1841" s="46">
        <v>5958.4095474515689</v>
      </c>
      <c r="D1841" s="56">
        <v>0.38008265404886321</v>
      </c>
      <c r="E1841" s="56">
        <v>0.59572297554287057</v>
      </c>
      <c r="F1841" s="250">
        <v>2024.46</v>
      </c>
      <c r="G1841" s="76">
        <v>309888991644.55676</v>
      </c>
      <c r="H1841" s="46">
        <v>6492906.9906491078</v>
      </c>
      <c r="I1841" s="76">
        <v>266612844869.0607</v>
      </c>
      <c r="J1841" s="56">
        <v>0.37047771167992338</v>
      </c>
      <c r="K1841" s="76">
        <v>6542710278.4239559</v>
      </c>
      <c r="L1841" s="76">
        <v>0</v>
      </c>
      <c r="M1841" s="76">
        <v>264655856344.96643</v>
      </c>
      <c r="N1841" s="76">
        <v>49843977480.891586</v>
      </c>
      <c r="O1841" s="76">
        <v>26091.573223989682</v>
      </c>
      <c r="P1841" s="46">
        <v>389244.64126563037</v>
      </c>
      <c r="Q1841" s="46">
        <v>203743.65685658145</v>
      </c>
      <c r="R1841" s="76">
        <v>951382236375.8584</v>
      </c>
      <c r="S1841" s="56">
        <v>0.64574646462497032</v>
      </c>
      <c r="T1841" s="56">
        <v>0.41708111658998398</v>
      </c>
      <c r="U1841" s="46">
        <v>17.670160500537239</v>
      </c>
      <c r="V1841" s="76">
        <v>7713380699868.0742</v>
      </c>
      <c r="W1841" s="84">
        <v>2434.6189721850697</v>
      </c>
      <c r="X1841" s="82">
        <v>4.1323464980132701E-2</v>
      </c>
      <c r="Y1841" s="476">
        <v>2.0000000000000001E-4</v>
      </c>
    </row>
    <row r="1842" spans="1:25" x14ac:dyDescent="0.2">
      <c r="A1842" s="475">
        <v>1838</v>
      </c>
      <c r="B1842" s="56">
        <v>0.46056501197745592</v>
      </c>
      <c r="C1842" s="46">
        <v>4879.1689130628847</v>
      </c>
      <c r="D1842" s="56">
        <v>1.0400718754393212</v>
      </c>
      <c r="E1842" s="56">
        <v>0.15409922122885744</v>
      </c>
      <c r="F1842" s="250">
        <v>2024.8</v>
      </c>
      <c r="G1842" s="76">
        <v>237315101885.86533</v>
      </c>
      <c r="H1842" s="46">
        <v>32981192.164324518</v>
      </c>
      <c r="I1842" s="76">
        <v>718525070643.14185</v>
      </c>
      <c r="J1842" s="56">
        <v>0.32963443398967851</v>
      </c>
      <c r="K1842" s="76">
        <v>28928034256.365166</v>
      </c>
      <c r="L1842" s="76">
        <v>38840103029.675644</v>
      </c>
      <c r="M1842" s="76">
        <v>182575811505.17087</v>
      </c>
      <c r="N1842" s="76">
        <v>83044501994.640854</v>
      </c>
      <c r="O1842" s="76">
        <v>23490.80369843866</v>
      </c>
      <c r="P1842" s="46">
        <v>531091.16029365174</v>
      </c>
      <c r="Q1842" s="46">
        <v>340940.25165345176</v>
      </c>
      <c r="R1842" s="76">
        <v>1334259228030.8052</v>
      </c>
      <c r="S1842" s="56">
        <v>0.50387179702502849</v>
      </c>
      <c r="T1842" s="56">
        <v>0.30254310497445863</v>
      </c>
      <c r="U1842" s="46">
        <v>16.425610490873897</v>
      </c>
      <c r="V1842" s="76">
        <v>7240470484129.0439</v>
      </c>
      <c r="W1842" s="84">
        <v>2285.1786126957372</v>
      </c>
      <c r="X1842" s="82">
        <v>4.4906335536056739E-2</v>
      </c>
      <c r="Y1842" s="476">
        <v>2.0000000000000001E-4</v>
      </c>
    </row>
    <row r="1843" spans="1:25" x14ac:dyDescent="0.2">
      <c r="A1843" s="475">
        <v>1839</v>
      </c>
      <c r="B1843" s="56">
        <v>0.47699418673747557</v>
      </c>
      <c r="C1843" s="46">
        <v>4527.728463123638</v>
      </c>
      <c r="D1843" s="56">
        <v>0.66052364010983433</v>
      </c>
      <c r="E1843" s="56">
        <v>0.53991076046820441</v>
      </c>
      <c r="F1843" s="250">
        <v>2025.76</v>
      </c>
      <c r="G1843" s="76">
        <v>161586036234.44925</v>
      </c>
      <c r="H1843" s="46">
        <v>14296247.771888031</v>
      </c>
      <c r="I1843" s="76">
        <v>466416691559.24927</v>
      </c>
      <c r="J1843" s="56">
        <v>0.43826348181752961</v>
      </c>
      <c r="K1843" s="76">
        <v>16446276669.309837</v>
      </c>
      <c r="L1843" s="76">
        <v>24772106883.667175</v>
      </c>
      <c r="M1843" s="76">
        <v>130285408079.07828</v>
      </c>
      <c r="N1843" s="76">
        <v>124398233970.32195</v>
      </c>
      <c r="O1843" s="76">
        <v>25650.245662218567</v>
      </c>
      <c r="P1843" s="46">
        <v>669363.05087377178</v>
      </c>
      <c r="Q1843" s="46">
        <v>465686.1749469678</v>
      </c>
      <c r="R1843" s="76">
        <v>985070789730.44641</v>
      </c>
      <c r="S1843" s="56">
        <v>0.55346276024099916</v>
      </c>
      <c r="T1843" s="56">
        <v>0.33564846189733205</v>
      </c>
      <c r="U1843" s="46">
        <v>15.841394757897259</v>
      </c>
      <c r="V1843" s="76">
        <v>5755198722494.6836</v>
      </c>
      <c r="W1843" s="84">
        <v>1817.4590928791529</v>
      </c>
      <c r="X1843" s="82">
        <v>4.6039306079082035E-2</v>
      </c>
      <c r="Y1843" s="476">
        <v>2.0000000000000001E-4</v>
      </c>
    </row>
    <row r="1844" spans="1:25" x14ac:dyDescent="0.2">
      <c r="A1844" s="475">
        <v>1840</v>
      </c>
      <c r="B1844" s="56">
        <v>0.35547811110481609</v>
      </c>
      <c r="C1844" s="46">
        <v>2682.0010586570979</v>
      </c>
      <c r="D1844" s="56">
        <v>0.4468788558312245</v>
      </c>
      <c r="E1844" s="56">
        <v>0.52255477337281453</v>
      </c>
      <c r="F1844" s="250">
        <v>2025.47</v>
      </c>
      <c r="G1844" s="76">
        <v>127893483634.78603</v>
      </c>
      <c r="H1844" s="46">
        <v>8071491.6458858661</v>
      </c>
      <c r="I1844" s="76">
        <v>301592435270.7193</v>
      </c>
      <c r="J1844" s="56">
        <v>0.35547811110481609</v>
      </c>
      <c r="K1844" s="76">
        <v>26983764013.11422</v>
      </c>
      <c r="L1844" s="76">
        <v>40555890543.619041</v>
      </c>
      <c r="M1844" s="76">
        <v>88124983339.884995</v>
      </c>
      <c r="N1844" s="76">
        <v>331951913632.38745</v>
      </c>
      <c r="O1844" s="76">
        <v>38587.754531104321</v>
      </c>
      <c r="P1844" s="46">
        <v>1840327.4192471337</v>
      </c>
      <c r="Q1844" s="46">
        <v>1290951.4592928158</v>
      </c>
      <c r="R1844" s="76">
        <v>912455244853.64905</v>
      </c>
      <c r="S1844" s="56">
        <v>0.42376748144787624</v>
      </c>
      <c r="T1844" s="56">
        <v>0.30019962961649932</v>
      </c>
      <c r="U1844" s="46">
        <v>15.695682362888627</v>
      </c>
      <c r="V1844" s="76">
        <v>4715050055797.8105</v>
      </c>
      <c r="W1844" s="84">
        <v>1486.5397996502618</v>
      </c>
      <c r="X1844" s="82">
        <v>4.6697934424866847E-2</v>
      </c>
      <c r="Y1844" s="476">
        <v>2.0000000000000001E-4</v>
      </c>
    </row>
    <row r="1845" spans="1:25" x14ac:dyDescent="0.2">
      <c r="A1845" s="475">
        <v>1841</v>
      </c>
      <c r="B1845" s="56">
        <v>0.66490799759520125</v>
      </c>
      <c r="C1845" s="46">
        <v>5695.8879888248839</v>
      </c>
      <c r="D1845" s="56">
        <v>1.2139899162144814</v>
      </c>
      <c r="E1845" s="56">
        <v>0.57643732046757279</v>
      </c>
      <c r="F1845" s="250">
        <v>2025.43</v>
      </c>
      <c r="G1845" s="76">
        <v>347154330843.7738</v>
      </c>
      <c r="H1845" s="46">
        <v>31152086.686048247</v>
      </c>
      <c r="I1845" s="76">
        <v>605234507918.72363</v>
      </c>
      <c r="J1845" s="56">
        <v>0.11813689733335531</v>
      </c>
      <c r="K1845" s="76">
        <v>31975624315.720875</v>
      </c>
      <c r="L1845" s="76">
        <v>135686738231.9045</v>
      </c>
      <c r="M1845" s="76">
        <v>146559334615.12009</v>
      </c>
      <c r="N1845" s="76">
        <v>4129312174.9736276</v>
      </c>
      <c r="O1845" s="76">
        <v>16683.592959463407</v>
      </c>
      <c r="P1845" s="46">
        <v>79673.832167835848</v>
      </c>
      <c r="Q1845" s="46">
        <v>14481.708041958962</v>
      </c>
      <c r="R1845" s="76">
        <v>1250679956989.2913</v>
      </c>
      <c r="S1845" s="56">
        <v>0.45953073282427948</v>
      </c>
      <c r="T1845" s="56">
        <v>0.32302758619175664</v>
      </c>
      <c r="U1845" s="46">
        <v>18.043729318040221</v>
      </c>
      <c r="V1845" s="76">
        <v>7835472700878.9893</v>
      </c>
      <c r="W1845" s="84">
        <v>2473.1556999948675</v>
      </c>
      <c r="X1845" s="82">
        <v>4.16263483146413E-2</v>
      </c>
      <c r="Y1845" s="476">
        <v>2.0000000000000001E-4</v>
      </c>
    </row>
    <row r="1846" spans="1:25" x14ac:dyDescent="0.2">
      <c r="A1846" s="475">
        <v>1842</v>
      </c>
      <c r="B1846" s="56">
        <v>0.57862589421757782</v>
      </c>
      <c r="C1846" s="46">
        <v>2449.0588563690608</v>
      </c>
      <c r="D1846" s="56">
        <v>0.80351366788728595</v>
      </c>
      <c r="E1846" s="56">
        <v>0.65176881512210139</v>
      </c>
      <c r="F1846" s="250">
        <v>2025.86</v>
      </c>
      <c r="G1846" s="76">
        <v>335603574563.3454</v>
      </c>
      <c r="H1846" s="46">
        <v>21385348.710379887</v>
      </c>
      <c r="I1846" s="76">
        <v>432305003318.0647</v>
      </c>
      <c r="J1846" s="56">
        <v>-2.5943056270010922E-2</v>
      </c>
      <c r="K1846" s="76">
        <v>9867138910.2186813</v>
      </c>
      <c r="L1846" s="76">
        <v>1646677001.5758288</v>
      </c>
      <c r="M1846" s="76">
        <v>143028093629.41669</v>
      </c>
      <c r="N1846" s="76">
        <v>56850147869.453285</v>
      </c>
      <c r="O1846" s="76">
        <v>22337.256846476284</v>
      </c>
      <c r="P1846" s="46">
        <v>299190.02497895824</v>
      </c>
      <c r="Q1846" s="46">
        <v>167806.49436428939</v>
      </c>
      <c r="R1846" s="76">
        <v>1077628062483.9174</v>
      </c>
      <c r="S1846" s="56">
        <v>0.43665319317812173</v>
      </c>
      <c r="T1846" s="56">
        <v>0.27582276898030372</v>
      </c>
      <c r="U1846" s="46">
        <v>22.649263404627035</v>
      </c>
      <c r="V1846" s="76">
        <v>7153779863709.7295</v>
      </c>
      <c r="W1846" s="84">
        <v>2258.7786504002506</v>
      </c>
      <c r="X1846" s="82">
        <v>3.3389784576381462E-2</v>
      </c>
      <c r="Y1846" s="476">
        <v>2.0000000000000001E-4</v>
      </c>
    </row>
    <row r="1847" spans="1:25" x14ac:dyDescent="0.2">
      <c r="A1847" s="475">
        <v>1843</v>
      </c>
      <c r="B1847" s="56">
        <v>0.55705611711196268</v>
      </c>
      <c r="C1847" s="46">
        <v>2902.4009890184821</v>
      </c>
      <c r="D1847" s="56">
        <v>0.68868664479287545</v>
      </c>
      <c r="E1847" s="56">
        <v>0.40145501188388899</v>
      </c>
      <c r="F1847" s="250">
        <v>2025.5</v>
      </c>
      <c r="G1847" s="76">
        <v>142326909656.82849</v>
      </c>
      <c r="H1847" s="46">
        <v>15961780.887725743</v>
      </c>
      <c r="I1847" s="76">
        <v>370313945120.09186</v>
      </c>
      <c r="J1847" s="56">
        <v>0.26037734723220574</v>
      </c>
      <c r="K1847" s="76">
        <v>8739833570.1373806</v>
      </c>
      <c r="L1847" s="76">
        <v>12205097084.079878</v>
      </c>
      <c r="M1847" s="76">
        <v>118324060947.4696</v>
      </c>
      <c r="N1847" s="76">
        <v>35894431552.328247</v>
      </c>
      <c r="O1847" s="76">
        <v>29872.030542880024</v>
      </c>
      <c r="P1847" s="46">
        <v>259116.18004562965</v>
      </c>
      <c r="Q1847" s="46">
        <v>140388.99805570289</v>
      </c>
      <c r="R1847" s="76">
        <v>711559273332.50049</v>
      </c>
      <c r="S1847" s="56">
        <v>0.4862571417676721</v>
      </c>
      <c r="T1847" s="56">
        <v>0.29445018021253955</v>
      </c>
      <c r="U1847" s="46">
        <v>17.012489458814983</v>
      </c>
      <c r="V1847" s="76">
        <v>4031825219758.6885</v>
      </c>
      <c r="W1847" s="84">
        <v>1272.1710946483904</v>
      </c>
      <c r="X1847" s="82">
        <v>4.198254984135398E-2</v>
      </c>
      <c r="Y1847" s="476">
        <v>2.0000000000000001E-4</v>
      </c>
    </row>
    <row r="1848" spans="1:25" x14ac:dyDescent="0.2">
      <c r="A1848" s="475">
        <v>1844</v>
      </c>
      <c r="B1848" s="56">
        <v>0.71127080493428019</v>
      </c>
      <c r="C1848" s="46">
        <v>5416.0185393879246</v>
      </c>
      <c r="D1848" s="56">
        <v>0.35373096302637158</v>
      </c>
      <c r="E1848" s="56">
        <v>0.33430447296288612</v>
      </c>
      <c r="F1848" s="250">
        <v>2023.75</v>
      </c>
      <c r="G1848" s="76">
        <v>232188885057.90683</v>
      </c>
      <c r="H1848" s="46">
        <v>6193736.9460572805</v>
      </c>
      <c r="I1848" s="76">
        <v>218651105068.00876</v>
      </c>
      <c r="J1848" s="56">
        <v>0.4193785292953558</v>
      </c>
      <c r="K1848" s="76">
        <v>7202988044.8159437</v>
      </c>
      <c r="L1848" s="76">
        <v>0</v>
      </c>
      <c r="M1848" s="76">
        <v>247219333282.58496</v>
      </c>
      <c r="N1848" s="76">
        <v>163722170707.85788</v>
      </c>
      <c r="O1848" s="76">
        <v>40708.994735465771</v>
      </c>
      <c r="P1848" s="46">
        <v>994907.0753022905</v>
      </c>
      <c r="Q1848" s="46">
        <v>640025.36001480231</v>
      </c>
      <c r="R1848" s="76">
        <v>842576066607.14771</v>
      </c>
      <c r="S1848" s="56">
        <v>0.59027896723859219</v>
      </c>
      <c r="T1848" s="56">
        <v>0.39874483786242287</v>
      </c>
      <c r="U1848" s="46">
        <v>17.119159252925311</v>
      </c>
      <c r="V1848" s="76">
        <v>6326243971012.0283</v>
      </c>
      <c r="W1848" s="84">
        <v>1995.7983145784954</v>
      </c>
      <c r="X1848" s="82">
        <v>4.2462984755510955E-2</v>
      </c>
      <c r="Y1848" s="476">
        <v>2.0000000000000001E-4</v>
      </c>
    </row>
    <row r="1849" spans="1:25" x14ac:dyDescent="0.2">
      <c r="A1849" s="475">
        <v>1845</v>
      </c>
      <c r="B1849" s="56">
        <v>0.41145738091964246</v>
      </c>
      <c r="C1849" s="46">
        <v>6637.967931600575</v>
      </c>
      <c r="D1849" s="56">
        <v>1.0682774863105329</v>
      </c>
      <c r="E1849" s="56">
        <v>0.55860903202491063</v>
      </c>
      <c r="F1849" s="250">
        <v>2025.65</v>
      </c>
      <c r="G1849" s="76">
        <v>384987724205.87384</v>
      </c>
      <c r="H1849" s="46">
        <v>34063855.172874086</v>
      </c>
      <c r="I1849" s="76">
        <v>588953453254.53528</v>
      </c>
      <c r="J1849" s="56">
        <v>6.6252502483491016E-2</v>
      </c>
      <c r="K1849" s="76">
        <v>25091479330.062191</v>
      </c>
      <c r="L1849" s="76">
        <v>19934335745.752884</v>
      </c>
      <c r="M1849" s="76">
        <v>200307108927.561</v>
      </c>
      <c r="N1849" s="76">
        <v>47657582781.664543</v>
      </c>
      <c r="O1849" s="76">
        <v>38615.806517191493</v>
      </c>
      <c r="P1849" s="46">
        <v>318841.48720428866</v>
      </c>
      <c r="Q1849" s="46">
        <v>176681.04275932038</v>
      </c>
      <c r="R1849" s="76">
        <v>1308268363253.7942</v>
      </c>
      <c r="S1849" s="56">
        <v>0.44085586800821841</v>
      </c>
      <c r="T1849" s="56">
        <v>0.29650359674835808</v>
      </c>
      <c r="U1849" s="46">
        <v>19.754205331673788</v>
      </c>
      <c r="V1849" s="76">
        <v>8124082380307.9131</v>
      </c>
      <c r="W1849" s="84">
        <v>2565.9526068194882</v>
      </c>
      <c r="X1849" s="82">
        <v>3.7934969815617954E-2</v>
      </c>
      <c r="Y1849" s="476">
        <v>2.0000000000000001E-4</v>
      </c>
    </row>
    <row r="1850" spans="1:25" x14ac:dyDescent="0.2">
      <c r="A1850" s="475">
        <v>1846</v>
      </c>
      <c r="B1850" s="56">
        <v>0.56309536760147139</v>
      </c>
      <c r="C1850" s="46">
        <v>4112.0143152853652</v>
      </c>
      <c r="D1850" s="56">
        <v>0.85780097234166619</v>
      </c>
      <c r="E1850" s="56">
        <v>0.38075509309202704</v>
      </c>
      <c r="F1850" s="250">
        <v>2025.3</v>
      </c>
      <c r="G1850" s="76">
        <v>187560530020.03516</v>
      </c>
      <c r="H1850" s="46">
        <v>22790307.306308188</v>
      </c>
      <c r="I1850" s="76">
        <v>526482511320.27319</v>
      </c>
      <c r="J1850" s="56">
        <v>0.14074142146174295</v>
      </c>
      <c r="K1850" s="76">
        <v>19818877285.946548</v>
      </c>
      <c r="L1850" s="76">
        <v>50212777913.157906</v>
      </c>
      <c r="M1850" s="76">
        <v>94104693346.238449</v>
      </c>
      <c r="N1850" s="76">
        <v>107658705862.14757</v>
      </c>
      <c r="O1850" s="76">
        <v>27554.703289070399</v>
      </c>
      <c r="P1850" s="46">
        <v>516724.76749393629</v>
      </c>
      <c r="Q1850" s="46">
        <v>335176.38814703043</v>
      </c>
      <c r="R1850" s="76">
        <v>1030132849742.7567</v>
      </c>
      <c r="S1850" s="56">
        <v>0.3939402873477747</v>
      </c>
      <c r="T1850" s="56">
        <v>0.21371884733874058</v>
      </c>
      <c r="U1850" s="46">
        <v>18.03513795215569</v>
      </c>
      <c r="V1850" s="76">
        <v>4382224996847.2627</v>
      </c>
      <c r="W1850" s="84">
        <v>1383.4416363802393</v>
      </c>
      <c r="X1850" s="82">
        <v>4.0190375724389583E-2</v>
      </c>
      <c r="Y1850" s="476">
        <v>2.0000000000000001E-4</v>
      </c>
    </row>
    <row r="1851" spans="1:25" x14ac:dyDescent="0.2">
      <c r="A1851" s="475">
        <v>1847</v>
      </c>
      <c r="B1851" s="56">
        <v>0.61706228187091217</v>
      </c>
      <c r="C1851" s="46">
        <v>7578.847523819868</v>
      </c>
      <c r="D1851" s="56">
        <v>0.50437092031642417</v>
      </c>
      <c r="E1851" s="56">
        <v>0.36955018105394694</v>
      </c>
      <c r="F1851" s="250">
        <v>2025.1</v>
      </c>
      <c r="G1851" s="76">
        <v>139128601407.50836</v>
      </c>
      <c r="H1851" s="46">
        <v>9442034.6113790516</v>
      </c>
      <c r="I1851" s="76">
        <v>322766014896.38068</v>
      </c>
      <c r="J1851" s="56">
        <v>0.46292321535429348</v>
      </c>
      <c r="K1851" s="76">
        <v>26026626852.856388</v>
      </c>
      <c r="L1851" s="76">
        <v>48286526647.484039</v>
      </c>
      <c r="M1851" s="76">
        <v>73864579923.435806</v>
      </c>
      <c r="N1851" s="76">
        <v>77129221461.419785</v>
      </c>
      <c r="O1851" s="76">
        <v>25775.643276085051</v>
      </c>
      <c r="P1851" s="46">
        <v>484286.29515081819</v>
      </c>
      <c r="Q1851" s="46">
        <v>320835.31984100997</v>
      </c>
      <c r="R1851" s="76">
        <v>671162453987.77869</v>
      </c>
      <c r="S1851" s="56">
        <v>0.5542606652282478</v>
      </c>
      <c r="T1851" s="56">
        <v>0.39951030442984331</v>
      </c>
      <c r="U1851" s="46">
        <v>16.032590694529201</v>
      </c>
      <c r="V1851" s="76">
        <v>4733165552245.5693</v>
      </c>
      <c r="W1851" s="84">
        <v>1492.8805915662451</v>
      </c>
      <c r="X1851" s="82">
        <v>4.5579668116107114E-2</v>
      </c>
      <c r="Y1851" s="476">
        <v>2.0000000000000001E-4</v>
      </c>
    </row>
    <row r="1852" spans="1:25" x14ac:dyDescent="0.2">
      <c r="A1852" s="475">
        <v>1848</v>
      </c>
      <c r="B1852" s="56">
        <v>0.51298109628827748</v>
      </c>
      <c r="C1852" s="46">
        <v>2190.2404420634534</v>
      </c>
      <c r="D1852" s="56">
        <v>0.89187277809593735</v>
      </c>
      <c r="E1852" s="56">
        <v>0.43901054480650697</v>
      </c>
      <c r="F1852" s="250">
        <v>2023.81</v>
      </c>
      <c r="G1852" s="76">
        <v>445803520515.94623</v>
      </c>
      <c r="H1852" s="46">
        <v>26259427.119197398</v>
      </c>
      <c r="I1852" s="76">
        <v>636204340598.8501</v>
      </c>
      <c r="J1852" s="56">
        <v>0.36114927617951609</v>
      </c>
      <c r="K1852" s="76">
        <v>20976588263.310806</v>
      </c>
      <c r="L1852" s="76">
        <v>0</v>
      </c>
      <c r="M1852" s="76">
        <v>466403136566.64667</v>
      </c>
      <c r="N1852" s="76">
        <v>75180125107.199478</v>
      </c>
      <c r="O1852" s="76">
        <v>22082.580804340934</v>
      </c>
      <c r="P1852" s="46">
        <v>469926.14910550893</v>
      </c>
      <c r="Q1852" s="46">
        <v>297114.70224360604</v>
      </c>
      <c r="R1852" s="76">
        <v>1675797735553.8701</v>
      </c>
      <c r="S1852" s="56">
        <v>0.60379832944238765</v>
      </c>
      <c r="T1852" s="56">
        <v>0.36005434670805475</v>
      </c>
      <c r="U1852" s="46">
        <v>17.372371707924593</v>
      </c>
      <c r="V1852" s="76">
        <v>11666037924593.656</v>
      </c>
      <c r="W1852" s="84">
        <v>3683.293178823134</v>
      </c>
      <c r="X1852" s="82">
        <v>4.1424156351832539E-2</v>
      </c>
      <c r="Y1852" s="476">
        <v>2.0000000000000001E-4</v>
      </c>
    </row>
    <row r="1853" spans="1:25" x14ac:dyDescent="0.2">
      <c r="A1853" s="475">
        <v>1849</v>
      </c>
      <c r="B1853" s="56">
        <v>0.43734271525551988</v>
      </c>
      <c r="C1853" s="46">
        <v>5499.0614522724827</v>
      </c>
      <c r="D1853" s="56">
        <v>0.68526381284495042</v>
      </c>
      <c r="E1853" s="56">
        <v>0.43483061580191806</v>
      </c>
      <c r="F1853" s="250">
        <v>2026.66</v>
      </c>
      <c r="G1853" s="76">
        <v>88826548663.286118</v>
      </c>
      <c r="H1853" s="46">
        <v>14708046.521526983</v>
      </c>
      <c r="I1853" s="76">
        <v>449270466565.30878</v>
      </c>
      <c r="J1853" s="56">
        <v>0.39684524608583238</v>
      </c>
      <c r="K1853" s="76">
        <v>13190162223.414295</v>
      </c>
      <c r="L1853" s="76">
        <v>10619232394.663036</v>
      </c>
      <c r="M1853" s="76">
        <v>18790662747.936062</v>
      </c>
      <c r="N1853" s="76">
        <v>23290085147.331474</v>
      </c>
      <c r="O1853" s="76">
        <v>24112.655983293927</v>
      </c>
      <c r="P1853" s="46">
        <v>184621.44275265542</v>
      </c>
      <c r="Q1853" s="46">
        <v>86441.324441089077</v>
      </c>
      <c r="R1853" s="76">
        <v>661123903675.60132</v>
      </c>
      <c r="S1853" s="56">
        <v>0.49718795706978597</v>
      </c>
      <c r="T1853" s="56">
        <v>0.33926759788087119</v>
      </c>
      <c r="U1853" s="46">
        <v>15.305057768335233</v>
      </c>
      <c r="V1853" s="76">
        <v>3808598516042.7686</v>
      </c>
      <c r="W1853" s="84">
        <v>1201.7859201118235</v>
      </c>
      <c r="X1853" s="82">
        <v>4.7647516197986448E-2</v>
      </c>
      <c r="Y1853" s="476">
        <v>2.0000000000000001E-4</v>
      </c>
    </row>
    <row r="1854" spans="1:25" x14ac:dyDescent="0.2">
      <c r="A1854" s="475">
        <v>1850</v>
      </c>
      <c r="B1854" s="56">
        <v>0.48515610959169009</v>
      </c>
      <c r="C1854" s="46">
        <v>5025.3305895532503</v>
      </c>
      <c r="D1854" s="56">
        <v>0.67896009046293049</v>
      </c>
      <c r="E1854" s="56">
        <v>0.43760013955264826</v>
      </c>
      <c r="F1854" s="250">
        <v>2025.3</v>
      </c>
      <c r="G1854" s="76">
        <v>257171609923.50702</v>
      </c>
      <c r="H1854" s="46">
        <v>15082074.435259776</v>
      </c>
      <c r="I1854" s="76">
        <v>406924105859.59851</v>
      </c>
      <c r="J1854" s="56">
        <v>0.38347425289069326</v>
      </c>
      <c r="K1854" s="76">
        <v>25026134916.678322</v>
      </c>
      <c r="L1854" s="76">
        <v>38981101608.979073</v>
      </c>
      <c r="M1854" s="76">
        <v>119919902134.05013</v>
      </c>
      <c r="N1854" s="76">
        <v>49780943082.793587</v>
      </c>
      <c r="O1854" s="76">
        <v>20604.290082710238</v>
      </c>
      <c r="P1854" s="46">
        <v>348352.82152742997</v>
      </c>
      <c r="Q1854" s="46">
        <v>208245.55741428991</v>
      </c>
      <c r="R1854" s="76">
        <v>917740410034.11133</v>
      </c>
      <c r="S1854" s="56">
        <v>0.57343429521516542</v>
      </c>
      <c r="T1854" s="56">
        <v>0.41639657566563881</v>
      </c>
      <c r="U1854" s="46">
        <v>16.968777526084232</v>
      </c>
      <c r="V1854" s="76">
        <v>7097297685462.3857</v>
      </c>
      <c r="W1854" s="84">
        <v>2238.9304616471527</v>
      </c>
      <c r="X1854" s="82">
        <v>4.3380351979796464E-2</v>
      </c>
      <c r="Y1854" s="476">
        <v>2.0000000000000001E-4</v>
      </c>
    </row>
    <row r="1855" spans="1:25" x14ac:dyDescent="0.2">
      <c r="A1855" s="475">
        <v>1851</v>
      </c>
      <c r="B1855" s="56">
        <v>0.53551466314729301</v>
      </c>
      <c r="C1855" s="46">
        <v>7967.2431054680574</v>
      </c>
      <c r="D1855" s="56">
        <v>0.87445046565794116</v>
      </c>
      <c r="E1855" s="56">
        <v>0.3827395629584206</v>
      </c>
      <c r="F1855" s="250">
        <v>2024.33</v>
      </c>
      <c r="G1855" s="76">
        <v>221581537517.08905</v>
      </c>
      <c r="H1855" s="46">
        <v>21626230.504702438</v>
      </c>
      <c r="I1855" s="76">
        <v>631247753025.29187</v>
      </c>
      <c r="J1855" s="56">
        <v>0.42448200163006133</v>
      </c>
      <c r="K1855" s="76">
        <v>13787588099.454472</v>
      </c>
      <c r="L1855" s="76">
        <v>0</v>
      </c>
      <c r="M1855" s="76">
        <v>261709276821.21747</v>
      </c>
      <c r="N1855" s="76">
        <v>28670427187.180088</v>
      </c>
      <c r="O1855" s="76">
        <v>23044.0886954081</v>
      </c>
      <c r="P1855" s="46">
        <v>194774.74322114344</v>
      </c>
      <c r="Q1855" s="46">
        <v>111527.60140186481</v>
      </c>
      <c r="R1855" s="76">
        <v>1299833229566.209</v>
      </c>
      <c r="S1855" s="56">
        <v>0.60018884073261902</v>
      </c>
      <c r="T1855" s="56">
        <v>0.34648753924020065</v>
      </c>
      <c r="U1855" s="46">
        <v>15.914875100136804</v>
      </c>
      <c r="V1855" s="76">
        <v>7841055754898.9922</v>
      </c>
      <c r="W1855" s="84">
        <v>2472.7299752910712</v>
      </c>
      <c r="X1855" s="82">
        <v>4.6425145788876847E-2</v>
      </c>
      <c r="Y1855" s="476">
        <v>2.0000000000000001E-4</v>
      </c>
    </row>
    <row r="1856" spans="1:25" x14ac:dyDescent="0.2">
      <c r="A1856" s="475">
        <v>1852</v>
      </c>
      <c r="B1856" s="56">
        <v>0.4345844252793245</v>
      </c>
      <c r="C1856" s="46">
        <v>7625.1240032755923</v>
      </c>
      <c r="D1856" s="56">
        <v>0.42287861981598157</v>
      </c>
      <c r="E1856" s="56">
        <v>0.39111628154486527</v>
      </c>
      <c r="F1856" s="250">
        <v>2024.64</v>
      </c>
      <c r="G1856" s="76">
        <v>214391437938.59088</v>
      </c>
      <c r="H1856" s="46">
        <v>7819388.151654331</v>
      </c>
      <c r="I1856" s="76">
        <v>280620552475.09576</v>
      </c>
      <c r="J1856" s="56">
        <v>0.4345844252793245</v>
      </c>
      <c r="K1856" s="76">
        <v>7915603204.8014269</v>
      </c>
      <c r="L1856" s="76">
        <v>0</v>
      </c>
      <c r="M1856" s="76">
        <v>142652690027.74747</v>
      </c>
      <c r="N1856" s="76">
        <v>13507455579.052309</v>
      </c>
      <c r="O1856" s="76">
        <v>18862.212420953678</v>
      </c>
      <c r="P1856" s="46">
        <v>134167.08719832881</v>
      </c>
      <c r="Q1856" s="46">
        <v>55588.603122933418</v>
      </c>
      <c r="R1856" s="76">
        <v>675379316238.97241</v>
      </c>
      <c r="S1856" s="56">
        <v>0.62945478817008438</v>
      </c>
      <c r="T1856" s="56">
        <v>0.44667605719331904</v>
      </c>
      <c r="U1856" s="46">
        <v>17.24372919062117</v>
      </c>
      <c r="V1856" s="76">
        <v>5813186078141.2783</v>
      </c>
      <c r="W1856" s="84">
        <v>1834.6088312553447</v>
      </c>
      <c r="X1856" s="82">
        <v>4.1657138958635577E-2</v>
      </c>
      <c r="Y1856" s="476">
        <v>2.0000000000000001E-4</v>
      </c>
    </row>
    <row r="1857" spans="1:25" x14ac:dyDescent="0.2">
      <c r="A1857" s="475">
        <v>1853</v>
      </c>
      <c r="B1857" s="56">
        <v>0.5299933014111714</v>
      </c>
      <c r="C1857" s="46">
        <v>4216.7037114351951</v>
      </c>
      <c r="D1857" s="56">
        <v>0.61752525903201227</v>
      </c>
      <c r="E1857" s="56">
        <v>0.33125677315958685</v>
      </c>
      <c r="F1857" s="250">
        <v>2025.44</v>
      </c>
      <c r="G1857" s="76">
        <v>121283010469.98619</v>
      </c>
      <c r="H1857" s="46">
        <v>12822859.8616168</v>
      </c>
      <c r="I1857" s="76">
        <v>376785841630.37274</v>
      </c>
      <c r="J1857" s="56">
        <v>0.38324261132064197</v>
      </c>
      <c r="K1857" s="76">
        <v>18723609156.218399</v>
      </c>
      <c r="L1857" s="76">
        <v>28971399003.648262</v>
      </c>
      <c r="M1857" s="76">
        <v>96795944717.242065</v>
      </c>
      <c r="N1857" s="76">
        <v>14060968643.363626</v>
      </c>
      <c r="O1857" s="76">
        <v>33064.748250224475</v>
      </c>
      <c r="P1857" s="46">
        <v>136364.4418188236</v>
      </c>
      <c r="Q1857" s="46">
        <v>54304.945088853383</v>
      </c>
      <c r="R1857" s="76">
        <v>645951993127.30603</v>
      </c>
      <c r="S1857" s="56">
        <v>0.53607728621922079</v>
      </c>
      <c r="T1857" s="56">
        <v>0.38264051645695552</v>
      </c>
      <c r="U1857" s="46">
        <v>15.836444246513446</v>
      </c>
      <c r="V1857" s="76">
        <v>4421116194803.0635</v>
      </c>
      <c r="W1857" s="84">
        <v>1395.2326321906976</v>
      </c>
      <c r="X1857" s="82">
        <v>4.5075995111053931E-2</v>
      </c>
      <c r="Y1857" s="476">
        <v>2.0000000000000001E-4</v>
      </c>
    </row>
    <row r="1858" spans="1:25" x14ac:dyDescent="0.2">
      <c r="A1858" s="475">
        <v>1854</v>
      </c>
      <c r="B1858" s="56">
        <v>0.63536129127561247</v>
      </c>
      <c r="C1858" s="46">
        <v>7211.6784742807749</v>
      </c>
      <c r="D1858" s="56">
        <v>1.1029172460528436</v>
      </c>
      <c r="E1858" s="56">
        <v>0.48058438922728669</v>
      </c>
      <c r="F1858" s="250">
        <v>2025.66</v>
      </c>
      <c r="G1858" s="76">
        <v>261423362941.60764</v>
      </c>
      <c r="H1858" s="46">
        <v>36558836.758115694</v>
      </c>
      <c r="I1858" s="76">
        <v>673049579299.46875</v>
      </c>
      <c r="J1858" s="56">
        <v>9.2706881733816027E-2</v>
      </c>
      <c r="K1858" s="76">
        <v>41806472593.799126</v>
      </c>
      <c r="L1858" s="76">
        <v>66819080464.788849</v>
      </c>
      <c r="M1858" s="76">
        <v>97329353248.806274</v>
      </c>
      <c r="N1858" s="76">
        <v>14933124254.460697</v>
      </c>
      <c r="O1858" s="76">
        <v>23667.833771493442</v>
      </c>
      <c r="P1858" s="46">
        <v>166448.64525056555</v>
      </c>
      <c r="Q1858" s="46">
        <v>52658.959651116384</v>
      </c>
      <c r="R1858" s="76">
        <v>1142548105369.8579</v>
      </c>
      <c r="S1858" s="56">
        <v>0.36578319481311478</v>
      </c>
      <c r="T1858" s="56">
        <v>0.24808388578537854</v>
      </c>
      <c r="U1858" s="46">
        <v>19.543073731389843</v>
      </c>
      <c r="V1858" s="76">
        <v>5847426603605.7412</v>
      </c>
      <c r="W1858" s="84">
        <v>1843.2966950225036</v>
      </c>
      <c r="X1858" s="82">
        <v>3.853771770263887E-2</v>
      </c>
      <c r="Y1858" s="476">
        <v>2.0000000000000001E-4</v>
      </c>
    </row>
    <row r="1859" spans="1:25" x14ac:dyDescent="0.2">
      <c r="A1859" s="475">
        <v>1855</v>
      </c>
      <c r="B1859" s="56">
        <v>0.43293425861042512</v>
      </c>
      <c r="C1859" s="46">
        <v>1844.9152811589729</v>
      </c>
      <c r="D1859" s="56">
        <v>0.79703089991058329</v>
      </c>
      <c r="E1859" s="56">
        <v>0.53693913436826646</v>
      </c>
      <c r="F1859" s="250">
        <v>2025.03</v>
      </c>
      <c r="G1859" s="76">
        <v>152474354460.3551</v>
      </c>
      <c r="H1859" s="46">
        <v>21305339.980925765</v>
      </c>
      <c r="I1859" s="76">
        <v>593773103399.48438</v>
      </c>
      <c r="J1859" s="56">
        <v>0.43293425861042512</v>
      </c>
      <c r="K1859" s="76">
        <v>17922226481.931259</v>
      </c>
      <c r="L1859" s="76">
        <v>9002099763.0548687</v>
      </c>
      <c r="M1859" s="76">
        <v>100137489196.14087</v>
      </c>
      <c r="N1859" s="76">
        <v>31988109951.811146</v>
      </c>
      <c r="O1859" s="76">
        <v>39919.171206667925</v>
      </c>
      <c r="P1859" s="46">
        <v>251566.43311173125</v>
      </c>
      <c r="Q1859" s="46">
        <v>132584.67785642424</v>
      </c>
      <c r="R1859" s="76">
        <v>897562377174.22607</v>
      </c>
      <c r="S1859" s="56">
        <v>0.52759438660126934</v>
      </c>
      <c r="T1859" s="56">
        <v>0.3927334944061483</v>
      </c>
      <c r="U1859" s="46">
        <v>15.552146677654575</v>
      </c>
      <c r="V1859" s="76">
        <v>6109109982209.6455</v>
      </c>
      <c r="W1859" s="84">
        <v>1927.2847148205608</v>
      </c>
      <c r="X1859" s="82">
        <v>4.6221450453331391E-2</v>
      </c>
      <c r="Y1859" s="476">
        <v>2.0000000000000001E-4</v>
      </c>
    </row>
    <row r="1860" spans="1:25" x14ac:dyDescent="0.2">
      <c r="A1860" s="475">
        <v>1856</v>
      </c>
      <c r="B1860" s="56">
        <v>0.70200549624678499</v>
      </c>
      <c r="C1860" s="46">
        <v>4484.3503917539429</v>
      </c>
      <c r="D1860" s="56">
        <v>0.71690173183751849</v>
      </c>
      <c r="E1860" s="56">
        <v>0.38771506675780237</v>
      </c>
      <c r="F1860" s="250">
        <v>2023.75</v>
      </c>
      <c r="G1860" s="76">
        <v>241675303980.07788</v>
      </c>
      <c r="H1860" s="46">
        <v>16553546.694386397</v>
      </c>
      <c r="I1860" s="76">
        <v>472290737985.8056</v>
      </c>
      <c r="J1860" s="56">
        <v>0.3861396077554613</v>
      </c>
      <c r="K1860" s="76">
        <v>7509557855.1294203</v>
      </c>
      <c r="L1860" s="76">
        <v>0</v>
      </c>
      <c r="M1860" s="76">
        <v>250286322326.01675</v>
      </c>
      <c r="N1860" s="76">
        <v>70418732889.80304</v>
      </c>
      <c r="O1860" s="76">
        <v>34521.642973114926</v>
      </c>
      <c r="P1860" s="46">
        <v>429087.79488887195</v>
      </c>
      <c r="Q1860" s="46">
        <v>270117.17856281652</v>
      </c>
      <c r="R1860" s="76">
        <v>1087007415432.2473</v>
      </c>
      <c r="S1860" s="56">
        <v>0.58213885232031282</v>
      </c>
      <c r="T1860" s="56">
        <v>0.34883586633826108</v>
      </c>
      <c r="U1860" s="46">
        <v>16.802874900139749</v>
      </c>
      <c r="V1860" s="76">
        <v>7076110396463.042</v>
      </c>
      <c r="W1860" s="84">
        <v>2231.5083733401971</v>
      </c>
      <c r="X1860" s="82">
        <v>4.3120867043822002E-2</v>
      </c>
      <c r="Y1860" s="476">
        <v>2.0000000000000001E-4</v>
      </c>
    </row>
    <row r="1861" spans="1:25" x14ac:dyDescent="0.2">
      <c r="A1861" s="475">
        <v>1857</v>
      </c>
      <c r="B1861" s="56">
        <v>0.51382310157337718</v>
      </c>
      <c r="C1861" s="46">
        <v>4060.9599955561657</v>
      </c>
      <c r="D1861" s="56">
        <v>1.0450125909908352</v>
      </c>
      <c r="E1861" s="56">
        <v>0.7</v>
      </c>
      <c r="F1861" s="250">
        <v>2024.13</v>
      </c>
      <c r="G1861" s="76">
        <v>231521500823.62909</v>
      </c>
      <c r="H1861" s="46">
        <v>34106127.640112668</v>
      </c>
      <c r="I1861" s="76">
        <v>739963427901.61145</v>
      </c>
      <c r="J1861" s="56">
        <v>0.34137491838676259</v>
      </c>
      <c r="K1861" s="76">
        <v>26573433977.180363</v>
      </c>
      <c r="L1861" s="76">
        <v>0</v>
      </c>
      <c r="M1861" s="76">
        <v>209085849436.73495</v>
      </c>
      <c r="N1861" s="76">
        <v>68831523260.016373</v>
      </c>
      <c r="O1861" s="76">
        <v>22591.843077221332</v>
      </c>
      <c r="P1861" s="46">
        <v>460208.1154916939</v>
      </c>
      <c r="Q1861" s="46">
        <v>285153.98348810506</v>
      </c>
      <c r="R1861" s="76">
        <v>1382352945625.6279</v>
      </c>
      <c r="S1861" s="56">
        <v>0.52313258863117651</v>
      </c>
      <c r="T1861" s="56">
        <v>0.3220357353768849</v>
      </c>
      <c r="U1861" s="46">
        <v>16.022785952644096</v>
      </c>
      <c r="V1861" s="76">
        <v>7886855389694.833</v>
      </c>
      <c r="W1861" s="84">
        <v>2489.3218940747433</v>
      </c>
      <c r="X1861" s="82">
        <v>4.5091506118167021E-2</v>
      </c>
      <c r="Y1861" s="476">
        <v>2.0000000000000001E-4</v>
      </c>
    </row>
    <row r="1862" spans="1:25" x14ac:dyDescent="0.2">
      <c r="A1862" s="475">
        <v>1858</v>
      </c>
      <c r="B1862" s="56">
        <v>0.66695804042071971</v>
      </c>
      <c r="C1862" s="46">
        <v>9088.5286057947087</v>
      </c>
      <c r="D1862" s="56">
        <v>0.82259294506815273</v>
      </c>
      <c r="E1862" s="56">
        <v>0.7</v>
      </c>
      <c r="F1862" s="250">
        <v>2024.79</v>
      </c>
      <c r="G1862" s="76">
        <v>214371293542.63382</v>
      </c>
      <c r="H1862" s="46">
        <v>19965809.594628587</v>
      </c>
      <c r="I1862" s="76">
        <v>507228720796.25385</v>
      </c>
      <c r="J1862" s="56">
        <v>0.33149947707722227</v>
      </c>
      <c r="K1862" s="76">
        <v>9840439298.9910412</v>
      </c>
      <c r="L1862" s="76">
        <v>0</v>
      </c>
      <c r="M1862" s="76">
        <v>172392181736.76337</v>
      </c>
      <c r="N1862" s="76">
        <v>122715360688.49524</v>
      </c>
      <c r="O1862" s="76">
        <v>30322.806340515152</v>
      </c>
      <c r="P1862" s="46">
        <v>701021.71074594476</v>
      </c>
      <c r="Q1862" s="46">
        <v>485273.32083757734</v>
      </c>
      <c r="R1862" s="76">
        <v>1082872470012.9581</v>
      </c>
      <c r="S1862" s="56">
        <v>0.51361898529484029</v>
      </c>
      <c r="T1862" s="56">
        <v>0.32490379089002902</v>
      </c>
      <c r="U1862" s="46">
        <v>16.607837358997191</v>
      </c>
      <c r="V1862" s="76">
        <v>6302805617739.7334</v>
      </c>
      <c r="W1862" s="84">
        <v>1988.911881892742</v>
      </c>
      <c r="X1862" s="82">
        <v>4.5015230355069741E-2</v>
      </c>
      <c r="Y1862" s="476">
        <v>2.0000000000000001E-4</v>
      </c>
    </row>
    <row r="1863" spans="1:25" x14ac:dyDescent="0.2">
      <c r="A1863" s="475">
        <v>1859</v>
      </c>
      <c r="B1863" s="56">
        <v>0.45767076226795711</v>
      </c>
      <c r="C1863" s="46">
        <v>1500</v>
      </c>
      <c r="D1863" s="56">
        <v>0.3212693010558626</v>
      </c>
      <c r="E1863" s="56">
        <v>0.61503235861983085</v>
      </c>
      <c r="F1863" s="250">
        <v>2025.93</v>
      </c>
      <c r="G1863" s="76">
        <v>89674493434.647766</v>
      </c>
      <c r="H1863" s="46">
        <v>5246112.45710003</v>
      </c>
      <c r="I1863" s="76">
        <v>220038316880.87549</v>
      </c>
      <c r="J1863" s="56">
        <v>0.45767076226795711</v>
      </c>
      <c r="K1863" s="76">
        <v>13158135208.951807</v>
      </c>
      <c r="L1863" s="76">
        <v>20591058952.508678</v>
      </c>
      <c r="M1863" s="76">
        <v>89856973801.094147</v>
      </c>
      <c r="N1863" s="76">
        <v>11698579013.632338</v>
      </c>
      <c r="O1863" s="76">
        <v>30352.40595783358</v>
      </c>
      <c r="P1863" s="46">
        <v>130347.02419689034</v>
      </c>
      <c r="Q1863" s="46">
        <v>43752.263897169803</v>
      </c>
      <c r="R1863" s="76">
        <v>448298580762.20251</v>
      </c>
      <c r="S1863" s="56">
        <v>0.6088035301804321</v>
      </c>
      <c r="T1863" s="56">
        <v>0.38779568087079069</v>
      </c>
      <c r="U1863" s="46">
        <v>15.971512788073268</v>
      </c>
      <c r="V1863" s="76">
        <v>3213980633492.002</v>
      </c>
      <c r="W1863" s="84">
        <v>1012.2748387072285</v>
      </c>
      <c r="X1863" s="82">
        <v>4.3510553106354453E-2</v>
      </c>
      <c r="Y1863" s="476">
        <v>2.0000000000000001E-4</v>
      </c>
    </row>
    <row r="1864" spans="1:25" x14ac:dyDescent="0.2">
      <c r="A1864" s="475">
        <v>1860</v>
      </c>
      <c r="B1864" s="56">
        <v>0.56906086807596989</v>
      </c>
      <c r="C1864" s="46">
        <v>1500</v>
      </c>
      <c r="D1864" s="56">
        <v>0.56213080012802608</v>
      </c>
      <c r="E1864" s="56">
        <v>0.47911355250919546</v>
      </c>
      <c r="F1864" s="250">
        <v>2024.21</v>
      </c>
      <c r="G1864" s="76">
        <v>230540423257.12173</v>
      </c>
      <c r="H1864" s="46">
        <v>12114482.308237087</v>
      </c>
      <c r="I1864" s="76">
        <v>413928094123.09631</v>
      </c>
      <c r="J1864" s="56">
        <v>0.44164091677861872</v>
      </c>
      <c r="K1864" s="76">
        <v>8560124570.3314304</v>
      </c>
      <c r="L1864" s="76">
        <v>0</v>
      </c>
      <c r="M1864" s="76">
        <v>152518435316.64468</v>
      </c>
      <c r="N1864" s="76">
        <v>31807398876.899784</v>
      </c>
      <c r="O1864" s="76">
        <v>36624.604488133336</v>
      </c>
      <c r="P1864" s="46">
        <v>219280.48680484679</v>
      </c>
      <c r="Q1864" s="46">
        <v>113608.61603383672</v>
      </c>
      <c r="R1864" s="76">
        <v>844035306731.54211</v>
      </c>
      <c r="S1864" s="56">
        <v>0.59857156517986421</v>
      </c>
      <c r="T1864" s="56">
        <v>0.44030595930318606</v>
      </c>
      <c r="U1864" s="46">
        <v>16.691038872421252</v>
      </c>
      <c r="V1864" s="76">
        <v>6852582699892.166</v>
      </c>
      <c r="W1864" s="84">
        <v>2160.2082534407004</v>
      </c>
      <c r="X1864" s="82">
        <v>4.3430370369953286E-2</v>
      </c>
      <c r="Y1864" s="476">
        <v>2.0000000000000001E-4</v>
      </c>
    </row>
    <row r="1865" spans="1:25" x14ac:dyDescent="0.2">
      <c r="A1865" s="475">
        <v>1861</v>
      </c>
      <c r="B1865" s="56">
        <v>0.41533050744123434</v>
      </c>
      <c r="C1865" s="46">
        <v>3394.4997060672781</v>
      </c>
      <c r="D1865" s="56">
        <v>1.0519690211167345</v>
      </c>
      <c r="E1865" s="56">
        <v>0.2797895838756177</v>
      </c>
      <c r="F1865" s="250">
        <v>2024.79</v>
      </c>
      <c r="G1865" s="76">
        <v>285975709431.68793</v>
      </c>
      <c r="H1865" s="46">
        <v>34685877.343391523</v>
      </c>
      <c r="I1865" s="76">
        <v>825502882402.1311</v>
      </c>
      <c r="J1865" s="56">
        <v>0.30365228892951024</v>
      </c>
      <c r="K1865" s="76">
        <v>27151203262.234463</v>
      </c>
      <c r="L1865" s="76">
        <v>0</v>
      </c>
      <c r="M1865" s="76">
        <v>279685947477.75812</v>
      </c>
      <c r="N1865" s="76">
        <v>98557311832.617126</v>
      </c>
      <c r="O1865" s="76">
        <v>33826.037833675153</v>
      </c>
      <c r="P1865" s="46">
        <v>539818.20723856264</v>
      </c>
      <c r="Q1865" s="46">
        <v>347482.47715748649</v>
      </c>
      <c r="R1865" s="76">
        <v>1616840222189.2993</v>
      </c>
      <c r="S1865" s="56">
        <v>0.50798254717123914</v>
      </c>
      <c r="T1865" s="56">
        <v>0.27782272380946949</v>
      </c>
      <c r="U1865" s="46">
        <v>16.743703785587577</v>
      </c>
      <c r="V1865" s="76">
        <v>8261551943584.1611</v>
      </c>
      <c r="W1865" s="84">
        <v>2606.4508158135636</v>
      </c>
      <c r="X1865" s="82">
        <v>4.3788991609580545E-2</v>
      </c>
      <c r="Y1865" s="476">
        <v>2.0000000000000001E-4</v>
      </c>
    </row>
    <row r="1866" spans="1:25" x14ac:dyDescent="0.2">
      <c r="A1866" s="475">
        <v>1862</v>
      </c>
      <c r="B1866" s="56">
        <v>0.56053876785492662</v>
      </c>
      <c r="C1866" s="46">
        <v>8007.1556424942873</v>
      </c>
      <c r="D1866" s="56">
        <v>0.5876788063951518</v>
      </c>
      <c r="E1866" s="56">
        <v>0.4597616393813222</v>
      </c>
      <c r="F1866" s="250">
        <v>2024.95</v>
      </c>
      <c r="G1866" s="76">
        <v>78659642316.291733</v>
      </c>
      <c r="H1866" s="46">
        <v>11160939.145708099</v>
      </c>
      <c r="I1866" s="76">
        <v>384515454293.64893</v>
      </c>
      <c r="J1866" s="56">
        <v>0.46195605594765798</v>
      </c>
      <c r="K1866" s="76">
        <v>11835143262.487633</v>
      </c>
      <c r="L1866" s="76">
        <v>0</v>
      </c>
      <c r="M1866" s="76">
        <v>113058458285.46892</v>
      </c>
      <c r="N1866" s="76">
        <v>37686231599.905296</v>
      </c>
      <c r="O1866" s="76">
        <v>28123.576084102424</v>
      </c>
      <c r="P1866" s="46">
        <v>268774.89049742976</v>
      </c>
      <c r="Q1866" s="46">
        <v>149818.78207497232</v>
      </c>
      <c r="R1866" s="76">
        <v>683664209636.69312</v>
      </c>
      <c r="S1866" s="56">
        <v>0.57220939360782574</v>
      </c>
      <c r="T1866" s="56">
        <v>0.32918100671039441</v>
      </c>
      <c r="U1866" s="46">
        <v>15.016855785868852</v>
      </c>
      <c r="V1866" s="76">
        <v>3808534547482.2871</v>
      </c>
      <c r="W1866" s="84">
        <v>1201.5875917839712</v>
      </c>
      <c r="X1866" s="82">
        <v>4.7872947424813447E-2</v>
      </c>
      <c r="Y1866" s="476">
        <v>2.0000000000000001E-4</v>
      </c>
    </row>
    <row r="1867" spans="1:25" x14ac:dyDescent="0.2">
      <c r="A1867" s="475">
        <v>1863</v>
      </c>
      <c r="B1867" s="56">
        <v>0.54067993392229452</v>
      </c>
      <c r="C1867" s="46">
        <v>8216.2941275945632</v>
      </c>
      <c r="D1867" s="56">
        <v>0.69982371839370128</v>
      </c>
      <c r="E1867" s="56">
        <v>0.30726589025340612</v>
      </c>
      <c r="F1867" s="250">
        <v>2023.99</v>
      </c>
      <c r="G1867" s="76">
        <v>194018796339.17111</v>
      </c>
      <c r="H1867" s="46">
        <v>15392115.756811026</v>
      </c>
      <c r="I1867" s="76">
        <v>457411210296.65344</v>
      </c>
      <c r="J1867" s="56">
        <v>0.37597151818390817</v>
      </c>
      <c r="K1867" s="76">
        <v>7196967738.46455</v>
      </c>
      <c r="L1867" s="76">
        <v>0</v>
      </c>
      <c r="M1867" s="76">
        <v>248977494181.289</v>
      </c>
      <c r="N1867" s="76">
        <v>48064510628.039207</v>
      </c>
      <c r="O1867" s="76">
        <v>25658.26110509902</v>
      </c>
      <c r="P1867" s="46">
        <v>309018.46986583888</v>
      </c>
      <c r="Q1867" s="46">
        <v>177624.05542014044</v>
      </c>
      <c r="R1867" s="76">
        <v>1032902927473.2736</v>
      </c>
      <c r="S1867" s="56">
        <v>0.58394622030473953</v>
      </c>
      <c r="T1867" s="56">
        <v>0.31737062028959828</v>
      </c>
      <c r="U1867" s="46">
        <v>16.516116666016163</v>
      </c>
      <c r="V1867" s="76">
        <v>5928600850391.6777</v>
      </c>
      <c r="W1867" s="84">
        <v>1868.7556203033446</v>
      </c>
      <c r="X1867" s="82">
        <v>4.463299756835231E-2</v>
      </c>
      <c r="Y1867" s="476">
        <v>2.0000000000000001E-4</v>
      </c>
    </row>
    <row r="1868" spans="1:25" x14ac:dyDescent="0.2">
      <c r="A1868" s="475">
        <v>1864</v>
      </c>
      <c r="B1868" s="56">
        <v>0.60587931380195248</v>
      </c>
      <c r="C1868" s="46">
        <v>8020.9240831879251</v>
      </c>
      <c r="D1868" s="56">
        <v>0.60978215426726468</v>
      </c>
      <c r="E1868" s="56">
        <v>0.59748367514675171</v>
      </c>
      <c r="F1868" s="250">
        <v>2025.16</v>
      </c>
      <c r="G1868" s="76">
        <v>186429572389.03436</v>
      </c>
      <c r="H1868" s="46">
        <v>12335464.011223517</v>
      </c>
      <c r="I1868" s="76">
        <v>405268405060.46332</v>
      </c>
      <c r="J1868" s="56">
        <v>0.42441159228992742</v>
      </c>
      <c r="K1868" s="76">
        <v>15872423736.490513</v>
      </c>
      <c r="L1868" s="76">
        <v>41728705179.376656</v>
      </c>
      <c r="M1868" s="76">
        <v>114811985913.22935</v>
      </c>
      <c r="N1868" s="76">
        <v>49287654600.858383</v>
      </c>
      <c r="O1868" s="76">
        <v>25153.965216058179</v>
      </c>
      <c r="P1868" s="46">
        <v>316444.49173683382</v>
      </c>
      <c r="Q1868" s="46">
        <v>185483.89450290977</v>
      </c>
      <c r="R1868" s="76">
        <v>769875178070.25854</v>
      </c>
      <c r="S1868" s="56">
        <v>0.55926580373807777</v>
      </c>
      <c r="T1868" s="56">
        <v>0.45432169596463512</v>
      </c>
      <c r="U1868" s="46">
        <v>16.143461648751803</v>
      </c>
      <c r="V1868" s="76">
        <v>6271225609187.2256</v>
      </c>
      <c r="W1868" s="84">
        <v>1978.3646991947844</v>
      </c>
      <c r="X1868" s="82">
        <v>4.4676612779944731E-2</v>
      </c>
      <c r="Y1868" s="476">
        <v>2.0000000000000001E-4</v>
      </c>
    </row>
    <row r="1869" spans="1:25" x14ac:dyDescent="0.2">
      <c r="A1869" s="475">
        <v>1865</v>
      </c>
      <c r="B1869" s="56">
        <v>0.50889959112814198</v>
      </c>
      <c r="C1869" s="46">
        <v>6377.2561278967987</v>
      </c>
      <c r="D1869" s="56">
        <v>0.75628302074292808</v>
      </c>
      <c r="E1869" s="56">
        <v>0.40156290254685817</v>
      </c>
      <c r="F1869" s="250">
        <v>2024.96</v>
      </c>
      <c r="G1869" s="76">
        <v>212236451534.0217</v>
      </c>
      <c r="H1869" s="46">
        <v>17604630.912061464</v>
      </c>
      <c r="I1869" s="76">
        <v>553266468742.20532</v>
      </c>
      <c r="J1869" s="56">
        <v>0.37931024016661397</v>
      </c>
      <c r="K1869" s="76">
        <v>26484508449.638046</v>
      </c>
      <c r="L1869" s="76">
        <v>36691899118.927376</v>
      </c>
      <c r="M1869" s="76">
        <v>233431519171.63425</v>
      </c>
      <c r="N1869" s="76">
        <v>57977485675.007812</v>
      </c>
      <c r="O1869" s="76">
        <v>19577.386625668641</v>
      </c>
      <c r="P1869" s="46">
        <v>332778.9502351901</v>
      </c>
      <c r="Q1869" s="46">
        <v>194347.15703941829</v>
      </c>
      <c r="R1869" s="76">
        <v>1247667751266.1968</v>
      </c>
      <c r="S1869" s="56">
        <v>0.57737932417195403</v>
      </c>
      <c r="T1869" s="56">
        <v>0.32486199879584932</v>
      </c>
      <c r="U1869" s="46">
        <v>16.051076940697289</v>
      </c>
      <c r="V1869" s="76">
        <v>7122744295740.2207</v>
      </c>
      <c r="W1869" s="84">
        <v>2245.4570837989736</v>
      </c>
      <c r="X1869" s="82">
        <v>4.5915003925242899E-2</v>
      </c>
      <c r="Y1869" s="476">
        <v>2.0000000000000001E-4</v>
      </c>
    </row>
    <row r="1870" spans="1:25" x14ac:dyDescent="0.2">
      <c r="A1870" s="475">
        <v>1866</v>
      </c>
      <c r="B1870" s="56">
        <v>0.34005131946850009</v>
      </c>
      <c r="C1870" s="46">
        <v>6331.2290776478239</v>
      </c>
      <c r="D1870" s="56">
        <v>1.0120360671234052</v>
      </c>
      <c r="E1870" s="56">
        <v>0.5720889843406447</v>
      </c>
      <c r="F1870" s="250">
        <v>2023.75</v>
      </c>
      <c r="G1870" s="76">
        <v>384435714298.93524</v>
      </c>
      <c r="H1870" s="46">
        <v>30679713.774125095</v>
      </c>
      <c r="I1870" s="76">
        <v>633175001509.77393</v>
      </c>
      <c r="J1870" s="56">
        <v>0.15219695473639694</v>
      </c>
      <c r="K1870" s="76">
        <v>14252853251.868706</v>
      </c>
      <c r="L1870" s="76">
        <v>0</v>
      </c>
      <c r="M1870" s="76">
        <v>418618616609.37006</v>
      </c>
      <c r="N1870" s="76">
        <v>110766655008.77885</v>
      </c>
      <c r="O1870" s="76">
        <v>33643.240738927379</v>
      </c>
      <c r="P1870" s="46">
        <v>583207.71507322649</v>
      </c>
      <c r="Q1870" s="46">
        <v>383241.74174081226</v>
      </c>
      <c r="R1870" s="76">
        <v>1621588046805.7542</v>
      </c>
      <c r="S1870" s="56">
        <v>0.50455096804701782</v>
      </c>
      <c r="T1870" s="56">
        <v>0.25010523419843106</v>
      </c>
      <c r="U1870" s="46">
        <v>18.864158211073601</v>
      </c>
      <c r="V1870" s="76">
        <v>8186676900986.1182</v>
      </c>
      <c r="W1870" s="84">
        <v>2585.0020031557892</v>
      </c>
      <c r="X1870" s="82">
        <v>3.9485667479968588E-2</v>
      </c>
      <c r="Y1870" s="476">
        <v>2.0000000000000001E-4</v>
      </c>
    </row>
    <row r="1871" spans="1:25" x14ac:dyDescent="0.2">
      <c r="A1871" s="475">
        <v>1867</v>
      </c>
      <c r="B1871" s="56">
        <v>0.49738641390771643</v>
      </c>
      <c r="C1871" s="46">
        <v>5760.3124889692162</v>
      </c>
      <c r="D1871" s="56">
        <v>0.58699263772282684</v>
      </c>
      <c r="E1871" s="56">
        <v>0.4884196864991181</v>
      </c>
      <c r="F1871" s="250">
        <v>2024.92</v>
      </c>
      <c r="G1871" s="76">
        <v>216950272759.80231</v>
      </c>
      <c r="H1871" s="46">
        <v>11801948.571225539</v>
      </c>
      <c r="I1871" s="76">
        <v>402776377996.95734</v>
      </c>
      <c r="J1871" s="56">
        <v>0.44713054135671637</v>
      </c>
      <c r="K1871" s="76">
        <v>8886479493.1206169</v>
      </c>
      <c r="L1871" s="76">
        <v>0</v>
      </c>
      <c r="M1871" s="76">
        <v>202494242415.12735</v>
      </c>
      <c r="N1871" s="76">
        <v>21535813976.991028</v>
      </c>
      <c r="O1871" s="76">
        <v>30579.561991085346</v>
      </c>
      <c r="P1871" s="46">
        <v>174430.01222735728</v>
      </c>
      <c r="Q1871" s="46">
        <v>80912.278437611996</v>
      </c>
      <c r="R1871" s="76">
        <v>935626288932.54443</v>
      </c>
      <c r="S1871" s="56">
        <v>0.63037036340789876</v>
      </c>
      <c r="T1871" s="56">
        <v>0.37749679140023812</v>
      </c>
      <c r="U1871" s="46">
        <v>16.652491266796464</v>
      </c>
      <c r="V1871" s="76">
        <v>6526101866498.4268</v>
      </c>
      <c r="W1871" s="84">
        <v>2058.6043128876954</v>
      </c>
      <c r="X1871" s="82">
        <v>4.3547127426517382E-2</v>
      </c>
      <c r="Y1871" s="476">
        <v>2.0000000000000001E-4</v>
      </c>
    </row>
    <row r="1872" spans="1:25" x14ac:dyDescent="0.2">
      <c r="A1872" s="475">
        <v>1868</v>
      </c>
      <c r="B1872" s="56">
        <v>0.6135939491139949</v>
      </c>
      <c r="C1872" s="46">
        <v>1500</v>
      </c>
      <c r="D1872" s="56">
        <v>0.84049570657590067</v>
      </c>
      <c r="E1872" s="56">
        <v>0.40362745899545288</v>
      </c>
      <c r="F1872" s="250">
        <v>2026.99</v>
      </c>
      <c r="G1872" s="76">
        <v>121542139805.11691</v>
      </c>
      <c r="H1872" s="46">
        <v>23776890.1233739</v>
      </c>
      <c r="I1872" s="76">
        <v>534533326761.40973</v>
      </c>
      <c r="J1872" s="56">
        <v>0.25172877129454885</v>
      </c>
      <c r="K1872" s="76">
        <v>29931625395.785782</v>
      </c>
      <c r="L1872" s="76">
        <v>13395212826.263905</v>
      </c>
      <c r="M1872" s="76">
        <v>616555322.47072291</v>
      </c>
      <c r="N1872" s="76">
        <v>141035595404.0072</v>
      </c>
      <c r="O1872" s="76">
        <v>20214.926449267619</v>
      </c>
      <c r="P1872" s="46">
        <v>739553.43909652042</v>
      </c>
      <c r="Q1872" s="46">
        <v>516158.50861657551</v>
      </c>
      <c r="R1872" s="76">
        <v>923022385745.42688</v>
      </c>
      <c r="S1872" s="56">
        <v>0.37025053006048636</v>
      </c>
      <c r="T1872" s="56">
        <v>0.23428716999478302</v>
      </c>
      <c r="U1872" s="46">
        <v>16.264467706208851</v>
      </c>
      <c r="V1872" s="76">
        <v>3883184422776.4028</v>
      </c>
      <c r="W1872" s="84">
        <v>1224.7041635007697</v>
      </c>
      <c r="X1872" s="82">
        <v>4.497554443953445E-2</v>
      </c>
      <c r="Y1872" s="476">
        <v>2.0000000000000001E-4</v>
      </c>
    </row>
    <row r="1873" spans="1:25" x14ac:dyDescent="0.2">
      <c r="A1873" s="475">
        <v>1869</v>
      </c>
      <c r="B1873" s="56">
        <v>0.31669051901058087</v>
      </c>
      <c r="C1873" s="46">
        <v>7852.1464541894165</v>
      </c>
      <c r="D1873" s="56">
        <v>0.65201434671740222</v>
      </c>
      <c r="E1873" s="56">
        <v>0.5622976709642078</v>
      </c>
      <c r="F1873" s="250">
        <v>2025.77</v>
      </c>
      <c r="G1873" s="76">
        <v>120905637684.89642</v>
      </c>
      <c r="H1873" s="46">
        <v>13794225.932804523</v>
      </c>
      <c r="I1873" s="76">
        <v>457188954865.9292</v>
      </c>
      <c r="J1873" s="56">
        <v>0.31669051901058087</v>
      </c>
      <c r="K1873" s="76">
        <v>12988024818.739428</v>
      </c>
      <c r="L1873" s="76">
        <v>9654894739.2065163</v>
      </c>
      <c r="M1873" s="76">
        <v>62695880616.666122</v>
      </c>
      <c r="N1873" s="76">
        <v>37739235218.962349</v>
      </c>
      <c r="O1873" s="76">
        <v>29388.745076728417</v>
      </c>
      <c r="P1873" s="46">
        <v>238085.09583328097</v>
      </c>
      <c r="Q1873" s="46">
        <v>125605.55914504276</v>
      </c>
      <c r="R1873" s="76">
        <v>686430591742.78125</v>
      </c>
      <c r="S1873" s="56">
        <v>0.44036066856361117</v>
      </c>
      <c r="T1873" s="56">
        <v>0.37158108973298898</v>
      </c>
      <c r="U1873" s="46">
        <v>15.780015330924915</v>
      </c>
      <c r="V1873" s="76">
        <v>4451867466701.2764</v>
      </c>
      <c r="W1873" s="84">
        <v>1404.9744836988966</v>
      </c>
      <c r="X1873" s="82">
        <v>4.6370115967158586E-2</v>
      </c>
      <c r="Y1873" s="476">
        <v>2.0000000000000001E-4</v>
      </c>
    </row>
    <row r="1874" spans="1:25" x14ac:dyDescent="0.2">
      <c r="A1874" s="475">
        <v>1870</v>
      </c>
      <c r="B1874" s="56">
        <v>0.52941171610836246</v>
      </c>
      <c r="C1874" s="46">
        <v>5527.6773831361234</v>
      </c>
      <c r="D1874" s="56">
        <v>0.85323515598617816</v>
      </c>
      <c r="E1874" s="56">
        <v>0.19200362242680502</v>
      </c>
      <c r="F1874" s="250">
        <v>2024.29</v>
      </c>
      <c r="G1874" s="76">
        <v>196867904340.09055</v>
      </c>
      <c r="H1874" s="46">
        <v>22082528.485246539</v>
      </c>
      <c r="I1874" s="76">
        <v>510138104010.46783</v>
      </c>
      <c r="J1874" s="56">
        <v>0.28157300329628887</v>
      </c>
      <c r="K1874" s="76">
        <v>11430091327.253096</v>
      </c>
      <c r="L1874" s="76">
        <v>837606492.71237886</v>
      </c>
      <c r="M1874" s="76">
        <v>159333018753.84906</v>
      </c>
      <c r="N1874" s="76">
        <v>73632248019.2146</v>
      </c>
      <c r="O1874" s="76">
        <v>40330.104776442357</v>
      </c>
      <c r="P1874" s="46">
        <v>454740.35816832213</v>
      </c>
      <c r="Q1874" s="46">
        <v>286304.0653918254</v>
      </c>
      <c r="R1874" s="76">
        <v>984106199147.05005</v>
      </c>
      <c r="S1874" s="56">
        <v>0.48600299407771014</v>
      </c>
      <c r="T1874" s="56">
        <v>0.31716889206691701</v>
      </c>
      <c r="U1874" s="46">
        <v>16.721509757387366</v>
      </c>
      <c r="V1874" s="76">
        <v>5770938814916.8467</v>
      </c>
      <c r="W1874" s="84">
        <v>1820.4535343658129</v>
      </c>
      <c r="X1874" s="82">
        <v>4.3106232485316566E-2</v>
      </c>
      <c r="Y1874" s="476">
        <v>2.0000000000000001E-4</v>
      </c>
    </row>
    <row r="1875" spans="1:25" x14ac:dyDescent="0.2">
      <c r="A1875" s="475">
        <v>1871</v>
      </c>
      <c r="B1875" s="56">
        <v>0.4091205322625438</v>
      </c>
      <c r="C1875" s="46">
        <v>1500</v>
      </c>
      <c r="D1875" s="56">
        <v>0.70007177869596837</v>
      </c>
      <c r="E1875" s="56">
        <v>0.36400707687963324</v>
      </c>
      <c r="F1875" s="250">
        <v>2023.75</v>
      </c>
      <c r="G1875" s="76">
        <v>224273408077.96811</v>
      </c>
      <c r="H1875" s="46">
        <v>17174080.440400235</v>
      </c>
      <c r="I1875" s="76">
        <v>470683030635.44922</v>
      </c>
      <c r="J1875" s="56">
        <v>0.35309061101021977</v>
      </c>
      <c r="K1875" s="76">
        <v>9454630261.8693485</v>
      </c>
      <c r="L1875" s="76">
        <v>0</v>
      </c>
      <c r="M1875" s="76">
        <v>201273683721.83691</v>
      </c>
      <c r="N1875" s="76">
        <v>27895271573.40197</v>
      </c>
      <c r="O1875" s="76">
        <v>38589.044611850353</v>
      </c>
      <c r="P1875" s="46">
        <v>206898.81709785803</v>
      </c>
      <c r="Q1875" s="46">
        <v>102019.21483271777</v>
      </c>
      <c r="R1875" s="76">
        <v>952108683917.5304</v>
      </c>
      <c r="S1875" s="56">
        <v>0.56117721867861114</v>
      </c>
      <c r="T1875" s="56">
        <v>0.34984707716562979</v>
      </c>
      <c r="U1875" s="46">
        <v>16.986889422345076</v>
      </c>
      <c r="V1875" s="76">
        <v>6360146587152.3643</v>
      </c>
      <c r="W1875" s="84">
        <v>2008.5656208337366</v>
      </c>
      <c r="X1875" s="82">
        <v>4.2074616463454652E-2</v>
      </c>
      <c r="Y1875" s="476">
        <v>2.0000000000000001E-4</v>
      </c>
    </row>
    <row r="1876" spans="1:25" x14ac:dyDescent="0.2">
      <c r="A1876" s="475">
        <v>1872</v>
      </c>
      <c r="B1876" s="56">
        <v>0.5136294669360737</v>
      </c>
      <c r="C1876" s="46">
        <v>1500</v>
      </c>
      <c r="D1876" s="56">
        <v>1.1714401258387923</v>
      </c>
      <c r="E1876" s="56">
        <v>0.302275759679344</v>
      </c>
      <c r="F1876" s="250">
        <v>2027.56</v>
      </c>
      <c r="G1876" s="76">
        <v>77180548856.556808</v>
      </c>
      <c r="H1876" s="46">
        <v>45316497.823618837</v>
      </c>
      <c r="I1876" s="76">
        <v>758960487568.35718</v>
      </c>
      <c r="J1876" s="56">
        <v>0.11513134259761049</v>
      </c>
      <c r="K1876" s="76">
        <v>31712760729.793259</v>
      </c>
      <c r="L1876" s="76">
        <v>74161777011.265457</v>
      </c>
      <c r="M1876" s="76">
        <v>0</v>
      </c>
      <c r="N1876" s="76">
        <v>58611856756.934181</v>
      </c>
      <c r="O1876" s="76">
        <v>30006.065926911597</v>
      </c>
      <c r="P1876" s="46">
        <v>376522.88682835421</v>
      </c>
      <c r="Q1876" s="46">
        <v>217662.82769655125</v>
      </c>
      <c r="R1876" s="76">
        <v>1015466339577.0555</v>
      </c>
      <c r="S1876" s="56">
        <v>0.24492078796516339</v>
      </c>
      <c r="T1876" s="56">
        <v>9.9235958498861077E-2</v>
      </c>
      <c r="U1876" s="46">
        <v>17.616296661689937</v>
      </c>
      <c r="V1876" s="76">
        <v>2078061031213.1116</v>
      </c>
      <c r="W1876" s="84">
        <v>655.83906746882894</v>
      </c>
      <c r="X1876" s="82">
        <v>3.9811059520117514E-2</v>
      </c>
      <c r="Y1876" s="476">
        <v>2.0000000000000001E-4</v>
      </c>
    </row>
    <row r="1877" spans="1:25" x14ac:dyDescent="0.2">
      <c r="A1877" s="475">
        <v>1873</v>
      </c>
      <c r="B1877" s="56">
        <v>0.51794906867870816</v>
      </c>
      <c r="C1877" s="46">
        <v>6590.3782668778749</v>
      </c>
      <c r="D1877" s="56">
        <v>0.53706141437869392</v>
      </c>
      <c r="E1877" s="56">
        <v>0.55763307388826211</v>
      </c>
      <c r="F1877" s="250">
        <v>2025.43</v>
      </c>
      <c r="G1877" s="76">
        <v>232402292115.60947</v>
      </c>
      <c r="H1877" s="46">
        <v>10736842.586401369</v>
      </c>
      <c r="I1877" s="76">
        <v>365879852185.04358</v>
      </c>
      <c r="J1877" s="56">
        <v>0.42911228618705655</v>
      </c>
      <c r="K1877" s="76">
        <v>21215156207.607365</v>
      </c>
      <c r="L1877" s="76">
        <v>53301837163.009315</v>
      </c>
      <c r="M1877" s="76">
        <v>140523927657.84854</v>
      </c>
      <c r="N1877" s="76">
        <v>29781101178.863499</v>
      </c>
      <c r="O1877" s="76">
        <v>31945.357974104518</v>
      </c>
      <c r="P1877" s="46">
        <v>212854.87680426688</v>
      </c>
      <c r="Q1877" s="46">
        <v>109404.14635566305</v>
      </c>
      <c r="R1877" s="76">
        <v>789437828732.35303</v>
      </c>
      <c r="S1877" s="56">
        <v>0.59681296508218418</v>
      </c>
      <c r="T1877" s="56">
        <v>0.47889539877578419</v>
      </c>
      <c r="U1877" s="46">
        <v>16.618201821570047</v>
      </c>
      <c r="V1877" s="76">
        <v>6916860454818.9668</v>
      </c>
      <c r="W1877" s="84">
        <v>2184.2667328202965</v>
      </c>
      <c r="X1877" s="82">
        <v>4.3681896199069765E-2</v>
      </c>
      <c r="Y1877" s="476">
        <v>2.0000000000000001E-4</v>
      </c>
    </row>
    <row r="1878" spans="1:25" x14ac:dyDescent="0.2">
      <c r="A1878" s="475">
        <v>1874</v>
      </c>
      <c r="B1878" s="56">
        <v>0.52675038199292801</v>
      </c>
      <c r="C1878" s="46">
        <v>6622.5925457622498</v>
      </c>
      <c r="D1878" s="56">
        <v>0.77824446172091111</v>
      </c>
      <c r="E1878" s="56">
        <v>0.7</v>
      </c>
      <c r="F1878" s="250">
        <v>2024.28</v>
      </c>
      <c r="G1878" s="76">
        <v>318424481412.43347</v>
      </c>
      <c r="H1878" s="46">
        <v>18514647.739123736</v>
      </c>
      <c r="I1878" s="76">
        <v>491671324648.25183</v>
      </c>
      <c r="J1878" s="56">
        <v>0.31376489049786205</v>
      </c>
      <c r="K1878" s="76">
        <v>6930234560.9870949</v>
      </c>
      <c r="L1878" s="76">
        <v>0</v>
      </c>
      <c r="M1878" s="76">
        <v>252419387427.33911</v>
      </c>
      <c r="N1878" s="76">
        <v>103242177210.79962</v>
      </c>
      <c r="O1878" s="76">
        <v>26518.680794229604</v>
      </c>
      <c r="P1878" s="46">
        <v>561962.80225636915</v>
      </c>
      <c r="Q1878" s="46">
        <v>373986.53980898648</v>
      </c>
      <c r="R1878" s="76">
        <v>1210118708631.8704</v>
      </c>
      <c r="S1878" s="56">
        <v>0.5489369608459016</v>
      </c>
      <c r="T1878" s="56">
        <v>0.36371506393334424</v>
      </c>
      <c r="U1878" s="46">
        <v>17.315151231303908</v>
      </c>
      <c r="V1878" s="76">
        <v>8471584127416.1016</v>
      </c>
      <c r="W1878" s="84">
        <v>2674.9798198632648</v>
      </c>
      <c r="X1878" s="82">
        <v>4.1891527931481459E-2</v>
      </c>
      <c r="Y1878" s="476">
        <v>2.0000000000000001E-4</v>
      </c>
    </row>
    <row r="1879" spans="1:25" x14ac:dyDescent="0.2">
      <c r="A1879" s="475">
        <v>1875</v>
      </c>
      <c r="B1879" s="56">
        <v>0.62027125821700801</v>
      </c>
      <c r="C1879" s="46">
        <v>6190.5559884978466</v>
      </c>
      <c r="D1879" s="56">
        <v>0.73481710991735527</v>
      </c>
      <c r="E1879" s="56">
        <v>0.31454987316661365</v>
      </c>
      <c r="F1879" s="250">
        <v>2023.98</v>
      </c>
      <c r="G1879" s="76">
        <v>276622170086.65527</v>
      </c>
      <c r="H1879" s="46">
        <v>17454488.20207132</v>
      </c>
      <c r="I1879" s="76">
        <v>526101174075.28113</v>
      </c>
      <c r="J1879" s="56">
        <v>0.45142593486311744</v>
      </c>
      <c r="K1879" s="76">
        <v>20015066933.129627</v>
      </c>
      <c r="L1879" s="76">
        <v>0</v>
      </c>
      <c r="M1879" s="76">
        <v>285666574625.17065</v>
      </c>
      <c r="N1879" s="76">
        <v>8093186932.2380552</v>
      </c>
      <c r="O1879" s="76">
        <v>17975.43187795562</v>
      </c>
      <c r="P1879" s="46">
        <v>101465.4374999984</v>
      </c>
      <c r="Q1879" s="46">
        <v>33113.81249999893</v>
      </c>
      <c r="R1879" s="76">
        <v>1119379274888.8801</v>
      </c>
      <c r="S1879" s="56">
        <v>0.62908108210857838</v>
      </c>
      <c r="T1879" s="56">
        <v>0.44542421131461046</v>
      </c>
      <c r="U1879" s="46">
        <v>16.251899773501492</v>
      </c>
      <c r="V1879" s="76">
        <v>8988396070024.0918</v>
      </c>
      <c r="W1879" s="84">
        <v>2837.2555854560133</v>
      </c>
      <c r="X1879" s="82">
        <v>4.4475502381266289E-2</v>
      </c>
      <c r="Y1879" s="476">
        <v>2.0000000000000001E-4</v>
      </c>
    </row>
    <row r="1880" spans="1:25" x14ac:dyDescent="0.2">
      <c r="A1880" s="475">
        <v>1876</v>
      </c>
      <c r="B1880" s="56">
        <v>0.44447674445490148</v>
      </c>
      <c r="C1880" s="46">
        <v>4832.5305142345296</v>
      </c>
      <c r="D1880" s="56">
        <v>0.66250226574100346</v>
      </c>
      <c r="E1880" s="56">
        <v>0.22229545272839107</v>
      </c>
      <c r="F1880" s="250">
        <v>2023.75</v>
      </c>
      <c r="G1880" s="76">
        <v>251390300538.73907</v>
      </c>
      <c r="H1880" s="46">
        <v>14313772.139007423</v>
      </c>
      <c r="I1880" s="76">
        <v>408905772446.77777</v>
      </c>
      <c r="J1880" s="56">
        <v>0.37002105875690028</v>
      </c>
      <c r="K1880" s="76">
        <v>8376357036.2137318</v>
      </c>
      <c r="L1880" s="76">
        <v>0</v>
      </c>
      <c r="M1880" s="76">
        <v>273697129466.6416</v>
      </c>
      <c r="N1880" s="76">
        <v>121259671774.50406</v>
      </c>
      <c r="O1880" s="76">
        <v>33395.351556776244</v>
      </c>
      <c r="P1880" s="46">
        <v>670134.72896764218</v>
      </c>
      <c r="Q1880" s="46">
        <v>466241.0713540907</v>
      </c>
      <c r="R1880" s="76">
        <v>1125153229388.1277</v>
      </c>
      <c r="S1880" s="56">
        <v>0.57817236870548383</v>
      </c>
      <c r="T1880" s="56">
        <v>0.34136490277695802</v>
      </c>
      <c r="U1880" s="46">
        <v>16.892678337842728</v>
      </c>
      <c r="V1880" s="76">
        <v>7117675000991.2354</v>
      </c>
      <c r="W1880" s="84">
        <v>2245.9682372633101</v>
      </c>
      <c r="X1880" s="82">
        <v>4.3280639390455795E-2</v>
      </c>
      <c r="Y1880" s="476">
        <v>2.0000000000000001E-4</v>
      </c>
    </row>
    <row r="1881" spans="1:25" x14ac:dyDescent="0.2">
      <c r="A1881" s="475">
        <v>1877</v>
      </c>
      <c r="B1881" s="56">
        <v>0.48489369258749004</v>
      </c>
      <c r="C1881" s="46">
        <v>1531.3836674993736</v>
      </c>
      <c r="D1881" s="56">
        <v>0.72119532847537871</v>
      </c>
      <c r="E1881" s="56">
        <v>0.41510910159538333</v>
      </c>
      <c r="F1881" s="250">
        <v>2025.72</v>
      </c>
      <c r="G1881" s="76">
        <v>113863218124.6152</v>
      </c>
      <c r="H1881" s="46">
        <v>17091233.726000186</v>
      </c>
      <c r="I1881" s="76">
        <v>519125933591.58142</v>
      </c>
      <c r="J1881" s="56">
        <v>0.45180651964149621</v>
      </c>
      <c r="K1881" s="76">
        <v>29528088949.611946</v>
      </c>
      <c r="L1881" s="76">
        <v>53900734662.954376</v>
      </c>
      <c r="M1881" s="76">
        <v>77881508156.719208</v>
      </c>
      <c r="N1881" s="76">
        <v>83587147127.534988</v>
      </c>
      <c r="O1881" s="76">
        <v>28103.597846523317</v>
      </c>
      <c r="P1881" s="46">
        <v>507767.54505628662</v>
      </c>
      <c r="Q1881" s="46">
        <v>332414.8003733271</v>
      </c>
      <c r="R1881" s="76">
        <v>920098470309.4585</v>
      </c>
      <c r="S1881" s="56">
        <v>0.53330784258533004</v>
      </c>
      <c r="T1881" s="56">
        <v>0.3119525262542831</v>
      </c>
      <c r="U1881" s="46">
        <v>15.290844109245281</v>
      </c>
      <c r="V1881" s="76">
        <v>4933735504767.8262</v>
      </c>
      <c r="W1881" s="84">
        <v>1556.8449647130819</v>
      </c>
      <c r="X1881" s="82">
        <v>4.671888784441116E-2</v>
      </c>
      <c r="Y1881" s="476">
        <v>2.0000000000000001E-4</v>
      </c>
    </row>
    <row r="1882" spans="1:25" x14ac:dyDescent="0.2">
      <c r="A1882" s="475">
        <v>1878</v>
      </c>
      <c r="B1882" s="56">
        <v>0.49316517511592534</v>
      </c>
      <c r="C1882" s="46">
        <v>4082.2463786963463</v>
      </c>
      <c r="D1882" s="56">
        <v>0.94072417937668651</v>
      </c>
      <c r="E1882" s="56">
        <v>0.44242114615939565</v>
      </c>
      <c r="F1882" s="250">
        <v>2026.33</v>
      </c>
      <c r="G1882" s="76">
        <v>199304674264.45776</v>
      </c>
      <c r="H1882" s="46">
        <v>27996203.972846176</v>
      </c>
      <c r="I1882" s="76">
        <v>619003164569.65686</v>
      </c>
      <c r="J1882" s="56">
        <v>0.2452697552622084</v>
      </c>
      <c r="K1882" s="76">
        <v>35934436026.605034</v>
      </c>
      <c r="L1882" s="76">
        <v>75045279167.670853</v>
      </c>
      <c r="M1882" s="76">
        <v>52885342432.262108</v>
      </c>
      <c r="N1882" s="76">
        <v>107706902733.6051</v>
      </c>
      <c r="O1882" s="76">
        <v>28164.873685827064</v>
      </c>
      <c r="P1882" s="46">
        <v>592056.22286166844</v>
      </c>
      <c r="Q1882" s="46">
        <v>392675.31948692107</v>
      </c>
      <c r="R1882" s="76">
        <v>1084579107956.6965</v>
      </c>
      <c r="S1882" s="56">
        <v>0.40915949264698837</v>
      </c>
      <c r="T1882" s="56">
        <v>0.30322897272350674</v>
      </c>
      <c r="U1882" s="46">
        <v>16.560113182810248</v>
      </c>
      <c r="V1882" s="76">
        <v>5998318822351.1357</v>
      </c>
      <c r="W1882" s="84">
        <v>1894.1794521657509</v>
      </c>
      <c r="X1882" s="82">
        <v>4.4265796789197329E-2</v>
      </c>
      <c r="Y1882" s="476">
        <v>2.0000000000000001E-4</v>
      </c>
    </row>
    <row r="1883" spans="1:25" x14ac:dyDescent="0.2">
      <c r="A1883" s="475">
        <v>1879</v>
      </c>
      <c r="B1883" s="56">
        <v>0.41937305971968014</v>
      </c>
      <c r="C1883" s="46">
        <v>4279.8329145894668</v>
      </c>
      <c r="D1883" s="56">
        <v>0.81500050505291566</v>
      </c>
      <c r="E1883" s="56">
        <v>0.65965023423085722</v>
      </c>
      <c r="F1883" s="250">
        <v>2024.99</v>
      </c>
      <c r="G1883" s="76">
        <v>269654005945.03256</v>
      </c>
      <c r="H1883" s="46">
        <v>21248210.147435948</v>
      </c>
      <c r="I1883" s="76">
        <v>498568163571.72351</v>
      </c>
      <c r="J1883" s="56">
        <v>0.36926915743377309</v>
      </c>
      <c r="K1883" s="76">
        <v>11934458822.377274</v>
      </c>
      <c r="L1883" s="76">
        <v>0</v>
      </c>
      <c r="M1883" s="76">
        <v>177152976613.36081</v>
      </c>
      <c r="N1883" s="76">
        <v>55731465142.664742</v>
      </c>
      <c r="O1883" s="76">
        <v>16202.713892279495</v>
      </c>
      <c r="P1883" s="46">
        <v>402513.91953350068</v>
      </c>
      <c r="Q1883" s="46">
        <v>246562.28212448841</v>
      </c>
      <c r="R1883" s="76">
        <v>1041368229649.7628</v>
      </c>
      <c r="S1883" s="56">
        <v>0.56117001681207423</v>
      </c>
      <c r="T1883" s="56">
        <v>0.38782850623226917</v>
      </c>
      <c r="U1883" s="46">
        <v>16.952937222913164</v>
      </c>
      <c r="V1883" s="76">
        <v>7438201526609.4736</v>
      </c>
      <c r="W1883" s="84">
        <v>2347.7776792098607</v>
      </c>
      <c r="X1883" s="82">
        <v>4.3517812248805667E-2</v>
      </c>
      <c r="Y1883" s="476">
        <v>2.0000000000000001E-4</v>
      </c>
    </row>
    <row r="1884" spans="1:25" x14ac:dyDescent="0.2">
      <c r="A1884" s="475">
        <v>1880</v>
      </c>
      <c r="B1884" s="56">
        <v>0.42775051769115863</v>
      </c>
      <c r="C1884" s="46">
        <v>6117.6531654586024</v>
      </c>
      <c r="D1884" s="56">
        <v>0.85455047522846495</v>
      </c>
      <c r="E1884" s="56">
        <v>0.48092122413181371</v>
      </c>
      <c r="F1884" s="250">
        <v>2024.54</v>
      </c>
      <c r="G1884" s="76">
        <v>299980477962.02332</v>
      </c>
      <c r="H1884" s="46">
        <v>22282607.910563953</v>
      </c>
      <c r="I1884" s="76">
        <v>576307386861.08972</v>
      </c>
      <c r="J1884" s="56">
        <v>0.35036490474838755</v>
      </c>
      <c r="K1884" s="76">
        <v>12718593150.393135</v>
      </c>
      <c r="L1884" s="76">
        <v>1930353600.3832033</v>
      </c>
      <c r="M1884" s="76">
        <v>228036093575.60052</v>
      </c>
      <c r="N1884" s="76">
        <v>42950181489.389969</v>
      </c>
      <c r="O1884" s="76">
        <v>29716.987596338586</v>
      </c>
      <c r="P1884" s="46">
        <v>296187.49243340729</v>
      </c>
      <c r="Q1884" s="46">
        <v>164425.2879126698</v>
      </c>
      <c r="R1884" s="76">
        <v>1165958783301.7222</v>
      </c>
      <c r="S1884" s="56">
        <v>0.55413689129374566</v>
      </c>
      <c r="T1884" s="56">
        <v>0.39376963106456764</v>
      </c>
      <c r="U1884" s="46">
        <v>16.875243406167879</v>
      </c>
      <c r="V1884" s="76">
        <v>8477170737689.0381</v>
      </c>
      <c r="W1884" s="84">
        <v>2675.7593302719279</v>
      </c>
      <c r="X1884" s="82">
        <v>4.3718762073967833E-2</v>
      </c>
      <c r="Y1884" s="476">
        <v>2.0000000000000001E-4</v>
      </c>
    </row>
    <row r="1885" spans="1:25" x14ac:dyDescent="0.2">
      <c r="A1885" s="475">
        <v>1881</v>
      </c>
      <c r="B1885" s="56">
        <v>0.51508616300983234</v>
      </c>
      <c r="C1885" s="46">
        <v>6125.692345603491</v>
      </c>
      <c r="D1885" s="56">
        <v>0.90498399837123733</v>
      </c>
      <c r="E1885" s="56">
        <v>0.48442815118116633</v>
      </c>
      <c r="F1885" s="250">
        <v>2023.75</v>
      </c>
      <c r="G1885" s="76">
        <v>336494962235.24982</v>
      </c>
      <c r="H1885" s="46">
        <v>24772020.904866267</v>
      </c>
      <c r="I1885" s="76">
        <v>605336256736.36157</v>
      </c>
      <c r="J1885" s="56">
        <v>0.28350030787972769</v>
      </c>
      <c r="K1885" s="76">
        <v>19777795582.81879</v>
      </c>
      <c r="L1885" s="76">
        <v>0</v>
      </c>
      <c r="M1885" s="76">
        <v>402599729386.27936</v>
      </c>
      <c r="N1885" s="76">
        <v>13234412330.633919</v>
      </c>
      <c r="O1885" s="76">
        <v>31916.16592474042</v>
      </c>
      <c r="P1885" s="46">
        <v>126244.13294569963</v>
      </c>
      <c r="Q1885" s="46">
        <v>47321.949194383807</v>
      </c>
      <c r="R1885" s="76">
        <v>1427705934773.697</v>
      </c>
      <c r="S1885" s="56">
        <v>0.57156653028031024</v>
      </c>
      <c r="T1885" s="56">
        <v>0.32823689761522812</v>
      </c>
      <c r="U1885" s="46">
        <v>17.243920065261864</v>
      </c>
      <c r="V1885" s="76">
        <v>8937867861654.1211</v>
      </c>
      <c r="W1885" s="84">
        <v>2821.960539533467</v>
      </c>
      <c r="X1885" s="82">
        <v>4.2112047829467959E-2</v>
      </c>
      <c r="Y1885" s="476">
        <v>2.0000000000000001E-4</v>
      </c>
    </row>
    <row r="1886" spans="1:25" x14ac:dyDescent="0.2">
      <c r="A1886" s="475">
        <v>1882</v>
      </c>
      <c r="B1886" s="56">
        <v>0.36876476139353692</v>
      </c>
      <c r="C1886" s="46">
        <v>1500</v>
      </c>
      <c r="D1886" s="56">
        <v>0.70732340616916867</v>
      </c>
      <c r="E1886" s="56">
        <v>0.28106429623169504</v>
      </c>
      <c r="F1886" s="250">
        <v>2024.22</v>
      </c>
      <c r="G1886" s="76">
        <v>109934406841.60081</v>
      </c>
      <c r="H1886" s="46">
        <v>17439316.135937944</v>
      </c>
      <c r="I1886" s="76">
        <v>342460234601.24829</v>
      </c>
      <c r="J1886" s="56">
        <v>9.987806452100545E-2</v>
      </c>
      <c r="K1886" s="76">
        <v>10862227202.348295</v>
      </c>
      <c r="L1886" s="76">
        <v>0</v>
      </c>
      <c r="M1886" s="76">
        <v>94213895679.550079</v>
      </c>
      <c r="N1886" s="76">
        <v>44337609640.978271</v>
      </c>
      <c r="O1886" s="76">
        <v>28781.997558282208</v>
      </c>
      <c r="P1886" s="46">
        <v>289028.74203162739</v>
      </c>
      <c r="Q1886" s="46">
        <v>162340.99982843289</v>
      </c>
      <c r="R1886" s="76">
        <v>618819097608.09363</v>
      </c>
      <c r="S1886" s="56">
        <v>0.36834235850145358</v>
      </c>
      <c r="T1886" s="56">
        <v>0.19999986451524046</v>
      </c>
      <c r="U1886" s="46">
        <v>18.200045903405123</v>
      </c>
      <c r="V1886" s="76">
        <v>2563358370672.3535</v>
      </c>
      <c r="W1886" s="84">
        <v>808.06486489011752</v>
      </c>
      <c r="X1886" s="82">
        <v>3.9066868476821157E-2</v>
      </c>
      <c r="Y1886" s="476">
        <v>2.0000000000000001E-4</v>
      </c>
    </row>
    <row r="1887" spans="1:25" x14ac:dyDescent="0.2">
      <c r="A1887" s="475">
        <v>1883</v>
      </c>
      <c r="B1887" s="56">
        <v>0.51034844208132901</v>
      </c>
      <c r="C1887" s="46">
        <v>3785.109563168362</v>
      </c>
      <c r="D1887" s="56">
        <v>0.2</v>
      </c>
      <c r="E1887" s="56">
        <v>0.51993820233897392</v>
      </c>
      <c r="F1887" s="250">
        <v>2025.35</v>
      </c>
      <c r="G1887" s="76">
        <v>174513490433.36588</v>
      </c>
      <c r="H1887" s="46">
        <v>3370716.7366132839</v>
      </c>
      <c r="I1887" s="76">
        <v>160126731540.85184</v>
      </c>
      <c r="J1887" s="56">
        <v>0.50885825009436236</v>
      </c>
      <c r="K1887" s="76">
        <v>19317091501.510098</v>
      </c>
      <c r="L1887" s="76">
        <v>38235104048.235008</v>
      </c>
      <c r="M1887" s="76">
        <v>90768801223.947464</v>
      </c>
      <c r="N1887" s="76">
        <v>135053012799.46837</v>
      </c>
      <c r="O1887" s="76">
        <v>28614.923540245567</v>
      </c>
      <c r="P1887" s="46">
        <v>779947.53710369789</v>
      </c>
      <c r="Q1887" s="46">
        <v>488484.65434177371</v>
      </c>
      <c r="R1887" s="76">
        <v>601139741677.35486</v>
      </c>
      <c r="S1887" s="56">
        <v>0.58432022111572279</v>
      </c>
      <c r="T1887" s="56">
        <v>0.45401013777034238</v>
      </c>
      <c r="U1887" s="46">
        <v>16.754219433821884</v>
      </c>
      <c r="V1887" s="76">
        <v>5053623310665.248</v>
      </c>
      <c r="W1887" s="84">
        <v>1593.9493865117979</v>
      </c>
      <c r="X1887" s="82">
        <v>4.3303209608593025E-2</v>
      </c>
      <c r="Y1887" s="476">
        <v>2.0000000000000001E-4</v>
      </c>
    </row>
    <row r="1888" spans="1:25" x14ac:dyDescent="0.2">
      <c r="A1888" s="475">
        <v>1884</v>
      </c>
      <c r="B1888" s="56">
        <v>0.53293704012964793</v>
      </c>
      <c r="C1888" s="46">
        <v>11597.386485012257</v>
      </c>
      <c r="D1888" s="56">
        <v>0.66770272656658058</v>
      </c>
      <c r="E1888" s="56">
        <v>0.48905760565657502</v>
      </c>
      <c r="F1888" s="250">
        <v>2024.05</v>
      </c>
      <c r="G1888" s="76">
        <v>404544704658.3949</v>
      </c>
      <c r="H1888" s="46">
        <v>14072276.619657163</v>
      </c>
      <c r="I1888" s="76">
        <v>414316990126.62396</v>
      </c>
      <c r="J1888" s="56">
        <v>0.42122444133991155</v>
      </c>
      <c r="K1888" s="76">
        <v>16302005333.834436</v>
      </c>
      <c r="L1888" s="76">
        <v>0</v>
      </c>
      <c r="M1888" s="76">
        <v>245889374715.80905</v>
      </c>
      <c r="N1888" s="76">
        <v>58950093524.285179</v>
      </c>
      <c r="O1888" s="76">
        <v>15923.570913365787</v>
      </c>
      <c r="P1888" s="46">
        <v>405135.22234537679</v>
      </c>
      <c r="Q1888" s="46">
        <v>252729.53263108135</v>
      </c>
      <c r="R1888" s="76">
        <v>1095551510843.6829</v>
      </c>
      <c r="S1888" s="56">
        <v>0.6237217066890518</v>
      </c>
      <c r="T1888" s="56">
        <v>0.52067404118468918</v>
      </c>
      <c r="U1888" s="46">
        <v>17.200003513999004</v>
      </c>
      <c r="V1888" s="76">
        <v>10724021692896.766</v>
      </c>
      <c r="W1888" s="84">
        <v>3384.8580771275401</v>
      </c>
      <c r="X1888" s="82">
        <v>4.286827411780212E-2</v>
      </c>
      <c r="Y1888" s="476">
        <v>2.0000000000000001E-4</v>
      </c>
    </row>
    <row r="1889" spans="1:25" x14ac:dyDescent="0.2">
      <c r="A1889" s="475">
        <v>1885</v>
      </c>
      <c r="B1889" s="56">
        <v>0.64598160100000102</v>
      </c>
      <c r="C1889" s="46">
        <v>2169.0307554291749</v>
      </c>
      <c r="D1889" s="56">
        <v>0.8862273414855788</v>
      </c>
      <c r="E1889" s="56">
        <v>0.26816499621692924</v>
      </c>
      <c r="F1889" s="250">
        <v>2025.62</v>
      </c>
      <c r="G1889" s="76">
        <v>204703871194.29315</v>
      </c>
      <c r="H1889" s="46">
        <v>25137522.704346839</v>
      </c>
      <c r="I1889" s="76">
        <v>486526643888.52936</v>
      </c>
      <c r="J1889" s="56">
        <v>8.9109001605078286E-2</v>
      </c>
      <c r="K1889" s="76">
        <v>4965081190.7984114</v>
      </c>
      <c r="L1889" s="76">
        <v>0</v>
      </c>
      <c r="M1889" s="76">
        <v>148217046763.74573</v>
      </c>
      <c r="N1889" s="76">
        <v>41613101744.797371</v>
      </c>
      <c r="O1889" s="76">
        <v>34294.518312960929</v>
      </c>
      <c r="P1889" s="46">
        <v>269351.08015436539</v>
      </c>
      <c r="Q1889" s="46">
        <v>143850.86486512661</v>
      </c>
      <c r="R1889" s="76">
        <v>1080343271142.1791</v>
      </c>
      <c r="S1889" s="56">
        <v>0.45591616846332977</v>
      </c>
      <c r="T1889" s="56">
        <v>0.19428916545477692</v>
      </c>
      <c r="U1889" s="46">
        <v>19.195944132785858</v>
      </c>
      <c r="V1889" s="76">
        <v>4349861658489.8916</v>
      </c>
      <c r="W1889" s="84">
        <v>1372.7069237821186</v>
      </c>
      <c r="X1889" s="82">
        <v>3.8890732172665698E-2</v>
      </c>
      <c r="Y1889" s="476">
        <v>2.0000000000000001E-4</v>
      </c>
    </row>
    <row r="1890" spans="1:25" x14ac:dyDescent="0.2">
      <c r="A1890" s="475">
        <v>1886</v>
      </c>
      <c r="B1890" s="56">
        <v>0.44282150104164486</v>
      </c>
      <c r="C1890" s="46">
        <v>5254.524534960281</v>
      </c>
      <c r="D1890" s="56">
        <v>0.57815422207397682</v>
      </c>
      <c r="E1890" s="56">
        <v>0.23056354799388806</v>
      </c>
      <c r="F1890" s="250">
        <v>2024.32</v>
      </c>
      <c r="G1890" s="76">
        <v>461197643088.95044</v>
      </c>
      <c r="H1890" s="46">
        <v>11788893.318395155</v>
      </c>
      <c r="I1890" s="76">
        <v>435991549090.75287</v>
      </c>
      <c r="J1890" s="56">
        <v>0.44282150104164486</v>
      </c>
      <c r="K1890" s="76">
        <v>12546023016.002192</v>
      </c>
      <c r="L1890" s="76">
        <v>0</v>
      </c>
      <c r="M1890" s="76">
        <v>276527830475.28412</v>
      </c>
      <c r="N1890" s="76">
        <v>63920649429.892342</v>
      </c>
      <c r="O1890" s="76">
        <v>30342.869864528515</v>
      </c>
      <c r="P1890" s="46">
        <v>448945.75959331414</v>
      </c>
      <c r="Q1890" s="46">
        <v>290079.24787281407</v>
      </c>
      <c r="R1890" s="76">
        <v>1185121017347.6421</v>
      </c>
      <c r="S1890" s="56">
        <v>0.63182556207498364</v>
      </c>
      <c r="T1890" s="56">
        <v>0.53609040471770864</v>
      </c>
      <c r="U1890" s="46">
        <v>17.337487388274056</v>
      </c>
      <c r="V1890" s="76">
        <v>12044268726505.576</v>
      </c>
      <c r="W1890" s="84">
        <v>3796.0325320703846</v>
      </c>
      <c r="X1890" s="82">
        <v>4.2290094704546359E-2</v>
      </c>
      <c r="Y1890" s="476">
        <v>2.0000000000000001E-4</v>
      </c>
    </row>
    <row r="1891" spans="1:25" x14ac:dyDescent="0.2">
      <c r="A1891" s="475">
        <v>1887</v>
      </c>
      <c r="B1891" s="56">
        <v>0.40015113729338031</v>
      </c>
      <c r="C1891" s="46">
        <v>1500</v>
      </c>
      <c r="D1891" s="56">
        <v>0.64108502048903127</v>
      </c>
      <c r="E1891" s="56">
        <v>0.42443010710980239</v>
      </c>
      <c r="F1891" s="250">
        <v>2026.12</v>
      </c>
      <c r="G1891" s="76">
        <v>127484460383.58809</v>
      </c>
      <c r="H1891" s="46">
        <v>15031394.216327133</v>
      </c>
      <c r="I1891" s="76">
        <v>455600310426.18683</v>
      </c>
      <c r="J1891" s="56">
        <v>0.38177574735224062</v>
      </c>
      <c r="K1891" s="76">
        <v>40281339001.471298</v>
      </c>
      <c r="L1891" s="76">
        <v>85185106736.686142</v>
      </c>
      <c r="M1891" s="76">
        <v>89823694315.07135</v>
      </c>
      <c r="N1891" s="76">
        <v>27246295264.580231</v>
      </c>
      <c r="O1891" s="76">
        <v>12806.034656520569</v>
      </c>
      <c r="P1891" s="46">
        <v>196093.3244264588</v>
      </c>
      <c r="Q1891" s="46">
        <v>95343.362160204531</v>
      </c>
      <c r="R1891" s="76">
        <v>819290647118.15283</v>
      </c>
      <c r="S1891" s="56">
        <v>0.53359778991485107</v>
      </c>
      <c r="T1891" s="56">
        <v>0.34813991188215559</v>
      </c>
      <c r="U1891" s="46">
        <v>15.474460473833849</v>
      </c>
      <c r="V1891" s="76">
        <v>4916365018943.8926</v>
      </c>
      <c r="W1891" s="84">
        <v>1550.1746975258184</v>
      </c>
      <c r="X1891" s="82">
        <v>4.6441977733877031E-2</v>
      </c>
      <c r="Y1891" s="476">
        <v>2.0000000000000001E-4</v>
      </c>
    </row>
    <row r="1892" spans="1:25" x14ac:dyDescent="0.2">
      <c r="A1892" s="475">
        <v>1888</v>
      </c>
      <c r="B1892" s="56">
        <v>0.33940286614947007</v>
      </c>
      <c r="C1892" s="46">
        <v>5382.2312301564962</v>
      </c>
      <c r="D1892" s="56">
        <v>0.79504264779519607</v>
      </c>
      <c r="E1892" s="56">
        <v>0.46877706043965872</v>
      </c>
      <c r="F1892" s="250">
        <v>2024.46</v>
      </c>
      <c r="G1892" s="76">
        <v>261168072976.74377</v>
      </c>
      <c r="H1892" s="46">
        <v>20198638.039531313</v>
      </c>
      <c r="I1892" s="76">
        <v>527899277272.43298</v>
      </c>
      <c r="J1892" s="56">
        <v>0.32350742168639224</v>
      </c>
      <c r="K1892" s="76">
        <v>11539915312.851303</v>
      </c>
      <c r="L1892" s="76">
        <v>0</v>
      </c>
      <c r="M1892" s="76">
        <v>236783463773.48651</v>
      </c>
      <c r="N1892" s="76">
        <v>14103469096.950485</v>
      </c>
      <c r="O1892" s="76">
        <v>44060.942138069484</v>
      </c>
      <c r="P1892" s="46">
        <v>133173.3667339471</v>
      </c>
      <c r="Q1892" s="46">
        <v>51423.371874952078</v>
      </c>
      <c r="R1892" s="76">
        <v>1156655301664.7651</v>
      </c>
      <c r="S1892" s="56">
        <v>0.57136561265613017</v>
      </c>
      <c r="T1892" s="56">
        <v>0.34315661039767137</v>
      </c>
      <c r="U1892" s="46">
        <v>16.916725281414667</v>
      </c>
      <c r="V1892" s="76">
        <v>7283782935002.1738</v>
      </c>
      <c r="W1892" s="84">
        <v>2298.5893689615377</v>
      </c>
      <c r="X1892" s="82">
        <v>4.3961551960444024E-2</v>
      </c>
      <c r="Y1892" s="476">
        <v>2.0000000000000001E-4</v>
      </c>
    </row>
    <row r="1893" spans="1:25" x14ac:dyDescent="0.2">
      <c r="A1893" s="475">
        <v>1889</v>
      </c>
      <c r="B1893" s="56">
        <v>0.41458402433020702</v>
      </c>
      <c r="C1893" s="46">
        <v>3730.0287258154103</v>
      </c>
      <c r="D1893" s="56">
        <v>0.67709753845736664</v>
      </c>
      <c r="E1893" s="56">
        <v>0.39711713831777024</v>
      </c>
      <c r="F1893" s="250">
        <v>2024.03</v>
      </c>
      <c r="G1893" s="76">
        <v>89820265002.263901</v>
      </c>
      <c r="H1893" s="46">
        <v>15269119.960338548</v>
      </c>
      <c r="I1893" s="76">
        <v>495448698923.04529</v>
      </c>
      <c r="J1893" s="56">
        <v>0.41458402433020702</v>
      </c>
      <c r="K1893" s="76">
        <v>24148142552.682178</v>
      </c>
      <c r="L1893" s="76">
        <v>6749055631.5439768</v>
      </c>
      <c r="M1893" s="76">
        <v>126870796418.02448</v>
      </c>
      <c r="N1893" s="76">
        <v>13860092371.542694</v>
      </c>
      <c r="O1893" s="76">
        <v>13701.520140653371</v>
      </c>
      <c r="P1893" s="46">
        <v>137326.39253901015</v>
      </c>
      <c r="Q1893" s="46">
        <v>54135.689360763798</v>
      </c>
      <c r="R1893" s="76">
        <v>821348003652.00793</v>
      </c>
      <c r="S1893" s="56">
        <v>0.55457775403445864</v>
      </c>
      <c r="T1893" s="56">
        <v>0.30815134324138516</v>
      </c>
      <c r="U1893" s="46">
        <v>14.930406601533376</v>
      </c>
      <c r="V1893" s="76">
        <v>4286293642299.4004</v>
      </c>
      <c r="W1893" s="84">
        <v>1352.91653848749</v>
      </c>
      <c r="X1893" s="82">
        <v>4.7582904937702543E-2</v>
      </c>
      <c r="Y1893" s="476">
        <v>2.0000000000000001E-4</v>
      </c>
    </row>
    <row r="1894" spans="1:25" x14ac:dyDescent="0.2">
      <c r="A1894" s="475">
        <v>1890</v>
      </c>
      <c r="B1894" s="56">
        <v>0.57844031184694333</v>
      </c>
      <c r="C1894" s="46">
        <v>1700.3521505638423</v>
      </c>
      <c r="D1894" s="56">
        <v>0.59391512330321961</v>
      </c>
      <c r="E1894" s="56">
        <v>0.28725355150796067</v>
      </c>
      <c r="F1894" s="250">
        <v>2025.89</v>
      </c>
      <c r="G1894" s="76">
        <v>163278974653.9035</v>
      </c>
      <c r="H1894" s="46">
        <v>13324583.40300728</v>
      </c>
      <c r="I1894" s="76">
        <v>290068178737.8999</v>
      </c>
      <c r="J1894" s="56">
        <v>0.1607755130030436</v>
      </c>
      <c r="K1894" s="76">
        <v>12548217469.888199</v>
      </c>
      <c r="L1894" s="76">
        <v>0</v>
      </c>
      <c r="M1894" s="76">
        <v>90782236288.347</v>
      </c>
      <c r="N1894" s="76">
        <v>20817570745.971527</v>
      </c>
      <c r="O1894" s="76">
        <v>26520.132965556662</v>
      </c>
      <c r="P1894" s="46">
        <v>169163.19486333107</v>
      </c>
      <c r="Q1894" s="46">
        <v>77103.16029070651</v>
      </c>
      <c r="R1894" s="76">
        <v>633565391604.80945</v>
      </c>
      <c r="S1894" s="56">
        <v>0.48247885370501686</v>
      </c>
      <c r="T1894" s="56">
        <v>0.31049962547667209</v>
      </c>
      <c r="U1894" s="46">
        <v>17.881008653988445</v>
      </c>
      <c r="V1894" s="76">
        <v>3823778347324.3906</v>
      </c>
      <c r="W1894" s="84">
        <v>1206.0599051433096</v>
      </c>
      <c r="X1894" s="82">
        <v>4.1262049237483889E-2</v>
      </c>
      <c r="Y1894" s="476">
        <v>2.0000000000000001E-4</v>
      </c>
    </row>
    <row r="1895" spans="1:25" x14ac:dyDescent="0.2">
      <c r="A1895" s="475">
        <v>1891</v>
      </c>
      <c r="B1895" s="56">
        <v>0.5075666447299555</v>
      </c>
      <c r="C1895" s="46">
        <v>4032.6170149740028</v>
      </c>
      <c r="D1895" s="56">
        <v>0.93262640306220512</v>
      </c>
      <c r="E1895" s="56">
        <v>8.6546996811150911E-2</v>
      </c>
      <c r="F1895" s="250">
        <v>2023.75</v>
      </c>
      <c r="G1895" s="76">
        <v>297154020323.67377</v>
      </c>
      <c r="H1895" s="46">
        <v>26825825.472167343</v>
      </c>
      <c r="I1895" s="76">
        <v>706488661112.40247</v>
      </c>
      <c r="J1895" s="56">
        <v>0.40341440478547808</v>
      </c>
      <c r="K1895" s="76">
        <v>23408319880.479717</v>
      </c>
      <c r="L1895" s="76">
        <v>0</v>
      </c>
      <c r="M1895" s="76">
        <v>385654338814.93347</v>
      </c>
      <c r="N1895" s="76">
        <v>26967940388.889214</v>
      </c>
      <c r="O1895" s="76">
        <v>26124.659405362239</v>
      </c>
      <c r="P1895" s="46">
        <v>218147.87632668408</v>
      </c>
      <c r="Q1895" s="46">
        <v>105930.33287837339</v>
      </c>
      <c r="R1895" s="76">
        <v>1548025070342.8779</v>
      </c>
      <c r="S1895" s="56">
        <v>0.6053802905399468</v>
      </c>
      <c r="T1895" s="56">
        <v>0.34467339550129666</v>
      </c>
      <c r="U1895" s="46">
        <v>16.273123147133632</v>
      </c>
      <c r="V1895" s="76">
        <v>9803144452677.7891</v>
      </c>
      <c r="W1895" s="84">
        <v>3095.4807634516269</v>
      </c>
      <c r="X1895" s="82">
        <v>4.3586189017036855E-2</v>
      </c>
      <c r="Y1895" s="476">
        <v>2.0000000000000001E-4</v>
      </c>
    </row>
    <row r="1896" spans="1:25" x14ac:dyDescent="0.2">
      <c r="A1896" s="475">
        <v>1892</v>
      </c>
      <c r="B1896" s="56">
        <v>0.59175891706622619</v>
      </c>
      <c r="C1896" s="46">
        <v>3562.8146560448881</v>
      </c>
      <c r="D1896" s="56">
        <v>1.0879444017197104</v>
      </c>
      <c r="E1896" s="56">
        <v>0.49970356478420946</v>
      </c>
      <c r="F1896" s="250">
        <v>2026.34</v>
      </c>
      <c r="G1896" s="76">
        <v>172353287907.68008</v>
      </c>
      <c r="H1896" s="46">
        <v>37132314.178126141</v>
      </c>
      <c r="I1896" s="76">
        <v>866589603513.95227</v>
      </c>
      <c r="J1896" s="56">
        <v>0.39456960612906666</v>
      </c>
      <c r="K1896" s="76">
        <v>20099052348.538986</v>
      </c>
      <c r="L1896" s="76">
        <v>30538089130.954681</v>
      </c>
      <c r="M1896" s="76">
        <v>40355538304.583229</v>
      </c>
      <c r="N1896" s="76">
        <v>60960774906.242096</v>
      </c>
      <c r="O1896" s="76">
        <v>29423.350610643523</v>
      </c>
      <c r="P1896" s="46">
        <v>416708.82987673208</v>
      </c>
      <c r="Q1896" s="46">
        <v>250347.23658849407</v>
      </c>
      <c r="R1896" s="76">
        <v>1272125741315.7896</v>
      </c>
      <c r="S1896" s="56">
        <v>0.49323922377843255</v>
      </c>
      <c r="T1896" s="56">
        <v>0.35756425696504929</v>
      </c>
      <c r="U1896" s="46">
        <v>15.194805637526679</v>
      </c>
      <c r="V1896" s="76">
        <v>7632403557547.2539</v>
      </c>
      <c r="W1896" s="84">
        <v>2408.8381821908233</v>
      </c>
      <c r="X1896" s="82">
        <v>4.7619640172572156E-2</v>
      </c>
      <c r="Y1896" s="476">
        <v>2.0000000000000001E-4</v>
      </c>
    </row>
    <row r="1897" spans="1:25" x14ac:dyDescent="0.2">
      <c r="A1897" s="475">
        <v>1893</v>
      </c>
      <c r="B1897" s="56">
        <v>0.31733876909929915</v>
      </c>
      <c r="C1897" s="46">
        <v>5716.7916111035775</v>
      </c>
      <c r="D1897" s="56">
        <v>1.1826882278631887</v>
      </c>
      <c r="E1897" s="56">
        <v>0.6166562778471083</v>
      </c>
      <c r="F1897" s="250">
        <v>2026.96</v>
      </c>
      <c r="G1897" s="76">
        <v>80976085483.183548</v>
      </c>
      <c r="H1897" s="46">
        <v>18324317.478956621</v>
      </c>
      <c r="I1897" s="76">
        <v>592850757054.80554</v>
      </c>
      <c r="J1897" s="56">
        <v>0.31733876909929915</v>
      </c>
      <c r="K1897" s="76">
        <v>36332869852.237648</v>
      </c>
      <c r="L1897" s="76">
        <v>7464534341.3110399</v>
      </c>
      <c r="M1897" s="76">
        <v>3447415723.8082914</v>
      </c>
      <c r="N1897" s="76">
        <v>1636930185.9483135</v>
      </c>
      <c r="O1897" s="76">
        <v>36791.080462801569</v>
      </c>
      <c r="P1897" s="46">
        <v>47911</v>
      </c>
      <c r="Q1897" s="46">
        <v>6541</v>
      </c>
      <c r="R1897" s="76">
        <v>813377348301.68127</v>
      </c>
      <c r="S1897" s="56">
        <v>0.43071831276896949</v>
      </c>
      <c r="T1897" s="56">
        <v>0.25572142861045127</v>
      </c>
      <c r="U1897" s="46">
        <v>15.108644743105456</v>
      </c>
      <c r="V1897" s="76">
        <v>3432454918642.0098</v>
      </c>
      <c r="W1897" s="84">
        <v>1082.2319944089097</v>
      </c>
      <c r="X1897" s="82">
        <v>4.9181589623066513E-2</v>
      </c>
      <c r="Y1897" s="476">
        <v>2.0000000000000001E-4</v>
      </c>
    </row>
    <row r="1898" spans="1:25" x14ac:dyDescent="0.2">
      <c r="A1898" s="475">
        <v>1894</v>
      </c>
      <c r="B1898" s="56">
        <v>0.28409113373932793</v>
      </c>
      <c r="C1898" s="46">
        <v>1500</v>
      </c>
      <c r="D1898" s="56">
        <v>0.74146230265750701</v>
      </c>
      <c r="E1898" s="56">
        <v>0.41533660794324129</v>
      </c>
      <c r="F1898" s="250">
        <v>2025.21</v>
      </c>
      <c r="G1898" s="76">
        <v>249537635801.26883</v>
      </c>
      <c r="H1898" s="46">
        <v>19015329.941805966</v>
      </c>
      <c r="I1898" s="76">
        <v>513182398073.2724</v>
      </c>
      <c r="J1898" s="56">
        <v>0.28409113373932793</v>
      </c>
      <c r="K1898" s="76">
        <v>23085736286.323727</v>
      </c>
      <c r="L1898" s="76">
        <v>6754588770.203516</v>
      </c>
      <c r="M1898" s="76">
        <v>114787718234.31793</v>
      </c>
      <c r="N1898" s="76">
        <v>22635345913.523491</v>
      </c>
      <c r="O1898" s="76">
        <v>24718.303575138663</v>
      </c>
      <c r="P1898" s="46">
        <v>192056.37520475156</v>
      </c>
      <c r="Q1898" s="46">
        <v>90736.139288523918</v>
      </c>
      <c r="R1898" s="76">
        <v>1010495208964.0605</v>
      </c>
      <c r="S1898" s="56">
        <v>0.51773833329597174</v>
      </c>
      <c r="T1898" s="56">
        <v>0.36558121726882653</v>
      </c>
      <c r="U1898" s="46">
        <v>16.963720846219093</v>
      </c>
      <c r="V1898" s="76">
        <v>6812900307821.8643</v>
      </c>
      <c r="W1898" s="84">
        <v>2148.0766894672583</v>
      </c>
      <c r="X1898" s="82">
        <v>4.3528279402585635E-2</v>
      </c>
      <c r="Y1898" s="476">
        <v>2.0000000000000001E-4</v>
      </c>
    </row>
    <row r="1899" spans="1:25" x14ac:dyDescent="0.2">
      <c r="A1899" s="475">
        <v>1895</v>
      </c>
      <c r="B1899" s="56">
        <v>0.6042925052974506</v>
      </c>
      <c r="C1899" s="46">
        <v>6404.2985073286663</v>
      </c>
      <c r="D1899" s="56">
        <v>0.93271303995885113</v>
      </c>
      <c r="E1899" s="56">
        <v>0.58796332678091434</v>
      </c>
      <c r="F1899" s="250">
        <v>2024.11</v>
      </c>
      <c r="G1899" s="76">
        <v>327103138816.48602</v>
      </c>
      <c r="H1899" s="46">
        <v>26720168.021443613</v>
      </c>
      <c r="I1899" s="76">
        <v>547892710556.16144</v>
      </c>
      <c r="J1899" s="56">
        <v>0.34428085494162086</v>
      </c>
      <c r="K1899" s="76">
        <v>13916268709.317091</v>
      </c>
      <c r="L1899" s="76">
        <v>0</v>
      </c>
      <c r="M1899" s="76">
        <v>313337952444.33423</v>
      </c>
      <c r="N1899" s="76">
        <v>23220545575.608967</v>
      </c>
      <c r="O1899" s="76">
        <v>33464.004400317368</v>
      </c>
      <c r="P1899" s="46">
        <v>207062.54373012873</v>
      </c>
      <c r="Q1899" s="46">
        <v>110295.14415742234</v>
      </c>
      <c r="R1899" s="76">
        <v>1340333654448.3499</v>
      </c>
      <c r="S1899" s="56">
        <v>0.60184522742213009</v>
      </c>
      <c r="T1899" s="56">
        <v>0.35464332030944135</v>
      </c>
      <c r="U1899" s="46">
        <v>17.077663970965212</v>
      </c>
      <c r="V1899" s="76">
        <v>8743143616461.5645</v>
      </c>
      <c r="W1899" s="84">
        <v>2757.3249887344487</v>
      </c>
      <c r="X1899" s="82">
        <v>4.394329819860246E-2</v>
      </c>
      <c r="Y1899" s="476">
        <v>2.0000000000000001E-4</v>
      </c>
    </row>
    <row r="1900" spans="1:25" x14ac:dyDescent="0.2">
      <c r="A1900" s="475">
        <v>1896</v>
      </c>
      <c r="B1900" s="56">
        <v>0.49518487755041835</v>
      </c>
      <c r="C1900" s="46">
        <v>6703.756653948607</v>
      </c>
      <c r="D1900" s="56">
        <v>0.35924574831514694</v>
      </c>
      <c r="E1900" s="56">
        <v>0.44340069095214912</v>
      </c>
      <c r="F1900" s="250">
        <v>2025.2</v>
      </c>
      <c r="G1900" s="76">
        <v>86953216797.344955</v>
      </c>
      <c r="H1900" s="46">
        <v>6284963.960677173</v>
      </c>
      <c r="I1900" s="76">
        <v>239173609350.5705</v>
      </c>
      <c r="J1900" s="56">
        <v>0.41874491142041015</v>
      </c>
      <c r="K1900" s="76">
        <v>7567171117.9538536</v>
      </c>
      <c r="L1900" s="76">
        <v>3517539265.7743602</v>
      </c>
      <c r="M1900" s="76">
        <v>61981438928.643051</v>
      </c>
      <c r="N1900" s="76">
        <v>117602623480.10201</v>
      </c>
      <c r="O1900" s="76">
        <v>33687.353228252054</v>
      </c>
      <c r="P1900" s="46">
        <v>672988.67915943766</v>
      </c>
      <c r="Q1900" s="46">
        <v>402688.71290947124</v>
      </c>
      <c r="R1900" s="76">
        <v>507503877763.37506</v>
      </c>
      <c r="S1900" s="56">
        <v>0.48938635197426017</v>
      </c>
      <c r="T1900" s="56">
        <v>0.35087481715866731</v>
      </c>
      <c r="U1900" s="46">
        <v>15.863884962954726</v>
      </c>
      <c r="V1900" s="76">
        <v>3235108376608.3716</v>
      </c>
      <c r="W1900" s="84">
        <v>1021.7572686363177</v>
      </c>
      <c r="X1900" s="82">
        <v>4.4460271579143583E-2</v>
      </c>
      <c r="Y1900" s="476">
        <v>2.0000000000000001E-4</v>
      </c>
    </row>
    <row r="1901" spans="1:25" x14ac:dyDescent="0.2">
      <c r="A1901" s="475">
        <v>1897</v>
      </c>
      <c r="B1901" s="56">
        <v>0.61237144162920443</v>
      </c>
      <c r="C1901" s="46">
        <v>2461.2786241790018</v>
      </c>
      <c r="D1901" s="56">
        <v>1.2876873458688927</v>
      </c>
      <c r="E1901" s="56">
        <v>0.61345595667373343</v>
      </c>
      <c r="F1901" s="250">
        <v>2024.4</v>
      </c>
      <c r="G1901" s="76">
        <v>649295439460.21716</v>
      </c>
      <c r="H1901" s="46">
        <v>55481457.892732024</v>
      </c>
      <c r="I1901" s="76">
        <v>1060123744925.52</v>
      </c>
      <c r="J1901" s="56">
        <v>0.26140668158255242</v>
      </c>
      <c r="K1901" s="76">
        <v>36922295879.775269</v>
      </c>
      <c r="L1901" s="76">
        <v>0</v>
      </c>
      <c r="M1901" s="76">
        <v>378977796523.0495</v>
      </c>
      <c r="N1901" s="76">
        <v>141037721371.97031</v>
      </c>
      <c r="O1901" s="76">
        <v>31824.864424987594</v>
      </c>
      <c r="P1901" s="46">
        <v>781264.38340761804</v>
      </c>
      <c r="Q1901" s="46">
        <v>533263.74813895952</v>
      </c>
      <c r="R1901" s="76">
        <v>2216409541145.8188</v>
      </c>
      <c r="S1901" s="56">
        <v>0.50179042363625448</v>
      </c>
      <c r="T1901" s="56">
        <v>0.38778087772956549</v>
      </c>
      <c r="U1901" s="46">
        <v>17.455951173193007</v>
      </c>
      <c r="V1901" s="76">
        <v>16290021374312.32</v>
      </c>
      <c r="W1901" s="84">
        <v>5144.6142717531129</v>
      </c>
      <c r="X1901" s="82">
        <v>4.201273036842363E-2</v>
      </c>
      <c r="Y1901" s="476">
        <v>2.0000000000000001E-4</v>
      </c>
    </row>
    <row r="1902" spans="1:25" x14ac:dyDescent="0.2">
      <c r="A1902" s="475">
        <v>1898</v>
      </c>
      <c r="B1902" s="56">
        <v>0.47089053772567729</v>
      </c>
      <c r="C1902" s="46">
        <v>5038.0739649140069</v>
      </c>
      <c r="D1902" s="56">
        <v>0.73440747822216801</v>
      </c>
      <c r="E1902" s="56">
        <v>0.65928338756364013</v>
      </c>
      <c r="F1902" s="250">
        <v>2024.39</v>
      </c>
      <c r="G1902" s="76">
        <v>268852492179.78165</v>
      </c>
      <c r="H1902" s="46">
        <v>17362005.830674984</v>
      </c>
      <c r="I1902" s="76">
        <v>434324014637.41174</v>
      </c>
      <c r="J1902" s="56">
        <v>0.29847421566890509</v>
      </c>
      <c r="K1902" s="76">
        <v>19222863358.093925</v>
      </c>
      <c r="L1902" s="76">
        <v>38194712798.994751</v>
      </c>
      <c r="M1902" s="76">
        <v>209619320695.11288</v>
      </c>
      <c r="N1902" s="76">
        <v>29910000355.466141</v>
      </c>
      <c r="O1902" s="76">
        <v>18196.332362598059</v>
      </c>
      <c r="P1902" s="46">
        <v>223415.43183307239</v>
      </c>
      <c r="Q1902" s="46">
        <v>113286.03382565618</v>
      </c>
      <c r="R1902" s="76">
        <v>1060525959236.1184</v>
      </c>
      <c r="S1902" s="56">
        <v>0.57278743209888494</v>
      </c>
      <c r="T1902" s="56">
        <v>0.34536231039932414</v>
      </c>
      <c r="U1902" s="46">
        <v>17.322387652697806</v>
      </c>
      <c r="V1902" s="76">
        <v>7011649585298.4932</v>
      </c>
      <c r="W1902" s="84">
        <v>2211.328277078434</v>
      </c>
      <c r="X1902" s="82">
        <v>4.2117651453752659E-2</v>
      </c>
      <c r="Y1902" s="476">
        <v>2.0000000000000001E-4</v>
      </c>
    </row>
    <row r="1903" spans="1:25" x14ac:dyDescent="0.2">
      <c r="A1903" s="475">
        <v>1899</v>
      </c>
      <c r="B1903" s="56">
        <v>0.63256550813546863</v>
      </c>
      <c r="C1903" s="46">
        <v>1500</v>
      </c>
      <c r="D1903" s="56">
        <v>0.70357634901056731</v>
      </c>
      <c r="E1903" s="56">
        <v>0.54791697881974211</v>
      </c>
      <c r="F1903" s="250">
        <v>2026.05</v>
      </c>
      <c r="G1903" s="76">
        <v>179079517293.16812</v>
      </c>
      <c r="H1903" s="46">
        <v>17809059.243333906</v>
      </c>
      <c r="I1903" s="76">
        <v>525167025553.95764</v>
      </c>
      <c r="J1903" s="56">
        <v>0.45629664059378783</v>
      </c>
      <c r="K1903" s="76">
        <v>54236940410.430634</v>
      </c>
      <c r="L1903" s="76">
        <v>97988990786.825974</v>
      </c>
      <c r="M1903" s="76">
        <v>79695215550.929749</v>
      </c>
      <c r="N1903" s="76">
        <v>14002687245.932728</v>
      </c>
      <c r="O1903" s="76">
        <v>28869.317608323043</v>
      </c>
      <c r="P1903" s="46">
        <v>142430.93158629225</v>
      </c>
      <c r="Q1903" s="46">
        <v>57173.193065474843</v>
      </c>
      <c r="R1903" s="76">
        <v>895799013384.46338</v>
      </c>
      <c r="S1903" s="56">
        <v>0.57429408369154233</v>
      </c>
      <c r="T1903" s="56">
        <v>0.43900776074512166</v>
      </c>
      <c r="U1903" s="46">
        <v>15.503093805687184</v>
      </c>
      <c r="V1903" s="76">
        <v>6806140852243.1436</v>
      </c>
      <c r="W1903" s="84">
        <v>2148.6650766891075</v>
      </c>
      <c r="X1903" s="82">
        <v>4.6258530966040136E-2</v>
      </c>
      <c r="Y1903" s="476">
        <v>2.0000000000000001E-4</v>
      </c>
    </row>
    <row r="1904" spans="1:25" x14ac:dyDescent="0.2">
      <c r="A1904" s="475">
        <v>1900</v>
      </c>
      <c r="B1904" s="56">
        <v>0.48110359912460432</v>
      </c>
      <c r="C1904" s="46">
        <v>2814.7297162110153</v>
      </c>
      <c r="D1904" s="56">
        <v>0.6271985632581627</v>
      </c>
      <c r="E1904" s="56">
        <v>0.34130654161225804</v>
      </c>
      <c r="F1904" s="250">
        <v>2026.88</v>
      </c>
      <c r="G1904" s="76">
        <v>146492878144.80972</v>
      </c>
      <c r="H1904" s="46">
        <v>13840678.399077171</v>
      </c>
      <c r="I1904" s="76">
        <v>464660739265.69257</v>
      </c>
      <c r="J1904" s="56">
        <v>0.48110359912460432</v>
      </c>
      <c r="K1904" s="76">
        <v>31353837208.396111</v>
      </c>
      <c r="L1904" s="76">
        <v>80262775378.809586</v>
      </c>
      <c r="M1904" s="76">
        <v>8045387370.9488268</v>
      </c>
      <c r="N1904" s="76">
        <v>39544827045.221092</v>
      </c>
      <c r="O1904" s="76">
        <v>27488.957958519099</v>
      </c>
      <c r="P1904" s="46">
        <v>285049.58303732169</v>
      </c>
      <c r="Q1904" s="46">
        <v>161178.71877942703</v>
      </c>
      <c r="R1904" s="76">
        <v>754493655971.4978</v>
      </c>
      <c r="S1904" s="56">
        <v>0.55603171781820893</v>
      </c>
      <c r="T1904" s="56">
        <v>0.43132487542723047</v>
      </c>
      <c r="U1904" s="46">
        <v>15.575324423690869</v>
      </c>
      <c r="V1904" s="76">
        <v>5704640632273.4326</v>
      </c>
      <c r="W1904" s="84">
        <v>1801.2072799537955</v>
      </c>
      <c r="X1904" s="82">
        <v>4.5797632319213695E-2</v>
      </c>
      <c r="Y1904" s="476">
        <v>2.0000000000000001E-4</v>
      </c>
    </row>
    <row r="1905" spans="1:25" x14ac:dyDescent="0.2">
      <c r="A1905" s="475">
        <v>1901</v>
      </c>
      <c r="B1905" s="56">
        <v>0.5648190674751874</v>
      </c>
      <c r="C1905" s="46">
        <v>5326.9736287879905</v>
      </c>
      <c r="D1905" s="56">
        <v>0.46763500127910923</v>
      </c>
      <c r="E1905" s="56">
        <v>0.54255839914058079</v>
      </c>
      <c r="F1905" s="250">
        <v>2025.31</v>
      </c>
      <c r="G1905" s="76">
        <v>169524908834.96783</v>
      </c>
      <c r="H1905" s="46">
        <v>8758302.3346006367</v>
      </c>
      <c r="I1905" s="76">
        <v>298930889260.68134</v>
      </c>
      <c r="J1905" s="56">
        <v>0.46461483622150024</v>
      </c>
      <c r="K1905" s="76">
        <v>24982753657.104012</v>
      </c>
      <c r="L1905" s="76">
        <v>51010075298.20118</v>
      </c>
      <c r="M1905" s="76">
        <v>126217741169.77023</v>
      </c>
      <c r="N1905" s="76">
        <v>62038022446.77253</v>
      </c>
      <c r="O1905" s="76">
        <v>36605.236703538569</v>
      </c>
      <c r="P1905" s="46">
        <v>407868.59873476485</v>
      </c>
      <c r="Q1905" s="46">
        <v>260886.1809427336</v>
      </c>
      <c r="R1905" s="76">
        <v>730471798183.82812</v>
      </c>
      <c r="S1905" s="56">
        <v>0.60517237374911037</v>
      </c>
      <c r="T1905" s="56">
        <v>0.41095586308358933</v>
      </c>
      <c r="U1905" s="46">
        <v>16.265662636121636</v>
      </c>
      <c r="V1905" s="76">
        <v>5527647647007.7549</v>
      </c>
      <c r="W1905" s="84">
        <v>1745.0946443736509</v>
      </c>
      <c r="X1905" s="82">
        <v>4.3635438235053767E-2</v>
      </c>
      <c r="Y1905" s="476">
        <v>2.0000000000000001E-4</v>
      </c>
    </row>
    <row r="1906" spans="1:25" x14ac:dyDescent="0.2">
      <c r="A1906" s="475">
        <v>1902</v>
      </c>
      <c r="B1906" s="56">
        <v>0.34494474424834753</v>
      </c>
      <c r="C1906" s="46">
        <v>1771.8251286578607</v>
      </c>
      <c r="D1906" s="56">
        <v>0.87764406148704444</v>
      </c>
      <c r="E1906" s="56">
        <v>0.1579325101170998</v>
      </c>
      <c r="F1906" s="250">
        <v>2024.76</v>
      </c>
      <c r="G1906" s="76">
        <v>313506420091.52155</v>
      </c>
      <c r="H1906" s="46">
        <v>25481433.287134815</v>
      </c>
      <c r="I1906" s="76">
        <v>682860427022.12915</v>
      </c>
      <c r="J1906" s="56">
        <v>0.34494474424834765</v>
      </c>
      <c r="K1906" s="76">
        <v>17748542074.745956</v>
      </c>
      <c r="L1906" s="76">
        <v>6092478075.9532633</v>
      </c>
      <c r="M1906" s="76">
        <v>233947597619.48672</v>
      </c>
      <c r="N1906" s="76">
        <v>13763988686.11446</v>
      </c>
      <c r="O1906" s="76">
        <v>28993.105374671621</v>
      </c>
      <c r="P1906" s="46">
        <v>144612.18047072782</v>
      </c>
      <c r="Q1906" s="46">
        <v>58296.379226045094</v>
      </c>
      <c r="R1906" s="76">
        <v>1289190580534.2515</v>
      </c>
      <c r="S1906" s="56">
        <v>0.54714815624845714</v>
      </c>
      <c r="T1906" s="56">
        <v>0.37474759966261195</v>
      </c>
      <c r="U1906" s="46">
        <v>16.853672901849318</v>
      </c>
      <c r="V1906" s="76">
        <v>8900216733510.168</v>
      </c>
      <c r="W1906" s="84">
        <v>2810.0451383396867</v>
      </c>
      <c r="X1906" s="82">
        <v>4.3432067484951611E-2</v>
      </c>
      <c r="Y1906" s="476">
        <v>2.0000000000000001E-4</v>
      </c>
    </row>
    <row r="1907" spans="1:25" x14ac:dyDescent="0.2">
      <c r="A1907" s="475">
        <v>1903</v>
      </c>
      <c r="B1907" s="56">
        <v>0.61476656258242324</v>
      </c>
      <c r="C1907" s="46">
        <v>5633.7232870677581</v>
      </c>
      <c r="D1907" s="56">
        <v>0.72928937333567745</v>
      </c>
      <c r="E1907" s="56">
        <v>0.51520562398676195</v>
      </c>
      <c r="F1907" s="250">
        <v>2026.73</v>
      </c>
      <c r="G1907" s="76">
        <v>71540214600.945343</v>
      </c>
      <c r="H1907" s="46">
        <v>17226474.117201231</v>
      </c>
      <c r="I1907" s="76">
        <v>499206577041.43011</v>
      </c>
      <c r="J1907" s="56">
        <v>0.40231623988276688</v>
      </c>
      <c r="K1907" s="76">
        <v>23828787819.441994</v>
      </c>
      <c r="L1907" s="76">
        <v>36265837418.269485</v>
      </c>
      <c r="M1907" s="76">
        <v>19686220583.694836</v>
      </c>
      <c r="N1907" s="76">
        <v>26413070124.599567</v>
      </c>
      <c r="O1907" s="76">
        <v>31642.166332331984</v>
      </c>
      <c r="P1907" s="46">
        <v>207796.04553284342</v>
      </c>
      <c r="Q1907" s="46">
        <v>102135.57019663036</v>
      </c>
      <c r="R1907" s="76">
        <v>819685587341.44067</v>
      </c>
      <c r="S1907" s="56">
        <v>0.52805360473073881</v>
      </c>
      <c r="T1907" s="56">
        <v>0.27310286423525426</v>
      </c>
      <c r="U1907" s="46">
        <v>14.766758562482092</v>
      </c>
      <c r="V1907" s="76">
        <v>3727158086388.001</v>
      </c>
      <c r="W1907" s="84">
        <v>1176.1393699309704</v>
      </c>
      <c r="X1907" s="82">
        <v>4.7902269379250233E-2</v>
      </c>
      <c r="Y1907" s="476">
        <v>2.0000000000000001E-4</v>
      </c>
    </row>
    <row r="1908" spans="1:25" x14ac:dyDescent="0.2">
      <c r="A1908" s="475">
        <v>1904</v>
      </c>
      <c r="B1908" s="56">
        <v>0.43863197230143408</v>
      </c>
      <c r="C1908" s="46">
        <v>4236.1669517949822</v>
      </c>
      <c r="D1908" s="56">
        <v>0.83141528267844222</v>
      </c>
      <c r="E1908" s="56">
        <v>0.64361323323930986</v>
      </c>
      <c r="F1908" s="250">
        <v>2025.76</v>
      </c>
      <c r="G1908" s="76">
        <v>141175367873.29138</v>
      </c>
      <c r="H1908" s="46">
        <v>22216029.807500679</v>
      </c>
      <c r="I1908" s="76">
        <v>494698016077.08459</v>
      </c>
      <c r="J1908" s="56">
        <v>0.32368262510558732</v>
      </c>
      <c r="K1908" s="76">
        <v>23725097227.192574</v>
      </c>
      <c r="L1908" s="76">
        <v>62050286056.415451</v>
      </c>
      <c r="M1908" s="76">
        <v>82777648410.362534</v>
      </c>
      <c r="N1908" s="76">
        <v>41704458334.902679</v>
      </c>
      <c r="O1908" s="76">
        <v>26680.811921752422</v>
      </c>
      <c r="P1908" s="46">
        <v>314606.22533567494</v>
      </c>
      <c r="Q1908" s="46">
        <v>178773.93619286318</v>
      </c>
      <c r="R1908" s="76">
        <v>839119986961.46326</v>
      </c>
      <c r="S1908" s="56">
        <v>0.48303269887661437</v>
      </c>
      <c r="T1908" s="56">
        <v>0.32967868842265874</v>
      </c>
      <c r="U1908" s="46">
        <v>15.940807142673657</v>
      </c>
      <c r="V1908" s="76">
        <v>4891811878930.3701</v>
      </c>
      <c r="W1908" s="84">
        <v>1544.3745048647711</v>
      </c>
      <c r="X1908" s="82">
        <v>4.5399845698964963E-2</v>
      </c>
      <c r="Y1908" s="476">
        <v>2.0000000000000001E-4</v>
      </c>
    </row>
    <row r="1909" spans="1:25" x14ac:dyDescent="0.2">
      <c r="A1909" s="475">
        <v>1905</v>
      </c>
      <c r="B1909" s="56">
        <v>0.44471424109091218</v>
      </c>
      <c r="C1909" s="46">
        <v>4090.8184668786243</v>
      </c>
      <c r="D1909" s="56">
        <v>1.2508326421997493</v>
      </c>
      <c r="E1909" s="56">
        <v>0.42642287909945148</v>
      </c>
      <c r="F1909" s="250">
        <v>2025.08</v>
      </c>
      <c r="G1909" s="76">
        <v>386954248681.49377</v>
      </c>
      <c r="H1909" s="46">
        <v>49810142.559693798</v>
      </c>
      <c r="I1909" s="76">
        <v>810517803060.86804</v>
      </c>
      <c r="J1909" s="56">
        <v>0.20741905020410001</v>
      </c>
      <c r="K1909" s="76">
        <v>13452263392.596024</v>
      </c>
      <c r="L1909" s="76">
        <v>24902366539.132103</v>
      </c>
      <c r="M1909" s="76">
        <v>174252699350.84186</v>
      </c>
      <c r="N1909" s="76">
        <v>15738359349.628681</v>
      </c>
      <c r="O1909" s="76">
        <v>38404.446101402937</v>
      </c>
      <c r="P1909" s="46">
        <v>158653.38375312081</v>
      </c>
      <c r="Q1909" s="46">
        <v>66888.184026301184</v>
      </c>
      <c r="R1909" s="76">
        <v>1469922043012.6016</v>
      </c>
      <c r="S1909" s="56">
        <v>0.46311304780189994</v>
      </c>
      <c r="T1909" s="56">
        <v>0.33357203195666651</v>
      </c>
      <c r="U1909" s="46">
        <v>17.705512626081877</v>
      </c>
      <c r="V1909" s="76">
        <v>9319674679763.3027</v>
      </c>
      <c r="W1909" s="84">
        <v>2941.9587671163717</v>
      </c>
      <c r="X1909" s="82">
        <v>4.1978948347149179E-2</v>
      </c>
      <c r="Y1909" s="476">
        <v>2.0000000000000001E-4</v>
      </c>
    </row>
    <row r="1910" spans="1:25" x14ac:dyDescent="0.2">
      <c r="A1910" s="475">
        <v>1906</v>
      </c>
      <c r="B1910" s="56">
        <v>0.43709148320609942</v>
      </c>
      <c r="C1910" s="46">
        <v>1500</v>
      </c>
      <c r="D1910" s="56">
        <v>0.91755735789343673</v>
      </c>
      <c r="E1910" s="56">
        <v>0.39146972101694583</v>
      </c>
      <c r="F1910" s="250">
        <v>2024.99</v>
      </c>
      <c r="G1910" s="76">
        <v>473412515076.96765</v>
      </c>
      <c r="H1910" s="46">
        <v>27787199.525312636</v>
      </c>
      <c r="I1910" s="76">
        <v>673280993495.91003</v>
      </c>
      <c r="J1910" s="56">
        <v>0.40758706211908491</v>
      </c>
      <c r="K1910" s="76">
        <v>18391424989.503605</v>
      </c>
      <c r="L1910" s="76">
        <v>0</v>
      </c>
      <c r="M1910" s="76">
        <v>373682360534.66693</v>
      </c>
      <c r="N1910" s="76">
        <v>19033373782.515617</v>
      </c>
      <c r="O1910" s="76">
        <v>25521.907859209579</v>
      </c>
      <c r="P1910" s="46">
        <v>180007.78857748405</v>
      </c>
      <c r="Q1910" s="46">
        <v>80236.702664965982</v>
      </c>
      <c r="R1910" s="76">
        <v>1635069655229.0339</v>
      </c>
      <c r="S1910" s="56">
        <v>0.62699052374780162</v>
      </c>
      <c r="T1910" s="56">
        <v>0.41914180101741277</v>
      </c>
      <c r="U1910" s="46">
        <v>17.115655626644145</v>
      </c>
      <c r="V1910" s="76">
        <v>12936135332263.098</v>
      </c>
      <c r="W1910" s="84">
        <v>4084.4309491452977</v>
      </c>
      <c r="X1910" s="82">
        <v>4.2448697938162472E-2</v>
      </c>
      <c r="Y1910" s="476">
        <v>2.0000000000000001E-4</v>
      </c>
    </row>
    <row r="1911" spans="1:25" x14ac:dyDescent="0.2">
      <c r="A1911" s="475">
        <v>1907</v>
      </c>
      <c r="B1911" s="56">
        <v>0.39433486048647204</v>
      </c>
      <c r="C1911" s="46">
        <v>6861.2876734029742</v>
      </c>
      <c r="D1911" s="56">
        <v>0.78066013362504705</v>
      </c>
      <c r="E1911" s="56">
        <v>0.53428997618737339</v>
      </c>
      <c r="F1911" s="250">
        <v>2024.68</v>
      </c>
      <c r="G1911" s="76">
        <v>200962441357.5174</v>
      </c>
      <c r="H1911" s="46">
        <v>19294389.305635087</v>
      </c>
      <c r="I1911" s="76">
        <v>511621679185.35974</v>
      </c>
      <c r="J1911" s="56">
        <v>0.36884610677589491</v>
      </c>
      <c r="K1911" s="76">
        <v>7894516311.0470123</v>
      </c>
      <c r="L1911" s="76">
        <v>0</v>
      </c>
      <c r="M1911" s="76">
        <v>185288981052.32736</v>
      </c>
      <c r="N1911" s="76">
        <v>33915079633.838928</v>
      </c>
      <c r="O1911" s="76">
        <v>32456.928396678602</v>
      </c>
      <c r="P1911" s="46">
        <v>253777.25991759458</v>
      </c>
      <c r="Q1911" s="46">
        <v>134537.61999394163</v>
      </c>
      <c r="R1911" s="76">
        <v>998546610610.73145</v>
      </c>
      <c r="S1911" s="56">
        <v>0.55614114904585699</v>
      </c>
      <c r="T1911" s="56">
        <v>0.33820823982973663</v>
      </c>
      <c r="U1911" s="46">
        <v>16.546332526554369</v>
      </c>
      <c r="V1911" s="76">
        <v>6110468977141.2646</v>
      </c>
      <c r="W1911" s="84">
        <v>1927.2901939040319</v>
      </c>
      <c r="X1911" s="82">
        <v>4.4625753444936488E-2</v>
      </c>
      <c r="Y1911" s="476">
        <v>2.0000000000000001E-4</v>
      </c>
    </row>
    <row r="1912" spans="1:25" x14ac:dyDescent="0.2">
      <c r="A1912" s="475">
        <v>1908</v>
      </c>
      <c r="B1912" s="56">
        <v>0.46900516634850498</v>
      </c>
      <c r="C1912" s="46">
        <v>4875.0243130916688</v>
      </c>
      <c r="D1912" s="56">
        <v>0.98305936950547634</v>
      </c>
      <c r="E1912" s="56">
        <v>0.59447153179491385</v>
      </c>
      <c r="F1912" s="250">
        <v>2025.79</v>
      </c>
      <c r="G1912" s="76">
        <v>314855342367.46375</v>
      </c>
      <c r="H1912" s="46">
        <v>27310692.641226772</v>
      </c>
      <c r="I1912" s="76">
        <v>699099846055.44543</v>
      </c>
      <c r="J1912" s="56">
        <v>0.32634031386690965</v>
      </c>
      <c r="K1912" s="76">
        <v>16143503734.208973</v>
      </c>
      <c r="L1912" s="76">
        <v>10451897444.3993</v>
      </c>
      <c r="M1912" s="76">
        <v>174279472767.47876</v>
      </c>
      <c r="N1912" s="76">
        <v>37340132492.186035</v>
      </c>
      <c r="O1912" s="76">
        <v>10000</v>
      </c>
      <c r="P1912" s="46">
        <v>222010.09488227044</v>
      </c>
      <c r="Q1912" s="46">
        <v>132814.53500982354</v>
      </c>
      <c r="R1912" s="76">
        <v>1300581090975.2905</v>
      </c>
      <c r="S1912" s="56">
        <v>0.5235356460043723</v>
      </c>
      <c r="T1912" s="56">
        <v>0.36751301526334923</v>
      </c>
      <c r="U1912" s="46">
        <v>16.905789663773671</v>
      </c>
      <c r="V1912" s="76">
        <v>8830829872666.5195</v>
      </c>
      <c r="W1912" s="84">
        <v>2786.2864042780802</v>
      </c>
      <c r="X1912" s="82">
        <v>4.3679707975079328E-2</v>
      </c>
      <c r="Y1912" s="476">
        <v>2.0000000000000001E-4</v>
      </c>
    </row>
    <row r="1913" spans="1:25" x14ac:dyDescent="0.2">
      <c r="A1913" s="475">
        <v>1909</v>
      </c>
      <c r="B1913" s="56">
        <v>0.51674904010257527</v>
      </c>
      <c r="C1913" s="46">
        <v>2980.5841233681144</v>
      </c>
      <c r="D1913" s="56">
        <v>0.8074991645288101</v>
      </c>
      <c r="E1913" s="56">
        <v>0.39334191982979538</v>
      </c>
      <c r="F1913" s="250">
        <v>2024.18</v>
      </c>
      <c r="G1913" s="76">
        <v>516571061461.50842</v>
      </c>
      <c r="H1913" s="46">
        <v>20420269.54752275</v>
      </c>
      <c r="I1913" s="76">
        <v>346733360125.27887</v>
      </c>
      <c r="J1913" s="56">
        <v>1.5905073853954677E-2</v>
      </c>
      <c r="K1913" s="76">
        <v>22417062248.209801</v>
      </c>
      <c r="L1913" s="76">
        <v>45623822381.308464</v>
      </c>
      <c r="M1913" s="76">
        <v>360348745700.1601</v>
      </c>
      <c r="N1913" s="76">
        <v>47511694363.802399</v>
      </c>
      <c r="O1913" s="76">
        <v>25716.915330774245</v>
      </c>
      <c r="P1913" s="46">
        <v>319315.45248258254</v>
      </c>
      <c r="Q1913" s="46">
        <v>182887.16457022878</v>
      </c>
      <c r="R1913" s="76">
        <v>1309624041173.9517</v>
      </c>
      <c r="S1913" s="56">
        <v>0.56398524802536587</v>
      </c>
      <c r="T1913" s="56">
        <v>0.36470494761174949</v>
      </c>
      <c r="U1913" s="46">
        <v>20.711677113129344</v>
      </c>
      <c r="V1913" s="76">
        <v>10592827215346.098</v>
      </c>
      <c r="W1913" s="84">
        <v>3342.9979669330937</v>
      </c>
      <c r="X1913" s="82">
        <v>3.6011273941413159E-2</v>
      </c>
      <c r="Y1913" s="476">
        <v>2.0000000000000001E-4</v>
      </c>
    </row>
    <row r="1914" spans="1:25" x14ac:dyDescent="0.2">
      <c r="A1914" s="475">
        <v>1910</v>
      </c>
      <c r="B1914" s="56">
        <v>0.49645478671028631</v>
      </c>
      <c r="C1914" s="46">
        <v>1500</v>
      </c>
      <c r="D1914" s="56">
        <v>0.72517560157023819</v>
      </c>
      <c r="E1914" s="56">
        <v>0.58050013173642401</v>
      </c>
      <c r="F1914" s="250">
        <v>2025.66</v>
      </c>
      <c r="G1914" s="76">
        <v>148312757653.61697</v>
      </c>
      <c r="H1914" s="46">
        <v>18212745.923011161</v>
      </c>
      <c r="I1914" s="76">
        <v>403310269521.8288</v>
      </c>
      <c r="J1914" s="56">
        <v>0.23519467036389241</v>
      </c>
      <c r="K1914" s="76">
        <v>20944212299.038677</v>
      </c>
      <c r="L1914" s="76">
        <v>26909608884.532707</v>
      </c>
      <c r="M1914" s="76">
        <v>135028173526.97392</v>
      </c>
      <c r="N1914" s="76">
        <v>39664987936.002281</v>
      </c>
      <c r="O1914" s="76">
        <v>36179.922520761131</v>
      </c>
      <c r="P1914" s="46">
        <v>275173.00972372154</v>
      </c>
      <c r="Q1914" s="46">
        <v>151558.6503729528</v>
      </c>
      <c r="R1914" s="76">
        <v>802708518759.0127</v>
      </c>
      <c r="S1914" s="56">
        <v>0.47634311314083588</v>
      </c>
      <c r="T1914" s="56">
        <v>0.28490545128505096</v>
      </c>
      <c r="U1914" s="46">
        <v>16.782017817522178</v>
      </c>
      <c r="V1914" s="76">
        <v>4335969474735.2646</v>
      </c>
      <c r="W1914" s="84">
        <v>1368.3478191311031</v>
      </c>
      <c r="X1914" s="82">
        <v>4.2477103518698101E-2</v>
      </c>
      <c r="Y1914" s="476">
        <v>2.0000000000000001E-4</v>
      </c>
    </row>
    <row r="1915" spans="1:25" x14ac:dyDescent="0.2">
      <c r="A1915" s="475">
        <v>1911</v>
      </c>
      <c r="B1915" s="56">
        <v>0.59533161139991586</v>
      </c>
      <c r="C1915" s="46">
        <v>1500</v>
      </c>
      <c r="D1915" s="56">
        <v>0.94298992389784919</v>
      </c>
      <c r="E1915" s="56">
        <v>0.32947383725015456</v>
      </c>
      <c r="F1915" s="250">
        <v>2023.75</v>
      </c>
      <c r="G1915" s="76">
        <v>575799500141.93958</v>
      </c>
      <c r="H1915" s="46">
        <v>29877840.27293244</v>
      </c>
      <c r="I1915" s="76">
        <v>675315399396.13904</v>
      </c>
      <c r="J1915" s="56">
        <v>0.37971913656516976</v>
      </c>
      <c r="K1915" s="76">
        <v>21013186848.658367</v>
      </c>
      <c r="L1915" s="76">
        <v>0</v>
      </c>
      <c r="M1915" s="76">
        <v>539175742930.83295</v>
      </c>
      <c r="N1915" s="76">
        <v>42820627002.898026</v>
      </c>
      <c r="O1915" s="76">
        <v>16658.930751554279</v>
      </c>
      <c r="P1915" s="46">
        <v>322332.27646266762</v>
      </c>
      <c r="Q1915" s="46">
        <v>182050.19126479427</v>
      </c>
      <c r="R1915" s="76">
        <v>1807891324545.5183</v>
      </c>
      <c r="S1915" s="56">
        <v>0.62504739537492737</v>
      </c>
      <c r="T1915" s="56">
        <v>0.42383710704738653</v>
      </c>
      <c r="U1915" s="46">
        <v>17.467878229632866</v>
      </c>
      <c r="V1915" s="76">
        <v>14880524270541.326</v>
      </c>
      <c r="W1915" s="84">
        <v>4695.5101836117738</v>
      </c>
      <c r="X1915" s="82">
        <v>4.1313654839651347E-2</v>
      </c>
      <c r="Y1915" s="476">
        <v>2.0000000000000001E-4</v>
      </c>
    </row>
    <row r="1916" spans="1:25" x14ac:dyDescent="0.2">
      <c r="A1916" s="475">
        <v>1912</v>
      </c>
      <c r="B1916" s="56">
        <v>0.56448957054323379</v>
      </c>
      <c r="C1916" s="46">
        <v>4243.2317983467019</v>
      </c>
      <c r="D1916" s="56">
        <v>0.55477171507345746</v>
      </c>
      <c r="E1916" s="56">
        <v>0.41993575410122447</v>
      </c>
      <c r="F1916" s="250">
        <v>2023.89</v>
      </c>
      <c r="G1916" s="76">
        <v>233682169844.31549</v>
      </c>
      <c r="H1916" s="46">
        <v>11077331.078864669</v>
      </c>
      <c r="I1916" s="76">
        <v>284438465650.0874</v>
      </c>
      <c r="J1916" s="56">
        <v>0.24722173594051722</v>
      </c>
      <c r="K1916" s="76">
        <v>6264592262.1773996</v>
      </c>
      <c r="L1916" s="76">
        <v>0</v>
      </c>
      <c r="M1916" s="76">
        <v>283295994233.927</v>
      </c>
      <c r="N1916" s="76">
        <v>54933447297.846123</v>
      </c>
      <c r="O1916" s="76">
        <v>28443.043931038479</v>
      </c>
      <c r="P1916" s="46">
        <v>334410.12687603041</v>
      </c>
      <c r="Q1916" s="46">
        <v>200733.15019571839</v>
      </c>
      <c r="R1916" s="76">
        <v>879800484215.58948</v>
      </c>
      <c r="S1916" s="56">
        <v>0.58487219552838343</v>
      </c>
      <c r="T1916" s="56">
        <v>0.33433196061539872</v>
      </c>
      <c r="U1916" s="46">
        <v>17.730190566685962</v>
      </c>
      <c r="V1916" s="76">
        <v>5777811474127.0752</v>
      </c>
      <c r="W1916" s="84">
        <v>1824.2506970174691</v>
      </c>
      <c r="X1916" s="82">
        <v>4.0998608399424721E-2</v>
      </c>
      <c r="Y1916" s="476">
        <v>2.0000000000000001E-4</v>
      </c>
    </row>
    <row r="1917" spans="1:25" x14ac:dyDescent="0.2">
      <c r="A1917" s="475">
        <v>1913</v>
      </c>
      <c r="B1917" s="56">
        <v>0.50914488844512273</v>
      </c>
      <c r="C1917" s="46">
        <v>4614.2686355003698</v>
      </c>
      <c r="D1917" s="56">
        <v>0.57640849968863239</v>
      </c>
      <c r="E1917" s="56">
        <v>0.50248937640597069</v>
      </c>
      <c r="F1917" s="250">
        <v>2026.33</v>
      </c>
      <c r="G1917" s="76">
        <v>61965388936.18354</v>
      </c>
      <c r="H1917" s="46">
        <v>11269740.57801711</v>
      </c>
      <c r="I1917" s="76">
        <v>339457580773.12848</v>
      </c>
      <c r="J1917" s="56">
        <v>0.3987895743231854</v>
      </c>
      <c r="K1917" s="76">
        <v>35780622301.356407</v>
      </c>
      <c r="L1917" s="76">
        <v>74143515816.767944</v>
      </c>
      <c r="M1917" s="76">
        <v>18426660852.989265</v>
      </c>
      <c r="N1917" s="76">
        <v>17415531130.506435</v>
      </c>
      <c r="O1917" s="76">
        <v>23255.567233002381</v>
      </c>
      <c r="P1917" s="46">
        <v>157994.56257707544</v>
      </c>
      <c r="Q1917" s="46">
        <v>69614.769588819516</v>
      </c>
      <c r="R1917" s="76">
        <v>541983698715.05249</v>
      </c>
      <c r="S1917" s="56">
        <v>0.50810865396003302</v>
      </c>
      <c r="T1917" s="56">
        <v>0.34199028686428995</v>
      </c>
      <c r="U1917" s="46">
        <v>14.735151700868219</v>
      </c>
      <c r="V1917" s="76">
        <v>3173422726804.4194</v>
      </c>
      <c r="W1917" s="84">
        <v>1000.3958971241038</v>
      </c>
      <c r="X1917" s="82">
        <v>4.6971000634805284E-2</v>
      </c>
      <c r="Y1917" s="476">
        <v>2.0000000000000001E-4</v>
      </c>
    </row>
    <row r="1918" spans="1:25" x14ac:dyDescent="0.2">
      <c r="A1918" s="475">
        <v>1914</v>
      </c>
      <c r="B1918" s="56">
        <v>0.54989218683585883</v>
      </c>
      <c r="C1918" s="46">
        <v>8732.8644962694671</v>
      </c>
      <c r="D1918" s="56">
        <v>0.48230231956212127</v>
      </c>
      <c r="E1918" s="56">
        <v>0.31163473693506194</v>
      </c>
      <c r="F1918" s="250">
        <v>2023.75</v>
      </c>
      <c r="G1918" s="76">
        <v>481611606996.06226</v>
      </c>
      <c r="H1918" s="46">
        <v>8875793.645597918</v>
      </c>
      <c r="I1918" s="76">
        <v>326941662739.48462</v>
      </c>
      <c r="J1918" s="56">
        <v>0.44375454662411273</v>
      </c>
      <c r="K1918" s="76">
        <v>7917626509.9329004</v>
      </c>
      <c r="L1918" s="76">
        <v>0</v>
      </c>
      <c r="M1918" s="76">
        <v>476098193440.58533</v>
      </c>
      <c r="N1918" s="76">
        <v>43517299283.490219</v>
      </c>
      <c r="O1918" s="76">
        <v>25946.467216137095</v>
      </c>
      <c r="P1918" s="46">
        <v>274604.79103003058</v>
      </c>
      <c r="Q1918" s="46">
        <v>156677.18070580831</v>
      </c>
      <c r="R1918" s="76">
        <v>1217722799280.7053</v>
      </c>
      <c r="S1918" s="56">
        <v>0.68139929371740704</v>
      </c>
      <c r="T1918" s="56">
        <v>0.49410494436239494</v>
      </c>
      <c r="U1918" s="46">
        <v>17.788378160147911</v>
      </c>
      <c r="V1918" s="76">
        <v>11732989433761.328</v>
      </c>
      <c r="W1918" s="84">
        <v>3703.9643946457086</v>
      </c>
      <c r="X1918" s="82">
        <v>4.1158257634173953E-2</v>
      </c>
      <c r="Y1918" s="476">
        <v>2.0000000000000001E-4</v>
      </c>
    </row>
    <row r="1919" spans="1:25" x14ac:dyDescent="0.2">
      <c r="A1919" s="475">
        <v>1915</v>
      </c>
      <c r="B1919" s="56">
        <v>0.37945610646770278</v>
      </c>
      <c r="C1919" s="46">
        <v>6419.8698649361804</v>
      </c>
      <c r="D1919" s="56">
        <v>0.67001978895038405</v>
      </c>
      <c r="E1919" s="56">
        <v>0.35874873611848401</v>
      </c>
      <c r="F1919" s="250">
        <v>2025.22</v>
      </c>
      <c r="G1919" s="76">
        <v>113334090845.67116</v>
      </c>
      <c r="H1919" s="46">
        <v>14319838.087578399</v>
      </c>
      <c r="I1919" s="76">
        <v>446092122527.89746</v>
      </c>
      <c r="J1919" s="56">
        <v>0.3678537335633647</v>
      </c>
      <c r="K1919" s="76">
        <v>19311206710.263908</v>
      </c>
      <c r="L1919" s="76">
        <v>15012697232.134052</v>
      </c>
      <c r="M1919" s="76">
        <v>74162641148.380798</v>
      </c>
      <c r="N1919" s="76">
        <v>33774803005.967697</v>
      </c>
      <c r="O1919" s="76">
        <v>20072.868902863847</v>
      </c>
      <c r="P1919" s="46">
        <v>225480.90954034924</v>
      </c>
      <c r="Q1919" s="46">
        <v>116018.35658359618</v>
      </c>
      <c r="R1919" s="76">
        <v>733102461113.57117</v>
      </c>
      <c r="S1919" s="56">
        <v>0.50441283275489024</v>
      </c>
      <c r="T1919" s="56">
        <v>0.31286255818950254</v>
      </c>
      <c r="U1919" s="46">
        <v>15.817637924024012</v>
      </c>
      <c r="V1919" s="76">
        <v>4054542368402.3936</v>
      </c>
      <c r="W1919" s="84">
        <v>1279.7624976249629</v>
      </c>
      <c r="X1919" s="82">
        <v>4.5766044717723053E-2</v>
      </c>
      <c r="Y1919" s="476">
        <v>2.0000000000000001E-4</v>
      </c>
    </row>
    <row r="1920" spans="1:25" x14ac:dyDescent="0.2">
      <c r="A1920" s="475">
        <v>1916</v>
      </c>
      <c r="B1920" s="56">
        <v>0.63233725465724566</v>
      </c>
      <c r="C1920" s="46">
        <v>1500</v>
      </c>
      <c r="D1920" s="56">
        <v>0.59102158749957867</v>
      </c>
      <c r="E1920" s="56">
        <v>0.7</v>
      </c>
      <c r="F1920" s="250">
        <v>2026.03</v>
      </c>
      <c r="G1920" s="76">
        <v>122644017651.92889</v>
      </c>
      <c r="H1920" s="46">
        <v>13099301.772576723</v>
      </c>
      <c r="I1920" s="76">
        <v>446082814784.52484</v>
      </c>
      <c r="J1920" s="56">
        <v>0.45130868662103696</v>
      </c>
      <c r="K1920" s="76">
        <v>36401992898.502983</v>
      </c>
      <c r="L1920" s="76">
        <v>50178024989.994576</v>
      </c>
      <c r="M1920" s="76">
        <v>62153446643.825043</v>
      </c>
      <c r="N1920" s="76">
        <v>64073567176.853638</v>
      </c>
      <c r="O1920" s="76">
        <v>19687.466412219248</v>
      </c>
      <c r="P1920" s="46">
        <v>375314.79034352012</v>
      </c>
      <c r="Q1920" s="46">
        <v>231561.42463361763</v>
      </c>
      <c r="R1920" s="76">
        <v>752036055999.61084</v>
      </c>
      <c r="S1920" s="56">
        <v>0.52129401214086357</v>
      </c>
      <c r="T1920" s="56">
        <v>0.38068781661223849</v>
      </c>
      <c r="U1920" s="46">
        <v>15.469587968401814</v>
      </c>
      <c r="V1920" s="76">
        <v>5075096350390.1904</v>
      </c>
      <c r="W1920" s="84">
        <v>1601.2149159757118</v>
      </c>
      <c r="X1920" s="82">
        <v>4.5097427291690126E-2</v>
      </c>
      <c r="Y1920" s="476">
        <v>2.0000000000000001E-4</v>
      </c>
    </row>
    <row r="1921" spans="1:25" x14ac:dyDescent="0.2">
      <c r="A1921" s="475">
        <v>1917</v>
      </c>
      <c r="B1921" s="56">
        <v>0.53462122725199779</v>
      </c>
      <c r="C1921" s="46">
        <v>1500</v>
      </c>
      <c r="D1921" s="56">
        <v>1.1843686182449737</v>
      </c>
      <c r="E1921" s="56">
        <v>0.2929601520356101</v>
      </c>
      <c r="F1921" s="250">
        <v>2025.35</v>
      </c>
      <c r="G1921" s="76">
        <v>183430763127.20352</v>
      </c>
      <c r="H1921" s="46">
        <v>47360536.79465317</v>
      </c>
      <c r="I1921" s="76">
        <v>597510615911.71973</v>
      </c>
      <c r="J1921" s="56">
        <v>-1.0737316520792461E-2</v>
      </c>
      <c r="K1921" s="76">
        <v>27616438757.018227</v>
      </c>
      <c r="L1921" s="76">
        <v>24789317620.294762</v>
      </c>
      <c r="M1921" s="76">
        <v>133348800016.06999</v>
      </c>
      <c r="N1921" s="76">
        <v>90580899568.566803</v>
      </c>
      <c r="O1921" s="76">
        <v>33974.944540725577</v>
      </c>
      <c r="P1921" s="46">
        <v>592949.25167671579</v>
      </c>
      <c r="Q1921" s="46">
        <v>385523.89063334797</v>
      </c>
      <c r="R1921" s="76">
        <v>1162971736068.4001</v>
      </c>
      <c r="S1921" s="56">
        <v>0.33409199682141366</v>
      </c>
      <c r="T1921" s="56">
        <v>0.15712206615573937</v>
      </c>
      <c r="U1921" s="46">
        <v>22.385903514187728</v>
      </c>
      <c r="V1921" s="76">
        <v>4461662336952.1748</v>
      </c>
      <c r="W1921" s="84">
        <v>1407.9590626968143</v>
      </c>
      <c r="X1921" s="82">
        <v>3.3139827730969504E-2</v>
      </c>
      <c r="Y1921" s="476">
        <v>2.0000000000000001E-4</v>
      </c>
    </row>
    <row r="1922" spans="1:25" x14ac:dyDescent="0.2">
      <c r="A1922" s="475">
        <v>1918</v>
      </c>
      <c r="B1922" s="56">
        <v>0.69006077153274969</v>
      </c>
      <c r="C1922" s="46">
        <v>2495.6023204784196</v>
      </c>
      <c r="D1922" s="56">
        <v>0.76784877516966654</v>
      </c>
      <c r="E1922" s="56">
        <v>0.10362280280229708</v>
      </c>
      <c r="F1922" s="250">
        <v>2024.77</v>
      </c>
      <c r="G1922" s="76">
        <v>132632401460.83078</v>
      </c>
      <c r="H1922" s="46">
        <v>19743056.122926351</v>
      </c>
      <c r="I1922" s="76">
        <v>419226830971.87451</v>
      </c>
      <c r="J1922" s="56">
        <v>0.26462371047969491</v>
      </c>
      <c r="K1922" s="76">
        <v>9236905179.0900288</v>
      </c>
      <c r="L1922" s="76">
        <v>0</v>
      </c>
      <c r="M1922" s="76">
        <v>148914659511.49557</v>
      </c>
      <c r="N1922" s="76">
        <v>118555358983.17885</v>
      </c>
      <c r="O1922" s="76">
        <v>31789.872584191711</v>
      </c>
      <c r="P1922" s="46">
        <v>711220.61823869357</v>
      </c>
      <c r="Q1922" s="46">
        <v>495785.01269574813</v>
      </c>
      <c r="R1922" s="76">
        <v>953578170918.17236</v>
      </c>
      <c r="S1922" s="56">
        <v>0.4861912134189259</v>
      </c>
      <c r="T1922" s="56">
        <v>0.2447375558934535</v>
      </c>
      <c r="U1922" s="46">
        <v>16.36493609846595</v>
      </c>
      <c r="V1922" s="76">
        <v>4242722405027.0439</v>
      </c>
      <c r="W1922" s="84">
        <v>1338.3286129471996</v>
      </c>
      <c r="X1922" s="82">
        <v>4.4448950853298815E-2</v>
      </c>
      <c r="Y1922" s="476">
        <v>2.0000000000000001E-4</v>
      </c>
    </row>
    <row r="1923" spans="1:25" x14ac:dyDescent="0.2">
      <c r="A1923" s="475">
        <v>1919</v>
      </c>
      <c r="B1923" s="56">
        <v>0.44015532330452861</v>
      </c>
      <c r="C1923" s="46">
        <v>1500</v>
      </c>
      <c r="D1923" s="56">
        <v>0.50327349057004556</v>
      </c>
      <c r="E1923" s="56">
        <v>0.48423732242927059</v>
      </c>
      <c r="F1923" s="250">
        <v>2025.86</v>
      </c>
      <c r="G1923" s="76">
        <v>99466689597.694641</v>
      </c>
      <c r="H1923" s="46">
        <v>10316034.380823834</v>
      </c>
      <c r="I1923" s="76">
        <v>332961982263.83618</v>
      </c>
      <c r="J1923" s="56">
        <v>0.41466306697893773</v>
      </c>
      <c r="K1923" s="76">
        <v>23035421526.187588</v>
      </c>
      <c r="L1923" s="76">
        <v>27091067530.901482</v>
      </c>
      <c r="M1923" s="76">
        <v>76199440180.213181</v>
      </c>
      <c r="N1923" s="76">
        <v>126461639014.20477</v>
      </c>
      <c r="O1923" s="76">
        <v>35213.413286791831</v>
      </c>
      <c r="P1923" s="46">
        <v>784019.44235938112</v>
      </c>
      <c r="Q1923" s="46">
        <v>476545.12724060466</v>
      </c>
      <c r="R1923" s="76">
        <v>665185138618.38989</v>
      </c>
      <c r="S1923" s="56">
        <v>0.48640978789573297</v>
      </c>
      <c r="T1923" s="56">
        <v>0.36352680388260317</v>
      </c>
      <c r="U1923" s="46">
        <v>15.371743428989888</v>
      </c>
      <c r="V1923" s="76">
        <v>4210616429037.0923</v>
      </c>
      <c r="W1923" s="84">
        <v>1326.8521711918627</v>
      </c>
      <c r="X1923" s="82">
        <v>4.6230170965580082E-2</v>
      </c>
      <c r="Y1923" s="476">
        <v>2.0000000000000001E-4</v>
      </c>
    </row>
    <row r="1924" spans="1:25" x14ac:dyDescent="0.2">
      <c r="A1924" s="475">
        <v>1920</v>
      </c>
      <c r="B1924" s="56">
        <v>0.49196971291429298</v>
      </c>
      <c r="C1924" s="46">
        <v>1500</v>
      </c>
      <c r="D1924" s="56">
        <v>0.34718955566151988</v>
      </c>
      <c r="E1924" s="56">
        <v>0.66069103458000034</v>
      </c>
      <c r="F1924" s="250">
        <v>2024.79</v>
      </c>
      <c r="G1924" s="76">
        <v>117111753424.47672</v>
      </c>
      <c r="H1924" s="46">
        <v>5805207.3803446349</v>
      </c>
      <c r="I1924" s="76">
        <v>222316567152.17975</v>
      </c>
      <c r="J1924" s="56">
        <v>0.49196971291429303</v>
      </c>
      <c r="K1924" s="76">
        <v>3847557643.9696431</v>
      </c>
      <c r="L1924" s="76">
        <v>0</v>
      </c>
      <c r="M1924" s="76">
        <v>125061574789.43173</v>
      </c>
      <c r="N1924" s="76">
        <v>90503188512.12854</v>
      </c>
      <c r="O1924" s="76">
        <v>32488.910445353758</v>
      </c>
      <c r="P1924" s="46">
        <v>643365.78004290455</v>
      </c>
      <c r="Q1924" s="46">
        <v>381909.06931996113</v>
      </c>
      <c r="R1924" s="76">
        <v>574443964377.2395</v>
      </c>
      <c r="S1924" s="56">
        <v>0.58959981253808802</v>
      </c>
      <c r="T1924" s="56">
        <v>0.39095676882441099</v>
      </c>
      <c r="U1924" s="46">
        <v>16.113941834716137</v>
      </c>
      <c r="V1924" s="76">
        <v>4073366688383.6631</v>
      </c>
      <c r="W1924" s="84">
        <v>1284.7733926495885</v>
      </c>
      <c r="X1924" s="82">
        <v>4.4314048181534747E-2</v>
      </c>
      <c r="Y1924" s="476">
        <v>2.0000000000000001E-4</v>
      </c>
    </row>
    <row r="1925" spans="1:25" x14ac:dyDescent="0.2">
      <c r="A1925" s="475">
        <v>1921</v>
      </c>
      <c r="B1925" s="56">
        <v>0.39145663112468199</v>
      </c>
      <c r="C1925" s="46">
        <v>6594.5144938872472</v>
      </c>
      <c r="D1925" s="56">
        <v>0.9176510127138815</v>
      </c>
      <c r="E1925" s="56">
        <v>0.60487210010442349</v>
      </c>
      <c r="F1925" s="250">
        <v>2026.05</v>
      </c>
      <c r="G1925" s="76">
        <v>71382471667.071671</v>
      </c>
      <c r="H1925" s="46">
        <v>18118141.525317416</v>
      </c>
      <c r="I1925" s="76">
        <v>341574708618.36096</v>
      </c>
      <c r="J1925" s="56">
        <v>5.761062884846424E-2</v>
      </c>
      <c r="K1925" s="76">
        <v>8160243311.4664726</v>
      </c>
      <c r="L1925" s="76">
        <v>13910967005.722851</v>
      </c>
      <c r="M1925" s="76">
        <v>44341304905.71093</v>
      </c>
      <c r="N1925" s="76">
        <v>4238980305.3443928</v>
      </c>
      <c r="O1925" s="76">
        <v>25636.761877123947</v>
      </c>
      <c r="P1925" s="46">
        <v>78249.220180311429</v>
      </c>
      <c r="Q1925" s="46">
        <v>15479.90428117074</v>
      </c>
      <c r="R1925" s="76">
        <v>496032716605.96033</v>
      </c>
      <c r="S1925" s="56">
        <v>0.27551158678688403</v>
      </c>
      <c r="T1925" s="56">
        <v>0.13228192067768021</v>
      </c>
      <c r="U1925" s="46">
        <v>23.672104693758179</v>
      </c>
      <c r="V1925" s="76">
        <v>1619575710096.6843</v>
      </c>
      <c r="W1925" s="84">
        <v>510.39153913054173</v>
      </c>
      <c r="X1925" s="82">
        <v>3.2958752754523542E-2</v>
      </c>
      <c r="Y1925" s="476">
        <v>2.0000000000000001E-4</v>
      </c>
    </row>
    <row r="1926" spans="1:25" x14ac:dyDescent="0.2">
      <c r="A1926" s="475">
        <v>1922</v>
      </c>
      <c r="B1926" s="56">
        <v>0.49873284388216799</v>
      </c>
      <c r="C1926" s="46">
        <v>5656.025522047772</v>
      </c>
      <c r="D1926" s="56">
        <v>0.83227938332357754</v>
      </c>
      <c r="E1926" s="56">
        <v>0.4677015106802529</v>
      </c>
      <c r="F1926" s="250">
        <v>2023.75</v>
      </c>
      <c r="G1926" s="76">
        <v>664959032624.24438</v>
      </c>
      <c r="H1926" s="46">
        <v>20747494.447994258</v>
      </c>
      <c r="I1926" s="76">
        <v>469116895723.81903</v>
      </c>
      <c r="J1926" s="56">
        <v>0.26790388338668203</v>
      </c>
      <c r="K1926" s="76">
        <v>19456339604.161892</v>
      </c>
      <c r="L1926" s="76">
        <v>0</v>
      </c>
      <c r="M1926" s="76">
        <v>537149987348.22595</v>
      </c>
      <c r="N1926" s="76">
        <v>16894508980.026762</v>
      </c>
      <c r="O1926" s="76">
        <v>21952.102626931395</v>
      </c>
      <c r="P1926" s="46">
        <v>158374.02229417549</v>
      </c>
      <c r="Q1926" s="46">
        <v>66715.713127703755</v>
      </c>
      <c r="R1926" s="76">
        <v>1532658798002.9595</v>
      </c>
      <c r="S1926" s="56">
        <v>0.62636897743975806</v>
      </c>
      <c r="T1926" s="56">
        <v>0.50745787635844997</v>
      </c>
      <c r="U1926" s="46">
        <v>18.095595773263675</v>
      </c>
      <c r="V1926" s="76">
        <v>15376919254395.221</v>
      </c>
      <c r="W1926" s="84">
        <v>4850.4609222972722</v>
      </c>
      <c r="X1926" s="82">
        <v>4.0532390763376294E-2</v>
      </c>
      <c r="Y1926" s="476">
        <v>2.0000000000000001E-4</v>
      </c>
    </row>
    <row r="1927" spans="1:25" x14ac:dyDescent="0.2">
      <c r="A1927" s="475">
        <v>1923</v>
      </c>
      <c r="B1927" s="56">
        <v>0.60368141477764314</v>
      </c>
      <c r="C1927" s="46">
        <v>4684.5014979694242</v>
      </c>
      <c r="D1927" s="56">
        <v>0.64400341806031447</v>
      </c>
      <c r="E1927" s="56">
        <v>0.52766883122240127</v>
      </c>
      <c r="F1927" s="250">
        <v>2026.34</v>
      </c>
      <c r="G1927" s="76">
        <v>134489710503.17245</v>
      </c>
      <c r="H1927" s="46">
        <v>14096417.59374325</v>
      </c>
      <c r="I1927" s="76">
        <v>301486900679.62</v>
      </c>
      <c r="J1927" s="56">
        <v>0.17663393936893035</v>
      </c>
      <c r="K1927" s="76">
        <v>27251354788.396305</v>
      </c>
      <c r="L1927" s="76">
        <v>131983336519.34573</v>
      </c>
      <c r="M1927" s="76">
        <v>50168297669.628532</v>
      </c>
      <c r="N1927" s="76">
        <v>54574208898.191315</v>
      </c>
      <c r="O1927" s="76">
        <v>28031.205684726523</v>
      </c>
      <c r="P1927" s="46">
        <v>355538.67329588323</v>
      </c>
      <c r="Q1927" s="46">
        <v>214718.78568338475</v>
      </c>
      <c r="R1927" s="76">
        <v>684430242811.07471</v>
      </c>
      <c r="S1927" s="56">
        <v>0.46265076160619045</v>
      </c>
      <c r="T1927" s="56">
        <v>0.24853527836625838</v>
      </c>
      <c r="U1927" s="46">
        <v>17.550885050048464</v>
      </c>
      <c r="V1927" s="76">
        <v>3289695146904.5122</v>
      </c>
      <c r="W1927" s="84">
        <v>1039.0416499218454</v>
      </c>
      <c r="X1927" s="82">
        <v>4.1871477235044523E-2</v>
      </c>
      <c r="Y1927" s="476">
        <v>2.0000000000000001E-4</v>
      </c>
    </row>
    <row r="1928" spans="1:25" x14ac:dyDescent="0.2">
      <c r="A1928" s="475">
        <v>1924</v>
      </c>
      <c r="B1928" s="56">
        <v>0.3084268602975373</v>
      </c>
      <c r="C1928" s="46">
        <v>6925.4142655798196</v>
      </c>
      <c r="D1928" s="56">
        <v>0.31644149856019721</v>
      </c>
      <c r="E1928" s="56">
        <v>0.44585316655134738</v>
      </c>
      <c r="F1928" s="250">
        <v>2023.91</v>
      </c>
      <c r="G1928" s="76">
        <v>241377505869.67877</v>
      </c>
      <c r="H1928" s="46">
        <v>5133054.1346215531</v>
      </c>
      <c r="I1928" s="76">
        <v>222610299593.42554</v>
      </c>
      <c r="J1928" s="56">
        <v>0.3084268602975373</v>
      </c>
      <c r="K1928" s="76">
        <v>4991075725.6205473</v>
      </c>
      <c r="L1928" s="76">
        <v>0</v>
      </c>
      <c r="M1928" s="76">
        <v>230281436406.02621</v>
      </c>
      <c r="N1928" s="76">
        <v>142617372703.95871</v>
      </c>
      <c r="O1928" s="76">
        <v>28402.947127418545</v>
      </c>
      <c r="P1928" s="46">
        <v>923871.75781584182</v>
      </c>
      <c r="Q1928" s="46">
        <v>589049.46289512469</v>
      </c>
      <c r="R1928" s="76">
        <v>810960036870.79248</v>
      </c>
      <c r="S1928" s="56">
        <v>0.56140163624473416</v>
      </c>
      <c r="T1928" s="56">
        <v>0.38047186734253985</v>
      </c>
      <c r="U1928" s="46">
        <v>17.672710528691788</v>
      </c>
      <c r="V1928" s="76">
        <v>5963971300864.6797</v>
      </c>
      <c r="W1928" s="84">
        <v>1881.2405253199963</v>
      </c>
      <c r="X1928" s="82">
        <v>4.1526446265955211E-2</v>
      </c>
      <c r="Y1928" s="476">
        <v>2.0000000000000001E-4</v>
      </c>
    </row>
    <row r="1929" spans="1:25" x14ac:dyDescent="0.2">
      <c r="A1929" s="475">
        <v>1925</v>
      </c>
      <c r="B1929" s="56">
        <v>0.38272317570937409</v>
      </c>
      <c r="C1929" s="46">
        <v>7165.8373510933807</v>
      </c>
      <c r="D1929" s="56">
        <v>0.8478283417507545</v>
      </c>
      <c r="E1929" s="56">
        <v>0.2475443208407952</v>
      </c>
      <c r="F1929" s="250">
        <v>2024.98</v>
      </c>
      <c r="G1929" s="76">
        <v>179792517654.15643</v>
      </c>
      <c r="H1929" s="46">
        <v>21928676.824741989</v>
      </c>
      <c r="I1929" s="76">
        <v>503852550741.01111</v>
      </c>
      <c r="J1929" s="56">
        <v>0.28324190783832337</v>
      </c>
      <c r="K1929" s="76">
        <v>15633302617.254295</v>
      </c>
      <c r="L1929" s="76">
        <v>13931566715.820684</v>
      </c>
      <c r="M1929" s="76">
        <v>166330988242.93726</v>
      </c>
      <c r="N1929" s="76">
        <v>43339338492.932213</v>
      </c>
      <c r="O1929" s="76">
        <v>30804.861114777694</v>
      </c>
      <c r="P1929" s="46">
        <v>305279.36633553077</v>
      </c>
      <c r="Q1929" s="46">
        <v>171383.37864015627</v>
      </c>
      <c r="R1929" s="76">
        <v>966486507048.974</v>
      </c>
      <c r="S1929" s="56">
        <v>0.49710855868879011</v>
      </c>
      <c r="T1929" s="56">
        <v>0.31693731910073897</v>
      </c>
      <c r="U1929" s="46">
        <v>16.47283525170587</v>
      </c>
      <c r="V1929" s="76">
        <v>5476729317617.8223</v>
      </c>
      <c r="W1929" s="84">
        <v>1729.2304174477229</v>
      </c>
      <c r="X1929" s="82">
        <v>4.5101049318488198E-2</v>
      </c>
      <c r="Y1929" s="476">
        <v>2.0000000000000001E-4</v>
      </c>
    </row>
    <row r="1930" spans="1:25" x14ac:dyDescent="0.2">
      <c r="A1930" s="475">
        <v>1926</v>
      </c>
      <c r="B1930" s="56">
        <v>0.65279656006955533</v>
      </c>
      <c r="C1930" s="46">
        <v>6481.2674863900938</v>
      </c>
      <c r="D1930" s="56">
        <v>0.3608123953158538</v>
      </c>
      <c r="E1930" s="56">
        <v>0.56340775930544462</v>
      </c>
      <c r="F1930" s="250">
        <v>2025.28</v>
      </c>
      <c r="G1930" s="76">
        <v>198481390194.44043</v>
      </c>
      <c r="H1930" s="46">
        <v>6117334.5502048573</v>
      </c>
      <c r="I1930" s="76">
        <v>194185559044.60254</v>
      </c>
      <c r="J1930" s="56">
        <v>0.34441113945286983</v>
      </c>
      <c r="K1930" s="76">
        <v>7049217913.6187534</v>
      </c>
      <c r="L1930" s="76">
        <v>17446387721.68047</v>
      </c>
      <c r="M1930" s="76">
        <v>133640834897.41795</v>
      </c>
      <c r="N1930" s="76">
        <v>141101734352.65082</v>
      </c>
      <c r="O1930" s="76">
        <v>37538.085875890887</v>
      </c>
      <c r="P1930" s="46">
        <v>864076.9142218472</v>
      </c>
      <c r="Q1930" s="46">
        <v>542185.28574066749</v>
      </c>
      <c r="R1930" s="76">
        <v>730670673728.24902</v>
      </c>
      <c r="S1930" s="56">
        <v>0.56294214322527814</v>
      </c>
      <c r="T1930" s="56">
        <v>0.34788212389643464</v>
      </c>
      <c r="U1930" s="46">
        <v>17.662600366176008</v>
      </c>
      <c r="V1930" s="76">
        <v>4929299233718.9697</v>
      </c>
      <c r="W1930" s="84">
        <v>1554.5036613307518</v>
      </c>
      <c r="X1930" s="82">
        <v>4.1130917700689995E-2</v>
      </c>
      <c r="Y1930" s="476">
        <v>2.0000000000000001E-4</v>
      </c>
    </row>
    <row r="1931" spans="1:25" x14ac:dyDescent="0.2">
      <c r="A1931" s="475">
        <v>1927</v>
      </c>
      <c r="B1931" s="56">
        <v>0.51426736807911344</v>
      </c>
      <c r="C1931" s="46">
        <v>1702.5687584171146</v>
      </c>
      <c r="D1931" s="56">
        <v>0.2</v>
      </c>
      <c r="E1931" s="56">
        <v>0.58458451936047107</v>
      </c>
      <c r="F1931" s="250">
        <v>2024.77</v>
      </c>
      <c r="G1931" s="76">
        <v>100548254087.82347</v>
      </c>
      <c r="H1931" s="46">
        <v>3342341.0943084029</v>
      </c>
      <c r="I1931" s="76">
        <v>169038218193.02029</v>
      </c>
      <c r="J1931" s="56">
        <v>0.51426736807911344</v>
      </c>
      <c r="K1931" s="76">
        <v>4963517585.5756721</v>
      </c>
      <c r="L1931" s="76">
        <v>0</v>
      </c>
      <c r="M1931" s="76">
        <v>94761220947.935959</v>
      </c>
      <c r="N1931" s="76">
        <v>12788253674.707031</v>
      </c>
      <c r="O1931" s="76">
        <v>38596.624308097147</v>
      </c>
      <c r="P1931" s="46">
        <v>140258.98606427084</v>
      </c>
      <c r="Q1931" s="46">
        <v>50509.423073062389</v>
      </c>
      <c r="R1931" s="76">
        <v>372783280100.00391</v>
      </c>
      <c r="S1931" s="56">
        <v>0.64523279090111219</v>
      </c>
      <c r="T1931" s="56">
        <v>0.47779690373599243</v>
      </c>
      <c r="U1931" s="46">
        <v>16.350900960959518</v>
      </c>
      <c r="V1931" s="76">
        <v>3304661923558.665</v>
      </c>
      <c r="W1931" s="84">
        <v>1042.7372905275299</v>
      </c>
      <c r="X1931" s="82">
        <v>4.3251461143641319E-2</v>
      </c>
      <c r="Y1931" s="476">
        <v>2.0000000000000001E-4</v>
      </c>
    </row>
    <row r="1932" spans="1:25" x14ac:dyDescent="0.2">
      <c r="A1932" s="475">
        <v>1928</v>
      </c>
      <c r="B1932" s="56">
        <v>0.52306979717351443</v>
      </c>
      <c r="C1932" s="46">
        <v>7460.0166293957163</v>
      </c>
      <c r="D1932" s="56">
        <v>0.82788763895182815</v>
      </c>
      <c r="E1932" s="56">
        <v>0.3720776722468212</v>
      </c>
      <c r="F1932" s="250">
        <v>2025.75</v>
      </c>
      <c r="G1932" s="76">
        <v>161202227798.79547</v>
      </c>
      <c r="H1932" s="46">
        <v>20591636.425067615</v>
      </c>
      <c r="I1932" s="76">
        <v>467861420670.38055</v>
      </c>
      <c r="J1932" s="56">
        <v>0.33129274800017838</v>
      </c>
      <c r="K1932" s="76">
        <v>29272670135.476219</v>
      </c>
      <c r="L1932" s="76">
        <v>28065312891.568611</v>
      </c>
      <c r="M1932" s="76">
        <v>128083376599.39267</v>
      </c>
      <c r="N1932" s="76">
        <v>65791285481.037689</v>
      </c>
      <c r="O1932" s="76">
        <v>28555.993693052562</v>
      </c>
      <c r="P1932" s="46">
        <v>460982.85699613811</v>
      </c>
      <c r="Q1932" s="46">
        <v>291958.338956611</v>
      </c>
      <c r="R1932" s="76">
        <v>946122571152.0127</v>
      </c>
      <c r="S1932" s="56">
        <v>0.51928620007358994</v>
      </c>
      <c r="T1932" s="56">
        <v>0.31047100158520746</v>
      </c>
      <c r="U1932" s="46">
        <v>16.155242400730845</v>
      </c>
      <c r="V1932" s="76">
        <v>5195351201340.1387</v>
      </c>
      <c r="W1932" s="84">
        <v>1639.3251771761636</v>
      </c>
      <c r="X1932" s="82">
        <v>4.5232423287027111E-2</v>
      </c>
      <c r="Y1932" s="476">
        <v>2.0000000000000001E-4</v>
      </c>
    </row>
    <row r="1933" spans="1:25" x14ac:dyDescent="0.2">
      <c r="A1933" s="475">
        <v>1929</v>
      </c>
      <c r="B1933" s="56">
        <v>0.52770293802255008</v>
      </c>
      <c r="C1933" s="46">
        <v>7322.7864911219267</v>
      </c>
      <c r="D1933" s="56">
        <v>0.36240408083338216</v>
      </c>
      <c r="E1933" s="56">
        <v>0.19872111356356253</v>
      </c>
      <c r="F1933" s="250">
        <v>2024.02</v>
      </c>
      <c r="G1933" s="76">
        <v>142336355710.45349</v>
      </c>
      <c r="H1933" s="46">
        <v>6316756.1603514059</v>
      </c>
      <c r="I1933" s="76">
        <v>275202100657.30353</v>
      </c>
      <c r="J1933" s="56">
        <v>0.50715415909421147</v>
      </c>
      <c r="K1933" s="76">
        <v>11510412521.418783</v>
      </c>
      <c r="L1933" s="76">
        <v>4007626153.1780615</v>
      </c>
      <c r="M1933" s="76">
        <v>126212648064.24243</v>
      </c>
      <c r="N1933" s="76">
        <v>21994776717.426422</v>
      </c>
      <c r="O1933" s="76">
        <v>25206.633899494496</v>
      </c>
      <c r="P1933" s="46">
        <v>191864.48179470655</v>
      </c>
      <c r="Q1933" s="46">
        <v>78217.194965159171</v>
      </c>
      <c r="R1933" s="76">
        <v>604499445561.86963</v>
      </c>
      <c r="S1933" s="56">
        <v>0.63388283005040502</v>
      </c>
      <c r="T1933" s="56">
        <v>0.44056725374998906</v>
      </c>
      <c r="U1933" s="46">
        <v>16.168799415142182</v>
      </c>
      <c r="V1933" s="76">
        <v>4805627170191.4102</v>
      </c>
      <c r="W1933" s="84">
        <v>1517.2540289195538</v>
      </c>
      <c r="X1933" s="82">
        <v>4.4595404280734441E-2</v>
      </c>
      <c r="Y1933" s="476">
        <v>2.0000000000000001E-4</v>
      </c>
    </row>
    <row r="1934" spans="1:25" x14ac:dyDescent="0.2">
      <c r="A1934" s="475">
        <v>1930</v>
      </c>
      <c r="B1934" s="56">
        <v>0.46705443175550021</v>
      </c>
      <c r="C1934" s="46">
        <v>2481.7628719579589</v>
      </c>
      <c r="D1934" s="56">
        <v>0.55141539170751031</v>
      </c>
      <c r="E1934" s="56">
        <v>0.17860817124259837</v>
      </c>
      <c r="F1934" s="250">
        <v>2025.96</v>
      </c>
      <c r="G1934" s="76">
        <v>97145140536.921005</v>
      </c>
      <c r="H1934" s="46">
        <v>11411432.173397524</v>
      </c>
      <c r="I1934" s="76">
        <v>316934918771.80731</v>
      </c>
      <c r="J1934" s="56">
        <v>0.30695821289574832</v>
      </c>
      <c r="K1934" s="76">
        <v>20535332898.064945</v>
      </c>
      <c r="L1934" s="76">
        <v>11811046082.597815</v>
      </c>
      <c r="M1934" s="76">
        <v>115771549791.64291</v>
      </c>
      <c r="N1934" s="76">
        <v>83553812989.429062</v>
      </c>
      <c r="O1934" s="76">
        <v>30821.823808876328</v>
      </c>
      <c r="P1934" s="46">
        <v>462608.11555275926</v>
      </c>
      <c r="Q1934" s="46">
        <v>301850.33408858452</v>
      </c>
      <c r="R1934" s="76">
        <v>666095789657.7887</v>
      </c>
      <c r="S1934" s="56">
        <v>0.47855412172351536</v>
      </c>
      <c r="T1934" s="56">
        <v>0.2583889826715714</v>
      </c>
      <c r="U1934" s="46">
        <v>16.196176192352787</v>
      </c>
      <c r="V1934" s="76">
        <v>3142993313095.5322</v>
      </c>
      <c r="W1934" s="84">
        <v>992.37865795196888</v>
      </c>
      <c r="X1934" s="82">
        <v>4.3994960640703351E-2</v>
      </c>
      <c r="Y1934" s="476">
        <v>2.0000000000000001E-4</v>
      </c>
    </row>
    <row r="1935" spans="1:25" x14ac:dyDescent="0.2">
      <c r="A1935" s="475">
        <v>1931</v>
      </c>
      <c r="B1935" s="56">
        <v>0.38895108820481222</v>
      </c>
      <c r="C1935" s="46">
        <v>1500</v>
      </c>
      <c r="D1935" s="56">
        <v>1.2494374706349933</v>
      </c>
      <c r="E1935" s="56">
        <v>0.26639590012122993</v>
      </c>
      <c r="F1935" s="250">
        <v>2023.75</v>
      </c>
      <c r="G1935" s="76">
        <v>241553500986.18381</v>
      </c>
      <c r="H1935" s="46">
        <v>52717467.185717396</v>
      </c>
      <c r="I1935" s="76">
        <v>1035416953813.2651</v>
      </c>
      <c r="J1935" s="56">
        <v>0.21416566758472355</v>
      </c>
      <c r="K1935" s="76">
        <v>43572037413.070587</v>
      </c>
      <c r="L1935" s="76">
        <v>15223024669.673052</v>
      </c>
      <c r="M1935" s="76">
        <v>282147175684.62854</v>
      </c>
      <c r="N1935" s="76">
        <v>113196700424.86285</v>
      </c>
      <c r="O1935" s="76">
        <v>37377.843396635843</v>
      </c>
      <c r="P1935" s="46">
        <v>606732.04745622631</v>
      </c>
      <c r="Q1935" s="46">
        <v>394441.90373507148</v>
      </c>
      <c r="R1935" s="76">
        <v>1843572984636.0859</v>
      </c>
      <c r="S1935" s="56">
        <v>0.42690968729184103</v>
      </c>
      <c r="T1935" s="56">
        <v>0.18551084416545152</v>
      </c>
      <c r="U1935" s="46">
        <v>17.04614169019392</v>
      </c>
      <c r="V1935" s="76">
        <v>6491165019025.7793</v>
      </c>
      <c r="W1935" s="84">
        <v>2047.4426494965946</v>
      </c>
      <c r="X1935" s="82">
        <v>4.2235165662557569E-2</v>
      </c>
      <c r="Y1935" s="476">
        <v>2.0000000000000001E-4</v>
      </c>
    </row>
    <row r="1936" spans="1:25" x14ac:dyDescent="0.2">
      <c r="A1936" s="475">
        <v>1932</v>
      </c>
      <c r="B1936" s="56">
        <v>0.44291636184603067</v>
      </c>
      <c r="C1936" s="46">
        <v>5351.6877601655924</v>
      </c>
      <c r="D1936" s="56">
        <v>0.72020022945331708</v>
      </c>
      <c r="E1936" s="56">
        <v>0.49560815754264198</v>
      </c>
      <c r="F1936" s="250">
        <v>2023.75</v>
      </c>
      <c r="G1936" s="76">
        <v>391474886961.80908</v>
      </c>
      <c r="H1936" s="46">
        <v>16606812.308739061</v>
      </c>
      <c r="I1936" s="76">
        <v>545496289569.33569</v>
      </c>
      <c r="J1936" s="56">
        <v>0.4291291343648751</v>
      </c>
      <c r="K1936" s="76">
        <v>19026928209.802074</v>
      </c>
      <c r="L1936" s="76">
        <v>0</v>
      </c>
      <c r="M1936" s="76">
        <v>466342196089.98883</v>
      </c>
      <c r="N1936" s="76">
        <v>49236089992.77343</v>
      </c>
      <c r="O1936" s="76">
        <v>29187.239068653806</v>
      </c>
      <c r="P1936" s="46">
        <v>304780.19983127795</v>
      </c>
      <c r="Q1936" s="46">
        <v>173930.50390855133</v>
      </c>
      <c r="R1936" s="76">
        <v>1468018534400.0161</v>
      </c>
      <c r="S1936" s="56">
        <v>0.63952494363827772</v>
      </c>
      <c r="T1936" s="56">
        <v>0.38692426371441979</v>
      </c>
      <c r="U1936" s="46">
        <v>17.07171088817568</v>
      </c>
      <c r="V1936" s="76">
        <v>10736969511220.578</v>
      </c>
      <c r="W1936" s="84">
        <v>3385.4339773832949</v>
      </c>
      <c r="X1936" s="82">
        <v>4.2407295080139296E-2</v>
      </c>
      <c r="Y1936" s="476">
        <v>2.0000000000000001E-4</v>
      </c>
    </row>
    <row r="1937" spans="1:25" x14ac:dyDescent="0.2">
      <c r="A1937" s="475">
        <v>1933</v>
      </c>
      <c r="B1937" s="56">
        <v>0.45137757802518169</v>
      </c>
      <c r="C1937" s="46">
        <v>1500</v>
      </c>
      <c r="D1937" s="56">
        <v>0.59560539486664954</v>
      </c>
      <c r="E1937" s="56">
        <v>0.33161864699978261</v>
      </c>
      <c r="F1937" s="250">
        <v>2024.61</v>
      </c>
      <c r="G1937" s="76">
        <v>241391267099.99667</v>
      </c>
      <c r="H1937" s="46">
        <v>13425635.470356099</v>
      </c>
      <c r="I1937" s="76">
        <v>378845349017.8822</v>
      </c>
      <c r="J1937" s="56">
        <v>0.35405174891458968</v>
      </c>
      <c r="K1937" s="76">
        <v>6425262191.7140808</v>
      </c>
      <c r="L1937" s="76">
        <v>0</v>
      </c>
      <c r="M1937" s="76">
        <v>275755311401.05975</v>
      </c>
      <c r="N1937" s="76">
        <v>34263798726.909435</v>
      </c>
      <c r="O1937" s="76">
        <v>25256.891561868993</v>
      </c>
      <c r="P1937" s="46">
        <v>238366.75406600075</v>
      </c>
      <c r="Q1937" s="46">
        <v>126971.87674857618</v>
      </c>
      <c r="R1937" s="76">
        <v>1028964699544.2444</v>
      </c>
      <c r="S1937" s="56">
        <v>0.61533980462602944</v>
      </c>
      <c r="T1937" s="56">
        <v>0.34296371517835783</v>
      </c>
      <c r="U1937" s="46">
        <v>17.079932504893414</v>
      </c>
      <c r="V1937" s="76">
        <v>6729311201236.3027</v>
      </c>
      <c r="W1937" s="84">
        <v>2122.5154293371029</v>
      </c>
      <c r="X1937" s="82">
        <v>4.2097023091491902E-2</v>
      </c>
      <c r="Y1937" s="476">
        <v>2.0000000000000001E-4</v>
      </c>
    </row>
    <row r="1938" spans="1:25" x14ac:dyDescent="0.2">
      <c r="A1938" s="475">
        <v>1934</v>
      </c>
      <c r="B1938" s="56">
        <v>0.46430076094615741</v>
      </c>
      <c r="C1938" s="46">
        <v>1581.8127390852637</v>
      </c>
      <c r="D1938" s="56">
        <v>0.47055080933098681</v>
      </c>
      <c r="E1938" s="56">
        <v>0.21100028296508883</v>
      </c>
      <c r="F1938" s="250">
        <v>2023.75</v>
      </c>
      <c r="G1938" s="76">
        <v>283651828228.0202</v>
      </c>
      <c r="H1938" s="46">
        <v>9049042.1055485271</v>
      </c>
      <c r="I1938" s="76">
        <v>305067005492.58301</v>
      </c>
      <c r="J1938" s="56">
        <v>0.39024894385835784</v>
      </c>
      <c r="K1938" s="76">
        <v>7773163164.6865282</v>
      </c>
      <c r="L1938" s="76">
        <v>0</v>
      </c>
      <c r="M1938" s="76">
        <v>224591064830.06342</v>
      </c>
      <c r="N1938" s="76">
        <v>19346011630.956924</v>
      </c>
      <c r="O1938" s="76">
        <v>24713.115275214299</v>
      </c>
      <c r="P1938" s="46">
        <v>173729.66232323408</v>
      </c>
      <c r="Q1938" s="46">
        <v>66224.778027958004</v>
      </c>
      <c r="R1938" s="76">
        <v>782814380853.43274</v>
      </c>
      <c r="S1938" s="56">
        <v>0.62279544098051121</v>
      </c>
      <c r="T1938" s="56">
        <v>0.47133755113961839</v>
      </c>
      <c r="U1938" s="46">
        <v>17.581386063220418</v>
      </c>
      <c r="V1938" s="76">
        <v>7258808580596.3965</v>
      </c>
      <c r="W1938" s="84">
        <v>2288.3081277355095</v>
      </c>
      <c r="X1938" s="82">
        <v>4.074752016861842E-2</v>
      </c>
      <c r="Y1938" s="476">
        <v>2.0000000000000001E-4</v>
      </c>
    </row>
    <row r="1939" spans="1:25" x14ac:dyDescent="0.2">
      <c r="A1939" s="475">
        <v>1935</v>
      </c>
      <c r="B1939" s="56">
        <v>0.37819897341846059</v>
      </c>
      <c r="C1939" s="46">
        <v>4376.2077051185652</v>
      </c>
      <c r="D1939" s="56">
        <v>0.96636448811773779</v>
      </c>
      <c r="E1939" s="56">
        <v>0.40920797052508379</v>
      </c>
      <c r="F1939" s="250">
        <v>2025.67</v>
      </c>
      <c r="G1939" s="76">
        <v>385198186146.7583</v>
      </c>
      <c r="H1939" s="46">
        <v>28588772.264849905</v>
      </c>
      <c r="I1939" s="76">
        <v>479790203774.21594</v>
      </c>
      <c r="J1939" s="56">
        <v>0.1363428789853075</v>
      </c>
      <c r="K1939" s="76">
        <v>24093377409.798164</v>
      </c>
      <c r="L1939" s="76">
        <v>115970788060.71436</v>
      </c>
      <c r="M1939" s="76">
        <v>140242564431.05084</v>
      </c>
      <c r="N1939" s="76">
        <v>53847578504.593704</v>
      </c>
      <c r="O1939" s="76">
        <v>29874.605477423473</v>
      </c>
      <c r="P1939" s="46">
        <v>384815.5983770364</v>
      </c>
      <c r="Q1939" s="46">
        <v>228940.595579471</v>
      </c>
      <c r="R1939" s="76">
        <v>1039228892372.0558</v>
      </c>
      <c r="S1939" s="56">
        <v>0.45519237620398761</v>
      </c>
      <c r="T1939" s="56">
        <v>0.37767037893159722</v>
      </c>
      <c r="U1939" s="46">
        <v>19.336334829193934</v>
      </c>
      <c r="V1939" s="76">
        <v>8235495610298.4131</v>
      </c>
      <c r="W1939" s="84">
        <v>2596.1266020081011</v>
      </c>
      <c r="X1939" s="82">
        <v>3.8159690457280758E-2</v>
      </c>
      <c r="Y1939" s="476">
        <v>2.0000000000000001E-4</v>
      </c>
    </row>
    <row r="1940" spans="1:25" x14ac:dyDescent="0.2">
      <c r="A1940" s="475">
        <v>1936</v>
      </c>
      <c r="B1940" s="56">
        <v>0.28390949678379007</v>
      </c>
      <c r="C1940" s="46">
        <v>3483.4534698169618</v>
      </c>
      <c r="D1940" s="56">
        <v>0.44281683210933315</v>
      </c>
      <c r="E1940" s="56">
        <v>0.31655993969360607</v>
      </c>
      <c r="F1940" s="250">
        <v>2024.16</v>
      </c>
      <c r="G1940" s="76">
        <v>219310891659.04953</v>
      </c>
      <c r="H1940" s="46">
        <v>8034700.2197899967</v>
      </c>
      <c r="I1940" s="76">
        <v>257588468036.87256</v>
      </c>
      <c r="J1940" s="56">
        <v>0.28390949678379007</v>
      </c>
      <c r="K1940" s="76">
        <v>7258225041.5063124</v>
      </c>
      <c r="L1940" s="76">
        <v>0</v>
      </c>
      <c r="M1940" s="76">
        <v>165985829263.93359</v>
      </c>
      <c r="N1940" s="76">
        <v>84317411234.517456</v>
      </c>
      <c r="O1940" s="76">
        <v>23180.148551223527</v>
      </c>
      <c r="P1940" s="46">
        <v>556069.89607354579</v>
      </c>
      <c r="Q1940" s="46">
        <v>324125.25707569544</v>
      </c>
      <c r="R1940" s="76">
        <v>732878542088.57654</v>
      </c>
      <c r="S1940" s="56">
        <v>0.54360924798646237</v>
      </c>
      <c r="T1940" s="56">
        <v>0.36053804387006821</v>
      </c>
      <c r="U1940" s="46">
        <v>17.950110017757261</v>
      </c>
      <c r="V1940" s="76">
        <v>5145132097257.2305</v>
      </c>
      <c r="W1940" s="84">
        <v>1621.8269662518705</v>
      </c>
      <c r="X1940" s="82">
        <v>4.1244351424864212E-2</v>
      </c>
      <c r="Y1940" s="476">
        <v>2.0000000000000001E-4</v>
      </c>
    </row>
    <row r="1941" spans="1:25" x14ac:dyDescent="0.2">
      <c r="A1941" s="475">
        <v>1937</v>
      </c>
      <c r="B1941" s="56">
        <v>0.5963224267500894</v>
      </c>
      <c r="C1941" s="46">
        <v>7087.2730950104105</v>
      </c>
      <c r="D1941" s="56">
        <v>1.0290190647533364</v>
      </c>
      <c r="E1941" s="56">
        <v>0.22984632305553412</v>
      </c>
      <c r="F1941" s="250">
        <v>2024.46</v>
      </c>
      <c r="G1941" s="76">
        <v>275911080299.82977</v>
      </c>
      <c r="H1941" s="46">
        <v>23474012.77290595</v>
      </c>
      <c r="I1941" s="76">
        <v>523442092298.07513</v>
      </c>
      <c r="J1941" s="56">
        <v>0.2687144766711812</v>
      </c>
      <c r="K1941" s="76">
        <v>14542478746.117512</v>
      </c>
      <c r="L1941" s="76">
        <v>8400811154.0152855</v>
      </c>
      <c r="M1941" s="76">
        <v>281016826837.45117</v>
      </c>
      <c r="N1941" s="76">
        <v>3358085518.0403695</v>
      </c>
      <c r="O1941" s="76">
        <v>16871.876358965892</v>
      </c>
      <c r="P1941" s="46">
        <v>74834.254810207174</v>
      </c>
      <c r="Q1941" s="46">
        <v>13271.813702551797</v>
      </c>
      <c r="R1941" s="76">
        <v>1214741428482.8135</v>
      </c>
      <c r="S1941" s="56">
        <v>0.56657383129237271</v>
      </c>
      <c r="T1941" s="56">
        <v>0.29576275670116559</v>
      </c>
      <c r="U1941" s="46">
        <v>17.54010401589737</v>
      </c>
      <c r="V1941" s="76">
        <v>6776454019800.4648</v>
      </c>
      <c r="W1941" s="84">
        <v>2139.391955652748</v>
      </c>
      <c r="X1941" s="82">
        <v>4.2956543133608735E-2</v>
      </c>
      <c r="Y1941" s="476">
        <v>2.0000000000000001E-4</v>
      </c>
    </row>
    <row r="1942" spans="1:25" x14ac:dyDescent="0.2">
      <c r="A1942" s="475">
        <v>1938</v>
      </c>
      <c r="B1942" s="56">
        <v>0.63360800406126161</v>
      </c>
      <c r="C1942" s="46">
        <v>3607.0957144133567</v>
      </c>
      <c r="D1942" s="56">
        <v>0.62406470189028795</v>
      </c>
      <c r="E1942" s="56">
        <v>0.33447964067815644</v>
      </c>
      <c r="F1942" s="250">
        <v>2023.75</v>
      </c>
      <c r="G1942" s="76">
        <v>305224058413.0144</v>
      </c>
      <c r="H1942" s="46">
        <v>13338819.736852648</v>
      </c>
      <c r="I1942" s="76">
        <v>300335295209.1109</v>
      </c>
      <c r="J1942" s="56">
        <v>0.13638063791260857</v>
      </c>
      <c r="K1942" s="76">
        <v>6681901419.9724245</v>
      </c>
      <c r="L1942" s="76">
        <v>0</v>
      </c>
      <c r="M1942" s="76">
        <v>297456118634.57751</v>
      </c>
      <c r="N1942" s="76">
        <v>74476248475.84288</v>
      </c>
      <c r="O1942" s="76">
        <v>36408.743925621471</v>
      </c>
      <c r="P1942" s="46">
        <v>412345.42115459417</v>
      </c>
      <c r="Q1942" s="46">
        <v>259671.16004055433</v>
      </c>
      <c r="R1942" s="76">
        <v>955491145576.34705</v>
      </c>
      <c r="S1942" s="56">
        <v>0.54284999394566369</v>
      </c>
      <c r="T1942" s="56">
        <v>0.32165599212813889</v>
      </c>
      <c r="U1942" s="46">
        <v>19.205772761687591</v>
      </c>
      <c r="V1942" s="76">
        <v>6436603743707.4551</v>
      </c>
      <c r="W1942" s="84">
        <v>2032.0686754621345</v>
      </c>
      <c r="X1942" s="82">
        <v>3.8291101813196136E-2</v>
      </c>
      <c r="Y1942" s="476">
        <v>2.0000000000000001E-4</v>
      </c>
    </row>
    <row r="1943" spans="1:25" x14ac:dyDescent="0.2">
      <c r="A1943" s="475">
        <v>1939</v>
      </c>
      <c r="B1943" s="56">
        <v>0.61379069605840353</v>
      </c>
      <c r="C1943" s="46">
        <v>2369.7179290076015</v>
      </c>
      <c r="D1943" s="56">
        <v>0.72175290765894062</v>
      </c>
      <c r="E1943" s="56">
        <v>0</v>
      </c>
      <c r="F1943" s="250">
        <v>2023.84</v>
      </c>
      <c r="G1943" s="76">
        <v>346326159133.35974</v>
      </c>
      <c r="H1943" s="46">
        <v>18009284.895529356</v>
      </c>
      <c r="I1943" s="76">
        <v>565365947594.49023</v>
      </c>
      <c r="J1943" s="56">
        <v>0.5036533272453616</v>
      </c>
      <c r="K1943" s="76">
        <v>10786835107.967476</v>
      </c>
      <c r="L1943" s="76">
        <v>0</v>
      </c>
      <c r="M1943" s="76">
        <v>430192057096.87354</v>
      </c>
      <c r="N1943" s="76">
        <v>68235132128.953995</v>
      </c>
      <c r="O1943" s="76">
        <v>32914.058635505986</v>
      </c>
      <c r="P1943" s="46">
        <v>455567.53623227699</v>
      </c>
      <c r="Q1943" s="46">
        <v>290867.45978916634</v>
      </c>
      <c r="R1943" s="76">
        <v>1445638112297.9055</v>
      </c>
      <c r="S1943" s="56">
        <v>0.65534024958744164</v>
      </c>
      <c r="T1943" s="56">
        <v>0.41045300020522169</v>
      </c>
      <c r="U1943" s="46">
        <v>16.47671946042674</v>
      </c>
      <c r="V1943" s="76">
        <v>10789094827437.275</v>
      </c>
      <c r="W1943" s="84">
        <v>3406.2681925856646</v>
      </c>
      <c r="X1943" s="82">
        <v>4.4151448224861584E-2</v>
      </c>
      <c r="Y1943" s="476">
        <v>2.0000000000000001E-4</v>
      </c>
    </row>
    <row r="1944" spans="1:25" x14ac:dyDescent="0.2">
      <c r="A1944" s="475">
        <v>1940</v>
      </c>
      <c r="B1944" s="56">
        <v>0.49390464765889985</v>
      </c>
      <c r="C1944" s="46">
        <v>6211.5275276359434</v>
      </c>
      <c r="D1944" s="56">
        <v>0.75385525660400687</v>
      </c>
      <c r="E1944" s="56">
        <v>0.41771932157534963</v>
      </c>
      <c r="F1944" s="250">
        <v>2026.81</v>
      </c>
      <c r="G1944" s="76">
        <v>135024820093.55286</v>
      </c>
      <c r="H1944" s="46">
        <v>15578912.44440284</v>
      </c>
      <c r="I1944" s="76">
        <v>349495439508.09198</v>
      </c>
      <c r="J1944" s="56">
        <v>0.15849583567701941</v>
      </c>
      <c r="K1944" s="76">
        <v>21936008454.009346</v>
      </c>
      <c r="L1944" s="76">
        <v>28540173049.738445</v>
      </c>
      <c r="M1944" s="76">
        <v>22131881386.548931</v>
      </c>
      <c r="N1944" s="76">
        <v>25542921222.307995</v>
      </c>
      <c r="O1944" s="76">
        <v>36133.723887838336</v>
      </c>
      <c r="P1944" s="46">
        <v>246911.33574202558</v>
      </c>
      <c r="Q1944" s="46">
        <v>90716.287496272169</v>
      </c>
      <c r="R1944" s="76">
        <v>653010068304.24072</v>
      </c>
      <c r="S1944" s="56">
        <v>0.42188988389818349</v>
      </c>
      <c r="T1944" s="56">
        <v>0.25602046373706827</v>
      </c>
      <c r="U1944" s="46">
        <v>17.680764894074159</v>
      </c>
      <c r="V1944" s="76">
        <v>3183374065922.0176</v>
      </c>
      <c r="W1944" s="84">
        <v>1004.0151337394907</v>
      </c>
      <c r="X1944" s="82">
        <v>4.2814423490328622E-2</v>
      </c>
      <c r="Y1944" s="476">
        <v>2.0000000000000001E-4</v>
      </c>
    </row>
    <row r="1945" spans="1:25" x14ac:dyDescent="0.2">
      <c r="A1945" s="475">
        <v>1941</v>
      </c>
      <c r="B1945" s="56">
        <v>0.49671804263243335</v>
      </c>
      <c r="C1945" s="46">
        <v>2283.8291917273232</v>
      </c>
      <c r="D1945" s="56">
        <v>1.0868012016645672</v>
      </c>
      <c r="E1945" s="56">
        <v>0.66278831266137628</v>
      </c>
      <c r="F1945" s="250">
        <v>2026.37</v>
      </c>
      <c r="G1945" s="76">
        <v>174448688081.1423</v>
      </c>
      <c r="H1945" s="46">
        <v>38958629.990209408</v>
      </c>
      <c r="I1945" s="76">
        <v>766756530817.48914</v>
      </c>
      <c r="J1945" s="56">
        <v>0.15406554532270411</v>
      </c>
      <c r="K1945" s="76">
        <v>42246765943.313683</v>
      </c>
      <c r="L1945" s="76">
        <v>50307375219.188065</v>
      </c>
      <c r="M1945" s="76">
        <v>57016399754.087395</v>
      </c>
      <c r="N1945" s="76">
        <v>52691050946.719719</v>
      </c>
      <c r="O1945" s="76">
        <v>24613.45998641149</v>
      </c>
      <c r="P1945" s="46">
        <v>323340.28068220348</v>
      </c>
      <c r="Q1945" s="46">
        <v>179632.30310139843</v>
      </c>
      <c r="R1945" s="76">
        <v>1227616410213.04</v>
      </c>
      <c r="S1945" s="56">
        <v>0.35432410311381041</v>
      </c>
      <c r="T1945" s="56">
        <v>0.15826943534226162</v>
      </c>
      <c r="U1945" s="46">
        <v>18.572743144541892</v>
      </c>
      <c r="V1945" s="76">
        <v>3931763138044.9316</v>
      </c>
      <c r="W1945" s="84">
        <v>1240.7129176900073</v>
      </c>
      <c r="X1945" s="82">
        <v>3.9211066666118774E-2</v>
      </c>
      <c r="Y1945" s="476">
        <v>2.0000000000000001E-4</v>
      </c>
    </row>
    <row r="1946" spans="1:25" x14ac:dyDescent="0.2">
      <c r="A1946" s="475">
        <v>1942</v>
      </c>
      <c r="B1946" s="56">
        <v>0.4734304234264427</v>
      </c>
      <c r="C1946" s="46">
        <v>6614.2731581865992</v>
      </c>
      <c r="D1946" s="56">
        <v>0.2</v>
      </c>
      <c r="E1946" s="56">
        <v>0.67074661066661001</v>
      </c>
      <c r="F1946" s="250">
        <v>2024.04</v>
      </c>
      <c r="G1946" s="76">
        <v>88615637313.230988</v>
      </c>
      <c r="H1946" s="46">
        <v>3272677.3812607611</v>
      </c>
      <c r="I1946" s="76">
        <v>131021124455.71184</v>
      </c>
      <c r="J1946" s="56">
        <v>0.39758417981554139</v>
      </c>
      <c r="K1946" s="76">
        <v>99736057.995915487</v>
      </c>
      <c r="L1946" s="76">
        <v>0</v>
      </c>
      <c r="M1946" s="76">
        <v>90405796790.376511</v>
      </c>
      <c r="N1946" s="76">
        <v>205660095993.05569</v>
      </c>
      <c r="O1946" s="76">
        <v>30073.383861419181</v>
      </c>
      <c r="P1946" s="46">
        <v>1096249.2699441514</v>
      </c>
      <c r="Q1946" s="46">
        <v>726629.45682422444</v>
      </c>
      <c r="R1946" s="76">
        <v>498590927628.19092</v>
      </c>
      <c r="S1946" s="56">
        <v>0.46649434950158886</v>
      </c>
      <c r="T1946" s="56">
        <v>0.32488099084057204</v>
      </c>
      <c r="U1946" s="46">
        <v>16.281839524167331</v>
      </c>
      <c r="V1946" s="76">
        <v>3013707121989.1538</v>
      </c>
      <c r="W1946" s="84">
        <v>950.55928483390164</v>
      </c>
      <c r="X1946" s="82">
        <v>4.3375018580323582E-2</v>
      </c>
      <c r="Y1946" s="476">
        <v>2.0000000000000001E-4</v>
      </c>
    </row>
    <row r="1947" spans="1:25" x14ac:dyDescent="0.2">
      <c r="A1947" s="475">
        <v>1943</v>
      </c>
      <c r="B1947" s="56">
        <v>0.48994310798332324</v>
      </c>
      <c r="C1947" s="46">
        <v>2772.9158583005174</v>
      </c>
      <c r="D1947" s="56">
        <v>0.87021513224632252</v>
      </c>
      <c r="E1947" s="56">
        <v>0.67385388534420154</v>
      </c>
      <c r="F1947" s="250">
        <v>2024.32</v>
      </c>
      <c r="G1947" s="76">
        <v>243051875795.12497</v>
      </c>
      <c r="H1947" s="46">
        <v>24232062.482833132</v>
      </c>
      <c r="I1947" s="76">
        <v>586237199213.1991</v>
      </c>
      <c r="J1947" s="56">
        <v>0.34109286402064265</v>
      </c>
      <c r="K1947" s="76">
        <v>19966312491.199272</v>
      </c>
      <c r="L1947" s="76">
        <v>14557953964.668062</v>
      </c>
      <c r="M1947" s="76">
        <v>204120770238.36014</v>
      </c>
      <c r="N1947" s="76">
        <v>43101913277.801697</v>
      </c>
      <c r="O1947" s="76">
        <v>22920.469663265139</v>
      </c>
      <c r="P1947" s="46">
        <v>302035.84386583092</v>
      </c>
      <c r="Q1947" s="46">
        <v>168454.17146326875</v>
      </c>
      <c r="R1947" s="76">
        <v>1183311643504.717</v>
      </c>
      <c r="S1947" s="56">
        <v>0.54445481746306157</v>
      </c>
      <c r="T1947" s="56">
        <v>0.31419913343225719</v>
      </c>
      <c r="U1947" s="46">
        <v>16.855721258244373</v>
      </c>
      <c r="V1947" s="76">
        <v>6921164217936.0615</v>
      </c>
      <c r="W1947" s="84">
        <v>2183.9507964814916</v>
      </c>
      <c r="X1947" s="82">
        <v>4.3247774460955769E-2</v>
      </c>
      <c r="Y1947" s="476">
        <v>2.0000000000000001E-4</v>
      </c>
    </row>
    <row r="1948" spans="1:25" x14ac:dyDescent="0.2">
      <c r="A1948" s="475">
        <v>1944</v>
      </c>
      <c r="B1948" s="56">
        <v>0.53271876864269474</v>
      </c>
      <c r="C1948" s="46">
        <v>6622.4714221476534</v>
      </c>
      <c r="D1948" s="56">
        <v>0.47385470407726654</v>
      </c>
      <c r="E1948" s="56">
        <v>0.1147252923280373</v>
      </c>
      <c r="F1948" s="250">
        <v>2024.23</v>
      </c>
      <c r="G1948" s="76">
        <v>282262269116.03296</v>
      </c>
      <c r="H1948" s="46">
        <v>8508294.2104376666</v>
      </c>
      <c r="I1948" s="76">
        <v>309524890824.17969</v>
      </c>
      <c r="J1948" s="56">
        <v>0.46184122235604386</v>
      </c>
      <c r="K1948" s="76">
        <v>16167513696.001093</v>
      </c>
      <c r="L1948" s="76">
        <v>0</v>
      </c>
      <c r="M1948" s="76">
        <v>239177530004.44666</v>
      </c>
      <c r="N1948" s="76">
        <v>67668828870.811272</v>
      </c>
      <c r="O1948" s="76">
        <v>21326.37223619139</v>
      </c>
      <c r="P1948" s="46">
        <v>408863.21703531174</v>
      </c>
      <c r="Q1948" s="46">
        <v>261481.96289927891</v>
      </c>
      <c r="R1948" s="76">
        <v>968153635898.32849</v>
      </c>
      <c r="S1948" s="56">
        <v>0.64920508824999301</v>
      </c>
      <c r="T1948" s="56">
        <v>0.43605273050397009</v>
      </c>
      <c r="U1948" s="46">
        <v>16.943524656711627</v>
      </c>
      <c r="V1948" s="76">
        <v>7921601139145.8857</v>
      </c>
      <c r="W1948" s="84">
        <v>2499.2440792842699</v>
      </c>
      <c r="X1948" s="82">
        <v>4.2632104255131108E-2</v>
      </c>
      <c r="Y1948" s="476">
        <v>2.0000000000000001E-4</v>
      </c>
    </row>
    <row r="1949" spans="1:25" x14ac:dyDescent="0.2">
      <c r="A1949" s="475">
        <v>1945</v>
      </c>
      <c r="B1949" s="56">
        <v>0.42998055004634889</v>
      </c>
      <c r="C1949" s="46">
        <v>2448.6936789419337</v>
      </c>
      <c r="D1949" s="56">
        <v>0.48319911664486376</v>
      </c>
      <c r="E1949" s="56">
        <v>0.57184389637153887</v>
      </c>
      <c r="F1949" s="250">
        <v>2025.99</v>
      </c>
      <c r="G1949" s="76">
        <v>197706462959.18802</v>
      </c>
      <c r="H1949" s="46">
        <v>9615981.8699094132</v>
      </c>
      <c r="I1949" s="76">
        <v>359292309176.20734</v>
      </c>
      <c r="J1949" s="56">
        <v>0.42998055004634894</v>
      </c>
      <c r="K1949" s="76">
        <v>4285898963.9487257</v>
      </c>
      <c r="L1949" s="76">
        <v>7613470468.1928902</v>
      </c>
      <c r="M1949" s="76">
        <v>139768462721.76672</v>
      </c>
      <c r="N1949" s="76">
        <v>71683572021.460861</v>
      </c>
      <c r="O1949" s="76">
        <v>39711.502329177194</v>
      </c>
      <c r="P1949" s="46">
        <v>483587.16772248084</v>
      </c>
      <c r="Q1949" s="46">
        <v>291765.17023006605</v>
      </c>
      <c r="R1949" s="76">
        <v>805431141728.84827</v>
      </c>
      <c r="S1949" s="56">
        <v>0.58086753394309698</v>
      </c>
      <c r="T1949" s="56">
        <v>0.39033155871571867</v>
      </c>
      <c r="U1949" s="46">
        <v>16.760911173162285</v>
      </c>
      <c r="V1949" s="76">
        <v>5854086223219.166</v>
      </c>
      <c r="W1949" s="84">
        <v>1846.6216465915265</v>
      </c>
      <c r="X1949" s="82">
        <v>4.3184296307274217E-2</v>
      </c>
      <c r="Y1949" s="476">
        <v>2.0000000000000001E-4</v>
      </c>
    </row>
    <row r="1950" spans="1:25" x14ac:dyDescent="0.2">
      <c r="A1950" s="475">
        <v>1946</v>
      </c>
      <c r="B1950" s="56">
        <v>0.25018479833373164</v>
      </c>
      <c r="C1950" s="46">
        <v>2223.1986165155454</v>
      </c>
      <c r="D1950" s="56">
        <v>0.74498078388632327</v>
      </c>
      <c r="E1950" s="56">
        <v>0.29358685698535125</v>
      </c>
      <c r="F1950" s="250">
        <v>2025.72</v>
      </c>
      <c r="G1950" s="76">
        <v>110935067951.08658</v>
      </c>
      <c r="H1950" s="46">
        <v>18143876.718956873</v>
      </c>
      <c r="I1950" s="76">
        <v>517048213663.88361</v>
      </c>
      <c r="J1950" s="56">
        <v>0.25018479833373164</v>
      </c>
      <c r="K1950" s="76">
        <v>22181081989.067692</v>
      </c>
      <c r="L1950" s="76">
        <v>35692270717.650749</v>
      </c>
      <c r="M1950" s="76">
        <v>75735290268.408783</v>
      </c>
      <c r="N1950" s="76">
        <v>110034163031.16003</v>
      </c>
      <c r="O1950" s="76">
        <v>36288.051852364981</v>
      </c>
      <c r="P1950" s="46">
        <v>599032.4941490076</v>
      </c>
      <c r="Q1950" s="46">
        <v>405094.37880220264</v>
      </c>
      <c r="R1950" s="76">
        <v>860930766952.14001</v>
      </c>
      <c r="S1950" s="56">
        <v>0.38603057879715796</v>
      </c>
      <c r="T1950" s="56">
        <v>0.22511510718912145</v>
      </c>
      <c r="U1950" s="46">
        <v>16.33779714013324</v>
      </c>
      <c r="V1950" s="76">
        <v>3468317600214.4678</v>
      </c>
      <c r="W1950" s="84">
        <v>1094.9579015902468</v>
      </c>
      <c r="X1950" s="82">
        <v>4.517201957787776E-2</v>
      </c>
      <c r="Y1950" s="476">
        <v>2.0000000000000001E-4</v>
      </c>
    </row>
    <row r="1951" spans="1:25" x14ac:dyDescent="0.2">
      <c r="A1951" s="475">
        <v>1947</v>
      </c>
      <c r="B1951" s="56">
        <v>0.61749834178004304</v>
      </c>
      <c r="C1951" s="46">
        <v>7123.1511105707723</v>
      </c>
      <c r="D1951" s="56">
        <v>0.64825678080969895</v>
      </c>
      <c r="E1951" s="56">
        <v>0.30409348255538748</v>
      </c>
      <c r="F1951" s="250">
        <v>2025.26</v>
      </c>
      <c r="G1951" s="76">
        <v>193000785468.20364</v>
      </c>
      <c r="H1951" s="46">
        <v>13365766.443883365</v>
      </c>
      <c r="I1951" s="76">
        <v>447059063637.66864</v>
      </c>
      <c r="J1951" s="56">
        <v>0.47188595567004044</v>
      </c>
      <c r="K1951" s="76">
        <v>19861499358.777142</v>
      </c>
      <c r="L1951" s="76">
        <v>16602107951.855848</v>
      </c>
      <c r="M1951" s="76">
        <v>93725672441.749069</v>
      </c>
      <c r="N1951" s="76">
        <v>42863666824.838135</v>
      </c>
      <c r="O1951" s="76">
        <v>21685.782927148313</v>
      </c>
      <c r="P1951" s="46">
        <v>301678.87560396164</v>
      </c>
      <c r="Q1951" s="46">
        <v>173279.86807263683</v>
      </c>
      <c r="R1951" s="76">
        <v>776912978152.81604</v>
      </c>
      <c r="S1951" s="56">
        <v>0.56632816792822371</v>
      </c>
      <c r="T1951" s="56">
        <v>0.49177716839615288</v>
      </c>
      <c r="U1951" s="46">
        <v>15.961048132047971</v>
      </c>
      <c r="V1951" s="76">
        <v>6758406395140.0059</v>
      </c>
      <c r="W1951" s="84">
        <v>2132.7871602081595</v>
      </c>
      <c r="X1951" s="82">
        <v>4.5574258494162433E-2</v>
      </c>
      <c r="Y1951" s="476">
        <v>2.0000000000000001E-4</v>
      </c>
    </row>
    <row r="1952" spans="1:25" x14ac:dyDescent="0.2">
      <c r="A1952" s="475">
        <v>1948</v>
      </c>
      <c r="B1952" s="56">
        <v>0.55203549265502405</v>
      </c>
      <c r="C1952" s="46">
        <v>4785.4717912228462</v>
      </c>
      <c r="D1952" s="56">
        <v>0.84801086697501404</v>
      </c>
      <c r="E1952" s="56">
        <v>0.52978456147728781</v>
      </c>
      <c r="F1952" s="250">
        <v>2025.74</v>
      </c>
      <c r="G1952" s="76">
        <v>162522362041.85165</v>
      </c>
      <c r="H1952" s="46">
        <v>21948197.557704393</v>
      </c>
      <c r="I1952" s="76">
        <v>383433988504.5639</v>
      </c>
      <c r="J1952" s="56">
        <v>-3.0828245896795448E-2</v>
      </c>
      <c r="K1952" s="76">
        <v>11305344327.585045</v>
      </c>
      <c r="L1952" s="76">
        <v>37829754180.127396</v>
      </c>
      <c r="M1952" s="76">
        <v>133497636081.1749</v>
      </c>
      <c r="N1952" s="76">
        <v>14153228718.910187</v>
      </c>
      <c r="O1952" s="76">
        <v>15941.023790316081</v>
      </c>
      <c r="P1952" s="46">
        <v>130321.71705535467</v>
      </c>
      <c r="Q1952" s="46">
        <v>49729.498079233948</v>
      </c>
      <c r="R1952" s="76">
        <v>782504827916.36414</v>
      </c>
      <c r="S1952" s="56">
        <v>0.37740022569435216</v>
      </c>
      <c r="T1952" s="56">
        <v>0.14669026952825107</v>
      </c>
      <c r="U1952" s="46">
        <v>29.301025108827012</v>
      </c>
      <c r="V1952" s="76">
        <v>3493386490578.6455</v>
      </c>
      <c r="W1952" s="84">
        <v>1102.3875118670592</v>
      </c>
      <c r="X1952" s="82">
        <v>2.6361163502580783E-2</v>
      </c>
      <c r="Y1952" s="476">
        <v>2.0000000000000001E-4</v>
      </c>
    </row>
    <row r="1953" spans="1:25" x14ac:dyDescent="0.2">
      <c r="A1953" s="475">
        <v>1949</v>
      </c>
      <c r="B1953" s="56">
        <v>0.75488168815971335</v>
      </c>
      <c r="C1953" s="46">
        <v>11012.935245532211</v>
      </c>
      <c r="D1953" s="56">
        <v>0.67665572012350483</v>
      </c>
      <c r="E1953" s="56">
        <v>0.52533326600627894</v>
      </c>
      <c r="F1953" s="250">
        <v>2026.46</v>
      </c>
      <c r="G1953" s="76">
        <v>70820219256.278809</v>
      </c>
      <c r="H1953" s="46">
        <v>14346817.794242581</v>
      </c>
      <c r="I1953" s="76">
        <v>434925708262.97925</v>
      </c>
      <c r="J1953" s="56">
        <v>0.34956698985118995</v>
      </c>
      <c r="K1953" s="76">
        <v>52229540497.844398</v>
      </c>
      <c r="L1953" s="76">
        <v>133804310158.04408</v>
      </c>
      <c r="M1953" s="76">
        <v>18041434149.695683</v>
      </c>
      <c r="N1953" s="76">
        <v>66183322949.095711</v>
      </c>
      <c r="O1953" s="76">
        <v>30023.429999305696</v>
      </c>
      <c r="P1953" s="46">
        <v>379444.94822168333</v>
      </c>
      <c r="Q1953" s="46">
        <v>232400.25265536897</v>
      </c>
      <c r="R1953" s="76">
        <v>775424202011.37146</v>
      </c>
      <c r="S1953" s="56">
        <v>0.47601603854947799</v>
      </c>
      <c r="T1953" s="56">
        <v>0.28970380489837994</v>
      </c>
      <c r="U1953" s="46">
        <v>14.581392863358312</v>
      </c>
      <c r="V1953" s="76">
        <v>3614585956438.8496</v>
      </c>
      <c r="W1953" s="84">
        <v>1140.1233879310489</v>
      </c>
      <c r="X1953" s="82">
        <v>5.06422932451316E-2</v>
      </c>
      <c r="Y1953" s="476">
        <v>2.0000000000000001E-4</v>
      </c>
    </row>
    <row r="1954" spans="1:25" x14ac:dyDescent="0.2">
      <c r="A1954" s="475">
        <v>1950</v>
      </c>
      <c r="B1954" s="56">
        <v>0.47182677441024318</v>
      </c>
      <c r="C1954" s="46">
        <v>2694.1186304242269</v>
      </c>
      <c r="D1954" s="56">
        <v>0.66765393151269947</v>
      </c>
      <c r="E1954" s="56">
        <v>0.42948689485051134</v>
      </c>
      <c r="F1954" s="250">
        <v>2025.98</v>
      </c>
      <c r="G1954" s="76">
        <v>179915263692.66638</v>
      </c>
      <c r="H1954" s="46">
        <v>14846057.10307933</v>
      </c>
      <c r="I1954" s="76">
        <v>336194711171.26556</v>
      </c>
      <c r="J1954" s="56">
        <v>0.25063744457684023</v>
      </c>
      <c r="K1954" s="76">
        <v>14995751574.966965</v>
      </c>
      <c r="L1954" s="76">
        <v>40925963913.978966</v>
      </c>
      <c r="M1954" s="76">
        <v>102065184596.39305</v>
      </c>
      <c r="N1954" s="76">
        <v>38279492770.515068</v>
      </c>
      <c r="O1954" s="76">
        <v>29371.484143554542</v>
      </c>
      <c r="P1954" s="46">
        <v>277261.33244522492</v>
      </c>
      <c r="Q1954" s="46">
        <v>154393.34258319446</v>
      </c>
      <c r="R1954" s="76">
        <v>669553806427.82812</v>
      </c>
      <c r="S1954" s="56">
        <v>0.48393089977864656</v>
      </c>
      <c r="T1954" s="56">
        <v>0.35142534302818096</v>
      </c>
      <c r="U1954" s="46">
        <v>17.512976565728518</v>
      </c>
      <c r="V1954" s="76">
        <v>4519236804676.0781</v>
      </c>
      <c r="W1954" s="84">
        <v>1425.95842578827</v>
      </c>
      <c r="X1954" s="82">
        <v>4.1765809390264329E-2</v>
      </c>
      <c r="Y1954" s="476">
        <v>2.0000000000000001E-4</v>
      </c>
    </row>
    <row r="1955" spans="1:25" x14ac:dyDescent="0.2">
      <c r="A1955" s="475">
        <v>1951</v>
      </c>
      <c r="B1955" s="56">
        <v>0.8</v>
      </c>
      <c r="C1955" s="46">
        <v>8393.8595070527626</v>
      </c>
      <c r="D1955" s="56">
        <v>0.45553306025987617</v>
      </c>
      <c r="E1955" s="56">
        <v>0.67686294588788021</v>
      </c>
      <c r="F1955" s="250">
        <v>2024.57</v>
      </c>
      <c r="G1955" s="76">
        <v>171451394296.06512</v>
      </c>
      <c r="H1955" s="46">
        <v>8184041.5472152047</v>
      </c>
      <c r="I1955" s="76">
        <v>283120540862.77734</v>
      </c>
      <c r="J1955" s="56">
        <v>0.33809212706869496</v>
      </c>
      <c r="K1955" s="76">
        <v>10740468599.939585</v>
      </c>
      <c r="L1955" s="76">
        <v>0</v>
      </c>
      <c r="M1955" s="76">
        <v>155651013709.6445</v>
      </c>
      <c r="N1955" s="76">
        <v>47748677303.027931</v>
      </c>
      <c r="O1955" s="76">
        <v>35271.921208304368</v>
      </c>
      <c r="P1955" s="46">
        <v>262400.67304706003</v>
      </c>
      <c r="Q1955" s="46">
        <v>148053.66205994872</v>
      </c>
      <c r="R1955" s="76">
        <v>751825851632.33472</v>
      </c>
      <c r="S1955" s="56">
        <v>0.58433948294969451</v>
      </c>
      <c r="T1955" s="56">
        <v>0.34216270527060433</v>
      </c>
      <c r="U1955" s="46">
        <v>16.929525984052937</v>
      </c>
      <c r="V1955" s="76">
        <v>4851168070174.5869</v>
      </c>
      <c r="W1955" s="84">
        <v>1529.7037035968408</v>
      </c>
      <c r="X1955" s="82">
        <v>4.265984338693455E-2</v>
      </c>
      <c r="Y1955" s="476">
        <v>2.0000000000000001E-4</v>
      </c>
    </row>
    <row r="1956" spans="1:25" x14ac:dyDescent="0.2">
      <c r="A1956" s="475">
        <v>1952</v>
      </c>
      <c r="B1956" s="56">
        <v>0.4333147268218554</v>
      </c>
      <c r="C1956" s="46">
        <v>4572.7404035896006</v>
      </c>
      <c r="D1956" s="56">
        <v>0.3705461631954135</v>
      </c>
      <c r="E1956" s="56">
        <v>0.51170495988954412</v>
      </c>
      <c r="F1956" s="250">
        <v>2026</v>
      </c>
      <c r="G1956" s="76">
        <v>90861515104.576996</v>
      </c>
      <c r="H1956" s="46">
        <v>6457653.1509025004</v>
      </c>
      <c r="I1956" s="76">
        <v>288464382402.98584</v>
      </c>
      <c r="J1956" s="56">
        <v>0.43331472682185534</v>
      </c>
      <c r="K1956" s="76">
        <v>34925661036.898033</v>
      </c>
      <c r="L1956" s="76">
        <v>63049497465.22261</v>
      </c>
      <c r="M1956" s="76">
        <v>65817758940.569199</v>
      </c>
      <c r="N1956" s="76">
        <v>117782154520.32404</v>
      </c>
      <c r="O1956" s="76">
        <v>20909.328832170286</v>
      </c>
      <c r="P1956" s="46">
        <v>783245.48444514303</v>
      </c>
      <c r="Q1956" s="46">
        <v>482232.45922680863</v>
      </c>
      <c r="R1956" s="76">
        <v>669001156847.56592</v>
      </c>
      <c r="S1956" s="56">
        <v>0.5287854449859003</v>
      </c>
      <c r="T1956" s="56">
        <v>0.33096697204081116</v>
      </c>
      <c r="U1956" s="46">
        <v>15.167066499606499</v>
      </c>
      <c r="V1956" s="76">
        <v>3821601571240.8784</v>
      </c>
      <c r="W1956" s="84">
        <v>1206.2731795120269</v>
      </c>
      <c r="X1956" s="82">
        <v>4.6467580582985758E-2</v>
      </c>
      <c r="Y1956" s="476">
        <v>2.0000000000000001E-4</v>
      </c>
    </row>
    <row r="1957" spans="1:25" x14ac:dyDescent="0.2">
      <c r="A1957" s="475">
        <v>1953</v>
      </c>
      <c r="B1957" s="56">
        <v>0.50684653415705383</v>
      </c>
      <c r="C1957" s="46">
        <v>5030.1771750568532</v>
      </c>
      <c r="D1957" s="56">
        <v>0.94326122454658501</v>
      </c>
      <c r="E1957" s="56">
        <v>0.2116049631808247</v>
      </c>
      <c r="F1957" s="250">
        <v>2023.75</v>
      </c>
      <c r="G1957" s="76">
        <v>498708720583.73242</v>
      </c>
      <c r="H1957" s="46">
        <v>26823130.30462452</v>
      </c>
      <c r="I1957" s="76">
        <v>394741587468.77197</v>
      </c>
      <c r="J1957" s="56">
        <v>-9.3337796169917331E-2</v>
      </c>
      <c r="K1957" s="76">
        <v>12827805436.322311</v>
      </c>
      <c r="L1957" s="76">
        <v>0</v>
      </c>
      <c r="M1957" s="76">
        <v>507827727132.23975</v>
      </c>
      <c r="N1957" s="76">
        <v>98114891091.057571</v>
      </c>
      <c r="O1957" s="76">
        <v>29377.622128995063</v>
      </c>
      <c r="P1957" s="46">
        <v>574943.10262324708</v>
      </c>
      <c r="Q1957" s="46">
        <v>378878.00493408396</v>
      </c>
      <c r="R1957" s="76">
        <v>1543826917976.3428</v>
      </c>
      <c r="S1957" s="56">
        <v>0.53573592379855495</v>
      </c>
      <c r="T1957" s="56">
        <v>0.30290269151217286</v>
      </c>
      <c r="U1957" s="46">
        <v>21.657134949410487</v>
      </c>
      <c r="V1957" s="76">
        <v>10839334020120.061</v>
      </c>
      <c r="W1957" s="84">
        <v>3417.5706224323944</v>
      </c>
      <c r="X1957" s="82">
        <v>3.464378263181065E-2</v>
      </c>
      <c r="Y1957" s="476">
        <v>2.0000000000000001E-4</v>
      </c>
    </row>
    <row r="1958" spans="1:25" x14ac:dyDescent="0.2">
      <c r="A1958" s="475">
        <v>1954</v>
      </c>
      <c r="B1958" s="56">
        <v>0.64149731218042105</v>
      </c>
      <c r="C1958" s="46">
        <v>6262.1589919478165</v>
      </c>
      <c r="D1958" s="56">
        <v>0.6022661239657856</v>
      </c>
      <c r="E1958" s="56">
        <v>0.4945397661000755</v>
      </c>
      <c r="F1958" s="250">
        <v>2023.75</v>
      </c>
      <c r="G1958" s="76">
        <v>290439064472.59766</v>
      </c>
      <c r="H1958" s="46">
        <v>12134801.481047351</v>
      </c>
      <c r="I1958" s="76">
        <v>361375817756.26422</v>
      </c>
      <c r="J1958" s="56">
        <v>0.35997202992882049</v>
      </c>
      <c r="K1958" s="76">
        <v>12279797731.762358</v>
      </c>
      <c r="L1958" s="76">
        <v>0</v>
      </c>
      <c r="M1958" s="76">
        <v>279754517526.51697</v>
      </c>
      <c r="N1958" s="76">
        <v>102809696586.22101</v>
      </c>
      <c r="O1958" s="76">
        <v>33903.02531213803</v>
      </c>
      <c r="P1958" s="46">
        <v>564659.91577991482</v>
      </c>
      <c r="Q1958" s="46">
        <v>382382.14835735422</v>
      </c>
      <c r="R1958" s="76">
        <v>1046943313558.822</v>
      </c>
      <c r="S1958" s="56">
        <v>0.58915176844710326</v>
      </c>
      <c r="T1958" s="56">
        <v>0.38381161061898267</v>
      </c>
      <c r="U1958" s="46">
        <v>17.304545196324543</v>
      </c>
      <c r="V1958" s="76">
        <v>7707324885091.043</v>
      </c>
      <c r="W1958" s="84">
        <v>2433.2395167954101</v>
      </c>
      <c r="X1958" s="82">
        <v>4.1962820321552269E-2</v>
      </c>
      <c r="Y1958" s="476">
        <v>2.0000000000000001E-4</v>
      </c>
    </row>
    <row r="1959" spans="1:25" x14ac:dyDescent="0.2">
      <c r="A1959" s="475">
        <v>1955</v>
      </c>
      <c r="B1959" s="56">
        <v>0.49823425933414028</v>
      </c>
      <c r="C1959" s="46">
        <v>2016.9294999199365</v>
      </c>
      <c r="D1959" s="56">
        <v>1.1289612424743323</v>
      </c>
      <c r="E1959" s="56">
        <v>0.42897756557976746</v>
      </c>
      <c r="F1959" s="250">
        <v>2024.37</v>
      </c>
      <c r="G1959" s="76">
        <v>583448367560.58777</v>
      </c>
      <c r="H1959" s="46">
        <v>40905656.805798031</v>
      </c>
      <c r="I1959" s="76">
        <v>646885226912.21973</v>
      </c>
      <c r="J1959" s="56">
        <v>-6.4949994448443515E-2</v>
      </c>
      <c r="K1959" s="76">
        <v>18113358423.377872</v>
      </c>
      <c r="L1959" s="76">
        <v>0</v>
      </c>
      <c r="M1959" s="76">
        <v>393958161187.26416</v>
      </c>
      <c r="N1959" s="76">
        <v>60650882020.59919</v>
      </c>
      <c r="O1959" s="76">
        <v>18760.013897373621</v>
      </c>
      <c r="P1959" s="46">
        <v>355635.56651945016</v>
      </c>
      <c r="Q1959" s="46">
        <v>202883.46070070853</v>
      </c>
      <c r="R1959" s="76">
        <v>1805460397658.1606</v>
      </c>
      <c r="S1959" s="56">
        <v>0.4671422199433346</v>
      </c>
      <c r="T1959" s="56">
        <v>0.27753788854505179</v>
      </c>
      <c r="U1959" s="46">
        <v>23.000252625548907</v>
      </c>
      <c r="V1959" s="76">
        <v>12379052178208.33</v>
      </c>
      <c r="W1959" s="84">
        <v>3909.3644104664913</v>
      </c>
      <c r="X1959" s="82">
        <v>3.2448552818915725E-2</v>
      </c>
      <c r="Y1959" s="476">
        <v>2.0000000000000001E-4</v>
      </c>
    </row>
    <row r="1960" spans="1:25" x14ac:dyDescent="0.2">
      <c r="A1960" s="475">
        <v>1956</v>
      </c>
      <c r="B1960" s="56">
        <v>0.35596370942603395</v>
      </c>
      <c r="C1960" s="46">
        <v>1500</v>
      </c>
      <c r="D1960" s="56">
        <v>0.7749114479660616</v>
      </c>
      <c r="E1960" s="56">
        <v>0.47262599375152958</v>
      </c>
      <c r="F1960" s="250">
        <v>2024.4</v>
      </c>
      <c r="G1960" s="76">
        <v>230932598297.73123</v>
      </c>
      <c r="H1960" s="46">
        <v>20612231.364608925</v>
      </c>
      <c r="I1960" s="76">
        <v>501009965891.68671</v>
      </c>
      <c r="J1960" s="56">
        <v>0.33528590795107549</v>
      </c>
      <c r="K1960" s="76">
        <v>12976395336.427406</v>
      </c>
      <c r="L1960" s="76">
        <v>0</v>
      </c>
      <c r="M1960" s="76">
        <v>253118503773.96188</v>
      </c>
      <c r="N1960" s="76">
        <v>83357201840.332962</v>
      </c>
      <c r="O1960" s="76">
        <v>22933.656982132827</v>
      </c>
      <c r="P1960" s="46">
        <v>504636.86479470273</v>
      </c>
      <c r="Q1960" s="46">
        <v>328181.09807472368</v>
      </c>
      <c r="R1960" s="76">
        <v>1206124685402.094</v>
      </c>
      <c r="S1960" s="56">
        <v>0.56334282612992126</v>
      </c>
      <c r="T1960" s="56">
        <v>0.30128816965402688</v>
      </c>
      <c r="U1960" s="46">
        <v>16.759716116365496</v>
      </c>
      <c r="V1960" s="76">
        <v>6690478856281.1572</v>
      </c>
      <c r="W1960" s="84">
        <v>2106.0787269168436</v>
      </c>
      <c r="X1960" s="82">
        <v>4.3526375778170041E-2</v>
      </c>
      <c r="Y1960" s="476">
        <v>2.0000000000000001E-4</v>
      </c>
    </row>
    <row r="1961" spans="1:25" x14ac:dyDescent="0.2">
      <c r="A1961" s="475">
        <v>1957</v>
      </c>
      <c r="B1961" s="56">
        <v>0.46853225529982279</v>
      </c>
      <c r="C1961" s="46">
        <v>5834.1390781791461</v>
      </c>
      <c r="D1961" s="56">
        <v>0.55198521532913525</v>
      </c>
      <c r="E1961" s="56">
        <v>0.7</v>
      </c>
      <c r="F1961" s="250">
        <v>2024.84</v>
      </c>
      <c r="G1961" s="76">
        <v>309800644731.40192</v>
      </c>
      <c r="H1961" s="46">
        <v>10913949.587866014</v>
      </c>
      <c r="I1961" s="76">
        <v>369422984102.70239</v>
      </c>
      <c r="J1961" s="56">
        <v>0.36692256974185655</v>
      </c>
      <c r="K1961" s="76">
        <v>6274568487.1506701</v>
      </c>
      <c r="L1961" s="76">
        <v>0</v>
      </c>
      <c r="M1961" s="76">
        <v>218127956527.33337</v>
      </c>
      <c r="N1961" s="76">
        <v>14313857966.501129</v>
      </c>
      <c r="O1961" s="76">
        <v>24281.064939733955</v>
      </c>
      <c r="P1961" s="46">
        <v>122174.98630106653</v>
      </c>
      <c r="Q1961" s="46">
        <v>45789.967746575239</v>
      </c>
      <c r="R1961" s="76">
        <v>954621132912.08936</v>
      </c>
      <c r="S1961" s="56">
        <v>0.62021100334854162</v>
      </c>
      <c r="T1961" s="56">
        <v>0.42579195283604593</v>
      </c>
      <c r="U1961" s="46">
        <v>17.560764790834636</v>
      </c>
      <c r="V1961" s="76">
        <v>7898297862033.9053</v>
      </c>
      <c r="W1961" s="84">
        <v>2492.5195197584649</v>
      </c>
      <c r="X1961" s="82">
        <v>4.1246105314568973E-2</v>
      </c>
      <c r="Y1961" s="476">
        <v>2.0000000000000001E-4</v>
      </c>
    </row>
    <row r="1962" spans="1:25" x14ac:dyDescent="0.2">
      <c r="A1962" s="475">
        <v>1958</v>
      </c>
      <c r="B1962" s="56">
        <v>0.51621932154645356</v>
      </c>
      <c r="C1962" s="46">
        <v>6913.098637533305</v>
      </c>
      <c r="D1962" s="56">
        <v>0.60711716780474834</v>
      </c>
      <c r="E1962" s="56">
        <v>4.8106602921028918E-2</v>
      </c>
      <c r="F1962" s="250">
        <v>2025.42</v>
      </c>
      <c r="G1962" s="76">
        <v>151214554584.85007</v>
      </c>
      <c r="H1962" s="46">
        <v>12797055.515336541</v>
      </c>
      <c r="I1962" s="76">
        <v>351733249056.04156</v>
      </c>
      <c r="J1962" s="56">
        <v>0.38720320746157988</v>
      </c>
      <c r="K1962" s="76">
        <v>3614344536.4722347</v>
      </c>
      <c r="L1962" s="76">
        <v>0</v>
      </c>
      <c r="M1962" s="76">
        <v>108205933067.55978</v>
      </c>
      <c r="N1962" s="76">
        <v>61832223751.575119</v>
      </c>
      <c r="O1962" s="76">
        <v>40303.231866003225</v>
      </c>
      <c r="P1962" s="46">
        <v>421730.67761562712</v>
      </c>
      <c r="Q1962" s="46">
        <v>267584.25606832933</v>
      </c>
      <c r="R1962" s="76">
        <v>778372373949.86768</v>
      </c>
      <c r="S1962" s="56">
        <v>0.56688156880636198</v>
      </c>
      <c r="T1962" s="56">
        <v>0.32843484351600893</v>
      </c>
      <c r="U1962" s="46">
        <v>16.522054658073198</v>
      </c>
      <c r="V1962" s="76">
        <v>4613355010533.3076</v>
      </c>
      <c r="W1962" s="84">
        <v>1455.4214731742916</v>
      </c>
      <c r="X1962" s="82">
        <v>4.4455238379344529E-2</v>
      </c>
      <c r="Y1962" s="476">
        <v>2.0000000000000001E-4</v>
      </c>
    </row>
    <row r="1963" spans="1:25" x14ac:dyDescent="0.2">
      <c r="A1963" s="475">
        <v>1959</v>
      </c>
      <c r="B1963" s="56">
        <v>0.51733396101614537</v>
      </c>
      <c r="C1963" s="46">
        <v>8450.3492819798503</v>
      </c>
      <c r="D1963" s="56">
        <v>0.95076701750790582</v>
      </c>
      <c r="E1963" s="56">
        <v>0.69081165477257267</v>
      </c>
      <c r="F1963" s="250">
        <v>2023.75</v>
      </c>
      <c r="G1963" s="76">
        <v>397864932309.93585</v>
      </c>
      <c r="H1963" s="46">
        <v>26427380.661488973</v>
      </c>
      <c r="I1963" s="76">
        <v>715515160898.37402</v>
      </c>
      <c r="J1963" s="56">
        <v>0.43232462018117135</v>
      </c>
      <c r="K1963" s="76">
        <v>16542610426.009542</v>
      </c>
      <c r="L1963" s="76">
        <v>0</v>
      </c>
      <c r="M1963" s="76">
        <v>262153923507.29102</v>
      </c>
      <c r="N1963" s="76">
        <v>42240279243.652184</v>
      </c>
      <c r="O1963" s="76">
        <v>23866.668349723535</v>
      </c>
      <c r="P1963" s="46">
        <v>314256.61478650209</v>
      </c>
      <c r="Q1963" s="46">
        <v>175820.77006474044</v>
      </c>
      <c r="R1963" s="76">
        <v>1409983059933.874</v>
      </c>
      <c r="S1963" s="56">
        <v>0.59088146259006913</v>
      </c>
      <c r="T1963" s="56">
        <v>0.45497534644025811</v>
      </c>
      <c r="U1963" s="46">
        <v>16.692403769881025</v>
      </c>
      <c r="V1963" s="76">
        <v>11542734348276.344</v>
      </c>
      <c r="W1963" s="84">
        <v>3643.6780260622513</v>
      </c>
      <c r="X1963" s="82">
        <v>4.4262673746055949E-2</v>
      </c>
      <c r="Y1963" s="476">
        <v>2.0000000000000001E-4</v>
      </c>
    </row>
    <row r="1964" spans="1:25" x14ac:dyDescent="0.2">
      <c r="A1964" s="475">
        <v>1960</v>
      </c>
      <c r="B1964" s="56">
        <v>0.26083471086119658</v>
      </c>
      <c r="C1964" s="46">
        <v>4736.9577355166548</v>
      </c>
      <c r="D1964" s="56">
        <v>0.63982434050133807</v>
      </c>
      <c r="E1964" s="56">
        <v>0.67396747214695496</v>
      </c>
      <c r="F1964" s="250">
        <v>2024.94</v>
      </c>
      <c r="G1964" s="76">
        <v>217670337834.2923</v>
      </c>
      <c r="H1964" s="46">
        <v>13487794.570645178</v>
      </c>
      <c r="I1964" s="76">
        <v>415740168505.60651</v>
      </c>
      <c r="J1964" s="56">
        <v>0.26083471086119658</v>
      </c>
      <c r="K1964" s="76">
        <v>13601683398.382153</v>
      </c>
      <c r="L1964" s="76">
        <v>2441784476.6423688</v>
      </c>
      <c r="M1964" s="76">
        <v>215427403210.76474</v>
      </c>
      <c r="N1964" s="76">
        <v>108989020839.57025</v>
      </c>
      <c r="O1964" s="76">
        <v>19417.671887726399</v>
      </c>
      <c r="P1964" s="46">
        <v>623665.57880648552</v>
      </c>
      <c r="Q1964" s="46">
        <v>429054.27492539841</v>
      </c>
      <c r="R1964" s="76">
        <v>1031394010060.3008</v>
      </c>
      <c r="S1964" s="56">
        <v>0.51888984365404922</v>
      </c>
      <c r="T1964" s="56">
        <v>0.30583798766721271</v>
      </c>
      <c r="U1964" s="46">
        <v>17.08984713894742</v>
      </c>
      <c r="V1964" s="76">
        <v>5865577537896.9482</v>
      </c>
      <c r="W1964" s="84">
        <v>1851.1370577724133</v>
      </c>
      <c r="X1964" s="82">
        <v>4.3152470042097296E-2</v>
      </c>
      <c r="Y1964" s="476">
        <v>2.0000000000000001E-4</v>
      </c>
    </row>
    <row r="1965" spans="1:25" x14ac:dyDescent="0.2">
      <c r="A1965" s="475">
        <v>1961</v>
      </c>
      <c r="B1965" s="56">
        <v>0.76344704969647825</v>
      </c>
      <c r="C1965" s="46">
        <v>2046.7128598003465</v>
      </c>
      <c r="D1965" s="56">
        <v>0.91519164005806619</v>
      </c>
      <c r="E1965" s="56">
        <v>0.37615387194362143</v>
      </c>
      <c r="F1965" s="250">
        <v>2024.35</v>
      </c>
      <c r="G1965" s="76">
        <v>408163545471.2337</v>
      </c>
      <c r="H1965" s="46">
        <v>26557647.537418675</v>
      </c>
      <c r="I1965" s="76">
        <v>575280317975.92554</v>
      </c>
      <c r="J1965" s="56">
        <v>0.24615083970653784</v>
      </c>
      <c r="K1965" s="76">
        <v>9277573531.5504265</v>
      </c>
      <c r="L1965" s="76">
        <v>0</v>
      </c>
      <c r="M1965" s="76">
        <v>339254193681.72754</v>
      </c>
      <c r="N1965" s="76">
        <v>50121094105.001343</v>
      </c>
      <c r="O1965" s="76">
        <v>27212.302261485052</v>
      </c>
      <c r="P1965" s="46">
        <v>327575.37279304513</v>
      </c>
      <c r="Q1965" s="46">
        <v>186629.41367255637</v>
      </c>
      <c r="R1965" s="76">
        <v>1476077144841.4346</v>
      </c>
      <c r="S1965" s="56">
        <v>0.56138877158440448</v>
      </c>
      <c r="T1965" s="56">
        <v>0.34557849260094575</v>
      </c>
      <c r="U1965" s="46">
        <v>17.774451939806031</v>
      </c>
      <c r="V1965" s="76">
        <v>9937940609950.9688</v>
      </c>
      <c r="W1965" s="84">
        <v>3135.1491966326562</v>
      </c>
      <c r="X1965" s="82">
        <v>4.1217231071727679E-2</v>
      </c>
      <c r="Y1965" s="476">
        <v>2.0000000000000001E-4</v>
      </c>
    </row>
    <row r="1966" spans="1:25" x14ac:dyDescent="0.2">
      <c r="A1966" s="475">
        <v>1962</v>
      </c>
      <c r="B1966" s="56">
        <v>0.55266429789464933</v>
      </c>
      <c r="C1966" s="46">
        <v>4634.8464447698361</v>
      </c>
      <c r="D1966" s="56">
        <v>0.93461193735146431</v>
      </c>
      <c r="E1966" s="56">
        <v>0.62584842245033867</v>
      </c>
      <c r="F1966" s="250">
        <v>2023.95</v>
      </c>
      <c r="G1966" s="76">
        <v>340115955404.61005</v>
      </c>
      <c r="H1966" s="46">
        <v>26775036.979027241</v>
      </c>
      <c r="I1966" s="76">
        <v>423751150045.11731</v>
      </c>
      <c r="J1966" s="56">
        <v>5.7523067021158281E-2</v>
      </c>
      <c r="K1966" s="76">
        <v>5842769411.7660131</v>
      </c>
      <c r="L1966" s="76">
        <v>0</v>
      </c>
      <c r="M1966" s="76">
        <v>379832473711.30695</v>
      </c>
      <c r="N1966" s="76">
        <v>30083383616.446304</v>
      </c>
      <c r="O1966" s="76">
        <v>17058.25333700814</v>
      </c>
      <c r="P1966" s="46">
        <v>245829.2667130279</v>
      </c>
      <c r="Q1966" s="46">
        <v>125736.81101699476</v>
      </c>
      <c r="R1966" s="76">
        <v>1216085285520.8823</v>
      </c>
      <c r="S1966" s="56">
        <v>0.5245896337626248</v>
      </c>
      <c r="T1966" s="56">
        <v>0.28026306898461234</v>
      </c>
      <c r="U1966" s="46">
        <v>19.548793841169221</v>
      </c>
      <c r="V1966" s="76">
        <v>7224407887780.6523</v>
      </c>
      <c r="W1966" s="84">
        <v>2280.2691938680687</v>
      </c>
      <c r="X1966" s="82">
        <v>3.7645150755937856E-2</v>
      </c>
      <c r="Y1966" s="476">
        <v>2.0000000000000001E-4</v>
      </c>
    </row>
    <row r="1967" spans="1:25" x14ac:dyDescent="0.2">
      <c r="A1967" s="475">
        <v>1963</v>
      </c>
      <c r="B1967" s="56">
        <v>0.36630296612021251</v>
      </c>
      <c r="C1967" s="46">
        <v>5363.258326377646</v>
      </c>
      <c r="D1967" s="56">
        <v>1.0246048922972446</v>
      </c>
      <c r="E1967" s="56">
        <v>0.53834540505539186</v>
      </c>
      <c r="F1967" s="250">
        <v>2024.28</v>
      </c>
      <c r="G1967" s="76">
        <v>200777193030.45166</v>
      </c>
      <c r="H1967" s="46">
        <v>28250672.819327708</v>
      </c>
      <c r="I1967" s="76">
        <v>654757329989.08154</v>
      </c>
      <c r="J1967" s="56">
        <v>0.26584352931310928</v>
      </c>
      <c r="K1967" s="76">
        <v>11042597190.485516</v>
      </c>
      <c r="L1967" s="76">
        <v>0</v>
      </c>
      <c r="M1967" s="76">
        <v>259922472003.15326</v>
      </c>
      <c r="N1967" s="76">
        <v>8250444556.7555857</v>
      </c>
      <c r="O1967" s="76">
        <v>34050.415558156536</v>
      </c>
      <c r="P1967" s="46">
        <v>91196.24302797424</v>
      </c>
      <c r="Q1967" s="46">
        <v>29720.421226426122</v>
      </c>
      <c r="R1967" s="76">
        <v>1404929099301.1155</v>
      </c>
      <c r="S1967" s="56">
        <v>0.54434890349902321</v>
      </c>
      <c r="T1967" s="56">
        <v>0.21296883878636003</v>
      </c>
      <c r="U1967" s="46">
        <v>16.981046675882709</v>
      </c>
      <c r="V1967" s="76">
        <v>5539895003409.6621</v>
      </c>
      <c r="W1967" s="84">
        <v>1748.8859809254961</v>
      </c>
      <c r="X1967" s="82">
        <v>4.3829256227418803E-2</v>
      </c>
      <c r="Y1967" s="476">
        <v>2.0000000000000001E-4</v>
      </c>
    </row>
    <row r="1968" spans="1:25" x14ac:dyDescent="0.2">
      <c r="A1968" s="475">
        <v>1964</v>
      </c>
      <c r="B1968" s="56">
        <v>0.44691063957036226</v>
      </c>
      <c r="C1968" s="46">
        <v>2713.007805423164</v>
      </c>
      <c r="D1968" s="56">
        <v>0.81219823231139054</v>
      </c>
      <c r="E1968" s="56">
        <v>0.33928120963592179</v>
      </c>
      <c r="F1968" s="250">
        <v>2023.75</v>
      </c>
      <c r="G1968" s="76">
        <v>519740886969.5188</v>
      </c>
      <c r="H1968" s="46">
        <v>21699966.512087017</v>
      </c>
      <c r="I1968" s="76">
        <v>485782526695.45203</v>
      </c>
      <c r="J1968" s="56">
        <v>0.29559619347163091</v>
      </c>
      <c r="K1968" s="76">
        <v>14859637138.178839</v>
      </c>
      <c r="L1968" s="76">
        <v>2257727403.2680635</v>
      </c>
      <c r="M1968" s="76">
        <v>422875873296.30902</v>
      </c>
      <c r="N1968" s="76">
        <v>21387432600.716232</v>
      </c>
      <c r="O1968" s="76">
        <v>25705.958905196159</v>
      </c>
      <c r="P1968" s="46">
        <v>187526.79370574217</v>
      </c>
      <c r="Q1968" s="46">
        <v>86387.360777288777</v>
      </c>
      <c r="R1968" s="76">
        <v>1373172943967.4065</v>
      </c>
      <c r="S1968" s="56">
        <v>0.60975869828908236</v>
      </c>
      <c r="T1968" s="56">
        <v>0.44269688611545716</v>
      </c>
      <c r="U1968" s="46">
        <v>18.09003709981209</v>
      </c>
      <c r="V1968" s="76">
        <v>12006255447186.871</v>
      </c>
      <c r="W1968" s="84">
        <v>3790.7056791663044</v>
      </c>
      <c r="X1968" s="82">
        <v>4.0662496642481873E-2</v>
      </c>
      <c r="Y1968" s="476">
        <v>2.0000000000000001E-4</v>
      </c>
    </row>
    <row r="1969" spans="1:25" x14ac:dyDescent="0.2">
      <c r="A1969" s="475">
        <v>1965</v>
      </c>
      <c r="B1969" s="56">
        <v>0.47841248014399163</v>
      </c>
      <c r="C1969" s="46">
        <v>4439.9016427800534</v>
      </c>
      <c r="D1969" s="56">
        <v>1.0212344508163818</v>
      </c>
      <c r="E1969" s="56">
        <v>0.30770947944476312</v>
      </c>
      <c r="F1969" s="250">
        <v>2026.13</v>
      </c>
      <c r="G1969" s="76">
        <v>147292856192.4068</v>
      </c>
      <c r="H1969" s="46">
        <v>30873223.050144956</v>
      </c>
      <c r="I1969" s="76">
        <v>597540123114.28796</v>
      </c>
      <c r="J1969" s="56">
        <v>0.13488434235127977</v>
      </c>
      <c r="K1969" s="76">
        <v>19097552913.101379</v>
      </c>
      <c r="L1969" s="76">
        <v>48982351722.992996</v>
      </c>
      <c r="M1969" s="76">
        <v>79500572963.881378</v>
      </c>
      <c r="N1969" s="76">
        <v>40385351366.559929</v>
      </c>
      <c r="O1969" s="76">
        <v>20368.617057886819</v>
      </c>
      <c r="P1969" s="46">
        <v>274443.87955792178</v>
      </c>
      <c r="Q1969" s="46">
        <v>144882.41739325292</v>
      </c>
      <c r="R1969" s="76">
        <v>1023085947600.3153</v>
      </c>
      <c r="S1969" s="56">
        <v>0.38233471034032596</v>
      </c>
      <c r="T1969" s="56">
        <v>0.14710872589363591</v>
      </c>
      <c r="U1969" s="46">
        <v>20.649737745503181</v>
      </c>
      <c r="V1969" s="76">
        <v>3288524667703.9165</v>
      </c>
      <c r="W1969" s="84">
        <v>1038.6872566099862</v>
      </c>
      <c r="X1969" s="82">
        <v>3.7161105754920772E-2</v>
      </c>
      <c r="Y1969" s="476">
        <v>2.0000000000000001E-4</v>
      </c>
    </row>
    <row r="1970" spans="1:25" x14ac:dyDescent="0.2">
      <c r="A1970" s="475">
        <v>1966</v>
      </c>
      <c r="B1970" s="56">
        <v>0.54551479179315587</v>
      </c>
      <c r="C1970" s="46">
        <v>8116.9687737315608</v>
      </c>
      <c r="D1970" s="56">
        <v>0.97328200012473365</v>
      </c>
      <c r="E1970" s="56">
        <v>0.66662782917958807</v>
      </c>
      <c r="F1970" s="250">
        <v>2025.51</v>
      </c>
      <c r="G1970" s="76">
        <v>277351451515.30542</v>
      </c>
      <c r="H1970" s="46">
        <v>27361223.302591339</v>
      </c>
      <c r="I1970" s="76">
        <v>618664473446.12366</v>
      </c>
      <c r="J1970" s="56">
        <v>0.20754429971052135</v>
      </c>
      <c r="K1970" s="76">
        <v>8349819966.6302004</v>
      </c>
      <c r="L1970" s="76">
        <v>4162610542.3392086</v>
      </c>
      <c r="M1970" s="76">
        <v>107549720159.60677</v>
      </c>
      <c r="N1970" s="76">
        <v>58727850512.623894</v>
      </c>
      <c r="O1970" s="76">
        <v>26050.366588155819</v>
      </c>
      <c r="P1970" s="46">
        <v>352229.00598894025</v>
      </c>
      <c r="Q1970" s="46">
        <v>203919.82826992043</v>
      </c>
      <c r="R1970" s="76">
        <v>1055217119299.6826</v>
      </c>
      <c r="S1970" s="56">
        <v>0.41795460209668789</v>
      </c>
      <c r="T1970" s="56">
        <v>0.36662026420093069</v>
      </c>
      <c r="U1970" s="46">
        <v>17.276689028340115</v>
      </c>
      <c r="V1970" s="76">
        <v>7222150148657.5869</v>
      </c>
      <c r="W1970" s="84">
        <v>2279.1457682005239</v>
      </c>
      <c r="X1970" s="82">
        <v>4.2720328807396575E-2</v>
      </c>
      <c r="Y1970" s="476">
        <v>2.0000000000000001E-4</v>
      </c>
    </row>
    <row r="1971" spans="1:25" x14ac:dyDescent="0.2">
      <c r="A1971" s="475">
        <v>1967</v>
      </c>
      <c r="B1971" s="56">
        <v>0.65926553193086046</v>
      </c>
      <c r="C1971" s="46">
        <v>3293.4423181885913</v>
      </c>
      <c r="D1971" s="56">
        <v>0.55059126031703953</v>
      </c>
      <c r="E1971" s="56">
        <v>0.50103489912453181</v>
      </c>
      <c r="F1971" s="250">
        <v>2023.75</v>
      </c>
      <c r="G1971" s="76">
        <v>506606921816.75696</v>
      </c>
      <c r="H1971" s="46">
        <v>11242009.775585666</v>
      </c>
      <c r="I1971" s="76">
        <v>333181443588.59338</v>
      </c>
      <c r="J1971" s="56">
        <v>0.38883446877045424</v>
      </c>
      <c r="K1971" s="76">
        <v>11649431096.088274</v>
      </c>
      <c r="L1971" s="76">
        <v>0</v>
      </c>
      <c r="M1971" s="76">
        <v>444617077669.86932</v>
      </c>
      <c r="N1971" s="76">
        <v>33779174329.498947</v>
      </c>
      <c r="O1971" s="76">
        <v>15324.113622892915</v>
      </c>
      <c r="P1971" s="46">
        <v>245352.34612954286</v>
      </c>
      <c r="Q1971" s="46">
        <v>133108.25299021648</v>
      </c>
      <c r="R1971" s="76">
        <v>1167510439209.8521</v>
      </c>
      <c r="S1971" s="56">
        <v>0.66266617244781956</v>
      </c>
      <c r="T1971" s="56">
        <v>0.5143136135507218</v>
      </c>
      <c r="U1971" s="46">
        <v>18.029169747416635</v>
      </c>
      <c r="V1971" s="76">
        <v>11897394001440.139</v>
      </c>
      <c r="W1971" s="84">
        <v>3752.8957332156638</v>
      </c>
      <c r="X1971" s="82">
        <v>4.0490328203840666E-2</v>
      </c>
      <c r="Y1971" s="476">
        <v>2.0000000000000001E-4</v>
      </c>
    </row>
    <row r="1972" spans="1:25" x14ac:dyDescent="0.2">
      <c r="A1972" s="475">
        <v>1968</v>
      </c>
      <c r="B1972" s="56">
        <v>0.26678953659134697</v>
      </c>
      <c r="C1972" s="46">
        <v>6470.6739256595502</v>
      </c>
      <c r="D1972" s="56">
        <v>0.48512723401381769</v>
      </c>
      <c r="E1972" s="56">
        <v>0.7</v>
      </c>
      <c r="F1972" s="250">
        <v>2025.77</v>
      </c>
      <c r="G1972" s="76">
        <v>116167529003.79086</v>
      </c>
      <c r="H1972" s="46">
        <v>9367538.3783360254</v>
      </c>
      <c r="I1972" s="76">
        <v>232093075675.04037</v>
      </c>
      <c r="J1972" s="56">
        <v>0.18542122908866587</v>
      </c>
      <c r="K1972" s="76">
        <v>6763005922.9705124</v>
      </c>
      <c r="L1972" s="76">
        <v>0</v>
      </c>
      <c r="M1972" s="76">
        <v>63702794853.652695</v>
      </c>
      <c r="N1972" s="76">
        <v>19516481506.468113</v>
      </c>
      <c r="O1972" s="76">
        <v>28529.89910622553</v>
      </c>
      <c r="P1972" s="46">
        <v>156222.20770300389</v>
      </c>
      <c r="Q1972" s="46">
        <v>69830.487577514898</v>
      </c>
      <c r="R1972" s="76">
        <v>463361743427.1853</v>
      </c>
      <c r="S1972" s="56">
        <v>0.46273495052840397</v>
      </c>
      <c r="T1972" s="56">
        <v>0.28912943442821187</v>
      </c>
      <c r="U1972" s="46">
        <v>18.142849724898422</v>
      </c>
      <c r="V1972" s="76">
        <v>2646715510478.9258</v>
      </c>
      <c r="W1972" s="84">
        <v>835.41801125656264</v>
      </c>
      <c r="X1972" s="82">
        <v>4.1041168869556784E-2</v>
      </c>
      <c r="Y1972" s="476">
        <v>2.0000000000000001E-4</v>
      </c>
    </row>
    <row r="1973" spans="1:25" x14ac:dyDescent="0.2">
      <c r="A1973" s="475">
        <v>1969</v>
      </c>
      <c r="B1973" s="56">
        <v>0.37877702963696674</v>
      </c>
      <c r="C1973" s="46">
        <v>2699.588272725221</v>
      </c>
      <c r="D1973" s="56">
        <v>0.63467013031748321</v>
      </c>
      <c r="E1973" s="56">
        <v>0.49984177835993759</v>
      </c>
      <c r="F1973" s="250">
        <v>2023.75</v>
      </c>
      <c r="G1973" s="76">
        <v>267654676602.41837</v>
      </c>
      <c r="H1973" s="46">
        <v>14096131.646751873</v>
      </c>
      <c r="I1973" s="76">
        <v>468568693122.01837</v>
      </c>
      <c r="J1973" s="56">
        <v>0.3787770296369668</v>
      </c>
      <c r="K1973" s="76">
        <v>10256134419.072283</v>
      </c>
      <c r="L1973" s="76">
        <v>0</v>
      </c>
      <c r="M1973" s="76">
        <v>270502900245.05795</v>
      </c>
      <c r="N1973" s="76">
        <v>64548749405.614105</v>
      </c>
      <c r="O1973" s="76">
        <v>21167.355636810906</v>
      </c>
      <c r="P1973" s="46">
        <v>433048.70708717487</v>
      </c>
      <c r="Q1973" s="46">
        <v>275699.35050137987</v>
      </c>
      <c r="R1973" s="76">
        <v>1099187872028.455</v>
      </c>
      <c r="S1973" s="56">
        <v>0.58141087021187088</v>
      </c>
      <c r="T1973" s="56">
        <v>0.38096139397391482</v>
      </c>
      <c r="U1973" s="46">
        <v>16.796108398751269</v>
      </c>
      <c r="V1973" s="76">
        <v>7871579233539.0859</v>
      </c>
      <c r="W1973" s="84">
        <v>2480.9466281844007</v>
      </c>
      <c r="X1973" s="82">
        <v>4.261009473412436E-2</v>
      </c>
      <c r="Y1973" s="476">
        <v>2.0000000000000001E-4</v>
      </c>
    </row>
    <row r="1974" spans="1:25" x14ac:dyDescent="0.2">
      <c r="A1974" s="475">
        <v>1970</v>
      </c>
      <c r="B1974" s="56">
        <v>0.8</v>
      </c>
      <c r="C1974" s="46">
        <v>6503.8672383990588</v>
      </c>
      <c r="D1974" s="56">
        <v>0.58664127931821142</v>
      </c>
      <c r="E1974" s="56">
        <v>0.52556376711176089</v>
      </c>
      <c r="F1974" s="250">
        <v>2026.28</v>
      </c>
      <c r="G1974" s="76">
        <v>86861598791.697815</v>
      </c>
      <c r="H1974" s="46">
        <v>11652605.449464822</v>
      </c>
      <c r="I1974" s="76">
        <v>416163430667.24451</v>
      </c>
      <c r="J1974" s="56">
        <v>0.43946826150887941</v>
      </c>
      <c r="K1974" s="76">
        <v>29926054761.660919</v>
      </c>
      <c r="L1974" s="76">
        <v>66659181478.522659</v>
      </c>
      <c r="M1974" s="76">
        <v>41479150850.696465</v>
      </c>
      <c r="N1974" s="76">
        <v>27196263299.371582</v>
      </c>
      <c r="O1974" s="76">
        <v>23033.022099822956</v>
      </c>
      <c r="P1974" s="46">
        <v>194210.61933663284</v>
      </c>
      <c r="Q1974" s="46">
        <v>94972.42594692648</v>
      </c>
      <c r="R1974" s="76">
        <v>681694080577.88477</v>
      </c>
      <c r="S1974" s="56">
        <v>0.54520768134259945</v>
      </c>
      <c r="T1974" s="56">
        <v>0.35856111435202193</v>
      </c>
      <c r="U1974" s="46">
        <v>14.943276347743979</v>
      </c>
      <c r="V1974" s="76">
        <v>4141123651017.7529</v>
      </c>
      <c r="W1974" s="84">
        <v>1306.7856037617155</v>
      </c>
      <c r="X1974" s="82">
        <v>4.7410984061305977E-2</v>
      </c>
      <c r="Y1974" s="476">
        <v>2.0000000000000001E-4</v>
      </c>
    </row>
    <row r="1975" spans="1:25" x14ac:dyDescent="0.2">
      <c r="A1975" s="475">
        <v>1971</v>
      </c>
      <c r="B1975" s="56">
        <v>0.46513302015832952</v>
      </c>
      <c r="C1975" s="46">
        <v>5173.0512515063401</v>
      </c>
      <c r="D1975" s="56">
        <v>0.35894934816358248</v>
      </c>
      <c r="E1975" s="56">
        <v>0.48819243692198749</v>
      </c>
      <c r="F1975" s="250">
        <v>2028.36</v>
      </c>
      <c r="G1975" s="76">
        <v>51977284054.72963</v>
      </c>
      <c r="H1975" s="46">
        <v>6195972.8835016554</v>
      </c>
      <c r="I1975" s="76">
        <v>222527450901.91537</v>
      </c>
      <c r="J1975" s="56">
        <v>0.43096801690259301</v>
      </c>
      <c r="K1975" s="76">
        <v>34734404721.27803</v>
      </c>
      <c r="L1975" s="76">
        <v>76351255631.432709</v>
      </c>
      <c r="M1975" s="76">
        <v>0</v>
      </c>
      <c r="N1975" s="76">
        <v>37045095497.662781</v>
      </c>
      <c r="O1975" s="76">
        <v>32946.505318751115</v>
      </c>
      <c r="P1975" s="46">
        <v>295068.37115286675</v>
      </c>
      <c r="Q1975" s="46">
        <v>142295.38592114081</v>
      </c>
      <c r="R1975" s="76">
        <v>370658206752.28888</v>
      </c>
      <c r="S1975" s="56">
        <v>0.48943995966453635</v>
      </c>
      <c r="T1975" s="56">
        <v>0.42204087373185206</v>
      </c>
      <c r="U1975" s="46">
        <v>14.664126016825385</v>
      </c>
      <c r="V1975" s="76">
        <v>2636780333200.2715</v>
      </c>
      <c r="W1975" s="84">
        <v>832.28055318669124</v>
      </c>
      <c r="X1975" s="82">
        <v>4.7767315992696589E-2</v>
      </c>
      <c r="Y1975" s="476">
        <v>2.0000000000000001E-4</v>
      </c>
    </row>
    <row r="1976" spans="1:25" x14ac:dyDescent="0.2">
      <c r="A1976" s="475">
        <v>1972</v>
      </c>
      <c r="B1976" s="56">
        <v>0.5036073444547029</v>
      </c>
      <c r="C1976" s="46">
        <v>5731.5168162584732</v>
      </c>
      <c r="D1976" s="56">
        <v>0.60436279484991173</v>
      </c>
      <c r="E1976" s="56">
        <v>0.61253238308593105</v>
      </c>
      <c r="F1976" s="250">
        <v>2026.35</v>
      </c>
      <c r="G1976" s="76">
        <v>162381291825.12439</v>
      </c>
      <c r="H1976" s="46">
        <v>12575063.860121723</v>
      </c>
      <c r="I1976" s="76">
        <v>413090519075.89246</v>
      </c>
      <c r="J1976" s="56">
        <v>0.42708009853976503</v>
      </c>
      <c r="K1976" s="76">
        <v>49008073333.318069</v>
      </c>
      <c r="L1976" s="76">
        <v>151751896036.9191</v>
      </c>
      <c r="M1976" s="76">
        <v>17107445031.989944</v>
      </c>
      <c r="N1976" s="76">
        <v>12497588592.219786</v>
      </c>
      <c r="O1976" s="76">
        <v>24399.351686020374</v>
      </c>
      <c r="P1976" s="46">
        <v>124079.81395075333</v>
      </c>
      <c r="Q1976" s="46">
        <v>46363.685304626961</v>
      </c>
      <c r="R1976" s="76">
        <v>721595595606.32874</v>
      </c>
      <c r="S1976" s="56">
        <v>0.54113817453310564</v>
      </c>
      <c r="T1976" s="56">
        <v>0.4505316145827255</v>
      </c>
      <c r="U1976" s="46">
        <v>15.871065698215139</v>
      </c>
      <c r="V1976" s="76">
        <v>5721018556380.416</v>
      </c>
      <c r="W1976" s="84">
        <v>1804.3989807318321</v>
      </c>
      <c r="X1976" s="82">
        <v>4.5730517778149127E-2</v>
      </c>
      <c r="Y1976" s="476">
        <v>2.0000000000000001E-4</v>
      </c>
    </row>
    <row r="1977" spans="1:25" x14ac:dyDescent="0.2">
      <c r="A1977" s="475">
        <v>1973</v>
      </c>
      <c r="B1977" s="56">
        <v>0.54852443086083513</v>
      </c>
      <c r="C1977" s="46">
        <v>4682.3927348933212</v>
      </c>
      <c r="D1977" s="56">
        <v>1.0692091856626658</v>
      </c>
      <c r="E1977" s="56">
        <v>0.55015740442778704</v>
      </c>
      <c r="F1977" s="250">
        <v>2024.8</v>
      </c>
      <c r="G1977" s="76">
        <v>277394801407.05444</v>
      </c>
      <c r="H1977" s="46">
        <v>35188432.483316764</v>
      </c>
      <c r="I1977" s="76">
        <v>528997654781.73285</v>
      </c>
      <c r="J1977" s="56">
        <v>-4.4011869018419914E-2</v>
      </c>
      <c r="K1977" s="76">
        <v>21765073904.971664</v>
      </c>
      <c r="L1977" s="76">
        <v>25987576604.440701</v>
      </c>
      <c r="M1977" s="76">
        <v>153614269140.8551</v>
      </c>
      <c r="N1977" s="76">
        <v>109615457407.01344</v>
      </c>
      <c r="O1977" s="76">
        <v>30887.755298764845</v>
      </c>
      <c r="P1977" s="46">
        <v>620724.10988409689</v>
      </c>
      <c r="Q1977" s="46">
        <v>411383.48274002178</v>
      </c>
      <c r="R1977" s="76">
        <v>1098288018557.2319</v>
      </c>
      <c r="S1977" s="56">
        <v>0.32869294378817004</v>
      </c>
      <c r="T1977" s="56">
        <v>0.19651197491540706</v>
      </c>
      <c r="U1977" s="46">
        <v>27.609452562611274</v>
      </c>
      <c r="V1977" s="76">
        <v>6252633627594.5459</v>
      </c>
      <c r="W1977" s="84">
        <v>1972.7576481138301</v>
      </c>
      <c r="X1977" s="82">
        <v>2.7565978343471135E-2</v>
      </c>
      <c r="Y1977" s="476">
        <v>2.0000000000000001E-4</v>
      </c>
    </row>
    <row r="1978" spans="1:25" x14ac:dyDescent="0.2">
      <c r="A1978" s="475">
        <v>1974</v>
      </c>
      <c r="B1978" s="56">
        <v>0.61295767547720881</v>
      </c>
      <c r="C1978" s="46">
        <v>4626.1286888552231</v>
      </c>
      <c r="D1978" s="56">
        <v>0.92897345267227327</v>
      </c>
      <c r="E1978" s="56">
        <v>0.59372034817692942</v>
      </c>
      <c r="F1978" s="250">
        <v>2024.49</v>
      </c>
      <c r="G1978" s="76">
        <v>526375232422.13342</v>
      </c>
      <c r="H1978" s="46">
        <v>26831095.020954393</v>
      </c>
      <c r="I1978" s="76">
        <v>717515871238.28674</v>
      </c>
      <c r="J1978" s="56">
        <v>0.35718301281382536</v>
      </c>
      <c r="K1978" s="76">
        <v>27907728014.128029</v>
      </c>
      <c r="L1978" s="76">
        <v>25351209901.43856</v>
      </c>
      <c r="M1978" s="76">
        <v>425173851906.25928</v>
      </c>
      <c r="N1978" s="76">
        <v>151395984008.48718</v>
      </c>
      <c r="O1978" s="76">
        <v>26619.981167078997</v>
      </c>
      <c r="P1978" s="46">
        <v>774060.39047804475</v>
      </c>
      <c r="Q1978" s="46">
        <v>540971.68329972611</v>
      </c>
      <c r="R1978" s="76">
        <v>1974828207370.4185</v>
      </c>
      <c r="S1978" s="56">
        <v>0.59277827417798479</v>
      </c>
      <c r="T1978" s="56">
        <v>0.37231055434947463</v>
      </c>
      <c r="U1978" s="46">
        <v>17.243550655818414</v>
      </c>
      <c r="V1978" s="76">
        <v>13768035328695.1</v>
      </c>
      <c r="W1978" s="84">
        <v>4343.7887299661224</v>
      </c>
      <c r="X1978" s="82">
        <v>4.2845035012624294E-2</v>
      </c>
      <c r="Y1978" s="476">
        <v>2.0000000000000001E-4</v>
      </c>
    </row>
    <row r="1979" spans="1:25" x14ac:dyDescent="0.2">
      <c r="A1979" s="475">
        <v>1975</v>
      </c>
      <c r="B1979" s="56">
        <v>0.45577661833649086</v>
      </c>
      <c r="C1979" s="46">
        <v>6190.5307029487831</v>
      </c>
      <c r="D1979" s="56">
        <v>0.81546448291504114</v>
      </c>
      <c r="E1979" s="56">
        <v>0.44868468104912096</v>
      </c>
      <c r="F1979" s="250">
        <v>2024.72</v>
      </c>
      <c r="G1979" s="76">
        <v>323628269176.86749</v>
      </c>
      <c r="H1979" s="46">
        <v>20241657.908752095</v>
      </c>
      <c r="I1979" s="76">
        <v>524638945154.42609</v>
      </c>
      <c r="J1979" s="56">
        <v>0.40649851665532022</v>
      </c>
      <c r="K1979" s="76">
        <v>14364388821.853922</v>
      </c>
      <c r="L1979" s="76">
        <v>8124142227.0038719</v>
      </c>
      <c r="M1979" s="76">
        <v>224980816442.11194</v>
      </c>
      <c r="N1979" s="76">
        <v>49487675315.684555</v>
      </c>
      <c r="O1979" s="76">
        <v>28460.954217087263</v>
      </c>
      <c r="P1979" s="46">
        <v>361940.44507663918</v>
      </c>
      <c r="Q1979" s="46">
        <v>215198.33954302696</v>
      </c>
      <c r="R1979" s="76">
        <v>1119213619819.4812</v>
      </c>
      <c r="S1979" s="56">
        <v>0.58685779454413822</v>
      </c>
      <c r="T1979" s="56">
        <v>0.44131059259148669</v>
      </c>
      <c r="U1979" s="46">
        <v>16.889127559951472</v>
      </c>
      <c r="V1979" s="76">
        <v>9068459829250.4609</v>
      </c>
      <c r="W1979" s="84">
        <v>2862.9012583335584</v>
      </c>
      <c r="X1979" s="82">
        <v>4.3473871573844483E-2</v>
      </c>
      <c r="Y1979" s="476">
        <v>2.0000000000000001E-4</v>
      </c>
    </row>
    <row r="1980" spans="1:25" x14ac:dyDescent="0.2">
      <c r="A1980" s="475">
        <v>1976</v>
      </c>
      <c r="B1980" s="56">
        <v>0.67164825707963305</v>
      </c>
      <c r="C1980" s="46">
        <v>2400.5490376016114</v>
      </c>
      <c r="D1980" s="56">
        <v>0.84653238870882797</v>
      </c>
      <c r="E1980" s="56">
        <v>0.46608611343590489</v>
      </c>
      <c r="F1980" s="250">
        <v>2024.91</v>
      </c>
      <c r="G1980" s="76">
        <v>129920410762.64943</v>
      </c>
      <c r="H1980" s="46">
        <v>22544538.710569311</v>
      </c>
      <c r="I1980" s="76">
        <v>639614287744.47937</v>
      </c>
      <c r="J1980" s="56">
        <v>0.37951084150120451</v>
      </c>
      <c r="K1980" s="76">
        <v>21189054482.796715</v>
      </c>
      <c r="L1980" s="76">
        <v>1236380734.1469789</v>
      </c>
      <c r="M1980" s="76">
        <v>155860215702.47501</v>
      </c>
      <c r="N1980" s="76">
        <v>70046980535.958481</v>
      </c>
      <c r="O1980" s="76">
        <v>37449.683401908085</v>
      </c>
      <c r="P1980" s="46">
        <v>405786.96350591781</v>
      </c>
      <c r="Q1980" s="46">
        <v>248249.51411798771</v>
      </c>
      <c r="R1980" s="76">
        <v>1120904375645.7014</v>
      </c>
      <c r="S1980" s="56">
        <v>0.51989614481625024</v>
      </c>
      <c r="T1980" s="56">
        <v>0.30738959797616816</v>
      </c>
      <c r="U1980" s="46">
        <v>15.169297231882476</v>
      </c>
      <c r="V1980" s="76">
        <v>5826849717024.3301</v>
      </c>
      <c r="W1980" s="84">
        <v>1839.4801219872591</v>
      </c>
      <c r="X1980" s="82">
        <v>4.7257169435311268E-2</v>
      </c>
      <c r="Y1980" s="476">
        <v>2.0000000000000001E-4</v>
      </c>
    </row>
    <row r="1981" spans="1:25" x14ac:dyDescent="0.2">
      <c r="A1981" s="475">
        <v>1977</v>
      </c>
      <c r="B1981" s="56">
        <v>0.55948523292271179</v>
      </c>
      <c r="C1981" s="46">
        <v>5301.1572375171054</v>
      </c>
      <c r="D1981" s="56">
        <v>0.46232829996198543</v>
      </c>
      <c r="E1981" s="56">
        <v>0.7</v>
      </c>
      <c r="F1981" s="250">
        <v>2028.2</v>
      </c>
      <c r="G1981" s="76">
        <v>17093239706.874258</v>
      </c>
      <c r="H1981" s="46">
        <v>8663597.4777943082</v>
      </c>
      <c r="I1981" s="76">
        <v>283920848367.25946</v>
      </c>
      <c r="J1981" s="56">
        <v>0.45990870650413673</v>
      </c>
      <c r="K1981" s="76">
        <v>18286210097.497002</v>
      </c>
      <c r="L1981" s="76">
        <v>40480142377.614326</v>
      </c>
      <c r="M1981" s="76">
        <v>0</v>
      </c>
      <c r="N1981" s="76">
        <v>7364769722.0332336</v>
      </c>
      <c r="O1981" s="76">
        <v>25551.847539496292</v>
      </c>
      <c r="P1981" s="46">
        <v>99463.351456667617</v>
      </c>
      <c r="Q1981" s="46">
        <v>32282.176758923473</v>
      </c>
      <c r="R1981" s="76">
        <v>350051970564.40405</v>
      </c>
      <c r="S1981" s="56">
        <v>0.50557822251546403</v>
      </c>
      <c r="T1981" s="56">
        <v>0.38019881862361327</v>
      </c>
      <c r="U1981" s="46">
        <v>13.492745220278735</v>
      </c>
      <c r="V1981" s="76">
        <v>2168289125312.7617</v>
      </c>
      <c r="W1981" s="84">
        <v>683.73992623055449</v>
      </c>
      <c r="X1981" s="82">
        <v>4.9721969490819376E-2</v>
      </c>
      <c r="Y1981" s="476">
        <v>2.0000000000000001E-4</v>
      </c>
    </row>
    <row r="1982" spans="1:25" x14ac:dyDescent="0.2">
      <c r="A1982" s="475">
        <v>1978</v>
      </c>
      <c r="B1982" s="56">
        <v>0.47201675756282346</v>
      </c>
      <c r="C1982" s="46">
        <v>3301.4851822345872</v>
      </c>
      <c r="D1982" s="56">
        <v>0.86516884000154815</v>
      </c>
      <c r="E1982" s="56">
        <v>0.31815018256570016</v>
      </c>
      <c r="F1982" s="250">
        <v>2023.87</v>
      </c>
      <c r="G1982" s="76">
        <v>704649178088.61487</v>
      </c>
      <c r="H1982" s="46">
        <v>23769860.096643485</v>
      </c>
      <c r="I1982" s="76">
        <v>515578203264.24066</v>
      </c>
      <c r="J1982" s="56">
        <v>0.26669776861660521</v>
      </c>
      <c r="K1982" s="76">
        <v>17614710430.543636</v>
      </c>
      <c r="L1982" s="76">
        <v>0</v>
      </c>
      <c r="M1982" s="76">
        <v>544598972618.70135</v>
      </c>
      <c r="N1982" s="76">
        <v>43230516974.79985</v>
      </c>
      <c r="O1982" s="76">
        <v>23162.042014075269</v>
      </c>
      <c r="P1982" s="46">
        <v>304862.63346859918</v>
      </c>
      <c r="Q1982" s="46">
        <v>170683.35920505415</v>
      </c>
      <c r="R1982" s="76">
        <v>1646564841596.8835</v>
      </c>
      <c r="S1982" s="56">
        <v>0.6153557879587096</v>
      </c>
      <c r="T1982" s="56">
        <v>0.48456353800479007</v>
      </c>
      <c r="U1982" s="46">
        <v>18.266843795693443</v>
      </c>
      <c r="V1982" s="76">
        <v>15883604299087.945</v>
      </c>
      <c r="W1982" s="84">
        <v>5012.6483321840697</v>
      </c>
      <c r="X1982" s="82">
        <v>4.0318475503799266E-2</v>
      </c>
      <c r="Y1982" s="476">
        <v>2.0000000000000001E-4</v>
      </c>
    </row>
    <row r="1983" spans="1:25" x14ac:dyDescent="0.2">
      <c r="A1983" s="475">
        <v>1979</v>
      </c>
      <c r="B1983" s="56">
        <v>0.48911384680481518</v>
      </c>
      <c r="C1983" s="46">
        <v>3044.4914164088414</v>
      </c>
      <c r="D1983" s="56">
        <v>0.91430344600959534</v>
      </c>
      <c r="E1983" s="56">
        <v>0.59440935563810771</v>
      </c>
      <c r="F1983" s="250">
        <v>2025.29</v>
      </c>
      <c r="G1983" s="76">
        <v>479686103321.5094</v>
      </c>
      <c r="H1983" s="46">
        <v>26206902.198968649</v>
      </c>
      <c r="I1983" s="76">
        <v>504472020099.9314</v>
      </c>
      <c r="J1983" s="56">
        <v>0.11133159481755006</v>
      </c>
      <c r="K1983" s="76">
        <v>15550874649.908751</v>
      </c>
      <c r="L1983" s="76">
        <v>5745156151.900363</v>
      </c>
      <c r="M1983" s="76">
        <v>204241585143.86526</v>
      </c>
      <c r="N1983" s="76">
        <v>51119391263.316475</v>
      </c>
      <c r="O1983" s="76">
        <v>28078.040702792932</v>
      </c>
      <c r="P1983" s="46">
        <v>322019.57609246345</v>
      </c>
      <c r="Q1983" s="46">
        <v>182464.22191192536</v>
      </c>
      <c r="R1983" s="76">
        <v>1305728556742.5066</v>
      </c>
      <c r="S1983" s="56">
        <v>0.50624346401511</v>
      </c>
      <c r="T1983" s="56">
        <v>0.38920236650474266</v>
      </c>
      <c r="U1983" s="46">
        <v>18.634865755408512</v>
      </c>
      <c r="V1983" s="76">
        <v>10186630724910.08</v>
      </c>
      <c r="W1983" s="84">
        <v>3213.3197850933379</v>
      </c>
      <c r="X1983" s="82">
        <v>4.0008594377882893E-2</v>
      </c>
      <c r="Y1983" s="476">
        <v>2.0000000000000001E-4</v>
      </c>
    </row>
    <row r="1984" spans="1:25" x14ac:dyDescent="0.2">
      <c r="A1984" s="475">
        <v>1980</v>
      </c>
      <c r="B1984" s="56">
        <v>0.43716590934532579</v>
      </c>
      <c r="C1984" s="46">
        <v>6930.7482303290408</v>
      </c>
      <c r="D1984" s="56">
        <v>0.60790915648113564</v>
      </c>
      <c r="E1984" s="56">
        <v>0.13354187122143518</v>
      </c>
      <c r="F1984" s="250">
        <v>2023.75</v>
      </c>
      <c r="G1984" s="76">
        <v>208594705441.49506</v>
      </c>
      <c r="H1984" s="46">
        <v>12535271.135412417</v>
      </c>
      <c r="I1984" s="76">
        <v>340858024587.00592</v>
      </c>
      <c r="J1984" s="56">
        <v>0.34151505427196949</v>
      </c>
      <c r="K1984" s="76">
        <v>10014816748.669071</v>
      </c>
      <c r="L1984" s="76">
        <v>0</v>
      </c>
      <c r="M1984" s="76">
        <v>333991341054.16992</v>
      </c>
      <c r="N1984" s="76">
        <v>95406593350.498413</v>
      </c>
      <c r="O1984" s="76">
        <v>20468.447275379629</v>
      </c>
      <c r="P1984" s="46">
        <v>565469.20683441334</v>
      </c>
      <c r="Q1984" s="46">
        <v>382833.30323813303</v>
      </c>
      <c r="R1984" s="76">
        <v>1048512798691.189</v>
      </c>
      <c r="S1984" s="56">
        <v>0.5945557045725155</v>
      </c>
      <c r="T1984" s="56">
        <v>0.31391107882227726</v>
      </c>
      <c r="U1984" s="46">
        <v>16.762202873841936</v>
      </c>
      <c r="V1984" s="76">
        <v>6118031466943.708</v>
      </c>
      <c r="W1984" s="84">
        <v>1926.8694732755496</v>
      </c>
      <c r="X1984" s="82">
        <v>4.3157747630251306E-2</v>
      </c>
      <c r="Y1984" s="476">
        <v>2.0000000000000001E-4</v>
      </c>
    </row>
    <row r="1985" spans="1:25" x14ac:dyDescent="0.2">
      <c r="A1985" s="475">
        <v>1981</v>
      </c>
      <c r="B1985" s="56">
        <v>0.48099172634754978</v>
      </c>
      <c r="C1985" s="46">
        <v>1500</v>
      </c>
      <c r="D1985" s="56">
        <v>0.86393198397502624</v>
      </c>
      <c r="E1985" s="56">
        <v>0.27427813651422228</v>
      </c>
      <c r="F1985" s="250">
        <v>2025.83</v>
      </c>
      <c r="G1985" s="76">
        <v>284826079227.95618</v>
      </c>
      <c r="H1985" s="46">
        <v>24024390.467577916</v>
      </c>
      <c r="I1985" s="76">
        <v>514082289187.20093</v>
      </c>
      <c r="J1985" s="56">
        <v>0.20609676428945101</v>
      </c>
      <c r="K1985" s="76">
        <v>6386534828.3796968</v>
      </c>
      <c r="L1985" s="76">
        <v>10812941778.135633</v>
      </c>
      <c r="M1985" s="76">
        <v>156875779531.556</v>
      </c>
      <c r="N1985" s="76">
        <v>28408359288.008816</v>
      </c>
      <c r="O1985" s="76">
        <v>18209.492569993723</v>
      </c>
      <c r="P1985" s="46">
        <v>211899.70006543485</v>
      </c>
      <c r="Q1985" s="46">
        <v>102685.32338486993</v>
      </c>
      <c r="R1985" s="76">
        <v>1046107475884.2205</v>
      </c>
      <c r="S1985" s="56">
        <v>0.49024769881855568</v>
      </c>
      <c r="T1985" s="56">
        <v>0.32651943319882348</v>
      </c>
      <c r="U1985" s="46">
        <v>17.974568719787072</v>
      </c>
      <c r="V1985" s="76">
        <v>6671303604634.2734</v>
      </c>
      <c r="W1985" s="84">
        <v>2104.2543869598276</v>
      </c>
      <c r="X1985" s="82">
        <v>4.1195459670918463E-2</v>
      </c>
      <c r="Y1985" s="476">
        <v>2.0000000000000001E-4</v>
      </c>
    </row>
    <row r="1986" spans="1:25" x14ac:dyDescent="0.2">
      <c r="A1986" s="475">
        <v>1982</v>
      </c>
      <c r="B1986" s="56">
        <v>0.44541709205249641</v>
      </c>
      <c r="C1986" s="46">
        <v>6659.2836330331429</v>
      </c>
      <c r="D1986" s="56">
        <v>0.76106485468770158</v>
      </c>
      <c r="E1986" s="56">
        <v>0.40278511205179779</v>
      </c>
      <c r="F1986" s="250">
        <v>2024.66</v>
      </c>
      <c r="G1986" s="76">
        <v>257615115172.74063</v>
      </c>
      <c r="H1986" s="46">
        <v>17197115.74443439</v>
      </c>
      <c r="I1986" s="76">
        <v>482624571892.30756</v>
      </c>
      <c r="J1986" s="56">
        <v>0.39346873341796496</v>
      </c>
      <c r="K1986" s="76">
        <v>8203201199.2029991</v>
      </c>
      <c r="L1986" s="76">
        <v>0</v>
      </c>
      <c r="M1986" s="76">
        <v>215869887338.77359</v>
      </c>
      <c r="N1986" s="76">
        <v>20601971698.560402</v>
      </c>
      <c r="O1986" s="76">
        <v>20086.558649534785</v>
      </c>
      <c r="P1986" s="46">
        <v>180825.80846859486</v>
      </c>
      <c r="Q1986" s="46">
        <v>82538.887263943412</v>
      </c>
      <c r="R1986" s="76">
        <v>1035469635714.5652</v>
      </c>
      <c r="S1986" s="56">
        <v>0.59782229416566524</v>
      </c>
      <c r="T1986" s="56">
        <v>0.37903892179100351</v>
      </c>
      <c r="U1986" s="46">
        <v>16.905674230338853</v>
      </c>
      <c r="V1986" s="76">
        <v>7253875114728.9404</v>
      </c>
      <c r="W1986" s="84">
        <v>2288.5253057997475</v>
      </c>
      <c r="X1986" s="82">
        <v>4.357140401815604E-2</v>
      </c>
      <c r="Y1986" s="476">
        <v>2.0000000000000001E-4</v>
      </c>
    </row>
    <row r="1987" spans="1:25" x14ac:dyDescent="0.2">
      <c r="A1987" s="475">
        <v>1983</v>
      </c>
      <c r="B1987" s="56">
        <v>0.63241793849869632</v>
      </c>
      <c r="C1987" s="46">
        <v>2405.1392241326198</v>
      </c>
      <c r="D1987" s="56">
        <v>0.71198983754690981</v>
      </c>
      <c r="E1987" s="56">
        <v>0.57032975355321325</v>
      </c>
      <c r="F1987" s="250">
        <v>2023.75</v>
      </c>
      <c r="G1987" s="76">
        <v>232930628327.05771</v>
      </c>
      <c r="H1987" s="46">
        <v>17303312.6981881</v>
      </c>
      <c r="I1987" s="76">
        <v>455236382610.95038</v>
      </c>
      <c r="J1987" s="56">
        <v>0.36970724172643821</v>
      </c>
      <c r="K1987" s="76">
        <v>15827824907.103361</v>
      </c>
      <c r="L1987" s="76">
        <v>0</v>
      </c>
      <c r="M1987" s="76">
        <v>277663701496.1781</v>
      </c>
      <c r="N1987" s="76">
        <v>33538422826.269466</v>
      </c>
      <c r="O1987" s="76">
        <v>30188.744108889361</v>
      </c>
      <c r="P1987" s="46">
        <v>250805.5120530758</v>
      </c>
      <c r="Q1987" s="46">
        <v>133750.83641142328</v>
      </c>
      <c r="R1987" s="76">
        <v>1084356083842.9924</v>
      </c>
      <c r="S1987" s="56">
        <v>0.59699268328624067</v>
      </c>
      <c r="T1987" s="56">
        <v>0.33270457526619701</v>
      </c>
      <c r="U1987" s="46">
        <v>16.807026785698788</v>
      </c>
      <c r="V1987" s="76">
        <v>6873437559274.0098</v>
      </c>
      <c r="W1987" s="84">
        <v>2170.4246225770785</v>
      </c>
      <c r="X1987" s="82">
        <v>4.2167885040386002E-2</v>
      </c>
      <c r="Y1987" s="476">
        <v>2.0000000000000001E-4</v>
      </c>
    </row>
    <row r="1988" spans="1:25" x14ac:dyDescent="0.2">
      <c r="A1988" s="475">
        <v>1984</v>
      </c>
      <c r="B1988" s="56">
        <v>0.39447874616446182</v>
      </c>
      <c r="C1988" s="46">
        <v>2108.1845607805276</v>
      </c>
      <c r="D1988" s="56">
        <v>0.72716850944430089</v>
      </c>
      <c r="E1988" s="56">
        <v>0.37712082645025347</v>
      </c>
      <c r="F1988" s="250">
        <v>2023.81</v>
      </c>
      <c r="G1988" s="76">
        <v>350991460872.59344</v>
      </c>
      <c r="H1988" s="46">
        <v>17989024.140675381</v>
      </c>
      <c r="I1988" s="76">
        <v>424839087811.26532</v>
      </c>
      <c r="J1988" s="56">
        <v>0.34584213421781118</v>
      </c>
      <c r="K1988" s="76">
        <v>13254473065.440708</v>
      </c>
      <c r="L1988" s="76">
        <v>1309781798.5660009</v>
      </c>
      <c r="M1988" s="76">
        <v>276637424586.87689</v>
      </c>
      <c r="N1988" s="76">
        <v>34266879601.772137</v>
      </c>
      <c r="O1988" s="76">
        <v>33386.999204333762</v>
      </c>
      <c r="P1988" s="46">
        <v>269522.88670504245</v>
      </c>
      <c r="Q1988" s="46">
        <v>147303.45017870428</v>
      </c>
      <c r="R1988" s="76">
        <v>1081796704677.912</v>
      </c>
      <c r="S1988" s="56">
        <v>0.59880765516715684</v>
      </c>
      <c r="T1988" s="56">
        <v>0.43699178161694824</v>
      </c>
      <c r="U1988" s="46">
        <v>17.418149750160161</v>
      </c>
      <c r="V1988" s="76">
        <v>9157602403365.1973</v>
      </c>
      <c r="W1988" s="84">
        <v>2890.5504254545785</v>
      </c>
      <c r="X1988" s="82">
        <v>4.1242208072603877E-2</v>
      </c>
      <c r="Y1988" s="476">
        <v>2.0000000000000001E-4</v>
      </c>
    </row>
    <row r="1989" spans="1:25" x14ac:dyDescent="0.2">
      <c r="A1989" s="475">
        <v>1985</v>
      </c>
      <c r="B1989" s="56">
        <v>0.53784875831736934</v>
      </c>
      <c r="C1989" s="46">
        <v>1500</v>
      </c>
      <c r="D1989" s="56">
        <v>0.2</v>
      </c>
      <c r="E1989" s="56">
        <v>0.12357164136512966</v>
      </c>
      <c r="F1989" s="250">
        <v>2025.79</v>
      </c>
      <c r="G1989" s="76">
        <v>50444120368.784775</v>
      </c>
      <c r="H1989" s="46">
        <v>3292069.9306816934</v>
      </c>
      <c r="I1989" s="76">
        <v>167352115275.79071</v>
      </c>
      <c r="J1989" s="56">
        <v>0.53267715435496976</v>
      </c>
      <c r="K1989" s="76">
        <v>9253092777.0028229</v>
      </c>
      <c r="L1989" s="76">
        <v>7298602019.0620794</v>
      </c>
      <c r="M1989" s="76">
        <v>41188101849.417694</v>
      </c>
      <c r="N1989" s="76">
        <v>47855700785.362877</v>
      </c>
      <c r="O1989" s="76">
        <v>28359.614359142284</v>
      </c>
      <c r="P1989" s="46">
        <v>322353.258898139</v>
      </c>
      <c r="Q1989" s="46">
        <v>163863.95127709667</v>
      </c>
      <c r="R1989" s="76">
        <v>303887189162.31653</v>
      </c>
      <c r="S1989" s="56">
        <v>0.5515759374542768</v>
      </c>
      <c r="T1989" s="56">
        <v>0.45245549050616157</v>
      </c>
      <c r="U1989" s="46">
        <v>15.106898064017576</v>
      </c>
      <c r="V1989" s="76">
        <v>2389437084647.9194</v>
      </c>
      <c r="W1989" s="84">
        <v>754.07402329647152</v>
      </c>
      <c r="X1989" s="82">
        <v>4.6194202626134918E-2</v>
      </c>
      <c r="Y1989" s="476">
        <v>2.0000000000000001E-4</v>
      </c>
    </row>
    <row r="1990" spans="1:25" x14ac:dyDescent="0.2">
      <c r="A1990" s="475">
        <v>1986</v>
      </c>
      <c r="B1990" s="56">
        <v>0.49065826826559872</v>
      </c>
      <c r="C1990" s="46">
        <v>2912.0469230351855</v>
      </c>
      <c r="D1990" s="56">
        <v>0.58331025399894154</v>
      </c>
      <c r="E1990" s="56">
        <v>0.59177944948571215</v>
      </c>
      <c r="F1990" s="250">
        <v>2024.3</v>
      </c>
      <c r="G1990" s="76">
        <v>296608857896.1709</v>
      </c>
      <c r="H1990" s="46">
        <v>12444057.584968293</v>
      </c>
      <c r="I1990" s="76">
        <v>309843695554.24066</v>
      </c>
      <c r="J1990" s="56">
        <v>0.33942974385297675</v>
      </c>
      <c r="K1990" s="76">
        <v>23024293017.579334</v>
      </c>
      <c r="L1990" s="76">
        <v>39371493136.647446</v>
      </c>
      <c r="M1990" s="76">
        <v>273805471426.48245</v>
      </c>
      <c r="N1990" s="76">
        <v>22955241838.124969</v>
      </c>
      <c r="O1990" s="76">
        <v>14567.390135333317</v>
      </c>
      <c r="P1990" s="46">
        <v>201206.45975176632</v>
      </c>
      <c r="Q1990" s="46">
        <v>100064.04488584546</v>
      </c>
      <c r="R1990" s="76">
        <v>1049731107279.792</v>
      </c>
      <c r="S1990" s="56">
        <v>0.64131942295247368</v>
      </c>
      <c r="T1990" s="56">
        <v>0.3516973711940331</v>
      </c>
      <c r="U1990" s="46">
        <v>17.757594607844091</v>
      </c>
      <c r="V1990" s="76">
        <v>7205869898840.6582</v>
      </c>
      <c r="W1990" s="84">
        <v>2274.4797832322688</v>
      </c>
      <c r="X1990" s="82">
        <v>4.1115433309214869E-2</v>
      </c>
      <c r="Y1990" s="476">
        <v>2.0000000000000001E-4</v>
      </c>
    </row>
    <row r="1991" spans="1:25" x14ac:dyDescent="0.2">
      <c r="A1991" s="475">
        <v>1987</v>
      </c>
      <c r="B1991" s="56">
        <v>0.57713998533052524</v>
      </c>
      <c r="C1991" s="46">
        <v>4762.4930472799442</v>
      </c>
      <c r="D1991" s="56">
        <v>0.52983669039740611</v>
      </c>
      <c r="E1991" s="56">
        <v>0.34133348530171637</v>
      </c>
      <c r="F1991" s="250">
        <v>2025.75</v>
      </c>
      <c r="G1991" s="76">
        <v>141605576084.87311</v>
      </c>
      <c r="H1991" s="46">
        <v>10740076.227380037</v>
      </c>
      <c r="I1991" s="76">
        <v>347233572073.93744</v>
      </c>
      <c r="J1991" s="56">
        <v>0.36672992519714254</v>
      </c>
      <c r="K1991" s="76">
        <v>10506469479.936453</v>
      </c>
      <c r="L1991" s="76">
        <v>1918643768.1000636</v>
      </c>
      <c r="M1991" s="76">
        <v>117170631339.88464</v>
      </c>
      <c r="N1991" s="76">
        <v>45432359141.490753</v>
      </c>
      <c r="O1991" s="76">
        <v>36872.494349605833</v>
      </c>
      <c r="P1991" s="46">
        <v>272732.20022938726</v>
      </c>
      <c r="Q1991" s="46">
        <v>154132.97982558087</v>
      </c>
      <c r="R1991" s="76">
        <v>738100624565.91187</v>
      </c>
      <c r="S1991" s="56">
        <v>0.55562676845182379</v>
      </c>
      <c r="T1991" s="56">
        <v>0.34103169107592574</v>
      </c>
      <c r="U1991" s="46">
        <v>16.309017112155857</v>
      </c>
      <c r="V1991" s="76">
        <v>4564773304462.8984</v>
      </c>
      <c r="W1991" s="84">
        <v>1441.6017565827353</v>
      </c>
      <c r="X1991" s="82">
        <v>4.4437737791742843E-2</v>
      </c>
      <c r="Y1991" s="476">
        <v>2.0000000000000001E-4</v>
      </c>
    </row>
    <row r="1992" spans="1:25" x14ac:dyDescent="0.2">
      <c r="A1992" s="475">
        <v>1988</v>
      </c>
      <c r="B1992" s="56">
        <v>0.54669588512218259</v>
      </c>
      <c r="C1992" s="46">
        <v>5556.634873201062</v>
      </c>
      <c r="D1992" s="56">
        <v>0.75442840545672507</v>
      </c>
      <c r="E1992" s="56">
        <v>0.55506092262375983</v>
      </c>
      <c r="F1992" s="250">
        <v>2024.07</v>
      </c>
      <c r="G1992" s="76">
        <v>383944232262.93719</v>
      </c>
      <c r="H1992" s="46">
        <v>17899606.743015863</v>
      </c>
      <c r="I1992" s="76">
        <v>523679297122.33026</v>
      </c>
      <c r="J1992" s="56">
        <v>0.36211961650959801</v>
      </c>
      <c r="K1992" s="76">
        <v>26818987024.268196</v>
      </c>
      <c r="L1992" s="76">
        <v>43612464903.549187</v>
      </c>
      <c r="M1992" s="76">
        <v>289877377489.87433</v>
      </c>
      <c r="N1992" s="76">
        <v>56502482338.011909</v>
      </c>
      <c r="O1992" s="76">
        <v>45000</v>
      </c>
      <c r="P1992" s="46">
        <v>338194.24293615005</v>
      </c>
      <c r="Q1992" s="46">
        <v>198530.04628899827</v>
      </c>
      <c r="R1992" s="76">
        <v>1338160408745.4773</v>
      </c>
      <c r="S1992" s="56">
        <v>0.59335441501494413</v>
      </c>
      <c r="T1992" s="56">
        <v>0.40417056688033776</v>
      </c>
      <c r="U1992" s="46">
        <v>17.215943285948125</v>
      </c>
      <c r="V1992" s="76">
        <v>10131667792333.928</v>
      </c>
      <c r="W1992" s="84">
        <v>3198.5669902783529</v>
      </c>
      <c r="X1992" s="82">
        <v>4.2919194885970915E-2</v>
      </c>
      <c r="Y1992" s="476">
        <v>2.0000000000000001E-4</v>
      </c>
    </row>
    <row r="1993" spans="1:25" x14ac:dyDescent="0.2">
      <c r="A1993" s="475">
        <v>1989</v>
      </c>
      <c r="B1993" s="56">
        <v>0.40558234376058688</v>
      </c>
      <c r="C1993" s="46">
        <v>2399.5954922248875</v>
      </c>
      <c r="D1993" s="56">
        <v>0.90480509112463192</v>
      </c>
      <c r="E1993" s="56">
        <v>0.40993735753161675</v>
      </c>
      <c r="F1993" s="250">
        <v>2024.56</v>
      </c>
      <c r="G1993" s="76">
        <v>479207618156.81714</v>
      </c>
      <c r="H1993" s="46">
        <v>25420967.942034908</v>
      </c>
      <c r="I1993" s="76">
        <v>542101538515.52692</v>
      </c>
      <c r="J1993" s="56">
        <v>0.30556364621728493</v>
      </c>
      <c r="K1993" s="76">
        <v>14952414280.70682</v>
      </c>
      <c r="L1993" s="76">
        <v>0</v>
      </c>
      <c r="M1993" s="76">
        <v>304506590263.44208</v>
      </c>
      <c r="N1993" s="76">
        <v>99639236934.488419</v>
      </c>
      <c r="O1993" s="76">
        <v>26767.175549605148</v>
      </c>
      <c r="P1993" s="46">
        <v>623710.29882432753</v>
      </c>
      <c r="Q1993" s="46">
        <v>419385.89660806383</v>
      </c>
      <c r="R1993" s="76">
        <v>1469722166725.9148</v>
      </c>
      <c r="S1993" s="56">
        <v>0.5753511839709079</v>
      </c>
      <c r="T1993" s="56">
        <v>0.41343081722385827</v>
      </c>
      <c r="U1993" s="46">
        <v>17.702918321224612</v>
      </c>
      <c r="V1993" s="76">
        <v>11824376425361.621</v>
      </c>
      <c r="W1993" s="84">
        <v>3729.5716661539495</v>
      </c>
      <c r="X1993" s="82">
        <v>4.1135221285980968E-2</v>
      </c>
      <c r="Y1993" s="476">
        <v>2.0000000000000001E-4</v>
      </c>
    </row>
    <row r="1994" spans="1:25" x14ac:dyDescent="0.2">
      <c r="A1994" s="475">
        <v>1990</v>
      </c>
      <c r="B1994" s="56">
        <v>0.63586257599730245</v>
      </c>
      <c r="C1994" s="46">
        <v>3141.694195562487</v>
      </c>
      <c r="D1994" s="56">
        <v>0.31624575684919287</v>
      </c>
      <c r="E1994" s="56">
        <v>0.45425357915846348</v>
      </c>
      <c r="F1994" s="250">
        <v>2023.75</v>
      </c>
      <c r="G1994" s="76">
        <v>314255659466.25494</v>
      </c>
      <c r="H1994" s="46">
        <v>5243454.6980785327</v>
      </c>
      <c r="I1994" s="76">
        <v>215488749904.02246</v>
      </c>
      <c r="J1994" s="56">
        <v>0.51197920810598929</v>
      </c>
      <c r="K1994" s="76">
        <v>7299571278.6954374</v>
      </c>
      <c r="L1994" s="76">
        <v>0</v>
      </c>
      <c r="M1994" s="76">
        <v>235875107400.04245</v>
      </c>
      <c r="N1994" s="76">
        <v>155865562027.26917</v>
      </c>
      <c r="O1994" s="76">
        <v>25133.717514232292</v>
      </c>
      <c r="P1994" s="46">
        <v>1005877.4441421321</v>
      </c>
      <c r="Q1994" s="46">
        <v>650521.601019733</v>
      </c>
      <c r="R1994" s="76">
        <v>835279182937.97424</v>
      </c>
      <c r="S1994" s="56">
        <v>0.6172968020458075</v>
      </c>
      <c r="T1994" s="56">
        <v>0.51610991499585934</v>
      </c>
      <c r="U1994" s="46">
        <v>17.353749804973059</v>
      </c>
      <c r="V1994" s="76">
        <v>8233259604548.2686</v>
      </c>
      <c r="W1994" s="84">
        <v>2596.6200281416814</v>
      </c>
      <c r="X1994" s="82">
        <v>4.186843097737121E-2</v>
      </c>
      <c r="Y1994" s="476">
        <v>2.0000000000000001E-4</v>
      </c>
    </row>
    <row r="1995" spans="1:25" x14ac:dyDescent="0.2">
      <c r="A1995" s="475">
        <v>1991</v>
      </c>
      <c r="B1995" s="56">
        <v>0.44229704462595187</v>
      </c>
      <c r="C1995" s="46">
        <v>11264.950014852864</v>
      </c>
      <c r="D1995" s="56">
        <v>0.72272296653814183</v>
      </c>
      <c r="E1995" s="56">
        <v>0.68573635909129593</v>
      </c>
      <c r="F1995" s="250">
        <v>2025.46</v>
      </c>
      <c r="G1995" s="76">
        <v>88027169383.796539</v>
      </c>
      <c r="H1995" s="46">
        <v>14857058.63088879</v>
      </c>
      <c r="I1995" s="76">
        <v>478359635675.59155</v>
      </c>
      <c r="J1995" s="56">
        <v>0.44229704462595187</v>
      </c>
      <c r="K1995" s="76">
        <v>15234838548.847132</v>
      </c>
      <c r="L1995" s="76">
        <v>4243787347.823101</v>
      </c>
      <c r="M1995" s="76">
        <v>107077319932.56168</v>
      </c>
      <c r="N1995" s="76">
        <v>2864846127.9254708</v>
      </c>
      <c r="O1995" s="76">
        <v>34615.153089913925</v>
      </c>
      <c r="P1995" s="46">
        <v>66820.323696504434</v>
      </c>
      <c r="Q1995" s="46">
        <v>11268.33092412611</v>
      </c>
      <c r="R1995" s="76">
        <v>810068409181.28442</v>
      </c>
      <c r="S1995" s="56">
        <v>0.58073047150301516</v>
      </c>
      <c r="T1995" s="56">
        <v>0.3139303769981428</v>
      </c>
      <c r="U1995" s="46">
        <v>14.991175398579552</v>
      </c>
      <c r="V1995" s="76">
        <v>4211224815437.3813</v>
      </c>
      <c r="W1995" s="84">
        <v>1328.8184001327002</v>
      </c>
      <c r="X1995" s="82">
        <v>4.909374101560271E-2</v>
      </c>
      <c r="Y1995" s="476">
        <v>2.0000000000000001E-4</v>
      </c>
    </row>
    <row r="1996" spans="1:25" x14ac:dyDescent="0.2">
      <c r="A1996" s="475">
        <v>1992</v>
      </c>
      <c r="B1996" s="56">
        <v>0.6034989205164023</v>
      </c>
      <c r="C1996" s="46">
        <v>6062.850230768765</v>
      </c>
      <c r="D1996" s="56">
        <v>0.40509069804035253</v>
      </c>
      <c r="E1996" s="56">
        <v>0.31616739689438134</v>
      </c>
      <c r="F1996" s="250">
        <v>2026.38</v>
      </c>
      <c r="G1996" s="76">
        <v>31815386435.432034</v>
      </c>
      <c r="H1996" s="46">
        <v>7433394.0019393777</v>
      </c>
      <c r="I1996" s="76">
        <v>296282120382.78406</v>
      </c>
      <c r="J1996" s="56">
        <v>0.46726368488163927</v>
      </c>
      <c r="K1996" s="76">
        <v>28559683416.798958</v>
      </c>
      <c r="L1996" s="76">
        <v>41010807847.52401</v>
      </c>
      <c r="M1996" s="76">
        <v>43400528600.83651</v>
      </c>
      <c r="N1996" s="76">
        <v>57014394856.629692</v>
      </c>
      <c r="O1996" s="76">
        <v>28611.577019119417</v>
      </c>
      <c r="P1996" s="46">
        <v>351316.33364002802</v>
      </c>
      <c r="Q1996" s="46">
        <v>198487.37466867323</v>
      </c>
      <c r="R1996" s="76">
        <v>540933130833.37286</v>
      </c>
      <c r="S1996" s="56">
        <v>0.54546428238119571</v>
      </c>
      <c r="T1996" s="56">
        <v>0.32276646894628414</v>
      </c>
      <c r="U1996" s="46">
        <v>13.849515018385063</v>
      </c>
      <c r="V1996" s="76">
        <v>2853443653444.5034</v>
      </c>
      <c r="W1996" s="84">
        <v>900.29837072413068</v>
      </c>
      <c r="X1996" s="82">
        <v>4.9326970661636473E-2</v>
      </c>
      <c r="Y1996" s="476">
        <v>2.0000000000000001E-4</v>
      </c>
    </row>
    <row r="1997" spans="1:25" x14ac:dyDescent="0.2">
      <c r="A1997" s="475">
        <v>1993</v>
      </c>
      <c r="B1997" s="56">
        <v>0.44878545152702753</v>
      </c>
      <c r="C1997" s="46">
        <v>9374.8406504936374</v>
      </c>
      <c r="D1997" s="56">
        <v>0.68525621184961938</v>
      </c>
      <c r="E1997" s="56">
        <v>0.32749743666380954</v>
      </c>
      <c r="F1997" s="250">
        <v>2024.7</v>
      </c>
      <c r="G1997" s="76">
        <v>203427972339.54166</v>
      </c>
      <c r="H1997" s="46">
        <v>14540690.087334353</v>
      </c>
      <c r="I1997" s="76">
        <v>384487385206.47559</v>
      </c>
      <c r="J1997" s="56">
        <v>0.37966752116156877</v>
      </c>
      <c r="K1997" s="76">
        <v>11975426072.07048</v>
      </c>
      <c r="L1997" s="76">
        <v>18379228312.846447</v>
      </c>
      <c r="M1997" s="76">
        <v>104911327326.50677</v>
      </c>
      <c r="N1997" s="76">
        <v>7521577994.8275671</v>
      </c>
      <c r="O1997" s="76">
        <v>20303.865127420082</v>
      </c>
      <c r="P1997" s="46">
        <v>101745.95581434955</v>
      </c>
      <c r="Q1997" s="46">
        <v>33270.037036405331</v>
      </c>
      <c r="R1997" s="76">
        <v>782172908228.70288</v>
      </c>
      <c r="S1997" s="56">
        <v>0.58372364608577698</v>
      </c>
      <c r="T1997" s="56">
        <v>0.42756522959555437</v>
      </c>
      <c r="U1997" s="46">
        <v>16.590890908529961</v>
      </c>
      <c r="V1997" s="76">
        <v>6089874398521.1982</v>
      </c>
      <c r="W1997" s="84">
        <v>1923.0589954107968</v>
      </c>
      <c r="X1997" s="82">
        <v>4.4416388461647985E-2</v>
      </c>
      <c r="Y1997" s="476">
        <v>2.0000000000000001E-4</v>
      </c>
    </row>
    <row r="1998" spans="1:25" x14ac:dyDescent="0.2">
      <c r="A1998" s="475">
        <v>1994</v>
      </c>
      <c r="B1998" s="56">
        <v>0.45366660798746966</v>
      </c>
      <c r="C1998" s="46">
        <v>3534.2055968135564</v>
      </c>
      <c r="D1998" s="56">
        <v>0.65731586143816734</v>
      </c>
      <c r="E1998" s="56">
        <v>0.38045038232062522</v>
      </c>
      <c r="F1998" s="250">
        <v>2024.8</v>
      </c>
      <c r="G1998" s="76">
        <v>148801393411.74426</v>
      </c>
      <c r="H1998" s="46">
        <v>14663814.032199116</v>
      </c>
      <c r="I1998" s="76">
        <v>430463339084.84528</v>
      </c>
      <c r="J1998" s="56">
        <v>0.43839911352448735</v>
      </c>
      <c r="K1998" s="76">
        <v>12631590771.577202</v>
      </c>
      <c r="L1998" s="76">
        <v>5366736044.4131737</v>
      </c>
      <c r="M1998" s="76">
        <v>99331540163.877121</v>
      </c>
      <c r="N1998" s="76">
        <v>26909296065.07534</v>
      </c>
      <c r="O1998" s="76">
        <v>32452.943383207436</v>
      </c>
      <c r="P1998" s="46">
        <v>221375.28548400284</v>
      </c>
      <c r="Q1998" s="46">
        <v>113274.96241204918</v>
      </c>
      <c r="R1998" s="76">
        <v>744380923688.69934</v>
      </c>
      <c r="S1998" s="56">
        <v>0.56613243762969712</v>
      </c>
      <c r="T1998" s="56">
        <v>0.3879137244046878</v>
      </c>
      <c r="U1998" s="46">
        <v>16.013421386786597</v>
      </c>
      <c r="V1998" s="76">
        <v>5175457349348.624</v>
      </c>
      <c r="W1998" s="84">
        <v>1632.8428324522433</v>
      </c>
      <c r="X1998" s="82">
        <v>4.4700630624200807E-2</v>
      </c>
      <c r="Y1998" s="476">
        <v>2.0000000000000001E-4</v>
      </c>
    </row>
    <row r="1999" spans="1:25" x14ac:dyDescent="0.2">
      <c r="A1999" s="475">
        <v>1995</v>
      </c>
      <c r="B1999" s="56">
        <v>0.55220848984149784</v>
      </c>
      <c r="C1999" s="46">
        <v>3835.6137677671404</v>
      </c>
      <c r="D1999" s="56">
        <v>0.90135337024869833</v>
      </c>
      <c r="E1999" s="56">
        <v>0.60824378887375841</v>
      </c>
      <c r="F1999" s="250">
        <v>2026.52</v>
      </c>
      <c r="G1999" s="76">
        <v>113313571496.67917</v>
      </c>
      <c r="H1999" s="46">
        <v>24910601.137829196</v>
      </c>
      <c r="I1999" s="76">
        <v>578419003745.36377</v>
      </c>
      <c r="J1999" s="56">
        <v>0.31093536034730562</v>
      </c>
      <c r="K1999" s="76">
        <v>44833251877.188919</v>
      </c>
      <c r="L1999" s="76">
        <v>81204775504.126114</v>
      </c>
      <c r="M1999" s="76">
        <v>19194978125.502975</v>
      </c>
      <c r="N1999" s="76">
        <v>30256449385.276909</v>
      </c>
      <c r="O1999" s="76">
        <v>43353.660352124309</v>
      </c>
      <c r="P1999" s="46">
        <v>234559.1824871125</v>
      </c>
      <c r="Q1999" s="46">
        <v>118221.61402857234</v>
      </c>
      <c r="R1999" s="76">
        <v>915861261829.88538</v>
      </c>
      <c r="S1999" s="56">
        <v>0.46121448974990409</v>
      </c>
      <c r="T1999" s="56">
        <v>0.28685905268965212</v>
      </c>
      <c r="U1999" s="46">
        <v>15.30342198219485</v>
      </c>
      <c r="V1999" s="76">
        <v>4500286771308.1855</v>
      </c>
      <c r="W1999" s="84">
        <v>1420.5500604691545</v>
      </c>
      <c r="X1999" s="82">
        <v>4.6256516895885849E-2</v>
      </c>
      <c r="Y1999" s="476">
        <v>2.0000000000000001E-4</v>
      </c>
    </row>
    <row r="2000" spans="1:25" x14ac:dyDescent="0.2">
      <c r="A2000" s="475">
        <v>1996</v>
      </c>
      <c r="B2000" s="56">
        <v>0.62044098616607324</v>
      </c>
      <c r="C2000" s="46">
        <v>4913.961716915067</v>
      </c>
      <c r="D2000" s="56">
        <v>0.9245125523347304</v>
      </c>
      <c r="E2000" s="56">
        <v>0.68708680785469933</v>
      </c>
      <c r="F2000" s="250">
        <v>2024.15</v>
      </c>
      <c r="G2000" s="76">
        <v>307653894165.43256</v>
      </c>
      <c r="H2000" s="46">
        <v>25874138.938768964</v>
      </c>
      <c r="I2000" s="76">
        <v>603409779142.39514</v>
      </c>
      <c r="J2000" s="56">
        <v>0.31755862111603272</v>
      </c>
      <c r="K2000" s="76">
        <v>12109229488.55677</v>
      </c>
      <c r="L2000" s="76">
        <v>0</v>
      </c>
      <c r="M2000" s="76">
        <v>225507481386.02032</v>
      </c>
      <c r="N2000" s="76">
        <v>43208194831.545639</v>
      </c>
      <c r="O2000" s="76">
        <v>24800.270636576133</v>
      </c>
      <c r="P2000" s="46">
        <v>305300.8629393602</v>
      </c>
      <c r="Q2000" s="46">
        <v>169701.9868411003</v>
      </c>
      <c r="R2000" s="76">
        <v>1213040818879.2881</v>
      </c>
      <c r="S2000" s="56">
        <v>0.53513706630925628</v>
      </c>
      <c r="T2000" s="56">
        <v>0.36082036201379963</v>
      </c>
      <c r="U2000" s="46">
        <v>17.19103604827168</v>
      </c>
      <c r="V2000" s="76">
        <v>8196552511554.9043</v>
      </c>
      <c r="W2000" s="84">
        <v>2585.9404734484101</v>
      </c>
      <c r="X2000" s="82">
        <v>4.2534810779512974E-2</v>
      </c>
      <c r="Y2000" s="476">
        <v>2.0000000000000001E-4</v>
      </c>
    </row>
    <row r="2001" spans="1:25" x14ac:dyDescent="0.2">
      <c r="A2001" s="475">
        <v>1997</v>
      </c>
      <c r="B2001" s="56">
        <v>0.56500503199602736</v>
      </c>
      <c r="C2001" s="46">
        <v>7329.958213307008</v>
      </c>
      <c r="D2001" s="56">
        <v>0.7603877699270486</v>
      </c>
      <c r="E2001" s="56">
        <v>0.3089344758840819</v>
      </c>
      <c r="F2001" s="250">
        <v>2023.75</v>
      </c>
      <c r="G2001" s="76">
        <v>172510311166.94617</v>
      </c>
      <c r="H2001" s="46">
        <v>17353552.259508308</v>
      </c>
      <c r="I2001" s="76">
        <v>378109322694.05176</v>
      </c>
      <c r="J2001" s="56">
        <v>0.1912488691346742</v>
      </c>
      <c r="K2001" s="76">
        <v>14206208931.395241</v>
      </c>
      <c r="L2001" s="76">
        <v>11238193100.358009</v>
      </c>
      <c r="M2001" s="76">
        <v>265277336507.00815</v>
      </c>
      <c r="N2001" s="76">
        <v>27981622843.349121</v>
      </c>
      <c r="O2001" s="76">
        <v>22941.706713418032</v>
      </c>
      <c r="P2001" s="46">
        <v>215947.97949638712</v>
      </c>
      <c r="Q2001" s="46">
        <v>107418.94989459492</v>
      </c>
      <c r="R2001" s="76">
        <v>971129724849.92798</v>
      </c>
      <c r="S2001" s="56">
        <v>0.54046408176173655</v>
      </c>
      <c r="T2001" s="56">
        <v>0.2198879199115143</v>
      </c>
      <c r="U2001" s="46">
        <v>17.758608113393308</v>
      </c>
      <c r="V2001" s="76">
        <v>4137274008303.3179</v>
      </c>
      <c r="W2001" s="84">
        <v>1305.9431343073202</v>
      </c>
      <c r="X2001" s="82">
        <v>4.1657471468433717E-2</v>
      </c>
      <c r="Y2001" s="476">
        <v>2.0000000000000001E-4</v>
      </c>
    </row>
    <row r="2002" spans="1:25" x14ac:dyDescent="0.2">
      <c r="A2002" s="475">
        <v>1998</v>
      </c>
      <c r="B2002" s="56">
        <v>0.63735977375230579</v>
      </c>
      <c r="C2002" s="46">
        <v>5156.506561135403</v>
      </c>
      <c r="D2002" s="56">
        <v>1.2197138256276614</v>
      </c>
      <c r="E2002" s="56">
        <v>0.50293250296534997</v>
      </c>
      <c r="F2002" s="250">
        <v>2025.79</v>
      </c>
      <c r="G2002" s="76">
        <v>375510049145.448</v>
      </c>
      <c r="H2002" s="46">
        <v>21944954.985517021</v>
      </c>
      <c r="I2002" s="76">
        <v>405231538285.90295</v>
      </c>
      <c r="J2002" s="56">
        <v>0.14126348158571911</v>
      </c>
      <c r="K2002" s="76">
        <v>22413577009.47821</v>
      </c>
      <c r="L2002" s="76">
        <v>32085150818.496826</v>
      </c>
      <c r="M2002" s="76">
        <v>201260470959.73788</v>
      </c>
      <c r="N2002" s="76">
        <v>1618796381.7672455</v>
      </c>
      <c r="O2002" s="76">
        <v>40268.785295652779</v>
      </c>
      <c r="P2002" s="46">
        <v>47911</v>
      </c>
      <c r="Q2002" s="46">
        <v>6541</v>
      </c>
      <c r="R2002" s="76">
        <v>1117558210607.7896</v>
      </c>
      <c r="S2002" s="56">
        <v>0.55115699661286277</v>
      </c>
      <c r="T2002" s="56">
        <v>0.3724352518213791</v>
      </c>
      <c r="U2002" s="46">
        <v>18.357609931535027</v>
      </c>
      <c r="V2002" s="76">
        <v>8171747866727.8984</v>
      </c>
      <c r="W2002" s="84">
        <v>2578.1644032898644</v>
      </c>
      <c r="X2002" s="82">
        <v>4.1097565595913182E-2</v>
      </c>
      <c r="Y2002" s="476">
        <v>2.0000000000000001E-4</v>
      </c>
    </row>
    <row r="2003" spans="1:25" x14ac:dyDescent="0.2">
      <c r="A2003" s="475">
        <v>1999</v>
      </c>
      <c r="B2003" s="56">
        <v>0.34717699850878203</v>
      </c>
      <c r="C2003" s="46">
        <v>8711.2193353845105</v>
      </c>
      <c r="D2003" s="56">
        <v>1.0257136955674795</v>
      </c>
      <c r="E2003" s="56">
        <v>0.48955178453782955</v>
      </c>
      <c r="F2003" s="250">
        <v>2027.33</v>
      </c>
      <c r="G2003" s="76">
        <v>47412985855.405457</v>
      </c>
      <c r="H2003" s="46">
        <v>15964199.480520245</v>
      </c>
      <c r="I2003" s="76">
        <v>354225770867.47101</v>
      </c>
      <c r="J2003" s="56">
        <v>0.1725017760055314</v>
      </c>
      <c r="K2003" s="76">
        <v>39311747793.625595</v>
      </c>
      <c r="L2003" s="76">
        <v>76754146124.988297</v>
      </c>
      <c r="M2003" s="76">
        <v>0</v>
      </c>
      <c r="N2003" s="76">
        <v>3634223622.6381645</v>
      </c>
      <c r="O2003" s="76">
        <v>21414.325838599529</v>
      </c>
      <c r="P2003" s="46">
        <v>74747.77313082607</v>
      </c>
      <c r="Q2003" s="46">
        <v>13250.193282706521</v>
      </c>
      <c r="R2003" s="76">
        <v>539303950221.55066</v>
      </c>
      <c r="S2003" s="56">
        <v>0.36781249557125895</v>
      </c>
      <c r="T2003" s="56">
        <v>0.20928415720281229</v>
      </c>
      <c r="U2003" s="46">
        <v>14.917725241529165</v>
      </c>
      <c r="V2003" s="76">
        <v>1833622629863.1511</v>
      </c>
      <c r="W2003" s="84">
        <v>578.32313227067903</v>
      </c>
      <c r="X2003" s="82">
        <v>5.0473072551052878E-2</v>
      </c>
      <c r="Y2003" s="476">
        <v>2.0000000000000001E-4</v>
      </c>
    </row>
    <row r="2004" spans="1:25" x14ac:dyDescent="0.2">
      <c r="A2004" s="475">
        <v>2000</v>
      </c>
      <c r="B2004" s="56">
        <v>0.44893907163086844</v>
      </c>
      <c r="C2004" s="46">
        <v>3305.2747281716643</v>
      </c>
      <c r="D2004" s="56">
        <v>0.2</v>
      </c>
      <c r="E2004" s="56">
        <v>0.60353072874952018</v>
      </c>
      <c r="F2004" s="250">
        <v>2027.31</v>
      </c>
      <c r="G2004" s="76">
        <v>47681315995.44558</v>
      </c>
      <c r="H2004" s="46">
        <v>3300026.865307041</v>
      </c>
      <c r="I2004" s="76">
        <v>162087086443.15347</v>
      </c>
      <c r="J2004" s="56">
        <v>0.44893907163086844</v>
      </c>
      <c r="K2004" s="76">
        <v>31006185801.70364</v>
      </c>
      <c r="L2004" s="76">
        <v>61536980187.06546</v>
      </c>
      <c r="M2004" s="76">
        <v>0</v>
      </c>
      <c r="N2004" s="76">
        <v>147485230612.49387</v>
      </c>
      <c r="O2004" s="76">
        <v>16381.581990369399</v>
      </c>
      <c r="P2004" s="46">
        <v>912712.93492467236</v>
      </c>
      <c r="Q2004" s="46">
        <v>587525.83754691586</v>
      </c>
      <c r="R2004" s="76">
        <v>423765107085.84851</v>
      </c>
      <c r="S2004" s="56">
        <v>0.43661270931939367</v>
      </c>
      <c r="T2004" s="56">
        <v>0.33650139897809772</v>
      </c>
      <c r="U2004" s="46">
        <v>14.735223383146201</v>
      </c>
      <c r="V2004" s="76">
        <v>2396262740585.083</v>
      </c>
      <c r="W2004" s="84">
        <v>755.89247886567568</v>
      </c>
      <c r="X2004" s="82">
        <v>4.7728685607147575E-2</v>
      </c>
      <c r="Y2004" s="476">
        <v>2.0000000000000001E-4</v>
      </c>
    </row>
    <row r="2005" spans="1:25" x14ac:dyDescent="0.2">
      <c r="A2005" s="475">
        <v>2001</v>
      </c>
      <c r="B2005" s="56">
        <v>0.53208586304199623</v>
      </c>
      <c r="C2005" s="46">
        <v>2414.8590116812402</v>
      </c>
      <c r="D2005" s="56">
        <v>1.1695852818433887</v>
      </c>
      <c r="E2005" s="56">
        <v>0.7</v>
      </c>
      <c r="F2005" s="250">
        <v>2023.91</v>
      </c>
      <c r="G2005" s="76">
        <v>591257644039.93542</v>
      </c>
      <c r="H2005" s="46">
        <v>43948033.121541746</v>
      </c>
      <c r="I2005" s="76">
        <v>650358217608.66199</v>
      </c>
      <c r="J2005" s="56">
        <v>-6.6366626536074724E-2</v>
      </c>
      <c r="K2005" s="76">
        <v>15612195983.959089</v>
      </c>
      <c r="L2005" s="76">
        <v>0</v>
      </c>
      <c r="M2005" s="76">
        <v>484038094576.73218</v>
      </c>
      <c r="N2005" s="76">
        <v>51152650331.374138</v>
      </c>
      <c r="O2005" s="76">
        <v>24927.523774781726</v>
      </c>
      <c r="P2005" s="46">
        <v>327283.27494146721</v>
      </c>
      <c r="Q2005" s="46">
        <v>180791.6788003215</v>
      </c>
      <c r="R2005" s="76">
        <v>1872232706946.7651</v>
      </c>
      <c r="S2005" s="56">
        <v>0.48179991589504795</v>
      </c>
      <c r="T2005" s="56">
        <v>0.26430770342812332</v>
      </c>
      <c r="U2005" s="46">
        <v>23.622225753791131</v>
      </c>
      <c r="V2005" s="76">
        <v>12572109079381.197</v>
      </c>
      <c r="W2005" s="84">
        <v>3968.5610364478675</v>
      </c>
      <c r="X2005" s="82">
        <v>3.1636172725427111E-2</v>
      </c>
      <c r="Y2005" s="476">
        <v>2.0000000000000001E-4</v>
      </c>
    </row>
    <row r="2006" spans="1:25" x14ac:dyDescent="0.2">
      <c r="A2006" s="475">
        <v>2002</v>
      </c>
      <c r="B2006" s="56">
        <v>0.68415726363161544</v>
      </c>
      <c r="C2006" s="46">
        <v>1500</v>
      </c>
      <c r="D2006" s="56">
        <v>0.71696558457295256</v>
      </c>
      <c r="E2006" s="56">
        <v>0.33543644388828819</v>
      </c>
      <c r="F2006" s="250">
        <v>2024.48</v>
      </c>
      <c r="G2006" s="76">
        <v>201787005610.42038</v>
      </c>
      <c r="H2006" s="46">
        <v>17812287.311371144</v>
      </c>
      <c r="I2006" s="76">
        <v>574964614189.94922</v>
      </c>
      <c r="J2006" s="56">
        <v>0.46416681856296493</v>
      </c>
      <c r="K2006" s="76">
        <v>11885800323.854872</v>
      </c>
      <c r="L2006" s="76">
        <v>0</v>
      </c>
      <c r="M2006" s="76">
        <v>177770123903.39944</v>
      </c>
      <c r="N2006" s="76">
        <v>24254864683.18848</v>
      </c>
      <c r="O2006" s="76">
        <v>21358.286744194105</v>
      </c>
      <c r="P2006" s="46">
        <v>191418.32340435521</v>
      </c>
      <c r="Q2006" s="46">
        <v>90700.848595143252</v>
      </c>
      <c r="R2006" s="76">
        <v>1038696190420.2601</v>
      </c>
      <c r="S2006" s="56">
        <v>0.59830355358123444</v>
      </c>
      <c r="T2006" s="56">
        <v>0.39387957271120255</v>
      </c>
      <c r="U2006" s="46">
        <v>15.908247149172391</v>
      </c>
      <c r="V2006" s="76">
        <v>7287702961497.8545</v>
      </c>
      <c r="W2006" s="84">
        <v>2300.5619101777779</v>
      </c>
      <c r="X2006" s="82">
        <v>4.5009860733116587E-2</v>
      </c>
      <c r="Y2006" s="476">
        <v>2.0000000000000001E-4</v>
      </c>
    </row>
    <row r="2007" spans="1:25" x14ac:dyDescent="0.2">
      <c r="A2007" s="475">
        <v>2003</v>
      </c>
      <c r="B2007" s="56">
        <v>0.46419729628891371</v>
      </c>
      <c r="C2007" s="46">
        <v>6136.2755913741839</v>
      </c>
      <c r="D2007" s="56">
        <v>0.98105030332539478</v>
      </c>
      <c r="E2007" s="56">
        <v>0.58165718739573591</v>
      </c>
      <c r="F2007" s="250">
        <v>2023.75</v>
      </c>
      <c r="G2007" s="76">
        <v>390380718415.00073</v>
      </c>
      <c r="H2007" s="46">
        <v>28622509.391862184</v>
      </c>
      <c r="I2007" s="76">
        <v>672755376357.37939</v>
      </c>
      <c r="J2007" s="56">
        <v>0.30193552145437663</v>
      </c>
      <c r="K2007" s="76">
        <v>18656449455.716328</v>
      </c>
      <c r="L2007" s="76">
        <v>0</v>
      </c>
      <c r="M2007" s="76">
        <v>328584889556.96356</v>
      </c>
      <c r="N2007" s="76">
        <v>113304843624.5995</v>
      </c>
      <c r="O2007" s="76">
        <v>29321.241195010978</v>
      </c>
      <c r="P2007" s="46">
        <v>634980.54600363621</v>
      </c>
      <c r="Q2007" s="46">
        <v>425826.31999435904</v>
      </c>
      <c r="R2007" s="76">
        <v>1516732674605.2983</v>
      </c>
      <c r="S2007" s="56">
        <v>0.53188349875848484</v>
      </c>
      <c r="T2007" s="56">
        <v>0.34361419552002609</v>
      </c>
      <c r="U2007" s="46">
        <v>17.442790997451048</v>
      </c>
      <c r="V2007" s="76">
        <v>9829211132828.4551</v>
      </c>
      <c r="W2007" s="84">
        <v>3100.2880084034241</v>
      </c>
      <c r="X2007" s="82">
        <v>4.2246138525809863E-2</v>
      </c>
      <c r="Y2007" s="476">
        <v>2.0000000000000001E-4</v>
      </c>
    </row>
    <row r="2008" spans="1:25" x14ac:dyDescent="0.2">
      <c r="A2008" s="475">
        <v>2004</v>
      </c>
      <c r="B2008" s="56">
        <v>0.4814930543204311</v>
      </c>
      <c r="C2008" s="46">
        <v>7844.9932824673524</v>
      </c>
      <c r="D2008" s="56">
        <v>1.3626248703991695</v>
      </c>
      <c r="E2008" s="56">
        <v>0.47689105832590967</v>
      </c>
      <c r="F2008" s="250">
        <v>2025.45</v>
      </c>
      <c r="G2008" s="76">
        <v>206851715945.08871</v>
      </c>
      <c r="H2008" s="46">
        <v>31764613.312789451</v>
      </c>
      <c r="I2008" s="76">
        <v>563336131300.86523</v>
      </c>
      <c r="J2008" s="56">
        <v>-2.6255972328476096E-2</v>
      </c>
      <c r="K2008" s="76">
        <v>28855179679.455803</v>
      </c>
      <c r="L2008" s="76">
        <v>45381209512.050781</v>
      </c>
      <c r="M2008" s="76">
        <v>180550173837.41696</v>
      </c>
      <c r="N2008" s="76">
        <v>8208073468.5717297</v>
      </c>
      <c r="O2008" s="76">
        <v>27723.029596963373</v>
      </c>
      <c r="P2008" s="46">
        <v>115342.90891770566</v>
      </c>
      <c r="Q2008" s="46">
        <v>26786.407219212258</v>
      </c>
      <c r="R2008" s="76">
        <v>1134986426263.1135</v>
      </c>
      <c r="S2008" s="56">
        <v>0.37477330572188938</v>
      </c>
      <c r="T2008" s="56">
        <v>0.16053994089713097</v>
      </c>
      <c r="U2008" s="46">
        <v>24.304815349110907</v>
      </c>
      <c r="V2008" s="76">
        <v>4550629259038.415</v>
      </c>
      <c r="W2008" s="84">
        <v>1436.2839041962193</v>
      </c>
      <c r="X2008" s="82">
        <v>3.2393009814365673E-2</v>
      </c>
      <c r="Y2008" s="476">
        <v>2.0000000000000001E-4</v>
      </c>
    </row>
    <row r="2009" spans="1:25" x14ac:dyDescent="0.2">
      <c r="A2009" s="475">
        <v>2005</v>
      </c>
      <c r="B2009" s="56">
        <v>0.28284123837689912</v>
      </c>
      <c r="C2009" s="46">
        <v>5250.7224254317325</v>
      </c>
      <c r="D2009" s="56">
        <v>0.7863744453256265</v>
      </c>
      <c r="E2009" s="56">
        <v>0.37558250286098965</v>
      </c>
      <c r="F2009" s="250">
        <v>2024.86</v>
      </c>
      <c r="G2009" s="76">
        <v>357415961967.89307</v>
      </c>
      <c r="H2009" s="46">
        <v>19241795.566195063</v>
      </c>
      <c r="I2009" s="76">
        <v>403641748643.65625</v>
      </c>
      <c r="J2009" s="56">
        <v>0.20539004342544254</v>
      </c>
      <c r="K2009" s="76">
        <v>9526073215.7624149</v>
      </c>
      <c r="L2009" s="76">
        <v>1485444950.3480959</v>
      </c>
      <c r="M2009" s="76">
        <v>224696584016.88693</v>
      </c>
      <c r="N2009" s="76">
        <v>19949885997.944958</v>
      </c>
      <c r="O2009" s="76">
        <v>19504.649742755992</v>
      </c>
      <c r="P2009" s="46">
        <v>173157.42102287774</v>
      </c>
      <c r="Q2009" s="46">
        <v>78971.815338849206</v>
      </c>
      <c r="R2009" s="76">
        <v>1009576208533.4237</v>
      </c>
      <c r="S2009" s="56">
        <v>0.55011326641344249</v>
      </c>
      <c r="T2009" s="56">
        <v>0.41719269207492665</v>
      </c>
      <c r="U2009" s="46">
        <v>18.047857438918975</v>
      </c>
      <c r="V2009" s="76">
        <v>8151197551182.373</v>
      </c>
      <c r="W2009" s="84">
        <v>2572.0558107521256</v>
      </c>
      <c r="X2009" s="82">
        <v>4.1659008388300833E-2</v>
      </c>
      <c r="Y2009" s="476">
        <v>2.0000000000000001E-4</v>
      </c>
    </row>
    <row r="2010" spans="1:25" x14ac:dyDescent="0.2">
      <c r="A2010" s="475">
        <v>2006</v>
      </c>
      <c r="B2010" s="56">
        <v>0.44014385812662926</v>
      </c>
      <c r="C2010" s="46">
        <v>5492.7527337411775</v>
      </c>
      <c r="D2010" s="56">
        <v>1.145345086501846</v>
      </c>
      <c r="E2010" s="56">
        <v>0.46796251050067716</v>
      </c>
      <c r="F2010" s="250">
        <v>2026.17</v>
      </c>
      <c r="G2010" s="76">
        <v>244794850829.16748</v>
      </c>
      <c r="H2010" s="46">
        <v>40116120.056885935</v>
      </c>
      <c r="I2010" s="76">
        <v>682782410996.27307</v>
      </c>
      <c r="J2010" s="56">
        <v>0.15328609947334737</v>
      </c>
      <c r="K2010" s="76">
        <v>41724135072.347206</v>
      </c>
      <c r="L2010" s="76">
        <v>130760608512.23985</v>
      </c>
      <c r="M2010" s="76">
        <v>35360522060.475586</v>
      </c>
      <c r="N2010" s="76">
        <v>79436055100.927185</v>
      </c>
      <c r="O2010" s="76">
        <v>41906.504614128884</v>
      </c>
      <c r="P2010" s="46">
        <v>507605.67724518944</v>
      </c>
      <c r="Q2010" s="46">
        <v>319364.02683526668</v>
      </c>
      <c r="R2010" s="76">
        <v>1157757592180.3328</v>
      </c>
      <c r="S2010" s="56">
        <v>0.36127485268290582</v>
      </c>
      <c r="T2010" s="56">
        <v>0.24057555520034687</v>
      </c>
      <c r="U2010" s="46">
        <v>18.378519361554936</v>
      </c>
      <c r="V2010" s="76">
        <v>5527986545359.9863</v>
      </c>
      <c r="W2010" s="84">
        <v>1740.8007598890672</v>
      </c>
      <c r="X2010" s="82">
        <v>4.0955562010685932E-2</v>
      </c>
      <c r="Y2010" s="476">
        <v>2.0000000000000001E-4</v>
      </c>
    </row>
    <row r="2011" spans="1:25" x14ac:dyDescent="0.2">
      <c r="A2011" s="475">
        <v>2007</v>
      </c>
      <c r="B2011" s="56">
        <v>0.52242355531514284</v>
      </c>
      <c r="C2011" s="46">
        <v>5426.3537626656507</v>
      </c>
      <c r="D2011" s="56">
        <v>0.49893480062989359</v>
      </c>
      <c r="E2011" s="56">
        <v>0.46632918551597408</v>
      </c>
      <c r="F2011" s="250">
        <v>2024.93</v>
      </c>
      <c r="G2011" s="76">
        <v>106473124365.85521</v>
      </c>
      <c r="H2011" s="46">
        <v>9207868.8700453229</v>
      </c>
      <c r="I2011" s="76">
        <v>330847176943.82501</v>
      </c>
      <c r="J2011" s="56">
        <v>0.4425474990349807</v>
      </c>
      <c r="K2011" s="76">
        <v>11139786970.617956</v>
      </c>
      <c r="L2011" s="76">
        <v>6250642636.0600748</v>
      </c>
      <c r="M2011" s="76">
        <v>124670820565.87422</v>
      </c>
      <c r="N2011" s="76">
        <v>96707635451.839966</v>
      </c>
      <c r="O2011" s="76">
        <v>27662.648654538563</v>
      </c>
      <c r="P2011" s="46">
        <v>524793.99413759331</v>
      </c>
      <c r="Q2011" s="46">
        <v>353782.18345804524</v>
      </c>
      <c r="R2011" s="76">
        <v>699933488073.50891</v>
      </c>
      <c r="S2011" s="56">
        <v>0.54563724502730337</v>
      </c>
      <c r="T2011" s="56">
        <v>0.35187036533456761</v>
      </c>
      <c r="U2011" s="46">
        <v>15.514162242767634</v>
      </c>
      <c r="V2011" s="76">
        <v>4327739282255.4956</v>
      </c>
      <c r="W2011" s="84">
        <v>1366.2655786565754</v>
      </c>
      <c r="X2011" s="82">
        <v>4.5845208865778635E-2</v>
      </c>
      <c r="Y2011" s="476">
        <v>2.0000000000000001E-4</v>
      </c>
    </row>
    <row r="2012" spans="1:25" x14ac:dyDescent="0.2">
      <c r="A2012" s="475">
        <v>2008</v>
      </c>
      <c r="B2012" s="56">
        <v>0.75466779744630363</v>
      </c>
      <c r="C2012" s="46">
        <v>4418.16177626235</v>
      </c>
      <c r="D2012" s="56">
        <v>0.88378050414812548</v>
      </c>
      <c r="E2012" s="56">
        <v>6.8591151001615169E-2</v>
      </c>
      <c r="F2012" s="250">
        <v>2024.79</v>
      </c>
      <c r="G2012" s="76">
        <v>301745399133.0791</v>
      </c>
      <c r="H2012" s="46">
        <v>23659243.770332441</v>
      </c>
      <c r="I2012" s="76">
        <v>426998142367.03723</v>
      </c>
      <c r="J2012" s="56">
        <v>5.648698714353384E-2</v>
      </c>
      <c r="K2012" s="76">
        <v>15650150578.914368</v>
      </c>
      <c r="L2012" s="76">
        <v>0</v>
      </c>
      <c r="M2012" s="76">
        <v>239152113106.80164</v>
      </c>
      <c r="N2012" s="76">
        <v>52895917517.907555</v>
      </c>
      <c r="O2012" s="76">
        <v>44061.164479752006</v>
      </c>
      <c r="P2012" s="46">
        <v>338403.56811021816</v>
      </c>
      <c r="Q2012" s="46">
        <v>195553.72358046181</v>
      </c>
      <c r="R2012" s="76">
        <v>1062405556401.1044</v>
      </c>
      <c r="S2012" s="56">
        <v>0.47078231351515515</v>
      </c>
      <c r="T2012" s="56">
        <v>0.26662118910682098</v>
      </c>
      <c r="U2012" s="46">
        <v>20.702813805433873</v>
      </c>
      <c r="V2012" s="76">
        <v>6302325499694.3096</v>
      </c>
      <c r="W2012" s="84">
        <v>1988.4958958156574</v>
      </c>
      <c r="X2012" s="82">
        <v>3.6178538677535357E-2</v>
      </c>
      <c r="Y2012" s="476">
        <v>2.0000000000000001E-4</v>
      </c>
    </row>
    <row r="2013" spans="1:25" x14ac:dyDescent="0.2">
      <c r="A2013" s="475">
        <v>2009</v>
      </c>
      <c r="B2013" s="56">
        <v>0.52411247067348887</v>
      </c>
      <c r="C2013" s="46">
        <v>3694.1271159815806</v>
      </c>
      <c r="D2013" s="56">
        <v>1.0548789405599668</v>
      </c>
      <c r="E2013" s="56">
        <v>0.18510886052942932</v>
      </c>
      <c r="F2013" s="250">
        <v>2025.29</v>
      </c>
      <c r="G2013" s="76">
        <v>189516122565.02533</v>
      </c>
      <c r="H2013" s="46">
        <v>34512932.45499026</v>
      </c>
      <c r="I2013" s="76">
        <v>786875706576.95618</v>
      </c>
      <c r="J2013" s="56">
        <v>0.29980773201177091</v>
      </c>
      <c r="K2013" s="76">
        <v>28707706621.928295</v>
      </c>
      <c r="L2013" s="76">
        <v>74099724728.306931</v>
      </c>
      <c r="M2013" s="76">
        <v>126898757384.83862</v>
      </c>
      <c r="N2013" s="76">
        <v>77339316221.549576</v>
      </c>
      <c r="O2013" s="76">
        <v>28522.557620090989</v>
      </c>
      <c r="P2013" s="46">
        <v>459402.73144668818</v>
      </c>
      <c r="Q2013" s="46">
        <v>284255.38223994966</v>
      </c>
      <c r="R2013" s="76">
        <v>1359837353662.6819</v>
      </c>
      <c r="S2013" s="56">
        <v>0.47341179599273503</v>
      </c>
      <c r="T2013" s="56">
        <v>0.29153657103258485</v>
      </c>
      <c r="U2013" s="46">
        <v>15.744819072795107</v>
      </c>
      <c r="V2013" s="76">
        <v>6877976281544.4199</v>
      </c>
      <c r="W2013" s="84">
        <v>2169.7684756725489</v>
      </c>
      <c r="X2013" s="82">
        <v>4.6043927740574253E-2</v>
      </c>
      <c r="Y2013" s="476">
        <v>2.0000000000000001E-4</v>
      </c>
    </row>
    <row r="2014" spans="1:25" x14ac:dyDescent="0.2">
      <c r="A2014" s="475">
        <v>2010</v>
      </c>
      <c r="B2014" s="56">
        <v>0.43246789176898731</v>
      </c>
      <c r="C2014" s="46">
        <v>3335.474244175919</v>
      </c>
      <c r="D2014" s="56">
        <v>0.79263826386641023</v>
      </c>
      <c r="E2014" s="56">
        <v>0.48074175848703504</v>
      </c>
      <c r="F2014" s="250">
        <v>2024.71</v>
      </c>
      <c r="G2014" s="76">
        <v>228240366906.36627</v>
      </c>
      <c r="H2014" s="46">
        <v>20102813.504160397</v>
      </c>
      <c r="I2014" s="76">
        <v>478077345245.73187</v>
      </c>
      <c r="J2014" s="56">
        <v>0.32553870351754421</v>
      </c>
      <c r="K2014" s="76">
        <v>24358605869.498543</v>
      </c>
      <c r="L2014" s="76">
        <v>42657684687.699692</v>
      </c>
      <c r="M2014" s="76">
        <v>170336925466.59274</v>
      </c>
      <c r="N2014" s="76">
        <v>17540338839.146923</v>
      </c>
      <c r="O2014" s="76">
        <v>24337.300059086574</v>
      </c>
      <c r="P2014" s="46">
        <v>164873.65998882591</v>
      </c>
      <c r="Q2014" s="46">
        <v>71051.261281422543</v>
      </c>
      <c r="R2014" s="76">
        <v>1005334355622.6884</v>
      </c>
      <c r="S2014" s="56">
        <v>0.55435808921642815</v>
      </c>
      <c r="T2014" s="56">
        <v>0.33010105438871479</v>
      </c>
      <c r="U2014" s="46">
        <v>17.03993130220686</v>
      </c>
      <c r="V2014" s="76">
        <v>6224865330823.6094</v>
      </c>
      <c r="W2014" s="84">
        <v>1963.6183885427706</v>
      </c>
      <c r="X2014" s="82">
        <v>4.263550406048229E-2</v>
      </c>
      <c r="Y2014" s="476">
        <v>2.0000000000000001E-4</v>
      </c>
    </row>
    <row r="2015" spans="1:25" x14ac:dyDescent="0.2">
      <c r="A2015" s="475">
        <v>2011</v>
      </c>
      <c r="B2015" s="56">
        <v>0.43402916735893193</v>
      </c>
      <c r="C2015" s="46">
        <v>1500</v>
      </c>
      <c r="D2015" s="56">
        <v>1.3510088894054051</v>
      </c>
      <c r="E2015" s="56">
        <v>0.46351528134534731</v>
      </c>
      <c r="F2015" s="250">
        <v>2026.62</v>
      </c>
      <c r="G2015" s="76">
        <v>284112708780.48877</v>
      </c>
      <c r="H2015" s="46">
        <v>61773563.119938321</v>
      </c>
      <c r="I2015" s="76">
        <v>884488452375.92261</v>
      </c>
      <c r="J2015" s="56">
        <v>2.2181829379480544E-2</v>
      </c>
      <c r="K2015" s="76">
        <v>47991210707.272652</v>
      </c>
      <c r="L2015" s="76">
        <v>42099712319.976654</v>
      </c>
      <c r="M2015" s="76">
        <v>43022536544.386711</v>
      </c>
      <c r="N2015" s="76">
        <v>15321177716.429939</v>
      </c>
      <c r="O2015" s="76">
        <v>27028.140004898483</v>
      </c>
      <c r="P2015" s="46">
        <v>142263.86443184857</v>
      </c>
      <c r="Q2015" s="46">
        <v>56875.603114104553</v>
      </c>
      <c r="R2015" s="76">
        <v>1593742128664.9658</v>
      </c>
      <c r="S2015" s="56">
        <v>0.35133816134157564</v>
      </c>
      <c r="T2015" s="56">
        <v>0.15450321471905354</v>
      </c>
      <c r="U2015" s="46">
        <v>23.374667764671841</v>
      </c>
      <c r="V2015" s="76">
        <v>6200452810539.4033</v>
      </c>
      <c r="W2015" s="84">
        <v>1956.7022219550418</v>
      </c>
      <c r="X2015" s="82">
        <v>3.2168197800106296E-2</v>
      </c>
      <c r="Y2015" s="476">
        <v>2.0000000000000001E-4</v>
      </c>
    </row>
    <row r="2016" spans="1:25" x14ac:dyDescent="0.2">
      <c r="A2016" s="475">
        <v>2012</v>
      </c>
      <c r="B2016" s="56">
        <v>0.47056332719131355</v>
      </c>
      <c r="C2016" s="46">
        <v>6481.8165421670319</v>
      </c>
      <c r="D2016" s="56">
        <v>0.91185273034217018</v>
      </c>
      <c r="E2016" s="56">
        <v>0.29494603171339884</v>
      </c>
      <c r="F2016" s="250">
        <v>2024.68</v>
      </c>
      <c r="G2016" s="76">
        <v>143909893522.63849</v>
      </c>
      <c r="H2016" s="46">
        <v>25635262.309555203</v>
      </c>
      <c r="I2016" s="76">
        <v>695887275846.1748</v>
      </c>
      <c r="J2016" s="56">
        <v>0.34235780562479223</v>
      </c>
      <c r="K2016" s="76">
        <v>31475639978.718571</v>
      </c>
      <c r="L2016" s="76">
        <v>12107589314.470367</v>
      </c>
      <c r="M2016" s="76">
        <v>106841820809.76694</v>
      </c>
      <c r="N2016" s="76">
        <v>50268628724.535538</v>
      </c>
      <c r="O2016" s="76">
        <v>36242.176870476622</v>
      </c>
      <c r="P2016" s="46">
        <v>311927.50160457811</v>
      </c>
      <c r="Q2016" s="46">
        <v>174939.46432963229</v>
      </c>
      <c r="R2016" s="76">
        <v>1068441241187.7701</v>
      </c>
      <c r="S2016" s="56">
        <v>0.46472287046676986</v>
      </c>
      <c r="T2016" s="56">
        <v>0.30738202610220428</v>
      </c>
      <c r="U2016" s="46">
        <v>15.502196376887234</v>
      </c>
      <c r="V2016" s="76">
        <v>5693740506493.0127</v>
      </c>
      <c r="W2016" s="84">
        <v>1798.0728876325313</v>
      </c>
      <c r="X2016" s="82">
        <v>4.5917599845113226E-2</v>
      </c>
      <c r="Y2016" s="476">
        <v>2.0000000000000001E-4</v>
      </c>
    </row>
    <row r="2017" spans="1:25" x14ac:dyDescent="0.2">
      <c r="A2017" s="475">
        <v>2013</v>
      </c>
      <c r="B2017" s="56">
        <v>0.56675139999500401</v>
      </c>
      <c r="C2017" s="46">
        <v>2321.1380931033646</v>
      </c>
      <c r="D2017" s="56">
        <v>0.96393641122562967</v>
      </c>
      <c r="E2017" s="56">
        <v>0.46175079348969184</v>
      </c>
      <c r="F2017" s="250">
        <v>2024.2</v>
      </c>
      <c r="G2017" s="76">
        <v>225345011461.54636</v>
      </c>
      <c r="H2017" s="46">
        <v>29906255.390981968</v>
      </c>
      <c r="I2017" s="76">
        <v>646500124961.77539</v>
      </c>
      <c r="J2017" s="56">
        <v>0.3529242626766248</v>
      </c>
      <c r="K2017" s="76">
        <v>33136182768.814144</v>
      </c>
      <c r="L2017" s="76">
        <v>40040617940.868408</v>
      </c>
      <c r="M2017" s="76">
        <v>211023321748.79306</v>
      </c>
      <c r="N2017" s="76">
        <v>74222770663.436752</v>
      </c>
      <c r="O2017" s="76">
        <v>39335.837363730592</v>
      </c>
      <c r="P2017" s="46">
        <v>501244.06322714139</v>
      </c>
      <c r="Q2017" s="46">
        <v>319655.98400819622</v>
      </c>
      <c r="R2017" s="76">
        <v>1346193036298.3254</v>
      </c>
      <c r="S2017" s="56">
        <v>0.5400198102685454</v>
      </c>
      <c r="T2017" s="56">
        <v>0.29847529075498291</v>
      </c>
      <c r="U2017" s="46">
        <v>16.276320817152246</v>
      </c>
      <c r="V2017" s="76">
        <v>7150873152121.7041</v>
      </c>
      <c r="W2017" s="84">
        <v>2251.0050697530264</v>
      </c>
      <c r="X2017" s="82">
        <v>4.5147537497775274E-2</v>
      </c>
      <c r="Y2017" s="476">
        <v>2.0000000000000001E-4</v>
      </c>
    </row>
    <row r="2018" spans="1:25" x14ac:dyDescent="0.2">
      <c r="A2018" s="475">
        <v>2014</v>
      </c>
      <c r="B2018" s="56">
        <v>0.51068351975621473</v>
      </c>
      <c r="C2018" s="46">
        <v>2426.1376176228628</v>
      </c>
      <c r="D2018" s="56">
        <v>0.62177272783812787</v>
      </c>
      <c r="E2018" s="56">
        <v>0.33574051008558142</v>
      </c>
      <c r="F2018" s="250">
        <v>2024.7</v>
      </c>
      <c r="G2018" s="76">
        <v>230822780516.80414</v>
      </c>
      <c r="H2018" s="46">
        <v>13924568.071961762</v>
      </c>
      <c r="I2018" s="76">
        <v>436748092255.08301</v>
      </c>
      <c r="J2018" s="56">
        <v>0.39344245943278622</v>
      </c>
      <c r="K2018" s="76">
        <v>17861645837.395378</v>
      </c>
      <c r="L2018" s="76">
        <v>14660482767.293955</v>
      </c>
      <c r="M2018" s="76">
        <v>164136972287.81952</v>
      </c>
      <c r="N2018" s="76">
        <v>60400621410.503685</v>
      </c>
      <c r="O2018" s="76">
        <v>28041.411762789903</v>
      </c>
      <c r="P2018" s="46">
        <v>351664.14393015066</v>
      </c>
      <c r="Q2018" s="46">
        <v>212310.37805153159</v>
      </c>
      <c r="R2018" s="76">
        <v>993940410490.94104</v>
      </c>
      <c r="S2018" s="56">
        <v>0.57711938639238258</v>
      </c>
      <c r="T2018" s="56">
        <v>0.3900884091905597</v>
      </c>
      <c r="U2018" s="46">
        <v>16.531903827569494</v>
      </c>
      <c r="V2018" s="76">
        <v>7142376186362.1455</v>
      </c>
      <c r="W2018" s="84">
        <v>2254.5060833432581</v>
      </c>
      <c r="X2018" s="82">
        <v>4.3352605019599394E-2</v>
      </c>
      <c r="Y2018" s="476">
        <v>2.0000000000000001E-4</v>
      </c>
    </row>
    <row r="2019" spans="1:25" x14ac:dyDescent="0.2">
      <c r="A2019" s="475">
        <v>2015</v>
      </c>
      <c r="B2019" s="56">
        <v>0.34483563438573428</v>
      </c>
      <c r="C2019" s="46">
        <v>7702.5050402290399</v>
      </c>
      <c r="D2019" s="56">
        <v>0.75060253348520511</v>
      </c>
      <c r="E2019" s="56">
        <v>0.4919205629846567</v>
      </c>
      <c r="F2019" s="250">
        <v>2025.4</v>
      </c>
      <c r="G2019" s="76">
        <v>148954713089.19177</v>
      </c>
      <c r="H2019" s="46">
        <v>16358023.944349635</v>
      </c>
      <c r="I2019" s="76">
        <v>523665162762.00037</v>
      </c>
      <c r="J2019" s="56">
        <v>0.34483563438573428</v>
      </c>
      <c r="K2019" s="76">
        <v>25650558509.031761</v>
      </c>
      <c r="L2019" s="76">
        <v>6046164204.1653709</v>
      </c>
      <c r="M2019" s="76">
        <v>112606436131.9175</v>
      </c>
      <c r="N2019" s="76">
        <v>20342426516.582191</v>
      </c>
      <c r="O2019" s="76">
        <v>27827.590403495742</v>
      </c>
      <c r="P2019" s="46">
        <v>172630.07612370496</v>
      </c>
      <c r="Q2019" s="46">
        <v>79202.172634657356</v>
      </c>
      <c r="R2019" s="76">
        <v>937812961732.16028</v>
      </c>
      <c r="S2019" s="56">
        <v>0.52430446233015693</v>
      </c>
      <c r="T2019" s="56">
        <v>0.31724506961208854</v>
      </c>
      <c r="U2019" s="46">
        <v>15.876856100008307</v>
      </c>
      <c r="V2019" s="76">
        <v>5169738942754.2725</v>
      </c>
      <c r="W2019" s="84">
        <v>1633.0301265100857</v>
      </c>
      <c r="X2019" s="82">
        <v>4.6616502506758847E-2</v>
      </c>
      <c r="Y2019" s="476">
        <v>2.0000000000000001E-4</v>
      </c>
    </row>
    <row r="2020" spans="1:25" x14ac:dyDescent="0.2">
      <c r="A2020" s="475">
        <v>2016</v>
      </c>
      <c r="B2020" s="56">
        <v>0.6458887148746113</v>
      </c>
      <c r="C2020" s="46">
        <v>1500</v>
      </c>
      <c r="D2020" s="56">
        <v>1.0496034289041938</v>
      </c>
      <c r="E2020" s="56">
        <v>0.47569855219409729</v>
      </c>
      <c r="F2020" s="250">
        <v>2025.2</v>
      </c>
      <c r="G2020" s="76">
        <v>347308975898.94543</v>
      </c>
      <c r="H2020" s="46">
        <v>35826301.972765125</v>
      </c>
      <c r="I2020" s="76">
        <v>669924212282.25049</v>
      </c>
      <c r="J2020" s="56">
        <v>0.26259188217488594</v>
      </c>
      <c r="K2020" s="76">
        <v>19261961822.109802</v>
      </c>
      <c r="L2020" s="76">
        <v>13594186819.683926</v>
      </c>
      <c r="M2020" s="76">
        <v>173614709494.65076</v>
      </c>
      <c r="N2020" s="76">
        <v>7940077052.9561949</v>
      </c>
      <c r="O2020" s="76">
        <v>34823.114276199478</v>
      </c>
      <c r="P2020" s="46">
        <v>101465.4375</v>
      </c>
      <c r="Q2020" s="46">
        <v>33113.8125</v>
      </c>
      <c r="R2020" s="76">
        <v>1268179887202.6121</v>
      </c>
      <c r="S2020" s="56">
        <v>0.50955566143568265</v>
      </c>
      <c r="T2020" s="56">
        <v>0.36962295725308286</v>
      </c>
      <c r="U2020" s="46">
        <v>17.369565736295822</v>
      </c>
      <c r="V2020" s="76">
        <v>9084988592787.9258</v>
      </c>
      <c r="W2020" s="84">
        <v>2868.0339963859724</v>
      </c>
      <c r="X2020" s="82">
        <v>4.117096071909828E-2</v>
      </c>
      <c r="Y2020" s="476">
        <v>2.0000000000000001E-4</v>
      </c>
    </row>
    <row r="2021" spans="1:25" x14ac:dyDescent="0.2">
      <c r="A2021" s="475">
        <v>2017</v>
      </c>
      <c r="B2021" s="56">
        <v>0.46890305453715453</v>
      </c>
      <c r="C2021" s="46">
        <v>3989.9452553948299</v>
      </c>
      <c r="D2021" s="56">
        <v>0.69979061287631039</v>
      </c>
      <c r="E2021" s="56">
        <v>0.53359071715606909</v>
      </c>
      <c r="F2021" s="250">
        <v>2024.05</v>
      </c>
      <c r="G2021" s="76">
        <v>350888107378.63336</v>
      </c>
      <c r="H2021" s="46">
        <v>15644421.210404374</v>
      </c>
      <c r="I2021" s="76">
        <v>492262801715.61005</v>
      </c>
      <c r="J2021" s="56">
        <v>0.44319218063154509</v>
      </c>
      <c r="K2021" s="76">
        <v>8754122790.6146317</v>
      </c>
      <c r="L2021" s="76">
        <v>0</v>
      </c>
      <c r="M2021" s="76">
        <v>218487516497.93771</v>
      </c>
      <c r="N2021" s="76">
        <v>38214178732.285805</v>
      </c>
      <c r="O2021" s="76">
        <v>35137.180661552731</v>
      </c>
      <c r="P2021" s="46">
        <v>269485.49266980204</v>
      </c>
      <c r="Q2021" s="46">
        <v>147867.10536727257</v>
      </c>
      <c r="R2021" s="76">
        <v>1114655530632.5869</v>
      </c>
      <c r="S2021" s="56">
        <v>0.62148639842046038</v>
      </c>
      <c r="T2021" s="56">
        <v>0.47138088451264126</v>
      </c>
      <c r="U2021" s="46">
        <v>16.980447290665403</v>
      </c>
      <c r="V2021" s="76">
        <v>9865069289369.5664</v>
      </c>
      <c r="W2021" s="84">
        <v>3113.6638156557874</v>
      </c>
      <c r="X2021" s="82">
        <v>4.2771392880442141E-2</v>
      </c>
      <c r="Y2021" s="476">
        <v>2.0000000000000001E-4</v>
      </c>
    </row>
    <row r="2022" spans="1:25" x14ac:dyDescent="0.2">
      <c r="A2022" s="475">
        <v>2018</v>
      </c>
      <c r="B2022" s="56">
        <v>0.49259752166776766</v>
      </c>
      <c r="C2022" s="46">
        <v>5062.0512028400308</v>
      </c>
      <c r="D2022" s="56">
        <v>0.8737659548900959</v>
      </c>
      <c r="E2022" s="56">
        <v>0.4278587755551605</v>
      </c>
      <c r="F2022" s="250">
        <v>2025.41</v>
      </c>
      <c r="G2022" s="76">
        <v>185278189374.0433</v>
      </c>
      <c r="H2022" s="46">
        <v>23227164.285655539</v>
      </c>
      <c r="I2022" s="76">
        <v>544493835105.45654</v>
      </c>
      <c r="J2022" s="56">
        <v>0.3655853500109747</v>
      </c>
      <c r="K2022" s="76">
        <v>23227645706.905296</v>
      </c>
      <c r="L2022" s="76">
        <v>13469319185.957949</v>
      </c>
      <c r="M2022" s="76">
        <v>145911295972.91663</v>
      </c>
      <c r="N2022" s="76">
        <v>14676605017.908615</v>
      </c>
      <c r="O2022" s="76">
        <v>28821.985072322947</v>
      </c>
      <c r="P2022" s="46">
        <v>153567.38394036546</v>
      </c>
      <c r="Q2022" s="46">
        <v>63757.657382727084</v>
      </c>
      <c r="R2022" s="76">
        <v>968628595869.11719</v>
      </c>
      <c r="S2022" s="56">
        <v>0.53787278183948184</v>
      </c>
      <c r="T2022" s="56">
        <v>0.35595920970242284</v>
      </c>
      <c r="U2022" s="46">
        <v>16.137758793662591</v>
      </c>
      <c r="V2022" s="76">
        <v>6077982024371.3486</v>
      </c>
      <c r="W2022" s="84">
        <v>1918.0806611173732</v>
      </c>
      <c r="X2022" s="82">
        <v>4.5140947103679094E-2</v>
      </c>
      <c r="Y2022" s="476">
        <v>2.0000000000000001E-4</v>
      </c>
    </row>
    <row r="2023" spans="1:25" x14ac:dyDescent="0.2">
      <c r="A2023" s="475">
        <v>2019</v>
      </c>
      <c r="B2023" s="56">
        <v>0.53079815312989698</v>
      </c>
      <c r="C2023" s="46">
        <v>6783.9908532613808</v>
      </c>
      <c r="D2023" s="56">
        <v>1.1200555654574011</v>
      </c>
      <c r="E2023" s="56">
        <v>0.40298980206993956</v>
      </c>
      <c r="F2023" s="250">
        <v>2023.75</v>
      </c>
      <c r="G2023" s="76">
        <v>495389607172.91614</v>
      </c>
      <c r="H2023" s="46">
        <v>35507882.61318665</v>
      </c>
      <c r="I2023" s="76">
        <v>805679147223.25403</v>
      </c>
      <c r="J2023" s="56">
        <v>0.34582215780670988</v>
      </c>
      <c r="K2023" s="76">
        <v>60547784.123002343</v>
      </c>
      <c r="L2023" s="76">
        <v>0</v>
      </c>
      <c r="M2023" s="76">
        <v>373145420550.70856</v>
      </c>
      <c r="N2023" s="76">
        <v>34494481563.605804</v>
      </c>
      <c r="O2023" s="76">
        <v>33169.757510970128</v>
      </c>
      <c r="P2023" s="46">
        <v>246188.6445593969</v>
      </c>
      <c r="Q2023" s="46">
        <v>139569.57246618284</v>
      </c>
      <c r="R2023" s="76">
        <v>1632485002482.7522</v>
      </c>
      <c r="S2023" s="56">
        <v>0.56408120510987358</v>
      </c>
      <c r="T2023" s="56">
        <v>0.45131374976039207</v>
      </c>
      <c r="U2023" s="46">
        <v>17.034222304863441</v>
      </c>
      <c r="V2023" s="76">
        <v>13533637814336.531</v>
      </c>
      <c r="W2023" s="84">
        <v>4272.3675073792865</v>
      </c>
      <c r="X2023" s="82">
        <v>4.3887880274929736E-2</v>
      </c>
      <c r="Y2023" s="476">
        <v>2.0000000000000001E-4</v>
      </c>
    </row>
    <row r="2024" spans="1:25" x14ac:dyDescent="0.2">
      <c r="A2024" s="475">
        <v>2020</v>
      </c>
      <c r="B2024" s="56">
        <v>0.41332283811411968</v>
      </c>
      <c r="C2024" s="46">
        <v>1500</v>
      </c>
      <c r="D2024" s="56">
        <v>0.95314397495232139</v>
      </c>
      <c r="E2024" s="56">
        <v>0.51700580541013164</v>
      </c>
      <c r="F2024" s="250">
        <v>2025.22</v>
      </c>
      <c r="G2024" s="76">
        <v>345224644881.31293</v>
      </c>
      <c r="H2024" s="46">
        <v>30015690.515591536</v>
      </c>
      <c r="I2024" s="76">
        <v>683011657319.84802</v>
      </c>
      <c r="J2024" s="56">
        <v>0.34904229794239183</v>
      </c>
      <c r="K2024" s="76">
        <v>28272838678.572922</v>
      </c>
      <c r="L2024" s="76">
        <v>45464902722.221222</v>
      </c>
      <c r="M2024" s="76">
        <v>146113870925.54715</v>
      </c>
      <c r="N2024" s="76">
        <v>75369439723.400085</v>
      </c>
      <c r="O2024" s="76">
        <v>18995.982471012612</v>
      </c>
      <c r="P2024" s="46">
        <v>479042.54509020247</v>
      </c>
      <c r="Q2024" s="46">
        <v>302492.59967940347</v>
      </c>
      <c r="R2024" s="76">
        <v>1228063368010.0859</v>
      </c>
      <c r="S2024" s="56">
        <v>0.51257731294492648</v>
      </c>
      <c r="T2024" s="56">
        <v>0.43033847614500598</v>
      </c>
      <c r="U2024" s="46">
        <v>16.807228931516899</v>
      </c>
      <c r="V2024" s="76">
        <v>9881796761112.7012</v>
      </c>
      <c r="W2024" s="84">
        <v>3119.6861752940049</v>
      </c>
      <c r="X2024" s="82">
        <v>4.291835537613136E-2</v>
      </c>
      <c r="Y2024" s="476">
        <v>2.0000000000000001E-4</v>
      </c>
    </row>
    <row r="2025" spans="1:25" x14ac:dyDescent="0.2">
      <c r="A2025" s="475">
        <v>2021</v>
      </c>
      <c r="B2025" s="56">
        <v>0.47017934114037424</v>
      </c>
      <c r="C2025" s="46">
        <v>3896.470338444075</v>
      </c>
      <c r="D2025" s="56">
        <v>0.99906684362984033</v>
      </c>
      <c r="E2025" s="56">
        <v>0.53325463447652965</v>
      </c>
      <c r="F2025" s="250">
        <v>2024.11</v>
      </c>
      <c r="G2025" s="76">
        <v>307761275873.22455</v>
      </c>
      <c r="H2025" s="46">
        <v>31700508.654214066</v>
      </c>
      <c r="I2025" s="76">
        <v>815772350061.77466</v>
      </c>
      <c r="J2025" s="56">
        <v>0.39652416760622367</v>
      </c>
      <c r="K2025" s="76">
        <v>41073142285.180923</v>
      </c>
      <c r="L2025" s="76">
        <v>43430345739.968002</v>
      </c>
      <c r="M2025" s="76">
        <v>236456395070.3262</v>
      </c>
      <c r="N2025" s="76">
        <v>35497844337.232567</v>
      </c>
      <c r="O2025" s="76">
        <v>33237.258314283819</v>
      </c>
      <c r="P2025" s="46">
        <v>262029.53717326088</v>
      </c>
      <c r="Q2025" s="46">
        <v>136261.73304965656</v>
      </c>
      <c r="R2025" s="76">
        <v>1519446283177.5305</v>
      </c>
      <c r="S2025" s="56">
        <v>0.562888502638898</v>
      </c>
      <c r="T2025" s="56">
        <v>0.36534230148250335</v>
      </c>
      <c r="U2025" s="46">
        <v>16.213007053000563</v>
      </c>
      <c r="V2025" s="76">
        <v>9919421200543.5547</v>
      </c>
      <c r="W2025" s="84">
        <v>3130.37516226045</v>
      </c>
      <c r="X2025" s="82">
        <v>4.4684253444383745E-2</v>
      </c>
      <c r="Y2025" s="476">
        <v>2.0000000000000001E-4</v>
      </c>
    </row>
    <row r="2026" spans="1:25" x14ac:dyDescent="0.2">
      <c r="A2026" s="475">
        <v>2022</v>
      </c>
      <c r="B2026" s="56">
        <v>0.4747828059166509</v>
      </c>
      <c r="C2026" s="46">
        <v>2926.3245093415635</v>
      </c>
      <c r="D2026" s="56">
        <v>0.95741090173834276</v>
      </c>
      <c r="E2026" s="56">
        <v>0.43158967223010924</v>
      </c>
      <c r="F2026" s="250">
        <v>2023.75</v>
      </c>
      <c r="G2026" s="76">
        <v>377010649500.63745</v>
      </c>
      <c r="H2026" s="46">
        <v>29506829.731826708</v>
      </c>
      <c r="I2026" s="76">
        <v>709590106302.45972</v>
      </c>
      <c r="J2026" s="56">
        <v>0.2813825095611886</v>
      </c>
      <c r="K2026" s="76">
        <v>15424615037.302399</v>
      </c>
      <c r="L2026" s="76">
        <v>0</v>
      </c>
      <c r="M2026" s="76">
        <v>328801622132.04523</v>
      </c>
      <c r="N2026" s="76">
        <v>31421814248.535614</v>
      </c>
      <c r="O2026" s="76">
        <v>28772.095047028335</v>
      </c>
      <c r="P2026" s="46">
        <v>222133.20351893257</v>
      </c>
      <c r="Q2026" s="46">
        <v>108330.28356994335</v>
      </c>
      <c r="R2026" s="76">
        <v>1455331334544.991</v>
      </c>
      <c r="S2026" s="56">
        <v>0.53132045559801311</v>
      </c>
      <c r="T2026" s="56">
        <v>0.3567802409740069</v>
      </c>
      <c r="U2026" s="46">
        <v>17.316213885496403</v>
      </c>
      <c r="V2026" s="76">
        <v>9840079487459.1855</v>
      </c>
      <c r="W2026" s="84">
        <v>3103.8338694064764</v>
      </c>
      <c r="X2026" s="82">
        <v>4.2248374825266645E-2</v>
      </c>
      <c r="Y2026" s="476">
        <v>2.0000000000000001E-4</v>
      </c>
    </row>
    <row r="2027" spans="1:25" x14ac:dyDescent="0.2">
      <c r="A2027" s="475">
        <v>2023</v>
      </c>
      <c r="B2027" s="56">
        <v>0.5791967139351526</v>
      </c>
      <c r="C2027" s="46">
        <v>6051.8017291242195</v>
      </c>
      <c r="D2027" s="56">
        <v>0.615538113351079</v>
      </c>
      <c r="E2027" s="56">
        <v>0.5554248416749622</v>
      </c>
      <c r="F2027" s="250">
        <v>2025.44</v>
      </c>
      <c r="G2027" s="76">
        <v>180027945062.29031</v>
      </c>
      <c r="H2027" s="46">
        <v>12626823.880325779</v>
      </c>
      <c r="I2027" s="76">
        <v>353655685859.61755</v>
      </c>
      <c r="J2027" s="56">
        <v>0.37199312728846246</v>
      </c>
      <c r="K2027" s="76">
        <v>8976991093.6147575</v>
      </c>
      <c r="L2027" s="76">
        <v>4417785619.8209953</v>
      </c>
      <c r="M2027" s="76">
        <v>112352918609.4371</v>
      </c>
      <c r="N2027" s="76">
        <v>37432796703.624481</v>
      </c>
      <c r="O2027" s="76">
        <v>20389.285793937685</v>
      </c>
      <c r="P2027" s="46">
        <v>273503.35311750183</v>
      </c>
      <c r="Q2027" s="46">
        <v>152743.78852059753</v>
      </c>
      <c r="R2027" s="76">
        <v>667204872479.91382</v>
      </c>
      <c r="S2027" s="56">
        <v>0.53805414055292133</v>
      </c>
      <c r="T2027" s="56">
        <v>0.43507077053973536</v>
      </c>
      <c r="U2027" s="46">
        <v>16.670719398445215</v>
      </c>
      <c r="V2027" s="76">
        <v>5424698901643.8311</v>
      </c>
      <c r="W2027" s="84">
        <v>1712.0984706638342</v>
      </c>
      <c r="X2027" s="82">
        <v>4.2983798750417336E-2</v>
      </c>
      <c r="Y2027" s="476">
        <v>2.0000000000000001E-4</v>
      </c>
    </row>
    <row r="2028" spans="1:25" x14ac:dyDescent="0.2">
      <c r="A2028" s="475">
        <v>2024</v>
      </c>
      <c r="B2028" s="56">
        <v>0.38255418307681766</v>
      </c>
      <c r="C2028" s="46">
        <v>7073.0742825399939</v>
      </c>
      <c r="D2028" s="56">
        <v>0.7757018063963238</v>
      </c>
      <c r="E2028" s="56">
        <v>0.47367785380926652</v>
      </c>
      <c r="F2028" s="250">
        <v>2023.75</v>
      </c>
      <c r="G2028" s="76">
        <v>298305687954.5166</v>
      </c>
      <c r="H2028" s="46">
        <v>18312487.900533706</v>
      </c>
      <c r="I2028" s="76">
        <v>585942950216.47168</v>
      </c>
      <c r="J2028" s="56">
        <v>0.38255418307681766</v>
      </c>
      <c r="K2028" s="76">
        <v>10709202495.824108</v>
      </c>
      <c r="L2028" s="76">
        <v>0</v>
      </c>
      <c r="M2028" s="76">
        <v>338714083115.75708</v>
      </c>
      <c r="N2028" s="76">
        <v>65255103411.694214</v>
      </c>
      <c r="O2028" s="76">
        <v>31281.834191836584</v>
      </c>
      <c r="P2028" s="46">
        <v>425226.62453467975</v>
      </c>
      <c r="Q2028" s="46">
        <v>265382.93308346521</v>
      </c>
      <c r="R2028" s="76">
        <v>1316991235207.1245</v>
      </c>
      <c r="S2028" s="56">
        <v>0.58534096763877863</v>
      </c>
      <c r="T2028" s="56">
        <v>0.37908617322192512</v>
      </c>
      <c r="U2028" s="46">
        <v>16.555141017741537</v>
      </c>
      <c r="V2028" s="76">
        <v>8999271264251.082</v>
      </c>
      <c r="W2028" s="84">
        <v>2838.9441268717869</v>
      </c>
      <c r="X2028" s="82">
        <v>4.4718488144863608E-2</v>
      </c>
      <c r="Y2028" s="476">
        <v>2.0000000000000001E-4</v>
      </c>
    </row>
    <row r="2029" spans="1:25" x14ac:dyDescent="0.2">
      <c r="A2029" s="475">
        <v>2025</v>
      </c>
      <c r="B2029" s="56">
        <v>0.3050828772312052</v>
      </c>
      <c r="C2029" s="46">
        <v>7004.6216499246548</v>
      </c>
      <c r="D2029" s="56">
        <v>0.51644871530462888</v>
      </c>
      <c r="E2029" s="56">
        <v>0.57161506460632261</v>
      </c>
      <c r="F2029" s="250">
        <v>2024</v>
      </c>
      <c r="G2029" s="76">
        <v>126690933587.62613</v>
      </c>
      <c r="H2029" s="46">
        <v>9563785.2348592617</v>
      </c>
      <c r="I2029" s="76">
        <v>319892679295.23224</v>
      </c>
      <c r="J2029" s="56">
        <v>0.3050828772312052</v>
      </c>
      <c r="K2029" s="76">
        <v>3672525228.5427365</v>
      </c>
      <c r="L2029" s="76">
        <v>0</v>
      </c>
      <c r="M2029" s="76">
        <v>128243524471.4771</v>
      </c>
      <c r="N2029" s="76">
        <v>41964367426.093086</v>
      </c>
      <c r="O2029" s="76">
        <v>20089.139845025624</v>
      </c>
      <c r="P2029" s="46">
        <v>334977.67594176205</v>
      </c>
      <c r="Q2029" s="46">
        <v>202196.99896003009</v>
      </c>
      <c r="R2029" s="76">
        <v>679620196813.60315</v>
      </c>
      <c r="S2029" s="56">
        <v>0.5287050615936767</v>
      </c>
      <c r="T2029" s="56">
        <v>0.29755535628334401</v>
      </c>
      <c r="U2029" s="46">
        <v>16.726583508489384</v>
      </c>
      <c r="V2029" s="76">
        <v>3706702695658.8789</v>
      </c>
      <c r="W2029" s="84">
        <v>1169.1044201192458</v>
      </c>
      <c r="X2029" s="82">
        <v>4.4052829488663396E-2</v>
      </c>
      <c r="Y2029" s="476">
        <v>2.0000000000000001E-4</v>
      </c>
    </row>
    <row r="2030" spans="1:25" x14ac:dyDescent="0.2">
      <c r="A2030" s="475">
        <v>2026</v>
      </c>
      <c r="B2030" s="56">
        <v>0.51126524589676614</v>
      </c>
      <c r="C2030" s="46">
        <v>1500</v>
      </c>
      <c r="D2030" s="56">
        <v>0.88693830456180489</v>
      </c>
      <c r="E2030" s="56">
        <v>0.27499590378807981</v>
      </c>
      <c r="F2030" s="250">
        <v>2024.84</v>
      </c>
      <c r="G2030" s="76">
        <v>448602016379.93445</v>
      </c>
      <c r="H2030" s="46">
        <v>26371959.36731416</v>
      </c>
      <c r="I2030" s="76">
        <v>575457658246.57898</v>
      </c>
      <c r="J2030" s="56">
        <v>0.26783790897418969</v>
      </c>
      <c r="K2030" s="76">
        <v>7067183704.6240902</v>
      </c>
      <c r="L2030" s="76">
        <v>0</v>
      </c>
      <c r="M2030" s="76">
        <v>310827183777.48883</v>
      </c>
      <c r="N2030" s="76">
        <v>29139382646.335491</v>
      </c>
      <c r="O2030" s="76">
        <v>20952.199412730017</v>
      </c>
      <c r="P2030" s="46">
        <v>223357.29563401578</v>
      </c>
      <c r="Q2030" s="46">
        <v>110445.23361288884</v>
      </c>
      <c r="R2030" s="76">
        <v>1439051962082.4229</v>
      </c>
      <c r="S2030" s="56">
        <v>0.57458671604668055</v>
      </c>
      <c r="T2030" s="56">
        <v>0.37526692839683462</v>
      </c>
      <c r="U2030" s="46">
        <v>17.964564106890606</v>
      </c>
      <c r="V2030" s="76">
        <v>10577760976962.893</v>
      </c>
      <c r="W2030" s="84">
        <v>3333.0369119337884</v>
      </c>
      <c r="X2030" s="82">
        <v>4.0916131258778424E-2</v>
      </c>
      <c r="Y2030" s="476">
        <v>2.0000000000000001E-4</v>
      </c>
    </row>
    <row r="2031" spans="1:25" x14ac:dyDescent="0.2">
      <c r="A2031" s="475">
        <v>2027</v>
      </c>
      <c r="B2031" s="56">
        <v>0.41922062533244092</v>
      </c>
      <c r="C2031" s="46">
        <v>8512.4944277860177</v>
      </c>
      <c r="D2031" s="56">
        <v>0.33731283914362425</v>
      </c>
      <c r="E2031" s="56">
        <v>0.20000875790891162</v>
      </c>
      <c r="F2031" s="250">
        <v>2023.75</v>
      </c>
      <c r="G2031" s="76">
        <v>189126631066.06412</v>
      </c>
      <c r="H2031" s="46">
        <v>5469084.1016337667</v>
      </c>
      <c r="I2031" s="76">
        <v>234752406803.6228</v>
      </c>
      <c r="J2031" s="56">
        <v>0.41922062533244087</v>
      </c>
      <c r="K2031" s="76">
        <v>7363973168.9219036</v>
      </c>
      <c r="L2031" s="76">
        <v>0</v>
      </c>
      <c r="M2031" s="76">
        <v>187774128188.72546</v>
      </c>
      <c r="N2031" s="76">
        <v>62212598425.887718</v>
      </c>
      <c r="O2031" s="76">
        <v>30135.624786603028</v>
      </c>
      <c r="P2031" s="46">
        <v>454903.68230993819</v>
      </c>
      <c r="Q2031" s="46">
        <v>249628.79316069646</v>
      </c>
      <c r="R2031" s="76">
        <v>672608379663.32056</v>
      </c>
      <c r="S2031" s="56">
        <v>0.61083437214010627</v>
      </c>
      <c r="T2031" s="56">
        <v>0.41039172506910099</v>
      </c>
      <c r="U2031" s="46">
        <v>17.082374368411863</v>
      </c>
      <c r="V2031" s="76">
        <v>5208453396016.5234</v>
      </c>
      <c r="W2031" s="84">
        <v>1644.8006088808013</v>
      </c>
      <c r="X2031" s="82">
        <v>4.2608663191976419E-2</v>
      </c>
      <c r="Y2031" s="476">
        <v>2.0000000000000001E-4</v>
      </c>
    </row>
    <row r="2032" spans="1:25" x14ac:dyDescent="0.2">
      <c r="A2032" s="475">
        <v>2028</v>
      </c>
      <c r="B2032" s="56">
        <v>0.42146162859987846</v>
      </c>
      <c r="C2032" s="46">
        <v>7096.0961825361974</v>
      </c>
      <c r="D2032" s="56">
        <v>0.91123393991213231</v>
      </c>
      <c r="E2032" s="56">
        <v>0.4213493062765718</v>
      </c>
      <c r="F2032" s="250">
        <v>2024.6</v>
      </c>
      <c r="G2032" s="76">
        <v>216058961163.70248</v>
      </c>
      <c r="H2032" s="46">
        <v>24773191.257574931</v>
      </c>
      <c r="I2032" s="76">
        <v>588318669097.37903</v>
      </c>
      <c r="J2032" s="56">
        <v>0.33993320929759174</v>
      </c>
      <c r="K2032" s="76">
        <v>23601199093.873112</v>
      </c>
      <c r="L2032" s="76">
        <v>4424876143.7246847</v>
      </c>
      <c r="M2032" s="76">
        <v>117533486958.76453</v>
      </c>
      <c r="N2032" s="76">
        <v>28919263145.61021</v>
      </c>
      <c r="O2032" s="76">
        <v>21129.352321618739</v>
      </c>
      <c r="P2032" s="46">
        <v>203263.15443802869</v>
      </c>
      <c r="Q2032" s="46">
        <v>118090.77170172454</v>
      </c>
      <c r="R2032" s="76">
        <v>1035431339270.1521</v>
      </c>
      <c r="S2032" s="56">
        <v>0.51388786115082352</v>
      </c>
      <c r="T2032" s="56">
        <v>0.35856447572504702</v>
      </c>
      <c r="U2032" s="46">
        <v>16.403768767955384</v>
      </c>
      <c r="V2032" s="76">
        <v>6686949851032.376</v>
      </c>
      <c r="W2032" s="84">
        <v>2108.4142031172241</v>
      </c>
      <c r="X2032" s="82">
        <v>4.4871052571406903E-2</v>
      </c>
      <c r="Y2032" s="476">
        <v>2.0000000000000001E-4</v>
      </c>
    </row>
    <row r="2033" spans="1:25" x14ac:dyDescent="0.2">
      <c r="A2033" s="475">
        <v>2029</v>
      </c>
      <c r="B2033" s="56">
        <v>0.49584012723644111</v>
      </c>
      <c r="C2033" s="46">
        <v>4973.5874339671291</v>
      </c>
      <c r="D2033" s="56">
        <v>0.53168244016709032</v>
      </c>
      <c r="E2033" s="56">
        <v>0.56748589808843719</v>
      </c>
      <c r="F2033" s="250">
        <v>2026.34</v>
      </c>
      <c r="G2033" s="76">
        <v>91419069783.447906</v>
      </c>
      <c r="H2033" s="46">
        <v>10599857.141604386</v>
      </c>
      <c r="I2033" s="76">
        <v>357393529115.08063</v>
      </c>
      <c r="J2033" s="56">
        <v>0.48155685688421468</v>
      </c>
      <c r="K2033" s="76">
        <v>12473358106.766045</v>
      </c>
      <c r="L2033" s="76">
        <v>18689748176.470909</v>
      </c>
      <c r="M2033" s="76">
        <v>36898538431.655731</v>
      </c>
      <c r="N2033" s="76">
        <v>19298970612.98941</v>
      </c>
      <c r="O2033" s="76">
        <v>24951.28988903873</v>
      </c>
      <c r="P2033" s="46">
        <v>174285.03560723551</v>
      </c>
      <c r="Q2033" s="46">
        <v>81744.913885236252</v>
      </c>
      <c r="R2033" s="76">
        <v>553828277846.99915</v>
      </c>
      <c r="S2033" s="56">
        <v>0.56455492410699237</v>
      </c>
      <c r="T2033" s="56">
        <v>0.42791515435017707</v>
      </c>
      <c r="U2033" s="46">
        <v>15.247955563153424</v>
      </c>
      <c r="V2033" s="76">
        <v>4195035588631.6719</v>
      </c>
      <c r="W2033" s="84">
        <v>1323.2540576491938</v>
      </c>
      <c r="X2033" s="82">
        <v>4.5409043894144983E-2</v>
      </c>
      <c r="Y2033" s="476">
        <v>2.0000000000000001E-4</v>
      </c>
    </row>
    <row r="2034" spans="1:25" x14ac:dyDescent="0.2">
      <c r="A2034" s="475">
        <v>2030</v>
      </c>
      <c r="B2034" s="56">
        <v>0.50665709930671188</v>
      </c>
      <c r="C2034" s="46">
        <v>3978.2421857249728</v>
      </c>
      <c r="D2034" s="56">
        <v>0.94889278266402799</v>
      </c>
      <c r="E2034" s="56">
        <v>0.57922937465946567</v>
      </c>
      <c r="F2034" s="250">
        <v>2024.5</v>
      </c>
      <c r="G2034" s="76">
        <v>257197362772.39749</v>
      </c>
      <c r="H2034" s="46">
        <v>26682573.238342922</v>
      </c>
      <c r="I2034" s="76">
        <v>583167071386.93567</v>
      </c>
      <c r="J2034" s="56">
        <v>0.26588683521912782</v>
      </c>
      <c r="K2034" s="76">
        <v>8430482149.5975666</v>
      </c>
      <c r="L2034" s="76">
        <v>0</v>
      </c>
      <c r="M2034" s="76">
        <v>185260493200.31921</v>
      </c>
      <c r="N2034" s="76">
        <v>59876632938.963684</v>
      </c>
      <c r="O2034" s="76">
        <v>21936.05620285741</v>
      </c>
      <c r="P2034" s="46">
        <v>386727.42637915071</v>
      </c>
      <c r="Q2034" s="46">
        <v>230848.80152969624</v>
      </c>
      <c r="R2034" s="76">
        <v>1103486391085.7349</v>
      </c>
      <c r="S2034" s="56">
        <v>0.48271033556296161</v>
      </c>
      <c r="T2034" s="56">
        <v>0.3216464380571048</v>
      </c>
      <c r="U2034" s="46">
        <v>17.329657549401087</v>
      </c>
      <c r="V2034" s="76">
        <v>6695438543313.8584</v>
      </c>
      <c r="W2034" s="84">
        <v>2113.3097562445173</v>
      </c>
      <c r="X2034" s="82">
        <v>4.2820236340080461E-2</v>
      </c>
      <c r="Y2034" s="476">
        <v>2.0000000000000001E-4</v>
      </c>
    </row>
    <row r="2035" spans="1:25" x14ac:dyDescent="0.2">
      <c r="A2035" s="475">
        <v>2031</v>
      </c>
      <c r="B2035" s="56">
        <v>0.47622622226801881</v>
      </c>
      <c r="C2035" s="46">
        <v>5953.9870282195507</v>
      </c>
      <c r="D2035" s="56">
        <v>0.6991168367354611</v>
      </c>
      <c r="E2035" s="56">
        <v>0.49430889732210725</v>
      </c>
      <c r="F2035" s="250">
        <v>2024.04</v>
      </c>
      <c r="G2035" s="76">
        <v>239286241795.6781</v>
      </c>
      <c r="H2035" s="46">
        <v>15494234.046056833</v>
      </c>
      <c r="I2035" s="76">
        <v>494153539800.47888</v>
      </c>
      <c r="J2035" s="56">
        <v>0.41997293269301716</v>
      </c>
      <c r="K2035" s="76">
        <v>7819091825.0038309</v>
      </c>
      <c r="L2035" s="76">
        <v>0</v>
      </c>
      <c r="M2035" s="76">
        <v>183610999566.6033</v>
      </c>
      <c r="N2035" s="76">
        <v>55621942824.793503</v>
      </c>
      <c r="O2035" s="76">
        <v>18537.254428097076</v>
      </c>
      <c r="P2035" s="46">
        <v>342816.35900599137</v>
      </c>
      <c r="Q2035" s="46">
        <v>203464.41932464115</v>
      </c>
      <c r="R2035" s="76">
        <v>1025333589727.0469</v>
      </c>
      <c r="S2035" s="56">
        <v>0.58158083706700225</v>
      </c>
      <c r="T2035" s="56">
        <v>0.39475895479954975</v>
      </c>
      <c r="U2035" s="46">
        <v>16.520863777599981</v>
      </c>
      <c r="V2035" s="76">
        <v>7318795635019.3506</v>
      </c>
      <c r="W2035" s="84">
        <v>2309.6990515915754</v>
      </c>
      <c r="X2035" s="82">
        <v>4.45191152044472E-2</v>
      </c>
      <c r="Y2035" s="476">
        <v>2.0000000000000001E-4</v>
      </c>
    </row>
    <row r="2036" spans="1:25" x14ac:dyDescent="0.2">
      <c r="A2036" s="475">
        <v>2032</v>
      </c>
      <c r="B2036" s="56">
        <v>0.47324112950269326</v>
      </c>
      <c r="C2036" s="46">
        <v>1500</v>
      </c>
      <c r="D2036" s="56">
        <v>1.0735193824677158</v>
      </c>
      <c r="E2036" s="56">
        <v>0.60038854806920861</v>
      </c>
      <c r="F2036" s="250">
        <v>2024.99</v>
      </c>
      <c r="G2036" s="76">
        <v>310659966968.14252</v>
      </c>
      <c r="H2036" s="46">
        <v>39086516.597163886</v>
      </c>
      <c r="I2036" s="76">
        <v>825086680235.70776</v>
      </c>
      <c r="J2036" s="56">
        <v>0.28375935853910195</v>
      </c>
      <c r="K2036" s="76">
        <v>36859307705.919212</v>
      </c>
      <c r="L2036" s="76">
        <v>0</v>
      </c>
      <c r="M2036" s="76">
        <v>341032130417.84546</v>
      </c>
      <c r="N2036" s="76">
        <v>67049868052.742508</v>
      </c>
      <c r="O2036" s="76">
        <v>34714.7774300522</v>
      </c>
      <c r="P2036" s="46">
        <v>416101.53907439183</v>
      </c>
      <c r="Q2036" s="46">
        <v>250248.98353211285</v>
      </c>
      <c r="R2036" s="76">
        <v>1782139858927.7925</v>
      </c>
      <c r="S2036" s="56">
        <v>0.53646382383269431</v>
      </c>
      <c r="T2036" s="56">
        <v>0.25760355456024525</v>
      </c>
      <c r="U2036" s="46">
        <v>16.907277366995274</v>
      </c>
      <c r="V2036" s="76">
        <v>8501861628738.1992</v>
      </c>
      <c r="W2036" s="84">
        <v>2681.3565468163265</v>
      </c>
      <c r="X2036" s="82">
        <v>4.3324999421755869E-2</v>
      </c>
      <c r="Y2036" s="476">
        <v>2.0000000000000001E-4</v>
      </c>
    </row>
    <row r="2037" spans="1:25" x14ac:dyDescent="0.2">
      <c r="A2037" s="475">
        <v>2033</v>
      </c>
      <c r="B2037" s="56">
        <v>0.4616830879474621</v>
      </c>
      <c r="C2037" s="46">
        <v>3504.4461088685898</v>
      </c>
      <c r="D2037" s="56">
        <v>0.70329398982622959</v>
      </c>
      <c r="E2037" s="56">
        <v>0.38885503709403696</v>
      </c>
      <c r="F2037" s="250">
        <v>2026.85</v>
      </c>
      <c r="G2037" s="76">
        <v>118337379386.68658</v>
      </c>
      <c r="H2037" s="46">
        <v>16803120.926843796</v>
      </c>
      <c r="I2037" s="76">
        <v>332474992207.33331</v>
      </c>
      <c r="J2037" s="56">
        <v>0.13832789002731205</v>
      </c>
      <c r="K2037" s="76">
        <v>22020766414.164211</v>
      </c>
      <c r="L2037" s="76">
        <v>85726348210.777145</v>
      </c>
      <c r="M2037" s="76">
        <v>7074464564.1052427</v>
      </c>
      <c r="N2037" s="76">
        <v>78151790312.266953</v>
      </c>
      <c r="O2037" s="76">
        <v>21909.054147841231</v>
      </c>
      <c r="P2037" s="46">
        <v>473462.39783164178</v>
      </c>
      <c r="Q2037" s="46">
        <v>305633.41429544811</v>
      </c>
      <c r="R2037" s="76">
        <v>690502289621.15259</v>
      </c>
      <c r="S2037" s="56">
        <v>0.41201291812461249</v>
      </c>
      <c r="T2037" s="56">
        <v>0.20449747084552378</v>
      </c>
      <c r="U2037" s="46">
        <v>17.769746401345717</v>
      </c>
      <c r="V2037" s="76">
        <v>2739438142763.3003</v>
      </c>
      <c r="W2037" s="84">
        <v>864.98661174233962</v>
      </c>
      <c r="X2037" s="82">
        <v>4.1359744771512746E-2</v>
      </c>
      <c r="Y2037" s="476">
        <v>2.0000000000000001E-4</v>
      </c>
    </row>
    <row r="2038" spans="1:25" x14ac:dyDescent="0.2">
      <c r="A2038" s="475">
        <v>2034</v>
      </c>
      <c r="B2038" s="56">
        <v>0.53095204098141269</v>
      </c>
      <c r="C2038" s="46">
        <v>8583.0994362230031</v>
      </c>
      <c r="D2038" s="56">
        <v>0.5890999054017193</v>
      </c>
      <c r="E2038" s="56">
        <v>0.7</v>
      </c>
      <c r="F2038" s="250">
        <v>2025</v>
      </c>
      <c r="G2038" s="76">
        <v>153252214522.76935</v>
      </c>
      <c r="H2038" s="46">
        <v>12084576.195153218</v>
      </c>
      <c r="I2038" s="76">
        <v>379818241421.23181</v>
      </c>
      <c r="J2038" s="56">
        <v>0.42574162902916912</v>
      </c>
      <c r="K2038" s="76">
        <v>34487660493.758713</v>
      </c>
      <c r="L2038" s="76">
        <v>88110084739.294601</v>
      </c>
      <c r="M2038" s="76">
        <v>87909705705.669586</v>
      </c>
      <c r="N2038" s="76">
        <v>63014290911.281555</v>
      </c>
      <c r="O2038" s="76">
        <v>25617.202398465495</v>
      </c>
      <c r="P2038" s="46">
        <v>403319.68387014698</v>
      </c>
      <c r="Q2038" s="46">
        <v>253595.00626673084</v>
      </c>
      <c r="R2038" s="76">
        <v>813383458521.10962</v>
      </c>
      <c r="S2038" s="56">
        <v>0.56241382432654063</v>
      </c>
      <c r="T2038" s="56">
        <v>0.35177349989867013</v>
      </c>
      <c r="U2038" s="46">
        <v>16.074655285199722</v>
      </c>
      <c r="V2038" s="76">
        <v>5027471090094.3809</v>
      </c>
      <c r="W2038" s="84">
        <v>1585.4383478819796</v>
      </c>
      <c r="X2038" s="82">
        <v>4.5788916765491981E-2</v>
      </c>
      <c r="Y2038" s="476">
        <v>2.0000000000000001E-4</v>
      </c>
    </row>
    <row r="2039" spans="1:25" x14ac:dyDescent="0.2">
      <c r="A2039" s="475">
        <v>2035</v>
      </c>
      <c r="B2039" s="56">
        <v>0.53572123111362979</v>
      </c>
      <c r="C2039" s="46">
        <v>4853.5859498596628</v>
      </c>
      <c r="D2039" s="56">
        <v>0.90412929418414667</v>
      </c>
      <c r="E2039" s="56">
        <v>0.5155055003410961</v>
      </c>
      <c r="F2039" s="250">
        <v>2024.77</v>
      </c>
      <c r="G2039" s="76">
        <v>162128500574.45312</v>
      </c>
      <c r="H2039" s="46">
        <v>25746447.139064725</v>
      </c>
      <c r="I2039" s="76">
        <v>654336028887.34753</v>
      </c>
      <c r="J2039" s="56">
        <v>0.31916291351862791</v>
      </c>
      <c r="K2039" s="76">
        <v>23727430413.440289</v>
      </c>
      <c r="L2039" s="76">
        <v>3078908054.4668503</v>
      </c>
      <c r="M2039" s="76">
        <v>155478633243.00876</v>
      </c>
      <c r="N2039" s="76">
        <v>22373478643.294743</v>
      </c>
      <c r="O2039" s="76">
        <v>43375.075602197205</v>
      </c>
      <c r="P2039" s="46">
        <v>179272.413958897</v>
      </c>
      <c r="Q2039" s="46">
        <v>79771.933778859762</v>
      </c>
      <c r="R2039" s="76">
        <v>1083845286404.4165</v>
      </c>
      <c r="S2039" s="56">
        <v>0.48696860557951033</v>
      </c>
      <c r="T2039" s="56">
        <v>0.2923873841659983</v>
      </c>
      <c r="U2039" s="46">
        <v>16.008638062699056</v>
      </c>
      <c r="V2039" s="76">
        <v>5678499520746.3115</v>
      </c>
      <c r="W2039" s="84">
        <v>1791.7134200842634</v>
      </c>
      <c r="X2039" s="82">
        <v>4.4784893662689916E-2</v>
      </c>
      <c r="Y2039" s="476">
        <v>2.0000000000000001E-4</v>
      </c>
    </row>
    <row r="2040" spans="1:25" x14ac:dyDescent="0.2">
      <c r="A2040" s="475">
        <v>2036</v>
      </c>
      <c r="B2040" s="56">
        <v>0.51995363504769265</v>
      </c>
      <c r="C2040" s="46">
        <v>2373.540382099181</v>
      </c>
      <c r="D2040" s="56">
        <v>0.47081044214116585</v>
      </c>
      <c r="E2040" s="56">
        <v>0.7</v>
      </c>
      <c r="F2040" s="250">
        <v>2023.81</v>
      </c>
      <c r="G2040" s="76">
        <v>233080711120.52103</v>
      </c>
      <c r="H2040" s="46">
        <v>9210365.4238347076</v>
      </c>
      <c r="I2040" s="76">
        <v>227629458550.45895</v>
      </c>
      <c r="J2040" s="56">
        <v>0.25198563471920632</v>
      </c>
      <c r="K2040" s="76">
        <v>3398340009.0243177</v>
      </c>
      <c r="L2040" s="76">
        <v>0</v>
      </c>
      <c r="M2040" s="76">
        <v>389934727669.2381</v>
      </c>
      <c r="N2040" s="76">
        <v>57815899388.162895</v>
      </c>
      <c r="O2040" s="76">
        <v>22267.312871519171</v>
      </c>
      <c r="P2040" s="46">
        <v>432658.8136102244</v>
      </c>
      <c r="Q2040" s="46">
        <v>230446.81058962565</v>
      </c>
      <c r="R2040" s="76">
        <v>931226221146.60303</v>
      </c>
      <c r="S2040" s="56">
        <v>0.6304528332787398</v>
      </c>
      <c r="T2040" s="56">
        <v>0.31317150644767172</v>
      </c>
      <c r="U2040" s="46">
        <v>17.774491716836756</v>
      </c>
      <c r="V2040" s="76">
        <v>5771403357804.5977</v>
      </c>
      <c r="W2040" s="84">
        <v>1821.0962123440379</v>
      </c>
      <c r="X2040" s="82">
        <v>4.0537265217146942E-2</v>
      </c>
      <c r="Y2040" s="476">
        <v>2.0000000000000001E-4</v>
      </c>
    </row>
    <row r="2041" spans="1:25" x14ac:dyDescent="0.2">
      <c r="A2041" s="475">
        <v>2037</v>
      </c>
      <c r="B2041" s="56">
        <v>0.52659351571792812</v>
      </c>
      <c r="C2041" s="46">
        <v>6720.4757900691911</v>
      </c>
      <c r="D2041" s="56">
        <v>0.63098772632849098</v>
      </c>
      <c r="E2041" s="56">
        <v>0.37691682306534757</v>
      </c>
      <c r="F2041" s="250">
        <v>2025.11</v>
      </c>
      <c r="G2041" s="76">
        <v>122432264236.63492</v>
      </c>
      <c r="H2041" s="46">
        <v>12927708.168740928</v>
      </c>
      <c r="I2041" s="76">
        <v>427657311472.54089</v>
      </c>
      <c r="J2041" s="56">
        <v>0.48375108426188029</v>
      </c>
      <c r="K2041" s="76">
        <v>21809134994.357143</v>
      </c>
      <c r="L2041" s="76">
        <v>13733915486.659529</v>
      </c>
      <c r="M2041" s="76">
        <v>57158376668.536377</v>
      </c>
      <c r="N2041" s="76">
        <v>18981616072.744095</v>
      </c>
      <c r="O2041" s="76">
        <v>34903.391226083724</v>
      </c>
      <c r="P2041" s="46">
        <v>174979.99504103116</v>
      </c>
      <c r="Q2041" s="46">
        <v>80568.592728784162</v>
      </c>
      <c r="R2041" s="76">
        <v>685015865691.17163</v>
      </c>
      <c r="S2041" s="56">
        <v>0.5789142591353269</v>
      </c>
      <c r="T2041" s="56">
        <v>0.41749173381275773</v>
      </c>
      <c r="U2041" s="46">
        <v>15.437607369396838</v>
      </c>
      <c r="V2041" s="76">
        <v>4991546213777.1621</v>
      </c>
      <c r="W2041" s="84">
        <v>1573.8578401161153</v>
      </c>
      <c r="X2041" s="82">
        <v>4.6237519922977664E-2</v>
      </c>
      <c r="Y2041" s="476">
        <v>2.0000000000000001E-4</v>
      </c>
    </row>
    <row r="2042" spans="1:25" x14ac:dyDescent="0.2">
      <c r="A2042" s="475">
        <v>2038</v>
      </c>
      <c r="B2042" s="56">
        <v>0.46004062285105068</v>
      </c>
      <c r="C2042" s="46">
        <v>2026.3984485125461</v>
      </c>
      <c r="D2042" s="56">
        <v>0.91798379666158203</v>
      </c>
      <c r="E2042" s="56">
        <v>0.48805495745151017</v>
      </c>
      <c r="F2042" s="250">
        <v>2024.39</v>
      </c>
      <c r="G2042" s="76">
        <v>285072866171.85211</v>
      </c>
      <c r="H2042" s="46">
        <v>27069379.717215136</v>
      </c>
      <c r="I2042" s="76">
        <v>634410239768.37769</v>
      </c>
      <c r="J2042" s="56">
        <v>0.30635575773651902</v>
      </c>
      <c r="K2042" s="76">
        <v>14251823005.481768</v>
      </c>
      <c r="L2042" s="76">
        <v>0</v>
      </c>
      <c r="M2042" s="76">
        <v>193601242837.62302</v>
      </c>
      <c r="N2042" s="76">
        <v>8899557014.3043137</v>
      </c>
      <c r="O2042" s="76">
        <v>14654.279544343653</v>
      </c>
      <c r="P2042" s="46">
        <v>101465.43749999892</v>
      </c>
      <c r="Q2042" s="46">
        <v>33113.812499999476</v>
      </c>
      <c r="R2042" s="76">
        <v>1156247410048.5264</v>
      </c>
      <c r="S2042" s="56">
        <v>0.51926155269935603</v>
      </c>
      <c r="T2042" s="56">
        <v>0.35616883602576699</v>
      </c>
      <c r="U2042" s="46">
        <v>17.115999846312899</v>
      </c>
      <c r="V2042" s="76">
        <v>7733530384190.6064</v>
      </c>
      <c r="W2042" s="84">
        <v>2440.3865834861781</v>
      </c>
      <c r="X2042" s="82">
        <v>4.2803339954139902E-2</v>
      </c>
      <c r="Y2042" s="476">
        <v>2.0000000000000001E-4</v>
      </c>
    </row>
    <row r="2043" spans="1:25" x14ac:dyDescent="0.2">
      <c r="A2043" s="475">
        <v>2039</v>
      </c>
      <c r="B2043" s="56">
        <v>0.48819546514444823</v>
      </c>
      <c r="C2043" s="46">
        <v>2136.1815330979134</v>
      </c>
      <c r="D2043" s="56">
        <v>0.89678041392986541</v>
      </c>
      <c r="E2043" s="56">
        <v>0.42831370948505065</v>
      </c>
      <c r="F2043" s="250">
        <v>2025.52</v>
      </c>
      <c r="G2043" s="76">
        <v>115701951640.33569</v>
      </c>
      <c r="H2043" s="46">
        <v>25954537.996077772</v>
      </c>
      <c r="I2043" s="76">
        <v>672412036957.83325</v>
      </c>
      <c r="J2043" s="56">
        <v>0.4361668565194643</v>
      </c>
      <c r="K2043" s="76">
        <v>43289656475.970474</v>
      </c>
      <c r="L2043" s="76">
        <v>45866255400.510956</v>
      </c>
      <c r="M2043" s="76">
        <v>108059360075.12204</v>
      </c>
      <c r="N2043" s="76">
        <v>46206248000.983994</v>
      </c>
      <c r="O2043" s="76">
        <v>13405.831005162712</v>
      </c>
      <c r="P2043" s="46">
        <v>338325.16939443129</v>
      </c>
      <c r="Q2043" s="46">
        <v>195186.5467858066</v>
      </c>
      <c r="R2043" s="76">
        <v>1129787437599.9348</v>
      </c>
      <c r="S2043" s="56">
        <v>0.54809922000544808</v>
      </c>
      <c r="T2043" s="56">
        <v>0.31639994004915417</v>
      </c>
      <c r="U2043" s="46">
        <v>14.754886566913763</v>
      </c>
      <c r="V2043" s="76">
        <v>5979773576759.7686</v>
      </c>
      <c r="W2043" s="84">
        <v>1885.4159069796913</v>
      </c>
      <c r="X2043" s="82">
        <v>4.7902854264883291E-2</v>
      </c>
      <c r="Y2043" s="476">
        <v>2.0000000000000001E-4</v>
      </c>
    </row>
    <row r="2044" spans="1:25" x14ac:dyDescent="0.2">
      <c r="A2044" s="475">
        <v>2040</v>
      </c>
      <c r="B2044" s="56">
        <v>0.54536899225820867</v>
      </c>
      <c r="C2044" s="46">
        <v>8199.9737487365092</v>
      </c>
      <c r="D2044" s="56">
        <v>0.84541648572292405</v>
      </c>
      <c r="E2044" s="56">
        <v>0.45198862090062514</v>
      </c>
      <c r="F2044" s="250">
        <v>2024.22</v>
      </c>
      <c r="G2044" s="76">
        <v>384881567339.67578</v>
      </c>
      <c r="H2044" s="46">
        <v>21170043.245324202</v>
      </c>
      <c r="I2044" s="76">
        <v>354803288292.30316</v>
      </c>
      <c r="J2044" s="56">
        <v>-9.3689574561835354E-2</v>
      </c>
      <c r="K2044" s="76">
        <v>7262496191.4850903</v>
      </c>
      <c r="L2044" s="76">
        <v>4757553121.1273088</v>
      </c>
      <c r="M2044" s="76">
        <v>292439044318.80322</v>
      </c>
      <c r="N2044" s="76">
        <v>31349130785.869148</v>
      </c>
      <c r="O2044" s="76">
        <v>24037.542612965095</v>
      </c>
      <c r="P2044" s="46">
        <v>222747.15611674997</v>
      </c>
      <c r="Q2044" s="46">
        <v>110754.87086678237</v>
      </c>
      <c r="R2044" s="76">
        <v>1199131634592.5056</v>
      </c>
      <c r="S2044" s="56">
        <v>0.51757392508408195</v>
      </c>
      <c r="T2044" s="56">
        <v>0.2818107984786648</v>
      </c>
      <c r="U2044" s="46">
        <v>22.729316208700265</v>
      </c>
      <c r="V2044" s="76">
        <v>8072997687382.2188</v>
      </c>
      <c r="W2044" s="84">
        <v>2545.928063365589</v>
      </c>
      <c r="X2044" s="82">
        <v>3.3356859124026736E-2</v>
      </c>
      <c r="Y2044" s="476">
        <v>2.0000000000000001E-4</v>
      </c>
    </row>
    <row r="2045" spans="1:25" x14ac:dyDescent="0.2">
      <c r="A2045" s="475">
        <v>2041</v>
      </c>
      <c r="B2045" s="56">
        <v>0.38855531038815716</v>
      </c>
      <c r="C2045" s="46">
        <v>4290.2669787701352</v>
      </c>
      <c r="D2045" s="56">
        <v>1.2598645279442715</v>
      </c>
      <c r="E2045" s="56">
        <v>0.32979925870092747</v>
      </c>
      <c r="F2045" s="250">
        <v>2026.04</v>
      </c>
      <c r="G2045" s="76">
        <v>203283950040.55524</v>
      </c>
      <c r="H2045" s="46">
        <v>50422354.319335736</v>
      </c>
      <c r="I2045" s="76">
        <v>1081136526183.2595</v>
      </c>
      <c r="J2045" s="56">
        <v>0.31755440547850255</v>
      </c>
      <c r="K2045" s="76">
        <v>44369549094.891556</v>
      </c>
      <c r="L2045" s="76">
        <v>96116984067.036194</v>
      </c>
      <c r="M2045" s="76">
        <v>117754012318.12709</v>
      </c>
      <c r="N2045" s="76">
        <v>84320073270.68692</v>
      </c>
      <c r="O2045" s="76">
        <v>27164.05843955274</v>
      </c>
      <c r="P2045" s="46">
        <v>508792.58043244365</v>
      </c>
      <c r="Q2045" s="46">
        <v>317075.43351181981</v>
      </c>
      <c r="R2045" s="76">
        <v>1733743311268.7876</v>
      </c>
      <c r="S2045" s="56">
        <v>0.46611595987472593</v>
      </c>
      <c r="T2045" s="56">
        <v>0.25705790429246661</v>
      </c>
      <c r="U2045" s="46">
        <v>15.569022493417952</v>
      </c>
      <c r="V2045" s="76">
        <v>7501103459855.7861</v>
      </c>
      <c r="W2045" s="84">
        <v>2367.2688723285323</v>
      </c>
      <c r="X2045" s="82">
        <v>4.7558808418137352E-2</v>
      </c>
      <c r="Y2045" s="476">
        <v>2.0000000000000001E-4</v>
      </c>
    </row>
    <row r="2046" spans="1:25" x14ac:dyDescent="0.2">
      <c r="A2046" s="475">
        <v>2042</v>
      </c>
      <c r="B2046" s="56">
        <v>0.51019320976745142</v>
      </c>
      <c r="C2046" s="46">
        <v>5023.8172171905517</v>
      </c>
      <c r="D2046" s="56">
        <v>0.38243296468405774</v>
      </c>
      <c r="E2046" s="56">
        <v>0.35273309853498286</v>
      </c>
      <c r="F2046" s="250">
        <v>2024.67</v>
      </c>
      <c r="G2046" s="76">
        <v>209822862244.02454</v>
      </c>
      <c r="H2046" s="46">
        <v>6915405.3458062243</v>
      </c>
      <c r="I2046" s="76">
        <v>195311080187.09335</v>
      </c>
      <c r="J2046" s="56">
        <v>0.31574144168587037</v>
      </c>
      <c r="K2046" s="76">
        <v>2974485193.7944298</v>
      </c>
      <c r="L2046" s="76">
        <v>0</v>
      </c>
      <c r="M2046" s="76">
        <v>160390760437.54382</v>
      </c>
      <c r="N2046" s="76">
        <v>281350172688.84528</v>
      </c>
      <c r="O2046" s="76">
        <v>31620.965903252494</v>
      </c>
      <c r="P2046" s="46">
        <v>1703452.6122180624</v>
      </c>
      <c r="Q2046" s="46">
        <v>1182469.6700642221</v>
      </c>
      <c r="R2046" s="76">
        <v>841612287250.79956</v>
      </c>
      <c r="S2046" s="56">
        <v>0.47890381759653156</v>
      </c>
      <c r="T2046" s="56">
        <v>0.33869154336796781</v>
      </c>
      <c r="U2046" s="46">
        <v>17.398314840187012</v>
      </c>
      <c r="V2046" s="76">
        <v>5483442376267.4238</v>
      </c>
      <c r="W2046" s="84">
        <v>1729.88776160561</v>
      </c>
      <c r="X2046" s="82">
        <v>4.1743576194742706E-2</v>
      </c>
      <c r="Y2046" s="476">
        <v>2.0000000000000001E-4</v>
      </c>
    </row>
    <row r="2047" spans="1:25" x14ac:dyDescent="0.2">
      <c r="A2047" s="475">
        <v>2043</v>
      </c>
      <c r="B2047" s="56">
        <v>0.47592163370640517</v>
      </c>
      <c r="C2047" s="46">
        <v>5839.3033133921099</v>
      </c>
      <c r="D2047" s="56">
        <v>1.1208546620802489</v>
      </c>
      <c r="E2047" s="56">
        <v>0.5423843600969358</v>
      </c>
      <c r="F2047" s="250">
        <v>2025.15</v>
      </c>
      <c r="G2047" s="76">
        <v>242740280992.7449</v>
      </c>
      <c r="H2047" s="46">
        <v>27845439.438258253</v>
      </c>
      <c r="I2047" s="76">
        <v>559847881662.35669</v>
      </c>
      <c r="J2047" s="56">
        <v>0.23196381433435875</v>
      </c>
      <c r="K2047" s="76">
        <v>17827915139.439877</v>
      </c>
      <c r="L2047" s="76">
        <v>7555617368.298831</v>
      </c>
      <c r="M2047" s="76">
        <v>155673475433.39111</v>
      </c>
      <c r="N2047" s="76">
        <v>3443464671.0804052</v>
      </c>
      <c r="O2047" s="76">
        <v>12486.757250756968</v>
      </c>
      <c r="P2047" s="46">
        <v>77237.04137866621</v>
      </c>
      <c r="Q2047" s="46">
        <v>13872.510344666551</v>
      </c>
      <c r="R2047" s="76">
        <v>1044626693988.335</v>
      </c>
      <c r="S2047" s="56">
        <v>0.48839953710109824</v>
      </c>
      <c r="T2047" s="56">
        <v>0.29572305036355784</v>
      </c>
      <c r="U2047" s="46">
        <v>17.628890544449028</v>
      </c>
      <c r="V2047" s="76">
        <v>5827245905356.9541</v>
      </c>
      <c r="W2047" s="84">
        <v>1837.5440993196496</v>
      </c>
      <c r="X2047" s="82">
        <v>4.2675460841572622E-2</v>
      </c>
      <c r="Y2047" s="476">
        <v>2.0000000000000001E-4</v>
      </c>
    </row>
    <row r="2048" spans="1:25" x14ac:dyDescent="0.2">
      <c r="A2048" s="475">
        <v>2044</v>
      </c>
      <c r="B2048" s="56">
        <v>0.56442821775433138</v>
      </c>
      <c r="C2048" s="46">
        <v>1500</v>
      </c>
      <c r="D2048" s="56">
        <v>0.55140161260223364</v>
      </c>
      <c r="E2048" s="56">
        <v>0.31646319171162368</v>
      </c>
      <c r="F2048" s="250">
        <v>2024.91</v>
      </c>
      <c r="G2048" s="76">
        <v>147412236092.97482</v>
      </c>
      <c r="H2048" s="46">
        <v>11833735.287047757</v>
      </c>
      <c r="I2048" s="76">
        <v>269814320660.52838</v>
      </c>
      <c r="J2048" s="56">
        <v>0.19882428151754328</v>
      </c>
      <c r="K2048" s="76">
        <v>3863827332.3472238</v>
      </c>
      <c r="L2048" s="76">
        <v>0</v>
      </c>
      <c r="M2048" s="76">
        <v>143323571625.71262</v>
      </c>
      <c r="N2048" s="76">
        <v>13593470529.600981</v>
      </c>
      <c r="O2048" s="76">
        <v>27568.114183817848</v>
      </c>
      <c r="P2048" s="46">
        <v>130890.4500680739</v>
      </c>
      <c r="Q2048" s="46">
        <v>51559.165709009416</v>
      </c>
      <c r="R2048" s="76">
        <v>626722364876.68665</v>
      </c>
      <c r="S2048" s="56">
        <v>0.52612635264875229</v>
      </c>
      <c r="T2048" s="56">
        <v>0.27222132116357145</v>
      </c>
      <c r="U2048" s="46">
        <v>18.159821176545783</v>
      </c>
      <c r="V2048" s="76">
        <v>3445305306523.9712</v>
      </c>
      <c r="W2048" s="84">
        <v>1088.044915116551</v>
      </c>
      <c r="X2048" s="82">
        <v>3.9759392074186557E-2</v>
      </c>
      <c r="Y2048" s="476">
        <v>2.0000000000000001E-4</v>
      </c>
    </row>
    <row r="2049" spans="1:25" x14ac:dyDescent="0.2">
      <c r="A2049" s="475">
        <v>2045</v>
      </c>
      <c r="B2049" s="56">
        <v>0.51528658470370903</v>
      </c>
      <c r="C2049" s="46">
        <v>1500</v>
      </c>
      <c r="D2049" s="56">
        <v>0.57694001388871097</v>
      </c>
      <c r="E2049" s="56">
        <v>0.67278136660379306</v>
      </c>
      <c r="F2049" s="250">
        <v>2024.85</v>
      </c>
      <c r="G2049" s="76">
        <v>314568362478.65771</v>
      </c>
      <c r="H2049" s="46">
        <v>12536841.695951106</v>
      </c>
      <c r="I2049" s="76">
        <v>437101130771.45081</v>
      </c>
      <c r="J2049" s="56">
        <v>0.51528658470370903</v>
      </c>
      <c r="K2049" s="76">
        <v>10529446553.326035</v>
      </c>
      <c r="L2049" s="76">
        <v>215569526.75896251</v>
      </c>
      <c r="M2049" s="76">
        <v>226124755668.49619</v>
      </c>
      <c r="N2049" s="76">
        <v>57283521979.26403</v>
      </c>
      <c r="O2049" s="76">
        <v>27716.11941785918</v>
      </c>
      <c r="P2049" s="46">
        <v>391722.42213296494</v>
      </c>
      <c r="Q2049" s="46">
        <v>244826.68994594744</v>
      </c>
      <c r="R2049" s="76">
        <v>1023593804559.271</v>
      </c>
      <c r="S2049" s="56">
        <v>0.64330218881479184</v>
      </c>
      <c r="T2049" s="56">
        <v>0.47996652455431832</v>
      </c>
      <c r="U2049" s="46">
        <v>16.805163736418471</v>
      </c>
      <c r="V2049" s="76">
        <v>9150004034913.3789</v>
      </c>
      <c r="W2049" s="84">
        <v>2882.419895524275</v>
      </c>
      <c r="X2049" s="82">
        <v>4.2959972223809088E-2</v>
      </c>
      <c r="Y2049" s="476">
        <v>2.0000000000000001E-4</v>
      </c>
    </row>
    <row r="2050" spans="1:25" x14ac:dyDescent="0.2">
      <c r="A2050" s="475">
        <v>2046</v>
      </c>
      <c r="B2050" s="56">
        <v>0.49625311588464072</v>
      </c>
      <c r="C2050" s="46">
        <v>5710.5530429914797</v>
      </c>
      <c r="D2050" s="56">
        <v>0.56860349077749561</v>
      </c>
      <c r="E2050" s="56">
        <v>0.29309361666427436</v>
      </c>
      <c r="F2050" s="250">
        <v>2025.3</v>
      </c>
      <c r="G2050" s="76">
        <v>157380295596.53528</v>
      </c>
      <c r="H2050" s="46">
        <v>11268783.625391003</v>
      </c>
      <c r="I2050" s="76">
        <v>374981810627.23303</v>
      </c>
      <c r="J2050" s="56">
        <v>0.44113718700082261</v>
      </c>
      <c r="K2050" s="76">
        <v>19563707870.511475</v>
      </c>
      <c r="L2050" s="76">
        <v>17935990549.313576</v>
      </c>
      <c r="M2050" s="76">
        <v>116279429505.16772</v>
      </c>
      <c r="N2050" s="76">
        <v>72619729768.378784</v>
      </c>
      <c r="O2050" s="76">
        <v>17437.398698260942</v>
      </c>
      <c r="P2050" s="46">
        <v>437638.87563373597</v>
      </c>
      <c r="Q2050" s="46">
        <v>281382.74035055254</v>
      </c>
      <c r="R2050" s="76">
        <v>760152711726.99646</v>
      </c>
      <c r="S2050" s="56">
        <v>0.5602523270476929</v>
      </c>
      <c r="T2050" s="56">
        <v>0.42690346486709424</v>
      </c>
      <c r="U2050" s="46">
        <v>15.816866084700914</v>
      </c>
      <c r="V2050" s="76">
        <v>5733618905338.6289</v>
      </c>
      <c r="W2050" s="84">
        <v>1807.5852611104121</v>
      </c>
      <c r="X2050" s="82">
        <v>4.5388720544334009E-2</v>
      </c>
      <c r="Y2050" s="476">
        <v>2.0000000000000001E-4</v>
      </c>
    </row>
    <row r="2051" spans="1:25" x14ac:dyDescent="0.2">
      <c r="A2051" s="475">
        <v>2047</v>
      </c>
      <c r="B2051" s="56">
        <v>0.56136089061811845</v>
      </c>
      <c r="C2051" s="46">
        <v>1755.7681307271414</v>
      </c>
      <c r="D2051" s="56">
        <v>0.85083399972566121</v>
      </c>
      <c r="E2051" s="56">
        <v>0.47721949063262631</v>
      </c>
      <c r="F2051" s="250">
        <v>2025.83</v>
      </c>
      <c r="G2051" s="76">
        <v>292931492149.82782</v>
      </c>
      <c r="H2051" s="46">
        <v>23767926.393604532</v>
      </c>
      <c r="I2051" s="76">
        <v>531815854607.49078</v>
      </c>
      <c r="J2051" s="56">
        <v>0.3201336384785155</v>
      </c>
      <c r="K2051" s="76">
        <v>18956804700.054108</v>
      </c>
      <c r="L2051" s="76">
        <v>56316249092.826294</v>
      </c>
      <c r="M2051" s="76">
        <v>108398688401.00443</v>
      </c>
      <c r="N2051" s="76">
        <v>43349923805.943901</v>
      </c>
      <c r="O2051" s="76">
        <v>24395.124233690469</v>
      </c>
      <c r="P2051" s="46">
        <v>314000.96439227706</v>
      </c>
      <c r="Q2051" s="46">
        <v>177872.85246015279</v>
      </c>
      <c r="R2051" s="76">
        <v>1092846185928.8746</v>
      </c>
      <c r="S2051" s="56">
        <v>0.53785907483611883</v>
      </c>
      <c r="T2051" s="56">
        <v>0.40086142976348604</v>
      </c>
      <c r="U2051" s="46">
        <v>16.950094328269309</v>
      </c>
      <c r="V2051" s="76">
        <v>8236637873843.5098</v>
      </c>
      <c r="W2051" s="84">
        <v>2597.2937930214312</v>
      </c>
      <c r="X2051" s="82">
        <v>4.2713555733543997E-2</v>
      </c>
      <c r="Y2051" s="476">
        <v>2.0000000000000001E-4</v>
      </c>
    </row>
    <row r="2052" spans="1:25" x14ac:dyDescent="0.2">
      <c r="A2052" s="475">
        <v>2048</v>
      </c>
      <c r="B2052" s="56">
        <v>0.28216594064086242</v>
      </c>
      <c r="C2052" s="46">
        <v>1500</v>
      </c>
      <c r="D2052" s="56">
        <v>0.87190622089389702</v>
      </c>
      <c r="E2052" s="56">
        <v>0.46532958260829693</v>
      </c>
      <c r="F2052" s="250">
        <v>2025.43</v>
      </c>
      <c r="G2052" s="76">
        <v>295174688343.46753</v>
      </c>
      <c r="H2052" s="46">
        <v>24956879.116276789</v>
      </c>
      <c r="I2052" s="76">
        <v>501690493451.82715</v>
      </c>
      <c r="J2052" s="56">
        <v>0.1790562886491166</v>
      </c>
      <c r="K2052" s="76">
        <v>28156435489.13063</v>
      </c>
      <c r="L2052" s="76">
        <v>143599950199.45709</v>
      </c>
      <c r="M2052" s="76">
        <v>134293292472.44691</v>
      </c>
      <c r="N2052" s="76">
        <v>42361056043.828552</v>
      </c>
      <c r="O2052" s="76">
        <v>33036.801734471548</v>
      </c>
      <c r="P2052" s="46">
        <v>286612.81484373158</v>
      </c>
      <c r="Q2052" s="46">
        <v>156915.23236986279</v>
      </c>
      <c r="R2052" s="76">
        <v>1080663614442.6492</v>
      </c>
      <c r="S2052" s="56">
        <v>0.48004587934419513</v>
      </c>
      <c r="T2052" s="56">
        <v>0.30949558662886539</v>
      </c>
      <c r="U2052" s="46">
        <v>18.189496041332074</v>
      </c>
      <c r="V2052" s="76">
        <v>6616269013101.4141</v>
      </c>
      <c r="W2052" s="84">
        <v>2087.3901617287352</v>
      </c>
      <c r="X2052" s="82">
        <v>4.064451608691344E-2</v>
      </c>
      <c r="Y2052" s="476">
        <v>2.0000000000000001E-4</v>
      </c>
    </row>
    <row r="2053" spans="1:25" x14ac:dyDescent="0.2">
      <c r="A2053" s="475">
        <v>2049</v>
      </c>
      <c r="B2053" s="56">
        <v>0.3881034441603502</v>
      </c>
      <c r="C2053" s="46">
        <v>2836.9674492702989</v>
      </c>
      <c r="D2053" s="56">
        <v>0.96914765378061918</v>
      </c>
      <c r="E2053" s="56">
        <v>0.48009924693957351</v>
      </c>
      <c r="F2053" s="250">
        <v>2024.16</v>
      </c>
      <c r="G2053" s="76">
        <v>424376892831.2099</v>
      </c>
      <c r="H2053" s="46">
        <v>29017838.79868722</v>
      </c>
      <c r="I2053" s="76">
        <v>656033879769.13403</v>
      </c>
      <c r="J2053" s="56">
        <v>0.32089182245810699</v>
      </c>
      <c r="K2053" s="76">
        <v>24408942176.716785</v>
      </c>
      <c r="L2053" s="76">
        <v>32682522775.185604</v>
      </c>
      <c r="M2053" s="76">
        <v>375448036977.80182</v>
      </c>
      <c r="N2053" s="76">
        <v>41799529637.833946</v>
      </c>
      <c r="O2053" s="76">
        <v>25593.152504340607</v>
      </c>
      <c r="P2053" s="46">
        <v>299775.62951779214</v>
      </c>
      <c r="Q2053" s="46">
        <v>164623.53313105946</v>
      </c>
      <c r="R2053" s="76">
        <v>1698696247661.8384</v>
      </c>
      <c r="S2053" s="56">
        <v>0.59508650731539725</v>
      </c>
      <c r="T2053" s="56">
        <v>0.32423957603577036</v>
      </c>
      <c r="U2053" s="46">
        <v>17.571298309231533</v>
      </c>
      <c r="V2053" s="76">
        <v>10473070424898.443</v>
      </c>
      <c r="W2053" s="84">
        <v>3305.3913743093499</v>
      </c>
      <c r="X2053" s="82">
        <v>4.2262789969592068E-2</v>
      </c>
      <c r="Y2053" s="476">
        <v>2.0000000000000001E-4</v>
      </c>
    </row>
    <row r="2054" spans="1:25" x14ac:dyDescent="0.2">
      <c r="A2054" s="475">
        <v>2050</v>
      </c>
      <c r="B2054" s="56">
        <v>0.46984946690862461</v>
      </c>
      <c r="C2054" s="46">
        <v>4306.086635454295</v>
      </c>
      <c r="D2054" s="56">
        <v>0.63313287795788153</v>
      </c>
      <c r="E2054" s="56">
        <v>0.48701619842506311</v>
      </c>
      <c r="F2054" s="250">
        <v>2023.99</v>
      </c>
      <c r="G2054" s="76">
        <v>400484831088.20093</v>
      </c>
      <c r="H2054" s="46">
        <v>13606528.56220655</v>
      </c>
      <c r="I2054" s="76">
        <v>346629008300.45862</v>
      </c>
      <c r="J2054" s="56">
        <v>0.27379914154696183</v>
      </c>
      <c r="K2054" s="76">
        <v>8286028004.3779478</v>
      </c>
      <c r="L2054" s="76">
        <v>0</v>
      </c>
      <c r="M2054" s="76">
        <v>465549141163.5744</v>
      </c>
      <c r="N2054" s="76">
        <v>56086566713.876297</v>
      </c>
      <c r="O2054" s="76">
        <v>14606.292384150371</v>
      </c>
      <c r="P2054" s="46">
        <v>346560.28517123184</v>
      </c>
      <c r="Q2054" s="46">
        <v>208059.78111060872</v>
      </c>
      <c r="R2054" s="76">
        <v>1223168443094.916</v>
      </c>
      <c r="S2054" s="56">
        <v>0.62180147122659946</v>
      </c>
      <c r="T2054" s="56">
        <v>0.38574451576089425</v>
      </c>
      <c r="U2054" s="46">
        <v>18.07477642549043</v>
      </c>
      <c r="V2054" s="76">
        <v>9321139579123.3711</v>
      </c>
      <c r="W2054" s="84">
        <v>2939.2350671465188</v>
      </c>
      <c r="X2054" s="82">
        <v>4.0619546460218772E-2</v>
      </c>
      <c r="Y2054" s="476">
        <v>2.0000000000000001E-4</v>
      </c>
    </row>
    <row r="2055" spans="1:25" x14ac:dyDescent="0.2">
      <c r="A2055" s="475">
        <v>2051</v>
      </c>
      <c r="B2055" s="56">
        <v>0.49993115668268479</v>
      </c>
      <c r="C2055" s="46">
        <v>4598.1408300507292</v>
      </c>
      <c r="D2055" s="56">
        <v>0.80871119925303081</v>
      </c>
      <c r="E2055" s="56">
        <v>0.48652398154330667</v>
      </c>
      <c r="F2055" s="250">
        <v>2024.54</v>
      </c>
      <c r="G2055" s="76">
        <v>349852020940.58118</v>
      </c>
      <c r="H2055" s="46">
        <v>20661610.436076432</v>
      </c>
      <c r="I2055" s="76">
        <v>445599326223.05823</v>
      </c>
      <c r="J2055" s="56">
        <v>0.32115050685802171</v>
      </c>
      <c r="K2055" s="76">
        <v>14238420009.687391</v>
      </c>
      <c r="L2055" s="76">
        <v>0</v>
      </c>
      <c r="M2055" s="76">
        <v>280175244801.15967</v>
      </c>
      <c r="N2055" s="76">
        <v>37003945933.092773</v>
      </c>
      <c r="O2055" s="76">
        <v>30500.226903640349</v>
      </c>
      <c r="P2055" s="46">
        <v>298990.70547325711</v>
      </c>
      <c r="Q2055" s="46">
        <v>167540.30355628111</v>
      </c>
      <c r="R2055" s="76">
        <v>1133137356315.1709</v>
      </c>
      <c r="S2055" s="56">
        <v>0.5868127203105129</v>
      </c>
      <c r="T2055" s="56">
        <v>0.39908966797864259</v>
      </c>
      <c r="U2055" s="46">
        <v>17.616633327596411</v>
      </c>
      <c r="V2055" s="76">
        <v>8755751520464.125</v>
      </c>
      <c r="W2055" s="84">
        <v>2763.1341086116854</v>
      </c>
      <c r="X2055" s="82">
        <v>4.1617934606985346E-2</v>
      </c>
      <c r="Y2055" s="476">
        <v>2.0000000000000001E-4</v>
      </c>
    </row>
    <row r="2056" spans="1:25" x14ac:dyDescent="0.2">
      <c r="A2056" s="475">
        <v>2052</v>
      </c>
      <c r="B2056" s="56">
        <v>0.50682430976436066</v>
      </c>
      <c r="C2056" s="46">
        <v>2003.214391233163</v>
      </c>
      <c r="D2056" s="56">
        <v>1.1682983080428588</v>
      </c>
      <c r="E2056" s="56">
        <v>0.3625695274807979</v>
      </c>
      <c r="F2056" s="250">
        <v>2025.77</v>
      </c>
      <c r="G2056" s="76">
        <v>293683450670.17914</v>
      </c>
      <c r="H2056" s="46">
        <v>44151871.206971638</v>
      </c>
      <c r="I2056" s="76">
        <v>916606844400.04614</v>
      </c>
      <c r="J2056" s="56">
        <v>0.32768786434403929</v>
      </c>
      <c r="K2056" s="76">
        <v>32035935016.910278</v>
      </c>
      <c r="L2056" s="76">
        <v>18063844034.840591</v>
      </c>
      <c r="M2056" s="76">
        <v>195548891189.34949</v>
      </c>
      <c r="N2056" s="76">
        <v>40509231842.748535</v>
      </c>
      <c r="O2056" s="76">
        <v>21098.805783356958</v>
      </c>
      <c r="P2056" s="46">
        <v>300255.50648121629</v>
      </c>
      <c r="Q2056" s="46">
        <v>160863.11981948579</v>
      </c>
      <c r="R2056" s="76">
        <v>1613532493206.3545</v>
      </c>
      <c r="S2056" s="56">
        <v>0.51292077613162768</v>
      </c>
      <c r="T2056" s="56">
        <v>0.2982867014870787</v>
      </c>
      <c r="U2056" s="46">
        <v>16.538288284120675</v>
      </c>
      <c r="V2056" s="76">
        <v>8805926758456.373</v>
      </c>
      <c r="W2056" s="84">
        <v>2777.1568239187382</v>
      </c>
      <c r="X2056" s="82">
        <v>4.3731102208919445E-2</v>
      </c>
      <c r="Y2056" s="476">
        <v>2.0000000000000001E-4</v>
      </c>
    </row>
    <row r="2057" spans="1:25" x14ac:dyDescent="0.2">
      <c r="A2057" s="475">
        <v>2053</v>
      </c>
      <c r="B2057" s="56">
        <v>0.25142703889346141</v>
      </c>
      <c r="C2057" s="46">
        <v>6140.4470414258512</v>
      </c>
      <c r="D2057" s="56">
        <v>0.564647428851766</v>
      </c>
      <c r="E2057" s="56">
        <v>0.19974945299573826</v>
      </c>
      <c r="F2057" s="250">
        <v>2023.75</v>
      </c>
      <c r="G2057" s="76">
        <v>137248779215.51842</v>
      </c>
      <c r="H2057" s="46">
        <v>11084038.814712815</v>
      </c>
      <c r="I2057" s="76">
        <v>254703657664.15906</v>
      </c>
      <c r="J2057" s="56">
        <v>0.20425813905171741</v>
      </c>
      <c r="K2057" s="76">
        <v>7883041823.7669106</v>
      </c>
      <c r="L2057" s="76">
        <v>0</v>
      </c>
      <c r="M2057" s="76">
        <v>190446058188.91498</v>
      </c>
      <c r="N2057" s="76">
        <v>58179662770.21109</v>
      </c>
      <c r="O2057" s="76">
        <v>32597.108845434213</v>
      </c>
      <c r="P2057" s="46">
        <v>375704.40088910901</v>
      </c>
      <c r="Q2057" s="46">
        <v>232613.74717248388</v>
      </c>
      <c r="R2057" s="76">
        <v>733635182479.72046</v>
      </c>
      <c r="S2057" s="56">
        <v>0.54902599203573077</v>
      </c>
      <c r="T2057" s="56">
        <v>0.24935272721078011</v>
      </c>
      <c r="U2057" s="46">
        <v>17.43899307309999</v>
      </c>
      <c r="V2057" s="76">
        <v>3491886926990.4614</v>
      </c>
      <c r="W2057" s="84">
        <v>1101.6186827355175</v>
      </c>
      <c r="X2057" s="82">
        <v>4.2398273049284722E-2</v>
      </c>
      <c r="Y2057" s="476">
        <v>2.0000000000000001E-4</v>
      </c>
    </row>
    <row r="2058" spans="1:25" x14ac:dyDescent="0.2">
      <c r="A2058" s="475">
        <v>2054</v>
      </c>
      <c r="B2058" s="56">
        <v>0.66543670722908055</v>
      </c>
      <c r="C2058" s="46">
        <v>2898.7596918896252</v>
      </c>
      <c r="D2058" s="56">
        <v>0.54353317264988765</v>
      </c>
      <c r="E2058" s="56">
        <v>0.33282538435760783</v>
      </c>
      <c r="F2058" s="250">
        <v>2024.79</v>
      </c>
      <c r="G2058" s="76">
        <v>166129189688.74692</v>
      </c>
      <c r="H2058" s="46">
        <v>11105091.1372169</v>
      </c>
      <c r="I2058" s="76">
        <v>255164050164.18387</v>
      </c>
      <c r="J2058" s="56">
        <v>0.26818996400356176</v>
      </c>
      <c r="K2058" s="76">
        <v>6632304223.3796253</v>
      </c>
      <c r="L2058" s="76">
        <v>0</v>
      </c>
      <c r="M2058" s="76">
        <v>106873258026.81705</v>
      </c>
      <c r="N2058" s="76">
        <v>16474387051.709112</v>
      </c>
      <c r="O2058" s="76">
        <v>24369.664473400684</v>
      </c>
      <c r="P2058" s="46">
        <v>160367.34740790277</v>
      </c>
      <c r="Q2058" s="46">
        <v>71780.427753091848</v>
      </c>
      <c r="R2058" s="76">
        <v>512083990382.69806</v>
      </c>
      <c r="S2058" s="56">
        <v>0.51207014952763963</v>
      </c>
      <c r="T2058" s="56">
        <v>0.41412174864745138</v>
      </c>
      <c r="U2058" s="46">
        <v>17.649972261902654</v>
      </c>
      <c r="V2058" s="76">
        <v>4275704816065.8721</v>
      </c>
      <c r="W2058" s="84">
        <v>1349.4233883724753</v>
      </c>
      <c r="X2058" s="82">
        <v>3.9886826356335198E-2</v>
      </c>
      <c r="Y2058" s="476">
        <v>2.0000000000000001E-4</v>
      </c>
    </row>
    <row r="2059" spans="1:25" x14ac:dyDescent="0.2">
      <c r="A2059" s="475">
        <v>2055</v>
      </c>
      <c r="B2059" s="56">
        <v>0.55945696632939534</v>
      </c>
      <c r="C2059" s="46">
        <v>7388.7555802517927</v>
      </c>
      <c r="D2059" s="56">
        <v>0.60757944530232355</v>
      </c>
      <c r="E2059" s="56">
        <v>0.4420534645322341</v>
      </c>
      <c r="F2059" s="250">
        <v>2024.38</v>
      </c>
      <c r="G2059" s="76">
        <v>325692977574.63354</v>
      </c>
      <c r="H2059" s="46">
        <v>12125813.020483922</v>
      </c>
      <c r="I2059" s="76">
        <v>385504436454.65344</v>
      </c>
      <c r="J2059" s="56">
        <v>0.38839026227028717</v>
      </c>
      <c r="K2059" s="76">
        <v>8328133551.5289259</v>
      </c>
      <c r="L2059" s="76">
        <v>0</v>
      </c>
      <c r="M2059" s="76">
        <v>206688646471.83609</v>
      </c>
      <c r="N2059" s="76">
        <v>123399387447.51506</v>
      </c>
      <c r="O2059" s="76">
        <v>37531.790903740555</v>
      </c>
      <c r="P2059" s="46">
        <v>648714.43767145555</v>
      </c>
      <c r="Q2059" s="46">
        <v>450838.2203801031</v>
      </c>
      <c r="R2059" s="76">
        <v>1020139224955.1567</v>
      </c>
      <c r="S2059" s="56">
        <v>0.57246379851300322</v>
      </c>
      <c r="T2059" s="56">
        <v>0.45379514298835688</v>
      </c>
      <c r="U2059" s="46">
        <v>17.191942797292345</v>
      </c>
      <c r="V2059" s="76">
        <v>8625956822173.1279</v>
      </c>
      <c r="W2059" s="84">
        <v>2721.5553712240403</v>
      </c>
      <c r="X2059" s="82">
        <v>4.3207505642844694E-2</v>
      </c>
      <c r="Y2059" s="476">
        <v>2.0000000000000001E-4</v>
      </c>
    </row>
    <row r="2060" spans="1:25" x14ac:dyDescent="0.2">
      <c r="A2060" s="475">
        <v>2056</v>
      </c>
      <c r="B2060" s="56">
        <v>0.4568949290095306</v>
      </c>
      <c r="C2060" s="46">
        <v>1500</v>
      </c>
      <c r="D2060" s="56">
        <v>0.62078999055804407</v>
      </c>
      <c r="E2060" s="56">
        <v>0.28704600507729217</v>
      </c>
      <c r="F2060" s="250">
        <v>2025.62</v>
      </c>
      <c r="G2060" s="76">
        <v>111991318208.2861</v>
      </c>
      <c r="H2060" s="46">
        <v>13860462.373578832</v>
      </c>
      <c r="I2060" s="76">
        <v>390146112212.66595</v>
      </c>
      <c r="J2060" s="56">
        <v>0.29330905934023688</v>
      </c>
      <c r="K2060" s="76">
        <v>25980504262.8386</v>
      </c>
      <c r="L2060" s="76">
        <v>41216611048.025223</v>
      </c>
      <c r="M2060" s="76">
        <v>102938230883.71339</v>
      </c>
      <c r="N2060" s="76">
        <v>136872248488.61003</v>
      </c>
      <c r="O2060" s="76">
        <v>34284.806555311414</v>
      </c>
      <c r="P2060" s="46">
        <v>653866.64444631722</v>
      </c>
      <c r="Q2060" s="46">
        <v>454543.05669829517</v>
      </c>
      <c r="R2060" s="76">
        <v>824061944273.77576</v>
      </c>
      <c r="S2060" s="56">
        <v>0.45086823603136494</v>
      </c>
      <c r="T2060" s="56">
        <v>0.26991710662557999</v>
      </c>
      <c r="U2060" s="46">
        <v>15.866275694351685</v>
      </c>
      <c r="V2060" s="76">
        <v>3951941047480.8335</v>
      </c>
      <c r="W2060" s="84">
        <v>1246.6220009991334</v>
      </c>
      <c r="X2060" s="82">
        <v>4.5351636704594189E-2</v>
      </c>
      <c r="Y2060" s="476">
        <v>2.0000000000000001E-4</v>
      </c>
    </row>
    <row r="2061" spans="1:25" x14ac:dyDescent="0.2">
      <c r="A2061" s="475">
        <v>2057</v>
      </c>
      <c r="B2061" s="56">
        <v>0.53057780135505173</v>
      </c>
      <c r="C2061" s="46">
        <v>1500</v>
      </c>
      <c r="D2061" s="56">
        <v>0.85153992462202999</v>
      </c>
      <c r="E2061" s="56">
        <v>0.40807923493741088</v>
      </c>
      <c r="F2061" s="250">
        <v>2023.75</v>
      </c>
      <c r="G2061" s="76">
        <v>393982958449.39996</v>
      </c>
      <c r="H2061" s="46">
        <v>24285918.03749796</v>
      </c>
      <c r="I2061" s="76">
        <v>516500251676.20801</v>
      </c>
      <c r="J2061" s="56">
        <v>0.21860777029482659</v>
      </c>
      <c r="K2061" s="76">
        <v>24700810392.325809</v>
      </c>
      <c r="L2061" s="76">
        <v>0</v>
      </c>
      <c r="M2061" s="76">
        <v>352101091544.7359</v>
      </c>
      <c r="N2061" s="76">
        <v>90900989810.483139</v>
      </c>
      <c r="O2061" s="76">
        <v>26574.022180477103</v>
      </c>
      <c r="P2061" s="46">
        <v>517262.97342380614</v>
      </c>
      <c r="Q2061" s="46">
        <v>335802.18063942302</v>
      </c>
      <c r="R2061" s="76">
        <v>1320319519297.7185</v>
      </c>
      <c r="S2061" s="56">
        <v>0.52343188336163959</v>
      </c>
      <c r="T2061" s="56">
        <v>0.36782581237226747</v>
      </c>
      <c r="U2061" s="46">
        <v>17.798225098466514</v>
      </c>
      <c r="V2061" s="76">
        <v>9602529260315.793</v>
      </c>
      <c r="W2061" s="84">
        <v>3032.289779302208</v>
      </c>
      <c r="X2061" s="82">
        <v>4.0607953501903625E-2</v>
      </c>
      <c r="Y2061" s="476">
        <v>2.0000000000000001E-4</v>
      </c>
    </row>
    <row r="2062" spans="1:25" x14ac:dyDescent="0.2">
      <c r="A2062" s="475">
        <v>2058</v>
      </c>
      <c r="B2062" s="56">
        <v>0.56550378356454289</v>
      </c>
      <c r="C2062" s="46">
        <v>4913.9215304984973</v>
      </c>
      <c r="D2062" s="56">
        <v>1.1016503213908904</v>
      </c>
      <c r="E2062" s="56">
        <v>0.7</v>
      </c>
      <c r="F2062" s="250">
        <v>2024.3</v>
      </c>
      <c r="G2062" s="76">
        <v>248993562303.48236</v>
      </c>
      <c r="H2062" s="46">
        <v>31796015.560359642</v>
      </c>
      <c r="I2062" s="76">
        <v>712080152929.9353</v>
      </c>
      <c r="J2062" s="56">
        <v>0.32118031327380336</v>
      </c>
      <c r="K2062" s="76">
        <v>12941492314.056379</v>
      </c>
      <c r="L2062" s="76">
        <v>0</v>
      </c>
      <c r="M2062" s="76">
        <v>253828403724.21356</v>
      </c>
      <c r="N2062" s="76">
        <v>31371554975.682297</v>
      </c>
      <c r="O2062" s="76">
        <v>23078.349084136862</v>
      </c>
      <c r="P2062" s="46">
        <v>215228.94443629473</v>
      </c>
      <c r="Q2062" s="46">
        <v>124601.20472573413</v>
      </c>
      <c r="R2062" s="76">
        <v>1415371119776.3054</v>
      </c>
      <c r="S2062" s="56">
        <v>0.54304288877376639</v>
      </c>
      <c r="T2062" s="56">
        <v>0.28154415640211733</v>
      </c>
      <c r="U2062" s="46">
        <v>16.708995544150863</v>
      </c>
      <c r="V2062" s="76">
        <v>7234357178403.8633</v>
      </c>
      <c r="W2062" s="84">
        <v>2281.9359506378823</v>
      </c>
      <c r="X2062" s="82">
        <v>4.4590665151518223E-2</v>
      </c>
      <c r="Y2062" s="476">
        <v>2.0000000000000001E-4</v>
      </c>
    </row>
    <row r="2063" spans="1:25" x14ac:dyDescent="0.2">
      <c r="A2063" s="475">
        <v>2059</v>
      </c>
      <c r="B2063" s="56">
        <v>0.46397438069822317</v>
      </c>
      <c r="C2063" s="46">
        <v>4465.6079624378353</v>
      </c>
      <c r="D2063" s="56">
        <v>0.2</v>
      </c>
      <c r="E2063" s="56">
        <v>0.42451493440041599</v>
      </c>
      <c r="F2063" s="250">
        <v>2025.42</v>
      </c>
      <c r="G2063" s="76">
        <v>46573247908.903847</v>
      </c>
      <c r="H2063" s="46">
        <v>3408030.4435199993</v>
      </c>
      <c r="I2063" s="76">
        <v>161897914120.31085</v>
      </c>
      <c r="J2063" s="56">
        <v>0.46397438069822317</v>
      </c>
      <c r="K2063" s="76">
        <v>8096447371.2788477</v>
      </c>
      <c r="L2063" s="76">
        <v>17050223343.75692</v>
      </c>
      <c r="M2063" s="76">
        <v>48466160611.136391</v>
      </c>
      <c r="N2063" s="76">
        <v>35711688594.508423</v>
      </c>
      <c r="O2063" s="76">
        <v>12113.490932935511</v>
      </c>
      <c r="P2063" s="46">
        <v>291595.10647253349</v>
      </c>
      <c r="Q2063" s="46">
        <v>143613.72508343711</v>
      </c>
      <c r="R2063" s="76">
        <v>300769138504.62921</v>
      </c>
      <c r="S2063" s="56">
        <v>0.53516297253433587</v>
      </c>
      <c r="T2063" s="56">
        <v>0.35971853039321983</v>
      </c>
      <c r="U2063" s="46">
        <v>15.51236161007885</v>
      </c>
      <c r="V2063" s="76">
        <v>1969666537032.1128</v>
      </c>
      <c r="W2063" s="84">
        <v>621.56981705297312</v>
      </c>
      <c r="X2063" s="82">
        <v>4.4181170792946624E-2</v>
      </c>
      <c r="Y2063" s="476">
        <v>2.0000000000000001E-4</v>
      </c>
    </row>
    <row r="2064" spans="1:25" x14ac:dyDescent="0.2">
      <c r="A2064" s="475">
        <v>2060</v>
      </c>
      <c r="B2064" s="56">
        <v>0.44273001973155585</v>
      </c>
      <c r="C2064" s="46">
        <v>1500</v>
      </c>
      <c r="D2064" s="56">
        <v>1.166579206510141</v>
      </c>
      <c r="E2064" s="56">
        <v>0.60403589200878116</v>
      </c>
      <c r="F2064" s="250">
        <v>2025.19</v>
      </c>
      <c r="G2064" s="76">
        <v>354313218480.5816</v>
      </c>
      <c r="H2064" s="46">
        <v>45057635.563134544</v>
      </c>
      <c r="I2064" s="76">
        <v>1025977536491.868</v>
      </c>
      <c r="J2064" s="56">
        <v>0.30399660953796259</v>
      </c>
      <c r="K2064" s="76">
        <v>51371260060.286636</v>
      </c>
      <c r="L2064" s="76">
        <v>53814065897.230209</v>
      </c>
      <c r="M2064" s="76">
        <v>145575915115.11008</v>
      </c>
      <c r="N2064" s="76">
        <v>60384673847.196182</v>
      </c>
      <c r="O2064" s="76">
        <v>18497.042444396917</v>
      </c>
      <c r="P2064" s="46">
        <v>366558.7861817407</v>
      </c>
      <c r="Q2064" s="46">
        <v>210252.04582736705</v>
      </c>
      <c r="R2064" s="76">
        <v>1734362630678.3145</v>
      </c>
      <c r="S2064" s="56">
        <v>0.47488421936988673</v>
      </c>
      <c r="T2064" s="56">
        <v>0.31901127004427743</v>
      </c>
      <c r="U2064" s="46">
        <v>16.725142548946639</v>
      </c>
      <c r="V2064" s="76">
        <v>10249317578885.197</v>
      </c>
      <c r="W2064" s="84">
        <v>3234.0531922472287</v>
      </c>
      <c r="X2064" s="82">
        <v>4.3351681361503525E-2</v>
      </c>
      <c r="Y2064" s="476">
        <v>2.0000000000000001E-4</v>
      </c>
    </row>
    <row r="2065" spans="1:25" x14ac:dyDescent="0.2">
      <c r="A2065" s="475">
        <v>2061</v>
      </c>
      <c r="B2065" s="56">
        <v>0.34555678792968153</v>
      </c>
      <c r="C2065" s="46">
        <v>3376.0455128853628</v>
      </c>
      <c r="D2065" s="56">
        <v>0.52385250316049192</v>
      </c>
      <c r="E2065" s="56">
        <v>0.52639265389710355</v>
      </c>
      <c r="F2065" s="250">
        <v>2024.5</v>
      </c>
      <c r="G2065" s="76">
        <v>217690124683.12817</v>
      </c>
      <c r="H2065" s="46">
        <v>10527235.488518327</v>
      </c>
      <c r="I2065" s="76">
        <v>294132217748.32233</v>
      </c>
      <c r="J2065" s="56">
        <v>0.34555678792968147</v>
      </c>
      <c r="K2065" s="76">
        <v>5324611906.5682774</v>
      </c>
      <c r="L2065" s="76">
        <v>0</v>
      </c>
      <c r="M2065" s="76">
        <v>200165021591.03754</v>
      </c>
      <c r="N2065" s="76">
        <v>65695365829.936508</v>
      </c>
      <c r="O2065" s="76">
        <v>14090.397335394739</v>
      </c>
      <c r="P2065" s="46">
        <v>432917.467201858</v>
      </c>
      <c r="Q2065" s="46">
        <v>279039.51190020266</v>
      </c>
      <c r="R2065" s="76">
        <v>848190977797.4552</v>
      </c>
      <c r="S2065" s="56">
        <v>0.59632225813111128</v>
      </c>
      <c r="T2065" s="56">
        <v>0.35014137353768726</v>
      </c>
      <c r="U2065" s="46">
        <v>17.380794874417475</v>
      </c>
      <c r="V2065" s="76">
        <v>5678228553247.6865</v>
      </c>
      <c r="W2065" s="84">
        <v>1791.9931009889272</v>
      </c>
      <c r="X2065" s="82">
        <v>4.194825290963472E-2</v>
      </c>
      <c r="Y2065" s="476">
        <v>2.0000000000000001E-4</v>
      </c>
    </row>
    <row r="2066" spans="1:25" x14ac:dyDescent="0.2">
      <c r="A2066" s="475">
        <v>2062</v>
      </c>
      <c r="B2066" s="56">
        <v>0.39231563311131973</v>
      </c>
      <c r="C2066" s="46">
        <v>4556.0740104693878</v>
      </c>
      <c r="D2066" s="56">
        <v>0.77721501912062274</v>
      </c>
      <c r="E2066" s="56">
        <v>0.29715199098855616</v>
      </c>
      <c r="F2066" s="250">
        <v>2024.68</v>
      </c>
      <c r="G2066" s="76">
        <v>452699949768.89355</v>
      </c>
      <c r="H2066" s="46">
        <v>18637693.091722399</v>
      </c>
      <c r="I2066" s="76">
        <v>334818588207.96088</v>
      </c>
      <c r="J2066" s="56">
        <v>-2.5914703895911773E-2</v>
      </c>
      <c r="K2066" s="76">
        <v>7768045926.7383184</v>
      </c>
      <c r="L2066" s="76">
        <v>0</v>
      </c>
      <c r="M2066" s="76">
        <v>306457963956.2829</v>
      </c>
      <c r="N2066" s="76">
        <v>62416028057.523903</v>
      </c>
      <c r="O2066" s="76">
        <v>24007.581052422971</v>
      </c>
      <c r="P2066" s="46">
        <v>366843.08493671921</v>
      </c>
      <c r="Q2066" s="46">
        <v>219951.91713050986</v>
      </c>
      <c r="R2066" s="76">
        <v>1166084196520.5906</v>
      </c>
      <c r="S2066" s="56">
        <v>0.52814821065744089</v>
      </c>
      <c r="T2066" s="56">
        <v>0.37468089818481265</v>
      </c>
      <c r="U2066" s="46">
        <v>20.504960512388759</v>
      </c>
      <c r="V2066" s="76">
        <v>9626002237942.6699</v>
      </c>
      <c r="W2066" s="84">
        <v>3034.737683932216</v>
      </c>
      <c r="X2066" s="82">
        <v>3.6563471985983316E-2</v>
      </c>
      <c r="Y2066" s="476">
        <v>2.0000000000000001E-4</v>
      </c>
    </row>
    <row r="2067" spans="1:25" x14ac:dyDescent="0.2">
      <c r="A2067" s="475">
        <v>2063</v>
      </c>
      <c r="B2067" s="56">
        <v>0.40110479929440745</v>
      </c>
      <c r="C2067" s="46">
        <v>4542.9337168599222</v>
      </c>
      <c r="D2067" s="56">
        <v>0.9724123774984117</v>
      </c>
      <c r="E2067" s="56">
        <v>0.53019606002556952</v>
      </c>
      <c r="F2067" s="250">
        <v>2026.09</v>
      </c>
      <c r="G2067" s="76">
        <v>172318721198.34204</v>
      </c>
      <c r="H2067" s="46">
        <v>29244472.462816607</v>
      </c>
      <c r="I2067" s="76">
        <v>649414309430.95203</v>
      </c>
      <c r="J2067" s="56">
        <v>0.29090491830244525</v>
      </c>
      <c r="K2067" s="76">
        <v>34566538489.718964</v>
      </c>
      <c r="L2067" s="76">
        <v>12394147913.476557</v>
      </c>
      <c r="M2067" s="76">
        <v>100263417679.73256</v>
      </c>
      <c r="N2067" s="76">
        <v>34891879045.860527</v>
      </c>
      <c r="O2067" s="76">
        <v>25324.829471770518</v>
      </c>
      <c r="P2067" s="46">
        <v>259251.42395533048</v>
      </c>
      <c r="Q2067" s="46">
        <v>134754.50053860186</v>
      </c>
      <c r="R2067" s="76">
        <v>1008867448979.9279</v>
      </c>
      <c r="S2067" s="56">
        <v>0.44399509627563116</v>
      </c>
      <c r="T2067" s="56">
        <v>0.32265836417265142</v>
      </c>
      <c r="U2067" s="46">
        <v>15.999435797498645</v>
      </c>
      <c r="V2067" s="76">
        <v>5717918842927.918</v>
      </c>
      <c r="W2067" s="84">
        <v>1802.9405566542446</v>
      </c>
      <c r="X2067" s="82">
        <v>4.5964603402535255E-2</v>
      </c>
      <c r="Y2067" s="476">
        <v>2.0000000000000001E-4</v>
      </c>
    </row>
    <row r="2068" spans="1:25" x14ac:dyDescent="0.2">
      <c r="A2068" s="475">
        <v>2064</v>
      </c>
      <c r="B2068" s="56">
        <v>0.58985010020632567</v>
      </c>
      <c r="C2068" s="46">
        <v>5337.8330581625578</v>
      </c>
      <c r="D2068" s="56">
        <v>0.76828706411990011</v>
      </c>
      <c r="E2068" s="56">
        <v>0.30610743789415451</v>
      </c>
      <c r="F2068" s="250">
        <v>2025.16</v>
      </c>
      <c r="G2068" s="76">
        <v>146727117017.65445</v>
      </c>
      <c r="H2068" s="46">
        <v>18677095.796934918</v>
      </c>
      <c r="I2068" s="76">
        <v>514847278972.94904</v>
      </c>
      <c r="J2068" s="56">
        <v>0.34966423737700425</v>
      </c>
      <c r="K2068" s="76">
        <v>16695839543.61916</v>
      </c>
      <c r="L2068" s="76">
        <v>62233302838.10408</v>
      </c>
      <c r="M2068" s="76">
        <v>108313234184.57053</v>
      </c>
      <c r="N2068" s="76">
        <v>85782578024.775024</v>
      </c>
      <c r="O2068" s="76">
        <v>31327.864907959942</v>
      </c>
      <c r="P2068" s="46">
        <v>485897.76925249898</v>
      </c>
      <c r="Q2068" s="46">
        <v>313480.16313227918</v>
      </c>
      <c r="R2068" s="76">
        <v>929873419223.2384</v>
      </c>
      <c r="S2068" s="56">
        <v>0.49324747224944759</v>
      </c>
      <c r="T2068" s="56">
        <v>0.32430481359779845</v>
      </c>
      <c r="U2068" s="46">
        <v>15.83346034383557</v>
      </c>
      <c r="V2068" s="76">
        <v>5323676701063.7812</v>
      </c>
      <c r="W2068" s="84">
        <v>1679.9645547620223</v>
      </c>
      <c r="X2068" s="82">
        <v>4.5818088097580659E-2</v>
      </c>
      <c r="Y2068" s="476">
        <v>2.0000000000000001E-4</v>
      </c>
    </row>
    <row r="2069" spans="1:25" x14ac:dyDescent="0.2">
      <c r="A2069" s="475">
        <v>2065</v>
      </c>
      <c r="B2069" s="56">
        <v>0.44209608031547554</v>
      </c>
      <c r="C2069" s="46">
        <v>5969.0096430524081</v>
      </c>
      <c r="D2069" s="56">
        <v>1.132177110877131</v>
      </c>
      <c r="E2069" s="56">
        <v>0.36505440873274952</v>
      </c>
      <c r="F2069" s="250">
        <v>2023.75</v>
      </c>
      <c r="G2069" s="76">
        <v>532856161937.37274</v>
      </c>
      <c r="H2069" s="46">
        <v>38703203.220306948</v>
      </c>
      <c r="I2069" s="76">
        <v>769611085778.31421</v>
      </c>
      <c r="J2069" s="56">
        <v>0.24467919750412126</v>
      </c>
      <c r="K2069" s="76">
        <v>22411873974.830086</v>
      </c>
      <c r="L2069" s="76">
        <v>0</v>
      </c>
      <c r="M2069" s="76">
        <v>481641817132.57892</v>
      </c>
      <c r="N2069" s="76">
        <v>53163771895.116089</v>
      </c>
      <c r="O2069" s="76">
        <v>19896.078173668084</v>
      </c>
      <c r="P2069" s="46">
        <v>360814.17280156625</v>
      </c>
      <c r="Q2069" s="46">
        <v>206710.39187169226</v>
      </c>
      <c r="R2069" s="76">
        <v>1872411506500.4438</v>
      </c>
      <c r="S2069" s="56">
        <v>0.55017329036111373</v>
      </c>
      <c r="T2069" s="56">
        <v>0.34628066451111039</v>
      </c>
      <c r="U2069" s="46">
        <v>17.892421456846172</v>
      </c>
      <c r="V2069" s="76">
        <v>12455187352016.312</v>
      </c>
      <c r="W2069" s="84">
        <v>3924.7149603272055</v>
      </c>
      <c r="X2069" s="82">
        <v>4.1645963700970887E-2</v>
      </c>
      <c r="Y2069" s="476">
        <v>2.0000000000000001E-4</v>
      </c>
    </row>
    <row r="2070" spans="1:25" x14ac:dyDescent="0.2">
      <c r="A2070" s="475">
        <v>2066</v>
      </c>
      <c r="B2070" s="56">
        <v>0.49388386481423596</v>
      </c>
      <c r="C2070" s="46">
        <v>2724.8345981468137</v>
      </c>
      <c r="D2070" s="56">
        <v>0.59970699149614703</v>
      </c>
      <c r="E2070" s="56">
        <v>0.41673884830402746</v>
      </c>
      <c r="F2070" s="250">
        <v>2024.93</v>
      </c>
      <c r="G2070" s="76">
        <v>184688525037.31104</v>
      </c>
      <c r="H2070" s="46">
        <v>12809449.18549379</v>
      </c>
      <c r="I2070" s="76">
        <v>436754876421.90399</v>
      </c>
      <c r="J2070" s="56">
        <v>0.48898362945853946</v>
      </c>
      <c r="K2070" s="76">
        <v>13144417418.232327</v>
      </c>
      <c r="L2070" s="76">
        <v>8296053710.4931059</v>
      </c>
      <c r="M2070" s="76">
        <v>166257979286.88068</v>
      </c>
      <c r="N2070" s="76">
        <v>35194407529.595116</v>
      </c>
      <c r="O2070" s="76">
        <v>21536.37180399763</v>
      </c>
      <c r="P2070" s="46">
        <v>257928.97929396661</v>
      </c>
      <c r="Q2070" s="46">
        <v>141422.65233730589</v>
      </c>
      <c r="R2070" s="76">
        <v>851834031813.4375</v>
      </c>
      <c r="S2070" s="56">
        <v>0.60959653571369121</v>
      </c>
      <c r="T2070" s="56">
        <v>0.44681189322597675</v>
      </c>
      <c r="U2070" s="46">
        <v>15.867100145360697</v>
      </c>
      <c r="V2070" s="76">
        <v>6808058337921.8418</v>
      </c>
      <c r="W2070" s="84">
        <v>2147.5504665866874</v>
      </c>
      <c r="X2070" s="82">
        <v>4.4831386255347702E-2</v>
      </c>
      <c r="Y2070" s="476">
        <v>2.0000000000000001E-4</v>
      </c>
    </row>
    <row r="2071" spans="1:25" x14ac:dyDescent="0.2">
      <c r="A2071" s="475">
        <v>2067</v>
      </c>
      <c r="B2071" s="56">
        <v>0.63224294624726562</v>
      </c>
      <c r="C2071" s="46">
        <v>7029.4193955352457</v>
      </c>
      <c r="D2071" s="56">
        <v>0.79077533286548907</v>
      </c>
      <c r="E2071" s="56">
        <v>0.7</v>
      </c>
      <c r="F2071" s="250">
        <v>2024.92</v>
      </c>
      <c r="G2071" s="76">
        <v>217604275233.84647</v>
      </c>
      <c r="H2071" s="46">
        <v>18874450.309942193</v>
      </c>
      <c r="I2071" s="76">
        <v>503726436081.17792</v>
      </c>
      <c r="J2071" s="56">
        <v>0.31204019501810432</v>
      </c>
      <c r="K2071" s="76">
        <v>17164143728.061054</v>
      </c>
      <c r="L2071" s="76">
        <v>0</v>
      </c>
      <c r="M2071" s="76">
        <v>202778012061.23508</v>
      </c>
      <c r="N2071" s="76">
        <v>85563857452.172729</v>
      </c>
      <c r="O2071" s="76">
        <v>15788.353331506953</v>
      </c>
      <c r="P2071" s="46">
        <v>477875.89905529271</v>
      </c>
      <c r="Q2071" s="46">
        <v>306421.00140368054</v>
      </c>
      <c r="R2071" s="76">
        <v>1079257620008.3214</v>
      </c>
      <c r="S2071" s="56">
        <v>0.52028806347861323</v>
      </c>
      <c r="T2071" s="56">
        <v>0.31868551908839221</v>
      </c>
      <c r="U2071" s="46">
        <v>16.730571420588795</v>
      </c>
      <c r="V2071" s="76">
        <v>6325153493833.0869</v>
      </c>
      <c r="W2071" s="84">
        <v>1996.9855308914794</v>
      </c>
      <c r="X2071" s="82">
        <v>4.3168550678507181E-2</v>
      </c>
      <c r="Y2071" s="476">
        <v>2.0000000000000001E-4</v>
      </c>
    </row>
    <row r="2072" spans="1:25" x14ac:dyDescent="0.2">
      <c r="A2072" s="475">
        <v>2068</v>
      </c>
      <c r="B2072" s="56">
        <v>0.56563137790380746</v>
      </c>
      <c r="C2072" s="46">
        <v>7396.3893939191885</v>
      </c>
      <c r="D2072" s="56">
        <v>0.95723869068781786</v>
      </c>
      <c r="E2072" s="56">
        <v>0.24614073441591836</v>
      </c>
      <c r="F2072" s="250">
        <v>2024.05</v>
      </c>
      <c r="G2072" s="76">
        <v>319332382108.91022</v>
      </c>
      <c r="H2072" s="46">
        <v>26561833.655815624</v>
      </c>
      <c r="I2072" s="76">
        <v>657014821968.39343</v>
      </c>
      <c r="J2072" s="56">
        <v>0.34699493395899106</v>
      </c>
      <c r="K2072" s="76">
        <v>22241725469.286335</v>
      </c>
      <c r="L2072" s="76">
        <v>0</v>
      </c>
      <c r="M2072" s="76">
        <v>195785749301.10699</v>
      </c>
      <c r="N2072" s="76">
        <v>45314003563.032463</v>
      </c>
      <c r="O2072" s="76">
        <v>26321.772827465025</v>
      </c>
      <c r="P2072" s="46">
        <v>316291.69433554879</v>
      </c>
      <c r="Q2072" s="46">
        <v>177201.10249983892</v>
      </c>
      <c r="R2072" s="76">
        <v>1283501237226.3276</v>
      </c>
      <c r="S2072" s="56">
        <v>0.54175849361851025</v>
      </c>
      <c r="T2072" s="56">
        <v>0.40397230178850901</v>
      </c>
      <c r="U2072" s="46">
        <v>16.632648638212054</v>
      </c>
      <c r="V2072" s="76">
        <v>9313634237762.4707</v>
      </c>
      <c r="W2072" s="84">
        <v>2936.3498995904833</v>
      </c>
      <c r="X2072" s="82">
        <v>4.486292801966274E-2</v>
      </c>
      <c r="Y2072" s="476">
        <v>2.0000000000000001E-4</v>
      </c>
    </row>
    <row r="2073" spans="1:25" x14ac:dyDescent="0.2">
      <c r="A2073" s="475">
        <v>2069</v>
      </c>
      <c r="B2073" s="56">
        <v>0.27171550952954882</v>
      </c>
      <c r="C2073" s="46">
        <v>1500</v>
      </c>
      <c r="D2073" s="56">
        <v>1.0744325274136797</v>
      </c>
      <c r="E2073" s="56">
        <v>0.63719053195020459</v>
      </c>
      <c r="F2073" s="250">
        <v>2024.14</v>
      </c>
      <c r="G2073" s="76">
        <v>392558343361.98474</v>
      </c>
      <c r="H2073" s="46">
        <v>38582750.340890951</v>
      </c>
      <c r="I2073" s="76">
        <v>664156150187.75818</v>
      </c>
      <c r="J2073" s="56">
        <v>9.737036742223748E-2</v>
      </c>
      <c r="K2073" s="76">
        <v>36816083167.486641</v>
      </c>
      <c r="L2073" s="76">
        <v>0</v>
      </c>
      <c r="M2073" s="76">
        <v>197473391562.08124</v>
      </c>
      <c r="N2073" s="76">
        <v>139590120091.9595</v>
      </c>
      <c r="O2073" s="76">
        <v>20147.880322580255</v>
      </c>
      <c r="P2073" s="46">
        <v>741427.44074353517</v>
      </c>
      <c r="Q2073" s="46">
        <v>508704.67209613603</v>
      </c>
      <c r="R2073" s="76">
        <v>1412844251428.3291</v>
      </c>
      <c r="S2073" s="56">
        <v>0.39996149936144182</v>
      </c>
      <c r="T2073" s="56">
        <v>0.27633138698600468</v>
      </c>
      <c r="U2073" s="46">
        <v>19.556011309407999</v>
      </c>
      <c r="V2073" s="76">
        <v>8242312465638.4863</v>
      </c>
      <c r="W2073" s="84">
        <v>2601.8732356636551</v>
      </c>
      <c r="X2073" s="82">
        <v>3.7877915316727365E-2</v>
      </c>
      <c r="Y2073" s="476">
        <v>2.0000000000000001E-4</v>
      </c>
    </row>
    <row r="2074" spans="1:25" x14ac:dyDescent="0.2">
      <c r="A2074" s="475">
        <v>2070</v>
      </c>
      <c r="B2074" s="56">
        <v>0.35449743332778849</v>
      </c>
      <c r="C2074" s="46">
        <v>5413.3446507000081</v>
      </c>
      <c r="D2074" s="56">
        <v>1.0786333723835646</v>
      </c>
      <c r="E2074" s="56">
        <v>0.32538080822502358</v>
      </c>
      <c r="F2074" s="250">
        <v>2025.89</v>
      </c>
      <c r="G2074" s="76">
        <v>224426903829.68832</v>
      </c>
      <c r="H2074" s="46">
        <v>35627310.826223172</v>
      </c>
      <c r="I2074" s="76">
        <v>814008723656.47083</v>
      </c>
      <c r="J2074" s="56">
        <v>0.30611528481089878</v>
      </c>
      <c r="K2074" s="76">
        <v>35533720130.307671</v>
      </c>
      <c r="L2074" s="76">
        <v>7998255096.7710257</v>
      </c>
      <c r="M2074" s="76">
        <v>128776943157.3835</v>
      </c>
      <c r="N2074" s="76">
        <v>55518811509.948929</v>
      </c>
      <c r="O2074" s="76">
        <v>39696.184047303381</v>
      </c>
      <c r="P2074" s="46">
        <v>358786.85133185174</v>
      </c>
      <c r="Q2074" s="46">
        <v>206415.16657751519</v>
      </c>
      <c r="R2074" s="76">
        <v>1380385713023.198</v>
      </c>
      <c r="S2074" s="56">
        <v>0.4760086730329029</v>
      </c>
      <c r="T2074" s="56">
        <v>0.29860552736029095</v>
      </c>
      <c r="U2074" s="46">
        <v>16.153082144328405</v>
      </c>
      <c r="V2074" s="76">
        <v>7160013739382.2666</v>
      </c>
      <c r="W2074" s="84">
        <v>2258.8569759175384</v>
      </c>
      <c r="X2074" s="82">
        <v>4.5496569948812626E-2</v>
      </c>
      <c r="Y2074" s="476">
        <v>2.0000000000000001E-4</v>
      </c>
    </row>
    <row r="2075" spans="1:25" x14ac:dyDescent="0.2">
      <c r="A2075" s="475">
        <v>2071</v>
      </c>
      <c r="B2075" s="56">
        <v>0.64483330573057573</v>
      </c>
      <c r="C2075" s="46">
        <v>10712.645966535594</v>
      </c>
      <c r="D2075" s="56">
        <v>0.63816939066967626</v>
      </c>
      <c r="E2075" s="56">
        <v>0.48144037683105417</v>
      </c>
      <c r="F2075" s="250">
        <v>2026.14</v>
      </c>
      <c r="G2075" s="76">
        <v>109981195270.09938</v>
      </c>
      <c r="H2075" s="46">
        <v>12749081.19740781</v>
      </c>
      <c r="I2075" s="76">
        <v>438754219715.52594</v>
      </c>
      <c r="J2075" s="56">
        <v>0.49477634735530418</v>
      </c>
      <c r="K2075" s="76">
        <v>42539803838.757149</v>
      </c>
      <c r="L2075" s="76">
        <v>141853575220.61105</v>
      </c>
      <c r="M2075" s="76">
        <v>31051251161.80722</v>
      </c>
      <c r="N2075" s="76">
        <v>85710009410.7836</v>
      </c>
      <c r="O2075" s="76">
        <v>27588.928426637016</v>
      </c>
      <c r="P2075" s="46">
        <v>547385.89952917164</v>
      </c>
      <c r="Q2075" s="46">
        <v>367094.38097115862</v>
      </c>
      <c r="R2075" s="76">
        <v>793272567001.37146</v>
      </c>
      <c r="S2075" s="56">
        <v>0.54610344402591982</v>
      </c>
      <c r="T2075" s="56">
        <v>0.41689068144792008</v>
      </c>
      <c r="U2075" s="46">
        <v>14.842628528965998</v>
      </c>
      <c r="V2075" s="76">
        <v>5457407226440.2031</v>
      </c>
      <c r="W2075" s="84">
        <v>1722.3602405862882</v>
      </c>
      <c r="X2075" s="82">
        <v>4.8498491381107671E-2</v>
      </c>
      <c r="Y2075" s="476">
        <v>2.0000000000000001E-4</v>
      </c>
    </row>
    <row r="2076" spans="1:25" x14ac:dyDescent="0.2">
      <c r="A2076" s="475">
        <v>2072</v>
      </c>
      <c r="B2076" s="56">
        <v>0.53641757529814371</v>
      </c>
      <c r="C2076" s="46">
        <v>6288.9628253494238</v>
      </c>
      <c r="D2076" s="56">
        <v>0.2</v>
      </c>
      <c r="E2076" s="56">
        <v>0.34584150001673619</v>
      </c>
      <c r="F2076" s="250">
        <v>2027.07</v>
      </c>
      <c r="G2076" s="76">
        <v>30542240709.871243</v>
      </c>
      <c r="H2076" s="46">
        <v>3264415.7913038102</v>
      </c>
      <c r="I2076" s="76">
        <v>141296100364.41556</v>
      </c>
      <c r="J2076" s="56">
        <v>0.42305248294061559</v>
      </c>
      <c r="K2076" s="76">
        <v>13640606031.415545</v>
      </c>
      <c r="L2076" s="76">
        <v>28044256663.608517</v>
      </c>
      <c r="M2076" s="76">
        <v>0</v>
      </c>
      <c r="N2076" s="76">
        <v>171023427842.85217</v>
      </c>
      <c r="O2076" s="76">
        <v>28667.227862787815</v>
      </c>
      <c r="P2076" s="46">
        <v>872711.62291627482</v>
      </c>
      <c r="Q2076" s="46">
        <v>557529.97830097738</v>
      </c>
      <c r="R2076" s="76">
        <v>393339219247.4397</v>
      </c>
      <c r="S2076" s="56">
        <v>0.40795764954835484</v>
      </c>
      <c r="T2076" s="56">
        <v>0.27174939555942446</v>
      </c>
      <c r="U2076" s="46">
        <v>14.520772595671106</v>
      </c>
      <c r="V2076" s="76">
        <v>1785667471737.3184</v>
      </c>
      <c r="W2076" s="84">
        <v>563.29047010552108</v>
      </c>
      <c r="X2076" s="82">
        <v>4.8461960399474223E-2</v>
      </c>
      <c r="Y2076" s="476">
        <v>2.0000000000000001E-4</v>
      </c>
    </row>
    <row r="2077" spans="1:25" x14ac:dyDescent="0.2">
      <c r="A2077" s="475">
        <v>2073</v>
      </c>
      <c r="B2077" s="56">
        <v>0.50520761046313023</v>
      </c>
      <c r="C2077" s="46">
        <v>2279.8963251415053</v>
      </c>
      <c r="D2077" s="56">
        <v>0.8077342558653976</v>
      </c>
      <c r="E2077" s="56">
        <v>0.39479125271687032</v>
      </c>
      <c r="F2077" s="250">
        <v>2023.78</v>
      </c>
      <c r="G2077" s="76">
        <v>350320789622.95728</v>
      </c>
      <c r="H2077" s="46">
        <v>21173204.783906072</v>
      </c>
      <c r="I2077" s="76">
        <v>503365240656.71112</v>
      </c>
      <c r="J2077" s="56">
        <v>0.39517341059377753</v>
      </c>
      <c r="K2077" s="76">
        <v>15832501453.614704</v>
      </c>
      <c r="L2077" s="76">
        <v>0</v>
      </c>
      <c r="M2077" s="76">
        <v>314004844434.85724</v>
      </c>
      <c r="N2077" s="76">
        <v>17828142388.676552</v>
      </c>
      <c r="O2077" s="76">
        <v>32625.735634914421</v>
      </c>
      <c r="P2077" s="46">
        <v>178898.83808439091</v>
      </c>
      <c r="Q2077" s="46">
        <v>80460.499246249965</v>
      </c>
      <c r="R2077" s="76">
        <v>1157373433361.4197</v>
      </c>
      <c r="S2077" s="56">
        <v>0.60887479923585197</v>
      </c>
      <c r="T2077" s="56">
        <v>0.43341759690848319</v>
      </c>
      <c r="U2077" s="46">
        <v>17.154417912099152</v>
      </c>
      <c r="V2077" s="76">
        <v>9456728610295.623</v>
      </c>
      <c r="W2077" s="84">
        <v>2985.170030661563</v>
      </c>
      <c r="X2077" s="82">
        <v>4.2497997328034214E-2</v>
      </c>
      <c r="Y2077" s="476">
        <v>2.0000000000000001E-4</v>
      </c>
    </row>
    <row r="2078" spans="1:25" x14ac:dyDescent="0.2">
      <c r="A2078" s="475">
        <v>2074</v>
      </c>
      <c r="B2078" s="56">
        <v>0.44146956226094491</v>
      </c>
      <c r="C2078" s="46">
        <v>3230.1582917378269</v>
      </c>
      <c r="D2078" s="56">
        <v>0.68084719426169182</v>
      </c>
      <c r="E2078" s="56">
        <v>0.36395389841236131</v>
      </c>
      <c r="F2078" s="250">
        <v>2025.14</v>
      </c>
      <c r="G2078" s="76">
        <v>157122232070.93277</v>
      </c>
      <c r="H2078" s="46">
        <v>15779378.369621649</v>
      </c>
      <c r="I2078" s="76">
        <v>336946251745.52783</v>
      </c>
      <c r="J2078" s="56">
        <v>0.19980168784544361</v>
      </c>
      <c r="K2078" s="76">
        <v>30839409977.098473</v>
      </c>
      <c r="L2078" s="76">
        <v>59673468481.637115</v>
      </c>
      <c r="M2078" s="76">
        <v>105879387740.07251</v>
      </c>
      <c r="N2078" s="76">
        <v>65033283778.399475</v>
      </c>
      <c r="O2078" s="76">
        <v>31169.241141847557</v>
      </c>
      <c r="P2078" s="46">
        <v>411086.28745111672</v>
      </c>
      <c r="Q2078" s="46">
        <v>257020.05662483539</v>
      </c>
      <c r="R2078" s="76">
        <v>841768388579.01465</v>
      </c>
      <c r="S2078" s="56">
        <v>0.49716139198216142</v>
      </c>
      <c r="T2078" s="56">
        <v>0.26096191875212948</v>
      </c>
      <c r="U2078" s="46">
        <v>17.14457355167983</v>
      </c>
      <c r="V2078" s="76">
        <v>4150177498574.1616</v>
      </c>
      <c r="W2078" s="84">
        <v>1310.6461865298356</v>
      </c>
      <c r="X2078" s="82">
        <v>4.2719421567229049E-2</v>
      </c>
      <c r="Y2078" s="476">
        <v>2.0000000000000001E-4</v>
      </c>
    </row>
    <row r="2079" spans="1:25" x14ac:dyDescent="0.2">
      <c r="A2079" s="475">
        <v>2075</v>
      </c>
      <c r="B2079" s="56">
        <v>0.42213126373267973</v>
      </c>
      <c r="C2079" s="46">
        <v>7491.6631393236494</v>
      </c>
      <c r="D2079" s="56">
        <v>0.66901807957010095</v>
      </c>
      <c r="E2079" s="56">
        <v>0.55331682619803235</v>
      </c>
      <c r="F2079" s="250">
        <v>2024.57</v>
      </c>
      <c r="G2079" s="76">
        <v>158817880904.72034</v>
      </c>
      <c r="H2079" s="46">
        <v>13922465.485432662</v>
      </c>
      <c r="I2079" s="76">
        <v>448345412376.86523</v>
      </c>
      <c r="J2079" s="56">
        <v>0.42213126373267973</v>
      </c>
      <c r="K2079" s="76">
        <v>12860108361.451338</v>
      </c>
      <c r="L2079" s="76">
        <v>0</v>
      </c>
      <c r="M2079" s="76">
        <v>114573813400.58487</v>
      </c>
      <c r="N2079" s="76">
        <v>32326813152.023273</v>
      </c>
      <c r="O2079" s="76">
        <v>28975.800325183223</v>
      </c>
      <c r="P2079" s="46">
        <v>248211.93684565945</v>
      </c>
      <c r="Q2079" s="46">
        <v>132724.07669104237</v>
      </c>
      <c r="R2079" s="76">
        <v>762968468388.14233</v>
      </c>
      <c r="S2079" s="56">
        <v>0.54980939036391674</v>
      </c>
      <c r="T2079" s="56">
        <v>0.4017161793511016</v>
      </c>
      <c r="U2079" s="46">
        <v>16.042334511148486</v>
      </c>
      <c r="V2079" s="76">
        <v>5394272232799.4922</v>
      </c>
      <c r="W2079" s="84">
        <v>1702.5221793925316</v>
      </c>
      <c r="X2079" s="82">
        <v>4.5332308118213205E-2</v>
      </c>
      <c r="Y2079" s="476">
        <v>2.0000000000000001E-4</v>
      </c>
    </row>
    <row r="2080" spans="1:25" x14ac:dyDescent="0.2">
      <c r="A2080" s="475">
        <v>2076</v>
      </c>
      <c r="B2080" s="56">
        <v>0.42034021434360985</v>
      </c>
      <c r="C2080" s="46">
        <v>1730.1419426284324</v>
      </c>
      <c r="D2080" s="56">
        <v>0.6759442837532782</v>
      </c>
      <c r="E2080" s="56">
        <v>0.33833293365929645</v>
      </c>
      <c r="F2080" s="250">
        <v>2024.23</v>
      </c>
      <c r="G2080" s="76">
        <v>375112798011.36182</v>
      </c>
      <c r="H2080" s="46">
        <v>16354009.523236776</v>
      </c>
      <c r="I2080" s="76">
        <v>406230409202.76202</v>
      </c>
      <c r="J2080" s="56">
        <v>0.27112014401320861</v>
      </c>
      <c r="K2080" s="76">
        <v>12540643938.570784</v>
      </c>
      <c r="L2080" s="76">
        <v>0</v>
      </c>
      <c r="M2080" s="76">
        <v>252382800833.9668</v>
      </c>
      <c r="N2080" s="76">
        <v>81763009787.148911</v>
      </c>
      <c r="O2080" s="76">
        <v>31415.43982693884</v>
      </c>
      <c r="P2080" s="46">
        <v>459082.88941511093</v>
      </c>
      <c r="Q2080" s="46">
        <v>295063.87872660416</v>
      </c>
      <c r="R2080" s="76">
        <v>1111278912063.561</v>
      </c>
      <c r="S2080" s="56">
        <v>0.56344325565053355</v>
      </c>
      <c r="T2080" s="56">
        <v>0.39665126049350535</v>
      </c>
      <c r="U2080" s="46">
        <v>18.048294795624408</v>
      </c>
      <c r="V2080" s="76">
        <v>8721687344543.9932</v>
      </c>
      <c r="W2080" s="84">
        <v>2751.8871877134306</v>
      </c>
      <c r="X2080" s="82">
        <v>4.0591884751902306E-2</v>
      </c>
      <c r="Y2080" s="476">
        <v>2.0000000000000001E-4</v>
      </c>
    </row>
    <row r="2081" spans="1:25" x14ac:dyDescent="0.2">
      <c r="A2081" s="475">
        <v>2077</v>
      </c>
      <c r="B2081" s="56">
        <v>0.51105783170453134</v>
      </c>
      <c r="C2081" s="46">
        <v>8226.3965398951586</v>
      </c>
      <c r="D2081" s="56">
        <v>0.8727271407115722</v>
      </c>
      <c r="E2081" s="56">
        <v>0.35177077242084964</v>
      </c>
      <c r="F2081" s="250">
        <v>2026.17</v>
      </c>
      <c r="G2081" s="76">
        <v>72438783148.657455</v>
      </c>
      <c r="H2081" s="46">
        <v>22257321.309164867</v>
      </c>
      <c r="I2081" s="76">
        <v>458185878074.20129</v>
      </c>
      <c r="J2081" s="56">
        <v>9.6783526034203593E-2</v>
      </c>
      <c r="K2081" s="76">
        <v>27924917844.172749</v>
      </c>
      <c r="L2081" s="76">
        <v>42951142219.351631</v>
      </c>
      <c r="M2081" s="76">
        <v>25732437382.047115</v>
      </c>
      <c r="N2081" s="76">
        <v>31731039215.031258</v>
      </c>
      <c r="O2081" s="76">
        <v>27592.876557200092</v>
      </c>
      <c r="P2081" s="46">
        <v>221502.60404295713</v>
      </c>
      <c r="Q2081" s="46">
        <v>109372.98531348351</v>
      </c>
      <c r="R2081" s="76">
        <v>694716473306.12659</v>
      </c>
      <c r="S2081" s="56">
        <v>0.30660246860966306</v>
      </c>
      <c r="T2081" s="56">
        <v>0.11954683636910178</v>
      </c>
      <c r="U2081" s="46">
        <v>21.298802909759956</v>
      </c>
      <c r="V2081" s="76">
        <v>1814345822307.4351</v>
      </c>
      <c r="W2081" s="84">
        <v>572.13132749171371</v>
      </c>
      <c r="X2081" s="82">
        <v>3.6133545723054973E-2</v>
      </c>
      <c r="Y2081" s="476">
        <v>2.0000000000000001E-4</v>
      </c>
    </row>
    <row r="2082" spans="1:25" x14ac:dyDescent="0.2">
      <c r="A2082" s="475">
        <v>2078</v>
      </c>
      <c r="B2082" s="56">
        <v>0.47704804184393151</v>
      </c>
      <c r="C2082" s="46">
        <v>6380.6054376207512</v>
      </c>
      <c r="D2082" s="56">
        <v>1.3614487877737345</v>
      </c>
      <c r="E2082" s="56">
        <v>0.45871480102196033</v>
      </c>
      <c r="F2082" s="250">
        <v>2023.75</v>
      </c>
      <c r="G2082" s="76">
        <v>202322474277.31473</v>
      </c>
      <c r="H2082" s="46">
        <v>25929615.60688353</v>
      </c>
      <c r="I2082" s="76">
        <v>497867647663.69287</v>
      </c>
      <c r="J2082" s="56">
        <v>0.17005345293011032</v>
      </c>
      <c r="K2082" s="76">
        <v>12246035626.048975</v>
      </c>
      <c r="L2082" s="76">
        <v>0</v>
      </c>
      <c r="M2082" s="76">
        <v>189332656286.82803</v>
      </c>
      <c r="N2082" s="76">
        <v>1662413422.7910964</v>
      </c>
      <c r="O2082" s="76">
        <v>32991.52740592607</v>
      </c>
      <c r="P2082" s="46">
        <v>47911</v>
      </c>
      <c r="Q2082" s="46">
        <v>6541</v>
      </c>
      <c r="R2082" s="76">
        <v>919712636220.87085</v>
      </c>
      <c r="S2082" s="56">
        <v>0.45085276458112417</v>
      </c>
      <c r="T2082" s="56">
        <v>0.25701237317262982</v>
      </c>
      <c r="U2082" s="46">
        <v>18.093984991186307</v>
      </c>
      <c r="V2082" s="76">
        <v>4602479749137.833</v>
      </c>
      <c r="W2082" s="84">
        <v>1451.4727668509975</v>
      </c>
      <c r="X2082" s="82">
        <v>4.1759602861615223E-2</v>
      </c>
      <c r="Y2082" s="476">
        <v>2.0000000000000001E-4</v>
      </c>
    </row>
    <row r="2083" spans="1:25" x14ac:dyDescent="0.2">
      <c r="A2083" s="475">
        <v>2079</v>
      </c>
      <c r="B2083" s="56">
        <v>0.48897367781067824</v>
      </c>
      <c r="C2083" s="46">
        <v>1853.3050704977486</v>
      </c>
      <c r="D2083" s="56">
        <v>0.32560631658131267</v>
      </c>
      <c r="E2083" s="56">
        <v>0.46699318210218943</v>
      </c>
      <c r="F2083" s="250">
        <v>2024.24</v>
      </c>
      <c r="G2083" s="76">
        <v>110791889097.65443</v>
      </c>
      <c r="H2083" s="46">
        <v>5359336.5823543221</v>
      </c>
      <c r="I2083" s="76">
        <v>230424003181.55087</v>
      </c>
      <c r="J2083" s="56">
        <v>0.44549070784151779</v>
      </c>
      <c r="K2083" s="76">
        <v>4025051394.2676806</v>
      </c>
      <c r="L2083" s="76">
        <v>0</v>
      </c>
      <c r="M2083" s="76">
        <v>161927121984.67133</v>
      </c>
      <c r="N2083" s="76">
        <v>172264787540.54691</v>
      </c>
      <c r="O2083" s="76">
        <v>29862.537691420177</v>
      </c>
      <c r="P2083" s="46">
        <v>848564.70029204758</v>
      </c>
      <c r="Q2083" s="46">
        <v>532578.13651777501</v>
      </c>
      <c r="R2083" s="76">
        <v>751483389671.02344</v>
      </c>
      <c r="S2083" s="56">
        <v>0.55554323865614974</v>
      </c>
      <c r="T2083" s="56">
        <v>0.30309113252680514</v>
      </c>
      <c r="U2083" s="46">
        <v>15.885971956972501</v>
      </c>
      <c r="V2083" s="76">
        <v>4092777845360.3823</v>
      </c>
      <c r="W2083" s="84">
        <v>1289.709113739749</v>
      </c>
      <c r="X2083" s="82">
        <v>4.4704012083342085E-2</v>
      </c>
      <c r="Y2083" s="476">
        <v>2.0000000000000001E-4</v>
      </c>
    </row>
    <row r="2084" spans="1:25" x14ac:dyDescent="0.2">
      <c r="A2084" s="475">
        <v>2080</v>
      </c>
      <c r="B2084" s="56">
        <v>0.4113799855936372</v>
      </c>
      <c r="C2084" s="46">
        <v>1500</v>
      </c>
      <c r="D2084" s="56">
        <v>0.41089232434050105</v>
      </c>
      <c r="E2084" s="56">
        <v>0.34690907640420393</v>
      </c>
      <c r="F2084" s="250">
        <v>2024.8</v>
      </c>
      <c r="G2084" s="76">
        <v>232181891481.41428</v>
      </c>
      <c r="H2084" s="46">
        <v>7601401.9675600193</v>
      </c>
      <c r="I2084" s="76">
        <v>295257651807.54382</v>
      </c>
      <c r="J2084" s="56">
        <v>0.4113799855936372</v>
      </c>
      <c r="K2084" s="76">
        <v>23466688891.744648</v>
      </c>
      <c r="L2084" s="76">
        <v>31176249391.780922</v>
      </c>
      <c r="M2084" s="76">
        <v>113904899835.64299</v>
      </c>
      <c r="N2084" s="76">
        <v>44028425689.157822</v>
      </c>
      <c r="O2084" s="76">
        <v>13049.230778570991</v>
      </c>
      <c r="P2084" s="46">
        <v>327083.53352715611</v>
      </c>
      <c r="Q2084" s="46">
        <v>161862.31073321978</v>
      </c>
      <c r="R2084" s="76">
        <v>748597664671.92493</v>
      </c>
      <c r="S2084" s="56">
        <v>0.594269625860956</v>
      </c>
      <c r="T2084" s="56">
        <v>0.43374211535869545</v>
      </c>
      <c r="U2084" s="46">
        <v>17.234653303219641</v>
      </c>
      <c r="V2084" s="76">
        <v>6128287478712.3223</v>
      </c>
      <c r="W2084" s="84">
        <v>1934.1976615473891</v>
      </c>
      <c r="X2084" s="82">
        <v>4.2408307624579325E-2</v>
      </c>
      <c r="Y2084" s="476">
        <v>2.0000000000000001E-4</v>
      </c>
    </row>
    <row r="2085" spans="1:25" x14ac:dyDescent="0.2">
      <c r="A2085" s="475">
        <v>2081</v>
      </c>
      <c r="B2085" s="56">
        <v>0.40684096882720611</v>
      </c>
      <c r="C2085" s="46">
        <v>7325.2267848409128</v>
      </c>
      <c r="D2085" s="56">
        <v>0.82030748650980601</v>
      </c>
      <c r="E2085" s="56">
        <v>0.22338789576108056</v>
      </c>
      <c r="F2085" s="250">
        <v>2026.78</v>
      </c>
      <c r="G2085" s="76">
        <v>119468987673.28908</v>
      </c>
      <c r="H2085" s="46">
        <v>16641216.896192338</v>
      </c>
      <c r="I2085" s="76">
        <v>352803389172.53687</v>
      </c>
      <c r="J2085" s="56">
        <v>0.20507179329217928</v>
      </c>
      <c r="K2085" s="76">
        <v>24931896496.664764</v>
      </c>
      <c r="L2085" s="76">
        <v>72085695365.432053</v>
      </c>
      <c r="M2085" s="76">
        <v>14644718850.993328</v>
      </c>
      <c r="N2085" s="76">
        <v>10054543777.687494</v>
      </c>
      <c r="O2085" s="76">
        <v>26902.88409057563</v>
      </c>
      <c r="P2085" s="46">
        <v>155432.96315183782</v>
      </c>
      <c r="Q2085" s="46">
        <v>40593.110627525683</v>
      </c>
      <c r="R2085" s="76">
        <v>611747232543.12891</v>
      </c>
      <c r="S2085" s="56">
        <v>0.4359381599475593</v>
      </c>
      <c r="T2085" s="56">
        <v>0.27286937597238936</v>
      </c>
      <c r="U2085" s="46">
        <v>17.051055332719702</v>
      </c>
      <c r="V2085" s="76">
        <v>3044736175261.7153</v>
      </c>
      <c r="W2085" s="84">
        <v>961.65372337982433</v>
      </c>
      <c r="X2085" s="82">
        <v>4.4679201793490997E-2</v>
      </c>
      <c r="Y2085" s="476">
        <v>2.0000000000000001E-4</v>
      </c>
    </row>
    <row r="2086" spans="1:25" x14ac:dyDescent="0.2">
      <c r="A2086" s="475">
        <v>2082</v>
      </c>
      <c r="B2086" s="56">
        <v>0.37846049855220693</v>
      </c>
      <c r="C2086" s="46">
        <v>7190.3916339447669</v>
      </c>
      <c r="D2086" s="56">
        <v>0.43046430761380244</v>
      </c>
      <c r="E2086" s="56">
        <v>0.32096923328820981</v>
      </c>
      <c r="F2086" s="250">
        <v>2024.34</v>
      </c>
      <c r="G2086" s="76">
        <v>39601952390.490852</v>
      </c>
      <c r="H2086" s="46">
        <v>7726399.6449524108</v>
      </c>
      <c r="I2086" s="76">
        <v>254096737727.32471</v>
      </c>
      <c r="J2086" s="56">
        <v>0.37846049855220687</v>
      </c>
      <c r="K2086" s="76">
        <v>5026846134.7437582</v>
      </c>
      <c r="L2086" s="76">
        <v>0</v>
      </c>
      <c r="M2086" s="76">
        <v>45713321008.355804</v>
      </c>
      <c r="N2086" s="76">
        <v>23016111794.057678</v>
      </c>
      <c r="O2086" s="76">
        <v>17850.866358501837</v>
      </c>
      <c r="P2086" s="46">
        <v>189772.94581328394</v>
      </c>
      <c r="Q2086" s="46">
        <v>94663.822260626854</v>
      </c>
      <c r="R2086" s="76">
        <v>382187831436.49377</v>
      </c>
      <c r="S2086" s="56">
        <v>0.47783193400746554</v>
      </c>
      <c r="T2086" s="56">
        <v>0.32424570711551903</v>
      </c>
      <c r="U2086" s="46">
        <v>14.877439579713014</v>
      </c>
      <c r="V2086" s="76">
        <v>2148982029715.6392</v>
      </c>
      <c r="W2086" s="84">
        <v>678.51680035852849</v>
      </c>
      <c r="X2086" s="82">
        <v>4.6204682810207398E-2</v>
      </c>
      <c r="Y2086" s="476">
        <v>2.0000000000000001E-4</v>
      </c>
    </row>
    <row r="2087" spans="1:25" x14ac:dyDescent="0.2">
      <c r="A2087" s="475">
        <v>2083</v>
      </c>
      <c r="B2087" s="56">
        <v>0.61691612130481077</v>
      </c>
      <c r="C2087" s="46">
        <v>3466.9150139875242</v>
      </c>
      <c r="D2087" s="56">
        <v>0.48019494525529599</v>
      </c>
      <c r="E2087" s="56">
        <v>0.4444506076140603</v>
      </c>
      <c r="F2087" s="250">
        <v>2023.75</v>
      </c>
      <c r="G2087" s="76">
        <v>392702888947.06952</v>
      </c>
      <c r="H2087" s="46">
        <v>9598499.5099133812</v>
      </c>
      <c r="I2087" s="76">
        <v>338796492957.10303</v>
      </c>
      <c r="J2087" s="56">
        <v>0.47271323236268015</v>
      </c>
      <c r="K2087" s="76">
        <v>9601230096.1939754</v>
      </c>
      <c r="L2087" s="76">
        <v>0</v>
      </c>
      <c r="M2087" s="76">
        <v>392758439928.75409</v>
      </c>
      <c r="N2087" s="76">
        <v>46795670893.736343</v>
      </c>
      <c r="O2087" s="76">
        <v>27292.052727030969</v>
      </c>
      <c r="P2087" s="46">
        <v>309976.33073400689</v>
      </c>
      <c r="Q2087" s="46">
        <v>183815.09856334425</v>
      </c>
      <c r="R2087" s="76">
        <v>1119158946435.8071</v>
      </c>
      <c r="S2087" s="56">
        <v>0.67317993971350198</v>
      </c>
      <c r="T2087" s="56">
        <v>0.4688025830191262</v>
      </c>
      <c r="U2087" s="46">
        <v>17.46271925019489</v>
      </c>
      <c r="V2087" s="76">
        <v>10126663462752.385</v>
      </c>
      <c r="W2087" s="84">
        <v>3196.1965740715641</v>
      </c>
      <c r="X2087" s="82">
        <v>4.1548256600820475E-2</v>
      </c>
      <c r="Y2087" s="476">
        <v>2.0000000000000001E-4</v>
      </c>
    </row>
    <row r="2088" spans="1:25" x14ac:dyDescent="0.2">
      <c r="A2088" s="475">
        <v>2084</v>
      </c>
      <c r="B2088" s="56">
        <v>0.47619381122054555</v>
      </c>
      <c r="C2088" s="46">
        <v>7150.5920407973208</v>
      </c>
      <c r="D2088" s="56">
        <v>0.53644743206754386</v>
      </c>
      <c r="E2088" s="56">
        <v>0.47749655285102499</v>
      </c>
      <c r="F2088" s="250">
        <v>2026.71</v>
      </c>
      <c r="G2088" s="76">
        <v>109337446933.20589</v>
      </c>
      <c r="H2088" s="46">
        <v>10669733.109295646</v>
      </c>
      <c r="I2088" s="76">
        <v>352171472009.58398</v>
      </c>
      <c r="J2088" s="56">
        <v>0.47619381122054549</v>
      </c>
      <c r="K2088" s="76">
        <v>44871531840.101143</v>
      </c>
      <c r="L2088" s="76">
        <v>154166505350.14334</v>
      </c>
      <c r="M2088" s="76">
        <v>10188224927.573864</v>
      </c>
      <c r="N2088" s="76">
        <v>31932800097.89777</v>
      </c>
      <c r="O2088" s="76">
        <v>35553.65608458058</v>
      </c>
      <c r="P2088" s="46">
        <v>254627.08915862281</v>
      </c>
      <c r="Q2088" s="46">
        <v>140347.94581389002</v>
      </c>
      <c r="R2088" s="76">
        <v>677367112639.47144</v>
      </c>
      <c r="S2088" s="56">
        <v>0.57420744326501838</v>
      </c>
      <c r="T2088" s="56">
        <v>0.40266790303139427</v>
      </c>
      <c r="U2088" s="46">
        <v>15.248845627860547</v>
      </c>
      <c r="V2088" s="76">
        <v>4649669132556.9844</v>
      </c>
      <c r="W2088" s="84">
        <v>1468.3920712033905</v>
      </c>
      <c r="X2088" s="82">
        <v>4.731456184414104E-2</v>
      </c>
      <c r="Y2088" s="476">
        <v>2.0000000000000001E-4</v>
      </c>
    </row>
    <row r="2089" spans="1:25" x14ac:dyDescent="0.2">
      <c r="A2089" s="475">
        <v>2085</v>
      </c>
      <c r="B2089" s="56">
        <v>0.40137911821643468</v>
      </c>
      <c r="C2089" s="46">
        <v>4354.0135765171526</v>
      </c>
      <c r="D2089" s="56">
        <v>0.76126270357457182</v>
      </c>
      <c r="E2089" s="56">
        <v>0.33420238358476756</v>
      </c>
      <c r="F2089" s="250">
        <v>2027.79</v>
      </c>
      <c r="G2089" s="76">
        <v>86160459911.406326</v>
      </c>
      <c r="H2089" s="46">
        <v>18914687.570183627</v>
      </c>
      <c r="I2089" s="76">
        <v>607535272576.9259</v>
      </c>
      <c r="J2089" s="56">
        <v>0.40137911821643468</v>
      </c>
      <c r="K2089" s="76">
        <v>50915756653.391769</v>
      </c>
      <c r="L2089" s="76">
        <v>134697878919.33203</v>
      </c>
      <c r="M2089" s="76">
        <v>0</v>
      </c>
      <c r="N2089" s="76">
        <v>81397822661.613434</v>
      </c>
      <c r="O2089" s="76">
        <v>25242.920077484785</v>
      </c>
      <c r="P2089" s="46">
        <v>453260.94451916928</v>
      </c>
      <c r="Q2089" s="46">
        <v>287851.78830778296</v>
      </c>
      <c r="R2089" s="76">
        <v>898004387481.96167</v>
      </c>
      <c r="S2089" s="56">
        <v>0.45907077742411595</v>
      </c>
      <c r="T2089" s="56">
        <v>0.34885771663315363</v>
      </c>
      <c r="U2089" s="46">
        <v>14.416397008244116</v>
      </c>
      <c r="V2089" s="76">
        <v>5004160814355.0156</v>
      </c>
      <c r="W2089" s="84">
        <v>1578.7322288901835</v>
      </c>
      <c r="X2089" s="82">
        <v>5.0379029421123683E-2</v>
      </c>
      <c r="Y2089" s="476">
        <v>2.0000000000000001E-4</v>
      </c>
    </row>
    <row r="2090" spans="1:25" x14ac:dyDescent="0.2">
      <c r="A2090" s="475">
        <v>2086</v>
      </c>
      <c r="B2090" s="56">
        <v>0.44996214014424524</v>
      </c>
      <c r="C2090" s="46">
        <v>3173.9133668341801</v>
      </c>
      <c r="D2090" s="56">
        <v>1.016570245832666</v>
      </c>
      <c r="E2090" s="56">
        <v>0.56965585377727623</v>
      </c>
      <c r="F2090" s="250">
        <v>2024.68</v>
      </c>
      <c r="G2090" s="76">
        <v>429352497211.99866</v>
      </c>
      <c r="H2090" s="46">
        <v>30985206.149241712</v>
      </c>
      <c r="I2090" s="76">
        <v>672161520957.6228</v>
      </c>
      <c r="J2090" s="56">
        <v>0.30826653134648951</v>
      </c>
      <c r="K2090" s="76">
        <v>27518619768.923248</v>
      </c>
      <c r="L2090" s="76">
        <v>9550031318.4766254</v>
      </c>
      <c r="M2090" s="76">
        <v>418632760148.37476</v>
      </c>
      <c r="N2090" s="76">
        <v>84433111130.897522</v>
      </c>
      <c r="O2090" s="76">
        <v>20877.920127706064</v>
      </c>
      <c r="P2090" s="46">
        <v>526506.42864365783</v>
      </c>
      <c r="Q2090" s="46">
        <v>338027.08292892517</v>
      </c>
      <c r="R2090" s="76">
        <v>1889058461040.5295</v>
      </c>
      <c r="S2090" s="56">
        <v>0.59434545559257579</v>
      </c>
      <c r="T2090" s="56">
        <v>0.31556965930794556</v>
      </c>
      <c r="U2090" s="46">
        <v>17.25212631815937</v>
      </c>
      <c r="V2090" s="76">
        <v>11128318437805.258</v>
      </c>
      <c r="W2090" s="84">
        <v>3512.1219459828212</v>
      </c>
      <c r="X2090" s="82">
        <v>4.2904945851698427E-2</v>
      </c>
      <c r="Y2090" s="476">
        <v>2.0000000000000001E-4</v>
      </c>
    </row>
    <row r="2091" spans="1:25" x14ac:dyDescent="0.2">
      <c r="A2091" s="475">
        <v>2087</v>
      </c>
      <c r="B2091" s="56">
        <v>0.56168880793631293</v>
      </c>
      <c r="C2091" s="46">
        <v>5242.9444803813476</v>
      </c>
      <c r="D2091" s="56">
        <v>0.69886957424337626</v>
      </c>
      <c r="E2091" s="56">
        <v>0.54992339878977137</v>
      </c>
      <c r="F2091" s="250">
        <v>2024.85</v>
      </c>
      <c r="G2091" s="76">
        <v>257622297078.67908</v>
      </c>
      <c r="H2091" s="46">
        <v>15759502.79913176</v>
      </c>
      <c r="I2091" s="76">
        <v>366085351462.08081</v>
      </c>
      <c r="J2091" s="56">
        <v>0.15281588214383257</v>
      </c>
      <c r="K2091" s="76">
        <v>5224634627.1486635</v>
      </c>
      <c r="L2091" s="76">
        <v>0</v>
      </c>
      <c r="M2091" s="76">
        <v>203061026095.40433</v>
      </c>
      <c r="N2091" s="76">
        <v>96402805099.167313</v>
      </c>
      <c r="O2091" s="76">
        <v>26340.441887692956</v>
      </c>
      <c r="P2091" s="46">
        <v>496264.85307522514</v>
      </c>
      <c r="Q2091" s="46">
        <v>323948.2065943671</v>
      </c>
      <c r="R2091" s="76">
        <v>978793474950.55969</v>
      </c>
      <c r="S2091" s="56">
        <v>0.49952173016645018</v>
      </c>
      <c r="T2091" s="56">
        <v>0.30631268374987342</v>
      </c>
      <c r="U2091" s="46">
        <v>18.130695529357695</v>
      </c>
      <c r="V2091" s="76">
        <v>5931649432532.3711</v>
      </c>
      <c r="W2091" s="84">
        <v>1871.3514696819063</v>
      </c>
      <c r="X2091" s="82">
        <v>4.0632416340276298E-2</v>
      </c>
      <c r="Y2091" s="476">
        <v>2.0000000000000001E-4</v>
      </c>
    </row>
    <row r="2092" spans="1:25" x14ac:dyDescent="0.2">
      <c r="A2092" s="475">
        <v>2088</v>
      </c>
      <c r="B2092" s="56">
        <v>0.50436570140072046</v>
      </c>
      <c r="C2092" s="46">
        <v>3304.3879089857824</v>
      </c>
      <c r="D2092" s="56">
        <v>0.71213003399737851</v>
      </c>
      <c r="E2092" s="56">
        <v>0.45905341188874721</v>
      </c>
      <c r="F2092" s="250">
        <v>2024.64</v>
      </c>
      <c r="G2092" s="76">
        <v>321234102789.46863</v>
      </c>
      <c r="H2092" s="46">
        <v>16339533.667589024</v>
      </c>
      <c r="I2092" s="76">
        <v>370934429345.2699</v>
      </c>
      <c r="J2092" s="56">
        <v>0.17537596826381718</v>
      </c>
      <c r="K2092" s="76">
        <v>10050046323.52916</v>
      </c>
      <c r="L2092" s="76">
        <v>0</v>
      </c>
      <c r="M2092" s="76">
        <v>273644781293.37018</v>
      </c>
      <c r="N2092" s="76">
        <v>44827642215.436989</v>
      </c>
      <c r="O2092" s="76">
        <v>32026.243826509432</v>
      </c>
      <c r="P2092" s="46">
        <v>282730.92937853298</v>
      </c>
      <c r="Q2092" s="46">
        <v>157502.02607196674</v>
      </c>
      <c r="R2092" s="76">
        <v>1075299350052.4619</v>
      </c>
      <c r="S2092" s="56">
        <v>0.55755884023224422</v>
      </c>
      <c r="T2092" s="56">
        <v>0.34882044504451315</v>
      </c>
      <c r="U2092" s="46">
        <v>18.101932190769944</v>
      </c>
      <c r="V2092" s="76">
        <v>7381625854599.1348</v>
      </c>
      <c r="W2092" s="84">
        <v>2324.7470269381156</v>
      </c>
      <c r="X2092" s="82">
        <v>4.0729613264029511E-2</v>
      </c>
      <c r="Y2092" s="476">
        <v>2.0000000000000001E-4</v>
      </c>
    </row>
    <row r="2093" spans="1:25" x14ac:dyDescent="0.2">
      <c r="A2093" s="475">
        <v>2089</v>
      </c>
      <c r="B2093" s="56">
        <v>0.48009455793830386</v>
      </c>
      <c r="C2093" s="46">
        <v>5139.9891840236232</v>
      </c>
      <c r="D2093" s="56">
        <v>0.92022156283785639</v>
      </c>
      <c r="E2093" s="56">
        <v>0.44233970196904238</v>
      </c>
      <c r="F2093" s="250">
        <v>2025.38</v>
      </c>
      <c r="G2093" s="76">
        <v>274564754390.34714</v>
      </c>
      <c r="H2093" s="46">
        <v>26083951.451257341</v>
      </c>
      <c r="I2093" s="76">
        <v>614842131558.58838</v>
      </c>
      <c r="J2093" s="56">
        <v>0.31846461122499758</v>
      </c>
      <c r="K2093" s="76">
        <v>37847245179.709175</v>
      </c>
      <c r="L2093" s="76">
        <v>56892732196.40519</v>
      </c>
      <c r="M2093" s="76">
        <v>138278329005.07532</v>
      </c>
      <c r="N2093" s="76">
        <v>63305947497.910538</v>
      </c>
      <c r="O2093" s="76">
        <v>39978.294238238377</v>
      </c>
      <c r="P2093" s="46">
        <v>405246.97178551788</v>
      </c>
      <c r="Q2093" s="46">
        <v>245862.05224931007</v>
      </c>
      <c r="R2093" s="76">
        <v>1210652736419.4763</v>
      </c>
      <c r="S2093" s="56">
        <v>0.52194235870014727</v>
      </c>
      <c r="T2093" s="56">
        <v>0.36265376679329819</v>
      </c>
      <c r="U2093" s="46">
        <v>16.568668330289345</v>
      </c>
      <c r="V2093" s="76">
        <v>7899957458587.8135</v>
      </c>
      <c r="W2093" s="84">
        <v>2491.8526486722203</v>
      </c>
      <c r="X2093" s="82">
        <v>4.4538805083862709E-2</v>
      </c>
      <c r="Y2093" s="476">
        <v>2.0000000000000001E-4</v>
      </c>
    </row>
    <row r="2094" spans="1:25" x14ac:dyDescent="0.2">
      <c r="A2094" s="475">
        <v>2090</v>
      </c>
      <c r="B2094" s="56">
        <v>0.49621152549386133</v>
      </c>
      <c r="C2094" s="46">
        <v>2372.629480703768</v>
      </c>
      <c r="D2094" s="56">
        <v>0.87843338198598742</v>
      </c>
      <c r="E2094" s="56">
        <v>0.62555274594464894</v>
      </c>
      <c r="F2094" s="250">
        <v>2024.6</v>
      </c>
      <c r="G2094" s="76">
        <v>229670154627.88635</v>
      </c>
      <c r="H2094" s="46">
        <v>25512968.114889123</v>
      </c>
      <c r="I2094" s="76">
        <v>637706089193.21387</v>
      </c>
      <c r="J2094" s="56">
        <v>0.41271258989312698</v>
      </c>
      <c r="K2094" s="76">
        <v>33488822646.262493</v>
      </c>
      <c r="L2094" s="76">
        <v>5487714266.3046455</v>
      </c>
      <c r="M2094" s="76">
        <v>139113766171.34647</v>
      </c>
      <c r="N2094" s="76">
        <v>61109600778.350609</v>
      </c>
      <c r="O2094" s="76">
        <v>23179.224038632568</v>
      </c>
      <c r="P2094" s="46">
        <v>419263.13935741695</v>
      </c>
      <c r="Q2094" s="46">
        <v>257855.57498566661</v>
      </c>
      <c r="R2094" s="76">
        <v>1090877781968.1196</v>
      </c>
      <c r="S2094" s="56">
        <v>0.53488543326737659</v>
      </c>
      <c r="T2094" s="56">
        <v>0.43261809633328452</v>
      </c>
      <c r="U2094" s="46">
        <v>15.791771564534098</v>
      </c>
      <c r="V2094" s="76">
        <v>8274119440874.4121</v>
      </c>
      <c r="W2094" s="84">
        <v>2609.4605939563003</v>
      </c>
      <c r="X2094" s="82">
        <v>4.5788235834978569E-2</v>
      </c>
      <c r="Y2094" s="476">
        <v>2.0000000000000001E-4</v>
      </c>
    </row>
    <row r="2095" spans="1:25" x14ac:dyDescent="0.2">
      <c r="A2095" s="475">
        <v>2091</v>
      </c>
      <c r="B2095" s="56">
        <v>0.51530906996104919</v>
      </c>
      <c r="C2095" s="46">
        <v>2268.4650039841376</v>
      </c>
      <c r="D2095" s="56">
        <v>0.47724323749805597</v>
      </c>
      <c r="E2095" s="56">
        <v>0.39793431020134429</v>
      </c>
      <c r="F2095" s="250">
        <v>2027.35</v>
      </c>
      <c r="G2095" s="76">
        <v>69790095711.985275</v>
      </c>
      <c r="H2095" s="46">
        <v>9149369.2219024207</v>
      </c>
      <c r="I2095" s="76">
        <v>306009714874.90704</v>
      </c>
      <c r="J2095" s="56">
        <v>0.51530906996104919</v>
      </c>
      <c r="K2095" s="76">
        <v>33558308193.650322</v>
      </c>
      <c r="L2095" s="76">
        <v>59774859392.253891</v>
      </c>
      <c r="M2095" s="76">
        <v>0</v>
      </c>
      <c r="N2095" s="76">
        <v>113757061249.82156</v>
      </c>
      <c r="O2095" s="76">
        <v>19128.014543123638</v>
      </c>
      <c r="P2095" s="46">
        <v>882965.35035379382</v>
      </c>
      <c r="Q2095" s="46">
        <v>556514.27705789334</v>
      </c>
      <c r="R2095" s="76">
        <v>567661500838.76953</v>
      </c>
      <c r="S2095" s="56">
        <v>0.51296555225050433</v>
      </c>
      <c r="T2095" s="56">
        <v>0.42731722744329148</v>
      </c>
      <c r="U2095" s="46">
        <v>14.537778371887281</v>
      </c>
      <c r="V2095" s="76">
        <v>4097840950806.75</v>
      </c>
      <c r="W2095" s="84">
        <v>1293.2147277579304</v>
      </c>
      <c r="X2095" s="82">
        <v>4.7622249461692079E-2</v>
      </c>
      <c r="Y2095" s="476">
        <v>2.0000000000000001E-4</v>
      </c>
    </row>
    <row r="2096" spans="1:25" x14ac:dyDescent="0.2">
      <c r="A2096" s="475">
        <v>2092</v>
      </c>
      <c r="B2096" s="56">
        <v>0.56769087428074982</v>
      </c>
      <c r="C2096" s="46">
        <v>4247.3467870483119</v>
      </c>
      <c r="D2096" s="56">
        <v>1.0294847052687173</v>
      </c>
      <c r="E2096" s="56">
        <v>0.58174010043709912</v>
      </c>
      <c r="F2096" s="250">
        <v>2023.85</v>
      </c>
      <c r="G2096" s="76">
        <v>415299813377.94287</v>
      </c>
      <c r="H2096" s="46">
        <v>32488660.285877328</v>
      </c>
      <c r="I2096" s="76">
        <v>593912532593.4198</v>
      </c>
      <c r="J2096" s="56">
        <v>0.27294608192073533</v>
      </c>
      <c r="K2096" s="76">
        <v>6886631396.522048</v>
      </c>
      <c r="L2096" s="76">
        <v>0</v>
      </c>
      <c r="M2096" s="76">
        <v>382722432707.71973</v>
      </c>
      <c r="N2096" s="76">
        <v>7312475973.1632395</v>
      </c>
      <c r="O2096" s="76">
        <v>26304.943669061238</v>
      </c>
      <c r="P2096" s="46">
        <v>101465.4375</v>
      </c>
      <c r="Q2096" s="46">
        <v>33113.8125</v>
      </c>
      <c r="R2096" s="76">
        <v>1417320118612.7351</v>
      </c>
      <c r="S2096" s="56">
        <v>0.57447664037903956</v>
      </c>
      <c r="T2096" s="56">
        <v>0.37797744809864559</v>
      </c>
      <c r="U2096" s="46">
        <v>17.632104861294199</v>
      </c>
      <c r="V2096" s="76">
        <v>10440305418762.406</v>
      </c>
      <c r="W2096" s="84">
        <v>3292.7055081283038</v>
      </c>
      <c r="X2096" s="82">
        <v>4.1311833086708667E-2</v>
      </c>
      <c r="Y2096" s="476">
        <v>2.0000000000000001E-4</v>
      </c>
    </row>
    <row r="2097" spans="1:25" x14ac:dyDescent="0.2">
      <c r="A2097" s="475">
        <v>2093</v>
      </c>
      <c r="B2097" s="56">
        <v>0.48655963411275355</v>
      </c>
      <c r="C2097" s="46">
        <v>8159.7378320895932</v>
      </c>
      <c r="D2097" s="56">
        <v>0.90603053157430513</v>
      </c>
      <c r="E2097" s="56">
        <v>0.48987704918091729</v>
      </c>
      <c r="F2097" s="250">
        <v>2026.13</v>
      </c>
      <c r="G2097" s="76">
        <v>162062238649.46228</v>
      </c>
      <c r="H2097" s="46">
        <v>20650449.443617202</v>
      </c>
      <c r="I2097" s="76">
        <v>358003628955.58533</v>
      </c>
      <c r="J2097" s="56">
        <v>-0.10831367394277902</v>
      </c>
      <c r="K2097" s="76">
        <v>34882318221.052322</v>
      </c>
      <c r="L2097" s="76">
        <v>196077863042.06769</v>
      </c>
      <c r="M2097" s="76">
        <v>86728793999.577576</v>
      </c>
      <c r="N2097" s="76">
        <v>18208628174.915543</v>
      </c>
      <c r="O2097" s="76">
        <v>30728.234790864564</v>
      </c>
      <c r="P2097" s="46">
        <v>181991.71074890569</v>
      </c>
      <c r="Q2097" s="46">
        <v>60191.688431330462</v>
      </c>
      <c r="R2097" s="76">
        <v>827410363798.03992</v>
      </c>
      <c r="S2097" s="56">
        <v>0.38419619359902396</v>
      </c>
      <c r="T2097" s="56">
        <v>0.14217613755832267</v>
      </c>
      <c r="U2097" s="46">
        <v>30.367569677305823</v>
      </c>
      <c r="V2097" s="76">
        <v>3623978491390.2441</v>
      </c>
      <c r="W2097" s="84">
        <v>1144.3861730686913</v>
      </c>
      <c r="X2097" s="82">
        <v>2.5207190612876483E-2</v>
      </c>
      <c r="Y2097" s="476">
        <v>2.0000000000000001E-4</v>
      </c>
    </row>
    <row r="2098" spans="1:25" x14ac:dyDescent="0.2">
      <c r="A2098" s="475">
        <v>2094</v>
      </c>
      <c r="B2098" s="56">
        <v>0.39651370215622805</v>
      </c>
      <c r="C2098" s="46">
        <v>1579.2005306739557</v>
      </c>
      <c r="D2098" s="56">
        <v>0.84005972824484021</v>
      </c>
      <c r="E2098" s="56">
        <v>0.66602201053401844</v>
      </c>
      <c r="F2098" s="250">
        <v>2025.24</v>
      </c>
      <c r="G2098" s="76">
        <v>296586803052.34039</v>
      </c>
      <c r="H2098" s="46">
        <v>23454310.653110456</v>
      </c>
      <c r="I2098" s="76">
        <v>594898058692.54163</v>
      </c>
      <c r="J2098" s="56">
        <v>0.3327369375781819</v>
      </c>
      <c r="K2098" s="76">
        <v>27424819462.92852</v>
      </c>
      <c r="L2098" s="76">
        <v>30750317635.870079</v>
      </c>
      <c r="M2098" s="76">
        <v>131709480472.10349</v>
      </c>
      <c r="N2098" s="76">
        <v>9097204242.8327065</v>
      </c>
      <c r="O2098" s="76">
        <v>29463.164269082081</v>
      </c>
      <c r="P2098" s="46">
        <v>101465.43749999977</v>
      </c>
      <c r="Q2098" s="46">
        <v>33113.812499999891</v>
      </c>
      <c r="R2098" s="76">
        <v>1076029209112.1338</v>
      </c>
      <c r="S2098" s="56">
        <v>0.52642001275763128</v>
      </c>
      <c r="T2098" s="56">
        <v>0.40380940194690074</v>
      </c>
      <c r="U2098" s="46">
        <v>17.021445848976672</v>
      </c>
      <c r="V2098" s="76">
        <v>8148532064598.2061</v>
      </c>
      <c r="W2098" s="84">
        <v>2571.7219268935878</v>
      </c>
      <c r="X2098" s="82">
        <v>4.2617382886997041E-2</v>
      </c>
      <c r="Y2098" s="476">
        <v>2.0000000000000001E-4</v>
      </c>
    </row>
    <row r="2099" spans="1:25" x14ac:dyDescent="0.2">
      <c r="A2099" s="475">
        <v>2095</v>
      </c>
      <c r="B2099" s="56">
        <v>0.34228098380836169</v>
      </c>
      <c r="C2099" s="46">
        <v>1500</v>
      </c>
      <c r="D2099" s="56">
        <v>0.73282678510405197</v>
      </c>
      <c r="E2099" s="56">
        <v>0.25602411430740912</v>
      </c>
      <c r="F2099" s="250">
        <v>2024.34</v>
      </c>
      <c r="G2099" s="76">
        <v>203253229167.03418</v>
      </c>
      <c r="H2099" s="46">
        <v>18257518.536787562</v>
      </c>
      <c r="I2099" s="76">
        <v>333756546737.31866</v>
      </c>
      <c r="J2099" s="56">
        <v>0.11490101313858958</v>
      </c>
      <c r="K2099" s="76">
        <v>5714659611.172739</v>
      </c>
      <c r="L2099" s="76">
        <v>36598206.036287278</v>
      </c>
      <c r="M2099" s="76">
        <v>152230665518.23434</v>
      </c>
      <c r="N2099" s="76">
        <v>77204506732.865494</v>
      </c>
      <c r="O2099" s="76">
        <v>39380.02656072336</v>
      </c>
      <c r="P2099" s="46">
        <v>483247.13815113722</v>
      </c>
      <c r="Q2099" s="46">
        <v>312485.51493776793</v>
      </c>
      <c r="R2099" s="76">
        <v>789798898397.99841</v>
      </c>
      <c r="S2099" s="56">
        <v>0.45172826011512363</v>
      </c>
      <c r="T2099" s="56">
        <v>0.26441328659985552</v>
      </c>
      <c r="U2099" s="46">
        <v>19.001139994369804</v>
      </c>
      <c r="V2099" s="76">
        <v>4368171046348.8267</v>
      </c>
      <c r="W2099" s="84">
        <v>1379.7363230031956</v>
      </c>
      <c r="X2099" s="82">
        <v>3.8411020377879121E-2</v>
      </c>
      <c r="Y2099" s="476">
        <v>2.0000000000000001E-4</v>
      </c>
    </row>
    <row r="2100" spans="1:25" x14ac:dyDescent="0.2">
      <c r="A2100" s="475">
        <v>2096</v>
      </c>
      <c r="B2100" s="56">
        <v>0.58058702889956237</v>
      </c>
      <c r="C2100" s="46">
        <v>1500</v>
      </c>
      <c r="D2100" s="56">
        <v>1.1166886837526135</v>
      </c>
      <c r="E2100" s="56">
        <v>0.56987250739592088</v>
      </c>
      <c r="F2100" s="250">
        <v>2025.13</v>
      </c>
      <c r="G2100" s="76">
        <v>333144497236.69818</v>
      </c>
      <c r="H2100" s="46">
        <v>40471535.040033109</v>
      </c>
      <c r="I2100" s="76">
        <v>610682421325.42151</v>
      </c>
      <c r="J2100" s="56">
        <v>0.1258080812151654</v>
      </c>
      <c r="K2100" s="76">
        <v>16266466895.801762</v>
      </c>
      <c r="L2100" s="76">
        <v>9027356773.2582741</v>
      </c>
      <c r="M2100" s="76">
        <v>183897091746.354</v>
      </c>
      <c r="N2100" s="76">
        <v>88901327568.499268</v>
      </c>
      <c r="O2100" s="76">
        <v>38955.667801965472</v>
      </c>
      <c r="P2100" s="46">
        <v>582113.747873983</v>
      </c>
      <c r="Q2100" s="46">
        <v>379031.35652683018</v>
      </c>
      <c r="R2100" s="76">
        <v>1296076518529.9675</v>
      </c>
      <c r="S2100" s="56">
        <v>0.4402941102917487</v>
      </c>
      <c r="T2100" s="56">
        <v>0.28148673524440176</v>
      </c>
      <c r="U2100" s="46">
        <v>18.41319679091373</v>
      </c>
      <c r="V2100" s="76">
        <v>7281621716964.2559</v>
      </c>
      <c r="W2100" s="84">
        <v>2298.5972649757518</v>
      </c>
      <c r="X2100" s="82">
        <v>4.0158788535875442E-2</v>
      </c>
      <c r="Y2100" s="476">
        <v>2.0000000000000001E-4</v>
      </c>
    </row>
    <row r="2101" spans="1:25" x14ac:dyDescent="0.2">
      <c r="A2101" s="475">
        <v>2097</v>
      </c>
      <c r="B2101" s="56">
        <v>0.54163356605766899</v>
      </c>
      <c r="C2101" s="46">
        <v>6463.4350463563933</v>
      </c>
      <c r="D2101" s="56">
        <v>0.99061494931014504</v>
      </c>
      <c r="E2101" s="56">
        <v>0.4180978206073987</v>
      </c>
      <c r="F2101" s="250">
        <v>2024.14</v>
      </c>
      <c r="G2101" s="76">
        <v>326840687788.17206</v>
      </c>
      <c r="H2101" s="46">
        <v>28916364.937938459</v>
      </c>
      <c r="I2101" s="76">
        <v>640656450158.073</v>
      </c>
      <c r="J2101" s="56">
        <v>0.26394861297933725</v>
      </c>
      <c r="K2101" s="76">
        <v>14722806075.222128</v>
      </c>
      <c r="L2101" s="76">
        <v>0</v>
      </c>
      <c r="M2101" s="76">
        <v>243169802122.78378</v>
      </c>
      <c r="N2101" s="76">
        <v>31078469471.447769</v>
      </c>
      <c r="O2101" s="76">
        <v>23216.902171051734</v>
      </c>
      <c r="P2101" s="46">
        <v>235704.55857853766</v>
      </c>
      <c r="Q2101" s="46">
        <v>117422.06241552679</v>
      </c>
      <c r="R2101" s="76">
        <v>1344204294093.9512</v>
      </c>
      <c r="S2101" s="56">
        <v>0.52575851549690789</v>
      </c>
      <c r="T2101" s="56">
        <v>0.31532862702746678</v>
      </c>
      <c r="U2101" s="46">
        <v>17.598056573339349</v>
      </c>
      <c r="V2101" s="76">
        <v>8034008060277.6895</v>
      </c>
      <c r="W2101" s="84">
        <v>2534.191498377133</v>
      </c>
      <c r="X2101" s="82">
        <v>4.1976394432025936E-2</v>
      </c>
      <c r="Y2101" s="476">
        <v>2.0000000000000001E-4</v>
      </c>
    </row>
    <row r="2102" spans="1:25" x14ac:dyDescent="0.2">
      <c r="A2102" s="475">
        <v>2098</v>
      </c>
      <c r="B2102" s="56">
        <v>0.6961966518307785</v>
      </c>
      <c r="C2102" s="46">
        <v>3951.5472158239495</v>
      </c>
      <c r="D2102" s="56">
        <v>1.1312670033648757</v>
      </c>
      <c r="E2102" s="56">
        <v>0.37762523622347172</v>
      </c>
      <c r="F2102" s="250">
        <v>2024.72</v>
      </c>
      <c r="G2102" s="76">
        <v>209069544760.32028</v>
      </c>
      <c r="H2102" s="46">
        <v>24289956.110326115</v>
      </c>
      <c r="I2102" s="76">
        <v>402885585524.31757</v>
      </c>
      <c r="J2102" s="56">
        <v>-2.1021669578321633E-2</v>
      </c>
      <c r="K2102" s="76">
        <v>6340100808.8047686</v>
      </c>
      <c r="L2102" s="76">
        <v>0</v>
      </c>
      <c r="M2102" s="76">
        <v>188776490045.948</v>
      </c>
      <c r="N2102" s="76">
        <v>3815330985.128581</v>
      </c>
      <c r="O2102" s="76">
        <v>28796.395224790933</v>
      </c>
      <c r="P2102" s="46">
        <v>77509.469876038609</v>
      </c>
      <c r="Q2102" s="46">
        <v>13940.617469009654</v>
      </c>
      <c r="R2102" s="76">
        <v>863197143951.12805</v>
      </c>
      <c r="S2102" s="56">
        <v>0.41153918468204681</v>
      </c>
      <c r="T2102" s="56">
        <v>0.18345635704201768</v>
      </c>
      <c r="U2102" s="46">
        <v>26.464164130916831</v>
      </c>
      <c r="V2102" s="76">
        <v>4409577029699.3809</v>
      </c>
      <c r="W2102" s="84">
        <v>1391.1882396217845</v>
      </c>
      <c r="X2102" s="82">
        <v>2.9180654290749879E-2</v>
      </c>
      <c r="Y2102" s="476">
        <v>2.0000000000000001E-4</v>
      </c>
    </row>
    <row r="2103" spans="1:25" x14ac:dyDescent="0.2">
      <c r="A2103" s="475">
        <v>2099</v>
      </c>
      <c r="B2103" s="56">
        <v>0.53822474044295121</v>
      </c>
      <c r="C2103" s="46">
        <v>1500</v>
      </c>
      <c r="D2103" s="56">
        <v>1.217359813574489</v>
      </c>
      <c r="E2103" s="56">
        <v>0.42076344570827978</v>
      </c>
      <c r="F2103" s="250">
        <v>2024.99</v>
      </c>
      <c r="G2103" s="76">
        <v>402669547770.15045</v>
      </c>
      <c r="H2103" s="46">
        <v>49563336.716143206</v>
      </c>
      <c r="I2103" s="76">
        <v>730617421181.16736</v>
      </c>
      <c r="J2103" s="56">
        <v>0.10009938085259984</v>
      </c>
      <c r="K2103" s="76">
        <v>18368124096.342213</v>
      </c>
      <c r="L2103" s="76">
        <v>0</v>
      </c>
      <c r="M2103" s="76">
        <v>394537138824.2998</v>
      </c>
      <c r="N2103" s="76">
        <v>53220071423.494102</v>
      </c>
      <c r="O2103" s="76">
        <v>29077.19205984526</v>
      </c>
      <c r="P2103" s="46">
        <v>375893.09237252868</v>
      </c>
      <c r="Q2103" s="46">
        <v>216124.4059125896</v>
      </c>
      <c r="R2103" s="76">
        <v>1853240097002.3301</v>
      </c>
      <c r="S2103" s="56">
        <v>0.50348441072772687</v>
      </c>
      <c r="T2103" s="56">
        <v>0.21962307525110508</v>
      </c>
      <c r="U2103" s="46">
        <v>19.278075753230961</v>
      </c>
      <c r="V2103" s="76">
        <v>8549232009218.9648</v>
      </c>
      <c r="W2103" s="84">
        <v>2695.7497650793921</v>
      </c>
      <c r="X2103" s="82">
        <v>3.8265211741576745E-2</v>
      </c>
      <c r="Y2103" s="476">
        <v>2.0000000000000001E-4</v>
      </c>
    </row>
    <row r="2104" spans="1:25" x14ac:dyDescent="0.2">
      <c r="A2104" s="475">
        <v>2100</v>
      </c>
      <c r="B2104" s="56">
        <v>0.42394178289304629</v>
      </c>
      <c r="C2104" s="46">
        <v>10632.299130599375</v>
      </c>
      <c r="D2104" s="56">
        <v>0.82726286072193345</v>
      </c>
      <c r="E2104" s="56">
        <v>0.53875170914190362</v>
      </c>
      <c r="F2104" s="250">
        <v>2025.65</v>
      </c>
      <c r="G2104" s="76">
        <v>183703158620.14206</v>
      </c>
      <c r="H2104" s="46">
        <v>15532726.256346785</v>
      </c>
      <c r="I2104" s="76">
        <v>361794769906.71503</v>
      </c>
      <c r="J2104" s="56">
        <v>0.28654047315522302</v>
      </c>
      <c r="K2104" s="76">
        <v>11262816505.360237</v>
      </c>
      <c r="L2104" s="76">
        <v>5109343298.3641224</v>
      </c>
      <c r="M2104" s="76">
        <v>150085359981.33051</v>
      </c>
      <c r="N2104" s="76">
        <v>8160935391.2263422</v>
      </c>
      <c r="O2104" s="76">
        <v>32361.683531095015</v>
      </c>
      <c r="P2104" s="46">
        <v>138306.68608615972</v>
      </c>
      <c r="Q2104" s="46">
        <v>34869.186571392478</v>
      </c>
      <c r="R2104" s="76">
        <v>830272200983.42371</v>
      </c>
      <c r="S2104" s="56">
        <v>0.56728391086699659</v>
      </c>
      <c r="T2104" s="56">
        <v>0.32136423801182085</v>
      </c>
      <c r="U2104" s="46">
        <v>17.060795377498707</v>
      </c>
      <c r="V2104" s="76">
        <v>4878245672544.9219</v>
      </c>
      <c r="W2104" s="84">
        <v>1540.0165332530823</v>
      </c>
      <c r="X2104" s="82">
        <v>4.4187517968566715E-2</v>
      </c>
      <c r="Y2104" s="476">
        <v>2.0000000000000001E-4</v>
      </c>
    </row>
    <row r="2105" spans="1:25" x14ac:dyDescent="0.2">
      <c r="A2105" s="475">
        <v>2101</v>
      </c>
      <c r="B2105" s="56">
        <v>0.52375960602830274</v>
      </c>
      <c r="C2105" s="46">
        <v>5436.233417391767</v>
      </c>
      <c r="D2105" s="56">
        <v>0.47321205459809607</v>
      </c>
      <c r="E2105" s="56">
        <v>0.42046456005265515</v>
      </c>
      <c r="F2105" s="250">
        <v>2023.75</v>
      </c>
      <c r="G2105" s="76">
        <v>370524764704.10846</v>
      </c>
      <c r="H2105" s="46">
        <v>8725017.1773064137</v>
      </c>
      <c r="I2105" s="76">
        <v>330379173716.87299</v>
      </c>
      <c r="J2105" s="56">
        <v>0.51946322489176922</v>
      </c>
      <c r="K2105" s="76">
        <v>4568016861.9519272</v>
      </c>
      <c r="L2105" s="76">
        <v>0</v>
      </c>
      <c r="M2105" s="76">
        <v>368625832560.86743</v>
      </c>
      <c r="N2105" s="76">
        <v>42253286082.304504</v>
      </c>
      <c r="O2105" s="76">
        <v>28350.048036202123</v>
      </c>
      <c r="P2105" s="46">
        <v>303418.05373503093</v>
      </c>
      <c r="Q2105" s="46">
        <v>178942.92332820615</v>
      </c>
      <c r="R2105" s="76">
        <v>1013460868779.3965</v>
      </c>
      <c r="S2105" s="56">
        <v>0.68626727338293925</v>
      </c>
      <c r="T2105" s="56">
        <v>0.51339996526814391</v>
      </c>
      <c r="U2105" s="46">
        <v>17.257642091745197</v>
      </c>
      <c r="V2105" s="76">
        <v>9999949596696.1035</v>
      </c>
      <c r="W2105" s="84">
        <v>3155.4830110957437</v>
      </c>
      <c r="X2105" s="82">
        <v>4.1672752094679008E-2</v>
      </c>
      <c r="Y2105" s="476">
        <v>2.0000000000000001E-4</v>
      </c>
    </row>
    <row r="2106" spans="1:25" x14ac:dyDescent="0.2">
      <c r="A2106" s="475">
        <v>2102</v>
      </c>
      <c r="B2106" s="56">
        <v>0.43551313563358207</v>
      </c>
      <c r="C2106" s="46">
        <v>5215.2495518996984</v>
      </c>
      <c r="D2106" s="56">
        <v>0.68126076954127712</v>
      </c>
      <c r="E2106" s="56">
        <v>0.30340574380326357</v>
      </c>
      <c r="F2106" s="250">
        <v>2025.77</v>
      </c>
      <c r="G2106" s="76">
        <v>132540187183.82506</v>
      </c>
      <c r="H2106" s="46">
        <v>15316718.670500647</v>
      </c>
      <c r="I2106" s="76">
        <v>428900073924.67133</v>
      </c>
      <c r="J2106" s="56">
        <v>0.40660907603739294</v>
      </c>
      <c r="K2106" s="76">
        <v>21664300924.728615</v>
      </c>
      <c r="L2106" s="76">
        <v>15227409126.102524</v>
      </c>
      <c r="M2106" s="76">
        <v>98965683138.790848</v>
      </c>
      <c r="N2106" s="76">
        <v>62973899012.826996</v>
      </c>
      <c r="O2106" s="76">
        <v>34651.799148475337</v>
      </c>
      <c r="P2106" s="46">
        <v>419180.25588159199</v>
      </c>
      <c r="Q2106" s="46">
        <v>263367.91719603876</v>
      </c>
      <c r="R2106" s="76">
        <v>756862124402.50378</v>
      </c>
      <c r="S2106" s="56">
        <v>0.51961937556897475</v>
      </c>
      <c r="T2106" s="56">
        <v>0.35324682101402438</v>
      </c>
      <c r="U2106" s="46">
        <v>15.85988173107989</v>
      </c>
      <c r="V2106" s="76">
        <v>4682402242456.0439</v>
      </c>
      <c r="W2106" s="84">
        <v>1478.183620730978</v>
      </c>
      <c r="X2106" s="82">
        <v>4.5897582306308096E-2</v>
      </c>
      <c r="Y2106" s="476">
        <v>2.0000000000000001E-4</v>
      </c>
    </row>
    <row r="2107" spans="1:25" x14ac:dyDescent="0.2">
      <c r="A2107" s="475">
        <v>2103</v>
      </c>
      <c r="B2107" s="56">
        <v>0.44721509234839213</v>
      </c>
      <c r="C2107" s="46">
        <v>5681.6347944891568</v>
      </c>
      <c r="D2107" s="56">
        <v>0.74508140168993719</v>
      </c>
      <c r="E2107" s="56">
        <v>0.50685489023294061</v>
      </c>
      <c r="F2107" s="250">
        <v>2023.75</v>
      </c>
      <c r="G2107" s="76">
        <v>462700224012.21167</v>
      </c>
      <c r="H2107" s="46">
        <v>17442177.016779006</v>
      </c>
      <c r="I2107" s="76">
        <v>519592312959.80188</v>
      </c>
      <c r="J2107" s="56">
        <v>0.42622867388704644</v>
      </c>
      <c r="K2107" s="76">
        <v>20209049061.407146</v>
      </c>
      <c r="L2107" s="76">
        <v>0</v>
      </c>
      <c r="M2107" s="76">
        <v>428364266169.07776</v>
      </c>
      <c r="N2107" s="76">
        <v>39497792322.710258</v>
      </c>
      <c r="O2107" s="76">
        <v>20913.290125188858</v>
      </c>
      <c r="P2107" s="46">
        <v>280786.57545442111</v>
      </c>
      <c r="Q2107" s="46">
        <v>155316.5468196728</v>
      </c>
      <c r="R2107" s="76">
        <v>1383830580456.9622</v>
      </c>
      <c r="S2107" s="56">
        <v>0.63851344502768603</v>
      </c>
      <c r="T2107" s="56">
        <v>0.46209409511747923</v>
      </c>
      <c r="U2107" s="46">
        <v>17.295527705084446</v>
      </c>
      <c r="V2107" s="76">
        <v>12032054422111.09</v>
      </c>
      <c r="W2107" s="84">
        <v>3795.2066941544467</v>
      </c>
      <c r="X2107" s="82">
        <v>4.2714657621539934E-2</v>
      </c>
      <c r="Y2107" s="476">
        <v>2.0000000000000001E-4</v>
      </c>
    </row>
    <row r="2108" spans="1:25" x14ac:dyDescent="0.2">
      <c r="A2108" s="475">
        <v>2104</v>
      </c>
      <c r="B2108" s="56">
        <v>0.63340539056086109</v>
      </c>
      <c r="C2108" s="46">
        <v>6600.7926734704834</v>
      </c>
      <c r="D2108" s="56">
        <v>0.45175887882296412</v>
      </c>
      <c r="E2108" s="56">
        <v>0.35219325935227774</v>
      </c>
      <c r="F2108" s="250">
        <v>2023.75</v>
      </c>
      <c r="G2108" s="76">
        <v>174184193796.259</v>
      </c>
      <c r="H2108" s="46">
        <v>8485935.2931984384</v>
      </c>
      <c r="I2108" s="76">
        <v>258489533532.05606</v>
      </c>
      <c r="J2108" s="56">
        <v>0.38800624777341364</v>
      </c>
      <c r="K2108" s="76">
        <v>7108396212.4026489</v>
      </c>
      <c r="L2108" s="76">
        <v>0</v>
      </c>
      <c r="M2108" s="76">
        <v>162568951271.5853</v>
      </c>
      <c r="N2108" s="76">
        <v>37732230557.386787</v>
      </c>
      <c r="O2108" s="76">
        <v>32483.669118028665</v>
      </c>
      <c r="P2108" s="46">
        <v>271904.48749861005</v>
      </c>
      <c r="Q2108" s="46">
        <v>155357.35290515615</v>
      </c>
      <c r="R2108" s="76">
        <v>638973740518.55798</v>
      </c>
      <c r="S2108" s="56">
        <v>0.5968959676568899</v>
      </c>
      <c r="T2108" s="56">
        <v>0.40156730524124012</v>
      </c>
      <c r="U2108" s="46">
        <v>17.031882968968798</v>
      </c>
      <c r="V2108" s="76">
        <v>4815939572852.7754</v>
      </c>
      <c r="W2108" s="84">
        <v>1518.6529460168063</v>
      </c>
      <c r="X2108" s="82">
        <v>4.2943242335869949E-2</v>
      </c>
      <c r="Y2108" s="476">
        <v>2.0000000000000001E-4</v>
      </c>
    </row>
    <row r="2109" spans="1:25" x14ac:dyDescent="0.2">
      <c r="A2109" s="475">
        <v>2105</v>
      </c>
      <c r="B2109" s="56">
        <v>0.65176123932894492</v>
      </c>
      <c r="C2109" s="46">
        <v>5635.6774428412718</v>
      </c>
      <c r="D2109" s="56">
        <v>0.87550987585343254</v>
      </c>
      <c r="E2109" s="56">
        <v>0.48315719670915402</v>
      </c>
      <c r="F2109" s="250">
        <v>2027.65</v>
      </c>
      <c r="G2109" s="76">
        <v>96532472505.523849</v>
      </c>
      <c r="H2109" s="46">
        <v>22455843.607060976</v>
      </c>
      <c r="I2109" s="76">
        <v>579072991927.61829</v>
      </c>
      <c r="J2109" s="56">
        <v>0.34887637531885907</v>
      </c>
      <c r="K2109" s="76">
        <v>45753933798.873047</v>
      </c>
      <c r="L2109" s="76">
        <v>114874983951.53424</v>
      </c>
      <c r="M2109" s="76">
        <v>0</v>
      </c>
      <c r="N2109" s="76">
        <v>31033301882.848068</v>
      </c>
      <c r="O2109" s="76">
        <v>31169.764816767765</v>
      </c>
      <c r="P2109" s="46">
        <v>234720.5451843671</v>
      </c>
      <c r="Q2109" s="46">
        <v>118815.6865605091</v>
      </c>
      <c r="R2109" s="76">
        <v>813813111346.46533</v>
      </c>
      <c r="S2109" s="56">
        <v>0.43954816633347921</v>
      </c>
      <c r="T2109" s="56">
        <v>0.32804513337577812</v>
      </c>
      <c r="U2109" s="46">
        <v>14.921305282705962</v>
      </c>
      <c r="V2109" s="76">
        <v>4467427087596.3867</v>
      </c>
      <c r="W2109" s="84">
        <v>1409.1334803500408</v>
      </c>
      <c r="X2109" s="82">
        <v>4.7962338549420912E-2</v>
      </c>
      <c r="Y2109" s="476">
        <v>2.0000000000000001E-4</v>
      </c>
    </row>
    <row r="2110" spans="1:25" x14ac:dyDescent="0.2">
      <c r="A2110" s="475">
        <v>2106</v>
      </c>
      <c r="B2110" s="56">
        <v>0.61214292657121527</v>
      </c>
      <c r="C2110" s="46">
        <v>7029.6571617424806</v>
      </c>
      <c r="D2110" s="56">
        <v>0.80382219539320232</v>
      </c>
      <c r="E2110" s="56">
        <v>0.26579598604860033</v>
      </c>
      <c r="F2110" s="250">
        <v>2025.61</v>
      </c>
      <c r="G2110" s="76">
        <v>216935804468.25873</v>
      </c>
      <c r="H2110" s="46">
        <v>11854568.612243574</v>
      </c>
      <c r="I2110" s="76">
        <v>264597299703.23343</v>
      </c>
      <c r="J2110" s="56">
        <v>0.15105381151068953</v>
      </c>
      <c r="K2110" s="76">
        <v>12962756541.38936</v>
      </c>
      <c r="L2110" s="76">
        <v>25699106496.099102</v>
      </c>
      <c r="M2110" s="76">
        <v>109893843361.84479</v>
      </c>
      <c r="N2110" s="76">
        <v>3183024962.0950789</v>
      </c>
      <c r="O2110" s="76">
        <v>10000</v>
      </c>
      <c r="P2110" s="46">
        <v>68942.203920266824</v>
      </c>
      <c r="Q2110" s="46">
        <v>11798.800980066708</v>
      </c>
      <c r="R2110" s="76">
        <v>667637139058.71399</v>
      </c>
      <c r="S2110" s="56">
        <v>0.53674927885625778</v>
      </c>
      <c r="T2110" s="56">
        <v>0.35119838337224346</v>
      </c>
      <c r="U2110" s="46">
        <v>18.537219971766763</v>
      </c>
      <c r="V2110" s="76">
        <v>4618460845524.7656</v>
      </c>
      <c r="W2110" s="84">
        <v>1458.6681307334466</v>
      </c>
      <c r="X2110" s="82">
        <v>4.0989425517092594E-2</v>
      </c>
      <c r="Y2110" s="476">
        <v>2.0000000000000001E-4</v>
      </c>
    </row>
    <row r="2111" spans="1:25" x14ac:dyDescent="0.2">
      <c r="A2111" s="475">
        <v>2107</v>
      </c>
      <c r="B2111" s="56">
        <v>0.62500843382504667</v>
      </c>
      <c r="C2111" s="46">
        <v>9329.8993024814336</v>
      </c>
      <c r="D2111" s="56">
        <v>0.59454105653800893</v>
      </c>
      <c r="E2111" s="56">
        <v>0.58540067102033799</v>
      </c>
      <c r="F2111" s="250">
        <v>2024.09</v>
      </c>
      <c r="G2111" s="76">
        <v>235458177603.13177</v>
      </c>
      <c r="H2111" s="46">
        <v>11231346.59985123</v>
      </c>
      <c r="I2111" s="76">
        <v>361510862859.10236</v>
      </c>
      <c r="J2111" s="56">
        <v>0.3813592738424183</v>
      </c>
      <c r="K2111" s="76">
        <v>10459931878.259825</v>
      </c>
      <c r="L2111" s="76">
        <v>0</v>
      </c>
      <c r="M2111" s="76">
        <v>202939111676.65607</v>
      </c>
      <c r="N2111" s="76">
        <v>122851797901.17316</v>
      </c>
      <c r="O2111" s="76">
        <v>31082.955639192412</v>
      </c>
      <c r="P2111" s="46">
        <v>643629.37315485324</v>
      </c>
      <c r="Q2111" s="46">
        <v>447181.66455369943</v>
      </c>
      <c r="R2111" s="76">
        <v>1000993121199.0134</v>
      </c>
      <c r="S2111" s="56">
        <v>0.57416840656062218</v>
      </c>
      <c r="T2111" s="56">
        <v>0.35112446895914934</v>
      </c>
      <c r="U2111" s="46">
        <v>16.998022869451525</v>
      </c>
      <c r="V2111" s="76">
        <v>6527470127613.5674</v>
      </c>
      <c r="W2111" s="84">
        <v>2060.5626288942049</v>
      </c>
      <c r="X2111" s="82">
        <v>4.3483030965648803E-2</v>
      </c>
      <c r="Y2111" s="476">
        <v>2.0000000000000001E-4</v>
      </c>
    </row>
    <row r="2112" spans="1:25" x14ac:dyDescent="0.2">
      <c r="A2112" s="475">
        <v>2108</v>
      </c>
      <c r="B2112" s="56">
        <v>0.54368669596615493</v>
      </c>
      <c r="C2112" s="46">
        <v>6184.1416068798944</v>
      </c>
      <c r="D2112" s="56">
        <v>0.94699196660534557</v>
      </c>
      <c r="E2112" s="56">
        <v>0.46925894589879297</v>
      </c>
      <c r="F2112" s="250">
        <v>2027.6</v>
      </c>
      <c r="G2112" s="76">
        <v>103177126662.342</v>
      </c>
      <c r="H2112" s="46">
        <v>20197181.236101508</v>
      </c>
      <c r="I2112" s="76">
        <v>377305570957.01495</v>
      </c>
      <c r="J2112" s="56">
        <v>7.8734973351609616E-2</v>
      </c>
      <c r="K2112" s="76">
        <v>20482446626.25182</v>
      </c>
      <c r="L2112" s="76">
        <v>56461381777.977905</v>
      </c>
      <c r="M2112" s="76">
        <v>0</v>
      </c>
      <c r="N2112" s="76">
        <v>9373124290.5760021</v>
      </c>
      <c r="O2112" s="76">
        <v>24885.625314865007</v>
      </c>
      <c r="P2112" s="46">
        <v>139709.74872634938</v>
      </c>
      <c r="Q2112" s="46">
        <v>35075.824757594593</v>
      </c>
      <c r="R2112" s="76">
        <v>551302544892.72681</v>
      </c>
      <c r="S2112" s="56">
        <v>0.28339026617324681</v>
      </c>
      <c r="T2112" s="56">
        <v>0.17335810952911507</v>
      </c>
      <c r="U2112" s="46">
        <v>23.348004017374734</v>
      </c>
      <c r="V2112" s="76">
        <v>2367703495113.4297</v>
      </c>
      <c r="W2112" s="84">
        <v>747.01167019704167</v>
      </c>
      <c r="X2112" s="82">
        <v>3.2990800096380925E-2</v>
      </c>
      <c r="Y2112" s="476">
        <v>2.0000000000000001E-4</v>
      </c>
    </row>
    <row r="2113" spans="1:25" x14ac:dyDescent="0.2">
      <c r="A2113" s="475">
        <v>2109</v>
      </c>
      <c r="B2113" s="56">
        <v>0.47536027034511574</v>
      </c>
      <c r="C2113" s="46">
        <v>3232.2952658390659</v>
      </c>
      <c r="D2113" s="56">
        <v>1.0213508497646875</v>
      </c>
      <c r="E2113" s="56">
        <v>0.57232497248090375</v>
      </c>
      <c r="F2113" s="250">
        <v>2025.24</v>
      </c>
      <c r="G2113" s="76">
        <v>249905121327.01663</v>
      </c>
      <c r="H2113" s="46">
        <v>33529041.076973464</v>
      </c>
      <c r="I2113" s="76">
        <v>626446399482.85193</v>
      </c>
      <c r="J2113" s="56">
        <v>0.14127924023772098</v>
      </c>
      <c r="K2113" s="76">
        <v>15635447272.058372</v>
      </c>
      <c r="L2113" s="76">
        <v>13633337238.80027</v>
      </c>
      <c r="M2113" s="76">
        <v>112254302722.52408</v>
      </c>
      <c r="N2113" s="76">
        <v>50656418657.637566</v>
      </c>
      <c r="O2113" s="76">
        <v>31744.96751873038</v>
      </c>
      <c r="P2113" s="46">
        <v>328838.18358338607</v>
      </c>
      <c r="Q2113" s="46">
        <v>185177.02789030015</v>
      </c>
      <c r="R2113" s="76">
        <v>1009052146129.5609</v>
      </c>
      <c r="S2113" s="56">
        <v>0.35668076635621815</v>
      </c>
      <c r="T2113" s="56">
        <v>0.29142113466233616</v>
      </c>
      <c r="U2113" s="46">
        <v>18.057214428125505</v>
      </c>
      <c r="V2113" s="76">
        <v>5811366796239.6445</v>
      </c>
      <c r="W2113" s="84">
        <v>1833.7969201613666</v>
      </c>
      <c r="X2113" s="82">
        <v>4.0993602897102362E-2</v>
      </c>
      <c r="Y2113" s="476">
        <v>2.0000000000000001E-4</v>
      </c>
    </row>
    <row r="2114" spans="1:25" x14ac:dyDescent="0.2">
      <c r="A2114" s="475">
        <v>2110</v>
      </c>
      <c r="B2114" s="56">
        <v>0.34513210478441758</v>
      </c>
      <c r="C2114" s="46">
        <v>3679.9352523110933</v>
      </c>
      <c r="D2114" s="56">
        <v>0.81413611155463306</v>
      </c>
      <c r="E2114" s="56">
        <v>0.61821253660749231</v>
      </c>
      <c r="F2114" s="250">
        <v>2024.34</v>
      </c>
      <c r="G2114" s="76">
        <v>447655036092.25171</v>
      </c>
      <c r="H2114" s="46">
        <v>21033477.472111508</v>
      </c>
      <c r="I2114" s="76">
        <v>571470469260.71899</v>
      </c>
      <c r="J2114" s="56">
        <v>0.34513210478441758</v>
      </c>
      <c r="K2114" s="76">
        <v>19641633690.456104</v>
      </c>
      <c r="L2114" s="76">
        <v>0</v>
      </c>
      <c r="M2114" s="76">
        <v>230587161640.85675</v>
      </c>
      <c r="N2114" s="76">
        <v>10193976292.358912</v>
      </c>
      <c r="O2114" s="76">
        <v>30223.900928889099</v>
      </c>
      <c r="P2114" s="46">
        <v>110092.10872649805</v>
      </c>
      <c r="Q2114" s="46">
        <v>37970.377858273117</v>
      </c>
      <c r="R2114" s="76">
        <v>1162048333185.032</v>
      </c>
      <c r="S2114" s="56">
        <v>0.56846835076777924</v>
      </c>
      <c r="T2114" s="56">
        <v>0.50486771097944383</v>
      </c>
      <c r="U2114" s="46">
        <v>17.514518632575097</v>
      </c>
      <c r="V2114" s="76">
        <v>11177067725147.918</v>
      </c>
      <c r="W2114" s="84">
        <v>3529.6382144555769</v>
      </c>
      <c r="X2114" s="82">
        <v>4.2152970067657954E-2</v>
      </c>
      <c r="Y2114" s="476">
        <v>2.0000000000000001E-4</v>
      </c>
    </row>
    <row r="2115" spans="1:25" x14ac:dyDescent="0.2">
      <c r="A2115" s="475">
        <v>2111</v>
      </c>
      <c r="B2115" s="56">
        <v>0.54196203985429547</v>
      </c>
      <c r="C2115" s="46">
        <v>1500</v>
      </c>
      <c r="D2115" s="56">
        <v>0.64268697671086805</v>
      </c>
      <c r="E2115" s="56">
        <v>0.48816286064043846</v>
      </c>
      <c r="F2115" s="250">
        <v>2025.06</v>
      </c>
      <c r="G2115" s="76">
        <v>320234261981.60236</v>
      </c>
      <c r="H2115" s="46">
        <v>14557631.716272132</v>
      </c>
      <c r="I2115" s="76">
        <v>435197068316.15228</v>
      </c>
      <c r="J2115" s="56">
        <v>0.44434917087744208</v>
      </c>
      <c r="K2115" s="76">
        <v>46518748433.12619</v>
      </c>
      <c r="L2115" s="76">
        <v>97432991376.454315</v>
      </c>
      <c r="M2115" s="76">
        <v>111284965608.58458</v>
      </c>
      <c r="N2115" s="76">
        <v>41574621164.211594</v>
      </c>
      <c r="O2115" s="76">
        <v>24338.059563591545</v>
      </c>
      <c r="P2115" s="46">
        <v>298507.41606206854</v>
      </c>
      <c r="Q2115" s="46">
        <v>171004.62988050713</v>
      </c>
      <c r="R2115" s="76">
        <v>1012453372012.6876</v>
      </c>
      <c r="S2115" s="56">
        <v>0.61437345545899769</v>
      </c>
      <c r="T2115" s="56">
        <v>0.48523939608060002</v>
      </c>
      <c r="U2115" s="46">
        <v>16.740119246777144</v>
      </c>
      <c r="V2115" s="76">
        <v>9194176778239.9785</v>
      </c>
      <c r="W2115" s="84">
        <v>2898.8038862625858</v>
      </c>
      <c r="X2115" s="82">
        <v>4.2775532803847292E-2</v>
      </c>
      <c r="Y2115" s="476">
        <v>2.0000000000000001E-4</v>
      </c>
    </row>
    <row r="2116" spans="1:25" x14ac:dyDescent="0.2">
      <c r="A2116" s="475">
        <v>2112</v>
      </c>
      <c r="B2116" s="56">
        <v>0.41752182656154679</v>
      </c>
      <c r="C2116" s="46">
        <v>3177.856059117069</v>
      </c>
      <c r="D2116" s="56">
        <v>0.92455791411497923</v>
      </c>
      <c r="E2116" s="56">
        <v>0.38578481185015306</v>
      </c>
      <c r="F2116" s="250">
        <v>2025.18</v>
      </c>
      <c r="G2116" s="76">
        <v>292027181956.17755</v>
      </c>
      <c r="H2116" s="46">
        <v>26380827.321861118</v>
      </c>
      <c r="I2116" s="76">
        <v>628869271696.23706</v>
      </c>
      <c r="J2116" s="56">
        <v>0.3984986212097763</v>
      </c>
      <c r="K2116" s="76">
        <v>24504214017.389339</v>
      </c>
      <c r="L2116" s="76">
        <v>0</v>
      </c>
      <c r="M2116" s="76">
        <v>128349530770.04616</v>
      </c>
      <c r="N2116" s="76">
        <v>15648814955.120203</v>
      </c>
      <c r="O2116" s="76">
        <v>30054.457713469725</v>
      </c>
      <c r="P2116" s="46">
        <v>160316.01144905697</v>
      </c>
      <c r="Q2116" s="46">
        <v>67915.870607395118</v>
      </c>
      <c r="R2116" s="76">
        <v>1194611321553.6646</v>
      </c>
      <c r="S2116" s="56">
        <v>0.5723852142657464</v>
      </c>
      <c r="T2116" s="56">
        <v>0.4252098121177737</v>
      </c>
      <c r="U2116" s="46">
        <v>16.395177576635149</v>
      </c>
      <c r="V2116" s="76">
        <v>9164756360492.6113</v>
      </c>
      <c r="W2116" s="84">
        <v>2893.8581718610458</v>
      </c>
      <c r="X2116" s="82">
        <v>4.4248417381344898E-2</v>
      </c>
      <c r="Y2116" s="476">
        <v>2.0000000000000001E-4</v>
      </c>
    </row>
    <row r="2117" spans="1:25" x14ac:dyDescent="0.2">
      <c r="A2117" s="475">
        <v>2113</v>
      </c>
      <c r="B2117" s="56">
        <v>0.52703362208905036</v>
      </c>
      <c r="C2117" s="46">
        <v>4149.8331926017099</v>
      </c>
      <c r="D2117" s="56">
        <v>0.78650348301613793</v>
      </c>
      <c r="E2117" s="56">
        <v>0.7</v>
      </c>
      <c r="F2117" s="250">
        <v>2026.05</v>
      </c>
      <c r="G2117" s="76">
        <v>117614184768.15527</v>
      </c>
      <c r="H2117" s="46">
        <v>19086984.128087331</v>
      </c>
      <c r="I2117" s="76">
        <v>564648393070.1864</v>
      </c>
      <c r="J2117" s="56">
        <v>0.45191102971101704</v>
      </c>
      <c r="K2117" s="76">
        <v>26216275056.774727</v>
      </c>
      <c r="L2117" s="76">
        <v>47581900536.12075</v>
      </c>
      <c r="M2117" s="76">
        <v>38065638373.301949</v>
      </c>
      <c r="N2117" s="76">
        <v>28704595542.434391</v>
      </c>
      <c r="O2117" s="76">
        <v>29929.782634480376</v>
      </c>
      <c r="P2117" s="46">
        <v>230091.91624818021</v>
      </c>
      <c r="Q2117" s="46">
        <v>117136.95963027328</v>
      </c>
      <c r="R2117" s="76">
        <v>818611940081.11475</v>
      </c>
      <c r="S2117" s="56">
        <v>0.53542659422621608</v>
      </c>
      <c r="T2117" s="56">
        <v>0.37749407044504957</v>
      </c>
      <c r="U2117" s="46">
        <v>15.120938217756073</v>
      </c>
      <c r="V2117" s="76">
        <v>5180741646921.9727</v>
      </c>
      <c r="W2117" s="84">
        <v>1635.0106043954743</v>
      </c>
      <c r="X2117" s="82">
        <v>4.8169059723547424E-2</v>
      </c>
      <c r="Y2117" s="476">
        <v>2.0000000000000001E-4</v>
      </c>
    </row>
    <row r="2118" spans="1:25" x14ac:dyDescent="0.2">
      <c r="A2118" s="475">
        <v>2114</v>
      </c>
      <c r="B2118" s="56">
        <v>0.65128461303314422</v>
      </c>
      <c r="C2118" s="46">
        <v>2472.6942381553404</v>
      </c>
      <c r="D2118" s="56">
        <v>0.83607332489051156</v>
      </c>
      <c r="E2118" s="56">
        <v>0.44566604249658698</v>
      </c>
      <c r="F2118" s="250">
        <v>2027.19</v>
      </c>
      <c r="G2118" s="76">
        <v>161615775748.55884</v>
      </c>
      <c r="H2118" s="46">
        <v>22192206.281354208</v>
      </c>
      <c r="I2118" s="76">
        <v>504131207600.81342</v>
      </c>
      <c r="J2118" s="56">
        <v>0.27190832752082528</v>
      </c>
      <c r="K2118" s="76">
        <v>38051154977.019081</v>
      </c>
      <c r="L2118" s="76">
        <v>132071655457.44176</v>
      </c>
      <c r="M2118" s="76">
        <v>0</v>
      </c>
      <c r="N2118" s="76">
        <v>47595776792.452393</v>
      </c>
      <c r="O2118" s="76">
        <v>35859.592419597539</v>
      </c>
      <c r="P2118" s="46">
        <v>318435.07826717745</v>
      </c>
      <c r="Q2118" s="46">
        <v>181556.25477119192</v>
      </c>
      <c r="R2118" s="76">
        <v>835419841803.39148</v>
      </c>
      <c r="S2118" s="56">
        <v>0.43416583485788396</v>
      </c>
      <c r="T2118" s="56">
        <v>0.31887635824111771</v>
      </c>
      <c r="U2118" s="46">
        <v>16.426686477607564</v>
      </c>
      <c r="V2118" s="76">
        <v>4899699508981.0215</v>
      </c>
      <c r="W2118" s="84">
        <v>1545.7371713560831</v>
      </c>
      <c r="X2118" s="82">
        <v>4.3828024684072382E-2</v>
      </c>
      <c r="Y2118" s="476">
        <v>2.0000000000000001E-4</v>
      </c>
    </row>
    <row r="2119" spans="1:25" x14ac:dyDescent="0.2">
      <c r="A2119" s="475">
        <v>2115</v>
      </c>
      <c r="B2119" s="56">
        <v>0.47675036112202895</v>
      </c>
      <c r="C2119" s="46">
        <v>5688.1999119408101</v>
      </c>
      <c r="D2119" s="56">
        <v>0.77692371885645761</v>
      </c>
      <c r="E2119" s="56">
        <v>0.50399876197998805</v>
      </c>
      <c r="F2119" s="250">
        <v>2024.07</v>
      </c>
      <c r="G2119" s="76">
        <v>181391240774.66245</v>
      </c>
      <c r="H2119" s="46">
        <v>18780748.52095652</v>
      </c>
      <c r="I2119" s="76">
        <v>509603844431.75739</v>
      </c>
      <c r="J2119" s="56">
        <v>0.24357191614144258</v>
      </c>
      <c r="K2119" s="76">
        <v>9447558696.7822399</v>
      </c>
      <c r="L2119" s="76">
        <v>0</v>
      </c>
      <c r="M2119" s="76">
        <v>127831544429.17664</v>
      </c>
      <c r="N2119" s="76">
        <v>30728750486.391415</v>
      </c>
      <c r="O2119" s="76">
        <v>31847.068870652027</v>
      </c>
      <c r="P2119" s="46">
        <v>199407.23375175745</v>
      </c>
      <c r="Q2119" s="46">
        <v>95327.969958442773</v>
      </c>
      <c r="R2119" s="76">
        <v>897910242498.72302</v>
      </c>
      <c r="S2119" s="56">
        <v>0.46291412055433967</v>
      </c>
      <c r="T2119" s="56">
        <v>0.30961241073853968</v>
      </c>
      <c r="U2119" s="46">
        <v>16.85130488610811</v>
      </c>
      <c r="V2119" s="76">
        <v>5185313090846.084</v>
      </c>
      <c r="W2119" s="84">
        <v>1634.3917630299586</v>
      </c>
      <c r="X2119" s="82">
        <v>4.323182848893016E-2</v>
      </c>
      <c r="Y2119" s="476">
        <v>2.0000000000000001E-4</v>
      </c>
    </row>
    <row r="2120" spans="1:25" x14ac:dyDescent="0.2">
      <c r="A2120" s="475">
        <v>2116</v>
      </c>
      <c r="B2120" s="56">
        <v>0.38100222285480456</v>
      </c>
      <c r="C2120" s="46">
        <v>8721.3325052600703</v>
      </c>
      <c r="D2120" s="56">
        <v>1.1312028808763239</v>
      </c>
      <c r="E2120" s="56">
        <v>0.53996645858891423</v>
      </c>
      <c r="F2120" s="250">
        <v>2023.75</v>
      </c>
      <c r="G2120" s="76">
        <v>564088692024.49927</v>
      </c>
      <c r="H2120" s="46">
        <v>38143900.555606343</v>
      </c>
      <c r="I2120" s="76">
        <v>780253125554.47595</v>
      </c>
      <c r="J2120" s="56">
        <v>0.28622950535057778</v>
      </c>
      <c r="K2120" s="76">
        <v>17551341730.562073</v>
      </c>
      <c r="L2120" s="76">
        <v>0</v>
      </c>
      <c r="M2120" s="76">
        <v>526160166098.65692</v>
      </c>
      <c r="N2120" s="76">
        <v>91514165917.418396</v>
      </c>
      <c r="O2120" s="76">
        <v>26757.394556231135</v>
      </c>
      <c r="P2120" s="46">
        <v>576218.35165125248</v>
      </c>
      <c r="Q2120" s="46">
        <v>373895.18961269845</v>
      </c>
      <c r="R2120" s="76">
        <v>2064796770385.6807</v>
      </c>
      <c r="S2120" s="56">
        <v>0.57516168699060455</v>
      </c>
      <c r="T2120" s="56">
        <v>0.36577429453319055</v>
      </c>
      <c r="U2120" s="46">
        <v>17.45334872263685</v>
      </c>
      <c r="V2120" s="76">
        <v>14182375504716.506</v>
      </c>
      <c r="W2120" s="84">
        <v>4469.731668153433</v>
      </c>
      <c r="X2120" s="82">
        <v>4.2118419135560636E-2</v>
      </c>
      <c r="Y2120" s="476">
        <v>2.0000000000000001E-4</v>
      </c>
    </row>
    <row r="2121" spans="1:25" x14ac:dyDescent="0.2">
      <c r="A2121" s="475">
        <v>2117</v>
      </c>
      <c r="B2121" s="56">
        <v>0.50689590486143921</v>
      </c>
      <c r="C2121" s="46">
        <v>1500</v>
      </c>
      <c r="D2121" s="56">
        <v>0.75114508715927575</v>
      </c>
      <c r="E2121" s="56">
        <v>0.45924094890943495</v>
      </c>
      <c r="F2121" s="250">
        <v>2026.92</v>
      </c>
      <c r="G2121" s="76">
        <v>107726060901.97313</v>
      </c>
      <c r="H2121" s="46">
        <v>18866511.157166328</v>
      </c>
      <c r="I2121" s="76">
        <v>606506199791.99182</v>
      </c>
      <c r="J2121" s="56">
        <v>0.43038512218530123</v>
      </c>
      <c r="K2121" s="76">
        <v>21799059669.331131</v>
      </c>
      <c r="L2121" s="76">
        <v>20985356269.680584</v>
      </c>
      <c r="M2121" s="76">
        <v>6671126902.7796154</v>
      </c>
      <c r="N2121" s="76">
        <v>37691991716.722237</v>
      </c>
      <c r="O2121" s="76">
        <v>16852.827763229237</v>
      </c>
      <c r="P2121" s="46">
        <v>247509.60303788236</v>
      </c>
      <c r="Q2121" s="46">
        <v>130528.42257257146</v>
      </c>
      <c r="R2121" s="76">
        <v>861528389967.70898</v>
      </c>
      <c r="S2121" s="56">
        <v>0.50438249184117101</v>
      </c>
      <c r="T2121" s="56">
        <v>0.36594303783559318</v>
      </c>
      <c r="U2121" s="46">
        <v>14.964509828847101</v>
      </c>
      <c r="V2121" s="76">
        <v>5283808536034.6162</v>
      </c>
      <c r="W2121" s="84">
        <v>1668.8216290959565</v>
      </c>
      <c r="X2121" s="82">
        <v>4.776388681014275E-2</v>
      </c>
      <c r="Y2121" s="476">
        <v>2.0000000000000001E-4</v>
      </c>
    </row>
    <row r="2122" spans="1:25" x14ac:dyDescent="0.2">
      <c r="A2122" s="475">
        <v>2118</v>
      </c>
      <c r="B2122" s="56">
        <v>0.48072129574020467</v>
      </c>
      <c r="C2122" s="46">
        <v>2156.4562980141714</v>
      </c>
      <c r="D2122" s="56">
        <v>0.704481181327963</v>
      </c>
      <c r="E2122" s="56">
        <v>0.35441753435089357</v>
      </c>
      <c r="F2122" s="250">
        <v>2025.25</v>
      </c>
      <c r="G2122" s="76">
        <v>136197837637.25572</v>
      </c>
      <c r="H2122" s="46">
        <v>16967184.662827805</v>
      </c>
      <c r="I2122" s="76">
        <v>460790095305.18347</v>
      </c>
      <c r="J2122" s="56">
        <v>0.40125131891417465</v>
      </c>
      <c r="K2122" s="76">
        <v>19281239302.227402</v>
      </c>
      <c r="L2122" s="76">
        <v>20257070158.766953</v>
      </c>
      <c r="M2122" s="76">
        <v>85409093376.463257</v>
      </c>
      <c r="N2122" s="76">
        <v>40052877878.846901</v>
      </c>
      <c r="O2122" s="76">
        <v>22329.218098171121</v>
      </c>
      <c r="P2122" s="46">
        <v>291214.10948478716</v>
      </c>
      <c r="Q2122" s="46">
        <v>164050.89403862544</v>
      </c>
      <c r="R2122" s="76">
        <v>792763794112.79919</v>
      </c>
      <c r="S2122" s="56">
        <v>0.52720165287278342</v>
      </c>
      <c r="T2122" s="56">
        <v>0.37877167251848037</v>
      </c>
      <c r="U2122" s="46">
        <v>15.64056358994077</v>
      </c>
      <c r="V2122" s="76">
        <v>5330301146950.6523</v>
      </c>
      <c r="W2122" s="84">
        <v>1681.1638574327385</v>
      </c>
      <c r="X2122" s="82">
        <v>4.5167693375226456E-2</v>
      </c>
      <c r="Y2122" s="476">
        <v>2.0000000000000001E-4</v>
      </c>
    </row>
    <row r="2123" spans="1:25" x14ac:dyDescent="0.2">
      <c r="A2123" s="475">
        <v>2119</v>
      </c>
      <c r="B2123" s="56">
        <v>0.45063688306188171</v>
      </c>
      <c r="C2123" s="46">
        <v>5042.8205934188418</v>
      </c>
      <c r="D2123" s="56">
        <v>0.67924375564806982</v>
      </c>
      <c r="E2123" s="56">
        <v>0.50581271190211541</v>
      </c>
      <c r="F2123" s="250">
        <v>2024.15</v>
      </c>
      <c r="G2123" s="76">
        <v>156226683469.22101</v>
      </c>
      <c r="H2123" s="46">
        <v>14727283.011835625</v>
      </c>
      <c r="I2123" s="76">
        <v>427783648162.46039</v>
      </c>
      <c r="J2123" s="56">
        <v>0.38130086892892623</v>
      </c>
      <c r="K2123" s="76">
        <v>10059837819.338713</v>
      </c>
      <c r="L2123" s="76">
        <v>0</v>
      </c>
      <c r="M2123" s="76">
        <v>141326402052.08801</v>
      </c>
      <c r="N2123" s="76">
        <v>57672051022.239197</v>
      </c>
      <c r="O2123" s="76">
        <v>21559.657378549695</v>
      </c>
      <c r="P2123" s="46">
        <v>363974.64266122103</v>
      </c>
      <c r="Q2123" s="46">
        <v>220313.79462772276</v>
      </c>
      <c r="R2123" s="76">
        <v>859616989239.48804</v>
      </c>
      <c r="S2123" s="56">
        <v>0.54510729891754528</v>
      </c>
      <c r="T2123" s="56">
        <v>0.36120817545934075</v>
      </c>
      <c r="U2123" s="46">
        <v>15.98906489446429</v>
      </c>
      <c r="V2123" s="76">
        <v>5496803443404.7725</v>
      </c>
      <c r="W2123" s="84">
        <v>1735.1201866176357</v>
      </c>
      <c r="X2123" s="82">
        <v>4.50787353961455E-2</v>
      </c>
      <c r="Y2123" s="476">
        <v>2.0000000000000001E-4</v>
      </c>
    </row>
    <row r="2124" spans="1:25" x14ac:dyDescent="0.2">
      <c r="A2124" s="475">
        <v>2120</v>
      </c>
      <c r="B2124" s="56">
        <v>0.53870237358749928</v>
      </c>
      <c r="C2124" s="46">
        <v>5014.0024820643721</v>
      </c>
      <c r="D2124" s="56">
        <v>0.6470862195269913</v>
      </c>
      <c r="E2124" s="56">
        <v>0.52483563359355112</v>
      </c>
      <c r="F2124" s="250">
        <v>2024.8</v>
      </c>
      <c r="G2124" s="76">
        <v>133889371565.31259</v>
      </c>
      <c r="H2124" s="46">
        <v>13573888.490991462</v>
      </c>
      <c r="I2124" s="76">
        <v>304974678643.33856</v>
      </c>
      <c r="J2124" s="56">
        <v>0.21017543679648676</v>
      </c>
      <c r="K2124" s="76">
        <v>23338773659.597878</v>
      </c>
      <c r="L2124" s="76">
        <v>45590395792.935616</v>
      </c>
      <c r="M2124" s="76">
        <v>68286870141.040993</v>
      </c>
      <c r="N2124" s="76">
        <v>48905339696.440666</v>
      </c>
      <c r="O2124" s="76">
        <v>36148.773983350118</v>
      </c>
      <c r="P2124" s="46">
        <v>328109.22682044248</v>
      </c>
      <c r="Q2124" s="46">
        <v>193489.58290456029</v>
      </c>
      <c r="R2124" s="76">
        <v>618110573415.99329</v>
      </c>
      <c r="S2124" s="56">
        <v>0.44871728033372432</v>
      </c>
      <c r="T2124" s="56">
        <v>0.29647278390012527</v>
      </c>
      <c r="U2124" s="46">
        <v>17.195250913736068</v>
      </c>
      <c r="V2124" s="76">
        <v>3491922946976.2095</v>
      </c>
      <c r="W2124" s="84">
        <v>1102.3842289877171</v>
      </c>
      <c r="X2124" s="82">
        <v>4.211610814686706E-2</v>
      </c>
      <c r="Y2124" s="476">
        <v>2.0000000000000001E-4</v>
      </c>
    </row>
    <row r="2125" spans="1:25" x14ac:dyDescent="0.2">
      <c r="A2125" s="475">
        <v>2121</v>
      </c>
      <c r="B2125" s="56">
        <v>0.54612069103501015</v>
      </c>
      <c r="C2125" s="46">
        <v>6358.3497632468461</v>
      </c>
      <c r="D2125" s="56">
        <v>0.59397000195505634</v>
      </c>
      <c r="E2125" s="56">
        <v>0.46493803916751109</v>
      </c>
      <c r="F2125" s="250">
        <v>2026.86</v>
      </c>
      <c r="G2125" s="76">
        <v>105286744146.95967</v>
      </c>
      <c r="H2125" s="46">
        <v>12141654.971320109</v>
      </c>
      <c r="I2125" s="76">
        <v>395613965083.88983</v>
      </c>
      <c r="J2125" s="56">
        <v>0.39859478676504334</v>
      </c>
      <c r="K2125" s="76">
        <v>37480277771.142105</v>
      </c>
      <c r="L2125" s="76">
        <v>67794991422.208817</v>
      </c>
      <c r="M2125" s="76">
        <v>13662764412.989347</v>
      </c>
      <c r="N2125" s="76">
        <v>9321068032.2257748</v>
      </c>
      <c r="O2125" s="76">
        <v>29935.83154288066</v>
      </c>
      <c r="P2125" s="46">
        <v>101465.4375</v>
      </c>
      <c r="Q2125" s="46">
        <v>33113.8125</v>
      </c>
      <c r="R2125" s="76">
        <v>685936620896.19482</v>
      </c>
      <c r="S2125" s="56">
        <v>0.55008082421295657</v>
      </c>
      <c r="T2125" s="56">
        <v>0.33758226080909043</v>
      </c>
      <c r="U2125" s="46">
        <v>15.436738831638863</v>
      </c>
      <c r="V2125" s="76">
        <v>3972386892322.1958</v>
      </c>
      <c r="W2125" s="84">
        <v>1253.5557242574087</v>
      </c>
      <c r="X2125" s="82">
        <v>4.7133073189747729E-2</v>
      </c>
      <c r="Y2125" s="476">
        <v>2.0000000000000001E-4</v>
      </c>
    </row>
    <row r="2126" spans="1:25" x14ac:dyDescent="0.2">
      <c r="A2126" s="475">
        <v>2122</v>
      </c>
      <c r="B2126" s="56">
        <v>0.58194876473754753</v>
      </c>
      <c r="C2126" s="46">
        <v>4965.5366757688735</v>
      </c>
      <c r="D2126" s="56">
        <v>0.53620021165150999</v>
      </c>
      <c r="E2126" s="56">
        <v>0.21302851809226755</v>
      </c>
      <c r="F2126" s="250">
        <v>2026.01</v>
      </c>
      <c r="G2126" s="76">
        <v>132429812132.51341</v>
      </c>
      <c r="H2126" s="46">
        <v>10697441.962805333</v>
      </c>
      <c r="I2126" s="76">
        <v>287667082487.4682</v>
      </c>
      <c r="J2126" s="56">
        <v>0.26363728945547027</v>
      </c>
      <c r="K2126" s="76">
        <v>23002875913.076775</v>
      </c>
      <c r="L2126" s="76">
        <v>35151446874.654213</v>
      </c>
      <c r="M2126" s="76">
        <v>58809815364.788422</v>
      </c>
      <c r="N2126" s="76">
        <v>63960098545.320267</v>
      </c>
      <c r="O2126" s="76">
        <v>20130.215254589944</v>
      </c>
      <c r="P2126" s="46">
        <v>368772.40334902715</v>
      </c>
      <c r="Q2126" s="46">
        <v>227995.64537795636</v>
      </c>
      <c r="R2126" s="76">
        <v>603502307790.29993</v>
      </c>
      <c r="S2126" s="56">
        <v>0.46538270375286045</v>
      </c>
      <c r="T2126" s="56">
        <v>0.32188163167773831</v>
      </c>
      <c r="U2126" s="46">
        <v>16.971549155432179</v>
      </c>
      <c r="V2126" s="76">
        <v>3598995088618.4434</v>
      </c>
      <c r="W2126" s="84">
        <v>1135.9903450915799</v>
      </c>
      <c r="X2126" s="82">
        <v>4.3348759768700798E-2</v>
      </c>
      <c r="Y2126" s="476">
        <v>2.0000000000000001E-4</v>
      </c>
    </row>
    <row r="2127" spans="1:25" x14ac:dyDescent="0.2">
      <c r="A2127" s="475">
        <v>2123</v>
      </c>
      <c r="B2127" s="56">
        <v>0.42680202841662374</v>
      </c>
      <c r="C2127" s="46">
        <v>8178.5476010325674</v>
      </c>
      <c r="D2127" s="56">
        <v>0.70102547915949054</v>
      </c>
      <c r="E2127" s="56">
        <v>0.49237364294918606</v>
      </c>
      <c r="F2127" s="250">
        <v>2025.02</v>
      </c>
      <c r="G2127" s="76">
        <v>208886275760.90747</v>
      </c>
      <c r="H2127" s="46">
        <v>15755752.684767602</v>
      </c>
      <c r="I2127" s="76">
        <v>468944467896.46631</v>
      </c>
      <c r="J2127" s="56">
        <v>0.42680202841662374</v>
      </c>
      <c r="K2127" s="76">
        <v>43988955209.094803</v>
      </c>
      <c r="L2127" s="76">
        <v>86452196527.013046</v>
      </c>
      <c r="M2127" s="76">
        <v>121038964542.02524</v>
      </c>
      <c r="N2127" s="76">
        <v>22161905218.869736</v>
      </c>
      <c r="O2127" s="76">
        <v>28241.003140318477</v>
      </c>
      <c r="P2127" s="46">
        <v>210856.41037325969</v>
      </c>
      <c r="Q2127" s="46">
        <v>104844.09241353978</v>
      </c>
      <c r="R2127" s="76">
        <v>948571000811.31836</v>
      </c>
      <c r="S2127" s="56">
        <v>0.58180636962625942</v>
      </c>
      <c r="T2127" s="56">
        <v>0.40842644846138948</v>
      </c>
      <c r="U2127" s="46">
        <v>16.117367252785908</v>
      </c>
      <c r="V2127" s="76">
        <v>6866706829126.3848</v>
      </c>
      <c r="W2127" s="84">
        <v>2166.0599113663993</v>
      </c>
      <c r="X2127" s="82">
        <v>4.5535078042461923E-2</v>
      </c>
      <c r="Y2127" s="476">
        <v>2.0000000000000001E-4</v>
      </c>
    </row>
    <row r="2128" spans="1:25" x14ac:dyDescent="0.2">
      <c r="A2128" s="475">
        <v>2124</v>
      </c>
      <c r="B2128" s="56">
        <v>0.55084675317244047</v>
      </c>
      <c r="C2128" s="46">
        <v>4811.0256197550498</v>
      </c>
      <c r="D2128" s="56">
        <v>0.76972552933774496</v>
      </c>
      <c r="E2128" s="56">
        <v>0.7</v>
      </c>
      <c r="F2128" s="250">
        <v>2024.11</v>
      </c>
      <c r="G2128" s="76">
        <v>237392929009.66879</v>
      </c>
      <c r="H2128" s="46">
        <v>17521236.599542845</v>
      </c>
      <c r="I2128" s="76">
        <v>493502541766.13867</v>
      </c>
      <c r="J2128" s="56">
        <v>0.33750299880272616</v>
      </c>
      <c r="K2128" s="76">
        <v>3565582554.3361588</v>
      </c>
      <c r="L2128" s="76">
        <v>0</v>
      </c>
      <c r="M2128" s="76">
        <v>198390656738.58112</v>
      </c>
      <c r="N2128" s="76">
        <v>18081467758.297081</v>
      </c>
      <c r="O2128" s="76">
        <v>18787.031667927502</v>
      </c>
      <c r="P2128" s="46">
        <v>153542.76521566548</v>
      </c>
      <c r="Q2128" s="46">
        <v>63742.553466752397</v>
      </c>
      <c r="R2128" s="76">
        <v>999211782291.38965</v>
      </c>
      <c r="S2128" s="56">
        <v>0.55950050993412204</v>
      </c>
      <c r="T2128" s="56">
        <v>0.33856458036079878</v>
      </c>
      <c r="U2128" s="46">
        <v>17.200930273746206</v>
      </c>
      <c r="V2128" s="76">
        <v>6348274513547.0381</v>
      </c>
      <c r="W2128" s="84">
        <v>2002.8213674465901</v>
      </c>
      <c r="X2128" s="82">
        <v>4.3003667611009572E-2</v>
      </c>
      <c r="Y2128" s="476">
        <v>2.0000000000000001E-4</v>
      </c>
    </row>
    <row r="2129" spans="1:25" x14ac:dyDescent="0.2">
      <c r="A2129" s="475">
        <v>2125</v>
      </c>
      <c r="B2129" s="56">
        <v>0.48639611308318143</v>
      </c>
      <c r="C2129" s="46">
        <v>8557.0881963834436</v>
      </c>
      <c r="D2129" s="56">
        <v>1.3532005834339635</v>
      </c>
      <c r="E2129" s="56">
        <v>0.63091861692521756</v>
      </c>
      <c r="F2129" s="250">
        <v>2024.93</v>
      </c>
      <c r="G2129" s="76">
        <v>268825558905.22684</v>
      </c>
      <c r="H2129" s="46">
        <v>27712773.959082346</v>
      </c>
      <c r="I2129" s="76">
        <v>453775004849.25983</v>
      </c>
      <c r="J2129" s="56">
        <v>-7.2281495145847252E-3</v>
      </c>
      <c r="K2129" s="76">
        <v>12377861572.167837</v>
      </c>
      <c r="L2129" s="76">
        <v>12268380344.588503</v>
      </c>
      <c r="M2129" s="76">
        <v>221294437203.81152</v>
      </c>
      <c r="N2129" s="76">
        <v>3369915523.9843497</v>
      </c>
      <c r="O2129" s="76">
        <v>18699.872601255582</v>
      </c>
      <c r="P2129" s="46">
        <v>72534.406113429897</v>
      </c>
      <c r="Q2129" s="46">
        <v>12696.851528357472</v>
      </c>
      <c r="R2129" s="76">
        <v>964418364315.38464</v>
      </c>
      <c r="S2129" s="56">
        <v>0.41345041369947605</v>
      </c>
      <c r="T2129" s="56">
        <v>0.25659592142921839</v>
      </c>
      <c r="U2129" s="46">
        <v>22.256089861001509</v>
      </c>
      <c r="V2129" s="76">
        <v>5771525424211.6875</v>
      </c>
      <c r="W2129" s="84">
        <v>1816.9943017351807</v>
      </c>
      <c r="X2129" s="82">
        <v>3.4324970978619126E-2</v>
      </c>
      <c r="Y2129" s="476">
        <v>2.0000000000000001E-4</v>
      </c>
    </row>
    <row r="2130" spans="1:25" x14ac:dyDescent="0.2">
      <c r="A2130" s="475">
        <v>2126</v>
      </c>
      <c r="B2130" s="56">
        <v>0.38115671024135966</v>
      </c>
      <c r="C2130" s="46">
        <v>5812.6959755579201</v>
      </c>
      <c r="D2130" s="56">
        <v>0.70237450406904089</v>
      </c>
      <c r="E2130" s="56">
        <v>0.36752248351838557</v>
      </c>
      <c r="F2130" s="250">
        <v>2025.21</v>
      </c>
      <c r="G2130" s="76">
        <v>138459677787.81039</v>
      </c>
      <c r="H2130" s="46">
        <v>15990286.544211525</v>
      </c>
      <c r="I2130" s="76">
        <v>333232136708.07513</v>
      </c>
      <c r="J2130" s="56">
        <v>0.17394701302204107</v>
      </c>
      <c r="K2130" s="76">
        <v>19277642110.163597</v>
      </c>
      <c r="L2130" s="76">
        <v>25113726926.843838</v>
      </c>
      <c r="M2130" s="76">
        <v>91173418706.103745</v>
      </c>
      <c r="N2130" s="76">
        <v>32777420822.347073</v>
      </c>
      <c r="O2130" s="76">
        <v>26486.340536892312</v>
      </c>
      <c r="P2130" s="46">
        <v>245486.3212949725</v>
      </c>
      <c r="Q2130" s="46">
        <v>130027.90229078171</v>
      </c>
      <c r="R2130" s="76">
        <v>640586186713.04187</v>
      </c>
      <c r="S2130" s="56">
        <v>0.4359951749367853</v>
      </c>
      <c r="T2130" s="56">
        <v>0.29307086190887888</v>
      </c>
      <c r="U2130" s="46">
        <v>17.2391034817832</v>
      </c>
      <c r="V2130" s="76">
        <v>3550995639942.8506</v>
      </c>
      <c r="W2130" s="84">
        <v>1120.2817888695204</v>
      </c>
      <c r="X2130" s="82">
        <v>4.2964470427131286E-2</v>
      </c>
      <c r="Y2130" s="476">
        <v>2.0000000000000001E-4</v>
      </c>
    </row>
    <row r="2131" spans="1:25" x14ac:dyDescent="0.2">
      <c r="A2131" s="475">
        <v>2127</v>
      </c>
      <c r="B2131" s="56">
        <v>0.54616484060603021</v>
      </c>
      <c r="C2131" s="46">
        <v>4468.0274358030283</v>
      </c>
      <c r="D2131" s="56">
        <v>0.67954516266053466</v>
      </c>
      <c r="E2131" s="56">
        <v>0.24305528888575773</v>
      </c>
      <c r="F2131" s="250">
        <v>2024.56</v>
      </c>
      <c r="G2131" s="76">
        <v>279626169298.76935</v>
      </c>
      <c r="H2131" s="46">
        <v>14484596.651632151</v>
      </c>
      <c r="I2131" s="76">
        <v>344742628747.90656</v>
      </c>
      <c r="J2131" s="56">
        <v>0.27162310188934602</v>
      </c>
      <c r="K2131" s="76">
        <v>5301536227.3527641</v>
      </c>
      <c r="L2131" s="76">
        <v>0</v>
      </c>
      <c r="M2131" s="76">
        <v>206890715187.2493</v>
      </c>
      <c r="N2131" s="76">
        <v>65314709227.816269</v>
      </c>
      <c r="O2131" s="76">
        <v>15146.813348228545</v>
      </c>
      <c r="P2131" s="46">
        <v>417254.24139653298</v>
      </c>
      <c r="Q2131" s="46">
        <v>261903.49972309652</v>
      </c>
      <c r="R2131" s="76">
        <v>928139923869.7467</v>
      </c>
      <c r="S2131" s="56">
        <v>0.56464924483294532</v>
      </c>
      <c r="T2131" s="56">
        <v>0.36513858133162941</v>
      </c>
      <c r="U2131" s="46">
        <v>17.926613541241874</v>
      </c>
      <c r="V2131" s="76">
        <v>6648151595189.0928</v>
      </c>
      <c r="W2131" s="84">
        <v>2096.2645592154281</v>
      </c>
      <c r="X2131" s="82">
        <v>4.0954299919468674E-2</v>
      </c>
      <c r="Y2131" s="476">
        <v>2.0000000000000001E-4</v>
      </c>
    </row>
    <row r="2132" spans="1:25" x14ac:dyDescent="0.2">
      <c r="A2132" s="475">
        <v>2128</v>
      </c>
      <c r="B2132" s="56">
        <v>0.33852683201130562</v>
      </c>
      <c r="C2132" s="46">
        <v>1500</v>
      </c>
      <c r="D2132" s="56">
        <v>0.54251061401058553</v>
      </c>
      <c r="E2132" s="56">
        <v>0.67074673253084027</v>
      </c>
      <c r="F2132" s="250">
        <v>2023.75</v>
      </c>
      <c r="G2132" s="76">
        <v>360925591436.67407</v>
      </c>
      <c r="H2132" s="46">
        <v>11604465.372033374</v>
      </c>
      <c r="I2132" s="76">
        <v>375943757958.73151</v>
      </c>
      <c r="J2132" s="56">
        <v>0.33852683201130562</v>
      </c>
      <c r="K2132" s="76">
        <v>13775584341.163137</v>
      </c>
      <c r="L2132" s="76">
        <v>0</v>
      </c>
      <c r="M2132" s="76">
        <v>445365309353.53326</v>
      </c>
      <c r="N2132" s="76">
        <v>54867793978.896782</v>
      </c>
      <c r="O2132" s="76">
        <v>39624.949793845939</v>
      </c>
      <c r="P2132" s="46">
        <v>334014.11976094457</v>
      </c>
      <c r="Q2132" s="46">
        <v>197512.20638826635</v>
      </c>
      <c r="R2132" s="76">
        <v>1228973033312.2283</v>
      </c>
      <c r="S2132" s="56">
        <v>0.62952006952692052</v>
      </c>
      <c r="T2132" s="56">
        <v>0.36844322975419563</v>
      </c>
      <c r="U2132" s="46">
        <v>17.737045777903546</v>
      </c>
      <c r="V2132" s="76">
        <v>8856715899938.9219</v>
      </c>
      <c r="W2132" s="84">
        <v>2794.2636730377021</v>
      </c>
      <c r="X2132" s="82">
        <v>4.0879061468737321E-2</v>
      </c>
      <c r="Y2132" s="476">
        <v>2.0000000000000001E-4</v>
      </c>
    </row>
    <row r="2133" spans="1:25" x14ac:dyDescent="0.2">
      <c r="A2133" s="475">
        <v>2129</v>
      </c>
      <c r="B2133" s="56">
        <v>0.44540777507307516</v>
      </c>
      <c r="C2133" s="46">
        <v>6835.4179902308588</v>
      </c>
      <c r="D2133" s="56">
        <v>0.62696003771553732</v>
      </c>
      <c r="E2133" s="56">
        <v>0.61754340853594047</v>
      </c>
      <c r="F2133" s="250">
        <v>2023.75</v>
      </c>
      <c r="G2133" s="76">
        <v>270840351686.07227</v>
      </c>
      <c r="H2133" s="46">
        <v>13103049.519928994</v>
      </c>
      <c r="I2133" s="76">
        <v>414891349977.79047</v>
      </c>
      <c r="J2133" s="56">
        <v>0.41592857584354348</v>
      </c>
      <c r="K2133" s="76">
        <v>7930282141.4535999</v>
      </c>
      <c r="L2133" s="76">
        <v>0</v>
      </c>
      <c r="M2133" s="76">
        <v>247776185183.14148</v>
      </c>
      <c r="N2133" s="76">
        <v>84059377909.374924</v>
      </c>
      <c r="O2133" s="76">
        <v>29472.775987906811</v>
      </c>
      <c r="P2133" s="46">
        <v>488527.82072016562</v>
      </c>
      <c r="Q2133" s="46">
        <v>320112.40637773304</v>
      </c>
      <c r="R2133" s="76">
        <v>1022108814370.889</v>
      </c>
      <c r="S2133" s="56">
        <v>0.59531463267016771</v>
      </c>
      <c r="T2133" s="56">
        <v>0.40052707235626128</v>
      </c>
      <c r="U2133" s="46">
        <v>16.938597173854092</v>
      </c>
      <c r="V2133" s="76">
        <v>7616511049069.2412</v>
      </c>
      <c r="W2133" s="84">
        <v>2404.7573131107924</v>
      </c>
      <c r="X2133" s="82">
        <v>4.3207845329271355E-2</v>
      </c>
      <c r="Y2133" s="476">
        <v>2.0000000000000001E-4</v>
      </c>
    </row>
    <row r="2134" spans="1:25" x14ac:dyDescent="0.2">
      <c r="A2134" s="475">
        <v>2130</v>
      </c>
      <c r="B2134" s="56">
        <v>0.52705134354967076</v>
      </c>
      <c r="C2134" s="46">
        <v>3469.5861133641065</v>
      </c>
      <c r="D2134" s="56">
        <v>0.81683483933423318</v>
      </c>
      <c r="E2134" s="56">
        <v>0.29711629976937148</v>
      </c>
      <c r="F2134" s="250">
        <v>2026.07</v>
      </c>
      <c r="G2134" s="76">
        <v>120514382345.22778</v>
      </c>
      <c r="H2134" s="46">
        <v>21785543.739040315</v>
      </c>
      <c r="I2134" s="76">
        <v>431211333791.1087</v>
      </c>
      <c r="J2134" s="56">
        <v>0.20285081272014849</v>
      </c>
      <c r="K2134" s="76">
        <v>17823444576.574066</v>
      </c>
      <c r="L2134" s="76">
        <v>37153213631.013626</v>
      </c>
      <c r="M2134" s="76">
        <v>30680080430.954502</v>
      </c>
      <c r="N2134" s="76">
        <v>13658093529.42503</v>
      </c>
      <c r="O2134" s="76">
        <v>24919.955359926342</v>
      </c>
      <c r="P2134" s="46">
        <v>139719.05301873456</v>
      </c>
      <c r="Q2134" s="46">
        <v>55341.519318635954</v>
      </c>
      <c r="R2134" s="76">
        <v>639258128175.3905</v>
      </c>
      <c r="S2134" s="56">
        <v>0.38175521219395997</v>
      </c>
      <c r="T2134" s="56">
        <v>0.30697683889307442</v>
      </c>
      <c r="U2134" s="46">
        <v>16.5048328765543</v>
      </c>
      <c r="V2134" s="76">
        <v>3581240979319.9961</v>
      </c>
      <c r="W2134" s="84">
        <v>1129.9406402517855</v>
      </c>
      <c r="X2134" s="82">
        <v>4.4237873748420947E-2</v>
      </c>
      <c r="Y2134" s="476">
        <v>2.0000000000000001E-4</v>
      </c>
    </row>
    <row r="2135" spans="1:25" x14ac:dyDescent="0.2">
      <c r="A2135" s="475">
        <v>2131</v>
      </c>
      <c r="B2135" s="56">
        <v>0.3850385739832709</v>
      </c>
      <c r="C2135" s="46">
        <v>3070.5249998497861</v>
      </c>
      <c r="D2135" s="56">
        <v>0.73121226524360561</v>
      </c>
      <c r="E2135" s="56">
        <v>0.44792175910233334</v>
      </c>
      <c r="F2135" s="250">
        <v>2024.42</v>
      </c>
      <c r="G2135" s="76">
        <v>282053704788.39966</v>
      </c>
      <c r="H2135" s="46">
        <v>18100019.767130788</v>
      </c>
      <c r="I2135" s="76">
        <v>428804452361.18634</v>
      </c>
      <c r="J2135" s="56">
        <v>0.36871047853814631</v>
      </c>
      <c r="K2135" s="76">
        <v>10289643002.9618</v>
      </c>
      <c r="L2135" s="76">
        <v>1329025335.8704824</v>
      </c>
      <c r="M2135" s="76">
        <v>229297425397.45331</v>
      </c>
      <c r="N2135" s="76">
        <v>10600814628.035263</v>
      </c>
      <c r="O2135" s="76">
        <v>27163.361065662335</v>
      </c>
      <c r="P2135" s="46">
        <v>126641.63274985303</v>
      </c>
      <c r="Q2135" s="46">
        <v>47555.875145011043</v>
      </c>
      <c r="R2135" s="76">
        <v>1016158535197.8828</v>
      </c>
      <c r="S2135" s="56">
        <v>0.60946745651435263</v>
      </c>
      <c r="T2135" s="56">
        <v>0.39562774380879573</v>
      </c>
      <c r="U2135" s="46">
        <v>17.171393923074636</v>
      </c>
      <c r="V2135" s="76">
        <v>7579253026320.8193</v>
      </c>
      <c r="W2135" s="84">
        <v>2390.8126019861306</v>
      </c>
      <c r="X2135" s="82">
        <v>4.2662870736524083E-2</v>
      </c>
      <c r="Y2135" s="476">
        <v>2.0000000000000001E-4</v>
      </c>
    </row>
    <row r="2136" spans="1:25" x14ac:dyDescent="0.2">
      <c r="A2136" s="475">
        <v>2132</v>
      </c>
      <c r="B2136" s="56">
        <v>0.45981513256832718</v>
      </c>
      <c r="C2136" s="46">
        <v>3004.0777325513309</v>
      </c>
      <c r="D2136" s="56">
        <v>1.0916808957248072</v>
      </c>
      <c r="E2136" s="56">
        <v>0.45905784562055174</v>
      </c>
      <c r="F2136" s="250">
        <v>2023.75</v>
      </c>
      <c r="G2136" s="76">
        <v>594719312635.90259</v>
      </c>
      <c r="H2136" s="46">
        <v>37636248.204002447</v>
      </c>
      <c r="I2136" s="76">
        <v>756546638927.76819</v>
      </c>
      <c r="J2136" s="56">
        <v>0.26332342921785357</v>
      </c>
      <c r="K2136" s="76">
        <v>27716047569.729</v>
      </c>
      <c r="L2136" s="76">
        <v>0</v>
      </c>
      <c r="M2136" s="76">
        <v>478923854219.79218</v>
      </c>
      <c r="N2136" s="76">
        <v>70108246842.109909</v>
      </c>
      <c r="O2136" s="76">
        <v>25431.527511896391</v>
      </c>
      <c r="P2136" s="46">
        <v>445696.5486124045</v>
      </c>
      <c r="Q2136" s="46">
        <v>272618.12497930927</v>
      </c>
      <c r="R2136" s="76">
        <v>1875953642994.0366</v>
      </c>
      <c r="S2136" s="56">
        <v>0.55696874158161669</v>
      </c>
      <c r="T2136" s="56">
        <v>0.38442530899754179</v>
      </c>
      <c r="U2136" s="46">
        <v>17.891487984563721</v>
      </c>
      <c r="V2136" s="76">
        <v>14053514261127.803</v>
      </c>
      <c r="W2136" s="84">
        <v>4432.5366853145024</v>
      </c>
      <c r="X2136" s="82">
        <v>4.1136456789945874E-2</v>
      </c>
      <c r="Y2136" s="476">
        <v>2.0000000000000001E-4</v>
      </c>
    </row>
    <row r="2137" spans="1:25" x14ac:dyDescent="0.2">
      <c r="A2137" s="475">
        <v>2133</v>
      </c>
      <c r="B2137" s="56">
        <v>0.45263085016263793</v>
      </c>
      <c r="C2137" s="46">
        <v>1500</v>
      </c>
      <c r="D2137" s="56">
        <v>0.54579196550067954</v>
      </c>
      <c r="E2137" s="56">
        <v>0.40530901498329763</v>
      </c>
      <c r="F2137" s="250">
        <v>2026.34</v>
      </c>
      <c r="G2137" s="76">
        <v>96090649158.003159</v>
      </c>
      <c r="H2137" s="46">
        <v>11512023.211185787</v>
      </c>
      <c r="I2137" s="76">
        <v>330959764344.27374</v>
      </c>
      <c r="J2137" s="56">
        <v>0.39111311215069933</v>
      </c>
      <c r="K2137" s="76">
        <v>29990961802.82859</v>
      </c>
      <c r="L2137" s="76">
        <v>71258692577.050018</v>
      </c>
      <c r="M2137" s="76">
        <v>26005448842.561131</v>
      </c>
      <c r="N2137" s="76">
        <v>12958195608.602194</v>
      </c>
      <c r="O2137" s="76">
        <v>14537.32301540289</v>
      </c>
      <c r="P2137" s="46">
        <v>131989.08027076922</v>
      </c>
      <c r="Q2137" s="46">
        <v>52369.176111506305</v>
      </c>
      <c r="R2137" s="76">
        <v>536573871270.50391</v>
      </c>
      <c r="S2137" s="56">
        <v>0.50684944274038701</v>
      </c>
      <c r="T2137" s="56">
        <v>0.35713221764746444</v>
      </c>
      <c r="U2137" s="46">
        <v>15.865322435935893</v>
      </c>
      <c r="V2137" s="76">
        <v>3447568654969.9917</v>
      </c>
      <c r="W2137" s="84">
        <v>1087.9055054940745</v>
      </c>
      <c r="X2137" s="82">
        <v>4.4597817751478433E-2</v>
      </c>
      <c r="Y2137" s="476">
        <v>2.0000000000000001E-4</v>
      </c>
    </row>
    <row r="2138" spans="1:25" x14ac:dyDescent="0.2">
      <c r="A2138" s="475">
        <v>2134</v>
      </c>
      <c r="B2138" s="56">
        <v>0.42142984705417708</v>
      </c>
      <c r="C2138" s="46">
        <v>1500</v>
      </c>
      <c r="D2138" s="56">
        <v>0.57688467772625418</v>
      </c>
      <c r="E2138" s="56">
        <v>0.52335953721020068</v>
      </c>
      <c r="F2138" s="250">
        <v>2024.71</v>
      </c>
      <c r="G2138" s="76">
        <v>111607625594.11627</v>
      </c>
      <c r="H2138" s="46">
        <v>12584168.769771134</v>
      </c>
      <c r="I2138" s="76">
        <v>353654146235.0863</v>
      </c>
      <c r="J2138" s="56">
        <v>0.30994481324015533</v>
      </c>
      <c r="K2138" s="76">
        <v>7311122644.2901955</v>
      </c>
      <c r="L2138" s="76">
        <v>0</v>
      </c>
      <c r="M2138" s="76">
        <v>195888722426.98972</v>
      </c>
      <c r="N2138" s="76">
        <v>25071020907.426109</v>
      </c>
      <c r="O2138" s="76">
        <v>16561.299313299536</v>
      </c>
      <c r="P2138" s="46">
        <v>182683.68908679945</v>
      </c>
      <c r="Q2138" s="46">
        <v>86919.753364012387</v>
      </c>
      <c r="R2138" s="76">
        <v>865297502782.06909</v>
      </c>
      <c r="S2138" s="56">
        <v>0.57992724345839208</v>
      </c>
      <c r="T2138" s="56">
        <v>0.21497402615020811</v>
      </c>
      <c r="U2138" s="46">
        <v>16.535719424274767</v>
      </c>
      <c r="V2138" s="76">
        <v>3459833501697.1265</v>
      </c>
      <c r="W2138" s="84">
        <v>1091.639234596403</v>
      </c>
      <c r="X2138" s="82">
        <v>4.3299906609045452E-2</v>
      </c>
      <c r="Y2138" s="476">
        <v>2.0000000000000001E-4</v>
      </c>
    </row>
    <row r="2139" spans="1:25" x14ac:dyDescent="0.2">
      <c r="A2139" s="475">
        <v>2135</v>
      </c>
      <c r="B2139" s="56">
        <v>0.49507819005043069</v>
      </c>
      <c r="C2139" s="46">
        <v>5747.1624326905521</v>
      </c>
      <c r="D2139" s="56">
        <v>0.65957554268553809</v>
      </c>
      <c r="E2139" s="56">
        <v>0.46360472866895058</v>
      </c>
      <c r="F2139" s="250">
        <v>2025.2</v>
      </c>
      <c r="G2139" s="76">
        <v>94189995613.716934</v>
      </c>
      <c r="H2139" s="46">
        <v>13325220.882386319</v>
      </c>
      <c r="I2139" s="76">
        <v>424824980857.53754</v>
      </c>
      <c r="J2139" s="56">
        <v>0.46216670170722585</v>
      </c>
      <c r="K2139" s="76">
        <v>19836399977.936779</v>
      </c>
      <c r="L2139" s="76">
        <v>57111132170.366112</v>
      </c>
      <c r="M2139" s="76">
        <v>44077937546.382568</v>
      </c>
      <c r="N2139" s="76">
        <v>40360088335.983551</v>
      </c>
      <c r="O2139" s="76">
        <v>23464.681268987952</v>
      </c>
      <c r="P2139" s="46">
        <v>296783.65801374847</v>
      </c>
      <c r="Q2139" s="46">
        <v>169298.55855029955</v>
      </c>
      <c r="R2139" s="76">
        <v>657481227120.58508</v>
      </c>
      <c r="S2139" s="56">
        <v>0.54361597183875909</v>
      </c>
      <c r="T2139" s="56">
        <v>0.38377979462694528</v>
      </c>
      <c r="U2139" s="46">
        <v>15.094270030523512</v>
      </c>
      <c r="V2139" s="76">
        <v>4272352157297.8096</v>
      </c>
      <c r="W2139" s="84">
        <v>1345.0891549027954</v>
      </c>
      <c r="X2139" s="82">
        <v>4.7600757855695883E-2</v>
      </c>
      <c r="Y2139" s="476">
        <v>2.0000000000000001E-4</v>
      </c>
    </row>
    <row r="2140" spans="1:25" x14ac:dyDescent="0.2">
      <c r="A2140" s="475">
        <v>2136</v>
      </c>
      <c r="B2140" s="56">
        <v>0.60429530476142834</v>
      </c>
      <c r="C2140" s="46">
        <v>5529.2217465900412</v>
      </c>
      <c r="D2140" s="56">
        <v>0.7137382446824625</v>
      </c>
      <c r="E2140" s="56">
        <v>0.32415925370227794</v>
      </c>
      <c r="F2140" s="250">
        <v>2027.28</v>
      </c>
      <c r="G2140" s="76">
        <v>111274340897.50739</v>
      </c>
      <c r="H2140" s="46">
        <v>16414686.823767068</v>
      </c>
      <c r="I2140" s="76">
        <v>515179710987.26276</v>
      </c>
      <c r="J2140" s="56">
        <v>0.4685591567398506</v>
      </c>
      <c r="K2140" s="76">
        <v>48068341687.83989</v>
      </c>
      <c r="L2140" s="76">
        <v>91327812691.352051</v>
      </c>
      <c r="M2140" s="76">
        <v>0</v>
      </c>
      <c r="N2140" s="76">
        <v>60814166572.196716</v>
      </c>
      <c r="O2140" s="76">
        <v>17579.329408414753</v>
      </c>
      <c r="P2140" s="46">
        <v>402518.64200999984</v>
      </c>
      <c r="Q2140" s="46">
        <v>249369.47823559339</v>
      </c>
      <c r="R2140" s="76">
        <v>848773797813.82959</v>
      </c>
      <c r="S2140" s="56">
        <v>0.53395006918533117</v>
      </c>
      <c r="T2140" s="56">
        <v>0.3704097824286624</v>
      </c>
      <c r="U2140" s="46">
        <v>14.934898717694329</v>
      </c>
      <c r="V2140" s="76">
        <v>5185895060759.4229</v>
      </c>
      <c r="W2140" s="84">
        <v>1638.1368922811434</v>
      </c>
      <c r="X2140" s="82">
        <v>4.8758468921768217E-2</v>
      </c>
      <c r="Y2140" s="476">
        <v>2.0000000000000001E-4</v>
      </c>
    </row>
    <row r="2141" spans="1:25" x14ac:dyDescent="0.2">
      <c r="A2141" s="475">
        <v>2137</v>
      </c>
      <c r="B2141" s="56">
        <v>0.51811827652433773</v>
      </c>
      <c r="C2141" s="46">
        <v>5593.8029404712679</v>
      </c>
      <c r="D2141" s="56">
        <v>0.2</v>
      </c>
      <c r="E2141" s="56">
        <v>0.37298705694546969</v>
      </c>
      <c r="F2141" s="250">
        <v>2024.2</v>
      </c>
      <c r="G2141" s="76">
        <v>233867038221.20132</v>
      </c>
      <c r="H2141" s="46">
        <v>3317148.507615326</v>
      </c>
      <c r="I2141" s="76">
        <v>166042030003.73688</v>
      </c>
      <c r="J2141" s="56">
        <v>0.51811827652433773</v>
      </c>
      <c r="K2141" s="76">
        <v>5863568204.3946676</v>
      </c>
      <c r="L2141" s="76">
        <v>0</v>
      </c>
      <c r="M2141" s="76">
        <v>171454259435.24603</v>
      </c>
      <c r="N2141" s="76">
        <v>58614776848.914719</v>
      </c>
      <c r="O2141" s="76">
        <v>13616.99540616364</v>
      </c>
      <c r="P2141" s="46">
        <v>412949.52157731942</v>
      </c>
      <c r="Q2141" s="46">
        <v>225125.263478451</v>
      </c>
      <c r="R2141" s="76">
        <v>630087417191.8103</v>
      </c>
      <c r="S2141" s="56">
        <v>0.66801168504653485</v>
      </c>
      <c r="T2141" s="56">
        <v>0.51099260960300308</v>
      </c>
      <c r="U2141" s="46">
        <v>17.333879309302649</v>
      </c>
      <c r="V2141" s="76">
        <v>6225056275630.0117</v>
      </c>
      <c r="W2141" s="84">
        <v>1963.79746948259</v>
      </c>
      <c r="X2141" s="82">
        <v>4.1507208924448487E-2</v>
      </c>
      <c r="Y2141" s="476">
        <v>2.0000000000000001E-4</v>
      </c>
    </row>
    <row r="2142" spans="1:25" x14ac:dyDescent="0.2">
      <c r="A2142" s="475">
        <v>2138</v>
      </c>
      <c r="B2142" s="56">
        <v>0.57878121146964312</v>
      </c>
      <c r="C2142" s="46">
        <v>4826.7790963045436</v>
      </c>
      <c r="D2142" s="56">
        <v>0.7892133538484023</v>
      </c>
      <c r="E2142" s="56">
        <v>0.58124307769059158</v>
      </c>
      <c r="F2142" s="250">
        <v>2026.69</v>
      </c>
      <c r="G2142" s="76">
        <v>116179404818.2124</v>
      </c>
      <c r="H2142" s="46">
        <v>19283221.296831612</v>
      </c>
      <c r="I2142" s="76">
        <v>469060192681.8559</v>
      </c>
      <c r="J2142" s="56">
        <v>0.37150139836052987</v>
      </c>
      <c r="K2142" s="76">
        <v>21231377096.92939</v>
      </c>
      <c r="L2142" s="76">
        <v>44643567888.185646</v>
      </c>
      <c r="M2142" s="76">
        <v>14482949434.234951</v>
      </c>
      <c r="N2142" s="76">
        <v>52395154425.223953</v>
      </c>
      <c r="O2142" s="76">
        <v>32794.898598109598</v>
      </c>
      <c r="P2142" s="46">
        <v>380469.17276921391</v>
      </c>
      <c r="Q2142" s="46">
        <v>230160.44709766764</v>
      </c>
      <c r="R2142" s="76">
        <v>721426809095.76257</v>
      </c>
      <c r="S2142" s="56">
        <v>0.47524320660541397</v>
      </c>
      <c r="T2142" s="56">
        <v>0.40458668000664183</v>
      </c>
      <c r="U2142" s="46">
        <v>15.259230239376325</v>
      </c>
      <c r="V2142" s="76">
        <v>5008758637547.1123</v>
      </c>
      <c r="W2142" s="84">
        <v>1581.5546669005394</v>
      </c>
      <c r="X2142" s="82">
        <v>4.6924872615830705E-2</v>
      </c>
      <c r="Y2142" s="476">
        <v>2.0000000000000001E-4</v>
      </c>
    </row>
    <row r="2143" spans="1:25" x14ac:dyDescent="0.2">
      <c r="A2143" s="475">
        <v>2139</v>
      </c>
      <c r="B2143" s="56">
        <v>0.43754851707209652</v>
      </c>
      <c r="C2143" s="46">
        <v>3371.8194622492274</v>
      </c>
      <c r="D2143" s="56">
        <v>0.87875931168304755</v>
      </c>
      <c r="E2143" s="56">
        <v>0.3917445974050261</v>
      </c>
      <c r="F2143" s="250">
        <v>2023.95</v>
      </c>
      <c r="G2143" s="76">
        <v>328500588608.41687</v>
      </c>
      <c r="H2143" s="46">
        <v>24118917.559105832</v>
      </c>
      <c r="I2143" s="76">
        <v>498005960529.01422</v>
      </c>
      <c r="J2143" s="56">
        <v>0.17844335467597039</v>
      </c>
      <c r="K2143" s="76">
        <v>5748660600.2710457</v>
      </c>
      <c r="L2143" s="76">
        <v>0</v>
      </c>
      <c r="M2143" s="76">
        <v>313907103407.04028</v>
      </c>
      <c r="N2143" s="76">
        <v>44931962761.373123</v>
      </c>
      <c r="O2143" s="76">
        <v>36917.008764689053</v>
      </c>
      <c r="P2143" s="46">
        <v>297390.70756716351</v>
      </c>
      <c r="Q2143" s="46">
        <v>164794.69340951234</v>
      </c>
      <c r="R2143" s="76">
        <v>1178306426996.4314</v>
      </c>
      <c r="S2143" s="56">
        <v>0.51528816787970599</v>
      </c>
      <c r="T2143" s="56">
        <v>0.31479430962614124</v>
      </c>
      <c r="U2143" s="46">
        <v>18.288281213284229</v>
      </c>
      <c r="V2143" s="76">
        <v>7420329807989.2988</v>
      </c>
      <c r="W2143" s="84">
        <v>2340.9902183069676</v>
      </c>
      <c r="X2143" s="82">
        <v>4.0317044897627115E-2</v>
      </c>
      <c r="Y2143" s="476">
        <v>2.0000000000000001E-4</v>
      </c>
    </row>
    <row r="2144" spans="1:25" x14ac:dyDescent="0.2">
      <c r="A2144" s="475">
        <v>2140</v>
      </c>
      <c r="B2144" s="56">
        <v>0.59745115939788807</v>
      </c>
      <c r="C2144" s="46">
        <v>1500</v>
      </c>
      <c r="D2144" s="56">
        <v>0.23267193313601664</v>
      </c>
      <c r="E2144" s="56">
        <v>0.36802812996590428</v>
      </c>
      <c r="F2144" s="250">
        <v>2023.75</v>
      </c>
      <c r="G2144" s="76">
        <v>127398498532.10973</v>
      </c>
      <c r="H2144" s="46">
        <v>3861073.3013893063</v>
      </c>
      <c r="I2144" s="76">
        <v>170776476461.40469</v>
      </c>
      <c r="J2144" s="56">
        <v>0.50273539321979599</v>
      </c>
      <c r="K2144" s="76">
        <v>4913858971.8751383</v>
      </c>
      <c r="L2144" s="76">
        <v>0</v>
      </c>
      <c r="M2144" s="76">
        <v>161413719570.0509</v>
      </c>
      <c r="N2144" s="76">
        <v>164043632044.03925</v>
      </c>
      <c r="O2144" s="76">
        <v>28287.829378679322</v>
      </c>
      <c r="P2144" s="46">
        <v>977376.17131499562</v>
      </c>
      <c r="Q2144" s="46">
        <v>634209.65713066491</v>
      </c>
      <c r="R2144" s="76">
        <v>624595805997.7832</v>
      </c>
      <c r="S2144" s="56">
        <v>0.56134854097463938</v>
      </c>
      <c r="T2144" s="56">
        <v>0.35107733688185044</v>
      </c>
      <c r="U2144" s="46">
        <v>16.454329564061883</v>
      </c>
      <c r="V2144" s="76">
        <v>4082635174836.3145</v>
      </c>
      <c r="W2144" s="84">
        <v>1288.8161607830639</v>
      </c>
      <c r="X2144" s="82">
        <v>4.3047836913752184E-2</v>
      </c>
      <c r="Y2144" s="476">
        <v>2.0000000000000001E-4</v>
      </c>
    </row>
    <row r="2145" spans="1:25" x14ac:dyDescent="0.2">
      <c r="A2145" s="475">
        <v>2141</v>
      </c>
      <c r="B2145" s="56">
        <v>0.74181715316202868</v>
      </c>
      <c r="C2145" s="46">
        <v>4129.7395412482092</v>
      </c>
      <c r="D2145" s="56">
        <v>0.80936660896322377</v>
      </c>
      <c r="E2145" s="56">
        <v>0.39896743913633381</v>
      </c>
      <c r="F2145" s="250">
        <v>2025.41</v>
      </c>
      <c r="G2145" s="76">
        <v>224154977986.47781</v>
      </c>
      <c r="H2145" s="46">
        <v>20353862.816395428</v>
      </c>
      <c r="I2145" s="76">
        <v>598526202517.06311</v>
      </c>
      <c r="J2145" s="56">
        <v>0.41018614173249157</v>
      </c>
      <c r="K2145" s="76">
        <v>24589012325.276283</v>
      </c>
      <c r="L2145" s="76">
        <v>29041565964.370461</v>
      </c>
      <c r="M2145" s="76">
        <v>131411553543.00356</v>
      </c>
      <c r="N2145" s="76">
        <v>45872924162.865761</v>
      </c>
      <c r="O2145" s="76">
        <v>36836.098076899645</v>
      </c>
      <c r="P2145" s="46">
        <v>302770.99154315481</v>
      </c>
      <c r="Q2145" s="46">
        <v>170364.80694565276</v>
      </c>
      <c r="R2145" s="76">
        <v>1083450465311.65</v>
      </c>
      <c r="S2145" s="56">
        <v>0.54824960664003852</v>
      </c>
      <c r="T2145" s="56">
        <v>0.4072063912854354</v>
      </c>
      <c r="U2145" s="46">
        <v>16.002446418048333</v>
      </c>
      <c r="V2145" s="76">
        <v>7747926965351.5879</v>
      </c>
      <c r="W2145" s="84">
        <v>2438.9501125338625</v>
      </c>
      <c r="X2145" s="82">
        <v>4.5843835882722672E-2</v>
      </c>
      <c r="Y2145" s="476">
        <v>2.0000000000000001E-4</v>
      </c>
    </row>
    <row r="2146" spans="1:25" x14ac:dyDescent="0.2">
      <c r="A2146" s="475">
        <v>2142</v>
      </c>
      <c r="B2146" s="56">
        <v>0.60636971894397873</v>
      </c>
      <c r="C2146" s="46">
        <v>7529.8583115579941</v>
      </c>
      <c r="D2146" s="56">
        <v>0.67217657080106308</v>
      </c>
      <c r="E2146" s="56">
        <v>0.69043549868552634</v>
      </c>
      <c r="F2146" s="250">
        <v>2025.68</v>
      </c>
      <c r="G2146" s="76">
        <v>286664140737.16907</v>
      </c>
      <c r="H2146" s="46">
        <v>14337722.493010553</v>
      </c>
      <c r="I2146" s="76">
        <v>358879675248.90936</v>
      </c>
      <c r="J2146" s="56">
        <v>0.19846768126611269</v>
      </c>
      <c r="K2146" s="76">
        <v>28411197992.274715</v>
      </c>
      <c r="L2146" s="76">
        <v>79486544244.637268</v>
      </c>
      <c r="M2146" s="76">
        <v>168773888872.69388</v>
      </c>
      <c r="N2146" s="76">
        <v>19355074222.116966</v>
      </c>
      <c r="O2146" s="76">
        <v>38838.867565992899</v>
      </c>
      <c r="P2146" s="46">
        <v>153726.96484480874</v>
      </c>
      <c r="Q2146" s="46">
        <v>65234.911405506995</v>
      </c>
      <c r="R2146" s="76">
        <v>871499754204.23462</v>
      </c>
      <c r="S2146" s="56">
        <v>0.53128165043436493</v>
      </c>
      <c r="T2146" s="56">
        <v>0.3876942481779535</v>
      </c>
      <c r="U2146" s="46">
        <v>17.958222622046843</v>
      </c>
      <c r="V2146" s="76">
        <v>6595484171705.0117</v>
      </c>
      <c r="W2146" s="84">
        <v>2079.1672165500295</v>
      </c>
      <c r="X2146" s="82">
        <v>4.107308634396635E-2</v>
      </c>
      <c r="Y2146" s="476">
        <v>2.0000000000000001E-4</v>
      </c>
    </row>
    <row r="2147" spans="1:25" x14ac:dyDescent="0.2">
      <c r="A2147" s="475">
        <v>2143</v>
      </c>
      <c r="B2147" s="56">
        <v>0.53165233510611876</v>
      </c>
      <c r="C2147" s="46">
        <v>3657.4345026012197</v>
      </c>
      <c r="D2147" s="56">
        <v>0.6981077667090213</v>
      </c>
      <c r="E2147" s="56">
        <v>0.36678528857179993</v>
      </c>
      <c r="F2147" s="250">
        <v>2025.07</v>
      </c>
      <c r="G2147" s="76">
        <v>281960867927.55109</v>
      </c>
      <c r="H2147" s="46">
        <v>15628518.455668896</v>
      </c>
      <c r="I2147" s="76">
        <v>465669502382.22919</v>
      </c>
      <c r="J2147" s="56">
        <v>0.40703660692216759</v>
      </c>
      <c r="K2147" s="76">
        <v>39899947305.737099</v>
      </c>
      <c r="L2147" s="76">
        <v>76726956036.373871</v>
      </c>
      <c r="M2147" s="76">
        <v>102624371128.32326</v>
      </c>
      <c r="N2147" s="76">
        <v>124139503693.43333</v>
      </c>
      <c r="O2147" s="76">
        <v>30409.924083196896</v>
      </c>
      <c r="P2147" s="46">
        <v>684021.12803435267</v>
      </c>
      <c r="Q2147" s="46">
        <v>476226.46942512144</v>
      </c>
      <c r="R2147" s="76">
        <v>1013608231812.9894</v>
      </c>
      <c r="S2147" s="56">
        <v>0.53231679201942217</v>
      </c>
      <c r="T2147" s="56">
        <v>0.44863346107275531</v>
      </c>
      <c r="U2147" s="46">
        <v>16.61333847825313</v>
      </c>
      <c r="V2147" s="76">
        <v>8278572347336.1211</v>
      </c>
      <c r="W2147" s="84">
        <v>2613.5746839373965</v>
      </c>
      <c r="X2147" s="82">
        <v>4.3885295912902959E-2</v>
      </c>
      <c r="Y2147" s="476">
        <v>2.0000000000000001E-4</v>
      </c>
    </row>
    <row r="2148" spans="1:25" x14ac:dyDescent="0.2">
      <c r="A2148" s="475">
        <v>2144</v>
      </c>
      <c r="B2148" s="56">
        <v>0.53316886519945572</v>
      </c>
      <c r="C2148" s="46">
        <v>3049.6138494992451</v>
      </c>
      <c r="D2148" s="56">
        <v>0.49274044223231539</v>
      </c>
      <c r="E2148" s="56">
        <v>0.7</v>
      </c>
      <c r="F2148" s="250">
        <v>2025.3</v>
      </c>
      <c r="G2148" s="76">
        <v>218776761884.77808</v>
      </c>
      <c r="H2148" s="46">
        <v>9570902.9167139772</v>
      </c>
      <c r="I2148" s="76">
        <v>277982059127.29199</v>
      </c>
      <c r="J2148" s="56">
        <v>0.38958874022858003</v>
      </c>
      <c r="K2148" s="76">
        <v>24702243434.500954</v>
      </c>
      <c r="L2148" s="76">
        <v>58354879573.53109</v>
      </c>
      <c r="M2148" s="76">
        <v>99488203784.408691</v>
      </c>
      <c r="N2148" s="76">
        <v>32736773063.915363</v>
      </c>
      <c r="O2148" s="76">
        <v>44385.937968371421</v>
      </c>
      <c r="P2148" s="46">
        <v>250470.59123026347</v>
      </c>
      <c r="Q2148" s="46">
        <v>138206.49632411124</v>
      </c>
      <c r="R2148" s="76">
        <v>685165798184.74011</v>
      </c>
      <c r="S2148" s="56">
        <v>0.59454116914837241</v>
      </c>
      <c r="T2148" s="56">
        <v>0.46139754164037777</v>
      </c>
      <c r="U2148" s="46">
        <v>17.031754096434216</v>
      </c>
      <c r="V2148" s="76">
        <v>5890000578306.6523</v>
      </c>
      <c r="W2148" s="84">
        <v>1859.6995111590313</v>
      </c>
      <c r="X2148" s="82">
        <v>4.2927651140557056E-2</v>
      </c>
      <c r="Y2148" s="476">
        <v>2.0000000000000001E-4</v>
      </c>
    </row>
    <row r="2149" spans="1:25" x14ac:dyDescent="0.2">
      <c r="A2149" s="475">
        <v>2145</v>
      </c>
      <c r="B2149" s="56">
        <v>0.42775896604829639</v>
      </c>
      <c r="C2149" s="46">
        <v>7397.7746682913785</v>
      </c>
      <c r="D2149" s="56">
        <v>0.64375251539934397</v>
      </c>
      <c r="E2149" s="56">
        <v>0.51491516708885754</v>
      </c>
      <c r="F2149" s="250">
        <v>2023.75</v>
      </c>
      <c r="G2149" s="76">
        <v>341781596970.41467</v>
      </c>
      <c r="H2149" s="46">
        <v>13363466.758074395</v>
      </c>
      <c r="I2149" s="76">
        <v>364484800566.26263</v>
      </c>
      <c r="J2149" s="56">
        <v>0.34625824630717872</v>
      </c>
      <c r="K2149" s="76">
        <v>9499404980.5464897</v>
      </c>
      <c r="L2149" s="76">
        <v>0</v>
      </c>
      <c r="M2149" s="76">
        <v>354141045335.81494</v>
      </c>
      <c r="N2149" s="76">
        <v>28095345315.39706</v>
      </c>
      <c r="O2149" s="76">
        <v>23340.658696658567</v>
      </c>
      <c r="P2149" s="46">
        <v>219399.61384408572</v>
      </c>
      <c r="Q2149" s="46">
        <v>112099.22508358453</v>
      </c>
      <c r="R2149" s="76">
        <v>1035697989737.6108</v>
      </c>
      <c r="S2149" s="56">
        <v>0.62150891392945451</v>
      </c>
      <c r="T2149" s="56">
        <v>0.43343300038020405</v>
      </c>
      <c r="U2149" s="46">
        <v>17.542990332748079</v>
      </c>
      <c r="V2149" s="76">
        <v>8858409424845.791</v>
      </c>
      <c r="W2149" s="84">
        <v>2796.8583966552083</v>
      </c>
      <c r="X2149" s="82">
        <v>4.0571172776525832E-2</v>
      </c>
      <c r="Y2149" s="476">
        <v>2.0000000000000001E-4</v>
      </c>
    </row>
    <row r="2150" spans="1:25" x14ac:dyDescent="0.2">
      <c r="A2150" s="475">
        <v>2146</v>
      </c>
      <c r="B2150" s="56">
        <v>0.53656165195988481</v>
      </c>
      <c r="C2150" s="46">
        <v>3020.0720302858108</v>
      </c>
      <c r="D2150" s="56">
        <v>0.65395230642719715</v>
      </c>
      <c r="E2150" s="56">
        <v>0.39133050140367132</v>
      </c>
      <c r="F2150" s="250">
        <v>2025.08</v>
      </c>
      <c r="G2150" s="76">
        <v>183057129481.07178</v>
      </c>
      <c r="H2150" s="46">
        <v>14425696.480256567</v>
      </c>
      <c r="I2150" s="76">
        <v>332826286542.07837</v>
      </c>
      <c r="J2150" s="56">
        <v>0.24000659035910188</v>
      </c>
      <c r="K2150" s="76">
        <v>18189989155.029259</v>
      </c>
      <c r="L2150" s="76">
        <v>12819873985.755013</v>
      </c>
      <c r="M2150" s="76">
        <v>140752000250.32178</v>
      </c>
      <c r="N2150" s="76">
        <v>62337239930.683647</v>
      </c>
      <c r="O2150" s="76">
        <v>21137.566426053614</v>
      </c>
      <c r="P2150" s="46">
        <v>392389.1898134189</v>
      </c>
      <c r="Q2150" s="46">
        <v>243136.79342606396</v>
      </c>
      <c r="R2150" s="76">
        <v>803471065034.62012</v>
      </c>
      <c r="S2150" s="56">
        <v>0.51333800540195573</v>
      </c>
      <c r="T2150" s="56">
        <v>0.3179707562703013</v>
      </c>
      <c r="U2150" s="46">
        <v>17.209517472575481</v>
      </c>
      <c r="V2150" s="76">
        <v>4869738637786.0205</v>
      </c>
      <c r="W2150" s="84">
        <v>1535.5907793767551</v>
      </c>
      <c r="X2150" s="82">
        <v>4.222481520962662E-2</v>
      </c>
      <c r="Y2150" s="476">
        <v>2.0000000000000001E-4</v>
      </c>
    </row>
    <row r="2151" spans="1:25" x14ac:dyDescent="0.2">
      <c r="A2151" s="475">
        <v>2147</v>
      </c>
      <c r="B2151" s="56">
        <v>0.61259556315157582</v>
      </c>
      <c r="C2151" s="46">
        <v>4796.5431209901089</v>
      </c>
      <c r="D2151" s="56">
        <v>0.38662347686412141</v>
      </c>
      <c r="E2151" s="56">
        <v>0.28901077809190517</v>
      </c>
      <c r="F2151" s="250">
        <v>2025.2</v>
      </c>
      <c r="G2151" s="76">
        <v>152665047218.74118</v>
      </c>
      <c r="H2151" s="46">
        <v>7020854.6177911432</v>
      </c>
      <c r="I2151" s="76">
        <v>262065953031.17807</v>
      </c>
      <c r="J2151" s="56">
        <v>0.46255776772794877</v>
      </c>
      <c r="K2151" s="76">
        <v>22678714003.451233</v>
      </c>
      <c r="L2151" s="76">
        <v>36794409686.684891</v>
      </c>
      <c r="M2151" s="76">
        <v>96080248465.338638</v>
      </c>
      <c r="N2151" s="76">
        <v>29770946425.403362</v>
      </c>
      <c r="O2151" s="76">
        <v>12052.176711338987</v>
      </c>
      <c r="P2151" s="46">
        <v>250129.82312170771</v>
      </c>
      <c r="Q2151" s="46">
        <v>113270.58079783677</v>
      </c>
      <c r="R2151" s="76">
        <v>639939801226.9668</v>
      </c>
      <c r="S2151" s="56">
        <v>0.61662126500270575</v>
      </c>
      <c r="T2151" s="56">
        <v>0.41967763174974487</v>
      </c>
      <c r="U2151" s="46">
        <v>16.341583468679666</v>
      </c>
      <c r="V2151" s="76">
        <v>4925655329518.5889</v>
      </c>
      <c r="W2151" s="84">
        <v>1552.5414208126217</v>
      </c>
      <c r="X2151" s="82">
        <v>4.3697179103320521E-2</v>
      </c>
      <c r="Y2151" s="476">
        <v>2.0000000000000001E-4</v>
      </c>
    </row>
    <row r="2152" spans="1:25" x14ac:dyDescent="0.2">
      <c r="A2152" s="475">
        <v>2148</v>
      </c>
      <c r="B2152" s="56">
        <v>0.45513353527184941</v>
      </c>
      <c r="C2152" s="46">
        <v>7558.7941010947507</v>
      </c>
      <c r="D2152" s="56">
        <v>0.89388843553645203</v>
      </c>
      <c r="E2152" s="56">
        <v>0.44681087122161206</v>
      </c>
      <c r="F2152" s="250">
        <v>2023.75</v>
      </c>
      <c r="G2152" s="76">
        <v>225215538321.6087</v>
      </c>
      <c r="H2152" s="46">
        <v>23326088.293568663</v>
      </c>
      <c r="I2152" s="76">
        <v>495679869998.82648</v>
      </c>
      <c r="J2152" s="56">
        <v>0.162282729002731</v>
      </c>
      <c r="K2152" s="76">
        <v>11340450974.770548</v>
      </c>
      <c r="L2152" s="76">
        <v>0</v>
      </c>
      <c r="M2152" s="76">
        <v>263496832065.87259</v>
      </c>
      <c r="N2152" s="76">
        <v>41642605042.619232</v>
      </c>
      <c r="O2152" s="76">
        <v>16179.221719410567</v>
      </c>
      <c r="P2152" s="46">
        <v>276933.82812549867</v>
      </c>
      <c r="Q2152" s="46">
        <v>149283.70520812823</v>
      </c>
      <c r="R2152" s="76">
        <v>1112477110295.6047</v>
      </c>
      <c r="S2152" s="56">
        <v>0.49349703168091524</v>
      </c>
      <c r="T2152" s="56">
        <v>0.25371440129469447</v>
      </c>
      <c r="U2152" s="46">
        <v>17.70786271256971</v>
      </c>
      <c r="V2152" s="76">
        <v>5413377934299.8652</v>
      </c>
      <c r="W2152" s="84">
        <v>1707.9976707150827</v>
      </c>
      <c r="X2152" s="82">
        <v>4.2274312177546444E-2</v>
      </c>
      <c r="Y2152" s="476">
        <v>2.0000000000000001E-4</v>
      </c>
    </row>
    <row r="2153" spans="1:25" x14ac:dyDescent="0.2">
      <c r="A2153" s="475">
        <v>2149</v>
      </c>
      <c r="B2153" s="56">
        <v>0.53187709358770408</v>
      </c>
      <c r="C2153" s="46">
        <v>4359.2610208674132</v>
      </c>
      <c r="D2153" s="56">
        <v>0.70256800938672814</v>
      </c>
      <c r="E2153" s="56">
        <v>0.32264065175885115</v>
      </c>
      <c r="F2153" s="250">
        <v>2023.96</v>
      </c>
      <c r="G2153" s="76">
        <v>403311803869.65802</v>
      </c>
      <c r="H2153" s="46">
        <v>15738919.53679863</v>
      </c>
      <c r="I2153" s="76">
        <v>475606049207.99335</v>
      </c>
      <c r="J2153" s="56">
        <v>0.39529687308563788</v>
      </c>
      <c r="K2153" s="76">
        <v>8213020740.949585</v>
      </c>
      <c r="L2153" s="76">
        <v>0</v>
      </c>
      <c r="M2153" s="76">
        <v>435606235053.36279</v>
      </c>
      <c r="N2153" s="76">
        <v>70307991983.460556</v>
      </c>
      <c r="O2153" s="76">
        <v>21333.462239789267</v>
      </c>
      <c r="P2153" s="46">
        <v>413499.2030875145</v>
      </c>
      <c r="Q2153" s="46">
        <v>258286.74873995886</v>
      </c>
      <c r="R2153" s="76">
        <v>1373058754318.2041</v>
      </c>
      <c r="S2153" s="56">
        <v>0.62850536451314243</v>
      </c>
      <c r="T2153" s="56">
        <v>0.41257839159710064</v>
      </c>
      <c r="U2153" s="46">
        <v>17.249901543709594</v>
      </c>
      <c r="V2153" s="76">
        <v>10704365769422.215</v>
      </c>
      <c r="W2153" s="84">
        <v>3378.5439299408058</v>
      </c>
      <c r="X2153" s="82">
        <v>4.2398529554555676E-2</v>
      </c>
      <c r="Y2153" s="476">
        <v>2.0000000000000001E-4</v>
      </c>
    </row>
    <row r="2154" spans="1:25" x14ac:dyDescent="0.2">
      <c r="A2154" s="475">
        <v>2150</v>
      </c>
      <c r="B2154" s="56">
        <v>0.53328129266483693</v>
      </c>
      <c r="C2154" s="46">
        <v>2589.2438591285545</v>
      </c>
      <c r="D2154" s="56">
        <v>0.97297948516931931</v>
      </c>
      <c r="E2154" s="56">
        <v>0.38829565185506465</v>
      </c>
      <c r="F2154" s="250">
        <v>2023.78</v>
      </c>
      <c r="G2154" s="76">
        <v>360340631302.40686</v>
      </c>
      <c r="H2154" s="46">
        <v>29572100.303857408</v>
      </c>
      <c r="I2154" s="76">
        <v>659010417169.27527</v>
      </c>
      <c r="J2154" s="56">
        <v>0.33943385092094658</v>
      </c>
      <c r="K2154" s="76">
        <v>13177325406.575109</v>
      </c>
      <c r="L2154" s="76">
        <v>0</v>
      </c>
      <c r="M2154" s="76">
        <v>364589647096.65399</v>
      </c>
      <c r="N2154" s="76">
        <v>42515669649.166107</v>
      </c>
      <c r="O2154" s="76">
        <v>28695.264826474202</v>
      </c>
      <c r="P2154" s="46">
        <v>312691.41975906817</v>
      </c>
      <c r="Q2154" s="46">
        <v>174162.13690422138</v>
      </c>
      <c r="R2154" s="76">
        <v>1434213674461.2046</v>
      </c>
      <c r="S2154" s="56">
        <v>0.56883528532436156</v>
      </c>
      <c r="T2154" s="56">
        <v>0.367263521462181</v>
      </c>
      <c r="U2154" s="46">
        <v>17.06870545260659</v>
      </c>
      <c r="V2154" s="76">
        <v>9852680701460.3223</v>
      </c>
      <c r="W2154" s="84">
        <v>3110.2343033890779</v>
      </c>
      <c r="X2154" s="82">
        <v>4.3019550258300655E-2</v>
      </c>
      <c r="Y2154" s="476">
        <v>2.0000000000000001E-4</v>
      </c>
    </row>
    <row r="2155" spans="1:25" x14ac:dyDescent="0.2">
      <c r="A2155" s="475">
        <v>2151</v>
      </c>
      <c r="B2155" s="56">
        <v>0.60197537184453864</v>
      </c>
      <c r="C2155" s="46">
        <v>6917.8143645536384</v>
      </c>
      <c r="D2155" s="56">
        <v>0.83956314757882811</v>
      </c>
      <c r="E2155" s="56">
        <v>0.24068272351287748</v>
      </c>
      <c r="F2155" s="250">
        <v>2023.89</v>
      </c>
      <c r="G2155" s="76">
        <v>485086066614.62299</v>
      </c>
      <c r="H2155" s="46">
        <v>19170500.438501939</v>
      </c>
      <c r="I2155" s="76">
        <v>331551807005.93652</v>
      </c>
      <c r="J2155" s="56">
        <v>-8.1692807322816474E-2</v>
      </c>
      <c r="K2155" s="76">
        <v>7681390966.9985456</v>
      </c>
      <c r="L2155" s="76">
        <v>0</v>
      </c>
      <c r="M2155" s="76">
        <v>365054400515.38666</v>
      </c>
      <c r="N2155" s="76">
        <v>8848851184.4730797</v>
      </c>
      <c r="O2155" s="76">
        <v>35417.040906511</v>
      </c>
      <c r="P2155" s="46">
        <v>93177.970594506507</v>
      </c>
      <c r="Q2155" s="46">
        <v>31000.856098724755</v>
      </c>
      <c r="R2155" s="76">
        <v>1108631360984.7349</v>
      </c>
      <c r="S2155" s="56">
        <v>0.52864686059135213</v>
      </c>
      <c r="T2155" s="56">
        <v>0.40567929079283827</v>
      </c>
      <c r="U2155" s="46">
        <v>21.088333848733928</v>
      </c>
      <c r="V2155" s="76">
        <v>10134256594921.121</v>
      </c>
      <c r="W2155" s="84">
        <v>3197.3309755927162</v>
      </c>
      <c r="X2155" s="82">
        <v>3.5821771608963271E-2</v>
      </c>
      <c r="Y2155" s="476">
        <v>2.0000000000000001E-4</v>
      </c>
    </row>
    <row r="2156" spans="1:25" x14ac:dyDescent="0.2">
      <c r="A2156" s="475">
        <v>2152</v>
      </c>
      <c r="B2156" s="56">
        <v>0.57736343042088101</v>
      </c>
      <c r="C2156" s="46">
        <v>10021.117260848887</v>
      </c>
      <c r="D2156" s="56">
        <v>0.63262002508832005</v>
      </c>
      <c r="E2156" s="56">
        <v>0.29399098363564741</v>
      </c>
      <c r="F2156" s="250">
        <v>2025.78</v>
      </c>
      <c r="G2156" s="76">
        <v>124098252800.07904</v>
      </c>
      <c r="H2156" s="46">
        <v>12695971.997200307</v>
      </c>
      <c r="I2156" s="76">
        <v>368732411212.72614</v>
      </c>
      <c r="J2156" s="56">
        <v>0.35997293935430597</v>
      </c>
      <c r="K2156" s="76">
        <v>20293825043.683556</v>
      </c>
      <c r="L2156" s="76">
        <v>22438015313.06229</v>
      </c>
      <c r="M2156" s="76">
        <v>61106901232.468094</v>
      </c>
      <c r="N2156" s="76">
        <v>21831538247.868538</v>
      </c>
      <c r="O2156" s="76">
        <v>27705.971670944429</v>
      </c>
      <c r="P2156" s="46">
        <v>180780.53542090228</v>
      </c>
      <c r="Q2156" s="46">
        <v>84619.741449983732</v>
      </c>
      <c r="R2156" s="76">
        <v>636359936531.9491</v>
      </c>
      <c r="S2156" s="56">
        <v>0.51041399219354611</v>
      </c>
      <c r="T2156" s="56">
        <v>0.37559932549430214</v>
      </c>
      <c r="U2156" s="46">
        <v>16.016097333894521</v>
      </c>
      <c r="V2156" s="76">
        <v>4179300800393.5024</v>
      </c>
      <c r="W2156" s="84">
        <v>1319.2025503032137</v>
      </c>
      <c r="X2156" s="82">
        <v>4.6092438361614793E-2</v>
      </c>
      <c r="Y2156" s="476">
        <v>2.0000000000000001E-4</v>
      </c>
    </row>
    <row r="2157" spans="1:25" x14ac:dyDescent="0.2">
      <c r="A2157" s="475">
        <v>2153</v>
      </c>
      <c r="B2157" s="56">
        <v>0.4706378690098198</v>
      </c>
      <c r="C2157" s="46">
        <v>3607.2800244783975</v>
      </c>
      <c r="D2157" s="56">
        <v>0.58005833688154407</v>
      </c>
      <c r="E2157" s="56">
        <v>0.4493735560346625</v>
      </c>
      <c r="F2157" s="250">
        <v>2024.97</v>
      </c>
      <c r="G2157" s="76">
        <v>252700518123.24768</v>
      </c>
      <c r="H2157" s="46">
        <v>11934290.920197366</v>
      </c>
      <c r="I2157" s="76">
        <v>349324912600.66663</v>
      </c>
      <c r="J2157" s="56">
        <v>0.46170218857944745</v>
      </c>
      <c r="K2157" s="76">
        <v>15847516036.642813</v>
      </c>
      <c r="L2157" s="76">
        <v>30845140348.047901</v>
      </c>
      <c r="M2157" s="76">
        <v>155720606377.52216</v>
      </c>
      <c r="N2157" s="76">
        <v>19190055941.919472</v>
      </c>
      <c r="O2157" s="76">
        <v>29906.797981145803</v>
      </c>
      <c r="P2157" s="46">
        <v>187574.69182833872</v>
      </c>
      <c r="Q2157" s="46">
        <v>90345.031920914713</v>
      </c>
      <c r="R2157" s="76">
        <v>833668166440.60815</v>
      </c>
      <c r="S2157" s="56">
        <v>0.63951680350175877</v>
      </c>
      <c r="T2157" s="56">
        <v>0.45984864515564455</v>
      </c>
      <c r="U2157" s="46">
        <v>16.89054213514973</v>
      </c>
      <c r="V2157" s="76">
        <v>7092519137088.2734</v>
      </c>
      <c r="W2157" s="84">
        <v>2239.167915936358</v>
      </c>
      <c r="X2157" s="82">
        <v>4.3360620450558392E-2</v>
      </c>
      <c r="Y2157" s="476">
        <v>2.0000000000000001E-4</v>
      </c>
    </row>
    <row r="2158" spans="1:25" x14ac:dyDescent="0.2">
      <c r="A2158" s="475">
        <v>2154</v>
      </c>
      <c r="B2158" s="56">
        <v>0.54407783474368121</v>
      </c>
      <c r="C2158" s="46">
        <v>1500</v>
      </c>
      <c r="D2158" s="56">
        <v>0.73984967567493731</v>
      </c>
      <c r="E2158" s="56">
        <v>0.55019641113335704</v>
      </c>
      <c r="F2158" s="250">
        <v>2023.9</v>
      </c>
      <c r="G2158" s="76">
        <v>380040279290.77118</v>
      </c>
      <c r="H2158" s="46">
        <v>19093773.956157636</v>
      </c>
      <c r="I2158" s="76">
        <v>497605340135.2486</v>
      </c>
      <c r="J2158" s="56">
        <v>0.39444842585333073</v>
      </c>
      <c r="K2158" s="76">
        <v>2544975074.0777993</v>
      </c>
      <c r="L2158" s="76">
        <v>0</v>
      </c>
      <c r="M2158" s="76">
        <v>257539993627.79529</v>
      </c>
      <c r="N2158" s="76">
        <v>24881520455.158642</v>
      </c>
      <c r="O2158" s="76">
        <v>31963.251405698367</v>
      </c>
      <c r="P2158" s="46">
        <v>208081.68689538032</v>
      </c>
      <c r="Q2158" s="46">
        <v>102150.68691801856</v>
      </c>
      <c r="R2158" s="76">
        <v>1098917939128.1991</v>
      </c>
      <c r="S2158" s="56">
        <v>0.60204813318312289</v>
      </c>
      <c r="T2158" s="56">
        <v>0.48683294973002678</v>
      </c>
      <c r="U2158" s="46">
        <v>17.253493395461881</v>
      </c>
      <c r="V2158" s="76">
        <v>10414691852367.574</v>
      </c>
      <c r="W2158" s="84">
        <v>3287.1461093504049</v>
      </c>
      <c r="X2158" s="82">
        <v>4.1221465390338059E-2</v>
      </c>
      <c r="Y2158" s="476">
        <v>2.0000000000000001E-4</v>
      </c>
    </row>
    <row r="2159" spans="1:25" x14ac:dyDescent="0.2">
      <c r="A2159" s="475">
        <v>2155</v>
      </c>
      <c r="B2159" s="56">
        <v>0.44882057261665809</v>
      </c>
      <c r="C2159" s="46">
        <v>3263.7327021048122</v>
      </c>
      <c r="D2159" s="56">
        <v>0.79532670654946425</v>
      </c>
      <c r="E2159" s="56">
        <v>0.48014306048042565</v>
      </c>
      <c r="F2159" s="250">
        <v>2024.93</v>
      </c>
      <c r="G2159" s="76">
        <v>213814973355.18448</v>
      </c>
      <c r="H2159" s="46">
        <v>20299400.690366745</v>
      </c>
      <c r="I2159" s="76">
        <v>573863997444.50671</v>
      </c>
      <c r="J2159" s="56">
        <v>0.44882057261665809</v>
      </c>
      <c r="K2159" s="76">
        <v>10349090367.061026</v>
      </c>
      <c r="L2159" s="76">
        <v>0</v>
      </c>
      <c r="M2159" s="76">
        <v>117040677778.99719</v>
      </c>
      <c r="N2159" s="76">
        <v>90400842572.980225</v>
      </c>
      <c r="O2159" s="76">
        <v>24780.535299335243</v>
      </c>
      <c r="P2159" s="46">
        <v>587729.44200057513</v>
      </c>
      <c r="Q2159" s="46">
        <v>394165.06542254565</v>
      </c>
      <c r="R2159" s="76">
        <v>971080548941.79138</v>
      </c>
      <c r="S2159" s="56">
        <v>0.53446566572188836</v>
      </c>
      <c r="T2159" s="56">
        <v>0.44542269759341652</v>
      </c>
      <c r="U2159" s="46">
        <v>15.936887813380112</v>
      </c>
      <c r="V2159" s="76">
        <v>7784171172939.8115</v>
      </c>
      <c r="W2159" s="84">
        <v>2455.2456209873926</v>
      </c>
      <c r="X2159" s="82">
        <v>4.4704715759179496E-2</v>
      </c>
      <c r="Y2159" s="476">
        <v>2.0000000000000001E-4</v>
      </c>
    </row>
    <row r="2160" spans="1:25" x14ac:dyDescent="0.2">
      <c r="A2160" s="475">
        <v>2156</v>
      </c>
      <c r="B2160" s="56">
        <v>0.46558005819383586</v>
      </c>
      <c r="C2160" s="46">
        <v>5052.6057795689539</v>
      </c>
      <c r="D2160" s="56">
        <v>0.68831238495552804</v>
      </c>
      <c r="E2160" s="56">
        <v>0.44456522433918322</v>
      </c>
      <c r="F2160" s="250">
        <v>2026.67</v>
      </c>
      <c r="G2160" s="76">
        <v>107193946457.17479</v>
      </c>
      <c r="H2160" s="46">
        <v>15628819.444061454</v>
      </c>
      <c r="I2160" s="76">
        <v>388360139903.20166</v>
      </c>
      <c r="J2160" s="56">
        <v>0.37611924097512117</v>
      </c>
      <c r="K2160" s="76">
        <v>20849434407.014431</v>
      </c>
      <c r="L2160" s="76">
        <v>43795223303.299484</v>
      </c>
      <c r="M2160" s="76">
        <v>15059778952.37829</v>
      </c>
      <c r="N2160" s="76">
        <v>54823367134.838303</v>
      </c>
      <c r="O2160" s="76">
        <v>21595.137882567782</v>
      </c>
      <c r="P2160" s="46">
        <v>400506.09517039784</v>
      </c>
      <c r="Q2160" s="46">
        <v>248514.12209607611</v>
      </c>
      <c r="R2160" s="76">
        <v>644992332001.76892</v>
      </c>
      <c r="S2160" s="56">
        <v>0.48779492330140067</v>
      </c>
      <c r="T2160" s="56">
        <v>0.35120779503925093</v>
      </c>
      <c r="U2160" s="46">
        <v>15.705175917879027</v>
      </c>
      <c r="V2160" s="76">
        <v>3947750033602.0293</v>
      </c>
      <c r="W2160" s="84">
        <v>1245.9678588728398</v>
      </c>
      <c r="X2160" s="82">
        <v>4.6042660897047685E-2</v>
      </c>
      <c r="Y2160" s="476">
        <v>2.0000000000000001E-4</v>
      </c>
    </row>
    <row r="2161" spans="1:25" x14ac:dyDescent="0.2">
      <c r="A2161" s="475">
        <v>2157</v>
      </c>
      <c r="B2161" s="56">
        <v>0.3891162968488534</v>
      </c>
      <c r="C2161" s="46">
        <v>8650.8021751562883</v>
      </c>
      <c r="D2161" s="56">
        <v>1.0609056483143324</v>
      </c>
      <c r="E2161" s="56">
        <v>0.35636659637082729</v>
      </c>
      <c r="F2161" s="250">
        <v>2024.92</v>
      </c>
      <c r="G2161" s="76">
        <v>361697534193.44122</v>
      </c>
      <c r="H2161" s="46">
        <v>34171963.532500967</v>
      </c>
      <c r="I2161" s="76">
        <v>768584140454.21216</v>
      </c>
      <c r="J2161" s="56">
        <v>0.1759901930995591</v>
      </c>
      <c r="K2161" s="76">
        <v>30490760625.806965</v>
      </c>
      <c r="L2161" s="76">
        <v>0</v>
      </c>
      <c r="M2161" s="76">
        <v>229062220373.99069</v>
      </c>
      <c r="N2161" s="76">
        <v>55193656339.958519</v>
      </c>
      <c r="O2161" s="76">
        <v>25018.89185461566</v>
      </c>
      <c r="P2161" s="46">
        <v>320185.84490468743</v>
      </c>
      <c r="Q2161" s="46">
        <v>177841.43102290941</v>
      </c>
      <c r="R2161" s="76">
        <v>1453678813745.2537</v>
      </c>
      <c r="S2161" s="56">
        <v>0.44394122227993743</v>
      </c>
      <c r="T2161" s="56">
        <v>0.31503841450389769</v>
      </c>
      <c r="U2161" s="46">
        <v>17.631482875175092</v>
      </c>
      <c r="V2161" s="76">
        <v>8683802118200.0439</v>
      </c>
      <c r="W2161" s="84">
        <v>2742.3050154450252</v>
      </c>
      <c r="X2161" s="82">
        <v>4.1954215931039589E-2</v>
      </c>
      <c r="Y2161" s="476">
        <v>2.0000000000000001E-4</v>
      </c>
    </row>
    <row r="2162" spans="1:25" x14ac:dyDescent="0.2">
      <c r="A2162" s="475">
        <v>2158</v>
      </c>
      <c r="B2162" s="56">
        <v>0.6969525140992896</v>
      </c>
      <c r="C2162" s="46">
        <v>1500</v>
      </c>
      <c r="D2162" s="56">
        <v>0.66450404377876748</v>
      </c>
      <c r="E2162" s="56">
        <v>0.65137924458795748</v>
      </c>
      <c r="F2162" s="250">
        <v>2024.92</v>
      </c>
      <c r="G2162" s="76">
        <v>179034788332.74252</v>
      </c>
      <c r="H2162" s="46">
        <v>15816417.187258162</v>
      </c>
      <c r="I2162" s="76">
        <v>476380702814.34662</v>
      </c>
      <c r="J2162" s="56">
        <v>0.44552856096336135</v>
      </c>
      <c r="K2162" s="76">
        <v>61007530.795472912</v>
      </c>
      <c r="L2162" s="76">
        <v>0</v>
      </c>
      <c r="M2162" s="76">
        <v>146092544297.79208</v>
      </c>
      <c r="N2162" s="76">
        <v>74591465302.213318</v>
      </c>
      <c r="O2162" s="76">
        <v>25676.063599957477</v>
      </c>
      <c r="P2162" s="46">
        <v>463387.52646096901</v>
      </c>
      <c r="Q2162" s="46">
        <v>298841.85130691115</v>
      </c>
      <c r="R2162" s="76">
        <v>963507909523.1355</v>
      </c>
      <c r="S2162" s="56">
        <v>0.5803688873778281</v>
      </c>
      <c r="T2162" s="56">
        <v>0.35317015807199725</v>
      </c>
      <c r="U2162" s="46">
        <v>16.156570930472096</v>
      </c>
      <c r="V2162" s="76">
        <v>6086305369961.1289</v>
      </c>
      <c r="W2162" s="84">
        <v>1921.8433451655685</v>
      </c>
      <c r="X2162" s="82">
        <v>4.488561333293465E-2</v>
      </c>
      <c r="Y2162" s="476">
        <v>2.0000000000000001E-4</v>
      </c>
    </row>
    <row r="2163" spans="1:25" x14ac:dyDescent="0.2">
      <c r="A2163" s="475">
        <v>2159</v>
      </c>
      <c r="B2163" s="56">
        <v>0.62070949504067174</v>
      </c>
      <c r="C2163" s="46">
        <v>5687.7294386299563</v>
      </c>
      <c r="D2163" s="56">
        <v>0.40170008009174774</v>
      </c>
      <c r="E2163" s="56">
        <v>0.32965902804202607</v>
      </c>
      <c r="F2163" s="250">
        <v>2024.86</v>
      </c>
      <c r="G2163" s="76">
        <v>274194083107.58759</v>
      </c>
      <c r="H2163" s="46">
        <v>7139304.5303674955</v>
      </c>
      <c r="I2163" s="76">
        <v>263723675192.00589</v>
      </c>
      <c r="J2163" s="56">
        <v>0.45728335309661094</v>
      </c>
      <c r="K2163" s="76">
        <v>11086086874.534185</v>
      </c>
      <c r="L2163" s="76">
        <v>3363798718.0158272</v>
      </c>
      <c r="M2163" s="76">
        <v>195580480486.53897</v>
      </c>
      <c r="N2163" s="76">
        <v>102135057496.64966</v>
      </c>
      <c r="O2163" s="76">
        <v>25869.773525557575</v>
      </c>
      <c r="P2163" s="46">
        <v>642212.33490407444</v>
      </c>
      <c r="Q2163" s="46">
        <v>394210.69347456831</v>
      </c>
      <c r="R2163" s="76">
        <v>868604002257.21179</v>
      </c>
      <c r="S2163" s="56">
        <v>0.62176352410603242</v>
      </c>
      <c r="T2163" s="56">
        <v>0.43756059150319271</v>
      </c>
      <c r="U2163" s="46">
        <v>17.293823072336547</v>
      </c>
      <c r="V2163" s="76">
        <v>7177841700995.5254</v>
      </c>
      <c r="W2163" s="84">
        <v>2262.3550178039864</v>
      </c>
      <c r="X2163" s="82">
        <v>4.2558357491047485E-2</v>
      </c>
      <c r="Y2163" s="476">
        <v>2.0000000000000001E-4</v>
      </c>
    </row>
    <row r="2164" spans="1:25" x14ac:dyDescent="0.2">
      <c r="A2164" s="475">
        <v>2160</v>
      </c>
      <c r="B2164" s="56">
        <v>0.58044594330022414</v>
      </c>
      <c r="C2164" s="46">
        <v>5256.2455956798549</v>
      </c>
      <c r="D2164" s="56">
        <v>0.2</v>
      </c>
      <c r="E2164" s="56">
        <v>0.6333708049790493</v>
      </c>
      <c r="F2164" s="250">
        <v>2024.4</v>
      </c>
      <c r="G2164" s="76">
        <v>86314649160.206665</v>
      </c>
      <c r="H2164" s="46">
        <v>3402701.4201430404</v>
      </c>
      <c r="I2164" s="76">
        <v>170015228671.65411</v>
      </c>
      <c r="J2164" s="56">
        <v>0.55981417073296824</v>
      </c>
      <c r="K2164" s="76">
        <v>2291263946.2632241</v>
      </c>
      <c r="L2164" s="76">
        <v>0</v>
      </c>
      <c r="M2164" s="76">
        <v>79811642678.236496</v>
      </c>
      <c r="N2164" s="76">
        <v>99925519732.108566</v>
      </c>
      <c r="O2164" s="76">
        <v>29666.802154259985</v>
      </c>
      <c r="P2164" s="46">
        <v>663642.65601641731</v>
      </c>
      <c r="Q2164" s="46">
        <v>403089.1807753318</v>
      </c>
      <c r="R2164" s="76">
        <v>430805821075.67517</v>
      </c>
      <c r="S2164" s="56">
        <v>0.57019624525551804</v>
      </c>
      <c r="T2164" s="56">
        <v>0.42940168353421299</v>
      </c>
      <c r="U2164" s="46">
        <v>15.785757623924884</v>
      </c>
      <c r="V2164" s="76">
        <v>3356108214730.1724</v>
      </c>
      <c r="W2164" s="84">
        <v>1058.9759363606688</v>
      </c>
      <c r="X2164" s="82">
        <v>4.4369138985686347E-2</v>
      </c>
      <c r="Y2164" s="476">
        <v>2.0000000000000001E-4</v>
      </c>
    </row>
    <row r="2165" spans="1:25" x14ac:dyDescent="0.2">
      <c r="A2165" s="475">
        <v>2161</v>
      </c>
      <c r="B2165" s="56">
        <v>0.57783017875555698</v>
      </c>
      <c r="C2165" s="46">
        <v>4815.2136771653913</v>
      </c>
      <c r="D2165" s="56">
        <v>0.8711270371631652</v>
      </c>
      <c r="E2165" s="56">
        <v>0.5784782649186937</v>
      </c>
      <c r="F2165" s="250">
        <v>2025.99</v>
      </c>
      <c r="G2165" s="76">
        <v>224467931868.39093</v>
      </c>
      <c r="H2165" s="46">
        <v>23093137.702500965</v>
      </c>
      <c r="I2165" s="76">
        <v>400154720867.65967</v>
      </c>
      <c r="J2165" s="56">
        <v>3.7771084974611235E-2</v>
      </c>
      <c r="K2165" s="76">
        <v>10172595107.91436</v>
      </c>
      <c r="L2165" s="76">
        <v>11327406875.132969</v>
      </c>
      <c r="M2165" s="76">
        <v>139346889689.10648</v>
      </c>
      <c r="N2165" s="76">
        <v>68937849400.708939</v>
      </c>
      <c r="O2165" s="76">
        <v>30442.151668378297</v>
      </c>
      <c r="P2165" s="46">
        <v>425379.75232956867</v>
      </c>
      <c r="Q2165" s="46">
        <v>262819.39770257485</v>
      </c>
      <c r="R2165" s="76">
        <v>862996223327.43811</v>
      </c>
      <c r="S2165" s="56">
        <v>0.39957906772258994</v>
      </c>
      <c r="T2165" s="56">
        <v>0.23355045482440526</v>
      </c>
      <c r="U2165" s="46">
        <v>21.317418545172718</v>
      </c>
      <c r="V2165" s="76">
        <v>4581367231803.4102</v>
      </c>
      <c r="W2165" s="84">
        <v>1446.8267090698128</v>
      </c>
      <c r="X2165" s="82">
        <v>3.5644372943844448E-2</v>
      </c>
      <c r="Y2165" s="476">
        <v>2.0000000000000001E-4</v>
      </c>
    </row>
    <row r="2166" spans="1:25" x14ac:dyDescent="0.2">
      <c r="A2166" s="475">
        <v>2162</v>
      </c>
      <c r="B2166" s="56">
        <v>0.42699020196971027</v>
      </c>
      <c r="C2166" s="46">
        <v>6357.314343769589</v>
      </c>
      <c r="D2166" s="56">
        <v>1.1723914386129557</v>
      </c>
      <c r="E2166" s="56">
        <v>0.58496294977120944</v>
      </c>
      <c r="F2166" s="250">
        <v>2026.57</v>
      </c>
      <c r="G2166" s="76">
        <v>151436786248.60342</v>
      </c>
      <c r="H2166" s="46">
        <v>25346332.341548398</v>
      </c>
      <c r="I2166" s="76">
        <v>383465896806.65454</v>
      </c>
      <c r="J2166" s="56">
        <v>-9.4503883336505279E-3</v>
      </c>
      <c r="K2166" s="76">
        <v>27407804184.755081</v>
      </c>
      <c r="L2166" s="76">
        <v>51191497172.646896</v>
      </c>
      <c r="M2166" s="76">
        <v>33197477726.585796</v>
      </c>
      <c r="N2166" s="76">
        <v>10090932148.810617</v>
      </c>
      <c r="O2166" s="76">
        <v>42515.655939003387</v>
      </c>
      <c r="P2166" s="46">
        <v>158985.11323999922</v>
      </c>
      <c r="Q2166" s="46">
        <v>41009.500280010659</v>
      </c>
      <c r="R2166" s="76">
        <v>696963090778.60889</v>
      </c>
      <c r="S2166" s="56">
        <v>0.34006811763405193</v>
      </c>
      <c r="T2166" s="56">
        <v>0.22106423020171742</v>
      </c>
      <c r="U2166" s="46">
        <v>21.687002945093916</v>
      </c>
      <c r="V2166" s="76">
        <v>3466392437993.2412</v>
      </c>
      <c r="W2166" s="84">
        <v>1094.3440688713342</v>
      </c>
      <c r="X2166" s="82">
        <v>3.5323136232537237E-2</v>
      </c>
      <c r="Y2166" s="476">
        <v>2.0000000000000001E-4</v>
      </c>
    </row>
    <row r="2167" spans="1:25" x14ac:dyDescent="0.2">
      <c r="A2167" s="475">
        <v>2163</v>
      </c>
      <c r="B2167" s="56">
        <v>0.58153629996673484</v>
      </c>
      <c r="C2167" s="46">
        <v>2699.1672202900299</v>
      </c>
      <c r="D2167" s="56">
        <v>0.66586211858770761</v>
      </c>
      <c r="E2167" s="56">
        <v>0.3342878789230051</v>
      </c>
      <c r="F2167" s="250">
        <v>2026.12</v>
      </c>
      <c r="G2167" s="76">
        <v>119767874537.80051</v>
      </c>
      <c r="H2167" s="46">
        <v>14867853.308037465</v>
      </c>
      <c r="I2167" s="76">
        <v>371767496092.20367</v>
      </c>
      <c r="J2167" s="56">
        <v>0.30825288247462512</v>
      </c>
      <c r="K2167" s="76">
        <v>15311675206.383741</v>
      </c>
      <c r="L2167" s="76">
        <v>29232529610.023899</v>
      </c>
      <c r="M2167" s="76">
        <v>47489329134.835106</v>
      </c>
      <c r="N2167" s="76">
        <v>23606567763.526955</v>
      </c>
      <c r="O2167" s="76">
        <v>39970.719574909053</v>
      </c>
      <c r="P2167" s="46">
        <v>193156.99026556715</v>
      </c>
      <c r="Q2167" s="46">
        <v>92813.669310765617</v>
      </c>
      <c r="R2167" s="76">
        <v>583017122769.16223</v>
      </c>
      <c r="S2167" s="56">
        <v>0.46103627431866256</v>
      </c>
      <c r="T2167" s="56">
        <v>0.34948921092899327</v>
      </c>
      <c r="U2167" s="46">
        <v>16.377359988559434</v>
      </c>
      <c r="V2167" s="76">
        <v>3744077145521.168</v>
      </c>
      <c r="W2167" s="84">
        <v>1181.9247804278123</v>
      </c>
      <c r="X2167" s="82">
        <v>4.3897524741318403E-2</v>
      </c>
      <c r="Y2167" s="476">
        <v>2.0000000000000001E-4</v>
      </c>
    </row>
    <row r="2168" spans="1:25" x14ac:dyDescent="0.2">
      <c r="A2168" s="475">
        <v>2164</v>
      </c>
      <c r="B2168" s="56">
        <v>0.44290981324169998</v>
      </c>
      <c r="C2168" s="46">
        <v>1500</v>
      </c>
      <c r="D2168" s="56">
        <v>0.84233552936685718</v>
      </c>
      <c r="E2168" s="56">
        <v>0.37700570728852933</v>
      </c>
      <c r="F2168" s="250">
        <v>2025.21</v>
      </c>
      <c r="G2168" s="76">
        <v>223679517481.37643</v>
      </c>
      <c r="H2168" s="46">
        <v>22845609.222634248</v>
      </c>
      <c r="I2168" s="76">
        <v>578874929688.64734</v>
      </c>
      <c r="J2168" s="56">
        <v>0.37180067973316833</v>
      </c>
      <c r="K2168" s="76">
        <v>24805911723.480446</v>
      </c>
      <c r="L2168" s="76">
        <v>36047269126.891228</v>
      </c>
      <c r="M2168" s="76">
        <v>111338515379.63676</v>
      </c>
      <c r="N2168" s="76">
        <v>59057894635.00058</v>
      </c>
      <c r="O2168" s="76">
        <v>10000</v>
      </c>
      <c r="P2168" s="46">
        <v>384698.17247225781</v>
      </c>
      <c r="Q2168" s="46">
        <v>232031.1292640777</v>
      </c>
      <c r="R2168" s="76">
        <v>1130795463199.3257</v>
      </c>
      <c r="S2168" s="56">
        <v>0.54286268956983175</v>
      </c>
      <c r="T2168" s="56">
        <v>0.37060991839928192</v>
      </c>
      <c r="U2168" s="46">
        <v>16.104873385608247</v>
      </c>
      <c r="V2168" s="76">
        <v>7566306145991.7402</v>
      </c>
      <c r="W2168" s="84">
        <v>2387.6543686758587</v>
      </c>
      <c r="X2168" s="82">
        <v>4.4310873313207835E-2</v>
      </c>
      <c r="Y2168" s="476">
        <v>2.0000000000000001E-4</v>
      </c>
    </row>
    <row r="2169" spans="1:25" x14ac:dyDescent="0.2">
      <c r="A2169" s="475">
        <v>2165</v>
      </c>
      <c r="B2169" s="56">
        <v>0.38312058764730994</v>
      </c>
      <c r="C2169" s="46">
        <v>2515.0683767471396</v>
      </c>
      <c r="D2169" s="56">
        <v>0.78168073737573729</v>
      </c>
      <c r="E2169" s="56">
        <v>0.37457608723377001</v>
      </c>
      <c r="F2169" s="250">
        <v>2025.82</v>
      </c>
      <c r="G2169" s="76">
        <v>204162795871.92703</v>
      </c>
      <c r="H2169" s="46">
        <v>19753239.937141076</v>
      </c>
      <c r="I2169" s="76">
        <v>409712307452.54517</v>
      </c>
      <c r="J2169" s="56">
        <v>7.0684300777443698E-2</v>
      </c>
      <c r="K2169" s="76">
        <v>26956374728.419205</v>
      </c>
      <c r="L2169" s="76">
        <v>51418651501.155159</v>
      </c>
      <c r="M2169" s="76">
        <v>174614146840.71191</v>
      </c>
      <c r="N2169" s="76">
        <v>100866606997.41176</v>
      </c>
      <c r="O2169" s="76">
        <v>22420.594949608312</v>
      </c>
      <c r="P2169" s="46">
        <v>506058.17791024421</v>
      </c>
      <c r="Q2169" s="46">
        <v>329097.73663177877</v>
      </c>
      <c r="R2169" s="76">
        <v>1021164935809.2587</v>
      </c>
      <c r="S2169" s="56">
        <v>0.44742003164856103</v>
      </c>
      <c r="T2169" s="56">
        <v>0.16614801033618395</v>
      </c>
      <c r="U2169" s="46">
        <v>22.345304300464782</v>
      </c>
      <c r="V2169" s="76">
        <v>4078774376250.9072</v>
      </c>
      <c r="W2169" s="84">
        <v>1287.0931401093476</v>
      </c>
      <c r="X2169" s="82">
        <v>3.372743945220303E-2</v>
      </c>
      <c r="Y2169" s="476">
        <v>2.0000000000000001E-4</v>
      </c>
    </row>
    <row r="2170" spans="1:25" x14ac:dyDescent="0.2">
      <c r="A2170" s="475">
        <v>2166</v>
      </c>
      <c r="B2170" s="56">
        <v>0.42103316496389959</v>
      </c>
      <c r="C2170" s="46">
        <v>5084.920038999956</v>
      </c>
      <c r="D2170" s="56">
        <v>0.78007317284935596</v>
      </c>
      <c r="E2170" s="56">
        <v>0.27361894113803042</v>
      </c>
      <c r="F2170" s="250">
        <v>2027.4</v>
      </c>
      <c r="G2170" s="76">
        <v>46315958603.919876</v>
      </c>
      <c r="H2170" s="46">
        <v>19609695.190618094</v>
      </c>
      <c r="I2170" s="76">
        <v>412714795615.54248</v>
      </c>
      <c r="J2170" s="56">
        <v>0.26086121117524774</v>
      </c>
      <c r="K2170" s="76">
        <v>29705944533.922604</v>
      </c>
      <c r="L2170" s="76">
        <v>37917200563.956314</v>
      </c>
      <c r="M2170" s="76">
        <v>0</v>
      </c>
      <c r="N2170" s="76">
        <v>45292609750.900627</v>
      </c>
      <c r="O2170" s="76">
        <v>14320.039658097081</v>
      </c>
      <c r="P2170" s="46">
        <v>332095.36135240621</v>
      </c>
      <c r="Q2170" s="46">
        <v>193245.82141135295</v>
      </c>
      <c r="R2170" s="76">
        <v>624640216065.41663</v>
      </c>
      <c r="S2170" s="56">
        <v>0.38040256443900483</v>
      </c>
      <c r="T2170" s="56">
        <v>0.19598366790324923</v>
      </c>
      <c r="U2170" s="46">
        <v>15.000813701050379</v>
      </c>
      <c r="V2170" s="76">
        <v>2058719977247.6748</v>
      </c>
      <c r="W2170" s="84">
        <v>650.14044637816914</v>
      </c>
      <c r="X2170" s="82">
        <v>4.7612705584019102E-2</v>
      </c>
      <c r="Y2170" s="476">
        <v>2.0000000000000001E-4</v>
      </c>
    </row>
    <row r="2171" spans="1:25" x14ac:dyDescent="0.2">
      <c r="A2171" s="475">
        <v>2167</v>
      </c>
      <c r="B2171" s="56">
        <v>0.2263740444276145</v>
      </c>
      <c r="C2171" s="46">
        <v>2620.9315555588896</v>
      </c>
      <c r="D2171" s="56">
        <v>0.69183015657016289</v>
      </c>
      <c r="E2171" s="56">
        <v>0.40146572527363039</v>
      </c>
      <c r="F2171" s="250">
        <v>2024.63</v>
      </c>
      <c r="G2171" s="76">
        <v>315213487803.38495</v>
      </c>
      <c r="H2171" s="46">
        <v>15856646.449981194</v>
      </c>
      <c r="I2171" s="76">
        <v>315451609189.37885</v>
      </c>
      <c r="J2171" s="56">
        <v>0.17651511225294736</v>
      </c>
      <c r="K2171" s="76">
        <v>4804347127.6588326</v>
      </c>
      <c r="L2171" s="76">
        <v>0</v>
      </c>
      <c r="M2171" s="76">
        <v>207599216656.96057</v>
      </c>
      <c r="N2171" s="76">
        <v>82749608213.673157</v>
      </c>
      <c r="O2171" s="76">
        <v>30053.502357601836</v>
      </c>
      <c r="P2171" s="46">
        <v>521230.36969143071</v>
      </c>
      <c r="Q2171" s="46">
        <v>344173.65128788154</v>
      </c>
      <c r="R2171" s="76">
        <v>977648989997.37671</v>
      </c>
      <c r="S2171" s="56">
        <v>0.55012102771808447</v>
      </c>
      <c r="T2171" s="56">
        <v>0.36262732425891647</v>
      </c>
      <c r="U2171" s="46">
        <v>18.314285373426539</v>
      </c>
      <c r="V2171" s="76">
        <v>7012891079199.4648</v>
      </c>
      <c r="W2171" s="84">
        <v>2209.5246132574034</v>
      </c>
      <c r="X2171" s="82">
        <v>4.0662943777228178E-2</v>
      </c>
      <c r="Y2171" s="476">
        <v>2.0000000000000001E-4</v>
      </c>
    </row>
    <row r="2172" spans="1:25" x14ac:dyDescent="0.2">
      <c r="A2172" s="475">
        <v>2168</v>
      </c>
      <c r="B2172" s="56">
        <v>0.58478534665425408</v>
      </c>
      <c r="C2172" s="46">
        <v>2241.418745882856</v>
      </c>
      <c r="D2172" s="56">
        <v>0.71078703719407521</v>
      </c>
      <c r="E2172" s="56">
        <v>0.59645319464176028</v>
      </c>
      <c r="F2172" s="250">
        <v>2025.22</v>
      </c>
      <c r="G2172" s="76">
        <v>155401900182.26807</v>
      </c>
      <c r="H2172" s="46">
        <v>17508650.8905208</v>
      </c>
      <c r="I2172" s="76">
        <v>534590395677.32953</v>
      </c>
      <c r="J2172" s="56">
        <v>0.41161362653724842</v>
      </c>
      <c r="K2172" s="76">
        <v>27757435371.308502</v>
      </c>
      <c r="L2172" s="76">
        <v>29167199023.327682</v>
      </c>
      <c r="M2172" s="76">
        <v>94734850507.164719</v>
      </c>
      <c r="N2172" s="76">
        <v>45994723859.379524</v>
      </c>
      <c r="O2172" s="76">
        <v>30285.852099606629</v>
      </c>
      <c r="P2172" s="46">
        <v>293726.62572921498</v>
      </c>
      <c r="Q2172" s="46">
        <v>165799.82929291108</v>
      </c>
      <c r="R2172" s="76">
        <v>917775487970.51001</v>
      </c>
      <c r="S2172" s="56">
        <v>0.53379852043895837</v>
      </c>
      <c r="T2172" s="56">
        <v>0.39411115644755296</v>
      </c>
      <c r="U2172" s="46">
        <v>15.479357981207409</v>
      </c>
      <c r="V2172" s="76">
        <v>6428066122320.5566</v>
      </c>
      <c r="W2172" s="84">
        <v>2028.3246966276201</v>
      </c>
      <c r="X2172" s="82">
        <v>4.5208238985622123E-2</v>
      </c>
      <c r="Y2172" s="476">
        <v>2.0000000000000001E-4</v>
      </c>
    </row>
    <row r="2173" spans="1:25" x14ac:dyDescent="0.2">
      <c r="A2173" s="475">
        <v>2169</v>
      </c>
      <c r="B2173" s="56">
        <v>0.52345856309821026</v>
      </c>
      <c r="C2173" s="46">
        <v>1500</v>
      </c>
      <c r="D2173" s="56">
        <v>0.74460448889759023</v>
      </c>
      <c r="E2173" s="56">
        <v>0.34389207541822941</v>
      </c>
      <c r="F2173" s="250">
        <v>2024.55</v>
      </c>
      <c r="G2173" s="76">
        <v>372019980476.85974</v>
      </c>
      <c r="H2173" s="46">
        <v>19157178.277206402</v>
      </c>
      <c r="I2173" s="76">
        <v>415798771439.33716</v>
      </c>
      <c r="J2173" s="56">
        <v>0.26292607152211622</v>
      </c>
      <c r="K2173" s="76">
        <v>14855336014.163784</v>
      </c>
      <c r="L2173" s="76">
        <v>9412482842.6289501</v>
      </c>
      <c r="M2173" s="76">
        <v>291633973464.87036</v>
      </c>
      <c r="N2173" s="76">
        <v>47129087449.171997</v>
      </c>
      <c r="O2173" s="76">
        <v>23550.362112274073</v>
      </c>
      <c r="P2173" s="46">
        <v>327347.93870918441</v>
      </c>
      <c r="Q2173" s="46">
        <v>190489.93522249284</v>
      </c>
      <c r="R2173" s="76">
        <v>1180311846167.6299</v>
      </c>
      <c r="S2173" s="56">
        <v>0.58473988958489098</v>
      </c>
      <c r="T2173" s="56">
        <v>0.37598678140941078</v>
      </c>
      <c r="U2173" s="46">
        <v>17.975837740411322</v>
      </c>
      <c r="V2173" s="76">
        <v>8745954652377.5195</v>
      </c>
      <c r="W2173" s="84">
        <v>2761.9514045458995</v>
      </c>
      <c r="X2173" s="82">
        <v>4.065074941144825E-2</v>
      </c>
      <c r="Y2173" s="476">
        <v>2.0000000000000001E-4</v>
      </c>
    </row>
    <row r="2174" spans="1:25" x14ac:dyDescent="0.2">
      <c r="A2174" s="475">
        <v>2170</v>
      </c>
      <c r="B2174" s="56">
        <v>0.37794703654333428</v>
      </c>
      <c r="C2174" s="46">
        <v>4129.6112539917349</v>
      </c>
      <c r="D2174" s="56">
        <v>1.1640548704381268</v>
      </c>
      <c r="E2174" s="56">
        <v>0.52708988414765767</v>
      </c>
      <c r="F2174" s="250">
        <v>2026.16</v>
      </c>
      <c r="G2174" s="76">
        <v>166993809754.24136</v>
      </c>
      <c r="H2174" s="46">
        <v>33584435.885675803</v>
      </c>
      <c r="I2174" s="76">
        <v>614963732962.0553</v>
      </c>
      <c r="J2174" s="56">
        <v>2.9014251055984319E-2</v>
      </c>
      <c r="K2174" s="76">
        <v>35162525753.883797</v>
      </c>
      <c r="L2174" s="76">
        <v>53193632584.079849</v>
      </c>
      <c r="M2174" s="76">
        <v>65407506279.355095</v>
      </c>
      <c r="N2174" s="76">
        <v>5404816112.0347548</v>
      </c>
      <c r="O2174" s="76">
        <v>14676.700147253838</v>
      </c>
      <c r="P2174" s="46">
        <v>85639.315188622073</v>
      </c>
      <c r="Q2174" s="46">
        <v>17709.807614868969</v>
      </c>
      <c r="R2174" s="76">
        <v>1001110690716.7866</v>
      </c>
      <c r="S2174" s="56">
        <v>0.31473848988641923</v>
      </c>
      <c r="T2174" s="56">
        <v>0.14099614448323841</v>
      </c>
      <c r="U2174" s="46">
        <v>25.462051236652297</v>
      </c>
      <c r="V2174" s="76">
        <v>3788666745319.5654</v>
      </c>
      <c r="W2174" s="84">
        <v>1194.0983131280575</v>
      </c>
      <c r="X2174" s="82">
        <v>3.0030313283689093E-2</v>
      </c>
      <c r="Y2174" s="476">
        <v>2.0000000000000001E-4</v>
      </c>
    </row>
    <row r="2175" spans="1:25" x14ac:dyDescent="0.2">
      <c r="A2175" s="475">
        <v>2171</v>
      </c>
      <c r="B2175" s="56">
        <v>0.39046166176565084</v>
      </c>
      <c r="C2175" s="46">
        <v>5534.2175023929713</v>
      </c>
      <c r="D2175" s="56">
        <v>1.0549573764370981</v>
      </c>
      <c r="E2175" s="56">
        <v>0.42601259071267578</v>
      </c>
      <c r="F2175" s="250">
        <v>2024.32</v>
      </c>
      <c r="G2175" s="76">
        <v>159328266277.13919</v>
      </c>
      <c r="H2175" s="46">
        <v>32788027.343691245</v>
      </c>
      <c r="I2175" s="76">
        <v>741487330160.19678</v>
      </c>
      <c r="J2175" s="56">
        <v>0.19750871076212917</v>
      </c>
      <c r="K2175" s="76">
        <v>28872148324.428497</v>
      </c>
      <c r="L2175" s="76">
        <v>0</v>
      </c>
      <c r="M2175" s="76">
        <v>146395836563.94925</v>
      </c>
      <c r="N2175" s="76">
        <v>40621359124.015877</v>
      </c>
      <c r="O2175" s="76">
        <v>22572.851261731092</v>
      </c>
      <c r="P2175" s="46">
        <v>223930.09167489083</v>
      </c>
      <c r="Q2175" s="46">
        <v>133016.17382196872</v>
      </c>
      <c r="R2175" s="76">
        <v>1216730598690.2197</v>
      </c>
      <c r="S2175" s="56">
        <v>0.4033423671585013</v>
      </c>
      <c r="T2175" s="56">
        <v>0.18673494169841329</v>
      </c>
      <c r="U2175" s="46">
        <v>17.048902771651772</v>
      </c>
      <c r="V2175" s="76">
        <v>4182897471115.7705</v>
      </c>
      <c r="W2175" s="84">
        <v>1319.0329414313476</v>
      </c>
      <c r="X2175" s="82">
        <v>4.3982642648290049E-2</v>
      </c>
      <c r="Y2175" s="476">
        <v>2.0000000000000001E-4</v>
      </c>
    </row>
    <row r="2176" spans="1:25" x14ac:dyDescent="0.2">
      <c r="A2176" s="475">
        <v>2172</v>
      </c>
      <c r="B2176" s="56">
        <v>0.56179045816599571</v>
      </c>
      <c r="C2176" s="46">
        <v>6028.7818850758922</v>
      </c>
      <c r="D2176" s="56">
        <v>0.80167183648272589</v>
      </c>
      <c r="E2176" s="56">
        <v>0.37616949672179811</v>
      </c>
      <c r="F2176" s="250">
        <v>2025.34</v>
      </c>
      <c r="G2176" s="76">
        <v>248692963120.34818</v>
      </c>
      <c r="H2176" s="46">
        <v>19761915.10794656</v>
      </c>
      <c r="I2176" s="76">
        <v>598241156232.26587</v>
      </c>
      <c r="J2176" s="56">
        <v>0.36877124323885857</v>
      </c>
      <c r="K2176" s="76">
        <v>29665097606.389824</v>
      </c>
      <c r="L2176" s="76">
        <v>1770691232.8128908</v>
      </c>
      <c r="M2176" s="76">
        <v>155189441069.98358</v>
      </c>
      <c r="N2176" s="76">
        <v>84928513729.345001</v>
      </c>
      <c r="O2176" s="76">
        <v>32456.736036911363</v>
      </c>
      <c r="P2176" s="46">
        <v>452196.08060870873</v>
      </c>
      <c r="Q2176" s="46">
        <v>285812.21801302361</v>
      </c>
      <c r="R2176" s="76">
        <v>1244556004133.0527</v>
      </c>
      <c r="S2176" s="56">
        <v>0.54821049167651525</v>
      </c>
      <c r="T2176" s="56">
        <v>0.34314094722485217</v>
      </c>
      <c r="U2176" s="46">
        <v>16.373008131930046</v>
      </c>
      <c r="V2176" s="76">
        <v>7584662361712.6562</v>
      </c>
      <c r="W2176" s="84">
        <v>2393.26870180988</v>
      </c>
      <c r="X2176" s="82">
        <v>4.5314652776401447E-2</v>
      </c>
      <c r="Y2176" s="476">
        <v>2.0000000000000001E-4</v>
      </c>
    </row>
    <row r="2177" spans="1:25" x14ac:dyDescent="0.2">
      <c r="A2177" s="475">
        <v>2173</v>
      </c>
      <c r="B2177" s="56">
        <v>0.64984180971531413</v>
      </c>
      <c r="C2177" s="46">
        <v>3119.0066314555661</v>
      </c>
      <c r="D2177" s="56">
        <v>0.58236103913434012</v>
      </c>
      <c r="E2177" s="56">
        <v>0.47201265606387011</v>
      </c>
      <c r="F2177" s="250">
        <v>2024.28</v>
      </c>
      <c r="G2177" s="76">
        <v>147363207118.46115</v>
      </c>
      <c r="H2177" s="46">
        <v>12002149.3640009</v>
      </c>
      <c r="I2177" s="76">
        <v>267127586211.02771</v>
      </c>
      <c r="J2177" s="56">
        <v>0.24278930610358651</v>
      </c>
      <c r="K2177" s="76">
        <v>7588108014.7730951</v>
      </c>
      <c r="L2177" s="76">
        <v>0</v>
      </c>
      <c r="M2177" s="76">
        <v>105245985659.6163</v>
      </c>
      <c r="N2177" s="76">
        <v>60575124943.310783</v>
      </c>
      <c r="O2177" s="76">
        <v>12428.42446993838</v>
      </c>
      <c r="P2177" s="46">
        <v>410611.94981559401</v>
      </c>
      <c r="Q2177" s="46">
        <v>259546.33034142555</v>
      </c>
      <c r="R2177" s="76">
        <v>610737534978.76453</v>
      </c>
      <c r="S2177" s="56">
        <v>0.49381101598626681</v>
      </c>
      <c r="T2177" s="56">
        <v>0.30964192737199059</v>
      </c>
      <c r="U2177" s="46">
        <v>17.625016351638504</v>
      </c>
      <c r="V2177" s="76">
        <v>3728427502244.8359</v>
      </c>
      <c r="W2177" s="84">
        <v>1176.0813999040024</v>
      </c>
      <c r="X2177" s="82">
        <v>4.0723398524831332E-2</v>
      </c>
      <c r="Y2177" s="476">
        <v>2.0000000000000001E-4</v>
      </c>
    </row>
    <row r="2178" spans="1:25" x14ac:dyDescent="0.2">
      <c r="A2178" s="475">
        <v>2174</v>
      </c>
      <c r="B2178" s="56">
        <v>0.56410490465164576</v>
      </c>
      <c r="C2178" s="46">
        <v>4217.8910977011519</v>
      </c>
      <c r="D2178" s="56">
        <v>1.0374697230314736</v>
      </c>
      <c r="E2178" s="56">
        <v>0.27742774256554381</v>
      </c>
      <c r="F2178" s="250">
        <v>2026.78</v>
      </c>
      <c r="G2178" s="76">
        <v>215196884502.75177</v>
      </c>
      <c r="H2178" s="46">
        <v>33915930.246488996</v>
      </c>
      <c r="I2178" s="76">
        <v>729826289151.60413</v>
      </c>
      <c r="J2178" s="56">
        <v>0.26796554938930139</v>
      </c>
      <c r="K2178" s="76">
        <v>27892800233.274902</v>
      </c>
      <c r="L2178" s="76">
        <v>39871858392.190842</v>
      </c>
      <c r="M2178" s="76">
        <v>25534129101.613659</v>
      </c>
      <c r="N2178" s="76">
        <v>21960374800.658283</v>
      </c>
      <c r="O2178" s="76">
        <v>10000</v>
      </c>
      <c r="P2178" s="46">
        <v>183007.94948269118</v>
      </c>
      <c r="Q2178" s="46">
        <v>82136.36560543321</v>
      </c>
      <c r="R2178" s="76">
        <v>1207395605142.9722</v>
      </c>
      <c r="S2178" s="56">
        <v>0.46119356773019299</v>
      </c>
      <c r="T2178" s="56">
        <v>0.29331808789893682</v>
      </c>
      <c r="U2178" s="46">
        <v>16.526563871471794</v>
      </c>
      <c r="V2178" s="76">
        <v>6360210533656.6816</v>
      </c>
      <c r="W2178" s="84">
        <v>2005.1420895405161</v>
      </c>
      <c r="X2178" s="82">
        <v>4.5104834697827598E-2</v>
      </c>
      <c r="Y2178" s="476">
        <v>2.0000000000000001E-4</v>
      </c>
    </row>
    <row r="2179" spans="1:25" x14ac:dyDescent="0.2">
      <c r="A2179" s="475">
        <v>2175</v>
      </c>
      <c r="B2179" s="56">
        <v>0.63029807724198805</v>
      </c>
      <c r="C2179" s="46">
        <v>2091.2581116778301</v>
      </c>
      <c r="D2179" s="56">
        <v>0.72542450205302944</v>
      </c>
      <c r="E2179" s="56">
        <v>0.18873492794130853</v>
      </c>
      <c r="F2179" s="250">
        <v>2024.86</v>
      </c>
      <c r="G2179" s="76">
        <v>341780708032.29541</v>
      </c>
      <c r="H2179" s="46">
        <v>17598137.422114477</v>
      </c>
      <c r="I2179" s="76">
        <v>466796761647.23969</v>
      </c>
      <c r="J2179" s="56">
        <v>0.36448191627428617</v>
      </c>
      <c r="K2179" s="76">
        <v>10397587699.195137</v>
      </c>
      <c r="L2179" s="76">
        <v>7220589725.1190434</v>
      </c>
      <c r="M2179" s="76">
        <v>329176552142.12708</v>
      </c>
      <c r="N2179" s="76">
        <v>100184187650.03406</v>
      </c>
      <c r="O2179" s="76">
        <v>43524.854683768026</v>
      </c>
      <c r="P2179" s="46">
        <v>581806.00289632962</v>
      </c>
      <c r="Q2179" s="46">
        <v>391842.35216581018</v>
      </c>
      <c r="R2179" s="76">
        <v>1354730023195.4468</v>
      </c>
      <c r="S2179" s="56">
        <v>0.60525722210139621</v>
      </c>
      <c r="T2179" s="56">
        <v>0.36132234168411725</v>
      </c>
      <c r="U2179" s="46">
        <v>17.155554446690932</v>
      </c>
      <c r="V2179" s="76">
        <v>9162041664835.2871</v>
      </c>
      <c r="W2179" s="84">
        <v>2891.6346805756998</v>
      </c>
      <c r="X2179" s="82">
        <v>4.281383465777798E-2</v>
      </c>
      <c r="Y2179" s="476">
        <v>2.0000000000000001E-4</v>
      </c>
    </row>
    <row r="2180" spans="1:25" x14ac:dyDescent="0.2">
      <c r="A2180" s="475">
        <v>2176</v>
      </c>
      <c r="B2180" s="56">
        <v>0.57003285795741543</v>
      </c>
      <c r="C2180" s="46">
        <v>4481.8331104788022</v>
      </c>
      <c r="D2180" s="56">
        <v>0.61382695205448567</v>
      </c>
      <c r="E2180" s="56">
        <v>0.59471593015799495</v>
      </c>
      <c r="F2180" s="250">
        <v>2023.88</v>
      </c>
      <c r="G2180" s="76">
        <v>367826558189.12555</v>
      </c>
      <c r="H2180" s="46">
        <v>13006819.485146454</v>
      </c>
      <c r="I2180" s="76">
        <v>304167897979.47919</v>
      </c>
      <c r="J2180" s="56">
        <v>0.20179170866536722</v>
      </c>
      <c r="K2180" s="76">
        <v>7562388507.9023705</v>
      </c>
      <c r="L2180" s="76">
        <v>0</v>
      </c>
      <c r="M2180" s="76">
        <v>406823356977.29327</v>
      </c>
      <c r="N2180" s="76">
        <v>18273954858.348988</v>
      </c>
      <c r="O2180" s="76">
        <v>24889.959990822339</v>
      </c>
      <c r="P2180" s="46">
        <v>155907.19825718104</v>
      </c>
      <c r="Q2180" s="46">
        <v>67599.253306239887</v>
      </c>
      <c r="R2180" s="76">
        <v>1031893037824.3861</v>
      </c>
      <c r="S2180" s="56">
        <v>0.61116706322092484</v>
      </c>
      <c r="T2180" s="56">
        <v>0.38472547771322574</v>
      </c>
      <c r="U2180" s="46">
        <v>18.527273408740438</v>
      </c>
      <c r="V2180" s="76">
        <v>8129085176337.75</v>
      </c>
      <c r="W2180" s="84">
        <v>2564.1371799479762</v>
      </c>
      <c r="X2180" s="82">
        <v>3.92811425312257E-2</v>
      </c>
      <c r="Y2180" s="476">
        <v>2.0000000000000001E-4</v>
      </c>
    </row>
    <row r="2181" spans="1:25" x14ac:dyDescent="0.2">
      <c r="A2181" s="475">
        <v>2177</v>
      </c>
      <c r="B2181" s="56">
        <v>0.49787861726220639</v>
      </c>
      <c r="C2181" s="46">
        <v>4481.0499151700305</v>
      </c>
      <c r="D2181" s="56">
        <v>0.34243919796332861</v>
      </c>
      <c r="E2181" s="56">
        <v>0.36452331875962063</v>
      </c>
      <c r="F2181" s="250">
        <v>2023.75</v>
      </c>
      <c r="G2181" s="76">
        <v>256683833734.10071</v>
      </c>
      <c r="H2181" s="46">
        <v>5732406.2437654249</v>
      </c>
      <c r="I2181" s="76">
        <v>230164288926.44763</v>
      </c>
      <c r="J2181" s="56">
        <v>0.49787861726220639</v>
      </c>
      <c r="K2181" s="76">
        <v>5941168283.8756618</v>
      </c>
      <c r="L2181" s="76">
        <v>0</v>
      </c>
      <c r="M2181" s="76">
        <v>329031753607.70428</v>
      </c>
      <c r="N2181" s="76">
        <v>45834966926.337631</v>
      </c>
      <c r="O2181" s="76">
        <v>38216.804999573542</v>
      </c>
      <c r="P2181" s="46">
        <v>377028.84182325169</v>
      </c>
      <c r="Q2181" s="46">
        <v>196576.34287402019</v>
      </c>
      <c r="R2181" s="76">
        <v>821836621978.39111</v>
      </c>
      <c r="S2181" s="56">
        <v>0.68255020636239017</v>
      </c>
      <c r="T2181" s="56">
        <v>0.43811527175226506</v>
      </c>
      <c r="U2181" s="46">
        <v>17.254556871093968</v>
      </c>
      <c r="V2181" s="76">
        <v>6942196963569.0625</v>
      </c>
      <c r="W2181" s="84">
        <v>2192.5516170295791</v>
      </c>
      <c r="X2181" s="82">
        <v>4.160051662416564E-2</v>
      </c>
      <c r="Y2181" s="476">
        <v>2.0000000000000001E-4</v>
      </c>
    </row>
    <row r="2182" spans="1:25" x14ac:dyDescent="0.2">
      <c r="A2182" s="475">
        <v>2178</v>
      </c>
      <c r="B2182" s="56">
        <v>0.3782470087811387</v>
      </c>
      <c r="C2182" s="46">
        <v>1500</v>
      </c>
      <c r="D2182" s="56">
        <v>0.2</v>
      </c>
      <c r="E2182" s="56">
        <v>0.23905049167337744</v>
      </c>
      <c r="F2182" s="250">
        <v>2028.03</v>
      </c>
      <c r="G2182" s="76">
        <v>10959260404.032293</v>
      </c>
      <c r="H2182" s="46">
        <v>3232333.5052779512</v>
      </c>
      <c r="I2182" s="76">
        <v>130982514399.79733</v>
      </c>
      <c r="J2182" s="56">
        <v>0.3782470087811387</v>
      </c>
      <c r="K2182" s="76">
        <v>12493643465.079826</v>
      </c>
      <c r="L2182" s="76">
        <v>31319086814.553749</v>
      </c>
      <c r="M2182" s="76">
        <v>0</v>
      </c>
      <c r="N2182" s="76">
        <v>10049614770.719368</v>
      </c>
      <c r="O2182" s="76">
        <v>28063.866946071059</v>
      </c>
      <c r="P2182" s="46">
        <v>120679.62499999911</v>
      </c>
      <c r="Q2182" s="46">
        <v>39736.574999999604</v>
      </c>
      <c r="R2182" s="76">
        <v>184844859450.15027</v>
      </c>
      <c r="S2182" s="56">
        <v>0.43640240049762324</v>
      </c>
      <c r="T2182" s="56">
        <v>0.29635528415721474</v>
      </c>
      <c r="U2182" s="46">
        <v>13.984874145784811</v>
      </c>
      <c r="V2182" s="76">
        <v>956309186810.44312</v>
      </c>
      <c r="W2182" s="84">
        <v>301.70959485516971</v>
      </c>
      <c r="X2182" s="82">
        <v>4.6308551336224989E-2</v>
      </c>
      <c r="Y2182" s="476">
        <v>2.0000000000000001E-4</v>
      </c>
    </row>
    <row r="2183" spans="1:25" x14ac:dyDescent="0.2">
      <c r="A2183" s="475">
        <v>2179</v>
      </c>
      <c r="B2183" s="56">
        <v>0.54287898470397511</v>
      </c>
      <c r="C2183" s="46">
        <v>4701.154232257376</v>
      </c>
      <c r="D2183" s="56">
        <v>0.35340160987523589</v>
      </c>
      <c r="E2183" s="56">
        <v>0.42395070620183883</v>
      </c>
      <c r="F2183" s="250">
        <v>2025.8</v>
      </c>
      <c r="G2183" s="76">
        <v>79140768120.925262</v>
      </c>
      <c r="H2183" s="46">
        <v>6150176.2987308018</v>
      </c>
      <c r="I2183" s="76">
        <v>243002188366.74545</v>
      </c>
      <c r="J2183" s="56">
        <v>0.49369546429615829</v>
      </c>
      <c r="K2183" s="76">
        <v>15780279568.572588</v>
      </c>
      <c r="L2183" s="76">
        <v>20433614911.603191</v>
      </c>
      <c r="M2183" s="76">
        <v>68425167645.489464</v>
      </c>
      <c r="N2183" s="76">
        <v>314874322142.25995</v>
      </c>
      <c r="O2183" s="76">
        <v>36551.626942655254</v>
      </c>
      <c r="P2183" s="46">
        <v>1866778.1482255878</v>
      </c>
      <c r="Q2183" s="46">
        <v>1313630.665122184</v>
      </c>
      <c r="R2183" s="76">
        <v>716727172016.72266</v>
      </c>
      <c r="S2183" s="56">
        <v>0.41342917638832732</v>
      </c>
      <c r="T2183" s="56">
        <v>0.29584776366193338</v>
      </c>
      <c r="U2183" s="46">
        <v>15.180307153955489</v>
      </c>
      <c r="V2183" s="76">
        <v>3633771177578.0161</v>
      </c>
      <c r="W2183" s="84">
        <v>1147.0574084053601</v>
      </c>
      <c r="X2183" s="82">
        <v>4.7143341601961271E-2</v>
      </c>
      <c r="Y2183" s="476">
        <v>2.0000000000000001E-4</v>
      </c>
    </row>
    <row r="2184" spans="1:25" x14ac:dyDescent="0.2">
      <c r="A2184" s="475">
        <v>2180</v>
      </c>
      <c r="B2184" s="56">
        <v>0.4609119494506132</v>
      </c>
      <c r="C2184" s="46">
        <v>1500</v>
      </c>
      <c r="D2184" s="56">
        <v>0.84571813613831481</v>
      </c>
      <c r="E2184" s="56">
        <v>0.7</v>
      </c>
      <c r="F2184" s="250">
        <v>2024.21</v>
      </c>
      <c r="G2184" s="76">
        <v>331703197818.37341</v>
      </c>
      <c r="H2184" s="46">
        <v>24088784.585759148</v>
      </c>
      <c r="I2184" s="76">
        <v>386890086226.28082</v>
      </c>
      <c r="J2184" s="56">
        <v>6.1633152474211639E-2</v>
      </c>
      <c r="K2184" s="76">
        <v>18634242737.570965</v>
      </c>
      <c r="L2184" s="76">
        <v>0</v>
      </c>
      <c r="M2184" s="76">
        <v>256599076213.82452</v>
      </c>
      <c r="N2184" s="76">
        <v>14483683887.51483</v>
      </c>
      <c r="O2184" s="76">
        <v>35498.143057037363</v>
      </c>
      <c r="P2184" s="46">
        <v>146802.22651674348</v>
      </c>
      <c r="Q2184" s="46">
        <v>59625.739885380142</v>
      </c>
      <c r="R2184" s="76">
        <v>1087059403768.1592</v>
      </c>
      <c r="S2184" s="56">
        <v>0.52044817649121111</v>
      </c>
      <c r="T2184" s="56">
        <v>0.29805339340016612</v>
      </c>
      <c r="U2184" s="46">
        <v>19.843950667176223</v>
      </c>
      <c r="V2184" s="76">
        <v>6960010301924.4082</v>
      </c>
      <c r="W2184" s="84">
        <v>2193.5748546094446</v>
      </c>
      <c r="X2184" s="82">
        <v>3.7289731840404725E-2</v>
      </c>
      <c r="Y2184" s="476">
        <v>2.0000000000000001E-4</v>
      </c>
    </row>
    <row r="2185" spans="1:25" x14ac:dyDescent="0.2">
      <c r="A2185" s="475">
        <v>2181</v>
      </c>
      <c r="B2185" s="56">
        <v>0.38246759657651103</v>
      </c>
      <c r="C2185" s="46">
        <v>2841.7776026971624</v>
      </c>
      <c r="D2185" s="56">
        <v>0.994294167005908</v>
      </c>
      <c r="E2185" s="56">
        <v>0.43516874416749912</v>
      </c>
      <c r="F2185" s="250">
        <v>2023.75</v>
      </c>
      <c r="G2185" s="76">
        <v>351436496243.70746</v>
      </c>
      <c r="H2185" s="46">
        <v>31168051.349077504</v>
      </c>
      <c r="I2185" s="76">
        <v>561943586515.29126</v>
      </c>
      <c r="J2185" s="56">
        <v>9.241559390053955E-2</v>
      </c>
      <c r="K2185" s="76">
        <v>12350047536.640808</v>
      </c>
      <c r="L2185" s="76">
        <v>0</v>
      </c>
      <c r="M2185" s="76">
        <v>411572485264.82404</v>
      </c>
      <c r="N2185" s="76">
        <v>120858539007.03255</v>
      </c>
      <c r="O2185" s="76">
        <v>17895.751575033049</v>
      </c>
      <c r="P2185" s="46">
        <v>650990.68188160565</v>
      </c>
      <c r="Q2185" s="46">
        <v>438281.31141490571</v>
      </c>
      <c r="R2185" s="76">
        <v>1531703113487.6201</v>
      </c>
      <c r="S2185" s="56">
        <v>0.49314451482591248</v>
      </c>
      <c r="T2185" s="56">
        <v>0.24932598768163891</v>
      </c>
      <c r="U2185" s="46">
        <v>18.477291161673058</v>
      </c>
      <c r="V2185" s="76">
        <v>7727554297396.2529</v>
      </c>
      <c r="W2185" s="84">
        <v>2439.7055713571453</v>
      </c>
      <c r="X2185" s="82">
        <v>3.9653877026933626E-2</v>
      </c>
      <c r="Y2185" s="476">
        <v>2.0000000000000001E-4</v>
      </c>
    </row>
    <row r="2186" spans="1:25" x14ac:dyDescent="0.2">
      <c r="A2186" s="475">
        <v>2182</v>
      </c>
      <c r="B2186" s="56">
        <v>0.51084482959453437</v>
      </c>
      <c r="C2186" s="46">
        <v>7118.7546363113906</v>
      </c>
      <c r="D2186" s="56">
        <v>1.2055569867090106</v>
      </c>
      <c r="E2186" s="56">
        <v>0.58947220320274685</v>
      </c>
      <c r="F2186" s="250">
        <v>2024.58</v>
      </c>
      <c r="G2186" s="76">
        <v>394234664894.93988</v>
      </c>
      <c r="H2186" s="46">
        <v>41273633.793909103</v>
      </c>
      <c r="I2186" s="76">
        <v>1109262707003.3394</v>
      </c>
      <c r="J2186" s="56">
        <v>0.44478062536202001</v>
      </c>
      <c r="K2186" s="76">
        <v>51121519056.197357</v>
      </c>
      <c r="L2186" s="76">
        <v>7326106261.6881695</v>
      </c>
      <c r="M2186" s="76">
        <v>265585205185.6203</v>
      </c>
      <c r="N2186" s="76">
        <v>26794422300.803822</v>
      </c>
      <c r="O2186" s="76">
        <v>36146.357832708469</v>
      </c>
      <c r="P2186" s="46">
        <v>193929.50768970433</v>
      </c>
      <c r="Q2186" s="46">
        <v>104501.61680200291</v>
      </c>
      <c r="R2186" s="76">
        <v>1846547365264.9512</v>
      </c>
      <c r="S2186" s="56">
        <v>0.56766405049120194</v>
      </c>
      <c r="T2186" s="56">
        <v>0.45093403353673139</v>
      </c>
      <c r="U2186" s="46">
        <v>15.766551360725822</v>
      </c>
      <c r="V2186" s="76">
        <v>14219985358745.076</v>
      </c>
      <c r="W2186" s="84">
        <v>4486.0904372593295</v>
      </c>
      <c r="X2186" s="82">
        <v>4.7188995860465106E-2</v>
      </c>
      <c r="Y2186" s="476">
        <v>2.0000000000000001E-4</v>
      </c>
    </row>
    <row r="2187" spans="1:25" x14ac:dyDescent="0.2">
      <c r="A2187" s="475">
        <v>2183</v>
      </c>
      <c r="B2187" s="56">
        <v>0.49977981663826671</v>
      </c>
      <c r="C2187" s="46">
        <v>5380.2031599352213</v>
      </c>
      <c r="D2187" s="56">
        <v>0.41469189038837934</v>
      </c>
      <c r="E2187" s="56">
        <v>0.42285693411977987</v>
      </c>
      <c r="F2187" s="250">
        <v>2024.95</v>
      </c>
      <c r="G2187" s="76">
        <v>249147479979.30484</v>
      </c>
      <c r="H2187" s="46">
        <v>7586768.4398119776</v>
      </c>
      <c r="I2187" s="76">
        <v>277259127071.44678</v>
      </c>
      <c r="J2187" s="56">
        <v>0.45831986144531156</v>
      </c>
      <c r="K2187" s="76">
        <v>5927566792.3413925</v>
      </c>
      <c r="L2187" s="76">
        <v>0</v>
      </c>
      <c r="M2187" s="76">
        <v>249966281367.17569</v>
      </c>
      <c r="N2187" s="76">
        <v>66856998269.255554</v>
      </c>
      <c r="O2187" s="76">
        <v>42563.621099957134</v>
      </c>
      <c r="P2187" s="46">
        <v>428998.8150423285</v>
      </c>
      <c r="Q2187" s="46">
        <v>258308.94747069458</v>
      </c>
      <c r="R2187" s="76">
        <v>909574778548.39282</v>
      </c>
      <c r="S2187" s="56">
        <v>0.65088174127697718</v>
      </c>
      <c r="T2187" s="56">
        <v>0.39001593284315311</v>
      </c>
      <c r="U2187" s="46">
        <v>17.189323923435346</v>
      </c>
      <c r="V2187" s="76">
        <v>6737835557740.8066</v>
      </c>
      <c r="W2187" s="84">
        <v>2126.6200018590589</v>
      </c>
      <c r="X2187" s="82">
        <v>4.2264304621281272E-2</v>
      </c>
      <c r="Y2187" s="476">
        <v>2.0000000000000001E-4</v>
      </c>
    </row>
    <row r="2188" spans="1:25" x14ac:dyDescent="0.2">
      <c r="A2188" s="475">
        <v>2184</v>
      </c>
      <c r="B2188" s="56">
        <v>0.36499045368317573</v>
      </c>
      <c r="C2188" s="46">
        <v>5975.2852779818222</v>
      </c>
      <c r="D2188" s="56">
        <v>0.89728937027748468</v>
      </c>
      <c r="E2188" s="56">
        <v>0.45335905631092682</v>
      </c>
      <c r="F2188" s="250">
        <v>2024.67</v>
      </c>
      <c r="G2188" s="76">
        <v>196421292958.3927</v>
      </c>
      <c r="H2188" s="46">
        <v>23856793.463880837</v>
      </c>
      <c r="I2188" s="76">
        <v>525497007047.56146</v>
      </c>
      <c r="J2188" s="56">
        <v>0.34363508757088213</v>
      </c>
      <c r="K2188" s="76">
        <v>12196162155.161144</v>
      </c>
      <c r="L2188" s="76">
        <v>0</v>
      </c>
      <c r="M2188" s="76">
        <v>152912400344.67584</v>
      </c>
      <c r="N2188" s="76">
        <v>69070861025.303513</v>
      </c>
      <c r="O2188" s="76">
        <v>22312.88462177373</v>
      </c>
      <c r="P2188" s="46">
        <v>487945.69995730987</v>
      </c>
      <c r="Q2188" s="46">
        <v>311155.12687665282</v>
      </c>
      <c r="R2188" s="76">
        <v>1018078495166.3636</v>
      </c>
      <c r="S2188" s="56">
        <v>0.52151750310266731</v>
      </c>
      <c r="T2188" s="56">
        <v>0.31724428283224215</v>
      </c>
      <c r="U2188" s="46">
        <v>16.59841427945744</v>
      </c>
      <c r="V2188" s="76">
        <v>5910877690856.2656</v>
      </c>
      <c r="W2188" s="84">
        <v>1865.1453222635319</v>
      </c>
      <c r="X2188" s="82">
        <v>4.3780284333963262E-2</v>
      </c>
      <c r="Y2188" s="476">
        <v>2.0000000000000001E-4</v>
      </c>
    </row>
    <row r="2189" spans="1:25" x14ac:dyDescent="0.2">
      <c r="A2189" s="475">
        <v>2185</v>
      </c>
      <c r="B2189" s="56">
        <v>0.35292223624849672</v>
      </c>
      <c r="C2189" s="46">
        <v>2436.2831465074933</v>
      </c>
      <c r="D2189" s="56">
        <v>0.86244321163833748</v>
      </c>
      <c r="E2189" s="56">
        <v>0.3437002723650332</v>
      </c>
      <c r="F2189" s="250">
        <v>2026.63</v>
      </c>
      <c r="G2189" s="76">
        <v>201805834869.96683</v>
      </c>
      <c r="H2189" s="46">
        <v>23804763.726007365</v>
      </c>
      <c r="I2189" s="76">
        <v>537815047250.33051</v>
      </c>
      <c r="J2189" s="56">
        <v>0.27177811590954015</v>
      </c>
      <c r="K2189" s="76">
        <v>42733248647.693306</v>
      </c>
      <c r="L2189" s="76">
        <v>121525330710.89401</v>
      </c>
      <c r="M2189" s="76">
        <v>41743697222.539627</v>
      </c>
      <c r="N2189" s="76">
        <v>27155011488.803169</v>
      </c>
      <c r="O2189" s="76">
        <v>22747.865954468616</v>
      </c>
      <c r="P2189" s="46">
        <v>211669.10862746148</v>
      </c>
      <c r="Q2189" s="46">
        <v>102547.41215819697</v>
      </c>
      <c r="R2189" s="76">
        <v>1008521296410.8182</v>
      </c>
      <c r="S2189" s="56">
        <v>0.48024770332854189</v>
      </c>
      <c r="T2189" s="56">
        <v>0.31284751894080881</v>
      </c>
      <c r="U2189" s="46">
        <v>16.733078742485944</v>
      </c>
      <c r="V2189" s="76">
        <v>5794966718927.9492</v>
      </c>
      <c r="W2189" s="84">
        <v>1826.912373099515</v>
      </c>
      <c r="X2189" s="82">
        <v>4.3679540313202418E-2</v>
      </c>
      <c r="Y2189" s="476">
        <v>2.0000000000000001E-4</v>
      </c>
    </row>
    <row r="2190" spans="1:25" x14ac:dyDescent="0.2">
      <c r="A2190" s="475">
        <v>2186</v>
      </c>
      <c r="B2190" s="56">
        <v>0.66529503412155777</v>
      </c>
      <c r="C2190" s="46">
        <v>4622.8655474701982</v>
      </c>
      <c r="D2190" s="56">
        <v>0.35338419593782583</v>
      </c>
      <c r="E2190" s="56">
        <v>0.36760815571481154</v>
      </c>
      <c r="F2190" s="250">
        <v>2024.46</v>
      </c>
      <c r="G2190" s="76">
        <v>115487283147.30745</v>
      </c>
      <c r="H2190" s="46">
        <v>5894505.9650803274</v>
      </c>
      <c r="I2190" s="76">
        <v>210578202381.29547</v>
      </c>
      <c r="J2190" s="56">
        <v>0.39013135989143255</v>
      </c>
      <c r="K2190" s="76">
        <v>4355614576.7624416</v>
      </c>
      <c r="L2190" s="76">
        <v>5724027795.6370783</v>
      </c>
      <c r="M2190" s="76">
        <v>84388645802.453262</v>
      </c>
      <c r="N2190" s="76">
        <v>86183961479.519608</v>
      </c>
      <c r="O2190" s="76">
        <v>22474.219355138797</v>
      </c>
      <c r="P2190" s="46">
        <v>533240.08231185842</v>
      </c>
      <c r="Q2190" s="46">
        <v>303518.52977030998</v>
      </c>
      <c r="R2190" s="76">
        <v>461423032267.73969</v>
      </c>
      <c r="S2190" s="56">
        <v>0.50245360734958189</v>
      </c>
      <c r="T2190" s="56">
        <v>0.4141264710865582</v>
      </c>
      <c r="U2190" s="46">
        <v>16.589294179958038</v>
      </c>
      <c r="V2190" s="76">
        <v>3637162661683.6416</v>
      </c>
      <c r="W2190" s="84">
        <v>1147.2068881073826</v>
      </c>
      <c r="X2190" s="82">
        <v>4.2026478541655261E-2</v>
      </c>
      <c r="Y2190" s="476">
        <v>2.0000000000000001E-4</v>
      </c>
    </row>
    <row r="2191" spans="1:25" x14ac:dyDescent="0.2">
      <c r="A2191" s="475">
        <v>2187</v>
      </c>
      <c r="B2191" s="56">
        <v>0.42529696853425314</v>
      </c>
      <c r="C2191" s="46">
        <v>1500</v>
      </c>
      <c r="D2191" s="56">
        <v>0.38247448183707916</v>
      </c>
      <c r="E2191" s="56">
        <v>0.41614400861766332</v>
      </c>
      <c r="F2191" s="250">
        <v>2024.02</v>
      </c>
      <c r="G2191" s="76">
        <v>306598019214.85553</v>
      </c>
      <c r="H2191" s="46">
        <v>6677502.3577963104</v>
      </c>
      <c r="I2191" s="76">
        <v>228849333273.39966</v>
      </c>
      <c r="J2191" s="56">
        <v>0.3678782888292581</v>
      </c>
      <c r="K2191" s="76">
        <v>3536816487.2441902</v>
      </c>
      <c r="L2191" s="76">
        <v>0</v>
      </c>
      <c r="M2191" s="76">
        <v>199097778105.3989</v>
      </c>
      <c r="N2191" s="76">
        <v>97868771107.405396</v>
      </c>
      <c r="O2191" s="76">
        <v>27771.584576695754</v>
      </c>
      <c r="P2191" s="46">
        <v>576160.76862677187</v>
      </c>
      <c r="Q2191" s="46">
        <v>332655.37799172197</v>
      </c>
      <c r="R2191" s="76">
        <v>841922793036.37134</v>
      </c>
      <c r="S2191" s="56">
        <v>0.61261532171463229</v>
      </c>
      <c r="T2191" s="56">
        <v>0.45764338777630048</v>
      </c>
      <c r="U2191" s="46">
        <v>17.761916544849157</v>
      </c>
      <c r="V2191" s="76">
        <v>7517502499240.0303</v>
      </c>
      <c r="W2191" s="84">
        <v>2370.9458741805493</v>
      </c>
      <c r="X2191" s="82">
        <v>4.10196102666497E-2</v>
      </c>
      <c r="Y2191" s="476">
        <v>2.0000000000000001E-4</v>
      </c>
    </row>
    <row r="2192" spans="1:25" x14ac:dyDescent="0.2">
      <c r="A2192" s="475">
        <v>2188</v>
      </c>
      <c r="B2192" s="56">
        <v>0.38721744026623844</v>
      </c>
      <c r="C2192" s="46">
        <v>7342.8487702819421</v>
      </c>
      <c r="D2192" s="56">
        <v>0.57702985171042198</v>
      </c>
      <c r="E2192" s="56">
        <v>0.53472269836300768</v>
      </c>
      <c r="F2192" s="250">
        <v>2023.75</v>
      </c>
      <c r="G2192" s="76">
        <v>330694935132.67694</v>
      </c>
      <c r="H2192" s="46">
        <v>11290989.056695087</v>
      </c>
      <c r="I2192" s="76">
        <v>382638493191.81598</v>
      </c>
      <c r="J2192" s="56">
        <v>0.3872174402662385</v>
      </c>
      <c r="K2192" s="76">
        <v>12837907949.746897</v>
      </c>
      <c r="L2192" s="76">
        <v>0</v>
      </c>
      <c r="M2192" s="76">
        <v>272273737830.099</v>
      </c>
      <c r="N2192" s="76">
        <v>41650236269.642761</v>
      </c>
      <c r="O2192" s="76">
        <v>28843.809959338862</v>
      </c>
      <c r="P2192" s="46">
        <v>264872.38265938312</v>
      </c>
      <c r="Q2192" s="46">
        <v>147126.52942423057</v>
      </c>
      <c r="R2192" s="76">
        <v>954595668895.71216</v>
      </c>
      <c r="S2192" s="56">
        <v>0.60538072592710468</v>
      </c>
      <c r="T2192" s="56">
        <v>0.49129967288976567</v>
      </c>
      <c r="U2192" s="46">
        <v>17.187273335920079</v>
      </c>
      <c r="V2192" s="76">
        <v>8949437720016.7422</v>
      </c>
      <c r="W2192" s="84">
        <v>2825.1433981210134</v>
      </c>
      <c r="X2192" s="82">
        <v>4.1960597521783244E-2</v>
      </c>
      <c r="Y2192" s="476">
        <v>2.0000000000000001E-4</v>
      </c>
    </row>
    <row r="2193" spans="1:25" x14ac:dyDescent="0.2">
      <c r="A2193" s="475">
        <v>2189</v>
      </c>
      <c r="B2193" s="56">
        <v>0.53378434347012693</v>
      </c>
      <c r="C2193" s="46">
        <v>1579.191094275167</v>
      </c>
      <c r="D2193" s="56">
        <v>0.21210747765402105</v>
      </c>
      <c r="E2193" s="56">
        <v>0.50708048403882011</v>
      </c>
      <c r="F2193" s="250">
        <v>2026.09</v>
      </c>
      <c r="G2193" s="76">
        <v>71876105559.038208</v>
      </c>
      <c r="H2193" s="46">
        <v>3459896.241314881</v>
      </c>
      <c r="I2193" s="76">
        <v>150314237867.23224</v>
      </c>
      <c r="J2193" s="56">
        <v>0.48423328269897392</v>
      </c>
      <c r="K2193" s="76">
        <v>13702356156.948013</v>
      </c>
      <c r="L2193" s="76">
        <v>10111216153.086256</v>
      </c>
      <c r="M2193" s="76">
        <v>44177802619.146545</v>
      </c>
      <c r="N2193" s="76">
        <v>170184634997.14499</v>
      </c>
      <c r="O2193" s="76">
        <v>12434.769897256045</v>
      </c>
      <c r="P2193" s="46">
        <v>993462.45446529356</v>
      </c>
      <c r="Q2193" s="46">
        <v>647665.92492579541</v>
      </c>
      <c r="R2193" s="76">
        <v>434286223892.14771</v>
      </c>
      <c r="S2193" s="56">
        <v>0.44465614106801299</v>
      </c>
      <c r="T2193" s="56">
        <v>0.38519562244913319</v>
      </c>
      <c r="U2193" s="46">
        <v>15.511484259805384</v>
      </c>
      <c r="V2193" s="76">
        <v>2983629688662.8599</v>
      </c>
      <c r="W2193" s="84">
        <v>941.56668733622769</v>
      </c>
      <c r="X2193" s="82">
        <v>4.4981201663248788E-2</v>
      </c>
      <c r="Y2193" s="476">
        <v>2.0000000000000001E-4</v>
      </c>
    </row>
    <row r="2194" spans="1:25" x14ac:dyDescent="0.2">
      <c r="A2194" s="475">
        <v>2190</v>
      </c>
      <c r="B2194" s="56">
        <v>0.40341150874279874</v>
      </c>
      <c r="C2194" s="46">
        <v>2716.519453895517</v>
      </c>
      <c r="D2194" s="56">
        <v>0.78351311262013668</v>
      </c>
      <c r="E2194" s="56">
        <v>0.50056222181262899</v>
      </c>
      <c r="F2194" s="250">
        <v>2025.01</v>
      </c>
      <c r="G2194" s="76">
        <v>148362445312.52994</v>
      </c>
      <c r="H2194" s="46">
        <v>19265729.197821364</v>
      </c>
      <c r="I2194" s="76">
        <v>430993209728.52515</v>
      </c>
      <c r="J2194" s="56">
        <v>0.25011440750094283</v>
      </c>
      <c r="K2194" s="76">
        <v>18520516477.76152</v>
      </c>
      <c r="L2194" s="76">
        <v>16015608415.31728</v>
      </c>
      <c r="M2194" s="76">
        <v>125517434209.17421</v>
      </c>
      <c r="N2194" s="76">
        <v>31900709407.478317</v>
      </c>
      <c r="O2194" s="76">
        <v>30215.007582958304</v>
      </c>
      <c r="P2194" s="46">
        <v>238777.5271858435</v>
      </c>
      <c r="Q2194" s="46">
        <v>123502.89053445164</v>
      </c>
      <c r="R2194" s="76">
        <v>845294900911.21204</v>
      </c>
      <c r="S2194" s="56">
        <v>0.48992330060825418</v>
      </c>
      <c r="T2194" s="56">
        <v>0.26103963881776365</v>
      </c>
      <c r="U2194" s="46">
        <v>16.928090805692907</v>
      </c>
      <c r="V2194" s="76">
        <v>4139826367309.9844</v>
      </c>
      <c r="W2194" s="84">
        <v>1307.0464926639609</v>
      </c>
      <c r="X2194" s="82">
        <v>4.2543712090652858E-2</v>
      </c>
      <c r="Y2194" s="476">
        <v>2.0000000000000001E-4</v>
      </c>
    </row>
    <row r="2195" spans="1:25" x14ac:dyDescent="0.2">
      <c r="A2195" s="475">
        <v>2191</v>
      </c>
      <c r="B2195" s="56">
        <v>0.61567748445619896</v>
      </c>
      <c r="C2195" s="46">
        <v>4337.7565759426025</v>
      </c>
      <c r="D2195" s="56">
        <v>0.58508648411061337</v>
      </c>
      <c r="E2195" s="56">
        <v>0.48474168082345498</v>
      </c>
      <c r="F2195" s="250">
        <v>2024.67</v>
      </c>
      <c r="G2195" s="76">
        <v>204984659712.34329</v>
      </c>
      <c r="H2195" s="46">
        <v>11894367.688691806</v>
      </c>
      <c r="I2195" s="76">
        <v>362970600939.26416</v>
      </c>
      <c r="J2195" s="56">
        <v>0.3542196853980365</v>
      </c>
      <c r="K2195" s="76">
        <v>7344405400.1481857</v>
      </c>
      <c r="L2195" s="76">
        <v>0</v>
      </c>
      <c r="M2195" s="76">
        <v>188405456149.13596</v>
      </c>
      <c r="N2195" s="76">
        <v>43185765926.993683</v>
      </c>
      <c r="O2195" s="76">
        <v>31742.378342042532</v>
      </c>
      <c r="P2195" s="46">
        <v>271164.80929337174</v>
      </c>
      <c r="Q2195" s="46">
        <v>151675.61290805042</v>
      </c>
      <c r="R2195" s="76">
        <v>877366451972.01733</v>
      </c>
      <c r="S2195" s="56">
        <v>0.58428396895966772</v>
      </c>
      <c r="T2195" s="56">
        <v>0.35273463490744894</v>
      </c>
      <c r="U2195" s="46">
        <v>16.936134936455947</v>
      </c>
      <c r="V2195" s="76">
        <v>5766518270630.6973</v>
      </c>
      <c r="W2195" s="84">
        <v>1818.8575752673564</v>
      </c>
      <c r="X2195" s="82">
        <v>4.2935552081275141E-2</v>
      </c>
      <c r="Y2195" s="476">
        <v>2.0000000000000001E-4</v>
      </c>
    </row>
    <row r="2196" spans="1:25" x14ac:dyDescent="0.2">
      <c r="A2196" s="475">
        <v>2192</v>
      </c>
      <c r="B2196" s="56">
        <v>0.37231130847789828</v>
      </c>
      <c r="C2196" s="46">
        <v>3020.3942192801237</v>
      </c>
      <c r="D2196" s="56">
        <v>0.84347929554505363</v>
      </c>
      <c r="E2196" s="56">
        <v>0.3715903558160939</v>
      </c>
      <c r="F2196" s="250">
        <v>2024.31</v>
      </c>
      <c r="G2196" s="76">
        <v>190165194541.26675</v>
      </c>
      <c r="H2196" s="46">
        <v>22357662.256233525</v>
      </c>
      <c r="I2196" s="76">
        <v>538043012132.26831</v>
      </c>
      <c r="J2196" s="56">
        <v>0.30863659780233987</v>
      </c>
      <c r="K2196" s="76">
        <v>8634657295.9619961</v>
      </c>
      <c r="L2196" s="76">
        <v>980309949.21619689</v>
      </c>
      <c r="M2196" s="76">
        <v>167601696854.29651</v>
      </c>
      <c r="N2196" s="76">
        <v>22015108647.031872</v>
      </c>
      <c r="O2196" s="76">
        <v>29668.32241741625</v>
      </c>
      <c r="P2196" s="46">
        <v>184123.72876920138</v>
      </c>
      <c r="Q2196" s="46">
        <v>83518.832157546305</v>
      </c>
      <c r="R2196" s="76">
        <v>977876511069.09668</v>
      </c>
      <c r="S2196" s="56">
        <v>0.51439841078499038</v>
      </c>
      <c r="T2196" s="56">
        <v>0.30638471326360345</v>
      </c>
      <c r="U2196" s="46">
        <v>16.765534371903705</v>
      </c>
      <c r="V2196" s="76">
        <v>5607662580496.2881</v>
      </c>
      <c r="W2196" s="84">
        <v>1768.9920804888327</v>
      </c>
      <c r="X2196" s="82">
        <v>4.3084642014641357E-2</v>
      </c>
      <c r="Y2196" s="476">
        <v>2.0000000000000001E-4</v>
      </c>
    </row>
    <row r="2197" spans="1:25" x14ac:dyDescent="0.2">
      <c r="A2197" s="475">
        <v>2193</v>
      </c>
      <c r="B2197" s="56">
        <v>0.57661320793875337</v>
      </c>
      <c r="C2197" s="46">
        <v>4735.4295715123635</v>
      </c>
      <c r="D2197" s="56">
        <v>0.86643490168415349</v>
      </c>
      <c r="E2197" s="56">
        <v>0.65218305627943918</v>
      </c>
      <c r="F2197" s="250">
        <v>2024.99</v>
      </c>
      <c r="G2197" s="76">
        <v>271776827873.03247</v>
      </c>
      <c r="H2197" s="46">
        <v>23318965.252833594</v>
      </c>
      <c r="I2197" s="76">
        <v>587276568633.03308</v>
      </c>
      <c r="J2197" s="56">
        <v>0.27818492843380882</v>
      </c>
      <c r="K2197" s="76">
        <v>12062518185.902273</v>
      </c>
      <c r="L2197" s="76">
        <v>0</v>
      </c>
      <c r="M2197" s="76">
        <v>365941832437.7099</v>
      </c>
      <c r="N2197" s="76">
        <v>47799899162.463844</v>
      </c>
      <c r="O2197" s="76">
        <v>25197.535212668634</v>
      </c>
      <c r="P2197" s="46">
        <v>296231.65845189791</v>
      </c>
      <c r="Q2197" s="46">
        <v>164198.28556500297</v>
      </c>
      <c r="R2197" s="76">
        <v>1558242933283.0168</v>
      </c>
      <c r="S2197" s="56">
        <v>0.5843984019809253</v>
      </c>
      <c r="T2197" s="56">
        <v>0.2461331474119075</v>
      </c>
      <c r="U2197" s="46">
        <v>17.193051243401861</v>
      </c>
      <c r="V2197" s="76">
        <v>7175258095214.2354</v>
      </c>
      <c r="W2197" s="84">
        <v>2264.4750122115088</v>
      </c>
      <c r="X2197" s="82">
        <v>4.3022612977234163E-2</v>
      </c>
      <c r="Y2197" s="476">
        <v>2.0000000000000001E-4</v>
      </c>
    </row>
    <row r="2198" spans="1:25" x14ac:dyDescent="0.2">
      <c r="A2198" s="475">
        <v>2194</v>
      </c>
      <c r="B2198" s="56">
        <v>0.47091980067514361</v>
      </c>
      <c r="C2198" s="46">
        <v>5027.7089328514076</v>
      </c>
      <c r="D2198" s="56">
        <v>0.60640213359655792</v>
      </c>
      <c r="E2198" s="56">
        <v>0.24121198057343446</v>
      </c>
      <c r="F2198" s="250">
        <v>2025.3</v>
      </c>
      <c r="G2198" s="76">
        <v>151731537979.51572</v>
      </c>
      <c r="H2198" s="46">
        <v>12664695.093821298</v>
      </c>
      <c r="I2198" s="76">
        <v>370302601742.06073</v>
      </c>
      <c r="J2198" s="56">
        <v>0.36468467178583841</v>
      </c>
      <c r="K2198" s="76">
        <v>12473607717.878599</v>
      </c>
      <c r="L2198" s="76">
        <v>13364387824.423248</v>
      </c>
      <c r="M2198" s="76">
        <v>132670260521.89983</v>
      </c>
      <c r="N2198" s="76">
        <v>88731366247.176727</v>
      </c>
      <c r="O2198" s="76">
        <v>35268.193411774635</v>
      </c>
      <c r="P2198" s="46">
        <v>506261.85231433332</v>
      </c>
      <c r="Q2198" s="46">
        <v>335032.90269190853</v>
      </c>
      <c r="R2198" s="76">
        <v>797182000388.80713</v>
      </c>
      <c r="S2198" s="56">
        <v>0.522285542016933</v>
      </c>
      <c r="T2198" s="56">
        <v>0.31988887181415521</v>
      </c>
      <c r="U2198" s="46">
        <v>16.535389110659626</v>
      </c>
      <c r="V2198" s="76">
        <v>4731143769206.6123</v>
      </c>
      <c r="W2198" s="84">
        <v>1492.852130690419</v>
      </c>
      <c r="X2198" s="82">
        <v>4.2985525885354217E-2</v>
      </c>
      <c r="Y2198" s="476">
        <v>2.0000000000000001E-4</v>
      </c>
    </row>
    <row r="2199" spans="1:25" x14ac:dyDescent="0.2">
      <c r="A2199" s="475">
        <v>2195</v>
      </c>
      <c r="B2199" s="56">
        <v>0.45384791603653279</v>
      </c>
      <c r="C2199" s="46">
        <v>5430.1915857019321</v>
      </c>
      <c r="D2199" s="56">
        <v>0.73613956495250088</v>
      </c>
      <c r="E2199" s="56">
        <v>0.59526678275534617</v>
      </c>
      <c r="F2199" s="250">
        <v>2024.29</v>
      </c>
      <c r="G2199" s="76">
        <v>280427991570.45172</v>
      </c>
      <c r="H2199" s="46">
        <v>16982665.008120522</v>
      </c>
      <c r="I2199" s="76">
        <v>470331252535.60504</v>
      </c>
      <c r="J2199" s="56">
        <v>0.38807075143006642</v>
      </c>
      <c r="K2199" s="76">
        <v>8616575541.6348801</v>
      </c>
      <c r="L2199" s="76">
        <v>0</v>
      </c>
      <c r="M2199" s="76">
        <v>252605381551.28079</v>
      </c>
      <c r="N2199" s="76">
        <v>39766390325.433197</v>
      </c>
      <c r="O2199" s="76">
        <v>27585.977921852307</v>
      </c>
      <c r="P2199" s="46">
        <v>285299.86505896493</v>
      </c>
      <c r="Q2199" s="46">
        <v>158892.78392375418</v>
      </c>
      <c r="R2199" s="76">
        <v>1112979660355.0391</v>
      </c>
      <c r="S2199" s="56">
        <v>0.60230150328630461</v>
      </c>
      <c r="T2199" s="56">
        <v>0.37530699563742831</v>
      </c>
      <c r="U2199" s="46">
        <v>16.998876528265679</v>
      </c>
      <c r="V2199" s="76">
        <v>7851604884031.3672</v>
      </c>
      <c r="W2199" s="84">
        <v>2476.6272694815289</v>
      </c>
      <c r="X2199" s="82">
        <v>4.2629322795253152E-2</v>
      </c>
      <c r="Y2199" s="476">
        <v>2.0000000000000001E-4</v>
      </c>
    </row>
    <row r="2200" spans="1:25" x14ac:dyDescent="0.2">
      <c r="A2200" s="475">
        <v>2196</v>
      </c>
      <c r="B2200" s="56">
        <v>0.50205380741248662</v>
      </c>
      <c r="C2200" s="46">
        <v>8851.0354137096947</v>
      </c>
      <c r="D2200" s="56">
        <v>0.93202362291730445</v>
      </c>
      <c r="E2200" s="56">
        <v>0.64993048787933883</v>
      </c>
      <c r="F2200" s="250">
        <v>2025.22</v>
      </c>
      <c r="G2200" s="76">
        <v>287093461480.03076</v>
      </c>
      <c r="H2200" s="46">
        <v>14988919.04825495</v>
      </c>
      <c r="I2200" s="76">
        <v>314082310902.07092</v>
      </c>
      <c r="J2200" s="56">
        <v>0.15258216673173608</v>
      </c>
      <c r="K2200" s="76">
        <v>27120390122.192959</v>
      </c>
      <c r="L2200" s="76">
        <v>77403571953.485077</v>
      </c>
      <c r="M2200" s="76">
        <v>119177002219.50539</v>
      </c>
      <c r="N2200" s="76">
        <v>3189995578.905241</v>
      </c>
      <c r="O2200" s="76">
        <v>19692.34421804846</v>
      </c>
      <c r="P2200" s="46">
        <v>71722.587799023982</v>
      </c>
      <c r="Q2200" s="46">
        <v>12493.896949755996</v>
      </c>
      <c r="R2200" s="76">
        <v>771978216278.13501</v>
      </c>
      <c r="S2200" s="56">
        <v>0.52458470170859217</v>
      </c>
      <c r="T2200" s="56">
        <v>0.41420657241515307</v>
      </c>
      <c r="U2200" s="46">
        <v>18.253329113336008</v>
      </c>
      <c r="V2200" s="76">
        <v>6224233419396.1094</v>
      </c>
      <c r="W2200" s="84">
        <v>1965.449440346586</v>
      </c>
      <c r="X2200" s="82">
        <v>4.1448707125392815E-2</v>
      </c>
      <c r="Y2200" s="476">
        <v>2.0000000000000001E-4</v>
      </c>
    </row>
    <row r="2201" spans="1:25" x14ac:dyDescent="0.2">
      <c r="A2201" s="475">
        <v>2197</v>
      </c>
      <c r="B2201" s="56">
        <v>0.50726816997513191</v>
      </c>
      <c r="C2201" s="46">
        <v>3278.6612569968838</v>
      </c>
      <c r="D2201" s="56">
        <v>0.77892381983403369</v>
      </c>
      <c r="E2201" s="56">
        <v>0.50161296471495076</v>
      </c>
      <c r="F2201" s="250">
        <v>2024.12</v>
      </c>
      <c r="G2201" s="76">
        <v>238225838574.79294</v>
      </c>
      <c r="H2201" s="46">
        <v>19303219.440016199</v>
      </c>
      <c r="I2201" s="76">
        <v>435560405641.85242</v>
      </c>
      <c r="J2201" s="56">
        <v>0.31586780787775504</v>
      </c>
      <c r="K2201" s="76">
        <v>9431792183.7215328</v>
      </c>
      <c r="L2201" s="76">
        <v>0</v>
      </c>
      <c r="M2201" s="76">
        <v>198714108509.82498</v>
      </c>
      <c r="N2201" s="76">
        <v>22355542650.123741</v>
      </c>
      <c r="O2201" s="76">
        <v>24642.773640485935</v>
      </c>
      <c r="P2201" s="46">
        <v>199990.34783881309</v>
      </c>
      <c r="Q2201" s="46">
        <v>95706.558157152205</v>
      </c>
      <c r="R2201" s="76">
        <v>941535791928.59631</v>
      </c>
      <c r="S2201" s="56">
        <v>0.55939318197112353</v>
      </c>
      <c r="T2201" s="56">
        <v>0.37427523768031645</v>
      </c>
      <c r="U2201" s="46">
        <v>17.015905130182922</v>
      </c>
      <c r="V2201" s="76">
        <v>6653482222798.1641</v>
      </c>
      <c r="W2201" s="84">
        <v>2097.9696952583881</v>
      </c>
      <c r="X2201" s="82">
        <v>4.2518932762304888E-2</v>
      </c>
      <c r="Y2201" s="476">
        <v>2.0000000000000001E-4</v>
      </c>
    </row>
    <row r="2202" spans="1:25" x14ac:dyDescent="0.2">
      <c r="A2202" s="475">
        <v>2198</v>
      </c>
      <c r="B2202" s="56">
        <v>0.60698563749951984</v>
      </c>
      <c r="C2202" s="46">
        <v>4705.873660880382</v>
      </c>
      <c r="D2202" s="56">
        <v>0.64313994601665436</v>
      </c>
      <c r="E2202" s="56">
        <v>0.47440263611438327</v>
      </c>
      <c r="F2202" s="250">
        <v>2023.75</v>
      </c>
      <c r="G2202" s="76">
        <v>545320031152.98065</v>
      </c>
      <c r="H2202" s="46">
        <v>13915960.405536208</v>
      </c>
      <c r="I2202" s="76">
        <v>365359674799.62469</v>
      </c>
      <c r="J2202" s="56">
        <v>0.35029195865262475</v>
      </c>
      <c r="K2202" s="76">
        <v>6272312774.4310131</v>
      </c>
      <c r="L2202" s="76">
        <v>0</v>
      </c>
      <c r="M2202" s="76">
        <v>541222865888.91388</v>
      </c>
      <c r="N2202" s="76">
        <v>39725935718.411285</v>
      </c>
      <c r="O2202" s="76">
        <v>19602.402068949359</v>
      </c>
      <c r="P2202" s="46">
        <v>288428.45330480539</v>
      </c>
      <c r="Q2202" s="46">
        <v>163361.63215029665</v>
      </c>
      <c r="R2202" s="76">
        <v>1356498323943.0249</v>
      </c>
      <c r="S2202" s="56">
        <v>0.66013663759227037</v>
      </c>
      <c r="T2202" s="56">
        <v>0.48659818170395724</v>
      </c>
      <c r="U2202" s="46">
        <v>17.947269449849831</v>
      </c>
      <c r="V2202" s="76">
        <v>12915641434081.686</v>
      </c>
      <c r="W2202" s="84">
        <v>4074.1163990573227</v>
      </c>
      <c r="X2202" s="82">
        <v>4.1021079318581982E-2</v>
      </c>
      <c r="Y2202" s="476">
        <v>2.0000000000000001E-4</v>
      </c>
    </row>
    <row r="2203" spans="1:25" x14ac:dyDescent="0.2">
      <c r="A2203" s="475">
        <v>2199</v>
      </c>
      <c r="B2203" s="56">
        <v>0.7049827673474488</v>
      </c>
      <c r="C2203" s="46">
        <v>4423.5428248100598</v>
      </c>
      <c r="D2203" s="56">
        <v>0.44611864309942179</v>
      </c>
      <c r="E2203" s="56">
        <v>0.59431497931845945</v>
      </c>
      <c r="F2203" s="250">
        <v>2024.97</v>
      </c>
      <c r="G2203" s="76">
        <v>233548398912.96472</v>
      </c>
      <c r="H2203" s="46">
        <v>8613629.5863967035</v>
      </c>
      <c r="I2203" s="76">
        <v>306938058247.00293</v>
      </c>
      <c r="J2203" s="56">
        <v>0.46272402680988567</v>
      </c>
      <c r="K2203" s="76">
        <v>5907598181.1163063</v>
      </c>
      <c r="L2203" s="76">
        <v>0</v>
      </c>
      <c r="M2203" s="76">
        <v>235604261948.0043</v>
      </c>
      <c r="N2203" s="76">
        <v>10047715303.11805</v>
      </c>
      <c r="O2203" s="76">
        <v>16503.601165539614</v>
      </c>
      <c r="P2203" s="46">
        <v>109616.43211750938</v>
      </c>
      <c r="Q2203" s="46">
        <v>38948.908314244676</v>
      </c>
      <c r="R2203" s="76">
        <v>865237673382.84668</v>
      </c>
      <c r="S2203" s="56">
        <v>0.67250631467332733</v>
      </c>
      <c r="T2203" s="56">
        <v>0.3891144083368549</v>
      </c>
      <c r="U2203" s="46">
        <v>17.128475099521385</v>
      </c>
      <c r="V2203" s="76">
        <v>6419685762547.3779</v>
      </c>
      <c r="W2203" s="84">
        <v>2027.5364815205348</v>
      </c>
      <c r="X2203" s="82">
        <v>4.2070261341135638E-2</v>
      </c>
      <c r="Y2203" s="476">
        <v>2.0000000000000001E-4</v>
      </c>
    </row>
    <row r="2204" spans="1:25" x14ac:dyDescent="0.2">
      <c r="A2204" s="475">
        <v>2200</v>
      </c>
      <c r="B2204" s="56">
        <v>0.45507544390084714</v>
      </c>
      <c r="C2204" s="46">
        <v>6038.90589467671</v>
      </c>
      <c r="D2204" s="56">
        <v>0.65854368000546248</v>
      </c>
      <c r="E2204" s="56">
        <v>0.66481816728800569</v>
      </c>
      <c r="F2204" s="250">
        <v>2024.83</v>
      </c>
      <c r="G2204" s="76">
        <v>68264282850.082344</v>
      </c>
      <c r="H2204" s="46">
        <v>14030366.893822195</v>
      </c>
      <c r="I2204" s="76">
        <v>343252239571.81696</v>
      </c>
      <c r="J2204" s="56">
        <v>0.28168707062130505</v>
      </c>
      <c r="K2204" s="76">
        <v>7830761415.515728</v>
      </c>
      <c r="L2204" s="76">
        <v>0</v>
      </c>
      <c r="M2204" s="76">
        <v>84269984522.079315</v>
      </c>
      <c r="N2204" s="76">
        <v>43493530185.339981</v>
      </c>
      <c r="O2204" s="76">
        <v>35062.908789985595</v>
      </c>
      <c r="P2204" s="46">
        <v>302674.10768217058</v>
      </c>
      <c r="Q2204" s="46">
        <v>173790.31883767911</v>
      </c>
      <c r="R2204" s="76">
        <v>609058854659.27209</v>
      </c>
      <c r="S2204" s="56">
        <v>0.45895553659421612</v>
      </c>
      <c r="T2204" s="56">
        <v>0.2163826995846676</v>
      </c>
      <c r="U2204" s="46">
        <v>16.056252283957964</v>
      </c>
      <c r="V2204" s="76">
        <v>2389528258371.7129</v>
      </c>
      <c r="W2204" s="84">
        <v>754.43053342331609</v>
      </c>
      <c r="X2204" s="82">
        <v>4.4727094267963695E-2</v>
      </c>
      <c r="Y2204" s="476">
        <v>2.0000000000000001E-4</v>
      </c>
    </row>
    <row r="2205" spans="1:25" x14ac:dyDescent="0.2">
      <c r="A2205" s="475">
        <v>2201</v>
      </c>
      <c r="B2205" s="56">
        <v>0.42181458159074597</v>
      </c>
      <c r="C2205" s="46">
        <v>5685.5526821001913</v>
      </c>
      <c r="D2205" s="56">
        <v>0.68339202257903775</v>
      </c>
      <c r="E2205" s="56">
        <v>0.7</v>
      </c>
      <c r="F2205" s="250">
        <v>2026.23</v>
      </c>
      <c r="G2205" s="76">
        <v>177424439240.69501</v>
      </c>
      <c r="H2205" s="46">
        <v>15058197.10489082</v>
      </c>
      <c r="I2205" s="76">
        <v>397014724711.02667</v>
      </c>
      <c r="J2205" s="56">
        <v>0.39485642047785618</v>
      </c>
      <c r="K2205" s="76">
        <v>52758153165.378922</v>
      </c>
      <c r="L2205" s="76">
        <v>176559942533.12003</v>
      </c>
      <c r="M2205" s="76">
        <v>41547967735.104591</v>
      </c>
      <c r="N2205" s="76">
        <v>25267803505.493305</v>
      </c>
      <c r="O2205" s="76">
        <v>27064.751798976838</v>
      </c>
      <c r="P2205" s="46">
        <v>220393.45775911363</v>
      </c>
      <c r="Q2205" s="46">
        <v>112062.40397377532</v>
      </c>
      <c r="R2205" s="76">
        <v>789430748768.23157</v>
      </c>
      <c r="S2205" s="56">
        <v>0.55718427297775652</v>
      </c>
      <c r="T2205" s="56">
        <v>0.39286177814909756</v>
      </c>
      <c r="U2205" s="46">
        <v>16.188692263875481</v>
      </c>
      <c r="V2205" s="76">
        <v>5477018690631.6934</v>
      </c>
      <c r="W2205" s="84">
        <v>1725.6802494568617</v>
      </c>
      <c r="X2205" s="82">
        <v>4.5595958670906066E-2</v>
      </c>
      <c r="Y2205" s="476">
        <v>2.0000000000000001E-4</v>
      </c>
    </row>
    <row r="2206" spans="1:25" x14ac:dyDescent="0.2">
      <c r="A2206" s="475">
        <v>2202</v>
      </c>
      <c r="B2206" s="56">
        <v>0.42699604834104449</v>
      </c>
      <c r="C2206" s="46">
        <v>3962.5840378224893</v>
      </c>
      <c r="D2206" s="56">
        <v>0.43269878583860172</v>
      </c>
      <c r="E2206" s="56">
        <v>0.33543900637052171</v>
      </c>
      <c r="F2206" s="250">
        <v>2023.75</v>
      </c>
      <c r="G2206" s="76">
        <v>143046694062.62762</v>
      </c>
      <c r="H2206" s="46">
        <v>7665077.2692914521</v>
      </c>
      <c r="I2206" s="76">
        <v>266490452199.7803</v>
      </c>
      <c r="J2206" s="56">
        <v>0.38381561311135759</v>
      </c>
      <c r="K2206" s="76">
        <v>6778168708.9994116</v>
      </c>
      <c r="L2206" s="76">
        <v>0</v>
      </c>
      <c r="M2206" s="76">
        <v>139229326324.61905</v>
      </c>
      <c r="N2206" s="76">
        <v>157698976261.05078</v>
      </c>
      <c r="O2206" s="76">
        <v>26163.492505897037</v>
      </c>
      <c r="P2206" s="46">
        <v>826901.66460141726</v>
      </c>
      <c r="Q2206" s="46">
        <v>540487.68117756676</v>
      </c>
      <c r="R2206" s="76">
        <v>702755336394.05444</v>
      </c>
      <c r="S2206" s="56">
        <v>0.50524356345855992</v>
      </c>
      <c r="T2206" s="56">
        <v>0.35173910637147826</v>
      </c>
      <c r="U2206" s="46">
        <v>16.437287463080256</v>
      </c>
      <c r="V2206" s="76">
        <v>4568651884958.9453</v>
      </c>
      <c r="W2206" s="84">
        <v>1441.2037987186295</v>
      </c>
      <c r="X2206" s="82">
        <v>4.352802244299165E-2</v>
      </c>
      <c r="Y2206" s="476">
        <v>2.0000000000000001E-4</v>
      </c>
    </row>
    <row r="2207" spans="1:25" x14ac:dyDescent="0.2">
      <c r="A2207" s="475">
        <v>2203</v>
      </c>
      <c r="B2207" s="56">
        <v>0.44715850706488741</v>
      </c>
      <c r="C2207" s="46">
        <v>1500</v>
      </c>
      <c r="D2207" s="56">
        <v>0.50492369886634736</v>
      </c>
      <c r="E2207" s="56">
        <v>0.4165004594776312</v>
      </c>
      <c r="F2207" s="250">
        <v>2023.97</v>
      </c>
      <c r="G2207" s="76">
        <v>397532709745.86664</v>
      </c>
      <c r="H2207" s="46">
        <v>10265262.086443514</v>
      </c>
      <c r="I2207" s="76">
        <v>367055805771.24817</v>
      </c>
      <c r="J2207" s="56">
        <v>0.44715850706488736</v>
      </c>
      <c r="K2207" s="76">
        <v>4904457856.9549179</v>
      </c>
      <c r="L2207" s="76">
        <v>0</v>
      </c>
      <c r="M2207" s="76">
        <v>493677330484.8161</v>
      </c>
      <c r="N2207" s="76">
        <v>168992283109.44482</v>
      </c>
      <c r="O2207" s="76">
        <v>20295.53617033095</v>
      </c>
      <c r="P2207" s="46">
        <v>1088436.552368545</v>
      </c>
      <c r="Q2207" s="46">
        <v>701189.75906910258</v>
      </c>
      <c r="R2207" s="76">
        <v>1384402628669.3943</v>
      </c>
      <c r="S2207" s="56">
        <v>0.63610978207221702</v>
      </c>
      <c r="T2207" s="56">
        <v>0.3916595142127603</v>
      </c>
      <c r="U2207" s="46">
        <v>17.38053406062917</v>
      </c>
      <c r="V2207" s="76">
        <v>10554859466987.811</v>
      </c>
      <c r="W2207" s="84">
        <v>3329.7149358107895</v>
      </c>
      <c r="X2207" s="82">
        <v>4.1197477299424516E-2</v>
      </c>
      <c r="Y2207" s="476">
        <v>2.0000000000000001E-4</v>
      </c>
    </row>
    <row r="2208" spans="1:25" x14ac:dyDescent="0.2">
      <c r="A2208" s="475">
        <v>2204</v>
      </c>
      <c r="B2208" s="56">
        <v>0.58852524294381126</v>
      </c>
      <c r="C2208" s="46">
        <v>5920.6580501947728</v>
      </c>
      <c r="D2208" s="56">
        <v>0.43566003416941668</v>
      </c>
      <c r="E2208" s="56">
        <v>0.37253710738289797</v>
      </c>
      <c r="F2208" s="250">
        <v>2026.02</v>
      </c>
      <c r="G2208" s="76">
        <v>113443949867.84991</v>
      </c>
      <c r="H2208" s="46">
        <v>7979931.2105449801</v>
      </c>
      <c r="I2208" s="76">
        <v>208574146229.85321</v>
      </c>
      <c r="J2208" s="56">
        <v>0.27790489852320388</v>
      </c>
      <c r="K2208" s="76">
        <v>19119673512.852554</v>
      </c>
      <c r="L2208" s="76">
        <v>50030789687.01902</v>
      </c>
      <c r="M2208" s="76">
        <v>75759566972.211716</v>
      </c>
      <c r="N2208" s="76">
        <v>23838477113.619724</v>
      </c>
      <c r="O2208" s="76">
        <v>23593.971279192676</v>
      </c>
      <c r="P2208" s="46">
        <v>193792.67353268317</v>
      </c>
      <c r="Q2208" s="46">
        <v>97482.624938128778</v>
      </c>
      <c r="R2208" s="76">
        <v>466756415073.99274</v>
      </c>
      <c r="S2208" s="56">
        <v>0.52908845734926457</v>
      </c>
      <c r="T2208" s="56">
        <v>0.36761628823634374</v>
      </c>
      <c r="U2208" s="46">
        <v>16.778596192034549</v>
      </c>
      <c r="V2208" s="76">
        <v>3174431777028.666</v>
      </c>
      <c r="W2208" s="84">
        <v>1002.3003498600673</v>
      </c>
      <c r="X2208" s="82">
        <v>4.35423760601725E-2</v>
      </c>
      <c r="Y2208" s="476">
        <v>2.0000000000000001E-4</v>
      </c>
    </row>
    <row r="2209" spans="1:25" x14ac:dyDescent="0.2">
      <c r="A2209" s="475">
        <v>2205</v>
      </c>
      <c r="B2209" s="56">
        <v>0.60320238188598529</v>
      </c>
      <c r="C2209" s="46">
        <v>2611.86419790937</v>
      </c>
      <c r="D2209" s="56">
        <v>0.88011632674705376</v>
      </c>
      <c r="E2209" s="56">
        <v>0.26645534316278707</v>
      </c>
      <c r="F2209" s="250">
        <v>2026.56</v>
      </c>
      <c r="G2209" s="76">
        <v>155071199487.77493</v>
      </c>
      <c r="H2209" s="46">
        <v>25423911.739146121</v>
      </c>
      <c r="I2209" s="76">
        <v>629856522225.08533</v>
      </c>
      <c r="J2209" s="56">
        <v>0.41302275382349563</v>
      </c>
      <c r="K2209" s="76">
        <v>26689093073.747009</v>
      </c>
      <c r="L2209" s="76">
        <v>49220643512.791702</v>
      </c>
      <c r="M2209" s="76">
        <v>54670830038.090736</v>
      </c>
      <c r="N2209" s="76">
        <v>72388097928.069366</v>
      </c>
      <c r="O2209" s="76">
        <v>21558.533226428375</v>
      </c>
      <c r="P2209" s="46">
        <v>485328.18435077782</v>
      </c>
      <c r="Q2209" s="46">
        <v>309603.8443777436</v>
      </c>
      <c r="R2209" s="76">
        <v>1105043353830.5864</v>
      </c>
      <c r="S2209" s="56">
        <v>0.53609704713022821</v>
      </c>
      <c r="T2209" s="56">
        <v>0.33493962995759796</v>
      </c>
      <c r="U2209" s="46">
        <v>15.402958323453788</v>
      </c>
      <c r="V2209" s="76">
        <v>6359354045054.873</v>
      </c>
      <c r="W2209" s="84">
        <v>2006.4594378655697</v>
      </c>
      <c r="X2209" s="82">
        <v>4.6910304258429306E-2</v>
      </c>
      <c r="Y2209" s="476">
        <v>2.0000000000000001E-4</v>
      </c>
    </row>
    <row r="2210" spans="1:25" x14ac:dyDescent="0.2">
      <c r="A2210" s="475">
        <v>2206</v>
      </c>
      <c r="B2210" s="56">
        <v>0.5566873387890463</v>
      </c>
      <c r="C2210" s="46">
        <v>4916.8988211318929</v>
      </c>
      <c r="D2210" s="56">
        <v>0.57418914842077706</v>
      </c>
      <c r="E2210" s="56">
        <v>0.3320266166563145</v>
      </c>
      <c r="F2210" s="250">
        <v>2025.86</v>
      </c>
      <c r="G2210" s="76">
        <v>68628646529.638504</v>
      </c>
      <c r="H2210" s="46">
        <v>11863125.492674749</v>
      </c>
      <c r="I2210" s="76">
        <v>302042511426.51105</v>
      </c>
      <c r="J2210" s="56">
        <v>0.32437972449489394</v>
      </c>
      <c r="K2210" s="76">
        <v>12112711808.098949</v>
      </c>
      <c r="L2210" s="76">
        <v>30580654564.846375</v>
      </c>
      <c r="M2210" s="76">
        <v>68212257883.31427</v>
      </c>
      <c r="N2210" s="76">
        <v>19925523180.663883</v>
      </c>
      <c r="O2210" s="76">
        <v>33764.927986753093</v>
      </c>
      <c r="P2210" s="46">
        <v>178493.5408172787</v>
      </c>
      <c r="Q2210" s="46">
        <v>83996.011118524271</v>
      </c>
      <c r="R2210" s="76">
        <v>514120725677.89203</v>
      </c>
      <c r="S2210" s="56">
        <v>0.48714518341155805</v>
      </c>
      <c r="T2210" s="56">
        <v>0.28677685889825588</v>
      </c>
      <c r="U2210" s="46">
        <v>15.716672054015444</v>
      </c>
      <c r="V2210" s="76">
        <v>2628738124900.8257</v>
      </c>
      <c r="W2210" s="84">
        <v>829.74666966551365</v>
      </c>
      <c r="X2210" s="82">
        <v>4.5278381467566187E-2</v>
      </c>
      <c r="Y2210" s="476">
        <v>2.0000000000000001E-4</v>
      </c>
    </row>
    <row r="2211" spans="1:25" x14ac:dyDescent="0.2">
      <c r="A2211" s="475">
        <v>2207</v>
      </c>
      <c r="B2211" s="56">
        <v>0.32473787116461905</v>
      </c>
      <c r="C2211" s="46">
        <v>5662.3218871136323</v>
      </c>
      <c r="D2211" s="56">
        <v>0.96295944932236621</v>
      </c>
      <c r="E2211" s="56">
        <v>0.30864539395091062</v>
      </c>
      <c r="F2211" s="250">
        <v>2026.5</v>
      </c>
      <c r="G2211" s="76">
        <v>154226837348.28351</v>
      </c>
      <c r="H2211" s="46">
        <v>27672174.858265296</v>
      </c>
      <c r="I2211" s="76">
        <v>646887924372.47839</v>
      </c>
      <c r="J2211" s="56">
        <v>0.27833000411809194</v>
      </c>
      <c r="K2211" s="76">
        <v>37960902387.686157</v>
      </c>
      <c r="L2211" s="76">
        <v>61442632751.328613</v>
      </c>
      <c r="M2211" s="76">
        <v>44863511433.805458</v>
      </c>
      <c r="N2211" s="76">
        <v>56632950090.666534</v>
      </c>
      <c r="O2211" s="76">
        <v>33913.267298890947</v>
      </c>
      <c r="P2211" s="46">
        <v>355796.89383928501</v>
      </c>
      <c r="Q2211" s="46">
        <v>206873.624855136</v>
      </c>
      <c r="R2211" s="76">
        <v>988307289997.32117</v>
      </c>
      <c r="S2211" s="56">
        <v>0.42075113555846078</v>
      </c>
      <c r="T2211" s="56">
        <v>0.30592691335633015</v>
      </c>
      <c r="U2211" s="46">
        <v>15.828782778076299</v>
      </c>
      <c r="V2211" s="76">
        <v>5142065649174.6211</v>
      </c>
      <c r="W2211" s="84">
        <v>1622.5710635550713</v>
      </c>
      <c r="X2211" s="82">
        <v>4.6760538344154945E-2</v>
      </c>
      <c r="Y2211" s="476">
        <v>2.0000000000000001E-4</v>
      </c>
    </row>
    <row r="2212" spans="1:25" x14ac:dyDescent="0.2">
      <c r="A2212" s="475">
        <v>2208</v>
      </c>
      <c r="B2212" s="56">
        <v>0.55460477191515678</v>
      </c>
      <c r="C2212" s="46">
        <v>7745.3106506729719</v>
      </c>
      <c r="D2212" s="56">
        <v>0.78572808028874808</v>
      </c>
      <c r="E2212" s="56">
        <v>0.42176032266179525</v>
      </c>
      <c r="F2212" s="250">
        <v>2025.55</v>
      </c>
      <c r="G2212" s="76">
        <v>159136276686.96851</v>
      </c>
      <c r="H2212" s="46">
        <v>18808838.21694579</v>
      </c>
      <c r="I2212" s="76">
        <v>558654126770.00684</v>
      </c>
      <c r="J2212" s="56">
        <v>0.39994321886150241</v>
      </c>
      <c r="K2212" s="76">
        <v>57029315843.169273</v>
      </c>
      <c r="L2212" s="76">
        <v>108862810434.11548</v>
      </c>
      <c r="M2212" s="76">
        <v>66870962280.838203</v>
      </c>
      <c r="N2212" s="76">
        <v>41011420753.149025</v>
      </c>
      <c r="O2212" s="76">
        <v>28964.252045511457</v>
      </c>
      <c r="P2212" s="46">
        <v>278555.73537647829</v>
      </c>
      <c r="Q2212" s="46">
        <v>152768.29538439485</v>
      </c>
      <c r="R2212" s="76">
        <v>992455930044.5083</v>
      </c>
      <c r="S2212" s="56">
        <v>0.5299251273458675</v>
      </c>
      <c r="T2212" s="56">
        <v>0.3697526673852265</v>
      </c>
      <c r="U2212" s="46">
        <v>15.394468278000216</v>
      </c>
      <c r="V2212" s="76">
        <v>6155324224065.125</v>
      </c>
      <c r="W2212" s="84">
        <v>1941.7731502902559</v>
      </c>
      <c r="X2212" s="82">
        <v>4.8010640843477087E-2</v>
      </c>
      <c r="Y2212" s="476">
        <v>2.0000000000000001E-4</v>
      </c>
    </row>
    <row r="2213" spans="1:25" x14ac:dyDescent="0.2">
      <c r="A2213" s="475">
        <v>2209</v>
      </c>
      <c r="B2213" s="56">
        <v>0.51467794644629539</v>
      </c>
      <c r="C2213" s="46">
        <v>4395.2000746598169</v>
      </c>
      <c r="D2213" s="56">
        <v>1.0560914259390546</v>
      </c>
      <c r="E2213" s="56">
        <v>0.27012324608518457</v>
      </c>
      <c r="F2213" s="250">
        <v>2024.26</v>
      </c>
      <c r="G2213" s="76">
        <v>417842959930.42365</v>
      </c>
      <c r="H2213" s="46">
        <v>34695753.860501535</v>
      </c>
      <c r="I2213" s="76">
        <v>737843169214.73633</v>
      </c>
      <c r="J2213" s="56">
        <v>0.17874934658999164</v>
      </c>
      <c r="K2213" s="76">
        <v>21926705959.264175</v>
      </c>
      <c r="L2213" s="76">
        <v>34841014817.096939</v>
      </c>
      <c r="M2213" s="76">
        <v>259427851027.16589</v>
      </c>
      <c r="N2213" s="76">
        <v>132651602495.28285</v>
      </c>
      <c r="O2213" s="76">
        <v>38688.951440727338</v>
      </c>
      <c r="P2213" s="46">
        <v>662710.19381579256</v>
      </c>
      <c r="Q2213" s="46">
        <v>445585.24266213935</v>
      </c>
      <c r="R2213" s="76">
        <v>1568158256946.9553</v>
      </c>
      <c r="S2213" s="56">
        <v>0.45676289295521921</v>
      </c>
      <c r="T2213" s="56">
        <v>0.3086102903950802</v>
      </c>
      <c r="U2213" s="46">
        <v>18.078300926427847</v>
      </c>
      <c r="V2213" s="76">
        <v>9403312738426.7129</v>
      </c>
      <c r="W2213" s="84">
        <v>2968.0223360513078</v>
      </c>
      <c r="X2213" s="82">
        <v>4.1477581684448546E-2</v>
      </c>
      <c r="Y2213" s="476">
        <v>2.0000000000000001E-4</v>
      </c>
    </row>
    <row r="2214" spans="1:25" x14ac:dyDescent="0.2">
      <c r="A2214" s="475">
        <v>2210</v>
      </c>
      <c r="B2214" s="56">
        <v>0.38513336543197196</v>
      </c>
      <c r="C2214" s="46">
        <v>3247.6821049331338</v>
      </c>
      <c r="D2214" s="56">
        <v>0.92259130263132882</v>
      </c>
      <c r="E2214" s="56">
        <v>0.58245555916133729</v>
      </c>
      <c r="F2214" s="250">
        <v>2023.75</v>
      </c>
      <c r="G2214" s="76">
        <v>673642575336.08008</v>
      </c>
      <c r="H2214" s="46">
        <v>26667667.472664408</v>
      </c>
      <c r="I2214" s="76">
        <v>675337218346.00513</v>
      </c>
      <c r="J2214" s="56">
        <v>0.38280080158894059</v>
      </c>
      <c r="K2214" s="76">
        <v>13799569992.002781</v>
      </c>
      <c r="L2214" s="76">
        <v>0</v>
      </c>
      <c r="M2214" s="76">
        <v>623849010921.86584</v>
      </c>
      <c r="N2214" s="76">
        <v>40943232191.688042</v>
      </c>
      <c r="O2214" s="76">
        <v>14742.457082985396</v>
      </c>
      <c r="P2214" s="46">
        <v>293591.38385125058</v>
      </c>
      <c r="Q2214" s="46">
        <v>161020.47850104689</v>
      </c>
      <c r="R2214" s="76">
        <v>2056665614366.5051</v>
      </c>
      <c r="S2214" s="56">
        <v>0.64745317080646636</v>
      </c>
      <c r="T2214" s="56">
        <v>0.41923396773669974</v>
      </c>
      <c r="U2214" s="46">
        <v>17.675275736813759</v>
      </c>
      <c r="V2214" s="76">
        <v>16651524462374.572</v>
      </c>
      <c r="W2214" s="84">
        <v>5257.4619155972059</v>
      </c>
      <c r="X2214" s="82">
        <v>4.1578560340808188E-2</v>
      </c>
      <c r="Y2214" s="476">
        <v>2.0000000000000001E-4</v>
      </c>
    </row>
    <row r="2215" spans="1:25" x14ac:dyDescent="0.2">
      <c r="A2215" s="475">
        <v>2211</v>
      </c>
      <c r="B2215" s="56">
        <v>0.46942743952894816</v>
      </c>
      <c r="C2215" s="46">
        <v>7728.1404713622924</v>
      </c>
      <c r="D2215" s="56">
        <v>0.94293181439874063</v>
      </c>
      <c r="E2215" s="56">
        <v>0.47694594804633367</v>
      </c>
      <c r="F2215" s="250">
        <v>2024.55</v>
      </c>
      <c r="G2215" s="76">
        <v>220272383217.11667</v>
      </c>
      <c r="H2215" s="46">
        <v>26656253.362296149</v>
      </c>
      <c r="I2215" s="76">
        <v>537747477940.47986</v>
      </c>
      <c r="J2215" s="56">
        <v>0.16086327486586172</v>
      </c>
      <c r="K2215" s="76">
        <v>6210718125.8084955</v>
      </c>
      <c r="L2215" s="76">
        <v>7057695790.7057552</v>
      </c>
      <c r="M2215" s="76">
        <v>198451241404.56393</v>
      </c>
      <c r="N2215" s="76">
        <v>68743185969.86763</v>
      </c>
      <c r="O2215" s="76">
        <v>24144.548008515776</v>
      </c>
      <c r="P2215" s="46">
        <v>417017.61806319572</v>
      </c>
      <c r="Q2215" s="46">
        <v>254369.69824271603</v>
      </c>
      <c r="R2215" s="76">
        <v>1118537765631.4685</v>
      </c>
      <c r="S2215" s="56">
        <v>0.45640977264063132</v>
      </c>
      <c r="T2215" s="56">
        <v>0.2672120437895647</v>
      </c>
      <c r="U2215" s="46">
        <v>17.393190800238795</v>
      </c>
      <c r="V2215" s="76">
        <v>5652916614044.2998</v>
      </c>
      <c r="W2215" s="84">
        <v>1783.4459679359868</v>
      </c>
      <c r="X2215" s="82">
        <v>4.2705203563636059E-2</v>
      </c>
      <c r="Y2215" s="476">
        <v>2.0000000000000001E-4</v>
      </c>
    </row>
    <row r="2216" spans="1:25" x14ac:dyDescent="0.2">
      <c r="A2216" s="475">
        <v>2212</v>
      </c>
      <c r="B2216" s="56">
        <v>0.47788244003046054</v>
      </c>
      <c r="C2216" s="46">
        <v>4711.4318380098812</v>
      </c>
      <c r="D2216" s="56">
        <v>0.93738572786619223</v>
      </c>
      <c r="E2216" s="56">
        <v>0.51172409774799299</v>
      </c>
      <c r="F2216" s="250">
        <v>2027.3</v>
      </c>
      <c r="G2216" s="76">
        <v>131295188509.12373</v>
      </c>
      <c r="H2216" s="46">
        <v>25549393.844096132</v>
      </c>
      <c r="I2216" s="76">
        <v>691547835335.12988</v>
      </c>
      <c r="J2216" s="56">
        <v>0.37011595836089162</v>
      </c>
      <c r="K2216" s="76">
        <v>43003099541.919746</v>
      </c>
      <c r="L2216" s="76">
        <v>112852491280.44559</v>
      </c>
      <c r="M2216" s="76">
        <v>0</v>
      </c>
      <c r="N2216" s="76">
        <v>10221061876.040493</v>
      </c>
      <c r="O2216" s="76">
        <v>42506.980258810938</v>
      </c>
      <c r="P2216" s="46">
        <v>103245.92211383596</v>
      </c>
      <c r="Q2216" s="46">
        <v>37267.770933443273</v>
      </c>
      <c r="R2216" s="76">
        <v>975676443861.20605</v>
      </c>
      <c r="S2216" s="56">
        <v>0.4793362322867516</v>
      </c>
      <c r="T2216" s="56">
        <v>0.35226418505175694</v>
      </c>
      <c r="U2216" s="46">
        <v>15.077993605511546</v>
      </c>
      <c r="V2216" s="76">
        <v>5687504092518.0957</v>
      </c>
      <c r="W2216" s="84">
        <v>1794.1662352653029</v>
      </c>
      <c r="X2216" s="82">
        <v>4.8893483437299615E-2</v>
      </c>
      <c r="Y2216" s="476">
        <v>2.0000000000000001E-4</v>
      </c>
    </row>
    <row r="2217" spans="1:25" x14ac:dyDescent="0.2">
      <c r="A2217" s="475">
        <v>2213</v>
      </c>
      <c r="B2217" s="56">
        <v>0.35016853953222515</v>
      </c>
      <c r="C2217" s="46">
        <v>4026.377705431446</v>
      </c>
      <c r="D2217" s="56">
        <v>0.6460647096071177</v>
      </c>
      <c r="E2217" s="56">
        <v>0.59720916395725432</v>
      </c>
      <c r="F2217" s="250">
        <v>2025.95</v>
      </c>
      <c r="G2217" s="76">
        <v>115643274258.32233</v>
      </c>
      <c r="H2217" s="46">
        <v>14444269.529670883</v>
      </c>
      <c r="I2217" s="76">
        <v>469397220918.28278</v>
      </c>
      <c r="J2217" s="56">
        <v>0.35016853953222515</v>
      </c>
      <c r="K2217" s="76">
        <v>28565362823.687813</v>
      </c>
      <c r="L2217" s="76">
        <v>29787271329.676342</v>
      </c>
      <c r="M2217" s="76">
        <v>88145868249.786057</v>
      </c>
      <c r="N2217" s="76">
        <v>110838901014.87596</v>
      </c>
      <c r="O2217" s="76">
        <v>27532.991021639089</v>
      </c>
      <c r="P2217" s="46">
        <v>580629.35331994202</v>
      </c>
      <c r="Q2217" s="46">
        <v>393751.45960657991</v>
      </c>
      <c r="R2217" s="76">
        <v>870624986586.50232</v>
      </c>
      <c r="S2217" s="56">
        <v>0.47419209914849614</v>
      </c>
      <c r="T2217" s="56">
        <v>0.30878887523438941</v>
      </c>
      <c r="U2217" s="46">
        <v>15.388328874817926</v>
      </c>
      <c r="V2217" s="76">
        <v>4569463105831.3252</v>
      </c>
      <c r="W2217" s="84">
        <v>1442.2006047885309</v>
      </c>
      <c r="X2217" s="82">
        <v>4.7487512450604077E-2</v>
      </c>
      <c r="Y2217" s="476">
        <v>2.0000000000000001E-4</v>
      </c>
    </row>
    <row r="2218" spans="1:25" x14ac:dyDescent="0.2">
      <c r="A2218" s="475">
        <v>2214</v>
      </c>
      <c r="B2218" s="56">
        <v>0.41871316119463869</v>
      </c>
      <c r="C2218" s="46">
        <v>3196.2524580621111</v>
      </c>
      <c r="D2218" s="56">
        <v>0.66112327506953295</v>
      </c>
      <c r="E2218" s="56">
        <v>0.56294731185025215</v>
      </c>
      <c r="F2218" s="250">
        <v>2024.28</v>
      </c>
      <c r="G2218" s="76">
        <v>152829152274.40155</v>
      </c>
      <c r="H2218" s="46">
        <v>14825766.196324496</v>
      </c>
      <c r="I2218" s="76">
        <v>391778507402.95801</v>
      </c>
      <c r="J2218" s="56">
        <v>0.35061044293676114</v>
      </c>
      <c r="K2218" s="76">
        <v>8472119231.5965843</v>
      </c>
      <c r="L2218" s="76">
        <v>0</v>
      </c>
      <c r="M2218" s="76">
        <v>133496789223.82477</v>
      </c>
      <c r="N2218" s="76">
        <v>28479973460.626606</v>
      </c>
      <c r="O2218" s="76">
        <v>29127.178442997771</v>
      </c>
      <c r="P2218" s="46">
        <v>221635.38907107332</v>
      </c>
      <c r="Q2218" s="46">
        <v>113390.79873510756</v>
      </c>
      <c r="R2218" s="76">
        <v>749513330277.896</v>
      </c>
      <c r="S2218" s="56">
        <v>0.53986839611757964</v>
      </c>
      <c r="T2218" s="56">
        <v>0.36979950014201718</v>
      </c>
      <c r="U2218" s="46">
        <v>16.266646353887058</v>
      </c>
      <c r="V2218" s="76">
        <v>5062833061480.9111</v>
      </c>
      <c r="W2218" s="84">
        <v>1598.0892425216377</v>
      </c>
      <c r="X2218" s="82">
        <v>4.4065742694100921E-2</v>
      </c>
      <c r="Y2218" s="476">
        <v>2.0000000000000001E-4</v>
      </c>
    </row>
    <row r="2219" spans="1:25" x14ac:dyDescent="0.2">
      <c r="A2219" s="475">
        <v>2215</v>
      </c>
      <c r="B2219" s="56">
        <v>0.44679348521223983</v>
      </c>
      <c r="C2219" s="46">
        <v>7403.1388613269228</v>
      </c>
      <c r="D2219" s="56">
        <v>1.0661121594562966</v>
      </c>
      <c r="E2219" s="56">
        <v>0.54781711752725049</v>
      </c>
      <c r="F2219" s="250">
        <v>2024.37</v>
      </c>
      <c r="G2219" s="76">
        <v>160257109876.97925</v>
      </c>
      <c r="H2219" s="46">
        <v>29159732.500084836</v>
      </c>
      <c r="I2219" s="76">
        <v>708861910216.34082</v>
      </c>
      <c r="J2219" s="56">
        <v>0.42728412371109559</v>
      </c>
      <c r="K2219" s="76">
        <v>14107138971.130251</v>
      </c>
      <c r="L2219" s="76">
        <v>0</v>
      </c>
      <c r="M2219" s="76">
        <v>154293343433.67865</v>
      </c>
      <c r="N2219" s="76">
        <v>7769811594.4692717</v>
      </c>
      <c r="O2219" s="76">
        <v>29944.34406265751</v>
      </c>
      <c r="P2219" s="46">
        <v>85130.244539104518</v>
      </c>
      <c r="Q2219" s="46">
        <v>35140.341695580049</v>
      </c>
      <c r="R2219" s="76">
        <v>1140164809416.125</v>
      </c>
      <c r="S2219" s="56">
        <v>0.55986080123919613</v>
      </c>
      <c r="T2219" s="56">
        <v>0.37294587962773751</v>
      </c>
      <c r="U2219" s="46">
        <v>15.219220936195262</v>
      </c>
      <c r="V2219" s="76">
        <v>7059514710800.8145</v>
      </c>
      <c r="W2219" s="84">
        <v>2228.5645106294733</v>
      </c>
      <c r="X2219" s="82">
        <v>4.8819085665328402E-2</v>
      </c>
      <c r="Y2219" s="476">
        <v>2.0000000000000001E-4</v>
      </c>
    </row>
    <row r="2220" spans="1:25" x14ac:dyDescent="0.2">
      <c r="A2220" s="475">
        <v>2216</v>
      </c>
      <c r="B2220" s="56">
        <v>0.57220514157544466</v>
      </c>
      <c r="C2220" s="46">
        <v>1983.8981693355399</v>
      </c>
      <c r="D2220" s="56">
        <v>0.59422857427134246</v>
      </c>
      <c r="E2220" s="56">
        <v>0.41493821386005003</v>
      </c>
      <c r="F2220" s="250">
        <v>2027.83</v>
      </c>
      <c r="G2220" s="76">
        <v>52584306122.110596</v>
      </c>
      <c r="H2220" s="46">
        <v>12527244.993503824</v>
      </c>
      <c r="I2220" s="76">
        <v>273545390219.21289</v>
      </c>
      <c r="J2220" s="56">
        <v>0.17619973069636485</v>
      </c>
      <c r="K2220" s="76">
        <v>15875338171.862455</v>
      </c>
      <c r="L2220" s="76">
        <v>66625581588.729095</v>
      </c>
      <c r="M2220" s="76">
        <v>0</v>
      </c>
      <c r="N2220" s="76">
        <v>23260838261.527443</v>
      </c>
      <c r="O2220" s="76">
        <v>28504.294655129997</v>
      </c>
      <c r="P2220" s="46">
        <v>187059.23489718416</v>
      </c>
      <c r="Q2220" s="46">
        <v>89728.322628110356</v>
      </c>
      <c r="R2220" s="76">
        <v>402282316811.33636</v>
      </c>
      <c r="S2220" s="56">
        <v>0.32550316438308796</v>
      </c>
      <c r="T2220" s="56">
        <v>0.20223405181651241</v>
      </c>
      <c r="U2220" s="46">
        <v>16.668757114880083</v>
      </c>
      <c r="V2220" s="76">
        <v>1521754040277.7327</v>
      </c>
      <c r="W2220" s="84">
        <v>479.85908535570161</v>
      </c>
      <c r="X2220" s="82">
        <v>4.2981661829157955E-2</v>
      </c>
      <c r="Y2220" s="476">
        <v>2.0000000000000001E-4</v>
      </c>
    </row>
    <row r="2221" spans="1:25" x14ac:dyDescent="0.2">
      <c r="A2221" s="475">
        <v>2217</v>
      </c>
      <c r="B2221" s="56">
        <v>0.32354342045447804</v>
      </c>
      <c r="C2221" s="46">
        <v>3767.2444344892624</v>
      </c>
      <c r="D2221" s="56">
        <v>0.72313906301385911</v>
      </c>
      <c r="E2221" s="56">
        <v>0.62608731893091696</v>
      </c>
      <c r="F2221" s="250">
        <v>2025.95</v>
      </c>
      <c r="G2221" s="76">
        <v>282281498148.21912</v>
      </c>
      <c r="H2221" s="46">
        <v>17067074.041632634</v>
      </c>
      <c r="I2221" s="76">
        <v>540168795403.88458</v>
      </c>
      <c r="J2221" s="56">
        <v>0.32354342045447804</v>
      </c>
      <c r="K2221" s="76">
        <v>33457464833.330269</v>
      </c>
      <c r="L2221" s="76">
        <v>43430075516.431557</v>
      </c>
      <c r="M2221" s="76">
        <v>152248500897.89874</v>
      </c>
      <c r="N2221" s="76">
        <v>59756594154.281334</v>
      </c>
      <c r="O2221" s="76">
        <v>31440.864260992003</v>
      </c>
      <c r="P2221" s="46">
        <v>419056.77182101482</v>
      </c>
      <c r="Q2221" s="46">
        <v>262054.14280817076</v>
      </c>
      <c r="R2221" s="76">
        <v>1189222702634.8538</v>
      </c>
      <c r="S2221" s="56">
        <v>0.54815709648613442</v>
      </c>
      <c r="T2221" s="56">
        <v>0.36490279441214535</v>
      </c>
      <c r="U2221" s="46">
        <v>16.777716097211073</v>
      </c>
      <c r="V2221" s="76">
        <v>7889410544789.6445</v>
      </c>
      <c r="W2221" s="84">
        <v>2486.3146523551227</v>
      </c>
      <c r="X2221" s="82">
        <v>4.4084163967364344E-2</v>
      </c>
      <c r="Y2221" s="476">
        <v>2.0000000000000001E-4</v>
      </c>
    </row>
    <row r="2222" spans="1:25" x14ac:dyDescent="0.2">
      <c r="A2222" s="475">
        <v>2218</v>
      </c>
      <c r="B2222" s="56">
        <v>0.50167678904060053</v>
      </c>
      <c r="C2222" s="46">
        <v>5269.836015142726</v>
      </c>
      <c r="D2222" s="56">
        <v>0.99796058197483539</v>
      </c>
      <c r="E2222" s="56">
        <v>0.35618477755384514</v>
      </c>
      <c r="F2222" s="250">
        <v>2025.18</v>
      </c>
      <c r="G2222" s="76">
        <v>341493473144.52338</v>
      </c>
      <c r="H2222" s="46">
        <v>28308525.625622973</v>
      </c>
      <c r="I2222" s="76">
        <v>647543797301.64734</v>
      </c>
      <c r="J2222" s="56">
        <v>0.29985778171240907</v>
      </c>
      <c r="K2222" s="76">
        <v>21362370116.992661</v>
      </c>
      <c r="L2222" s="76">
        <v>2802099505.4937062</v>
      </c>
      <c r="M2222" s="76">
        <v>152409462651.56006</v>
      </c>
      <c r="N2222" s="76">
        <v>48511768813.886543</v>
      </c>
      <c r="O2222" s="76">
        <v>18218.248323491178</v>
      </c>
      <c r="P2222" s="46">
        <v>330842.88808859698</v>
      </c>
      <c r="Q2222" s="46">
        <v>187205.61273659772</v>
      </c>
      <c r="R2222" s="76">
        <v>1279662506073.9084</v>
      </c>
      <c r="S2222" s="56">
        <v>0.51774383472454166</v>
      </c>
      <c r="T2222" s="56">
        <v>0.3661668102979514</v>
      </c>
      <c r="U2222" s="46">
        <v>17.316413480265442</v>
      </c>
      <c r="V2222" s="76">
        <v>8856996458123.9004</v>
      </c>
      <c r="W2222" s="84">
        <v>2792.4013992773671</v>
      </c>
      <c r="X2222" s="82">
        <v>4.2300440247213231E-2</v>
      </c>
      <c r="Y2222" s="476">
        <v>2.0000000000000001E-4</v>
      </c>
    </row>
    <row r="2223" spans="1:25" x14ac:dyDescent="0.2">
      <c r="A2223" s="475">
        <v>2219</v>
      </c>
      <c r="B2223" s="56">
        <v>0.36645622034784675</v>
      </c>
      <c r="C2223" s="46">
        <v>7126.2028670304653</v>
      </c>
      <c r="D2223" s="56">
        <v>0.88842337473911481</v>
      </c>
      <c r="E2223" s="56">
        <v>0.15964071229698745</v>
      </c>
      <c r="F2223" s="250">
        <v>2025.8</v>
      </c>
      <c r="G2223" s="76">
        <v>171744526543.14758</v>
      </c>
      <c r="H2223" s="46">
        <v>24353685.808681592</v>
      </c>
      <c r="I2223" s="76">
        <v>630527819311.70081</v>
      </c>
      <c r="J2223" s="56">
        <v>0.36645622034784675</v>
      </c>
      <c r="K2223" s="76">
        <v>35195960295.576172</v>
      </c>
      <c r="L2223" s="76">
        <v>41301712363.504608</v>
      </c>
      <c r="M2223" s="76">
        <v>62676660377.10379</v>
      </c>
      <c r="N2223" s="76">
        <v>44827898326.632629</v>
      </c>
      <c r="O2223" s="76">
        <v>21782.283152488253</v>
      </c>
      <c r="P2223" s="46">
        <v>324188.39106156072</v>
      </c>
      <c r="Q2223" s="46">
        <v>184690.37425727755</v>
      </c>
      <c r="R2223" s="76">
        <v>994441362884.87402</v>
      </c>
      <c r="S2223" s="56">
        <v>0.4868029667564937</v>
      </c>
      <c r="T2223" s="56">
        <v>0.37212867411724715</v>
      </c>
      <c r="U2223" s="46">
        <v>15.662348614100967</v>
      </c>
      <c r="V2223" s="76">
        <v>6252593322384.1191</v>
      </c>
      <c r="W2223" s="84">
        <v>1973.296056951936</v>
      </c>
      <c r="X2223" s="82">
        <v>4.7726093425353333E-2</v>
      </c>
      <c r="Y2223" s="476">
        <v>2.0000000000000001E-4</v>
      </c>
    </row>
    <row r="2224" spans="1:25" x14ac:dyDescent="0.2">
      <c r="A2224" s="475">
        <v>2220</v>
      </c>
      <c r="B2224" s="56">
        <v>0.49334926407615953</v>
      </c>
      <c r="C2224" s="46">
        <v>5268.9428611706971</v>
      </c>
      <c r="D2224" s="56">
        <v>0.63523772469808781</v>
      </c>
      <c r="E2224" s="56">
        <v>0.35494126503717088</v>
      </c>
      <c r="F2224" s="250">
        <v>2026.01</v>
      </c>
      <c r="G2224" s="76">
        <v>61722451910.908386</v>
      </c>
      <c r="H2224" s="46">
        <v>13199417.063563554</v>
      </c>
      <c r="I2224" s="76">
        <v>394172618719.57068</v>
      </c>
      <c r="J2224" s="56">
        <v>0.4593871987146031</v>
      </c>
      <c r="K2224" s="76">
        <v>16774617771.842472</v>
      </c>
      <c r="L2224" s="76">
        <v>9632466258.1170902</v>
      </c>
      <c r="M2224" s="76">
        <v>52874319248.819382</v>
      </c>
      <c r="N2224" s="76">
        <v>29105096874.392395</v>
      </c>
      <c r="O2224" s="76">
        <v>32848.395211089766</v>
      </c>
      <c r="P2224" s="46">
        <v>245388.74201639</v>
      </c>
      <c r="Q2224" s="46">
        <v>131339.56764126004</v>
      </c>
      <c r="R2224" s="76">
        <v>639842480860.95923</v>
      </c>
      <c r="S2224" s="56">
        <v>0.55657791144776303</v>
      </c>
      <c r="T2224" s="56">
        <v>0.36616736058896915</v>
      </c>
      <c r="U2224" s="46">
        <v>14.474933749557765</v>
      </c>
      <c r="V2224" s="76">
        <v>3865006832461.894</v>
      </c>
      <c r="W2224" s="84">
        <v>1221.0248492549085</v>
      </c>
      <c r="X2224" s="82">
        <v>4.8667574345373908E-2</v>
      </c>
      <c r="Y2224" s="476">
        <v>2.0000000000000001E-4</v>
      </c>
    </row>
    <row r="2225" spans="1:25" x14ac:dyDescent="0.2">
      <c r="A2225" s="475">
        <v>2221</v>
      </c>
      <c r="B2225" s="56">
        <v>0.55486848528974486</v>
      </c>
      <c r="C2225" s="46">
        <v>5621.5363733802787</v>
      </c>
      <c r="D2225" s="56">
        <v>1.1138999715662496</v>
      </c>
      <c r="E2225" s="56">
        <v>0.16958438908880541</v>
      </c>
      <c r="F2225" s="250">
        <v>2023.99</v>
      </c>
      <c r="G2225" s="76">
        <v>235838526211.3364</v>
      </c>
      <c r="H2225" s="46">
        <v>38767886.799568862</v>
      </c>
      <c r="I2225" s="76">
        <v>624932530170.12878</v>
      </c>
      <c r="J2225" s="56">
        <v>0.12833549703074376</v>
      </c>
      <c r="K2225" s="76">
        <v>12277938288.771536</v>
      </c>
      <c r="L2225" s="76">
        <v>0</v>
      </c>
      <c r="M2225" s="76">
        <v>223659503045.6181</v>
      </c>
      <c r="N2225" s="76">
        <v>29337793305.68552</v>
      </c>
      <c r="O2225" s="76">
        <v>14287.345849113732</v>
      </c>
      <c r="P2225" s="46">
        <v>243541.101208871</v>
      </c>
      <c r="Q2225" s="46">
        <v>121499.05608558547</v>
      </c>
      <c r="R2225" s="76">
        <v>1174199684014.3521</v>
      </c>
      <c r="S2225" s="56">
        <v>0.42379870654375806</v>
      </c>
      <c r="T2225" s="56">
        <v>0.24435915727728094</v>
      </c>
      <c r="U2225" s="46">
        <v>17.88149006937719</v>
      </c>
      <c r="V2225" s="76">
        <v>5535943425762.3711</v>
      </c>
      <c r="W2225" s="84">
        <v>1747.6378824092917</v>
      </c>
      <c r="X2225" s="82">
        <v>4.1319497565878924E-2</v>
      </c>
      <c r="Y2225" s="476">
        <v>2.0000000000000001E-4</v>
      </c>
    </row>
    <row r="2226" spans="1:25" x14ac:dyDescent="0.2">
      <c r="A2226" s="475">
        <v>2222</v>
      </c>
      <c r="B2226" s="56">
        <v>0.59165983661687738</v>
      </c>
      <c r="C2226" s="46">
        <v>3410.0001739671998</v>
      </c>
      <c r="D2226" s="56">
        <v>0.7956441068169452</v>
      </c>
      <c r="E2226" s="56">
        <v>0.41878828915407751</v>
      </c>
      <c r="F2226" s="250">
        <v>2026.27</v>
      </c>
      <c r="G2226" s="76">
        <v>121079347702.27548</v>
      </c>
      <c r="H2226" s="46">
        <v>19799826.381314885</v>
      </c>
      <c r="I2226" s="76">
        <v>567199074343.48987</v>
      </c>
      <c r="J2226" s="56">
        <v>0.45854331536175952</v>
      </c>
      <c r="K2226" s="76">
        <v>41030904800.386932</v>
      </c>
      <c r="L2226" s="76">
        <v>53347506470.650177</v>
      </c>
      <c r="M2226" s="76">
        <v>39144076460.722015</v>
      </c>
      <c r="N2226" s="76">
        <v>22489469809.181808</v>
      </c>
      <c r="O2226" s="76">
        <v>39824.984573799135</v>
      </c>
      <c r="P2226" s="46">
        <v>199977.80314928474</v>
      </c>
      <c r="Q2226" s="46">
        <v>95411.662827249049</v>
      </c>
      <c r="R2226" s="76">
        <v>821111012957.97461</v>
      </c>
      <c r="S2226" s="56">
        <v>0.54214339274962298</v>
      </c>
      <c r="T2226" s="56">
        <v>0.44785499965756115</v>
      </c>
      <c r="U2226" s="46">
        <v>14.749520132742903</v>
      </c>
      <c r="V2226" s="76">
        <v>6181542224079.1348</v>
      </c>
      <c r="W2226" s="84">
        <v>1950.2455720631435</v>
      </c>
      <c r="X2226" s="82">
        <v>4.7548752049637301E-2</v>
      </c>
      <c r="Y2226" s="476">
        <v>2.0000000000000001E-4</v>
      </c>
    </row>
    <row r="2227" spans="1:25" x14ac:dyDescent="0.2">
      <c r="A2227" s="475">
        <v>2223</v>
      </c>
      <c r="B2227" s="56">
        <v>0.63704751747654265</v>
      </c>
      <c r="C2227" s="46">
        <v>1500</v>
      </c>
      <c r="D2227" s="56">
        <v>0.73047672001547437</v>
      </c>
      <c r="E2227" s="56">
        <v>0.28432449567291984</v>
      </c>
      <c r="F2227" s="250">
        <v>2023.75</v>
      </c>
      <c r="G2227" s="76">
        <v>280779539193.04883</v>
      </c>
      <c r="H2227" s="46">
        <v>17974005.217418242</v>
      </c>
      <c r="I2227" s="76">
        <v>517342676236.95941</v>
      </c>
      <c r="J2227" s="56">
        <v>0.28419493724966527</v>
      </c>
      <c r="K2227" s="76">
        <v>17804387076.203304</v>
      </c>
      <c r="L2227" s="76">
        <v>0</v>
      </c>
      <c r="M2227" s="76">
        <v>362438409853.66473</v>
      </c>
      <c r="N2227" s="76">
        <v>155910436681.60901</v>
      </c>
      <c r="O2227" s="76">
        <v>21554.263856387221</v>
      </c>
      <c r="P2227" s="46">
        <v>683315.657375535</v>
      </c>
      <c r="Q2227" s="46">
        <v>474365.89607384574</v>
      </c>
      <c r="R2227" s="76">
        <v>1377988415144.2632</v>
      </c>
      <c r="S2227" s="56">
        <v>0.53970389587742384</v>
      </c>
      <c r="T2227" s="56">
        <v>0.29849413977365036</v>
      </c>
      <c r="U2227" s="46">
        <v>17.033874736160595</v>
      </c>
      <c r="V2227" s="76">
        <v>7999207974131.0264</v>
      </c>
      <c r="W2227" s="84">
        <v>2524.2221228751082</v>
      </c>
      <c r="X2227" s="82">
        <v>4.1246297371808356E-2</v>
      </c>
      <c r="Y2227" s="476">
        <v>2.0000000000000001E-4</v>
      </c>
    </row>
    <row r="2228" spans="1:25" x14ac:dyDescent="0.2">
      <c r="A2228" s="475">
        <v>2224</v>
      </c>
      <c r="B2228" s="56">
        <v>0.69032107477439253</v>
      </c>
      <c r="C2228" s="46">
        <v>1535.9288178642969</v>
      </c>
      <c r="D2228" s="56">
        <v>0.64550908955448194</v>
      </c>
      <c r="E2228" s="56">
        <v>0.228211824668412</v>
      </c>
      <c r="F2228" s="250">
        <v>2025.05</v>
      </c>
      <c r="G2228" s="76">
        <v>149105550125.42657</v>
      </c>
      <c r="H2228" s="46">
        <v>15003880.80795994</v>
      </c>
      <c r="I2228" s="76">
        <v>502723336635.17181</v>
      </c>
      <c r="J2228" s="56">
        <v>0.45699015659207776</v>
      </c>
      <c r="K2228" s="76">
        <v>26105015950.971874</v>
      </c>
      <c r="L2228" s="76">
        <v>25938553666.797417</v>
      </c>
      <c r="M2228" s="76">
        <v>113991902119.75748</v>
      </c>
      <c r="N2228" s="76">
        <v>91013592835.060104</v>
      </c>
      <c r="O2228" s="76">
        <v>21199.757041163204</v>
      </c>
      <c r="P2228" s="46">
        <v>503734.18751105585</v>
      </c>
      <c r="Q2228" s="46">
        <v>331684.36654272152</v>
      </c>
      <c r="R2228" s="76">
        <v>916741313772.45044</v>
      </c>
      <c r="S2228" s="56">
        <v>0.5410977538260805</v>
      </c>
      <c r="T2228" s="56">
        <v>0.37608748806781028</v>
      </c>
      <c r="U2228" s="46">
        <v>15.527057902899131</v>
      </c>
      <c r="V2228" s="76">
        <v>6048214226478.8789</v>
      </c>
      <c r="W2228" s="84">
        <v>1908.7968931543051</v>
      </c>
      <c r="X2228" s="82">
        <v>4.5716462594391612E-2</v>
      </c>
      <c r="Y2228" s="476">
        <v>2.0000000000000001E-4</v>
      </c>
    </row>
    <row r="2229" spans="1:25" x14ac:dyDescent="0.2">
      <c r="A2229" s="475">
        <v>2225</v>
      </c>
      <c r="B2229" s="56">
        <v>0.56391503203080195</v>
      </c>
      <c r="C2229" s="46">
        <v>6302.680109712921</v>
      </c>
      <c r="D2229" s="56">
        <v>0.57246277547716329</v>
      </c>
      <c r="E2229" s="56">
        <v>0.41041035125268038</v>
      </c>
      <c r="F2229" s="250">
        <v>2024.81</v>
      </c>
      <c r="G2229" s="76">
        <v>398290285794.00623</v>
      </c>
      <c r="H2229" s="46">
        <v>11695195.790998364</v>
      </c>
      <c r="I2229" s="76">
        <v>401363273207.33563</v>
      </c>
      <c r="J2229" s="56">
        <v>0.43303327534009151</v>
      </c>
      <c r="K2229" s="76">
        <v>3036600700.0944891</v>
      </c>
      <c r="L2229" s="76">
        <v>0</v>
      </c>
      <c r="M2229" s="76">
        <v>208943300434.4548</v>
      </c>
      <c r="N2229" s="76">
        <v>112537447156.69476</v>
      </c>
      <c r="O2229" s="76">
        <v>30045.465788029171</v>
      </c>
      <c r="P2229" s="46">
        <v>594872.70049818757</v>
      </c>
      <c r="Q2229" s="46">
        <v>408106.0681140371</v>
      </c>
      <c r="R2229" s="76">
        <v>1060890150375.9346</v>
      </c>
      <c r="S2229" s="56">
        <v>0.59631231892099623</v>
      </c>
      <c r="T2229" s="56">
        <v>0.5403006296160151</v>
      </c>
      <c r="U2229" s="46">
        <v>17.161842340491326</v>
      </c>
      <c r="V2229" s="76">
        <v>10799261632285.746</v>
      </c>
      <c r="W2229" s="84">
        <v>3410.5982007866064</v>
      </c>
      <c r="X2229" s="82">
        <v>4.2575029699277463E-2</v>
      </c>
      <c r="Y2229" s="476">
        <v>2.0000000000000001E-4</v>
      </c>
    </row>
    <row r="2230" spans="1:25" x14ac:dyDescent="0.2">
      <c r="A2230" s="475">
        <v>2226</v>
      </c>
      <c r="B2230" s="56">
        <v>0.31181747466489695</v>
      </c>
      <c r="C2230" s="46">
        <v>9209.0285615672892</v>
      </c>
      <c r="D2230" s="56">
        <v>0.65351819039704118</v>
      </c>
      <c r="E2230" s="56">
        <v>0.6505662467265857</v>
      </c>
      <c r="F2230" s="250">
        <v>2025.69</v>
      </c>
      <c r="G2230" s="76">
        <v>171674196466.63046</v>
      </c>
      <c r="H2230" s="46">
        <v>13349687.527505878</v>
      </c>
      <c r="I2230" s="76">
        <v>441156726110.20227</v>
      </c>
      <c r="J2230" s="56">
        <v>0.31181747466489695</v>
      </c>
      <c r="K2230" s="76">
        <v>15200785698.798933</v>
      </c>
      <c r="L2230" s="76">
        <v>26472001770.78809</v>
      </c>
      <c r="M2230" s="76">
        <v>117490367225.5696</v>
      </c>
      <c r="N2230" s="76">
        <v>19632610570.438442</v>
      </c>
      <c r="O2230" s="76">
        <v>16636.767226743686</v>
      </c>
      <c r="P2230" s="46">
        <v>176278.0294820905</v>
      </c>
      <c r="Q2230" s="46">
        <v>83582.263071523936</v>
      </c>
      <c r="R2230" s="76">
        <v>863374226941.88464</v>
      </c>
      <c r="S2230" s="56">
        <v>0.53336163892092758</v>
      </c>
      <c r="T2230" s="56">
        <v>0.31427381024901924</v>
      </c>
      <c r="U2230" s="46">
        <v>16.702737781284856</v>
      </c>
      <c r="V2230" s="76">
        <v>4933136265900.3291</v>
      </c>
      <c r="W2230" s="84">
        <v>1555.6875269375289</v>
      </c>
      <c r="X2230" s="82">
        <v>4.4543386771066742E-2</v>
      </c>
      <c r="Y2230" s="476">
        <v>2.0000000000000001E-4</v>
      </c>
    </row>
    <row r="2231" spans="1:25" x14ac:dyDescent="0.2">
      <c r="A2231" s="475">
        <v>2227</v>
      </c>
      <c r="B2231" s="56">
        <v>0.54897032648796718</v>
      </c>
      <c r="C2231" s="46">
        <v>4998.8371205182375</v>
      </c>
      <c r="D2231" s="56">
        <v>1.0889118395851454</v>
      </c>
      <c r="E2231" s="56">
        <v>0.35237376669116732</v>
      </c>
      <c r="F2231" s="250">
        <v>2023.89</v>
      </c>
      <c r="G2231" s="76">
        <v>531286685818.43671</v>
      </c>
      <c r="H2231" s="46">
        <v>33751407.533446014</v>
      </c>
      <c r="I2231" s="76">
        <v>792702194188.08691</v>
      </c>
      <c r="J2231" s="56">
        <v>0.37516071612980051</v>
      </c>
      <c r="K2231" s="76">
        <v>23528010084.684128</v>
      </c>
      <c r="L2231" s="76">
        <v>0</v>
      </c>
      <c r="M2231" s="76">
        <v>560903154643.12244</v>
      </c>
      <c r="N2231" s="76">
        <v>13120270982.578335</v>
      </c>
      <c r="O2231" s="76">
        <v>33977.406109542513</v>
      </c>
      <c r="P2231" s="46">
        <v>128011.41849939773</v>
      </c>
      <c r="Q2231" s="46">
        <v>53401.894970959358</v>
      </c>
      <c r="R2231" s="76">
        <v>2012614330873.9575</v>
      </c>
      <c r="S2231" s="56">
        <v>0.62629637595582144</v>
      </c>
      <c r="T2231" s="56">
        <v>0.36798955982196069</v>
      </c>
      <c r="U2231" s="46">
        <v>17.249910179278135</v>
      </c>
      <c r="V2231" s="76">
        <v>13890963597632.648</v>
      </c>
      <c r="W2231" s="84">
        <v>4385.8482982177484</v>
      </c>
      <c r="X2231" s="82">
        <v>4.2878230230162732E-2</v>
      </c>
      <c r="Y2231" s="476">
        <v>2.0000000000000001E-4</v>
      </c>
    </row>
    <row r="2232" spans="1:25" x14ac:dyDescent="0.2">
      <c r="A2232" s="475">
        <v>2228</v>
      </c>
      <c r="B2232" s="56">
        <v>0.36825384794934646</v>
      </c>
      <c r="C2232" s="46">
        <v>1500</v>
      </c>
      <c r="D2232" s="56">
        <v>0.99768832613363234</v>
      </c>
      <c r="E2232" s="56">
        <v>0.23150967156339622</v>
      </c>
      <c r="F2232" s="250">
        <v>2024.57</v>
      </c>
      <c r="G2232" s="76">
        <v>245720338177.26782</v>
      </c>
      <c r="H2232" s="46">
        <v>32935789.874814276</v>
      </c>
      <c r="I2232" s="76">
        <v>602671786697.36243</v>
      </c>
      <c r="J2232" s="56">
        <v>0.11484760491887003</v>
      </c>
      <c r="K2232" s="76">
        <v>21134363115.623203</v>
      </c>
      <c r="L2232" s="76">
        <v>0</v>
      </c>
      <c r="M2232" s="76">
        <v>205331648091.55273</v>
      </c>
      <c r="N2232" s="76">
        <v>83379469354.603775</v>
      </c>
      <c r="O2232" s="76">
        <v>37928.770141090048</v>
      </c>
      <c r="P2232" s="46">
        <v>477026.52217263862</v>
      </c>
      <c r="Q2232" s="46">
        <v>299624.70081093605</v>
      </c>
      <c r="R2232" s="76">
        <v>1258085544374.9973</v>
      </c>
      <c r="S2232" s="56">
        <v>0.42846694067580215</v>
      </c>
      <c r="T2232" s="56">
        <v>0.19025494311887822</v>
      </c>
      <c r="U2232" s="46">
        <v>20.196799057163265</v>
      </c>
      <c r="V2232" s="76">
        <v>5213380308842.627</v>
      </c>
      <c r="W2232" s="84">
        <v>1645.2868388666341</v>
      </c>
      <c r="X2232" s="82">
        <v>3.693026475285173E-2</v>
      </c>
      <c r="Y2232" s="476">
        <v>2.0000000000000001E-4</v>
      </c>
    </row>
    <row r="2233" spans="1:25" x14ac:dyDescent="0.2">
      <c r="A2233" s="475">
        <v>2229</v>
      </c>
      <c r="B2233" s="56">
        <v>0.55384046566455414</v>
      </c>
      <c r="C2233" s="46">
        <v>5772.1370351703981</v>
      </c>
      <c r="D2233" s="56">
        <v>0.83690222009310866</v>
      </c>
      <c r="E2233" s="56">
        <v>0.22840587104961357</v>
      </c>
      <c r="F2233" s="250">
        <v>2024.96</v>
      </c>
      <c r="G2233" s="76">
        <v>477422093988.62805</v>
      </c>
      <c r="H2233" s="46">
        <v>21340906.300026171</v>
      </c>
      <c r="I2233" s="76">
        <v>463830993388.74933</v>
      </c>
      <c r="J2233" s="56">
        <v>0.16641066762189916</v>
      </c>
      <c r="K2233" s="76">
        <v>17450181713.188744</v>
      </c>
      <c r="L2233" s="76">
        <v>0</v>
      </c>
      <c r="M2233" s="76">
        <v>287927186673.89209</v>
      </c>
      <c r="N2233" s="76">
        <v>82188605117.419022</v>
      </c>
      <c r="O2233" s="76">
        <v>10000</v>
      </c>
      <c r="P2233" s="46">
        <v>458686.14826458041</v>
      </c>
      <c r="Q2233" s="46">
        <v>289884.14447061543</v>
      </c>
      <c r="R2233" s="76">
        <v>1260042211588.6851</v>
      </c>
      <c r="S2233" s="56">
        <v>0.51987784452495012</v>
      </c>
      <c r="T2233" s="56">
        <v>0.43352250761367245</v>
      </c>
      <c r="U2233" s="46">
        <v>18.217089543171927</v>
      </c>
      <c r="V2233" s="76">
        <v>10698094039914.947</v>
      </c>
      <c r="W2233" s="84">
        <v>3372.80202758123</v>
      </c>
      <c r="X2233" s="82">
        <v>4.098514551750547E-2</v>
      </c>
      <c r="Y2233" s="476">
        <v>2.0000000000000001E-4</v>
      </c>
    </row>
    <row r="2234" spans="1:25" x14ac:dyDescent="0.2">
      <c r="A2234" s="475">
        <v>2230</v>
      </c>
      <c r="B2234" s="56">
        <v>0.60916784642361732</v>
      </c>
      <c r="C2234" s="46">
        <v>6867.1842464273195</v>
      </c>
      <c r="D2234" s="56">
        <v>1.025417865759445</v>
      </c>
      <c r="E2234" s="56">
        <v>0.7</v>
      </c>
      <c r="F2234" s="250">
        <v>2023.75</v>
      </c>
      <c r="G2234" s="76">
        <v>328109487474.24854</v>
      </c>
      <c r="H2234" s="46">
        <v>31034260.89728117</v>
      </c>
      <c r="I2234" s="76">
        <v>570437363690.2533</v>
      </c>
      <c r="J2234" s="56">
        <v>0.18312012162696834</v>
      </c>
      <c r="K2234" s="76">
        <v>13876413651.21957</v>
      </c>
      <c r="L2234" s="76">
        <v>0</v>
      </c>
      <c r="M2234" s="76">
        <v>520449322280.63696</v>
      </c>
      <c r="N2234" s="76">
        <v>43719910088.791252</v>
      </c>
      <c r="O2234" s="76">
        <v>43586.112621418499</v>
      </c>
      <c r="P2234" s="46">
        <v>320599.6103504154</v>
      </c>
      <c r="Q2234" s="46">
        <v>178922.07433784081</v>
      </c>
      <c r="R2234" s="76">
        <v>1747464729283.5815</v>
      </c>
      <c r="S2234" s="56">
        <v>0.5819480235006298</v>
      </c>
      <c r="T2234" s="56">
        <v>0.21300263257584556</v>
      </c>
      <c r="U2234" s="46">
        <v>18.224643585782157</v>
      </c>
      <c r="V2234" s="76">
        <v>7264361702574.9814</v>
      </c>
      <c r="W2234" s="84">
        <v>2291.0092226325937</v>
      </c>
      <c r="X2234" s="82">
        <v>4.0967472387408922E-2</v>
      </c>
      <c r="Y2234" s="476">
        <v>2.0000000000000001E-4</v>
      </c>
    </row>
    <row r="2235" spans="1:25" x14ac:dyDescent="0.2">
      <c r="A2235" s="475">
        <v>2231</v>
      </c>
      <c r="B2235" s="56">
        <v>0.63419463080403049</v>
      </c>
      <c r="C2235" s="46">
        <v>6301.0946695461935</v>
      </c>
      <c r="D2235" s="56">
        <v>0.78860644351549813</v>
      </c>
      <c r="E2235" s="56">
        <v>0.7</v>
      </c>
      <c r="F2235" s="250">
        <v>2025.16</v>
      </c>
      <c r="G2235" s="76">
        <v>154071260647.99023</v>
      </c>
      <c r="H2235" s="46">
        <v>19091751.322342522</v>
      </c>
      <c r="I2235" s="76">
        <v>480273812286.18982</v>
      </c>
      <c r="J2235" s="56">
        <v>0.30483848045068596</v>
      </c>
      <c r="K2235" s="76">
        <v>24104819312.857994</v>
      </c>
      <c r="L2235" s="76">
        <v>67684036162.768135</v>
      </c>
      <c r="M2235" s="76">
        <v>118128441362.9588</v>
      </c>
      <c r="N2235" s="76">
        <v>59058707647.790276</v>
      </c>
      <c r="O2235" s="76">
        <v>41955.943732340485</v>
      </c>
      <c r="P2235" s="46">
        <v>371203.19346230611</v>
      </c>
      <c r="Q2235" s="46">
        <v>223018.36625046213</v>
      </c>
      <c r="R2235" s="76">
        <v>1003393209972.7797</v>
      </c>
      <c r="S2235" s="56">
        <v>0.52063157223566514</v>
      </c>
      <c r="T2235" s="56">
        <v>0.28126764744188443</v>
      </c>
      <c r="U2235" s="46">
        <v>16.153685224373667</v>
      </c>
      <c r="V2235" s="76">
        <v>5123101229233.3789</v>
      </c>
      <c r="W2235" s="84">
        <v>1616.1670823283746</v>
      </c>
      <c r="X2235" s="82">
        <v>4.4409962091623061E-2</v>
      </c>
      <c r="Y2235" s="476">
        <v>2.0000000000000001E-4</v>
      </c>
    </row>
    <row r="2236" spans="1:25" x14ac:dyDescent="0.2">
      <c r="A2236" s="475">
        <v>2232</v>
      </c>
      <c r="B2236" s="56">
        <v>0.52197354091032577</v>
      </c>
      <c r="C2236" s="46">
        <v>3621.0545803430869</v>
      </c>
      <c r="D2236" s="56">
        <v>0.98206901727217377</v>
      </c>
      <c r="E2236" s="56">
        <v>0.33460849895896283</v>
      </c>
      <c r="F2236" s="250">
        <v>2026.34</v>
      </c>
      <c r="G2236" s="76">
        <v>119929553854.45457</v>
      </c>
      <c r="H2236" s="46">
        <v>29473844.476352662</v>
      </c>
      <c r="I2236" s="76">
        <v>655097413336.30127</v>
      </c>
      <c r="J2236" s="56">
        <v>0.23191127332271622</v>
      </c>
      <c r="K2236" s="76">
        <v>24729105431.738209</v>
      </c>
      <c r="L2236" s="76">
        <v>32422833708.404804</v>
      </c>
      <c r="M2236" s="76">
        <v>44926401995.56694</v>
      </c>
      <c r="N2236" s="76">
        <v>42362429815.297562</v>
      </c>
      <c r="O2236" s="76">
        <v>38568.118502205252</v>
      </c>
      <c r="P2236" s="46">
        <v>279161.12287615094</v>
      </c>
      <c r="Q2236" s="46">
        <v>149122.26567556936</v>
      </c>
      <c r="R2236" s="76">
        <v>961588478994.05994</v>
      </c>
      <c r="S2236" s="56">
        <v>0.37952151464772782</v>
      </c>
      <c r="T2236" s="56">
        <v>0.20138417310164336</v>
      </c>
      <c r="U2236" s="46">
        <v>16.514266276336517</v>
      </c>
      <c r="V2236" s="76">
        <v>3517739443135.665</v>
      </c>
      <c r="W2236" s="84">
        <v>1110.4604791291902</v>
      </c>
      <c r="X2236" s="82">
        <v>4.4131245408624085E-2</v>
      </c>
      <c r="Y2236" s="476">
        <v>2.0000000000000001E-4</v>
      </c>
    </row>
    <row r="2237" spans="1:25" x14ac:dyDescent="0.2">
      <c r="A2237" s="475">
        <v>2233</v>
      </c>
      <c r="B2237" s="56">
        <v>0.54812396126607144</v>
      </c>
      <c r="C2237" s="46">
        <v>6861.3909314360844</v>
      </c>
      <c r="D2237" s="56">
        <v>0.55304232204130321</v>
      </c>
      <c r="E2237" s="56">
        <v>0.23091368811599494</v>
      </c>
      <c r="F2237" s="250">
        <v>2024.16</v>
      </c>
      <c r="G2237" s="76">
        <v>170509812650.63541</v>
      </c>
      <c r="H2237" s="46">
        <v>10859001.374062847</v>
      </c>
      <c r="I2237" s="76">
        <v>354312294117.01367</v>
      </c>
      <c r="J2237" s="56">
        <v>0.40393572841773384</v>
      </c>
      <c r="K2237" s="76">
        <v>14673659723.171783</v>
      </c>
      <c r="L2237" s="76">
        <v>5226218557.8093681</v>
      </c>
      <c r="M2237" s="76">
        <v>121924801326.09689</v>
      </c>
      <c r="N2237" s="76">
        <v>17822774299.956642</v>
      </c>
      <c r="O2237" s="76">
        <v>28891.055922780906</v>
      </c>
      <c r="P2237" s="46">
        <v>151686.39118976751</v>
      </c>
      <c r="Q2237" s="46">
        <v>65625.234556355994</v>
      </c>
      <c r="R2237" s="76">
        <v>710794924319.68323</v>
      </c>
      <c r="S2237" s="56">
        <v>0.57691279749409941</v>
      </c>
      <c r="T2237" s="56">
        <v>0.40272022209847907</v>
      </c>
      <c r="U2237" s="46">
        <v>16.528269147514884</v>
      </c>
      <c r="V2237" s="76">
        <v>5292821882275.3486</v>
      </c>
      <c r="W2237" s="84">
        <v>1670.3148962230639</v>
      </c>
      <c r="X2237" s="82">
        <v>4.3377036619340094E-2</v>
      </c>
      <c r="Y2237" s="476">
        <v>2.0000000000000001E-4</v>
      </c>
    </row>
    <row r="2238" spans="1:25" x14ac:dyDescent="0.2">
      <c r="A2238" s="475">
        <v>2234</v>
      </c>
      <c r="B2238" s="56">
        <v>0.42649433514314961</v>
      </c>
      <c r="C2238" s="46">
        <v>3913.0730774605809</v>
      </c>
      <c r="D2238" s="56">
        <v>0.89103188243344777</v>
      </c>
      <c r="E2238" s="56">
        <v>0.59447071619268055</v>
      </c>
      <c r="F2238" s="250">
        <v>2023.75</v>
      </c>
      <c r="G2238" s="76">
        <v>402243398796.26147</v>
      </c>
      <c r="H2238" s="46">
        <v>25200187.418995865</v>
      </c>
      <c r="I2238" s="76">
        <v>587016519892.23376</v>
      </c>
      <c r="J2238" s="56">
        <v>0.2009187147778444</v>
      </c>
      <c r="K2238" s="76">
        <v>9042462196.7549953</v>
      </c>
      <c r="L2238" s="76">
        <v>0</v>
      </c>
      <c r="M2238" s="76">
        <v>266941491675.26355</v>
      </c>
      <c r="N2238" s="76">
        <v>35561333311.712639</v>
      </c>
      <c r="O2238" s="76">
        <v>20759.500164936089</v>
      </c>
      <c r="P2238" s="46">
        <v>232173.83464161772</v>
      </c>
      <c r="Q2238" s="46">
        <v>116694.61656117043</v>
      </c>
      <c r="R2238" s="76">
        <v>1244025465023.2451</v>
      </c>
      <c r="S2238" s="56">
        <v>0.49850564171686962</v>
      </c>
      <c r="T2238" s="56">
        <v>0.37680774437025888</v>
      </c>
      <c r="U2238" s="46">
        <v>18.129188778201549</v>
      </c>
      <c r="V2238" s="76">
        <v>9350988873946.9883</v>
      </c>
      <c r="W2238" s="84">
        <v>2952.1053131826857</v>
      </c>
      <c r="X2238" s="82">
        <v>4.0204851946353329E-2</v>
      </c>
      <c r="Y2238" s="476">
        <v>2.0000000000000001E-4</v>
      </c>
    </row>
    <row r="2239" spans="1:25" x14ac:dyDescent="0.2">
      <c r="A2239" s="475">
        <v>2235</v>
      </c>
      <c r="B2239" s="56">
        <v>0.3505748522741165</v>
      </c>
      <c r="C2239" s="46">
        <v>4810.1775514278397</v>
      </c>
      <c r="D2239" s="56">
        <v>0.5416825409501218</v>
      </c>
      <c r="E2239" s="56">
        <v>0.25029709981830378</v>
      </c>
      <c r="F2239" s="250">
        <v>2025.58</v>
      </c>
      <c r="G2239" s="76">
        <v>60442699764.796272</v>
      </c>
      <c r="H2239" s="46">
        <v>10901721.55655493</v>
      </c>
      <c r="I2239" s="76">
        <v>360375729690.18872</v>
      </c>
      <c r="J2239" s="56">
        <v>0.35057485227411656</v>
      </c>
      <c r="K2239" s="76">
        <v>23269684795.450378</v>
      </c>
      <c r="L2239" s="76">
        <v>26530250368.407768</v>
      </c>
      <c r="M2239" s="76">
        <v>64781343203.095757</v>
      </c>
      <c r="N2239" s="76">
        <v>54803315095.479309</v>
      </c>
      <c r="O2239" s="76">
        <v>11634.600332580669</v>
      </c>
      <c r="P2239" s="46">
        <v>375441.82444536069</v>
      </c>
      <c r="Q2239" s="46">
        <v>233065.23333248525</v>
      </c>
      <c r="R2239" s="76">
        <v>606164845487.72168</v>
      </c>
      <c r="S2239" s="56">
        <v>0.47033023426610621</v>
      </c>
      <c r="T2239" s="56">
        <v>0.27801906792471953</v>
      </c>
      <c r="U2239" s="46">
        <v>14.920315076180101</v>
      </c>
      <c r="V2239" s="76">
        <v>2867924098639.4937</v>
      </c>
      <c r="W2239" s="84">
        <v>905.06510575985556</v>
      </c>
      <c r="X2239" s="82">
        <v>4.7290038519258545E-2</v>
      </c>
      <c r="Y2239" s="476">
        <v>2.0000000000000001E-4</v>
      </c>
    </row>
    <row r="2240" spans="1:25" x14ac:dyDescent="0.2">
      <c r="A2240" s="475">
        <v>2236</v>
      </c>
      <c r="B2240" s="56">
        <v>0.47098832539789504</v>
      </c>
      <c r="C2240" s="46">
        <v>6203.8193928505989</v>
      </c>
      <c r="D2240" s="56">
        <v>1.3290528206727308</v>
      </c>
      <c r="E2240" s="56">
        <v>0.46133699730230215</v>
      </c>
      <c r="F2240" s="250">
        <v>2023.75</v>
      </c>
      <c r="G2240" s="76">
        <v>771695417633.91882</v>
      </c>
      <c r="H2240" s="46">
        <v>48435218.4376444</v>
      </c>
      <c r="I2240" s="76">
        <v>754443791841.73962</v>
      </c>
      <c r="J2240" s="56">
        <v>6.7020775281879108E-2</v>
      </c>
      <c r="K2240" s="76">
        <v>15490873437.322247</v>
      </c>
      <c r="L2240" s="76">
        <v>0</v>
      </c>
      <c r="M2240" s="76">
        <v>583007555341.63782</v>
      </c>
      <c r="N2240" s="76">
        <v>33005197344.500931</v>
      </c>
      <c r="O2240" s="76">
        <v>32018.695517797605</v>
      </c>
      <c r="P2240" s="46">
        <v>224187.68983415491</v>
      </c>
      <c r="Q2240" s="46">
        <v>127840.75306483124</v>
      </c>
      <c r="R2240" s="76">
        <v>2229544349541.7817</v>
      </c>
      <c r="S2240" s="56">
        <v>0.54111452589898557</v>
      </c>
      <c r="T2240" s="56">
        <v>0.33226154592525264</v>
      </c>
      <c r="U2240" s="46">
        <v>20.379668351605325</v>
      </c>
      <c r="V2240" s="76">
        <v>15997691120045.506</v>
      </c>
      <c r="W2240" s="84">
        <v>5048.426679803928</v>
      </c>
      <c r="X2240" s="82">
        <v>3.7048511337058582E-2</v>
      </c>
      <c r="Y2240" s="476">
        <v>2.0000000000000001E-4</v>
      </c>
    </row>
    <row r="2241" spans="1:25" x14ac:dyDescent="0.2">
      <c r="A2241" s="475">
        <v>2237</v>
      </c>
      <c r="B2241" s="56">
        <v>0.42222422978041574</v>
      </c>
      <c r="C2241" s="46">
        <v>3627.0430162114581</v>
      </c>
      <c r="D2241" s="56">
        <v>0.65873835064846542</v>
      </c>
      <c r="E2241" s="56">
        <v>0.1557629943300935</v>
      </c>
      <c r="F2241" s="250">
        <v>2025.64</v>
      </c>
      <c r="G2241" s="76">
        <v>209559481339.25293</v>
      </c>
      <c r="H2241" s="46">
        <v>14881635.472918194</v>
      </c>
      <c r="I2241" s="76">
        <v>467739666205.14624</v>
      </c>
      <c r="J2241" s="56">
        <v>0.42222422978041574</v>
      </c>
      <c r="K2241" s="76">
        <v>19011253042.388622</v>
      </c>
      <c r="L2241" s="76">
        <v>34006203009.595264</v>
      </c>
      <c r="M2241" s="76">
        <v>137084433412.5486</v>
      </c>
      <c r="N2241" s="76">
        <v>62099008321.658775</v>
      </c>
      <c r="O2241" s="76">
        <v>27918.365324608239</v>
      </c>
      <c r="P2241" s="46">
        <v>412580.78661716171</v>
      </c>
      <c r="Q2241" s="46">
        <v>258836.82179689832</v>
      </c>
      <c r="R2241" s="76">
        <v>918713903516.18982</v>
      </c>
      <c r="S2241" s="56">
        <v>0.56149215709014877</v>
      </c>
      <c r="T2241" s="56">
        <v>0.42886230262566566</v>
      </c>
      <c r="U2241" s="46">
        <v>16.113377509205169</v>
      </c>
      <c r="V2241" s="76">
        <v>7021289204554.4453</v>
      </c>
      <c r="W2241" s="84">
        <v>2217.1078458038014</v>
      </c>
      <c r="X2241" s="82">
        <v>4.4970487604338159E-2</v>
      </c>
      <c r="Y2241" s="476">
        <v>2.0000000000000001E-4</v>
      </c>
    </row>
    <row r="2242" spans="1:25" x14ac:dyDescent="0.2">
      <c r="A2242" s="475">
        <v>2238</v>
      </c>
      <c r="B2242" s="56">
        <v>0.41408924410536768</v>
      </c>
      <c r="C2242" s="46">
        <v>4420.0938808491537</v>
      </c>
      <c r="D2242" s="56">
        <v>0.69097239386036935</v>
      </c>
      <c r="E2242" s="56">
        <v>0.39918115465244813</v>
      </c>
      <c r="F2242" s="250">
        <v>2026.73</v>
      </c>
      <c r="G2242" s="76">
        <v>39713650884.979713</v>
      </c>
      <c r="H2242" s="46">
        <v>15015111.191654904</v>
      </c>
      <c r="I2242" s="76">
        <v>317842840544.62366</v>
      </c>
      <c r="J2242" s="56">
        <v>-6.2430143151326334E-4</v>
      </c>
      <c r="K2242" s="76">
        <v>15611409389.79509</v>
      </c>
      <c r="L2242" s="76">
        <v>35680869500.192024</v>
      </c>
      <c r="M2242" s="76">
        <v>11301815571.921167</v>
      </c>
      <c r="N2242" s="76">
        <v>78519831994.551315</v>
      </c>
      <c r="O2242" s="76">
        <v>11724.882258035903</v>
      </c>
      <c r="P2242" s="46">
        <v>391758.45471259329</v>
      </c>
      <c r="Q2242" s="46">
        <v>241602.72721540561</v>
      </c>
      <c r="R2242" s="76">
        <v>544223491071.49377</v>
      </c>
      <c r="S2242" s="56">
        <v>0.2462030100320193</v>
      </c>
      <c r="T2242" s="56">
        <v>9.0032986955786001E-2</v>
      </c>
      <c r="U2242" s="46">
        <v>25.212949612486124</v>
      </c>
      <c r="V2242" s="76">
        <v>1311053137191.585</v>
      </c>
      <c r="W2242" s="84">
        <v>413.99401952945232</v>
      </c>
      <c r="X2242" s="82">
        <v>3.0991849880588063E-2</v>
      </c>
      <c r="Y2242" s="476">
        <v>2.0000000000000001E-4</v>
      </c>
    </row>
    <row r="2243" spans="1:25" x14ac:dyDescent="0.2">
      <c r="A2243" s="475">
        <v>2239</v>
      </c>
      <c r="B2243" s="56">
        <v>0.49054151338407864</v>
      </c>
      <c r="C2243" s="46">
        <v>4848.5368082395953</v>
      </c>
      <c r="D2243" s="56">
        <v>1.0045741136200725</v>
      </c>
      <c r="E2243" s="56">
        <v>0.43591344635237328</v>
      </c>
      <c r="F2243" s="250">
        <v>2023.75</v>
      </c>
      <c r="G2243" s="76">
        <v>325056920945.09259</v>
      </c>
      <c r="H2243" s="46">
        <v>30276544.21758711</v>
      </c>
      <c r="I2243" s="76">
        <v>489878389170.13928</v>
      </c>
      <c r="J2243" s="56">
        <v>-0.16056893797430538</v>
      </c>
      <c r="K2243" s="76">
        <v>8009413005.2456646</v>
      </c>
      <c r="L2243" s="76">
        <v>0</v>
      </c>
      <c r="M2243" s="76">
        <v>447592160558.23175</v>
      </c>
      <c r="N2243" s="76">
        <v>54668345835.044205</v>
      </c>
      <c r="O2243" s="76">
        <v>30604.722308711065</v>
      </c>
      <c r="P2243" s="46">
        <v>313568.24540920916</v>
      </c>
      <c r="Q2243" s="46">
        <v>174128.28654735259</v>
      </c>
      <c r="R2243" s="76">
        <v>1453277637835.3796</v>
      </c>
      <c r="S2243" s="56">
        <v>0.45428630124644148</v>
      </c>
      <c r="T2243" s="56">
        <v>0.15656741211939187</v>
      </c>
      <c r="U2243" s="46">
        <v>29.210264143731145</v>
      </c>
      <c r="V2243" s="76">
        <v>7028981944507.6562</v>
      </c>
      <c r="W2243" s="84">
        <v>2218.0405297622037</v>
      </c>
      <c r="X2243" s="82">
        <v>2.5929323504448706E-2</v>
      </c>
      <c r="Y2243" s="476">
        <v>2.0000000000000001E-4</v>
      </c>
    </row>
    <row r="2244" spans="1:25" x14ac:dyDescent="0.2">
      <c r="A2244" s="475">
        <v>2240</v>
      </c>
      <c r="B2244" s="56">
        <v>0.58249986845323531</v>
      </c>
      <c r="C2244" s="46">
        <v>3168.7853513617738</v>
      </c>
      <c r="D2244" s="56">
        <v>0.85011366192875537</v>
      </c>
      <c r="E2244" s="56">
        <v>0.52154186569428718</v>
      </c>
      <c r="F2244" s="250">
        <v>2024.88</v>
      </c>
      <c r="G2244" s="76">
        <v>266372693058.7312</v>
      </c>
      <c r="H2244" s="46">
        <v>22895032.475238051</v>
      </c>
      <c r="I2244" s="76">
        <v>535253347122.51697</v>
      </c>
      <c r="J2244" s="56">
        <v>0.32498709948896476</v>
      </c>
      <c r="K2244" s="76">
        <v>33913701499.990273</v>
      </c>
      <c r="L2244" s="76">
        <v>11385749494.553783</v>
      </c>
      <c r="M2244" s="76">
        <v>210204308852.01083</v>
      </c>
      <c r="N2244" s="76">
        <v>54499889259.37294</v>
      </c>
      <c r="O2244" s="76">
        <v>45000</v>
      </c>
      <c r="P2244" s="46">
        <v>368126.11043282197</v>
      </c>
      <c r="Q2244" s="46">
        <v>219069.6724177399</v>
      </c>
      <c r="R2244" s="76">
        <v>1147083380955.8855</v>
      </c>
      <c r="S2244" s="56">
        <v>0.53233778301406509</v>
      </c>
      <c r="T2244" s="56">
        <v>0.3527029117222874</v>
      </c>
      <c r="U2244" s="46">
        <v>16.883611158662916</v>
      </c>
      <c r="V2244" s="76">
        <v>7457480893498.3984</v>
      </c>
      <c r="W2244" s="84">
        <v>2350.4392107961917</v>
      </c>
      <c r="X2244" s="82">
        <v>4.3220242798330359E-2</v>
      </c>
      <c r="Y2244" s="476">
        <v>2.0000000000000001E-4</v>
      </c>
    </row>
    <row r="2245" spans="1:25" x14ac:dyDescent="0.2">
      <c r="A2245" s="475">
        <v>2241</v>
      </c>
      <c r="B2245" s="56">
        <v>0.58369486281453631</v>
      </c>
      <c r="C2245" s="46">
        <v>1500</v>
      </c>
      <c r="D2245" s="56">
        <v>0.52190091186992227</v>
      </c>
      <c r="E2245" s="56">
        <v>0.39293646959764095</v>
      </c>
      <c r="F2245" s="250">
        <v>2024.65</v>
      </c>
      <c r="G2245" s="76">
        <v>263274264675.59631</v>
      </c>
      <c r="H2245" s="46">
        <v>11059710.10293182</v>
      </c>
      <c r="I2245" s="76">
        <v>411476541274.66394</v>
      </c>
      <c r="J2245" s="56">
        <v>0.49807775813894506</v>
      </c>
      <c r="K2245" s="76">
        <v>11579225066.118896</v>
      </c>
      <c r="L2245" s="76">
        <v>0</v>
      </c>
      <c r="M2245" s="76">
        <v>226521495426.62405</v>
      </c>
      <c r="N2245" s="76">
        <v>81574841086.585846</v>
      </c>
      <c r="O2245" s="76">
        <v>30878.467323075776</v>
      </c>
      <c r="P2245" s="46">
        <v>540031.92788749037</v>
      </c>
      <c r="Q2245" s="46">
        <v>305772.67338192119</v>
      </c>
      <c r="R2245" s="76">
        <v>1021880352078.9519</v>
      </c>
      <c r="S2245" s="56">
        <v>0.62714865156787458</v>
      </c>
      <c r="T2245" s="56">
        <v>0.42977848854375517</v>
      </c>
      <c r="U2245" s="46">
        <v>16.56184929015086</v>
      </c>
      <c r="V2245" s="76">
        <v>8127009982252.1104</v>
      </c>
      <c r="W2245" s="84">
        <v>2563.9358381256543</v>
      </c>
      <c r="X2245" s="82">
        <v>4.3365495164046045E-2</v>
      </c>
      <c r="Y2245" s="476">
        <v>2.0000000000000001E-4</v>
      </c>
    </row>
    <row r="2246" spans="1:25" x14ac:dyDescent="0.2">
      <c r="A2246" s="475">
        <v>2242</v>
      </c>
      <c r="B2246" s="56">
        <v>0.52847147374299375</v>
      </c>
      <c r="C2246" s="46">
        <v>3158.5671095857042</v>
      </c>
      <c r="D2246" s="56">
        <v>0.54985437639487711</v>
      </c>
      <c r="E2246" s="56">
        <v>0.48944813223691824</v>
      </c>
      <c r="F2246" s="250">
        <v>2023.76</v>
      </c>
      <c r="G2246" s="76">
        <v>187174774874.73831</v>
      </c>
      <c r="H2246" s="46">
        <v>10895009.599396568</v>
      </c>
      <c r="I2246" s="76">
        <v>349075026463.9361</v>
      </c>
      <c r="J2246" s="56">
        <v>0.49518064956299412</v>
      </c>
      <c r="K2246" s="76">
        <v>8046007728.3974762</v>
      </c>
      <c r="L2246" s="76">
        <v>0</v>
      </c>
      <c r="M2246" s="76">
        <v>395103928158.435</v>
      </c>
      <c r="N2246" s="76">
        <v>32854538782.221203</v>
      </c>
      <c r="O2246" s="76">
        <v>13503.347921653558</v>
      </c>
      <c r="P2246" s="46">
        <v>271448.60494242824</v>
      </c>
      <c r="Q2246" s="46">
        <v>152697.73743184982</v>
      </c>
      <c r="R2246" s="76">
        <v>1083218312550.3464</v>
      </c>
      <c r="S2246" s="56">
        <v>0.68113004300644486</v>
      </c>
      <c r="T2246" s="56">
        <v>0.30256830323362111</v>
      </c>
      <c r="U2246" s="46">
        <v>16.398089866217894</v>
      </c>
      <c r="V2246" s="76">
        <v>6023693000628.2402</v>
      </c>
      <c r="W2246" s="84">
        <v>1901.6478799366744</v>
      </c>
      <c r="X2246" s="82">
        <v>4.3698801817414909E-2</v>
      </c>
      <c r="Y2246" s="476">
        <v>2.0000000000000001E-4</v>
      </c>
    </row>
    <row r="2247" spans="1:25" x14ac:dyDescent="0.2">
      <c r="A2247" s="475">
        <v>2243</v>
      </c>
      <c r="B2247" s="56">
        <v>0.65945492156571373</v>
      </c>
      <c r="C2247" s="46">
        <v>6433.5735087821831</v>
      </c>
      <c r="D2247" s="56">
        <v>0.69839003159746715</v>
      </c>
      <c r="E2247" s="56">
        <v>0.68110757909768416</v>
      </c>
      <c r="F2247" s="250">
        <v>2026.02</v>
      </c>
      <c r="G2247" s="76">
        <v>118751480618.32365</v>
      </c>
      <c r="H2247" s="46">
        <v>15544105.517977696</v>
      </c>
      <c r="I2247" s="76">
        <v>438532312596.21313</v>
      </c>
      <c r="J2247" s="56">
        <v>0.33217041520012081</v>
      </c>
      <c r="K2247" s="76">
        <v>24354033133.679024</v>
      </c>
      <c r="L2247" s="76">
        <v>47574922685.638741</v>
      </c>
      <c r="M2247" s="76">
        <v>58561223481.688057</v>
      </c>
      <c r="N2247" s="76">
        <v>40821845547.694084</v>
      </c>
      <c r="O2247" s="76">
        <v>35213.837075282354</v>
      </c>
      <c r="P2247" s="46">
        <v>267088.54080883373</v>
      </c>
      <c r="Q2247" s="46">
        <v>146110.6711432311</v>
      </c>
      <c r="R2247" s="76">
        <v>731513078924.09253</v>
      </c>
      <c r="S2247" s="56">
        <v>0.4777063439923106</v>
      </c>
      <c r="T2247" s="56">
        <v>0.33016413520267213</v>
      </c>
      <c r="U2247" s="46">
        <v>15.810179025455188</v>
      </c>
      <c r="V2247" s="76">
        <v>4230996541694.7441</v>
      </c>
      <c r="W2247" s="84">
        <v>1335.8600689712005</v>
      </c>
      <c r="X2247" s="82">
        <v>4.6043754082708097E-2</v>
      </c>
      <c r="Y2247" s="476">
        <v>2.0000000000000001E-4</v>
      </c>
    </row>
    <row r="2248" spans="1:25" x14ac:dyDescent="0.2">
      <c r="A2248" s="475">
        <v>2244</v>
      </c>
      <c r="B2248" s="56">
        <v>0.59560812522454987</v>
      </c>
      <c r="C2248" s="46">
        <v>1622.4759530809924</v>
      </c>
      <c r="D2248" s="56">
        <v>1.0838692642076491</v>
      </c>
      <c r="E2248" s="56">
        <v>0.47719566595159962</v>
      </c>
      <c r="F2248" s="250">
        <v>2023.99</v>
      </c>
      <c r="G2248" s="76">
        <v>534338064017.64093</v>
      </c>
      <c r="H2248" s="46">
        <v>38336859.935900107</v>
      </c>
      <c r="I2248" s="76">
        <v>834271460554.91345</v>
      </c>
      <c r="J2248" s="56">
        <v>0.31675742080235325</v>
      </c>
      <c r="K2248" s="76">
        <v>29661301420.294052</v>
      </c>
      <c r="L2248" s="76">
        <v>0</v>
      </c>
      <c r="M2248" s="76">
        <v>691817032735.75427</v>
      </c>
      <c r="N2248" s="76">
        <v>146680460670.02521</v>
      </c>
      <c r="O2248" s="76">
        <v>44041.491893207902</v>
      </c>
      <c r="P2248" s="46">
        <v>806827.96215718635</v>
      </c>
      <c r="Q2248" s="46">
        <v>561740.3753269898</v>
      </c>
      <c r="R2248" s="76">
        <v>2521396007427.0117</v>
      </c>
      <c r="S2248" s="56">
        <v>0.60178914449437659</v>
      </c>
      <c r="T2248" s="56">
        <v>0.30095339673370819</v>
      </c>
      <c r="U2248" s="46">
        <v>17.183124196298078</v>
      </c>
      <c r="V2248" s="76">
        <v>14291320615467.748</v>
      </c>
      <c r="W2248" s="84">
        <v>4511.7286113839591</v>
      </c>
      <c r="X2248" s="82">
        <v>4.265800576291446E-2</v>
      </c>
      <c r="Y2248" s="476">
        <v>2.0000000000000001E-4</v>
      </c>
    </row>
    <row r="2249" spans="1:25" x14ac:dyDescent="0.2">
      <c r="A2249" s="475">
        <v>2245</v>
      </c>
      <c r="B2249" s="56">
        <v>0.57675218819589047</v>
      </c>
      <c r="C2249" s="46">
        <v>5568.5809509543224</v>
      </c>
      <c r="D2249" s="56">
        <v>1.0532560959308914</v>
      </c>
      <c r="E2249" s="56">
        <v>0.7</v>
      </c>
      <c r="F2249" s="250">
        <v>2024.27</v>
      </c>
      <c r="G2249" s="76">
        <v>379293521649.39746</v>
      </c>
      <c r="H2249" s="46">
        <v>30479436.710075729</v>
      </c>
      <c r="I2249" s="76">
        <v>789755273719.53345</v>
      </c>
      <c r="J2249" s="56">
        <v>0.39100393050812798</v>
      </c>
      <c r="K2249" s="76">
        <v>30411573222.000664</v>
      </c>
      <c r="L2249" s="76">
        <v>0</v>
      </c>
      <c r="M2249" s="76">
        <v>327279130840.38971</v>
      </c>
      <c r="N2249" s="76">
        <v>5732558596.2174406</v>
      </c>
      <c r="O2249" s="76">
        <v>29140.122916487631</v>
      </c>
      <c r="P2249" s="46">
        <v>78163.124999999447</v>
      </c>
      <c r="Q2249" s="46">
        <v>22075.874999999447</v>
      </c>
      <c r="R2249" s="76">
        <v>1624515108900.4775</v>
      </c>
      <c r="S2249" s="56">
        <v>0.59437401868061557</v>
      </c>
      <c r="T2249" s="56">
        <v>0.38468682251136516</v>
      </c>
      <c r="U2249" s="46">
        <v>16.561316743356016</v>
      </c>
      <c r="V2249" s="76">
        <v>11263835757568.182</v>
      </c>
      <c r="W2249" s="84">
        <v>3553.6317667444582</v>
      </c>
      <c r="X2249" s="82">
        <v>4.4678320233511211E-2</v>
      </c>
      <c r="Y2249" s="476">
        <v>2.0000000000000001E-4</v>
      </c>
    </row>
    <row r="2250" spans="1:25" x14ac:dyDescent="0.2">
      <c r="A2250" s="475">
        <v>2246</v>
      </c>
      <c r="B2250" s="56">
        <v>0.64510197711625772</v>
      </c>
      <c r="C2250" s="46">
        <v>7780.6085196429176</v>
      </c>
      <c r="D2250" s="56">
        <v>0.99305621890573681</v>
      </c>
      <c r="E2250" s="56">
        <v>0.31995312847334034</v>
      </c>
      <c r="F2250" s="250">
        <v>2024.79</v>
      </c>
      <c r="G2250" s="76">
        <v>195863571640.83545</v>
      </c>
      <c r="H2250" s="46">
        <v>29984059.933543563</v>
      </c>
      <c r="I2250" s="76">
        <v>695912783495.91309</v>
      </c>
      <c r="J2250" s="56">
        <v>0.33427068811968097</v>
      </c>
      <c r="K2250" s="76">
        <v>34997240111.605118</v>
      </c>
      <c r="L2250" s="76">
        <v>37221010364.200928</v>
      </c>
      <c r="M2250" s="76">
        <v>164646302213.48746</v>
      </c>
      <c r="N2250" s="76">
        <v>40952989355.820816</v>
      </c>
      <c r="O2250" s="76">
        <v>15898.411772956902</v>
      </c>
      <c r="P2250" s="46">
        <v>299184.17815881269</v>
      </c>
      <c r="Q2250" s="46">
        <v>163677.84688464095</v>
      </c>
      <c r="R2250" s="76">
        <v>1224256908733.5898</v>
      </c>
      <c r="S2250" s="56">
        <v>0.50930174198942613</v>
      </c>
      <c r="T2250" s="56">
        <v>0.30395093549580487</v>
      </c>
      <c r="U2250" s="46">
        <v>16.002305863801222</v>
      </c>
      <c r="V2250" s="76">
        <v>6482329540602.3477</v>
      </c>
      <c r="W2250" s="84">
        <v>2047.2209777796024</v>
      </c>
      <c r="X2250" s="82">
        <v>4.5417747329844674E-2</v>
      </c>
      <c r="Y2250" s="476">
        <v>2.0000000000000001E-4</v>
      </c>
    </row>
    <row r="2251" spans="1:25" x14ac:dyDescent="0.2">
      <c r="A2251" s="475">
        <v>2247</v>
      </c>
      <c r="B2251" s="56">
        <v>0.34784877512953161</v>
      </c>
      <c r="C2251" s="46">
        <v>6285.9853128521336</v>
      </c>
      <c r="D2251" s="56">
        <v>1.0201627518998893</v>
      </c>
      <c r="E2251" s="56">
        <v>0.45062422340768576</v>
      </c>
      <c r="F2251" s="250">
        <v>2025.18</v>
      </c>
      <c r="G2251" s="76">
        <v>197696390072.63022</v>
      </c>
      <c r="H2251" s="46">
        <v>24818196.447039548</v>
      </c>
      <c r="I2251" s="76">
        <v>613789778746.46997</v>
      </c>
      <c r="J2251" s="56">
        <v>0.34784877512953161</v>
      </c>
      <c r="K2251" s="76">
        <v>27945231295.786171</v>
      </c>
      <c r="L2251" s="76">
        <v>16678304137.965511</v>
      </c>
      <c r="M2251" s="76">
        <v>128928608488.67523</v>
      </c>
      <c r="N2251" s="76">
        <v>3251786741.0681653</v>
      </c>
      <c r="O2251" s="76">
        <v>30862.753771464915</v>
      </c>
      <c r="P2251" s="46">
        <v>74602.538240709517</v>
      </c>
      <c r="Q2251" s="46">
        <v>13213.884560177383</v>
      </c>
      <c r="R2251" s="76">
        <v>1144355504399.3318</v>
      </c>
      <c r="S2251" s="56">
        <v>0.54791272765982668</v>
      </c>
      <c r="T2251" s="56">
        <v>0.3236250543731598</v>
      </c>
      <c r="U2251" s="46">
        <v>16.094222133920685</v>
      </c>
      <c r="V2251" s="76">
        <v>6461403338192.1748</v>
      </c>
      <c r="W2251" s="84">
        <v>2036.6549459777696</v>
      </c>
      <c r="X2251" s="82">
        <v>4.6302649600473658E-2</v>
      </c>
      <c r="Y2251" s="476">
        <v>2.0000000000000001E-4</v>
      </c>
    </row>
    <row r="2252" spans="1:25" x14ac:dyDescent="0.2">
      <c r="A2252" s="475">
        <v>2248</v>
      </c>
      <c r="B2252" s="56">
        <v>0.67527983391711344</v>
      </c>
      <c r="C2252" s="46">
        <v>2709.9421579468458</v>
      </c>
      <c r="D2252" s="56">
        <v>0.97996452835438874</v>
      </c>
      <c r="E2252" s="56">
        <v>0.7</v>
      </c>
      <c r="F2252" s="250">
        <v>2024.41</v>
      </c>
      <c r="G2252" s="76">
        <v>201483138638.13687</v>
      </c>
      <c r="H2252" s="46">
        <v>31022316.177352834</v>
      </c>
      <c r="I2252" s="76">
        <v>487396156190.62286</v>
      </c>
      <c r="J2252" s="56">
        <v>-2.9923644198073474E-2</v>
      </c>
      <c r="K2252" s="76">
        <v>12307287607.893358</v>
      </c>
      <c r="L2252" s="76">
        <v>0</v>
      </c>
      <c r="M2252" s="76">
        <v>228738844161.63046</v>
      </c>
      <c r="N2252" s="76">
        <v>9048918174.0966148</v>
      </c>
      <c r="O2252" s="76">
        <v>45000</v>
      </c>
      <c r="P2252" s="46">
        <v>101465.4374999991</v>
      </c>
      <c r="Q2252" s="46">
        <v>33113.812499999447</v>
      </c>
      <c r="R2252" s="76">
        <v>1105957634957.3757</v>
      </c>
      <c r="S2252" s="56">
        <v>0.42483029437467035</v>
      </c>
      <c r="T2252" s="56">
        <v>0.12852720670680037</v>
      </c>
      <c r="U2252" s="46">
        <v>28.605159472221448</v>
      </c>
      <c r="V2252" s="76">
        <v>4311715090573.0273</v>
      </c>
      <c r="W2252" s="84">
        <v>1360.2589909133587</v>
      </c>
      <c r="X2252" s="82">
        <v>2.6916940706996743E-2</v>
      </c>
      <c r="Y2252" s="476">
        <v>2.0000000000000001E-4</v>
      </c>
    </row>
    <row r="2253" spans="1:25" x14ac:dyDescent="0.2">
      <c r="A2253" s="475">
        <v>2249</v>
      </c>
      <c r="B2253" s="56">
        <v>0.39942901022747684</v>
      </c>
      <c r="C2253" s="46">
        <v>5172.0430812123213</v>
      </c>
      <c r="D2253" s="56">
        <v>0.59237364485773314</v>
      </c>
      <c r="E2253" s="56">
        <v>0.4121599188329943</v>
      </c>
      <c r="F2253" s="250">
        <v>2023.75</v>
      </c>
      <c r="G2253" s="76">
        <v>272961098996.80194</v>
      </c>
      <c r="H2253" s="46">
        <v>12094413.87137063</v>
      </c>
      <c r="I2253" s="76">
        <v>452035267096.83008</v>
      </c>
      <c r="J2253" s="56">
        <v>0.3994290102274769</v>
      </c>
      <c r="K2253" s="76">
        <v>13275771049.40144</v>
      </c>
      <c r="L2253" s="76">
        <v>0</v>
      </c>
      <c r="M2253" s="76">
        <v>296985321853.73041</v>
      </c>
      <c r="N2253" s="76">
        <v>35117803889.43074</v>
      </c>
      <c r="O2253" s="76">
        <v>31948.709417655904</v>
      </c>
      <c r="P2253" s="46">
        <v>278900.21137300419</v>
      </c>
      <c r="Q2253" s="46">
        <v>157340.84000362412</v>
      </c>
      <c r="R2253" s="76">
        <v>1048830322399.9915</v>
      </c>
      <c r="S2253" s="56">
        <v>0.60471844116067719</v>
      </c>
      <c r="T2253" s="56">
        <v>0.41311639259059557</v>
      </c>
      <c r="U2253" s="46">
        <v>16.727384988233826</v>
      </c>
      <c r="V2253" s="76">
        <v>8118036805078.9688</v>
      </c>
      <c r="W2253" s="84">
        <v>2560.7143322778647</v>
      </c>
      <c r="X2253" s="82">
        <v>4.2840622965711228E-2</v>
      </c>
      <c r="Y2253" s="476">
        <v>2.0000000000000001E-4</v>
      </c>
    </row>
    <row r="2254" spans="1:25" x14ac:dyDescent="0.2">
      <c r="A2254" s="475">
        <v>2250</v>
      </c>
      <c r="B2254" s="56">
        <v>0.55158144429821998</v>
      </c>
      <c r="C2254" s="46">
        <v>5734.2752232675111</v>
      </c>
      <c r="D2254" s="56">
        <v>0.73742474450143725</v>
      </c>
      <c r="E2254" s="56">
        <v>0.23132661323148365</v>
      </c>
      <c r="F2254" s="250">
        <v>2025.42</v>
      </c>
      <c r="G2254" s="76">
        <v>256276603135.20514</v>
      </c>
      <c r="H2254" s="46">
        <v>17290902.04545575</v>
      </c>
      <c r="I2254" s="76">
        <v>480526694853.84088</v>
      </c>
      <c r="J2254" s="56">
        <v>0.41093338799840673</v>
      </c>
      <c r="K2254" s="76">
        <v>17479638613.365196</v>
      </c>
      <c r="L2254" s="76">
        <v>0</v>
      </c>
      <c r="M2254" s="76">
        <v>171224420288.53726</v>
      </c>
      <c r="N2254" s="76">
        <v>68432400923.894646</v>
      </c>
      <c r="O2254" s="76">
        <v>14347.47532498454</v>
      </c>
      <c r="P2254" s="46">
        <v>447875.24540004251</v>
      </c>
      <c r="Q2254" s="46">
        <v>284314.69080442708</v>
      </c>
      <c r="R2254" s="76">
        <v>1162498174456.7571</v>
      </c>
      <c r="S2254" s="56">
        <v>0.6013913654967965</v>
      </c>
      <c r="T2254" s="56">
        <v>0.36518004465675979</v>
      </c>
      <c r="U2254" s="46">
        <v>16.562654407675332</v>
      </c>
      <c r="V2254" s="76">
        <v>7680695059312.4189</v>
      </c>
      <c r="W2254" s="84">
        <v>2425.5527769209521</v>
      </c>
      <c r="X2254" s="82">
        <v>4.4423222050229486E-2</v>
      </c>
      <c r="Y2254" s="476">
        <v>2.0000000000000001E-4</v>
      </c>
    </row>
    <row r="2255" spans="1:25" x14ac:dyDescent="0.2">
      <c r="A2255" s="475">
        <v>2251</v>
      </c>
      <c r="B2255" s="56">
        <v>0.53116384817698292</v>
      </c>
      <c r="C2255" s="46">
        <v>1500</v>
      </c>
      <c r="D2255" s="56">
        <v>0.92919802080361913</v>
      </c>
      <c r="E2255" s="56">
        <v>0.51031854416123679</v>
      </c>
      <c r="F2255" s="250">
        <v>2024.57</v>
      </c>
      <c r="G2255" s="76">
        <v>210308446092.86298</v>
      </c>
      <c r="H2255" s="46">
        <v>28970427.699464209</v>
      </c>
      <c r="I2255" s="76">
        <v>818680297477.41418</v>
      </c>
      <c r="J2255" s="56">
        <v>0.4261677429680516</v>
      </c>
      <c r="K2255" s="76">
        <v>25497402524.141041</v>
      </c>
      <c r="L2255" s="76">
        <v>0</v>
      </c>
      <c r="M2255" s="76">
        <v>153730295400.16843</v>
      </c>
      <c r="N2255" s="76">
        <v>11330970741.662159</v>
      </c>
      <c r="O2255" s="76">
        <v>28851.802830222641</v>
      </c>
      <c r="P2255" s="46">
        <v>116260.67484301416</v>
      </c>
      <c r="Q2255" s="46">
        <v>41504.746029347938</v>
      </c>
      <c r="R2255" s="76">
        <v>1244553988539.3394</v>
      </c>
      <c r="S2255" s="56">
        <v>0.54048036367493579</v>
      </c>
      <c r="T2255" s="56">
        <v>0.3746061818422714</v>
      </c>
      <c r="U2255" s="46">
        <v>15.643608423162441</v>
      </c>
      <c r="V2255" s="76">
        <v>8131196608528.9814</v>
      </c>
      <c r="W2255" s="84">
        <v>2567.0738121427348</v>
      </c>
      <c r="X2255" s="82">
        <v>4.6080375797136572E-2</v>
      </c>
      <c r="Y2255" s="476">
        <v>2.0000000000000001E-4</v>
      </c>
    </row>
    <row r="2256" spans="1:25" x14ac:dyDescent="0.2">
      <c r="A2256" s="475">
        <v>2252</v>
      </c>
      <c r="B2256" s="56">
        <v>0.5278654266053161</v>
      </c>
      <c r="C2256" s="46">
        <v>5194.0648864525519</v>
      </c>
      <c r="D2256" s="56">
        <v>0.81393933542475438</v>
      </c>
      <c r="E2256" s="56">
        <v>0.47263417929041934</v>
      </c>
      <c r="F2256" s="250">
        <v>2024.9</v>
      </c>
      <c r="G2256" s="76">
        <v>252384316976.14774</v>
      </c>
      <c r="H2256" s="46">
        <v>20316141.010977305</v>
      </c>
      <c r="I2256" s="76">
        <v>495829688914.1076</v>
      </c>
      <c r="J2256" s="56">
        <v>0.3399942040484516</v>
      </c>
      <c r="K2256" s="76">
        <v>15814183726.256443</v>
      </c>
      <c r="L2256" s="76">
        <v>22961628831.461708</v>
      </c>
      <c r="M2256" s="76">
        <v>131811590133.13747</v>
      </c>
      <c r="N2256" s="76">
        <v>27796630611.836063</v>
      </c>
      <c r="O2256" s="76">
        <v>30841.948413577116</v>
      </c>
      <c r="P2256" s="46">
        <v>225691.76881598038</v>
      </c>
      <c r="Q2256" s="46">
        <v>113446.49817248154</v>
      </c>
      <c r="R2256" s="76">
        <v>1047013934989.012</v>
      </c>
      <c r="S2256" s="56">
        <v>0.56078307875668598</v>
      </c>
      <c r="T2256" s="56">
        <v>0.39085486741083603</v>
      </c>
      <c r="U2256" s="46">
        <v>16.646048237166834</v>
      </c>
      <c r="V2256" s="76">
        <v>7500502753205.7988</v>
      </c>
      <c r="W2256" s="84">
        <v>2367.6108397681282</v>
      </c>
      <c r="X2256" s="82">
        <v>4.4012973644534159E-2</v>
      </c>
      <c r="Y2256" s="476">
        <v>2.0000000000000001E-4</v>
      </c>
    </row>
    <row r="2257" spans="1:25" x14ac:dyDescent="0.2">
      <c r="A2257" s="475">
        <v>2253</v>
      </c>
      <c r="B2257" s="56">
        <v>0.70134896630782184</v>
      </c>
      <c r="C2257" s="46">
        <v>5521.6279795191949</v>
      </c>
      <c r="D2257" s="56">
        <v>0.72840476543143318</v>
      </c>
      <c r="E2257" s="56">
        <v>0.35761530103831918</v>
      </c>
      <c r="F2257" s="250">
        <v>2024.31</v>
      </c>
      <c r="G2257" s="76">
        <v>193354817817.61746</v>
      </c>
      <c r="H2257" s="46">
        <v>17248446.449099265</v>
      </c>
      <c r="I2257" s="76">
        <v>336210698409.1015</v>
      </c>
      <c r="J2257" s="56">
        <v>0.13940535727141967</v>
      </c>
      <c r="K2257" s="76">
        <v>7833395926.5719318</v>
      </c>
      <c r="L2257" s="76">
        <v>0</v>
      </c>
      <c r="M2257" s="76">
        <v>212758557510.57162</v>
      </c>
      <c r="N2257" s="76">
        <v>76173595261.513397</v>
      </c>
      <c r="O2257" s="76">
        <v>30875.309593930808</v>
      </c>
      <c r="P2257" s="46">
        <v>475934.98953985161</v>
      </c>
      <c r="Q2257" s="46">
        <v>306811.64953000739</v>
      </c>
      <c r="R2257" s="76">
        <v>918092816586.76709</v>
      </c>
      <c r="S2257" s="56">
        <v>0.50505361039335572</v>
      </c>
      <c r="T2257" s="56">
        <v>0.23293004360180822</v>
      </c>
      <c r="U2257" s="46">
        <v>18.369885928684244</v>
      </c>
      <c r="V2257" s="76">
        <v>4265856058023.0376</v>
      </c>
      <c r="W2257" s="84">
        <v>1346.7168721057753</v>
      </c>
      <c r="X2257" s="82">
        <v>4.0574395085166227E-2</v>
      </c>
      <c r="Y2257" s="476">
        <v>2.0000000000000001E-4</v>
      </c>
    </row>
    <row r="2258" spans="1:25" x14ac:dyDescent="0.2">
      <c r="A2258" s="475">
        <v>2254</v>
      </c>
      <c r="B2258" s="56">
        <v>0.68027460552068419</v>
      </c>
      <c r="C2258" s="46">
        <v>1992.8700306194432</v>
      </c>
      <c r="D2258" s="56">
        <v>0.85348783448066323</v>
      </c>
      <c r="E2258" s="56">
        <v>0.38776313643520621</v>
      </c>
      <c r="F2258" s="250">
        <v>2024.15</v>
      </c>
      <c r="G2258" s="76">
        <v>212612666077.80231</v>
      </c>
      <c r="H2258" s="46">
        <v>23836368.935825601</v>
      </c>
      <c r="I2258" s="76">
        <v>561497790254.25903</v>
      </c>
      <c r="J2258" s="56">
        <v>0.39391404709045752</v>
      </c>
      <c r="K2258" s="76">
        <v>19619753152.594624</v>
      </c>
      <c r="L2258" s="76">
        <v>6625339580.8096972</v>
      </c>
      <c r="M2258" s="76">
        <v>137992510965.92453</v>
      </c>
      <c r="N2258" s="76">
        <v>68980325487.927002</v>
      </c>
      <c r="O2258" s="76">
        <v>26389.854977974192</v>
      </c>
      <c r="P2258" s="46">
        <v>478061.82050982083</v>
      </c>
      <c r="Q2258" s="46">
        <v>304665.64951200894</v>
      </c>
      <c r="R2258" s="76">
        <v>1013110876883.5507</v>
      </c>
      <c r="S2258" s="56">
        <v>0.53254844577023841</v>
      </c>
      <c r="T2258" s="56">
        <v>0.39715723905610312</v>
      </c>
      <c r="U2258" s="46">
        <v>16.08931673089652</v>
      </c>
      <c r="V2258" s="76">
        <v>7160618582120.1875</v>
      </c>
      <c r="W2258" s="84">
        <v>2260.1347271742293</v>
      </c>
      <c r="X2258" s="82">
        <v>4.5216825605935249E-2</v>
      </c>
      <c r="Y2258" s="476">
        <v>2.0000000000000001E-4</v>
      </c>
    </row>
    <row r="2259" spans="1:25" x14ac:dyDescent="0.2">
      <c r="A2259" s="475">
        <v>2255</v>
      </c>
      <c r="B2259" s="56">
        <v>0.64001201508018801</v>
      </c>
      <c r="C2259" s="46">
        <v>8778.4646838716235</v>
      </c>
      <c r="D2259" s="56">
        <v>0.85053653156524989</v>
      </c>
      <c r="E2259" s="56">
        <v>0.39638677686802598</v>
      </c>
      <c r="F2259" s="250">
        <v>2023.75</v>
      </c>
      <c r="G2259" s="76">
        <v>431337904781.07556</v>
      </c>
      <c r="H2259" s="46">
        <v>20740698.144418135</v>
      </c>
      <c r="I2259" s="76">
        <v>500212606398.43329</v>
      </c>
      <c r="J2259" s="56">
        <v>0.28272432574443174</v>
      </c>
      <c r="K2259" s="76">
        <v>16823986936.793203</v>
      </c>
      <c r="L2259" s="76">
        <v>0</v>
      </c>
      <c r="M2259" s="76">
        <v>445104462051.25574</v>
      </c>
      <c r="N2259" s="76">
        <v>19944850952.157551</v>
      </c>
      <c r="O2259" s="76">
        <v>15737.739562740304</v>
      </c>
      <c r="P2259" s="46">
        <v>173754.99844415725</v>
      </c>
      <c r="Q2259" s="46">
        <v>76295.923064998846</v>
      </c>
      <c r="R2259" s="76">
        <v>1402585496480.3669</v>
      </c>
      <c r="S2259" s="56">
        <v>0.60575937549649894</v>
      </c>
      <c r="T2259" s="56">
        <v>0.39511210801136948</v>
      </c>
      <c r="U2259" s="46">
        <v>17.612400663738697</v>
      </c>
      <c r="V2259" s="76">
        <v>10613149073179.926</v>
      </c>
      <c r="W2259" s="84">
        <v>3350.865038433561</v>
      </c>
      <c r="X2259" s="82">
        <v>4.1993019656376217E-2</v>
      </c>
      <c r="Y2259" s="476">
        <v>2.0000000000000001E-4</v>
      </c>
    </row>
    <row r="2260" spans="1:25" x14ac:dyDescent="0.2">
      <c r="A2260" s="475">
        <v>2256</v>
      </c>
      <c r="B2260" s="56">
        <v>0.641474236714351</v>
      </c>
      <c r="C2260" s="46">
        <v>5029.5015188808138</v>
      </c>
      <c r="D2260" s="56">
        <v>0.342361768048281</v>
      </c>
      <c r="E2260" s="56">
        <v>0.67106829043060467</v>
      </c>
      <c r="F2260" s="250">
        <v>2025.51</v>
      </c>
      <c r="G2260" s="76">
        <v>142016119343.81863</v>
      </c>
      <c r="H2260" s="46">
        <v>5795955.9227952221</v>
      </c>
      <c r="I2260" s="76">
        <v>219757259473.40512</v>
      </c>
      <c r="J2260" s="56">
        <v>0.38629991317867884</v>
      </c>
      <c r="K2260" s="76">
        <v>11471808194.685863</v>
      </c>
      <c r="L2260" s="76">
        <v>9647359216.9912605</v>
      </c>
      <c r="M2260" s="76">
        <v>95709594141.58374</v>
      </c>
      <c r="N2260" s="76">
        <v>162505755084.24667</v>
      </c>
      <c r="O2260" s="76">
        <v>35971.114740822079</v>
      </c>
      <c r="P2260" s="46">
        <v>835901.41980786319</v>
      </c>
      <c r="Q2260" s="46">
        <v>522341.23505265865</v>
      </c>
      <c r="R2260" s="76">
        <v>627328527551.66467</v>
      </c>
      <c r="S2260" s="56">
        <v>0.50307175119861558</v>
      </c>
      <c r="T2260" s="56">
        <v>0.36565948651152214</v>
      </c>
      <c r="U2260" s="46">
        <v>16.650498950202845</v>
      </c>
      <c r="V2260" s="76">
        <v>4328035221750.4248</v>
      </c>
      <c r="W2260" s="84">
        <v>1366.1944810549771</v>
      </c>
      <c r="X2260" s="82">
        <v>4.25174397899028E-2</v>
      </c>
      <c r="Y2260" s="476">
        <v>2.0000000000000001E-4</v>
      </c>
    </row>
    <row r="2261" spans="1:25" x14ac:dyDescent="0.2">
      <c r="A2261" s="475">
        <v>2257</v>
      </c>
      <c r="B2261" s="56">
        <v>0.42326425720948946</v>
      </c>
      <c r="C2261" s="46">
        <v>7844.5514259270158</v>
      </c>
      <c r="D2261" s="56">
        <v>0.95616963373076613</v>
      </c>
      <c r="E2261" s="56">
        <v>0.47859936108513568</v>
      </c>
      <c r="F2261" s="250">
        <v>2025.86</v>
      </c>
      <c r="G2261" s="76">
        <v>117092324881.92268</v>
      </c>
      <c r="H2261" s="46">
        <v>13300034.235937215</v>
      </c>
      <c r="I2261" s="76">
        <v>286284530534.72443</v>
      </c>
      <c r="J2261" s="56">
        <v>0.18255832040404119</v>
      </c>
      <c r="K2261" s="76">
        <v>12120696600.539637</v>
      </c>
      <c r="L2261" s="76">
        <v>10668804733.263172</v>
      </c>
      <c r="M2261" s="76">
        <v>111863148782.82628</v>
      </c>
      <c r="N2261" s="76">
        <v>3201030136.3328323</v>
      </c>
      <c r="O2261" s="76">
        <v>31478.785548109103</v>
      </c>
      <c r="P2261" s="46">
        <v>72928.222296931111</v>
      </c>
      <c r="Q2261" s="46">
        <v>12795.305574232778</v>
      </c>
      <c r="R2261" s="76">
        <v>602509102647.98291</v>
      </c>
      <c r="S2261" s="56">
        <v>0.4986687229913182</v>
      </c>
      <c r="T2261" s="56">
        <v>0.25872018037891481</v>
      </c>
      <c r="U2261" s="46">
        <v>17.375563221858872</v>
      </c>
      <c r="V2261" s="76">
        <v>2910574960452.0986</v>
      </c>
      <c r="W2261" s="84">
        <v>917.66379639071113</v>
      </c>
      <c r="X2261" s="82">
        <v>4.3532827148654481E-2</v>
      </c>
      <c r="Y2261" s="476">
        <v>2.0000000000000001E-4</v>
      </c>
    </row>
    <row r="2262" spans="1:25" x14ac:dyDescent="0.2">
      <c r="A2262" s="475">
        <v>2258</v>
      </c>
      <c r="B2262" s="56">
        <v>0.41266382335215696</v>
      </c>
      <c r="C2262" s="46">
        <v>2603.3028041401826</v>
      </c>
      <c r="D2262" s="56">
        <v>0.64579856743008779</v>
      </c>
      <c r="E2262" s="56">
        <v>0.44422097777070613</v>
      </c>
      <c r="F2262" s="250">
        <v>2023.75</v>
      </c>
      <c r="G2262" s="76">
        <v>168229588871.57907</v>
      </c>
      <c r="H2262" s="46">
        <v>14695440.822378149</v>
      </c>
      <c r="I2262" s="76">
        <v>334930987174.68085</v>
      </c>
      <c r="J2262" s="56">
        <v>0.16516119466178103</v>
      </c>
      <c r="K2262" s="76">
        <v>7838696552.1519289</v>
      </c>
      <c r="L2262" s="76">
        <v>0</v>
      </c>
      <c r="M2262" s="76">
        <v>147813721368.40656</v>
      </c>
      <c r="N2262" s="76">
        <v>16268167268.480461</v>
      </c>
      <c r="O2262" s="76">
        <v>30359.007002436014</v>
      </c>
      <c r="P2262" s="46">
        <v>140350.74666399616</v>
      </c>
      <c r="Q2262" s="46">
        <v>56579.523274165927</v>
      </c>
      <c r="R2262" s="76">
        <v>668197478818.13318</v>
      </c>
      <c r="S2262" s="56">
        <v>0.46612492789140064</v>
      </c>
      <c r="T2262" s="56">
        <v>0.27952598332668527</v>
      </c>
      <c r="U2262" s="46">
        <v>18.328934560361301</v>
      </c>
      <c r="V2262" s="76">
        <v>3811810012252.9453</v>
      </c>
      <c r="W2262" s="84">
        <v>1204.459168693561</v>
      </c>
      <c r="X2262" s="82">
        <v>3.9575278077804497E-2</v>
      </c>
      <c r="Y2262" s="476">
        <v>2.0000000000000001E-4</v>
      </c>
    </row>
    <row r="2263" spans="1:25" x14ac:dyDescent="0.2">
      <c r="A2263" s="475">
        <v>2259</v>
      </c>
      <c r="B2263" s="56">
        <v>0.66415395820489964</v>
      </c>
      <c r="C2263" s="46">
        <v>4527.8135066776222</v>
      </c>
      <c r="D2263" s="56">
        <v>1.0494479830581711</v>
      </c>
      <c r="E2263" s="56">
        <v>0.5444046422307538</v>
      </c>
      <c r="F2263" s="250">
        <v>2025.37</v>
      </c>
      <c r="G2263" s="76">
        <v>134730649707.48874</v>
      </c>
      <c r="H2263" s="46">
        <v>33150536.664324116</v>
      </c>
      <c r="I2263" s="76">
        <v>517960665136.20673</v>
      </c>
      <c r="J2263" s="56">
        <v>-1.4786535600676221E-2</v>
      </c>
      <c r="K2263" s="76">
        <v>21458617723.114811</v>
      </c>
      <c r="L2263" s="76">
        <v>11170474023.20332</v>
      </c>
      <c r="M2263" s="76">
        <v>121287751913.01088</v>
      </c>
      <c r="N2263" s="76">
        <v>110197340250.46767</v>
      </c>
      <c r="O2263" s="76">
        <v>28302.432312957277</v>
      </c>
      <c r="P2263" s="46">
        <v>623183.70301855111</v>
      </c>
      <c r="Q2263" s="46">
        <v>414013.88459148805</v>
      </c>
      <c r="R2263" s="76">
        <v>1043679910544.4216</v>
      </c>
      <c r="S2263" s="56">
        <v>0.32108805449795697</v>
      </c>
      <c r="T2263" s="56">
        <v>0.10965637057222505</v>
      </c>
      <c r="U2263" s="46">
        <v>27.640783672481305</v>
      </c>
      <c r="V2263" s="76">
        <v>3275303167921.8638</v>
      </c>
      <c r="W2263" s="84">
        <v>1034.2731247786046</v>
      </c>
      <c r="X2263" s="82">
        <v>2.7365278762046905E-2</v>
      </c>
      <c r="Y2263" s="476">
        <v>2.0000000000000001E-4</v>
      </c>
    </row>
    <row r="2264" spans="1:25" x14ac:dyDescent="0.2">
      <c r="A2264" s="475">
        <v>2260</v>
      </c>
      <c r="B2264" s="56">
        <v>0.69773782469788159</v>
      </c>
      <c r="C2264" s="46">
        <v>3271.9810948176546</v>
      </c>
      <c r="D2264" s="56">
        <v>1.0255553436571203</v>
      </c>
      <c r="E2264" s="56">
        <v>0.3079085323911811</v>
      </c>
      <c r="F2264" s="250">
        <v>2023.75</v>
      </c>
      <c r="G2264" s="76">
        <v>387835299495.80225</v>
      </c>
      <c r="H2264" s="46">
        <v>32877649.407502979</v>
      </c>
      <c r="I2264" s="76">
        <v>738431039362.4303</v>
      </c>
      <c r="J2264" s="56">
        <v>0.45879041397584064</v>
      </c>
      <c r="K2264" s="76">
        <v>19636916420.143898</v>
      </c>
      <c r="L2264" s="76">
        <v>0</v>
      </c>
      <c r="M2264" s="76">
        <v>429071743742.276</v>
      </c>
      <c r="N2264" s="76">
        <v>17328945700.194183</v>
      </c>
      <c r="O2264" s="76">
        <v>38191.569546389786</v>
      </c>
      <c r="P2264" s="46">
        <v>188103.23884894865</v>
      </c>
      <c r="Q2264" s="46">
        <v>85375.262192091745</v>
      </c>
      <c r="R2264" s="76">
        <v>1666529755375.9229</v>
      </c>
      <c r="S2264" s="56">
        <v>0.6411290593640353</v>
      </c>
      <c r="T2264" s="56">
        <v>0.39211638216675593</v>
      </c>
      <c r="U2264" s="46">
        <v>16.504442156959851</v>
      </c>
      <c r="V2264" s="76">
        <v>11840431578427.068</v>
      </c>
      <c r="W2264" s="84">
        <v>3738.5434078521198</v>
      </c>
      <c r="X2264" s="82">
        <v>4.4058190304004909E-2</v>
      </c>
      <c r="Y2264" s="476">
        <v>2.0000000000000001E-4</v>
      </c>
    </row>
    <row r="2265" spans="1:25" x14ac:dyDescent="0.2">
      <c r="A2265" s="475">
        <v>2261</v>
      </c>
      <c r="B2265" s="56">
        <v>0.55105471781134263</v>
      </c>
      <c r="C2265" s="46">
        <v>2889.5979871848599</v>
      </c>
      <c r="D2265" s="56">
        <v>0.37546482705868611</v>
      </c>
      <c r="E2265" s="56">
        <v>0.52347279201301911</v>
      </c>
      <c r="F2265" s="250">
        <v>2026.3</v>
      </c>
      <c r="G2265" s="76">
        <v>143459967589.03836</v>
      </c>
      <c r="H2265" s="46">
        <v>6742868.3666534536</v>
      </c>
      <c r="I2265" s="76">
        <v>295176826058.77838</v>
      </c>
      <c r="J2265" s="56">
        <v>0.55105471781134263</v>
      </c>
      <c r="K2265" s="76">
        <v>44603023873.661926</v>
      </c>
      <c r="L2265" s="76">
        <v>81507259614.252472</v>
      </c>
      <c r="M2265" s="76">
        <v>64526082858.984001</v>
      </c>
      <c r="N2265" s="76">
        <v>126561288654.92384</v>
      </c>
      <c r="O2265" s="76">
        <v>22825.854695509097</v>
      </c>
      <c r="P2265" s="46">
        <v>873234.21053921455</v>
      </c>
      <c r="Q2265" s="46">
        <v>548181.3995434565</v>
      </c>
      <c r="R2265" s="76">
        <v>692755173931.45386</v>
      </c>
      <c r="S2265" s="56">
        <v>0.57345038604778109</v>
      </c>
      <c r="T2265" s="56">
        <v>0.47839762746929471</v>
      </c>
      <c r="U2265" s="46">
        <v>15.323813763718144</v>
      </c>
      <c r="V2265" s="76">
        <v>5752654675140.75</v>
      </c>
      <c r="W2265" s="84">
        <v>1817.1719982086779</v>
      </c>
      <c r="X2265" s="82">
        <v>4.6289856609780425E-2</v>
      </c>
      <c r="Y2265" s="476">
        <v>2.0000000000000001E-4</v>
      </c>
    </row>
    <row r="2266" spans="1:25" x14ac:dyDescent="0.2">
      <c r="A2266" s="475">
        <v>2262</v>
      </c>
      <c r="B2266" s="56">
        <v>0.5337615697917949</v>
      </c>
      <c r="C2266" s="46">
        <v>4591.5860149228756</v>
      </c>
      <c r="D2266" s="56">
        <v>0.54627272127826676</v>
      </c>
      <c r="E2266" s="56">
        <v>4.3304184053724215E-2</v>
      </c>
      <c r="F2266" s="250">
        <v>2023.75</v>
      </c>
      <c r="G2266" s="76">
        <v>271914234624.11398</v>
      </c>
      <c r="H2266" s="46">
        <v>11026299.15029143</v>
      </c>
      <c r="I2266" s="76">
        <v>255282022809.35278</v>
      </c>
      <c r="J2266" s="56">
        <v>0.18162936343884029</v>
      </c>
      <c r="K2266" s="76">
        <v>5099325876.7575674</v>
      </c>
      <c r="L2266" s="76">
        <v>0</v>
      </c>
      <c r="M2266" s="76">
        <v>207295703445.68677</v>
      </c>
      <c r="N2266" s="76">
        <v>115123328132.16931</v>
      </c>
      <c r="O2266" s="76">
        <v>21704.268317655864</v>
      </c>
      <c r="P2266" s="46">
        <v>624804.37849166058</v>
      </c>
      <c r="Q2266" s="46">
        <v>433645.03317115211</v>
      </c>
      <c r="R2266" s="76">
        <v>807597455475.32922</v>
      </c>
      <c r="S2266" s="56">
        <v>0.52228522351710527</v>
      </c>
      <c r="T2266" s="56">
        <v>0.38930705510443697</v>
      </c>
      <c r="U2266" s="46">
        <v>18.169177027832198</v>
      </c>
      <c r="V2266" s="76">
        <v>6213095120286.834</v>
      </c>
      <c r="W2266" s="84">
        <v>1960.8645602945414</v>
      </c>
      <c r="X2266" s="82">
        <v>4.0595359464422248E-2</v>
      </c>
      <c r="Y2266" s="476">
        <v>2.0000000000000001E-4</v>
      </c>
    </row>
    <row r="2267" spans="1:25" x14ac:dyDescent="0.2">
      <c r="A2267" s="475">
        <v>2263</v>
      </c>
      <c r="B2267" s="56">
        <v>0.55889466703966129</v>
      </c>
      <c r="C2267" s="46">
        <v>3362.7902897739427</v>
      </c>
      <c r="D2267" s="56">
        <v>0.59049013814110674</v>
      </c>
      <c r="E2267" s="56">
        <v>0.35707977392182039</v>
      </c>
      <c r="F2267" s="250">
        <v>2026.44</v>
      </c>
      <c r="G2267" s="76">
        <v>81290775556.790573</v>
      </c>
      <c r="H2267" s="46">
        <v>12819992.44274685</v>
      </c>
      <c r="I2267" s="76">
        <v>393637170352.35541</v>
      </c>
      <c r="J2267" s="56">
        <v>0.41771107045674316</v>
      </c>
      <c r="K2267" s="76">
        <v>46628513160.277924</v>
      </c>
      <c r="L2267" s="76">
        <v>89122641959.417206</v>
      </c>
      <c r="M2267" s="76">
        <v>44717633194.716843</v>
      </c>
      <c r="N2267" s="76">
        <v>8527335741.2767096</v>
      </c>
      <c r="O2267" s="76">
        <v>26417.532599390295</v>
      </c>
      <c r="P2267" s="46">
        <v>101465.43749999977</v>
      </c>
      <c r="Q2267" s="46">
        <v>33113.812499999774</v>
      </c>
      <c r="R2267" s="76">
        <v>713809708397.46143</v>
      </c>
      <c r="S2267" s="56">
        <v>0.55440506359829023</v>
      </c>
      <c r="T2267" s="56">
        <v>0.31114753155930752</v>
      </c>
      <c r="U2267" s="46">
        <v>14.964562095595998</v>
      </c>
      <c r="V2267" s="76">
        <v>3749795114171.5068</v>
      </c>
      <c r="W2267" s="84">
        <v>1183.2600682017178</v>
      </c>
      <c r="X2267" s="82">
        <v>4.7662929649023328E-2</v>
      </c>
      <c r="Y2267" s="476">
        <v>2.0000000000000001E-4</v>
      </c>
    </row>
    <row r="2268" spans="1:25" x14ac:dyDescent="0.2">
      <c r="A2268" s="475">
        <v>2264</v>
      </c>
      <c r="B2268" s="56">
        <v>0.38477347603909079</v>
      </c>
      <c r="C2268" s="46">
        <v>7269.8601630028152</v>
      </c>
      <c r="D2268" s="56">
        <v>0.86069815658083371</v>
      </c>
      <c r="E2268" s="56">
        <v>0.51615090898505545</v>
      </c>
      <c r="F2268" s="250">
        <v>2025.61</v>
      </c>
      <c r="G2268" s="76">
        <v>98726726742.379181</v>
      </c>
      <c r="H2268" s="46">
        <v>22146499.670002375</v>
      </c>
      <c r="I2268" s="76">
        <v>362741833247.6825</v>
      </c>
      <c r="J2268" s="56">
        <v>-2.1922724457636988E-3</v>
      </c>
      <c r="K2268" s="76">
        <v>12316326323.269444</v>
      </c>
      <c r="L2268" s="76">
        <v>44025249411.25164</v>
      </c>
      <c r="M2268" s="76">
        <v>81582212308.684204</v>
      </c>
      <c r="N2268" s="76">
        <v>77283604976.352951</v>
      </c>
      <c r="O2268" s="76">
        <v>30759.320981738692</v>
      </c>
      <c r="P2268" s="46">
        <v>481714.92558554106</v>
      </c>
      <c r="Q2268" s="46">
        <v>307333.98972129286</v>
      </c>
      <c r="R2268" s="76">
        <v>747026493025.86084</v>
      </c>
      <c r="S2268" s="56">
        <v>0.34660900209272982</v>
      </c>
      <c r="T2268" s="56">
        <v>0.1465906690791936</v>
      </c>
      <c r="U2268" s="46">
        <v>22.115069812443757</v>
      </c>
      <c r="V2268" s="76">
        <v>2574754797941.3491</v>
      </c>
      <c r="W2268" s="84">
        <v>811.86336509335149</v>
      </c>
      <c r="X2268" s="82">
        <v>3.3344012574959059E-2</v>
      </c>
      <c r="Y2268" s="476">
        <v>2.0000000000000001E-4</v>
      </c>
    </row>
    <row r="2269" spans="1:25" x14ac:dyDescent="0.2">
      <c r="A2269" s="475">
        <v>2265</v>
      </c>
      <c r="B2269" s="56">
        <v>0.31774241144345761</v>
      </c>
      <c r="C2269" s="46">
        <v>2397.6440910973452</v>
      </c>
      <c r="D2269" s="56">
        <v>0.9986996036656548</v>
      </c>
      <c r="E2269" s="56">
        <v>0.55477492504393966</v>
      </c>
      <c r="F2269" s="250">
        <v>2024.93</v>
      </c>
      <c r="G2269" s="76">
        <v>231915318194.03806</v>
      </c>
      <c r="H2269" s="46">
        <v>32413542.69415208</v>
      </c>
      <c r="I2269" s="76">
        <v>686625528341.78601</v>
      </c>
      <c r="J2269" s="56">
        <v>0.31774241144345761</v>
      </c>
      <c r="K2269" s="76">
        <v>27418644961.449852</v>
      </c>
      <c r="L2269" s="76">
        <v>0</v>
      </c>
      <c r="M2269" s="76">
        <v>200107466022.09073</v>
      </c>
      <c r="N2269" s="76">
        <v>89577955221.551239</v>
      </c>
      <c r="O2269" s="76">
        <v>13107.449203012126</v>
      </c>
      <c r="P2269" s="46">
        <v>563999.47891180636</v>
      </c>
      <c r="Q2269" s="46">
        <v>368346.60230057297</v>
      </c>
      <c r="R2269" s="76">
        <v>1338440086868.2568</v>
      </c>
      <c r="S2269" s="56">
        <v>0.50810248973174077</v>
      </c>
      <c r="T2269" s="56">
        <v>0.28746498805538007</v>
      </c>
      <c r="U2269" s="46">
        <v>16.497652749623661</v>
      </c>
      <c r="V2269" s="76">
        <v>6990599711161.9658</v>
      </c>
      <c r="W2269" s="84">
        <v>2206.9049519764621</v>
      </c>
      <c r="X2269" s="82">
        <v>4.4067024014863114E-2</v>
      </c>
      <c r="Y2269" s="476">
        <v>2.0000000000000001E-4</v>
      </c>
    </row>
    <row r="2270" spans="1:25" x14ac:dyDescent="0.2">
      <c r="A2270" s="475">
        <v>2266</v>
      </c>
      <c r="B2270" s="56">
        <v>0.28035092280114682</v>
      </c>
      <c r="C2270" s="46">
        <v>5161.8764176164605</v>
      </c>
      <c r="D2270" s="56">
        <v>0.60981508376963878</v>
      </c>
      <c r="E2270" s="56">
        <v>0.27628718577856015</v>
      </c>
      <c r="F2270" s="250">
        <v>2024.95</v>
      </c>
      <c r="G2270" s="76">
        <v>138440361531.32031</v>
      </c>
      <c r="H2270" s="46">
        <v>12431381.518179601</v>
      </c>
      <c r="I2270" s="76">
        <v>414650268075.04926</v>
      </c>
      <c r="J2270" s="56">
        <v>0.28035092280114682</v>
      </c>
      <c r="K2270" s="76">
        <v>12774150122.574347</v>
      </c>
      <c r="L2270" s="76">
        <v>0</v>
      </c>
      <c r="M2270" s="76">
        <v>93171609052.326813</v>
      </c>
      <c r="N2270" s="76">
        <v>18742273670.009735</v>
      </c>
      <c r="O2270" s="76">
        <v>21830.59135420755</v>
      </c>
      <c r="P2270" s="46">
        <v>158680.20506801707</v>
      </c>
      <c r="Q2270" s="46">
        <v>69569.524667446254</v>
      </c>
      <c r="R2270" s="76">
        <v>655469171911.2876</v>
      </c>
      <c r="S2270" s="56">
        <v>0.45095906665238489</v>
      </c>
      <c r="T2270" s="56">
        <v>0.31691263000381564</v>
      </c>
      <c r="U2270" s="46">
        <v>16.898594325495782</v>
      </c>
      <c r="V2270" s="76">
        <v>3874041878621.062</v>
      </c>
      <c r="W2270" s="84">
        <v>1222.3528858265204</v>
      </c>
      <c r="X2270" s="82">
        <v>4.3362073316787195E-2</v>
      </c>
      <c r="Y2270" s="476">
        <v>2.0000000000000001E-4</v>
      </c>
    </row>
    <row r="2271" spans="1:25" x14ac:dyDescent="0.2">
      <c r="A2271" s="475">
        <v>2267</v>
      </c>
      <c r="B2271" s="56">
        <v>0.43157564260907771</v>
      </c>
      <c r="C2271" s="46">
        <v>2268.3901635713323</v>
      </c>
      <c r="D2271" s="56">
        <v>0.73871111447901505</v>
      </c>
      <c r="E2271" s="56">
        <v>0.64571289180049707</v>
      </c>
      <c r="F2271" s="250">
        <v>2023.75</v>
      </c>
      <c r="G2271" s="76">
        <v>273393819723.63086</v>
      </c>
      <c r="H2271" s="46">
        <v>18734268.413566034</v>
      </c>
      <c r="I2271" s="76">
        <v>395567320659.3606</v>
      </c>
      <c r="J2271" s="56">
        <v>0.12965438346240465</v>
      </c>
      <c r="K2271" s="76">
        <v>9585565835.8041344</v>
      </c>
      <c r="L2271" s="76">
        <v>1838117454.7586319</v>
      </c>
      <c r="M2271" s="76">
        <v>202773675764.03647</v>
      </c>
      <c r="N2271" s="76">
        <v>31500433569.640991</v>
      </c>
      <c r="O2271" s="76">
        <v>22826.697761342013</v>
      </c>
      <c r="P2271" s="46">
        <v>217682.08208620112</v>
      </c>
      <c r="Q2271" s="46">
        <v>109064.67661955759</v>
      </c>
      <c r="R2271" s="76">
        <v>868988603623.65479</v>
      </c>
      <c r="S2271" s="56">
        <v>0.47102959437490111</v>
      </c>
      <c r="T2271" s="56">
        <v>0.33662028010776179</v>
      </c>
      <c r="U2271" s="46">
        <v>18.563777934731611</v>
      </c>
      <c r="V2271" s="76">
        <v>5961530572066.4062</v>
      </c>
      <c r="W2271" s="84">
        <v>1880.5160147938141</v>
      </c>
      <c r="X2271" s="82">
        <v>3.9455437640218409E-2</v>
      </c>
      <c r="Y2271" s="476">
        <v>2.0000000000000001E-4</v>
      </c>
    </row>
    <row r="2272" spans="1:25" x14ac:dyDescent="0.2">
      <c r="A2272" s="475">
        <v>2268</v>
      </c>
      <c r="B2272" s="56">
        <v>0.47343142689736006</v>
      </c>
      <c r="C2272" s="46">
        <v>1500</v>
      </c>
      <c r="D2272" s="56">
        <v>0.60278185936987694</v>
      </c>
      <c r="E2272" s="56">
        <v>0.59619572774721319</v>
      </c>
      <c r="F2272" s="250">
        <v>2026.25</v>
      </c>
      <c r="G2272" s="76">
        <v>41854624547.668892</v>
      </c>
      <c r="H2272" s="46">
        <v>13876338.767092856</v>
      </c>
      <c r="I2272" s="76">
        <v>461366542582.26611</v>
      </c>
      <c r="J2272" s="56">
        <v>0.47343142689736006</v>
      </c>
      <c r="K2272" s="76">
        <v>19385807308.543221</v>
      </c>
      <c r="L2272" s="76">
        <v>32029982832.577499</v>
      </c>
      <c r="M2272" s="76">
        <v>29615801222.416225</v>
      </c>
      <c r="N2272" s="76">
        <v>48296178676.415535</v>
      </c>
      <c r="O2272" s="76">
        <v>23950.667278230474</v>
      </c>
      <c r="P2272" s="46">
        <v>333990.27380426705</v>
      </c>
      <c r="Q2272" s="46">
        <v>199148.85581549697</v>
      </c>
      <c r="R2272" s="76">
        <v>672241542441.68311</v>
      </c>
      <c r="S2272" s="56">
        <v>0.52393962504366154</v>
      </c>
      <c r="T2272" s="56">
        <v>0.34431386186672408</v>
      </c>
      <c r="U2272" s="46">
        <v>13.98313740195114</v>
      </c>
      <c r="V2272" s="76">
        <v>3780534122200.2881</v>
      </c>
      <c r="W2272" s="84">
        <v>1193.1749600555663</v>
      </c>
      <c r="X2272" s="82">
        <v>4.9224024286574367E-2</v>
      </c>
      <c r="Y2272" s="476">
        <v>2.0000000000000001E-4</v>
      </c>
    </row>
    <row r="2273" spans="1:25" x14ac:dyDescent="0.2">
      <c r="A2273" s="475">
        <v>2269</v>
      </c>
      <c r="B2273" s="56">
        <v>0.44043546094285013</v>
      </c>
      <c r="C2273" s="46">
        <v>7650.2032226164465</v>
      </c>
      <c r="D2273" s="56">
        <v>0.90185931858609825</v>
      </c>
      <c r="E2273" s="56">
        <v>0.54366522340159751</v>
      </c>
      <c r="F2273" s="250">
        <v>2026.86</v>
      </c>
      <c r="G2273" s="76">
        <v>173319121582.20111</v>
      </c>
      <c r="H2273" s="46">
        <v>23868450.228422798</v>
      </c>
      <c r="I2273" s="76">
        <v>542925273489.05261</v>
      </c>
      <c r="J2273" s="56">
        <v>0.28839106193133135</v>
      </c>
      <c r="K2273" s="76">
        <v>27311493456.196655</v>
      </c>
      <c r="L2273" s="76">
        <v>75173126606.024597</v>
      </c>
      <c r="M2273" s="76">
        <v>22498862603.364964</v>
      </c>
      <c r="N2273" s="76">
        <v>51190072796.626175</v>
      </c>
      <c r="O2273" s="76">
        <v>35557.826945111497</v>
      </c>
      <c r="P2273" s="46">
        <v>350502.14239806379</v>
      </c>
      <c r="Q2273" s="46">
        <v>204314.94234652919</v>
      </c>
      <c r="R2273" s="76">
        <v>1045932989022.8092</v>
      </c>
      <c r="S2273" s="56">
        <v>0.49674597448422569</v>
      </c>
      <c r="T2273" s="56">
        <v>0.30129025564453599</v>
      </c>
      <c r="U2273" s="46">
        <v>16.179601419894528</v>
      </c>
      <c r="V2273" s="76">
        <v>5452215360699.4277</v>
      </c>
      <c r="W2273" s="84">
        <v>1720.6278565800683</v>
      </c>
      <c r="X2273" s="82">
        <v>4.6398686779539532E-2</v>
      </c>
      <c r="Y2273" s="476">
        <v>2.0000000000000001E-4</v>
      </c>
    </row>
    <row r="2274" spans="1:25" x14ac:dyDescent="0.2">
      <c r="A2274" s="475">
        <v>2270</v>
      </c>
      <c r="B2274" s="56">
        <v>0.50961906459504813</v>
      </c>
      <c r="C2274" s="46">
        <v>5456.592577753986</v>
      </c>
      <c r="D2274" s="56">
        <v>0.64617931457944899</v>
      </c>
      <c r="E2274" s="56">
        <v>0.54694658024310194</v>
      </c>
      <c r="F2274" s="250">
        <v>2024.99</v>
      </c>
      <c r="G2274" s="76">
        <v>186052835404.95065</v>
      </c>
      <c r="H2274" s="46">
        <v>14231286.83273446</v>
      </c>
      <c r="I2274" s="76">
        <v>492101847857.06354</v>
      </c>
      <c r="J2274" s="56">
        <v>0.47748102661242331</v>
      </c>
      <c r="K2274" s="76">
        <v>9764264882.756382</v>
      </c>
      <c r="L2274" s="76">
        <v>12491061705.721582</v>
      </c>
      <c r="M2274" s="76">
        <v>167198975969.84824</v>
      </c>
      <c r="N2274" s="76">
        <v>36490530462.058479</v>
      </c>
      <c r="O2274" s="76">
        <v>39696.808119476598</v>
      </c>
      <c r="P2274" s="46">
        <v>256061.27737710453</v>
      </c>
      <c r="Q2274" s="46">
        <v>139024.94317120095</v>
      </c>
      <c r="R2274" s="76">
        <v>919578028753.79492</v>
      </c>
      <c r="S2274" s="56">
        <v>0.59840390118216014</v>
      </c>
      <c r="T2274" s="56">
        <v>0.41425316138956692</v>
      </c>
      <c r="U2274" s="46">
        <v>15.908667974522372</v>
      </c>
      <c r="V2274" s="76">
        <v>6871248751177.6396</v>
      </c>
      <c r="W2274" s="84">
        <v>2165.982084735776</v>
      </c>
      <c r="X2274" s="82">
        <v>4.4442889185196857E-2</v>
      </c>
      <c r="Y2274" s="476">
        <v>2.0000000000000001E-4</v>
      </c>
    </row>
    <row r="2275" spans="1:25" x14ac:dyDescent="0.2">
      <c r="A2275" s="475">
        <v>2271</v>
      </c>
      <c r="B2275" s="56">
        <v>0.49386044882353303</v>
      </c>
      <c r="C2275" s="46">
        <v>4473.632187212168</v>
      </c>
      <c r="D2275" s="56">
        <v>0.89517837302455061</v>
      </c>
      <c r="E2275" s="56">
        <v>0.58245242702239375</v>
      </c>
      <c r="F2275" s="250">
        <v>2024.49</v>
      </c>
      <c r="G2275" s="76">
        <v>226128005507.59229</v>
      </c>
      <c r="H2275" s="46">
        <v>23845852.28301841</v>
      </c>
      <c r="I2275" s="76">
        <v>599206553280.94226</v>
      </c>
      <c r="J2275" s="56">
        <v>0.3199276967628516</v>
      </c>
      <c r="K2275" s="76">
        <v>3344238483.7401876</v>
      </c>
      <c r="L2275" s="76">
        <v>0</v>
      </c>
      <c r="M2275" s="76">
        <v>152554986707.34915</v>
      </c>
      <c r="N2275" s="76">
        <v>65953321245.875122</v>
      </c>
      <c r="O2275" s="76">
        <v>19540.3020599753</v>
      </c>
      <c r="P2275" s="46">
        <v>400286.20383315498</v>
      </c>
      <c r="Q2275" s="46">
        <v>242687.08863743462</v>
      </c>
      <c r="R2275" s="76">
        <v>1062926574095.3602</v>
      </c>
      <c r="S2275" s="56">
        <v>0.49193947320396481</v>
      </c>
      <c r="T2275" s="56">
        <v>0.35259927424420845</v>
      </c>
      <c r="U2275" s="46">
        <v>16.607447529641728</v>
      </c>
      <c r="V2275" s="76">
        <v>6918598665852.4961</v>
      </c>
      <c r="W2275" s="84">
        <v>2183.1959957224171</v>
      </c>
      <c r="X2275" s="82">
        <v>4.3391980064676414E-2</v>
      </c>
      <c r="Y2275" s="476">
        <v>2.0000000000000001E-4</v>
      </c>
    </row>
    <row r="2276" spans="1:25" x14ac:dyDescent="0.2">
      <c r="A2276" s="475">
        <v>2272</v>
      </c>
      <c r="B2276" s="56">
        <v>0.39772076224047098</v>
      </c>
      <c r="C2276" s="46">
        <v>1500</v>
      </c>
      <c r="D2276" s="56">
        <v>0.94911142739219434</v>
      </c>
      <c r="E2276" s="56">
        <v>0.4329933880025425</v>
      </c>
      <c r="F2276" s="250">
        <v>2025.26</v>
      </c>
      <c r="G2276" s="76">
        <v>172072317666.26263</v>
      </c>
      <c r="H2276" s="46">
        <v>30451872.956969902</v>
      </c>
      <c r="I2276" s="76">
        <v>692754902605.12598</v>
      </c>
      <c r="J2276" s="56">
        <v>0.28473764435132731</v>
      </c>
      <c r="K2276" s="76">
        <v>20338072371.651669</v>
      </c>
      <c r="L2276" s="76">
        <v>21295187229.298252</v>
      </c>
      <c r="M2276" s="76">
        <v>116841337438.8586</v>
      </c>
      <c r="N2276" s="76">
        <v>93040075395.297592</v>
      </c>
      <c r="O2276" s="76">
        <v>34358.940030193698</v>
      </c>
      <c r="P2276" s="46">
        <v>522643.77993573475</v>
      </c>
      <c r="Q2276" s="46">
        <v>337031.03793020762</v>
      </c>
      <c r="R2276" s="76">
        <v>1182883310969.7068</v>
      </c>
      <c r="S2276" s="56">
        <v>0.44523549666831014</v>
      </c>
      <c r="T2276" s="56">
        <v>0.26988713936297815</v>
      </c>
      <c r="U2276" s="46">
        <v>16.134539452125235</v>
      </c>
      <c r="V2276" s="76">
        <v>5799625471983.5479</v>
      </c>
      <c r="W2276" s="84">
        <v>1830.9627732800984</v>
      </c>
      <c r="X2276" s="82">
        <v>4.4366536775580091E-2</v>
      </c>
      <c r="Y2276" s="476">
        <v>2.0000000000000001E-4</v>
      </c>
    </row>
    <row r="2277" spans="1:25" x14ac:dyDescent="0.2">
      <c r="A2277" s="475">
        <v>2273</v>
      </c>
      <c r="B2277" s="56">
        <v>0.40490902349237601</v>
      </c>
      <c r="C2277" s="46">
        <v>1500</v>
      </c>
      <c r="D2277" s="56">
        <v>0.73083240957541773</v>
      </c>
      <c r="E2277" s="56">
        <v>0.6679574786629352</v>
      </c>
      <c r="F2277" s="250">
        <v>2025.18</v>
      </c>
      <c r="G2277" s="76">
        <v>266879429315.09647</v>
      </c>
      <c r="H2277" s="46">
        <v>18059516.316143017</v>
      </c>
      <c r="I2277" s="76">
        <v>517752339994.69049</v>
      </c>
      <c r="J2277" s="56">
        <v>0.38808986264534551</v>
      </c>
      <c r="K2277" s="76">
        <v>48561699945.925972</v>
      </c>
      <c r="L2277" s="76">
        <v>171291984060.00073</v>
      </c>
      <c r="M2277" s="76">
        <v>83720239229.572922</v>
      </c>
      <c r="N2277" s="76">
        <v>38071574230.453575</v>
      </c>
      <c r="O2277" s="76">
        <v>27174.051860249761</v>
      </c>
      <c r="P2277" s="46">
        <v>259641.25150674608</v>
      </c>
      <c r="Q2277" s="46">
        <v>139889.85225057742</v>
      </c>
      <c r="R2277" s="76">
        <v>986728997335.17615</v>
      </c>
      <c r="S2277" s="56">
        <v>0.54560049904605457</v>
      </c>
      <c r="T2277" s="56">
        <v>0.47211657792033324</v>
      </c>
      <c r="U2277" s="46">
        <v>16.291530432526418</v>
      </c>
      <c r="V2277" s="76">
        <v>8455322343748.3291</v>
      </c>
      <c r="W2277" s="84">
        <v>2666.7540366937451</v>
      </c>
      <c r="X2277" s="82">
        <v>4.4203375254719339E-2</v>
      </c>
      <c r="Y2277" s="476">
        <v>2.0000000000000001E-4</v>
      </c>
    </row>
    <row r="2278" spans="1:25" x14ac:dyDescent="0.2">
      <c r="A2278" s="475">
        <v>2274</v>
      </c>
      <c r="B2278" s="56">
        <v>0.60876341173700976</v>
      </c>
      <c r="C2278" s="46">
        <v>5906.5526252625814</v>
      </c>
      <c r="D2278" s="56">
        <v>0.80371448301549397</v>
      </c>
      <c r="E2278" s="56">
        <v>0.47389336689629047</v>
      </c>
      <c r="F2278" s="250">
        <v>2026.3</v>
      </c>
      <c r="G2278" s="76">
        <v>110424724714.98653</v>
      </c>
      <c r="H2278" s="46">
        <v>20075904.924482349</v>
      </c>
      <c r="I2278" s="76">
        <v>547701910832.01624</v>
      </c>
      <c r="J2278" s="56">
        <v>0.40868202308556467</v>
      </c>
      <c r="K2278" s="76">
        <v>31253540282.517181</v>
      </c>
      <c r="L2278" s="76">
        <v>82786167801.768417</v>
      </c>
      <c r="M2278" s="76">
        <v>69826099504.281555</v>
      </c>
      <c r="N2278" s="76">
        <v>34732856863.994934</v>
      </c>
      <c r="O2278" s="76">
        <v>23669.39831733919</v>
      </c>
      <c r="P2278" s="46">
        <v>264893.58393977059</v>
      </c>
      <c r="Q2278" s="46">
        <v>142257.0713591828</v>
      </c>
      <c r="R2278" s="76">
        <v>900362469329.60962</v>
      </c>
      <c r="S2278" s="56">
        <v>0.52809178745077867</v>
      </c>
      <c r="T2278" s="56">
        <v>0.33774860103386983</v>
      </c>
      <c r="U2278" s="46">
        <v>15.031974183935997</v>
      </c>
      <c r="V2278" s="76">
        <v>5074723510747.3701</v>
      </c>
      <c r="W2278" s="84">
        <v>1601.3603166997223</v>
      </c>
      <c r="X2278" s="82">
        <v>4.821215499893082E-2</v>
      </c>
      <c r="Y2278" s="476">
        <v>2.0000000000000001E-4</v>
      </c>
    </row>
    <row r="2279" spans="1:25" x14ac:dyDescent="0.2">
      <c r="A2279" s="475">
        <v>2275</v>
      </c>
      <c r="B2279" s="56">
        <v>0.42320499700410558</v>
      </c>
      <c r="C2279" s="46">
        <v>4299.4656783788059</v>
      </c>
      <c r="D2279" s="56">
        <v>0.85205326654462588</v>
      </c>
      <c r="E2279" s="56">
        <v>0.62619818470520339</v>
      </c>
      <c r="F2279" s="250">
        <v>2025.69</v>
      </c>
      <c r="G2279" s="76">
        <v>154391957361.90341</v>
      </c>
      <c r="H2279" s="46">
        <v>21964623.726612139</v>
      </c>
      <c r="I2279" s="76">
        <v>513048720055.70087</v>
      </c>
      <c r="J2279" s="56">
        <v>0.2978089157646574</v>
      </c>
      <c r="K2279" s="76">
        <v>19958295572.059887</v>
      </c>
      <c r="L2279" s="76">
        <v>44690969963.778412</v>
      </c>
      <c r="M2279" s="76">
        <v>125888031887.09998</v>
      </c>
      <c r="N2279" s="76">
        <v>63021163704.043686</v>
      </c>
      <c r="O2279" s="76">
        <v>29137.865269633894</v>
      </c>
      <c r="P2279" s="46">
        <v>404158.48708637536</v>
      </c>
      <c r="Q2279" s="46">
        <v>246836.39360522805</v>
      </c>
      <c r="R2279" s="76">
        <v>984064301051.67029</v>
      </c>
      <c r="S2279" s="56">
        <v>0.48970664890791077</v>
      </c>
      <c r="T2279" s="56">
        <v>0.25702549763380106</v>
      </c>
      <c r="U2279" s="46">
        <v>16.593515113413218</v>
      </c>
      <c r="V2279" s="76">
        <v>4592002215723.9199</v>
      </c>
      <c r="W2279" s="84">
        <v>1449.274705781065</v>
      </c>
      <c r="X2279" s="82">
        <v>4.4647743309989031E-2</v>
      </c>
      <c r="Y2279" s="476">
        <v>2.0000000000000001E-4</v>
      </c>
    </row>
    <row r="2280" spans="1:25" x14ac:dyDescent="0.2">
      <c r="A2280" s="475">
        <v>2276</v>
      </c>
      <c r="B2280" s="56">
        <v>0.51057128571141919</v>
      </c>
      <c r="C2280" s="46">
        <v>1547.7836205496587</v>
      </c>
      <c r="D2280" s="56">
        <v>0.84282124104090728</v>
      </c>
      <c r="E2280" s="56">
        <v>0.44469142468551798</v>
      </c>
      <c r="F2280" s="250">
        <v>2025.3</v>
      </c>
      <c r="G2280" s="76">
        <v>288232010289.42084</v>
      </c>
      <c r="H2280" s="46">
        <v>23616212.909464918</v>
      </c>
      <c r="I2280" s="76">
        <v>493272840748.27271</v>
      </c>
      <c r="J2280" s="56">
        <v>0.12345843241255494</v>
      </c>
      <c r="K2280" s="76">
        <v>20362786533.668121</v>
      </c>
      <c r="L2280" s="76">
        <v>32785497191.855263</v>
      </c>
      <c r="M2280" s="76">
        <v>169289300110.20569</v>
      </c>
      <c r="N2280" s="76">
        <v>61518683312.669388</v>
      </c>
      <c r="O2280" s="76">
        <v>28871.869639442913</v>
      </c>
      <c r="P2280" s="46">
        <v>349543.2748913489</v>
      </c>
      <c r="Q2280" s="46">
        <v>205021.59984506434</v>
      </c>
      <c r="R2280" s="76">
        <v>1163553958983.2461</v>
      </c>
      <c r="S2280" s="56">
        <v>0.47450654340627058</v>
      </c>
      <c r="T2280" s="56">
        <v>0.23897682323309383</v>
      </c>
      <c r="U2280" s="46">
        <v>20.279767018444069</v>
      </c>
      <c r="V2280" s="76">
        <v>6070053584407.0674</v>
      </c>
      <c r="W2280" s="84">
        <v>1915.2790200379163</v>
      </c>
      <c r="X2280" s="82">
        <v>3.6813822247645074E-2</v>
      </c>
      <c r="Y2280" s="476">
        <v>2.0000000000000001E-4</v>
      </c>
    </row>
    <row r="2281" spans="1:25" x14ac:dyDescent="0.2">
      <c r="A2281" s="475">
        <v>2277</v>
      </c>
      <c r="B2281" s="56">
        <v>0.48239483068910599</v>
      </c>
      <c r="C2281" s="46">
        <v>3904.11191618065</v>
      </c>
      <c r="D2281" s="56">
        <v>0.29856454066396398</v>
      </c>
      <c r="E2281" s="56">
        <v>0.35783405063517848</v>
      </c>
      <c r="F2281" s="250">
        <v>2025.81</v>
      </c>
      <c r="G2281" s="76">
        <v>78058989569.035294</v>
      </c>
      <c r="H2281" s="46">
        <v>5057255.942872365</v>
      </c>
      <c r="I2281" s="76">
        <v>223687148897.0217</v>
      </c>
      <c r="J2281" s="56">
        <v>0.48239483068910594</v>
      </c>
      <c r="K2281" s="76">
        <v>10716365714.692776</v>
      </c>
      <c r="L2281" s="76">
        <v>9118074711.3956528</v>
      </c>
      <c r="M2281" s="76">
        <v>87032705017.602905</v>
      </c>
      <c r="N2281" s="76">
        <v>37298615406.513702</v>
      </c>
      <c r="O2281" s="76">
        <v>22199.595753963484</v>
      </c>
      <c r="P2281" s="46">
        <v>323577.67729342391</v>
      </c>
      <c r="Q2281" s="46">
        <v>162221.70522606943</v>
      </c>
      <c r="R2281" s="76">
        <v>423879310609.70068</v>
      </c>
      <c r="S2281" s="56">
        <v>0.57533862944760894</v>
      </c>
      <c r="T2281" s="56">
        <v>0.39554450238533462</v>
      </c>
      <c r="U2281" s="46">
        <v>15.708999268064945</v>
      </c>
      <c r="V2281" s="76">
        <v>3040589573855.4351</v>
      </c>
      <c r="W2281" s="84">
        <v>959.74331951059094</v>
      </c>
      <c r="X2281" s="82">
        <v>4.4407870407815353E-2</v>
      </c>
      <c r="Y2281" s="476">
        <v>2.0000000000000001E-4</v>
      </c>
    </row>
    <row r="2282" spans="1:25" x14ac:dyDescent="0.2">
      <c r="A2282" s="475">
        <v>2278</v>
      </c>
      <c r="B2282" s="56">
        <v>0.50293906359863894</v>
      </c>
      <c r="C2282" s="46">
        <v>1500</v>
      </c>
      <c r="D2282" s="56">
        <v>0.93867432985604271</v>
      </c>
      <c r="E2282" s="56">
        <v>0.24502084760622075</v>
      </c>
      <c r="F2282" s="250">
        <v>2024.83</v>
      </c>
      <c r="G2282" s="76">
        <v>203285858022.43716</v>
      </c>
      <c r="H2282" s="46">
        <v>28683390.185104348</v>
      </c>
      <c r="I2282" s="76">
        <v>541632175289.81366</v>
      </c>
      <c r="J2282" s="56">
        <v>0.14787349615361067</v>
      </c>
      <c r="K2282" s="76">
        <v>13156885360.149132</v>
      </c>
      <c r="L2282" s="76">
        <v>1191163567.106472</v>
      </c>
      <c r="M2282" s="76">
        <v>244694365434.46008</v>
      </c>
      <c r="N2282" s="76">
        <v>41707825383.15052</v>
      </c>
      <c r="O2282" s="76">
        <v>19937.968492878503</v>
      </c>
      <c r="P2282" s="46">
        <v>285487.59026981535</v>
      </c>
      <c r="Q2282" s="46">
        <v>154675.3556626284</v>
      </c>
      <c r="R2282" s="76">
        <v>1193811999004.1838</v>
      </c>
      <c r="S2282" s="56">
        <v>0.48097963296048907</v>
      </c>
      <c r="T2282" s="56">
        <v>0.19659446359531019</v>
      </c>
      <c r="U2282" s="46">
        <v>18.093470179933476</v>
      </c>
      <c r="V2282" s="76">
        <v>4743163546548.3926</v>
      </c>
      <c r="W2282" s="84">
        <v>1497.0139656800729</v>
      </c>
      <c r="X2282" s="82">
        <v>3.9801363383948407E-2</v>
      </c>
      <c r="Y2282" s="476">
        <v>2.0000000000000001E-4</v>
      </c>
    </row>
    <row r="2283" spans="1:25" x14ac:dyDescent="0.2">
      <c r="A2283" s="475">
        <v>2279</v>
      </c>
      <c r="B2283" s="56">
        <v>0.51286161169455824</v>
      </c>
      <c r="C2283" s="46">
        <v>5591.6572604330977</v>
      </c>
      <c r="D2283" s="56">
        <v>0.97493772179087101</v>
      </c>
      <c r="E2283" s="56">
        <v>0.15624113684372709</v>
      </c>
      <c r="F2283" s="250">
        <v>2023.91</v>
      </c>
      <c r="G2283" s="76">
        <v>244073775343.60535</v>
      </c>
      <c r="H2283" s="46">
        <v>21383308.072063416</v>
      </c>
      <c r="I2283" s="76">
        <v>397810513656.31372</v>
      </c>
      <c r="J2283" s="56">
        <v>5.5975550946271158E-2</v>
      </c>
      <c r="K2283" s="76">
        <v>1624762476.1564381</v>
      </c>
      <c r="L2283" s="76">
        <v>0</v>
      </c>
      <c r="M2283" s="76">
        <v>417064386251.44055</v>
      </c>
      <c r="N2283" s="76">
        <v>3906974625.8439403</v>
      </c>
      <c r="O2283" s="76">
        <v>22538.164823845535</v>
      </c>
      <c r="P2283" s="46">
        <v>74814.966942317362</v>
      </c>
      <c r="Q2283" s="46">
        <v>14313.764027615052</v>
      </c>
      <c r="R2283" s="76">
        <v>1245153295736.4011</v>
      </c>
      <c r="S2283" s="56">
        <v>0.5599462840972792</v>
      </c>
      <c r="T2283" s="56">
        <v>0.17486614441205386</v>
      </c>
      <c r="U2283" s="46">
        <v>22.185394832274529</v>
      </c>
      <c r="V2283" s="76">
        <v>5135672764491.8633</v>
      </c>
      <c r="W2283" s="84">
        <v>1622.3267899233638</v>
      </c>
      <c r="X2283" s="82">
        <v>3.4497431941596407E-2</v>
      </c>
      <c r="Y2283" s="476">
        <v>2.0000000000000001E-4</v>
      </c>
    </row>
    <row r="2284" spans="1:25" x14ac:dyDescent="0.2">
      <c r="A2284" s="475">
        <v>2280</v>
      </c>
      <c r="B2284" s="56">
        <v>0.58656806324822985</v>
      </c>
      <c r="C2284" s="46">
        <v>5663.4566759540357</v>
      </c>
      <c r="D2284" s="56">
        <v>1.0855705959744424</v>
      </c>
      <c r="E2284" s="56">
        <v>0.37080333333864696</v>
      </c>
      <c r="F2284" s="250">
        <v>2025.28</v>
      </c>
      <c r="G2284" s="76">
        <v>229264360026.98633</v>
      </c>
      <c r="H2284" s="46">
        <v>19964823.415333766</v>
      </c>
      <c r="I2284" s="76">
        <v>388987048151.40448</v>
      </c>
      <c r="J2284" s="56">
        <v>0.14263455180029749</v>
      </c>
      <c r="K2284" s="76">
        <v>12399318774.159477</v>
      </c>
      <c r="L2284" s="76">
        <v>20792420072.04681</v>
      </c>
      <c r="M2284" s="76">
        <v>218573331572.01575</v>
      </c>
      <c r="N2284" s="76">
        <v>3473473914.2312536</v>
      </c>
      <c r="O2284" s="76">
        <v>24753.14503456678</v>
      </c>
      <c r="P2284" s="46">
        <v>76313.869073075242</v>
      </c>
      <c r="Q2284" s="46">
        <v>13641.717268268811</v>
      </c>
      <c r="R2284" s="76">
        <v>982090431698.95142</v>
      </c>
      <c r="S2284" s="56">
        <v>0.53425447674636439</v>
      </c>
      <c r="T2284" s="56">
        <v>0.25424796848382303</v>
      </c>
      <c r="U2284" s="46">
        <v>18.459220155549136</v>
      </c>
      <c r="V2284" s="76">
        <v>4976333597113.7568</v>
      </c>
      <c r="W2284" s="84">
        <v>1570.3857436518865</v>
      </c>
      <c r="X2284" s="82">
        <v>4.0706646342022673E-2</v>
      </c>
      <c r="Y2284" s="476">
        <v>2.0000000000000001E-4</v>
      </c>
    </row>
    <row r="2285" spans="1:25" x14ac:dyDescent="0.2">
      <c r="A2285" s="475">
        <v>2281</v>
      </c>
      <c r="B2285" s="56">
        <v>0.52811775458810628</v>
      </c>
      <c r="C2285" s="46">
        <v>5820.2728126962666</v>
      </c>
      <c r="D2285" s="56">
        <v>0.45642312196004642</v>
      </c>
      <c r="E2285" s="56">
        <v>0.20924836995626644</v>
      </c>
      <c r="F2285" s="250">
        <v>2023.75</v>
      </c>
      <c r="G2285" s="76">
        <v>261800975648.36398</v>
      </c>
      <c r="H2285" s="46">
        <v>8562835.8772368096</v>
      </c>
      <c r="I2285" s="76">
        <v>307605979397.62128</v>
      </c>
      <c r="J2285" s="56">
        <v>0.45758698190539138</v>
      </c>
      <c r="K2285" s="76">
        <v>7567908542.3162909</v>
      </c>
      <c r="L2285" s="76">
        <v>0</v>
      </c>
      <c r="M2285" s="76">
        <v>284282618728.33875</v>
      </c>
      <c r="N2285" s="76">
        <v>29149739972.062073</v>
      </c>
      <c r="O2285" s="76">
        <v>32166.936592630689</v>
      </c>
      <c r="P2285" s="46">
        <v>213869.69628608672</v>
      </c>
      <c r="Q2285" s="46">
        <v>111763.46709816827</v>
      </c>
      <c r="R2285" s="76">
        <v>883860010730.02051</v>
      </c>
      <c r="S2285" s="56">
        <v>0.66071035006343681</v>
      </c>
      <c r="T2285" s="56">
        <v>0.41786307390168054</v>
      </c>
      <c r="U2285" s="46">
        <v>17.221808206039992</v>
      </c>
      <c r="V2285" s="76">
        <v>7205742241808.6113</v>
      </c>
      <c r="W2285" s="84">
        <v>2274.1365090494787</v>
      </c>
      <c r="X2285" s="82">
        <v>4.1145243814621611E-2</v>
      </c>
      <c r="Y2285" s="476">
        <v>2.0000000000000001E-4</v>
      </c>
    </row>
    <row r="2286" spans="1:25" x14ac:dyDescent="0.2">
      <c r="A2286" s="475">
        <v>2282</v>
      </c>
      <c r="B2286" s="56">
        <v>0.33171314725110035</v>
      </c>
      <c r="C2286" s="46">
        <v>7204.308462147661</v>
      </c>
      <c r="D2286" s="56">
        <v>0.89322452362801918</v>
      </c>
      <c r="E2286" s="56">
        <v>0.40616748014567355</v>
      </c>
      <c r="F2286" s="250">
        <v>2026.27</v>
      </c>
      <c r="G2286" s="76">
        <v>92791046350.302795</v>
      </c>
      <c r="H2286" s="46">
        <v>23160792.458735351</v>
      </c>
      <c r="I2286" s="76">
        <v>586584980816.48901</v>
      </c>
      <c r="J2286" s="56">
        <v>0.31836751825137266</v>
      </c>
      <c r="K2286" s="76">
        <v>15839830356.345345</v>
      </c>
      <c r="L2286" s="76">
        <v>14618072378.819851</v>
      </c>
      <c r="M2286" s="76">
        <v>52984226541.839256</v>
      </c>
      <c r="N2286" s="76">
        <v>68453505463.929283</v>
      </c>
      <c r="O2286" s="76">
        <v>24537.722575263713</v>
      </c>
      <c r="P2286" s="46">
        <v>415639.35463078768</v>
      </c>
      <c r="Q2286" s="46">
        <v>254636.65512118943</v>
      </c>
      <c r="R2286" s="76">
        <v>868345224191.95789</v>
      </c>
      <c r="S2286" s="56">
        <v>0.4233804203783173</v>
      </c>
      <c r="T2286" s="56">
        <v>0.28614550726287652</v>
      </c>
      <c r="U2286" s="46">
        <v>15.159914875016792</v>
      </c>
      <c r="V2286" s="76">
        <v>4135006916245.083</v>
      </c>
      <c r="W2286" s="84">
        <v>1304.9151757079771</v>
      </c>
      <c r="X2286" s="82">
        <v>4.7859350815754056E-2</v>
      </c>
      <c r="Y2286" s="476">
        <v>2.0000000000000001E-4</v>
      </c>
    </row>
    <row r="2287" spans="1:25" x14ac:dyDescent="0.2">
      <c r="A2287" s="475">
        <v>2283</v>
      </c>
      <c r="B2287" s="56">
        <v>0.58405243150097674</v>
      </c>
      <c r="C2287" s="46">
        <v>4210.9094503808328</v>
      </c>
      <c r="D2287" s="56">
        <v>0.69582873803134648</v>
      </c>
      <c r="E2287" s="56">
        <v>0.35418878345501514</v>
      </c>
      <c r="F2287" s="250">
        <v>2026.57</v>
      </c>
      <c r="G2287" s="76">
        <v>161354870703.04831</v>
      </c>
      <c r="H2287" s="46">
        <v>15876405.535022983</v>
      </c>
      <c r="I2287" s="76">
        <v>511531605772.8891</v>
      </c>
      <c r="J2287" s="56">
        <v>0.41616201241326611</v>
      </c>
      <c r="K2287" s="76">
        <v>49371257365.380653</v>
      </c>
      <c r="L2287" s="76">
        <v>121605288272.621</v>
      </c>
      <c r="M2287" s="76">
        <v>26472547360.070705</v>
      </c>
      <c r="N2287" s="76">
        <v>103990419558.66374</v>
      </c>
      <c r="O2287" s="76">
        <v>21317.520767136913</v>
      </c>
      <c r="P2287" s="46">
        <v>549684.94608705374</v>
      </c>
      <c r="Q2287" s="46">
        <v>366932.41966922686</v>
      </c>
      <c r="R2287" s="76">
        <v>928897613974.14185</v>
      </c>
      <c r="S2287" s="56">
        <v>0.50726480990776446</v>
      </c>
      <c r="T2287" s="56">
        <v>0.41573216744528085</v>
      </c>
      <c r="U2287" s="46">
        <v>15.290876802274489</v>
      </c>
      <c r="V2287" s="76">
        <v>6606948570469.1152</v>
      </c>
      <c r="W2287" s="84">
        <v>2082.321997621998</v>
      </c>
      <c r="X2287" s="82">
        <v>4.6709701767471655E-2</v>
      </c>
      <c r="Y2287" s="476">
        <v>2.0000000000000001E-4</v>
      </c>
    </row>
    <row r="2288" spans="1:25" x14ac:dyDescent="0.2">
      <c r="A2288" s="475">
        <v>2284</v>
      </c>
      <c r="B2288" s="56">
        <v>0.38170935611176737</v>
      </c>
      <c r="C2288" s="46">
        <v>5455.5258811943095</v>
      </c>
      <c r="D2288" s="56">
        <v>1.1047218180583485</v>
      </c>
      <c r="E2288" s="56">
        <v>0.16294970244615181</v>
      </c>
      <c r="F2288" s="250">
        <v>2023.75</v>
      </c>
      <c r="G2288" s="76">
        <v>408245960954.21204</v>
      </c>
      <c r="H2288" s="46">
        <v>36770513.552379243</v>
      </c>
      <c r="I2288" s="76">
        <v>643842725615.87109</v>
      </c>
      <c r="J2288" s="56">
        <v>7.3000144216855078E-2</v>
      </c>
      <c r="K2288" s="76">
        <v>15418626987.170828</v>
      </c>
      <c r="L2288" s="76">
        <v>0</v>
      </c>
      <c r="M2288" s="76">
        <v>364110064649.22919</v>
      </c>
      <c r="N2288" s="76">
        <v>23824871186.601479</v>
      </c>
      <c r="O2288" s="76">
        <v>25579.198967883196</v>
      </c>
      <c r="P2288" s="46">
        <v>169483.40324107863</v>
      </c>
      <c r="Q2288" s="46">
        <v>85828.106404823106</v>
      </c>
      <c r="R2288" s="76">
        <v>1490681900872.3069</v>
      </c>
      <c r="S2288" s="56">
        <v>0.4734706558009768</v>
      </c>
      <c r="T2288" s="56">
        <v>0.27256986013176898</v>
      </c>
      <c r="U2288" s="46">
        <v>19.879055505299746</v>
      </c>
      <c r="V2288" s="76">
        <v>8627867785125.3682</v>
      </c>
      <c r="W2288" s="84">
        <v>2719.8219217443589</v>
      </c>
      <c r="X2288" s="82">
        <v>3.8123387743468767E-2</v>
      </c>
      <c r="Y2288" s="476">
        <v>2.0000000000000001E-4</v>
      </c>
    </row>
    <row r="2289" spans="1:25" x14ac:dyDescent="0.2">
      <c r="A2289" s="475">
        <v>2285</v>
      </c>
      <c r="B2289" s="56">
        <v>0.54455374295298709</v>
      </c>
      <c r="C2289" s="46">
        <v>4663.9439682423881</v>
      </c>
      <c r="D2289" s="56">
        <v>0.92293694237023138</v>
      </c>
      <c r="E2289" s="56">
        <v>0.5038679198992676</v>
      </c>
      <c r="F2289" s="250">
        <v>2023.83</v>
      </c>
      <c r="G2289" s="76">
        <v>288356221463.83533</v>
      </c>
      <c r="H2289" s="46">
        <v>25631744.094185237</v>
      </c>
      <c r="I2289" s="76">
        <v>660319213341.11694</v>
      </c>
      <c r="J2289" s="56">
        <v>0.4548402479991005</v>
      </c>
      <c r="K2289" s="76">
        <v>14042245651.098747</v>
      </c>
      <c r="L2289" s="76">
        <v>0</v>
      </c>
      <c r="M2289" s="76">
        <v>308660191968.05463</v>
      </c>
      <c r="N2289" s="76">
        <v>31501377690.343266</v>
      </c>
      <c r="O2289" s="76">
        <v>17170.038466646409</v>
      </c>
      <c r="P2289" s="46">
        <v>268646.45168437954</v>
      </c>
      <c r="Q2289" s="46">
        <v>142591.51726529145</v>
      </c>
      <c r="R2289" s="76">
        <v>1339158206545.0779</v>
      </c>
      <c r="S2289" s="56">
        <v>0.6122391916803831</v>
      </c>
      <c r="T2289" s="56">
        <v>0.37974585993008569</v>
      </c>
      <c r="U2289" s="46">
        <v>16.366413397440883</v>
      </c>
      <c r="V2289" s="76">
        <v>9150584426856.332</v>
      </c>
      <c r="W2289" s="84">
        <v>2887.6923948041735</v>
      </c>
      <c r="X2289" s="82">
        <v>4.4800964912443772E-2</v>
      </c>
      <c r="Y2289" s="476">
        <v>2.0000000000000001E-4</v>
      </c>
    </row>
    <row r="2290" spans="1:25" x14ac:dyDescent="0.2">
      <c r="A2290" s="475">
        <v>2286</v>
      </c>
      <c r="B2290" s="56">
        <v>0.20047349194904523</v>
      </c>
      <c r="C2290" s="46">
        <v>4425.4304623080707</v>
      </c>
      <c r="D2290" s="56">
        <v>0.789471319229754</v>
      </c>
      <c r="E2290" s="56">
        <v>0.21330335172884662</v>
      </c>
      <c r="F2290" s="250">
        <v>2024.54</v>
      </c>
      <c r="G2290" s="76">
        <v>241037359735.38177</v>
      </c>
      <c r="H2290" s="46">
        <v>20148507.304027129</v>
      </c>
      <c r="I2290" s="76">
        <v>503615688896.92505</v>
      </c>
      <c r="J2290" s="56">
        <v>0.20047349194904529</v>
      </c>
      <c r="K2290" s="76">
        <v>7474892561.7499046</v>
      </c>
      <c r="L2290" s="76">
        <v>0</v>
      </c>
      <c r="M2290" s="76">
        <v>171948372684.87323</v>
      </c>
      <c r="N2290" s="76">
        <v>40343843523.876411</v>
      </c>
      <c r="O2290" s="76">
        <v>29045.546238163675</v>
      </c>
      <c r="P2290" s="46">
        <v>292386.81518107594</v>
      </c>
      <c r="Q2290" s="46">
        <v>163017.56810965497</v>
      </c>
      <c r="R2290" s="76">
        <v>946849490051.8302</v>
      </c>
      <c r="S2290" s="56">
        <v>0.45379161707391991</v>
      </c>
      <c r="T2290" s="56">
        <v>0.30328991928456422</v>
      </c>
      <c r="U2290" s="46">
        <v>17.995481267610462</v>
      </c>
      <c r="V2290" s="76">
        <v>5548034964645.4414</v>
      </c>
      <c r="W2290" s="84">
        <v>1750.0910977549011</v>
      </c>
      <c r="X2290" s="82">
        <v>4.1458609300447022E-2</v>
      </c>
      <c r="Y2290" s="476">
        <v>2.0000000000000001E-4</v>
      </c>
    </row>
    <row r="2291" spans="1:25" x14ac:dyDescent="0.2">
      <c r="A2291" s="475">
        <v>2287</v>
      </c>
      <c r="B2291" s="56">
        <v>0.58588476362537056</v>
      </c>
      <c r="C2291" s="46">
        <v>6927.1491093724198</v>
      </c>
      <c r="D2291" s="56">
        <v>0.74698391274859888</v>
      </c>
      <c r="E2291" s="56">
        <v>0.42376700271318396</v>
      </c>
      <c r="F2291" s="250">
        <v>2025.11</v>
      </c>
      <c r="G2291" s="76">
        <v>205396391607.69421</v>
      </c>
      <c r="H2291" s="46">
        <v>17019266.195199843</v>
      </c>
      <c r="I2291" s="76">
        <v>466123131593.17841</v>
      </c>
      <c r="J2291" s="56">
        <v>0.36893958664575743</v>
      </c>
      <c r="K2291" s="76">
        <v>31448604304.895634</v>
      </c>
      <c r="L2291" s="76">
        <v>66692104839.406212</v>
      </c>
      <c r="M2291" s="76">
        <v>129012681634.86946</v>
      </c>
      <c r="N2291" s="76">
        <v>21168179017.73008</v>
      </c>
      <c r="O2291" s="76">
        <v>35204.298286607343</v>
      </c>
      <c r="P2291" s="46">
        <v>181616.96006478387</v>
      </c>
      <c r="Q2291" s="46">
        <v>83317.669680177161</v>
      </c>
      <c r="R2291" s="76">
        <v>899515810743.16357</v>
      </c>
      <c r="S2291" s="56">
        <v>0.55575869194545613</v>
      </c>
      <c r="T2291" s="56">
        <v>0.37782813991635805</v>
      </c>
      <c r="U2291" s="46">
        <v>16.466493512840032</v>
      </c>
      <c r="V2291" s="76">
        <v>6153097176136.126</v>
      </c>
      <c r="W2291" s="84">
        <v>1940.3956459722203</v>
      </c>
      <c r="X2291" s="82">
        <v>4.4304779542207913E-2</v>
      </c>
      <c r="Y2291" s="476">
        <v>2.0000000000000001E-4</v>
      </c>
    </row>
    <row r="2292" spans="1:25" x14ac:dyDescent="0.2">
      <c r="A2292" s="475">
        <v>2288</v>
      </c>
      <c r="B2292" s="56">
        <v>0.70145917404420866</v>
      </c>
      <c r="C2292" s="46">
        <v>6317.8820103248245</v>
      </c>
      <c r="D2292" s="56">
        <v>0.81344968356517511</v>
      </c>
      <c r="E2292" s="56">
        <v>0.48468466773027408</v>
      </c>
      <c r="F2292" s="250">
        <v>2024.08</v>
      </c>
      <c r="G2292" s="76">
        <v>349962776745.59491</v>
      </c>
      <c r="H2292" s="46">
        <v>19424846.000482064</v>
      </c>
      <c r="I2292" s="76">
        <v>450631040873.41431</v>
      </c>
      <c r="J2292" s="56">
        <v>0.25214925912571651</v>
      </c>
      <c r="K2292" s="76">
        <v>17980203110.855183</v>
      </c>
      <c r="L2292" s="76">
        <v>0</v>
      </c>
      <c r="M2292" s="76">
        <v>266323600504.87894</v>
      </c>
      <c r="N2292" s="76">
        <v>14313556102.347088</v>
      </c>
      <c r="O2292" s="76">
        <v>36307.74527931364</v>
      </c>
      <c r="P2292" s="46">
        <v>138296.32046636363</v>
      </c>
      <c r="Q2292" s="46">
        <v>54486.4415753676</v>
      </c>
      <c r="R2292" s="76">
        <v>1161205802894.6145</v>
      </c>
      <c r="S2292" s="56">
        <v>0.57542509081535287</v>
      </c>
      <c r="T2292" s="56">
        <v>0.35434983739504766</v>
      </c>
      <c r="U2292" s="46">
        <v>18.039269762752905</v>
      </c>
      <c r="V2292" s="76">
        <v>7985311408744.2773</v>
      </c>
      <c r="W2292" s="84">
        <v>2517.5346923553902</v>
      </c>
      <c r="X2292" s="82">
        <v>4.1337834748424347E-2</v>
      </c>
      <c r="Y2292" s="476">
        <v>2.0000000000000001E-4</v>
      </c>
    </row>
    <row r="2293" spans="1:25" x14ac:dyDescent="0.2">
      <c r="A2293" s="475">
        <v>2289</v>
      </c>
      <c r="B2293" s="56">
        <v>0.52496682351440249</v>
      </c>
      <c r="C2293" s="46">
        <v>3155.6041837813073</v>
      </c>
      <c r="D2293" s="56">
        <v>0.77308232232880214</v>
      </c>
      <c r="E2293" s="56">
        <v>0.61397885748894798</v>
      </c>
      <c r="F2293" s="250">
        <v>2026.28</v>
      </c>
      <c r="G2293" s="76">
        <v>79555414808.912201</v>
      </c>
      <c r="H2293" s="46">
        <v>19100824.320076171</v>
      </c>
      <c r="I2293" s="76">
        <v>548328613728.96576</v>
      </c>
      <c r="J2293" s="56">
        <v>0.48014762594789728</v>
      </c>
      <c r="K2293" s="76">
        <v>37268158842.338127</v>
      </c>
      <c r="L2293" s="76">
        <v>75189014302.990479</v>
      </c>
      <c r="M2293" s="76">
        <v>30500692644.148705</v>
      </c>
      <c r="N2293" s="76">
        <v>14938574574.978121</v>
      </c>
      <c r="O2293" s="76">
        <v>39878.014715783378</v>
      </c>
      <c r="P2293" s="46">
        <v>158037.02467921819</v>
      </c>
      <c r="Q2293" s="46">
        <v>66689.755305150175</v>
      </c>
      <c r="R2293" s="76">
        <v>791751732019.27869</v>
      </c>
      <c r="S2293" s="56">
        <v>0.54163747626895242</v>
      </c>
      <c r="T2293" s="56">
        <v>0.37773430056844004</v>
      </c>
      <c r="U2293" s="46">
        <v>14.501897980210503</v>
      </c>
      <c r="V2293" s="76">
        <v>4958520981013.6006</v>
      </c>
      <c r="W2293" s="84">
        <v>1564.040984594579</v>
      </c>
      <c r="X2293" s="82">
        <v>4.8642940553515562E-2</v>
      </c>
      <c r="Y2293" s="476">
        <v>2.0000000000000001E-4</v>
      </c>
    </row>
    <row r="2294" spans="1:25" x14ac:dyDescent="0.2">
      <c r="A2294" s="475">
        <v>2290</v>
      </c>
      <c r="B2294" s="56">
        <v>0.49836606630057623</v>
      </c>
      <c r="C2294" s="46">
        <v>3941.1461788834076</v>
      </c>
      <c r="D2294" s="56">
        <v>0.41843097090448117</v>
      </c>
      <c r="E2294" s="56">
        <v>0.40422509403461959</v>
      </c>
      <c r="F2294" s="250">
        <v>2024.35</v>
      </c>
      <c r="G2294" s="76">
        <v>150664044292.21506</v>
      </c>
      <c r="H2294" s="46">
        <v>7661808.8299451601</v>
      </c>
      <c r="I2294" s="76">
        <v>321457654167.4043</v>
      </c>
      <c r="J2294" s="56">
        <v>0.49836606630057623</v>
      </c>
      <c r="K2294" s="76">
        <v>6049582286.5249023</v>
      </c>
      <c r="L2294" s="76">
        <v>2938143574.4490376</v>
      </c>
      <c r="M2294" s="76">
        <v>136619110795.55278</v>
      </c>
      <c r="N2294" s="76">
        <v>10263307365.142683</v>
      </c>
      <c r="O2294" s="76">
        <v>34710.867326495441</v>
      </c>
      <c r="P2294" s="46">
        <v>138092.6007021133</v>
      </c>
      <c r="Q2294" s="46">
        <v>46969.657214723964</v>
      </c>
      <c r="R2294" s="76">
        <v>632356692394.12</v>
      </c>
      <c r="S2294" s="56">
        <v>0.63517593136867312</v>
      </c>
      <c r="T2294" s="56">
        <v>0.45764160080082505</v>
      </c>
      <c r="U2294" s="46">
        <v>16.088814223455316</v>
      </c>
      <c r="V2294" s="76">
        <v>5344960852859.835</v>
      </c>
      <c r="W2294" s="84">
        <v>1686.5804384065702</v>
      </c>
      <c r="X2294" s="82">
        <v>4.3378557112066368E-2</v>
      </c>
      <c r="Y2294" s="476">
        <v>2.0000000000000001E-4</v>
      </c>
    </row>
    <row r="2295" spans="1:25" x14ac:dyDescent="0.2">
      <c r="A2295" s="475">
        <v>2291</v>
      </c>
      <c r="B2295" s="56">
        <v>0.47587624166084841</v>
      </c>
      <c r="C2295" s="46">
        <v>3377.7680277665804</v>
      </c>
      <c r="D2295" s="56">
        <v>0.4932115776727295</v>
      </c>
      <c r="E2295" s="56">
        <v>0.3993147716200946</v>
      </c>
      <c r="F2295" s="250">
        <v>2027.09</v>
      </c>
      <c r="G2295" s="76">
        <v>93500527125.268036</v>
      </c>
      <c r="H2295" s="46">
        <v>9862998.122615125</v>
      </c>
      <c r="I2295" s="76">
        <v>250114438459.72324</v>
      </c>
      <c r="J2295" s="56">
        <v>0.23770183837821102</v>
      </c>
      <c r="K2295" s="76">
        <v>26977678200.355911</v>
      </c>
      <c r="L2295" s="76">
        <v>58393832586.397842</v>
      </c>
      <c r="M2295" s="76">
        <v>0</v>
      </c>
      <c r="N2295" s="76">
        <v>38661829257.950958</v>
      </c>
      <c r="O2295" s="76">
        <v>28238.48812031854</v>
      </c>
      <c r="P2295" s="46">
        <v>257055.29532307872</v>
      </c>
      <c r="Q2295" s="46">
        <v>143145.63210314629</v>
      </c>
      <c r="R2295" s="76">
        <v>448002438903.91736</v>
      </c>
      <c r="S2295" s="56">
        <v>0.41958967759792482</v>
      </c>
      <c r="T2295" s="56">
        <v>0.29934391853146691</v>
      </c>
      <c r="U2295" s="46">
        <v>16.879869414670761</v>
      </c>
      <c r="V2295" s="76">
        <v>2521380648260.3462</v>
      </c>
      <c r="W2295" s="84">
        <v>793.91112482950518</v>
      </c>
      <c r="X2295" s="82">
        <v>4.3048196186192288E-2</v>
      </c>
      <c r="Y2295" s="476">
        <v>2.0000000000000001E-4</v>
      </c>
    </row>
    <row r="2296" spans="1:25" x14ac:dyDescent="0.2">
      <c r="A2296" s="475">
        <v>2292</v>
      </c>
      <c r="B2296" s="56">
        <v>0.36078501962665677</v>
      </c>
      <c r="C2296" s="46">
        <v>4435.7132046497827</v>
      </c>
      <c r="D2296" s="56">
        <v>1.2495976718484689</v>
      </c>
      <c r="E2296" s="56">
        <v>0.14022128218229668</v>
      </c>
      <c r="F2296" s="250">
        <v>2027.43</v>
      </c>
      <c r="G2296" s="76">
        <v>42519611817.894936</v>
      </c>
      <c r="H2296" s="46">
        <v>21702224.964000337</v>
      </c>
      <c r="I2296" s="76">
        <v>419818693534.48578</v>
      </c>
      <c r="J2296" s="56">
        <v>0.14582526701819154</v>
      </c>
      <c r="K2296" s="76">
        <v>25957111974.012955</v>
      </c>
      <c r="L2296" s="76">
        <v>92734930803.49472</v>
      </c>
      <c r="M2296" s="76">
        <v>0</v>
      </c>
      <c r="N2296" s="76">
        <v>3470849249.4381804</v>
      </c>
      <c r="O2296" s="76">
        <v>15973.836292601134</v>
      </c>
      <c r="P2296" s="46">
        <v>74769.246923958592</v>
      </c>
      <c r="Q2296" s="46">
        <v>13255.561730989646</v>
      </c>
      <c r="R2296" s="76">
        <v>589809800827.96582</v>
      </c>
      <c r="S2296" s="56">
        <v>0.31833335241812677</v>
      </c>
      <c r="T2296" s="56">
        <v>0.13338906806304074</v>
      </c>
      <c r="U2296" s="46">
        <v>15.739479779251093</v>
      </c>
      <c r="V2296" s="76">
        <v>1350374431430.179</v>
      </c>
      <c r="W2296" s="84">
        <v>425.72066742775939</v>
      </c>
      <c r="X2296" s="82">
        <v>4.817905327638302E-2</v>
      </c>
      <c r="Y2296" s="476">
        <v>2.0000000000000001E-4</v>
      </c>
    </row>
    <row r="2297" spans="1:25" x14ac:dyDescent="0.2">
      <c r="A2297" s="475">
        <v>2293</v>
      </c>
      <c r="B2297" s="56">
        <v>0.42929874183655287</v>
      </c>
      <c r="C2297" s="46">
        <v>7091.0300271708302</v>
      </c>
      <c r="D2297" s="56">
        <v>0.92608076970638409</v>
      </c>
      <c r="E2297" s="56">
        <v>0.38905494823584202</v>
      </c>
      <c r="F2297" s="250">
        <v>2025.67</v>
      </c>
      <c r="G2297" s="76">
        <v>113376009712.07642</v>
      </c>
      <c r="H2297" s="46">
        <v>24955333.556749564</v>
      </c>
      <c r="I2297" s="76">
        <v>614771415927.18115</v>
      </c>
      <c r="J2297" s="56">
        <v>0.33910118725967153</v>
      </c>
      <c r="K2297" s="76">
        <v>13785799222.587788</v>
      </c>
      <c r="L2297" s="76">
        <v>17816673734.29707</v>
      </c>
      <c r="M2297" s="76">
        <v>110720498421.52879</v>
      </c>
      <c r="N2297" s="76">
        <v>33920780788.618973</v>
      </c>
      <c r="O2297" s="76">
        <v>22186.341687224405</v>
      </c>
      <c r="P2297" s="46">
        <v>255347.71581639681</v>
      </c>
      <c r="Q2297" s="46">
        <v>132808.32272349377</v>
      </c>
      <c r="R2297" s="76">
        <v>932144404202.79956</v>
      </c>
      <c r="S2297" s="56">
        <v>0.46880835139814664</v>
      </c>
      <c r="T2297" s="56">
        <v>0.29354032815346137</v>
      </c>
      <c r="U2297" s="46">
        <v>15.420059969012595</v>
      </c>
      <c r="V2297" s="76">
        <v>4583116496791.457</v>
      </c>
      <c r="W2297" s="84">
        <v>1447.0819814862027</v>
      </c>
      <c r="X2297" s="82">
        <v>4.7839696692271991E-2</v>
      </c>
      <c r="Y2297" s="476">
        <v>2.0000000000000001E-4</v>
      </c>
    </row>
    <row r="2298" spans="1:25" x14ac:dyDescent="0.2">
      <c r="A2298" s="475">
        <v>2294</v>
      </c>
      <c r="B2298" s="56">
        <v>0.62108334684275179</v>
      </c>
      <c r="C2298" s="46">
        <v>4363.49825628915</v>
      </c>
      <c r="D2298" s="56">
        <v>1.0432357230638858</v>
      </c>
      <c r="E2298" s="56">
        <v>0.48823320222325978</v>
      </c>
      <c r="F2298" s="250">
        <v>2024.18</v>
      </c>
      <c r="G2298" s="76">
        <v>175742517860.27353</v>
      </c>
      <c r="H2298" s="46">
        <v>34356295.465668313</v>
      </c>
      <c r="I2298" s="76">
        <v>703479435356.698</v>
      </c>
      <c r="J2298" s="56">
        <v>0.20898841414213187</v>
      </c>
      <c r="K2298" s="76">
        <v>20239587983.758686</v>
      </c>
      <c r="L2298" s="76">
        <v>0</v>
      </c>
      <c r="M2298" s="76">
        <v>188118136718.48309</v>
      </c>
      <c r="N2298" s="76">
        <v>55323305725.896713</v>
      </c>
      <c r="O2298" s="76">
        <v>28269.305808991474</v>
      </c>
      <c r="P2298" s="46">
        <v>350263.27487113664</v>
      </c>
      <c r="Q2298" s="46">
        <v>200797.73630619529</v>
      </c>
      <c r="R2298" s="76">
        <v>1265825157893.0945</v>
      </c>
      <c r="S2298" s="56">
        <v>0.43978228450403395</v>
      </c>
      <c r="T2298" s="56">
        <v>0.194910730223261</v>
      </c>
      <c r="U2298" s="46">
        <v>17.156957735267046</v>
      </c>
      <c r="V2298" s="76">
        <v>4580129634973.0127</v>
      </c>
      <c r="W2298" s="84">
        <v>1442.6572152730778</v>
      </c>
      <c r="X2298" s="82">
        <v>4.3401325214081611E-2</v>
      </c>
      <c r="Y2298" s="476">
        <v>2.0000000000000001E-4</v>
      </c>
    </row>
    <row r="2299" spans="1:25" x14ac:dyDescent="0.2">
      <c r="A2299" s="475">
        <v>2295</v>
      </c>
      <c r="B2299" s="56">
        <v>0.72568373027824951</v>
      </c>
      <c r="C2299" s="46">
        <v>4104.0404424094659</v>
      </c>
      <c r="D2299" s="56">
        <v>1.1101975446007191</v>
      </c>
      <c r="E2299" s="56">
        <v>0.45915575516208235</v>
      </c>
      <c r="F2299" s="250">
        <v>2023.96</v>
      </c>
      <c r="G2299" s="76">
        <v>662735107515.96716</v>
      </c>
      <c r="H2299" s="46">
        <v>38662044.90711005</v>
      </c>
      <c r="I2299" s="76">
        <v>814515388643.85168</v>
      </c>
      <c r="J2299" s="56">
        <v>0.33238973329470323</v>
      </c>
      <c r="K2299" s="76">
        <v>26898078142.973022</v>
      </c>
      <c r="L2299" s="76">
        <v>0</v>
      </c>
      <c r="M2299" s="76">
        <v>547900645591.17334</v>
      </c>
      <c r="N2299" s="76">
        <v>109125949630.95932</v>
      </c>
      <c r="O2299" s="76">
        <v>27261.219641314281</v>
      </c>
      <c r="P2299" s="46">
        <v>668591.48804040952</v>
      </c>
      <c r="Q2299" s="46">
        <v>448456.90217643289</v>
      </c>
      <c r="R2299" s="76">
        <v>2251922484289.877</v>
      </c>
      <c r="S2299" s="56">
        <v>0.60005674480568905</v>
      </c>
      <c r="T2299" s="56">
        <v>0.40240728239137885</v>
      </c>
      <c r="U2299" s="46">
        <v>17.347923584298687</v>
      </c>
      <c r="V2299" s="76">
        <v>17438592927881.838</v>
      </c>
      <c r="W2299" s="84">
        <v>5503.7067102923766</v>
      </c>
      <c r="X2299" s="82">
        <v>4.1700279923563142E-2</v>
      </c>
      <c r="Y2299" s="476">
        <v>2.0000000000000001E-4</v>
      </c>
    </row>
    <row r="2300" spans="1:25" x14ac:dyDescent="0.2">
      <c r="A2300" s="475">
        <v>2296</v>
      </c>
      <c r="B2300" s="56">
        <v>0.44041601182983003</v>
      </c>
      <c r="C2300" s="46">
        <v>1800.5017639069979</v>
      </c>
      <c r="D2300" s="56">
        <v>0.91691688125832838</v>
      </c>
      <c r="E2300" s="56">
        <v>0.27279292161835828</v>
      </c>
      <c r="F2300" s="250">
        <v>2026.92</v>
      </c>
      <c r="G2300" s="76">
        <v>81153560877.754578</v>
      </c>
      <c r="H2300" s="46">
        <v>27313031.349494494</v>
      </c>
      <c r="I2300" s="76">
        <v>654728806689.51001</v>
      </c>
      <c r="J2300" s="56">
        <v>0.44041601182983003</v>
      </c>
      <c r="K2300" s="76">
        <v>25659352058.054749</v>
      </c>
      <c r="L2300" s="76">
        <v>58316437401.366554</v>
      </c>
      <c r="M2300" s="76">
        <v>4962753221.6580667</v>
      </c>
      <c r="N2300" s="76">
        <v>22222581363.993965</v>
      </c>
      <c r="O2300" s="76">
        <v>33455.069046575562</v>
      </c>
      <c r="P2300" s="46">
        <v>217839.26436647703</v>
      </c>
      <c r="Q2300" s="46">
        <v>105983.73369734985</v>
      </c>
      <c r="R2300" s="76">
        <v>940315169209.83337</v>
      </c>
      <c r="S2300" s="56">
        <v>0.53255323163667578</v>
      </c>
      <c r="T2300" s="56">
        <v>0.35787107780141564</v>
      </c>
      <c r="U2300" s="46">
        <v>14.301235473710328</v>
      </c>
      <c r="V2300" s="76">
        <v>5500913234068.7529</v>
      </c>
      <c r="W2300" s="84">
        <v>1736.275007437242</v>
      </c>
      <c r="X2300" s="82">
        <v>4.8924639272645017E-2</v>
      </c>
      <c r="Y2300" s="476">
        <v>2.0000000000000001E-4</v>
      </c>
    </row>
    <row r="2301" spans="1:25" x14ac:dyDescent="0.2">
      <c r="A2301" s="475">
        <v>2297</v>
      </c>
      <c r="B2301" s="56">
        <v>0.42885893882402087</v>
      </c>
      <c r="C2301" s="46">
        <v>7901.0917413074894</v>
      </c>
      <c r="D2301" s="56">
        <v>1.1036787780300215</v>
      </c>
      <c r="E2301" s="56">
        <v>0.55059917186789353</v>
      </c>
      <c r="F2301" s="250">
        <v>2023.75</v>
      </c>
      <c r="G2301" s="76">
        <v>422856620301.81915</v>
      </c>
      <c r="H2301" s="46">
        <v>30837246.112062965</v>
      </c>
      <c r="I2301" s="76">
        <v>712043900424.21411</v>
      </c>
      <c r="J2301" s="56">
        <v>0.2021125510568037</v>
      </c>
      <c r="K2301" s="76">
        <v>10738508378.011148</v>
      </c>
      <c r="L2301" s="76">
        <v>0</v>
      </c>
      <c r="M2301" s="76">
        <v>337269978885.0025</v>
      </c>
      <c r="N2301" s="76">
        <v>28147620631.757648</v>
      </c>
      <c r="O2301" s="76">
        <v>35231.295519405947</v>
      </c>
      <c r="P2301" s="46">
        <v>177981.13646455604</v>
      </c>
      <c r="Q2301" s="46">
        <v>92950.504351188414</v>
      </c>
      <c r="R2301" s="76">
        <v>1450393917274.2893</v>
      </c>
      <c r="S2301" s="56">
        <v>0.49300289461706764</v>
      </c>
      <c r="T2301" s="56">
        <v>0.35641741457613851</v>
      </c>
      <c r="U2301" s="46">
        <v>17.881487988628368</v>
      </c>
      <c r="V2301" s="76">
        <v>9963055945283.166</v>
      </c>
      <c r="W2301" s="84">
        <v>3141.8167369697944</v>
      </c>
      <c r="X2301" s="82">
        <v>4.1773629602816095E-2</v>
      </c>
      <c r="Y2301" s="476">
        <v>2.0000000000000001E-4</v>
      </c>
    </row>
    <row r="2302" spans="1:25" x14ac:dyDescent="0.2">
      <c r="A2302" s="475">
        <v>2298</v>
      </c>
      <c r="B2302" s="56">
        <v>0.60111811143890692</v>
      </c>
      <c r="C2302" s="46">
        <v>3381.5489740523217</v>
      </c>
      <c r="D2302" s="56">
        <v>0.45890272647254476</v>
      </c>
      <c r="E2302" s="56">
        <v>0.25415191815357374</v>
      </c>
      <c r="F2302" s="250">
        <v>2024.79</v>
      </c>
      <c r="G2302" s="76">
        <v>174008946326.85782</v>
      </c>
      <c r="H2302" s="46">
        <v>8831634.3001414165</v>
      </c>
      <c r="I2302" s="76">
        <v>328390887580.14886</v>
      </c>
      <c r="J2302" s="56">
        <v>0.50508332637305742</v>
      </c>
      <c r="K2302" s="76">
        <v>14137281445.423809</v>
      </c>
      <c r="L2302" s="76">
        <v>0</v>
      </c>
      <c r="M2302" s="76">
        <v>148163726980.47067</v>
      </c>
      <c r="N2302" s="76">
        <v>27191114622.180138</v>
      </c>
      <c r="O2302" s="76">
        <v>19059.607170674615</v>
      </c>
      <c r="P2302" s="46">
        <v>223590.04799149375</v>
      </c>
      <c r="Q2302" s="46">
        <v>110670.29178477886</v>
      </c>
      <c r="R2302" s="76">
        <v>693530662346.69482</v>
      </c>
      <c r="S2302" s="56">
        <v>0.63145760898375058</v>
      </c>
      <c r="T2302" s="56">
        <v>0.45974265940276537</v>
      </c>
      <c r="U2302" s="46">
        <v>16.209098553853014</v>
      </c>
      <c r="V2302" s="76">
        <v>5933649615589.3096</v>
      </c>
      <c r="W2302" s="84">
        <v>1872.1778657751979</v>
      </c>
      <c r="X2302" s="82">
        <v>4.2950084175167443E-2</v>
      </c>
      <c r="Y2302" s="476">
        <v>2.0000000000000001E-4</v>
      </c>
    </row>
    <row r="2303" spans="1:25" x14ac:dyDescent="0.2">
      <c r="A2303" s="475">
        <v>2299</v>
      </c>
      <c r="B2303" s="56">
        <v>0.36118185178126339</v>
      </c>
      <c r="C2303" s="46">
        <v>7018.4002092290057</v>
      </c>
      <c r="D2303" s="56">
        <v>0.56280429798033249</v>
      </c>
      <c r="E2303" s="56">
        <v>0.54288172952532676</v>
      </c>
      <c r="F2303" s="250">
        <v>2026.34</v>
      </c>
      <c r="G2303" s="76">
        <v>84876884106.951538</v>
      </c>
      <c r="H2303" s="46">
        <v>11306753.016152672</v>
      </c>
      <c r="I2303" s="76">
        <v>382212077627.07605</v>
      </c>
      <c r="J2303" s="56">
        <v>0.36118185178126339</v>
      </c>
      <c r="K2303" s="76">
        <v>46025912256.876617</v>
      </c>
      <c r="L2303" s="76">
        <v>74333522079.87616</v>
      </c>
      <c r="M2303" s="76">
        <v>33638088950.854191</v>
      </c>
      <c r="N2303" s="76">
        <v>19415696185.614094</v>
      </c>
      <c r="O2303" s="76">
        <v>28246.300631048765</v>
      </c>
      <c r="P2303" s="46">
        <v>151728.26778256759</v>
      </c>
      <c r="Q2303" s="46">
        <v>65505.093925449764</v>
      </c>
      <c r="R2303" s="76">
        <v>651875276908.79919</v>
      </c>
      <c r="S2303" s="56">
        <v>0.49820723169310205</v>
      </c>
      <c r="T2303" s="56">
        <v>0.34401159418736099</v>
      </c>
      <c r="U2303" s="46">
        <v>15.012838987743393</v>
      </c>
      <c r="V2303" s="76">
        <v>3765202114674.3022</v>
      </c>
      <c r="W2303" s="84">
        <v>1186.2652551394458</v>
      </c>
      <c r="X2303" s="82">
        <v>4.7950435748212575E-2</v>
      </c>
      <c r="Y2303" s="476">
        <v>2.0000000000000001E-4</v>
      </c>
    </row>
    <row r="2304" spans="1:25" x14ac:dyDescent="0.2">
      <c r="A2304" s="475">
        <v>2300</v>
      </c>
      <c r="B2304" s="56">
        <v>0.43393629523255345</v>
      </c>
      <c r="C2304" s="46">
        <v>6331.5877122384027</v>
      </c>
      <c r="D2304" s="56">
        <v>0.87282941437953621</v>
      </c>
      <c r="E2304" s="56">
        <v>0.35540330344970361</v>
      </c>
      <c r="F2304" s="250">
        <v>2023.75</v>
      </c>
      <c r="G2304" s="76">
        <v>323446146606.10455</v>
      </c>
      <c r="H2304" s="46">
        <v>23248721.494131055</v>
      </c>
      <c r="I2304" s="76">
        <v>597554145730.31506</v>
      </c>
      <c r="J2304" s="56">
        <v>0.42070671782539415</v>
      </c>
      <c r="K2304" s="76">
        <v>11594824113.345341</v>
      </c>
      <c r="L2304" s="76">
        <v>0</v>
      </c>
      <c r="M2304" s="76">
        <v>223851081765.90887</v>
      </c>
      <c r="N2304" s="76">
        <v>27725371688.878796</v>
      </c>
      <c r="O2304" s="76">
        <v>26400.942186635024</v>
      </c>
      <c r="P2304" s="46">
        <v>237903.68898273649</v>
      </c>
      <c r="Q2304" s="46">
        <v>121164.83802424687</v>
      </c>
      <c r="R2304" s="76">
        <v>1121005434280.0125</v>
      </c>
      <c r="S2304" s="56">
        <v>0.57998777067095719</v>
      </c>
      <c r="T2304" s="56">
        <v>0.47386311654652546</v>
      </c>
      <c r="U2304" s="46">
        <v>16.625751847413284</v>
      </c>
      <c r="V2304" s="76">
        <v>9607126522088.7969</v>
      </c>
      <c r="W2304" s="84">
        <v>3033.587191164856</v>
      </c>
      <c r="X2304" s="82">
        <v>4.4429138297055561E-2</v>
      </c>
      <c r="Y2304" s="476">
        <v>2.0000000000000001E-4</v>
      </c>
    </row>
    <row r="2305" spans="1:25" x14ac:dyDescent="0.2">
      <c r="A2305" s="475">
        <v>2301</v>
      </c>
      <c r="B2305" s="56">
        <v>0.42923753897944822</v>
      </c>
      <c r="C2305" s="46">
        <v>3735.1794686790245</v>
      </c>
      <c r="D2305" s="56">
        <v>0.94435153357474488</v>
      </c>
      <c r="E2305" s="56">
        <v>0.55979767274862469</v>
      </c>
      <c r="F2305" s="250">
        <v>2024.13</v>
      </c>
      <c r="G2305" s="76">
        <v>449058003824.03217</v>
      </c>
      <c r="H2305" s="46">
        <v>27753320.551881343</v>
      </c>
      <c r="I2305" s="76">
        <v>543987301665.94354</v>
      </c>
      <c r="J2305" s="56">
        <v>0.17552271616325443</v>
      </c>
      <c r="K2305" s="76">
        <v>8663217261.6135597</v>
      </c>
      <c r="L2305" s="76">
        <v>0</v>
      </c>
      <c r="M2305" s="76">
        <v>305353966302.45605</v>
      </c>
      <c r="N2305" s="76">
        <v>31711922670.734398</v>
      </c>
      <c r="O2305" s="76">
        <v>23135.338883836146</v>
      </c>
      <c r="P2305" s="46">
        <v>237662.79643861722</v>
      </c>
      <c r="Q2305" s="46">
        <v>119665.42840562374</v>
      </c>
      <c r="R2305" s="76">
        <v>1350344656051.4397</v>
      </c>
      <c r="S2305" s="56">
        <v>0.53407919806958959</v>
      </c>
      <c r="T2305" s="56">
        <v>0.35224087628972084</v>
      </c>
      <c r="U2305" s="46">
        <v>18.636020148476401</v>
      </c>
      <c r="V2305" s="76">
        <v>9504957816587.2383</v>
      </c>
      <c r="W2305" s="84">
        <v>2999.921393028314</v>
      </c>
      <c r="X2305" s="82">
        <v>4.0288435536683327E-2</v>
      </c>
      <c r="Y2305" s="476">
        <v>2.0000000000000001E-4</v>
      </c>
    </row>
    <row r="2306" spans="1:25" x14ac:dyDescent="0.2">
      <c r="A2306" s="475">
        <v>2302</v>
      </c>
      <c r="B2306" s="56">
        <v>0.54942945939015342</v>
      </c>
      <c r="C2306" s="46">
        <v>4832.2808544485151</v>
      </c>
      <c r="D2306" s="56">
        <v>0.7328146642552027</v>
      </c>
      <c r="E2306" s="56">
        <v>0.33258960335366028</v>
      </c>
      <c r="F2306" s="250">
        <v>2024.72</v>
      </c>
      <c r="G2306" s="76">
        <v>205081117081.85605</v>
      </c>
      <c r="H2306" s="46">
        <v>17191749.348822977</v>
      </c>
      <c r="I2306" s="76">
        <v>457526746324.73901</v>
      </c>
      <c r="J2306" s="56">
        <v>0.3273415425883649</v>
      </c>
      <c r="K2306" s="76">
        <v>7594646229.0359221</v>
      </c>
      <c r="L2306" s="76">
        <v>0</v>
      </c>
      <c r="M2306" s="76">
        <v>217740867117.05658</v>
      </c>
      <c r="N2306" s="76">
        <v>130961485208.08006</v>
      </c>
      <c r="O2306" s="76">
        <v>17619.092309939602</v>
      </c>
      <c r="P2306" s="46">
        <v>697557.0653640104</v>
      </c>
      <c r="Q2306" s="46">
        <v>485959.85832254816</v>
      </c>
      <c r="R2306" s="76">
        <v>1139404597204.4731</v>
      </c>
      <c r="S2306" s="56">
        <v>0.54495375691462045</v>
      </c>
      <c r="T2306" s="56">
        <v>0.29159933449281578</v>
      </c>
      <c r="U2306" s="46">
        <v>16.661871618745952</v>
      </c>
      <c r="V2306" s="76">
        <v>6144725491253.5186</v>
      </c>
      <c r="W2306" s="84">
        <v>1939.7721913781295</v>
      </c>
      <c r="X2306" s="82">
        <v>4.3645747312025869E-2</v>
      </c>
      <c r="Y2306" s="476">
        <v>2.0000000000000001E-4</v>
      </c>
    </row>
    <row r="2307" spans="1:25" x14ac:dyDescent="0.2">
      <c r="A2307" s="475">
        <v>2303</v>
      </c>
      <c r="B2307" s="56">
        <v>0.51734861562855683</v>
      </c>
      <c r="C2307" s="46">
        <v>1500</v>
      </c>
      <c r="D2307" s="56">
        <v>0.46275682134241336</v>
      </c>
      <c r="E2307" s="56">
        <v>0.60138428965913637</v>
      </c>
      <c r="F2307" s="250">
        <v>2024.51</v>
      </c>
      <c r="G2307" s="76">
        <v>230675480279.65527</v>
      </c>
      <c r="H2307" s="46">
        <v>8928902.718682982</v>
      </c>
      <c r="I2307" s="76">
        <v>323549725947.74359</v>
      </c>
      <c r="J2307" s="56">
        <v>0.50454724771449211</v>
      </c>
      <c r="K2307" s="76">
        <v>10713580451.51902</v>
      </c>
      <c r="L2307" s="76">
        <v>0</v>
      </c>
      <c r="M2307" s="76">
        <v>154588961478.31372</v>
      </c>
      <c r="N2307" s="76">
        <v>14728952669.500181</v>
      </c>
      <c r="O2307" s="76">
        <v>41604.215014342422</v>
      </c>
      <c r="P2307" s="46">
        <v>164720.70057508137</v>
      </c>
      <c r="Q2307" s="46">
        <v>61208.636190177727</v>
      </c>
      <c r="R2307" s="76">
        <v>711728212151.12439</v>
      </c>
      <c r="S2307" s="56">
        <v>0.65057320168003141</v>
      </c>
      <c r="T2307" s="56">
        <v>0.49930467599225642</v>
      </c>
      <c r="U2307" s="46">
        <v>16.840275976861196</v>
      </c>
      <c r="V2307" s="76">
        <v>6632167649717.3896</v>
      </c>
      <c r="W2307" s="84">
        <v>2089.3414013914348</v>
      </c>
      <c r="X2307" s="82">
        <v>4.2918216629281317E-2</v>
      </c>
      <c r="Y2307" s="476">
        <v>2.0000000000000001E-4</v>
      </c>
    </row>
    <row r="2308" spans="1:25" x14ac:dyDescent="0.2">
      <c r="A2308" s="475">
        <v>2304</v>
      </c>
      <c r="B2308" s="56">
        <v>0.45876901372394374</v>
      </c>
      <c r="C2308" s="46">
        <v>3112.4966763282819</v>
      </c>
      <c r="D2308" s="56">
        <v>0.92172945369595727</v>
      </c>
      <c r="E2308" s="56">
        <v>0.51484234932984307</v>
      </c>
      <c r="F2308" s="250">
        <v>2026.73</v>
      </c>
      <c r="G2308" s="76">
        <v>154046973577.07816</v>
      </c>
      <c r="H2308" s="46">
        <v>27458031.061774474</v>
      </c>
      <c r="I2308" s="76">
        <v>651530708666.53955</v>
      </c>
      <c r="J2308" s="56">
        <v>0.3732532810147533</v>
      </c>
      <c r="K2308" s="76">
        <v>27799541910.982307</v>
      </c>
      <c r="L2308" s="76">
        <v>59273674875.782181</v>
      </c>
      <c r="M2308" s="76">
        <v>20343813959.468941</v>
      </c>
      <c r="N2308" s="76">
        <v>130800921461.01384</v>
      </c>
      <c r="O2308" s="76">
        <v>13087.545738161663</v>
      </c>
      <c r="P2308" s="46">
        <v>771235.17926376883</v>
      </c>
      <c r="Q2308" s="46">
        <v>538940.13729029917</v>
      </c>
      <c r="R2308" s="76">
        <v>1128586787216.6035</v>
      </c>
      <c r="S2308" s="56">
        <v>0.47312447454643108</v>
      </c>
      <c r="T2308" s="56">
        <v>0.28721071485936722</v>
      </c>
      <c r="U2308" s="46">
        <v>15.79162991720392</v>
      </c>
      <c r="V2308" s="76">
        <v>5628951970178.0166</v>
      </c>
      <c r="W2308" s="84">
        <v>1777.6151118221678</v>
      </c>
      <c r="X2308" s="82">
        <v>4.6517175247242214E-2</v>
      </c>
      <c r="Y2308" s="476">
        <v>2.0000000000000001E-4</v>
      </c>
    </row>
    <row r="2309" spans="1:25" x14ac:dyDescent="0.2">
      <c r="A2309" s="475">
        <v>2305</v>
      </c>
      <c r="B2309" s="56">
        <v>0.52556667723059314</v>
      </c>
      <c r="C2309" s="46">
        <v>3464.67043193785</v>
      </c>
      <c r="D2309" s="56">
        <v>0.82659492095302667</v>
      </c>
      <c r="E2309" s="56">
        <v>0.35517961649962082</v>
      </c>
      <c r="F2309" s="250">
        <v>2024.53</v>
      </c>
      <c r="G2309" s="76">
        <v>267502996321.46609</v>
      </c>
      <c r="H2309" s="46">
        <v>21757417.640714351</v>
      </c>
      <c r="I2309" s="76">
        <v>362503732366.30029</v>
      </c>
      <c r="J2309" s="56">
        <v>4.6801346015101442E-2</v>
      </c>
      <c r="K2309" s="76">
        <v>7847607987.4554949</v>
      </c>
      <c r="L2309" s="76">
        <v>0</v>
      </c>
      <c r="M2309" s="76">
        <v>164050099275.70526</v>
      </c>
      <c r="N2309" s="76">
        <v>57937993633.170753</v>
      </c>
      <c r="O2309" s="76">
        <v>24558.765620056351</v>
      </c>
      <c r="P2309" s="46">
        <v>386523.97473214526</v>
      </c>
      <c r="Q2309" s="46">
        <v>233855.52910308191</v>
      </c>
      <c r="R2309" s="76">
        <v>856460462793.20923</v>
      </c>
      <c r="S2309" s="56">
        <v>0.43893009644548941</v>
      </c>
      <c r="T2309" s="56">
        <v>0.26440545219761202</v>
      </c>
      <c r="U2309" s="46">
        <v>22.66207185758099</v>
      </c>
      <c r="V2309" s="76">
        <v>5492841789622.2832</v>
      </c>
      <c r="W2309" s="84">
        <v>1733.7501737822374</v>
      </c>
      <c r="X2309" s="82">
        <v>3.3394197196895917E-2</v>
      </c>
      <c r="Y2309" s="476">
        <v>2.0000000000000001E-4</v>
      </c>
    </row>
    <row r="2310" spans="1:25" x14ac:dyDescent="0.2">
      <c r="A2310" s="475">
        <v>2306</v>
      </c>
      <c r="B2310" s="56">
        <v>0.50807814177045785</v>
      </c>
      <c r="C2310" s="46">
        <v>4338.225005743132</v>
      </c>
      <c r="D2310" s="56">
        <v>0.76520255469741461</v>
      </c>
      <c r="E2310" s="56">
        <v>0.60791674647766947</v>
      </c>
      <c r="F2310" s="250">
        <v>2023.75</v>
      </c>
      <c r="G2310" s="76">
        <v>306061022255.19153</v>
      </c>
      <c r="H2310" s="46">
        <v>18407895.907440446</v>
      </c>
      <c r="I2310" s="76">
        <v>539422148405.60492</v>
      </c>
      <c r="J2310" s="56">
        <v>0.40139603735535123</v>
      </c>
      <c r="K2310" s="76">
        <v>14064876606.812868</v>
      </c>
      <c r="L2310" s="76">
        <v>0</v>
      </c>
      <c r="M2310" s="76">
        <v>265262500908.70364</v>
      </c>
      <c r="N2310" s="76">
        <v>16730254698.351921</v>
      </c>
      <c r="O2310" s="76">
        <v>23296.147544711715</v>
      </c>
      <c r="P2310" s="46">
        <v>151516.79905857256</v>
      </c>
      <c r="Q2310" s="46">
        <v>62501.264071312005</v>
      </c>
      <c r="R2310" s="76">
        <v>1139744994237.2388</v>
      </c>
      <c r="S2310" s="56">
        <v>0.59702261915598553</v>
      </c>
      <c r="T2310" s="56">
        <v>0.41219768346091351</v>
      </c>
      <c r="U2310" s="46">
        <v>16.879169064338868</v>
      </c>
      <c r="V2310" s="76">
        <v>8783446647974.5605</v>
      </c>
      <c r="W2310" s="84">
        <v>2772.2843986953872</v>
      </c>
      <c r="X2310" s="82">
        <v>4.2621727445189543E-2</v>
      </c>
      <c r="Y2310" s="476">
        <v>2.0000000000000001E-4</v>
      </c>
    </row>
    <row r="2311" spans="1:25" x14ac:dyDescent="0.2">
      <c r="A2311" s="475">
        <v>2307</v>
      </c>
      <c r="B2311" s="56">
        <v>0.43499366312828902</v>
      </c>
      <c r="C2311" s="46">
        <v>5895.5820413295569</v>
      </c>
      <c r="D2311" s="56">
        <v>0.77151132444037307</v>
      </c>
      <c r="E2311" s="56">
        <v>0.26254687514261366</v>
      </c>
      <c r="F2311" s="250">
        <v>2026.38</v>
      </c>
      <c r="G2311" s="76">
        <v>155452745205.358</v>
      </c>
      <c r="H2311" s="46">
        <v>18632568.967377897</v>
      </c>
      <c r="I2311" s="76">
        <v>480508604413.43762</v>
      </c>
      <c r="J2311" s="56">
        <v>0.24225175211929006</v>
      </c>
      <c r="K2311" s="76">
        <v>30132980142.040363</v>
      </c>
      <c r="L2311" s="76">
        <v>71440841626.940216</v>
      </c>
      <c r="M2311" s="76">
        <v>36924368497.933357</v>
      </c>
      <c r="N2311" s="76">
        <v>16070365433.870333</v>
      </c>
      <c r="O2311" s="76">
        <v>25863.638296563564</v>
      </c>
      <c r="P2311" s="46">
        <v>135769.82062689267</v>
      </c>
      <c r="Q2311" s="46">
        <v>52972.667279934685</v>
      </c>
      <c r="R2311" s="76">
        <v>809564004919.59583</v>
      </c>
      <c r="S2311" s="56">
        <v>0.43977545633059006</v>
      </c>
      <c r="T2311" s="56">
        <v>0.28841699474335253</v>
      </c>
      <c r="U2311" s="46">
        <v>16.868167124808362</v>
      </c>
      <c r="V2311" s="76">
        <v>4294250570096.9194</v>
      </c>
      <c r="W2311" s="84">
        <v>1353.997734941639</v>
      </c>
      <c r="X2311" s="82">
        <v>4.3897602584579427E-2</v>
      </c>
      <c r="Y2311" s="476">
        <v>2.0000000000000001E-4</v>
      </c>
    </row>
    <row r="2312" spans="1:25" x14ac:dyDescent="0.2">
      <c r="A2312" s="475">
        <v>2308</v>
      </c>
      <c r="B2312" s="56">
        <v>0.59903763746920557</v>
      </c>
      <c r="C2312" s="46">
        <v>4724.9485319022169</v>
      </c>
      <c r="D2312" s="56">
        <v>0.91675674260621109</v>
      </c>
      <c r="E2312" s="56">
        <v>0.46356715837488799</v>
      </c>
      <c r="F2312" s="250">
        <v>2025.92</v>
      </c>
      <c r="G2312" s="76">
        <v>385325314130.82098</v>
      </c>
      <c r="H2312" s="46">
        <v>25396203.412028436</v>
      </c>
      <c r="I2312" s="76">
        <v>397894901587.29059</v>
      </c>
      <c r="J2312" s="56">
        <v>-0.11786963444897292</v>
      </c>
      <c r="K2312" s="76">
        <v>33113095202.174507</v>
      </c>
      <c r="L2312" s="76">
        <v>120158166388.04053</v>
      </c>
      <c r="M2312" s="76">
        <v>155404198486.33997</v>
      </c>
      <c r="N2312" s="76">
        <v>23928369774.774273</v>
      </c>
      <c r="O2312" s="76">
        <v>32486.427812200476</v>
      </c>
      <c r="P2312" s="46">
        <v>235699.20481092049</v>
      </c>
      <c r="Q2312" s="46">
        <v>84438.876106625627</v>
      </c>
      <c r="R2312" s="76">
        <v>1087506417290.7328</v>
      </c>
      <c r="S2312" s="56">
        <v>0.44438533128651042</v>
      </c>
      <c r="T2312" s="56">
        <v>0.29928427256895829</v>
      </c>
      <c r="U2312" s="46">
        <v>23.919166983866567</v>
      </c>
      <c r="V2312" s="76">
        <v>8153690412962.3955</v>
      </c>
      <c r="W2312" s="84">
        <v>2572.7754514266653</v>
      </c>
      <c r="X2312" s="82">
        <v>3.2079952448674634E-2</v>
      </c>
      <c r="Y2312" s="476">
        <v>2.0000000000000001E-4</v>
      </c>
    </row>
    <row r="2313" spans="1:25" x14ac:dyDescent="0.2">
      <c r="A2313" s="475">
        <v>2309</v>
      </c>
      <c r="B2313" s="56">
        <v>0.40602924385465322</v>
      </c>
      <c r="C2313" s="46">
        <v>6774.8732541869867</v>
      </c>
      <c r="D2313" s="56">
        <v>0.66008442455931593</v>
      </c>
      <c r="E2313" s="56">
        <v>0.47429523424264497</v>
      </c>
      <c r="F2313" s="250">
        <v>2024.46</v>
      </c>
      <c r="G2313" s="76">
        <v>179744028527.53796</v>
      </c>
      <c r="H2313" s="46">
        <v>14121584.302403964</v>
      </c>
      <c r="I2313" s="76">
        <v>387364601014.12097</v>
      </c>
      <c r="J2313" s="56">
        <v>0.40602924385465322</v>
      </c>
      <c r="K2313" s="76">
        <v>13596078245.969557</v>
      </c>
      <c r="L2313" s="76">
        <v>0</v>
      </c>
      <c r="M2313" s="76">
        <v>123980082696.39555</v>
      </c>
      <c r="N2313" s="76">
        <v>32585644705.836327</v>
      </c>
      <c r="O2313" s="76">
        <v>12806.183319166044</v>
      </c>
      <c r="P2313" s="46">
        <v>286291.42476124037</v>
      </c>
      <c r="Q2313" s="46">
        <v>161357.53035298525</v>
      </c>
      <c r="R2313" s="76">
        <v>751984757911.04443</v>
      </c>
      <c r="S2313" s="56">
        <v>0.56021032700365148</v>
      </c>
      <c r="T2313" s="56">
        <v>0.393869030955668</v>
      </c>
      <c r="U2313" s="46">
        <v>16.608235912379477</v>
      </c>
      <c r="V2313" s="76">
        <v>5439903463608.1406</v>
      </c>
      <c r="W2313" s="84">
        <v>1716.7413294377354</v>
      </c>
      <c r="X2313" s="82">
        <v>4.3721247841523793E-2</v>
      </c>
      <c r="Y2313" s="476">
        <v>2.0000000000000001E-4</v>
      </c>
    </row>
    <row r="2314" spans="1:25" x14ac:dyDescent="0.2">
      <c r="A2314" s="475">
        <v>2310</v>
      </c>
      <c r="B2314" s="56">
        <v>0.42839350799746234</v>
      </c>
      <c r="C2314" s="46">
        <v>5624.7686573627934</v>
      </c>
      <c r="D2314" s="56">
        <v>0.88046975803288652</v>
      </c>
      <c r="E2314" s="56">
        <v>0.52573414618497849</v>
      </c>
      <c r="F2314" s="250">
        <v>2023.75</v>
      </c>
      <c r="G2314" s="76">
        <v>325357713203.53632</v>
      </c>
      <c r="H2314" s="46">
        <v>23406520.197662022</v>
      </c>
      <c r="I2314" s="76">
        <v>562374373046.96631</v>
      </c>
      <c r="J2314" s="56">
        <v>0.25767224757383445</v>
      </c>
      <c r="K2314" s="76">
        <v>2491669476.3467312</v>
      </c>
      <c r="L2314" s="76">
        <v>0</v>
      </c>
      <c r="M2314" s="76">
        <v>409289725738.70654</v>
      </c>
      <c r="N2314" s="76">
        <v>60115170935.484909</v>
      </c>
      <c r="O2314" s="76">
        <v>25411.185124464864</v>
      </c>
      <c r="P2314" s="46">
        <v>360389.48947001592</v>
      </c>
      <c r="Q2314" s="46">
        <v>212380.7131544</v>
      </c>
      <c r="R2314" s="76">
        <v>1452036145431.6538</v>
      </c>
      <c r="S2314" s="56">
        <v>0.56426486783071328</v>
      </c>
      <c r="T2314" s="56">
        <v>0.2908484111041697</v>
      </c>
      <c r="U2314" s="46">
        <v>17.616296787111803</v>
      </c>
      <c r="V2314" s="76">
        <v>8155202766638.3887</v>
      </c>
      <c r="W2314" s="84">
        <v>2573.7668496206684</v>
      </c>
      <c r="X2314" s="82">
        <v>4.1790716521986335E-2</v>
      </c>
      <c r="Y2314" s="476">
        <v>2.0000000000000001E-4</v>
      </c>
    </row>
    <row r="2315" spans="1:25" x14ac:dyDescent="0.2">
      <c r="A2315" s="475">
        <v>2311</v>
      </c>
      <c r="B2315" s="56">
        <v>0.523016802661878</v>
      </c>
      <c r="C2315" s="46">
        <v>7946.7711280277654</v>
      </c>
      <c r="D2315" s="56">
        <v>1.2371434347819004</v>
      </c>
      <c r="E2315" s="56">
        <v>0.27927100364375218</v>
      </c>
      <c r="F2315" s="250">
        <v>2025.8</v>
      </c>
      <c r="G2315" s="76">
        <v>69034738032.15036</v>
      </c>
      <c r="H2315" s="46">
        <v>24417521.042917561</v>
      </c>
      <c r="I2315" s="76">
        <v>647074930687.89221</v>
      </c>
      <c r="J2315" s="56">
        <v>0.32548780687007761</v>
      </c>
      <c r="K2315" s="76">
        <v>15726127528.599775</v>
      </c>
      <c r="L2315" s="76">
        <v>13429751861.073668</v>
      </c>
      <c r="M2315" s="76">
        <v>48889540623.800583</v>
      </c>
      <c r="N2315" s="76">
        <v>1843483836.2481742</v>
      </c>
      <c r="O2315" s="76">
        <v>22702.40896221374</v>
      </c>
      <c r="P2315" s="46">
        <v>47911</v>
      </c>
      <c r="Q2315" s="46">
        <v>6541</v>
      </c>
      <c r="R2315" s="76">
        <v>811401617267.80017</v>
      </c>
      <c r="S2315" s="56">
        <v>0.41611247107682908</v>
      </c>
      <c r="T2315" s="56">
        <v>0.28815596415669825</v>
      </c>
      <c r="U2315" s="46">
        <v>14.654049815371927</v>
      </c>
      <c r="V2315" s="76">
        <v>3787404584472.1045</v>
      </c>
      <c r="W2315" s="84">
        <v>1195.1434139950343</v>
      </c>
      <c r="X2315" s="82">
        <v>5.0484452097254662E-2</v>
      </c>
      <c r="Y2315" s="476">
        <v>2.0000000000000001E-4</v>
      </c>
    </row>
    <row r="2316" spans="1:25" x14ac:dyDescent="0.2">
      <c r="A2316" s="475">
        <v>2312</v>
      </c>
      <c r="B2316" s="56">
        <v>0.53312999858002708</v>
      </c>
      <c r="C2316" s="46">
        <v>1500</v>
      </c>
      <c r="D2316" s="56">
        <v>1.0355968387025358</v>
      </c>
      <c r="E2316" s="56">
        <v>0.49501302974551564</v>
      </c>
      <c r="F2316" s="250">
        <v>2027.62</v>
      </c>
      <c r="G2316" s="76">
        <v>103776957839.12416</v>
      </c>
      <c r="H2316" s="46">
        <v>35369966.258268178</v>
      </c>
      <c r="I2316" s="76">
        <v>564366736360.78491</v>
      </c>
      <c r="J2316" s="56">
        <v>0.25515758221428864</v>
      </c>
      <c r="K2316" s="76">
        <v>33852287983.106575</v>
      </c>
      <c r="L2316" s="76">
        <v>126202028976.79079</v>
      </c>
      <c r="M2316" s="76">
        <v>0</v>
      </c>
      <c r="N2316" s="76">
        <v>116979922922.09105</v>
      </c>
      <c r="O2316" s="76">
        <v>26638.901887882759</v>
      </c>
      <c r="P2316" s="46">
        <v>815644.27072146465</v>
      </c>
      <c r="Q2316" s="46">
        <v>570873.71877874713</v>
      </c>
      <c r="R2316" s="76">
        <v>889330906744.47205</v>
      </c>
      <c r="S2316" s="56">
        <v>0.36826031194908082</v>
      </c>
      <c r="T2316" s="56">
        <v>0.22264460661061466</v>
      </c>
      <c r="U2316" s="46">
        <v>15.892680883292728</v>
      </c>
      <c r="V2316" s="76">
        <v>3523957695707.6094</v>
      </c>
      <c r="W2316" s="84">
        <v>1112.6232298265481</v>
      </c>
      <c r="X2316" s="82">
        <v>4.5282829546468367E-2</v>
      </c>
      <c r="Y2316" s="476">
        <v>2.0000000000000001E-4</v>
      </c>
    </row>
    <row r="2317" spans="1:25" x14ac:dyDescent="0.2">
      <c r="A2317" s="475">
        <v>2313</v>
      </c>
      <c r="B2317" s="56">
        <v>0.48278402188390912</v>
      </c>
      <c r="C2317" s="46">
        <v>8238.1483831625646</v>
      </c>
      <c r="D2317" s="56">
        <v>0.5298441746567405</v>
      </c>
      <c r="E2317" s="56">
        <v>0.25026606644471039</v>
      </c>
      <c r="F2317" s="250">
        <v>2023.75</v>
      </c>
      <c r="G2317" s="76">
        <v>428980084880.84839</v>
      </c>
      <c r="H2317" s="46">
        <v>10198068.122677255</v>
      </c>
      <c r="I2317" s="76">
        <v>350210593127.12109</v>
      </c>
      <c r="J2317" s="56">
        <v>0.43183041007239076</v>
      </c>
      <c r="K2317" s="76">
        <v>9920494070.444416</v>
      </c>
      <c r="L2317" s="76">
        <v>0</v>
      </c>
      <c r="M2317" s="76">
        <v>345727856235.18274</v>
      </c>
      <c r="N2317" s="76">
        <v>33247737846.131763</v>
      </c>
      <c r="O2317" s="76">
        <v>30460.254424127728</v>
      </c>
      <c r="P2317" s="46">
        <v>233019.20588212018</v>
      </c>
      <c r="Q2317" s="46">
        <v>124388.14505608895</v>
      </c>
      <c r="R2317" s="76">
        <v>1032171352264.2979</v>
      </c>
      <c r="S2317" s="56">
        <v>0.65101260603817235</v>
      </c>
      <c r="T2317" s="56">
        <v>0.52726304385429457</v>
      </c>
      <c r="U2317" s="46">
        <v>17.715285753146819</v>
      </c>
      <c r="V2317" s="76">
        <v>10593989915623.613</v>
      </c>
      <c r="W2317" s="84">
        <v>3343.9547648459984</v>
      </c>
      <c r="X2317" s="82">
        <v>4.1110667976866404E-2</v>
      </c>
      <c r="Y2317" s="476">
        <v>2.0000000000000001E-4</v>
      </c>
    </row>
    <row r="2318" spans="1:25" x14ac:dyDescent="0.2">
      <c r="A2318" s="475">
        <v>2314</v>
      </c>
      <c r="B2318" s="56">
        <v>0.64507821514452468</v>
      </c>
      <c r="C2318" s="46">
        <v>4568.9436199152124</v>
      </c>
      <c r="D2318" s="56">
        <v>0.78917277702448985</v>
      </c>
      <c r="E2318" s="56">
        <v>0.49586049723877168</v>
      </c>
      <c r="F2318" s="250">
        <v>2025.6</v>
      </c>
      <c r="G2318" s="76">
        <v>128302599661.64227</v>
      </c>
      <c r="H2318" s="46">
        <v>19424545.434655849</v>
      </c>
      <c r="I2318" s="76">
        <v>539038989141.34375</v>
      </c>
      <c r="J2318" s="56">
        <v>0.27496478901297405</v>
      </c>
      <c r="K2318" s="76">
        <v>23684405830.957062</v>
      </c>
      <c r="L2318" s="76">
        <v>25626093188.47427</v>
      </c>
      <c r="M2318" s="76">
        <v>74182053252.275665</v>
      </c>
      <c r="N2318" s="76">
        <v>27747600129.655426</v>
      </c>
      <c r="O2318" s="76">
        <v>29553.570791577215</v>
      </c>
      <c r="P2318" s="46">
        <v>188187.45707012262</v>
      </c>
      <c r="Q2318" s="46">
        <v>87223.936412824289</v>
      </c>
      <c r="R2318" s="76">
        <v>863127376506.46729</v>
      </c>
      <c r="S2318" s="56">
        <v>0.44457089860867421</v>
      </c>
      <c r="T2318" s="56">
        <v>0.24464645617740194</v>
      </c>
      <c r="U2318" s="46">
        <v>16.495274736287932</v>
      </c>
      <c r="V2318" s="76">
        <v>3870986164494.5527</v>
      </c>
      <c r="W2318" s="84">
        <v>1221.7179064256077</v>
      </c>
      <c r="X2318" s="82">
        <v>4.4130408885282212E-2</v>
      </c>
      <c r="Y2318" s="476">
        <v>2.0000000000000001E-4</v>
      </c>
    </row>
    <row r="2319" spans="1:25" x14ac:dyDescent="0.2">
      <c r="A2319" s="475">
        <v>2315</v>
      </c>
      <c r="B2319" s="56">
        <v>0.38121112208996527</v>
      </c>
      <c r="C2319" s="46">
        <v>2341.9599241122942</v>
      </c>
      <c r="D2319" s="56">
        <v>0.85965327814248538</v>
      </c>
      <c r="E2319" s="56">
        <v>0.29330808501198352</v>
      </c>
      <c r="F2319" s="250">
        <v>2026.6</v>
      </c>
      <c r="G2319" s="76">
        <v>149118692924.10718</v>
      </c>
      <c r="H2319" s="46">
        <v>23307847.798533745</v>
      </c>
      <c r="I2319" s="76">
        <v>535954230765.16718</v>
      </c>
      <c r="J2319" s="56">
        <v>0.29211203885318671</v>
      </c>
      <c r="K2319" s="76">
        <v>42109946356.945267</v>
      </c>
      <c r="L2319" s="76">
        <v>107044088914.39032</v>
      </c>
      <c r="M2319" s="76">
        <v>70278028271.02951</v>
      </c>
      <c r="N2319" s="76">
        <v>23113129274.078552</v>
      </c>
      <c r="O2319" s="76">
        <v>21900.64954317897</v>
      </c>
      <c r="P2319" s="46">
        <v>192018.31229949056</v>
      </c>
      <c r="Q2319" s="46">
        <v>88754.489557332781</v>
      </c>
      <c r="R2319" s="76">
        <v>824120635457.29834</v>
      </c>
      <c r="S2319" s="56">
        <v>0.44255886754967155</v>
      </c>
      <c r="T2319" s="56">
        <v>0.344965009662205</v>
      </c>
      <c r="U2319" s="46">
        <v>15.886610831802164</v>
      </c>
      <c r="V2319" s="76">
        <v>5002821517476.4971</v>
      </c>
      <c r="W2319" s="84">
        <v>1579.2912536864178</v>
      </c>
      <c r="X2319" s="82">
        <v>4.5435472594352364E-2</v>
      </c>
      <c r="Y2319" s="476">
        <v>2.0000000000000001E-4</v>
      </c>
    </row>
    <row r="2320" spans="1:25" x14ac:dyDescent="0.2">
      <c r="A2320" s="475">
        <v>2316</v>
      </c>
      <c r="B2320" s="56">
        <v>0.29563968519853906</v>
      </c>
      <c r="C2320" s="46">
        <v>1500</v>
      </c>
      <c r="D2320" s="56">
        <v>0.42301377251431715</v>
      </c>
      <c r="E2320" s="56">
        <v>0.65135428511090709</v>
      </c>
      <c r="F2320" s="250">
        <v>2025.77</v>
      </c>
      <c r="G2320" s="76">
        <v>108329804484.33557</v>
      </c>
      <c r="H2320" s="46">
        <v>7840110.4351983769</v>
      </c>
      <c r="I2320" s="76">
        <v>282994945724.51501</v>
      </c>
      <c r="J2320" s="56">
        <v>0.295639685198539</v>
      </c>
      <c r="K2320" s="76">
        <v>24884112271.800896</v>
      </c>
      <c r="L2320" s="76">
        <v>40254969485.42482</v>
      </c>
      <c r="M2320" s="76">
        <v>87984909721.2229</v>
      </c>
      <c r="N2320" s="76">
        <v>133115340699.63518</v>
      </c>
      <c r="O2320" s="76">
        <v>19308.695623919841</v>
      </c>
      <c r="P2320" s="46">
        <v>873883.76132679801</v>
      </c>
      <c r="Q2320" s="46">
        <v>546173.85861973476</v>
      </c>
      <c r="R2320" s="76">
        <v>700340256545.71021</v>
      </c>
      <c r="S2320" s="56">
        <v>0.47547813097863795</v>
      </c>
      <c r="T2320" s="56">
        <v>0.25298124525753518</v>
      </c>
      <c r="U2320" s="46">
        <v>16.428619649252944</v>
      </c>
      <c r="V2320" s="76">
        <v>3213356979771.6021</v>
      </c>
      <c r="W2320" s="84">
        <v>1013.801912028463</v>
      </c>
      <c r="X2320" s="82">
        <v>4.4358358496084938E-2</v>
      </c>
      <c r="Y2320" s="476">
        <v>2.0000000000000001E-4</v>
      </c>
    </row>
    <row r="2321" spans="1:25" x14ac:dyDescent="0.2">
      <c r="A2321" s="475">
        <v>2317</v>
      </c>
      <c r="B2321" s="56">
        <v>0.59211921422021185</v>
      </c>
      <c r="C2321" s="46">
        <v>4925.0778172539203</v>
      </c>
      <c r="D2321" s="56">
        <v>0.75366920840960905</v>
      </c>
      <c r="E2321" s="56">
        <v>0.43663494235901357</v>
      </c>
      <c r="F2321" s="250">
        <v>2023.75</v>
      </c>
      <c r="G2321" s="76">
        <v>340394273774.26569</v>
      </c>
      <c r="H2321" s="46">
        <v>18215621.282868128</v>
      </c>
      <c r="I2321" s="76">
        <v>540945408257.47528</v>
      </c>
      <c r="J2321" s="56">
        <v>0.37943097622136179</v>
      </c>
      <c r="K2321" s="76">
        <v>9942646674.8674068</v>
      </c>
      <c r="L2321" s="76">
        <v>0</v>
      </c>
      <c r="M2321" s="76">
        <v>309541191226.20679</v>
      </c>
      <c r="N2321" s="76">
        <v>59746609430.125557</v>
      </c>
      <c r="O2321" s="76">
        <v>39937.595767423496</v>
      </c>
      <c r="P2321" s="46">
        <v>354994.11870776664</v>
      </c>
      <c r="Q2321" s="46">
        <v>211434.31817785249</v>
      </c>
      <c r="R2321" s="76">
        <v>1221794715413.1941</v>
      </c>
      <c r="S2321" s="56">
        <v>0.58339121779661784</v>
      </c>
      <c r="T2321" s="56">
        <v>0.41473682544829676</v>
      </c>
      <c r="U2321" s="46">
        <v>17.004189250527826</v>
      </c>
      <c r="V2321" s="76">
        <v>9525339091453.5391</v>
      </c>
      <c r="W2321" s="84">
        <v>3006.252581875046</v>
      </c>
      <c r="X2321" s="82">
        <v>4.2779216098113804E-2</v>
      </c>
      <c r="Y2321" s="476">
        <v>2.0000000000000001E-4</v>
      </c>
    </row>
    <row r="2322" spans="1:25" x14ac:dyDescent="0.2">
      <c r="A2322" s="475">
        <v>2318</v>
      </c>
      <c r="B2322" s="56">
        <v>0.31241599592178754</v>
      </c>
      <c r="C2322" s="46">
        <v>4241.0267270330169</v>
      </c>
      <c r="D2322" s="56">
        <v>1.1206361861247478</v>
      </c>
      <c r="E2322" s="56">
        <v>0.3316545562898941</v>
      </c>
      <c r="F2322" s="250">
        <v>2024.89</v>
      </c>
      <c r="G2322" s="76">
        <v>356833306099.70996</v>
      </c>
      <c r="H2322" s="46">
        <v>39527325.983694397</v>
      </c>
      <c r="I2322" s="76">
        <v>833183734499.37036</v>
      </c>
      <c r="J2322" s="56">
        <v>0.31241599592178759</v>
      </c>
      <c r="K2322" s="76">
        <v>34761800366.643814</v>
      </c>
      <c r="L2322" s="76">
        <v>0</v>
      </c>
      <c r="M2322" s="76">
        <v>197471533873.14056</v>
      </c>
      <c r="N2322" s="76">
        <v>114355192868.58252</v>
      </c>
      <c r="O2322" s="76">
        <v>31669.423991040647</v>
      </c>
      <c r="P2322" s="46">
        <v>687734.83239722706</v>
      </c>
      <c r="Q2322" s="46">
        <v>463529.1288448734</v>
      </c>
      <c r="R2322" s="76">
        <v>1512819661969.8088</v>
      </c>
      <c r="S2322" s="56">
        <v>0.48189757661006744</v>
      </c>
      <c r="T2322" s="56">
        <v>0.39354893877624197</v>
      </c>
      <c r="U2322" s="46">
        <v>16.493829136437153</v>
      </c>
      <c r="V2322" s="76">
        <v>10567166945042.576</v>
      </c>
      <c r="W2322" s="84">
        <v>3337.0473084995388</v>
      </c>
      <c r="X2322" s="82">
        <v>4.510704207586988E-2</v>
      </c>
      <c r="Y2322" s="476">
        <v>2.0000000000000001E-4</v>
      </c>
    </row>
    <row r="2323" spans="1:25" x14ac:dyDescent="0.2">
      <c r="A2323" s="475">
        <v>2319</v>
      </c>
      <c r="B2323" s="56">
        <v>0.38984752356108499</v>
      </c>
      <c r="C2323" s="46">
        <v>6855.7745175713026</v>
      </c>
      <c r="D2323" s="56">
        <v>1.2020358885086386</v>
      </c>
      <c r="E2323" s="56">
        <v>0.3037200435446209</v>
      </c>
      <c r="F2323" s="250">
        <v>2024.79</v>
      </c>
      <c r="G2323" s="76">
        <v>502231688589.59753</v>
      </c>
      <c r="H2323" s="46">
        <v>38968879.588223264</v>
      </c>
      <c r="I2323" s="76">
        <v>841705247801.42664</v>
      </c>
      <c r="J2323" s="56">
        <v>0.32577758868975304</v>
      </c>
      <c r="K2323" s="76">
        <v>21170536129.175171</v>
      </c>
      <c r="L2323" s="76">
        <v>0</v>
      </c>
      <c r="M2323" s="76">
        <v>401556484213.52771</v>
      </c>
      <c r="N2323" s="76">
        <v>5822876481.651782</v>
      </c>
      <c r="O2323" s="76">
        <v>21976.026123826985</v>
      </c>
      <c r="P2323" s="46">
        <v>82635.482472831674</v>
      </c>
      <c r="Q2323" s="46">
        <v>23608.412362973908</v>
      </c>
      <c r="R2323" s="76">
        <v>1945006582227.1333</v>
      </c>
      <c r="S2323" s="56">
        <v>0.59149396553961087</v>
      </c>
      <c r="T2323" s="56">
        <v>0.3645697564424854</v>
      </c>
      <c r="U2323" s="46">
        <v>17.190384327852676</v>
      </c>
      <c r="V2323" s="76">
        <v>12980352046899.803</v>
      </c>
      <c r="W2323" s="84">
        <v>4091.3039650517358</v>
      </c>
      <c r="X2323" s="82">
        <v>4.3808523283614023E-2</v>
      </c>
      <c r="Y2323" s="476">
        <v>2.0000000000000001E-4</v>
      </c>
    </row>
    <row r="2324" spans="1:25" x14ac:dyDescent="0.2">
      <c r="A2324" s="475">
        <v>2320</v>
      </c>
      <c r="B2324" s="56">
        <v>0.43183342654302365</v>
      </c>
      <c r="C2324" s="46">
        <v>1500</v>
      </c>
      <c r="D2324" s="56">
        <v>0.93077420717137582</v>
      </c>
      <c r="E2324" s="56">
        <v>0.7</v>
      </c>
      <c r="F2324" s="250">
        <v>2025.41</v>
      </c>
      <c r="G2324" s="76">
        <v>186694072766.35666</v>
      </c>
      <c r="H2324" s="46">
        <v>27683720.886476014</v>
      </c>
      <c r="I2324" s="76">
        <v>787005557167.80737</v>
      </c>
      <c r="J2324" s="56">
        <v>0.39855413055919431</v>
      </c>
      <c r="K2324" s="76">
        <v>35518551161.760735</v>
      </c>
      <c r="L2324" s="76">
        <v>61603318098.677505</v>
      </c>
      <c r="M2324" s="76">
        <v>100785834051.85735</v>
      </c>
      <c r="N2324" s="76">
        <v>113815760931.96268</v>
      </c>
      <c r="O2324" s="76">
        <v>43532.644752892338</v>
      </c>
      <c r="P2324" s="46">
        <v>600145.27661097783</v>
      </c>
      <c r="Q2324" s="46">
        <v>399506.77608606132</v>
      </c>
      <c r="R2324" s="76">
        <v>1310430245713.5593</v>
      </c>
      <c r="S2324" s="56">
        <v>0.50642445954497428</v>
      </c>
      <c r="T2324" s="56">
        <v>0.32951645329511448</v>
      </c>
      <c r="U2324" s="46">
        <v>15.468356261868264</v>
      </c>
      <c r="V2324" s="76">
        <v>7370460756633.4678</v>
      </c>
      <c r="W2324" s="84">
        <v>2327.7990435659253</v>
      </c>
      <c r="X2324" s="82">
        <v>4.6797110760688453E-2</v>
      </c>
      <c r="Y2324" s="476">
        <v>2.0000000000000001E-4</v>
      </c>
    </row>
    <row r="2325" spans="1:25" x14ac:dyDescent="0.2">
      <c r="A2325" s="475">
        <v>2321</v>
      </c>
      <c r="B2325" s="56">
        <v>0.49623323442146056</v>
      </c>
      <c r="C2325" s="46">
        <v>4986.0805083207233</v>
      </c>
      <c r="D2325" s="56">
        <v>0.63446315652326235</v>
      </c>
      <c r="E2325" s="56">
        <v>0.17056882545317265</v>
      </c>
      <c r="F2325" s="250">
        <v>2025.35</v>
      </c>
      <c r="G2325" s="76">
        <v>108609968343.11514</v>
      </c>
      <c r="H2325" s="46">
        <v>12967136.654593335</v>
      </c>
      <c r="I2325" s="76">
        <v>434305181750.94122</v>
      </c>
      <c r="J2325" s="56">
        <v>0.42584681290563287</v>
      </c>
      <c r="K2325" s="76">
        <v>3554496559.6566658</v>
      </c>
      <c r="L2325" s="76">
        <v>10751578411.029976</v>
      </c>
      <c r="M2325" s="76">
        <v>118675397700.65784</v>
      </c>
      <c r="N2325" s="76">
        <v>34605056128.852196</v>
      </c>
      <c r="O2325" s="76">
        <v>33607.50871911335</v>
      </c>
      <c r="P2325" s="46">
        <v>235880.93154264416</v>
      </c>
      <c r="Q2325" s="46">
        <v>124340.44248508656</v>
      </c>
      <c r="R2325" s="76">
        <v>774538387781.66846</v>
      </c>
      <c r="S2325" s="56">
        <v>0.56297909512126043</v>
      </c>
      <c r="T2325" s="56">
        <v>0.31865674896593976</v>
      </c>
      <c r="U2325" s="46">
        <v>15.614637252993486</v>
      </c>
      <c r="V2325" s="76">
        <v>4287016559085.4541</v>
      </c>
      <c r="W2325" s="84">
        <v>1353.3416074135298</v>
      </c>
      <c r="X2325" s="82">
        <v>4.6429443472180372E-2</v>
      </c>
      <c r="Y2325" s="476">
        <v>2.0000000000000001E-4</v>
      </c>
    </row>
    <row r="2326" spans="1:25" x14ac:dyDescent="0.2">
      <c r="A2326" s="475">
        <v>2322</v>
      </c>
      <c r="B2326" s="56">
        <v>0.546911924109304</v>
      </c>
      <c r="C2326" s="46">
        <v>1738.2188608711904</v>
      </c>
      <c r="D2326" s="56">
        <v>0.74466776066655638</v>
      </c>
      <c r="E2326" s="56">
        <v>0.46332287081923618</v>
      </c>
      <c r="F2326" s="250">
        <v>2026.44</v>
      </c>
      <c r="G2326" s="76">
        <v>116277552677.22441</v>
      </c>
      <c r="H2326" s="46">
        <v>18570496.831640944</v>
      </c>
      <c r="I2326" s="76">
        <v>543532185775.39459</v>
      </c>
      <c r="J2326" s="56">
        <v>0.40135489957778081</v>
      </c>
      <c r="K2326" s="76">
        <v>35360457208.748238</v>
      </c>
      <c r="L2326" s="76">
        <v>106265008662.32162</v>
      </c>
      <c r="M2326" s="76">
        <v>23403025650.731373</v>
      </c>
      <c r="N2326" s="76">
        <v>38215331274.520203</v>
      </c>
      <c r="O2326" s="76">
        <v>29693.214624344324</v>
      </c>
      <c r="P2326" s="46">
        <v>260355.11890999647</v>
      </c>
      <c r="Q2326" s="46">
        <v>140129.01390895189</v>
      </c>
      <c r="R2326" s="76">
        <v>821291109211.8877</v>
      </c>
      <c r="S2326" s="56">
        <v>0.49704238973680387</v>
      </c>
      <c r="T2326" s="56">
        <v>0.38358840567270158</v>
      </c>
      <c r="U2326" s="46">
        <v>15.042569183468443</v>
      </c>
      <c r="V2326" s="76">
        <v>5311355428874.46</v>
      </c>
      <c r="W2326" s="84">
        <v>1676.9096615391782</v>
      </c>
      <c r="X2326" s="82">
        <v>4.7401065821666775E-2</v>
      </c>
      <c r="Y2326" s="476">
        <v>2.0000000000000001E-4</v>
      </c>
    </row>
    <row r="2327" spans="1:25" x14ac:dyDescent="0.2">
      <c r="A2327" s="475">
        <v>2323</v>
      </c>
      <c r="B2327" s="56">
        <v>0.50380363599653244</v>
      </c>
      <c r="C2327" s="46">
        <v>8380.7793712072271</v>
      </c>
      <c r="D2327" s="56">
        <v>0.67911761408687288</v>
      </c>
      <c r="E2327" s="56">
        <v>0.27796316950752059</v>
      </c>
      <c r="F2327" s="250">
        <v>2027.43</v>
      </c>
      <c r="G2327" s="76">
        <v>59573915717.199806</v>
      </c>
      <c r="H2327" s="46">
        <v>14776821.675057232</v>
      </c>
      <c r="I2327" s="76">
        <v>435674039015.79797</v>
      </c>
      <c r="J2327" s="56">
        <v>0.40884262524922188</v>
      </c>
      <c r="K2327" s="76">
        <v>33771769513.241753</v>
      </c>
      <c r="L2327" s="76">
        <v>115781305596.76738</v>
      </c>
      <c r="M2327" s="76">
        <v>0</v>
      </c>
      <c r="N2327" s="76">
        <v>68836273085.484009</v>
      </c>
      <c r="O2327" s="76">
        <v>14897.891060744885</v>
      </c>
      <c r="P2327" s="46">
        <v>437538.91686924803</v>
      </c>
      <c r="Q2327" s="46">
        <v>277903.78452111757</v>
      </c>
      <c r="R2327" s="76">
        <v>686631086304.77771</v>
      </c>
      <c r="S2327" s="56">
        <v>0.47809374126226595</v>
      </c>
      <c r="T2327" s="56">
        <v>0.31890233031316012</v>
      </c>
      <c r="U2327" s="46">
        <v>14.417145452013269</v>
      </c>
      <c r="V2327" s="76">
        <v>3525307069668.8486</v>
      </c>
      <c r="W2327" s="84">
        <v>1113.3527306618141</v>
      </c>
      <c r="X2327" s="82">
        <v>5.0485883799117864E-2</v>
      </c>
      <c r="Y2327" s="476">
        <v>2.0000000000000001E-4</v>
      </c>
    </row>
    <row r="2328" spans="1:25" x14ac:dyDescent="0.2">
      <c r="A2328" s="475">
        <v>2324</v>
      </c>
      <c r="B2328" s="56">
        <v>0.49747980978018169</v>
      </c>
      <c r="C2328" s="46">
        <v>6751.2081980615458</v>
      </c>
      <c r="D2328" s="56">
        <v>1.1002632632219158</v>
      </c>
      <c r="E2328" s="56">
        <v>0.47105949413691123</v>
      </c>
      <c r="F2328" s="250">
        <v>2024.7</v>
      </c>
      <c r="G2328" s="76">
        <v>212242082128.39859</v>
      </c>
      <c r="H2328" s="46">
        <v>32960504.893527966</v>
      </c>
      <c r="I2328" s="76">
        <v>735724446819.07214</v>
      </c>
      <c r="J2328" s="56">
        <v>0.36975605014871193</v>
      </c>
      <c r="K2328" s="76">
        <v>22945451610.922638</v>
      </c>
      <c r="L2328" s="76">
        <v>7081589666.2205076</v>
      </c>
      <c r="M2328" s="76">
        <v>136010389406.74144</v>
      </c>
      <c r="N2328" s="76">
        <v>10577171917.385672</v>
      </c>
      <c r="O2328" s="76">
        <v>17691.602668872598</v>
      </c>
      <c r="P2328" s="46">
        <v>116716.93027968975</v>
      </c>
      <c r="Q2328" s="46">
        <v>45932.359773160802</v>
      </c>
      <c r="R2328" s="76">
        <v>1267759072438.0208</v>
      </c>
      <c r="S2328" s="56">
        <v>0.53887809136250442</v>
      </c>
      <c r="T2328" s="56">
        <v>0.34211345344594757</v>
      </c>
      <c r="U2328" s="46">
        <v>15.867381119608485</v>
      </c>
      <c r="V2328" s="76">
        <v>7442546719370.3281</v>
      </c>
      <c r="W2328" s="84">
        <v>2347.0534805586681</v>
      </c>
      <c r="X2328" s="82">
        <v>4.7095743961698598E-2</v>
      </c>
      <c r="Y2328" s="476">
        <v>2.0000000000000001E-4</v>
      </c>
    </row>
    <row r="2329" spans="1:25" x14ac:dyDescent="0.2">
      <c r="A2329" s="475">
        <v>2325</v>
      </c>
      <c r="B2329" s="56">
        <v>0.46150369864320379</v>
      </c>
      <c r="C2329" s="46">
        <v>5972.0160451302763</v>
      </c>
      <c r="D2329" s="56">
        <v>0.76773711937938327</v>
      </c>
      <c r="E2329" s="56">
        <v>0.47357167286831292</v>
      </c>
      <c r="F2329" s="250">
        <v>2024.28</v>
      </c>
      <c r="G2329" s="76">
        <v>387548187344.88177</v>
      </c>
      <c r="H2329" s="46">
        <v>18365339.788511414</v>
      </c>
      <c r="I2329" s="76">
        <v>461849987102.87799</v>
      </c>
      <c r="J2329" s="56">
        <v>0.31193453919177982</v>
      </c>
      <c r="K2329" s="76">
        <v>12789119366.884304</v>
      </c>
      <c r="L2329" s="76">
        <v>0</v>
      </c>
      <c r="M2329" s="76">
        <v>248053919182.49228</v>
      </c>
      <c r="N2329" s="76">
        <v>65125972966.898903</v>
      </c>
      <c r="O2329" s="76">
        <v>35660.85427034153</v>
      </c>
      <c r="P2329" s="46">
        <v>405812.27872463549</v>
      </c>
      <c r="Q2329" s="46">
        <v>250430.03532891389</v>
      </c>
      <c r="R2329" s="76">
        <v>1149276736581.8911</v>
      </c>
      <c r="S2329" s="56">
        <v>0.56674857356266684</v>
      </c>
      <c r="T2329" s="56">
        <v>0.44409750600092213</v>
      </c>
      <c r="U2329" s="46">
        <v>17.524737153357556</v>
      </c>
      <c r="V2329" s="76">
        <v>9715270373374.3516</v>
      </c>
      <c r="W2329" s="84">
        <v>3064.3593749932224</v>
      </c>
      <c r="X2329" s="82">
        <v>4.1911226773102619E-2</v>
      </c>
      <c r="Y2329" s="476">
        <v>2.0000000000000001E-4</v>
      </c>
    </row>
    <row r="2330" spans="1:25" x14ac:dyDescent="0.2">
      <c r="A2330" s="475">
        <v>2326</v>
      </c>
      <c r="B2330" s="56">
        <v>0.43231601841219325</v>
      </c>
      <c r="C2330" s="46">
        <v>4990.2811813923427</v>
      </c>
      <c r="D2330" s="56">
        <v>1.0070690422603956</v>
      </c>
      <c r="E2330" s="56">
        <v>0.34351449724974459</v>
      </c>
      <c r="F2330" s="250">
        <v>2023.75</v>
      </c>
      <c r="G2330" s="76">
        <v>588525720950.64368</v>
      </c>
      <c r="H2330" s="46">
        <v>30243242.298160505</v>
      </c>
      <c r="I2330" s="76">
        <v>566494983654.55859</v>
      </c>
      <c r="J2330" s="56">
        <v>0.17361124435722008</v>
      </c>
      <c r="K2330" s="76">
        <v>15865338700.956854</v>
      </c>
      <c r="L2330" s="76">
        <v>0</v>
      </c>
      <c r="M2330" s="76">
        <v>649471870260.99768</v>
      </c>
      <c r="N2330" s="76">
        <v>8429140037.877593</v>
      </c>
      <c r="O2330" s="76">
        <v>24736.873046935558</v>
      </c>
      <c r="P2330" s="46">
        <v>101465.4375</v>
      </c>
      <c r="Q2330" s="46">
        <v>33113.8125</v>
      </c>
      <c r="R2330" s="76">
        <v>2022742262168.6191</v>
      </c>
      <c r="S2330" s="56">
        <v>0.62067144998342805</v>
      </c>
      <c r="T2330" s="56">
        <v>0.31952457900390452</v>
      </c>
      <c r="U2330" s="46">
        <v>18.417841878622308</v>
      </c>
      <c r="V2330" s="76">
        <v>12921044502688.48</v>
      </c>
      <c r="W2330" s="84">
        <v>4075.338427175971</v>
      </c>
      <c r="X2330" s="82">
        <v>4.0295868933385208E-2</v>
      </c>
      <c r="Y2330" s="476">
        <v>2.0000000000000001E-4</v>
      </c>
    </row>
    <row r="2331" spans="1:25" x14ac:dyDescent="0.2">
      <c r="A2331" s="475">
        <v>2327</v>
      </c>
      <c r="B2331" s="56">
        <v>0.51453209858688242</v>
      </c>
      <c r="C2331" s="46">
        <v>3029.5916744289307</v>
      </c>
      <c r="D2331" s="56">
        <v>0.49287366913850639</v>
      </c>
      <c r="E2331" s="56">
        <v>0.6073239249601784</v>
      </c>
      <c r="F2331" s="250">
        <v>2025.17</v>
      </c>
      <c r="G2331" s="76">
        <v>180839284535.37827</v>
      </c>
      <c r="H2331" s="46">
        <v>9766489.0560443196</v>
      </c>
      <c r="I2331" s="76">
        <v>354068510533.07709</v>
      </c>
      <c r="J2331" s="56">
        <v>0.51453209858688242</v>
      </c>
      <c r="K2331" s="76">
        <v>17761824360.374977</v>
      </c>
      <c r="L2331" s="76">
        <v>2988633516.7340083</v>
      </c>
      <c r="M2331" s="76">
        <v>147909062317.9614</v>
      </c>
      <c r="N2331" s="76">
        <v>54680204172.492516</v>
      </c>
      <c r="O2331" s="76">
        <v>23857.381510558709</v>
      </c>
      <c r="P2331" s="46">
        <v>372731.81778384181</v>
      </c>
      <c r="Q2331" s="46">
        <v>232350.96555351565</v>
      </c>
      <c r="R2331" s="76">
        <v>844552183103.82898</v>
      </c>
      <c r="S2331" s="56">
        <v>0.63527175892587839</v>
      </c>
      <c r="T2331" s="56">
        <v>0.39843622406847817</v>
      </c>
      <c r="U2331" s="46">
        <v>16.157167365334882</v>
      </c>
      <c r="V2331" s="76">
        <v>6075337435441.9053</v>
      </c>
      <c r="W2331" s="84">
        <v>1915.4918166280668</v>
      </c>
      <c r="X2331" s="82">
        <v>4.4317704345006412E-2</v>
      </c>
      <c r="Y2331" s="476">
        <v>2.0000000000000001E-4</v>
      </c>
    </row>
    <row r="2332" spans="1:25" x14ac:dyDescent="0.2">
      <c r="A2332" s="475">
        <v>2328</v>
      </c>
      <c r="B2332" s="56">
        <v>0.5198051294499042</v>
      </c>
      <c r="C2332" s="46">
        <v>5297.0716262774704</v>
      </c>
      <c r="D2332" s="56">
        <v>0.81950533681460558</v>
      </c>
      <c r="E2332" s="56">
        <v>0.52379825624631493</v>
      </c>
      <c r="F2332" s="250">
        <v>2024.87</v>
      </c>
      <c r="G2332" s="76">
        <v>413492598626.36377</v>
      </c>
      <c r="H2332" s="46">
        <v>20706658.255493749</v>
      </c>
      <c r="I2332" s="76">
        <v>465874406609.52582</v>
      </c>
      <c r="J2332" s="56">
        <v>0.19886345603832933</v>
      </c>
      <c r="K2332" s="76">
        <v>19722126802.408218</v>
      </c>
      <c r="L2332" s="76">
        <v>0</v>
      </c>
      <c r="M2332" s="76">
        <v>276570957221.90497</v>
      </c>
      <c r="N2332" s="76">
        <v>35587593474.807175</v>
      </c>
      <c r="O2332" s="76">
        <v>38034.851316237604</v>
      </c>
      <c r="P2332" s="46">
        <v>244036.61423555182</v>
      </c>
      <c r="Q2332" s="46">
        <v>126635.95443427647</v>
      </c>
      <c r="R2332" s="76">
        <v>1208059367893.6692</v>
      </c>
      <c r="S2332" s="56">
        <v>0.54635332867623232</v>
      </c>
      <c r="T2332" s="56">
        <v>0.39541742268910862</v>
      </c>
      <c r="U2332" s="46">
        <v>18.129437926868505</v>
      </c>
      <c r="V2332" s="76">
        <v>9338119516904.1953</v>
      </c>
      <c r="W2332" s="84">
        <v>2947.9682039768131</v>
      </c>
      <c r="X2332" s="82">
        <v>4.115119372390727E-2</v>
      </c>
      <c r="Y2332" s="476">
        <v>2.0000000000000001E-4</v>
      </c>
    </row>
    <row r="2333" spans="1:25" x14ac:dyDescent="0.2">
      <c r="A2333" s="475">
        <v>2329</v>
      </c>
      <c r="B2333" s="56">
        <v>0.70287744396339435</v>
      </c>
      <c r="C2333" s="46">
        <v>7428.0677551377312</v>
      </c>
      <c r="D2333" s="56">
        <v>0.67658252960476417</v>
      </c>
      <c r="E2333" s="56">
        <v>0.37764176890873086</v>
      </c>
      <c r="F2333" s="250">
        <v>2026.12</v>
      </c>
      <c r="G2333" s="76">
        <v>108284537811.42226</v>
      </c>
      <c r="H2333" s="46">
        <v>14428082.728270017</v>
      </c>
      <c r="I2333" s="76">
        <v>463138802908.42206</v>
      </c>
      <c r="J2333" s="56">
        <v>0.47871733213173684</v>
      </c>
      <c r="K2333" s="76">
        <v>25265275206.822906</v>
      </c>
      <c r="L2333" s="76">
        <v>19265623272.18784</v>
      </c>
      <c r="M2333" s="76">
        <v>74108334268.943726</v>
      </c>
      <c r="N2333" s="76">
        <v>7765975972.5301237</v>
      </c>
      <c r="O2333" s="76">
        <v>38244.939191088815</v>
      </c>
      <c r="P2333" s="46">
        <v>101465.43749999865</v>
      </c>
      <c r="Q2333" s="46">
        <v>33113.812499999171</v>
      </c>
      <c r="R2333" s="76">
        <v>725982939755.28003</v>
      </c>
      <c r="S2333" s="56">
        <v>0.57734945915232228</v>
      </c>
      <c r="T2333" s="56">
        <v>0.39390444243038292</v>
      </c>
      <c r="U2333" s="46">
        <v>15.147540893627859</v>
      </c>
      <c r="V2333" s="76">
        <v>4895630102472.7158</v>
      </c>
      <c r="W2333" s="84">
        <v>1545.5491369149911</v>
      </c>
      <c r="X2333" s="82">
        <v>4.7225001631904837E-2</v>
      </c>
      <c r="Y2333" s="476">
        <v>2.0000000000000001E-4</v>
      </c>
    </row>
    <row r="2334" spans="1:25" x14ac:dyDescent="0.2">
      <c r="A2334" s="475">
        <v>2330</v>
      </c>
      <c r="B2334" s="56">
        <v>0.56411543746228898</v>
      </c>
      <c r="C2334" s="46">
        <v>7141.9523735106432</v>
      </c>
      <c r="D2334" s="56">
        <v>0.5690143314049364</v>
      </c>
      <c r="E2334" s="56">
        <v>0.29240665175793734</v>
      </c>
      <c r="F2334" s="250">
        <v>2025.73</v>
      </c>
      <c r="G2334" s="76">
        <v>198599919542.05267</v>
      </c>
      <c r="H2334" s="46">
        <v>11292151.732815363</v>
      </c>
      <c r="I2334" s="76">
        <v>374213283032.03564</v>
      </c>
      <c r="J2334" s="56">
        <v>0.46605937715092216</v>
      </c>
      <c r="K2334" s="76">
        <v>16078047326.276577</v>
      </c>
      <c r="L2334" s="76">
        <v>8794338668.2196674</v>
      </c>
      <c r="M2334" s="76">
        <v>119075526635.91022</v>
      </c>
      <c r="N2334" s="76">
        <v>9066180837.3871841</v>
      </c>
      <c r="O2334" s="76">
        <v>25376.134230523923</v>
      </c>
      <c r="P2334" s="46">
        <v>109746.08900407408</v>
      </c>
      <c r="Q2334" s="46">
        <v>37773.582162932798</v>
      </c>
      <c r="R2334" s="76">
        <v>727778472180.62402</v>
      </c>
      <c r="S2334" s="56">
        <v>0.61667432321386972</v>
      </c>
      <c r="T2334" s="56">
        <v>0.47696695824689694</v>
      </c>
      <c r="U2334" s="46">
        <v>16.350061145059058</v>
      </c>
      <c r="V2334" s="76">
        <v>6293035782730.5449</v>
      </c>
      <c r="W2334" s="84">
        <v>1984.8022558150665</v>
      </c>
      <c r="X2334" s="82">
        <v>4.4379923514713752E-2</v>
      </c>
      <c r="Y2334" s="476">
        <v>2.0000000000000001E-4</v>
      </c>
    </row>
    <row r="2335" spans="1:25" x14ac:dyDescent="0.2">
      <c r="A2335" s="475">
        <v>2331</v>
      </c>
      <c r="B2335" s="56">
        <v>0.45823812537126901</v>
      </c>
      <c r="C2335" s="46">
        <v>3844.8982402005349</v>
      </c>
      <c r="D2335" s="56">
        <v>0.67159090564466795</v>
      </c>
      <c r="E2335" s="56">
        <v>0.41889432639055141</v>
      </c>
      <c r="F2335" s="250">
        <v>2024.57</v>
      </c>
      <c r="G2335" s="76">
        <v>255830993649.49249</v>
      </c>
      <c r="H2335" s="46">
        <v>15124545.011329396</v>
      </c>
      <c r="I2335" s="76">
        <v>384355454715.32385</v>
      </c>
      <c r="J2335" s="56">
        <v>0.31883274198582789</v>
      </c>
      <c r="K2335" s="76">
        <v>4296396989.0306377</v>
      </c>
      <c r="L2335" s="76">
        <v>0</v>
      </c>
      <c r="M2335" s="76">
        <v>181579820766.67325</v>
      </c>
      <c r="N2335" s="76">
        <v>28920649306.987919</v>
      </c>
      <c r="O2335" s="76">
        <v>22596.320449715862</v>
      </c>
      <c r="P2335" s="46">
        <v>222526.7368349868</v>
      </c>
      <c r="Q2335" s="46">
        <v>113837.52073622012</v>
      </c>
      <c r="R2335" s="76">
        <v>889963309169.61853</v>
      </c>
      <c r="S2335" s="56">
        <v>0.57144346001845936</v>
      </c>
      <c r="T2335" s="56">
        <v>0.40461140635200421</v>
      </c>
      <c r="U2335" s="46">
        <v>17.244433298500308</v>
      </c>
      <c r="V2335" s="76">
        <v>6941657001357.3154</v>
      </c>
      <c r="W2335" s="84">
        <v>2190.6815711392146</v>
      </c>
      <c r="X2335" s="82">
        <v>4.1383002324597344E-2</v>
      </c>
      <c r="Y2335" s="476">
        <v>2.0000000000000001E-4</v>
      </c>
    </row>
    <row r="2336" spans="1:25" x14ac:dyDescent="0.2">
      <c r="A2336" s="475">
        <v>2332</v>
      </c>
      <c r="B2336" s="56">
        <v>0.38443916617672713</v>
      </c>
      <c r="C2336" s="46">
        <v>2494.2103813642457</v>
      </c>
      <c r="D2336" s="56">
        <v>0.65455856268328017</v>
      </c>
      <c r="E2336" s="56">
        <v>0.31690155703011752</v>
      </c>
      <c r="F2336" s="250">
        <v>2025.44</v>
      </c>
      <c r="G2336" s="76">
        <v>84131050528.148926</v>
      </c>
      <c r="H2336" s="46">
        <v>15174630.473554332</v>
      </c>
      <c r="I2336" s="76">
        <v>375195122776.44165</v>
      </c>
      <c r="J2336" s="56">
        <v>0.33028859569263358</v>
      </c>
      <c r="K2336" s="76">
        <v>19504782428.287674</v>
      </c>
      <c r="L2336" s="76">
        <v>28358532118.032433</v>
      </c>
      <c r="M2336" s="76">
        <v>91184836639.555939</v>
      </c>
      <c r="N2336" s="76">
        <v>53606158189.046288</v>
      </c>
      <c r="O2336" s="76">
        <v>22167.798292019492</v>
      </c>
      <c r="P2336" s="46">
        <v>363359.07027308072</v>
      </c>
      <c r="Q2336" s="46">
        <v>220498.75212250563</v>
      </c>
      <c r="R2336" s="76">
        <v>675059442204.80383</v>
      </c>
      <c r="S2336" s="56">
        <v>0.48583771733553727</v>
      </c>
      <c r="T2336" s="56">
        <v>0.30829380060321726</v>
      </c>
      <c r="U2336" s="46">
        <v>15.253645770057862</v>
      </c>
      <c r="V2336" s="76">
        <v>3597946407488.5112</v>
      </c>
      <c r="W2336" s="84">
        <v>1132.5883471381828</v>
      </c>
      <c r="X2336" s="82">
        <v>4.6493238039519498E-2</v>
      </c>
      <c r="Y2336" s="476">
        <v>2.0000000000000001E-4</v>
      </c>
    </row>
    <row r="2337" spans="1:25" x14ac:dyDescent="0.2">
      <c r="A2337" s="475">
        <v>2333</v>
      </c>
      <c r="B2337" s="56">
        <v>0.38819492053850613</v>
      </c>
      <c r="C2337" s="46">
        <v>7812.4967481729091</v>
      </c>
      <c r="D2337" s="56">
        <v>0.2</v>
      </c>
      <c r="E2337" s="56">
        <v>0.41443655829386694</v>
      </c>
      <c r="F2337" s="250">
        <v>2023.82</v>
      </c>
      <c r="G2337" s="76">
        <v>265799860597.69168</v>
      </c>
      <c r="H2337" s="46">
        <v>3251713.3084876142</v>
      </c>
      <c r="I2337" s="76">
        <v>141190678499.71875</v>
      </c>
      <c r="J2337" s="56">
        <v>0.38819492053850613</v>
      </c>
      <c r="K2337" s="76">
        <v>4108193030.9587502</v>
      </c>
      <c r="L2337" s="76">
        <v>0</v>
      </c>
      <c r="M2337" s="76">
        <v>277705655138.74969</v>
      </c>
      <c r="N2337" s="76">
        <v>105684543199.7153</v>
      </c>
      <c r="O2337" s="76">
        <v>27313.518871386314</v>
      </c>
      <c r="P2337" s="46">
        <v>726023.74448714033</v>
      </c>
      <c r="Q2337" s="46">
        <v>448715.37111914984</v>
      </c>
      <c r="R2337" s="76">
        <v>773073382095.49072</v>
      </c>
      <c r="S2337" s="56">
        <v>0.64451828157023572</v>
      </c>
      <c r="T2337" s="56">
        <v>0.42365577691515122</v>
      </c>
      <c r="U2337" s="46">
        <v>17.84757803623231</v>
      </c>
      <c r="V2337" s="76">
        <v>6694472240837.7412</v>
      </c>
      <c r="W2337" s="84">
        <v>2111.8371614352345</v>
      </c>
      <c r="X2337" s="82">
        <v>3.9290639483902372E-2</v>
      </c>
      <c r="Y2337" s="476">
        <v>2.0000000000000001E-4</v>
      </c>
    </row>
    <row r="2338" spans="1:25" x14ac:dyDescent="0.2">
      <c r="A2338" s="475">
        <v>2334</v>
      </c>
      <c r="B2338" s="56">
        <v>0.58405781423384229</v>
      </c>
      <c r="C2338" s="46">
        <v>7848.1782192686132</v>
      </c>
      <c r="D2338" s="56">
        <v>1.0774275907373294</v>
      </c>
      <c r="E2338" s="56">
        <v>0.39545353442204689</v>
      </c>
      <c r="F2338" s="250">
        <v>2024.31</v>
      </c>
      <c r="G2338" s="76">
        <v>452412337648.68054</v>
      </c>
      <c r="H2338" s="46">
        <v>35453838.7245069</v>
      </c>
      <c r="I2338" s="76">
        <v>641443678508.27954</v>
      </c>
      <c r="J2338" s="56">
        <v>9.491407078752323E-2</v>
      </c>
      <c r="K2338" s="76">
        <v>23308070276.807468</v>
      </c>
      <c r="L2338" s="76">
        <v>0</v>
      </c>
      <c r="M2338" s="76">
        <v>256865333460.27869</v>
      </c>
      <c r="N2338" s="76">
        <v>79124944326.97995</v>
      </c>
      <c r="O2338" s="76">
        <v>19617.520424039671</v>
      </c>
      <c r="P2338" s="46">
        <v>464974.21238595084</v>
      </c>
      <c r="Q2338" s="46">
        <v>287973.22436747985</v>
      </c>
      <c r="R2338" s="76">
        <v>1375563197899.7393</v>
      </c>
      <c r="S2338" s="56">
        <v>0.43298368305972873</v>
      </c>
      <c r="T2338" s="56">
        <v>0.33832236773291408</v>
      </c>
      <c r="U2338" s="46">
        <v>19.406411244567686</v>
      </c>
      <c r="V2338" s="76">
        <v>9598123977905.0156</v>
      </c>
      <c r="W2338" s="84">
        <v>3028.1692517756278</v>
      </c>
      <c r="X2338" s="82">
        <v>3.8770943742387244E-2</v>
      </c>
      <c r="Y2338" s="476">
        <v>2.0000000000000001E-4</v>
      </c>
    </row>
    <row r="2339" spans="1:25" x14ac:dyDescent="0.2">
      <c r="A2339" s="475">
        <v>2335</v>
      </c>
      <c r="B2339" s="56">
        <v>0.42000194198206586</v>
      </c>
      <c r="C2339" s="46">
        <v>1500</v>
      </c>
      <c r="D2339" s="56">
        <v>0.41967552348552911</v>
      </c>
      <c r="E2339" s="56">
        <v>0.39103197221133246</v>
      </c>
      <c r="F2339" s="250">
        <v>2024.37</v>
      </c>
      <c r="G2339" s="76">
        <v>179325110768.67279</v>
      </c>
      <c r="H2339" s="46">
        <v>7523766.6507964553</v>
      </c>
      <c r="I2339" s="76">
        <v>215822678715.79141</v>
      </c>
      <c r="J2339" s="56">
        <v>0.29766646225473536</v>
      </c>
      <c r="K2339" s="76">
        <v>5915300831.0886745</v>
      </c>
      <c r="L2339" s="76">
        <v>0</v>
      </c>
      <c r="M2339" s="76">
        <v>155517578308.52335</v>
      </c>
      <c r="N2339" s="76">
        <v>91055653288.461914</v>
      </c>
      <c r="O2339" s="76">
        <v>25986.032560416992</v>
      </c>
      <c r="P2339" s="46">
        <v>583463.48992763646</v>
      </c>
      <c r="Q2339" s="46">
        <v>336412.15321156953</v>
      </c>
      <c r="R2339" s="76">
        <v>704046275900.08118</v>
      </c>
      <c r="S2339" s="56">
        <v>0.56937347138240735</v>
      </c>
      <c r="T2339" s="56">
        <v>0.3295932926732637</v>
      </c>
      <c r="U2339" s="46">
        <v>17.596346037243364</v>
      </c>
      <c r="V2339" s="76">
        <v>4476003994748.0352</v>
      </c>
      <c r="W2339" s="84">
        <v>1412.9005448841731</v>
      </c>
      <c r="X2339" s="82">
        <v>4.1621484877069508E-2</v>
      </c>
      <c r="Y2339" s="476">
        <v>2.0000000000000001E-4</v>
      </c>
    </row>
    <row r="2340" spans="1:25" x14ac:dyDescent="0.2">
      <c r="A2340" s="475">
        <v>2336</v>
      </c>
      <c r="B2340" s="56">
        <v>0.5347726110086336</v>
      </c>
      <c r="C2340" s="46">
        <v>1500</v>
      </c>
      <c r="D2340" s="56">
        <v>0.87462912555505279</v>
      </c>
      <c r="E2340" s="56">
        <v>0.26632143359996968</v>
      </c>
      <c r="F2340" s="250">
        <v>2023.75</v>
      </c>
      <c r="G2340" s="76">
        <v>406179427333.95898</v>
      </c>
      <c r="H2340" s="46">
        <v>25530241.387533102</v>
      </c>
      <c r="I2340" s="76">
        <v>596322302324.75574</v>
      </c>
      <c r="J2340" s="56">
        <v>0.2682195679575905</v>
      </c>
      <c r="K2340" s="76">
        <v>14478675460.921286</v>
      </c>
      <c r="L2340" s="76">
        <v>0</v>
      </c>
      <c r="M2340" s="76">
        <v>311435520125.48755</v>
      </c>
      <c r="N2340" s="76">
        <v>51877967274.04821</v>
      </c>
      <c r="O2340" s="76">
        <v>30164.872199990699</v>
      </c>
      <c r="P2340" s="46">
        <v>322751.99506070116</v>
      </c>
      <c r="Q2340" s="46">
        <v>183924.40013286413</v>
      </c>
      <c r="R2340" s="76">
        <v>1307103548292.2625</v>
      </c>
      <c r="S2340" s="56">
        <v>0.53238140413926394</v>
      </c>
      <c r="T2340" s="56">
        <v>0.38370506347327649</v>
      </c>
      <c r="U2340" s="46">
        <v>17.81491542459348</v>
      </c>
      <c r="V2340" s="76">
        <v>9908237923331.0625</v>
      </c>
      <c r="W2340" s="84">
        <v>3124.8248507841572</v>
      </c>
      <c r="X2340" s="82">
        <v>4.065520610326126E-2</v>
      </c>
      <c r="Y2340" s="476">
        <v>2.0000000000000001E-4</v>
      </c>
    </row>
    <row r="2341" spans="1:25" x14ac:dyDescent="0.2">
      <c r="A2341" s="475">
        <v>2337</v>
      </c>
      <c r="B2341" s="56">
        <v>0.57287351833552747</v>
      </c>
      <c r="C2341" s="46">
        <v>2269.9960761510301</v>
      </c>
      <c r="D2341" s="56">
        <v>0.87861890131595777</v>
      </c>
      <c r="E2341" s="56">
        <v>0.47710767090436323</v>
      </c>
      <c r="F2341" s="250">
        <v>2023.75</v>
      </c>
      <c r="G2341" s="76">
        <v>261076539856.52325</v>
      </c>
      <c r="H2341" s="46">
        <v>24124366.023335107</v>
      </c>
      <c r="I2341" s="76">
        <v>584557945986.05334</v>
      </c>
      <c r="J2341" s="56">
        <v>0.38376967323882827</v>
      </c>
      <c r="K2341" s="76">
        <v>16859617334.246033</v>
      </c>
      <c r="L2341" s="76">
        <v>2176704907.8515739</v>
      </c>
      <c r="M2341" s="76">
        <v>234016770442.64893</v>
      </c>
      <c r="N2341" s="76">
        <v>86626933825.5168</v>
      </c>
      <c r="O2341" s="76">
        <v>40289.442842498371</v>
      </c>
      <c r="P2341" s="46">
        <v>555405.78203230887</v>
      </c>
      <c r="Q2341" s="46">
        <v>365366.27630162874</v>
      </c>
      <c r="R2341" s="76">
        <v>1166177500727.3813</v>
      </c>
      <c r="S2341" s="56">
        <v>0.5417270556025986</v>
      </c>
      <c r="T2341" s="56">
        <v>0.39501167723722591</v>
      </c>
      <c r="U2341" s="46">
        <v>16.335909898650559</v>
      </c>
      <c r="V2341" s="76">
        <v>8365848988418.4531</v>
      </c>
      <c r="W2341" s="84">
        <v>2641.8500461334779</v>
      </c>
      <c r="X2341" s="82">
        <v>4.4223962365996863E-2</v>
      </c>
      <c r="Y2341" s="476">
        <v>2.0000000000000001E-4</v>
      </c>
    </row>
    <row r="2342" spans="1:25" x14ac:dyDescent="0.2">
      <c r="A2342" s="475">
        <v>2338</v>
      </c>
      <c r="B2342" s="56">
        <v>0.41681403353425556</v>
      </c>
      <c r="C2342" s="46">
        <v>1500</v>
      </c>
      <c r="D2342" s="56">
        <v>0.83282583775016894</v>
      </c>
      <c r="E2342" s="56">
        <v>0.6308384235090051</v>
      </c>
      <c r="F2342" s="250">
        <v>2024.67</v>
      </c>
      <c r="G2342" s="76">
        <v>475015415179.03558</v>
      </c>
      <c r="H2342" s="46">
        <v>22341214.224198084</v>
      </c>
      <c r="I2342" s="76">
        <v>357747429305.45892</v>
      </c>
      <c r="J2342" s="56">
        <v>-1.1486459505535729E-2</v>
      </c>
      <c r="K2342" s="76">
        <v>5963009425.6891041</v>
      </c>
      <c r="L2342" s="76">
        <v>0</v>
      </c>
      <c r="M2342" s="76">
        <v>352990032138.82843</v>
      </c>
      <c r="N2342" s="76">
        <v>26574903303.113026</v>
      </c>
      <c r="O2342" s="76">
        <v>34029.190034390995</v>
      </c>
      <c r="P2342" s="46">
        <v>211392.27615023465</v>
      </c>
      <c r="Q2342" s="46">
        <v>102866.86591621581</v>
      </c>
      <c r="R2342" s="76">
        <v>1283266610503.9375</v>
      </c>
      <c r="S2342" s="56">
        <v>0.56018426103958086</v>
      </c>
      <c r="T2342" s="56">
        <v>0.33922552397025635</v>
      </c>
      <c r="U2342" s="46">
        <v>21.201939298533095</v>
      </c>
      <c r="V2342" s="76">
        <v>9858357967170.834</v>
      </c>
      <c r="W2342" s="84">
        <v>3108.9577248787209</v>
      </c>
      <c r="X2342" s="82">
        <v>3.5304870945451698E-2</v>
      </c>
      <c r="Y2342" s="476">
        <v>2.0000000000000001E-4</v>
      </c>
    </row>
    <row r="2343" spans="1:25" x14ac:dyDescent="0.2">
      <c r="A2343" s="475">
        <v>2339</v>
      </c>
      <c r="B2343" s="56">
        <v>0.41694500966676534</v>
      </c>
      <c r="C2343" s="46">
        <v>8005.2368567681406</v>
      </c>
      <c r="D2343" s="56">
        <v>0.7672603297962336</v>
      </c>
      <c r="E2343" s="56">
        <v>0.59555707781666534</v>
      </c>
      <c r="F2343" s="250">
        <v>2025.54</v>
      </c>
      <c r="G2343" s="76">
        <v>147345962371.35696</v>
      </c>
      <c r="H2343" s="46">
        <v>17744867.451063614</v>
      </c>
      <c r="I2343" s="76">
        <v>499942073141.2171</v>
      </c>
      <c r="J2343" s="56">
        <v>0.32861088278123995</v>
      </c>
      <c r="K2343" s="76">
        <v>4908917506.2935581</v>
      </c>
      <c r="L2343" s="76">
        <v>12922041081.019176</v>
      </c>
      <c r="M2343" s="76">
        <v>106612659758.08301</v>
      </c>
      <c r="N2343" s="76">
        <v>140826847646.34274</v>
      </c>
      <c r="O2343" s="76">
        <v>24073.965791776471</v>
      </c>
      <c r="P2343" s="46">
        <v>710991.12035038136</v>
      </c>
      <c r="Q2343" s="46">
        <v>495619.98591232847</v>
      </c>
      <c r="R2343" s="76">
        <v>914830574585.94373</v>
      </c>
      <c r="S2343" s="56">
        <v>0.44875381250089474</v>
      </c>
      <c r="T2343" s="56">
        <v>0.32710015883074472</v>
      </c>
      <c r="U2343" s="46">
        <v>15.926355199892201</v>
      </c>
      <c r="V2343" s="76">
        <v>5254722305261.6777</v>
      </c>
      <c r="W2343" s="84">
        <v>1658.6331825057916</v>
      </c>
      <c r="X2343" s="82">
        <v>4.6016934508268457E-2</v>
      </c>
      <c r="Y2343" s="476">
        <v>2.0000000000000001E-4</v>
      </c>
    </row>
    <row r="2344" spans="1:25" x14ac:dyDescent="0.2">
      <c r="A2344" s="475">
        <v>2340</v>
      </c>
      <c r="B2344" s="56">
        <v>0.48287715712935275</v>
      </c>
      <c r="C2344" s="46">
        <v>1902.8004387530118</v>
      </c>
      <c r="D2344" s="56">
        <v>0.78742225793889142</v>
      </c>
      <c r="E2344" s="56">
        <v>0.17604407969316482</v>
      </c>
      <c r="F2344" s="250">
        <v>2026.92</v>
      </c>
      <c r="G2344" s="76">
        <v>91476365236.874588</v>
      </c>
      <c r="H2344" s="46">
        <v>20814078.561373826</v>
      </c>
      <c r="I2344" s="76">
        <v>444298009708.09058</v>
      </c>
      <c r="J2344" s="56">
        <v>0.3408542865003541</v>
      </c>
      <c r="K2344" s="76">
        <v>28001555922.633442</v>
      </c>
      <c r="L2344" s="76">
        <v>45945512977.794899</v>
      </c>
      <c r="M2344" s="76">
        <v>6474540195.1300278</v>
      </c>
      <c r="N2344" s="76">
        <v>61132789695.676559</v>
      </c>
      <c r="O2344" s="76">
        <v>27089.300100477867</v>
      </c>
      <c r="P2344" s="46">
        <v>448270.46966971224</v>
      </c>
      <c r="Q2344" s="46">
        <v>283141.4045707258</v>
      </c>
      <c r="R2344" s="76">
        <v>711325534732.20544</v>
      </c>
      <c r="S2344" s="56">
        <v>0.44572335123720813</v>
      </c>
      <c r="T2344" s="56">
        <v>0.32422606631450612</v>
      </c>
      <c r="U2344" s="46">
        <v>15.254871824836469</v>
      </c>
      <c r="V2344" s="76">
        <v>4043277360187.6553</v>
      </c>
      <c r="W2344" s="84">
        <v>1274.9594360030462</v>
      </c>
      <c r="X2344" s="82">
        <v>4.5683083811255423E-2</v>
      </c>
      <c r="Y2344" s="476">
        <v>2.0000000000000001E-4</v>
      </c>
    </row>
    <row r="2345" spans="1:25" x14ac:dyDescent="0.2">
      <c r="A2345" s="475">
        <v>2341</v>
      </c>
      <c r="B2345" s="56">
        <v>0.40713712842785515</v>
      </c>
      <c r="C2345" s="46">
        <v>2931.8980288576877</v>
      </c>
      <c r="D2345" s="56">
        <v>0.98419121598031389</v>
      </c>
      <c r="E2345" s="56">
        <v>0.49705952631160988</v>
      </c>
      <c r="F2345" s="250">
        <v>2024.34</v>
      </c>
      <c r="G2345" s="76">
        <v>188705730124.05954</v>
      </c>
      <c r="H2345" s="46">
        <v>30478073.209246304</v>
      </c>
      <c r="I2345" s="76">
        <v>680139609456.3501</v>
      </c>
      <c r="J2345" s="56">
        <v>0.3386764378970476</v>
      </c>
      <c r="K2345" s="76">
        <v>21648158246.155685</v>
      </c>
      <c r="L2345" s="76">
        <v>0</v>
      </c>
      <c r="M2345" s="76">
        <v>139682940921.1716</v>
      </c>
      <c r="N2345" s="76">
        <v>60187093799.567024</v>
      </c>
      <c r="O2345" s="76">
        <v>37087.621224536437</v>
      </c>
      <c r="P2345" s="46">
        <v>406203.16715509625</v>
      </c>
      <c r="Q2345" s="46">
        <v>244927.81970367528</v>
      </c>
      <c r="R2345" s="76">
        <v>1142856708250.0837</v>
      </c>
      <c r="S2345" s="56">
        <v>0.48969445881314894</v>
      </c>
      <c r="T2345" s="56">
        <v>0.30467995904377626</v>
      </c>
      <c r="U2345" s="46">
        <v>16.160110288984825</v>
      </c>
      <c r="V2345" s="76">
        <v>6210691288292.0283</v>
      </c>
      <c r="W2345" s="84">
        <v>1960.385119999791</v>
      </c>
      <c r="X2345" s="82">
        <v>4.5198786941483229E-2</v>
      </c>
      <c r="Y2345" s="476">
        <v>2.0000000000000001E-4</v>
      </c>
    </row>
    <row r="2346" spans="1:25" x14ac:dyDescent="0.2">
      <c r="A2346" s="475">
        <v>2342</v>
      </c>
      <c r="B2346" s="56">
        <v>0.61866792270530779</v>
      </c>
      <c r="C2346" s="46">
        <v>2943.7300148470285</v>
      </c>
      <c r="D2346" s="56">
        <v>0.93795797429297201</v>
      </c>
      <c r="E2346" s="56">
        <v>0.12512869694056555</v>
      </c>
      <c r="F2346" s="250">
        <v>2025.54</v>
      </c>
      <c r="G2346" s="76">
        <v>340613323442.40747</v>
      </c>
      <c r="H2346" s="46">
        <v>28067905.883477617</v>
      </c>
      <c r="I2346" s="76">
        <v>509988114645.05927</v>
      </c>
      <c r="J2346" s="56">
        <v>0.18944810763311526</v>
      </c>
      <c r="K2346" s="76">
        <v>7524671826.6303501</v>
      </c>
      <c r="L2346" s="76">
        <v>6015937165.4196682</v>
      </c>
      <c r="M2346" s="76">
        <v>211608356341.92062</v>
      </c>
      <c r="N2346" s="76">
        <v>45053910426.905258</v>
      </c>
      <c r="O2346" s="76">
        <v>13028.094111924511</v>
      </c>
      <c r="P2346" s="46">
        <v>328128.28652138892</v>
      </c>
      <c r="Q2346" s="46">
        <v>186524.59257654226</v>
      </c>
      <c r="R2346" s="76">
        <v>1223780342933.4998</v>
      </c>
      <c r="S2346" s="56">
        <v>0.5224608790347075</v>
      </c>
      <c r="T2346" s="56">
        <v>0.33770048506432598</v>
      </c>
      <c r="U2346" s="46">
        <v>17.915190181895145</v>
      </c>
      <c r="V2346" s="76">
        <v>8075882007914.5938</v>
      </c>
      <c r="W2346" s="84">
        <v>2548.346807556195</v>
      </c>
      <c r="X2346" s="82">
        <v>4.1240070090093443E-2</v>
      </c>
      <c r="Y2346" s="476">
        <v>2.0000000000000001E-4</v>
      </c>
    </row>
    <row r="2347" spans="1:25" x14ac:dyDescent="0.2">
      <c r="A2347" s="475">
        <v>2343</v>
      </c>
      <c r="B2347" s="56">
        <v>0.30765356168217023</v>
      </c>
      <c r="C2347" s="46">
        <v>4727.971809327647</v>
      </c>
      <c r="D2347" s="56">
        <v>0.41466396741862271</v>
      </c>
      <c r="E2347" s="56">
        <v>0.16745866721120128</v>
      </c>
      <c r="F2347" s="250">
        <v>2025.62</v>
      </c>
      <c r="G2347" s="76">
        <v>108493200319.48459</v>
      </c>
      <c r="H2347" s="46">
        <v>7671480.7536285967</v>
      </c>
      <c r="I2347" s="76">
        <v>350555009278.67963</v>
      </c>
      <c r="J2347" s="56">
        <v>0.30765356168217028</v>
      </c>
      <c r="K2347" s="76">
        <v>12951339418.578861</v>
      </c>
      <c r="L2347" s="76">
        <v>7280288935.3147488</v>
      </c>
      <c r="M2347" s="76">
        <v>112773629352.2148</v>
      </c>
      <c r="N2347" s="76">
        <v>70440517859.04158</v>
      </c>
      <c r="O2347" s="76">
        <v>27043.656641985082</v>
      </c>
      <c r="P2347" s="46">
        <v>475666.13701565063</v>
      </c>
      <c r="Q2347" s="46">
        <v>261462.79655271911</v>
      </c>
      <c r="R2347" s="76">
        <v>657658342379.18225</v>
      </c>
      <c r="S2347" s="56">
        <v>0.4747059452077998</v>
      </c>
      <c r="T2347" s="56">
        <v>0.28195140037019889</v>
      </c>
      <c r="U2347" s="46">
        <v>16.371703576429425</v>
      </c>
      <c r="V2347" s="76">
        <v>3343606490488.9092</v>
      </c>
      <c r="W2347" s="84">
        <v>1054.7172756417078</v>
      </c>
      <c r="X2347" s="82">
        <v>4.4670326885567282E-2</v>
      </c>
      <c r="Y2347" s="476">
        <v>2.0000000000000001E-4</v>
      </c>
    </row>
    <row r="2348" spans="1:25" x14ac:dyDescent="0.2">
      <c r="A2348" s="475">
        <v>2344</v>
      </c>
      <c r="B2348" s="56">
        <v>0.52457720330703361</v>
      </c>
      <c r="C2348" s="46">
        <v>4372.1647653063937</v>
      </c>
      <c r="D2348" s="56">
        <v>0.63965151627609407</v>
      </c>
      <c r="E2348" s="56">
        <v>0.29303367201779928</v>
      </c>
      <c r="F2348" s="250">
        <v>2023.75</v>
      </c>
      <c r="G2348" s="76">
        <v>423486479280.33667</v>
      </c>
      <c r="H2348" s="46">
        <v>13768877.602246383</v>
      </c>
      <c r="I2348" s="76">
        <v>295047397341.58667</v>
      </c>
      <c r="J2348" s="56">
        <v>0.20710202212045337</v>
      </c>
      <c r="K2348" s="76">
        <v>10872226989.108078</v>
      </c>
      <c r="L2348" s="76">
        <v>0</v>
      </c>
      <c r="M2348" s="76">
        <v>497681681263.24048</v>
      </c>
      <c r="N2348" s="76">
        <v>67697954855.546745</v>
      </c>
      <c r="O2348" s="76">
        <v>27007.042551968832</v>
      </c>
      <c r="P2348" s="46">
        <v>439500.92973739386</v>
      </c>
      <c r="Q2348" s="46">
        <v>280655.41642471077</v>
      </c>
      <c r="R2348" s="76">
        <v>1276803297765.4448</v>
      </c>
      <c r="S2348" s="56">
        <v>0.62938720685616112</v>
      </c>
      <c r="T2348" s="56">
        <v>0.36206302019301623</v>
      </c>
      <c r="U2348" s="46">
        <v>18.454602557827119</v>
      </c>
      <c r="V2348" s="76">
        <v>9250517679995.7773</v>
      </c>
      <c r="W2348" s="84">
        <v>2917.4981169438843</v>
      </c>
      <c r="X2348" s="82">
        <v>4.0185113882072555E-2</v>
      </c>
      <c r="Y2348" s="476">
        <v>2.0000000000000001E-4</v>
      </c>
    </row>
    <row r="2349" spans="1:25" x14ac:dyDescent="0.2">
      <c r="A2349" s="475">
        <v>2345</v>
      </c>
      <c r="B2349" s="56">
        <v>0.50403454857776664</v>
      </c>
      <c r="C2349" s="46">
        <v>4314.6049021586296</v>
      </c>
      <c r="D2349" s="56">
        <v>0.6570589441962299</v>
      </c>
      <c r="E2349" s="56">
        <v>0.41126290392220916</v>
      </c>
      <c r="F2349" s="250">
        <v>2025</v>
      </c>
      <c r="G2349" s="76">
        <v>82983075888.548721</v>
      </c>
      <c r="H2349" s="46">
        <v>14573739.720654808</v>
      </c>
      <c r="I2349" s="76">
        <v>500831190655.91705</v>
      </c>
      <c r="J2349" s="56">
        <v>0.50403454857776664</v>
      </c>
      <c r="K2349" s="76">
        <v>26264646872.244759</v>
      </c>
      <c r="L2349" s="76">
        <v>7349630075.4185038</v>
      </c>
      <c r="M2349" s="76">
        <v>119172820535.96989</v>
      </c>
      <c r="N2349" s="76">
        <v>53704056683.758636</v>
      </c>
      <c r="O2349" s="76">
        <v>28387.662336640911</v>
      </c>
      <c r="P2349" s="46">
        <v>369203.43938199256</v>
      </c>
      <c r="Q2349" s="46">
        <v>224969.5416500275</v>
      </c>
      <c r="R2349" s="76">
        <v>856035640246.06738</v>
      </c>
      <c r="S2349" s="56">
        <v>0.58338956388602792</v>
      </c>
      <c r="T2349" s="56">
        <v>0.34840725850669579</v>
      </c>
      <c r="U2349" s="46">
        <v>14.514261439636357</v>
      </c>
      <c r="V2349" s="76">
        <v>4985787192907.043</v>
      </c>
      <c r="W2349" s="84">
        <v>1572.9465627429133</v>
      </c>
      <c r="X2349" s="82">
        <v>4.8159708846667419E-2</v>
      </c>
      <c r="Y2349" s="476">
        <v>2.0000000000000001E-4</v>
      </c>
    </row>
    <row r="2350" spans="1:25" x14ac:dyDescent="0.2">
      <c r="A2350" s="475">
        <v>2346</v>
      </c>
      <c r="B2350" s="56">
        <v>0.5250742730993162</v>
      </c>
      <c r="C2350" s="46">
        <v>6677.0518939454223</v>
      </c>
      <c r="D2350" s="56">
        <v>0.75938232923091464</v>
      </c>
      <c r="E2350" s="56">
        <v>0.49241891909736868</v>
      </c>
      <c r="F2350" s="250">
        <v>2027.41</v>
      </c>
      <c r="G2350" s="76">
        <v>84412739114.648468</v>
      </c>
      <c r="H2350" s="46">
        <v>17873263.272152621</v>
      </c>
      <c r="I2350" s="76">
        <v>432522497014.37067</v>
      </c>
      <c r="J2350" s="56">
        <v>0.41589024058006363</v>
      </c>
      <c r="K2350" s="76">
        <v>64204875905.966843</v>
      </c>
      <c r="L2350" s="76">
        <v>181581076272.81824</v>
      </c>
      <c r="M2350" s="76">
        <v>0</v>
      </c>
      <c r="N2350" s="76">
        <v>11183637258.857273</v>
      </c>
      <c r="O2350" s="76">
        <v>12923.366328318352</v>
      </c>
      <c r="P2350" s="46">
        <v>140282.56360310753</v>
      </c>
      <c r="Q2350" s="46">
        <v>55680.711626146411</v>
      </c>
      <c r="R2350" s="76">
        <v>733887993198.36609</v>
      </c>
      <c r="S2350" s="56">
        <v>0.54807491168436551</v>
      </c>
      <c r="T2350" s="56">
        <v>0.35575876441076026</v>
      </c>
      <c r="U2350" s="46">
        <v>14.495881100875778</v>
      </c>
      <c r="V2350" s="76">
        <v>4252915400221.0879</v>
      </c>
      <c r="W2350" s="84">
        <v>1342.8483249104552</v>
      </c>
      <c r="X2350" s="82">
        <v>4.969193193506713E-2</v>
      </c>
      <c r="Y2350" s="476">
        <v>2.0000000000000001E-4</v>
      </c>
    </row>
    <row r="2351" spans="1:25" x14ac:dyDescent="0.2">
      <c r="A2351" s="475">
        <v>2347</v>
      </c>
      <c r="B2351" s="56">
        <v>0.65467252007199317</v>
      </c>
      <c r="C2351" s="46">
        <v>4628.1930113320695</v>
      </c>
      <c r="D2351" s="56">
        <v>0.75587597455817168</v>
      </c>
      <c r="E2351" s="56">
        <v>0.56111644954350459</v>
      </c>
      <c r="F2351" s="250">
        <v>2024.2</v>
      </c>
      <c r="G2351" s="76">
        <v>161265214422.01495</v>
      </c>
      <c r="H2351" s="46">
        <v>17820487.233180527</v>
      </c>
      <c r="I2351" s="76">
        <v>459412821012.04303</v>
      </c>
      <c r="J2351" s="56">
        <v>0.29946117884336509</v>
      </c>
      <c r="K2351" s="76">
        <v>11789441537.231451</v>
      </c>
      <c r="L2351" s="76">
        <v>0</v>
      </c>
      <c r="M2351" s="76">
        <v>152461287014.72821</v>
      </c>
      <c r="N2351" s="76">
        <v>9104567548.4809799</v>
      </c>
      <c r="O2351" s="76">
        <v>23802.986541012273</v>
      </c>
      <c r="P2351" s="46">
        <v>101465.4375</v>
      </c>
      <c r="Q2351" s="46">
        <v>33113.8125</v>
      </c>
      <c r="R2351" s="76">
        <v>866211124852.6781</v>
      </c>
      <c r="S2351" s="56">
        <v>0.52535706746472199</v>
      </c>
      <c r="T2351" s="56">
        <v>0.31448852140553724</v>
      </c>
      <c r="U2351" s="46">
        <v>16.47820066127224</v>
      </c>
      <c r="V2351" s="76">
        <v>5022338770003.7168</v>
      </c>
      <c r="W2351" s="84">
        <v>1584.5810309410199</v>
      </c>
      <c r="X2351" s="82">
        <v>4.3252997583543985E-2</v>
      </c>
      <c r="Y2351" s="476">
        <v>2.0000000000000001E-4</v>
      </c>
    </row>
    <row r="2352" spans="1:25" x14ac:dyDescent="0.2">
      <c r="A2352" s="475">
        <v>2348</v>
      </c>
      <c r="B2352" s="56">
        <v>0.5397615482345941</v>
      </c>
      <c r="C2352" s="46">
        <v>4617.220305792328</v>
      </c>
      <c r="D2352" s="56">
        <v>0.60996362796462678</v>
      </c>
      <c r="E2352" s="56">
        <v>0.56443550476485715</v>
      </c>
      <c r="F2352" s="250">
        <v>2025.92</v>
      </c>
      <c r="G2352" s="76">
        <v>240578658444.17639</v>
      </c>
      <c r="H2352" s="46">
        <v>13030727.828335449</v>
      </c>
      <c r="I2352" s="76">
        <v>404143391231.49701</v>
      </c>
      <c r="J2352" s="56">
        <v>0.44559497501502765</v>
      </c>
      <c r="K2352" s="76">
        <v>9483672553.9572468</v>
      </c>
      <c r="L2352" s="76">
        <v>12125005994.647497</v>
      </c>
      <c r="M2352" s="76">
        <v>133560202123.55171</v>
      </c>
      <c r="N2352" s="76">
        <v>18750460564.225857</v>
      </c>
      <c r="O2352" s="76">
        <v>33498.389083656286</v>
      </c>
      <c r="P2352" s="46">
        <v>169710.3976891379</v>
      </c>
      <c r="Q2352" s="46">
        <v>77224.517547275784</v>
      </c>
      <c r="R2352" s="76">
        <v>848740479339.40308</v>
      </c>
      <c r="S2352" s="56">
        <v>0.61707929517600635</v>
      </c>
      <c r="T2352" s="56">
        <v>0.47037283224283183</v>
      </c>
      <c r="U2352" s="46">
        <v>16.570085161985951</v>
      </c>
      <c r="V2352" s="76">
        <v>7344410648675.7197</v>
      </c>
      <c r="W2352" s="84">
        <v>2315.9491439720391</v>
      </c>
      <c r="X2352" s="82">
        <v>4.3722128465142784E-2</v>
      </c>
      <c r="Y2352" s="476">
        <v>2.0000000000000001E-4</v>
      </c>
    </row>
    <row r="2353" spans="1:25" x14ac:dyDescent="0.2">
      <c r="A2353" s="475">
        <v>2349</v>
      </c>
      <c r="B2353" s="56">
        <v>0.5534806354401226</v>
      </c>
      <c r="C2353" s="46">
        <v>4964.7222300886433</v>
      </c>
      <c r="D2353" s="56">
        <v>0.5396882508048424</v>
      </c>
      <c r="E2353" s="56">
        <v>0.17642893401315551</v>
      </c>
      <c r="F2353" s="250">
        <v>2025.4</v>
      </c>
      <c r="G2353" s="76">
        <v>100683805625.98813</v>
      </c>
      <c r="H2353" s="46">
        <v>10859030.518078974</v>
      </c>
      <c r="I2353" s="76">
        <v>259378240567.11115</v>
      </c>
      <c r="J2353" s="56">
        <v>0.21944129579307592</v>
      </c>
      <c r="K2353" s="76">
        <v>15011152837.912794</v>
      </c>
      <c r="L2353" s="76">
        <v>27319639204.823105</v>
      </c>
      <c r="M2353" s="76">
        <v>71258515394.104538</v>
      </c>
      <c r="N2353" s="76">
        <v>52924513893.409935</v>
      </c>
      <c r="O2353" s="76">
        <v>18862.789178122985</v>
      </c>
      <c r="P2353" s="46">
        <v>338255.70699678781</v>
      </c>
      <c r="Q2353" s="46">
        <v>204114.76541046769</v>
      </c>
      <c r="R2353" s="76">
        <v>523851134750.67389</v>
      </c>
      <c r="S2353" s="56">
        <v>0.44099521301468692</v>
      </c>
      <c r="T2353" s="56">
        <v>0.28052557632136693</v>
      </c>
      <c r="U2353" s="46">
        <v>16.993812510572543</v>
      </c>
      <c r="V2353" s="76">
        <v>2799802430132.3008</v>
      </c>
      <c r="W2353" s="84">
        <v>883.30786034582457</v>
      </c>
      <c r="X2353" s="82">
        <v>4.2382373145854906E-2</v>
      </c>
      <c r="Y2353" s="476">
        <v>2.0000000000000001E-4</v>
      </c>
    </row>
    <row r="2354" spans="1:25" x14ac:dyDescent="0.2">
      <c r="A2354" s="475">
        <v>2350</v>
      </c>
      <c r="B2354" s="56">
        <v>0.65079775637843473</v>
      </c>
      <c r="C2354" s="46">
        <v>2458.7180294499071</v>
      </c>
      <c r="D2354" s="56">
        <v>0.68793090549367975</v>
      </c>
      <c r="E2354" s="56">
        <v>0.61936721472749501</v>
      </c>
      <c r="F2354" s="250">
        <v>2023.75</v>
      </c>
      <c r="G2354" s="76">
        <v>442907109151.93939</v>
      </c>
      <c r="H2354" s="46">
        <v>16576628.408112898</v>
      </c>
      <c r="I2354" s="76">
        <v>432872197902.69666</v>
      </c>
      <c r="J2354" s="56">
        <v>0.3453375489516306</v>
      </c>
      <c r="K2354" s="76">
        <v>9506245465.3298092</v>
      </c>
      <c r="L2354" s="76">
        <v>0</v>
      </c>
      <c r="M2354" s="76">
        <v>352105807308.10065</v>
      </c>
      <c r="N2354" s="76">
        <v>55715244769.866051</v>
      </c>
      <c r="O2354" s="76">
        <v>25530.530133799053</v>
      </c>
      <c r="P2354" s="46">
        <v>358654.493793178</v>
      </c>
      <c r="Q2354" s="46">
        <v>215965.13911179459</v>
      </c>
      <c r="R2354" s="76">
        <v>1173431806948.1807</v>
      </c>
      <c r="S2354" s="56">
        <v>0.60304057014884349</v>
      </c>
      <c r="T2354" s="56">
        <v>0.47148914991165447</v>
      </c>
      <c r="U2354" s="46">
        <v>17.780595738010678</v>
      </c>
      <c r="V2354" s="76">
        <v>10765929712678.049</v>
      </c>
      <c r="W2354" s="84">
        <v>3400.1950784937862</v>
      </c>
      <c r="X2354" s="82">
        <v>4.1222021495563144E-2</v>
      </c>
      <c r="Y2354" s="476">
        <v>2.0000000000000001E-4</v>
      </c>
    </row>
    <row r="2355" spans="1:25" x14ac:dyDescent="0.2">
      <c r="A2355" s="475">
        <v>2351</v>
      </c>
      <c r="B2355" s="56">
        <v>0.49678650592453921</v>
      </c>
      <c r="C2355" s="46">
        <v>6180.2556105893163</v>
      </c>
      <c r="D2355" s="56">
        <v>0.32102194504030152</v>
      </c>
      <c r="E2355" s="56">
        <v>0.61894912140028724</v>
      </c>
      <c r="F2355" s="250">
        <v>2023.87</v>
      </c>
      <c r="G2355" s="76">
        <v>156483886193.53058</v>
      </c>
      <c r="H2355" s="46">
        <v>5228320.1714880113</v>
      </c>
      <c r="I2355" s="76">
        <v>222696857299.74393</v>
      </c>
      <c r="J2355" s="56">
        <v>0.49678650592453921</v>
      </c>
      <c r="K2355" s="76">
        <v>6402725550.4045591</v>
      </c>
      <c r="L2355" s="76">
        <v>0</v>
      </c>
      <c r="M2355" s="76">
        <v>211449373599.6069</v>
      </c>
      <c r="N2355" s="76">
        <v>61000190591.797699</v>
      </c>
      <c r="O2355" s="76">
        <v>32091.662037918359</v>
      </c>
      <c r="P2355" s="46">
        <v>467969.11366893863</v>
      </c>
      <c r="Q2355" s="46">
        <v>259167.11210130484</v>
      </c>
      <c r="R2355" s="76">
        <v>693230072204.18408</v>
      </c>
      <c r="S2355" s="56">
        <v>0.64981043244228098</v>
      </c>
      <c r="T2355" s="56">
        <v>0.38174914641759977</v>
      </c>
      <c r="U2355" s="46">
        <v>16.512744237852854</v>
      </c>
      <c r="V2355" s="76">
        <v>4922998144153.9336</v>
      </c>
      <c r="W2355" s="84">
        <v>1552.0802628950926</v>
      </c>
      <c r="X2355" s="82">
        <v>4.3149075894326212E-2</v>
      </c>
      <c r="Y2355" s="476">
        <v>2.0000000000000001E-4</v>
      </c>
    </row>
    <row r="2356" spans="1:25" x14ac:dyDescent="0.2">
      <c r="A2356" s="475">
        <v>2352</v>
      </c>
      <c r="B2356" s="56">
        <v>0.55822908892214484</v>
      </c>
      <c r="C2356" s="46">
        <v>7011.287789119986</v>
      </c>
      <c r="D2356" s="56">
        <v>0.66852234510397479</v>
      </c>
      <c r="E2356" s="56">
        <v>0.6211205380246787</v>
      </c>
      <c r="F2356" s="250">
        <v>2024.14</v>
      </c>
      <c r="G2356" s="76">
        <v>346830782151.26074</v>
      </c>
      <c r="H2356" s="46">
        <v>13953203.980881041</v>
      </c>
      <c r="I2356" s="76">
        <v>444454759313.04034</v>
      </c>
      <c r="J2356" s="56">
        <v>0.37803754903116493</v>
      </c>
      <c r="K2356" s="76">
        <v>4863785153.8544064</v>
      </c>
      <c r="L2356" s="76">
        <v>0</v>
      </c>
      <c r="M2356" s="76">
        <v>211613768886.12659</v>
      </c>
      <c r="N2356" s="76">
        <v>55486274993.62146</v>
      </c>
      <c r="O2356" s="76">
        <v>30770.379371311927</v>
      </c>
      <c r="P2356" s="46">
        <v>325912.64237738191</v>
      </c>
      <c r="Q2356" s="46">
        <v>191267.84156966116</v>
      </c>
      <c r="R2356" s="76">
        <v>1026529607556.4324</v>
      </c>
      <c r="S2356" s="56">
        <v>0.58292010787271342</v>
      </c>
      <c r="T2356" s="56">
        <v>0.46366860082848638</v>
      </c>
      <c r="U2356" s="46">
        <v>17.356882506242368</v>
      </c>
      <c r="V2356" s="76">
        <v>9011350252127.0215</v>
      </c>
      <c r="W2356" s="84">
        <v>2846.0663630726276</v>
      </c>
      <c r="X2356" s="82">
        <v>4.2421924398753863E-2</v>
      </c>
      <c r="Y2356" s="476">
        <v>2.0000000000000001E-4</v>
      </c>
    </row>
    <row r="2357" spans="1:25" x14ac:dyDescent="0.2">
      <c r="A2357" s="475">
        <v>2353</v>
      </c>
      <c r="B2357" s="56">
        <v>0.5074086427401614</v>
      </c>
      <c r="C2357" s="46">
        <v>4437.1066867659247</v>
      </c>
      <c r="D2357" s="56">
        <v>0.95141859771405102</v>
      </c>
      <c r="E2357" s="56">
        <v>0.65083504437499506</v>
      </c>
      <c r="F2357" s="250">
        <v>2023.75</v>
      </c>
      <c r="G2357" s="76">
        <v>237666210687.83932</v>
      </c>
      <c r="H2357" s="46">
        <v>27525942.075798836</v>
      </c>
      <c r="I2357" s="76">
        <v>416221759792.19421</v>
      </c>
      <c r="J2357" s="56">
        <v>5.1249017254698659E-3</v>
      </c>
      <c r="K2357" s="76">
        <v>10480139331.792973</v>
      </c>
      <c r="L2357" s="76">
        <v>0</v>
      </c>
      <c r="M2357" s="76">
        <v>276023544797.18439</v>
      </c>
      <c r="N2357" s="76">
        <v>33271282425.263317</v>
      </c>
      <c r="O2357" s="76">
        <v>30224.358380189107</v>
      </c>
      <c r="P2357" s="46">
        <v>261679.10989677702</v>
      </c>
      <c r="Q2357" s="46">
        <v>136930.16902542353</v>
      </c>
      <c r="R2357" s="76">
        <v>1054245327010.7006</v>
      </c>
      <c r="S2357" s="56">
        <v>0.46353156092900771</v>
      </c>
      <c r="T2357" s="56">
        <v>0.19638801155374574</v>
      </c>
      <c r="U2357" s="46">
        <v>22.639966069942016</v>
      </c>
      <c r="V2357" s="76">
        <v>5011687552766.4707</v>
      </c>
      <c r="W2357" s="84">
        <v>1582.3197980156635</v>
      </c>
      <c r="X2357" s="82">
        <v>3.3280836541689479E-2</v>
      </c>
      <c r="Y2357" s="476">
        <v>2.0000000000000001E-4</v>
      </c>
    </row>
    <row r="2358" spans="1:25" x14ac:dyDescent="0.2">
      <c r="A2358" s="475">
        <v>2354</v>
      </c>
      <c r="B2358" s="56">
        <v>0.46057363544272428</v>
      </c>
      <c r="C2358" s="46">
        <v>4388.2361989065903</v>
      </c>
      <c r="D2358" s="56">
        <v>1.0161335576157899</v>
      </c>
      <c r="E2358" s="56">
        <v>0.65922051303960583</v>
      </c>
      <c r="F2358" s="250">
        <v>2025.9</v>
      </c>
      <c r="G2358" s="76">
        <v>147202383098.27097</v>
      </c>
      <c r="H2358" s="46">
        <v>31653474.024364315</v>
      </c>
      <c r="I2358" s="76">
        <v>577971586020.9989</v>
      </c>
      <c r="J2358" s="56">
        <v>0.13800701664293658</v>
      </c>
      <c r="K2358" s="76">
        <v>14842472260.003075</v>
      </c>
      <c r="L2358" s="76">
        <v>15926094057.409962</v>
      </c>
      <c r="M2358" s="76">
        <v>63715106027.534157</v>
      </c>
      <c r="N2358" s="76">
        <v>31984236655.671268</v>
      </c>
      <c r="O2358" s="76">
        <v>22785.451869644563</v>
      </c>
      <c r="P2358" s="46">
        <v>242299.52515420775</v>
      </c>
      <c r="Q2358" s="46">
        <v>121687.93964371295</v>
      </c>
      <c r="R2358" s="76">
        <v>844279055908.24231</v>
      </c>
      <c r="S2358" s="56">
        <v>0.31497345421825457</v>
      </c>
      <c r="T2358" s="56">
        <v>0.22844790965745645</v>
      </c>
      <c r="U2358" s="46">
        <v>17.502537193332653</v>
      </c>
      <c r="V2358" s="76">
        <v>3748134223112.2646</v>
      </c>
      <c r="W2358" s="84">
        <v>1181.3333066512064</v>
      </c>
      <c r="X2358" s="82">
        <v>4.1126443862238085E-2</v>
      </c>
      <c r="Y2358" s="476">
        <v>2.0000000000000001E-4</v>
      </c>
    </row>
    <row r="2359" spans="1:25" x14ac:dyDescent="0.2">
      <c r="A2359" s="475">
        <v>2355</v>
      </c>
      <c r="B2359" s="56">
        <v>0.40247656608244919</v>
      </c>
      <c r="C2359" s="46">
        <v>3786.284090741196</v>
      </c>
      <c r="D2359" s="56">
        <v>1.0848266275337657</v>
      </c>
      <c r="E2359" s="56">
        <v>0.32739678761384949</v>
      </c>
      <c r="F2359" s="250">
        <v>2026.69</v>
      </c>
      <c r="G2359" s="76">
        <v>62532385550.361061</v>
      </c>
      <c r="H2359" s="46">
        <v>36560109.878621064</v>
      </c>
      <c r="I2359" s="76">
        <v>841681219117.99097</v>
      </c>
      <c r="J2359" s="56">
        <v>0.39705092465645275</v>
      </c>
      <c r="K2359" s="76">
        <v>31099389092.374908</v>
      </c>
      <c r="L2359" s="76">
        <v>69016470104.000595</v>
      </c>
      <c r="M2359" s="76">
        <v>15918157820.176846</v>
      </c>
      <c r="N2359" s="76">
        <v>47962702701.920486</v>
      </c>
      <c r="O2359" s="76">
        <v>18115.894648343616</v>
      </c>
      <c r="P2359" s="46">
        <v>352530.57672426256</v>
      </c>
      <c r="Q2359" s="46">
        <v>201551.77932245994</v>
      </c>
      <c r="R2359" s="76">
        <v>1208663543317.3577</v>
      </c>
      <c r="S2359" s="56">
        <v>0.48460665358000232</v>
      </c>
      <c r="T2359" s="56">
        <v>0.2572213131071811</v>
      </c>
      <c r="U2359" s="46">
        <v>14.11735326292442</v>
      </c>
      <c r="V2359" s="76">
        <v>4829541920788.1279</v>
      </c>
      <c r="W2359" s="84">
        <v>1523.6390104865445</v>
      </c>
      <c r="X2359" s="82">
        <v>5.1955388241097931E-2</v>
      </c>
      <c r="Y2359" s="476">
        <v>2.0000000000000001E-4</v>
      </c>
    </row>
    <row r="2360" spans="1:25" x14ac:dyDescent="0.2">
      <c r="A2360" s="475">
        <v>2356</v>
      </c>
      <c r="B2360" s="56">
        <v>0.50424836430743225</v>
      </c>
      <c r="C2360" s="46">
        <v>4343.8240917983321</v>
      </c>
      <c r="D2360" s="56">
        <v>0.97683556518443493</v>
      </c>
      <c r="E2360" s="56">
        <v>0.41403977690753863</v>
      </c>
      <c r="F2360" s="250">
        <v>2025.44</v>
      </c>
      <c r="G2360" s="76">
        <v>263043774987.37527</v>
      </c>
      <c r="H2360" s="46">
        <v>29271145.106903497</v>
      </c>
      <c r="I2360" s="76">
        <v>737767199806.31458</v>
      </c>
      <c r="J2360" s="56">
        <v>0.41528916012181638</v>
      </c>
      <c r="K2360" s="76">
        <v>37620695983.68943</v>
      </c>
      <c r="L2360" s="76">
        <v>71051559675.996048</v>
      </c>
      <c r="M2360" s="76">
        <v>124123373406.881</v>
      </c>
      <c r="N2360" s="76">
        <v>133169519893.52052</v>
      </c>
      <c r="O2360" s="76">
        <v>33586.056498223501</v>
      </c>
      <c r="P2360" s="46">
        <v>792726.95537533192</v>
      </c>
      <c r="Q2360" s="46">
        <v>554394.39139148593</v>
      </c>
      <c r="R2360" s="76">
        <v>1379815425876.3938</v>
      </c>
      <c r="S2360" s="56">
        <v>0.53109366391981128</v>
      </c>
      <c r="T2360" s="56">
        <v>0.3955083222140614</v>
      </c>
      <c r="U2360" s="46">
        <v>15.800576801324537</v>
      </c>
      <c r="V2360" s="76">
        <v>9552980903415.4473</v>
      </c>
      <c r="W2360" s="84">
        <v>3013.5138981981531</v>
      </c>
      <c r="X2360" s="82">
        <v>4.5995369969027526E-2</v>
      </c>
      <c r="Y2360" s="476">
        <v>2.0000000000000001E-4</v>
      </c>
    </row>
    <row r="2361" spans="1:25" x14ac:dyDescent="0.2">
      <c r="A2361" s="475">
        <v>2357</v>
      </c>
      <c r="B2361" s="56">
        <v>0.62226397470196326</v>
      </c>
      <c r="C2361" s="46">
        <v>4133.7578340833761</v>
      </c>
      <c r="D2361" s="56">
        <v>0.59419985358271588</v>
      </c>
      <c r="E2361" s="56">
        <v>0.7</v>
      </c>
      <c r="F2361" s="250">
        <v>2023.75</v>
      </c>
      <c r="G2361" s="76">
        <v>189425900142.36047</v>
      </c>
      <c r="H2361" s="46">
        <v>12356398.155580001</v>
      </c>
      <c r="I2361" s="76">
        <v>402692031878.63483</v>
      </c>
      <c r="J2361" s="56">
        <v>0.38842028212145352</v>
      </c>
      <c r="K2361" s="76">
        <v>8662370625.7631912</v>
      </c>
      <c r="L2361" s="76">
        <v>0</v>
      </c>
      <c r="M2361" s="76">
        <v>238619864292.58676</v>
      </c>
      <c r="N2361" s="76">
        <v>60653750566.714333</v>
      </c>
      <c r="O2361" s="76">
        <v>11216.473908989756</v>
      </c>
      <c r="P2361" s="46">
        <v>344625.80839172273</v>
      </c>
      <c r="Q2361" s="46">
        <v>207593.75664636356</v>
      </c>
      <c r="R2361" s="76">
        <v>947151131261.17188</v>
      </c>
      <c r="S2361" s="56">
        <v>0.5849638213206807</v>
      </c>
      <c r="T2361" s="56">
        <v>0.32857605685021257</v>
      </c>
      <c r="U2361" s="46">
        <v>16.600775561381035</v>
      </c>
      <c r="V2361" s="76">
        <v>5765902096530.2598</v>
      </c>
      <c r="W2361" s="84">
        <v>1820.3882233110778</v>
      </c>
      <c r="X2361" s="82">
        <v>4.3349844377093778E-2</v>
      </c>
      <c r="Y2361" s="476">
        <v>2.0000000000000001E-4</v>
      </c>
    </row>
    <row r="2362" spans="1:25" x14ac:dyDescent="0.2">
      <c r="A2362" s="475">
        <v>2358</v>
      </c>
      <c r="B2362" s="56">
        <v>0.3988651626649633</v>
      </c>
      <c r="C2362" s="46">
        <v>4310.5638786265117</v>
      </c>
      <c r="D2362" s="56">
        <v>0.85491685823669306</v>
      </c>
      <c r="E2362" s="56">
        <v>0.64279426033324516</v>
      </c>
      <c r="F2362" s="250">
        <v>2023.79</v>
      </c>
      <c r="G2362" s="76">
        <v>419636259243.15137</v>
      </c>
      <c r="H2362" s="46">
        <v>22997320.337026257</v>
      </c>
      <c r="I2362" s="76">
        <v>556553350324.08093</v>
      </c>
      <c r="J2362" s="56">
        <v>0.36318995718959091</v>
      </c>
      <c r="K2362" s="76">
        <v>16851398959.403502</v>
      </c>
      <c r="L2362" s="76">
        <v>0</v>
      </c>
      <c r="M2362" s="76">
        <v>319755415293.38708</v>
      </c>
      <c r="N2362" s="76">
        <v>39159744134.970612</v>
      </c>
      <c r="O2362" s="76">
        <v>30648.150389013565</v>
      </c>
      <c r="P2362" s="46">
        <v>293683.20515616419</v>
      </c>
      <c r="Q2362" s="46">
        <v>162547.0328292374</v>
      </c>
      <c r="R2362" s="76">
        <v>1311865871501.7444</v>
      </c>
      <c r="S2362" s="56">
        <v>0.59286473005274987</v>
      </c>
      <c r="T2362" s="56">
        <v>0.45123190676673525</v>
      </c>
      <c r="U2362" s="46">
        <v>17.219002635939159</v>
      </c>
      <c r="V2362" s="76">
        <v>11155037998572.008</v>
      </c>
      <c r="W2362" s="84">
        <v>3520.1117048799169</v>
      </c>
      <c r="X2362" s="82">
        <v>4.264278623326144E-2</v>
      </c>
      <c r="Y2362" s="476">
        <v>2.0000000000000001E-4</v>
      </c>
    </row>
    <row r="2363" spans="1:25" x14ac:dyDescent="0.2">
      <c r="A2363" s="475">
        <v>2359</v>
      </c>
      <c r="B2363" s="56">
        <v>0.59683000144822584</v>
      </c>
      <c r="C2363" s="46">
        <v>11180.247008902868</v>
      </c>
      <c r="D2363" s="56">
        <v>0.40059565557262689</v>
      </c>
      <c r="E2363" s="56">
        <v>0.35229293591384364</v>
      </c>
      <c r="F2363" s="250">
        <v>2024.95</v>
      </c>
      <c r="G2363" s="76">
        <v>97798324481.163437</v>
      </c>
      <c r="H2363" s="46">
        <v>7149912.1618107567</v>
      </c>
      <c r="I2363" s="76">
        <v>289300162539.43622</v>
      </c>
      <c r="J2363" s="56">
        <v>0.52785885597121895</v>
      </c>
      <c r="K2363" s="76">
        <v>9273542948.7987633</v>
      </c>
      <c r="L2363" s="76">
        <v>191417968.5917016</v>
      </c>
      <c r="M2363" s="76">
        <v>87131933810.655396</v>
      </c>
      <c r="N2363" s="76">
        <v>57285342628.907364</v>
      </c>
      <c r="O2363" s="76">
        <v>37436.852573153003</v>
      </c>
      <c r="P2363" s="46">
        <v>383480.66643657035</v>
      </c>
      <c r="Q2363" s="46">
        <v>243610.44527476252</v>
      </c>
      <c r="R2363" s="76">
        <v>528245983670.58661</v>
      </c>
      <c r="S2363" s="56">
        <v>0.5872704881213241</v>
      </c>
      <c r="T2363" s="56">
        <v>0.47489767860738857</v>
      </c>
      <c r="U2363" s="46">
        <v>15.263483538896276</v>
      </c>
      <c r="V2363" s="76">
        <v>4302605561693.8311</v>
      </c>
      <c r="W2363" s="84">
        <v>1356.7092186936295</v>
      </c>
      <c r="X2363" s="82">
        <v>4.6760544915390161E-2</v>
      </c>
      <c r="Y2363" s="476">
        <v>2.0000000000000001E-4</v>
      </c>
    </row>
    <row r="2364" spans="1:25" x14ac:dyDescent="0.2">
      <c r="A2364" s="475">
        <v>2360</v>
      </c>
      <c r="B2364" s="56">
        <v>0.72913090732572794</v>
      </c>
      <c r="C2364" s="46">
        <v>4689.9262755935315</v>
      </c>
      <c r="D2364" s="56">
        <v>0.82421671757653414</v>
      </c>
      <c r="E2364" s="56">
        <v>0.34372433807223024</v>
      </c>
      <c r="F2364" s="250">
        <v>2023.75</v>
      </c>
      <c r="G2364" s="76">
        <v>439805321697.52722</v>
      </c>
      <c r="H2364" s="46">
        <v>21270892.97596132</v>
      </c>
      <c r="I2364" s="76">
        <v>671025557790.45032</v>
      </c>
      <c r="J2364" s="56">
        <v>0.4681657635721167</v>
      </c>
      <c r="K2364" s="76">
        <v>18553697335.865543</v>
      </c>
      <c r="L2364" s="76">
        <v>0</v>
      </c>
      <c r="M2364" s="76">
        <v>513363978491.46698</v>
      </c>
      <c r="N2364" s="76">
        <v>24886162353.720192</v>
      </c>
      <c r="O2364" s="76">
        <v>34185.397344135134</v>
      </c>
      <c r="P2364" s="46">
        <v>200614.56682565607</v>
      </c>
      <c r="Q2364" s="46">
        <v>95376.117842648848</v>
      </c>
      <c r="R2364" s="76">
        <v>1707509137847.5344</v>
      </c>
      <c r="S2364" s="56">
        <v>0.65746790221991547</v>
      </c>
      <c r="T2364" s="56">
        <v>0.40136162940136422</v>
      </c>
      <c r="U2364" s="46">
        <v>16.816507043778504</v>
      </c>
      <c r="V2364" s="76">
        <v>12661071242150.029</v>
      </c>
      <c r="W2364" s="84">
        <v>3993.2560355071764</v>
      </c>
      <c r="X2364" s="82">
        <v>4.3246038430744489E-2</v>
      </c>
      <c r="Y2364" s="476">
        <v>2.0000000000000001E-4</v>
      </c>
    </row>
    <row r="2365" spans="1:25" x14ac:dyDescent="0.2">
      <c r="A2365" s="475">
        <v>2361</v>
      </c>
      <c r="B2365" s="56">
        <v>0.44888441395558476</v>
      </c>
      <c r="C2365" s="46">
        <v>4852.2147278938046</v>
      </c>
      <c r="D2365" s="56">
        <v>0.77833149531038714</v>
      </c>
      <c r="E2365" s="56">
        <v>0.3910791919253942</v>
      </c>
      <c r="F2365" s="250">
        <v>2023.96</v>
      </c>
      <c r="G2365" s="76">
        <v>515619294686.64111</v>
      </c>
      <c r="H2365" s="46">
        <v>19282548.881191701</v>
      </c>
      <c r="I2365" s="76">
        <v>612076471252.37231</v>
      </c>
      <c r="J2365" s="56">
        <v>0.44888441395558476</v>
      </c>
      <c r="K2365" s="76">
        <v>13486589859.269945</v>
      </c>
      <c r="L2365" s="76">
        <v>0</v>
      </c>
      <c r="M2365" s="76">
        <v>487044007716.55963</v>
      </c>
      <c r="N2365" s="76">
        <v>46892689131.395927</v>
      </c>
      <c r="O2365" s="76">
        <v>37397.052563673853</v>
      </c>
      <c r="P2365" s="46">
        <v>309298.3496744858</v>
      </c>
      <c r="Q2365" s="46">
        <v>175992.84886073921</v>
      </c>
      <c r="R2365" s="76">
        <v>1563584468786.741</v>
      </c>
      <c r="S2365" s="56">
        <v>0.64294272330360924</v>
      </c>
      <c r="T2365" s="56">
        <v>0.48948424158514137</v>
      </c>
      <c r="U2365" s="46">
        <v>17.018106422775183</v>
      </c>
      <c r="V2365" s="76">
        <v>14306727597642.33</v>
      </c>
      <c r="W2365" s="84">
        <v>4516.7849050813711</v>
      </c>
      <c r="X2365" s="82">
        <v>4.2830872507390122E-2</v>
      </c>
      <c r="Y2365" s="476">
        <v>2.0000000000000001E-4</v>
      </c>
    </row>
    <row r="2366" spans="1:25" x14ac:dyDescent="0.2">
      <c r="A2366" s="475">
        <v>2362</v>
      </c>
      <c r="B2366" s="56">
        <v>0.64345640044306185</v>
      </c>
      <c r="C2366" s="46">
        <v>7811.0656526149214</v>
      </c>
      <c r="D2366" s="56">
        <v>1.0235295744341062</v>
      </c>
      <c r="E2366" s="56">
        <v>0.53290924734983758</v>
      </c>
      <c r="F2366" s="250">
        <v>2025.49</v>
      </c>
      <c r="G2366" s="76">
        <v>216072043636.92285</v>
      </c>
      <c r="H2366" s="46">
        <v>30232761.442548856</v>
      </c>
      <c r="I2366" s="76">
        <v>721818412681.13403</v>
      </c>
      <c r="J2366" s="56">
        <v>0.34505403842374105</v>
      </c>
      <c r="K2366" s="76">
        <v>17808414185.10598</v>
      </c>
      <c r="L2366" s="76">
        <v>31885496000.697788</v>
      </c>
      <c r="M2366" s="76">
        <v>114500550802.30176</v>
      </c>
      <c r="N2366" s="76">
        <v>102710861658.14252</v>
      </c>
      <c r="O2366" s="76">
        <v>25966.877418143686</v>
      </c>
      <c r="P2366" s="46">
        <v>613930.87625787256</v>
      </c>
      <c r="Q2366" s="46">
        <v>407456.95527121983</v>
      </c>
      <c r="R2366" s="76">
        <v>1270991184372.3188</v>
      </c>
      <c r="S2366" s="56">
        <v>0.49214714504405005</v>
      </c>
      <c r="T2366" s="56">
        <v>0.31600382941244021</v>
      </c>
      <c r="U2366" s="46">
        <v>16.165983783858302</v>
      </c>
      <c r="V2366" s="76">
        <v>6974568872686.3633</v>
      </c>
      <c r="W2366" s="84">
        <v>2201.0629510102258</v>
      </c>
      <c r="X2366" s="82">
        <v>4.5980569168818819E-2</v>
      </c>
      <c r="Y2366" s="476">
        <v>2.0000000000000001E-4</v>
      </c>
    </row>
    <row r="2367" spans="1:25" x14ac:dyDescent="0.2">
      <c r="A2367" s="475">
        <v>2363</v>
      </c>
      <c r="B2367" s="56">
        <v>0.48709057667043715</v>
      </c>
      <c r="C2367" s="46">
        <v>4895.5424757941273</v>
      </c>
      <c r="D2367" s="56">
        <v>0.69055664655798421</v>
      </c>
      <c r="E2367" s="56">
        <v>0.53683770255417851</v>
      </c>
      <c r="F2367" s="250">
        <v>2025.51</v>
      </c>
      <c r="G2367" s="76">
        <v>117612377369.52057</v>
      </c>
      <c r="H2367" s="46">
        <v>15547570.832957817</v>
      </c>
      <c r="I2367" s="76">
        <v>317945605483.44836</v>
      </c>
      <c r="J2367" s="56">
        <v>0.16168349772040724</v>
      </c>
      <c r="K2367" s="76">
        <v>23371489774.871826</v>
      </c>
      <c r="L2367" s="76">
        <v>28096424521.464355</v>
      </c>
      <c r="M2367" s="76">
        <v>77686142820.770111</v>
      </c>
      <c r="N2367" s="76">
        <v>10114500658.243557</v>
      </c>
      <c r="O2367" s="76">
        <v>18754.603942825328</v>
      </c>
      <c r="P2367" s="46">
        <v>114235.84875626618</v>
      </c>
      <c r="Q2367" s="46">
        <v>40339.267859853666</v>
      </c>
      <c r="R2367" s="76">
        <v>591287065694.13025</v>
      </c>
      <c r="S2367" s="56">
        <v>0.43530005453174614</v>
      </c>
      <c r="T2367" s="56">
        <v>0.25666552709805401</v>
      </c>
      <c r="U2367" s="46">
        <v>17.422006194236687</v>
      </c>
      <c r="V2367" s="76">
        <v>2886494771193.9053</v>
      </c>
      <c r="W2367" s="84">
        <v>910.35100763653884</v>
      </c>
      <c r="X2367" s="82">
        <v>4.2560467124460453E-2</v>
      </c>
      <c r="Y2367" s="476">
        <v>2.0000000000000001E-4</v>
      </c>
    </row>
    <row r="2368" spans="1:25" x14ac:dyDescent="0.2">
      <c r="A2368" s="475">
        <v>2364</v>
      </c>
      <c r="B2368" s="56">
        <v>0.50680010493917715</v>
      </c>
      <c r="C2368" s="46">
        <v>3452.8078527934476</v>
      </c>
      <c r="D2368" s="56">
        <v>0.46943867257200378</v>
      </c>
      <c r="E2368" s="56">
        <v>0.6661918903154237</v>
      </c>
      <c r="F2368" s="250">
        <v>2024.7</v>
      </c>
      <c r="G2368" s="76">
        <v>142063027432.30362</v>
      </c>
      <c r="H2368" s="46">
        <v>9173820.7453587204</v>
      </c>
      <c r="I2368" s="76">
        <v>333198324614.56415</v>
      </c>
      <c r="J2368" s="56">
        <v>0.48200727449959524</v>
      </c>
      <c r="K2368" s="76">
        <v>20485471361.588333</v>
      </c>
      <c r="L2368" s="76">
        <v>45268242745.872223</v>
      </c>
      <c r="M2368" s="76">
        <v>77006296380.365845</v>
      </c>
      <c r="N2368" s="76">
        <v>77886264731.233383</v>
      </c>
      <c r="O2368" s="76">
        <v>22883.350306160606</v>
      </c>
      <c r="P2368" s="46">
        <v>463639.24270562956</v>
      </c>
      <c r="Q2368" s="46">
        <v>305412.30408165039</v>
      </c>
      <c r="R2368" s="76">
        <v>656311196798.79785</v>
      </c>
      <c r="S2368" s="56">
        <v>0.56276997096728298</v>
      </c>
      <c r="T2368" s="56">
        <v>0.46985710516720663</v>
      </c>
      <c r="U2368" s="46">
        <v>15.644206167232898</v>
      </c>
      <c r="V2368" s="76">
        <v>5527021509219.8799</v>
      </c>
      <c r="W2368" s="84">
        <v>1742.776961812714</v>
      </c>
      <c r="X2368" s="82">
        <v>4.4862641967109561E-2</v>
      </c>
      <c r="Y2368" s="476">
        <v>2.0000000000000001E-4</v>
      </c>
    </row>
    <row r="2369" spans="1:25" x14ac:dyDescent="0.2">
      <c r="A2369" s="475">
        <v>2365</v>
      </c>
      <c r="B2369" s="56">
        <v>0.54536776915595486</v>
      </c>
      <c r="C2369" s="46">
        <v>1500</v>
      </c>
      <c r="D2369" s="56">
        <v>0.60290917378939202</v>
      </c>
      <c r="E2369" s="56">
        <v>0.31447714587426234</v>
      </c>
      <c r="F2369" s="250">
        <v>2024.58</v>
      </c>
      <c r="G2369" s="76">
        <v>352931818724.3407</v>
      </c>
      <c r="H2369" s="46">
        <v>13560323.667055678</v>
      </c>
      <c r="I2369" s="76">
        <v>395001285599.03448</v>
      </c>
      <c r="J2369" s="56">
        <v>0.31997497703072986</v>
      </c>
      <c r="K2369" s="76">
        <v>11794621158.868204</v>
      </c>
      <c r="L2369" s="76">
        <v>0</v>
      </c>
      <c r="M2369" s="76">
        <v>254432923621.24103</v>
      </c>
      <c r="N2369" s="76">
        <v>40758407943.126381</v>
      </c>
      <c r="O2369" s="76">
        <v>36343.210353325703</v>
      </c>
      <c r="P2369" s="46">
        <v>250428.99370910239</v>
      </c>
      <c r="Q2369" s="46">
        <v>135762.38576898907</v>
      </c>
      <c r="R2369" s="76">
        <v>1075772768850.4706</v>
      </c>
      <c r="S2369" s="56">
        <v>0.59971073154179344</v>
      </c>
      <c r="T2369" s="56">
        <v>0.41268067154943422</v>
      </c>
      <c r="U2369" s="46">
        <v>17.73293503748949</v>
      </c>
      <c r="V2369" s="76">
        <v>8572806664895.6162</v>
      </c>
      <c r="W2369" s="84">
        <v>2704.9416105540454</v>
      </c>
      <c r="X2369" s="82">
        <v>4.1548846021298817E-2</v>
      </c>
      <c r="Y2369" s="476">
        <v>2.0000000000000001E-4</v>
      </c>
    </row>
    <row r="2370" spans="1:25" x14ac:dyDescent="0.2">
      <c r="A2370" s="475">
        <v>2366</v>
      </c>
      <c r="B2370" s="56">
        <v>0.43373631146607305</v>
      </c>
      <c r="C2370" s="46">
        <v>8845.2697422382807</v>
      </c>
      <c r="D2370" s="56">
        <v>0.90903125668532081</v>
      </c>
      <c r="E2370" s="56">
        <v>0.51390168640656719</v>
      </c>
      <c r="F2370" s="250">
        <v>2025.13</v>
      </c>
      <c r="G2370" s="76">
        <v>205781897433.34576</v>
      </c>
      <c r="H2370" s="46">
        <v>24983536.595410232</v>
      </c>
      <c r="I2370" s="76">
        <v>584023969189.03564</v>
      </c>
      <c r="J2370" s="56">
        <v>0.26718044270446684</v>
      </c>
      <c r="K2370" s="76">
        <v>29161461548.942852</v>
      </c>
      <c r="L2370" s="76">
        <v>24121099955.367889</v>
      </c>
      <c r="M2370" s="76">
        <v>132708216454.89645</v>
      </c>
      <c r="N2370" s="76">
        <v>50834077861.106049</v>
      </c>
      <c r="O2370" s="76">
        <v>10000</v>
      </c>
      <c r="P2370" s="46">
        <v>329920.55472156999</v>
      </c>
      <c r="Q2370" s="46">
        <v>188541.22138895202</v>
      </c>
      <c r="R2370" s="76">
        <v>1074439630254.0464</v>
      </c>
      <c r="S2370" s="56">
        <v>0.47005917792405677</v>
      </c>
      <c r="T2370" s="56">
        <v>0.30366231884172495</v>
      </c>
      <c r="U2370" s="46">
        <v>16.709182426771033</v>
      </c>
      <c r="V2370" s="76">
        <v>5844003208353.415</v>
      </c>
      <c r="W2370" s="84">
        <v>1844.7796400764166</v>
      </c>
      <c r="X2370" s="82">
        <v>4.4014370452143847E-2</v>
      </c>
      <c r="Y2370" s="476">
        <v>2.0000000000000001E-4</v>
      </c>
    </row>
    <row r="2371" spans="1:25" x14ac:dyDescent="0.2">
      <c r="A2371" s="475">
        <v>2367</v>
      </c>
      <c r="B2371" s="56">
        <v>0.51430602541403958</v>
      </c>
      <c r="C2371" s="46">
        <v>2399.7870342455553</v>
      </c>
      <c r="D2371" s="56">
        <v>0.27058644800537679</v>
      </c>
      <c r="E2371" s="56">
        <v>0.54970785766594832</v>
      </c>
      <c r="F2371" s="250">
        <v>2024.49</v>
      </c>
      <c r="G2371" s="76">
        <v>138050479223.87616</v>
      </c>
      <c r="H2371" s="46">
        <v>4298411.8143619066</v>
      </c>
      <c r="I2371" s="76">
        <v>176092059628.8378</v>
      </c>
      <c r="J2371" s="56">
        <v>0.46853056638826507</v>
      </c>
      <c r="K2371" s="76">
        <v>6464600570.468379</v>
      </c>
      <c r="L2371" s="76">
        <v>0</v>
      </c>
      <c r="M2371" s="76">
        <v>142936397994.89127</v>
      </c>
      <c r="N2371" s="76">
        <v>42215211216.701767</v>
      </c>
      <c r="O2371" s="76">
        <v>13726.494566808964</v>
      </c>
      <c r="P2371" s="46">
        <v>316549.54861054185</v>
      </c>
      <c r="Q2371" s="46">
        <v>158280.71405275952</v>
      </c>
      <c r="R2371" s="76">
        <v>503996806758.27771</v>
      </c>
      <c r="S2371" s="56">
        <v>0.63389491779270524</v>
      </c>
      <c r="T2371" s="56">
        <v>0.42651673336914864</v>
      </c>
      <c r="U2371" s="46">
        <v>16.810686436095004</v>
      </c>
      <c r="V2371" s="76">
        <v>4072640063800.0269</v>
      </c>
      <c r="W2371" s="84">
        <v>1285.5748849621154</v>
      </c>
      <c r="X2371" s="82">
        <v>4.2341026147184338E-2</v>
      </c>
      <c r="Y2371" s="476">
        <v>2.0000000000000001E-4</v>
      </c>
    </row>
    <row r="2372" spans="1:25" x14ac:dyDescent="0.2">
      <c r="A2372" s="475">
        <v>2368</v>
      </c>
      <c r="B2372" s="56">
        <v>0.55362453591663641</v>
      </c>
      <c r="C2372" s="46">
        <v>11235.614658737586</v>
      </c>
      <c r="D2372" s="56">
        <v>0.71007027120768385</v>
      </c>
      <c r="E2372" s="56">
        <v>0.37012104294486253</v>
      </c>
      <c r="F2372" s="250">
        <v>2025.81</v>
      </c>
      <c r="G2372" s="76">
        <v>90340388709.67543</v>
      </c>
      <c r="H2372" s="46">
        <v>14450274.353966413</v>
      </c>
      <c r="I2372" s="76">
        <v>396515273080.14508</v>
      </c>
      <c r="J2372" s="56">
        <v>0.38422627135487653</v>
      </c>
      <c r="K2372" s="76">
        <v>14897161092.048487</v>
      </c>
      <c r="L2372" s="76">
        <v>8428044772.876277</v>
      </c>
      <c r="M2372" s="76">
        <v>63094266693.275032</v>
      </c>
      <c r="N2372" s="76">
        <v>14070319051.949823</v>
      </c>
      <c r="O2372" s="76">
        <v>24840.025392241201</v>
      </c>
      <c r="P2372" s="46">
        <v>148579.87036356947</v>
      </c>
      <c r="Q2372" s="46">
        <v>61203.998889774259</v>
      </c>
      <c r="R2372" s="76">
        <v>636657692124.74902</v>
      </c>
      <c r="S2372" s="56">
        <v>0.51624340238741195</v>
      </c>
      <c r="T2372" s="56">
        <v>0.31669132780344084</v>
      </c>
      <c r="U2372" s="46">
        <v>15.624183248803725</v>
      </c>
      <c r="V2372" s="76">
        <v>3435826080747.2881</v>
      </c>
      <c r="W2372" s="84">
        <v>1084.0917760112991</v>
      </c>
      <c r="X2372" s="82">
        <v>4.7545264982174477E-2</v>
      </c>
      <c r="Y2372" s="476">
        <v>2.0000000000000001E-4</v>
      </c>
    </row>
    <row r="2373" spans="1:25" x14ac:dyDescent="0.2">
      <c r="A2373" s="475">
        <v>2369</v>
      </c>
      <c r="B2373" s="56">
        <v>0.50678692175361384</v>
      </c>
      <c r="C2373" s="46">
        <v>3306.5652737456066</v>
      </c>
      <c r="D2373" s="56">
        <v>0.93780195666323829</v>
      </c>
      <c r="E2373" s="56">
        <v>0.51687221292902685</v>
      </c>
      <c r="F2373" s="250">
        <v>2028.02</v>
      </c>
      <c r="G2373" s="76">
        <v>34567682148.013565</v>
      </c>
      <c r="H2373" s="46">
        <v>27297949.679853991</v>
      </c>
      <c r="I2373" s="76">
        <v>666412819555.54773</v>
      </c>
      <c r="J2373" s="56">
        <v>0.38511462827163889</v>
      </c>
      <c r="K2373" s="76">
        <v>39785038760.392761</v>
      </c>
      <c r="L2373" s="76">
        <v>72017302520.735291</v>
      </c>
      <c r="M2373" s="76">
        <v>0</v>
      </c>
      <c r="N2373" s="76">
        <v>41854291562.606865</v>
      </c>
      <c r="O2373" s="76">
        <v>33472.893382136557</v>
      </c>
      <c r="P2373" s="46">
        <v>308206.18360138219</v>
      </c>
      <c r="Q2373" s="46">
        <v>171581.45888648712</v>
      </c>
      <c r="R2373" s="76">
        <v>820069452399.28259</v>
      </c>
      <c r="S2373" s="56">
        <v>0.41667961318541685</v>
      </c>
      <c r="T2373" s="56">
        <v>0.34648445948432582</v>
      </c>
      <c r="U2373" s="46">
        <v>13.530912506087626</v>
      </c>
      <c r="V2373" s="76">
        <v>4422129977688.0049</v>
      </c>
      <c r="W2373" s="84">
        <v>1394.666152665925</v>
      </c>
      <c r="X2373" s="82">
        <v>5.2012151593749924E-2</v>
      </c>
      <c r="Y2373" s="476">
        <v>2.0000000000000001E-4</v>
      </c>
    </row>
    <row r="2374" spans="1:25" x14ac:dyDescent="0.2">
      <c r="A2374" s="475">
        <v>2370</v>
      </c>
      <c r="B2374" s="56">
        <v>0.4187286523702306</v>
      </c>
      <c r="C2374" s="46">
        <v>3101.2951495535422</v>
      </c>
      <c r="D2374" s="56">
        <v>0.53103240875010327</v>
      </c>
      <c r="E2374" s="56">
        <v>0.58550458220487756</v>
      </c>
      <c r="F2374" s="250">
        <v>2027.68</v>
      </c>
      <c r="G2374" s="76">
        <v>22799430680.87299</v>
      </c>
      <c r="H2374" s="46">
        <v>10252511.150259268</v>
      </c>
      <c r="I2374" s="76">
        <v>266573137694.14581</v>
      </c>
      <c r="J2374" s="56">
        <v>0.25691261316787151</v>
      </c>
      <c r="K2374" s="76">
        <v>14329405915.927004</v>
      </c>
      <c r="L2374" s="76">
        <v>28400503852.513149</v>
      </c>
      <c r="M2374" s="76">
        <v>0</v>
      </c>
      <c r="N2374" s="76">
        <v>44424303261.997498</v>
      </c>
      <c r="O2374" s="76">
        <v>29775.804999521017</v>
      </c>
      <c r="P2374" s="46">
        <v>286119.32893664105</v>
      </c>
      <c r="Q2374" s="46">
        <v>164262.94719142359</v>
      </c>
      <c r="R2374" s="76">
        <v>377693221415.00299</v>
      </c>
      <c r="S2374" s="56">
        <v>0.32988189026860998</v>
      </c>
      <c r="T2374" s="56">
        <v>0.19218945152098707</v>
      </c>
      <c r="U2374" s="46">
        <v>14.595737183354405</v>
      </c>
      <c r="V2374" s="76">
        <v>1265228052802.7295</v>
      </c>
      <c r="W2374" s="84">
        <v>399.41890155177822</v>
      </c>
      <c r="X2374" s="82">
        <v>4.676195577671044E-2</v>
      </c>
      <c r="Y2374" s="476">
        <v>2.0000000000000001E-4</v>
      </c>
    </row>
    <row r="2375" spans="1:25" x14ac:dyDescent="0.2">
      <c r="A2375" s="475">
        <v>2371</v>
      </c>
      <c r="B2375" s="56">
        <v>0.691205853166033</v>
      </c>
      <c r="C2375" s="46">
        <v>4406.8896418479771</v>
      </c>
      <c r="D2375" s="56">
        <v>1.3709947706651948</v>
      </c>
      <c r="E2375" s="56">
        <v>0.23802704362724258</v>
      </c>
      <c r="F2375" s="250">
        <v>2026.05</v>
      </c>
      <c r="G2375" s="76">
        <v>171919371437.99075</v>
      </c>
      <c r="H2375" s="46">
        <v>49652036.679485276</v>
      </c>
      <c r="I2375" s="76">
        <v>1016385188382.3495</v>
      </c>
      <c r="J2375" s="56">
        <v>0.35625333609155374</v>
      </c>
      <c r="K2375" s="76">
        <v>47610201156.977982</v>
      </c>
      <c r="L2375" s="76">
        <v>11529826605.218073</v>
      </c>
      <c r="M2375" s="76">
        <v>95993130169.91777</v>
      </c>
      <c r="N2375" s="76">
        <v>23255677384.987514</v>
      </c>
      <c r="O2375" s="76">
        <v>32916.001628195299</v>
      </c>
      <c r="P2375" s="46">
        <v>189157.54375912587</v>
      </c>
      <c r="Q2375" s="46">
        <v>97506.262853366454</v>
      </c>
      <c r="R2375" s="76">
        <v>1446870113087.3914</v>
      </c>
      <c r="S2375" s="56">
        <v>0.46490442311373997</v>
      </c>
      <c r="T2375" s="56">
        <v>0.30931173920685606</v>
      </c>
      <c r="U2375" s="46">
        <v>15.181326869860317</v>
      </c>
      <c r="V2375" s="76">
        <v>7408018593657.2109</v>
      </c>
      <c r="W2375" s="84">
        <v>2337.2817004744115</v>
      </c>
      <c r="X2375" s="82">
        <v>4.8898574509344636E-2</v>
      </c>
      <c r="Y2375" s="476">
        <v>2.0000000000000001E-4</v>
      </c>
    </row>
    <row r="2376" spans="1:25" x14ac:dyDescent="0.2">
      <c r="A2376" s="475">
        <v>2372</v>
      </c>
      <c r="B2376" s="56">
        <v>0.40833886506016914</v>
      </c>
      <c r="C2376" s="46">
        <v>2150.7970239029041</v>
      </c>
      <c r="D2376" s="56">
        <v>0.60616462607049892</v>
      </c>
      <c r="E2376" s="56">
        <v>0.2620029159637654</v>
      </c>
      <c r="F2376" s="250">
        <v>2025.04</v>
      </c>
      <c r="G2376" s="76">
        <v>111234435158.29575</v>
      </c>
      <c r="H2376" s="46">
        <v>13727267.352237526</v>
      </c>
      <c r="I2376" s="76">
        <v>462394722189.93036</v>
      </c>
      <c r="J2376" s="56">
        <v>0.40833886506016914</v>
      </c>
      <c r="K2376" s="76">
        <v>21133747579.391502</v>
      </c>
      <c r="L2376" s="76">
        <v>11962502981.901649</v>
      </c>
      <c r="M2376" s="76">
        <v>116475123376.90685</v>
      </c>
      <c r="N2376" s="76">
        <v>44179412592.239204</v>
      </c>
      <c r="O2376" s="76">
        <v>35871.265061544269</v>
      </c>
      <c r="P2376" s="46">
        <v>270653.60941388883</v>
      </c>
      <c r="Q2376" s="46">
        <v>150813.40495338585</v>
      </c>
      <c r="R2376" s="76">
        <v>826939444968.14954</v>
      </c>
      <c r="S2376" s="56">
        <v>0.54509347449572187</v>
      </c>
      <c r="T2376" s="56">
        <v>0.32095632640870037</v>
      </c>
      <c r="U2376" s="46">
        <v>15.362903312910621</v>
      </c>
      <c r="V2376" s="76">
        <v>4580665313460.0947</v>
      </c>
      <c r="W2376" s="84">
        <v>1444.830619415445</v>
      </c>
      <c r="X2376" s="82">
        <v>4.6587780985807688E-2</v>
      </c>
      <c r="Y2376" s="476">
        <v>2.0000000000000001E-4</v>
      </c>
    </row>
    <row r="2377" spans="1:25" x14ac:dyDescent="0.2">
      <c r="A2377" s="475">
        <v>2373</v>
      </c>
      <c r="B2377" s="56">
        <v>0.56598626788452155</v>
      </c>
      <c r="C2377" s="46">
        <v>2215.7903314608166</v>
      </c>
      <c r="D2377" s="56">
        <v>0.93628498382950531</v>
      </c>
      <c r="E2377" s="56">
        <v>0.13316759324960487</v>
      </c>
      <c r="F2377" s="250">
        <v>2024.4</v>
      </c>
      <c r="G2377" s="76">
        <v>335054699377.84711</v>
      </c>
      <c r="H2377" s="46">
        <v>28240299.27502038</v>
      </c>
      <c r="I2377" s="76">
        <v>610920400154.32751</v>
      </c>
      <c r="J2377" s="56">
        <v>0.35404936832433898</v>
      </c>
      <c r="K2377" s="76">
        <v>6060543590.7734308</v>
      </c>
      <c r="L2377" s="76">
        <v>0</v>
      </c>
      <c r="M2377" s="76">
        <v>282097273765.18402</v>
      </c>
      <c r="N2377" s="76">
        <v>42206466913.131302</v>
      </c>
      <c r="O2377" s="76">
        <v>27784.243088756943</v>
      </c>
      <c r="P2377" s="46">
        <v>324555.62285460293</v>
      </c>
      <c r="Q2377" s="46">
        <v>183873.27682171419</v>
      </c>
      <c r="R2377" s="76">
        <v>1332437267936.5708</v>
      </c>
      <c r="S2377" s="56">
        <v>0.57490809056757741</v>
      </c>
      <c r="T2377" s="56">
        <v>0.38006047336436377</v>
      </c>
      <c r="U2377" s="46">
        <v>16.958961886596967</v>
      </c>
      <c r="V2377" s="76">
        <v>9398732825490.0918</v>
      </c>
      <c r="W2377" s="84">
        <v>2965.1435562871611</v>
      </c>
      <c r="X2377" s="82">
        <v>4.3108737809357922E-2</v>
      </c>
      <c r="Y2377" s="476">
        <v>2.0000000000000001E-4</v>
      </c>
    </row>
    <row r="2378" spans="1:25" x14ac:dyDescent="0.2">
      <c r="A2378" s="475">
        <v>2374</v>
      </c>
      <c r="B2378" s="56">
        <v>0.56928713186314051</v>
      </c>
      <c r="C2378" s="46">
        <v>5778.4005925847623</v>
      </c>
      <c r="D2378" s="56">
        <v>0.96962452601023608</v>
      </c>
      <c r="E2378" s="56">
        <v>0.63671284208171697</v>
      </c>
      <c r="F2378" s="250">
        <v>2024.36</v>
      </c>
      <c r="G2378" s="76">
        <v>327302570345.36786</v>
      </c>
      <c r="H2378" s="46">
        <v>29171945.599944215</v>
      </c>
      <c r="I2378" s="76">
        <v>419255619199.6095</v>
      </c>
      <c r="J2378" s="56">
        <v>-5.4469428926645191E-2</v>
      </c>
      <c r="K2378" s="76">
        <v>19925019969.246925</v>
      </c>
      <c r="L2378" s="76">
        <v>0</v>
      </c>
      <c r="M2378" s="76">
        <v>252478756300.67459</v>
      </c>
      <c r="N2378" s="76">
        <v>65336799655.09742</v>
      </c>
      <c r="O2378" s="76">
        <v>18224.070527130316</v>
      </c>
      <c r="P2378" s="46">
        <v>431700.72424413584</v>
      </c>
      <c r="Q2378" s="46">
        <v>265041.33431450109</v>
      </c>
      <c r="R2378" s="76">
        <v>1119818927757.0161</v>
      </c>
      <c r="S2378" s="56">
        <v>0.44237316194483361</v>
      </c>
      <c r="T2378" s="56">
        <v>0.26249159216169243</v>
      </c>
      <c r="U2378" s="46">
        <v>23.090941635362967</v>
      </c>
      <c r="V2378" s="76">
        <v>7207531688094.3145</v>
      </c>
      <c r="W2378" s="84">
        <v>2276.2153345253032</v>
      </c>
      <c r="X2378" s="82">
        <v>3.3020386405133224E-2</v>
      </c>
      <c r="Y2378" s="476">
        <v>2.0000000000000001E-4</v>
      </c>
    </row>
    <row r="2379" spans="1:25" x14ac:dyDescent="0.2">
      <c r="A2379" s="475">
        <v>2375</v>
      </c>
      <c r="B2379" s="56">
        <v>0.58488651633476274</v>
      </c>
      <c r="C2379" s="46">
        <v>2723.3984352109255</v>
      </c>
      <c r="D2379" s="56">
        <v>0.90155562364317243</v>
      </c>
      <c r="E2379" s="56">
        <v>0.41470033647293825</v>
      </c>
      <c r="F2379" s="250">
        <v>2024.79</v>
      </c>
      <c r="G2379" s="76">
        <v>308860691965.00824</v>
      </c>
      <c r="H2379" s="46">
        <v>25343515.571576014</v>
      </c>
      <c r="I2379" s="76">
        <v>577713951187.20923</v>
      </c>
      <c r="J2379" s="56">
        <v>0.29239066426457849</v>
      </c>
      <c r="K2379" s="76">
        <v>18452502901.274471</v>
      </c>
      <c r="L2379" s="76">
        <v>4909385598.0776157</v>
      </c>
      <c r="M2379" s="76">
        <v>207881196901.68542</v>
      </c>
      <c r="N2379" s="76">
        <v>43261828503.468582</v>
      </c>
      <c r="O2379" s="76">
        <v>24238.602172256302</v>
      </c>
      <c r="P2379" s="46">
        <v>299150.68677146756</v>
      </c>
      <c r="Q2379" s="46">
        <v>165611.84590351701</v>
      </c>
      <c r="R2379" s="76">
        <v>1149077151732.3345</v>
      </c>
      <c r="S2379" s="56">
        <v>0.5184515771466881</v>
      </c>
      <c r="T2379" s="56">
        <v>0.38058271106033265</v>
      </c>
      <c r="U2379" s="46">
        <v>17.176314585090982</v>
      </c>
      <c r="V2379" s="76">
        <v>8266895816525.9189</v>
      </c>
      <c r="W2379" s="84">
        <v>2607.5985392362077</v>
      </c>
      <c r="X2379" s="82">
        <v>4.2412461950175201E-2</v>
      </c>
      <c r="Y2379" s="476">
        <v>2.0000000000000001E-4</v>
      </c>
    </row>
    <row r="2380" spans="1:25" x14ac:dyDescent="0.2">
      <c r="A2380" s="475">
        <v>2376</v>
      </c>
      <c r="B2380" s="56">
        <v>0.47199071402812609</v>
      </c>
      <c r="C2380" s="46">
        <v>7937.2849629469238</v>
      </c>
      <c r="D2380" s="56">
        <v>0.48896723907502826</v>
      </c>
      <c r="E2380" s="56">
        <v>0.35556877491963179</v>
      </c>
      <c r="F2380" s="250">
        <v>2025.71</v>
      </c>
      <c r="G2380" s="76">
        <v>100730883407.04453</v>
      </c>
      <c r="H2380" s="46">
        <v>8913367.586023299</v>
      </c>
      <c r="I2380" s="76">
        <v>331213905571.78607</v>
      </c>
      <c r="J2380" s="56">
        <v>0.46259801731152861</v>
      </c>
      <c r="K2380" s="76">
        <v>19091315736.47963</v>
      </c>
      <c r="L2380" s="76">
        <v>25453677380.798088</v>
      </c>
      <c r="M2380" s="76">
        <v>104430441446.07089</v>
      </c>
      <c r="N2380" s="76">
        <v>55197500403.68972</v>
      </c>
      <c r="O2380" s="76">
        <v>27317.7434679084</v>
      </c>
      <c r="P2380" s="46">
        <v>339094.11484701431</v>
      </c>
      <c r="Q2380" s="46">
        <v>206144.03299736622</v>
      </c>
      <c r="R2380" s="76">
        <v>652688758268.50952</v>
      </c>
      <c r="S2380" s="56">
        <v>0.56708018341423228</v>
      </c>
      <c r="T2380" s="56">
        <v>0.36623683073815805</v>
      </c>
      <c r="U2380" s="46">
        <v>15.438370680224141</v>
      </c>
      <c r="V2380" s="76">
        <v>4162281744890.3706</v>
      </c>
      <c r="W2380" s="84">
        <v>1312.9079153551975</v>
      </c>
      <c r="X2380" s="82">
        <v>4.6181550585591653E-2</v>
      </c>
      <c r="Y2380" s="476">
        <v>2.0000000000000001E-4</v>
      </c>
    </row>
    <row r="2381" spans="1:25" x14ac:dyDescent="0.2">
      <c r="A2381" s="475">
        <v>2377</v>
      </c>
      <c r="B2381" s="56">
        <v>0.42021289941999834</v>
      </c>
      <c r="C2381" s="46">
        <v>5077.5894564252485</v>
      </c>
      <c r="D2381" s="56">
        <v>0.61271007226329366</v>
      </c>
      <c r="E2381" s="56">
        <v>0.59874128933081461</v>
      </c>
      <c r="F2381" s="250">
        <v>2026.14</v>
      </c>
      <c r="G2381" s="76">
        <v>132511157803.29352</v>
      </c>
      <c r="H2381" s="46">
        <v>12732188.476884121</v>
      </c>
      <c r="I2381" s="76">
        <v>387510513139.89539</v>
      </c>
      <c r="J2381" s="56">
        <v>0.33638672227597266</v>
      </c>
      <c r="K2381" s="76">
        <v>52383045938.053101</v>
      </c>
      <c r="L2381" s="76">
        <v>115645672786.5634</v>
      </c>
      <c r="M2381" s="76">
        <v>33380537932.961617</v>
      </c>
      <c r="N2381" s="76">
        <v>24043406234.931698</v>
      </c>
      <c r="O2381" s="76">
        <v>21923.253326569989</v>
      </c>
      <c r="P2381" s="46">
        <v>174994.53093534696</v>
      </c>
      <c r="Q2381" s="46">
        <v>80880.874604884782</v>
      </c>
      <c r="R2381" s="76">
        <v>686667264603.7334</v>
      </c>
      <c r="S2381" s="56">
        <v>0.47697688932351334</v>
      </c>
      <c r="T2381" s="56">
        <v>0.33411832945479686</v>
      </c>
      <c r="U2381" s="46">
        <v>16.283167146059139</v>
      </c>
      <c r="V2381" s="76">
        <v>4175225114523.9326</v>
      </c>
      <c r="W2381" s="84">
        <v>1316.9592212240789</v>
      </c>
      <c r="X2381" s="82">
        <v>4.4042867080156506E-2</v>
      </c>
      <c r="Y2381" s="476">
        <v>2.0000000000000001E-4</v>
      </c>
    </row>
    <row r="2382" spans="1:25" x14ac:dyDescent="0.2">
      <c r="A2382" s="475">
        <v>2378</v>
      </c>
      <c r="B2382" s="56">
        <v>0.59094810510320639</v>
      </c>
      <c r="C2382" s="46">
        <v>6107.6558677526273</v>
      </c>
      <c r="D2382" s="56">
        <v>0.61791945250312752</v>
      </c>
      <c r="E2382" s="56">
        <v>0.38295775275025667</v>
      </c>
      <c r="F2382" s="250">
        <v>2026.97</v>
      </c>
      <c r="G2382" s="76">
        <v>64420200488.114319</v>
      </c>
      <c r="H2382" s="46">
        <v>12752720.437300235</v>
      </c>
      <c r="I2382" s="76">
        <v>280463841979.94971</v>
      </c>
      <c r="J2382" s="56">
        <v>0.11278848438590194</v>
      </c>
      <c r="K2382" s="76">
        <v>11988639163.540592</v>
      </c>
      <c r="L2382" s="76">
        <v>19604939742.258324</v>
      </c>
      <c r="M2382" s="76">
        <v>2600937536.8534355</v>
      </c>
      <c r="N2382" s="76">
        <v>27741457312.373512</v>
      </c>
      <c r="O2382" s="76">
        <v>36395.114255344975</v>
      </c>
      <c r="P2382" s="46">
        <v>260822.31835244023</v>
      </c>
      <c r="Q2382" s="46">
        <v>98133.17751835371</v>
      </c>
      <c r="R2382" s="76">
        <v>477262611738.63507</v>
      </c>
      <c r="S2382" s="56">
        <v>0.35510657146413871</v>
      </c>
      <c r="T2382" s="56">
        <v>0.15407277911134232</v>
      </c>
      <c r="U2382" s="46">
        <v>19.07964362913178</v>
      </c>
      <c r="V2382" s="76">
        <v>1502737734690.6514</v>
      </c>
      <c r="W2382" s="84">
        <v>473.91339846754056</v>
      </c>
      <c r="X2382" s="82">
        <v>4.0326298121350315E-2</v>
      </c>
      <c r="Y2382" s="476">
        <v>2.0000000000000001E-4</v>
      </c>
    </row>
    <row r="2383" spans="1:25" x14ac:dyDescent="0.2">
      <c r="A2383" s="475">
        <v>2379</v>
      </c>
      <c r="B2383" s="56">
        <v>0.32255105795508443</v>
      </c>
      <c r="C2383" s="46">
        <v>3492.5880044991172</v>
      </c>
      <c r="D2383" s="56">
        <v>0.79092354855473856</v>
      </c>
      <c r="E2383" s="56">
        <v>0.49630370970281046</v>
      </c>
      <c r="F2383" s="250">
        <v>2026.12</v>
      </c>
      <c r="G2383" s="76">
        <v>49192330079.776093</v>
      </c>
      <c r="H2383" s="46">
        <v>19594693.88299058</v>
      </c>
      <c r="I2383" s="76">
        <v>542951049748.8866</v>
      </c>
      <c r="J2383" s="56">
        <v>0.32255105795508443</v>
      </c>
      <c r="K2383" s="76">
        <v>26926752962.195297</v>
      </c>
      <c r="L2383" s="76">
        <v>14453385589.330738</v>
      </c>
      <c r="M2383" s="76">
        <v>34872287134.15258</v>
      </c>
      <c r="N2383" s="76">
        <v>51293961972.535294</v>
      </c>
      <c r="O2383" s="76">
        <v>24977.730588285664</v>
      </c>
      <c r="P2383" s="46">
        <v>382783.47233158851</v>
      </c>
      <c r="Q2383" s="46">
        <v>231905.88309042496</v>
      </c>
      <c r="R2383" s="76">
        <v>746918465239.92114</v>
      </c>
      <c r="S2383" s="56">
        <v>0.40410178672667629</v>
      </c>
      <c r="T2383" s="56">
        <v>0.22651816456291465</v>
      </c>
      <c r="U2383" s="46">
        <v>14.487315490617682</v>
      </c>
      <c r="V2383" s="76">
        <v>2747621248204.3252</v>
      </c>
      <c r="W2383" s="84">
        <v>865.70226764415793</v>
      </c>
      <c r="X2383" s="82">
        <v>4.9363902580404809E-2</v>
      </c>
      <c r="Y2383" s="476">
        <v>2.0000000000000001E-4</v>
      </c>
    </row>
    <row r="2384" spans="1:25" x14ac:dyDescent="0.2">
      <c r="A2384" s="475">
        <v>2380</v>
      </c>
      <c r="B2384" s="56">
        <v>0.52160056886461226</v>
      </c>
      <c r="C2384" s="46">
        <v>1513.0398573616376</v>
      </c>
      <c r="D2384" s="56">
        <v>0.77564270588464579</v>
      </c>
      <c r="E2384" s="56">
        <v>0.36135394407375049</v>
      </c>
      <c r="F2384" s="250">
        <v>2026.8</v>
      </c>
      <c r="G2384" s="76">
        <v>76191754301.545807</v>
      </c>
      <c r="H2384" s="46">
        <v>19677381.736190137</v>
      </c>
      <c r="I2384" s="76">
        <v>533571522087.1814</v>
      </c>
      <c r="J2384" s="56">
        <v>0.33134724968018114</v>
      </c>
      <c r="K2384" s="76">
        <v>29661853328.054047</v>
      </c>
      <c r="L2384" s="76">
        <v>76691179101.689453</v>
      </c>
      <c r="M2384" s="76">
        <v>45088120048.523239</v>
      </c>
      <c r="N2384" s="76">
        <v>91831575334.675873</v>
      </c>
      <c r="O2384" s="76">
        <v>22273.10093026613</v>
      </c>
      <c r="P2384" s="46">
        <v>494545.01196599012</v>
      </c>
      <c r="Q2384" s="46">
        <v>320122.95254732866</v>
      </c>
      <c r="R2384" s="76">
        <v>802532276260.55286</v>
      </c>
      <c r="S2384" s="56">
        <v>0.40412123827569529</v>
      </c>
      <c r="T2384" s="56">
        <v>0.25916041798906342</v>
      </c>
      <c r="U2384" s="46">
        <v>15.03103701625141</v>
      </c>
      <c r="V2384" s="76">
        <v>3552520815670.3418</v>
      </c>
      <c r="W2384" s="84">
        <v>1120.5659037866474</v>
      </c>
      <c r="X2384" s="82">
        <v>4.693310309811026E-2</v>
      </c>
      <c r="Y2384" s="476">
        <v>2.0000000000000001E-4</v>
      </c>
    </row>
    <row r="2385" spans="1:25" x14ac:dyDescent="0.2">
      <c r="A2385" s="475">
        <v>2381</v>
      </c>
      <c r="B2385" s="56">
        <v>0.48831613987042516</v>
      </c>
      <c r="C2385" s="46">
        <v>4476.5511114046431</v>
      </c>
      <c r="D2385" s="56">
        <v>0.96061402012954722</v>
      </c>
      <c r="E2385" s="56">
        <v>0.42437876681290498</v>
      </c>
      <c r="F2385" s="250">
        <v>2023.75</v>
      </c>
      <c r="G2385" s="76">
        <v>578222317312.11462</v>
      </c>
      <c r="H2385" s="46">
        <v>28430955.762791235</v>
      </c>
      <c r="I2385" s="76">
        <v>733646914870.86707</v>
      </c>
      <c r="J2385" s="56">
        <v>0.34238723053265741</v>
      </c>
      <c r="K2385" s="76">
        <v>15000007137.913506</v>
      </c>
      <c r="L2385" s="76">
        <v>0</v>
      </c>
      <c r="M2385" s="76">
        <v>547816941267.39514</v>
      </c>
      <c r="N2385" s="76">
        <v>42276020900.683693</v>
      </c>
      <c r="O2385" s="76">
        <v>21038.244169101552</v>
      </c>
      <c r="P2385" s="46">
        <v>281474.57239694556</v>
      </c>
      <c r="Q2385" s="46">
        <v>151260.81709502687</v>
      </c>
      <c r="R2385" s="76">
        <v>1957487764911.8833</v>
      </c>
      <c r="S2385" s="56">
        <v>0.61278368541200978</v>
      </c>
      <c r="T2385" s="56">
        <v>0.39782342387463948</v>
      </c>
      <c r="U2385" s="46">
        <v>17.436538323115304</v>
      </c>
      <c r="V2385" s="76">
        <v>14786746344690.088</v>
      </c>
      <c r="W2385" s="84">
        <v>4666.5166683534817</v>
      </c>
      <c r="X2385" s="82">
        <v>4.209181943656632E-2</v>
      </c>
      <c r="Y2385" s="476">
        <v>2.0000000000000001E-4</v>
      </c>
    </row>
    <row r="2386" spans="1:25" x14ac:dyDescent="0.2">
      <c r="A2386" s="475">
        <v>2382</v>
      </c>
      <c r="B2386" s="56">
        <v>0.44304670454291928</v>
      </c>
      <c r="C2386" s="46">
        <v>5805.3689387656987</v>
      </c>
      <c r="D2386" s="56">
        <v>0.2</v>
      </c>
      <c r="E2386" s="56">
        <v>0.52472485822856119</v>
      </c>
      <c r="F2386" s="250">
        <v>2024.85</v>
      </c>
      <c r="G2386" s="76">
        <v>124768610774.35106</v>
      </c>
      <c r="H2386" s="46">
        <v>3269465.0686570918</v>
      </c>
      <c r="I2386" s="76">
        <v>162110184960.41577</v>
      </c>
      <c r="J2386" s="56">
        <v>0.44304670454291928</v>
      </c>
      <c r="K2386" s="76">
        <v>2841628058.390656</v>
      </c>
      <c r="L2386" s="76">
        <v>0</v>
      </c>
      <c r="M2386" s="76">
        <v>116858957605.49234</v>
      </c>
      <c r="N2386" s="76">
        <v>188119996222.31583</v>
      </c>
      <c r="O2386" s="76">
        <v>17790.351159549064</v>
      </c>
      <c r="P2386" s="46">
        <v>1061842.9372357284</v>
      </c>
      <c r="Q2386" s="46">
        <v>700383.38568899152</v>
      </c>
      <c r="R2386" s="76">
        <v>570440096669.83167</v>
      </c>
      <c r="S2386" s="56">
        <v>0.51111685722019295</v>
      </c>
      <c r="T2386" s="56">
        <v>0.36978061894805375</v>
      </c>
      <c r="U2386" s="46">
        <v>16.531758725223707</v>
      </c>
      <c r="V2386" s="76">
        <v>3875963078034.772</v>
      </c>
      <c r="W2386" s="84">
        <v>1223.265612800963</v>
      </c>
      <c r="X2386" s="82">
        <v>4.3789637024745011E-2</v>
      </c>
      <c r="Y2386" s="476">
        <v>2.0000000000000001E-4</v>
      </c>
    </row>
    <row r="2387" spans="1:25" x14ac:dyDescent="0.2">
      <c r="A2387" s="475">
        <v>2383</v>
      </c>
      <c r="B2387" s="56">
        <v>0.61233008484771734</v>
      </c>
      <c r="C2387" s="46">
        <v>3665.3898593283275</v>
      </c>
      <c r="D2387" s="56">
        <v>0.77306590990724544</v>
      </c>
      <c r="E2387" s="56">
        <v>0.29806931213403631</v>
      </c>
      <c r="F2387" s="250">
        <v>2025.02</v>
      </c>
      <c r="G2387" s="76">
        <v>177357407440.71356</v>
      </c>
      <c r="H2387" s="46">
        <v>18841148.956788518</v>
      </c>
      <c r="I2387" s="76">
        <v>522148328891.13525</v>
      </c>
      <c r="J2387" s="56">
        <v>0.33064231023312318</v>
      </c>
      <c r="K2387" s="76">
        <v>21979872480.127571</v>
      </c>
      <c r="L2387" s="76">
        <v>30403784578.935406</v>
      </c>
      <c r="M2387" s="76">
        <v>107372174268.35838</v>
      </c>
      <c r="N2387" s="76">
        <v>9561983564.537075</v>
      </c>
      <c r="O2387" s="76">
        <v>28660.48352315832</v>
      </c>
      <c r="P2387" s="46">
        <v>101465.43749999974</v>
      </c>
      <c r="Q2387" s="46">
        <v>33113.812499999847</v>
      </c>
      <c r="R2387" s="76">
        <v>831048317099.57385</v>
      </c>
      <c r="S2387" s="56">
        <v>0.48890441124008216</v>
      </c>
      <c r="T2387" s="56">
        <v>0.39212765504430053</v>
      </c>
      <c r="U2387" s="46">
        <v>16.181575264243065</v>
      </c>
      <c r="V2387" s="76">
        <v>5922146554493.3252</v>
      </c>
      <c r="W2387" s="84">
        <v>1869.1279820378038</v>
      </c>
      <c r="X2387" s="82">
        <v>4.4290749524716504E-2</v>
      </c>
      <c r="Y2387" s="476">
        <v>2.0000000000000001E-4</v>
      </c>
    </row>
    <row r="2388" spans="1:25" x14ac:dyDescent="0.2">
      <c r="A2388" s="475">
        <v>2384</v>
      </c>
      <c r="B2388" s="56">
        <v>0.57031967857120347</v>
      </c>
      <c r="C2388" s="46">
        <v>2697.1374718396601</v>
      </c>
      <c r="D2388" s="56">
        <v>0.51268707872348884</v>
      </c>
      <c r="E2388" s="56">
        <v>0.53243390739956187</v>
      </c>
      <c r="F2388" s="250">
        <v>2023.75</v>
      </c>
      <c r="G2388" s="76">
        <v>391033269316.6106</v>
      </c>
      <c r="H2388" s="46">
        <v>10357341.692362349</v>
      </c>
      <c r="I2388" s="76">
        <v>335695081244.97937</v>
      </c>
      <c r="J2388" s="56">
        <v>0.43769589397742859</v>
      </c>
      <c r="K2388" s="76">
        <v>5865559019.9321623</v>
      </c>
      <c r="L2388" s="76">
        <v>0</v>
      </c>
      <c r="M2388" s="76">
        <v>404895256008.16675</v>
      </c>
      <c r="N2388" s="76">
        <v>8373153015.6728077</v>
      </c>
      <c r="O2388" s="76">
        <v>32725.290219229173</v>
      </c>
      <c r="P2388" s="46">
        <v>101465.4375</v>
      </c>
      <c r="Q2388" s="46">
        <v>33113.8125</v>
      </c>
      <c r="R2388" s="76">
        <v>1083135180008.1138</v>
      </c>
      <c r="S2388" s="56">
        <v>0.68154544944710216</v>
      </c>
      <c r="T2388" s="56">
        <v>0.45339722054081455</v>
      </c>
      <c r="U2388" s="46">
        <v>17.761817018382782</v>
      </c>
      <c r="V2388" s="76">
        <v>9743514720897.5273</v>
      </c>
      <c r="W2388" s="84">
        <v>3074.4171372676301</v>
      </c>
      <c r="X2388" s="82">
        <v>4.0321338484634837E-2</v>
      </c>
      <c r="Y2388" s="476">
        <v>2.0000000000000001E-4</v>
      </c>
    </row>
    <row r="2389" spans="1:25" x14ac:dyDescent="0.2">
      <c r="A2389" s="475">
        <v>2385</v>
      </c>
      <c r="B2389" s="56">
        <v>0.45604262359323366</v>
      </c>
      <c r="C2389" s="46">
        <v>4799.3646892115103</v>
      </c>
      <c r="D2389" s="56">
        <v>0.79926504063783599</v>
      </c>
      <c r="E2389" s="56">
        <v>0.46458193461240505</v>
      </c>
      <c r="F2389" s="250">
        <v>2025.06</v>
      </c>
      <c r="G2389" s="76">
        <v>159097769380.85867</v>
      </c>
      <c r="H2389" s="46">
        <v>20540252.834057953</v>
      </c>
      <c r="I2389" s="76">
        <v>480986737431.23474</v>
      </c>
      <c r="J2389" s="56">
        <v>0.30712526322408762</v>
      </c>
      <c r="K2389" s="76">
        <v>13111909077.034836</v>
      </c>
      <c r="L2389" s="76">
        <v>10432504112.547928</v>
      </c>
      <c r="M2389" s="76">
        <v>125777343336.03957</v>
      </c>
      <c r="N2389" s="76">
        <v>57068452559.461205</v>
      </c>
      <c r="O2389" s="76">
        <v>20354.683414829262</v>
      </c>
      <c r="P2389" s="46">
        <v>379251.92567165953</v>
      </c>
      <c r="Q2389" s="46">
        <v>228954.12287319315</v>
      </c>
      <c r="R2389" s="76">
        <v>925040585043.71936</v>
      </c>
      <c r="S2389" s="56">
        <v>0.50470086866820951</v>
      </c>
      <c r="T2389" s="56">
        <v>0.306975400386932</v>
      </c>
      <c r="U2389" s="46">
        <v>16.290179129421222</v>
      </c>
      <c r="V2389" s="76">
        <v>5083360455468.5088</v>
      </c>
      <c r="W2389" s="84">
        <v>1605.0697495410743</v>
      </c>
      <c r="X2389" s="82">
        <v>4.5063920117738257E-2</v>
      </c>
      <c r="Y2389" s="476">
        <v>2.0000000000000001E-4</v>
      </c>
    </row>
    <row r="2390" spans="1:25" x14ac:dyDescent="0.2">
      <c r="A2390" s="475">
        <v>2386</v>
      </c>
      <c r="B2390" s="56">
        <v>0.50401782543279094</v>
      </c>
      <c r="C2390" s="46">
        <v>3776.2673577767023</v>
      </c>
      <c r="D2390" s="56">
        <v>0.81218760600351791</v>
      </c>
      <c r="E2390" s="56">
        <v>0.39746869822383635</v>
      </c>
      <c r="F2390" s="250">
        <v>2025.85</v>
      </c>
      <c r="G2390" s="76">
        <v>165039478331.55161</v>
      </c>
      <c r="H2390" s="46">
        <v>20284020.991901644</v>
      </c>
      <c r="I2390" s="76">
        <v>535232948581.32037</v>
      </c>
      <c r="J2390" s="56">
        <v>0.36312503592025736</v>
      </c>
      <c r="K2390" s="76">
        <v>17456414719.803421</v>
      </c>
      <c r="L2390" s="76">
        <v>34135320700.079365</v>
      </c>
      <c r="M2390" s="76">
        <v>128481975035.55183</v>
      </c>
      <c r="N2390" s="76">
        <v>66782551854.835983</v>
      </c>
      <c r="O2390" s="76">
        <v>18867.783171100509</v>
      </c>
      <c r="P2390" s="46">
        <v>416182.5973192337</v>
      </c>
      <c r="Q2390" s="46">
        <v>257283.2598354801</v>
      </c>
      <c r="R2390" s="76">
        <v>1011104913935.9622</v>
      </c>
      <c r="S2390" s="56">
        <v>0.52606315931071701</v>
      </c>
      <c r="T2390" s="56">
        <v>0.34206358899859118</v>
      </c>
      <c r="U2390" s="46">
        <v>15.796345874840037</v>
      </c>
      <c r="V2390" s="76">
        <v>6113678742933.2939</v>
      </c>
      <c r="W2390" s="84">
        <v>1927.5182418572426</v>
      </c>
      <c r="X2390" s="82">
        <v>4.5240229675432106E-2</v>
      </c>
      <c r="Y2390" s="476">
        <v>2.0000000000000001E-4</v>
      </c>
    </row>
    <row r="2391" spans="1:25" x14ac:dyDescent="0.2">
      <c r="A2391" s="475">
        <v>2387</v>
      </c>
      <c r="B2391" s="56">
        <v>0.43569791626991977</v>
      </c>
      <c r="C2391" s="46">
        <v>4758.697390236438</v>
      </c>
      <c r="D2391" s="56">
        <v>0.66676589436939937</v>
      </c>
      <c r="E2391" s="56">
        <v>0.67653085065420271</v>
      </c>
      <c r="F2391" s="250">
        <v>2025.21</v>
      </c>
      <c r="G2391" s="76">
        <v>136280554104.25105</v>
      </c>
      <c r="H2391" s="46">
        <v>14246819.045446236</v>
      </c>
      <c r="I2391" s="76">
        <v>300366286088.15869</v>
      </c>
      <c r="J2391" s="56">
        <v>0.14558796430773391</v>
      </c>
      <c r="K2391" s="76">
        <v>22373093129.520874</v>
      </c>
      <c r="L2391" s="76">
        <v>62545507208.487503</v>
      </c>
      <c r="M2391" s="76">
        <v>63442837654.697937</v>
      </c>
      <c r="N2391" s="76">
        <v>25849876776.262405</v>
      </c>
      <c r="O2391" s="76">
        <v>28283.401580400601</v>
      </c>
      <c r="P2391" s="46">
        <v>201743.04062450503</v>
      </c>
      <c r="Q2391" s="46">
        <v>98925.177551433459</v>
      </c>
      <c r="R2391" s="76">
        <v>613263297334.04578</v>
      </c>
      <c r="S2391" s="56">
        <v>0.44863967548905637</v>
      </c>
      <c r="T2391" s="56">
        <v>0.2766442020403016</v>
      </c>
      <c r="U2391" s="46">
        <v>17.559282863985203</v>
      </c>
      <c r="V2391" s="76">
        <v>3232850792534.2944</v>
      </c>
      <c r="W2391" s="84">
        <v>1020.3963173594288</v>
      </c>
      <c r="X2391" s="82">
        <v>4.249488378586249E-2</v>
      </c>
      <c r="Y2391" s="476">
        <v>2.0000000000000001E-4</v>
      </c>
    </row>
    <row r="2392" spans="1:25" x14ac:dyDescent="0.2">
      <c r="A2392" s="475">
        <v>2388</v>
      </c>
      <c r="B2392" s="56">
        <v>0.35417521960896398</v>
      </c>
      <c r="C2392" s="46">
        <v>3708.8020631836525</v>
      </c>
      <c r="D2392" s="56">
        <v>0.61695635186023967</v>
      </c>
      <c r="E2392" s="56">
        <v>0.41654507953674363</v>
      </c>
      <c r="F2392" s="250">
        <v>2024.08</v>
      </c>
      <c r="G2392" s="76">
        <v>280443106058.42969</v>
      </c>
      <c r="H2392" s="46">
        <v>13049250.647232478</v>
      </c>
      <c r="I2392" s="76">
        <v>381507657431.60974</v>
      </c>
      <c r="J2392" s="56">
        <v>0.35417521960896403</v>
      </c>
      <c r="K2392" s="76">
        <v>18300042447.572388</v>
      </c>
      <c r="L2392" s="76">
        <v>0</v>
      </c>
      <c r="M2392" s="76">
        <v>222135909265.57315</v>
      </c>
      <c r="N2392" s="76">
        <v>21040881328.877735</v>
      </c>
      <c r="O2392" s="76">
        <v>39730.860978117445</v>
      </c>
      <c r="P2392" s="46">
        <v>169906.99791913826</v>
      </c>
      <c r="Q2392" s="46">
        <v>77248.394611013136</v>
      </c>
      <c r="R2392" s="76">
        <v>948407297508.62317</v>
      </c>
      <c r="S2392" s="56">
        <v>0.59919808639449512</v>
      </c>
      <c r="T2392" s="56">
        <v>0.40181744180810136</v>
      </c>
      <c r="U2392" s="46">
        <v>17.364363067604618</v>
      </c>
      <c r="V2392" s="76">
        <v>7207177022935.1221</v>
      </c>
      <c r="W2392" s="84">
        <v>2273.6360335763147</v>
      </c>
      <c r="X2392" s="82">
        <v>4.23926977145027E-2</v>
      </c>
      <c r="Y2392" s="476">
        <v>2.0000000000000001E-4</v>
      </c>
    </row>
    <row r="2393" spans="1:25" x14ac:dyDescent="0.2">
      <c r="A2393" s="475">
        <v>2389</v>
      </c>
      <c r="B2393" s="56">
        <v>0.50342148762695726</v>
      </c>
      <c r="C2393" s="46">
        <v>5197.7397946856818</v>
      </c>
      <c r="D2393" s="56">
        <v>1.017910495576581</v>
      </c>
      <c r="E2393" s="56">
        <v>0.23347461316906515</v>
      </c>
      <c r="F2393" s="250">
        <v>2024.99</v>
      </c>
      <c r="G2393" s="76">
        <v>341612235800.09924</v>
      </c>
      <c r="H2393" s="46">
        <v>32341374.161366794</v>
      </c>
      <c r="I2393" s="76">
        <v>571535798678.82336</v>
      </c>
      <c r="J2393" s="56">
        <v>0.12550227864720231</v>
      </c>
      <c r="K2393" s="76">
        <v>27496959791.350788</v>
      </c>
      <c r="L2393" s="76">
        <v>9449881478.5201855</v>
      </c>
      <c r="M2393" s="76">
        <v>226593197516.46649</v>
      </c>
      <c r="N2393" s="76">
        <v>15195233265.530933</v>
      </c>
      <c r="O2393" s="76">
        <v>27266.4594244851</v>
      </c>
      <c r="P2393" s="46">
        <v>145548.23243175799</v>
      </c>
      <c r="Q2393" s="46">
        <v>58864.057112325099</v>
      </c>
      <c r="R2393" s="76">
        <v>1173215893750.6235</v>
      </c>
      <c r="S2393" s="56">
        <v>0.45616212740360917</v>
      </c>
      <c r="T2393" s="56">
        <v>0.32850163383184794</v>
      </c>
      <c r="U2393" s="46">
        <v>18.21918047241207</v>
      </c>
      <c r="V2393" s="76">
        <v>7566359174400.6797</v>
      </c>
      <c r="W2393" s="84">
        <v>2385.8106189923187</v>
      </c>
      <c r="X2393" s="82">
        <v>4.1103835915872806E-2</v>
      </c>
      <c r="Y2393" s="476">
        <v>2.0000000000000001E-4</v>
      </c>
    </row>
    <row r="2394" spans="1:25" x14ac:dyDescent="0.2">
      <c r="A2394" s="475">
        <v>2390</v>
      </c>
      <c r="B2394" s="56">
        <v>0.39635241405924804</v>
      </c>
      <c r="C2394" s="46">
        <v>6396.4078880095094</v>
      </c>
      <c r="D2394" s="56">
        <v>0.8606819875574081</v>
      </c>
      <c r="E2394" s="56">
        <v>0.28568527392736487</v>
      </c>
      <c r="F2394" s="250">
        <v>2024.02</v>
      </c>
      <c r="G2394" s="76">
        <v>302454412231.90271</v>
      </c>
      <c r="H2394" s="46">
        <v>22821322.657949682</v>
      </c>
      <c r="I2394" s="76">
        <v>547583709037.5799</v>
      </c>
      <c r="J2394" s="56">
        <v>0.33165922433301342</v>
      </c>
      <c r="K2394" s="76">
        <v>5560322315.0009203</v>
      </c>
      <c r="L2394" s="76">
        <v>0</v>
      </c>
      <c r="M2394" s="76">
        <v>227819634283.66718</v>
      </c>
      <c r="N2394" s="76">
        <v>73399545674.017288</v>
      </c>
      <c r="O2394" s="76">
        <v>22014.848523589859</v>
      </c>
      <c r="P2394" s="46">
        <v>466755.34099081979</v>
      </c>
      <c r="Q2394" s="46">
        <v>295536.22023762262</v>
      </c>
      <c r="R2394" s="76">
        <v>1179726350010.7175</v>
      </c>
      <c r="S2394" s="56">
        <v>0.5455604136965847</v>
      </c>
      <c r="T2394" s="56">
        <v>0.3971683480742641</v>
      </c>
      <c r="U2394" s="46">
        <v>16.854041357865441</v>
      </c>
      <c r="V2394" s="76">
        <v>8574021704729.0547</v>
      </c>
      <c r="W2394" s="84">
        <v>2706.0177039132591</v>
      </c>
      <c r="X2394" s="82">
        <v>4.406670410473329E-2</v>
      </c>
      <c r="Y2394" s="476">
        <v>2.0000000000000001E-4</v>
      </c>
    </row>
    <row r="2395" spans="1:25" x14ac:dyDescent="0.2">
      <c r="A2395" s="475">
        <v>2391</v>
      </c>
      <c r="B2395" s="56">
        <v>0.5393303263098852</v>
      </c>
      <c r="C2395" s="46">
        <v>7611.1496663784292</v>
      </c>
      <c r="D2395" s="56">
        <v>0.81554210911051606</v>
      </c>
      <c r="E2395" s="56">
        <v>0.43918876904802923</v>
      </c>
      <c r="F2395" s="250">
        <v>2023.75</v>
      </c>
      <c r="G2395" s="76">
        <v>186903799080.02219</v>
      </c>
      <c r="H2395" s="46">
        <v>19499141.67999734</v>
      </c>
      <c r="I2395" s="76">
        <v>485087483836.7157</v>
      </c>
      <c r="J2395" s="56">
        <v>0.28109518916694776</v>
      </c>
      <c r="K2395" s="76">
        <v>18971848251.596569</v>
      </c>
      <c r="L2395" s="76">
        <v>0</v>
      </c>
      <c r="M2395" s="76">
        <v>224978884235.63574</v>
      </c>
      <c r="N2395" s="76">
        <v>29183204639.86578</v>
      </c>
      <c r="O2395" s="76">
        <v>38307.013106025741</v>
      </c>
      <c r="P2395" s="46">
        <v>217838.28773719241</v>
      </c>
      <c r="Q2395" s="46">
        <v>107775.85373134278</v>
      </c>
      <c r="R2395" s="76">
        <v>985791116826.74011</v>
      </c>
      <c r="S2395" s="56">
        <v>0.5230198593747184</v>
      </c>
      <c r="T2395" s="56">
        <v>0.30058123088191363</v>
      </c>
      <c r="U2395" s="46">
        <v>16.671266544316499</v>
      </c>
      <c r="V2395" s="76">
        <v>5431195670506.3389</v>
      </c>
      <c r="W2395" s="84">
        <v>1714.6855672999995</v>
      </c>
      <c r="X2395" s="82">
        <v>4.4291207578608605E-2</v>
      </c>
      <c r="Y2395" s="476">
        <v>2.0000000000000001E-4</v>
      </c>
    </row>
    <row r="2396" spans="1:25" x14ac:dyDescent="0.2">
      <c r="A2396" s="475">
        <v>2392</v>
      </c>
      <c r="B2396" s="56">
        <v>0.40714657614406857</v>
      </c>
      <c r="C2396" s="46">
        <v>9177.3969256269502</v>
      </c>
      <c r="D2396" s="56">
        <v>0.57586799160746494</v>
      </c>
      <c r="E2396" s="56">
        <v>0.29865312706749997</v>
      </c>
      <c r="F2396" s="250">
        <v>2025.89</v>
      </c>
      <c r="G2396" s="76">
        <v>117790620971.70638</v>
      </c>
      <c r="H2396" s="46">
        <v>11358711.21990489</v>
      </c>
      <c r="I2396" s="76">
        <v>339635989581.01251</v>
      </c>
      <c r="J2396" s="56">
        <v>0.36431008248345065</v>
      </c>
      <c r="K2396" s="76">
        <v>18524350275.711208</v>
      </c>
      <c r="L2396" s="76">
        <v>26318723749.090176</v>
      </c>
      <c r="M2396" s="76">
        <v>90839204640.457733</v>
      </c>
      <c r="N2396" s="76">
        <v>42651491146.897133</v>
      </c>
      <c r="O2396" s="76">
        <v>34940.848770000484</v>
      </c>
      <c r="P2396" s="46">
        <v>285876.20546781539</v>
      </c>
      <c r="Q2396" s="46">
        <v>163006.69595889849</v>
      </c>
      <c r="R2396" s="76">
        <v>619861279740.36877</v>
      </c>
      <c r="S2396" s="56">
        <v>0.51415312962196213</v>
      </c>
      <c r="T2396" s="56">
        <v>0.35500401098626427</v>
      </c>
      <c r="U2396" s="46">
        <v>16.08210999687655</v>
      </c>
      <c r="V2396" s="76">
        <v>3877690083810.1831</v>
      </c>
      <c r="W2396" s="84">
        <v>1223.2322115314053</v>
      </c>
      <c r="X2396" s="82">
        <v>4.5718682225264019E-2</v>
      </c>
      <c r="Y2396" s="476">
        <v>2.0000000000000001E-4</v>
      </c>
    </row>
    <row r="2397" spans="1:25" x14ac:dyDescent="0.2">
      <c r="A2397" s="475">
        <v>2393</v>
      </c>
      <c r="B2397" s="56">
        <v>0.50985035998469208</v>
      </c>
      <c r="C2397" s="46">
        <v>1500</v>
      </c>
      <c r="D2397" s="56">
        <v>0.74451611662569095</v>
      </c>
      <c r="E2397" s="56">
        <v>0.62074190809027685</v>
      </c>
      <c r="F2397" s="250">
        <v>2024.83</v>
      </c>
      <c r="G2397" s="76">
        <v>457305760287.50256</v>
      </c>
      <c r="H2397" s="46">
        <v>18655005.429252848</v>
      </c>
      <c r="I2397" s="76">
        <v>474089076575.61694</v>
      </c>
      <c r="J2397" s="56">
        <v>0.34489286674164044</v>
      </c>
      <c r="K2397" s="76">
        <v>25420562513.028515</v>
      </c>
      <c r="L2397" s="76">
        <v>48483383766.887711</v>
      </c>
      <c r="M2397" s="76">
        <v>325132651771.16827</v>
      </c>
      <c r="N2397" s="76">
        <v>29853261271.977409</v>
      </c>
      <c r="O2397" s="76">
        <v>30131.65774081611</v>
      </c>
      <c r="P2397" s="46">
        <v>227371.23504794843</v>
      </c>
      <c r="Q2397" s="46">
        <v>115960.88468824394</v>
      </c>
      <c r="R2397" s="76">
        <v>1379127643034.5439</v>
      </c>
      <c r="S2397" s="56">
        <v>0.62680228546773431</v>
      </c>
      <c r="T2397" s="56">
        <v>0.43244050468720208</v>
      </c>
      <c r="U2397" s="46">
        <v>17.526984990481605</v>
      </c>
      <c r="V2397" s="76">
        <v>11487613543144.174</v>
      </c>
      <c r="W2397" s="84">
        <v>3622.3190246480017</v>
      </c>
      <c r="X2397" s="82">
        <v>4.1491704249121256E-2</v>
      </c>
      <c r="Y2397" s="476">
        <v>2.0000000000000001E-4</v>
      </c>
    </row>
    <row r="2398" spans="1:25" x14ac:dyDescent="0.2">
      <c r="A2398" s="475">
        <v>2394</v>
      </c>
      <c r="B2398" s="56">
        <v>0.59920670684354682</v>
      </c>
      <c r="C2398" s="46">
        <v>6105.9526102137434</v>
      </c>
      <c r="D2398" s="56">
        <v>0.78755075548614051</v>
      </c>
      <c r="E2398" s="56">
        <v>0.11873824866357929</v>
      </c>
      <c r="F2398" s="250">
        <v>2027</v>
      </c>
      <c r="G2398" s="76">
        <v>63411337768.28791</v>
      </c>
      <c r="H2398" s="46">
        <v>18998372.748913642</v>
      </c>
      <c r="I2398" s="76">
        <v>423024914183.33545</v>
      </c>
      <c r="J2398" s="56">
        <v>0.22220568605921454</v>
      </c>
      <c r="K2398" s="76">
        <v>25977160314.157024</v>
      </c>
      <c r="L2398" s="76">
        <v>30746883675.231186</v>
      </c>
      <c r="M2398" s="76">
        <v>0</v>
      </c>
      <c r="N2398" s="76">
        <v>41409340180.344307</v>
      </c>
      <c r="O2398" s="76">
        <v>29198.188329679597</v>
      </c>
      <c r="P2398" s="46">
        <v>351740.88616048114</v>
      </c>
      <c r="Q2398" s="46">
        <v>158040.92596043536</v>
      </c>
      <c r="R2398" s="76">
        <v>634368053155.33948</v>
      </c>
      <c r="S2398" s="56">
        <v>0.35596780804450678</v>
      </c>
      <c r="T2398" s="56">
        <v>0.22164531740593255</v>
      </c>
      <c r="U2398" s="46">
        <v>15.552277362804396</v>
      </c>
      <c r="V2398" s="76">
        <v>2383410940604.8481</v>
      </c>
      <c r="W2398" s="84">
        <v>751.32230439995408</v>
      </c>
      <c r="X2398" s="82">
        <v>4.8418649943628191E-2</v>
      </c>
      <c r="Y2398" s="476">
        <v>2.0000000000000001E-4</v>
      </c>
    </row>
    <row r="2399" spans="1:25" x14ac:dyDescent="0.2">
      <c r="A2399" s="475">
        <v>2395</v>
      </c>
      <c r="B2399" s="56">
        <v>0.40326846946418549</v>
      </c>
      <c r="C2399" s="46">
        <v>3157.9559255488211</v>
      </c>
      <c r="D2399" s="56">
        <v>0.88486346000164917</v>
      </c>
      <c r="E2399" s="56">
        <v>0.32266055141509686</v>
      </c>
      <c r="F2399" s="250">
        <v>2024.47</v>
      </c>
      <c r="G2399" s="76">
        <v>442088574337.02863</v>
      </c>
      <c r="H2399" s="46">
        <v>24974041.97055139</v>
      </c>
      <c r="I2399" s="76">
        <v>438894714652.33765</v>
      </c>
      <c r="J2399" s="56">
        <v>2.1756753110247939E-2</v>
      </c>
      <c r="K2399" s="76">
        <v>16886364147.531338</v>
      </c>
      <c r="L2399" s="76">
        <v>32998165141.936722</v>
      </c>
      <c r="M2399" s="76">
        <v>281956485479.9455</v>
      </c>
      <c r="N2399" s="76">
        <v>113881999627.91188</v>
      </c>
      <c r="O2399" s="76">
        <v>38623.009961904056</v>
      </c>
      <c r="P2399" s="46">
        <v>609477.33309472725</v>
      </c>
      <c r="Q2399" s="46">
        <v>408594.989418282</v>
      </c>
      <c r="R2399" s="76">
        <v>1250853272132.6179</v>
      </c>
      <c r="S2399" s="56">
        <v>0.46906958829261958</v>
      </c>
      <c r="T2399" s="56">
        <v>0.29865015566244035</v>
      </c>
      <c r="U2399" s="46">
        <v>22.128878605929486</v>
      </c>
      <c r="V2399" s="76">
        <v>8935733207813.1582</v>
      </c>
      <c r="W2399" s="84">
        <v>2820.6146841941681</v>
      </c>
      <c r="X2399" s="82">
        <v>3.3546218357981175E-2</v>
      </c>
      <c r="Y2399" s="476">
        <v>2.0000000000000001E-4</v>
      </c>
    </row>
    <row r="2400" spans="1:25" x14ac:dyDescent="0.2">
      <c r="A2400" s="475">
        <v>2396</v>
      </c>
      <c r="B2400" s="56">
        <v>0.56042448373632592</v>
      </c>
      <c r="C2400" s="46">
        <v>1753.6737737804942</v>
      </c>
      <c r="D2400" s="56">
        <v>0.43868942909303449</v>
      </c>
      <c r="E2400" s="56">
        <v>0.49058940735224577</v>
      </c>
      <c r="F2400" s="250">
        <v>2023.75</v>
      </c>
      <c r="G2400" s="76">
        <v>366707675713.58295</v>
      </c>
      <c r="H2400" s="46">
        <v>7987752.801958099</v>
      </c>
      <c r="I2400" s="76">
        <v>289332374950.58704</v>
      </c>
      <c r="J2400" s="56">
        <v>0.51028294772880955</v>
      </c>
      <c r="K2400" s="76">
        <v>9599301641.0551491</v>
      </c>
      <c r="L2400" s="76">
        <v>0</v>
      </c>
      <c r="M2400" s="76">
        <v>389850398806.21759</v>
      </c>
      <c r="N2400" s="76">
        <v>17883735715.642132</v>
      </c>
      <c r="O2400" s="76">
        <v>10000</v>
      </c>
      <c r="P2400" s="46">
        <v>193719.38822485565</v>
      </c>
      <c r="Q2400" s="46">
        <v>78226.132146945631</v>
      </c>
      <c r="R2400" s="76">
        <v>1024794417379.7281</v>
      </c>
      <c r="S2400" s="56">
        <v>0.70520980887064266</v>
      </c>
      <c r="T2400" s="56">
        <v>0.49000622359802337</v>
      </c>
      <c r="U2400" s="46">
        <v>17.353498957417916</v>
      </c>
      <c r="V2400" s="76">
        <v>9631692421274.291</v>
      </c>
      <c r="W2400" s="84">
        <v>3039.6348870020511</v>
      </c>
      <c r="X2400" s="82">
        <v>4.1802003408468472E-2</v>
      </c>
      <c r="Y2400" s="476">
        <v>2.0000000000000001E-4</v>
      </c>
    </row>
    <row r="2401" spans="1:25" x14ac:dyDescent="0.2">
      <c r="A2401" s="475">
        <v>2397</v>
      </c>
      <c r="B2401" s="56">
        <v>0.53157313752053459</v>
      </c>
      <c r="C2401" s="46">
        <v>4180.9368253932453</v>
      </c>
      <c r="D2401" s="56">
        <v>0.2</v>
      </c>
      <c r="E2401" s="56">
        <v>0.30104493285761913</v>
      </c>
      <c r="F2401" s="250">
        <v>2027.27</v>
      </c>
      <c r="G2401" s="76">
        <v>42086398790.861404</v>
      </c>
      <c r="H2401" s="46">
        <v>3316945.0012089489</v>
      </c>
      <c r="I2401" s="76">
        <v>151039904382.84555</v>
      </c>
      <c r="J2401" s="56">
        <v>0.49559757063541565</v>
      </c>
      <c r="K2401" s="76">
        <v>17220813533.091251</v>
      </c>
      <c r="L2401" s="76">
        <v>34989018742.54245</v>
      </c>
      <c r="M2401" s="76">
        <v>0</v>
      </c>
      <c r="N2401" s="76">
        <v>70790126743.251083</v>
      </c>
      <c r="O2401" s="76">
        <v>39620.769682751255</v>
      </c>
      <c r="P2401" s="46">
        <v>468636.88231671421</v>
      </c>
      <c r="Q2401" s="46">
        <v>263741.36639310111</v>
      </c>
      <c r="R2401" s="76">
        <v>301842693822.88092</v>
      </c>
      <c r="S2401" s="56">
        <v>0.49741636752250912</v>
      </c>
      <c r="T2401" s="56">
        <v>0.41753914024705102</v>
      </c>
      <c r="U2401" s="46">
        <v>14.851861166426756</v>
      </c>
      <c r="V2401" s="76">
        <v>2200351727048.6509</v>
      </c>
      <c r="W2401" s="84">
        <v>694.37765654567499</v>
      </c>
      <c r="X2401" s="82">
        <v>4.6208347270561625E-2</v>
      </c>
      <c r="Y2401" s="476">
        <v>2.0000000000000001E-4</v>
      </c>
    </row>
    <row r="2402" spans="1:25" x14ac:dyDescent="0.2">
      <c r="A2402" s="475">
        <v>2398</v>
      </c>
      <c r="B2402" s="56">
        <v>0.64857364471865853</v>
      </c>
      <c r="C2402" s="46">
        <v>5356.490812381222</v>
      </c>
      <c r="D2402" s="56">
        <v>0.41353749239868842</v>
      </c>
      <c r="E2402" s="56">
        <v>0.29919168333432711</v>
      </c>
      <c r="F2402" s="250">
        <v>2024.05</v>
      </c>
      <c r="G2402" s="76">
        <v>134050693772.84634</v>
      </c>
      <c r="H2402" s="46">
        <v>7450235.5595376184</v>
      </c>
      <c r="I2402" s="76">
        <v>265989851275.27481</v>
      </c>
      <c r="J2402" s="56">
        <v>0.42531801909600142</v>
      </c>
      <c r="K2402" s="76">
        <v>11059059471.040928</v>
      </c>
      <c r="L2402" s="76">
        <v>9303199119.3891487</v>
      </c>
      <c r="M2402" s="76">
        <v>114539085424.75308</v>
      </c>
      <c r="N2402" s="76">
        <v>69671710084.267319</v>
      </c>
      <c r="O2402" s="76">
        <v>31545.038338105638</v>
      </c>
      <c r="P2402" s="46">
        <v>433281.44449480483</v>
      </c>
      <c r="Q2402" s="46">
        <v>255890.23066255226</v>
      </c>
      <c r="R2402" s="76">
        <v>571574432869.73987</v>
      </c>
      <c r="S2402" s="56">
        <v>0.55113909350912493</v>
      </c>
      <c r="T2402" s="56">
        <v>0.43606394021661127</v>
      </c>
      <c r="U2402" s="46">
        <v>16.174495351760854</v>
      </c>
      <c r="V2402" s="76">
        <v>4563841875590.4453</v>
      </c>
      <c r="W2402" s="84">
        <v>1438.740939159738</v>
      </c>
      <c r="X2402" s="82">
        <v>4.3972150736832576E-2</v>
      </c>
      <c r="Y2402" s="476">
        <v>2.0000000000000001E-4</v>
      </c>
    </row>
    <row r="2403" spans="1:25" x14ac:dyDescent="0.2">
      <c r="A2403" s="475">
        <v>2399</v>
      </c>
      <c r="B2403" s="56">
        <v>0.56585267595642674</v>
      </c>
      <c r="C2403" s="46">
        <v>2602.2600331752474</v>
      </c>
      <c r="D2403" s="56">
        <v>0.82118447056564614</v>
      </c>
      <c r="E2403" s="56">
        <v>0.42589584346530218</v>
      </c>
      <c r="F2403" s="250">
        <v>2024.03</v>
      </c>
      <c r="G2403" s="76">
        <v>349920269965.58923</v>
      </c>
      <c r="H2403" s="46">
        <v>22162253.021667682</v>
      </c>
      <c r="I2403" s="76">
        <v>473965081687.92377</v>
      </c>
      <c r="J2403" s="56">
        <v>0.26732179258604183</v>
      </c>
      <c r="K2403" s="76">
        <v>18890662681.871002</v>
      </c>
      <c r="L2403" s="76">
        <v>2386028507.6055384</v>
      </c>
      <c r="M2403" s="76">
        <v>240290896262.07916</v>
      </c>
      <c r="N2403" s="76">
        <v>30893091029.724213</v>
      </c>
      <c r="O2403" s="76">
        <v>18733.249526302418</v>
      </c>
      <c r="P2403" s="46">
        <v>241907.61912236214</v>
      </c>
      <c r="Q2403" s="46">
        <v>125052.79132312641</v>
      </c>
      <c r="R2403" s="76">
        <v>1045515047603.2312</v>
      </c>
      <c r="S2403" s="56">
        <v>0.53518386180934652</v>
      </c>
      <c r="T2403" s="56">
        <v>0.39283673957871029</v>
      </c>
      <c r="U2403" s="46">
        <v>18.055920290183405</v>
      </c>
      <c r="V2403" s="76">
        <v>8096049698395.0029</v>
      </c>
      <c r="W2403" s="84">
        <v>2554.2209935272099</v>
      </c>
      <c r="X2403" s="82">
        <v>4.0714172214012329E-2</v>
      </c>
      <c r="Y2403" s="476">
        <v>2.0000000000000001E-4</v>
      </c>
    </row>
    <row r="2404" spans="1:25" x14ac:dyDescent="0.2">
      <c r="A2404" s="475">
        <v>2400</v>
      </c>
      <c r="B2404" s="56">
        <v>0.45713882213612178</v>
      </c>
      <c r="C2404" s="46">
        <v>3973.9398679209162</v>
      </c>
      <c r="D2404" s="56">
        <v>0.62593241349265893</v>
      </c>
      <c r="E2404" s="56">
        <v>0.45013647726764389</v>
      </c>
      <c r="F2404" s="250">
        <v>2025.8</v>
      </c>
      <c r="G2404" s="76">
        <v>114191271456.20563</v>
      </c>
      <c r="H2404" s="46">
        <v>13318087.206076523</v>
      </c>
      <c r="I2404" s="76">
        <v>342916852282.56549</v>
      </c>
      <c r="J2404" s="56">
        <v>0.24678529023829643</v>
      </c>
      <c r="K2404" s="76">
        <v>40923513340.285309</v>
      </c>
      <c r="L2404" s="76">
        <v>90746425732.475128</v>
      </c>
      <c r="M2404" s="76">
        <v>52312572686.228073</v>
      </c>
      <c r="N2404" s="76">
        <v>90110886632.696365</v>
      </c>
      <c r="O2404" s="76">
        <v>15505.151136745486</v>
      </c>
      <c r="P2404" s="46">
        <v>482781.1373255041</v>
      </c>
      <c r="Q2404" s="46">
        <v>315546.89588266431</v>
      </c>
      <c r="R2404" s="76">
        <v>706632361540.62476</v>
      </c>
      <c r="S2404" s="56">
        <v>0.43155286504001161</v>
      </c>
      <c r="T2404" s="56">
        <v>0.27641017374170079</v>
      </c>
      <c r="U2404" s="46">
        <v>16.25050909700176</v>
      </c>
      <c r="V2404" s="76">
        <v>3536371670088.3389</v>
      </c>
      <c r="W2404" s="84">
        <v>1116.0334813221186</v>
      </c>
      <c r="X2404" s="82">
        <v>4.4667208916469553E-2</v>
      </c>
      <c r="Y2404" s="476">
        <v>2.0000000000000001E-4</v>
      </c>
    </row>
    <row r="2405" spans="1:25" x14ac:dyDescent="0.2">
      <c r="A2405" s="475">
        <v>2401</v>
      </c>
      <c r="B2405" s="56">
        <v>0.54805238695800962</v>
      </c>
      <c r="C2405" s="46">
        <v>1500</v>
      </c>
      <c r="D2405" s="56">
        <v>0.69742015939129909</v>
      </c>
      <c r="E2405" s="56">
        <v>0.39409326897525276</v>
      </c>
      <c r="F2405" s="250">
        <v>2025.02</v>
      </c>
      <c r="G2405" s="76">
        <v>82867769773.648636</v>
      </c>
      <c r="H2405" s="46">
        <v>16951396.057177845</v>
      </c>
      <c r="I2405" s="76">
        <v>506680482566.25464</v>
      </c>
      <c r="J2405" s="56">
        <v>0.39176936671659024</v>
      </c>
      <c r="K2405" s="76">
        <v>21717540837.012985</v>
      </c>
      <c r="L2405" s="76">
        <v>3348099074.2311168</v>
      </c>
      <c r="M2405" s="76">
        <v>86000109510.20163</v>
      </c>
      <c r="N2405" s="76">
        <v>39509720395.925247</v>
      </c>
      <c r="O2405" s="76">
        <v>17969.605724244244</v>
      </c>
      <c r="P2405" s="46">
        <v>259587.41127884132</v>
      </c>
      <c r="Q2405" s="46">
        <v>140553.58252757124</v>
      </c>
      <c r="R2405" s="76">
        <v>837914994139.33008</v>
      </c>
      <c r="S2405" s="56">
        <v>0.51562072971925499</v>
      </c>
      <c r="T2405" s="56">
        <v>0.27456956337676203</v>
      </c>
      <c r="U2405" s="46">
        <v>15.060830936335789</v>
      </c>
      <c r="V2405" s="76">
        <v>3959731378981.1772</v>
      </c>
      <c r="W2405" s="84">
        <v>1250.6224213762441</v>
      </c>
      <c r="X2405" s="82">
        <v>4.6797699583012872E-2</v>
      </c>
      <c r="Y2405" s="476">
        <v>2.0000000000000001E-4</v>
      </c>
    </row>
    <row r="2406" spans="1:25" x14ac:dyDescent="0.2">
      <c r="A2406" s="475">
        <v>2402</v>
      </c>
      <c r="B2406" s="56">
        <v>0.44883145293697674</v>
      </c>
      <c r="C2406" s="46">
        <v>7966.9732166977828</v>
      </c>
      <c r="D2406" s="56">
        <v>0.63522915105204414</v>
      </c>
      <c r="E2406" s="56">
        <v>0.39433170578921806</v>
      </c>
      <c r="F2406" s="250">
        <v>2026.19</v>
      </c>
      <c r="G2406" s="76">
        <v>105095086931.59973</v>
      </c>
      <c r="H2406" s="46">
        <v>13184751.532599829</v>
      </c>
      <c r="I2406" s="76">
        <v>319287430748.04749</v>
      </c>
      <c r="J2406" s="56">
        <v>0.25577121343665998</v>
      </c>
      <c r="K2406" s="76">
        <v>27084445740.330402</v>
      </c>
      <c r="L2406" s="76">
        <v>45630512302.096878</v>
      </c>
      <c r="M2406" s="76">
        <v>59082246157.577354</v>
      </c>
      <c r="N2406" s="76">
        <v>15773694566.514601</v>
      </c>
      <c r="O2406" s="76">
        <v>25518.456546940972</v>
      </c>
      <c r="P2406" s="46">
        <v>148619.92955726615</v>
      </c>
      <c r="Q2406" s="46">
        <v>62304.349558287424</v>
      </c>
      <c r="R2406" s="76">
        <v>574747130011.17847</v>
      </c>
      <c r="S2406" s="56">
        <v>0.46886889717273794</v>
      </c>
      <c r="T2406" s="56">
        <v>0.29036474909010151</v>
      </c>
      <c r="U2406" s="46">
        <v>16.522341601234395</v>
      </c>
      <c r="V2406" s="76">
        <v>3015952586492.3608</v>
      </c>
      <c r="W2406" s="84">
        <v>950.04295132718971</v>
      </c>
      <c r="X2406" s="82">
        <v>4.4936967861440962E-2</v>
      </c>
      <c r="Y2406" s="476">
        <v>2.0000000000000001E-4</v>
      </c>
    </row>
    <row r="2407" spans="1:25" x14ac:dyDescent="0.2">
      <c r="A2407" s="475">
        <v>2403</v>
      </c>
      <c r="B2407" s="56">
        <v>0.71747101472535069</v>
      </c>
      <c r="C2407" s="46">
        <v>4025.8190776693009</v>
      </c>
      <c r="D2407" s="56">
        <v>0.56660042447569015</v>
      </c>
      <c r="E2407" s="56">
        <v>0.66646085850638337</v>
      </c>
      <c r="F2407" s="250">
        <v>2027.58</v>
      </c>
      <c r="G2407" s="76">
        <v>73818463997.484787</v>
      </c>
      <c r="H2407" s="46">
        <v>11376989.527174124</v>
      </c>
      <c r="I2407" s="76">
        <v>309997551148.6109</v>
      </c>
      <c r="J2407" s="56">
        <v>0.22522256613236191</v>
      </c>
      <c r="K2407" s="76">
        <v>55543656016.856049</v>
      </c>
      <c r="L2407" s="76">
        <v>185828328029.48065</v>
      </c>
      <c r="M2407" s="76">
        <v>0</v>
      </c>
      <c r="N2407" s="76">
        <v>58504739918.942108</v>
      </c>
      <c r="O2407" s="76">
        <v>30060.745647985746</v>
      </c>
      <c r="P2407" s="46">
        <v>318997.83630186075</v>
      </c>
      <c r="Q2407" s="46">
        <v>188535.57115640643</v>
      </c>
      <c r="R2407" s="76">
        <v>639225816851.82312</v>
      </c>
      <c r="S2407" s="56">
        <v>0.44592785302092064</v>
      </c>
      <c r="T2407" s="56">
        <v>0.22597489966567766</v>
      </c>
      <c r="U2407" s="46">
        <v>15.44520371406146</v>
      </c>
      <c r="V2407" s="76">
        <v>2520739497457.4897</v>
      </c>
      <c r="W2407" s="84">
        <v>796.1371042422046</v>
      </c>
      <c r="X2407" s="82">
        <v>4.6351818828074896E-2</v>
      </c>
      <c r="Y2407" s="476">
        <v>2.0000000000000001E-4</v>
      </c>
    </row>
    <row r="2408" spans="1:25" x14ac:dyDescent="0.2">
      <c r="A2408" s="475">
        <v>2404</v>
      </c>
      <c r="B2408" s="56">
        <v>0.47437271104487388</v>
      </c>
      <c r="C2408" s="46">
        <v>1846.9237471261226</v>
      </c>
      <c r="D2408" s="56">
        <v>0.92299770600746689</v>
      </c>
      <c r="E2408" s="56">
        <v>0.34353698352899686</v>
      </c>
      <c r="F2408" s="250">
        <v>2025.3</v>
      </c>
      <c r="G2408" s="76">
        <v>260115229999.96124</v>
      </c>
      <c r="H2408" s="46">
        <v>27103134.019984201</v>
      </c>
      <c r="I2408" s="76">
        <v>484390910459.98267</v>
      </c>
      <c r="J2408" s="56">
        <v>0.18138601968021295</v>
      </c>
      <c r="K2408" s="76">
        <v>13431508173.76202</v>
      </c>
      <c r="L2408" s="76">
        <v>18262019765.61335</v>
      </c>
      <c r="M2408" s="76">
        <v>205281375742.3082</v>
      </c>
      <c r="N2408" s="76">
        <v>27698664003.110157</v>
      </c>
      <c r="O2408" s="76">
        <v>15421.428037245898</v>
      </c>
      <c r="P2408" s="46">
        <v>231419.42853203777</v>
      </c>
      <c r="Q2408" s="46">
        <v>115570.37842700435</v>
      </c>
      <c r="R2408" s="76">
        <v>1255071439613.1831</v>
      </c>
      <c r="S2408" s="56">
        <v>0.54347202172074638</v>
      </c>
      <c r="T2408" s="56">
        <v>0.22749939486028517</v>
      </c>
      <c r="U2408" s="46">
        <v>18.427039936916213</v>
      </c>
      <c r="V2408" s="76">
        <v>5708414606339.7549</v>
      </c>
      <c r="W2408" s="84">
        <v>1801.9541533941433</v>
      </c>
      <c r="X2408" s="82">
        <v>3.9900683914295798E-2</v>
      </c>
      <c r="Y2408" s="476">
        <v>2.0000000000000001E-4</v>
      </c>
    </row>
    <row r="2409" spans="1:25" x14ac:dyDescent="0.2">
      <c r="A2409" s="475">
        <v>2405</v>
      </c>
      <c r="B2409" s="56">
        <v>0.45508899055476543</v>
      </c>
      <c r="C2409" s="46">
        <v>2249.2243549994628</v>
      </c>
      <c r="D2409" s="56">
        <v>1.0150417044401674</v>
      </c>
      <c r="E2409" s="56">
        <v>0.53920464483686348</v>
      </c>
      <c r="F2409" s="250">
        <v>2025.44</v>
      </c>
      <c r="G2409" s="76">
        <v>274895820225.81598</v>
      </c>
      <c r="H2409" s="46">
        <v>33072811.185983043</v>
      </c>
      <c r="I2409" s="76">
        <v>693804578792.7052</v>
      </c>
      <c r="J2409" s="56">
        <v>0.273064762940462</v>
      </c>
      <c r="K2409" s="76">
        <v>21003511156.222778</v>
      </c>
      <c r="L2409" s="76">
        <v>1340196023.5211179</v>
      </c>
      <c r="M2409" s="76">
        <v>120056885021.17824</v>
      </c>
      <c r="N2409" s="76">
        <v>29041744863.61179</v>
      </c>
      <c r="O2409" s="76">
        <v>39095.528161229005</v>
      </c>
      <c r="P2409" s="46">
        <v>228134.09024392313</v>
      </c>
      <c r="Q2409" s="46">
        <v>111591.57790727552</v>
      </c>
      <c r="R2409" s="76">
        <v>1187571911365.1533</v>
      </c>
      <c r="S2409" s="56">
        <v>0.47398788113061496</v>
      </c>
      <c r="T2409" s="56">
        <v>0.32765319633773082</v>
      </c>
      <c r="U2409" s="46">
        <v>17.151252814291894</v>
      </c>
      <c r="V2409" s="76">
        <v>7312313277513.3281</v>
      </c>
      <c r="W2409" s="84">
        <v>2306.8101686467189</v>
      </c>
      <c r="X2409" s="82">
        <v>4.2621129066844454E-2</v>
      </c>
      <c r="Y2409" s="476">
        <v>2.0000000000000001E-4</v>
      </c>
    </row>
    <row r="2410" spans="1:25" x14ac:dyDescent="0.2">
      <c r="A2410" s="475">
        <v>2406</v>
      </c>
      <c r="B2410" s="56">
        <v>0.29468643020019375</v>
      </c>
      <c r="C2410" s="46">
        <v>3898.7931717057195</v>
      </c>
      <c r="D2410" s="56">
        <v>0.93842511470758327</v>
      </c>
      <c r="E2410" s="56">
        <v>0.57601192777326427</v>
      </c>
      <c r="F2410" s="250">
        <v>2023.75</v>
      </c>
      <c r="G2410" s="76">
        <v>361559800110.42413</v>
      </c>
      <c r="H2410" s="46">
        <v>27637828.027618263</v>
      </c>
      <c r="I2410" s="76">
        <v>745059600006.51782</v>
      </c>
      <c r="J2410" s="56">
        <v>0.29468643020019358</v>
      </c>
      <c r="K2410" s="76">
        <v>21260304907.328014</v>
      </c>
      <c r="L2410" s="76">
        <v>0</v>
      </c>
      <c r="M2410" s="76">
        <v>393012981605.62872</v>
      </c>
      <c r="N2410" s="76">
        <v>49028600115.737457</v>
      </c>
      <c r="O2410" s="76">
        <v>35810.685852328577</v>
      </c>
      <c r="P2410" s="46">
        <v>327862.45837508223</v>
      </c>
      <c r="Q2410" s="46">
        <v>186313.70391483099</v>
      </c>
      <c r="R2410" s="76">
        <v>1621427615722.0251</v>
      </c>
      <c r="S2410" s="56">
        <v>0.54848408369889146</v>
      </c>
      <c r="T2410" s="56">
        <v>0.3252046993440284</v>
      </c>
      <c r="U2410" s="46">
        <v>17.043670939184697</v>
      </c>
      <c r="V2410" s="76">
        <v>9765818843443.7168</v>
      </c>
      <c r="W2410" s="84">
        <v>3078.9070364855183</v>
      </c>
      <c r="X2410" s="82">
        <v>4.3495237189174418E-2</v>
      </c>
      <c r="Y2410" s="476">
        <v>2.0000000000000001E-4</v>
      </c>
    </row>
    <row r="2411" spans="1:25" x14ac:dyDescent="0.2">
      <c r="A2411" s="475">
        <v>2407</v>
      </c>
      <c r="B2411" s="56">
        <v>0.67226106444587841</v>
      </c>
      <c r="C2411" s="46">
        <v>8858.3875825369578</v>
      </c>
      <c r="D2411" s="56">
        <v>0.62263207397415332</v>
      </c>
      <c r="E2411" s="56">
        <v>0.58989938354633586</v>
      </c>
      <c r="F2411" s="250">
        <v>2023.75</v>
      </c>
      <c r="G2411" s="76">
        <v>430831732209.52325</v>
      </c>
      <c r="H2411" s="46">
        <v>12747066.984716564</v>
      </c>
      <c r="I2411" s="76">
        <v>408911936609.27826</v>
      </c>
      <c r="J2411" s="56">
        <v>0.44281303904446723</v>
      </c>
      <c r="K2411" s="76">
        <v>5700002327.8267918</v>
      </c>
      <c r="L2411" s="76">
        <v>0</v>
      </c>
      <c r="M2411" s="76">
        <v>473794671201.68591</v>
      </c>
      <c r="N2411" s="76">
        <v>20295035390.097881</v>
      </c>
      <c r="O2411" s="76">
        <v>10311.36380656053</v>
      </c>
      <c r="P2411" s="46">
        <v>176852.41058633159</v>
      </c>
      <c r="Q2411" s="46">
        <v>82021.45719628295</v>
      </c>
      <c r="R2411" s="76">
        <v>1320300218540.5571</v>
      </c>
      <c r="S2411" s="56">
        <v>0.67990054550203738</v>
      </c>
      <c r="T2411" s="56">
        <v>0.43847824584400569</v>
      </c>
      <c r="U2411" s="46">
        <v>17.449392247564582</v>
      </c>
      <c r="V2411" s="76">
        <v>11089930227477.762</v>
      </c>
      <c r="W2411" s="84">
        <v>3497.1120405802908</v>
      </c>
      <c r="X2411" s="82">
        <v>4.1788562720090953E-2</v>
      </c>
      <c r="Y2411" s="476">
        <v>2.0000000000000001E-4</v>
      </c>
    </row>
    <row r="2412" spans="1:25" x14ac:dyDescent="0.2">
      <c r="A2412" s="475">
        <v>2408</v>
      </c>
      <c r="B2412" s="56">
        <v>0.53958006948481119</v>
      </c>
      <c r="C2412" s="46">
        <v>4758.6491483106165</v>
      </c>
      <c r="D2412" s="56">
        <v>0.74700664943077033</v>
      </c>
      <c r="E2412" s="56">
        <v>0.34656576809957368</v>
      </c>
      <c r="F2412" s="250">
        <v>2024.62</v>
      </c>
      <c r="G2412" s="76">
        <v>103764187154.40472</v>
      </c>
      <c r="H2412" s="46">
        <v>18209967.261161156</v>
      </c>
      <c r="I2412" s="76">
        <v>577941622867.1095</v>
      </c>
      <c r="J2412" s="56">
        <v>0.44017014884890981</v>
      </c>
      <c r="K2412" s="76">
        <v>23054035652.181873</v>
      </c>
      <c r="L2412" s="76">
        <v>11877863266.398228</v>
      </c>
      <c r="M2412" s="76">
        <v>106960506842.13464</v>
      </c>
      <c r="N2412" s="76">
        <v>34312308746.98098</v>
      </c>
      <c r="O2412" s="76">
        <v>30327.75159085041</v>
      </c>
      <c r="P2412" s="46">
        <v>241865.09591353944</v>
      </c>
      <c r="Q2412" s="46">
        <v>126473.33733176056</v>
      </c>
      <c r="R2412" s="76">
        <v>910257540508.00171</v>
      </c>
      <c r="S2412" s="56">
        <v>0.54335990339874762</v>
      </c>
      <c r="T2412" s="56">
        <v>0.33842412787613613</v>
      </c>
      <c r="U2412" s="46">
        <v>14.89762313634915</v>
      </c>
      <c r="V2412" s="76">
        <v>5094640214496.9102</v>
      </c>
      <c r="W2412" s="84">
        <v>1608.3213507603466</v>
      </c>
      <c r="X2412" s="82">
        <v>4.814903155973263E-2</v>
      </c>
      <c r="Y2412" s="476">
        <v>2.0000000000000001E-4</v>
      </c>
    </row>
    <row r="2413" spans="1:25" x14ac:dyDescent="0.2">
      <c r="A2413" s="475">
        <v>2409</v>
      </c>
      <c r="B2413" s="56">
        <v>0.58545863312122126</v>
      </c>
      <c r="C2413" s="46">
        <v>4604.3701928481605</v>
      </c>
      <c r="D2413" s="56">
        <v>0.57616485469703216</v>
      </c>
      <c r="E2413" s="56">
        <v>0.27144180231931636</v>
      </c>
      <c r="F2413" s="250">
        <v>2024.28</v>
      </c>
      <c r="G2413" s="76">
        <v>226500935676.50266</v>
      </c>
      <c r="H2413" s="46">
        <v>11477068.11115258</v>
      </c>
      <c r="I2413" s="76">
        <v>380953528716.62726</v>
      </c>
      <c r="J2413" s="56">
        <v>0.5186048188960426</v>
      </c>
      <c r="K2413" s="76">
        <v>10119142522.508968</v>
      </c>
      <c r="L2413" s="76">
        <v>725146630.45881701</v>
      </c>
      <c r="M2413" s="76">
        <v>208490497376.04855</v>
      </c>
      <c r="N2413" s="76">
        <v>21861489532.284622</v>
      </c>
      <c r="O2413" s="76">
        <v>20213.931420724137</v>
      </c>
      <c r="P2413" s="46">
        <v>205155.28839091561</v>
      </c>
      <c r="Q2413" s="46">
        <v>103051.13504147461</v>
      </c>
      <c r="R2413" s="76">
        <v>877493517742.09412</v>
      </c>
      <c r="S2413" s="56">
        <v>0.65744844862248231</v>
      </c>
      <c r="T2413" s="56">
        <v>0.45525152092265248</v>
      </c>
      <c r="U2413" s="46">
        <v>16.381754903084563</v>
      </c>
      <c r="V2413" s="76">
        <v>7376718343572.3916</v>
      </c>
      <c r="W2413" s="84">
        <v>2328.7296558620419</v>
      </c>
      <c r="X2413" s="82">
        <v>4.323350276655713E-2</v>
      </c>
      <c r="Y2413" s="476">
        <v>2.0000000000000001E-4</v>
      </c>
    </row>
    <row r="2414" spans="1:25" x14ac:dyDescent="0.2">
      <c r="A2414" s="475">
        <v>2410</v>
      </c>
      <c r="B2414" s="56">
        <v>0.57133673499047777</v>
      </c>
      <c r="C2414" s="46">
        <v>6438.5137609315771</v>
      </c>
      <c r="D2414" s="56">
        <v>0.82718808359734075</v>
      </c>
      <c r="E2414" s="56">
        <v>0.51815057686055821</v>
      </c>
      <c r="F2414" s="250">
        <v>2025.17</v>
      </c>
      <c r="G2414" s="76">
        <v>193723378155.28473</v>
      </c>
      <c r="H2414" s="46">
        <v>21097537.178639617</v>
      </c>
      <c r="I2414" s="76">
        <v>555083666222.82117</v>
      </c>
      <c r="J2414" s="56">
        <v>0.36093759403124437</v>
      </c>
      <c r="K2414" s="76">
        <v>38158188372.017838</v>
      </c>
      <c r="L2414" s="76">
        <v>41936894416.84729</v>
      </c>
      <c r="M2414" s="76">
        <v>198082706739.11185</v>
      </c>
      <c r="N2414" s="76">
        <v>40880229449.885811</v>
      </c>
      <c r="O2414" s="76">
        <v>22014.451297650558</v>
      </c>
      <c r="P2414" s="46">
        <v>287061.51157554402</v>
      </c>
      <c r="Q2414" s="46">
        <v>158210.09452289497</v>
      </c>
      <c r="R2414" s="76">
        <v>1212140858030.4233</v>
      </c>
      <c r="S2414" s="56">
        <v>0.56456069558257205</v>
      </c>
      <c r="T2414" s="56">
        <v>0.29436030056734525</v>
      </c>
      <c r="U2414" s="46">
        <v>16.155187851884524</v>
      </c>
      <c r="V2414" s="76">
        <v>6303742445606.0596</v>
      </c>
      <c r="W2414" s="84">
        <v>1990.2425737320589</v>
      </c>
      <c r="X2414" s="82">
        <v>4.5676281038527923E-2</v>
      </c>
      <c r="Y2414" s="476">
        <v>2.0000000000000001E-4</v>
      </c>
    </row>
    <row r="2415" spans="1:25" x14ac:dyDescent="0.2">
      <c r="A2415" s="475">
        <v>2411</v>
      </c>
      <c r="B2415" s="56">
        <v>0.53943866279175356</v>
      </c>
      <c r="C2415" s="46">
        <v>1500</v>
      </c>
      <c r="D2415" s="56">
        <v>0.99474287718608767</v>
      </c>
      <c r="E2415" s="56">
        <v>0.51158803788499174</v>
      </c>
      <c r="F2415" s="250">
        <v>2023.75</v>
      </c>
      <c r="G2415" s="76">
        <v>266295124309.97931</v>
      </c>
      <c r="H2415" s="46">
        <v>30766967.360489689</v>
      </c>
      <c r="I2415" s="76">
        <v>724923595337.44141</v>
      </c>
      <c r="J2415" s="56">
        <v>0.28910612615660192</v>
      </c>
      <c r="K2415" s="76">
        <v>21389274968.225716</v>
      </c>
      <c r="L2415" s="76">
        <v>0</v>
      </c>
      <c r="M2415" s="76">
        <v>251307206425.73352</v>
      </c>
      <c r="N2415" s="76">
        <v>80531029958.625244</v>
      </c>
      <c r="O2415" s="76">
        <v>32877.302296766793</v>
      </c>
      <c r="P2415" s="46">
        <v>456490.98635560827</v>
      </c>
      <c r="Q2415" s="46">
        <v>283649.10553466133</v>
      </c>
      <c r="R2415" s="76">
        <v>1369017408286.7</v>
      </c>
      <c r="S2415" s="56">
        <v>0.4891123738744112</v>
      </c>
      <c r="T2415" s="56">
        <v>0.31623794179245418</v>
      </c>
      <c r="U2415" s="46">
        <v>16.626364858744925</v>
      </c>
      <c r="V2415" s="76">
        <v>8042852429151.6367</v>
      </c>
      <c r="W2415" s="84">
        <v>2538.4227888221453</v>
      </c>
      <c r="X2415" s="82">
        <v>4.3297813503602414E-2</v>
      </c>
      <c r="Y2415" s="476">
        <v>2.0000000000000001E-4</v>
      </c>
    </row>
    <row r="2416" spans="1:25" x14ac:dyDescent="0.2">
      <c r="A2416" s="475">
        <v>2412</v>
      </c>
      <c r="B2416" s="56">
        <v>0.43750411090953684</v>
      </c>
      <c r="C2416" s="46">
        <v>8449.4541825269553</v>
      </c>
      <c r="D2416" s="56">
        <v>0.51324861502708674</v>
      </c>
      <c r="E2416" s="56">
        <v>0.42112683456870226</v>
      </c>
      <c r="F2416" s="250">
        <v>2024.62</v>
      </c>
      <c r="G2416" s="76">
        <v>286280416642.34235</v>
      </c>
      <c r="H2416" s="46">
        <v>9881059.9922725745</v>
      </c>
      <c r="I2416" s="76">
        <v>336757926160.22107</v>
      </c>
      <c r="J2416" s="56">
        <v>0.43750411090953678</v>
      </c>
      <c r="K2416" s="76">
        <v>8810167892.9563427</v>
      </c>
      <c r="L2416" s="76">
        <v>0</v>
      </c>
      <c r="M2416" s="76">
        <v>191315469577.77069</v>
      </c>
      <c r="N2416" s="76">
        <v>27162694522.057621</v>
      </c>
      <c r="O2416" s="76">
        <v>30746.027968745144</v>
      </c>
      <c r="P2416" s="46">
        <v>213891.29569523659</v>
      </c>
      <c r="Q2416" s="46">
        <v>110633.7176614373</v>
      </c>
      <c r="R2416" s="76">
        <v>870188830713.52246</v>
      </c>
      <c r="S2416" s="56">
        <v>0.63915647152079091</v>
      </c>
      <c r="T2416" s="56">
        <v>0.46239923858760401</v>
      </c>
      <c r="U2416" s="46">
        <v>17.235722497415438</v>
      </c>
      <c r="V2416" s="76">
        <v>7546744085925.7256</v>
      </c>
      <c r="W2416" s="84">
        <v>2382.3067661742239</v>
      </c>
      <c r="X2416" s="82">
        <v>4.2784012128745677E-2</v>
      </c>
      <c r="Y2416" s="476">
        <v>2.0000000000000001E-4</v>
      </c>
    </row>
    <row r="2417" spans="1:25" x14ac:dyDescent="0.2">
      <c r="A2417" s="475">
        <v>2413</v>
      </c>
      <c r="B2417" s="56">
        <v>0.54068491031381405</v>
      </c>
      <c r="C2417" s="46">
        <v>6708.1725988652288</v>
      </c>
      <c r="D2417" s="56">
        <v>0.43221822758820722</v>
      </c>
      <c r="E2417" s="56">
        <v>0.55032390404077369</v>
      </c>
      <c r="F2417" s="250">
        <v>2026.21</v>
      </c>
      <c r="G2417" s="76">
        <v>68796857425.159821</v>
      </c>
      <c r="H2417" s="46">
        <v>7784277.1713196225</v>
      </c>
      <c r="I2417" s="76">
        <v>216774269129.15787</v>
      </c>
      <c r="J2417" s="56">
        <v>0.28616971109293843</v>
      </c>
      <c r="K2417" s="76">
        <v>20046019330.978798</v>
      </c>
      <c r="L2417" s="76">
        <v>50633436027.981407</v>
      </c>
      <c r="M2417" s="76">
        <v>30666629491.21843</v>
      </c>
      <c r="N2417" s="76">
        <v>26301295120.468784</v>
      </c>
      <c r="O2417" s="76">
        <v>22605.489139678779</v>
      </c>
      <c r="P2417" s="46">
        <v>198049.20868784815</v>
      </c>
      <c r="Q2417" s="46">
        <v>100649.25071372805</v>
      </c>
      <c r="R2417" s="76">
        <v>398123927257.66846</v>
      </c>
      <c r="S2417" s="56">
        <v>0.4557754635822775</v>
      </c>
      <c r="T2417" s="56">
        <v>0.28584175986049121</v>
      </c>
      <c r="U2417" s="46">
        <v>16.464384342723172</v>
      </c>
      <c r="V2417" s="76">
        <v>2104167406621.1577</v>
      </c>
      <c r="W2417" s="84">
        <v>664.68377801177667</v>
      </c>
      <c r="X2417" s="82">
        <v>4.3472268449219274E-2</v>
      </c>
      <c r="Y2417" s="476">
        <v>2.0000000000000001E-4</v>
      </c>
    </row>
    <row r="2418" spans="1:25" x14ac:dyDescent="0.2">
      <c r="A2418" s="475">
        <v>2414</v>
      </c>
      <c r="B2418" s="56">
        <v>0.65971300013331069</v>
      </c>
      <c r="C2418" s="46">
        <v>4732.5031148331891</v>
      </c>
      <c r="D2418" s="56">
        <v>0.63175008017283996</v>
      </c>
      <c r="E2418" s="56">
        <v>0.2840135186133303</v>
      </c>
      <c r="F2418" s="250">
        <v>2027.23</v>
      </c>
      <c r="G2418" s="76">
        <v>40344556123.665344</v>
      </c>
      <c r="H2418" s="46">
        <v>13630236.710358663</v>
      </c>
      <c r="I2418" s="76">
        <v>397790043533.72815</v>
      </c>
      <c r="J2418" s="56">
        <v>0.46640904779101244</v>
      </c>
      <c r="K2418" s="76">
        <v>23173566162.844055</v>
      </c>
      <c r="L2418" s="76">
        <v>26262623774.825977</v>
      </c>
      <c r="M2418" s="76">
        <v>0</v>
      </c>
      <c r="N2418" s="76">
        <v>60519775339.677254</v>
      </c>
      <c r="O2418" s="76">
        <v>32118.994637249903</v>
      </c>
      <c r="P2418" s="46">
        <v>441350.69047792896</v>
      </c>
      <c r="Q2418" s="46">
        <v>282364.31291253748</v>
      </c>
      <c r="R2418" s="76">
        <v>558583448282.12366</v>
      </c>
      <c r="S2418" s="56">
        <v>0.48536849197695264</v>
      </c>
      <c r="T2418" s="56">
        <v>0.37860885346887807</v>
      </c>
      <c r="U2418" s="46">
        <v>14.034909103880928</v>
      </c>
      <c r="V2418" s="76">
        <v>3418272908584.2124</v>
      </c>
      <c r="W2418" s="84">
        <v>1078.8583844494603</v>
      </c>
      <c r="X2418" s="82">
        <v>4.9670376562253218E-2</v>
      </c>
      <c r="Y2418" s="476">
        <v>2.0000000000000001E-4</v>
      </c>
    </row>
    <row r="2419" spans="1:25" x14ac:dyDescent="0.2">
      <c r="A2419" s="475">
        <v>2415</v>
      </c>
      <c r="B2419" s="56">
        <v>0.5034794383080744</v>
      </c>
      <c r="C2419" s="46">
        <v>5095.1815860201332</v>
      </c>
      <c r="D2419" s="56">
        <v>1.1938625838364256</v>
      </c>
      <c r="E2419" s="56">
        <v>0.34101230221251622</v>
      </c>
      <c r="F2419" s="250">
        <v>2025.42</v>
      </c>
      <c r="G2419" s="76">
        <v>160674907191.11264</v>
      </c>
      <c r="H2419" s="46">
        <v>44966793.430134423</v>
      </c>
      <c r="I2419" s="76">
        <v>978661372671.87207</v>
      </c>
      <c r="J2419" s="56">
        <v>0.29183468490944175</v>
      </c>
      <c r="K2419" s="76">
        <v>17232635928.376587</v>
      </c>
      <c r="L2419" s="76">
        <v>16741634943.372871</v>
      </c>
      <c r="M2419" s="76">
        <v>137863765828.67709</v>
      </c>
      <c r="N2419" s="76">
        <v>31293343687.281853</v>
      </c>
      <c r="O2419" s="76">
        <v>37135.925264357676</v>
      </c>
      <c r="P2419" s="46">
        <v>232960.09500109503</v>
      </c>
      <c r="Q2419" s="46">
        <v>114492.8716967792</v>
      </c>
      <c r="R2419" s="76">
        <v>1487141414943.7568</v>
      </c>
      <c r="S2419" s="56">
        <v>0.45008729410308651</v>
      </c>
      <c r="T2419" s="56">
        <v>0.22588949483574494</v>
      </c>
      <c r="U2419" s="46">
        <v>15.794781035451756</v>
      </c>
      <c r="V2419" s="76">
        <v>5804193092069.6367</v>
      </c>
      <c r="W2419" s="84">
        <v>1832.4527048218047</v>
      </c>
      <c r="X2419" s="82">
        <v>4.5461947802362304E-2</v>
      </c>
      <c r="Y2419" s="476">
        <v>2.0000000000000001E-4</v>
      </c>
    </row>
    <row r="2420" spans="1:25" x14ac:dyDescent="0.2">
      <c r="A2420" s="475">
        <v>2416</v>
      </c>
      <c r="B2420" s="56">
        <v>0.43346047288873141</v>
      </c>
      <c r="C2420" s="46">
        <v>6705.0722646022386</v>
      </c>
      <c r="D2420" s="56">
        <v>0.99088986995319739</v>
      </c>
      <c r="E2420" s="56">
        <v>0.61280784102280406</v>
      </c>
      <c r="F2420" s="250">
        <v>2026.3</v>
      </c>
      <c r="G2420" s="76">
        <v>133698219042.40219</v>
      </c>
      <c r="H2420" s="46">
        <v>29789583.015731633</v>
      </c>
      <c r="I2420" s="76">
        <v>699988730424.36023</v>
      </c>
      <c r="J2420" s="56">
        <v>0.37389425382019048</v>
      </c>
      <c r="K2420" s="76">
        <v>54535810502.336029</v>
      </c>
      <c r="L2420" s="76">
        <v>101946438036.34543</v>
      </c>
      <c r="M2420" s="76">
        <v>37564304568.668259</v>
      </c>
      <c r="N2420" s="76">
        <v>112347412084.83893</v>
      </c>
      <c r="O2420" s="76">
        <v>25874.578733599068</v>
      </c>
      <c r="P2420" s="46">
        <v>693735.58132870239</v>
      </c>
      <c r="Q2420" s="46">
        <v>473011.52179613418</v>
      </c>
      <c r="R2420" s="76">
        <v>1137624470338.2566</v>
      </c>
      <c r="S2420" s="56">
        <v>0.46523626915067973</v>
      </c>
      <c r="T2420" s="56">
        <v>0.32269764871667317</v>
      </c>
      <c r="U2420" s="46">
        <v>14.9373079894707</v>
      </c>
      <c r="V2420" s="76">
        <v>6007327329321.6709</v>
      </c>
      <c r="W2420" s="84">
        <v>1894.4966822326473</v>
      </c>
      <c r="X2420" s="82">
        <v>4.9259399536275346E-2</v>
      </c>
      <c r="Y2420" s="476">
        <v>2.0000000000000001E-4</v>
      </c>
    </row>
    <row r="2421" spans="1:25" x14ac:dyDescent="0.2">
      <c r="A2421" s="475">
        <v>2417</v>
      </c>
      <c r="B2421" s="56">
        <v>0.69866199087319669</v>
      </c>
      <c r="C2421" s="46">
        <v>5745.4248563132833</v>
      </c>
      <c r="D2421" s="56">
        <v>1.2752622608402968</v>
      </c>
      <c r="E2421" s="56">
        <v>0.56300426699320516</v>
      </c>
      <c r="F2421" s="250">
        <v>2023.8</v>
      </c>
      <c r="G2421" s="76">
        <v>213398952594.39136</v>
      </c>
      <c r="H2421" s="46">
        <v>24789184.253057811</v>
      </c>
      <c r="I2421" s="76">
        <v>538954607811.84711</v>
      </c>
      <c r="J2421" s="56">
        <v>0.19090890691273155</v>
      </c>
      <c r="K2421" s="76">
        <v>15813948861.372406</v>
      </c>
      <c r="L2421" s="76">
        <v>9678863721.54002</v>
      </c>
      <c r="M2421" s="76">
        <v>154536870751.88644</v>
      </c>
      <c r="N2421" s="76">
        <v>1853615686.2894914</v>
      </c>
      <c r="O2421" s="76">
        <v>19413.469114846299</v>
      </c>
      <c r="P2421" s="46">
        <v>47911</v>
      </c>
      <c r="Q2421" s="46">
        <v>6541</v>
      </c>
      <c r="R2421" s="76">
        <v>1000077834378.9484</v>
      </c>
      <c r="S2421" s="56">
        <v>0.46699854121676809</v>
      </c>
      <c r="T2421" s="56">
        <v>0.26901008839725821</v>
      </c>
      <c r="U2421" s="46">
        <v>17.658819591707417</v>
      </c>
      <c r="V2421" s="76">
        <v>5125379516664.5049</v>
      </c>
      <c r="W2421" s="84">
        <v>1617.7492170646385</v>
      </c>
      <c r="X2421" s="82">
        <v>4.2614483278820219E-2</v>
      </c>
      <c r="Y2421" s="476">
        <v>2.0000000000000001E-4</v>
      </c>
    </row>
    <row r="2422" spans="1:25" x14ac:dyDescent="0.2">
      <c r="A2422" s="475">
        <v>2418</v>
      </c>
      <c r="B2422" s="56">
        <v>0.28912604536219222</v>
      </c>
      <c r="C2422" s="46">
        <v>2509.042761405517</v>
      </c>
      <c r="D2422" s="56">
        <v>0.41761280923901123</v>
      </c>
      <c r="E2422" s="56">
        <v>0.63716616344503874</v>
      </c>
      <c r="F2422" s="250">
        <v>2025.32</v>
      </c>
      <c r="G2422" s="76">
        <v>116902871594.30212</v>
      </c>
      <c r="H2422" s="46">
        <v>7531815.3778000539</v>
      </c>
      <c r="I2422" s="76">
        <v>209426145149.84265</v>
      </c>
      <c r="J2422" s="56">
        <v>0.27008504442839643</v>
      </c>
      <c r="K2422" s="76">
        <v>8093849880.7508783</v>
      </c>
      <c r="L2422" s="76">
        <v>15503808518.162956</v>
      </c>
      <c r="M2422" s="76">
        <v>92130795107.109558</v>
      </c>
      <c r="N2422" s="76">
        <v>280161510470.37622</v>
      </c>
      <c r="O2422" s="76">
        <v>43108.942632293743</v>
      </c>
      <c r="P2422" s="46">
        <v>1553106.1724910941</v>
      </c>
      <c r="Q2422" s="46">
        <v>1062232.4413307309</v>
      </c>
      <c r="R2422" s="76">
        <v>769085366484.47449</v>
      </c>
      <c r="S2422" s="56">
        <v>0.43244973248159985</v>
      </c>
      <c r="T2422" s="56">
        <v>0.25091781816400976</v>
      </c>
      <c r="U2422" s="46">
        <v>16.581498484489529</v>
      </c>
      <c r="V2422" s="76">
        <v>3556058756458.1514</v>
      </c>
      <c r="W2422" s="84">
        <v>1122.6879294743953</v>
      </c>
      <c r="X2422" s="82">
        <v>4.3623398206482498E-2</v>
      </c>
      <c r="Y2422" s="476">
        <v>2.0000000000000001E-4</v>
      </c>
    </row>
    <row r="2423" spans="1:25" x14ac:dyDescent="0.2">
      <c r="A2423" s="475">
        <v>2419</v>
      </c>
      <c r="B2423" s="56">
        <v>0.33684314607970733</v>
      </c>
      <c r="C2423" s="46">
        <v>9063.996501132915</v>
      </c>
      <c r="D2423" s="56">
        <v>0.85998864486870741</v>
      </c>
      <c r="E2423" s="56">
        <v>0.38482916068892375</v>
      </c>
      <c r="F2423" s="250">
        <v>2025.17</v>
      </c>
      <c r="G2423" s="76">
        <v>277782589717.17902</v>
      </c>
      <c r="H2423" s="46">
        <v>21972063.555882584</v>
      </c>
      <c r="I2423" s="76">
        <v>610527547408.69861</v>
      </c>
      <c r="J2423" s="56">
        <v>0.33684314607970733</v>
      </c>
      <c r="K2423" s="76">
        <v>44112923616.459473</v>
      </c>
      <c r="L2423" s="76">
        <v>167499735939.56134</v>
      </c>
      <c r="M2423" s="76">
        <v>97226428917.746353</v>
      </c>
      <c r="N2423" s="76">
        <v>17772679513.766682</v>
      </c>
      <c r="O2423" s="76">
        <v>32745.618884239211</v>
      </c>
      <c r="P2423" s="46">
        <v>166019.8471291606</v>
      </c>
      <c r="Q2423" s="46">
        <v>71456.989869298573</v>
      </c>
      <c r="R2423" s="76">
        <v>1168035309292.2246</v>
      </c>
      <c r="S2423" s="56">
        <v>0.53629678452772922</v>
      </c>
      <c r="T2423" s="56">
        <v>0.39583219089841948</v>
      </c>
      <c r="U2423" s="46">
        <v>16.473756870126049</v>
      </c>
      <c r="V2423" s="76">
        <v>8174534704486.2197</v>
      </c>
      <c r="W2423" s="84">
        <v>2580.7835427550554</v>
      </c>
      <c r="X2423" s="82">
        <v>4.5599964882065185E-2</v>
      </c>
      <c r="Y2423" s="476">
        <v>2.0000000000000001E-4</v>
      </c>
    </row>
    <row r="2424" spans="1:25" x14ac:dyDescent="0.2">
      <c r="A2424" s="475">
        <v>2420</v>
      </c>
      <c r="B2424" s="56">
        <v>0.593126408318839</v>
      </c>
      <c r="C2424" s="46">
        <v>4553.9171493010535</v>
      </c>
      <c r="D2424" s="56">
        <v>0.89658539104174739</v>
      </c>
      <c r="E2424" s="56">
        <v>0.40625221054224303</v>
      </c>
      <c r="F2424" s="250">
        <v>2025.89</v>
      </c>
      <c r="G2424" s="76">
        <v>114194160743.64432</v>
      </c>
      <c r="H2424" s="46">
        <v>24987548.568535149</v>
      </c>
      <c r="I2424" s="76">
        <v>554137469849.52588</v>
      </c>
      <c r="J2424" s="56">
        <v>0.25940804780572269</v>
      </c>
      <c r="K2424" s="76">
        <v>29971449200.137123</v>
      </c>
      <c r="L2424" s="76">
        <v>51745752516.740028</v>
      </c>
      <c r="M2424" s="76">
        <v>109540946385.65572</v>
      </c>
      <c r="N2424" s="76">
        <v>22144591024.048771</v>
      </c>
      <c r="O2424" s="76">
        <v>34343.009629898937</v>
      </c>
      <c r="P2424" s="46">
        <v>186181.22133839439</v>
      </c>
      <c r="Q2424" s="46">
        <v>84151.666541118277</v>
      </c>
      <c r="R2424" s="76">
        <v>932343118927.62646</v>
      </c>
      <c r="S2424" s="56">
        <v>0.4508440364892638</v>
      </c>
      <c r="T2424" s="56">
        <v>0.23346471359422463</v>
      </c>
      <c r="U2424" s="46">
        <v>16.00077374113831</v>
      </c>
      <c r="V2424" s="76">
        <v>3826365817352.6763</v>
      </c>
      <c r="W2424" s="84">
        <v>1207.2471942792931</v>
      </c>
      <c r="X2424" s="82">
        <v>4.6277553560335076E-2</v>
      </c>
      <c r="Y2424" s="476">
        <v>2.0000000000000001E-4</v>
      </c>
    </row>
    <row r="2425" spans="1:25" x14ac:dyDescent="0.2">
      <c r="A2425" s="475">
        <v>2421</v>
      </c>
      <c r="B2425" s="56">
        <v>0.5390459628245442</v>
      </c>
      <c r="C2425" s="46">
        <v>5192.9229013596278</v>
      </c>
      <c r="D2425" s="56">
        <v>0.97699507943811603</v>
      </c>
      <c r="E2425" s="56">
        <v>0.25644455463868276</v>
      </c>
      <c r="F2425" s="250">
        <v>2023.75</v>
      </c>
      <c r="G2425" s="76">
        <v>528261781635.23419</v>
      </c>
      <c r="H2425" s="46">
        <v>27904829.503765814</v>
      </c>
      <c r="I2425" s="76">
        <v>642810030458.68799</v>
      </c>
      <c r="J2425" s="56">
        <v>0.31131737944606475</v>
      </c>
      <c r="K2425" s="76">
        <v>15332068753.075304</v>
      </c>
      <c r="L2425" s="76">
        <v>0</v>
      </c>
      <c r="M2425" s="76">
        <v>503427092318.44507</v>
      </c>
      <c r="N2425" s="76">
        <v>119430247826.6544</v>
      </c>
      <c r="O2425" s="76">
        <v>15040.100269257884</v>
      </c>
      <c r="P2425" s="46">
        <v>684593.09528041701</v>
      </c>
      <c r="Q2425" s="46">
        <v>466096.29379114805</v>
      </c>
      <c r="R2425" s="76">
        <v>1790569962236.5615</v>
      </c>
      <c r="S2425" s="56">
        <v>0.57977897492531993</v>
      </c>
      <c r="T2425" s="56">
        <v>0.38520686040833679</v>
      </c>
      <c r="U2425" s="46">
        <v>17.558678174425811</v>
      </c>
      <c r="V2425" s="76">
        <v>13107104535256.809</v>
      </c>
      <c r="W2425" s="84">
        <v>4129.3411558889811</v>
      </c>
      <c r="X2425" s="82">
        <v>4.1988694983226334E-2</v>
      </c>
      <c r="Y2425" s="476">
        <v>2.0000000000000001E-4</v>
      </c>
    </row>
    <row r="2426" spans="1:25" x14ac:dyDescent="0.2">
      <c r="A2426" s="475">
        <v>2422</v>
      </c>
      <c r="B2426" s="56">
        <v>0.42411818632527237</v>
      </c>
      <c r="C2426" s="46">
        <v>3268.5815594620371</v>
      </c>
      <c r="D2426" s="56">
        <v>0.54538099853822064</v>
      </c>
      <c r="E2426" s="56">
        <v>0.27208575091292658</v>
      </c>
      <c r="F2426" s="250">
        <v>2025.25</v>
      </c>
      <c r="G2426" s="76">
        <v>97278023205.519058</v>
      </c>
      <c r="H2426" s="46">
        <v>11231236.657048076</v>
      </c>
      <c r="I2426" s="76">
        <v>389501016273.90741</v>
      </c>
      <c r="J2426" s="56">
        <v>0.42411818632527232</v>
      </c>
      <c r="K2426" s="76">
        <v>30326098031.051956</v>
      </c>
      <c r="L2426" s="76">
        <v>30349866557.642345</v>
      </c>
      <c r="M2426" s="76">
        <v>94981945838.800262</v>
      </c>
      <c r="N2426" s="76">
        <v>7697805425.8117695</v>
      </c>
      <c r="O2426" s="76">
        <v>30220.347223226916</v>
      </c>
      <c r="P2426" s="46">
        <v>101465.43749999916</v>
      </c>
      <c r="Q2426" s="46">
        <v>33113.812499999323</v>
      </c>
      <c r="R2426" s="76">
        <v>686143205678.78442</v>
      </c>
      <c r="S2426" s="56">
        <v>0.56701076987495858</v>
      </c>
      <c r="T2426" s="56">
        <v>0.34348085924403088</v>
      </c>
      <c r="U2426" s="46">
        <v>15.286391864526415</v>
      </c>
      <c r="V2426" s="76">
        <v>4124717297894.9961</v>
      </c>
      <c r="W2426" s="84">
        <v>1301.8615863254604</v>
      </c>
      <c r="X2426" s="82">
        <v>4.5824443988317212E-2</v>
      </c>
      <c r="Y2426" s="476">
        <v>2.0000000000000001E-4</v>
      </c>
    </row>
    <row r="2427" spans="1:25" x14ac:dyDescent="0.2">
      <c r="A2427" s="475">
        <v>2423</v>
      </c>
      <c r="B2427" s="56">
        <v>0.49619403049299055</v>
      </c>
      <c r="C2427" s="46">
        <v>3432.910078696711</v>
      </c>
      <c r="D2427" s="56">
        <v>0.88387982206409754</v>
      </c>
      <c r="E2427" s="56">
        <v>0.40378386820325896</v>
      </c>
      <c r="F2427" s="250">
        <v>2026.94</v>
      </c>
      <c r="G2427" s="76">
        <v>155493632616.06577</v>
      </c>
      <c r="H2427" s="46">
        <v>23699489.759046111</v>
      </c>
      <c r="I2427" s="76">
        <v>524877538522.77686</v>
      </c>
      <c r="J2427" s="56">
        <v>0.20700863445313955</v>
      </c>
      <c r="K2427" s="76">
        <v>29245480246.073318</v>
      </c>
      <c r="L2427" s="76">
        <v>75047263728.651779</v>
      </c>
      <c r="M2427" s="76">
        <v>6110568232.5654993</v>
      </c>
      <c r="N2427" s="76">
        <v>63067857612.479301</v>
      </c>
      <c r="O2427" s="76">
        <v>36160.786792596271</v>
      </c>
      <c r="P2427" s="46">
        <v>375381.73488083784</v>
      </c>
      <c r="Q2427" s="46">
        <v>223785.13602794014</v>
      </c>
      <c r="R2427" s="76">
        <v>931179207512.91101</v>
      </c>
      <c r="S2427" s="56">
        <v>0.41706565221568692</v>
      </c>
      <c r="T2427" s="56">
        <v>0.26363518155273696</v>
      </c>
      <c r="U2427" s="46">
        <v>16.630298587997082</v>
      </c>
      <c r="V2427" s="76">
        <v>4442743173614.7793</v>
      </c>
      <c r="W2427" s="84">
        <v>1401.2958754994302</v>
      </c>
      <c r="X2427" s="82">
        <v>4.4705280223948859E-2</v>
      </c>
      <c r="Y2427" s="476">
        <v>2.0000000000000001E-4</v>
      </c>
    </row>
    <row r="2428" spans="1:25" x14ac:dyDescent="0.2">
      <c r="A2428" s="475">
        <v>2424</v>
      </c>
      <c r="B2428" s="56">
        <v>0.53555949212076803</v>
      </c>
      <c r="C2428" s="46">
        <v>5246.9367522363018</v>
      </c>
      <c r="D2428" s="56">
        <v>0.81397333308128206</v>
      </c>
      <c r="E2428" s="56">
        <v>0.40778982423440896</v>
      </c>
      <c r="F2428" s="250">
        <v>2024.91</v>
      </c>
      <c r="G2428" s="76">
        <v>269781691543.44485</v>
      </c>
      <c r="H2428" s="46">
        <v>20431336.306887846</v>
      </c>
      <c r="I2428" s="76">
        <v>496639420928.55597</v>
      </c>
      <c r="J2428" s="56">
        <v>0.29166951264861329</v>
      </c>
      <c r="K2428" s="76">
        <v>3807179217.6787276</v>
      </c>
      <c r="L2428" s="76">
        <v>0</v>
      </c>
      <c r="M2428" s="76">
        <v>194610826660.95041</v>
      </c>
      <c r="N2428" s="76">
        <v>76013210276.416611</v>
      </c>
      <c r="O2428" s="76">
        <v>41139.91798590355</v>
      </c>
      <c r="P2428" s="46">
        <v>453981.01103195956</v>
      </c>
      <c r="Q2428" s="46">
        <v>286855.14055120153</v>
      </c>
      <c r="R2428" s="76">
        <v>1095572342380.611</v>
      </c>
      <c r="S2428" s="56">
        <v>0.52677074280420066</v>
      </c>
      <c r="T2428" s="56">
        <v>0.34436681290301763</v>
      </c>
      <c r="U2428" s="46">
        <v>17.27499539537957</v>
      </c>
      <c r="V2428" s="76">
        <v>7157426254519.8828</v>
      </c>
      <c r="W2428" s="84">
        <v>2257.7076373234768</v>
      </c>
      <c r="X2428" s="82">
        <v>4.2566817297277973E-2</v>
      </c>
      <c r="Y2428" s="476">
        <v>2.0000000000000001E-4</v>
      </c>
    </row>
    <row r="2429" spans="1:25" x14ac:dyDescent="0.2">
      <c r="A2429" s="475">
        <v>2425</v>
      </c>
      <c r="B2429" s="56">
        <v>0.35042509395588384</v>
      </c>
      <c r="C2429" s="46">
        <v>1585.5763040496176</v>
      </c>
      <c r="D2429" s="56">
        <v>0.6264828664300105</v>
      </c>
      <c r="E2429" s="56">
        <v>0.43912619740907705</v>
      </c>
      <c r="F2429" s="250">
        <v>2023.75</v>
      </c>
      <c r="G2429" s="76">
        <v>233394676460.83051</v>
      </c>
      <c r="H2429" s="46">
        <v>14041671.07425143</v>
      </c>
      <c r="I2429" s="76">
        <v>443749286782.9884</v>
      </c>
      <c r="J2429" s="56">
        <v>0.35042509395588384</v>
      </c>
      <c r="K2429" s="76">
        <v>13525618402.176855</v>
      </c>
      <c r="L2429" s="76">
        <v>0</v>
      </c>
      <c r="M2429" s="76">
        <v>194902330897.97549</v>
      </c>
      <c r="N2429" s="76">
        <v>60008005246.356949</v>
      </c>
      <c r="O2429" s="76">
        <v>17893.014426799939</v>
      </c>
      <c r="P2429" s="46">
        <v>405209.64354035037</v>
      </c>
      <c r="Q2429" s="46">
        <v>253983.54346852953</v>
      </c>
      <c r="R2429" s="76">
        <v>925030177616.2843</v>
      </c>
      <c r="S2429" s="56">
        <v>0.54079600787549642</v>
      </c>
      <c r="T2429" s="56">
        <v>0.36931742242971277</v>
      </c>
      <c r="U2429" s="46">
        <v>17.06328353830574</v>
      </c>
      <c r="V2429" s="76">
        <v>6430888374763.0127</v>
      </c>
      <c r="W2429" s="84">
        <v>2030.796431018221</v>
      </c>
      <c r="X2429" s="82">
        <v>4.2583200999575632E-2</v>
      </c>
      <c r="Y2429" s="476">
        <v>2.0000000000000001E-4</v>
      </c>
    </row>
    <row r="2430" spans="1:25" x14ac:dyDescent="0.2">
      <c r="A2430" s="475">
        <v>2426</v>
      </c>
      <c r="B2430" s="56">
        <v>0.75783233627940949</v>
      </c>
      <c r="C2430" s="46">
        <v>10451.431646605055</v>
      </c>
      <c r="D2430" s="56">
        <v>1.2683514673974363</v>
      </c>
      <c r="E2430" s="56">
        <v>0.18785174021052725</v>
      </c>
      <c r="F2430" s="250">
        <v>2025.69</v>
      </c>
      <c r="G2430" s="76">
        <v>216075034083.34335</v>
      </c>
      <c r="H2430" s="46">
        <v>24186842.324361179</v>
      </c>
      <c r="I2430" s="76">
        <v>568779258837.13062</v>
      </c>
      <c r="J2430" s="56">
        <v>0.29477117665984842</v>
      </c>
      <c r="K2430" s="76">
        <v>22825035698.825745</v>
      </c>
      <c r="L2430" s="76">
        <v>49961517748.540977</v>
      </c>
      <c r="M2430" s="76">
        <v>100211245520.65012</v>
      </c>
      <c r="N2430" s="76">
        <v>1678273147.262351</v>
      </c>
      <c r="O2430" s="76">
        <v>36285.229248187352</v>
      </c>
      <c r="P2430" s="46">
        <v>47911</v>
      </c>
      <c r="Q2430" s="46">
        <v>6541</v>
      </c>
      <c r="R2430" s="76">
        <v>957501613553.89148</v>
      </c>
      <c r="S2430" s="56">
        <v>0.49116785484705594</v>
      </c>
      <c r="T2430" s="56">
        <v>0.3881411498296638</v>
      </c>
      <c r="U2430" s="46">
        <v>16.400221399066222</v>
      </c>
      <c r="V2430" s="76">
        <v>6509662798732.6758</v>
      </c>
      <c r="W2430" s="84">
        <v>2052.9870632496099</v>
      </c>
      <c r="X2430" s="82">
        <v>4.6211307699567161E-2</v>
      </c>
      <c r="Y2430" s="476">
        <v>2.0000000000000001E-4</v>
      </c>
    </row>
    <row r="2431" spans="1:25" x14ac:dyDescent="0.2">
      <c r="A2431" s="475">
        <v>2427</v>
      </c>
      <c r="B2431" s="56">
        <v>0.59979443793817455</v>
      </c>
      <c r="C2431" s="46">
        <v>1500</v>
      </c>
      <c r="D2431" s="56">
        <v>0.52402680020811343</v>
      </c>
      <c r="E2431" s="56">
        <v>0.59140466771995137</v>
      </c>
      <c r="F2431" s="250">
        <v>2024.62</v>
      </c>
      <c r="G2431" s="76">
        <v>210439203984.2955</v>
      </c>
      <c r="H2431" s="46">
        <v>10655167.404898865</v>
      </c>
      <c r="I2431" s="76">
        <v>377265739507.1496</v>
      </c>
      <c r="J2431" s="56">
        <v>0.50666616849139001</v>
      </c>
      <c r="K2431" s="76">
        <v>5636208478.870244</v>
      </c>
      <c r="L2431" s="76">
        <v>0</v>
      </c>
      <c r="M2431" s="76">
        <v>188522070045.97412</v>
      </c>
      <c r="N2431" s="76">
        <v>65049296892.199867</v>
      </c>
      <c r="O2431" s="76">
        <v>34285.903114105873</v>
      </c>
      <c r="P2431" s="46">
        <v>485211.57824124338</v>
      </c>
      <c r="Q2431" s="46">
        <v>270321.9310143796</v>
      </c>
      <c r="R2431" s="76">
        <v>879712417177.8269</v>
      </c>
      <c r="S2431" s="56">
        <v>0.62851878104789316</v>
      </c>
      <c r="T2431" s="56">
        <v>0.42360205621669567</v>
      </c>
      <c r="U2431" s="46">
        <v>16.365357341821273</v>
      </c>
      <c r="V2431" s="76">
        <v>6828886322492.9541</v>
      </c>
      <c r="W2431" s="84">
        <v>2155.9700265758092</v>
      </c>
      <c r="X2431" s="82">
        <v>4.3798047877482309E-2</v>
      </c>
      <c r="Y2431" s="476">
        <v>2.0000000000000001E-4</v>
      </c>
    </row>
    <row r="2432" spans="1:25" x14ac:dyDescent="0.2">
      <c r="A2432" s="475">
        <v>2428</v>
      </c>
      <c r="B2432" s="56">
        <v>0.6007493739802694</v>
      </c>
      <c r="C2432" s="46">
        <v>5711.1635618940936</v>
      </c>
      <c r="D2432" s="56">
        <v>0.71566697081844444</v>
      </c>
      <c r="E2432" s="56">
        <v>0.6783968688347265</v>
      </c>
      <c r="F2432" s="250">
        <v>2023.75</v>
      </c>
      <c r="G2432" s="76">
        <v>247825608366.45419</v>
      </c>
      <c r="H2432" s="46">
        <v>15938165.800011881</v>
      </c>
      <c r="I2432" s="76">
        <v>493520939242.27942</v>
      </c>
      <c r="J2432" s="56">
        <v>0.51004186506430793</v>
      </c>
      <c r="K2432" s="76">
        <v>10750220713.357981</v>
      </c>
      <c r="L2432" s="76">
        <v>0</v>
      </c>
      <c r="M2432" s="76">
        <v>203729538237.96317</v>
      </c>
      <c r="N2432" s="76">
        <v>37756594421.461067</v>
      </c>
      <c r="O2432" s="76">
        <v>25375.80145190495</v>
      </c>
      <c r="P2432" s="46">
        <v>308314.08610072662</v>
      </c>
      <c r="Q2432" s="46">
        <v>176713.94189032042</v>
      </c>
      <c r="R2432" s="76">
        <v>985424468011.47632</v>
      </c>
      <c r="S2432" s="56">
        <v>0.62821409049380861</v>
      </c>
      <c r="T2432" s="56">
        <v>0.48060011967944255</v>
      </c>
      <c r="U2432" s="46">
        <v>16.113438995975709</v>
      </c>
      <c r="V2432" s="76">
        <v>8400553209595.5498</v>
      </c>
      <c r="W2432" s="84">
        <v>2651.9188270712416</v>
      </c>
      <c r="X2432" s="82">
        <v>4.519938866447544E-2</v>
      </c>
      <c r="Y2432" s="476">
        <v>2.0000000000000001E-4</v>
      </c>
    </row>
    <row r="2433" spans="1:25" x14ac:dyDescent="0.2">
      <c r="A2433" s="475">
        <v>2429</v>
      </c>
      <c r="B2433" s="56">
        <v>0.37426152905963289</v>
      </c>
      <c r="C2433" s="46">
        <v>1500</v>
      </c>
      <c r="D2433" s="56">
        <v>0.56409806860210066</v>
      </c>
      <c r="E2433" s="56">
        <v>0.44337846524229241</v>
      </c>
      <c r="F2433" s="250">
        <v>2025.13</v>
      </c>
      <c r="G2433" s="76">
        <v>137003581479.62625</v>
      </c>
      <c r="H2433" s="46">
        <v>11846465.121213421</v>
      </c>
      <c r="I2433" s="76">
        <v>285441780036.3421</v>
      </c>
      <c r="J2433" s="56">
        <v>0.26427352611103316</v>
      </c>
      <c r="K2433" s="76">
        <v>20943468104.98415</v>
      </c>
      <c r="L2433" s="76">
        <v>64238750155.065262</v>
      </c>
      <c r="M2433" s="76">
        <v>115303886959.46788</v>
      </c>
      <c r="N2433" s="76">
        <v>22180446392.0602</v>
      </c>
      <c r="O2433" s="76">
        <v>34272.065454590964</v>
      </c>
      <c r="P2433" s="46">
        <v>183688.44219246611</v>
      </c>
      <c r="Q2433" s="46">
        <v>87857.0672123361</v>
      </c>
      <c r="R2433" s="76">
        <v>669086974878.00842</v>
      </c>
      <c r="S2433" s="56">
        <v>0.5445215251192258</v>
      </c>
      <c r="T2433" s="56">
        <v>0.2898252066601083</v>
      </c>
      <c r="U2433" s="46">
        <v>17.057358788416963</v>
      </c>
      <c r="V2433" s="76">
        <v>3741000109923.7612</v>
      </c>
      <c r="W2433" s="84">
        <v>1180.1634064025004</v>
      </c>
      <c r="X2433" s="82">
        <v>4.146409072807377E-2</v>
      </c>
      <c r="Y2433" s="476">
        <v>2.0000000000000001E-4</v>
      </c>
    </row>
    <row r="2434" spans="1:25" x14ac:dyDescent="0.2">
      <c r="A2434" s="475">
        <v>2430</v>
      </c>
      <c r="B2434" s="56">
        <v>0.55817417192832963</v>
      </c>
      <c r="C2434" s="46">
        <v>4632.5675965707878</v>
      </c>
      <c r="D2434" s="56">
        <v>0.7421149868424034</v>
      </c>
      <c r="E2434" s="56">
        <v>0.39980393100889861</v>
      </c>
      <c r="F2434" s="250">
        <v>2024.55</v>
      </c>
      <c r="G2434" s="76">
        <v>191008616074.14658</v>
      </c>
      <c r="H2434" s="46">
        <v>17211221.793364048</v>
      </c>
      <c r="I2434" s="76">
        <v>503320361912.20551</v>
      </c>
      <c r="J2434" s="56">
        <v>0.2885804671755311</v>
      </c>
      <c r="K2434" s="76">
        <v>7644161106.5928602</v>
      </c>
      <c r="L2434" s="76">
        <v>2027924865.310426</v>
      </c>
      <c r="M2434" s="76">
        <v>122249756090.38528</v>
      </c>
      <c r="N2434" s="76">
        <v>17659184490.969315</v>
      </c>
      <c r="O2434" s="76">
        <v>28683.815776522348</v>
      </c>
      <c r="P2434" s="46">
        <v>138096.37405758549</v>
      </c>
      <c r="Q2434" s="46">
        <v>54366.422473121303</v>
      </c>
      <c r="R2434" s="76">
        <v>816682432470.54321</v>
      </c>
      <c r="S2434" s="56">
        <v>0.47122950506231159</v>
      </c>
      <c r="T2434" s="56">
        <v>0.33720620905750104</v>
      </c>
      <c r="U2434" s="46">
        <v>17.106247525152209</v>
      </c>
      <c r="V2434" s="76">
        <v>5286112385952.6328</v>
      </c>
      <c r="W2434" s="84">
        <v>1667.8539459883211</v>
      </c>
      <c r="X2434" s="82">
        <v>4.1927112228779324E-2</v>
      </c>
      <c r="Y2434" s="476">
        <v>2.0000000000000001E-4</v>
      </c>
    </row>
    <row r="2435" spans="1:25" x14ac:dyDescent="0.2">
      <c r="A2435" s="475">
        <v>2431</v>
      </c>
      <c r="B2435" s="56">
        <v>0.55312091046956058</v>
      </c>
      <c r="C2435" s="46">
        <v>4823.8662881240652</v>
      </c>
      <c r="D2435" s="56">
        <v>0.51589717724591566</v>
      </c>
      <c r="E2435" s="56">
        <v>0.51485317647403817</v>
      </c>
      <c r="F2435" s="250">
        <v>2024.5</v>
      </c>
      <c r="G2435" s="76">
        <v>250678885035.7858</v>
      </c>
      <c r="H2435" s="46">
        <v>9664285.660478102</v>
      </c>
      <c r="I2435" s="76">
        <v>289010771408.17462</v>
      </c>
      <c r="J2435" s="56">
        <v>0.37483301363271193</v>
      </c>
      <c r="K2435" s="76">
        <v>7480546723.0765829</v>
      </c>
      <c r="L2435" s="76">
        <v>0</v>
      </c>
      <c r="M2435" s="76">
        <v>191666873472.72552</v>
      </c>
      <c r="N2435" s="76">
        <v>44322690251.328209</v>
      </c>
      <c r="O2435" s="76">
        <v>41618.651860034675</v>
      </c>
      <c r="P2435" s="46">
        <v>301234.54745715857</v>
      </c>
      <c r="Q2435" s="46">
        <v>176181.40092957937</v>
      </c>
      <c r="R2435" s="76">
        <v>794983236298.98462</v>
      </c>
      <c r="S2435" s="56">
        <v>0.61277283134634153</v>
      </c>
      <c r="T2435" s="56">
        <v>0.42152338988812815</v>
      </c>
      <c r="U2435" s="46">
        <v>17.447585218440622</v>
      </c>
      <c r="V2435" s="76">
        <v>6515991405904.7109</v>
      </c>
      <c r="W2435" s="84">
        <v>2053.3167725575399</v>
      </c>
      <c r="X2435" s="82">
        <v>4.1292812410500646E-2</v>
      </c>
      <c r="Y2435" s="476">
        <v>2.0000000000000001E-4</v>
      </c>
    </row>
    <row r="2436" spans="1:25" x14ac:dyDescent="0.2">
      <c r="A2436" s="475">
        <v>2432</v>
      </c>
      <c r="B2436" s="56">
        <v>0.42790115251790228</v>
      </c>
      <c r="C2436" s="46">
        <v>6951.3275365006575</v>
      </c>
      <c r="D2436" s="56">
        <v>0.6362790282206443</v>
      </c>
      <c r="E2436" s="56">
        <v>0.54077743473473461</v>
      </c>
      <c r="F2436" s="250">
        <v>2025.72</v>
      </c>
      <c r="G2436" s="76">
        <v>131321586167.87929</v>
      </c>
      <c r="H2436" s="46">
        <v>13431489.577016745</v>
      </c>
      <c r="I2436" s="76">
        <v>462280208263.62329</v>
      </c>
      <c r="J2436" s="56">
        <v>0.42790115251790228</v>
      </c>
      <c r="K2436" s="76">
        <v>2469042075.611372</v>
      </c>
      <c r="L2436" s="76">
        <v>6217757287.279562</v>
      </c>
      <c r="M2436" s="76">
        <v>127599893860.02533</v>
      </c>
      <c r="N2436" s="76">
        <v>20379368177.4319</v>
      </c>
      <c r="O2436" s="76">
        <v>14616.677310116513</v>
      </c>
      <c r="P2436" s="46">
        <v>173834.23226234983</v>
      </c>
      <c r="Q2436" s="46">
        <v>79679.187484794398</v>
      </c>
      <c r="R2436" s="76">
        <v>829046873473.50317</v>
      </c>
      <c r="S2436" s="56">
        <v>0.5773824635510495</v>
      </c>
      <c r="T2436" s="56">
        <v>0.34153012977664149</v>
      </c>
      <c r="U2436" s="46">
        <v>15.774008098128085</v>
      </c>
      <c r="V2436" s="76">
        <v>4960405192095.4668</v>
      </c>
      <c r="W2436" s="84">
        <v>1563.5996292902873</v>
      </c>
      <c r="X2436" s="82">
        <v>4.5433116977059283E-2</v>
      </c>
      <c r="Y2436" s="476">
        <v>2.0000000000000001E-4</v>
      </c>
    </row>
    <row r="2437" spans="1:25" x14ac:dyDescent="0.2">
      <c r="A2437" s="475">
        <v>2433</v>
      </c>
      <c r="B2437" s="56">
        <v>0.49224998757110694</v>
      </c>
      <c r="C2437" s="46">
        <v>1500</v>
      </c>
      <c r="D2437" s="56">
        <v>0.2715520355550845</v>
      </c>
      <c r="E2437" s="56">
        <v>0.63617024105370412</v>
      </c>
      <c r="F2437" s="250">
        <v>2024.88</v>
      </c>
      <c r="G2437" s="76">
        <v>93264848753.4039</v>
      </c>
      <c r="H2437" s="46">
        <v>4346797.9330096757</v>
      </c>
      <c r="I2437" s="76">
        <v>203581349739.92087</v>
      </c>
      <c r="J2437" s="56">
        <v>0.49224998757110694</v>
      </c>
      <c r="K2437" s="76">
        <v>6484634900.7779684</v>
      </c>
      <c r="L2437" s="76">
        <v>2916654705.9003806</v>
      </c>
      <c r="M2437" s="76">
        <v>88605790143.778122</v>
      </c>
      <c r="N2437" s="76">
        <v>29649313615.8839</v>
      </c>
      <c r="O2437" s="76">
        <v>35970.899739042885</v>
      </c>
      <c r="P2437" s="46">
        <v>242443.19077326465</v>
      </c>
      <c r="Q2437" s="46">
        <v>110610.39077288494</v>
      </c>
      <c r="R2437" s="76">
        <v>401222193261.83649</v>
      </c>
      <c r="S2437" s="56">
        <v>0.59585247673068409</v>
      </c>
      <c r="T2437" s="56">
        <v>0.44888938169910098</v>
      </c>
      <c r="U2437" s="46">
        <v>16.054660607706541</v>
      </c>
      <c r="V2437" s="76">
        <v>3332770982711.3706</v>
      </c>
      <c r="W2437" s="84">
        <v>1051.3329085109176</v>
      </c>
      <c r="X2437" s="82">
        <v>4.3441743712791601E-2</v>
      </c>
      <c r="Y2437" s="476">
        <v>2.0000000000000001E-4</v>
      </c>
    </row>
    <row r="2438" spans="1:25" x14ac:dyDescent="0.2">
      <c r="A2438" s="475">
        <v>2434</v>
      </c>
      <c r="B2438" s="56">
        <v>0.49327194234572946</v>
      </c>
      <c r="C2438" s="46">
        <v>5737.6093611620345</v>
      </c>
      <c r="D2438" s="56">
        <v>0.45428532411498357</v>
      </c>
      <c r="E2438" s="56">
        <v>0.69277999993490047</v>
      </c>
      <c r="F2438" s="250">
        <v>2026.7</v>
      </c>
      <c r="G2438" s="76">
        <v>60051558139.865868</v>
      </c>
      <c r="H2438" s="46">
        <v>8331004.2554739034</v>
      </c>
      <c r="I2438" s="76">
        <v>299957595033.21545</v>
      </c>
      <c r="J2438" s="56">
        <v>0.49327194234572946</v>
      </c>
      <c r="K2438" s="76">
        <v>40470302151.307709</v>
      </c>
      <c r="L2438" s="76">
        <v>77167794280.902313</v>
      </c>
      <c r="M2438" s="76">
        <v>40137027975.591881</v>
      </c>
      <c r="N2438" s="76">
        <v>28672640674.925007</v>
      </c>
      <c r="O2438" s="76">
        <v>12596.269929270014</v>
      </c>
      <c r="P2438" s="46">
        <v>233133.13085243505</v>
      </c>
      <c r="Q2438" s="46">
        <v>126084.58650617185</v>
      </c>
      <c r="R2438" s="76">
        <v>499860182035.40216</v>
      </c>
      <c r="S2438" s="56">
        <v>0.55143240926971893</v>
      </c>
      <c r="T2438" s="56">
        <v>0.40882444552337077</v>
      </c>
      <c r="U2438" s="46">
        <v>14.496065804835295</v>
      </c>
      <c r="V2438" s="76">
        <v>3425003110809.7935</v>
      </c>
      <c r="W2438" s="84">
        <v>1080.6511376821113</v>
      </c>
      <c r="X2438" s="82">
        <v>4.764261920220441E-2</v>
      </c>
      <c r="Y2438" s="476">
        <v>2.0000000000000001E-4</v>
      </c>
    </row>
    <row r="2439" spans="1:25" x14ac:dyDescent="0.2">
      <c r="A2439" s="475">
        <v>2435</v>
      </c>
      <c r="B2439" s="56">
        <v>0.41955673006064537</v>
      </c>
      <c r="C2439" s="46">
        <v>1500</v>
      </c>
      <c r="D2439" s="56">
        <v>1.0018326991661519</v>
      </c>
      <c r="E2439" s="56">
        <v>0.55206789497174946</v>
      </c>
      <c r="F2439" s="250">
        <v>2024.51</v>
      </c>
      <c r="G2439" s="76">
        <v>380247506439.48718</v>
      </c>
      <c r="H2439" s="46">
        <v>32814832.368159059</v>
      </c>
      <c r="I2439" s="76">
        <v>539184256623.23541</v>
      </c>
      <c r="J2439" s="56">
        <v>0.15876483492393145</v>
      </c>
      <c r="K2439" s="76">
        <v>7383561898.6554289</v>
      </c>
      <c r="L2439" s="76">
        <v>0</v>
      </c>
      <c r="M2439" s="76">
        <v>357490299445.92389</v>
      </c>
      <c r="N2439" s="76">
        <v>22753564435.776051</v>
      </c>
      <c r="O2439" s="76">
        <v>36047.017820075882</v>
      </c>
      <c r="P2439" s="46">
        <v>205296.64483642997</v>
      </c>
      <c r="Q2439" s="46">
        <v>96414.503410600155</v>
      </c>
      <c r="R2439" s="76">
        <v>1506471434196.2239</v>
      </c>
      <c r="S2439" s="56">
        <v>0.56104495156138001</v>
      </c>
      <c r="T2439" s="56">
        <v>0.2831159845269372</v>
      </c>
      <c r="U2439" s="46">
        <v>18.318488214728525</v>
      </c>
      <c r="V2439" s="76">
        <v>8560328231633.8242</v>
      </c>
      <c r="W2439" s="84">
        <v>2701.8575779032262</v>
      </c>
      <c r="X2439" s="82">
        <v>4.0079780787588219E-2</v>
      </c>
      <c r="Y2439" s="476">
        <v>2.0000000000000001E-4</v>
      </c>
    </row>
    <row r="2440" spans="1:25" x14ac:dyDescent="0.2">
      <c r="A2440" s="475">
        <v>2436</v>
      </c>
      <c r="B2440" s="56">
        <v>0.46348038572353945</v>
      </c>
      <c r="C2440" s="46">
        <v>3432.3295936546092</v>
      </c>
      <c r="D2440" s="56">
        <v>0.2</v>
      </c>
      <c r="E2440" s="56">
        <v>0.65863491513593542</v>
      </c>
      <c r="F2440" s="250">
        <v>2024.28</v>
      </c>
      <c r="G2440" s="76">
        <v>166511970455.13586</v>
      </c>
      <c r="H2440" s="46">
        <v>3393048.5931773707</v>
      </c>
      <c r="I2440" s="76">
        <v>168827282477.32413</v>
      </c>
      <c r="J2440" s="56">
        <v>0.46348038572353945</v>
      </c>
      <c r="K2440" s="76">
        <v>12731297385.699421</v>
      </c>
      <c r="L2440" s="76">
        <v>6465338805.9709864</v>
      </c>
      <c r="M2440" s="76">
        <v>128028018748.41788</v>
      </c>
      <c r="N2440" s="76">
        <v>269000209173.25742</v>
      </c>
      <c r="O2440" s="76">
        <v>27154.529692313048</v>
      </c>
      <c r="P2440" s="46">
        <v>1451106.8715961843</v>
      </c>
      <c r="Q2440" s="46">
        <v>1001022.8777588822</v>
      </c>
      <c r="R2440" s="76">
        <v>751458840291.63843</v>
      </c>
      <c r="S2440" s="56">
        <v>0.51360577298705745</v>
      </c>
      <c r="T2440" s="56">
        <v>0.37667091284971194</v>
      </c>
      <c r="U2440" s="46">
        <v>16.462760215527982</v>
      </c>
      <c r="V2440" s="76">
        <v>5178640671254.1572</v>
      </c>
      <c r="W2440" s="84">
        <v>1634.8738024255829</v>
      </c>
      <c r="X2440" s="82">
        <v>4.391140728568918E-2</v>
      </c>
      <c r="Y2440" s="476">
        <v>2.0000000000000001E-4</v>
      </c>
    </row>
    <row r="2441" spans="1:25" x14ac:dyDescent="0.2">
      <c r="A2441" s="475">
        <v>2437</v>
      </c>
      <c r="B2441" s="56">
        <v>0.52793173039887342</v>
      </c>
      <c r="C2441" s="46">
        <v>7476.8161274833765</v>
      </c>
      <c r="D2441" s="56">
        <v>0.59346716497302521</v>
      </c>
      <c r="E2441" s="56">
        <v>0.35525073995217982</v>
      </c>
      <c r="F2441" s="250">
        <v>2024.5</v>
      </c>
      <c r="G2441" s="76">
        <v>381016283702.98761</v>
      </c>
      <c r="H2441" s="46">
        <v>11429294.038744174</v>
      </c>
      <c r="I2441" s="76">
        <v>292983133619.89026</v>
      </c>
      <c r="J2441" s="56">
        <v>0.34302869675741265</v>
      </c>
      <c r="K2441" s="76">
        <v>8192662466.3823357</v>
      </c>
      <c r="L2441" s="76">
        <v>0</v>
      </c>
      <c r="M2441" s="76">
        <v>223162902138.64297</v>
      </c>
      <c r="N2441" s="76">
        <v>11390210331.712208</v>
      </c>
      <c r="O2441" s="76">
        <v>45000</v>
      </c>
      <c r="P2441" s="46">
        <v>131205.68821684655</v>
      </c>
      <c r="Q2441" s="46">
        <v>51199.12825118762</v>
      </c>
      <c r="R2441" s="76">
        <v>873990807381.58545</v>
      </c>
      <c r="S2441" s="56">
        <v>0.63470382948501369</v>
      </c>
      <c r="T2441" s="56">
        <v>0.5196299607725885</v>
      </c>
      <c r="U2441" s="46">
        <v>18.01789901331578</v>
      </c>
      <c r="V2441" s="76">
        <v>9019331610569.1094</v>
      </c>
      <c r="W2441" s="84">
        <v>2847.056967400003</v>
      </c>
      <c r="X2441" s="82">
        <v>4.0276525494151241E-2</v>
      </c>
      <c r="Y2441" s="476">
        <v>2.0000000000000001E-4</v>
      </c>
    </row>
    <row r="2442" spans="1:25" x14ac:dyDescent="0.2">
      <c r="A2442" s="475">
        <v>2438</v>
      </c>
      <c r="B2442" s="56">
        <v>0.62818088653892923</v>
      </c>
      <c r="C2442" s="46">
        <v>7512.1295006544005</v>
      </c>
      <c r="D2442" s="56">
        <v>0.70822401719499717</v>
      </c>
      <c r="E2442" s="56">
        <v>0.62265087426406751</v>
      </c>
      <c r="F2442" s="250">
        <v>2025.38</v>
      </c>
      <c r="G2442" s="76">
        <v>106496656329.67163</v>
      </c>
      <c r="H2442" s="46">
        <v>16257239.131524054</v>
      </c>
      <c r="I2442" s="76">
        <v>422545240908.99152</v>
      </c>
      <c r="J2442" s="56">
        <v>0.36765830562927126</v>
      </c>
      <c r="K2442" s="76">
        <v>40166170121.120407</v>
      </c>
      <c r="L2442" s="76">
        <v>71643570786.985611</v>
      </c>
      <c r="M2442" s="76">
        <v>59948059740.74157</v>
      </c>
      <c r="N2442" s="76">
        <v>11508800207.417318</v>
      </c>
      <c r="O2442" s="76">
        <v>21019.215861288678</v>
      </c>
      <c r="P2442" s="46">
        <v>128399.14861938525</v>
      </c>
      <c r="Q2442" s="46">
        <v>48592.175357712127</v>
      </c>
      <c r="R2442" s="76">
        <v>690885913703.90417</v>
      </c>
      <c r="S2442" s="56">
        <v>0.50652154292597029</v>
      </c>
      <c r="T2442" s="56">
        <v>0.35497985829190631</v>
      </c>
      <c r="U2442" s="46">
        <v>15.373521761800745</v>
      </c>
      <c r="V2442" s="76">
        <v>4230379437470.1118</v>
      </c>
      <c r="W2442" s="84">
        <v>1335.4810741768999</v>
      </c>
      <c r="X2442" s="82">
        <v>4.6087196296250625E-2</v>
      </c>
      <c r="Y2442" s="476">
        <v>2.0000000000000001E-4</v>
      </c>
    </row>
    <row r="2443" spans="1:25" x14ac:dyDescent="0.2">
      <c r="A2443" s="475">
        <v>2439</v>
      </c>
      <c r="B2443" s="56">
        <v>0.36794656197497588</v>
      </c>
      <c r="C2443" s="46">
        <v>4943.5810316457328</v>
      </c>
      <c r="D2443" s="56">
        <v>0.36612961317783538</v>
      </c>
      <c r="E2443" s="56">
        <v>0.54940024677198718</v>
      </c>
      <c r="F2443" s="250">
        <v>2023.75</v>
      </c>
      <c r="G2443" s="76">
        <v>173578254662.18582</v>
      </c>
      <c r="H2443" s="46">
        <v>6384085.9566300558</v>
      </c>
      <c r="I2443" s="76">
        <v>236967294679.34851</v>
      </c>
      <c r="J2443" s="56">
        <v>0.36794656197497588</v>
      </c>
      <c r="K2443" s="76">
        <v>5544760164.1829929</v>
      </c>
      <c r="L2443" s="76">
        <v>0</v>
      </c>
      <c r="M2443" s="76">
        <v>222299341923.28439</v>
      </c>
      <c r="N2443" s="76">
        <v>75230135025.938568</v>
      </c>
      <c r="O2443" s="76">
        <v>23692.593629799783</v>
      </c>
      <c r="P2443" s="46">
        <v>489897.00512823887</v>
      </c>
      <c r="Q2443" s="46">
        <v>272857.00735710276</v>
      </c>
      <c r="R2443" s="76">
        <v>739438085047.01685</v>
      </c>
      <c r="S2443" s="56">
        <v>0.60116349737340879</v>
      </c>
      <c r="T2443" s="56">
        <v>0.33740242969973067</v>
      </c>
      <c r="U2443" s="46">
        <v>17.139522967726347</v>
      </c>
      <c r="V2443" s="76">
        <v>4746411149890.2471</v>
      </c>
      <c r="W2443" s="84">
        <v>1497.1116747287424</v>
      </c>
      <c r="X2443" s="82">
        <v>4.2176141729404218E-2</v>
      </c>
      <c r="Y2443" s="476">
        <v>2.0000000000000001E-4</v>
      </c>
    </row>
    <row r="2444" spans="1:25" x14ac:dyDescent="0.2">
      <c r="A2444" s="475">
        <v>2440</v>
      </c>
      <c r="B2444" s="56">
        <v>0.34800625608452163</v>
      </c>
      <c r="C2444" s="46">
        <v>6280.1048030553238</v>
      </c>
      <c r="D2444" s="56">
        <v>0.63349805089832512</v>
      </c>
      <c r="E2444" s="56">
        <v>0.38488340733744231</v>
      </c>
      <c r="F2444" s="250">
        <v>2025.28</v>
      </c>
      <c r="G2444" s="76">
        <v>166991960585.1474</v>
      </c>
      <c r="H2444" s="46">
        <v>13290630.146995496</v>
      </c>
      <c r="I2444" s="76">
        <v>340323869465.83246</v>
      </c>
      <c r="J2444" s="56">
        <v>0.34800625608452163</v>
      </c>
      <c r="K2444" s="76">
        <v>17453229300.873672</v>
      </c>
      <c r="L2444" s="76">
        <v>17876580446.501125</v>
      </c>
      <c r="M2444" s="76">
        <v>109041321981.627</v>
      </c>
      <c r="N2444" s="76">
        <v>31887685639.11446</v>
      </c>
      <c r="O2444" s="76">
        <v>32183.824496397639</v>
      </c>
      <c r="P2444" s="46">
        <v>278398.38730628876</v>
      </c>
      <c r="Q2444" s="46">
        <v>156018.9240183603</v>
      </c>
      <c r="R2444" s="76">
        <v>706392256385.05212</v>
      </c>
      <c r="S2444" s="56">
        <v>0.5460088348420824</v>
      </c>
      <c r="T2444" s="56">
        <v>0.35924702600626701</v>
      </c>
      <c r="U2444" s="46">
        <v>16.869816191463688</v>
      </c>
      <c r="V2444" s="76">
        <v>4685543673753.1963</v>
      </c>
      <c r="W2444" s="84">
        <v>1478.6252786365899</v>
      </c>
      <c r="X2444" s="82">
        <v>4.3790443851520637E-2</v>
      </c>
      <c r="Y2444" s="476">
        <v>2.0000000000000001E-4</v>
      </c>
    </row>
    <row r="2445" spans="1:25" x14ac:dyDescent="0.2">
      <c r="A2445" s="475">
        <v>2441</v>
      </c>
      <c r="B2445" s="56">
        <v>0.56375002652382378</v>
      </c>
      <c r="C2445" s="46">
        <v>2354.1795946512775</v>
      </c>
      <c r="D2445" s="56">
        <v>0.82475005967375614</v>
      </c>
      <c r="E2445" s="56">
        <v>0.4936020695681852</v>
      </c>
      <c r="F2445" s="250">
        <v>2025.31</v>
      </c>
      <c r="G2445" s="76">
        <v>210492552574.60535</v>
      </c>
      <c r="H2445" s="46">
        <v>21436110.729939695</v>
      </c>
      <c r="I2445" s="76">
        <v>462945944281.40515</v>
      </c>
      <c r="J2445" s="56">
        <v>0.2750830174136818</v>
      </c>
      <c r="K2445" s="76">
        <v>18736243329.336506</v>
      </c>
      <c r="L2445" s="76">
        <v>27394517661.777302</v>
      </c>
      <c r="M2445" s="76">
        <v>152263874342.89505</v>
      </c>
      <c r="N2445" s="76">
        <v>10855999100.978508</v>
      </c>
      <c r="O2445" s="76">
        <v>16162.468557122331</v>
      </c>
      <c r="P2445" s="46">
        <v>121197.02343019235</v>
      </c>
      <c r="Q2445" s="46">
        <v>44366.812801408058</v>
      </c>
      <c r="R2445" s="76">
        <v>920347507717.79724</v>
      </c>
      <c r="S2445" s="56">
        <v>0.52137954886324822</v>
      </c>
      <c r="T2445" s="56">
        <v>0.33098037371471811</v>
      </c>
      <c r="U2445" s="46">
        <v>17.068121156212907</v>
      </c>
      <c r="V2445" s="76">
        <v>5693881976965.6006</v>
      </c>
      <c r="W2445" s="84">
        <v>1795.0637470153576</v>
      </c>
      <c r="X2445" s="82">
        <v>4.2784290059783597E-2</v>
      </c>
      <c r="Y2445" s="476">
        <v>2.0000000000000001E-4</v>
      </c>
    </row>
    <row r="2446" spans="1:25" x14ac:dyDescent="0.2">
      <c r="A2446" s="475">
        <v>2442</v>
      </c>
      <c r="B2446" s="56">
        <v>0.51095699494629732</v>
      </c>
      <c r="C2446" s="46">
        <v>4182.1319540771956</v>
      </c>
      <c r="D2446" s="56">
        <v>0.52314781465232674</v>
      </c>
      <c r="E2446" s="56">
        <v>0.46331150881060112</v>
      </c>
      <c r="F2446" s="250">
        <v>2026.73</v>
      </c>
      <c r="G2446" s="76">
        <v>144926739975.23901</v>
      </c>
      <c r="H2446" s="46">
        <v>10394066.099106448</v>
      </c>
      <c r="I2446" s="76">
        <v>340241147290.21442</v>
      </c>
      <c r="J2446" s="56">
        <v>0.42367534110040106</v>
      </c>
      <c r="K2446" s="76">
        <v>42338902192.852325</v>
      </c>
      <c r="L2446" s="76">
        <v>56519611140.640846</v>
      </c>
      <c r="M2446" s="76">
        <v>18535092045.949615</v>
      </c>
      <c r="N2446" s="76">
        <v>14487785192.434027</v>
      </c>
      <c r="O2446" s="76">
        <v>24346.386236856157</v>
      </c>
      <c r="P2446" s="46">
        <v>135709.57533279632</v>
      </c>
      <c r="Q2446" s="46">
        <v>55183.182668360489</v>
      </c>
      <c r="R2446" s="76">
        <v>619087909839.30957</v>
      </c>
      <c r="S2446" s="56">
        <v>0.55925647549218738</v>
      </c>
      <c r="T2446" s="56">
        <v>0.46312463080055061</v>
      </c>
      <c r="U2446" s="46">
        <v>15.812565261562467</v>
      </c>
      <c r="V2446" s="76">
        <v>5073782639504.8594</v>
      </c>
      <c r="W2446" s="84">
        <v>1601.091677875673</v>
      </c>
      <c r="X2446" s="82">
        <v>4.5282693414189903E-2</v>
      </c>
      <c r="Y2446" s="476">
        <v>2.0000000000000001E-4</v>
      </c>
    </row>
    <row r="2447" spans="1:25" x14ac:dyDescent="0.2">
      <c r="A2447" s="475">
        <v>2443</v>
      </c>
      <c r="B2447" s="56">
        <v>0.48236986537502546</v>
      </c>
      <c r="C2447" s="46">
        <v>1500</v>
      </c>
      <c r="D2447" s="56">
        <v>0.34611719155049719</v>
      </c>
      <c r="E2447" s="56">
        <v>0.57443838331028341</v>
      </c>
      <c r="F2447" s="250">
        <v>2024.7</v>
      </c>
      <c r="G2447" s="76">
        <v>117876788405.96396</v>
      </c>
      <c r="H2447" s="46">
        <v>5816635.1528973617</v>
      </c>
      <c r="I2447" s="76">
        <v>239088997437.6387</v>
      </c>
      <c r="J2447" s="56">
        <v>0.47581273667566704</v>
      </c>
      <c r="K2447" s="76">
        <v>14701505019.310526</v>
      </c>
      <c r="L2447" s="76">
        <v>13946971354.350525</v>
      </c>
      <c r="M2447" s="76">
        <v>89816533466.394058</v>
      </c>
      <c r="N2447" s="76">
        <v>48341683717.910408</v>
      </c>
      <c r="O2447" s="76">
        <v>45000</v>
      </c>
      <c r="P2447" s="46">
        <v>338379.29819371883</v>
      </c>
      <c r="Q2447" s="46">
        <v>170801.26260248898</v>
      </c>
      <c r="R2447" s="76">
        <v>522020879076.17798</v>
      </c>
      <c r="S2447" s="56">
        <v>0.59324476260569392</v>
      </c>
      <c r="T2447" s="56">
        <v>0.43423197065685487</v>
      </c>
      <c r="U2447" s="46">
        <v>16.021032941534187</v>
      </c>
      <c r="V2447" s="76">
        <v>4101971473889.6094</v>
      </c>
      <c r="W2447" s="84">
        <v>1295.3633629390276</v>
      </c>
      <c r="X2447" s="82">
        <v>4.4378545232351102E-2</v>
      </c>
      <c r="Y2447" s="476">
        <v>2.0000000000000001E-4</v>
      </c>
    </row>
    <row r="2448" spans="1:25" x14ac:dyDescent="0.2">
      <c r="A2448" s="475">
        <v>2444</v>
      </c>
      <c r="B2448" s="56">
        <v>0.66689875357463257</v>
      </c>
      <c r="C2448" s="46">
        <v>3504.3045384730121</v>
      </c>
      <c r="D2448" s="56">
        <v>1.3204633166346151</v>
      </c>
      <c r="E2448" s="56">
        <v>9.4454967503766474E-2</v>
      </c>
      <c r="F2448" s="250">
        <v>2026.01</v>
      </c>
      <c r="G2448" s="76">
        <v>348005929297.2132</v>
      </c>
      <c r="H2448" s="46">
        <v>56292433.637627847</v>
      </c>
      <c r="I2448" s="76">
        <v>710787717733.70947</v>
      </c>
      <c r="J2448" s="56">
        <v>-6.8565247065846213E-2</v>
      </c>
      <c r="K2448" s="76">
        <v>19698272722.716663</v>
      </c>
      <c r="L2448" s="76">
        <v>18242611335.428776</v>
      </c>
      <c r="M2448" s="76">
        <v>107405586795.78911</v>
      </c>
      <c r="N2448" s="76">
        <v>108780512033.90408</v>
      </c>
      <c r="O2448" s="76">
        <v>29438.360087408244</v>
      </c>
      <c r="P2448" s="46">
        <v>655938.53143701144</v>
      </c>
      <c r="Q2448" s="46">
        <v>431346.580170292</v>
      </c>
      <c r="R2448" s="76">
        <v>1381187437796.1704</v>
      </c>
      <c r="S2448" s="56">
        <v>0.30309263799529118</v>
      </c>
      <c r="T2448" s="56">
        <v>0.19020075274372733</v>
      </c>
      <c r="U2448" s="46">
        <v>27.992966569807002</v>
      </c>
      <c r="V2448" s="76">
        <v>7551376104413.8672</v>
      </c>
      <c r="W2448" s="84">
        <v>2383.198594823456</v>
      </c>
      <c r="X2448" s="82">
        <v>2.7937751202087406E-2</v>
      </c>
      <c r="Y2448" s="476">
        <v>2.0000000000000001E-4</v>
      </c>
    </row>
    <row r="2449" spans="1:25" x14ac:dyDescent="0.2">
      <c r="A2449" s="475">
        <v>2445</v>
      </c>
      <c r="B2449" s="56">
        <v>0.47023899648656292</v>
      </c>
      <c r="C2449" s="46">
        <v>8339.8155536919021</v>
      </c>
      <c r="D2449" s="56">
        <v>0.79369856609409239</v>
      </c>
      <c r="E2449" s="56">
        <v>0.32550748064635743</v>
      </c>
      <c r="F2449" s="250">
        <v>2024.79</v>
      </c>
      <c r="G2449" s="76">
        <v>100328209107.95746</v>
      </c>
      <c r="H2449" s="46">
        <v>19242824.326700259</v>
      </c>
      <c r="I2449" s="76">
        <v>478626060363.63995</v>
      </c>
      <c r="J2449" s="56">
        <v>0.2817760788624164</v>
      </c>
      <c r="K2449" s="76">
        <v>12271736740.91802</v>
      </c>
      <c r="L2449" s="76">
        <v>5772292527.4548101</v>
      </c>
      <c r="M2449" s="76">
        <v>118198939522.71986</v>
      </c>
      <c r="N2449" s="76">
        <v>80260235084.927368</v>
      </c>
      <c r="O2449" s="76">
        <v>34782.288434345493</v>
      </c>
      <c r="P2449" s="46">
        <v>467388.29567219841</v>
      </c>
      <c r="Q2449" s="46">
        <v>298034.07575299684</v>
      </c>
      <c r="R2449" s="76">
        <v>840440949635.42908</v>
      </c>
      <c r="S2449" s="56">
        <v>0.44326322778460436</v>
      </c>
      <c r="T2449" s="56">
        <v>0.26795734429174878</v>
      </c>
      <c r="U2449" s="46">
        <v>15.578974842082809</v>
      </c>
      <c r="V2449" s="76">
        <v>3854390768431.313</v>
      </c>
      <c r="W2449" s="84">
        <v>1217.1708888723952</v>
      </c>
      <c r="X2449" s="82">
        <v>4.769611898005633E-2</v>
      </c>
      <c r="Y2449" s="476">
        <v>2.0000000000000001E-4</v>
      </c>
    </row>
    <row r="2450" spans="1:25" x14ac:dyDescent="0.2">
      <c r="A2450" s="475">
        <v>2446</v>
      </c>
      <c r="B2450" s="56">
        <v>0.48419444402368966</v>
      </c>
      <c r="C2450" s="46">
        <v>1500</v>
      </c>
      <c r="D2450" s="56">
        <v>0.94856129326520944</v>
      </c>
      <c r="E2450" s="56">
        <v>0.52051261047654929</v>
      </c>
      <c r="F2450" s="250">
        <v>2026.02</v>
      </c>
      <c r="G2450" s="76">
        <v>179836490852.75461</v>
      </c>
      <c r="H2450" s="46">
        <v>29641014.855942078</v>
      </c>
      <c r="I2450" s="76">
        <v>686588471863.21838</v>
      </c>
      <c r="J2450" s="56">
        <v>0.31054358453889253</v>
      </c>
      <c r="K2450" s="76">
        <v>22334228186.219276</v>
      </c>
      <c r="L2450" s="76">
        <v>82928545234.054291</v>
      </c>
      <c r="M2450" s="76">
        <v>65755181819.835541</v>
      </c>
      <c r="N2450" s="76">
        <v>93583554133.501465</v>
      </c>
      <c r="O2450" s="76">
        <v>31865.957987679347</v>
      </c>
      <c r="P2450" s="46">
        <v>536457.45042847493</v>
      </c>
      <c r="Q2450" s="46">
        <v>348013.61519179167</v>
      </c>
      <c r="R2450" s="76">
        <v>1108247295790.4214</v>
      </c>
      <c r="S2450" s="56">
        <v>0.43774451650529572</v>
      </c>
      <c r="T2450" s="56">
        <v>0.31427327416854783</v>
      </c>
      <c r="U2450" s="46">
        <v>16.027494152696008</v>
      </c>
      <c r="V2450" s="76">
        <v>6421789962726.5049</v>
      </c>
      <c r="W2450" s="84">
        <v>2025.8615953095202</v>
      </c>
      <c r="X2450" s="82">
        <v>4.3460358860800567E-2</v>
      </c>
      <c r="Y2450" s="476">
        <v>2.0000000000000001E-4</v>
      </c>
    </row>
    <row r="2451" spans="1:25" x14ac:dyDescent="0.2">
      <c r="A2451" s="475">
        <v>2447</v>
      </c>
      <c r="B2451" s="56">
        <v>0.45904221364763131</v>
      </c>
      <c r="C2451" s="46">
        <v>7946.880149292866</v>
      </c>
      <c r="D2451" s="56">
        <v>0.99785424038357484</v>
      </c>
      <c r="E2451" s="56">
        <v>0.47882045298293874</v>
      </c>
      <c r="F2451" s="250">
        <v>2024.51</v>
      </c>
      <c r="G2451" s="76">
        <v>246131211713.04089</v>
      </c>
      <c r="H2451" s="46">
        <v>28914348.788716916</v>
      </c>
      <c r="I2451" s="76">
        <v>697318008428.17395</v>
      </c>
      <c r="J2451" s="56">
        <v>0.26863995630819759</v>
      </c>
      <c r="K2451" s="76">
        <v>30649029982.14085</v>
      </c>
      <c r="L2451" s="76">
        <v>7928222519.4472542</v>
      </c>
      <c r="M2451" s="76">
        <v>257199802181.40259</v>
      </c>
      <c r="N2451" s="76">
        <v>51311395845.898643</v>
      </c>
      <c r="O2451" s="76">
        <v>33099.117534584257</v>
      </c>
      <c r="P2451" s="46">
        <v>320424.86185599334</v>
      </c>
      <c r="Q2451" s="46">
        <v>179396.97336253576</v>
      </c>
      <c r="R2451" s="76">
        <v>1392331039606.6108</v>
      </c>
      <c r="S2451" s="56">
        <v>0.50091759578293182</v>
      </c>
      <c r="T2451" s="56">
        <v>0.2798323449923249</v>
      </c>
      <c r="U2451" s="46">
        <v>16.732328316942596</v>
      </c>
      <c r="V2451" s="76">
        <v>7118004542485.209</v>
      </c>
      <c r="W2451" s="84">
        <v>2248.1550185892602</v>
      </c>
      <c r="X2451" s="82">
        <v>4.3536610236604427E-2</v>
      </c>
      <c r="Y2451" s="476">
        <v>2.0000000000000001E-4</v>
      </c>
    </row>
    <row r="2452" spans="1:25" x14ac:dyDescent="0.2">
      <c r="A2452" s="475">
        <v>2448</v>
      </c>
      <c r="B2452" s="56">
        <v>0.38622735160906696</v>
      </c>
      <c r="C2452" s="46">
        <v>5104.5292685132135</v>
      </c>
      <c r="D2452" s="56">
        <v>0.90030522562852822</v>
      </c>
      <c r="E2452" s="56">
        <v>0.49809415738706558</v>
      </c>
      <c r="F2452" s="250">
        <v>2023.76</v>
      </c>
      <c r="G2452" s="76">
        <v>491299706081.62292</v>
      </c>
      <c r="H2452" s="46">
        <v>25178805.975462817</v>
      </c>
      <c r="I2452" s="76">
        <v>521226200638.8111</v>
      </c>
      <c r="J2452" s="56">
        <v>0.20833224562154584</v>
      </c>
      <c r="K2452" s="76">
        <v>14646517414.703392</v>
      </c>
      <c r="L2452" s="76">
        <v>0</v>
      </c>
      <c r="M2452" s="76">
        <v>496255259926.31195</v>
      </c>
      <c r="N2452" s="76">
        <v>21761849059.061317</v>
      </c>
      <c r="O2452" s="76">
        <v>19842.486875869639</v>
      </c>
      <c r="P2452" s="46">
        <v>184363.18170220434</v>
      </c>
      <c r="Q2452" s="46">
        <v>82996.305569005286</v>
      </c>
      <c r="R2452" s="76">
        <v>1538874289643.2756</v>
      </c>
      <c r="S2452" s="56">
        <v>0.58886193041746726</v>
      </c>
      <c r="T2452" s="56">
        <v>0.34735525087249824</v>
      </c>
      <c r="U2452" s="46">
        <v>18.469846783975168</v>
      </c>
      <c r="V2452" s="76">
        <v>10709526462951.033</v>
      </c>
      <c r="W2452" s="84">
        <v>3378.933408209858</v>
      </c>
      <c r="X2452" s="82">
        <v>4.0225483937935298E-2</v>
      </c>
      <c r="Y2452" s="476">
        <v>2.0000000000000001E-4</v>
      </c>
    </row>
    <row r="2453" spans="1:25" x14ac:dyDescent="0.2">
      <c r="A2453" s="475">
        <v>2449</v>
      </c>
      <c r="B2453" s="56">
        <v>0.51371859917249418</v>
      </c>
      <c r="C2453" s="46">
        <v>5343.5177923945548</v>
      </c>
      <c r="D2453" s="56">
        <v>0.94796789861023778</v>
      </c>
      <c r="E2453" s="56">
        <v>0.36557694223057019</v>
      </c>
      <c r="F2453" s="250">
        <v>2025.54</v>
      </c>
      <c r="G2453" s="76">
        <v>136309081768.79062</v>
      </c>
      <c r="H2453" s="46">
        <v>27085799.551809456</v>
      </c>
      <c r="I2453" s="76">
        <v>698224826285.80823</v>
      </c>
      <c r="J2453" s="56">
        <v>0.4091666154576139</v>
      </c>
      <c r="K2453" s="76">
        <v>21948403756.98027</v>
      </c>
      <c r="L2453" s="76">
        <v>16284725174.260475</v>
      </c>
      <c r="M2453" s="76">
        <v>107022782356.18863</v>
      </c>
      <c r="N2453" s="76">
        <v>71277530668.496674</v>
      </c>
      <c r="O2453" s="76">
        <v>18905.409387712978</v>
      </c>
      <c r="P2453" s="46">
        <v>465759.91624644841</v>
      </c>
      <c r="Q2453" s="46">
        <v>292218.16236308124</v>
      </c>
      <c r="R2453" s="76">
        <v>1087976673342.9315</v>
      </c>
      <c r="S2453" s="56">
        <v>0.50465775327286599</v>
      </c>
      <c r="T2453" s="56">
        <v>0.34869800420915392</v>
      </c>
      <c r="U2453" s="46">
        <v>15.079958535191016</v>
      </c>
      <c r="V2453" s="76">
        <v>6323721517930.1562</v>
      </c>
      <c r="W2453" s="84">
        <v>1996.4475386971671</v>
      </c>
      <c r="X2453" s="82">
        <v>4.7516948862145712E-2</v>
      </c>
      <c r="Y2453" s="476">
        <v>2.0000000000000001E-4</v>
      </c>
    </row>
    <row r="2454" spans="1:25" x14ac:dyDescent="0.2">
      <c r="A2454" s="475">
        <v>2450</v>
      </c>
      <c r="B2454" s="56">
        <v>0.57926200464308841</v>
      </c>
      <c r="C2454" s="46">
        <v>5154.7889018504393</v>
      </c>
      <c r="D2454" s="56">
        <v>1.0434932208863683</v>
      </c>
      <c r="E2454" s="56">
        <v>0.23843560695368118</v>
      </c>
      <c r="F2454" s="250">
        <v>2024.21</v>
      </c>
      <c r="G2454" s="76">
        <v>215600955299.07098</v>
      </c>
      <c r="H2454" s="46">
        <v>34029726.027076378</v>
      </c>
      <c r="I2454" s="76">
        <v>690312502891.53979</v>
      </c>
      <c r="J2454" s="56">
        <v>0.1425772583220144</v>
      </c>
      <c r="K2454" s="76">
        <v>22378097934.818619</v>
      </c>
      <c r="L2454" s="76">
        <v>7820469968.9890833</v>
      </c>
      <c r="M2454" s="76">
        <v>240406389723.59619</v>
      </c>
      <c r="N2454" s="76">
        <v>90218094784.628159</v>
      </c>
      <c r="O2454" s="76">
        <v>14253.170654678024</v>
      </c>
      <c r="P2454" s="46">
        <v>486444.68337157444</v>
      </c>
      <c r="Q2454" s="46">
        <v>305694.74785397976</v>
      </c>
      <c r="R2454" s="76">
        <v>1386689743644.459</v>
      </c>
      <c r="S2454" s="56">
        <v>0.4313457888121352</v>
      </c>
      <c r="T2454" s="56">
        <v>0.17305966767708317</v>
      </c>
      <c r="U2454" s="46">
        <v>18.620724321609529</v>
      </c>
      <c r="V2454" s="76">
        <v>4781447237545.6904</v>
      </c>
      <c r="W2454" s="84">
        <v>1508.8430029681133</v>
      </c>
      <c r="X2454" s="82">
        <v>3.9824394746237723E-2</v>
      </c>
      <c r="Y2454" s="476">
        <v>2.0000000000000001E-4</v>
      </c>
    </row>
    <row r="2455" spans="1:25" x14ac:dyDescent="0.2">
      <c r="A2455" s="475">
        <v>2451</v>
      </c>
      <c r="B2455" s="56">
        <v>0.5450601644940416</v>
      </c>
      <c r="C2455" s="46">
        <v>4825.6150149096247</v>
      </c>
      <c r="D2455" s="56">
        <v>1.0355171677990267</v>
      </c>
      <c r="E2455" s="56">
        <v>0.42988849023146347</v>
      </c>
      <c r="F2455" s="250">
        <v>2025.96</v>
      </c>
      <c r="G2455" s="76">
        <v>205060761223.26028</v>
      </c>
      <c r="H2455" s="46">
        <v>32075173.436784271</v>
      </c>
      <c r="I2455" s="76">
        <v>824917710979.06519</v>
      </c>
      <c r="J2455" s="56">
        <v>0.25748157851910058</v>
      </c>
      <c r="K2455" s="76">
        <v>32837820503.461903</v>
      </c>
      <c r="L2455" s="76">
        <v>20560544984.554535</v>
      </c>
      <c r="M2455" s="76">
        <v>134933169830.38564</v>
      </c>
      <c r="N2455" s="76">
        <v>157309361740.16635</v>
      </c>
      <c r="O2455" s="76">
        <v>29052.345487170944</v>
      </c>
      <c r="P2455" s="46">
        <v>715080.95619504992</v>
      </c>
      <c r="Q2455" s="46">
        <v>488716.82158985117</v>
      </c>
      <c r="R2455" s="76">
        <v>1441188838856.2278</v>
      </c>
      <c r="S2455" s="56">
        <v>0.41880952171660091</v>
      </c>
      <c r="T2455" s="56">
        <v>0.22456999246902959</v>
      </c>
      <c r="U2455" s="46">
        <v>16.669021500532772</v>
      </c>
      <c r="V2455" s="76">
        <v>5840950043262.3145</v>
      </c>
      <c r="W2455" s="84">
        <v>1842.3833896925833</v>
      </c>
      <c r="X2455" s="82">
        <v>4.4796845268122318E-2</v>
      </c>
      <c r="Y2455" s="476">
        <v>2.0000000000000001E-4</v>
      </c>
    </row>
    <row r="2456" spans="1:25" x14ac:dyDescent="0.2">
      <c r="A2456" s="475">
        <v>2452</v>
      </c>
      <c r="B2456" s="56">
        <v>0.67584094212225676</v>
      </c>
      <c r="C2456" s="46">
        <v>4518.7639339277221</v>
      </c>
      <c r="D2456" s="56">
        <v>0.7112524201803071</v>
      </c>
      <c r="E2456" s="56">
        <v>0.28370341900778001</v>
      </c>
      <c r="F2456" s="250">
        <v>2023.95</v>
      </c>
      <c r="G2456" s="76">
        <v>365292830069.3269</v>
      </c>
      <c r="H2456" s="46">
        <v>15870147.696928687</v>
      </c>
      <c r="I2456" s="76">
        <v>318697406923.00293</v>
      </c>
      <c r="J2456" s="56">
        <v>0.12686985790028682</v>
      </c>
      <c r="K2456" s="76">
        <v>8361251066.9679661</v>
      </c>
      <c r="L2456" s="76">
        <v>6192682177.1742821</v>
      </c>
      <c r="M2456" s="76">
        <v>253586515836.28497</v>
      </c>
      <c r="N2456" s="76">
        <v>23687025643.165283</v>
      </c>
      <c r="O2456" s="76">
        <v>32629.877708111748</v>
      </c>
      <c r="P2456" s="46">
        <v>192549.38095583388</v>
      </c>
      <c r="Q2456" s="46">
        <v>91598.222479258227</v>
      </c>
      <c r="R2456" s="76">
        <v>882164566683.28271</v>
      </c>
      <c r="S2456" s="56">
        <v>0.53828139292814714</v>
      </c>
      <c r="T2456" s="56">
        <v>0.43786356675480936</v>
      </c>
      <c r="U2456" s="46">
        <v>18.637957221140855</v>
      </c>
      <c r="V2456" s="76">
        <v>7836949155033.3447</v>
      </c>
      <c r="W2456" s="84">
        <v>2472.2245383149343</v>
      </c>
      <c r="X2456" s="82">
        <v>3.9337317705951974E-2</v>
      </c>
      <c r="Y2456" s="476">
        <v>2.0000000000000001E-4</v>
      </c>
    </row>
    <row r="2457" spans="1:25" x14ac:dyDescent="0.2">
      <c r="A2457" s="475">
        <v>2453</v>
      </c>
      <c r="B2457" s="56">
        <v>0.48617960917348363</v>
      </c>
      <c r="C2457" s="46">
        <v>4305.6862188686791</v>
      </c>
      <c r="D2457" s="56">
        <v>0.50827733091412242</v>
      </c>
      <c r="E2457" s="56">
        <v>0.30729849561853551</v>
      </c>
      <c r="F2457" s="250">
        <v>2023.75</v>
      </c>
      <c r="G2457" s="76">
        <v>209147825520.07559</v>
      </c>
      <c r="H2457" s="46">
        <v>9786995.2132185772</v>
      </c>
      <c r="I2457" s="76">
        <v>247222636110.87198</v>
      </c>
      <c r="J2457" s="56">
        <v>0.18543635773660239</v>
      </c>
      <c r="K2457" s="76">
        <v>8163135818.9047976</v>
      </c>
      <c r="L2457" s="76">
        <v>0</v>
      </c>
      <c r="M2457" s="76">
        <v>198506488001.54239</v>
      </c>
      <c r="N2457" s="76">
        <v>33401578805.889507</v>
      </c>
      <c r="O2457" s="76">
        <v>22776.729976662435</v>
      </c>
      <c r="P2457" s="46">
        <v>219035.80984612441</v>
      </c>
      <c r="Q2457" s="46">
        <v>114510.48329041121</v>
      </c>
      <c r="R2457" s="76">
        <v>688078811231.39539</v>
      </c>
      <c r="S2457" s="56">
        <v>0.5479955348550124</v>
      </c>
      <c r="T2457" s="56">
        <v>0.34658648986620277</v>
      </c>
      <c r="U2457" s="46">
        <v>18.224518329720528</v>
      </c>
      <c r="V2457" s="76">
        <v>4841739551685.4883</v>
      </c>
      <c r="W2457" s="84">
        <v>1528.1591771508663</v>
      </c>
      <c r="X2457" s="82">
        <v>3.9704495574266599E-2</v>
      </c>
      <c r="Y2457" s="476">
        <v>2.0000000000000001E-4</v>
      </c>
    </row>
    <row r="2458" spans="1:25" x14ac:dyDescent="0.2">
      <c r="A2458" s="475">
        <v>2454</v>
      </c>
      <c r="B2458" s="56">
        <v>0.38474270399499155</v>
      </c>
      <c r="C2458" s="46">
        <v>7495.6630727107149</v>
      </c>
      <c r="D2458" s="56">
        <v>0.4247022025326771</v>
      </c>
      <c r="E2458" s="56">
        <v>0.28996154328136631</v>
      </c>
      <c r="F2458" s="250">
        <v>2024.95</v>
      </c>
      <c r="G2458" s="76">
        <v>137315355283.18961</v>
      </c>
      <c r="H2458" s="46">
        <v>7670201.6421936452</v>
      </c>
      <c r="I2458" s="76">
        <v>318138530493.19391</v>
      </c>
      <c r="J2458" s="56">
        <v>0.38474270399499155</v>
      </c>
      <c r="K2458" s="76">
        <v>10027184358.519096</v>
      </c>
      <c r="L2458" s="76">
        <v>0</v>
      </c>
      <c r="M2458" s="76">
        <v>155635235314.39767</v>
      </c>
      <c r="N2458" s="76">
        <v>21731487778.853043</v>
      </c>
      <c r="O2458" s="76">
        <v>17418.9994752938</v>
      </c>
      <c r="P2458" s="46">
        <v>186605.65684159065</v>
      </c>
      <c r="Q2458" s="46">
        <v>92479.063002551004</v>
      </c>
      <c r="R2458" s="76">
        <v>676894104410.48779</v>
      </c>
      <c r="S2458" s="56">
        <v>0.58187178343788604</v>
      </c>
      <c r="T2458" s="56">
        <v>0.35835202038534197</v>
      </c>
      <c r="U2458" s="46">
        <v>16.33267533667831</v>
      </c>
      <c r="V2458" s="76">
        <v>4400130574115.1182</v>
      </c>
      <c r="W2458" s="84">
        <v>1389.2009614530923</v>
      </c>
      <c r="X2458" s="82">
        <v>4.4361108273286695E-2</v>
      </c>
      <c r="Y2458" s="476">
        <v>2.0000000000000001E-4</v>
      </c>
    </row>
    <row r="2459" spans="1:25" x14ac:dyDescent="0.2">
      <c r="A2459" s="475">
        <v>2455</v>
      </c>
      <c r="B2459" s="56">
        <v>0.54872025538977054</v>
      </c>
      <c r="C2459" s="46">
        <v>1500</v>
      </c>
      <c r="D2459" s="56">
        <v>0.27132231596131973</v>
      </c>
      <c r="E2459" s="56">
        <v>0.38352633762964727</v>
      </c>
      <c r="F2459" s="250">
        <v>2025.04</v>
      </c>
      <c r="G2459" s="76">
        <v>104606435644.98567</v>
      </c>
      <c r="H2459" s="46">
        <v>4358649.9789726036</v>
      </c>
      <c r="I2459" s="76">
        <v>188746804942.12296</v>
      </c>
      <c r="J2459" s="56">
        <v>0.5370035737638692</v>
      </c>
      <c r="K2459" s="76">
        <v>18794664516.460903</v>
      </c>
      <c r="L2459" s="76">
        <v>30710180677.239544</v>
      </c>
      <c r="M2459" s="76">
        <v>83006686735.992462</v>
      </c>
      <c r="N2459" s="76">
        <v>114843433149.7298</v>
      </c>
      <c r="O2459" s="76">
        <v>19208.803560523731</v>
      </c>
      <c r="P2459" s="46">
        <v>799180.32194847637</v>
      </c>
      <c r="Q2459" s="46">
        <v>498940.9131406821</v>
      </c>
      <c r="R2459" s="76">
        <v>549527598873.91809</v>
      </c>
      <c r="S2459" s="56">
        <v>0.58218391067594211</v>
      </c>
      <c r="T2459" s="56">
        <v>0.38791284123592701</v>
      </c>
      <c r="U2459" s="46">
        <v>15.776733154633119</v>
      </c>
      <c r="V2459" s="76">
        <v>3835005422305.3267</v>
      </c>
      <c r="W2459" s="84">
        <v>1208.7548458676222</v>
      </c>
      <c r="X2459" s="82">
        <v>4.4679268461572032E-2</v>
      </c>
      <c r="Y2459" s="476">
        <v>2.0000000000000001E-4</v>
      </c>
    </row>
    <row r="2460" spans="1:25" x14ac:dyDescent="0.2">
      <c r="A2460" s="475">
        <v>2456</v>
      </c>
      <c r="B2460" s="56">
        <v>0.42641274371850774</v>
      </c>
      <c r="C2460" s="46">
        <v>3279.578703750019</v>
      </c>
      <c r="D2460" s="56">
        <v>0.58445799076984029</v>
      </c>
      <c r="E2460" s="56">
        <v>0.4148599555471047</v>
      </c>
      <c r="F2460" s="250">
        <v>2024.76</v>
      </c>
      <c r="G2460" s="76">
        <v>283401529645.05652</v>
      </c>
      <c r="H2460" s="46">
        <v>12230546.618000722</v>
      </c>
      <c r="I2460" s="76">
        <v>272024820107.78177</v>
      </c>
      <c r="J2460" s="56">
        <v>0.16633164578848469</v>
      </c>
      <c r="K2460" s="76">
        <v>8484086115.27036</v>
      </c>
      <c r="L2460" s="76">
        <v>0</v>
      </c>
      <c r="M2460" s="76">
        <v>182258782603.16467</v>
      </c>
      <c r="N2460" s="76">
        <v>22316511495.324825</v>
      </c>
      <c r="O2460" s="76">
        <v>29583.783786716886</v>
      </c>
      <c r="P2460" s="46">
        <v>178372.29695676238</v>
      </c>
      <c r="Q2460" s="46">
        <v>83735.197635606077</v>
      </c>
      <c r="R2460" s="76">
        <v>755085197569.00732</v>
      </c>
      <c r="S2460" s="56">
        <v>0.54972446431045385</v>
      </c>
      <c r="T2460" s="56">
        <v>0.39610954100151874</v>
      </c>
      <c r="U2460" s="46">
        <v>18.649956451814425</v>
      </c>
      <c r="V2460" s="76">
        <v>6050743822214.0742</v>
      </c>
      <c r="W2460" s="84">
        <v>1909.7399331999616</v>
      </c>
      <c r="X2460" s="82">
        <v>3.9663408599735835E-2</v>
      </c>
      <c r="Y2460" s="476">
        <v>2.0000000000000001E-4</v>
      </c>
    </row>
    <row r="2461" spans="1:25" x14ac:dyDescent="0.2">
      <c r="A2461" s="475">
        <v>2457</v>
      </c>
      <c r="B2461" s="56">
        <v>0.56945459121927866</v>
      </c>
      <c r="C2461" s="46">
        <v>2078.1745722640044</v>
      </c>
      <c r="D2461" s="56">
        <v>0.88001622244477662</v>
      </c>
      <c r="E2461" s="56">
        <v>0.34508157554192798</v>
      </c>
      <c r="F2461" s="250">
        <v>2024.67</v>
      </c>
      <c r="G2461" s="76">
        <v>211795504027.63089</v>
      </c>
      <c r="H2461" s="46">
        <v>25435026.764702849</v>
      </c>
      <c r="I2461" s="76">
        <v>632160611282.37524</v>
      </c>
      <c r="J2461" s="56">
        <v>0.44667628545839466</v>
      </c>
      <c r="K2461" s="76">
        <v>23504933434.31266</v>
      </c>
      <c r="L2461" s="76">
        <v>13990543554.619684</v>
      </c>
      <c r="M2461" s="76">
        <v>211107030924.87494</v>
      </c>
      <c r="N2461" s="76">
        <v>12954238034.307014</v>
      </c>
      <c r="O2461" s="76">
        <v>38838.606510982914</v>
      </c>
      <c r="P2461" s="46">
        <v>145206.550843612</v>
      </c>
      <c r="Q2461" s="46">
        <v>58656.752793847758</v>
      </c>
      <c r="R2461" s="76">
        <v>1208892433055.55</v>
      </c>
      <c r="S2461" s="56">
        <v>0.60209053267968993</v>
      </c>
      <c r="T2461" s="56">
        <v>0.38141979639771223</v>
      </c>
      <c r="U2461" s="46">
        <v>15.686660778581933</v>
      </c>
      <c r="V2461" s="76">
        <v>8037614223360.8828</v>
      </c>
      <c r="W2461" s="84">
        <v>2534.6313981049002</v>
      </c>
      <c r="X2461" s="82">
        <v>4.6004508538238835E-2</v>
      </c>
      <c r="Y2461" s="476">
        <v>2.0000000000000001E-4</v>
      </c>
    </row>
    <row r="2462" spans="1:25" x14ac:dyDescent="0.2">
      <c r="A2462" s="475">
        <v>2458</v>
      </c>
      <c r="B2462" s="56">
        <v>0.37883771304652819</v>
      </c>
      <c r="C2462" s="46">
        <v>1500</v>
      </c>
      <c r="D2462" s="56">
        <v>0.57899807791792823</v>
      </c>
      <c r="E2462" s="56">
        <v>0.42318445864073845</v>
      </c>
      <c r="F2462" s="250">
        <v>2023.75</v>
      </c>
      <c r="G2462" s="76">
        <v>433827548157.68304</v>
      </c>
      <c r="H2462" s="46">
        <v>13047275.99017722</v>
      </c>
      <c r="I2462" s="76">
        <v>376970112197.65393</v>
      </c>
      <c r="J2462" s="56">
        <v>0.37883771304652814</v>
      </c>
      <c r="K2462" s="76">
        <v>10113510325.659983</v>
      </c>
      <c r="L2462" s="76">
        <v>0</v>
      </c>
      <c r="M2462" s="76">
        <v>391406764741.047</v>
      </c>
      <c r="N2462" s="76">
        <v>71061846498.878113</v>
      </c>
      <c r="O2462" s="76">
        <v>24959.121467409492</v>
      </c>
      <c r="P2462" s="46">
        <v>448477.28893979755</v>
      </c>
      <c r="Q2462" s="46">
        <v>289679.25216948055</v>
      </c>
      <c r="R2462" s="76">
        <v>1176335051121.0537</v>
      </c>
      <c r="S2462" s="56">
        <v>0.62670425287882603</v>
      </c>
      <c r="T2462" s="56">
        <v>0.47318672390785421</v>
      </c>
      <c r="U2462" s="46">
        <v>17.652415172329757</v>
      </c>
      <c r="V2462" s="76">
        <v>10868725041177.172</v>
      </c>
      <c r="W2462" s="84">
        <v>3425.20225199471</v>
      </c>
      <c r="X2462" s="82">
        <v>4.1006101292982114E-2</v>
      </c>
      <c r="Y2462" s="476">
        <v>2.0000000000000001E-4</v>
      </c>
    </row>
    <row r="2463" spans="1:25" x14ac:dyDescent="0.2">
      <c r="A2463" s="475">
        <v>2459</v>
      </c>
      <c r="B2463" s="56">
        <v>0.47818821542656109</v>
      </c>
      <c r="C2463" s="46">
        <v>5495.9210611948502</v>
      </c>
      <c r="D2463" s="56">
        <v>0.64371580897909431</v>
      </c>
      <c r="E2463" s="56">
        <v>0.29719817399495685</v>
      </c>
      <c r="F2463" s="250">
        <v>2024.36</v>
      </c>
      <c r="G2463" s="76">
        <v>361166554943.7052</v>
      </c>
      <c r="H2463" s="46">
        <v>13599868.096193837</v>
      </c>
      <c r="I2463" s="76">
        <v>424242103292.64581</v>
      </c>
      <c r="J2463" s="56">
        <v>0.37316545906409393</v>
      </c>
      <c r="K2463" s="76">
        <v>8126388323.0342083</v>
      </c>
      <c r="L2463" s="76">
        <v>3856068860.9675889</v>
      </c>
      <c r="M2463" s="76">
        <v>330183427006.94983</v>
      </c>
      <c r="N2463" s="76">
        <v>27011959446.136887</v>
      </c>
      <c r="O2463" s="76">
        <v>27951.968934551642</v>
      </c>
      <c r="P2463" s="46">
        <v>194291.36162310059</v>
      </c>
      <c r="Q2463" s="46">
        <v>94010.385867446472</v>
      </c>
      <c r="R2463" s="76">
        <v>1253226102720.0156</v>
      </c>
      <c r="S2463" s="56">
        <v>0.64020312465767881</v>
      </c>
      <c r="T2463" s="56">
        <v>0.40089414315194427</v>
      </c>
      <c r="U2463" s="46">
        <v>17.296016859934731</v>
      </c>
      <c r="V2463" s="76">
        <v>9576860150725.4199</v>
      </c>
      <c r="W2463" s="84">
        <v>3023.2504531289719</v>
      </c>
      <c r="X2463" s="82">
        <v>4.2182422843201575E-2</v>
      </c>
      <c r="Y2463" s="476">
        <v>2.0000000000000001E-4</v>
      </c>
    </row>
    <row r="2464" spans="1:25" x14ac:dyDescent="0.2">
      <c r="A2464" s="475">
        <v>2460</v>
      </c>
      <c r="B2464" s="56">
        <v>0.65710259539728433</v>
      </c>
      <c r="C2464" s="46">
        <v>3739.5555783120881</v>
      </c>
      <c r="D2464" s="56">
        <v>0.90116183114074011</v>
      </c>
      <c r="E2464" s="56">
        <v>0.50231570144197168</v>
      </c>
      <c r="F2464" s="250">
        <v>2024.32</v>
      </c>
      <c r="G2464" s="76">
        <v>263245345009.79996</v>
      </c>
      <c r="H2464" s="46">
        <v>24373613.43849688</v>
      </c>
      <c r="I2464" s="76">
        <v>610425491716.49048</v>
      </c>
      <c r="J2464" s="56">
        <v>0.2249542176425261</v>
      </c>
      <c r="K2464" s="76">
        <v>11713602206.792435</v>
      </c>
      <c r="L2464" s="76">
        <v>0</v>
      </c>
      <c r="M2464" s="76">
        <v>248464057041.90485</v>
      </c>
      <c r="N2464" s="76">
        <v>10494607605.297895</v>
      </c>
      <c r="O2464" s="76">
        <v>30462.680526701148</v>
      </c>
      <c r="P2464" s="46">
        <v>101465.4374999992</v>
      </c>
      <c r="Q2464" s="46">
        <v>33113.812499999593</v>
      </c>
      <c r="R2464" s="76">
        <v>1244378521216.3364</v>
      </c>
      <c r="S2464" s="56">
        <v>0.51052800965295186</v>
      </c>
      <c r="T2464" s="56">
        <v>0.25712477645260573</v>
      </c>
      <c r="U2464" s="46">
        <v>17.878126453372605</v>
      </c>
      <c r="V2464" s="76">
        <v>6343030910404.5312</v>
      </c>
      <c r="W2464" s="84">
        <v>2001.5100125178615</v>
      </c>
      <c r="X2464" s="82">
        <v>4.0520785392133399E-2</v>
      </c>
      <c r="Y2464" s="476">
        <v>2.0000000000000001E-4</v>
      </c>
    </row>
    <row r="2465" spans="1:25" x14ac:dyDescent="0.2">
      <c r="A2465" s="475">
        <v>2461</v>
      </c>
      <c r="B2465" s="56">
        <v>0.39794919222436875</v>
      </c>
      <c r="C2465" s="46">
        <v>3612.3346137517374</v>
      </c>
      <c r="D2465" s="56">
        <v>0.29788031465682535</v>
      </c>
      <c r="E2465" s="56">
        <v>0.58814011643840414</v>
      </c>
      <c r="F2465" s="250">
        <v>2024.28</v>
      </c>
      <c r="G2465" s="76">
        <v>156506182462.28378</v>
      </c>
      <c r="H2465" s="46">
        <v>4919250.4223275455</v>
      </c>
      <c r="I2465" s="76">
        <v>196876610405.0079</v>
      </c>
      <c r="J2465" s="56">
        <v>0.39794919222436875</v>
      </c>
      <c r="K2465" s="76">
        <v>3743147928.8614631</v>
      </c>
      <c r="L2465" s="76">
        <v>0</v>
      </c>
      <c r="M2465" s="76">
        <v>127850468378.34348</v>
      </c>
      <c r="N2465" s="76">
        <v>61451064247.080528</v>
      </c>
      <c r="O2465" s="76">
        <v>41640.765471501552</v>
      </c>
      <c r="P2465" s="46">
        <v>460951.75998440327</v>
      </c>
      <c r="Q2465" s="46">
        <v>255073.71214343322</v>
      </c>
      <c r="R2465" s="76">
        <v>519151987532.10712</v>
      </c>
      <c r="S2465" s="56">
        <v>0.57865375036763667</v>
      </c>
      <c r="T2465" s="56">
        <v>0.43928791564900321</v>
      </c>
      <c r="U2465" s="46">
        <v>17.099951570433152</v>
      </c>
      <c r="V2465" s="76">
        <v>4442848183448.8799</v>
      </c>
      <c r="W2465" s="84">
        <v>1399.4717114702369</v>
      </c>
      <c r="X2465" s="82">
        <v>4.1242520410937809E-2</v>
      </c>
      <c r="Y2465" s="476">
        <v>2.0000000000000001E-4</v>
      </c>
    </row>
    <row r="2466" spans="1:25" x14ac:dyDescent="0.2">
      <c r="A2466" s="475">
        <v>2462</v>
      </c>
      <c r="B2466" s="56">
        <v>0.5604919535687356</v>
      </c>
      <c r="C2466" s="46">
        <v>4909.9146132804635</v>
      </c>
      <c r="D2466" s="56">
        <v>0.21306739634695948</v>
      </c>
      <c r="E2466" s="56">
        <v>0.39831765518197021</v>
      </c>
      <c r="F2466" s="250">
        <v>2024.33</v>
      </c>
      <c r="G2466" s="76">
        <v>91662071321.591385</v>
      </c>
      <c r="H2466" s="46">
        <v>3390564.2749699545</v>
      </c>
      <c r="I2466" s="76">
        <v>172302271161.66809</v>
      </c>
      <c r="J2466" s="56">
        <v>0.5604919535687356</v>
      </c>
      <c r="K2466" s="76">
        <v>3999467329.2374272</v>
      </c>
      <c r="L2466" s="76">
        <v>0</v>
      </c>
      <c r="M2466" s="76">
        <v>89669596439.037308</v>
      </c>
      <c r="N2466" s="76">
        <v>79068075880.060165</v>
      </c>
      <c r="O2466" s="76">
        <v>25760.999301715721</v>
      </c>
      <c r="P2466" s="46">
        <v>546057.09661402751</v>
      </c>
      <c r="Q2466" s="46">
        <v>317865.08918544836</v>
      </c>
      <c r="R2466" s="76">
        <v>436192099413.76123</v>
      </c>
      <c r="S2466" s="56">
        <v>0.59650234795485535</v>
      </c>
      <c r="T2466" s="56">
        <v>0.41154469380787367</v>
      </c>
      <c r="U2466" s="46">
        <v>16.043835582978399</v>
      </c>
      <c r="V2466" s="76">
        <v>3287036024820.6113</v>
      </c>
      <c r="W2466" s="84">
        <v>1037.7588451068718</v>
      </c>
      <c r="X2466" s="82">
        <v>4.3942812237131791E-2</v>
      </c>
      <c r="Y2466" s="476">
        <v>2.0000000000000001E-4</v>
      </c>
    </row>
    <row r="2467" spans="1:25" x14ac:dyDescent="0.2">
      <c r="A2467" s="475">
        <v>2463</v>
      </c>
      <c r="B2467" s="56">
        <v>0.45838344437011674</v>
      </c>
      <c r="C2467" s="46">
        <v>5075.2765669091186</v>
      </c>
      <c r="D2467" s="56">
        <v>0.70122705746545544</v>
      </c>
      <c r="E2467" s="56">
        <v>0.52717661900439483</v>
      </c>
      <c r="F2467" s="250">
        <v>2025.93</v>
      </c>
      <c r="G2467" s="76">
        <v>127437204877.06354</v>
      </c>
      <c r="H2467" s="46">
        <v>16323138.668566093</v>
      </c>
      <c r="I2467" s="76">
        <v>386094647885.77905</v>
      </c>
      <c r="J2467" s="56">
        <v>0.28805646844766264</v>
      </c>
      <c r="K2467" s="76">
        <v>14298266159.406849</v>
      </c>
      <c r="L2467" s="76">
        <v>9337096221.3589859</v>
      </c>
      <c r="M2467" s="76">
        <v>107170697360.14078</v>
      </c>
      <c r="N2467" s="76">
        <v>60179996134.214127</v>
      </c>
      <c r="O2467" s="76">
        <v>38512.391677144289</v>
      </c>
      <c r="P2467" s="46">
        <v>394330.10058779328</v>
      </c>
      <c r="Q2467" s="46">
        <v>243323.74032144924</v>
      </c>
      <c r="R2467" s="76">
        <v>708508598091.1322</v>
      </c>
      <c r="S2467" s="56">
        <v>0.46402491765364123</v>
      </c>
      <c r="T2467" s="56">
        <v>0.30424823525633216</v>
      </c>
      <c r="U2467" s="46">
        <v>16.445587314864941</v>
      </c>
      <c r="V2467" s="76">
        <v>3911414474159.5278</v>
      </c>
      <c r="W2467" s="84">
        <v>1234.4596216529899</v>
      </c>
      <c r="X2467" s="82">
        <v>4.4314992225776097E-2</v>
      </c>
      <c r="Y2467" s="476">
        <v>2.0000000000000001E-4</v>
      </c>
    </row>
    <row r="2468" spans="1:25" x14ac:dyDescent="0.2">
      <c r="A2468" s="475">
        <v>2464</v>
      </c>
      <c r="B2468" s="56">
        <v>0.45998082432330195</v>
      </c>
      <c r="C2468" s="46">
        <v>3664.4382562116093</v>
      </c>
      <c r="D2468" s="56">
        <v>0.36228816788242019</v>
      </c>
      <c r="E2468" s="56">
        <v>0.4262258316435934</v>
      </c>
      <c r="F2468" s="250">
        <v>2025.98</v>
      </c>
      <c r="G2468" s="76">
        <v>205476713345.5928</v>
      </c>
      <c r="H2468" s="46">
        <v>6152483.8872541217</v>
      </c>
      <c r="I2468" s="76">
        <v>282935783136.3208</v>
      </c>
      <c r="J2468" s="56">
        <v>0.4599808243233019</v>
      </c>
      <c r="K2468" s="76">
        <v>10783215257.52128</v>
      </c>
      <c r="L2468" s="76">
        <v>0</v>
      </c>
      <c r="M2468" s="76">
        <v>98265292549.199753</v>
      </c>
      <c r="N2468" s="76">
        <v>99074425448.895737</v>
      </c>
      <c r="O2468" s="76">
        <v>26756.996020302722</v>
      </c>
      <c r="P2468" s="46">
        <v>616157.82991080068</v>
      </c>
      <c r="Q2468" s="46">
        <v>361828.70494730555</v>
      </c>
      <c r="R2468" s="76">
        <v>691645402358.29053</v>
      </c>
      <c r="S2468" s="56">
        <v>0.56557553741593658</v>
      </c>
      <c r="T2468" s="56">
        <v>0.4753455294913882</v>
      </c>
      <c r="U2468" s="46">
        <v>16.708563826457851</v>
      </c>
      <c r="V2468" s="76">
        <v>6110254613016.6992</v>
      </c>
      <c r="W2468" s="84">
        <v>1926.8085646147595</v>
      </c>
      <c r="X2468" s="82">
        <v>4.3157917738795855E-2</v>
      </c>
      <c r="Y2468" s="476">
        <v>2.0000000000000001E-4</v>
      </c>
    </row>
    <row r="2469" spans="1:25" x14ac:dyDescent="0.2">
      <c r="A2469" s="475">
        <v>2465</v>
      </c>
      <c r="B2469" s="56">
        <v>0.51873289105431475</v>
      </c>
      <c r="C2469" s="46">
        <v>3550.2010106177459</v>
      </c>
      <c r="D2469" s="56">
        <v>0.56065247931317552</v>
      </c>
      <c r="E2469" s="56">
        <v>0.33398039175700434</v>
      </c>
      <c r="F2469" s="250">
        <v>2027.76</v>
      </c>
      <c r="G2469" s="76">
        <v>28776995427.143867</v>
      </c>
      <c r="H2469" s="46">
        <v>11792216.806108186</v>
      </c>
      <c r="I2469" s="76">
        <v>383411300512.88245</v>
      </c>
      <c r="J2469" s="56">
        <v>0.46940922984463951</v>
      </c>
      <c r="K2469" s="76">
        <v>27761518803.007347</v>
      </c>
      <c r="L2469" s="76">
        <v>64422042979.629723</v>
      </c>
      <c r="M2469" s="76">
        <v>0</v>
      </c>
      <c r="N2469" s="76">
        <v>17544381253.912716</v>
      </c>
      <c r="O2469" s="76">
        <v>22939.972036196064</v>
      </c>
      <c r="P2469" s="46">
        <v>162408.06277784164</v>
      </c>
      <c r="Q2469" s="46">
        <v>72926.910122370376</v>
      </c>
      <c r="R2469" s="76">
        <v>524575138827.47345</v>
      </c>
      <c r="S2469" s="56">
        <v>0.51838013761450386</v>
      </c>
      <c r="T2469" s="56">
        <v>0.34518101747460961</v>
      </c>
      <c r="U2469" s="46">
        <v>13.777167746188633</v>
      </c>
      <c r="V2469" s="76">
        <v>2882920684537.6392</v>
      </c>
      <c r="W2469" s="84">
        <v>907.69136516892399</v>
      </c>
      <c r="X2469" s="82">
        <v>5.0539777258774142E-2</v>
      </c>
      <c r="Y2469" s="476">
        <v>2.0000000000000001E-4</v>
      </c>
    </row>
    <row r="2470" spans="1:25" x14ac:dyDescent="0.2">
      <c r="A2470" s="475">
        <v>2466</v>
      </c>
      <c r="B2470" s="56">
        <v>0.54287534341941357</v>
      </c>
      <c r="C2470" s="46">
        <v>3023.2980238606806</v>
      </c>
      <c r="D2470" s="56">
        <v>0.43141205427029161</v>
      </c>
      <c r="E2470" s="56">
        <v>0.47039897064062514</v>
      </c>
      <c r="F2470" s="250">
        <v>2025.53</v>
      </c>
      <c r="G2470" s="76">
        <v>77731720020.705338</v>
      </c>
      <c r="H2470" s="46">
        <v>7981528.5440327115</v>
      </c>
      <c r="I2470" s="76">
        <v>294616259882.80518</v>
      </c>
      <c r="J2470" s="56">
        <v>0.50301716050316447</v>
      </c>
      <c r="K2470" s="76">
        <v>14253307224.937622</v>
      </c>
      <c r="L2470" s="76">
        <v>17451748077.688862</v>
      </c>
      <c r="M2470" s="76">
        <v>65909295589.245308</v>
      </c>
      <c r="N2470" s="76">
        <v>24222078138.287102</v>
      </c>
      <c r="O2470" s="76">
        <v>29403.186466510408</v>
      </c>
      <c r="P2470" s="46">
        <v>232462.82250818756</v>
      </c>
      <c r="Q2470" s="46">
        <v>101581.89933706446</v>
      </c>
      <c r="R2470" s="76">
        <v>488630896783.37939</v>
      </c>
      <c r="S2470" s="56">
        <v>0.58426488451806569</v>
      </c>
      <c r="T2470" s="56">
        <v>0.40491589651000626</v>
      </c>
      <c r="U2470" s="46">
        <v>15.241423199310915</v>
      </c>
      <c r="V2470" s="76">
        <v>3518844011099.3096</v>
      </c>
      <c r="W2470" s="84">
        <v>1110.6966751726366</v>
      </c>
      <c r="X2470" s="82">
        <v>4.5097976851925306E-2</v>
      </c>
      <c r="Y2470" s="476">
        <v>2.0000000000000001E-4</v>
      </c>
    </row>
    <row r="2471" spans="1:25" x14ac:dyDescent="0.2">
      <c r="A2471" s="475">
        <v>2467</v>
      </c>
      <c r="B2471" s="56">
        <v>0.59923948110171832</v>
      </c>
      <c r="C2471" s="46">
        <v>2233.1010777493643</v>
      </c>
      <c r="D2471" s="56">
        <v>0.52484139340245495</v>
      </c>
      <c r="E2471" s="56">
        <v>0.49204638100531317</v>
      </c>
      <c r="F2471" s="250">
        <v>2023.81</v>
      </c>
      <c r="G2471" s="76">
        <v>206216759694.33725</v>
      </c>
      <c r="H2471" s="46">
        <v>10994384.461576482</v>
      </c>
      <c r="I2471" s="76">
        <v>312155782431.31049</v>
      </c>
      <c r="J2471" s="56">
        <v>0.29484464568080448</v>
      </c>
      <c r="K2471" s="76">
        <v>534616317.83930361</v>
      </c>
      <c r="L2471" s="76">
        <v>0</v>
      </c>
      <c r="M2471" s="76">
        <v>218942851284.52979</v>
      </c>
      <c r="N2471" s="76">
        <v>32613122946.295322</v>
      </c>
      <c r="O2471" s="76">
        <v>27730.604996011905</v>
      </c>
      <c r="P2471" s="46">
        <v>215634.32061883563</v>
      </c>
      <c r="Q2471" s="46">
        <v>111679.86774321349</v>
      </c>
      <c r="R2471" s="76">
        <v>787159292605.63147</v>
      </c>
      <c r="S2471" s="56">
        <v>0.57541221024834344</v>
      </c>
      <c r="T2471" s="56">
        <v>0.34817728094677292</v>
      </c>
      <c r="U2471" s="46">
        <v>17.51150991634599</v>
      </c>
      <c r="V2471" s="76">
        <v>5365772611646.8662</v>
      </c>
      <c r="W2471" s="84">
        <v>1693.3471655415674</v>
      </c>
      <c r="X2471" s="82">
        <v>4.1040114687580502E-2</v>
      </c>
      <c r="Y2471" s="476">
        <v>2.0000000000000001E-4</v>
      </c>
    </row>
    <row r="2472" spans="1:25" x14ac:dyDescent="0.2">
      <c r="A2472" s="475">
        <v>2468</v>
      </c>
      <c r="B2472" s="56">
        <v>0.58283466718106214</v>
      </c>
      <c r="C2472" s="46">
        <v>11287.73681126396</v>
      </c>
      <c r="D2472" s="56">
        <v>1.0612901415888607</v>
      </c>
      <c r="E2472" s="56">
        <v>0.37666933940228797</v>
      </c>
      <c r="F2472" s="250">
        <v>2024.77</v>
      </c>
      <c r="G2472" s="76">
        <v>433817349541.38867</v>
      </c>
      <c r="H2472" s="46">
        <v>31796711.161074303</v>
      </c>
      <c r="I2472" s="76">
        <v>567767146334.88989</v>
      </c>
      <c r="J2472" s="56">
        <v>0.11334930145876843</v>
      </c>
      <c r="K2472" s="76">
        <v>5074376814.3786764</v>
      </c>
      <c r="L2472" s="76">
        <v>7803395602.8521347</v>
      </c>
      <c r="M2472" s="76">
        <v>339820529466.20801</v>
      </c>
      <c r="N2472" s="76">
        <v>33697067668.912857</v>
      </c>
      <c r="O2472" s="76">
        <v>28662.819471672527</v>
      </c>
      <c r="P2472" s="46">
        <v>251804.63873397434</v>
      </c>
      <c r="Q2472" s="46">
        <v>132152.13842472949</v>
      </c>
      <c r="R2472" s="76">
        <v>1422035412349.5686</v>
      </c>
      <c r="S2472" s="56">
        <v>0.51148781486086903</v>
      </c>
      <c r="T2472" s="56">
        <v>0.32715744625657389</v>
      </c>
      <c r="U2472" s="46">
        <v>18.737558406411736</v>
      </c>
      <c r="V2472" s="76">
        <v>9225621676645.1504</v>
      </c>
      <c r="W2472" s="84">
        <v>2913.1997410244567</v>
      </c>
      <c r="X2472" s="82">
        <v>4.0582554468715927E-2</v>
      </c>
      <c r="Y2472" s="476">
        <v>2.0000000000000001E-4</v>
      </c>
    </row>
    <row r="2473" spans="1:25" x14ac:dyDescent="0.2">
      <c r="A2473" s="475">
        <v>2469</v>
      </c>
      <c r="B2473" s="56">
        <v>0.50201797276510973</v>
      </c>
      <c r="C2473" s="46">
        <v>2752.5441066189155</v>
      </c>
      <c r="D2473" s="56">
        <v>0.73313853502153081</v>
      </c>
      <c r="E2473" s="56">
        <v>0.49164081901700285</v>
      </c>
      <c r="F2473" s="250">
        <v>2025.15</v>
      </c>
      <c r="G2473" s="76">
        <v>93399530699.015121</v>
      </c>
      <c r="H2473" s="46">
        <v>17860211.365826938</v>
      </c>
      <c r="I2473" s="76">
        <v>489853428359.51996</v>
      </c>
      <c r="J2473" s="56">
        <v>0.44805431224832504</v>
      </c>
      <c r="K2473" s="76">
        <v>4649194272.5754128</v>
      </c>
      <c r="L2473" s="76">
        <v>8161373090.2638493</v>
      </c>
      <c r="M2473" s="76">
        <v>75040813808.435684</v>
      </c>
      <c r="N2473" s="76">
        <v>67376917615.711716</v>
      </c>
      <c r="O2473" s="76">
        <v>32681.267637028242</v>
      </c>
      <c r="P2473" s="46">
        <v>467269.52518150536</v>
      </c>
      <c r="Q2473" s="46">
        <v>299787.53579006135</v>
      </c>
      <c r="R2473" s="76">
        <v>746570579860.83191</v>
      </c>
      <c r="S2473" s="56">
        <v>0.51527721624191147</v>
      </c>
      <c r="T2473" s="56">
        <v>0.3807641542200127</v>
      </c>
      <c r="U2473" s="46">
        <v>14.951651101736903</v>
      </c>
      <c r="V2473" s="76">
        <v>4859736544690.5</v>
      </c>
      <c r="W2473" s="84">
        <v>1533.8786851076859</v>
      </c>
      <c r="X2473" s="82">
        <v>4.6827540079715305E-2</v>
      </c>
      <c r="Y2473" s="476">
        <v>2.0000000000000001E-4</v>
      </c>
    </row>
    <row r="2474" spans="1:25" x14ac:dyDescent="0.2">
      <c r="A2474" s="475">
        <v>2470</v>
      </c>
      <c r="B2474" s="56">
        <v>0.72271359058029783</v>
      </c>
      <c r="C2474" s="46">
        <v>3213.964337977005</v>
      </c>
      <c r="D2474" s="56">
        <v>0.53698355128011155</v>
      </c>
      <c r="E2474" s="56">
        <v>0.60350364680444479</v>
      </c>
      <c r="F2474" s="250">
        <v>2025.36</v>
      </c>
      <c r="G2474" s="76">
        <v>239211599170.45438</v>
      </c>
      <c r="H2474" s="46">
        <v>11212136.842076547</v>
      </c>
      <c r="I2474" s="76">
        <v>390208879655.48621</v>
      </c>
      <c r="J2474" s="56">
        <v>0.43736950320807433</v>
      </c>
      <c r="K2474" s="76">
        <v>49709871754.933487</v>
      </c>
      <c r="L2474" s="76">
        <v>98659081694.750137</v>
      </c>
      <c r="M2474" s="76">
        <v>131880463866.69952</v>
      </c>
      <c r="N2474" s="76">
        <v>44684506684.468445</v>
      </c>
      <c r="O2474" s="76">
        <v>25885.608260260535</v>
      </c>
      <c r="P2474" s="46">
        <v>278225.37246501195</v>
      </c>
      <c r="Q2474" s="46">
        <v>158125.07978319237</v>
      </c>
      <c r="R2474" s="76">
        <v>913999985246.19238</v>
      </c>
      <c r="S2474" s="56">
        <v>0.59831000504154952</v>
      </c>
      <c r="T2474" s="56">
        <v>0.43937493746521583</v>
      </c>
      <c r="U2474" s="46">
        <v>16.414402050606938</v>
      </c>
      <c r="V2474" s="76">
        <v>7282721725207.0098</v>
      </c>
      <c r="W2474" s="84">
        <v>2298.0816477906392</v>
      </c>
      <c r="X2474" s="82">
        <v>4.4286549213687527E-2</v>
      </c>
      <c r="Y2474" s="476">
        <v>2.0000000000000001E-4</v>
      </c>
    </row>
    <row r="2475" spans="1:25" x14ac:dyDescent="0.2">
      <c r="A2475" s="475">
        <v>2471</v>
      </c>
      <c r="B2475" s="56">
        <v>0.477014047777506</v>
      </c>
      <c r="C2475" s="46">
        <v>1500</v>
      </c>
      <c r="D2475" s="56">
        <v>0.78381936379006822</v>
      </c>
      <c r="E2475" s="56">
        <v>0.46218608875912326</v>
      </c>
      <c r="F2475" s="250">
        <v>2026.3</v>
      </c>
      <c r="G2475" s="76">
        <v>111980932082.6803</v>
      </c>
      <c r="H2475" s="46">
        <v>20335520.674222738</v>
      </c>
      <c r="I2475" s="76">
        <v>455092505658.9917</v>
      </c>
      <c r="J2475" s="56">
        <v>0.22168624646825641</v>
      </c>
      <c r="K2475" s="76">
        <v>25522460502.817924</v>
      </c>
      <c r="L2475" s="76">
        <v>31690460574.734879</v>
      </c>
      <c r="M2475" s="76">
        <v>62179365290.123459</v>
      </c>
      <c r="N2475" s="76">
        <v>31640948096.447533</v>
      </c>
      <c r="O2475" s="76">
        <v>34924.781118895575</v>
      </c>
      <c r="P2475" s="46">
        <v>226570.61281271442</v>
      </c>
      <c r="Q2475" s="46">
        <v>114640.16807932257</v>
      </c>
      <c r="R2475" s="76">
        <v>737594243122.17273</v>
      </c>
      <c r="S2475" s="56">
        <v>0.41063619374820037</v>
      </c>
      <c r="T2475" s="56">
        <v>0.22663677298470833</v>
      </c>
      <c r="U2475" s="46">
        <v>16.750331577834444</v>
      </c>
      <c r="V2475" s="76">
        <v>3107194231852.4473</v>
      </c>
      <c r="W2475" s="84">
        <v>980.30267987112745</v>
      </c>
      <c r="X2475" s="82">
        <v>4.3222628598602014E-2</v>
      </c>
      <c r="Y2475" s="476">
        <v>2.0000000000000001E-4</v>
      </c>
    </row>
    <row r="2476" spans="1:25" x14ac:dyDescent="0.2">
      <c r="A2476" s="475">
        <v>2472</v>
      </c>
      <c r="B2476" s="56">
        <v>0.50831627255978362</v>
      </c>
      <c r="C2476" s="46">
        <v>3129.7169375146023</v>
      </c>
      <c r="D2476" s="56">
        <v>0.94742480571148546</v>
      </c>
      <c r="E2476" s="56">
        <v>0.54259607978936109</v>
      </c>
      <c r="F2476" s="250">
        <v>2025.48</v>
      </c>
      <c r="G2476" s="76">
        <v>280738995197.24811</v>
      </c>
      <c r="H2476" s="46">
        <v>28651783.95420678</v>
      </c>
      <c r="I2476" s="76">
        <v>608609400452.849</v>
      </c>
      <c r="J2476" s="56">
        <v>0.37083933433544947</v>
      </c>
      <c r="K2476" s="76">
        <v>13116984368.790037</v>
      </c>
      <c r="L2476" s="76">
        <v>34843638537.774025</v>
      </c>
      <c r="M2476" s="76">
        <v>151623997810.33005</v>
      </c>
      <c r="N2476" s="76">
        <v>16507376284.372694</v>
      </c>
      <c r="O2476" s="76">
        <v>27643.737426094591</v>
      </c>
      <c r="P2476" s="46">
        <v>172791.8373725519</v>
      </c>
      <c r="Q2476" s="46">
        <v>75691.171214145215</v>
      </c>
      <c r="R2476" s="76">
        <v>1086888779058.3458</v>
      </c>
      <c r="S2476" s="56">
        <v>0.54788021913295903</v>
      </c>
      <c r="T2476" s="56">
        <v>0.40152062588580367</v>
      </c>
      <c r="U2476" s="46">
        <v>16.808760113075042</v>
      </c>
      <c r="V2476" s="76">
        <v>8111046627324.0293</v>
      </c>
      <c r="W2476" s="84">
        <v>2557.8904694579073</v>
      </c>
      <c r="X2476" s="82">
        <v>4.2871122113656186E-2</v>
      </c>
      <c r="Y2476" s="476">
        <v>2.0000000000000001E-4</v>
      </c>
    </row>
    <row r="2477" spans="1:25" x14ac:dyDescent="0.2">
      <c r="A2477" s="475">
        <v>2473</v>
      </c>
      <c r="B2477" s="56">
        <v>0.46768545612501544</v>
      </c>
      <c r="C2477" s="46">
        <v>4984.2640944339601</v>
      </c>
      <c r="D2477" s="56">
        <v>0.91059365686133109</v>
      </c>
      <c r="E2477" s="56">
        <v>0.17405366461801591</v>
      </c>
      <c r="F2477" s="250">
        <v>2023.75</v>
      </c>
      <c r="G2477" s="76">
        <v>411751454003.09332</v>
      </c>
      <c r="H2477" s="46">
        <v>25790274.259193558</v>
      </c>
      <c r="I2477" s="76">
        <v>482653964429.79193</v>
      </c>
      <c r="J2477" s="56">
        <v>3.2182453784459608E-2</v>
      </c>
      <c r="K2477" s="76">
        <v>16119487879.606331</v>
      </c>
      <c r="L2477" s="76">
        <v>0</v>
      </c>
      <c r="M2477" s="76">
        <v>447958031649.81909</v>
      </c>
      <c r="N2477" s="76">
        <v>46501659880.51017</v>
      </c>
      <c r="O2477" s="76">
        <v>17925.376685736708</v>
      </c>
      <c r="P2477" s="46">
        <v>288828.79860813438</v>
      </c>
      <c r="Q2477" s="46">
        <v>157739.08104440378</v>
      </c>
      <c r="R2477" s="76">
        <v>1444644397870.3787</v>
      </c>
      <c r="S2477" s="56">
        <v>0.52011006223340495</v>
      </c>
      <c r="T2477" s="56">
        <v>0.26968084352153865</v>
      </c>
      <c r="U2477" s="46">
        <v>20.527417032853364</v>
      </c>
      <c r="V2477" s="76">
        <v>8618637354247.8506</v>
      </c>
      <c r="W2477" s="84">
        <v>2720.3614402285193</v>
      </c>
      <c r="X2477" s="82">
        <v>3.6335807645290236E-2</v>
      </c>
      <c r="Y2477" s="476">
        <v>2.0000000000000001E-4</v>
      </c>
    </row>
    <row r="2478" spans="1:25" x14ac:dyDescent="0.2">
      <c r="A2478" s="475">
        <v>2474</v>
      </c>
      <c r="B2478" s="56">
        <v>0.34206890910820376</v>
      </c>
      <c r="C2478" s="46">
        <v>9630.0284252176752</v>
      </c>
      <c r="D2478" s="56">
        <v>0.78714388864711549</v>
      </c>
      <c r="E2478" s="56">
        <v>0.65600852495602813</v>
      </c>
      <c r="F2478" s="250">
        <v>2025.13</v>
      </c>
      <c r="G2478" s="76">
        <v>173990618869.82217</v>
      </c>
      <c r="H2478" s="46">
        <v>16714117.39042539</v>
      </c>
      <c r="I2478" s="76">
        <v>435259118232.82159</v>
      </c>
      <c r="J2478" s="56">
        <v>0.3073582251548459</v>
      </c>
      <c r="K2478" s="76">
        <v>26364108756.561775</v>
      </c>
      <c r="L2478" s="76">
        <v>62565452541.709892</v>
      </c>
      <c r="M2478" s="76">
        <v>101303850525.72986</v>
      </c>
      <c r="N2478" s="76">
        <v>3074805005.4281626</v>
      </c>
      <c r="O2478" s="76">
        <v>21210.575046432125</v>
      </c>
      <c r="P2478" s="46">
        <v>68505.832702564076</v>
      </c>
      <c r="Q2478" s="46">
        <v>11689.708175641019</v>
      </c>
      <c r="R2478" s="76">
        <v>823425203852.23718</v>
      </c>
      <c r="S2478" s="56">
        <v>0.52299161409421313</v>
      </c>
      <c r="T2478" s="56">
        <v>0.3667974245308655</v>
      </c>
      <c r="U2478" s="46">
        <v>16.364682886814482</v>
      </c>
      <c r="V2478" s="76">
        <v>5381882861826.8027</v>
      </c>
      <c r="W2478" s="84">
        <v>1698.0238997551189</v>
      </c>
      <c r="X2478" s="82">
        <v>4.5534224199212298E-2</v>
      </c>
      <c r="Y2478" s="476">
        <v>2.0000000000000001E-4</v>
      </c>
    </row>
    <row r="2479" spans="1:25" x14ac:dyDescent="0.2">
      <c r="A2479" s="475">
        <v>2475</v>
      </c>
      <c r="B2479" s="56">
        <v>0.65903142035317896</v>
      </c>
      <c r="C2479" s="46">
        <v>4773.0903366451539</v>
      </c>
      <c r="D2479" s="56">
        <v>0.52099073591571177</v>
      </c>
      <c r="E2479" s="56">
        <v>0.48789102908263593</v>
      </c>
      <c r="F2479" s="250">
        <v>2023.97</v>
      </c>
      <c r="G2479" s="76">
        <v>275358602281.96973</v>
      </c>
      <c r="H2479" s="46">
        <v>10126849.28395902</v>
      </c>
      <c r="I2479" s="76">
        <v>337324953435.54364</v>
      </c>
      <c r="J2479" s="56">
        <v>0.48587141772665421</v>
      </c>
      <c r="K2479" s="76">
        <v>18653855495.214207</v>
      </c>
      <c r="L2479" s="76">
        <v>0</v>
      </c>
      <c r="M2479" s="76">
        <v>331474498294.96692</v>
      </c>
      <c r="N2479" s="76">
        <v>36755943484.732422</v>
      </c>
      <c r="O2479" s="76">
        <v>30947.691422412619</v>
      </c>
      <c r="P2479" s="46">
        <v>283582.20110027818</v>
      </c>
      <c r="Q2479" s="46">
        <v>162574.45812821496</v>
      </c>
      <c r="R2479" s="76">
        <v>953990448678.28699</v>
      </c>
      <c r="S2479" s="56">
        <v>0.6591560586314138</v>
      </c>
      <c r="T2479" s="56">
        <v>0.43438625085493016</v>
      </c>
      <c r="U2479" s="46">
        <v>16.931279230991422</v>
      </c>
      <c r="V2479" s="76">
        <v>7907116635789.8838</v>
      </c>
      <c r="W2479" s="84">
        <v>2496.5854949712962</v>
      </c>
      <c r="X2479" s="82">
        <v>4.211684237701635E-2</v>
      </c>
      <c r="Y2479" s="476">
        <v>2.0000000000000001E-4</v>
      </c>
    </row>
    <row r="2480" spans="1:25" x14ac:dyDescent="0.2">
      <c r="A2480" s="475">
        <v>2476</v>
      </c>
      <c r="B2480" s="56">
        <v>0.68572088191479286</v>
      </c>
      <c r="C2480" s="46">
        <v>7051.9614293750519</v>
      </c>
      <c r="D2480" s="56">
        <v>0.79814265725528311</v>
      </c>
      <c r="E2480" s="56">
        <v>0.31014562234992638</v>
      </c>
      <c r="F2480" s="250">
        <v>2025.54</v>
      </c>
      <c r="G2480" s="76">
        <v>199701194885.26907</v>
      </c>
      <c r="H2480" s="46">
        <v>19249190.759954747</v>
      </c>
      <c r="I2480" s="76">
        <v>390509562995.51959</v>
      </c>
      <c r="J2480" s="56">
        <v>0.18011115314155424</v>
      </c>
      <c r="K2480" s="76">
        <v>24800889683.292885</v>
      </c>
      <c r="L2480" s="76">
        <v>31690249195.455856</v>
      </c>
      <c r="M2480" s="76">
        <v>123181976017.29996</v>
      </c>
      <c r="N2480" s="76">
        <v>83517844710.102829</v>
      </c>
      <c r="O2480" s="76">
        <v>29918.469234199427</v>
      </c>
      <c r="P2480" s="46">
        <v>516117.51578135462</v>
      </c>
      <c r="Q2480" s="46">
        <v>336591.02560628095</v>
      </c>
      <c r="R2480" s="76">
        <v>826587717387.49719</v>
      </c>
      <c r="S2480" s="56">
        <v>0.4418680868485636</v>
      </c>
      <c r="T2480" s="56">
        <v>0.31064682678143918</v>
      </c>
      <c r="U2480" s="46">
        <v>17.493453228235889</v>
      </c>
      <c r="V2480" s="76">
        <v>4819556426311.3496</v>
      </c>
      <c r="W2480" s="84">
        <v>1520.6949948097806</v>
      </c>
      <c r="X2480" s="82">
        <v>4.2976149554059248E-2</v>
      </c>
      <c r="Y2480" s="476">
        <v>2.0000000000000001E-4</v>
      </c>
    </row>
    <row r="2481" spans="1:25" x14ac:dyDescent="0.2">
      <c r="A2481" s="475">
        <v>2477</v>
      </c>
      <c r="B2481" s="56">
        <v>0.30392359087722481</v>
      </c>
      <c r="C2481" s="46">
        <v>2852.1544959427611</v>
      </c>
      <c r="D2481" s="56">
        <v>1.0374667276932168</v>
      </c>
      <c r="E2481" s="56">
        <v>0.32898335011379842</v>
      </c>
      <c r="F2481" s="250">
        <v>2025.13</v>
      </c>
      <c r="G2481" s="76">
        <v>196663869212.69107</v>
      </c>
      <c r="H2481" s="46">
        <v>32730487.553917561</v>
      </c>
      <c r="I2481" s="76">
        <v>658162596878.17883</v>
      </c>
      <c r="J2481" s="56">
        <v>0.17126258745648715</v>
      </c>
      <c r="K2481" s="76">
        <v>16824429070.229889</v>
      </c>
      <c r="L2481" s="76">
        <v>25597216235.056213</v>
      </c>
      <c r="M2481" s="76">
        <v>113471845175.86594</v>
      </c>
      <c r="N2481" s="76">
        <v>62941594440.531242</v>
      </c>
      <c r="O2481" s="76">
        <v>29309.553609270464</v>
      </c>
      <c r="P2481" s="46">
        <v>378613.96835740434</v>
      </c>
      <c r="Q2481" s="46">
        <v>222440.75921292877</v>
      </c>
      <c r="R2481" s="76">
        <v>1063394351839.4686</v>
      </c>
      <c r="S2481" s="56">
        <v>0.3724183573612892</v>
      </c>
      <c r="T2481" s="56">
        <v>0.23426862920521097</v>
      </c>
      <c r="U2481" s="46">
        <v>17.647275698063964</v>
      </c>
      <c r="V2481" s="76">
        <v>4835315404978.333</v>
      </c>
      <c r="W2481" s="84">
        <v>1526.6243949501945</v>
      </c>
      <c r="X2481" s="82">
        <v>4.1599855975502573E-2</v>
      </c>
      <c r="Y2481" s="476">
        <v>2.0000000000000001E-4</v>
      </c>
    </row>
    <row r="2482" spans="1:25" x14ac:dyDescent="0.2">
      <c r="A2482" s="475">
        <v>2478</v>
      </c>
      <c r="B2482" s="56">
        <v>0.45861947077931459</v>
      </c>
      <c r="C2482" s="46">
        <v>9383.2020328524304</v>
      </c>
      <c r="D2482" s="56">
        <v>0.38735829862896082</v>
      </c>
      <c r="E2482" s="56">
        <v>0.3965445344116591</v>
      </c>
      <c r="F2482" s="250">
        <v>2026.4</v>
      </c>
      <c r="G2482" s="76">
        <v>73726735206.695724</v>
      </c>
      <c r="H2482" s="46">
        <v>6772541.5502865845</v>
      </c>
      <c r="I2482" s="76">
        <v>264597049724.84958</v>
      </c>
      <c r="J2482" s="56">
        <v>0.45856536792262881</v>
      </c>
      <c r="K2482" s="76">
        <v>28770227108.362129</v>
      </c>
      <c r="L2482" s="76">
        <v>56138830414.527397</v>
      </c>
      <c r="M2482" s="76">
        <v>34849174831.447495</v>
      </c>
      <c r="N2482" s="76">
        <v>106497874228.71507</v>
      </c>
      <c r="O2482" s="76">
        <v>24158.361079900944</v>
      </c>
      <c r="P2482" s="46">
        <v>562826.62139316497</v>
      </c>
      <c r="Q2482" s="46">
        <v>389078.2183183555</v>
      </c>
      <c r="R2482" s="76">
        <v>548123019655.25665</v>
      </c>
      <c r="S2482" s="56">
        <v>0.51495260643325191</v>
      </c>
      <c r="T2482" s="56">
        <v>0.40210873616223658</v>
      </c>
      <c r="U2482" s="46">
        <v>14.760743161466994</v>
      </c>
      <c r="V2482" s="76">
        <v>3664751325434.1401</v>
      </c>
      <c r="W2482" s="84">
        <v>1156.905254672638</v>
      </c>
      <c r="X2482" s="82">
        <v>4.8233957082103332E-2</v>
      </c>
      <c r="Y2482" s="476">
        <v>2.0000000000000001E-4</v>
      </c>
    </row>
    <row r="2483" spans="1:25" x14ac:dyDescent="0.2">
      <c r="A2483" s="475">
        <v>2479</v>
      </c>
      <c r="B2483" s="56">
        <v>0.46292092810067426</v>
      </c>
      <c r="C2483" s="46">
        <v>6140.1637155622329</v>
      </c>
      <c r="D2483" s="56">
        <v>0.71055622097235771</v>
      </c>
      <c r="E2483" s="56">
        <v>0.42215548461686042</v>
      </c>
      <c r="F2483" s="250">
        <v>2024.74</v>
      </c>
      <c r="G2483" s="76">
        <v>330978466503.7121</v>
      </c>
      <c r="H2483" s="46">
        <v>15986446.233918693</v>
      </c>
      <c r="I2483" s="76">
        <v>430306826139.08545</v>
      </c>
      <c r="J2483" s="56">
        <v>0.37847566226965901</v>
      </c>
      <c r="K2483" s="76">
        <v>12822739361.61347</v>
      </c>
      <c r="L2483" s="76">
        <v>20145016741.119232</v>
      </c>
      <c r="M2483" s="76">
        <v>195192012984.73666</v>
      </c>
      <c r="N2483" s="76">
        <v>53674373368.178818</v>
      </c>
      <c r="O2483" s="76">
        <v>39619.968798301808</v>
      </c>
      <c r="P2483" s="46">
        <v>367431.10697277158</v>
      </c>
      <c r="Q2483" s="46">
        <v>222156.42073348758</v>
      </c>
      <c r="R2483" s="76">
        <v>1007210793927.4045</v>
      </c>
      <c r="S2483" s="56">
        <v>0.58619533335396801</v>
      </c>
      <c r="T2483" s="56">
        <v>0.46053393069083581</v>
      </c>
      <c r="U2483" s="46">
        <v>17.245309973206041</v>
      </c>
      <c r="V2483" s="76">
        <v>8790207444855.3359</v>
      </c>
      <c r="W2483" s="84">
        <v>2774.7916562247196</v>
      </c>
      <c r="X2483" s="82">
        <v>4.2382634133641725E-2</v>
      </c>
      <c r="Y2483" s="476">
        <v>2.0000000000000001E-4</v>
      </c>
    </row>
    <row r="2484" spans="1:25" x14ac:dyDescent="0.2">
      <c r="A2484" s="475">
        <v>2480</v>
      </c>
      <c r="B2484" s="56">
        <v>0.44151101332272713</v>
      </c>
      <c r="C2484" s="46">
        <v>1909.5605129788205</v>
      </c>
      <c r="D2484" s="56">
        <v>0.90290890674752144</v>
      </c>
      <c r="E2484" s="56">
        <v>0.53237296582320637</v>
      </c>
      <c r="F2484" s="250">
        <v>2026.15</v>
      </c>
      <c r="G2484" s="76">
        <v>222175774513.38315</v>
      </c>
      <c r="H2484" s="46">
        <v>26669821.091803871</v>
      </c>
      <c r="I2484" s="76">
        <v>628599299286.63708</v>
      </c>
      <c r="J2484" s="56">
        <v>0.35205561611395209</v>
      </c>
      <c r="K2484" s="76">
        <v>45027444254.104156</v>
      </c>
      <c r="L2484" s="76">
        <v>77413463406.217163</v>
      </c>
      <c r="M2484" s="76">
        <v>47666936931.70726</v>
      </c>
      <c r="N2484" s="76">
        <v>110485780775.15506</v>
      </c>
      <c r="O2484" s="76">
        <v>30816.443878523292</v>
      </c>
      <c r="P2484" s="46">
        <v>651500.06758245057</v>
      </c>
      <c r="Q2484" s="46">
        <v>441936.10215661488</v>
      </c>
      <c r="R2484" s="76">
        <v>1112099427958.0486</v>
      </c>
      <c r="S2484" s="56">
        <v>0.46805478463307698</v>
      </c>
      <c r="T2484" s="56">
        <v>0.35146198238068599</v>
      </c>
      <c r="U2484" s="46">
        <v>16.298841335450501</v>
      </c>
      <c r="V2484" s="76">
        <v>6981877768120.9785</v>
      </c>
      <c r="W2484" s="84">
        <v>2203.1383482418978</v>
      </c>
      <c r="X2484" s="82">
        <v>4.502181149082634E-2</v>
      </c>
      <c r="Y2484" s="476">
        <v>2.0000000000000001E-4</v>
      </c>
    </row>
    <row r="2485" spans="1:25" x14ac:dyDescent="0.2">
      <c r="A2485" s="475">
        <v>2481</v>
      </c>
      <c r="B2485" s="56">
        <v>0.41382311797253857</v>
      </c>
      <c r="C2485" s="46">
        <v>7049.5553775172611</v>
      </c>
      <c r="D2485" s="56">
        <v>0.74167284537400568</v>
      </c>
      <c r="E2485" s="56">
        <v>0.38124679424751035</v>
      </c>
      <c r="F2485" s="250">
        <v>2024.11</v>
      </c>
      <c r="G2485" s="76">
        <v>220832721002.12466</v>
      </c>
      <c r="H2485" s="46">
        <v>16902329.61582265</v>
      </c>
      <c r="I2485" s="76">
        <v>324468893487.37677</v>
      </c>
      <c r="J2485" s="56">
        <v>-1.2824790816159615E-2</v>
      </c>
      <c r="K2485" s="76">
        <v>4122881762.1401992</v>
      </c>
      <c r="L2485" s="76">
        <v>0</v>
      </c>
      <c r="M2485" s="76">
        <v>154002971477.76047</v>
      </c>
      <c r="N2485" s="76">
        <v>25622270473.384514</v>
      </c>
      <c r="O2485" s="76">
        <v>35717.01915325247</v>
      </c>
      <c r="P2485" s="46">
        <v>186965.02986629613</v>
      </c>
      <c r="Q2485" s="46">
        <v>87149.078686255787</v>
      </c>
      <c r="R2485" s="76">
        <v>717827740426.50818</v>
      </c>
      <c r="S2485" s="56">
        <v>0.40899594424652902</v>
      </c>
      <c r="T2485" s="56">
        <v>0.27712467772255134</v>
      </c>
      <c r="U2485" s="46">
        <v>22.479482779914292</v>
      </c>
      <c r="V2485" s="76">
        <v>4744335418266.1758</v>
      </c>
      <c r="W2485" s="84">
        <v>1496.0202112007773</v>
      </c>
      <c r="X2485" s="82">
        <v>3.377032711786232E-2</v>
      </c>
      <c r="Y2485" s="476">
        <v>2.0000000000000001E-4</v>
      </c>
    </row>
    <row r="2486" spans="1:25" x14ac:dyDescent="0.2">
      <c r="A2486" s="475">
        <v>2482</v>
      </c>
      <c r="B2486" s="56">
        <v>0.29689921786116308</v>
      </c>
      <c r="C2486" s="46">
        <v>1500</v>
      </c>
      <c r="D2486" s="56">
        <v>0.46756784508209726</v>
      </c>
      <c r="E2486" s="56">
        <v>0.29370835979718807</v>
      </c>
      <c r="F2486" s="250">
        <v>2024.32</v>
      </c>
      <c r="G2486" s="76">
        <v>264006021404.65771</v>
      </c>
      <c r="H2486" s="46">
        <v>9059119.839005895</v>
      </c>
      <c r="I2486" s="76">
        <v>296751557266.81689</v>
      </c>
      <c r="J2486" s="56">
        <v>0.29689921786116313</v>
      </c>
      <c r="K2486" s="76">
        <v>12798730669.568258</v>
      </c>
      <c r="L2486" s="76">
        <v>0</v>
      </c>
      <c r="M2486" s="76">
        <v>243891989999.34515</v>
      </c>
      <c r="N2486" s="76">
        <v>64898657923.271416</v>
      </c>
      <c r="O2486" s="76">
        <v>20181.492108711645</v>
      </c>
      <c r="P2486" s="46">
        <v>416953.24231600307</v>
      </c>
      <c r="Q2486" s="46">
        <v>219951.84680594198</v>
      </c>
      <c r="R2486" s="76">
        <v>941654055241.57324</v>
      </c>
      <c r="S2486" s="56">
        <v>0.60038551151649222</v>
      </c>
      <c r="T2486" s="56">
        <v>0.35016716828523597</v>
      </c>
      <c r="U2486" s="46">
        <v>17.719882219382068</v>
      </c>
      <c r="V2486" s="76">
        <v>6400353160656.7764</v>
      </c>
      <c r="W2486" s="84">
        <v>2020.5255195195755</v>
      </c>
      <c r="X2486" s="82">
        <v>4.1351099816439391E-2</v>
      </c>
      <c r="Y2486" s="476">
        <v>2.0000000000000001E-4</v>
      </c>
    </row>
    <row r="2487" spans="1:25" x14ac:dyDescent="0.2">
      <c r="A2487" s="475">
        <v>2483</v>
      </c>
      <c r="B2487" s="56">
        <v>0.53493186197916376</v>
      </c>
      <c r="C2487" s="46">
        <v>1792.2486941137777</v>
      </c>
      <c r="D2487" s="56">
        <v>1.195504156522067</v>
      </c>
      <c r="E2487" s="56">
        <v>0.36443729556359639</v>
      </c>
      <c r="F2487" s="250">
        <v>2025.54</v>
      </c>
      <c r="G2487" s="76">
        <v>268487467348.08942</v>
      </c>
      <c r="H2487" s="46">
        <v>46170347.429907404</v>
      </c>
      <c r="I2487" s="76">
        <v>647043592043.14722</v>
      </c>
      <c r="J2487" s="56">
        <v>-6.1313398495876692E-2</v>
      </c>
      <c r="K2487" s="76">
        <v>23459204040.715538</v>
      </c>
      <c r="L2487" s="76">
        <v>7880647967.2636786</v>
      </c>
      <c r="M2487" s="76">
        <v>154076840688.83218</v>
      </c>
      <c r="N2487" s="76">
        <v>46637460982.435242</v>
      </c>
      <c r="O2487" s="76">
        <v>26248.126710523113</v>
      </c>
      <c r="P2487" s="46">
        <v>316838.50388487603</v>
      </c>
      <c r="Q2487" s="46">
        <v>172515.04473627411</v>
      </c>
      <c r="R2487" s="76">
        <v>1213161538995.3835</v>
      </c>
      <c r="S2487" s="56">
        <v>0.31395170849463511</v>
      </c>
      <c r="T2487" s="56">
        <v>0.1541794208978878</v>
      </c>
      <c r="U2487" s="46">
        <v>29.676987224561348</v>
      </c>
      <c r="V2487" s="76">
        <v>5850154074370.7988</v>
      </c>
      <c r="W2487" s="84">
        <v>1844.7386190072552</v>
      </c>
      <c r="X2487" s="82">
        <v>2.5713280193848592E-2</v>
      </c>
      <c r="Y2487" s="476">
        <v>2.0000000000000001E-4</v>
      </c>
    </row>
    <row r="2488" spans="1:25" x14ac:dyDescent="0.2">
      <c r="A2488" s="475">
        <v>2484</v>
      </c>
      <c r="B2488" s="56">
        <v>0.3935967290221476</v>
      </c>
      <c r="C2488" s="46">
        <v>1500</v>
      </c>
      <c r="D2488" s="56">
        <v>0.84770889023376639</v>
      </c>
      <c r="E2488" s="56">
        <v>0.43382392762382238</v>
      </c>
      <c r="F2488" s="250">
        <v>2023.75</v>
      </c>
      <c r="G2488" s="76">
        <v>561678441242.94739</v>
      </c>
      <c r="H2488" s="46">
        <v>23767061.6784578</v>
      </c>
      <c r="I2488" s="76">
        <v>563009992730.76111</v>
      </c>
      <c r="J2488" s="56">
        <v>0.35246281269640289</v>
      </c>
      <c r="K2488" s="76">
        <v>17584233508.279049</v>
      </c>
      <c r="L2488" s="76">
        <v>0</v>
      </c>
      <c r="M2488" s="76">
        <v>569830345095.89087</v>
      </c>
      <c r="N2488" s="76">
        <v>17510027041.405922</v>
      </c>
      <c r="O2488" s="76">
        <v>40061.744418399103</v>
      </c>
      <c r="P2488" s="46">
        <v>165264.8404911274</v>
      </c>
      <c r="Q2488" s="46">
        <v>70986.90539861338</v>
      </c>
      <c r="R2488" s="76">
        <v>1735689025078.6992</v>
      </c>
      <c r="S2488" s="56">
        <v>0.64534576765919671</v>
      </c>
      <c r="T2488" s="56">
        <v>0.39997466248261482</v>
      </c>
      <c r="U2488" s="46">
        <v>17.822545306239963</v>
      </c>
      <c r="V2488" s="76">
        <v>13527664211182.959</v>
      </c>
      <c r="W2488" s="84">
        <v>4267.3783573246055</v>
      </c>
      <c r="X2488" s="82">
        <v>4.1151682077012135E-2</v>
      </c>
      <c r="Y2488" s="476">
        <v>2.0000000000000001E-4</v>
      </c>
    </row>
    <row r="2489" spans="1:25" x14ac:dyDescent="0.2">
      <c r="A2489" s="475">
        <v>2485</v>
      </c>
      <c r="B2489" s="56">
        <v>0.30969334526578873</v>
      </c>
      <c r="C2489" s="46">
        <v>6951.1389484730571</v>
      </c>
      <c r="D2489" s="56">
        <v>0.5446133680430828</v>
      </c>
      <c r="E2489" s="56">
        <v>0.34258978700972498</v>
      </c>
      <c r="F2489" s="250">
        <v>2024.26</v>
      </c>
      <c r="G2489" s="76">
        <v>323540779790.16748</v>
      </c>
      <c r="H2489" s="46">
        <v>10486846.87685152</v>
      </c>
      <c r="I2489" s="76">
        <v>385156598083.31451</v>
      </c>
      <c r="J2489" s="56">
        <v>0.30969334526578873</v>
      </c>
      <c r="K2489" s="76">
        <v>11802759444.874056</v>
      </c>
      <c r="L2489" s="76">
        <v>0</v>
      </c>
      <c r="M2489" s="76">
        <v>209097436857.09976</v>
      </c>
      <c r="N2489" s="76">
        <v>84915238375.362686</v>
      </c>
      <c r="O2489" s="76">
        <v>23754.790059967683</v>
      </c>
      <c r="P2489" s="46">
        <v>505378.72571484942</v>
      </c>
      <c r="Q2489" s="46">
        <v>336447.37437050976</v>
      </c>
      <c r="R2489" s="76">
        <v>1020752224509.949</v>
      </c>
      <c r="S2489" s="56">
        <v>0.56280565067391009</v>
      </c>
      <c r="T2489" s="56">
        <v>0.41317267483186598</v>
      </c>
      <c r="U2489" s="46">
        <v>17.573256400769864</v>
      </c>
      <c r="V2489" s="76">
        <v>8047233465025.4639</v>
      </c>
      <c r="W2489" s="84">
        <v>2539.4281231666014</v>
      </c>
      <c r="X2489" s="82">
        <v>4.1961649780597049E-2</v>
      </c>
      <c r="Y2489" s="476">
        <v>2.0000000000000001E-4</v>
      </c>
    </row>
    <row r="2490" spans="1:25" x14ac:dyDescent="0.2">
      <c r="A2490" s="475">
        <v>2486</v>
      </c>
      <c r="B2490" s="56">
        <v>0.23145974106821599</v>
      </c>
      <c r="C2490" s="46">
        <v>6383.2145791577095</v>
      </c>
      <c r="D2490" s="56">
        <v>0.2</v>
      </c>
      <c r="E2490" s="56">
        <v>3.5490687822328948E-2</v>
      </c>
      <c r="F2490" s="250">
        <v>2024.26</v>
      </c>
      <c r="G2490" s="76">
        <v>118781944229.65164</v>
      </c>
      <c r="H2490" s="46">
        <v>3408030.4435199993</v>
      </c>
      <c r="I2490" s="76">
        <v>173692148594.91605</v>
      </c>
      <c r="J2490" s="56">
        <v>0.23145974106821599</v>
      </c>
      <c r="K2490" s="76">
        <v>7189003039.2846727</v>
      </c>
      <c r="L2490" s="76">
        <v>0</v>
      </c>
      <c r="M2490" s="76">
        <v>131427255917.59319</v>
      </c>
      <c r="N2490" s="76">
        <v>290905771187.64581</v>
      </c>
      <c r="O2490" s="76">
        <v>12735.433890100607</v>
      </c>
      <c r="P2490" s="46">
        <v>1578394.9929799051</v>
      </c>
      <c r="Q2490" s="46">
        <v>1100826.7631476435</v>
      </c>
      <c r="R2490" s="76">
        <v>726134112454.34888</v>
      </c>
      <c r="S2490" s="56">
        <v>0.41639208189113924</v>
      </c>
      <c r="T2490" s="56">
        <v>0.24505413493855954</v>
      </c>
      <c r="U2490" s="46">
        <v>16.971948306372504</v>
      </c>
      <c r="V2490" s="76">
        <v>3360093801622.3716</v>
      </c>
      <c r="W2490" s="84">
        <v>1059.9150478657366</v>
      </c>
      <c r="X2490" s="82">
        <v>4.2671137639221292E-2</v>
      </c>
      <c r="Y2490" s="476">
        <v>2.0000000000000001E-4</v>
      </c>
    </row>
    <row r="2491" spans="1:25" x14ac:dyDescent="0.2">
      <c r="A2491" s="475">
        <v>2487</v>
      </c>
      <c r="B2491" s="56">
        <v>0.55923371452398496</v>
      </c>
      <c r="C2491" s="46">
        <v>2785.2270098284362</v>
      </c>
      <c r="D2491" s="56">
        <v>0.58505431996006463</v>
      </c>
      <c r="E2491" s="56">
        <v>0.46354079028100248</v>
      </c>
      <c r="F2491" s="250">
        <v>2026.26</v>
      </c>
      <c r="G2491" s="76">
        <v>60506469739.180527</v>
      </c>
      <c r="H2491" s="46">
        <v>12631023.579506371</v>
      </c>
      <c r="I2491" s="76">
        <v>387595832264.25348</v>
      </c>
      <c r="J2491" s="56">
        <v>0.41575554169362594</v>
      </c>
      <c r="K2491" s="76">
        <v>52187374353.22168</v>
      </c>
      <c r="L2491" s="76">
        <v>103915505580.86037</v>
      </c>
      <c r="M2491" s="76">
        <v>32790044059.739059</v>
      </c>
      <c r="N2491" s="76">
        <v>58965467572.801033</v>
      </c>
      <c r="O2491" s="76">
        <v>28763.678242126021</v>
      </c>
      <c r="P2491" s="46">
        <v>371671.0609082263</v>
      </c>
      <c r="Q2491" s="46">
        <v>228881.68374096914</v>
      </c>
      <c r="R2491" s="76">
        <v>727531051941.90369</v>
      </c>
      <c r="S2491" s="56">
        <v>0.53572327414912346</v>
      </c>
      <c r="T2491" s="56">
        <v>0.28804222196084456</v>
      </c>
      <c r="U2491" s="46">
        <v>14.303691048197926</v>
      </c>
      <c r="V2491" s="76">
        <v>3422388148583.0947</v>
      </c>
      <c r="W2491" s="84">
        <v>1080.6511009654112</v>
      </c>
      <c r="X2491" s="82">
        <v>4.91681311010106E-2</v>
      </c>
      <c r="Y2491" s="476">
        <v>2.0000000000000001E-4</v>
      </c>
    </row>
    <row r="2492" spans="1:25" x14ac:dyDescent="0.2">
      <c r="A2492" s="475">
        <v>2488</v>
      </c>
      <c r="B2492" s="56">
        <v>0.4824027981969331</v>
      </c>
      <c r="C2492" s="46">
        <v>3406.2916574797691</v>
      </c>
      <c r="D2492" s="56">
        <v>0.72542555792480745</v>
      </c>
      <c r="E2492" s="56">
        <v>0.7</v>
      </c>
      <c r="F2492" s="250">
        <v>2023.75</v>
      </c>
      <c r="G2492" s="76">
        <v>437311450690.7843</v>
      </c>
      <c r="H2492" s="46">
        <v>17737498.63987796</v>
      </c>
      <c r="I2492" s="76">
        <v>481799330636.99011</v>
      </c>
      <c r="J2492" s="56">
        <v>0.3223687613637084</v>
      </c>
      <c r="K2492" s="76">
        <v>14240448744.928238</v>
      </c>
      <c r="L2492" s="76">
        <v>0</v>
      </c>
      <c r="M2492" s="76">
        <v>405390788975.38855</v>
      </c>
      <c r="N2492" s="76">
        <v>30153933648.609234</v>
      </c>
      <c r="O2492" s="76">
        <v>32380.912110337882</v>
      </c>
      <c r="P2492" s="46">
        <v>213181.21998488682</v>
      </c>
      <c r="Q2492" s="46">
        <v>106069.10084096479</v>
      </c>
      <c r="R2492" s="76">
        <v>1304304249861.0876</v>
      </c>
      <c r="S2492" s="56">
        <v>0.6068840751225929</v>
      </c>
      <c r="T2492" s="56">
        <v>0.42683618592212658</v>
      </c>
      <c r="U2492" s="46">
        <v>17.67198181205843</v>
      </c>
      <c r="V2492" s="76">
        <v>10774141728776.879</v>
      </c>
      <c r="W2492" s="84">
        <v>3394.4314502604543</v>
      </c>
      <c r="X2492" s="82">
        <v>4.1400353441111294E-2</v>
      </c>
      <c r="Y2492" s="476">
        <v>2.0000000000000001E-4</v>
      </c>
    </row>
    <row r="2493" spans="1:25" x14ac:dyDescent="0.2">
      <c r="A2493" s="475">
        <v>2489</v>
      </c>
      <c r="B2493" s="56">
        <v>0.32742379253985254</v>
      </c>
      <c r="C2493" s="46">
        <v>3220.3710403728483</v>
      </c>
      <c r="D2493" s="56">
        <v>1.3231042103887152</v>
      </c>
      <c r="E2493" s="56">
        <v>0.50088186592297246</v>
      </c>
      <c r="F2493" s="250">
        <v>2027.36</v>
      </c>
      <c r="G2493" s="76">
        <v>120437411785.58702</v>
      </c>
      <c r="H2493" s="46">
        <v>40453161.736581415</v>
      </c>
      <c r="I2493" s="76">
        <v>816437969968.00842</v>
      </c>
      <c r="J2493" s="56">
        <v>0.32742379253985254</v>
      </c>
      <c r="K2493" s="76">
        <v>38861156759.600815</v>
      </c>
      <c r="L2493" s="76">
        <v>131981117208.30606</v>
      </c>
      <c r="M2493" s="76">
        <v>0</v>
      </c>
      <c r="N2493" s="76">
        <v>3486576474.4029846</v>
      </c>
      <c r="O2493" s="76">
        <v>25646.098145731223</v>
      </c>
      <c r="P2493" s="46">
        <v>82528.698560610603</v>
      </c>
      <c r="Q2493" s="46">
        <v>15195.424640152653</v>
      </c>
      <c r="R2493" s="76">
        <v>1035429981814.6667</v>
      </c>
      <c r="S2493" s="56">
        <v>0.41466668424482411</v>
      </c>
      <c r="T2493" s="56">
        <v>0.29763236240216218</v>
      </c>
      <c r="U2493" s="46">
        <v>15.150114547573803</v>
      </c>
      <c r="V2493" s="76">
        <v>5095407468545.0381</v>
      </c>
      <c r="W2493" s="84">
        <v>1607.7810493606062</v>
      </c>
      <c r="X2493" s="82">
        <v>4.8915606131940639E-2</v>
      </c>
      <c r="Y2493" s="476">
        <v>2.0000000000000001E-4</v>
      </c>
    </row>
    <row r="2494" spans="1:25" x14ac:dyDescent="0.2">
      <c r="A2494" s="475">
        <v>2490</v>
      </c>
      <c r="B2494" s="56">
        <v>0.63531084197461274</v>
      </c>
      <c r="C2494" s="46">
        <v>5802.580929779584</v>
      </c>
      <c r="D2494" s="56">
        <v>0.5014875256739334</v>
      </c>
      <c r="E2494" s="56">
        <v>0.51405892304174317</v>
      </c>
      <c r="F2494" s="250">
        <v>2024.53</v>
      </c>
      <c r="G2494" s="76">
        <v>177242698156.65891</v>
      </c>
      <c r="H2494" s="46">
        <v>9529238.448623348</v>
      </c>
      <c r="I2494" s="76">
        <v>321905620107.40051</v>
      </c>
      <c r="J2494" s="56">
        <v>0.47380878266807214</v>
      </c>
      <c r="K2494" s="76">
        <v>4603846211.6911783</v>
      </c>
      <c r="L2494" s="76">
        <v>2554805445.8919277</v>
      </c>
      <c r="M2494" s="76">
        <v>158685368494.32971</v>
      </c>
      <c r="N2494" s="76">
        <v>30207202767.471828</v>
      </c>
      <c r="O2494" s="76">
        <v>27555.259542015589</v>
      </c>
      <c r="P2494" s="46">
        <v>238936.31517481446</v>
      </c>
      <c r="Q2494" s="46">
        <v>129388.47316441068</v>
      </c>
      <c r="R2494" s="76">
        <v>697117473405.63074</v>
      </c>
      <c r="S2494" s="56">
        <v>0.62255903263178358</v>
      </c>
      <c r="T2494" s="56">
        <v>0.42088049018994672</v>
      </c>
      <c r="U2494" s="46">
        <v>16.602754890712298</v>
      </c>
      <c r="V2494" s="76">
        <v>5395320022592.4248</v>
      </c>
      <c r="W2494" s="84">
        <v>1702.2263117922676</v>
      </c>
      <c r="X2494" s="82">
        <v>4.3682463506850067E-2</v>
      </c>
      <c r="Y2494" s="476">
        <v>2.0000000000000001E-4</v>
      </c>
    </row>
    <row r="2495" spans="1:25" x14ac:dyDescent="0.2">
      <c r="A2495" s="475">
        <v>2491</v>
      </c>
      <c r="B2495" s="56">
        <v>0.32201411108293421</v>
      </c>
      <c r="C2495" s="46">
        <v>5159.8308365765324</v>
      </c>
      <c r="D2495" s="56">
        <v>0.57491400106441926</v>
      </c>
      <c r="E2495" s="56">
        <v>0.34604841285223154</v>
      </c>
      <c r="F2495" s="250">
        <v>2023.81</v>
      </c>
      <c r="G2495" s="76">
        <v>377279745589.03149</v>
      </c>
      <c r="H2495" s="46">
        <v>11314729.633931603</v>
      </c>
      <c r="I2495" s="76">
        <v>397499148385.80444</v>
      </c>
      <c r="J2495" s="56">
        <v>0.32201411108293421</v>
      </c>
      <c r="K2495" s="76">
        <v>8584574868.6015034</v>
      </c>
      <c r="L2495" s="76">
        <v>0</v>
      </c>
      <c r="M2495" s="76">
        <v>365689059854.52734</v>
      </c>
      <c r="N2495" s="76">
        <v>36248845349.487755</v>
      </c>
      <c r="O2495" s="76">
        <v>34381.056881454984</v>
      </c>
      <c r="P2495" s="46">
        <v>259284.86383316491</v>
      </c>
      <c r="Q2495" s="46">
        <v>142983.14992869017</v>
      </c>
      <c r="R2495" s="76">
        <v>1113257213804.9822</v>
      </c>
      <c r="S2495" s="56">
        <v>0.60869204244405128</v>
      </c>
      <c r="T2495" s="56">
        <v>0.43499385296950094</v>
      </c>
      <c r="U2495" s="46">
        <v>17.641056545695182</v>
      </c>
      <c r="V2495" s="76">
        <v>9450693009494.8574</v>
      </c>
      <c r="W2495" s="84">
        <v>2980.8769649281312</v>
      </c>
      <c r="X2495" s="82">
        <v>4.0993885088291916E-2</v>
      </c>
      <c r="Y2495" s="476">
        <v>2.0000000000000001E-4</v>
      </c>
    </row>
    <row r="2496" spans="1:25" x14ac:dyDescent="0.2">
      <c r="A2496" s="475">
        <v>2492</v>
      </c>
      <c r="B2496" s="56">
        <v>0.44028558936988993</v>
      </c>
      <c r="C2496" s="46">
        <v>6621.9757715758906</v>
      </c>
      <c r="D2496" s="56">
        <v>0.5339128035361963</v>
      </c>
      <c r="E2496" s="56">
        <v>0.5064572099761051</v>
      </c>
      <c r="F2496" s="250">
        <v>2026.2</v>
      </c>
      <c r="G2496" s="76">
        <v>71930582100.059052</v>
      </c>
      <c r="H2496" s="46">
        <v>10256621.057627939</v>
      </c>
      <c r="I2496" s="76">
        <v>344686741815.35376</v>
      </c>
      <c r="J2496" s="56">
        <v>0.36746003886030432</v>
      </c>
      <c r="K2496" s="76">
        <v>41825447776.627937</v>
      </c>
      <c r="L2496" s="76">
        <v>112349514663.40427</v>
      </c>
      <c r="M2496" s="76">
        <v>56276052926.910461</v>
      </c>
      <c r="N2496" s="76">
        <v>10080109128.12101</v>
      </c>
      <c r="O2496" s="76">
        <v>25561.205709999605</v>
      </c>
      <c r="P2496" s="46">
        <v>101465.4374999991</v>
      </c>
      <c r="Q2496" s="46">
        <v>33113.812499999367</v>
      </c>
      <c r="R2496" s="76">
        <v>631653692704.06824</v>
      </c>
      <c r="S2496" s="56">
        <v>0.53913815752625882</v>
      </c>
      <c r="T2496" s="56">
        <v>0.30370097848337385</v>
      </c>
      <c r="U2496" s="46">
        <v>14.88796974297683</v>
      </c>
      <c r="V2496" s="76">
        <v>3238351498787.5723</v>
      </c>
      <c r="W2496" s="84">
        <v>1020.947242981494</v>
      </c>
      <c r="X2496" s="82">
        <v>4.7625364685329311E-2</v>
      </c>
      <c r="Y2496" s="476">
        <v>2.0000000000000001E-4</v>
      </c>
    </row>
    <row r="2497" spans="1:25" x14ac:dyDescent="0.2">
      <c r="A2497" s="475">
        <v>2493</v>
      </c>
      <c r="B2497" s="56">
        <v>0.51934916122474162</v>
      </c>
      <c r="C2497" s="46">
        <v>1500</v>
      </c>
      <c r="D2497" s="56">
        <v>0.76181810495307101</v>
      </c>
      <c r="E2497" s="56">
        <v>0.37911654243150944</v>
      </c>
      <c r="F2497" s="250">
        <v>2027.02</v>
      </c>
      <c r="G2497" s="76">
        <v>40483014858.052734</v>
      </c>
      <c r="H2497" s="46">
        <v>19990620.875328265</v>
      </c>
      <c r="I2497" s="76">
        <v>490698674619.12341</v>
      </c>
      <c r="J2497" s="56">
        <v>0.33371948310491295</v>
      </c>
      <c r="K2497" s="76">
        <v>38005467924.641235</v>
      </c>
      <c r="L2497" s="76">
        <v>73528442622.579926</v>
      </c>
      <c r="M2497" s="76">
        <v>0</v>
      </c>
      <c r="N2497" s="76">
        <v>126404678601.29973</v>
      </c>
      <c r="O2497" s="76">
        <v>18202.309739494391</v>
      </c>
      <c r="P2497" s="46">
        <v>708868.61388569628</v>
      </c>
      <c r="Q2497" s="46">
        <v>494093.73912535381</v>
      </c>
      <c r="R2497" s="76">
        <v>830638768560.72693</v>
      </c>
      <c r="S2497" s="56">
        <v>0.41294635293256826</v>
      </c>
      <c r="T2497" s="56">
        <v>0.20008641356564191</v>
      </c>
      <c r="U2497" s="46">
        <v>14.238548637871416</v>
      </c>
      <c r="V2497" s="76">
        <v>2725062727576.2798</v>
      </c>
      <c r="W2497" s="84">
        <v>858.66630913745564</v>
      </c>
      <c r="X2497" s="82">
        <v>4.8827745843760803E-2</v>
      </c>
      <c r="Y2497" s="476">
        <v>2.0000000000000001E-4</v>
      </c>
    </row>
    <row r="2498" spans="1:25" x14ac:dyDescent="0.2">
      <c r="A2498" s="475">
        <v>2494</v>
      </c>
      <c r="B2498" s="56">
        <v>0.48442652747284692</v>
      </c>
      <c r="C2498" s="46">
        <v>1833.3129293788838</v>
      </c>
      <c r="D2498" s="56">
        <v>0.9584829499702634</v>
      </c>
      <c r="E2498" s="56">
        <v>0.24287423861243565</v>
      </c>
      <c r="F2498" s="250">
        <v>2024.9</v>
      </c>
      <c r="G2498" s="76">
        <v>313885122302.19733</v>
      </c>
      <c r="H2498" s="46">
        <v>30323354.000694685</v>
      </c>
      <c r="I2498" s="76">
        <v>671859724167.62585</v>
      </c>
      <c r="J2498" s="56">
        <v>0.28211825259743273</v>
      </c>
      <c r="K2498" s="76">
        <v>7665707462.5283308</v>
      </c>
      <c r="L2498" s="76">
        <v>19160191969.223053</v>
      </c>
      <c r="M2498" s="76">
        <v>213078258296.8338</v>
      </c>
      <c r="N2498" s="76">
        <v>32512732664.4874</v>
      </c>
      <c r="O2498" s="76">
        <v>15841.612555758276</v>
      </c>
      <c r="P2498" s="46">
        <v>239770.27180450698</v>
      </c>
      <c r="Q2498" s="46">
        <v>120922.26181559081</v>
      </c>
      <c r="R2498" s="76">
        <v>1379116107879.0896</v>
      </c>
      <c r="S2498" s="56">
        <v>0.53423593782643153</v>
      </c>
      <c r="T2498" s="56">
        <v>0.30289909963190498</v>
      </c>
      <c r="U2498" s="46">
        <v>17.478051270320751</v>
      </c>
      <c r="V2498" s="76">
        <v>8033366324052.7773</v>
      </c>
      <c r="W2498" s="84">
        <v>2534.1073459514328</v>
      </c>
      <c r="X2498" s="82">
        <v>4.1704890630239071E-2</v>
      </c>
      <c r="Y2498" s="476">
        <v>2.0000000000000001E-4</v>
      </c>
    </row>
    <row r="2499" spans="1:25" x14ac:dyDescent="0.2">
      <c r="A2499" s="475">
        <v>2495</v>
      </c>
      <c r="B2499" s="56">
        <v>0.41795182071177017</v>
      </c>
      <c r="C2499" s="46">
        <v>5311.8101194570354</v>
      </c>
      <c r="D2499" s="56">
        <v>1.4254102756957479</v>
      </c>
      <c r="E2499" s="56">
        <v>0.5677968739539544</v>
      </c>
      <c r="F2499" s="250">
        <v>2023.75</v>
      </c>
      <c r="G2499" s="76">
        <v>971630196489.62512</v>
      </c>
      <c r="H2499" s="46">
        <v>48250161.199483067</v>
      </c>
      <c r="I2499" s="76">
        <v>728191718894.55103</v>
      </c>
      <c r="J2499" s="56">
        <v>1.2551553946886118E-2</v>
      </c>
      <c r="K2499" s="76">
        <v>14747672356.92309</v>
      </c>
      <c r="L2499" s="76">
        <v>0</v>
      </c>
      <c r="M2499" s="76">
        <v>773932924019.12109</v>
      </c>
      <c r="N2499" s="76">
        <v>9854130655.792345</v>
      </c>
      <c r="O2499" s="76">
        <v>22314.202594633585</v>
      </c>
      <c r="P2499" s="46">
        <v>87588.865201775945</v>
      </c>
      <c r="Q2499" s="46">
        <v>37167.74479699674</v>
      </c>
      <c r="R2499" s="76">
        <v>2655535919051.5029</v>
      </c>
      <c r="S2499" s="56">
        <v>0.58128940518785466</v>
      </c>
      <c r="T2499" s="56">
        <v>0.34915702721022412</v>
      </c>
      <c r="U2499" s="46">
        <v>20.390408193020349</v>
      </c>
      <c r="V2499" s="76">
        <v>20156474410812.578</v>
      </c>
      <c r="W2499" s="84">
        <v>6360.3421649624734</v>
      </c>
      <c r="X2499" s="82">
        <v>3.7030715065664542E-2</v>
      </c>
      <c r="Y2499" s="476">
        <v>2.0000000000000001E-4</v>
      </c>
    </row>
    <row r="2500" spans="1:25" x14ac:dyDescent="0.2">
      <c r="A2500" s="475">
        <v>2496</v>
      </c>
      <c r="B2500" s="56">
        <v>0.61971796006463786</v>
      </c>
      <c r="C2500" s="46">
        <v>4208.3164007213927</v>
      </c>
      <c r="D2500" s="56">
        <v>0.41168560760110923</v>
      </c>
      <c r="E2500" s="56">
        <v>0.7</v>
      </c>
      <c r="F2500" s="250">
        <v>2025.96</v>
      </c>
      <c r="G2500" s="76">
        <v>83451885575.490692</v>
      </c>
      <c r="H2500" s="46">
        <v>7372714.8397689452</v>
      </c>
      <c r="I2500" s="76">
        <v>331841077249.78687</v>
      </c>
      <c r="J2500" s="56">
        <v>0.58739309849646837</v>
      </c>
      <c r="K2500" s="76">
        <v>35489225202.48658</v>
      </c>
      <c r="L2500" s="76">
        <v>63406884845.526527</v>
      </c>
      <c r="M2500" s="76">
        <v>36464026560.781837</v>
      </c>
      <c r="N2500" s="76">
        <v>289401013598.33148</v>
      </c>
      <c r="O2500" s="76">
        <v>28501.687809100738</v>
      </c>
      <c r="P2500" s="46">
        <v>1801428.101628189</v>
      </c>
      <c r="Q2500" s="46">
        <v>1269351.7496420457</v>
      </c>
      <c r="R2500" s="76">
        <v>807994170689.3457</v>
      </c>
      <c r="S2500" s="56">
        <v>0.48004511059658794</v>
      </c>
      <c r="T2500" s="56">
        <v>0.36169203472628281</v>
      </c>
      <c r="U2500" s="46">
        <v>14.617389529705436</v>
      </c>
      <c r="V2500" s="76">
        <v>4792553791707.9014</v>
      </c>
      <c r="W2500" s="84">
        <v>1512.44078694318</v>
      </c>
      <c r="X2500" s="82">
        <v>4.898492080144623E-2</v>
      </c>
      <c r="Y2500" s="476">
        <v>2.0000000000000001E-4</v>
      </c>
    </row>
    <row r="2501" spans="1:25" x14ac:dyDescent="0.2">
      <c r="A2501" s="475">
        <v>2497</v>
      </c>
      <c r="B2501" s="56">
        <v>0.51500785355553969</v>
      </c>
      <c r="C2501" s="46">
        <v>4269.0491064073003</v>
      </c>
      <c r="D2501" s="56">
        <v>0.98698889056757344</v>
      </c>
      <c r="E2501" s="56">
        <v>0.56368316478451841</v>
      </c>
      <c r="F2501" s="250">
        <v>2024.37</v>
      </c>
      <c r="G2501" s="76">
        <v>568033771062.66663</v>
      </c>
      <c r="H2501" s="46">
        <v>29359957.229150075</v>
      </c>
      <c r="I2501" s="76">
        <v>656851859295.54529</v>
      </c>
      <c r="J2501" s="56">
        <v>0.34258161434466572</v>
      </c>
      <c r="K2501" s="76">
        <v>20205511250.077484</v>
      </c>
      <c r="L2501" s="76">
        <v>0</v>
      </c>
      <c r="M2501" s="76">
        <v>352108147890.68427</v>
      </c>
      <c r="N2501" s="76">
        <v>61055411089.380569</v>
      </c>
      <c r="O2501" s="76">
        <v>17801.953335549966</v>
      </c>
      <c r="P2501" s="46">
        <v>418126.69498273142</v>
      </c>
      <c r="Q2501" s="46">
        <v>254059.17285013665</v>
      </c>
      <c r="R2501" s="76">
        <v>1674254533901.8738</v>
      </c>
      <c r="S2501" s="56">
        <v>0.59345285947936477</v>
      </c>
      <c r="T2501" s="56">
        <v>0.4384791694867945</v>
      </c>
      <c r="U2501" s="46">
        <v>17.61273158603311</v>
      </c>
      <c r="V2501" s="76">
        <v>13999101067128.984</v>
      </c>
      <c r="W2501" s="84">
        <v>4420.0533493915</v>
      </c>
      <c r="X2501" s="82">
        <v>4.1982104925213211E-2</v>
      </c>
      <c r="Y2501" s="476">
        <v>2.0000000000000001E-4</v>
      </c>
    </row>
    <row r="2502" spans="1:25" x14ac:dyDescent="0.2">
      <c r="A2502" s="475">
        <v>2498</v>
      </c>
      <c r="B2502" s="56">
        <v>0.5202104646895408</v>
      </c>
      <c r="C2502" s="46">
        <v>4930.9834409328359</v>
      </c>
      <c r="D2502" s="56">
        <v>1.0203607818742291</v>
      </c>
      <c r="E2502" s="56">
        <v>0.31292481097070912</v>
      </c>
      <c r="F2502" s="250">
        <v>2025.88</v>
      </c>
      <c r="G2502" s="76">
        <v>166009127308.81363</v>
      </c>
      <c r="H2502" s="46">
        <v>28735080.639385898</v>
      </c>
      <c r="I2502" s="76">
        <v>683557212282.51184</v>
      </c>
      <c r="J2502" s="56">
        <v>0.38968928376603607</v>
      </c>
      <c r="K2502" s="76">
        <v>14974750636.024042</v>
      </c>
      <c r="L2502" s="76">
        <v>12376387470.903975</v>
      </c>
      <c r="M2502" s="76">
        <v>109726464572.53288</v>
      </c>
      <c r="N2502" s="76">
        <v>27668701590.452099</v>
      </c>
      <c r="O2502" s="76">
        <v>28226.532759323727</v>
      </c>
      <c r="P2502" s="46">
        <v>205716.44950168225</v>
      </c>
      <c r="Q2502" s="46">
        <v>118042.80075275838</v>
      </c>
      <c r="R2502" s="76">
        <v>1058383417323.6976</v>
      </c>
      <c r="S2502" s="56">
        <v>0.51528179773186822</v>
      </c>
      <c r="T2502" s="56">
        <v>0.33717571560653992</v>
      </c>
      <c r="U2502" s="46">
        <v>15.718841585505082</v>
      </c>
      <c r="V2502" s="76">
        <v>6186557789820.9473</v>
      </c>
      <c r="W2502" s="84">
        <v>1952.3193270964057</v>
      </c>
      <c r="X2502" s="82">
        <v>4.671898534027133E-2</v>
      </c>
      <c r="Y2502" s="476">
        <v>2.0000000000000001E-4</v>
      </c>
    </row>
    <row r="2503" spans="1:25" x14ac:dyDescent="0.2">
      <c r="A2503" s="475">
        <v>2499</v>
      </c>
      <c r="B2503" s="56">
        <v>0.6896578832223107</v>
      </c>
      <c r="C2503" s="46">
        <v>7339.9607858320669</v>
      </c>
      <c r="D2503" s="56">
        <v>0.5637815223447088</v>
      </c>
      <c r="E2503" s="56">
        <v>0.23476148889048828</v>
      </c>
      <c r="F2503" s="250">
        <v>2024.47</v>
      </c>
      <c r="G2503" s="76">
        <v>205487356448.6666</v>
      </c>
      <c r="H2503" s="46">
        <v>11322235.611230969</v>
      </c>
      <c r="I2503" s="76">
        <v>409405888345.7558</v>
      </c>
      <c r="J2503" s="56">
        <v>0.3953415203056061</v>
      </c>
      <c r="K2503" s="76">
        <v>5761335367.3486328</v>
      </c>
      <c r="L2503" s="76">
        <v>0</v>
      </c>
      <c r="M2503" s="76">
        <v>169998193422.04303</v>
      </c>
      <c r="N2503" s="76">
        <v>25730004379.251644</v>
      </c>
      <c r="O2503" s="76">
        <v>43111.056915202083</v>
      </c>
      <c r="P2503" s="46">
        <v>172749.47584804986</v>
      </c>
      <c r="Q2503" s="46">
        <v>80117.841419304314</v>
      </c>
      <c r="R2503" s="76">
        <v>843405111753.33667</v>
      </c>
      <c r="S2503" s="56">
        <v>0.58344076149623547</v>
      </c>
      <c r="T2503" s="56">
        <v>0.40521264552625397</v>
      </c>
      <c r="U2503" s="46">
        <v>16.58353649013166</v>
      </c>
      <c r="V2503" s="76">
        <v>6321889072049.7852</v>
      </c>
      <c r="W2503" s="84">
        <v>1994.960340429104</v>
      </c>
      <c r="X2503" s="82">
        <v>4.3507082059724082E-2</v>
      </c>
      <c r="Y2503" s="476">
        <v>2.0000000000000001E-4</v>
      </c>
    </row>
    <row r="2504" spans="1:25" x14ac:dyDescent="0.2">
      <c r="A2504" s="475">
        <v>2500</v>
      </c>
      <c r="B2504" s="56">
        <v>0.42588500584714639</v>
      </c>
      <c r="C2504" s="46">
        <v>1500</v>
      </c>
      <c r="D2504" s="56">
        <v>0.95514079796457418</v>
      </c>
      <c r="E2504" s="56">
        <v>0.31771200580440673</v>
      </c>
      <c r="F2504" s="250">
        <v>2025.27</v>
      </c>
      <c r="G2504" s="76">
        <v>210509594104.93704</v>
      </c>
      <c r="H2504" s="46">
        <v>30896317.778068401</v>
      </c>
      <c r="I2504" s="76">
        <v>791150838943.771</v>
      </c>
      <c r="J2504" s="56">
        <v>0.39523661932526499</v>
      </c>
      <c r="K2504" s="76">
        <v>41411284214.986107</v>
      </c>
      <c r="L2504" s="76">
        <v>44692196820.325569</v>
      </c>
      <c r="M2504" s="76">
        <v>134371175670.39078</v>
      </c>
      <c r="N2504" s="76">
        <v>81956112489.570984</v>
      </c>
      <c r="O2504" s="76">
        <v>34699.742472900172</v>
      </c>
      <c r="P2504" s="46">
        <v>491009.90691832168</v>
      </c>
      <c r="Q2504" s="46">
        <v>311849.34572465427</v>
      </c>
      <c r="R2504" s="76">
        <v>1341606481419.1445</v>
      </c>
      <c r="S2504" s="56">
        <v>0.51611539252520744</v>
      </c>
      <c r="T2504" s="56">
        <v>0.33310214880222133</v>
      </c>
      <c r="U2504" s="46">
        <v>15.703256123858898</v>
      </c>
      <c r="V2504" s="76">
        <v>7724114740707.1631</v>
      </c>
      <c r="W2504" s="84">
        <v>2438.6782125330819</v>
      </c>
      <c r="X2504" s="82">
        <v>4.6316855464995123E-2</v>
      </c>
      <c r="Y2504" s="476">
        <v>2.0000000000000001E-4</v>
      </c>
    </row>
    <row r="2505" spans="1:25" x14ac:dyDescent="0.2">
      <c r="A2505" s="475">
        <v>2501</v>
      </c>
      <c r="B2505" s="56">
        <v>0.44243894250819404</v>
      </c>
      <c r="C2505" s="46">
        <v>3249.2041118007874</v>
      </c>
      <c r="D2505" s="56">
        <v>0.62950539939887107</v>
      </c>
      <c r="E2505" s="56">
        <v>0.17185018122333401</v>
      </c>
      <c r="F2505" s="250">
        <v>2025.44</v>
      </c>
      <c r="G2505" s="76">
        <v>176755587887.43152</v>
      </c>
      <c r="H2505" s="46">
        <v>14105762.245391415</v>
      </c>
      <c r="I2505" s="76">
        <v>462352634380.10822</v>
      </c>
      <c r="J2505" s="56">
        <v>0.42609853632578709</v>
      </c>
      <c r="K2505" s="76">
        <v>3880703540.757987</v>
      </c>
      <c r="L2505" s="76">
        <v>0</v>
      </c>
      <c r="M2505" s="76">
        <v>88667597558.726547</v>
      </c>
      <c r="N2505" s="76">
        <v>50985712039.14814</v>
      </c>
      <c r="O2505" s="76">
        <v>28562.403491890753</v>
      </c>
      <c r="P2505" s="46">
        <v>312763.63596146094</v>
      </c>
      <c r="Q2505" s="46">
        <v>182178.6464074745</v>
      </c>
      <c r="R2505" s="76">
        <v>810984918204.14917</v>
      </c>
      <c r="S2505" s="56">
        <v>0.55107912694262473</v>
      </c>
      <c r="T2505" s="56">
        <v>0.41434124287943797</v>
      </c>
      <c r="U2505" s="46">
        <v>16.135912437379314</v>
      </c>
      <c r="V2505" s="76">
        <v>6042308062461.0078</v>
      </c>
      <c r="W2505" s="84">
        <v>1906.9408773216869</v>
      </c>
      <c r="X2505" s="82">
        <v>4.4691968332900428E-2</v>
      </c>
      <c r="Y2505" s="476">
        <v>2.0000000000000001E-4</v>
      </c>
    </row>
    <row r="2506" spans="1:25" x14ac:dyDescent="0.2">
      <c r="A2506" s="475">
        <v>2502</v>
      </c>
      <c r="B2506" s="56">
        <v>0.36044330095460664</v>
      </c>
      <c r="C2506" s="46">
        <v>4402.3817914975925</v>
      </c>
      <c r="D2506" s="56">
        <v>0.57151563118602411</v>
      </c>
      <c r="E2506" s="56">
        <v>0.42961312356390807</v>
      </c>
      <c r="F2506" s="250">
        <v>2026.06</v>
      </c>
      <c r="G2506" s="76">
        <v>127173263922.8374</v>
      </c>
      <c r="H2506" s="46">
        <v>11869714.207394656</v>
      </c>
      <c r="I2506" s="76">
        <v>434247176856.26111</v>
      </c>
      <c r="J2506" s="56">
        <v>0.36044330095460664</v>
      </c>
      <c r="K2506" s="76">
        <v>42553207444.953812</v>
      </c>
      <c r="L2506" s="76">
        <v>65368595562.154297</v>
      </c>
      <c r="M2506" s="76">
        <v>48345018649.601379</v>
      </c>
      <c r="N2506" s="76">
        <v>51244005679.09568</v>
      </c>
      <c r="O2506" s="76">
        <v>35823.940757225675</v>
      </c>
      <c r="P2506" s="46">
        <v>315629.86952717951</v>
      </c>
      <c r="Q2506" s="46">
        <v>185822.46260950417</v>
      </c>
      <c r="R2506" s="76">
        <v>750689513621.00134</v>
      </c>
      <c r="S2506" s="56">
        <v>0.49668265380219312</v>
      </c>
      <c r="T2506" s="56">
        <v>0.34161325570927303</v>
      </c>
      <c r="U2506" s="46">
        <v>15.668156264398876</v>
      </c>
      <c r="V2506" s="76">
        <v>4416139223972.3857</v>
      </c>
      <c r="W2506" s="84">
        <v>1394.9528509672987</v>
      </c>
      <c r="X2506" s="82">
        <v>4.6788395481565222E-2</v>
      </c>
      <c r="Y2506" s="476">
        <v>2.0000000000000001E-4</v>
      </c>
    </row>
    <row r="2507" spans="1:25" x14ac:dyDescent="0.2">
      <c r="A2507" s="475">
        <v>2503</v>
      </c>
      <c r="B2507" s="56">
        <v>0.74539191293279117</v>
      </c>
      <c r="C2507" s="46">
        <v>5292.1126022407179</v>
      </c>
      <c r="D2507" s="56">
        <v>0.63245660732365949</v>
      </c>
      <c r="E2507" s="56">
        <v>0.51238279989386004</v>
      </c>
      <c r="F2507" s="250">
        <v>2024.92</v>
      </c>
      <c r="G2507" s="76">
        <v>281843212607.74945</v>
      </c>
      <c r="H2507" s="46">
        <v>13202939.468204403</v>
      </c>
      <c r="I2507" s="76">
        <v>310642073298.76715</v>
      </c>
      <c r="J2507" s="56">
        <v>0.25288587906662452</v>
      </c>
      <c r="K2507" s="76">
        <v>7402108333.5616827</v>
      </c>
      <c r="L2507" s="76">
        <v>0</v>
      </c>
      <c r="M2507" s="76">
        <v>218333949135.9928</v>
      </c>
      <c r="N2507" s="76">
        <v>39015146230.802383</v>
      </c>
      <c r="O2507" s="76">
        <v>22013.634593776856</v>
      </c>
      <c r="P2507" s="46">
        <v>279783.26682738011</v>
      </c>
      <c r="Q2507" s="46">
        <v>157085.4357767656</v>
      </c>
      <c r="R2507" s="76">
        <v>872618544936.02014</v>
      </c>
      <c r="S2507" s="56">
        <v>0.57449005046792545</v>
      </c>
      <c r="T2507" s="56">
        <v>0.3825780452738376</v>
      </c>
      <c r="U2507" s="46">
        <v>18.041868953016916</v>
      </c>
      <c r="V2507" s="76">
        <v>6645891173092.1309</v>
      </c>
      <c r="W2507" s="84">
        <v>2098.0883348597381</v>
      </c>
      <c r="X2507" s="82">
        <v>4.027342482460998E-2</v>
      </c>
      <c r="Y2507" s="476">
        <v>2.0000000000000001E-4</v>
      </c>
    </row>
    <row r="2508" spans="1:25" x14ac:dyDescent="0.2">
      <c r="A2508" s="475">
        <v>2504</v>
      </c>
      <c r="B2508" s="56">
        <v>0.59296838779391225</v>
      </c>
      <c r="C2508" s="46">
        <v>7592.120562429247</v>
      </c>
      <c r="D2508" s="56">
        <v>0.86687520354150749</v>
      </c>
      <c r="E2508" s="56">
        <v>0.46418877452123097</v>
      </c>
      <c r="F2508" s="250">
        <v>2024.98</v>
      </c>
      <c r="G2508" s="76">
        <v>411484937346.51056</v>
      </c>
      <c r="H2508" s="46">
        <v>21898882.62168134</v>
      </c>
      <c r="I2508" s="76">
        <v>519584529829.91919</v>
      </c>
      <c r="J2508" s="56">
        <v>0.18242880032337105</v>
      </c>
      <c r="K2508" s="76">
        <v>13925050389.497847</v>
      </c>
      <c r="L2508" s="76">
        <v>1010503075.6027986</v>
      </c>
      <c r="M2508" s="76">
        <v>267846119478.76068</v>
      </c>
      <c r="N2508" s="76">
        <v>99550041844.711273</v>
      </c>
      <c r="O2508" s="76">
        <v>21484.769841571495</v>
      </c>
      <c r="P2508" s="46">
        <v>506559.44393693435</v>
      </c>
      <c r="Q2508" s="46">
        <v>326816.18997208</v>
      </c>
      <c r="R2508" s="76">
        <v>1262034357442.2002</v>
      </c>
      <c r="S2508" s="56">
        <v>0.49404845734995817</v>
      </c>
      <c r="T2508" s="56">
        <v>0.38514820141453948</v>
      </c>
      <c r="U2508" s="46">
        <v>18.040719144542329</v>
      </c>
      <c r="V2508" s="76">
        <v>9588659397181.9707</v>
      </c>
      <c r="W2508" s="84">
        <v>3026.8538649108427</v>
      </c>
      <c r="X2508" s="82">
        <v>4.0420870416395832E-2</v>
      </c>
      <c r="Y2508" s="476">
        <v>2.0000000000000001E-4</v>
      </c>
    </row>
    <row r="2509" spans="1:25" x14ac:dyDescent="0.2">
      <c r="A2509" s="475">
        <v>2505</v>
      </c>
      <c r="B2509" s="56">
        <v>0.55897490949347783</v>
      </c>
      <c r="C2509" s="46">
        <v>7835.0359849784236</v>
      </c>
      <c r="D2509" s="56">
        <v>0.61664389623012639</v>
      </c>
      <c r="E2509" s="56">
        <v>0.36906906928273547</v>
      </c>
      <c r="F2509" s="250">
        <v>2026.44</v>
      </c>
      <c r="G2509" s="76">
        <v>102382409720.18495</v>
      </c>
      <c r="H2509" s="46">
        <v>12385264.956866076</v>
      </c>
      <c r="I2509" s="76">
        <v>349699940967.13849</v>
      </c>
      <c r="J2509" s="56">
        <v>0.23738461930814236</v>
      </c>
      <c r="K2509" s="76">
        <v>22251564425.869324</v>
      </c>
      <c r="L2509" s="76">
        <v>79564568902.092621</v>
      </c>
      <c r="M2509" s="76">
        <v>26133573287.921947</v>
      </c>
      <c r="N2509" s="76">
        <v>11384650025.965988</v>
      </c>
      <c r="O2509" s="76">
        <v>30168.565392803059</v>
      </c>
      <c r="P2509" s="46">
        <v>106406.66754087601</v>
      </c>
      <c r="Q2509" s="46">
        <v>35882.67880682103</v>
      </c>
      <c r="R2509" s="76">
        <v>572668777199.55896</v>
      </c>
      <c r="S2509" s="56">
        <v>0.42551940518492876</v>
      </c>
      <c r="T2509" s="56">
        <v>0.2669199217570804</v>
      </c>
      <c r="U2509" s="46">
        <v>16.885889150502805</v>
      </c>
      <c r="V2509" s="76">
        <v>2818920460783.7739</v>
      </c>
      <c r="W2509" s="84">
        <v>890.01758745565985</v>
      </c>
      <c r="X2509" s="82">
        <v>4.3412712285793832E-2</v>
      </c>
      <c r="Y2509" s="476">
        <v>2.0000000000000001E-4</v>
      </c>
    </row>
    <row r="2510" spans="1:25" x14ac:dyDescent="0.2">
      <c r="A2510" s="475">
        <v>2506</v>
      </c>
      <c r="B2510" s="56">
        <v>0.73101344445339789</v>
      </c>
      <c r="C2510" s="46">
        <v>5482.9637934835982</v>
      </c>
      <c r="D2510" s="56">
        <v>0.51438511919936913</v>
      </c>
      <c r="E2510" s="56">
        <v>0.3765741605845202</v>
      </c>
      <c r="F2510" s="250">
        <v>2026.18</v>
      </c>
      <c r="G2510" s="76">
        <v>111773411046.01302</v>
      </c>
      <c r="H2510" s="46">
        <v>9982481.0279662088</v>
      </c>
      <c r="I2510" s="76">
        <v>259859631137.28928</v>
      </c>
      <c r="J2510" s="56">
        <v>0.28730737194776057</v>
      </c>
      <c r="K2510" s="76">
        <v>22927139455.251247</v>
      </c>
      <c r="L2510" s="76">
        <v>56986839749.338135</v>
      </c>
      <c r="M2510" s="76">
        <v>50150103123.422676</v>
      </c>
      <c r="N2510" s="76">
        <v>98724211481.244171</v>
      </c>
      <c r="O2510" s="76">
        <v>34783.514255592672</v>
      </c>
      <c r="P2510" s="46">
        <v>576103.14659132599</v>
      </c>
      <c r="Q2510" s="46">
        <v>394992.61478743225</v>
      </c>
      <c r="R2510" s="76">
        <v>572688867871.64429</v>
      </c>
      <c r="S2510" s="56">
        <v>0.4654557831815842</v>
      </c>
      <c r="T2510" s="56">
        <v>0.31182410987264425</v>
      </c>
      <c r="U2510" s="46">
        <v>16.527861682057555</v>
      </c>
      <c r="V2510" s="76">
        <v>3226782551052.5869</v>
      </c>
      <c r="W2510" s="84">
        <v>1018.2286536175228</v>
      </c>
      <c r="X2510" s="82">
        <v>4.4621568302064082E-2</v>
      </c>
      <c r="Y2510" s="476">
        <v>2.0000000000000001E-4</v>
      </c>
    </row>
    <row r="2511" spans="1:25" x14ac:dyDescent="0.2">
      <c r="A2511" s="475">
        <v>2507</v>
      </c>
      <c r="B2511" s="56">
        <v>0.54235661213496089</v>
      </c>
      <c r="C2511" s="46">
        <v>2912.3733524429927</v>
      </c>
      <c r="D2511" s="56">
        <v>0.83576823581105075</v>
      </c>
      <c r="E2511" s="56">
        <v>0.28380354047282702</v>
      </c>
      <c r="F2511" s="250">
        <v>2025.81</v>
      </c>
      <c r="G2511" s="76">
        <v>188240499606.52252</v>
      </c>
      <c r="H2511" s="46">
        <v>21941575.324745957</v>
      </c>
      <c r="I2511" s="76">
        <v>569976245452.43372</v>
      </c>
      <c r="J2511" s="56">
        <v>0.44079532094039042</v>
      </c>
      <c r="K2511" s="76">
        <v>30352016846.252907</v>
      </c>
      <c r="L2511" s="76">
        <v>43845647850.637779</v>
      </c>
      <c r="M2511" s="76">
        <v>117182483228.25894</v>
      </c>
      <c r="N2511" s="76">
        <v>30894264860.376617</v>
      </c>
      <c r="O2511" s="76">
        <v>26229.469567832526</v>
      </c>
      <c r="P2511" s="46">
        <v>259466.9517830126</v>
      </c>
      <c r="Q2511" s="46">
        <v>137605.40457884176</v>
      </c>
      <c r="R2511" s="76">
        <v>985615427529.72034</v>
      </c>
      <c r="S2511" s="56">
        <v>0.56260798055113359</v>
      </c>
      <c r="T2511" s="56">
        <v>0.37692361561674331</v>
      </c>
      <c r="U2511" s="46">
        <v>15.933214854924412</v>
      </c>
      <c r="V2511" s="76">
        <v>6525991288391.8721</v>
      </c>
      <c r="W2511" s="84">
        <v>2059.1243659142115</v>
      </c>
      <c r="X2511" s="82">
        <v>4.5828019643621903E-2</v>
      </c>
      <c r="Y2511" s="476">
        <v>2.0000000000000001E-4</v>
      </c>
    </row>
    <row r="2512" spans="1:25" x14ac:dyDescent="0.2">
      <c r="A2512" s="475">
        <v>2508</v>
      </c>
      <c r="B2512" s="56">
        <v>0.47632845410023855</v>
      </c>
      <c r="C2512" s="46">
        <v>2969.7908540501357</v>
      </c>
      <c r="D2512" s="56">
        <v>0.53463999996796352</v>
      </c>
      <c r="E2512" s="56">
        <v>0.33411328506264515</v>
      </c>
      <c r="F2512" s="250">
        <v>2024.06</v>
      </c>
      <c r="G2512" s="76">
        <v>150375850270.75635</v>
      </c>
      <c r="H2512" s="46">
        <v>11035349.886941722</v>
      </c>
      <c r="I2512" s="76">
        <v>390045875215.24915</v>
      </c>
      <c r="J2512" s="56">
        <v>0.47632845410023861</v>
      </c>
      <c r="K2512" s="76">
        <v>10257658394.207453</v>
      </c>
      <c r="L2512" s="76">
        <v>0</v>
      </c>
      <c r="M2512" s="76">
        <v>122524145966.54657</v>
      </c>
      <c r="N2512" s="76">
        <v>64124991412.036346</v>
      </c>
      <c r="O2512" s="76">
        <v>27421.128711288857</v>
      </c>
      <c r="P2512" s="46">
        <v>443248.0796038569</v>
      </c>
      <c r="Q2512" s="46">
        <v>286928.5483133393</v>
      </c>
      <c r="R2512" s="76">
        <v>758225348958.19275</v>
      </c>
      <c r="S2512" s="56">
        <v>0.57967187650673002</v>
      </c>
      <c r="T2512" s="56">
        <v>0.39216497551627039</v>
      </c>
      <c r="U2512" s="46">
        <v>15.989266917343505</v>
      </c>
      <c r="V2512" s="76">
        <v>5290360103248.7666</v>
      </c>
      <c r="W2512" s="84">
        <v>1669.0323434564912</v>
      </c>
      <c r="X2512" s="82">
        <v>4.5043379058442488E-2</v>
      </c>
      <c r="Y2512" s="476">
        <v>2.0000000000000001E-4</v>
      </c>
    </row>
    <row r="2513" spans="1:25" x14ac:dyDescent="0.2">
      <c r="A2513" s="475">
        <v>2509</v>
      </c>
      <c r="B2513" s="56">
        <v>0.41328631207305183</v>
      </c>
      <c r="C2513" s="46">
        <v>6036.3454858150171</v>
      </c>
      <c r="D2513" s="56">
        <v>0.38530725589955578</v>
      </c>
      <c r="E2513" s="56">
        <v>0.24372869614717152</v>
      </c>
      <c r="F2513" s="250">
        <v>2024.42</v>
      </c>
      <c r="G2513" s="76">
        <v>237323247102.44168</v>
      </c>
      <c r="H2513" s="46">
        <v>6560801.6264444552</v>
      </c>
      <c r="I2513" s="76">
        <v>222594393172.46176</v>
      </c>
      <c r="J2513" s="56">
        <v>0.36491256661847116</v>
      </c>
      <c r="K2513" s="76">
        <v>4850714070.1258364</v>
      </c>
      <c r="L2513" s="76">
        <v>0</v>
      </c>
      <c r="M2513" s="76">
        <v>148741433052.58221</v>
      </c>
      <c r="N2513" s="76">
        <v>162460200640.27609</v>
      </c>
      <c r="O2513" s="76">
        <v>35214.642635407537</v>
      </c>
      <c r="P2513" s="46">
        <v>917160.26887714001</v>
      </c>
      <c r="Q2513" s="46">
        <v>580203.11115884583</v>
      </c>
      <c r="R2513" s="76">
        <v>748486299109.96533</v>
      </c>
      <c r="S2513" s="56">
        <v>0.54281942401399108</v>
      </c>
      <c r="T2513" s="56">
        <v>0.42244628764703157</v>
      </c>
      <c r="U2513" s="46">
        <v>17.482195854685799</v>
      </c>
      <c r="V2513" s="76">
        <v>6121706656786.6592</v>
      </c>
      <c r="W2513" s="84">
        <v>1932.1706387235365</v>
      </c>
      <c r="X2513" s="82">
        <v>4.1228701785896521E-2</v>
      </c>
      <c r="Y2513" s="476">
        <v>2.0000000000000001E-4</v>
      </c>
    </row>
    <row r="2514" spans="1:25" x14ac:dyDescent="0.2">
      <c r="A2514" s="475">
        <v>2510</v>
      </c>
      <c r="B2514" s="56">
        <v>0.50819466429071636</v>
      </c>
      <c r="C2514" s="46">
        <v>4370.9150999921121</v>
      </c>
      <c r="D2514" s="56">
        <v>1.0876093512109422</v>
      </c>
      <c r="E2514" s="56">
        <v>0.34927771453992429</v>
      </c>
      <c r="F2514" s="250">
        <v>2025.37</v>
      </c>
      <c r="G2514" s="76">
        <v>270412820985.58441</v>
      </c>
      <c r="H2514" s="46">
        <v>36203736.633342683</v>
      </c>
      <c r="I2514" s="76">
        <v>796806199767.59326</v>
      </c>
      <c r="J2514" s="56">
        <v>0.35322846257377305</v>
      </c>
      <c r="K2514" s="76">
        <v>38645671737.242348</v>
      </c>
      <c r="L2514" s="76">
        <v>83515884696.23793</v>
      </c>
      <c r="M2514" s="76">
        <v>151619367369.81793</v>
      </c>
      <c r="N2514" s="76">
        <v>123523313848.42557</v>
      </c>
      <c r="O2514" s="76">
        <v>35584.426143296252</v>
      </c>
      <c r="P2514" s="46">
        <v>744151.04543552978</v>
      </c>
      <c r="Q2514" s="46">
        <v>510432.55110493902</v>
      </c>
      <c r="R2514" s="76">
        <v>1508604698056.7305</v>
      </c>
      <c r="S2514" s="56">
        <v>0.5100603875214208</v>
      </c>
      <c r="T2514" s="56">
        <v>0.35486954591618602</v>
      </c>
      <c r="U2514" s="46">
        <v>15.927597121634681</v>
      </c>
      <c r="V2514" s="76">
        <v>9305626265342.834</v>
      </c>
      <c r="W2514" s="84">
        <v>2933.8808001295611</v>
      </c>
      <c r="X2514" s="82">
        <v>4.6328452696629198E-2</v>
      </c>
      <c r="Y2514" s="476">
        <v>2.0000000000000001E-4</v>
      </c>
    </row>
    <row r="2515" spans="1:25" x14ac:dyDescent="0.2">
      <c r="A2515" s="475">
        <v>2511</v>
      </c>
      <c r="B2515" s="56">
        <v>0.57469419475179617</v>
      </c>
      <c r="C2515" s="46">
        <v>5381.6795668321984</v>
      </c>
      <c r="D2515" s="56">
        <v>1.0151753888805422</v>
      </c>
      <c r="E2515" s="56">
        <v>0.4333388689355977</v>
      </c>
      <c r="F2515" s="250">
        <v>2025.54</v>
      </c>
      <c r="G2515" s="76">
        <v>313449028259.06067</v>
      </c>
      <c r="H2515" s="46">
        <v>32099986.197360694</v>
      </c>
      <c r="I2515" s="76">
        <v>586665820847.01282</v>
      </c>
      <c r="J2515" s="56">
        <v>0.12958285099237277</v>
      </c>
      <c r="K2515" s="76">
        <v>21476327562.763805</v>
      </c>
      <c r="L2515" s="76">
        <v>28902420691.936481</v>
      </c>
      <c r="M2515" s="76">
        <v>122514672849.67789</v>
      </c>
      <c r="N2515" s="76">
        <v>47754437319.586929</v>
      </c>
      <c r="O2515" s="76">
        <v>21513.217675882977</v>
      </c>
      <c r="P2515" s="46">
        <v>321605.07688504539</v>
      </c>
      <c r="Q2515" s="46">
        <v>179898.21676198379</v>
      </c>
      <c r="R2515" s="76">
        <v>1138957996232.8938</v>
      </c>
      <c r="S2515" s="56">
        <v>0.42646408596459606</v>
      </c>
      <c r="T2515" s="56">
        <v>0.28940431967064645</v>
      </c>
      <c r="U2515" s="46">
        <v>19.162057506038046</v>
      </c>
      <c r="V2515" s="76">
        <v>6734481182972.2188</v>
      </c>
      <c r="W2515" s="84">
        <v>2125.4333013608248</v>
      </c>
      <c r="X2515" s="82">
        <v>3.9504719751275626E-2</v>
      </c>
      <c r="Y2515" s="476">
        <v>2.0000000000000001E-4</v>
      </c>
    </row>
    <row r="2516" spans="1:25" x14ac:dyDescent="0.2">
      <c r="A2516" s="475">
        <v>2512</v>
      </c>
      <c r="B2516" s="56">
        <v>0.61297803120152283</v>
      </c>
      <c r="C2516" s="46">
        <v>6237.624492811492</v>
      </c>
      <c r="D2516" s="56">
        <v>0.83881593167323398</v>
      </c>
      <c r="E2516" s="56">
        <v>0.11540936239885646</v>
      </c>
      <c r="F2516" s="250">
        <v>2024.01</v>
      </c>
      <c r="G2516" s="76">
        <v>369857204810.85236</v>
      </c>
      <c r="H2516" s="46">
        <v>21357985.105661172</v>
      </c>
      <c r="I2516" s="76">
        <v>492018303852.35962</v>
      </c>
      <c r="J2516" s="56">
        <v>0.29429717248254927</v>
      </c>
      <c r="K2516" s="76">
        <v>6031545481.2833576</v>
      </c>
      <c r="L2516" s="76">
        <v>0</v>
      </c>
      <c r="M2516" s="76">
        <v>292551570083.38104</v>
      </c>
      <c r="N2516" s="76">
        <v>15126079968.236925</v>
      </c>
      <c r="O2516" s="76">
        <v>20936.569508095792</v>
      </c>
      <c r="P2516" s="46">
        <v>148649.14618451032</v>
      </c>
      <c r="Q2516" s="46">
        <v>60750.00763436078</v>
      </c>
      <c r="R2516" s="76">
        <v>1222551011524.3655</v>
      </c>
      <c r="S2516" s="56">
        <v>0.58789372234263904</v>
      </c>
      <c r="T2516" s="56">
        <v>0.38887858578350459</v>
      </c>
      <c r="U2516" s="46">
        <v>17.649767599143541</v>
      </c>
      <c r="V2516" s="76">
        <v>9058854943192.4238</v>
      </c>
      <c r="W2516" s="84">
        <v>2856.5001506484177</v>
      </c>
      <c r="X2516" s="82">
        <v>4.19233259058975E-2</v>
      </c>
      <c r="Y2516" s="476">
        <v>2.0000000000000001E-4</v>
      </c>
    </row>
    <row r="2517" spans="1:25" x14ac:dyDescent="0.2">
      <c r="A2517" s="475">
        <v>2513</v>
      </c>
      <c r="B2517" s="56">
        <v>0.51352229563795604</v>
      </c>
      <c r="C2517" s="46">
        <v>8110.7554360801432</v>
      </c>
      <c r="D2517" s="56">
        <v>1.5043831381807995</v>
      </c>
      <c r="E2517" s="56">
        <v>0.7</v>
      </c>
      <c r="F2517" s="250">
        <v>2025.19</v>
      </c>
      <c r="G2517" s="76">
        <v>514627904147.95752</v>
      </c>
      <c r="H2517" s="46">
        <v>45773933.603168614</v>
      </c>
      <c r="I2517" s="76">
        <v>978347192571.64709</v>
      </c>
      <c r="J2517" s="56">
        <v>0.41247399945557228</v>
      </c>
      <c r="K2517" s="76">
        <v>42518205983.935616</v>
      </c>
      <c r="L2517" s="76">
        <v>25488316391.887383</v>
      </c>
      <c r="M2517" s="76">
        <v>220279985677.60306</v>
      </c>
      <c r="N2517" s="76">
        <v>3471917604.3208055</v>
      </c>
      <c r="O2517" s="76">
        <v>32361.603150419109</v>
      </c>
      <c r="P2517" s="46">
        <v>66837.292146113614</v>
      </c>
      <c r="Q2517" s="46">
        <v>16004.146073056809</v>
      </c>
      <c r="R2517" s="76">
        <v>1754996775460.4106</v>
      </c>
      <c r="S2517" s="56">
        <v>0.57676827291366095</v>
      </c>
      <c r="T2517" s="56">
        <v>0.50252182018362301</v>
      </c>
      <c r="U2517" s="46">
        <v>16.422195522005154</v>
      </c>
      <c r="V2517" s="76">
        <v>15526677484040.379</v>
      </c>
      <c r="W2517" s="84">
        <v>4902.6485066916011</v>
      </c>
      <c r="X2517" s="82">
        <v>4.5567785604730564E-2</v>
      </c>
      <c r="Y2517" s="476">
        <v>2.0000000000000001E-4</v>
      </c>
    </row>
    <row r="2518" spans="1:25" x14ac:dyDescent="0.2">
      <c r="A2518" s="475">
        <v>2514</v>
      </c>
      <c r="B2518" s="56">
        <v>0.45083622200863127</v>
      </c>
      <c r="C2518" s="46">
        <v>10022.363178805506</v>
      </c>
      <c r="D2518" s="56">
        <v>1.0403441396934365</v>
      </c>
      <c r="E2518" s="56">
        <v>0.15519052274202011</v>
      </c>
      <c r="F2518" s="250">
        <v>2023.75</v>
      </c>
      <c r="G2518" s="76">
        <v>274295405892.59686</v>
      </c>
      <c r="H2518" s="46">
        <v>16343762.802473044</v>
      </c>
      <c r="I2518" s="76">
        <v>320915744139.71484</v>
      </c>
      <c r="J2518" s="56">
        <v>6.8341039071397991E-2</v>
      </c>
      <c r="K2518" s="76">
        <v>8109404579.8825312</v>
      </c>
      <c r="L2518" s="76">
        <v>0</v>
      </c>
      <c r="M2518" s="76">
        <v>243579472252.52612</v>
      </c>
      <c r="N2518" s="76">
        <v>1744679810.3942995</v>
      </c>
      <c r="O2518" s="76">
        <v>28285.109910946918</v>
      </c>
      <c r="P2518" s="46">
        <v>47911</v>
      </c>
      <c r="Q2518" s="46">
        <v>6541</v>
      </c>
      <c r="R2518" s="76">
        <v>830664068214.30188</v>
      </c>
      <c r="S2518" s="56">
        <v>0.51304916729962136</v>
      </c>
      <c r="T2518" s="56">
        <v>0.34778331063139267</v>
      </c>
      <c r="U2518" s="46">
        <v>18.960904393403606</v>
      </c>
      <c r="V2518" s="76">
        <v>5856700100649.3809</v>
      </c>
      <c r="W2518" s="84">
        <v>1848.1924436775719</v>
      </c>
      <c r="X2518" s="82">
        <v>4.0041706448196733E-2</v>
      </c>
      <c r="Y2518" s="476">
        <v>2.0000000000000001E-4</v>
      </c>
    </row>
    <row r="2519" spans="1:25" x14ac:dyDescent="0.2">
      <c r="A2519" s="475">
        <v>2515</v>
      </c>
      <c r="B2519" s="56">
        <v>0.49707053177815474</v>
      </c>
      <c r="C2519" s="46">
        <v>4919.6244096438177</v>
      </c>
      <c r="D2519" s="56">
        <v>1.1463592841496411</v>
      </c>
      <c r="E2519" s="56">
        <v>0.44821045723116337</v>
      </c>
      <c r="F2519" s="250">
        <v>2025.43</v>
      </c>
      <c r="G2519" s="76">
        <v>148727598731.62436</v>
      </c>
      <c r="H2519" s="46">
        <v>29822326.504613522</v>
      </c>
      <c r="I2519" s="76">
        <v>662336211171.32568</v>
      </c>
      <c r="J2519" s="56">
        <v>0.29925737882139503</v>
      </c>
      <c r="K2519" s="76">
        <v>54957649355.924988</v>
      </c>
      <c r="L2519" s="76">
        <v>97733055787.485229</v>
      </c>
      <c r="M2519" s="76">
        <v>80530071852.537811</v>
      </c>
      <c r="N2519" s="76">
        <v>9894409712.9158001</v>
      </c>
      <c r="O2519" s="76">
        <v>29045.667737812579</v>
      </c>
      <c r="P2519" s="46">
        <v>127167.9643918837</v>
      </c>
      <c r="Q2519" s="46">
        <v>38671.14611831907</v>
      </c>
      <c r="R2519" s="76">
        <v>1088709249434.4375</v>
      </c>
      <c r="S2519" s="56">
        <v>0.47122992211497361</v>
      </c>
      <c r="T2519" s="56">
        <v>0.27220194510833517</v>
      </c>
      <c r="U2519" s="46">
        <v>15.779304059170977</v>
      </c>
      <c r="V2519" s="76">
        <v>5120712105570.6934</v>
      </c>
      <c r="W2519" s="84">
        <v>1613.9128310809524</v>
      </c>
      <c r="X2519" s="82">
        <v>4.7001545020874086E-2</v>
      </c>
      <c r="Y2519" s="476">
        <v>2.0000000000000001E-4</v>
      </c>
    </row>
    <row r="2520" spans="1:25" x14ac:dyDescent="0.2">
      <c r="A2520" s="475">
        <v>2516</v>
      </c>
      <c r="B2520" s="56">
        <v>0.65533051575115175</v>
      </c>
      <c r="C2520" s="46">
        <v>1632.9499499894478</v>
      </c>
      <c r="D2520" s="56">
        <v>0.68013786791648423</v>
      </c>
      <c r="E2520" s="56">
        <v>0.36078031601508492</v>
      </c>
      <c r="F2520" s="250">
        <v>2025.97</v>
      </c>
      <c r="G2520" s="76">
        <v>255484548095.71942</v>
      </c>
      <c r="H2520" s="46">
        <v>16315406.949856965</v>
      </c>
      <c r="I2520" s="76">
        <v>367270927793.42749</v>
      </c>
      <c r="J2520" s="56">
        <v>0.27619565909729304</v>
      </c>
      <c r="K2520" s="76">
        <v>21870188945.067848</v>
      </c>
      <c r="L2520" s="76">
        <v>47495449883.193146</v>
      </c>
      <c r="M2520" s="76">
        <v>128498536859.69688</v>
      </c>
      <c r="N2520" s="76">
        <v>45311144177.690033</v>
      </c>
      <c r="O2520" s="76">
        <v>29293.459697902243</v>
      </c>
      <c r="P2520" s="46">
        <v>319309.18387229508</v>
      </c>
      <c r="Q2520" s="46">
        <v>185932.73906540661</v>
      </c>
      <c r="R2520" s="76">
        <v>936006383295.62244</v>
      </c>
      <c r="S2520" s="56">
        <v>0.55534701947670617</v>
      </c>
      <c r="T2520" s="56">
        <v>0.35655417711377674</v>
      </c>
      <c r="U2520" s="46">
        <v>17.526100561855333</v>
      </c>
      <c r="V2520" s="76">
        <v>6335006571115.1357</v>
      </c>
      <c r="W2520" s="84">
        <v>1998.0245380835406</v>
      </c>
      <c r="X2520" s="82">
        <v>4.2249440347581803E-2</v>
      </c>
      <c r="Y2520" s="476">
        <v>2.0000000000000001E-4</v>
      </c>
    </row>
    <row r="2521" spans="1:25" x14ac:dyDescent="0.2">
      <c r="A2521" s="475">
        <v>2517</v>
      </c>
      <c r="B2521" s="56">
        <v>0.58070672377896149</v>
      </c>
      <c r="C2521" s="46">
        <v>5230.2928310931193</v>
      </c>
      <c r="D2521" s="56">
        <v>0.87383098485411725</v>
      </c>
      <c r="E2521" s="56">
        <v>0.52498396236785794</v>
      </c>
      <c r="F2521" s="250">
        <v>2026.09</v>
      </c>
      <c r="G2521" s="76">
        <v>148441826627.31561</v>
      </c>
      <c r="H2521" s="46">
        <v>23805216.703019753</v>
      </c>
      <c r="I2521" s="76">
        <v>594031560212.03613</v>
      </c>
      <c r="J2521" s="56">
        <v>0.33276274237267356</v>
      </c>
      <c r="K2521" s="76">
        <v>24253864808.967484</v>
      </c>
      <c r="L2521" s="76">
        <v>27290187886.088219</v>
      </c>
      <c r="M2521" s="76">
        <v>81634693369.688873</v>
      </c>
      <c r="N2521" s="76">
        <v>138240930138.48474</v>
      </c>
      <c r="O2521" s="76">
        <v>26472.407477947643</v>
      </c>
      <c r="P2521" s="46">
        <v>752554.43513887841</v>
      </c>
      <c r="Q2521" s="46">
        <v>525507.23323403613</v>
      </c>
      <c r="R2521" s="76">
        <v>1077545296493.0491</v>
      </c>
      <c r="S2521" s="56">
        <v>0.46737504333998936</v>
      </c>
      <c r="T2521" s="56">
        <v>0.29011637496338966</v>
      </c>
      <c r="U2521" s="46">
        <v>15.720819153820321</v>
      </c>
      <c r="V2521" s="76">
        <v>5447604241049.3486</v>
      </c>
      <c r="W2521" s="84">
        <v>1719.4522784752101</v>
      </c>
      <c r="X2521" s="82">
        <v>4.628225902273294E-2</v>
      </c>
      <c r="Y2521" s="476">
        <v>2.0000000000000001E-4</v>
      </c>
    </row>
    <row r="2522" spans="1:25" x14ac:dyDescent="0.2">
      <c r="A2522" s="475">
        <v>2518</v>
      </c>
      <c r="B2522" s="56">
        <v>0.58900084431463684</v>
      </c>
      <c r="C2522" s="46">
        <v>7654.4566370825796</v>
      </c>
      <c r="D2522" s="56">
        <v>0.73838562715997358</v>
      </c>
      <c r="E2522" s="56">
        <v>0.62244773572753487</v>
      </c>
      <c r="F2522" s="250">
        <v>2026.3</v>
      </c>
      <c r="G2522" s="76">
        <v>165166071393.73096</v>
      </c>
      <c r="H2522" s="46">
        <v>16448678.063986307</v>
      </c>
      <c r="I2522" s="76">
        <v>460601850433.9444</v>
      </c>
      <c r="J2522" s="56">
        <v>0.33380222174848251</v>
      </c>
      <c r="K2522" s="76">
        <v>46442468016.463211</v>
      </c>
      <c r="L2522" s="76">
        <v>123548802257.20084</v>
      </c>
      <c r="M2522" s="76">
        <v>68250053726.883499</v>
      </c>
      <c r="N2522" s="76">
        <v>96779939027.957672</v>
      </c>
      <c r="O2522" s="76">
        <v>22048.699068499616</v>
      </c>
      <c r="P2522" s="46">
        <v>531541.0574736055</v>
      </c>
      <c r="Q2522" s="46">
        <v>350888.66849754303</v>
      </c>
      <c r="R2522" s="76">
        <v>896422867039.8064</v>
      </c>
      <c r="S2522" s="56">
        <v>0.48001818767122162</v>
      </c>
      <c r="T2522" s="56">
        <v>0.35836454556573383</v>
      </c>
      <c r="U2522" s="46">
        <v>15.886745932517069</v>
      </c>
      <c r="V2522" s="76">
        <v>5571078614948.1143</v>
      </c>
      <c r="W2522" s="84">
        <v>1756.7813788291937</v>
      </c>
      <c r="X2522" s="82">
        <v>4.6516468241468802E-2</v>
      </c>
      <c r="Y2522" s="476">
        <v>2.0000000000000001E-4</v>
      </c>
    </row>
    <row r="2523" spans="1:25" x14ac:dyDescent="0.2">
      <c r="A2523" s="475">
        <v>2519</v>
      </c>
      <c r="B2523" s="56">
        <v>0.54759484818644266</v>
      </c>
      <c r="C2523" s="46">
        <v>3457.7763090380713</v>
      </c>
      <c r="D2523" s="56">
        <v>0.71720483192811868</v>
      </c>
      <c r="E2523" s="56">
        <v>0.43814494034981016</v>
      </c>
      <c r="F2523" s="250">
        <v>2024.32</v>
      </c>
      <c r="G2523" s="76">
        <v>247709201124.30469</v>
      </c>
      <c r="H2523" s="46">
        <v>16476606.232490461</v>
      </c>
      <c r="I2523" s="76">
        <v>382903255480.85144</v>
      </c>
      <c r="J2523" s="56">
        <v>0.28467959022491807</v>
      </c>
      <c r="K2523" s="76">
        <v>11930433210.207109</v>
      </c>
      <c r="L2523" s="76">
        <v>0</v>
      </c>
      <c r="M2523" s="76">
        <v>299263550616.97015</v>
      </c>
      <c r="N2523" s="76">
        <v>63861305226.639336</v>
      </c>
      <c r="O2523" s="76">
        <v>23228.966375804539</v>
      </c>
      <c r="P2523" s="46">
        <v>416218.37053708127</v>
      </c>
      <c r="Q2523" s="46">
        <v>259998.3838954526</v>
      </c>
      <c r="R2523" s="76">
        <v>1172269926198.5417</v>
      </c>
      <c r="S2523" s="56">
        <v>0.59467494258131015</v>
      </c>
      <c r="T2523" s="56">
        <v>0.28319752604060328</v>
      </c>
      <c r="U2523" s="46">
        <v>17.427217412310984</v>
      </c>
      <c r="V2523" s="76">
        <v>6367277312554.293</v>
      </c>
      <c r="W2523" s="84">
        <v>2005.9195040192892</v>
      </c>
      <c r="X2523" s="82">
        <v>4.1900859412474144E-2</v>
      </c>
      <c r="Y2523" s="476">
        <v>2.0000000000000001E-4</v>
      </c>
    </row>
    <row r="2524" spans="1:25" x14ac:dyDescent="0.2">
      <c r="A2524" s="475">
        <v>2520</v>
      </c>
      <c r="B2524" s="56">
        <v>0.63623069989053604</v>
      </c>
      <c r="C2524" s="46">
        <v>4534.9186653810266</v>
      </c>
      <c r="D2524" s="56">
        <v>1.2007420660021013</v>
      </c>
      <c r="E2524" s="56">
        <v>0.4639772881078027</v>
      </c>
      <c r="F2524" s="250">
        <v>2025.6</v>
      </c>
      <c r="G2524" s="76">
        <v>113501091250.51318</v>
      </c>
      <c r="H2524" s="46">
        <v>25637633.137832399</v>
      </c>
      <c r="I2524" s="76">
        <v>394515431964.82678</v>
      </c>
      <c r="J2524" s="56">
        <v>-9.7116756510862157E-3</v>
      </c>
      <c r="K2524" s="76">
        <v>26201108817.336639</v>
      </c>
      <c r="L2524" s="76">
        <v>68130577815.694344</v>
      </c>
      <c r="M2524" s="76">
        <v>88554746467.049866</v>
      </c>
      <c r="N2524" s="76">
        <v>3633463719.3300071</v>
      </c>
      <c r="O2524" s="76">
        <v>33898.244303181324</v>
      </c>
      <c r="P2524" s="46">
        <v>79327.21541487932</v>
      </c>
      <c r="Q2524" s="46">
        <v>14395.053853719834</v>
      </c>
      <c r="R2524" s="76">
        <v>717572518231.99646</v>
      </c>
      <c r="S2524" s="56">
        <v>0.33983917203606162</v>
      </c>
      <c r="T2524" s="56">
        <v>0.13850500016135744</v>
      </c>
      <c r="U2524" s="46">
        <v>25.042855569009927</v>
      </c>
      <c r="V2524" s="76">
        <v>2630982692469.5854</v>
      </c>
      <c r="W2524" s="84">
        <v>830.55075069637951</v>
      </c>
      <c r="X2524" s="82">
        <v>3.0671686882045031E-2</v>
      </c>
      <c r="Y2524" s="476">
        <v>2.0000000000000001E-4</v>
      </c>
    </row>
    <row r="2525" spans="1:25" x14ac:dyDescent="0.2">
      <c r="A2525" s="475">
        <v>2521</v>
      </c>
      <c r="B2525" s="56">
        <v>0.43435212245247518</v>
      </c>
      <c r="C2525" s="46">
        <v>3571.8716886089023</v>
      </c>
      <c r="D2525" s="56">
        <v>0.86835910849032216</v>
      </c>
      <c r="E2525" s="56">
        <v>0.14838671862425284</v>
      </c>
      <c r="F2525" s="250">
        <v>2024.01</v>
      </c>
      <c r="G2525" s="76">
        <v>231971322678.66739</v>
      </c>
      <c r="H2525" s="46">
        <v>24167245.23179844</v>
      </c>
      <c r="I2525" s="76">
        <v>523748523844.12201</v>
      </c>
      <c r="J2525" s="56">
        <v>0.24991883129037618</v>
      </c>
      <c r="K2525" s="76">
        <v>27183341240.450024</v>
      </c>
      <c r="L2525" s="76">
        <v>0</v>
      </c>
      <c r="M2525" s="76">
        <v>206907463665.9881</v>
      </c>
      <c r="N2525" s="76">
        <v>99742144284.335785</v>
      </c>
      <c r="O2525" s="76">
        <v>35400.368751494912</v>
      </c>
      <c r="P2525" s="46">
        <v>578389.26242662966</v>
      </c>
      <c r="Q2525" s="46">
        <v>384134.39901894558</v>
      </c>
      <c r="R2525" s="76">
        <v>1217110531459.3311</v>
      </c>
      <c r="S2525" s="56">
        <v>0.50930785036929438</v>
      </c>
      <c r="T2525" s="56">
        <v>0.28582610335863018</v>
      </c>
      <c r="U2525" s="46">
        <v>16.908170984160947</v>
      </c>
      <c r="V2525" s="76">
        <v>6423032228666.0605</v>
      </c>
      <c r="W2525" s="84">
        <v>2027.1078892500102</v>
      </c>
      <c r="X2525" s="82">
        <v>4.3702316771834962E-2</v>
      </c>
      <c r="Y2525" s="476">
        <v>2.0000000000000001E-4</v>
      </c>
    </row>
    <row r="2526" spans="1:25" x14ac:dyDescent="0.2">
      <c r="A2526" s="475">
        <v>2522</v>
      </c>
      <c r="B2526" s="56">
        <v>0.47860558239119261</v>
      </c>
      <c r="C2526" s="46">
        <v>5428.9059891485176</v>
      </c>
      <c r="D2526" s="56">
        <v>1.0080822387134745</v>
      </c>
      <c r="E2526" s="56">
        <v>0.11981500006123047</v>
      </c>
      <c r="F2526" s="250">
        <v>2025.84</v>
      </c>
      <c r="G2526" s="76">
        <v>219476589933.75052</v>
      </c>
      <c r="H2526" s="46">
        <v>27220367.203480866</v>
      </c>
      <c r="I2526" s="76">
        <v>665746160696.74231</v>
      </c>
      <c r="J2526" s="56">
        <v>0.36156873534579426</v>
      </c>
      <c r="K2526" s="76">
        <v>14102842005.48287</v>
      </c>
      <c r="L2526" s="76">
        <v>927985199.57533765</v>
      </c>
      <c r="M2526" s="76">
        <v>120596340248.01166</v>
      </c>
      <c r="N2526" s="76">
        <v>29318116437.645645</v>
      </c>
      <c r="O2526" s="76">
        <v>27938.105257768784</v>
      </c>
      <c r="P2526" s="46">
        <v>204369.0383425288</v>
      </c>
      <c r="Q2526" s="46">
        <v>117128.93515843377</v>
      </c>
      <c r="R2526" s="76">
        <v>1148126597523.8359</v>
      </c>
      <c r="S2526" s="56">
        <v>0.52689902904281882</v>
      </c>
      <c r="T2526" s="56">
        <v>0.34629105896568119</v>
      </c>
      <c r="U2526" s="46">
        <v>16.258946208955042</v>
      </c>
      <c r="V2526" s="76">
        <v>7069961320567.3682</v>
      </c>
      <c r="W2526" s="84">
        <v>2231.6645623248201</v>
      </c>
      <c r="X2526" s="82">
        <v>4.5492953945223812E-2</v>
      </c>
      <c r="Y2526" s="476">
        <v>2.0000000000000001E-4</v>
      </c>
    </row>
    <row r="2527" spans="1:25" x14ac:dyDescent="0.2">
      <c r="A2527" s="475">
        <v>2523</v>
      </c>
      <c r="B2527" s="56">
        <v>0.50131003224240289</v>
      </c>
      <c r="C2527" s="46">
        <v>3479.9319263215707</v>
      </c>
      <c r="D2527" s="56">
        <v>0.51964769269109579</v>
      </c>
      <c r="E2527" s="56">
        <v>0.38510452278770146</v>
      </c>
      <c r="F2527" s="250">
        <v>2023.75</v>
      </c>
      <c r="G2527" s="76">
        <v>389536089905.88751</v>
      </c>
      <c r="H2527" s="46">
        <v>10603746.998527516</v>
      </c>
      <c r="I2527" s="76">
        <v>306739515462.25336</v>
      </c>
      <c r="J2527" s="56">
        <v>0.3123009460116527</v>
      </c>
      <c r="K2527" s="76">
        <v>2857762431.9676828</v>
      </c>
      <c r="L2527" s="76">
        <v>0</v>
      </c>
      <c r="M2527" s="76">
        <v>455227554623.63794</v>
      </c>
      <c r="N2527" s="76">
        <v>50311019845.026131</v>
      </c>
      <c r="O2527" s="76">
        <v>42516.255235671561</v>
      </c>
      <c r="P2527" s="46">
        <v>302233.909693414</v>
      </c>
      <c r="Q2527" s="46">
        <v>176853.33186279039</v>
      </c>
      <c r="R2527" s="76">
        <v>1176803222620.9534</v>
      </c>
      <c r="S2527" s="56">
        <v>0.64718584507202004</v>
      </c>
      <c r="T2527" s="56">
        <v>0.38793098796139702</v>
      </c>
      <c r="U2527" s="46">
        <v>18.114159098258124</v>
      </c>
      <c r="V2527" s="76">
        <v>9133831329756.3066</v>
      </c>
      <c r="W2527" s="84">
        <v>2882.2043302310449</v>
      </c>
      <c r="X2527" s="82">
        <v>4.0087764393796819E-2</v>
      </c>
      <c r="Y2527" s="476">
        <v>2.0000000000000001E-4</v>
      </c>
    </row>
    <row r="2528" spans="1:25" x14ac:dyDescent="0.2">
      <c r="A2528" s="475">
        <v>2524</v>
      </c>
      <c r="B2528" s="56">
        <v>0.56599405295517335</v>
      </c>
      <c r="C2528" s="46">
        <v>1650.3613827007503</v>
      </c>
      <c r="D2528" s="56">
        <v>0.79224629078098652</v>
      </c>
      <c r="E2528" s="56">
        <v>0.537148412247346</v>
      </c>
      <c r="F2528" s="250">
        <v>2027.06</v>
      </c>
      <c r="G2528" s="76">
        <v>96615700615.845047</v>
      </c>
      <c r="H2528" s="46">
        <v>20856165.909256432</v>
      </c>
      <c r="I2528" s="76">
        <v>581619783906.35315</v>
      </c>
      <c r="J2528" s="56">
        <v>0.42840360606155992</v>
      </c>
      <c r="K2528" s="76">
        <v>43679205669.121635</v>
      </c>
      <c r="L2528" s="76">
        <v>116686846047.9637</v>
      </c>
      <c r="M2528" s="76">
        <v>0</v>
      </c>
      <c r="N2528" s="76">
        <v>83595529668.8172</v>
      </c>
      <c r="O2528" s="76">
        <v>19487.956941237764</v>
      </c>
      <c r="P2528" s="46">
        <v>513160.46850851242</v>
      </c>
      <c r="Q2528" s="46">
        <v>334421.73063086334</v>
      </c>
      <c r="R2528" s="76">
        <v>941477850885.87305</v>
      </c>
      <c r="S2528" s="56">
        <v>0.50888346357555025</v>
      </c>
      <c r="T2528" s="56">
        <v>0.34898503507207507</v>
      </c>
      <c r="U2528" s="46">
        <v>14.529587177949718</v>
      </c>
      <c r="V2528" s="76">
        <v>5377825394602.8848</v>
      </c>
      <c r="W2528" s="84">
        <v>1693.081490315597</v>
      </c>
      <c r="X2528" s="82">
        <v>4.9109245778336995E-2</v>
      </c>
      <c r="Y2528" s="476">
        <v>2.0000000000000001E-4</v>
      </c>
    </row>
    <row r="2529" spans="1:25" x14ac:dyDescent="0.2">
      <c r="A2529" s="475">
        <v>2525</v>
      </c>
      <c r="B2529" s="56">
        <v>0.38786830613009626</v>
      </c>
      <c r="C2529" s="46">
        <v>6475.1942860006311</v>
      </c>
      <c r="D2529" s="56">
        <v>0.56700551403075972</v>
      </c>
      <c r="E2529" s="56">
        <v>0.63999122483869408</v>
      </c>
      <c r="F2529" s="250">
        <v>2026.15</v>
      </c>
      <c r="G2529" s="76">
        <v>56377487264.559738</v>
      </c>
      <c r="H2529" s="46">
        <v>10822858.840006398</v>
      </c>
      <c r="I2529" s="76">
        <v>275943733383.24115</v>
      </c>
      <c r="J2529" s="56">
        <v>0.25926474961993518</v>
      </c>
      <c r="K2529" s="76">
        <v>12321400345.373026</v>
      </c>
      <c r="L2529" s="76">
        <v>10452900531.293846</v>
      </c>
      <c r="M2529" s="76">
        <v>26601408824.297329</v>
      </c>
      <c r="N2529" s="76">
        <v>47390161960.187187</v>
      </c>
      <c r="O2529" s="76">
        <v>23492.864532319967</v>
      </c>
      <c r="P2529" s="46">
        <v>311539.17133487464</v>
      </c>
      <c r="Q2529" s="46">
        <v>182797.39913587936</v>
      </c>
      <c r="R2529" s="76">
        <v>454358200641.69397</v>
      </c>
      <c r="S2529" s="56">
        <v>0.40586169430536045</v>
      </c>
      <c r="T2529" s="56">
        <v>0.24991368079608556</v>
      </c>
      <c r="U2529" s="46">
        <v>15.805476139086682</v>
      </c>
      <c r="V2529" s="76">
        <v>2010776108327.6099</v>
      </c>
      <c r="W2529" s="84">
        <v>634.50620415516528</v>
      </c>
      <c r="X2529" s="82">
        <v>4.5734605003771661E-2</v>
      </c>
      <c r="Y2529" s="476">
        <v>2.0000000000000001E-4</v>
      </c>
    </row>
    <row r="2530" spans="1:25" x14ac:dyDescent="0.2">
      <c r="A2530" s="475">
        <v>2526</v>
      </c>
      <c r="B2530" s="56">
        <v>0.45703139381025665</v>
      </c>
      <c r="C2530" s="46">
        <v>7527.2050645174822</v>
      </c>
      <c r="D2530" s="56">
        <v>0.87729327442066496</v>
      </c>
      <c r="E2530" s="56">
        <v>0.49753890849500604</v>
      </c>
      <c r="F2530" s="250">
        <v>2023.75</v>
      </c>
      <c r="G2530" s="76">
        <v>344916233431.29144</v>
      </c>
      <c r="H2530" s="46">
        <v>23235236.60707096</v>
      </c>
      <c r="I2530" s="76">
        <v>570296153914.32446</v>
      </c>
      <c r="J2530" s="56">
        <v>0.35985850450125356</v>
      </c>
      <c r="K2530" s="76">
        <v>12636775388.113476</v>
      </c>
      <c r="L2530" s="76">
        <v>0</v>
      </c>
      <c r="M2530" s="76">
        <v>476472754680.82251</v>
      </c>
      <c r="N2530" s="76">
        <v>52960512577.447037</v>
      </c>
      <c r="O2530" s="76">
        <v>33961.495030819809</v>
      </c>
      <c r="P2530" s="46">
        <v>369385.01518894715</v>
      </c>
      <c r="Q2530" s="46">
        <v>219348.91444387898</v>
      </c>
      <c r="R2530" s="76">
        <v>1569031014987.5947</v>
      </c>
      <c r="S2530" s="56">
        <v>0.6174660069551785</v>
      </c>
      <c r="T2530" s="56">
        <v>0.34076875978838855</v>
      </c>
      <c r="U2530" s="46">
        <v>16.849959644090038</v>
      </c>
      <c r="V2530" s="76">
        <v>9963113376145.2949</v>
      </c>
      <c r="W2530" s="84">
        <v>3145.0459679588271</v>
      </c>
      <c r="X2530" s="82">
        <v>4.3036052966902834E-2</v>
      </c>
      <c r="Y2530" s="476">
        <v>2.0000000000000001E-4</v>
      </c>
    </row>
    <row r="2531" spans="1:25" x14ac:dyDescent="0.2">
      <c r="A2531" s="475">
        <v>2527</v>
      </c>
      <c r="B2531" s="56">
        <v>0.35555432768890183</v>
      </c>
      <c r="C2531" s="46">
        <v>6682.2114466776593</v>
      </c>
      <c r="D2531" s="56">
        <v>0.84612804177352163</v>
      </c>
      <c r="E2531" s="56">
        <v>0.41874796671254144</v>
      </c>
      <c r="F2531" s="250">
        <v>2023.75</v>
      </c>
      <c r="G2531" s="76">
        <v>531157309247.18597</v>
      </c>
      <c r="H2531" s="46">
        <v>21733938.081210919</v>
      </c>
      <c r="I2531" s="76">
        <v>361485533411.31622</v>
      </c>
      <c r="J2531" s="56">
        <v>3.3344704750334131E-2</v>
      </c>
      <c r="K2531" s="76">
        <v>11736273286.73999</v>
      </c>
      <c r="L2531" s="76">
        <v>0</v>
      </c>
      <c r="M2531" s="76">
        <v>564032043455.03918</v>
      </c>
      <c r="N2531" s="76">
        <v>35281870271.750381</v>
      </c>
      <c r="O2531" s="76">
        <v>18925.668128544014</v>
      </c>
      <c r="P2531" s="46">
        <v>267667.2971530598</v>
      </c>
      <c r="Q2531" s="46">
        <v>143429.9259775742</v>
      </c>
      <c r="R2531" s="76">
        <v>1496167036864.9556</v>
      </c>
      <c r="S2531" s="56">
        <v>0.59953093999807316</v>
      </c>
      <c r="T2531" s="56">
        <v>0.35126814017415903</v>
      </c>
      <c r="U2531" s="46">
        <v>19.550387930289006</v>
      </c>
      <c r="V2531" s="76">
        <v>11240638072102.131</v>
      </c>
      <c r="W2531" s="84">
        <v>3544.8733094391173</v>
      </c>
      <c r="X2531" s="82">
        <v>3.7536073950515871E-2</v>
      </c>
      <c r="Y2531" s="476">
        <v>2.0000000000000001E-4</v>
      </c>
    </row>
    <row r="2532" spans="1:25" x14ac:dyDescent="0.2">
      <c r="A2532" s="475">
        <v>2528</v>
      </c>
      <c r="B2532" s="56">
        <v>0.40625205648029916</v>
      </c>
      <c r="C2532" s="46">
        <v>4460.3909865131054</v>
      </c>
      <c r="D2532" s="56">
        <v>1.0666338446124435</v>
      </c>
      <c r="E2532" s="56">
        <v>0.51082910441084517</v>
      </c>
      <c r="F2532" s="250">
        <v>2024.8</v>
      </c>
      <c r="G2532" s="76">
        <v>135426184627.02086</v>
      </c>
      <c r="H2532" s="46">
        <v>35546817.901896171</v>
      </c>
      <c r="I2532" s="76">
        <v>722085876343.32007</v>
      </c>
      <c r="J2532" s="56">
        <v>0.24119404289378099</v>
      </c>
      <c r="K2532" s="76">
        <v>20343324078.433102</v>
      </c>
      <c r="L2532" s="76">
        <v>29498237896.255856</v>
      </c>
      <c r="M2532" s="76">
        <v>93976251347.965912</v>
      </c>
      <c r="N2532" s="76">
        <v>77033949367.516373</v>
      </c>
      <c r="O2532" s="76">
        <v>29501.123986031362</v>
      </c>
      <c r="P2532" s="46">
        <v>471251.45708873612</v>
      </c>
      <c r="Q2532" s="46">
        <v>293163.65624151658</v>
      </c>
      <c r="R2532" s="76">
        <v>1153726768173.2566</v>
      </c>
      <c r="S2532" s="56">
        <v>0.40374675638896412</v>
      </c>
      <c r="T2532" s="56">
        <v>0.19721708884320263</v>
      </c>
      <c r="U2532" s="46">
        <v>16.484199530887157</v>
      </c>
      <c r="V2532" s="76">
        <v>4110160998130.46</v>
      </c>
      <c r="W2532" s="84">
        <v>1297.6987977034194</v>
      </c>
      <c r="X2532" s="82">
        <v>4.4697241992137628E-2</v>
      </c>
      <c r="Y2532" s="476">
        <v>2.0000000000000001E-4</v>
      </c>
    </row>
    <row r="2533" spans="1:25" x14ac:dyDescent="0.2">
      <c r="A2533" s="475">
        <v>2529</v>
      </c>
      <c r="B2533" s="56">
        <v>0.54850401616720013</v>
      </c>
      <c r="C2533" s="46">
        <v>6088.5272747704594</v>
      </c>
      <c r="D2533" s="56">
        <v>1.3085963831777727</v>
      </c>
      <c r="E2533" s="56">
        <v>0.30714463012818788</v>
      </c>
      <c r="F2533" s="250">
        <v>2025.51</v>
      </c>
      <c r="G2533" s="76">
        <v>213060398502.53305</v>
      </c>
      <c r="H2533" s="46">
        <v>31372286.649236042</v>
      </c>
      <c r="I2533" s="76">
        <v>729602268999.57019</v>
      </c>
      <c r="J2533" s="56">
        <v>0.24236950136659463</v>
      </c>
      <c r="K2533" s="76">
        <v>11042498690.595596</v>
      </c>
      <c r="L2533" s="76">
        <v>8384911416.0761843</v>
      </c>
      <c r="M2533" s="76">
        <v>121286232578.89172</v>
      </c>
      <c r="N2533" s="76">
        <v>5342841712.4251642</v>
      </c>
      <c r="O2533" s="76">
        <v>16358.080752666074</v>
      </c>
      <c r="P2533" s="46">
        <v>71314.293273418443</v>
      </c>
      <c r="Q2533" s="46">
        <v>18242.646636709218</v>
      </c>
      <c r="R2533" s="76">
        <v>1175972889138.8726</v>
      </c>
      <c r="S2533" s="56">
        <v>0.44801543196484916</v>
      </c>
      <c r="T2533" s="56">
        <v>0.29362298588807012</v>
      </c>
      <c r="U2533" s="46">
        <v>16.660824465650617</v>
      </c>
      <c r="V2533" s="76">
        <v>6301348308786.0322</v>
      </c>
      <c r="W2533" s="84">
        <v>1986.1967466132073</v>
      </c>
      <c r="X2533" s="82">
        <v>4.4518324443667226E-2</v>
      </c>
      <c r="Y2533" s="476">
        <v>2.0000000000000001E-4</v>
      </c>
    </row>
    <row r="2534" spans="1:25" x14ac:dyDescent="0.2">
      <c r="A2534" s="475">
        <v>2530</v>
      </c>
      <c r="B2534" s="56">
        <v>0.49169697431900555</v>
      </c>
      <c r="C2534" s="46">
        <v>3303.9505105158105</v>
      </c>
      <c r="D2534" s="56">
        <v>0.74551042356492481</v>
      </c>
      <c r="E2534" s="56">
        <v>0.7</v>
      </c>
      <c r="F2534" s="250">
        <v>2025.2</v>
      </c>
      <c r="G2534" s="76">
        <v>252200227213.78989</v>
      </c>
      <c r="H2534" s="46">
        <v>17808990.229875673</v>
      </c>
      <c r="I2534" s="76">
        <v>475921337114.28107</v>
      </c>
      <c r="J2534" s="56">
        <v>0.41257613379595492</v>
      </c>
      <c r="K2534" s="76">
        <v>11467049958.170538</v>
      </c>
      <c r="L2534" s="76">
        <v>8347621944.689826</v>
      </c>
      <c r="M2534" s="76">
        <v>124851563015.51828</v>
      </c>
      <c r="N2534" s="76">
        <v>58727142758.262207</v>
      </c>
      <c r="O2534" s="76">
        <v>21340.348196162839</v>
      </c>
      <c r="P2534" s="46">
        <v>406325.91460780252</v>
      </c>
      <c r="Q2534" s="46">
        <v>251451.44171379658</v>
      </c>
      <c r="R2534" s="76">
        <v>1000745609931.526</v>
      </c>
      <c r="S2534" s="56">
        <v>0.58088794325511039</v>
      </c>
      <c r="T2534" s="56">
        <v>0.40890678497845406</v>
      </c>
      <c r="U2534" s="46">
        <v>16.657653334393981</v>
      </c>
      <c r="V2534" s="76">
        <v>7561355347032.8008</v>
      </c>
      <c r="W2534" s="84">
        <v>2387.6102366128225</v>
      </c>
      <c r="X2534" s="82">
        <v>4.3434355533830807E-2</v>
      </c>
      <c r="Y2534" s="476">
        <v>2.0000000000000001E-4</v>
      </c>
    </row>
    <row r="2535" spans="1:25" x14ac:dyDescent="0.2">
      <c r="A2535" s="475">
        <v>2531</v>
      </c>
      <c r="B2535" s="56">
        <v>0.5643199990392348</v>
      </c>
      <c r="C2535" s="46">
        <v>6403.3242653734533</v>
      </c>
      <c r="D2535" s="56">
        <v>0.6723715053264171</v>
      </c>
      <c r="E2535" s="56">
        <v>0.3075195425801639</v>
      </c>
      <c r="F2535" s="250">
        <v>2023.75</v>
      </c>
      <c r="G2535" s="76">
        <v>316342462119.43604</v>
      </c>
      <c r="H2535" s="46">
        <v>14610389.941994753</v>
      </c>
      <c r="I2535" s="76">
        <v>393788502534.20764</v>
      </c>
      <c r="J2535" s="56">
        <v>0.32447651178483072</v>
      </c>
      <c r="K2535" s="76">
        <v>6700312098.6600475</v>
      </c>
      <c r="L2535" s="76">
        <v>1149003038.8124523</v>
      </c>
      <c r="M2535" s="76">
        <v>279331303478.04004</v>
      </c>
      <c r="N2535" s="76">
        <v>34488766030.717125</v>
      </c>
      <c r="O2535" s="76">
        <v>36042.068503626768</v>
      </c>
      <c r="P2535" s="46">
        <v>245322.70525438065</v>
      </c>
      <c r="Q2535" s="46">
        <v>130521.34517888511</v>
      </c>
      <c r="R2535" s="76">
        <v>997755966865.89099</v>
      </c>
      <c r="S2535" s="56">
        <v>0.59092045068104482</v>
      </c>
      <c r="T2535" s="56">
        <v>0.40962843303082191</v>
      </c>
      <c r="U2535" s="46">
        <v>17.615807580208497</v>
      </c>
      <c r="V2535" s="76">
        <v>7850286596159.6465</v>
      </c>
      <c r="W2535" s="84">
        <v>2477.9714814609852</v>
      </c>
      <c r="X2535" s="82">
        <v>4.1802976512859268E-2</v>
      </c>
      <c r="Y2535" s="476">
        <v>2.0000000000000001E-4</v>
      </c>
    </row>
    <row r="2536" spans="1:25" x14ac:dyDescent="0.2">
      <c r="A2536" s="475">
        <v>2532</v>
      </c>
      <c r="B2536" s="56">
        <v>0.58111285692595294</v>
      </c>
      <c r="C2536" s="46">
        <v>4789.6305997164163</v>
      </c>
      <c r="D2536" s="56">
        <v>0.55582015577741062</v>
      </c>
      <c r="E2536" s="56">
        <v>0.32829467738000634</v>
      </c>
      <c r="F2536" s="250">
        <v>2023.84</v>
      </c>
      <c r="G2536" s="76">
        <v>290253255675.3158</v>
      </c>
      <c r="H2536" s="46">
        <v>11091722.6375202</v>
      </c>
      <c r="I2536" s="76">
        <v>286212607046.36298</v>
      </c>
      <c r="J2536" s="56">
        <v>0.32344082391707063</v>
      </c>
      <c r="K2536" s="76">
        <v>11083593717.202641</v>
      </c>
      <c r="L2536" s="76">
        <v>0</v>
      </c>
      <c r="M2536" s="76">
        <v>285711607446.93292</v>
      </c>
      <c r="N2536" s="76">
        <v>17868420628.832657</v>
      </c>
      <c r="O2536" s="76">
        <v>31767.168301835762</v>
      </c>
      <c r="P2536" s="46">
        <v>165447.98412950349</v>
      </c>
      <c r="Q2536" s="46">
        <v>75126.174885018583</v>
      </c>
      <c r="R2536" s="76">
        <v>893471891217.03821</v>
      </c>
      <c r="S2536" s="56">
        <v>0.62979796202931226</v>
      </c>
      <c r="T2536" s="56">
        <v>0.41102734644702987</v>
      </c>
      <c r="U2536" s="46">
        <v>17.716682748835296</v>
      </c>
      <c r="V2536" s="76">
        <v>7221006595153.2666</v>
      </c>
      <c r="W2536" s="84">
        <v>2273.6325710263618</v>
      </c>
      <c r="X2536" s="82">
        <v>4.0882877607288766E-2</v>
      </c>
      <c r="Y2536" s="476">
        <v>2.0000000000000001E-4</v>
      </c>
    </row>
    <row r="2537" spans="1:25" x14ac:dyDescent="0.2">
      <c r="A2537" s="475">
        <v>2533</v>
      </c>
      <c r="B2537" s="56">
        <v>0.46645270923959842</v>
      </c>
      <c r="C2537" s="46">
        <v>6392.1457541815162</v>
      </c>
      <c r="D2537" s="56">
        <v>0.61757331146842032</v>
      </c>
      <c r="E2537" s="56">
        <v>0.52203442521827004</v>
      </c>
      <c r="F2537" s="250">
        <v>2025.09</v>
      </c>
      <c r="G2537" s="76">
        <v>92314692040.136246</v>
      </c>
      <c r="H2537" s="46">
        <v>12420597.11193512</v>
      </c>
      <c r="I2537" s="76">
        <v>321345874900.23694</v>
      </c>
      <c r="J2537" s="56">
        <v>0.30670013226655213</v>
      </c>
      <c r="K2537" s="76">
        <v>8761442371.9526768</v>
      </c>
      <c r="L2537" s="76">
        <v>19747416901.764919</v>
      </c>
      <c r="M2537" s="76">
        <v>74667578033.700821</v>
      </c>
      <c r="N2537" s="76">
        <v>60491002103.892525</v>
      </c>
      <c r="O2537" s="76">
        <v>29223.848476142877</v>
      </c>
      <c r="P2537" s="46">
        <v>390806.25336542522</v>
      </c>
      <c r="Q2537" s="46">
        <v>242933.56021293608</v>
      </c>
      <c r="R2537" s="76">
        <v>621529909172.46375</v>
      </c>
      <c r="S2537" s="56">
        <v>0.48582364549945839</v>
      </c>
      <c r="T2537" s="56">
        <v>0.28783005167188402</v>
      </c>
      <c r="U2537" s="46">
        <v>16.00792672390703</v>
      </c>
      <c r="V2537" s="76">
        <v>3181004394858.1924</v>
      </c>
      <c r="W2537" s="84">
        <v>1003.3118698616264</v>
      </c>
      <c r="X2537" s="82">
        <v>4.5363895959009658E-2</v>
      </c>
      <c r="Y2537" s="476">
        <v>2.0000000000000001E-4</v>
      </c>
    </row>
    <row r="2538" spans="1:25" x14ac:dyDescent="0.2">
      <c r="A2538" s="475">
        <v>2534</v>
      </c>
      <c r="B2538" s="56">
        <v>0.51148683810238482</v>
      </c>
      <c r="C2538" s="46">
        <v>3666.1500040527271</v>
      </c>
      <c r="D2538" s="56">
        <v>0.7991374698526198</v>
      </c>
      <c r="E2538" s="56">
        <v>0.33219966136036694</v>
      </c>
      <c r="F2538" s="250">
        <v>2024.1</v>
      </c>
      <c r="G2538" s="76">
        <v>258045210124.03745</v>
      </c>
      <c r="H2538" s="46">
        <v>20396688.98904388</v>
      </c>
      <c r="I2538" s="76">
        <v>551599539469.16833</v>
      </c>
      <c r="J2538" s="56">
        <v>0.35844933566952564</v>
      </c>
      <c r="K2538" s="76">
        <v>14282971141.753832</v>
      </c>
      <c r="L2538" s="76">
        <v>0</v>
      </c>
      <c r="M2538" s="76">
        <v>214649610347.27942</v>
      </c>
      <c r="N2538" s="76">
        <v>49885858367.153908</v>
      </c>
      <c r="O2538" s="76">
        <v>14403.774197612231</v>
      </c>
      <c r="P2538" s="46">
        <v>320643.39088140824</v>
      </c>
      <c r="Q2538" s="46">
        <v>184089.13229475098</v>
      </c>
      <c r="R2538" s="76">
        <v>1158011549373.4658</v>
      </c>
      <c r="S2538" s="56">
        <v>0.56430258339801653</v>
      </c>
      <c r="T2538" s="56">
        <v>0.36390269304774714</v>
      </c>
      <c r="U2538" s="46">
        <v>16.616388948344543</v>
      </c>
      <c r="V2538" s="76">
        <v>7762738216864.9043</v>
      </c>
      <c r="W2538" s="84">
        <v>2448.2334682998285</v>
      </c>
      <c r="X2538" s="82">
        <v>4.3472000199320217E-2</v>
      </c>
      <c r="Y2538" s="476">
        <v>2.0000000000000001E-4</v>
      </c>
    </row>
    <row r="2539" spans="1:25" x14ac:dyDescent="0.2">
      <c r="A2539" s="475">
        <v>2535</v>
      </c>
      <c r="B2539" s="56">
        <v>0.46015625798166537</v>
      </c>
      <c r="C2539" s="46">
        <v>1756.0251880308615</v>
      </c>
      <c r="D2539" s="56">
        <v>1.312979352006497</v>
      </c>
      <c r="E2539" s="56">
        <v>0.29381742446783621</v>
      </c>
      <c r="F2539" s="250">
        <v>2024.89</v>
      </c>
      <c r="G2539" s="76">
        <v>312515159684.19629</v>
      </c>
      <c r="H2539" s="46">
        <v>56830049.395569362</v>
      </c>
      <c r="I2539" s="76">
        <v>862595548115.30383</v>
      </c>
      <c r="J2539" s="56">
        <v>0.13087713838493131</v>
      </c>
      <c r="K2539" s="76">
        <v>35272616089.309227</v>
      </c>
      <c r="L2539" s="76">
        <v>33699366166.30724</v>
      </c>
      <c r="M2539" s="76">
        <v>213582031834.86166</v>
      </c>
      <c r="N2539" s="76">
        <v>64805423820.906776</v>
      </c>
      <c r="O2539" s="76">
        <v>35906.776107896512</v>
      </c>
      <c r="P2539" s="46">
        <v>434983.42188423016</v>
      </c>
      <c r="Q2539" s="46">
        <v>258710.79695572349</v>
      </c>
      <c r="R2539" s="76">
        <v>1548119950212.8401</v>
      </c>
      <c r="S2539" s="56">
        <v>0.39592024976635687</v>
      </c>
      <c r="T2539" s="56">
        <v>0.2398825765988068</v>
      </c>
      <c r="U2539" s="46">
        <v>17.902579278021843</v>
      </c>
      <c r="V2539" s="76">
        <v>7408476561705.0713</v>
      </c>
      <c r="W2539" s="84">
        <v>2339.4949046732299</v>
      </c>
      <c r="X2539" s="82">
        <v>3.9793940006768246E-2</v>
      </c>
      <c r="Y2539" s="476">
        <v>2.0000000000000001E-4</v>
      </c>
    </row>
    <row r="2540" spans="1:25" x14ac:dyDescent="0.2">
      <c r="A2540" s="475">
        <v>2536</v>
      </c>
      <c r="B2540" s="56">
        <v>0.57320122803304097</v>
      </c>
      <c r="C2540" s="46">
        <v>7728.997013531889</v>
      </c>
      <c r="D2540" s="56">
        <v>0.50506280177007945</v>
      </c>
      <c r="E2540" s="56">
        <v>0.60030836917151387</v>
      </c>
      <c r="F2540" s="250">
        <v>2025.75</v>
      </c>
      <c r="G2540" s="76">
        <v>106339590462.08501</v>
      </c>
      <c r="H2540" s="46">
        <v>9350998.2461918257</v>
      </c>
      <c r="I2540" s="76">
        <v>347006394255.07794</v>
      </c>
      <c r="J2540" s="56">
        <v>0.52700137531352254</v>
      </c>
      <c r="K2540" s="76">
        <v>31765607828.040047</v>
      </c>
      <c r="L2540" s="76">
        <v>33804606305.707306</v>
      </c>
      <c r="M2540" s="76">
        <v>79988200937.964127</v>
      </c>
      <c r="N2540" s="76">
        <v>66131359522.233604</v>
      </c>
      <c r="O2540" s="76">
        <v>34249.861385755685</v>
      </c>
      <c r="P2540" s="46">
        <v>452889.15232286567</v>
      </c>
      <c r="Q2540" s="46">
        <v>295595.33741173166</v>
      </c>
      <c r="R2540" s="76">
        <v>645809970862.1958</v>
      </c>
      <c r="S2540" s="56">
        <v>0.57200689003900818</v>
      </c>
      <c r="T2540" s="56">
        <v>0.40708681267843838</v>
      </c>
      <c r="U2540" s="46">
        <v>15.294200237403917</v>
      </c>
      <c r="V2540" s="76">
        <v>4561521534171.6436</v>
      </c>
      <c r="W2540" s="84">
        <v>1439.1678715132625</v>
      </c>
      <c r="X2540" s="82">
        <v>4.6137686156753392E-2</v>
      </c>
      <c r="Y2540" s="476">
        <v>2.0000000000000001E-4</v>
      </c>
    </row>
    <row r="2541" spans="1:25" x14ac:dyDescent="0.2">
      <c r="A2541" s="475">
        <v>2537</v>
      </c>
      <c r="B2541" s="56">
        <v>0.34084972986570083</v>
      </c>
      <c r="C2541" s="46">
        <v>6193.9020101603664</v>
      </c>
      <c r="D2541" s="56">
        <v>0.73276715930909275</v>
      </c>
      <c r="E2541" s="56">
        <v>0.6868715290663906</v>
      </c>
      <c r="F2541" s="250">
        <v>2024.34</v>
      </c>
      <c r="G2541" s="76">
        <v>152082004463.62234</v>
      </c>
      <c r="H2541" s="46">
        <v>17201301.037075102</v>
      </c>
      <c r="I2541" s="76">
        <v>477933903641.20856</v>
      </c>
      <c r="J2541" s="56">
        <v>0.31703561386636914</v>
      </c>
      <c r="K2541" s="76">
        <v>14799148903.222008</v>
      </c>
      <c r="L2541" s="76">
        <v>0</v>
      </c>
      <c r="M2541" s="76">
        <v>204986026693.24338</v>
      </c>
      <c r="N2541" s="76">
        <v>69645149037.006393</v>
      </c>
      <c r="O2541" s="76">
        <v>21565.136966903854</v>
      </c>
      <c r="P2541" s="46">
        <v>393380.66107023181</v>
      </c>
      <c r="Q2541" s="46">
        <v>241708.00252127013</v>
      </c>
      <c r="R2541" s="76">
        <v>1052971858371.9215</v>
      </c>
      <c r="S2541" s="56">
        <v>0.53882186039582547</v>
      </c>
      <c r="T2541" s="56">
        <v>0.27007923711772674</v>
      </c>
      <c r="U2541" s="46">
        <v>16.151472672088246</v>
      </c>
      <c r="V2541" s="76">
        <v>5062725368046.5811</v>
      </c>
      <c r="W2541" s="84">
        <v>1593.6823696640163</v>
      </c>
      <c r="X2541" s="82">
        <v>4.5331983491524834E-2</v>
      </c>
      <c r="Y2541" s="476">
        <v>2.0000000000000001E-4</v>
      </c>
    </row>
    <row r="2542" spans="1:25" x14ac:dyDescent="0.2">
      <c r="A2542" s="475">
        <v>2538</v>
      </c>
      <c r="B2542" s="56">
        <v>0.30135301915370566</v>
      </c>
      <c r="C2542" s="46">
        <v>6375.7790658203367</v>
      </c>
      <c r="D2542" s="56">
        <v>0.86461963580652679</v>
      </c>
      <c r="E2542" s="56">
        <v>0.55484219060141005</v>
      </c>
      <c r="F2542" s="250">
        <v>2026.65</v>
      </c>
      <c r="G2542" s="76">
        <v>105961500366.22729</v>
      </c>
      <c r="H2542" s="46">
        <v>15750911.703465398</v>
      </c>
      <c r="I2542" s="76">
        <v>332683692636.80682</v>
      </c>
      <c r="J2542" s="56">
        <v>0.19530934068401662</v>
      </c>
      <c r="K2542" s="76">
        <v>16727411332.280504</v>
      </c>
      <c r="L2542" s="76">
        <v>13914965317.225954</v>
      </c>
      <c r="M2542" s="76">
        <v>23929922874.048904</v>
      </c>
      <c r="N2542" s="76">
        <v>3025723877.3529692</v>
      </c>
      <c r="O2542" s="76">
        <v>27006.199704414284</v>
      </c>
      <c r="P2542" s="46">
        <v>70532.908151241689</v>
      </c>
      <c r="Q2542" s="46">
        <v>12196.477037810422</v>
      </c>
      <c r="R2542" s="76">
        <v>523475519040.14886</v>
      </c>
      <c r="S2542" s="56">
        <v>0.40365807811776894</v>
      </c>
      <c r="T2542" s="56">
        <v>0.27979067713276801</v>
      </c>
      <c r="U2542" s="46">
        <v>17.157818481953139</v>
      </c>
      <c r="V2542" s="76">
        <v>2720953389818.3413</v>
      </c>
      <c r="W2542" s="84">
        <v>858.89278777217976</v>
      </c>
      <c r="X2542" s="82">
        <v>4.3818419352902725E-2</v>
      </c>
      <c r="Y2542" s="476">
        <v>2.0000000000000001E-4</v>
      </c>
    </row>
    <row r="2543" spans="1:25" x14ac:dyDescent="0.2">
      <c r="A2543" s="475">
        <v>2539</v>
      </c>
      <c r="B2543" s="56">
        <v>0.52259791712532155</v>
      </c>
      <c r="C2543" s="46">
        <v>4953.988403924589</v>
      </c>
      <c r="D2543" s="56">
        <v>0.95669171861527069</v>
      </c>
      <c r="E2543" s="56">
        <v>0.45323906838224132</v>
      </c>
      <c r="F2543" s="250">
        <v>2024.96</v>
      </c>
      <c r="G2543" s="76">
        <v>389995891182.63177</v>
      </c>
      <c r="H2543" s="46">
        <v>28384587.763731461</v>
      </c>
      <c r="I2543" s="76">
        <v>677732899920.13611</v>
      </c>
      <c r="J2543" s="56">
        <v>0.36635250085199933</v>
      </c>
      <c r="K2543" s="76">
        <v>20815296102.381607</v>
      </c>
      <c r="L2543" s="76">
        <v>0</v>
      </c>
      <c r="M2543" s="76">
        <v>263314689749.35675</v>
      </c>
      <c r="N2543" s="76">
        <v>91389080416.762802</v>
      </c>
      <c r="O2543" s="76">
        <v>14016.926026247234</v>
      </c>
      <c r="P2543" s="46">
        <v>566774.95231372514</v>
      </c>
      <c r="Q2543" s="46">
        <v>371910.22775308049</v>
      </c>
      <c r="R2543" s="76">
        <v>1476078492807.803</v>
      </c>
      <c r="S2543" s="56">
        <v>0.559499065881779</v>
      </c>
      <c r="T2543" s="56">
        <v>0.4007546158121903</v>
      </c>
      <c r="U2543" s="46">
        <v>16.911955818065113</v>
      </c>
      <c r="V2543" s="76">
        <v>10839199568503.773</v>
      </c>
      <c r="W2543" s="84">
        <v>3422.5693457940638</v>
      </c>
      <c r="X2543" s="82">
        <v>4.3731053180989903E-2</v>
      </c>
      <c r="Y2543" s="476">
        <v>2.0000000000000001E-4</v>
      </c>
    </row>
    <row r="2544" spans="1:25" x14ac:dyDescent="0.2">
      <c r="A2544" s="475">
        <v>2540</v>
      </c>
      <c r="B2544" s="56">
        <v>0.48021801482355481</v>
      </c>
      <c r="C2544" s="46">
        <v>5740.2425099216271</v>
      </c>
      <c r="D2544" s="56">
        <v>0.90240044150547738</v>
      </c>
      <c r="E2544" s="56">
        <v>0.54939916588209092</v>
      </c>
      <c r="F2544" s="250">
        <v>2025.01</v>
      </c>
      <c r="G2544" s="76">
        <v>369778273002.33917</v>
      </c>
      <c r="H2544" s="46">
        <v>24299430.09959447</v>
      </c>
      <c r="I2544" s="76">
        <v>543114619918.73969</v>
      </c>
      <c r="J2544" s="56">
        <v>0.20909336045045246</v>
      </c>
      <c r="K2544" s="76">
        <v>11843896881.905476</v>
      </c>
      <c r="L2544" s="76">
        <v>7978117160.4245853</v>
      </c>
      <c r="M2544" s="76">
        <v>202899223356.0246</v>
      </c>
      <c r="N2544" s="76">
        <v>37186622868.700676</v>
      </c>
      <c r="O2544" s="76">
        <v>22374.416199846753</v>
      </c>
      <c r="P2544" s="46">
        <v>253524.32554574392</v>
      </c>
      <c r="Q2544" s="46">
        <v>131939.27953181759</v>
      </c>
      <c r="R2544" s="76">
        <v>1271575476186.7542</v>
      </c>
      <c r="S2544" s="56">
        <v>0.52664762509989949</v>
      </c>
      <c r="T2544" s="56">
        <v>0.35516305186059988</v>
      </c>
      <c r="U2544" s="46">
        <v>17.887149200973578</v>
      </c>
      <c r="V2544" s="76">
        <v>8676648176295.4727</v>
      </c>
      <c r="W2544" s="84">
        <v>2739.0693759079095</v>
      </c>
      <c r="X2544" s="82">
        <v>4.1793807400596454E-2</v>
      </c>
      <c r="Y2544" s="476">
        <v>2.0000000000000001E-4</v>
      </c>
    </row>
    <row r="2545" spans="1:25" x14ac:dyDescent="0.2">
      <c r="A2545" s="475">
        <v>2541</v>
      </c>
      <c r="B2545" s="56">
        <v>0.63074083333710207</v>
      </c>
      <c r="C2545" s="46">
        <v>5068.6925477155864</v>
      </c>
      <c r="D2545" s="56">
        <v>1.1155443146061192</v>
      </c>
      <c r="E2545" s="56">
        <v>0.41986567381126516</v>
      </c>
      <c r="F2545" s="250">
        <v>2023.75</v>
      </c>
      <c r="G2545" s="76">
        <v>554258213495.60144</v>
      </c>
      <c r="H2545" s="46">
        <v>34156684.993992016</v>
      </c>
      <c r="I2545" s="76">
        <v>634520242088.12976</v>
      </c>
      <c r="J2545" s="56">
        <v>8.9323140252937416E-2</v>
      </c>
      <c r="K2545" s="76">
        <v>26864672469.52187</v>
      </c>
      <c r="L2545" s="76">
        <v>0</v>
      </c>
      <c r="M2545" s="76">
        <v>425349669813.80109</v>
      </c>
      <c r="N2545" s="76">
        <v>32605248758.632462</v>
      </c>
      <c r="O2545" s="76">
        <v>18898.094749548116</v>
      </c>
      <c r="P2545" s="46">
        <v>203183.70660091468</v>
      </c>
      <c r="Q2545" s="46">
        <v>114036.89463843878</v>
      </c>
      <c r="R2545" s="76">
        <v>1558227867104.1331</v>
      </c>
      <c r="S2545" s="56">
        <v>0.49469016702040525</v>
      </c>
      <c r="T2545" s="56">
        <v>0.34084984360918691</v>
      </c>
      <c r="U2545" s="46">
        <v>20.454177791713203</v>
      </c>
      <c r="V2545" s="76">
        <v>11615497578039.35</v>
      </c>
      <c r="W2545" s="84">
        <v>3666.1927063993007</v>
      </c>
      <c r="X2545" s="82">
        <v>3.6934652496185306E-2</v>
      </c>
      <c r="Y2545" s="476">
        <v>2.0000000000000001E-4</v>
      </c>
    </row>
    <row r="2546" spans="1:25" x14ac:dyDescent="0.2">
      <c r="A2546" s="475">
        <v>2542</v>
      </c>
      <c r="B2546" s="56">
        <v>0.52251169711676004</v>
      </c>
      <c r="C2546" s="46">
        <v>10154.05273517959</v>
      </c>
      <c r="D2546" s="56">
        <v>0.9116501564217685</v>
      </c>
      <c r="E2546" s="56">
        <v>0.55125669209402883</v>
      </c>
      <c r="F2546" s="250">
        <v>2025.38</v>
      </c>
      <c r="G2546" s="76">
        <v>130125174148.58058</v>
      </c>
      <c r="H2546" s="46">
        <v>17961681.325064268</v>
      </c>
      <c r="I2546" s="76">
        <v>473330503674.36121</v>
      </c>
      <c r="J2546" s="56">
        <v>0.36341573658605397</v>
      </c>
      <c r="K2546" s="76">
        <v>16814052810.276703</v>
      </c>
      <c r="L2546" s="76">
        <v>47254458862.199707</v>
      </c>
      <c r="M2546" s="76">
        <v>72950427588.787155</v>
      </c>
      <c r="N2546" s="76">
        <v>3056688420.9162321</v>
      </c>
      <c r="O2546" s="76">
        <v>17606.611965019853</v>
      </c>
      <c r="P2546" s="46">
        <v>71763.414692620398</v>
      </c>
      <c r="Q2546" s="46">
        <v>12504.103673155099</v>
      </c>
      <c r="R2546" s="76">
        <v>743181017420.75244</v>
      </c>
      <c r="S2546" s="56">
        <v>0.50752307475361103</v>
      </c>
      <c r="T2546" s="56">
        <v>0.33178029042997953</v>
      </c>
      <c r="U2546" s="46">
        <v>16.112036871435333</v>
      </c>
      <c r="V2546" s="76">
        <v>4312141356320.9844</v>
      </c>
      <c r="W2546" s="84">
        <v>1357.4079483832279</v>
      </c>
      <c r="X2546" s="82">
        <v>4.6420629011562714E-2</v>
      </c>
      <c r="Y2546" s="476">
        <v>2.0000000000000001E-4</v>
      </c>
    </row>
    <row r="2547" spans="1:25" x14ac:dyDescent="0.2">
      <c r="A2547" s="475">
        <v>2543</v>
      </c>
      <c r="B2547" s="56">
        <v>0.60193804153067854</v>
      </c>
      <c r="C2547" s="46">
        <v>3742.1081803117545</v>
      </c>
      <c r="D2547" s="56">
        <v>0.66496588927269462</v>
      </c>
      <c r="E2547" s="56">
        <v>0.3846707417600036</v>
      </c>
      <c r="F2547" s="250">
        <v>2024.11</v>
      </c>
      <c r="G2547" s="76">
        <v>165886020266.41553</v>
      </c>
      <c r="H2547" s="46">
        <v>14972626.334820794</v>
      </c>
      <c r="I2547" s="76">
        <v>431429935500.711</v>
      </c>
      <c r="J2547" s="56">
        <v>0.34603003884425043</v>
      </c>
      <c r="K2547" s="76">
        <v>12359519540.019863</v>
      </c>
      <c r="L2547" s="76">
        <v>4106211285.8138986</v>
      </c>
      <c r="M2547" s="76">
        <v>118191909884.95958</v>
      </c>
      <c r="N2547" s="76">
        <v>32663065570.206295</v>
      </c>
      <c r="O2547" s="76">
        <v>19062.20001827291</v>
      </c>
      <c r="P2547" s="46">
        <v>224741.69314457604</v>
      </c>
      <c r="Q2547" s="46">
        <v>115577.87055323493</v>
      </c>
      <c r="R2547" s="76">
        <v>751130961526.01013</v>
      </c>
      <c r="S2547" s="56">
        <v>0.51111261408968267</v>
      </c>
      <c r="T2547" s="56">
        <v>0.39423572746490548</v>
      </c>
      <c r="U2547" s="46">
        <v>16.296992857407378</v>
      </c>
      <c r="V2547" s="76">
        <v>5434855376612.7773</v>
      </c>
      <c r="W2547" s="84">
        <v>1716.0890864275668</v>
      </c>
      <c r="X2547" s="82">
        <v>4.365144386556815E-2</v>
      </c>
      <c r="Y2547" s="476">
        <v>2.0000000000000001E-4</v>
      </c>
    </row>
    <row r="2548" spans="1:25" x14ac:dyDescent="0.2">
      <c r="A2548" s="475">
        <v>2544</v>
      </c>
      <c r="B2548" s="56">
        <v>0.56156966038955125</v>
      </c>
      <c r="C2548" s="46">
        <v>5274.4800666450683</v>
      </c>
      <c r="D2548" s="56">
        <v>0.82335167199541237</v>
      </c>
      <c r="E2548" s="56">
        <v>0.37175169563124066</v>
      </c>
      <c r="F2548" s="250">
        <v>2024.49</v>
      </c>
      <c r="G2548" s="76">
        <v>251471869797.78091</v>
      </c>
      <c r="H2548" s="46">
        <v>20270984.803473059</v>
      </c>
      <c r="I2548" s="76">
        <v>513046911990.25024</v>
      </c>
      <c r="J2548" s="56">
        <v>0.25977168835132403</v>
      </c>
      <c r="K2548" s="76">
        <v>30070945735.755783</v>
      </c>
      <c r="L2548" s="76">
        <v>24685136313.083611</v>
      </c>
      <c r="M2548" s="76">
        <v>245100213771.48221</v>
      </c>
      <c r="N2548" s="76">
        <v>25324062683.965076</v>
      </c>
      <c r="O2548" s="76">
        <v>33362.029915136685</v>
      </c>
      <c r="P2548" s="46">
        <v>188065.38504989602</v>
      </c>
      <c r="Q2548" s="46">
        <v>86582.848485406284</v>
      </c>
      <c r="R2548" s="76">
        <v>1166025654892.6257</v>
      </c>
      <c r="S2548" s="56">
        <v>0.53848305629622717</v>
      </c>
      <c r="T2548" s="56">
        <v>0.30828904571471943</v>
      </c>
      <c r="U2548" s="46">
        <v>17.104526172555165</v>
      </c>
      <c r="V2548" s="76">
        <v>6745122979417.623</v>
      </c>
      <c r="W2548" s="84">
        <v>2129.5986892180558</v>
      </c>
      <c r="X2548" s="82">
        <v>4.2568865763449572E-2</v>
      </c>
      <c r="Y2548" s="476">
        <v>2.0000000000000001E-4</v>
      </c>
    </row>
    <row r="2549" spans="1:25" x14ac:dyDescent="0.2">
      <c r="A2549" s="475">
        <v>2545</v>
      </c>
      <c r="B2549" s="56">
        <v>0.65200436622502722</v>
      </c>
      <c r="C2549" s="46">
        <v>4753.9668427118067</v>
      </c>
      <c r="D2549" s="56">
        <v>0.75916415336700305</v>
      </c>
      <c r="E2549" s="56">
        <v>0.52162429202152183</v>
      </c>
      <c r="F2549" s="250">
        <v>2023.75</v>
      </c>
      <c r="G2549" s="76">
        <v>476184763840.46149</v>
      </c>
      <c r="H2549" s="46">
        <v>18324578.553923264</v>
      </c>
      <c r="I2549" s="76">
        <v>465765108607.17743</v>
      </c>
      <c r="J2549" s="56">
        <v>0.34343109568882191</v>
      </c>
      <c r="K2549" s="76">
        <v>14353952705.215467</v>
      </c>
      <c r="L2549" s="76">
        <v>0</v>
      </c>
      <c r="M2549" s="76">
        <v>480348300887.49756</v>
      </c>
      <c r="N2549" s="76">
        <v>33443226206.48399</v>
      </c>
      <c r="O2549" s="76">
        <v>29683.833322136587</v>
      </c>
      <c r="P2549" s="46">
        <v>251282.09528434917</v>
      </c>
      <c r="Q2549" s="46">
        <v>133138.40346309068</v>
      </c>
      <c r="R2549" s="76">
        <v>1387920869604.4858</v>
      </c>
      <c r="S2549" s="56">
        <v>0.63037756784329324</v>
      </c>
      <c r="T2549" s="56">
        <v>0.44703240060641752</v>
      </c>
      <c r="U2549" s="46">
        <v>17.570725894801278</v>
      </c>
      <c r="V2549" s="76">
        <v>12057624704517.338</v>
      </c>
      <c r="W2549" s="84">
        <v>3802.6679024851451</v>
      </c>
      <c r="X2549" s="82">
        <v>4.1134880995640721E-2</v>
      </c>
      <c r="Y2549" s="476">
        <v>2.0000000000000001E-4</v>
      </c>
    </row>
    <row r="2550" spans="1:25" x14ac:dyDescent="0.2">
      <c r="A2550" s="475">
        <v>2546</v>
      </c>
      <c r="B2550" s="56">
        <v>0.4815101740566689</v>
      </c>
      <c r="C2550" s="46">
        <v>1500</v>
      </c>
      <c r="D2550" s="56">
        <v>0.36943643971083023</v>
      </c>
      <c r="E2550" s="56">
        <v>0.48859474993982865</v>
      </c>
      <c r="F2550" s="250">
        <v>2025.64</v>
      </c>
      <c r="G2550" s="76">
        <v>134740207864.27524</v>
      </c>
      <c r="H2550" s="46">
        <v>6489018.4723974848</v>
      </c>
      <c r="I2550" s="76">
        <v>244238408063.26349</v>
      </c>
      <c r="J2550" s="56">
        <v>0.45884301824648233</v>
      </c>
      <c r="K2550" s="76">
        <v>13487764720.830927</v>
      </c>
      <c r="L2550" s="76">
        <v>15661799113.257448</v>
      </c>
      <c r="M2550" s="76">
        <v>92863857449.286804</v>
      </c>
      <c r="N2550" s="76">
        <v>101460704527.31686</v>
      </c>
      <c r="O2550" s="76">
        <v>27523.111456978739</v>
      </c>
      <c r="P2550" s="46">
        <v>644642.55842637527</v>
      </c>
      <c r="Q2550" s="46">
        <v>381893.41892586253</v>
      </c>
      <c r="R2550" s="76">
        <v>567676531149.229</v>
      </c>
      <c r="S2550" s="56">
        <v>0.53203943323051472</v>
      </c>
      <c r="T2550" s="56">
        <v>0.43132664946793575</v>
      </c>
      <c r="U2550" s="46">
        <v>16.243352590883205</v>
      </c>
      <c r="V2550" s="76">
        <v>4478329082795.9229</v>
      </c>
      <c r="W2550" s="84">
        <v>1411.1747690927234</v>
      </c>
      <c r="X2550" s="82">
        <v>4.388900094040437E-2</v>
      </c>
      <c r="Y2550" s="476">
        <v>2.0000000000000001E-4</v>
      </c>
    </row>
    <row r="2551" spans="1:25" x14ac:dyDescent="0.2">
      <c r="A2551" s="475">
        <v>2547</v>
      </c>
      <c r="B2551" s="56">
        <v>0.64117704256245189</v>
      </c>
      <c r="C2551" s="46">
        <v>1511.3861546172893</v>
      </c>
      <c r="D2551" s="56">
        <v>1.0021407375054752</v>
      </c>
      <c r="E2551" s="56">
        <v>0.14433002477707657</v>
      </c>
      <c r="F2551" s="250">
        <v>2023.75</v>
      </c>
      <c r="G2551" s="76">
        <v>480438276108.87549</v>
      </c>
      <c r="H2551" s="46">
        <v>33737979.790963903</v>
      </c>
      <c r="I2551" s="76">
        <v>704893373849.71228</v>
      </c>
      <c r="J2551" s="56">
        <v>0.32119898570247452</v>
      </c>
      <c r="K2551" s="76">
        <v>15881278673.010557</v>
      </c>
      <c r="L2551" s="76">
        <v>0</v>
      </c>
      <c r="M2551" s="76">
        <v>428587372774.26117</v>
      </c>
      <c r="N2551" s="76">
        <v>56230564540.247108</v>
      </c>
      <c r="O2551" s="76">
        <v>30707.931008104377</v>
      </c>
      <c r="P2551" s="46">
        <v>387929.96515167935</v>
      </c>
      <c r="Q2551" s="46">
        <v>230430.41432764777</v>
      </c>
      <c r="R2551" s="76">
        <v>1683791549854.1489</v>
      </c>
      <c r="S2551" s="56">
        <v>0.57589437078369865</v>
      </c>
      <c r="T2551" s="56">
        <v>0.39730177608217321</v>
      </c>
      <c r="U2551" s="46">
        <v>17.28871037765937</v>
      </c>
      <c r="V2551" s="76">
        <v>12659723179318.375</v>
      </c>
      <c r="W2551" s="84">
        <v>3996.7598622771934</v>
      </c>
      <c r="X2551" s="82">
        <v>4.2363587637645486E-2</v>
      </c>
      <c r="Y2551" s="476">
        <v>2.0000000000000001E-4</v>
      </c>
    </row>
    <row r="2552" spans="1:25" x14ac:dyDescent="0.2">
      <c r="A2552" s="475">
        <v>2548</v>
      </c>
      <c r="B2552" s="56">
        <v>0.54934467243367169</v>
      </c>
      <c r="C2552" s="46">
        <v>1500</v>
      </c>
      <c r="D2552" s="56">
        <v>1.1601185466987569</v>
      </c>
      <c r="E2552" s="56">
        <v>0.53965067349368945</v>
      </c>
      <c r="F2552" s="250">
        <v>2025.37</v>
      </c>
      <c r="G2552" s="76">
        <v>408207163985.22491</v>
      </c>
      <c r="H2552" s="46">
        <v>45089821.372679345</v>
      </c>
      <c r="I2552" s="76">
        <v>847296712776.84717</v>
      </c>
      <c r="J2552" s="56">
        <v>0.22452868600893783</v>
      </c>
      <c r="K2552" s="76">
        <v>19747581571.297409</v>
      </c>
      <c r="L2552" s="76">
        <v>47011867602.317238</v>
      </c>
      <c r="M2552" s="76">
        <v>192111734134.49533</v>
      </c>
      <c r="N2552" s="76">
        <v>62362757131.997169</v>
      </c>
      <c r="O2552" s="76">
        <v>12055.598352009582</v>
      </c>
      <c r="P2552" s="46">
        <v>399420.02806307131</v>
      </c>
      <c r="Q2552" s="46">
        <v>235315.53719099154</v>
      </c>
      <c r="R2552" s="76">
        <v>1542864870435.7261</v>
      </c>
      <c r="S2552" s="56">
        <v>0.45701445690371229</v>
      </c>
      <c r="T2552" s="56">
        <v>0.34731962952505052</v>
      </c>
      <c r="U2552" s="46">
        <v>17.507711089907584</v>
      </c>
      <c r="V2552" s="76">
        <v>10316340068823.723</v>
      </c>
      <c r="W2552" s="84">
        <v>3256.8222954385747</v>
      </c>
      <c r="X2552" s="82">
        <v>4.1719035577539414E-2</v>
      </c>
      <c r="Y2552" s="476">
        <v>2.0000000000000001E-4</v>
      </c>
    </row>
    <row r="2553" spans="1:25" x14ac:dyDescent="0.2">
      <c r="A2553" s="475">
        <v>2549</v>
      </c>
      <c r="B2553" s="56">
        <v>0.68284231725009115</v>
      </c>
      <c r="C2553" s="46">
        <v>6841.9804900360577</v>
      </c>
      <c r="D2553" s="56">
        <v>0.58626963108031183</v>
      </c>
      <c r="E2553" s="56">
        <v>0.33840421203662624</v>
      </c>
      <c r="F2553" s="250">
        <v>2025.03</v>
      </c>
      <c r="G2553" s="76">
        <v>173124531434.84286</v>
      </c>
      <c r="H2553" s="46">
        <v>12153042.95295158</v>
      </c>
      <c r="I2553" s="76">
        <v>399082404469.91095</v>
      </c>
      <c r="J2553" s="56">
        <v>0.42746705143449382</v>
      </c>
      <c r="K2553" s="76">
        <v>14713148512.141521</v>
      </c>
      <c r="L2553" s="76">
        <v>26132699024.376156</v>
      </c>
      <c r="M2553" s="76">
        <v>142028729225.68527</v>
      </c>
      <c r="N2553" s="76">
        <v>75227305782.883102</v>
      </c>
      <c r="O2553" s="76">
        <v>42257.137260336298</v>
      </c>
      <c r="P2553" s="46">
        <v>441692.08959814021</v>
      </c>
      <c r="Q2553" s="46">
        <v>284050.34004121914</v>
      </c>
      <c r="R2553" s="76">
        <v>875619929380.35449</v>
      </c>
      <c r="S2553" s="56">
        <v>0.57327497583824583</v>
      </c>
      <c r="T2553" s="56">
        <v>0.37617135349753389</v>
      </c>
      <c r="U2553" s="46">
        <v>16.093366606711086</v>
      </c>
      <c r="V2553" s="76">
        <v>5920586883410.0957</v>
      </c>
      <c r="W2553" s="84">
        <v>1868.8311695094756</v>
      </c>
      <c r="X2553" s="82">
        <v>4.4819885828315982E-2</v>
      </c>
      <c r="Y2553" s="476">
        <v>2.0000000000000001E-4</v>
      </c>
    </row>
    <row r="2554" spans="1:25" x14ac:dyDescent="0.2">
      <c r="A2554" s="475">
        <v>2550</v>
      </c>
      <c r="B2554" s="56">
        <v>0.39694656087238944</v>
      </c>
      <c r="C2554" s="46">
        <v>6922.8364785077629</v>
      </c>
      <c r="D2554" s="56">
        <v>1.0395244240156425</v>
      </c>
      <c r="E2554" s="56">
        <v>0.34529433733400205</v>
      </c>
      <c r="F2554" s="250">
        <v>2024.28</v>
      </c>
      <c r="G2554" s="76">
        <v>262653985763.86774</v>
      </c>
      <c r="H2554" s="46">
        <v>29291852.019934427</v>
      </c>
      <c r="I2554" s="76">
        <v>572930603867.88171</v>
      </c>
      <c r="J2554" s="56">
        <v>0.17993102150256324</v>
      </c>
      <c r="K2554" s="76">
        <v>10001757163.900631</v>
      </c>
      <c r="L2554" s="76">
        <v>0</v>
      </c>
      <c r="M2554" s="76">
        <v>243836081395.46921</v>
      </c>
      <c r="N2554" s="76">
        <v>3477387400.0405869</v>
      </c>
      <c r="O2554" s="76">
        <v>32790.547231370023</v>
      </c>
      <c r="P2554" s="46">
        <v>75109.11702994685</v>
      </c>
      <c r="Q2554" s="46">
        <v>13340.529257486713</v>
      </c>
      <c r="R2554" s="76">
        <v>1196068502617.012</v>
      </c>
      <c r="S2554" s="56">
        <v>0.49789462337027068</v>
      </c>
      <c r="T2554" s="56">
        <v>0.26027790403465995</v>
      </c>
      <c r="U2554" s="46">
        <v>18.023730863269758</v>
      </c>
      <c r="V2554" s="76">
        <v>5972800353696.3018</v>
      </c>
      <c r="W2554" s="84">
        <v>1884.4610921192782</v>
      </c>
      <c r="X2554" s="82">
        <v>4.1942235903090264E-2</v>
      </c>
      <c r="Y2554" s="476">
        <v>2.0000000000000001E-4</v>
      </c>
    </row>
    <row r="2555" spans="1:25" x14ac:dyDescent="0.2">
      <c r="A2555" s="475">
        <v>2551</v>
      </c>
      <c r="B2555" s="56">
        <v>0.64183900533647864</v>
      </c>
      <c r="C2555" s="46">
        <v>1500</v>
      </c>
      <c r="D2555" s="56">
        <v>0.70741519900640082</v>
      </c>
      <c r="E2555" s="56">
        <v>0.15159314473836216</v>
      </c>
      <c r="F2555" s="250">
        <v>2024.69</v>
      </c>
      <c r="G2555" s="76">
        <v>190695378452.38113</v>
      </c>
      <c r="H2555" s="46">
        <v>17561086.813043796</v>
      </c>
      <c r="I2555" s="76">
        <v>599169470613.62634</v>
      </c>
      <c r="J2555" s="56">
        <v>0.4863791452713826</v>
      </c>
      <c r="K2555" s="76">
        <v>19615069192.194664</v>
      </c>
      <c r="L2555" s="76">
        <v>0</v>
      </c>
      <c r="M2555" s="76">
        <v>164618048603.76395</v>
      </c>
      <c r="N2555" s="76">
        <v>46987722421.018585</v>
      </c>
      <c r="O2555" s="76">
        <v>32743.071702863679</v>
      </c>
      <c r="P2555" s="46">
        <v>303899.5227773207</v>
      </c>
      <c r="Q2555" s="46">
        <v>173563.54168292636</v>
      </c>
      <c r="R2555" s="76">
        <v>1055226829358.099</v>
      </c>
      <c r="S2555" s="56">
        <v>0.58838263296113702</v>
      </c>
      <c r="T2555" s="56">
        <v>0.40719607897598681</v>
      </c>
      <c r="U2555" s="46">
        <v>15.616551553693663</v>
      </c>
      <c r="V2555" s="76">
        <v>7571298000617.5371</v>
      </c>
      <c r="W2555" s="84">
        <v>2391.0191356572</v>
      </c>
      <c r="X2555" s="82">
        <v>4.5566309872618442E-2</v>
      </c>
      <c r="Y2555" s="476">
        <v>2.0000000000000001E-4</v>
      </c>
    </row>
    <row r="2556" spans="1:25" x14ac:dyDescent="0.2">
      <c r="A2556" s="475">
        <v>2552</v>
      </c>
      <c r="B2556" s="56">
        <v>0.41245431731145782</v>
      </c>
      <c r="C2556" s="46">
        <v>1500</v>
      </c>
      <c r="D2556" s="56">
        <v>1.0550923344634098</v>
      </c>
      <c r="E2556" s="56">
        <v>0.62545725007507502</v>
      </c>
      <c r="F2556" s="250">
        <v>2023.75</v>
      </c>
      <c r="G2556" s="76">
        <v>350746564053.49188</v>
      </c>
      <c r="H2556" s="46">
        <v>37251746.077114224</v>
      </c>
      <c r="I2556" s="76">
        <v>511927960174.2218</v>
      </c>
      <c r="J2556" s="56">
        <v>-0.19002817316916287</v>
      </c>
      <c r="K2556" s="76">
        <v>7498748601.5394058</v>
      </c>
      <c r="L2556" s="76">
        <v>0</v>
      </c>
      <c r="M2556" s="76">
        <v>381345806801.55084</v>
      </c>
      <c r="N2556" s="76">
        <v>9524054747.2998066</v>
      </c>
      <c r="O2556" s="76">
        <v>25361.291297026699</v>
      </c>
      <c r="P2556" s="46">
        <v>101465.43749999904</v>
      </c>
      <c r="Q2556" s="46">
        <v>33113.812499999352</v>
      </c>
      <c r="R2556" s="76">
        <v>1316497233549.0437</v>
      </c>
      <c r="S2556" s="56">
        <v>0.40958886463092442</v>
      </c>
      <c r="T2556" s="56">
        <v>0.14572252875328359</v>
      </c>
      <c r="U2556" s="46">
        <v>35.815728320097016</v>
      </c>
      <c r="V2556" s="76">
        <v>7303201972259.7568</v>
      </c>
      <c r="W2556" s="84">
        <v>2305.4678126644408</v>
      </c>
      <c r="X2556" s="82">
        <v>2.1288072951056794E-2</v>
      </c>
      <c r="Y2556" s="476">
        <v>2.0000000000000001E-4</v>
      </c>
    </row>
    <row r="2557" spans="1:25" x14ac:dyDescent="0.2">
      <c r="A2557" s="475">
        <v>2553</v>
      </c>
      <c r="B2557" s="56">
        <v>0.45397160262599495</v>
      </c>
      <c r="C2557" s="46">
        <v>1500</v>
      </c>
      <c r="D2557" s="56">
        <v>0.54403960520071482</v>
      </c>
      <c r="E2557" s="56">
        <v>0.55064072298826461</v>
      </c>
      <c r="F2557" s="250">
        <v>2023.93</v>
      </c>
      <c r="G2557" s="76">
        <v>296283345540.12433</v>
      </c>
      <c r="H2557" s="46">
        <v>11284914.790152108</v>
      </c>
      <c r="I2557" s="76">
        <v>375537212792.58179</v>
      </c>
      <c r="J2557" s="56">
        <v>0.45397160262599501</v>
      </c>
      <c r="K2557" s="76">
        <v>9741828334.2678566</v>
      </c>
      <c r="L2557" s="76">
        <v>0</v>
      </c>
      <c r="M2557" s="76">
        <v>362855482602.6684</v>
      </c>
      <c r="N2557" s="76">
        <v>21082376130.539749</v>
      </c>
      <c r="O2557" s="76">
        <v>25854.195736093901</v>
      </c>
      <c r="P2557" s="46">
        <v>181300.57076630951</v>
      </c>
      <c r="Q2557" s="46">
        <v>86508.987091107527</v>
      </c>
      <c r="R2557" s="76">
        <v>1031729420290.2075</v>
      </c>
      <c r="S2557" s="56">
        <v>0.66037435580673853</v>
      </c>
      <c r="T2557" s="56">
        <v>0.40632690744303573</v>
      </c>
      <c r="U2557" s="46">
        <v>17.197818063979771</v>
      </c>
      <c r="V2557" s="76">
        <v>8072047253105.7725</v>
      </c>
      <c r="W2557" s="84">
        <v>2549.0456966251813</v>
      </c>
      <c r="X2557" s="82">
        <v>4.1600115440665726E-2</v>
      </c>
      <c r="Y2557" s="476">
        <v>2.0000000000000001E-4</v>
      </c>
    </row>
    <row r="2558" spans="1:25" x14ac:dyDescent="0.2">
      <c r="A2558" s="475">
        <v>2554</v>
      </c>
      <c r="B2558" s="56">
        <v>0.42943471100665748</v>
      </c>
      <c r="C2558" s="46">
        <v>4876.1715380549986</v>
      </c>
      <c r="D2558" s="56">
        <v>0.73447620889025333</v>
      </c>
      <c r="E2558" s="56">
        <v>0.26234508922259026</v>
      </c>
      <c r="F2558" s="250">
        <v>2025.54</v>
      </c>
      <c r="G2558" s="76">
        <v>227098516777.70837</v>
      </c>
      <c r="H2558" s="46">
        <v>17260275.482905064</v>
      </c>
      <c r="I2558" s="76">
        <v>563278461332.8938</v>
      </c>
      <c r="J2558" s="56">
        <v>0.42943471100665742</v>
      </c>
      <c r="K2558" s="76">
        <v>13815687341.896124</v>
      </c>
      <c r="L2558" s="76">
        <v>1006200711.0888813</v>
      </c>
      <c r="M2558" s="76">
        <v>129130121799.18571</v>
      </c>
      <c r="N2558" s="76">
        <v>36363136641.229797</v>
      </c>
      <c r="O2558" s="76">
        <v>23864.311175009512</v>
      </c>
      <c r="P2558" s="46">
        <v>268230.17054794158</v>
      </c>
      <c r="Q2558" s="46">
        <v>146185.11007976561</v>
      </c>
      <c r="R2558" s="76">
        <v>1074256055265.156</v>
      </c>
      <c r="S2558" s="56">
        <v>0.58356095681300613</v>
      </c>
      <c r="T2558" s="56">
        <v>0.41148755208673377</v>
      </c>
      <c r="U2558" s="46">
        <v>16.034813104576514</v>
      </c>
      <c r="V2558" s="76">
        <v>7911219865595.6855</v>
      </c>
      <c r="W2558" s="84">
        <v>2497.4001035267788</v>
      </c>
      <c r="X2558" s="82">
        <v>4.4961509996372148E-2</v>
      </c>
      <c r="Y2558" s="476">
        <v>2.0000000000000001E-4</v>
      </c>
    </row>
    <row r="2559" spans="1:25" x14ac:dyDescent="0.2">
      <c r="A2559" s="475">
        <v>2555</v>
      </c>
      <c r="B2559" s="56">
        <v>0.54629519687436512</v>
      </c>
      <c r="C2559" s="46">
        <v>1500</v>
      </c>
      <c r="D2559" s="56">
        <v>0.70149847043728442</v>
      </c>
      <c r="E2559" s="56">
        <v>0.38780923221914587</v>
      </c>
      <c r="F2559" s="250">
        <v>2026.16</v>
      </c>
      <c r="G2559" s="76">
        <v>147886154061.26511</v>
      </c>
      <c r="H2559" s="46">
        <v>17722330.135610364</v>
      </c>
      <c r="I2559" s="76">
        <v>505963813274.0199</v>
      </c>
      <c r="J2559" s="56">
        <v>0.44255159945462719</v>
      </c>
      <c r="K2559" s="76">
        <v>39190288104.04203</v>
      </c>
      <c r="L2559" s="76">
        <v>98664104625.013672</v>
      </c>
      <c r="M2559" s="76">
        <v>71660162100.294037</v>
      </c>
      <c r="N2559" s="76">
        <v>66095445415.139908</v>
      </c>
      <c r="O2559" s="76">
        <v>16695.461755102137</v>
      </c>
      <c r="P2559" s="46">
        <v>432038.78421630076</v>
      </c>
      <c r="Q2559" s="46">
        <v>272895.13661498204</v>
      </c>
      <c r="R2559" s="76">
        <v>913843710873.77197</v>
      </c>
      <c r="S2559" s="56">
        <v>0.55514137733142843</v>
      </c>
      <c r="T2559" s="56">
        <v>0.38951633432957183</v>
      </c>
      <c r="U2559" s="46">
        <v>15.270270976758622</v>
      </c>
      <c r="V2559" s="76">
        <v>6088262521771.3789</v>
      </c>
      <c r="W2559" s="84">
        <v>1921.6877092399952</v>
      </c>
      <c r="X2559" s="82">
        <v>4.6961114525951114E-2</v>
      </c>
      <c r="Y2559" s="476">
        <v>2.0000000000000001E-4</v>
      </c>
    </row>
    <row r="2560" spans="1:25" x14ac:dyDescent="0.2">
      <c r="A2560" s="475">
        <v>2556</v>
      </c>
      <c r="B2560" s="56">
        <v>0.49548446239672816</v>
      </c>
      <c r="C2560" s="46">
        <v>4437.3251577440424</v>
      </c>
      <c r="D2560" s="56">
        <v>1.0594408360601471</v>
      </c>
      <c r="E2560" s="56">
        <v>0.51858959720961662</v>
      </c>
      <c r="F2560" s="250">
        <v>2023.75</v>
      </c>
      <c r="G2560" s="76">
        <v>902906693789.84338</v>
      </c>
      <c r="H2560" s="46">
        <v>34330741.506707691</v>
      </c>
      <c r="I2560" s="76">
        <v>609869908411.04883</v>
      </c>
      <c r="J2560" s="56">
        <v>-1.4023098129443134E-2</v>
      </c>
      <c r="K2560" s="76">
        <v>13666615438.209555</v>
      </c>
      <c r="L2560" s="76">
        <v>0</v>
      </c>
      <c r="M2560" s="76">
        <v>730787879515.61169</v>
      </c>
      <c r="N2560" s="76">
        <v>114640049136.22639</v>
      </c>
      <c r="O2560" s="76">
        <v>22170.549823002893</v>
      </c>
      <c r="P2560" s="46">
        <v>572838.07045210467</v>
      </c>
      <c r="Q2560" s="46">
        <v>373456.84432124946</v>
      </c>
      <c r="R2560" s="76">
        <v>2424224079643.812</v>
      </c>
      <c r="S2560" s="56">
        <v>0.56748954840451338</v>
      </c>
      <c r="T2560" s="56">
        <v>0.36832219572722574</v>
      </c>
      <c r="U2560" s="46">
        <v>19.995017098771644</v>
      </c>
      <c r="V2560" s="76">
        <v>19247218220456.402</v>
      </c>
      <c r="W2560" s="84">
        <v>6079.6350423206513</v>
      </c>
      <c r="X2560" s="82">
        <v>3.7005769190829589E-2</v>
      </c>
      <c r="Y2560" s="476">
        <v>2.0000000000000001E-4</v>
      </c>
    </row>
    <row r="2561" spans="1:25" x14ac:dyDescent="0.2">
      <c r="A2561" s="475">
        <v>2557</v>
      </c>
      <c r="B2561" s="56">
        <v>0.32063559575780309</v>
      </c>
      <c r="C2561" s="46">
        <v>4670.6879678836431</v>
      </c>
      <c r="D2561" s="56">
        <v>0.64948158276595624</v>
      </c>
      <c r="E2561" s="56">
        <v>0.62481286165682948</v>
      </c>
      <c r="F2561" s="250">
        <v>2024.15</v>
      </c>
      <c r="G2561" s="76">
        <v>197322275075.95877</v>
      </c>
      <c r="H2561" s="46">
        <v>14045497.467824176</v>
      </c>
      <c r="I2561" s="76">
        <v>321797320230.71185</v>
      </c>
      <c r="J2561" s="56">
        <v>0.23251213796189285</v>
      </c>
      <c r="K2561" s="76">
        <v>4776071020.8955183</v>
      </c>
      <c r="L2561" s="76">
        <v>0</v>
      </c>
      <c r="M2561" s="76">
        <v>145046801796.84351</v>
      </c>
      <c r="N2561" s="76">
        <v>68709738358.862717</v>
      </c>
      <c r="O2561" s="76">
        <v>27453.400356466744</v>
      </c>
      <c r="P2561" s="46">
        <v>428623.39078525419</v>
      </c>
      <c r="Q2561" s="46">
        <v>271753.26511350973</v>
      </c>
      <c r="R2561" s="76">
        <v>773669444949.71362</v>
      </c>
      <c r="S2561" s="56">
        <v>0.51006782422409669</v>
      </c>
      <c r="T2561" s="56">
        <v>0.31166047500621774</v>
      </c>
      <c r="U2561" s="46">
        <v>17.87652250427189</v>
      </c>
      <c r="V2561" s="76">
        <v>4714685766656.5283</v>
      </c>
      <c r="W2561" s="84">
        <v>1487.8628150702311</v>
      </c>
      <c r="X2561" s="82">
        <v>4.1190113531337114E-2</v>
      </c>
      <c r="Y2561" s="476">
        <v>2.0000000000000001E-4</v>
      </c>
    </row>
    <row r="2562" spans="1:25" x14ac:dyDescent="0.2">
      <c r="A2562" s="475">
        <v>2558</v>
      </c>
      <c r="B2562" s="56">
        <v>0.67557615365684609</v>
      </c>
      <c r="C2562" s="46">
        <v>2622.6193406910452</v>
      </c>
      <c r="D2562" s="56">
        <v>0.75988559531103994</v>
      </c>
      <c r="E2562" s="56">
        <v>0.43440449974711332</v>
      </c>
      <c r="F2562" s="250">
        <v>2025.46</v>
      </c>
      <c r="G2562" s="76">
        <v>127518364467.89755</v>
      </c>
      <c r="H2562" s="46">
        <v>19527620.06617561</v>
      </c>
      <c r="I2562" s="76">
        <v>351745340463.22925</v>
      </c>
      <c r="J2562" s="56">
        <v>0.16322267930211287</v>
      </c>
      <c r="K2562" s="76">
        <v>10825006506.335724</v>
      </c>
      <c r="L2562" s="76">
        <v>6429511845.2194166</v>
      </c>
      <c r="M2562" s="76">
        <v>91257216138.777954</v>
      </c>
      <c r="N2562" s="76">
        <v>65955691522.68734</v>
      </c>
      <c r="O2562" s="76">
        <v>23473.083287717353</v>
      </c>
      <c r="P2562" s="46">
        <v>452707.92486688186</v>
      </c>
      <c r="Q2562" s="46">
        <v>287456.54505805101</v>
      </c>
      <c r="R2562" s="76">
        <v>743099969403.79626</v>
      </c>
      <c r="S2562" s="56">
        <v>0.44542035012040865</v>
      </c>
      <c r="T2562" s="56">
        <v>0.20586029714705209</v>
      </c>
      <c r="U2562" s="46">
        <v>17.880834288138782</v>
      </c>
      <c r="V2562" s="76">
        <v>2988385256159.1348</v>
      </c>
      <c r="W2562" s="84">
        <v>942.50333909289066</v>
      </c>
      <c r="X2562" s="82">
        <v>4.156860218891887E-2</v>
      </c>
      <c r="Y2562" s="476">
        <v>2.0000000000000001E-4</v>
      </c>
    </row>
    <row r="2563" spans="1:25" x14ac:dyDescent="0.2">
      <c r="A2563" s="475">
        <v>2559</v>
      </c>
      <c r="B2563" s="56">
        <v>0.47399346823257554</v>
      </c>
      <c r="C2563" s="46">
        <v>3034.8756348404136</v>
      </c>
      <c r="D2563" s="56">
        <v>0.61963022120183453</v>
      </c>
      <c r="E2563" s="56">
        <v>0.10143490464049881</v>
      </c>
      <c r="F2563" s="250">
        <v>2025.48</v>
      </c>
      <c r="G2563" s="76">
        <v>224876918900.31366</v>
      </c>
      <c r="H2563" s="46">
        <v>13178494.263170157</v>
      </c>
      <c r="I2563" s="76">
        <v>397410228108.16632</v>
      </c>
      <c r="J2563" s="56">
        <v>0.46769504764550074</v>
      </c>
      <c r="K2563" s="76">
        <v>9510838405.82197</v>
      </c>
      <c r="L2563" s="76">
        <v>3688278459.6638498</v>
      </c>
      <c r="M2563" s="76">
        <v>148859241732.18231</v>
      </c>
      <c r="N2563" s="76">
        <v>37643982437.607628</v>
      </c>
      <c r="O2563" s="76">
        <v>22564.474303139665</v>
      </c>
      <c r="P2563" s="46">
        <v>293931.83344781701</v>
      </c>
      <c r="Q2563" s="46">
        <v>168080.11490971819</v>
      </c>
      <c r="R2563" s="76">
        <v>881139438557.43213</v>
      </c>
      <c r="S2563" s="56">
        <v>0.62151801651572935</v>
      </c>
      <c r="T2563" s="56">
        <v>0.4222502068319493</v>
      </c>
      <c r="U2563" s="46">
        <v>16.595094360705154</v>
      </c>
      <c r="V2563" s="76">
        <v>6840596478473.8496</v>
      </c>
      <c r="W2563" s="84">
        <v>2159.45894014035</v>
      </c>
      <c r="X2563" s="82">
        <v>4.3631882765223777E-2</v>
      </c>
      <c r="Y2563" s="476">
        <v>2.0000000000000001E-4</v>
      </c>
    </row>
    <row r="2564" spans="1:25" x14ac:dyDescent="0.2">
      <c r="A2564" s="475">
        <v>2560</v>
      </c>
      <c r="B2564" s="56">
        <v>0.49477169565985996</v>
      </c>
      <c r="C2564" s="46">
        <v>5643.4923234630132</v>
      </c>
      <c r="D2564" s="56">
        <v>0.77353684345534501</v>
      </c>
      <c r="E2564" s="56">
        <v>0.52761124080311994</v>
      </c>
      <c r="F2564" s="250">
        <v>2023.92</v>
      </c>
      <c r="G2564" s="76">
        <v>273672289806.03342</v>
      </c>
      <c r="H2564" s="46">
        <v>18846719.664503824</v>
      </c>
      <c r="I2564" s="76">
        <v>540589985675.02356</v>
      </c>
      <c r="J2564" s="56">
        <v>0.4158063056135386</v>
      </c>
      <c r="K2564" s="76">
        <v>12999428156.583391</v>
      </c>
      <c r="L2564" s="76">
        <v>0</v>
      </c>
      <c r="M2564" s="76">
        <v>293777930448.35492</v>
      </c>
      <c r="N2564" s="76">
        <v>39046108285.713638</v>
      </c>
      <c r="O2564" s="76">
        <v>25428.870520295979</v>
      </c>
      <c r="P2564" s="46">
        <v>280615.45332626213</v>
      </c>
      <c r="Q2564" s="46">
        <v>154567.11035709974</v>
      </c>
      <c r="R2564" s="76">
        <v>1194782527778.2151</v>
      </c>
      <c r="S2564" s="56">
        <v>0.60624161315218417</v>
      </c>
      <c r="T2564" s="56">
        <v>0.39190198935348941</v>
      </c>
      <c r="U2564" s="46">
        <v>16.457701310463371</v>
      </c>
      <c r="V2564" s="76">
        <v>8550683361974.8193</v>
      </c>
      <c r="W2564" s="84">
        <v>2699.1015799271127</v>
      </c>
      <c r="X2564" s="82">
        <v>4.411269986808182E-2</v>
      </c>
      <c r="Y2564" s="476">
        <v>2.0000000000000001E-4</v>
      </c>
    </row>
    <row r="2565" spans="1:25" x14ac:dyDescent="0.2">
      <c r="A2565" s="475">
        <v>2561</v>
      </c>
      <c r="B2565" s="56">
        <v>0.55022113250649618</v>
      </c>
      <c r="C2565" s="46">
        <v>3435.2314499669192</v>
      </c>
      <c r="D2565" s="56">
        <v>0.49325022159209908</v>
      </c>
      <c r="E2565" s="56">
        <v>0.25271573237521205</v>
      </c>
      <c r="F2565" s="250">
        <v>2023.75</v>
      </c>
      <c r="G2565" s="76">
        <v>228170259092.98859</v>
      </c>
      <c r="H2565" s="46">
        <v>9940297.5317662582</v>
      </c>
      <c r="I2565" s="76">
        <v>293078051868.49982</v>
      </c>
      <c r="J2565" s="56">
        <v>0.38209965952988312</v>
      </c>
      <c r="K2565" s="76">
        <v>7026147311.0439644</v>
      </c>
      <c r="L2565" s="76">
        <v>0</v>
      </c>
      <c r="M2565" s="76">
        <v>239899782594.96158</v>
      </c>
      <c r="N2565" s="76">
        <v>10175310547.234577</v>
      </c>
      <c r="O2565" s="76">
        <v>33708.75171870862</v>
      </c>
      <c r="P2565" s="46">
        <v>113297.88003001141</v>
      </c>
      <c r="Q2565" s="46">
        <v>40747.799778759618</v>
      </c>
      <c r="R2565" s="76">
        <v>795546356751.79321</v>
      </c>
      <c r="S2565" s="56">
        <v>0.63616963069119548</v>
      </c>
      <c r="T2565" s="56">
        <v>0.38859545761150627</v>
      </c>
      <c r="U2565" s="46">
        <v>17.388216704247668</v>
      </c>
      <c r="V2565" s="76">
        <v>5969033813443.2197</v>
      </c>
      <c r="W2565" s="84">
        <v>1884.2856866345217</v>
      </c>
      <c r="X2565" s="82">
        <v>4.1608266200940235E-2</v>
      </c>
      <c r="Y2565" s="476">
        <v>2.0000000000000001E-4</v>
      </c>
    </row>
    <row r="2566" spans="1:25" x14ac:dyDescent="0.2">
      <c r="A2566" s="475">
        <v>2562</v>
      </c>
      <c r="B2566" s="56">
        <v>0.52597229340165719</v>
      </c>
      <c r="C2566" s="46">
        <v>3023.2650098452359</v>
      </c>
      <c r="D2566" s="56">
        <v>1.0056989584776412</v>
      </c>
      <c r="E2566" s="56">
        <v>0.60789517661409664</v>
      </c>
      <c r="F2566" s="250">
        <v>2023.86</v>
      </c>
      <c r="G2566" s="76">
        <v>352335651272.29724</v>
      </c>
      <c r="H2566" s="46">
        <v>30846076.108865716</v>
      </c>
      <c r="I2566" s="76">
        <v>702050231162.30652</v>
      </c>
      <c r="J2566" s="56">
        <v>0.33132850806983605</v>
      </c>
      <c r="K2566" s="76">
        <v>16647492574.033766</v>
      </c>
      <c r="L2566" s="76">
        <v>0</v>
      </c>
      <c r="M2566" s="76">
        <v>333389320759.22919</v>
      </c>
      <c r="N2566" s="76">
        <v>14909311966.6749</v>
      </c>
      <c r="O2566" s="76">
        <v>30826.623304472203</v>
      </c>
      <c r="P2566" s="46">
        <v>145194.82073260826</v>
      </c>
      <c r="Q2566" s="46">
        <v>58649.637722296648</v>
      </c>
      <c r="R2566" s="76">
        <v>1427427310580.1353</v>
      </c>
      <c r="S2566" s="56">
        <v>0.56085234325862388</v>
      </c>
      <c r="T2566" s="56">
        <v>0.38191245518139055</v>
      </c>
      <c r="U2566" s="46">
        <v>16.826517190663559</v>
      </c>
      <c r="V2566" s="76">
        <v>10148020601624.926</v>
      </c>
      <c r="W2566" s="84">
        <v>3201.0524167326685</v>
      </c>
      <c r="X2566" s="82">
        <v>4.3041849435615377E-2</v>
      </c>
      <c r="Y2566" s="476">
        <v>2.0000000000000001E-4</v>
      </c>
    </row>
    <row r="2567" spans="1:25" x14ac:dyDescent="0.2">
      <c r="A2567" s="475">
        <v>2563</v>
      </c>
      <c r="B2567" s="56">
        <v>0.55876743427098075</v>
      </c>
      <c r="C2567" s="46">
        <v>2184.0778588074145</v>
      </c>
      <c r="D2567" s="56">
        <v>0.46998509342766964</v>
      </c>
      <c r="E2567" s="56">
        <v>0.35911907773352975</v>
      </c>
      <c r="F2567" s="250">
        <v>2024.9</v>
      </c>
      <c r="G2567" s="76">
        <v>100934707170.23232</v>
      </c>
      <c r="H2567" s="46">
        <v>8905116.5225657355</v>
      </c>
      <c r="I2567" s="76">
        <v>305602374352.31018</v>
      </c>
      <c r="J2567" s="56">
        <v>0.42916560937242243</v>
      </c>
      <c r="K2567" s="76">
        <v>11840089180.69384</v>
      </c>
      <c r="L2567" s="76">
        <v>9540330478.9379101</v>
      </c>
      <c r="M2567" s="76">
        <v>118025509654.30812</v>
      </c>
      <c r="N2567" s="76">
        <v>210786442838.91818</v>
      </c>
      <c r="O2567" s="76">
        <v>33299.773504817087</v>
      </c>
      <c r="P2567" s="46">
        <v>1207946.1623167056</v>
      </c>
      <c r="Q2567" s="46">
        <v>793445.67537537706</v>
      </c>
      <c r="R2567" s="76">
        <v>834089428366.8468</v>
      </c>
      <c r="S2567" s="56">
        <v>0.49981141800793188</v>
      </c>
      <c r="T2567" s="56">
        <v>0.28111703500456164</v>
      </c>
      <c r="U2567" s="46">
        <v>15.505227296913827</v>
      </c>
      <c r="V2567" s="76">
        <v>4075481571502.936</v>
      </c>
      <c r="W2567" s="84">
        <v>1286.3768791299947</v>
      </c>
      <c r="X2567" s="82">
        <v>4.6394266125956742E-2</v>
      </c>
      <c r="Y2567" s="476">
        <v>2.0000000000000001E-4</v>
      </c>
    </row>
    <row r="2568" spans="1:25" x14ac:dyDescent="0.2">
      <c r="A2568" s="475">
        <v>2564</v>
      </c>
      <c r="B2568" s="56">
        <v>0.2860999372033125</v>
      </c>
      <c r="C2568" s="46">
        <v>4037.9198236474244</v>
      </c>
      <c r="D2568" s="56">
        <v>0.86237719982284267</v>
      </c>
      <c r="E2568" s="56">
        <v>0.33454008864719259</v>
      </c>
      <c r="F2568" s="250">
        <v>2024.48</v>
      </c>
      <c r="G2568" s="76">
        <v>141249112002.80234</v>
      </c>
      <c r="H2568" s="46">
        <v>23827019.292291567</v>
      </c>
      <c r="I2568" s="76">
        <v>381841135046.04095</v>
      </c>
      <c r="J2568" s="56">
        <v>-0.18870087587715645</v>
      </c>
      <c r="K2568" s="76">
        <v>13237441487.082882</v>
      </c>
      <c r="L2568" s="76">
        <v>0</v>
      </c>
      <c r="M2568" s="76">
        <v>141493472613.37979</v>
      </c>
      <c r="N2568" s="76">
        <v>95178682960.665619</v>
      </c>
      <c r="O2568" s="76">
        <v>30540.250286469673</v>
      </c>
      <c r="P2568" s="46">
        <v>482066.25066590635</v>
      </c>
      <c r="Q2568" s="46">
        <v>307560.97291548864</v>
      </c>
      <c r="R2568" s="76">
        <v>836314513703.63428</v>
      </c>
      <c r="S2568" s="56">
        <v>0.27526421023097453</v>
      </c>
      <c r="T2568" s="56">
        <v>8.2077144505946983E-2</v>
      </c>
      <c r="U2568" s="46">
        <v>46.381916937588109</v>
      </c>
      <c r="V2568" s="76">
        <v>3265138322659.9834</v>
      </c>
      <c r="W2568" s="84">
        <v>1030.1736511948059</v>
      </c>
      <c r="X2568" s="82">
        <v>1.7065242335007891E-2</v>
      </c>
      <c r="Y2568" s="476">
        <v>2.0000000000000001E-4</v>
      </c>
    </row>
    <row r="2569" spans="1:25" x14ac:dyDescent="0.2">
      <c r="A2569" s="475">
        <v>2565</v>
      </c>
      <c r="B2569" s="56">
        <v>0.44705992334472283</v>
      </c>
      <c r="C2569" s="46">
        <v>3909.6675723097555</v>
      </c>
      <c r="D2569" s="56">
        <v>1.1475913370215201</v>
      </c>
      <c r="E2569" s="56">
        <v>0.7</v>
      </c>
      <c r="F2569" s="250">
        <v>2026.01</v>
      </c>
      <c r="G2569" s="76">
        <v>159424986513.63309</v>
      </c>
      <c r="H2569" s="46">
        <v>37005811.120388448</v>
      </c>
      <c r="I2569" s="76">
        <v>460427417910.75684</v>
      </c>
      <c r="J2569" s="56">
        <v>-0.17886391911657218</v>
      </c>
      <c r="K2569" s="76">
        <v>14498666490.46171</v>
      </c>
      <c r="L2569" s="76">
        <v>20568309157.625153</v>
      </c>
      <c r="M2569" s="76">
        <v>78454535935.056091</v>
      </c>
      <c r="N2569" s="76">
        <v>24797399875.039623</v>
      </c>
      <c r="O2569" s="76">
        <v>20101.881653366843</v>
      </c>
      <c r="P2569" s="46">
        <v>269244.71140007774</v>
      </c>
      <c r="Q2569" s="46">
        <v>98158.573661351649</v>
      </c>
      <c r="R2569" s="76">
        <v>808205216104.49036</v>
      </c>
      <c r="S2569" s="56">
        <v>0.22181427438218496</v>
      </c>
      <c r="T2569" s="56">
        <v>8.1991026579116569E-2</v>
      </c>
      <c r="U2569" s="46">
        <v>52.08391289237268</v>
      </c>
      <c r="V2569" s="76">
        <v>3485265000897.811</v>
      </c>
      <c r="W2569" s="84">
        <v>1100.6608998259601</v>
      </c>
      <c r="X2569" s="82">
        <v>1.5358808237468945E-2</v>
      </c>
      <c r="Y2569" s="476">
        <v>2.0000000000000001E-4</v>
      </c>
    </row>
    <row r="2570" spans="1:25" x14ac:dyDescent="0.2">
      <c r="A2570" s="475">
        <v>2566</v>
      </c>
      <c r="B2570" s="56">
        <v>0.45680296266474696</v>
      </c>
      <c r="C2570" s="46">
        <v>9029.9806671358747</v>
      </c>
      <c r="D2570" s="56">
        <v>1.1274947840266147</v>
      </c>
      <c r="E2570" s="56">
        <v>0.59606286923983298</v>
      </c>
      <c r="F2570" s="250">
        <v>2026.59</v>
      </c>
      <c r="G2570" s="76">
        <v>191328459490.25854</v>
      </c>
      <c r="H2570" s="46">
        <v>24315148.541981533</v>
      </c>
      <c r="I2570" s="76">
        <v>618885754405.05017</v>
      </c>
      <c r="J2570" s="56">
        <v>0.41701704445759202</v>
      </c>
      <c r="K2570" s="76">
        <v>37494186109.050529</v>
      </c>
      <c r="L2570" s="76">
        <v>60677590641.911125</v>
      </c>
      <c r="M2570" s="76">
        <v>41435325585.49157</v>
      </c>
      <c r="N2570" s="76">
        <v>3152547278.1986394</v>
      </c>
      <c r="O2570" s="76">
        <v>29435.88317635933</v>
      </c>
      <c r="P2570" s="46">
        <v>77410.773529272352</v>
      </c>
      <c r="Q2570" s="46">
        <v>13915.94338231809</v>
      </c>
      <c r="R2570" s="76">
        <v>964447593541.10779</v>
      </c>
      <c r="S2570" s="56">
        <v>0.54452850830170108</v>
      </c>
      <c r="T2570" s="56">
        <v>0.42222172426381621</v>
      </c>
      <c r="U2570" s="46">
        <v>15.652908769036749</v>
      </c>
      <c r="V2570" s="76">
        <v>6893616112080.8516</v>
      </c>
      <c r="W2570" s="84">
        <v>2176.3252915950516</v>
      </c>
      <c r="X2570" s="82">
        <v>4.759702625184694E-2</v>
      </c>
      <c r="Y2570" s="476">
        <v>2.0000000000000001E-4</v>
      </c>
    </row>
    <row r="2571" spans="1:25" x14ac:dyDescent="0.2">
      <c r="A2571" s="475">
        <v>2567</v>
      </c>
      <c r="B2571" s="56">
        <v>0.56105029819115804</v>
      </c>
      <c r="C2571" s="46">
        <v>8623.6887643892915</v>
      </c>
      <c r="D2571" s="56">
        <v>0.68309342297837639</v>
      </c>
      <c r="E2571" s="56">
        <v>0.38648516298117541</v>
      </c>
      <c r="F2571" s="250">
        <v>2025.39</v>
      </c>
      <c r="G2571" s="76">
        <v>158568069473.69699</v>
      </c>
      <c r="H2571" s="46">
        <v>14628103.467030028</v>
      </c>
      <c r="I2571" s="76">
        <v>398901919657.59058</v>
      </c>
      <c r="J2571" s="56">
        <v>0.35319976442429046</v>
      </c>
      <c r="K2571" s="76">
        <v>16865170514.156195</v>
      </c>
      <c r="L2571" s="76">
        <v>20580893471.890488</v>
      </c>
      <c r="M2571" s="76">
        <v>145255274104.27847</v>
      </c>
      <c r="N2571" s="76">
        <v>48292037711.777344</v>
      </c>
      <c r="O2571" s="76">
        <v>21116.482740477855</v>
      </c>
      <c r="P2571" s="46">
        <v>328799.38312103308</v>
      </c>
      <c r="Q2571" s="46">
        <v>193114.64992815923</v>
      </c>
      <c r="R2571" s="76">
        <v>841351339675.8783</v>
      </c>
      <c r="S2571" s="56">
        <v>0.5448896055259066</v>
      </c>
      <c r="T2571" s="56">
        <v>0.31608708287408432</v>
      </c>
      <c r="U2571" s="46">
        <v>16.508920493086876</v>
      </c>
      <c r="V2571" s="76">
        <v>4818940540892.2344</v>
      </c>
      <c r="W2571" s="84">
        <v>1521.2978085497189</v>
      </c>
      <c r="X2571" s="82">
        <v>4.4447693441992536E-2</v>
      </c>
      <c r="Y2571" s="476">
        <v>2.0000000000000001E-4</v>
      </c>
    </row>
    <row r="2572" spans="1:25" x14ac:dyDescent="0.2">
      <c r="A2572" s="475">
        <v>2568</v>
      </c>
      <c r="B2572" s="56">
        <v>0.52230184205065566</v>
      </c>
      <c r="C2572" s="46">
        <v>3989.3785702394939</v>
      </c>
      <c r="D2572" s="56">
        <v>0.91178389649120262</v>
      </c>
      <c r="E2572" s="56">
        <v>0.39123194902333513</v>
      </c>
      <c r="F2572" s="250">
        <v>2024.77</v>
      </c>
      <c r="G2572" s="76">
        <v>383696884382.44269</v>
      </c>
      <c r="H2572" s="46">
        <v>25054343.269789845</v>
      </c>
      <c r="I2572" s="76">
        <v>518901185602.15399</v>
      </c>
      <c r="J2572" s="56">
        <v>0.15481852029615051</v>
      </c>
      <c r="K2572" s="76">
        <v>16971341892.456509</v>
      </c>
      <c r="L2572" s="76">
        <v>17130437858.506493</v>
      </c>
      <c r="M2572" s="76">
        <v>331792682066.28058</v>
      </c>
      <c r="N2572" s="76">
        <v>42655753911.680382</v>
      </c>
      <c r="O2572" s="76">
        <v>31717.651546278583</v>
      </c>
      <c r="P2572" s="46">
        <v>279458.49792663998</v>
      </c>
      <c r="Q2572" s="46">
        <v>150778.03349020251</v>
      </c>
      <c r="R2572" s="76">
        <v>1459519385164.9502</v>
      </c>
      <c r="S2572" s="56">
        <v>0.54922065154783473</v>
      </c>
      <c r="T2572" s="56">
        <v>0.29237090985473252</v>
      </c>
      <c r="U2572" s="46">
        <v>18.343437005708996</v>
      </c>
      <c r="V2572" s="76">
        <v>8431421814369.8613</v>
      </c>
      <c r="W2572" s="84">
        <v>2659.7409080883999</v>
      </c>
      <c r="X2572" s="82">
        <v>4.0673593882751158E-2</v>
      </c>
      <c r="Y2572" s="476">
        <v>2.0000000000000001E-4</v>
      </c>
    </row>
    <row r="2573" spans="1:25" x14ac:dyDescent="0.2">
      <c r="A2573" s="475">
        <v>2569</v>
      </c>
      <c r="B2573" s="56">
        <v>0.53477698139512786</v>
      </c>
      <c r="C2573" s="46">
        <v>6349.4238750463937</v>
      </c>
      <c r="D2573" s="56">
        <v>0.68381075775151012</v>
      </c>
      <c r="E2573" s="56">
        <v>0.37333331254389246</v>
      </c>
      <c r="F2573" s="250">
        <v>2025.38</v>
      </c>
      <c r="G2573" s="76">
        <v>85906155373.223328</v>
      </c>
      <c r="H2573" s="46">
        <v>14702144.650372069</v>
      </c>
      <c r="I2573" s="76">
        <v>487269602490.51898</v>
      </c>
      <c r="J2573" s="56">
        <v>0.50406302421688398</v>
      </c>
      <c r="K2573" s="76">
        <v>33912692597.110016</v>
      </c>
      <c r="L2573" s="76">
        <v>55063733952.233757</v>
      </c>
      <c r="M2573" s="76">
        <v>50169811942.370934</v>
      </c>
      <c r="N2573" s="76">
        <v>42499577060.044701</v>
      </c>
      <c r="O2573" s="76">
        <v>16092.101667073015</v>
      </c>
      <c r="P2573" s="46">
        <v>316533.0222790729</v>
      </c>
      <c r="Q2573" s="46">
        <v>183725.66311274964</v>
      </c>
      <c r="R2573" s="76">
        <v>730470744221.77551</v>
      </c>
      <c r="S2573" s="56">
        <v>0.54746828094224465</v>
      </c>
      <c r="T2573" s="56">
        <v>0.42816891902091786</v>
      </c>
      <c r="U2573" s="46">
        <v>14.534260763856174</v>
      </c>
      <c r="V2573" s="76">
        <v>5159785969193.2207</v>
      </c>
      <c r="W2573" s="84">
        <v>1627.5749833503851</v>
      </c>
      <c r="X2573" s="82">
        <v>4.8742344731034469E-2</v>
      </c>
      <c r="Y2573" s="476">
        <v>2.0000000000000001E-4</v>
      </c>
    </row>
    <row r="2574" spans="1:25" x14ac:dyDescent="0.2">
      <c r="A2574" s="475">
        <v>2570</v>
      </c>
      <c r="B2574" s="56">
        <v>0.53970546390245377</v>
      </c>
      <c r="C2574" s="46">
        <v>3106.041104817923</v>
      </c>
      <c r="D2574" s="56">
        <v>1.115888121830575</v>
      </c>
      <c r="E2574" s="56">
        <v>0.58441005012595271</v>
      </c>
      <c r="F2574" s="250">
        <v>2025.83</v>
      </c>
      <c r="G2574" s="76">
        <v>342488630783.17542</v>
      </c>
      <c r="H2574" s="46">
        <v>39794736.651002988</v>
      </c>
      <c r="I2574" s="76">
        <v>696121836721.8717</v>
      </c>
      <c r="J2574" s="56">
        <v>0.1147941451396558</v>
      </c>
      <c r="K2574" s="76">
        <v>36373635742.298485</v>
      </c>
      <c r="L2574" s="76">
        <v>70997132540.864487</v>
      </c>
      <c r="M2574" s="76">
        <v>247323652419.57318</v>
      </c>
      <c r="N2574" s="76">
        <v>63776388793.828026</v>
      </c>
      <c r="O2574" s="76">
        <v>24491.1877984618</v>
      </c>
      <c r="P2574" s="46">
        <v>396981.10889408499</v>
      </c>
      <c r="Q2574" s="46">
        <v>234535.23406619887</v>
      </c>
      <c r="R2574" s="76">
        <v>1478351407166.6465</v>
      </c>
      <c r="S2574" s="56">
        <v>0.44675035127206791</v>
      </c>
      <c r="T2574" s="56">
        <v>0.24278459634240598</v>
      </c>
      <c r="U2574" s="46">
        <v>19.27108924760098</v>
      </c>
      <c r="V2574" s="76">
        <v>7456667284041.0273</v>
      </c>
      <c r="W2574" s="84">
        <v>2351.7696713419632</v>
      </c>
      <c r="X2574" s="82">
        <v>3.8732733902306159E-2</v>
      </c>
      <c r="Y2574" s="476">
        <v>2.0000000000000001E-4</v>
      </c>
    </row>
    <row r="2575" spans="1:25" x14ac:dyDescent="0.2">
      <c r="A2575" s="475">
        <v>2571</v>
      </c>
      <c r="B2575" s="56">
        <v>0.39774246584811046</v>
      </c>
      <c r="C2575" s="46">
        <v>7426.710397309268</v>
      </c>
      <c r="D2575" s="56">
        <v>0.78683096608399861</v>
      </c>
      <c r="E2575" s="56">
        <v>0.31485581861034884</v>
      </c>
      <c r="F2575" s="250">
        <v>2026.17</v>
      </c>
      <c r="G2575" s="76">
        <v>37069521488.294792</v>
      </c>
      <c r="H2575" s="46">
        <v>18740753.195979886</v>
      </c>
      <c r="I2575" s="76">
        <v>559219814861.18408</v>
      </c>
      <c r="J2575" s="56">
        <v>0.37267446742398158</v>
      </c>
      <c r="K2575" s="76">
        <v>29721861441.763939</v>
      </c>
      <c r="L2575" s="76">
        <v>7945898983.9417496</v>
      </c>
      <c r="M2575" s="76">
        <v>32113256764.930954</v>
      </c>
      <c r="N2575" s="76">
        <v>40014103097.533249</v>
      </c>
      <c r="O2575" s="76">
        <v>19217.525354688456</v>
      </c>
      <c r="P2575" s="46">
        <v>261727.2869739852</v>
      </c>
      <c r="Q2575" s="46">
        <v>140268.13720303914</v>
      </c>
      <c r="R2575" s="76">
        <v>746308565257.16138</v>
      </c>
      <c r="S2575" s="56">
        <v>0.43697536787337737</v>
      </c>
      <c r="T2575" s="56">
        <v>0.26128913809389298</v>
      </c>
      <c r="U2575" s="46">
        <v>13.905915894403392</v>
      </c>
      <c r="V2575" s="76">
        <v>3037361840818.999</v>
      </c>
      <c r="W2575" s="84">
        <v>958.54942096818013</v>
      </c>
      <c r="X2575" s="82">
        <v>5.1761180305812095E-2</v>
      </c>
      <c r="Y2575" s="476">
        <v>2.0000000000000001E-4</v>
      </c>
    </row>
    <row r="2576" spans="1:25" x14ac:dyDescent="0.2">
      <c r="A2576" s="475">
        <v>2572</v>
      </c>
      <c r="B2576" s="56">
        <v>0.25920987771055232</v>
      </c>
      <c r="C2576" s="46">
        <v>3469.2626434024646</v>
      </c>
      <c r="D2576" s="56">
        <v>0.75468384013784373</v>
      </c>
      <c r="E2576" s="56">
        <v>0.38412824164550519</v>
      </c>
      <c r="F2576" s="250">
        <v>2023.75</v>
      </c>
      <c r="G2576" s="76">
        <v>144127858544.90146</v>
      </c>
      <c r="H2576" s="46">
        <v>18587130.815492999</v>
      </c>
      <c r="I2576" s="76">
        <v>499925442142.84021</v>
      </c>
      <c r="J2576" s="56">
        <v>0.25920987771055226</v>
      </c>
      <c r="K2576" s="76">
        <v>11334319748.09123</v>
      </c>
      <c r="L2576" s="76">
        <v>0</v>
      </c>
      <c r="M2576" s="76">
        <v>144606096862.88287</v>
      </c>
      <c r="N2576" s="76">
        <v>56550044541.513054</v>
      </c>
      <c r="O2576" s="76">
        <v>27682.073417127514</v>
      </c>
      <c r="P2576" s="46">
        <v>358255.82367913361</v>
      </c>
      <c r="Q2576" s="46">
        <v>213918.24316312591</v>
      </c>
      <c r="R2576" s="76">
        <v>875851960802.52222</v>
      </c>
      <c r="S2576" s="56">
        <v>0.44785835362668563</v>
      </c>
      <c r="T2576" s="56">
        <v>0.24187350271220634</v>
      </c>
      <c r="U2576" s="46">
        <v>17.038860032035188</v>
      </c>
      <c r="V2576" s="76">
        <v>3954290279859.7295</v>
      </c>
      <c r="W2576" s="84">
        <v>1247.8675024073116</v>
      </c>
      <c r="X2576" s="82">
        <v>4.3140081424316107E-2</v>
      </c>
      <c r="Y2576" s="476">
        <v>2.0000000000000001E-4</v>
      </c>
    </row>
    <row r="2577" spans="1:25" x14ac:dyDescent="0.2">
      <c r="A2577" s="475">
        <v>2573</v>
      </c>
      <c r="B2577" s="56">
        <v>0.5097309025181006</v>
      </c>
      <c r="C2577" s="46">
        <v>2086.321150745031</v>
      </c>
      <c r="D2577" s="56">
        <v>1.1531123732830821</v>
      </c>
      <c r="E2577" s="56">
        <v>0.33845914266759702</v>
      </c>
      <c r="F2577" s="250">
        <v>2023.75</v>
      </c>
      <c r="G2577" s="76">
        <v>570502778075.2207</v>
      </c>
      <c r="H2577" s="46">
        <v>43347340.016154237</v>
      </c>
      <c r="I2577" s="76">
        <v>757309899873.88928</v>
      </c>
      <c r="J2577" s="56">
        <v>0.22115282057236729</v>
      </c>
      <c r="K2577" s="76">
        <v>17329908088.013378</v>
      </c>
      <c r="L2577" s="76">
        <v>0</v>
      </c>
      <c r="M2577" s="76">
        <v>583252722314.38867</v>
      </c>
      <c r="N2577" s="76">
        <v>21107051155.897343</v>
      </c>
      <c r="O2577" s="76">
        <v>17610.551584239805</v>
      </c>
      <c r="P2577" s="46">
        <v>189417.25807860441</v>
      </c>
      <c r="Q2577" s="46">
        <v>86213.052978404419</v>
      </c>
      <c r="R2577" s="76">
        <v>2106503218213.9895</v>
      </c>
      <c r="S2577" s="56">
        <v>0.58368589732516363</v>
      </c>
      <c r="T2577" s="56">
        <v>0.32195143891811751</v>
      </c>
      <c r="U2577" s="46">
        <v>18.003693337604311</v>
      </c>
      <c r="V2577" s="76">
        <v>13491192321645.309</v>
      </c>
      <c r="W2577" s="84">
        <v>4254.3633941285034</v>
      </c>
      <c r="X2577" s="82">
        <v>4.039718743228557E-2</v>
      </c>
      <c r="Y2577" s="476">
        <v>2.0000000000000001E-4</v>
      </c>
    </row>
    <row r="2578" spans="1:25" x14ac:dyDescent="0.2">
      <c r="A2578" s="475">
        <v>2574</v>
      </c>
      <c r="B2578" s="56">
        <v>0.64387218873124286</v>
      </c>
      <c r="C2578" s="46">
        <v>2047.3190397691269</v>
      </c>
      <c r="D2578" s="56">
        <v>0.84291308605628468</v>
      </c>
      <c r="E2578" s="56">
        <v>0.41606264782536706</v>
      </c>
      <c r="F2578" s="250">
        <v>2024.3</v>
      </c>
      <c r="G2578" s="76">
        <v>330608440562.57806</v>
      </c>
      <c r="H2578" s="46">
        <v>22818524.584181331</v>
      </c>
      <c r="I2578" s="76">
        <v>505869562712.33618</v>
      </c>
      <c r="J2578" s="56">
        <v>0.20720124020219066</v>
      </c>
      <c r="K2578" s="76">
        <v>22236722721.829971</v>
      </c>
      <c r="L2578" s="76">
        <v>58470893508.75383</v>
      </c>
      <c r="M2578" s="76">
        <v>237315296502.49576</v>
      </c>
      <c r="N2578" s="76">
        <v>64632122926.456352</v>
      </c>
      <c r="O2578" s="76">
        <v>38849.824655897697</v>
      </c>
      <c r="P2578" s="46">
        <v>379715.57701696025</v>
      </c>
      <c r="Q2578" s="46">
        <v>228171.7953925427</v>
      </c>
      <c r="R2578" s="76">
        <v>1257273882511.448</v>
      </c>
      <c r="S2578" s="56">
        <v>0.52828152777727311</v>
      </c>
      <c r="T2578" s="56">
        <v>0.32280622318035507</v>
      </c>
      <c r="U2578" s="46">
        <v>17.809559642297543</v>
      </c>
      <c r="V2578" s="76">
        <v>7861018126435.0654</v>
      </c>
      <c r="W2578" s="84">
        <v>2479.932712041727</v>
      </c>
      <c r="X2578" s="82">
        <v>4.1408808846130359E-2</v>
      </c>
      <c r="Y2578" s="476">
        <v>2.0000000000000001E-4</v>
      </c>
    </row>
    <row r="2579" spans="1:25" x14ac:dyDescent="0.2">
      <c r="A2579" s="475">
        <v>2575</v>
      </c>
      <c r="B2579" s="56">
        <v>0.51694927853004702</v>
      </c>
      <c r="C2579" s="46">
        <v>6157.212568851477</v>
      </c>
      <c r="D2579" s="56">
        <v>0.73225085651949795</v>
      </c>
      <c r="E2579" s="56">
        <v>7.8424303880574642E-2</v>
      </c>
      <c r="F2579" s="250">
        <v>2023.76</v>
      </c>
      <c r="G2579" s="76">
        <v>232186664810.91806</v>
      </c>
      <c r="H2579" s="46">
        <v>16358364.430873007</v>
      </c>
      <c r="I2579" s="76">
        <v>391176415111.65247</v>
      </c>
      <c r="J2579" s="56">
        <v>0.29784356335411932</v>
      </c>
      <c r="K2579" s="76">
        <v>7590168355.0592422</v>
      </c>
      <c r="L2579" s="76">
        <v>0</v>
      </c>
      <c r="M2579" s="76">
        <v>245785228455.45151</v>
      </c>
      <c r="N2579" s="76">
        <v>72545031917.25116</v>
      </c>
      <c r="O2579" s="76">
        <v>34450.638419609866</v>
      </c>
      <c r="P2579" s="46">
        <v>465698.23889558238</v>
      </c>
      <c r="Q2579" s="46">
        <v>298569.30557370814</v>
      </c>
      <c r="R2579" s="76">
        <v>944045720276.2417</v>
      </c>
      <c r="S2579" s="56">
        <v>0.54585077614580269</v>
      </c>
      <c r="T2579" s="56">
        <v>0.36629763736114435</v>
      </c>
      <c r="U2579" s="46">
        <v>17.000054325588373</v>
      </c>
      <c r="V2579" s="76">
        <v>6550691933561.2705</v>
      </c>
      <c r="W2579" s="84">
        <v>2067.5573688741033</v>
      </c>
      <c r="X2579" s="82">
        <v>4.2489209513987644E-2</v>
      </c>
      <c r="Y2579" s="476">
        <v>2.0000000000000001E-4</v>
      </c>
    </row>
    <row r="2580" spans="1:25" x14ac:dyDescent="0.2">
      <c r="A2580" s="475">
        <v>2576</v>
      </c>
      <c r="B2580" s="56">
        <v>0.49100028065394952</v>
      </c>
      <c r="C2580" s="46">
        <v>3635.2540146799947</v>
      </c>
      <c r="D2580" s="56">
        <v>0.80950095077878459</v>
      </c>
      <c r="E2580" s="56">
        <v>0.36271635143099545</v>
      </c>
      <c r="F2580" s="250">
        <v>2024.96</v>
      </c>
      <c r="G2580" s="76">
        <v>176862945901.61282</v>
      </c>
      <c r="H2580" s="46">
        <v>20951602.178921022</v>
      </c>
      <c r="I2580" s="76">
        <v>408492775817.07764</v>
      </c>
      <c r="J2580" s="56">
        <v>0.13197979911710533</v>
      </c>
      <c r="K2580" s="76">
        <v>10083346566.760181</v>
      </c>
      <c r="L2580" s="76">
        <v>0</v>
      </c>
      <c r="M2580" s="76">
        <v>216081577009.00043</v>
      </c>
      <c r="N2580" s="76">
        <v>31491402614.306522</v>
      </c>
      <c r="O2580" s="76">
        <v>32790.228500986072</v>
      </c>
      <c r="P2580" s="46">
        <v>233258.17443411751</v>
      </c>
      <c r="Q2580" s="46">
        <v>118995.59193699047</v>
      </c>
      <c r="R2580" s="76">
        <v>1001668495638.5613</v>
      </c>
      <c r="S2580" s="56">
        <v>0.50545203426309604</v>
      </c>
      <c r="T2580" s="56">
        <v>0.20291550389271604</v>
      </c>
      <c r="U2580" s="46">
        <v>18.164911296326274</v>
      </c>
      <c r="V2580" s="76">
        <v>4013957680268.8159</v>
      </c>
      <c r="W2580" s="84">
        <v>1266.1035901716532</v>
      </c>
      <c r="X2580" s="82">
        <v>4.105631790147151E-2</v>
      </c>
      <c r="Y2580" s="476">
        <v>2.0000000000000001E-4</v>
      </c>
    </row>
    <row r="2581" spans="1:25" x14ac:dyDescent="0.2">
      <c r="A2581" s="475">
        <v>2577</v>
      </c>
      <c r="B2581" s="56">
        <v>0.40956444617035032</v>
      </c>
      <c r="C2581" s="46">
        <v>5527.1434080727795</v>
      </c>
      <c r="D2581" s="56">
        <v>0.6944477967258198</v>
      </c>
      <c r="E2581" s="56">
        <v>0.48756796926538509</v>
      </c>
      <c r="F2581" s="250">
        <v>2025.17</v>
      </c>
      <c r="G2581" s="76">
        <v>219254145608.65921</v>
      </c>
      <c r="H2581" s="46">
        <v>15742569.503481435</v>
      </c>
      <c r="I2581" s="76">
        <v>321516801783.01184</v>
      </c>
      <c r="J2581" s="56">
        <v>3.7778449570450068E-2</v>
      </c>
      <c r="K2581" s="76">
        <v>6871932969.6788635</v>
      </c>
      <c r="L2581" s="76">
        <v>2382219943.1014314</v>
      </c>
      <c r="M2581" s="76">
        <v>111386352988.13815</v>
      </c>
      <c r="N2581" s="76">
        <v>46093219611.26506</v>
      </c>
      <c r="O2581" s="76">
        <v>26599.809320579527</v>
      </c>
      <c r="P2581" s="46">
        <v>278872.58363842673</v>
      </c>
      <c r="Q2581" s="46">
        <v>155003.43531381994</v>
      </c>
      <c r="R2581" s="76">
        <v>732681831090.95923</v>
      </c>
      <c r="S2581" s="56">
        <v>0.4263502730784241</v>
      </c>
      <c r="T2581" s="56">
        <v>0.27759994424925266</v>
      </c>
      <c r="U2581" s="46">
        <v>20.791447221502416</v>
      </c>
      <c r="V2581" s="76">
        <v>4516533832406.334</v>
      </c>
      <c r="W2581" s="84">
        <v>1422.7593758690266</v>
      </c>
      <c r="X2581" s="82">
        <v>3.6288071825029466E-2</v>
      </c>
      <c r="Y2581" s="476">
        <v>2.0000000000000001E-4</v>
      </c>
    </row>
    <row r="2582" spans="1:25" x14ac:dyDescent="0.2">
      <c r="A2582" s="475">
        <v>2578</v>
      </c>
      <c r="B2582" s="56">
        <v>0.45502569501210927</v>
      </c>
      <c r="C2582" s="46">
        <v>1500</v>
      </c>
      <c r="D2582" s="56">
        <v>1.0264771394684002</v>
      </c>
      <c r="E2582" s="56">
        <v>0.7</v>
      </c>
      <c r="F2582" s="250">
        <v>2023.75</v>
      </c>
      <c r="G2582" s="76">
        <v>607750086331.00549</v>
      </c>
      <c r="H2582" s="46">
        <v>35113399.506438941</v>
      </c>
      <c r="I2582" s="76">
        <v>764766828106.13245</v>
      </c>
      <c r="J2582" s="56">
        <v>0.29846423109423315</v>
      </c>
      <c r="K2582" s="76">
        <v>21102882462.173309</v>
      </c>
      <c r="L2582" s="76">
        <v>0</v>
      </c>
      <c r="M2582" s="76">
        <v>711799335409.72375</v>
      </c>
      <c r="N2582" s="76">
        <v>43039094480.967819</v>
      </c>
      <c r="O2582" s="76">
        <v>16904.84069391921</v>
      </c>
      <c r="P2582" s="46">
        <v>297946.19708884344</v>
      </c>
      <c r="Q2582" s="46">
        <v>162060.52319089571</v>
      </c>
      <c r="R2582" s="76">
        <v>2378536760218.0742</v>
      </c>
      <c r="S2582" s="56">
        <v>0.62493531195818974</v>
      </c>
      <c r="T2582" s="56">
        <v>0.31051770171674958</v>
      </c>
      <c r="U2582" s="46">
        <v>17.89712578716669</v>
      </c>
      <c r="V2582" s="76">
        <v>14446752376734.6</v>
      </c>
      <c r="W2582" s="84">
        <v>4560.9640581399963</v>
      </c>
      <c r="X2582" s="82">
        <v>4.092265678580477E-2</v>
      </c>
      <c r="Y2582" s="476">
        <v>2.0000000000000001E-4</v>
      </c>
    </row>
    <row r="2583" spans="1:25" x14ac:dyDescent="0.2">
      <c r="A2583" s="475">
        <v>2579</v>
      </c>
      <c r="B2583" s="56">
        <v>0.53456074170287504</v>
      </c>
      <c r="C2583" s="46">
        <v>9106.4386313777595</v>
      </c>
      <c r="D2583" s="56">
        <v>0.6867388458820689</v>
      </c>
      <c r="E2583" s="56">
        <v>0.43598825559944482</v>
      </c>
      <c r="F2583" s="250">
        <v>2024.72</v>
      </c>
      <c r="G2583" s="76">
        <v>148131195223.82959</v>
      </c>
      <c r="H2583" s="46">
        <v>15289688.299288101</v>
      </c>
      <c r="I2583" s="76">
        <v>431719568726.14636</v>
      </c>
      <c r="J2583" s="56">
        <v>0.33128654301366534</v>
      </c>
      <c r="K2583" s="76">
        <v>9159248177.1591377</v>
      </c>
      <c r="L2583" s="76">
        <v>0</v>
      </c>
      <c r="M2583" s="76">
        <v>186448338837.66025</v>
      </c>
      <c r="N2583" s="76">
        <v>119236222999.57426</v>
      </c>
      <c r="O2583" s="76">
        <v>24658.783556722003</v>
      </c>
      <c r="P2583" s="46">
        <v>630217.60082225711</v>
      </c>
      <c r="Q2583" s="46">
        <v>432615.06949079345</v>
      </c>
      <c r="R2583" s="76">
        <v>1012667723040.4287</v>
      </c>
      <c r="S2583" s="56">
        <v>0.53128871127400323</v>
      </c>
      <c r="T2583" s="56">
        <v>0.2885738131113858</v>
      </c>
      <c r="U2583" s="46">
        <v>15.996960267700734</v>
      </c>
      <c r="V2583" s="76">
        <v>5197174060469.584</v>
      </c>
      <c r="W2583" s="84">
        <v>1640.273721680855</v>
      </c>
      <c r="X2583" s="82">
        <v>4.5581804211002531E-2</v>
      </c>
      <c r="Y2583" s="476">
        <v>2.0000000000000001E-4</v>
      </c>
    </row>
    <row r="2584" spans="1:25" x14ac:dyDescent="0.2">
      <c r="A2584" s="475">
        <v>2580</v>
      </c>
      <c r="B2584" s="56">
        <v>0.469475115571032</v>
      </c>
      <c r="C2584" s="46">
        <v>5041.5425847659189</v>
      </c>
      <c r="D2584" s="56">
        <v>0.95975273471212519</v>
      </c>
      <c r="E2584" s="56">
        <v>0.25611562804004184</v>
      </c>
      <c r="F2584" s="250">
        <v>2023.75</v>
      </c>
      <c r="G2584" s="76">
        <v>247852128562.74707</v>
      </c>
      <c r="H2584" s="46">
        <v>27257264.146485914</v>
      </c>
      <c r="I2584" s="76">
        <v>589043094342.2948</v>
      </c>
      <c r="J2584" s="56">
        <v>0.23632168428965505</v>
      </c>
      <c r="K2584" s="76">
        <v>13273159295.886314</v>
      </c>
      <c r="L2584" s="76">
        <v>0</v>
      </c>
      <c r="M2584" s="76">
        <v>262124343705.1713</v>
      </c>
      <c r="N2584" s="76">
        <v>50831249329.274185</v>
      </c>
      <c r="O2584" s="76">
        <v>30479.245340945708</v>
      </c>
      <c r="P2584" s="46">
        <v>333790.40832004708</v>
      </c>
      <c r="Q2584" s="46">
        <v>190292.58338912213</v>
      </c>
      <c r="R2584" s="76">
        <v>1198624466095.8311</v>
      </c>
      <c r="S2584" s="56">
        <v>0.49557489398654331</v>
      </c>
      <c r="T2584" s="56">
        <v>0.30176490178094978</v>
      </c>
      <c r="U2584" s="46">
        <v>17.064921053275267</v>
      </c>
      <c r="V2584" s="76">
        <v>6812273687538.5986</v>
      </c>
      <c r="W2584" s="84">
        <v>2147.4717995636906</v>
      </c>
      <c r="X2584" s="82">
        <v>4.2908186644777246E-2</v>
      </c>
      <c r="Y2584" s="476">
        <v>2.0000000000000001E-4</v>
      </c>
    </row>
    <row r="2585" spans="1:25" x14ac:dyDescent="0.2">
      <c r="A2585" s="475">
        <v>2581</v>
      </c>
      <c r="B2585" s="56">
        <v>0.44316159371842462</v>
      </c>
      <c r="C2585" s="46">
        <v>1500</v>
      </c>
      <c r="D2585" s="56">
        <v>0.2</v>
      </c>
      <c r="E2585" s="56">
        <v>0.43210528264444958</v>
      </c>
      <c r="F2585" s="250">
        <v>2025.32</v>
      </c>
      <c r="G2585" s="76">
        <v>56326055102.52153</v>
      </c>
      <c r="H2585" s="46">
        <v>3312341.3619413706</v>
      </c>
      <c r="I2585" s="76">
        <v>153127226219.67038</v>
      </c>
      <c r="J2585" s="56">
        <v>0.44316159371842456</v>
      </c>
      <c r="K2585" s="76">
        <v>5294176988.8783588</v>
      </c>
      <c r="L2585" s="76">
        <v>10773331645.255651</v>
      </c>
      <c r="M2585" s="76">
        <v>64133584573.50412</v>
      </c>
      <c r="N2585" s="76">
        <v>12886451879.959555</v>
      </c>
      <c r="O2585" s="76">
        <v>20672.304539806355</v>
      </c>
      <c r="P2585" s="46">
        <v>148058.18179665363</v>
      </c>
      <c r="Q2585" s="46">
        <v>54918.681844167273</v>
      </c>
      <c r="R2585" s="76">
        <v>297136099027.65979</v>
      </c>
      <c r="S2585" s="56">
        <v>0.58495248255259058</v>
      </c>
      <c r="T2585" s="56">
        <v>0.40582210306675276</v>
      </c>
      <c r="U2585" s="46">
        <v>15.750487534631382</v>
      </c>
      <c r="V2585" s="76">
        <v>2290708669780.7085</v>
      </c>
      <c r="W2585" s="84">
        <v>722.66552047292328</v>
      </c>
      <c r="X2585" s="82">
        <v>4.2330332869418862E-2</v>
      </c>
      <c r="Y2585" s="476">
        <v>2.0000000000000001E-4</v>
      </c>
    </row>
    <row r="2586" spans="1:25" x14ac:dyDescent="0.2">
      <c r="A2586" s="475">
        <v>2582</v>
      </c>
      <c r="B2586" s="56">
        <v>0.57657020177122098</v>
      </c>
      <c r="C2586" s="46">
        <v>3861.9705967957907</v>
      </c>
      <c r="D2586" s="56">
        <v>0.90862313078402179</v>
      </c>
      <c r="E2586" s="56">
        <v>0.54887738707250411</v>
      </c>
      <c r="F2586" s="250">
        <v>2024.91</v>
      </c>
      <c r="G2586" s="76">
        <v>437335903960.75061</v>
      </c>
      <c r="H2586" s="46">
        <v>25860010.542817798</v>
      </c>
      <c r="I2586" s="76">
        <v>618107460569.47778</v>
      </c>
      <c r="J2586" s="56">
        <v>0.38577672066757684</v>
      </c>
      <c r="K2586" s="76">
        <v>13457863400.945976</v>
      </c>
      <c r="L2586" s="76">
        <v>0</v>
      </c>
      <c r="M2586" s="76">
        <v>230323349570.04898</v>
      </c>
      <c r="N2586" s="76">
        <v>7776755859.1594706</v>
      </c>
      <c r="O2586" s="76">
        <v>39546.322728481719</v>
      </c>
      <c r="P2586" s="46">
        <v>101465.43749999983</v>
      </c>
      <c r="Q2586" s="46">
        <v>33113.81249999992</v>
      </c>
      <c r="R2586" s="76">
        <v>1256156242225.5537</v>
      </c>
      <c r="S2586" s="56">
        <v>0.59043366613279913</v>
      </c>
      <c r="T2586" s="56">
        <v>0.47812625517355434</v>
      </c>
      <c r="U2586" s="46">
        <v>17.328713772873719</v>
      </c>
      <c r="V2586" s="76">
        <v>11411341340935.637</v>
      </c>
      <c r="W2586" s="84">
        <v>3601.4205965797319</v>
      </c>
      <c r="X2586" s="82">
        <v>4.218896934856195E-2</v>
      </c>
      <c r="Y2586" s="476">
        <v>2.0000000000000001E-4</v>
      </c>
    </row>
    <row r="2587" spans="1:25" x14ac:dyDescent="0.2">
      <c r="A2587" s="475">
        <v>2583</v>
      </c>
      <c r="B2587" s="56">
        <v>0.63847810186750853</v>
      </c>
      <c r="C2587" s="46">
        <v>6004.7603860970739</v>
      </c>
      <c r="D2587" s="56">
        <v>0.68277750539119342</v>
      </c>
      <c r="E2587" s="56">
        <v>0.30757933515395502</v>
      </c>
      <c r="F2587" s="250">
        <v>2024.45</v>
      </c>
      <c r="G2587" s="76">
        <v>358226034238.50336</v>
      </c>
      <c r="H2587" s="46">
        <v>15365034.497314969</v>
      </c>
      <c r="I2587" s="76">
        <v>380848241777.62628</v>
      </c>
      <c r="J2587" s="56">
        <v>0.19330335448769709</v>
      </c>
      <c r="K2587" s="76">
        <v>5480176016.4640255</v>
      </c>
      <c r="L2587" s="76">
        <v>1427042436.7793624</v>
      </c>
      <c r="M2587" s="76">
        <v>218629022956.74255</v>
      </c>
      <c r="N2587" s="76">
        <v>53959798697.018799</v>
      </c>
      <c r="O2587" s="76">
        <v>38379.583051121939</v>
      </c>
      <c r="P2587" s="46">
        <v>309973.87354188086</v>
      </c>
      <c r="Q2587" s="46">
        <v>178757.33786769456</v>
      </c>
      <c r="R2587" s="76">
        <v>942825982190.07483</v>
      </c>
      <c r="S2587" s="56">
        <v>0.52057905289777673</v>
      </c>
      <c r="T2587" s="56">
        <v>0.44646238769354285</v>
      </c>
      <c r="U2587" s="46">
        <v>18.092776642471371</v>
      </c>
      <c r="V2587" s="76">
        <v>8366322797136.7549</v>
      </c>
      <c r="W2587" s="84">
        <v>2640.1224206550519</v>
      </c>
      <c r="X2587" s="82">
        <v>4.017924337235726E-2</v>
      </c>
      <c r="Y2587" s="476">
        <v>2.0000000000000001E-4</v>
      </c>
    </row>
    <row r="2588" spans="1:25" x14ac:dyDescent="0.2">
      <c r="A2588" s="475">
        <v>2584</v>
      </c>
      <c r="B2588" s="56">
        <v>0.58411615661173144</v>
      </c>
      <c r="C2588" s="46">
        <v>9245.6750515327076</v>
      </c>
      <c r="D2588" s="56">
        <v>0.66964177734691022</v>
      </c>
      <c r="E2588" s="56">
        <v>0.32512316650629114</v>
      </c>
      <c r="F2588" s="250">
        <v>2025.72</v>
      </c>
      <c r="G2588" s="76">
        <v>129326694669.19739</v>
      </c>
      <c r="H2588" s="46">
        <v>14215081.162318941</v>
      </c>
      <c r="I2588" s="76">
        <v>380610333876.58118</v>
      </c>
      <c r="J2588" s="56">
        <v>0.32932998085971654</v>
      </c>
      <c r="K2588" s="76">
        <v>12334363236.212326</v>
      </c>
      <c r="L2588" s="76">
        <v>28310123427.549458</v>
      </c>
      <c r="M2588" s="76">
        <v>104854695587.30894</v>
      </c>
      <c r="N2588" s="76">
        <v>21801860264.834805</v>
      </c>
      <c r="O2588" s="76">
        <v>40150.840872887435</v>
      </c>
      <c r="P2588" s="46">
        <v>183414.18872775286</v>
      </c>
      <c r="Q2588" s="46">
        <v>85853.129759589123</v>
      </c>
      <c r="R2588" s="76">
        <v>664957711935.67236</v>
      </c>
      <c r="S2588" s="56">
        <v>0.50587810742018724</v>
      </c>
      <c r="T2588" s="56">
        <v>0.34265013342551309</v>
      </c>
      <c r="U2588" s="46">
        <v>16.332598183941371</v>
      </c>
      <c r="V2588" s="76">
        <v>4080192416895.4214</v>
      </c>
      <c r="W2588" s="84">
        <v>1287.2233241554181</v>
      </c>
      <c r="X2588" s="82">
        <v>4.4555440075904673E-2</v>
      </c>
      <c r="Y2588" s="476">
        <v>2.0000000000000001E-4</v>
      </c>
    </row>
    <row r="2589" spans="1:25" x14ac:dyDescent="0.2">
      <c r="A2589" s="475">
        <v>2585</v>
      </c>
      <c r="B2589" s="56">
        <v>0.56153088091323367</v>
      </c>
      <c r="C2589" s="46">
        <v>4894.4930961838991</v>
      </c>
      <c r="D2589" s="56">
        <v>0.71247690415165332</v>
      </c>
      <c r="E2589" s="56">
        <v>0.59888755134682137</v>
      </c>
      <c r="F2589" s="250">
        <v>2026.13</v>
      </c>
      <c r="G2589" s="76">
        <v>77814918037.499649</v>
      </c>
      <c r="H2589" s="46">
        <v>16278385.055675318</v>
      </c>
      <c r="I2589" s="76">
        <v>464611293242.6438</v>
      </c>
      <c r="J2589" s="56">
        <v>0.28418449727767792</v>
      </c>
      <c r="K2589" s="76">
        <v>29513555030.451721</v>
      </c>
      <c r="L2589" s="76">
        <v>31400406375.625191</v>
      </c>
      <c r="M2589" s="76">
        <v>31210817645.81657</v>
      </c>
      <c r="N2589" s="76">
        <v>42217783533.378128</v>
      </c>
      <c r="O2589" s="76">
        <v>26799.365394012544</v>
      </c>
      <c r="P2589" s="46">
        <v>251403.90586461953</v>
      </c>
      <c r="Q2589" s="46">
        <v>134182.34507111169</v>
      </c>
      <c r="R2589" s="76">
        <v>719899413256.3877</v>
      </c>
      <c r="S2589" s="56">
        <v>0.4195124403931611</v>
      </c>
      <c r="T2589" s="56">
        <v>0.27857747293711543</v>
      </c>
      <c r="U2589" s="46">
        <v>15.120339359533471</v>
      </c>
      <c r="V2589" s="76">
        <v>3448322154881.0557</v>
      </c>
      <c r="W2589" s="84">
        <v>1088.3672138489367</v>
      </c>
      <c r="X2589" s="82">
        <v>4.6835087434633361E-2</v>
      </c>
      <c r="Y2589" s="476">
        <v>2.0000000000000001E-4</v>
      </c>
    </row>
    <row r="2590" spans="1:25" x14ac:dyDescent="0.2">
      <c r="A2590" s="475">
        <v>2586</v>
      </c>
      <c r="B2590" s="56">
        <v>0.34406031760158251</v>
      </c>
      <c r="C2590" s="46">
        <v>6788.803859551359</v>
      </c>
      <c r="D2590" s="56">
        <v>0.49103102511207525</v>
      </c>
      <c r="E2590" s="56">
        <v>0.38182392349899563</v>
      </c>
      <c r="F2590" s="250">
        <v>2025.93</v>
      </c>
      <c r="G2590" s="76">
        <v>258984574874.94574</v>
      </c>
      <c r="H2590" s="46">
        <v>9322896.7339158654</v>
      </c>
      <c r="I2590" s="76">
        <v>343342695802.51691</v>
      </c>
      <c r="J2590" s="56">
        <v>0.34406031760158251</v>
      </c>
      <c r="K2590" s="76">
        <v>24955038858.566368</v>
      </c>
      <c r="L2590" s="76">
        <v>49166808352.799942</v>
      </c>
      <c r="M2590" s="76">
        <v>135217547578.49022</v>
      </c>
      <c r="N2590" s="76">
        <v>102702656666.05045</v>
      </c>
      <c r="O2590" s="76">
        <v>30887.791451251484</v>
      </c>
      <c r="P2590" s="46">
        <v>529465.41173517308</v>
      </c>
      <c r="Q2590" s="46">
        <v>357863.70768810675</v>
      </c>
      <c r="R2590" s="76">
        <v>957282672100.44543</v>
      </c>
      <c r="S2590" s="56">
        <v>0.56659408460320138</v>
      </c>
      <c r="T2590" s="56">
        <v>0.39108135874881778</v>
      </c>
      <c r="U2590" s="46">
        <v>17.060662732817541</v>
      </c>
      <c r="V2590" s="76">
        <v>6903891241935.5088</v>
      </c>
      <c r="W2590" s="84">
        <v>2176.8212630158764</v>
      </c>
      <c r="X2590" s="82">
        <v>4.3570290756960818E-2</v>
      </c>
      <c r="Y2590" s="476">
        <v>2.0000000000000001E-4</v>
      </c>
    </row>
    <row r="2591" spans="1:25" x14ac:dyDescent="0.2">
      <c r="A2591" s="475">
        <v>2587</v>
      </c>
      <c r="B2591" s="56">
        <v>0.44461167200780982</v>
      </c>
      <c r="C2591" s="46">
        <v>6282.3119299180426</v>
      </c>
      <c r="D2591" s="56">
        <v>0.69100783796287468</v>
      </c>
      <c r="E2591" s="56">
        <v>0.67827749966738993</v>
      </c>
      <c r="F2591" s="250">
        <v>2026.57</v>
      </c>
      <c r="G2591" s="76">
        <v>181286884380.96664</v>
      </c>
      <c r="H2591" s="46">
        <v>15036390.363035468</v>
      </c>
      <c r="I2591" s="76">
        <v>382259016397.75354</v>
      </c>
      <c r="J2591" s="56">
        <v>0.35716857787393574</v>
      </c>
      <c r="K2591" s="76">
        <v>28955767244.137825</v>
      </c>
      <c r="L2591" s="76">
        <v>72689908498.273788</v>
      </c>
      <c r="M2591" s="76">
        <v>32902394984.375904</v>
      </c>
      <c r="N2591" s="76">
        <v>23721167206.267887</v>
      </c>
      <c r="O2591" s="76">
        <v>28028.069513511549</v>
      </c>
      <c r="P2591" s="46">
        <v>207531.51584240049</v>
      </c>
      <c r="Q2591" s="46">
        <v>102637.61697314681</v>
      </c>
      <c r="R2591" s="76">
        <v>739029426751.79517</v>
      </c>
      <c r="S2591" s="56">
        <v>0.54368322648271772</v>
      </c>
      <c r="T2591" s="56">
        <v>0.41641975496804834</v>
      </c>
      <c r="U2591" s="46">
        <v>16.37053169253446</v>
      </c>
      <c r="V2591" s="76">
        <v>5590060866719.9502</v>
      </c>
      <c r="W2591" s="84">
        <v>1764.1192993599989</v>
      </c>
      <c r="X2591" s="82">
        <v>4.4081783808135711E-2</v>
      </c>
      <c r="Y2591" s="476">
        <v>2.0000000000000001E-4</v>
      </c>
    </row>
    <row r="2592" spans="1:25" x14ac:dyDescent="0.2">
      <c r="A2592" s="475">
        <v>2588</v>
      </c>
      <c r="B2592" s="56">
        <v>0.39393719978687963</v>
      </c>
      <c r="C2592" s="46">
        <v>5719.955679969984</v>
      </c>
      <c r="D2592" s="56">
        <v>0.71692783060506771</v>
      </c>
      <c r="E2592" s="56">
        <v>0.19266993925218623</v>
      </c>
      <c r="F2592" s="250">
        <v>2023.75</v>
      </c>
      <c r="G2592" s="76">
        <v>254290587473.26987</v>
      </c>
      <c r="H2592" s="46">
        <v>15706086.405638432</v>
      </c>
      <c r="I2592" s="76">
        <v>374265287731.73224</v>
      </c>
      <c r="J2592" s="56">
        <v>0.23378899008989162</v>
      </c>
      <c r="K2592" s="76">
        <v>9001346048.1381207</v>
      </c>
      <c r="L2592" s="76">
        <v>0</v>
      </c>
      <c r="M2592" s="76">
        <v>289881242032.40948</v>
      </c>
      <c r="N2592" s="76">
        <v>42772544331.425415</v>
      </c>
      <c r="O2592" s="76">
        <v>26748.551940453006</v>
      </c>
      <c r="P2592" s="46">
        <v>284845.77789353509</v>
      </c>
      <c r="Q2592" s="46">
        <v>158981.29651421518</v>
      </c>
      <c r="R2592" s="76">
        <v>970185665999.31042</v>
      </c>
      <c r="S2592" s="56">
        <v>0.55364518831282417</v>
      </c>
      <c r="T2592" s="56">
        <v>0.33951174795598715</v>
      </c>
      <c r="U2592" s="46">
        <v>17.587507545300486</v>
      </c>
      <c r="V2592" s="76">
        <v>6482506353804.1436</v>
      </c>
      <c r="W2592" s="84">
        <v>2045.3815042471285</v>
      </c>
      <c r="X2592" s="82">
        <v>4.090825073646083E-2</v>
      </c>
      <c r="Y2592" s="476">
        <v>2.0000000000000001E-4</v>
      </c>
    </row>
    <row r="2593" spans="1:25" x14ac:dyDescent="0.2">
      <c r="A2593" s="475">
        <v>2589</v>
      </c>
      <c r="B2593" s="56">
        <v>0.66983314310716147</v>
      </c>
      <c r="C2593" s="46">
        <v>5434.2182043945477</v>
      </c>
      <c r="D2593" s="56">
        <v>0.78417876102297346</v>
      </c>
      <c r="E2593" s="56">
        <v>0.28550477990353418</v>
      </c>
      <c r="F2593" s="250">
        <v>2024.39</v>
      </c>
      <c r="G2593" s="76">
        <v>368252454089.81628</v>
      </c>
      <c r="H2593" s="46">
        <v>18933032.961893309</v>
      </c>
      <c r="I2593" s="76">
        <v>435330030065.92462</v>
      </c>
      <c r="J2593" s="56">
        <v>0.27616946911355345</v>
      </c>
      <c r="K2593" s="76">
        <v>8752701829.8780403</v>
      </c>
      <c r="L2593" s="76">
        <v>26124394692.787357</v>
      </c>
      <c r="M2593" s="76">
        <v>240325646678.09119</v>
      </c>
      <c r="N2593" s="76">
        <v>31038082116.295902</v>
      </c>
      <c r="O2593" s="76">
        <v>32795.713151560805</v>
      </c>
      <c r="P2593" s="46">
        <v>239321.63375323749</v>
      </c>
      <c r="Q2593" s="46">
        <v>123886.38989014309</v>
      </c>
      <c r="R2593" s="76">
        <v>1101704687954.6882</v>
      </c>
      <c r="S2593" s="56">
        <v>0.5730040110700918</v>
      </c>
      <c r="T2593" s="56">
        <v>0.41653793956724677</v>
      </c>
      <c r="U2593" s="46">
        <v>17.789280991420942</v>
      </c>
      <c r="V2593" s="76">
        <v>8813899751822.0156</v>
      </c>
      <c r="W2593" s="84">
        <v>2778.4372324921646</v>
      </c>
      <c r="X2593" s="82">
        <v>4.1720103368982756E-2</v>
      </c>
      <c r="Y2593" s="476">
        <v>2.0000000000000001E-4</v>
      </c>
    </row>
    <row r="2594" spans="1:25" x14ac:dyDescent="0.2">
      <c r="A2594" s="475">
        <v>2590</v>
      </c>
      <c r="B2594" s="56">
        <v>0.51916619732056457</v>
      </c>
      <c r="C2594" s="46">
        <v>4051.79625162497</v>
      </c>
      <c r="D2594" s="56">
        <v>0.89650343455489034</v>
      </c>
      <c r="E2594" s="56">
        <v>0.23340775373868292</v>
      </c>
      <c r="F2594" s="250">
        <v>2024.6</v>
      </c>
      <c r="G2594" s="76">
        <v>282063368473.43634</v>
      </c>
      <c r="H2594" s="46">
        <v>25338020.656415101</v>
      </c>
      <c r="I2594" s="76">
        <v>582117488524.33362</v>
      </c>
      <c r="J2594" s="56">
        <v>0.27358323756398173</v>
      </c>
      <c r="K2594" s="76">
        <v>31011969418.280773</v>
      </c>
      <c r="L2594" s="76">
        <v>73033424475.697021</v>
      </c>
      <c r="M2594" s="76">
        <v>204616909504.36832</v>
      </c>
      <c r="N2594" s="76">
        <v>29651118995.830517</v>
      </c>
      <c r="O2594" s="76">
        <v>32117.000617417449</v>
      </c>
      <c r="P2594" s="46">
        <v>222932.92067055358</v>
      </c>
      <c r="Q2594" s="46">
        <v>109971.38186772715</v>
      </c>
      <c r="R2594" s="76">
        <v>1294450577152.8096</v>
      </c>
      <c r="S2594" s="56">
        <v>0.5430881843184997</v>
      </c>
      <c r="T2594" s="56">
        <v>0.31545593842432368</v>
      </c>
      <c r="U2594" s="46">
        <v>17.025695684120397</v>
      </c>
      <c r="V2594" s="76">
        <v>7632471689067.6973</v>
      </c>
      <c r="W2594" s="84">
        <v>2407.8292321706235</v>
      </c>
      <c r="X2594" s="82">
        <v>4.3161706621791064E-2</v>
      </c>
      <c r="Y2594" s="476">
        <v>2.0000000000000001E-4</v>
      </c>
    </row>
    <row r="2595" spans="1:25" x14ac:dyDescent="0.2">
      <c r="A2595" s="475">
        <v>2591</v>
      </c>
      <c r="B2595" s="56">
        <v>0.41411362461168288</v>
      </c>
      <c r="C2595" s="46">
        <v>6332.6511977258051</v>
      </c>
      <c r="D2595" s="56">
        <v>1.1001212376167553</v>
      </c>
      <c r="E2595" s="56">
        <v>0.4469783678105656</v>
      </c>
      <c r="F2595" s="250">
        <v>2026.81</v>
      </c>
      <c r="G2595" s="76">
        <v>212795819151.93448</v>
      </c>
      <c r="H2595" s="46">
        <v>35213494.152739689</v>
      </c>
      <c r="I2595" s="76">
        <v>737469176540.75317</v>
      </c>
      <c r="J2595" s="56">
        <v>0.39646732264387796</v>
      </c>
      <c r="K2595" s="76">
        <v>48258580545.407547</v>
      </c>
      <c r="L2595" s="76">
        <v>158133959520.44434</v>
      </c>
      <c r="M2595" s="76">
        <v>15532542089.46847</v>
      </c>
      <c r="N2595" s="76">
        <v>4658912650.4960308</v>
      </c>
      <c r="O2595" s="76">
        <v>25496.459422258697</v>
      </c>
      <c r="P2595" s="46">
        <v>101692.04074997178</v>
      </c>
      <c r="Q2595" s="46">
        <v>22069.382578240242</v>
      </c>
      <c r="R2595" s="76">
        <v>1186052820852.2234</v>
      </c>
      <c r="S2595" s="56">
        <v>0.52627022786603783</v>
      </c>
      <c r="T2595" s="56">
        <v>0.36606637996307817</v>
      </c>
      <c r="U2595" s="46">
        <v>15.841873162577</v>
      </c>
      <c r="V2595" s="76">
        <v>7405665017630.0068</v>
      </c>
      <c r="W2595" s="84">
        <v>2336.9299515580742</v>
      </c>
      <c r="X2595" s="82">
        <v>4.7058634018736348E-2</v>
      </c>
      <c r="Y2595" s="476">
        <v>2.0000000000000001E-4</v>
      </c>
    </row>
    <row r="2596" spans="1:25" x14ac:dyDescent="0.2">
      <c r="A2596" s="475">
        <v>2592</v>
      </c>
      <c r="B2596" s="56">
        <v>0.63432228606061436</v>
      </c>
      <c r="C2596" s="46">
        <v>1500</v>
      </c>
      <c r="D2596" s="56">
        <v>0.66086017343850401</v>
      </c>
      <c r="E2596" s="56">
        <v>0.19466774432065087</v>
      </c>
      <c r="F2596" s="250">
        <v>2024.77</v>
      </c>
      <c r="G2596" s="76">
        <v>206916115664.10266</v>
      </c>
      <c r="H2596" s="46">
        <v>15441235.723938338</v>
      </c>
      <c r="I2596" s="76">
        <v>508108470899.75299</v>
      </c>
      <c r="J2596" s="56">
        <v>0.40736662152257175</v>
      </c>
      <c r="K2596" s="76">
        <v>13565066044.973515</v>
      </c>
      <c r="L2596" s="76">
        <v>0</v>
      </c>
      <c r="M2596" s="76">
        <v>183974492785.41623</v>
      </c>
      <c r="N2596" s="76">
        <v>39908077369.145981</v>
      </c>
      <c r="O2596" s="76">
        <v>29471.535165293946</v>
      </c>
      <c r="P2596" s="46">
        <v>247839.66412714441</v>
      </c>
      <c r="Q2596" s="46">
        <v>132618.44685017021</v>
      </c>
      <c r="R2596" s="76">
        <v>1006808794042.6483</v>
      </c>
      <c r="S2596" s="56">
        <v>0.577040326630613</v>
      </c>
      <c r="T2596" s="56">
        <v>0.37071322067599238</v>
      </c>
      <c r="U2596" s="46">
        <v>16.265332714929272</v>
      </c>
      <c r="V2596" s="76">
        <v>6795123946989.4541</v>
      </c>
      <c r="W2596" s="84">
        <v>2144.2080669947186</v>
      </c>
      <c r="X2596" s="82">
        <v>4.4121300568042275E-2</v>
      </c>
      <c r="Y2596" s="476">
        <v>2.0000000000000001E-4</v>
      </c>
    </row>
    <row r="2597" spans="1:25" x14ac:dyDescent="0.2">
      <c r="A2597" s="475">
        <v>2593</v>
      </c>
      <c r="B2597" s="56">
        <v>0.32665014479691545</v>
      </c>
      <c r="C2597" s="46">
        <v>8144.4862482336703</v>
      </c>
      <c r="D2597" s="56">
        <v>0.64184198930117708</v>
      </c>
      <c r="E2597" s="56">
        <v>0.64535984823620873</v>
      </c>
      <c r="F2597" s="250">
        <v>2024.56</v>
      </c>
      <c r="G2597" s="76">
        <v>126918931337.50383</v>
      </c>
      <c r="H2597" s="46">
        <v>12784397.038643833</v>
      </c>
      <c r="I2597" s="76">
        <v>347539588029.12659</v>
      </c>
      <c r="J2597" s="56">
        <v>0.31564278616959263</v>
      </c>
      <c r="K2597" s="76">
        <v>6191633686.9097538</v>
      </c>
      <c r="L2597" s="76">
        <v>1839579601.3882394</v>
      </c>
      <c r="M2597" s="76">
        <v>168995256290.56735</v>
      </c>
      <c r="N2597" s="76">
        <v>66768564475.445511</v>
      </c>
      <c r="O2597" s="76">
        <v>40148.294880066176</v>
      </c>
      <c r="P2597" s="46">
        <v>410067.71234844771</v>
      </c>
      <c r="Q2597" s="46">
        <v>257354.76656253351</v>
      </c>
      <c r="R2597" s="76">
        <v>813465764060.86902</v>
      </c>
      <c r="S2597" s="56">
        <v>0.542458372191575</v>
      </c>
      <c r="T2597" s="56">
        <v>0.2730043986552575</v>
      </c>
      <c r="U2597" s="46">
        <v>16.378269728995758</v>
      </c>
      <c r="V2597" s="76">
        <v>3997297019220.2495</v>
      </c>
      <c r="W2597" s="84">
        <v>1260.9841932588929</v>
      </c>
      <c r="X2597" s="82">
        <v>4.4911250347045413E-2</v>
      </c>
      <c r="Y2597" s="476">
        <v>2.0000000000000001E-4</v>
      </c>
    </row>
    <row r="2598" spans="1:25" x14ac:dyDescent="0.2">
      <c r="A2598" s="475">
        <v>2594</v>
      </c>
      <c r="B2598" s="56">
        <v>0.49311341437805539</v>
      </c>
      <c r="C2598" s="46">
        <v>2497.5577518388027</v>
      </c>
      <c r="D2598" s="56">
        <v>0.69853758517361464</v>
      </c>
      <c r="E2598" s="56">
        <v>0.58426164269938874</v>
      </c>
      <c r="F2598" s="250">
        <v>2024.23</v>
      </c>
      <c r="G2598" s="76">
        <v>284171850384.35077</v>
      </c>
      <c r="H2598" s="46">
        <v>16327501.716324799</v>
      </c>
      <c r="I2598" s="76">
        <v>507759817495.71259</v>
      </c>
      <c r="J2598" s="56">
        <v>0.49311341437805534</v>
      </c>
      <c r="K2598" s="76">
        <v>14275729032.277412</v>
      </c>
      <c r="L2598" s="76">
        <v>0</v>
      </c>
      <c r="M2598" s="76">
        <v>240086648270.70007</v>
      </c>
      <c r="N2598" s="76">
        <v>9847206190.4672031</v>
      </c>
      <c r="O2598" s="76">
        <v>24531.08377666906</v>
      </c>
      <c r="P2598" s="46">
        <v>122247.87648448869</v>
      </c>
      <c r="Q2598" s="46">
        <v>44979.755408744306</v>
      </c>
      <c r="R2598" s="76">
        <v>1141882731770.0122</v>
      </c>
      <c r="S2598" s="56">
        <v>0.65447328707234054</v>
      </c>
      <c r="T2598" s="56">
        <v>0.42290051430584419</v>
      </c>
      <c r="U2598" s="46">
        <v>16.488276035428274</v>
      </c>
      <c r="V2598" s="76">
        <v>8830264307322.0996</v>
      </c>
      <c r="W2598" s="84">
        <v>2783.1728056920165</v>
      </c>
      <c r="X2598" s="82">
        <v>4.3823574601171415E-2</v>
      </c>
      <c r="Y2598" s="476">
        <v>2.0000000000000001E-4</v>
      </c>
    </row>
    <row r="2599" spans="1:25" x14ac:dyDescent="0.2">
      <c r="A2599" s="475">
        <v>2595</v>
      </c>
      <c r="B2599" s="56">
        <v>0.45970722304558442</v>
      </c>
      <c r="C2599" s="46">
        <v>1500</v>
      </c>
      <c r="D2599" s="56">
        <v>0.2</v>
      </c>
      <c r="E2599" s="56">
        <v>0.30212373331137665</v>
      </c>
      <c r="F2599" s="250">
        <v>2024.91</v>
      </c>
      <c r="G2599" s="76">
        <v>180912891339.05176</v>
      </c>
      <c r="H2599" s="46">
        <v>3291972.4221194154</v>
      </c>
      <c r="I2599" s="76">
        <v>152279553600.75931</v>
      </c>
      <c r="J2599" s="56">
        <v>0.45970722304558442</v>
      </c>
      <c r="K2599" s="76">
        <v>5035053204.9958897</v>
      </c>
      <c r="L2599" s="76">
        <v>0</v>
      </c>
      <c r="M2599" s="76">
        <v>126658649822.97151</v>
      </c>
      <c r="N2599" s="76">
        <v>43346829060.793793</v>
      </c>
      <c r="O2599" s="76">
        <v>23493.308048748801</v>
      </c>
      <c r="P2599" s="46">
        <v>336213.25714589132</v>
      </c>
      <c r="Q2599" s="46">
        <v>173089.43940853715</v>
      </c>
      <c r="R2599" s="76">
        <v>496301654605.91089</v>
      </c>
      <c r="S2599" s="56">
        <v>0.64020987732125856</v>
      </c>
      <c r="T2599" s="56">
        <v>0.49423754056006802</v>
      </c>
      <c r="U2599" s="46">
        <v>17.402156360081985</v>
      </c>
      <c r="V2599" s="76">
        <v>4739972427022.1191</v>
      </c>
      <c r="W2599" s="84">
        <v>1494.7394349604999</v>
      </c>
      <c r="X2599" s="82">
        <v>4.1540559972506504E-2</v>
      </c>
      <c r="Y2599" s="476">
        <v>2.0000000000000001E-4</v>
      </c>
    </row>
    <row r="2600" spans="1:25" x14ac:dyDescent="0.2">
      <c r="A2600" s="475">
        <v>2596</v>
      </c>
      <c r="B2600" s="56">
        <v>0.5156182893555844</v>
      </c>
      <c r="C2600" s="46">
        <v>2015.2441685106055</v>
      </c>
      <c r="D2600" s="56">
        <v>0.52387720576852415</v>
      </c>
      <c r="E2600" s="56">
        <v>0.55687120194731488</v>
      </c>
      <c r="F2600" s="250">
        <v>2024.99</v>
      </c>
      <c r="G2600" s="76">
        <v>373470953079.79938</v>
      </c>
      <c r="H2600" s="46">
        <v>10986804.88784302</v>
      </c>
      <c r="I2600" s="76">
        <v>378236132596.48499</v>
      </c>
      <c r="J2600" s="56">
        <v>0.43647779227994543</v>
      </c>
      <c r="K2600" s="76">
        <v>11526151457.321831</v>
      </c>
      <c r="L2600" s="76">
        <v>0</v>
      </c>
      <c r="M2600" s="76">
        <v>286860280989.6228</v>
      </c>
      <c r="N2600" s="76">
        <v>49555648024.097542</v>
      </c>
      <c r="O2600" s="76">
        <v>28815.766357747743</v>
      </c>
      <c r="P2600" s="46">
        <v>302613.82673882681</v>
      </c>
      <c r="Q2600" s="46">
        <v>177038.32735832315</v>
      </c>
      <c r="R2600" s="76">
        <v>1098901951583.8142</v>
      </c>
      <c r="S2600" s="56">
        <v>0.64753222760756612</v>
      </c>
      <c r="T2600" s="56">
        <v>0.47285306534184551</v>
      </c>
      <c r="U2600" s="46">
        <v>17.279086136842302</v>
      </c>
      <c r="V2600" s="76">
        <v>9945215054157.2578</v>
      </c>
      <c r="W2600" s="84">
        <v>3136.834965103998</v>
      </c>
      <c r="X2600" s="82">
        <v>4.1886593613531371E-2</v>
      </c>
      <c r="Y2600" s="476">
        <v>2.0000000000000001E-4</v>
      </c>
    </row>
    <row r="2601" spans="1:25" x14ac:dyDescent="0.2">
      <c r="A2601" s="475">
        <v>2597</v>
      </c>
      <c r="B2601" s="56">
        <v>0.43547368952584165</v>
      </c>
      <c r="C2601" s="46">
        <v>3974.7479909091771</v>
      </c>
      <c r="D2601" s="56">
        <v>1.1065485247958873</v>
      </c>
      <c r="E2601" s="56">
        <v>0.35052796841963335</v>
      </c>
      <c r="F2601" s="250">
        <v>2024.47</v>
      </c>
      <c r="G2601" s="76">
        <v>320110150400.2334</v>
      </c>
      <c r="H2601" s="46">
        <v>37384698.188081883</v>
      </c>
      <c r="I2601" s="76">
        <v>821345943278.13989</v>
      </c>
      <c r="J2601" s="56">
        <v>0.26625331723042311</v>
      </c>
      <c r="K2601" s="76">
        <v>34472090257.416092</v>
      </c>
      <c r="L2601" s="76">
        <v>40329991890.074562</v>
      </c>
      <c r="M2601" s="76">
        <v>250822961332.5033</v>
      </c>
      <c r="N2601" s="76">
        <v>52074246868.811852</v>
      </c>
      <c r="O2601" s="76">
        <v>34275.031470805639</v>
      </c>
      <c r="P2601" s="46">
        <v>334158.43190531281</v>
      </c>
      <c r="Q2601" s="46">
        <v>187275.53013851171</v>
      </c>
      <c r="R2601" s="76">
        <v>1592609479190.8857</v>
      </c>
      <c r="S2601" s="56">
        <v>0.49334683570882187</v>
      </c>
      <c r="T2601" s="56">
        <v>0.30566995519472839</v>
      </c>
      <c r="U2601" s="46">
        <v>16.892812633422537</v>
      </c>
      <c r="V2601" s="76">
        <v>8984043742864.1289</v>
      </c>
      <c r="W2601" s="84">
        <v>2835.1801246205027</v>
      </c>
      <c r="X2601" s="82">
        <v>4.3645458236161214E-2</v>
      </c>
      <c r="Y2601" s="476">
        <v>2.0000000000000001E-4</v>
      </c>
    </row>
    <row r="2602" spans="1:25" x14ac:dyDescent="0.2">
      <c r="A2602" s="475">
        <v>2598</v>
      </c>
      <c r="B2602" s="56">
        <v>0.53807292756514413</v>
      </c>
      <c r="C2602" s="46">
        <v>2084.9700173068154</v>
      </c>
      <c r="D2602" s="56">
        <v>1.2095394757064293</v>
      </c>
      <c r="E2602" s="56">
        <v>0.52897437806643466</v>
      </c>
      <c r="F2602" s="250">
        <v>2026.6</v>
      </c>
      <c r="G2602" s="76">
        <v>155063912130.39008</v>
      </c>
      <c r="H2602" s="46">
        <v>49265166.040766701</v>
      </c>
      <c r="I2602" s="76">
        <v>842150680314.77808</v>
      </c>
      <c r="J2602" s="56">
        <v>0.3185233093058224</v>
      </c>
      <c r="K2602" s="76">
        <v>55925273507.553619</v>
      </c>
      <c r="L2602" s="76">
        <v>183333134453.7196</v>
      </c>
      <c r="M2602" s="76">
        <v>95896034234.929001</v>
      </c>
      <c r="N2602" s="76">
        <v>48643389762.871361</v>
      </c>
      <c r="O2602" s="76">
        <v>27065.30948833808</v>
      </c>
      <c r="P2602" s="46">
        <v>387007.22598422965</v>
      </c>
      <c r="Q2602" s="46">
        <v>224705.09946559154</v>
      </c>
      <c r="R2602" s="76">
        <v>1330383303092.2944</v>
      </c>
      <c r="S2602" s="56">
        <v>0.46296268897657517</v>
      </c>
      <c r="T2602" s="56">
        <v>0.29570581761799208</v>
      </c>
      <c r="U2602" s="46">
        <v>15.147500258615333</v>
      </c>
      <c r="V2602" s="76">
        <v>6644403448052.9854</v>
      </c>
      <c r="W2602" s="84">
        <v>2094.7405710229696</v>
      </c>
      <c r="X2602" s="82">
        <v>4.738463391954463E-2</v>
      </c>
      <c r="Y2602" s="476">
        <v>2.0000000000000001E-4</v>
      </c>
    </row>
    <row r="2603" spans="1:25" x14ac:dyDescent="0.2">
      <c r="A2603" s="475">
        <v>2599</v>
      </c>
      <c r="B2603" s="56">
        <v>0.58733977954448569</v>
      </c>
      <c r="C2603" s="46">
        <v>5743.822640286744</v>
      </c>
      <c r="D2603" s="56">
        <v>0.52248272501363202</v>
      </c>
      <c r="E2603" s="56">
        <v>0.48523478754589539</v>
      </c>
      <c r="F2603" s="250">
        <v>2023.75</v>
      </c>
      <c r="G2603" s="76">
        <v>231424184195.9256</v>
      </c>
      <c r="H2603" s="46">
        <v>10268285.983990585</v>
      </c>
      <c r="I2603" s="76">
        <v>343292122523.18707</v>
      </c>
      <c r="J2603" s="56">
        <v>0.40140562717565798</v>
      </c>
      <c r="K2603" s="76">
        <v>11690506017.100508</v>
      </c>
      <c r="L2603" s="76">
        <v>0</v>
      </c>
      <c r="M2603" s="76">
        <v>184344903066.77432</v>
      </c>
      <c r="N2603" s="76">
        <v>17115934687.005344</v>
      </c>
      <c r="O2603" s="76">
        <v>33616.145590199143</v>
      </c>
      <c r="P2603" s="46">
        <v>143897.79142020998</v>
      </c>
      <c r="Q2603" s="46">
        <v>60748.813307800003</v>
      </c>
      <c r="R2603" s="76">
        <v>735445179163.0155</v>
      </c>
      <c r="S2603" s="56">
        <v>0.59459741486344442</v>
      </c>
      <c r="T2603" s="56">
        <v>0.47448047876674893</v>
      </c>
      <c r="U2603" s="46">
        <v>16.930290953125358</v>
      </c>
      <c r="V2603" s="76">
        <v>6777567622813.0752</v>
      </c>
      <c r="W2603" s="84">
        <v>2137.9659451997168</v>
      </c>
      <c r="X2603" s="82">
        <v>4.1271378689220539E-2</v>
      </c>
      <c r="Y2603" s="476">
        <v>2.0000000000000001E-4</v>
      </c>
    </row>
    <row r="2604" spans="1:25" x14ac:dyDescent="0.2">
      <c r="A2604" s="475">
        <v>2600</v>
      </c>
      <c r="B2604" s="56">
        <v>0.33129126515359941</v>
      </c>
      <c r="C2604" s="46">
        <v>4541.0491125523931</v>
      </c>
      <c r="D2604" s="56">
        <v>0.51620265627489148</v>
      </c>
      <c r="E2604" s="56">
        <v>0.64173969564427846</v>
      </c>
      <c r="F2604" s="250">
        <v>2024.41</v>
      </c>
      <c r="G2604" s="76">
        <v>217451259200.07861</v>
      </c>
      <c r="H2604" s="46">
        <v>9861277.389536269</v>
      </c>
      <c r="I2604" s="76">
        <v>352804451985.67548</v>
      </c>
      <c r="J2604" s="56">
        <v>0.33129126515359941</v>
      </c>
      <c r="K2604" s="76">
        <v>5474326845.2607975</v>
      </c>
      <c r="L2604" s="76">
        <v>0</v>
      </c>
      <c r="M2604" s="76">
        <v>152636141625.09912</v>
      </c>
      <c r="N2604" s="76">
        <v>30152430689.480343</v>
      </c>
      <c r="O2604" s="76">
        <v>24476.526780903056</v>
      </c>
      <c r="P2604" s="46">
        <v>242885.12828564647</v>
      </c>
      <c r="Q2604" s="46">
        <v>132013.59124839897</v>
      </c>
      <c r="R2604" s="76">
        <v>745006239887.68262</v>
      </c>
      <c r="S2604" s="56">
        <v>0.55291278241567809</v>
      </c>
      <c r="T2604" s="56">
        <v>0.40674199551097912</v>
      </c>
      <c r="U2604" s="46">
        <v>17.284267773782435</v>
      </c>
      <c r="V2604" s="76">
        <v>5806030419897.6133</v>
      </c>
      <c r="W2604" s="84">
        <v>1833.3970322638463</v>
      </c>
      <c r="X2604" s="82">
        <v>4.1820550245979971E-2</v>
      </c>
      <c r="Y2604" s="476">
        <v>2.0000000000000001E-4</v>
      </c>
    </row>
    <row r="2605" spans="1:25" x14ac:dyDescent="0.2">
      <c r="A2605" s="475">
        <v>2601</v>
      </c>
      <c r="B2605" s="56">
        <v>0.5384252843059224</v>
      </c>
      <c r="C2605" s="46">
        <v>2663.2065952314488</v>
      </c>
      <c r="D2605" s="56">
        <v>1.1933862616413937</v>
      </c>
      <c r="E2605" s="56">
        <v>0.31471935215059144</v>
      </c>
      <c r="F2605" s="250">
        <v>2024.81</v>
      </c>
      <c r="G2605" s="76">
        <v>443769656977.39258</v>
      </c>
      <c r="H2605" s="46">
        <v>45132502.607663639</v>
      </c>
      <c r="I2605" s="76">
        <v>940351213399.86987</v>
      </c>
      <c r="J2605" s="56">
        <v>0.21066852607479658</v>
      </c>
      <c r="K2605" s="76">
        <v>29735566663.735062</v>
      </c>
      <c r="L2605" s="76">
        <v>810830028.96891272</v>
      </c>
      <c r="M2605" s="76">
        <v>298990016301.05798</v>
      </c>
      <c r="N2605" s="76">
        <v>92865197008.063202</v>
      </c>
      <c r="O2605" s="76">
        <v>23660.121249082458</v>
      </c>
      <c r="P2605" s="46">
        <v>503356.27012196789</v>
      </c>
      <c r="Q2605" s="46">
        <v>314683.89798484003</v>
      </c>
      <c r="R2605" s="76">
        <v>1822049582667.1733</v>
      </c>
      <c r="S2605" s="56">
        <v>0.46247334026276621</v>
      </c>
      <c r="T2605" s="56">
        <v>0.29493741802615486</v>
      </c>
      <c r="U2605" s="46">
        <v>17.881002102733071</v>
      </c>
      <c r="V2605" s="76">
        <v>10535509068447.814</v>
      </c>
      <c r="W2605" s="84">
        <v>3326.230775858402</v>
      </c>
      <c r="X2605" s="82">
        <v>4.0604221325364002E-2</v>
      </c>
      <c r="Y2605" s="476">
        <v>2.0000000000000001E-4</v>
      </c>
    </row>
    <row r="2606" spans="1:25" x14ac:dyDescent="0.2">
      <c r="A2606" s="475">
        <v>2602</v>
      </c>
      <c r="B2606" s="56">
        <v>0.50380376685210981</v>
      </c>
      <c r="C2606" s="46">
        <v>1500</v>
      </c>
      <c r="D2606" s="56">
        <v>0.80960552486976922</v>
      </c>
      <c r="E2606" s="56">
        <v>0.55587833137790454</v>
      </c>
      <c r="F2606" s="250">
        <v>2024.49</v>
      </c>
      <c r="G2606" s="76">
        <v>170287289217.49295</v>
      </c>
      <c r="H2606" s="46">
        <v>22189212.37238105</v>
      </c>
      <c r="I2606" s="76">
        <v>611145779042.93542</v>
      </c>
      <c r="J2606" s="56">
        <v>0.4773416462134864</v>
      </c>
      <c r="K2606" s="76">
        <v>26979992111.738365</v>
      </c>
      <c r="L2606" s="76">
        <v>0</v>
      </c>
      <c r="M2606" s="76">
        <v>141861617416.74033</v>
      </c>
      <c r="N2606" s="76">
        <v>23774751749.904507</v>
      </c>
      <c r="O2606" s="76">
        <v>26863.518591981981</v>
      </c>
      <c r="P2606" s="46">
        <v>213830.19596282297</v>
      </c>
      <c r="Q2606" s="46">
        <v>105015.08424985339</v>
      </c>
      <c r="R2606" s="76">
        <v>1039567227637.8712</v>
      </c>
      <c r="S2606" s="56">
        <v>0.58350426043987402</v>
      </c>
      <c r="T2606" s="56">
        <v>0.41311453994384251</v>
      </c>
      <c r="U2606" s="46">
        <v>15.323131223459837</v>
      </c>
      <c r="V2606" s="76">
        <v>7343339218839.3857</v>
      </c>
      <c r="W2606" s="84">
        <v>2317.8641106515133</v>
      </c>
      <c r="X2606" s="82">
        <v>4.6869057438902927E-2</v>
      </c>
      <c r="Y2606" s="476">
        <v>2.0000000000000001E-4</v>
      </c>
    </row>
    <row r="2607" spans="1:25" x14ac:dyDescent="0.2">
      <c r="A2607" s="475">
        <v>2603</v>
      </c>
      <c r="B2607" s="56">
        <v>0.41724621343124302</v>
      </c>
      <c r="C2607" s="46">
        <v>7120.3788807284627</v>
      </c>
      <c r="D2607" s="56">
        <v>1.1984920443059597</v>
      </c>
      <c r="E2607" s="56">
        <v>0.19866791740892886</v>
      </c>
      <c r="F2607" s="250">
        <v>2024.44</v>
      </c>
      <c r="G2607" s="76">
        <v>301827022825.84259</v>
      </c>
      <c r="H2607" s="46">
        <v>24396239.076168131</v>
      </c>
      <c r="I2607" s="76">
        <v>450983325222.41333</v>
      </c>
      <c r="J2607" s="56">
        <v>0.12302456401244533</v>
      </c>
      <c r="K2607" s="76">
        <v>19267070200.811111</v>
      </c>
      <c r="L2607" s="76">
        <v>0</v>
      </c>
      <c r="M2607" s="76">
        <v>300416436427.45972</v>
      </c>
      <c r="N2607" s="76">
        <v>3682502304.9147897</v>
      </c>
      <c r="O2607" s="76">
        <v>44717.584760750884</v>
      </c>
      <c r="P2607" s="46">
        <v>79268.34584722115</v>
      </c>
      <c r="Q2607" s="46">
        <v>14380.336461805287</v>
      </c>
      <c r="R2607" s="76">
        <v>1203273421422.9409</v>
      </c>
      <c r="S2607" s="56">
        <v>0.54066488796302026</v>
      </c>
      <c r="T2607" s="56">
        <v>0.27836363036790818</v>
      </c>
      <c r="U2607" s="46">
        <v>18.309210505642667</v>
      </c>
      <c r="V2607" s="76">
        <v>6562872250816.2881</v>
      </c>
      <c r="W2607" s="84">
        <v>2068.6064018966204</v>
      </c>
      <c r="X2607" s="82">
        <v>4.1121109922068556E-2</v>
      </c>
      <c r="Y2607" s="476">
        <v>2.0000000000000001E-4</v>
      </c>
    </row>
    <row r="2608" spans="1:25" x14ac:dyDescent="0.2">
      <c r="A2608" s="475">
        <v>2604</v>
      </c>
      <c r="B2608" s="56">
        <v>0.45597786797561651</v>
      </c>
      <c r="C2608" s="46">
        <v>4332.0338169005627</v>
      </c>
      <c r="D2608" s="56">
        <v>0.93960799088902291</v>
      </c>
      <c r="E2608" s="56">
        <v>0.24174639389649</v>
      </c>
      <c r="F2608" s="250">
        <v>2024.32</v>
      </c>
      <c r="G2608" s="76">
        <v>157110053269.7858</v>
      </c>
      <c r="H2608" s="46">
        <v>27354444.403123293</v>
      </c>
      <c r="I2608" s="76">
        <v>402242547408.72845</v>
      </c>
      <c r="J2608" s="56">
        <v>-0.12085712458287357</v>
      </c>
      <c r="K2608" s="76">
        <v>10054360774.843287</v>
      </c>
      <c r="L2608" s="76">
        <v>1049142212.2262731</v>
      </c>
      <c r="M2608" s="76">
        <v>175933893787.69836</v>
      </c>
      <c r="N2608" s="76">
        <v>38020874910.60601</v>
      </c>
      <c r="O2608" s="76">
        <v>26789.12671779759</v>
      </c>
      <c r="P2608" s="46">
        <v>267356.23862521601</v>
      </c>
      <c r="Q2608" s="46">
        <v>141312.67507739365</v>
      </c>
      <c r="R2608" s="76">
        <v>958730729295.8186</v>
      </c>
      <c r="S2608" s="56">
        <v>0.38728204971771646</v>
      </c>
      <c r="T2608" s="56">
        <v>9.7095792015978788E-2</v>
      </c>
      <c r="U2608" s="46">
        <v>35.952709980088983</v>
      </c>
      <c r="V2608" s="76">
        <v>3474260569503.2305</v>
      </c>
      <c r="W2608" s="84">
        <v>1096.2379671398696</v>
      </c>
      <c r="X2608" s="82">
        <v>2.1694080422256668E-2</v>
      </c>
      <c r="Y2608" s="476">
        <v>2.0000000000000001E-4</v>
      </c>
    </row>
    <row r="2609" spans="1:25" x14ac:dyDescent="0.2">
      <c r="A2609" s="475">
        <v>2605</v>
      </c>
      <c r="B2609" s="56">
        <v>0.63325862502194263</v>
      </c>
      <c r="C2609" s="46">
        <v>4307.1556224002106</v>
      </c>
      <c r="D2609" s="56">
        <v>0.45693581317772153</v>
      </c>
      <c r="E2609" s="56">
        <v>0.21893455751591506</v>
      </c>
      <c r="F2609" s="250">
        <v>2025.27</v>
      </c>
      <c r="G2609" s="76">
        <v>252966442927.98758</v>
      </c>
      <c r="H2609" s="46">
        <v>8643586.3240097668</v>
      </c>
      <c r="I2609" s="76">
        <v>319471942247.48273</v>
      </c>
      <c r="J2609" s="56">
        <v>0.53576741464767785</v>
      </c>
      <c r="K2609" s="76">
        <v>14921022379.104721</v>
      </c>
      <c r="L2609" s="76">
        <v>14487326055.360079</v>
      </c>
      <c r="M2609" s="76">
        <v>144697905388.17062</v>
      </c>
      <c r="N2609" s="76">
        <v>37236487531.653526</v>
      </c>
      <c r="O2609" s="76">
        <v>25670.95379813456</v>
      </c>
      <c r="P2609" s="46">
        <v>291508.10828052415</v>
      </c>
      <c r="Q2609" s="46">
        <v>170206.22735131218</v>
      </c>
      <c r="R2609" s="76">
        <v>839950844690.38562</v>
      </c>
      <c r="S2609" s="56">
        <v>0.66934042053030318</v>
      </c>
      <c r="T2609" s="56">
        <v>0.47318091283699748</v>
      </c>
      <c r="U2609" s="46">
        <v>16.761688623547322</v>
      </c>
      <c r="V2609" s="76">
        <v>7376650355334.9727</v>
      </c>
      <c r="W2609" s="84">
        <v>2326.7737141043858</v>
      </c>
      <c r="X2609" s="82">
        <v>4.3287595998633431E-2</v>
      </c>
      <c r="Y2609" s="476">
        <v>2.0000000000000001E-4</v>
      </c>
    </row>
    <row r="2610" spans="1:25" x14ac:dyDescent="0.2">
      <c r="A2610" s="475">
        <v>2606</v>
      </c>
      <c r="B2610" s="56">
        <v>0.53071660835431766</v>
      </c>
      <c r="C2610" s="46">
        <v>2449.6161673176075</v>
      </c>
      <c r="D2610" s="56">
        <v>0.31338051901789471</v>
      </c>
      <c r="E2610" s="56">
        <v>0.16132424124724032</v>
      </c>
      <c r="F2610" s="250">
        <v>2024.94</v>
      </c>
      <c r="G2610" s="76">
        <v>88862882077.205902</v>
      </c>
      <c r="H2610" s="46">
        <v>5088293.0927182231</v>
      </c>
      <c r="I2610" s="76">
        <v>208594987770.1889</v>
      </c>
      <c r="J2610" s="56">
        <v>0.53071660835431755</v>
      </c>
      <c r="K2610" s="76">
        <v>11759150058.285866</v>
      </c>
      <c r="L2610" s="76">
        <v>3528583847.829411</v>
      </c>
      <c r="M2610" s="76">
        <v>103018680754.08447</v>
      </c>
      <c r="N2610" s="76">
        <v>68061951798.868645</v>
      </c>
      <c r="O2610" s="76">
        <v>27539.708441862836</v>
      </c>
      <c r="P2610" s="46">
        <v>558050.98298212886</v>
      </c>
      <c r="Q2610" s="46">
        <v>322475.34833735914</v>
      </c>
      <c r="R2610" s="76">
        <v>466348719495.60663</v>
      </c>
      <c r="S2610" s="56">
        <v>0.5890073472908649</v>
      </c>
      <c r="T2610" s="56">
        <v>0.43345855763684038</v>
      </c>
      <c r="U2610" s="46">
        <v>15.557830519958088</v>
      </c>
      <c r="V2610" s="76">
        <v>3651923179080.4839</v>
      </c>
      <c r="W2610" s="84">
        <v>1152.4214550668974</v>
      </c>
      <c r="X2610" s="82">
        <v>4.4457472184737702E-2</v>
      </c>
      <c r="Y2610" s="476">
        <v>2.0000000000000001E-4</v>
      </c>
    </row>
    <row r="2611" spans="1:25" x14ac:dyDescent="0.2">
      <c r="A2611" s="475">
        <v>2607</v>
      </c>
      <c r="B2611" s="56">
        <v>0.46129861699831071</v>
      </c>
      <c r="C2611" s="46">
        <v>1597.1707625230988</v>
      </c>
      <c r="D2611" s="56">
        <v>0.8446137707986151</v>
      </c>
      <c r="E2611" s="56">
        <v>0.29189652935811761</v>
      </c>
      <c r="F2611" s="250">
        <v>2023.75</v>
      </c>
      <c r="G2611" s="76">
        <v>258547910014.8891</v>
      </c>
      <c r="H2611" s="46">
        <v>23363370.146322034</v>
      </c>
      <c r="I2611" s="76">
        <v>640875278922.25281</v>
      </c>
      <c r="J2611" s="56">
        <v>0.45464625148441429</v>
      </c>
      <c r="K2611" s="76">
        <v>9835356316.7244663</v>
      </c>
      <c r="L2611" s="76">
        <v>0</v>
      </c>
      <c r="M2611" s="76">
        <v>328430953474.12726</v>
      </c>
      <c r="N2611" s="76">
        <v>18251456481.962303</v>
      </c>
      <c r="O2611" s="76">
        <v>37951.029523840814</v>
      </c>
      <c r="P2611" s="46">
        <v>173977.26366509701</v>
      </c>
      <c r="Q2611" s="46">
        <v>76500.416580330653</v>
      </c>
      <c r="R2611" s="76">
        <v>1357846838242.5242</v>
      </c>
      <c r="S2611" s="56">
        <v>0.62559611693810591</v>
      </c>
      <c r="T2611" s="56">
        <v>0.35177474444598006</v>
      </c>
      <c r="U2611" s="46">
        <v>16.226580992403701</v>
      </c>
      <c r="V2611" s="76">
        <v>8780819058346.2793</v>
      </c>
      <c r="W2611" s="84">
        <v>2769.8906773305689</v>
      </c>
      <c r="X2611" s="82">
        <v>4.3555175209370973E-2</v>
      </c>
      <c r="Y2611" s="476">
        <v>2.0000000000000001E-4</v>
      </c>
    </row>
    <row r="2612" spans="1:25" x14ac:dyDescent="0.2">
      <c r="A2612" s="475">
        <v>2608</v>
      </c>
      <c r="B2612" s="56">
        <v>0.46664346030397158</v>
      </c>
      <c r="C2612" s="46">
        <v>5750.1011970537111</v>
      </c>
      <c r="D2612" s="56">
        <v>0.75736116451756674</v>
      </c>
      <c r="E2612" s="56">
        <v>0.31411856006730943</v>
      </c>
      <c r="F2612" s="250">
        <v>2023.92</v>
      </c>
      <c r="G2612" s="76">
        <v>283472939918.46246</v>
      </c>
      <c r="H2612" s="46">
        <v>17715171.716948885</v>
      </c>
      <c r="I2612" s="76">
        <v>426269605626.01959</v>
      </c>
      <c r="J2612" s="56">
        <v>0.29923847262421888</v>
      </c>
      <c r="K2612" s="76">
        <v>8375578137.0732956</v>
      </c>
      <c r="L2612" s="76">
        <v>0</v>
      </c>
      <c r="M2612" s="76">
        <v>294829590087.20435</v>
      </c>
      <c r="N2612" s="76">
        <v>29108620878.432762</v>
      </c>
      <c r="O2612" s="76">
        <v>25446.08175767451</v>
      </c>
      <c r="P2612" s="46">
        <v>228044.90685484209</v>
      </c>
      <c r="Q2612" s="46">
        <v>116205.41659951564</v>
      </c>
      <c r="R2612" s="76">
        <v>1042439775270.6156</v>
      </c>
      <c r="S2612" s="56">
        <v>0.57456672524644992</v>
      </c>
      <c r="T2612" s="56">
        <v>0.36638975771904753</v>
      </c>
      <c r="U2612" s="46">
        <v>17.436518941486142</v>
      </c>
      <c r="V2612" s="76">
        <v>7350166005126.7217</v>
      </c>
      <c r="W2612" s="84">
        <v>2319.4564421384594</v>
      </c>
      <c r="X2612" s="82">
        <v>4.1729191974055703E-2</v>
      </c>
      <c r="Y2612" s="476">
        <v>2.0000000000000001E-4</v>
      </c>
    </row>
    <row r="2613" spans="1:25" x14ac:dyDescent="0.2">
      <c r="A2613" s="475">
        <v>2609</v>
      </c>
      <c r="B2613" s="56">
        <v>0.47793016344098715</v>
      </c>
      <c r="C2613" s="46">
        <v>10164.832747741062</v>
      </c>
      <c r="D2613" s="56">
        <v>0.7042956860680013</v>
      </c>
      <c r="E2613" s="56">
        <v>0.51938830222145727</v>
      </c>
      <c r="F2613" s="250">
        <v>2025.85</v>
      </c>
      <c r="G2613" s="76">
        <v>222123393779.80008</v>
      </c>
      <c r="H2613" s="46">
        <v>15835187.208523873</v>
      </c>
      <c r="I2613" s="76">
        <v>335377129483.44647</v>
      </c>
      <c r="J2613" s="56">
        <v>0.16259179274774915</v>
      </c>
      <c r="K2613" s="76">
        <v>30230202197.230461</v>
      </c>
      <c r="L2613" s="76">
        <v>95784400588.264664</v>
      </c>
      <c r="M2613" s="76">
        <v>113691901077.13515</v>
      </c>
      <c r="N2613" s="76">
        <v>121173922021.22179</v>
      </c>
      <c r="O2613" s="76">
        <v>45000</v>
      </c>
      <c r="P2613" s="46">
        <v>686434.46067327727</v>
      </c>
      <c r="Q2613" s="46">
        <v>477961.84279021824</v>
      </c>
      <c r="R2613" s="76">
        <v>904774295105.68042</v>
      </c>
      <c r="S2613" s="56">
        <v>0.47843501790278009</v>
      </c>
      <c r="T2613" s="56">
        <v>0.29172676932178748</v>
      </c>
      <c r="U2613" s="46">
        <v>17.87857362702406</v>
      </c>
      <c r="V2613" s="76">
        <v>5056292300999.624</v>
      </c>
      <c r="W2613" s="84">
        <v>1595.0300483634956</v>
      </c>
      <c r="X2613" s="82">
        <v>4.2138514397297128E-2</v>
      </c>
      <c r="Y2613" s="476">
        <v>2.0000000000000001E-4</v>
      </c>
    </row>
    <row r="2614" spans="1:25" x14ac:dyDescent="0.2">
      <c r="A2614" s="475">
        <v>2610</v>
      </c>
      <c r="B2614" s="56">
        <v>0.508550011755589</v>
      </c>
      <c r="C2614" s="46">
        <v>3460.1515610297361</v>
      </c>
      <c r="D2614" s="56">
        <v>0.41859919811451762</v>
      </c>
      <c r="E2614" s="56">
        <v>0.49084685776513781</v>
      </c>
      <c r="F2614" s="250">
        <v>2025.59</v>
      </c>
      <c r="G2614" s="76">
        <v>176777376179.29083</v>
      </c>
      <c r="H2614" s="46">
        <v>7727125.7265720181</v>
      </c>
      <c r="I2614" s="76">
        <v>268765212269.69183</v>
      </c>
      <c r="J2614" s="56">
        <v>0.46861219346556049</v>
      </c>
      <c r="K2614" s="76">
        <v>22014469011.62804</v>
      </c>
      <c r="L2614" s="76">
        <v>45524390006.346649</v>
      </c>
      <c r="M2614" s="76">
        <v>113779892212.03294</v>
      </c>
      <c r="N2614" s="76">
        <v>121339263110.89488</v>
      </c>
      <c r="O2614" s="76">
        <v>31179.901808957624</v>
      </c>
      <c r="P2614" s="46">
        <v>830375.22388822818</v>
      </c>
      <c r="Q2614" s="46">
        <v>514397.2186219233</v>
      </c>
      <c r="R2614" s="76">
        <v>688088946720.14197</v>
      </c>
      <c r="S2614" s="56">
        <v>0.55723145426421539</v>
      </c>
      <c r="T2614" s="56">
        <v>0.46403136762039049</v>
      </c>
      <c r="U2614" s="46">
        <v>16.197290073347872</v>
      </c>
      <c r="V2614" s="76">
        <v>5758662173042.251</v>
      </c>
      <c r="W2614" s="84">
        <v>1817.9362208729146</v>
      </c>
      <c r="X2614" s="82">
        <v>4.4399256187349891E-2</v>
      </c>
      <c r="Y2614" s="476">
        <v>2.0000000000000001E-4</v>
      </c>
    </row>
    <row r="2615" spans="1:25" x14ac:dyDescent="0.2">
      <c r="A2615" s="475">
        <v>2611</v>
      </c>
      <c r="B2615" s="56">
        <v>0.32547287893081728</v>
      </c>
      <c r="C2615" s="46">
        <v>1500</v>
      </c>
      <c r="D2615" s="56">
        <v>0.74683381564574591</v>
      </c>
      <c r="E2615" s="56">
        <v>0.48988993378951212</v>
      </c>
      <c r="F2615" s="250">
        <v>2025.57</v>
      </c>
      <c r="G2615" s="76">
        <v>247949468090.08759</v>
      </c>
      <c r="H2615" s="46">
        <v>19513478.805353057</v>
      </c>
      <c r="I2615" s="76">
        <v>586508887234.88745</v>
      </c>
      <c r="J2615" s="56">
        <v>0.32547287893081722</v>
      </c>
      <c r="K2615" s="76">
        <v>43727255976.154663</v>
      </c>
      <c r="L2615" s="76">
        <v>83542484851.971268</v>
      </c>
      <c r="M2615" s="76">
        <v>131323145481.89525</v>
      </c>
      <c r="N2615" s="76">
        <v>19727372216.595428</v>
      </c>
      <c r="O2615" s="76">
        <v>35769.156553771187</v>
      </c>
      <c r="P2615" s="46">
        <v>188023.9027354545</v>
      </c>
      <c r="Q2615" s="46">
        <v>87807.159083585153</v>
      </c>
      <c r="R2615" s="76">
        <v>1076449315608.3505</v>
      </c>
      <c r="S2615" s="56">
        <v>0.51355328803635281</v>
      </c>
      <c r="T2615" s="56">
        <v>0.37266428911873328</v>
      </c>
      <c r="U2615" s="46">
        <v>16.580216270085081</v>
      </c>
      <c r="V2615" s="76">
        <v>7315576761655.1533</v>
      </c>
      <c r="W2615" s="84">
        <v>2308.7835722913524</v>
      </c>
      <c r="X2615" s="82">
        <v>4.4016647363267054E-2</v>
      </c>
      <c r="Y2615" s="476">
        <v>2.0000000000000001E-4</v>
      </c>
    </row>
    <row r="2616" spans="1:25" x14ac:dyDescent="0.2">
      <c r="A2616" s="475">
        <v>2612</v>
      </c>
      <c r="B2616" s="56">
        <v>0.60669625099943125</v>
      </c>
      <c r="C2616" s="46">
        <v>5094.5117715945007</v>
      </c>
      <c r="D2616" s="56">
        <v>0.30013595937832621</v>
      </c>
      <c r="E2616" s="56">
        <v>0.37178314691955139</v>
      </c>
      <c r="F2616" s="250">
        <v>2026.42</v>
      </c>
      <c r="G2616" s="76">
        <v>56923474517.322578</v>
      </c>
      <c r="H2616" s="46">
        <v>5073938.5509254718</v>
      </c>
      <c r="I2616" s="76">
        <v>165939312247.065</v>
      </c>
      <c r="J2616" s="56">
        <v>0.37806873225102844</v>
      </c>
      <c r="K2616" s="76">
        <v>21009980944.962173</v>
      </c>
      <c r="L2616" s="76">
        <v>53076047671.408165</v>
      </c>
      <c r="M2616" s="76">
        <v>19677328386.986633</v>
      </c>
      <c r="N2616" s="76">
        <v>58639590788.328011</v>
      </c>
      <c r="O2616" s="76">
        <v>21557.80642943583</v>
      </c>
      <c r="P2616" s="46">
        <v>437406.27765007294</v>
      </c>
      <c r="Q2616" s="46">
        <v>238776.08985356044</v>
      </c>
      <c r="R2616" s="76">
        <v>369097706694.27942</v>
      </c>
      <c r="S2616" s="56">
        <v>0.48792020879647524</v>
      </c>
      <c r="T2616" s="56">
        <v>0.32234403897458053</v>
      </c>
      <c r="U2616" s="46">
        <v>15.720580200828428</v>
      </c>
      <c r="V2616" s="76">
        <v>2120495732485.1016</v>
      </c>
      <c r="W2616" s="84">
        <v>668.73929878042861</v>
      </c>
      <c r="X2616" s="82">
        <v>4.510666600047572E-2</v>
      </c>
      <c r="Y2616" s="476">
        <v>2.0000000000000001E-4</v>
      </c>
    </row>
    <row r="2617" spans="1:25" x14ac:dyDescent="0.2">
      <c r="A2617" s="475">
        <v>2613</v>
      </c>
      <c r="B2617" s="56">
        <v>0.61678159704616697</v>
      </c>
      <c r="C2617" s="46">
        <v>4155.6697906655181</v>
      </c>
      <c r="D2617" s="56">
        <v>0.72484700273534031</v>
      </c>
      <c r="E2617" s="56">
        <v>0.57916194707036639</v>
      </c>
      <c r="F2617" s="250">
        <v>2026.47</v>
      </c>
      <c r="G2617" s="76">
        <v>110737994752.72372</v>
      </c>
      <c r="H2617" s="46">
        <v>16484809.362649208</v>
      </c>
      <c r="I2617" s="76">
        <v>413469719510.37158</v>
      </c>
      <c r="J2617" s="56">
        <v>0.42843241876820182</v>
      </c>
      <c r="K2617" s="76">
        <v>33075299310.20644</v>
      </c>
      <c r="L2617" s="76">
        <v>67094923030.787621</v>
      </c>
      <c r="M2617" s="76">
        <v>26779268674.20005</v>
      </c>
      <c r="N2617" s="76">
        <v>20103613957.051891</v>
      </c>
      <c r="O2617" s="76">
        <v>27514.711389459753</v>
      </c>
      <c r="P2617" s="46">
        <v>203223.27159688383</v>
      </c>
      <c r="Q2617" s="46">
        <v>98946.898318097199</v>
      </c>
      <c r="R2617" s="76">
        <v>682539375908.32983</v>
      </c>
      <c r="S2617" s="56">
        <v>0.54392181202332879</v>
      </c>
      <c r="T2617" s="56">
        <v>0.41867804851322754</v>
      </c>
      <c r="U2617" s="46">
        <v>15.148702468980703</v>
      </c>
      <c r="V2617" s="76">
        <v>4911100650041.9902</v>
      </c>
      <c r="W2617" s="84">
        <v>1549.8678356721546</v>
      </c>
      <c r="X2617" s="82">
        <v>4.682834605925177E-2</v>
      </c>
      <c r="Y2617" s="476">
        <v>2.0000000000000001E-4</v>
      </c>
    </row>
    <row r="2618" spans="1:25" x14ac:dyDescent="0.2">
      <c r="A2618" s="475">
        <v>2614</v>
      </c>
      <c r="B2618" s="56">
        <v>0.4619737498133436</v>
      </c>
      <c r="C2618" s="46">
        <v>3547.9000775161157</v>
      </c>
      <c r="D2618" s="56">
        <v>0.21484635956118614</v>
      </c>
      <c r="E2618" s="56">
        <v>0.57199643397848021</v>
      </c>
      <c r="F2618" s="250">
        <v>2023.9</v>
      </c>
      <c r="G2618" s="76">
        <v>228928516631.67252</v>
      </c>
      <c r="H2618" s="46">
        <v>3485757.1795242503</v>
      </c>
      <c r="I2618" s="76">
        <v>172664942717.0054</v>
      </c>
      <c r="J2618" s="56">
        <v>0.4619737498133436</v>
      </c>
      <c r="K2618" s="76">
        <v>3426756457.5641065</v>
      </c>
      <c r="L2618" s="76">
        <v>0</v>
      </c>
      <c r="M2618" s="76">
        <v>146070338677.43219</v>
      </c>
      <c r="N2618" s="76">
        <v>17116905434.643909</v>
      </c>
      <c r="O2618" s="76">
        <v>35192.946295182803</v>
      </c>
      <c r="P2618" s="46">
        <v>161188.12972634344</v>
      </c>
      <c r="Q2618" s="46">
        <v>62276.258213294597</v>
      </c>
      <c r="R2618" s="76">
        <v>532079523599.52356</v>
      </c>
      <c r="S2618" s="56">
        <v>0.67059607797638421</v>
      </c>
      <c r="T2618" s="56">
        <v>0.56212806086009981</v>
      </c>
      <c r="U2618" s="46">
        <v>17.575485080608257</v>
      </c>
      <c r="V2618" s="76">
        <v>5818441202853.7842</v>
      </c>
      <c r="W2618" s="84">
        <v>1835.3621792020881</v>
      </c>
      <c r="X2618" s="82">
        <v>4.1253053672352193E-2</v>
      </c>
      <c r="Y2618" s="476">
        <v>2.0000000000000001E-4</v>
      </c>
    </row>
    <row r="2619" spans="1:25" x14ac:dyDescent="0.2">
      <c r="A2619" s="475">
        <v>2615</v>
      </c>
      <c r="B2619" s="56">
        <v>0.56407538055036099</v>
      </c>
      <c r="C2619" s="46">
        <v>4470.483317694313</v>
      </c>
      <c r="D2619" s="56">
        <v>0.63627799352439918</v>
      </c>
      <c r="E2619" s="56">
        <v>0.48920552349733243</v>
      </c>
      <c r="F2619" s="250">
        <v>2024.41</v>
      </c>
      <c r="G2619" s="76">
        <v>170419949669.95236</v>
      </c>
      <c r="H2619" s="46">
        <v>13371733.916238384</v>
      </c>
      <c r="I2619" s="76">
        <v>378172198571.99902</v>
      </c>
      <c r="J2619" s="56">
        <v>0.39900885943790099</v>
      </c>
      <c r="K2619" s="76">
        <v>16282104171.242207</v>
      </c>
      <c r="L2619" s="76">
        <v>3886915890.4768353</v>
      </c>
      <c r="M2619" s="76">
        <v>215778198337.81085</v>
      </c>
      <c r="N2619" s="76">
        <v>25561475801.849941</v>
      </c>
      <c r="O2619" s="76">
        <v>24862.005576864136</v>
      </c>
      <c r="P2619" s="46">
        <v>211755.76782932263</v>
      </c>
      <c r="Q2619" s="46">
        <v>106695.83062083542</v>
      </c>
      <c r="R2619" s="76">
        <v>932192795058.42432</v>
      </c>
      <c r="S2619" s="56">
        <v>0.61632476657839774</v>
      </c>
      <c r="T2619" s="56">
        <v>0.33076780512367121</v>
      </c>
      <c r="U2619" s="46">
        <v>16.241559833074213</v>
      </c>
      <c r="V2619" s="76">
        <v>5626777723062.2568</v>
      </c>
      <c r="W2619" s="84">
        <v>1776.9895257098985</v>
      </c>
      <c r="X2619" s="82">
        <v>4.3983227349727302E-2</v>
      </c>
      <c r="Y2619" s="476">
        <v>2.0000000000000001E-4</v>
      </c>
    </row>
    <row r="2620" spans="1:25" x14ac:dyDescent="0.2">
      <c r="A2620" s="475">
        <v>2616</v>
      </c>
      <c r="B2620" s="56">
        <v>0.42767502779635147</v>
      </c>
      <c r="C2620" s="46">
        <v>3438.3276550343448</v>
      </c>
      <c r="D2620" s="56">
        <v>0.70658260014724683</v>
      </c>
      <c r="E2620" s="56">
        <v>0.47541281829233634</v>
      </c>
      <c r="F2620" s="250">
        <v>2025.14</v>
      </c>
      <c r="G2620" s="76">
        <v>144415202316.77451</v>
      </c>
      <c r="H2620" s="46">
        <v>15742069.780277116</v>
      </c>
      <c r="I2620" s="76">
        <v>512460670019.41962</v>
      </c>
      <c r="J2620" s="56">
        <v>0.42767502779635147</v>
      </c>
      <c r="K2620" s="76">
        <v>17293774946.916424</v>
      </c>
      <c r="L2620" s="76">
        <v>33149290614.648705</v>
      </c>
      <c r="M2620" s="76">
        <v>108032220488.36861</v>
      </c>
      <c r="N2620" s="76">
        <v>58121644123.385986</v>
      </c>
      <c r="O2620" s="76">
        <v>24234.444908260237</v>
      </c>
      <c r="P2620" s="46">
        <v>387428.93715886795</v>
      </c>
      <c r="Q2620" s="46">
        <v>237793.8764311487</v>
      </c>
      <c r="R2620" s="76">
        <v>891255815869.63757</v>
      </c>
      <c r="S2620" s="56">
        <v>0.54545859084362158</v>
      </c>
      <c r="T2620" s="56">
        <v>0.38331198437178116</v>
      </c>
      <c r="U2620" s="46">
        <v>15.443282200989506</v>
      </c>
      <c r="V2620" s="76">
        <v>5838067498075.2324</v>
      </c>
      <c r="W2620" s="84">
        <v>1841.7718308274057</v>
      </c>
      <c r="X2620" s="82">
        <v>4.7058984024476232E-2</v>
      </c>
      <c r="Y2620" s="476">
        <v>2.0000000000000001E-4</v>
      </c>
    </row>
    <row r="2621" spans="1:25" x14ac:dyDescent="0.2">
      <c r="A2621" s="475">
        <v>2617</v>
      </c>
      <c r="B2621" s="56">
        <v>0.67357336492777753</v>
      </c>
      <c r="C2621" s="46">
        <v>2948.4761007088373</v>
      </c>
      <c r="D2621" s="56">
        <v>0.76168522141563866</v>
      </c>
      <c r="E2621" s="56">
        <v>0.58165563002656562</v>
      </c>
      <c r="F2621" s="250">
        <v>2023.77</v>
      </c>
      <c r="G2621" s="76">
        <v>195259150108.81424</v>
      </c>
      <c r="H2621" s="46">
        <v>18523038.911784831</v>
      </c>
      <c r="I2621" s="76">
        <v>499757719067.87329</v>
      </c>
      <c r="J2621" s="56">
        <v>0.3442536106959605</v>
      </c>
      <c r="K2621" s="76">
        <v>11181708992.51115</v>
      </c>
      <c r="L2621" s="76">
        <v>0</v>
      </c>
      <c r="M2621" s="76">
        <v>290064986382.39856</v>
      </c>
      <c r="N2621" s="76">
        <v>37578528376.183876</v>
      </c>
      <c r="O2621" s="76">
        <v>38224.341670421461</v>
      </c>
      <c r="P2621" s="46">
        <v>257580.4074788217</v>
      </c>
      <c r="Q2621" s="46">
        <v>137726.16420036019</v>
      </c>
      <c r="R2621" s="76">
        <v>1127380287864.3503</v>
      </c>
      <c r="S2621" s="56">
        <v>0.57483410154624159</v>
      </c>
      <c r="T2621" s="56">
        <v>0.30308544633085027</v>
      </c>
      <c r="U2621" s="46">
        <v>16.382939363714907</v>
      </c>
      <c r="V2621" s="76">
        <v>6218710236804.7383</v>
      </c>
      <c r="W2621" s="84">
        <v>1960.9312520358628</v>
      </c>
      <c r="X2621" s="82">
        <v>4.4032756848383765E-2</v>
      </c>
      <c r="Y2621" s="476">
        <v>2.0000000000000001E-4</v>
      </c>
    </row>
    <row r="2622" spans="1:25" x14ac:dyDescent="0.2">
      <c r="A2622" s="475">
        <v>2618</v>
      </c>
      <c r="B2622" s="56">
        <v>0.65841569298628944</v>
      </c>
      <c r="C2622" s="46">
        <v>6205.6990052124074</v>
      </c>
      <c r="D2622" s="56">
        <v>0.53624111068547275</v>
      </c>
      <c r="E2622" s="56">
        <v>0.3521463202340922</v>
      </c>
      <c r="F2622" s="250">
        <v>2025.74</v>
      </c>
      <c r="G2622" s="76">
        <v>137714121290.84268</v>
      </c>
      <c r="H2622" s="46">
        <v>10530517.086957794</v>
      </c>
      <c r="I2622" s="76">
        <v>364593169565.81409</v>
      </c>
      <c r="J2622" s="56">
        <v>0.45183463603436147</v>
      </c>
      <c r="K2622" s="76">
        <v>12085017006.422882</v>
      </c>
      <c r="L2622" s="76">
        <v>15501755894.462355</v>
      </c>
      <c r="M2622" s="76">
        <v>78486164978.395081</v>
      </c>
      <c r="N2622" s="76">
        <v>14942237714.067587</v>
      </c>
      <c r="O2622" s="76">
        <v>38250.490929061176</v>
      </c>
      <c r="P2622" s="46">
        <v>138702.72761143121</v>
      </c>
      <c r="Q2622" s="46">
        <v>57017.200736913568</v>
      </c>
      <c r="R2622" s="76">
        <v>650589654180.80786</v>
      </c>
      <c r="S2622" s="56">
        <v>0.58335622336085369</v>
      </c>
      <c r="T2622" s="56">
        <v>0.4122499541499447</v>
      </c>
      <c r="U2622" s="46">
        <v>16.031799479442537</v>
      </c>
      <c r="V2622" s="76">
        <v>4742509631679.584</v>
      </c>
      <c r="W2622" s="84">
        <v>1495.3493266350958</v>
      </c>
      <c r="X2622" s="82">
        <v>4.5353081146664163E-2</v>
      </c>
      <c r="Y2622" s="476">
        <v>2.0000000000000001E-4</v>
      </c>
    </row>
    <row r="2623" spans="1:25" x14ac:dyDescent="0.2">
      <c r="A2623" s="475">
        <v>2619</v>
      </c>
      <c r="B2623" s="56">
        <v>0.62408805073349261</v>
      </c>
      <c r="C2623" s="46">
        <v>10126.95876105766</v>
      </c>
      <c r="D2623" s="56">
        <v>1.1029950703800195</v>
      </c>
      <c r="E2623" s="56">
        <v>0.52115220049338906</v>
      </c>
      <c r="F2623" s="250">
        <v>2025.37</v>
      </c>
      <c r="G2623" s="76">
        <v>251248820578.13489</v>
      </c>
      <c r="H2623" s="46">
        <v>29467794.150762279</v>
      </c>
      <c r="I2623" s="76">
        <v>520356777463.79633</v>
      </c>
      <c r="J2623" s="56">
        <v>-4.2253613195995854E-2</v>
      </c>
      <c r="K2623" s="76">
        <v>22030239585.089111</v>
      </c>
      <c r="L2623" s="76">
        <v>0</v>
      </c>
      <c r="M2623" s="76">
        <v>153397862283.98248</v>
      </c>
      <c r="N2623" s="76">
        <v>26732736141.032253</v>
      </c>
      <c r="O2623" s="76">
        <v>32778.719237651952</v>
      </c>
      <c r="P2623" s="46">
        <v>247743.22591661147</v>
      </c>
      <c r="Q2623" s="46">
        <v>88659.115190246463</v>
      </c>
      <c r="R2623" s="76">
        <v>1107923896305.5867</v>
      </c>
      <c r="S2623" s="56">
        <v>0.38192333753034124</v>
      </c>
      <c r="T2623" s="56">
        <v>0.19032910956288646</v>
      </c>
      <c r="U2623" s="46">
        <v>25.291326105945188</v>
      </c>
      <c r="V2623" s="76">
        <v>5417152596507.5244</v>
      </c>
      <c r="W2623" s="84">
        <v>1709.1300362222646</v>
      </c>
      <c r="X2623" s="82">
        <v>3.1095679195740709E-2</v>
      </c>
      <c r="Y2623" s="476">
        <v>2.0000000000000001E-4</v>
      </c>
    </row>
    <row r="2624" spans="1:25" x14ac:dyDescent="0.2">
      <c r="A2624" s="475">
        <v>2620</v>
      </c>
      <c r="B2624" s="56">
        <v>0.6862313843964043</v>
      </c>
      <c r="C2624" s="46">
        <v>1870.0367401420981</v>
      </c>
      <c r="D2624" s="56">
        <v>1.2827038262130563</v>
      </c>
      <c r="E2624" s="56">
        <v>0.39121465584351028</v>
      </c>
      <c r="F2624" s="250">
        <v>2026.88</v>
      </c>
      <c r="G2624" s="76">
        <v>204141760028.3894</v>
      </c>
      <c r="H2624" s="46">
        <v>54463664.988406643</v>
      </c>
      <c r="I2624" s="76">
        <v>900158670697.76123</v>
      </c>
      <c r="J2624" s="56">
        <v>0.20288390737846074</v>
      </c>
      <c r="K2624" s="76">
        <v>45456164355.778885</v>
      </c>
      <c r="L2624" s="76">
        <v>74578819163.999191</v>
      </c>
      <c r="M2624" s="76">
        <v>7733892484.3444166</v>
      </c>
      <c r="N2624" s="76">
        <v>59593394197.609039</v>
      </c>
      <c r="O2624" s="76">
        <v>25678.150374915298</v>
      </c>
      <c r="P2624" s="46">
        <v>409576.79290018295</v>
      </c>
      <c r="Q2624" s="46">
        <v>240090.06560337514</v>
      </c>
      <c r="R2624" s="76">
        <v>1372835415439.2039</v>
      </c>
      <c r="S2624" s="56">
        <v>0.37499951179094482</v>
      </c>
      <c r="T2624" s="56">
        <v>0.24554068731701009</v>
      </c>
      <c r="U2624" s="46">
        <v>16.436630908600176</v>
      </c>
      <c r="V2624" s="76">
        <v>6121070582054.3184</v>
      </c>
      <c r="W2624" s="84">
        <v>1931.4389940013084</v>
      </c>
      <c r="X2624" s="82">
        <v>4.4572112527456374E-2</v>
      </c>
      <c r="Y2624" s="476">
        <v>2.0000000000000001E-4</v>
      </c>
    </row>
    <row r="2625" spans="1:25" x14ac:dyDescent="0.2">
      <c r="A2625" s="475">
        <v>2621</v>
      </c>
      <c r="B2625" s="56">
        <v>0.39941668630668559</v>
      </c>
      <c r="C2625" s="46">
        <v>7040.3762973002467</v>
      </c>
      <c r="D2625" s="56">
        <v>0.77873800551356875</v>
      </c>
      <c r="E2625" s="56">
        <v>0.33535338934230696</v>
      </c>
      <c r="F2625" s="250">
        <v>2025.14</v>
      </c>
      <c r="G2625" s="76">
        <v>185685795614.93457</v>
      </c>
      <c r="H2625" s="46">
        <v>19095088.724721003</v>
      </c>
      <c r="I2625" s="76">
        <v>470956968131.18878</v>
      </c>
      <c r="J2625" s="56">
        <v>0.30922288754189242</v>
      </c>
      <c r="K2625" s="76">
        <v>8553476704.1565094</v>
      </c>
      <c r="L2625" s="76">
        <v>4540011014.4722433</v>
      </c>
      <c r="M2625" s="76">
        <v>89728008991.82663</v>
      </c>
      <c r="N2625" s="76">
        <v>66247137100.265968</v>
      </c>
      <c r="O2625" s="76">
        <v>34011.145813318464</v>
      </c>
      <c r="P2625" s="46">
        <v>416556.09752612439</v>
      </c>
      <c r="Q2625" s="46">
        <v>258511.36959262588</v>
      </c>
      <c r="R2625" s="76">
        <v>851006005737.17737</v>
      </c>
      <c r="S2625" s="56">
        <v>0.48201456010554822</v>
      </c>
      <c r="T2625" s="56">
        <v>0.3466311571828341</v>
      </c>
      <c r="U2625" s="46">
        <v>16.740896015688197</v>
      </c>
      <c r="V2625" s="76">
        <v>5362520066679.1455</v>
      </c>
      <c r="W2625" s="84">
        <v>1692.989896005766</v>
      </c>
      <c r="X2625" s="82">
        <v>4.4253386606030364E-2</v>
      </c>
      <c r="Y2625" s="476">
        <v>2.0000000000000001E-4</v>
      </c>
    </row>
    <row r="2626" spans="1:25" x14ac:dyDescent="0.2">
      <c r="A2626" s="475">
        <v>2622</v>
      </c>
      <c r="B2626" s="56">
        <v>0.56267762740532878</v>
      </c>
      <c r="C2626" s="46">
        <v>2587.5549241137423</v>
      </c>
      <c r="D2626" s="56">
        <v>0.84086761206692329</v>
      </c>
      <c r="E2626" s="56">
        <v>0.30653873596975956</v>
      </c>
      <c r="F2626" s="250">
        <v>2024.92</v>
      </c>
      <c r="G2626" s="76">
        <v>421674864479.98425</v>
      </c>
      <c r="H2626" s="46">
        <v>23398320.555088121</v>
      </c>
      <c r="I2626" s="76">
        <v>526539881146.14594</v>
      </c>
      <c r="J2626" s="56">
        <v>0.25029687435612324</v>
      </c>
      <c r="K2626" s="76">
        <v>13935590884.156878</v>
      </c>
      <c r="L2626" s="76">
        <v>0</v>
      </c>
      <c r="M2626" s="76">
        <v>313096583130.84149</v>
      </c>
      <c r="N2626" s="76">
        <v>41294104657.923676</v>
      </c>
      <c r="O2626" s="76">
        <v>32555.713707048217</v>
      </c>
      <c r="P2626" s="46">
        <v>279074.18997216562</v>
      </c>
      <c r="Q2626" s="46">
        <v>151976.83696035901</v>
      </c>
      <c r="R2626" s="76">
        <v>1391154146591.0991</v>
      </c>
      <c r="S2626" s="56">
        <v>0.57206032810733776</v>
      </c>
      <c r="T2626" s="56">
        <v>0.37221932768926524</v>
      </c>
      <c r="U2626" s="46">
        <v>17.84529005886256</v>
      </c>
      <c r="V2626" s="76">
        <v>10046922397272.613</v>
      </c>
      <c r="W2626" s="84">
        <v>3171.5268012337879</v>
      </c>
      <c r="X2626" s="82">
        <v>4.1366080205789142E-2</v>
      </c>
      <c r="Y2626" s="476">
        <v>2.0000000000000001E-4</v>
      </c>
    </row>
    <row r="2627" spans="1:25" x14ac:dyDescent="0.2">
      <c r="A2627" s="475">
        <v>2623</v>
      </c>
      <c r="B2627" s="56">
        <v>0.62291240133503656</v>
      </c>
      <c r="C2627" s="46">
        <v>1836.7957589761086</v>
      </c>
      <c r="D2627" s="56">
        <v>1.0117508511049056</v>
      </c>
      <c r="E2627" s="56">
        <v>0.27550700430821629</v>
      </c>
      <c r="F2627" s="250">
        <v>2024.7</v>
      </c>
      <c r="G2627" s="76">
        <v>195989793575.2146</v>
      </c>
      <c r="H2627" s="46">
        <v>32479198.757891163</v>
      </c>
      <c r="I2627" s="76">
        <v>810679135288.81799</v>
      </c>
      <c r="J2627" s="56">
        <v>0.35156154426792297</v>
      </c>
      <c r="K2627" s="76">
        <v>59579667366.271622</v>
      </c>
      <c r="L2627" s="76">
        <v>45112816737.477936</v>
      </c>
      <c r="M2627" s="76">
        <v>149048913325.32785</v>
      </c>
      <c r="N2627" s="76">
        <v>31959338234.386528</v>
      </c>
      <c r="O2627" s="76">
        <v>26710.154157883782</v>
      </c>
      <c r="P2627" s="46">
        <v>233634.79646569269</v>
      </c>
      <c r="Q2627" s="46">
        <v>115566.22015293353</v>
      </c>
      <c r="R2627" s="76">
        <v>1366064181369.8999</v>
      </c>
      <c r="S2627" s="56">
        <v>0.50753481029764069</v>
      </c>
      <c r="T2627" s="56">
        <v>0.3175056045106418</v>
      </c>
      <c r="U2627" s="46">
        <v>15.50398245359076</v>
      </c>
      <c r="V2627" s="76">
        <v>7456639039707.6953</v>
      </c>
      <c r="W2627" s="84">
        <v>2354.1230730864299</v>
      </c>
      <c r="X2627" s="82">
        <v>4.6813841071049661E-2</v>
      </c>
      <c r="Y2627" s="476">
        <v>2.0000000000000001E-4</v>
      </c>
    </row>
    <row r="2628" spans="1:25" x14ac:dyDescent="0.2">
      <c r="A2628" s="475">
        <v>2624</v>
      </c>
      <c r="B2628" s="56">
        <v>0.42139981183087399</v>
      </c>
      <c r="C2628" s="46">
        <v>7762.7828858157209</v>
      </c>
      <c r="D2628" s="56">
        <v>0.78892833848239552</v>
      </c>
      <c r="E2628" s="56">
        <v>0.65672038919757225</v>
      </c>
      <c r="F2628" s="250">
        <v>2023.75</v>
      </c>
      <c r="G2628" s="76">
        <v>153051310355.50494</v>
      </c>
      <c r="H2628" s="46">
        <v>17169875.409375325</v>
      </c>
      <c r="I2628" s="76">
        <v>347111007259.24738</v>
      </c>
      <c r="J2628" s="56">
        <v>0.13671059328599977</v>
      </c>
      <c r="K2628" s="76">
        <v>4346041448.0011997</v>
      </c>
      <c r="L2628" s="76">
        <v>0</v>
      </c>
      <c r="M2628" s="76">
        <v>147292972412.90817</v>
      </c>
      <c r="N2628" s="76">
        <v>6030911441.3775167</v>
      </c>
      <c r="O2628" s="76">
        <v>27487.159849485011</v>
      </c>
      <c r="P2628" s="46">
        <v>103635.78933200527</v>
      </c>
      <c r="Q2628" s="46">
        <v>23395.803023330591</v>
      </c>
      <c r="R2628" s="76">
        <v>675851219009.31946</v>
      </c>
      <c r="S2628" s="56">
        <v>0.45310199487403346</v>
      </c>
      <c r="T2628" s="56">
        <v>0.25391659827492763</v>
      </c>
      <c r="U2628" s="46">
        <v>18.302785307332854</v>
      </c>
      <c r="V2628" s="76">
        <v>3388500495879.0146</v>
      </c>
      <c r="W2628" s="84">
        <v>1069.5487891711234</v>
      </c>
      <c r="X2628" s="82">
        <v>4.1409817394855504E-2</v>
      </c>
      <c r="Y2628" s="476">
        <v>2.0000000000000001E-4</v>
      </c>
    </row>
    <row r="2629" spans="1:25" x14ac:dyDescent="0.2">
      <c r="A2629" s="475">
        <v>2625</v>
      </c>
      <c r="B2629" s="56">
        <v>0.44248585186382461</v>
      </c>
      <c r="C2629" s="46">
        <v>5174.4113278989107</v>
      </c>
      <c r="D2629" s="56">
        <v>0.80016645925516161</v>
      </c>
      <c r="E2629" s="56">
        <v>0.30514417450606002</v>
      </c>
      <c r="F2629" s="250">
        <v>2024.15</v>
      </c>
      <c r="G2629" s="76">
        <v>214300772891.80396</v>
      </c>
      <c r="H2629" s="46">
        <v>20099119.431479685</v>
      </c>
      <c r="I2629" s="76">
        <v>572259510164.72339</v>
      </c>
      <c r="J2629" s="56">
        <v>0.34197636050278313</v>
      </c>
      <c r="K2629" s="76">
        <v>16710469287.739107</v>
      </c>
      <c r="L2629" s="76">
        <v>0</v>
      </c>
      <c r="M2629" s="76">
        <v>186900771565.57639</v>
      </c>
      <c r="N2629" s="76">
        <v>28286791026.486946</v>
      </c>
      <c r="O2629" s="76">
        <v>28536.222966746183</v>
      </c>
      <c r="P2629" s="46">
        <v>201543.19235126226</v>
      </c>
      <c r="Q2629" s="46">
        <v>96441.882062514254</v>
      </c>
      <c r="R2629" s="76">
        <v>1074257416194.3235</v>
      </c>
      <c r="S2629" s="56">
        <v>0.53262874821872919</v>
      </c>
      <c r="T2629" s="56">
        <v>0.35391716693113284</v>
      </c>
      <c r="U2629" s="46">
        <v>16.343375071110998</v>
      </c>
      <c r="V2629" s="76">
        <v>6822852690895.9014</v>
      </c>
      <c r="W2629" s="84">
        <v>2153.7098662883168</v>
      </c>
      <c r="X2629" s="82">
        <v>4.4709755324534299E-2</v>
      </c>
      <c r="Y2629" s="476">
        <v>2.0000000000000001E-4</v>
      </c>
    </row>
    <row r="2630" spans="1:25" x14ac:dyDescent="0.2">
      <c r="A2630" s="475">
        <v>2626</v>
      </c>
      <c r="B2630" s="56">
        <v>0.58598304130894385</v>
      </c>
      <c r="C2630" s="46">
        <v>5715.8841564401719</v>
      </c>
      <c r="D2630" s="56">
        <v>0.69670479479049963</v>
      </c>
      <c r="E2630" s="56">
        <v>0.51522929262497486</v>
      </c>
      <c r="F2630" s="250">
        <v>2024.16</v>
      </c>
      <c r="G2630" s="76">
        <v>342199867625.92047</v>
      </c>
      <c r="H2630" s="46">
        <v>15481671.741850857</v>
      </c>
      <c r="I2630" s="76">
        <v>487469560933.03345</v>
      </c>
      <c r="J2630" s="56">
        <v>0.41871328439013611</v>
      </c>
      <c r="K2630" s="76">
        <v>17932714579.087482</v>
      </c>
      <c r="L2630" s="76">
        <v>5450980167.7286968</v>
      </c>
      <c r="M2630" s="76">
        <v>218375772213.58777</v>
      </c>
      <c r="N2630" s="76">
        <v>11990594632.714531</v>
      </c>
      <c r="O2630" s="76">
        <v>25665.74644992036</v>
      </c>
      <c r="P2630" s="46">
        <v>121148.68048634865</v>
      </c>
      <c r="Q2630" s="46">
        <v>44338.645573116999</v>
      </c>
      <c r="R2630" s="76">
        <v>1093292354728.9911</v>
      </c>
      <c r="S2630" s="56">
        <v>0.61947789701513489</v>
      </c>
      <c r="T2630" s="56">
        <v>0.4743902720462656</v>
      </c>
      <c r="U2630" s="46">
        <v>16.90223503477862</v>
      </c>
      <c r="V2630" s="76">
        <v>9661244970398.1367</v>
      </c>
      <c r="W2630" s="84">
        <v>3049.1786501535457</v>
      </c>
      <c r="X2630" s="82">
        <v>4.2943932851038986E-2</v>
      </c>
      <c r="Y2630" s="476">
        <v>2.0000000000000001E-4</v>
      </c>
    </row>
    <row r="2631" spans="1:25" x14ac:dyDescent="0.2">
      <c r="A2631" s="475">
        <v>2627</v>
      </c>
      <c r="B2631" s="56">
        <v>0.40479354353135144</v>
      </c>
      <c r="C2631" s="46">
        <v>4532.0445615821345</v>
      </c>
      <c r="D2631" s="56">
        <v>0.51207075615729902</v>
      </c>
      <c r="E2631" s="56">
        <v>0.41625892279847915</v>
      </c>
      <c r="F2631" s="250">
        <v>2024.89</v>
      </c>
      <c r="G2631" s="76">
        <v>182674954357.10211</v>
      </c>
      <c r="H2631" s="46">
        <v>9892111.7100634035</v>
      </c>
      <c r="I2631" s="76">
        <v>283691559219.01154</v>
      </c>
      <c r="J2631" s="56">
        <v>0.29328060422806812</v>
      </c>
      <c r="K2631" s="76">
        <v>16053235256.327085</v>
      </c>
      <c r="L2631" s="76">
        <v>0</v>
      </c>
      <c r="M2631" s="76">
        <v>193998058138.17563</v>
      </c>
      <c r="N2631" s="76">
        <v>34404839344.550865</v>
      </c>
      <c r="O2631" s="76">
        <v>29148.715264035942</v>
      </c>
      <c r="P2631" s="46">
        <v>227150.25599839224</v>
      </c>
      <c r="Q2631" s="46">
        <v>120416.32081564283</v>
      </c>
      <c r="R2631" s="76">
        <v>805696455618.24194</v>
      </c>
      <c r="S2631" s="56">
        <v>0.59289351499349885</v>
      </c>
      <c r="T2631" s="56">
        <v>0.31741730624547099</v>
      </c>
      <c r="U2631" s="46">
        <v>17.186708181363887</v>
      </c>
      <c r="V2631" s="76">
        <v>4870565955897.458</v>
      </c>
      <c r="W2631" s="84">
        <v>1536.4623666595653</v>
      </c>
      <c r="X2631" s="82">
        <v>4.2239649885089749E-2</v>
      </c>
      <c r="Y2631" s="476">
        <v>2.0000000000000001E-4</v>
      </c>
    </row>
    <row r="2632" spans="1:25" x14ac:dyDescent="0.2">
      <c r="A2632" s="475">
        <v>2628</v>
      </c>
      <c r="B2632" s="56">
        <v>0.6614431373133498</v>
      </c>
      <c r="C2632" s="46">
        <v>3002.6606627215315</v>
      </c>
      <c r="D2632" s="56">
        <v>0.84386646134869936</v>
      </c>
      <c r="E2632" s="56">
        <v>0.7</v>
      </c>
      <c r="F2632" s="250">
        <v>2025.33</v>
      </c>
      <c r="G2632" s="76">
        <v>255087909523.46793</v>
      </c>
      <c r="H2632" s="46">
        <v>22558869.554441486</v>
      </c>
      <c r="I2632" s="76">
        <v>570368418513.1825</v>
      </c>
      <c r="J2632" s="56">
        <v>0.34597273574219711</v>
      </c>
      <c r="K2632" s="76">
        <v>21652520038.423264</v>
      </c>
      <c r="L2632" s="76">
        <v>45896636005.986893</v>
      </c>
      <c r="M2632" s="76">
        <v>164370835698.56247</v>
      </c>
      <c r="N2632" s="76">
        <v>71335721917.160553</v>
      </c>
      <c r="O2632" s="76">
        <v>34721.331705346551</v>
      </c>
      <c r="P2632" s="46">
        <v>436624.00229922758</v>
      </c>
      <c r="Q2632" s="46">
        <v>272366.45651083952</v>
      </c>
      <c r="R2632" s="76">
        <v>1128758077257.0574</v>
      </c>
      <c r="S2632" s="56">
        <v>0.52875048178305417</v>
      </c>
      <c r="T2632" s="56">
        <v>0.38382905725586514</v>
      </c>
      <c r="U2632" s="46">
        <v>16.45231419548319</v>
      </c>
      <c r="V2632" s="76">
        <v>7892887302159.6846</v>
      </c>
      <c r="W2632" s="84">
        <v>2492.7803330450311</v>
      </c>
      <c r="X2632" s="82">
        <v>4.4177342894987467E-2</v>
      </c>
      <c r="Y2632" s="476">
        <v>2.0000000000000001E-4</v>
      </c>
    </row>
    <row r="2633" spans="1:25" x14ac:dyDescent="0.2">
      <c r="A2633" s="475">
        <v>2629</v>
      </c>
      <c r="B2633" s="56">
        <v>0.68620446455632766</v>
      </c>
      <c r="C2633" s="46">
        <v>5084.0323226956143</v>
      </c>
      <c r="D2633" s="56">
        <v>0.58377821122530249</v>
      </c>
      <c r="E2633" s="56">
        <v>0.30961374701721844</v>
      </c>
      <c r="F2633" s="250">
        <v>2023.81</v>
      </c>
      <c r="G2633" s="76">
        <v>229286042533.55551</v>
      </c>
      <c r="H2633" s="46">
        <v>11571560.51037292</v>
      </c>
      <c r="I2633" s="76">
        <v>285691753882.97809</v>
      </c>
      <c r="J2633" s="56">
        <v>0.30477144531772304</v>
      </c>
      <c r="K2633" s="76">
        <v>9689430148.2371521</v>
      </c>
      <c r="L2633" s="76">
        <v>0</v>
      </c>
      <c r="M2633" s="76">
        <v>233386941966.57654</v>
      </c>
      <c r="N2633" s="76">
        <v>43782033373.269066</v>
      </c>
      <c r="O2633" s="76">
        <v>22343.800625491909</v>
      </c>
      <c r="P2633" s="46">
        <v>318603.68368594931</v>
      </c>
      <c r="Q2633" s="46">
        <v>187795.10423028358</v>
      </c>
      <c r="R2633" s="76">
        <v>836130779077.76892</v>
      </c>
      <c r="S2633" s="56">
        <v>0.59669033977394936</v>
      </c>
      <c r="T2633" s="56">
        <v>0.35897015703041457</v>
      </c>
      <c r="U2633" s="46">
        <v>17.537196752720913</v>
      </c>
      <c r="V2633" s="76">
        <v>5771441846648.2061</v>
      </c>
      <c r="W2633" s="84">
        <v>1821.7613366952341</v>
      </c>
      <c r="X2633" s="82">
        <v>4.1511447243213234E-2</v>
      </c>
      <c r="Y2633" s="476">
        <v>2.0000000000000001E-4</v>
      </c>
    </row>
    <row r="2634" spans="1:25" x14ac:dyDescent="0.2">
      <c r="A2634" s="475">
        <v>2630</v>
      </c>
      <c r="B2634" s="56">
        <v>0.6546489370021209</v>
      </c>
      <c r="C2634" s="46">
        <v>2050.2023468083503</v>
      </c>
      <c r="D2634" s="56">
        <v>0.40957994840490902</v>
      </c>
      <c r="E2634" s="56">
        <v>0.50475756561606611</v>
      </c>
      <c r="F2634" s="250">
        <v>2025.42</v>
      </c>
      <c r="G2634" s="76">
        <v>189948025795.62955</v>
      </c>
      <c r="H2634" s="46">
        <v>7556185.0259489072</v>
      </c>
      <c r="I2634" s="76">
        <v>298226607663.58136</v>
      </c>
      <c r="J2634" s="56">
        <v>0.49934393446551173</v>
      </c>
      <c r="K2634" s="76">
        <v>31605466374.702396</v>
      </c>
      <c r="L2634" s="76">
        <v>47575177913.600632</v>
      </c>
      <c r="M2634" s="76">
        <v>88102093628.572174</v>
      </c>
      <c r="N2634" s="76">
        <v>116475160375.54703</v>
      </c>
      <c r="O2634" s="76">
        <v>31349.35720895425</v>
      </c>
      <c r="P2634" s="46">
        <v>733691.78418003605</v>
      </c>
      <c r="Q2634" s="46">
        <v>444317.18178324547</v>
      </c>
      <c r="R2634" s="76">
        <v>768305216755.84705</v>
      </c>
      <c r="S2634" s="56">
        <v>0.58379832729119852</v>
      </c>
      <c r="T2634" s="56">
        <v>0.43533857501639978</v>
      </c>
      <c r="U2634" s="46">
        <v>16.262510162086421</v>
      </c>
      <c r="V2634" s="76">
        <v>6070989951583.8506</v>
      </c>
      <c r="W2634" s="84">
        <v>1915.2908408603237</v>
      </c>
      <c r="X2634" s="82">
        <v>4.4045970265785439E-2</v>
      </c>
      <c r="Y2634" s="476">
        <v>2.0000000000000001E-4</v>
      </c>
    </row>
    <row r="2635" spans="1:25" x14ac:dyDescent="0.2">
      <c r="A2635" s="475">
        <v>2631</v>
      </c>
      <c r="B2635" s="56">
        <v>0.42775009939018921</v>
      </c>
      <c r="C2635" s="46">
        <v>8728.4130543306892</v>
      </c>
      <c r="D2635" s="56">
        <v>0.95097920159170046</v>
      </c>
      <c r="E2635" s="56">
        <v>5.9103395619959587E-2</v>
      </c>
      <c r="F2635" s="250">
        <v>2023.75</v>
      </c>
      <c r="G2635" s="76">
        <v>264748029932.18082</v>
      </c>
      <c r="H2635" s="46">
        <v>27430475.086635914</v>
      </c>
      <c r="I2635" s="76">
        <v>655400614414.38733</v>
      </c>
      <c r="J2635" s="56">
        <v>0.39659696420701374</v>
      </c>
      <c r="K2635" s="76">
        <v>20670642333.199684</v>
      </c>
      <c r="L2635" s="76">
        <v>0</v>
      </c>
      <c r="M2635" s="76">
        <v>281903904690.26337</v>
      </c>
      <c r="N2635" s="76">
        <v>76366683697.616394</v>
      </c>
      <c r="O2635" s="76">
        <v>26315.345159068675</v>
      </c>
      <c r="P2635" s="46">
        <v>524645.46969191474</v>
      </c>
      <c r="Q2635" s="46">
        <v>338560.57230593287</v>
      </c>
      <c r="R2635" s="76">
        <v>1355445956811.5918</v>
      </c>
      <c r="S2635" s="56">
        <v>0.5672815613464568</v>
      </c>
      <c r="T2635" s="56">
        <v>0.35761234466438396</v>
      </c>
      <c r="U2635" s="46">
        <v>16.221763545884475</v>
      </c>
      <c r="V2635" s="76">
        <v>8538849938486.9453</v>
      </c>
      <c r="W2635" s="84">
        <v>2692.2553465184842</v>
      </c>
      <c r="X2635" s="82">
        <v>4.5429960458050735E-2</v>
      </c>
      <c r="Y2635" s="476">
        <v>2.0000000000000001E-4</v>
      </c>
    </row>
    <row r="2636" spans="1:25" x14ac:dyDescent="0.2">
      <c r="A2636" s="475">
        <v>2632</v>
      </c>
      <c r="B2636" s="56">
        <v>0.35267937091915413</v>
      </c>
      <c r="C2636" s="46">
        <v>7227.831084852367</v>
      </c>
      <c r="D2636" s="56">
        <v>0.93844267207831344</v>
      </c>
      <c r="E2636" s="56">
        <v>0.51965979403979368</v>
      </c>
      <c r="F2636" s="250">
        <v>2027.4</v>
      </c>
      <c r="G2636" s="76">
        <v>138828207956.41153</v>
      </c>
      <c r="H2636" s="46">
        <v>21729096.260974493</v>
      </c>
      <c r="I2636" s="76">
        <v>522277863511.07031</v>
      </c>
      <c r="J2636" s="56">
        <v>0.29447347997975926</v>
      </c>
      <c r="K2636" s="76">
        <v>47624785499.826202</v>
      </c>
      <c r="L2636" s="76">
        <v>187584425463.39783</v>
      </c>
      <c r="M2636" s="76">
        <v>0</v>
      </c>
      <c r="N2636" s="76">
        <v>3307668681.0150204</v>
      </c>
      <c r="O2636" s="76">
        <v>17587.135750044021</v>
      </c>
      <c r="P2636" s="46">
        <v>72464.414072257176</v>
      </c>
      <c r="Q2636" s="46">
        <v>12679.353518064292</v>
      </c>
      <c r="R2636" s="76">
        <v>862087062954.79675</v>
      </c>
      <c r="S2636" s="56">
        <v>0.48615992833585919</v>
      </c>
      <c r="T2636" s="56">
        <v>0.34768304967130964</v>
      </c>
      <c r="U2636" s="46">
        <v>15.444075577989834</v>
      </c>
      <c r="V2636" s="76">
        <v>5054299634963.0732</v>
      </c>
      <c r="W2636" s="84">
        <v>1595.361921089813</v>
      </c>
      <c r="X2636" s="82">
        <v>4.7990022237604166E-2</v>
      </c>
      <c r="Y2636" s="476">
        <v>2.0000000000000001E-4</v>
      </c>
    </row>
    <row r="2637" spans="1:25" x14ac:dyDescent="0.2">
      <c r="A2637" s="475">
        <v>2633</v>
      </c>
      <c r="B2637" s="56">
        <v>0.64817415572738235</v>
      </c>
      <c r="C2637" s="46">
        <v>8437.6023616592847</v>
      </c>
      <c r="D2637" s="56">
        <v>0.63690031236716838</v>
      </c>
      <c r="E2637" s="56">
        <v>9.9674030445522976E-2</v>
      </c>
      <c r="F2637" s="250">
        <v>2023.95</v>
      </c>
      <c r="G2637" s="76">
        <v>400011279005.53479</v>
      </c>
      <c r="H2637" s="46">
        <v>12976800.301242014</v>
      </c>
      <c r="I2637" s="76">
        <v>382097878096.25439</v>
      </c>
      <c r="J2637" s="56">
        <v>0.37167965125907843</v>
      </c>
      <c r="K2637" s="76">
        <v>17541888293.193401</v>
      </c>
      <c r="L2637" s="76">
        <v>0</v>
      </c>
      <c r="M2637" s="76">
        <v>474051751787.94714</v>
      </c>
      <c r="N2637" s="76">
        <v>65704287374.073242</v>
      </c>
      <c r="O2637" s="76">
        <v>24780.65318581427</v>
      </c>
      <c r="P2637" s="46">
        <v>404732.76633774175</v>
      </c>
      <c r="Q2637" s="46">
        <v>253304.8998655036</v>
      </c>
      <c r="R2637" s="76">
        <v>1293859255539.6235</v>
      </c>
      <c r="S2637" s="56">
        <v>0.64241573228371962</v>
      </c>
      <c r="T2637" s="56">
        <v>0.41325022257122307</v>
      </c>
      <c r="U2637" s="46">
        <v>17.430173002750223</v>
      </c>
      <c r="V2637" s="76">
        <v>10383874108023.514</v>
      </c>
      <c r="W2637" s="84">
        <v>3275.8666087030142</v>
      </c>
      <c r="X2637" s="82">
        <v>4.1432234449265602E-2</v>
      </c>
      <c r="Y2637" s="476">
        <v>2.0000000000000001E-4</v>
      </c>
    </row>
    <row r="2638" spans="1:25" x14ac:dyDescent="0.2">
      <c r="A2638" s="475">
        <v>2634</v>
      </c>
      <c r="B2638" s="56">
        <v>0.2767212599558575</v>
      </c>
      <c r="C2638" s="46">
        <v>3648.8521484588364</v>
      </c>
      <c r="D2638" s="56">
        <v>1.0755357835618613</v>
      </c>
      <c r="E2638" s="56">
        <v>0.44156853231664206</v>
      </c>
      <c r="F2638" s="250">
        <v>2026.05</v>
      </c>
      <c r="G2638" s="76">
        <v>141041162392.78079</v>
      </c>
      <c r="H2638" s="46">
        <v>34912280.753175877</v>
      </c>
      <c r="I2638" s="76">
        <v>693583898417.34326</v>
      </c>
      <c r="J2638" s="56">
        <v>0.24336895075653908</v>
      </c>
      <c r="K2638" s="76">
        <v>23761658561.248795</v>
      </c>
      <c r="L2638" s="76">
        <v>45304476193.659698</v>
      </c>
      <c r="M2638" s="76">
        <v>64678711120.262199</v>
      </c>
      <c r="N2638" s="76">
        <v>9890529605.9757729</v>
      </c>
      <c r="O2638" s="76">
        <v>27143.743842492218</v>
      </c>
      <c r="P2638" s="46">
        <v>150633.29747593348</v>
      </c>
      <c r="Q2638" s="46">
        <v>38436.739305218434</v>
      </c>
      <c r="R2638" s="76">
        <v>977212141920.95483</v>
      </c>
      <c r="S2638" s="56">
        <v>0.39391674736067978</v>
      </c>
      <c r="T2638" s="56">
        <v>0.22291582850893774</v>
      </c>
      <c r="U2638" s="46">
        <v>16.695787941352432</v>
      </c>
      <c r="V2638" s="76">
        <v>3918496534825.5</v>
      </c>
      <c r="W2638" s="84">
        <v>1237.0631637823785</v>
      </c>
      <c r="X2638" s="82">
        <v>4.4582457078420616E-2</v>
      </c>
      <c r="Y2638" s="476">
        <v>2.0000000000000001E-4</v>
      </c>
    </row>
    <row r="2639" spans="1:25" x14ac:dyDescent="0.2">
      <c r="A2639" s="475">
        <v>2635</v>
      </c>
      <c r="B2639" s="56">
        <v>0.2</v>
      </c>
      <c r="C2639" s="46">
        <v>1500</v>
      </c>
      <c r="D2639" s="56">
        <v>0.55524902714996027</v>
      </c>
      <c r="E2639" s="56">
        <v>0.29588697759796034</v>
      </c>
      <c r="F2639" s="250">
        <v>2024.55</v>
      </c>
      <c r="G2639" s="76">
        <v>196707045863.03525</v>
      </c>
      <c r="H2639" s="46">
        <v>11951274.82764188</v>
      </c>
      <c r="I2639" s="76">
        <v>300638807798.22314</v>
      </c>
      <c r="J2639" s="56">
        <v>0.19999999999999996</v>
      </c>
      <c r="K2639" s="76">
        <v>7417904744.8878174</v>
      </c>
      <c r="L2639" s="76">
        <v>0</v>
      </c>
      <c r="M2639" s="76">
        <v>214179934959.53485</v>
      </c>
      <c r="N2639" s="76">
        <v>30496486288.564034</v>
      </c>
      <c r="O2639" s="76">
        <v>40406.386375071459</v>
      </c>
      <c r="P2639" s="46">
        <v>242192.75295491103</v>
      </c>
      <c r="Q2639" s="46">
        <v>130657.41949815852</v>
      </c>
      <c r="R2639" s="76">
        <v>854993606426.99182</v>
      </c>
      <c r="S2639" s="56">
        <v>0.56687209943290018</v>
      </c>
      <c r="T2639" s="56">
        <v>0.26513218046648973</v>
      </c>
      <c r="U2639" s="46">
        <v>18.156113028841684</v>
      </c>
      <c r="V2639" s="76">
        <v>4452648277271.6367</v>
      </c>
      <c r="W2639" s="84">
        <v>1404.3792056129187</v>
      </c>
      <c r="X2639" s="82">
        <v>4.0977216803033234E-2</v>
      </c>
      <c r="Y2639" s="476">
        <v>2.0000000000000001E-4</v>
      </c>
    </row>
    <row r="2640" spans="1:25" x14ac:dyDescent="0.2">
      <c r="A2640" s="475">
        <v>2636</v>
      </c>
      <c r="B2640" s="56">
        <v>0.48772722705363253</v>
      </c>
      <c r="C2640" s="46">
        <v>5847.6073046137308</v>
      </c>
      <c r="D2640" s="56">
        <v>0.28788200649145307</v>
      </c>
      <c r="E2640" s="56">
        <v>0.40941797599270113</v>
      </c>
      <c r="F2640" s="250">
        <v>2023.75</v>
      </c>
      <c r="G2640" s="76">
        <v>119902804181.74504</v>
      </c>
      <c r="H2640" s="46">
        <v>4810034.0486959554</v>
      </c>
      <c r="I2640" s="76">
        <v>232354241683.58707</v>
      </c>
      <c r="J2640" s="56">
        <v>0.48772722705363258</v>
      </c>
      <c r="K2640" s="76">
        <v>12691852546.005045</v>
      </c>
      <c r="L2640" s="76">
        <v>0</v>
      </c>
      <c r="M2640" s="76">
        <v>146569102578.5831</v>
      </c>
      <c r="N2640" s="76">
        <v>91769548328.785767</v>
      </c>
      <c r="O2640" s="76">
        <v>37386.638906629625</v>
      </c>
      <c r="P2640" s="46">
        <v>562210.71458342846</v>
      </c>
      <c r="Q2640" s="46">
        <v>326404.12387757015</v>
      </c>
      <c r="R2640" s="76">
        <v>613048871774.72974</v>
      </c>
      <c r="S2640" s="56">
        <v>0.58496211202283876</v>
      </c>
      <c r="T2640" s="56">
        <v>0.37165383901846044</v>
      </c>
      <c r="U2640" s="46">
        <v>16.108819588893876</v>
      </c>
      <c r="V2640" s="76">
        <v>4124946143017.8389</v>
      </c>
      <c r="W2640" s="84">
        <v>1302.4098813583912</v>
      </c>
      <c r="X2640" s="82">
        <v>4.4472482501527487E-2</v>
      </c>
      <c r="Y2640" s="476">
        <v>2.0000000000000001E-4</v>
      </c>
    </row>
    <row r="2641" spans="1:25" x14ac:dyDescent="0.2">
      <c r="A2641" s="475">
        <v>2637</v>
      </c>
      <c r="B2641" s="56">
        <v>0.59635228493619141</v>
      </c>
      <c r="C2641" s="46">
        <v>3256.5183804062444</v>
      </c>
      <c r="D2641" s="56">
        <v>0.93437234615934484</v>
      </c>
      <c r="E2641" s="56">
        <v>0.47327158421948345</v>
      </c>
      <c r="F2641" s="250">
        <v>2026.61</v>
      </c>
      <c r="G2641" s="76">
        <v>141322976638.74026</v>
      </c>
      <c r="H2641" s="46">
        <v>22622283.506404351</v>
      </c>
      <c r="I2641" s="76">
        <v>407410784059.95453</v>
      </c>
      <c r="J2641" s="56">
        <v>6.9917840940866505E-2</v>
      </c>
      <c r="K2641" s="76">
        <v>19900512118.720875</v>
      </c>
      <c r="L2641" s="76">
        <v>40366366346.038643</v>
      </c>
      <c r="M2641" s="76">
        <v>25193441973.946522</v>
      </c>
      <c r="N2641" s="76">
        <v>9664615723.2866249</v>
      </c>
      <c r="O2641" s="76">
        <v>35264.839438490868</v>
      </c>
      <c r="P2641" s="46">
        <v>142260.40144124301</v>
      </c>
      <c r="Q2641" s="46">
        <v>35953.557308338219</v>
      </c>
      <c r="R2641" s="76">
        <v>732805870940.07043</v>
      </c>
      <c r="S2641" s="56">
        <v>0.3827897746545213</v>
      </c>
      <c r="T2641" s="56">
        <v>0.16490228741569726</v>
      </c>
      <c r="U2641" s="46">
        <v>24.292672639891943</v>
      </c>
      <c r="V2641" s="76">
        <v>3108773937351.4502</v>
      </c>
      <c r="W2641" s="84">
        <v>981.31482378286728</v>
      </c>
      <c r="X2641" s="82">
        <v>3.1815396223601619E-2</v>
      </c>
      <c r="Y2641" s="476">
        <v>2.0000000000000001E-4</v>
      </c>
    </row>
    <row r="2642" spans="1:25" x14ac:dyDescent="0.2">
      <c r="A2642" s="475">
        <v>2638</v>
      </c>
      <c r="B2642" s="56">
        <v>0.58020095613977685</v>
      </c>
      <c r="C2642" s="46">
        <v>4852.3619120336871</v>
      </c>
      <c r="D2642" s="56">
        <v>0.39012349863238871</v>
      </c>
      <c r="E2642" s="56">
        <v>0.65331801227280661</v>
      </c>
      <c r="F2642" s="250">
        <v>2023.75</v>
      </c>
      <c r="G2642" s="76">
        <v>167058757086.25934</v>
      </c>
      <c r="H2642" s="46">
        <v>7109910.9105810998</v>
      </c>
      <c r="I2642" s="76">
        <v>297399392071.43549</v>
      </c>
      <c r="J2642" s="56">
        <v>0.48487399817086052</v>
      </c>
      <c r="K2642" s="76">
        <v>6685039697.8125486</v>
      </c>
      <c r="L2642" s="76">
        <v>0</v>
      </c>
      <c r="M2642" s="76">
        <v>195538644744.2077</v>
      </c>
      <c r="N2642" s="76">
        <v>136182893226.78763</v>
      </c>
      <c r="O2642" s="76">
        <v>31343.427501580802</v>
      </c>
      <c r="P2642" s="46">
        <v>766165.53214398562</v>
      </c>
      <c r="Q2642" s="46">
        <v>468819.76826596924</v>
      </c>
      <c r="R2642" s="76">
        <v>830711713465.25659</v>
      </c>
      <c r="S2642" s="56">
        <v>0.58817974678281104</v>
      </c>
      <c r="T2642" s="56">
        <v>0.37828483537521257</v>
      </c>
      <c r="U2642" s="46">
        <v>16.154680183249116</v>
      </c>
      <c r="V2642" s="76">
        <v>5662821942231.667</v>
      </c>
      <c r="W2642" s="84">
        <v>1786.1406008762292</v>
      </c>
      <c r="X2642" s="82">
        <v>4.4635050855197984E-2</v>
      </c>
      <c r="Y2642" s="476">
        <v>2.0000000000000001E-4</v>
      </c>
    </row>
    <row r="2643" spans="1:25" x14ac:dyDescent="0.2">
      <c r="A2643" s="475">
        <v>2639</v>
      </c>
      <c r="B2643" s="56">
        <v>0.50581098401750257</v>
      </c>
      <c r="C2643" s="46">
        <v>2192.3784862455104</v>
      </c>
      <c r="D2643" s="56">
        <v>0.95710882669395048</v>
      </c>
      <c r="E2643" s="56">
        <v>0.52144365818775185</v>
      </c>
      <c r="F2643" s="250">
        <v>2024.83</v>
      </c>
      <c r="G2643" s="76">
        <v>276833358843.91376</v>
      </c>
      <c r="H2643" s="46">
        <v>29899469.675720826</v>
      </c>
      <c r="I2643" s="76">
        <v>589018454219.42505</v>
      </c>
      <c r="J2643" s="56">
        <v>0.34396280144620195</v>
      </c>
      <c r="K2643" s="76">
        <v>23601610382.730972</v>
      </c>
      <c r="L2643" s="76">
        <v>0</v>
      </c>
      <c r="M2643" s="76">
        <v>230179913124.41553</v>
      </c>
      <c r="N2643" s="76">
        <v>22853982525.818806</v>
      </c>
      <c r="O2643" s="76">
        <v>16849.413573539725</v>
      </c>
      <c r="P2643" s="46">
        <v>219783.24975217271</v>
      </c>
      <c r="Q2643" s="46">
        <v>106667.33213596349</v>
      </c>
      <c r="R2643" s="76">
        <v>1215244398499.448</v>
      </c>
      <c r="S2643" s="56">
        <v>0.55853203668598483</v>
      </c>
      <c r="T2643" s="56">
        <v>0.34718275549932825</v>
      </c>
      <c r="U2643" s="46">
        <v>16.883852300449576</v>
      </c>
      <c r="V2643" s="76">
        <v>7844270413782.1494</v>
      </c>
      <c r="W2643" s="84">
        <v>2475.8806611868763</v>
      </c>
      <c r="X2643" s="82">
        <v>4.3258434540004699E-2</v>
      </c>
      <c r="Y2643" s="476">
        <v>2.0000000000000001E-4</v>
      </c>
    </row>
    <row r="2644" spans="1:25" x14ac:dyDescent="0.2">
      <c r="A2644" s="475">
        <v>2640</v>
      </c>
      <c r="B2644" s="56">
        <v>0.44972249555696803</v>
      </c>
      <c r="C2644" s="46">
        <v>3731.264710377422</v>
      </c>
      <c r="D2644" s="56">
        <v>1.1244897997423615</v>
      </c>
      <c r="E2644" s="56">
        <v>0.54605477767563282</v>
      </c>
      <c r="F2644" s="250">
        <v>2027.45</v>
      </c>
      <c r="G2644" s="76">
        <v>104224968372.39948</v>
      </c>
      <c r="H2644" s="46">
        <v>39538674.289908133</v>
      </c>
      <c r="I2644" s="76">
        <v>869943227950.57837</v>
      </c>
      <c r="J2644" s="56">
        <v>0.36999853340604494</v>
      </c>
      <c r="K2644" s="76">
        <v>34827963394.374245</v>
      </c>
      <c r="L2644" s="76">
        <v>96891501400.467163</v>
      </c>
      <c r="M2644" s="76">
        <v>0</v>
      </c>
      <c r="N2644" s="76">
        <v>7853326811.3321705</v>
      </c>
      <c r="O2644" s="76">
        <v>35530.928140671887</v>
      </c>
      <c r="P2644" s="46">
        <v>95560.538958908553</v>
      </c>
      <c r="Q2644" s="46">
        <v>32465.722623215363</v>
      </c>
      <c r="R2644" s="76">
        <v>1140686209661.3057</v>
      </c>
      <c r="S2644" s="56">
        <v>0.45624204152223746</v>
      </c>
      <c r="T2644" s="56">
        <v>0.3216769803917216</v>
      </c>
      <c r="U2644" s="46">
        <v>14.58678009520519</v>
      </c>
      <c r="V2644" s="76">
        <v>6003287103199.4082</v>
      </c>
      <c r="W2644" s="84">
        <v>1892.2017118353665</v>
      </c>
      <c r="X2644" s="82">
        <v>4.9502110960965517E-2</v>
      </c>
      <c r="Y2644" s="476">
        <v>2.0000000000000001E-4</v>
      </c>
    </row>
    <row r="2645" spans="1:25" x14ac:dyDescent="0.2">
      <c r="A2645" s="475">
        <v>2641</v>
      </c>
      <c r="B2645" s="56">
        <v>0.46315042345830382</v>
      </c>
      <c r="C2645" s="46">
        <v>4589.0782101512932</v>
      </c>
      <c r="D2645" s="56">
        <v>0.46500402490570442</v>
      </c>
      <c r="E2645" s="56">
        <v>0.50204705354546997</v>
      </c>
      <c r="F2645" s="250">
        <v>2024.09</v>
      </c>
      <c r="G2645" s="76">
        <v>134305432377.47041</v>
      </c>
      <c r="H2645" s="46">
        <v>8660943.2184107322</v>
      </c>
      <c r="I2645" s="76">
        <v>286793744912.67175</v>
      </c>
      <c r="J2645" s="56">
        <v>0.43975733558674013</v>
      </c>
      <c r="K2645" s="76">
        <v>6132086251.4580412</v>
      </c>
      <c r="L2645" s="76">
        <v>0</v>
      </c>
      <c r="M2645" s="76">
        <v>146068541578.54626</v>
      </c>
      <c r="N2645" s="76">
        <v>82935965436.751709</v>
      </c>
      <c r="O2645" s="76">
        <v>38591.983052013253</v>
      </c>
      <c r="P2645" s="46">
        <v>508717.71528371616</v>
      </c>
      <c r="Q2645" s="46">
        <v>341970.08330961264</v>
      </c>
      <c r="R2645" s="76">
        <v>717767782183.89404</v>
      </c>
      <c r="S2645" s="56">
        <v>0.59022165962733086</v>
      </c>
      <c r="T2645" s="56">
        <v>0.33768891617607427</v>
      </c>
      <c r="U2645" s="46">
        <v>16.2763516455501</v>
      </c>
      <c r="V2645" s="76">
        <v>4533005964426.6885</v>
      </c>
      <c r="W2645" s="84">
        <v>1430.0841794121907</v>
      </c>
      <c r="X2645" s="82">
        <v>4.2837898565144313E-2</v>
      </c>
      <c r="Y2645" s="476">
        <v>2.0000000000000001E-4</v>
      </c>
    </row>
    <row r="2646" spans="1:25" x14ac:dyDescent="0.2">
      <c r="A2646" s="475">
        <v>2642</v>
      </c>
      <c r="B2646" s="56">
        <v>0.43966378554639174</v>
      </c>
      <c r="C2646" s="46">
        <v>2219.869655819632</v>
      </c>
      <c r="D2646" s="56">
        <v>1.0561122291614473</v>
      </c>
      <c r="E2646" s="56">
        <v>0.56751370604504181</v>
      </c>
      <c r="F2646" s="250">
        <v>2023.75</v>
      </c>
      <c r="G2646" s="76">
        <v>857166347768.07837</v>
      </c>
      <c r="H2646" s="46">
        <v>36679746.374000289</v>
      </c>
      <c r="I2646" s="76">
        <v>634980193746.1106</v>
      </c>
      <c r="J2646" s="56">
        <v>0.24823383930456566</v>
      </c>
      <c r="K2646" s="76">
        <v>17819983259.679634</v>
      </c>
      <c r="L2646" s="76">
        <v>0</v>
      </c>
      <c r="M2646" s="76">
        <v>639902049911.59888</v>
      </c>
      <c r="N2646" s="76">
        <v>50930858094.478416</v>
      </c>
      <c r="O2646" s="76">
        <v>26333.400303150709</v>
      </c>
      <c r="P2646" s="46">
        <v>383021.10389064613</v>
      </c>
      <c r="Q2646" s="46">
        <v>225346.52323290834</v>
      </c>
      <c r="R2646" s="76">
        <v>2114941602875.2957</v>
      </c>
      <c r="S2646" s="56">
        <v>0.61554093558266265</v>
      </c>
      <c r="T2646" s="56">
        <v>0.45484252842280948</v>
      </c>
      <c r="U2646" s="46">
        <v>18.32861648322379</v>
      </c>
      <c r="V2646" s="76">
        <v>19192288273288.391</v>
      </c>
      <c r="W2646" s="84">
        <v>6058.2693205514015</v>
      </c>
      <c r="X2646" s="82">
        <v>4.0078089444978544E-2</v>
      </c>
      <c r="Y2646" s="476">
        <v>2.0000000000000001E-4</v>
      </c>
    </row>
    <row r="2647" spans="1:25" x14ac:dyDescent="0.2">
      <c r="A2647" s="475">
        <v>2643</v>
      </c>
      <c r="B2647" s="56">
        <v>0.52523468797135919</v>
      </c>
      <c r="C2647" s="46">
        <v>7955.2432725388971</v>
      </c>
      <c r="D2647" s="56">
        <v>0.38633393275163547</v>
      </c>
      <c r="E2647" s="56">
        <v>0.50371511971706917</v>
      </c>
      <c r="F2647" s="250">
        <v>2023.78</v>
      </c>
      <c r="G2647" s="76">
        <v>81442433978.449707</v>
      </c>
      <c r="H2647" s="46">
        <v>6816734.2639282458</v>
      </c>
      <c r="I2647" s="76">
        <v>268738347647.14786</v>
      </c>
      <c r="J2647" s="56">
        <v>0.46821424355521624</v>
      </c>
      <c r="K2647" s="76">
        <v>11170067873.751093</v>
      </c>
      <c r="L2647" s="76">
        <v>0</v>
      </c>
      <c r="M2647" s="76">
        <v>130962696498.62015</v>
      </c>
      <c r="N2647" s="76">
        <v>80346934962.297638</v>
      </c>
      <c r="O2647" s="76">
        <v>21584.138695962432</v>
      </c>
      <c r="P2647" s="46">
        <v>463402.76721256931</v>
      </c>
      <c r="Q2647" s="46">
        <v>294223.16259758658</v>
      </c>
      <c r="R2647" s="76">
        <v>613129371872.62781</v>
      </c>
      <c r="S2647" s="56">
        <v>0.57083452214610853</v>
      </c>
      <c r="T2647" s="56">
        <v>0.3101430848300491</v>
      </c>
      <c r="U2647" s="46">
        <v>15.525857616005304</v>
      </c>
      <c r="V2647" s="76">
        <v>3360700573888.3906</v>
      </c>
      <c r="W2647" s="84">
        <v>1060.5856692679076</v>
      </c>
      <c r="X2647" s="82">
        <v>4.5490699598735765E-2</v>
      </c>
      <c r="Y2647" s="476">
        <v>2.0000000000000001E-4</v>
      </c>
    </row>
    <row r="2648" spans="1:25" x14ac:dyDescent="0.2">
      <c r="A2648" s="475">
        <v>2644</v>
      </c>
      <c r="B2648" s="56">
        <v>0.53473851341918621</v>
      </c>
      <c r="C2648" s="46">
        <v>1500</v>
      </c>
      <c r="D2648" s="56">
        <v>0.72361998941738115</v>
      </c>
      <c r="E2648" s="56">
        <v>0.33274059730397104</v>
      </c>
      <c r="F2648" s="250">
        <v>2023.99</v>
      </c>
      <c r="G2648" s="76">
        <v>380658151477.53741</v>
      </c>
      <c r="H2648" s="46">
        <v>18277303.420777306</v>
      </c>
      <c r="I2648" s="76">
        <v>497206720385.21661</v>
      </c>
      <c r="J2648" s="56">
        <v>0.42656714670260398</v>
      </c>
      <c r="K2648" s="76">
        <v>11635273938.064434</v>
      </c>
      <c r="L2648" s="76">
        <v>0</v>
      </c>
      <c r="M2648" s="76">
        <v>409447553785.03241</v>
      </c>
      <c r="N2648" s="76">
        <v>101054061353.92618</v>
      </c>
      <c r="O2648" s="76">
        <v>19528.30781495378</v>
      </c>
      <c r="P2648" s="46">
        <v>623549.56517656823</v>
      </c>
      <c r="Q2648" s="46">
        <v>425792.90021614428</v>
      </c>
      <c r="R2648" s="76">
        <v>1372365477354.8313</v>
      </c>
      <c r="S2648" s="56">
        <v>0.61850918821896705</v>
      </c>
      <c r="T2648" s="56">
        <v>0.41136351683493855</v>
      </c>
      <c r="U2648" s="46">
        <v>17.018417382107511</v>
      </c>
      <c r="V2648" s="76">
        <v>10582301322452.361</v>
      </c>
      <c r="W2648" s="84">
        <v>3337.979477973176</v>
      </c>
      <c r="X2648" s="82">
        <v>4.2753663274572688E-2</v>
      </c>
      <c r="Y2648" s="476">
        <v>2.0000000000000001E-4</v>
      </c>
    </row>
    <row r="2649" spans="1:25" x14ac:dyDescent="0.2">
      <c r="A2649" s="475">
        <v>2645</v>
      </c>
      <c r="B2649" s="56">
        <v>0.49639210882240087</v>
      </c>
      <c r="C2649" s="46">
        <v>1737.4126181609499</v>
      </c>
      <c r="D2649" s="56">
        <v>0.96428063872644543</v>
      </c>
      <c r="E2649" s="56">
        <v>0.38703979103008579</v>
      </c>
      <c r="F2649" s="250">
        <v>2023.75</v>
      </c>
      <c r="G2649" s="76">
        <v>770727282027.60071</v>
      </c>
      <c r="H2649" s="46">
        <v>30021166.422334183</v>
      </c>
      <c r="I2649" s="76">
        <v>564761304422.57251</v>
      </c>
      <c r="J2649" s="56">
        <v>0.23976535766783902</v>
      </c>
      <c r="K2649" s="76">
        <v>12684721827.031034</v>
      </c>
      <c r="L2649" s="76">
        <v>0</v>
      </c>
      <c r="M2649" s="76">
        <v>656659096711.00342</v>
      </c>
      <c r="N2649" s="76">
        <v>76050178251.291611</v>
      </c>
      <c r="O2649" s="76">
        <v>31975.949139432159</v>
      </c>
      <c r="P2649" s="46">
        <v>499305.18692759296</v>
      </c>
      <c r="Q2649" s="46">
        <v>318116.29173475812</v>
      </c>
      <c r="R2649" s="76">
        <v>2093666746873.7417</v>
      </c>
      <c r="S2649" s="56">
        <v>0.62710215889097742</v>
      </c>
      <c r="T2649" s="56">
        <v>0.40471273192019841</v>
      </c>
      <c r="U2649" s="46">
        <v>18.430992488671553</v>
      </c>
      <c r="V2649" s="76">
        <v>16834718074574.463</v>
      </c>
      <c r="W2649" s="84">
        <v>5311.701283221043</v>
      </c>
      <c r="X2649" s="82">
        <v>4.0207848358092095E-2</v>
      </c>
      <c r="Y2649" s="476">
        <v>2.0000000000000001E-4</v>
      </c>
    </row>
    <row r="2650" spans="1:25" x14ac:dyDescent="0.2">
      <c r="A2650" s="475">
        <v>2646</v>
      </c>
      <c r="B2650" s="56">
        <v>0.45264059083740044</v>
      </c>
      <c r="C2650" s="46">
        <v>5257.8415457024121</v>
      </c>
      <c r="D2650" s="56">
        <v>0.81879951353135338</v>
      </c>
      <c r="E2650" s="56">
        <v>0.59763197941569546</v>
      </c>
      <c r="F2650" s="250">
        <v>2023.75</v>
      </c>
      <c r="G2650" s="76">
        <v>314014621921.15833</v>
      </c>
      <c r="H2650" s="46">
        <v>20356006.9740729</v>
      </c>
      <c r="I2650" s="76">
        <v>347723091380.23401</v>
      </c>
      <c r="J2650" s="56">
        <v>-7.917234616775537E-2</v>
      </c>
      <c r="K2650" s="76">
        <v>6169144685.2036924</v>
      </c>
      <c r="L2650" s="76">
        <v>0</v>
      </c>
      <c r="M2650" s="76">
        <v>352189854398.76233</v>
      </c>
      <c r="N2650" s="76">
        <v>97799979084.980606</v>
      </c>
      <c r="O2650" s="76">
        <v>24508.658925087166</v>
      </c>
      <c r="P2650" s="46">
        <v>522109.14702355687</v>
      </c>
      <c r="Q2650" s="46">
        <v>340706.92537967587</v>
      </c>
      <c r="R2650" s="76">
        <v>1186683244878.179</v>
      </c>
      <c r="S2650" s="56">
        <v>0.49515769074003652</v>
      </c>
      <c r="T2650" s="56">
        <v>0.23558180436068762</v>
      </c>
      <c r="U2650" s="46">
        <v>23.258501989349131</v>
      </c>
      <c r="V2650" s="76">
        <v>6887822991876.0293</v>
      </c>
      <c r="W2650" s="84">
        <v>2172.8133809222863</v>
      </c>
      <c r="X2650" s="82">
        <v>3.2547265716650224E-2</v>
      </c>
      <c r="Y2650" s="476">
        <v>2.0000000000000001E-4</v>
      </c>
    </row>
    <row r="2651" spans="1:25" x14ac:dyDescent="0.2">
      <c r="A2651" s="475">
        <v>2647</v>
      </c>
      <c r="B2651" s="56">
        <v>0.37467685693685737</v>
      </c>
      <c r="C2651" s="46">
        <v>7916.2712373723498</v>
      </c>
      <c r="D2651" s="56">
        <v>1.0702004083998333</v>
      </c>
      <c r="E2651" s="56">
        <v>7.9022760565248984E-2</v>
      </c>
      <c r="F2651" s="250">
        <v>2023.75</v>
      </c>
      <c r="G2651" s="76">
        <v>526840322383.55701</v>
      </c>
      <c r="H2651" s="46">
        <v>27774273.971187692</v>
      </c>
      <c r="I2651" s="76">
        <v>652340661538.72046</v>
      </c>
      <c r="J2651" s="56">
        <v>0.35626464892101883</v>
      </c>
      <c r="K2651" s="76">
        <v>24537559900.205788</v>
      </c>
      <c r="L2651" s="76">
        <v>0</v>
      </c>
      <c r="M2651" s="76">
        <v>524053235215.2326</v>
      </c>
      <c r="N2651" s="76">
        <v>8764034145.8959141</v>
      </c>
      <c r="O2651" s="76">
        <v>35542.348144193085</v>
      </c>
      <c r="P2651" s="46">
        <v>87044.692077800646</v>
      </c>
      <c r="Q2651" s="46">
        <v>36718.160424723814</v>
      </c>
      <c r="R2651" s="76">
        <v>1758665048255.783</v>
      </c>
      <c r="S2651" s="56">
        <v>0.62608812363351829</v>
      </c>
      <c r="T2651" s="56">
        <v>0.39949636473444566</v>
      </c>
      <c r="U2651" s="46">
        <v>17.463474999400237</v>
      </c>
      <c r="V2651" s="76">
        <v>13306762523932.809</v>
      </c>
      <c r="W2651" s="84">
        <v>4202.1534124383516</v>
      </c>
      <c r="X2651" s="82">
        <v>4.2564085403833628E-2</v>
      </c>
      <c r="Y2651" s="476">
        <v>2.0000000000000001E-4</v>
      </c>
    </row>
    <row r="2652" spans="1:25" x14ac:dyDescent="0.2">
      <c r="A2652" s="475">
        <v>2648</v>
      </c>
      <c r="B2652" s="56">
        <v>0.21010263430090415</v>
      </c>
      <c r="C2652" s="46">
        <v>1500</v>
      </c>
      <c r="D2652" s="56">
        <v>0.77774478638801747</v>
      </c>
      <c r="E2652" s="56">
        <v>0.41153037195663517</v>
      </c>
      <c r="F2652" s="250">
        <v>2025.28</v>
      </c>
      <c r="G2652" s="76">
        <v>229266379261.46936</v>
      </c>
      <c r="H2652" s="46">
        <v>20305068.182371661</v>
      </c>
      <c r="I2652" s="76">
        <v>348899852317.86176</v>
      </c>
      <c r="J2652" s="56">
        <v>3.8017327380405308E-2</v>
      </c>
      <c r="K2652" s="76">
        <v>11924678721.00317</v>
      </c>
      <c r="L2652" s="76">
        <v>13972521741.73675</v>
      </c>
      <c r="M2652" s="76">
        <v>112316801227.6765</v>
      </c>
      <c r="N2652" s="76">
        <v>15306666557.587597</v>
      </c>
      <c r="O2652" s="76">
        <v>28976.392455371264</v>
      </c>
      <c r="P2652" s="46">
        <v>145536.79972258906</v>
      </c>
      <c r="Q2652" s="46">
        <v>58857.119049639929</v>
      </c>
      <c r="R2652" s="76">
        <v>783216303028.40625</v>
      </c>
      <c r="S2652" s="56">
        <v>0.44529601538112207</v>
      </c>
      <c r="T2652" s="56">
        <v>0.25479935532352532</v>
      </c>
      <c r="U2652" s="46">
        <v>22.328179475308698</v>
      </c>
      <c r="V2652" s="76">
        <v>4775099900597.2168</v>
      </c>
      <c r="W2652" s="84">
        <v>1506.6181118113266</v>
      </c>
      <c r="X2652" s="82">
        <v>3.3381021972770368E-2</v>
      </c>
      <c r="Y2652" s="476">
        <v>2.0000000000000001E-4</v>
      </c>
    </row>
    <row r="2653" spans="1:25" x14ac:dyDescent="0.2">
      <c r="A2653" s="475">
        <v>2649</v>
      </c>
      <c r="B2653" s="56">
        <v>0.43208152343569861</v>
      </c>
      <c r="C2653" s="46">
        <v>2571.7517530947562</v>
      </c>
      <c r="D2653" s="56">
        <v>1.0546557016945353</v>
      </c>
      <c r="E2653" s="56">
        <v>0.40877484329978275</v>
      </c>
      <c r="F2653" s="250">
        <v>2024.67</v>
      </c>
      <c r="G2653" s="76">
        <v>567721940496.26953</v>
      </c>
      <c r="H2653" s="46">
        <v>36326636.015411906</v>
      </c>
      <c r="I2653" s="76">
        <v>569214022866.54663</v>
      </c>
      <c r="J2653" s="56">
        <v>-3.9426695846390025E-2</v>
      </c>
      <c r="K2653" s="76">
        <v>15888306689.173445</v>
      </c>
      <c r="L2653" s="76">
        <v>0</v>
      </c>
      <c r="M2653" s="76">
        <v>407102524166.24146</v>
      </c>
      <c r="N2653" s="76">
        <v>44721352908.396568</v>
      </c>
      <c r="O2653" s="76">
        <v>22562.650922358025</v>
      </c>
      <c r="P2653" s="46">
        <v>293205.66231613641</v>
      </c>
      <c r="Q2653" s="46">
        <v>157980.64792899566</v>
      </c>
      <c r="R2653" s="76">
        <v>1729859438652.395</v>
      </c>
      <c r="S2653" s="56">
        <v>0.508248645509779</v>
      </c>
      <c r="T2653" s="56">
        <v>0.30464008616383209</v>
      </c>
      <c r="U2653" s="46">
        <v>21.290374543933702</v>
      </c>
      <c r="V2653" s="76">
        <v>11953397847435.676</v>
      </c>
      <c r="W2653" s="84">
        <v>3769.6191366614976</v>
      </c>
      <c r="X2653" s="82">
        <v>3.5497442806056802E-2</v>
      </c>
      <c r="Y2653" s="476">
        <v>2.0000000000000001E-4</v>
      </c>
    </row>
    <row r="2654" spans="1:25" x14ac:dyDescent="0.2">
      <c r="A2654" s="475">
        <v>2650</v>
      </c>
      <c r="B2654" s="56">
        <v>0.51647487492949529</v>
      </c>
      <c r="C2654" s="46">
        <v>1778.5616430605555</v>
      </c>
      <c r="D2654" s="56">
        <v>0.81037735874760841</v>
      </c>
      <c r="E2654" s="56">
        <v>0.47304452855360779</v>
      </c>
      <c r="F2654" s="250">
        <v>2026.61</v>
      </c>
      <c r="G2654" s="76">
        <v>203895802597.07721</v>
      </c>
      <c r="H2654" s="46">
        <v>21945049.344730154</v>
      </c>
      <c r="I2654" s="76">
        <v>545837758682.72253</v>
      </c>
      <c r="J2654" s="56">
        <v>0.43219261009333498</v>
      </c>
      <c r="K2654" s="76">
        <v>28718120828.96674</v>
      </c>
      <c r="L2654" s="76">
        <v>65614806074.320671</v>
      </c>
      <c r="M2654" s="76">
        <v>40386225554.811874</v>
      </c>
      <c r="N2654" s="76">
        <v>58079624759.584282</v>
      </c>
      <c r="O2654" s="76">
        <v>29235.635981189967</v>
      </c>
      <c r="P2654" s="46">
        <v>424882.75651753874</v>
      </c>
      <c r="Q2654" s="46">
        <v>264129.09472360788</v>
      </c>
      <c r="R2654" s="76">
        <v>987285202353.85559</v>
      </c>
      <c r="S2654" s="56">
        <v>0.55554763167840426</v>
      </c>
      <c r="T2654" s="56">
        <v>0.41838786800882388</v>
      </c>
      <c r="U2654" s="46">
        <v>15.847018012655711</v>
      </c>
      <c r="V2654" s="76">
        <v>7241133951196.3711</v>
      </c>
      <c r="W2654" s="84">
        <v>2284.493521768391</v>
      </c>
      <c r="X2654" s="82">
        <v>4.574262981837468E-2</v>
      </c>
      <c r="Y2654" s="476">
        <v>2.0000000000000001E-4</v>
      </c>
    </row>
    <row r="2655" spans="1:25" x14ac:dyDescent="0.2">
      <c r="A2655" s="475">
        <v>2651</v>
      </c>
      <c r="B2655" s="56">
        <v>0.53945634282642529</v>
      </c>
      <c r="C2655" s="46">
        <v>4793.4525105257935</v>
      </c>
      <c r="D2655" s="56">
        <v>0.32334119268643546</v>
      </c>
      <c r="E2655" s="56">
        <v>0.26640161676062657</v>
      </c>
      <c r="F2655" s="250">
        <v>2024.98</v>
      </c>
      <c r="G2655" s="76">
        <v>74080035151.576218</v>
      </c>
      <c r="H2655" s="46">
        <v>5295667.470612729</v>
      </c>
      <c r="I2655" s="76">
        <v>215743074474.6882</v>
      </c>
      <c r="J2655" s="56">
        <v>0.45173845574609228</v>
      </c>
      <c r="K2655" s="76">
        <v>7192659089.8478489</v>
      </c>
      <c r="L2655" s="76">
        <v>0</v>
      </c>
      <c r="M2655" s="76">
        <v>65116732664.68885</v>
      </c>
      <c r="N2655" s="76">
        <v>86443055836.951447</v>
      </c>
      <c r="O2655" s="76">
        <v>25512.09837983282</v>
      </c>
      <c r="P2655" s="46">
        <v>526655.05811985419</v>
      </c>
      <c r="Q2655" s="46">
        <v>299981.90038589458</v>
      </c>
      <c r="R2655" s="76">
        <v>466586359139.20691</v>
      </c>
      <c r="S2655" s="56">
        <v>0.53243302939085213</v>
      </c>
      <c r="T2655" s="56">
        <v>0.37887916310541703</v>
      </c>
      <c r="U2655" s="46">
        <v>15.45509630162165</v>
      </c>
      <c r="V2655" s="76">
        <v>3217197526758.5371</v>
      </c>
      <c r="W2655" s="84">
        <v>1015.5239581700404</v>
      </c>
      <c r="X2655" s="82">
        <v>4.4296467532702034E-2</v>
      </c>
      <c r="Y2655" s="476">
        <v>2.0000000000000001E-4</v>
      </c>
    </row>
    <row r="2656" spans="1:25" x14ac:dyDescent="0.2">
      <c r="A2656" s="475">
        <v>2652</v>
      </c>
      <c r="B2656" s="56">
        <v>0.31853749066085624</v>
      </c>
      <c r="C2656" s="46">
        <v>4161.7643863042995</v>
      </c>
      <c r="D2656" s="56">
        <v>0.54593321835572362</v>
      </c>
      <c r="E2656" s="56">
        <v>0.7</v>
      </c>
      <c r="F2656" s="250">
        <v>2026.16</v>
      </c>
      <c r="G2656" s="76">
        <v>97923527018.484009</v>
      </c>
      <c r="H2656" s="46">
        <v>10923136.614551758</v>
      </c>
      <c r="I2656" s="76">
        <v>357828943642.58234</v>
      </c>
      <c r="J2656" s="56">
        <v>0.31853749066085624</v>
      </c>
      <c r="K2656" s="76">
        <v>59882124631.026695</v>
      </c>
      <c r="L2656" s="76">
        <v>117784680314.96814</v>
      </c>
      <c r="M2656" s="76">
        <v>39258556495.234406</v>
      </c>
      <c r="N2656" s="76">
        <v>100900482247.42349</v>
      </c>
      <c r="O2656" s="76">
        <v>37744.652878500157</v>
      </c>
      <c r="P2656" s="46">
        <v>548189.63745392405</v>
      </c>
      <c r="Q2656" s="46">
        <v>371064.5620304633</v>
      </c>
      <c r="R2656" s="76">
        <v>747914335088.61304</v>
      </c>
      <c r="S2656" s="56">
        <v>0.47688167043402824</v>
      </c>
      <c r="T2656" s="56">
        <v>0.31598424446065904</v>
      </c>
      <c r="U2656" s="46">
        <v>15.097133733585522</v>
      </c>
      <c r="V2656" s="76">
        <v>3935326585072.5103</v>
      </c>
      <c r="W2656" s="84">
        <v>1240.5878808573984</v>
      </c>
      <c r="X2656" s="82">
        <v>4.8419956140353812E-2</v>
      </c>
      <c r="Y2656" s="476">
        <v>2.0000000000000001E-4</v>
      </c>
    </row>
    <row r="2657" spans="1:25" x14ac:dyDescent="0.2">
      <c r="A2657" s="475">
        <v>2653</v>
      </c>
      <c r="B2657" s="56">
        <v>0.64969539008901722</v>
      </c>
      <c r="C2657" s="46">
        <v>5832.2005589995742</v>
      </c>
      <c r="D2657" s="56">
        <v>0.91997071445177159</v>
      </c>
      <c r="E2657" s="56">
        <v>0.52774754223035025</v>
      </c>
      <c r="F2657" s="250">
        <v>2024.77</v>
      </c>
      <c r="G2657" s="76">
        <v>240766012268.32175</v>
      </c>
      <c r="H2657" s="46">
        <v>25311869.590862837</v>
      </c>
      <c r="I2657" s="76">
        <v>556946681519.07617</v>
      </c>
      <c r="J2657" s="56">
        <v>0.25777146517903471</v>
      </c>
      <c r="K2657" s="76">
        <v>14210060947.743729</v>
      </c>
      <c r="L2657" s="76">
        <v>0</v>
      </c>
      <c r="M2657" s="76">
        <v>182327443304.77444</v>
      </c>
      <c r="N2657" s="76">
        <v>40996120360.333633</v>
      </c>
      <c r="O2657" s="76">
        <v>24961.715293374713</v>
      </c>
      <c r="P2657" s="46">
        <v>289484.20097703248</v>
      </c>
      <c r="Q2657" s="46">
        <v>158027.04955322645</v>
      </c>
      <c r="R2657" s="76">
        <v>1068922293806.9196</v>
      </c>
      <c r="S2657" s="56">
        <v>0.49161294306605968</v>
      </c>
      <c r="T2657" s="56">
        <v>0.33020307721888181</v>
      </c>
      <c r="U2657" s="46">
        <v>17.028056393420872</v>
      </c>
      <c r="V2657" s="76">
        <v>6509607588649.6719</v>
      </c>
      <c r="W2657" s="84">
        <v>2054.4238993876329</v>
      </c>
      <c r="X2657" s="82">
        <v>4.3267451545404026E-2</v>
      </c>
      <c r="Y2657" s="476">
        <v>2.0000000000000001E-4</v>
      </c>
    </row>
    <row r="2658" spans="1:25" x14ac:dyDescent="0.2">
      <c r="A2658" s="475">
        <v>2654</v>
      </c>
      <c r="B2658" s="56">
        <v>0.43145870833987171</v>
      </c>
      <c r="C2658" s="46">
        <v>4841.4620347498603</v>
      </c>
      <c r="D2658" s="56">
        <v>0.74748138335743908</v>
      </c>
      <c r="E2658" s="56">
        <v>0.4705633849348056</v>
      </c>
      <c r="F2658" s="250">
        <v>2025.98</v>
      </c>
      <c r="G2658" s="76">
        <v>211875436577.957</v>
      </c>
      <c r="H2658" s="46">
        <v>17941445.264536697</v>
      </c>
      <c r="I2658" s="76">
        <v>452392318555.95941</v>
      </c>
      <c r="J2658" s="56">
        <v>0.36094471944316386</v>
      </c>
      <c r="K2658" s="76">
        <v>19870398401.85257</v>
      </c>
      <c r="L2658" s="76">
        <v>44962949028.10836</v>
      </c>
      <c r="M2658" s="76">
        <v>106526424438.94406</v>
      </c>
      <c r="N2658" s="76">
        <v>36118573832.524979</v>
      </c>
      <c r="O2658" s="76">
        <v>34010.519329611088</v>
      </c>
      <c r="P2658" s="46">
        <v>274815.52080854296</v>
      </c>
      <c r="Q2658" s="46">
        <v>150807.45800497697</v>
      </c>
      <c r="R2658" s="76">
        <v>827690782008.703</v>
      </c>
      <c r="S2658" s="56">
        <v>0.52234918005410536</v>
      </c>
      <c r="T2658" s="56">
        <v>0.42074250586791451</v>
      </c>
      <c r="U2658" s="46">
        <v>16.594574267465632</v>
      </c>
      <c r="V2658" s="76">
        <v>6391901644635.5361</v>
      </c>
      <c r="W2658" s="84">
        <v>2017.9422084492946</v>
      </c>
      <c r="X2658" s="82">
        <v>4.3828602230957296E-2</v>
      </c>
      <c r="Y2658" s="476">
        <v>2.0000000000000001E-4</v>
      </c>
    </row>
    <row r="2659" spans="1:25" x14ac:dyDescent="0.2">
      <c r="A2659" s="475">
        <v>2655</v>
      </c>
      <c r="B2659" s="56">
        <v>0.44870265362349354</v>
      </c>
      <c r="C2659" s="46">
        <v>1500</v>
      </c>
      <c r="D2659" s="56">
        <v>1.0638658615873016</v>
      </c>
      <c r="E2659" s="56">
        <v>0.4078148449387502</v>
      </c>
      <c r="F2659" s="250">
        <v>2024.72</v>
      </c>
      <c r="G2659" s="76">
        <v>380964643368.57513</v>
      </c>
      <c r="H2659" s="46">
        <v>37377766.997263044</v>
      </c>
      <c r="I2659" s="76">
        <v>792876039863.91724</v>
      </c>
      <c r="J2659" s="56">
        <v>0.27682777771303702</v>
      </c>
      <c r="K2659" s="76">
        <v>20076335572.466278</v>
      </c>
      <c r="L2659" s="76">
        <v>4911274135.7554722</v>
      </c>
      <c r="M2659" s="76">
        <v>310804401775.55573</v>
      </c>
      <c r="N2659" s="76">
        <v>58870869264.073479</v>
      </c>
      <c r="O2659" s="76">
        <v>29582.205821283958</v>
      </c>
      <c r="P2659" s="46">
        <v>374329.12810025841</v>
      </c>
      <c r="Q2659" s="46">
        <v>218541.75755163076</v>
      </c>
      <c r="R2659" s="76">
        <v>1543960999717.2776</v>
      </c>
      <c r="S2659" s="56">
        <v>0.50341219201189202</v>
      </c>
      <c r="T2659" s="56">
        <v>0.33975508160647866</v>
      </c>
      <c r="U2659" s="46">
        <v>17.304702745639407</v>
      </c>
      <c r="V2659" s="76">
        <v>9925984183347.3906</v>
      </c>
      <c r="W2659" s="84">
        <v>3131.6694395659406</v>
      </c>
      <c r="X2659" s="82">
        <v>4.2285458079536153E-2</v>
      </c>
      <c r="Y2659" s="476">
        <v>2.0000000000000001E-4</v>
      </c>
    </row>
    <row r="2660" spans="1:25" x14ac:dyDescent="0.2">
      <c r="A2660" s="475">
        <v>2656</v>
      </c>
      <c r="B2660" s="56">
        <v>0.32467057519742476</v>
      </c>
      <c r="C2660" s="46">
        <v>6657.9119171985412</v>
      </c>
      <c r="D2660" s="56">
        <v>0.48938649164298337</v>
      </c>
      <c r="E2660" s="56">
        <v>0.47272856540372266</v>
      </c>
      <c r="F2660" s="250">
        <v>2023.75</v>
      </c>
      <c r="G2660" s="76">
        <v>376488186457.24469</v>
      </c>
      <c r="H2660" s="46">
        <v>9190452.9972393606</v>
      </c>
      <c r="I2660" s="76">
        <v>316144143665.63324</v>
      </c>
      <c r="J2660" s="56">
        <v>0.32467057519742482</v>
      </c>
      <c r="K2660" s="76">
        <v>4290665446.283371</v>
      </c>
      <c r="L2660" s="76">
        <v>0</v>
      </c>
      <c r="M2660" s="76">
        <v>328979051154.13373</v>
      </c>
      <c r="N2660" s="76">
        <v>81715128843.002426</v>
      </c>
      <c r="O2660" s="76">
        <v>28180.495686046957</v>
      </c>
      <c r="P2660" s="46">
        <v>436604.97007212491</v>
      </c>
      <c r="Q2660" s="46">
        <v>283085.77317790053</v>
      </c>
      <c r="R2660" s="76">
        <v>988283087072.41492</v>
      </c>
      <c r="S2660" s="56">
        <v>0.60152508726209786</v>
      </c>
      <c r="T2660" s="56">
        <v>0.47354656812722579</v>
      </c>
      <c r="U2660" s="46">
        <v>17.810128418443931</v>
      </c>
      <c r="V2660" s="76">
        <v>9100046235191.0566</v>
      </c>
      <c r="W2660" s="84">
        <v>2872.1275438551597</v>
      </c>
      <c r="X2660" s="82">
        <v>4.1266267839025872E-2</v>
      </c>
      <c r="Y2660" s="476">
        <v>2.0000000000000001E-4</v>
      </c>
    </row>
    <row r="2661" spans="1:25" x14ac:dyDescent="0.2">
      <c r="A2661" s="475">
        <v>2657</v>
      </c>
      <c r="B2661" s="56">
        <v>0.50885517219958698</v>
      </c>
      <c r="C2661" s="46">
        <v>1500</v>
      </c>
      <c r="D2661" s="56">
        <v>0.75019937179042029</v>
      </c>
      <c r="E2661" s="56">
        <v>0.43797327560089244</v>
      </c>
      <c r="F2661" s="250">
        <v>2026.1</v>
      </c>
      <c r="G2661" s="76">
        <v>79296171156.307388</v>
      </c>
      <c r="H2661" s="46">
        <v>19170256.630951319</v>
      </c>
      <c r="I2661" s="76">
        <v>430206858969.48566</v>
      </c>
      <c r="J2661" s="56">
        <v>0.25730675261206715</v>
      </c>
      <c r="K2661" s="76">
        <v>16280094308.582729</v>
      </c>
      <c r="L2661" s="76">
        <v>23971829903.446018</v>
      </c>
      <c r="M2661" s="76">
        <v>62562946235.89283</v>
      </c>
      <c r="N2661" s="76">
        <v>32081230251.888206</v>
      </c>
      <c r="O2661" s="76">
        <v>30237.484700578068</v>
      </c>
      <c r="P2661" s="46">
        <v>238062.32726754138</v>
      </c>
      <c r="Q2661" s="46">
        <v>123630.70170184773</v>
      </c>
      <c r="R2661" s="76">
        <v>723717838578.87378</v>
      </c>
      <c r="S2661" s="56">
        <v>0.44223583956011464</v>
      </c>
      <c r="T2661" s="56">
        <v>0.24110105278951727</v>
      </c>
      <c r="U2661" s="46">
        <v>15.622007502919564</v>
      </c>
      <c r="V2661" s="76">
        <v>3086877942191.9775</v>
      </c>
      <c r="W2661" s="84">
        <v>974.15398300250979</v>
      </c>
      <c r="X2661" s="82">
        <v>4.567325563344754E-2</v>
      </c>
      <c r="Y2661" s="476">
        <v>2.0000000000000001E-4</v>
      </c>
    </row>
    <row r="2662" spans="1:25" x14ac:dyDescent="0.2">
      <c r="A2662" s="475">
        <v>2658</v>
      </c>
      <c r="B2662" s="56">
        <v>0.59550560968389565</v>
      </c>
      <c r="C2662" s="46">
        <v>9252.4424509187629</v>
      </c>
      <c r="D2662" s="56">
        <v>0.68563861223288924</v>
      </c>
      <c r="E2662" s="56">
        <v>0.48924069901363471</v>
      </c>
      <c r="F2662" s="250">
        <v>2025.62</v>
      </c>
      <c r="G2662" s="76">
        <v>233396612243.52567</v>
      </c>
      <c r="H2662" s="46">
        <v>14682582.629128883</v>
      </c>
      <c r="I2662" s="76">
        <v>473594940771.7478</v>
      </c>
      <c r="J2662" s="56">
        <v>0.47079997756417147</v>
      </c>
      <c r="K2662" s="76">
        <v>15516814470.243841</v>
      </c>
      <c r="L2662" s="76">
        <v>38138743163.540512</v>
      </c>
      <c r="M2662" s="76">
        <v>125703446343.19083</v>
      </c>
      <c r="N2662" s="76">
        <v>31961499331.793549</v>
      </c>
      <c r="O2662" s="76">
        <v>28456.868208676748</v>
      </c>
      <c r="P2662" s="46">
        <v>250082.969055692</v>
      </c>
      <c r="Q2662" s="46">
        <v>133761.8675282594</v>
      </c>
      <c r="R2662" s="76">
        <v>836943351596.64709</v>
      </c>
      <c r="S2662" s="56">
        <v>0.58419384160569643</v>
      </c>
      <c r="T2662" s="56">
        <v>0.50068096508948345</v>
      </c>
      <c r="U2662" s="46">
        <v>16.29577295739842</v>
      </c>
      <c r="V2662" s="76">
        <v>7556967377434.5107</v>
      </c>
      <c r="W2662" s="84">
        <v>2383.7394127961743</v>
      </c>
      <c r="X2662" s="82">
        <v>4.4717466755414735E-2</v>
      </c>
      <c r="Y2662" s="476">
        <v>2.0000000000000001E-4</v>
      </c>
    </row>
    <row r="2663" spans="1:25" x14ac:dyDescent="0.2">
      <c r="A2663" s="475">
        <v>2659</v>
      </c>
      <c r="B2663" s="56">
        <v>0.5872838305994843</v>
      </c>
      <c r="C2663" s="46">
        <v>2071.0011352703036</v>
      </c>
      <c r="D2663" s="56">
        <v>0.60477412953941689</v>
      </c>
      <c r="E2663" s="56">
        <v>0.17041576947935433</v>
      </c>
      <c r="F2663" s="250">
        <v>2023.75</v>
      </c>
      <c r="G2663" s="76">
        <v>336308097753.94916</v>
      </c>
      <c r="H2663" s="46">
        <v>13658324.763498349</v>
      </c>
      <c r="I2663" s="76">
        <v>429727427090.9469</v>
      </c>
      <c r="J2663" s="56">
        <v>0.46641027859699991</v>
      </c>
      <c r="K2663" s="76">
        <v>11982310420.335602</v>
      </c>
      <c r="L2663" s="76">
        <v>0</v>
      </c>
      <c r="M2663" s="76">
        <v>318149705619.26642</v>
      </c>
      <c r="N2663" s="76">
        <v>49564979027.164383</v>
      </c>
      <c r="O2663" s="76">
        <v>22449.69008763165</v>
      </c>
      <c r="P2663" s="46">
        <v>340674.24094124476</v>
      </c>
      <c r="Q2663" s="46">
        <v>204256.94290701544</v>
      </c>
      <c r="R2663" s="76">
        <v>1110116432753.3511</v>
      </c>
      <c r="S2663" s="56">
        <v>0.6424953422573304</v>
      </c>
      <c r="T2663" s="56">
        <v>0.45936608682330043</v>
      </c>
      <c r="U2663" s="46">
        <v>16.924082737565843</v>
      </c>
      <c r="V2663" s="76">
        <v>9643092497455.8359</v>
      </c>
      <c r="W2663" s="84">
        <v>3043.4688807653069</v>
      </c>
      <c r="X2663" s="82">
        <v>4.2331348807568031E-2</v>
      </c>
      <c r="Y2663" s="476">
        <v>2.0000000000000001E-4</v>
      </c>
    </row>
    <row r="2664" spans="1:25" x14ac:dyDescent="0.2">
      <c r="A2664" s="475">
        <v>2660</v>
      </c>
      <c r="B2664" s="56">
        <v>0.32132132313491235</v>
      </c>
      <c r="C2664" s="46">
        <v>4576.0158084569102</v>
      </c>
      <c r="D2664" s="56">
        <v>0.50389390499746556</v>
      </c>
      <c r="E2664" s="56">
        <v>0.1954496620758685</v>
      </c>
      <c r="F2664" s="250">
        <v>2023.82</v>
      </c>
      <c r="G2664" s="76">
        <v>298542454011.40552</v>
      </c>
      <c r="H2664" s="46">
        <v>9721071.1701254006</v>
      </c>
      <c r="I2664" s="76">
        <v>383962792282.42218</v>
      </c>
      <c r="J2664" s="56">
        <v>0.32132132313491235</v>
      </c>
      <c r="K2664" s="76">
        <v>7669907914.9986105</v>
      </c>
      <c r="L2664" s="76">
        <v>0</v>
      </c>
      <c r="M2664" s="76">
        <v>474604477510.50745</v>
      </c>
      <c r="N2664" s="76">
        <v>23312975165.041996</v>
      </c>
      <c r="O2664" s="76">
        <v>34554.624905816476</v>
      </c>
      <c r="P2664" s="46">
        <v>199340.50460614666</v>
      </c>
      <c r="Q2664" s="46">
        <v>100206.52538464328</v>
      </c>
      <c r="R2664" s="76">
        <v>1203689812810.2456</v>
      </c>
      <c r="S2664" s="56">
        <v>0.63291620190278008</v>
      </c>
      <c r="T2664" s="56">
        <v>0.3154498723363966</v>
      </c>
      <c r="U2664" s="46">
        <v>17.693323997655405</v>
      </c>
      <c r="V2664" s="76">
        <v>7350313574946.1611</v>
      </c>
      <c r="W2664" s="84">
        <v>2320.7137752367771</v>
      </c>
      <c r="X2664" s="82">
        <v>4.1482521650293307E-2</v>
      </c>
      <c r="Y2664" s="476">
        <v>2.0000000000000001E-4</v>
      </c>
    </row>
    <row r="2665" spans="1:25" x14ac:dyDescent="0.2">
      <c r="A2665" s="475">
        <v>2661</v>
      </c>
      <c r="B2665" s="56">
        <v>0.46527997833024137</v>
      </c>
      <c r="C2665" s="46">
        <v>1568.1130830293168</v>
      </c>
      <c r="D2665" s="56">
        <v>0.92934740321276377</v>
      </c>
      <c r="E2665" s="56">
        <v>0.57617233717889371</v>
      </c>
      <c r="F2665" s="250">
        <v>2024.49</v>
      </c>
      <c r="G2665" s="76">
        <v>315875948680.27484</v>
      </c>
      <c r="H2665" s="46">
        <v>28421563.494793847</v>
      </c>
      <c r="I2665" s="76">
        <v>408222388351.15582</v>
      </c>
      <c r="J2665" s="56">
        <v>6.8221455981291035E-3</v>
      </c>
      <c r="K2665" s="76">
        <v>15905565370.23992</v>
      </c>
      <c r="L2665" s="76">
        <v>0</v>
      </c>
      <c r="M2665" s="76">
        <v>233362452627.43436</v>
      </c>
      <c r="N2665" s="76">
        <v>30968112389.2458</v>
      </c>
      <c r="O2665" s="76">
        <v>27095.118626576954</v>
      </c>
      <c r="P2665" s="46">
        <v>252834.43053489272</v>
      </c>
      <c r="Q2665" s="46">
        <v>130916.9125482411</v>
      </c>
      <c r="R2665" s="76">
        <v>1079421117269.0502</v>
      </c>
      <c r="S2665" s="56">
        <v>0.47600105992509512</v>
      </c>
      <c r="T2665" s="56">
        <v>0.25619906599067821</v>
      </c>
      <c r="U2665" s="46">
        <v>22.002296847890715</v>
      </c>
      <c r="V2665" s="76">
        <v>6610385727168.6934</v>
      </c>
      <c r="W2665" s="84">
        <v>2085.9154397718016</v>
      </c>
      <c r="X2665" s="82">
        <v>3.3569670800450542E-2</v>
      </c>
      <c r="Y2665" s="476">
        <v>2.0000000000000001E-4</v>
      </c>
    </row>
    <row r="2666" spans="1:25" x14ac:dyDescent="0.2">
      <c r="A2666" s="475">
        <v>2662</v>
      </c>
      <c r="B2666" s="56">
        <v>0.3484786238457509</v>
      </c>
      <c r="C2666" s="46">
        <v>6882.884807008415</v>
      </c>
      <c r="D2666" s="56">
        <v>0.75084743898490947</v>
      </c>
      <c r="E2666" s="56">
        <v>0.7</v>
      </c>
      <c r="F2666" s="250">
        <v>2023.75</v>
      </c>
      <c r="G2666" s="76">
        <v>264276949277.98535</v>
      </c>
      <c r="H2666" s="46">
        <v>17704710.295689113</v>
      </c>
      <c r="I2666" s="76">
        <v>353014386522.82306</v>
      </c>
      <c r="J2666" s="56">
        <v>3.7489022798948834E-2</v>
      </c>
      <c r="K2666" s="76">
        <v>7721145366.9520607</v>
      </c>
      <c r="L2666" s="76">
        <v>0</v>
      </c>
      <c r="M2666" s="76">
        <v>207553932969.16772</v>
      </c>
      <c r="N2666" s="76">
        <v>87179936320.253296</v>
      </c>
      <c r="O2666" s="76">
        <v>31680.534117630075</v>
      </c>
      <c r="P2666" s="46">
        <v>466390.01325589389</v>
      </c>
      <c r="Q2666" s="46">
        <v>298546.72102150117</v>
      </c>
      <c r="R2666" s="76">
        <v>898630367052.40259</v>
      </c>
      <c r="S2666" s="56">
        <v>0.44607576320579179</v>
      </c>
      <c r="T2666" s="56">
        <v>0.2788529903251446</v>
      </c>
      <c r="U2666" s="46">
        <v>19.941204542484769</v>
      </c>
      <c r="V2666" s="76">
        <v>5415477163316.292</v>
      </c>
      <c r="W2666" s="84">
        <v>1705.291978864642</v>
      </c>
      <c r="X2666" s="82">
        <v>3.7027145557910472E-2</v>
      </c>
      <c r="Y2666" s="476">
        <v>2.0000000000000001E-4</v>
      </c>
    </row>
    <row r="2667" spans="1:25" x14ac:dyDescent="0.2">
      <c r="A2667" s="475">
        <v>2663</v>
      </c>
      <c r="B2667" s="56">
        <v>0.48136930375727366</v>
      </c>
      <c r="C2667" s="46">
        <v>5666.5187715275415</v>
      </c>
      <c r="D2667" s="56">
        <v>0.8174493150721811</v>
      </c>
      <c r="E2667" s="56">
        <v>0.54752733737395343</v>
      </c>
      <c r="F2667" s="250">
        <v>2025.07</v>
      </c>
      <c r="G2667" s="76">
        <v>119905417978.97726</v>
      </c>
      <c r="H2667" s="46">
        <v>20504380.278072696</v>
      </c>
      <c r="I2667" s="76">
        <v>568418583505.11133</v>
      </c>
      <c r="J2667" s="56">
        <v>0.45852434698386624</v>
      </c>
      <c r="K2667" s="76">
        <v>54016209042.650269</v>
      </c>
      <c r="L2667" s="76">
        <v>63767062727.926399</v>
      </c>
      <c r="M2667" s="76">
        <v>120328994645.54475</v>
      </c>
      <c r="N2667" s="76">
        <v>39997428794.499626</v>
      </c>
      <c r="O2667" s="76">
        <v>21528.922517590152</v>
      </c>
      <c r="P2667" s="46">
        <v>312783.25687960588</v>
      </c>
      <c r="Q2667" s="46">
        <v>177720.15997064489</v>
      </c>
      <c r="R2667" s="76">
        <v>1049935364952.4114</v>
      </c>
      <c r="S2667" s="56">
        <v>0.56978554797182257</v>
      </c>
      <c r="T2667" s="56">
        <v>0.33662732104137305</v>
      </c>
      <c r="U2667" s="46">
        <v>14.871668986049169</v>
      </c>
      <c r="V2667" s="76">
        <v>5808316088139.8984</v>
      </c>
      <c r="W2667" s="84">
        <v>1831.4528531860306</v>
      </c>
      <c r="X2667" s="82">
        <v>4.9048190547682328E-2</v>
      </c>
      <c r="Y2667" s="476">
        <v>2.0000000000000001E-4</v>
      </c>
    </row>
    <row r="2668" spans="1:25" x14ac:dyDescent="0.2">
      <c r="A2668" s="475">
        <v>2664</v>
      </c>
      <c r="B2668" s="56">
        <v>0.62175479105280296</v>
      </c>
      <c r="C2668" s="46">
        <v>3134.6383591703252</v>
      </c>
      <c r="D2668" s="56">
        <v>0.67875482498333628</v>
      </c>
      <c r="E2668" s="56">
        <v>0.49226530631549675</v>
      </c>
      <c r="F2668" s="250">
        <v>2024.79</v>
      </c>
      <c r="G2668" s="76">
        <v>164861366585.47504</v>
      </c>
      <c r="H2668" s="46">
        <v>15701652.84163055</v>
      </c>
      <c r="I2668" s="76">
        <v>379707224046.10181</v>
      </c>
      <c r="J2668" s="56">
        <v>0.21414931623268452</v>
      </c>
      <c r="K2668" s="76">
        <v>12382844057.943401</v>
      </c>
      <c r="L2668" s="76">
        <v>9518810710.5346966</v>
      </c>
      <c r="M2668" s="76">
        <v>109894570251.05612</v>
      </c>
      <c r="N2668" s="76">
        <v>35763633735.677917</v>
      </c>
      <c r="O2668" s="76">
        <v>32856.429167554103</v>
      </c>
      <c r="P2668" s="46">
        <v>236177.50776754768</v>
      </c>
      <c r="Q2668" s="46">
        <v>123665.57902058341</v>
      </c>
      <c r="R2668" s="76">
        <v>687699338317.9624</v>
      </c>
      <c r="S2668" s="56">
        <v>0.4410016323957765</v>
      </c>
      <c r="T2668" s="56">
        <v>0.32617652711017936</v>
      </c>
      <c r="U2668" s="46">
        <v>17.319236407880958</v>
      </c>
      <c r="V2668" s="76">
        <v>4322576217180.353</v>
      </c>
      <c r="W2668" s="84">
        <v>1364.6338859359432</v>
      </c>
      <c r="X2668" s="82">
        <v>4.1816200844515532E-2</v>
      </c>
      <c r="Y2668" s="476">
        <v>2.0000000000000001E-4</v>
      </c>
    </row>
    <row r="2669" spans="1:25" x14ac:dyDescent="0.2">
      <c r="A2669" s="475">
        <v>2665</v>
      </c>
      <c r="B2669" s="56">
        <v>0.5292124339400941</v>
      </c>
      <c r="C2669" s="46">
        <v>4374.926046937192</v>
      </c>
      <c r="D2669" s="56">
        <v>0.83855637091458668</v>
      </c>
      <c r="E2669" s="56">
        <v>0.48578074316407183</v>
      </c>
      <c r="F2669" s="250">
        <v>2025.97</v>
      </c>
      <c r="G2669" s="76">
        <v>326126567231.54791</v>
      </c>
      <c r="H2669" s="46">
        <v>22416400.097461034</v>
      </c>
      <c r="I2669" s="76">
        <v>448672704900.07434</v>
      </c>
      <c r="J2669" s="56">
        <v>0.15237853632394982</v>
      </c>
      <c r="K2669" s="76">
        <v>30547445283.017319</v>
      </c>
      <c r="L2669" s="76">
        <v>45550276744.526733</v>
      </c>
      <c r="M2669" s="76">
        <v>160751558016.21317</v>
      </c>
      <c r="N2669" s="76">
        <v>74575333478.450424</v>
      </c>
      <c r="O2669" s="76">
        <v>34341.233493381988</v>
      </c>
      <c r="P2669" s="46">
        <v>444563.06381648424</v>
      </c>
      <c r="Q2669" s="46">
        <v>278739.18524120003</v>
      </c>
      <c r="R2669" s="76">
        <v>1063481866817.5654</v>
      </c>
      <c r="S2669" s="56">
        <v>0.48126930298908194</v>
      </c>
      <c r="T2669" s="56">
        <v>0.35835830462048662</v>
      </c>
      <c r="U2669" s="46">
        <v>17.980913807820862</v>
      </c>
      <c r="V2669" s="76">
        <v>7358430119699.0391</v>
      </c>
      <c r="W2669" s="84">
        <v>2322.8813101592564</v>
      </c>
      <c r="X2669" s="82">
        <v>4.1628444564652076E-2</v>
      </c>
      <c r="Y2669" s="476">
        <v>2.0000000000000001E-4</v>
      </c>
    </row>
    <row r="2670" spans="1:25" x14ac:dyDescent="0.2">
      <c r="A2670" s="475">
        <v>2666</v>
      </c>
      <c r="B2670" s="56">
        <v>0.44718841269289428</v>
      </c>
      <c r="C2670" s="46">
        <v>6067.2586122084631</v>
      </c>
      <c r="D2670" s="56">
        <v>0.86457712613451076</v>
      </c>
      <c r="E2670" s="56">
        <v>0.51121888498752976</v>
      </c>
      <c r="F2670" s="250">
        <v>2024.2</v>
      </c>
      <c r="G2670" s="76">
        <v>413782422696.32684</v>
      </c>
      <c r="H2670" s="46">
        <v>23362220.892652929</v>
      </c>
      <c r="I2670" s="76">
        <v>539314508995.19849</v>
      </c>
      <c r="J2670" s="56">
        <v>0.26638242364668752</v>
      </c>
      <c r="K2670" s="76">
        <v>33878422316.852104</v>
      </c>
      <c r="L2670" s="76">
        <v>28062140690.92802</v>
      </c>
      <c r="M2670" s="76">
        <v>346735133644.05023</v>
      </c>
      <c r="N2670" s="76">
        <v>23597446228.919323</v>
      </c>
      <c r="O2670" s="76">
        <v>24798.020337095193</v>
      </c>
      <c r="P2670" s="46">
        <v>191591.85812446731</v>
      </c>
      <c r="Q2670" s="46">
        <v>88377.253213333956</v>
      </c>
      <c r="R2670" s="76">
        <v>1487474935816.1616</v>
      </c>
      <c r="S2670" s="56">
        <v>0.58599577955359849</v>
      </c>
      <c r="T2670" s="56">
        <v>0.35480177806579127</v>
      </c>
      <c r="U2670" s="46">
        <v>17.648127378485881</v>
      </c>
      <c r="V2670" s="76">
        <v>10067020589845.311</v>
      </c>
      <c r="W2670" s="84">
        <v>3177.3435907543558</v>
      </c>
      <c r="X2670" s="82">
        <v>4.2146596842453012E-2</v>
      </c>
      <c r="Y2670" s="476">
        <v>2.0000000000000001E-4</v>
      </c>
    </row>
    <row r="2671" spans="1:25" x14ac:dyDescent="0.2">
      <c r="A2671" s="475">
        <v>2667</v>
      </c>
      <c r="B2671" s="56">
        <v>0.59516924525764925</v>
      </c>
      <c r="C2671" s="46">
        <v>6978.0911278306539</v>
      </c>
      <c r="D2671" s="56">
        <v>0.41957923688856857</v>
      </c>
      <c r="E2671" s="56">
        <v>0.63391107050998396</v>
      </c>
      <c r="F2671" s="250">
        <v>2025.99</v>
      </c>
      <c r="G2671" s="76">
        <v>186172416007.34213</v>
      </c>
      <c r="H2671" s="46">
        <v>7471112.8602340352</v>
      </c>
      <c r="I2671" s="76">
        <v>243771467188.92075</v>
      </c>
      <c r="J2671" s="56">
        <v>0.42292449800662546</v>
      </c>
      <c r="K2671" s="76">
        <v>8381025169.3771353</v>
      </c>
      <c r="L2671" s="76">
        <v>19611984204.054604</v>
      </c>
      <c r="M2671" s="76">
        <v>128584812680.14278</v>
      </c>
      <c r="N2671" s="76">
        <v>29865571584.299145</v>
      </c>
      <c r="O2671" s="76">
        <v>31608.119177325698</v>
      </c>
      <c r="P2671" s="46">
        <v>231651.49147938885</v>
      </c>
      <c r="Q2671" s="46">
        <v>125735.01418722872</v>
      </c>
      <c r="R2671" s="76">
        <v>654587263528.5144</v>
      </c>
      <c r="S2671" s="56">
        <v>0.63156145545704179</v>
      </c>
      <c r="T2671" s="56">
        <v>0.4140651073470718</v>
      </c>
      <c r="U2671" s="46">
        <v>17.079490867281383</v>
      </c>
      <c r="V2671" s="76">
        <v>5092799587497.4375</v>
      </c>
      <c r="W2671" s="84">
        <v>1606.5093246300132</v>
      </c>
      <c r="X2671" s="82">
        <v>4.2765747954069226E-2</v>
      </c>
      <c r="Y2671" s="476">
        <v>2.0000000000000001E-4</v>
      </c>
    </row>
    <row r="2672" spans="1:25" x14ac:dyDescent="0.2">
      <c r="A2672" s="475">
        <v>2668</v>
      </c>
      <c r="B2672" s="56">
        <v>0.43604930189924967</v>
      </c>
      <c r="C2672" s="46">
        <v>6973.2038048957675</v>
      </c>
      <c r="D2672" s="56">
        <v>0.84448092366006433</v>
      </c>
      <c r="E2672" s="56">
        <v>0.17577190189328284</v>
      </c>
      <c r="F2672" s="250">
        <v>2023.75</v>
      </c>
      <c r="G2672" s="76">
        <v>438448237509.21588</v>
      </c>
      <c r="H2672" s="46">
        <v>21523422.53734003</v>
      </c>
      <c r="I2672" s="76">
        <v>607263830773.94177</v>
      </c>
      <c r="J2672" s="56">
        <v>0.43604930189924973</v>
      </c>
      <c r="K2672" s="76">
        <v>11562012826.072895</v>
      </c>
      <c r="L2672" s="76">
        <v>0</v>
      </c>
      <c r="M2672" s="76">
        <v>383496490099.59613</v>
      </c>
      <c r="N2672" s="76">
        <v>64874545801.332253</v>
      </c>
      <c r="O2672" s="76">
        <v>30691.909488873396</v>
      </c>
      <c r="P2672" s="46">
        <v>462976.41176342015</v>
      </c>
      <c r="Q2672" s="46">
        <v>293038.39227923943</v>
      </c>
      <c r="R2672" s="76">
        <v>1442170683320.355</v>
      </c>
      <c r="S2672" s="56">
        <v>0.61886250512907026</v>
      </c>
      <c r="T2672" s="56">
        <v>0.46578036259606614</v>
      </c>
      <c r="U2672" s="46">
        <v>16.899820605226914</v>
      </c>
      <c r="V2672" s="76">
        <v>12321840322115.785</v>
      </c>
      <c r="W2672" s="84">
        <v>3887.5799645229831</v>
      </c>
      <c r="X2672" s="82">
        <v>4.370077166807828E-2</v>
      </c>
      <c r="Y2672" s="476">
        <v>2.0000000000000001E-4</v>
      </c>
    </row>
    <row r="2673" spans="1:25" x14ac:dyDescent="0.2">
      <c r="A2673" s="475">
        <v>2669</v>
      </c>
      <c r="B2673" s="56">
        <v>0.62476234022803978</v>
      </c>
      <c r="C2673" s="46">
        <v>1500</v>
      </c>
      <c r="D2673" s="56">
        <v>0.74918941196801359</v>
      </c>
      <c r="E2673" s="56">
        <v>0.32283215742565663</v>
      </c>
      <c r="F2673" s="250">
        <v>2023.94</v>
      </c>
      <c r="G2673" s="76">
        <v>287101900234.19293</v>
      </c>
      <c r="H2673" s="46">
        <v>19045454.416421305</v>
      </c>
      <c r="I2673" s="76">
        <v>404875858485.59381</v>
      </c>
      <c r="J2673" s="56">
        <v>0.16969322661579023</v>
      </c>
      <c r="K2673" s="76">
        <v>15340830947.429268</v>
      </c>
      <c r="L2673" s="76">
        <v>0</v>
      </c>
      <c r="M2673" s="76">
        <v>357880167555.23309</v>
      </c>
      <c r="N2673" s="76">
        <v>36124291033.580513</v>
      </c>
      <c r="O2673" s="76">
        <v>23882.839939392255</v>
      </c>
      <c r="P2673" s="46">
        <v>247161.99151066504</v>
      </c>
      <c r="Q2673" s="46">
        <v>130312.55161728476</v>
      </c>
      <c r="R2673" s="76">
        <v>1126334698627.0972</v>
      </c>
      <c r="S2673" s="56">
        <v>0.55360678564277022</v>
      </c>
      <c r="T2673" s="56">
        <v>0.274163545902049</v>
      </c>
      <c r="U2673" s="46">
        <v>18.478657945989678</v>
      </c>
      <c r="V2673" s="76">
        <v>6268367868126.3135</v>
      </c>
      <c r="W2673" s="84">
        <v>1979.1086107563717</v>
      </c>
      <c r="X2673" s="82">
        <v>3.9623038063790021E-2</v>
      </c>
      <c r="Y2673" s="476">
        <v>2.0000000000000001E-4</v>
      </c>
    </row>
    <row r="2674" spans="1:25" x14ac:dyDescent="0.2">
      <c r="A2674" s="475">
        <v>2670</v>
      </c>
      <c r="B2674" s="56">
        <v>0.54500534048913196</v>
      </c>
      <c r="C2674" s="46">
        <v>1500</v>
      </c>
      <c r="D2674" s="56">
        <v>0.60820930342643509</v>
      </c>
      <c r="E2674" s="56">
        <v>0.28077513587322511</v>
      </c>
      <c r="F2674" s="250">
        <v>2023.75</v>
      </c>
      <c r="G2674" s="76">
        <v>313947768670.96014</v>
      </c>
      <c r="H2674" s="46">
        <v>14143759.108948784</v>
      </c>
      <c r="I2674" s="76">
        <v>399844870619.99255</v>
      </c>
      <c r="J2674" s="56">
        <v>0.40131565568258587</v>
      </c>
      <c r="K2674" s="76">
        <v>10622247854.967308</v>
      </c>
      <c r="L2674" s="76">
        <v>0</v>
      </c>
      <c r="M2674" s="76">
        <v>264332423975.63647</v>
      </c>
      <c r="N2674" s="76">
        <v>18406661264.850945</v>
      </c>
      <c r="O2674" s="76">
        <v>29663.456649269752</v>
      </c>
      <c r="P2674" s="46">
        <v>164969.39968203515</v>
      </c>
      <c r="Q2674" s="46">
        <v>73949.143850617795</v>
      </c>
      <c r="R2674" s="76">
        <v>945596505275.20142</v>
      </c>
      <c r="S2674" s="56">
        <v>0.61792148505399414</v>
      </c>
      <c r="T2674" s="56">
        <v>0.47670240546494241</v>
      </c>
      <c r="U2674" s="46">
        <v>17.135976320421317</v>
      </c>
      <c r="V2674" s="76">
        <v>8604809432798.5469</v>
      </c>
      <c r="W2674" s="84">
        <v>2716.2441537034456</v>
      </c>
      <c r="X2674" s="82">
        <v>4.1986711798353296E-2</v>
      </c>
      <c r="Y2674" s="476">
        <v>2.0000000000000001E-4</v>
      </c>
    </row>
    <row r="2675" spans="1:25" x14ac:dyDescent="0.2">
      <c r="A2675" s="475">
        <v>2671</v>
      </c>
      <c r="B2675" s="56">
        <v>0.45280155847456666</v>
      </c>
      <c r="C2675" s="46">
        <v>4510.6090596540134</v>
      </c>
      <c r="D2675" s="56">
        <v>0.57790238307491459</v>
      </c>
      <c r="E2675" s="56">
        <v>0.38411200695598924</v>
      </c>
      <c r="F2675" s="250">
        <v>2024.46</v>
      </c>
      <c r="G2675" s="76">
        <v>254935540616.9924</v>
      </c>
      <c r="H2675" s="46">
        <v>11703125.819982423</v>
      </c>
      <c r="I2675" s="76">
        <v>381552954439.27667</v>
      </c>
      <c r="J2675" s="56">
        <v>0.44634808703559903</v>
      </c>
      <c r="K2675" s="76">
        <v>4318345719.914403</v>
      </c>
      <c r="L2675" s="76">
        <v>0</v>
      </c>
      <c r="M2675" s="76">
        <v>189881841752.85013</v>
      </c>
      <c r="N2675" s="76">
        <v>23266569039.853477</v>
      </c>
      <c r="O2675" s="76">
        <v>25936.656485990032</v>
      </c>
      <c r="P2675" s="46">
        <v>190168.50755721028</v>
      </c>
      <c r="Q2675" s="46">
        <v>92235.513656349867</v>
      </c>
      <c r="R2675" s="76">
        <v>831304703557.15881</v>
      </c>
      <c r="S2675" s="56">
        <v>0.61874568670193231</v>
      </c>
      <c r="T2675" s="56">
        <v>0.47820750830710446</v>
      </c>
      <c r="U2675" s="46">
        <v>16.837150591617615</v>
      </c>
      <c r="V2675" s="76">
        <v>7407904165334.3721</v>
      </c>
      <c r="W2675" s="84">
        <v>2337.7264463373626</v>
      </c>
      <c r="X2675" s="82">
        <v>4.2979507931039745E-2</v>
      </c>
      <c r="Y2675" s="476">
        <v>2.0000000000000001E-4</v>
      </c>
    </row>
    <row r="2676" spans="1:25" x14ac:dyDescent="0.2">
      <c r="A2676" s="475">
        <v>2672</v>
      </c>
      <c r="B2676" s="56">
        <v>0.56426999613797801</v>
      </c>
      <c r="C2676" s="46">
        <v>6996.7806732796143</v>
      </c>
      <c r="D2676" s="56">
        <v>0.46257598994908805</v>
      </c>
      <c r="E2676" s="56">
        <v>0.7</v>
      </c>
      <c r="F2676" s="250">
        <v>2024.66</v>
      </c>
      <c r="G2676" s="76">
        <v>248904287173.84216</v>
      </c>
      <c r="H2676" s="46">
        <v>8392686.2563223261</v>
      </c>
      <c r="I2676" s="76">
        <v>283041631803.35352</v>
      </c>
      <c r="J2676" s="56">
        <v>0.42985253637264076</v>
      </c>
      <c r="K2676" s="76">
        <v>8176217064.5778236</v>
      </c>
      <c r="L2676" s="76">
        <v>7998643517.727931</v>
      </c>
      <c r="M2676" s="76">
        <v>224511091840.21262</v>
      </c>
      <c r="N2676" s="76">
        <v>24275105088.196995</v>
      </c>
      <c r="O2676" s="76">
        <v>35215.527819673371</v>
      </c>
      <c r="P2676" s="46">
        <v>192959.61589490145</v>
      </c>
      <c r="Q2676" s="46">
        <v>96364.730180268001</v>
      </c>
      <c r="R2676" s="76">
        <v>893530523223.46216</v>
      </c>
      <c r="S2676" s="56">
        <v>0.66437740884509178</v>
      </c>
      <c r="T2676" s="56">
        <v>0.40797570622012552</v>
      </c>
      <c r="U2676" s="46">
        <v>17.061685473160285</v>
      </c>
      <c r="V2676" s="76">
        <v>6849251931229.9746</v>
      </c>
      <c r="W2676" s="84">
        <v>2160.021823231818</v>
      </c>
      <c r="X2676" s="82">
        <v>4.2718424989329817E-2</v>
      </c>
      <c r="Y2676" s="476">
        <v>2.0000000000000001E-4</v>
      </c>
    </row>
    <row r="2677" spans="1:25" x14ac:dyDescent="0.2">
      <c r="A2677" s="475">
        <v>2673</v>
      </c>
      <c r="B2677" s="56">
        <v>0.49471946032344344</v>
      </c>
      <c r="C2677" s="46">
        <v>2171.2544493251771</v>
      </c>
      <c r="D2677" s="56">
        <v>0.71735342841373628</v>
      </c>
      <c r="E2677" s="56">
        <v>0.48844195110881722</v>
      </c>
      <c r="F2677" s="250">
        <v>2025.74</v>
      </c>
      <c r="G2677" s="76">
        <v>108225722829.89651</v>
      </c>
      <c r="H2677" s="46">
        <v>17493358.321986347</v>
      </c>
      <c r="I2677" s="76">
        <v>411652823749.40741</v>
      </c>
      <c r="J2677" s="56">
        <v>0.31833685432402004</v>
      </c>
      <c r="K2677" s="76">
        <v>13870172191.929974</v>
      </c>
      <c r="L2677" s="76">
        <v>10605255687.627457</v>
      </c>
      <c r="M2677" s="76">
        <v>53991919477.436928</v>
      </c>
      <c r="N2677" s="76">
        <v>27233513827.935772</v>
      </c>
      <c r="O2677" s="76">
        <v>22851.678368751054</v>
      </c>
      <c r="P2677" s="46">
        <v>222016.47122048726</v>
      </c>
      <c r="Q2677" s="46">
        <v>112594.94315083926</v>
      </c>
      <c r="R2677" s="76">
        <v>667825242329.83105</v>
      </c>
      <c r="S2677" s="56">
        <v>0.47437482394578834</v>
      </c>
      <c r="T2677" s="56">
        <v>0.30201105422774466</v>
      </c>
      <c r="U2677" s="46">
        <v>16.106433885347027</v>
      </c>
      <c r="V2677" s="76">
        <v>3694443308093.3379</v>
      </c>
      <c r="W2677" s="84">
        <v>1165.4524301760796</v>
      </c>
      <c r="X2677" s="82">
        <v>4.39091840767738E-2</v>
      </c>
      <c r="Y2677" s="476">
        <v>2.0000000000000001E-4</v>
      </c>
    </row>
    <row r="2678" spans="1:25" x14ac:dyDescent="0.2">
      <c r="A2678" s="475">
        <v>2674</v>
      </c>
      <c r="B2678" s="56">
        <v>0.42116648722851979</v>
      </c>
      <c r="C2678" s="46">
        <v>6188.8616751919708</v>
      </c>
      <c r="D2678" s="56">
        <v>0.74741209022497024</v>
      </c>
      <c r="E2678" s="56">
        <v>0.64202011980060381</v>
      </c>
      <c r="F2678" s="250">
        <v>2023.75</v>
      </c>
      <c r="G2678" s="76">
        <v>259790916274.88153</v>
      </c>
      <c r="H2678" s="46">
        <v>17410707.76720253</v>
      </c>
      <c r="I2678" s="76">
        <v>397158556054.80182</v>
      </c>
      <c r="J2678" s="56">
        <v>0.17513177752281295</v>
      </c>
      <c r="K2678" s="76">
        <v>14638491738.63118</v>
      </c>
      <c r="L2678" s="76">
        <v>0</v>
      </c>
      <c r="M2678" s="76">
        <v>378034549331.20703</v>
      </c>
      <c r="N2678" s="76">
        <v>61288928332.70813</v>
      </c>
      <c r="O2678" s="76">
        <v>27564.279354581184</v>
      </c>
      <c r="P2678" s="46">
        <v>359383.90162427281</v>
      </c>
      <c r="Q2678" s="46">
        <v>214974.69857036657</v>
      </c>
      <c r="R2678" s="76">
        <v>1185476684469.5859</v>
      </c>
      <c r="S2678" s="56">
        <v>0.55471884804621863</v>
      </c>
      <c r="T2678" s="56">
        <v>0.24614116908597686</v>
      </c>
      <c r="U2678" s="46">
        <v>18.29879071242274</v>
      </c>
      <c r="V2678" s="76">
        <v>5847209319662.792</v>
      </c>
      <c r="W2678" s="84">
        <v>1845.393334364361</v>
      </c>
      <c r="X2678" s="82">
        <v>3.9867686282874557E-2</v>
      </c>
      <c r="Y2678" s="476">
        <v>2.0000000000000001E-4</v>
      </c>
    </row>
    <row r="2679" spans="1:25" x14ac:dyDescent="0.2">
      <c r="A2679" s="475">
        <v>2675</v>
      </c>
      <c r="B2679" s="56">
        <v>0.53093880758575474</v>
      </c>
      <c r="C2679" s="46">
        <v>4041.9353206727128</v>
      </c>
      <c r="D2679" s="56">
        <v>0.62420207974247899</v>
      </c>
      <c r="E2679" s="56">
        <v>0.29381744412286898</v>
      </c>
      <c r="F2679" s="250">
        <v>2026.06</v>
      </c>
      <c r="G2679" s="76">
        <v>101137059207.9485</v>
      </c>
      <c r="H2679" s="46">
        <v>13513684.735803025</v>
      </c>
      <c r="I2679" s="76">
        <v>448621105090.30414</v>
      </c>
      <c r="J2679" s="56">
        <v>0.48231559598016494</v>
      </c>
      <c r="K2679" s="76">
        <v>17556344946.475597</v>
      </c>
      <c r="L2679" s="76">
        <v>13068933930.94025</v>
      </c>
      <c r="M2679" s="76">
        <v>66828829176.390991</v>
      </c>
      <c r="N2679" s="76">
        <v>95418250981.096313</v>
      </c>
      <c r="O2679" s="76">
        <v>28654.619330424652</v>
      </c>
      <c r="P2679" s="46">
        <v>575659.00893437129</v>
      </c>
      <c r="Q2679" s="46">
        <v>390514.30491649534</v>
      </c>
      <c r="R2679" s="76">
        <v>758715308203.16956</v>
      </c>
      <c r="S2679" s="56">
        <v>0.53599395011090256</v>
      </c>
      <c r="T2679" s="56">
        <v>0.4069924073911369</v>
      </c>
      <c r="U2679" s="46">
        <v>14.857260103652097</v>
      </c>
      <c r="V2679" s="76">
        <v>5161537380457.0303</v>
      </c>
      <c r="W2679" s="84">
        <v>1628.9361759916098</v>
      </c>
      <c r="X2679" s="82">
        <v>4.7698942171080401E-2</v>
      </c>
      <c r="Y2679" s="476">
        <v>2.0000000000000001E-4</v>
      </c>
    </row>
    <row r="2680" spans="1:25" x14ac:dyDescent="0.2">
      <c r="A2680" s="475">
        <v>2676</v>
      </c>
      <c r="B2680" s="56">
        <v>0.55455016231128962</v>
      </c>
      <c r="C2680" s="46">
        <v>6259.2785782512656</v>
      </c>
      <c r="D2680" s="56">
        <v>1.2020617129926925</v>
      </c>
      <c r="E2680" s="56">
        <v>0.43210941106732337</v>
      </c>
      <c r="F2680" s="250">
        <v>2026.37</v>
      </c>
      <c r="G2680" s="76">
        <v>164306429548.53842</v>
      </c>
      <c r="H2680" s="46">
        <v>25240010.090732437</v>
      </c>
      <c r="I2680" s="76">
        <v>614524928186.63806</v>
      </c>
      <c r="J2680" s="56">
        <v>0.25613882461702697</v>
      </c>
      <c r="K2680" s="76">
        <v>36117253226.509369</v>
      </c>
      <c r="L2680" s="76">
        <v>60957499324.404747</v>
      </c>
      <c r="M2680" s="76">
        <v>38270047058.507408</v>
      </c>
      <c r="N2680" s="76">
        <v>4149477785.4060969</v>
      </c>
      <c r="O2680" s="76">
        <v>15385.103999436114</v>
      </c>
      <c r="P2680" s="46">
        <v>78401.865427622659</v>
      </c>
      <c r="Q2680" s="46">
        <v>14163.716356905665</v>
      </c>
      <c r="R2680" s="76">
        <v>978354553541.27661</v>
      </c>
      <c r="S2680" s="56">
        <v>0.44461725672853358</v>
      </c>
      <c r="T2680" s="56">
        <v>0.26668181197959551</v>
      </c>
      <c r="U2680" s="46">
        <v>16.57334342032609</v>
      </c>
      <c r="V2680" s="76">
        <v>4656609649022.6133</v>
      </c>
      <c r="W2680" s="84">
        <v>1470.5480969744133</v>
      </c>
      <c r="X2680" s="82">
        <v>4.5269225608729965E-2</v>
      </c>
      <c r="Y2680" s="476">
        <v>2.0000000000000001E-4</v>
      </c>
    </row>
    <row r="2681" spans="1:25" x14ac:dyDescent="0.2">
      <c r="A2681" s="475">
        <v>2677</v>
      </c>
      <c r="B2681" s="56">
        <v>0.58816320558094182</v>
      </c>
      <c r="C2681" s="46">
        <v>11510.726216712064</v>
      </c>
      <c r="D2681" s="56">
        <v>0.60240342508525058</v>
      </c>
      <c r="E2681" s="56">
        <v>0.39440103864861131</v>
      </c>
      <c r="F2681" s="250">
        <v>2025.08</v>
      </c>
      <c r="G2681" s="76">
        <v>105052025376.80939</v>
      </c>
      <c r="H2681" s="46">
        <v>12075267.793315409</v>
      </c>
      <c r="I2681" s="76">
        <v>385295848456.65686</v>
      </c>
      <c r="J2681" s="56">
        <v>0.38852625017549791</v>
      </c>
      <c r="K2681" s="76">
        <v>16231903521.385403</v>
      </c>
      <c r="L2681" s="76">
        <v>27105277504.841118</v>
      </c>
      <c r="M2681" s="76">
        <v>76839337002.30719</v>
      </c>
      <c r="N2681" s="76">
        <v>43776309996.56797</v>
      </c>
      <c r="O2681" s="76">
        <v>34298.552364496638</v>
      </c>
      <c r="P2681" s="46">
        <v>284248.31988034077</v>
      </c>
      <c r="Q2681" s="46">
        <v>161149.75449542346</v>
      </c>
      <c r="R2681" s="76">
        <v>644125338950.03149</v>
      </c>
      <c r="S2681" s="56">
        <v>0.50721484172713149</v>
      </c>
      <c r="T2681" s="56">
        <v>0.37228381928144233</v>
      </c>
      <c r="U2681" s="46">
        <v>15.532173010392054</v>
      </c>
      <c r="V2681" s="76">
        <v>4122232666165.6816</v>
      </c>
      <c r="W2681" s="84">
        <v>1301.8550043880202</v>
      </c>
      <c r="X2681" s="82">
        <v>4.6876692008579572E-2</v>
      </c>
      <c r="Y2681" s="476">
        <v>2.0000000000000001E-4</v>
      </c>
    </row>
    <row r="2682" spans="1:25" x14ac:dyDescent="0.2">
      <c r="A2682" s="475">
        <v>2678</v>
      </c>
      <c r="B2682" s="56">
        <v>0.53598386976064893</v>
      </c>
      <c r="C2682" s="46">
        <v>6004.6311837184285</v>
      </c>
      <c r="D2682" s="56">
        <v>0.58762667337182461</v>
      </c>
      <c r="E2682" s="56">
        <v>0.55528727899123231</v>
      </c>
      <c r="F2682" s="250">
        <v>2024.1</v>
      </c>
      <c r="G2682" s="76">
        <v>100422386331.33072</v>
      </c>
      <c r="H2682" s="46">
        <v>11395097.916335089</v>
      </c>
      <c r="I2682" s="76">
        <v>343994721964.1236</v>
      </c>
      <c r="J2682" s="56">
        <v>0.3648831442502154</v>
      </c>
      <c r="K2682" s="76">
        <v>7911226653.2188292</v>
      </c>
      <c r="L2682" s="76">
        <v>0</v>
      </c>
      <c r="M2682" s="76">
        <v>98151791501.306274</v>
      </c>
      <c r="N2682" s="76">
        <v>80044192646.737427</v>
      </c>
      <c r="O2682" s="76">
        <v>41620.692271688669</v>
      </c>
      <c r="P2682" s="46">
        <v>461418.24550093</v>
      </c>
      <c r="Q2682" s="46">
        <v>299721.47022246651</v>
      </c>
      <c r="R2682" s="76">
        <v>655469105976.84412</v>
      </c>
      <c r="S2682" s="56">
        <v>0.49710333698686904</v>
      </c>
      <c r="T2682" s="56">
        <v>0.29865063120159974</v>
      </c>
      <c r="U2682" s="46">
        <v>16.021034726712326</v>
      </c>
      <c r="V2682" s="76">
        <v>3571049194534.2173</v>
      </c>
      <c r="W2682" s="84">
        <v>1126.9300159915063</v>
      </c>
      <c r="X2682" s="82">
        <v>4.3937516561320465E-2</v>
      </c>
      <c r="Y2682" s="476">
        <v>2.0000000000000001E-4</v>
      </c>
    </row>
    <row r="2683" spans="1:25" x14ac:dyDescent="0.2">
      <c r="A2683" s="475">
        <v>2679</v>
      </c>
      <c r="B2683" s="56">
        <v>0.52336314561151931</v>
      </c>
      <c r="C2683" s="46">
        <v>6008.975857016364</v>
      </c>
      <c r="D2683" s="56">
        <v>0.85242561939820272</v>
      </c>
      <c r="E2683" s="56">
        <v>0.53765883956372251</v>
      </c>
      <c r="F2683" s="250">
        <v>2024.82</v>
      </c>
      <c r="G2683" s="76">
        <v>161169738024.59109</v>
      </c>
      <c r="H2683" s="46">
        <v>22333413.270856831</v>
      </c>
      <c r="I2683" s="76">
        <v>502216172959.34814</v>
      </c>
      <c r="J2683" s="56">
        <v>0.22314865038724108</v>
      </c>
      <c r="K2683" s="76">
        <v>15634776086.80743</v>
      </c>
      <c r="L2683" s="76">
        <v>23247447951.980522</v>
      </c>
      <c r="M2683" s="76">
        <v>144572989324.16287</v>
      </c>
      <c r="N2683" s="76">
        <v>15726980248.147625</v>
      </c>
      <c r="O2683" s="76">
        <v>26091.180863985384</v>
      </c>
      <c r="P2683" s="46">
        <v>143102.30472970905</v>
      </c>
      <c r="Q2683" s="46">
        <v>57382.315453914191</v>
      </c>
      <c r="R2683" s="76">
        <v>878159867454.43738</v>
      </c>
      <c r="S2683" s="56">
        <v>0.4545460282292767</v>
      </c>
      <c r="T2683" s="56">
        <v>0.2557657362178784</v>
      </c>
      <c r="U2683" s="46">
        <v>17.198398645004954</v>
      </c>
      <c r="V2683" s="76">
        <v>4260599656618.8691</v>
      </c>
      <c r="W2683" s="84">
        <v>1343.7313688421127</v>
      </c>
      <c r="X2683" s="82">
        <v>4.2824154036632776E-2</v>
      </c>
      <c r="Y2683" s="476">
        <v>2.0000000000000001E-4</v>
      </c>
    </row>
    <row r="2684" spans="1:25" x14ac:dyDescent="0.2">
      <c r="A2684" s="475">
        <v>2680</v>
      </c>
      <c r="B2684" s="56">
        <v>0.34733458011961138</v>
      </c>
      <c r="C2684" s="46">
        <v>6071.1794227286009</v>
      </c>
      <c r="D2684" s="56">
        <v>0.3184733543099349</v>
      </c>
      <c r="E2684" s="56">
        <v>0.66319786399748981</v>
      </c>
      <c r="F2684" s="250">
        <v>2024.11</v>
      </c>
      <c r="G2684" s="76">
        <v>299062880772.60699</v>
      </c>
      <c r="H2684" s="46">
        <v>5457000.858263148</v>
      </c>
      <c r="I2684" s="76">
        <v>190183836862.69449</v>
      </c>
      <c r="J2684" s="56">
        <v>0.34733458011961138</v>
      </c>
      <c r="K2684" s="76">
        <v>6111699059.3687363</v>
      </c>
      <c r="L2684" s="76">
        <v>0</v>
      </c>
      <c r="M2684" s="76">
        <v>202437392555.25769</v>
      </c>
      <c r="N2684" s="76">
        <v>53342073092.134666</v>
      </c>
      <c r="O2684" s="76">
        <v>27105.270154779329</v>
      </c>
      <c r="P2684" s="46">
        <v>432014.62729187094</v>
      </c>
      <c r="Q2684" s="46">
        <v>234510.99750937661</v>
      </c>
      <c r="R2684" s="76">
        <v>689571378571.63464</v>
      </c>
      <c r="S2684" s="56">
        <v>0.62935717976659256</v>
      </c>
      <c r="T2684" s="56">
        <v>0.5103060140686736</v>
      </c>
      <c r="U2684" s="46">
        <v>18.070566367236463</v>
      </c>
      <c r="V2684" s="76">
        <v>7132970003568.291</v>
      </c>
      <c r="W2684" s="84">
        <v>2250.1686872311825</v>
      </c>
      <c r="X2684" s="82">
        <v>3.961387987383206E-2</v>
      </c>
      <c r="Y2684" s="476">
        <v>2.0000000000000001E-4</v>
      </c>
    </row>
    <row r="2685" spans="1:25" x14ac:dyDescent="0.2">
      <c r="A2685" s="475">
        <v>2681</v>
      </c>
      <c r="B2685" s="56">
        <v>0.41490435581823026</v>
      </c>
      <c r="C2685" s="46">
        <v>7503.6181580602406</v>
      </c>
      <c r="D2685" s="56">
        <v>0.70446604719259909</v>
      </c>
      <c r="E2685" s="56">
        <v>0.53906456508011213</v>
      </c>
      <c r="F2685" s="250">
        <v>2025.58</v>
      </c>
      <c r="G2685" s="76">
        <v>197219956967.13132</v>
      </c>
      <c r="H2685" s="46">
        <v>15622767.74790768</v>
      </c>
      <c r="I2685" s="76">
        <v>406193425546.89508</v>
      </c>
      <c r="J2685" s="56">
        <v>0.33713884031913721</v>
      </c>
      <c r="K2685" s="76">
        <v>10339030951.463636</v>
      </c>
      <c r="L2685" s="76">
        <v>0</v>
      </c>
      <c r="M2685" s="76">
        <v>99950558671.975433</v>
      </c>
      <c r="N2685" s="76">
        <v>17880637216.987637</v>
      </c>
      <c r="O2685" s="76">
        <v>38238.784659825367</v>
      </c>
      <c r="P2685" s="46">
        <v>164358.08698179718</v>
      </c>
      <c r="Q2685" s="46">
        <v>72025.454496651641</v>
      </c>
      <c r="R2685" s="76">
        <v>802827790728.22388</v>
      </c>
      <c r="S2685" s="56">
        <v>0.54979035451268177</v>
      </c>
      <c r="T2685" s="56">
        <v>0.392232471613019</v>
      </c>
      <c r="U2685" s="46">
        <v>16.70544658292355</v>
      </c>
      <c r="V2685" s="76">
        <v>5796616809248.8818</v>
      </c>
      <c r="W2685" s="84">
        <v>1827.844570881784</v>
      </c>
      <c r="X2685" s="82">
        <v>4.3782656846071494E-2</v>
      </c>
      <c r="Y2685" s="476">
        <v>2.0000000000000001E-4</v>
      </c>
    </row>
    <row r="2686" spans="1:25" x14ac:dyDescent="0.2">
      <c r="A2686" s="475">
        <v>2682</v>
      </c>
      <c r="B2686" s="56">
        <v>0.45730274658806574</v>
      </c>
      <c r="C2686" s="46">
        <v>7479.1116195506202</v>
      </c>
      <c r="D2686" s="56">
        <v>0.66847455581977555</v>
      </c>
      <c r="E2686" s="56">
        <v>0.18067911835002864</v>
      </c>
      <c r="F2686" s="250">
        <v>2024.42</v>
      </c>
      <c r="G2686" s="76">
        <v>174481579690.9039</v>
      </c>
      <c r="H2686" s="46">
        <v>14222729.869578931</v>
      </c>
      <c r="I2686" s="76">
        <v>458143623884.00745</v>
      </c>
      <c r="J2686" s="56">
        <v>0.45730274658806569</v>
      </c>
      <c r="K2686" s="76">
        <v>4649729339.8614597</v>
      </c>
      <c r="L2686" s="76">
        <v>2529913666.5365219</v>
      </c>
      <c r="M2686" s="76">
        <v>109843115106.63335</v>
      </c>
      <c r="N2686" s="76">
        <v>27557926332.909302</v>
      </c>
      <c r="O2686" s="76">
        <v>26528.106205937689</v>
      </c>
      <c r="P2686" s="46">
        <v>225742.22211926052</v>
      </c>
      <c r="Q2686" s="46">
        <v>116238.85054069648</v>
      </c>
      <c r="R2686" s="76">
        <v>778016774523.94177</v>
      </c>
      <c r="S2686" s="56">
        <v>0.57493116791110321</v>
      </c>
      <c r="T2686" s="56">
        <v>0.4385094718291026</v>
      </c>
      <c r="U2686" s="46">
        <v>16.052835592051736</v>
      </c>
      <c r="V2686" s="76">
        <v>6088806772609.7959</v>
      </c>
      <c r="W2686" s="84">
        <v>1922.5271866425221</v>
      </c>
      <c r="X2686" s="82">
        <v>4.5246804088492812E-2</v>
      </c>
      <c r="Y2686" s="476">
        <v>2.0000000000000001E-4</v>
      </c>
    </row>
    <row r="2687" spans="1:25" x14ac:dyDescent="0.2">
      <c r="A2687" s="475">
        <v>2683</v>
      </c>
      <c r="B2687" s="56">
        <v>0.53393383077756007</v>
      </c>
      <c r="C2687" s="46">
        <v>6326.7001471715512</v>
      </c>
      <c r="D2687" s="56">
        <v>0.6434401491419306</v>
      </c>
      <c r="E2687" s="56">
        <v>0.27707191565712774</v>
      </c>
      <c r="F2687" s="250">
        <v>2023.75</v>
      </c>
      <c r="G2687" s="76">
        <v>212062789221.47882</v>
      </c>
      <c r="H2687" s="46">
        <v>14065385.553020768</v>
      </c>
      <c r="I2687" s="76">
        <v>389579457367.73126</v>
      </c>
      <c r="J2687" s="56">
        <v>0.33404508728679139</v>
      </c>
      <c r="K2687" s="76">
        <v>8862885938.2910843</v>
      </c>
      <c r="L2687" s="76">
        <v>0</v>
      </c>
      <c r="M2687" s="76">
        <v>206338127301.30194</v>
      </c>
      <c r="N2687" s="76">
        <v>24819700806.050549</v>
      </c>
      <c r="O2687" s="76">
        <v>25925.881385550438</v>
      </c>
      <c r="P2687" s="46">
        <v>192307.18516003579</v>
      </c>
      <c r="Q2687" s="46">
        <v>92601.33613186251</v>
      </c>
      <c r="R2687" s="76">
        <v>845488816203.54822</v>
      </c>
      <c r="S2687" s="56">
        <v>0.56396917596093188</v>
      </c>
      <c r="T2687" s="56">
        <v>0.35589857509509132</v>
      </c>
      <c r="U2687" s="46">
        <v>17.197107012472841</v>
      </c>
      <c r="V2687" s="76">
        <v>5789261347080.8691</v>
      </c>
      <c r="W2687" s="84">
        <v>1826.6120469577268</v>
      </c>
      <c r="X2687" s="82">
        <v>4.1523737408864253E-2</v>
      </c>
      <c r="Y2687" s="476">
        <v>2.0000000000000001E-4</v>
      </c>
    </row>
    <row r="2688" spans="1:25" x14ac:dyDescent="0.2">
      <c r="A2688" s="475">
        <v>2684</v>
      </c>
      <c r="B2688" s="56">
        <v>0.51612348069932013</v>
      </c>
      <c r="C2688" s="46">
        <v>6238.5703512754171</v>
      </c>
      <c r="D2688" s="56">
        <v>0.51321170595184351</v>
      </c>
      <c r="E2688" s="56">
        <v>0.40251404262386264</v>
      </c>
      <c r="F2688" s="250">
        <v>2023.75</v>
      </c>
      <c r="G2688" s="76">
        <v>145811825246.14069</v>
      </c>
      <c r="H2688" s="46">
        <v>9786826.5949866679</v>
      </c>
      <c r="I2688" s="76">
        <v>302926914857.79779</v>
      </c>
      <c r="J2688" s="56">
        <v>0.41203413448956516</v>
      </c>
      <c r="K2688" s="76">
        <v>9800865764.071104</v>
      </c>
      <c r="L2688" s="76">
        <v>0</v>
      </c>
      <c r="M2688" s="76">
        <v>233935438837.38947</v>
      </c>
      <c r="N2688" s="76">
        <v>78041717846.332962</v>
      </c>
      <c r="O2688" s="76">
        <v>27325.911397793578</v>
      </c>
      <c r="P2688" s="46">
        <v>487759.92882122449</v>
      </c>
      <c r="Q2688" s="46">
        <v>323329.37224031449</v>
      </c>
      <c r="R2688" s="76">
        <v>871323786175.71948</v>
      </c>
      <c r="S2688" s="56">
        <v>0.60539815291062571</v>
      </c>
      <c r="T2688" s="56">
        <v>0.28024837912489647</v>
      </c>
      <c r="U2688" s="46">
        <v>16.531206611689544</v>
      </c>
      <c r="V2688" s="76">
        <v>4483755322790.9277</v>
      </c>
      <c r="W2688" s="84">
        <v>1414.6314525974337</v>
      </c>
      <c r="X2688" s="82">
        <v>4.3736919575807269E-2</v>
      </c>
      <c r="Y2688" s="476">
        <v>2.0000000000000001E-4</v>
      </c>
    </row>
    <row r="2689" spans="1:25" x14ac:dyDescent="0.2">
      <c r="A2689" s="475">
        <v>2685</v>
      </c>
      <c r="B2689" s="56">
        <v>0.65660160933541301</v>
      </c>
      <c r="C2689" s="46">
        <v>5441.1931114936069</v>
      </c>
      <c r="D2689" s="56">
        <v>0.62646184979112074</v>
      </c>
      <c r="E2689" s="56">
        <v>0.57566506047944999</v>
      </c>
      <c r="F2689" s="250">
        <v>2025.29</v>
      </c>
      <c r="G2689" s="76">
        <v>94362296986.1689</v>
      </c>
      <c r="H2689" s="46">
        <v>13291727.210215794</v>
      </c>
      <c r="I2689" s="76">
        <v>399698590035.30035</v>
      </c>
      <c r="J2689" s="56">
        <v>0.44974937575408402</v>
      </c>
      <c r="K2689" s="76">
        <v>20829862346.581993</v>
      </c>
      <c r="L2689" s="76">
        <v>38245201910.120613</v>
      </c>
      <c r="M2689" s="76">
        <v>61356482179.414429</v>
      </c>
      <c r="N2689" s="76">
        <v>51219407505.256264</v>
      </c>
      <c r="O2689" s="76">
        <v>15932.003703870561</v>
      </c>
      <c r="P2689" s="46">
        <v>365127.44827602606</v>
      </c>
      <c r="Q2689" s="46">
        <v>222634.52271367353</v>
      </c>
      <c r="R2689" s="76">
        <v>659816167560.79749</v>
      </c>
      <c r="S2689" s="56">
        <v>0.53506181704717415</v>
      </c>
      <c r="T2689" s="56">
        <v>0.4153453524268822</v>
      </c>
      <c r="U2689" s="46">
        <v>14.953487709073304</v>
      </c>
      <c r="V2689" s="76">
        <v>4711053327866.6943</v>
      </c>
      <c r="W2689" s="84">
        <v>1487.6717609715008</v>
      </c>
      <c r="X2689" s="82">
        <v>4.6790934656697585E-2</v>
      </c>
      <c r="Y2689" s="476">
        <v>2.0000000000000001E-4</v>
      </c>
    </row>
    <row r="2690" spans="1:25" x14ac:dyDescent="0.2">
      <c r="A2690" s="475">
        <v>2686</v>
      </c>
      <c r="B2690" s="56">
        <v>0.53130645673561605</v>
      </c>
      <c r="C2690" s="46">
        <v>5484.3343190487103</v>
      </c>
      <c r="D2690" s="56">
        <v>0.4645823101716598</v>
      </c>
      <c r="E2690" s="56">
        <v>0.50476588862726857</v>
      </c>
      <c r="F2690" s="250">
        <v>2026.31</v>
      </c>
      <c r="G2690" s="76">
        <v>92949731462.651703</v>
      </c>
      <c r="H2690" s="46">
        <v>8903775.4535460994</v>
      </c>
      <c r="I2690" s="76">
        <v>341230512215.87781</v>
      </c>
      <c r="J2690" s="56">
        <v>0.46360276979393356</v>
      </c>
      <c r="K2690" s="76">
        <v>10680835308.607615</v>
      </c>
      <c r="L2690" s="76">
        <v>23138717359.418655</v>
      </c>
      <c r="M2690" s="76">
        <v>59014567764.082199</v>
      </c>
      <c r="N2690" s="76">
        <v>49901814492.069252</v>
      </c>
      <c r="O2690" s="76">
        <v>13995.147156024657</v>
      </c>
      <c r="P2690" s="46">
        <v>297814.90381714061</v>
      </c>
      <c r="Q2690" s="46">
        <v>174854.46655869426</v>
      </c>
      <c r="R2690" s="76">
        <v>618180178656.75879</v>
      </c>
      <c r="S2690" s="56">
        <v>0.56023650907606004</v>
      </c>
      <c r="T2690" s="56">
        <v>0.38616239994106633</v>
      </c>
      <c r="U2690" s="46">
        <v>15.271885666948371</v>
      </c>
      <c r="V2690" s="76">
        <v>4161267554793.8262</v>
      </c>
      <c r="W2690" s="84">
        <v>1313.8976315170053</v>
      </c>
      <c r="X2690" s="82">
        <v>4.6230514277884903E-2</v>
      </c>
      <c r="Y2690" s="476">
        <v>2.0000000000000001E-4</v>
      </c>
    </row>
    <row r="2691" spans="1:25" x14ac:dyDescent="0.2">
      <c r="A2691" s="475">
        <v>2687</v>
      </c>
      <c r="B2691" s="56">
        <v>0.36466073177114355</v>
      </c>
      <c r="C2691" s="46">
        <v>5345.6619029614185</v>
      </c>
      <c r="D2691" s="56">
        <v>0.75803493857876925</v>
      </c>
      <c r="E2691" s="56">
        <v>0.38430509609045815</v>
      </c>
      <c r="F2691" s="250">
        <v>2024.54</v>
      </c>
      <c r="G2691" s="76">
        <v>319761220482.65637</v>
      </c>
      <c r="H2691" s="46">
        <v>18090307.664754964</v>
      </c>
      <c r="I2691" s="76">
        <v>335779829174.49628</v>
      </c>
      <c r="J2691" s="56">
        <v>4.704037693755625E-2</v>
      </c>
      <c r="K2691" s="76">
        <v>6886043219.7398252</v>
      </c>
      <c r="L2691" s="76">
        <v>0</v>
      </c>
      <c r="M2691" s="76">
        <v>259496422029.07214</v>
      </c>
      <c r="N2691" s="76">
        <v>66589194333.627754</v>
      </c>
      <c r="O2691" s="76">
        <v>39586.182193711538</v>
      </c>
      <c r="P2691" s="46">
        <v>403771.19994071207</v>
      </c>
      <c r="Q2691" s="46">
        <v>249107.70219248539</v>
      </c>
      <c r="R2691" s="76">
        <v>1043682241294.1658</v>
      </c>
      <c r="S2691" s="56">
        <v>0.51802472847143466</v>
      </c>
      <c r="T2691" s="56">
        <v>0.29820172437312709</v>
      </c>
      <c r="U2691" s="46">
        <v>19.721964971329143</v>
      </c>
      <c r="V2691" s="76">
        <v>6546728053548.4609</v>
      </c>
      <c r="W2691" s="84">
        <v>2067.4546915807177</v>
      </c>
      <c r="X2691" s="82">
        <v>3.7738946362043356E-2</v>
      </c>
      <c r="Y2691" s="476">
        <v>2.0000000000000001E-4</v>
      </c>
    </row>
    <row r="2692" spans="1:25" x14ac:dyDescent="0.2">
      <c r="A2692" s="475">
        <v>2688</v>
      </c>
      <c r="B2692" s="56">
        <v>0.54602796507328322</v>
      </c>
      <c r="C2692" s="46">
        <v>4709.9308428248241</v>
      </c>
      <c r="D2692" s="56">
        <v>0.81215604476160541</v>
      </c>
      <c r="E2692" s="56">
        <v>0.10221850162660162</v>
      </c>
      <c r="F2692" s="250">
        <v>2023.75</v>
      </c>
      <c r="G2692" s="76">
        <v>221449955391.44373</v>
      </c>
      <c r="H2692" s="46">
        <v>21057553.845046517</v>
      </c>
      <c r="I2692" s="76">
        <v>361421274860.78839</v>
      </c>
      <c r="J2692" s="56">
        <v>1.6727817633415576E-2</v>
      </c>
      <c r="K2692" s="76">
        <v>17617478794.223476</v>
      </c>
      <c r="L2692" s="76">
        <v>0</v>
      </c>
      <c r="M2692" s="76">
        <v>215494378074.87918</v>
      </c>
      <c r="N2692" s="76">
        <v>123503361919.23492</v>
      </c>
      <c r="O2692" s="76">
        <v>39600.637603848205</v>
      </c>
      <c r="P2692" s="46">
        <v>684879.89410338062</v>
      </c>
      <c r="Q2692" s="46">
        <v>472475.18259212503</v>
      </c>
      <c r="R2692" s="76">
        <v>938045971366.91479</v>
      </c>
      <c r="S2692" s="56">
        <v>0.41308054725485727</v>
      </c>
      <c r="T2692" s="56">
        <v>0.1864572259676068</v>
      </c>
      <c r="U2692" s="46">
        <v>23.797693326883635</v>
      </c>
      <c r="V2692" s="76">
        <v>4432636470075.21</v>
      </c>
      <c r="W2692" s="84">
        <v>1398.3219957075755</v>
      </c>
      <c r="X2692" s="82">
        <v>3.2105548791423986E-2</v>
      </c>
      <c r="Y2692" s="476">
        <v>2.0000000000000001E-4</v>
      </c>
    </row>
    <row r="2693" spans="1:25" x14ac:dyDescent="0.2">
      <c r="A2693" s="475">
        <v>2689</v>
      </c>
      <c r="B2693" s="56">
        <v>0.43841947784444069</v>
      </c>
      <c r="C2693" s="46">
        <v>4044.9779472625223</v>
      </c>
      <c r="D2693" s="56">
        <v>0.37673930297843267</v>
      </c>
      <c r="E2693" s="56">
        <v>0.55282296412527865</v>
      </c>
      <c r="F2693" s="250">
        <v>2023.75</v>
      </c>
      <c r="G2693" s="76">
        <v>174834835645.67221</v>
      </c>
      <c r="H2693" s="46">
        <v>6518401.463280119</v>
      </c>
      <c r="I2693" s="76">
        <v>298445980049.70129</v>
      </c>
      <c r="J2693" s="56">
        <v>0.43841947784444069</v>
      </c>
      <c r="K2693" s="76">
        <v>8290898572.4726658</v>
      </c>
      <c r="L2693" s="76">
        <v>0</v>
      </c>
      <c r="M2693" s="76">
        <v>147144461673.24588</v>
      </c>
      <c r="N2693" s="76">
        <v>107674435488.70615</v>
      </c>
      <c r="O2693" s="76">
        <v>19815.568964716673</v>
      </c>
      <c r="P2693" s="46">
        <v>719474.05826771131</v>
      </c>
      <c r="Q2693" s="46">
        <v>435501.68688672967</v>
      </c>
      <c r="R2693" s="76">
        <v>705415032326.65662</v>
      </c>
      <c r="S2693" s="56">
        <v>0.55552592571966108</v>
      </c>
      <c r="T2693" s="56">
        <v>0.40631700122944947</v>
      </c>
      <c r="U2693" s="46">
        <v>16.613035815345082</v>
      </c>
      <c r="V2693" s="76">
        <v>5321051063009.0078</v>
      </c>
      <c r="W2693" s="84">
        <v>1679.6139901828342</v>
      </c>
      <c r="X2693" s="82">
        <v>4.3255901966179088E-2</v>
      </c>
      <c r="Y2693" s="476">
        <v>2.0000000000000001E-4</v>
      </c>
    </row>
    <row r="2694" spans="1:25" x14ac:dyDescent="0.2">
      <c r="A2694" s="475">
        <v>2690</v>
      </c>
      <c r="B2694" s="56">
        <v>0.47485149985706676</v>
      </c>
      <c r="C2694" s="46">
        <v>2908.6810229458933</v>
      </c>
      <c r="D2694" s="56">
        <v>0.84955799620755157</v>
      </c>
      <c r="E2694" s="56">
        <v>0.4991933789094104</v>
      </c>
      <c r="F2694" s="250">
        <v>2024.51</v>
      </c>
      <c r="G2694" s="76">
        <v>458794097101.6748</v>
      </c>
      <c r="H2694" s="46">
        <v>23098561.983618181</v>
      </c>
      <c r="I2694" s="76">
        <v>506379325437.53619</v>
      </c>
      <c r="J2694" s="56">
        <v>0.28810974789608024</v>
      </c>
      <c r="K2694" s="76">
        <v>11633859771.882174</v>
      </c>
      <c r="L2694" s="76">
        <v>0</v>
      </c>
      <c r="M2694" s="76">
        <v>284983858282.54095</v>
      </c>
      <c r="N2694" s="76">
        <v>36249348206.688675</v>
      </c>
      <c r="O2694" s="76">
        <v>34993.185110872349</v>
      </c>
      <c r="P2694" s="46">
        <v>272268.92055033043</v>
      </c>
      <c r="Q2694" s="46">
        <v>146755.82208629849</v>
      </c>
      <c r="R2694" s="76">
        <v>1266484382660.0747</v>
      </c>
      <c r="S2694" s="56">
        <v>0.57458291382830895</v>
      </c>
      <c r="T2694" s="56">
        <v>0.43004055407545727</v>
      </c>
      <c r="U2694" s="46">
        <v>18.027749989204146</v>
      </c>
      <c r="V2694" s="76">
        <v>10628270384386.912</v>
      </c>
      <c r="W2694" s="84">
        <v>3353.6172374444695</v>
      </c>
      <c r="X2694" s="82">
        <v>4.1132199485806535E-2</v>
      </c>
      <c r="Y2694" s="476">
        <v>2.0000000000000001E-4</v>
      </c>
    </row>
    <row r="2695" spans="1:25" x14ac:dyDescent="0.2">
      <c r="A2695" s="475">
        <v>2691</v>
      </c>
      <c r="B2695" s="56">
        <v>0.41115527847641942</v>
      </c>
      <c r="C2695" s="46">
        <v>8987.9270225741493</v>
      </c>
      <c r="D2695" s="56">
        <v>0.90203645292011325</v>
      </c>
      <c r="E2695" s="56">
        <v>0.55738867078191667</v>
      </c>
      <c r="F2695" s="250">
        <v>2025.06</v>
      </c>
      <c r="G2695" s="76">
        <v>220670078207.3382</v>
      </c>
      <c r="H2695" s="46">
        <v>23511998.58568221</v>
      </c>
      <c r="I2695" s="76">
        <v>583351605648.48279</v>
      </c>
      <c r="J2695" s="56">
        <v>0.33691187189418192</v>
      </c>
      <c r="K2695" s="76">
        <v>38064264930.029465</v>
      </c>
      <c r="L2695" s="76">
        <v>44551351603.206413</v>
      </c>
      <c r="M2695" s="76">
        <v>100020206275.97893</v>
      </c>
      <c r="N2695" s="76">
        <v>18036638979.097145</v>
      </c>
      <c r="O2695" s="76">
        <v>37227.825404655574</v>
      </c>
      <c r="P2695" s="46">
        <v>165918.81820556149</v>
      </c>
      <c r="Q2695" s="46">
        <v>71394.063421025741</v>
      </c>
      <c r="R2695" s="76">
        <v>1096577910619.4142</v>
      </c>
      <c r="S2695" s="56">
        <v>0.5342793438445973</v>
      </c>
      <c r="T2695" s="56">
        <v>0.37528084639200121</v>
      </c>
      <c r="U2695" s="46">
        <v>16.073257122042143</v>
      </c>
      <c r="V2695" s="76">
        <v>7163189234822.2354</v>
      </c>
      <c r="W2695" s="84">
        <v>2256.5302456486711</v>
      </c>
      <c r="X2695" s="82">
        <v>4.6201484522983213E-2</v>
      </c>
      <c r="Y2695" s="476">
        <v>2.0000000000000001E-4</v>
      </c>
    </row>
    <row r="2696" spans="1:25" x14ac:dyDescent="0.2">
      <c r="A2696" s="475">
        <v>2692</v>
      </c>
      <c r="B2696" s="56">
        <v>0.46456520918677807</v>
      </c>
      <c r="C2696" s="46">
        <v>5937.3435978830476</v>
      </c>
      <c r="D2696" s="56">
        <v>0.7991267085804713</v>
      </c>
      <c r="E2696" s="56">
        <v>0.27960151655910731</v>
      </c>
      <c r="F2696" s="250">
        <v>2024.14</v>
      </c>
      <c r="G2696" s="76">
        <v>280536871606.0647</v>
      </c>
      <c r="H2696" s="46">
        <v>19113446.82143835</v>
      </c>
      <c r="I2696" s="76">
        <v>488012757703.10382</v>
      </c>
      <c r="J2696" s="56">
        <v>0.27263397716142057</v>
      </c>
      <c r="K2696" s="76">
        <v>13784077134.539742</v>
      </c>
      <c r="L2696" s="76">
        <v>13012194987.369223</v>
      </c>
      <c r="M2696" s="76">
        <v>186086358369.26602</v>
      </c>
      <c r="N2696" s="76">
        <v>143446524505.67102</v>
      </c>
      <c r="O2696" s="76">
        <v>29005.464622162166</v>
      </c>
      <c r="P2696" s="46">
        <v>723419.2351241766</v>
      </c>
      <c r="Q2696" s="46">
        <v>504556.76446036162</v>
      </c>
      <c r="R2696" s="76">
        <v>1151239272929.2683</v>
      </c>
      <c r="S2696" s="56">
        <v>0.50016074960622658</v>
      </c>
      <c r="T2696" s="56">
        <v>0.34893794269518064</v>
      </c>
      <c r="U2696" s="46">
        <v>17.149534181554571</v>
      </c>
      <c r="V2696" s="76">
        <v>7528398923060</v>
      </c>
      <c r="W2696" s="84">
        <v>2377.2789516102971</v>
      </c>
      <c r="X2696" s="82">
        <v>4.2462016028324868E-2</v>
      </c>
      <c r="Y2696" s="476">
        <v>2.0000000000000001E-4</v>
      </c>
    </row>
    <row r="2697" spans="1:25" x14ac:dyDescent="0.2">
      <c r="A2697" s="475">
        <v>2693</v>
      </c>
      <c r="B2697" s="56">
        <v>0.56233821663589689</v>
      </c>
      <c r="C2697" s="46">
        <v>8467.0817548511259</v>
      </c>
      <c r="D2697" s="56">
        <v>1.0430722367757985</v>
      </c>
      <c r="E2697" s="56">
        <v>0.55673257471878301</v>
      </c>
      <c r="F2697" s="250">
        <v>2023.93</v>
      </c>
      <c r="G2697" s="76">
        <v>313229387721.69098</v>
      </c>
      <c r="H2697" s="46">
        <v>19921462.880585518</v>
      </c>
      <c r="I2697" s="76">
        <v>462116774510.90826</v>
      </c>
      <c r="J2697" s="56">
        <v>0.15434327076097287</v>
      </c>
      <c r="K2697" s="76">
        <v>11698636063.975142</v>
      </c>
      <c r="L2697" s="76">
        <v>0</v>
      </c>
      <c r="M2697" s="76">
        <v>234372120327.03937</v>
      </c>
      <c r="N2697" s="76">
        <v>1982038069.1495359</v>
      </c>
      <c r="O2697" s="76">
        <v>17350.134133679316</v>
      </c>
      <c r="P2697" s="46">
        <v>47911</v>
      </c>
      <c r="Q2697" s="46">
        <v>6541</v>
      </c>
      <c r="R2697" s="76">
        <v>983090064392.21423</v>
      </c>
      <c r="S2697" s="56">
        <v>0.49259369984593387</v>
      </c>
      <c r="T2697" s="56">
        <v>0.34496823248314995</v>
      </c>
      <c r="U2697" s="46">
        <v>18.482806412688316</v>
      </c>
      <c r="V2697" s="76">
        <v>6767289493604.6758</v>
      </c>
      <c r="W2697" s="84">
        <v>2136.4274648182068</v>
      </c>
      <c r="X2697" s="82">
        <v>4.0642883127136188E-2</v>
      </c>
      <c r="Y2697" s="476">
        <v>2.0000000000000001E-4</v>
      </c>
    </row>
    <row r="2698" spans="1:25" x14ac:dyDescent="0.2">
      <c r="A2698" s="475">
        <v>2694</v>
      </c>
      <c r="B2698" s="56">
        <v>0.4736802111785855</v>
      </c>
      <c r="C2698" s="46">
        <v>5518.9651036662954</v>
      </c>
      <c r="D2698" s="56">
        <v>0.46553869620848198</v>
      </c>
      <c r="E2698" s="56">
        <v>0.37382075468445536</v>
      </c>
      <c r="F2698" s="250">
        <v>2024.78</v>
      </c>
      <c r="G2698" s="76">
        <v>76684162395.487686</v>
      </c>
      <c r="H2698" s="46">
        <v>8965929.1764697116</v>
      </c>
      <c r="I2698" s="76">
        <v>312011994615.25269</v>
      </c>
      <c r="J2698" s="56">
        <v>0.44883616904973123</v>
      </c>
      <c r="K2698" s="76">
        <v>7077155490.304554</v>
      </c>
      <c r="L2698" s="76">
        <v>0</v>
      </c>
      <c r="M2698" s="76">
        <v>75212475809.446793</v>
      </c>
      <c r="N2698" s="76">
        <v>32148727928.176178</v>
      </c>
      <c r="O2698" s="76">
        <v>17070.433154240935</v>
      </c>
      <c r="P2698" s="46">
        <v>230955.22314435663</v>
      </c>
      <c r="Q2698" s="46">
        <v>124220.02102677396</v>
      </c>
      <c r="R2698" s="76">
        <v>507531992621.14014</v>
      </c>
      <c r="S2698" s="56">
        <v>0.5440075549929313</v>
      </c>
      <c r="T2698" s="56">
        <v>0.38926622887133527</v>
      </c>
      <c r="U2698" s="46">
        <v>15.267474293269034</v>
      </c>
      <c r="V2698" s="76">
        <v>3418043148683.5415</v>
      </c>
      <c r="W2698" s="84">
        <v>1079.0022575377707</v>
      </c>
      <c r="X2698" s="82">
        <v>4.6358661541777188E-2</v>
      </c>
      <c r="Y2698" s="476">
        <v>2.0000000000000001E-4</v>
      </c>
    </row>
    <row r="2699" spans="1:25" x14ac:dyDescent="0.2">
      <c r="A2699" s="475">
        <v>2695</v>
      </c>
      <c r="B2699" s="56">
        <v>0.54282942088997521</v>
      </c>
      <c r="C2699" s="46">
        <v>4775.0212640915879</v>
      </c>
      <c r="D2699" s="56">
        <v>0.78099964952056167</v>
      </c>
      <c r="E2699" s="56">
        <v>0.49405152374263839</v>
      </c>
      <c r="F2699" s="250">
        <v>2024.13</v>
      </c>
      <c r="G2699" s="76">
        <v>260313242505.02429</v>
      </c>
      <c r="H2699" s="46">
        <v>18959212.259688951</v>
      </c>
      <c r="I2699" s="76">
        <v>452880417148.82776</v>
      </c>
      <c r="J2699" s="56">
        <v>0.25529538737853774</v>
      </c>
      <c r="K2699" s="76">
        <v>6703927138.7485657</v>
      </c>
      <c r="L2699" s="76">
        <v>0</v>
      </c>
      <c r="M2699" s="76">
        <v>202503358951.9563</v>
      </c>
      <c r="N2699" s="76">
        <v>86991236050.297333</v>
      </c>
      <c r="O2699" s="76">
        <v>17018.022272620899</v>
      </c>
      <c r="P2699" s="46">
        <v>493419.98580577743</v>
      </c>
      <c r="Q2699" s="46">
        <v>319059.84460144385</v>
      </c>
      <c r="R2699" s="76">
        <v>998563917872.48267</v>
      </c>
      <c r="S2699" s="56">
        <v>0.50433507082131313</v>
      </c>
      <c r="T2699" s="56">
        <v>0.34581496090090957</v>
      </c>
      <c r="U2699" s="46">
        <v>17.4969752394565</v>
      </c>
      <c r="V2699" s="76">
        <v>6650446523377.4941</v>
      </c>
      <c r="W2699" s="84">
        <v>2098.1680405894153</v>
      </c>
      <c r="X2699" s="82">
        <v>4.1494869526425934E-2</v>
      </c>
      <c r="Y2699" s="476">
        <v>2.0000000000000001E-4</v>
      </c>
    </row>
    <row r="2700" spans="1:25" x14ac:dyDescent="0.2">
      <c r="A2700" s="475">
        <v>2696</v>
      </c>
      <c r="B2700" s="56">
        <v>0.44591573031740211</v>
      </c>
      <c r="C2700" s="46">
        <v>7826.7675737061727</v>
      </c>
      <c r="D2700" s="56">
        <v>0.77427197540034587</v>
      </c>
      <c r="E2700" s="56">
        <v>0.3096953333950071</v>
      </c>
      <c r="F2700" s="250">
        <v>2025.5</v>
      </c>
      <c r="G2700" s="76">
        <v>134730848810.32982</v>
      </c>
      <c r="H2700" s="46">
        <v>18157310.888825241</v>
      </c>
      <c r="I2700" s="76">
        <v>574493637485.26086</v>
      </c>
      <c r="J2700" s="56">
        <v>0.44591573031740217</v>
      </c>
      <c r="K2700" s="76">
        <v>17626468489.73481</v>
      </c>
      <c r="L2700" s="76">
        <v>19457213288.428658</v>
      </c>
      <c r="M2700" s="76">
        <v>76224729489.30957</v>
      </c>
      <c r="N2700" s="76">
        <v>12202462790.948469</v>
      </c>
      <c r="O2700" s="76">
        <v>31573.562394558972</v>
      </c>
      <c r="P2700" s="46">
        <v>132925.88142894517</v>
      </c>
      <c r="Q2700" s="46">
        <v>51276.043381591197</v>
      </c>
      <c r="R2700" s="76">
        <v>837507573619.64734</v>
      </c>
      <c r="S2700" s="56">
        <v>0.53975129132811694</v>
      </c>
      <c r="T2700" s="56">
        <v>0.43346047424881656</v>
      </c>
      <c r="U2700" s="46">
        <v>15.169505965154853</v>
      </c>
      <c r="V2700" s="76">
        <v>6111970793202.4326</v>
      </c>
      <c r="W2700" s="84">
        <v>1927.8864166237638</v>
      </c>
      <c r="X2700" s="82">
        <v>4.757930615588498E-2</v>
      </c>
      <c r="Y2700" s="476">
        <v>2.0000000000000001E-4</v>
      </c>
    </row>
    <row r="2701" spans="1:25" x14ac:dyDescent="0.2">
      <c r="A2701" s="475">
        <v>2697</v>
      </c>
      <c r="B2701" s="56">
        <v>0.41392090497468936</v>
      </c>
      <c r="C2701" s="46">
        <v>6940.5592223521526</v>
      </c>
      <c r="D2701" s="56">
        <v>0.64731198065417517</v>
      </c>
      <c r="E2701" s="56">
        <v>0.30485209743002034</v>
      </c>
      <c r="F2701" s="250">
        <v>2025.33</v>
      </c>
      <c r="G2701" s="76">
        <v>170391772264.73111</v>
      </c>
      <c r="H2701" s="46">
        <v>14088715.213228375</v>
      </c>
      <c r="I2701" s="76">
        <v>363410261226.86633</v>
      </c>
      <c r="J2701" s="56">
        <v>0.29411239407134449</v>
      </c>
      <c r="K2701" s="76">
        <v>12662773693.282888</v>
      </c>
      <c r="L2701" s="76">
        <v>21854479279.503006</v>
      </c>
      <c r="M2701" s="76">
        <v>97348113160.854279</v>
      </c>
      <c r="N2701" s="76">
        <v>81256400341.47438</v>
      </c>
      <c r="O2701" s="76">
        <v>37187.174967562925</v>
      </c>
      <c r="P2701" s="46">
        <v>477531.54751460464</v>
      </c>
      <c r="Q2701" s="46">
        <v>310657.3850622641</v>
      </c>
      <c r="R2701" s="76">
        <v>703652498084.474</v>
      </c>
      <c r="S2701" s="56">
        <v>0.46391637261664398</v>
      </c>
      <c r="T2701" s="56">
        <v>0.37454121603391899</v>
      </c>
      <c r="U2701" s="46">
        <v>16.7728154606415</v>
      </c>
      <c r="V2701" s="76">
        <v>4831676452289.4893</v>
      </c>
      <c r="W2701" s="84">
        <v>1525.1521366566408</v>
      </c>
      <c r="X2701" s="82">
        <v>4.4070920847283646E-2</v>
      </c>
      <c r="Y2701" s="476">
        <v>2.0000000000000001E-4</v>
      </c>
    </row>
    <row r="2702" spans="1:25" x14ac:dyDescent="0.2">
      <c r="A2702" s="475">
        <v>2698</v>
      </c>
      <c r="B2702" s="56">
        <v>0.50704916348905071</v>
      </c>
      <c r="C2702" s="46">
        <v>3029.0927322713601</v>
      </c>
      <c r="D2702" s="56">
        <v>0.58516664324518419</v>
      </c>
      <c r="E2702" s="56">
        <v>0.37295470850402307</v>
      </c>
      <c r="F2702" s="250">
        <v>2025.07</v>
      </c>
      <c r="G2702" s="76">
        <v>112308239537.12723</v>
      </c>
      <c r="H2702" s="46">
        <v>12215765.227077652</v>
      </c>
      <c r="I2702" s="76">
        <v>389457469070.26697</v>
      </c>
      <c r="J2702" s="56">
        <v>0.42373181948210259</v>
      </c>
      <c r="K2702" s="76">
        <v>18107425193.809982</v>
      </c>
      <c r="L2702" s="76">
        <v>41732970955.975716</v>
      </c>
      <c r="M2702" s="76">
        <v>106682299726.76784</v>
      </c>
      <c r="N2702" s="76">
        <v>47909876535.184517</v>
      </c>
      <c r="O2702" s="76">
        <v>30663.62149162708</v>
      </c>
      <c r="P2702" s="46">
        <v>311261.34000144666</v>
      </c>
      <c r="Q2702" s="46">
        <v>182129.19371723698</v>
      </c>
      <c r="R2702" s="76">
        <v>763234406201.75403</v>
      </c>
      <c r="S2702" s="56">
        <v>0.56941085812473413</v>
      </c>
      <c r="T2702" s="56">
        <v>0.3316438080364682</v>
      </c>
      <c r="U2702" s="46">
        <v>15.535725518423183</v>
      </c>
      <c r="V2702" s="76">
        <v>4519696869614.6055</v>
      </c>
      <c r="W2702" s="84">
        <v>1427.5394531324432</v>
      </c>
      <c r="X2702" s="82">
        <v>4.4967147724128381E-2</v>
      </c>
      <c r="Y2702" s="476">
        <v>2.0000000000000001E-4</v>
      </c>
    </row>
    <row r="2703" spans="1:25" x14ac:dyDescent="0.2">
      <c r="A2703" s="475">
        <v>2699</v>
      </c>
      <c r="B2703" s="56">
        <v>0.43731220079413918</v>
      </c>
      <c r="C2703" s="46">
        <v>4408.6787164407287</v>
      </c>
      <c r="D2703" s="56">
        <v>0.60638944643879777</v>
      </c>
      <c r="E2703" s="56">
        <v>0.45994558421344306</v>
      </c>
      <c r="F2703" s="250">
        <v>2025.18</v>
      </c>
      <c r="G2703" s="76">
        <v>169007354497.77115</v>
      </c>
      <c r="H2703" s="46">
        <v>12768602.172872568</v>
      </c>
      <c r="I2703" s="76">
        <v>416393964162.59131</v>
      </c>
      <c r="J2703" s="56">
        <v>0.43731220079413924</v>
      </c>
      <c r="K2703" s="76">
        <v>18199373482.984985</v>
      </c>
      <c r="L2703" s="76">
        <v>24161808852.929325</v>
      </c>
      <c r="M2703" s="76">
        <v>102527020615.23969</v>
      </c>
      <c r="N2703" s="76">
        <v>30056151470.289829</v>
      </c>
      <c r="O2703" s="76">
        <v>45000</v>
      </c>
      <c r="P2703" s="46">
        <v>241613.53142300498</v>
      </c>
      <c r="Q2703" s="46">
        <v>129148.45114205754</v>
      </c>
      <c r="R2703" s="76">
        <v>736057695385.33093</v>
      </c>
      <c r="S2703" s="56">
        <v>0.56413703942211402</v>
      </c>
      <c r="T2703" s="56">
        <v>0.41777465981794809</v>
      </c>
      <c r="U2703" s="46">
        <v>16.208094876656027</v>
      </c>
      <c r="V2703" s="76">
        <v>5579230500935.7529</v>
      </c>
      <c r="W2703" s="84">
        <v>1762.3559743375426</v>
      </c>
      <c r="X2703" s="82">
        <v>4.4105554285911258E-2</v>
      </c>
      <c r="Y2703" s="476">
        <v>2.0000000000000001E-4</v>
      </c>
    </row>
    <row r="2704" spans="1:25" x14ac:dyDescent="0.2">
      <c r="A2704" s="475">
        <v>2700</v>
      </c>
      <c r="B2704" s="56">
        <v>0.64399654535698692</v>
      </c>
      <c r="C2704" s="46">
        <v>3708.4662005455784</v>
      </c>
      <c r="D2704" s="56">
        <v>0.29121899716559685</v>
      </c>
      <c r="E2704" s="56">
        <v>0.54850001729515985</v>
      </c>
      <c r="F2704" s="250">
        <v>2026.56</v>
      </c>
      <c r="G2704" s="76">
        <v>50810679372.269455</v>
      </c>
      <c r="H2704" s="46">
        <v>4756448.9171565035</v>
      </c>
      <c r="I2704" s="76">
        <v>227123359994.32187</v>
      </c>
      <c r="J2704" s="56">
        <v>0.55828481698382448</v>
      </c>
      <c r="K2704" s="76">
        <v>22761472407.159866</v>
      </c>
      <c r="L2704" s="76">
        <v>40617623427.015144</v>
      </c>
      <c r="M2704" s="76">
        <v>26907173332.699955</v>
      </c>
      <c r="N2704" s="76">
        <v>47775400487.095871</v>
      </c>
      <c r="O2704" s="76">
        <v>30938.036516696127</v>
      </c>
      <c r="P2704" s="46">
        <v>358915.98087055591</v>
      </c>
      <c r="Q2704" s="46">
        <v>185831.68312415702</v>
      </c>
      <c r="R2704" s="76">
        <v>445329410462.10596</v>
      </c>
      <c r="S2704" s="56">
        <v>0.6021216504822865</v>
      </c>
      <c r="T2704" s="56">
        <v>0.37516737640003289</v>
      </c>
      <c r="U2704" s="46">
        <v>14.607845921274871</v>
      </c>
      <c r="V2704" s="76">
        <v>2804360345870.9067</v>
      </c>
      <c r="W2704" s="84">
        <v>884.7166835526192</v>
      </c>
      <c r="X2704" s="82">
        <v>4.788570548883004E-2</v>
      </c>
      <c r="Y2704" s="476">
        <v>2.0000000000000001E-4</v>
      </c>
    </row>
    <row r="2705" spans="1:25" x14ac:dyDescent="0.2">
      <c r="A2705" s="475">
        <v>2701</v>
      </c>
      <c r="B2705" s="56">
        <v>0.55976827185732969</v>
      </c>
      <c r="C2705" s="46">
        <v>5289.3963646133616</v>
      </c>
      <c r="D2705" s="56">
        <v>0.81122071466493528</v>
      </c>
      <c r="E2705" s="56">
        <v>0.59161387095116402</v>
      </c>
      <c r="F2705" s="250">
        <v>2023.85</v>
      </c>
      <c r="G2705" s="76">
        <v>477668462521.26215</v>
      </c>
      <c r="H2705" s="46">
        <v>20969339.103846788</v>
      </c>
      <c r="I2705" s="76">
        <v>361837373726.92749</v>
      </c>
      <c r="J2705" s="56">
        <v>8.054814635423968E-2</v>
      </c>
      <c r="K2705" s="76">
        <v>8571630376.1918774</v>
      </c>
      <c r="L2705" s="76">
        <v>0</v>
      </c>
      <c r="M2705" s="76">
        <v>501146610144.39148</v>
      </c>
      <c r="N2705" s="76">
        <v>29254039118.134354</v>
      </c>
      <c r="O2705" s="76">
        <v>33750.732135871316</v>
      </c>
      <c r="P2705" s="46">
        <v>235148.93976057187</v>
      </c>
      <c r="Q2705" s="46">
        <v>120333.42706210908</v>
      </c>
      <c r="R2705" s="76">
        <v>1355020056559.7451</v>
      </c>
      <c r="S2705" s="56">
        <v>0.59299803711274168</v>
      </c>
      <c r="T2705" s="56">
        <v>0.36022684955395001</v>
      </c>
      <c r="U2705" s="46">
        <v>19.013181296352485</v>
      </c>
      <c r="V2705" s="76">
        <v>10148531302996.283</v>
      </c>
      <c r="W2705" s="84">
        <v>3202.9932724402861</v>
      </c>
      <c r="X2705" s="82">
        <v>3.8555000262655285E-2</v>
      </c>
      <c r="Y2705" s="476">
        <v>2.0000000000000001E-4</v>
      </c>
    </row>
    <row r="2706" spans="1:25" x14ac:dyDescent="0.2">
      <c r="A2706" s="475">
        <v>2702</v>
      </c>
      <c r="B2706" s="56">
        <v>0.47502860666972213</v>
      </c>
      <c r="C2706" s="46">
        <v>7280.4731618488986</v>
      </c>
      <c r="D2706" s="56">
        <v>0.68845437239895724</v>
      </c>
      <c r="E2706" s="56">
        <v>0.60073494482165701</v>
      </c>
      <c r="F2706" s="250">
        <v>2024.75</v>
      </c>
      <c r="G2706" s="76">
        <v>178122335731.72482</v>
      </c>
      <c r="H2706" s="46">
        <v>14936705.327375256</v>
      </c>
      <c r="I2706" s="76">
        <v>449276166096.62921</v>
      </c>
      <c r="J2706" s="56">
        <v>0.41904854843194295</v>
      </c>
      <c r="K2706" s="76">
        <v>12752797650.104301</v>
      </c>
      <c r="L2706" s="76">
        <v>71999770.394076213</v>
      </c>
      <c r="M2706" s="76">
        <v>131152759170.0291</v>
      </c>
      <c r="N2706" s="76">
        <v>34098924753.756733</v>
      </c>
      <c r="O2706" s="76">
        <v>32414.299627395158</v>
      </c>
      <c r="P2706" s="46">
        <v>253628.77202921806</v>
      </c>
      <c r="Q2706" s="46">
        <v>136325.71117765596</v>
      </c>
      <c r="R2706" s="76">
        <v>806257279849.75476</v>
      </c>
      <c r="S2706" s="56">
        <v>0.55615698907287459</v>
      </c>
      <c r="T2706" s="56">
        <v>0.42217483106166609</v>
      </c>
      <c r="U2706" s="46">
        <v>16.105948077545168</v>
      </c>
      <c r="V2706" s="76">
        <v>6070706173865.084</v>
      </c>
      <c r="W2706" s="84">
        <v>1916.5255964725807</v>
      </c>
      <c r="X2706" s="82">
        <v>4.529219860896147E-2</v>
      </c>
      <c r="Y2706" s="476">
        <v>2.0000000000000001E-4</v>
      </c>
    </row>
    <row r="2707" spans="1:25" x14ac:dyDescent="0.2">
      <c r="A2707" s="475">
        <v>2703</v>
      </c>
      <c r="B2707" s="56">
        <v>0.38669776438697967</v>
      </c>
      <c r="C2707" s="46">
        <v>1697.9484048035315</v>
      </c>
      <c r="D2707" s="56">
        <v>0.82705235201058058</v>
      </c>
      <c r="E2707" s="56">
        <v>0.51007679137761408</v>
      </c>
      <c r="F2707" s="250">
        <v>2025.64</v>
      </c>
      <c r="G2707" s="76">
        <v>198410330790.84448</v>
      </c>
      <c r="H2707" s="46">
        <v>23358034.00574116</v>
      </c>
      <c r="I2707" s="76">
        <v>677334060561.03882</v>
      </c>
      <c r="J2707" s="56">
        <v>0.38669776438697967</v>
      </c>
      <c r="K2707" s="76">
        <v>50783476700.251129</v>
      </c>
      <c r="L2707" s="76">
        <v>82961791648.128647</v>
      </c>
      <c r="M2707" s="76">
        <v>128708681357.29974</v>
      </c>
      <c r="N2707" s="76">
        <v>46281240620.186691</v>
      </c>
      <c r="O2707" s="76">
        <v>31697.294180890487</v>
      </c>
      <c r="P2707" s="46">
        <v>316658.3901786221</v>
      </c>
      <c r="Q2707" s="46">
        <v>180423.3359694379</v>
      </c>
      <c r="R2707" s="76">
        <v>1281810806659.2983</v>
      </c>
      <c r="S2707" s="56">
        <v>0.5414573253581505</v>
      </c>
      <c r="T2707" s="56">
        <v>0.32163523601524163</v>
      </c>
      <c r="U2707" s="46">
        <v>15.767615265064583</v>
      </c>
      <c r="V2707" s="76">
        <v>7129906456197.1377</v>
      </c>
      <c r="W2707" s="84">
        <v>2251.5391206657146</v>
      </c>
      <c r="X2707" s="82">
        <v>4.6374062915211275E-2</v>
      </c>
      <c r="Y2707" s="476">
        <v>2.0000000000000001E-4</v>
      </c>
    </row>
    <row r="2708" spans="1:25" x14ac:dyDescent="0.2">
      <c r="A2708" s="475">
        <v>2704</v>
      </c>
      <c r="B2708" s="56">
        <v>0.5343335365213735</v>
      </c>
      <c r="C2708" s="46">
        <v>8113.209766252493</v>
      </c>
      <c r="D2708" s="56">
        <v>0.4418030614406897</v>
      </c>
      <c r="E2708" s="56">
        <v>0.32363745643567798</v>
      </c>
      <c r="F2708" s="250">
        <v>2024.42</v>
      </c>
      <c r="G2708" s="76">
        <v>90455923831.311752</v>
      </c>
      <c r="H2708" s="46">
        <v>7899068.2385677015</v>
      </c>
      <c r="I2708" s="76">
        <v>283692427201.76837</v>
      </c>
      <c r="J2708" s="56">
        <v>0.48863861472318282</v>
      </c>
      <c r="K2708" s="76">
        <v>10198674246.954996</v>
      </c>
      <c r="L2708" s="76">
        <v>0</v>
      </c>
      <c r="M2708" s="76">
        <v>157530721440.35394</v>
      </c>
      <c r="N2708" s="76">
        <v>10603507071.78355</v>
      </c>
      <c r="O2708" s="76">
        <v>33153.545708632017</v>
      </c>
      <c r="P2708" s="46">
        <v>120202.74189152585</v>
      </c>
      <c r="Q2708" s="46">
        <v>45938.359673054671</v>
      </c>
      <c r="R2708" s="76">
        <v>649251772234.84937</v>
      </c>
      <c r="S2708" s="56">
        <v>0.64660872347063503</v>
      </c>
      <c r="T2708" s="56">
        <v>0.32250395305584245</v>
      </c>
      <c r="U2708" s="46">
        <v>15.55622342715907</v>
      </c>
      <c r="V2708" s="76">
        <v>3691193570088.7339</v>
      </c>
      <c r="W2708" s="84">
        <v>1164.8407665632963</v>
      </c>
      <c r="X2708" s="82">
        <v>4.5774077652462462E-2</v>
      </c>
      <c r="Y2708" s="476">
        <v>2.0000000000000001E-4</v>
      </c>
    </row>
    <row r="2709" spans="1:25" x14ac:dyDescent="0.2">
      <c r="A2709" s="475">
        <v>2705</v>
      </c>
      <c r="B2709" s="56">
        <v>0.52254596909750017</v>
      </c>
      <c r="C2709" s="46">
        <v>12774.343505837629</v>
      </c>
      <c r="D2709" s="56">
        <v>1.390149676248696</v>
      </c>
      <c r="E2709" s="56">
        <v>0.60723684110439646</v>
      </c>
      <c r="F2709" s="250">
        <v>2025.08</v>
      </c>
      <c r="G2709" s="76">
        <v>168677532333.37097</v>
      </c>
      <c r="H2709" s="46">
        <v>18015566.380550545</v>
      </c>
      <c r="I2709" s="76">
        <v>454934407957.03839</v>
      </c>
      <c r="J2709" s="56">
        <v>0.32417499528107641</v>
      </c>
      <c r="K2709" s="76">
        <v>24989100613.61573</v>
      </c>
      <c r="L2709" s="76">
        <v>86036463463.267639</v>
      </c>
      <c r="M2709" s="76">
        <v>110199174770.02499</v>
      </c>
      <c r="N2709" s="76">
        <v>1617826133.7940407</v>
      </c>
      <c r="O2709" s="76">
        <v>31606.844035391026</v>
      </c>
      <c r="P2709" s="46">
        <v>47911</v>
      </c>
      <c r="Q2709" s="46">
        <v>6541</v>
      </c>
      <c r="R2709" s="76">
        <v>837258320189.19495</v>
      </c>
      <c r="S2709" s="56">
        <v>0.52699425194188509</v>
      </c>
      <c r="T2709" s="56">
        <v>0.34993549376131039</v>
      </c>
      <c r="U2709" s="46">
        <v>16.36436791390037</v>
      </c>
      <c r="V2709" s="76">
        <v>5180173930620.1436</v>
      </c>
      <c r="W2709" s="84">
        <v>1634.8943087350106</v>
      </c>
      <c r="X2709" s="82">
        <v>4.5786361649713558E-2</v>
      </c>
      <c r="Y2709" s="476">
        <v>2.0000000000000001E-4</v>
      </c>
    </row>
    <row r="2710" spans="1:25" x14ac:dyDescent="0.2">
      <c r="A2710" s="475">
        <v>2706</v>
      </c>
      <c r="B2710" s="56">
        <v>0.45194881391122521</v>
      </c>
      <c r="C2710" s="46">
        <v>3514.6795355588756</v>
      </c>
      <c r="D2710" s="56">
        <v>0.98746188077626895</v>
      </c>
      <c r="E2710" s="56">
        <v>0.28845953312835937</v>
      </c>
      <c r="F2710" s="250">
        <v>2025.25</v>
      </c>
      <c r="G2710" s="76">
        <v>172368636333.03546</v>
      </c>
      <c r="H2710" s="46">
        <v>21290794.161394835</v>
      </c>
      <c r="I2710" s="76">
        <v>364087559129.76385</v>
      </c>
      <c r="J2710" s="56">
        <v>1.5857928290868184E-2</v>
      </c>
      <c r="K2710" s="76">
        <v>16118346413.090942</v>
      </c>
      <c r="L2710" s="76">
        <v>50528780347.720657</v>
      </c>
      <c r="M2710" s="76">
        <v>146355232979.28058</v>
      </c>
      <c r="N2710" s="76">
        <v>5397396496.0881567</v>
      </c>
      <c r="O2710" s="76">
        <v>29662.524423884894</v>
      </c>
      <c r="P2710" s="46">
        <v>95189.390652688206</v>
      </c>
      <c r="Q2710" s="46">
        <v>20147.467496843557</v>
      </c>
      <c r="R2710" s="76">
        <v>874301092471.81213</v>
      </c>
      <c r="S2710" s="56">
        <v>0.46096031029570433</v>
      </c>
      <c r="T2710" s="56">
        <v>0.17259472710184937</v>
      </c>
      <c r="U2710" s="46">
        <v>22.880607741309014</v>
      </c>
      <c r="V2710" s="76">
        <v>3666241944695.4858</v>
      </c>
      <c r="W2710" s="84">
        <v>1157.1167133400088</v>
      </c>
      <c r="X2710" s="82">
        <v>3.3532541244315886E-2</v>
      </c>
      <c r="Y2710" s="476">
        <v>2.0000000000000001E-4</v>
      </c>
    </row>
    <row r="2711" spans="1:25" x14ac:dyDescent="0.2">
      <c r="A2711" s="475">
        <v>2707</v>
      </c>
      <c r="B2711" s="56">
        <v>0.3949644579771649</v>
      </c>
      <c r="C2711" s="46">
        <v>1500</v>
      </c>
      <c r="D2711" s="56">
        <v>0.744393474354616</v>
      </c>
      <c r="E2711" s="56">
        <v>0.34264701067528852</v>
      </c>
      <c r="F2711" s="250">
        <v>2027.5</v>
      </c>
      <c r="G2711" s="76">
        <v>94242691674.661255</v>
      </c>
      <c r="H2711" s="46">
        <v>18222590.043764286</v>
      </c>
      <c r="I2711" s="76">
        <v>434529009039.99347</v>
      </c>
      <c r="J2711" s="56">
        <v>0.29183995457449308</v>
      </c>
      <c r="K2711" s="76">
        <v>26359566415.721512</v>
      </c>
      <c r="L2711" s="76">
        <v>50086320769.305702</v>
      </c>
      <c r="M2711" s="76">
        <v>0</v>
      </c>
      <c r="N2711" s="76">
        <v>60519741051.752319</v>
      </c>
      <c r="O2711" s="76">
        <v>32294.434176457904</v>
      </c>
      <c r="P2711" s="46">
        <v>382613.43198851316</v>
      </c>
      <c r="Q2711" s="46">
        <v>233018.99198332679</v>
      </c>
      <c r="R2711" s="76">
        <v>733324733430.77112</v>
      </c>
      <c r="S2711" s="56">
        <v>0.44820379889657652</v>
      </c>
      <c r="T2711" s="56">
        <v>0.29521789732976861</v>
      </c>
      <c r="U2711" s="46">
        <v>15.367812000511048</v>
      </c>
      <c r="V2711" s="76">
        <v>3741342289828.6636</v>
      </c>
      <c r="W2711" s="84">
        <v>1180.9872395286111</v>
      </c>
      <c r="X2711" s="82">
        <v>4.6665754167207939E-2</v>
      </c>
      <c r="Y2711" s="476">
        <v>2.0000000000000001E-4</v>
      </c>
    </row>
    <row r="2712" spans="1:25" x14ac:dyDescent="0.2">
      <c r="A2712" s="475">
        <v>2708</v>
      </c>
      <c r="B2712" s="56">
        <v>0.67935678395914478</v>
      </c>
      <c r="C2712" s="46">
        <v>2694.604232521453</v>
      </c>
      <c r="D2712" s="56">
        <v>0.75143754679160646</v>
      </c>
      <c r="E2712" s="56">
        <v>0.67093395478722129</v>
      </c>
      <c r="F2712" s="250">
        <v>2024.16</v>
      </c>
      <c r="G2712" s="76">
        <v>516672581937.0235</v>
      </c>
      <c r="H2712" s="46">
        <v>18209407.032151323</v>
      </c>
      <c r="I2712" s="76">
        <v>441930915518.33746</v>
      </c>
      <c r="J2712" s="56">
        <v>0.37634571626781332</v>
      </c>
      <c r="K2712" s="76">
        <v>21313871240.821491</v>
      </c>
      <c r="L2712" s="76">
        <v>37379085540.797096</v>
      </c>
      <c r="M2712" s="76">
        <v>284113212237.56177</v>
      </c>
      <c r="N2712" s="76">
        <v>77728772697.179596</v>
      </c>
      <c r="O2712" s="76">
        <v>19837.865639400421</v>
      </c>
      <c r="P2712" s="46">
        <v>524266.17332917976</v>
      </c>
      <c r="Q2712" s="46">
        <v>344624.22671244241</v>
      </c>
      <c r="R2712" s="76">
        <v>1314509114503.9685</v>
      </c>
      <c r="S2712" s="56">
        <v>0.61985092629706451</v>
      </c>
      <c r="T2712" s="56">
        <v>0.50190867790611227</v>
      </c>
      <c r="U2712" s="46">
        <v>17.651266503636254</v>
      </c>
      <c r="V2712" s="76">
        <v>12726764849942.371</v>
      </c>
      <c r="W2712" s="84">
        <v>4017.478899831016</v>
      </c>
      <c r="X2712" s="82">
        <v>4.1499154779244193E-2</v>
      </c>
      <c r="Y2712" s="476">
        <v>2.0000000000000001E-4</v>
      </c>
    </row>
    <row r="2713" spans="1:25" x14ac:dyDescent="0.2">
      <c r="A2713" s="475">
        <v>2709</v>
      </c>
      <c r="B2713" s="56">
        <v>0.50036339055675616</v>
      </c>
      <c r="C2713" s="46">
        <v>1500</v>
      </c>
      <c r="D2713" s="56">
        <v>0.65658296978714326</v>
      </c>
      <c r="E2713" s="56">
        <v>0.59852843854885729</v>
      </c>
      <c r="F2713" s="250">
        <v>2025.27</v>
      </c>
      <c r="G2713" s="76">
        <v>144276118799.40973</v>
      </c>
      <c r="H2713" s="46">
        <v>15536840.142506175</v>
      </c>
      <c r="I2713" s="76">
        <v>451793430173.86145</v>
      </c>
      <c r="J2713" s="56">
        <v>0.41440115072822126</v>
      </c>
      <c r="K2713" s="76">
        <v>43154674311.512741</v>
      </c>
      <c r="L2713" s="76">
        <v>94499878340.216003</v>
      </c>
      <c r="M2713" s="76">
        <v>61911806978.490646</v>
      </c>
      <c r="N2713" s="76">
        <v>32177346684.859436</v>
      </c>
      <c r="O2713" s="76">
        <v>39704.255931271146</v>
      </c>
      <c r="P2713" s="46">
        <v>238968.14623192648</v>
      </c>
      <c r="Q2713" s="46">
        <v>126162.44154666901</v>
      </c>
      <c r="R2713" s="76">
        <v>770789455094.45093</v>
      </c>
      <c r="S2713" s="56">
        <v>0.53829785747733794</v>
      </c>
      <c r="T2713" s="56">
        <v>0.39183796930462961</v>
      </c>
      <c r="U2713" s="46">
        <v>15.618765347516083</v>
      </c>
      <c r="V2713" s="76">
        <v>5400603473696.9043</v>
      </c>
      <c r="W2713" s="84">
        <v>1703.7302847101378</v>
      </c>
      <c r="X2713" s="82">
        <v>4.4965031927490587E-2</v>
      </c>
      <c r="Y2713" s="476">
        <v>2.0000000000000001E-4</v>
      </c>
    </row>
    <row r="2714" spans="1:25" x14ac:dyDescent="0.2">
      <c r="A2714" s="475">
        <v>2710</v>
      </c>
      <c r="B2714" s="56">
        <v>0.75773843548660569</v>
      </c>
      <c r="C2714" s="46">
        <v>4911.4279704206192</v>
      </c>
      <c r="D2714" s="56">
        <v>1.1227069666533858</v>
      </c>
      <c r="E2714" s="56">
        <v>0.43277701516312544</v>
      </c>
      <c r="F2714" s="250">
        <v>2025.78</v>
      </c>
      <c r="G2714" s="76">
        <v>269959929110.59283</v>
      </c>
      <c r="H2714" s="46">
        <v>29270147.667405516</v>
      </c>
      <c r="I2714" s="76">
        <v>578554880038.96667</v>
      </c>
      <c r="J2714" s="56">
        <v>0.1726645374604715</v>
      </c>
      <c r="K2714" s="76">
        <v>17428120641.789795</v>
      </c>
      <c r="L2714" s="76">
        <v>7546675439.1606722</v>
      </c>
      <c r="M2714" s="76">
        <v>112686195485.34428</v>
      </c>
      <c r="N2714" s="76">
        <v>3498270867.3987751</v>
      </c>
      <c r="O2714" s="76">
        <v>33443.154563202908</v>
      </c>
      <c r="P2714" s="46">
        <v>73398.928404437</v>
      </c>
      <c r="Q2714" s="46">
        <v>12912.982101109248</v>
      </c>
      <c r="R2714" s="76">
        <v>1010236372199.6439</v>
      </c>
      <c r="S2714" s="56">
        <v>0.43519087792570382</v>
      </c>
      <c r="T2714" s="56">
        <v>0.33410430771619226</v>
      </c>
      <c r="U2714" s="46">
        <v>17.705977690974414</v>
      </c>
      <c r="V2714" s="76">
        <v>6466415457254.0391</v>
      </c>
      <c r="W2714" s="84">
        <v>2039.7262753327122</v>
      </c>
      <c r="X2714" s="82">
        <v>4.229492035915014E-2</v>
      </c>
      <c r="Y2714" s="476">
        <v>2.0000000000000001E-4</v>
      </c>
    </row>
    <row r="2715" spans="1:25" x14ac:dyDescent="0.2">
      <c r="A2715" s="475">
        <v>2711</v>
      </c>
      <c r="B2715" s="56">
        <v>0.49136008369600431</v>
      </c>
      <c r="C2715" s="46">
        <v>1880.5066648592037</v>
      </c>
      <c r="D2715" s="56">
        <v>0.6926624963145952</v>
      </c>
      <c r="E2715" s="56">
        <v>0.63863750388866758</v>
      </c>
      <c r="F2715" s="250">
        <v>2024.01</v>
      </c>
      <c r="G2715" s="76">
        <v>370796452670.51788</v>
      </c>
      <c r="H2715" s="46">
        <v>17019922.665585615</v>
      </c>
      <c r="I2715" s="76">
        <v>342292103822.56244</v>
      </c>
      <c r="J2715" s="56">
        <v>0.17842947660274788</v>
      </c>
      <c r="K2715" s="76">
        <v>24216890625.087357</v>
      </c>
      <c r="L2715" s="76">
        <v>70488300208.788452</v>
      </c>
      <c r="M2715" s="76">
        <v>253194070361.32785</v>
      </c>
      <c r="N2715" s="76">
        <v>66115057501.432983</v>
      </c>
      <c r="O2715" s="76">
        <v>22556.614299637575</v>
      </c>
      <c r="P2715" s="46">
        <v>420980.90642141114</v>
      </c>
      <c r="Q2715" s="46">
        <v>264450.42906250939</v>
      </c>
      <c r="R2715" s="76">
        <v>1136299727226.3247</v>
      </c>
      <c r="S2715" s="56">
        <v>0.57161964330166959</v>
      </c>
      <c r="T2715" s="56">
        <v>0.36242035941194389</v>
      </c>
      <c r="U2715" s="46">
        <v>18.315524613387751</v>
      </c>
      <c r="V2715" s="76">
        <v>8238644234394.54</v>
      </c>
      <c r="W2715" s="84">
        <v>2596.6690780844401</v>
      </c>
      <c r="X2715" s="82">
        <v>4.0067675262599613E-2</v>
      </c>
      <c r="Y2715" s="476">
        <v>2.0000000000000001E-4</v>
      </c>
    </row>
    <row r="2716" spans="1:25" x14ac:dyDescent="0.2">
      <c r="A2716" s="475">
        <v>2712</v>
      </c>
      <c r="B2716" s="56">
        <v>0.54118678277827492</v>
      </c>
      <c r="C2716" s="46">
        <v>3942.6352488848015</v>
      </c>
      <c r="D2716" s="56">
        <v>0.80869123493920192</v>
      </c>
      <c r="E2716" s="56">
        <v>0.38980714770460717</v>
      </c>
      <c r="F2716" s="250">
        <v>2026.3</v>
      </c>
      <c r="G2716" s="76">
        <v>172910704831.17261</v>
      </c>
      <c r="H2716" s="46">
        <v>20924684.894750416</v>
      </c>
      <c r="I2716" s="76">
        <v>497003684867.92224</v>
      </c>
      <c r="J2716" s="56">
        <v>0.28746625430676054</v>
      </c>
      <c r="K2716" s="76">
        <v>38091813216.733978</v>
      </c>
      <c r="L2716" s="76">
        <v>98368835936.036011</v>
      </c>
      <c r="M2716" s="76">
        <v>75870834344.464005</v>
      </c>
      <c r="N2716" s="76">
        <v>70022400494.296738</v>
      </c>
      <c r="O2716" s="76">
        <v>38334.064046921158</v>
      </c>
      <c r="P2716" s="46">
        <v>426649.56147799839</v>
      </c>
      <c r="Q2716" s="46">
        <v>265558.62755954178</v>
      </c>
      <c r="R2716" s="76">
        <v>970342153240.4657</v>
      </c>
      <c r="S2716" s="56">
        <v>0.48285144613906472</v>
      </c>
      <c r="T2716" s="56">
        <v>0.29034702679306312</v>
      </c>
      <c r="U2716" s="46">
        <v>16.5084286093578</v>
      </c>
      <c r="V2716" s="76">
        <v>5091349122948.1592</v>
      </c>
      <c r="W2716" s="84">
        <v>1607.066410250625</v>
      </c>
      <c r="X2716" s="82">
        <v>4.4728197491593909E-2</v>
      </c>
      <c r="Y2716" s="476">
        <v>2.0000000000000001E-4</v>
      </c>
    </row>
    <row r="2717" spans="1:25" x14ac:dyDescent="0.2">
      <c r="A2717" s="475">
        <v>2713</v>
      </c>
      <c r="B2717" s="56">
        <v>0.450378727508782</v>
      </c>
      <c r="C2717" s="46">
        <v>3804.9937874186289</v>
      </c>
      <c r="D2717" s="56">
        <v>0.60859918988688733</v>
      </c>
      <c r="E2717" s="56">
        <v>0.45397886597027926</v>
      </c>
      <c r="F2717" s="250">
        <v>2025.08</v>
      </c>
      <c r="G2717" s="76">
        <v>287210624374.58356</v>
      </c>
      <c r="H2717" s="46">
        <v>13071786.175017362</v>
      </c>
      <c r="I2717" s="76">
        <v>448706566731.75677</v>
      </c>
      <c r="J2717" s="56">
        <v>0.45037872750878205</v>
      </c>
      <c r="K2717" s="76">
        <v>44521325591.327393</v>
      </c>
      <c r="L2717" s="76">
        <v>96928283181.074509</v>
      </c>
      <c r="M2717" s="76">
        <v>139675976706.04544</v>
      </c>
      <c r="N2717" s="76">
        <v>39638142460.9701</v>
      </c>
      <c r="O2717" s="76">
        <v>25041.11689090867</v>
      </c>
      <c r="P2717" s="46">
        <v>263138.71822060226</v>
      </c>
      <c r="Q2717" s="46">
        <v>145122.81412210275</v>
      </c>
      <c r="R2717" s="76">
        <v>1097777236606.5026</v>
      </c>
      <c r="S2717" s="56">
        <v>0.62195378327971584</v>
      </c>
      <c r="T2717" s="56">
        <v>0.42754113472942656</v>
      </c>
      <c r="U2717" s="46">
        <v>16.541827061090292</v>
      </c>
      <c r="V2717" s="76">
        <v>8458754968563.917</v>
      </c>
      <c r="W2717" s="84">
        <v>2670.3681053545715</v>
      </c>
      <c r="X2717" s="82">
        <v>4.4463062915299736E-2</v>
      </c>
      <c r="Y2717" s="476">
        <v>2.0000000000000001E-4</v>
      </c>
    </row>
    <row r="2718" spans="1:25" x14ac:dyDescent="0.2">
      <c r="A2718" s="475">
        <v>2714</v>
      </c>
      <c r="B2718" s="56">
        <v>0.43221067837867039</v>
      </c>
      <c r="C2718" s="46">
        <v>2835.2747551129505</v>
      </c>
      <c r="D2718" s="56">
        <v>0.68850220053034461</v>
      </c>
      <c r="E2718" s="56">
        <v>0.60540235022902689</v>
      </c>
      <c r="F2718" s="250">
        <v>2025.13</v>
      </c>
      <c r="G2718" s="76">
        <v>206305510306.1362</v>
      </c>
      <c r="H2718" s="46">
        <v>16325449.363213014</v>
      </c>
      <c r="I2718" s="76">
        <v>390283852099.46179</v>
      </c>
      <c r="J2718" s="56">
        <v>0.24694327671046279</v>
      </c>
      <c r="K2718" s="76">
        <v>35005473132.173607</v>
      </c>
      <c r="L2718" s="76">
        <v>108861457861.4339</v>
      </c>
      <c r="M2718" s="76">
        <v>87094943255.543716</v>
      </c>
      <c r="N2718" s="76">
        <v>59136420550.975891</v>
      </c>
      <c r="O2718" s="76">
        <v>38659.975055620169</v>
      </c>
      <c r="P2718" s="46">
        <v>359701.598354391</v>
      </c>
      <c r="Q2718" s="46">
        <v>216759.78464372762</v>
      </c>
      <c r="R2718" s="76">
        <v>887520861844.02393</v>
      </c>
      <c r="S2718" s="56">
        <v>0.50350875468880385</v>
      </c>
      <c r="T2718" s="56">
        <v>0.30838907608935873</v>
      </c>
      <c r="U2718" s="46">
        <v>17.386831703023486</v>
      </c>
      <c r="V2718" s="76">
        <v>5322428618485.584</v>
      </c>
      <c r="W2718" s="84">
        <v>1679.0518754588927</v>
      </c>
      <c r="X2718" s="82">
        <v>4.1134405747778054E-2</v>
      </c>
      <c r="Y2718" s="476">
        <v>2.0000000000000001E-4</v>
      </c>
    </row>
    <row r="2719" spans="1:25" x14ac:dyDescent="0.2">
      <c r="A2719" s="475">
        <v>2715</v>
      </c>
      <c r="B2719" s="56">
        <v>0.4538188341887015</v>
      </c>
      <c r="C2719" s="46">
        <v>7646.7352705834655</v>
      </c>
      <c r="D2719" s="56">
        <v>0.66175432172535553</v>
      </c>
      <c r="E2719" s="56">
        <v>0.1823440829591888</v>
      </c>
      <c r="F2719" s="250">
        <v>2025.24</v>
      </c>
      <c r="G2719" s="76">
        <v>98555097900.375351</v>
      </c>
      <c r="H2719" s="46">
        <v>14323885.699503388</v>
      </c>
      <c r="I2719" s="76">
        <v>461287597282.84802</v>
      </c>
      <c r="J2719" s="56">
        <v>0.4538188341887015</v>
      </c>
      <c r="K2719" s="76">
        <v>20584458367.467575</v>
      </c>
      <c r="L2719" s="76">
        <v>19700232561.266884</v>
      </c>
      <c r="M2719" s="76">
        <v>72692430486.523788</v>
      </c>
      <c r="N2719" s="76">
        <v>50469788949.983955</v>
      </c>
      <c r="O2719" s="76">
        <v>28728.663537909259</v>
      </c>
      <c r="P2719" s="46">
        <v>361507.43644579453</v>
      </c>
      <c r="Q2719" s="46">
        <v>218869.49175217474</v>
      </c>
      <c r="R2719" s="76">
        <v>723142411161.70276</v>
      </c>
      <c r="S2719" s="56">
        <v>0.52607322964504966</v>
      </c>
      <c r="T2719" s="56">
        <v>0.38473082066936226</v>
      </c>
      <c r="U2719" s="46">
        <v>15.025753046270584</v>
      </c>
      <c r="V2719" s="76">
        <v>4738589967452.373</v>
      </c>
      <c r="W2719" s="84">
        <v>1496.1723174873589</v>
      </c>
      <c r="X2719" s="82">
        <v>4.726662833059727E-2</v>
      </c>
      <c r="Y2719" s="476">
        <v>2.0000000000000001E-4</v>
      </c>
    </row>
    <row r="2720" spans="1:25" x14ac:dyDescent="0.2">
      <c r="A2720" s="475">
        <v>2716</v>
      </c>
      <c r="B2720" s="56">
        <v>0.35331459398886755</v>
      </c>
      <c r="C2720" s="46">
        <v>1500</v>
      </c>
      <c r="D2720" s="56">
        <v>0.54263852903456167</v>
      </c>
      <c r="E2720" s="56">
        <v>0.43112811829614678</v>
      </c>
      <c r="F2720" s="250">
        <v>2023.75</v>
      </c>
      <c r="G2720" s="76">
        <v>294608049790.7348</v>
      </c>
      <c r="H2720" s="46">
        <v>11652625.326904841</v>
      </c>
      <c r="I2720" s="76">
        <v>280039520867.73138</v>
      </c>
      <c r="J2720" s="56">
        <v>0.24621839995652184</v>
      </c>
      <c r="K2720" s="76">
        <v>5414156999.9670935</v>
      </c>
      <c r="L2720" s="76">
        <v>0</v>
      </c>
      <c r="M2720" s="76">
        <v>480273438498.07013</v>
      </c>
      <c r="N2720" s="76">
        <v>22874286962.127201</v>
      </c>
      <c r="O2720" s="76">
        <v>14307.382162958247</v>
      </c>
      <c r="P2720" s="46">
        <v>186788.58731616611</v>
      </c>
      <c r="Q2720" s="46">
        <v>87946.672380396922</v>
      </c>
      <c r="R2720" s="76">
        <v>1180940604845.4976</v>
      </c>
      <c r="S2720" s="56">
        <v>0.65614301402925701</v>
      </c>
      <c r="T2720" s="56">
        <v>0.29183844756870297</v>
      </c>
      <c r="U2720" s="46">
        <v>18.113319108537429</v>
      </c>
      <c r="V2720" s="76">
        <v>6959568776839.8516</v>
      </c>
      <c r="W2720" s="84">
        <v>2197.8301192598833</v>
      </c>
      <c r="X2720" s="82">
        <v>3.9657750907388781E-2</v>
      </c>
      <c r="Y2720" s="476">
        <v>2.0000000000000001E-4</v>
      </c>
    </row>
    <row r="2721" spans="1:25" x14ac:dyDescent="0.2">
      <c r="A2721" s="475">
        <v>2717</v>
      </c>
      <c r="B2721" s="56">
        <v>0.50431764056476547</v>
      </c>
      <c r="C2721" s="46">
        <v>6523.6966096134329</v>
      </c>
      <c r="D2721" s="56">
        <v>1.1760943158036019</v>
      </c>
      <c r="E2721" s="56">
        <v>0.57249197264566143</v>
      </c>
      <c r="F2721" s="250">
        <v>2023.75</v>
      </c>
      <c r="G2721" s="76">
        <v>779183433039.87537</v>
      </c>
      <c r="H2721" s="46">
        <v>38853112.383702837</v>
      </c>
      <c r="I2721" s="76">
        <v>711654671442.64526</v>
      </c>
      <c r="J2721" s="56">
        <v>0.21201132624920882</v>
      </c>
      <c r="K2721" s="76">
        <v>17420710175.258186</v>
      </c>
      <c r="L2721" s="76">
        <v>0</v>
      </c>
      <c r="M2721" s="76">
        <v>583312159871.59583</v>
      </c>
      <c r="N2721" s="76">
        <v>32146065864.981144</v>
      </c>
      <c r="O2721" s="76">
        <v>37735.833179918976</v>
      </c>
      <c r="P2721" s="46">
        <v>224209.69880161333</v>
      </c>
      <c r="Q2721" s="46">
        <v>130840.02159022375</v>
      </c>
      <c r="R2721" s="76">
        <v>2010817729921.7146</v>
      </c>
      <c r="S2721" s="56">
        <v>0.58049939200978995</v>
      </c>
      <c r="T2721" s="56">
        <v>0.43953615362736498</v>
      </c>
      <c r="U2721" s="46">
        <v>18.257029327069471</v>
      </c>
      <c r="V2721" s="76">
        <v>17366237458382.006</v>
      </c>
      <c r="W2721" s="84">
        <v>5481.0084133715573</v>
      </c>
      <c r="X2721" s="82">
        <v>4.099122733286098E-2</v>
      </c>
      <c r="Y2721" s="476">
        <v>2.0000000000000001E-4</v>
      </c>
    </row>
    <row r="2722" spans="1:25" x14ac:dyDescent="0.2">
      <c r="A2722" s="475">
        <v>2718</v>
      </c>
      <c r="B2722" s="56">
        <v>0.64356938724336155</v>
      </c>
      <c r="C2722" s="46">
        <v>2807.6149269922553</v>
      </c>
      <c r="D2722" s="56">
        <v>0.80838194111424433</v>
      </c>
      <c r="E2722" s="56">
        <v>0.53356725093811419</v>
      </c>
      <c r="F2722" s="250">
        <v>2026.8</v>
      </c>
      <c r="G2722" s="76">
        <v>141310262485.086</v>
      </c>
      <c r="H2722" s="46">
        <v>21539042.452005494</v>
      </c>
      <c r="I2722" s="76">
        <v>485777281752.77234</v>
      </c>
      <c r="J2722" s="56">
        <v>0.27378620625603522</v>
      </c>
      <c r="K2722" s="76">
        <v>55097658257.834549</v>
      </c>
      <c r="L2722" s="76">
        <v>175109282537.30209</v>
      </c>
      <c r="M2722" s="76">
        <v>70359249698.310226</v>
      </c>
      <c r="N2722" s="76">
        <v>43295917073.077065</v>
      </c>
      <c r="O2722" s="76">
        <v>28201.70043696629</v>
      </c>
      <c r="P2722" s="46">
        <v>299400.19371398346</v>
      </c>
      <c r="Q2722" s="46">
        <v>167855.02275203637</v>
      </c>
      <c r="R2722" s="76">
        <v>868417461319.94067</v>
      </c>
      <c r="S2722" s="56">
        <v>0.45850957374748785</v>
      </c>
      <c r="T2722" s="56">
        <v>0.29491184186461544</v>
      </c>
      <c r="U2722" s="46">
        <v>15.971379287073814</v>
      </c>
      <c r="V2722" s="76">
        <v>4512936103770.9287</v>
      </c>
      <c r="W2722" s="84">
        <v>1421.1397553886661</v>
      </c>
      <c r="X2722" s="82">
        <v>4.5621434135742087E-2</v>
      </c>
      <c r="Y2722" s="476">
        <v>2.0000000000000001E-4</v>
      </c>
    </row>
    <row r="2723" spans="1:25" x14ac:dyDescent="0.2">
      <c r="A2723" s="475">
        <v>2719</v>
      </c>
      <c r="B2723" s="56">
        <v>0.47461090180213888</v>
      </c>
      <c r="C2723" s="46">
        <v>8370.3421731769959</v>
      </c>
      <c r="D2723" s="56">
        <v>1.0260552367974609</v>
      </c>
      <c r="E2723" s="56">
        <v>0.4653079840663053</v>
      </c>
      <c r="F2723" s="250">
        <v>2025.7</v>
      </c>
      <c r="G2723" s="76">
        <v>185032351445.96042</v>
      </c>
      <c r="H2723" s="46">
        <v>26057610.540547762</v>
      </c>
      <c r="I2723" s="76">
        <v>655699112979.55859</v>
      </c>
      <c r="J2723" s="56">
        <v>0.34303429027774879</v>
      </c>
      <c r="K2723" s="76">
        <v>23281041872.477467</v>
      </c>
      <c r="L2723" s="76">
        <v>47429914607.026276</v>
      </c>
      <c r="M2723" s="76">
        <v>116138990485.60477</v>
      </c>
      <c r="N2723" s="76">
        <v>28097908059.709072</v>
      </c>
      <c r="O2723" s="76">
        <v>27101.137935727362</v>
      </c>
      <c r="P2723" s="46">
        <v>194068.13929567911</v>
      </c>
      <c r="Q2723" s="46">
        <v>107986.605368142</v>
      </c>
      <c r="R2723" s="76">
        <v>1084856472743.9872</v>
      </c>
      <c r="S2723" s="56">
        <v>0.50494245069637744</v>
      </c>
      <c r="T2723" s="56">
        <v>0.32042254338874732</v>
      </c>
      <c r="U2723" s="46">
        <v>16.079077142566661</v>
      </c>
      <c r="V2723" s="76">
        <v>6087758975971.1846</v>
      </c>
      <c r="W2723" s="84">
        <v>1921.3189977846018</v>
      </c>
      <c r="X2723" s="82">
        <v>4.6205893920601912E-2</v>
      </c>
      <c r="Y2723" s="476">
        <v>2.0000000000000001E-4</v>
      </c>
    </row>
    <row r="2724" spans="1:25" x14ac:dyDescent="0.2">
      <c r="A2724" s="475">
        <v>2720</v>
      </c>
      <c r="B2724" s="56">
        <v>0.54782280402628158</v>
      </c>
      <c r="C2724" s="46">
        <v>4423.972570703836</v>
      </c>
      <c r="D2724" s="56">
        <v>0.74058180310408483</v>
      </c>
      <c r="E2724" s="56">
        <v>0.27701927772727303</v>
      </c>
      <c r="F2724" s="250">
        <v>2026.01</v>
      </c>
      <c r="G2724" s="76">
        <v>52258981637.486221</v>
      </c>
      <c r="H2724" s="46">
        <v>17791042.850857951</v>
      </c>
      <c r="I2724" s="76">
        <v>574970145331.01941</v>
      </c>
      <c r="J2724" s="56">
        <v>0.4560872790996221</v>
      </c>
      <c r="K2724" s="76">
        <v>35451952977.063004</v>
      </c>
      <c r="L2724" s="76">
        <v>10199266367.218639</v>
      </c>
      <c r="M2724" s="76">
        <v>43572722565.58213</v>
      </c>
      <c r="N2724" s="76">
        <v>52178790987.771873</v>
      </c>
      <c r="O2724" s="76">
        <v>25844.420878624151</v>
      </c>
      <c r="P2724" s="46">
        <v>333997.86626949324</v>
      </c>
      <c r="Q2724" s="46">
        <v>195664.34614772821</v>
      </c>
      <c r="R2724" s="76">
        <v>785625489105.31909</v>
      </c>
      <c r="S2724" s="56">
        <v>0.48696576777095152</v>
      </c>
      <c r="T2724" s="56">
        <v>0.35698423460982359</v>
      </c>
      <c r="U2724" s="46">
        <v>13.997585458449933</v>
      </c>
      <c r="V2724" s="76">
        <v>4473261202426.6826</v>
      </c>
      <c r="W2724" s="84">
        <v>1408.8145561163581</v>
      </c>
      <c r="X2724" s="82">
        <v>5.0342259607217513E-2</v>
      </c>
      <c r="Y2724" s="476">
        <v>2.0000000000000001E-4</v>
      </c>
    </row>
    <row r="2725" spans="1:25" x14ac:dyDescent="0.2">
      <c r="A2725" s="475">
        <v>2721</v>
      </c>
      <c r="B2725" s="56">
        <v>0.51958091173269971</v>
      </c>
      <c r="C2725" s="46">
        <v>6008.9947895402074</v>
      </c>
      <c r="D2725" s="56">
        <v>0.29025656840340691</v>
      </c>
      <c r="E2725" s="56">
        <v>0.47115452734076779</v>
      </c>
      <c r="F2725" s="250">
        <v>2026.03</v>
      </c>
      <c r="G2725" s="76">
        <v>89224518551.968674</v>
      </c>
      <c r="H2725" s="46">
        <v>4837513.6632816168</v>
      </c>
      <c r="I2725" s="76">
        <v>227125810620.21027</v>
      </c>
      <c r="J2725" s="56">
        <v>0.51958091173269971</v>
      </c>
      <c r="K2725" s="76">
        <v>38148337169.995041</v>
      </c>
      <c r="L2725" s="76">
        <v>41099788107.079659</v>
      </c>
      <c r="M2725" s="76">
        <v>42871783156.917397</v>
      </c>
      <c r="N2725" s="76">
        <v>62057102764.180618</v>
      </c>
      <c r="O2725" s="76">
        <v>36696.102672565954</v>
      </c>
      <c r="P2725" s="46">
        <v>442055.81478332216</v>
      </c>
      <c r="Q2725" s="46">
        <v>242284.1986766656</v>
      </c>
      <c r="R2725" s="76">
        <v>462952622973.71313</v>
      </c>
      <c r="S2725" s="56">
        <v>0.56735363823116702</v>
      </c>
      <c r="T2725" s="56">
        <v>0.46469417888456982</v>
      </c>
      <c r="U2725" s="46">
        <v>15.185752719469141</v>
      </c>
      <c r="V2725" s="76">
        <v>3694325847288.6523</v>
      </c>
      <c r="W2725" s="84">
        <v>1166.2525650488376</v>
      </c>
      <c r="X2725" s="82">
        <v>4.6862742958959425E-2</v>
      </c>
      <c r="Y2725" s="476">
        <v>2.0000000000000001E-4</v>
      </c>
    </row>
    <row r="2726" spans="1:25" x14ac:dyDescent="0.2">
      <c r="A2726" s="475">
        <v>2722</v>
      </c>
      <c r="B2726" s="56">
        <v>0.65646482502739179</v>
      </c>
      <c r="C2726" s="46">
        <v>4223.6411409119928</v>
      </c>
      <c r="D2726" s="56">
        <v>0.83631964693817318</v>
      </c>
      <c r="E2726" s="56">
        <v>0.49859376758719498</v>
      </c>
      <c r="F2726" s="250">
        <v>2024.53</v>
      </c>
      <c r="G2726" s="76">
        <v>403451955172.9953</v>
      </c>
      <c r="H2726" s="46">
        <v>22149606.357759051</v>
      </c>
      <c r="I2726" s="76">
        <v>508717658414.8363</v>
      </c>
      <c r="J2726" s="56">
        <v>0.29372686113681912</v>
      </c>
      <c r="K2726" s="76">
        <v>14774399218.342279</v>
      </c>
      <c r="L2726" s="76">
        <v>6024182016.9940405</v>
      </c>
      <c r="M2726" s="76">
        <v>273823871470.54877</v>
      </c>
      <c r="N2726" s="76">
        <v>60146642991.626526</v>
      </c>
      <c r="O2726" s="76">
        <v>15715.68690671178</v>
      </c>
      <c r="P2726" s="46">
        <v>390859.25860605127</v>
      </c>
      <c r="Q2726" s="46">
        <v>236951.72386305244</v>
      </c>
      <c r="R2726" s="76">
        <v>1227572701368.8979</v>
      </c>
      <c r="S2726" s="56">
        <v>0.55772397563343523</v>
      </c>
      <c r="T2726" s="56">
        <v>0.42850222006868161</v>
      </c>
      <c r="U2726" s="46">
        <v>17.562757158238949</v>
      </c>
      <c r="V2726" s="76">
        <v>10025446790231.279</v>
      </c>
      <c r="W2726" s="84">
        <v>3163.8704628909627</v>
      </c>
      <c r="X2726" s="82">
        <v>4.2058998242454321E-2</v>
      </c>
      <c r="Y2726" s="476">
        <v>2.0000000000000001E-4</v>
      </c>
    </row>
    <row r="2727" spans="1:25" x14ac:dyDescent="0.2">
      <c r="A2727" s="475">
        <v>2723</v>
      </c>
      <c r="B2727" s="56">
        <v>0.77070840328718748</v>
      </c>
      <c r="C2727" s="46">
        <v>5470.4832885562855</v>
      </c>
      <c r="D2727" s="56">
        <v>0.8574950063565282</v>
      </c>
      <c r="E2727" s="56">
        <v>0.59993198519365776</v>
      </c>
      <c r="F2727" s="250">
        <v>2025.36</v>
      </c>
      <c r="G2727" s="76">
        <v>195392091295.9129</v>
      </c>
      <c r="H2727" s="46">
        <v>22261321.94956493</v>
      </c>
      <c r="I2727" s="76">
        <v>524641259258.06915</v>
      </c>
      <c r="J2727" s="56">
        <v>0.2148834373837083</v>
      </c>
      <c r="K2727" s="76">
        <v>32871676804.810814</v>
      </c>
      <c r="L2727" s="76">
        <v>73315142151.934143</v>
      </c>
      <c r="M2727" s="76">
        <v>131576915359.63474</v>
      </c>
      <c r="N2727" s="76">
        <v>94446085166.381561</v>
      </c>
      <c r="O2727" s="76">
        <v>22914.444663426602</v>
      </c>
      <c r="P2727" s="46">
        <v>500832.8868184099</v>
      </c>
      <c r="Q2727" s="46">
        <v>322563.59961704002</v>
      </c>
      <c r="R2727" s="76">
        <v>1209334134521.7844</v>
      </c>
      <c r="S2727" s="56">
        <v>0.49943936825374807</v>
      </c>
      <c r="T2727" s="56">
        <v>0.24821596770524695</v>
      </c>
      <c r="U2727" s="46">
        <v>16.695017180147531</v>
      </c>
      <c r="V2727" s="76">
        <v>5534966249559.2393</v>
      </c>
      <c r="W2727" s="84">
        <v>1745.2401310123096</v>
      </c>
      <c r="X2727" s="82">
        <v>4.352493346326429E-2</v>
      </c>
      <c r="Y2727" s="476">
        <v>2.0000000000000001E-4</v>
      </c>
    </row>
    <row r="2728" spans="1:25" x14ac:dyDescent="0.2">
      <c r="A2728" s="475">
        <v>2724</v>
      </c>
      <c r="B2728" s="56">
        <v>0.53969021353649083</v>
      </c>
      <c r="C2728" s="46">
        <v>1843.0055272768691</v>
      </c>
      <c r="D2728" s="56">
        <v>0.99148132817001633</v>
      </c>
      <c r="E2728" s="56">
        <v>0.25591386227837054</v>
      </c>
      <c r="F2728" s="250">
        <v>2023.75</v>
      </c>
      <c r="G2728" s="76">
        <v>278428235537.12146</v>
      </c>
      <c r="H2728" s="46">
        <v>31543822.750573404</v>
      </c>
      <c r="I2728" s="76">
        <v>605091752452.10645</v>
      </c>
      <c r="J2728" s="56">
        <v>0.17329986985429491</v>
      </c>
      <c r="K2728" s="76">
        <v>18255712045.994213</v>
      </c>
      <c r="L2728" s="76">
        <v>0</v>
      </c>
      <c r="M2728" s="76">
        <v>291565398007.51672</v>
      </c>
      <c r="N2728" s="76">
        <v>95395394468.884125</v>
      </c>
      <c r="O2728" s="76">
        <v>26092.153368449741</v>
      </c>
      <c r="P2728" s="46">
        <v>546265.69529088517</v>
      </c>
      <c r="Q2728" s="46">
        <v>354464.00506013504</v>
      </c>
      <c r="R2728" s="76">
        <v>1325372928839.0881</v>
      </c>
      <c r="S2728" s="56">
        <v>0.46928326378688529</v>
      </c>
      <c r="T2728" s="56">
        <v>0.28259901207221511</v>
      </c>
      <c r="U2728" s="46">
        <v>17.36083068238343</v>
      </c>
      <c r="V2728" s="76">
        <v>7229916376660.8711</v>
      </c>
      <c r="W2728" s="84">
        <v>2281.9585497930807</v>
      </c>
      <c r="X2728" s="82">
        <v>4.1582431807825782E-2</v>
      </c>
      <c r="Y2728" s="476">
        <v>2.0000000000000001E-4</v>
      </c>
    </row>
    <row r="2729" spans="1:25" x14ac:dyDescent="0.2">
      <c r="A2729" s="475">
        <v>2725</v>
      </c>
      <c r="B2729" s="56">
        <v>0.6528836462169586</v>
      </c>
      <c r="C2729" s="46">
        <v>4127.0649896154218</v>
      </c>
      <c r="D2729" s="56">
        <v>1.0017297820002253</v>
      </c>
      <c r="E2729" s="56">
        <v>0.35719171714712927</v>
      </c>
      <c r="F2729" s="250">
        <v>2024.61</v>
      </c>
      <c r="G2729" s="76">
        <v>397682937986.83588</v>
      </c>
      <c r="H2729" s="46">
        <v>30210526.123180177</v>
      </c>
      <c r="I2729" s="76">
        <v>648598923607.86829</v>
      </c>
      <c r="J2729" s="56">
        <v>0.34199103713663759</v>
      </c>
      <c r="K2729" s="76">
        <v>20684183968.926197</v>
      </c>
      <c r="L2729" s="76">
        <v>0</v>
      </c>
      <c r="M2729" s="76">
        <v>399920020983.82782</v>
      </c>
      <c r="N2729" s="76">
        <v>36774943770.85601</v>
      </c>
      <c r="O2729" s="76">
        <v>30266.821688835662</v>
      </c>
      <c r="P2729" s="46">
        <v>292813.56398558471</v>
      </c>
      <c r="Q2729" s="46">
        <v>158780.62613942352</v>
      </c>
      <c r="R2729" s="76">
        <v>1681047503361.209</v>
      </c>
      <c r="S2729" s="56">
        <v>0.60724775950783449</v>
      </c>
      <c r="T2729" s="56">
        <v>0.35142697538330225</v>
      </c>
      <c r="U2729" s="46">
        <v>16.984369417415898</v>
      </c>
      <c r="V2729" s="76">
        <v>10911245219072.826</v>
      </c>
      <c r="W2729" s="84">
        <v>3443.2184445512921</v>
      </c>
      <c r="X2729" s="82">
        <v>4.3497733648987583E-2</v>
      </c>
      <c r="Y2729" s="476">
        <v>2.0000000000000001E-4</v>
      </c>
    </row>
    <row r="2730" spans="1:25" x14ac:dyDescent="0.2">
      <c r="A2730" s="475">
        <v>2726</v>
      </c>
      <c r="B2730" s="56">
        <v>0.36895957861917617</v>
      </c>
      <c r="C2730" s="46">
        <v>5980.0428934651991</v>
      </c>
      <c r="D2730" s="56">
        <v>0.98668584062751763</v>
      </c>
      <c r="E2730" s="56">
        <v>0.57451260908869761</v>
      </c>
      <c r="F2730" s="250">
        <v>2024.76</v>
      </c>
      <c r="G2730" s="76">
        <v>247657904374.19455</v>
      </c>
      <c r="H2730" s="46">
        <v>29528377.92760732</v>
      </c>
      <c r="I2730" s="76">
        <v>759016968931.01343</v>
      </c>
      <c r="J2730" s="56">
        <v>0.3127301707320489</v>
      </c>
      <c r="K2730" s="76">
        <v>23809383937.911217</v>
      </c>
      <c r="L2730" s="76">
        <v>3630663823.8757238</v>
      </c>
      <c r="M2730" s="76">
        <v>223145955788.84595</v>
      </c>
      <c r="N2730" s="76">
        <v>54205161490.596436</v>
      </c>
      <c r="O2730" s="76">
        <v>23521.008722087077</v>
      </c>
      <c r="P2730" s="46">
        <v>328910.81911386829</v>
      </c>
      <c r="Q2730" s="46">
        <v>186008.0963554717</v>
      </c>
      <c r="R2730" s="76">
        <v>1348106050428.4558</v>
      </c>
      <c r="S2730" s="56">
        <v>0.49433230843961046</v>
      </c>
      <c r="T2730" s="56">
        <v>0.33741039818143714</v>
      </c>
      <c r="U2730" s="46">
        <v>16.220036544601381</v>
      </c>
      <c r="V2730" s="76">
        <v>8171284816482.2773</v>
      </c>
      <c r="W2730" s="84">
        <v>2577.2903160594724</v>
      </c>
      <c r="X2730" s="82">
        <v>4.4806179224433217E-2</v>
      </c>
      <c r="Y2730" s="476">
        <v>2.0000000000000001E-4</v>
      </c>
    </row>
    <row r="2731" spans="1:25" x14ac:dyDescent="0.2">
      <c r="A2731" s="475">
        <v>2727</v>
      </c>
      <c r="B2731" s="56">
        <v>0.45352861303327491</v>
      </c>
      <c r="C2731" s="46">
        <v>5656.9589036994785</v>
      </c>
      <c r="D2731" s="56">
        <v>0.35858461900192795</v>
      </c>
      <c r="E2731" s="56">
        <v>0.45961233227584325</v>
      </c>
      <c r="F2731" s="250">
        <v>2023.75</v>
      </c>
      <c r="G2731" s="76">
        <v>153906896223.17758</v>
      </c>
      <c r="H2731" s="46">
        <v>5949400.1168180909</v>
      </c>
      <c r="I2731" s="76">
        <v>200432681535.90546</v>
      </c>
      <c r="J2731" s="56">
        <v>0.40934299264040264</v>
      </c>
      <c r="K2731" s="76">
        <v>3634016113.4058433</v>
      </c>
      <c r="L2731" s="76">
        <v>0</v>
      </c>
      <c r="M2731" s="76">
        <v>311357061670.99072</v>
      </c>
      <c r="N2731" s="76">
        <v>189547165532.62875</v>
      </c>
      <c r="O2731" s="76">
        <v>33421.129358096769</v>
      </c>
      <c r="P2731" s="46">
        <v>1200632.249786152</v>
      </c>
      <c r="Q2731" s="46">
        <v>795327.07141388115</v>
      </c>
      <c r="R2731" s="76">
        <v>958067261043.72729</v>
      </c>
      <c r="S2731" s="56">
        <v>0.59865846815853618</v>
      </c>
      <c r="T2731" s="56">
        <v>0.26889287142566271</v>
      </c>
      <c r="U2731" s="46">
        <v>16.567898986995274</v>
      </c>
      <c r="V2731" s="76">
        <v>4783305671278.5098</v>
      </c>
      <c r="W2731" s="84">
        <v>1510.5934400831409</v>
      </c>
      <c r="X2731" s="82">
        <v>4.329063976884362E-2</v>
      </c>
      <c r="Y2731" s="476">
        <v>2.0000000000000001E-4</v>
      </c>
    </row>
    <row r="2732" spans="1:25" x14ac:dyDescent="0.2">
      <c r="A2732" s="475">
        <v>2728</v>
      </c>
      <c r="B2732" s="56">
        <v>0.30082497668724173</v>
      </c>
      <c r="C2732" s="46">
        <v>8073.4888982598695</v>
      </c>
      <c r="D2732" s="56">
        <v>0.2</v>
      </c>
      <c r="E2732" s="56">
        <v>0.2391756389145076</v>
      </c>
      <c r="F2732" s="250">
        <v>2025.61</v>
      </c>
      <c r="G2732" s="76">
        <v>52900240405.343323</v>
      </c>
      <c r="H2732" s="46">
        <v>3332551.0581871006</v>
      </c>
      <c r="I2732" s="76">
        <v>137246088660.65865</v>
      </c>
      <c r="J2732" s="56">
        <v>0.30082497668724173</v>
      </c>
      <c r="K2732" s="76">
        <v>6543012662.537672</v>
      </c>
      <c r="L2732" s="76">
        <v>7532282807.7863503</v>
      </c>
      <c r="M2732" s="76">
        <v>44250846249.041588</v>
      </c>
      <c r="N2732" s="76">
        <v>36765894376.776855</v>
      </c>
      <c r="O2732" s="76">
        <v>21078.717465301743</v>
      </c>
      <c r="P2732" s="46">
        <v>280488.15661733656</v>
      </c>
      <c r="Q2732" s="46">
        <v>136383.50212730208</v>
      </c>
      <c r="R2732" s="76">
        <v>276117492232.3999</v>
      </c>
      <c r="S2732" s="56">
        <v>0.47031186226498362</v>
      </c>
      <c r="T2732" s="56">
        <v>0.32948610376923337</v>
      </c>
      <c r="U2732" s="46">
        <v>16.344838160807843</v>
      </c>
      <c r="V2732" s="76">
        <v>1701304954288.291</v>
      </c>
      <c r="W2732" s="84">
        <v>536.17250503385344</v>
      </c>
      <c r="X2732" s="82">
        <v>4.3103449181855276E-2</v>
      </c>
      <c r="Y2732" s="476">
        <v>2.0000000000000001E-4</v>
      </c>
    </row>
    <row r="2733" spans="1:25" x14ac:dyDescent="0.2">
      <c r="A2733" s="475">
        <v>2729</v>
      </c>
      <c r="B2733" s="56">
        <v>0.56219740711726185</v>
      </c>
      <c r="C2733" s="46">
        <v>1500</v>
      </c>
      <c r="D2733" s="56">
        <v>0.73045471466663414</v>
      </c>
      <c r="E2733" s="56">
        <v>0.61875573656896965</v>
      </c>
      <c r="F2733" s="250">
        <v>2024.67</v>
      </c>
      <c r="G2733" s="76">
        <v>321554641801.95135</v>
      </c>
      <c r="H2733" s="46">
        <v>17917046.292352617</v>
      </c>
      <c r="I2733" s="76">
        <v>395463639224.32977</v>
      </c>
      <c r="J2733" s="56">
        <v>0.12339355654890027</v>
      </c>
      <c r="K2733" s="76">
        <v>9562598975.5558968</v>
      </c>
      <c r="L2733" s="76">
        <v>0</v>
      </c>
      <c r="M2733" s="76">
        <v>285400199825.04504</v>
      </c>
      <c r="N2733" s="76">
        <v>38321940175.764549</v>
      </c>
      <c r="O2733" s="76">
        <v>45000</v>
      </c>
      <c r="P2733" s="46">
        <v>240179.85380884405</v>
      </c>
      <c r="Q2733" s="46">
        <v>125568.06397285627</v>
      </c>
      <c r="R2733" s="76">
        <v>1219675399126.5693</v>
      </c>
      <c r="S2733" s="56">
        <v>0.55989635806793914</v>
      </c>
      <c r="T2733" s="56">
        <v>0.26755703507389572</v>
      </c>
      <c r="U2733" s="46">
        <v>19.120806452262975</v>
      </c>
      <c r="V2733" s="76">
        <v>6783817842105.2588</v>
      </c>
      <c r="W2733" s="84">
        <v>2141.6028036098883</v>
      </c>
      <c r="X2733" s="82">
        <v>3.8593550698499048E-2</v>
      </c>
      <c r="Y2733" s="476">
        <v>2.0000000000000001E-4</v>
      </c>
    </row>
    <row r="2734" spans="1:25" x14ac:dyDescent="0.2">
      <c r="A2734" s="475">
        <v>2730</v>
      </c>
      <c r="B2734" s="56">
        <v>0.59992246775227454</v>
      </c>
      <c r="C2734" s="46">
        <v>5832.6595538646652</v>
      </c>
      <c r="D2734" s="56">
        <v>0.59704265358984832</v>
      </c>
      <c r="E2734" s="56">
        <v>0.54758935319365842</v>
      </c>
      <c r="F2734" s="250">
        <v>2024.1</v>
      </c>
      <c r="G2734" s="76">
        <v>157608843665.91013</v>
      </c>
      <c r="H2734" s="46">
        <v>12594608.399424065</v>
      </c>
      <c r="I2734" s="76">
        <v>331100116463.81702</v>
      </c>
      <c r="J2734" s="56">
        <v>0.28786360931584198</v>
      </c>
      <c r="K2734" s="76">
        <v>6383785017.0556622</v>
      </c>
      <c r="L2734" s="76">
        <v>0</v>
      </c>
      <c r="M2734" s="76">
        <v>128760771104.46671</v>
      </c>
      <c r="N2734" s="76">
        <v>83953919108.346313</v>
      </c>
      <c r="O2734" s="76">
        <v>15402.578068331704</v>
      </c>
      <c r="P2734" s="46">
        <v>479171.54982994741</v>
      </c>
      <c r="Q2734" s="46">
        <v>313607.18761684041</v>
      </c>
      <c r="R2734" s="76">
        <v>730836303908.6134</v>
      </c>
      <c r="S2734" s="56">
        <v>0.4945758406964666</v>
      </c>
      <c r="T2734" s="56">
        <v>0.31850278366007878</v>
      </c>
      <c r="U2734" s="46">
        <v>17.024316528739774</v>
      </c>
      <c r="V2734" s="76">
        <v>4418452684616.5732</v>
      </c>
      <c r="W2734" s="84">
        <v>1393.8765337129996</v>
      </c>
      <c r="X2734" s="82">
        <v>4.2294584056155445E-2</v>
      </c>
      <c r="Y2734" s="476">
        <v>2.0000000000000001E-4</v>
      </c>
    </row>
    <row r="2735" spans="1:25" x14ac:dyDescent="0.2">
      <c r="A2735" s="475">
        <v>2731</v>
      </c>
      <c r="B2735" s="56">
        <v>0.44928930068035211</v>
      </c>
      <c r="C2735" s="46">
        <v>5331.5806896488011</v>
      </c>
      <c r="D2735" s="56">
        <v>0.63226591450444525</v>
      </c>
      <c r="E2735" s="56">
        <v>0.64268830340393557</v>
      </c>
      <c r="F2735" s="250">
        <v>2024.92</v>
      </c>
      <c r="G2735" s="76">
        <v>441344347661.5849</v>
      </c>
      <c r="H2735" s="46">
        <v>13729923.578981156</v>
      </c>
      <c r="I2735" s="76">
        <v>449572523014.82037</v>
      </c>
      <c r="J2735" s="56">
        <v>0.44928930068035211</v>
      </c>
      <c r="K2735" s="76">
        <v>10291703200.120695</v>
      </c>
      <c r="L2735" s="76">
        <v>0</v>
      </c>
      <c r="M2735" s="76">
        <v>292571888563.16205</v>
      </c>
      <c r="N2735" s="76">
        <v>38966034475.597885</v>
      </c>
      <c r="O2735" s="76">
        <v>31082.152052316444</v>
      </c>
      <c r="P2735" s="46">
        <v>281573.97145153082</v>
      </c>
      <c r="Q2735" s="46">
        <v>158439.19635666991</v>
      </c>
      <c r="R2735" s="76">
        <v>1181134505700.1074</v>
      </c>
      <c r="S2735" s="56">
        <v>0.6452790122414106</v>
      </c>
      <c r="T2735" s="56">
        <v>0.51274265946793207</v>
      </c>
      <c r="U2735" s="46">
        <v>17.345025951374314</v>
      </c>
      <c r="V2735" s="76">
        <v>11571412606357.107</v>
      </c>
      <c r="W2735" s="84">
        <v>3653.5252269708435</v>
      </c>
      <c r="X2735" s="82">
        <v>4.1927936014543525E-2</v>
      </c>
      <c r="Y2735" s="476">
        <v>2.0000000000000001E-4</v>
      </c>
    </row>
    <row r="2736" spans="1:25" x14ac:dyDescent="0.2">
      <c r="A2736" s="475">
        <v>2732</v>
      </c>
      <c r="B2736" s="56">
        <v>0.58645433408609371</v>
      </c>
      <c r="C2736" s="46">
        <v>7138.8167631222868</v>
      </c>
      <c r="D2736" s="56">
        <v>0.59906596081670638</v>
      </c>
      <c r="E2736" s="56">
        <v>0.52109452282920199</v>
      </c>
      <c r="F2736" s="250">
        <v>2024.26</v>
      </c>
      <c r="G2736" s="76">
        <v>165417532270.21622</v>
      </c>
      <c r="H2736" s="46">
        <v>12320775.722128542</v>
      </c>
      <c r="I2736" s="76">
        <v>433185645088.28003</v>
      </c>
      <c r="J2736" s="56">
        <v>0.48971137969007528</v>
      </c>
      <c r="K2736" s="76">
        <v>10774423729.060703</v>
      </c>
      <c r="L2736" s="76">
        <v>1926385032.3231525</v>
      </c>
      <c r="M2736" s="76">
        <v>124225530409.06921</v>
      </c>
      <c r="N2736" s="76">
        <v>54938658263.71125</v>
      </c>
      <c r="O2736" s="76">
        <v>21595.930954932985</v>
      </c>
      <c r="P2736" s="46">
        <v>361286.2916910256</v>
      </c>
      <c r="Q2736" s="46">
        <v>220395.80873489747</v>
      </c>
      <c r="R2736" s="76">
        <v>775717160499.15027</v>
      </c>
      <c r="S2736" s="56">
        <v>0.58171754506721762</v>
      </c>
      <c r="T2736" s="56">
        <v>0.44177584625126276</v>
      </c>
      <c r="U2736" s="46">
        <v>15.854123860763295</v>
      </c>
      <c r="V2736" s="76">
        <v>6181355637621.4629</v>
      </c>
      <c r="W2736" s="84">
        <v>1952.3644762982669</v>
      </c>
      <c r="X2736" s="82">
        <v>4.4703686816839963E-2</v>
      </c>
      <c r="Y2736" s="476">
        <v>2.0000000000000001E-4</v>
      </c>
    </row>
    <row r="2737" spans="1:25" x14ac:dyDescent="0.2">
      <c r="A2737" s="475">
        <v>2733</v>
      </c>
      <c r="B2737" s="56">
        <v>0.44791450299114688</v>
      </c>
      <c r="C2737" s="46">
        <v>1500</v>
      </c>
      <c r="D2737" s="56">
        <v>1.0174063388651213</v>
      </c>
      <c r="E2737" s="56">
        <v>0.3874995549032626</v>
      </c>
      <c r="F2737" s="250">
        <v>2025.42</v>
      </c>
      <c r="G2737" s="76">
        <v>129920680884.13132</v>
      </c>
      <c r="H2737" s="46">
        <v>34908887.349191368</v>
      </c>
      <c r="I2737" s="76">
        <v>660855902778.849</v>
      </c>
      <c r="J2737" s="56">
        <v>0.16691798546673842</v>
      </c>
      <c r="K2737" s="76">
        <v>18220911618.857311</v>
      </c>
      <c r="L2737" s="76">
        <v>8713436404.5091839</v>
      </c>
      <c r="M2737" s="76">
        <v>160434310871.7012</v>
      </c>
      <c r="N2737" s="76">
        <v>16985470914.189566</v>
      </c>
      <c r="O2737" s="76">
        <v>19938.252230170943</v>
      </c>
      <c r="P2737" s="46">
        <v>150575.75719649432</v>
      </c>
      <c r="Q2737" s="46">
        <v>61925.829037060248</v>
      </c>
      <c r="R2737" s="76">
        <v>1162090651017.4595</v>
      </c>
      <c r="S2737" s="56">
        <v>0.42834920009685229</v>
      </c>
      <c r="T2737" s="56">
        <v>0.14620870741578124</v>
      </c>
      <c r="U2737" s="46">
        <v>17.407010706015093</v>
      </c>
      <c r="V2737" s="76">
        <v>3394144188953.1328</v>
      </c>
      <c r="W2737" s="84">
        <v>1070.9409478698199</v>
      </c>
      <c r="X2737" s="82">
        <v>4.0070749782276129E-2</v>
      </c>
      <c r="Y2737" s="476">
        <v>2.0000000000000001E-4</v>
      </c>
    </row>
    <row r="2738" spans="1:25" x14ac:dyDescent="0.2">
      <c r="A2738" s="475">
        <v>2734</v>
      </c>
      <c r="B2738" s="56">
        <v>0.5209758997407441</v>
      </c>
      <c r="C2738" s="46">
        <v>5750.5486396536962</v>
      </c>
      <c r="D2738" s="56">
        <v>0.69362210413465286</v>
      </c>
      <c r="E2738" s="56">
        <v>0.55841803969546255</v>
      </c>
      <c r="F2738" s="250">
        <v>2025.04</v>
      </c>
      <c r="G2738" s="76">
        <v>136400897856.20482</v>
      </c>
      <c r="H2738" s="46">
        <v>15684185.988419071</v>
      </c>
      <c r="I2738" s="76">
        <v>425905893343.23938</v>
      </c>
      <c r="J2738" s="56">
        <v>0.33069897766111633</v>
      </c>
      <c r="K2738" s="76">
        <v>13936755006.733444</v>
      </c>
      <c r="L2738" s="76">
        <v>33484819328.228603</v>
      </c>
      <c r="M2738" s="76">
        <v>127562003171.54256</v>
      </c>
      <c r="N2738" s="76">
        <v>79653549841.020767</v>
      </c>
      <c r="O2738" s="76">
        <v>20455.526499561307</v>
      </c>
      <c r="P2738" s="46">
        <v>461484.19146135845</v>
      </c>
      <c r="Q2738" s="46">
        <v>296420.68604581623</v>
      </c>
      <c r="R2738" s="76">
        <v>827283142690.50293</v>
      </c>
      <c r="S2738" s="56">
        <v>0.49500149586500619</v>
      </c>
      <c r="T2738" s="56">
        <v>0.28777738673623932</v>
      </c>
      <c r="U2738" s="46">
        <v>16.367332972619892</v>
      </c>
      <c r="V2738" s="76">
        <v>4416148737927.1035</v>
      </c>
      <c r="W2738" s="84">
        <v>1393.8006358925618</v>
      </c>
      <c r="X2738" s="82">
        <v>4.3663815545977577E-2</v>
      </c>
      <c r="Y2738" s="476">
        <v>2.0000000000000001E-4</v>
      </c>
    </row>
    <row r="2739" spans="1:25" x14ac:dyDescent="0.2">
      <c r="A2739" s="475">
        <v>2735</v>
      </c>
      <c r="B2739" s="56">
        <v>0.61964915608004034</v>
      </c>
      <c r="C2739" s="46">
        <v>4933.9177107897476</v>
      </c>
      <c r="D2739" s="56">
        <v>0.83515606459025493</v>
      </c>
      <c r="E2739" s="56">
        <v>0.40294936853059365</v>
      </c>
      <c r="F2739" s="250">
        <v>2024.76</v>
      </c>
      <c r="G2739" s="76">
        <v>193630964375.18835</v>
      </c>
      <c r="H2739" s="46">
        <v>22191943.114724744</v>
      </c>
      <c r="I2739" s="76">
        <v>541836622001.19666</v>
      </c>
      <c r="J2739" s="56">
        <v>0.30068351853350517</v>
      </c>
      <c r="K2739" s="76">
        <v>14136086737.890488</v>
      </c>
      <c r="L2739" s="76">
        <v>0</v>
      </c>
      <c r="M2739" s="76">
        <v>202584175879.22104</v>
      </c>
      <c r="N2739" s="76">
        <v>34554304778.974045</v>
      </c>
      <c r="O2739" s="76">
        <v>41039.033153771154</v>
      </c>
      <c r="P2739" s="46">
        <v>247266.16395381675</v>
      </c>
      <c r="Q2739" s="46">
        <v>128685.88626758903</v>
      </c>
      <c r="R2739" s="76">
        <v>1098213029271.9387</v>
      </c>
      <c r="S2739" s="56">
        <v>0.53106843810126747</v>
      </c>
      <c r="T2739" s="56">
        <v>0.28748651214574322</v>
      </c>
      <c r="U2739" s="46">
        <v>16.617841864772377</v>
      </c>
      <c r="V2739" s="76">
        <v>5825589407222.9326</v>
      </c>
      <c r="W2739" s="84">
        <v>1836.6426436019274</v>
      </c>
      <c r="X2739" s="82">
        <v>4.3572025907894878E-2</v>
      </c>
      <c r="Y2739" s="476">
        <v>2.0000000000000001E-4</v>
      </c>
    </row>
    <row r="2740" spans="1:25" x14ac:dyDescent="0.2">
      <c r="A2740" s="475">
        <v>2736</v>
      </c>
      <c r="B2740" s="56">
        <v>0.46993744582041802</v>
      </c>
      <c r="C2740" s="46">
        <v>3194.9395004513763</v>
      </c>
      <c r="D2740" s="56">
        <v>0.75153911080521762</v>
      </c>
      <c r="E2740" s="56">
        <v>0.67865921295381626</v>
      </c>
      <c r="F2740" s="250">
        <v>2023.75</v>
      </c>
      <c r="G2740" s="76">
        <v>387553972082.01025</v>
      </c>
      <c r="H2740" s="46">
        <v>18349951.429744918</v>
      </c>
      <c r="I2740" s="76">
        <v>404415287131.67792</v>
      </c>
      <c r="J2740" s="56">
        <v>0.18262946114442291</v>
      </c>
      <c r="K2740" s="76">
        <v>6369723022.4876013</v>
      </c>
      <c r="L2740" s="76">
        <v>0</v>
      </c>
      <c r="M2740" s="76">
        <v>326577711344.13257</v>
      </c>
      <c r="N2740" s="76">
        <v>54646318873.145409</v>
      </c>
      <c r="O2740" s="76">
        <v>30759.299879148668</v>
      </c>
      <c r="P2740" s="46">
        <v>335363.13274809765</v>
      </c>
      <c r="Q2740" s="46">
        <v>196437.24463511421</v>
      </c>
      <c r="R2740" s="76">
        <v>1136674269542.657</v>
      </c>
      <c r="S2740" s="56">
        <v>0.54970938303597716</v>
      </c>
      <c r="T2740" s="56">
        <v>0.37404742964196019</v>
      </c>
      <c r="U2740" s="46">
        <v>18.458184463213072</v>
      </c>
      <c r="V2740" s="76">
        <v>8688913358413.8643</v>
      </c>
      <c r="W2740" s="84">
        <v>2739.1876994661952</v>
      </c>
      <c r="X2740" s="82">
        <v>3.9239045119930233E-2</v>
      </c>
      <c r="Y2740" s="476">
        <v>2.0000000000000001E-4</v>
      </c>
    </row>
    <row r="2741" spans="1:25" x14ac:dyDescent="0.2">
      <c r="A2741" s="475">
        <v>2737</v>
      </c>
      <c r="B2741" s="56">
        <v>0.6037199243526935</v>
      </c>
      <c r="C2741" s="46">
        <v>3279.1976631617235</v>
      </c>
      <c r="D2741" s="56">
        <v>0.96358948169180103</v>
      </c>
      <c r="E2741" s="56">
        <v>0.64716285163885545</v>
      </c>
      <c r="F2741" s="250">
        <v>2024.38</v>
      </c>
      <c r="G2741" s="76">
        <v>460589475504.31824</v>
      </c>
      <c r="H2741" s="46">
        <v>27991784.250962954</v>
      </c>
      <c r="I2741" s="76">
        <v>600719128179.02551</v>
      </c>
      <c r="J2741" s="56">
        <v>0.25912809038514184</v>
      </c>
      <c r="K2741" s="76">
        <v>17706048529.951817</v>
      </c>
      <c r="L2741" s="76">
        <v>0</v>
      </c>
      <c r="M2741" s="76">
        <v>276013659096.09888</v>
      </c>
      <c r="N2741" s="76">
        <v>75806451963.628632</v>
      </c>
      <c r="O2741" s="76">
        <v>22542.867157535806</v>
      </c>
      <c r="P2741" s="46">
        <v>464685.68528403452</v>
      </c>
      <c r="Q2741" s="46">
        <v>290930.86927224562</v>
      </c>
      <c r="R2741" s="76">
        <v>1423883919445.3271</v>
      </c>
      <c r="S2741" s="56">
        <v>0.5355959126405857</v>
      </c>
      <c r="T2741" s="56">
        <v>0.3981679298963447</v>
      </c>
      <c r="U2741" s="46">
        <v>17.82753706281499</v>
      </c>
      <c r="V2741" s="76">
        <v>11002916089641.756</v>
      </c>
      <c r="W2741" s="84">
        <v>3469.519014062048</v>
      </c>
      <c r="X2741" s="82">
        <v>4.133054029869071E-2</v>
      </c>
      <c r="Y2741" s="476">
        <v>2.0000000000000001E-4</v>
      </c>
    </row>
    <row r="2742" spans="1:25" x14ac:dyDescent="0.2">
      <c r="A2742" s="475">
        <v>2738</v>
      </c>
      <c r="B2742" s="56">
        <v>0.42414993380035459</v>
      </c>
      <c r="C2742" s="46">
        <v>3062.0829000183303</v>
      </c>
      <c r="D2742" s="56">
        <v>0.79255617601482142</v>
      </c>
      <c r="E2742" s="56">
        <v>0.50605782848861691</v>
      </c>
      <c r="F2742" s="250">
        <v>2024.13</v>
      </c>
      <c r="G2742" s="76">
        <v>349399200323.84747</v>
      </c>
      <c r="H2742" s="46">
        <v>20200024.347369891</v>
      </c>
      <c r="I2742" s="76">
        <v>483868050075.22034</v>
      </c>
      <c r="J2742" s="56">
        <v>0.3123562612257843</v>
      </c>
      <c r="K2742" s="76">
        <v>11981242208.061485</v>
      </c>
      <c r="L2742" s="76">
        <v>0</v>
      </c>
      <c r="M2742" s="76">
        <v>194483127512.94485</v>
      </c>
      <c r="N2742" s="76">
        <v>89333269857.866577</v>
      </c>
      <c r="O2742" s="76">
        <v>19346.611735268194</v>
      </c>
      <c r="P2742" s="46">
        <v>532971.58502899576</v>
      </c>
      <c r="Q2742" s="46">
        <v>350239.50231219357</v>
      </c>
      <c r="R2742" s="76">
        <v>1053236081736.5269</v>
      </c>
      <c r="S2742" s="56">
        <v>0.52514930487234202</v>
      </c>
      <c r="T2742" s="56">
        <v>0.42583054836152234</v>
      </c>
      <c r="U2742" s="46">
        <v>17.636860710992167</v>
      </c>
      <c r="V2742" s="76">
        <v>8674975505822.4307</v>
      </c>
      <c r="W2742" s="84">
        <v>2738.2300043079845</v>
      </c>
      <c r="X2742" s="82">
        <v>4.1522607759086616E-2</v>
      </c>
      <c r="Y2742" s="476">
        <v>2.0000000000000001E-4</v>
      </c>
    </row>
    <row r="2743" spans="1:25" x14ac:dyDescent="0.2">
      <c r="A2743" s="475">
        <v>2739</v>
      </c>
      <c r="B2743" s="56">
        <v>0.35977684743011129</v>
      </c>
      <c r="C2743" s="46">
        <v>7856.2594123794079</v>
      </c>
      <c r="D2743" s="56">
        <v>0.99886056249803912</v>
      </c>
      <c r="E2743" s="56">
        <v>0.29339827717623224</v>
      </c>
      <c r="F2743" s="250">
        <v>2026.38</v>
      </c>
      <c r="G2743" s="76">
        <v>142496232676.71924</v>
      </c>
      <c r="H2743" s="46">
        <v>18910251.317571919</v>
      </c>
      <c r="I2743" s="76">
        <v>552178081752.20264</v>
      </c>
      <c r="J2743" s="56">
        <v>0.35977684743011129</v>
      </c>
      <c r="K2743" s="76">
        <v>19276429558.392345</v>
      </c>
      <c r="L2743" s="76">
        <v>47708987922.354218</v>
      </c>
      <c r="M2743" s="76">
        <v>39670630130.895058</v>
      </c>
      <c r="N2743" s="76">
        <v>3438216150.4861217</v>
      </c>
      <c r="O2743" s="76">
        <v>36907.422462967006</v>
      </c>
      <c r="P2743" s="46">
        <v>74045.187757199514</v>
      </c>
      <c r="Q2743" s="46">
        <v>13074.546939299875</v>
      </c>
      <c r="R2743" s="76">
        <v>838291584869.17834</v>
      </c>
      <c r="S2743" s="56">
        <v>0.49622681767981403</v>
      </c>
      <c r="T2743" s="56">
        <v>0.36830014655026772</v>
      </c>
      <c r="U2743" s="46">
        <v>15.712842994987485</v>
      </c>
      <c r="V2743" s="76">
        <v>5239643520274.543</v>
      </c>
      <c r="W2743" s="84">
        <v>1653.821736441568</v>
      </c>
      <c r="X2743" s="82">
        <v>4.7774702112125943E-2</v>
      </c>
      <c r="Y2743" s="476">
        <v>2.0000000000000001E-4</v>
      </c>
    </row>
    <row r="2744" spans="1:25" x14ac:dyDescent="0.2">
      <c r="A2744" s="475">
        <v>2740</v>
      </c>
      <c r="B2744" s="56">
        <v>0.58315104359010472</v>
      </c>
      <c r="C2744" s="46">
        <v>6637.3280336152702</v>
      </c>
      <c r="D2744" s="56">
        <v>0.53581370598879419</v>
      </c>
      <c r="E2744" s="56">
        <v>0.67880831355946492</v>
      </c>
      <c r="F2744" s="250">
        <v>2025.79</v>
      </c>
      <c r="G2744" s="76">
        <v>180003486387.52625</v>
      </c>
      <c r="H2744" s="46">
        <v>10663183.730876243</v>
      </c>
      <c r="I2744" s="76">
        <v>365329220771.80432</v>
      </c>
      <c r="J2744" s="56">
        <v>0.46413996019835191</v>
      </c>
      <c r="K2744" s="76">
        <v>25225530151.629009</v>
      </c>
      <c r="L2744" s="76">
        <v>41683582883.375916</v>
      </c>
      <c r="M2744" s="76">
        <v>95105842510.031784</v>
      </c>
      <c r="N2744" s="76">
        <v>56479600206.706078</v>
      </c>
      <c r="O2744" s="76">
        <v>30462.682662732699</v>
      </c>
      <c r="P2744" s="46">
        <v>366028.71469117253</v>
      </c>
      <c r="Q2744" s="46">
        <v>225859.0265874762</v>
      </c>
      <c r="R2744" s="76">
        <v>818602917235.7533</v>
      </c>
      <c r="S2744" s="56">
        <v>0.5923977610790504</v>
      </c>
      <c r="T2744" s="56">
        <v>0.38720590160685825</v>
      </c>
      <c r="U2744" s="46">
        <v>16.350942193291907</v>
      </c>
      <c r="V2744" s="76">
        <v>5759812119150.1729</v>
      </c>
      <c r="W2744" s="84">
        <v>1817.2113040431541</v>
      </c>
      <c r="X2744" s="82">
        <v>4.4178610885743035E-2</v>
      </c>
      <c r="Y2744" s="476">
        <v>2.0000000000000001E-4</v>
      </c>
    </row>
    <row r="2745" spans="1:25" x14ac:dyDescent="0.2">
      <c r="A2745" s="475">
        <v>2741</v>
      </c>
      <c r="B2745" s="56">
        <v>0.60578832725293519</v>
      </c>
      <c r="C2745" s="46">
        <v>4143.3622511718895</v>
      </c>
      <c r="D2745" s="56">
        <v>0.28980593356317241</v>
      </c>
      <c r="E2745" s="56">
        <v>0.64137123338881397</v>
      </c>
      <c r="F2745" s="250">
        <v>2025.67</v>
      </c>
      <c r="G2745" s="76">
        <v>80918057442.583801</v>
      </c>
      <c r="H2745" s="46">
        <v>4552951.6833723877</v>
      </c>
      <c r="I2745" s="76">
        <v>209317215034.36328</v>
      </c>
      <c r="J2745" s="56">
        <v>0.5056722769914247</v>
      </c>
      <c r="K2745" s="76">
        <v>7385001452.6991272</v>
      </c>
      <c r="L2745" s="76">
        <v>8267977050.8879719</v>
      </c>
      <c r="M2745" s="76">
        <v>76429971929.363861</v>
      </c>
      <c r="N2745" s="76">
        <v>118805630771.85399</v>
      </c>
      <c r="O2745" s="76">
        <v>43576.133305009542</v>
      </c>
      <c r="P2745" s="46">
        <v>694388.68369646929</v>
      </c>
      <c r="Q2745" s="46">
        <v>421274.61007487494</v>
      </c>
      <c r="R2745" s="76">
        <v>514760054193.68665</v>
      </c>
      <c r="S2745" s="56">
        <v>0.54713768858823963</v>
      </c>
      <c r="T2745" s="56">
        <v>0.34620602456204153</v>
      </c>
      <c r="U2745" s="46">
        <v>15.657122408833979</v>
      </c>
      <c r="V2745" s="76">
        <v>3155393643870.396</v>
      </c>
      <c r="W2745" s="84">
        <v>995.9534271424418</v>
      </c>
      <c r="X2745" s="82">
        <v>4.5298847118528815E-2</v>
      </c>
      <c r="Y2745" s="476">
        <v>2.0000000000000001E-4</v>
      </c>
    </row>
    <row r="2746" spans="1:25" x14ac:dyDescent="0.2">
      <c r="A2746" s="475">
        <v>2742</v>
      </c>
      <c r="B2746" s="56">
        <v>0.33761805088737018</v>
      </c>
      <c r="C2746" s="46">
        <v>2765.8441774487883</v>
      </c>
      <c r="D2746" s="56">
        <v>0.84838874794027375</v>
      </c>
      <c r="E2746" s="56">
        <v>0.41601382781836771</v>
      </c>
      <c r="F2746" s="250">
        <v>2026.69</v>
      </c>
      <c r="G2746" s="76">
        <v>85878001148.548248</v>
      </c>
      <c r="H2746" s="46">
        <v>23279022.770030506</v>
      </c>
      <c r="I2746" s="76">
        <v>551082119398.72864</v>
      </c>
      <c r="J2746" s="56">
        <v>0.33761805088737018</v>
      </c>
      <c r="K2746" s="76">
        <v>26643363703.686222</v>
      </c>
      <c r="L2746" s="76">
        <v>62177511574.257507</v>
      </c>
      <c r="M2746" s="76">
        <v>16343219794.73451</v>
      </c>
      <c r="N2746" s="76">
        <v>86677187703.919449</v>
      </c>
      <c r="O2746" s="76">
        <v>33295.287966167474</v>
      </c>
      <c r="P2746" s="46">
        <v>615850.42665688414</v>
      </c>
      <c r="Q2746" s="46">
        <v>415019.90896261932</v>
      </c>
      <c r="R2746" s="76">
        <v>909614664713.79956</v>
      </c>
      <c r="S2746" s="56">
        <v>0.45474947898269191</v>
      </c>
      <c r="T2746" s="56">
        <v>0.24864762164420165</v>
      </c>
      <c r="U2746" s="46">
        <v>15.129209857558109</v>
      </c>
      <c r="V2746" s="76">
        <v>3731034625095.626</v>
      </c>
      <c r="W2746" s="84">
        <v>1177.4743782583707</v>
      </c>
      <c r="X2746" s="82">
        <v>4.8545449468894705E-2</v>
      </c>
      <c r="Y2746" s="476">
        <v>2.0000000000000001E-4</v>
      </c>
    </row>
    <row r="2747" spans="1:25" x14ac:dyDescent="0.2">
      <c r="A2747" s="475">
        <v>2743</v>
      </c>
      <c r="B2747" s="56">
        <v>0.67942747831022132</v>
      </c>
      <c r="C2747" s="46">
        <v>7639.1633190274742</v>
      </c>
      <c r="D2747" s="56">
        <v>1.1602202135695445</v>
      </c>
      <c r="E2747" s="56">
        <v>0.25696503323327879</v>
      </c>
      <c r="F2747" s="250">
        <v>2025.09</v>
      </c>
      <c r="G2747" s="76">
        <v>110270135318.30855</v>
      </c>
      <c r="H2747" s="46">
        <v>20158157.51896954</v>
      </c>
      <c r="I2747" s="76">
        <v>471926356450.55231</v>
      </c>
      <c r="J2747" s="56">
        <v>0.28196252388559573</v>
      </c>
      <c r="K2747" s="76">
        <v>22986717228.221809</v>
      </c>
      <c r="L2747" s="76">
        <v>21189270854.090569</v>
      </c>
      <c r="M2747" s="76">
        <v>78215184411.012466</v>
      </c>
      <c r="N2747" s="76">
        <v>1669286354.3078434</v>
      </c>
      <c r="O2747" s="76">
        <v>29529.355789111287</v>
      </c>
      <c r="P2747" s="46">
        <v>47911</v>
      </c>
      <c r="Q2747" s="46">
        <v>6541</v>
      </c>
      <c r="R2747" s="76">
        <v>732557418675.39124</v>
      </c>
      <c r="S2747" s="56">
        <v>0.44783511718640023</v>
      </c>
      <c r="T2747" s="56">
        <v>0.28932596212990702</v>
      </c>
      <c r="U2747" s="46">
        <v>16.038275417749933</v>
      </c>
      <c r="V2747" s="76">
        <v>3707373149201.5864</v>
      </c>
      <c r="W2747" s="84">
        <v>1169.6420415630307</v>
      </c>
      <c r="X2747" s="82">
        <v>4.6632355182052304E-2</v>
      </c>
      <c r="Y2747" s="476">
        <v>2.0000000000000001E-4</v>
      </c>
    </row>
    <row r="2748" spans="1:25" x14ac:dyDescent="0.2">
      <c r="A2748" s="475">
        <v>2744</v>
      </c>
      <c r="B2748" s="56">
        <v>0.61662360236016633</v>
      </c>
      <c r="C2748" s="46">
        <v>1500</v>
      </c>
      <c r="D2748" s="56">
        <v>0.68090336658865802</v>
      </c>
      <c r="E2748" s="56">
        <v>0.16406240938346522</v>
      </c>
      <c r="F2748" s="250">
        <v>2025.59</v>
      </c>
      <c r="G2748" s="76">
        <v>256457971592.36258</v>
      </c>
      <c r="H2748" s="46">
        <v>16551266.569419488</v>
      </c>
      <c r="I2748" s="76">
        <v>387661027815.40167</v>
      </c>
      <c r="J2748" s="56">
        <v>0.21511415265497535</v>
      </c>
      <c r="K2748" s="76">
        <v>10324176846.749876</v>
      </c>
      <c r="L2748" s="76">
        <v>17664197726.431187</v>
      </c>
      <c r="M2748" s="76">
        <v>177315191981.90479</v>
      </c>
      <c r="N2748" s="76">
        <v>46949924605.345123</v>
      </c>
      <c r="O2748" s="76">
        <v>10000</v>
      </c>
      <c r="P2748" s="46">
        <v>292124.97192647017</v>
      </c>
      <c r="Q2748" s="46">
        <v>165279.07551209955</v>
      </c>
      <c r="R2748" s="76">
        <v>1009573819869.1423</v>
      </c>
      <c r="S2748" s="56">
        <v>0.54387963519498439</v>
      </c>
      <c r="T2748" s="56">
        <v>0.29241993143164435</v>
      </c>
      <c r="U2748" s="46">
        <v>18.156343077111593</v>
      </c>
      <c r="V2748" s="76">
        <v>5895613230895.7324</v>
      </c>
      <c r="W2748" s="84">
        <v>1861.1512818176629</v>
      </c>
      <c r="X2748" s="82">
        <v>4.0178564849873512E-2</v>
      </c>
      <c r="Y2748" s="476">
        <v>2.0000000000000001E-4</v>
      </c>
    </row>
    <row r="2749" spans="1:25" x14ac:dyDescent="0.2">
      <c r="A2749" s="475">
        <v>2745</v>
      </c>
      <c r="B2749" s="56">
        <v>0.73448163768858965</v>
      </c>
      <c r="C2749" s="46">
        <v>2747.667782524114</v>
      </c>
      <c r="D2749" s="56">
        <v>0.49400818870885321</v>
      </c>
      <c r="E2749" s="56">
        <v>0.47490383293555832</v>
      </c>
      <c r="F2749" s="250">
        <v>2024.09</v>
      </c>
      <c r="G2749" s="76">
        <v>187728955962.0498</v>
      </c>
      <c r="H2749" s="46">
        <v>9791700.7558594625</v>
      </c>
      <c r="I2749" s="76">
        <v>329973994032.93225</v>
      </c>
      <c r="J2749" s="56">
        <v>0.44550659312419516</v>
      </c>
      <c r="K2749" s="76">
        <v>11712821425.263437</v>
      </c>
      <c r="L2749" s="76">
        <v>0</v>
      </c>
      <c r="M2749" s="76">
        <v>203087745978.31573</v>
      </c>
      <c r="N2749" s="76">
        <v>24251749476.119175</v>
      </c>
      <c r="O2749" s="76">
        <v>22365.940924247625</v>
      </c>
      <c r="P2749" s="46">
        <v>190455.09047322749</v>
      </c>
      <c r="Q2749" s="46">
        <v>93966.333945933569</v>
      </c>
      <c r="R2749" s="76">
        <v>882182307178.50122</v>
      </c>
      <c r="S2749" s="56">
        <v>0.64715897621960417</v>
      </c>
      <c r="T2749" s="56">
        <v>0.35214581882893242</v>
      </c>
      <c r="U2749" s="46">
        <v>16.577383201073619</v>
      </c>
      <c r="V2749" s="76">
        <v>5742829605083.3623</v>
      </c>
      <c r="W2749" s="84">
        <v>1811.0460356474389</v>
      </c>
      <c r="X2749" s="82">
        <v>4.3478111840431058E-2</v>
      </c>
      <c r="Y2749" s="476">
        <v>2.0000000000000001E-4</v>
      </c>
    </row>
    <row r="2750" spans="1:25" x14ac:dyDescent="0.2">
      <c r="A2750" s="475">
        <v>2746</v>
      </c>
      <c r="B2750" s="56">
        <v>0.25297202696487836</v>
      </c>
      <c r="C2750" s="46">
        <v>5750.5350910573015</v>
      </c>
      <c r="D2750" s="56">
        <v>0.47751981834259183</v>
      </c>
      <c r="E2750" s="56">
        <v>0.41956825633173073</v>
      </c>
      <c r="F2750" s="250">
        <v>2023.75</v>
      </c>
      <c r="G2750" s="76">
        <v>340090374307.54901</v>
      </c>
      <c r="H2750" s="46">
        <v>9017699.9956311937</v>
      </c>
      <c r="I2750" s="76">
        <v>308090186322.92395</v>
      </c>
      <c r="J2750" s="56">
        <v>0.2529720269648783</v>
      </c>
      <c r="K2750" s="76">
        <v>4061941139.8371391</v>
      </c>
      <c r="L2750" s="76">
        <v>0</v>
      </c>
      <c r="M2750" s="76">
        <v>296230987692.755</v>
      </c>
      <c r="N2750" s="76">
        <v>70690857230.810074</v>
      </c>
      <c r="O2750" s="76">
        <v>31570.78808105057</v>
      </c>
      <c r="P2750" s="46">
        <v>430163.07195297582</v>
      </c>
      <c r="Q2750" s="46">
        <v>278326.16692271736</v>
      </c>
      <c r="R2750" s="76">
        <v>977769870959.93359</v>
      </c>
      <c r="S2750" s="56">
        <v>0.58253455656445308</v>
      </c>
      <c r="T2750" s="56">
        <v>0.3946177953918803</v>
      </c>
      <c r="U2750" s="46">
        <v>18.277728222407212</v>
      </c>
      <c r="V2750" s="76">
        <v>7792538648969.3633</v>
      </c>
      <c r="W2750" s="84">
        <v>2457.8350759565847</v>
      </c>
      <c r="X2750" s="82">
        <v>3.965940817718188E-2</v>
      </c>
      <c r="Y2750" s="476">
        <v>2.0000000000000001E-4</v>
      </c>
    </row>
    <row r="2751" spans="1:25" x14ac:dyDescent="0.2">
      <c r="A2751" s="475">
        <v>2747</v>
      </c>
      <c r="B2751" s="56">
        <v>0.45420896064081884</v>
      </c>
      <c r="C2751" s="46">
        <v>1500</v>
      </c>
      <c r="D2751" s="56">
        <v>1.1970639830302288</v>
      </c>
      <c r="E2751" s="56">
        <v>7.0146798503168517E-2</v>
      </c>
      <c r="F2751" s="250">
        <v>2026.2</v>
      </c>
      <c r="G2751" s="76">
        <v>330792857155.21008</v>
      </c>
      <c r="H2751" s="46">
        <v>48540007.180976078</v>
      </c>
      <c r="I2751" s="76">
        <v>947731437754.86121</v>
      </c>
      <c r="J2751" s="56">
        <v>0.2870571726403478</v>
      </c>
      <c r="K2751" s="76">
        <v>26767509954.31443</v>
      </c>
      <c r="L2751" s="76">
        <v>18242948642.993294</v>
      </c>
      <c r="M2751" s="76">
        <v>171881041613.19739</v>
      </c>
      <c r="N2751" s="76">
        <v>24619599250.072071</v>
      </c>
      <c r="O2751" s="76">
        <v>24514.773506780875</v>
      </c>
      <c r="P2751" s="46">
        <v>204261.20721740797</v>
      </c>
      <c r="Q2751" s="46">
        <v>95745.132413687214</v>
      </c>
      <c r="R2751" s="76">
        <v>1533180715713.5334</v>
      </c>
      <c r="S2751" s="56">
        <v>0.46709404818762479</v>
      </c>
      <c r="T2751" s="56">
        <v>0.33223408156165735</v>
      </c>
      <c r="U2751" s="46">
        <v>16.823355001401023</v>
      </c>
      <c r="V2751" s="76">
        <v>9350800342787.3848</v>
      </c>
      <c r="W2751" s="84">
        <v>2950.4524694632651</v>
      </c>
      <c r="X2751" s="82">
        <v>4.365462044674423E-2</v>
      </c>
      <c r="Y2751" s="476">
        <v>2.0000000000000001E-4</v>
      </c>
    </row>
    <row r="2752" spans="1:25" x14ac:dyDescent="0.2">
      <c r="A2752" s="475">
        <v>2748</v>
      </c>
      <c r="B2752" s="56">
        <v>0.44417711322807307</v>
      </c>
      <c r="C2752" s="46">
        <v>5599.8590877634178</v>
      </c>
      <c r="D2752" s="56">
        <v>1.0055916645894261</v>
      </c>
      <c r="E2752" s="56">
        <v>0.6090666487772336</v>
      </c>
      <c r="F2752" s="250">
        <v>2025.03</v>
      </c>
      <c r="G2752" s="76">
        <v>279887799795.07269</v>
      </c>
      <c r="H2752" s="46">
        <v>24263688.620124754</v>
      </c>
      <c r="I2752" s="76">
        <v>468696773654.81348</v>
      </c>
      <c r="J2752" s="56">
        <v>0.10806034587927982</v>
      </c>
      <c r="K2752" s="76">
        <v>12028070752.39535</v>
      </c>
      <c r="L2752" s="76">
        <v>0</v>
      </c>
      <c r="M2752" s="76">
        <v>172126618650.74219</v>
      </c>
      <c r="N2752" s="76">
        <v>8164509252.2689409</v>
      </c>
      <c r="O2752" s="76">
        <v>38103.024535989513</v>
      </c>
      <c r="P2752" s="46">
        <v>123776.41911212829</v>
      </c>
      <c r="Q2752" s="46">
        <v>29636.948011349661</v>
      </c>
      <c r="R2752" s="76">
        <v>1125582147030.3406</v>
      </c>
      <c r="S2752" s="56">
        <v>0.50414442976797547</v>
      </c>
      <c r="T2752" s="56">
        <v>0.25849044429558149</v>
      </c>
      <c r="U2752" s="46">
        <v>19.214774462170872</v>
      </c>
      <c r="V2752" s="76">
        <v>6005226916869.9346</v>
      </c>
      <c r="W2752" s="84">
        <v>1896.2848389249061</v>
      </c>
      <c r="X2752" s="82">
        <v>3.9175502482564045E-2</v>
      </c>
      <c r="Y2752" s="476">
        <v>2.0000000000000001E-4</v>
      </c>
    </row>
    <row r="2753" spans="1:25" x14ac:dyDescent="0.2">
      <c r="A2753" s="475">
        <v>2749</v>
      </c>
      <c r="B2753" s="56">
        <v>0.69433765527623537</v>
      </c>
      <c r="C2753" s="46">
        <v>4013.9030207190199</v>
      </c>
      <c r="D2753" s="56">
        <v>0.58304018594899831</v>
      </c>
      <c r="E2753" s="56">
        <v>0.40824597413808716</v>
      </c>
      <c r="F2753" s="250">
        <v>2025.61</v>
      </c>
      <c r="G2753" s="76">
        <v>184878566300.57263</v>
      </c>
      <c r="H2753" s="46">
        <v>12327588.785024459</v>
      </c>
      <c r="I2753" s="76">
        <v>335166307015.16797</v>
      </c>
      <c r="J2753" s="56">
        <v>0.37458754886414325</v>
      </c>
      <c r="K2753" s="76">
        <v>12750773356.092073</v>
      </c>
      <c r="L2753" s="76">
        <v>26139401170.061279</v>
      </c>
      <c r="M2753" s="76">
        <v>96361780275.031815</v>
      </c>
      <c r="N2753" s="76">
        <v>66857082501.444313</v>
      </c>
      <c r="O2753" s="76">
        <v>33113.976436169469</v>
      </c>
      <c r="P2753" s="46">
        <v>439981.42589624762</v>
      </c>
      <c r="Q2753" s="46">
        <v>282791.84369853092</v>
      </c>
      <c r="R2753" s="76">
        <v>705784736697.0542</v>
      </c>
      <c r="S2753" s="56">
        <v>0.53578078124829576</v>
      </c>
      <c r="T2753" s="56">
        <v>0.43934628274057047</v>
      </c>
      <c r="U2753" s="46">
        <v>16.527425712555672</v>
      </c>
      <c r="V2753" s="76">
        <v>5684160997277.0293</v>
      </c>
      <c r="W2753" s="84">
        <v>1794.393092695509</v>
      </c>
      <c r="X2753" s="82">
        <v>4.3894056909783673E-2</v>
      </c>
      <c r="Y2753" s="476">
        <v>2.0000000000000001E-4</v>
      </c>
    </row>
    <row r="2754" spans="1:25" x14ac:dyDescent="0.2">
      <c r="A2754" s="475">
        <v>2750</v>
      </c>
      <c r="B2754" s="56">
        <v>0.5214680848617782</v>
      </c>
      <c r="C2754" s="46">
        <v>3621.2911314633279</v>
      </c>
      <c r="D2754" s="56">
        <v>0.96616062495021016</v>
      </c>
      <c r="E2754" s="56">
        <v>0.57890930409023844</v>
      </c>
      <c r="F2754" s="250">
        <v>2024.26</v>
      </c>
      <c r="G2754" s="76">
        <v>558751744460.27319</v>
      </c>
      <c r="H2754" s="46">
        <v>28305599.295243632</v>
      </c>
      <c r="I2754" s="76">
        <v>612745362540.84619</v>
      </c>
      <c r="J2754" s="56">
        <v>0.28808448488267802</v>
      </c>
      <c r="K2754" s="76">
        <v>13212381271.075939</v>
      </c>
      <c r="L2754" s="76">
        <v>0</v>
      </c>
      <c r="M2754" s="76">
        <v>410103590724.14056</v>
      </c>
      <c r="N2754" s="76">
        <v>61277503810.139526</v>
      </c>
      <c r="O2754" s="76">
        <v>14738.025689464686</v>
      </c>
      <c r="P2754" s="46">
        <v>403129.95623491227</v>
      </c>
      <c r="Q2754" s="46">
        <v>243026.16716103008</v>
      </c>
      <c r="R2754" s="76">
        <v>1727133427618.8945</v>
      </c>
      <c r="S2754" s="56">
        <v>0.59511917417010385</v>
      </c>
      <c r="T2754" s="56">
        <v>0.41045351935409219</v>
      </c>
      <c r="U2754" s="46">
        <v>17.699554922722296</v>
      </c>
      <c r="V2754" s="76">
        <v>13760706499231.361</v>
      </c>
      <c r="W2754" s="84">
        <v>4340.9877075676977</v>
      </c>
      <c r="X2754" s="82">
        <v>4.1301965725108275E-2</v>
      </c>
      <c r="Y2754" s="476">
        <v>2.0000000000000001E-4</v>
      </c>
    </row>
    <row r="2755" spans="1:25" x14ac:dyDescent="0.2">
      <c r="A2755" s="475">
        <v>2751</v>
      </c>
      <c r="B2755" s="56">
        <v>0.70383394800226373</v>
      </c>
      <c r="C2755" s="46">
        <v>2938.5693435060302</v>
      </c>
      <c r="D2755" s="56">
        <v>0.92449975583908239</v>
      </c>
      <c r="E2755" s="56">
        <v>0.2895333762508327</v>
      </c>
      <c r="F2755" s="250">
        <v>2026.24</v>
      </c>
      <c r="G2755" s="76">
        <v>95876109998.283646</v>
      </c>
      <c r="H2755" s="46">
        <v>27284099.343976822</v>
      </c>
      <c r="I2755" s="76">
        <v>689337393541.52942</v>
      </c>
      <c r="J2755" s="56">
        <v>0.37590980241641536</v>
      </c>
      <c r="K2755" s="76">
        <v>29341688170.031921</v>
      </c>
      <c r="L2755" s="76">
        <v>31726378653.939865</v>
      </c>
      <c r="M2755" s="76">
        <v>53821351121.233795</v>
      </c>
      <c r="N2755" s="76">
        <v>58421951837.531593</v>
      </c>
      <c r="O2755" s="76">
        <v>28527.931570958008</v>
      </c>
      <c r="P2755" s="46">
        <v>379591.42751918931</v>
      </c>
      <c r="Q2755" s="46">
        <v>225988.31957845931</v>
      </c>
      <c r="R2755" s="76">
        <v>1012697448770.2438</v>
      </c>
      <c r="S2755" s="56">
        <v>0.46577913130725712</v>
      </c>
      <c r="T2755" s="56">
        <v>0.30482245429155302</v>
      </c>
      <c r="U2755" s="46">
        <v>14.758099656296357</v>
      </c>
      <c r="V2755" s="76">
        <v>5117209827306.8213</v>
      </c>
      <c r="W2755" s="84">
        <v>1614.580531967435</v>
      </c>
      <c r="X2755" s="82">
        <v>4.8080948159670983E-2</v>
      </c>
      <c r="Y2755" s="476">
        <v>2.0000000000000001E-4</v>
      </c>
    </row>
    <row r="2756" spans="1:25" x14ac:dyDescent="0.2">
      <c r="A2756" s="475">
        <v>2752</v>
      </c>
      <c r="B2756" s="56">
        <v>0.57716369274515966</v>
      </c>
      <c r="C2756" s="46">
        <v>5665.0907722342245</v>
      </c>
      <c r="D2756" s="56">
        <v>0.41165161669103295</v>
      </c>
      <c r="E2756" s="56">
        <v>0.45935565858394461</v>
      </c>
      <c r="F2756" s="250">
        <v>2027.47</v>
      </c>
      <c r="G2756" s="76">
        <v>45754437771.452835</v>
      </c>
      <c r="H2756" s="46">
        <v>7243088.8133740379</v>
      </c>
      <c r="I2756" s="76">
        <v>298425800815.49988</v>
      </c>
      <c r="J2756" s="56">
        <v>0.51987265765173407</v>
      </c>
      <c r="K2756" s="76">
        <v>45588587367.170532</v>
      </c>
      <c r="L2756" s="76">
        <v>100454088388.98311</v>
      </c>
      <c r="M2756" s="76">
        <v>0</v>
      </c>
      <c r="N2756" s="76">
        <v>13881519522.341438</v>
      </c>
      <c r="O2756" s="76">
        <v>23271.424869093251</v>
      </c>
      <c r="P2756" s="46">
        <v>146437.31666143925</v>
      </c>
      <c r="Q2756" s="46">
        <v>54162.476998858139</v>
      </c>
      <c r="R2756" s="76">
        <v>487113276887.12494</v>
      </c>
      <c r="S2756" s="56">
        <v>0.58018740055208218</v>
      </c>
      <c r="T2756" s="56">
        <v>0.40470930609160644</v>
      </c>
      <c r="U2756" s="46">
        <v>14.070826857612706</v>
      </c>
      <c r="V2756" s="76">
        <v>3298752891940.3486</v>
      </c>
      <c r="W2756" s="84">
        <v>1040.8468724016391</v>
      </c>
      <c r="X2756" s="82">
        <v>4.8077370110561658E-2</v>
      </c>
      <c r="Y2756" s="476">
        <v>2.0000000000000001E-4</v>
      </c>
    </row>
    <row r="2757" spans="1:25" x14ac:dyDescent="0.2">
      <c r="A2757" s="475">
        <v>2753</v>
      </c>
      <c r="B2757" s="56">
        <v>0.53522876082244331</v>
      </c>
      <c r="C2757" s="46">
        <v>3639.0064139234346</v>
      </c>
      <c r="D2757" s="56">
        <v>0.2</v>
      </c>
      <c r="E2757" s="56">
        <v>0.52964679370794099</v>
      </c>
      <c r="F2757" s="250">
        <v>2024.88</v>
      </c>
      <c r="G2757" s="76">
        <v>135877482933.20529</v>
      </c>
      <c r="H2757" s="46">
        <v>3295121.1116466606</v>
      </c>
      <c r="I2757" s="76">
        <v>136352896807.98352</v>
      </c>
      <c r="J2757" s="56">
        <v>0.45716308605967937</v>
      </c>
      <c r="K2757" s="76">
        <v>4703571611.9677401</v>
      </c>
      <c r="L2757" s="76">
        <v>0</v>
      </c>
      <c r="M2757" s="76">
        <v>143748361241.19913</v>
      </c>
      <c r="N2757" s="76">
        <v>104443917720.2766</v>
      </c>
      <c r="O2757" s="76">
        <v>36469.730165252593</v>
      </c>
      <c r="P2757" s="46">
        <v>674184.10372598819</v>
      </c>
      <c r="Q2757" s="46">
        <v>410768.69453534542</v>
      </c>
      <c r="R2757" s="76">
        <v>570045318754.47766</v>
      </c>
      <c r="S2757" s="56">
        <v>0.61639913083894038</v>
      </c>
      <c r="T2757" s="56">
        <v>0.3727168888526522</v>
      </c>
      <c r="U2757" s="46">
        <v>16.814761969904943</v>
      </c>
      <c r="V2757" s="76">
        <v>4018132436240.7852</v>
      </c>
      <c r="W2757" s="84">
        <v>1268.1575252306759</v>
      </c>
      <c r="X2757" s="82">
        <v>4.2502797217243753E-2</v>
      </c>
      <c r="Y2757" s="476">
        <v>2.0000000000000001E-4</v>
      </c>
    </row>
    <row r="2758" spans="1:25" x14ac:dyDescent="0.2">
      <c r="A2758" s="475">
        <v>2754</v>
      </c>
      <c r="B2758" s="56">
        <v>0.27493592596314331</v>
      </c>
      <c r="C2758" s="46">
        <v>3358.941792003985</v>
      </c>
      <c r="D2758" s="56">
        <v>0.82901334945687155</v>
      </c>
      <c r="E2758" s="56">
        <v>0.44755672327053303</v>
      </c>
      <c r="F2758" s="250">
        <v>2023.91</v>
      </c>
      <c r="G2758" s="76">
        <v>367005242217.84515</v>
      </c>
      <c r="H2758" s="46">
        <v>21852057.901071247</v>
      </c>
      <c r="I2758" s="76">
        <v>515242324708.43628</v>
      </c>
      <c r="J2758" s="56">
        <v>0.27493592596314342</v>
      </c>
      <c r="K2758" s="76">
        <v>5576435427.499217</v>
      </c>
      <c r="L2758" s="76">
        <v>0</v>
      </c>
      <c r="M2758" s="76">
        <v>419226966279.40112</v>
      </c>
      <c r="N2758" s="76">
        <v>44603795591.189758</v>
      </c>
      <c r="O2758" s="76">
        <v>21482.58137941192</v>
      </c>
      <c r="P2758" s="46">
        <v>318963.0210019782</v>
      </c>
      <c r="Q2758" s="46">
        <v>182118.81608201022</v>
      </c>
      <c r="R2758" s="76">
        <v>1348116935744.9561</v>
      </c>
      <c r="S2758" s="56">
        <v>0.57969014585210354</v>
      </c>
      <c r="T2758" s="56">
        <v>0.3491400992388205</v>
      </c>
      <c r="U2758" s="46">
        <v>17.659193355223206</v>
      </c>
      <c r="V2758" s="76">
        <v>8997356311923.5312</v>
      </c>
      <c r="W2758" s="84">
        <v>2838.3802530162616</v>
      </c>
      <c r="X2758" s="82">
        <v>4.1975434260576414E-2</v>
      </c>
      <c r="Y2758" s="476">
        <v>2.0000000000000001E-4</v>
      </c>
    </row>
    <row r="2759" spans="1:25" x14ac:dyDescent="0.2">
      <c r="A2759" s="475">
        <v>2755</v>
      </c>
      <c r="B2759" s="56">
        <v>0.47042829480171844</v>
      </c>
      <c r="C2759" s="46">
        <v>8409.1823998283107</v>
      </c>
      <c r="D2759" s="56">
        <v>1.1913593549367056</v>
      </c>
      <c r="E2759" s="56">
        <v>0.27807527530441134</v>
      </c>
      <c r="F2759" s="250">
        <v>2025.62</v>
      </c>
      <c r="G2759" s="76">
        <v>143831581790.28751</v>
      </c>
      <c r="H2759" s="46">
        <v>31271089.909140579</v>
      </c>
      <c r="I2759" s="76">
        <v>661520628927.50867</v>
      </c>
      <c r="J2759" s="56">
        <v>0.34057634576410589</v>
      </c>
      <c r="K2759" s="76">
        <v>9502484132.865942</v>
      </c>
      <c r="L2759" s="76">
        <v>7378774368.2041435</v>
      </c>
      <c r="M2759" s="76">
        <v>87622882163.484207</v>
      </c>
      <c r="N2759" s="76">
        <v>3231371504.8122544</v>
      </c>
      <c r="O2759" s="76">
        <v>28433.550890852006</v>
      </c>
      <c r="P2759" s="46">
        <v>79081.72616256398</v>
      </c>
      <c r="Q2759" s="46">
        <v>14333.681540640997</v>
      </c>
      <c r="R2759" s="76">
        <v>920816579365.21484</v>
      </c>
      <c r="S2759" s="56">
        <v>0.46610931930118799</v>
      </c>
      <c r="T2759" s="56">
        <v>0.38539763834541663</v>
      </c>
      <c r="U2759" s="46">
        <v>15.381736815957353</v>
      </c>
      <c r="V2759" s="76">
        <v>5893869150001.2891</v>
      </c>
      <c r="W2759" s="84">
        <v>1860.3581402612374</v>
      </c>
      <c r="X2759" s="82">
        <v>4.8368975791314377E-2</v>
      </c>
      <c r="Y2759" s="476">
        <v>2.0000000000000001E-4</v>
      </c>
    </row>
    <row r="2760" spans="1:25" x14ac:dyDescent="0.2">
      <c r="A2760" s="475">
        <v>2756</v>
      </c>
      <c r="B2760" s="56">
        <v>0.47761270204992295</v>
      </c>
      <c r="C2760" s="46">
        <v>3436.0034938381073</v>
      </c>
      <c r="D2760" s="56">
        <v>0.76335128103784855</v>
      </c>
      <c r="E2760" s="56">
        <v>0.63353499178498029</v>
      </c>
      <c r="F2760" s="250">
        <v>2024.81</v>
      </c>
      <c r="G2760" s="76">
        <v>377086744556.84271</v>
      </c>
      <c r="H2760" s="46">
        <v>19343196.845481172</v>
      </c>
      <c r="I2760" s="76">
        <v>471477875287.41296</v>
      </c>
      <c r="J2760" s="56">
        <v>0.35530652657770534</v>
      </c>
      <c r="K2760" s="76">
        <v>7671475691.6260853</v>
      </c>
      <c r="L2760" s="76">
        <v>0</v>
      </c>
      <c r="M2760" s="76">
        <v>262505485662.10474</v>
      </c>
      <c r="N2760" s="76">
        <v>40657835535.55912</v>
      </c>
      <c r="O2760" s="76">
        <v>24181.908298511116</v>
      </c>
      <c r="P2760" s="46">
        <v>300848.78170134098</v>
      </c>
      <c r="Q2760" s="46">
        <v>169963.81477087061</v>
      </c>
      <c r="R2760" s="76">
        <v>1175375625240.9663</v>
      </c>
      <c r="S2760" s="56">
        <v>0.59716705295336636</v>
      </c>
      <c r="T2760" s="56">
        <v>0.41032370971722149</v>
      </c>
      <c r="U2760" s="46">
        <v>17.678971472871165</v>
      </c>
      <c r="V2760" s="76">
        <v>9263837525314.6758</v>
      </c>
      <c r="W2760" s="84">
        <v>2923.6259753854215</v>
      </c>
      <c r="X2760" s="82">
        <v>4.1835963926285191E-2</v>
      </c>
      <c r="Y2760" s="476">
        <v>2.0000000000000001E-4</v>
      </c>
    </row>
    <row r="2761" spans="1:25" x14ac:dyDescent="0.2">
      <c r="A2761" s="475">
        <v>2757</v>
      </c>
      <c r="B2761" s="56">
        <v>0.62287563028011239</v>
      </c>
      <c r="C2761" s="46">
        <v>3116.3928303990688</v>
      </c>
      <c r="D2761" s="56">
        <v>0.54372697181116636</v>
      </c>
      <c r="E2761" s="56">
        <v>0.39498599695917352</v>
      </c>
      <c r="F2761" s="250">
        <v>2024.48</v>
      </c>
      <c r="G2761" s="76">
        <v>199835297281.48593</v>
      </c>
      <c r="H2761" s="46">
        <v>11170774.271613413</v>
      </c>
      <c r="I2761" s="76">
        <v>257043736551.85846</v>
      </c>
      <c r="J2761" s="56">
        <v>0.22022084304132683</v>
      </c>
      <c r="K2761" s="76">
        <v>4113321945.6014843</v>
      </c>
      <c r="L2761" s="76">
        <v>0</v>
      </c>
      <c r="M2761" s="76">
        <v>159998416056.07565</v>
      </c>
      <c r="N2761" s="76">
        <v>41954176875.800819</v>
      </c>
      <c r="O2761" s="76">
        <v>29821.422483498169</v>
      </c>
      <c r="P2761" s="46">
        <v>290881.09811201878</v>
      </c>
      <c r="Q2761" s="46">
        <v>167581.62267828069</v>
      </c>
      <c r="R2761" s="76">
        <v>715958991664.72461</v>
      </c>
      <c r="S2761" s="56">
        <v>0.55687027028188396</v>
      </c>
      <c r="T2761" s="56">
        <v>0.34201440869086253</v>
      </c>
      <c r="U2761" s="46">
        <v>17.882147957433119</v>
      </c>
      <c r="V2761" s="76">
        <v>4774281645185.6924</v>
      </c>
      <c r="W2761" s="84">
        <v>1506.971667241934</v>
      </c>
      <c r="X2761" s="82">
        <v>4.1221615050098852E-2</v>
      </c>
      <c r="Y2761" s="476">
        <v>2.0000000000000001E-4</v>
      </c>
    </row>
    <row r="2762" spans="1:25" x14ac:dyDescent="0.2">
      <c r="A2762" s="475">
        <v>2758</v>
      </c>
      <c r="B2762" s="56">
        <v>0.51027881563676025</v>
      </c>
      <c r="C2762" s="46">
        <v>3893.6897531994582</v>
      </c>
      <c r="D2762" s="56">
        <v>0.74135409109810768</v>
      </c>
      <c r="E2762" s="56">
        <v>0.49701519261229782</v>
      </c>
      <c r="F2762" s="250">
        <v>2027.09</v>
      </c>
      <c r="G2762" s="76">
        <v>101460530096.45695</v>
      </c>
      <c r="H2762" s="46">
        <v>17965446.356961381</v>
      </c>
      <c r="I2762" s="76">
        <v>418032984167.22321</v>
      </c>
      <c r="J2762" s="56">
        <v>0.26834952253270028</v>
      </c>
      <c r="K2762" s="76">
        <v>36941141657.986412</v>
      </c>
      <c r="L2762" s="76">
        <v>116901778043.93248</v>
      </c>
      <c r="M2762" s="76">
        <v>0</v>
      </c>
      <c r="N2762" s="76">
        <v>48939004376.850639</v>
      </c>
      <c r="O2762" s="76">
        <v>41891.906073090249</v>
      </c>
      <c r="P2762" s="46">
        <v>326493.72826984862</v>
      </c>
      <c r="Q2762" s="46">
        <v>189917.91928217383</v>
      </c>
      <c r="R2762" s="76">
        <v>695219700202.79749</v>
      </c>
      <c r="S2762" s="56">
        <v>0.42484221667952321</v>
      </c>
      <c r="T2762" s="56">
        <v>0.26554111302221589</v>
      </c>
      <c r="U2762" s="46">
        <v>15.971830677525579</v>
      </c>
      <c r="V2762" s="76">
        <v>3296798294238.292</v>
      </c>
      <c r="W2762" s="84">
        <v>1040.4858452396347</v>
      </c>
      <c r="X2762" s="82">
        <v>4.512655179484848E-2</v>
      </c>
      <c r="Y2762" s="476">
        <v>2.0000000000000001E-4</v>
      </c>
    </row>
    <row r="2763" spans="1:25" x14ac:dyDescent="0.2">
      <c r="A2763" s="475">
        <v>2759</v>
      </c>
      <c r="B2763" s="56">
        <v>0.47296961504785878</v>
      </c>
      <c r="C2763" s="46">
        <v>5984.61576013375</v>
      </c>
      <c r="D2763" s="56">
        <v>0.58684831431802564</v>
      </c>
      <c r="E2763" s="56">
        <v>0.62173783066650379</v>
      </c>
      <c r="F2763" s="250">
        <v>2023.75</v>
      </c>
      <c r="G2763" s="76">
        <v>239617291277.74753</v>
      </c>
      <c r="H2763" s="46">
        <v>11834180.49432379</v>
      </c>
      <c r="I2763" s="76">
        <v>293296855683.60156</v>
      </c>
      <c r="J2763" s="56">
        <v>0.35321654803897762</v>
      </c>
      <c r="K2763" s="76">
        <v>6786171346.7789946</v>
      </c>
      <c r="L2763" s="76">
        <v>0</v>
      </c>
      <c r="M2763" s="76">
        <v>263741147193.46701</v>
      </c>
      <c r="N2763" s="76">
        <v>22289377611.564964</v>
      </c>
      <c r="O2763" s="76">
        <v>28861.99203267767</v>
      </c>
      <c r="P2763" s="46">
        <v>207605.01851360919</v>
      </c>
      <c r="Q2763" s="46">
        <v>104623.5160337463</v>
      </c>
      <c r="R2763" s="76">
        <v>829007728907.17615</v>
      </c>
      <c r="S2763" s="56">
        <v>0.62322319466116094</v>
      </c>
      <c r="T2763" s="56">
        <v>0.39688849858390918</v>
      </c>
      <c r="U2763" s="46">
        <v>17.34269258748915</v>
      </c>
      <c r="V2763" s="76">
        <v>6331375838608.624</v>
      </c>
      <c r="W2763" s="84">
        <v>1999.0003441345787</v>
      </c>
      <c r="X2763" s="82">
        <v>4.1817401647010276E-2</v>
      </c>
      <c r="Y2763" s="476">
        <v>2.0000000000000001E-4</v>
      </c>
    </row>
    <row r="2764" spans="1:25" x14ac:dyDescent="0.2">
      <c r="A2764" s="475">
        <v>2760</v>
      </c>
      <c r="B2764" s="56">
        <v>0.48134400610944084</v>
      </c>
      <c r="C2764" s="46">
        <v>1500</v>
      </c>
      <c r="D2764" s="56">
        <v>0.58833631378187956</v>
      </c>
      <c r="E2764" s="56">
        <v>0.56915267863293484</v>
      </c>
      <c r="F2764" s="250">
        <v>2026.63</v>
      </c>
      <c r="G2764" s="76">
        <v>93442490843.049667</v>
      </c>
      <c r="H2764" s="46">
        <v>12785072.139428651</v>
      </c>
      <c r="I2764" s="76">
        <v>414600720247.03912</v>
      </c>
      <c r="J2764" s="56">
        <v>0.38394651745017783</v>
      </c>
      <c r="K2764" s="76">
        <v>13693030858.74823</v>
      </c>
      <c r="L2764" s="76">
        <v>21908453783.109646</v>
      </c>
      <c r="M2764" s="76">
        <v>21789312857.451748</v>
      </c>
      <c r="N2764" s="76">
        <v>84127983561.568649</v>
      </c>
      <c r="O2764" s="76">
        <v>19258.576686281784</v>
      </c>
      <c r="P2764" s="46">
        <v>437520.74950583372</v>
      </c>
      <c r="Q2764" s="46">
        <v>280671.27911911206</v>
      </c>
      <c r="R2764" s="76">
        <v>710318958887.91748</v>
      </c>
      <c r="S2764" s="56">
        <v>0.47768054054534531</v>
      </c>
      <c r="T2764" s="56">
        <v>0.32017896731043421</v>
      </c>
      <c r="U2764" s="46">
        <v>15.403145555966137</v>
      </c>
      <c r="V2764" s="76">
        <v>3957505994477.1567</v>
      </c>
      <c r="W2764" s="84">
        <v>1249.2358956513563</v>
      </c>
      <c r="X2764" s="82">
        <v>4.6033440493183309E-2</v>
      </c>
      <c r="Y2764" s="476">
        <v>2.0000000000000001E-4</v>
      </c>
    </row>
    <row r="2765" spans="1:25" x14ac:dyDescent="0.2">
      <c r="A2765" s="475">
        <v>2761</v>
      </c>
      <c r="B2765" s="56">
        <v>0.5169423324875323</v>
      </c>
      <c r="C2765" s="46">
        <v>6083.6546064565709</v>
      </c>
      <c r="D2765" s="56">
        <v>0.45630177617454765</v>
      </c>
      <c r="E2765" s="56">
        <v>0.56457227890510864</v>
      </c>
      <c r="F2765" s="250">
        <v>2023.75</v>
      </c>
      <c r="G2765" s="76">
        <v>417232056300.81659</v>
      </c>
      <c r="H2765" s="46">
        <v>8280862.098683849</v>
      </c>
      <c r="I2765" s="76">
        <v>235465809184.07657</v>
      </c>
      <c r="J2765" s="56">
        <v>0.36275513930295122</v>
      </c>
      <c r="K2765" s="76">
        <v>9738031333.9808464</v>
      </c>
      <c r="L2765" s="76">
        <v>0</v>
      </c>
      <c r="M2765" s="76">
        <v>396636941587.27417</v>
      </c>
      <c r="N2765" s="76">
        <v>18827200264.986031</v>
      </c>
      <c r="O2765" s="76">
        <v>29401.467561721442</v>
      </c>
      <c r="P2765" s="46">
        <v>171991.5144325404</v>
      </c>
      <c r="Q2765" s="46">
        <v>81420.607274750902</v>
      </c>
      <c r="R2765" s="76">
        <v>909861894942.16138</v>
      </c>
      <c r="S2765" s="56">
        <v>0.67168771486536094</v>
      </c>
      <c r="T2765" s="56">
        <v>0.52871152594566195</v>
      </c>
      <c r="U2765" s="46">
        <v>18.175669064021928</v>
      </c>
      <c r="V2765" s="76">
        <v>9715848896222.207</v>
      </c>
      <c r="W2765" s="84">
        <v>3065.4795569993084</v>
      </c>
      <c r="X2765" s="82">
        <v>3.9634812594303521E-2</v>
      </c>
      <c r="Y2765" s="476">
        <v>2.0000000000000001E-4</v>
      </c>
    </row>
    <row r="2766" spans="1:25" x14ac:dyDescent="0.2">
      <c r="A2766" s="475">
        <v>2762</v>
      </c>
      <c r="B2766" s="56">
        <v>0.36454675889174071</v>
      </c>
      <c r="C2766" s="46">
        <v>3154.4360077781566</v>
      </c>
      <c r="D2766" s="56">
        <v>0.77188436874657995</v>
      </c>
      <c r="E2766" s="56">
        <v>0.44385000047055828</v>
      </c>
      <c r="F2766" s="250">
        <v>2025.03</v>
      </c>
      <c r="G2766" s="76">
        <v>86584733430.330276</v>
      </c>
      <c r="H2766" s="46">
        <v>18992081.482190862</v>
      </c>
      <c r="I2766" s="76">
        <v>505577884678.64417</v>
      </c>
      <c r="J2766" s="56">
        <v>0.3111706284932223</v>
      </c>
      <c r="K2766" s="76">
        <v>16414445049.229088</v>
      </c>
      <c r="L2766" s="76">
        <v>18062586500.943829</v>
      </c>
      <c r="M2766" s="76">
        <v>71744910016.594666</v>
      </c>
      <c r="N2766" s="76">
        <v>32321821433.812447</v>
      </c>
      <c r="O2766" s="76">
        <v>23495.104331295774</v>
      </c>
      <c r="P2766" s="46">
        <v>223979.16516073848</v>
      </c>
      <c r="Q2766" s="46">
        <v>112991.22533993926</v>
      </c>
      <c r="R2766" s="76">
        <v>756900813278.06165</v>
      </c>
      <c r="S2766" s="56">
        <v>0.43734930796632038</v>
      </c>
      <c r="T2766" s="56">
        <v>0.28906787170096104</v>
      </c>
      <c r="U2766" s="46">
        <v>15.313145736294757</v>
      </c>
      <c r="V2766" s="76">
        <v>3900652210738.2642</v>
      </c>
      <c r="W2766" s="84">
        <v>1230.5609473340578</v>
      </c>
      <c r="X2766" s="82">
        <v>4.5033158721311042E-2</v>
      </c>
      <c r="Y2766" s="476">
        <v>2.0000000000000001E-4</v>
      </c>
    </row>
    <row r="2767" spans="1:25" x14ac:dyDescent="0.2">
      <c r="A2767" s="475">
        <v>2763</v>
      </c>
      <c r="B2767" s="56">
        <v>0.51023895173941902</v>
      </c>
      <c r="C2767" s="46">
        <v>1500</v>
      </c>
      <c r="D2767" s="56">
        <v>0.96137197625622062</v>
      </c>
      <c r="E2767" s="56">
        <v>0.46543104278182462</v>
      </c>
      <c r="F2767" s="250">
        <v>2025.98</v>
      </c>
      <c r="G2767" s="76">
        <v>217829418637.89526</v>
      </c>
      <c r="H2767" s="46">
        <v>30996068.156847343</v>
      </c>
      <c r="I2767" s="76">
        <v>535160474432.44067</v>
      </c>
      <c r="J2767" s="56">
        <v>0.24019241028844096</v>
      </c>
      <c r="K2767" s="76">
        <v>31184962103.183197</v>
      </c>
      <c r="L2767" s="76">
        <v>81196727982.138733</v>
      </c>
      <c r="M2767" s="76">
        <v>159025206962.45724</v>
      </c>
      <c r="N2767" s="76">
        <v>45310385158.552429</v>
      </c>
      <c r="O2767" s="76">
        <v>32902.448288247928</v>
      </c>
      <c r="P2767" s="46">
        <v>353505.14378822618</v>
      </c>
      <c r="Q2767" s="46">
        <v>205170.92745488355</v>
      </c>
      <c r="R2767" s="76">
        <v>1242036306868.4033</v>
      </c>
      <c r="S2767" s="56">
        <v>0.5281414796777697</v>
      </c>
      <c r="T2767" s="56">
        <v>0.24531849970915157</v>
      </c>
      <c r="U2767" s="46">
        <v>17.183766966552977</v>
      </c>
      <c r="V2767" s="76">
        <v>5814862848096.7441</v>
      </c>
      <c r="W2767" s="84">
        <v>1835.2721314164123</v>
      </c>
      <c r="X2767" s="82">
        <v>4.2182815726873227E-2</v>
      </c>
      <c r="Y2767" s="476">
        <v>2.0000000000000001E-4</v>
      </c>
    </row>
    <row r="2768" spans="1:25" x14ac:dyDescent="0.2">
      <c r="A2768" s="475">
        <v>2764</v>
      </c>
      <c r="B2768" s="56">
        <v>0.6387188709260806</v>
      </c>
      <c r="C2768" s="46">
        <v>2484.3754824069001</v>
      </c>
      <c r="D2768" s="56">
        <v>0.75274645016351238</v>
      </c>
      <c r="E2768" s="56">
        <v>0.31862267614217576</v>
      </c>
      <c r="F2768" s="250">
        <v>2024.84</v>
      </c>
      <c r="G2768" s="76">
        <v>231964347073.3866</v>
      </c>
      <c r="H2768" s="46">
        <v>18747278.13821508</v>
      </c>
      <c r="I2768" s="76">
        <v>420509236203.53217</v>
      </c>
      <c r="J2768" s="56">
        <v>0.29633484993129555</v>
      </c>
      <c r="K2768" s="76">
        <v>14796133731.136724</v>
      </c>
      <c r="L2768" s="76">
        <v>485150936.00144225</v>
      </c>
      <c r="M2768" s="76">
        <v>195848542997.74969</v>
      </c>
      <c r="N2768" s="76">
        <v>78527609616.80278</v>
      </c>
      <c r="O2768" s="76">
        <v>39778.858987744119</v>
      </c>
      <c r="P2768" s="46">
        <v>503781.45037589606</v>
      </c>
      <c r="Q2768" s="46">
        <v>328208.97883345978</v>
      </c>
      <c r="R2768" s="76">
        <v>985602140196.10376</v>
      </c>
      <c r="S2768" s="56">
        <v>0.53222529297067589</v>
      </c>
      <c r="T2768" s="56">
        <v>0.33232211144851148</v>
      </c>
      <c r="U2768" s="46">
        <v>17.216092038756038</v>
      </c>
      <c r="V2768" s="76">
        <v>6219686237952.792</v>
      </c>
      <c r="W2768" s="84">
        <v>1963.535323993279</v>
      </c>
      <c r="X2768" s="82">
        <v>4.2389764130790084E-2</v>
      </c>
      <c r="Y2768" s="476">
        <v>2.0000000000000001E-4</v>
      </c>
    </row>
    <row r="2769" spans="1:25" x14ac:dyDescent="0.2">
      <c r="A2769" s="475">
        <v>2765</v>
      </c>
      <c r="B2769" s="56">
        <v>0.6960252782036902</v>
      </c>
      <c r="C2769" s="46">
        <v>3109.0773608725158</v>
      </c>
      <c r="D2769" s="56">
        <v>1.143163323090703</v>
      </c>
      <c r="E2769" s="56">
        <v>0.48802466384411891</v>
      </c>
      <c r="F2769" s="250">
        <v>2025.33</v>
      </c>
      <c r="G2769" s="76">
        <v>179093835541.94025</v>
      </c>
      <c r="H2769" s="46">
        <v>40292765.00181625</v>
      </c>
      <c r="I2769" s="76">
        <v>727762489685.125</v>
      </c>
      <c r="J2769" s="56">
        <v>0.14681593487754196</v>
      </c>
      <c r="K2769" s="76">
        <v>30689551703.992363</v>
      </c>
      <c r="L2769" s="76">
        <v>62290949494.967049</v>
      </c>
      <c r="M2769" s="76">
        <v>117531506392.94652</v>
      </c>
      <c r="N2769" s="76">
        <v>123829736025.5955</v>
      </c>
      <c r="O2769" s="76">
        <v>26058.954796027487</v>
      </c>
      <c r="P2769" s="46">
        <v>682020.99834719556</v>
      </c>
      <c r="Q2769" s="46">
        <v>458140.72799934389</v>
      </c>
      <c r="R2769" s="76">
        <v>1252054216073.0422</v>
      </c>
      <c r="S2769" s="56">
        <v>0.3611865372517461</v>
      </c>
      <c r="T2769" s="56">
        <v>0.19804972027741161</v>
      </c>
      <c r="U2769" s="46">
        <v>17.106644793774304</v>
      </c>
      <c r="V2769" s="76">
        <v>4640839846228.7383</v>
      </c>
      <c r="W2769" s="84">
        <v>1464.7579855804488</v>
      </c>
      <c r="X2769" s="82">
        <v>4.3525908200664119E-2</v>
      </c>
      <c r="Y2769" s="476">
        <v>2.0000000000000001E-4</v>
      </c>
    </row>
    <row r="2770" spans="1:25" x14ac:dyDescent="0.2">
      <c r="A2770" s="475">
        <v>2766</v>
      </c>
      <c r="B2770" s="56">
        <v>0.44425120368012638</v>
      </c>
      <c r="C2770" s="46">
        <v>5730.666958196447</v>
      </c>
      <c r="D2770" s="56">
        <v>0.95744534894348809</v>
      </c>
      <c r="E2770" s="56">
        <v>0.47540033811635085</v>
      </c>
      <c r="F2770" s="250">
        <v>2024.44</v>
      </c>
      <c r="G2770" s="76">
        <v>163546359125.70993</v>
      </c>
      <c r="H2770" s="46">
        <v>27213333.476660565</v>
      </c>
      <c r="I2770" s="76">
        <v>525399344082.3457</v>
      </c>
      <c r="J2770" s="56">
        <v>0.10658624400914407</v>
      </c>
      <c r="K2770" s="76">
        <v>15327823061.253048</v>
      </c>
      <c r="L2770" s="76">
        <v>10795212241.0193</v>
      </c>
      <c r="M2770" s="76">
        <v>153578278654.8342</v>
      </c>
      <c r="N2770" s="76">
        <v>44074527552.160225</v>
      </c>
      <c r="O2770" s="76">
        <v>33781.098005330372</v>
      </c>
      <c r="P2770" s="46">
        <v>290000.85977868648</v>
      </c>
      <c r="Q2770" s="46">
        <v>157622.541786291</v>
      </c>
      <c r="R2770" s="76">
        <v>973935720695.73291</v>
      </c>
      <c r="S2770" s="56">
        <v>0.39389242530443425</v>
      </c>
      <c r="T2770" s="56">
        <v>0.20055374402410558</v>
      </c>
      <c r="U2770" s="46">
        <v>17.922924693664495</v>
      </c>
      <c r="V2770" s="76">
        <v>3795646753952.3965</v>
      </c>
      <c r="W2770" s="84">
        <v>1198.0279800183425</v>
      </c>
      <c r="X2770" s="82">
        <v>4.1266644968089114E-2</v>
      </c>
      <c r="Y2770" s="476">
        <v>2.0000000000000001E-4</v>
      </c>
    </row>
    <row r="2771" spans="1:25" x14ac:dyDescent="0.2">
      <c r="A2771" s="475">
        <v>2767</v>
      </c>
      <c r="B2771" s="56">
        <v>0.52338939849787125</v>
      </c>
      <c r="C2771" s="46">
        <v>5641.1237620649099</v>
      </c>
      <c r="D2771" s="56">
        <v>0.76951919609142128</v>
      </c>
      <c r="E2771" s="56">
        <v>0.48360801930343694</v>
      </c>
      <c r="F2771" s="250">
        <v>2025.65</v>
      </c>
      <c r="G2771" s="76">
        <v>157213413895.39133</v>
      </c>
      <c r="H2771" s="46">
        <v>18691612.006567482</v>
      </c>
      <c r="I2771" s="76">
        <v>468061163558.15118</v>
      </c>
      <c r="J2771" s="56">
        <v>0.27540860598902051</v>
      </c>
      <c r="K2771" s="76">
        <v>17270886934.218891</v>
      </c>
      <c r="L2771" s="76">
        <v>3675329928.6678009</v>
      </c>
      <c r="M2771" s="76">
        <v>146673577137.91501</v>
      </c>
      <c r="N2771" s="76">
        <v>53316033901.267838</v>
      </c>
      <c r="O2771" s="76">
        <v>28062.531241839813</v>
      </c>
      <c r="P2771" s="46">
        <v>330159.1526565348</v>
      </c>
      <c r="Q2771" s="46">
        <v>192026.81155192558</v>
      </c>
      <c r="R2771" s="76">
        <v>970797645320.37732</v>
      </c>
      <c r="S2771" s="56">
        <v>0.51283722956389988</v>
      </c>
      <c r="T2771" s="56">
        <v>0.24347124540898474</v>
      </c>
      <c r="U2771" s="46">
        <v>16.865016594872447</v>
      </c>
      <c r="V2771" s="76">
        <v>4381898051851.0737</v>
      </c>
      <c r="W2771" s="84">
        <v>1383.4939874189477</v>
      </c>
      <c r="X2771" s="82">
        <v>4.3276479857365657E-2</v>
      </c>
      <c r="Y2771" s="476">
        <v>2.0000000000000001E-4</v>
      </c>
    </row>
    <row r="2772" spans="1:25" x14ac:dyDescent="0.2">
      <c r="A2772" s="475">
        <v>2768</v>
      </c>
      <c r="B2772" s="56">
        <v>0.59336373043190149</v>
      </c>
      <c r="C2772" s="46">
        <v>5332.7714050935301</v>
      </c>
      <c r="D2772" s="56">
        <v>0.80476707549706805</v>
      </c>
      <c r="E2772" s="56">
        <v>0.41566452406408289</v>
      </c>
      <c r="F2772" s="250">
        <v>2025.01</v>
      </c>
      <c r="G2772" s="76">
        <v>185783756695.80554</v>
      </c>
      <c r="H2772" s="46">
        <v>19615179.270788282</v>
      </c>
      <c r="I2772" s="76">
        <v>412213633655.62744</v>
      </c>
      <c r="J2772" s="56">
        <v>0.26564797910874083</v>
      </c>
      <c r="K2772" s="76">
        <v>8431025576.4276657</v>
      </c>
      <c r="L2772" s="76">
        <v>6691049202.5715866</v>
      </c>
      <c r="M2772" s="76">
        <v>142929570628.92242</v>
      </c>
      <c r="N2772" s="76">
        <v>32339449880.880363</v>
      </c>
      <c r="O2772" s="76">
        <v>24976.629776395563</v>
      </c>
      <c r="P2772" s="46">
        <v>262411.00403346756</v>
      </c>
      <c r="Q2772" s="46">
        <v>140403.31414567732</v>
      </c>
      <c r="R2772" s="76">
        <v>858560832073.58337</v>
      </c>
      <c r="S2772" s="56">
        <v>0.51839158216120895</v>
      </c>
      <c r="T2772" s="56">
        <v>0.30183087654081003</v>
      </c>
      <c r="U2772" s="46">
        <v>17.26437428086097</v>
      </c>
      <c r="V2772" s="76">
        <v>4866034049951.7051</v>
      </c>
      <c r="W2772" s="84">
        <v>1536.6330773180853</v>
      </c>
      <c r="X2772" s="82">
        <v>4.2290503675381633E-2</v>
      </c>
      <c r="Y2772" s="476">
        <v>2.0000000000000001E-4</v>
      </c>
    </row>
    <row r="2773" spans="1:25" x14ac:dyDescent="0.2">
      <c r="A2773" s="475">
        <v>2769</v>
      </c>
      <c r="B2773" s="56">
        <v>0.47985826385590941</v>
      </c>
      <c r="C2773" s="46">
        <v>5011.0431102247385</v>
      </c>
      <c r="D2773" s="56">
        <v>0.70420669630301957</v>
      </c>
      <c r="E2773" s="56">
        <v>0.36563436175813385</v>
      </c>
      <c r="F2773" s="250">
        <v>2023.97</v>
      </c>
      <c r="G2773" s="76">
        <v>259915239669.27875</v>
      </c>
      <c r="H2773" s="46">
        <v>15716659.580066361</v>
      </c>
      <c r="I2773" s="76">
        <v>435452119452.23175</v>
      </c>
      <c r="J2773" s="56">
        <v>0.32693092468258389</v>
      </c>
      <c r="K2773" s="76">
        <v>7128106141.0598907</v>
      </c>
      <c r="L2773" s="76">
        <v>0</v>
      </c>
      <c r="M2773" s="76">
        <v>316392261991.79327</v>
      </c>
      <c r="N2773" s="76">
        <v>98567348120.976639</v>
      </c>
      <c r="O2773" s="76">
        <v>34712.200968927958</v>
      </c>
      <c r="P2773" s="46">
        <v>535596.02144157491</v>
      </c>
      <c r="Q2773" s="46">
        <v>355298.30650470109</v>
      </c>
      <c r="R2773" s="76">
        <v>1143147321579.4102</v>
      </c>
      <c r="S2773" s="56">
        <v>0.56920856545629306</v>
      </c>
      <c r="T2773" s="56">
        <v>0.31544301903644628</v>
      </c>
      <c r="U2773" s="46">
        <v>17.301426639165307</v>
      </c>
      <c r="V2773" s="76">
        <v>6871662205222.2959</v>
      </c>
      <c r="W2773" s="84">
        <v>2166.6549612834215</v>
      </c>
      <c r="X2773" s="82">
        <v>4.2203942539321235E-2</v>
      </c>
      <c r="Y2773" s="476">
        <v>2.0000000000000001E-4</v>
      </c>
    </row>
    <row r="2774" spans="1:25" x14ac:dyDescent="0.2">
      <c r="A2774" s="475">
        <v>2770</v>
      </c>
      <c r="B2774" s="56">
        <v>0.64048970824036799</v>
      </c>
      <c r="C2774" s="46">
        <v>6509.6969399420668</v>
      </c>
      <c r="D2774" s="56">
        <v>0.72101681138916252</v>
      </c>
      <c r="E2774" s="56">
        <v>0.39390650076829742</v>
      </c>
      <c r="F2774" s="250">
        <v>2024.18</v>
      </c>
      <c r="G2774" s="76">
        <v>320634261860.43127</v>
      </c>
      <c r="H2774" s="46">
        <v>16205905.176806409</v>
      </c>
      <c r="I2774" s="76">
        <v>406245191581.29047</v>
      </c>
      <c r="J2774" s="56">
        <v>0.24714482644295233</v>
      </c>
      <c r="K2774" s="76">
        <v>11130760953.739325</v>
      </c>
      <c r="L2774" s="76">
        <v>0</v>
      </c>
      <c r="M2774" s="76">
        <v>200171011817.28439</v>
      </c>
      <c r="N2774" s="76">
        <v>22361961827.24007</v>
      </c>
      <c r="O2774" s="76">
        <v>34441.001747116694</v>
      </c>
      <c r="P2774" s="46">
        <v>175251.19785307365</v>
      </c>
      <c r="Q2774" s="46">
        <v>79299.979789302713</v>
      </c>
      <c r="R2774" s="76">
        <v>923120776943.4447</v>
      </c>
      <c r="S2774" s="56">
        <v>0.53785055534122872</v>
      </c>
      <c r="T2774" s="56">
        <v>0.43816340784500279</v>
      </c>
      <c r="U2774" s="46">
        <v>17.725338625566952</v>
      </c>
      <c r="V2774" s="76">
        <v>7828598453950.6123</v>
      </c>
      <c r="W2774" s="84">
        <v>2468.6078203979196</v>
      </c>
      <c r="X2774" s="82">
        <v>4.1575378938787946E-2</v>
      </c>
      <c r="Y2774" s="476">
        <v>2.0000000000000001E-4</v>
      </c>
    </row>
    <row r="2775" spans="1:25" x14ac:dyDescent="0.2">
      <c r="A2775" s="475">
        <v>2771</v>
      </c>
      <c r="B2775" s="56">
        <v>0.48267933245315819</v>
      </c>
      <c r="C2775" s="46">
        <v>3262.1520893233228</v>
      </c>
      <c r="D2775" s="56">
        <v>1.0033529978932227</v>
      </c>
      <c r="E2775" s="56">
        <v>0.63883057761315098</v>
      </c>
      <c r="F2775" s="250">
        <v>2023.75</v>
      </c>
      <c r="G2775" s="76">
        <v>366292386511.08185</v>
      </c>
      <c r="H2775" s="46">
        <v>31346832.805484623</v>
      </c>
      <c r="I2775" s="76">
        <v>574972594485.39319</v>
      </c>
      <c r="J2775" s="56">
        <v>0.17738472551385065</v>
      </c>
      <c r="K2775" s="76">
        <v>8501476709.4538565</v>
      </c>
      <c r="L2775" s="76">
        <v>0</v>
      </c>
      <c r="M2775" s="76">
        <v>350691551796.53027</v>
      </c>
      <c r="N2775" s="76">
        <v>49085699055.697937</v>
      </c>
      <c r="O2775" s="76">
        <v>28618.555964708074</v>
      </c>
      <c r="P2775" s="46">
        <v>340521.39694696176</v>
      </c>
      <c r="Q2775" s="46">
        <v>194366.88817746472</v>
      </c>
      <c r="R2775" s="76">
        <v>1383750124429.9248</v>
      </c>
      <c r="S2775" s="56">
        <v>0.51841789621436751</v>
      </c>
      <c r="T2775" s="56">
        <v>0.30916218461111322</v>
      </c>
      <c r="U2775" s="46">
        <v>18.112521218481486</v>
      </c>
      <c r="V2775" s="76">
        <v>8399212869668.6904</v>
      </c>
      <c r="W2775" s="84">
        <v>2650.8529999917446</v>
      </c>
      <c r="X2775" s="82">
        <v>4.0745676312661502E-2</v>
      </c>
      <c r="Y2775" s="476">
        <v>2.0000000000000001E-4</v>
      </c>
    </row>
    <row r="2776" spans="1:25" x14ac:dyDescent="0.2">
      <c r="A2776" s="475">
        <v>2772</v>
      </c>
      <c r="B2776" s="56">
        <v>0.56902119490147152</v>
      </c>
      <c r="C2776" s="46">
        <v>4673.099906159654</v>
      </c>
      <c r="D2776" s="56">
        <v>1.0858623254110371</v>
      </c>
      <c r="E2776" s="56">
        <v>0.61774190784957705</v>
      </c>
      <c r="F2776" s="250">
        <v>2025.59</v>
      </c>
      <c r="G2776" s="76">
        <v>205912521163.13049</v>
      </c>
      <c r="H2776" s="46">
        <v>35515169.091982514</v>
      </c>
      <c r="I2776" s="76">
        <v>798326084248.50696</v>
      </c>
      <c r="J2776" s="56">
        <v>0.3604863650749498</v>
      </c>
      <c r="K2776" s="76">
        <v>46160455940.107422</v>
      </c>
      <c r="L2776" s="76">
        <v>122047729996.41971</v>
      </c>
      <c r="M2776" s="76">
        <v>91068452426.960617</v>
      </c>
      <c r="N2776" s="76">
        <v>59780866861.422615</v>
      </c>
      <c r="O2776" s="76">
        <v>40832.838796015421</v>
      </c>
      <c r="P2776" s="46">
        <v>410816.88063958182</v>
      </c>
      <c r="Q2776" s="46">
        <v>245874.06371766655</v>
      </c>
      <c r="R2776" s="76">
        <v>1375337053537.2236</v>
      </c>
      <c r="S2776" s="56">
        <v>0.50335066680946705</v>
      </c>
      <c r="T2776" s="56">
        <v>0.34044615100751752</v>
      </c>
      <c r="U2776" s="46">
        <v>15.55986031314294</v>
      </c>
      <c r="V2776" s="76">
        <v>8003035011907.5127</v>
      </c>
      <c r="W2776" s="84">
        <v>2525.7959431926279</v>
      </c>
      <c r="X2776" s="82">
        <v>4.6611851269248536E-2</v>
      </c>
      <c r="Y2776" s="476">
        <v>2.0000000000000001E-4</v>
      </c>
    </row>
    <row r="2777" spans="1:25" x14ac:dyDescent="0.2">
      <c r="A2777" s="475">
        <v>2773</v>
      </c>
      <c r="B2777" s="56">
        <v>0.42232426353414521</v>
      </c>
      <c r="C2777" s="46">
        <v>3937.1143736139875</v>
      </c>
      <c r="D2777" s="56">
        <v>1.3148827792604125</v>
      </c>
      <c r="E2777" s="56">
        <v>0.43900362407196764</v>
      </c>
      <c r="F2777" s="250">
        <v>2026.9</v>
      </c>
      <c r="G2777" s="76">
        <v>119844319480.94991</v>
      </c>
      <c r="H2777" s="46">
        <v>13369127.62668621</v>
      </c>
      <c r="I2777" s="76">
        <v>290745038710.21436</v>
      </c>
      <c r="J2777" s="56">
        <v>2.6144649090720895E-2</v>
      </c>
      <c r="K2777" s="76">
        <v>25677280012.814766</v>
      </c>
      <c r="L2777" s="76">
        <v>92491352286.080322</v>
      </c>
      <c r="M2777" s="76">
        <v>134826658467.36018</v>
      </c>
      <c r="N2777" s="76">
        <v>5084673174.5417109</v>
      </c>
      <c r="O2777" s="76">
        <v>28628.109635712732</v>
      </c>
      <c r="P2777" s="46">
        <v>82313.593036569131</v>
      </c>
      <c r="Q2777" s="46">
        <v>15141.648259142285</v>
      </c>
      <c r="R2777" s="76">
        <v>611470984807.41748</v>
      </c>
      <c r="S2777" s="56">
        <v>0.41035486535399168</v>
      </c>
      <c r="T2777" s="56">
        <v>0.18862342307844077</v>
      </c>
      <c r="U2777" s="46">
        <v>21.610822255767584</v>
      </c>
      <c r="V2777" s="76">
        <v>2645433860103.7954</v>
      </c>
      <c r="W2777" s="84">
        <v>834.84361728421732</v>
      </c>
      <c r="X2777" s="82">
        <v>3.5272012691945347E-2</v>
      </c>
      <c r="Y2777" s="476">
        <v>2.0000000000000001E-4</v>
      </c>
    </row>
    <row r="2778" spans="1:25" x14ac:dyDescent="0.2">
      <c r="A2778" s="475">
        <v>2774</v>
      </c>
      <c r="B2778" s="56">
        <v>0.38457702368944857</v>
      </c>
      <c r="C2778" s="46">
        <v>5136.7516898257481</v>
      </c>
      <c r="D2778" s="56">
        <v>0.88105390339320677</v>
      </c>
      <c r="E2778" s="56">
        <v>0.63078805111934666</v>
      </c>
      <c r="F2778" s="250">
        <v>2025.41</v>
      </c>
      <c r="G2778" s="76">
        <v>206359152839.57944</v>
      </c>
      <c r="H2778" s="46">
        <v>23823319.648089163</v>
      </c>
      <c r="I2778" s="76">
        <v>432659201221.48871</v>
      </c>
      <c r="J2778" s="56">
        <v>0.12923856539324152</v>
      </c>
      <c r="K2778" s="76">
        <v>25542290550.153946</v>
      </c>
      <c r="L2778" s="76">
        <v>113589089323.02013</v>
      </c>
      <c r="M2778" s="76">
        <v>123947084702.79471</v>
      </c>
      <c r="N2778" s="76">
        <v>25477789359.964268</v>
      </c>
      <c r="O2778" s="76">
        <v>45000</v>
      </c>
      <c r="P2778" s="46">
        <v>212136.09402408081</v>
      </c>
      <c r="Q2778" s="46">
        <v>102556.69113503621</v>
      </c>
      <c r="R2778" s="76">
        <v>935640719699.43811</v>
      </c>
      <c r="S2778" s="56">
        <v>0.46123674043192586</v>
      </c>
      <c r="T2778" s="56">
        <v>0.26187602397937948</v>
      </c>
      <c r="U2778" s="46">
        <v>17.936548478887502</v>
      </c>
      <c r="V2778" s="76">
        <v>4759699317351.334</v>
      </c>
      <c r="W2778" s="84">
        <v>1499.9519062633376</v>
      </c>
      <c r="X2778" s="82">
        <v>4.183436266290598E-2</v>
      </c>
      <c r="Y2778" s="476">
        <v>2.0000000000000001E-4</v>
      </c>
    </row>
    <row r="2779" spans="1:25" x14ac:dyDescent="0.2">
      <c r="A2779" s="475">
        <v>2775</v>
      </c>
      <c r="B2779" s="56">
        <v>0.61491920057165872</v>
      </c>
      <c r="C2779" s="46">
        <v>4028.8488922456181</v>
      </c>
      <c r="D2779" s="56">
        <v>1.2796868915649036</v>
      </c>
      <c r="E2779" s="56">
        <v>0.5667356636868468</v>
      </c>
      <c r="F2779" s="250">
        <v>2025.26</v>
      </c>
      <c r="G2779" s="76">
        <v>355774593511.6662</v>
      </c>
      <c r="H2779" s="46">
        <v>51062669.568752304</v>
      </c>
      <c r="I2779" s="76">
        <v>832296248574.88562</v>
      </c>
      <c r="J2779" s="56">
        <v>6.4505514398682684E-2</v>
      </c>
      <c r="K2779" s="76">
        <v>49595002443.939407</v>
      </c>
      <c r="L2779" s="76">
        <v>101645075098.54045</v>
      </c>
      <c r="M2779" s="76">
        <v>181735031521.21216</v>
      </c>
      <c r="N2779" s="76">
        <v>113477272282.19922</v>
      </c>
      <c r="O2779" s="76">
        <v>35309.750727633014</v>
      </c>
      <c r="P2779" s="46">
        <v>626848.64018614113</v>
      </c>
      <c r="Q2779" s="46">
        <v>409477.86261694384</v>
      </c>
      <c r="R2779" s="76">
        <v>1576829798221.9287</v>
      </c>
      <c r="S2779" s="56">
        <v>0.36219319310287112</v>
      </c>
      <c r="T2779" s="56">
        <v>0.19704479050207954</v>
      </c>
      <c r="U2779" s="46">
        <v>22.68092503546135</v>
      </c>
      <c r="V2779" s="76">
        <v>7463913031536.1426</v>
      </c>
      <c r="W2779" s="84">
        <v>2354.756667101356</v>
      </c>
      <c r="X2779" s="82">
        <v>3.3410071713015202E-2</v>
      </c>
      <c r="Y2779" s="476">
        <v>2.0000000000000001E-4</v>
      </c>
    </row>
    <row r="2780" spans="1:25" x14ac:dyDescent="0.2">
      <c r="A2780" s="475">
        <v>2776</v>
      </c>
      <c r="B2780" s="56">
        <v>0.61217331653908724</v>
      </c>
      <c r="C2780" s="46">
        <v>6095.8897484345789</v>
      </c>
      <c r="D2780" s="56">
        <v>1.1827254635173088</v>
      </c>
      <c r="E2780" s="56">
        <v>0.24998094323005091</v>
      </c>
      <c r="F2780" s="250">
        <v>2023.75</v>
      </c>
      <c r="G2780" s="76">
        <v>283247539255.65991</v>
      </c>
      <c r="H2780" s="46">
        <v>30787842.580522202</v>
      </c>
      <c r="I2780" s="76">
        <v>659406001560.21167</v>
      </c>
      <c r="J2780" s="56">
        <v>0.22758570243492549</v>
      </c>
      <c r="K2780" s="76">
        <v>19089848291.626572</v>
      </c>
      <c r="L2780" s="76">
        <v>0</v>
      </c>
      <c r="M2780" s="76">
        <v>319413634028.65631</v>
      </c>
      <c r="N2780" s="76">
        <v>5349094134.9239311</v>
      </c>
      <c r="O2780" s="76">
        <v>32143.402771185276</v>
      </c>
      <c r="P2780" s="46">
        <v>74142.191366170533</v>
      </c>
      <c r="Q2780" s="46">
        <v>19656.595683085263</v>
      </c>
      <c r="R2780" s="76">
        <v>1384718349192.4038</v>
      </c>
      <c r="S2780" s="56">
        <v>0.52064668740120212</v>
      </c>
      <c r="T2780" s="56">
        <v>0.26564215641800448</v>
      </c>
      <c r="U2780" s="46">
        <v>17.547051302252239</v>
      </c>
      <c r="V2780" s="76">
        <v>6933809686841.7178</v>
      </c>
      <c r="W2780" s="84">
        <v>2185.3887353966998</v>
      </c>
      <c r="X2780" s="82">
        <v>4.3047098592054744E-2</v>
      </c>
      <c r="Y2780" s="476">
        <v>2.0000000000000001E-4</v>
      </c>
    </row>
    <row r="2781" spans="1:25" x14ac:dyDescent="0.2">
      <c r="A2781" s="475">
        <v>2777</v>
      </c>
      <c r="B2781" s="56">
        <v>0.54731767633359296</v>
      </c>
      <c r="C2781" s="46">
        <v>4692.4319096295922</v>
      </c>
      <c r="D2781" s="56">
        <v>0.36864586643902919</v>
      </c>
      <c r="E2781" s="56">
        <v>0.47601199810521527</v>
      </c>
      <c r="F2781" s="250">
        <v>2023.83</v>
      </c>
      <c r="G2781" s="76">
        <v>250702500648.14484</v>
      </c>
      <c r="H2781" s="46">
        <v>6577376.2511290507</v>
      </c>
      <c r="I2781" s="76">
        <v>190240643766.93576</v>
      </c>
      <c r="J2781" s="56">
        <v>0.36474805460238724</v>
      </c>
      <c r="K2781" s="76">
        <v>4966435487.1681767</v>
      </c>
      <c r="L2781" s="76">
        <v>0</v>
      </c>
      <c r="M2781" s="76">
        <v>256389711145.28415</v>
      </c>
      <c r="N2781" s="76">
        <v>16521062837.215696</v>
      </c>
      <c r="O2781" s="76">
        <v>27749.465192190441</v>
      </c>
      <c r="P2781" s="46">
        <v>183565.39297855072</v>
      </c>
      <c r="Q2781" s="46">
        <v>73242.86880753802</v>
      </c>
      <c r="R2781" s="76">
        <v>662780648405.79236</v>
      </c>
      <c r="S2781" s="56">
        <v>0.65695982723180546</v>
      </c>
      <c r="T2781" s="56">
        <v>0.45546636327500323</v>
      </c>
      <c r="U2781" s="46">
        <v>17.961203617265898</v>
      </c>
      <c r="V2781" s="76">
        <v>6045732696862.7305</v>
      </c>
      <c r="W2781" s="84">
        <v>1903.7662629860997</v>
      </c>
      <c r="X2781" s="82">
        <v>4.0096897259017772E-2</v>
      </c>
      <c r="Y2781" s="476">
        <v>2.0000000000000001E-4</v>
      </c>
    </row>
    <row r="2782" spans="1:25" x14ac:dyDescent="0.2">
      <c r="A2782" s="475">
        <v>2778</v>
      </c>
      <c r="B2782" s="56">
        <v>0.52541635821465882</v>
      </c>
      <c r="C2782" s="46">
        <v>5510.9251577204077</v>
      </c>
      <c r="D2782" s="56">
        <v>0.90116770736686735</v>
      </c>
      <c r="E2782" s="56">
        <v>0.43474362204676431</v>
      </c>
      <c r="F2782" s="250">
        <v>2024.62</v>
      </c>
      <c r="G2782" s="76">
        <v>388163578935.11371</v>
      </c>
      <c r="H2782" s="46">
        <v>25393657.562527865</v>
      </c>
      <c r="I2782" s="76">
        <v>621275348249.67725</v>
      </c>
      <c r="J2782" s="56">
        <v>0.27753679939286724</v>
      </c>
      <c r="K2782" s="76">
        <v>9299823467.9496441</v>
      </c>
      <c r="L2782" s="76">
        <v>2499190228.0394659</v>
      </c>
      <c r="M2782" s="76">
        <v>328587411208.34497</v>
      </c>
      <c r="N2782" s="76">
        <v>87828316367.876205</v>
      </c>
      <c r="O2782" s="76">
        <v>14828.06659326049</v>
      </c>
      <c r="P2782" s="46">
        <v>483817.36309642211</v>
      </c>
      <c r="Q2782" s="46">
        <v>307781.76274139178</v>
      </c>
      <c r="R2782" s="76">
        <v>1465661581433.1416</v>
      </c>
      <c r="S2782" s="56">
        <v>0.54173210567847752</v>
      </c>
      <c r="T2782" s="56">
        <v>0.35246647114975899</v>
      </c>
      <c r="U2782" s="46">
        <v>17.482821187407442</v>
      </c>
      <c r="V2782" s="76">
        <v>9840258865380.166</v>
      </c>
      <c r="W2782" s="84">
        <v>3105.3808163234639</v>
      </c>
      <c r="X2782" s="82">
        <v>4.2127209501454169E-2</v>
      </c>
      <c r="Y2782" s="476">
        <v>2.0000000000000001E-4</v>
      </c>
    </row>
    <row r="2783" spans="1:25" x14ac:dyDescent="0.2">
      <c r="A2783" s="475">
        <v>2779</v>
      </c>
      <c r="B2783" s="56">
        <v>0.50349168852601167</v>
      </c>
      <c r="C2783" s="46">
        <v>2900.1413023280561</v>
      </c>
      <c r="D2783" s="56">
        <v>0.73640977124074158</v>
      </c>
      <c r="E2783" s="56">
        <v>0.36458696269670504</v>
      </c>
      <c r="F2783" s="250">
        <v>2023.94</v>
      </c>
      <c r="G2783" s="76">
        <v>337076856715.71387</v>
      </c>
      <c r="H2783" s="46">
        <v>17756464.067256965</v>
      </c>
      <c r="I2783" s="76">
        <v>486695991882.86499</v>
      </c>
      <c r="J2783" s="56">
        <v>0.34625645520532766</v>
      </c>
      <c r="K2783" s="76">
        <v>16392441857.052391</v>
      </c>
      <c r="L2783" s="76">
        <v>0</v>
      </c>
      <c r="M2783" s="76">
        <v>284630473353.39349</v>
      </c>
      <c r="N2783" s="76">
        <v>87949498843.705841</v>
      </c>
      <c r="O2783" s="76">
        <v>17299.150876368767</v>
      </c>
      <c r="P2783" s="46">
        <v>492335.90817410417</v>
      </c>
      <c r="Q2783" s="46">
        <v>319607.12429812422</v>
      </c>
      <c r="R2783" s="76">
        <v>1180965910301.5217</v>
      </c>
      <c r="S2783" s="56">
        <v>0.56901097054802385</v>
      </c>
      <c r="T2783" s="56">
        <v>0.42333455255934271</v>
      </c>
      <c r="U2783" s="46">
        <v>17.00867867724887</v>
      </c>
      <c r="V2783" s="76">
        <v>9533359323315.2617</v>
      </c>
      <c r="W2783" s="84">
        <v>3008.8139402974239</v>
      </c>
      <c r="X2783" s="82">
        <v>4.19850984906045E-2</v>
      </c>
      <c r="Y2783" s="476">
        <v>2.0000000000000001E-4</v>
      </c>
    </row>
    <row r="2784" spans="1:25" x14ac:dyDescent="0.2">
      <c r="A2784" s="475">
        <v>2780</v>
      </c>
      <c r="B2784" s="56">
        <v>0.60272349527018432</v>
      </c>
      <c r="C2784" s="46">
        <v>3969.818648399722</v>
      </c>
      <c r="D2784" s="56">
        <v>0.65341635592244962</v>
      </c>
      <c r="E2784" s="56">
        <v>0.23462073273098591</v>
      </c>
      <c r="F2784" s="250">
        <v>2024.96</v>
      </c>
      <c r="G2784" s="76">
        <v>70896025423.598038</v>
      </c>
      <c r="H2784" s="46">
        <v>14516525.640008677</v>
      </c>
      <c r="I2784" s="76">
        <v>391161770261.88641</v>
      </c>
      <c r="J2784" s="56">
        <v>0.36677229051276106</v>
      </c>
      <c r="K2784" s="76">
        <v>11019984604.992712</v>
      </c>
      <c r="L2784" s="76">
        <v>0</v>
      </c>
      <c r="M2784" s="76">
        <v>93996306200.186676</v>
      </c>
      <c r="N2784" s="76">
        <v>42617911939.448883</v>
      </c>
      <c r="O2784" s="76">
        <v>32804.841663388346</v>
      </c>
      <c r="P2784" s="46">
        <v>301049.37127698399</v>
      </c>
      <c r="Q2784" s="46">
        <v>172678.87335231103</v>
      </c>
      <c r="R2784" s="76">
        <v>652605682232.25269</v>
      </c>
      <c r="S2784" s="56">
        <v>0.49491318465091005</v>
      </c>
      <c r="T2784" s="56">
        <v>0.25905867206919625</v>
      </c>
      <c r="U2784" s="46">
        <v>15.428666481868172</v>
      </c>
      <c r="V2784" s="76">
        <v>2966258607871.8457</v>
      </c>
      <c r="W2784" s="84">
        <v>936.21287880106922</v>
      </c>
      <c r="X2784" s="82">
        <v>4.6201094243191056E-2</v>
      </c>
      <c r="Y2784" s="476">
        <v>2.0000000000000001E-4</v>
      </c>
    </row>
    <row r="2785" spans="1:25" x14ac:dyDescent="0.2">
      <c r="A2785" s="475">
        <v>2781</v>
      </c>
      <c r="B2785" s="56">
        <v>0.57174641847776486</v>
      </c>
      <c r="C2785" s="46">
        <v>4059.1429756176549</v>
      </c>
      <c r="D2785" s="56">
        <v>1.0688464080321831</v>
      </c>
      <c r="E2785" s="56">
        <v>0.10188362654710104</v>
      </c>
      <c r="F2785" s="250">
        <v>2023.85</v>
      </c>
      <c r="G2785" s="76">
        <v>533449200599.60571</v>
      </c>
      <c r="H2785" s="46">
        <v>34523034.59934672</v>
      </c>
      <c r="I2785" s="76">
        <v>718796653314.86011</v>
      </c>
      <c r="J2785" s="56">
        <v>0.31456639853971025</v>
      </c>
      <c r="K2785" s="76">
        <v>17063018518.798101</v>
      </c>
      <c r="L2785" s="76">
        <v>0</v>
      </c>
      <c r="M2785" s="76">
        <v>752141049236.89331</v>
      </c>
      <c r="N2785" s="76">
        <v>46601641768.402817</v>
      </c>
      <c r="O2785" s="76">
        <v>32706.398036588325</v>
      </c>
      <c r="P2785" s="46">
        <v>341163.60206962714</v>
      </c>
      <c r="Q2785" s="46">
        <v>193362.41814782235</v>
      </c>
      <c r="R2785" s="76">
        <v>2465117164995.4321</v>
      </c>
      <c r="S2785" s="56">
        <v>0.6438459487302568</v>
      </c>
      <c r="T2785" s="56">
        <v>0.28475741550370937</v>
      </c>
      <c r="U2785" s="46">
        <v>17.534642695845616</v>
      </c>
      <c r="V2785" s="76">
        <v>13261942706135.893</v>
      </c>
      <c r="W2785" s="84">
        <v>4186.8575526509976</v>
      </c>
      <c r="X2785" s="82">
        <v>4.2211069567419865E-2</v>
      </c>
      <c r="Y2785" s="476">
        <v>2.0000000000000001E-4</v>
      </c>
    </row>
    <row r="2786" spans="1:25" x14ac:dyDescent="0.2">
      <c r="A2786" s="475">
        <v>2782</v>
      </c>
      <c r="B2786" s="56">
        <v>0.48932908336767339</v>
      </c>
      <c r="C2786" s="46">
        <v>3344.93146595301</v>
      </c>
      <c r="D2786" s="56">
        <v>0.77936978884863295</v>
      </c>
      <c r="E2786" s="56">
        <v>0.41128092827508783</v>
      </c>
      <c r="F2786" s="250">
        <v>2023.75</v>
      </c>
      <c r="G2786" s="76">
        <v>620598682023.34595</v>
      </c>
      <c r="H2786" s="46">
        <v>19218110.709848125</v>
      </c>
      <c r="I2786" s="76">
        <v>457898017818.1134</v>
      </c>
      <c r="J2786" s="56">
        <v>0.29721444842546307</v>
      </c>
      <c r="K2786" s="76">
        <v>7103557583.8369226</v>
      </c>
      <c r="L2786" s="76">
        <v>0</v>
      </c>
      <c r="M2786" s="76">
        <v>455329966873.01538</v>
      </c>
      <c r="N2786" s="76">
        <v>66340977299.516365</v>
      </c>
      <c r="O2786" s="76">
        <v>25220.275433139504</v>
      </c>
      <c r="P2786" s="46">
        <v>416666.76982713147</v>
      </c>
      <c r="Q2786" s="46">
        <v>258580.08442391714</v>
      </c>
      <c r="R2786" s="76">
        <v>1389914115814.6379</v>
      </c>
      <c r="S2786" s="56">
        <v>0.60379629735727214</v>
      </c>
      <c r="T2786" s="56">
        <v>0.52148808243050548</v>
      </c>
      <c r="U2786" s="46">
        <v>18.121321125799877</v>
      </c>
      <c r="V2786" s="76">
        <v>14468222285497.281</v>
      </c>
      <c r="W2786" s="84">
        <v>4567.1749589032652</v>
      </c>
      <c r="X2786" s="82">
        <v>4.0142921930715066E-2</v>
      </c>
      <c r="Y2786" s="476">
        <v>2.0000000000000001E-4</v>
      </c>
    </row>
    <row r="2787" spans="1:25" x14ac:dyDescent="0.2">
      <c r="A2787" s="475">
        <v>2783</v>
      </c>
      <c r="B2787" s="56">
        <v>0.57125002543335401</v>
      </c>
      <c r="C2787" s="46">
        <v>1500</v>
      </c>
      <c r="D2787" s="56">
        <v>1.076007444452924</v>
      </c>
      <c r="E2787" s="56">
        <v>0.52271493920395373</v>
      </c>
      <c r="F2787" s="250">
        <v>2028.53</v>
      </c>
      <c r="G2787" s="76">
        <v>60122604003.058075</v>
      </c>
      <c r="H2787" s="46">
        <v>37785542.486165695</v>
      </c>
      <c r="I2787" s="76">
        <v>817756559161.08411</v>
      </c>
      <c r="J2787" s="56">
        <v>0.22135823191043968</v>
      </c>
      <c r="K2787" s="76">
        <v>45242060258.263687</v>
      </c>
      <c r="L2787" s="76">
        <v>97319797711.260757</v>
      </c>
      <c r="M2787" s="76">
        <v>0</v>
      </c>
      <c r="N2787" s="76">
        <v>117479477671.27794</v>
      </c>
      <c r="O2787" s="76">
        <v>20359.672769742312</v>
      </c>
      <c r="P2787" s="46">
        <v>602236.11168907909</v>
      </c>
      <c r="Q2787" s="46">
        <v>396367.00733583968</v>
      </c>
      <c r="R2787" s="76">
        <v>1077797894801.8865</v>
      </c>
      <c r="S2787" s="56">
        <v>0.28828346985252512</v>
      </c>
      <c r="T2787" s="56">
        <v>0.17634426282776305</v>
      </c>
      <c r="U2787" s="46">
        <v>14.462649920267321</v>
      </c>
      <c r="V2787" s="76">
        <v>3180930898807.6533</v>
      </c>
      <c r="W2787" s="84">
        <v>1004.3613803878935</v>
      </c>
      <c r="X2787" s="82">
        <v>4.8026514952383179E-2</v>
      </c>
      <c r="Y2787" s="476">
        <v>2.0000000000000001E-4</v>
      </c>
    </row>
    <row r="2788" spans="1:25" x14ac:dyDescent="0.2">
      <c r="A2788" s="475">
        <v>2784</v>
      </c>
      <c r="B2788" s="56">
        <v>0.37593239235028786</v>
      </c>
      <c r="C2788" s="46">
        <v>7787.8214861363194</v>
      </c>
      <c r="D2788" s="56">
        <v>1.0157790742202089</v>
      </c>
      <c r="E2788" s="56">
        <v>0.7</v>
      </c>
      <c r="F2788" s="250">
        <v>2025.81</v>
      </c>
      <c r="G2788" s="76">
        <v>166351775011.97119</v>
      </c>
      <c r="H2788" s="46">
        <v>30566895.944476347</v>
      </c>
      <c r="I2788" s="76">
        <v>795343564368.11523</v>
      </c>
      <c r="J2788" s="56">
        <v>0.28584709525718743</v>
      </c>
      <c r="K2788" s="76">
        <v>34576735796.323059</v>
      </c>
      <c r="L2788" s="76">
        <v>15593935518.142965</v>
      </c>
      <c r="M2788" s="76">
        <v>177792529822.55829</v>
      </c>
      <c r="N2788" s="76">
        <v>115002466295.28589</v>
      </c>
      <c r="O2788" s="76">
        <v>18026.810393239411</v>
      </c>
      <c r="P2788" s="46">
        <v>573447.92409621668</v>
      </c>
      <c r="Q2788" s="46">
        <v>375331.93070756685</v>
      </c>
      <c r="R2788" s="76">
        <v>1486299562248.6143</v>
      </c>
      <c r="S2788" s="56">
        <v>0.47604308203452356</v>
      </c>
      <c r="T2788" s="56">
        <v>0.25808999614108713</v>
      </c>
      <c r="U2788" s="46">
        <v>15.450367686963935</v>
      </c>
      <c r="V2788" s="76">
        <v>6389168351678.1133</v>
      </c>
      <c r="W2788" s="84">
        <v>2012.6633220834497</v>
      </c>
      <c r="X2788" s="82">
        <v>4.8200181036026336E-2</v>
      </c>
      <c r="Y2788" s="476">
        <v>2.0000000000000001E-4</v>
      </c>
    </row>
    <row r="2789" spans="1:25" x14ac:dyDescent="0.2">
      <c r="A2789" s="475">
        <v>2785</v>
      </c>
      <c r="B2789" s="56">
        <v>0.55124331124024006</v>
      </c>
      <c r="C2789" s="46">
        <v>1500</v>
      </c>
      <c r="D2789" s="56">
        <v>0.90194855400759377</v>
      </c>
      <c r="E2789" s="56">
        <v>0.37718825840049786</v>
      </c>
      <c r="F2789" s="250">
        <v>2025.18</v>
      </c>
      <c r="G2789" s="76">
        <v>109443966557.00308</v>
      </c>
      <c r="H2789" s="46">
        <v>25854607.431022607</v>
      </c>
      <c r="I2789" s="76">
        <v>389989455835.60449</v>
      </c>
      <c r="J2789" s="56">
        <v>-9.5983627152316675E-2</v>
      </c>
      <c r="K2789" s="76">
        <v>14349426151.821228</v>
      </c>
      <c r="L2789" s="76">
        <v>31940889886.227596</v>
      </c>
      <c r="M2789" s="76">
        <v>175209701001.83624</v>
      </c>
      <c r="N2789" s="76">
        <v>31042079754.110485</v>
      </c>
      <c r="O2789" s="76">
        <v>44254.180427171741</v>
      </c>
      <c r="P2789" s="46">
        <v>228990.80290987508</v>
      </c>
      <c r="Q2789" s="46">
        <v>114209.56508765082</v>
      </c>
      <c r="R2789" s="76">
        <v>945528711367.03015</v>
      </c>
      <c r="S2789" s="56">
        <v>0.40630429738064078</v>
      </c>
      <c r="T2789" s="56">
        <v>5.7653361579581529E-2</v>
      </c>
      <c r="U2789" s="46">
        <v>43.163766542423062</v>
      </c>
      <c r="V2789" s="76">
        <v>2497184057766.874</v>
      </c>
      <c r="W2789" s="84">
        <v>786.08218249149536</v>
      </c>
      <c r="X2789" s="82">
        <v>1.759851099163898E-2</v>
      </c>
      <c r="Y2789" s="476">
        <v>2.0000000000000001E-4</v>
      </c>
    </row>
    <row r="2790" spans="1:25" x14ac:dyDescent="0.2">
      <c r="A2790" s="475">
        <v>2786</v>
      </c>
      <c r="B2790" s="56">
        <v>0.58771847626531637</v>
      </c>
      <c r="C2790" s="46">
        <v>4647.982474280956</v>
      </c>
      <c r="D2790" s="56">
        <v>0.50560086586183262</v>
      </c>
      <c r="E2790" s="56">
        <v>6.6021441958946603E-2</v>
      </c>
      <c r="F2790" s="250">
        <v>2025.08</v>
      </c>
      <c r="G2790" s="76">
        <v>73224027420.907654</v>
      </c>
      <c r="H2790" s="46">
        <v>9553483.5157982744</v>
      </c>
      <c r="I2790" s="76">
        <v>283387293813.18256</v>
      </c>
      <c r="J2790" s="56">
        <v>0.31439667579879704</v>
      </c>
      <c r="K2790" s="76">
        <v>19435498876.518253</v>
      </c>
      <c r="L2790" s="76">
        <v>4562533408.9408646</v>
      </c>
      <c r="M2790" s="76">
        <v>74418153128.750702</v>
      </c>
      <c r="N2790" s="76">
        <v>34951898145.243912</v>
      </c>
      <c r="O2790" s="76">
        <v>31145.084983650064</v>
      </c>
      <c r="P2790" s="46">
        <v>230329.86514342099</v>
      </c>
      <c r="Q2790" s="46">
        <v>122905.01278134291</v>
      </c>
      <c r="R2790" s="76">
        <v>485885710100.04535</v>
      </c>
      <c r="S2790" s="56">
        <v>0.45558852975935143</v>
      </c>
      <c r="T2790" s="56">
        <v>0.30825928698663074</v>
      </c>
      <c r="U2790" s="46">
        <v>15.803430266575857</v>
      </c>
      <c r="V2790" s="76">
        <v>2709204494813.7266</v>
      </c>
      <c r="W2790" s="84">
        <v>855.31319377704347</v>
      </c>
      <c r="X2790" s="82">
        <v>4.4699282464257209E-2</v>
      </c>
      <c r="Y2790" s="476">
        <v>2.0000000000000001E-4</v>
      </c>
    </row>
    <row r="2791" spans="1:25" x14ac:dyDescent="0.2">
      <c r="A2791" s="475">
        <v>2787</v>
      </c>
      <c r="B2791" s="56">
        <v>0.47813118530328813</v>
      </c>
      <c r="C2791" s="46">
        <v>3076.6194031071627</v>
      </c>
      <c r="D2791" s="56">
        <v>1.287525011237177</v>
      </c>
      <c r="E2791" s="56">
        <v>0.65989027607708295</v>
      </c>
      <c r="F2791" s="250">
        <v>2024.53</v>
      </c>
      <c r="G2791" s="76">
        <v>394000849382.8338</v>
      </c>
      <c r="H2791" s="46">
        <v>53152017.48129379</v>
      </c>
      <c r="I2791" s="76">
        <v>729603731285.26636</v>
      </c>
      <c r="J2791" s="56">
        <v>9.3944059165922966E-2</v>
      </c>
      <c r="K2791" s="76">
        <v>12879880991.545755</v>
      </c>
      <c r="L2791" s="76">
        <v>0</v>
      </c>
      <c r="M2791" s="76">
        <v>302730473465.65369</v>
      </c>
      <c r="N2791" s="76">
        <v>17063930933.448135</v>
      </c>
      <c r="O2791" s="76">
        <v>13888.691101197002</v>
      </c>
      <c r="P2791" s="46">
        <v>169479.64276554022</v>
      </c>
      <c r="Q2791" s="46">
        <v>73616.275042654132</v>
      </c>
      <c r="R2791" s="76">
        <v>1537490769400.6624</v>
      </c>
      <c r="S2791" s="56">
        <v>0.45577966206759402</v>
      </c>
      <c r="T2791" s="56">
        <v>0.27215431933727413</v>
      </c>
      <c r="U2791" s="46">
        <v>18.707911577885653</v>
      </c>
      <c r="V2791" s="76">
        <v>8439529590427.1094</v>
      </c>
      <c r="W2791" s="84">
        <v>2663.9356373276978</v>
      </c>
      <c r="X2791" s="82">
        <v>3.9978056881283308E-2</v>
      </c>
      <c r="Y2791" s="476">
        <v>2.0000000000000001E-4</v>
      </c>
    </row>
    <row r="2792" spans="1:25" x14ac:dyDescent="0.2">
      <c r="A2792" s="475">
        <v>2788</v>
      </c>
      <c r="B2792" s="56">
        <v>0.31795802486216246</v>
      </c>
      <c r="C2792" s="46">
        <v>6186.9333587344017</v>
      </c>
      <c r="D2792" s="56">
        <v>0.27057868952977843</v>
      </c>
      <c r="E2792" s="56">
        <v>0.37696660732254239</v>
      </c>
      <c r="F2792" s="250">
        <v>2023.82</v>
      </c>
      <c r="G2792" s="76">
        <v>105889628570.93582</v>
      </c>
      <c r="H2792" s="46">
        <v>4320700.8770360546</v>
      </c>
      <c r="I2792" s="76">
        <v>217680578937.65213</v>
      </c>
      <c r="J2792" s="56">
        <v>0.31795802486216251</v>
      </c>
      <c r="K2792" s="76">
        <v>3502914573.7149653</v>
      </c>
      <c r="L2792" s="76">
        <v>0</v>
      </c>
      <c r="M2792" s="76">
        <v>198887314834.40112</v>
      </c>
      <c r="N2792" s="76">
        <v>123839766535.10574</v>
      </c>
      <c r="O2792" s="76">
        <v>34984.358595009013</v>
      </c>
      <c r="P2792" s="46">
        <v>843258.23139114189</v>
      </c>
      <c r="Q2792" s="46">
        <v>531605.3548168632</v>
      </c>
      <c r="R2792" s="76">
        <v>713991813483.00684</v>
      </c>
      <c r="S2792" s="56">
        <v>0.55092838280767142</v>
      </c>
      <c r="T2792" s="56">
        <v>0.23795402253249609</v>
      </c>
      <c r="U2792" s="46">
        <v>16.712143677744049</v>
      </c>
      <c r="V2792" s="76">
        <v>3250782288326.2583</v>
      </c>
      <c r="W2792" s="84">
        <v>1025.8536922455858</v>
      </c>
      <c r="X2792" s="82">
        <v>4.2010010425373744E-2</v>
      </c>
      <c r="Y2792" s="476">
        <v>2.0000000000000001E-4</v>
      </c>
    </row>
    <row r="2793" spans="1:25" x14ac:dyDescent="0.2">
      <c r="A2793" s="475">
        <v>2789</v>
      </c>
      <c r="B2793" s="56">
        <v>0.33713583697866201</v>
      </c>
      <c r="C2793" s="46">
        <v>3292.7791260215463</v>
      </c>
      <c r="D2793" s="56">
        <v>0.8899148434064974</v>
      </c>
      <c r="E2793" s="56">
        <v>0.31727805069194936</v>
      </c>
      <c r="F2793" s="250">
        <v>2024.37</v>
      </c>
      <c r="G2793" s="76">
        <v>419904227989.89526</v>
      </c>
      <c r="H2793" s="46">
        <v>24847186.508531157</v>
      </c>
      <c r="I2793" s="76">
        <v>448175681768.47809</v>
      </c>
      <c r="J2793" s="56">
        <v>4.8894085871917459E-2</v>
      </c>
      <c r="K2793" s="76">
        <v>21070499824.804447</v>
      </c>
      <c r="L2793" s="76">
        <v>0</v>
      </c>
      <c r="M2793" s="76">
        <v>340490560657.47559</v>
      </c>
      <c r="N2793" s="76">
        <v>146944269781.43021</v>
      </c>
      <c r="O2793" s="76">
        <v>29812.190517183994</v>
      </c>
      <c r="P2793" s="46">
        <v>758827.25457178743</v>
      </c>
      <c r="Q2793" s="46">
        <v>530017.87697719724</v>
      </c>
      <c r="R2793" s="76">
        <v>1443487236145.9167</v>
      </c>
      <c r="S2793" s="56">
        <v>0.50059180020183147</v>
      </c>
      <c r="T2793" s="56">
        <v>0.25317287124137583</v>
      </c>
      <c r="U2793" s="46">
        <v>21.33053158900492</v>
      </c>
      <c r="V2793" s="76">
        <v>8380317344047.9736</v>
      </c>
      <c r="W2793" s="84">
        <v>2645.0293580930397</v>
      </c>
      <c r="X2793" s="82">
        <v>3.5153733395447702E-2</v>
      </c>
      <c r="Y2793" s="476">
        <v>2.0000000000000001E-4</v>
      </c>
    </row>
    <row r="2794" spans="1:25" x14ac:dyDescent="0.2">
      <c r="A2794" s="475">
        <v>2790</v>
      </c>
      <c r="B2794" s="56">
        <v>0.64110677935875082</v>
      </c>
      <c r="C2794" s="46">
        <v>5775.6221097449543</v>
      </c>
      <c r="D2794" s="56">
        <v>0.5234982828566741</v>
      </c>
      <c r="E2794" s="56">
        <v>0.34759897307620274</v>
      </c>
      <c r="F2794" s="250">
        <v>2027.19</v>
      </c>
      <c r="G2794" s="76">
        <v>88791775180.174072</v>
      </c>
      <c r="H2794" s="46">
        <v>10442674.833334584</v>
      </c>
      <c r="I2794" s="76">
        <v>348185988966.49152</v>
      </c>
      <c r="J2794" s="56">
        <v>0.41139995038129074</v>
      </c>
      <c r="K2794" s="76">
        <v>44342395045.260658</v>
      </c>
      <c r="L2794" s="76">
        <v>112090752977.93509</v>
      </c>
      <c r="M2794" s="76">
        <v>0</v>
      </c>
      <c r="N2794" s="76">
        <v>116959975235.40065</v>
      </c>
      <c r="O2794" s="76">
        <v>29300.801835751037</v>
      </c>
      <c r="P2794" s="46">
        <v>615922.1852393673</v>
      </c>
      <c r="Q2794" s="46">
        <v>427258.04724759527</v>
      </c>
      <c r="R2794" s="76">
        <v>662734784084.15112</v>
      </c>
      <c r="S2794" s="56">
        <v>0.47004397614358667</v>
      </c>
      <c r="T2794" s="56">
        <v>0.36846925086424637</v>
      </c>
      <c r="U2794" s="46">
        <v>14.878217029552211</v>
      </c>
      <c r="V2794" s="76">
        <v>4138850534132.0361</v>
      </c>
      <c r="W2794" s="84">
        <v>1306.7928898939751</v>
      </c>
      <c r="X2794" s="82">
        <v>4.7635289727073087E-2</v>
      </c>
      <c r="Y2794" s="476">
        <v>2.0000000000000001E-4</v>
      </c>
    </row>
    <row r="2795" spans="1:25" x14ac:dyDescent="0.2">
      <c r="A2795" s="475">
        <v>2791</v>
      </c>
      <c r="B2795" s="56">
        <v>0.65020745864864116</v>
      </c>
      <c r="C2795" s="46">
        <v>5314.4967179295872</v>
      </c>
      <c r="D2795" s="56">
        <v>0.92064563682057277</v>
      </c>
      <c r="E2795" s="56">
        <v>0.51967773176327714</v>
      </c>
      <c r="F2795" s="250">
        <v>2026.31</v>
      </c>
      <c r="G2795" s="76">
        <v>241619481020.9595</v>
      </c>
      <c r="H2795" s="46">
        <v>26410574.02711701</v>
      </c>
      <c r="I2795" s="76">
        <v>562551125190.04858</v>
      </c>
      <c r="J2795" s="56">
        <v>0.21010932177927844</v>
      </c>
      <c r="K2795" s="76">
        <v>28552803543.378464</v>
      </c>
      <c r="L2795" s="76">
        <v>60815646309.403877</v>
      </c>
      <c r="M2795" s="76">
        <v>77177550899.038055</v>
      </c>
      <c r="N2795" s="76">
        <v>45405969298.798264</v>
      </c>
      <c r="O2795" s="76">
        <v>16732.719224488152</v>
      </c>
      <c r="P2795" s="46">
        <v>301263.25916157977</v>
      </c>
      <c r="Q2795" s="46">
        <v>166773.01604465436</v>
      </c>
      <c r="R2795" s="76">
        <v>1011632945984.0114</v>
      </c>
      <c r="S2795" s="56">
        <v>0.43683843953961105</v>
      </c>
      <c r="T2795" s="56">
        <v>0.33271819463243185</v>
      </c>
      <c r="U2795" s="46">
        <v>17.184376742855438</v>
      </c>
      <c r="V2795" s="76">
        <v>6336879549184.8799</v>
      </c>
      <c r="W2795" s="84">
        <v>1998.955994305938</v>
      </c>
      <c r="X2795" s="82">
        <v>4.2818974066547388E-2</v>
      </c>
      <c r="Y2795" s="476">
        <v>2.0000000000000001E-4</v>
      </c>
    </row>
    <row r="2796" spans="1:25" x14ac:dyDescent="0.2">
      <c r="A2796" s="475">
        <v>2792</v>
      </c>
      <c r="B2796" s="56">
        <v>0.55076265155463933</v>
      </c>
      <c r="C2796" s="46">
        <v>7504.0337279667583</v>
      </c>
      <c r="D2796" s="56">
        <v>0.2</v>
      </c>
      <c r="E2796" s="56">
        <v>0.29619777809432657</v>
      </c>
      <c r="F2796" s="250">
        <v>2023.75</v>
      </c>
      <c r="G2796" s="76">
        <v>90207179063.340271</v>
      </c>
      <c r="H2796" s="46">
        <v>3277347.2972418037</v>
      </c>
      <c r="I2796" s="76">
        <v>166363094624.90369</v>
      </c>
      <c r="J2796" s="56">
        <v>0.54262512574631061</v>
      </c>
      <c r="K2796" s="76">
        <v>770877319.85898411</v>
      </c>
      <c r="L2796" s="76">
        <v>0</v>
      </c>
      <c r="M2796" s="76">
        <v>112780791577.80783</v>
      </c>
      <c r="N2796" s="76">
        <v>37853735784.557602</v>
      </c>
      <c r="O2796" s="76">
        <v>20608.14894301122</v>
      </c>
      <c r="P2796" s="46">
        <v>283542.44463675102</v>
      </c>
      <c r="Q2796" s="46">
        <v>138367.10841004795</v>
      </c>
      <c r="R2796" s="76">
        <v>391846679582.16895</v>
      </c>
      <c r="S2796" s="56">
        <v>0.63228258114541602</v>
      </c>
      <c r="T2796" s="56">
        <v>0.42803340844380228</v>
      </c>
      <c r="U2796" s="46">
        <v>16.219461648896814</v>
      </c>
      <c r="V2796" s="76">
        <v>3180666288971.1528</v>
      </c>
      <c r="W2796" s="84">
        <v>1002.3537527138742</v>
      </c>
      <c r="X2796" s="82">
        <v>4.2439356879785992E-2</v>
      </c>
      <c r="Y2796" s="476">
        <v>2.0000000000000001E-4</v>
      </c>
    </row>
    <row r="2797" spans="1:25" x14ac:dyDescent="0.2">
      <c r="A2797" s="475">
        <v>2793</v>
      </c>
      <c r="B2797" s="56">
        <v>0.47753620461940688</v>
      </c>
      <c r="C2797" s="46">
        <v>7883.7344957966034</v>
      </c>
      <c r="D2797" s="56">
        <v>0.83527390794505596</v>
      </c>
      <c r="E2797" s="56">
        <v>0.66406293707563258</v>
      </c>
      <c r="F2797" s="250">
        <v>2026.2</v>
      </c>
      <c r="G2797" s="76">
        <v>123699428928.22031</v>
      </c>
      <c r="H2797" s="46">
        <v>20723332.199906994</v>
      </c>
      <c r="I2797" s="76">
        <v>512367774754.89984</v>
      </c>
      <c r="J2797" s="56">
        <v>0.35711288494286175</v>
      </c>
      <c r="K2797" s="76">
        <v>37695290399.118881</v>
      </c>
      <c r="L2797" s="76">
        <v>66108654017.898193</v>
      </c>
      <c r="M2797" s="76">
        <v>48102326737.874916</v>
      </c>
      <c r="N2797" s="76">
        <v>59316580083.49688</v>
      </c>
      <c r="O2797" s="76">
        <v>26964.277951715139</v>
      </c>
      <c r="P2797" s="46">
        <v>407197.84951624926</v>
      </c>
      <c r="Q2797" s="46">
        <v>249651.20039575562</v>
      </c>
      <c r="R2797" s="76">
        <v>823004110092.87805</v>
      </c>
      <c r="S2797" s="56">
        <v>0.47070364996502706</v>
      </c>
      <c r="T2797" s="56">
        <v>0.3465629395423851</v>
      </c>
      <c r="U2797" s="46">
        <v>15.415353880130306</v>
      </c>
      <c r="V2797" s="76">
        <v>4825672726041.8389</v>
      </c>
      <c r="W2797" s="84">
        <v>1523.5300682973614</v>
      </c>
      <c r="X2797" s="82">
        <v>4.7214988397428492E-2</v>
      </c>
      <c r="Y2797" s="476">
        <v>2.0000000000000001E-4</v>
      </c>
    </row>
    <row r="2798" spans="1:25" x14ac:dyDescent="0.2">
      <c r="A2798" s="475">
        <v>2794</v>
      </c>
      <c r="B2798" s="56">
        <v>0.57288624967333535</v>
      </c>
      <c r="C2798" s="46">
        <v>1500</v>
      </c>
      <c r="D2798" s="56">
        <v>0.38565364618280168</v>
      </c>
      <c r="E2798" s="56">
        <v>0.42063372160634815</v>
      </c>
      <c r="F2798" s="250">
        <v>2023.75</v>
      </c>
      <c r="G2798" s="76">
        <v>219813615474.75815</v>
      </c>
      <c r="H2798" s="46">
        <v>6808275.397838003</v>
      </c>
      <c r="I2798" s="76">
        <v>212038472053.4342</v>
      </c>
      <c r="J2798" s="56">
        <v>0.34620819220471055</v>
      </c>
      <c r="K2798" s="76">
        <v>902276988.44265294</v>
      </c>
      <c r="L2798" s="76">
        <v>0</v>
      </c>
      <c r="M2798" s="76">
        <v>235476117134.23709</v>
      </c>
      <c r="N2798" s="76">
        <v>82710432376.116364</v>
      </c>
      <c r="O2798" s="76">
        <v>29035.213544494687</v>
      </c>
      <c r="P2798" s="46">
        <v>540622.80075700243</v>
      </c>
      <c r="Q2798" s="46">
        <v>307536.55957300524</v>
      </c>
      <c r="R2798" s="76">
        <v>758147992105.63684</v>
      </c>
      <c r="S2798" s="56">
        <v>0.61019053941111501</v>
      </c>
      <c r="T2798" s="56">
        <v>0.36883647957833321</v>
      </c>
      <c r="U2798" s="46">
        <v>17.712628689996233</v>
      </c>
      <c r="V2798" s="76">
        <v>5450687725692.4043</v>
      </c>
      <c r="W2798" s="84">
        <v>1721.7215346739385</v>
      </c>
      <c r="X2798" s="82">
        <v>4.1196570319911661E-2</v>
      </c>
      <c r="Y2798" s="476">
        <v>2.0000000000000001E-4</v>
      </c>
    </row>
    <row r="2799" spans="1:25" x14ac:dyDescent="0.2">
      <c r="A2799" s="475">
        <v>2795</v>
      </c>
      <c r="B2799" s="56">
        <v>0.58336879480688553</v>
      </c>
      <c r="C2799" s="46">
        <v>4712.9135378174869</v>
      </c>
      <c r="D2799" s="56">
        <v>0.9959882608963404</v>
      </c>
      <c r="E2799" s="56">
        <v>0.55102935391210583</v>
      </c>
      <c r="F2799" s="250">
        <v>2024.37</v>
      </c>
      <c r="G2799" s="76">
        <v>366029253887.81085</v>
      </c>
      <c r="H2799" s="46">
        <v>29599715.831924293</v>
      </c>
      <c r="I2799" s="76">
        <v>541270537674.54047</v>
      </c>
      <c r="J2799" s="56">
        <v>0.21980934966659171</v>
      </c>
      <c r="K2799" s="76">
        <v>13819189224.200483</v>
      </c>
      <c r="L2799" s="76">
        <v>20646641597.696846</v>
      </c>
      <c r="M2799" s="76">
        <v>214698460950.17746</v>
      </c>
      <c r="N2799" s="76">
        <v>42008692120.656967</v>
      </c>
      <c r="O2799" s="76">
        <v>35791.334199323173</v>
      </c>
      <c r="P2799" s="46">
        <v>322682.04988096212</v>
      </c>
      <c r="Q2799" s="46">
        <v>181127.91871043117</v>
      </c>
      <c r="R2799" s="76">
        <v>1188750836035.0391</v>
      </c>
      <c r="S2799" s="56">
        <v>0.51104475699001672</v>
      </c>
      <c r="T2799" s="56">
        <v>0.37161235506186674</v>
      </c>
      <c r="U2799" s="46">
        <v>17.925314366402532</v>
      </c>
      <c r="V2799" s="76">
        <v>8572726185855.0498</v>
      </c>
      <c r="W2799" s="84">
        <v>2706.6917782379255</v>
      </c>
      <c r="X2799" s="82">
        <v>4.1206306732902938E-2</v>
      </c>
      <c r="Y2799" s="476">
        <v>2.0000000000000001E-4</v>
      </c>
    </row>
    <row r="2800" spans="1:25" x14ac:dyDescent="0.2">
      <c r="A2800" s="475">
        <v>2796</v>
      </c>
      <c r="B2800" s="56">
        <v>0.45042223305475998</v>
      </c>
      <c r="C2800" s="46">
        <v>1500</v>
      </c>
      <c r="D2800" s="56">
        <v>0.5237464933688698</v>
      </c>
      <c r="E2800" s="56">
        <v>0.47970476889523617</v>
      </c>
      <c r="F2800" s="250">
        <v>2025.63</v>
      </c>
      <c r="G2800" s="76">
        <v>112045731925.12866</v>
      </c>
      <c r="H2800" s="46">
        <v>11110258.854629897</v>
      </c>
      <c r="I2800" s="76">
        <v>384544433013.10107</v>
      </c>
      <c r="J2800" s="56">
        <v>0.45042223305476004</v>
      </c>
      <c r="K2800" s="76">
        <v>15845006940.530638</v>
      </c>
      <c r="L2800" s="76">
        <v>10413988892.082932</v>
      </c>
      <c r="M2800" s="76">
        <v>72396622798.393661</v>
      </c>
      <c r="N2800" s="76">
        <v>165540617161.83768</v>
      </c>
      <c r="O2800" s="76">
        <v>24745.683470782453</v>
      </c>
      <c r="P2800" s="46">
        <v>1035646.9916029095</v>
      </c>
      <c r="Q2800" s="46">
        <v>694795.71399827767</v>
      </c>
      <c r="R2800" s="76">
        <v>729446462033.95789</v>
      </c>
      <c r="S2800" s="56">
        <v>0.4728549259614156</v>
      </c>
      <c r="T2800" s="56">
        <v>0.34685684043444315</v>
      </c>
      <c r="U2800" s="46">
        <v>15.57022663434568</v>
      </c>
      <c r="V2800" s="76">
        <v>4439910485580.9092</v>
      </c>
      <c r="W2800" s="84">
        <v>1400.4290067647551</v>
      </c>
      <c r="X2800" s="82">
        <v>4.581415514542727E-2</v>
      </c>
      <c r="Y2800" s="476">
        <v>2.0000000000000001E-4</v>
      </c>
    </row>
    <row r="2801" spans="1:25" x14ac:dyDescent="0.2">
      <c r="A2801" s="475">
        <v>2797</v>
      </c>
      <c r="B2801" s="56">
        <v>0.63052999305237645</v>
      </c>
      <c r="C2801" s="46">
        <v>4524.6194194405753</v>
      </c>
      <c r="D2801" s="56">
        <v>1.0795304350463708</v>
      </c>
      <c r="E2801" s="56">
        <v>0.28699829714222092</v>
      </c>
      <c r="F2801" s="250">
        <v>2026.36</v>
      </c>
      <c r="G2801" s="76">
        <v>211199286276.76755</v>
      </c>
      <c r="H2801" s="46">
        <v>35455951.379562549</v>
      </c>
      <c r="I2801" s="76">
        <v>788972388106.87195</v>
      </c>
      <c r="J2801" s="56">
        <v>0.28082133425174016</v>
      </c>
      <c r="K2801" s="76">
        <v>31505402953.564377</v>
      </c>
      <c r="L2801" s="76">
        <v>66977806830.379745</v>
      </c>
      <c r="M2801" s="76">
        <v>70287003898.543686</v>
      </c>
      <c r="N2801" s="76">
        <v>76444996913.421036</v>
      </c>
      <c r="O2801" s="76">
        <v>33139.444397283689</v>
      </c>
      <c r="P2801" s="46">
        <v>455554.69948289311</v>
      </c>
      <c r="Q2801" s="46">
        <v>280590.63278367923</v>
      </c>
      <c r="R2801" s="76">
        <v>1304733538131.3181</v>
      </c>
      <c r="S2801" s="56">
        <v>0.44139973486687495</v>
      </c>
      <c r="T2801" s="56">
        <v>0.28299104002808972</v>
      </c>
      <c r="U2801" s="46">
        <v>16.364761537728295</v>
      </c>
      <c r="V2801" s="76">
        <v>6605447380928.6924</v>
      </c>
      <c r="W2801" s="84">
        <v>2083.4777817069566</v>
      </c>
      <c r="X2801" s="82">
        <v>4.4365418646023599E-2</v>
      </c>
      <c r="Y2801" s="476">
        <v>2.0000000000000001E-4</v>
      </c>
    </row>
    <row r="2802" spans="1:25" x14ac:dyDescent="0.2">
      <c r="A2802" s="475">
        <v>2798</v>
      </c>
      <c r="B2802" s="56">
        <v>0.62893057755734549</v>
      </c>
      <c r="C2802" s="46">
        <v>3344.3869158034258</v>
      </c>
      <c r="D2802" s="56">
        <v>0.56486523405964417</v>
      </c>
      <c r="E2802" s="56">
        <v>0.63311911213208649</v>
      </c>
      <c r="F2802" s="250">
        <v>2023.91</v>
      </c>
      <c r="G2802" s="76">
        <v>280309783581.4859</v>
      </c>
      <c r="H2802" s="46">
        <v>11917783.965231087</v>
      </c>
      <c r="I2802" s="76">
        <v>402086635381.02887</v>
      </c>
      <c r="J2802" s="56">
        <v>0.42095512013525105</v>
      </c>
      <c r="K2802" s="76">
        <v>10998203162.217344</v>
      </c>
      <c r="L2802" s="76">
        <v>0</v>
      </c>
      <c r="M2802" s="76">
        <v>273678084065.91165</v>
      </c>
      <c r="N2802" s="76">
        <v>64469965225.531754</v>
      </c>
      <c r="O2802" s="76">
        <v>25951.03202800942</v>
      </c>
      <c r="P2802" s="46">
        <v>368268.92640041641</v>
      </c>
      <c r="Q2802" s="46">
        <v>226790.64725888288</v>
      </c>
      <c r="R2802" s="76">
        <v>1008272307196.5071</v>
      </c>
      <c r="S2802" s="56">
        <v>0.60879490362283406</v>
      </c>
      <c r="T2802" s="56">
        <v>0.42743327733390446</v>
      </c>
      <c r="U2802" s="46">
        <v>16.865262657790598</v>
      </c>
      <c r="V2802" s="76">
        <v>8163498280434.4189</v>
      </c>
      <c r="W2802" s="84">
        <v>2577.5892115013658</v>
      </c>
      <c r="X2802" s="82">
        <v>4.2410115656690124E-2</v>
      </c>
      <c r="Y2802" s="476">
        <v>2.0000000000000001E-4</v>
      </c>
    </row>
    <row r="2803" spans="1:25" x14ac:dyDescent="0.2">
      <c r="A2803" s="475">
        <v>2799</v>
      </c>
      <c r="B2803" s="56">
        <v>0.53423228229437902</v>
      </c>
      <c r="C2803" s="46">
        <v>9948.051520946985</v>
      </c>
      <c r="D2803" s="56">
        <v>0.7863516098958574</v>
      </c>
      <c r="E2803" s="56">
        <v>0.22891141598840792</v>
      </c>
      <c r="F2803" s="250">
        <v>2023.96</v>
      </c>
      <c r="G2803" s="76">
        <v>387168173959.04761</v>
      </c>
      <c r="H2803" s="46">
        <v>18860874.552474063</v>
      </c>
      <c r="I2803" s="76">
        <v>458148431688.64728</v>
      </c>
      <c r="J2803" s="56">
        <v>0.2901047985525208</v>
      </c>
      <c r="K2803" s="76">
        <v>13642919363.364347</v>
      </c>
      <c r="L2803" s="76">
        <v>0</v>
      </c>
      <c r="M2803" s="76">
        <v>403021396486.44537</v>
      </c>
      <c r="N2803" s="76">
        <v>28160812140.743389</v>
      </c>
      <c r="O2803" s="76">
        <v>26633.785507754175</v>
      </c>
      <c r="P2803" s="46">
        <v>220600.87404429726</v>
      </c>
      <c r="Q2803" s="46">
        <v>110289.13444673954</v>
      </c>
      <c r="R2803" s="76">
        <v>1260351334855.666</v>
      </c>
      <c r="S2803" s="56">
        <v>0.59944339327872365</v>
      </c>
      <c r="T2803" s="56">
        <v>0.39170962183554048</v>
      </c>
      <c r="U2803" s="46">
        <v>17.654202246825758</v>
      </c>
      <c r="V2803" s="76">
        <v>9604758443313.082</v>
      </c>
      <c r="W2803" s="84">
        <v>3032.4323487335646</v>
      </c>
      <c r="X2803" s="82">
        <v>4.0886200530237643E-2</v>
      </c>
      <c r="Y2803" s="476">
        <v>2.0000000000000001E-4</v>
      </c>
    </row>
    <row r="2804" spans="1:25" x14ac:dyDescent="0.2">
      <c r="A2804" s="475">
        <v>2800</v>
      </c>
      <c r="B2804" s="56">
        <v>0.6007576581175601</v>
      </c>
      <c r="C2804" s="46">
        <v>4299.1627873516709</v>
      </c>
      <c r="D2804" s="56">
        <v>1.0197495268476606</v>
      </c>
      <c r="E2804" s="56">
        <v>0.27633666691677927</v>
      </c>
      <c r="F2804" s="250">
        <v>2023.75</v>
      </c>
      <c r="G2804" s="76">
        <v>439832421298.17896</v>
      </c>
      <c r="H2804" s="46">
        <v>31903154.216670226</v>
      </c>
      <c r="I2804" s="76">
        <v>722875998853.94275</v>
      </c>
      <c r="J2804" s="56">
        <v>0.36479333356634513</v>
      </c>
      <c r="K2804" s="76">
        <v>20777285793.086674</v>
      </c>
      <c r="L2804" s="76">
        <v>0</v>
      </c>
      <c r="M2804" s="76">
        <v>401117013457.86462</v>
      </c>
      <c r="N2804" s="76">
        <v>43811461315.252625</v>
      </c>
      <c r="O2804" s="76">
        <v>26349.258122805113</v>
      </c>
      <c r="P2804" s="46">
        <v>326039.08508557011</v>
      </c>
      <c r="Q2804" s="46">
        <v>183115.3124731374</v>
      </c>
      <c r="R2804" s="76">
        <v>1653658888929.9148</v>
      </c>
      <c r="S2804" s="56">
        <v>0.59203039226917709</v>
      </c>
      <c r="T2804" s="56">
        <v>0.40348750861491467</v>
      </c>
      <c r="U2804" s="46">
        <v>16.904826663375275</v>
      </c>
      <c r="V2804" s="76">
        <v>12436926396632.982</v>
      </c>
      <c r="W2804" s="84">
        <v>3922.6578800187826</v>
      </c>
      <c r="X2804" s="82">
        <v>4.3063043224898581E-2</v>
      </c>
      <c r="Y2804" s="476">
        <v>2.0000000000000001E-4</v>
      </c>
    </row>
    <row r="2805" spans="1:25" x14ac:dyDescent="0.2">
      <c r="A2805" s="475">
        <v>2801</v>
      </c>
      <c r="B2805" s="56">
        <v>0.45807831222440942</v>
      </c>
      <c r="C2805" s="46">
        <v>2534.6413420604749</v>
      </c>
      <c r="D2805" s="56">
        <v>1.1726996674806738</v>
      </c>
      <c r="E2805" s="56">
        <v>0.4105772183445589</v>
      </c>
      <c r="F2805" s="250">
        <v>2023.75</v>
      </c>
      <c r="G2805" s="76">
        <v>475300624411.21667</v>
      </c>
      <c r="H2805" s="46">
        <v>45183752.248364121</v>
      </c>
      <c r="I2805" s="76">
        <v>902232736643.82092</v>
      </c>
      <c r="J2805" s="56">
        <v>0.36172718221131395</v>
      </c>
      <c r="K2805" s="76">
        <v>17948455511.469776</v>
      </c>
      <c r="L2805" s="76">
        <v>0</v>
      </c>
      <c r="M2805" s="76">
        <v>423908566735.5058</v>
      </c>
      <c r="N2805" s="76">
        <v>59293946183.287827</v>
      </c>
      <c r="O2805" s="76">
        <v>22008.766958110602</v>
      </c>
      <c r="P2805" s="46">
        <v>428035.53054111509</v>
      </c>
      <c r="Q2805" s="46">
        <v>256894.0617024707</v>
      </c>
      <c r="R2805" s="76">
        <v>1891733171061.6628</v>
      </c>
      <c r="S2805" s="56">
        <v>0.56840734824624473</v>
      </c>
      <c r="T2805" s="56">
        <v>0.39538589117918188</v>
      </c>
      <c r="U2805" s="46">
        <v>16.783631266622059</v>
      </c>
      <c r="V2805" s="76">
        <v>13785854658902.119</v>
      </c>
      <c r="W2805" s="84">
        <v>4347.7060141571528</v>
      </c>
      <c r="X2805" s="82">
        <v>4.3439804973964394E-2</v>
      </c>
      <c r="Y2805" s="476">
        <v>2.0000000000000001E-4</v>
      </c>
    </row>
    <row r="2806" spans="1:25" x14ac:dyDescent="0.2">
      <c r="A2806" s="475">
        <v>2802</v>
      </c>
      <c r="B2806" s="56">
        <v>0.58724326094893176</v>
      </c>
      <c r="C2806" s="46">
        <v>3992.4431264146124</v>
      </c>
      <c r="D2806" s="56">
        <v>0.92764797977927049</v>
      </c>
      <c r="E2806" s="56">
        <v>0.32816551460908949</v>
      </c>
      <c r="F2806" s="250">
        <v>2024.89</v>
      </c>
      <c r="G2806" s="76">
        <v>240894953260.59903</v>
      </c>
      <c r="H2806" s="46">
        <v>26502087.654481146</v>
      </c>
      <c r="I2806" s="76">
        <v>424629978999.26459</v>
      </c>
      <c r="J2806" s="56">
        <v>-1.6865825038890003E-2</v>
      </c>
      <c r="K2806" s="76">
        <v>1033492535.533102</v>
      </c>
      <c r="L2806" s="76">
        <v>0</v>
      </c>
      <c r="M2806" s="76">
        <v>263936412522.9975</v>
      </c>
      <c r="N2806" s="76">
        <v>37160216106.332878</v>
      </c>
      <c r="O2806" s="76">
        <v>30990.953467034891</v>
      </c>
      <c r="P2806" s="46">
        <v>266024.30682549241</v>
      </c>
      <c r="Q2806" s="46">
        <v>140575.0170854521</v>
      </c>
      <c r="R2806" s="76">
        <v>1127800104102.9502</v>
      </c>
      <c r="S2806" s="56">
        <v>0.47293385135043281</v>
      </c>
      <c r="T2806" s="56">
        <v>0.16879831024119579</v>
      </c>
      <c r="U2806" s="46">
        <v>25.632822848727905</v>
      </c>
      <c r="V2806" s="76">
        <v>5122970334971.4922</v>
      </c>
      <c r="W2806" s="84">
        <v>1617.778801453522</v>
      </c>
      <c r="X2806" s="82">
        <v>2.9971886054991181E-2</v>
      </c>
      <c r="Y2806" s="476">
        <v>2.0000000000000001E-4</v>
      </c>
    </row>
    <row r="2807" spans="1:25" x14ac:dyDescent="0.2">
      <c r="A2807" s="475">
        <v>2803</v>
      </c>
      <c r="B2807" s="56">
        <v>0.43075696579589806</v>
      </c>
      <c r="C2807" s="46">
        <v>4795.4128897028986</v>
      </c>
      <c r="D2807" s="56">
        <v>0.77739194175293436</v>
      </c>
      <c r="E2807" s="56">
        <v>0.47219288867869436</v>
      </c>
      <c r="F2807" s="250">
        <v>2023.75</v>
      </c>
      <c r="G2807" s="76">
        <v>448995176350.32904</v>
      </c>
      <c r="H2807" s="46">
        <v>19271424.48075711</v>
      </c>
      <c r="I2807" s="76">
        <v>346773992119.48065</v>
      </c>
      <c r="J2807" s="56">
        <v>0.18617658404673809</v>
      </c>
      <c r="K2807" s="76">
        <v>4679210699.4575176</v>
      </c>
      <c r="L2807" s="76">
        <v>0</v>
      </c>
      <c r="M2807" s="76">
        <v>519821981178.04865</v>
      </c>
      <c r="N2807" s="76">
        <v>26867032034.619698</v>
      </c>
      <c r="O2807" s="76">
        <v>18175.88230039701</v>
      </c>
      <c r="P2807" s="46">
        <v>238892.68635523954</v>
      </c>
      <c r="Q2807" s="46">
        <v>123705.68715286536</v>
      </c>
      <c r="R2807" s="76">
        <v>1338807968300.061</v>
      </c>
      <c r="S2807" s="56">
        <v>0.62808547164654027</v>
      </c>
      <c r="T2807" s="56">
        <v>0.36154697429867638</v>
      </c>
      <c r="U2807" s="46">
        <v>18.551239868693916</v>
      </c>
      <c r="V2807" s="76">
        <v>9719904458745.084</v>
      </c>
      <c r="W2807" s="84">
        <v>3068.3220150536795</v>
      </c>
      <c r="X2807" s="82">
        <v>3.9828027432920805E-2</v>
      </c>
      <c r="Y2807" s="476">
        <v>2.0000000000000001E-4</v>
      </c>
    </row>
    <row r="2808" spans="1:25" x14ac:dyDescent="0.2">
      <c r="A2808" s="475">
        <v>2804</v>
      </c>
      <c r="B2808" s="56">
        <v>0.42957488481320849</v>
      </c>
      <c r="C2808" s="46">
        <v>4616.2107213184026</v>
      </c>
      <c r="D2808" s="56">
        <v>0.94949288192988468</v>
      </c>
      <c r="E2808" s="56">
        <v>0.5584461511866694</v>
      </c>
      <c r="F2808" s="250">
        <v>2025.72</v>
      </c>
      <c r="G2808" s="76">
        <v>262201381626.89838</v>
      </c>
      <c r="H2808" s="46">
        <v>27511040.063064523</v>
      </c>
      <c r="I2808" s="76">
        <v>626568775368.8363</v>
      </c>
      <c r="J2808" s="56">
        <v>0.30945762746216876</v>
      </c>
      <c r="K2808" s="76">
        <v>33573182900.729015</v>
      </c>
      <c r="L2808" s="76">
        <v>65204080813.542198</v>
      </c>
      <c r="M2808" s="76">
        <v>127501261240.99628</v>
      </c>
      <c r="N2808" s="76">
        <v>36338326566.059616</v>
      </c>
      <c r="O2808" s="76">
        <v>40694.474405034947</v>
      </c>
      <c r="P2808" s="46">
        <v>269290.56952492287</v>
      </c>
      <c r="Q2808" s="46">
        <v>142532.90716547429</v>
      </c>
      <c r="R2808" s="76">
        <v>1146089862575.0278</v>
      </c>
      <c r="S2808" s="56">
        <v>0.50198304461585175</v>
      </c>
      <c r="T2808" s="56">
        <v>0.35826454746455649</v>
      </c>
      <c r="U2808" s="46">
        <v>16.725939501246557</v>
      </c>
      <c r="V2808" s="76">
        <v>7473846177830.3047</v>
      </c>
      <c r="W2808" s="84">
        <v>2359.7374055059413</v>
      </c>
      <c r="X2808" s="82">
        <v>4.4154913778349666E-2</v>
      </c>
      <c r="Y2808" s="476">
        <v>2.0000000000000001E-4</v>
      </c>
    </row>
    <row r="2809" spans="1:25" x14ac:dyDescent="0.2">
      <c r="A2809" s="475">
        <v>2805</v>
      </c>
      <c r="B2809" s="56">
        <v>0.28723426323041085</v>
      </c>
      <c r="C2809" s="46">
        <v>5419.2334493582293</v>
      </c>
      <c r="D2809" s="56">
        <v>0.63286319842330252</v>
      </c>
      <c r="E2809" s="56">
        <v>0.31854844520606329</v>
      </c>
      <c r="F2809" s="250">
        <v>2024.09</v>
      </c>
      <c r="G2809" s="76">
        <v>310835780813.16473</v>
      </c>
      <c r="H2809" s="46">
        <v>13143071.32197997</v>
      </c>
      <c r="I2809" s="76">
        <v>437846494247.89191</v>
      </c>
      <c r="J2809" s="56">
        <v>0.28723426323041079</v>
      </c>
      <c r="K2809" s="76">
        <v>15966469411.523228</v>
      </c>
      <c r="L2809" s="76">
        <v>10390659163.848751</v>
      </c>
      <c r="M2809" s="76">
        <v>202619188394.87857</v>
      </c>
      <c r="N2809" s="76">
        <v>52154200546.353371</v>
      </c>
      <c r="O2809" s="76">
        <v>30213.247928147703</v>
      </c>
      <c r="P2809" s="46">
        <v>349297.85136175202</v>
      </c>
      <c r="Q2809" s="46">
        <v>210183.72185004444</v>
      </c>
      <c r="R2809" s="76">
        <v>1003736585018.0892</v>
      </c>
      <c r="S2809" s="56">
        <v>0.54208318929744026</v>
      </c>
      <c r="T2809" s="56">
        <v>0.39028570245481764</v>
      </c>
      <c r="U2809" s="46">
        <v>17.695758732460337</v>
      </c>
      <c r="V2809" s="76">
        <v>7501667207981.1006</v>
      </c>
      <c r="W2809" s="84">
        <v>2366.9504285601979</v>
      </c>
      <c r="X2809" s="82">
        <v>4.2014058221594909E-2</v>
      </c>
      <c r="Y2809" s="476">
        <v>2.0000000000000001E-4</v>
      </c>
    </row>
    <row r="2810" spans="1:25" x14ac:dyDescent="0.2">
      <c r="A2810" s="475">
        <v>2806</v>
      </c>
      <c r="B2810" s="56">
        <v>0.39851904129868526</v>
      </c>
      <c r="C2810" s="46">
        <v>3116.0878615427946</v>
      </c>
      <c r="D2810" s="56">
        <v>0.34130646457800312</v>
      </c>
      <c r="E2810" s="56">
        <v>0.46030189681274641</v>
      </c>
      <c r="F2810" s="250">
        <v>2028.14</v>
      </c>
      <c r="G2810" s="76">
        <v>36543670208.064384</v>
      </c>
      <c r="H2810" s="46">
        <v>5868589.1894856049</v>
      </c>
      <c r="I2810" s="76">
        <v>216036231472.88922</v>
      </c>
      <c r="J2810" s="56">
        <v>0.39851904129868521</v>
      </c>
      <c r="K2810" s="76">
        <v>30329806790.040348</v>
      </c>
      <c r="L2810" s="76">
        <v>53219015958.692978</v>
      </c>
      <c r="M2810" s="76">
        <v>0</v>
      </c>
      <c r="N2810" s="76">
        <v>39373355419.02002</v>
      </c>
      <c r="O2810" s="76">
        <v>21895.473928447231</v>
      </c>
      <c r="P2810" s="46">
        <v>304088.75288387667</v>
      </c>
      <c r="Q2810" s="46">
        <v>148507.63892299181</v>
      </c>
      <c r="R2810" s="76">
        <v>338958409640.64258</v>
      </c>
      <c r="S2810" s="56">
        <v>0.46313259630683951</v>
      </c>
      <c r="T2810" s="56">
        <v>0.38095647935016352</v>
      </c>
      <c r="U2810" s="46">
        <v>14.292906540417944</v>
      </c>
      <c r="V2810" s="76">
        <v>2192389059119.3445</v>
      </c>
      <c r="W2810" s="84">
        <v>692.12175253557223</v>
      </c>
      <c r="X2810" s="82">
        <v>4.7506674254005885E-2</v>
      </c>
      <c r="Y2810" s="476">
        <v>2.0000000000000001E-4</v>
      </c>
    </row>
    <row r="2811" spans="1:25" x14ac:dyDescent="0.2">
      <c r="A2811" s="475">
        <v>2807</v>
      </c>
      <c r="B2811" s="56">
        <v>0.59455901993496352</v>
      </c>
      <c r="C2811" s="46">
        <v>6918.6991763480128</v>
      </c>
      <c r="D2811" s="56">
        <v>0.58992819446479594</v>
      </c>
      <c r="E2811" s="56">
        <v>0.39112227061235844</v>
      </c>
      <c r="F2811" s="250">
        <v>2023.75</v>
      </c>
      <c r="G2811" s="76">
        <v>282993604199.44281</v>
      </c>
      <c r="H2811" s="46">
        <v>11915193.845576009</v>
      </c>
      <c r="I2811" s="76">
        <v>405066564883.53314</v>
      </c>
      <c r="J2811" s="56">
        <v>0.46306227747728934</v>
      </c>
      <c r="K2811" s="76">
        <v>3754322528.8815627</v>
      </c>
      <c r="L2811" s="76">
        <v>0</v>
      </c>
      <c r="M2811" s="76">
        <v>441002224080.40906</v>
      </c>
      <c r="N2811" s="76">
        <v>23897951133.507378</v>
      </c>
      <c r="O2811" s="76">
        <v>10000</v>
      </c>
      <c r="P2811" s="46">
        <v>193177.94476608519</v>
      </c>
      <c r="Q2811" s="46">
        <v>94173.319306553312</v>
      </c>
      <c r="R2811" s="76">
        <v>1242255717759.4436</v>
      </c>
      <c r="S2811" s="56">
        <v>0.67913346216572734</v>
      </c>
      <c r="T2811" s="56">
        <v>0.34058183912099232</v>
      </c>
      <c r="U2811" s="46">
        <v>17.000976724013988</v>
      </c>
      <c r="V2811" s="76">
        <v>7883508561418.0225</v>
      </c>
      <c r="W2811" s="84">
        <v>2486.5063054325151</v>
      </c>
      <c r="X2811" s="82">
        <v>4.2885677859725503E-2</v>
      </c>
      <c r="Y2811" s="476">
        <v>2.0000000000000001E-4</v>
      </c>
    </row>
    <row r="2812" spans="1:25" x14ac:dyDescent="0.2">
      <c r="A2812" s="475">
        <v>2808</v>
      </c>
      <c r="B2812" s="56">
        <v>0.46928337556752098</v>
      </c>
      <c r="C2812" s="46">
        <v>9130.4275312777754</v>
      </c>
      <c r="D2812" s="56">
        <v>0.7796963635855565</v>
      </c>
      <c r="E2812" s="56">
        <v>0.19888383340395233</v>
      </c>
      <c r="F2812" s="250">
        <v>2023.75</v>
      </c>
      <c r="G2812" s="76">
        <v>371541740968.75531</v>
      </c>
      <c r="H2812" s="46">
        <v>18126538.966154583</v>
      </c>
      <c r="I2812" s="76">
        <v>525776779094.23029</v>
      </c>
      <c r="J2812" s="56">
        <v>0.37286401426140903</v>
      </c>
      <c r="K2812" s="76">
        <v>17649945475.0728</v>
      </c>
      <c r="L2812" s="76">
        <v>0</v>
      </c>
      <c r="M2812" s="76">
        <v>446604946011.84198</v>
      </c>
      <c r="N2812" s="76">
        <v>79107200996.035294</v>
      </c>
      <c r="O2812" s="76">
        <v>20558.338338928985</v>
      </c>
      <c r="P2812" s="46">
        <v>459628.41875462478</v>
      </c>
      <c r="Q2812" s="46">
        <v>292325.8135251365</v>
      </c>
      <c r="R2812" s="76">
        <v>1513340894791.6682</v>
      </c>
      <c r="S2812" s="56">
        <v>0.61852137017893849</v>
      </c>
      <c r="T2812" s="56">
        <v>0.34929681296166892</v>
      </c>
      <c r="U2812" s="46">
        <v>17.160247819972742</v>
      </c>
      <c r="V2812" s="76">
        <v>9811868735647.5781</v>
      </c>
      <c r="W2812" s="84">
        <v>3095.8122273338913</v>
      </c>
      <c r="X2812" s="82">
        <v>4.3325655315789594E-2</v>
      </c>
      <c r="Y2812" s="476">
        <v>2.0000000000000001E-4</v>
      </c>
    </row>
    <row r="2813" spans="1:25" x14ac:dyDescent="0.2">
      <c r="A2813" s="475">
        <v>2809</v>
      </c>
      <c r="B2813" s="56">
        <v>0.38641062583550934</v>
      </c>
      <c r="C2813" s="46">
        <v>7973.1366070287404</v>
      </c>
      <c r="D2813" s="56">
        <v>0.83291969913720187</v>
      </c>
      <c r="E2813" s="56">
        <v>0.20795622416479634</v>
      </c>
      <c r="F2813" s="250">
        <v>2025.45</v>
      </c>
      <c r="G2813" s="76">
        <v>84115361163.464249</v>
      </c>
      <c r="H2813" s="46">
        <v>20185823.624291953</v>
      </c>
      <c r="I2813" s="76">
        <v>456830349717.04028</v>
      </c>
      <c r="J2813" s="56">
        <v>0.28772718367225825</v>
      </c>
      <c r="K2813" s="76">
        <v>18438953289.762547</v>
      </c>
      <c r="L2813" s="76">
        <v>24167961542.035145</v>
      </c>
      <c r="M2813" s="76">
        <v>57724458836.614502</v>
      </c>
      <c r="N2813" s="76">
        <v>6962189349.1033831</v>
      </c>
      <c r="O2813" s="76">
        <v>19361.214775665576</v>
      </c>
      <c r="P2813" s="46">
        <v>119907.98663093333</v>
      </c>
      <c r="Q2813" s="46">
        <v>28723.952959625585</v>
      </c>
      <c r="R2813" s="76">
        <v>639888448219.95386</v>
      </c>
      <c r="S2813" s="56">
        <v>0.4157230495501878</v>
      </c>
      <c r="T2813" s="56">
        <v>0.2931813872683422</v>
      </c>
      <c r="U2813" s="46">
        <v>15.57969412808621</v>
      </c>
      <c r="V2813" s="76">
        <v>3198983836734.6045</v>
      </c>
      <c r="W2813" s="84">
        <v>1009.7533923237527</v>
      </c>
      <c r="X2813" s="82">
        <v>4.7823195593359805E-2</v>
      </c>
      <c r="Y2813" s="476">
        <v>2.0000000000000001E-4</v>
      </c>
    </row>
    <row r="2814" spans="1:25" x14ac:dyDescent="0.2">
      <c r="A2814" s="475">
        <v>2810</v>
      </c>
      <c r="B2814" s="56">
        <v>0.37346100570189372</v>
      </c>
      <c r="C2814" s="46">
        <v>6795.3141907642239</v>
      </c>
      <c r="D2814" s="56">
        <v>0.4753208456734811</v>
      </c>
      <c r="E2814" s="56">
        <v>0.59122937010671717</v>
      </c>
      <c r="F2814" s="250">
        <v>2025.38</v>
      </c>
      <c r="G2814" s="76">
        <v>103233335693.88889</v>
      </c>
      <c r="H2814" s="46">
        <v>8620899.916426912</v>
      </c>
      <c r="I2814" s="76">
        <v>216388522291.62592</v>
      </c>
      <c r="J2814" s="56">
        <v>0.21126840709188166</v>
      </c>
      <c r="K2814" s="76">
        <v>17721963878.110596</v>
      </c>
      <c r="L2814" s="76">
        <v>57872789686.773857</v>
      </c>
      <c r="M2814" s="76">
        <v>108951991364.23752</v>
      </c>
      <c r="N2814" s="76">
        <v>40640078827.12719</v>
      </c>
      <c r="O2814" s="76">
        <v>40831.933674910484</v>
      </c>
      <c r="P2814" s="46">
        <v>270821.12729584717</v>
      </c>
      <c r="Q2814" s="46">
        <v>153970.02182578022</v>
      </c>
      <c r="R2814" s="76">
        <v>620122277609.24512</v>
      </c>
      <c r="S2814" s="56">
        <v>0.54640541332864712</v>
      </c>
      <c r="T2814" s="56">
        <v>0.21335701543992794</v>
      </c>
      <c r="U2814" s="46">
        <v>17.485532749669357</v>
      </c>
      <c r="V2814" s="76">
        <v>2529540957215.8574</v>
      </c>
      <c r="W2814" s="84">
        <v>798.33991965689165</v>
      </c>
      <c r="X2814" s="82">
        <v>4.2115103358724766E-2</v>
      </c>
      <c r="Y2814" s="476">
        <v>2.0000000000000001E-4</v>
      </c>
    </row>
    <row r="2815" spans="1:25" x14ac:dyDescent="0.2">
      <c r="A2815" s="475">
        <v>2811</v>
      </c>
      <c r="B2815" s="56">
        <v>0.52253490259570279</v>
      </c>
      <c r="C2815" s="46">
        <v>2817.6891432651728</v>
      </c>
      <c r="D2815" s="56">
        <v>0.5247532532983239</v>
      </c>
      <c r="E2815" s="56">
        <v>0.37386675640719375</v>
      </c>
      <c r="F2815" s="250">
        <v>2025.72</v>
      </c>
      <c r="G2815" s="76">
        <v>201344890202.29153</v>
      </c>
      <c r="H2815" s="46">
        <v>10754887.682624485</v>
      </c>
      <c r="I2815" s="76">
        <v>382386555077.52899</v>
      </c>
      <c r="J2815" s="56">
        <v>0.43851637212871097</v>
      </c>
      <c r="K2815" s="76">
        <v>13510843845.773945</v>
      </c>
      <c r="L2815" s="76">
        <v>12533833605.591328</v>
      </c>
      <c r="M2815" s="76">
        <v>130610288895.34152</v>
      </c>
      <c r="N2815" s="76">
        <v>108864039900.17639</v>
      </c>
      <c r="O2815" s="76">
        <v>36898.504571077625</v>
      </c>
      <c r="P2815" s="46">
        <v>558208.45082539972</v>
      </c>
      <c r="Q2815" s="46">
        <v>379999.50009526021</v>
      </c>
      <c r="R2815" s="76">
        <v>887016593644.57532</v>
      </c>
      <c r="S2815" s="56">
        <v>0.57097534715683018</v>
      </c>
      <c r="T2815" s="56">
        <v>0.3885762162624567</v>
      </c>
      <c r="U2815" s="46">
        <v>16.445071850717476</v>
      </c>
      <c r="V2815" s="76">
        <v>6276500523838.7109</v>
      </c>
      <c r="W2815" s="84">
        <v>1981.4372253366641</v>
      </c>
      <c r="X2815" s="82">
        <v>4.3946010640143023E-2</v>
      </c>
      <c r="Y2815" s="476">
        <v>2.0000000000000001E-4</v>
      </c>
    </row>
    <row r="2816" spans="1:25" x14ac:dyDescent="0.2">
      <c r="A2816" s="475">
        <v>2812</v>
      </c>
      <c r="B2816" s="56">
        <v>0.56728683677194958</v>
      </c>
      <c r="C2816" s="46">
        <v>6530.4258812160951</v>
      </c>
      <c r="D2816" s="56">
        <v>0.93858851357398643</v>
      </c>
      <c r="E2816" s="56">
        <v>0.49865326143531064</v>
      </c>
      <c r="F2816" s="250">
        <v>2023.75</v>
      </c>
      <c r="G2816" s="76">
        <v>378793516426.29834</v>
      </c>
      <c r="H2816" s="46">
        <v>25404590.143126741</v>
      </c>
      <c r="I2816" s="76">
        <v>453858988108.03229</v>
      </c>
      <c r="J2816" s="56">
        <v>0.1622213390310191</v>
      </c>
      <c r="K2816" s="76">
        <v>11369287464.805571</v>
      </c>
      <c r="L2816" s="76">
        <v>0</v>
      </c>
      <c r="M2816" s="76">
        <v>265703884041.65543</v>
      </c>
      <c r="N2816" s="76">
        <v>26092193649.902256</v>
      </c>
      <c r="O2816" s="76">
        <v>19924.007609145869</v>
      </c>
      <c r="P2816" s="46">
        <v>226585.58034633374</v>
      </c>
      <c r="Q2816" s="46">
        <v>111832.00765011062</v>
      </c>
      <c r="R2816" s="76">
        <v>1054934692613.7173</v>
      </c>
      <c r="S2816" s="56">
        <v>0.50827493401441737</v>
      </c>
      <c r="T2816" s="56">
        <v>0.40863336908050835</v>
      </c>
      <c r="U2816" s="46">
        <v>18.234700182077621</v>
      </c>
      <c r="V2816" s="76">
        <v>8491536328508.0234</v>
      </c>
      <c r="W2816" s="84">
        <v>2679.0251171606865</v>
      </c>
      <c r="X2816" s="82">
        <v>4.0732392636413504E-2</v>
      </c>
      <c r="Y2816" s="476">
        <v>2.0000000000000001E-4</v>
      </c>
    </row>
    <row r="2817" spans="1:25" x14ac:dyDescent="0.2">
      <c r="A2817" s="475">
        <v>2813</v>
      </c>
      <c r="B2817" s="56">
        <v>0.54330162425382844</v>
      </c>
      <c r="C2817" s="46">
        <v>3715.4473859964351</v>
      </c>
      <c r="D2817" s="56">
        <v>1.0223982106024894</v>
      </c>
      <c r="E2817" s="56">
        <v>0.64907248492196268</v>
      </c>
      <c r="F2817" s="250">
        <v>2024.18</v>
      </c>
      <c r="G2817" s="76">
        <v>230339915770.91122</v>
      </c>
      <c r="H2817" s="46">
        <v>31869686.549620736</v>
      </c>
      <c r="I2817" s="76">
        <v>803222115301.9425</v>
      </c>
      <c r="J2817" s="56">
        <v>0.37233442739122602</v>
      </c>
      <c r="K2817" s="76">
        <v>2736227212.2830029</v>
      </c>
      <c r="L2817" s="76">
        <v>0</v>
      </c>
      <c r="M2817" s="76">
        <v>203275157531.87527</v>
      </c>
      <c r="N2817" s="76">
        <v>26419859858.669212</v>
      </c>
      <c r="O2817" s="76">
        <v>37963.457815318034</v>
      </c>
      <c r="P2817" s="46">
        <v>210114.88925553707</v>
      </c>
      <c r="Q2817" s="46">
        <v>99536.599749990477</v>
      </c>
      <c r="R2817" s="76">
        <v>1368522870949.2124</v>
      </c>
      <c r="S2817" s="56">
        <v>0.53841773770566514</v>
      </c>
      <c r="T2817" s="56">
        <v>0.34951701866540924</v>
      </c>
      <c r="U2817" s="46">
        <v>15.879537758414665</v>
      </c>
      <c r="V2817" s="76">
        <v>8426169966391.7305</v>
      </c>
      <c r="W2817" s="84">
        <v>2659.7361467850833</v>
      </c>
      <c r="X2817" s="82">
        <v>4.5577540487533541E-2</v>
      </c>
      <c r="Y2817" s="476">
        <v>2.0000000000000001E-4</v>
      </c>
    </row>
    <row r="2818" spans="1:25" x14ac:dyDescent="0.2">
      <c r="A2818" s="475">
        <v>2814</v>
      </c>
      <c r="B2818" s="56">
        <v>0.60792832447142109</v>
      </c>
      <c r="C2818" s="46">
        <v>1500</v>
      </c>
      <c r="D2818" s="56">
        <v>0.79127251881702443</v>
      </c>
      <c r="E2818" s="56">
        <v>0.34248687677441614</v>
      </c>
      <c r="F2818" s="250">
        <v>2024.85</v>
      </c>
      <c r="G2818" s="76">
        <v>235820424945.66931</v>
      </c>
      <c r="H2818" s="46">
        <v>20593547.075021066</v>
      </c>
      <c r="I2818" s="76">
        <v>487190515806.92603</v>
      </c>
      <c r="J2818" s="56">
        <v>0.22210610462023139</v>
      </c>
      <c r="K2818" s="76">
        <v>8435939899.3779631</v>
      </c>
      <c r="L2818" s="76">
        <v>3521460823.8363032</v>
      </c>
      <c r="M2818" s="76">
        <v>230041229780.05029</v>
      </c>
      <c r="N2818" s="76">
        <v>53147432267.207169</v>
      </c>
      <c r="O2818" s="76">
        <v>28657.702215922815</v>
      </c>
      <c r="P2818" s="46">
        <v>315502.36510342127</v>
      </c>
      <c r="Q2818" s="46">
        <v>180381.40654856246</v>
      </c>
      <c r="R2818" s="76">
        <v>1087347507539.2032</v>
      </c>
      <c r="S2818" s="56">
        <v>0.51090171684080732</v>
      </c>
      <c r="T2818" s="56">
        <v>0.2748242169525219</v>
      </c>
      <c r="U2818" s="46">
        <v>17.699854723589439</v>
      </c>
      <c r="V2818" s="76">
        <v>5834805956634.0996</v>
      </c>
      <c r="W2818" s="84">
        <v>1840.8849174073389</v>
      </c>
      <c r="X2818" s="82">
        <v>4.0919403727907998E-2</v>
      </c>
      <c r="Y2818" s="476">
        <v>2.0000000000000001E-4</v>
      </c>
    </row>
    <row r="2819" spans="1:25" x14ac:dyDescent="0.2">
      <c r="A2819" s="475">
        <v>2815</v>
      </c>
      <c r="B2819" s="56">
        <v>0.44143584916061174</v>
      </c>
      <c r="C2819" s="46">
        <v>4279.1381851136885</v>
      </c>
      <c r="D2819" s="56">
        <v>0.92208288638307956</v>
      </c>
      <c r="E2819" s="56">
        <v>0.35083387764219554</v>
      </c>
      <c r="F2819" s="250">
        <v>2023.75</v>
      </c>
      <c r="G2819" s="76">
        <v>446949563355.58038</v>
      </c>
      <c r="H2819" s="46">
        <v>26058226.044358607</v>
      </c>
      <c r="I2819" s="76">
        <v>549760943524.56567</v>
      </c>
      <c r="J2819" s="56">
        <v>0.19155067153725036</v>
      </c>
      <c r="K2819" s="76">
        <v>7801466369.3896999</v>
      </c>
      <c r="L2819" s="76">
        <v>0</v>
      </c>
      <c r="M2819" s="76">
        <v>367553878398.7677</v>
      </c>
      <c r="N2819" s="76">
        <v>59392722653.761589</v>
      </c>
      <c r="O2819" s="76">
        <v>28299.343193765493</v>
      </c>
      <c r="P2819" s="46">
        <v>364762.53423594875</v>
      </c>
      <c r="Q2819" s="46">
        <v>214695.45851030722</v>
      </c>
      <c r="R2819" s="76">
        <v>1386806828454.5549</v>
      </c>
      <c r="S2819" s="56">
        <v>0.53127551432152154</v>
      </c>
      <c r="T2819" s="56">
        <v>0.36797708031595655</v>
      </c>
      <c r="U2819" s="46">
        <v>18.238822744523322</v>
      </c>
      <c r="V2819" s="76">
        <v>10137362693856.684</v>
      </c>
      <c r="W2819" s="84">
        <v>3197.2174480553613</v>
      </c>
      <c r="X2819" s="82">
        <v>4.034748819871508E-2</v>
      </c>
      <c r="Y2819" s="476">
        <v>2.0000000000000001E-4</v>
      </c>
    </row>
    <row r="2820" spans="1:25" x14ac:dyDescent="0.2">
      <c r="A2820" s="475">
        <v>2816</v>
      </c>
      <c r="B2820" s="56">
        <v>0.34272628478870792</v>
      </c>
      <c r="C2820" s="46">
        <v>6787.9835324051182</v>
      </c>
      <c r="D2820" s="56">
        <v>1.0097823008441495</v>
      </c>
      <c r="E2820" s="56">
        <v>0.52151244613073222</v>
      </c>
      <c r="F2820" s="250">
        <v>2026.82</v>
      </c>
      <c r="G2820" s="76">
        <v>162051601153.81369</v>
      </c>
      <c r="H2820" s="46">
        <v>22233934.865722436</v>
      </c>
      <c r="I2820" s="76">
        <v>624442370263.94348</v>
      </c>
      <c r="J2820" s="56">
        <v>0.34272628478870804</v>
      </c>
      <c r="K2820" s="76">
        <v>45180187614.073723</v>
      </c>
      <c r="L2820" s="76">
        <v>106225707135.52547</v>
      </c>
      <c r="M2820" s="76">
        <v>11977440975.812576</v>
      </c>
      <c r="N2820" s="76">
        <v>3454754301.1235609</v>
      </c>
      <c r="O2820" s="76">
        <v>29455.61922806767</v>
      </c>
      <c r="P2820" s="46">
        <v>74330.944119286723</v>
      </c>
      <c r="Q2820" s="46">
        <v>13145.986029821684</v>
      </c>
      <c r="R2820" s="76">
        <v>1017081552844.0654</v>
      </c>
      <c r="S2820" s="56">
        <v>0.50428718603174227</v>
      </c>
      <c r="T2820" s="56">
        <v>0.33301908812479647</v>
      </c>
      <c r="U2820" s="46">
        <v>15.667810092141689</v>
      </c>
      <c r="V2820" s="76">
        <v>5747444280818.5518</v>
      </c>
      <c r="W2820" s="84">
        <v>1815.4217703659519</v>
      </c>
      <c r="X2820" s="82">
        <v>4.7522135034151987E-2</v>
      </c>
      <c r="Y2820" s="476">
        <v>2.0000000000000001E-4</v>
      </c>
    </row>
    <row r="2821" spans="1:25" x14ac:dyDescent="0.2">
      <c r="A2821" s="475">
        <v>2817</v>
      </c>
      <c r="B2821" s="56">
        <v>0.59803311593579611</v>
      </c>
      <c r="C2821" s="46">
        <v>4993.7178937996132</v>
      </c>
      <c r="D2821" s="56">
        <v>0.59987754608019495</v>
      </c>
      <c r="E2821" s="56">
        <v>0.18244372583041968</v>
      </c>
      <c r="F2821" s="250">
        <v>2023.75</v>
      </c>
      <c r="G2821" s="76">
        <v>476034413213.94763</v>
      </c>
      <c r="H2821" s="46">
        <v>12377419.186561698</v>
      </c>
      <c r="I2821" s="76">
        <v>319758334034.21082</v>
      </c>
      <c r="J2821" s="56">
        <v>0.42366357130260646</v>
      </c>
      <c r="K2821" s="76">
        <v>9773464365.9844589</v>
      </c>
      <c r="L2821" s="76">
        <v>0</v>
      </c>
      <c r="M2821" s="76">
        <v>446233877482.78552</v>
      </c>
      <c r="N2821" s="76">
        <v>20455256003.904751</v>
      </c>
      <c r="O2821" s="76">
        <v>19976.244202914029</v>
      </c>
      <c r="P2821" s="46">
        <v>207066.92250884484</v>
      </c>
      <c r="Q2821" s="46">
        <v>103988.03048894092</v>
      </c>
      <c r="R2821" s="76">
        <v>1173812325024.3088</v>
      </c>
      <c r="S2821" s="56">
        <v>0.68471108482348064</v>
      </c>
      <c r="T2821" s="56">
        <v>0.51368351818452673</v>
      </c>
      <c r="U2821" s="46">
        <v>17.712938087637081</v>
      </c>
      <c r="V2821" s="76">
        <v>11762654711438.145</v>
      </c>
      <c r="W2821" s="84">
        <v>3711.7230658836347</v>
      </c>
      <c r="X2821" s="82">
        <v>4.1033762789724579E-2</v>
      </c>
      <c r="Y2821" s="476">
        <v>2.0000000000000001E-4</v>
      </c>
    </row>
    <row r="2822" spans="1:25" x14ac:dyDescent="0.2">
      <c r="A2822" s="475">
        <v>2818</v>
      </c>
      <c r="B2822" s="56">
        <v>0.60925050649331169</v>
      </c>
      <c r="C2822" s="46">
        <v>3182.6868978345351</v>
      </c>
      <c r="D2822" s="56">
        <v>1.0393879909551373</v>
      </c>
      <c r="E2822" s="56">
        <v>0.33129176694365003</v>
      </c>
      <c r="F2822" s="250">
        <v>2024.94</v>
      </c>
      <c r="G2822" s="76">
        <v>339204444202.42297</v>
      </c>
      <c r="H2822" s="46">
        <v>34039777.221586347</v>
      </c>
      <c r="I2822" s="76">
        <v>753194665059.64709</v>
      </c>
      <c r="J2822" s="56">
        <v>0.23486120796391341</v>
      </c>
      <c r="K2822" s="76">
        <v>31185610014.412354</v>
      </c>
      <c r="L2822" s="76">
        <v>18384109372.062233</v>
      </c>
      <c r="M2822" s="76">
        <v>246278868112.81543</v>
      </c>
      <c r="N2822" s="76">
        <v>124163440956.92033</v>
      </c>
      <c r="O2822" s="76">
        <v>22980.891530342342</v>
      </c>
      <c r="P2822" s="46">
        <v>641134.69834439002</v>
      </c>
      <c r="Q2822" s="46">
        <v>428778.38992136304</v>
      </c>
      <c r="R2822" s="76">
        <v>1572704877622.4812</v>
      </c>
      <c r="S2822" s="56">
        <v>0.477329877572363</v>
      </c>
      <c r="T2822" s="56">
        <v>0.28114736990360351</v>
      </c>
      <c r="U2822" s="46">
        <v>17.49421268639168</v>
      </c>
      <c r="V2822" s="76">
        <v>8388400712397.6895</v>
      </c>
      <c r="W2822" s="84">
        <v>2647.6151759884133</v>
      </c>
      <c r="X2822" s="82">
        <v>4.2301122733601593E-2</v>
      </c>
      <c r="Y2822" s="476">
        <v>2.0000000000000001E-4</v>
      </c>
    </row>
    <row r="2823" spans="1:25" x14ac:dyDescent="0.2">
      <c r="A2823" s="475">
        <v>2819</v>
      </c>
      <c r="B2823" s="56">
        <v>0.63750153586928715</v>
      </c>
      <c r="C2823" s="46">
        <v>4676.3293351393677</v>
      </c>
      <c r="D2823" s="56">
        <v>0.55758580683429393</v>
      </c>
      <c r="E2823" s="56">
        <v>0.44515723444518451</v>
      </c>
      <c r="F2823" s="250">
        <v>2023.75</v>
      </c>
      <c r="G2823" s="76">
        <v>273281393668.54041</v>
      </c>
      <c r="H2823" s="46">
        <v>11051014.373102276</v>
      </c>
      <c r="I2823" s="76">
        <v>376621945701.52222</v>
      </c>
      <c r="J2823" s="56">
        <v>0.4692542748183951</v>
      </c>
      <c r="K2823" s="76">
        <v>9214792313.6732903</v>
      </c>
      <c r="L2823" s="76">
        <v>0</v>
      </c>
      <c r="M2823" s="76">
        <v>309638489254.08289</v>
      </c>
      <c r="N2823" s="76">
        <v>48590691805.040695</v>
      </c>
      <c r="O2823" s="76">
        <v>34748.965759123916</v>
      </c>
      <c r="P2823" s="46">
        <v>327556.18836382561</v>
      </c>
      <c r="Q2823" s="46">
        <v>195362.21147383773</v>
      </c>
      <c r="R2823" s="76">
        <v>1023721157982.5205</v>
      </c>
      <c r="S2823" s="56">
        <v>0.64960063101604382</v>
      </c>
      <c r="T2823" s="56">
        <v>0.4273332878660604</v>
      </c>
      <c r="U2823" s="46">
        <v>16.715460431121322</v>
      </c>
      <c r="V2823" s="76">
        <v>8153268026609.5605</v>
      </c>
      <c r="W2823" s="84">
        <v>2570.0475354300443</v>
      </c>
      <c r="X2823" s="82">
        <v>4.3124994355892725E-2</v>
      </c>
      <c r="Y2823" s="476">
        <v>2.0000000000000001E-4</v>
      </c>
    </row>
    <row r="2824" spans="1:25" x14ac:dyDescent="0.2">
      <c r="A2824" s="475">
        <v>2820</v>
      </c>
      <c r="B2824" s="56">
        <v>0.43648634356846339</v>
      </c>
      <c r="C2824" s="46">
        <v>1552.7312863701841</v>
      </c>
      <c r="D2824" s="56">
        <v>0.29854002414615388</v>
      </c>
      <c r="E2824" s="56">
        <v>0.24338458307632435</v>
      </c>
      <c r="F2824" s="250">
        <v>2023.75</v>
      </c>
      <c r="G2824" s="76">
        <v>266428858889.8537</v>
      </c>
      <c r="H2824" s="46">
        <v>4846102.0469928598</v>
      </c>
      <c r="I2824" s="76">
        <v>225167330524.45245</v>
      </c>
      <c r="J2824" s="56">
        <v>0.43648634356846339</v>
      </c>
      <c r="K2824" s="76">
        <v>6741692030.9229431</v>
      </c>
      <c r="L2824" s="76">
        <v>0</v>
      </c>
      <c r="M2824" s="76">
        <v>260994537999.28674</v>
      </c>
      <c r="N2824" s="76">
        <v>68513123413.959145</v>
      </c>
      <c r="O2824" s="76">
        <v>28138.46235900365</v>
      </c>
      <c r="P2824" s="46">
        <v>437557.72111827723</v>
      </c>
      <c r="Q2824" s="46">
        <v>238930.15849629766</v>
      </c>
      <c r="R2824" s="76">
        <v>789411334447.61011</v>
      </c>
      <c r="S2824" s="56">
        <v>0.64170876732292681</v>
      </c>
      <c r="T2824" s="56">
        <v>0.44417652949802827</v>
      </c>
      <c r="U2824" s="46">
        <v>17.542818605563752</v>
      </c>
      <c r="V2824" s="76">
        <v>6887937190887.5986</v>
      </c>
      <c r="W2824" s="84">
        <v>2174.5052074742957</v>
      </c>
      <c r="X2824" s="82">
        <v>4.0838233229031878E-2</v>
      </c>
      <c r="Y2824" s="476">
        <v>2.0000000000000001E-4</v>
      </c>
    </row>
    <row r="2825" spans="1:25" x14ac:dyDescent="0.2">
      <c r="A2825" s="475">
        <v>2821</v>
      </c>
      <c r="B2825" s="56">
        <v>0.67708451976199902</v>
      </c>
      <c r="C2825" s="46">
        <v>4505.6569885619429</v>
      </c>
      <c r="D2825" s="56">
        <v>0.76657997184616389</v>
      </c>
      <c r="E2825" s="56">
        <v>0.51045803619439567</v>
      </c>
      <c r="F2825" s="250">
        <v>2025.71</v>
      </c>
      <c r="G2825" s="76">
        <v>161291729825.93549</v>
      </c>
      <c r="H2825" s="46">
        <v>18084457.157323085</v>
      </c>
      <c r="I2825" s="76">
        <v>533510145661.66113</v>
      </c>
      <c r="J2825" s="56">
        <v>0.45947555797645223</v>
      </c>
      <c r="K2825" s="76">
        <v>32999529932.930275</v>
      </c>
      <c r="L2825" s="76">
        <v>47047153605.183678</v>
      </c>
      <c r="M2825" s="76">
        <v>113473333685.29993</v>
      </c>
      <c r="N2825" s="76">
        <v>102999784838.59488</v>
      </c>
      <c r="O2825" s="76">
        <v>35613.368078019019</v>
      </c>
      <c r="P2825" s="46">
        <v>639823.66995492019</v>
      </c>
      <c r="Q2825" s="46">
        <v>437443.25710518844</v>
      </c>
      <c r="R2825" s="76">
        <v>995025852038.57275</v>
      </c>
      <c r="S2825" s="56">
        <v>0.54352067907282586</v>
      </c>
      <c r="T2825" s="56">
        <v>0.38167211180901556</v>
      </c>
      <c r="U2825" s="46">
        <v>15.431616673146694</v>
      </c>
      <c r="V2825" s="76">
        <v>6441275767457.7188</v>
      </c>
      <c r="W2825" s="84">
        <v>2032.8594670862115</v>
      </c>
      <c r="X2825" s="82">
        <v>4.73430205259971E-2</v>
      </c>
      <c r="Y2825" s="476">
        <v>2.0000000000000001E-4</v>
      </c>
    </row>
    <row r="2826" spans="1:25" x14ac:dyDescent="0.2">
      <c r="A2826" s="475">
        <v>2822</v>
      </c>
      <c r="B2826" s="56">
        <v>0.50031530459361606</v>
      </c>
      <c r="C2826" s="46">
        <v>5980.1109890387943</v>
      </c>
      <c r="D2826" s="56">
        <v>1.0933639006099907</v>
      </c>
      <c r="E2826" s="56">
        <v>0.32489559320311623</v>
      </c>
      <c r="F2826" s="250">
        <v>2024.07</v>
      </c>
      <c r="G2826" s="76">
        <v>676780392422.00989</v>
      </c>
      <c r="H2826" s="46">
        <v>32246904.976991568</v>
      </c>
      <c r="I2826" s="76">
        <v>801364940778.56323</v>
      </c>
      <c r="J2826" s="56">
        <v>0.35212388438235098</v>
      </c>
      <c r="K2826" s="76">
        <v>23501320570.051212</v>
      </c>
      <c r="L2826" s="76">
        <v>10646845856.077707</v>
      </c>
      <c r="M2826" s="76">
        <v>462630015618.55511</v>
      </c>
      <c r="N2826" s="76">
        <v>27267690035.870754</v>
      </c>
      <c r="O2826" s="76">
        <v>32472.036498504756</v>
      </c>
      <c r="P2826" s="46">
        <v>188739.06126666005</v>
      </c>
      <c r="Q2826" s="46">
        <v>102198.48669341429</v>
      </c>
      <c r="R2826" s="76">
        <v>2036812862360.3528</v>
      </c>
      <c r="S2826" s="56">
        <v>0.61328950065095655</v>
      </c>
      <c r="T2826" s="56">
        <v>0.43925484548071708</v>
      </c>
      <c r="U2826" s="46">
        <v>17.492851696604642</v>
      </c>
      <c r="V2826" s="76">
        <v>16913910579550.381</v>
      </c>
      <c r="W2826" s="84">
        <v>5339.5582773868364</v>
      </c>
      <c r="X2826" s="82">
        <v>4.2473604885895945E-2</v>
      </c>
      <c r="Y2826" s="476">
        <v>2.0000000000000001E-4</v>
      </c>
    </row>
    <row r="2827" spans="1:25" x14ac:dyDescent="0.2">
      <c r="A2827" s="475">
        <v>2823</v>
      </c>
      <c r="B2827" s="56">
        <v>0.70098296087662759</v>
      </c>
      <c r="C2827" s="46">
        <v>6134.9920656854683</v>
      </c>
      <c r="D2827" s="56">
        <v>0.51500880783425518</v>
      </c>
      <c r="E2827" s="56">
        <v>0.44948649965684084</v>
      </c>
      <c r="F2827" s="250">
        <v>2024.18</v>
      </c>
      <c r="G2827" s="76">
        <v>182191570217.52728</v>
      </c>
      <c r="H2827" s="46">
        <v>9914749.2991356049</v>
      </c>
      <c r="I2827" s="76">
        <v>339740878333.24792</v>
      </c>
      <c r="J2827" s="56">
        <v>0.42508381120659999</v>
      </c>
      <c r="K2827" s="76">
        <v>10658893397.380449</v>
      </c>
      <c r="L2827" s="76">
        <v>0</v>
      </c>
      <c r="M2827" s="76">
        <v>199805369864.70599</v>
      </c>
      <c r="N2827" s="76">
        <v>25946859119.327301</v>
      </c>
      <c r="O2827" s="76">
        <v>23261.194908189966</v>
      </c>
      <c r="P2827" s="46">
        <v>192666.25040241593</v>
      </c>
      <c r="Q2827" s="46">
        <v>95171.633915030136</v>
      </c>
      <c r="R2827" s="76">
        <v>847146532668.25439</v>
      </c>
      <c r="S2827" s="56">
        <v>0.62936041621209449</v>
      </c>
      <c r="T2827" s="56">
        <v>0.35118785770553196</v>
      </c>
      <c r="U2827" s="46">
        <v>16.615445155355633</v>
      </c>
      <c r="V2827" s="76">
        <v>5470824095650.6064</v>
      </c>
      <c r="W2827" s="84">
        <v>1726.0083235575189</v>
      </c>
      <c r="X2827" s="82">
        <v>4.3565780091360272E-2</v>
      </c>
      <c r="Y2827" s="476">
        <v>2.0000000000000001E-4</v>
      </c>
    </row>
    <row r="2828" spans="1:25" x14ac:dyDescent="0.2">
      <c r="A2828" s="475">
        <v>2824</v>
      </c>
      <c r="B2828" s="56">
        <v>0.40074846222333321</v>
      </c>
      <c r="C2828" s="46">
        <v>2967.7418271924698</v>
      </c>
      <c r="D2828" s="56">
        <v>1.0091729957450408</v>
      </c>
      <c r="E2828" s="56">
        <v>0.60421931444625554</v>
      </c>
      <c r="F2828" s="250">
        <v>2024.39</v>
      </c>
      <c r="G2828" s="76">
        <v>274703231533.02609</v>
      </c>
      <c r="H2828" s="46">
        <v>32907622.423135053</v>
      </c>
      <c r="I2828" s="76">
        <v>708595670868.94995</v>
      </c>
      <c r="J2828" s="56">
        <v>0.2544199621270069</v>
      </c>
      <c r="K2828" s="76">
        <v>32429093076.593361</v>
      </c>
      <c r="L2828" s="76">
        <v>9941737716.5846024</v>
      </c>
      <c r="M2828" s="76">
        <v>250661045332.26932</v>
      </c>
      <c r="N2828" s="76">
        <v>153876032720.28162</v>
      </c>
      <c r="O2828" s="76">
        <v>17331.739479678377</v>
      </c>
      <c r="P2828" s="46">
        <v>805338.78369817277</v>
      </c>
      <c r="Q2828" s="46">
        <v>563463.27423160011</v>
      </c>
      <c r="R2828" s="76">
        <v>1501848621329.9883</v>
      </c>
      <c r="S2828" s="56">
        <v>0.47521815332589906</v>
      </c>
      <c r="T2828" s="56">
        <v>0.29314784267423261</v>
      </c>
      <c r="U2828" s="46">
        <v>16.654248643056331</v>
      </c>
      <c r="V2828" s="76">
        <v>8069127350496.8789</v>
      </c>
      <c r="W2828" s="84">
        <v>2547.4710307855103</v>
      </c>
      <c r="X2828" s="82">
        <v>4.3579470511722389E-2</v>
      </c>
      <c r="Y2828" s="476">
        <v>2.0000000000000001E-4</v>
      </c>
    </row>
    <row r="2829" spans="1:25" x14ac:dyDescent="0.2">
      <c r="A2829" s="475">
        <v>2825</v>
      </c>
      <c r="B2829" s="56">
        <v>0.39245872361252176</v>
      </c>
      <c r="C2829" s="46">
        <v>2936.222784544645</v>
      </c>
      <c r="D2829" s="56">
        <v>0.31835301392308657</v>
      </c>
      <c r="E2829" s="56">
        <v>0.21635545561814293</v>
      </c>
      <c r="F2829" s="250">
        <v>2025.4</v>
      </c>
      <c r="G2829" s="76">
        <v>119689001366.50105</v>
      </c>
      <c r="H2829" s="46">
        <v>5226220.1608294323</v>
      </c>
      <c r="I2829" s="76">
        <v>243609400806.70471</v>
      </c>
      <c r="J2829" s="56">
        <v>0.39245872361252176</v>
      </c>
      <c r="K2829" s="76">
        <v>9356561014.6910381</v>
      </c>
      <c r="L2829" s="76">
        <v>11175110374.466293</v>
      </c>
      <c r="M2829" s="76">
        <v>97391353214.525894</v>
      </c>
      <c r="N2829" s="76">
        <v>122637269369.12901</v>
      </c>
      <c r="O2829" s="76">
        <v>27850.480676353214</v>
      </c>
      <c r="P2829" s="46">
        <v>794767.63970047142</v>
      </c>
      <c r="Q2829" s="46">
        <v>493273.70518077799</v>
      </c>
      <c r="R2829" s="76">
        <v>564770186636.61658</v>
      </c>
      <c r="S2829" s="56">
        <v>0.49098295939076891</v>
      </c>
      <c r="T2829" s="56">
        <v>0.40017131214986956</v>
      </c>
      <c r="U2829" s="46">
        <v>16.130484214625643</v>
      </c>
      <c r="V2829" s="76">
        <v>4080899400604.2534</v>
      </c>
      <c r="W2829" s="84">
        <v>1286.5416301674227</v>
      </c>
      <c r="X2829" s="82">
        <v>4.452148906964707E-2</v>
      </c>
      <c r="Y2829" s="476">
        <v>2.0000000000000001E-4</v>
      </c>
    </row>
    <row r="2830" spans="1:25" x14ac:dyDescent="0.2">
      <c r="A2830" s="475">
        <v>2826</v>
      </c>
      <c r="B2830" s="56">
        <v>0.47412658529340107</v>
      </c>
      <c r="C2830" s="46">
        <v>1857.4984306441374</v>
      </c>
      <c r="D2830" s="56">
        <v>0.71915403282038037</v>
      </c>
      <c r="E2830" s="56">
        <v>0.32364860027150533</v>
      </c>
      <c r="F2830" s="250">
        <v>2023.75</v>
      </c>
      <c r="G2830" s="76">
        <v>302103033830.65247</v>
      </c>
      <c r="H2830" s="46">
        <v>17447987.312650081</v>
      </c>
      <c r="I2830" s="76">
        <v>476861075182.99994</v>
      </c>
      <c r="J2830" s="56">
        <v>0.31722045493586515</v>
      </c>
      <c r="K2830" s="76">
        <v>3730146204.9821329</v>
      </c>
      <c r="L2830" s="76">
        <v>0</v>
      </c>
      <c r="M2830" s="76">
        <v>297959443646.95215</v>
      </c>
      <c r="N2830" s="76">
        <v>36562145280.299446</v>
      </c>
      <c r="O2830" s="76">
        <v>31286.224725871161</v>
      </c>
      <c r="P2830" s="46">
        <v>240314.53397502954</v>
      </c>
      <c r="Q2830" s="46">
        <v>125891.51691146409</v>
      </c>
      <c r="R2830" s="76">
        <v>1173361935346.5132</v>
      </c>
      <c r="S2830" s="56">
        <v>0.58439208401829745</v>
      </c>
      <c r="T2830" s="56">
        <v>0.32731781730890441</v>
      </c>
      <c r="U2830" s="46">
        <v>17.711629417397759</v>
      </c>
      <c r="V2830" s="76">
        <v>7470361458683.207</v>
      </c>
      <c r="W2830" s="84">
        <v>2357.032289020779</v>
      </c>
      <c r="X2830" s="82">
        <v>4.1261597946328693E-2</v>
      </c>
      <c r="Y2830" s="476">
        <v>2.0000000000000001E-4</v>
      </c>
    </row>
    <row r="2831" spans="1:25" x14ac:dyDescent="0.2">
      <c r="A2831" s="475">
        <v>2827</v>
      </c>
      <c r="B2831" s="56">
        <v>0.29107058853692069</v>
      </c>
      <c r="C2831" s="46">
        <v>4619.6216716375648</v>
      </c>
      <c r="D2831" s="56">
        <v>1.0262791615213764</v>
      </c>
      <c r="E2831" s="56">
        <v>0.25028135739816848</v>
      </c>
      <c r="F2831" s="250">
        <v>2026.69</v>
      </c>
      <c r="G2831" s="76">
        <v>169464879939.59473</v>
      </c>
      <c r="H2831" s="46">
        <v>32131528.981202587</v>
      </c>
      <c r="I2831" s="76">
        <v>728537076887.12939</v>
      </c>
      <c r="J2831" s="56">
        <v>0.29107058853692069</v>
      </c>
      <c r="K2831" s="76">
        <v>23058146948.447716</v>
      </c>
      <c r="L2831" s="76">
        <v>43797516477.513809</v>
      </c>
      <c r="M2831" s="76">
        <v>19932631509.284756</v>
      </c>
      <c r="N2831" s="76">
        <v>52223863198.693687</v>
      </c>
      <c r="O2831" s="76">
        <v>21967.258827589387</v>
      </c>
      <c r="P2831" s="46">
        <v>361476.48215446062</v>
      </c>
      <c r="Q2831" s="46">
        <v>209678.40387737448</v>
      </c>
      <c r="R2831" s="76">
        <v>1070495706908.8768</v>
      </c>
      <c r="S2831" s="56">
        <v>0.41941640947592784</v>
      </c>
      <c r="T2831" s="56">
        <v>0.3033955913815008</v>
      </c>
      <c r="U2831" s="46">
        <v>16.016239144967951</v>
      </c>
      <c r="V2831" s="76">
        <v>5626281188990.5186</v>
      </c>
      <c r="W2831" s="84">
        <v>1774.7613181714387</v>
      </c>
      <c r="X2831" s="82">
        <v>4.6497541570683844E-2</v>
      </c>
      <c r="Y2831" s="476">
        <v>2.0000000000000001E-4</v>
      </c>
    </row>
    <row r="2832" spans="1:25" x14ac:dyDescent="0.2">
      <c r="A2832" s="475">
        <v>2828</v>
      </c>
      <c r="B2832" s="56">
        <v>0.44261882602262076</v>
      </c>
      <c r="C2832" s="46">
        <v>1500</v>
      </c>
      <c r="D2832" s="56">
        <v>1.1360297280510427</v>
      </c>
      <c r="E2832" s="56">
        <v>0.27645663848670687</v>
      </c>
      <c r="F2832" s="250">
        <v>2023.75</v>
      </c>
      <c r="G2832" s="76">
        <v>339276934057.40381</v>
      </c>
      <c r="H2832" s="46">
        <v>42621309.811339028</v>
      </c>
      <c r="I2832" s="76">
        <v>835165108320.18945</v>
      </c>
      <c r="J2832" s="56">
        <v>0.17933384373572459</v>
      </c>
      <c r="K2832" s="76">
        <v>23306401188.616375</v>
      </c>
      <c r="L2832" s="76">
        <v>0</v>
      </c>
      <c r="M2832" s="76">
        <v>268836199628.67545</v>
      </c>
      <c r="N2832" s="76">
        <v>172619551082.44873</v>
      </c>
      <c r="O2832" s="76">
        <v>31841.864395948112</v>
      </c>
      <c r="P2832" s="46">
        <v>854813.81315171521</v>
      </c>
      <c r="Q2832" s="46">
        <v>599039.65809441986</v>
      </c>
      <c r="R2832" s="76">
        <v>1609311386482.7759</v>
      </c>
      <c r="S2832" s="56">
        <v>0.4145251449661343</v>
      </c>
      <c r="T2832" s="56">
        <v>0.26436649021338549</v>
      </c>
      <c r="U2832" s="46">
        <v>17.697062830898233</v>
      </c>
      <c r="V2832" s="76">
        <v>8275320343005.8398</v>
      </c>
      <c r="W2832" s="84">
        <v>2611.3046104706941</v>
      </c>
      <c r="X2832" s="82">
        <v>4.1428214218073571E-2</v>
      </c>
      <c r="Y2832" s="476">
        <v>2.0000000000000001E-4</v>
      </c>
    </row>
    <row r="2833" spans="1:25" x14ac:dyDescent="0.2">
      <c r="A2833" s="475">
        <v>2829</v>
      </c>
      <c r="B2833" s="56">
        <v>0.68633425821471972</v>
      </c>
      <c r="C2833" s="46">
        <v>1500</v>
      </c>
      <c r="D2833" s="56">
        <v>0.61742283737492087</v>
      </c>
      <c r="E2833" s="56">
        <v>0.24340849904265419</v>
      </c>
      <c r="F2833" s="250">
        <v>2025.26</v>
      </c>
      <c r="G2833" s="76">
        <v>179789055174.65414</v>
      </c>
      <c r="H2833" s="46">
        <v>14133088.464917533</v>
      </c>
      <c r="I2833" s="76">
        <v>444945634012.08142</v>
      </c>
      <c r="J2833" s="56">
        <v>0.47471874390845481</v>
      </c>
      <c r="K2833" s="76">
        <v>28028068529.342022</v>
      </c>
      <c r="L2833" s="76">
        <v>36987187831.099472</v>
      </c>
      <c r="M2833" s="76">
        <v>95104409643.704025</v>
      </c>
      <c r="N2833" s="76">
        <v>40306015262.720932</v>
      </c>
      <c r="O2833" s="76">
        <v>28756.156687975534</v>
      </c>
      <c r="P2833" s="46">
        <v>292918.95290668815</v>
      </c>
      <c r="Q2833" s="46">
        <v>167364.10243390957</v>
      </c>
      <c r="R2833" s="76">
        <v>839058826636.83118</v>
      </c>
      <c r="S2833" s="56">
        <v>0.5822093868265249</v>
      </c>
      <c r="T2833" s="56">
        <v>0.40888142345776918</v>
      </c>
      <c r="U2833" s="46">
        <v>16.073419244043169</v>
      </c>
      <c r="V2833" s="76">
        <v>6129370968551.8584</v>
      </c>
      <c r="W2833" s="84">
        <v>1934.3028852125678</v>
      </c>
      <c r="X2833" s="82">
        <v>4.4798436110291148E-2</v>
      </c>
      <c r="Y2833" s="476">
        <v>2.0000000000000001E-4</v>
      </c>
    </row>
    <row r="2834" spans="1:25" x14ac:dyDescent="0.2">
      <c r="A2834" s="475">
        <v>2830</v>
      </c>
      <c r="B2834" s="56">
        <v>0.64053222723848213</v>
      </c>
      <c r="C2834" s="46">
        <v>3625.2391756315856</v>
      </c>
      <c r="D2834" s="56">
        <v>1.1147430883503238</v>
      </c>
      <c r="E2834" s="56">
        <v>0.50691870858683741</v>
      </c>
      <c r="F2834" s="250">
        <v>2024.63</v>
      </c>
      <c r="G2834" s="76">
        <v>322650531725.20251</v>
      </c>
      <c r="H2834" s="46">
        <v>39257617.184917971</v>
      </c>
      <c r="I2834" s="76">
        <v>772102380592.94373</v>
      </c>
      <c r="J2834" s="56">
        <v>0.37899302725923179</v>
      </c>
      <c r="K2834" s="76">
        <v>11519974400.231956</v>
      </c>
      <c r="L2834" s="76">
        <v>0</v>
      </c>
      <c r="M2834" s="76">
        <v>384153193041.33917</v>
      </c>
      <c r="N2834" s="76">
        <v>62770953871.654671</v>
      </c>
      <c r="O2834" s="76">
        <v>33395.39233886556</v>
      </c>
      <c r="P2834" s="46">
        <v>476435.54572571389</v>
      </c>
      <c r="Q2834" s="46">
        <v>295871.8576188382</v>
      </c>
      <c r="R2834" s="76">
        <v>1867329784870.1338</v>
      </c>
      <c r="S2834" s="56">
        <v>0.60299178073157056</v>
      </c>
      <c r="T2834" s="56">
        <v>0.31137732711735999</v>
      </c>
      <c r="U2834" s="46">
        <v>16.306788010421315</v>
      </c>
      <c r="V2834" s="76">
        <v>10364257738539.148</v>
      </c>
      <c r="W2834" s="84">
        <v>3271.9433523965245</v>
      </c>
      <c r="X2834" s="82">
        <v>4.5152928892005957E-2</v>
      </c>
      <c r="Y2834" s="476">
        <v>2.0000000000000001E-4</v>
      </c>
    </row>
    <row r="2835" spans="1:25" x14ac:dyDescent="0.2">
      <c r="A2835" s="475">
        <v>2831</v>
      </c>
      <c r="B2835" s="56">
        <v>0.58434597554092638</v>
      </c>
      <c r="C2835" s="46">
        <v>6933.632622611809</v>
      </c>
      <c r="D2835" s="56">
        <v>0.73484410681793955</v>
      </c>
      <c r="E2835" s="56">
        <v>0.38226621879377831</v>
      </c>
      <c r="F2835" s="250">
        <v>2028.22</v>
      </c>
      <c r="G2835" s="76">
        <v>56372356346.320984</v>
      </c>
      <c r="H2835" s="46">
        <v>16630000.88137595</v>
      </c>
      <c r="I2835" s="76">
        <v>491503144049.79407</v>
      </c>
      <c r="J2835" s="56">
        <v>0.38434974145288359</v>
      </c>
      <c r="K2835" s="76">
        <v>52295799637.483414</v>
      </c>
      <c r="L2835" s="76">
        <v>90796568305.65686</v>
      </c>
      <c r="M2835" s="76">
        <v>0</v>
      </c>
      <c r="N2835" s="76">
        <v>55265462819.612495</v>
      </c>
      <c r="O2835" s="76">
        <v>27524.682702010115</v>
      </c>
      <c r="P2835" s="46">
        <v>345983.41787559923</v>
      </c>
      <c r="Q2835" s="46">
        <v>204989.32249680485</v>
      </c>
      <c r="R2835" s="76">
        <v>689860974812.54688</v>
      </c>
      <c r="S2835" s="56">
        <v>0.43755963630567241</v>
      </c>
      <c r="T2835" s="56">
        <v>0.33470036861522739</v>
      </c>
      <c r="U2835" s="46">
        <v>14.094371735833111</v>
      </c>
      <c r="V2835" s="76">
        <v>3699211150028.2168</v>
      </c>
      <c r="W2835" s="84">
        <v>1167.251161580733</v>
      </c>
      <c r="X2835" s="82">
        <v>5.0683883355357728E-2</v>
      </c>
      <c r="Y2835" s="476">
        <v>2.0000000000000001E-4</v>
      </c>
    </row>
    <row r="2836" spans="1:25" x14ac:dyDescent="0.2">
      <c r="A2836" s="475">
        <v>2832</v>
      </c>
      <c r="B2836" s="56">
        <v>0.59628232879092735</v>
      </c>
      <c r="C2836" s="46">
        <v>4942.7517631248365</v>
      </c>
      <c r="D2836" s="56">
        <v>0.49193236679113411</v>
      </c>
      <c r="E2836" s="56">
        <v>0.52998148092948238</v>
      </c>
      <c r="F2836" s="250">
        <v>2024.3</v>
      </c>
      <c r="G2836" s="76">
        <v>236264392834.46997</v>
      </c>
      <c r="H2836" s="46">
        <v>9289612.4124582317</v>
      </c>
      <c r="I2836" s="76">
        <v>279253432052.69952</v>
      </c>
      <c r="J2836" s="56">
        <v>0.33625552466948605</v>
      </c>
      <c r="K2836" s="76">
        <v>3024040845.4047399</v>
      </c>
      <c r="L2836" s="76">
        <v>0</v>
      </c>
      <c r="M2836" s="76">
        <v>215404661620.57227</v>
      </c>
      <c r="N2836" s="76">
        <v>35377225472.847298</v>
      </c>
      <c r="O2836" s="76">
        <v>31489.239221397005</v>
      </c>
      <c r="P2836" s="46">
        <v>237624.68911416136</v>
      </c>
      <c r="Q2836" s="46">
        <v>128617.62151052318</v>
      </c>
      <c r="R2836" s="76">
        <v>798582332973.27783</v>
      </c>
      <c r="S2836" s="56">
        <v>0.61239956066177392</v>
      </c>
      <c r="T2836" s="56">
        <v>0.38284044438960635</v>
      </c>
      <c r="U2836" s="46">
        <v>17.618177429139354</v>
      </c>
      <c r="V2836" s="76">
        <v>5983182021658.2227</v>
      </c>
      <c r="W2836" s="84">
        <v>1886.5163279972671</v>
      </c>
      <c r="X2836" s="82">
        <v>4.100497820474884E-2</v>
      </c>
      <c r="Y2836" s="476">
        <v>2.0000000000000001E-4</v>
      </c>
    </row>
    <row r="2837" spans="1:25" x14ac:dyDescent="0.2">
      <c r="A2837" s="475">
        <v>2833</v>
      </c>
      <c r="B2837" s="56">
        <v>0.62701399469499119</v>
      </c>
      <c r="C2837" s="46">
        <v>7338.1386218227553</v>
      </c>
      <c r="D2837" s="56">
        <v>1.1595082456831673</v>
      </c>
      <c r="E2837" s="56">
        <v>0.46370631521719952</v>
      </c>
      <c r="F2837" s="250">
        <v>2023.75</v>
      </c>
      <c r="G2837" s="76">
        <v>500281058966.21765</v>
      </c>
      <c r="H2837" s="46">
        <v>38470423.365029573</v>
      </c>
      <c r="I2837" s="76">
        <v>564313154780.24927</v>
      </c>
      <c r="J2837" s="56">
        <v>-0.11830272320953217</v>
      </c>
      <c r="K2837" s="76">
        <v>25515489086.864746</v>
      </c>
      <c r="L2837" s="76">
        <v>0</v>
      </c>
      <c r="M2837" s="76">
        <v>403193547774.77136</v>
      </c>
      <c r="N2837" s="76">
        <v>32772627982.170258</v>
      </c>
      <c r="O2837" s="76">
        <v>30733.925564704023</v>
      </c>
      <c r="P2837" s="46">
        <v>310348.33676696103</v>
      </c>
      <c r="Q2837" s="46">
        <v>116918.57817833904</v>
      </c>
      <c r="R2837" s="76">
        <v>1449097167851.1023</v>
      </c>
      <c r="S2837" s="56">
        <v>0.42484586844116012</v>
      </c>
      <c r="T2837" s="56">
        <v>0.26952937924068837</v>
      </c>
      <c r="U2837" s="46">
        <v>25.975931792989439</v>
      </c>
      <c r="V2837" s="76">
        <v>10616696048479.301</v>
      </c>
      <c r="W2837" s="84">
        <v>3350.9579417770615</v>
      </c>
      <c r="X2837" s="82">
        <v>2.9471360800036369E-2</v>
      </c>
      <c r="Y2837" s="476">
        <v>2.0000000000000001E-4</v>
      </c>
    </row>
    <row r="2838" spans="1:25" x14ac:dyDescent="0.2">
      <c r="A2838" s="475">
        <v>2834</v>
      </c>
      <c r="B2838" s="56">
        <v>0.47014900030595352</v>
      </c>
      <c r="C2838" s="46">
        <v>5942.7856324854793</v>
      </c>
      <c r="D2838" s="56">
        <v>0.76083352633636503</v>
      </c>
      <c r="E2838" s="56">
        <v>0.45132218317404804</v>
      </c>
      <c r="F2838" s="250">
        <v>2026.53</v>
      </c>
      <c r="G2838" s="76">
        <v>111913506077.58699</v>
      </c>
      <c r="H2838" s="46">
        <v>18457344.429251384</v>
      </c>
      <c r="I2838" s="76">
        <v>480497090425.87299</v>
      </c>
      <c r="J2838" s="56">
        <v>0.32882322728875035</v>
      </c>
      <c r="K2838" s="76">
        <v>18172124046.986343</v>
      </c>
      <c r="L2838" s="76">
        <v>17751427209.365025</v>
      </c>
      <c r="M2838" s="76">
        <v>36901433365.921257</v>
      </c>
      <c r="N2838" s="76">
        <v>27584492573.08596</v>
      </c>
      <c r="O2838" s="76">
        <v>38762.318622033396</v>
      </c>
      <c r="P2838" s="46">
        <v>211594.63877108454</v>
      </c>
      <c r="Q2838" s="46">
        <v>104288.4785516101</v>
      </c>
      <c r="R2838" s="76">
        <v>725650734858.08496</v>
      </c>
      <c r="S2838" s="56">
        <v>0.45936175539810931</v>
      </c>
      <c r="T2838" s="56">
        <v>0.29678865859422665</v>
      </c>
      <c r="U2838" s="46">
        <v>15.97387197434778</v>
      </c>
      <c r="V2838" s="76">
        <v>3835146638903.4712</v>
      </c>
      <c r="W2838" s="84">
        <v>1209.7005483341629</v>
      </c>
      <c r="X2838" s="82">
        <v>4.552953710734254E-2</v>
      </c>
      <c r="Y2838" s="476">
        <v>2.0000000000000001E-4</v>
      </c>
    </row>
    <row r="2839" spans="1:25" x14ac:dyDescent="0.2">
      <c r="A2839" s="475">
        <v>2835</v>
      </c>
      <c r="B2839" s="56">
        <v>0.67158014144590916</v>
      </c>
      <c r="C2839" s="46">
        <v>2003.0119795530609</v>
      </c>
      <c r="D2839" s="56">
        <v>0.36628463429907537</v>
      </c>
      <c r="E2839" s="56">
        <v>0.62167198610763696</v>
      </c>
      <c r="F2839" s="250">
        <v>2026.54</v>
      </c>
      <c r="G2839" s="76">
        <v>76210207970.78479</v>
      </c>
      <c r="H2839" s="46">
        <v>6217344.5199639332</v>
      </c>
      <c r="I2839" s="76">
        <v>257965202925.8898</v>
      </c>
      <c r="J2839" s="56">
        <v>0.5096770067326557</v>
      </c>
      <c r="K2839" s="76">
        <v>33158149100.488091</v>
      </c>
      <c r="L2839" s="76">
        <v>74609738077.051239</v>
      </c>
      <c r="M2839" s="76">
        <v>22927231720.33305</v>
      </c>
      <c r="N2839" s="76">
        <v>338971282259.37128</v>
      </c>
      <c r="O2839" s="76">
        <v>27650.747335231892</v>
      </c>
      <c r="P2839" s="46">
        <v>1903112.0975413041</v>
      </c>
      <c r="Q2839" s="46">
        <v>1341088.723179596</v>
      </c>
      <c r="R2839" s="76">
        <v>812482497941.61951</v>
      </c>
      <c r="S2839" s="56">
        <v>0.46814406243852852</v>
      </c>
      <c r="T2839" s="56">
        <v>0.31627165226602522</v>
      </c>
      <c r="U2839" s="46">
        <v>14.580228608139651</v>
      </c>
      <c r="V2839" s="76">
        <v>4254550033221.6885</v>
      </c>
      <c r="W2839" s="84">
        <v>1342.7250496312149</v>
      </c>
      <c r="X2839" s="82">
        <v>4.8595603385837773E-2</v>
      </c>
      <c r="Y2839" s="476">
        <v>2.0000000000000001E-4</v>
      </c>
    </row>
    <row r="2840" spans="1:25" x14ac:dyDescent="0.2">
      <c r="A2840" s="475">
        <v>2836</v>
      </c>
      <c r="B2840" s="56">
        <v>0.43311714175155092</v>
      </c>
      <c r="C2840" s="46">
        <v>4666.9490400706427</v>
      </c>
      <c r="D2840" s="56">
        <v>0.96289055860617134</v>
      </c>
      <c r="E2840" s="56">
        <v>0.31976932788614654</v>
      </c>
      <c r="F2840" s="250">
        <v>2023.75</v>
      </c>
      <c r="G2840" s="76">
        <v>400537165860.19464</v>
      </c>
      <c r="H2840" s="46">
        <v>27134267.268771794</v>
      </c>
      <c r="I2840" s="76">
        <v>492703720721.80957</v>
      </c>
      <c r="J2840" s="56">
        <v>0.11316223764821709</v>
      </c>
      <c r="K2840" s="76">
        <v>11014218563.132294</v>
      </c>
      <c r="L2840" s="76">
        <v>0</v>
      </c>
      <c r="M2840" s="76">
        <v>341488867880.3941</v>
      </c>
      <c r="N2840" s="76">
        <v>33510135556.967358</v>
      </c>
      <c r="O2840" s="76">
        <v>37264.985535830274</v>
      </c>
      <c r="P2840" s="46">
        <v>250884.2307960591</v>
      </c>
      <c r="Q2840" s="46">
        <v>128862.86779326004</v>
      </c>
      <c r="R2840" s="76">
        <v>1275492920329.9482</v>
      </c>
      <c r="S2840" s="56">
        <v>0.51932140187084042</v>
      </c>
      <c r="T2840" s="56">
        <v>0.3407249941678297</v>
      </c>
      <c r="U2840" s="46">
        <v>18.477798490603053</v>
      </c>
      <c r="V2840" s="76">
        <v>8723329045548.3154</v>
      </c>
      <c r="W2840" s="84">
        <v>2751.205569337531</v>
      </c>
      <c r="X2840" s="82">
        <v>4.012542287227118E-2</v>
      </c>
      <c r="Y2840" s="476">
        <v>2.0000000000000001E-4</v>
      </c>
    </row>
    <row r="2841" spans="1:25" x14ac:dyDescent="0.2">
      <c r="A2841" s="475">
        <v>2837</v>
      </c>
      <c r="B2841" s="56">
        <v>0.37256592311264169</v>
      </c>
      <c r="C2841" s="46">
        <v>3741.2983138140503</v>
      </c>
      <c r="D2841" s="56">
        <v>0.76231751023858496</v>
      </c>
      <c r="E2841" s="56">
        <v>0.18097775985621356</v>
      </c>
      <c r="F2841" s="250">
        <v>2025.12</v>
      </c>
      <c r="G2841" s="76">
        <v>160525812234.39951</v>
      </c>
      <c r="H2841" s="46">
        <v>18642154.532763209</v>
      </c>
      <c r="I2841" s="76">
        <v>467892753698.32159</v>
      </c>
      <c r="J2841" s="56">
        <v>0.33152849900819914</v>
      </c>
      <c r="K2841" s="76">
        <v>21462661971.874439</v>
      </c>
      <c r="L2841" s="76">
        <v>7506036935.0397196</v>
      </c>
      <c r="M2841" s="76">
        <v>85007467382.458786</v>
      </c>
      <c r="N2841" s="76">
        <v>32078184084.876083</v>
      </c>
      <c r="O2841" s="76">
        <v>18767.21848776751</v>
      </c>
      <c r="P2841" s="46">
        <v>240998.93222940728</v>
      </c>
      <c r="Q2841" s="46">
        <v>125537.56963154474</v>
      </c>
      <c r="R2841" s="76">
        <v>786464691934.58179</v>
      </c>
      <c r="S2841" s="56">
        <v>0.48511783186901641</v>
      </c>
      <c r="T2841" s="56">
        <v>0.3595077057194529</v>
      </c>
      <c r="U2841" s="46">
        <v>16.323604180612897</v>
      </c>
      <c r="V2841" s="76">
        <v>5125101824693.7793</v>
      </c>
      <c r="W2841" s="84">
        <v>1618.1459495366587</v>
      </c>
      <c r="X2841" s="82">
        <v>4.4104377495857612E-2</v>
      </c>
      <c r="Y2841" s="476">
        <v>2.0000000000000001E-4</v>
      </c>
    </row>
    <row r="2842" spans="1:25" x14ac:dyDescent="0.2">
      <c r="A2842" s="475">
        <v>2838</v>
      </c>
      <c r="B2842" s="56">
        <v>0.40018968782463638</v>
      </c>
      <c r="C2842" s="46">
        <v>6632.2593447102172</v>
      </c>
      <c r="D2842" s="56">
        <v>0.5385479349040333</v>
      </c>
      <c r="E2842" s="56">
        <v>0.47669128005136158</v>
      </c>
      <c r="F2842" s="250">
        <v>2025.48</v>
      </c>
      <c r="G2842" s="76">
        <v>133506717870.20711</v>
      </c>
      <c r="H2842" s="46">
        <v>10399476.963475522</v>
      </c>
      <c r="I2842" s="76">
        <v>333634180146.27411</v>
      </c>
      <c r="J2842" s="56">
        <v>0.37496786023433637</v>
      </c>
      <c r="K2842" s="76">
        <v>19467747951.894642</v>
      </c>
      <c r="L2842" s="76">
        <v>27776310497.263073</v>
      </c>
      <c r="M2842" s="76">
        <v>114888425406.17798</v>
      </c>
      <c r="N2842" s="76">
        <v>30507991531.596104</v>
      </c>
      <c r="O2842" s="76">
        <v>39142.968148195432</v>
      </c>
      <c r="P2842" s="46">
        <v>211899.56800262863</v>
      </c>
      <c r="Q2842" s="46">
        <v>108677.30238130776</v>
      </c>
      <c r="R2842" s="76">
        <v>678919417448.03003</v>
      </c>
      <c r="S2842" s="56">
        <v>0.5547124868738218</v>
      </c>
      <c r="T2842" s="56">
        <v>0.35289841414965983</v>
      </c>
      <c r="U2842" s="46">
        <v>16.243447964753109</v>
      </c>
      <c r="V2842" s="76">
        <v>4306446454987.6406</v>
      </c>
      <c r="W2842" s="84">
        <v>1358.119601184409</v>
      </c>
      <c r="X2842" s="82">
        <v>4.4825525510021134E-2</v>
      </c>
      <c r="Y2842" s="476">
        <v>2.0000000000000001E-4</v>
      </c>
    </row>
    <row r="2843" spans="1:25" x14ac:dyDescent="0.2">
      <c r="A2843" s="475">
        <v>2839</v>
      </c>
      <c r="B2843" s="56">
        <v>0.56034319317136527</v>
      </c>
      <c r="C2843" s="46">
        <v>3478.0484312689282</v>
      </c>
      <c r="D2843" s="56">
        <v>0.68381325886376665</v>
      </c>
      <c r="E2843" s="56">
        <v>0.33500977257209885</v>
      </c>
      <c r="F2843" s="250">
        <v>2023.75</v>
      </c>
      <c r="G2843" s="76">
        <v>150015975870.46927</v>
      </c>
      <c r="H2843" s="46">
        <v>15360785.674065012</v>
      </c>
      <c r="I2843" s="76">
        <v>438421048507.32361</v>
      </c>
      <c r="J2843" s="56">
        <v>0.41055561302573362</v>
      </c>
      <c r="K2843" s="76">
        <v>6454192369.2302179</v>
      </c>
      <c r="L2843" s="76">
        <v>0</v>
      </c>
      <c r="M2843" s="76">
        <v>221597257316.92645</v>
      </c>
      <c r="N2843" s="76">
        <v>31226100810.965889</v>
      </c>
      <c r="O2843" s="76">
        <v>10429.425457488436</v>
      </c>
      <c r="P2843" s="46">
        <v>240658.01047223248</v>
      </c>
      <c r="Q2843" s="46">
        <v>126853.14705555514</v>
      </c>
      <c r="R2843" s="76">
        <v>961587294004.54565</v>
      </c>
      <c r="S2843" s="56">
        <v>0.60260748190407998</v>
      </c>
      <c r="T2843" s="56">
        <v>0.30287100229931041</v>
      </c>
      <c r="U2843" s="46">
        <v>16.047277061121651</v>
      </c>
      <c r="V2843" s="76">
        <v>5228819109887.5078</v>
      </c>
      <c r="W2843" s="84">
        <v>1650.9226399103918</v>
      </c>
      <c r="X2843" s="82">
        <v>4.4832687342522728E-2</v>
      </c>
      <c r="Y2843" s="476">
        <v>2.0000000000000001E-4</v>
      </c>
    </row>
    <row r="2844" spans="1:25" x14ac:dyDescent="0.2">
      <c r="A2844" s="475">
        <v>2840</v>
      </c>
      <c r="B2844" s="56">
        <v>0.46385904465368288</v>
      </c>
      <c r="C2844" s="46">
        <v>2207.8516597662801</v>
      </c>
      <c r="D2844" s="56">
        <v>0.58658967530149653</v>
      </c>
      <c r="E2844" s="56">
        <v>0.51849984388230808</v>
      </c>
      <c r="F2844" s="250">
        <v>2024.85</v>
      </c>
      <c r="G2844" s="76">
        <v>320884144638.76373</v>
      </c>
      <c r="H2844" s="46">
        <v>13047268.826414103</v>
      </c>
      <c r="I2844" s="76">
        <v>398794045216.38214</v>
      </c>
      <c r="J2844" s="56">
        <v>0.448260232607677</v>
      </c>
      <c r="K2844" s="76">
        <v>3811224026.0964637</v>
      </c>
      <c r="L2844" s="76">
        <v>0</v>
      </c>
      <c r="M2844" s="76">
        <v>254711761907.35791</v>
      </c>
      <c r="N2844" s="76">
        <v>25421109534.659431</v>
      </c>
      <c r="O2844" s="76">
        <v>33885.679495818942</v>
      </c>
      <c r="P2844" s="46">
        <v>208475.85670940985</v>
      </c>
      <c r="Q2844" s="46">
        <v>105259.65217216466</v>
      </c>
      <c r="R2844" s="76">
        <v>997459691045.35864</v>
      </c>
      <c r="S2844" s="56">
        <v>0.64365335510133859</v>
      </c>
      <c r="T2844" s="56">
        <v>0.47977403946478558</v>
      </c>
      <c r="U2844" s="46">
        <v>17.012057972234022</v>
      </c>
      <c r="V2844" s="76">
        <v>8947535691093.4434</v>
      </c>
      <c r="W2844" s="84">
        <v>2818.7923309375537</v>
      </c>
      <c r="X2844" s="82">
        <v>4.2892679875502347E-2</v>
      </c>
      <c r="Y2844" s="476">
        <v>2.0000000000000001E-4</v>
      </c>
    </row>
    <row r="2845" spans="1:25" x14ac:dyDescent="0.2">
      <c r="A2845" s="475">
        <v>2841</v>
      </c>
      <c r="B2845" s="56">
        <v>0.40574067303456712</v>
      </c>
      <c r="C2845" s="46">
        <v>5661.6746830080392</v>
      </c>
      <c r="D2845" s="56">
        <v>1.1400059050775251</v>
      </c>
      <c r="E2845" s="56">
        <v>0.41739916392900539</v>
      </c>
      <c r="F2845" s="250">
        <v>2026.09</v>
      </c>
      <c r="G2845" s="76">
        <v>131694018726.97241</v>
      </c>
      <c r="H2845" s="46">
        <v>40443751.009408906</v>
      </c>
      <c r="I2845" s="76">
        <v>660305227319.53247</v>
      </c>
      <c r="J2845" s="56">
        <v>9.0970155484319082E-2</v>
      </c>
      <c r="K2845" s="76">
        <v>28065079633.838531</v>
      </c>
      <c r="L2845" s="76">
        <v>69956830287.35347</v>
      </c>
      <c r="M2845" s="76">
        <v>88832249388.205597</v>
      </c>
      <c r="N2845" s="76">
        <v>117009872598.88878</v>
      </c>
      <c r="O2845" s="76">
        <v>20946.307562656562</v>
      </c>
      <c r="P2845" s="46">
        <v>678309.33731624065</v>
      </c>
      <c r="Q2845" s="46">
        <v>455259.36972364882</v>
      </c>
      <c r="R2845" s="76">
        <v>1185657784094.033</v>
      </c>
      <c r="S2845" s="56">
        <v>0.34536589039575455</v>
      </c>
      <c r="T2845" s="56">
        <v>0.15110999711443215</v>
      </c>
      <c r="U2845" s="46">
        <v>17.119316329001652</v>
      </c>
      <c r="V2845" s="76">
        <v>3254453568794.3481</v>
      </c>
      <c r="W2845" s="84">
        <v>1026.99006741023</v>
      </c>
      <c r="X2845" s="82">
        <v>4.3696485460023721E-2</v>
      </c>
      <c r="Y2845" s="476">
        <v>2.0000000000000001E-4</v>
      </c>
    </row>
    <row r="2846" spans="1:25" x14ac:dyDescent="0.2">
      <c r="A2846" s="475">
        <v>2842</v>
      </c>
      <c r="B2846" s="56">
        <v>0.5455925968893296</v>
      </c>
      <c r="C2846" s="46">
        <v>5380.3978878702219</v>
      </c>
      <c r="D2846" s="56">
        <v>0.86220101014634376</v>
      </c>
      <c r="E2846" s="56">
        <v>0.38194825927865139</v>
      </c>
      <c r="F2846" s="250">
        <v>2024.69</v>
      </c>
      <c r="G2846" s="76">
        <v>263736362684.05136</v>
      </c>
      <c r="H2846" s="46">
        <v>23184816.321225371</v>
      </c>
      <c r="I2846" s="76">
        <v>536088737035.69012</v>
      </c>
      <c r="J2846" s="56">
        <v>0.29270124481518323</v>
      </c>
      <c r="K2846" s="76">
        <v>15556012678.845909</v>
      </c>
      <c r="L2846" s="76">
        <v>14372027141.76721</v>
      </c>
      <c r="M2846" s="76">
        <v>243897433754.49612</v>
      </c>
      <c r="N2846" s="76">
        <v>28632017800.981686</v>
      </c>
      <c r="O2846" s="76">
        <v>31060.015676914485</v>
      </c>
      <c r="P2846" s="46">
        <v>224178.63883305091</v>
      </c>
      <c r="Q2846" s="46">
        <v>111477.80596707427</v>
      </c>
      <c r="R2846" s="76">
        <v>1169875685174.4495</v>
      </c>
      <c r="S2846" s="56">
        <v>0.54848421868680108</v>
      </c>
      <c r="T2846" s="56">
        <v>0.31589222925886434</v>
      </c>
      <c r="U2846" s="46">
        <v>17.23020401169568</v>
      </c>
      <c r="V2846" s="76">
        <v>6955742860671.1973</v>
      </c>
      <c r="W2846" s="84">
        <v>2196.6202321228848</v>
      </c>
      <c r="X2846" s="82">
        <v>4.2950619377074166E-2</v>
      </c>
      <c r="Y2846" s="476">
        <v>2.0000000000000001E-4</v>
      </c>
    </row>
    <row r="2847" spans="1:25" x14ac:dyDescent="0.2">
      <c r="A2847" s="475">
        <v>2843</v>
      </c>
      <c r="B2847" s="56">
        <v>0.43593276495728894</v>
      </c>
      <c r="C2847" s="46">
        <v>4244.2605112118608</v>
      </c>
      <c r="D2847" s="56">
        <v>1.1278953038248662</v>
      </c>
      <c r="E2847" s="56">
        <v>0.1351860058869942</v>
      </c>
      <c r="F2847" s="250">
        <v>2024.49</v>
      </c>
      <c r="G2847" s="76">
        <v>696202972781.38318</v>
      </c>
      <c r="H2847" s="46">
        <v>36573819.894402549</v>
      </c>
      <c r="I2847" s="76">
        <v>708344129384.39807</v>
      </c>
      <c r="J2847" s="56">
        <v>0.36079770337555461</v>
      </c>
      <c r="K2847" s="76">
        <v>16829884464.686737</v>
      </c>
      <c r="L2847" s="76">
        <v>0</v>
      </c>
      <c r="M2847" s="76">
        <v>390400634139.66998</v>
      </c>
      <c r="N2847" s="76">
        <v>18244756630.347485</v>
      </c>
      <c r="O2847" s="76">
        <v>30583.752201645351</v>
      </c>
      <c r="P2847" s="46">
        <v>171034.49471629551</v>
      </c>
      <c r="Q2847" s="46">
        <v>86710.174818021755</v>
      </c>
      <c r="R2847" s="76">
        <v>1792926417533.2944</v>
      </c>
      <c r="S2847" s="56">
        <v>0.61735361466817296</v>
      </c>
      <c r="T2847" s="56">
        <v>0.47884690190167201</v>
      </c>
      <c r="U2847" s="46">
        <v>17.838429110030432</v>
      </c>
      <c r="V2847" s="76">
        <v>16373545207721.574</v>
      </c>
      <c r="W2847" s="84">
        <v>5166.2044966704998</v>
      </c>
      <c r="X2847" s="82">
        <v>4.217081438603703E-2</v>
      </c>
      <c r="Y2847" s="476">
        <v>2.0000000000000001E-4</v>
      </c>
    </row>
    <row r="2848" spans="1:25" x14ac:dyDescent="0.2">
      <c r="A2848" s="475">
        <v>2844</v>
      </c>
      <c r="B2848" s="56">
        <v>0.61045503524771805</v>
      </c>
      <c r="C2848" s="46">
        <v>8464.4194191916977</v>
      </c>
      <c r="D2848" s="56">
        <v>1.3451180316773383</v>
      </c>
      <c r="E2848" s="56">
        <v>0.56028580680591689</v>
      </c>
      <c r="F2848" s="250">
        <v>2025.62</v>
      </c>
      <c r="G2848" s="76">
        <v>164507849910.78937</v>
      </c>
      <c r="H2848" s="46">
        <v>30758804.65091183</v>
      </c>
      <c r="I2848" s="76">
        <v>685674032995.55981</v>
      </c>
      <c r="J2848" s="56">
        <v>0.25658861141956946</v>
      </c>
      <c r="K2848" s="76">
        <v>36624970469.546471</v>
      </c>
      <c r="L2848" s="76">
        <v>22731851569.500679</v>
      </c>
      <c r="M2848" s="76">
        <v>170166572207.91702</v>
      </c>
      <c r="N2848" s="76">
        <v>4179817485.5410118</v>
      </c>
      <c r="O2848" s="76">
        <v>29919.551753005289</v>
      </c>
      <c r="P2848" s="46">
        <v>83104.668180805864</v>
      </c>
      <c r="Q2848" s="46">
        <v>15339.417045201462</v>
      </c>
      <c r="R2848" s="76">
        <v>1193972857624.5825</v>
      </c>
      <c r="S2848" s="56">
        <v>0.47285931112704871</v>
      </c>
      <c r="T2848" s="56">
        <v>0.26799408051444545</v>
      </c>
      <c r="U2848" s="46">
        <v>15.956302024259337</v>
      </c>
      <c r="V2848" s="76">
        <v>5508650168781.9424</v>
      </c>
      <c r="W2848" s="84">
        <v>1737.3484273398005</v>
      </c>
      <c r="X2848" s="82">
        <v>4.6898009106776842E-2</v>
      </c>
      <c r="Y2848" s="476">
        <v>2.0000000000000001E-4</v>
      </c>
    </row>
    <row r="2849" spans="1:25" x14ac:dyDescent="0.2">
      <c r="A2849" s="475">
        <v>2845</v>
      </c>
      <c r="B2849" s="56">
        <v>0.4017632191236219</v>
      </c>
      <c r="C2849" s="46">
        <v>1500</v>
      </c>
      <c r="D2849" s="56">
        <v>0.21267383221513525</v>
      </c>
      <c r="E2849" s="56">
        <v>0.65828078064722784</v>
      </c>
      <c r="F2849" s="250">
        <v>2027.01</v>
      </c>
      <c r="G2849" s="76">
        <v>35501033491.449814</v>
      </c>
      <c r="H2849" s="46">
        <v>3499741.9375653397</v>
      </c>
      <c r="I2849" s="76">
        <v>138956600519.89212</v>
      </c>
      <c r="J2849" s="56">
        <v>0.4017632191236219</v>
      </c>
      <c r="K2849" s="76">
        <v>25492757854.097027</v>
      </c>
      <c r="L2849" s="76">
        <v>58846805806.297066</v>
      </c>
      <c r="M2849" s="76">
        <v>0</v>
      </c>
      <c r="N2849" s="76">
        <v>130033099050.90829</v>
      </c>
      <c r="O2849" s="76">
        <v>25651.137045578871</v>
      </c>
      <c r="P2849" s="46">
        <v>813308.81369944836</v>
      </c>
      <c r="Q2849" s="46">
        <v>512532.78372915159</v>
      </c>
      <c r="R2849" s="76">
        <v>389089910125.19714</v>
      </c>
      <c r="S2849" s="56">
        <v>0.43867988026052557</v>
      </c>
      <c r="T2849" s="56">
        <v>0.26556095669591956</v>
      </c>
      <c r="U2849" s="46">
        <v>14.756060569258521</v>
      </c>
      <c r="V2849" s="76">
        <v>1773400823703.7759</v>
      </c>
      <c r="W2849" s="84">
        <v>558.34326746109275</v>
      </c>
      <c r="X2849" s="82">
        <v>4.689234949276002E-2</v>
      </c>
      <c r="Y2849" s="476">
        <v>2.0000000000000001E-4</v>
      </c>
    </row>
    <row r="2850" spans="1:25" x14ac:dyDescent="0.2">
      <c r="A2850" s="475">
        <v>2846</v>
      </c>
      <c r="B2850" s="56">
        <v>0.38479122517024267</v>
      </c>
      <c r="C2850" s="46">
        <v>3848.2657975615516</v>
      </c>
      <c r="D2850" s="56">
        <v>0.77075822342170219</v>
      </c>
      <c r="E2850" s="56">
        <v>0.7</v>
      </c>
      <c r="F2850" s="250">
        <v>2024.22</v>
      </c>
      <c r="G2850" s="76">
        <v>299400421434.95831</v>
      </c>
      <c r="H2850" s="46">
        <v>18492061.696052365</v>
      </c>
      <c r="I2850" s="76">
        <v>406772791730.78021</v>
      </c>
      <c r="J2850" s="56">
        <v>0.22204126724233342</v>
      </c>
      <c r="K2850" s="76">
        <v>12167625659.779886</v>
      </c>
      <c r="L2850" s="76">
        <v>0</v>
      </c>
      <c r="M2850" s="76">
        <v>258366106224.65109</v>
      </c>
      <c r="N2850" s="76">
        <v>71592681409.07959</v>
      </c>
      <c r="O2850" s="76">
        <v>37291.232806016938</v>
      </c>
      <c r="P2850" s="46">
        <v>438087.5270315872</v>
      </c>
      <c r="Q2850" s="46">
        <v>275619.13510262669</v>
      </c>
      <c r="R2850" s="76">
        <v>1122222787140.6602</v>
      </c>
      <c r="S2850" s="56">
        <v>0.54858586260986286</v>
      </c>
      <c r="T2850" s="56">
        <v>0.33295944754742018</v>
      </c>
      <c r="U2850" s="46">
        <v>17.760286846664563</v>
      </c>
      <c r="V2850" s="76">
        <v>7340297372364.4023</v>
      </c>
      <c r="W2850" s="84">
        <v>2316.8746619857652</v>
      </c>
      <c r="X2850" s="82">
        <v>4.0867398155774372E-2</v>
      </c>
      <c r="Y2850" s="476">
        <v>2.0000000000000001E-4</v>
      </c>
    </row>
    <row r="2851" spans="1:25" x14ac:dyDescent="0.2">
      <c r="A2851" s="475">
        <v>2847</v>
      </c>
      <c r="B2851" s="56">
        <v>0.46197122958099507</v>
      </c>
      <c r="C2851" s="46">
        <v>7707.2406047051827</v>
      </c>
      <c r="D2851" s="56">
        <v>0.91067337984032271</v>
      </c>
      <c r="E2851" s="56">
        <v>0.24919779317086035</v>
      </c>
      <c r="F2851" s="250">
        <v>2024.98</v>
      </c>
      <c r="G2851" s="76">
        <v>480151628162.90424</v>
      </c>
      <c r="H2851" s="46">
        <v>25050274.64120831</v>
      </c>
      <c r="I2851" s="76">
        <v>574363303073.7655</v>
      </c>
      <c r="J2851" s="56">
        <v>0.26200807629929779</v>
      </c>
      <c r="K2851" s="76">
        <v>10030367699.472559</v>
      </c>
      <c r="L2851" s="76">
        <v>0</v>
      </c>
      <c r="M2851" s="76">
        <v>234304638888.55884</v>
      </c>
      <c r="N2851" s="76">
        <v>25261102495.865486</v>
      </c>
      <c r="O2851" s="76">
        <v>17000.110321122935</v>
      </c>
      <c r="P2851" s="46">
        <v>201363.95490284497</v>
      </c>
      <c r="Q2851" s="46">
        <v>94459.845879296423</v>
      </c>
      <c r="R2851" s="76">
        <v>1272438540328.0859</v>
      </c>
      <c r="S2851" s="56">
        <v>0.54193056598563316</v>
      </c>
      <c r="T2851" s="56">
        <v>0.47238117755460496</v>
      </c>
      <c r="U2851" s="46">
        <v>17.777705579829579</v>
      </c>
      <c r="V2851" s="76">
        <v>11506889138230.465</v>
      </c>
      <c r="W2851" s="84">
        <v>3623.2798318294358</v>
      </c>
      <c r="X2851" s="82">
        <v>4.2038254733264259E-2</v>
      </c>
      <c r="Y2851" s="476">
        <v>2.0000000000000001E-4</v>
      </c>
    </row>
    <row r="2852" spans="1:25" x14ac:dyDescent="0.2">
      <c r="A2852" s="475">
        <v>2848</v>
      </c>
      <c r="B2852" s="56">
        <v>0.43716993544029009</v>
      </c>
      <c r="C2852" s="46">
        <v>3489.3488198475443</v>
      </c>
      <c r="D2852" s="56">
        <v>0.96968030191713894</v>
      </c>
      <c r="E2852" s="56">
        <v>0.401579624586069</v>
      </c>
      <c r="F2852" s="250">
        <v>2025.19</v>
      </c>
      <c r="G2852" s="76">
        <v>438413218053.66541</v>
      </c>
      <c r="H2852" s="46">
        <v>29189185.522435658</v>
      </c>
      <c r="I2852" s="76">
        <v>573577919370.15894</v>
      </c>
      <c r="J2852" s="56">
        <v>0.19126464658877573</v>
      </c>
      <c r="K2852" s="76">
        <v>32647136518.273663</v>
      </c>
      <c r="L2852" s="76">
        <v>76424028235.146439</v>
      </c>
      <c r="M2852" s="76">
        <v>173494519268.31729</v>
      </c>
      <c r="N2852" s="76">
        <v>61643623395.010117</v>
      </c>
      <c r="O2852" s="76">
        <v>28670.858793900439</v>
      </c>
      <c r="P2852" s="46">
        <v>392205.0047992873</v>
      </c>
      <c r="Q2852" s="46">
        <v>234528.23534584325</v>
      </c>
      <c r="R2852" s="76">
        <v>1347009555934.813</v>
      </c>
      <c r="S2852" s="56">
        <v>0.50888984489161226</v>
      </c>
      <c r="T2852" s="56">
        <v>0.3799184813739635</v>
      </c>
      <c r="U2852" s="46">
        <v>18.046111154515494</v>
      </c>
      <c r="V2852" s="76">
        <v>9905753353253.4688</v>
      </c>
      <c r="W2852" s="84">
        <v>3126.4233932180109</v>
      </c>
      <c r="X2852" s="82">
        <v>4.152975894496358E-2</v>
      </c>
      <c r="Y2852" s="476">
        <v>2.0000000000000001E-4</v>
      </c>
    </row>
    <row r="2853" spans="1:25" x14ac:dyDescent="0.2">
      <c r="A2853" s="475">
        <v>2849</v>
      </c>
      <c r="B2853" s="56">
        <v>0.54633251636908986</v>
      </c>
      <c r="C2853" s="46">
        <v>1500</v>
      </c>
      <c r="D2853" s="56">
        <v>0.79011928412439936</v>
      </c>
      <c r="E2853" s="56">
        <v>0.3930254190777851</v>
      </c>
      <c r="F2853" s="250">
        <v>2023.75</v>
      </c>
      <c r="G2853" s="76">
        <v>244547279497.16409</v>
      </c>
      <c r="H2853" s="46">
        <v>21027334.258187797</v>
      </c>
      <c r="I2853" s="76">
        <v>439490711334.62341</v>
      </c>
      <c r="J2853" s="56">
        <v>0.19087064051006841</v>
      </c>
      <c r="K2853" s="76">
        <v>7963753033.3096275</v>
      </c>
      <c r="L2853" s="76">
        <v>0</v>
      </c>
      <c r="M2853" s="76">
        <v>403841262249.06323</v>
      </c>
      <c r="N2853" s="76">
        <v>68133320026.682228</v>
      </c>
      <c r="O2853" s="76">
        <v>33767.266944710856</v>
      </c>
      <c r="P2853" s="46">
        <v>410913.41181609611</v>
      </c>
      <c r="Q2853" s="46">
        <v>253786.72639901075</v>
      </c>
      <c r="R2853" s="76">
        <v>1298568084893.3047</v>
      </c>
      <c r="S2853" s="56">
        <v>0.562013072296626</v>
      </c>
      <c r="T2853" s="56">
        <v>0.23221175588385551</v>
      </c>
      <c r="U2853" s="46">
        <v>17.833672302350948</v>
      </c>
      <c r="V2853" s="76">
        <v>5943168559180.4775</v>
      </c>
      <c r="W2853" s="84">
        <v>1875.4606599351507</v>
      </c>
      <c r="X2853" s="82">
        <v>4.0786786086391143E-2</v>
      </c>
      <c r="Y2853" s="476">
        <v>2.0000000000000001E-4</v>
      </c>
    </row>
    <row r="2854" spans="1:25" x14ac:dyDescent="0.2">
      <c r="A2854" s="475">
        <v>2850</v>
      </c>
      <c r="B2854" s="56">
        <v>0.48557297741711319</v>
      </c>
      <c r="C2854" s="46">
        <v>1569.6568128484932</v>
      </c>
      <c r="D2854" s="56">
        <v>0.50665360252588421</v>
      </c>
      <c r="E2854" s="56">
        <v>0.21058427360778298</v>
      </c>
      <c r="F2854" s="250">
        <v>2024.68</v>
      </c>
      <c r="G2854" s="76">
        <v>137340298028.64726</v>
      </c>
      <c r="H2854" s="46">
        <v>10600626.481549755</v>
      </c>
      <c r="I2854" s="76">
        <v>349589035402.60895</v>
      </c>
      <c r="J2854" s="56">
        <v>0.4536652025241219</v>
      </c>
      <c r="K2854" s="76">
        <v>15134527979.409912</v>
      </c>
      <c r="L2854" s="76">
        <v>3340176395.7247062</v>
      </c>
      <c r="M2854" s="76">
        <v>120032897911.88542</v>
      </c>
      <c r="N2854" s="76">
        <v>16570697269.085373</v>
      </c>
      <c r="O2854" s="76">
        <v>37574.27861173758</v>
      </c>
      <c r="P2854" s="46">
        <v>173299.31560243675</v>
      </c>
      <c r="Q2854" s="46">
        <v>65537.845309918805</v>
      </c>
      <c r="R2854" s="76">
        <v>620586992942.83191</v>
      </c>
      <c r="S2854" s="56">
        <v>0.58444369646354821</v>
      </c>
      <c r="T2854" s="56">
        <v>0.45136499046286327</v>
      </c>
      <c r="U2854" s="46">
        <v>15.845763291266069</v>
      </c>
      <c r="V2854" s="76">
        <v>5041381285167.0674</v>
      </c>
      <c r="W2854" s="84">
        <v>1590.4655211248869</v>
      </c>
      <c r="X2854" s="82">
        <v>4.4637393782475221E-2</v>
      </c>
      <c r="Y2854" s="476">
        <v>2.0000000000000001E-4</v>
      </c>
    </row>
    <row r="2855" spans="1:25" x14ac:dyDescent="0.2">
      <c r="A2855" s="475">
        <v>2851</v>
      </c>
      <c r="B2855" s="56">
        <v>0.61133686462504999</v>
      </c>
      <c r="C2855" s="46">
        <v>11852.405966646822</v>
      </c>
      <c r="D2855" s="56">
        <v>0.73766222594877862</v>
      </c>
      <c r="E2855" s="56">
        <v>0.3950409729256617</v>
      </c>
      <c r="F2855" s="250">
        <v>2024.18</v>
      </c>
      <c r="G2855" s="76">
        <v>159655643017.38574</v>
      </c>
      <c r="H2855" s="46">
        <v>16142844.515413458</v>
      </c>
      <c r="I2855" s="76">
        <v>370104627816.90967</v>
      </c>
      <c r="J2855" s="56">
        <v>0.22751708484055722</v>
      </c>
      <c r="K2855" s="76">
        <v>14129618938.248123</v>
      </c>
      <c r="L2855" s="76">
        <v>0</v>
      </c>
      <c r="M2855" s="76">
        <v>125585690485.82292</v>
      </c>
      <c r="N2855" s="76">
        <v>35760678691.705986</v>
      </c>
      <c r="O2855" s="76">
        <v>28739.777982734846</v>
      </c>
      <c r="P2855" s="46">
        <v>262845.41922207992</v>
      </c>
      <c r="Q2855" s="46">
        <v>142120.06405525748</v>
      </c>
      <c r="R2855" s="76">
        <v>774417724878.67627</v>
      </c>
      <c r="S2855" s="56">
        <v>0.49074706267833373</v>
      </c>
      <c r="T2855" s="56">
        <v>0.28864940437432562</v>
      </c>
      <c r="U2855" s="46">
        <v>17.219012016167039</v>
      </c>
      <c r="V2855" s="76">
        <v>4149338483586.1416</v>
      </c>
      <c r="W2855" s="84">
        <v>1306.8197382594567</v>
      </c>
      <c r="X2855" s="82">
        <v>4.2887688304753778E-2</v>
      </c>
      <c r="Y2855" s="476">
        <v>2.0000000000000001E-4</v>
      </c>
    </row>
    <row r="2856" spans="1:25" x14ac:dyDescent="0.2">
      <c r="A2856" s="475">
        <v>2852</v>
      </c>
      <c r="B2856" s="56">
        <v>0.46479723141259377</v>
      </c>
      <c r="C2856" s="46">
        <v>3791.7879388698811</v>
      </c>
      <c r="D2856" s="56">
        <v>0.53562524868446681</v>
      </c>
      <c r="E2856" s="56">
        <v>0.37039805832761519</v>
      </c>
      <c r="F2856" s="250">
        <v>2024.99</v>
      </c>
      <c r="G2856" s="76">
        <v>215066411367.60562</v>
      </c>
      <c r="H2856" s="46">
        <v>10330106.614406975</v>
      </c>
      <c r="I2856" s="76">
        <v>348637794446.95642</v>
      </c>
      <c r="J2856" s="56">
        <v>0.43562977514264734</v>
      </c>
      <c r="K2856" s="76">
        <v>8546556625.9300547</v>
      </c>
      <c r="L2856" s="76">
        <v>0</v>
      </c>
      <c r="M2856" s="76">
        <v>143271913080.37036</v>
      </c>
      <c r="N2856" s="76">
        <v>84656672663.935364</v>
      </c>
      <c r="O2856" s="76">
        <v>30584.197809174279</v>
      </c>
      <c r="P2856" s="46">
        <v>486020.50827874627</v>
      </c>
      <c r="Q2856" s="46">
        <v>321161.21437942015</v>
      </c>
      <c r="R2856" s="76">
        <v>770593639101.5376</v>
      </c>
      <c r="S2856" s="56">
        <v>0.57506512126222831</v>
      </c>
      <c r="T2856" s="56">
        <v>0.4426128026053327</v>
      </c>
      <c r="U2856" s="46">
        <v>16.757922489839945</v>
      </c>
      <c r="V2856" s="76">
        <v>6273305208240.373</v>
      </c>
      <c r="W2856" s="84">
        <v>1977.5303562835406</v>
      </c>
      <c r="X2856" s="82">
        <v>4.3631722262139953E-2</v>
      </c>
      <c r="Y2856" s="476">
        <v>2.0000000000000001E-4</v>
      </c>
    </row>
    <row r="2857" spans="1:25" x14ac:dyDescent="0.2">
      <c r="A2857" s="475">
        <v>2853</v>
      </c>
      <c r="B2857" s="56">
        <v>0.45742507163908402</v>
      </c>
      <c r="C2857" s="46">
        <v>4542.9583567030013</v>
      </c>
      <c r="D2857" s="56">
        <v>0.27167279280094286</v>
      </c>
      <c r="E2857" s="56">
        <v>0.43214933888655105</v>
      </c>
      <c r="F2857" s="250">
        <v>2024.44</v>
      </c>
      <c r="G2857" s="76">
        <v>81389084841.904541</v>
      </c>
      <c r="H2857" s="46">
        <v>4459716.4935946744</v>
      </c>
      <c r="I2857" s="76">
        <v>203533610410.73343</v>
      </c>
      <c r="J2857" s="56">
        <v>0.45742507163908397</v>
      </c>
      <c r="K2857" s="76">
        <v>9431653916.4013424</v>
      </c>
      <c r="L2857" s="76">
        <v>2912662675.9462018</v>
      </c>
      <c r="M2857" s="76">
        <v>67663458056.11692</v>
      </c>
      <c r="N2857" s="76">
        <v>79676381479.516022</v>
      </c>
      <c r="O2857" s="76">
        <v>25416.425984940066</v>
      </c>
      <c r="P2857" s="46">
        <v>564322.96552724869</v>
      </c>
      <c r="Q2857" s="46">
        <v>328538.25886581669</v>
      </c>
      <c r="R2857" s="76">
        <v>412361178315.19861</v>
      </c>
      <c r="S2857" s="56">
        <v>0.505426087596759</v>
      </c>
      <c r="T2857" s="56">
        <v>0.43596888633790348</v>
      </c>
      <c r="U2857" s="46">
        <v>15.670437776677669</v>
      </c>
      <c r="V2857" s="76">
        <v>3337691655286.9214</v>
      </c>
      <c r="W2857" s="84">
        <v>1053.6619823349099</v>
      </c>
      <c r="X2857" s="82">
        <v>4.3313032622707859E-2</v>
      </c>
      <c r="Y2857" s="476">
        <v>2.0000000000000001E-4</v>
      </c>
    </row>
    <row r="2858" spans="1:25" x14ac:dyDescent="0.2">
      <c r="A2858" s="475">
        <v>2854</v>
      </c>
      <c r="B2858" s="56">
        <v>0.64603253486338397</v>
      </c>
      <c r="C2858" s="46">
        <v>4861.542450998727</v>
      </c>
      <c r="D2858" s="56">
        <v>0.90252887860818254</v>
      </c>
      <c r="E2858" s="56">
        <v>0.28566108893827946</v>
      </c>
      <c r="F2858" s="250">
        <v>2026.78</v>
      </c>
      <c r="G2858" s="76">
        <v>127471873800.61212</v>
      </c>
      <c r="H2858" s="46">
        <v>24505000.090018522</v>
      </c>
      <c r="I2858" s="76">
        <v>521019132497.04102</v>
      </c>
      <c r="J2858" s="56">
        <v>0.25011611196528394</v>
      </c>
      <c r="K2858" s="76">
        <v>27024529960.510925</v>
      </c>
      <c r="L2858" s="76">
        <v>46935703521.751923</v>
      </c>
      <c r="M2858" s="76">
        <v>22586701520.210918</v>
      </c>
      <c r="N2858" s="76">
        <v>134367016356.66025</v>
      </c>
      <c r="O2858" s="76">
        <v>17398.63844568326</v>
      </c>
      <c r="P2858" s="46">
        <v>763746.8181754495</v>
      </c>
      <c r="Q2858" s="46">
        <v>533555.42480959999</v>
      </c>
      <c r="R2858" s="76">
        <v>992606312747.44348</v>
      </c>
      <c r="S2858" s="56">
        <v>0.42889061068791545</v>
      </c>
      <c r="T2858" s="56">
        <v>0.24106629708603944</v>
      </c>
      <c r="U2858" s="46">
        <v>16.003970585104824</v>
      </c>
      <c r="V2858" s="76">
        <v>4139502684499.4263</v>
      </c>
      <c r="W2858" s="84">
        <v>1306.7533079018094</v>
      </c>
      <c r="X2858" s="82">
        <v>4.6856112668722638E-2</v>
      </c>
      <c r="Y2858" s="476">
        <v>2.0000000000000001E-4</v>
      </c>
    </row>
    <row r="2859" spans="1:25" x14ac:dyDescent="0.2">
      <c r="A2859" s="475">
        <v>2855</v>
      </c>
      <c r="B2859" s="56">
        <v>0.35547466037441278</v>
      </c>
      <c r="C2859" s="46">
        <v>1500</v>
      </c>
      <c r="D2859" s="56">
        <v>0.62918642981754935</v>
      </c>
      <c r="E2859" s="56">
        <v>0.23358852846513264</v>
      </c>
      <c r="F2859" s="250">
        <v>2024.34</v>
      </c>
      <c r="G2859" s="76">
        <v>124959978523.19652</v>
      </c>
      <c r="H2859" s="46">
        <v>14419857.275488814</v>
      </c>
      <c r="I2859" s="76">
        <v>377946933006.79596</v>
      </c>
      <c r="J2859" s="56">
        <v>0.35547466037441289</v>
      </c>
      <c r="K2859" s="76">
        <v>10765686336.792709</v>
      </c>
      <c r="L2859" s="76">
        <v>0</v>
      </c>
      <c r="M2859" s="76">
        <v>121728638092.01633</v>
      </c>
      <c r="N2859" s="76">
        <v>58773921215.687279</v>
      </c>
      <c r="O2859" s="76">
        <v>22024.727540914475</v>
      </c>
      <c r="P2859" s="46">
        <v>388827.0334540921</v>
      </c>
      <c r="Q2859" s="46">
        <v>241051.78932315845</v>
      </c>
      <c r="R2859" s="76">
        <v>751938266900.36365</v>
      </c>
      <c r="S2859" s="56">
        <v>0.52282427464453807</v>
      </c>
      <c r="T2859" s="56">
        <v>0.32337793038484164</v>
      </c>
      <c r="U2859" s="46">
        <v>16.029226987040325</v>
      </c>
      <c r="V2859" s="76">
        <v>4385813493238.479</v>
      </c>
      <c r="W2859" s="84">
        <v>1384.4184880561313</v>
      </c>
      <c r="X2859" s="82">
        <v>4.4579117813704043E-2</v>
      </c>
      <c r="Y2859" s="476">
        <v>2.0000000000000001E-4</v>
      </c>
    </row>
    <row r="2860" spans="1:25" x14ac:dyDescent="0.2">
      <c r="A2860" s="475">
        <v>2856</v>
      </c>
      <c r="B2860" s="56">
        <v>0.34153356243049182</v>
      </c>
      <c r="C2860" s="46">
        <v>10382.942231574994</v>
      </c>
      <c r="D2860" s="56">
        <v>0.48345274339151401</v>
      </c>
      <c r="E2860" s="56">
        <v>0.35415743228769725</v>
      </c>
      <c r="F2860" s="250">
        <v>2023.75</v>
      </c>
      <c r="G2860" s="76">
        <v>298591237014.45752</v>
      </c>
      <c r="H2860" s="46">
        <v>8633020.1420352776</v>
      </c>
      <c r="I2860" s="76">
        <v>292178979473.97455</v>
      </c>
      <c r="J2860" s="56">
        <v>0.34153356243049182</v>
      </c>
      <c r="K2860" s="76">
        <v>4144224664.2498522</v>
      </c>
      <c r="L2860" s="76">
        <v>0</v>
      </c>
      <c r="M2860" s="76">
        <v>253026808365.58902</v>
      </c>
      <c r="N2860" s="76">
        <v>39889836407.907516</v>
      </c>
      <c r="O2860" s="76">
        <v>36063.086430240859</v>
      </c>
      <c r="P2860" s="46">
        <v>292892.49128561403</v>
      </c>
      <c r="Q2860" s="46">
        <v>170602.08986524941</v>
      </c>
      <c r="R2860" s="76">
        <v>804193736808.83899</v>
      </c>
      <c r="S2860" s="56">
        <v>0.60473520073208009</v>
      </c>
      <c r="T2860" s="56">
        <v>0.47683952727240581</v>
      </c>
      <c r="U2860" s="46">
        <v>17.651559895204741</v>
      </c>
      <c r="V2860" s="76">
        <v>7425860655979.9453</v>
      </c>
      <c r="W2860" s="84">
        <v>2342.6047907584543</v>
      </c>
      <c r="X2860" s="82">
        <v>4.1593637406839697E-2</v>
      </c>
      <c r="Y2860" s="476">
        <v>2.0000000000000001E-4</v>
      </c>
    </row>
    <row r="2861" spans="1:25" x14ac:dyDescent="0.2">
      <c r="A2861" s="475">
        <v>2857</v>
      </c>
      <c r="B2861" s="56">
        <v>0.57025019399014543</v>
      </c>
      <c r="C2861" s="46">
        <v>3243.7763204373441</v>
      </c>
      <c r="D2861" s="56">
        <v>0.87262975778339702</v>
      </c>
      <c r="E2861" s="56">
        <v>0.40105030643538575</v>
      </c>
      <c r="F2861" s="250">
        <v>2024.48</v>
      </c>
      <c r="G2861" s="76">
        <v>341348974147.59271</v>
      </c>
      <c r="H2861" s="46">
        <v>24299837.908127829</v>
      </c>
      <c r="I2861" s="76">
        <v>676782318334.55347</v>
      </c>
      <c r="J2861" s="56">
        <v>0.3855007459998725</v>
      </c>
      <c r="K2861" s="76">
        <v>25306865579.983967</v>
      </c>
      <c r="L2861" s="76">
        <v>0</v>
      </c>
      <c r="M2861" s="76">
        <v>220351063356.84592</v>
      </c>
      <c r="N2861" s="76">
        <v>80798481246.299301</v>
      </c>
      <c r="O2861" s="76">
        <v>25831.554751788724</v>
      </c>
      <c r="P2861" s="46">
        <v>463274.31042347668</v>
      </c>
      <c r="Q2861" s="46">
        <v>292446.27456830919</v>
      </c>
      <c r="R2861" s="76">
        <v>1405118279307.7261</v>
      </c>
      <c r="S2861" s="56">
        <v>0.56078488750109501</v>
      </c>
      <c r="T2861" s="56">
        <v>0.39264796173750555</v>
      </c>
      <c r="U2861" s="46">
        <v>16.668151458564772</v>
      </c>
      <c r="V2861" s="76">
        <v>10076552532490.711</v>
      </c>
      <c r="W2861" s="84">
        <v>3181.3077607319838</v>
      </c>
      <c r="X2861" s="82">
        <v>4.4033311147520564E-2</v>
      </c>
      <c r="Y2861" s="476">
        <v>2.0000000000000001E-4</v>
      </c>
    </row>
    <row r="2862" spans="1:25" x14ac:dyDescent="0.2">
      <c r="A2862" s="475">
        <v>2858</v>
      </c>
      <c r="B2862" s="56">
        <v>0.4318367878341216</v>
      </c>
      <c r="C2862" s="46">
        <v>4763.4738872802463</v>
      </c>
      <c r="D2862" s="56">
        <v>1.0562826424718379</v>
      </c>
      <c r="E2862" s="56">
        <v>0.56405855279561767</v>
      </c>
      <c r="F2862" s="250">
        <v>2025.29</v>
      </c>
      <c r="G2862" s="76">
        <v>304996339000.89502</v>
      </c>
      <c r="H2862" s="46">
        <v>31479085.574192889</v>
      </c>
      <c r="I2862" s="76">
        <v>705777302571.33203</v>
      </c>
      <c r="J2862" s="56">
        <v>0.36379922269282372</v>
      </c>
      <c r="K2862" s="76">
        <v>17187010497.056625</v>
      </c>
      <c r="L2862" s="76">
        <v>0</v>
      </c>
      <c r="M2862" s="76">
        <v>139311698051.57443</v>
      </c>
      <c r="N2862" s="76">
        <v>22928878482.494274</v>
      </c>
      <c r="O2862" s="76">
        <v>19352.808995901389</v>
      </c>
      <c r="P2862" s="46">
        <v>182565.90828690858</v>
      </c>
      <c r="Q2862" s="46">
        <v>97673.336155821293</v>
      </c>
      <c r="R2862" s="76">
        <v>1328681666466.2224</v>
      </c>
      <c r="S2862" s="56">
        <v>0.5539248597775337</v>
      </c>
      <c r="T2862" s="56">
        <v>0.38457649023669571</v>
      </c>
      <c r="U2862" s="46">
        <v>16.528292112169751</v>
      </c>
      <c r="V2862" s="76">
        <v>9124264568564.9102</v>
      </c>
      <c r="W2862" s="84">
        <v>2878.2602133250994</v>
      </c>
      <c r="X2862" s="82">
        <v>4.5211790716519679E-2</v>
      </c>
      <c r="Y2862" s="476">
        <v>2.0000000000000001E-4</v>
      </c>
    </row>
    <row r="2863" spans="1:25" x14ac:dyDescent="0.2">
      <c r="A2863" s="475">
        <v>2859</v>
      </c>
      <c r="B2863" s="56">
        <v>0.60074945582421646</v>
      </c>
      <c r="C2863" s="46">
        <v>7466.1073749485458</v>
      </c>
      <c r="D2863" s="56">
        <v>0.8801517667606098</v>
      </c>
      <c r="E2863" s="56">
        <v>0.23390046086439278</v>
      </c>
      <c r="F2863" s="250">
        <v>2024.96</v>
      </c>
      <c r="G2863" s="76">
        <v>135503337605.35036</v>
      </c>
      <c r="H2863" s="46">
        <v>16316376.654671531</v>
      </c>
      <c r="I2863" s="76">
        <v>379219135827.40833</v>
      </c>
      <c r="J2863" s="56">
        <v>0.14302411770724632</v>
      </c>
      <c r="K2863" s="76">
        <v>27471884404.820152</v>
      </c>
      <c r="L2863" s="76">
        <v>42185180264.328087</v>
      </c>
      <c r="M2863" s="76">
        <v>122045790428.49277</v>
      </c>
      <c r="N2863" s="76">
        <v>3729909577.2966952</v>
      </c>
      <c r="O2863" s="76">
        <v>22015.694908411788</v>
      </c>
      <c r="P2863" s="46">
        <v>70939.290825524484</v>
      </c>
      <c r="Q2863" s="46">
        <v>12298.072706381121</v>
      </c>
      <c r="R2863" s="76">
        <v>710701128687.1853</v>
      </c>
      <c r="S2863" s="56">
        <v>0.43099696895411072</v>
      </c>
      <c r="T2863" s="56">
        <v>0.22160496959212969</v>
      </c>
      <c r="U2863" s="46">
        <v>18.22413359356721</v>
      </c>
      <c r="V2863" s="76">
        <v>3111758620460.7812</v>
      </c>
      <c r="W2863" s="84">
        <v>982.51103609517975</v>
      </c>
      <c r="X2863" s="82">
        <v>4.137483048927966E-2</v>
      </c>
      <c r="Y2863" s="476">
        <v>2.0000000000000001E-4</v>
      </c>
    </row>
    <row r="2864" spans="1:25" x14ac:dyDescent="0.2">
      <c r="A2864" s="475">
        <v>2860</v>
      </c>
      <c r="B2864" s="56">
        <v>0.38369584384749267</v>
      </c>
      <c r="C2864" s="46">
        <v>3331.5296441634755</v>
      </c>
      <c r="D2864" s="56">
        <v>1.1503447514365122</v>
      </c>
      <c r="E2864" s="56">
        <v>0.31438878105219997</v>
      </c>
      <c r="F2864" s="250">
        <v>2024.46</v>
      </c>
      <c r="G2864" s="76">
        <v>405188763562.06305</v>
      </c>
      <c r="H2864" s="46">
        <v>41499709.065988973</v>
      </c>
      <c r="I2864" s="76">
        <v>796413177868.1073</v>
      </c>
      <c r="J2864" s="56">
        <v>0.1963936909153583</v>
      </c>
      <c r="K2864" s="76">
        <v>9639658585.9117413</v>
      </c>
      <c r="L2864" s="76">
        <v>0</v>
      </c>
      <c r="M2864" s="76">
        <v>243779659856.10693</v>
      </c>
      <c r="N2864" s="76">
        <v>82553894568.605743</v>
      </c>
      <c r="O2864" s="76">
        <v>34561.349005319113</v>
      </c>
      <c r="P2864" s="46">
        <v>487584.33745162922</v>
      </c>
      <c r="Q2864" s="46">
        <v>303576.39535605506</v>
      </c>
      <c r="R2864" s="76">
        <v>1512463925979.0457</v>
      </c>
      <c r="S2864" s="56">
        <v>0.4452811509099549</v>
      </c>
      <c r="T2864" s="56">
        <v>0.33602932555529097</v>
      </c>
      <c r="U2864" s="46">
        <v>17.767344980501989</v>
      </c>
      <c r="V2864" s="76">
        <v>9784979013536.7676</v>
      </c>
      <c r="W2864" s="84">
        <v>3084.3642021329233</v>
      </c>
      <c r="X2864" s="82">
        <v>4.1838532065495281E-2</v>
      </c>
      <c r="Y2864" s="476">
        <v>2.0000000000000001E-4</v>
      </c>
    </row>
    <row r="2865" spans="1:25" x14ac:dyDescent="0.2">
      <c r="A2865" s="475">
        <v>2861</v>
      </c>
      <c r="B2865" s="56">
        <v>0.58116150246689691</v>
      </c>
      <c r="C2865" s="46">
        <v>2095.5020413455572</v>
      </c>
      <c r="D2865" s="56">
        <v>1.1103505913340221</v>
      </c>
      <c r="E2865" s="56">
        <v>0.56178188128813988</v>
      </c>
      <c r="F2865" s="250">
        <v>2026.52</v>
      </c>
      <c r="G2865" s="76">
        <v>270165590197.75446</v>
      </c>
      <c r="H2865" s="46">
        <v>39354363.788552433</v>
      </c>
      <c r="I2865" s="76">
        <v>859209744999.67078</v>
      </c>
      <c r="J2865" s="56">
        <v>0.35786290304033019</v>
      </c>
      <c r="K2865" s="76">
        <v>51394782721.627769</v>
      </c>
      <c r="L2865" s="76">
        <v>35574477235.948959</v>
      </c>
      <c r="M2865" s="76">
        <v>35197129827.611359</v>
      </c>
      <c r="N2865" s="76">
        <v>96251734986.676132</v>
      </c>
      <c r="O2865" s="76">
        <v>12391.410479932876</v>
      </c>
      <c r="P2865" s="46">
        <v>595238.69481698307</v>
      </c>
      <c r="Q2865" s="46">
        <v>389678.50026977959</v>
      </c>
      <c r="R2865" s="76">
        <v>1395379447243.5215</v>
      </c>
      <c r="S2865" s="56">
        <v>0.47453344398871422</v>
      </c>
      <c r="T2865" s="56">
        <v>0.38251570636484117</v>
      </c>
      <c r="U2865" s="46">
        <v>15.908471701614944</v>
      </c>
      <c r="V2865" s="76">
        <v>9340831355832.3887</v>
      </c>
      <c r="W2865" s="84">
        <v>2942.3380446712108</v>
      </c>
      <c r="X2865" s="82">
        <v>4.6001588842317025E-2</v>
      </c>
      <c r="Y2865" s="476">
        <v>2.0000000000000001E-4</v>
      </c>
    </row>
    <row r="2866" spans="1:25" x14ac:dyDescent="0.2">
      <c r="A2866" s="475">
        <v>2862</v>
      </c>
      <c r="B2866" s="56">
        <v>0.38801994487480018</v>
      </c>
      <c r="C2866" s="46">
        <v>5538.0168290054671</v>
      </c>
      <c r="D2866" s="56">
        <v>0.4458010032904382</v>
      </c>
      <c r="E2866" s="56">
        <v>0.22766739586168583</v>
      </c>
      <c r="F2866" s="250">
        <v>2024.65</v>
      </c>
      <c r="G2866" s="76">
        <v>186968753097.11929</v>
      </c>
      <c r="H2866" s="46">
        <v>8319988.3448649645</v>
      </c>
      <c r="I2866" s="76">
        <v>275619087652.88</v>
      </c>
      <c r="J2866" s="56">
        <v>0.38801994487480018</v>
      </c>
      <c r="K2866" s="76">
        <v>3194215664.7617216</v>
      </c>
      <c r="L2866" s="76">
        <v>0</v>
      </c>
      <c r="M2866" s="76">
        <v>219537208715.19763</v>
      </c>
      <c r="N2866" s="76">
        <v>9571789419.4589939</v>
      </c>
      <c r="O2866" s="76">
        <v>34999.290529829879</v>
      </c>
      <c r="P2866" s="46">
        <v>112569.79476657178</v>
      </c>
      <c r="Q2866" s="46">
        <v>40870.354377432064</v>
      </c>
      <c r="R2866" s="76">
        <v>797638513446.17798</v>
      </c>
      <c r="S2866" s="56">
        <v>0.64930367510160014</v>
      </c>
      <c r="T2866" s="56">
        <v>0.34090476066199149</v>
      </c>
      <c r="U2866" s="46">
        <v>17.10470276184062</v>
      </c>
      <c r="V2866" s="76">
        <v>5181457471631.3896</v>
      </c>
      <c r="W2866" s="84">
        <v>1635.4756495588499</v>
      </c>
      <c r="X2866" s="82">
        <v>4.221351259483154E-2</v>
      </c>
      <c r="Y2866" s="476">
        <v>2.0000000000000001E-4</v>
      </c>
    </row>
    <row r="2867" spans="1:25" x14ac:dyDescent="0.2">
      <c r="A2867" s="475">
        <v>2863</v>
      </c>
      <c r="B2867" s="56">
        <v>0.4623747764856988</v>
      </c>
      <c r="C2867" s="46">
        <v>1500</v>
      </c>
      <c r="D2867" s="56">
        <v>0.95630553881762903</v>
      </c>
      <c r="E2867" s="56">
        <v>0.28267697393670421</v>
      </c>
      <c r="F2867" s="250">
        <v>2026.23</v>
      </c>
      <c r="G2867" s="76">
        <v>122569903654.54843</v>
      </c>
      <c r="H2867" s="46">
        <v>30719971.96679087</v>
      </c>
      <c r="I2867" s="76">
        <v>687765316707.86731</v>
      </c>
      <c r="J2867" s="56">
        <v>0.31892517656059294</v>
      </c>
      <c r="K2867" s="76">
        <v>25799161738.748283</v>
      </c>
      <c r="L2867" s="76">
        <v>43055731869.672569</v>
      </c>
      <c r="M2867" s="76">
        <v>64953714161.507881</v>
      </c>
      <c r="N2867" s="76">
        <v>8565100856.6382303</v>
      </c>
      <c r="O2867" s="76">
        <v>20056.023688828318</v>
      </c>
      <c r="P2867" s="46">
        <v>101465.43749999985</v>
      </c>
      <c r="Q2867" s="46">
        <v>33113.812499999847</v>
      </c>
      <c r="R2867" s="76">
        <v>977063627948.14722</v>
      </c>
      <c r="S2867" s="56">
        <v>0.45467252240935213</v>
      </c>
      <c r="T2867" s="56">
        <v>0.29304947663000713</v>
      </c>
      <c r="U2867" s="46">
        <v>15.37113260725287</v>
      </c>
      <c r="V2867" s="76">
        <v>4936564124928.7119</v>
      </c>
      <c r="W2867" s="84">
        <v>1555.7695199028574</v>
      </c>
      <c r="X2867" s="82">
        <v>4.6749230550733913E-2</v>
      </c>
      <c r="Y2867" s="476">
        <v>2.0000000000000001E-4</v>
      </c>
    </row>
    <row r="2868" spans="1:25" x14ac:dyDescent="0.2">
      <c r="A2868" s="475">
        <v>2864</v>
      </c>
      <c r="B2868" s="56">
        <v>0.41181184752631322</v>
      </c>
      <c r="C2868" s="46">
        <v>2416.2435889377048</v>
      </c>
      <c r="D2868" s="56">
        <v>0.53596197738842477</v>
      </c>
      <c r="E2868" s="56">
        <v>0.16179426538677322</v>
      </c>
      <c r="F2868" s="250">
        <v>2025.18</v>
      </c>
      <c r="G2868" s="76">
        <v>73076735911.269379</v>
      </c>
      <c r="H2868" s="46">
        <v>10977675.738113914</v>
      </c>
      <c r="I2868" s="76">
        <v>333568696145.02124</v>
      </c>
      <c r="J2868" s="56">
        <v>0.33881886408912032</v>
      </c>
      <c r="K2868" s="76">
        <v>16567192235.08106</v>
      </c>
      <c r="L2868" s="76">
        <v>15022775992.14789</v>
      </c>
      <c r="M2868" s="76">
        <v>100602048081.14136</v>
      </c>
      <c r="N2868" s="76">
        <v>73786828181.291702</v>
      </c>
      <c r="O2868" s="76">
        <v>25519.801014662236</v>
      </c>
      <c r="P2868" s="46">
        <v>400559.83951121999</v>
      </c>
      <c r="Q2868" s="46">
        <v>253002.05870315107</v>
      </c>
      <c r="R2868" s="76">
        <v>646288095375.81165</v>
      </c>
      <c r="S2868" s="56">
        <v>0.49064082914705948</v>
      </c>
      <c r="T2868" s="56">
        <v>0.24827339603935403</v>
      </c>
      <c r="U2868" s="46">
        <v>15.586087077465427</v>
      </c>
      <c r="V2868" s="76">
        <v>2875793916604.3584</v>
      </c>
      <c r="W2868" s="84">
        <v>907.64088075217387</v>
      </c>
      <c r="X2868" s="82">
        <v>4.4902882008582369E-2</v>
      </c>
      <c r="Y2868" s="476">
        <v>2.0000000000000001E-4</v>
      </c>
    </row>
    <row r="2869" spans="1:25" x14ac:dyDescent="0.2">
      <c r="A2869" s="475">
        <v>2865</v>
      </c>
      <c r="B2869" s="56">
        <v>0.46558443955239581</v>
      </c>
      <c r="C2869" s="46">
        <v>1582.1769231152316</v>
      </c>
      <c r="D2869" s="56">
        <v>0.62655339571452451</v>
      </c>
      <c r="E2869" s="56">
        <v>0.51825579202434591</v>
      </c>
      <c r="F2869" s="250">
        <v>2024.69</v>
      </c>
      <c r="G2869" s="76">
        <v>304434401375.77527</v>
      </c>
      <c r="H2869" s="46">
        <v>14471915.243807208</v>
      </c>
      <c r="I2869" s="76">
        <v>343244012083.32715</v>
      </c>
      <c r="J2869" s="56">
        <v>0.3797165259267139</v>
      </c>
      <c r="K2869" s="76">
        <v>6004203291.0462437</v>
      </c>
      <c r="L2869" s="76">
        <v>0</v>
      </c>
      <c r="M2869" s="76">
        <v>217129741684.23331</v>
      </c>
      <c r="N2869" s="76">
        <v>26020807623.364948</v>
      </c>
      <c r="O2869" s="76">
        <v>30754.163985975323</v>
      </c>
      <c r="P2869" s="46">
        <v>235923.86066696176</v>
      </c>
      <c r="Q2869" s="46">
        <v>124532.98598291598</v>
      </c>
      <c r="R2869" s="76">
        <v>917473508451.74963</v>
      </c>
      <c r="S2869" s="56">
        <v>0.62481750861942087</v>
      </c>
      <c r="T2869" s="56">
        <v>0.43925655541285463</v>
      </c>
      <c r="U2869" s="46">
        <v>17.507218009972394</v>
      </c>
      <c r="V2869" s="76">
        <v>7837199195970.6152</v>
      </c>
      <c r="W2869" s="84">
        <v>2474.1372895699556</v>
      </c>
      <c r="X2869" s="82">
        <v>4.1159928133528173E-2</v>
      </c>
      <c r="Y2869" s="476">
        <v>2.0000000000000001E-4</v>
      </c>
    </row>
    <row r="2870" spans="1:25" x14ac:dyDescent="0.2">
      <c r="A2870" s="475">
        <v>2866</v>
      </c>
      <c r="B2870" s="56">
        <v>0.61944318164862344</v>
      </c>
      <c r="C2870" s="46">
        <v>4900.896640018389</v>
      </c>
      <c r="D2870" s="56">
        <v>1.2100103616301241</v>
      </c>
      <c r="E2870" s="56">
        <v>0.19214136339577675</v>
      </c>
      <c r="F2870" s="250">
        <v>2024.64</v>
      </c>
      <c r="G2870" s="76">
        <v>721544006122.80566</v>
      </c>
      <c r="H2870" s="46">
        <v>45137114.944448799</v>
      </c>
      <c r="I2870" s="76">
        <v>899731883681.58435</v>
      </c>
      <c r="J2870" s="56">
        <v>0.31369227726543691</v>
      </c>
      <c r="K2870" s="76">
        <v>14886610741.110508</v>
      </c>
      <c r="L2870" s="76">
        <v>0</v>
      </c>
      <c r="M2870" s="76">
        <v>428347504668.4032</v>
      </c>
      <c r="N2870" s="76">
        <v>80049612932.001663</v>
      </c>
      <c r="O2870" s="76">
        <v>17116.233406983509</v>
      </c>
      <c r="P2870" s="46">
        <v>523411.42110015656</v>
      </c>
      <c r="Q2870" s="46">
        <v>329899.72344016581</v>
      </c>
      <c r="R2870" s="76">
        <v>2147144762750.9512</v>
      </c>
      <c r="S2870" s="56">
        <v>0.57224596468297573</v>
      </c>
      <c r="T2870" s="56">
        <v>0.4318177578378426</v>
      </c>
      <c r="U2870" s="46">
        <v>17.643503063425676</v>
      </c>
      <c r="V2870" s="76">
        <v>17468479553578.896</v>
      </c>
      <c r="W2870" s="84">
        <v>5511.7691075087123</v>
      </c>
      <c r="X2870" s="82">
        <v>4.2579223559640819E-2</v>
      </c>
      <c r="Y2870" s="476">
        <v>2.0000000000000001E-4</v>
      </c>
    </row>
    <row r="2871" spans="1:25" x14ac:dyDescent="0.2">
      <c r="A2871" s="475">
        <v>2867</v>
      </c>
      <c r="B2871" s="56">
        <v>0.48867423502062129</v>
      </c>
      <c r="C2871" s="46">
        <v>1500</v>
      </c>
      <c r="D2871" s="56">
        <v>0.76719792744335602</v>
      </c>
      <c r="E2871" s="56">
        <v>0.59775933636381529</v>
      </c>
      <c r="F2871" s="250">
        <v>2026.02</v>
      </c>
      <c r="G2871" s="76">
        <v>64804533086.930733</v>
      </c>
      <c r="H2871" s="46">
        <v>20483099.226161622</v>
      </c>
      <c r="I2871" s="76">
        <v>542518524199.1698</v>
      </c>
      <c r="J2871" s="56">
        <v>0.38898983731004233</v>
      </c>
      <c r="K2871" s="76">
        <v>27048037437.63736</v>
      </c>
      <c r="L2871" s="76">
        <v>29833788910.074478</v>
      </c>
      <c r="M2871" s="76">
        <v>40352247066.468842</v>
      </c>
      <c r="N2871" s="76">
        <v>8440724655.2518959</v>
      </c>
      <c r="O2871" s="76">
        <v>36465.330773095091</v>
      </c>
      <c r="P2871" s="46">
        <v>101465.43749999988</v>
      </c>
      <c r="Q2871" s="46">
        <v>33113.812499999876</v>
      </c>
      <c r="R2871" s="76">
        <v>783087894286.62842</v>
      </c>
      <c r="S2871" s="56">
        <v>0.50233503131957524</v>
      </c>
      <c r="T2871" s="56">
        <v>0.31712264000174467</v>
      </c>
      <c r="U2871" s="46">
        <v>14.367151338052597</v>
      </c>
      <c r="V2871" s="76">
        <v>4208545829671.5688</v>
      </c>
      <c r="W2871" s="84">
        <v>1326.4654635925099</v>
      </c>
      <c r="X2871" s="82">
        <v>4.7308529963426674E-2</v>
      </c>
      <c r="Y2871" s="476">
        <v>2.0000000000000001E-4</v>
      </c>
    </row>
    <row r="2872" spans="1:25" x14ac:dyDescent="0.2">
      <c r="A2872" s="475">
        <v>2868</v>
      </c>
      <c r="B2872" s="56">
        <v>0.61654843958898564</v>
      </c>
      <c r="C2872" s="46">
        <v>4005.1307805699003</v>
      </c>
      <c r="D2872" s="56">
        <v>0.91522106000402692</v>
      </c>
      <c r="E2872" s="56">
        <v>0.58985278133291319</v>
      </c>
      <c r="F2872" s="250">
        <v>2025.73</v>
      </c>
      <c r="G2872" s="76">
        <v>222912258408.54233</v>
      </c>
      <c r="H2872" s="46">
        <v>25483064.924438626</v>
      </c>
      <c r="I2872" s="76">
        <v>591560259357.1781</v>
      </c>
      <c r="J2872" s="56">
        <v>0.28186946414100533</v>
      </c>
      <c r="K2872" s="76">
        <v>37259913051.791321</v>
      </c>
      <c r="L2872" s="76">
        <v>62951107811.32354</v>
      </c>
      <c r="M2872" s="76">
        <v>85250598260.984207</v>
      </c>
      <c r="N2872" s="76">
        <v>135883121570.28314</v>
      </c>
      <c r="O2872" s="76">
        <v>23793.00617812348</v>
      </c>
      <c r="P2872" s="46">
        <v>731191.66990622506</v>
      </c>
      <c r="Q2872" s="46">
        <v>506375.14770590939</v>
      </c>
      <c r="R2872" s="76">
        <v>1153561113735.7993</v>
      </c>
      <c r="S2872" s="56">
        <v>0.45461157276690223</v>
      </c>
      <c r="T2872" s="56">
        <v>0.34010976779801116</v>
      </c>
      <c r="U2872" s="46">
        <v>16.262294255803813</v>
      </c>
      <c r="V2872" s="76">
        <v>7089319571226.3203</v>
      </c>
      <c r="W2872" s="84">
        <v>2235.3183745127667</v>
      </c>
      <c r="X2872" s="82">
        <v>4.4309479748996412E-2</v>
      </c>
      <c r="Y2872" s="476">
        <v>2.0000000000000001E-4</v>
      </c>
    </row>
    <row r="2873" spans="1:25" x14ac:dyDescent="0.2">
      <c r="A2873" s="475">
        <v>2869</v>
      </c>
      <c r="B2873" s="56">
        <v>0.52859284039617538</v>
      </c>
      <c r="C2873" s="46">
        <v>1500</v>
      </c>
      <c r="D2873" s="56">
        <v>0.49191480145022054</v>
      </c>
      <c r="E2873" s="56">
        <v>0.29926470440834962</v>
      </c>
      <c r="F2873" s="250">
        <v>2026.55</v>
      </c>
      <c r="G2873" s="76">
        <v>120562294603.2002</v>
      </c>
      <c r="H2873" s="46">
        <v>9568939.2203470618</v>
      </c>
      <c r="I2873" s="76">
        <v>244461639960.09399</v>
      </c>
      <c r="J2873" s="56">
        <v>0.30153480024172474</v>
      </c>
      <c r="K2873" s="76">
        <v>28564333820.311562</v>
      </c>
      <c r="L2873" s="76">
        <v>69145863767.931076</v>
      </c>
      <c r="M2873" s="76">
        <v>28361108555.4743</v>
      </c>
      <c r="N2873" s="76">
        <v>68781323473.416824</v>
      </c>
      <c r="O2873" s="76">
        <v>27629.439650717399</v>
      </c>
      <c r="P2873" s="46">
        <v>513698.90057731478</v>
      </c>
      <c r="Q2873" s="46">
        <v>285184.38702109631</v>
      </c>
      <c r="R2873" s="76">
        <v>600882962515.95825</v>
      </c>
      <c r="S2873" s="56">
        <v>0.50791670048758064</v>
      </c>
      <c r="T2873" s="56">
        <v>0.32546686487564641</v>
      </c>
      <c r="U2873" s="46">
        <v>16.517912098440835</v>
      </c>
      <c r="V2873" s="76">
        <v>3623606188402.6309</v>
      </c>
      <c r="W2873" s="84">
        <v>1142.1863072627445</v>
      </c>
      <c r="X2873" s="82">
        <v>4.3456799677133104E-2</v>
      </c>
      <c r="Y2873" s="476">
        <v>2.0000000000000001E-4</v>
      </c>
    </row>
    <row r="2874" spans="1:25" x14ac:dyDescent="0.2">
      <c r="A2874" s="475">
        <v>2870</v>
      </c>
      <c r="B2874" s="56">
        <v>0.46965095922344635</v>
      </c>
      <c r="C2874" s="46">
        <v>2853.6870939931796</v>
      </c>
      <c r="D2874" s="56">
        <v>0.60815319248324151</v>
      </c>
      <c r="E2874" s="56">
        <v>0.39020772110708496</v>
      </c>
      <c r="F2874" s="250">
        <v>2023.75</v>
      </c>
      <c r="G2874" s="76">
        <v>452119077356.36108</v>
      </c>
      <c r="H2874" s="46">
        <v>13540511.982744548</v>
      </c>
      <c r="I2874" s="76">
        <v>422834980003.74707</v>
      </c>
      <c r="J2874" s="56">
        <v>0.44177532874209458</v>
      </c>
      <c r="K2874" s="76">
        <v>8229139430.118186</v>
      </c>
      <c r="L2874" s="76">
        <v>0</v>
      </c>
      <c r="M2874" s="76">
        <v>468830261674.74255</v>
      </c>
      <c r="N2874" s="76">
        <v>44498889317.628502</v>
      </c>
      <c r="O2874" s="76">
        <v>29100.727113738139</v>
      </c>
      <c r="P2874" s="46">
        <v>304243.20855872543</v>
      </c>
      <c r="Q2874" s="46">
        <v>176198.95719866201</v>
      </c>
      <c r="R2874" s="76">
        <v>1313167989096.8838</v>
      </c>
      <c r="S2874" s="56">
        <v>0.66319119651285796</v>
      </c>
      <c r="T2874" s="56">
        <v>0.46870963693869377</v>
      </c>
      <c r="U2874" s="46">
        <v>17.387052603932371</v>
      </c>
      <c r="V2874" s="76">
        <v>11968505573544.303</v>
      </c>
      <c r="W2874" s="84">
        <v>3775.2487982355256</v>
      </c>
      <c r="X2874" s="82">
        <v>4.1232447368859851E-2</v>
      </c>
      <c r="Y2874" s="476">
        <v>2.0000000000000001E-4</v>
      </c>
    </row>
    <row r="2875" spans="1:25" x14ac:dyDescent="0.2">
      <c r="A2875" s="475">
        <v>2871</v>
      </c>
      <c r="B2875" s="56">
        <v>0.57331017784217586</v>
      </c>
      <c r="C2875" s="46">
        <v>12935.127090394071</v>
      </c>
      <c r="D2875" s="56">
        <v>0.81318327126491308</v>
      </c>
      <c r="E2875" s="56">
        <v>0.37780480908267133</v>
      </c>
      <c r="F2875" s="250">
        <v>2024.86</v>
      </c>
      <c r="G2875" s="76">
        <v>238318587953.52615</v>
      </c>
      <c r="H2875" s="46">
        <v>20035698.722480386</v>
      </c>
      <c r="I2875" s="76">
        <v>492124096645.51379</v>
      </c>
      <c r="J2875" s="56">
        <v>0.32277105559654051</v>
      </c>
      <c r="K2875" s="76">
        <v>22907008486.290058</v>
      </c>
      <c r="L2875" s="76">
        <v>0</v>
      </c>
      <c r="M2875" s="76">
        <v>208149072362.21222</v>
      </c>
      <c r="N2875" s="76">
        <v>110556579216.20424</v>
      </c>
      <c r="O2875" s="76">
        <v>39404.961921755588</v>
      </c>
      <c r="P2875" s="46">
        <v>664425.37866896507</v>
      </c>
      <c r="Q2875" s="46">
        <v>455742.28738716716</v>
      </c>
      <c r="R2875" s="76">
        <v>1123103388389.125</v>
      </c>
      <c r="S2875" s="56">
        <v>0.52485036918864247</v>
      </c>
      <c r="T2875" s="56">
        <v>0.35883500908885935</v>
      </c>
      <c r="U2875" s="46">
        <v>16.495886813550456</v>
      </c>
      <c r="V2875" s="76">
        <v>7171239758684.2119</v>
      </c>
      <c r="W2875" s="84">
        <v>2265.2195180210892</v>
      </c>
      <c r="X2875" s="82">
        <v>4.4830864096947851E-2</v>
      </c>
      <c r="Y2875" s="476">
        <v>2.0000000000000001E-4</v>
      </c>
    </row>
    <row r="2876" spans="1:25" x14ac:dyDescent="0.2">
      <c r="A2876" s="475">
        <v>2872</v>
      </c>
      <c r="B2876" s="56">
        <v>0.68491140967089115</v>
      </c>
      <c r="C2876" s="46">
        <v>3960.8851063264183</v>
      </c>
      <c r="D2876" s="56">
        <v>0.7897179648696292</v>
      </c>
      <c r="E2876" s="56">
        <v>0.37128505708243525</v>
      </c>
      <c r="F2876" s="250">
        <v>2024.39</v>
      </c>
      <c r="G2876" s="76">
        <v>288397680867.42804</v>
      </c>
      <c r="H2876" s="46">
        <v>18425728.553903427</v>
      </c>
      <c r="I2876" s="76">
        <v>508854978407.37152</v>
      </c>
      <c r="J2876" s="56">
        <v>0.3100909958723026</v>
      </c>
      <c r="K2876" s="76">
        <v>23236121151.311504</v>
      </c>
      <c r="L2876" s="76">
        <v>12340341906.655949</v>
      </c>
      <c r="M2876" s="76">
        <v>193390578281.06451</v>
      </c>
      <c r="N2876" s="76">
        <v>9772607597.0084057</v>
      </c>
      <c r="O2876" s="76">
        <v>26956.839427549115</v>
      </c>
      <c r="P2876" s="46">
        <v>101465.43749999999</v>
      </c>
      <c r="Q2876" s="46">
        <v>33113.812499999985</v>
      </c>
      <c r="R2876" s="76">
        <v>1007483514288.5811</v>
      </c>
      <c r="S2876" s="56">
        <v>0.54222534163900094</v>
      </c>
      <c r="T2876" s="56">
        <v>0.39830217373083232</v>
      </c>
      <c r="U2876" s="46">
        <v>17.210136940264352</v>
      </c>
      <c r="V2876" s="76">
        <v>7612092343874.5</v>
      </c>
      <c r="W2876" s="84">
        <v>2403.6545408529914</v>
      </c>
      <c r="X2876" s="82">
        <v>4.2401279900440909E-2</v>
      </c>
      <c r="Y2876" s="476">
        <v>2.0000000000000001E-4</v>
      </c>
    </row>
    <row r="2877" spans="1:25" x14ac:dyDescent="0.2">
      <c r="A2877" s="475">
        <v>2873</v>
      </c>
      <c r="B2877" s="56">
        <v>0.37919580383350121</v>
      </c>
      <c r="C2877" s="46">
        <v>7052.3871462938232</v>
      </c>
      <c r="D2877" s="56">
        <v>0.59376831380335204</v>
      </c>
      <c r="E2877" s="56">
        <v>0.22173055085362708</v>
      </c>
      <c r="F2877" s="250">
        <v>2025.61</v>
      </c>
      <c r="G2877" s="76">
        <v>167683016442.46481</v>
      </c>
      <c r="H2877" s="46">
        <v>11765209.632174723</v>
      </c>
      <c r="I2877" s="76">
        <v>316545560185.83618</v>
      </c>
      <c r="J2877" s="56">
        <v>0.32885551596906093</v>
      </c>
      <c r="K2877" s="76">
        <v>23506635310.120617</v>
      </c>
      <c r="L2877" s="76">
        <v>22250379527.844952</v>
      </c>
      <c r="M2877" s="76">
        <v>68973115777.421616</v>
      </c>
      <c r="N2877" s="76">
        <v>38748619805.190727</v>
      </c>
      <c r="O2877" s="76">
        <v>30289.686006828921</v>
      </c>
      <c r="P2877" s="46">
        <v>277567.56169322692</v>
      </c>
      <c r="Q2877" s="46">
        <v>156302.63040936552</v>
      </c>
      <c r="R2877" s="76">
        <v>623232208662.01831</v>
      </c>
      <c r="S2877" s="56">
        <v>0.5202663391914617</v>
      </c>
      <c r="T2877" s="56">
        <v>0.39849981651724337</v>
      </c>
      <c r="U2877" s="46">
        <v>16.876221505382897</v>
      </c>
      <c r="V2877" s="76">
        <v>4588460807648.1367</v>
      </c>
      <c r="W2877" s="84">
        <v>1448.6053961601986</v>
      </c>
      <c r="X2877" s="82">
        <v>4.3191087993712199E-2</v>
      </c>
      <c r="Y2877" s="476">
        <v>2.0000000000000001E-4</v>
      </c>
    </row>
    <row r="2878" spans="1:25" x14ac:dyDescent="0.2">
      <c r="A2878" s="475">
        <v>2874</v>
      </c>
      <c r="B2878" s="56">
        <v>0.424544144789682</v>
      </c>
      <c r="C2878" s="46">
        <v>9548.1885307106968</v>
      </c>
      <c r="D2878" s="56">
        <v>1.0269239545112647</v>
      </c>
      <c r="E2878" s="56">
        <v>0.62470746473004746</v>
      </c>
      <c r="F2878" s="250">
        <v>2026.02</v>
      </c>
      <c r="G2878" s="76">
        <v>171284123257.04575</v>
      </c>
      <c r="H2878" s="46">
        <v>31160687.594552688</v>
      </c>
      <c r="I2878" s="76">
        <v>654799965142.3042</v>
      </c>
      <c r="J2878" s="56">
        <v>0.3141496712141606</v>
      </c>
      <c r="K2878" s="76">
        <v>24166767865.82597</v>
      </c>
      <c r="L2878" s="76">
        <v>27087887214.9175</v>
      </c>
      <c r="M2878" s="76">
        <v>93798634835.065384</v>
      </c>
      <c r="N2878" s="76">
        <v>23228486799.019608</v>
      </c>
      <c r="O2878" s="76">
        <v>24780.890878931361</v>
      </c>
      <c r="P2878" s="46">
        <v>255762.42547825258</v>
      </c>
      <c r="Q2878" s="46">
        <v>100757.68368907651</v>
      </c>
      <c r="R2878" s="76">
        <v>1014243086576.2697</v>
      </c>
      <c r="S2878" s="56">
        <v>0.4685756544416913</v>
      </c>
      <c r="T2878" s="56">
        <v>0.3310813881735335</v>
      </c>
      <c r="U2878" s="46">
        <v>15.934872030949984</v>
      </c>
      <c r="V2878" s="76">
        <v>5731970400582.3955</v>
      </c>
      <c r="W2878" s="84">
        <v>1810.0533503843913</v>
      </c>
      <c r="X2878" s="82">
        <v>4.7560320316830995E-2</v>
      </c>
      <c r="Y2878" s="476">
        <v>2.0000000000000001E-4</v>
      </c>
    </row>
    <row r="2879" spans="1:25" x14ac:dyDescent="0.2">
      <c r="A2879" s="475">
        <v>2875</v>
      </c>
      <c r="B2879" s="56">
        <v>0.57427954138744075</v>
      </c>
      <c r="C2879" s="46">
        <v>3136.664078762552</v>
      </c>
      <c r="D2879" s="56">
        <v>0.54184114476576251</v>
      </c>
      <c r="E2879" s="56">
        <v>0.53581240860026091</v>
      </c>
      <c r="F2879" s="250">
        <v>2023.75</v>
      </c>
      <c r="G2879" s="76">
        <v>199058263782.41156</v>
      </c>
      <c r="H2879" s="46">
        <v>11372193.923741454</v>
      </c>
      <c r="I2879" s="76">
        <v>374642865672.25885</v>
      </c>
      <c r="J2879" s="56">
        <v>0.40815408365686556</v>
      </c>
      <c r="K2879" s="76">
        <v>4630072839.2235241</v>
      </c>
      <c r="L2879" s="76">
        <v>0</v>
      </c>
      <c r="M2879" s="76">
        <v>206713452624.39774</v>
      </c>
      <c r="N2879" s="76">
        <v>32397780533.379044</v>
      </c>
      <c r="O2879" s="76">
        <v>31751.31862018695</v>
      </c>
      <c r="P2879" s="46">
        <v>220479.60484346846</v>
      </c>
      <c r="Q2879" s="46">
        <v>114893.41107806434</v>
      </c>
      <c r="R2879" s="76">
        <v>813923041108.6001</v>
      </c>
      <c r="S2879" s="56">
        <v>0.59708355269142876</v>
      </c>
      <c r="T2879" s="56">
        <v>0.38593499597684378</v>
      </c>
      <c r="U2879" s="46">
        <v>16.777433948621017</v>
      </c>
      <c r="V2879" s="76">
        <v>5956641219103.543</v>
      </c>
      <c r="W2879" s="84">
        <v>1879.0740265502952</v>
      </c>
      <c r="X2879" s="82">
        <v>4.238873039521817E-2</v>
      </c>
      <c r="Y2879" s="476">
        <v>2.0000000000000001E-4</v>
      </c>
    </row>
    <row r="2880" spans="1:25" x14ac:dyDescent="0.2">
      <c r="A2880" s="475">
        <v>2876</v>
      </c>
      <c r="B2880" s="56">
        <v>0.33307644948621529</v>
      </c>
      <c r="C2880" s="46">
        <v>4863.0685328523059</v>
      </c>
      <c r="D2880" s="56">
        <v>0.5253590355579465</v>
      </c>
      <c r="E2880" s="56">
        <v>0.39531149279317496</v>
      </c>
      <c r="F2880" s="250">
        <v>2024.89</v>
      </c>
      <c r="G2880" s="76">
        <v>399670541279.37244</v>
      </c>
      <c r="H2880" s="46">
        <v>10421392.395719171</v>
      </c>
      <c r="I2880" s="76">
        <v>329358256468.61011</v>
      </c>
      <c r="J2880" s="56">
        <v>0.33307644948621529</v>
      </c>
      <c r="K2880" s="76">
        <v>10569871915.862568</v>
      </c>
      <c r="L2880" s="76">
        <v>0</v>
      </c>
      <c r="M2880" s="76">
        <v>296699815909.44177</v>
      </c>
      <c r="N2880" s="76">
        <v>38809265716.893776</v>
      </c>
      <c r="O2880" s="76">
        <v>28700.447293199606</v>
      </c>
      <c r="P2880" s="46">
        <v>293225.79198142205</v>
      </c>
      <c r="Q2880" s="46">
        <v>169818.56660851848</v>
      </c>
      <c r="R2880" s="76">
        <v>1045728068049.2538</v>
      </c>
      <c r="S2880" s="56">
        <v>0.62908594525254402</v>
      </c>
      <c r="T2880" s="56">
        <v>0.46607475276692256</v>
      </c>
      <c r="U2880" s="46">
        <v>17.885798772283945</v>
      </c>
      <c r="V2880" s="76">
        <v>9483708696823.3438</v>
      </c>
      <c r="W2880" s="84">
        <v>2992.4693106378204</v>
      </c>
      <c r="X2880" s="82">
        <v>4.1182122184270212E-2</v>
      </c>
      <c r="Y2880" s="476">
        <v>2.0000000000000001E-4</v>
      </c>
    </row>
    <row r="2881" spans="1:25" x14ac:dyDescent="0.2">
      <c r="A2881" s="475">
        <v>2877</v>
      </c>
      <c r="B2881" s="56">
        <v>0.39620219323105421</v>
      </c>
      <c r="C2881" s="46">
        <v>6212.3472621555748</v>
      </c>
      <c r="D2881" s="56">
        <v>0.93643054731295916</v>
      </c>
      <c r="E2881" s="56">
        <v>0.27519892172866267</v>
      </c>
      <c r="F2881" s="250">
        <v>2025.96</v>
      </c>
      <c r="G2881" s="76">
        <v>331158094583.80371</v>
      </c>
      <c r="H2881" s="46">
        <v>25447208.196313772</v>
      </c>
      <c r="I2881" s="76">
        <v>588090652897.21729</v>
      </c>
      <c r="J2881" s="56">
        <v>0.26664812532242999</v>
      </c>
      <c r="K2881" s="76">
        <v>24164759216.537704</v>
      </c>
      <c r="L2881" s="76">
        <v>13683717787.734444</v>
      </c>
      <c r="M2881" s="76">
        <v>146777428461.02353</v>
      </c>
      <c r="N2881" s="76">
        <v>50668811719.094757</v>
      </c>
      <c r="O2881" s="76">
        <v>20249.506660831859</v>
      </c>
      <c r="P2881" s="46">
        <v>329980.22568503185</v>
      </c>
      <c r="Q2881" s="46">
        <v>187955.10204964265</v>
      </c>
      <c r="R2881" s="76">
        <v>1234036424887.7437</v>
      </c>
      <c r="S2881" s="56">
        <v>0.51757104239230933</v>
      </c>
      <c r="T2881" s="56">
        <v>0.37524512272602889</v>
      </c>
      <c r="U2881" s="46">
        <v>17.203677946677626</v>
      </c>
      <c r="V2881" s="76">
        <v>8616516296627.9111</v>
      </c>
      <c r="W2881" s="84">
        <v>2719.5242375757425</v>
      </c>
      <c r="X2881" s="82">
        <v>4.3091954901731046E-2</v>
      </c>
      <c r="Y2881" s="476">
        <v>2.0000000000000001E-4</v>
      </c>
    </row>
    <row r="2882" spans="1:25" x14ac:dyDescent="0.2">
      <c r="A2882" s="475">
        <v>2878</v>
      </c>
      <c r="B2882" s="56">
        <v>0.37901379403404223</v>
      </c>
      <c r="C2882" s="46">
        <v>4829.1343851798565</v>
      </c>
      <c r="D2882" s="56">
        <v>0.92339807747822111</v>
      </c>
      <c r="E2882" s="56">
        <v>0.7</v>
      </c>
      <c r="F2882" s="250">
        <v>2024.33</v>
      </c>
      <c r="G2882" s="76">
        <v>240285131915.3884</v>
      </c>
      <c r="H2882" s="46">
        <v>23023055.971055523</v>
      </c>
      <c r="I2882" s="76">
        <v>406863706593.17651</v>
      </c>
      <c r="J2882" s="56">
        <v>5.7422664225913689E-2</v>
      </c>
      <c r="K2882" s="76">
        <v>13377192633.307541</v>
      </c>
      <c r="L2882" s="76">
        <v>13662291618.654905</v>
      </c>
      <c r="M2882" s="76">
        <v>172087627343.99026</v>
      </c>
      <c r="N2882" s="76">
        <v>7613650839.8468199</v>
      </c>
      <c r="O2882" s="76">
        <v>27925.211375137635</v>
      </c>
      <c r="P2882" s="46">
        <v>88517.619896794116</v>
      </c>
      <c r="Q2882" s="46">
        <v>29027.779422439184</v>
      </c>
      <c r="R2882" s="76">
        <v>872962777010.11426</v>
      </c>
      <c r="S2882" s="56">
        <v>0.44326441395790123</v>
      </c>
      <c r="T2882" s="56">
        <v>0.24753546548579694</v>
      </c>
      <c r="U2882" s="46">
        <v>22.184546316832382</v>
      </c>
      <c r="V2882" s="76">
        <v>5103392635801.3154</v>
      </c>
      <c r="W2882" s="84">
        <v>1611.0391456971563</v>
      </c>
      <c r="X2882" s="82">
        <v>3.4445281763579458E-2</v>
      </c>
      <c r="Y2882" s="476">
        <v>2.0000000000000001E-4</v>
      </c>
    </row>
    <row r="2883" spans="1:25" x14ac:dyDescent="0.2">
      <c r="A2883" s="475">
        <v>2879</v>
      </c>
      <c r="B2883" s="56">
        <v>0.54744037762012032</v>
      </c>
      <c r="C2883" s="46">
        <v>6279.8628785682076</v>
      </c>
      <c r="D2883" s="56">
        <v>0.6732388209143888</v>
      </c>
      <c r="E2883" s="56">
        <v>0.60792466443257642</v>
      </c>
      <c r="F2883" s="250">
        <v>2024.48</v>
      </c>
      <c r="G2883" s="76">
        <v>366040580930.96191</v>
      </c>
      <c r="H2883" s="46">
        <v>14703332.319308652</v>
      </c>
      <c r="I2883" s="76">
        <v>430161681458.76373</v>
      </c>
      <c r="J2883" s="56">
        <v>0.38916604438151947</v>
      </c>
      <c r="K2883" s="76">
        <v>18327518508.686718</v>
      </c>
      <c r="L2883" s="76">
        <v>11338901212.047581</v>
      </c>
      <c r="M2883" s="76">
        <v>339624388746.80548</v>
      </c>
      <c r="N2883" s="76">
        <v>99207059001.167572</v>
      </c>
      <c r="O2883" s="76">
        <v>31496.895994160965</v>
      </c>
      <c r="P2883" s="46">
        <v>571003.33721789997</v>
      </c>
      <c r="Q2883" s="46">
        <v>384959.37588018278</v>
      </c>
      <c r="R2883" s="76">
        <v>1375523153072.4438</v>
      </c>
      <c r="S2883" s="56">
        <v>0.62572584369895179</v>
      </c>
      <c r="T2883" s="56">
        <v>0.37976096445990376</v>
      </c>
      <c r="U2883" s="46">
        <v>17.165218398349953</v>
      </c>
      <c r="V2883" s="76">
        <v>9786842491121.2539</v>
      </c>
      <c r="W2883" s="84">
        <v>3084.8433480846543</v>
      </c>
      <c r="X2883" s="82">
        <v>4.2900860939197524E-2</v>
      </c>
      <c r="Y2883" s="476">
        <v>2.0000000000000001E-4</v>
      </c>
    </row>
    <row r="2884" spans="1:25" x14ac:dyDescent="0.2">
      <c r="A2884" s="475">
        <v>2880</v>
      </c>
      <c r="B2884" s="56">
        <v>0.30777884675945466</v>
      </c>
      <c r="C2884" s="46">
        <v>2829.4831553643085</v>
      </c>
      <c r="D2884" s="56">
        <v>0.2</v>
      </c>
      <c r="E2884" s="56">
        <v>0.31870341953149239</v>
      </c>
      <c r="F2884" s="250">
        <v>2024.81</v>
      </c>
      <c r="G2884" s="76">
        <v>96566486130.335907</v>
      </c>
      <c r="H2884" s="46">
        <v>3353688.2320962879</v>
      </c>
      <c r="I2884" s="76">
        <v>155413204179.79987</v>
      </c>
      <c r="J2884" s="56">
        <v>0.30777884675945466</v>
      </c>
      <c r="K2884" s="76">
        <v>129166611.44792467</v>
      </c>
      <c r="L2884" s="76">
        <v>0</v>
      </c>
      <c r="M2884" s="76">
        <v>127643679052.03671</v>
      </c>
      <c r="N2884" s="76">
        <v>37000145420.722519</v>
      </c>
      <c r="O2884" s="76">
        <v>34417.669548735154</v>
      </c>
      <c r="P2884" s="46">
        <v>288405.84380173549</v>
      </c>
      <c r="Q2884" s="46">
        <v>141532.91990388336</v>
      </c>
      <c r="R2884" s="76">
        <v>432842830038.34894</v>
      </c>
      <c r="S2884" s="56">
        <v>0.57418630804967874</v>
      </c>
      <c r="T2884" s="56">
        <v>0.29824146098014498</v>
      </c>
      <c r="U2884" s="46">
        <v>17.486842210254988</v>
      </c>
      <c r="V2884" s="76">
        <v>2551642238335.6436</v>
      </c>
      <c r="W2884" s="84">
        <v>804.58347385612331</v>
      </c>
      <c r="X2884" s="82">
        <v>4.0754926094247544E-2</v>
      </c>
      <c r="Y2884" s="476">
        <v>2.0000000000000001E-4</v>
      </c>
    </row>
    <row r="2885" spans="1:25" x14ac:dyDescent="0.2">
      <c r="A2885" s="475">
        <v>2881</v>
      </c>
      <c r="B2885" s="56">
        <v>0.53415873420747073</v>
      </c>
      <c r="C2885" s="46">
        <v>1817.8541153926353</v>
      </c>
      <c r="D2885" s="56">
        <v>0.56386268829730402</v>
      </c>
      <c r="E2885" s="56">
        <v>0.39011832947386343</v>
      </c>
      <c r="F2885" s="250">
        <v>2027.45</v>
      </c>
      <c r="G2885" s="76">
        <v>39914011228.857582</v>
      </c>
      <c r="H2885" s="46">
        <v>12168870.955871906</v>
      </c>
      <c r="I2885" s="76">
        <v>407977946233.57428</v>
      </c>
      <c r="J2885" s="56">
        <v>0.47263450751420777</v>
      </c>
      <c r="K2885" s="76">
        <v>25341933860.625439</v>
      </c>
      <c r="L2885" s="76">
        <v>34399164973.163757</v>
      </c>
      <c r="M2885" s="76">
        <v>0</v>
      </c>
      <c r="N2885" s="76">
        <v>90074814322.738358</v>
      </c>
      <c r="O2885" s="76">
        <v>11140.795781126824</v>
      </c>
      <c r="P2885" s="46">
        <v>530349.10926070809</v>
      </c>
      <c r="Q2885" s="46">
        <v>355948.83058555238</v>
      </c>
      <c r="R2885" s="76">
        <v>602402287841.46875</v>
      </c>
      <c r="S2885" s="56">
        <v>0.473725070162208</v>
      </c>
      <c r="T2885" s="56">
        <v>0.35764278152000412</v>
      </c>
      <c r="U2885" s="46">
        <v>13.950593069433671</v>
      </c>
      <c r="V2885" s="76">
        <v>3515687207116.6177</v>
      </c>
      <c r="W2885" s="84">
        <v>1109.4682378126811</v>
      </c>
      <c r="X2885" s="82">
        <v>4.9205896587282895E-2</v>
      </c>
      <c r="Y2885" s="476">
        <v>2.0000000000000001E-4</v>
      </c>
    </row>
    <row r="2886" spans="1:25" x14ac:dyDescent="0.2">
      <c r="A2886" s="475">
        <v>2882</v>
      </c>
      <c r="B2886" s="56">
        <v>0.48381277942512474</v>
      </c>
      <c r="C2886" s="46">
        <v>1500</v>
      </c>
      <c r="D2886" s="56">
        <v>0.62574693742438892</v>
      </c>
      <c r="E2886" s="56">
        <v>0.36960929441916401</v>
      </c>
      <c r="F2886" s="250">
        <v>2025.45</v>
      </c>
      <c r="G2886" s="76">
        <v>187655096764.81711</v>
      </c>
      <c r="H2886" s="46">
        <v>14179886.205886196</v>
      </c>
      <c r="I2886" s="76">
        <v>410004305383.02924</v>
      </c>
      <c r="J2886" s="56">
        <v>0.35292903308955914</v>
      </c>
      <c r="K2886" s="76">
        <v>13048620700.723703</v>
      </c>
      <c r="L2886" s="76">
        <v>17901795454.61742</v>
      </c>
      <c r="M2886" s="76">
        <v>110120117673.41376</v>
      </c>
      <c r="N2886" s="76">
        <v>59340566083.648209</v>
      </c>
      <c r="O2886" s="76">
        <v>33253.985170344364</v>
      </c>
      <c r="P2886" s="46">
        <v>350322.82517189911</v>
      </c>
      <c r="Q2886" s="46">
        <v>211165.69898003229</v>
      </c>
      <c r="R2886" s="76">
        <v>782037382354.50854</v>
      </c>
      <c r="S2886" s="56">
        <v>0.5158854278582331</v>
      </c>
      <c r="T2886" s="56">
        <v>0.36011153155394221</v>
      </c>
      <c r="U2886" s="46">
        <v>16.938182101252721</v>
      </c>
      <c r="V2886" s="76">
        <v>5291907510471.3975</v>
      </c>
      <c r="W2886" s="84">
        <v>1670.4587439358556</v>
      </c>
      <c r="X2886" s="82">
        <v>4.2803122285833259E-2</v>
      </c>
      <c r="Y2886" s="476">
        <v>2.0000000000000001E-4</v>
      </c>
    </row>
    <row r="2887" spans="1:25" x14ac:dyDescent="0.2">
      <c r="A2887" s="475">
        <v>2883</v>
      </c>
      <c r="B2887" s="56">
        <v>0.58984462226246526</v>
      </c>
      <c r="C2887" s="46">
        <v>9890.5559161832407</v>
      </c>
      <c r="D2887" s="56">
        <v>1.1329931556932857</v>
      </c>
      <c r="E2887" s="56">
        <v>0.38674723115121479</v>
      </c>
      <c r="F2887" s="250">
        <v>2025.3</v>
      </c>
      <c r="G2887" s="76">
        <v>192067834132.45877</v>
      </c>
      <c r="H2887" s="46">
        <v>21180686.011925891</v>
      </c>
      <c r="I2887" s="76">
        <v>505885442504.94812</v>
      </c>
      <c r="J2887" s="56">
        <v>0.40688467974843412</v>
      </c>
      <c r="K2887" s="76">
        <v>23164118016.730087</v>
      </c>
      <c r="L2887" s="76">
        <v>47282291650.088631</v>
      </c>
      <c r="M2887" s="76">
        <v>132288201095.16835</v>
      </c>
      <c r="N2887" s="76">
        <v>1353407009.314738</v>
      </c>
      <c r="O2887" s="76">
        <v>28674.261101856835</v>
      </c>
      <c r="P2887" s="46">
        <v>47911</v>
      </c>
      <c r="Q2887" s="46">
        <v>6541</v>
      </c>
      <c r="R2887" s="76">
        <v>945326553377.90906</v>
      </c>
      <c r="S2887" s="56">
        <v>0.57982546282884151</v>
      </c>
      <c r="T2887" s="56">
        <v>0.37371291132980544</v>
      </c>
      <c r="U2887" s="46">
        <v>16.176534238391685</v>
      </c>
      <c r="V2887" s="76">
        <v>6186232234174.6875</v>
      </c>
      <c r="W2887" s="84">
        <v>1951.4208658794498</v>
      </c>
      <c r="X2887" s="82">
        <v>4.6312290991516777E-2</v>
      </c>
      <c r="Y2887" s="476">
        <v>2.0000000000000001E-4</v>
      </c>
    </row>
    <row r="2888" spans="1:25" x14ac:dyDescent="0.2">
      <c r="A2888" s="475">
        <v>2884</v>
      </c>
      <c r="B2888" s="56">
        <v>0.27820344985415757</v>
      </c>
      <c r="C2888" s="46">
        <v>2307.8425845558208</v>
      </c>
      <c r="D2888" s="56">
        <v>0.42429730269207994</v>
      </c>
      <c r="E2888" s="56">
        <v>0.38257495643696682</v>
      </c>
      <c r="F2888" s="250">
        <v>2027.38</v>
      </c>
      <c r="G2888" s="76">
        <v>105427224321.65448</v>
      </c>
      <c r="H2888" s="46">
        <v>7616695.2200033311</v>
      </c>
      <c r="I2888" s="76">
        <v>269689197409.6937</v>
      </c>
      <c r="J2888" s="56">
        <v>0.27820344985415757</v>
      </c>
      <c r="K2888" s="76">
        <v>34472542603.688538</v>
      </c>
      <c r="L2888" s="76">
        <v>93883409236.288437</v>
      </c>
      <c r="M2888" s="76">
        <v>0</v>
      </c>
      <c r="N2888" s="76">
        <v>78537613377.212555</v>
      </c>
      <c r="O2888" s="76">
        <v>44242.727070257286</v>
      </c>
      <c r="P2888" s="46">
        <v>592486.70324995019</v>
      </c>
      <c r="Q2888" s="46">
        <v>342608.12769874447</v>
      </c>
      <c r="R2888" s="76">
        <v>532715410004.04895</v>
      </c>
      <c r="S2888" s="56">
        <v>0.41693860250030307</v>
      </c>
      <c r="T2888" s="56">
        <v>0.30579090609434317</v>
      </c>
      <c r="U2888" s="46">
        <v>16.683426687271613</v>
      </c>
      <c r="V2888" s="76">
        <v>2974880217555.9028</v>
      </c>
      <c r="W2888" s="84">
        <v>938.37738225313535</v>
      </c>
      <c r="X2888" s="82">
        <v>4.4104022141530592E-2</v>
      </c>
      <c r="Y2888" s="476">
        <v>2.0000000000000001E-4</v>
      </c>
    </row>
    <row r="2889" spans="1:25" x14ac:dyDescent="0.2">
      <c r="A2889" s="475">
        <v>2885</v>
      </c>
      <c r="B2889" s="56">
        <v>0.55231033773613492</v>
      </c>
      <c r="C2889" s="46">
        <v>1970.5825348857425</v>
      </c>
      <c r="D2889" s="56">
        <v>0.86977428702341752</v>
      </c>
      <c r="E2889" s="56">
        <v>0.45847294107461728</v>
      </c>
      <c r="F2889" s="250">
        <v>2024.77</v>
      </c>
      <c r="G2889" s="76">
        <v>265110770191.94382</v>
      </c>
      <c r="H2889" s="46">
        <v>25360004.484234158</v>
      </c>
      <c r="I2889" s="76">
        <v>507841718634.32593</v>
      </c>
      <c r="J2889" s="56">
        <v>0.17813112426454436</v>
      </c>
      <c r="K2889" s="76">
        <v>14224466126.410837</v>
      </c>
      <c r="L2889" s="76">
        <v>0</v>
      </c>
      <c r="M2889" s="76">
        <v>188344750388.79831</v>
      </c>
      <c r="N2889" s="76">
        <v>26156272969.609131</v>
      </c>
      <c r="O2889" s="76">
        <v>17514.40037108746</v>
      </c>
      <c r="P2889" s="46">
        <v>203932.39534167957</v>
      </c>
      <c r="Q2889" s="46">
        <v>96947.31966074706</v>
      </c>
      <c r="R2889" s="76">
        <v>1036359468260.947</v>
      </c>
      <c r="S2889" s="56">
        <v>0.47699649748418826</v>
      </c>
      <c r="T2889" s="56">
        <v>0.31035762777693449</v>
      </c>
      <c r="U2889" s="46">
        <v>17.869853048333518</v>
      </c>
      <c r="V2889" s="76">
        <v>6334088900135.8037</v>
      </c>
      <c r="W2889" s="84">
        <v>1997.8876732185051</v>
      </c>
      <c r="X2889" s="82">
        <v>4.0854599953714273E-2</v>
      </c>
      <c r="Y2889" s="476">
        <v>2.0000000000000001E-4</v>
      </c>
    </row>
    <row r="2890" spans="1:25" x14ac:dyDescent="0.2">
      <c r="A2890" s="475">
        <v>2886</v>
      </c>
      <c r="B2890" s="56">
        <v>0.36085858955812911</v>
      </c>
      <c r="C2890" s="46">
        <v>5203.2491357226436</v>
      </c>
      <c r="D2890" s="56">
        <v>0.94575271906213487</v>
      </c>
      <c r="E2890" s="56">
        <v>0.40160004986237086</v>
      </c>
      <c r="F2890" s="250">
        <v>2025.12</v>
      </c>
      <c r="G2890" s="76">
        <v>173960666599.52167</v>
      </c>
      <c r="H2890" s="46">
        <v>27229449.219163634</v>
      </c>
      <c r="I2890" s="76">
        <v>587300049522.47534</v>
      </c>
      <c r="J2890" s="56">
        <v>0.10159523430628925</v>
      </c>
      <c r="K2890" s="76">
        <v>12537072538.981661</v>
      </c>
      <c r="L2890" s="76">
        <v>0</v>
      </c>
      <c r="M2890" s="76">
        <v>129527324025.82602</v>
      </c>
      <c r="N2890" s="76">
        <v>48924932831.764664</v>
      </c>
      <c r="O2890" s="76">
        <v>35673.658639055255</v>
      </c>
      <c r="P2890" s="46">
        <v>283539.48319378402</v>
      </c>
      <c r="Q2890" s="46">
        <v>153089.30816094685</v>
      </c>
      <c r="R2890" s="76">
        <v>1135919645920.3816</v>
      </c>
      <c r="S2890" s="56">
        <v>0.41314945717773749</v>
      </c>
      <c r="T2890" s="56">
        <v>0.17625225975850739</v>
      </c>
      <c r="U2890" s="46">
        <v>18.105907925381018</v>
      </c>
      <c r="V2890" s="76">
        <v>3946268968066.4922</v>
      </c>
      <c r="W2890" s="84">
        <v>1245.5903017080743</v>
      </c>
      <c r="X2890" s="82">
        <v>4.0797915986941748E-2</v>
      </c>
      <c r="Y2890" s="476">
        <v>2.0000000000000001E-4</v>
      </c>
    </row>
    <row r="2891" spans="1:25" x14ac:dyDescent="0.2">
      <c r="A2891" s="475">
        <v>2887</v>
      </c>
      <c r="B2891" s="56">
        <v>0.52289460518628783</v>
      </c>
      <c r="C2891" s="46">
        <v>6132.4399267293984</v>
      </c>
      <c r="D2891" s="56">
        <v>0.57126968791649568</v>
      </c>
      <c r="E2891" s="56">
        <v>0.47425765392549657</v>
      </c>
      <c r="F2891" s="250">
        <v>2025.59</v>
      </c>
      <c r="G2891" s="76">
        <v>244130468398.64471</v>
      </c>
      <c r="H2891" s="46">
        <v>11252851.109494612</v>
      </c>
      <c r="I2891" s="76">
        <v>279499931088.77692</v>
      </c>
      <c r="J2891" s="56">
        <v>0.21215952304452623</v>
      </c>
      <c r="K2891" s="76">
        <v>10649473173.577015</v>
      </c>
      <c r="L2891" s="76">
        <v>36881423591.725861</v>
      </c>
      <c r="M2891" s="76">
        <v>170058607768.55969</v>
      </c>
      <c r="N2891" s="76">
        <v>44592004816.335785</v>
      </c>
      <c r="O2891" s="76">
        <v>32208.060969797512</v>
      </c>
      <c r="P2891" s="46">
        <v>283920.3485215127</v>
      </c>
      <c r="Q2891" s="46">
        <v>161632.43405420813</v>
      </c>
      <c r="R2891" s="76">
        <v>828488069833.03503</v>
      </c>
      <c r="S2891" s="56">
        <v>0.56767734101060097</v>
      </c>
      <c r="T2891" s="56">
        <v>0.34760643261285523</v>
      </c>
      <c r="U2891" s="46">
        <v>18.029764284996276</v>
      </c>
      <c r="V2891" s="76">
        <v>5716958012676.3613</v>
      </c>
      <c r="W2891" s="84">
        <v>1804.6712781536801</v>
      </c>
      <c r="X2891" s="82">
        <v>4.0511926852008578E-2</v>
      </c>
      <c r="Y2891" s="476">
        <v>2.0000000000000001E-4</v>
      </c>
    </row>
    <row r="2892" spans="1:25" x14ac:dyDescent="0.2">
      <c r="A2892" s="475">
        <v>2888</v>
      </c>
      <c r="B2892" s="56">
        <v>0.50666093108278765</v>
      </c>
      <c r="C2892" s="46">
        <v>8680.6647152017213</v>
      </c>
      <c r="D2892" s="56">
        <v>1.0941407067634461</v>
      </c>
      <c r="E2892" s="56">
        <v>0.59953292908577183</v>
      </c>
      <c r="F2892" s="250">
        <v>2023.75</v>
      </c>
      <c r="G2892" s="76">
        <v>264440457444.72122</v>
      </c>
      <c r="H2892" s="46">
        <v>30714593.151917983</v>
      </c>
      <c r="I2892" s="76">
        <v>681919631308.10278</v>
      </c>
      <c r="J2892" s="56">
        <v>0.17051298968025252</v>
      </c>
      <c r="K2892" s="76">
        <v>17218573411.791603</v>
      </c>
      <c r="L2892" s="76">
        <v>0</v>
      </c>
      <c r="M2892" s="76">
        <v>306627951134.37524</v>
      </c>
      <c r="N2892" s="76">
        <v>8144857322.9644947</v>
      </c>
      <c r="O2892" s="76">
        <v>23040.18217763153</v>
      </c>
      <c r="P2892" s="46">
        <v>102461.79838969395</v>
      </c>
      <c r="Q2892" s="46">
        <v>27054.609889959382</v>
      </c>
      <c r="R2892" s="76">
        <v>1369543730603.822</v>
      </c>
      <c r="S2892" s="56">
        <v>0.47632852920444707</v>
      </c>
      <c r="T2892" s="56">
        <v>0.24314994180048302</v>
      </c>
      <c r="U2892" s="46">
        <v>17.723239275815114</v>
      </c>
      <c r="V2892" s="76">
        <v>6317412512725.8838</v>
      </c>
      <c r="W2892" s="84">
        <v>1991.0859477205665</v>
      </c>
      <c r="X2892" s="82">
        <v>4.2460312885203931E-2</v>
      </c>
      <c r="Y2892" s="476">
        <v>2.0000000000000001E-4</v>
      </c>
    </row>
    <row r="2893" spans="1:25" x14ac:dyDescent="0.2">
      <c r="A2893" s="475">
        <v>2889</v>
      </c>
      <c r="B2893" s="56">
        <v>0.55418659055023534</v>
      </c>
      <c r="C2893" s="46">
        <v>4213.1848243256236</v>
      </c>
      <c r="D2893" s="56">
        <v>0.71022811854937007</v>
      </c>
      <c r="E2893" s="56">
        <v>0.53541431248657279</v>
      </c>
      <c r="F2893" s="250">
        <v>2025.38</v>
      </c>
      <c r="G2893" s="76">
        <v>252952781843.27121</v>
      </c>
      <c r="H2893" s="46">
        <v>15624514.113426909</v>
      </c>
      <c r="I2893" s="76">
        <v>444223666672.16089</v>
      </c>
      <c r="J2893" s="56">
        <v>0.3374807156711116</v>
      </c>
      <c r="K2893" s="76">
        <v>45152303543.514496</v>
      </c>
      <c r="L2893" s="76">
        <v>99096127258.202393</v>
      </c>
      <c r="M2893" s="76">
        <v>107771248230.9082</v>
      </c>
      <c r="N2893" s="76">
        <v>83041687188.803711</v>
      </c>
      <c r="O2893" s="76">
        <v>18889.516668711352</v>
      </c>
      <c r="P2893" s="46">
        <v>459764.99892198312</v>
      </c>
      <c r="Q2893" s="46">
        <v>294544.33196823311</v>
      </c>
      <c r="R2893" s="76">
        <v>1013387495785.2384</v>
      </c>
      <c r="S2893" s="56">
        <v>0.53982051162250422</v>
      </c>
      <c r="T2893" s="56">
        <v>0.39624741450827011</v>
      </c>
      <c r="U2893" s="46">
        <v>16.597523135151853</v>
      </c>
      <c r="V2893" s="76">
        <v>7362639902023.1777</v>
      </c>
      <c r="W2893" s="84">
        <v>2324.6776277354716</v>
      </c>
      <c r="X2893" s="82">
        <v>4.3769065819599995E-2</v>
      </c>
      <c r="Y2893" s="476">
        <v>2.0000000000000001E-4</v>
      </c>
    </row>
    <row r="2894" spans="1:25" x14ac:dyDescent="0.2">
      <c r="A2894" s="475">
        <v>2890</v>
      </c>
      <c r="B2894" s="56">
        <v>0.71490880037353766</v>
      </c>
      <c r="C2894" s="46">
        <v>1875.264669070114</v>
      </c>
      <c r="D2894" s="56">
        <v>0.60039936936963367</v>
      </c>
      <c r="E2894" s="56">
        <v>0.67241048805439274</v>
      </c>
      <c r="F2894" s="250">
        <v>2026.08</v>
      </c>
      <c r="G2894" s="76">
        <v>78818593634.79213</v>
      </c>
      <c r="H2894" s="46">
        <v>13434261.766811505</v>
      </c>
      <c r="I2894" s="76">
        <v>440263871635.87433</v>
      </c>
      <c r="J2894" s="56">
        <v>0.52240630868971971</v>
      </c>
      <c r="K2894" s="76">
        <v>20796143090.770317</v>
      </c>
      <c r="L2894" s="76">
        <v>22161649216.347603</v>
      </c>
      <c r="M2894" s="76">
        <v>28484403699.718002</v>
      </c>
      <c r="N2894" s="76">
        <v>30777944783.054619</v>
      </c>
      <c r="O2894" s="76">
        <v>28047.666592895966</v>
      </c>
      <c r="P2894" s="46">
        <v>254940.81461583867</v>
      </c>
      <c r="Q2894" s="46">
        <v>139177.10450811242</v>
      </c>
      <c r="R2894" s="76">
        <v>621273765110.7345</v>
      </c>
      <c r="S2894" s="56">
        <v>0.56295554390938807</v>
      </c>
      <c r="T2894" s="56">
        <v>0.44121164521946216</v>
      </c>
      <c r="U2894" s="46">
        <v>14.611951468447215</v>
      </c>
      <c r="V2894" s="76">
        <v>4626199023777.4629</v>
      </c>
      <c r="W2894" s="84">
        <v>1459.7400522297758</v>
      </c>
      <c r="X2894" s="82">
        <v>4.7585174072368272E-2</v>
      </c>
      <c r="Y2894" s="476">
        <v>2.0000000000000001E-4</v>
      </c>
    </row>
    <row r="2895" spans="1:25" x14ac:dyDescent="0.2">
      <c r="A2895" s="475">
        <v>2891</v>
      </c>
      <c r="B2895" s="56">
        <v>0.56901104053348428</v>
      </c>
      <c r="C2895" s="46">
        <v>7033.3092226499411</v>
      </c>
      <c r="D2895" s="56">
        <v>0.63911439517662894</v>
      </c>
      <c r="E2895" s="56">
        <v>0.66228724638191161</v>
      </c>
      <c r="F2895" s="250">
        <v>2025.79</v>
      </c>
      <c r="G2895" s="76">
        <v>84904875335.853745</v>
      </c>
      <c r="H2895" s="46">
        <v>12949958.615944942</v>
      </c>
      <c r="I2895" s="76">
        <v>390126224729.01483</v>
      </c>
      <c r="J2895" s="56">
        <v>0.42241970792184469</v>
      </c>
      <c r="K2895" s="76">
        <v>19639872291.470299</v>
      </c>
      <c r="L2895" s="76">
        <v>24201817730.710629</v>
      </c>
      <c r="M2895" s="76">
        <v>58637259540.812813</v>
      </c>
      <c r="N2895" s="76">
        <v>19116115110.009178</v>
      </c>
      <c r="O2895" s="76">
        <v>13167.637878586136</v>
      </c>
      <c r="P2895" s="46">
        <v>173460.45003138151</v>
      </c>
      <c r="Q2895" s="46">
        <v>79371.369940933742</v>
      </c>
      <c r="R2895" s="76">
        <v>611270812866.48218</v>
      </c>
      <c r="S2895" s="56">
        <v>0.52500070970981183</v>
      </c>
      <c r="T2895" s="56">
        <v>0.36329183020176775</v>
      </c>
      <c r="U2895" s="46">
        <v>15.217764865917193</v>
      </c>
      <c r="V2895" s="76">
        <v>3817064475762.9849</v>
      </c>
      <c r="W2895" s="84">
        <v>1203.5228081874604</v>
      </c>
      <c r="X2895" s="82">
        <v>4.6431455481458182E-2</v>
      </c>
      <c r="Y2895" s="476">
        <v>2.0000000000000001E-4</v>
      </c>
    </row>
    <row r="2896" spans="1:25" x14ac:dyDescent="0.2">
      <c r="A2896" s="475">
        <v>2892</v>
      </c>
      <c r="B2896" s="56">
        <v>0.5915940715558452</v>
      </c>
      <c r="C2896" s="46">
        <v>6279.9550954212327</v>
      </c>
      <c r="D2896" s="56">
        <v>0.34125411267735739</v>
      </c>
      <c r="E2896" s="56">
        <v>0.19637153976202854</v>
      </c>
      <c r="F2896" s="250">
        <v>2024.93</v>
      </c>
      <c r="G2896" s="76">
        <v>129676877191.14638</v>
      </c>
      <c r="H2896" s="46">
        <v>5852287.8025379786</v>
      </c>
      <c r="I2896" s="76">
        <v>212831829195.27496</v>
      </c>
      <c r="J2896" s="56">
        <v>0.44251663813874342</v>
      </c>
      <c r="K2896" s="76">
        <v>7522175682.9029865</v>
      </c>
      <c r="L2896" s="76">
        <v>0</v>
      </c>
      <c r="M2896" s="76">
        <v>131534405300.47855</v>
      </c>
      <c r="N2896" s="76">
        <v>252617324853.34979</v>
      </c>
      <c r="O2896" s="76">
        <v>39519.471421969036</v>
      </c>
      <c r="P2896" s="46">
        <v>1525801.2261362325</v>
      </c>
      <c r="Q2896" s="46">
        <v>1047283.7201454169</v>
      </c>
      <c r="R2896" s="76">
        <v>729652666581.32373</v>
      </c>
      <c r="S2896" s="56">
        <v>0.49675061462068965</v>
      </c>
      <c r="T2896" s="56">
        <v>0.34695055088835736</v>
      </c>
      <c r="U2896" s="46">
        <v>16.025904151123815</v>
      </c>
      <c r="V2896" s="76">
        <v>4538788017989.1445</v>
      </c>
      <c r="W2896" s="84">
        <v>1431.5756168746866</v>
      </c>
      <c r="X2896" s="82">
        <v>4.4932111160520004E-2</v>
      </c>
      <c r="Y2896" s="476">
        <v>2.0000000000000001E-4</v>
      </c>
    </row>
    <row r="2897" spans="1:25" x14ac:dyDescent="0.2">
      <c r="A2897" s="475">
        <v>2893</v>
      </c>
      <c r="B2897" s="56">
        <v>0.31597682579887798</v>
      </c>
      <c r="C2897" s="46">
        <v>4287.2441329709554</v>
      </c>
      <c r="D2897" s="56">
        <v>0.77512339090670079</v>
      </c>
      <c r="E2897" s="56">
        <v>0.4592985661923864</v>
      </c>
      <c r="F2897" s="250">
        <v>2024.3</v>
      </c>
      <c r="G2897" s="76">
        <v>229740085896.90106</v>
      </c>
      <c r="H2897" s="46">
        <v>19003474.942850899</v>
      </c>
      <c r="I2897" s="76">
        <v>521185399327.88104</v>
      </c>
      <c r="J2897" s="56">
        <v>0.31597682579887809</v>
      </c>
      <c r="K2897" s="76">
        <v>27951484283.509773</v>
      </c>
      <c r="L2897" s="76">
        <v>50297819579.650986</v>
      </c>
      <c r="M2897" s="76">
        <v>164117320460.53012</v>
      </c>
      <c r="N2897" s="76">
        <v>46429027334.988174</v>
      </c>
      <c r="O2897" s="76">
        <v>14966.621168607246</v>
      </c>
      <c r="P2897" s="46">
        <v>372181.6436965355</v>
      </c>
      <c r="Q2897" s="46">
        <v>224125.75524804843</v>
      </c>
      <c r="R2897" s="76">
        <v>1109801157329.8748</v>
      </c>
      <c r="S2897" s="56">
        <v>0.54155045522435219</v>
      </c>
      <c r="T2897" s="56">
        <v>0.321648462387155</v>
      </c>
      <c r="U2897" s="46">
        <v>16.75576656548753</v>
      </c>
      <c r="V2897" s="76">
        <v>6478193998524.6484</v>
      </c>
      <c r="W2897" s="84">
        <v>2042.5671341776501</v>
      </c>
      <c r="X2897" s="82">
        <v>4.4140476658461665E-2</v>
      </c>
      <c r="Y2897" s="476">
        <v>2.0000000000000001E-4</v>
      </c>
    </row>
    <row r="2898" spans="1:25" x14ac:dyDescent="0.2">
      <c r="A2898" s="475">
        <v>2894</v>
      </c>
      <c r="B2898" s="56">
        <v>0.44368541881210272</v>
      </c>
      <c r="C2898" s="46">
        <v>6283.556024172799</v>
      </c>
      <c r="D2898" s="56">
        <v>1.319909902121952</v>
      </c>
      <c r="E2898" s="56">
        <v>0.58987444440247239</v>
      </c>
      <c r="F2898" s="250">
        <v>2025.45</v>
      </c>
      <c r="G2898" s="76">
        <v>184776971818.25168</v>
      </c>
      <c r="H2898" s="46">
        <v>30259122.605069932</v>
      </c>
      <c r="I2898" s="76">
        <v>636178900595.05298</v>
      </c>
      <c r="J2898" s="56">
        <v>0.25841995119481787</v>
      </c>
      <c r="K2898" s="76">
        <v>32327320431.016556</v>
      </c>
      <c r="L2898" s="76">
        <v>37515911236.25914</v>
      </c>
      <c r="M2898" s="76">
        <v>186635900554.5144</v>
      </c>
      <c r="N2898" s="76">
        <v>3890827249.8297606</v>
      </c>
      <c r="O2898" s="76">
        <v>15353.193610164211</v>
      </c>
      <c r="P2898" s="46">
        <v>82445.122679118678</v>
      </c>
      <c r="Q2898" s="46">
        <v>15174.53066977967</v>
      </c>
      <c r="R2898" s="76">
        <v>1221313896048.6917</v>
      </c>
      <c r="S2898" s="56">
        <v>0.50957289573811804</v>
      </c>
      <c r="T2898" s="56">
        <v>0.25564336950901206</v>
      </c>
      <c r="U2898" s="46">
        <v>16.379300139354608</v>
      </c>
      <c r="V2898" s="76">
        <v>5537874439405.8262</v>
      </c>
      <c r="W2898" s="84">
        <v>1746.5610291737987</v>
      </c>
      <c r="X2898" s="82">
        <v>4.5394309301305689E-2</v>
      </c>
      <c r="Y2898" s="476">
        <v>2.0000000000000001E-4</v>
      </c>
    </row>
    <row r="2899" spans="1:25" x14ac:dyDescent="0.2">
      <c r="A2899" s="475">
        <v>2895</v>
      </c>
      <c r="B2899" s="56">
        <v>0.54924408020091853</v>
      </c>
      <c r="C2899" s="46">
        <v>7012.9143086384665</v>
      </c>
      <c r="D2899" s="56">
        <v>0.72257923229905885</v>
      </c>
      <c r="E2899" s="56">
        <v>0.57178874345791098</v>
      </c>
      <c r="F2899" s="250">
        <v>2025.28</v>
      </c>
      <c r="G2899" s="76">
        <v>222009166460.28143</v>
      </c>
      <c r="H2899" s="46">
        <v>16300062.735214168</v>
      </c>
      <c r="I2899" s="76">
        <v>437466587271.82104</v>
      </c>
      <c r="J2899" s="56">
        <v>0.29951463987443605</v>
      </c>
      <c r="K2899" s="76">
        <v>10624399015.463797</v>
      </c>
      <c r="L2899" s="76">
        <v>64922714.685664512</v>
      </c>
      <c r="M2899" s="76">
        <v>134721515255.66306</v>
      </c>
      <c r="N2899" s="76">
        <v>116714680282.97585</v>
      </c>
      <c r="O2899" s="76">
        <v>31833.50857216095</v>
      </c>
      <c r="P2899" s="46">
        <v>613928.87691849889</v>
      </c>
      <c r="Q2899" s="46">
        <v>418003.91300612222</v>
      </c>
      <c r="R2899" s="76">
        <v>1051876058511.8884</v>
      </c>
      <c r="S2899" s="56">
        <v>0.52311028436218032</v>
      </c>
      <c r="T2899" s="56">
        <v>0.31040772060960942</v>
      </c>
      <c r="U2899" s="46">
        <v>17.026832219061642</v>
      </c>
      <c r="V2899" s="76">
        <v>6035579926418.7178</v>
      </c>
      <c r="W2899" s="84">
        <v>1905.1723323807807</v>
      </c>
      <c r="X2899" s="82">
        <v>4.3767574606441206E-2</v>
      </c>
      <c r="Y2899" s="476">
        <v>2.0000000000000001E-4</v>
      </c>
    </row>
    <row r="2900" spans="1:25" x14ac:dyDescent="0.2">
      <c r="A2900" s="475">
        <v>2896</v>
      </c>
      <c r="B2900" s="56">
        <v>0.61523406003037384</v>
      </c>
      <c r="C2900" s="46">
        <v>1500</v>
      </c>
      <c r="D2900" s="56">
        <v>0.54992803604511253</v>
      </c>
      <c r="E2900" s="56">
        <v>0.51642580838952679</v>
      </c>
      <c r="F2900" s="250">
        <v>2026.35</v>
      </c>
      <c r="G2900" s="76">
        <v>159967986672.04404</v>
      </c>
      <c r="H2900" s="46">
        <v>11607928.262731876</v>
      </c>
      <c r="I2900" s="76">
        <v>357088706206.12219</v>
      </c>
      <c r="J2900" s="56">
        <v>0.47909353774239671</v>
      </c>
      <c r="K2900" s="76">
        <v>16357452395.176907</v>
      </c>
      <c r="L2900" s="76">
        <v>13409564774.292336</v>
      </c>
      <c r="M2900" s="76">
        <v>71594772921.662888</v>
      </c>
      <c r="N2900" s="76">
        <v>69787815227.94249</v>
      </c>
      <c r="O2900" s="76">
        <v>39852.048295139393</v>
      </c>
      <c r="P2900" s="46">
        <v>484038.6185335574</v>
      </c>
      <c r="Q2900" s="46">
        <v>319082.69565736392</v>
      </c>
      <c r="R2900" s="76">
        <v>701625448599.54626</v>
      </c>
      <c r="S2900" s="56">
        <v>0.57253972640596973</v>
      </c>
      <c r="T2900" s="56">
        <v>0.45040007222604522</v>
      </c>
      <c r="U2900" s="46">
        <v>15.953737387901036</v>
      </c>
      <c r="V2900" s="76">
        <v>5611340385284.2783</v>
      </c>
      <c r="W2900" s="84">
        <v>1770.1227659102558</v>
      </c>
      <c r="X2900" s="82">
        <v>4.5083324311045794E-2</v>
      </c>
      <c r="Y2900" s="476">
        <v>2.0000000000000001E-4</v>
      </c>
    </row>
    <row r="2901" spans="1:25" x14ac:dyDescent="0.2">
      <c r="A2901" s="475">
        <v>2897</v>
      </c>
      <c r="B2901" s="56">
        <v>0.53140325933321986</v>
      </c>
      <c r="C2901" s="46">
        <v>6434.7750114469445</v>
      </c>
      <c r="D2901" s="56">
        <v>0.66360213687414549</v>
      </c>
      <c r="E2901" s="56">
        <v>0.38601546846888102</v>
      </c>
      <c r="F2901" s="250">
        <v>2025.12</v>
      </c>
      <c r="G2901" s="76">
        <v>132388122353.83873</v>
      </c>
      <c r="H2901" s="46">
        <v>14739337.831132354</v>
      </c>
      <c r="I2901" s="76">
        <v>312579370118.65247</v>
      </c>
      <c r="J2901" s="56">
        <v>0.20266520815735922</v>
      </c>
      <c r="K2901" s="76">
        <v>14308938495.886347</v>
      </c>
      <c r="L2901" s="76">
        <v>12465850026.587666</v>
      </c>
      <c r="M2901" s="76">
        <v>79425681654.91394</v>
      </c>
      <c r="N2901" s="76">
        <v>58127414188.655525</v>
      </c>
      <c r="O2901" s="76">
        <v>25290.791098095302</v>
      </c>
      <c r="P2901" s="46">
        <v>389897.3515133037</v>
      </c>
      <c r="Q2901" s="46">
        <v>240916.01763559729</v>
      </c>
      <c r="R2901" s="76">
        <v>607155520138.41113</v>
      </c>
      <c r="S2901" s="56">
        <v>0.42832646657105278</v>
      </c>
      <c r="T2901" s="56">
        <v>0.29908389382171324</v>
      </c>
      <c r="U2901" s="46">
        <v>17.235599098570013</v>
      </c>
      <c r="V2901" s="76">
        <v>3412520385082.1968</v>
      </c>
      <c r="W2901" s="84">
        <v>1076.2860823886399</v>
      </c>
      <c r="X2901" s="82">
        <v>4.308679699895257E-2</v>
      </c>
      <c r="Y2901" s="476">
        <v>2.0000000000000001E-4</v>
      </c>
    </row>
    <row r="2902" spans="1:25" x14ac:dyDescent="0.2">
      <c r="A2902" s="475">
        <v>2898</v>
      </c>
      <c r="B2902" s="56">
        <v>0.33794943683983825</v>
      </c>
      <c r="C2902" s="46">
        <v>2377.9869538276243</v>
      </c>
      <c r="D2902" s="56">
        <v>0.51662982034788651</v>
      </c>
      <c r="E2902" s="56">
        <v>0.38320021437778518</v>
      </c>
      <c r="F2902" s="250">
        <v>2024.69</v>
      </c>
      <c r="G2902" s="76">
        <v>309382019818.6178</v>
      </c>
      <c r="H2902" s="46">
        <v>10454456.866845571</v>
      </c>
      <c r="I2902" s="76">
        <v>378356930225.72742</v>
      </c>
      <c r="J2902" s="56">
        <v>0.33794943683983825</v>
      </c>
      <c r="K2902" s="76">
        <v>11213648717.353622</v>
      </c>
      <c r="L2902" s="76">
        <v>0</v>
      </c>
      <c r="M2902" s="76">
        <v>214908760120.9502</v>
      </c>
      <c r="N2902" s="76">
        <v>82772248677.240143</v>
      </c>
      <c r="O2902" s="76">
        <v>29591.601915535324</v>
      </c>
      <c r="P2902" s="46">
        <v>522570.22882353002</v>
      </c>
      <c r="Q2902" s="46">
        <v>351339.24231639417</v>
      </c>
      <c r="R2902" s="76">
        <v>987460912539.177</v>
      </c>
      <c r="S2902" s="56">
        <v>0.5701651976153157</v>
      </c>
      <c r="T2902" s="56">
        <v>0.40807186510899118</v>
      </c>
      <c r="U2902" s="46">
        <v>17.58109050065255</v>
      </c>
      <c r="V2902" s="76">
        <v>7774902010758.6182</v>
      </c>
      <c r="W2902" s="84">
        <v>2453.946048722436</v>
      </c>
      <c r="X2902" s="82">
        <v>4.1604084410212412E-2</v>
      </c>
      <c r="Y2902" s="476">
        <v>2.0000000000000001E-4</v>
      </c>
    </row>
    <row r="2903" spans="1:25" x14ac:dyDescent="0.2">
      <c r="A2903" s="475">
        <v>2899</v>
      </c>
      <c r="B2903" s="56">
        <v>0.63269767921555342</v>
      </c>
      <c r="C2903" s="46">
        <v>9629.7730746815942</v>
      </c>
      <c r="D2903" s="56">
        <v>0.61222782576180079</v>
      </c>
      <c r="E2903" s="56">
        <v>0.38989248499316453</v>
      </c>
      <c r="F2903" s="250">
        <v>2025.48</v>
      </c>
      <c r="G2903" s="76">
        <v>255615932788.37091</v>
      </c>
      <c r="H2903" s="46">
        <v>12418171.56239403</v>
      </c>
      <c r="I2903" s="76">
        <v>425552432036.5285</v>
      </c>
      <c r="J2903" s="56">
        <v>0.50505263585886118</v>
      </c>
      <c r="K2903" s="76">
        <v>28166790004.384586</v>
      </c>
      <c r="L2903" s="76">
        <v>88501775175.77858</v>
      </c>
      <c r="M2903" s="76">
        <v>108198927489.68933</v>
      </c>
      <c r="N2903" s="76">
        <v>66750505765.907318</v>
      </c>
      <c r="O2903" s="76">
        <v>29742.065023519204</v>
      </c>
      <c r="P2903" s="46">
        <v>455139.13763771777</v>
      </c>
      <c r="Q2903" s="46">
        <v>293929.22624748584</v>
      </c>
      <c r="R2903" s="76">
        <v>974967109989.47827</v>
      </c>
      <c r="S2903" s="56">
        <v>0.62314732312062737</v>
      </c>
      <c r="T2903" s="56">
        <v>0.46991883908190119</v>
      </c>
      <c r="U2903" s="46">
        <v>16.261480834441183</v>
      </c>
      <c r="V2903" s="76">
        <v>8212855728680.1846</v>
      </c>
      <c r="W2903" s="84">
        <v>2588.8851981477501</v>
      </c>
      <c r="X2903" s="82">
        <v>4.4955066149127587E-2</v>
      </c>
      <c r="Y2903" s="476">
        <v>2.0000000000000001E-4</v>
      </c>
    </row>
    <row r="2904" spans="1:25" x14ac:dyDescent="0.2">
      <c r="A2904" s="475">
        <v>2900</v>
      </c>
      <c r="B2904" s="56">
        <v>0.55614229950292593</v>
      </c>
      <c r="C2904" s="46">
        <v>4660.1145809589652</v>
      </c>
      <c r="D2904" s="56">
        <v>0.55149693872406602</v>
      </c>
      <c r="E2904" s="56">
        <v>0.35698832693695137</v>
      </c>
      <c r="F2904" s="250">
        <v>2023.75</v>
      </c>
      <c r="G2904" s="76">
        <v>198968388173.32397</v>
      </c>
      <c r="H2904" s="46">
        <v>11126427.88056894</v>
      </c>
      <c r="I2904" s="76">
        <v>364017443037.94812</v>
      </c>
      <c r="J2904" s="56">
        <v>0.40281530088152129</v>
      </c>
      <c r="K2904" s="76">
        <v>6489651580.3461838</v>
      </c>
      <c r="L2904" s="76">
        <v>0</v>
      </c>
      <c r="M2904" s="76">
        <v>223430784588.71442</v>
      </c>
      <c r="N2904" s="76">
        <v>98139160349.485992</v>
      </c>
      <c r="O2904" s="76">
        <v>35782.076045025984</v>
      </c>
      <c r="P2904" s="46">
        <v>528200.16493877198</v>
      </c>
      <c r="Q2904" s="46">
        <v>354650.2558689767</v>
      </c>
      <c r="R2904" s="76">
        <v>907585672328.05945</v>
      </c>
      <c r="S2904" s="56">
        <v>0.57807005610403495</v>
      </c>
      <c r="T2904" s="56">
        <v>0.36036338567226039</v>
      </c>
      <c r="U2904" s="46">
        <v>16.623327502059393</v>
      </c>
      <c r="V2904" s="76">
        <v>6033963847706.7305</v>
      </c>
      <c r="W2904" s="84">
        <v>1903.1282550605308</v>
      </c>
      <c r="X2904" s="82">
        <v>4.3471272342770442E-2</v>
      </c>
      <c r="Y2904" s="476">
        <v>2.0000000000000001E-4</v>
      </c>
    </row>
    <row r="2905" spans="1:25" x14ac:dyDescent="0.2">
      <c r="A2905" s="475">
        <v>2901</v>
      </c>
      <c r="B2905" s="56">
        <v>0.55289666809781146</v>
      </c>
      <c r="C2905" s="46">
        <v>4028.0094270379973</v>
      </c>
      <c r="D2905" s="56">
        <v>0.5873066921182506</v>
      </c>
      <c r="E2905" s="56">
        <v>0.46997626246077495</v>
      </c>
      <c r="F2905" s="250">
        <v>2024.23</v>
      </c>
      <c r="G2905" s="76">
        <v>293721829866.43317</v>
      </c>
      <c r="H2905" s="46">
        <v>12241220.864473589</v>
      </c>
      <c r="I2905" s="76">
        <v>368770945490.659</v>
      </c>
      <c r="J2905" s="56">
        <v>0.39498209493553493</v>
      </c>
      <c r="K2905" s="76">
        <v>10076993126.063416</v>
      </c>
      <c r="L2905" s="76">
        <v>0</v>
      </c>
      <c r="M2905" s="76">
        <v>210162750089.69635</v>
      </c>
      <c r="N2905" s="76">
        <v>14489112850.94836</v>
      </c>
      <c r="O2905" s="76">
        <v>28368.606126106384</v>
      </c>
      <c r="P2905" s="46">
        <v>138033.17135647981</v>
      </c>
      <c r="Q2905" s="46">
        <v>55841.063934097219</v>
      </c>
      <c r="R2905" s="76">
        <v>892332527111.55237</v>
      </c>
      <c r="S2905" s="56">
        <v>0.61900550776334107</v>
      </c>
      <c r="T2905" s="56">
        <v>0.44796359413976972</v>
      </c>
      <c r="U2905" s="46">
        <v>17.374043108632954</v>
      </c>
      <c r="V2905" s="76">
        <v>7584925301295.7539</v>
      </c>
      <c r="W2905" s="84">
        <v>2394.9386016417261</v>
      </c>
      <c r="X2905" s="82">
        <v>4.2276089500425863E-2</v>
      </c>
      <c r="Y2905" s="476">
        <v>2.0000000000000001E-4</v>
      </c>
    </row>
    <row r="2906" spans="1:25" x14ac:dyDescent="0.2">
      <c r="A2906" s="475">
        <v>2902</v>
      </c>
      <c r="B2906" s="56">
        <v>0.55457364118028429</v>
      </c>
      <c r="C2906" s="46">
        <v>3834.1200408292043</v>
      </c>
      <c r="D2906" s="56">
        <v>0.78773782939136328</v>
      </c>
      <c r="E2906" s="56">
        <v>0.7</v>
      </c>
      <c r="F2906" s="250">
        <v>2025.87</v>
      </c>
      <c r="G2906" s="76">
        <v>210802291529.3035</v>
      </c>
      <c r="H2906" s="46">
        <v>20070186.369693127</v>
      </c>
      <c r="I2906" s="76">
        <v>353152254448.70197</v>
      </c>
      <c r="J2906" s="56">
        <v>8.3051041155848826E-2</v>
      </c>
      <c r="K2906" s="76">
        <v>19711317393.332897</v>
      </c>
      <c r="L2906" s="76">
        <v>46310056905.671944</v>
      </c>
      <c r="M2906" s="76">
        <v>112372238382.62575</v>
      </c>
      <c r="N2906" s="76">
        <v>54931497676.719673</v>
      </c>
      <c r="O2906" s="76">
        <v>33449.058651662104</v>
      </c>
      <c r="P2906" s="46">
        <v>369705.48285720649</v>
      </c>
      <c r="Q2906" s="46">
        <v>221885.79322228371</v>
      </c>
      <c r="R2906" s="76">
        <v>794415417361.50073</v>
      </c>
      <c r="S2906" s="56">
        <v>0.43436498673099028</v>
      </c>
      <c r="T2906" s="56">
        <v>0.29302013287470202</v>
      </c>
      <c r="U2906" s="46">
        <v>18.331857192142145</v>
      </c>
      <c r="V2906" s="76">
        <v>4654083668467.9795</v>
      </c>
      <c r="W2906" s="84">
        <v>1467.8700604713213</v>
      </c>
      <c r="X2906" s="82">
        <v>4.049826489578915E-2</v>
      </c>
      <c r="Y2906" s="476">
        <v>2.0000000000000001E-4</v>
      </c>
    </row>
    <row r="2907" spans="1:25" x14ac:dyDescent="0.2">
      <c r="A2907" s="475">
        <v>2903</v>
      </c>
      <c r="B2907" s="56">
        <v>0.57039669060460063</v>
      </c>
      <c r="C2907" s="46">
        <v>1500</v>
      </c>
      <c r="D2907" s="56">
        <v>0.53818130829432509</v>
      </c>
      <c r="E2907" s="56">
        <v>0.62320803244150547</v>
      </c>
      <c r="F2907" s="250">
        <v>2023.91</v>
      </c>
      <c r="G2907" s="76">
        <v>183427232619.7146</v>
      </c>
      <c r="H2907" s="46">
        <v>11539623.035459494</v>
      </c>
      <c r="I2907" s="76">
        <v>416354915900.24744</v>
      </c>
      <c r="J2907" s="56">
        <v>0.47230256496716294</v>
      </c>
      <c r="K2907" s="76">
        <v>9369557410.6451454</v>
      </c>
      <c r="L2907" s="76">
        <v>0</v>
      </c>
      <c r="M2907" s="76">
        <v>160494393408.10526</v>
      </c>
      <c r="N2907" s="76">
        <v>42660854288.682304</v>
      </c>
      <c r="O2907" s="76">
        <v>23116.66130194279</v>
      </c>
      <c r="P2907" s="46">
        <v>290386.84875238495</v>
      </c>
      <c r="Q2907" s="46">
        <v>154020.8817719575</v>
      </c>
      <c r="R2907" s="76">
        <v>796784441129.37183</v>
      </c>
      <c r="S2907" s="56">
        <v>0.59319165982122135</v>
      </c>
      <c r="T2907" s="56">
        <v>0.43341267725556343</v>
      </c>
      <c r="U2907" s="46">
        <v>16.154238751587048</v>
      </c>
      <c r="V2907" s="76">
        <v>6370222000687.3008</v>
      </c>
      <c r="W2907" s="84">
        <v>2010.7325491902152</v>
      </c>
      <c r="X2907" s="82">
        <v>4.3509528607715842E-2</v>
      </c>
      <c r="Y2907" s="476">
        <v>2.0000000000000001E-4</v>
      </c>
    </row>
    <row r="2908" spans="1:25" x14ac:dyDescent="0.2">
      <c r="A2908" s="475">
        <v>2904</v>
      </c>
      <c r="B2908" s="56">
        <v>0.46689421229309291</v>
      </c>
      <c r="C2908" s="46">
        <v>3046.9572681876139</v>
      </c>
      <c r="D2908" s="56">
        <v>0.77645454609652054</v>
      </c>
      <c r="E2908" s="56">
        <v>0.37262859836522927</v>
      </c>
      <c r="F2908" s="250">
        <v>2023.75</v>
      </c>
      <c r="G2908" s="76">
        <v>501257036821.47955</v>
      </c>
      <c r="H2908" s="46">
        <v>19428167.278003547</v>
      </c>
      <c r="I2908" s="76">
        <v>571519270104.38318</v>
      </c>
      <c r="J2908" s="56">
        <v>0.44231903810919437</v>
      </c>
      <c r="K2908" s="76">
        <v>18214178695.688534</v>
      </c>
      <c r="L2908" s="76">
        <v>0</v>
      </c>
      <c r="M2908" s="76">
        <v>454720788576.35999</v>
      </c>
      <c r="N2908" s="76">
        <v>48415705871.456612</v>
      </c>
      <c r="O2908" s="76">
        <v>20626.561426563745</v>
      </c>
      <c r="P2908" s="46">
        <v>330521.93156380986</v>
      </c>
      <c r="Q2908" s="46">
        <v>192135.02844889919</v>
      </c>
      <c r="R2908" s="76">
        <v>1496603960301.437</v>
      </c>
      <c r="S2908" s="56">
        <v>0.64060312580372847</v>
      </c>
      <c r="T2908" s="56">
        <v>0.46666507987743072</v>
      </c>
      <c r="U2908" s="46">
        <v>17.27029697739767</v>
      </c>
      <c r="V2908" s="76">
        <v>13186039389890.457</v>
      </c>
      <c r="W2908" s="84">
        <v>4162.6540581338577</v>
      </c>
      <c r="X2908" s="82">
        <v>4.2467446636967617E-2</v>
      </c>
      <c r="Y2908" s="476">
        <v>2.0000000000000001E-4</v>
      </c>
    </row>
    <row r="2909" spans="1:25" x14ac:dyDescent="0.2">
      <c r="A2909" s="475">
        <v>2905</v>
      </c>
      <c r="B2909" s="56">
        <v>0.47505081570544638</v>
      </c>
      <c r="C2909" s="46">
        <v>2967.0159486076554</v>
      </c>
      <c r="D2909" s="56">
        <v>0.59821396789189951</v>
      </c>
      <c r="E2909" s="56">
        <v>0.57909113833367698</v>
      </c>
      <c r="F2909" s="250">
        <v>2025.9</v>
      </c>
      <c r="G2909" s="76">
        <v>143643494138.38989</v>
      </c>
      <c r="H2909" s="46">
        <v>13175700.096830666</v>
      </c>
      <c r="I2909" s="76">
        <v>423819737726.03442</v>
      </c>
      <c r="J2909" s="56">
        <v>0.47505081570544638</v>
      </c>
      <c r="K2909" s="76">
        <v>64809289839.614227</v>
      </c>
      <c r="L2909" s="76">
        <v>141342997551.83469</v>
      </c>
      <c r="M2909" s="76">
        <v>47540321976.996216</v>
      </c>
      <c r="N2909" s="76">
        <v>33522379565.117054</v>
      </c>
      <c r="O2909" s="76">
        <v>16710.570652328744</v>
      </c>
      <c r="P2909" s="46">
        <v>268937.93935569265</v>
      </c>
      <c r="Q2909" s="46">
        <v>149703.53184430517</v>
      </c>
      <c r="R2909" s="76">
        <v>794778066200.98779</v>
      </c>
      <c r="S2909" s="56">
        <v>0.57365887234463986</v>
      </c>
      <c r="T2909" s="56">
        <v>0.43038291556637903</v>
      </c>
      <c r="U2909" s="46">
        <v>15.267201542433799</v>
      </c>
      <c r="V2909" s="76">
        <v>5885409832813.2295</v>
      </c>
      <c r="W2909" s="84">
        <v>1858.1329924644056</v>
      </c>
      <c r="X2909" s="82">
        <v>4.6737723187919987E-2</v>
      </c>
      <c r="Y2909" s="476">
        <v>2.0000000000000001E-4</v>
      </c>
    </row>
    <row r="2910" spans="1:25" x14ac:dyDescent="0.2">
      <c r="A2910" s="475">
        <v>2906</v>
      </c>
      <c r="B2910" s="56">
        <v>0.50556107569183251</v>
      </c>
      <c r="C2910" s="46">
        <v>5828.0634807016522</v>
      </c>
      <c r="D2910" s="56">
        <v>0.63671334896572551</v>
      </c>
      <c r="E2910" s="56">
        <v>0.27907313869904948</v>
      </c>
      <c r="F2910" s="250">
        <v>2025.4</v>
      </c>
      <c r="G2910" s="76">
        <v>229967467408.98953</v>
      </c>
      <c r="H2910" s="46">
        <v>13498083.237069149</v>
      </c>
      <c r="I2910" s="76">
        <v>438548372241.36688</v>
      </c>
      <c r="J2910" s="56">
        <v>0.4261662133682218</v>
      </c>
      <c r="K2910" s="76">
        <v>30095987430.808662</v>
      </c>
      <c r="L2910" s="76">
        <v>64189644764.507591</v>
      </c>
      <c r="M2910" s="76">
        <v>109413388853.56456</v>
      </c>
      <c r="N2910" s="76">
        <v>64351173690.603195</v>
      </c>
      <c r="O2910" s="76">
        <v>31397.489158404831</v>
      </c>
      <c r="P2910" s="46">
        <v>386996.88208206586</v>
      </c>
      <c r="Q2910" s="46">
        <v>239406.42662849528</v>
      </c>
      <c r="R2910" s="76">
        <v>974964623731.90564</v>
      </c>
      <c r="S2910" s="56">
        <v>0.58513524546660156</v>
      </c>
      <c r="T2910" s="56">
        <v>0.4222650390685499</v>
      </c>
      <c r="U2910" s="46">
        <v>16.237175757659898</v>
      </c>
      <c r="V2910" s="76">
        <v>7476646869258.0195</v>
      </c>
      <c r="W2910" s="84">
        <v>2359.3852430697152</v>
      </c>
      <c r="X2910" s="82">
        <v>4.4177965267173658E-2</v>
      </c>
      <c r="Y2910" s="476">
        <v>2.0000000000000001E-4</v>
      </c>
    </row>
    <row r="2911" spans="1:25" x14ac:dyDescent="0.2">
      <c r="A2911" s="475">
        <v>2907</v>
      </c>
      <c r="B2911" s="56">
        <v>0.52395851234947144</v>
      </c>
      <c r="C2911" s="46">
        <v>5718.9458254234423</v>
      </c>
      <c r="D2911" s="56">
        <v>0.52173724642155006</v>
      </c>
      <c r="E2911" s="56">
        <v>0.42406249391515638</v>
      </c>
      <c r="F2911" s="250">
        <v>2026.21</v>
      </c>
      <c r="G2911" s="76">
        <v>90170290390.882996</v>
      </c>
      <c r="H2911" s="46">
        <v>10138905.147644605</v>
      </c>
      <c r="I2911" s="76">
        <v>314529546279.51941</v>
      </c>
      <c r="J2911" s="56">
        <v>0.39846316514864943</v>
      </c>
      <c r="K2911" s="76">
        <v>20597209436.124332</v>
      </c>
      <c r="L2911" s="76">
        <v>47851697147.838562</v>
      </c>
      <c r="M2911" s="76">
        <v>50105501029.953156</v>
      </c>
      <c r="N2911" s="76">
        <v>23343057892.429813</v>
      </c>
      <c r="O2911" s="76">
        <v>30121.200332928856</v>
      </c>
      <c r="P2911" s="46">
        <v>188119.80198756917</v>
      </c>
      <c r="Q2911" s="46">
        <v>91778.860860545217</v>
      </c>
      <c r="R2911" s="76">
        <v>541464188743.22565</v>
      </c>
      <c r="S2911" s="56">
        <v>0.5330679900476446</v>
      </c>
      <c r="T2911" s="56">
        <v>0.36200702103313326</v>
      </c>
      <c r="U2911" s="46">
        <v>15.583736994197608</v>
      </c>
      <c r="V2911" s="76">
        <v>3431900672920.3193</v>
      </c>
      <c r="W2911" s="84">
        <v>1082.9567498851266</v>
      </c>
      <c r="X2911" s="82">
        <v>4.5914142204861813E-2</v>
      </c>
      <c r="Y2911" s="476">
        <v>2.0000000000000001E-4</v>
      </c>
    </row>
    <row r="2912" spans="1:25" x14ac:dyDescent="0.2">
      <c r="A2912" s="475">
        <v>2908</v>
      </c>
      <c r="B2912" s="56">
        <v>0.54019197491995019</v>
      </c>
      <c r="C2912" s="46">
        <v>3844.4189667299925</v>
      </c>
      <c r="D2912" s="56">
        <v>0.92432181081030729</v>
      </c>
      <c r="E2912" s="56">
        <v>0.35827935930459082</v>
      </c>
      <c r="F2912" s="250">
        <v>2023.75</v>
      </c>
      <c r="G2912" s="76">
        <v>500495252471.83673</v>
      </c>
      <c r="H2912" s="46">
        <v>26403965.984164998</v>
      </c>
      <c r="I2912" s="76">
        <v>421557507798.42493</v>
      </c>
      <c r="J2912" s="56">
        <v>-4.0300785538018857E-3</v>
      </c>
      <c r="K2912" s="76">
        <v>10128686681.263939</v>
      </c>
      <c r="L2912" s="76">
        <v>0</v>
      </c>
      <c r="M2912" s="76">
        <v>459904694263.99567</v>
      </c>
      <c r="N2912" s="76">
        <v>46170028847.938156</v>
      </c>
      <c r="O2912" s="76">
        <v>34382.410139606582</v>
      </c>
      <c r="P2912" s="46">
        <v>316179.12289700157</v>
      </c>
      <c r="Q2912" s="46">
        <v>177849.57323218475</v>
      </c>
      <c r="R2912" s="76">
        <v>1418734862779.0771</v>
      </c>
      <c r="S2912" s="56">
        <v>0.54019738261363637</v>
      </c>
      <c r="T2912" s="56">
        <v>0.33874781139504373</v>
      </c>
      <c r="U2912" s="46">
        <v>20.568835555622201</v>
      </c>
      <c r="V2912" s="76">
        <v>10586595899166.428</v>
      </c>
      <c r="W2912" s="84">
        <v>3341.9470409795213</v>
      </c>
      <c r="X2912" s="82">
        <v>3.6553300217444712E-2</v>
      </c>
      <c r="Y2912" s="476">
        <v>2.0000000000000001E-4</v>
      </c>
    </row>
    <row r="2913" spans="1:25" x14ac:dyDescent="0.2">
      <c r="A2913" s="475">
        <v>2909</v>
      </c>
      <c r="B2913" s="56">
        <v>0.61060662143330824</v>
      </c>
      <c r="C2913" s="46">
        <v>1694.275306252277</v>
      </c>
      <c r="D2913" s="56">
        <v>1.0454610223218603</v>
      </c>
      <c r="E2913" s="56">
        <v>0.30906109339659743</v>
      </c>
      <c r="F2913" s="250">
        <v>2025.45</v>
      </c>
      <c r="G2913" s="76">
        <v>405663055658.58331</v>
      </c>
      <c r="H2913" s="46">
        <v>35082936.657440022</v>
      </c>
      <c r="I2913" s="76">
        <v>764334265888.80798</v>
      </c>
      <c r="J2913" s="56">
        <v>0.30989677718691577</v>
      </c>
      <c r="K2913" s="76">
        <v>22916532999.992107</v>
      </c>
      <c r="L2913" s="76">
        <v>2780853067.9466119</v>
      </c>
      <c r="M2913" s="76">
        <v>184439096724.86517</v>
      </c>
      <c r="N2913" s="76">
        <v>16328639357.983082</v>
      </c>
      <c r="O2913" s="76">
        <v>30146.417089081689</v>
      </c>
      <c r="P2913" s="46">
        <v>151882.76682467409</v>
      </c>
      <c r="Q2913" s="46">
        <v>62725.243654527832</v>
      </c>
      <c r="R2913" s="76">
        <v>1396109182616.9087</v>
      </c>
      <c r="S2913" s="56">
        <v>0.51740229009606609</v>
      </c>
      <c r="T2913" s="56">
        <v>0.40419889062555014</v>
      </c>
      <c r="U2913" s="46">
        <v>17.272031265048188</v>
      </c>
      <c r="V2913" s="76">
        <v>10560168791959.516</v>
      </c>
      <c r="W2913" s="84">
        <v>3332.9155006887054</v>
      </c>
      <c r="X2913" s="82">
        <v>4.2804146563689083E-2</v>
      </c>
      <c r="Y2913" s="476">
        <v>2.0000000000000001E-4</v>
      </c>
    </row>
    <row r="2914" spans="1:25" x14ac:dyDescent="0.2">
      <c r="A2914" s="475">
        <v>2910</v>
      </c>
      <c r="B2914" s="56">
        <v>0.53120928407247392</v>
      </c>
      <c r="C2914" s="46">
        <v>3261.5081030605952</v>
      </c>
      <c r="D2914" s="56">
        <v>0.65981198514024031</v>
      </c>
      <c r="E2914" s="56">
        <v>0.53010147094478732</v>
      </c>
      <c r="F2914" s="250">
        <v>2024.81</v>
      </c>
      <c r="G2914" s="76">
        <v>442042782764.54822</v>
      </c>
      <c r="H2914" s="46">
        <v>14907924.596417993</v>
      </c>
      <c r="I2914" s="76">
        <v>440608222467.69116</v>
      </c>
      <c r="J2914" s="56">
        <v>0.44170544666161293</v>
      </c>
      <c r="K2914" s="76">
        <v>16053865610.144804</v>
      </c>
      <c r="L2914" s="76">
        <v>0</v>
      </c>
      <c r="M2914" s="76">
        <v>319004132391.4201</v>
      </c>
      <c r="N2914" s="76">
        <v>48216389786.692162</v>
      </c>
      <c r="O2914" s="76">
        <v>33847.37951623556</v>
      </c>
      <c r="P2914" s="46">
        <v>339231.05476977403</v>
      </c>
      <c r="Q2914" s="46">
        <v>201712.85467223203</v>
      </c>
      <c r="R2914" s="76">
        <v>1305473046756.1357</v>
      </c>
      <c r="S2914" s="56">
        <v>0.65164260862183121</v>
      </c>
      <c r="T2914" s="56">
        <v>0.46723035328773277</v>
      </c>
      <c r="U2914" s="46">
        <v>17.313829843050353</v>
      </c>
      <c r="V2914" s="76">
        <v>11589155340933.004</v>
      </c>
      <c r="W2914" s="84">
        <v>3658.9608753751272</v>
      </c>
      <c r="X2914" s="82">
        <v>4.2217471762619502E-2</v>
      </c>
      <c r="Y2914" s="476">
        <v>2.0000000000000001E-4</v>
      </c>
    </row>
    <row r="2915" spans="1:25" x14ac:dyDescent="0.2">
      <c r="A2915" s="475">
        <v>2911</v>
      </c>
      <c r="B2915" s="56">
        <v>0.36660978758497298</v>
      </c>
      <c r="C2915" s="46">
        <v>1500</v>
      </c>
      <c r="D2915" s="56">
        <v>0.54693753264850664</v>
      </c>
      <c r="E2915" s="56">
        <v>0.65840854634013579</v>
      </c>
      <c r="F2915" s="250">
        <v>2024.53</v>
      </c>
      <c r="G2915" s="76">
        <v>212619138055.74319</v>
      </c>
      <c r="H2915" s="46">
        <v>11789399.003503622</v>
      </c>
      <c r="I2915" s="76">
        <v>297941318111.02649</v>
      </c>
      <c r="J2915" s="56">
        <v>0.27735897682126565</v>
      </c>
      <c r="K2915" s="76">
        <v>6301395381.8483305</v>
      </c>
      <c r="L2915" s="76">
        <v>0</v>
      </c>
      <c r="M2915" s="76">
        <v>167043469343.3103</v>
      </c>
      <c r="N2915" s="76">
        <v>72883300572.513229</v>
      </c>
      <c r="O2915" s="76">
        <v>28826.899289249726</v>
      </c>
      <c r="P2915" s="46">
        <v>431973.65772538737</v>
      </c>
      <c r="Q2915" s="46">
        <v>277559.17133619299</v>
      </c>
      <c r="R2915" s="76">
        <v>750895844582.91919</v>
      </c>
      <c r="S2915" s="56">
        <v>0.53294775590820975</v>
      </c>
      <c r="T2915" s="56">
        <v>0.37857205387158965</v>
      </c>
      <c r="U2915" s="46">
        <v>17.452632943393716</v>
      </c>
      <c r="V2915" s="76">
        <v>5483893769754.043</v>
      </c>
      <c r="W2915" s="84">
        <v>1730.2414057651574</v>
      </c>
      <c r="X2915" s="82">
        <v>4.167109392447748E-2</v>
      </c>
      <c r="Y2915" s="476">
        <v>2.0000000000000001E-4</v>
      </c>
    </row>
    <row r="2916" spans="1:25" x14ac:dyDescent="0.2">
      <c r="A2916" s="475">
        <v>2912</v>
      </c>
      <c r="B2916" s="56">
        <v>0.37962993553864255</v>
      </c>
      <c r="C2916" s="46">
        <v>6677.5537335591689</v>
      </c>
      <c r="D2916" s="56">
        <v>0.99074965262760284</v>
      </c>
      <c r="E2916" s="56">
        <v>0.58101735310393787</v>
      </c>
      <c r="F2916" s="250">
        <v>2025.64</v>
      </c>
      <c r="G2916" s="76">
        <v>167687115275.94012</v>
      </c>
      <c r="H2916" s="46">
        <v>25444435.063199956</v>
      </c>
      <c r="I2916" s="76">
        <v>566410561151.14368</v>
      </c>
      <c r="J2916" s="56">
        <v>0.24139987150177056</v>
      </c>
      <c r="K2916" s="76">
        <v>23440407803.797729</v>
      </c>
      <c r="L2916" s="76">
        <v>42243102552.955086</v>
      </c>
      <c r="M2916" s="76">
        <v>97960669852.432495</v>
      </c>
      <c r="N2916" s="76">
        <v>3512679783.9768109</v>
      </c>
      <c r="O2916" s="76">
        <v>15029.838131650871</v>
      </c>
      <c r="P2916" s="46">
        <v>73832.973911348439</v>
      </c>
      <c r="Q2916" s="46">
        <v>13021.493477837113</v>
      </c>
      <c r="R2916" s="76">
        <v>896311348200.83203</v>
      </c>
      <c r="S2916" s="56">
        <v>0.43333280269795427</v>
      </c>
      <c r="T2916" s="56">
        <v>0.29432474372830503</v>
      </c>
      <c r="U2916" s="46">
        <v>16.716446756828624</v>
      </c>
      <c r="V2916" s="76">
        <v>4777309539832.4365</v>
      </c>
      <c r="W2916" s="84">
        <v>1505.7553897384798</v>
      </c>
      <c r="X2916" s="82">
        <v>4.4808766880255674E-2</v>
      </c>
      <c r="Y2916" s="476">
        <v>2.0000000000000001E-4</v>
      </c>
    </row>
    <row r="2917" spans="1:25" x14ac:dyDescent="0.2">
      <c r="A2917" s="475">
        <v>2913</v>
      </c>
      <c r="B2917" s="56">
        <v>0.35900353475777913</v>
      </c>
      <c r="C2917" s="46">
        <v>6129.7606914529542</v>
      </c>
      <c r="D2917" s="56">
        <v>0.98030454416039203</v>
      </c>
      <c r="E2917" s="56">
        <v>0.34387655802972733</v>
      </c>
      <c r="F2917" s="250">
        <v>2024.83</v>
      </c>
      <c r="G2917" s="76">
        <v>243759048831.6377</v>
      </c>
      <c r="H2917" s="46">
        <v>28854888.443556905</v>
      </c>
      <c r="I2917" s="76">
        <v>682408576360.64001</v>
      </c>
      <c r="J2917" s="56">
        <v>0.35900353475777913</v>
      </c>
      <c r="K2917" s="76">
        <v>6516027686.056426</v>
      </c>
      <c r="L2917" s="76">
        <v>0</v>
      </c>
      <c r="M2917" s="76">
        <v>183688782230.758</v>
      </c>
      <c r="N2917" s="76">
        <v>27635366104.230492</v>
      </c>
      <c r="O2917" s="76">
        <v>22763.458810480581</v>
      </c>
      <c r="P2917" s="46">
        <v>234620.6304439347</v>
      </c>
      <c r="Q2917" s="46">
        <v>116831.24190073584</v>
      </c>
      <c r="R2917" s="76">
        <v>1193741186470.0715</v>
      </c>
      <c r="S2917" s="56">
        <v>0.53211887292485993</v>
      </c>
      <c r="T2917" s="56">
        <v>0.33629931202384572</v>
      </c>
      <c r="U2917" s="46">
        <v>16.618173216455741</v>
      </c>
      <c r="V2917" s="76">
        <v>7205850613281.8838</v>
      </c>
      <c r="W2917" s="84">
        <v>2273.2108512651216</v>
      </c>
      <c r="X2917" s="82">
        <v>4.4333134455259646E-2</v>
      </c>
      <c r="Y2917" s="476">
        <v>2.0000000000000001E-4</v>
      </c>
    </row>
    <row r="2918" spans="1:25" x14ac:dyDescent="0.2">
      <c r="A2918" s="475">
        <v>2914</v>
      </c>
      <c r="B2918" s="56">
        <v>0.44757865322783758</v>
      </c>
      <c r="C2918" s="46">
        <v>5201.0084368036569</v>
      </c>
      <c r="D2918" s="56">
        <v>0.85927454400797543</v>
      </c>
      <c r="E2918" s="56">
        <v>0.36840152015603289</v>
      </c>
      <c r="F2918" s="250">
        <v>2023.75</v>
      </c>
      <c r="G2918" s="76">
        <v>598134191634.50293</v>
      </c>
      <c r="H2918" s="46">
        <v>22142027.663820561</v>
      </c>
      <c r="I2918" s="76">
        <v>496671779759.76776</v>
      </c>
      <c r="J2918" s="56">
        <v>0.29452095691185343</v>
      </c>
      <c r="K2918" s="76">
        <v>12590514111.002625</v>
      </c>
      <c r="L2918" s="76">
        <v>0</v>
      </c>
      <c r="M2918" s="76">
        <v>462443349182.33795</v>
      </c>
      <c r="N2918" s="76">
        <v>56693221294.550446</v>
      </c>
      <c r="O2918" s="76">
        <v>39532.125852751109</v>
      </c>
      <c r="P2918" s="46">
        <v>386060.82838370046</v>
      </c>
      <c r="Q2918" s="46">
        <v>232640.43187326012</v>
      </c>
      <c r="R2918" s="76">
        <v>1461719623039.6421</v>
      </c>
      <c r="S2918" s="56">
        <v>0.59952176109389321</v>
      </c>
      <c r="T2918" s="56">
        <v>0.48073164700409532</v>
      </c>
      <c r="U2918" s="46">
        <v>18.092744818283368</v>
      </c>
      <c r="V2918" s="76">
        <v>13896802812147.199</v>
      </c>
      <c r="W2918" s="84">
        <v>4383.8962160606297</v>
      </c>
      <c r="X2918" s="82">
        <v>4.057213128092077E-2</v>
      </c>
      <c r="Y2918" s="476">
        <v>2.0000000000000001E-4</v>
      </c>
    </row>
    <row r="2919" spans="1:25" x14ac:dyDescent="0.2">
      <c r="A2919" s="475">
        <v>2915</v>
      </c>
      <c r="B2919" s="56">
        <v>0.42952939730756629</v>
      </c>
      <c r="C2919" s="46">
        <v>1500</v>
      </c>
      <c r="D2919" s="56">
        <v>0.43719095036833211</v>
      </c>
      <c r="E2919" s="56">
        <v>0.35317688717880324</v>
      </c>
      <c r="F2919" s="250">
        <v>2024.03</v>
      </c>
      <c r="G2919" s="76">
        <v>296081728357.54492</v>
      </c>
      <c r="H2919" s="46">
        <v>8323735.7157543013</v>
      </c>
      <c r="I2919" s="76">
        <v>291502967149.45331</v>
      </c>
      <c r="J2919" s="56">
        <v>0.42952939730756623</v>
      </c>
      <c r="K2919" s="76">
        <v>1040341915.2038075</v>
      </c>
      <c r="L2919" s="76">
        <v>0</v>
      </c>
      <c r="M2919" s="76">
        <v>263159345167.73709</v>
      </c>
      <c r="N2919" s="76">
        <v>148940530103.93503</v>
      </c>
      <c r="O2919" s="76">
        <v>33156.024844977357</v>
      </c>
      <c r="P2919" s="46">
        <v>1089657.7252877937</v>
      </c>
      <c r="Q2919" s="46">
        <v>706173.8166669932</v>
      </c>
      <c r="R2919" s="76">
        <v>1059044835329.9292</v>
      </c>
      <c r="S2919" s="56">
        <v>0.61506217801781382</v>
      </c>
      <c r="T2919" s="56">
        <v>0.39720909530111215</v>
      </c>
      <c r="U2919" s="46">
        <v>17.219381560939777</v>
      </c>
      <c r="V2919" s="76">
        <v>7967155948951.2217</v>
      </c>
      <c r="W2919" s="84">
        <v>2512.2821843692732</v>
      </c>
      <c r="X2919" s="82">
        <v>4.2396156714452057E-2</v>
      </c>
      <c r="Y2919" s="476">
        <v>2.0000000000000001E-4</v>
      </c>
    </row>
    <row r="2920" spans="1:25" x14ac:dyDescent="0.2">
      <c r="A2920" s="475">
        <v>2916</v>
      </c>
      <c r="B2920" s="56">
        <v>0.40821472317346552</v>
      </c>
      <c r="C2920" s="46">
        <v>4345.5013847290656</v>
      </c>
      <c r="D2920" s="56">
        <v>0.95511082486069387</v>
      </c>
      <c r="E2920" s="56">
        <v>0.24228230022132433</v>
      </c>
      <c r="F2920" s="250">
        <v>2023.75</v>
      </c>
      <c r="G2920" s="76">
        <v>221524952898.78003</v>
      </c>
      <c r="H2920" s="46">
        <v>27255263.408756975</v>
      </c>
      <c r="I2920" s="76">
        <v>612604924770.37097</v>
      </c>
      <c r="J2920" s="56">
        <v>0.32843837569045553</v>
      </c>
      <c r="K2920" s="76">
        <v>8890067078.4642754</v>
      </c>
      <c r="L2920" s="76">
        <v>0</v>
      </c>
      <c r="M2920" s="76">
        <v>243749523260.62857</v>
      </c>
      <c r="N2920" s="76">
        <v>91656973134.460999</v>
      </c>
      <c r="O2920" s="76">
        <v>17024.192738966372</v>
      </c>
      <c r="P2920" s="46">
        <v>573389.52058123657</v>
      </c>
      <c r="Q2920" s="46">
        <v>377247.40655125701</v>
      </c>
      <c r="R2920" s="76">
        <v>1222977456179.054</v>
      </c>
      <c r="S2920" s="56">
        <v>0.52145930746259361</v>
      </c>
      <c r="T2920" s="56">
        <v>0.31951070004511367</v>
      </c>
      <c r="U2920" s="46">
        <v>16.371749526823606</v>
      </c>
      <c r="V2920" s="76">
        <v>6988958484412.9951</v>
      </c>
      <c r="W2920" s="84">
        <v>2205.1153025211465</v>
      </c>
      <c r="X2920" s="82">
        <v>4.5190550986234312E-2</v>
      </c>
      <c r="Y2920" s="476">
        <v>2.0000000000000001E-4</v>
      </c>
    </row>
    <row r="2921" spans="1:25" x14ac:dyDescent="0.2">
      <c r="A2921" s="475">
        <v>2917</v>
      </c>
      <c r="B2921" s="56">
        <v>0.51825035189478685</v>
      </c>
      <c r="C2921" s="46">
        <v>8611.9187913246078</v>
      </c>
      <c r="D2921" s="56">
        <v>0.49774986147173017</v>
      </c>
      <c r="E2921" s="56">
        <v>0.56367416405911364</v>
      </c>
      <c r="F2921" s="250">
        <v>2024.24</v>
      </c>
      <c r="G2921" s="76">
        <v>243080677175.54755</v>
      </c>
      <c r="H2921" s="46">
        <v>9358850.1485315375</v>
      </c>
      <c r="I2921" s="76">
        <v>298338768301.55548</v>
      </c>
      <c r="J2921" s="56">
        <v>0.43110992627931266</v>
      </c>
      <c r="K2921" s="76">
        <v>7900817642.5165052</v>
      </c>
      <c r="L2921" s="76">
        <v>0</v>
      </c>
      <c r="M2921" s="76">
        <v>198814006305.47427</v>
      </c>
      <c r="N2921" s="76">
        <v>56276729416.890541</v>
      </c>
      <c r="O2921" s="76">
        <v>28366.872398909822</v>
      </c>
      <c r="P2921" s="46">
        <v>381853.43092808302</v>
      </c>
      <c r="Q2921" s="46">
        <v>239386.14949798939</v>
      </c>
      <c r="R2921" s="76">
        <v>797925271615.17334</v>
      </c>
      <c r="S2921" s="56">
        <v>0.61819031241912914</v>
      </c>
      <c r="T2921" s="56">
        <v>0.4379864464374027</v>
      </c>
      <c r="U2921" s="46">
        <v>17.144329704935711</v>
      </c>
      <c r="V2921" s="76">
        <v>6690788552025.0391</v>
      </c>
      <c r="W2921" s="84">
        <v>2111.38701891139</v>
      </c>
      <c r="X2921" s="82">
        <v>4.2082835356596446E-2</v>
      </c>
      <c r="Y2921" s="476">
        <v>2.0000000000000001E-4</v>
      </c>
    </row>
    <row r="2922" spans="1:25" x14ac:dyDescent="0.2">
      <c r="A2922" s="475">
        <v>2918</v>
      </c>
      <c r="B2922" s="56">
        <v>0.56235009851897311</v>
      </c>
      <c r="C2922" s="46">
        <v>1692.8197641687807</v>
      </c>
      <c r="D2922" s="56">
        <v>0.69299951004639881</v>
      </c>
      <c r="E2922" s="56">
        <v>0.15921027888579503</v>
      </c>
      <c r="F2922" s="250">
        <v>2025.08</v>
      </c>
      <c r="G2922" s="76">
        <v>236392326770.93024</v>
      </c>
      <c r="H2922" s="46">
        <v>16777618.04928562</v>
      </c>
      <c r="I2922" s="76">
        <v>438889047891.20477</v>
      </c>
      <c r="J2922" s="56">
        <v>0.39711910379615756</v>
      </c>
      <c r="K2922" s="76">
        <v>24870032606.828362</v>
      </c>
      <c r="L2922" s="76">
        <v>24246212954.957565</v>
      </c>
      <c r="M2922" s="76">
        <v>172051944856.34763</v>
      </c>
      <c r="N2922" s="76">
        <v>56032930826.287216</v>
      </c>
      <c r="O2922" s="76">
        <v>34519.572295655533</v>
      </c>
      <c r="P2922" s="46">
        <v>387437.66073929967</v>
      </c>
      <c r="Q2922" s="46">
        <v>238175.95661529276</v>
      </c>
      <c r="R2922" s="76">
        <v>1027198825918.2069</v>
      </c>
      <c r="S2922" s="56">
        <v>0.5863406338198428</v>
      </c>
      <c r="T2922" s="56">
        <v>0.38037934331235229</v>
      </c>
      <c r="U2922" s="46">
        <v>16.550797474639978</v>
      </c>
      <c r="V2922" s="76">
        <v>7194693250433.7402</v>
      </c>
      <c r="W2922" s="84">
        <v>2269.5679853678871</v>
      </c>
      <c r="X2922" s="82">
        <v>4.361972540815081E-2</v>
      </c>
      <c r="Y2922" s="476">
        <v>2.0000000000000001E-4</v>
      </c>
    </row>
    <row r="2923" spans="1:25" x14ac:dyDescent="0.2">
      <c r="A2923" s="475">
        <v>2919</v>
      </c>
      <c r="B2923" s="56">
        <v>0.51059662716721266</v>
      </c>
      <c r="C2923" s="46">
        <v>5460.7700646550556</v>
      </c>
      <c r="D2923" s="56">
        <v>0.2</v>
      </c>
      <c r="E2923" s="56">
        <v>0.58440654184362262</v>
      </c>
      <c r="F2923" s="250">
        <v>2024.05</v>
      </c>
      <c r="G2923" s="76">
        <v>215055210996.80914</v>
      </c>
      <c r="H2923" s="46">
        <v>3293021.1095082439</v>
      </c>
      <c r="I2923" s="76">
        <v>148073602449.71414</v>
      </c>
      <c r="J2923" s="56">
        <v>0.47683572324646317</v>
      </c>
      <c r="K2923" s="76">
        <v>3997082774.2431059</v>
      </c>
      <c r="L2923" s="76">
        <v>0</v>
      </c>
      <c r="M2923" s="76">
        <v>171447067144.66113</v>
      </c>
      <c r="N2923" s="76">
        <v>214063830104.34866</v>
      </c>
      <c r="O2923" s="76">
        <v>17582.612724057384</v>
      </c>
      <c r="P2923" s="46">
        <v>1159873.0271417401</v>
      </c>
      <c r="Q2923" s="46">
        <v>775348.64471634396</v>
      </c>
      <c r="R2923" s="76">
        <v>764595939378.16748</v>
      </c>
      <c r="S2923" s="56">
        <v>0.58146242902128242</v>
      </c>
      <c r="T2923" s="56">
        <v>0.41380114176983851</v>
      </c>
      <c r="U2923" s="46">
        <v>17.064057284268728</v>
      </c>
      <c r="V2923" s="76">
        <v>6056603445523.6846</v>
      </c>
      <c r="W2923" s="84">
        <v>1911.4823762554972</v>
      </c>
      <c r="X2923" s="82">
        <v>4.1943289300663482E-2</v>
      </c>
      <c r="Y2923" s="476">
        <v>2.0000000000000001E-4</v>
      </c>
    </row>
    <row r="2924" spans="1:25" x14ac:dyDescent="0.2">
      <c r="A2924" s="475">
        <v>2920</v>
      </c>
      <c r="B2924" s="56">
        <v>0.46036028166919357</v>
      </c>
      <c r="C2924" s="46">
        <v>8312.6249191907482</v>
      </c>
      <c r="D2924" s="56">
        <v>0.84481773018422923</v>
      </c>
      <c r="E2924" s="56">
        <v>0.50165267620865561</v>
      </c>
      <c r="F2924" s="250">
        <v>2023.75</v>
      </c>
      <c r="G2924" s="76">
        <v>145897308739.7016</v>
      </c>
      <c r="H2924" s="46">
        <v>21504300.988102753</v>
      </c>
      <c r="I2924" s="76">
        <v>605389238181.02368</v>
      </c>
      <c r="J2924" s="56">
        <v>0.33787240510294403</v>
      </c>
      <c r="K2924" s="76">
        <v>18669765725.880951</v>
      </c>
      <c r="L2924" s="76">
        <v>0</v>
      </c>
      <c r="M2924" s="76">
        <v>239012443083.66916</v>
      </c>
      <c r="N2924" s="76">
        <v>19745722745.721104</v>
      </c>
      <c r="O2924" s="76">
        <v>38588.938699635546</v>
      </c>
      <c r="P2924" s="46">
        <v>160614.49434562694</v>
      </c>
      <c r="Q2924" s="46">
        <v>68100.585670576242</v>
      </c>
      <c r="R2924" s="76">
        <v>1170423881760.4172</v>
      </c>
      <c r="S2924" s="56">
        <v>0.54432437183178473</v>
      </c>
      <c r="T2924" s="56">
        <v>0.27483371788391286</v>
      </c>
      <c r="U2924" s="46">
        <v>15.650592117281684</v>
      </c>
      <c r="V2924" s="76">
        <v>5611253742438.5059</v>
      </c>
      <c r="W2924" s="84">
        <v>1770.4808308158281</v>
      </c>
      <c r="X2924" s="82">
        <v>4.5547246843344158E-2</v>
      </c>
      <c r="Y2924" s="476">
        <v>2.0000000000000001E-4</v>
      </c>
    </row>
    <row r="2925" spans="1:25" x14ac:dyDescent="0.2">
      <c r="A2925" s="475">
        <v>2921</v>
      </c>
      <c r="B2925" s="56">
        <v>0.75553941619325871</v>
      </c>
      <c r="C2925" s="46">
        <v>7371.3341268130862</v>
      </c>
      <c r="D2925" s="56">
        <v>0.67663880973947721</v>
      </c>
      <c r="E2925" s="56">
        <v>0.48515231721836416</v>
      </c>
      <c r="F2925" s="250">
        <v>2024.61</v>
      </c>
      <c r="G2925" s="76">
        <v>327033851853.81732</v>
      </c>
      <c r="H2925" s="46">
        <v>15103955.517197821</v>
      </c>
      <c r="I2925" s="76">
        <v>499825898192.06873</v>
      </c>
      <c r="J2925" s="56">
        <v>0.48143976722337622</v>
      </c>
      <c r="K2925" s="76">
        <v>27058292098.064701</v>
      </c>
      <c r="L2925" s="76">
        <v>28681845598.263184</v>
      </c>
      <c r="M2925" s="76">
        <v>225047384900.99213</v>
      </c>
      <c r="N2925" s="76">
        <v>29791810004.24221</v>
      </c>
      <c r="O2925" s="76">
        <v>26959.859559991135</v>
      </c>
      <c r="P2925" s="46">
        <v>232493.99869316228</v>
      </c>
      <c r="Q2925" s="46">
        <v>121009.58934311298</v>
      </c>
      <c r="R2925" s="76">
        <v>1156207912711.9619</v>
      </c>
      <c r="S2925" s="56">
        <v>0.63757896784417267</v>
      </c>
      <c r="T2925" s="56">
        <v>0.44447026747867596</v>
      </c>
      <c r="U2925" s="46">
        <v>16.76256293961125</v>
      </c>
      <c r="V2925" s="76">
        <v>9373398379103.9609</v>
      </c>
      <c r="W2925" s="84">
        <v>2960.206841399106</v>
      </c>
      <c r="X2925" s="82">
        <v>4.406761497222899E-2</v>
      </c>
      <c r="Y2925" s="476">
        <v>2.0000000000000001E-4</v>
      </c>
    </row>
    <row r="2926" spans="1:25" x14ac:dyDescent="0.2">
      <c r="A2926" s="475">
        <v>2922</v>
      </c>
      <c r="B2926" s="56">
        <v>0.50143450008942247</v>
      </c>
      <c r="C2926" s="46">
        <v>1500</v>
      </c>
      <c r="D2926" s="56">
        <v>0.60689357937838906</v>
      </c>
      <c r="E2926" s="56">
        <v>0.62280434881944513</v>
      </c>
      <c r="F2926" s="250">
        <v>2025.87</v>
      </c>
      <c r="G2926" s="76">
        <v>114784727214.7787</v>
      </c>
      <c r="H2926" s="46">
        <v>13522290.404489886</v>
      </c>
      <c r="I2926" s="76">
        <v>407621356389.12891</v>
      </c>
      <c r="J2926" s="56">
        <v>0.38281430859212151</v>
      </c>
      <c r="K2926" s="76">
        <v>8639874572.0804901</v>
      </c>
      <c r="L2926" s="76">
        <v>949516886.28806436</v>
      </c>
      <c r="M2926" s="76">
        <v>82628483578.107513</v>
      </c>
      <c r="N2926" s="76">
        <v>68212632580.588608</v>
      </c>
      <c r="O2926" s="76">
        <v>38027.736837175507</v>
      </c>
      <c r="P2926" s="46">
        <v>395616.83266734623</v>
      </c>
      <c r="Q2926" s="46">
        <v>247015.5684645322</v>
      </c>
      <c r="R2926" s="76">
        <v>759744035694.8407</v>
      </c>
      <c r="S2926" s="56">
        <v>0.52097536583014514</v>
      </c>
      <c r="T2926" s="56">
        <v>0.32237054199844534</v>
      </c>
      <c r="U2926" s="46">
        <v>15.782801470512451</v>
      </c>
      <c r="V2926" s="76">
        <v>4374654150521.0708</v>
      </c>
      <c r="W2926" s="84">
        <v>1381.4198676439485</v>
      </c>
      <c r="X2926" s="82">
        <v>4.4827925439646345E-2</v>
      </c>
      <c r="Y2926" s="476">
        <v>2.0000000000000001E-4</v>
      </c>
    </row>
    <row r="2927" spans="1:25" x14ac:dyDescent="0.2">
      <c r="A2927" s="475">
        <v>2923</v>
      </c>
      <c r="B2927" s="56">
        <v>0.51407240368676421</v>
      </c>
      <c r="C2927" s="46">
        <v>7700.7467062327723</v>
      </c>
      <c r="D2927" s="56">
        <v>0.30128599645214937</v>
      </c>
      <c r="E2927" s="56">
        <v>0.60085166637828724</v>
      </c>
      <c r="F2927" s="250">
        <v>2023.75</v>
      </c>
      <c r="G2927" s="76">
        <v>109582455562.75487</v>
      </c>
      <c r="H2927" s="46">
        <v>4958701.8857521946</v>
      </c>
      <c r="I2927" s="76">
        <v>177201316175.18738</v>
      </c>
      <c r="J2927" s="56">
        <v>0.40886299111380142</v>
      </c>
      <c r="K2927" s="76">
        <v>5409379168.6720104</v>
      </c>
      <c r="L2927" s="76">
        <v>0</v>
      </c>
      <c r="M2927" s="76">
        <v>131295414122.15021</v>
      </c>
      <c r="N2927" s="76">
        <v>119569717814.53992</v>
      </c>
      <c r="O2927" s="76">
        <v>21878.988836412846</v>
      </c>
      <c r="P2927" s="46">
        <v>762259.89409522887</v>
      </c>
      <c r="Q2927" s="46">
        <v>470260.34755892411</v>
      </c>
      <c r="R2927" s="76">
        <v>539613202652.54614</v>
      </c>
      <c r="S2927" s="56">
        <v>0.54218623092336382</v>
      </c>
      <c r="T2927" s="56">
        <v>0.3512302199579927</v>
      </c>
      <c r="U2927" s="46">
        <v>16.433734146367307</v>
      </c>
      <c r="V2927" s="76">
        <v>3596463462728.5933</v>
      </c>
      <c r="W2927" s="84">
        <v>1134.9308684886473</v>
      </c>
      <c r="X2927" s="82">
        <v>4.2511624470337003E-2</v>
      </c>
      <c r="Y2927" s="476">
        <v>2.0000000000000001E-4</v>
      </c>
    </row>
    <row r="2928" spans="1:25" x14ac:dyDescent="0.2">
      <c r="A2928" s="475">
        <v>2924</v>
      </c>
      <c r="B2928" s="56">
        <v>0.63310222918374304</v>
      </c>
      <c r="C2928" s="46">
        <v>2279.1824104789189</v>
      </c>
      <c r="D2928" s="56">
        <v>0.88483366009098141</v>
      </c>
      <c r="E2928" s="56">
        <v>0.23956506032588851</v>
      </c>
      <c r="F2928" s="250">
        <v>2024.43</v>
      </c>
      <c r="G2928" s="76">
        <v>187889677576.2359</v>
      </c>
      <c r="H2928" s="46">
        <v>25305188.3713095</v>
      </c>
      <c r="I2928" s="76">
        <v>541814940293.77338</v>
      </c>
      <c r="J2928" s="56">
        <v>0.15705215330330946</v>
      </c>
      <c r="K2928" s="76">
        <v>23296413898.973553</v>
      </c>
      <c r="L2928" s="76">
        <v>30337819383.088436</v>
      </c>
      <c r="M2928" s="76">
        <v>171851176463.67325</v>
      </c>
      <c r="N2928" s="76">
        <v>9851559079.1807613</v>
      </c>
      <c r="O2928" s="76">
        <v>16564.152579207286</v>
      </c>
      <c r="P2928" s="46">
        <v>101465.43749999962</v>
      </c>
      <c r="Q2928" s="46">
        <v>33113.812499999753</v>
      </c>
      <c r="R2928" s="76">
        <v>1028417511772.1924</v>
      </c>
      <c r="S2928" s="56">
        <v>0.44614112272094203</v>
      </c>
      <c r="T2928" s="56">
        <v>0.21532649796770334</v>
      </c>
      <c r="U2928" s="46">
        <v>17.969811227304458</v>
      </c>
      <c r="V2928" s="76">
        <v>4380369391337.7983</v>
      </c>
      <c r="W2928" s="84">
        <v>1382.6160295498128</v>
      </c>
      <c r="X2928" s="82">
        <v>4.0811304900500063E-2</v>
      </c>
      <c r="Y2928" s="476">
        <v>2.0000000000000001E-4</v>
      </c>
    </row>
    <row r="2929" spans="1:25" x14ac:dyDescent="0.2">
      <c r="A2929" s="475">
        <v>2925</v>
      </c>
      <c r="B2929" s="56">
        <v>0.51591400445346891</v>
      </c>
      <c r="C2929" s="46">
        <v>8251.4944384205592</v>
      </c>
      <c r="D2929" s="56">
        <v>0.66663769222750935</v>
      </c>
      <c r="E2929" s="56">
        <v>0.66502674956932251</v>
      </c>
      <c r="F2929" s="250">
        <v>2024.52</v>
      </c>
      <c r="G2929" s="76">
        <v>198236777957.68692</v>
      </c>
      <c r="H2929" s="46">
        <v>14210330.206913728</v>
      </c>
      <c r="I2929" s="76">
        <v>432276070679.05902</v>
      </c>
      <c r="J2929" s="56">
        <v>0.36723503032655069</v>
      </c>
      <c r="K2929" s="76">
        <v>9911891628.3675594</v>
      </c>
      <c r="L2929" s="76">
        <v>0</v>
      </c>
      <c r="M2929" s="76">
        <v>177331963358.98959</v>
      </c>
      <c r="N2929" s="76">
        <v>41543881993.331482</v>
      </c>
      <c r="O2929" s="76">
        <v>25636.179604619007</v>
      </c>
      <c r="P2929" s="46">
        <v>269416.38116132253</v>
      </c>
      <c r="Q2929" s="46">
        <v>148539.68366443066</v>
      </c>
      <c r="R2929" s="76">
        <v>914150686323.3833</v>
      </c>
      <c r="S2929" s="56">
        <v>0.56379101787243846</v>
      </c>
      <c r="T2929" s="56">
        <v>0.36146804913455599</v>
      </c>
      <c r="U2929" s="46">
        <v>16.5700474791809</v>
      </c>
      <c r="V2929" s="76">
        <v>6156483104873.3271</v>
      </c>
      <c r="W2929" s="84">
        <v>1943.4193493909158</v>
      </c>
      <c r="X2929" s="82">
        <v>4.2974744370265411E-2</v>
      </c>
      <c r="Y2929" s="476">
        <v>2.0000000000000001E-4</v>
      </c>
    </row>
    <row r="2930" spans="1:25" x14ac:dyDescent="0.2">
      <c r="A2930" s="475">
        <v>2926</v>
      </c>
      <c r="B2930" s="56">
        <v>0.39628539459446127</v>
      </c>
      <c r="C2930" s="46">
        <v>1500</v>
      </c>
      <c r="D2930" s="56">
        <v>0.59827296871269475</v>
      </c>
      <c r="E2930" s="56">
        <v>0.45995019025622119</v>
      </c>
      <c r="F2930" s="250">
        <v>2025.23</v>
      </c>
      <c r="G2930" s="76">
        <v>233327241793.81396</v>
      </c>
      <c r="H2930" s="46">
        <v>13384126.053787628</v>
      </c>
      <c r="I2930" s="76">
        <v>433507317746.64862</v>
      </c>
      <c r="J2930" s="56">
        <v>0.39628539459446133</v>
      </c>
      <c r="K2930" s="76">
        <v>36981125089.541168</v>
      </c>
      <c r="L2930" s="76">
        <v>77934932252.33606</v>
      </c>
      <c r="M2930" s="76">
        <v>112026991078.89854</v>
      </c>
      <c r="N2930" s="76">
        <v>39916555103.490036</v>
      </c>
      <c r="O2930" s="76">
        <v>29230.785383384853</v>
      </c>
      <c r="P2930" s="46">
        <v>326628.53522273526</v>
      </c>
      <c r="Q2930" s="46">
        <v>193594.2572118153</v>
      </c>
      <c r="R2930" s="76">
        <v>855388246377.41504</v>
      </c>
      <c r="S2930" s="56">
        <v>0.55130217396975378</v>
      </c>
      <c r="T2930" s="56">
        <v>0.44116128973499752</v>
      </c>
      <c r="U2930" s="46">
        <v>16.592603116041143</v>
      </c>
      <c r="V2930" s="76">
        <v>6903916154389.1182</v>
      </c>
      <c r="W2930" s="84">
        <v>2178.8957769942126</v>
      </c>
      <c r="X2930" s="82">
        <v>4.3897593293981421E-2</v>
      </c>
      <c r="Y2930" s="476">
        <v>2.0000000000000001E-4</v>
      </c>
    </row>
    <row r="2931" spans="1:25" x14ac:dyDescent="0.2">
      <c r="A2931" s="475">
        <v>2927</v>
      </c>
      <c r="B2931" s="56">
        <v>0.53876639619010536</v>
      </c>
      <c r="C2931" s="46">
        <v>8575.1326981167895</v>
      </c>
      <c r="D2931" s="56">
        <v>0.6956105704476534</v>
      </c>
      <c r="E2931" s="56">
        <v>0.50254714058802907</v>
      </c>
      <c r="F2931" s="250">
        <v>2024.55</v>
      </c>
      <c r="G2931" s="76">
        <v>412185754322.38745</v>
      </c>
      <c r="H2931" s="46">
        <v>15152703.144836186</v>
      </c>
      <c r="I2931" s="76">
        <v>435148242100.09039</v>
      </c>
      <c r="J2931" s="56">
        <v>0.42801259247531009</v>
      </c>
      <c r="K2931" s="76">
        <v>7330533544.875391</v>
      </c>
      <c r="L2931" s="76">
        <v>0</v>
      </c>
      <c r="M2931" s="76">
        <v>268232229317.41907</v>
      </c>
      <c r="N2931" s="76">
        <v>76437938212.367722</v>
      </c>
      <c r="O2931" s="76">
        <v>45000</v>
      </c>
      <c r="P2931" s="46">
        <v>508805.11496332323</v>
      </c>
      <c r="Q2931" s="46">
        <v>334085.16190387675</v>
      </c>
      <c r="R2931" s="76">
        <v>1193329324520.8481</v>
      </c>
      <c r="S2931" s="56">
        <v>0.62673515369032962</v>
      </c>
      <c r="T2931" s="56">
        <v>0.48123107411919469</v>
      </c>
      <c r="U2931" s="46">
        <v>17.288229577291652</v>
      </c>
      <c r="V2931" s="76">
        <v>10733345403388.736</v>
      </c>
      <c r="W2931" s="84">
        <v>3388.4633284792476</v>
      </c>
      <c r="X2931" s="82">
        <v>4.2954932513150343E-2</v>
      </c>
      <c r="Y2931" s="476">
        <v>2.0000000000000001E-4</v>
      </c>
    </row>
    <row r="2932" spans="1:25" x14ac:dyDescent="0.2">
      <c r="A2932" s="475">
        <v>2928</v>
      </c>
      <c r="B2932" s="56">
        <v>0.53170990016382391</v>
      </c>
      <c r="C2932" s="46">
        <v>1500</v>
      </c>
      <c r="D2932" s="56">
        <v>0.67822770454337522</v>
      </c>
      <c r="E2932" s="56">
        <v>0.14648738874156686</v>
      </c>
      <c r="F2932" s="250">
        <v>2025.43</v>
      </c>
      <c r="G2932" s="76">
        <v>239014759448.08948</v>
      </c>
      <c r="H2932" s="46">
        <v>16406128.299129074</v>
      </c>
      <c r="I2932" s="76">
        <v>462853242887.35681</v>
      </c>
      <c r="J2932" s="56">
        <v>0.31780020775891848</v>
      </c>
      <c r="K2932" s="76">
        <v>12385639993.220484</v>
      </c>
      <c r="L2932" s="76">
        <v>5000991139.4084692</v>
      </c>
      <c r="M2932" s="76">
        <v>142138485399.67621</v>
      </c>
      <c r="N2932" s="76">
        <v>40534241845.127548</v>
      </c>
      <c r="O2932" s="76">
        <v>21274.191591462575</v>
      </c>
      <c r="P2932" s="46">
        <v>251881.48787356677</v>
      </c>
      <c r="Q2932" s="46">
        <v>135246.26040719141</v>
      </c>
      <c r="R2932" s="76">
        <v>1024007507568.4503</v>
      </c>
      <c r="S2932" s="56">
        <v>0.55254101768072261</v>
      </c>
      <c r="T2932" s="56">
        <v>0.31262391093023534</v>
      </c>
      <c r="U2932" s="46">
        <v>17.450184731860887</v>
      </c>
      <c r="V2932" s="76">
        <v>6123052252202.9541</v>
      </c>
      <c r="W2932" s="84">
        <v>1932.1485769833616</v>
      </c>
      <c r="X2932" s="82">
        <v>4.1967561762422723E-2</v>
      </c>
      <c r="Y2932" s="476">
        <v>2.0000000000000001E-4</v>
      </c>
    </row>
    <row r="2933" spans="1:25" x14ac:dyDescent="0.2">
      <c r="A2933" s="475">
        <v>2929</v>
      </c>
      <c r="B2933" s="56">
        <v>0.37827007638661037</v>
      </c>
      <c r="C2933" s="46">
        <v>4768.2587973604968</v>
      </c>
      <c r="D2933" s="56">
        <v>1.1844500509231679</v>
      </c>
      <c r="E2933" s="56">
        <v>0.48882880338320384</v>
      </c>
      <c r="F2933" s="250">
        <v>2025.48</v>
      </c>
      <c r="G2933" s="76">
        <v>331298512268.16766</v>
      </c>
      <c r="H2933" s="46">
        <v>43652056.708242349</v>
      </c>
      <c r="I2933" s="76">
        <v>558266865207.83777</v>
      </c>
      <c r="J2933" s="56">
        <v>-0.18011081814331997</v>
      </c>
      <c r="K2933" s="76">
        <v>18841916140.477207</v>
      </c>
      <c r="L2933" s="76">
        <v>19988664556.943325</v>
      </c>
      <c r="M2933" s="76">
        <v>153371700737.20233</v>
      </c>
      <c r="N2933" s="76">
        <v>28539535286.3591</v>
      </c>
      <c r="O2933" s="76">
        <v>22200.586106115377</v>
      </c>
      <c r="P2933" s="46">
        <v>221672.94945560477</v>
      </c>
      <c r="Q2933" s="46">
        <v>107072.92134974546</v>
      </c>
      <c r="R2933" s="76">
        <v>1080403432543.1278</v>
      </c>
      <c r="S2933" s="56">
        <v>0.27130282154967855</v>
      </c>
      <c r="T2933" s="56">
        <v>0.19253481770025554</v>
      </c>
      <c r="U2933" s="46">
        <v>32.570897254650106</v>
      </c>
      <c r="V2933" s="76">
        <v>6958656743044.2578</v>
      </c>
      <c r="W2933" s="84">
        <v>2196.1661401920487</v>
      </c>
      <c r="X2933" s="82">
        <v>2.3268646692496821E-2</v>
      </c>
      <c r="Y2933" s="476">
        <v>2.0000000000000001E-4</v>
      </c>
    </row>
    <row r="2934" spans="1:25" x14ac:dyDescent="0.2">
      <c r="A2934" s="475">
        <v>2930</v>
      </c>
      <c r="B2934" s="56">
        <v>0.42740755056686591</v>
      </c>
      <c r="C2934" s="46">
        <v>3866.9372069610736</v>
      </c>
      <c r="D2934" s="56">
        <v>1.0471870820537583</v>
      </c>
      <c r="E2934" s="56">
        <v>0.67498881897800855</v>
      </c>
      <c r="F2934" s="250">
        <v>2025.79</v>
      </c>
      <c r="G2934" s="76">
        <v>244900858062.75095</v>
      </c>
      <c r="H2934" s="46">
        <v>33566169.292153686</v>
      </c>
      <c r="I2934" s="76">
        <v>728411655432.21057</v>
      </c>
      <c r="J2934" s="56">
        <v>0.25988193583033192</v>
      </c>
      <c r="K2934" s="76">
        <v>18195746941.297466</v>
      </c>
      <c r="L2934" s="76">
        <v>25100961348.717628</v>
      </c>
      <c r="M2934" s="76">
        <v>110394390984.38588</v>
      </c>
      <c r="N2934" s="76">
        <v>62398110188.084396</v>
      </c>
      <c r="O2934" s="76">
        <v>42050.501325247642</v>
      </c>
      <c r="P2934" s="46">
        <v>388183.10155673209</v>
      </c>
      <c r="Q2934" s="46">
        <v>229505.64495971511</v>
      </c>
      <c r="R2934" s="76">
        <v>1229422592391.0889</v>
      </c>
      <c r="S2934" s="56">
        <v>0.44961062910267913</v>
      </c>
      <c r="T2934" s="56">
        <v>0.3085410349193583</v>
      </c>
      <c r="U2934" s="46">
        <v>16.7952011761985</v>
      </c>
      <c r="V2934" s="76">
        <v>6957416809855.7461</v>
      </c>
      <c r="W2934" s="84">
        <v>2193.0715516100945</v>
      </c>
      <c r="X2934" s="82">
        <v>4.3697830992929815E-2</v>
      </c>
      <c r="Y2934" s="476">
        <v>2.0000000000000001E-4</v>
      </c>
    </row>
    <row r="2935" spans="1:25" x14ac:dyDescent="0.2">
      <c r="A2935" s="475">
        <v>2931</v>
      </c>
      <c r="B2935" s="56">
        <v>0.4013139130186606</v>
      </c>
      <c r="C2935" s="46">
        <v>6625.0544626746305</v>
      </c>
      <c r="D2935" s="56">
        <v>1.0070649764170254</v>
      </c>
      <c r="E2935" s="56">
        <v>0.24063676081295851</v>
      </c>
      <c r="F2935" s="250">
        <v>2023.75</v>
      </c>
      <c r="G2935" s="76">
        <v>337784103820.76428</v>
      </c>
      <c r="H2935" s="46">
        <v>27817154.781610262</v>
      </c>
      <c r="I2935" s="76">
        <v>693068930552.23071</v>
      </c>
      <c r="J2935" s="56">
        <v>0.33079201809802572</v>
      </c>
      <c r="K2935" s="76">
        <v>13125260161.615097</v>
      </c>
      <c r="L2935" s="76">
        <v>0</v>
      </c>
      <c r="M2935" s="76">
        <v>342947261226.06226</v>
      </c>
      <c r="N2935" s="76">
        <v>35625565446.024017</v>
      </c>
      <c r="O2935" s="76">
        <v>23834.840267205127</v>
      </c>
      <c r="P2935" s="46">
        <v>222210.79334004261</v>
      </c>
      <c r="Q2935" s="46">
        <v>132500.17157213553</v>
      </c>
      <c r="R2935" s="76">
        <v>1428909724074.2273</v>
      </c>
      <c r="S2935" s="56">
        <v>0.55334135481473246</v>
      </c>
      <c r="T2935" s="56">
        <v>0.37390278796905296</v>
      </c>
      <c r="U2935" s="46">
        <v>16.772264502597292</v>
      </c>
      <c r="V2935" s="76">
        <v>9760190538019.7695</v>
      </c>
      <c r="W2935" s="84">
        <v>3077.4670729357613</v>
      </c>
      <c r="X2935" s="82">
        <v>4.422052347739279E-2</v>
      </c>
      <c r="Y2935" s="476">
        <v>2.0000000000000001E-4</v>
      </c>
    </row>
    <row r="2936" spans="1:25" x14ac:dyDescent="0.2">
      <c r="A2936" s="475">
        <v>2932</v>
      </c>
      <c r="B2936" s="56">
        <v>0.65628540672539915</v>
      </c>
      <c r="C2936" s="46">
        <v>8947.699698866254</v>
      </c>
      <c r="D2936" s="56">
        <v>0.73788870235906745</v>
      </c>
      <c r="E2936" s="56">
        <v>0.38708501340531887</v>
      </c>
      <c r="F2936" s="250">
        <v>2024.61</v>
      </c>
      <c r="G2936" s="76">
        <v>151604812759.73639</v>
      </c>
      <c r="H2936" s="46">
        <v>16691586.525918579</v>
      </c>
      <c r="I2936" s="76">
        <v>386540303386.06061</v>
      </c>
      <c r="J2936" s="56">
        <v>0.17575160266390932</v>
      </c>
      <c r="K2936" s="76">
        <v>4435337975.6881123</v>
      </c>
      <c r="L2936" s="76">
        <v>0</v>
      </c>
      <c r="M2936" s="76">
        <v>120834171680.94225</v>
      </c>
      <c r="N2936" s="76">
        <v>45378734545.290749</v>
      </c>
      <c r="O2936" s="76">
        <v>43333.957793432142</v>
      </c>
      <c r="P2936" s="46">
        <v>286780.84700228972</v>
      </c>
      <c r="Q2936" s="46">
        <v>159964.21018418178</v>
      </c>
      <c r="R2936" s="76">
        <v>727332715276.32068</v>
      </c>
      <c r="S2936" s="56">
        <v>0.42846641423975151</v>
      </c>
      <c r="T2936" s="56">
        <v>0.24263383247675463</v>
      </c>
      <c r="U2936" s="46">
        <v>18.120733683456969</v>
      </c>
      <c r="V2936" s="76">
        <v>3417951202624.6514</v>
      </c>
      <c r="W2936" s="84">
        <v>1078.7741627548578</v>
      </c>
      <c r="X2936" s="82">
        <v>4.1109205138400079E-2</v>
      </c>
      <c r="Y2936" s="476">
        <v>2.0000000000000001E-4</v>
      </c>
    </row>
    <row r="2937" spans="1:25" x14ac:dyDescent="0.2">
      <c r="A2937" s="475">
        <v>2933</v>
      </c>
      <c r="B2937" s="56">
        <v>0.45268320923264993</v>
      </c>
      <c r="C2937" s="46">
        <v>5597.875491741338</v>
      </c>
      <c r="D2937" s="56">
        <v>0.96529784013134912</v>
      </c>
      <c r="E2937" s="56">
        <v>0.49463054499282971</v>
      </c>
      <c r="F2937" s="250">
        <v>2025.39</v>
      </c>
      <c r="G2937" s="76">
        <v>304092203605.77393</v>
      </c>
      <c r="H2937" s="46">
        <v>27645919.686419122</v>
      </c>
      <c r="I2937" s="76">
        <v>598829157861.97412</v>
      </c>
      <c r="J2937" s="56">
        <v>7.3892573875859124E-2</v>
      </c>
      <c r="K2937" s="76">
        <v>34915722376.799622</v>
      </c>
      <c r="L2937" s="76">
        <v>115395875393.93138</v>
      </c>
      <c r="M2937" s="76">
        <v>115564160635.28275</v>
      </c>
      <c r="N2937" s="76">
        <v>43028607435.615601</v>
      </c>
      <c r="O2937" s="76">
        <v>18392.422459571477</v>
      </c>
      <c r="P2937" s="46">
        <v>252088.03678390232</v>
      </c>
      <c r="Q2937" s="46">
        <v>129689.44390869536</v>
      </c>
      <c r="R2937" s="76">
        <v>1145125281753.9346</v>
      </c>
      <c r="S2937" s="56">
        <v>0.38474753117128146</v>
      </c>
      <c r="T2937" s="56">
        <v>0.26511968735642311</v>
      </c>
      <c r="U2937" s="46">
        <v>20.101417234053393</v>
      </c>
      <c r="V2937" s="76">
        <v>6493159167661.9668</v>
      </c>
      <c r="W2937" s="84">
        <v>2048.7372001660674</v>
      </c>
      <c r="X2937" s="82">
        <v>3.7210808990028973E-2</v>
      </c>
      <c r="Y2937" s="476">
        <v>2.0000000000000001E-4</v>
      </c>
    </row>
    <row r="2938" spans="1:25" x14ac:dyDescent="0.2">
      <c r="A2938" s="475">
        <v>2934</v>
      </c>
      <c r="B2938" s="56">
        <v>0.51134607538959931</v>
      </c>
      <c r="C2938" s="46">
        <v>6961.70317540002</v>
      </c>
      <c r="D2938" s="56">
        <v>0.89763104158207918</v>
      </c>
      <c r="E2938" s="56">
        <v>0</v>
      </c>
      <c r="F2938" s="250">
        <v>2024.33</v>
      </c>
      <c r="G2938" s="76">
        <v>186831399001.03418</v>
      </c>
      <c r="H2938" s="46">
        <v>21667608.244831994</v>
      </c>
      <c r="I2938" s="76">
        <v>551724165851.27136</v>
      </c>
      <c r="J2938" s="56">
        <v>0.22476769599793578</v>
      </c>
      <c r="K2938" s="76">
        <v>16853169172.558687</v>
      </c>
      <c r="L2938" s="76">
        <v>0</v>
      </c>
      <c r="M2938" s="76">
        <v>159595247633.37161</v>
      </c>
      <c r="N2938" s="76">
        <v>37134620255.027214</v>
      </c>
      <c r="O2938" s="76">
        <v>35100.771117724544</v>
      </c>
      <c r="P2938" s="46">
        <v>203968.39435022805</v>
      </c>
      <c r="Q2938" s="46">
        <v>118968.86474279009</v>
      </c>
      <c r="R2938" s="76">
        <v>997479188692.71899</v>
      </c>
      <c r="S2938" s="56">
        <v>0.45270909955436445</v>
      </c>
      <c r="T2938" s="56">
        <v>0.2516101481239274</v>
      </c>
      <c r="U2938" s="46">
        <v>17.407493794004335</v>
      </c>
      <c r="V2938" s="76">
        <v>4735958344523.96</v>
      </c>
      <c r="W2938" s="84">
        <v>1494.8746620934678</v>
      </c>
      <c r="X2938" s="82">
        <v>4.3127672598682054E-2</v>
      </c>
      <c r="Y2938" s="476">
        <v>2.0000000000000001E-4</v>
      </c>
    </row>
    <row r="2939" spans="1:25" x14ac:dyDescent="0.2">
      <c r="A2939" s="475">
        <v>2935</v>
      </c>
      <c r="B2939" s="56">
        <v>0.53601284087390466</v>
      </c>
      <c r="C2939" s="46">
        <v>7612.501286521463</v>
      </c>
      <c r="D2939" s="56">
        <v>0.97182026326606263</v>
      </c>
      <c r="E2939" s="56">
        <v>0.53329972018374994</v>
      </c>
      <c r="F2939" s="250">
        <v>2026.97</v>
      </c>
      <c r="G2939" s="76">
        <v>123911313541.22966</v>
      </c>
      <c r="H2939" s="46">
        <v>24106582.854239538</v>
      </c>
      <c r="I2939" s="76">
        <v>515269936736.8504</v>
      </c>
      <c r="J2939" s="56">
        <v>0.18595638027911832</v>
      </c>
      <c r="K2939" s="76">
        <v>29038106863.495068</v>
      </c>
      <c r="L2939" s="76">
        <v>24458393560.2033</v>
      </c>
      <c r="M2939" s="76">
        <v>2238494759.4042211</v>
      </c>
      <c r="N2939" s="76">
        <v>27040573895.057938</v>
      </c>
      <c r="O2939" s="76">
        <v>28990.051767353347</v>
      </c>
      <c r="P2939" s="46">
        <v>267284.02666244248</v>
      </c>
      <c r="Q2939" s="46">
        <v>98498.341531009588</v>
      </c>
      <c r="R2939" s="76">
        <v>791885221886.64319</v>
      </c>
      <c r="S2939" s="56">
        <v>0.36519554648673169</v>
      </c>
      <c r="T2939" s="56">
        <v>0.22910838753948001</v>
      </c>
      <c r="U2939" s="46">
        <v>16.919571053102526</v>
      </c>
      <c r="V2939" s="76">
        <v>3239152622101.5156</v>
      </c>
      <c r="W2939" s="84">
        <v>1021.6923174175378</v>
      </c>
      <c r="X2939" s="82">
        <v>4.4948535257535574E-2</v>
      </c>
      <c r="Y2939" s="476">
        <v>2.0000000000000001E-4</v>
      </c>
    </row>
    <row r="2940" spans="1:25" x14ac:dyDescent="0.2">
      <c r="A2940" s="475">
        <v>2936</v>
      </c>
      <c r="B2940" s="56">
        <v>0.4981725283237608</v>
      </c>
      <c r="C2940" s="46">
        <v>1650.2759766430045</v>
      </c>
      <c r="D2940" s="56">
        <v>1.1910863526823809</v>
      </c>
      <c r="E2940" s="56">
        <v>0.26578624819866792</v>
      </c>
      <c r="F2940" s="250">
        <v>2024.6</v>
      </c>
      <c r="G2940" s="76">
        <v>407273009008.44269</v>
      </c>
      <c r="H2940" s="46">
        <v>46314412.727584653</v>
      </c>
      <c r="I2940" s="76">
        <v>988024521940.20764</v>
      </c>
      <c r="J2940" s="56">
        <v>0.43166176625378572</v>
      </c>
      <c r="K2940" s="76">
        <v>40486666143.529312</v>
      </c>
      <c r="L2940" s="76">
        <v>36016458902.120491</v>
      </c>
      <c r="M2940" s="76">
        <v>198342357159.84909</v>
      </c>
      <c r="N2940" s="76">
        <v>77254969261.366806</v>
      </c>
      <c r="O2940" s="76">
        <v>23756.870288006834</v>
      </c>
      <c r="P2940" s="46">
        <v>545434.04260046373</v>
      </c>
      <c r="Q2940" s="46">
        <v>347745.65682589356</v>
      </c>
      <c r="R2940" s="76">
        <v>1766531952927.1719</v>
      </c>
      <c r="S2940" s="56">
        <v>0.55921675741203858</v>
      </c>
      <c r="T2940" s="56">
        <v>0.44690016858634857</v>
      </c>
      <c r="U2940" s="46">
        <v>16.039518342944216</v>
      </c>
      <c r="V2940" s="76">
        <v>13809966993946.709</v>
      </c>
      <c r="W2940" s="84">
        <v>4351.0017843465967</v>
      </c>
      <c r="X2940" s="82">
        <v>4.5903626882072099E-2</v>
      </c>
      <c r="Y2940" s="476">
        <v>2.0000000000000001E-4</v>
      </c>
    </row>
    <row r="2941" spans="1:25" x14ac:dyDescent="0.2">
      <c r="A2941" s="475">
        <v>2937</v>
      </c>
      <c r="B2941" s="56">
        <v>0.43039277775731377</v>
      </c>
      <c r="C2941" s="46">
        <v>2056.6838740521589</v>
      </c>
      <c r="D2941" s="56">
        <v>0.62413478959519719</v>
      </c>
      <c r="E2941" s="56">
        <v>0.46108589569725955</v>
      </c>
      <c r="F2941" s="250">
        <v>2026.25</v>
      </c>
      <c r="G2941" s="76">
        <v>104544802957.77544</v>
      </c>
      <c r="H2941" s="46">
        <v>13699077.97324503</v>
      </c>
      <c r="I2941" s="76">
        <v>472004876529.35077</v>
      </c>
      <c r="J2941" s="56">
        <v>0.43039277775731377</v>
      </c>
      <c r="K2941" s="76">
        <v>42717464455.634201</v>
      </c>
      <c r="L2941" s="76">
        <v>67617992211.629883</v>
      </c>
      <c r="M2941" s="76">
        <v>35811446466.699692</v>
      </c>
      <c r="N2941" s="76">
        <v>16775977858.854464</v>
      </c>
      <c r="O2941" s="76">
        <v>42850.4385385446</v>
      </c>
      <c r="P2941" s="46">
        <v>163078.9460251792</v>
      </c>
      <c r="Q2941" s="46">
        <v>72386.253436555795</v>
      </c>
      <c r="R2941" s="76">
        <v>755388781543.76233</v>
      </c>
      <c r="S2941" s="56">
        <v>0.53924571219423267</v>
      </c>
      <c r="T2941" s="56">
        <v>0.3590678250216392</v>
      </c>
      <c r="U2941" s="46">
        <v>15.073523534384943</v>
      </c>
      <c r="V2941" s="76">
        <v>4620809437408.7852</v>
      </c>
      <c r="W2941" s="84">
        <v>1458.7923132806454</v>
      </c>
      <c r="X2941" s="82">
        <v>4.7009502784234374E-2</v>
      </c>
      <c r="Y2941" s="476">
        <v>2.0000000000000001E-4</v>
      </c>
    </row>
    <row r="2942" spans="1:25" x14ac:dyDescent="0.2">
      <c r="A2942" s="475">
        <v>2938</v>
      </c>
      <c r="B2942" s="56">
        <v>0.43158164852247349</v>
      </c>
      <c r="C2942" s="46">
        <v>3457.7007477926873</v>
      </c>
      <c r="D2942" s="56">
        <v>0.31041505343387826</v>
      </c>
      <c r="E2942" s="56">
        <v>0.7</v>
      </c>
      <c r="F2942" s="250">
        <v>2024.08</v>
      </c>
      <c r="G2942" s="76">
        <v>164063651228.81223</v>
      </c>
      <c r="H2942" s="46">
        <v>4914559.3045122707</v>
      </c>
      <c r="I2942" s="76">
        <v>205569841456.52094</v>
      </c>
      <c r="J2942" s="56">
        <v>0.43158164852247349</v>
      </c>
      <c r="K2942" s="76">
        <v>3631011627.6812029</v>
      </c>
      <c r="L2942" s="76">
        <v>0</v>
      </c>
      <c r="M2942" s="76">
        <v>173051379540.6015</v>
      </c>
      <c r="N2942" s="76">
        <v>344727753756.54657</v>
      </c>
      <c r="O2942" s="76">
        <v>39481.716032892698</v>
      </c>
      <c r="P2942" s="46">
        <v>1826848.7264126407</v>
      </c>
      <c r="Q2942" s="46">
        <v>1286249.4437306828</v>
      </c>
      <c r="R2942" s="76">
        <v>980311142140.91772</v>
      </c>
      <c r="S2942" s="56">
        <v>0.52606865535796066</v>
      </c>
      <c r="T2942" s="56">
        <v>0.31914917640514368</v>
      </c>
      <c r="U2942" s="46">
        <v>16.131900265509962</v>
      </c>
      <c r="V2942" s="76">
        <v>5699267332083.7891</v>
      </c>
      <c r="W2942" s="84">
        <v>1799.0361256124893</v>
      </c>
      <c r="X2942" s="82">
        <v>4.4127725600983984E-2</v>
      </c>
      <c r="Y2942" s="476">
        <v>2.0000000000000001E-4</v>
      </c>
    </row>
    <row r="2943" spans="1:25" x14ac:dyDescent="0.2">
      <c r="A2943" s="475">
        <v>2939</v>
      </c>
      <c r="B2943" s="56">
        <v>0.39590712208063</v>
      </c>
      <c r="C2943" s="46">
        <v>7484.4459903583629</v>
      </c>
      <c r="D2943" s="56">
        <v>0.24419508207588281</v>
      </c>
      <c r="E2943" s="56">
        <v>0.3845140855894672</v>
      </c>
      <c r="F2943" s="250">
        <v>2023.75</v>
      </c>
      <c r="G2943" s="76">
        <v>191847523429.62735</v>
      </c>
      <c r="H2943" s="46">
        <v>4027394.8266362222</v>
      </c>
      <c r="I2943" s="76">
        <v>166616362036.23462</v>
      </c>
      <c r="J2943" s="56">
        <v>0.39590712208063006</v>
      </c>
      <c r="K2943" s="76">
        <v>3145760214.0401654</v>
      </c>
      <c r="L2943" s="76">
        <v>0</v>
      </c>
      <c r="M2943" s="76">
        <v>198017647816.76303</v>
      </c>
      <c r="N2943" s="76">
        <v>286952770489.3952</v>
      </c>
      <c r="O2943" s="76">
        <v>23953.177224572788</v>
      </c>
      <c r="P2943" s="46">
        <v>1663421.5360260103</v>
      </c>
      <c r="Q2943" s="46">
        <v>1163633.3610208295</v>
      </c>
      <c r="R2943" s="76">
        <v>818729502209.42834</v>
      </c>
      <c r="S2943" s="56">
        <v>0.5118160689189557</v>
      </c>
      <c r="T2943" s="56">
        <v>0.34393681727632708</v>
      </c>
      <c r="U2943" s="46">
        <v>17.07544310609633</v>
      </c>
      <c r="V2943" s="76">
        <v>5278062164568.9531</v>
      </c>
      <c r="W2943" s="84">
        <v>1665.6301819306291</v>
      </c>
      <c r="X2943" s="82">
        <v>4.2597894004869269E-2</v>
      </c>
      <c r="Y2943" s="476">
        <v>2.0000000000000001E-4</v>
      </c>
    </row>
    <row r="2944" spans="1:25" x14ac:dyDescent="0.2">
      <c r="A2944" s="475">
        <v>2940</v>
      </c>
      <c r="B2944" s="56">
        <v>0.41745980611512101</v>
      </c>
      <c r="C2944" s="46">
        <v>4078.3370650571005</v>
      </c>
      <c r="D2944" s="56">
        <v>0.2</v>
      </c>
      <c r="E2944" s="56">
        <v>0.26554242505679948</v>
      </c>
      <c r="F2944" s="250">
        <v>2025.72</v>
      </c>
      <c r="G2944" s="76">
        <v>105192069550.68109</v>
      </c>
      <c r="H2944" s="46">
        <v>3328872.8474536464</v>
      </c>
      <c r="I2944" s="76">
        <v>167249204419.74277</v>
      </c>
      <c r="J2944" s="56">
        <v>0.41745980611512101</v>
      </c>
      <c r="K2944" s="76">
        <v>8175531322.1692286</v>
      </c>
      <c r="L2944" s="76">
        <v>4377983196.9069252</v>
      </c>
      <c r="M2944" s="76">
        <v>83249005984.700119</v>
      </c>
      <c r="N2944" s="76">
        <v>24797300929.559547</v>
      </c>
      <c r="O2944" s="76">
        <v>25931.941749693426</v>
      </c>
      <c r="P2944" s="46">
        <v>211491.05027979368</v>
      </c>
      <c r="Q2944" s="46">
        <v>92656.039511967683</v>
      </c>
      <c r="R2944" s="76">
        <v>384512145038.69458</v>
      </c>
      <c r="S2944" s="56">
        <v>0.59481068883921462</v>
      </c>
      <c r="T2944" s="56">
        <v>0.45254079946649889</v>
      </c>
      <c r="U2944" s="46">
        <v>16.533097412146894</v>
      </c>
      <c r="V2944" s="76">
        <v>3248003162529.0464</v>
      </c>
      <c r="W2944" s="84">
        <v>1025.5538682619253</v>
      </c>
      <c r="X2944" s="82">
        <v>4.3077852804730928E-2</v>
      </c>
      <c r="Y2944" s="476">
        <v>2.0000000000000001E-4</v>
      </c>
    </row>
    <row r="2945" spans="1:25" x14ac:dyDescent="0.2">
      <c r="A2945" s="475">
        <v>2941</v>
      </c>
      <c r="B2945" s="56">
        <v>0.31509830521100435</v>
      </c>
      <c r="C2945" s="46">
        <v>2435.8813825097332</v>
      </c>
      <c r="D2945" s="56">
        <v>0.93591746036505319</v>
      </c>
      <c r="E2945" s="56">
        <v>0.18737472317027543</v>
      </c>
      <c r="F2945" s="250">
        <v>2024.35</v>
      </c>
      <c r="G2945" s="76">
        <v>269342146319.69196</v>
      </c>
      <c r="H2945" s="46">
        <v>28728760.645607091</v>
      </c>
      <c r="I2945" s="76">
        <v>755017237701.88428</v>
      </c>
      <c r="J2945" s="56">
        <v>0.31509830521100435</v>
      </c>
      <c r="K2945" s="76">
        <v>30186807250.255074</v>
      </c>
      <c r="L2945" s="76">
        <v>2383798397.7677264</v>
      </c>
      <c r="M2945" s="76">
        <v>237737199170.72974</v>
      </c>
      <c r="N2945" s="76">
        <v>80554730034.519302</v>
      </c>
      <c r="O2945" s="76">
        <v>26251.339377615437</v>
      </c>
      <c r="P2945" s="46">
        <v>449430.64761275693</v>
      </c>
      <c r="Q2945" s="46">
        <v>279781.75123469299</v>
      </c>
      <c r="R2945" s="76">
        <v>1458869802687.7202</v>
      </c>
      <c r="S2945" s="56">
        <v>0.51462117966772281</v>
      </c>
      <c r="T2945" s="56">
        <v>0.28848517979829447</v>
      </c>
      <c r="U2945" s="46">
        <v>16.712363225153414</v>
      </c>
      <c r="V2945" s="76">
        <v>7628528804713.3828</v>
      </c>
      <c r="W2945" s="84">
        <v>2406.9809664011286</v>
      </c>
      <c r="X2945" s="82">
        <v>4.4245944075123604E-2</v>
      </c>
      <c r="Y2945" s="476">
        <v>2.0000000000000001E-4</v>
      </c>
    </row>
    <row r="2946" spans="1:25" x14ac:dyDescent="0.2">
      <c r="A2946" s="475">
        <v>2942</v>
      </c>
      <c r="B2946" s="56">
        <v>0.50333718669117078</v>
      </c>
      <c r="C2946" s="46">
        <v>3407.3943700196996</v>
      </c>
      <c r="D2946" s="56">
        <v>0.68412127583488125</v>
      </c>
      <c r="E2946" s="56">
        <v>0.32736114058456856</v>
      </c>
      <c r="F2946" s="250">
        <v>2023.75</v>
      </c>
      <c r="G2946" s="76">
        <v>203367675097.65103</v>
      </c>
      <c r="H2946" s="46">
        <v>15379104.171365157</v>
      </c>
      <c r="I2946" s="76">
        <v>444071667604.48334</v>
      </c>
      <c r="J2946" s="56">
        <v>0.40693922613322575</v>
      </c>
      <c r="K2946" s="76">
        <v>6644837846.5611467</v>
      </c>
      <c r="L2946" s="76">
        <v>0</v>
      </c>
      <c r="M2946" s="76">
        <v>226728359211.67624</v>
      </c>
      <c r="N2946" s="76">
        <v>22802201990.506416</v>
      </c>
      <c r="O2946" s="76">
        <v>25323.179928779442</v>
      </c>
      <c r="P2946" s="46">
        <v>190411.29751393507</v>
      </c>
      <c r="Q2946" s="46">
        <v>90549.439321252459</v>
      </c>
      <c r="R2946" s="76">
        <v>973865354275.56738</v>
      </c>
      <c r="S2946" s="56">
        <v>0.60473614107766416</v>
      </c>
      <c r="T2946" s="56">
        <v>0.34351845908470002</v>
      </c>
      <c r="U2946" s="46">
        <v>16.62161037607601</v>
      </c>
      <c r="V2946" s="76">
        <v>6151860459996.2656</v>
      </c>
      <c r="W2946" s="84">
        <v>1940.4323564712288</v>
      </c>
      <c r="X2946" s="82">
        <v>4.3519662375138442E-2</v>
      </c>
      <c r="Y2946" s="476">
        <v>2.0000000000000001E-4</v>
      </c>
    </row>
    <row r="2947" spans="1:25" x14ac:dyDescent="0.2">
      <c r="A2947" s="475">
        <v>2943</v>
      </c>
      <c r="B2947" s="56">
        <v>0.63418168487854631</v>
      </c>
      <c r="C2947" s="46">
        <v>4957.4228405613521</v>
      </c>
      <c r="D2947" s="56">
        <v>0.76260191728151738</v>
      </c>
      <c r="E2947" s="56">
        <v>0.30164321324468296</v>
      </c>
      <c r="F2947" s="250">
        <v>2024.36</v>
      </c>
      <c r="G2947" s="76">
        <v>251298762902.44568</v>
      </c>
      <c r="H2947" s="46">
        <v>18747704.977092352</v>
      </c>
      <c r="I2947" s="76">
        <v>457117884399.00836</v>
      </c>
      <c r="J2947" s="56">
        <v>0.26980628495377468</v>
      </c>
      <c r="K2947" s="76">
        <v>11195925040.772049</v>
      </c>
      <c r="L2947" s="76">
        <v>0</v>
      </c>
      <c r="M2947" s="76">
        <v>153930570438.43338</v>
      </c>
      <c r="N2947" s="76">
        <v>44349196233.800087</v>
      </c>
      <c r="O2947" s="76">
        <v>27756.741775759692</v>
      </c>
      <c r="P2947" s="46">
        <v>290839.58837531961</v>
      </c>
      <c r="Q2947" s="46">
        <v>162456.3771981218</v>
      </c>
      <c r="R2947" s="76">
        <v>878913380346.90979</v>
      </c>
      <c r="S2947" s="56">
        <v>0.49263174033448781</v>
      </c>
      <c r="T2947" s="56">
        <v>0.40330616299883737</v>
      </c>
      <c r="U2947" s="46">
        <v>17.202867182151365</v>
      </c>
      <c r="V2947" s="76">
        <v>6740964569847.8535</v>
      </c>
      <c r="W2947" s="84">
        <v>2128.006203362324</v>
      </c>
      <c r="X2947" s="82">
        <v>4.2098159020258506E-2</v>
      </c>
      <c r="Y2947" s="476">
        <v>2.0000000000000001E-4</v>
      </c>
    </row>
    <row r="2948" spans="1:25" x14ac:dyDescent="0.2">
      <c r="A2948" s="475">
        <v>2944</v>
      </c>
      <c r="B2948" s="56">
        <v>0.53359537595395679</v>
      </c>
      <c r="C2948" s="46">
        <v>5783.1268391457997</v>
      </c>
      <c r="D2948" s="56">
        <v>0.60202012364799606</v>
      </c>
      <c r="E2948" s="56">
        <v>0.34199321939392396</v>
      </c>
      <c r="F2948" s="250">
        <v>2023.75</v>
      </c>
      <c r="G2948" s="76">
        <v>193978600733.40631</v>
      </c>
      <c r="H2948" s="46">
        <v>12449469.753424866</v>
      </c>
      <c r="I2948" s="76">
        <v>389604527877.1861</v>
      </c>
      <c r="J2948" s="56">
        <v>0.42830438861634024</v>
      </c>
      <c r="K2948" s="76">
        <v>8583271284.1738663</v>
      </c>
      <c r="L2948" s="76">
        <v>0</v>
      </c>
      <c r="M2948" s="76">
        <v>289955358224.25134</v>
      </c>
      <c r="N2948" s="76">
        <v>112162973456.73622</v>
      </c>
      <c r="O2948" s="76">
        <v>27786.709071823021</v>
      </c>
      <c r="P2948" s="46">
        <v>646546.2626161034</v>
      </c>
      <c r="Q2948" s="46">
        <v>449279.13433401147</v>
      </c>
      <c r="R2948" s="76">
        <v>1108826137219.7632</v>
      </c>
      <c r="S2948" s="56">
        <v>0.60816648506852522</v>
      </c>
      <c r="T2948" s="56">
        <v>0.29779886611953094</v>
      </c>
      <c r="U2948" s="46">
        <v>16.503681663882688</v>
      </c>
      <c r="V2948" s="76">
        <v>6001142465916.3564</v>
      </c>
      <c r="W2948" s="84">
        <v>1894.2281738120266</v>
      </c>
      <c r="X2948" s="82">
        <v>4.4207401800441033E-2</v>
      </c>
      <c r="Y2948" s="476">
        <v>2.0000000000000001E-4</v>
      </c>
    </row>
    <row r="2949" spans="1:25" x14ac:dyDescent="0.2">
      <c r="A2949" s="475">
        <v>2945</v>
      </c>
      <c r="B2949" s="56">
        <v>0.49227451258417743</v>
      </c>
      <c r="C2949" s="46">
        <v>5974.463644929313</v>
      </c>
      <c r="D2949" s="56">
        <v>0.67733062269767319</v>
      </c>
      <c r="E2949" s="56">
        <v>0.44413430591435327</v>
      </c>
      <c r="F2949" s="250">
        <v>2023.75</v>
      </c>
      <c r="G2949" s="76">
        <v>323803469152.71936</v>
      </c>
      <c r="H2949" s="46">
        <v>14828711.705650011</v>
      </c>
      <c r="I2949" s="76">
        <v>384018765495.25128</v>
      </c>
      <c r="J2949" s="56">
        <v>0.25590457201076022</v>
      </c>
      <c r="K2949" s="76">
        <v>13544249793.879967</v>
      </c>
      <c r="L2949" s="76">
        <v>0</v>
      </c>
      <c r="M2949" s="76">
        <v>252185384764.08176</v>
      </c>
      <c r="N2949" s="76">
        <v>37937777927.083145</v>
      </c>
      <c r="O2949" s="76">
        <v>30700.40738374451</v>
      </c>
      <c r="P2949" s="46">
        <v>248451.29983432416</v>
      </c>
      <c r="Q2949" s="46">
        <v>132728.54043098938</v>
      </c>
      <c r="R2949" s="76">
        <v>953241535956.73364</v>
      </c>
      <c r="S2949" s="56">
        <v>0.55488189544300537</v>
      </c>
      <c r="T2949" s="56">
        <v>0.40188755021480949</v>
      </c>
      <c r="U2949" s="46">
        <v>18.009644844716107</v>
      </c>
      <c r="V2949" s="76">
        <v>7537994838944.8623</v>
      </c>
      <c r="W2949" s="84">
        <v>2377.1704577215464</v>
      </c>
      <c r="X2949" s="82">
        <v>4.0898662703763591E-2</v>
      </c>
      <c r="Y2949" s="476">
        <v>2.0000000000000001E-4</v>
      </c>
    </row>
    <row r="2950" spans="1:25" x14ac:dyDescent="0.2">
      <c r="A2950" s="475">
        <v>2946</v>
      </c>
      <c r="B2950" s="56">
        <v>0.50372867371453944</v>
      </c>
      <c r="C2950" s="46">
        <v>3228.5555188685667</v>
      </c>
      <c r="D2950" s="56">
        <v>0.29974478399310217</v>
      </c>
      <c r="E2950" s="56">
        <v>0.5718132171603072</v>
      </c>
      <c r="F2950" s="250">
        <v>2024.76</v>
      </c>
      <c r="G2950" s="76">
        <v>201692219112.66446</v>
      </c>
      <c r="H2950" s="46">
        <v>5080280.0288454033</v>
      </c>
      <c r="I2950" s="76">
        <v>182807575133.76755</v>
      </c>
      <c r="J2950" s="56">
        <v>0.39032348863016686</v>
      </c>
      <c r="K2950" s="76">
        <v>4501412013.402009</v>
      </c>
      <c r="L2950" s="76">
        <v>0</v>
      </c>
      <c r="M2950" s="76">
        <v>135921756428.92088</v>
      </c>
      <c r="N2950" s="76">
        <v>102777973791.84805</v>
      </c>
      <c r="O2950" s="76">
        <v>29741.149414868065</v>
      </c>
      <c r="P2950" s="46">
        <v>621212.8334030949</v>
      </c>
      <c r="Q2950" s="46">
        <v>368013.3192551008</v>
      </c>
      <c r="R2950" s="76">
        <v>621239882238.77283</v>
      </c>
      <c r="S2950" s="56">
        <v>0.57557487603072954</v>
      </c>
      <c r="T2950" s="56">
        <v>0.44109300215584379</v>
      </c>
      <c r="U2950" s="46">
        <v>17.395828322615579</v>
      </c>
      <c r="V2950" s="76">
        <v>5258377911260.4463</v>
      </c>
      <c r="W2950" s="84">
        <v>1658.214058322058</v>
      </c>
      <c r="X2950" s="82">
        <v>4.1873306078975915E-2</v>
      </c>
      <c r="Y2950" s="476">
        <v>2.0000000000000001E-4</v>
      </c>
    </row>
    <row r="2951" spans="1:25" x14ac:dyDescent="0.2">
      <c r="A2951" s="475">
        <v>2947</v>
      </c>
      <c r="B2951" s="56">
        <v>0.49148742885794078</v>
      </c>
      <c r="C2951" s="46">
        <v>5309.2067671486993</v>
      </c>
      <c r="D2951" s="56">
        <v>0.61235227948600823</v>
      </c>
      <c r="E2951" s="56">
        <v>0.56460860118499978</v>
      </c>
      <c r="F2951" s="250">
        <v>2027.03</v>
      </c>
      <c r="G2951" s="76">
        <v>43322459013.451904</v>
      </c>
      <c r="H2951" s="46">
        <v>12423194.247977166</v>
      </c>
      <c r="I2951" s="76">
        <v>409677542767.63715</v>
      </c>
      <c r="J2951" s="56">
        <v>0.42729823048621807</v>
      </c>
      <c r="K2951" s="76">
        <v>25614342971.687878</v>
      </c>
      <c r="L2951" s="76">
        <v>48968964713.235542</v>
      </c>
      <c r="M2951" s="76">
        <v>0</v>
      </c>
      <c r="N2951" s="76">
        <v>17762863392.325245</v>
      </c>
      <c r="O2951" s="76">
        <v>25785.132641184373</v>
      </c>
      <c r="P2951" s="46">
        <v>153370.82724185847</v>
      </c>
      <c r="Q2951" s="46">
        <v>65881.879738256437</v>
      </c>
      <c r="R2951" s="76">
        <v>531521927885.85376</v>
      </c>
      <c r="S2951" s="56">
        <v>0.47685607906221211</v>
      </c>
      <c r="T2951" s="56">
        <v>0.35032157038478179</v>
      </c>
      <c r="U2951" s="46">
        <v>14.207897001088559</v>
      </c>
      <c r="V2951" s="76">
        <v>3035322645264.5454</v>
      </c>
      <c r="W2951" s="84">
        <v>958.38749486705944</v>
      </c>
      <c r="X2951" s="82">
        <v>4.9630557955385228E-2</v>
      </c>
      <c r="Y2951" s="476">
        <v>2.0000000000000001E-4</v>
      </c>
    </row>
    <row r="2952" spans="1:25" x14ac:dyDescent="0.2">
      <c r="A2952" s="475">
        <v>2948</v>
      </c>
      <c r="B2952" s="56">
        <v>0.57937449659397966</v>
      </c>
      <c r="C2952" s="46">
        <v>6692.9047644944676</v>
      </c>
      <c r="D2952" s="56">
        <v>0.88050732081880723</v>
      </c>
      <c r="E2952" s="56">
        <v>0.37523257475804517</v>
      </c>
      <c r="F2952" s="250">
        <v>2024.39</v>
      </c>
      <c r="G2952" s="76">
        <v>305506608969.19012</v>
      </c>
      <c r="H2952" s="46">
        <v>22099581.926080115</v>
      </c>
      <c r="I2952" s="76">
        <v>486392029109.81055</v>
      </c>
      <c r="J2952" s="56">
        <v>0.18174793342197748</v>
      </c>
      <c r="K2952" s="76">
        <v>30419438822.716354</v>
      </c>
      <c r="L2952" s="76">
        <v>55834508119.001678</v>
      </c>
      <c r="M2952" s="76">
        <v>188823290892.34555</v>
      </c>
      <c r="N2952" s="76">
        <v>12315931960.639896</v>
      </c>
      <c r="O2952" s="76">
        <v>21742.948331985834</v>
      </c>
      <c r="P2952" s="46">
        <v>113299.38163794603</v>
      </c>
      <c r="Q2952" s="46">
        <v>43752.914975670719</v>
      </c>
      <c r="R2952" s="76">
        <v>1040866188217.5935</v>
      </c>
      <c r="S2952" s="56">
        <v>0.49526097478444187</v>
      </c>
      <c r="T2952" s="56">
        <v>0.33625872992855677</v>
      </c>
      <c r="U2952" s="46">
        <v>18.110401394739359</v>
      </c>
      <c r="V2952" s="76">
        <v>6828156162375</v>
      </c>
      <c r="W2952" s="84">
        <v>2152.8905884577307</v>
      </c>
      <c r="X2952" s="82">
        <v>4.1507256405238641E-2</v>
      </c>
      <c r="Y2952" s="476">
        <v>2.0000000000000001E-4</v>
      </c>
    </row>
    <row r="2953" spans="1:25" x14ac:dyDescent="0.2">
      <c r="A2953" s="475">
        <v>2949</v>
      </c>
      <c r="B2953" s="56">
        <v>0.50571069127400747</v>
      </c>
      <c r="C2953" s="46">
        <v>4202.2495028266449</v>
      </c>
      <c r="D2953" s="56">
        <v>0.93015035624424258</v>
      </c>
      <c r="E2953" s="56">
        <v>0.36636415646515846</v>
      </c>
      <c r="F2953" s="250">
        <v>2026.17</v>
      </c>
      <c r="G2953" s="76">
        <v>154492505778.65231</v>
      </c>
      <c r="H2953" s="46">
        <v>27096555.197206207</v>
      </c>
      <c r="I2953" s="76">
        <v>599290151952.5929</v>
      </c>
      <c r="J2953" s="56">
        <v>0.37173023665578164</v>
      </c>
      <c r="K2953" s="76">
        <v>24167623137.066082</v>
      </c>
      <c r="L2953" s="76">
        <v>22526408839.073296</v>
      </c>
      <c r="M2953" s="76">
        <v>59726170036.867218</v>
      </c>
      <c r="N2953" s="76">
        <v>34727551042.588791</v>
      </c>
      <c r="O2953" s="76">
        <v>28299.110761862925</v>
      </c>
      <c r="P2953" s="46">
        <v>287047.11080886732</v>
      </c>
      <c r="Q2953" s="46">
        <v>156007.0380944825</v>
      </c>
      <c r="R2953" s="76">
        <v>925864879743.84778</v>
      </c>
      <c r="S2953" s="56">
        <v>0.49252204826496432</v>
      </c>
      <c r="T2953" s="56">
        <v>0.3696695212944397</v>
      </c>
      <c r="U2953" s="46">
        <v>15.611794102156834</v>
      </c>
      <c r="V2953" s="76">
        <v>5938701080031.0664</v>
      </c>
      <c r="W2953" s="84">
        <v>1873.2371086595704</v>
      </c>
      <c r="X2953" s="82">
        <v>4.62682711071635E-2</v>
      </c>
      <c r="Y2953" s="476">
        <v>2.0000000000000001E-4</v>
      </c>
    </row>
    <row r="2954" spans="1:25" x14ac:dyDescent="0.2">
      <c r="A2954" s="475">
        <v>2950</v>
      </c>
      <c r="B2954" s="56">
        <v>0.30294837957261789</v>
      </c>
      <c r="C2954" s="46">
        <v>1500</v>
      </c>
      <c r="D2954" s="56">
        <v>0.60813211541937295</v>
      </c>
      <c r="E2954" s="56">
        <v>0.29116373675754015</v>
      </c>
      <c r="F2954" s="250">
        <v>2024.96</v>
      </c>
      <c r="G2954" s="76">
        <v>169629780342.03375</v>
      </c>
      <c r="H2954" s="46">
        <v>13740332.438709255</v>
      </c>
      <c r="I2954" s="76">
        <v>439889419920.36316</v>
      </c>
      <c r="J2954" s="56">
        <v>0.30294837957261789</v>
      </c>
      <c r="K2954" s="76">
        <v>12081549925.307518</v>
      </c>
      <c r="L2954" s="76">
        <v>0</v>
      </c>
      <c r="M2954" s="76">
        <v>165700261117.12973</v>
      </c>
      <c r="N2954" s="76">
        <v>119707252043.60503</v>
      </c>
      <c r="O2954" s="76">
        <v>31355.781044073494</v>
      </c>
      <c r="P2954" s="46">
        <v>627154.14593896666</v>
      </c>
      <c r="Q2954" s="46">
        <v>433134.42001346609</v>
      </c>
      <c r="R2954" s="76">
        <v>960246059043.26855</v>
      </c>
      <c r="S2954" s="56">
        <v>0.49672173564562827</v>
      </c>
      <c r="T2954" s="56">
        <v>0.30072446507263456</v>
      </c>
      <c r="U2954" s="46">
        <v>16.492829407107884</v>
      </c>
      <c r="V2954" s="76">
        <v>5232982483801.8936</v>
      </c>
      <c r="W2954" s="84">
        <v>1650.5420286618976</v>
      </c>
      <c r="X2954" s="82">
        <v>4.423252649586483E-2</v>
      </c>
      <c r="Y2954" s="476">
        <v>2.0000000000000001E-4</v>
      </c>
    </row>
    <row r="2955" spans="1:25" x14ac:dyDescent="0.2">
      <c r="A2955" s="475">
        <v>2951</v>
      </c>
      <c r="B2955" s="56">
        <v>0.4915208452467319</v>
      </c>
      <c r="C2955" s="46">
        <v>4533.3286505990882</v>
      </c>
      <c r="D2955" s="56">
        <v>0.78670184069026572</v>
      </c>
      <c r="E2955" s="56">
        <v>0.49514092834506712</v>
      </c>
      <c r="F2955" s="250">
        <v>2026.65</v>
      </c>
      <c r="G2955" s="76">
        <v>136302733576.96848</v>
      </c>
      <c r="H2955" s="46">
        <v>18769872.111944698</v>
      </c>
      <c r="I2955" s="76">
        <v>381889551415.0296</v>
      </c>
      <c r="J2955" s="56">
        <v>7.0699389832865278E-2</v>
      </c>
      <c r="K2955" s="76">
        <v>44177911716.685402</v>
      </c>
      <c r="L2955" s="76">
        <v>109674695260.63353</v>
      </c>
      <c r="M2955" s="76">
        <v>15867385702.873556</v>
      </c>
      <c r="N2955" s="76">
        <v>59252543725.592453</v>
      </c>
      <c r="O2955" s="76">
        <v>25196.405639549394</v>
      </c>
      <c r="P2955" s="46">
        <v>344316.44413837016</v>
      </c>
      <c r="Q2955" s="46">
        <v>202412.31121741002</v>
      </c>
      <c r="R2955" s="76">
        <v>764479594249.54077</v>
      </c>
      <c r="S2955" s="56">
        <v>0.35976590624346311</v>
      </c>
      <c r="T2955" s="56">
        <v>0.19615854694778309</v>
      </c>
      <c r="U2955" s="46">
        <v>18.919359349371714</v>
      </c>
      <c r="V2955" s="76">
        <v>3041264096679.936</v>
      </c>
      <c r="W2955" s="84">
        <v>959.25227789121925</v>
      </c>
      <c r="X2955" s="82">
        <v>4.0248636376332698E-2</v>
      </c>
      <c r="Y2955" s="476">
        <v>2.0000000000000001E-4</v>
      </c>
    </row>
    <row r="2956" spans="1:25" x14ac:dyDescent="0.2">
      <c r="A2956" s="475">
        <v>2952</v>
      </c>
      <c r="B2956" s="56">
        <v>0.47093498475605045</v>
      </c>
      <c r="C2956" s="46">
        <v>8279.0224929791329</v>
      </c>
      <c r="D2956" s="56">
        <v>0.752764707153042</v>
      </c>
      <c r="E2956" s="56">
        <v>0.59591849126274843</v>
      </c>
      <c r="F2956" s="250">
        <v>2025.43</v>
      </c>
      <c r="G2956" s="76">
        <v>151168532986.62311</v>
      </c>
      <c r="H2956" s="46">
        <v>16888715.267101429</v>
      </c>
      <c r="I2956" s="76">
        <v>423075371368.83734</v>
      </c>
      <c r="J2956" s="56">
        <v>0.33515024554106587</v>
      </c>
      <c r="K2956" s="76">
        <v>10929749261.848167</v>
      </c>
      <c r="L2956" s="76">
        <v>722172628.52265131</v>
      </c>
      <c r="M2956" s="76">
        <v>93279983774.16925</v>
      </c>
      <c r="N2956" s="76">
        <v>64296774320.421837</v>
      </c>
      <c r="O2956" s="76">
        <v>39064.169499593365</v>
      </c>
      <c r="P2956" s="46">
        <v>429110.00178814749</v>
      </c>
      <c r="Q2956" s="46">
        <v>269088.90982242482</v>
      </c>
      <c r="R2956" s="76">
        <v>821153686650.94458</v>
      </c>
      <c r="S2956" s="56">
        <v>0.50726182235944406</v>
      </c>
      <c r="T2956" s="56">
        <v>0.31575740327672686</v>
      </c>
      <c r="U2956" s="46">
        <v>16.45647379313959</v>
      </c>
      <c r="V2956" s="76">
        <v>4633138088032.8105</v>
      </c>
      <c r="W2956" s="84">
        <v>1462.4282524122241</v>
      </c>
      <c r="X2956" s="82">
        <v>4.4685971615108101E-2</v>
      </c>
      <c r="Y2956" s="476">
        <v>2.0000000000000001E-4</v>
      </c>
    </row>
    <row r="2957" spans="1:25" x14ac:dyDescent="0.2">
      <c r="A2957" s="475">
        <v>2953</v>
      </c>
      <c r="B2957" s="56">
        <v>0.53605332381657467</v>
      </c>
      <c r="C2957" s="46">
        <v>1500</v>
      </c>
      <c r="D2957" s="56">
        <v>1.014631233664363</v>
      </c>
      <c r="E2957" s="56">
        <v>0.5319347516311862</v>
      </c>
      <c r="F2957" s="250">
        <v>2023.75</v>
      </c>
      <c r="G2957" s="76">
        <v>248668768042.02856</v>
      </c>
      <c r="H2957" s="46">
        <v>33815994.30401855</v>
      </c>
      <c r="I2957" s="76">
        <v>767926077120.05737</v>
      </c>
      <c r="J2957" s="56">
        <v>0.38187654213849087</v>
      </c>
      <c r="K2957" s="76">
        <v>21205351440.583038</v>
      </c>
      <c r="L2957" s="76">
        <v>0</v>
      </c>
      <c r="M2957" s="76">
        <v>311413253548.66278</v>
      </c>
      <c r="N2957" s="76">
        <v>64890317733.313499</v>
      </c>
      <c r="O2957" s="76">
        <v>25557.593235436219</v>
      </c>
      <c r="P2957" s="46">
        <v>438385.06313189981</v>
      </c>
      <c r="Q2957" s="46">
        <v>269014.55715146946</v>
      </c>
      <c r="R2957" s="76">
        <v>1531485732831.915</v>
      </c>
      <c r="S2957" s="56">
        <v>0.55878106862514132</v>
      </c>
      <c r="T2957" s="56">
        <v>0.31430504260656122</v>
      </c>
      <c r="U2957" s="46">
        <v>16.04946060532021</v>
      </c>
      <c r="V2957" s="76">
        <v>8625745725141.8691</v>
      </c>
      <c r="W2957" s="84">
        <v>2722.9452682578299</v>
      </c>
      <c r="X2957" s="82">
        <v>4.457236099859245E-2</v>
      </c>
      <c r="Y2957" s="476">
        <v>2.0000000000000001E-4</v>
      </c>
    </row>
    <row r="2958" spans="1:25" x14ac:dyDescent="0.2">
      <c r="A2958" s="475">
        <v>2954</v>
      </c>
      <c r="B2958" s="56">
        <v>0.504322956860494</v>
      </c>
      <c r="C2958" s="46">
        <v>1990.8654602883657</v>
      </c>
      <c r="D2958" s="56">
        <v>1.0348592233359801</v>
      </c>
      <c r="E2958" s="56">
        <v>0.60401254435482488</v>
      </c>
      <c r="F2958" s="250">
        <v>2024.68</v>
      </c>
      <c r="G2958" s="76">
        <v>366063384738.14435</v>
      </c>
      <c r="H2958" s="46">
        <v>35308660.8666723</v>
      </c>
      <c r="I2958" s="76">
        <v>795550846764.02356</v>
      </c>
      <c r="J2958" s="56">
        <v>0.42911090739959057</v>
      </c>
      <c r="K2958" s="76">
        <v>41852576005.349815</v>
      </c>
      <c r="L2958" s="76">
        <v>8182571812.4228449</v>
      </c>
      <c r="M2958" s="76">
        <v>233120125198.8161</v>
      </c>
      <c r="N2958" s="76">
        <v>30046734007.90897</v>
      </c>
      <c r="O2958" s="76">
        <v>23756.038353507411</v>
      </c>
      <c r="P2958" s="46">
        <v>261747.03109151567</v>
      </c>
      <c r="Q2958" s="46">
        <v>135371.70801762253</v>
      </c>
      <c r="R2958" s="76">
        <v>1484078379949.2319</v>
      </c>
      <c r="S2958" s="56">
        <v>0.5796989416404047</v>
      </c>
      <c r="T2958" s="56">
        <v>0.42465328368732741</v>
      </c>
      <c r="U2958" s="46">
        <v>16.395794270139042</v>
      </c>
      <c r="V2958" s="76">
        <v>11377833954138.836</v>
      </c>
      <c r="W2958" s="84">
        <v>3592.1984987916944</v>
      </c>
      <c r="X2958" s="82">
        <v>4.4254697560107893E-2</v>
      </c>
      <c r="Y2958" s="476">
        <v>2.0000000000000001E-4</v>
      </c>
    </row>
    <row r="2959" spans="1:25" x14ac:dyDescent="0.2">
      <c r="A2959" s="475">
        <v>2955</v>
      </c>
      <c r="B2959" s="56">
        <v>0.66830046326966974</v>
      </c>
      <c r="C2959" s="46">
        <v>8683.1279941405846</v>
      </c>
      <c r="D2959" s="56">
        <v>0.99431397784041753</v>
      </c>
      <c r="E2959" s="56">
        <v>0.44140138250408134</v>
      </c>
      <c r="F2959" s="250">
        <v>2025.51</v>
      </c>
      <c r="G2959" s="76">
        <v>134546575273.80804</v>
      </c>
      <c r="H2959" s="46">
        <v>19944917.890013732</v>
      </c>
      <c r="I2959" s="76">
        <v>502036142966.72821</v>
      </c>
      <c r="J2959" s="56">
        <v>0.2909868962251555</v>
      </c>
      <c r="K2959" s="76">
        <v>34194654547.069542</v>
      </c>
      <c r="L2959" s="76">
        <v>43447927511.924232</v>
      </c>
      <c r="M2959" s="76">
        <v>107379513571.39732</v>
      </c>
      <c r="N2959" s="76">
        <v>3500765079.6279092</v>
      </c>
      <c r="O2959" s="76">
        <v>22747.253007516319</v>
      </c>
      <c r="P2959" s="46">
        <v>73009.330720094324</v>
      </c>
      <c r="Q2959" s="46">
        <v>12815.582680023585</v>
      </c>
      <c r="R2959" s="76">
        <v>860778530589.67651</v>
      </c>
      <c r="S2959" s="56">
        <v>0.48932239082746343</v>
      </c>
      <c r="T2959" s="56">
        <v>0.27742315073367863</v>
      </c>
      <c r="U2959" s="46">
        <v>16.162549373775946</v>
      </c>
      <c r="V2959" s="76">
        <v>4190124030341.1826</v>
      </c>
      <c r="W2959" s="84">
        <v>1321.9921329585864</v>
      </c>
      <c r="X2959" s="82">
        <v>4.6346923661593604E-2</v>
      </c>
      <c r="Y2959" s="476">
        <v>2.0000000000000001E-4</v>
      </c>
    </row>
    <row r="2960" spans="1:25" x14ac:dyDescent="0.2">
      <c r="A2960" s="475">
        <v>2956</v>
      </c>
      <c r="B2960" s="56">
        <v>0.49259663008188287</v>
      </c>
      <c r="C2960" s="46">
        <v>3229.4248877732098</v>
      </c>
      <c r="D2960" s="56">
        <v>0.69458611843612617</v>
      </c>
      <c r="E2960" s="56">
        <v>0.35501553725003893</v>
      </c>
      <c r="F2960" s="250">
        <v>2026.84</v>
      </c>
      <c r="G2960" s="76">
        <v>112789801330.5979</v>
      </c>
      <c r="H2960" s="46">
        <v>15495585.888085257</v>
      </c>
      <c r="I2960" s="76">
        <v>309664496277.04437</v>
      </c>
      <c r="J2960" s="56">
        <v>0.12371321327876561</v>
      </c>
      <c r="K2960" s="76">
        <v>33600054096.87706</v>
      </c>
      <c r="L2960" s="76">
        <v>114373846206.37935</v>
      </c>
      <c r="M2960" s="76">
        <v>6920282242.1980619</v>
      </c>
      <c r="N2960" s="76">
        <v>38657098599.242348</v>
      </c>
      <c r="O2960" s="76">
        <v>32320.719040892887</v>
      </c>
      <c r="P2960" s="46">
        <v>271213.78326639166</v>
      </c>
      <c r="Q2960" s="46">
        <v>149270.2963305687</v>
      </c>
      <c r="R2960" s="76">
        <v>639193021950.1239</v>
      </c>
      <c r="S2960" s="56">
        <v>0.43381714391622511</v>
      </c>
      <c r="T2960" s="56">
        <v>0.22466312998555335</v>
      </c>
      <c r="U2960" s="46">
        <v>17.343510582904802</v>
      </c>
      <c r="V2960" s="76">
        <v>2691335394450.9248</v>
      </c>
      <c r="W2960" s="84">
        <v>848.91132957545699</v>
      </c>
      <c r="X2960" s="82">
        <v>4.296697873261119E-2</v>
      </c>
      <c r="Y2960" s="476">
        <v>2.0000000000000001E-4</v>
      </c>
    </row>
    <row r="2961" spans="1:25" x14ac:dyDescent="0.2">
      <c r="A2961" s="475">
        <v>2957</v>
      </c>
      <c r="B2961" s="56">
        <v>0.66776815880134732</v>
      </c>
      <c r="C2961" s="46">
        <v>6661.9552845301787</v>
      </c>
      <c r="D2961" s="56">
        <v>0.75088231644811887</v>
      </c>
      <c r="E2961" s="56">
        <v>0.44685314482571137</v>
      </c>
      <c r="F2961" s="250">
        <v>2028</v>
      </c>
      <c r="G2961" s="76">
        <v>37141903696.927429</v>
      </c>
      <c r="H2961" s="46">
        <v>17996733.652129274</v>
      </c>
      <c r="I2961" s="76">
        <v>550691471661.13696</v>
      </c>
      <c r="J2961" s="56">
        <v>0.42689490583275769</v>
      </c>
      <c r="K2961" s="76">
        <v>65584109929.641365</v>
      </c>
      <c r="L2961" s="76">
        <v>79014863452.743591</v>
      </c>
      <c r="M2961" s="76">
        <v>0</v>
      </c>
      <c r="N2961" s="76">
        <v>69517098405.256805</v>
      </c>
      <c r="O2961" s="76">
        <v>26134.212481944764</v>
      </c>
      <c r="P2961" s="46">
        <v>422891.25903770851</v>
      </c>
      <c r="Q2961" s="46">
        <v>264263.4615719234</v>
      </c>
      <c r="R2961" s="76">
        <v>764807543448.77881</v>
      </c>
      <c r="S2961" s="56">
        <v>0.4513344745331056</v>
      </c>
      <c r="T2961" s="56">
        <v>0.35535826502173634</v>
      </c>
      <c r="U2961" s="46">
        <v>13.48477454549014</v>
      </c>
      <c r="V2961" s="76">
        <v>4132417137186.0151</v>
      </c>
      <c r="W2961" s="84">
        <v>1303.1050313415496</v>
      </c>
      <c r="X2961" s="82">
        <v>5.3311710962663877E-2</v>
      </c>
      <c r="Y2961" s="476">
        <v>2.0000000000000001E-4</v>
      </c>
    </row>
    <row r="2962" spans="1:25" x14ac:dyDescent="0.2">
      <c r="A2962" s="475">
        <v>2958</v>
      </c>
      <c r="B2962" s="56">
        <v>0.4457374774708443</v>
      </c>
      <c r="C2962" s="46">
        <v>5784.9241731270095</v>
      </c>
      <c r="D2962" s="56">
        <v>0.8852533968353391</v>
      </c>
      <c r="E2962" s="56">
        <v>0.47294632127048186</v>
      </c>
      <c r="F2962" s="250">
        <v>2024.81</v>
      </c>
      <c r="G2962" s="76">
        <v>174079069022.16061</v>
      </c>
      <c r="H2962" s="46">
        <v>24045876.478652049</v>
      </c>
      <c r="I2962" s="76">
        <v>568871507895.69666</v>
      </c>
      <c r="J2962" s="56">
        <v>0.33975745300366866</v>
      </c>
      <c r="K2962" s="76">
        <v>10423242084.047533</v>
      </c>
      <c r="L2962" s="76">
        <v>0</v>
      </c>
      <c r="M2962" s="76">
        <v>264902337563.9711</v>
      </c>
      <c r="N2962" s="76">
        <v>45894057498.218056</v>
      </c>
      <c r="O2962" s="76">
        <v>15928.955032910555</v>
      </c>
      <c r="P2962" s="46">
        <v>327972.76341313164</v>
      </c>
      <c r="Q2962" s="46">
        <v>187621.04355846319</v>
      </c>
      <c r="R2962" s="76">
        <v>1302247177117.3447</v>
      </c>
      <c r="S2962" s="56">
        <v>0.57547544599864486</v>
      </c>
      <c r="T2962" s="56">
        <v>0.25626355924646083</v>
      </c>
      <c r="U2962" s="46">
        <v>16.085918813845083</v>
      </c>
      <c r="V2962" s="76">
        <v>5875621512755.1699</v>
      </c>
      <c r="W2962" s="84">
        <v>1853.9919427427719</v>
      </c>
      <c r="X2962" s="82">
        <v>4.5696625900831601E-2</v>
      </c>
      <c r="Y2962" s="476">
        <v>2.0000000000000001E-4</v>
      </c>
    </row>
    <row r="2963" spans="1:25" x14ac:dyDescent="0.2">
      <c r="A2963" s="475">
        <v>2959</v>
      </c>
      <c r="B2963" s="56">
        <v>0.43498043779294865</v>
      </c>
      <c r="C2963" s="46">
        <v>2763.7935448072267</v>
      </c>
      <c r="D2963" s="56">
        <v>0.46921518268877105</v>
      </c>
      <c r="E2963" s="56">
        <v>0.47120542165835438</v>
      </c>
      <c r="F2963" s="250">
        <v>2024.29</v>
      </c>
      <c r="G2963" s="76">
        <v>238783670389.26974</v>
      </c>
      <c r="H2963" s="46">
        <v>9266312.9350160304</v>
      </c>
      <c r="I2963" s="76">
        <v>336739971605.39697</v>
      </c>
      <c r="J2963" s="56">
        <v>0.4349804377929487</v>
      </c>
      <c r="K2963" s="76">
        <v>7460767518.3798084</v>
      </c>
      <c r="L2963" s="76">
        <v>0</v>
      </c>
      <c r="M2963" s="76">
        <v>164438155365.84308</v>
      </c>
      <c r="N2963" s="76">
        <v>52583809626.43914</v>
      </c>
      <c r="O2963" s="76">
        <v>30051.000152967776</v>
      </c>
      <c r="P2963" s="46">
        <v>398906.99004674028</v>
      </c>
      <c r="Q2963" s="46">
        <v>220520.16610920843</v>
      </c>
      <c r="R2963" s="76">
        <v>778077059051.39258</v>
      </c>
      <c r="S2963" s="56">
        <v>0.60356624763963262</v>
      </c>
      <c r="T2963" s="56">
        <v>0.47222120386425792</v>
      </c>
      <c r="U2963" s="46">
        <v>16.863645914175386</v>
      </c>
      <c r="V2963" s="76">
        <v>6898677072659.6104</v>
      </c>
      <c r="W2963" s="84">
        <v>2177.2408845457312</v>
      </c>
      <c r="X2963" s="82">
        <v>4.2778298672343194E-2</v>
      </c>
      <c r="Y2963" s="476">
        <v>2.0000000000000001E-4</v>
      </c>
    </row>
    <row r="2964" spans="1:25" x14ac:dyDescent="0.2">
      <c r="A2964" s="475">
        <v>2960</v>
      </c>
      <c r="B2964" s="56">
        <v>0.56096873067876418</v>
      </c>
      <c r="C2964" s="46">
        <v>7045.765427675371</v>
      </c>
      <c r="D2964" s="56">
        <v>0.63652043887119014</v>
      </c>
      <c r="E2964" s="56">
        <v>0.38905548486087971</v>
      </c>
      <c r="F2964" s="250">
        <v>2025.34</v>
      </c>
      <c r="G2964" s="76">
        <v>153384248864.69443</v>
      </c>
      <c r="H2964" s="46">
        <v>13099463.424971301</v>
      </c>
      <c r="I2964" s="76">
        <v>350983227770.20538</v>
      </c>
      <c r="J2964" s="56">
        <v>0.29182333556345263</v>
      </c>
      <c r="K2964" s="76">
        <v>14261974562.411572</v>
      </c>
      <c r="L2964" s="76">
        <v>37104248891.4198</v>
      </c>
      <c r="M2964" s="76">
        <v>100685347550.56671</v>
      </c>
      <c r="N2964" s="76">
        <v>54748837490.232841</v>
      </c>
      <c r="O2964" s="76">
        <v>26631.341222243238</v>
      </c>
      <c r="P2964" s="46">
        <v>338693.64956549706</v>
      </c>
      <c r="Q2964" s="46">
        <v>201899.7476336309</v>
      </c>
      <c r="R2964" s="76">
        <v>701664551392.40649</v>
      </c>
      <c r="S2964" s="56">
        <v>0.49073780533200889</v>
      </c>
      <c r="T2964" s="56">
        <v>0.3418009669924903</v>
      </c>
      <c r="U2964" s="46">
        <v>16.776252225386241</v>
      </c>
      <c r="V2964" s="76">
        <v>4419083957011.2256</v>
      </c>
      <c r="W2964" s="84">
        <v>1395.5891385951252</v>
      </c>
      <c r="X2964" s="82">
        <v>4.360363961389236E-2</v>
      </c>
      <c r="Y2964" s="476">
        <v>2.0000000000000001E-4</v>
      </c>
    </row>
    <row r="2965" spans="1:25" x14ac:dyDescent="0.2">
      <c r="A2965" s="475">
        <v>2961</v>
      </c>
      <c r="B2965" s="56">
        <v>0.38973896524750062</v>
      </c>
      <c r="C2965" s="46">
        <v>1500</v>
      </c>
      <c r="D2965" s="56">
        <v>0.93456149353333318</v>
      </c>
      <c r="E2965" s="56">
        <v>0.37017010056099153</v>
      </c>
      <c r="F2965" s="250">
        <v>2026.61</v>
      </c>
      <c r="G2965" s="76">
        <v>101613737772.03398</v>
      </c>
      <c r="H2965" s="46">
        <v>28691249.170707323</v>
      </c>
      <c r="I2965" s="76">
        <v>676497802616.33716</v>
      </c>
      <c r="J2965" s="56">
        <v>0.38973896524750062</v>
      </c>
      <c r="K2965" s="76">
        <v>26804254995.64616</v>
      </c>
      <c r="L2965" s="76">
        <v>29128856321.700562</v>
      </c>
      <c r="M2965" s="76">
        <v>27582672605.40966</v>
      </c>
      <c r="N2965" s="76">
        <v>38166954122.831284</v>
      </c>
      <c r="O2965" s="76">
        <v>36709.854378304299</v>
      </c>
      <c r="P2965" s="46">
        <v>299154.41067171132</v>
      </c>
      <c r="Q2965" s="46">
        <v>164901.39734329228</v>
      </c>
      <c r="R2965" s="76">
        <v>963788081996.02771</v>
      </c>
      <c r="S2965" s="56">
        <v>0.47916726575053914</v>
      </c>
      <c r="T2965" s="56">
        <v>0.31715957312435472</v>
      </c>
      <c r="U2965" s="46">
        <v>14.872959125203581</v>
      </c>
      <c r="V2965" s="76">
        <v>5143441379694.835</v>
      </c>
      <c r="W2965" s="84">
        <v>1620.7972424581719</v>
      </c>
      <c r="X2965" s="82">
        <v>4.7872294432539354E-2</v>
      </c>
      <c r="Y2965" s="476">
        <v>2.0000000000000001E-4</v>
      </c>
    </row>
    <row r="2966" spans="1:25" x14ac:dyDescent="0.2">
      <c r="A2966" s="475">
        <v>2962</v>
      </c>
      <c r="B2966" s="56">
        <v>0.58457855073190623</v>
      </c>
      <c r="C2966" s="46">
        <v>9157.4895912225074</v>
      </c>
      <c r="D2966" s="56">
        <v>0.2</v>
      </c>
      <c r="E2966" s="56">
        <v>0.22951134333245329</v>
      </c>
      <c r="F2966" s="250">
        <v>2024.17</v>
      </c>
      <c r="G2966" s="76">
        <v>166758532777.38672</v>
      </c>
      <c r="H2966" s="46">
        <v>3404614.4672426856</v>
      </c>
      <c r="I2966" s="76">
        <v>169812877206.02609</v>
      </c>
      <c r="J2966" s="56">
        <v>0.53930782628277663</v>
      </c>
      <c r="K2966" s="76">
        <v>6053410829.6175957</v>
      </c>
      <c r="L2966" s="76">
        <v>0</v>
      </c>
      <c r="M2966" s="76">
        <v>154504836789.89752</v>
      </c>
      <c r="N2966" s="76">
        <v>56440893647.529221</v>
      </c>
      <c r="O2966" s="76">
        <v>14251.735832315815</v>
      </c>
      <c r="P2966" s="46">
        <v>388330.19465348462</v>
      </c>
      <c r="Q2966" s="46">
        <v>208268.0826153573</v>
      </c>
      <c r="R2966" s="76">
        <v>564870878807.57471</v>
      </c>
      <c r="S2966" s="56">
        <v>0.66428821817818606</v>
      </c>
      <c r="T2966" s="56">
        <v>0.45565665615604406</v>
      </c>
      <c r="U2966" s="46">
        <v>16.844432768546241</v>
      </c>
      <c r="V2966" s="76">
        <v>4794032972714.332</v>
      </c>
      <c r="W2966" s="84">
        <v>1513.0318519639</v>
      </c>
      <c r="X2966" s="82">
        <v>4.3135421179123203E-2</v>
      </c>
      <c r="Y2966" s="476">
        <v>2.0000000000000001E-4</v>
      </c>
    </row>
    <row r="2967" spans="1:25" x14ac:dyDescent="0.2">
      <c r="A2967" s="475">
        <v>2963</v>
      </c>
      <c r="B2967" s="56">
        <v>0.37412275740273615</v>
      </c>
      <c r="C2967" s="46">
        <v>7684.9792880625064</v>
      </c>
      <c r="D2967" s="56">
        <v>0.4357733968581568</v>
      </c>
      <c r="E2967" s="56">
        <v>0.55924168602139668</v>
      </c>
      <c r="F2967" s="250">
        <v>2024.96</v>
      </c>
      <c r="G2967" s="76">
        <v>95314782104.069778</v>
      </c>
      <c r="H2967" s="46">
        <v>7984345.7697826922</v>
      </c>
      <c r="I2967" s="76">
        <v>263977063909.52277</v>
      </c>
      <c r="J2967" s="56">
        <v>0.37412275740273615</v>
      </c>
      <c r="K2967" s="76">
        <v>4628135635.712225</v>
      </c>
      <c r="L2967" s="76">
        <v>0</v>
      </c>
      <c r="M2967" s="76">
        <v>108373262100.38185</v>
      </c>
      <c r="N2967" s="76">
        <v>26596996818.998825</v>
      </c>
      <c r="O2967" s="76">
        <v>39159.540119423844</v>
      </c>
      <c r="P2967" s="46">
        <v>209778.40148386531</v>
      </c>
      <c r="Q2967" s="46">
        <v>109172.43518446773</v>
      </c>
      <c r="R2967" s="76">
        <v>528653304531.8855</v>
      </c>
      <c r="S2967" s="56">
        <v>0.55583758196090471</v>
      </c>
      <c r="T2967" s="56">
        <v>0.32817978604736436</v>
      </c>
      <c r="U2967" s="46">
        <v>16.247076756015989</v>
      </c>
      <c r="V2967" s="76">
        <v>3143987536641.48</v>
      </c>
      <c r="W2967" s="84">
        <v>992.1493561565859</v>
      </c>
      <c r="X2967" s="82">
        <v>4.4578990728987487E-2</v>
      </c>
      <c r="Y2967" s="476">
        <v>2.0000000000000001E-4</v>
      </c>
    </row>
    <row r="2968" spans="1:25" x14ac:dyDescent="0.2">
      <c r="A2968" s="475">
        <v>2964</v>
      </c>
      <c r="B2968" s="56">
        <v>0.55083792504460893</v>
      </c>
      <c r="C2968" s="46">
        <v>3935.6550535719443</v>
      </c>
      <c r="D2968" s="56">
        <v>0.53456534099744557</v>
      </c>
      <c r="E2968" s="56">
        <v>0.29998125581896706</v>
      </c>
      <c r="F2968" s="250">
        <v>2024.8</v>
      </c>
      <c r="G2968" s="76">
        <v>175875738850.44485</v>
      </c>
      <c r="H2968" s="46">
        <v>10425377.771807611</v>
      </c>
      <c r="I2968" s="76">
        <v>309155588247.67224</v>
      </c>
      <c r="J2968" s="56">
        <v>0.46445496900558381</v>
      </c>
      <c r="K2968" s="76">
        <v>27579390979.305367</v>
      </c>
      <c r="L2968" s="76">
        <v>50023519663.879211</v>
      </c>
      <c r="M2968" s="76">
        <v>102146889421.22554</v>
      </c>
      <c r="N2968" s="76">
        <v>21038897704.141182</v>
      </c>
      <c r="O2968" s="76">
        <v>19875.426746521211</v>
      </c>
      <c r="P2968" s="46">
        <v>202676.61968948814</v>
      </c>
      <c r="Q2968" s="46">
        <v>102042.8625544761</v>
      </c>
      <c r="R2968" s="76">
        <v>744771584702.76953</v>
      </c>
      <c r="S2968" s="56">
        <v>0.63543831843106302</v>
      </c>
      <c r="T2968" s="56">
        <v>0.4156860770360789</v>
      </c>
      <c r="U2968" s="46">
        <v>16.264570834751563</v>
      </c>
      <c r="V2968" s="76">
        <v>5589162248136.1836</v>
      </c>
      <c r="W2968" s="84">
        <v>1762.9236759807031</v>
      </c>
      <c r="X2968" s="82">
        <v>4.456552115725778E-2</v>
      </c>
      <c r="Y2968" s="476">
        <v>2.0000000000000001E-4</v>
      </c>
    </row>
    <row r="2969" spans="1:25" x14ac:dyDescent="0.2">
      <c r="A2969" s="475">
        <v>2965</v>
      </c>
      <c r="B2969" s="56">
        <v>0.51155321476490334</v>
      </c>
      <c r="C2969" s="46">
        <v>6611.308603065876</v>
      </c>
      <c r="D2969" s="56">
        <v>0.78091315091203262</v>
      </c>
      <c r="E2969" s="56">
        <v>0.65044810172010858</v>
      </c>
      <c r="F2969" s="250">
        <v>2025.14</v>
      </c>
      <c r="G2969" s="76">
        <v>148875431554.27151</v>
      </c>
      <c r="H2969" s="46">
        <v>19346542.787945345</v>
      </c>
      <c r="I2969" s="76">
        <v>489953753240.69165</v>
      </c>
      <c r="J2969" s="56">
        <v>0.29941260209460607</v>
      </c>
      <c r="K2969" s="76">
        <v>12918369538.157475</v>
      </c>
      <c r="L2969" s="76">
        <v>7125555400.1307611</v>
      </c>
      <c r="M2969" s="76">
        <v>97104707692.637665</v>
      </c>
      <c r="N2969" s="76">
        <v>101922938346.80515</v>
      </c>
      <c r="O2969" s="76">
        <v>34768.492086083163</v>
      </c>
      <c r="P2969" s="46">
        <v>565862.79345842195</v>
      </c>
      <c r="Q2969" s="46">
        <v>377034.49789015157</v>
      </c>
      <c r="R2969" s="76">
        <v>862406355570.57666</v>
      </c>
      <c r="S2969" s="56">
        <v>0.44180325844643004</v>
      </c>
      <c r="T2969" s="56">
        <v>0.30269908135363266</v>
      </c>
      <c r="U2969" s="46">
        <v>16.338569956131892</v>
      </c>
      <c r="V2969" s="76">
        <v>4682628925629.6709</v>
      </c>
      <c r="W2969" s="84">
        <v>1477.4236343937657</v>
      </c>
      <c r="X2969" s="82">
        <v>4.5013745390464655E-2</v>
      </c>
      <c r="Y2969" s="476">
        <v>2.0000000000000001E-4</v>
      </c>
    </row>
    <row r="2970" spans="1:25" x14ac:dyDescent="0.2">
      <c r="A2970" s="475">
        <v>2966</v>
      </c>
      <c r="B2970" s="56">
        <v>0.59272804413757629</v>
      </c>
      <c r="C2970" s="46">
        <v>6946.9895977388915</v>
      </c>
      <c r="D2970" s="56">
        <v>0.43026535849181413</v>
      </c>
      <c r="E2970" s="56">
        <v>0.23562846035317644</v>
      </c>
      <c r="F2970" s="250">
        <v>2025.07</v>
      </c>
      <c r="G2970" s="76">
        <v>136901353789.58588</v>
      </c>
      <c r="H2970" s="46">
        <v>8025367.2146720048</v>
      </c>
      <c r="I2970" s="76">
        <v>352547993397.24963</v>
      </c>
      <c r="J2970" s="56">
        <v>0.54042046443118541</v>
      </c>
      <c r="K2970" s="76">
        <v>9596071430.6748333</v>
      </c>
      <c r="L2970" s="76">
        <v>8543225080.8745718</v>
      </c>
      <c r="M2970" s="76">
        <v>132031828655.55644</v>
      </c>
      <c r="N2970" s="76">
        <v>107353503807.99799</v>
      </c>
      <c r="O2970" s="76">
        <v>35160.143417682099</v>
      </c>
      <c r="P2970" s="46">
        <v>579367.08322660823</v>
      </c>
      <c r="Q2970" s="46">
        <v>400952.31925846147</v>
      </c>
      <c r="R2970" s="76">
        <v>811146362505.85693</v>
      </c>
      <c r="S2970" s="56">
        <v>0.60378240661823135</v>
      </c>
      <c r="T2970" s="56">
        <v>0.38475719070593123</v>
      </c>
      <c r="U2970" s="46">
        <v>15.579898043426356</v>
      </c>
      <c r="V2970" s="76">
        <v>5406335423612.0039</v>
      </c>
      <c r="W2970" s="84">
        <v>1705.4261556782217</v>
      </c>
      <c r="X2970" s="82">
        <v>4.6489393119400174E-2</v>
      </c>
      <c r="Y2970" s="476">
        <v>2.0000000000000001E-4</v>
      </c>
    </row>
    <row r="2971" spans="1:25" x14ac:dyDescent="0.2">
      <c r="A2971" s="475">
        <v>2967</v>
      </c>
      <c r="B2971" s="56">
        <v>0.60309159199872375</v>
      </c>
      <c r="C2971" s="46">
        <v>5796.141449365311</v>
      </c>
      <c r="D2971" s="56">
        <v>0.88177960615686135</v>
      </c>
      <c r="E2971" s="56">
        <v>0.40652117280749922</v>
      </c>
      <c r="F2971" s="250">
        <v>2024.55</v>
      </c>
      <c r="G2971" s="76">
        <v>330223173632.32202</v>
      </c>
      <c r="H2971" s="46">
        <v>22546126.286582243</v>
      </c>
      <c r="I2971" s="76">
        <v>610359059848.25623</v>
      </c>
      <c r="J2971" s="56">
        <v>0.40964621555137204</v>
      </c>
      <c r="K2971" s="76">
        <v>11817717970.860912</v>
      </c>
      <c r="L2971" s="76">
        <v>0</v>
      </c>
      <c r="M2971" s="76">
        <v>208027158624.72662</v>
      </c>
      <c r="N2971" s="76">
        <v>30206556806.8979</v>
      </c>
      <c r="O2971" s="76">
        <v>37642.563479905832</v>
      </c>
      <c r="P2971" s="46">
        <v>240246.15900444303</v>
      </c>
      <c r="Q2971" s="46">
        <v>122691.17073747465</v>
      </c>
      <c r="R2971" s="76">
        <v>1220101908773.3081</v>
      </c>
      <c r="S2971" s="56">
        <v>0.58852345493806824</v>
      </c>
      <c r="T2971" s="56">
        <v>0.43737533584889104</v>
      </c>
      <c r="U2971" s="46">
        <v>16.675765020756121</v>
      </c>
      <c r="V2971" s="76">
        <v>9706932448444.4727</v>
      </c>
      <c r="W2971" s="84">
        <v>3065.6725555443918</v>
      </c>
      <c r="X2971" s="82">
        <v>4.3982501948384739E-2</v>
      </c>
      <c r="Y2971" s="476">
        <v>2.0000000000000001E-4</v>
      </c>
    </row>
    <row r="2972" spans="1:25" x14ac:dyDescent="0.2">
      <c r="A2972" s="475">
        <v>2968</v>
      </c>
      <c r="B2972" s="56">
        <v>0.46193022969050956</v>
      </c>
      <c r="C2972" s="46">
        <v>3606.9525923596648</v>
      </c>
      <c r="D2972" s="56">
        <v>0.33794990670837055</v>
      </c>
      <c r="E2972" s="56">
        <v>0.25880132485006146</v>
      </c>
      <c r="F2972" s="250">
        <v>2026.85</v>
      </c>
      <c r="G2972" s="76">
        <v>40658526930.297371</v>
      </c>
      <c r="H2972" s="46">
        <v>5615920.3675728971</v>
      </c>
      <c r="I2972" s="76">
        <v>223634543818.29651</v>
      </c>
      <c r="J2972" s="56">
        <v>0.46193022969050956</v>
      </c>
      <c r="K2972" s="76">
        <v>14872169682.770042</v>
      </c>
      <c r="L2972" s="76">
        <v>21347432460.841999</v>
      </c>
      <c r="M2972" s="76">
        <v>5400003476.1805201</v>
      </c>
      <c r="N2972" s="76">
        <v>14178075487.700026</v>
      </c>
      <c r="O2972" s="76">
        <v>30642.943135517398</v>
      </c>
      <c r="P2972" s="46">
        <v>163258.98246153339</v>
      </c>
      <c r="Q2972" s="46">
        <v>61889.848377151473</v>
      </c>
      <c r="R2972" s="76">
        <v>355783740633.74957</v>
      </c>
      <c r="S2972" s="56">
        <v>0.55515978616022954</v>
      </c>
      <c r="T2972" s="56">
        <v>0.34961055676147551</v>
      </c>
      <c r="U2972" s="46">
        <v>14.754909679475954</v>
      </c>
      <c r="V2972" s="76">
        <v>2141334362705.0825</v>
      </c>
      <c r="W2972" s="84">
        <v>675.90761475236854</v>
      </c>
      <c r="X2972" s="82">
        <v>4.6892834268403634E-2</v>
      </c>
      <c r="Y2972" s="476">
        <v>2.0000000000000001E-4</v>
      </c>
    </row>
    <row r="2973" spans="1:25" x14ac:dyDescent="0.2">
      <c r="A2973" s="475">
        <v>2969</v>
      </c>
      <c r="B2973" s="56">
        <v>0.29357307502141772</v>
      </c>
      <c r="C2973" s="46">
        <v>4730.4947669703042</v>
      </c>
      <c r="D2973" s="56">
        <v>0.89022018853722218</v>
      </c>
      <c r="E2973" s="56">
        <v>0.226758005316059</v>
      </c>
      <c r="F2973" s="250">
        <v>2026.71</v>
      </c>
      <c r="G2973" s="76">
        <v>136245989285.36107</v>
      </c>
      <c r="H2973" s="46">
        <v>23918817.729127567</v>
      </c>
      <c r="I2973" s="76">
        <v>483893310484.31335</v>
      </c>
      <c r="J2973" s="56">
        <v>0.18572894169849574</v>
      </c>
      <c r="K2973" s="76">
        <v>14860004504.992638</v>
      </c>
      <c r="L2973" s="76">
        <v>94889198159.104263</v>
      </c>
      <c r="M2973" s="76">
        <v>30504243983.222675</v>
      </c>
      <c r="N2973" s="76">
        <v>33551849450.295715</v>
      </c>
      <c r="O2973" s="76">
        <v>30496.815466706543</v>
      </c>
      <c r="P2973" s="46">
        <v>248703.67715360806</v>
      </c>
      <c r="Q2973" s="46">
        <v>128665.91067118639</v>
      </c>
      <c r="R2973" s="76">
        <v>847521265279.5</v>
      </c>
      <c r="S2973" s="56">
        <v>0.42324814631521901</v>
      </c>
      <c r="T2973" s="56">
        <v>0.24208110000380789</v>
      </c>
      <c r="U2973" s="46">
        <v>16.855043887300347</v>
      </c>
      <c r="V2973" s="76">
        <v>3724287231277.1196</v>
      </c>
      <c r="W2973" s="84">
        <v>1176.0631235595217</v>
      </c>
      <c r="X2973" s="82">
        <v>4.4216192419611791E-2</v>
      </c>
      <c r="Y2973" s="476">
        <v>2.0000000000000001E-4</v>
      </c>
    </row>
    <row r="2974" spans="1:25" x14ac:dyDescent="0.2">
      <c r="A2974" s="475">
        <v>2970</v>
      </c>
      <c r="B2974" s="56">
        <v>0.43382001283170379</v>
      </c>
      <c r="C2974" s="46">
        <v>7853.5907051662261</v>
      </c>
      <c r="D2974" s="56">
        <v>0.79297742574008523</v>
      </c>
      <c r="E2974" s="56">
        <v>0.24150683410558391</v>
      </c>
      <c r="F2974" s="250">
        <v>2023.75</v>
      </c>
      <c r="G2974" s="76">
        <v>535515135109.69214</v>
      </c>
      <c r="H2974" s="46">
        <v>19422879.839263048</v>
      </c>
      <c r="I2974" s="76">
        <v>628634210608.18933</v>
      </c>
      <c r="J2974" s="56">
        <v>0.36147594267615757</v>
      </c>
      <c r="K2974" s="76">
        <v>19394636728.283852</v>
      </c>
      <c r="L2974" s="76">
        <v>0</v>
      </c>
      <c r="M2974" s="76">
        <v>618058300622.27344</v>
      </c>
      <c r="N2974" s="76">
        <v>80895130487.299835</v>
      </c>
      <c r="O2974" s="76">
        <v>31842.061462953556</v>
      </c>
      <c r="P2974" s="46">
        <v>406504.44619877753</v>
      </c>
      <c r="Q2974" s="46">
        <v>250270.65971100013</v>
      </c>
      <c r="R2974" s="76">
        <v>1939367223077.9407</v>
      </c>
      <c r="S2974" s="56">
        <v>0.63166012278981998</v>
      </c>
      <c r="T2974" s="56">
        <v>0.37706976372053769</v>
      </c>
      <c r="U2974" s="46">
        <v>17.354773379076935</v>
      </c>
      <c r="V2974" s="76">
        <v>13877752626268.336</v>
      </c>
      <c r="W2974" s="84">
        <v>4378.0581620185376</v>
      </c>
      <c r="X2974" s="82">
        <v>4.223083648645836E-2</v>
      </c>
      <c r="Y2974" s="476">
        <v>2.0000000000000001E-4</v>
      </c>
    </row>
    <row r="2975" spans="1:25" x14ac:dyDescent="0.2">
      <c r="A2975" s="475">
        <v>2971</v>
      </c>
      <c r="B2975" s="56">
        <v>0.44889463916183403</v>
      </c>
      <c r="C2975" s="46">
        <v>8088.6413634742885</v>
      </c>
      <c r="D2975" s="56">
        <v>0.61357426639353196</v>
      </c>
      <c r="E2975" s="56">
        <v>0.40485132101494531</v>
      </c>
      <c r="F2975" s="250">
        <v>2025.9</v>
      </c>
      <c r="G2975" s="76">
        <v>102909182960.86465</v>
      </c>
      <c r="H2975" s="46">
        <v>12150029.640086539</v>
      </c>
      <c r="I2975" s="76">
        <v>357198387053.19904</v>
      </c>
      <c r="J2975" s="56">
        <v>0.32450939610451546</v>
      </c>
      <c r="K2975" s="76">
        <v>28614896710.184166</v>
      </c>
      <c r="L2975" s="76">
        <v>71045634941.765274</v>
      </c>
      <c r="M2975" s="76">
        <v>51192590451.309807</v>
      </c>
      <c r="N2975" s="76">
        <v>52844183776.634521</v>
      </c>
      <c r="O2975" s="76">
        <v>17728.579717161876</v>
      </c>
      <c r="P2975" s="46">
        <v>318766.30954281578</v>
      </c>
      <c r="Q2975" s="46">
        <v>187167.98596195091</v>
      </c>
      <c r="R2975" s="76">
        <v>643539544300.953</v>
      </c>
      <c r="S2975" s="56">
        <v>0.48109706601165553</v>
      </c>
      <c r="T2975" s="56">
        <v>0.34242383618289396</v>
      </c>
      <c r="U2975" s="46">
        <v>15.575858062335502</v>
      </c>
      <c r="V2975" s="76">
        <v>3850595192582.2212</v>
      </c>
      <c r="W2975" s="84">
        <v>1215.2977099966861</v>
      </c>
      <c r="X2975" s="82">
        <v>4.583826704084619E-2</v>
      </c>
      <c r="Y2975" s="476">
        <v>2.0000000000000001E-4</v>
      </c>
    </row>
    <row r="2976" spans="1:25" x14ac:dyDescent="0.2">
      <c r="A2976" s="475">
        <v>2972</v>
      </c>
      <c r="B2976" s="56">
        <v>0.37668592807761092</v>
      </c>
      <c r="C2976" s="46">
        <v>3162.6136444433505</v>
      </c>
      <c r="D2976" s="56">
        <v>0.69775509583138495</v>
      </c>
      <c r="E2976" s="56">
        <v>0.27327789529758606</v>
      </c>
      <c r="F2976" s="250">
        <v>2024.26</v>
      </c>
      <c r="G2976" s="76">
        <v>313778302262.01538</v>
      </c>
      <c r="H2976" s="46">
        <v>16709270.255178368</v>
      </c>
      <c r="I2976" s="76">
        <v>413470976707.61963</v>
      </c>
      <c r="J2976" s="56">
        <v>0.30348625917819572</v>
      </c>
      <c r="K2976" s="76">
        <v>16039261504.118809</v>
      </c>
      <c r="L2976" s="76">
        <v>0</v>
      </c>
      <c r="M2976" s="76">
        <v>204169822931.53357</v>
      </c>
      <c r="N2976" s="76">
        <v>22663288502.994595</v>
      </c>
      <c r="O2976" s="76">
        <v>30510.109517999161</v>
      </c>
      <c r="P2976" s="46">
        <v>185985.38596959005</v>
      </c>
      <c r="Q2976" s="46">
        <v>87192.39769467077</v>
      </c>
      <c r="R2976" s="76">
        <v>974788582041.5365</v>
      </c>
      <c r="S2976" s="56">
        <v>0.56948082383607668</v>
      </c>
      <c r="T2976" s="56">
        <v>0.40114969714495324</v>
      </c>
      <c r="U2976" s="46">
        <v>17.764500793689766</v>
      </c>
      <c r="V2976" s="76">
        <v>7631698639345.0547</v>
      </c>
      <c r="W2976" s="84">
        <v>2408.4091371170603</v>
      </c>
      <c r="X2976" s="82">
        <v>4.1034300775318791E-2</v>
      </c>
      <c r="Y2976" s="476">
        <v>2.0000000000000001E-4</v>
      </c>
    </row>
    <row r="2977" spans="1:25" x14ac:dyDescent="0.2">
      <c r="A2977" s="475">
        <v>2973</v>
      </c>
      <c r="B2977" s="56">
        <v>0.44752413237424621</v>
      </c>
      <c r="C2977" s="46">
        <v>4093.0070060978792</v>
      </c>
      <c r="D2977" s="56">
        <v>1.0449739194661203</v>
      </c>
      <c r="E2977" s="56">
        <v>0.57533840743944631</v>
      </c>
      <c r="F2977" s="250">
        <v>2025.75</v>
      </c>
      <c r="G2977" s="76">
        <v>400646353072.47125</v>
      </c>
      <c r="H2977" s="46">
        <v>34513091.733183362</v>
      </c>
      <c r="I2977" s="76">
        <v>780640059166.26953</v>
      </c>
      <c r="J2977" s="56">
        <v>0.29389827463163576</v>
      </c>
      <c r="K2977" s="76">
        <v>29244290377.861942</v>
      </c>
      <c r="L2977" s="76">
        <v>10469202006.011856</v>
      </c>
      <c r="M2977" s="76">
        <v>166598535528.64987</v>
      </c>
      <c r="N2977" s="76">
        <v>77846697239.069931</v>
      </c>
      <c r="O2977" s="76">
        <v>22701.877112866496</v>
      </c>
      <c r="P2977" s="46">
        <v>461447.52524875925</v>
      </c>
      <c r="Q2977" s="46">
        <v>286120.62033675233</v>
      </c>
      <c r="R2977" s="76">
        <v>1521566179218.5864</v>
      </c>
      <c r="S2977" s="56">
        <v>0.50725003383149603</v>
      </c>
      <c r="T2977" s="56">
        <v>0.40177866724688421</v>
      </c>
      <c r="U2977" s="46">
        <v>16.848231403379959</v>
      </c>
      <c r="V2977" s="76">
        <v>11181218830672.809</v>
      </c>
      <c r="W2977" s="84">
        <v>3530.256036089062</v>
      </c>
      <c r="X2977" s="82">
        <v>4.4057393890197936E-2</v>
      </c>
      <c r="Y2977" s="476">
        <v>2.0000000000000001E-4</v>
      </c>
    </row>
    <row r="2978" spans="1:25" x14ac:dyDescent="0.2">
      <c r="A2978" s="475">
        <v>2974</v>
      </c>
      <c r="B2978" s="56">
        <v>0.3245818023572945</v>
      </c>
      <c r="C2978" s="46">
        <v>2324.6973698495922</v>
      </c>
      <c r="D2978" s="56">
        <v>0.72645186049081978</v>
      </c>
      <c r="E2978" s="56">
        <v>0.7</v>
      </c>
      <c r="F2978" s="250">
        <v>2024.65</v>
      </c>
      <c r="G2978" s="76">
        <v>477904726352.41907</v>
      </c>
      <c r="H2978" s="46">
        <v>17881052.366519347</v>
      </c>
      <c r="I2978" s="76">
        <v>511274143080.37415</v>
      </c>
      <c r="J2978" s="56">
        <v>0.3245818023572945</v>
      </c>
      <c r="K2978" s="76">
        <v>17912285766.154552</v>
      </c>
      <c r="L2978" s="76">
        <v>0</v>
      </c>
      <c r="M2978" s="76">
        <v>339792777645.26611</v>
      </c>
      <c r="N2978" s="76">
        <v>40043051093.258873</v>
      </c>
      <c r="O2978" s="76">
        <v>15030.387271915382</v>
      </c>
      <c r="P2978" s="46">
        <v>283185.64919142012</v>
      </c>
      <c r="Q2978" s="46">
        <v>157523.80837731552</v>
      </c>
      <c r="R2978" s="76">
        <v>1357243074169.7939</v>
      </c>
      <c r="S2978" s="56">
        <v>0.59911606915477122</v>
      </c>
      <c r="T2978" s="56">
        <v>0.43696509365948427</v>
      </c>
      <c r="U2978" s="46">
        <v>17.793715779230528</v>
      </c>
      <c r="V2978" s="76">
        <v>11587960013634.143</v>
      </c>
      <c r="W2978" s="84">
        <v>3657.0358641735356</v>
      </c>
      <c r="X2978" s="82">
        <v>4.0997433286462687E-2</v>
      </c>
      <c r="Y2978" s="476">
        <v>2.0000000000000001E-4</v>
      </c>
    </row>
    <row r="2979" spans="1:25" x14ac:dyDescent="0.2">
      <c r="A2979" s="475">
        <v>2975</v>
      </c>
      <c r="B2979" s="56">
        <v>0.33588543047439884</v>
      </c>
      <c r="C2979" s="46">
        <v>2801.4936450013956</v>
      </c>
      <c r="D2979" s="56">
        <v>0.62099205095143017</v>
      </c>
      <c r="E2979" s="56">
        <v>0.5723128081838329</v>
      </c>
      <c r="F2979" s="250">
        <v>2024.75</v>
      </c>
      <c r="G2979" s="76">
        <v>235238382363.56555</v>
      </c>
      <c r="H2979" s="46">
        <v>13533311.221981425</v>
      </c>
      <c r="I2979" s="76">
        <v>437150185101.3869</v>
      </c>
      <c r="J2979" s="56">
        <v>0.33588543047439889</v>
      </c>
      <c r="K2979" s="76">
        <v>19660806874.609764</v>
      </c>
      <c r="L2979" s="76">
        <v>0</v>
      </c>
      <c r="M2979" s="76">
        <v>173462103230.31567</v>
      </c>
      <c r="N2979" s="76">
        <v>49511061352.575058</v>
      </c>
      <c r="O2979" s="76">
        <v>29186.204173357841</v>
      </c>
      <c r="P2979" s="46">
        <v>356137.11030577437</v>
      </c>
      <c r="Q2979" s="46">
        <v>215799.19671435261</v>
      </c>
      <c r="R2979" s="76">
        <v>974618241039.96924</v>
      </c>
      <c r="S2979" s="56">
        <v>0.55839217153022769</v>
      </c>
      <c r="T2979" s="56">
        <v>0.35724659194748198</v>
      </c>
      <c r="U2979" s="46">
        <v>16.944077958150068</v>
      </c>
      <c r="V2979" s="76">
        <v>6458407092799.2422</v>
      </c>
      <c r="W2979" s="84">
        <v>2037.2284902466313</v>
      </c>
      <c r="X2979" s="82">
        <v>4.3323179825456533E-2</v>
      </c>
      <c r="Y2979" s="476">
        <v>2.0000000000000001E-4</v>
      </c>
    </row>
    <row r="2980" spans="1:25" x14ac:dyDescent="0.2">
      <c r="A2980" s="475">
        <v>2976</v>
      </c>
      <c r="B2980" s="56">
        <v>0.45645327504776839</v>
      </c>
      <c r="C2980" s="46">
        <v>4837.7752709307861</v>
      </c>
      <c r="D2980" s="56">
        <v>0.74019141093137608</v>
      </c>
      <c r="E2980" s="56">
        <v>0.4298086339903211</v>
      </c>
      <c r="F2980" s="250">
        <v>2026.24</v>
      </c>
      <c r="G2980" s="76">
        <v>145559584746.41614</v>
      </c>
      <c r="H2980" s="46">
        <v>17324360.76831907</v>
      </c>
      <c r="I2980" s="76">
        <v>404115822306.15442</v>
      </c>
      <c r="J2980" s="56">
        <v>0.14374488993004164</v>
      </c>
      <c r="K2980" s="76">
        <v>38111170237.493011</v>
      </c>
      <c r="L2980" s="76">
        <v>77371874250.909363</v>
      </c>
      <c r="M2980" s="76">
        <v>60700467465.46534</v>
      </c>
      <c r="N2980" s="76">
        <v>100635489873.39769</v>
      </c>
      <c r="O2980" s="76">
        <v>37474.821614412751</v>
      </c>
      <c r="P2980" s="46">
        <v>501094.66838133766</v>
      </c>
      <c r="Q2980" s="46">
        <v>326469.15606322093</v>
      </c>
      <c r="R2980" s="76">
        <v>833265148649.65271</v>
      </c>
      <c r="S2980" s="56">
        <v>0.40570569327170786</v>
      </c>
      <c r="T2980" s="56">
        <v>0.2456215639562265</v>
      </c>
      <c r="U2980" s="46">
        <v>16.895600636646105</v>
      </c>
      <c r="V2980" s="76">
        <v>3787930143820.7085</v>
      </c>
      <c r="W2980" s="84">
        <v>1193.6449538999209</v>
      </c>
      <c r="X2980" s="82">
        <v>4.3709665889581854E-2</v>
      </c>
      <c r="Y2980" s="476">
        <v>2.0000000000000001E-4</v>
      </c>
    </row>
    <row r="2981" spans="1:25" x14ac:dyDescent="0.2">
      <c r="A2981" s="475">
        <v>2977</v>
      </c>
      <c r="B2981" s="56">
        <v>0.36426628267943584</v>
      </c>
      <c r="C2981" s="46">
        <v>3085.3972470228823</v>
      </c>
      <c r="D2981" s="56">
        <v>0.68302757236032896</v>
      </c>
      <c r="E2981" s="56">
        <v>0.56871604805824816</v>
      </c>
      <c r="F2981" s="250">
        <v>2026.64</v>
      </c>
      <c r="G2981" s="76">
        <v>166273043446.8912</v>
      </c>
      <c r="H2981" s="46">
        <v>15151982.01827481</v>
      </c>
      <c r="I2981" s="76">
        <v>418183692647.59418</v>
      </c>
      <c r="J2981" s="56">
        <v>0.36426628267943584</v>
      </c>
      <c r="K2981" s="76">
        <v>37125202826.368019</v>
      </c>
      <c r="L2981" s="76">
        <v>111585851846.21144</v>
      </c>
      <c r="M2981" s="76">
        <v>22501725355.43314</v>
      </c>
      <c r="N2981" s="76">
        <v>42499263640.117477</v>
      </c>
      <c r="O2981" s="76">
        <v>35880.032738075555</v>
      </c>
      <c r="P2981" s="46">
        <v>293756.15913648286</v>
      </c>
      <c r="Q2981" s="46">
        <v>166461.53535935277</v>
      </c>
      <c r="R2981" s="76">
        <v>799625946824.40002</v>
      </c>
      <c r="S2981" s="56">
        <v>0.52898675055770794</v>
      </c>
      <c r="T2981" s="56">
        <v>0.36634648712012113</v>
      </c>
      <c r="U2981" s="46">
        <v>16.209282210778376</v>
      </c>
      <c r="V2981" s="76">
        <v>5244180884019.8438</v>
      </c>
      <c r="W2981" s="84">
        <v>1655.6531737799962</v>
      </c>
      <c r="X2981" s="82">
        <v>4.5018623518459915E-2</v>
      </c>
      <c r="Y2981" s="476">
        <v>2.0000000000000001E-4</v>
      </c>
    </row>
    <row r="2982" spans="1:25" x14ac:dyDescent="0.2">
      <c r="A2982" s="475">
        <v>2978</v>
      </c>
      <c r="B2982" s="56">
        <v>0.58809878202543697</v>
      </c>
      <c r="C2982" s="46">
        <v>2251.195889944664</v>
      </c>
      <c r="D2982" s="56">
        <v>0.90030150663497732</v>
      </c>
      <c r="E2982" s="56">
        <v>0.52175408163082859</v>
      </c>
      <c r="F2982" s="250">
        <v>2024.23</v>
      </c>
      <c r="G2982" s="76">
        <v>433441687179.85529</v>
      </c>
      <c r="H2982" s="46">
        <v>26014614.247446418</v>
      </c>
      <c r="I2982" s="76">
        <v>599413816305.91138</v>
      </c>
      <c r="J2982" s="56">
        <v>0.29043236670675632</v>
      </c>
      <c r="K2982" s="76">
        <v>18260388460.407162</v>
      </c>
      <c r="L2982" s="76">
        <v>0</v>
      </c>
      <c r="M2982" s="76">
        <v>289299783386.70166</v>
      </c>
      <c r="N2982" s="76">
        <v>45117850025.411461</v>
      </c>
      <c r="O2982" s="76">
        <v>31063.683315453643</v>
      </c>
      <c r="P2982" s="46">
        <v>303000.67693525518</v>
      </c>
      <c r="Q2982" s="46">
        <v>168513.61166107701</v>
      </c>
      <c r="R2982" s="76">
        <v>1441890705418.9583</v>
      </c>
      <c r="S2982" s="56">
        <v>0.56656086791187099</v>
      </c>
      <c r="T2982" s="56">
        <v>0.39174781566902922</v>
      </c>
      <c r="U2982" s="46">
        <v>17.553147358239723</v>
      </c>
      <c r="V2982" s="76">
        <v>10862973613960.471</v>
      </c>
      <c r="W2982" s="84">
        <v>3427.4460878145014</v>
      </c>
      <c r="X2982" s="82">
        <v>4.179157901991893E-2</v>
      </c>
      <c r="Y2982" s="476">
        <v>2.0000000000000001E-4</v>
      </c>
    </row>
    <row r="2983" spans="1:25" x14ac:dyDescent="0.2">
      <c r="A2983" s="475">
        <v>2979</v>
      </c>
      <c r="B2983" s="56">
        <v>0.64480681595677503</v>
      </c>
      <c r="C2983" s="46">
        <v>5359.0475052208676</v>
      </c>
      <c r="D2983" s="56">
        <v>0.83581594109042934</v>
      </c>
      <c r="E2983" s="56">
        <v>0.48976809385117137</v>
      </c>
      <c r="F2983" s="250">
        <v>2024.34</v>
      </c>
      <c r="G2983" s="76">
        <v>221374177191.77631</v>
      </c>
      <c r="H2983" s="46">
        <v>20974063.328917157</v>
      </c>
      <c r="I2983" s="76">
        <v>489809391262.47009</v>
      </c>
      <c r="J2983" s="56">
        <v>0.18368679601533344</v>
      </c>
      <c r="K2983" s="76">
        <v>21149596467.51712</v>
      </c>
      <c r="L2983" s="76">
        <v>36295984608.689026</v>
      </c>
      <c r="M2983" s="76">
        <v>169225287667.31937</v>
      </c>
      <c r="N2983" s="76">
        <v>102692695546.12775</v>
      </c>
      <c r="O2983" s="76">
        <v>19902.115334038528</v>
      </c>
      <c r="P2983" s="46">
        <v>524772.79370075208</v>
      </c>
      <c r="Q2983" s="46">
        <v>342285.20573110238</v>
      </c>
      <c r="R2983" s="76">
        <v>1079485693412.3145</v>
      </c>
      <c r="S2983" s="56">
        <v>0.46101837938329338</v>
      </c>
      <c r="T2983" s="56">
        <v>0.26526909486695166</v>
      </c>
      <c r="U2983" s="46">
        <v>17.545441688454236</v>
      </c>
      <c r="V2983" s="76">
        <v>5557379528054.7129</v>
      </c>
      <c r="W2983" s="84">
        <v>1754.7645648879829</v>
      </c>
      <c r="X2983" s="82">
        <v>4.1499194344300661E-2</v>
      </c>
      <c r="Y2983" s="476">
        <v>2.0000000000000001E-4</v>
      </c>
    </row>
    <row r="2984" spans="1:25" x14ac:dyDescent="0.2">
      <c r="A2984" s="475">
        <v>2980</v>
      </c>
      <c r="B2984" s="56">
        <v>0.59192351160499757</v>
      </c>
      <c r="C2984" s="46">
        <v>4620.1118446953897</v>
      </c>
      <c r="D2984" s="56">
        <v>0.6092793364985406</v>
      </c>
      <c r="E2984" s="56">
        <v>0.65417034192878554</v>
      </c>
      <c r="F2984" s="250">
        <v>2023.75</v>
      </c>
      <c r="G2984" s="76">
        <v>378501558464.19586</v>
      </c>
      <c r="H2984" s="46">
        <v>12695370.548886532</v>
      </c>
      <c r="I2984" s="76">
        <v>334428517436.5379</v>
      </c>
      <c r="J2984" s="56">
        <v>0.25855278445645968</v>
      </c>
      <c r="K2984" s="76">
        <v>9492681727.8617992</v>
      </c>
      <c r="L2984" s="76">
        <v>0</v>
      </c>
      <c r="M2984" s="76">
        <v>346750403462.22644</v>
      </c>
      <c r="N2984" s="76">
        <v>19806668699.619125</v>
      </c>
      <c r="O2984" s="76">
        <v>24346.503991659716</v>
      </c>
      <c r="P2984" s="46">
        <v>158553.62481700932</v>
      </c>
      <c r="Q2984" s="46">
        <v>69490.504794647975</v>
      </c>
      <c r="R2984" s="76">
        <v>986243877366.91431</v>
      </c>
      <c r="S2984" s="56">
        <v>0.6013407878658491</v>
      </c>
      <c r="T2984" s="56">
        <v>0.43016567502207226</v>
      </c>
      <c r="U2984" s="46">
        <v>18.327263074864153</v>
      </c>
      <c r="V2984" s="76">
        <v>8596821363117.6777</v>
      </c>
      <c r="W2984" s="84">
        <v>2713.6713139692311</v>
      </c>
      <c r="X2984" s="82">
        <v>3.9659673059939837E-2</v>
      </c>
      <c r="Y2984" s="476">
        <v>2.0000000000000001E-4</v>
      </c>
    </row>
    <row r="2985" spans="1:25" x14ac:dyDescent="0.2">
      <c r="A2985" s="475">
        <v>2981</v>
      </c>
      <c r="B2985" s="56">
        <v>0.56695630593676827</v>
      </c>
      <c r="C2985" s="46">
        <v>5891.3832910975307</v>
      </c>
      <c r="D2985" s="56">
        <v>1.3024993075169191</v>
      </c>
      <c r="E2985" s="56">
        <v>0.42904175863182514</v>
      </c>
      <c r="F2985" s="250">
        <v>2024.24</v>
      </c>
      <c r="G2985" s="76">
        <v>531810972464.36975</v>
      </c>
      <c r="H2985" s="46">
        <v>26377405.117501989</v>
      </c>
      <c r="I2985" s="76">
        <v>392125381784.38684</v>
      </c>
      <c r="J2985" s="56">
        <v>-3.7277375202653174E-2</v>
      </c>
      <c r="K2985" s="76">
        <v>4460474870.0692482</v>
      </c>
      <c r="L2985" s="76">
        <v>0</v>
      </c>
      <c r="M2985" s="76">
        <v>322316256141.78455</v>
      </c>
      <c r="N2985" s="76">
        <v>1597427951.3693802</v>
      </c>
      <c r="O2985" s="76">
        <v>26764.633987545465</v>
      </c>
      <c r="P2985" s="46">
        <v>47911</v>
      </c>
      <c r="Q2985" s="46">
        <v>6541</v>
      </c>
      <c r="R2985" s="76">
        <v>1215467952314.4749</v>
      </c>
      <c r="S2985" s="56">
        <v>0.52750377872422416</v>
      </c>
      <c r="T2985" s="56">
        <v>0.3997124302444926</v>
      </c>
      <c r="U2985" s="46">
        <v>21.337997659868567</v>
      </c>
      <c r="V2985" s="76">
        <v>11016866404372.021</v>
      </c>
      <c r="W2985" s="84">
        <v>3476.0432397247068</v>
      </c>
      <c r="X2985" s="82">
        <v>3.5581496359279152E-2</v>
      </c>
      <c r="Y2985" s="476">
        <v>2.0000000000000001E-4</v>
      </c>
    </row>
    <row r="2986" spans="1:25" x14ac:dyDescent="0.2">
      <c r="A2986" s="475">
        <v>2982</v>
      </c>
      <c r="B2986" s="56">
        <v>0.53469882591149209</v>
      </c>
      <c r="C2986" s="46">
        <v>7303.1150578594461</v>
      </c>
      <c r="D2986" s="56">
        <v>0.91670927907509325</v>
      </c>
      <c r="E2986" s="56">
        <v>0.11072463577948466</v>
      </c>
      <c r="F2986" s="250">
        <v>2023.75</v>
      </c>
      <c r="G2986" s="76">
        <v>735832333031.4137</v>
      </c>
      <c r="H2986" s="46">
        <v>24638739.499878384</v>
      </c>
      <c r="I2986" s="76">
        <v>567726302898.1842</v>
      </c>
      <c r="J2986" s="56">
        <v>0.2586608060431661</v>
      </c>
      <c r="K2986" s="76">
        <v>9895997169.9947014</v>
      </c>
      <c r="L2986" s="76">
        <v>0</v>
      </c>
      <c r="M2986" s="76">
        <v>622569239778.12329</v>
      </c>
      <c r="N2986" s="76">
        <v>11667582301.875587</v>
      </c>
      <c r="O2986" s="76">
        <v>31549.368371684053</v>
      </c>
      <c r="P2986" s="46">
        <v>119418.27752471692</v>
      </c>
      <c r="Q2986" s="46">
        <v>43332.194812901194</v>
      </c>
      <c r="R2986" s="76">
        <v>1904531249482.6719</v>
      </c>
      <c r="S2986" s="56">
        <v>0.63409720891781596</v>
      </c>
      <c r="T2986" s="56">
        <v>0.4479754677775023</v>
      </c>
      <c r="U2986" s="46">
        <v>18.152259916713852</v>
      </c>
      <c r="V2986" s="76">
        <v>16725671243824.855</v>
      </c>
      <c r="W2986" s="84">
        <v>5278.1438265579409</v>
      </c>
      <c r="X2986" s="82">
        <v>4.1043285712044193E-2</v>
      </c>
      <c r="Y2986" s="476">
        <v>2.0000000000000001E-4</v>
      </c>
    </row>
    <row r="2987" spans="1:25" x14ac:dyDescent="0.2">
      <c r="A2987" s="475">
        <v>2983</v>
      </c>
      <c r="B2987" s="56">
        <v>0.48170953255980009</v>
      </c>
      <c r="C2987" s="46">
        <v>1500</v>
      </c>
      <c r="D2987" s="56">
        <v>0.2</v>
      </c>
      <c r="E2987" s="56">
        <v>0.55395009939200512</v>
      </c>
      <c r="F2987" s="250">
        <v>2023.77</v>
      </c>
      <c r="G2987" s="76">
        <v>293534479534.99799</v>
      </c>
      <c r="H2987" s="46">
        <v>3326328.2291207365</v>
      </c>
      <c r="I2987" s="76">
        <v>147094201282.21573</v>
      </c>
      <c r="J2987" s="56">
        <v>0.48170953255980009</v>
      </c>
      <c r="K2987" s="76">
        <v>3060663112.6920443</v>
      </c>
      <c r="L2987" s="76">
        <v>0</v>
      </c>
      <c r="M2987" s="76">
        <v>290220767310.45966</v>
      </c>
      <c r="N2987" s="76">
        <v>199981321808.91132</v>
      </c>
      <c r="O2987" s="76">
        <v>30955.185748027034</v>
      </c>
      <c r="P2987" s="46">
        <v>1194049.5718619567</v>
      </c>
      <c r="Q2987" s="46">
        <v>801613.23725431517</v>
      </c>
      <c r="R2987" s="76">
        <v>827300556620.32373</v>
      </c>
      <c r="S2987" s="56">
        <v>0.59884351343826991</v>
      </c>
      <c r="T2987" s="56">
        <v>0.47200922289769698</v>
      </c>
      <c r="U2987" s="46">
        <v>17.50284060087068</v>
      </c>
      <c r="V2987" s="76">
        <v>7577737833488.2402</v>
      </c>
      <c r="W2987" s="84">
        <v>2391.757488602188</v>
      </c>
      <c r="X2987" s="82">
        <v>4.136375496181683E-2</v>
      </c>
      <c r="Y2987" s="476">
        <v>2.0000000000000001E-4</v>
      </c>
    </row>
    <row r="2988" spans="1:25" x14ac:dyDescent="0.2">
      <c r="A2988" s="475">
        <v>2984</v>
      </c>
      <c r="B2988" s="56">
        <v>0.22149901136085182</v>
      </c>
      <c r="C2988" s="46">
        <v>5930.6546117661164</v>
      </c>
      <c r="D2988" s="56">
        <v>0.8833928600328862</v>
      </c>
      <c r="E2988" s="56">
        <v>0.7</v>
      </c>
      <c r="F2988" s="250">
        <v>2025.51</v>
      </c>
      <c r="G2988" s="76">
        <v>101243573722.13893</v>
      </c>
      <c r="H2988" s="46">
        <v>13586214.306838945</v>
      </c>
      <c r="I2988" s="76">
        <v>382928445154.22839</v>
      </c>
      <c r="J2988" s="56">
        <v>0.22149901136085182</v>
      </c>
      <c r="K2988" s="76">
        <v>10007908026.2185</v>
      </c>
      <c r="L2988" s="76">
        <v>1830343190.8930802</v>
      </c>
      <c r="M2988" s="76">
        <v>73566825218.033463</v>
      </c>
      <c r="N2988" s="76">
        <v>3277204971.9240994</v>
      </c>
      <c r="O2988" s="76">
        <v>18769.069197184828</v>
      </c>
      <c r="P2988" s="46">
        <v>71024.090789901151</v>
      </c>
      <c r="Q2988" s="46">
        <v>12319.272697475291</v>
      </c>
      <c r="R2988" s="76">
        <v>621973213093.06323</v>
      </c>
      <c r="S2988" s="56">
        <v>0.4325904764085397</v>
      </c>
      <c r="T2988" s="56">
        <v>0.24512459484877527</v>
      </c>
      <c r="U2988" s="46">
        <v>16.927481341042014</v>
      </c>
      <c r="V2988" s="76">
        <v>2795849794851.8813</v>
      </c>
      <c r="W2988" s="84">
        <v>882.07235803007563</v>
      </c>
      <c r="X2988" s="82">
        <v>4.437286118262531E-2</v>
      </c>
      <c r="Y2988" s="476">
        <v>2.0000000000000001E-4</v>
      </c>
    </row>
    <row r="2989" spans="1:25" x14ac:dyDescent="0.2">
      <c r="A2989" s="475">
        <v>2985</v>
      </c>
      <c r="B2989" s="56">
        <v>0.57234114921494372</v>
      </c>
      <c r="C2989" s="46">
        <v>7844.8003906830609</v>
      </c>
      <c r="D2989" s="56">
        <v>0.64268414730835344</v>
      </c>
      <c r="E2989" s="56">
        <v>0.33964565610696501</v>
      </c>
      <c r="F2989" s="250">
        <v>2025.63</v>
      </c>
      <c r="G2989" s="76">
        <v>113351146793.95113</v>
      </c>
      <c r="H2989" s="46">
        <v>13692302.75968631</v>
      </c>
      <c r="I2989" s="76">
        <v>375347843804.2373</v>
      </c>
      <c r="J2989" s="56">
        <v>0.31087075618223103</v>
      </c>
      <c r="K2989" s="76">
        <v>17815052038.588837</v>
      </c>
      <c r="L2989" s="76">
        <v>31120851052.209682</v>
      </c>
      <c r="M2989" s="76">
        <v>63468539519.660187</v>
      </c>
      <c r="N2989" s="76">
        <v>31275467738.069427</v>
      </c>
      <c r="O2989" s="76">
        <v>22436.744060286619</v>
      </c>
      <c r="P2989" s="46">
        <v>223165.29265032543</v>
      </c>
      <c r="Q2989" s="46">
        <v>114862.27617124522</v>
      </c>
      <c r="R2989" s="76">
        <v>617568933902.53052</v>
      </c>
      <c r="S2989" s="56">
        <v>0.46170462248911698</v>
      </c>
      <c r="T2989" s="56">
        <v>0.32716804468427119</v>
      </c>
      <c r="U2989" s="46">
        <v>16.252019421430987</v>
      </c>
      <c r="V2989" s="76">
        <v>3605602944757.7593</v>
      </c>
      <c r="W2989" s="84">
        <v>1138.8095694197084</v>
      </c>
      <c r="X2989" s="82">
        <v>4.4991692270848885E-2</v>
      </c>
      <c r="Y2989" s="476">
        <v>2.0000000000000001E-4</v>
      </c>
    </row>
    <row r="2990" spans="1:25" x14ac:dyDescent="0.2">
      <c r="A2990" s="475">
        <v>2986</v>
      </c>
      <c r="B2990" s="56">
        <v>0.26345991588002771</v>
      </c>
      <c r="C2990" s="46">
        <v>7350.5444254277218</v>
      </c>
      <c r="D2990" s="56">
        <v>0.66449370195920876</v>
      </c>
      <c r="E2990" s="56">
        <v>0.50506826725047316</v>
      </c>
      <c r="F2990" s="250">
        <v>2024.61</v>
      </c>
      <c r="G2990" s="76">
        <v>260983764194.55487</v>
      </c>
      <c r="H2990" s="46">
        <v>14242043.051097622</v>
      </c>
      <c r="I2990" s="76">
        <v>434024560311.7218</v>
      </c>
      <c r="J2990" s="56">
        <v>0.26345991588002782</v>
      </c>
      <c r="K2990" s="76">
        <v>17922832828.238068</v>
      </c>
      <c r="L2990" s="76">
        <v>0</v>
      </c>
      <c r="M2990" s="76">
        <v>182016506253.88354</v>
      </c>
      <c r="N2990" s="76">
        <v>12832343311.138376</v>
      </c>
      <c r="O2990" s="76">
        <v>33616.374802267215</v>
      </c>
      <c r="P2990" s="46">
        <v>137004.96155575314</v>
      </c>
      <c r="Q2990" s="46">
        <v>54092.208048352157</v>
      </c>
      <c r="R2990" s="76">
        <v>920394112852.323</v>
      </c>
      <c r="S2990" s="56">
        <v>0.53242093052440809</v>
      </c>
      <c r="T2990" s="56">
        <v>0.36284892949568015</v>
      </c>
      <c r="U2990" s="46">
        <v>17.62110390558513</v>
      </c>
      <c r="V2990" s="76">
        <v>6320599729225.543</v>
      </c>
      <c r="W2990" s="84">
        <v>1994.961240345988</v>
      </c>
      <c r="X2990" s="82">
        <v>4.2529128438514571E-2</v>
      </c>
      <c r="Y2990" s="476">
        <v>2.0000000000000001E-4</v>
      </c>
    </row>
    <row r="2991" spans="1:25" x14ac:dyDescent="0.2">
      <c r="A2991" s="475">
        <v>2987</v>
      </c>
      <c r="B2991" s="56">
        <v>0.44070081966321745</v>
      </c>
      <c r="C2991" s="46">
        <v>1500</v>
      </c>
      <c r="D2991" s="56">
        <v>0.77656730366940263</v>
      </c>
      <c r="E2991" s="56">
        <v>0.49581097877714037</v>
      </c>
      <c r="F2991" s="250">
        <v>2026.11</v>
      </c>
      <c r="G2991" s="76">
        <v>94434444462.712616</v>
      </c>
      <c r="H2991" s="46">
        <v>19989109.52104485</v>
      </c>
      <c r="I2991" s="76">
        <v>471207976264.48297</v>
      </c>
      <c r="J2991" s="56">
        <v>0.31083450998762818</v>
      </c>
      <c r="K2991" s="76">
        <v>15791422051.798214</v>
      </c>
      <c r="L2991" s="76">
        <v>13153714688.330299</v>
      </c>
      <c r="M2991" s="76">
        <v>52228022305.690071</v>
      </c>
      <c r="N2991" s="76">
        <v>56197986463.384323</v>
      </c>
      <c r="O2991" s="76">
        <v>12144.509996573704</v>
      </c>
      <c r="P2991" s="46">
        <v>368853.24345343688</v>
      </c>
      <c r="Q2991" s="46">
        <v>221518.95814764724</v>
      </c>
      <c r="R2991" s="76">
        <v>737017002052.45667</v>
      </c>
      <c r="S2991" s="56">
        <v>0.4353846760549045</v>
      </c>
      <c r="T2991" s="56">
        <v>0.24857953348168715</v>
      </c>
      <c r="U2991" s="46">
        <v>15.96671119091798</v>
      </c>
      <c r="V2991" s="76">
        <v>3334941117818.2246</v>
      </c>
      <c r="W2991" s="84">
        <v>1052.7772800203111</v>
      </c>
      <c r="X2991" s="82">
        <v>4.421667360436278E-2</v>
      </c>
      <c r="Y2991" s="476">
        <v>2.0000000000000001E-4</v>
      </c>
    </row>
    <row r="2992" spans="1:25" x14ac:dyDescent="0.2">
      <c r="A2992" s="475">
        <v>2988</v>
      </c>
      <c r="B2992" s="56">
        <v>0.45958289102083971</v>
      </c>
      <c r="C2992" s="46">
        <v>2092.147398096065</v>
      </c>
      <c r="D2992" s="56">
        <v>1.280312673037165</v>
      </c>
      <c r="E2992" s="56">
        <v>0.7</v>
      </c>
      <c r="F2992" s="250">
        <v>2025.07</v>
      </c>
      <c r="G2992" s="76">
        <v>233670304418.99945</v>
      </c>
      <c r="H2992" s="46">
        <v>55874006.161672965</v>
      </c>
      <c r="I2992" s="76">
        <v>918507843385.28479</v>
      </c>
      <c r="J2992" s="56">
        <v>8.83773898936E-2</v>
      </c>
      <c r="K2992" s="76">
        <v>23651222163.623909</v>
      </c>
      <c r="L2992" s="76">
        <v>38468267630.720016</v>
      </c>
      <c r="M2992" s="76">
        <v>242409535315.68939</v>
      </c>
      <c r="N2992" s="76">
        <v>45182322093.206367</v>
      </c>
      <c r="O2992" s="76">
        <v>34485.76832835393</v>
      </c>
      <c r="P2992" s="46">
        <v>301565.96584937855</v>
      </c>
      <c r="Q2992" s="46">
        <v>160668.60485032442</v>
      </c>
      <c r="R2992" s="76">
        <v>1781000643169.219</v>
      </c>
      <c r="S2992" s="56">
        <v>0.41179556395671429</v>
      </c>
      <c r="T2992" s="56">
        <v>0.10475328705192448</v>
      </c>
      <c r="U2992" s="46">
        <v>24.802983604523227</v>
      </c>
      <c r="V2992" s="76">
        <v>4973826898363.8711</v>
      </c>
      <c r="W2992" s="84">
        <v>1569.3185447431365</v>
      </c>
      <c r="X2992" s="82">
        <v>3.0491123217427436E-2</v>
      </c>
      <c r="Y2992" s="476">
        <v>2.0000000000000001E-4</v>
      </c>
    </row>
    <row r="2993" spans="1:25" x14ac:dyDescent="0.2">
      <c r="A2993" s="475">
        <v>2989</v>
      </c>
      <c r="B2993" s="56">
        <v>0.45980682772208581</v>
      </c>
      <c r="C2993" s="46">
        <v>2735.2616831565283</v>
      </c>
      <c r="D2993" s="56">
        <v>0.51482094257934286</v>
      </c>
      <c r="E2993" s="56">
        <v>0.43358181203325902</v>
      </c>
      <c r="F2993" s="250">
        <v>2023.75</v>
      </c>
      <c r="G2993" s="76">
        <v>352522094821.09094</v>
      </c>
      <c r="H2993" s="46">
        <v>10544993.031791471</v>
      </c>
      <c r="I2993" s="76">
        <v>384675231218.59888</v>
      </c>
      <c r="J2993" s="56">
        <v>0.45980682772208581</v>
      </c>
      <c r="K2993" s="76">
        <v>5878628563.597434</v>
      </c>
      <c r="L2993" s="76">
        <v>0</v>
      </c>
      <c r="M2993" s="76">
        <v>354334122713.39606</v>
      </c>
      <c r="N2993" s="76">
        <v>60731956987.834778</v>
      </c>
      <c r="O2993" s="76">
        <v>28337.138908988643</v>
      </c>
      <c r="P2993" s="46">
        <v>361974.70046135993</v>
      </c>
      <c r="Q2993" s="46">
        <v>223281.93090110659</v>
      </c>
      <c r="R2993" s="76">
        <v>1139426128152.9807</v>
      </c>
      <c r="S2993" s="56">
        <v>0.65644220391154273</v>
      </c>
      <c r="T2993" s="56">
        <v>0.45109076747722321</v>
      </c>
      <c r="U2993" s="46">
        <v>17.096435129483755</v>
      </c>
      <c r="V2993" s="76">
        <v>9866054797176.0234</v>
      </c>
      <c r="W2993" s="84">
        <v>3112.9925817547614</v>
      </c>
      <c r="X2993" s="82">
        <v>4.1747624504754013E-2</v>
      </c>
      <c r="Y2993" s="476">
        <v>2.0000000000000001E-4</v>
      </c>
    </row>
    <row r="2994" spans="1:25" x14ac:dyDescent="0.2">
      <c r="A2994" s="475">
        <v>2990</v>
      </c>
      <c r="B2994" s="56">
        <v>0.61405512355101766</v>
      </c>
      <c r="C2994" s="46">
        <v>1500</v>
      </c>
      <c r="D2994" s="56">
        <v>0.97435095409900652</v>
      </c>
      <c r="E2994" s="56">
        <v>0.51197320479882502</v>
      </c>
      <c r="F2994" s="250">
        <v>2023.75</v>
      </c>
      <c r="G2994" s="76">
        <v>424547031070.80682</v>
      </c>
      <c r="H2994" s="46">
        <v>31045218.452635616</v>
      </c>
      <c r="I2994" s="76">
        <v>622851539205.88245</v>
      </c>
      <c r="J2994" s="56">
        <v>0.14472205534137184</v>
      </c>
      <c r="K2994" s="76">
        <v>11452568162.842241</v>
      </c>
      <c r="L2994" s="76">
        <v>0</v>
      </c>
      <c r="M2994" s="76">
        <v>401115921975.01227</v>
      </c>
      <c r="N2994" s="76">
        <v>134237325403.76389</v>
      </c>
      <c r="O2994" s="76">
        <v>23666.315845806821</v>
      </c>
      <c r="P2994" s="46">
        <v>675837.78742201836</v>
      </c>
      <c r="Q2994" s="46">
        <v>459090.96210781764</v>
      </c>
      <c r="R2994" s="76">
        <v>1602379080936.9458</v>
      </c>
      <c r="S2994" s="56">
        <v>0.49611616811144382</v>
      </c>
      <c r="T2994" s="56">
        <v>0.28776102931790737</v>
      </c>
      <c r="U2994" s="46">
        <v>18.494407120646613</v>
      </c>
      <c r="V2994" s="76">
        <v>9289985104131.7168</v>
      </c>
      <c r="W2994" s="84">
        <v>2932.5007758789307</v>
      </c>
      <c r="X2994" s="82">
        <v>3.9841315272864039E-2</v>
      </c>
      <c r="Y2994" s="476">
        <v>2.0000000000000001E-4</v>
      </c>
    </row>
    <row r="2995" spans="1:25" x14ac:dyDescent="0.2">
      <c r="A2995" s="475">
        <v>2991</v>
      </c>
      <c r="B2995" s="56">
        <v>0.62299669837201077</v>
      </c>
      <c r="C2995" s="46">
        <v>10862.900403299478</v>
      </c>
      <c r="D2995" s="56">
        <v>0.72455934015025647</v>
      </c>
      <c r="E2995" s="56">
        <v>0.47577431498649525</v>
      </c>
      <c r="F2995" s="250">
        <v>2028.24</v>
      </c>
      <c r="G2995" s="76">
        <v>22049733258.273415</v>
      </c>
      <c r="H2995" s="46">
        <v>14378077.475687806</v>
      </c>
      <c r="I2995" s="76">
        <v>406054386953.38507</v>
      </c>
      <c r="J2995" s="56">
        <v>0.32833515794059953</v>
      </c>
      <c r="K2995" s="76">
        <v>20034423002.01976</v>
      </c>
      <c r="L2995" s="76">
        <v>44738221470.51796</v>
      </c>
      <c r="M2995" s="76">
        <v>0</v>
      </c>
      <c r="N2995" s="76">
        <v>7799027876.5258474</v>
      </c>
      <c r="O2995" s="76">
        <v>28256.713582677847</v>
      </c>
      <c r="P2995" s="46">
        <v>101709.35167943797</v>
      </c>
      <c r="Q2995" s="46">
        <v>28700.833195796222</v>
      </c>
      <c r="R2995" s="76">
        <v>478626059302.44861</v>
      </c>
      <c r="S2995" s="56">
        <v>0.37843606442692262</v>
      </c>
      <c r="T2995" s="56">
        <v>0.27198290036085015</v>
      </c>
      <c r="U2995" s="46">
        <v>13.781619627294088</v>
      </c>
      <c r="V2995" s="76">
        <v>2012043402964.3328</v>
      </c>
      <c r="W2995" s="84">
        <v>635.61724213744867</v>
      </c>
      <c r="X2995" s="82">
        <v>5.3407556203618888E-2</v>
      </c>
      <c r="Y2995" s="476">
        <v>2.0000000000000001E-4</v>
      </c>
    </row>
    <row r="2996" spans="1:25" x14ac:dyDescent="0.2">
      <c r="A2996" s="475">
        <v>2992</v>
      </c>
      <c r="B2996" s="56">
        <v>0.40559474122015704</v>
      </c>
      <c r="C2996" s="46">
        <v>1500</v>
      </c>
      <c r="D2996" s="56">
        <v>0.91362413268253528</v>
      </c>
      <c r="E2996" s="56">
        <v>0.56684962965775143</v>
      </c>
      <c r="F2996" s="250">
        <v>2024.85</v>
      </c>
      <c r="G2996" s="76">
        <v>237381781650.496</v>
      </c>
      <c r="H2996" s="46">
        <v>27951302.261498243</v>
      </c>
      <c r="I2996" s="76">
        <v>407653523851.4502</v>
      </c>
      <c r="J2996" s="56">
        <v>-0.1226629186066277</v>
      </c>
      <c r="K2996" s="76">
        <v>13020569554.998703</v>
      </c>
      <c r="L2996" s="76">
        <v>18844338.370607</v>
      </c>
      <c r="M2996" s="76">
        <v>194988285865.45047</v>
      </c>
      <c r="N2996" s="76">
        <v>26997300193.175701</v>
      </c>
      <c r="O2996" s="76">
        <v>32235.270037381393</v>
      </c>
      <c r="P2996" s="46">
        <v>207280.92430566152</v>
      </c>
      <c r="Q2996" s="46">
        <v>98569.594408957812</v>
      </c>
      <c r="R2996" s="76">
        <v>919508992430.51733</v>
      </c>
      <c r="S2996" s="56">
        <v>0.37014680162904318</v>
      </c>
      <c r="T2996" s="56">
        <v>0.15700793995845633</v>
      </c>
      <c r="U2996" s="46">
        <v>33.051163294524009</v>
      </c>
      <c r="V2996" s="76">
        <v>5016657236485.0107</v>
      </c>
      <c r="W2996" s="84">
        <v>1579.1807003583071</v>
      </c>
      <c r="X2996" s="82">
        <v>2.327645528314512E-2</v>
      </c>
      <c r="Y2996" s="476">
        <v>2.0000000000000001E-4</v>
      </c>
    </row>
    <row r="2997" spans="1:25" x14ac:dyDescent="0.2">
      <c r="A2997" s="475">
        <v>2993</v>
      </c>
      <c r="B2997" s="56">
        <v>0.39840043905654832</v>
      </c>
      <c r="C2997" s="46">
        <v>9879.1726297923014</v>
      </c>
      <c r="D2997" s="56">
        <v>0.87120310924453115</v>
      </c>
      <c r="E2997" s="56">
        <v>0.35594365648381765</v>
      </c>
      <c r="F2997" s="250">
        <v>2024.66</v>
      </c>
      <c r="G2997" s="76">
        <v>363951716036.88245</v>
      </c>
      <c r="H2997" s="46">
        <v>17535481.44508864</v>
      </c>
      <c r="I2997" s="76">
        <v>509027897742.32941</v>
      </c>
      <c r="J2997" s="56">
        <v>0.38232163243366135</v>
      </c>
      <c r="K2997" s="76">
        <v>14190781520.090292</v>
      </c>
      <c r="L2997" s="76">
        <v>0</v>
      </c>
      <c r="M2997" s="76">
        <v>229830353557.43298</v>
      </c>
      <c r="N2997" s="76">
        <v>9621607058.0271797</v>
      </c>
      <c r="O2997" s="76">
        <v>41207.093161569232</v>
      </c>
      <c r="P2997" s="46">
        <v>95138.521507454599</v>
      </c>
      <c r="Q2997" s="46">
        <v>36672.902894749379</v>
      </c>
      <c r="R2997" s="76">
        <v>1126743460830.884</v>
      </c>
      <c r="S2997" s="56">
        <v>0.6007355166596362</v>
      </c>
      <c r="T2997" s="56">
        <v>0.43930005583812493</v>
      </c>
      <c r="U2997" s="46">
        <v>17.382758224967162</v>
      </c>
      <c r="V2997" s="76">
        <v>9255117196683.8613</v>
      </c>
      <c r="W2997" s="84">
        <v>2922.0832349083948</v>
      </c>
      <c r="X2997" s="82">
        <v>4.3121565746564477E-2</v>
      </c>
      <c r="Y2997" s="476">
        <v>2.0000000000000001E-4</v>
      </c>
    </row>
    <row r="2998" spans="1:25" x14ac:dyDescent="0.2">
      <c r="A2998" s="475">
        <v>2994</v>
      </c>
      <c r="B2998" s="56">
        <v>0.40353638556851945</v>
      </c>
      <c r="C2998" s="46">
        <v>8775.4826338889488</v>
      </c>
      <c r="D2998" s="56">
        <v>1.1589478771265236</v>
      </c>
      <c r="E2998" s="56">
        <v>0.39234588534080828</v>
      </c>
      <c r="F2998" s="250">
        <v>2024.16</v>
      </c>
      <c r="G2998" s="76">
        <v>704704035869.74304</v>
      </c>
      <c r="H2998" s="46">
        <v>23053420.692863621</v>
      </c>
      <c r="I2998" s="76">
        <v>418204614920.35303</v>
      </c>
      <c r="J2998" s="56">
        <v>-1.506020803450614E-2</v>
      </c>
      <c r="K2998" s="76">
        <v>16009136857.194582</v>
      </c>
      <c r="L2998" s="76">
        <v>0</v>
      </c>
      <c r="M2998" s="76">
        <v>419308279318.60229</v>
      </c>
      <c r="N2998" s="76">
        <v>1876029539.4375241</v>
      </c>
      <c r="O2998" s="76">
        <v>35051.260075851744</v>
      </c>
      <c r="P2998" s="46">
        <v>47911</v>
      </c>
      <c r="Q2998" s="46">
        <v>6541</v>
      </c>
      <c r="R2998" s="76">
        <v>1497427273217.6023</v>
      </c>
      <c r="S2998" s="56">
        <v>0.56928931307428909</v>
      </c>
      <c r="T2998" s="56">
        <v>0.46012065267416435</v>
      </c>
      <c r="U2998" s="46">
        <v>19.987584033189528</v>
      </c>
      <c r="V2998" s="76">
        <v>14711660575519.672</v>
      </c>
      <c r="W2998" s="84">
        <v>4641.20787215568</v>
      </c>
      <c r="X2998" s="82">
        <v>3.772573642880387E-2</v>
      </c>
      <c r="Y2998" s="476">
        <v>2.0000000000000001E-4</v>
      </c>
    </row>
    <row r="2999" spans="1:25" x14ac:dyDescent="0.2">
      <c r="A2999" s="475">
        <v>2995</v>
      </c>
      <c r="B2999" s="56">
        <v>0.5394981516347146</v>
      </c>
      <c r="C2999" s="46">
        <v>4881.3682023587471</v>
      </c>
      <c r="D2999" s="56">
        <v>1.1988142248693818</v>
      </c>
      <c r="E2999" s="56">
        <v>0.39595544429892093</v>
      </c>
      <c r="F2999" s="250">
        <v>2024.91</v>
      </c>
      <c r="G2999" s="76">
        <v>520238849726.54889</v>
      </c>
      <c r="H2999" s="46">
        <v>45765341.194862448</v>
      </c>
      <c r="I2999" s="76">
        <v>791998937420.02905</v>
      </c>
      <c r="J2999" s="56">
        <v>0.15016067420618828</v>
      </c>
      <c r="K2999" s="76">
        <v>23470668821.374912</v>
      </c>
      <c r="L2999" s="76">
        <v>0</v>
      </c>
      <c r="M2999" s="76">
        <v>365084546751.30261</v>
      </c>
      <c r="N2999" s="76">
        <v>114973650376.6765</v>
      </c>
      <c r="O2999" s="76">
        <v>25551.79670914933</v>
      </c>
      <c r="P2999" s="46">
        <v>660457.0641446946</v>
      </c>
      <c r="Q2999" s="46">
        <v>438926.63363726262</v>
      </c>
      <c r="R2999" s="76">
        <v>1962723780368.9087</v>
      </c>
      <c r="S2999" s="56">
        <v>0.50273960212986923</v>
      </c>
      <c r="T2999" s="56">
        <v>0.28682418322904957</v>
      </c>
      <c r="U2999" s="46">
        <v>18.47399081691221</v>
      </c>
      <c r="V2999" s="76">
        <v>11122321057198.084</v>
      </c>
      <c r="W2999" s="84">
        <v>3511.6578508303637</v>
      </c>
      <c r="X2999" s="82">
        <v>4.061735942446501E-2</v>
      </c>
      <c r="Y2999" s="476">
        <v>2.0000000000000001E-4</v>
      </c>
    </row>
    <row r="3000" spans="1:25" x14ac:dyDescent="0.2">
      <c r="A3000" s="475">
        <v>2996</v>
      </c>
      <c r="B3000" s="56">
        <v>0.43452682598924397</v>
      </c>
      <c r="C3000" s="46">
        <v>9728.5397970243357</v>
      </c>
      <c r="D3000" s="56">
        <v>0.8852888272846573</v>
      </c>
      <c r="E3000" s="56">
        <v>0.10102508188710618</v>
      </c>
      <c r="F3000" s="250">
        <v>2024.19</v>
      </c>
      <c r="G3000" s="76">
        <v>239729320397.23941</v>
      </c>
      <c r="H3000" s="46">
        <v>19998205.86756188</v>
      </c>
      <c r="I3000" s="76">
        <v>570953005812.06067</v>
      </c>
      <c r="J3000" s="56">
        <v>0.43452682598924397</v>
      </c>
      <c r="K3000" s="76">
        <v>16952026288.97373</v>
      </c>
      <c r="L3000" s="76">
        <v>0</v>
      </c>
      <c r="M3000" s="76">
        <v>269378756399.24612</v>
      </c>
      <c r="N3000" s="76">
        <v>17156252860.770613</v>
      </c>
      <c r="O3000" s="76">
        <v>19162.866223100282</v>
      </c>
      <c r="P3000" s="46">
        <v>156282.78477651678</v>
      </c>
      <c r="Q3000" s="46">
        <v>78716.314256543876</v>
      </c>
      <c r="R3000" s="76">
        <v>1262375271220.8779</v>
      </c>
      <c r="S3000" s="56">
        <v>0.62006164761417426</v>
      </c>
      <c r="T3000" s="56">
        <v>0.34962507450014768</v>
      </c>
      <c r="U3000" s="46">
        <v>16.227019447629338</v>
      </c>
      <c r="V3000" s="76">
        <v>7785525132991.082</v>
      </c>
      <c r="W3000" s="84">
        <v>2457.1626286084365</v>
      </c>
      <c r="X3000" s="82">
        <v>4.5840359044528774E-2</v>
      </c>
      <c r="Y3000" s="476">
        <v>2.0000000000000001E-4</v>
      </c>
    </row>
    <row r="3001" spans="1:25" x14ac:dyDescent="0.2">
      <c r="A3001" s="475">
        <v>2997</v>
      </c>
      <c r="B3001" s="56">
        <v>0.39233869132196464</v>
      </c>
      <c r="C3001" s="46">
        <v>1761.3866454074705</v>
      </c>
      <c r="D3001" s="56">
        <v>0.75576347774704444</v>
      </c>
      <c r="E3001" s="56">
        <v>0.69860186006889102</v>
      </c>
      <c r="F3001" s="250">
        <v>2025.07</v>
      </c>
      <c r="G3001" s="76">
        <v>113129960963.58484</v>
      </c>
      <c r="H3001" s="46">
        <v>19464772.057106614</v>
      </c>
      <c r="I3001" s="76">
        <v>486953945049.43732</v>
      </c>
      <c r="J3001" s="56">
        <v>0.3017256348678754</v>
      </c>
      <c r="K3001" s="76">
        <v>15016034654.199734</v>
      </c>
      <c r="L3001" s="76">
        <v>28456402600.31065</v>
      </c>
      <c r="M3001" s="76">
        <v>114579149049.6329</v>
      </c>
      <c r="N3001" s="76">
        <v>35648595564.60099</v>
      </c>
      <c r="O3001" s="76">
        <v>27010.656081909827</v>
      </c>
      <c r="P3001" s="46">
        <v>246630.04904772155</v>
      </c>
      <c r="Q3001" s="46">
        <v>129790.25998405978</v>
      </c>
      <c r="R3001" s="76">
        <v>1029183663377.978</v>
      </c>
      <c r="S3001" s="56">
        <v>0.53852617996030794</v>
      </c>
      <c r="T3001" s="56">
        <v>0.21491294431882974</v>
      </c>
      <c r="U3001" s="46">
        <v>15.984957378804175</v>
      </c>
      <c r="V3001" s="76">
        <v>3981450100488.9111</v>
      </c>
      <c r="W3001" s="84">
        <v>1257.2160484074552</v>
      </c>
      <c r="X3001" s="82">
        <v>4.4750067243509092E-2</v>
      </c>
      <c r="Y3001" s="476">
        <v>2.0000000000000001E-4</v>
      </c>
    </row>
    <row r="3002" spans="1:25" x14ac:dyDescent="0.2">
      <c r="A3002" s="475">
        <v>2998</v>
      </c>
      <c r="B3002" s="56">
        <v>0.59590294792383791</v>
      </c>
      <c r="C3002" s="46">
        <v>7289.8398906765597</v>
      </c>
      <c r="D3002" s="56">
        <v>0.71007419246837211</v>
      </c>
      <c r="E3002" s="56">
        <v>0.52814581294206564</v>
      </c>
      <c r="F3002" s="250">
        <v>2024.93</v>
      </c>
      <c r="G3002" s="76">
        <v>180574309549.64655</v>
      </c>
      <c r="H3002" s="46">
        <v>15611272.529992081</v>
      </c>
      <c r="I3002" s="76">
        <v>361703269265.50574</v>
      </c>
      <c r="J3002" s="56">
        <v>0.20506609045952995</v>
      </c>
      <c r="K3002" s="76">
        <v>12302446495.445009</v>
      </c>
      <c r="L3002" s="76">
        <v>13925393107.620882</v>
      </c>
      <c r="M3002" s="76">
        <v>172130048679.77841</v>
      </c>
      <c r="N3002" s="76">
        <v>33853945952.606758</v>
      </c>
      <c r="O3002" s="76">
        <v>27456.365805400379</v>
      </c>
      <c r="P3002" s="46">
        <v>239388.19515765912</v>
      </c>
      <c r="Q3002" s="46">
        <v>125393.73387663857</v>
      </c>
      <c r="R3002" s="76">
        <v>804866765211.16663</v>
      </c>
      <c r="S3002" s="56">
        <v>0.50385412722194078</v>
      </c>
      <c r="T3002" s="56">
        <v>0.28252509482078719</v>
      </c>
      <c r="U3002" s="46">
        <v>17.689349488817133</v>
      </c>
      <c r="V3002" s="76">
        <v>4456498035815.9854</v>
      </c>
      <c r="W3002" s="84">
        <v>1405.5428895761293</v>
      </c>
      <c r="X3002" s="82">
        <v>4.0958657489823927E-2</v>
      </c>
      <c r="Y3002" s="476">
        <v>2.0000000000000001E-4</v>
      </c>
    </row>
    <row r="3003" spans="1:25" x14ac:dyDescent="0.2">
      <c r="A3003" s="475">
        <v>2999</v>
      </c>
      <c r="B3003" s="56">
        <v>0.4764624682640633</v>
      </c>
      <c r="C3003" s="46">
        <v>5849.3693966907167</v>
      </c>
      <c r="D3003" s="56">
        <v>0.35209371413271262</v>
      </c>
      <c r="E3003" s="56">
        <v>0.40863959416304935</v>
      </c>
      <c r="F3003" s="250">
        <v>2024.73</v>
      </c>
      <c r="G3003" s="76">
        <v>137433970587.39249</v>
      </c>
      <c r="H3003" s="46">
        <v>5947614.9508569995</v>
      </c>
      <c r="I3003" s="76">
        <v>231167094267.27448</v>
      </c>
      <c r="J3003" s="56">
        <v>0.41621264748270648</v>
      </c>
      <c r="K3003" s="76">
        <v>18777397037.429996</v>
      </c>
      <c r="L3003" s="76">
        <v>19765286073.600731</v>
      </c>
      <c r="M3003" s="76">
        <v>91422419658.844162</v>
      </c>
      <c r="N3003" s="76">
        <v>324824764945.93726</v>
      </c>
      <c r="O3003" s="76">
        <v>30345.06431854788</v>
      </c>
      <c r="P3003" s="46">
        <v>1600538.273733522</v>
      </c>
      <c r="Q3003" s="46">
        <v>1104631.8186990095</v>
      </c>
      <c r="R3003" s="76">
        <v>798748434654.07715</v>
      </c>
      <c r="S3003" s="56">
        <v>0.44818681910828517</v>
      </c>
      <c r="T3003" s="56">
        <v>0.33672821702366712</v>
      </c>
      <c r="U3003" s="46">
        <v>15.97373319794653</v>
      </c>
      <c r="V3003" s="76">
        <v>4894738495146.9287</v>
      </c>
      <c r="W3003" s="84">
        <v>1544.6273541707858</v>
      </c>
      <c r="X3003" s="82">
        <v>4.3949412541298603E-2</v>
      </c>
      <c r="Y3003" s="476">
        <v>2.0000000000000001E-4</v>
      </c>
    </row>
    <row r="3004" spans="1:25" x14ac:dyDescent="0.2">
      <c r="A3004" s="475">
        <v>3000</v>
      </c>
      <c r="B3004" s="56">
        <v>0.50741933502408409</v>
      </c>
      <c r="C3004" s="46">
        <v>1500</v>
      </c>
      <c r="D3004" s="56">
        <v>1.1928093752948279</v>
      </c>
      <c r="E3004" s="56">
        <v>0.30528988508012828</v>
      </c>
      <c r="F3004" s="250">
        <v>2023.75</v>
      </c>
      <c r="G3004" s="76">
        <v>434436933943.79382</v>
      </c>
      <c r="H3004" s="46">
        <v>47041354.372275062</v>
      </c>
      <c r="I3004" s="76">
        <v>837199792912.99805</v>
      </c>
      <c r="J3004" s="56">
        <v>0.18060614043505963</v>
      </c>
      <c r="K3004" s="76">
        <v>33800484253.457764</v>
      </c>
      <c r="L3004" s="76">
        <v>0</v>
      </c>
      <c r="M3004" s="76">
        <v>452120184444.08124</v>
      </c>
      <c r="N3004" s="76">
        <v>43811990513.175926</v>
      </c>
      <c r="O3004" s="76">
        <v>30979.089180870553</v>
      </c>
      <c r="P3004" s="46">
        <v>305399.76025397313</v>
      </c>
      <c r="Q3004" s="46">
        <v>164146.87432590954</v>
      </c>
      <c r="R3004" s="76">
        <v>1899025412768.9451</v>
      </c>
      <c r="S3004" s="56">
        <v>0.50885696825728211</v>
      </c>
      <c r="T3004" s="56">
        <v>0.26411802057895145</v>
      </c>
      <c r="U3004" s="46">
        <v>18.083952694010168</v>
      </c>
      <c r="V3004" s="76">
        <v>9948307978819.9023</v>
      </c>
      <c r="W3004" s="84">
        <v>3136.3081760961422</v>
      </c>
      <c r="X3004" s="82">
        <v>4.0582773658800038E-2</v>
      </c>
      <c r="Y3004" s="476">
        <v>2.0000000000000001E-4</v>
      </c>
    </row>
    <row r="3005" spans="1:25" x14ac:dyDescent="0.2">
      <c r="A3005" s="475">
        <v>3001</v>
      </c>
      <c r="B3005" s="56">
        <v>0.45895155908670437</v>
      </c>
      <c r="C3005" s="46">
        <v>2849.2039890342912</v>
      </c>
      <c r="D3005" s="56">
        <v>0.79699925462364762</v>
      </c>
      <c r="E3005" s="56">
        <v>0.22175078311421556</v>
      </c>
      <c r="F3005" s="250">
        <v>2025.98</v>
      </c>
      <c r="G3005" s="76">
        <v>256954093529.13647</v>
      </c>
      <c r="H3005" s="46">
        <v>20271980.296141107</v>
      </c>
      <c r="I3005" s="76">
        <v>634377513988.60669</v>
      </c>
      <c r="J3005" s="56">
        <v>0.45895155908670437</v>
      </c>
      <c r="K3005" s="76">
        <v>43052402702.738953</v>
      </c>
      <c r="L3005" s="76">
        <v>34402364443.672424</v>
      </c>
      <c r="M3005" s="76">
        <v>173138415031.5816</v>
      </c>
      <c r="N3005" s="76">
        <v>63666244254.886047</v>
      </c>
      <c r="O3005" s="76">
        <v>24742.581385584926</v>
      </c>
      <c r="P3005" s="46">
        <v>429660.8954524633</v>
      </c>
      <c r="Q3005" s="46">
        <v>268248.59638401953</v>
      </c>
      <c r="R3005" s="76">
        <v>1257049986346.7124</v>
      </c>
      <c r="S3005" s="56">
        <v>0.59171710914688636</v>
      </c>
      <c r="T3005" s="56">
        <v>0.40710456880485274</v>
      </c>
      <c r="U3005" s="46">
        <v>15.868902768141622</v>
      </c>
      <c r="V3005" s="76">
        <v>8904455376603.1348</v>
      </c>
      <c r="W3005" s="84">
        <v>2811.3149245039899</v>
      </c>
      <c r="X3005" s="82">
        <v>4.6197905801252603E-2</v>
      </c>
      <c r="Y3005" s="476">
        <v>2.0000000000000001E-4</v>
      </c>
    </row>
    <row r="3006" spans="1:25" x14ac:dyDescent="0.2">
      <c r="A3006" s="475">
        <v>3002</v>
      </c>
      <c r="B3006" s="56">
        <v>0.43757642268255503</v>
      </c>
      <c r="C3006" s="46">
        <v>4794.1662564660946</v>
      </c>
      <c r="D3006" s="56">
        <v>0.71757636203050157</v>
      </c>
      <c r="E3006" s="56">
        <v>0.44322187982887623</v>
      </c>
      <c r="F3006" s="250">
        <v>2025.29</v>
      </c>
      <c r="G3006" s="76">
        <v>141335596535.07309</v>
      </c>
      <c r="H3006" s="46">
        <v>16381176.931038095</v>
      </c>
      <c r="I3006" s="76">
        <v>503330820625.07635</v>
      </c>
      <c r="J3006" s="56">
        <v>0.42269086070193596</v>
      </c>
      <c r="K3006" s="76">
        <v>44835536547.799721</v>
      </c>
      <c r="L3006" s="76">
        <v>77299281692.308731</v>
      </c>
      <c r="M3006" s="76">
        <v>101451432952.68065</v>
      </c>
      <c r="N3006" s="76">
        <v>35409323088.074432</v>
      </c>
      <c r="O3006" s="76">
        <v>18452.893583305256</v>
      </c>
      <c r="P3006" s="46">
        <v>251324.92944196938</v>
      </c>
      <c r="Q3006" s="46">
        <v>134019.05876381043</v>
      </c>
      <c r="R3006" s="76">
        <v>906200121118.05115</v>
      </c>
      <c r="S3006" s="56">
        <v>0.54766881200695872</v>
      </c>
      <c r="T3006" s="56">
        <v>0.38600219052248919</v>
      </c>
      <c r="U3006" s="46">
        <v>15.284715245624881</v>
      </c>
      <c r="V3006" s="76">
        <v>5956673515289.7471</v>
      </c>
      <c r="W3006" s="84">
        <v>1880.3636468693878</v>
      </c>
      <c r="X3006" s="82">
        <v>4.7314644109924926E-2</v>
      </c>
      <c r="Y3006" s="476">
        <v>2.0000000000000001E-4</v>
      </c>
    </row>
    <row r="3007" spans="1:25" x14ac:dyDescent="0.2">
      <c r="A3007" s="475">
        <v>3003</v>
      </c>
      <c r="B3007" s="56">
        <v>0.70321199889206587</v>
      </c>
      <c r="C3007" s="46">
        <v>4913.2626006333539</v>
      </c>
      <c r="D3007" s="56">
        <v>0.58110879639725055</v>
      </c>
      <c r="E3007" s="56">
        <v>0.37171745605887702</v>
      </c>
      <c r="F3007" s="250">
        <v>2025.73</v>
      </c>
      <c r="G3007" s="76">
        <v>71412579375.101974</v>
      </c>
      <c r="H3007" s="46">
        <v>11786697.966285953</v>
      </c>
      <c r="I3007" s="76">
        <v>381649664993.36304</v>
      </c>
      <c r="J3007" s="56">
        <v>0.43748214358697446</v>
      </c>
      <c r="K3007" s="76">
        <v>15924093336.896305</v>
      </c>
      <c r="L3007" s="76">
        <v>32654480640.270149</v>
      </c>
      <c r="M3007" s="76">
        <v>94136379806.217255</v>
      </c>
      <c r="N3007" s="76">
        <v>12607152711.31843</v>
      </c>
      <c r="O3007" s="76">
        <v>23320.437064003065</v>
      </c>
      <c r="P3007" s="46">
        <v>128194.56872734186</v>
      </c>
      <c r="Q3007" s="46">
        <v>49370.598958419549</v>
      </c>
      <c r="R3007" s="76">
        <v>652676162837.36877</v>
      </c>
      <c r="S3007" s="56">
        <v>0.5698196196445392</v>
      </c>
      <c r="T3007" s="56">
        <v>0.34098201731238315</v>
      </c>
      <c r="U3007" s="46">
        <v>14.809671304725123</v>
      </c>
      <c r="V3007" s="76">
        <v>3788879955284.5059</v>
      </c>
      <c r="W3007" s="84">
        <v>1194.1277307439411</v>
      </c>
      <c r="X3007" s="82">
        <v>4.7241889557473687E-2</v>
      </c>
      <c r="Y3007" s="476">
        <v>2.0000000000000001E-4</v>
      </c>
    </row>
    <row r="3008" spans="1:25" x14ac:dyDescent="0.2">
      <c r="A3008" s="475">
        <v>3004</v>
      </c>
      <c r="B3008" s="56">
        <v>0.49543103675984246</v>
      </c>
      <c r="C3008" s="46">
        <v>2828.4266704387851</v>
      </c>
      <c r="D3008" s="56">
        <v>0.62612291234381279</v>
      </c>
      <c r="E3008" s="56">
        <v>0.30340058277713622</v>
      </c>
      <c r="F3008" s="250">
        <v>2025.86</v>
      </c>
      <c r="G3008" s="76">
        <v>206445061941.13046</v>
      </c>
      <c r="H3008" s="46">
        <v>14058124.549902998</v>
      </c>
      <c r="I3008" s="76">
        <v>421057170341.43506</v>
      </c>
      <c r="J3008" s="56">
        <v>0.39413244496302202</v>
      </c>
      <c r="K3008" s="76">
        <v>19961943134.97448</v>
      </c>
      <c r="L3008" s="76">
        <v>23690612734.171268</v>
      </c>
      <c r="M3008" s="76">
        <v>137917987515.17172</v>
      </c>
      <c r="N3008" s="76">
        <v>88933756606.051758</v>
      </c>
      <c r="O3008" s="76">
        <v>26024.147414583433</v>
      </c>
      <c r="P3008" s="46">
        <v>504040.01718759711</v>
      </c>
      <c r="Q3008" s="46">
        <v>332579.95904249535</v>
      </c>
      <c r="R3008" s="76">
        <v>862544633296.65833</v>
      </c>
      <c r="S3008" s="56">
        <v>0.53454623611519259</v>
      </c>
      <c r="T3008" s="56">
        <v>0.40758094667467215</v>
      </c>
      <c r="U3008" s="46">
        <v>16.443351409132561</v>
      </c>
      <c r="V3008" s="76">
        <v>6355398793896.7305</v>
      </c>
      <c r="W3008" s="84">
        <v>2006.2679591416518</v>
      </c>
      <c r="X3008" s="82">
        <v>4.4463420298356218E-2</v>
      </c>
      <c r="Y3008" s="476">
        <v>2.0000000000000001E-4</v>
      </c>
    </row>
    <row r="3009" spans="1:25" x14ac:dyDescent="0.2">
      <c r="A3009" s="475">
        <v>3005</v>
      </c>
      <c r="B3009" s="56">
        <v>0.53805515958266315</v>
      </c>
      <c r="C3009" s="46">
        <v>1500</v>
      </c>
      <c r="D3009" s="56">
        <v>0.50221040504368752</v>
      </c>
      <c r="E3009" s="56">
        <v>0.52051204089831493</v>
      </c>
      <c r="F3009" s="250">
        <v>2024.44</v>
      </c>
      <c r="G3009" s="76">
        <v>262655589372.45465</v>
      </c>
      <c r="H3009" s="46">
        <v>10028956.543478334</v>
      </c>
      <c r="I3009" s="76">
        <v>264891272101.27136</v>
      </c>
      <c r="J3009" s="56">
        <v>0.30867107521365511</v>
      </c>
      <c r="K3009" s="76">
        <v>9735922389.934721</v>
      </c>
      <c r="L3009" s="76">
        <v>0</v>
      </c>
      <c r="M3009" s="76">
        <v>179665637768.2565</v>
      </c>
      <c r="N3009" s="76">
        <v>78203196155.217133</v>
      </c>
      <c r="O3009" s="76">
        <v>35821.404698906554</v>
      </c>
      <c r="P3009" s="46">
        <v>550730.90026332694</v>
      </c>
      <c r="Q3009" s="46">
        <v>310516.60080661299</v>
      </c>
      <c r="R3009" s="76">
        <v>798624338424.52393</v>
      </c>
      <c r="S3009" s="56">
        <v>0.57395752372058939</v>
      </c>
      <c r="T3009" s="56">
        <v>0.42649618750420715</v>
      </c>
      <c r="U3009" s="46">
        <v>17.58559620901034</v>
      </c>
      <c r="V3009" s="76">
        <v>6672677043321.4756</v>
      </c>
      <c r="W3009" s="84">
        <v>2106.8190398506476</v>
      </c>
      <c r="X3009" s="82">
        <v>4.0965102361427447E-2</v>
      </c>
      <c r="Y3009" s="476">
        <v>2.0000000000000001E-4</v>
      </c>
    </row>
    <row r="3010" spans="1:25" x14ac:dyDescent="0.2">
      <c r="A3010" s="475">
        <v>3006</v>
      </c>
      <c r="B3010" s="56">
        <v>0.44689090105612472</v>
      </c>
      <c r="C3010" s="46">
        <v>3916.3527798378768</v>
      </c>
      <c r="D3010" s="56">
        <v>0.81189493737320551</v>
      </c>
      <c r="E3010" s="56">
        <v>0.32593236203073994</v>
      </c>
      <c r="F3010" s="250">
        <v>2025.82</v>
      </c>
      <c r="G3010" s="76">
        <v>226420037770.37286</v>
      </c>
      <c r="H3010" s="46">
        <v>21031133.568582445</v>
      </c>
      <c r="I3010" s="76">
        <v>368063591125.44373</v>
      </c>
      <c r="J3010" s="56">
        <v>4.8128389593686816E-3</v>
      </c>
      <c r="K3010" s="76">
        <v>9574154642.3565731</v>
      </c>
      <c r="L3010" s="76">
        <v>25582960285.944828</v>
      </c>
      <c r="M3010" s="76">
        <v>131559465628.44984</v>
      </c>
      <c r="N3010" s="76">
        <v>13486971952.959587</v>
      </c>
      <c r="O3010" s="76">
        <v>20720.408262762536</v>
      </c>
      <c r="P3010" s="46">
        <v>129574.31313494536</v>
      </c>
      <c r="Q3010" s="46">
        <v>49286.906569147395</v>
      </c>
      <c r="R3010" s="76">
        <v>758691457189.0387</v>
      </c>
      <c r="S3010" s="56">
        <v>0.39973432218021182</v>
      </c>
      <c r="T3010" s="56">
        <v>0.26426635876597426</v>
      </c>
      <c r="U3010" s="46">
        <v>22.293342683346658</v>
      </c>
      <c r="V3010" s="76">
        <v>4738291475954.6963</v>
      </c>
      <c r="W3010" s="84">
        <v>1494.9258230530081</v>
      </c>
      <c r="X3010" s="82">
        <v>3.4333179610537237E-2</v>
      </c>
      <c r="Y3010" s="476">
        <v>2.0000000000000001E-4</v>
      </c>
    </row>
    <row r="3011" spans="1:25" x14ac:dyDescent="0.2">
      <c r="A3011" s="475">
        <v>3007</v>
      </c>
      <c r="B3011" s="56">
        <v>0.46183221460487012</v>
      </c>
      <c r="C3011" s="46">
        <v>2708.8692638221</v>
      </c>
      <c r="D3011" s="56">
        <v>0.92803469442867992</v>
      </c>
      <c r="E3011" s="56">
        <v>0.63746513002225647</v>
      </c>
      <c r="F3011" s="250">
        <v>2025.29</v>
      </c>
      <c r="G3011" s="76">
        <v>175810968400.00735</v>
      </c>
      <c r="H3011" s="46">
        <v>27994932.421792228</v>
      </c>
      <c r="I3011" s="76">
        <v>610099090439.2478</v>
      </c>
      <c r="J3011" s="56">
        <v>0.31063582917418109</v>
      </c>
      <c r="K3011" s="76">
        <v>46125453083.122574</v>
      </c>
      <c r="L3011" s="76">
        <v>102651271345.73251</v>
      </c>
      <c r="M3011" s="76">
        <v>95864805534.386139</v>
      </c>
      <c r="N3011" s="76">
        <v>93760386967.520966</v>
      </c>
      <c r="O3011" s="76">
        <v>25060.707579322887</v>
      </c>
      <c r="P3011" s="46">
        <v>575221.8784788585</v>
      </c>
      <c r="Q3011" s="46">
        <v>379602.27688074193</v>
      </c>
      <c r="R3011" s="76">
        <v>1169625543975.3149</v>
      </c>
      <c r="S3011" s="56">
        <v>0.48039448996262535</v>
      </c>
      <c r="T3011" s="56">
        <v>0.28044285220262766</v>
      </c>
      <c r="U3011" s="46">
        <v>16.088597825747684</v>
      </c>
      <c r="V3011" s="76">
        <v>5792686051117.2656</v>
      </c>
      <c r="W3011" s="84">
        <v>1826.8769678472931</v>
      </c>
      <c r="X3011" s="82">
        <v>4.5529719487034159E-2</v>
      </c>
      <c r="Y3011" s="476">
        <v>2.0000000000000001E-4</v>
      </c>
    </row>
    <row r="3012" spans="1:25" x14ac:dyDescent="0.2">
      <c r="A3012" s="475">
        <v>3008</v>
      </c>
      <c r="B3012" s="56">
        <v>0.50936641505055125</v>
      </c>
      <c r="C3012" s="46">
        <v>1871.3701107861248</v>
      </c>
      <c r="D3012" s="56">
        <v>0.57314549591521713</v>
      </c>
      <c r="E3012" s="56">
        <v>0.4126670786102774</v>
      </c>
      <c r="F3012" s="250">
        <v>2023.75</v>
      </c>
      <c r="G3012" s="76">
        <v>206701888824.9353</v>
      </c>
      <c r="H3012" s="46">
        <v>12268431.303019324</v>
      </c>
      <c r="I3012" s="76">
        <v>392244272393.45044</v>
      </c>
      <c r="J3012" s="56">
        <v>0.44671746594238437</v>
      </c>
      <c r="K3012" s="76">
        <v>7272191910.042345</v>
      </c>
      <c r="L3012" s="76">
        <v>0</v>
      </c>
      <c r="M3012" s="76">
        <v>259159346937.13422</v>
      </c>
      <c r="N3012" s="76">
        <v>26442107310.093525</v>
      </c>
      <c r="O3012" s="76">
        <v>22868.189852820051</v>
      </c>
      <c r="P3012" s="46">
        <v>206835.03731636362</v>
      </c>
      <c r="Q3012" s="46">
        <v>104325.26862284642</v>
      </c>
      <c r="R3012" s="76">
        <v>884570309057.6405</v>
      </c>
      <c r="S3012" s="56">
        <v>0.6233207515962802</v>
      </c>
      <c r="T3012" s="56">
        <v>0.39743602132322708</v>
      </c>
      <c r="U3012" s="46">
        <v>16.492505720091788</v>
      </c>
      <c r="V3012" s="76">
        <v>6512412258537.0449</v>
      </c>
      <c r="W3012" s="84">
        <v>2054.8670046446623</v>
      </c>
      <c r="X3012" s="82">
        <v>4.3261130080456747E-2</v>
      </c>
      <c r="Y3012" s="476">
        <v>2.0000000000000001E-4</v>
      </c>
    </row>
    <row r="3013" spans="1:25" x14ac:dyDescent="0.2">
      <c r="A3013" s="475">
        <v>3009</v>
      </c>
      <c r="B3013" s="56">
        <v>0.65819872146480929</v>
      </c>
      <c r="C3013" s="46">
        <v>1500</v>
      </c>
      <c r="D3013" s="56">
        <v>1.3720078036592951</v>
      </c>
      <c r="E3013" s="56">
        <v>0.54707503898495002</v>
      </c>
      <c r="F3013" s="250">
        <v>2023.75</v>
      </c>
      <c r="G3013" s="76">
        <v>624874408548.95422</v>
      </c>
      <c r="H3013" s="46">
        <v>64756831.5891027</v>
      </c>
      <c r="I3013" s="76">
        <v>825360818376.38477</v>
      </c>
      <c r="J3013" s="56">
        <v>-0.14826360933898819</v>
      </c>
      <c r="K3013" s="76">
        <v>6244827726.9209032</v>
      </c>
      <c r="L3013" s="76">
        <v>0</v>
      </c>
      <c r="M3013" s="76">
        <v>515422742025.88068</v>
      </c>
      <c r="N3013" s="76">
        <v>97339551659.239426</v>
      </c>
      <c r="O3013" s="76">
        <v>25138.752733221001</v>
      </c>
      <c r="P3013" s="46">
        <v>548024.75477800891</v>
      </c>
      <c r="Q3013" s="46">
        <v>344566.73385032447</v>
      </c>
      <c r="R3013" s="76">
        <v>2129964538007.8994</v>
      </c>
      <c r="S3013" s="56">
        <v>0.40535768367896469</v>
      </c>
      <c r="T3013" s="56">
        <v>0.20584177226689088</v>
      </c>
      <c r="U3013" s="46">
        <v>28.280368652596781</v>
      </c>
      <c r="V3013" s="76">
        <v>13199625222557.58</v>
      </c>
      <c r="W3013" s="84">
        <v>4163.7677258721569</v>
      </c>
      <c r="X3013" s="82">
        <v>2.6790249367480749E-2</v>
      </c>
      <c r="Y3013" s="476">
        <v>2.0000000000000001E-4</v>
      </c>
    </row>
    <row r="3014" spans="1:25" x14ac:dyDescent="0.2">
      <c r="A3014" s="475">
        <v>3010</v>
      </c>
      <c r="B3014" s="56">
        <v>0.36642293319433095</v>
      </c>
      <c r="C3014" s="46">
        <v>9540.0103315283941</v>
      </c>
      <c r="D3014" s="56">
        <v>0.68253977449139958</v>
      </c>
      <c r="E3014" s="56">
        <v>0.46460391128300571</v>
      </c>
      <c r="F3014" s="250">
        <v>2025.2</v>
      </c>
      <c r="G3014" s="76">
        <v>189171849215.11725</v>
      </c>
      <c r="H3014" s="46">
        <v>14439322.963533532</v>
      </c>
      <c r="I3014" s="76">
        <v>377672283773.22186</v>
      </c>
      <c r="J3014" s="56">
        <v>0.34045226511966808</v>
      </c>
      <c r="K3014" s="76">
        <v>35750886182.952103</v>
      </c>
      <c r="L3014" s="76">
        <v>78580434849.031235</v>
      </c>
      <c r="M3014" s="76">
        <v>123444754624.03857</v>
      </c>
      <c r="N3014" s="76">
        <v>25310842105.79715</v>
      </c>
      <c r="O3014" s="76">
        <v>17951.39491411121</v>
      </c>
      <c r="P3014" s="46">
        <v>210698.2708005232</v>
      </c>
      <c r="Q3014" s="46">
        <v>105070.10369625302</v>
      </c>
      <c r="R3014" s="76">
        <v>807059662343.05481</v>
      </c>
      <c r="S3014" s="56">
        <v>0.55402957460531632</v>
      </c>
      <c r="T3014" s="56">
        <v>0.3600234210215531</v>
      </c>
      <c r="U3014" s="46">
        <v>16.727343740878151</v>
      </c>
      <c r="V3014" s="76">
        <v>5292479523393.8525</v>
      </c>
      <c r="W3014" s="84">
        <v>1669.2178570372871</v>
      </c>
      <c r="X3014" s="82">
        <v>4.431207877550259E-2</v>
      </c>
      <c r="Y3014" s="476">
        <v>2.0000000000000001E-4</v>
      </c>
    </row>
    <row r="3015" spans="1:25" x14ac:dyDescent="0.2">
      <c r="A3015" s="475">
        <v>3011</v>
      </c>
      <c r="B3015" s="56">
        <v>0.52839095233251798</v>
      </c>
      <c r="C3015" s="46">
        <v>2800.1279822618194</v>
      </c>
      <c r="D3015" s="56">
        <v>0.72390241700628932</v>
      </c>
      <c r="E3015" s="56">
        <v>0.41072210054970493</v>
      </c>
      <c r="F3015" s="250">
        <v>2023.75</v>
      </c>
      <c r="G3015" s="76">
        <v>308798506401.83319</v>
      </c>
      <c r="H3015" s="46">
        <v>17205353.141444892</v>
      </c>
      <c r="I3015" s="76">
        <v>419919329534.3042</v>
      </c>
      <c r="J3015" s="56">
        <v>0.25689430782160194</v>
      </c>
      <c r="K3015" s="76">
        <v>8212167694.2439156</v>
      </c>
      <c r="L3015" s="76">
        <v>0</v>
      </c>
      <c r="M3015" s="76">
        <v>349430345782.17816</v>
      </c>
      <c r="N3015" s="76">
        <v>64279499258.868858</v>
      </c>
      <c r="O3015" s="76">
        <v>30450.758144260373</v>
      </c>
      <c r="P3015" s="46">
        <v>380076.10705344455</v>
      </c>
      <c r="Q3015" s="46">
        <v>231602.76152481561</v>
      </c>
      <c r="R3015" s="76">
        <v>1185226673112.436</v>
      </c>
      <c r="S3015" s="56">
        <v>0.57418898033095112</v>
      </c>
      <c r="T3015" s="56">
        <v>0.32837816031852446</v>
      </c>
      <c r="U3015" s="46">
        <v>17.723914399111273</v>
      </c>
      <c r="V3015" s="76">
        <v>7565073659301.3564</v>
      </c>
      <c r="W3015" s="84">
        <v>2387.8795337860661</v>
      </c>
      <c r="X3015" s="82">
        <v>4.1272257928427543E-2</v>
      </c>
      <c r="Y3015" s="476">
        <v>2.0000000000000001E-4</v>
      </c>
    </row>
    <row r="3016" spans="1:25" x14ac:dyDescent="0.2">
      <c r="A3016" s="475">
        <v>3012</v>
      </c>
      <c r="B3016" s="56">
        <v>0.49323995229686468</v>
      </c>
      <c r="C3016" s="46">
        <v>4876.3485800459412</v>
      </c>
      <c r="D3016" s="56">
        <v>0.21022526291695331</v>
      </c>
      <c r="E3016" s="56">
        <v>0.3947570894326492</v>
      </c>
      <c r="F3016" s="250">
        <v>2025.53</v>
      </c>
      <c r="G3016" s="76">
        <v>148367508601.17184</v>
      </c>
      <c r="H3016" s="46">
        <v>3550686.478753827</v>
      </c>
      <c r="I3016" s="76">
        <v>171765341779.2291</v>
      </c>
      <c r="J3016" s="56">
        <v>0.49323995229686468</v>
      </c>
      <c r="K3016" s="76">
        <v>18649171179.713036</v>
      </c>
      <c r="L3016" s="76">
        <v>36508658159.730881</v>
      </c>
      <c r="M3016" s="76">
        <v>101267233399.15904</v>
      </c>
      <c r="N3016" s="76">
        <v>18050005508.394207</v>
      </c>
      <c r="O3016" s="76">
        <v>29049.672278094866</v>
      </c>
      <c r="P3016" s="46">
        <v>177141.43374704907</v>
      </c>
      <c r="Q3016" s="46">
        <v>71700.576843685092</v>
      </c>
      <c r="R3016" s="76">
        <v>512462550330.4848</v>
      </c>
      <c r="S3016" s="56">
        <v>0.66447332848828988</v>
      </c>
      <c r="T3016" s="56">
        <v>0.4430522943952574</v>
      </c>
      <c r="U3016" s="46">
        <v>16.808239096666298</v>
      </c>
      <c r="V3016" s="76">
        <v>4269716739366.8159</v>
      </c>
      <c r="W3016" s="84">
        <v>1348.0826440471949</v>
      </c>
      <c r="X3016" s="82">
        <v>4.2708063466495992E-2</v>
      </c>
      <c r="Y3016" s="476">
        <v>2.0000000000000001E-4</v>
      </c>
    </row>
    <row r="3017" spans="1:25" x14ac:dyDescent="0.2">
      <c r="A3017" s="475">
        <v>3013</v>
      </c>
      <c r="B3017" s="56">
        <v>0.54006522348960728</v>
      </c>
      <c r="C3017" s="46">
        <v>7098.4072964470415</v>
      </c>
      <c r="D3017" s="56">
        <v>1.0348983734084338</v>
      </c>
      <c r="E3017" s="56">
        <v>0.44754810936867573</v>
      </c>
      <c r="F3017" s="250">
        <v>2023.75</v>
      </c>
      <c r="G3017" s="76">
        <v>371117925754.11816</v>
      </c>
      <c r="H3017" s="46">
        <v>31604392.116419017</v>
      </c>
      <c r="I3017" s="76">
        <v>744813596190.61035</v>
      </c>
      <c r="J3017" s="56">
        <v>0.38712425782231652</v>
      </c>
      <c r="K3017" s="76">
        <v>25946800928.083275</v>
      </c>
      <c r="L3017" s="76">
        <v>0</v>
      </c>
      <c r="M3017" s="76">
        <v>317508396060.00299</v>
      </c>
      <c r="N3017" s="76">
        <v>70470623818.666855</v>
      </c>
      <c r="O3017" s="76">
        <v>16783.964873991587</v>
      </c>
      <c r="P3017" s="46">
        <v>478917.27763081447</v>
      </c>
      <c r="Q3017" s="46">
        <v>300044.94833140611</v>
      </c>
      <c r="R3017" s="76">
        <v>1518803305614.9563</v>
      </c>
      <c r="S3017" s="56">
        <v>0.56501080317948615</v>
      </c>
      <c r="T3017" s="56">
        <v>0.42027966489355401</v>
      </c>
      <c r="U3017" s="46">
        <v>16.424648376080761</v>
      </c>
      <c r="V3017" s="76">
        <v>11455951185906.18</v>
      </c>
      <c r="W3017" s="84">
        <v>3617.9022909995651</v>
      </c>
      <c r="X3017" s="82">
        <v>4.4751127369478651E-2</v>
      </c>
      <c r="Y3017" s="476">
        <v>2.0000000000000001E-4</v>
      </c>
    </row>
    <row r="3018" spans="1:25" x14ac:dyDescent="0.2">
      <c r="A3018" s="475">
        <v>3014</v>
      </c>
      <c r="B3018" s="56">
        <v>0.36678409642441379</v>
      </c>
      <c r="C3018" s="46">
        <v>1622.6114308493889</v>
      </c>
      <c r="D3018" s="56">
        <v>0.76009793592831632</v>
      </c>
      <c r="E3018" s="56">
        <v>0.24300285095130467</v>
      </c>
      <c r="F3018" s="250">
        <v>2026.17</v>
      </c>
      <c r="G3018" s="76">
        <v>118580206512.091</v>
      </c>
      <c r="H3018" s="46">
        <v>20181344.133534003</v>
      </c>
      <c r="I3018" s="76">
        <v>476914196906.53943</v>
      </c>
      <c r="J3018" s="56">
        <v>0.26973932337385775</v>
      </c>
      <c r="K3018" s="76">
        <v>30561442127.18808</v>
      </c>
      <c r="L3018" s="76">
        <v>82548511396.500107</v>
      </c>
      <c r="M3018" s="76">
        <v>47845876421.564888</v>
      </c>
      <c r="N3018" s="76">
        <v>18512601095.252983</v>
      </c>
      <c r="O3018" s="76">
        <v>10000</v>
      </c>
      <c r="P3018" s="46">
        <v>159189.76911036001</v>
      </c>
      <c r="Q3018" s="46">
        <v>67660.67937115785</v>
      </c>
      <c r="R3018" s="76">
        <v>808366095214.76135</v>
      </c>
      <c r="S3018" s="56">
        <v>0.45869244090593203</v>
      </c>
      <c r="T3018" s="56">
        <v>0.27848276107656711</v>
      </c>
      <c r="U3018" s="46">
        <v>15.992223857490005</v>
      </c>
      <c r="V3018" s="76">
        <v>4005918387556.5005</v>
      </c>
      <c r="W3018" s="84">
        <v>1263.7751677349615</v>
      </c>
      <c r="X3018" s="82">
        <v>4.5100641290246317E-2</v>
      </c>
      <c r="Y3018" s="476">
        <v>2.0000000000000001E-4</v>
      </c>
    </row>
    <row r="3019" spans="1:25" x14ac:dyDescent="0.2">
      <c r="A3019" s="475">
        <v>3015</v>
      </c>
      <c r="B3019" s="56">
        <v>0.46013392308644441</v>
      </c>
      <c r="C3019" s="46">
        <v>2255.2529441688544</v>
      </c>
      <c r="D3019" s="56">
        <v>0.3603156031505933</v>
      </c>
      <c r="E3019" s="56">
        <v>0.42256507360609963</v>
      </c>
      <c r="F3019" s="250">
        <v>2023.95</v>
      </c>
      <c r="G3019" s="76">
        <v>58402084563.367172</v>
      </c>
      <c r="H3019" s="46">
        <v>5982939.9670024328</v>
      </c>
      <c r="I3019" s="76">
        <v>175629560521.7439</v>
      </c>
      <c r="J3019" s="56">
        <v>0.28843365466640469</v>
      </c>
      <c r="K3019" s="76">
        <v>3694576774.1205859</v>
      </c>
      <c r="L3019" s="76">
        <v>0</v>
      </c>
      <c r="M3019" s="76">
        <v>91730099950.277039</v>
      </c>
      <c r="N3019" s="76">
        <v>133141631933.31691</v>
      </c>
      <c r="O3019" s="76">
        <v>28282.312689357754</v>
      </c>
      <c r="P3019" s="46">
        <v>804719.15572672721</v>
      </c>
      <c r="Q3019" s="46">
        <v>498474.6781844034</v>
      </c>
      <c r="R3019" s="76">
        <v>477811796456.38519</v>
      </c>
      <c r="S3019" s="56">
        <v>0.44232645144127708</v>
      </c>
      <c r="T3019" s="56">
        <v>0.21505068244389491</v>
      </c>
      <c r="U3019" s="46">
        <v>16.350027982439229</v>
      </c>
      <c r="V3019" s="76">
        <v>1923656399010.218</v>
      </c>
      <c r="W3019" s="84">
        <v>607.18014165243903</v>
      </c>
      <c r="X3019" s="82">
        <v>4.3051706336117844E-2</v>
      </c>
      <c r="Y3019" s="476">
        <v>2.0000000000000001E-4</v>
      </c>
    </row>
    <row r="3020" spans="1:25" x14ac:dyDescent="0.2">
      <c r="A3020" s="475">
        <v>3016</v>
      </c>
      <c r="B3020" s="56">
        <v>0.52162386308365349</v>
      </c>
      <c r="C3020" s="46">
        <v>7970.3109924933005</v>
      </c>
      <c r="D3020" s="56">
        <v>0.60259129743688578</v>
      </c>
      <c r="E3020" s="56">
        <v>0.28468306094864643</v>
      </c>
      <c r="F3020" s="250">
        <v>2023.75</v>
      </c>
      <c r="G3020" s="76">
        <v>228396724399.91739</v>
      </c>
      <c r="H3020" s="46">
        <v>12458349.493150389</v>
      </c>
      <c r="I3020" s="76">
        <v>322211340394.45441</v>
      </c>
      <c r="J3020" s="56">
        <v>0.34558543787574914</v>
      </c>
      <c r="K3020" s="76">
        <v>9454814153.3299961</v>
      </c>
      <c r="L3020" s="76">
        <v>0</v>
      </c>
      <c r="M3020" s="76">
        <v>270842802933.71701</v>
      </c>
      <c r="N3020" s="76">
        <v>15352852323.618351</v>
      </c>
      <c r="O3020" s="76">
        <v>29609.516235413885</v>
      </c>
      <c r="P3020" s="46">
        <v>154231.23468062261</v>
      </c>
      <c r="Q3020" s="46">
        <v>66619.182790271399</v>
      </c>
      <c r="R3020" s="76">
        <v>907818049625.91956</v>
      </c>
      <c r="S3020" s="56">
        <v>0.62535447100183095</v>
      </c>
      <c r="T3020" s="56">
        <v>0.34588243152058273</v>
      </c>
      <c r="U3020" s="46">
        <v>17.323869125036602</v>
      </c>
      <c r="V3020" s="76">
        <v>6029598905569.0195</v>
      </c>
      <c r="W3020" s="84">
        <v>1898.0420175662157</v>
      </c>
      <c r="X3020" s="82">
        <v>4.2032957983198935E-2</v>
      </c>
      <c r="Y3020" s="476">
        <v>2.0000000000000001E-4</v>
      </c>
    </row>
    <row r="3021" spans="1:25" x14ac:dyDescent="0.2">
      <c r="A3021" s="475">
        <v>3017</v>
      </c>
      <c r="B3021" s="56">
        <v>0.4565573661915257</v>
      </c>
      <c r="C3021" s="46">
        <v>1500</v>
      </c>
      <c r="D3021" s="56">
        <v>0.59436547302667431</v>
      </c>
      <c r="E3021" s="56">
        <v>0.33278841800543568</v>
      </c>
      <c r="F3021" s="250">
        <v>2023.75</v>
      </c>
      <c r="G3021" s="76">
        <v>445050233896.61151</v>
      </c>
      <c r="H3021" s="46">
        <v>13474795.187433297</v>
      </c>
      <c r="I3021" s="76">
        <v>394975872458.84778</v>
      </c>
      <c r="J3021" s="56">
        <v>0.37185502601859655</v>
      </c>
      <c r="K3021" s="76">
        <v>11760744249.904463</v>
      </c>
      <c r="L3021" s="76">
        <v>0</v>
      </c>
      <c r="M3021" s="76">
        <v>631823616937.48169</v>
      </c>
      <c r="N3021" s="76">
        <v>121800237401.0072</v>
      </c>
      <c r="O3021" s="76">
        <v>30369.941152519375</v>
      </c>
      <c r="P3021" s="46">
        <v>643560.8943344017</v>
      </c>
      <c r="Q3021" s="46">
        <v>447132.42297002056</v>
      </c>
      <c r="R3021" s="76">
        <v>1655926191677.5337</v>
      </c>
      <c r="S3021" s="56">
        <v>0.65207346261767252</v>
      </c>
      <c r="T3021" s="56">
        <v>0.34154384967538348</v>
      </c>
      <c r="U3021" s="46">
        <v>17.693242086419204</v>
      </c>
      <c r="V3021" s="76">
        <v>10946811635966.373</v>
      </c>
      <c r="W3021" s="84">
        <v>3454.617559409357</v>
      </c>
      <c r="X3021" s="82">
        <v>4.1395640469023443E-2</v>
      </c>
      <c r="Y3021" s="476">
        <v>2.0000000000000001E-4</v>
      </c>
    </row>
    <row r="3022" spans="1:25" x14ac:dyDescent="0.2">
      <c r="A3022" s="475">
        <v>3018</v>
      </c>
      <c r="B3022" s="56">
        <v>0.44045434949764101</v>
      </c>
      <c r="C3022" s="46">
        <v>2854.9061754461545</v>
      </c>
      <c r="D3022" s="56">
        <v>0.93243528788881114</v>
      </c>
      <c r="E3022" s="56">
        <v>0.27488561347107709</v>
      </c>
      <c r="F3022" s="250">
        <v>2023.75</v>
      </c>
      <c r="G3022" s="76">
        <v>257836694287.47562</v>
      </c>
      <c r="H3022" s="46">
        <v>26525274.799639128</v>
      </c>
      <c r="I3022" s="76">
        <v>642302260166.13232</v>
      </c>
      <c r="J3022" s="56">
        <v>0.36341531973174379</v>
      </c>
      <c r="K3022" s="76">
        <v>12931684956.214987</v>
      </c>
      <c r="L3022" s="76">
        <v>0</v>
      </c>
      <c r="M3022" s="76">
        <v>294518602145.45862</v>
      </c>
      <c r="N3022" s="76">
        <v>25421683695.558056</v>
      </c>
      <c r="O3022" s="76">
        <v>35558.958240427921</v>
      </c>
      <c r="P3022" s="46">
        <v>212064.18157539229</v>
      </c>
      <c r="Q3022" s="46">
        <v>101626.2409939325</v>
      </c>
      <c r="R3022" s="76">
        <v>1317814647696.6819</v>
      </c>
      <c r="S3022" s="56">
        <v>0.57290698883386104</v>
      </c>
      <c r="T3022" s="56">
        <v>0.3156520753591513</v>
      </c>
      <c r="U3022" s="46">
        <v>16.67796475806518</v>
      </c>
      <c r="V3022" s="76">
        <v>7694786636821.2295</v>
      </c>
      <c r="W3022" s="84">
        <v>2426.7745636096488</v>
      </c>
      <c r="X3022" s="82">
        <v>4.3548701686015212E-2</v>
      </c>
      <c r="Y3022" s="476">
        <v>2.0000000000000001E-4</v>
      </c>
    </row>
    <row r="3023" spans="1:25" x14ac:dyDescent="0.2">
      <c r="A3023" s="475">
        <v>3019</v>
      </c>
      <c r="B3023" s="56">
        <v>0.57962429175750352</v>
      </c>
      <c r="C3023" s="46">
        <v>2124.3891832336731</v>
      </c>
      <c r="D3023" s="56">
        <v>0.66367133636281683</v>
      </c>
      <c r="E3023" s="56">
        <v>0.52376504568667148</v>
      </c>
      <c r="F3023" s="250">
        <v>2026.39</v>
      </c>
      <c r="G3023" s="76">
        <v>58695028121.997169</v>
      </c>
      <c r="H3023" s="46">
        <v>15374551.584848944</v>
      </c>
      <c r="I3023" s="76">
        <v>491270137043.64142</v>
      </c>
      <c r="J3023" s="56">
        <v>0.46839825786239242</v>
      </c>
      <c r="K3023" s="76">
        <v>51795578357.828484</v>
      </c>
      <c r="L3023" s="76">
        <v>69710129777.410324</v>
      </c>
      <c r="M3023" s="76">
        <v>20242028073.079025</v>
      </c>
      <c r="N3023" s="76">
        <v>24690385627.868225</v>
      </c>
      <c r="O3023" s="76">
        <v>21632.775675886009</v>
      </c>
      <c r="P3023" s="46">
        <v>200146.26083394399</v>
      </c>
      <c r="Q3023" s="46">
        <v>97837.704686804907</v>
      </c>
      <c r="R3023" s="76">
        <v>744620494711.26172</v>
      </c>
      <c r="S3023" s="56">
        <v>0.53892854898530462</v>
      </c>
      <c r="T3023" s="56">
        <v>0.33864831432572173</v>
      </c>
      <c r="U3023" s="46">
        <v>14.100854985797545</v>
      </c>
      <c r="V3023" s="76">
        <v>4099262038691.7969</v>
      </c>
      <c r="W3023" s="84">
        <v>1294.3372756141678</v>
      </c>
      <c r="X3023" s="82">
        <v>4.954435760292205E-2</v>
      </c>
      <c r="Y3023" s="476">
        <v>2.0000000000000001E-4</v>
      </c>
    </row>
    <row r="3024" spans="1:25" x14ac:dyDescent="0.2">
      <c r="A3024" s="475">
        <v>3020</v>
      </c>
      <c r="B3024" s="56">
        <v>0.33604102633380584</v>
      </c>
      <c r="C3024" s="46">
        <v>8378.5162244679595</v>
      </c>
      <c r="D3024" s="56">
        <v>0.6013649128377121</v>
      </c>
      <c r="E3024" s="56">
        <v>0.55220851192762632</v>
      </c>
      <c r="F3024" s="250">
        <v>2023.75</v>
      </c>
      <c r="G3024" s="76">
        <v>426559521736.98401</v>
      </c>
      <c r="H3024" s="46">
        <v>12478715.322590457</v>
      </c>
      <c r="I3024" s="76">
        <v>299852898605.3515</v>
      </c>
      <c r="J3024" s="56">
        <v>0.22110595028348001</v>
      </c>
      <c r="K3024" s="76">
        <v>3836688891.563201</v>
      </c>
      <c r="L3024" s="76">
        <v>0</v>
      </c>
      <c r="M3024" s="76">
        <v>364678894842.99634</v>
      </c>
      <c r="N3024" s="76">
        <v>78583502424.16925</v>
      </c>
      <c r="O3024" s="76">
        <v>29571.551404143134</v>
      </c>
      <c r="P3024" s="46">
        <v>461065.38666467229</v>
      </c>
      <c r="Q3024" s="46">
        <v>298997.81595005468</v>
      </c>
      <c r="R3024" s="76">
        <v>1087596424301.604</v>
      </c>
      <c r="S3024" s="56">
        <v>0.59900462707297453</v>
      </c>
      <c r="T3024" s="56">
        <v>0.44348541597428398</v>
      </c>
      <c r="U3024" s="46">
        <v>18.289295137231193</v>
      </c>
      <c r="V3024" s="76">
        <v>9546145107468.2188</v>
      </c>
      <c r="W3024" s="84">
        <v>3014.28616180791</v>
      </c>
      <c r="X3024" s="82">
        <v>4.0582510190631589E-2</v>
      </c>
      <c r="Y3024" s="476">
        <v>2.0000000000000001E-4</v>
      </c>
    </row>
    <row r="3025" spans="1:25" x14ac:dyDescent="0.2">
      <c r="A3025" s="475">
        <v>3021</v>
      </c>
      <c r="B3025" s="56">
        <v>0.40586298100124268</v>
      </c>
      <c r="C3025" s="46">
        <v>4657.4417344431122</v>
      </c>
      <c r="D3025" s="56">
        <v>1.06966997830956</v>
      </c>
      <c r="E3025" s="56">
        <v>0.36114211591115025</v>
      </c>
      <c r="F3025" s="250">
        <v>2024.14</v>
      </c>
      <c r="G3025" s="76">
        <v>454097118830.1109</v>
      </c>
      <c r="H3025" s="46">
        <v>34489372.218274809</v>
      </c>
      <c r="I3025" s="76">
        <v>647949634011.01025</v>
      </c>
      <c r="J3025" s="56">
        <v>0.18260542510429767</v>
      </c>
      <c r="K3025" s="76">
        <v>17509776579.319996</v>
      </c>
      <c r="L3025" s="76">
        <v>0</v>
      </c>
      <c r="M3025" s="76">
        <v>415199231896.72723</v>
      </c>
      <c r="N3025" s="76">
        <v>75316259279.637558</v>
      </c>
      <c r="O3025" s="76">
        <v>30568.466706223455</v>
      </c>
      <c r="P3025" s="46">
        <v>468018.30199948495</v>
      </c>
      <c r="Q3025" s="46">
        <v>290558.42286553618</v>
      </c>
      <c r="R3025" s="76">
        <v>1745956000626.6699</v>
      </c>
      <c r="S3025" s="56">
        <v>0.5423024351639818</v>
      </c>
      <c r="T3025" s="56">
        <v>0.31638872556533998</v>
      </c>
      <c r="U3025" s="46">
        <v>17.877139097755808</v>
      </c>
      <c r="V3025" s="76">
        <v>10637272586456.816</v>
      </c>
      <c r="W3025" s="84">
        <v>3356.8663160424567</v>
      </c>
      <c r="X3025" s="82">
        <v>4.1471810394548801E-2</v>
      </c>
      <c r="Y3025" s="476">
        <v>2.0000000000000001E-4</v>
      </c>
    </row>
    <row r="3026" spans="1:25" x14ac:dyDescent="0.2">
      <c r="A3026" s="475">
        <v>3022</v>
      </c>
      <c r="B3026" s="56">
        <v>0.49731314109659003</v>
      </c>
      <c r="C3026" s="46">
        <v>5928.2372116119914</v>
      </c>
      <c r="D3026" s="56">
        <v>1.1960940214896219</v>
      </c>
      <c r="E3026" s="56">
        <v>0.50861789707786564</v>
      </c>
      <c r="F3026" s="250">
        <v>2023.75</v>
      </c>
      <c r="G3026" s="76">
        <v>604939080881.20227</v>
      </c>
      <c r="H3026" s="46">
        <v>42541893.33579801</v>
      </c>
      <c r="I3026" s="76">
        <v>706848435657.79211</v>
      </c>
      <c r="J3026" s="56">
        <v>-7.3089872725756733E-2</v>
      </c>
      <c r="K3026" s="76">
        <v>36308048306.836731</v>
      </c>
      <c r="L3026" s="76">
        <v>0</v>
      </c>
      <c r="M3026" s="76">
        <v>553391553207.11658</v>
      </c>
      <c r="N3026" s="76">
        <v>28530968171.120735</v>
      </c>
      <c r="O3026" s="76">
        <v>27801.889742086056</v>
      </c>
      <c r="P3026" s="46">
        <v>198090.14211047904</v>
      </c>
      <c r="Q3026" s="46">
        <v>91767.589151177148</v>
      </c>
      <c r="R3026" s="76">
        <v>1935760815401.1094</v>
      </c>
      <c r="S3026" s="56">
        <v>0.46530048880617353</v>
      </c>
      <c r="T3026" s="56">
        <v>0.28003101755844484</v>
      </c>
      <c r="U3026" s="46">
        <v>22.34182280925473</v>
      </c>
      <c r="V3026" s="76">
        <v>12901964033255.723</v>
      </c>
      <c r="W3026" s="84">
        <v>4071.4287881683122</v>
      </c>
      <c r="X3026" s="82">
        <v>3.3666123341501625E-2</v>
      </c>
      <c r="Y3026" s="476">
        <v>2.0000000000000001E-4</v>
      </c>
    </row>
    <row r="3027" spans="1:25" x14ac:dyDescent="0.2">
      <c r="A3027" s="475">
        <v>3023</v>
      </c>
      <c r="B3027" s="56">
        <v>0.46986742041140001</v>
      </c>
      <c r="C3027" s="46">
        <v>2423.0540011740936</v>
      </c>
      <c r="D3027" s="56">
        <v>1.0114311500901842</v>
      </c>
      <c r="E3027" s="56">
        <v>0.40437827467604859</v>
      </c>
      <c r="F3027" s="250">
        <v>2026.14</v>
      </c>
      <c r="G3027" s="76">
        <v>168137321208.6073</v>
      </c>
      <c r="H3027" s="46">
        <v>33496048.262140054</v>
      </c>
      <c r="I3027" s="76">
        <v>572529547218.40515</v>
      </c>
      <c r="J3027" s="56">
        <v>0.12748555083446045</v>
      </c>
      <c r="K3027" s="76">
        <v>26119439887.406952</v>
      </c>
      <c r="L3027" s="76">
        <v>52814613852.837044</v>
      </c>
      <c r="M3027" s="76">
        <v>107397640796.71292</v>
      </c>
      <c r="N3027" s="76">
        <v>68719119770.661179</v>
      </c>
      <c r="O3027" s="76">
        <v>33239.967683546711</v>
      </c>
      <c r="P3027" s="46">
        <v>439226.76581265358</v>
      </c>
      <c r="Q3027" s="46">
        <v>269754.27726828784</v>
      </c>
      <c r="R3027" s="76">
        <v>1081897260570.2263</v>
      </c>
      <c r="S3027" s="56">
        <v>0.40573020754492767</v>
      </c>
      <c r="T3027" s="56">
        <v>0.19979833738204653</v>
      </c>
      <c r="U3027" s="46">
        <v>17.414730268523513</v>
      </c>
      <c r="V3027" s="76">
        <v>4216393416990.2705</v>
      </c>
      <c r="W3027" s="84">
        <v>1329.8352679813015</v>
      </c>
      <c r="X3027" s="82">
        <v>4.1491977126795539E-2</v>
      </c>
      <c r="Y3027" s="476">
        <v>2.0000000000000001E-4</v>
      </c>
    </row>
    <row r="3028" spans="1:25" x14ac:dyDescent="0.2">
      <c r="A3028" s="475">
        <v>3024</v>
      </c>
      <c r="B3028" s="56">
        <v>0.23114143535939735</v>
      </c>
      <c r="C3028" s="46">
        <v>2674.6214936756114</v>
      </c>
      <c r="D3028" s="56">
        <v>0.75582176133403456</v>
      </c>
      <c r="E3028" s="56">
        <v>0.43214443589141055</v>
      </c>
      <c r="F3028" s="250">
        <v>2024.81</v>
      </c>
      <c r="G3028" s="76">
        <v>258467788887.39053</v>
      </c>
      <c r="H3028" s="46">
        <v>19136484.687150538</v>
      </c>
      <c r="I3028" s="76">
        <v>436448939481.28674</v>
      </c>
      <c r="J3028" s="56">
        <v>0.23114143535939735</v>
      </c>
      <c r="K3028" s="76">
        <v>5127028686.651475</v>
      </c>
      <c r="L3028" s="76">
        <v>0</v>
      </c>
      <c r="M3028" s="76">
        <v>200339668263.53268</v>
      </c>
      <c r="N3028" s="76">
        <v>62365707265.024567</v>
      </c>
      <c r="O3028" s="76">
        <v>12038.306089903494</v>
      </c>
      <c r="P3028" s="46">
        <v>398519.28686624567</v>
      </c>
      <c r="Q3028" s="46">
        <v>245075.07882134549</v>
      </c>
      <c r="R3028" s="76">
        <v>1017122474654.392</v>
      </c>
      <c r="S3028" s="56">
        <v>0.51681901237841332</v>
      </c>
      <c r="T3028" s="56">
        <v>0.30184408369470062</v>
      </c>
      <c r="U3028" s="46">
        <v>18.028801340324495</v>
      </c>
      <c r="V3028" s="76">
        <v>5958291401858.2812</v>
      </c>
      <c r="W3028" s="84">
        <v>1880.3065491687817</v>
      </c>
      <c r="X3028" s="82">
        <v>4.15151266270469E-2</v>
      </c>
      <c r="Y3028" s="476">
        <v>2.0000000000000001E-4</v>
      </c>
    </row>
    <row r="3029" spans="1:25" x14ac:dyDescent="0.2">
      <c r="A3029" s="475">
        <v>3025</v>
      </c>
      <c r="B3029" s="56">
        <v>0.48468371887693817</v>
      </c>
      <c r="C3029" s="46">
        <v>5463.8979965266763</v>
      </c>
      <c r="D3029" s="56">
        <v>0.4355302035818443</v>
      </c>
      <c r="E3029" s="56">
        <v>0.3287465945649039</v>
      </c>
      <c r="F3029" s="250">
        <v>2024.17</v>
      </c>
      <c r="G3029" s="76">
        <v>140975238272.19235</v>
      </c>
      <c r="H3029" s="46">
        <v>7784855.5393454144</v>
      </c>
      <c r="I3029" s="76">
        <v>288073571066.51099</v>
      </c>
      <c r="J3029" s="56">
        <v>0.48468371887693817</v>
      </c>
      <c r="K3029" s="76">
        <v>6136882091.3522453</v>
      </c>
      <c r="L3029" s="76">
        <v>1462206082.4309464</v>
      </c>
      <c r="M3029" s="76">
        <v>153942576649.38339</v>
      </c>
      <c r="N3029" s="76">
        <v>43838508927.045601</v>
      </c>
      <c r="O3029" s="76">
        <v>28974.624653324092</v>
      </c>
      <c r="P3029" s="46">
        <v>321232.16744061938</v>
      </c>
      <c r="Q3029" s="46">
        <v>193712.41721344518</v>
      </c>
      <c r="R3029" s="76">
        <v>650399916368.27539</v>
      </c>
      <c r="S3029" s="56">
        <v>0.62120514817960581</v>
      </c>
      <c r="T3029" s="56">
        <v>0.4079701360975867</v>
      </c>
      <c r="U3029" s="46">
        <v>16.148402224036847</v>
      </c>
      <c r="V3029" s="76">
        <v>4807879255429.5381</v>
      </c>
      <c r="W3029" s="84">
        <v>1516.3504430000403</v>
      </c>
      <c r="X3029" s="82">
        <v>4.4183764725051471E-2</v>
      </c>
      <c r="Y3029" s="476">
        <v>2.0000000000000001E-4</v>
      </c>
    </row>
    <row r="3030" spans="1:25" x14ac:dyDescent="0.2">
      <c r="A3030" s="475">
        <v>3026</v>
      </c>
      <c r="B3030" s="56">
        <v>0.54820332612138267</v>
      </c>
      <c r="C3030" s="46">
        <v>7410.5920732133045</v>
      </c>
      <c r="D3030" s="56">
        <v>0.90881036289494077</v>
      </c>
      <c r="E3030" s="56">
        <v>6.2384531072691929E-2</v>
      </c>
      <c r="F3030" s="250">
        <v>2024.44</v>
      </c>
      <c r="G3030" s="76">
        <v>216746563362.0256</v>
      </c>
      <c r="H3030" s="46">
        <v>19462242.328837451</v>
      </c>
      <c r="I3030" s="76">
        <v>382163272100.00708</v>
      </c>
      <c r="J3030" s="56">
        <v>0.13046847774716652</v>
      </c>
      <c r="K3030" s="76">
        <v>13616695592.093729</v>
      </c>
      <c r="L3030" s="76">
        <v>0</v>
      </c>
      <c r="M3030" s="76">
        <v>149014665072.07452</v>
      </c>
      <c r="N3030" s="76">
        <v>3042868736.246902</v>
      </c>
      <c r="O3030" s="76">
        <v>35628.641793358343</v>
      </c>
      <c r="P3030" s="46">
        <v>69211.917180810065</v>
      </c>
      <c r="Q3030" s="46">
        <v>11866.229295202518</v>
      </c>
      <c r="R3030" s="76">
        <v>769855847235.25183</v>
      </c>
      <c r="S3030" s="56">
        <v>0.45976422285918789</v>
      </c>
      <c r="T3030" s="56">
        <v>0.33155406253105857</v>
      </c>
      <c r="U3030" s="46">
        <v>18.018651340170376</v>
      </c>
      <c r="V3030" s="76">
        <v>4934184317160.5869</v>
      </c>
      <c r="W3030" s="84">
        <v>1557.8501737788101</v>
      </c>
      <c r="X3030" s="82">
        <v>4.2054705602462376E-2</v>
      </c>
      <c r="Y3030" s="476">
        <v>2.0000000000000001E-4</v>
      </c>
    </row>
    <row r="3031" spans="1:25" x14ac:dyDescent="0.2">
      <c r="A3031" s="475">
        <v>3027</v>
      </c>
      <c r="B3031" s="56">
        <v>0.41858832772529075</v>
      </c>
      <c r="C3031" s="46">
        <v>8120.643472498864</v>
      </c>
      <c r="D3031" s="56">
        <v>0.56872062612917063</v>
      </c>
      <c r="E3031" s="56">
        <v>0.64494120502893004</v>
      </c>
      <c r="F3031" s="250">
        <v>2025.07</v>
      </c>
      <c r="G3031" s="76">
        <v>169586114487.15103</v>
      </c>
      <c r="H3031" s="46">
        <v>11100888.749254284</v>
      </c>
      <c r="I3031" s="76">
        <v>254823370742.57773</v>
      </c>
      <c r="J3031" s="56">
        <v>0.18240361442734498</v>
      </c>
      <c r="K3031" s="76">
        <v>24807894608.021156</v>
      </c>
      <c r="L3031" s="76">
        <v>72335972322.394592</v>
      </c>
      <c r="M3031" s="76">
        <v>90743213933.696167</v>
      </c>
      <c r="N3031" s="76">
        <v>54394179798.473206</v>
      </c>
      <c r="O3031" s="76">
        <v>33936.573797638091</v>
      </c>
      <c r="P3031" s="46">
        <v>349326.10632545338</v>
      </c>
      <c r="Q3031" s="46">
        <v>211924.02910326346</v>
      </c>
      <c r="R3031" s="76">
        <v>633576867373.07153</v>
      </c>
      <c r="S3031" s="56">
        <v>0.48575425062017219</v>
      </c>
      <c r="T3031" s="56">
        <v>0.32756226653516513</v>
      </c>
      <c r="U3031" s="46">
        <v>17.751558927108</v>
      </c>
      <c r="V3031" s="76">
        <v>3990019955234.1494</v>
      </c>
      <c r="W3031" s="84">
        <v>1259.1739547747065</v>
      </c>
      <c r="X3031" s="82">
        <v>4.1873427463879474E-2</v>
      </c>
      <c r="Y3031" s="476">
        <v>2.0000000000000001E-4</v>
      </c>
    </row>
    <row r="3032" spans="1:25" x14ac:dyDescent="0.2">
      <c r="A3032" s="475">
        <v>3028</v>
      </c>
      <c r="B3032" s="56">
        <v>0.61754594226121329</v>
      </c>
      <c r="C3032" s="46">
        <v>8677.641013280394</v>
      </c>
      <c r="D3032" s="56">
        <v>0.87500355924106776</v>
      </c>
      <c r="E3032" s="56">
        <v>0.2128429099400303</v>
      </c>
      <c r="F3032" s="250">
        <v>2025.51</v>
      </c>
      <c r="G3032" s="76">
        <v>197506749281.14441</v>
      </c>
      <c r="H3032" s="46">
        <v>23408381.068196137</v>
      </c>
      <c r="I3032" s="76">
        <v>554027874366.62463</v>
      </c>
      <c r="J3032" s="56">
        <v>0.26552183822447639</v>
      </c>
      <c r="K3032" s="76">
        <v>29519280249.084839</v>
      </c>
      <c r="L3032" s="76">
        <v>48136405713.008102</v>
      </c>
      <c r="M3032" s="76">
        <v>94467791261.691238</v>
      </c>
      <c r="N3032" s="76">
        <v>41193928385.796875</v>
      </c>
      <c r="O3032" s="76">
        <v>29119.541270641865</v>
      </c>
      <c r="P3032" s="46">
        <v>279942.63190898113</v>
      </c>
      <c r="Q3032" s="46">
        <v>151901.77881505428</v>
      </c>
      <c r="R3032" s="76">
        <v>993319438804.30945</v>
      </c>
      <c r="S3032" s="56">
        <v>0.46619983457129954</v>
      </c>
      <c r="T3032" s="56">
        <v>0.30992100171922238</v>
      </c>
      <c r="U3032" s="46">
        <v>16.732703373328143</v>
      </c>
      <c r="V3032" s="76">
        <v>5571911557112.3066</v>
      </c>
      <c r="W3032" s="84">
        <v>1757.744088003594</v>
      </c>
      <c r="X3032" s="82">
        <v>4.4318488208247485E-2</v>
      </c>
      <c r="Y3032" s="476">
        <v>2.0000000000000001E-4</v>
      </c>
    </row>
    <row r="3033" spans="1:25" x14ac:dyDescent="0.2">
      <c r="A3033" s="475">
        <v>3029</v>
      </c>
      <c r="B3033" s="56">
        <v>0.43616712817871184</v>
      </c>
      <c r="C3033" s="46">
        <v>4364.4652864834998</v>
      </c>
      <c r="D3033" s="56">
        <v>0.37402315262880736</v>
      </c>
      <c r="E3033" s="56">
        <v>0.56304280924561589</v>
      </c>
      <c r="F3033" s="250">
        <v>2026.51</v>
      </c>
      <c r="G3033" s="76">
        <v>99513171519.422928</v>
      </c>
      <c r="H3033" s="46">
        <v>6479185.0319868065</v>
      </c>
      <c r="I3033" s="76">
        <v>267159963429.31021</v>
      </c>
      <c r="J3033" s="56">
        <v>0.43616712817871184</v>
      </c>
      <c r="K3033" s="76">
        <v>32401418758.325226</v>
      </c>
      <c r="L3033" s="76">
        <v>59381651774.291069</v>
      </c>
      <c r="M3033" s="76">
        <v>19098740839.949955</v>
      </c>
      <c r="N3033" s="76">
        <v>131770311901.96945</v>
      </c>
      <c r="O3033" s="76">
        <v>33807.780022894018</v>
      </c>
      <c r="P3033" s="46">
        <v>895871.5879492833</v>
      </c>
      <c r="Q3033" s="46">
        <v>565020.54186826712</v>
      </c>
      <c r="R3033" s="76">
        <v>614133540170.91016</v>
      </c>
      <c r="S3033" s="56">
        <v>0.50309790433435408</v>
      </c>
      <c r="T3033" s="56">
        <v>0.35675744501313394</v>
      </c>
      <c r="U3033" s="46">
        <v>15.508546235870275</v>
      </c>
      <c r="V3033" s="76">
        <v>3888725840751.4839</v>
      </c>
      <c r="W3033" s="84">
        <v>1226.0784435485816</v>
      </c>
      <c r="X3033" s="82">
        <v>4.5416165295219177E-2</v>
      </c>
      <c r="Y3033" s="476">
        <v>2.0000000000000001E-4</v>
      </c>
    </row>
    <row r="3034" spans="1:25" x14ac:dyDescent="0.2">
      <c r="A3034" s="475">
        <v>3030</v>
      </c>
      <c r="B3034" s="56">
        <v>0.41816237549861768</v>
      </c>
      <c r="C3034" s="46">
        <v>5591.1795884007961</v>
      </c>
      <c r="D3034" s="56">
        <v>0.94755228586896667</v>
      </c>
      <c r="E3034" s="56">
        <v>0.66984115216121065</v>
      </c>
      <c r="F3034" s="250">
        <v>2024.51</v>
      </c>
      <c r="G3034" s="76">
        <v>248791828822.54913</v>
      </c>
      <c r="H3034" s="46">
        <v>27591719.772287179</v>
      </c>
      <c r="I3034" s="76">
        <v>647208917590.19934</v>
      </c>
      <c r="J3034" s="56">
        <v>0.26333661778877671</v>
      </c>
      <c r="K3034" s="76">
        <v>13784509154.813055</v>
      </c>
      <c r="L3034" s="76">
        <v>0</v>
      </c>
      <c r="M3034" s="76">
        <v>237572031466.78088</v>
      </c>
      <c r="N3034" s="76">
        <v>43604724876.576714</v>
      </c>
      <c r="O3034" s="76">
        <v>30492.419483066817</v>
      </c>
      <c r="P3034" s="46">
        <v>285741.4811826467</v>
      </c>
      <c r="Q3034" s="46">
        <v>154678.57687667152</v>
      </c>
      <c r="R3034" s="76">
        <v>1322225393973.5298</v>
      </c>
      <c r="S3034" s="56">
        <v>0.51506324538088022</v>
      </c>
      <c r="T3034" s="56">
        <v>0.27144952698754571</v>
      </c>
      <c r="U3034" s="46">
        <v>17.109163099051351</v>
      </c>
      <c r="V3034" s="76">
        <v>6748807476860.6172</v>
      </c>
      <c r="W3034" s="84">
        <v>2130.9620793205218</v>
      </c>
      <c r="X3034" s="82">
        <v>4.2906669833047965E-2</v>
      </c>
      <c r="Y3034" s="476">
        <v>2.0000000000000001E-4</v>
      </c>
    </row>
    <row r="3035" spans="1:25" x14ac:dyDescent="0.2">
      <c r="A3035" s="475">
        <v>3031</v>
      </c>
      <c r="B3035" s="56">
        <v>0.53865641286627053</v>
      </c>
      <c r="C3035" s="46">
        <v>1500</v>
      </c>
      <c r="D3035" s="56">
        <v>1.0941595834296749</v>
      </c>
      <c r="E3035" s="56">
        <v>0.52685179461119047</v>
      </c>
      <c r="F3035" s="250">
        <v>2025.22</v>
      </c>
      <c r="G3035" s="76">
        <v>257674205953.41724</v>
      </c>
      <c r="H3035" s="46">
        <v>39756080.974533379</v>
      </c>
      <c r="I3035" s="76">
        <v>670535023229.78967</v>
      </c>
      <c r="J3035" s="56">
        <v>2.7206738777804329E-2</v>
      </c>
      <c r="K3035" s="76">
        <v>21895567464.685535</v>
      </c>
      <c r="L3035" s="76">
        <v>21608948637.682083</v>
      </c>
      <c r="M3035" s="76">
        <v>165282621007.72977</v>
      </c>
      <c r="N3035" s="76">
        <v>55598258103.767052</v>
      </c>
      <c r="O3035" s="76">
        <v>26888.711945392351</v>
      </c>
      <c r="P3035" s="46">
        <v>338585.65940811171</v>
      </c>
      <c r="Q3035" s="46">
        <v>190862.34695778353</v>
      </c>
      <c r="R3035" s="76">
        <v>1270705597626.2671</v>
      </c>
      <c r="S3035" s="56">
        <v>0.36204977599499683</v>
      </c>
      <c r="T3035" s="56">
        <v>0.17100484113399375</v>
      </c>
      <c r="U3035" s="46">
        <v>23.205133780386472</v>
      </c>
      <c r="V3035" s="76">
        <v>5462634335787.7529</v>
      </c>
      <c r="W3035" s="84">
        <v>1725.1115839791416</v>
      </c>
      <c r="X3035" s="82">
        <v>3.1968284832363934E-2</v>
      </c>
      <c r="Y3035" s="476">
        <v>2.0000000000000001E-4</v>
      </c>
    </row>
    <row r="3036" spans="1:25" x14ac:dyDescent="0.2">
      <c r="A3036" s="475">
        <v>3032</v>
      </c>
      <c r="B3036" s="56">
        <v>0.54214206908490858</v>
      </c>
      <c r="C3036" s="46">
        <v>5387.429420261622</v>
      </c>
      <c r="D3036" s="56">
        <v>0.62931806487554076</v>
      </c>
      <c r="E3036" s="56">
        <v>0.60708086080863866</v>
      </c>
      <c r="F3036" s="250">
        <v>2025.82</v>
      </c>
      <c r="G3036" s="76">
        <v>106995004769.77756</v>
      </c>
      <c r="H3036" s="46">
        <v>13326067.847023014</v>
      </c>
      <c r="I3036" s="76">
        <v>430225838325.94409</v>
      </c>
      <c r="J3036" s="56">
        <v>0.40827285494177767</v>
      </c>
      <c r="K3036" s="76">
        <v>23457718101.03978</v>
      </c>
      <c r="L3036" s="76">
        <v>37161671438.346596</v>
      </c>
      <c r="M3036" s="76">
        <v>108189655112.76468</v>
      </c>
      <c r="N3036" s="76">
        <v>33621662512.77367</v>
      </c>
      <c r="O3036" s="76">
        <v>21555.348360940327</v>
      </c>
      <c r="P3036" s="46">
        <v>230991.00781125165</v>
      </c>
      <c r="Q3036" s="46">
        <v>120851.34905226086</v>
      </c>
      <c r="R3036" s="76">
        <v>775760426850.10278</v>
      </c>
      <c r="S3036" s="56">
        <v>0.5490694188185955</v>
      </c>
      <c r="T3036" s="56">
        <v>0.34649640920214203</v>
      </c>
      <c r="U3036" s="46">
        <v>15.247816207245283</v>
      </c>
      <c r="V3036" s="76">
        <v>4563802022045.3135</v>
      </c>
      <c r="W3036" s="84">
        <v>1439.1178954536729</v>
      </c>
      <c r="X3036" s="82">
        <v>4.7424248748241832E-2</v>
      </c>
      <c r="Y3036" s="476">
        <v>2.0000000000000001E-4</v>
      </c>
    </row>
    <row r="3037" spans="1:25" x14ac:dyDescent="0.2">
      <c r="A3037" s="475">
        <v>3033</v>
      </c>
      <c r="B3037" s="56">
        <v>0.51544716707838967</v>
      </c>
      <c r="C3037" s="46">
        <v>7566.1153269587212</v>
      </c>
      <c r="D3037" s="56">
        <v>0.46876239909402678</v>
      </c>
      <c r="E3037" s="56">
        <v>0.47694507854181267</v>
      </c>
      <c r="F3037" s="250">
        <v>2028.32</v>
      </c>
      <c r="G3037" s="76">
        <v>55869596993.529976</v>
      </c>
      <c r="H3037" s="46">
        <v>8363330.1913268846</v>
      </c>
      <c r="I3037" s="76">
        <v>211684624302.06769</v>
      </c>
      <c r="J3037" s="56">
        <v>0.19906792129546647</v>
      </c>
      <c r="K3037" s="76">
        <v>25513471269.326469</v>
      </c>
      <c r="L3037" s="76">
        <v>103957174292.46185</v>
      </c>
      <c r="M3037" s="76">
        <v>0</v>
      </c>
      <c r="N3037" s="76">
        <v>27395812018.466442</v>
      </c>
      <c r="O3037" s="76">
        <v>21812.183972676103</v>
      </c>
      <c r="P3037" s="46">
        <v>199634.8871603552</v>
      </c>
      <c r="Q3037" s="46">
        <v>101094.52206424106</v>
      </c>
      <c r="R3037" s="76">
        <v>368551081882.32245</v>
      </c>
      <c r="S3037" s="56">
        <v>0.37729214565583796</v>
      </c>
      <c r="T3037" s="56">
        <v>0.24530732497268842</v>
      </c>
      <c r="U3037" s="46">
        <v>16.48230136154752</v>
      </c>
      <c r="V3037" s="76">
        <v>1665202169669.5901</v>
      </c>
      <c r="W3037" s="84">
        <v>525.35383852409211</v>
      </c>
      <c r="X3037" s="82">
        <v>4.3930184974869294E-2</v>
      </c>
      <c r="Y3037" s="476">
        <v>2.0000000000000001E-4</v>
      </c>
    </row>
    <row r="3038" spans="1:25" x14ac:dyDescent="0.2">
      <c r="A3038" s="475">
        <v>3034</v>
      </c>
      <c r="B3038" s="56">
        <v>0.47591525110909083</v>
      </c>
      <c r="C3038" s="46">
        <v>7126.5477889947542</v>
      </c>
      <c r="D3038" s="56">
        <v>0.72669255283396561</v>
      </c>
      <c r="E3038" s="56">
        <v>0.6211572511877167</v>
      </c>
      <c r="F3038" s="250">
        <v>2024.26</v>
      </c>
      <c r="G3038" s="76">
        <v>307880034367.70197</v>
      </c>
      <c r="H3038" s="46">
        <v>16617265.059672941</v>
      </c>
      <c r="I3038" s="76">
        <v>456469628320.31439</v>
      </c>
      <c r="J3038" s="56">
        <v>0.33718083119876829</v>
      </c>
      <c r="K3038" s="76">
        <v>12221316332.508268</v>
      </c>
      <c r="L3038" s="76">
        <v>0</v>
      </c>
      <c r="M3038" s="76">
        <v>264529526252.85513</v>
      </c>
      <c r="N3038" s="76">
        <v>64746018666.540306</v>
      </c>
      <c r="O3038" s="76">
        <v>31083.231093079918</v>
      </c>
      <c r="P3038" s="46">
        <v>390819.7636694457</v>
      </c>
      <c r="Q3038" s="46">
        <v>239880.82689770136</v>
      </c>
      <c r="R3038" s="76">
        <v>1139787827036.7917</v>
      </c>
      <c r="S3038" s="56">
        <v>0.5776054005207798</v>
      </c>
      <c r="T3038" s="56">
        <v>0.38438827158513056</v>
      </c>
      <c r="U3038" s="46">
        <v>17.176044644566865</v>
      </c>
      <c r="V3038" s="76">
        <v>8187236811341.2471</v>
      </c>
      <c r="W3038" s="84">
        <v>2585.0267370831566</v>
      </c>
      <c r="X3038" s="82">
        <v>4.306789138609559E-2</v>
      </c>
      <c r="Y3038" s="476">
        <v>2.0000000000000001E-4</v>
      </c>
    </row>
    <row r="3039" spans="1:25" x14ac:dyDescent="0.2">
      <c r="A3039" s="475">
        <v>3035</v>
      </c>
      <c r="B3039" s="56">
        <v>0.5684959974070396</v>
      </c>
      <c r="C3039" s="46">
        <v>5108.1197117626562</v>
      </c>
      <c r="D3039" s="56">
        <v>0.4570339469937032</v>
      </c>
      <c r="E3039" s="56">
        <v>0.42970854006191594</v>
      </c>
      <c r="F3039" s="250">
        <v>2027.3</v>
      </c>
      <c r="G3039" s="76">
        <v>72594054511.036606</v>
      </c>
      <c r="H3039" s="46">
        <v>8448791.3499339949</v>
      </c>
      <c r="I3039" s="76">
        <v>259344398004.11716</v>
      </c>
      <c r="J3039" s="56">
        <v>0.37157766641808732</v>
      </c>
      <c r="K3039" s="76">
        <v>24843599175.805923</v>
      </c>
      <c r="L3039" s="76">
        <v>63843492211.998978</v>
      </c>
      <c r="M3039" s="76">
        <v>0</v>
      </c>
      <c r="N3039" s="76">
        <v>24173509163.170368</v>
      </c>
      <c r="O3039" s="76">
        <v>32327.818415401671</v>
      </c>
      <c r="P3039" s="46">
        <v>189798.63291246601</v>
      </c>
      <c r="Q3039" s="46">
        <v>94181.237899258937</v>
      </c>
      <c r="R3039" s="76">
        <v>426093104591.85486</v>
      </c>
      <c r="S3039" s="56">
        <v>0.4811888695321262</v>
      </c>
      <c r="T3039" s="56">
        <v>0.34741314451944677</v>
      </c>
      <c r="U3039" s="46">
        <v>15.749030516456397</v>
      </c>
      <c r="V3039" s="76">
        <v>2607116935278.5732</v>
      </c>
      <c r="W3039" s="84">
        <v>823.15849048081031</v>
      </c>
      <c r="X3039" s="82">
        <v>4.5438544440381888E-2</v>
      </c>
      <c r="Y3039" s="476">
        <v>2.0000000000000001E-4</v>
      </c>
    </row>
    <row r="3040" spans="1:25" x14ac:dyDescent="0.2">
      <c r="A3040" s="475">
        <v>3036</v>
      </c>
      <c r="B3040" s="56">
        <v>0.48614506703127702</v>
      </c>
      <c r="C3040" s="46">
        <v>1500</v>
      </c>
      <c r="D3040" s="56">
        <v>0.52730285460554738</v>
      </c>
      <c r="E3040" s="56">
        <v>0.50847536883534761</v>
      </c>
      <c r="F3040" s="250">
        <v>2023.75</v>
      </c>
      <c r="G3040" s="76">
        <v>246035671947.3255</v>
      </c>
      <c r="H3040" s="46">
        <v>11238319.035010686</v>
      </c>
      <c r="I3040" s="76">
        <v>401341652319.39893</v>
      </c>
      <c r="J3040" s="56">
        <v>0.48614506703127702</v>
      </c>
      <c r="K3040" s="76">
        <v>11184110706.758034</v>
      </c>
      <c r="L3040" s="76">
        <v>0</v>
      </c>
      <c r="M3040" s="76">
        <v>286621456845.25513</v>
      </c>
      <c r="N3040" s="76">
        <v>81797461991.868484</v>
      </c>
      <c r="O3040" s="76">
        <v>20670.421379548443</v>
      </c>
      <c r="P3040" s="46">
        <v>567457.65880196542</v>
      </c>
      <c r="Q3040" s="46">
        <v>335463.88262773701</v>
      </c>
      <c r="R3040" s="76">
        <v>1084886848553.6429</v>
      </c>
      <c r="S3040" s="56">
        <v>0.63792995878031689</v>
      </c>
      <c r="T3040" s="56">
        <v>0.38479430762724698</v>
      </c>
      <c r="U3040" s="46">
        <v>16.495271206534479</v>
      </c>
      <c r="V3040" s="76">
        <v>7761504576784.0537</v>
      </c>
      <c r="W3040" s="84">
        <v>2449.4792545645209</v>
      </c>
      <c r="X3040" s="82">
        <v>4.3150175637328196E-2</v>
      </c>
      <c r="Y3040" s="476">
        <v>2.0000000000000001E-4</v>
      </c>
    </row>
    <row r="3041" spans="1:25" x14ac:dyDescent="0.2">
      <c r="A3041" s="475">
        <v>3037</v>
      </c>
      <c r="B3041" s="56">
        <v>0.72291216332948804</v>
      </c>
      <c r="C3041" s="46">
        <v>4449.0082288593221</v>
      </c>
      <c r="D3041" s="56">
        <v>0.65230876701482898</v>
      </c>
      <c r="E3041" s="56">
        <v>0.26734228560460316</v>
      </c>
      <c r="F3041" s="250">
        <v>2023.75</v>
      </c>
      <c r="G3041" s="76">
        <v>277038989218.28479</v>
      </c>
      <c r="H3041" s="46">
        <v>14078938.480343506</v>
      </c>
      <c r="I3041" s="76">
        <v>417023141574.16559</v>
      </c>
      <c r="J3041" s="56">
        <v>0.31026160155988181</v>
      </c>
      <c r="K3041" s="76">
        <v>19113559109.979465</v>
      </c>
      <c r="L3041" s="76">
        <v>0</v>
      </c>
      <c r="M3041" s="76">
        <v>431853133426.3501</v>
      </c>
      <c r="N3041" s="76">
        <v>50472907189.82309</v>
      </c>
      <c r="O3041" s="76">
        <v>30096.505317048559</v>
      </c>
      <c r="P3041" s="46">
        <v>289647.09048980166</v>
      </c>
      <c r="Q3041" s="46">
        <v>164069.60749340348</v>
      </c>
      <c r="R3041" s="76">
        <v>1293761553485.4475</v>
      </c>
      <c r="S3041" s="56">
        <v>0.61398062963422673</v>
      </c>
      <c r="T3041" s="56">
        <v>0.28829375369332488</v>
      </c>
      <c r="U3041" s="46">
        <v>17.384125565893072</v>
      </c>
      <c r="V3041" s="76">
        <v>7101638961652.7266</v>
      </c>
      <c r="W3041" s="84">
        <v>2242.0299819770698</v>
      </c>
      <c r="X3041" s="82">
        <v>4.2222207978257133E-2</v>
      </c>
      <c r="Y3041" s="476">
        <v>2.0000000000000001E-4</v>
      </c>
    </row>
    <row r="3042" spans="1:25" x14ac:dyDescent="0.2">
      <c r="A3042" s="475">
        <v>3038</v>
      </c>
      <c r="B3042" s="56">
        <v>0.48170357394742325</v>
      </c>
      <c r="C3042" s="46">
        <v>1500</v>
      </c>
      <c r="D3042" s="56">
        <v>0.2</v>
      </c>
      <c r="E3042" s="56">
        <v>0.64922606758189172</v>
      </c>
      <c r="F3042" s="250">
        <v>2024.22</v>
      </c>
      <c r="G3042" s="76">
        <v>73882185090.434952</v>
      </c>
      <c r="H3042" s="46">
        <v>3401980.8182352879</v>
      </c>
      <c r="I3042" s="76">
        <v>168548270920.33487</v>
      </c>
      <c r="J3042" s="56">
        <v>0.48170357394742325</v>
      </c>
      <c r="K3042" s="76">
        <v>2376894876.517899</v>
      </c>
      <c r="L3042" s="76">
        <v>0</v>
      </c>
      <c r="M3042" s="76">
        <v>99226296547.832565</v>
      </c>
      <c r="N3042" s="76">
        <v>19327249865.058235</v>
      </c>
      <c r="O3042" s="76">
        <v>29708.718365500317</v>
      </c>
      <c r="P3042" s="46">
        <v>170433.35645560623</v>
      </c>
      <c r="Q3042" s="46">
        <v>67882.500209435719</v>
      </c>
      <c r="R3042" s="76">
        <v>375846033400.94904</v>
      </c>
      <c r="S3042" s="56">
        <v>0.62568691395571641</v>
      </c>
      <c r="T3042" s="56">
        <v>0.36325226195778165</v>
      </c>
      <c r="U3042" s="46">
        <v>16.218130486461199</v>
      </c>
      <c r="V3042" s="76">
        <v>2536029981936.0962</v>
      </c>
      <c r="W3042" s="84">
        <v>799.59552387308213</v>
      </c>
      <c r="X3042" s="82">
        <v>4.3244356639729975E-2</v>
      </c>
      <c r="Y3042" s="476">
        <v>2.0000000000000001E-4</v>
      </c>
    </row>
    <row r="3043" spans="1:25" x14ac:dyDescent="0.2">
      <c r="A3043" s="475">
        <v>3039</v>
      </c>
      <c r="B3043" s="56">
        <v>0.44614277552006887</v>
      </c>
      <c r="C3043" s="46">
        <v>3197.8088478322238</v>
      </c>
      <c r="D3043" s="56">
        <v>0.95168888824069386</v>
      </c>
      <c r="E3043" s="56">
        <v>0.41971687319754108</v>
      </c>
      <c r="F3043" s="250">
        <v>2023.75</v>
      </c>
      <c r="G3043" s="76">
        <v>467183049392.86554</v>
      </c>
      <c r="H3043" s="46">
        <v>28666160.784369003</v>
      </c>
      <c r="I3043" s="76">
        <v>697089323764.94543</v>
      </c>
      <c r="J3043" s="56">
        <v>0.37563077958838975</v>
      </c>
      <c r="K3043" s="76">
        <v>29677965564.958019</v>
      </c>
      <c r="L3043" s="76">
        <v>0</v>
      </c>
      <c r="M3043" s="76">
        <v>399315822066.89288</v>
      </c>
      <c r="N3043" s="76">
        <v>73273310162.091888</v>
      </c>
      <c r="O3043" s="76">
        <v>32660.912333709435</v>
      </c>
      <c r="P3043" s="46">
        <v>467204.67722127191</v>
      </c>
      <c r="Q3043" s="46">
        <v>293243.97116916761</v>
      </c>
      <c r="R3043" s="76">
        <v>1609347985830.7593</v>
      </c>
      <c r="S3043" s="56">
        <v>0.58057599143670502</v>
      </c>
      <c r="T3043" s="56">
        <v>0.41604525329264569</v>
      </c>
      <c r="U3043" s="46">
        <v>17.146512172872878</v>
      </c>
      <c r="V3043" s="76">
        <v>12754014541680.025</v>
      </c>
      <c r="W3043" s="84">
        <v>4021.5513005475214</v>
      </c>
      <c r="X3043" s="82">
        <v>4.1983564000076315E-2</v>
      </c>
      <c r="Y3043" s="476">
        <v>2.0000000000000001E-4</v>
      </c>
    </row>
    <row r="3044" spans="1:25" x14ac:dyDescent="0.2">
      <c r="A3044" s="475">
        <v>3040</v>
      </c>
      <c r="B3044" s="56">
        <v>0.49927697166411139</v>
      </c>
      <c r="C3044" s="46">
        <v>7019.6820583126673</v>
      </c>
      <c r="D3044" s="56">
        <v>0.86949418990665439</v>
      </c>
      <c r="E3044" s="56">
        <v>0.39408707754286776</v>
      </c>
      <c r="F3044" s="250">
        <v>2026.14</v>
      </c>
      <c r="G3044" s="76">
        <v>142305328207.27115</v>
      </c>
      <c r="H3044" s="46">
        <v>19248150.930941246</v>
      </c>
      <c r="I3044" s="76">
        <v>416745526442.38605</v>
      </c>
      <c r="J3044" s="56">
        <v>0.35970056806506567</v>
      </c>
      <c r="K3044" s="76">
        <v>27426900494.82362</v>
      </c>
      <c r="L3044" s="76">
        <v>53716577180.576675</v>
      </c>
      <c r="M3044" s="76">
        <v>53612773107.997261</v>
      </c>
      <c r="N3044" s="76">
        <v>8199705787.1158037</v>
      </c>
      <c r="O3044" s="76">
        <v>30591.10461552511</v>
      </c>
      <c r="P3044" s="46">
        <v>156974.52370336832</v>
      </c>
      <c r="Q3044" s="46">
        <v>40999.720735729628</v>
      </c>
      <c r="R3044" s="76">
        <v>774709318665.88196</v>
      </c>
      <c r="S3044" s="56">
        <v>0.54162535897579955</v>
      </c>
      <c r="T3044" s="56">
        <v>0.35623593707933265</v>
      </c>
      <c r="U3044" s="46">
        <v>15.984026738994597</v>
      </c>
      <c r="V3044" s="76">
        <v>4793669044387.127</v>
      </c>
      <c r="W3044" s="84">
        <v>1512.2101039604731</v>
      </c>
      <c r="X3044" s="82">
        <v>4.6738975566550378E-2</v>
      </c>
      <c r="Y3044" s="476">
        <v>2.0000000000000001E-4</v>
      </c>
    </row>
    <row r="3045" spans="1:25" x14ac:dyDescent="0.2">
      <c r="A3045" s="475">
        <v>3041</v>
      </c>
      <c r="B3045" s="56">
        <v>0.41648789680861481</v>
      </c>
      <c r="C3045" s="46">
        <v>5400.5294641156033</v>
      </c>
      <c r="D3045" s="56">
        <v>0.80477002601297876</v>
      </c>
      <c r="E3045" s="56">
        <v>0.45622986848669367</v>
      </c>
      <c r="F3045" s="250">
        <v>2023.76</v>
      </c>
      <c r="G3045" s="76">
        <v>388912888559.28284</v>
      </c>
      <c r="H3045" s="46">
        <v>19760283.403576292</v>
      </c>
      <c r="I3045" s="76">
        <v>456648614776.98755</v>
      </c>
      <c r="J3045" s="56">
        <v>0.22039238343640755</v>
      </c>
      <c r="K3045" s="76">
        <v>13816112449.220037</v>
      </c>
      <c r="L3045" s="76">
        <v>0</v>
      </c>
      <c r="M3045" s="76">
        <v>259934668425.16577</v>
      </c>
      <c r="N3045" s="76">
        <v>110547314412.1019</v>
      </c>
      <c r="O3045" s="76">
        <v>25795.749846703475</v>
      </c>
      <c r="P3045" s="46">
        <v>593444.7421805237</v>
      </c>
      <c r="Q3045" s="46">
        <v>398449.38590393832</v>
      </c>
      <c r="R3045" s="76">
        <v>1125253030011.5144</v>
      </c>
      <c r="S3045" s="56">
        <v>0.50435492698030837</v>
      </c>
      <c r="T3045" s="56">
        <v>0.38920192525824121</v>
      </c>
      <c r="U3045" s="46">
        <v>18.28428385388656</v>
      </c>
      <c r="V3045" s="76">
        <v>8648771142432.9482</v>
      </c>
      <c r="W3045" s="84">
        <v>2724.6575663608669</v>
      </c>
      <c r="X3045" s="82">
        <v>4.0721987419098452E-2</v>
      </c>
      <c r="Y3045" s="476">
        <v>2.0000000000000001E-4</v>
      </c>
    </row>
    <row r="3046" spans="1:25" x14ac:dyDescent="0.2">
      <c r="A3046" s="475">
        <v>3042</v>
      </c>
      <c r="B3046" s="56">
        <v>0.4020518089409032</v>
      </c>
      <c r="C3046" s="46">
        <v>6544.5149929641275</v>
      </c>
      <c r="D3046" s="56">
        <v>0.6257951021356043</v>
      </c>
      <c r="E3046" s="56">
        <v>0.47364918592577621</v>
      </c>
      <c r="F3046" s="250">
        <v>2024.94</v>
      </c>
      <c r="G3046" s="76">
        <v>331243319311.7561</v>
      </c>
      <c r="H3046" s="46">
        <v>12934195.760577641</v>
      </c>
      <c r="I3046" s="76">
        <v>282115865258.35767</v>
      </c>
      <c r="J3046" s="56">
        <v>0.18722963596983855</v>
      </c>
      <c r="K3046" s="76">
        <v>5500678455.9151268</v>
      </c>
      <c r="L3046" s="76">
        <v>0</v>
      </c>
      <c r="M3046" s="76">
        <v>173714092255.39603</v>
      </c>
      <c r="N3046" s="76">
        <v>15328560464.063604</v>
      </c>
      <c r="O3046" s="76">
        <v>14524.754071366071</v>
      </c>
      <c r="P3046" s="46">
        <v>147466.84228355082</v>
      </c>
      <c r="Q3046" s="46">
        <v>61659.183298400443</v>
      </c>
      <c r="R3046" s="76">
        <v>716999253318.03149</v>
      </c>
      <c r="S3046" s="56">
        <v>0.54562883189527156</v>
      </c>
      <c r="T3046" s="56">
        <v>0.50942876545286842</v>
      </c>
      <c r="U3046" s="46">
        <v>18.41645370913875</v>
      </c>
      <c r="V3046" s="76">
        <v>7276555909167.9004</v>
      </c>
      <c r="W3046" s="84">
        <v>2297.2138543743827</v>
      </c>
      <c r="X3046" s="82">
        <v>4.038806556211906E-2</v>
      </c>
      <c r="Y3046" s="476">
        <v>2.0000000000000001E-4</v>
      </c>
    </row>
    <row r="3047" spans="1:25" x14ac:dyDescent="0.2">
      <c r="A3047" s="475">
        <v>3043</v>
      </c>
      <c r="B3047" s="56">
        <v>0.70858729008315968</v>
      </c>
      <c r="C3047" s="46">
        <v>5208.2237387715923</v>
      </c>
      <c r="D3047" s="56">
        <v>0.29936244443446935</v>
      </c>
      <c r="E3047" s="56">
        <v>0.682040925036143</v>
      </c>
      <c r="F3047" s="250">
        <v>2023.75</v>
      </c>
      <c r="G3047" s="76">
        <v>317649183087.70135</v>
      </c>
      <c r="H3047" s="46">
        <v>4923253.9633276388</v>
      </c>
      <c r="I3047" s="76">
        <v>224377724586.47311</v>
      </c>
      <c r="J3047" s="56">
        <v>0.54226976839610885</v>
      </c>
      <c r="K3047" s="76">
        <v>2851661580.3595824</v>
      </c>
      <c r="L3047" s="76">
        <v>0</v>
      </c>
      <c r="M3047" s="76">
        <v>325655110906.96979</v>
      </c>
      <c r="N3047" s="76">
        <v>27385221908.918056</v>
      </c>
      <c r="O3047" s="76">
        <v>35632.859372322346</v>
      </c>
      <c r="P3047" s="46">
        <v>238984.87904402235</v>
      </c>
      <c r="Q3047" s="46">
        <v>107927.30393284748</v>
      </c>
      <c r="R3047" s="76">
        <v>811278981924.97559</v>
      </c>
      <c r="S3047" s="56">
        <v>0.70703284672048494</v>
      </c>
      <c r="T3047" s="56">
        <v>0.51755800847968381</v>
      </c>
      <c r="U3047" s="46">
        <v>17.531123048334983</v>
      </c>
      <c r="V3047" s="76">
        <v>8280063856687.5947</v>
      </c>
      <c r="W3047" s="84">
        <v>2612.7076159298322</v>
      </c>
      <c r="X3047" s="82">
        <v>4.0594574037938279E-2</v>
      </c>
      <c r="Y3047" s="476">
        <v>2.0000000000000001E-4</v>
      </c>
    </row>
    <row r="3048" spans="1:25" x14ac:dyDescent="0.2">
      <c r="A3048" s="475">
        <v>3044</v>
      </c>
      <c r="B3048" s="56">
        <v>0.54934559209511158</v>
      </c>
      <c r="C3048" s="46">
        <v>3966.5432155438348</v>
      </c>
      <c r="D3048" s="56">
        <v>1.0994541975394463</v>
      </c>
      <c r="E3048" s="56">
        <v>0.52234425998922496</v>
      </c>
      <c r="F3048" s="250">
        <v>2023.75</v>
      </c>
      <c r="G3048" s="76">
        <v>373636466751.84235</v>
      </c>
      <c r="H3048" s="46">
        <v>37315929.568290249</v>
      </c>
      <c r="I3048" s="76">
        <v>642134970543.09814</v>
      </c>
      <c r="J3048" s="56">
        <v>0.10073004964645194</v>
      </c>
      <c r="K3048" s="76">
        <v>34436298607.752014</v>
      </c>
      <c r="L3048" s="76">
        <v>0</v>
      </c>
      <c r="M3048" s="76">
        <v>299210683598.84692</v>
      </c>
      <c r="N3048" s="76">
        <v>33497936181.424446</v>
      </c>
      <c r="O3048" s="76">
        <v>31966.677433197328</v>
      </c>
      <c r="P3048" s="46">
        <v>249595.88354942296</v>
      </c>
      <c r="Q3048" s="46">
        <v>125528.97758605196</v>
      </c>
      <c r="R3048" s="76">
        <v>1352058894276.0706</v>
      </c>
      <c r="S3048" s="56">
        <v>0.44413230322194686</v>
      </c>
      <c r="T3048" s="56">
        <v>0.29080476763725183</v>
      </c>
      <c r="U3048" s="46">
        <v>19.048168404245743</v>
      </c>
      <c r="V3048" s="76">
        <v>8192007906623.5596</v>
      </c>
      <c r="W3048" s="84">
        <v>2582.49044191658</v>
      </c>
      <c r="X3048" s="82">
        <v>3.8862539476879177E-2</v>
      </c>
      <c r="Y3048" s="476">
        <v>2.0000000000000001E-4</v>
      </c>
    </row>
    <row r="3049" spans="1:25" x14ac:dyDescent="0.2">
      <c r="A3049" s="475">
        <v>3045</v>
      </c>
      <c r="B3049" s="56">
        <v>0.55195770819228873</v>
      </c>
      <c r="C3049" s="46">
        <v>6905.2210183981078</v>
      </c>
      <c r="D3049" s="56">
        <v>0.2</v>
      </c>
      <c r="E3049" s="56">
        <v>0.64402592534517433</v>
      </c>
      <c r="F3049" s="250">
        <v>2023.75</v>
      </c>
      <c r="G3049" s="76">
        <v>206100914318.00809</v>
      </c>
      <c r="H3049" s="46">
        <v>3390998.3060773499</v>
      </c>
      <c r="I3049" s="76">
        <v>166323421339.65427</v>
      </c>
      <c r="J3049" s="56">
        <v>0.55195770819228873</v>
      </c>
      <c r="K3049" s="76">
        <v>6817513604.7114668</v>
      </c>
      <c r="L3049" s="76">
        <v>0</v>
      </c>
      <c r="M3049" s="76">
        <v>227233910044.93478</v>
      </c>
      <c r="N3049" s="76">
        <v>12082576694.28314</v>
      </c>
      <c r="O3049" s="76">
        <v>29332.454383746928</v>
      </c>
      <c r="P3049" s="46">
        <v>141681.37416156346</v>
      </c>
      <c r="Q3049" s="46">
        <v>51308.933201091946</v>
      </c>
      <c r="R3049" s="76">
        <v>601031334691.90369</v>
      </c>
      <c r="S3049" s="56">
        <v>0.71645192446824446</v>
      </c>
      <c r="T3049" s="56">
        <v>0.4695839835119402</v>
      </c>
      <c r="U3049" s="46">
        <v>17.348121241509013</v>
      </c>
      <c r="V3049" s="76">
        <v>5441931054333.6846</v>
      </c>
      <c r="W3049" s="84">
        <v>1716.6150882212175</v>
      </c>
      <c r="X3049" s="82">
        <v>4.1548514172696359E-2</v>
      </c>
      <c r="Y3049" s="476">
        <v>2.0000000000000001E-4</v>
      </c>
    </row>
    <row r="3050" spans="1:25" x14ac:dyDescent="0.2">
      <c r="A3050" s="475">
        <v>3046</v>
      </c>
      <c r="B3050" s="56">
        <v>0.47981446116543885</v>
      </c>
      <c r="C3050" s="46">
        <v>2841.1679697443724</v>
      </c>
      <c r="D3050" s="56">
        <v>0.84297083847016874</v>
      </c>
      <c r="E3050" s="56">
        <v>0.31737722826260051</v>
      </c>
      <c r="F3050" s="250">
        <v>2025.06</v>
      </c>
      <c r="G3050" s="76">
        <v>152326339170.04626</v>
      </c>
      <c r="H3050" s="46">
        <v>22657111.354543943</v>
      </c>
      <c r="I3050" s="76">
        <v>443633526921.75372</v>
      </c>
      <c r="J3050" s="56">
        <v>0.2202018411544745</v>
      </c>
      <c r="K3050" s="76">
        <v>13220077551.881098</v>
      </c>
      <c r="L3050" s="76">
        <v>0</v>
      </c>
      <c r="M3050" s="76">
        <v>80524766717.838013</v>
      </c>
      <c r="N3050" s="76">
        <v>37003380760.657623</v>
      </c>
      <c r="O3050" s="76">
        <v>22741.623164107164</v>
      </c>
      <c r="P3050" s="46">
        <v>282105.88829090458</v>
      </c>
      <c r="Q3050" s="46">
        <v>154183.03774878447</v>
      </c>
      <c r="R3050" s="76">
        <v>806160913882.33972</v>
      </c>
      <c r="S3050" s="56">
        <v>0.45174105777798468</v>
      </c>
      <c r="T3050" s="56">
        <v>0.2682132957294438</v>
      </c>
      <c r="U3050" s="46">
        <v>17.128144225344137</v>
      </c>
      <c r="V3050" s="76">
        <v>4081990677417.4893</v>
      </c>
      <c r="W3050" s="84">
        <v>1287.1001848788692</v>
      </c>
      <c r="X3050" s="82">
        <v>4.2460233816717298E-2</v>
      </c>
      <c r="Y3050" s="476">
        <v>2.0000000000000001E-4</v>
      </c>
    </row>
    <row r="3051" spans="1:25" x14ac:dyDescent="0.2">
      <c r="A3051" s="475">
        <v>3047</v>
      </c>
      <c r="B3051" s="56">
        <v>0.64866947427485844</v>
      </c>
      <c r="C3051" s="46">
        <v>5521.7369182741058</v>
      </c>
      <c r="D3051" s="56">
        <v>0.83711445474596147</v>
      </c>
      <c r="E3051" s="56">
        <v>8.8192988503666137E-2</v>
      </c>
      <c r="F3051" s="250">
        <v>2025.3</v>
      </c>
      <c r="G3051" s="76">
        <v>158800980369.39404</v>
      </c>
      <c r="H3051" s="46">
        <v>21946617.531368732</v>
      </c>
      <c r="I3051" s="76">
        <v>501781704739.57812</v>
      </c>
      <c r="J3051" s="56">
        <v>0.22019625550719857</v>
      </c>
      <c r="K3051" s="76">
        <v>24845044397.51992</v>
      </c>
      <c r="L3051" s="76">
        <v>14864061790.602282</v>
      </c>
      <c r="M3051" s="76">
        <v>107522708160.87354</v>
      </c>
      <c r="N3051" s="76">
        <v>12997753837.544636</v>
      </c>
      <c r="O3051" s="76">
        <v>28920.273210617212</v>
      </c>
      <c r="P3051" s="46">
        <v>124469.64134695441</v>
      </c>
      <c r="Q3051" s="46">
        <v>46279.75548824099</v>
      </c>
      <c r="R3051" s="76">
        <v>843068214806.19421</v>
      </c>
      <c r="S3051" s="56">
        <v>0.43846633299801041</v>
      </c>
      <c r="T3051" s="56">
        <v>0.29531093437521588</v>
      </c>
      <c r="U3051" s="46">
        <v>16.66689689219637</v>
      </c>
      <c r="V3051" s="76">
        <v>4543246395183.4385</v>
      </c>
      <c r="W3051" s="84">
        <v>1433.4098819682195</v>
      </c>
      <c r="X3051" s="82">
        <v>4.4019138270703952E-2</v>
      </c>
      <c r="Y3051" s="476">
        <v>2.0000000000000001E-4</v>
      </c>
    </row>
    <row r="3052" spans="1:25" x14ac:dyDescent="0.2">
      <c r="A3052" s="475">
        <v>3048</v>
      </c>
      <c r="B3052" s="56">
        <v>0.4862583248447655</v>
      </c>
      <c r="C3052" s="46">
        <v>2223.1790764964353</v>
      </c>
      <c r="D3052" s="56">
        <v>0.78898678515353571</v>
      </c>
      <c r="E3052" s="56">
        <v>0.38854906852335719</v>
      </c>
      <c r="F3052" s="250">
        <v>2024.18</v>
      </c>
      <c r="G3052" s="76">
        <v>222128137214.07925</v>
      </c>
      <c r="H3052" s="46">
        <v>19719651.630264286</v>
      </c>
      <c r="I3052" s="76">
        <v>339203378642.45502</v>
      </c>
      <c r="J3052" s="56">
        <v>5.5978115771121217E-2</v>
      </c>
      <c r="K3052" s="76">
        <v>3563046599.2975945</v>
      </c>
      <c r="L3052" s="76">
        <v>0</v>
      </c>
      <c r="M3052" s="76">
        <v>324159376043.88055</v>
      </c>
      <c r="N3052" s="76">
        <v>21689454110.701313</v>
      </c>
      <c r="O3052" s="76">
        <v>30174.512823615445</v>
      </c>
      <c r="P3052" s="46">
        <v>187104.84052951392</v>
      </c>
      <c r="Q3052" s="46">
        <v>86469.577982638031</v>
      </c>
      <c r="R3052" s="76">
        <v>1171235112082.6162</v>
      </c>
      <c r="S3052" s="56">
        <v>0.57318169960823184</v>
      </c>
      <c r="T3052" s="56">
        <v>0.17329806133617026</v>
      </c>
      <c r="U3052" s="46">
        <v>21.142860624093526</v>
      </c>
      <c r="V3052" s="76">
        <v>4606827450548.5889</v>
      </c>
      <c r="W3052" s="84">
        <v>1453.06562856457</v>
      </c>
      <c r="X3052" s="82">
        <v>3.5299673872069406E-2</v>
      </c>
      <c r="Y3052" s="476">
        <v>2.0000000000000001E-4</v>
      </c>
    </row>
    <row r="3053" spans="1:25" x14ac:dyDescent="0.2">
      <c r="A3053" s="475">
        <v>3049</v>
      </c>
      <c r="B3053" s="56">
        <v>0.46606076374240984</v>
      </c>
      <c r="C3053" s="46">
        <v>4513.8089787168637</v>
      </c>
      <c r="D3053" s="56">
        <v>1.035008988236082</v>
      </c>
      <c r="E3053" s="56">
        <v>0.55274303689130067</v>
      </c>
      <c r="F3053" s="250">
        <v>2024.61</v>
      </c>
      <c r="G3053" s="76">
        <v>261010374608.45523</v>
      </c>
      <c r="H3053" s="46">
        <v>32673237.218018647</v>
      </c>
      <c r="I3053" s="76">
        <v>759209714625.5708</v>
      </c>
      <c r="J3053" s="56">
        <v>0.26323664486533838</v>
      </c>
      <c r="K3053" s="76">
        <v>13155795988.867693</v>
      </c>
      <c r="L3053" s="76">
        <v>0</v>
      </c>
      <c r="M3053" s="76">
        <v>235119312870.29489</v>
      </c>
      <c r="N3053" s="76">
        <v>18807498891.11116</v>
      </c>
      <c r="O3053" s="76">
        <v>26658.234144408976</v>
      </c>
      <c r="P3053" s="46">
        <v>155780.48507497236</v>
      </c>
      <c r="Q3053" s="46">
        <v>65117.385297456203</v>
      </c>
      <c r="R3053" s="76">
        <v>1419451866260.7917</v>
      </c>
      <c r="S3053" s="56">
        <v>0.50311481382168344</v>
      </c>
      <c r="T3053" s="56">
        <v>0.25720326093271451</v>
      </c>
      <c r="U3053" s="46">
        <v>17.224049906757088</v>
      </c>
      <c r="V3053" s="76">
        <v>6862839063243.5537</v>
      </c>
      <c r="W3053" s="84">
        <v>2165.8696025147751</v>
      </c>
      <c r="X3053" s="82">
        <v>4.2774108604756861E-2</v>
      </c>
      <c r="Y3053" s="476">
        <v>2.0000000000000001E-4</v>
      </c>
    </row>
    <row r="3054" spans="1:25" x14ac:dyDescent="0.2">
      <c r="A3054" s="475">
        <v>3050</v>
      </c>
      <c r="B3054" s="56">
        <v>0.54505691598815709</v>
      </c>
      <c r="C3054" s="46">
        <v>6097.9871139252664</v>
      </c>
      <c r="D3054" s="56">
        <v>0.79169995361976941</v>
      </c>
      <c r="E3054" s="56">
        <v>0.58355734646259649</v>
      </c>
      <c r="F3054" s="250">
        <v>2023.75</v>
      </c>
      <c r="G3054" s="76">
        <v>375632347145.57965</v>
      </c>
      <c r="H3054" s="46">
        <v>18849607.254629944</v>
      </c>
      <c r="I3054" s="76">
        <v>552445131161.40259</v>
      </c>
      <c r="J3054" s="56">
        <v>0.3922173518736698</v>
      </c>
      <c r="K3054" s="76">
        <v>10872917862.753382</v>
      </c>
      <c r="L3054" s="76">
        <v>0</v>
      </c>
      <c r="M3054" s="76">
        <v>400148008704.47516</v>
      </c>
      <c r="N3054" s="76">
        <v>43102886050.274719</v>
      </c>
      <c r="O3054" s="76">
        <v>34954.084529553475</v>
      </c>
      <c r="P3054" s="46">
        <v>287802.43929561088</v>
      </c>
      <c r="Q3054" s="46">
        <v>159537.33882807827</v>
      </c>
      <c r="R3054" s="76">
        <v>1361429889027.4133</v>
      </c>
      <c r="S3054" s="56">
        <v>0.61230815123196236</v>
      </c>
      <c r="T3054" s="56">
        <v>0.40581077364346724</v>
      </c>
      <c r="U3054" s="46">
        <v>17.056120016060557</v>
      </c>
      <c r="V3054" s="76">
        <v>10302904680456.248</v>
      </c>
      <c r="W3054" s="84">
        <v>3250.3254433733891</v>
      </c>
      <c r="X3054" s="82">
        <v>4.298520045406707E-2</v>
      </c>
      <c r="Y3054" s="476">
        <v>2.0000000000000001E-4</v>
      </c>
    </row>
    <row r="3055" spans="1:25" x14ac:dyDescent="0.2">
      <c r="A3055" s="475">
        <v>3051</v>
      </c>
      <c r="B3055" s="56">
        <v>0.56458858725515026</v>
      </c>
      <c r="C3055" s="46">
        <v>6057.8036527180393</v>
      </c>
      <c r="D3055" s="56">
        <v>0.63837888561885159</v>
      </c>
      <c r="E3055" s="56">
        <v>0.52705480665147852</v>
      </c>
      <c r="F3055" s="250">
        <v>2024.46</v>
      </c>
      <c r="G3055" s="76">
        <v>305026893129.04681</v>
      </c>
      <c r="H3055" s="46">
        <v>13696004.142621063</v>
      </c>
      <c r="I3055" s="76">
        <v>448718530232.34924</v>
      </c>
      <c r="J3055" s="56">
        <v>0.39454364633855643</v>
      </c>
      <c r="K3055" s="76">
        <v>32222289234.307106</v>
      </c>
      <c r="L3055" s="76">
        <v>40304091278.177628</v>
      </c>
      <c r="M3055" s="76">
        <v>183372899988.95767</v>
      </c>
      <c r="N3055" s="76">
        <v>95508875110.956543</v>
      </c>
      <c r="O3055" s="76">
        <v>34690.181542679864</v>
      </c>
      <c r="P3055" s="46">
        <v>497826.13081200467</v>
      </c>
      <c r="Q3055" s="46">
        <v>327184.1234784039</v>
      </c>
      <c r="R3055" s="76">
        <v>1083440696269.5774</v>
      </c>
      <c r="S3055" s="56">
        <v>0.57001392351387725</v>
      </c>
      <c r="T3055" s="56">
        <v>0.42959608980752084</v>
      </c>
      <c r="U3055" s="46">
        <v>16.837290948899991</v>
      </c>
      <c r="V3055" s="76">
        <v>8592321072272.6064</v>
      </c>
      <c r="W3055" s="84">
        <v>2712.60864469532</v>
      </c>
      <c r="X3055" s="82">
        <v>4.3460403854460324E-2</v>
      </c>
      <c r="Y3055" s="476">
        <v>2.0000000000000001E-4</v>
      </c>
    </row>
    <row r="3056" spans="1:25" x14ac:dyDescent="0.2">
      <c r="A3056" s="475">
        <v>3052</v>
      </c>
      <c r="B3056" s="56">
        <v>0.51958835765587585</v>
      </c>
      <c r="C3056" s="46">
        <v>3941.2337892656901</v>
      </c>
      <c r="D3056" s="56">
        <v>0.72811165665681721</v>
      </c>
      <c r="E3056" s="56">
        <v>0.56617359723705774</v>
      </c>
      <c r="F3056" s="250">
        <v>2025.43</v>
      </c>
      <c r="G3056" s="76">
        <v>286208035026.31055</v>
      </c>
      <c r="H3056" s="46">
        <v>17033523.629007645</v>
      </c>
      <c r="I3056" s="76">
        <v>361079214259.54462</v>
      </c>
      <c r="J3056" s="56">
        <v>0.22489627534993795</v>
      </c>
      <c r="K3056" s="76">
        <v>20172105055.196426</v>
      </c>
      <c r="L3056" s="76">
        <v>40255051351.799606</v>
      </c>
      <c r="M3056" s="76">
        <v>158972805510.67981</v>
      </c>
      <c r="N3056" s="76">
        <v>57588241521.252602</v>
      </c>
      <c r="O3056" s="76">
        <v>23527.106834183211</v>
      </c>
      <c r="P3056" s="46">
        <v>386581.22661542043</v>
      </c>
      <c r="Q3056" s="46">
        <v>236543.45860786253</v>
      </c>
      <c r="R3056" s="76">
        <v>961824126019.08777</v>
      </c>
      <c r="S3056" s="56">
        <v>0.54760532238780035</v>
      </c>
      <c r="T3056" s="56">
        <v>0.37243825525817775</v>
      </c>
      <c r="U3056" s="46">
        <v>17.693320914222795</v>
      </c>
      <c r="V3056" s="76">
        <v>6997235294769.3975</v>
      </c>
      <c r="W3056" s="84">
        <v>2208.7088313209474</v>
      </c>
      <c r="X3056" s="82">
        <v>4.1067826827889273E-2</v>
      </c>
      <c r="Y3056" s="476">
        <v>2.0000000000000001E-4</v>
      </c>
    </row>
    <row r="3057" spans="1:25" x14ac:dyDescent="0.2">
      <c r="A3057" s="475">
        <v>3053</v>
      </c>
      <c r="B3057" s="56">
        <v>0.35029241294471314</v>
      </c>
      <c r="C3057" s="46">
        <v>2781.7334064578508</v>
      </c>
      <c r="D3057" s="56">
        <v>0.74564840774052055</v>
      </c>
      <c r="E3057" s="56">
        <v>0.53976342698139512</v>
      </c>
      <c r="F3057" s="250">
        <v>2023.82</v>
      </c>
      <c r="G3057" s="76">
        <v>324316870313.20721</v>
      </c>
      <c r="H3057" s="46">
        <v>18088156.290550146</v>
      </c>
      <c r="I3057" s="76">
        <v>549785232716.56653</v>
      </c>
      <c r="J3057" s="56">
        <v>0.35029241294471325</v>
      </c>
      <c r="K3057" s="76">
        <v>17386103531.617397</v>
      </c>
      <c r="L3057" s="76">
        <v>0</v>
      </c>
      <c r="M3057" s="76">
        <v>511201125020.6521</v>
      </c>
      <c r="N3057" s="76">
        <v>31819002527.396736</v>
      </c>
      <c r="O3057" s="76">
        <v>24780.152584468033</v>
      </c>
      <c r="P3057" s="46">
        <v>239860.16412440909</v>
      </c>
      <c r="Q3057" s="46">
        <v>125033.57045874874</v>
      </c>
      <c r="R3057" s="76">
        <v>1570496552932.9277</v>
      </c>
      <c r="S3057" s="56">
        <v>0.62783728691872931</v>
      </c>
      <c r="T3057" s="56">
        <v>0.30537844564593397</v>
      </c>
      <c r="U3057" s="46">
        <v>17.00029201392082</v>
      </c>
      <c r="V3057" s="76">
        <v>8942931294138.877</v>
      </c>
      <c r="W3057" s="84">
        <v>2822.5546413848674</v>
      </c>
      <c r="X3057" s="82">
        <v>4.2892724208459257E-2</v>
      </c>
      <c r="Y3057" s="476">
        <v>2.0000000000000001E-4</v>
      </c>
    </row>
    <row r="3058" spans="1:25" x14ac:dyDescent="0.2">
      <c r="A3058" s="475">
        <v>3054</v>
      </c>
      <c r="B3058" s="56">
        <v>0.52273787120203963</v>
      </c>
      <c r="C3058" s="46">
        <v>2423.5413423681002</v>
      </c>
      <c r="D3058" s="56">
        <v>0.84500004874954071</v>
      </c>
      <c r="E3058" s="56">
        <v>0.57045146082857634</v>
      </c>
      <c r="F3058" s="250">
        <v>2026.32</v>
      </c>
      <c r="G3058" s="76">
        <v>150390156199.74936</v>
      </c>
      <c r="H3058" s="46">
        <v>23711151.139479689</v>
      </c>
      <c r="I3058" s="76">
        <v>527146330738.07275</v>
      </c>
      <c r="J3058" s="56">
        <v>0.33626471994761475</v>
      </c>
      <c r="K3058" s="76">
        <v>27448531002.127098</v>
      </c>
      <c r="L3058" s="76">
        <v>30796793032.483498</v>
      </c>
      <c r="M3058" s="76">
        <v>57164355731.645996</v>
      </c>
      <c r="N3058" s="76">
        <v>63400004180.763451</v>
      </c>
      <c r="O3058" s="76">
        <v>22567.80761066683</v>
      </c>
      <c r="P3058" s="46">
        <v>434178.40717773041</v>
      </c>
      <c r="Q3058" s="46">
        <v>270420.70200597716</v>
      </c>
      <c r="R3058" s="76">
        <v>906443668242.75525</v>
      </c>
      <c r="S3058" s="56">
        <v>0.48589332861920415</v>
      </c>
      <c r="T3058" s="56">
        <v>0.33722563130071243</v>
      </c>
      <c r="U3058" s="46">
        <v>15.789024737512644</v>
      </c>
      <c r="V3058" s="76">
        <v>5438701852129.5527</v>
      </c>
      <c r="W3058" s="84">
        <v>1716.0904091467528</v>
      </c>
      <c r="X3058" s="82">
        <v>4.5269961149763602E-2</v>
      </c>
      <c r="Y3058" s="476">
        <v>2.0000000000000001E-4</v>
      </c>
    </row>
    <row r="3059" spans="1:25" x14ac:dyDescent="0.2">
      <c r="A3059" s="475">
        <v>3055</v>
      </c>
      <c r="B3059" s="56">
        <v>0.52799756970790879</v>
      </c>
      <c r="C3059" s="46">
        <v>5739.1512171623881</v>
      </c>
      <c r="D3059" s="56">
        <v>0.5079775755180348</v>
      </c>
      <c r="E3059" s="56">
        <v>0.66058122039414957</v>
      </c>
      <c r="F3059" s="250">
        <v>2023.75</v>
      </c>
      <c r="G3059" s="76">
        <v>112084257671.48863</v>
      </c>
      <c r="H3059" s="46">
        <v>9527587.7585285716</v>
      </c>
      <c r="I3059" s="76">
        <v>314059063998.53619</v>
      </c>
      <c r="J3059" s="56">
        <v>0.415499294539038</v>
      </c>
      <c r="K3059" s="76">
        <v>7957079224.8822241</v>
      </c>
      <c r="L3059" s="76">
        <v>0</v>
      </c>
      <c r="M3059" s="76">
        <v>154500451927.54428</v>
      </c>
      <c r="N3059" s="76">
        <v>43972364324.462074</v>
      </c>
      <c r="O3059" s="76">
        <v>31357.335484111591</v>
      </c>
      <c r="P3059" s="46">
        <v>290760.56739890878</v>
      </c>
      <c r="Q3059" s="46">
        <v>168363.31247603489</v>
      </c>
      <c r="R3059" s="76">
        <v>690453261233.09998</v>
      </c>
      <c r="S3059" s="56">
        <v>0.58378444419949083</v>
      </c>
      <c r="T3059" s="56">
        <v>0.32222835486392143</v>
      </c>
      <c r="U3059" s="46">
        <v>15.983589373864787</v>
      </c>
      <c r="V3059" s="76">
        <v>4032007155766.1196</v>
      </c>
      <c r="W3059" s="84">
        <v>1273.7044376976703</v>
      </c>
      <c r="X3059" s="82">
        <v>4.4403356508325609E-2</v>
      </c>
      <c r="Y3059" s="476">
        <v>2.0000000000000001E-4</v>
      </c>
    </row>
    <row r="3060" spans="1:25" x14ac:dyDescent="0.2">
      <c r="A3060" s="475">
        <v>3056</v>
      </c>
      <c r="B3060" s="56">
        <v>0.67392197490253125</v>
      </c>
      <c r="C3060" s="46">
        <v>4929.9718217121226</v>
      </c>
      <c r="D3060" s="56">
        <v>1.1415471693574628</v>
      </c>
      <c r="E3060" s="56">
        <v>0.58811186653196468</v>
      </c>
      <c r="F3060" s="250">
        <v>2025.5</v>
      </c>
      <c r="G3060" s="76">
        <v>519613672477.06512</v>
      </c>
      <c r="H3060" s="46">
        <v>40240354.807630233</v>
      </c>
      <c r="I3060" s="76">
        <v>774818568356.91785</v>
      </c>
      <c r="J3060" s="56">
        <v>0.20396585993507976</v>
      </c>
      <c r="K3060" s="76">
        <v>39308038575.447113</v>
      </c>
      <c r="L3060" s="76">
        <v>5876099841.9727812</v>
      </c>
      <c r="M3060" s="76">
        <v>216837647940.64017</v>
      </c>
      <c r="N3060" s="76">
        <v>59634211387.911278</v>
      </c>
      <c r="O3060" s="76">
        <v>23982.966998207579</v>
      </c>
      <c r="P3060" s="46">
        <v>383767.23789335083</v>
      </c>
      <c r="Q3060" s="46">
        <v>223855.97467779031</v>
      </c>
      <c r="R3060" s="76">
        <v>1676664667076.5957</v>
      </c>
      <c r="S3060" s="56">
        <v>0.50004992472917931</v>
      </c>
      <c r="T3060" s="56">
        <v>0.37093769857637154</v>
      </c>
      <c r="U3060" s="46">
        <v>17.884466324297478</v>
      </c>
      <c r="V3060" s="76">
        <v>11939914770938.238</v>
      </c>
      <c r="W3060" s="84">
        <v>3768.7575659301569</v>
      </c>
      <c r="X3060" s="82">
        <v>4.1828190898683303E-2</v>
      </c>
      <c r="Y3060" s="476">
        <v>2.0000000000000001E-4</v>
      </c>
    </row>
    <row r="3061" spans="1:25" x14ac:dyDescent="0.2">
      <c r="A3061" s="475">
        <v>3057</v>
      </c>
      <c r="B3061" s="56">
        <v>0.59793466872188883</v>
      </c>
      <c r="C3061" s="46">
        <v>5871.2982832939688</v>
      </c>
      <c r="D3061" s="56">
        <v>0.60929913505113587</v>
      </c>
      <c r="E3061" s="56">
        <v>0.42082470693973723</v>
      </c>
      <c r="F3061" s="250">
        <v>2024.67</v>
      </c>
      <c r="G3061" s="76">
        <v>225987552703.62167</v>
      </c>
      <c r="H3061" s="46">
        <v>12544981.67207999</v>
      </c>
      <c r="I3061" s="76">
        <v>276624747038.27332</v>
      </c>
      <c r="J3061" s="56">
        <v>0.12615177914368114</v>
      </c>
      <c r="K3061" s="76">
        <v>5268956351.5040054</v>
      </c>
      <c r="L3061" s="76">
        <v>0</v>
      </c>
      <c r="M3061" s="76">
        <v>168247146777.53445</v>
      </c>
      <c r="N3061" s="76">
        <v>89034684278.321671</v>
      </c>
      <c r="O3061" s="76">
        <v>45000</v>
      </c>
      <c r="P3061" s="46">
        <v>491500.42128670868</v>
      </c>
      <c r="Q3061" s="46">
        <v>323080.15706230351</v>
      </c>
      <c r="R3061" s="76">
        <v>808677349965.76587</v>
      </c>
      <c r="S3061" s="56">
        <v>0.49882930677463089</v>
      </c>
      <c r="T3061" s="56">
        <v>0.30262399540020635</v>
      </c>
      <c r="U3061" s="46">
        <v>18.512628013886236</v>
      </c>
      <c r="V3061" s="76">
        <v>4866577145060.7773</v>
      </c>
      <c r="W3061" s="84">
        <v>1536.2784382932873</v>
      </c>
      <c r="X3061" s="82">
        <v>4.0671677264266771E-2</v>
      </c>
      <c r="Y3061" s="476">
        <v>2.0000000000000001E-4</v>
      </c>
    </row>
    <row r="3062" spans="1:25" x14ac:dyDescent="0.2">
      <c r="A3062" s="475">
        <v>3058</v>
      </c>
      <c r="B3062" s="56">
        <v>0.47190509096128963</v>
      </c>
      <c r="C3062" s="46">
        <v>1500</v>
      </c>
      <c r="D3062" s="56">
        <v>0.9623741679934007</v>
      </c>
      <c r="E3062" s="56">
        <v>0.58951442287803668</v>
      </c>
      <c r="F3062" s="250">
        <v>2023.75</v>
      </c>
      <c r="G3062" s="76">
        <v>487681862499.28931</v>
      </c>
      <c r="H3062" s="46">
        <v>31356085.766941994</v>
      </c>
      <c r="I3062" s="76">
        <v>676668198197.2218</v>
      </c>
      <c r="J3062" s="56">
        <v>0.25715499457067048</v>
      </c>
      <c r="K3062" s="76">
        <v>18780297283.070518</v>
      </c>
      <c r="L3062" s="76">
        <v>0</v>
      </c>
      <c r="M3062" s="76">
        <v>493472038214.93866</v>
      </c>
      <c r="N3062" s="76">
        <v>41127807019.525528</v>
      </c>
      <c r="O3062" s="76">
        <v>14022.832772253323</v>
      </c>
      <c r="P3062" s="46">
        <v>280174.28170023288</v>
      </c>
      <c r="Q3062" s="46">
        <v>150267.18067879209</v>
      </c>
      <c r="R3062" s="76">
        <v>1726758109790.8611</v>
      </c>
      <c r="S3062" s="56">
        <v>0.56951704891383104</v>
      </c>
      <c r="T3062" s="56">
        <v>0.34177323831888679</v>
      </c>
      <c r="U3062" s="46">
        <v>17.915747859692498</v>
      </c>
      <c r="V3062" s="76">
        <v>11718944948246.396</v>
      </c>
      <c r="W3062" s="84">
        <v>3699.0500439554403</v>
      </c>
      <c r="X3062" s="82">
        <v>4.0372806587862291E-2</v>
      </c>
      <c r="Y3062" s="476">
        <v>2.0000000000000001E-4</v>
      </c>
    </row>
    <row r="3063" spans="1:25" x14ac:dyDescent="0.2">
      <c r="A3063" s="475">
        <v>3059</v>
      </c>
      <c r="B3063" s="56">
        <v>0.60367313055353933</v>
      </c>
      <c r="C3063" s="46">
        <v>4247.6266427238761</v>
      </c>
      <c r="D3063" s="56">
        <v>0.85148921061496941</v>
      </c>
      <c r="E3063" s="56">
        <v>0.35754308591568507</v>
      </c>
      <c r="F3063" s="250">
        <v>2027.75</v>
      </c>
      <c r="G3063" s="76">
        <v>32844511180.36647</v>
      </c>
      <c r="H3063" s="46">
        <v>21553595.560931254</v>
      </c>
      <c r="I3063" s="76">
        <v>531627236447.82288</v>
      </c>
      <c r="J3063" s="56">
        <v>0.40551846020499871</v>
      </c>
      <c r="K3063" s="76">
        <v>21537188901.695366</v>
      </c>
      <c r="L3063" s="76">
        <v>42171898619.488922</v>
      </c>
      <c r="M3063" s="76">
        <v>0</v>
      </c>
      <c r="N3063" s="76">
        <v>76103544835.460327</v>
      </c>
      <c r="O3063" s="76">
        <v>27368.584187437216</v>
      </c>
      <c r="P3063" s="46">
        <v>525236.48364727455</v>
      </c>
      <c r="Q3063" s="46">
        <v>342153.4829526603</v>
      </c>
      <c r="R3063" s="76">
        <v>698021222190.0033</v>
      </c>
      <c r="S3063" s="56">
        <v>0.42628899151026395</v>
      </c>
      <c r="T3063" s="56">
        <v>0.30633450975963028</v>
      </c>
      <c r="U3063" s="46">
        <v>13.770159974756961</v>
      </c>
      <c r="V3063" s="76">
        <v>3369709017075.0859</v>
      </c>
      <c r="W3063" s="84">
        <v>1061.2804958774705</v>
      </c>
      <c r="X3063" s="82">
        <v>5.1204900650799003E-2</v>
      </c>
      <c r="Y3063" s="476">
        <v>2.0000000000000001E-4</v>
      </c>
    </row>
    <row r="3064" spans="1:25" x14ac:dyDescent="0.2">
      <c r="A3064" s="475">
        <v>3060</v>
      </c>
      <c r="B3064" s="56">
        <v>0.68741905475397047</v>
      </c>
      <c r="C3064" s="46">
        <v>5727.1528133380307</v>
      </c>
      <c r="D3064" s="56">
        <v>0.85016277074982349</v>
      </c>
      <c r="E3064" s="56">
        <v>0.6613422912537763</v>
      </c>
      <c r="F3064" s="250">
        <v>2026.68</v>
      </c>
      <c r="G3064" s="76">
        <v>139372879557.46191</v>
      </c>
      <c r="H3064" s="46">
        <v>22513406.891479332</v>
      </c>
      <c r="I3064" s="76">
        <v>573960525536.39941</v>
      </c>
      <c r="J3064" s="56">
        <v>0.31468560935395951</v>
      </c>
      <c r="K3064" s="76">
        <v>32139542927.960625</v>
      </c>
      <c r="L3064" s="76">
        <v>57211507668.637192</v>
      </c>
      <c r="M3064" s="76">
        <v>18465442367.801437</v>
      </c>
      <c r="N3064" s="76">
        <v>107152489272.39946</v>
      </c>
      <c r="O3064" s="76">
        <v>33725.700457501072</v>
      </c>
      <c r="P3064" s="46">
        <v>585545.34233581519</v>
      </c>
      <c r="Q3064" s="46">
        <v>390507.75211726746</v>
      </c>
      <c r="R3064" s="76">
        <v>963858732658.1228</v>
      </c>
      <c r="S3064" s="56">
        <v>0.44316113240181787</v>
      </c>
      <c r="T3064" s="56">
        <v>0.32131404706705041</v>
      </c>
      <c r="U3064" s="46">
        <v>15.498214592464675</v>
      </c>
      <c r="V3064" s="76">
        <v>5322019842023.9414</v>
      </c>
      <c r="W3064" s="84">
        <v>1678.3185691987223</v>
      </c>
      <c r="X3064" s="82">
        <v>4.6949375332984877E-2</v>
      </c>
      <c r="Y3064" s="476">
        <v>2.0000000000000001E-4</v>
      </c>
    </row>
    <row r="3065" spans="1:25" x14ac:dyDescent="0.2">
      <c r="A3065" s="475">
        <v>3061</v>
      </c>
      <c r="B3065" s="56">
        <v>0.43364433806358821</v>
      </c>
      <c r="C3065" s="46">
        <v>2497.296196394529</v>
      </c>
      <c r="D3065" s="56">
        <v>0.74625598742182697</v>
      </c>
      <c r="E3065" s="56">
        <v>0.29991020230385412</v>
      </c>
      <c r="F3065" s="250">
        <v>2024.81</v>
      </c>
      <c r="G3065" s="76">
        <v>342388961952.68274</v>
      </c>
      <c r="H3065" s="46">
        <v>18641401.790587042</v>
      </c>
      <c r="I3065" s="76">
        <v>554217620258.0531</v>
      </c>
      <c r="J3065" s="56">
        <v>0.43364433806358815</v>
      </c>
      <c r="K3065" s="76">
        <v>26220865436.603828</v>
      </c>
      <c r="L3065" s="76">
        <v>0</v>
      </c>
      <c r="M3065" s="76">
        <v>182437067595.32162</v>
      </c>
      <c r="N3065" s="76">
        <v>44621538841.864037</v>
      </c>
      <c r="O3065" s="76">
        <v>34513.766683796603</v>
      </c>
      <c r="P3065" s="46">
        <v>305648.56072903087</v>
      </c>
      <c r="Q3065" s="46">
        <v>173979.50636692537</v>
      </c>
      <c r="R3065" s="76">
        <v>1119035243097.1936</v>
      </c>
      <c r="S3065" s="56">
        <v>0.58474855628688638</v>
      </c>
      <c r="T3065" s="56">
        <v>0.46280445433297529</v>
      </c>
      <c r="U3065" s="46">
        <v>16.918208422792738</v>
      </c>
      <c r="V3065" s="76">
        <v>9636987508348.7891</v>
      </c>
      <c r="W3065" s="84">
        <v>3038.6319052770818</v>
      </c>
      <c r="X3065" s="82">
        <v>4.2913543592828424E-2</v>
      </c>
      <c r="Y3065" s="476">
        <v>2.0000000000000001E-4</v>
      </c>
    </row>
    <row r="3066" spans="1:25" x14ac:dyDescent="0.2">
      <c r="A3066" s="475">
        <v>3062</v>
      </c>
      <c r="B3066" s="56">
        <v>0.34489941770620047</v>
      </c>
      <c r="C3066" s="46">
        <v>9524.9977332207473</v>
      </c>
      <c r="D3066" s="56">
        <v>1.0035600028517804</v>
      </c>
      <c r="E3066" s="56">
        <v>0.6466348705856263</v>
      </c>
      <c r="F3066" s="250">
        <v>2025</v>
      </c>
      <c r="G3066" s="76">
        <v>152680639534.35669</v>
      </c>
      <c r="H3066" s="46">
        <v>26087558.159038793</v>
      </c>
      <c r="I3066" s="76">
        <v>599792620422.18945</v>
      </c>
      <c r="J3066" s="56">
        <v>0.34489941770620047</v>
      </c>
      <c r="K3066" s="76">
        <v>29813887766.079369</v>
      </c>
      <c r="L3066" s="76">
        <v>42175317532.16671</v>
      </c>
      <c r="M3066" s="76">
        <v>112239195262.16286</v>
      </c>
      <c r="N3066" s="76">
        <v>6494153436.7642317</v>
      </c>
      <c r="O3066" s="76">
        <v>26156.857838521777</v>
      </c>
      <c r="P3066" s="46">
        <v>131174.43564128547</v>
      </c>
      <c r="Q3066" s="46">
        <v>32107.383220877324</v>
      </c>
      <c r="R3066" s="76">
        <v>1002201183868.4664</v>
      </c>
      <c r="S3066" s="56">
        <v>0.51475568859520726</v>
      </c>
      <c r="T3066" s="56">
        <v>0.33869874416987766</v>
      </c>
      <c r="U3066" s="46">
        <v>15.569004165224474</v>
      </c>
      <c r="V3066" s="76">
        <v>5689413038061.7754</v>
      </c>
      <c r="W3066" s="84">
        <v>1793.0336323419895</v>
      </c>
      <c r="X3066" s="82">
        <v>4.7903536964315908E-2</v>
      </c>
      <c r="Y3066" s="476">
        <v>2.0000000000000001E-4</v>
      </c>
    </row>
    <row r="3067" spans="1:25" x14ac:dyDescent="0.2">
      <c r="A3067" s="475">
        <v>3063</v>
      </c>
      <c r="B3067" s="56">
        <v>0.49648000927865144</v>
      </c>
      <c r="C3067" s="46">
        <v>5832.829424928259</v>
      </c>
      <c r="D3067" s="56">
        <v>0.74838701963283683</v>
      </c>
      <c r="E3067" s="56">
        <v>7.6538440396972385E-2</v>
      </c>
      <c r="F3067" s="250">
        <v>2027.43</v>
      </c>
      <c r="G3067" s="76">
        <v>77777544851.483383</v>
      </c>
      <c r="H3067" s="46">
        <v>16641137.036197837</v>
      </c>
      <c r="I3067" s="76">
        <v>500032663096.82928</v>
      </c>
      <c r="J3067" s="56">
        <v>0.46198708498569829</v>
      </c>
      <c r="K3067" s="76">
        <v>31725165382.824215</v>
      </c>
      <c r="L3067" s="76">
        <v>41465178183.338234</v>
      </c>
      <c r="M3067" s="76">
        <v>0</v>
      </c>
      <c r="N3067" s="76">
        <v>36520753433.145096</v>
      </c>
      <c r="O3067" s="76">
        <v>28950.004440381981</v>
      </c>
      <c r="P3067" s="46">
        <v>282869.86021911458</v>
      </c>
      <c r="Q3067" s="46">
        <v>156801.7253119559</v>
      </c>
      <c r="R3067" s="76">
        <v>699777240538.45667</v>
      </c>
      <c r="S3067" s="56">
        <v>0.50870630223635438</v>
      </c>
      <c r="T3067" s="56">
        <v>0.39919882037088844</v>
      </c>
      <c r="U3067" s="46">
        <v>14.554471659941067</v>
      </c>
      <c r="V3067" s="76">
        <v>4522896665923.4414</v>
      </c>
      <c r="W3067" s="84">
        <v>1426.9794425825739</v>
      </c>
      <c r="X3067" s="82">
        <v>4.9983700526013829E-2</v>
      </c>
      <c r="Y3067" s="476">
        <v>2.0000000000000001E-4</v>
      </c>
    </row>
    <row r="3068" spans="1:25" x14ac:dyDescent="0.2">
      <c r="A3068" s="475">
        <v>3064</v>
      </c>
      <c r="B3068" s="56">
        <v>0.29244679886550101</v>
      </c>
      <c r="C3068" s="46">
        <v>3594.3648718598365</v>
      </c>
      <c r="D3068" s="56">
        <v>0.76861675840667765</v>
      </c>
      <c r="E3068" s="56">
        <v>0.29097462280596154</v>
      </c>
      <c r="F3068" s="250">
        <v>2025.2</v>
      </c>
      <c r="G3068" s="76">
        <v>174889803580.44623</v>
      </c>
      <c r="H3068" s="46">
        <v>18458686.489630118</v>
      </c>
      <c r="I3068" s="76">
        <v>332571536449.4892</v>
      </c>
      <c r="J3068" s="56">
        <v>8.4544344827566786E-2</v>
      </c>
      <c r="K3068" s="76">
        <v>16173966567.976368</v>
      </c>
      <c r="L3068" s="76">
        <v>29107367006.753201</v>
      </c>
      <c r="M3068" s="76">
        <v>115148546950.22543</v>
      </c>
      <c r="N3068" s="76">
        <v>25964376490.490074</v>
      </c>
      <c r="O3068" s="76">
        <v>31547.621154101733</v>
      </c>
      <c r="P3068" s="46">
        <v>211560.20229634456</v>
      </c>
      <c r="Q3068" s="46">
        <v>104124.13849440885</v>
      </c>
      <c r="R3068" s="76">
        <v>790709215986.19958</v>
      </c>
      <c r="S3068" s="56">
        <v>0.47143443688652953</v>
      </c>
      <c r="T3068" s="56">
        <v>0.22992919559421665</v>
      </c>
      <c r="U3068" s="46">
        <v>19.284412373642756</v>
      </c>
      <c r="V3068" s="76">
        <v>3755116951725.2085</v>
      </c>
      <c r="W3068" s="84">
        <v>1184.2188210988115</v>
      </c>
      <c r="X3068" s="82">
        <v>3.8874412259510757E-2</v>
      </c>
      <c r="Y3068" s="476">
        <v>2.0000000000000001E-4</v>
      </c>
    </row>
    <row r="3069" spans="1:25" x14ac:dyDescent="0.2">
      <c r="A3069" s="475">
        <v>3065</v>
      </c>
      <c r="B3069" s="56">
        <v>0.35012722155861731</v>
      </c>
      <c r="C3069" s="46">
        <v>3948.8528951194012</v>
      </c>
      <c r="D3069" s="56">
        <v>0.52050837948665041</v>
      </c>
      <c r="E3069" s="56">
        <v>0.37861088382777974</v>
      </c>
      <c r="F3069" s="250">
        <v>2025.04</v>
      </c>
      <c r="G3069" s="76">
        <v>244046040897.95319</v>
      </c>
      <c r="H3069" s="46">
        <v>10457701.998014383</v>
      </c>
      <c r="I3069" s="76">
        <v>347963088712.61743</v>
      </c>
      <c r="J3069" s="56">
        <v>0.35012722155861731</v>
      </c>
      <c r="K3069" s="76">
        <v>37839737529.802742</v>
      </c>
      <c r="L3069" s="76">
        <v>83158582474.810913</v>
      </c>
      <c r="M3069" s="76">
        <v>139374724166.50452</v>
      </c>
      <c r="N3069" s="76">
        <v>42325587384.154266</v>
      </c>
      <c r="O3069" s="76">
        <v>21785.423199211662</v>
      </c>
      <c r="P3069" s="46">
        <v>296013.4366027608</v>
      </c>
      <c r="Q3069" s="46">
        <v>172068.57927928466</v>
      </c>
      <c r="R3069" s="76">
        <v>873751885834.94189</v>
      </c>
      <c r="S3069" s="56">
        <v>0.57291901822016966</v>
      </c>
      <c r="T3069" s="56">
        <v>0.4208387111086882</v>
      </c>
      <c r="U3069" s="46">
        <v>16.888032993015845</v>
      </c>
      <c r="V3069" s="76">
        <v>6893898396932.1836</v>
      </c>
      <c r="W3069" s="84">
        <v>2176.3277101819058</v>
      </c>
      <c r="X3069" s="82">
        <v>4.273534517921062E-2</v>
      </c>
      <c r="Y3069" s="476">
        <v>2.0000000000000001E-4</v>
      </c>
    </row>
    <row r="3070" spans="1:25" x14ac:dyDescent="0.2">
      <c r="A3070" s="475">
        <v>3066</v>
      </c>
      <c r="B3070" s="56">
        <v>0.40687811069533314</v>
      </c>
      <c r="C3070" s="46">
        <v>3567.0065150216574</v>
      </c>
      <c r="D3070" s="56">
        <v>0.75119005831562335</v>
      </c>
      <c r="E3070" s="56">
        <v>0.37616425411454096</v>
      </c>
      <c r="F3070" s="250">
        <v>2023.87</v>
      </c>
      <c r="G3070" s="76">
        <v>269589706843.43015</v>
      </c>
      <c r="H3070" s="46">
        <v>17471425.956300788</v>
      </c>
      <c r="I3070" s="76">
        <v>450847517500.50659</v>
      </c>
      <c r="J3070" s="56">
        <v>0.31153406344159007</v>
      </c>
      <c r="K3070" s="76">
        <v>9342955074.9390945</v>
      </c>
      <c r="L3070" s="76">
        <v>0</v>
      </c>
      <c r="M3070" s="76">
        <v>217496124497.45795</v>
      </c>
      <c r="N3070" s="76">
        <v>38636870396.122009</v>
      </c>
      <c r="O3070" s="76">
        <v>30497.247964579445</v>
      </c>
      <c r="P3070" s="46">
        <v>264969.19763317029</v>
      </c>
      <c r="Q3070" s="46">
        <v>143409.43438140338</v>
      </c>
      <c r="R3070" s="76">
        <v>982514731901.4104</v>
      </c>
      <c r="S3070" s="56">
        <v>0.55137791328295183</v>
      </c>
      <c r="T3070" s="56">
        <v>0.38236644490713173</v>
      </c>
      <c r="U3070" s="46">
        <v>17.266539786030695</v>
      </c>
      <c r="V3070" s="76">
        <v>7099281216658.709</v>
      </c>
      <c r="W3070" s="84">
        <v>2240.7238032697978</v>
      </c>
      <c r="X3070" s="82">
        <v>4.2288676407486951E-2</v>
      </c>
      <c r="Y3070" s="476">
        <v>2.0000000000000001E-4</v>
      </c>
    </row>
    <row r="3071" spans="1:25" x14ac:dyDescent="0.2">
      <c r="A3071" s="475">
        <v>3067</v>
      </c>
      <c r="B3071" s="56">
        <v>0.54738556532205596</v>
      </c>
      <c r="C3071" s="46">
        <v>7670.6713524586594</v>
      </c>
      <c r="D3071" s="56">
        <v>0.67812751701532381</v>
      </c>
      <c r="E3071" s="56">
        <v>0.42246070373651912</v>
      </c>
      <c r="F3071" s="250">
        <v>2025.11</v>
      </c>
      <c r="G3071" s="76">
        <v>151002698002.6846</v>
      </c>
      <c r="H3071" s="46">
        <v>14530987.680853534</v>
      </c>
      <c r="I3071" s="76">
        <v>395353583719.05133</v>
      </c>
      <c r="J3071" s="56">
        <v>0.31462053623745179</v>
      </c>
      <c r="K3071" s="76">
        <v>12228683881.057056</v>
      </c>
      <c r="L3071" s="76">
        <v>549228698.82463288</v>
      </c>
      <c r="M3071" s="76">
        <v>129157985822.81178</v>
      </c>
      <c r="N3071" s="76">
        <v>76972295472.498001</v>
      </c>
      <c r="O3071" s="76">
        <v>43141.52845988387</v>
      </c>
      <c r="P3071" s="46">
        <v>447773.92945510813</v>
      </c>
      <c r="Q3071" s="46">
        <v>286029.46346928488</v>
      </c>
      <c r="R3071" s="76">
        <v>944778621207.09167</v>
      </c>
      <c r="S3071" s="56">
        <v>0.54786419025146882</v>
      </c>
      <c r="T3071" s="56">
        <v>0.28238721701494429</v>
      </c>
      <c r="U3071" s="46">
        <v>16.333289072260492</v>
      </c>
      <c r="V3071" s="76">
        <v>4811596754669.4307</v>
      </c>
      <c r="W3071" s="84">
        <v>1518.8981127082473</v>
      </c>
      <c r="X3071" s="82">
        <v>4.4933993227472858E-2</v>
      </c>
      <c r="Y3071" s="476">
        <v>2.0000000000000001E-4</v>
      </c>
    </row>
    <row r="3072" spans="1:25" x14ac:dyDescent="0.2">
      <c r="A3072" s="475">
        <v>3068</v>
      </c>
      <c r="B3072" s="56">
        <v>0.32847150499130029</v>
      </c>
      <c r="C3072" s="46">
        <v>7280.8501120430301</v>
      </c>
      <c r="D3072" s="56">
        <v>0.59928871032969544</v>
      </c>
      <c r="E3072" s="56">
        <v>0.38684263682769515</v>
      </c>
      <c r="F3072" s="250">
        <v>2026.98</v>
      </c>
      <c r="G3072" s="76">
        <v>100391606514.32133</v>
      </c>
      <c r="H3072" s="46">
        <v>11890126.751251385</v>
      </c>
      <c r="I3072" s="76">
        <v>349236134640.92999</v>
      </c>
      <c r="J3072" s="56">
        <v>0.32847150499130029</v>
      </c>
      <c r="K3072" s="76">
        <v>26863085883.756062</v>
      </c>
      <c r="L3072" s="76">
        <v>41324333219.539177</v>
      </c>
      <c r="M3072" s="76">
        <v>1185443503.0511897</v>
      </c>
      <c r="N3072" s="76">
        <v>21995493174.123211</v>
      </c>
      <c r="O3072" s="76">
        <v>30676.032672771438</v>
      </c>
      <c r="P3072" s="46">
        <v>194220.92066781188</v>
      </c>
      <c r="Q3072" s="46">
        <v>94751.881919245847</v>
      </c>
      <c r="R3072" s="76">
        <v>610189369211.24817</v>
      </c>
      <c r="S3072" s="56">
        <v>0.49437286394829066</v>
      </c>
      <c r="T3072" s="56">
        <v>0.317243756981611</v>
      </c>
      <c r="U3072" s="46">
        <v>15.916557945685195</v>
      </c>
      <c r="V3072" s="76">
        <v>3348938099270.0537</v>
      </c>
      <c r="W3072" s="84">
        <v>1056.5253631442461</v>
      </c>
      <c r="X3072" s="82">
        <v>4.6166604863463044E-2</v>
      </c>
      <c r="Y3072" s="476">
        <v>2.0000000000000001E-4</v>
      </c>
    </row>
    <row r="3073" spans="1:25" x14ac:dyDescent="0.2">
      <c r="A3073" s="475">
        <v>3069</v>
      </c>
      <c r="B3073" s="56">
        <v>0.50612253406595975</v>
      </c>
      <c r="C3073" s="46">
        <v>4153.9641342567802</v>
      </c>
      <c r="D3073" s="56">
        <v>0.90531889350772132</v>
      </c>
      <c r="E3073" s="56">
        <v>0.2876470751017442</v>
      </c>
      <c r="F3073" s="250">
        <v>2025.35</v>
      </c>
      <c r="G3073" s="76">
        <v>233558112509.17645</v>
      </c>
      <c r="H3073" s="46">
        <v>26056262.207192179</v>
      </c>
      <c r="I3073" s="76">
        <v>677930355662.89417</v>
      </c>
      <c r="J3073" s="56">
        <v>0.42612886411707707</v>
      </c>
      <c r="K3073" s="76">
        <v>23784709838.566448</v>
      </c>
      <c r="L3073" s="76">
        <v>24029262598.963341</v>
      </c>
      <c r="M3073" s="76">
        <v>154278498420.06873</v>
      </c>
      <c r="N3073" s="76">
        <v>35896987975.188301</v>
      </c>
      <c r="O3073" s="76">
        <v>30971.972708501937</v>
      </c>
      <c r="P3073" s="46">
        <v>278139.47042628319</v>
      </c>
      <c r="Q3073" s="46">
        <v>149937.69301511603</v>
      </c>
      <c r="R3073" s="76">
        <v>1205915717391.0505</v>
      </c>
      <c r="S3073" s="56">
        <v>0.56662998040305557</v>
      </c>
      <c r="T3073" s="56">
        <v>0.36532207825708884</v>
      </c>
      <c r="U3073" s="46">
        <v>16.096669713458272</v>
      </c>
      <c r="V3073" s="76">
        <v>7831431239796.9268</v>
      </c>
      <c r="W3073" s="84">
        <v>2471.5138160975202</v>
      </c>
      <c r="X3073" s="82">
        <v>4.5308140457419238E-2</v>
      </c>
      <c r="Y3073" s="476">
        <v>2.0000000000000001E-4</v>
      </c>
    </row>
    <row r="3074" spans="1:25" x14ac:dyDescent="0.2">
      <c r="A3074" s="475">
        <v>3070</v>
      </c>
      <c r="B3074" s="56">
        <v>0.54716617696453018</v>
      </c>
      <c r="C3074" s="46">
        <v>2573.6659238300263</v>
      </c>
      <c r="D3074" s="56">
        <v>0.40468576891435942</v>
      </c>
      <c r="E3074" s="56">
        <v>6.6196310262430613E-2</v>
      </c>
      <c r="F3074" s="250">
        <v>2023.76</v>
      </c>
      <c r="G3074" s="76">
        <v>263842468324.87488</v>
      </c>
      <c r="H3074" s="46">
        <v>7236971.2508211816</v>
      </c>
      <c r="I3074" s="76">
        <v>263341007921.36041</v>
      </c>
      <c r="J3074" s="56">
        <v>0.45446563198279866</v>
      </c>
      <c r="K3074" s="76">
        <v>7009765596.8259954</v>
      </c>
      <c r="L3074" s="76">
        <v>0</v>
      </c>
      <c r="M3074" s="76">
        <v>248031574552.57782</v>
      </c>
      <c r="N3074" s="76">
        <v>68992926113.885284</v>
      </c>
      <c r="O3074" s="76">
        <v>36111.342048341132</v>
      </c>
      <c r="P3074" s="46">
        <v>479813.80561390513</v>
      </c>
      <c r="Q3074" s="46">
        <v>264629.15454165277</v>
      </c>
      <c r="R3074" s="76">
        <v>840544914922.18201</v>
      </c>
      <c r="S3074" s="56">
        <v>0.6439583642480845</v>
      </c>
      <c r="T3074" s="56">
        <v>0.4357078070357942</v>
      </c>
      <c r="U3074" s="46">
        <v>17.293043128470977</v>
      </c>
      <c r="V3074" s="76">
        <v>7031066212028.5625</v>
      </c>
      <c r="W3074" s="84">
        <v>2213.7393786556354</v>
      </c>
      <c r="X3074" s="82">
        <v>4.1829019906020788E-2</v>
      </c>
      <c r="Y3074" s="476">
        <v>2.0000000000000001E-4</v>
      </c>
    </row>
    <row r="3075" spans="1:25" x14ac:dyDescent="0.2">
      <c r="A3075" s="475">
        <v>3071</v>
      </c>
      <c r="B3075" s="56">
        <v>0.56440710873596911</v>
      </c>
      <c r="C3075" s="46">
        <v>5362.9548106861275</v>
      </c>
      <c r="D3075" s="56">
        <v>1.1434060460021596</v>
      </c>
      <c r="E3075" s="56">
        <v>0.43879856984778842</v>
      </c>
      <c r="F3075" s="250">
        <v>2024.06</v>
      </c>
      <c r="G3075" s="76">
        <v>274758815863.06125</v>
      </c>
      <c r="H3075" s="46">
        <v>40532788.411605738</v>
      </c>
      <c r="I3075" s="76">
        <v>717953690657.07996</v>
      </c>
      <c r="J3075" s="56">
        <v>0.24223543227221178</v>
      </c>
      <c r="K3075" s="76">
        <v>20347016963.352303</v>
      </c>
      <c r="L3075" s="76">
        <v>0</v>
      </c>
      <c r="M3075" s="76">
        <v>222044363939.04791</v>
      </c>
      <c r="N3075" s="76">
        <v>68288847756.45919</v>
      </c>
      <c r="O3075" s="76">
        <v>31143.373609705959</v>
      </c>
      <c r="P3075" s="46">
        <v>474940.88828239846</v>
      </c>
      <c r="Q3075" s="46">
        <v>293920.71764961677</v>
      </c>
      <c r="R3075" s="76">
        <v>1378585095707.1782</v>
      </c>
      <c r="S3075" s="56">
        <v>0.47517632376019997</v>
      </c>
      <c r="T3075" s="56">
        <v>0.28723754882968561</v>
      </c>
      <c r="U3075" s="46">
        <v>17.093735759617999</v>
      </c>
      <c r="V3075" s="76">
        <v>7344564894713.2666</v>
      </c>
      <c r="W3075" s="84">
        <v>2318.038968819988</v>
      </c>
      <c r="X3075" s="82">
        <v>4.3347301950676514E-2</v>
      </c>
      <c r="Y3075" s="476">
        <v>2.0000000000000001E-4</v>
      </c>
    </row>
    <row r="3076" spans="1:25" x14ac:dyDescent="0.2">
      <c r="A3076" s="475">
        <v>3072</v>
      </c>
      <c r="B3076" s="56">
        <v>0.52676496032297282</v>
      </c>
      <c r="C3076" s="46">
        <v>2435.2110505880651</v>
      </c>
      <c r="D3076" s="56">
        <v>0.45291971556532096</v>
      </c>
      <c r="E3076" s="56">
        <v>0.64238521994987963</v>
      </c>
      <c r="F3076" s="250">
        <v>2026.53</v>
      </c>
      <c r="G3076" s="76">
        <v>110454550867.77757</v>
      </c>
      <c r="H3076" s="46">
        <v>8513746.0513999369</v>
      </c>
      <c r="I3076" s="76">
        <v>286970491049.24817</v>
      </c>
      <c r="J3076" s="56">
        <v>0.41367229755906409</v>
      </c>
      <c r="K3076" s="76">
        <v>24075743863.706825</v>
      </c>
      <c r="L3076" s="76">
        <v>40115989189.433762</v>
      </c>
      <c r="M3076" s="76">
        <v>30562702463.643848</v>
      </c>
      <c r="N3076" s="76">
        <v>33020424586.750629</v>
      </c>
      <c r="O3076" s="76">
        <v>25992.96494404602</v>
      </c>
      <c r="P3076" s="46">
        <v>265991.58765533631</v>
      </c>
      <c r="Q3076" s="46">
        <v>121945.13853757134</v>
      </c>
      <c r="R3076" s="76">
        <v>521478249938.96747</v>
      </c>
      <c r="S3076" s="56">
        <v>0.53915887745940683</v>
      </c>
      <c r="T3076" s="56">
        <v>0.40613417737787405</v>
      </c>
      <c r="U3076" s="46">
        <v>15.958026156726202</v>
      </c>
      <c r="V3076" s="76">
        <v>3818446685137.0908</v>
      </c>
      <c r="W3076" s="84">
        <v>1204.4057110204087</v>
      </c>
      <c r="X3076" s="82">
        <v>4.4598164256019299E-2</v>
      </c>
      <c r="Y3076" s="476">
        <v>2.0000000000000001E-4</v>
      </c>
    </row>
    <row r="3077" spans="1:25" x14ac:dyDescent="0.2">
      <c r="A3077" s="475">
        <v>3073</v>
      </c>
      <c r="B3077" s="56">
        <v>0.61056999571775161</v>
      </c>
      <c r="C3077" s="46">
        <v>9427.4494284688371</v>
      </c>
      <c r="D3077" s="56">
        <v>0.98631001473613988</v>
      </c>
      <c r="E3077" s="56">
        <v>0.35814327183061956</v>
      </c>
      <c r="F3077" s="250">
        <v>2023.75</v>
      </c>
      <c r="G3077" s="76">
        <v>571123483142.67529</v>
      </c>
      <c r="H3077" s="46">
        <v>28378138.933528349</v>
      </c>
      <c r="I3077" s="76">
        <v>588189403132.12134</v>
      </c>
      <c r="J3077" s="56">
        <v>0.18951174080025346</v>
      </c>
      <c r="K3077" s="76">
        <v>13639763438.539986</v>
      </c>
      <c r="L3077" s="76">
        <v>5669017574.268404</v>
      </c>
      <c r="M3077" s="76">
        <v>501300463715.50861</v>
      </c>
      <c r="N3077" s="76">
        <v>36992679725.655174</v>
      </c>
      <c r="O3077" s="76">
        <v>31902.407948213171</v>
      </c>
      <c r="P3077" s="46">
        <v>263972.87742190424</v>
      </c>
      <c r="Q3077" s="46">
        <v>137923.05997205616</v>
      </c>
      <c r="R3077" s="76">
        <v>1655380697931.0205</v>
      </c>
      <c r="S3077" s="56">
        <v>0.56802088993820221</v>
      </c>
      <c r="T3077" s="56">
        <v>0.39391855364105516</v>
      </c>
      <c r="U3077" s="46">
        <v>18.223991997267245</v>
      </c>
      <c r="V3077" s="76">
        <v>12709353223297.953</v>
      </c>
      <c r="W3077" s="84">
        <v>4013.9918098721237</v>
      </c>
      <c r="X3077" s="82">
        <v>4.0971170947574603E-2</v>
      </c>
      <c r="Y3077" s="476">
        <v>2.0000000000000001E-4</v>
      </c>
    </row>
    <row r="3078" spans="1:25" x14ac:dyDescent="0.2">
      <c r="A3078" s="475">
        <v>3074</v>
      </c>
      <c r="B3078" s="56">
        <v>0.34817668211763508</v>
      </c>
      <c r="C3078" s="46">
        <v>7131.0636627905897</v>
      </c>
      <c r="D3078" s="56">
        <v>0.46222562732780148</v>
      </c>
      <c r="E3078" s="56">
        <v>0.11796747531297258</v>
      </c>
      <c r="F3078" s="250">
        <v>2023.75</v>
      </c>
      <c r="G3078" s="76">
        <v>157416012648.72192</v>
      </c>
      <c r="H3078" s="46">
        <v>8577896.8670062274</v>
      </c>
      <c r="I3078" s="76">
        <v>287628214274.06116</v>
      </c>
      <c r="J3078" s="56">
        <v>0.34817668211763508</v>
      </c>
      <c r="K3078" s="76">
        <v>12002538879.562342</v>
      </c>
      <c r="L3078" s="76">
        <v>0</v>
      </c>
      <c r="M3078" s="76">
        <v>189459042967.48358</v>
      </c>
      <c r="N3078" s="76">
        <v>96705207059.00856</v>
      </c>
      <c r="O3078" s="76">
        <v>39990.867466812131</v>
      </c>
      <c r="P3078" s="46">
        <v>545753.25975692889</v>
      </c>
      <c r="Q3078" s="46">
        <v>372197.03535323829</v>
      </c>
      <c r="R3078" s="76">
        <v>785348688023.0022</v>
      </c>
      <c r="S3078" s="56">
        <v>0.55407604648100506</v>
      </c>
      <c r="T3078" s="56">
        <v>0.3103151894645893</v>
      </c>
      <c r="U3078" s="46">
        <v>16.782604385529993</v>
      </c>
      <c r="V3078" s="76">
        <v>4592096918365.502</v>
      </c>
      <c r="W3078" s="84">
        <v>1449.7369445142756</v>
      </c>
      <c r="X3078" s="82">
        <v>4.2750262505203002E-2</v>
      </c>
      <c r="Y3078" s="476">
        <v>2.0000000000000001E-4</v>
      </c>
    </row>
    <row r="3079" spans="1:25" x14ac:dyDescent="0.2">
      <c r="A3079" s="475">
        <v>3075</v>
      </c>
      <c r="B3079" s="56">
        <v>0.4933458510724188</v>
      </c>
      <c r="C3079" s="46">
        <v>5200.4464220334194</v>
      </c>
      <c r="D3079" s="56">
        <v>0.44900065580051962</v>
      </c>
      <c r="E3079" s="56">
        <v>0.57086184365961257</v>
      </c>
      <c r="F3079" s="250">
        <v>2023.75</v>
      </c>
      <c r="G3079" s="76">
        <v>171475733358.45688</v>
      </c>
      <c r="H3079" s="46">
        <v>8288437.7783594336</v>
      </c>
      <c r="I3079" s="76">
        <v>267845101117.55481</v>
      </c>
      <c r="J3079" s="56">
        <v>0.39114532860533235</v>
      </c>
      <c r="K3079" s="76">
        <v>5038916996.6615801</v>
      </c>
      <c r="L3079" s="76">
        <v>0</v>
      </c>
      <c r="M3079" s="76">
        <v>162792493085.19476</v>
      </c>
      <c r="N3079" s="76">
        <v>32361789298.411175</v>
      </c>
      <c r="O3079" s="76">
        <v>32787.498789506004</v>
      </c>
      <c r="P3079" s="46">
        <v>228947.23534124199</v>
      </c>
      <c r="Q3079" s="46">
        <v>123080.75978950513</v>
      </c>
      <c r="R3079" s="76">
        <v>632907371589.99976</v>
      </c>
      <c r="S3079" s="56">
        <v>0.59601863786841414</v>
      </c>
      <c r="T3079" s="56">
        <v>0.40963543425142923</v>
      </c>
      <c r="U3079" s="46">
        <v>16.939516070988887</v>
      </c>
      <c r="V3079" s="76">
        <v>4886060708892.3994</v>
      </c>
      <c r="W3079" s="84">
        <v>1542.8620913409295</v>
      </c>
      <c r="X3079" s="82">
        <v>4.2439431516502077E-2</v>
      </c>
      <c r="Y3079" s="476">
        <v>2.0000000000000001E-4</v>
      </c>
    </row>
    <row r="3080" spans="1:25" x14ac:dyDescent="0.2">
      <c r="A3080" s="475">
        <v>3076</v>
      </c>
      <c r="B3080" s="56">
        <v>0.45663982157448213</v>
      </c>
      <c r="C3080" s="46">
        <v>1885.6595097007134</v>
      </c>
      <c r="D3080" s="56">
        <v>1.1805221514539537</v>
      </c>
      <c r="E3080" s="56">
        <v>0.4108072988111946</v>
      </c>
      <c r="F3080" s="250">
        <v>2026.05</v>
      </c>
      <c r="G3080" s="76">
        <v>269270101470.82455</v>
      </c>
      <c r="H3080" s="46">
        <v>45361725.456321724</v>
      </c>
      <c r="I3080" s="76">
        <v>946448815706.93213</v>
      </c>
      <c r="J3080" s="56">
        <v>0.32920662267051826</v>
      </c>
      <c r="K3080" s="76">
        <v>30020045737.07061</v>
      </c>
      <c r="L3080" s="76">
        <v>31451903686.404877</v>
      </c>
      <c r="M3080" s="76">
        <v>170303746365.81927</v>
      </c>
      <c r="N3080" s="76">
        <v>108372117862.85591</v>
      </c>
      <c r="O3080" s="76">
        <v>43999.049752476087</v>
      </c>
      <c r="P3080" s="46">
        <v>645350.30823771725</v>
      </c>
      <c r="Q3080" s="46">
        <v>427429.98852288083</v>
      </c>
      <c r="R3080" s="76">
        <v>1704885304595.3323</v>
      </c>
      <c r="S3080" s="56">
        <v>0.49555725402949347</v>
      </c>
      <c r="T3080" s="56">
        <v>0.29719613405077538</v>
      </c>
      <c r="U3080" s="46">
        <v>16.112679134072312</v>
      </c>
      <c r="V3080" s="76">
        <v>8972486806354.8047</v>
      </c>
      <c r="W3080" s="84">
        <v>2827.5707433144103</v>
      </c>
      <c r="X3080" s="82">
        <v>4.550852743268869E-2</v>
      </c>
      <c r="Y3080" s="476">
        <v>2.0000000000000001E-4</v>
      </c>
    </row>
    <row r="3081" spans="1:25" x14ac:dyDescent="0.2">
      <c r="A3081" s="475">
        <v>3077</v>
      </c>
      <c r="B3081" s="56">
        <v>0.60996303425887222</v>
      </c>
      <c r="C3081" s="46">
        <v>3713.0530840170236</v>
      </c>
      <c r="D3081" s="56">
        <v>0.81548308625157184</v>
      </c>
      <c r="E3081" s="56">
        <v>0.52612839400630407</v>
      </c>
      <c r="F3081" s="250">
        <v>2024</v>
      </c>
      <c r="G3081" s="76">
        <v>199263539983.24356</v>
      </c>
      <c r="H3081" s="46">
        <v>21194455.097950626</v>
      </c>
      <c r="I3081" s="76">
        <v>618393559560.70984</v>
      </c>
      <c r="J3081" s="56">
        <v>0.45143615830042738</v>
      </c>
      <c r="K3081" s="76">
        <v>24290777863.618576</v>
      </c>
      <c r="L3081" s="76">
        <v>0</v>
      </c>
      <c r="M3081" s="76">
        <v>250779686765.13269</v>
      </c>
      <c r="N3081" s="76">
        <v>39211855973.321274</v>
      </c>
      <c r="O3081" s="76">
        <v>20843.49412374106</v>
      </c>
      <c r="P3081" s="46">
        <v>286238.50996173406</v>
      </c>
      <c r="Q3081" s="46">
        <v>157850.24093531165</v>
      </c>
      <c r="R3081" s="76">
        <v>1279990215191.365</v>
      </c>
      <c r="S3081" s="56">
        <v>0.60492630494405208</v>
      </c>
      <c r="T3081" s="56">
        <v>0.32915589921352079</v>
      </c>
      <c r="U3081" s="46">
        <v>15.789647634601764</v>
      </c>
      <c r="V3081" s="76">
        <v>7400150068522.25</v>
      </c>
      <c r="W3081" s="84">
        <v>2333.1291916626346</v>
      </c>
      <c r="X3081" s="82">
        <v>4.5751430681001674E-2</v>
      </c>
      <c r="Y3081" s="476">
        <v>2.0000000000000001E-4</v>
      </c>
    </row>
    <row r="3082" spans="1:25" x14ac:dyDescent="0.2">
      <c r="A3082" s="475">
        <v>3078</v>
      </c>
      <c r="B3082" s="56">
        <v>0.53173002580171969</v>
      </c>
      <c r="C3082" s="46">
        <v>9749.1515590420568</v>
      </c>
      <c r="D3082" s="56">
        <v>0.47970473465699864</v>
      </c>
      <c r="E3082" s="56">
        <v>0.57702299804291468</v>
      </c>
      <c r="F3082" s="250">
        <v>2026</v>
      </c>
      <c r="G3082" s="76">
        <v>60138082295.429375</v>
      </c>
      <c r="H3082" s="46">
        <v>8800376.1182554662</v>
      </c>
      <c r="I3082" s="76">
        <v>295619282365.46783</v>
      </c>
      <c r="J3082" s="56">
        <v>0.47747781392149835</v>
      </c>
      <c r="K3082" s="76">
        <v>18784052728.083271</v>
      </c>
      <c r="L3082" s="76">
        <v>51717333554.69191</v>
      </c>
      <c r="M3082" s="76">
        <v>30062829773.92749</v>
      </c>
      <c r="N3082" s="76">
        <v>35139436500.456818</v>
      </c>
      <c r="O3082" s="76">
        <v>30999.881407667785</v>
      </c>
      <c r="P3082" s="46">
        <v>279244.12955862621</v>
      </c>
      <c r="Q3082" s="46">
        <v>160269.52027719247</v>
      </c>
      <c r="R3082" s="76">
        <v>485973264416.39246</v>
      </c>
      <c r="S3082" s="56">
        <v>0.55528949586132748</v>
      </c>
      <c r="T3082" s="56">
        <v>0.41710919143869524</v>
      </c>
      <c r="U3082" s="46">
        <v>14.615747968032698</v>
      </c>
      <c r="V3082" s="76">
        <v>3500117893235.2896</v>
      </c>
      <c r="W3082" s="84">
        <v>1104.2935365327621</v>
      </c>
      <c r="X3082" s="82">
        <v>4.6475402411522072E-2</v>
      </c>
      <c r="Y3082" s="476">
        <v>2.0000000000000001E-4</v>
      </c>
    </row>
    <row r="3083" spans="1:25" x14ac:dyDescent="0.2">
      <c r="A3083" s="475">
        <v>3079</v>
      </c>
      <c r="B3083" s="56">
        <v>0.61635508028648178</v>
      </c>
      <c r="C3083" s="46">
        <v>3590.175059252148</v>
      </c>
      <c r="D3083" s="56">
        <v>0.79977521023672449</v>
      </c>
      <c r="E3083" s="56">
        <v>0.64528609129695491</v>
      </c>
      <c r="F3083" s="250">
        <v>2025.66</v>
      </c>
      <c r="G3083" s="76">
        <v>216311300946.25729</v>
      </c>
      <c r="H3083" s="46">
        <v>20247479.248835672</v>
      </c>
      <c r="I3083" s="76">
        <v>500322420947.29523</v>
      </c>
      <c r="J3083" s="56">
        <v>0.35800501211725377</v>
      </c>
      <c r="K3083" s="76">
        <v>19132944313.53722</v>
      </c>
      <c r="L3083" s="76">
        <v>63599782414.434486</v>
      </c>
      <c r="M3083" s="76">
        <v>114800425176.68767</v>
      </c>
      <c r="N3083" s="76">
        <v>27847056276.647694</v>
      </c>
      <c r="O3083" s="76">
        <v>29975.44908983538</v>
      </c>
      <c r="P3083" s="46">
        <v>226691.47518123937</v>
      </c>
      <c r="Q3083" s="46">
        <v>114429.81938495421</v>
      </c>
      <c r="R3083" s="76">
        <v>965941226179.24817</v>
      </c>
      <c r="S3083" s="56">
        <v>0.54685730150625012</v>
      </c>
      <c r="T3083" s="56">
        <v>0.37125555661183385</v>
      </c>
      <c r="U3083" s="46">
        <v>16.547506081831678</v>
      </c>
      <c r="V3083" s="76">
        <v>6535065905404.7285</v>
      </c>
      <c r="W3083" s="84">
        <v>2062.3839513211228</v>
      </c>
      <c r="X3083" s="82">
        <v>4.416575913460153E-2</v>
      </c>
      <c r="Y3083" s="476">
        <v>2.0000000000000001E-4</v>
      </c>
    </row>
    <row r="3084" spans="1:25" x14ac:dyDescent="0.2">
      <c r="A3084" s="475">
        <v>3080</v>
      </c>
      <c r="B3084" s="56">
        <v>0.56447157074947896</v>
      </c>
      <c r="C3084" s="46">
        <v>3383.4884966651152</v>
      </c>
      <c r="D3084" s="56">
        <v>0.57519119057868151</v>
      </c>
      <c r="E3084" s="56">
        <v>0.24066548159912138</v>
      </c>
      <c r="F3084" s="250">
        <v>2024.83</v>
      </c>
      <c r="G3084" s="76">
        <v>231798448018.49594</v>
      </c>
      <c r="H3084" s="46">
        <v>11574978.723038925</v>
      </c>
      <c r="I3084" s="76">
        <v>380542669884.96198</v>
      </c>
      <c r="J3084" s="56">
        <v>0.4898323153203894</v>
      </c>
      <c r="K3084" s="76">
        <v>10119228688.365364</v>
      </c>
      <c r="L3084" s="76">
        <v>0</v>
      </c>
      <c r="M3084" s="76">
        <v>164552034313.65765</v>
      </c>
      <c r="N3084" s="76">
        <v>26583150254.469284</v>
      </c>
      <c r="O3084" s="76">
        <v>36901.650212222652</v>
      </c>
      <c r="P3084" s="46">
        <v>223090.87519411783</v>
      </c>
      <c r="Q3084" s="46">
        <v>116140.49897939875</v>
      </c>
      <c r="R3084" s="76">
        <v>833148595161.00574</v>
      </c>
      <c r="S3084" s="56">
        <v>0.63400306235092097</v>
      </c>
      <c r="T3084" s="56">
        <v>0.46929610143095468</v>
      </c>
      <c r="U3084" s="46">
        <v>16.529592459433506</v>
      </c>
      <c r="V3084" s="76">
        <v>7105962339632.8105</v>
      </c>
      <c r="W3084" s="84">
        <v>2240.9553591830859</v>
      </c>
      <c r="X3084" s="82">
        <v>4.4223773794610212E-2</v>
      </c>
      <c r="Y3084" s="476">
        <v>2.0000000000000001E-4</v>
      </c>
    </row>
    <row r="3085" spans="1:25" x14ac:dyDescent="0.2">
      <c r="A3085" s="475">
        <v>3081</v>
      </c>
      <c r="B3085" s="56">
        <v>0.57975850309534704</v>
      </c>
      <c r="C3085" s="46">
        <v>6718.1288223109068</v>
      </c>
      <c r="D3085" s="56">
        <v>0.82144695361614783</v>
      </c>
      <c r="E3085" s="56">
        <v>0.54612902410325725</v>
      </c>
      <c r="F3085" s="250">
        <v>2023.75</v>
      </c>
      <c r="G3085" s="76">
        <v>409980363245.55078</v>
      </c>
      <c r="H3085" s="46">
        <v>20030287.172349054</v>
      </c>
      <c r="I3085" s="76">
        <v>548210821622.87189</v>
      </c>
      <c r="J3085" s="56">
        <v>0.29778156163039204</v>
      </c>
      <c r="K3085" s="76">
        <v>11457796398.898094</v>
      </c>
      <c r="L3085" s="76">
        <v>0</v>
      </c>
      <c r="M3085" s="76">
        <v>345447003776.85315</v>
      </c>
      <c r="N3085" s="76">
        <v>111634701841.65433</v>
      </c>
      <c r="O3085" s="76">
        <v>33075.190156662051</v>
      </c>
      <c r="P3085" s="46">
        <v>564809.58297516464</v>
      </c>
      <c r="Q3085" s="46">
        <v>374808.15315546596</v>
      </c>
      <c r="R3085" s="76">
        <v>1345066288135.9231</v>
      </c>
      <c r="S3085" s="56">
        <v>0.54588458850668597</v>
      </c>
      <c r="T3085" s="56">
        <v>0.41837483236491385</v>
      </c>
      <c r="U3085" s="46">
        <v>17.330458100904238</v>
      </c>
      <c r="V3085" s="76">
        <v>10582478058848.734</v>
      </c>
      <c r="W3085" s="84">
        <v>3339.5442228996271</v>
      </c>
      <c r="X3085" s="82">
        <v>4.2734502710939905E-2</v>
      </c>
      <c r="Y3085" s="476">
        <v>2.0000000000000001E-4</v>
      </c>
    </row>
    <row r="3086" spans="1:25" x14ac:dyDescent="0.2">
      <c r="A3086" s="475">
        <v>3082</v>
      </c>
      <c r="B3086" s="56">
        <v>0.41918166895904074</v>
      </c>
      <c r="C3086" s="46">
        <v>8507.878290823819</v>
      </c>
      <c r="D3086" s="56">
        <v>0.76184829318742675</v>
      </c>
      <c r="E3086" s="56">
        <v>0.48202211994217975</v>
      </c>
      <c r="F3086" s="250">
        <v>2024.67</v>
      </c>
      <c r="G3086" s="76">
        <v>260100072478.70541</v>
      </c>
      <c r="H3086" s="46">
        <v>17016306.270661019</v>
      </c>
      <c r="I3086" s="76">
        <v>423745633899.74951</v>
      </c>
      <c r="J3086" s="56">
        <v>0.31117173937821774</v>
      </c>
      <c r="K3086" s="76">
        <v>25608268114.855606</v>
      </c>
      <c r="L3086" s="76">
        <v>64928401400.739151</v>
      </c>
      <c r="M3086" s="76">
        <v>177723219200.84262</v>
      </c>
      <c r="N3086" s="76">
        <v>78097369315.04689</v>
      </c>
      <c r="O3086" s="76">
        <v>22502.693307216407</v>
      </c>
      <c r="P3086" s="46">
        <v>487383.01106218563</v>
      </c>
      <c r="Q3086" s="46">
        <v>314861.83555966098</v>
      </c>
      <c r="R3086" s="76">
        <v>1051672411637.058</v>
      </c>
      <c r="S3086" s="56">
        <v>0.55653870561922147</v>
      </c>
      <c r="T3086" s="56">
        <v>0.35854568335834897</v>
      </c>
      <c r="U3086" s="46">
        <v>17.029777122388765</v>
      </c>
      <c r="V3086" s="76">
        <v>6904712824139.5273</v>
      </c>
      <c r="W3086" s="84">
        <v>2179.3462096114258</v>
      </c>
      <c r="X3086" s="82">
        <v>4.3648900399900985E-2</v>
      </c>
      <c r="Y3086" s="476">
        <v>2.0000000000000001E-4</v>
      </c>
    </row>
    <row r="3087" spans="1:25" x14ac:dyDescent="0.2">
      <c r="A3087" s="475">
        <v>3083</v>
      </c>
      <c r="B3087" s="56">
        <v>0.35479920453981284</v>
      </c>
      <c r="C3087" s="46">
        <v>6302.8857818787037</v>
      </c>
      <c r="D3087" s="56">
        <v>0.2</v>
      </c>
      <c r="E3087" s="56">
        <v>0.4792315628872249</v>
      </c>
      <c r="F3087" s="250">
        <v>2023.85</v>
      </c>
      <c r="G3087" s="76">
        <v>163305704395.9288</v>
      </c>
      <c r="H3087" s="46">
        <v>3336032.0282268161</v>
      </c>
      <c r="I3087" s="76">
        <v>142712181703.73553</v>
      </c>
      <c r="J3087" s="56">
        <v>0.35479920453981284</v>
      </c>
      <c r="K3087" s="76">
        <v>2724948311.2310467</v>
      </c>
      <c r="L3087" s="76">
        <v>0</v>
      </c>
      <c r="M3087" s="76">
        <v>156490453773.76126</v>
      </c>
      <c r="N3087" s="76">
        <v>88910423376.340591</v>
      </c>
      <c r="O3087" s="76">
        <v>25324.40535181134</v>
      </c>
      <c r="P3087" s="46">
        <v>586023.22239790182</v>
      </c>
      <c r="Q3087" s="46">
        <v>346964.75139243581</v>
      </c>
      <c r="R3087" s="76">
        <v>523987100551.72308</v>
      </c>
      <c r="S3087" s="56">
        <v>0.58081966860589529</v>
      </c>
      <c r="T3087" s="56">
        <v>0.41065715005933878</v>
      </c>
      <c r="U3087" s="46">
        <v>17.539531627643512</v>
      </c>
      <c r="V3087" s="76">
        <v>4238739213191.4775</v>
      </c>
      <c r="W3087" s="84">
        <v>1337.4976371774692</v>
      </c>
      <c r="X3087" s="82">
        <v>4.0826250072017442E-2</v>
      </c>
      <c r="Y3087" s="476">
        <v>2.0000000000000001E-4</v>
      </c>
    </row>
    <row r="3088" spans="1:25" x14ac:dyDescent="0.2">
      <c r="A3088" s="475">
        <v>3084</v>
      </c>
      <c r="B3088" s="56">
        <v>0.39640841222061196</v>
      </c>
      <c r="C3088" s="46">
        <v>3702.3681375248298</v>
      </c>
      <c r="D3088" s="56">
        <v>0.91014942567816959</v>
      </c>
      <c r="E3088" s="56">
        <v>0.26770498346403848</v>
      </c>
      <c r="F3088" s="250">
        <v>2025.99</v>
      </c>
      <c r="G3088" s="76">
        <v>196932200427.46713</v>
      </c>
      <c r="H3088" s="46">
        <v>26114317.649171297</v>
      </c>
      <c r="I3088" s="76">
        <v>713166237348.0293</v>
      </c>
      <c r="J3088" s="56">
        <v>0.39640841222061196</v>
      </c>
      <c r="K3088" s="76">
        <v>7350660599.0063677</v>
      </c>
      <c r="L3088" s="76">
        <v>20124459908.338436</v>
      </c>
      <c r="M3088" s="76">
        <v>140198803893.88641</v>
      </c>
      <c r="N3088" s="76">
        <v>28115982115.98674</v>
      </c>
      <c r="O3088" s="76">
        <v>31614.097487502062</v>
      </c>
      <c r="P3088" s="46">
        <v>244012.76753421943</v>
      </c>
      <c r="Q3088" s="46">
        <v>124882.88303481111</v>
      </c>
      <c r="R3088" s="76">
        <v>1175927825299.6118</v>
      </c>
      <c r="S3088" s="56">
        <v>0.53937683567814898</v>
      </c>
      <c r="T3088" s="56">
        <v>0.341362117846639</v>
      </c>
      <c r="U3088" s="46">
        <v>15.913725796799351</v>
      </c>
      <c r="V3088" s="76">
        <v>6950806392984.1963</v>
      </c>
      <c r="W3088" s="84">
        <v>2194.4093686568099</v>
      </c>
      <c r="X3088" s="82">
        <v>4.6133426963796062E-2</v>
      </c>
      <c r="Y3088" s="476">
        <v>2.0000000000000001E-4</v>
      </c>
    </row>
    <row r="3089" spans="1:25" x14ac:dyDescent="0.2">
      <c r="A3089" s="475">
        <v>3085</v>
      </c>
      <c r="B3089" s="56">
        <v>0.67885979922153394</v>
      </c>
      <c r="C3089" s="46">
        <v>5643.7234670623329</v>
      </c>
      <c r="D3089" s="56">
        <v>1.4615445013416455</v>
      </c>
      <c r="E3089" s="56">
        <v>0.56503409975265761</v>
      </c>
      <c r="F3089" s="250">
        <v>2023.75</v>
      </c>
      <c r="G3089" s="76">
        <v>640265890084.75708</v>
      </c>
      <c r="H3089" s="46">
        <v>49662698.824043274</v>
      </c>
      <c r="I3089" s="76">
        <v>756245582840.31689</v>
      </c>
      <c r="J3089" s="56">
        <v>0.13692288225336469</v>
      </c>
      <c r="K3089" s="76">
        <v>9950239469.2138557</v>
      </c>
      <c r="L3089" s="76">
        <v>0</v>
      </c>
      <c r="M3089" s="76">
        <v>461349002707.12451</v>
      </c>
      <c r="N3089" s="76">
        <v>1543607912.4689493</v>
      </c>
      <c r="O3089" s="76">
        <v>26549.29056420696</v>
      </c>
      <c r="P3089" s="46">
        <v>47911</v>
      </c>
      <c r="Q3089" s="46">
        <v>6541</v>
      </c>
      <c r="R3089" s="76">
        <v>1907044912703.8901</v>
      </c>
      <c r="S3089" s="56">
        <v>0.53486535242299182</v>
      </c>
      <c r="T3089" s="56">
        <v>0.35852851841562777</v>
      </c>
      <c r="U3089" s="46">
        <v>18.597878827010479</v>
      </c>
      <c r="V3089" s="76">
        <v>13556761029660.238</v>
      </c>
      <c r="W3089" s="84">
        <v>4274.5599603183582</v>
      </c>
      <c r="X3089" s="82">
        <v>4.0601572514701437E-2</v>
      </c>
      <c r="Y3089" s="476">
        <v>2.0000000000000001E-4</v>
      </c>
    </row>
    <row r="3090" spans="1:25" x14ac:dyDescent="0.2">
      <c r="A3090" s="475">
        <v>3086</v>
      </c>
      <c r="B3090" s="56">
        <v>0.58490292895505525</v>
      </c>
      <c r="C3090" s="46">
        <v>5517.3508995337452</v>
      </c>
      <c r="D3090" s="56">
        <v>0.91625040208637798</v>
      </c>
      <c r="E3090" s="56">
        <v>0.7</v>
      </c>
      <c r="F3090" s="250">
        <v>2024.81</v>
      </c>
      <c r="G3090" s="76">
        <v>426881455727.97266</v>
      </c>
      <c r="H3090" s="46">
        <v>25804056.983113408</v>
      </c>
      <c r="I3090" s="76">
        <v>693826920761.0481</v>
      </c>
      <c r="J3090" s="56">
        <v>0.40049977778706292</v>
      </c>
      <c r="K3090" s="76">
        <v>8961628508.152462</v>
      </c>
      <c r="L3090" s="76">
        <v>0</v>
      </c>
      <c r="M3090" s="76">
        <v>290775169148.72211</v>
      </c>
      <c r="N3090" s="76">
        <v>50315280756.693466</v>
      </c>
      <c r="O3090" s="76">
        <v>13735.210640449479</v>
      </c>
      <c r="P3090" s="46">
        <v>338959.20398547756</v>
      </c>
      <c r="Q3090" s="46">
        <v>195208.26726201142</v>
      </c>
      <c r="R3090" s="76">
        <v>1518378984299.9504</v>
      </c>
      <c r="S3090" s="56">
        <v>0.59740842660740645</v>
      </c>
      <c r="T3090" s="56">
        <v>0.42527847063502444</v>
      </c>
      <c r="U3090" s="46">
        <v>16.950745143373215</v>
      </c>
      <c r="V3090" s="76">
        <v>12135204785888.547</v>
      </c>
      <c r="W3090" s="84">
        <v>3830.6780217538317</v>
      </c>
      <c r="X3090" s="82">
        <v>4.2497735719657224E-2</v>
      </c>
      <c r="Y3090" s="476">
        <v>2.0000000000000001E-4</v>
      </c>
    </row>
    <row r="3091" spans="1:25" x14ac:dyDescent="0.2">
      <c r="A3091" s="475">
        <v>3087</v>
      </c>
      <c r="B3091" s="56">
        <v>0.51411190535075468</v>
      </c>
      <c r="C3091" s="46">
        <v>5254.6303306948503</v>
      </c>
      <c r="D3091" s="56">
        <v>0.2</v>
      </c>
      <c r="E3091" s="56">
        <v>0.54122407930271854</v>
      </c>
      <c r="F3091" s="250">
        <v>2024.09</v>
      </c>
      <c r="G3091" s="76">
        <v>184227246240.49292</v>
      </c>
      <c r="H3091" s="46">
        <v>3344501.9749793075</v>
      </c>
      <c r="I3091" s="76">
        <v>163831314227.28345</v>
      </c>
      <c r="J3091" s="56">
        <v>0.51411190535075457</v>
      </c>
      <c r="K3091" s="76">
        <v>3538307029.4960456</v>
      </c>
      <c r="L3091" s="76">
        <v>0</v>
      </c>
      <c r="M3091" s="76">
        <v>164970890503.65375</v>
      </c>
      <c r="N3091" s="76">
        <v>32411148671.118416</v>
      </c>
      <c r="O3091" s="76">
        <v>37291.617357411698</v>
      </c>
      <c r="P3091" s="46">
        <v>244935.11630058754</v>
      </c>
      <c r="Q3091" s="46">
        <v>113573.49956863241</v>
      </c>
      <c r="R3091" s="76">
        <v>581988953678.49915</v>
      </c>
      <c r="S3091" s="56">
        <v>0.68534498662415777</v>
      </c>
      <c r="T3091" s="56">
        <v>0.45628452087257593</v>
      </c>
      <c r="U3091" s="46">
        <v>17.142413910690845</v>
      </c>
      <c r="V3091" s="76">
        <v>5079852899931.0381</v>
      </c>
      <c r="W3091" s="84">
        <v>1603.0758304525091</v>
      </c>
      <c r="X3091" s="82">
        <v>4.1962446760294252E-2</v>
      </c>
      <c r="Y3091" s="476">
        <v>2.0000000000000001E-4</v>
      </c>
    </row>
    <row r="3092" spans="1:25" x14ac:dyDescent="0.2">
      <c r="A3092" s="475">
        <v>3088</v>
      </c>
      <c r="B3092" s="56">
        <v>0.472985032482235</v>
      </c>
      <c r="C3092" s="46">
        <v>1500</v>
      </c>
      <c r="D3092" s="56">
        <v>0.32749144657456886</v>
      </c>
      <c r="E3092" s="56">
        <v>0.46749361456937844</v>
      </c>
      <c r="F3092" s="250">
        <v>2025.08</v>
      </c>
      <c r="G3092" s="76">
        <v>120952762627.3203</v>
      </c>
      <c r="H3092" s="46">
        <v>5454016.5676822932</v>
      </c>
      <c r="I3092" s="76">
        <v>179804335785.94995</v>
      </c>
      <c r="J3092" s="56">
        <v>0.32977672104138278</v>
      </c>
      <c r="K3092" s="76">
        <v>11223467039.661953</v>
      </c>
      <c r="L3092" s="76">
        <v>18700876427.896477</v>
      </c>
      <c r="M3092" s="76">
        <v>100689842290.91536</v>
      </c>
      <c r="N3092" s="76">
        <v>63179514603.803131</v>
      </c>
      <c r="O3092" s="76">
        <v>22482.913965963562</v>
      </c>
      <c r="P3092" s="46">
        <v>406663.03311192134</v>
      </c>
      <c r="Q3092" s="46">
        <v>216970.19371676544</v>
      </c>
      <c r="R3092" s="76">
        <v>472209885429.46912</v>
      </c>
      <c r="S3092" s="56">
        <v>0.53626498416445079</v>
      </c>
      <c r="T3092" s="56">
        <v>0.35252364515471796</v>
      </c>
      <c r="U3092" s="46">
        <v>17.302203268645766</v>
      </c>
      <c r="V3092" s="76">
        <v>3207512068370.7734</v>
      </c>
      <c r="W3092" s="84">
        <v>1012.3444761236867</v>
      </c>
      <c r="X3092" s="82">
        <v>4.1745117528517228E-2</v>
      </c>
      <c r="Y3092" s="476">
        <v>2.0000000000000001E-4</v>
      </c>
    </row>
    <row r="3093" spans="1:25" x14ac:dyDescent="0.2">
      <c r="A3093" s="475">
        <v>3089</v>
      </c>
      <c r="B3093" s="56">
        <v>0.4519279785219098</v>
      </c>
      <c r="C3093" s="46">
        <v>4273.4484590146321</v>
      </c>
      <c r="D3093" s="56">
        <v>0.64917697077121728</v>
      </c>
      <c r="E3093" s="56">
        <v>0.27783522775003544</v>
      </c>
      <c r="F3093" s="250">
        <v>2026.51</v>
      </c>
      <c r="G3093" s="76">
        <v>114256785954.3828</v>
      </c>
      <c r="H3093" s="46">
        <v>14394540.590136373</v>
      </c>
      <c r="I3093" s="76">
        <v>386809337761.18304</v>
      </c>
      <c r="J3093" s="56">
        <v>0.36761838421444237</v>
      </c>
      <c r="K3093" s="76">
        <v>25442237147.94165</v>
      </c>
      <c r="L3093" s="76">
        <v>43552246007.116714</v>
      </c>
      <c r="M3093" s="76">
        <v>38734176582.310799</v>
      </c>
      <c r="N3093" s="76">
        <v>10792938470.50477</v>
      </c>
      <c r="O3093" s="76">
        <v>25839.552128315663</v>
      </c>
      <c r="P3093" s="46">
        <v>120592.31662602299</v>
      </c>
      <c r="Q3093" s="46">
        <v>44014.670883615341</v>
      </c>
      <c r="R3093" s="76">
        <v>663117612667.96814</v>
      </c>
      <c r="S3093" s="56">
        <v>0.52573554386775934</v>
      </c>
      <c r="T3093" s="56">
        <v>0.37378549044718001</v>
      </c>
      <c r="U3093" s="46">
        <v>15.616959262993051</v>
      </c>
      <c r="V3093" s="76">
        <v>4297450599596.3804</v>
      </c>
      <c r="W3093" s="84">
        <v>1354.6194064711976</v>
      </c>
      <c r="X3093" s="82">
        <v>4.6558483414055163E-2</v>
      </c>
      <c r="Y3093" s="476">
        <v>2.0000000000000001E-4</v>
      </c>
    </row>
    <row r="3094" spans="1:25" x14ac:dyDescent="0.2">
      <c r="A3094" s="475">
        <v>3090</v>
      </c>
      <c r="B3094" s="56">
        <v>0.45024929771598432</v>
      </c>
      <c r="C3094" s="46">
        <v>2498.7721761990042</v>
      </c>
      <c r="D3094" s="56">
        <v>0.41314907288129299</v>
      </c>
      <c r="E3094" s="56">
        <v>0.56022971450698722</v>
      </c>
      <c r="F3094" s="250">
        <v>2024.68</v>
      </c>
      <c r="G3094" s="76">
        <v>119942190802.24417</v>
      </c>
      <c r="H3094" s="46">
        <v>7451368.0859128619</v>
      </c>
      <c r="I3094" s="76">
        <v>241102430437.20193</v>
      </c>
      <c r="J3094" s="56">
        <v>0.35355151800192997</v>
      </c>
      <c r="K3094" s="76">
        <v>4805661429.3721714</v>
      </c>
      <c r="L3094" s="76">
        <v>0</v>
      </c>
      <c r="M3094" s="76">
        <v>126552117766.58575</v>
      </c>
      <c r="N3094" s="76">
        <v>163247490916.10043</v>
      </c>
      <c r="O3094" s="76">
        <v>25362.480257536852</v>
      </c>
      <c r="P3094" s="46">
        <v>915086.44845846365</v>
      </c>
      <c r="Q3094" s="46">
        <v>577152.49492931983</v>
      </c>
      <c r="R3094" s="76">
        <v>704615706074.56262</v>
      </c>
      <c r="S3094" s="56">
        <v>0.50395337290269504</v>
      </c>
      <c r="T3094" s="56">
        <v>0.28166888054181577</v>
      </c>
      <c r="U3094" s="46">
        <v>16.5867108432628</v>
      </c>
      <c r="V3094" s="76">
        <v>3671112342656.1729</v>
      </c>
      <c r="W3094" s="84">
        <v>1158.0799857100405</v>
      </c>
      <c r="X3094" s="82">
        <v>4.3511698215673834E-2</v>
      </c>
      <c r="Y3094" s="476">
        <v>2.0000000000000001E-4</v>
      </c>
    </row>
    <row r="3095" spans="1:25" x14ac:dyDescent="0.2">
      <c r="A3095" s="475">
        <v>3091</v>
      </c>
      <c r="B3095" s="56">
        <v>0.56038754661386359</v>
      </c>
      <c r="C3095" s="46">
        <v>3372.0409588169396</v>
      </c>
      <c r="D3095" s="56">
        <v>0.68299250519143206</v>
      </c>
      <c r="E3095" s="56">
        <v>0.32727684039815252</v>
      </c>
      <c r="F3095" s="250">
        <v>2024.37</v>
      </c>
      <c r="G3095" s="76">
        <v>298895300628.11487</v>
      </c>
      <c r="H3095" s="46">
        <v>15559813.369809929</v>
      </c>
      <c r="I3095" s="76">
        <v>383029100525.92523</v>
      </c>
      <c r="J3095" s="56">
        <v>0.34146791890213901</v>
      </c>
      <c r="K3095" s="76">
        <v>6254310260.086297</v>
      </c>
      <c r="L3095" s="76">
        <v>0</v>
      </c>
      <c r="M3095" s="76">
        <v>329317431079.65454</v>
      </c>
      <c r="N3095" s="76">
        <v>66366721142.351036</v>
      </c>
      <c r="O3095" s="76">
        <v>32130.267101970647</v>
      </c>
      <c r="P3095" s="46">
        <v>442860.85387757828</v>
      </c>
      <c r="Q3095" s="46">
        <v>281993.28590733535</v>
      </c>
      <c r="R3095" s="76">
        <v>1238772748559.7175</v>
      </c>
      <c r="S3095" s="56">
        <v>0.62543645023786554</v>
      </c>
      <c r="T3095" s="56">
        <v>0.31696149244645355</v>
      </c>
      <c r="U3095" s="46">
        <v>17.551368196218732</v>
      </c>
      <c r="V3095" s="76">
        <v>7566424915432.3896</v>
      </c>
      <c r="W3095" s="84">
        <v>2388.1209759356689</v>
      </c>
      <c r="X3095" s="82">
        <v>4.167207034073097E-2</v>
      </c>
      <c r="Y3095" s="476">
        <v>2.0000000000000001E-4</v>
      </c>
    </row>
    <row r="3096" spans="1:25" x14ac:dyDescent="0.2">
      <c r="A3096" s="475">
        <v>3092</v>
      </c>
      <c r="B3096" s="56">
        <v>0.59509395306700119</v>
      </c>
      <c r="C3096" s="46">
        <v>5636.5368217932137</v>
      </c>
      <c r="D3096" s="56">
        <v>0.56030595566339825</v>
      </c>
      <c r="E3096" s="56">
        <v>0.39047365492110436</v>
      </c>
      <c r="F3096" s="250">
        <v>2023.75</v>
      </c>
      <c r="G3096" s="76">
        <v>306814769966.82074</v>
      </c>
      <c r="H3096" s="46">
        <v>11435184.291368103</v>
      </c>
      <c r="I3096" s="76">
        <v>330785023097.77606</v>
      </c>
      <c r="J3096" s="56">
        <v>0.39421487415163814</v>
      </c>
      <c r="K3096" s="76">
        <v>4813821046.5566473</v>
      </c>
      <c r="L3096" s="76">
        <v>0</v>
      </c>
      <c r="M3096" s="76">
        <v>334665920623.45898</v>
      </c>
      <c r="N3096" s="76">
        <v>31406410189.86359</v>
      </c>
      <c r="O3096" s="76">
        <v>31836.42550709426</v>
      </c>
      <c r="P3096" s="46">
        <v>242568.64725380711</v>
      </c>
      <c r="Q3096" s="46">
        <v>130828.91483688689</v>
      </c>
      <c r="R3096" s="76">
        <v>955627820388.27795</v>
      </c>
      <c r="S3096" s="56">
        <v>0.63920786587216427</v>
      </c>
      <c r="T3096" s="56">
        <v>0.43706830572734084</v>
      </c>
      <c r="U3096" s="46">
        <v>17.388053628659925</v>
      </c>
      <c r="V3096" s="76">
        <v>8135640560477.0703</v>
      </c>
      <c r="W3096" s="84">
        <v>2568.5989750352219</v>
      </c>
      <c r="X3096" s="82">
        <v>4.1286413730832604E-2</v>
      </c>
      <c r="Y3096" s="476">
        <v>2.0000000000000001E-4</v>
      </c>
    </row>
    <row r="3097" spans="1:25" x14ac:dyDescent="0.2">
      <c r="A3097" s="475">
        <v>3093</v>
      </c>
      <c r="B3097" s="56">
        <v>0.53248884348570735</v>
      </c>
      <c r="C3097" s="46">
        <v>4160.6033851460152</v>
      </c>
      <c r="D3097" s="56">
        <v>0.52367225723735333</v>
      </c>
      <c r="E3097" s="56">
        <v>0.3298699599809512</v>
      </c>
      <c r="F3097" s="250">
        <v>2025.34</v>
      </c>
      <c r="G3097" s="76">
        <v>203756579154.16916</v>
      </c>
      <c r="H3097" s="46">
        <v>10078394.40241557</v>
      </c>
      <c r="I3097" s="76">
        <v>309896873706.88965</v>
      </c>
      <c r="J3097" s="56">
        <v>0.43745590295537162</v>
      </c>
      <c r="K3097" s="76">
        <v>22336488976.781456</v>
      </c>
      <c r="L3097" s="76">
        <v>36284017349.70134</v>
      </c>
      <c r="M3097" s="76">
        <v>123788857711.60957</v>
      </c>
      <c r="N3097" s="76">
        <v>9771257967.1080074</v>
      </c>
      <c r="O3097" s="76">
        <v>17712.001468984432</v>
      </c>
      <c r="P3097" s="46">
        <v>116525.7938672708</v>
      </c>
      <c r="Q3097" s="46">
        <v>42462.628081504416</v>
      </c>
      <c r="R3097" s="76">
        <v>758747199397.4834</v>
      </c>
      <c r="S3097" s="56">
        <v>0.6297392936669981</v>
      </c>
      <c r="T3097" s="56">
        <v>0.42283727089713924</v>
      </c>
      <c r="U3097" s="46">
        <v>16.746964187382243</v>
      </c>
      <c r="V3097" s="76">
        <v>5938515534895.3066</v>
      </c>
      <c r="W3097" s="84">
        <v>1873.5772790626331</v>
      </c>
      <c r="X3097" s="82">
        <v>4.3374694817238629E-2</v>
      </c>
      <c r="Y3097" s="476">
        <v>2.0000000000000001E-4</v>
      </c>
    </row>
    <row r="3098" spans="1:25" x14ac:dyDescent="0.2">
      <c r="A3098" s="475">
        <v>3094</v>
      </c>
      <c r="B3098" s="56">
        <v>0.49569206791102083</v>
      </c>
      <c r="C3098" s="46">
        <v>5723.9599858551437</v>
      </c>
      <c r="D3098" s="56">
        <v>0.9861071245955757</v>
      </c>
      <c r="E3098" s="56">
        <v>0.45184847506434372</v>
      </c>
      <c r="F3098" s="250">
        <v>2023.75</v>
      </c>
      <c r="G3098" s="76">
        <v>365204807537.65082</v>
      </c>
      <c r="H3098" s="46">
        <v>29532498.574055664</v>
      </c>
      <c r="I3098" s="76">
        <v>417182839955.74518</v>
      </c>
      <c r="J3098" s="56">
        <v>-0.2107660544469705</v>
      </c>
      <c r="K3098" s="76">
        <v>13844070387.879473</v>
      </c>
      <c r="L3098" s="76">
        <v>0</v>
      </c>
      <c r="M3098" s="76">
        <v>467264446777.34827</v>
      </c>
      <c r="N3098" s="76">
        <v>127748591144.75342</v>
      </c>
      <c r="O3098" s="76">
        <v>20765.10127213928</v>
      </c>
      <c r="P3098" s="46">
        <v>670061.26282799256</v>
      </c>
      <c r="Q3098" s="46">
        <v>453989.39838773513</v>
      </c>
      <c r="R3098" s="76">
        <v>1512256496799.9851</v>
      </c>
      <c r="S3098" s="56">
        <v>0.46882002940651479</v>
      </c>
      <c r="T3098" s="56">
        <v>0.18690911054823417</v>
      </c>
      <c r="U3098" s="46">
        <v>27.033675851717302</v>
      </c>
      <c r="V3098" s="76">
        <v>7973191136194.6943</v>
      </c>
      <c r="W3098" s="84">
        <v>2518.2723680698923</v>
      </c>
      <c r="X3098" s="82">
        <v>2.8465459913492232E-2</v>
      </c>
      <c r="Y3098" s="476">
        <v>2.0000000000000001E-4</v>
      </c>
    </row>
    <row r="3099" spans="1:25" x14ac:dyDescent="0.2">
      <c r="A3099" s="475">
        <v>3095</v>
      </c>
      <c r="B3099" s="56">
        <v>0.55859762679526026</v>
      </c>
      <c r="C3099" s="46">
        <v>3499.1809699589035</v>
      </c>
      <c r="D3099" s="56">
        <v>0.77690717845239432</v>
      </c>
      <c r="E3099" s="56">
        <v>0.33539181237578058</v>
      </c>
      <c r="F3099" s="250">
        <v>2025.33</v>
      </c>
      <c r="G3099" s="76">
        <v>248503182696.48425</v>
      </c>
      <c r="H3099" s="46">
        <v>18911780.999123536</v>
      </c>
      <c r="I3099" s="76">
        <v>336529276333.87537</v>
      </c>
      <c r="J3099" s="56">
        <v>6.9039355845097905E-2</v>
      </c>
      <c r="K3099" s="76">
        <v>15490958383.552872</v>
      </c>
      <c r="L3099" s="76">
        <v>30511568453.120274</v>
      </c>
      <c r="M3099" s="76">
        <v>91687736008.358353</v>
      </c>
      <c r="N3099" s="76">
        <v>47910161487.024429</v>
      </c>
      <c r="O3099" s="76">
        <v>24823.103850254902</v>
      </c>
      <c r="P3099" s="46">
        <v>327777.39937013807</v>
      </c>
      <c r="Q3099" s="46">
        <v>190034.96957801812</v>
      </c>
      <c r="R3099" s="76">
        <v>736068780323.37878</v>
      </c>
      <c r="S3099" s="56">
        <v>0.42224013930480625</v>
      </c>
      <c r="T3099" s="56">
        <v>0.32065624735885773</v>
      </c>
      <c r="U3099" s="46">
        <v>20.595179438933062</v>
      </c>
      <c r="V3099" s="76">
        <v>5206167311257.5635</v>
      </c>
      <c r="W3099" s="84">
        <v>1641.8147949448612</v>
      </c>
      <c r="X3099" s="82">
        <v>3.6551391780314059E-2</v>
      </c>
      <c r="Y3099" s="476">
        <v>2.0000000000000001E-4</v>
      </c>
    </row>
    <row r="3100" spans="1:25" x14ac:dyDescent="0.2">
      <c r="A3100" s="475">
        <v>3096</v>
      </c>
      <c r="B3100" s="56">
        <v>0.59360425209001855</v>
      </c>
      <c r="C3100" s="46">
        <v>6813.4491173074439</v>
      </c>
      <c r="D3100" s="56">
        <v>0.49870376945092237</v>
      </c>
      <c r="E3100" s="56">
        <v>0.53378013082883646</v>
      </c>
      <c r="F3100" s="250">
        <v>2025.17</v>
      </c>
      <c r="G3100" s="76">
        <v>197841010214.93912</v>
      </c>
      <c r="H3100" s="46">
        <v>9336959.9570153989</v>
      </c>
      <c r="I3100" s="76">
        <v>228334321020.90964</v>
      </c>
      <c r="J3100" s="56">
        <v>0.24390813624170948</v>
      </c>
      <c r="K3100" s="76">
        <v>19397762633.519623</v>
      </c>
      <c r="L3100" s="76">
        <v>43939037458.288284</v>
      </c>
      <c r="M3100" s="76">
        <v>97227209554.026611</v>
      </c>
      <c r="N3100" s="76">
        <v>32771175154.165714</v>
      </c>
      <c r="O3100" s="76">
        <v>10092.385289085738</v>
      </c>
      <c r="P3100" s="46">
        <v>245033.24656091002</v>
      </c>
      <c r="Q3100" s="46">
        <v>134000.6415845234</v>
      </c>
      <c r="R3100" s="76">
        <v>621481194021.93213</v>
      </c>
      <c r="S3100" s="56">
        <v>0.55297367299629097</v>
      </c>
      <c r="T3100" s="56">
        <v>0.38999381505077485</v>
      </c>
      <c r="U3100" s="46">
        <v>17.793800201503089</v>
      </c>
      <c r="V3100" s="76">
        <v>4735705169434.4805</v>
      </c>
      <c r="W3100" s="84">
        <v>1493.0370522608841</v>
      </c>
      <c r="X3100" s="82">
        <v>4.1239698598378866E-2</v>
      </c>
      <c r="Y3100" s="476">
        <v>2.0000000000000001E-4</v>
      </c>
    </row>
    <row r="3101" spans="1:25" x14ac:dyDescent="0.2">
      <c r="A3101" s="475">
        <v>3097</v>
      </c>
      <c r="B3101" s="56">
        <v>0.5660249649175888</v>
      </c>
      <c r="C3101" s="46">
        <v>3489.5880490758891</v>
      </c>
      <c r="D3101" s="56">
        <v>0.65755356515188046</v>
      </c>
      <c r="E3101" s="56">
        <v>0.38973119730072514</v>
      </c>
      <c r="F3101" s="250">
        <v>2027.13</v>
      </c>
      <c r="G3101" s="76">
        <v>64790243880.880798</v>
      </c>
      <c r="H3101" s="46">
        <v>14191984.616985204</v>
      </c>
      <c r="I3101" s="76">
        <v>440456773428.11951</v>
      </c>
      <c r="J3101" s="56">
        <v>0.45068336137525167</v>
      </c>
      <c r="K3101" s="76">
        <v>53870300669.924088</v>
      </c>
      <c r="L3101" s="76">
        <v>87810999386.909042</v>
      </c>
      <c r="M3101" s="76">
        <v>0</v>
      </c>
      <c r="N3101" s="76">
        <v>21161733872.523891</v>
      </c>
      <c r="O3101" s="76">
        <v>35824.419997059369</v>
      </c>
      <c r="P3101" s="46">
        <v>183673.54629771458</v>
      </c>
      <c r="Q3101" s="46">
        <v>86239.462647421518</v>
      </c>
      <c r="R3101" s="76">
        <v>662578647803.08789</v>
      </c>
      <c r="S3101" s="56">
        <v>0.53270871578276691</v>
      </c>
      <c r="T3101" s="56">
        <v>0.40897576499442945</v>
      </c>
      <c r="U3101" s="46">
        <v>14.081857152149281</v>
      </c>
      <c r="V3101" s="76">
        <v>4342151092003.2573</v>
      </c>
      <c r="W3101" s="84">
        <v>1370.449128677855</v>
      </c>
      <c r="X3101" s="82">
        <v>5.0210519946649448E-2</v>
      </c>
      <c r="Y3101" s="476">
        <v>2.0000000000000001E-4</v>
      </c>
    </row>
    <row r="3102" spans="1:25" x14ac:dyDescent="0.2">
      <c r="A3102" s="475">
        <v>3098</v>
      </c>
      <c r="B3102" s="56">
        <v>0.29523244137878202</v>
      </c>
      <c r="C3102" s="46">
        <v>5806.8652674514196</v>
      </c>
      <c r="D3102" s="56">
        <v>0.45475710360540067</v>
      </c>
      <c r="E3102" s="56">
        <v>0.51948304627029374</v>
      </c>
      <c r="F3102" s="250">
        <v>2025.33</v>
      </c>
      <c r="G3102" s="76">
        <v>135403069119.73438</v>
      </c>
      <c r="H3102" s="46">
        <v>8443366.5744709019</v>
      </c>
      <c r="I3102" s="76">
        <v>277301345647.99915</v>
      </c>
      <c r="J3102" s="56">
        <v>0.29523244137878202</v>
      </c>
      <c r="K3102" s="76">
        <v>16332211503.060619</v>
      </c>
      <c r="L3102" s="76">
        <v>27754679000.798149</v>
      </c>
      <c r="M3102" s="76">
        <v>94591909190.370575</v>
      </c>
      <c r="N3102" s="76">
        <v>33413218311.106117</v>
      </c>
      <c r="O3102" s="76">
        <v>16262.537637124042</v>
      </c>
      <c r="P3102" s="46">
        <v>248129.54213760252</v>
      </c>
      <c r="Q3102" s="46">
        <v>137302.91699768553</v>
      </c>
      <c r="R3102" s="76">
        <v>574079312483.68323</v>
      </c>
      <c r="S3102" s="56">
        <v>0.51075351284123549</v>
      </c>
      <c r="T3102" s="56">
        <v>0.35112575615561276</v>
      </c>
      <c r="U3102" s="46">
        <v>16.93211263936735</v>
      </c>
      <c r="V3102" s="76">
        <v>3761896707658.3857</v>
      </c>
      <c r="W3102" s="84">
        <v>1187.6671627863664</v>
      </c>
      <c r="X3102" s="82">
        <v>4.3129330186547382E-2</v>
      </c>
      <c r="Y3102" s="476">
        <v>2.0000000000000001E-4</v>
      </c>
    </row>
    <row r="3103" spans="1:25" x14ac:dyDescent="0.2">
      <c r="A3103" s="475">
        <v>3099</v>
      </c>
      <c r="B3103" s="56">
        <v>0.34103708931741927</v>
      </c>
      <c r="C3103" s="46">
        <v>4359.1394325832134</v>
      </c>
      <c r="D3103" s="56">
        <v>0.44243781979632857</v>
      </c>
      <c r="E3103" s="56">
        <v>0.45993058006458343</v>
      </c>
      <c r="F3103" s="250">
        <v>2023.75</v>
      </c>
      <c r="G3103" s="76">
        <v>336181572194.85498</v>
      </c>
      <c r="H3103" s="46">
        <v>8276332.8640112868</v>
      </c>
      <c r="I3103" s="76">
        <v>283790004343.48462</v>
      </c>
      <c r="J3103" s="56">
        <v>0.34103708931741927</v>
      </c>
      <c r="K3103" s="76">
        <v>6579726466.2133026</v>
      </c>
      <c r="L3103" s="76">
        <v>0</v>
      </c>
      <c r="M3103" s="76">
        <v>388380880843.77502</v>
      </c>
      <c r="N3103" s="76">
        <v>30637494217.349892</v>
      </c>
      <c r="O3103" s="76">
        <v>36348.725728359859</v>
      </c>
      <c r="P3103" s="46">
        <v>202153.93845612343</v>
      </c>
      <c r="Q3103" s="46">
        <v>103446.69918677601</v>
      </c>
      <c r="R3103" s="76">
        <v>950703682699.53992</v>
      </c>
      <c r="S3103" s="56">
        <v>0.64266701769673862</v>
      </c>
      <c r="T3103" s="56">
        <v>0.44188116407680494</v>
      </c>
      <c r="U3103" s="46">
        <v>17.778071371153597</v>
      </c>
      <c r="V3103" s="76">
        <v>8266088963717.1748</v>
      </c>
      <c r="W3103" s="84">
        <v>2611.3930024715082</v>
      </c>
      <c r="X3103" s="82">
        <v>4.0764012352726725E-2</v>
      </c>
      <c r="Y3103" s="476">
        <v>2.0000000000000001E-4</v>
      </c>
    </row>
    <row r="3104" spans="1:25" x14ac:dyDescent="0.2">
      <c r="A3104" s="475">
        <v>3100</v>
      </c>
      <c r="B3104" s="56">
        <v>0.59613364485162723</v>
      </c>
      <c r="C3104" s="46">
        <v>8505.0782382995694</v>
      </c>
      <c r="D3104" s="56">
        <v>0.53924569340688899</v>
      </c>
      <c r="E3104" s="56">
        <v>0.36790543565369305</v>
      </c>
      <c r="F3104" s="250">
        <v>2025.87</v>
      </c>
      <c r="G3104" s="76">
        <v>106455074448.08563</v>
      </c>
      <c r="H3104" s="46">
        <v>10152484.434405902</v>
      </c>
      <c r="I3104" s="76">
        <v>356140107642.02917</v>
      </c>
      <c r="J3104" s="56">
        <v>0.46647704025974934</v>
      </c>
      <c r="K3104" s="76">
        <v>18232726472.970757</v>
      </c>
      <c r="L3104" s="76">
        <v>11893633688.49757</v>
      </c>
      <c r="M3104" s="76">
        <v>65909029248.439232</v>
      </c>
      <c r="N3104" s="76">
        <v>28752473098.916634</v>
      </c>
      <c r="O3104" s="76">
        <v>33015.155754774903</v>
      </c>
      <c r="P3104" s="46">
        <v>220400.95362331349</v>
      </c>
      <c r="Q3104" s="46">
        <v>114887.87948499457</v>
      </c>
      <c r="R3104" s="76">
        <v>579720267524.31372</v>
      </c>
      <c r="S3104" s="56">
        <v>0.55352132907388885</v>
      </c>
      <c r="T3104" s="56">
        <v>0.43187208041346598</v>
      </c>
      <c r="U3104" s="46">
        <v>15.458292845295706</v>
      </c>
      <c r="V3104" s="76">
        <v>4370949111546.6807</v>
      </c>
      <c r="W3104" s="84">
        <v>1380.6496163921845</v>
      </c>
      <c r="X3104" s="82">
        <v>4.593174426554613E-2</v>
      </c>
      <c r="Y3104" s="476">
        <v>2.0000000000000001E-4</v>
      </c>
    </row>
    <row r="3105" spans="1:25" x14ac:dyDescent="0.2">
      <c r="A3105" s="475">
        <v>3101</v>
      </c>
      <c r="B3105" s="56">
        <v>0.75396961024066078</v>
      </c>
      <c r="C3105" s="46">
        <v>5291.8976485887724</v>
      </c>
      <c r="D3105" s="56">
        <v>0.78925082531540136</v>
      </c>
      <c r="E3105" s="56">
        <v>0.39021491268687225</v>
      </c>
      <c r="F3105" s="250">
        <v>2025.33</v>
      </c>
      <c r="G3105" s="76">
        <v>260330294633.40875</v>
      </c>
      <c r="H3105" s="46">
        <v>19408143.894340388</v>
      </c>
      <c r="I3105" s="76">
        <v>510982926826.08618</v>
      </c>
      <c r="J3105" s="56">
        <v>0.41580754071273829</v>
      </c>
      <c r="K3105" s="76">
        <v>13671514650.874203</v>
      </c>
      <c r="L3105" s="76">
        <v>35214425093.564896</v>
      </c>
      <c r="M3105" s="76">
        <v>113480874608.65213</v>
      </c>
      <c r="N3105" s="76">
        <v>7607616850.2061615</v>
      </c>
      <c r="O3105" s="76">
        <v>32653.462513806884</v>
      </c>
      <c r="P3105" s="46">
        <v>101465.43749999882</v>
      </c>
      <c r="Q3105" s="46">
        <v>33113.812499998952</v>
      </c>
      <c r="R3105" s="76">
        <v>1004840161408.6088</v>
      </c>
      <c r="S3105" s="56">
        <v>0.5973633815813234</v>
      </c>
      <c r="T3105" s="56">
        <v>0.43347143225726331</v>
      </c>
      <c r="U3105" s="46">
        <v>16.532185522885506</v>
      </c>
      <c r="V3105" s="76">
        <v>7929623473187.7764</v>
      </c>
      <c r="W3105" s="84">
        <v>2503.1011217763166</v>
      </c>
      <c r="X3105" s="82">
        <v>4.4141184891049338E-2</v>
      </c>
      <c r="Y3105" s="476">
        <v>2.0000000000000001E-4</v>
      </c>
    </row>
    <row r="3106" spans="1:25" x14ac:dyDescent="0.2">
      <c r="A3106" s="475">
        <v>3102</v>
      </c>
      <c r="B3106" s="56">
        <v>0.6473352685530972</v>
      </c>
      <c r="C3106" s="46">
        <v>7996.3728688949914</v>
      </c>
      <c r="D3106" s="56">
        <v>1.0160956720681327</v>
      </c>
      <c r="E3106" s="56">
        <v>0.43787012096204098</v>
      </c>
      <c r="F3106" s="250">
        <v>2023.75</v>
      </c>
      <c r="G3106" s="76">
        <v>953912590667.64734</v>
      </c>
      <c r="H3106" s="46">
        <v>30605876.837111238</v>
      </c>
      <c r="I3106" s="76">
        <v>423634578350.97913</v>
      </c>
      <c r="J3106" s="56">
        <v>-0.10486669380486036</v>
      </c>
      <c r="K3106" s="76">
        <v>13005308371.067493</v>
      </c>
      <c r="L3106" s="76">
        <v>0</v>
      </c>
      <c r="M3106" s="76">
        <v>753997613730.05725</v>
      </c>
      <c r="N3106" s="76">
        <v>31918456306.103855</v>
      </c>
      <c r="O3106" s="76">
        <v>35752.859493855824</v>
      </c>
      <c r="P3106" s="46">
        <v>252501.01999589402</v>
      </c>
      <c r="Q3106" s="46">
        <v>129033.01323555586</v>
      </c>
      <c r="R3106" s="76">
        <v>2147689201934.6467</v>
      </c>
      <c r="S3106" s="56">
        <v>0.61171356100056162</v>
      </c>
      <c r="T3106" s="56">
        <v>0.41631888565895714</v>
      </c>
      <c r="U3106" s="46">
        <v>20.850130768387917</v>
      </c>
      <c r="V3106" s="76">
        <v>19702251097021.73</v>
      </c>
      <c r="W3106" s="84">
        <v>6219.1030895004815</v>
      </c>
      <c r="X3106" s="82">
        <v>3.6332880085572214E-2</v>
      </c>
      <c r="Y3106" s="476">
        <v>2.0000000000000001E-4</v>
      </c>
    </row>
    <row r="3107" spans="1:25" x14ac:dyDescent="0.2">
      <c r="A3107" s="475">
        <v>3103</v>
      </c>
      <c r="B3107" s="56">
        <v>0.49327661731869327</v>
      </c>
      <c r="C3107" s="46">
        <v>1500</v>
      </c>
      <c r="D3107" s="56">
        <v>0.83456895685825483</v>
      </c>
      <c r="E3107" s="56">
        <v>0.53018862752482754</v>
      </c>
      <c r="F3107" s="250">
        <v>2024.81</v>
      </c>
      <c r="G3107" s="76">
        <v>290396255956.39777</v>
      </c>
      <c r="H3107" s="46">
        <v>23267837.302128315</v>
      </c>
      <c r="I3107" s="76">
        <v>611338313021.34363</v>
      </c>
      <c r="J3107" s="56">
        <v>0.38302965387614107</v>
      </c>
      <c r="K3107" s="76">
        <v>19061465573.18618</v>
      </c>
      <c r="L3107" s="76">
        <v>0</v>
      </c>
      <c r="M3107" s="76">
        <v>265796951133.74323</v>
      </c>
      <c r="N3107" s="76">
        <v>34541487771.838379</v>
      </c>
      <c r="O3107" s="76">
        <v>28897.47244236738</v>
      </c>
      <c r="P3107" s="46">
        <v>252009.92382501409</v>
      </c>
      <c r="Q3107" s="46">
        <v>132162.72976717705</v>
      </c>
      <c r="R3107" s="76">
        <v>1295585397184.8845</v>
      </c>
      <c r="S3107" s="56">
        <v>0.58281909851553593</v>
      </c>
      <c r="T3107" s="56">
        <v>0.3495007780444524</v>
      </c>
      <c r="U3107" s="46">
        <v>16.795814938520042</v>
      </c>
      <c r="V3107" s="76">
        <v>8412345855985.1963</v>
      </c>
      <c r="W3107" s="84">
        <v>2655.9487993827784</v>
      </c>
      <c r="X3107" s="82">
        <v>4.3134883059139831E-2</v>
      </c>
      <c r="Y3107" s="476">
        <v>2.0000000000000001E-4</v>
      </c>
    </row>
    <row r="3108" spans="1:25" x14ac:dyDescent="0.2">
      <c r="A3108" s="475">
        <v>3104</v>
      </c>
      <c r="B3108" s="56">
        <v>0.50705153725957353</v>
      </c>
      <c r="C3108" s="46">
        <v>1500</v>
      </c>
      <c r="D3108" s="56">
        <v>0.97826030273885745</v>
      </c>
      <c r="E3108" s="56">
        <v>0.55492083694173977</v>
      </c>
      <c r="F3108" s="250">
        <v>2027.78</v>
      </c>
      <c r="G3108" s="76">
        <v>50728987775.223175</v>
      </c>
      <c r="H3108" s="46">
        <v>31807554.615636487</v>
      </c>
      <c r="I3108" s="76">
        <v>648141269257.35437</v>
      </c>
      <c r="J3108" s="56">
        <v>0.25181417968430542</v>
      </c>
      <c r="K3108" s="76">
        <v>47587334469.095779</v>
      </c>
      <c r="L3108" s="76">
        <v>122771689800.72617</v>
      </c>
      <c r="M3108" s="76">
        <v>0</v>
      </c>
      <c r="N3108" s="76">
        <v>18717900201.805046</v>
      </c>
      <c r="O3108" s="76">
        <v>41974.753526303146</v>
      </c>
      <c r="P3108" s="46">
        <v>166844.00045516266</v>
      </c>
      <c r="Q3108" s="46">
        <v>71970.588694925464</v>
      </c>
      <c r="R3108" s="76">
        <v>872530064908.92236</v>
      </c>
      <c r="S3108" s="56">
        <v>0.35426573492050922</v>
      </c>
      <c r="T3108" s="56">
        <v>0.19386354373329998</v>
      </c>
      <c r="U3108" s="46">
        <v>14.530585605103735</v>
      </c>
      <c r="V3108" s="76">
        <v>2816567773521.9263</v>
      </c>
      <c r="W3108" s="84">
        <v>888.53587811643627</v>
      </c>
      <c r="X3108" s="82">
        <v>4.8615405046060191E-2</v>
      </c>
      <c r="Y3108" s="476">
        <v>2.0000000000000001E-4</v>
      </c>
    </row>
    <row r="3109" spans="1:25" x14ac:dyDescent="0.2">
      <c r="A3109" s="475">
        <v>3105</v>
      </c>
      <c r="B3109" s="56">
        <v>0.67198485984940903</v>
      </c>
      <c r="C3109" s="46">
        <v>4891.8948549271126</v>
      </c>
      <c r="D3109" s="56">
        <v>0.84183233481118835</v>
      </c>
      <c r="E3109" s="56">
        <v>0.69291360559362802</v>
      </c>
      <c r="F3109" s="250">
        <v>2023.75</v>
      </c>
      <c r="G3109" s="76">
        <v>313995099667.71545</v>
      </c>
      <c r="H3109" s="46">
        <v>21503003.536344308</v>
      </c>
      <c r="I3109" s="76">
        <v>552306250846.76978</v>
      </c>
      <c r="J3109" s="56">
        <v>0.26956168831533067</v>
      </c>
      <c r="K3109" s="76">
        <v>10628873463.472649</v>
      </c>
      <c r="L3109" s="76">
        <v>0</v>
      </c>
      <c r="M3109" s="76">
        <v>265780509624.11432</v>
      </c>
      <c r="N3109" s="76">
        <v>19635858044.369427</v>
      </c>
      <c r="O3109" s="76">
        <v>25010.471395273453</v>
      </c>
      <c r="P3109" s="46">
        <v>157374.36209876806</v>
      </c>
      <c r="Q3109" s="46">
        <v>66099.035510950722</v>
      </c>
      <c r="R3109" s="76">
        <v>1164565981221.4065</v>
      </c>
      <c r="S3109" s="56">
        <v>0.53728366749390188</v>
      </c>
      <c r="T3109" s="56">
        <v>0.35946401569030773</v>
      </c>
      <c r="U3109" s="46">
        <v>17.456153480344444</v>
      </c>
      <c r="V3109" s="76">
        <v>8129139620920.1455</v>
      </c>
      <c r="W3109" s="84">
        <v>2567.1412515904167</v>
      </c>
      <c r="X3109" s="82">
        <v>4.0973313624204775E-2</v>
      </c>
      <c r="Y3109" s="476">
        <v>2.0000000000000001E-4</v>
      </c>
    </row>
    <row r="3110" spans="1:25" x14ac:dyDescent="0.2">
      <c r="A3110" s="475">
        <v>3106</v>
      </c>
      <c r="B3110" s="56">
        <v>0.6345636709717416</v>
      </c>
      <c r="C3110" s="46">
        <v>1822.7422145359938</v>
      </c>
      <c r="D3110" s="56">
        <v>0.97841102540501956</v>
      </c>
      <c r="E3110" s="56">
        <v>0.48460667881483083</v>
      </c>
      <c r="F3110" s="250">
        <v>2025.27</v>
      </c>
      <c r="G3110" s="76">
        <v>239758998948.8096</v>
      </c>
      <c r="H3110" s="46">
        <v>31241108.070019577</v>
      </c>
      <c r="I3110" s="76">
        <v>569685392229.78235</v>
      </c>
      <c r="J3110" s="56">
        <v>0.221053948842452</v>
      </c>
      <c r="K3110" s="76">
        <v>18693920453.055752</v>
      </c>
      <c r="L3110" s="76">
        <v>27954994810.156223</v>
      </c>
      <c r="M3110" s="76">
        <v>139419347654.7905</v>
      </c>
      <c r="N3110" s="76">
        <v>19165484021.680454</v>
      </c>
      <c r="O3110" s="76">
        <v>26720.80863844699</v>
      </c>
      <c r="P3110" s="46">
        <v>179500.19268181024</v>
      </c>
      <c r="Q3110" s="46">
        <v>79915.857114693354</v>
      </c>
      <c r="R3110" s="76">
        <v>1051240177175.5382</v>
      </c>
      <c r="S3110" s="56">
        <v>0.46935307440956037</v>
      </c>
      <c r="T3110" s="56">
        <v>0.31356979406276142</v>
      </c>
      <c r="U3110" s="46">
        <v>17.284664130863369</v>
      </c>
      <c r="V3110" s="76">
        <v>6324212129094.1318</v>
      </c>
      <c r="W3110" s="84">
        <v>1997.1800279949825</v>
      </c>
      <c r="X3110" s="82">
        <v>4.1869463474826715E-2</v>
      </c>
      <c r="Y3110" s="476">
        <v>2.0000000000000001E-4</v>
      </c>
    </row>
    <row r="3111" spans="1:25" x14ac:dyDescent="0.2">
      <c r="A3111" s="475">
        <v>3107</v>
      </c>
      <c r="B3111" s="56">
        <v>0.42947797144449218</v>
      </c>
      <c r="C3111" s="46">
        <v>5079.8045000460997</v>
      </c>
      <c r="D3111" s="56">
        <v>0.58544910266049399</v>
      </c>
      <c r="E3111" s="56">
        <v>0.45956927500944988</v>
      </c>
      <c r="F3111" s="250">
        <v>2026.91</v>
      </c>
      <c r="G3111" s="76">
        <v>110031722716.85156</v>
      </c>
      <c r="H3111" s="46">
        <v>11591629.416615147</v>
      </c>
      <c r="I3111" s="76">
        <v>359293346562.76447</v>
      </c>
      <c r="J3111" s="56">
        <v>0.38080972420815395</v>
      </c>
      <c r="K3111" s="76">
        <v>20108817764.046215</v>
      </c>
      <c r="L3111" s="76">
        <v>17660099380.887299</v>
      </c>
      <c r="M3111" s="76">
        <v>10595952379.892904</v>
      </c>
      <c r="N3111" s="76">
        <v>51778779574.680969</v>
      </c>
      <c r="O3111" s="76">
        <v>10000</v>
      </c>
      <c r="P3111" s="46">
        <v>322103.5723543124</v>
      </c>
      <c r="Q3111" s="46">
        <v>190442.03513942205</v>
      </c>
      <c r="R3111" s="76">
        <v>673867728959.78394</v>
      </c>
      <c r="S3111" s="56">
        <v>0.52613793345623527</v>
      </c>
      <c r="T3111" s="56">
        <v>0.32379059945389743</v>
      </c>
      <c r="U3111" s="46">
        <v>15.844928207961921</v>
      </c>
      <c r="V3111" s="76">
        <v>3837669929438.835</v>
      </c>
      <c r="W3111" s="84">
        <v>1210.3816098835589</v>
      </c>
      <c r="X3111" s="82">
        <v>4.561736104480358E-2</v>
      </c>
      <c r="Y3111" s="476">
        <v>2.0000000000000001E-4</v>
      </c>
    </row>
    <row r="3112" spans="1:25" x14ac:dyDescent="0.2">
      <c r="A3112" s="475">
        <v>3108</v>
      </c>
      <c r="B3112" s="56">
        <v>0.5797447494522836</v>
      </c>
      <c r="C3112" s="46">
        <v>3829.7581236741662</v>
      </c>
      <c r="D3112" s="56">
        <v>0.945193264406055</v>
      </c>
      <c r="E3112" s="56">
        <v>0.7</v>
      </c>
      <c r="F3112" s="250">
        <v>2025.67</v>
      </c>
      <c r="G3112" s="76">
        <v>411836647617.01447</v>
      </c>
      <c r="H3112" s="46">
        <v>27703274.77807463</v>
      </c>
      <c r="I3112" s="76">
        <v>714888237983.27441</v>
      </c>
      <c r="J3112" s="56">
        <v>0.33943420543652258</v>
      </c>
      <c r="K3112" s="76">
        <v>52737009803.000694</v>
      </c>
      <c r="L3112" s="76">
        <v>64371794598.625595</v>
      </c>
      <c r="M3112" s="76">
        <v>198182066622.07883</v>
      </c>
      <c r="N3112" s="76">
        <v>46814189369.664474</v>
      </c>
      <c r="O3112" s="76">
        <v>22855.638860973431</v>
      </c>
      <c r="P3112" s="46">
        <v>302067.01959705813</v>
      </c>
      <c r="Q3112" s="46">
        <v>166841.14257262059</v>
      </c>
      <c r="R3112" s="76">
        <v>1468440148214.7805</v>
      </c>
      <c r="S3112" s="56">
        <v>0.54749661212457035</v>
      </c>
      <c r="T3112" s="56">
        <v>0.41846893062765017</v>
      </c>
      <c r="U3112" s="46">
        <v>16.883715017507399</v>
      </c>
      <c r="V3112" s="76">
        <v>11289871836514.135</v>
      </c>
      <c r="W3112" s="84">
        <v>3563.420882082899</v>
      </c>
      <c r="X3112" s="82">
        <v>4.3553583070885735E-2</v>
      </c>
      <c r="Y3112" s="476">
        <v>2.0000000000000001E-4</v>
      </c>
    </row>
    <row r="3113" spans="1:25" x14ac:dyDescent="0.2">
      <c r="A3113" s="475">
        <v>3109</v>
      </c>
      <c r="B3113" s="56">
        <v>0.47823297450401275</v>
      </c>
      <c r="C3113" s="46">
        <v>4112.8302449737939</v>
      </c>
      <c r="D3113" s="56">
        <v>0.39120741331400327</v>
      </c>
      <c r="E3113" s="56">
        <v>0.4570594074660656</v>
      </c>
      <c r="F3113" s="250">
        <v>2025.29</v>
      </c>
      <c r="G3113" s="76">
        <v>69441958458.552887</v>
      </c>
      <c r="H3113" s="46">
        <v>6888933.5474590156</v>
      </c>
      <c r="I3113" s="76">
        <v>271657486948.39484</v>
      </c>
      <c r="J3113" s="56">
        <v>0.44906520476204614</v>
      </c>
      <c r="K3113" s="76">
        <v>7782459487.9442825</v>
      </c>
      <c r="L3113" s="76">
        <v>2091180736.9197359</v>
      </c>
      <c r="M3113" s="76">
        <v>65313802569.877129</v>
      </c>
      <c r="N3113" s="76">
        <v>387836200578.50659</v>
      </c>
      <c r="O3113" s="76">
        <v>32498.469233614705</v>
      </c>
      <c r="P3113" s="46">
        <v>1937132.3124084722</v>
      </c>
      <c r="Q3113" s="46">
        <v>1365551.8965536812</v>
      </c>
      <c r="R3113" s="76">
        <v>843685399493.99097</v>
      </c>
      <c r="S3113" s="56">
        <v>0.431446674567182</v>
      </c>
      <c r="T3113" s="56">
        <v>0.30280764569470014</v>
      </c>
      <c r="U3113" s="46">
        <v>14.577506666888821</v>
      </c>
      <c r="V3113" s="76">
        <v>4268408216709.7646</v>
      </c>
      <c r="W3113" s="84">
        <v>1347.4529063081679</v>
      </c>
      <c r="X3113" s="82">
        <v>4.8281358307130345E-2</v>
      </c>
      <c r="Y3113" s="476">
        <v>2.0000000000000001E-4</v>
      </c>
    </row>
    <row r="3114" spans="1:25" x14ac:dyDescent="0.2">
      <c r="A3114" s="475">
        <v>3110</v>
      </c>
      <c r="B3114" s="56">
        <v>0.48900185297290771</v>
      </c>
      <c r="C3114" s="46">
        <v>1500</v>
      </c>
      <c r="D3114" s="56">
        <v>0.55706800985709881</v>
      </c>
      <c r="E3114" s="56">
        <v>0.45093719479345984</v>
      </c>
      <c r="F3114" s="250">
        <v>2026.05</v>
      </c>
      <c r="G3114" s="76">
        <v>140149049248.95541</v>
      </c>
      <c r="H3114" s="46">
        <v>12258546.361485491</v>
      </c>
      <c r="I3114" s="76">
        <v>371670699997.95453</v>
      </c>
      <c r="J3114" s="56">
        <v>0.39366661904052902</v>
      </c>
      <c r="K3114" s="76">
        <v>33033644497.043716</v>
      </c>
      <c r="L3114" s="76">
        <v>59140908457.150345</v>
      </c>
      <c r="M3114" s="76">
        <v>48524227193.464638</v>
      </c>
      <c r="N3114" s="76">
        <v>36737035454.698601</v>
      </c>
      <c r="O3114" s="76">
        <v>26355.332892846603</v>
      </c>
      <c r="P3114" s="46">
        <v>250868.66079086767</v>
      </c>
      <c r="Q3114" s="46">
        <v>137081.72341009707</v>
      </c>
      <c r="R3114" s="76">
        <v>661977322550.23279</v>
      </c>
      <c r="S3114" s="56">
        <v>0.53272897941110009</v>
      </c>
      <c r="T3114" s="56">
        <v>0.43024674904405541</v>
      </c>
      <c r="U3114" s="46">
        <v>15.717252763744392</v>
      </c>
      <c r="V3114" s="76">
        <v>4996851937841.708</v>
      </c>
      <c r="W3114" s="84">
        <v>1576.3028662025217</v>
      </c>
      <c r="X3114" s="82">
        <v>4.5813011259595748E-2</v>
      </c>
      <c r="Y3114" s="476">
        <v>2.0000000000000001E-4</v>
      </c>
    </row>
    <row r="3115" spans="1:25" x14ac:dyDescent="0.2">
      <c r="A3115" s="475">
        <v>3111</v>
      </c>
      <c r="B3115" s="56">
        <v>0.69958190376915264</v>
      </c>
      <c r="C3115" s="46">
        <v>5839.0282617586363</v>
      </c>
      <c r="D3115" s="56">
        <v>0.94069331283040547</v>
      </c>
      <c r="E3115" s="56">
        <v>0.50922085915876703</v>
      </c>
      <c r="F3115" s="250">
        <v>2026.36</v>
      </c>
      <c r="G3115" s="76">
        <v>142816752117.61255</v>
      </c>
      <c r="H3115" s="46">
        <v>13079086.30090371</v>
      </c>
      <c r="I3115" s="76">
        <v>290964736861.31158</v>
      </c>
      <c r="J3115" s="56">
        <v>0.11078522151690584</v>
      </c>
      <c r="K3115" s="76">
        <v>29504805647.622345</v>
      </c>
      <c r="L3115" s="76">
        <v>139872736521.60828</v>
      </c>
      <c r="M3115" s="76">
        <v>34549019822.767273</v>
      </c>
      <c r="N3115" s="76">
        <v>3736893089.1357265</v>
      </c>
      <c r="O3115" s="76">
        <v>41807.398438499731</v>
      </c>
      <c r="P3115" s="46">
        <v>72523.299836894526</v>
      </c>
      <c r="Q3115" s="46">
        <v>12694.074959223632</v>
      </c>
      <c r="R3115" s="76">
        <v>601094455435.45239</v>
      </c>
      <c r="S3115" s="56">
        <v>0.44464912559187769</v>
      </c>
      <c r="T3115" s="56">
        <v>0.25513661436970059</v>
      </c>
      <c r="U3115" s="46">
        <v>19.386452616922728</v>
      </c>
      <c r="V3115" s="76">
        <v>3182941415257.0698</v>
      </c>
      <c r="W3115" s="84">
        <v>1002.734806564966</v>
      </c>
      <c r="X3115" s="82">
        <v>3.9185888512753085E-2</v>
      </c>
      <c r="Y3115" s="476">
        <v>2.0000000000000001E-4</v>
      </c>
    </row>
    <row r="3116" spans="1:25" x14ac:dyDescent="0.2">
      <c r="A3116" s="475">
        <v>3112</v>
      </c>
      <c r="B3116" s="56">
        <v>0.51930460900316611</v>
      </c>
      <c r="C3116" s="46">
        <v>5286.5426471921364</v>
      </c>
      <c r="D3116" s="56">
        <v>0.62360805585046064</v>
      </c>
      <c r="E3116" s="56">
        <v>0.32283511073603355</v>
      </c>
      <c r="F3116" s="250">
        <v>2024.47</v>
      </c>
      <c r="G3116" s="76">
        <v>240132682523.52246</v>
      </c>
      <c r="H3116" s="46">
        <v>13311954.592528861</v>
      </c>
      <c r="I3116" s="76">
        <v>354458383416.83801</v>
      </c>
      <c r="J3116" s="56">
        <v>0.42668566125026208</v>
      </c>
      <c r="K3116" s="76">
        <v>11963331877.713268</v>
      </c>
      <c r="L3116" s="76">
        <v>22843843750.382679</v>
      </c>
      <c r="M3116" s="76">
        <v>166478797907.51575</v>
      </c>
      <c r="N3116" s="76">
        <v>53142778026.938896</v>
      </c>
      <c r="O3116" s="76">
        <v>26218.298833476016</v>
      </c>
      <c r="P3116" s="46">
        <v>408673.44980786566</v>
      </c>
      <c r="Q3116" s="46">
        <v>256792.96963094021</v>
      </c>
      <c r="R3116" s="76">
        <v>790172265248.00098</v>
      </c>
      <c r="S3116" s="56">
        <v>0.59118220061372739</v>
      </c>
      <c r="T3116" s="56">
        <v>0.47810132742849171</v>
      </c>
      <c r="U3116" s="46">
        <v>16.764291458759661</v>
      </c>
      <c r="V3116" s="76">
        <v>7088736677130.6094</v>
      </c>
      <c r="W3116" s="84">
        <v>2238.2805539525666</v>
      </c>
      <c r="X3116" s="82">
        <v>4.2529301528934305E-2</v>
      </c>
      <c r="Y3116" s="476">
        <v>2.0000000000000001E-4</v>
      </c>
    </row>
    <row r="3117" spans="1:25" x14ac:dyDescent="0.2">
      <c r="A3117" s="475">
        <v>3113</v>
      </c>
      <c r="B3117" s="56">
        <v>0.55031081254383774</v>
      </c>
      <c r="C3117" s="46">
        <v>3348.7438073331023</v>
      </c>
      <c r="D3117" s="56">
        <v>1.105837351188925</v>
      </c>
      <c r="E3117" s="56">
        <v>0.48350209544111555</v>
      </c>
      <c r="F3117" s="250">
        <v>2024.7</v>
      </c>
      <c r="G3117" s="76">
        <v>234208902536.55167</v>
      </c>
      <c r="H3117" s="46">
        <v>37648151.529730193</v>
      </c>
      <c r="I3117" s="76">
        <v>520300214048.66815</v>
      </c>
      <c r="J3117" s="56">
        <v>1.8580658397685523E-3</v>
      </c>
      <c r="K3117" s="76">
        <v>23626956347.586399</v>
      </c>
      <c r="L3117" s="76">
        <v>4364939373.6252499</v>
      </c>
      <c r="M3117" s="76">
        <v>140660955811.49585</v>
      </c>
      <c r="N3117" s="76">
        <v>33896993734.506809</v>
      </c>
      <c r="O3117" s="76">
        <v>32105.149723140265</v>
      </c>
      <c r="P3117" s="46">
        <v>278544.08296625846</v>
      </c>
      <c r="Q3117" s="46">
        <v>142239.98431015445</v>
      </c>
      <c r="R3117" s="76">
        <v>1040337269520.0005</v>
      </c>
      <c r="S3117" s="56">
        <v>0.37154158517553543</v>
      </c>
      <c r="T3117" s="56">
        <v>0.17458073809353281</v>
      </c>
      <c r="U3117" s="46">
        <v>25.609976195221432</v>
      </c>
      <c r="V3117" s="76">
        <v>4910869750740.7822</v>
      </c>
      <c r="W3117" s="84">
        <v>1549.1628622895537</v>
      </c>
      <c r="X3117" s="82">
        <v>3.0117591698299577E-2</v>
      </c>
      <c r="Y3117" s="476">
        <v>2.0000000000000001E-4</v>
      </c>
    </row>
    <row r="3118" spans="1:25" x14ac:dyDescent="0.2">
      <c r="A3118" s="475">
        <v>3114</v>
      </c>
      <c r="B3118" s="56">
        <v>0.53366340811398616</v>
      </c>
      <c r="C3118" s="46">
        <v>5348.6389967883906</v>
      </c>
      <c r="D3118" s="56">
        <v>0.48863560653850274</v>
      </c>
      <c r="E3118" s="56">
        <v>0.29052871041598161</v>
      </c>
      <c r="F3118" s="250">
        <v>2023.75</v>
      </c>
      <c r="G3118" s="76">
        <v>430202180211.57068</v>
      </c>
      <c r="H3118" s="46">
        <v>9104712.4622759242</v>
      </c>
      <c r="I3118" s="76">
        <v>295109027738.26202</v>
      </c>
      <c r="J3118" s="56">
        <v>0.36297008102040229</v>
      </c>
      <c r="K3118" s="76">
        <v>7772114935.5655136</v>
      </c>
      <c r="L3118" s="76">
        <v>0</v>
      </c>
      <c r="M3118" s="76">
        <v>423910010348.46783</v>
      </c>
      <c r="N3118" s="76">
        <v>20681373738.038216</v>
      </c>
      <c r="O3118" s="76">
        <v>20038.185161630652</v>
      </c>
      <c r="P3118" s="46">
        <v>159379.0913987289</v>
      </c>
      <c r="Q3118" s="46">
        <v>71977.468945335873</v>
      </c>
      <c r="R3118" s="76">
        <v>1067443395341.2024</v>
      </c>
      <c r="S3118" s="56">
        <v>0.66595024850226514</v>
      </c>
      <c r="T3118" s="56">
        <v>0.47522678304891519</v>
      </c>
      <c r="U3118" s="46">
        <v>18.068777603820621</v>
      </c>
      <c r="V3118" s="76">
        <v>9998224177905.4082</v>
      </c>
      <c r="W3118" s="84">
        <v>3149.5077311273972</v>
      </c>
      <c r="X3118" s="82">
        <v>4.0530156107441276E-2</v>
      </c>
      <c r="Y3118" s="476">
        <v>2.0000000000000001E-4</v>
      </c>
    </row>
    <row r="3119" spans="1:25" x14ac:dyDescent="0.2">
      <c r="A3119" s="475">
        <v>3115</v>
      </c>
      <c r="B3119" s="56">
        <v>0.35648683081177118</v>
      </c>
      <c r="C3119" s="46">
        <v>7164.320898273616</v>
      </c>
      <c r="D3119" s="56">
        <v>0.80890228902777006</v>
      </c>
      <c r="E3119" s="56">
        <v>0.67883523771585086</v>
      </c>
      <c r="F3119" s="250">
        <v>2024.27</v>
      </c>
      <c r="G3119" s="76">
        <v>294670370347.72394</v>
      </c>
      <c r="H3119" s="46">
        <v>19857752.641775567</v>
      </c>
      <c r="I3119" s="76">
        <v>543112499749.73511</v>
      </c>
      <c r="J3119" s="56">
        <v>0.35648683081177124</v>
      </c>
      <c r="K3119" s="76">
        <v>5899612040.4604321</v>
      </c>
      <c r="L3119" s="76">
        <v>5187482964.3563919</v>
      </c>
      <c r="M3119" s="76">
        <v>230714894531.9787</v>
      </c>
      <c r="N3119" s="76">
        <v>48699533423.503296</v>
      </c>
      <c r="O3119" s="76">
        <v>35127.740980981718</v>
      </c>
      <c r="P3119" s="46">
        <v>361070.67674762255</v>
      </c>
      <c r="Q3119" s="46">
        <v>214696.89091483026</v>
      </c>
      <c r="R3119" s="76">
        <v>1139813402508.9546</v>
      </c>
      <c r="S3119" s="56">
        <v>0.56398176861332017</v>
      </c>
      <c r="T3119" s="56">
        <v>0.40693312234564183</v>
      </c>
      <c r="U3119" s="46">
        <v>16.792550464893225</v>
      </c>
      <c r="V3119" s="76">
        <v>8596739499803.0635</v>
      </c>
      <c r="W3119" s="84">
        <v>2711.4158542149689</v>
      </c>
      <c r="X3119" s="82">
        <v>4.3433667637799198E-2</v>
      </c>
      <c r="Y3119" s="476">
        <v>2.0000000000000001E-4</v>
      </c>
    </row>
    <row r="3120" spans="1:25" x14ac:dyDescent="0.2">
      <c r="A3120" s="475">
        <v>3116</v>
      </c>
      <c r="B3120" s="56">
        <v>0.50491751313695077</v>
      </c>
      <c r="C3120" s="46">
        <v>2209.9031348972244</v>
      </c>
      <c r="D3120" s="56">
        <v>0.60404771415033387</v>
      </c>
      <c r="E3120" s="56">
        <v>0.37831895359521761</v>
      </c>
      <c r="F3120" s="250">
        <v>2027.11</v>
      </c>
      <c r="G3120" s="76">
        <v>99631017969.641022</v>
      </c>
      <c r="H3120" s="46">
        <v>12935903.750555605</v>
      </c>
      <c r="I3120" s="76">
        <v>318129630544.21802</v>
      </c>
      <c r="J3120" s="56">
        <v>0.25779758697283262</v>
      </c>
      <c r="K3120" s="76">
        <v>37493855289.376549</v>
      </c>
      <c r="L3120" s="76">
        <v>115578632316.9241</v>
      </c>
      <c r="M3120" s="76">
        <v>0</v>
      </c>
      <c r="N3120" s="76">
        <v>33886618134.003445</v>
      </c>
      <c r="O3120" s="76">
        <v>34410.738781107168</v>
      </c>
      <c r="P3120" s="46">
        <v>239424.374620307</v>
      </c>
      <c r="Q3120" s="46">
        <v>127578.26057708627</v>
      </c>
      <c r="R3120" s="76">
        <v>556149270344.59241</v>
      </c>
      <c r="S3120" s="56">
        <v>0.43017469104851991</v>
      </c>
      <c r="T3120" s="56">
        <v>0.30030086038262793</v>
      </c>
      <c r="U3120" s="46">
        <v>16.281946136363107</v>
      </c>
      <c r="V3120" s="76">
        <v>3026929326235.3276</v>
      </c>
      <c r="W3120" s="84">
        <v>955.33311097731848</v>
      </c>
      <c r="X3120" s="82">
        <v>4.4574953718194248E-2</v>
      </c>
      <c r="Y3120" s="476">
        <v>2.0000000000000001E-4</v>
      </c>
    </row>
    <row r="3121" spans="1:25" x14ac:dyDescent="0.2">
      <c r="A3121" s="475">
        <v>3117</v>
      </c>
      <c r="B3121" s="56">
        <v>0.52613682896748881</v>
      </c>
      <c r="C3121" s="46">
        <v>1500</v>
      </c>
      <c r="D3121" s="56">
        <v>0.4140511280960093</v>
      </c>
      <c r="E3121" s="56">
        <v>0.7</v>
      </c>
      <c r="F3121" s="250">
        <v>2023.75</v>
      </c>
      <c r="G3121" s="76">
        <v>189979706277.98276</v>
      </c>
      <c r="H3121" s="46">
        <v>7353828.1247413093</v>
      </c>
      <c r="I3121" s="76">
        <v>298067230678.63489</v>
      </c>
      <c r="J3121" s="56">
        <v>0.49177993153096999</v>
      </c>
      <c r="K3121" s="76">
        <v>9857167067.204916</v>
      </c>
      <c r="L3121" s="76">
        <v>0</v>
      </c>
      <c r="M3121" s="76">
        <v>168219762565.04819</v>
      </c>
      <c r="N3121" s="76">
        <v>17834423430.999943</v>
      </c>
      <c r="O3121" s="76">
        <v>37246.250475591245</v>
      </c>
      <c r="P3121" s="46">
        <v>168108.70462066162</v>
      </c>
      <c r="Q3121" s="46">
        <v>63716.039593801761</v>
      </c>
      <c r="R3121" s="76">
        <v>648300961427.52136</v>
      </c>
      <c r="S3121" s="56">
        <v>0.63471264409584072</v>
      </c>
      <c r="T3121" s="56">
        <v>0.49864232824337978</v>
      </c>
      <c r="U3121" s="46">
        <v>16.500570977874844</v>
      </c>
      <c r="V3121" s="76">
        <v>6092033392873.3096</v>
      </c>
      <c r="W3121" s="84">
        <v>1922.4361564720209</v>
      </c>
      <c r="X3121" s="82">
        <v>4.254030358860221E-2</v>
      </c>
      <c r="Y3121" s="476">
        <v>2.0000000000000001E-4</v>
      </c>
    </row>
    <row r="3122" spans="1:25" x14ac:dyDescent="0.2">
      <c r="A3122" s="475">
        <v>3118</v>
      </c>
      <c r="B3122" s="56">
        <v>0.4063082871393745</v>
      </c>
      <c r="C3122" s="46">
        <v>1531.5244195822638</v>
      </c>
      <c r="D3122" s="56">
        <v>0.79722725483893175</v>
      </c>
      <c r="E3122" s="56">
        <v>0.6221662256639573</v>
      </c>
      <c r="F3122" s="250">
        <v>2024.41</v>
      </c>
      <c r="G3122" s="76">
        <v>505143627329.2049</v>
      </c>
      <c r="H3122" s="46">
        <v>21657887.678563394</v>
      </c>
      <c r="I3122" s="76">
        <v>553955387654.8363</v>
      </c>
      <c r="J3122" s="56">
        <v>0.40302724898182318</v>
      </c>
      <c r="K3122" s="76">
        <v>17846464564.56353</v>
      </c>
      <c r="L3122" s="76">
        <v>0</v>
      </c>
      <c r="M3122" s="76">
        <v>342314318993.10199</v>
      </c>
      <c r="N3122" s="76">
        <v>40948875098.614342</v>
      </c>
      <c r="O3122" s="76">
        <v>12549.661150489712</v>
      </c>
      <c r="P3122" s="46">
        <v>301927.01006656839</v>
      </c>
      <c r="Q3122" s="46">
        <v>170004.79852889429</v>
      </c>
      <c r="R3122" s="76">
        <v>1453428669502.7412</v>
      </c>
      <c r="S3122" s="56">
        <v>0.62913124237603191</v>
      </c>
      <c r="T3122" s="56">
        <v>0.47724151402075349</v>
      </c>
      <c r="U3122" s="46">
        <v>17.327923459557116</v>
      </c>
      <c r="V3122" s="76">
        <v>13111761893090.035</v>
      </c>
      <c r="W3122" s="84">
        <v>4134.9565528050935</v>
      </c>
      <c r="X3122" s="82">
        <v>4.2294354052119308E-2</v>
      </c>
      <c r="Y3122" s="476">
        <v>2.0000000000000001E-4</v>
      </c>
    </row>
    <row r="3123" spans="1:25" x14ac:dyDescent="0.2">
      <c r="A3123" s="475">
        <v>3119</v>
      </c>
      <c r="B3123" s="56">
        <v>0.52553107193022797</v>
      </c>
      <c r="C3123" s="46">
        <v>5580.8392332968124</v>
      </c>
      <c r="D3123" s="56">
        <v>0.79497104264562202</v>
      </c>
      <c r="E3123" s="56">
        <v>0.59008726329892724</v>
      </c>
      <c r="F3123" s="250">
        <v>2025.67</v>
      </c>
      <c r="G3123" s="76">
        <v>258086315671.79556</v>
      </c>
      <c r="H3123" s="46">
        <v>19387042.946390659</v>
      </c>
      <c r="I3123" s="76">
        <v>497011031420.84161</v>
      </c>
      <c r="J3123" s="56">
        <v>0.28041537116885129</v>
      </c>
      <c r="K3123" s="76">
        <v>24603729695.215599</v>
      </c>
      <c r="L3123" s="76">
        <v>59599914789.213135</v>
      </c>
      <c r="M3123" s="76">
        <v>132526568538.60231</v>
      </c>
      <c r="N3123" s="76">
        <v>58318511541.812172</v>
      </c>
      <c r="O3123" s="76">
        <v>24805.150427203196</v>
      </c>
      <c r="P3123" s="46">
        <v>347754.50723080942</v>
      </c>
      <c r="Q3123" s="46">
        <v>204837.33602007342</v>
      </c>
      <c r="R3123" s="76">
        <v>1077713783524.0599</v>
      </c>
      <c r="S3123" s="56">
        <v>0.51833522294056145</v>
      </c>
      <c r="T3123" s="56">
        <v>0.32079808692214473</v>
      </c>
      <c r="U3123" s="46">
        <v>17.396876255582118</v>
      </c>
      <c r="V3123" s="76">
        <v>6580041945729.7031</v>
      </c>
      <c r="W3123" s="84">
        <v>2077.2096728041456</v>
      </c>
      <c r="X3123" s="82">
        <v>4.2332853453436813E-2</v>
      </c>
      <c r="Y3123" s="476">
        <v>2.0000000000000001E-4</v>
      </c>
    </row>
    <row r="3124" spans="1:25" x14ac:dyDescent="0.2">
      <c r="A3124" s="475">
        <v>3120</v>
      </c>
      <c r="B3124" s="56">
        <v>0.57715525332020046</v>
      </c>
      <c r="C3124" s="46">
        <v>7142.8573475492894</v>
      </c>
      <c r="D3124" s="56">
        <v>0.68234943727892372</v>
      </c>
      <c r="E3124" s="56">
        <v>0.32279609914326568</v>
      </c>
      <c r="F3124" s="250">
        <v>2023.75</v>
      </c>
      <c r="G3124" s="76">
        <v>351793249910.84546</v>
      </c>
      <c r="H3124" s="46">
        <v>15193531.632933931</v>
      </c>
      <c r="I3124" s="76">
        <v>462058572777.37323</v>
      </c>
      <c r="J3124" s="56">
        <v>0.35240206923848116</v>
      </c>
      <c r="K3124" s="76">
        <v>13617446933.768478</v>
      </c>
      <c r="L3124" s="76">
        <v>0</v>
      </c>
      <c r="M3124" s="76">
        <v>323713634779.69574</v>
      </c>
      <c r="N3124" s="76">
        <v>24648858685.684128</v>
      </c>
      <c r="O3124" s="76">
        <v>34953.018450678675</v>
      </c>
      <c r="P3124" s="46">
        <v>180778.83650330373</v>
      </c>
      <c r="Q3124" s="46">
        <v>83788.516431582015</v>
      </c>
      <c r="R3124" s="76">
        <v>1137056570165.2019</v>
      </c>
      <c r="S3124" s="56">
        <v>0.60119213358273393</v>
      </c>
      <c r="T3124" s="56">
        <v>0.41949644232798727</v>
      </c>
      <c r="U3124" s="46">
        <v>17.392189390172415</v>
      </c>
      <c r="V3124" s="76">
        <v>9052902029427.9199</v>
      </c>
      <c r="W3124" s="84">
        <v>2855.5732081209017</v>
      </c>
      <c r="X3124" s="82">
        <v>4.2431902734517427E-2</v>
      </c>
      <c r="Y3124" s="476">
        <v>2.0000000000000001E-4</v>
      </c>
    </row>
    <row r="3125" spans="1:25" x14ac:dyDescent="0.2">
      <c r="A3125" s="475">
        <v>3121</v>
      </c>
      <c r="B3125" s="56">
        <v>0.6094471718641743</v>
      </c>
      <c r="C3125" s="46">
        <v>5286.2686671754072</v>
      </c>
      <c r="D3125" s="56">
        <v>0.37665195959237785</v>
      </c>
      <c r="E3125" s="56">
        <v>0.48536686280196328</v>
      </c>
      <c r="F3125" s="250">
        <v>2024.69</v>
      </c>
      <c r="G3125" s="76">
        <v>99904754637.992325</v>
      </c>
      <c r="H3125" s="46">
        <v>6582646.2750452338</v>
      </c>
      <c r="I3125" s="76">
        <v>272483978837.93726</v>
      </c>
      <c r="J3125" s="56">
        <v>0.58807336429205526</v>
      </c>
      <c r="K3125" s="76">
        <v>8283659467.0240221</v>
      </c>
      <c r="L3125" s="76">
        <v>0</v>
      </c>
      <c r="M3125" s="76">
        <v>124827169488.39555</v>
      </c>
      <c r="N3125" s="76">
        <v>157550261315.50079</v>
      </c>
      <c r="O3125" s="76">
        <v>17825.743512541725</v>
      </c>
      <c r="P3125" s="46">
        <v>1214340.5061558369</v>
      </c>
      <c r="Q3125" s="46">
        <v>804540.05635086843</v>
      </c>
      <c r="R3125" s="76">
        <v>692448175990.35925</v>
      </c>
      <c r="S3125" s="56">
        <v>0.57952161558491555</v>
      </c>
      <c r="T3125" s="56">
        <v>0.38396075395271445</v>
      </c>
      <c r="U3125" s="46">
        <v>15.216964248953223</v>
      </c>
      <c r="V3125" s="76">
        <v>4557988167518.2432</v>
      </c>
      <c r="W3125" s="84">
        <v>1438.6830080091065</v>
      </c>
      <c r="X3125" s="82">
        <v>4.6963136420443141E-2</v>
      </c>
      <c r="Y3125" s="476">
        <v>2.0000000000000001E-4</v>
      </c>
    </row>
    <row r="3126" spans="1:25" x14ac:dyDescent="0.2">
      <c r="A3126" s="475">
        <v>3122</v>
      </c>
      <c r="B3126" s="56">
        <v>0.47229721532275093</v>
      </c>
      <c r="C3126" s="46">
        <v>5129.5230358513463</v>
      </c>
      <c r="D3126" s="56">
        <v>0.51914084016440043</v>
      </c>
      <c r="E3126" s="56">
        <v>0.53997082805798291</v>
      </c>
      <c r="F3126" s="250">
        <v>2024.94</v>
      </c>
      <c r="G3126" s="76">
        <v>266648937005.59845</v>
      </c>
      <c r="H3126" s="46">
        <v>9848000.4552288577</v>
      </c>
      <c r="I3126" s="76">
        <v>344285277670.9942</v>
      </c>
      <c r="J3126" s="56">
        <v>0.47229721532275093</v>
      </c>
      <c r="K3126" s="76">
        <v>9837582395.3442364</v>
      </c>
      <c r="L3126" s="76">
        <v>0</v>
      </c>
      <c r="M3126" s="76">
        <v>190833332247.25858</v>
      </c>
      <c r="N3126" s="76">
        <v>24143018104.798595</v>
      </c>
      <c r="O3126" s="76">
        <v>35986.140876661972</v>
      </c>
      <c r="P3126" s="46">
        <v>197551.42249144398</v>
      </c>
      <c r="Q3126" s="46">
        <v>98622.095450083565</v>
      </c>
      <c r="R3126" s="76">
        <v>843417204831.42969</v>
      </c>
      <c r="S3126" s="56">
        <v>0.64500255176660404</v>
      </c>
      <c r="T3126" s="56">
        <v>0.472483902183433</v>
      </c>
      <c r="U3126" s="46">
        <v>16.987120342614755</v>
      </c>
      <c r="V3126" s="76">
        <v>7407860134783.7334</v>
      </c>
      <c r="W3126" s="84">
        <v>2339.5632536096032</v>
      </c>
      <c r="X3126" s="82">
        <v>4.3070247007457513E-2</v>
      </c>
      <c r="Y3126" s="476">
        <v>2.0000000000000001E-4</v>
      </c>
    </row>
    <row r="3127" spans="1:25" x14ac:dyDescent="0.2">
      <c r="A3127" s="475">
        <v>3123</v>
      </c>
      <c r="B3127" s="56">
        <v>0.38343712503681909</v>
      </c>
      <c r="C3127" s="46">
        <v>4231.5977346557283</v>
      </c>
      <c r="D3127" s="56">
        <v>0.24672647618631594</v>
      </c>
      <c r="E3127" s="56">
        <v>0.56654630468540024</v>
      </c>
      <c r="F3127" s="250">
        <v>2023.75</v>
      </c>
      <c r="G3127" s="76">
        <v>276312132963.16064</v>
      </c>
      <c r="H3127" s="46">
        <v>3975431.0237741321</v>
      </c>
      <c r="I3127" s="76">
        <v>149845491631.15665</v>
      </c>
      <c r="J3127" s="56">
        <v>0.38210242740989064</v>
      </c>
      <c r="K3127" s="76">
        <v>5439293240.1386919</v>
      </c>
      <c r="L3127" s="76">
        <v>0</v>
      </c>
      <c r="M3127" s="76">
        <v>275132243794.14435</v>
      </c>
      <c r="N3127" s="76">
        <v>260911931683.51367</v>
      </c>
      <c r="O3127" s="76">
        <v>33222.034466048426</v>
      </c>
      <c r="P3127" s="46">
        <v>1373638.6849182374</v>
      </c>
      <c r="Q3127" s="46">
        <v>936776.70975941513</v>
      </c>
      <c r="R3127" s="76">
        <v>942874372423.52026</v>
      </c>
      <c r="S3127" s="56">
        <v>0.56740043527717576</v>
      </c>
      <c r="T3127" s="56">
        <v>0.38689258757057543</v>
      </c>
      <c r="U3127" s="46">
        <v>17.528400610179649</v>
      </c>
      <c r="V3127" s="76">
        <v>7017149959993.8145</v>
      </c>
      <c r="W3127" s="84">
        <v>2215.0593227487293</v>
      </c>
      <c r="X3127" s="82">
        <v>4.1774753017684761E-2</v>
      </c>
      <c r="Y3127" s="476">
        <v>2.0000000000000001E-4</v>
      </c>
    </row>
    <row r="3128" spans="1:25" x14ac:dyDescent="0.2">
      <c r="A3128" s="475">
        <v>3124</v>
      </c>
      <c r="B3128" s="56">
        <v>0.54044708499035465</v>
      </c>
      <c r="C3128" s="46">
        <v>5028.0983715590555</v>
      </c>
      <c r="D3128" s="56">
        <v>0.81060941890847305</v>
      </c>
      <c r="E3128" s="56">
        <v>0.52730294836672653</v>
      </c>
      <c r="F3128" s="250">
        <v>2025.52</v>
      </c>
      <c r="G3128" s="76">
        <v>126436860035.75072</v>
      </c>
      <c r="H3128" s="46">
        <v>20193394.427438267</v>
      </c>
      <c r="I3128" s="76">
        <v>525252726967.21387</v>
      </c>
      <c r="J3128" s="56">
        <v>0.31521299816925408</v>
      </c>
      <c r="K3128" s="76">
        <v>22264261383.591656</v>
      </c>
      <c r="L3128" s="76">
        <v>25128646498.680584</v>
      </c>
      <c r="M3128" s="76">
        <v>78550780272.857162</v>
      </c>
      <c r="N3128" s="76">
        <v>45140493835.194702</v>
      </c>
      <c r="O3128" s="76">
        <v>17457.419528941729</v>
      </c>
      <c r="P3128" s="46">
        <v>293594.15903526818</v>
      </c>
      <c r="Q3128" s="46">
        <v>163453.18270249228</v>
      </c>
      <c r="R3128" s="76">
        <v>849849917408.57715</v>
      </c>
      <c r="S3128" s="56">
        <v>0.46407694923620746</v>
      </c>
      <c r="T3128" s="56">
        <v>0.29585141226346062</v>
      </c>
      <c r="U3128" s="46">
        <v>15.87211971715311</v>
      </c>
      <c r="V3128" s="76">
        <v>4385067856200.4331</v>
      </c>
      <c r="W3128" s="84">
        <v>1384.0188806007247</v>
      </c>
      <c r="X3128" s="82">
        <v>4.6079651210716374E-2</v>
      </c>
      <c r="Y3128" s="476">
        <v>2.0000000000000001E-4</v>
      </c>
    </row>
    <row r="3129" spans="1:25" x14ac:dyDescent="0.2">
      <c r="A3129" s="475">
        <v>3125</v>
      </c>
      <c r="B3129" s="56">
        <v>0.35939584454252993</v>
      </c>
      <c r="C3129" s="46">
        <v>2002.3674866169677</v>
      </c>
      <c r="D3129" s="56">
        <v>0.43171039243700671</v>
      </c>
      <c r="E3129" s="56">
        <v>0.42072982325905089</v>
      </c>
      <c r="F3129" s="250">
        <v>2023.75</v>
      </c>
      <c r="G3129" s="76">
        <v>163134721833.33008</v>
      </c>
      <c r="H3129" s="46">
        <v>7980743.5902743796</v>
      </c>
      <c r="I3129" s="76">
        <v>261872139482.5463</v>
      </c>
      <c r="J3129" s="56">
        <v>0.35802838286778826</v>
      </c>
      <c r="K3129" s="76">
        <v>5601004452.1479273</v>
      </c>
      <c r="L3129" s="76">
        <v>0</v>
      </c>
      <c r="M3129" s="76">
        <v>279333116612.82721</v>
      </c>
      <c r="N3129" s="76">
        <v>229327101348.41397</v>
      </c>
      <c r="O3129" s="76">
        <v>25258.786441253997</v>
      </c>
      <c r="P3129" s="46">
        <v>1201151.2886148505</v>
      </c>
      <c r="Q3129" s="46">
        <v>790801.34521663119</v>
      </c>
      <c r="R3129" s="76">
        <v>1050412382297.0392</v>
      </c>
      <c r="S3129" s="56">
        <v>0.56601870803013454</v>
      </c>
      <c r="T3129" s="56">
        <v>0.24993199426366675</v>
      </c>
      <c r="U3129" s="46">
        <v>16.690976791808708</v>
      </c>
      <c r="V3129" s="76">
        <v>4905608015314.2432</v>
      </c>
      <c r="W3129" s="84">
        <v>1546.5200204680837</v>
      </c>
      <c r="X3129" s="82">
        <v>4.3067433522384013E-2</v>
      </c>
      <c r="Y3129" s="476">
        <v>2.0000000000000001E-4</v>
      </c>
    </row>
    <row r="3130" spans="1:25" x14ac:dyDescent="0.2">
      <c r="A3130" s="475">
        <v>3126</v>
      </c>
      <c r="B3130" s="56">
        <v>0.44421792346357847</v>
      </c>
      <c r="C3130" s="46">
        <v>3213.1704680705161</v>
      </c>
      <c r="D3130" s="56">
        <v>0.83122732074795291</v>
      </c>
      <c r="E3130" s="56">
        <v>0.55373455041927899</v>
      </c>
      <c r="F3130" s="250">
        <v>2025.89</v>
      </c>
      <c r="G3130" s="76">
        <v>154857684480.91107</v>
      </c>
      <c r="H3130" s="46">
        <v>22226823.323948722</v>
      </c>
      <c r="I3130" s="76">
        <v>583279617062.18994</v>
      </c>
      <c r="J3130" s="56">
        <v>0.28763589496608077</v>
      </c>
      <c r="K3130" s="76">
        <v>22883617899.690407</v>
      </c>
      <c r="L3130" s="76">
        <v>19610155300.734093</v>
      </c>
      <c r="M3130" s="76">
        <v>98013601438.738373</v>
      </c>
      <c r="N3130" s="76">
        <v>85521447158.627701</v>
      </c>
      <c r="O3130" s="76">
        <v>18253.82122114033</v>
      </c>
      <c r="P3130" s="46">
        <v>451270.2022421353</v>
      </c>
      <c r="Q3130" s="46">
        <v>284217.77788196068</v>
      </c>
      <c r="R3130" s="76">
        <v>970340005454.3833</v>
      </c>
      <c r="S3130" s="56">
        <v>0.43494076729221798</v>
      </c>
      <c r="T3130" s="56">
        <v>0.29269560321668758</v>
      </c>
      <c r="U3130" s="46">
        <v>16.145205470562349</v>
      </c>
      <c r="V3130" s="76">
        <v>5083542250013.8623</v>
      </c>
      <c r="W3130" s="84">
        <v>1602.608778058868</v>
      </c>
      <c r="X3130" s="82">
        <v>4.4853217285554643E-2</v>
      </c>
      <c r="Y3130" s="476">
        <v>2.0000000000000001E-4</v>
      </c>
    </row>
    <row r="3131" spans="1:25" x14ac:dyDescent="0.2">
      <c r="A3131" s="475">
        <v>3127</v>
      </c>
      <c r="B3131" s="56">
        <v>0.50303127547070159</v>
      </c>
      <c r="C3131" s="46">
        <v>1500</v>
      </c>
      <c r="D3131" s="56">
        <v>0.88014697988326673</v>
      </c>
      <c r="E3131" s="56">
        <v>0.26353060653611071</v>
      </c>
      <c r="F3131" s="250">
        <v>2025.84</v>
      </c>
      <c r="G3131" s="76">
        <v>288515905823.23712</v>
      </c>
      <c r="H3131" s="46">
        <v>25714989.719565295</v>
      </c>
      <c r="I3131" s="76">
        <v>400594140509.40002</v>
      </c>
      <c r="J3131" s="56">
        <v>-6.1863882123322833E-2</v>
      </c>
      <c r="K3131" s="76">
        <v>14122344591.544462</v>
      </c>
      <c r="L3131" s="76">
        <v>43811083827.625359</v>
      </c>
      <c r="M3131" s="76">
        <v>142808926756.11169</v>
      </c>
      <c r="N3131" s="76">
        <v>58710078746.556366</v>
      </c>
      <c r="O3131" s="76">
        <v>36558.140982173019</v>
      </c>
      <c r="P3131" s="46">
        <v>364657.15702089301</v>
      </c>
      <c r="Q3131" s="46">
        <v>215654.20489123536</v>
      </c>
      <c r="R3131" s="76">
        <v>958030188479.38452</v>
      </c>
      <c r="S3131" s="56">
        <v>0.40230438512073263</v>
      </c>
      <c r="T3131" s="56">
        <v>0.25952620337853294</v>
      </c>
      <c r="U3131" s="46">
        <v>23.601080966690343</v>
      </c>
      <c r="V3131" s="76">
        <v>6211765224683.0361</v>
      </c>
      <c r="W3131" s="84">
        <v>1961.302086634797</v>
      </c>
      <c r="X3131" s="82">
        <v>3.2285845939566002E-2</v>
      </c>
      <c r="Y3131" s="476">
        <v>2.0000000000000001E-4</v>
      </c>
    </row>
    <row r="3132" spans="1:25" x14ac:dyDescent="0.2">
      <c r="A3132" s="475">
        <v>3128</v>
      </c>
      <c r="B3132" s="56">
        <v>0.32233912208373217</v>
      </c>
      <c r="C3132" s="46">
        <v>4816.3701321266053</v>
      </c>
      <c r="D3132" s="56">
        <v>0.78097068642646839</v>
      </c>
      <c r="E3132" s="56">
        <v>0.6503818847518229</v>
      </c>
      <c r="F3132" s="250">
        <v>2023.75</v>
      </c>
      <c r="G3132" s="76">
        <v>337802370223.65283</v>
      </c>
      <c r="H3132" s="46">
        <v>19273920.695586212</v>
      </c>
      <c r="I3132" s="76">
        <v>559482110981.85425</v>
      </c>
      <c r="J3132" s="56">
        <v>0.32233912208373217</v>
      </c>
      <c r="K3132" s="76">
        <v>10452883314.773005</v>
      </c>
      <c r="L3132" s="76">
        <v>0</v>
      </c>
      <c r="M3132" s="76">
        <v>310462945051.021</v>
      </c>
      <c r="N3132" s="76">
        <v>59254646258.032242</v>
      </c>
      <c r="O3132" s="76">
        <v>28625.368154694163</v>
      </c>
      <c r="P3132" s="46">
        <v>362809.33110712969</v>
      </c>
      <c r="Q3132" s="46">
        <v>216747.47632834004</v>
      </c>
      <c r="R3132" s="76">
        <v>1318566281346.3398</v>
      </c>
      <c r="S3132" s="56">
        <v>0.57096606214544066</v>
      </c>
      <c r="T3132" s="56">
        <v>0.35005920206103819</v>
      </c>
      <c r="U3132" s="46">
        <v>17.356227253123652</v>
      </c>
      <c r="V3132" s="76">
        <v>8669978456478.4775</v>
      </c>
      <c r="W3132" s="84">
        <v>2736.7022770607564</v>
      </c>
      <c r="X3132" s="82">
        <v>4.2613164358218852E-2</v>
      </c>
      <c r="Y3132" s="476">
        <v>2.0000000000000001E-4</v>
      </c>
    </row>
    <row r="3133" spans="1:25" x14ac:dyDescent="0.2">
      <c r="A3133" s="475">
        <v>3129</v>
      </c>
      <c r="B3133" s="56">
        <v>0.49721373534503177</v>
      </c>
      <c r="C3133" s="46">
        <v>3717.907655343804</v>
      </c>
      <c r="D3133" s="56">
        <v>0.53879488798608022</v>
      </c>
      <c r="E3133" s="56">
        <v>0.38775185782158605</v>
      </c>
      <c r="F3133" s="250">
        <v>2023.75</v>
      </c>
      <c r="G3133" s="76">
        <v>212047189342.28662</v>
      </c>
      <c r="H3133" s="46">
        <v>10506220.822271699</v>
      </c>
      <c r="I3133" s="76">
        <v>344655823447.12646</v>
      </c>
      <c r="J3133" s="56">
        <v>0.40685743475026814</v>
      </c>
      <c r="K3133" s="76">
        <v>6607274392.1739168</v>
      </c>
      <c r="L3133" s="76">
        <v>0</v>
      </c>
      <c r="M3133" s="76">
        <v>188511039302.28354</v>
      </c>
      <c r="N3133" s="76">
        <v>23039403198.432491</v>
      </c>
      <c r="O3133" s="76">
        <v>29869.590842657992</v>
      </c>
      <c r="P3133" s="46">
        <v>177706.12664650587</v>
      </c>
      <c r="Q3133" s="46">
        <v>84046.428711970351</v>
      </c>
      <c r="R3133" s="76">
        <v>774379718763.47839</v>
      </c>
      <c r="S3133" s="56">
        <v>0.60272553653640104</v>
      </c>
      <c r="T3133" s="56">
        <v>0.41450810180263858</v>
      </c>
      <c r="U3133" s="46">
        <v>16.946476195185884</v>
      </c>
      <c r="V3133" s="76">
        <v>6150059125098.7754</v>
      </c>
      <c r="W3133" s="84">
        <v>1941.5896593302157</v>
      </c>
      <c r="X3133" s="82">
        <v>4.1979672561713671E-2</v>
      </c>
      <c r="Y3133" s="476">
        <v>2.0000000000000001E-4</v>
      </c>
    </row>
    <row r="3134" spans="1:25" x14ac:dyDescent="0.2">
      <c r="A3134" s="475">
        <v>3130</v>
      </c>
      <c r="B3134" s="56">
        <v>0.6557901757843605</v>
      </c>
      <c r="C3134" s="46">
        <v>6397.4855456205478</v>
      </c>
      <c r="D3134" s="56">
        <v>0.72644759294209149</v>
      </c>
      <c r="E3134" s="56">
        <v>0.55771972951958537</v>
      </c>
      <c r="F3134" s="250">
        <v>2026.4</v>
      </c>
      <c r="G3134" s="76">
        <v>145592366483.70261</v>
      </c>
      <c r="H3134" s="46">
        <v>16260116.925441995</v>
      </c>
      <c r="I3134" s="76">
        <v>507328780309.677</v>
      </c>
      <c r="J3134" s="56">
        <v>0.45471569148533664</v>
      </c>
      <c r="K3134" s="76">
        <v>45778088362.762863</v>
      </c>
      <c r="L3134" s="76">
        <v>94261714483.438812</v>
      </c>
      <c r="M3134" s="76">
        <v>41567588991.679314</v>
      </c>
      <c r="N3134" s="76">
        <v>43668996971.49173</v>
      </c>
      <c r="O3134" s="76">
        <v>16544.352396029051</v>
      </c>
      <c r="P3134" s="46">
        <v>308426.52827847481</v>
      </c>
      <c r="Q3134" s="46">
        <v>176544.87610846027</v>
      </c>
      <c r="R3134" s="76">
        <v>866175857727.78967</v>
      </c>
      <c r="S3134" s="56">
        <v>0.55092000068981528</v>
      </c>
      <c r="T3134" s="56">
        <v>0.40066565645965529</v>
      </c>
      <c r="U3134" s="46">
        <v>15.326710528117671</v>
      </c>
      <c r="V3134" s="76">
        <v>5911220332716.7549</v>
      </c>
      <c r="W3134" s="84">
        <v>1863.6278308785256</v>
      </c>
      <c r="X3134" s="82">
        <v>4.7073976875115581E-2</v>
      </c>
      <c r="Y3134" s="476">
        <v>2.0000000000000001E-4</v>
      </c>
    </row>
    <row r="3135" spans="1:25" x14ac:dyDescent="0.2">
      <c r="A3135" s="475">
        <v>3131</v>
      </c>
      <c r="B3135" s="56">
        <v>0.43233430281657315</v>
      </c>
      <c r="C3135" s="46">
        <v>5014.7144111299122</v>
      </c>
      <c r="D3135" s="56">
        <v>0.69912033287557795</v>
      </c>
      <c r="E3135" s="56">
        <v>0.7</v>
      </c>
      <c r="F3135" s="250">
        <v>2024.52</v>
      </c>
      <c r="G3135" s="76">
        <v>250908817530.96185</v>
      </c>
      <c r="H3135" s="46">
        <v>15586884.885231044</v>
      </c>
      <c r="I3135" s="76">
        <v>364277841464.03088</v>
      </c>
      <c r="J3135" s="56">
        <v>0.15095205327364458</v>
      </c>
      <c r="K3135" s="76">
        <v>14192995081.662188</v>
      </c>
      <c r="L3135" s="76">
        <v>0</v>
      </c>
      <c r="M3135" s="76">
        <v>153647319946.4433</v>
      </c>
      <c r="N3135" s="76">
        <v>48780379491.688065</v>
      </c>
      <c r="O3135" s="76">
        <v>38154.254624318615</v>
      </c>
      <c r="P3135" s="46">
        <v>288830.73705309554</v>
      </c>
      <c r="Q3135" s="46">
        <v>162378.42946044443</v>
      </c>
      <c r="R3135" s="76">
        <v>843471575973.35144</v>
      </c>
      <c r="S3135" s="56">
        <v>0.48022314876187472</v>
      </c>
      <c r="T3135" s="56">
        <v>0.32439576568152595</v>
      </c>
      <c r="U3135" s="46">
        <v>18.403613880851758</v>
      </c>
      <c r="V3135" s="76">
        <v>5497677212894.208</v>
      </c>
      <c r="W3135" s="84">
        <v>1734.7478297112261</v>
      </c>
      <c r="X3135" s="82">
        <v>3.980961597960684E-2</v>
      </c>
      <c r="Y3135" s="476">
        <v>2.0000000000000001E-4</v>
      </c>
    </row>
    <row r="3136" spans="1:25" x14ac:dyDescent="0.2">
      <c r="A3136" s="475">
        <v>3132</v>
      </c>
      <c r="B3136" s="56">
        <v>0.41042704710105637</v>
      </c>
      <c r="C3136" s="46">
        <v>5183.0797834641253</v>
      </c>
      <c r="D3136" s="56">
        <v>0.55275789404458953</v>
      </c>
      <c r="E3136" s="56">
        <v>0.7</v>
      </c>
      <c r="F3136" s="250">
        <v>2026.47</v>
      </c>
      <c r="G3136" s="76">
        <v>120581350683.2448</v>
      </c>
      <c r="H3136" s="46">
        <v>10868309.984841038</v>
      </c>
      <c r="I3136" s="76">
        <v>354086824895.0426</v>
      </c>
      <c r="J3136" s="56">
        <v>0.41042704710105637</v>
      </c>
      <c r="K3136" s="76">
        <v>38102956024.10817</v>
      </c>
      <c r="L3136" s="76">
        <v>54162333124.433044</v>
      </c>
      <c r="M3136" s="76">
        <v>38285221985.668892</v>
      </c>
      <c r="N3136" s="76">
        <v>80569203583.312241</v>
      </c>
      <c r="O3136" s="76">
        <v>21193.891225730131</v>
      </c>
      <c r="P3136" s="46">
        <v>493363.47966905357</v>
      </c>
      <c r="Q3136" s="46">
        <v>326484.78183814435</v>
      </c>
      <c r="R3136" s="76">
        <v>698837887702.18188</v>
      </c>
      <c r="S3136" s="56">
        <v>0.52715054147516482</v>
      </c>
      <c r="T3136" s="56">
        <v>0.37477196261302365</v>
      </c>
      <c r="U3136" s="46">
        <v>15.497076593675802</v>
      </c>
      <c r="V3136" s="76">
        <v>4528798107056.0488</v>
      </c>
      <c r="W3136" s="84">
        <v>1428.9175127500118</v>
      </c>
      <c r="X3136" s="82">
        <v>4.6650083421519772E-2</v>
      </c>
      <c r="Y3136" s="476">
        <v>2.0000000000000001E-4</v>
      </c>
    </row>
    <row r="3137" spans="1:25" x14ac:dyDescent="0.2">
      <c r="A3137" s="475">
        <v>3133</v>
      </c>
      <c r="B3137" s="56">
        <v>0.69471049332255985</v>
      </c>
      <c r="C3137" s="46">
        <v>4346.8793683442118</v>
      </c>
      <c r="D3137" s="56">
        <v>0.76833732251328168</v>
      </c>
      <c r="E3137" s="56">
        <v>0.34902058124156055</v>
      </c>
      <c r="F3137" s="250">
        <v>2024.67</v>
      </c>
      <c r="G3137" s="76">
        <v>323099296434.2193</v>
      </c>
      <c r="H3137" s="46">
        <v>19159797.466536224</v>
      </c>
      <c r="I3137" s="76">
        <v>554458057619.32007</v>
      </c>
      <c r="J3137" s="56">
        <v>0.38260973303471912</v>
      </c>
      <c r="K3137" s="76">
        <v>16283025883.629431</v>
      </c>
      <c r="L3137" s="76">
        <v>0</v>
      </c>
      <c r="M3137" s="76">
        <v>239742583134.43481</v>
      </c>
      <c r="N3137" s="76">
        <v>116697288510.19968</v>
      </c>
      <c r="O3137" s="76">
        <v>28727.719277567936</v>
      </c>
      <c r="P3137" s="46">
        <v>622563.82894041913</v>
      </c>
      <c r="Q3137" s="46">
        <v>423340.94266593026</v>
      </c>
      <c r="R3137" s="76">
        <v>1251225735506.1714</v>
      </c>
      <c r="S3137" s="56">
        <v>0.55389196262558693</v>
      </c>
      <c r="T3137" s="56">
        <v>0.40430186069112856</v>
      </c>
      <c r="U3137" s="46">
        <v>16.790005086843571</v>
      </c>
      <c r="V3137" s="76">
        <v>9248637305048.3359</v>
      </c>
      <c r="W3137" s="84">
        <v>2914.4188505370626</v>
      </c>
      <c r="X3137" s="82">
        <v>4.389717793766084E-2</v>
      </c>
      <c r="Y3137" s="476">
        <v>2.0000000000000001E-4</v>
      </c>
    </row>
    <row r="3138" spans="1:25" x14ac:dyDescent="0.2">
      <c r="A3138" s="475">
        <v>3134</v>
      </c>
      <c r="B3138" s="56">
        <v>0.71122058064523352</v>
      </c>
      <c r="C3138" s="46">
        <v>3705.6876252693537</v>
      </c>
      <c r="D3138" s="56">
        <v>0.4260379444582581</v>
      </c>
      <c r="E3138" s="56">
        <v>0.27213356307707037</v>
      </c>
      <c r="F3138" s="250">
        <v>2025.59</v>
      </c>
      <c r="G3138" s="76">
        <v>202971301426.17984</v>
      </c>
      <c r="H3138" s="46">
        <v>7841694.9481892632</v>
      </c>
      <c r="I3138" s="76">
        <v>278280027377.87903</v>
      </c>
      <c r="J3138" s="56">
        <v>0.42449368525739273</v>
      </c>
      <c r="K3138" s="76">
        <v>7312364148.7670135</v>
      </c>
      <c r="L3138" s="76">
        <v>3961330565.5045748</v>
      </c>
      <c r="M3138" s="76">
        <v>123032926846.85158</v>
      </c>
      <c r="N3138" s="76">
        <v>60586978146.150749</v>
      </c>
      <c r="O3138" s="76">
        <v>34998.150539649003</v>
      </c>
      <c r="P3138" s="46">
        <v>414279.43139159016</v>
      </c>
      <c r="Q3138" s="46">
        <v>219307.46263607667</v>
      </c>
      <c r="R3138" s="76">
        <v>720631676696.08044</v>
      </c>
      <c r="S3138" s="56">
        <v>0.60578752288001503</v>
      </c>
      <c r="T3138" s="56">
        <v>0.43460045786962515</v>
      </c>
      <c r="U3138" s="46">
        <v>16.861918084271622</v>
      </c>
      <c r="V3138" s="76">
        <v>5924410872401.6025</v>
      </c>
      <c r="W3138" s="84">
        <v>1867.4568477085575</v>
      </c>
      <c r="X3138" s="82">
        <v>4.2371223489980701E-2</v>
      </c>
      <c r="Y3138" s="476">
        <v>2.0000000000000001E-4</v>
      </c>
    </row>
    <row r="3139" spans="1:25" x14ac:dyDescent="0.2">
      <c r="A3139" s="475">
        <v>3135</v>
      </c>
      <c r="B3139" s="56">
        <v>0.59679774480361636</v>
      </c>
      <c r="C3139" s="46">
        <v>4760.2198312725786</v>
      </c>
      <c r="D3139" s="56">
        <v>0.99658575624646595</v>
      </c>
      <c r="E3139" s="56">
        <v>0.54051717951269185</v>
      </c>
      <c r="F3139" s="250">
        <v>2023.75</v>
      </c>
      <c r="G3139" s="76">
        <v>488264752827.8808</v>
      </c>
      <c r="H3139" s="46">
        <v>30311451.857828218</v>
      </c>
      <c r="I3139" s="76">
        <v>663113516199.71472</v>
      </c>
      <c r="J3139" s="56">
        <v>0.17165039309598928</v>
      </c>
      <c r="K3139" s="76">
        <v>8033920302.9605331</v>
      </c>
      <c r="L3139" s="76">
        <v>0</v>
      </c>
      <c r="M3139" s="76">
        <v>358078068868.10242</v>
      </c>
      <c r="N3139" s="76">
        <v>96508952359.317551</v>
      </c>
      <c r="O3139" s="76">
        <v>16201.453674097713</v>
      </c>
      <c r="P3139" s="46">
        <v>501479.21447337797</v>
      </c>
      <c r="Q3139" s="46">
        <v>318871.02606824302</v>
      </c>
      <c r="R3139" s="76">
        <v>1507765801776.6008</v>
      </c>
      <c r="S3139" s="56">
        <v>0.48370538418343628</v>
      </c>
      <c r="T3139" s="56">
        <v>0.3693074100142858</v>
      </c>
      <c r="U3139" s="46">
        <v>18.244138617530432</v>
      </c>
      <c r="V3139" s="76">
        <v>10982256668226.908</v>
      </c>
      <c r="W3139" s="84">
        <v>3464.8008135400319</v>
      </c>
      <c r="X3139" s="82">
        <v>4.0894689837078932E-2</v>
      </c>
      <c r="Y3139" s="476">
        <v>2.0000000000000001E-4</v>
      </c>
    </row>
    <row r="3140" spans="1:25" x14ac:dyDescent="0.2">
      <c r="A3140" s="475">
        <v>3136</v>
      </c>
      <c r="B3140" s="56">
        <v>0.37886035326173018</v>
      </c>
      <c r="C3140" s="46">
        <v>2078.7631889242775</v>
      </c>
      <c r="D3140" s="56">
        <v>0.81487895386567955</v>
      </c>
      <c r="E3140" s="56">
        <v>0.42947810481542942</v>
      </c>
      <c r="F3140" s="250">
        <v>2025.31</v>
      </c>
      <c r="G3140" s="76">
        <v>178625710585.92798</v>
      </c>
      <c r="H3140" s="46">
        <v>22429052.790758204</v>
      </c>
      <c r="I3140" s="76">
        <v>372055369535.3075</v>
      </c>
      <c r="J3140" s="56">
        <v>0.12508110411195961</v>
      </c>
      <c r="K3140" s="76">
        <v>12224236046.444736</v>
      </c>
      <c r="L3140" s="76">
        <v>0</v>
      </c>
      <c r="M3140" s="76">
        <v>97836221853.817169</v>
      </c>
      <c r="N3140" s="76">
        <v>79691662527.811646</v>
      </c>
      <c r="O3140" s="76">
        <v>30727.243524959409</v>
      </c>
      <c r="P3140" s="46">
        <v>533790.7181903692</v>
      </c>
      <c r="Q3140" s="46">
        <v>350163.6067311354</v>
      </c>
      <c r="R3140" s="76">
        <v>821736668195.46008</v>
      </c>
      <c r="S3140" s="56">
        <v>0.43903348593338581</v>
      </c>
      <c r="T3140" s="56">
        <v>0.24133702124376263</v>
      </c>
      <c r="U3140" s="46">
        <v>18.300587240498327</v>
      </c>
      <c r="V3140" s="76">
        <v>3943108187958.5845</v>
      </c>
      <c r="W3140" s="84">
        <v>1243.4846222911083</v>
      </c>
      <c r="X3140" s="82">
        <v>4.0249613247333352E-2</v>
      </c>
      <c r="Y3140" s="476">
        <v>2.0000000000000001E-4</v>
      </c>
    </row>
    <row r="3141" spans="1:25" x14ac:dyDescent="0.2">
      <c r="A3141" s="475">
        <v>3137</v>
      </c>
      <c r="B3141" s="56">
        <v>0.36426860227157543</v>
      </c>
      <c r="C3141" s="46">
        <v>7293.9976959908927</v>
      </c>
      <c r="D3141" s="56">
        <v>0.65137050274331332</v>
      </c>
      <c r="E3141" s="56">
        <v>0.54223093340813422</v>
      </c>
      <c r="F3141" s="250">
        <v>2025.52</v>
      </c>
      <c r="G3141" s="76">
        <v>107837030561.51714</v>
      </c>
      <c r="H3141" s="46">
        <v>13526406.077683367</v>
      </c>
      <c r="I3141" s="76">
        <v>350493040615.91144</v>
      </c>
      <c r="J3141" s="56">
        <v>0.34400407234470087</v>
      </c>
      <c r="K3141" s="76">
        <v>24135102144.652676</v>
      </c>
      <c r="L3141" s="76">
        <v>50970889622.367409</v>
      </c>
      <c r="M3141" s="76">
        <v>88654465393.833054</v>
      </c>
      <c r="N3141" s="76">
        <v>108455883309.56883</v>
      </c>
      <c r="O3141" s="76">
        <v>22823.234783953725</v>
      </c>
      <c r="P3141" s="46">
        <v>664478.30427909899</v>
      </c>
      <c r="Q3141" s="46">
        <v>462039.42283810367</v>
      </c>
      <c r="R3141" s="76">
        <v>723246395769.13855</v>
      </c>
      <c r="S3141" s="56">
        <v>0.47297324702355464</v>
      </c>
      <c r="T3141" s="56">
        <v>0.3134155661654151</v>
      </c>
      <c r="U3141" s="46">
        <v>15.749462947643826</v>
      </c>
      <c r="V3141" s="76">
        <v>3934208205015.6504</v>
      </c>
      <c r="W3141" s="84">
        <v>1242.0934602428676</v>
      </c>
      <c r="X3141" s="82">
        <v>4.6535417812951868E-2</v>
      </c>
      <c r="Y3141" s="476">
        <v>2.0000000000000001E-4</v>
      </c>
    </row>
    <row r="3142" spans="1:25" x14ac:dyDescent="0.2">
      <c r="A3142" s="475">
        <v>3138</v>
      </c>
      <c r="B3142" s="56">
        <v>0.48797414772078535</v>
      </c>
      <c r="C3142" s="46">
        <v>1715.9836088636575</v>
      </c>
      <c r="D3142" s="56">
        <v>0.5929644846833142</v>
      </c>
      <c r="E3142" s="56">
        <v>0.7</v>
      </c>
      <c r="F3142" s="250">
        <v>2023.75</v>
      </c>
      <c r="G3142" s="76">
        <v>305694332978.35016</v>
      </c>
      <c r="H3142" s="46">
        <v>12966987.497334145</v>
      </c>
      <c r="I3142" s="76">
        <v>418016737016.26709</v>
      </c>
      <c r="J3142" s="56">
        <v>0.43338589798222305</v>
      </c>
      <c r="K3142" s="76">
        <v>6947829132.9717913</v>
      </c>
      <c r="L3142" s="76">
        <v>0</v>
      </c>
      <c r="M3142" s="76">
        <v>345578733218.21478</v>
      </c>
      <c r="N3142" s="76">
        <v>59913108262.107048</v>
      </c>
      <c r="O3142" s="76">
        <v>28121.156863343342</v>
      </c>
      <c r="P3142" s="46">
        <v>365924.49359333504</v>
      </c>
      <c r="Q3142" s="46">
        <v>224176.46132066485</v>
      </c>
      <c r="R3142" s="76">
        <v>1105829954587.6277</v>
      </c>
      <c r="S3142" s="56">
        <v>0.62643975394414719</v>
      </c>
      <c r="T3142" s="56">
        <v>0.40774963630348682</v>
      </c>
      <c r="U3142" s="46">
        <v>17.055355122718307</v>
      </c>
      <c r="V3142" s="76">
        <v>8564041121594.9297</v>
      </c>
      <c r="W3142" s="84">
        <v>2700.271758891759</v>
      </c>
      <c r="X3142" s="82">
        <v>4.215125613122947E-2</v>
      </c>
      <c r="Y3142" s="476">
        <v>2.0000000000000001E-4</v>
      </c>
    </row>
    <row r="3143" spans="1:25" x14ac:dyDescent="0.2">
      <c r="A3143" s="475">
        <v>3139</v>
      </c>
      <c r="B3143" s="56">
        <v>0.46453092732500428</v>
      </c>
      <c r="C3143" s="46">
        <v>1500</v>
      </c>
      <c r="D3143" s="56">
        <v>0.52689572328269052</v>
      </c>
      <c r="E3143" s="56">
        <v>0.26400662746819281</v>
      </c>
      <c r="F3143" s="250">
        <v>2024.78</v>
      </c>
      <c r="G3143" s="76">
        <v>336649850955.02637</v>
      </c>
      <c r="H3143" s="46">
        <v>11226918.95990566</v>
      </c>
      <c r="I3143" s="76">
        <v>401582813583.71674</v>
      </c>
      <c r="J3143" s="56">
        <v>0.44872232429548997</v>
      </c>
      <c r="K3143" s="76">
        <v>16175041512.020782</v>
      </c>
      <c r="L3143" s="76">
        <v>0</v>
      </c>
      <c r="M3143" s="76">
        <v>216899708886.36554</v>
      </c>
      <c r="N3143" s="76">
        <v>90899465616.298386</v>
      </c>
      <c r="O3143" s="76">
        <v>32247.930309309733</v>
      </c>
      <c r="P3143" s="46">
        <v>538172.09536701557</v>
      </c>
      <c r="Q3143" s="46">
        <v>315889.56194444146</v>
      </c>
      <c r="R3143" s="76">
        <v>1051958458270.7274</v>
      </c>
      <c r="S3143" s="56">
        <v>0.6139382156573131</v>
      </c>
      <c r="T3143" s="56">
        <v>0.48227473363083473</v>
      </c>
      <c r="U3143" s="46">
        <v>16.936691210733287</v>
      </c>
      <c r="V3143" s="76">
        <v>9582588779276.4199</v>
      </c>
      <c r="W3143" s="84">
        <v>3022.7381914115294</v>
      </c>
      <c r="X3143" s="82">
        <v>4.2456105870104573E-2</v>
      </c>
      <c r="Y3143" s="476">
        <v>2.0000000000000001E-4</v>
      </c>
    </row>
    <row r="3144" spans="1:25" x14ac:dyDescent="0.2">
      <c r="A3144" s="475">
        <v>3140</v>
      </c>
      <c r="B3144" s="56">
        <v>0.61360139322585383</v>
      </c>
      <c r="C3144" s="46">
        <v>6037.7044428980826</v>
      </c>
      <c r="D3144" s="56">
        <v>1.0753976077493739</v>
      </c>
      <c r="E3144" s="56">
        <v>0.5665028589751111</v>
      </c>
      <c r="F3144" s="250">
        <v>2024.86</v>
      </c>
      <c r="G3144" s="76">
        <v>405376699056.03119</v>
      </c>
      <c r="H3144" s="46">
        <v>34124676.141281053</v>
      </c>
      <c r="I3144" s="76">
        <v>580394354241.05237</v>
      </c>
      <c r="J3144" s="56">
        <v>0.20049888851086539</v>
      </c>
      <c r="K3144" s="76">
        <v>10490570203.874069</v>
      </c>
      <c r="L3144" s="76">
        <v>0</v>
      </c>
      <c r="M3144" s="76">
        <v>323464179264.00739</v>
      </c>
      <c r="N3144" s="76">
        <v>125724407378.19356</v>
      </c>
      <c r="O3144" s="76">
        <v>29953.527701872892</v>
      </c>
      <c r="P3144" s="46">
        <v>804046.85647262586</v>
      </c>
      <c r="Q3144" s="46">
        <v>559792.94540742971</v>
      </c>
      <c r="R3144" s="76">
        <v>1594898035202.1711</v>
      </c>
      <c r="S3144" s="56">
        <v>0.53392148563463215</v>
      </c>
      <c r="T3144" s="56">
        <v>0.304241136364925</v>
      </c>
      <c r="U3144" s="46">
        <v>17.970201443673311</v>
      </c>
      <c r="V3144" s="76">
        <v>9322087063199.9199</v>
      </c>
      <c r="W3144" s="84">
        <v>2941.6994901343401</v>
      </c>
      <c r="X3144" s="82">
        <v>4.1584516598933405E-2</v>
      </c>
      <c r="Y3144" s="476">
        <v>2.0000000000000001E-4</v>
      </c>
    </row>
    <row r="3145" spans="1:25" x14ac:dyDescent="0.2">
      <c r="A3145" s="475">
        <v>3141</v>
      </c>
      <c r="B3145" s="56">
        <v>0.59152970455079323</v>
      </c>
      <c r="C3145" s="46">
        <v>2000.0460926847463</v>
      </c>
      <c r="D3145" s="56">
        <v>0.70977401405819551</v>
      </c>
      <c r="E3145" s="56">
        <v>0.1981136640446528</v>
      </c>
      <c r="F3145" s="250">
        <v>2024.65</v>
      </c>
      <c r="G3145" s="76">
        <v>427232765968.74884</v>
      </c>
      <c r="H3145" s="46">
        <v>17155038.502749614</v>
      </c>
      <c r="I3145" s="76">
        <v>433613216954.07037</v>
      </c>
      <c r="J3145" s="56">
        <v>0.2158929248454412</v>
      </c>
      <c r="K3145" s="76">
        <v>13784029779.213373</v>
      </c>
      <c r="L3145" s="76">
        <v>1019340931.5881937</v>
      </c>
      <c r="M3145" s="76">
        <v>287826702476.56677</v>
      </c>
      <c r="N3145" s="76">
        <v>126806633234.80267</v>
      </c>
      <c r="O3145" s="76">
        <v>36990.998064945583</v>
      </c>
      <c r="P3145" s="46">
        <v>602024.23014856875</v>
      </c>
      <c r="Q3145" s="46">
        <v>408799.43452515703</v>
      </c>
      <c r="R3145" s="76">
        <v>1274263367425.2671</v>
      </c>
      <c r="S3145" s="56">
        <v>0.53958256679898497</v>
      </c>
      <c r="T3145" s="56">
        <v>0.39650890416751544</v>
      </c>
      <c r="U3145" s="46">
        <v>18.031046740694364</v>
      </c>
      <c r="V3145" s="76">
        <v>9961210503650.0195</v>
      </c>
      <c r="W3145" s="84">
        <v>3140.5653417110834</v>
      </c>
      <c r="X3145" s="82">
        <v>4.0682456647992998E-2</v>
      </c>
      <c r="Y3145" s="476">
        <v>2.0000000000000001E-4</v>
      </c>
    </row>
    <row r="3146" spans="1:25" x14ac:dyDescent="0.2">
      <c r="A3146" s="475">
        <v>3142</v>
      </c>
      <c r="B3146" s="56">
        <v>0.77575254067168475</v>
      </c>
      <c r="C3146" s="46">
        <v>4958.6020811006219</v>
      </c>
      <c r="D3146" s="56">
        <v>0.24917868217719474</v>
      </c>
      <c r="E3146" s="56">
        <v>0.40344803329269108</v>
      </c>
      <c r="F3146" s="250">
        <v>2024.29</v>
      </c>
      <c r="G3146" s="76">
        <v>172987549797.49664</v>
      </c>
      <c r="H3146" s="46">
        <v>3953497.0903177736</v>
      </c>
      <c r="I3146" s="76">
        <v>185611297488.33762</v>
      </c>
      <c r="J3146" s="56">
        <v>0.52268467630743609</v>
      </c>
      <c r="K3146" s="76">
        <v>6482380802.4728699</v>
      </c>
      <c r="L3146" s="76">
        <v>0</v>
      </c>
      <c r="M3146" s="76">
        <v>133978433321.0544</v>
      </c>
      <c r="N3146" s="76">
        <v>64409481904.375008</v>
      </c>
      <c r="O3146" s="76">
        <v>27560.248042094532</v>
      </c>
      <c r="P3146" s="46">
        <v>435553.74606875714</v>
      </c>
      <c r="Q3146" s="46">
        <v>239119.4243348607</v>
      </c>
      <c r="R3146" s="76">
        <v>556067486440.10168</v>
      </c>
      <c r="S3146" s="56">
        <v>0.63332096726530407</v>
      </c>
      <c r="T3146" s="56">
        <v>0.46158554075555941</v>
      </c>
      <c r="U3146" s="46">
        <v>17.009820839233427</v>
      </c>
      <c r="V3146" s="76">
        <v>4910538483659.1221</v>
      </c>
      <c r="W3146" s="84">
        <v>1549.553014082504</v>
      </c>
      <c r="X3146" s="82">
        <v>4.1980461478139698E-2</v>
      </c>
      <c r="Y3146" s="476">
        <v>2.0000000000000001E-4</v>
      </c>
    </row>
    <row r="3147" spans="1:25" x14ac:dyDescent="0.2">
      <c r="A3147" s="475">
        <v>3143</v>
      </c>
      <c r="B3147" s="56">
        <v>0.55924262499875577</v>
      </c>
      <c r="C3147" s="46">
        <v>4949.5449319657109</v>
      </c>
      <c r="D3147" s="56">
        <v>0.8989186364500138</v>
      </c>
      <c r="E3147" s="56">
        <v>0.31319751167424104</v>
      </c>
      <c r="F3147" s="250">
        <v>2026.62</v>
      </c>
      <c r="G3147" s="76">
        <v>113616441922.30457</v>
      </c>
      <c r="H3147" s="46">
        <v>24394357.327605546</v>
      </c>
      <c r="I3147" s="76">
        <v>726720281578.7157</v>
      </c>
      <c r="J3147" s="56">
        <v>0.39258501577430183</v>
      </c>
      <c r="K3147" s="76">
        <v>44382315214.18412</v>
      </c>
      <c r="L3147" s="76">
        <v>66537601173.630333</v>
      </c>
      <c r="M3147" s="76">
        <v>30198425692.620945</v>
      </c>
      <c r="N3147" s="76">
        <v>36918584361.228439</v>
      </c>
      <c r="O3147" s="76">
        <v>33692.42922040831</v>
      </c>
      <c r="P3147" s="46">
        <v>246470.57849152037</v>
      </c>
      <c r="Q3147" s="46">
        <v>126877.2483908172</v>
      </c>
      <c r="R3147" s="76">
        <v>1083911736081.3231</v>
      </c>
      <c r="S3147" s="56">
        <v>0.49035923840356077</v>
      </c>
      <c r="T3147" s="56">
        <v>0.3325241451408622</v>
      </c>
      <c r="U3147" s="46">
        <v>14.748197627176802</v>
      </c>
      <c r="V3147" s="76">
        <v>5845653005421.6924</v>
      </c>
      <c r="W3147" s="84">
        <v>1843.8096415417576</v>
      </c>
      <c r="X3147" s="82">
        <v>4.9633469895735839E-2</v>
      </c>
      <c r="Y3147" s="476">
        <v>2.0000000000000001E-4</v>
      </c>
    </row>
    <row r="3148" spans="1:25" x14ac:dyDescent="0.2">
      <c r="A3148" s="475">
        <v>3144</v>
      </c>
      <c r="B3148" s="56">
        <v>0.58770575614561515</v>
      </c>
      <c r="C3148" s="46">
        <v>1500</v>
      </c>
      <c r="D3148" s="56">
        <v>1.0436906721067789</v>
      </c>
      <c r="E3148" s="56">
        <v>0.28596684929542737</v>
      </c>
      <c r="F3148" s="250">
        <v>2024.82</v>
      </c>
      <c r="G3148" s="76">
        <v>584118518026.06519</v>
      </c>
      <c r="H3148" s="46">
        <v>35169839.703519545</v>
      </c>
      <c r="I3148" s="76">
        <v>705833135366.86267</v>
      </c>
      <c r="J3148" s="56">
        <v>0.30578578474792306</v>
      </c>
      <c r="K3148" s="76">
        <v>30830859620.586464</v>
      </c>
      <c r="L3148" s="76">
        <v>0</v>
      </c>
      <c r="M3148" s="76">
        <v>416075949765.83691</v>
      </c>
      <c r="N3148" s="76">
        <v>63633022211.952431</v>
      </c>
      <c r="O3148" s="76">
        <v>37009.448266480678</v>
      </c>
      <c r="P3148" s="46">
        <v>433080.05423630273</v>
      </c>
      <c r="Q3148" s="46">
        <v>264126.30212611379</v>
      </c>
      <c r="R3148" s="76">
        <v>1885646455190.3103</v>
      </c>
      <c r="S3148" s="56">
        <v>0.59235174208181196</v>
      </c>
      <c r="T3148" s="56">
        <v>0.39396281694442259</v>
      </c>
      <c r="U3148" s="46">
        <v>17.647196348007256</v>
      </c>
      <c r="V3148" s="76">
        <v>14129411119676.812</v>
      </c>
      <c r="W3148" s="84">
        <v>4451.0449504470016</v>
      </c>
      <c r="X3148" s="82">
        <v>4.2021117379734525E-2</v>
      </c>
      <c r="Y3148" s="476">
        <v>2.0000000000000001E-4</v>
      </c>
    </row>
    <row r="3149" spans="1:25" x14ac:dyDescent="0.2">
      <c r="A3149" s="475">
        <v>3145</v>
      </c>
      <c r="B3149" s="56">
        <v>0.74015477888278691</v>
      </c>
      <c r="C3149" s="46">
        <v>4041.044732712423</v>
      </c>
      <c r="D3149" s="56">
        <v>0.48544016629704756</v>
      </c>
      <c r="E3149" s="56">
        <v>0.49053208640487245</v>
      </c>
      <c r="F3149" s="250">
        <v>2024.61</v>
      </c>
      <c r="G3149" s="76">
        <v>241506277740.69479</v>
      </c>
      <c r="H3149" s="46">
        <v>9281831.131344445</v>
      </c>
      <c r="I3149" s="76">
        <v>353973868822.75067</v>
      </c>
      <c r="J3149" s="56">
        <v>0.5251499675604081</v>
      </c>
      <c r="K3149" s="76">
        <v>12405691838.874729</v>
      </c>
      <c r="L3149" s="76">
        <v>0</v>
      </c>
      <c r="M3149" s="76">
        <v>233415638160.90189</v>
      </c>
      <c r="N3149" s="76">
        <v>32421601874.147732</v>
      </c>
      <c r="O3149" s="76">
        <v>34981.624783332372</v>
      </c>
      <c r="P3149" s="46">
        <v>245447.00099379782</v>
      </c>
      <c r="Q3149" s="46">
        <v>134603.20906129596</v>
      </c>
      <c r="R3149" s="76">
        <v>950412440515.62988</v>
      </c>
      <c r="S3149" s="56">
        <v>0.67158418702845979</v>
      </c>
      <c r="T3149" s="56">
        <v>0.42435318161183599</v>
      </c>
      <c r="U3149" s="46">
        <v>16.563560735561857</v>
      </c>
      <c r="V3149" s="76">
        <v>7443275779149.0039</v>
      </c>
      <c r="W3149" s="84">
        <v>2349.2995838115976</v>
      </c>
      <c r="X3149" s="82">
        <v>4.3376434938036966E-2</v>
      </c>
      <c r="Y3149" s="476">
        <v>2.0000000000000001E-4</v>
      </c>
    </row>
    <row r="3150" spans="1:25" x14ac:dyDescent="0.2">
      <c r="A3150" s="475">
        <v>3146</v>
      </c>
      <c r="B3150" s="56">
        <v>0.64023608924015374</v>
      </c>
      <c r="C3150" s="46">
        <v>6415.5698810286849</v>
      </c>
      <c r="D3150" s="56">
        <v>0.57438405530675074</v>
      </c>
      <c r="E3150" s="56">
        <v>0.13977497549949436</v>
      </c>
      <c r="F3150" s="250">
        <v>2025.58</v>
      </c>
      <c r="G3150" s="76">
        <v>105268995130.58748</v>
      </c>
      <c r="H3150" s="46">
        <v>11245964.452277873</v>
      </c>
      <c r="I3150" s="76">
        <v>346712890494.24847</v>
      </c>
      <c r="J3150" s="56">
        <v>0.37263707508205934</v>
      </c>
      <c r="K3150" s="76">
        <v>14733037185.481213</v>
      </c>
      <c r="L3150" s="76">
        <v>10146075192.280407</v>
      </c>
      <c r="M3150" s="76">
        <v>84113962157.052811</v>
      </c>
      <c r="N3150" s="76">
        <v>29804297332.145611</v>
      </c>
      <c r="O3150" s="76">
        <v>26297.480864219262</v>
      </c>
      <c r="P3150" s="46">
        <v>214564.20168748521</v>
      </c>
      <c r="Q3150" s="46">
        <v>109921.3723405371</v>
      </c>
      <c r="R3150" s="76">
        <v>594187601237.2146</v>
      </c>
      <c r="S3150" s="56">
        <v>0.50759961158120681</v>
      </c>
      <c r="T3150" s="56">
        <v>0.35917250496641745</v>
      </c>
      <c r="U3150" s="46">
        <v>15.908620382517386</v>
      </c>
      <c r="V3150" s="76">
        <v>3788607089625.4277</v>
      </c>
      <c r="W3150" s="84">
        <v>1194.6429576527742</v>
      </c>
      <c r="X3150" s="82">
        <v>4.5418639275239335E-2</v>
      </c>
      <c r="Y3150" s="476">
        <v>2.0000000000000001E-4</v>
      </c>
    </row>
    <row r="3151" spans="1:25" x14ac:dyDescent="0.2">
      <c r="A3151" s="475">
        <v>3147</v>
      </c>
      <c r="B3151" s="56">
        <v>0.530645423339135</v>
      </c>
      <c r="C3151" s="46">
        <v>7200.8933541718206</v>
      </c>
      <c r="D3151" s="56">
        <v>1.2115227287589216</v>
      </c>
      <c r="E3151" s="56">
        <v>0.28616929043905026</v>
      </c>
      <c r="F3151" s="250">
        <v>2025.84</v>
      </c>
      <c r="G3151" s="76">
        <v>162897422872.70724</v>
      </c>
      <c r="H3151" s="46">
        <v>41066523.082344279</v>
      </c>
      <c r="I3151" s="76">
        <v>609122362476.54077</v>
      </c>
      <c r="J3151" s="56">
        <v>7.4181651147583794E-2</v>
      </c>
      <c r="K3151" s="76">
        <v>18379188516.513725</v>
      </c>
      <c r="L3151" s="76">
        <v>10690270546.381542</v>
      </c>
      <c r="M3151" s="76">
        <v>163838525452.80942</v>
      </c>
      <c r="N3151" s="76">
        <v>15733092008.019415</v>
      </c>
      <c r="O3151" s="76">
        <v>27550.988591249647</v>
      </c>
      <c r="P3151" s="46">
        <v>199493.4709515103</v>
      </c>
      <c r="Q3151" s="46">
        <v>66449.334304774005</v>
      </c>
      <c r="R3151" s="76">
        <v>1182305006887.4104</v>
      </c>
      <c r="S3151" s="56">
        <v>0.41245356405856964</v>
      </c>
      <c r="T3151" s="56">
        <v>0.13159073904815882</v>
      </c>
      <c r="U3151" s="46">
        <v>22.781308734468656</v>
      </c>
      <c r="V3151" s="76">
        <v>3597775291742.6304</v>
      </c>
      <c r="W3151" s="84">
        <v>1135.5058030070695</v>
      </c>
      <c r="X3151" s="82">
        <v>3.3896730865418931E-2</v>
      </c>
      <c r="Y3151" s="476">
        <v>2.0000000000000001E-4</v>
      </c>
    </row>
    <row r="3152" spans="1:25" x14ac:dyDescent="0.2">
      <c r="A3152" s="475">
        <v>3148</v>
      </c>
      <c r="B3152" s="56">
        <v>0.48134922633352678</v>
      </c>
      <c r="C3152" s="46">
        <v>2878.8628124393699</v>
      </c>
      <c r="D3152" s="56">
        <v>0.36497009911397266</v>
      </c>
      <c r="E3152" s="56">
        <v>0.37533581688078216</v>
      </c>
      <c r="F3152" s="250">
        <v>2023.75</v>
      </c>
      <c r="G3152" s="76">
        <v>205890865063.07794</v>
      </c>
      <c r="H3152" s="46">
        <v>6311980.90937455</v>
      </c>
      <c r="I3152" s="76">
        <v>226813826175.58276</v>
      </c>
      <c r="J3152" s="56">
        <v>0.46937507786993737</v>
      </c>
      <c r="K3152" s="76">
        <v>9078461044.5199547</v>
      </c>
      <c r="L3152" s="76">
        <v>0</v>
      </c>
      <c r="M3152" s="76">
        <v>165656969503.86728</v>
      </c>
      <c r="N3152" s="76">
        <v>37097217783.016449</v>
      </c>
      <c r="O3152" s="76">
        <v>43811.595577283369</v>
      </c>
      <c r="P3152" s="46">
        <v>317668.30077382759</v>
      </c>
      <c r="Q3152" s="46">
        <v>156789.35067609459</v>
      </c>
      <c r="R3152" s="76">
        <v>589054708147.91565</v>
      </c>
      <c r="S3152" s="56">
        <v>0.63670774086958171</v>
      </c>
      <c r="T3152" s="56">
        <v>0.51981047318997853</v>
      </c>
      <c r="U3152" s="46">
        <v>16.978655309890236</v>
      </c>
      <c r="V3152" s="76">
        <v>5953271827293.4658</v>
      </c>
      <c r="W3152" s="84">
        <v>1878.4470293742647</v>
      </c>
      <c r="X3152" s="82">
        <v>4.1262945160186387E-2</v>
      </c>
      <c r="Y3152" s="476">
        <v>2.0000000000000001E-4</v>
      </c>
    </row>
    <row r="3153" spans="1:25" x14ac:dyDescent="0.2">
      <c r="A3153" s="475">
        <v>3149</v>
      </c>
      <c r="B3153" s="56">
        <v>0.54366488105094191</v>
      </c>
      <c r="C3153" s="46">
        <v>7059.6610969793592</v>
      </c>
      <c r="D3153" s="56">
        <v>0.39536720583651824</v>
      </c>
      <c r="E3153" s="56">
        <v>0.6555284780322812</v>
      </c>
      <c r="F3153" s="250">
        <v>2025.19</v>
      </c>
      <c r="G3153" s="76">
        <v>271325972625.36945</v>
      </c>
      <c r="H3153" s="46">
        <v>6996827.9706144854</v>
      </c>
      <c r="I3153" s="76">
        <v>281718032050.90961</v>
      </c>
      <c r="J3153" s="56">
        <v>0.49336595016298557</v>
      </c>
      <c r="K3153" s="76">
        <v>15239107207.92309</v>
      </c>
      <c r="L3153" s="76">
        <v>34010241030.128975</v>
      </c>
      <c r="M3153" s="76">
        <v>138299175913.33731</v>
      </c>
      <c r="N3153" s="76">
        <v>60268186332.731697</v>
      </c>
      <c r="O3153" s="76">
        <v>30855.229306871734</v>
      </c>
      <c r="P3153" s="46">
        <v>379781.68120554957</v>
      </c>
      <c r="Q3153" s="46">
        <v>228271.85511775</v>
      </c>
      <c r="R3153" s="76">
        <v>839263168163.91479</v>
      </c>
      <c r="S3153" s="56">
        <v>0.64271614023742607</v>
      </c>
      <c r="T3153" s="56">
        <v>0.47491989959399322</v>
      </c>
      <c r="U3153" s="46">
        <v>17.044416433309426</v>
      </c>
      <c r="V3153" s="76">
        <v>7522438927281.8311</v>
      </c>
      <c r="W3153" s="84">
        <v>2375.5106353670822</v>
      </c>
      <c r="X3153" s="82">
        <v>4.2539754063557061E-2</v>
      </c>
      <c r="Y3153" s="476">
        <v>2.0000000000000001E-4</v>
      </c>
    </row>
    <row r="3154" spans="1:25" x14ac:dyDescent="0.2">
      <c r="A3154" s="475">
        <v>3150</v>
      </c>
      <c r="B3154" s="56">
        <v>0.46302897292051021</v>
      </c>
      <c r="C3154" s="46">
        <v>7175.9618822007469</v>
      </c>
      <c r="D3154" s="56">
        <v>0.55086588828167593</v>
      </c>
      <c r="E3154" s="56">
        <v>0.39950560668558593</v>
      </c>
      <c r="F3154" s="250">
        <v>2024.18</v>
      </c>
      <c r="G3154" s="76">
        <v>103989899890.16832</v>
      </c>
      <c r="H3154" s="46">
        <v>10699179.928132631</v>
      </c>
      <c r="I3154" s="76">
        <v>345631918964.84003</v>
      </c>
      <c r="J3154" s="56">
        <v>0.39688394048331255</v>
      </c>
      <c r="K3154" s="76">
        <v>20211957605.08511</v>
      </c>
      <c r="L3154" s="76">
        <v>15733067094.191776</v>
      </c>
      <c r="M3154" s="76">
        <v>99331468341.259735</v>
      </c>
      <c r="N3154" s="76">
        <v>86606922139.125732</v>
      </c>
      <c r="O3154" s="76">
        <v>28941.787703724454</v>
      </c>
      <c r="P3154" s="46">
        <v>486905.1789245971</v>
      </c>
      <c r="Q3154" s="46">
        <v>321354.73414148879</v>
      </c>
      <c r="R3154" s="76">
        <v>668759934990.74243</v>
      </c>
      <c r="S3154" s="56">
        <v>0.50777795778036916</v>
      </c>
      <c r="T3154" s="56">
        <v>0.37515046775746264</v>
      </c>
      <c r="U3154" s="46">
        <v>15.373532594987321</v>
      </c>
      <c r="V3154" s="76">
        <v>4328837947124.1968</v>
      </c>
      <c r="W3154" s="84">
        <v>1365.1119400036462</v>
      </c>
      <c r="X3154" s="82">
        <v>4.6707562737199636E-2</v>
      </c>
      <c r="Y3154" s="476">
        <v>2.0000000000000001E-4</v>
      </c>
    </row>
    <row r="3155" spans="1:25" x14ac:dyDescent="0.2">
      <c r="A3155" s="475">
        <v>3151</v>
      </c>
      <c r="B3155" s="56">
        <v>0.63743890585354424</v>
      </c>
      <c r="C3155" s="46">
        <v>3470.5838791894744</v>
      </c>
      <c r="D3155" s="56">
        <v>0.69303276839663153</v>
      </c>
      <c r="E3155" s="56">
        <v>0.42670946121422426</v>
      </c>
      <c r="F3155" s="250">
        <v>2024.05</v>
      </c>
      <c r="G3155" s="76">
        <v>186970708904.26944</v>
      </c>
      <c r="H3155" s="46">
        <v>15895437.433904029</v>
      </c>
      <c r="I3155" s="76">
        <v>514889511604.04706</v>
      </c>
      <c r="J3155" s="56">
        <v>0.52095678865054251</v>
      </c>
      <c r="K3155" s="76">
        <v>8873343827.3917961</v>
      </c>
      <c r="L3155" s="76">
        <v>0</v>
      </c>
      <c r="M3155" s="76">
        <v>240551268150.90689</v>
      </c>
      <c r="N3155" s="76">
        <v>76264128119.821991</v>
      </c>
      <c r="O3155" s="76">
        <v>41649.588235923307</v>
      </c>
      <c r="P3155" s="46">
        <v>518162.95525894378</v>
      </c>
      <c r="Q3155" s="46">
        <v>341671.69114465447</v>
      </c>
      <c r="R3155" s="76">
        <v>1194857788888.7876</v>
      </c>
      <c r="S3155" s="56">
        <v>0.63914337113789987</v>
      </c>
      <c r="T3155" s="56">
        <v>0.33653591581621817</v>
      </c>
      <c r="U3155" s="46">
        <v>15.763902214151667</v>
      </c>
      <c r="V3155" s="76">
        <v>7063616364045.709</v>
      </c>
      <c r="W3155" s="84">
        <v>2229.9244897453314</v>
      </c>
      <c r="X3155" s="82">
        <v>4.5614314814212187E-2</v>
      </c>
      <c r="Y3155" s="476">
        <v>2.0000000000000001E-4</v>
      </c>
    </row>
    <row r="3156" spans="1:25" x14ac:dyDescent="0.2">
      <c r="A3156" s="475">
        <v>3152</v>
      </c>
      <c r="B3156" s="56">
        <v>0.43606506271802786</v>
      </c>
      <c r="C3156" s="46">
        <v>4956.8779630173558</v>
      </c>
      <c r="D3156" s="56">
        <v>0.86354075820303533</v>
      </c>
      <c r="E3156" s="56">
        <v>0.66979964446544993</v>
      </c>
      <c r="F3156" s="250">
        <v>2024.58</v>
      </c>
      <c r="G3156" s="76">
        <v>224264176889.19144</v>
      </c>
      <c r="H3156" s="46">
        <v>23590544.108740393</v>
      </c>
      <c r="I3156" s="76">
        <v>552931069934.10132</v>
      </c>
      <c r="J3156" s="56">
        <v>0.34038263997779139</v>
      </c>
      <c r="K3156" s="76">
        <v>13658655591.803307</v>
      </c>
      <c r="L3156" s="76">
        <v>0</v>
      </c>
      <c r="M3156" s="76">
        <v>255745030659.68976</v>
      </c>
      <c r="N3156" s="76">
        <v>49264206021.684349</v>
      </c>
      <c r="O3156" s="76">
        <v>37876.32187514683</v>
      </c>
      <c r="P3156" s="46">
        <v>348037.70073075237</v>
      </c>
      <c r="Q3156" s="46">
        <v>203366.43236564656</v>
      </c>
      <c r="R3156" s="76">
        <v>1242605320264.6682</v>
      </c>
      <c r="S3156" s="56">
        <v>0.56713060652795644</v>
      </c>
      <c r="T3156" s="56">
        <v>0.2994280370105013</v>
      </c>
      <c r="U3156" s="46">
        <v>16.575468920713234</v>
      </c>
      <c r="V3156" s="76">
        <v>6802617389796.9072</v>
      </c>
      <c r="W3156" s="84">
        <v>2146.2733062957846</v>
      </c>
      <c r="X3156" s="82">
        <v>4.3471536114700469E-2</v>
      </c>
      <c r="Y3156" s="476">
        <v>2.0000000000000001E-4</v>
      </c>
    </row>
    <row r="3157" spans="1:25" x14ac:dyDescent="0.2">
      <c r="A3157" s="475">
        <v>3153</v>
      </c>
      <c r="B3157" s="56">
        <v>0.40157672896730595</v>
      </c>
      <c r="C3157" s="46">
        <v>6990.7939656299786</v>
      </c>
      <c r="D3157" s="56">
        <v>0.61209882189377152</v>
      </c>
      <c r="E3157" s="56">
        <v>0.21565216035551216</v>
      </c>
      <c r="F3157" s="250">
        <v>2023.75</v>
      </c>
      <c r="G3157" s="76">
        <v>353262132764.67108</v>
      </c>
      <c r="H3157" s="46">
        <v>12491820.336508254</v>
      </c>
      <c r="I3157" s="76">
        <v>384509651307.60712</v>
      </c>
      <c r="J3157" s="56">
        <v>0.40157672896730601</v>
      </c>
      <c r="K3157" s="76">
        <v>9872912139.465826</v>
      </c>
      <c r="L3157" s="76">
        <v>0</v>
      </c>
      <c r="M3157" s="76">
        <v>254851663147.271</v>
      </c>
      <c r="N3157" s="76">
        <v>29760485916.488659</v>
      </c>
      <c r="O3157" s="76">
        <v>28548.372507092434</v>
      </c>
      <c r="P3157" s="46">
        <v>239672.89132865283</v>
      </c>
      <c r="Q3157" s="46">
        <v>127594.89831796516</v>
      </c>
      <c r="R3157" s="76">
        <v>945520405632.77808</v>
      </c>
      <c r="S3157" s="56">
        <v>0.61680100116125403</v>
      </c>
      <c r="T3157" s="56">
        <v>0.49669599873948261</v>
      </c>
      <c r="U3157" s="46">
        <v>17.484057639635996</v>
      </c>
      <c r="V3157" s="76">
        <v>9034039544280.5312</v>
      </c>
      <c r="W3157" s="84">
        <v>2849.915077582516</v>
      </c>
      <c r="X3157" s="82">
        <v>4.1827855479073119E-2</v>
      </c>
      <c r="Y3157" s="476">
        <v>2.0000000000000001E-4</v>
      </c>
    </row>
    <row r="3158" spans="1:25" x14ac:dyDescent="0.2">
      <c r="A3158" s="475">
        <v>3154</v>
      </c>
      <c r="B3158" s="56">
        <v>0.37168670935720033</v>
      </c>
      <c r="C3158" s="46">
        <v>6921.1546890234949</v>
      </c>
      <c r="D3158" s="56">
        <v>1.1940477562318472</v>
      </c>
      <c r="E3158" s="56">
        <v>0.49632965746728513</v>
      </c>
      <c r="F3158" s="250">
        <v>2025.85</v>
      </c>
      <c r="G3158" s="76">
        <v>259919956931.71384</v>
      </c>
      <c r="H3158" s="46">
        <v>27580873.142047171</v>
      </c>
      <c r="I3158" s="76">
        <v>631895469389.55188</v>
      </c>
      <c r="J3158" s="56">
        <v>0.37168670935720027</v>
      </c>
      <c r="K3158" s="76">
        <v>6647732902.3306885</v>
      </c>
      <c r="L3158" s="76">
        <v>0</v>
      </c>
      <c r="M3158" s="76">
        <v>129596359825.72321</v>
      </c>
      <c r="N3158" s="76">
        <v>2810358228.2908249</v>
      </c>
      <c r="O3158" s="76">
        <v>26413.324081290408</v>
      </c>
      <c r="P3158" s="46">
        <v>79152.065494049311</v>
      </c>
      <c r="Q3158" s="46">
        <v>14351.266373512328</v>
      </c>
      <c r="R3158" s="76">
        <v>1121657448277.1375</v>
      </c>
      <c r="S3158" s="56">
        <v>0.5548978394844325</v>
      </c>
      <c r="T3158" s="56">
        <v>0.40263939820832079</v>
      </c>
      <c r="U3158" s="46">
        <v>16.436022471522705</v>
      </c>
      <c r="V3158" s="76">
        <v>8037785566478.7676</v>
      </c>
      <c r="W3158" s="84">
        <v>2536.9832031993005</v>
      </c>
      <c r="X3158" s="82">
        <v>4.5233368398534458E-2</v>
      </c>
      <c r="Y3158" s="476">
        <v>2.0000000000000001E-4</v>
      </c>
    </row>
    <row r="3159" spans="1:25" x14ac:dyDescent="0.2">
      <c r="A3159" s="475">
        <v>3155</v>
      </c>
      <c r="B3159" s="56">
        <v>0.52759255688487483</v>
      </c>
      <c r="C3159" s="46">
        <v>4004.3656805398132</v>
      </c>
      <c r="D3159" s="56">
        <v>0.75082317525969933</v>
      </c>
      <c r="E3159" s="56">
        <v>0.54736885919284461</v>
      </c>
      <c r="F3159" s="250">
        <v>2024.56</v>
      </c>
      <c r="G3159" s="76">
        <v>186964542968.06488</v>
      </c>
      <c r="H3159" s="46">
        <v>17485852.495001629</v>
      </c>
      <c r="I3159" s="76">
        <v>403695303516.49835</v>
      </c>
      <c r="J3159" s="56">
        <v>0.25335601930517981</v>
      </c>
      <c r="K3159" s="76">
        <v>10671529418.813904</v>
      </c>
      <c r="L3159" s="76">
        <v>0</v>
      </c>
      <c r="M3159" s="76">
        <v>129924588125.06218</v>
      </c>
      <c r="N3159" s="76">
        <v>60829556931.84584</v>
      </c>
      <c r="O3159" s="76">
        <v>25467.77889859712</v>
      </c>
      <c r="P3159" s="46">
        <v>385317.1221042602</v>
      </c>
      <c r="Q3159" s="46">
        <v>234944.09881707016</v>
      </c>
      <c r="R3159" s="76">
        <v>801475986615.82507</v>
      </c>
      <c r="S3159" s="56">
        <v>0.47373203240971584</v>
      </c>
      <c r="T3159" s="56">
        <v>0.33526268869256265</v>
      </c>
      <c r="U3159" s="46">
        <v>17.126846747094437</v>
      </c>
      <c r="V3159" s="76">
        <v>5040515433976.2764</v>
      </c>
      <c r="W3159" s="84">
        <v>1588.6839693009888</v>
      </c>
      <c r="X3159" s="82">
        <v>4.3085086278550247E-2</v>
      </c>
      <c r="Y3159" s="476">
        <v>2.0000000000000001E-4</v>
      </c>
    </row>
    <row r="3160" spans="1:25" x14ac:dyDescent="0.2">
      <c r="A3160" s="475">
        <v>3156</v>
      </c>
      <c r="B3160" s="56">
        <v>0.33565984736568089</v>
      </c>
      <c r="C3160" s="46">
        <v>7218.8476032384024</v>
      </c>
      <c r="D3160" s="56">
        <v>0.69273554821224925</v>
      </c>
      <c r="E3160" s="56">
        <v>0.60243697425667553</v>
      </c>
      <c r="F3160" s="250">
        <v>2024.63</v>
      </c>
      <c r="G3160" s="76">
        <v>277726372568.46368</v>
      </c>
      <c r="H3160" s="46">
        <v>15289209.464262817</v>
      </c>
      <c r="I3160" s="76">
        <v>355131532300.34314</v>
      </c>
      <c r="J3160" s="56">
        <v>0.18505858780783901</v>
      </c>
      <c r="K3160" s="76">
        <v>10600140058.53998</v>
      </c>
      <c r="L3160" s="76">
        <v>6427925074.0694036</v>
      </c>
      <c r="M3160" s="76">
        <v>205027085757.59616</v>
      </c>
      <c r="N3160" s="76">
        <v>27526949637.323566</v>
      </c>
      <c r="O3160" s="76">
        <v>25469.882330177825</v>
      </c>
      <c r="P3160" s="46">
        <v>201864.63473265228</v>
      </c>
      <c r="Q3160" s="46">
        <v>98547.103760459722</v>
      </c>
      <c r="R3160" s="76">
        <v>886561932686.73511</v>
      </c>
      <c r="S3160" s="56">
        <v>0.53044406488396445</v>
      </c>
      <c r="T3160" s="56">
        <v>0.36840204486728262</v>
      </c>
      <c r="U3160" s="46">
        <v>18.060124454628458</v>
      </c>
      <c r="V3160" s="76">
        <v>6431089067035.5908</v>
      </c>
      <c r="W3160" s="84">
        <v>2029.2816502182613</v>
      </c>
      <c r="X3160" s="82">
        <v>4.088119228968249E-2</v>
      </c>
      <c r="Y3160" s="476">
        <v>2.0000000000000001E-4</v>
      </c>
    </row>
    <row r="3161" spans="1:25" x14ac:dyDescent="0.2">
      <c r="A3161" s="475">
        <v>3157</v>
      </c>
      <c r="B3161" s="56">
        <v>0.42415096131142238</v>
      </c>
      <c r="C3161" s="46">
        <v>5816.856936784041</v>
      </c>
      <c r="D3161" s="56">
        <v>0.41580880684058302</v>
      </c>
      <c r="E3161" s="56">
        <v>0.56566261748778102</v>
      </c>
      <c r="F3161" s="250">
        <v>2023.75</v>
      </c>
      <c r="G3161" s="76">
        <v>312697350286.46106</v>
      </c>
      <c r="H3161" s="46">
        <v>7608550.1691839704</v>
      </c>
      <c r="I3161" s="76">
        <v>261705272257.93994</v>
      </c>
      <c r="J3161" s="56">
        <v>0.39410613913464787</v>
      </c>
      <c r="K3161" s="76">
        <v>8528831210.1368227</v>
      </c>
      <c r="L3161" s="76">
        <v>0</v>
      </c>
      <c r="M3161" s="76">
        <v>599000980755.77795</v>
      </c>
      <c r="N3161" s="76">
        <v>27578824112.925426</v>
      </c>
      <c r="O3161" s="76">
        <v>34799.551354791969</v>
      </c>
      <c r="P3161" s="46">
        <v>194143.33948661108</v>
      </c>
      <c r="Q3161" s="46">
        <v>98121.109509348069</v>
      </c>
      <c r="R3161" s="76">
        <v>1266899628554.6958</v>
      </c>
      <c r="S3161" s="56">
        <v>0.70128715028063793</v>
      </c>
      <c r="T3161" s="56">
        <v>0.30984862402790514</v>
      </c>
      <c r="U3161" s="46">
        <v>17.756116769400293</v>
      </c>
      <c r="V3161" s="76">
        <v>7764193055579.2725</v>
      </c>
      <c r="W3161" s="84">
        <v>2448.1635207761842</v>
      </c>
      <c r="X3161" s="82">
        <v>4.0621912867894801E-2</v>
      </c>
      <c r="Y3161" s="476">
        <v>2.0000000000000001E-4</v>
      </c>
    </row>
    <row r="3162" spans="1:25" x14ac:dyDescent="0.2">
      <c r="A3162" s="475">
        <v>3158</v>
      </c>
      <c r="B3162" s="56">
        <v>0.5710117945277986</v>
      </c>
      <c r="C3162" s="46">
        <v>2867.523408633203</v>
      </c>
      <c r="D3162" s="56">
        <v>0.54229241726683197</v>
      </c>
      <c r="E3162" s="56">
        <v>0.54813339737580569</v>
      </c>
      <c r="F3162" s="250">
        <v>2024.08</v>
      </c>
      <c r="G3162" s="76">
        <v>107740176959.936</v>
      </c>
      <c r="H3162" s="46">
        <v>11205411.150468878</v>
      </c>
      <c r="I3162" s="76">
        <v>285236789973.34851</v>
      </c>
      <c r="J3162" s="56">
        <v>0.29560822085607874</v>
      </c>
      <c r="K3162" s="76">
        <v>7685036533.7447758</v>
      </c>
      <c r="L3162" s="76">
        <v>3461940123.0156999</v>
      </c>
      <c r="M3162" s="76">
        <v>99376230690.105621</v>
      </c>
      <c r="N3162" s="76">
        <v>64834240029.926147</v>
      </c>
      <c r="O3162" s="76">
        <v>19553.387044255353</v>
      </c>
      <c r="P3162" s="46">
        <v>407796.87982187094</v>
      </c>
      <c r="Q3162" s="46">
        <v>258530.32651120028</v>
      </c>
      <c r="R3162" s="76">
        <v>575166215813.04272</v>
      </c>
      <c r="S3162" s="56">
        <v>0.48057272223111908</v>
      </c>
      <c r="T3162" s="56">
        <v>0.33090392780634104</v>
      </c>
      <c r="U3162" s="46">
        <v>16.324873341061753</v>
      </c>
      <c r="V3162" s="76">
        <v>3504224071026.8716</v>
      </c>
      <c r="W3162" s="84">
        <v>1105.7554498123318</v>
      </c>
      <c r="X3162" s="82">
        <v>4.377341167234873E-2</v>
      </c>
      <c r="Y3162" s="476">
        <v>2.0000000000000001E-4</v>
      </c>
    </row>
    <row r="3163" spans="1:25" x14ac:dyDescent="0.2">
      <c r="A3163" s="475">
        <v>3159</v>
      </c>
      <c r="B3163" s="56">
        <v>0.64991180183181407</v>
      </c>
      <c r="C3163" s="46">
        <v>2436.349153775589</v>
      </c>
      <c r="D3163" s="56">
        <v>1.0309931596489321</v>
      </c>
      <c r="E3163" s="56">
        <v>0.2986808676838843</v>
      </c>
      <c r="F3163" s="250">
        <v>2024.74</v>
      </c>
      <c r="G3163" s="76">
        <v>409453885076.93445</v>
      </c>
      <c r="H3163" s="46">
        <v>33277294.226284351</v>
      </c>
      <c r="I3163" s="76">
        <v>736291564929.35876</v>
      </c>
      <c r="J3163" s="56">
        <v>0.27548888568535301</v>
      </c>
      <c r="K3163" s="76">
        <v>24514555986.636368</v>
      </c>
      <c r="L3163" s="76">
        <v>0</v>
      </c>
      <c r="M3163" s="76">
        <v>332520274193.26166</v>
      </c>
      <c r="N3163" s="76">
        <v>29786030094.141201</v>
      </c>
      <c r="O3163" s="76">
        <v>26544.321089264504</v>
      </c>
      <c r="P3163" s="46">
        <v>224289.76628617261</v>
      </c>
      <c r="Q3163" s="46">
        <v>108788.02236509074</v>
      </c>
      <c r="R3163" s="76">
        <v>1611999080368.6963</v>
      </c>
      <c r="S3163" s="56">
        <v>0.54403099852872894</v>
      </c>
      <c r="T3163" s="56">
        <v>0.31912165964761624</v>
      </c>
      <c r="U3163" s="46">
        <v>17.710552409517319</v>
      </c>
      <c r="V3163" s="76">
        <v>9982053830192.0234</v>
      </c>
      <c r="W3163" s="84">
        <v>3148.1021597874733</v>
      </c>
      <c r="X3163" s="82">
        <v>4.1331623028431581E-2</v>
      </c>
      <c r="Y3163" s="476">
        <v>2.0000000000000001E-4</v>
      </c>
    </row>
    <row r="3164" spans="1:25" x14ac:dyDescent="0.2">
      <c r="A3164" s="475">
        <v>3160</v>
      </c>
      <c r="B3164" s="56">
        <v>0.63667953620461648</v>
      </c>
      <c r="C3164" s="46">
        <v>7809.8911751132291</v>
      </c>
      <c r="D3164" s="56">
        <v>0.74583428489707682</v>
      </c>
      <c r="E3164" s="56">
        <v>0.68326783938446811</v>
      </c>
      <c r="F3164" s="250">
        <v>2025.09</v>
      </c>
      <c r="G3164" s="76">
        <v>153096367535.45609</v>
      </c>
      <c r="H3164" s="46">
        <v>16807066.8103556</v>
      </c>
      <c r="I3164" s="76">
        <v>515669578692.66608</v>
      </c>
      <c r="J3164" s="56">
        <v>0.46679345703924202</v>
      </c>
      <c r="K3164" s="76">
        <v>17547015652.284893</v>
      </c>
      <c r="L3164" s="76">
        <v>17795919318.767849</v>
      </c>
      <c r="M3164" s="76">
        <v>109104597139.12206</v>
      </c>
      <c r="N3164" s="76">
        <v>37322835237.681419</v>
      </c>
      <c r="O3164" s="76">
        <v>40474.205382773805</v>
      </c>
      <c r="P3164" s="46">
        <v>285803.17886405374</v>
      </c>
      <c r="Q3164" s="46">
        <v>159054.32669713069</v>
      </c>
      <c r="R3164" s="76">
        <v>854783822004.54248</v>
      </c>
      <c r="S3164" s="56">
        <v>0.56816374049660168</v>
      </c>
      <c r="T3164" s="56">
        <v>0.42722913474854257</v>
      </c>
      <c r="U3164" s="46">
        <v>15.441523941818716</v>
      </c>
      <c r="V3164" s="76">
        <v>6224968834861.207</v>
      </c>
      <c r="W3164" s="84">
        <v>1966.3187627087634</v>
      </c>
      <c r="X3164" s="82">
        <v>4.7286297645416149E-2</v>
      </c>
      <c r="Y3164" s="476">
        <v>2.0000000000000001E-4</v>
      </c>
    </row>
    <row r="3165" spans="1:25" x14ac:dyDescent="0.2">
      <c r="A3165" s="475">
        <v>3161</v>
      </c>
      <c r="B3165" s="56">
        <v>0.55867048819860199</v>
      </c>
      <c r="C3165" s="46">
        <v>3333.848906719003</v>
      </c>
      <c r="D3165" s="56">
        <v>0.66833137011672461</v>
      </c>
      <c r="E3165" s="56">
        <v>0.61575451510132684</v>
      </c>
      <c r="F3165" s="250">
        <v>2024.94</v>
      </c>
      <c r="G3165" s="76">
        <v>325816717246.72345</v>
      </c>
      <c r="H3165" s="46">
        <v>14771637.16647015</v>
      </c>
      <c r="I3165" s="76">
        <v>319518765411.34882</v>
      </c>
      <c r="J3165" s="56">
        <v>0.24026187551955513</v>
      </c>
      <c r="K3165" s="76">
        <v>7416003402.8912926</v>
      </c>
      <c r="L3165" s="76">
        <v>0</v>
      </c>
      <c r="M3165" s="76">
        <v>238112758337.77072</v>
      </c>
      <c r="N3165" s="76">
        <v>24297160607.669506</v>
      </c>
      <c r="O3165" s="76">
        <v>10000</v>
      </c>
      <c r="P3165" s="46">
        <v>206773.39320345188</v>
      </c>
      <c r="Q3165" s="46">
        <v>102506.59067385721</v>
      </c>
      <c r="R3165" s="76">
        <v>937316250022.93677</v>
      </c>
      <c r="S3165" s="56">
        <v>0.59093185748023624</v>
      </c>
      <c r="T3165" s="56">
        <v>0.40733016847937675</v>
      </c>
      <c r="U3165" s="46">
        <v>18.103713469247015</v>
      </c>
      <c r="V3165" s="76">
        <v>7510044801930.7285</v>
      </c>
      <c r="W3165" s="84">
        <v>2370.2571798853696</v>
      </c>
      <c r="X3165" s="82">
        <v>4.0889650315527784E-2</v>
      </c>
      <c r="Y3165" s="476">
        <v>2.0000000000000001E-4</v>
      </c>
    </row>
    <row r="3166" spans="1:25" x14ac:dyDescent="0.2">
      <c r="A3166" s="475">
        <v>3162</v>
      </c>
      <c r="B3166" s="56">
        <v>0.43485077037572401</v>
      </c>
      <c r="C3166" s="46">
        <v>3269.2069771593415</v>
      </c>
      <c r="D3166" s="56">
        <v>0.64795470267066901</v>
      </c>
      <c r="E3166" s="56">
        <v>4.9295426185313962E-2</v>
      </c>
      <c r="F3166" s="250">
        <v>2025.13</v>
      </c>
      <c r="G3166" s="76">
        <v>139889616117.13202</v>
      </c>
      <c r="H3166" s="46">
        <v>14802052.825137086</v>
      </c>
      <c r="I3166" s="76">
        <v>481860616056.70337</v>
      </c>
      <c r="J3166" s="56">
        <v>0.43485077037572406</v>
      </c>
      <c r="K3166" s="76">
        <v>4194964429.277422</v>
      </c>
      <c r="L3166" s="76">
        <v>2552638495.1755099</v>
      </c>
      <c r="M3166" s="76">
        <v>101771747189.55646</v>
      </c>
      <c r="N3166" s="76">
        <v>19720466456.429405</v>
      </c>
      <c r="O3166" s="76">
        <v>24724.712849989141</v>
      </c>
      <c r="P3166" s="46">
        <v>177647.75668469165</v>
      </c>
      <c r="Q3166" s="46">
        <v>82159.89013106162</v>
      </c>
      <c r="R3166" s="76">
        <v>785369827109.09338</v>
      </c>
      <c r="S3166" s="56">
        <v>0.56048623337757664</v>
      </c>
      <c r="T3166" s="56">
        <v>0.38713306621420562</v>
      </c>
      <c r="U3166" s="46">
        <v>15.744618768706969</v>
      </c>
      <c r="V3166" s="76">
        <v>5343046307350.5459</v>
      </c>
      <c r="W3166" s="84">
        <v>1685.0287999029176</v>
      </c>
      <c r="X3166" s="82">
        <v>4.5587942557497249E-2</v>
      </c>
      <c r="Y3166" s="476">
        <v>2.0000000000000001E-4</v>
      </c>
    </row>
    <row r="3167" spans="1:25" x14ac:dyDescent="0.2">
      <c r="A3167" s="475">
        <v>3163</v>
      </c>
      <c r="B3167" s="56">
        <v>0.56329121096364521</v>
      </c>
      <c r="C3167" s="46">
        <v>8013.9195769982025</v>
      </c>
      <c r="D3167" s="56">
        <v>0.39457427737304085</v>
      </c>
      <c r="E3167" s="56">
        <v>0.42942785960902075</v>
      </c>
      <c r="F3167" s="250">
        <v>2023.75</v>
      </c>
      <c r="G3167" s="76">
        <v>223103862684.00357</v>
      </c>
      <c r="H3167" s="46">
        <v>6987062.7596236058</v>
      </c>
      <c r="I3167" s="76">
        <v>271182325048.20441</v>
      </c>
      <c r="J3167" s="56">
        <v>0.5141505990157953</v>
      </c>
      <c r="K3167" s="76">
        <v>7007635476.0959072</v>
      </c>
      <c r="L3167" s="76">
        <v>0</v>
      </c>
      <c r="M3167" s="76">
        <v>254131143896.37109</v>
      </c>
      <c r="N3167" s="76">
        <v>21522171364.027901</v>
      </c>
      <c r="O3167" s="76">
        <v>17450.149553113581</v>
      </c>
      <c r="P3167" s="46">
        <v>185231.58269622977</v>
      </c>
      <c r="Q3167" s="46">
        <v>92052.711569527455</v>
      </c>
      <c r="R3167" s="76">
        <v>787348955655.5824</v>
      </c>
      <c r="S3167" s="56">
        <v>0.68272583089645922</v>
      </c>
      <c r="T3167" s="56">
        <v>0.44451883137778375</v>
      </c>
      <c r="U3167" s="46">
        <v>16.793361224902174</v>
      </c>
      <c r="V3167" s="76">
        <v>6528764178554.7744</v>
      </c>
      <c r="W3167" s="84">
        <v>2057.7070104862432</v>
      </c>
      <c r="X3167" s="82">
        <v>4.2942270460692621E-2</v>
      </c>
      <c r="Y3167" s="476">
        <v>2.0000000000000001E-4</v>
      </c>
    </row>
    <row r="3168" spans="1:25" x14ac:dyDescent="0.2">
      <c r="A3168" s="475">
        <v>3164</v>
      </c>
      <c r="B3168" s="56">
        <v>0.48242649381729558</v>
      </c>
      <c r="C3168" s="46">
        <v>5292.5886240014579</v>
      </c>
      <c r="D3168" s="56">
        <v>0.72357180977457147</v>
      </c>
      <c r="E3168" s="56">
        <v>0.4120165240945049</v>
      </c>
      <c r="F3168" s="250">
        <v>2025.08</v>
      </c>
      <c r="G3168" s="76">
        <v>185939664093.10376</v>
      </c>
      <c r="H3168" s="46">
        <v>16452157.475740559</v>
      </c>
      <c r="I3168" s="76">
        <v>464421572474.46149</v>
      </c>
      <c r="J3168" s="56">
        <v>0.38475447726459666</v>
      </c>
      <c r="K3168" s="76">
        <v>30688938855.261036</v>
      </c>
      <c r="L3168" s="76">
        <v>56154729468.253799</v>
      </c>
      <c r="M3168" s="76">
        <v>130339299181.4317</v>
      </c>
      <c r="N3168" s="76">
        <v>9546884442.3849182</v>
      </c>
      <c r="O3168" s="76">
        <v>28703.269593921963</v>
      </c>
      <c r="P3168" s="46">
        <v>108702.21734568611</v>
      </c>
      <c r="Q3168" s="46">
        <v>37180.864116997589</v>
      </c>
      <c r="R3168" s="76">
        <v>1031851529219.1696</v>
      </c>
      <c r="S3168" s="56">
        <v>0.59818026697927551</v>
      </c>
      <c r="T3168" s="56">
        <v>0.34167583064803236</v>
      </c>
      <c r="U3168" s="46">
        <v>16.039798079946266</v>
      </c>
      <c r="V3168" s="76">
        <v>6238418707347.9033</v>
      </c>
      <c r="W3168" s="84">
        <v>1967.8602065146363</v>
      </c>
      <c r="X3168" s="82">
        <v>4.5472416927145418E-2</v>
      </c>
      <c r="Y3168" s="476">
        <v>2.0000000000000001E-4</v>
      </c>
    </row>
    <row r="3169" spans="1:25" x14ac:dyDescent="0.2">
      <c r="A3169" s="475">
        <v>3165</v>
      </c>
      <c r="B3169" s="56">
        <v>0.5211293722499869</v>
      </c>
      <c r="C3169" s="46">
        <v>4232.3508094460376</v>
      </c>
      <c r="D3169" s="56">
        <v>1.038293787599246</v>
      </c>
      <c r="E3169" s="56">
        <v>0.59164087811849009</v>
      </c>
      <c r="F3169" s="250">
        <v>2024.92</v>
      </c>
      <c r="G3169" s="76">
        <v>233596931179.6976</v>
      </c>
      <c r="H3169" s="46">
        <v>31479386.539871704</v>
      </c>
      <c r="I3169" s="76">
        <v>590399663079.50977</v>
      </c>
      <c r="J3169" s="56">
        <v>0.21165258489494765</v>
      </c>
      <c r="K3169" s="76">
        <v>12490201962.068302</v>
      </c>
      <c r="L3169" s="76">
        <v>0</v>
      </c>
      <c r="M3169" s="76">
        <v>192017217412.4364</v>
      </c>
      <c r="N3169" s="76">
        <v>46125887986.695457</v>
      </c>
      <c r="O3169" s="76">
        <v>28107.022179061354</v>
      </c>
      <c r="P3169" s="46">
        <v>333874.74635540193</v>
      </c>
      <c r="Q3169" s="46">
        <v>188576.12306698726</v>
      </c>
      <c r="R3169" s="76">
        <v>1139958979052.4595</v>
      </c>
      <c r="S3169" s="56">
        <v>0.46826463511372507</v>
      </c>
      <c r="T3169" s="56">
        <v>0.2816585694521721</v>
      </c>
      <c r="U3169" s="46">
        <v>17.33468407378944</v>
      </c>
      <c r="V3169" s="76">
        <v>6023735399029.6924</v>
      </c>
      <c r="W3169" s="84">
        <v>1899.9110355034245</v>
      </c>
      <c r="X3169" s="82">
        <v>4.3138884478251677E-2</v>
      </c>
      <c r="Y3169" s="476">
        <v>2.0000000000000001E-4</v>
      </c>
    </row>
    <row r="3170" spans="1:25" x14ac:dyDescent="0.2">
      <c r="A3170" s="475">
        <v>3166</v>
      </c>
      <c r="B3170" s="56">
        <v>0.58559800719524846</v>
      </c>
      <c r="C3170" s="46">
        <v>1500</v>
      </c>
      <c r="D3170" s="56">
        <v>0.88846011798379143</v>
      </c>
      <c r="E3170" s="56">
        <v>0.61012805811727766</v>
      </c>
      <c r="F3170" s="250">
        <v>2024.6</v>
      </c>
      <c r="G3170" s="76">
        <v>85569420381.281708</v>
      </c>
      <c r="H3170" s="46">
        <v>26126348.976464275</v>
      </c>
      <c r="I3170" s="76">
        <v>563042163990.77087</v>
      </c>
      <c r="J3170" s="56">
        <v>0.23224815041350699</v>
      </c>
      <c r="K3170" s="76">
        <v>6042182270.8599796</v>
      </c>
      <c r="L3170" s="76">
        <v>3870280300.1643143</v>
      </c>
      <c r="M3170" s="76">
        <v>63593381084.864426</v>
      </c>
      <c r="N3170" s="76">
        <v>130142893173.9182</v>
      </c>
      <c r="O3170" s="76">
        <v>21076.642646143064</v>
      </c>
      <c r="P3170" s="46">
        <v>693813.10432796425</v>
      </c>
      <c r="Q3170" s="46">
        <v>476869.13082650915</v>
      </c>
      <c r="R3170" s="76">
        <v>878250045446.5835</v>
      </c>
      <c r="S3170" s="56">
        <v>0.34534853558858214</v>
      </c>
      <c r="T3170" s="56">
        <v>0.19620259239905252</v>
      </c>
      <c r="U3170" s="46">
        <v>15.940214405385703</v>
      </c>
      <c r="V3170" s="76">
        <v>3157817989071.2754</v>
      </c>
      <c r="W3170" s="84">
        <v>996.40031021033951</v>
      </c>
      <c r="X3170" s="82">
        <v>4.3853857267345017E-2</v>
      </c>
      <c r="Y3170" s="476">
        <v>2.0000000000000001E-4</v>
      </c>
    </row>
    <row r="3171" spans="1:25" x14ac:dyDescent="0.2">
      <c r="A3171" s="475">
        <v>3167</v>
      </c>
      <c r="B3171" s="56">
        <v>0.72621862357228273</v>
      </c>
      <c r="C3171" s="46">
        <v>8629.6413680523237</v>
      </c>
      <c r="D3171" s="56">
        <v>0.57412982661921885</v>
      </c>
      <c r="E3171" s="56">
        <v>0.49300657459742703</v>
      </c>
      <c r="F3171" s="250">
        <v>2023.75</v>
      </c>
      <c r="G3171" s="76">
        <v>427321329470.31915</v>
      </c>
      <c r="H3171" s="46">
        <v>11505502.447073167</v>
      </c>
      <c r="I3171" s="76">
        <v>338753508615.49854</v>
      </c>
      <c r="J3171" s="56">
        <v>0.36656201281087186</v>
      </c>
      <c r="K3171" s="76">
        <v>3235132251.2463903</v>
      </c>
      <c r="L3171" s="76">
        <v>0</v>
      </c>
      <c r="M3171" s="76">
        <v>412081444589.12524</v>
      </c>
      <c r="N3171" s="76">
        <v>91419822520.27478</v>
      </c>
      <c r="O3171" s="76">
        <v>29526.224809781434</v>
      </c>
      <c r="P3171" s="46">
        <v>532072.77503597224</v>
      </c>
      <c r="Q3171" s="46">
        <v>356978.35620563582</v>
      </c>
      <c r="R3171" s="76">
        <v>1172471398616.8037</v>
      </c>
      <c r="S3171" s="56">
        <v>0.629788617316695</v>
      </c>
      <c r="T3171" s="56">
        <v>0.46254339652256404</v>
      </c>
      <c r="U3171" s="46">
        <v>17.717852596978588</v>
      </c>
      <c r="V3171" s="76">
        <v>10512983333684.639</v>
      </c>
      <c r="W3171" s="84">
        <v>3318.2634954383611</v>
      </c>
      <c r="X3171" s="82">
        <v>4.1426386977527915E-2</v>
      </c>
      <c r="Y3171" s="476">
        <v>2.0000000000000001E-4</v>
      </c>
    </row>
    <row r="3172" spans="1:25" x14ac:dyDescent="0.2">
      <c r="A3172" s="475">
        <v>3168</v>
      </c>
      <c r="B3172" s="56">
        <v>0.55289573163758521</v>
      </c>
      <c r="C3172" s="46">
        <v>3721.0198987509925</v>
      </c>
      <c r="D3172" s="56">
        <v>0.3444839995752233</v>
      </c>
      <c r="E3172" s="56">
        <v>0.59448110021325962</v>
      </c>
      <c r="F3172" s="250">
        <v>2023.75</v>
      </c>
      <c r="G3172" s="76">
        <v>191213496366.36005</v>
      </c>
      <c r="H3172" s="46">
        <v>5888223.8952769777</v>
      </c>
      <c r="I3172" s="76">
        <v>226461440902.60074</v>
      </c>
      <c r="J3172" s="56">
        <v>0.44884642282980203</v>
      </c>
      <c r="K3172" s="76">
        <v>5686170348.4268475</v>
      </c>
      <c r="L3172" s="76">
        <v>0</v>
      </c>
      <c r="M3172" s="76">
        <v>174047726845.27136</v>
      </c>
      <c r="N3172" s="76">
        <v>18780881731.195122</v>
      </c>
      <c r="O3172" s="76">
        <v>19938.928216378386</v>
      </c>
      <c r="P3172" s="46">
        <v>174285.83756103535</v>
      </c>
      <c r="Q3172" s="46">
        <v>68159.473171174919</v>
      </c>
      <c r="R3172" s="76">
        <v>586493289592.06604</v>
      </c>
      <c r="S3172" s="56">
        <v>0.64443684984752758</v>
      </c>
      <c r="T3172" s="56">
        <v>0.45774992561970251</v>
      </c>
      <c r="U3172" s="46">
        <v>17.237085572380153</v>
      </c>
      <c r="V3172" s="76">
        <v>5282105758716.3848</v>
      </c>
      <c r="W3172" s="84">
        <v>1666.4846871541001</v>
      </c>
      <c r="X3172" s="82">
        <v>4.0735946526462181E-2</v>
      </c>
      <c r="Y3172" s="476">
        <v>2.0000000000000001E-4</v>
      </c>
    </row>
    <row r="3173" spans="1:25" x14ac:dyDescent="0.2">
      <c r="A3173" s="475">
        <v>3169</v>
      </c>
      <c r="B3173" s="56">
        <v>0.49794766396504414</v>
      </c>
      <c r="C3173" s="46">
        <v>4782.6811561215764</v>
      </c>
      <c r="D3173" s="56">
        <v>0.62147964251909027</v>
      </c>
      <c r="E3173" s="56">
        <v>0.66619026110130009</v>
      </c>
      <c r="F3173" s="250">
        <v>2024.1</v>
      </c>
      <c r="G3173" s="76">
        <v>246419708320.84161</v>
      </c>
      <c r="H3173" s="46">
        <v>13170471.863667922</v>
      </c>
      <c r="I3173" s="76">
        <v>298941255710.06299</v>
      </c>
      <c r="J3173" s="56">
        <v>0.23217769234233099</v>
      </c>
      <c r="K3173" s="76">
        <v>22499872708.185532</v>
      </c>
      <c r="L3173" s="76">
        <v>50649889634.949905</v>
      </c>
      <c r="M3173" s="76">
        <v>244001166306.41351</v>
      </c>
      <c r="N3173" s="76">
        <v>57313228745.234985</v>
      </c>
      <c r="O3173" s="76">
        <v>28961.632189174921</v>
      </c>
      <c r="P3173" s="46">
        <v>377692.86906277272</v>
      </c>
      <c r="Q3173" s="46">
        <v>232564.12477365017</v>
      </c>
      <c r="R3173" s="76">
        <v>1058356229990.3198</v>
      </c>
      <c r="S3173" s="56">
        <v>0.60039597410432322</v>
      </c>
      <c r="T3173" s="56">
        <v>0.2885292382226391</v>
      </c>
      <c r="U3173" s="46">
        <v>17.735525577230696</v>
      </c>
      <c r="V3173" s="76">
        <v>5857285851974.5488</v>
      </c>
      <c r="W3173" s="84">
        <v>1847.5504980988289</v>
      </c>
      <c r="X3173" s="82">
        <v>4.1955581287723288E-2</v>
      </c>
      <c r="Y3173" s="476">
        <v>2.0000000000000001E-4</v>
      </c>
    </row>
    <row r="3174" spans="1:25" x14ac:dyDescent="0.2">
      <c r="A3174" s="475">
        <v>3170</v>
      </c>
      <c r="B3174" s="56">
        <v>0.41764616812876093</v>
      </c>
      <c r="C3174" s="46">
        <v>2393.4499546419665</v>
      </c>
      <c r="D3174" s="56">
        <v>0.82522653640360477</v>
      </c>
      <c r="E3174" s="56">
        <v>0.54155642260554626</v>
      </c>
      <c r="F3174" s="250">
        <v>2026.02</v>
      </c>
      <c r="G3174" s="76">
        <v>134519434627.77263</v>
      </c>
      <c r="H3174" s="46">
        <v>22108679.762762733</v>
      </c>
      <c r="I3174" s="76">
        <v>525299440173.02484</v>
      </c>
      <c r="J3174" s="56">
        <v>0.3307844512708632</v>
      </c>
      <c r="K3174" s="76">
        <v>30474584359.581917</v>
      </c>
      <c r="L3174" s="76">
        <v>64897813756.02404</v>
      </c>
      <c r="M3174" s="76">
        <v>45027848673.091034</v>
      </c>
      <c r="N3174" s="76">
        <v>113773492455.0359</v>
      </c>
      <c r="O3174" s="76">
        <v>18289.076823886931</v>
      </c>
      <c r="P3174" s="46">
        <v>662584.83686642582</v>
      </c>
      <c r="Q3174" s="46">
        <v>453791.54671555432</v>
      </c>
      <c r="R3174" s="76">
        <v>941538013810.67102</v>
      </c>
      <c r="S3174" s="56">
        <v>0.45955821717365786</v>
      </c>
      <c r="T3174" s="56">
        <v>0.32390900796696881</v>
      </c>
      <c r="U3174" s="46">
        <v>15.483008899082455</v>
      </c>
      <c r="V3174" s="76">
        <v>5273404177124.2354</v>
      </c>
      <c r="W3174" s="84">
        <v>1662.9261981265095</v>
      </c>
      <c r="X3174" s="82">
        <v>4.6562897668099089E-2</v>
      </c>
      <c r="Y3174" s="476">
        <v>2.0000000000000001E-4</v>
      </c>
    </row>
    <row r="3175" spans="1:25" x14ac:dyDescent="0.2">
      <c r="A3175" s="475">
        <v>3171</v>
      </c>
      <c r="B3175" s="56">
        <v>0.43569345021695177</v>
      </c>
      <c r="C3175" s="46">
        <v>7033.887871618238</v>
      </c>
      <c r="D3175" s="56">
        <v>1.2078598291980907</v>
      </c>
      <c r="E3175" s="56">
        <v>0.59522241664883391</v>
      </c>
      <c r="F3175" s="250">
        <v>2024.82</v>
      </c>
      <c r="G3175" s="76">
        <v>341285253424.59131</v>
      </c>
      <c r="H3175" s="46">
        <v>44435800.683543883</v>
      </c>
      <c r="I3175" s="76">
        <v>607516075595.48193</v>
      </c>
      <c r="J3175" s="56">
        <v>3.4749342958751539E-2</v>
      </c>
      <c r="K3175" s="76">
        <v>17024970151.038612</v>
      </c>
      <c r="L3175" s="76">
        <v>558009591.23658836</v>
      </c>
      <c r="M3175" s="76">
        <v>310763785273.16669</v>
      </c>
      <c r="N3175" s="76">
        <v>70123172672.816986</v>
      </c>
      <c r="O3175" s="76">
        <v>29183.559114271397</v>
      </c>
      <c r="P3175" s="46">
        <v>491342.81181333435</v>
      </c>
      <c r="Q3175" s="46">
        <v>304917.5395147602</v>
      </c>
      <c r="R3175" s="76">
        <v>1439787113242.1787</v>
      </c>
      <c r="S3175" s="56">
        <v>0.44529762431400544</v>
      </c>
      <c r="T3175" s="56">
        <v>0.22119732560961947</v>
      </c>
      <c r="U3175" s="46">
        <v>21.326159444974376</v>
      </c>
      <c r="V3175" s="76">
        <v>7151408624911.4531</v>
      </c>
      <c r="W3175" s="84">
        <v>2254.6965945217707</v>
      </c>
      <c r="X3175" s="82">
        <v>3.5070677102152656E-2</v>
      </c>
      <c r="Y3175" s="476">
        <v>2.0000000000000001E-4</v>
      </c>
    </row>
    <row r="3176" spans="1:25" x14ac:dyDescent="0.2">
      <c r="A3176" s="475">
        <v>3172</v>
      </c>
      <c r="B3176" s="56">
        <v>0.40933728026547173</v>
      </c>
      <c r="C3176" s="46">
        <v>3130.0230346340149</v>
      </c>
      <c r="D3176" s="56">
        <v>1.0676487776596573</v>
      </c>
      <c r="E3176" s="56">
        <v>0.59265775150009314</v>
      </c>
      <c r="F3176" s="250">
        <v>2026.6</v>
      </c>
      <c r="G3176" s="76">
        <v>191958747752.69299</v>
      </c>
      <c r="H3176" s="46">
        <v>27063048.289272562</v>
      </c>
      <c r="I3176" s="76">
        <v>390438766660.72308</v>
      </c>
      <c r="J3176" s="56">
        <v>-3.186278710002699E-2</v>
      </c>
      <c r="K3176" s="76">
        <v>33322100733.4454</v>
      </c>
      <c r="L3176" s="76">
        <v>144711330737.22357</v>
      </c>
      <c r="M3176" s="76">
        <v>123618750144.47685</v>
      </c>
      <c r="N3176" s="76">
        <v>6383364570.1453857</v>
      </c>
      <c r="O3176" s="76">
        <v>31790.646515083972</v>
      </c>
      <c r="P3176" s="46">
        <v>112977.11632691394</v>
      </c>
      <c r="Q3176" s="46">
        <v>26058.197883480971</v>
      </c>
      <c r="R3176" s="76">
        <v>792814550153.23523</v>
      </c>
      <c r="S3176" s="56">
        <v>0.37230001979496724</v>
      </c>
      <c r="T3176" s="56">
        <v>0.20162569656112905</v>
      </c>
      <c r="U3176" s="46">
        <v>25.033714657070977</v>
      </c>
      <c r="V3176" s="76">
        <v>4224376216213.6948</v>
      </c>
      <c r="W3176" s="84">
        <v>1332.8325275957425</v>
      </c>
      <c r="X3176" s="82">
        <v>3.0507084837356698E-2</v>
      </c>
      <c r="Y3176" s="476">
        <v>2.0000000000000001E-4</v>
      </c>
    </row>
    <row r="3177" spans="1:25" x14ac:dyDescent="0.2">
      <c r="A3177" s="475">
        <v>3173</v>
      </c>
      <c r="B3177" s="56">
        <v>0.44662985183286785</v>
      </c>
      <c r="C3177" s="46">
        <v>1500</v>
      </c>
      <c r="D3177" s="56">
        <v>0.54545210961884183</v>
      </c>
      <c r="E3177" s="56">
        <v>1.6335805543173099E-2</v>
      </c>
      <c r="F3177" s="250">
        <v>2025.76</v>
      </c>
      <c r="G3177" s="76">
        <v>181488770371.3692</v>
      </c>
      <c r="H3177" s="46">
        <v>11659229.826465987</v>
      </c>
      <c r="I3177" s="76">
        <v>374765813360.39478</v>
      </c>
      <c r="J3177" s="56">
        <v>0.44662985183286785</v>
      </c>
      <c r="K3177" s="76">
        <v>16723232200.797741</v>
      </c>
      <c r="L3177" s="76">
        <v>1086744333.1831377</v>
      </c>
      <c r="M3177" s="76">
        <v>137074744231.67535</v>
      </c>
      <c r="N3177" s="76">
        <v>21138066055.166466</v>
      </c>
      <c r="O3177" s="76">
        <v>26216.592888376796</v>
      </c>
      <c r="P3177" s="46">
        <v>185777.74630510487</v>
      </c>
      <c r="Q3177" s="46">
        <v>89676.078565540724</v>
      </c>
      <c r="R3177" s="76">
        <v>759856901324.24573</v>
      </c>
      <c r="S3177" s="56">
        <v>0.60386156051769047</v>
      </c>
      <c r="T3177" s="56">
        <v>0.42448845352356751</v>
      </c>
      <c r="U3177" s="46">
        <v>16.291947608265911</v>
      </c>
      <c r="V3177" s="76">
        <v>5870459885359.8027</v>
      </c>
      <c r="W3177" s="84">
        <v>1852.1641178372188</v>
      </c>
      <c r="X3177" s="82">
        <v>4.4107120693835329E-2</v>
      </c>
      <c r="Y3177" s="476">
        <v>2.0000000000000001E-4</v>
      </c>
    </row>
    <row r="3178" spans="1:25" x14ac:dyDescent="0.2">
      <c r="A3178" s="475">
        <v>3174</v>
      </c>
      <c r="B3178" s="56">
        <v>0.35505861159890606</v>
      </c>
      <c r="C3178" s="46">
        <v>1500</v>
      </c>
      <c r="D3178" s="56">
        <v>0.88109085572214507</v>
      </c>
      <c r="E3178" s="56">
        <v>0.6581490435571361</v>
      </c>
      <c r="F3178" s="250">
        <v>2025.06</v>
      </c>
      <c r="G3178" s="76">
        <v>385206763508.83234</v>
      </c>
      <c r="H3178" s="46">
        <v>25600835.23688563</v>
      </c>
      <c r="I3178" s="76">
        <v>662541380269.48608</v>
      </c>
      <c r="J3178" s="56">
        <v>0.26539199849372086</v>
      </c>
      <c r="K3178" s="76">
        <v>28979870412.524918</v>
      </c>
      <c r="L3178" s="76">
        <v>59006990196.102608</v>
      </c>
      <c r="M3178" s="76">
        <v>189985839328.36841</v>
      </c>
      <c r="N3178" s="76">
        <v>100746146797.04384</v>
      </c>
      <c r="O3178" s="76">
        <v>29131.029557807924</v>
      </c>
      <c r="P3178" s="46">
        <v>496144.66077094479</v>
      </c>
      <c r="Q3178" s="46">
        <v>318125.49818114366</v>
      </c>
      <c r="R3178" s="76">
        <v>1364818677594.2095</v>
      </c>
      <c r="S3178" s="56">
        <v>0.48924527053159933</v>
      </c>
      <c r="T3178" s="56">
        <v>0.36367769348443862</v>
      </c>
      <c r="U3178" s="46">
        <v>17.587534228223312</v>
      </c>
      <c r="V3178" s="76">
        <v>9555482022659.4297</v>
      </c>
      <c r="W3178" s="84">
        <v>3015.9204667623544</v>
      </c>
      <c r="X3178" s="82">
        <v>4.1733633314360703E-2</v>
      </c>
      <c r="Y3178" s="476">
        <v>2.0000000000000001E-4</v>
      </c>
    </row>
    <row r="3179" spans="1:25" x14ac:dyDescent="0.2">
      <c r="A3179" s="475">
        <v>3175</v>
      </c>
      <c r="B3179" s="56">
        <v>0.55323426933568554</v>
      </c>
      <c r="C3179" s="46">
        <v>2660.7254423537915</v>
      </c>
      <c r="D3179" s="56">
        <v>0.45282087387083259</v>
      </c>
      <c r="E3179" s="56">
        <v>0.2281476625783182</v>
      </c>
      <c r="F3179" s="250">
        <v>2024.29</v>
      </c>
      <c r="G3179" s="76">
        <v>151141321878.44547</v>
      </c>
      <c r="H3179" s="46">
        <v>8620274.2701606881</v>
      </c>
      <c r="I3179" s="76">
        <v>218360308379.60947</v>
      </c>
      <c r="J3179" s="56">
        <v>0.28689095298065959</v>
      </c>
      <c r="K3179" s="76">
        <v>5882352394.6781178</v>
      </c>
      <c r="L3179" s="76">
        <v>7509778683.8518372</v>
      </c>
      <c r="M3179" s="76">
        <v>121986538536.34348</v>
      </c>
      <c r="N3179" s="76">
        <v>126549526335.22711</v>
      </c>
      <c r="O3179" s="76">
        <v>24572.872129755273</v>
      </c>
      <c r="P3179" s="46">
        <v>861023.53476770711</v>
      </c>
      <c r="Q3179" s="46">
        <v>535187.5636716981</v>
      </c>
      <c r="R3179" s="76">
        <v>616551575601.93408</v>
      </c>
      <c r="S3179" s="56">
        <v>0.50248040654250403</v>
      </c>
      <c r="T3179" s="56">
        <v>0.34736077968108187</v>
      </c>
      <c r="U3179" s="46">
        <v>17.193758334125452</v>
      </c>
      <c r="V3179" s="76">
        <v>4146847074886.6855</v>
      </c>
      <c r="W3179" s="84">
        <v>1306.8776423724839</v>
      </c>
      <c r="X3179" s="82">
        <v>4.1284847684226585E-2</v>
      </c>
      <c r="Y3179" s="476">
        <v>2.0000000000000001E-4</v>
      </c>
    </row>
    <row r="3180" spans="1:25" x14ac:dyDescent="0.2">
      <c r="A3180" s="475">
        <v>3176</v>
      </c>
      <c r="B3180" s="56">
        <v>0.56374164271008576</v>
      </c>
      <c r="C3180" s="46">
        <v>6733.4763550827893</v>
      </c>
      <c r="D3180" s="56">
        <v>0.81154420157235674</v>
      </c>
      <c r="E3180" s="56">
        <v>0.36523073137648987</v>
      </c>
      <c r="F3180" s="250">
        <v>2026.14</v>
      </c>
      <c r="G3180" s="76">
        <v>150962113817.08914</v>
      </c>
      <c r="H3180" s="46">
        <v>19829430.017067883</v>
      </c>
      <c r="I3180" s="76">
        <v>538749693901.60138</v>
      </c>
      <c r="J3180" s="56">
        <v>0.36837720806543528</v>
      </c>
      <c r="K3180" s="76">
        <v>30699677422.488525</v>
      </c>
      <c r="L3180" s="76">
        <v>29534554076.121494</v>
      </c>
      <c r="M3180" s="76">
        <v>76391566308.369431</v>
      </c>
      <c r="N3180" s="76">
        <v>20339964619.246304</v>
      </c>
      <c r="O3180" s="76">
        <v>23552.785994805618</v>
      </c>
      <c r="P3180" s="46">
        <v>175556.20855792434</v>
      </c>
      <c r="Q3180" s="46">
        <v>78092.018005838967</v>
      </c>
      <c r="R3180" s="76">
        <v>861450171077.45325</v>
      </c>
      <c r="S3180" s="56">
        <v>0.50381783430141658</v>
      </c>
      <c r="T3180" s="56">
        <v>0.36397458733241106</v>
      </c>
      <c r="U3180" s="46">
        <v>15.760841762732689</v>
      </c>
      <c r="V3180" s="76">
        <v>5419229461646.7061</v>
      </c>
      <c r="W3180" s="84">
        <v>1710.5547274484472</v>
      </c>
      <c r="X3180" s="82">
        <v>4.6865541484471508E-2</v>
      </c>
      <c r="Y3180" s="476">
        <v>2.0000000000000001E-4</v>
      </c>
    </row>
    <row r="3181" spans="1:25" x14ac:dyDescent="0.2">
      <c r="A3181" s="475">
        <v>3177</v>
      </c>
      <c r="B3181" s="56">
        <v>0.76340755310478081</v>
      </c>
      <c r="C3181" s="46">
        <v>7558.5985241269664</v>
      </c>
      <c r="D3181" s="56">
        <v>0.74181212728157109</v>
      </c>
      <c r="E3181" s="56">
        <v>0.39170871791468359</v>
      </c>
      <c r="F3181" s="250">
        <v>2023.75</v>
      </c>
      <c r="G3181" s="76">
        <v>172402229370.64508</v>
      </c>
      <c r="H3181" s="46">
        <v>16932866.98041812</v>
      </c>
      <c r="I3181" s="76">
        <v>372770768316.59259</v>
      </c>
      <c r="J3181" s="56">
        <v>0.19441989809516169</v>
      </c>
      <c r="K3181" s="76">
        <v>8747089530.7217503</v>
      </c>
      <c r="L3181" s="76">
        <v>0</v>
      </c>
      <c r="M3181" s="76">
        <v>181064067345.33636</v>
      </c>
      <c r="N3181" s="76">
        <v>39620783101.916016</v>
      </c>
      <c r="O3181" s="76">
        <v>22821.112433385875</v>
      </c>
      <c r="P3181" s="46">
        <v>275644.47275707166</v>
      </c>
      <c r="Q3181" s="46">
        <v>151548.34039421793</v>
      </c>
      <c r="R3181" s="76">
        <v>807390172644.81335</v>
      </c>
      <c r="S3181" s="56">
        <v>0.49117390555713847</v>
      </c>
      <c r="T3181" s="56">
        <v>0.27332045962387025</v>
      </c>
      <c r="U3181" s="46">
        <v>17.621192250935302</v>
      </c>
      <c r="V3181" s="76">
        <v>4207476395895.0098</v>
      </c>
      <c r="W3181" s="84">
        <v>1328.122468121647</v>
      </c>
      <c r="X3181" s="82">
        <v>4.2256922929792946E-2</v>
      </c>
      <c r="Y3181" s="476">
        <v>2.0000000000000001E-4</v>
      </c>
    </row>
    <row r="3182" spans="1:25" x14ac:dyDescent="0.2">
      <c r="A3182" s="475">
        <v>3178</v>
      </c>
      <c r="B3182" s="56">
        <v>0.67615489585178512</v>
      </c>
      <c r="C3182" s="46">
        <v>1887.7728208908643</v>
      </c>
      <c r="D3182" s="56">
        <v>0.6824645585980772</v>
      </c>
      <c r="E3182" s="56">
        <v>0.50664002941842068</v>
      </c>
      <c r="F3182" s="250">
        <v>2026.25</v>
      </c>
      <c r="G3182" s="76">
        <v>164668428089.43622</v>
      </c>
      <c r="H3182" s="46">
        <v>16674291.74799639</v>
      </c>
      <c r="I3182" s="76">
        <v>527763395528.82904</v>
      </c>
      <c r="J3182" s="56">
        <v>0.44395299532286592</v>
      </c>
      <c r="K3182" s="76">
        <v>41668069930.327972</v>
      </c>
      <c r="L3182" s="76">
        <v>98336721933.870453</v>
      </c>
      <c r="M3182" s="76">
        <v>67807647271.098755</v>
      </c>
      <c r="N3182" s="76">
        <v>32277359923.961075</v>
      </c>
      <c r="O3182" s="76">
        <v>32042.674346756357</v>
      </c>
      <c r="P3182" s="46">
        <v>231193.59953120805</v>
      </c>
      <c r="Q3182" s="46">
        <v>119943.74849540132</v>
      </c>
      <c r="R3182" s="76">
        <v>986935259735.62402</v>
      </c>
      <c r="S3182" s="56">
        <v>0.57297777847767373</v>
      </c>
      <c r="T3182" s="56">
        <v>0.38264226070066393</v>
      </c>
      <c r="U3182" s="46">
        <v>15.488759190235209</v>
      </c>
      <c r="V3182" s="76">
        <v>6546494158084.0225</v>
      </c>
      <c r="W3182" s="84">
        <v>2064.3036981323453</v>
      </c>
      <c r="X3182" s="82">
        <v>4.6273131928202621E-2</v>
      </c>
      <c r="Y3182" s="476">
        <v>2.0000000000000001E-4</v>
      </c>
    </row>
    <row r="3183" spans="1:25" x14ac:dyDescent="0.2">
      <c r="A3183" s="475">
        <v>3179</v>
      </c>
      <c r="B3183" s="56">
        <v>0.52723160430455074</v>
      </c>
      <c r="C3183" s="46">
        <v>10014.64192624834</v>
      </c>
      <c r="D3183" s="56">
        <v>0.92719466556654817</v>
      </c>
      <c r="E3183" s="56">
        <v>0.43867764886093796</v>
      </c>
      <c r="F3183" s="250">
        <v>2024.07</v>
      </c>
      <c r="G3183" s="76">
        <v>322679793989.64636</v>
      </c>
      <c r="H3183" s="46">
        <v>25204235.34139308</v>
      </c>
      <c r="I3183" s="76">
        <v>515384410728.31708</v>
      </c>
      <c r="J3183" s="56">
        <v>0.20283591323162231</v>
      </c>
      <c r="K3183" s="76">
        <v>18553235028.116173</v>
      </c>
      <c r="L3183" s="76">
        <v>17447767782.403912</v>
      </c>
      <c r="M3183" s="76">
        <v>239071503275.60297</v>
      </c>
      <c r="N3183" s="76">
        <v>94145837114.74202</v>
      </c>
      <c r="O3183" s="76">
        <v>15067.665684302276</v>
      </c>
      <c r="P3183" s="46">
        <v>566872.00622885721</v>
      </c>
      <c r="Q3183" s="46">
        <v>372947.70774814085</v>
      </c>
      <c r="R3183" s="76">
        <v>1227190892621.2368</v>
      </c>
      <c r="S3183" s="56">
        <v>0.49940915857714369</v>
      </c>
      <c r="T3183" s="56">
        <v>0.346495252966116</v>
      </c>
      <c r="U3183" s="46">
        <v>17.488481607314966</v>
      </c>
      <c r="V3183" s="76">
        <v>7940513460345.6572</v>
      </c>
      <c r="W3183" s="84">
        <v>2507.7182101606522</v>
      </c>
      <c r="X3183" s="82">
        <v>4.3014998585310243E-2</v>
      </c>
      <c r="Y3183" s="476">
        <v>2.0000000000000001E-4</v>
      </c>
    </row>
    <row r="3184" spans="1:25" x14ac:dyDescent="0.2">
      <c r="A3184" s="475">
        <v>3180</v>
      </c>
      <c r="B3184" s="56">
        <v>0.61219460613318588</v>
      </c>
      <c r="C3184" s="46">
        <v>7387.9395734737491</v>
      </c>
      <c r="D3184" s="56">
        <v>0.77816371949934626</v>
      </c>
      <c r="E3184" s="56">
        <v>0.38931456026000594</v>
      </c>
      <c r="F3184" s="250">
        <v>2025.27</v>
      </c>
      <c r="G3184" s="76">
        <v>82058837856.24408</v>
      </c>
      <c r="H3184" s="46">
        <v>18857597.239443693</v>
      </c>
      <c r="I3184" s="76">
        <v>429088775313.72711</v>
      </c>
      <c r="J3184" s="56">
        <v>0.24469686984655159</v>
      </c>
      <c r="K3184" s="76">
        <v>13553169612.910482</v>
      </c>
      <c r="L3184" s="76">
        <v>8465287794.2120895</v>
      </c>
      <c r="M3184" s="76">
        <v>76535849994.310272</v>
      </c>
      <c r="N3184" s="76">
        <v>31959907860.025551</v>
      </c>
      <c r="O3184" s="76">
        <v>27828.587754835335</v>
      </c>
      <c r="P3184" s="46">
        <v>239135.46820360143</v>
      </c>
      <c r="Q3184" s="46">
        <v>123867.63833306753</v>
      </c>
      <c r="R3184" s="76">
        <v>674627606847.56775</v>
      </c>
      <c r="S3184" s="56">
        <v>0.41129579488600282</v>
      </c>
      <c r="T3184" s="56">
        <v>0.24574223266631112</v>
      </c>
      <c r="U3184" s="46">
        <v>15.867668416510135</v>
      </c>
      <c r="V3184" s="76">
        <v>2902170650493.3638</v>
      </c>
      <c r="W3184" s="84">
        <v>914.84992019837512</v>
      </c>
      <c r="X3184" s="82">
        <v>4.5409218103889516E-2</v>
      </c>
      <c r="Y3184" s="476">
        <v>2.0000000000000001E-4</v>
      </c>
    </row>
    <row r="3185" spans="1:25" x14ac:dyDescent="0.2">
      <c r="A3185" s="475">
        <v>3181</v>
      </c>
      <c r="B3185" s="56">
        <v>0.36708990873854935</v>
      </c>
      <c r="C3185" s="46">
        <v>7159.2629862281465</v>
      </c>
      <c r="D3185" s="56">
        <v>0.90406397874025601</v>
      </c>
      <c r="E3185" s="56">
        <v>0.52955753045490495</v>
      </c>
      <c r="F3185" s="250">
        <v>2026.27</v>
      </c>
      <c r="G3185" s="76">
        <v>182058279154.27527</v>
      </c>
      <c r="H3185" s="46">
        <v>24948812.316957559</v>
      </c>
      <c r="I3185" s="76">
        <v>659759535237.87439</v>
      </c>
      <c r="J3185" s="56">
        <v>0.3670899087385493</v>
      </c>
      <c r="K3185" s="76">
        <v>26413554339.057037</v>
      </c>
      <c r="L3185" s="76">
        <v>42231189346.595688</v>
      </c>
      <c r="M3185" s="76">
        <v>45543783703.539185</v>
      </c>
      <c r="N3185" s="76">
        <v>66424371106.319901</v>
      </c>
      <c r="O3185" s="76">
        <v>28474.56003817455</v>
      </c>
      <c r="P3185" s="46">
        <v>452251.65013335069</v>
      </c>
      <c r="Q3185" s="46">
        <v>282889.32632642065</v>
      </c>
      <c r="R3185" s="76">
        <v>1078653733762.8667</v>
      </c>
      <c r="S3185" s="56">
        <v>0.4976795456570009</v>
      </c>
      <c r="T3185" s="56">
        <v>0.35098253422840681</v>
      </c>
      <c r="U3185" s="46">
        <v>15.751075041594914</v>
      </c>
      <c r="V3185" s="76">
        <v>6439111085182.7393</v>
      </c>
      <c r="W3185" s="84">
        <v>2027.437059474908</v>
      </c>
      <c r="X3185" s="82">
        <v>4.6831003541574621E-2</v>
      </c>
      <c r="Y3185" s="476">
        <v>2.0000000000000001E-4</v>
      </c>
    </row>
    <row r="3186" spans="1:25" x14ac:dyDescent="0.2">
      <c r="A3186" s="475">
        <v>3182</v>
      </c>
      <c r="B3186" s="56">
        <v>0.43979467854073884</v>
      </c>
      <c r="C3186" s="46">
        <v>2877.900208895494</v>
      </c>
      <c r="D3186" s="56">
        <v>0.54418989356226544</v>
      </c>
      <c r="E3186" s="56">
        <v>0.37218575983753655</v>
      </c>
      <c r="F3186" s="250">
        <v>2024.25</v>
      </c>
      <c r="G3186" s="76">
        <v>235686390185.30307</v>
      </c>
      <c r="H3186" s="46">
        <v>10857092.362637727</v>
      </c>
      <c r="I3186" s="76">
        <v>316480789608.39026</v>
      </c>
      <c r="J3186" s="56">
        <v>0.3851775814495344</v>
      </c>
      <c r="K3186" s="76">
        <v>8652302582.8095016</v>
      </c>
      <c r="L3186" s="76">
        <v>4769018739.4775085</v>
      </c>
      <c r="M3186" s="76">
        <v>180746966677.22327</v>
      </c>
      <c r="N3186" s="76">
        <v>29645461863.494411</v>
      </c>
      <c r="O3186" s="76">
        <v>23763.271185542209</v>
      </c>
      <c r="P3186" s="46">
        <v>226764.33547145984</v>
      </c>
      <c r="Q3186" s="46">
        <v>119468.7686457973</v>
      </c>
      <c r="R3186" s="76">
        <v>740786037914.72681</v>
      </c>
      <c r="S3186" s="56">
        <v>0.595296852410794</v>
      </c>
      <c r="T3186" s="56">
        <v>0.4535144993402746</v>
      </c>
      <c r="U3186" s="46">
        <v>17.172029952224044</v>
      </c>
      <c r="V3186" s="76">
        <v>6486102142313.2031</v>
      </c>
      <c r="W3186" s="84">
        <v>2047.449148859479</v>
      </c>
      <c r="X3186" s="82">
        <v>4.1462400401340416E-2</v>
      </c>
      <c r="Y3186" s="476">
        <v>2.0000000000000001E-4</v>
      </c>
    </row>
    <row r="3187" spans="1:25" x14ac:dyDescent="0.2">
      <c r="A3187" s="475">
        <v>3183</v>
      </c>
      <c r="B3187" s="56">
        <v>0.57582973676900695</v>
      </c>
      <c r="C3187" s="46">
        <v>3249.8208147791738</v>
      </c>
      <c r="D3187" s="56">
        <v>0.55061211020773038</v>
      </c>
      <c r="E3187" s="56">
        <v>0.56213108427521408</v>
      </c>
      <c r="F3187" s="250">
        <v>2023.75</v>
      </c>
      <c r="G3187" s="76">
        <v>146835698512.03073</v>
      </c>
      <c r="H3187" s="46">
        <v>11307359.961223394</v>
      </c>
      <c r="I3187" s="76">
        <v>413859059070.797</v>
      </c>
      <c r="J3187" s="56">
        <v>0.50581821107412228</v>
      </c>
      <c r="K3187" s="76">
        <v>16238879202.574425</v>
      </c>
      <c r="L3187" s="76">
        <v>0</v>
      </c>
      <c r="M3187" s="76">
        <v>163248761885.67673</v>
      </c>
      <c r="N3187" s="76">
        <v>72272405171.402924</v>
      </c>
      <c r="O3187" s="76">
        <v>41990.103494342118</v>
      </c>
      <c r="P3187" s="46">
        <v>443136.8348603982</v>
      </c>
      <c r="Q3187" s="46">
        <v>286328.65396257298</v>
      </c>
      <c r="R3187" s="76">
        <v>846563354868.15564</v>
      </c>
      <c r="S3187" s="56">
        <v>0.60601623695173046</v>
      </c>
      <c r="T3187" s="56">
        <v>0.39473137463556485</v>
      </c>
      <c r="U3187" s="46">
        <v>15.538291417338124</v>
      </c>
      <c r="V3187" s="76">
        <v>5923562047903.9189</v>
      </c>
      <c r="W3187" s="84">
        <v>1869.7858991817704</v>
      </c>
      <c r="X3187" s="82">
        <v>4.5334482782733769E-2</v>
      </c>
      <c r="Y3187" s="476">
        <v>2.0000000000000001E-4</v>
      </c>
    </row>
    <row r="3188" spans="1:25" x14ac:dyDescent="0.2">
      <c r="A3188" s="475">
        <v>3184</v>
      </c>
      <c r="B3188" s="56">
        <v>0.60302537470207684</v>
      </c>
      <c r="C3188" s="46">
        <v>2541.1628023565236</v>
      </c>
      <c r="D3188" s="56">
        <v>0.74804884966057017</v>
      </c>
      <c r="E3188" s="56">
        <v>0.23782396493273009</v>
      </c>
      <c r="F3188" s="250">
        <v>2024.97</v>
      </c>
      <c r="G3188" s="76">
        <v>149987996376.76178</v>
      </c>
      <c r="H3188" s="46">
        <v>18369755.460672166</v>
      </c>
      <c r="I3188" s="76">
        <v>459703850804.5321</v>
      </c>
      <c r="J3188" s="56">
        <v>0.35668990369071818</v>
      </c>
      <c r="K3188" s="76">
        <v>8899466934.5921497</v>
      </c>
      <c r="L3188" s="76">
        <v>0</v>
      </c>
      <c r="M3188" s="76">
        <v>134903698272.69499</v>
      </c>
      <c r="N3188" s="76">
        <v>12534092791.65287</v>
      </c>
      <c r="O3188" s="76">
        <v>18395.31388427972</v>
      </c>
      <c r="P3188" s="46">
        <v>132858.72295318817</v>
      </c>
      <c r="Q3188" s="46">
        <v>51236.074286118637</v>
      </c>
      <c r="R3188" s="76">
        <v>818270436734.6366</v>
      </c>
      <c r="S3188" s="56">
        <v>0.54147743709322538</v>
      </c>
      <c r="T3188" s="56">
        <v>0.31733125810223095</v>
      </c>
      <c r="U3188" s="46">
        <v>16.392403523848039</v>
      </c>
      <c r="V3188" s="76">
        <v>4719396233329.834</v>
      </c>
      <c r="W3188" s="84">
        <v>1488.9633245058876</v>
      </c>
      <c r="X3188" s="82">
        <v>4.4109251502516211E-2</v>
      </c>
      <c r="Y3188" s="476">
        <v>2.0000000000000001E-4</v>
      </c>
    </row>
    <row r="3189" spans="1:25" x14ac:dyDescent="0.2">
      <c r="A3189" s="475">
        <v>3185</v>
      </c>
      <c r="B3189" s="56">
        <v>0.39933569388840179</v>
      </c>
      <c r="C3189" s="46">
        <v>1500</v>
      </c>
      <c r="D3189" s="56">
        <v>0.78401723917304778</v>
      </c>
      <c r="E3189" s="56">
        <v>0.26398374802595737</v>
      </c>
      <c r="F3189" s="250">
        <v>2023.76</v>
      </c>
      <c r="G3189" s="76">
        <v>285679968720.10657</v>
      </c>
      <c r="H3189" s="46">
        <v>20662483.795731455</v>
      </c>
      <c r="I3189" s="76">
        <v>526455398623.99127</v>
      </c>
      <c r="J3189" s="56">
        <v>0.29191442034558579</v>
      </c>
      <c r="K3189" s="76">
        <v>17801147685.564659</v>
      </c>
      <c r="L3189" s="76">
        <v>0</v>
      </c>
      <c r="M3189" s="76">
        <v>362623168151.74963</v>
      </c>
      <c r="N3189" s="76">
        <v>10124589482.37534</v>
      </c>
      <c r="O3189" s="76">
        <v>32342.057846922522</v>
      </c>
      <c r="P3189" s="46">
        <v>104934.54980492652</v>
      </c>
      <c r="Q3189" s="46">
        <v>35054.049767354983</v>
      </c>
      <c r="R3189" s="76">
        <v>1244848063561.6841</v>
      </c>
      <c r="S3189" s="56">
        <v>0.57725285556574302</v>
      </c>
      <c r="T3189" s="56">
        <v>0.33137415532232822</v>
      </c>
      <c r="U3189" s="46">
        <v>17.081872095656085</v>
      </c>
      <c r="V3189" s="76">
        <v>7814776846891.9902</v>
      </c>
      <c r="W3189" s="84">
        <v>2466.4216503307784</v>
      </c>
      <c r="X3189" s="82">
        <v>4.2296587177598044E-2</v>
      </c>
      <c r="Y3189" s="476">
        <v>2.0000000000000001E-4</v>
      </c>
    </row>
    <row r="3190" spans="1:25" x14ac:dyDescent="0.2">
      <c r="A3190" s="475">
        <v>3186</v>
      </c>
      <c r="B3190" s="56">
        <v>0.55662904414324221</v>
      </c>
      <c r="C3190" s="46">
        <v>5904.7500782337656</v>
      </c>
      <c r="D3190" s="56">
        <v>0.7984224986510301</v>
      </c>
      <c r="E3190" s="56">
        <v>0.39726645367666813</v>
      </c>
      <c r="F3190" s="250">
        <v>2024.54</v>
      </c>
      <c r="G3190" s="76">
        <v>266665576550.6904</v>
      </c>
      <c r="H3190" s="46">
        <v>20100845.064601459</v>
      </c>
      <c r="I3190" s="76">
        <v>546953732031.14258</v>
      </c>
      <c r="J3190" s="56">
        <v>0.35901185073439879</v>
      </c>
      <c r="K3190" s="76">
        <v>13607393583.220219</v>
      </c>
      <c r="L3190" s="76">
        <v>0</v>
      </c>
      <c r="M3190" s="76">
        <v>223815153628.53775</v>
      </c>
      <c r="N3190" s="76">
        <v>91036160885.67131</v>
      </c>
      <c r="O3190" s="76">
        <v>30661.301252049136</v>
      </c>
      <c r="P3190" s="46">
        <v>520147.35811597551</v>
      </c>
      <c r="Q3190" s="46">
        <v>339797.82913313259</v>
      </c>
      <c r="R3190" s="76">
        <v>1173163862623.4316</v>
      </c>
      <c r="S3190" s="56">
        <v>0.55316683812435252</v>
      </c>
      <c r="T3190" s="56">
        <v>0.36196983201394595</v>
      </c>
      <c r="U3190" s="46">
        <v>16.712662972843546</v>
      </c>
      <c r="V3190" s="76">
        <v>7754596717163.4395</v>
      </c>
      <c r="W3190" s="84">
        <v>2447.1161791938516</v>
      </c>
      <c r="X3190" s="82">
        <v>4.4060012360761285E-2</v>
      </c>
      <c r="Y3190" s="476">
        <v>2.0000000000000001E-4</v>
      </c>
    </row>
    <row r="3191" spans="1:25" x14ac:dyDescent="0.2">
      <c r="A3191" s="475">
        <v>3187</v>
      </c>
      <c r="B3191" s="56">
        <v>0.38912125385198615</v>
      </c>
      <c r="C3191" s="46">
        <v>4897.1403900385576</v>
      </c>
      <c r="D3191" s="56">
        <v>0.66550827947500035</v>
      </c>
      <c r="E3191" s="56">
        <v>0.49119205441263619</v>
      </c>
      <c r="F3191" s="250">
        <v>2024.96</v>
      </c>
      <c r="G3191" s="76">
        <v>384823109226.12738</v>
      </c>
      <c r="H3191" s="46">
        <v>14447951.381319989</v>
      </c>
      <c r="I3191" s="76">
        <v>324246878308.73285</v>
      </c>
      <c r="J3191" s="56">
        <v>0.17849567613817319</v>
      </c>
      <c r="K3191" s="76">
        <v>11666916671.660067</v>
      </c>
      <c r="L3191" s="76">
        <v>6111360594.1546984</v>
      </c>
      <c r="M3191" s="76">
        <v>282088688081.2088</v>
      </c>
      <c r="N3191" s="76">
        <v>34299983238.95575</v>
      </c>
      <c r="O3191" s="76">
        <v>12421.006615727458</v>
      </c>
      <c r="P3191" s="46">
        <v>240120.93368653517</v>
      </c>
      <c r="Q3191" s="46">
        <v>126829.26164261745</v>
      </c>
      <c r="R3191" s="76">
        <v>1073110351947.1531</v>
      </c>
      <c r="S3191" s="56">
        <v>0.59057737740684546</v>
      </c>
      <c r="T3191" s="56">
        <v>0.39246602861744306</v>
      </c>
      <c r="U3191" s="46">
        <v>18.440054059318562</v>
      </c>
      <c r="V3191" s="76">
        <v>8495069687622.6279</v>
      </c>
      <c r="W3191" s="84">
        <v>2682.2668773225028</v>
      </c>
      <c r="X3191" s="82">
        <v>3.9746604512093525E-2</v>
      </c>
      <c r="Y3191" s="476">
        <v>2.0000000000000001E-4</v>
      </c>
    </row>
    <row r="3192" spans="1:25" x14ac:dyDescent="0.2">
      <c r="A3192" s="475">
        <v>3188</v>
      </c>
      <c r="B3192" s="56">
        <v>0.3536697332523896</v>
      </c>
      <c r="C3192" s="46">
        <v>1500</v>
      </c>
      <c r="D3192" s="56">
        <v>0.94708678355708387</v>
      </c>
      <c r="E3192" s="56">
        <v>0.56520849226940639</v>
      </c>
      <c r="F3192" s="250">
        <v>2025.7</v>
      </c>
      <c r="G3192" s="76">
        <v>195466884498.11591</v>
      </c>
      <c r="H3192" s="46">
        <v>29560132.203117166</v>
      </c>
      <c r="I3192" s="76">
        <v>577837443626.89795</v>
      </c>
      <c r="J3192" s="56">
        <v>0.18739226479319104</v>
      </c>
      <c r="K3192" s="76">
        <v>43144982996.512566</v>
      </c>
      <c r="L3192" s="76">
        <v>134041749389.31844</v>
      </c>
      <c r="M3192" s="76">
        <v>90930639516.189255</v>
      </c>
      <c r="N3192" s="76">
        <v>14037777898.474911</v>
      </c>
      <c r="O3192" s="76">
        <v>31890.355159290622</v>
      </c>
      <c r="P3192" s="46">
        <v>134856.57234927849</v>
      </c>
      <c r="Q3192" s="46">
        <v>52426.986745627029</v>
      </c>
      <c r="R3192" s="76">
        <v>1043391685311.5249</v>
      </c>
      <c r="S3192" s="56">
        <v>0.43121263310415281</v>
      </c>
      <c r="T3192" s="56">
        <v>0.26587380758150186</v>
      </c>
      <c r="U3192" s="46">
        <v>17.104067317692593</v>
      </c>
      <c r="V3192" s="76">
        <v>5308311193139.791</v>
      </c>
      <c r="W3192" s="84">
        <v>1675.3104653999194</v>
      </c>
      <c r="X3192" s="82">
        <v>4.1739662215269216E-2</v>
      </c>
      <c r="Y3192" s="476">
        <v>2.0000000000000001E-4</v>
      </c>
    </row>
    <row r="3193" spans="1:25" x14ac:dyDescent="0.2">
      <c r="A3193" s="475">
        <v>3189</v>
      </c>
      <c r="B3193" s="56">
        <v>0.63725879831814547</v>
      </c>
      <c r="C3193" s="46">
        <v>7332.5282325585413</v>
      </c>
      <c r="D3193" s="56">
        <v>0.64244276240047815</v>
      </c>
      <c r="E3193" s="56">
        <v>0.67644065142989418</v>
      </c>
      <c r="F3193" s="250">
        <v>2024.65</v>
      </c>
      <c r="G3193" s="76">
        <v>208040710785.29462</v>
      </c>
      <c r="H3193" s="46">
        <v>13901374.719226286</v>
      </c>
      <c r="I3193" s="76">
        <v>456302453114.08362</v>
      </c>
      <c r="J3193" s="56">
        <v>0.46974021767734619</v>
      </c>
      <c r="K3193" s="76">
        <v>17368818360.74688</v>
      </c>
      <c r="L3193" s="76">
        <v>0</v>
      </c>
      <c r="M3193" s="76">
        <v>152932090591.71777</v>
      </c>
      <c r="N3193" s="76">
        <v>24825534688.942684</v>
      </c>
      <c r="O3193" s="76">
        <v>30746.045749729004</v>
      </c>
      <c r="P3193" s="46">
        <v>203724.12945958448</v>
      </c>
      <c r="Q3193" s="46">
        <v>100787.89416765426</v>
      </c>
      <c r="R3193" s="76">
        <v>899345836260.04041</v>
      </c>
      <c r="S3193" s="56">
        <v>0.60756421702099839</v>
      </c>
      <c r="T3193" s="56">
        <v>0.4435486977617516</v>
      </c>
      <c r="U3193" s="46">
        <v>16.080806754823769</v>
      </c>
      <c r="V3193" s="76">
        <v>7070521660453.9805</v>
      </c>
      <c r="W3193" s="84">
        <v>2231.7417715641163</v>
      </c>
      <c r="X3193" s="82">
        <v>4.5337343996365395E-2</v>
      </c>
      <c r="Y3193" s="476">
        <v>2.0000000000000001E-4</v>
      </c>
    </row>
    <row r="3194" spans="1:25" x14ac:dyDescent="0.2">
      <c r="A3194" s="475">
        <v>3190</v>
      </c>
      <c r="B3194" s="56">
        <v>0.56158455032124588</v>
      </c>
      <c r="C3194" s="46">
        <v>6063.7613407616991</v>
      </c>
      <c r="D3194" s="56">
        <v>0.47542961690963226</v>
      </c>
      <c r="E3194" s="56">
        <v>0.48032470663541027</v>
      </c>
      <c r="F3194" s="250">
        <v>2024.43</v>
      </c>
      <c r="G3194" s="76">
        <v>126818542750.07744</v>
      </c>
      <c r="H3194" s="46">
        <v>8723755.2223638557</v>
      </c>
      <c r="I3194" s="76">
        <v>255546660531.97302</v>
      </c>
      <c r="J3194" s="56">
        <v>0.34621127280132502</v>
      </c>
      <c r="K3194" s="76">
        <v>4936872098.9721756</v>
      </c>
      <c r="L3194" s="76">
        <v>0</v>
      </c>
      <c r="M3194" s="76">
        <v>143155220347.27625</v>
      </c>
      <c r="N3194" s="76">
        <v>48535416562.072395</v>
      </c>
      <c r="O3194" s="76">
        <v>34285.787483964392</v>
      </c>
      <c r="P3194" s="46">
        <v>319965.95253730094</v>
      </c>
      <c r="Q3194" s="46">
        <v>191659.33758505457</v>
      </c>
      <c r="R3194" s="76">
        <v>643957620906.20374</v>
      </c>
      <c r="S3194" s="56">
        <v>0.57337951022111755</v>
      </c>
      <c r="T3194" s="56">
        <v>0.31264228710838937</v>
      </c>
      <c r="U3194" s="46">
        <v>16.731435158744322</v>
      </c>
      <c r="V3194" s="76">
        <v>3780897892566.3345</v>
      </c>
      <c r="W3194" s="84">
        <v>1193.390620871565</v>
      </c>
      <c r="X3194" s="82">
        <v>4.2545397525907414E-2</v>
      </c>
      <c r="Y3194" s="476">
        <v>2.0000000000000001E-4</v>
      </c>
    </row>
    <row r="3195" spans="1:25" x14ac:dyDescent="0.2">
      <c r="A3195" s="475">
        <v>3191</v>
      </c>
      <c r="B3195" s="56">
        <v>0.47133427776329195</v>
      </c>
      <c r="C3195" s="46">
        <v>6254.8177891392752</v>
      </c>
      <c r="D3195" s="56">
        <v>0.61491364706501339</v>
      </c>
      <c r="E3195" s="56">
        <v>0.31833755313318762</v>
      </c>
      <c r="F3195" s="250">
        <v>2026.07</v>
      </c>
      <c r="G3195" s="76">
        <v>109019927007.21402</v>
      </c>
      <c r="H3195" s="46">
        <v>12463351.766037524</v>
      </c>
      <c r="I3195" s="76">
        <v>362172469340.53766</v>
      </c>
      <c r="J3195" s="56">
        <v>0.3757090113203847</v>
      </c>
      <c r="K3195" s="76">
        <v>36427591879.06633</v>
      </c>
      <c r="L3195" s="76">
        <v>89535804070.81012</v>
      </c>
      <c r="M3195" s="76">
        <v>62431146471.795364</v>
      </c>
      <c r="N3195" s="76">
        <v>43413825081.625603</v>
      </c>
      <c r="O3195" s="76">
        <v>21597.778171273898</v>
      </c>
      <c r="P3195" s="46">
        <v>297526.94714266376</v>
      </c>
      <c r="Q3195" s="46">
        <v>170922.55522439678</v>
      </c>
      <c r="R3195" s="76">
        <v>689321397027.14368</v>
      </c>
      <c r="S3195" s="56">
        <v>0.5285101976286809</v>
      </c>
      <c r="T3195" s="56">
        <v>0.32553388297062968</v>
      </c>
      <c r="U3195" s="46">
        <v>15.621549465169249</v>
      </c>
      <c r="V3195" s="76">
        <v>3851800131181.7236</v>
      </c>
      <c r="W3195" s="84">
        <v>1216.5438089168724</v>
      </c>
      <c r="X3195" s="82">
        <v>4.6688176629803624E-2</v>
      </c>
      <c r="Y3195" s="476">
        <v>2.0000000000000001E-4</v>
      </c>
    </row>
    <row r="3196" spans="1:25" x14ac:dyDescent="0.2">
      <c r="A3196" s="475">
        <v>3192</v>
      </c>
      <c r="B3196" s="56">
        <v>0.43140584236425983</v>
      </c>
      <c r="C3196" s="46">
        <v>3466.6678019685905</v>
      </c>
      <c r="D3196" s="56">
        <v>0.92592256460752553</v>
      </c>
      <c r="E3196" s="56">
        <v>0.50301453416412323</v>
      </c>
      <c r="F3196" s="250">
        <v>2023.75</v>
      </c>
      <c r="G3196" s="76">
        <v>327985568409.44617</v>
      </c>
      <c r="H3196" s="46">
        <v>26121290.487827707</v>
      </c>
      <c r="I3196" s="76">
        <v>572684683419.67859</v>
      </c>
      <c r="J3196" s="56">
        <v>0.31140573065721344</v>
      </c>
      <c r="K3196" s="76">
        <v>10612532250.169388</v>
      </c>
      <c r="L3196" s="76">
        <v>0</v>
      </c>
      <c r="M3196" s="76">
        <v>348150986991.42883</v>
      </c>
      <c r="N3196" s="76">
        <v>62068756575.655457</v>
      </c>
      <c r="O3196" s="76">
        <v>28180.972374292029</v>
      </c>
      <c r="P3196" s="46">
        <v>418542.17556737864</v>
      </c>
      <c r="Q3196" s="46">
        <v>256007.4070739458</v>
      </c>
      <c r="R3196" s="76">
        <v>1378832380409.6536</v>
      </c>
      <c r="S3196" s="56">
        <v>0.56835245826626535</v>
      </c>
      <c r="T3196" s="56">
        <v>0.31488536365712427</v>
      </c>
      <c r="U3196" s="46">
        <v>17.498106306389424</v>
      </c>
      <c r="V3196" s="76">
        <v>8328116987588.8711</v>
      </c>
      <c r="W3196" s="84">
        <v>2630.9674056280255</v>
      </c>
      <c r="X3196" s="82">
        <v>4.1840128475041947E-2</v>
      </c>
      <c r="Y3196" s="476">
        <v>2.0000000000000001E-4</v>
      </c>
    </row>
    <row r="3197" spans="1:25" x14ac:dyDescent="0.2">
      <c r="A3197" s="475">
        <v>3193</v>
      </c>
      <c r="B3197" s="56">
        <v>0.6200983403872935</v>
      </c>
      <c r="C3197" s="46">
        <v>1523.1390088617322</v>
      </c>
      <c r="D3197" s="56">
        <v>0.88247107447586315</v>
      </c>
      <c r="E3197" s="56">
        <v>0.31304685112277986</v>
      </c>
      <c r="F3197" s="250">
        <v>2026.25</v>
      </c>
      <c r="G3197" s="76">
        <v>93602914134.12207</v>
      </c>
      <c r="H3197" s="46">
        <v>26317761.744059078</v>
      </c>
      <c r="I3197" s="76">
        <v>469811414309.31946</v>
      </c>
      <c r="J3197" s="56">
        <v>0.154425962765255</v>
      </c>
      <c r="K3197" s="76">
        <v>9839589322.1582069</v>
      </c>
      <c r="L3197" s="76">
        <v>11874076069.317795</v>
      </c>
      <c r="M3197" s="76">
        <v>60762337194.070831</v>
      </c>
      <c r="N3197" s="76">
        <v>78345600793.088882</v>
      </c>
      <c r="O3197" s="76">
        <v>21910.277354868078</v>
      </c>
      <c r="P3197" s="46">
        <v>493892.02891446353</v>
      </c>
      <c r="Q3197" s="46">
        <v>316301.23480516917</v>
      </c>
      <c r="R3197" s="76">
        <v>800681086439.4624</v>
      </c>
      <c r="S3197" s="56">
        <v>0.36242238333380095</v>
      </c>
      <c r="T3197" s="56">
        <v>0.17987348437257428</v>
      </c>
      <c r="U3197" s="46">
        <v>16.778849631823128</v>
      </c>
      <c r="V3197" s="76">
        <v>2719110263385.6162</v>
      </c>
      <c r="W3197" s="84">
        <v>856.47836090748854</v>
      </c>
      <c r="X3197" s="82">
        <v>4.2681325224143522E-2</v>
      </c>
      <c r="Y3197" s="476">
        <v>2.0000000000000001E-4</v>
      </c>
    </row>
    <row r="3198" spans="1:25" x14ac:dyDescent="0.2">
      <c r="A3198" s="475">
        <v>3194</v>
      </c>
      <c r="B3198" s="56">
        <v>0.48286736173432498</v>
      </c>
      <c r="C3198" s="46">
        <v>4906.2891343170077</v>
      </c>
      <c r="D3198" s="56">
        <v>0.69995826540702988</v>
      </c>
      <c r="E3198" s="56">
        <v>0.56182037510279303</v>
      </c>
      <c r="F3198" s="250">
        <v>2025.24</v>
      </c>
      <c r="G3198" s="76">
        <v>93494399252.066574</v>
      </c>
      <c r="H3198" s="46">
        <v>15904265.640124019</v>
      </c>
      <c r="I3198" s="76">
        <v>459152782622.96863</v>
      </c>
      <c r="J3198" s="56">
        <v>0.41748449505151741</v>
      </c>
      <c r="K3198" s="76">
        <v>24320945653.406025</v>
      </c>
      <c r="L3198" s="76">
        <v>49693711908.945663</v>
      </c>
      <c r="M3198" s="76">
        <v>79921656464.164795</v>
      </c>
      <c r="N3198" s="76">
        <v>80071393561.149582</v>
      </c>
      <c r="O3198" s="76">
        <v>35297.209336708351</v>
      </c>
      <c r="P3198" s="46">
        <v>500181.60419938783</v>
      </c>
      <c r="Q3198" s="46">
        <v>327042.74776464351</v>
      </c>
      <c r="R3198" s="76">
        <v>817596503371.34827</v>
      </c>
      <c r="S3198" s="56">
        <v>0.51873601220286136</v>
      </c>
      <c r="T3198" s="56">
        <v>0.29926351496286824</v>
      </c>
      <c r="U3198" s="46">
        <v>15.164457601712403</v>
      </c>
      <c r="V3198" s="76">
        <v>4190855006216.481</v>
      </c>
      <c r="W3198" s="84">
        <v>1321.6730971495604</v>
      </c>
      <c r="X3198" s="82">
        <v>4.6643122300564957E-2</v>
      </c>
      <c r="Y3198" s="476">
        <v>2.0000000000000001E-4</v>
      </c>
    </row>
    <row r="3199" spans="1:25" x14ac:dyDescent="0.2">
      <c r="A3199" s="475">
        <v>3195</v>
      </c>
      <c r="B3199" s="56">
        <v>0.59381724690411752</v>
      </c>
      <c r="C3199" s="46">
        <v>5639.08550753093</v>
      </c>
      <c r="D3199" s="56">
        <v>0.67530953061425536</v>
      </c>
      <c r="E3199" s="56">
        <v>0.48067937655377491</v>
      </c>
      <c r="F3199" s="250">
        <v>2025.22</v>
      </c>
      <c r="G3199" s="76">
        <v>139211700938.44064</v>
      </c>
      <c r="H3199" s="46">
        <v>15111590.224407084</v>
      </c>
      <c r="I3199" s="76">
        <v>351953385880.17102</v>
      </c>
      <c r="J3199" s="56">
        <v>0.26086488758406146</v>
      </c>
      <c r="K3199" s="76">
        <v>17765748009.011009</v>
      </c>
      <c r="L3199" s="76">
        <v>33256133630.800461</v>
      </c>
      <c r="M3199" s="76">
        <v>131876769867.07018</v>
      </c>
      <c r="N3199" s="76">
        <v>66932697207.445457</v>
      </c>
      <c r="O3199" s="76">
        <v>34357.15092744866</v>
      </c>
      <c r="P3199" s="46">
        <v>426055.54574319627</v>
      </c>
      <c r="Q3199" s="46">
        <v>268956.33759182226</v>
      </c>
      <c r="R3199" s="76">
        <v>778826788163.27832</v>
      </c>
      <c r="S3199" s="56">
        <v>0.49408150157735953</v>
      </c>
      <c r="T3199" s="56">
        <v>0.25825619545049222</v>
      </c>
      <c r="U3199" s="46">
        <v>17.024408290755023</v>
      </c>
      <c r="V3199" s="76">
        <v>3749610174203.0195</v>
      </c>
      <c r="W3199" s="84">
        <v>1183.3386391934184</v>
      </c>
      <c r="X3199" s="82">
        <v>4.3040873718459792E-2</v>
      </c>
      <c r="Y3199" s="476">
        <v>2.0000000000000001E-4</v>
      </c>
    </row>
    <row r="3200" spans="1:25" x14ac:dyDescent="0.2">
      <c r="A3200" s="475">
        <v>3196</v>
      </c>
      <c r="B3200" s="56">
        <v>0.44244407501303729</v>
      </c>
      <c r="C3200" s="46">
        <v>1585.405545377881</v>
      </c>
      <c r="D3200" s="56">
        <v>0.80257148536314449</v>
      </c>
      <c r="E3200" s="56">
        <v>0.59255575576469388</v>
      </c>
      <c r="F3200" s="250">
        <v>2024.12</v>
      </c>
      <c r="G3200" s="76">
        <v>259992527253.69559</v>
      </c>
      <c r="H3200" s="46">
        <v>21993051.877512168</v>
      </c>
      <c r="I3200" s="76">
        <v>583520581477.78638</v>
      </c>
      <c r="J3200" s="56">
        <v>0.37717287273976663</v>
      </c>
      <c r="K3200" s="76">
        <v>18303376518.721584</v>
      </c>
      <c r="L3200" s="76">
        <v>7107428804.9484024</v>
      </c>
      <c r="M3200" s="76">
        <v>166480330140.1377</v>
      </c>
      <c r="N3200" s="76">
        <v>63720100225.595474</v>
      </c>
      <c r="O3200" s="76">
        <v>28110.048178160945</v>
      </c>
      <c r="P3200" s="46">
        <v>395307.63915372442</v>
      </c>
      <c r="Q3200" s="46">
        <v>241301.83937532621</v>
      </c>
      <c r="R3200" s="76">
        <v>1102848910089.697</v>
      </c>
      <c r="S3200" s="56">
        <v>0.53215413606260509</v>
      </c>
      <c r="T3200" s="56">
        <v>0.39235880386453675</v>
      </c>
      <c r="U3200" s="46">
        <v>16.553788028287109</v>
      </c>
      <c r="V3200" s="76">
        <v>7922924430893.2393</v>
      </c>
      <c r="W3200" s="84">
        <v>2501.7141069673589</v>
      </c>
      <c r="X3200" s="82">
        <v>4.3830688474673724E-2</v>
      </c>
      <c r="Y3200" s="476">
        <v>2.0000000000000001E-4</v>
      </c>
    </row>
    <row r="3201" spans="1:25" x14ac:dyDescent="0.2">
      <c r="A3201" s="475">
        <v>3197</v>
      </c>
      <c r="B3201" s="56">
        <v>0.33886082706039622</v>
      </c>
      <c r="C3201" s="46">
        <v>1500</v>
      </c>
      <c r="D3201" s="56">
        <v>0.5996405285630072</v>
      </c>
      <c r="E3201" s="56">
        <v>0.50799751864493348</v>
      </c>
      <c r="F3201" s="250">
        <v>2024.87</v>
      </c>
      <c r="G3201" s="76">
        <v>290322146199.99438</v>
      </c>
      <c r="H3201" s="46">
        <v>13501695.302477702</v>
      </c>
      <c r="I3201" s="76">
        <v>455584700017.22797</v>
      </c>
      <c r="J3201" s="56">
        <v>0.33886082706039622</v>
      </c>
      <c r="K3201" s="76">
        <v>17639086427.718128</v>
      </c>
      <c r="L3201" s="76">
        <v>0</v>
      </c>
      <c r="M3201" s="76">
        <v>216858913662.28073</v>
      </c>
      <c r="N3201" s="76">
        <v>46074781787.726089</v>
      </c>
      <c r="O3201" s="76">
        <v>34212.233653348834</v>
      </c>
      <c r="P3201" s="46">
        <v>314783.86172275967</v>
      </c>
      <c r="Q3201" s="46">
        <v>184465.46331293575</v>
      </c>
      <c r="R3201" s="76">
        <v>1037123479340.4764</v>
      </c>
      <c r="S3201" s="56">
        <v>0.56230035021706337</v>
      </c>
      <c r="T3201" s="56">
        <v>0.39884205979948179</v>
      </c>
      <c r="U3201" s="46">
        <v>17.17192542831091</v>
      </c>
      <c r="V3201" s="76">
        <v>7767617422961.4795</v>
      </c>
      <c r="W3201" s="84">
        <v>2448.179148724847</v>
      </c>
      <c r="X3201" s="82">
        <v>4.268538703615566E-2</v>
      </c>
      <c r="Y3201" s="476">
        <v>2.0000000000000001E-4</v>
      </c>
    </row>
    <row r="3202" spans="1:25" x14ac:dyDescent="0.2">
      <c r="A3202" s="475">
        <v>3198</v>
      </c>
      <c r="B3202" s="56">
        <v>0.42297588127951519</v>
      </c>
      <c r="C3202" s="46">
        <v>8895.9628050918582</v>
      </c>
      <c r="D3202" s="56">
        <v>0.70858533164593474</v>
      </c>
      <c r="E3202" s="56">
        <v>0.65818136777609171</v>
      </c>
      <c r="F3202" s="250">
        <v>2024.77</v>
      </c>
      <c r="G3202" s="76">
        <v>111415602963.92688</v>
      </c>
      <c r="H3202" s="46">
        <v>15609270.74114787</v>
      </c>
      <c r="I3202" s="76">
        <v>488861771684.78973</v>
      </c>
      <c r="J3202" s="56">
        <v>0.41135368323654897</v>
      </c>
      <c r="K3202" s="76">
        <v>13420169647.420034</v>
      </c>
      <c r="L3202" s="76">
        <v>0</v>
      </c>
      <c r="M3202" s="76">
        <v>133675887116.29547</v>
      </c>
      <c r="N3202" s="76">
        <v>34950161532.503334</v>
      </c>
      <c r="O3202" s="76">
        <v>45000</v>
      </c>
      <c r="P3202" s="46">
        <v>246098.26765039936</v>
      </c>
      <c r="Q3202" s="46">
        <v>130351.90116806254</v>
      </c>
      <c r="R3202" s="76">
        <v>872510091901.06177</v>
      </c>
      <c r="S3202" s="56">
        <v>0.55267091357703413</v>
      </c>
      <c r="T3202" s="56">
        <v>0.3435176531985204</v>
      </c>
      <c r="U3202" s="46">
        <v>15.18284137474744</v>
      </c>
      <c r="V3202" s="76">
        <v>5055436712719.0127</v>
      </c>
      <c r="W3202" s="84">
        <v>1596.7845546376109</v>
      </c>
      <c r="X3202" s="82">
        <v>4.7720781892913178E-2</v>
      </c>
      <c r="Y3202" s="476">
        <v>2.0000000000000001E-4</v>
      </c>
    </row>
    <row r="3203" spans="1:25" x14ac:dyDescent="0.2">
      <c r="A3203" s="475">
        <v>3199</v>
      </c>
      <c r="B3203" s="56">
        <v>0.51280949480998261</v>
      </c>
      <c r="C3203" s="46">
        <v>6738.3187724538575</v>
      </c>
      <c r="D3203" s="56">
        <v>0.2</v>
      </c>
      <c r="E3203" s="56">
        <v>0.69494883057602586</v>
      </c>
      <c r="F3203" s="250">
        <v>2025.64</v>
      </c>
      <c r="G3203" s="76">
        <v>66515363215.555519</v>
      </c>
      <c r="H3203" s="46">
        <v>3302568.3025254468</v>
      </c>
      <c r="I3203" s="76">
        <v>161113462361.16217</v>
      </c>
      <c r="J3203" s="56">
        <v>0.51280949480998261</v>
      </c>
      <c r="K3203" s="76">
        <v>2816968952.3773365</v>
      </c>
      <c r="L3203" s="76">
        <v>0</v>
      </c>
      <c r="M3203" s="76">
        <v>88410648378.695831</v>
      </c>
      <c r="N3203" s="76">
        <v>58195835957.018478</v>
      </c>
      <c r="O3203" s="76">
        <v>23870.125328836217</v>
      </c>
      <c r="P3203" s="46">
        <v>461249.25771205121</v>
      </c>
      <c r="Q3203" s="46">
        <v>258582.57712272974</v>
      </c>
      <c r="R3203" s="76">
        <v>470388157992.59247</v>
      </c>
      <c r="S3203" s="56">
        <v>0.63188960458909493</v>
      </c>
      <c r="T3203" s="56">
        <v>0.31351932471487853</v>
      </c>
      <c r="U3203" s="46">
        <v>15.682240352497306</v>
      </c>
      <c r="V3203" s="76">
        <v>2635006607837.5112</v>
      </c>
      <c r="W3203" s="84">
        <v>831.63906678419698</v>
      </c>
      <c r="X3203" s="82">
        <v>4.5060772636776728E-2</v>
      </c>
      <c r="Y3203" s="476">
        <v>2.0000000000000001E-4</v>
      </c>
    </row>
    <row r="3204" spans="1:25" x14ac:dyDescent="0.2">
      <c r="A3204" s="475">
        <v>3200</v>
      </c>
      <c r="B3204" s="56">
        <v>0.50702064332561247</v>
      </c>
      <c r="C3204" s="46">
        <v>3349.1976604098741</v>
      </c>
      <c r="D3204" s="56">
        <v>0.98011872594803395</v>
      </c>
      <c r="E3204" s="56">
        <v>0.32557137095761352</v>
      </c>
      <c r="F3204" s="250">
        <v>2024.39</v>
      </c>
      <c r="G3204" s="76">
        <v>302579321255.95734</v>
      </c>
      <c r="H3204" s="46">
        <v>29532145.084205955</v>
      </c>
      <c r="I3204" s="76">
        <v>651884623646.17371</v>
      </c>
      <c r="J3204" s="56">
        <v>0.30309338142960685</v>
      </c>
      <c r="K3204" s="76">
        <v>33652925662.665253</v>
      </c>
      <c r="L3204" s="76">
        <v>98520536794.03093</v>
      </c>
      <c r="M3204" s="76">
        <v>211732661971.78186</v>
      </c>
      <c r="N3204" s="76">
        <v>39620695999.993927</v>
      </c>
      <c r="O3204" s="76">
        <v>21547.833889639809</v>
      </c>
      <c r="P3204" s="46">
        <v>287995.22501333867</v>
      </c>
      <c r="Q3204" s="46">
        <v>155669.11185206304</v>
      </c>
      <c r="R3204" s="76">
        <v>1316916772826.333</v>
      </c>
      <c r="S3204" s="56">
        <v>0.53415018920349733</v>
      </c>
      <c r="T3204" s="56">
        <v>0.35831794616312457</v>
      </c>
      <c r="U3204" s="46">
        <v>16.702823967400224</v>
      </c>
      <c r="V3204" s="76">
        <v>8661442538884.0186</v>
      </c>
      <c r="W3204" s="84">
        <v>2733.0873429055314</v>
      </c>
      <c r="X3204" s="82">
        <v>4.364013265572278E-2</v>
      </c>
      <c r="Y3204" s="476">
        <v>2.0000000000000001E-4</v>
      </c>
    </row>
    <row r="3205" spans="1:25" x14ac:dyDescent="0.2">
      <c r="A3205" s="475">
        <v>3201</v>
      </c>
      <c r="B3205" s="56">
        <v>0.63027472376447613</v>
      </c>
      <c r="C3205" s="46">
        <v>6917.3341107212491</v>
      </c>
      <c r="D3205" s="56">
        <v>0.59205951385469324</v>
      </c>
      <c r="E3205" s="56">
        <v>0.66648799364521061</v>
      </c>
      <c r="F3205" s="250">
        <v>2025.64</v>
      </c>
      <c r="G3205" s="76">
        <v>141894470857.40439</v>
      </c>
      <c r="H3205" s="46">
        <v>11937067.259200243</v>
      </c>
      <c r="I3205" s="76">
        <v>389058058181.58911</v>
      </c>
      <c r="J3205" s="56">
        <v>0.46216547297934474</v>
      </c>
      <c r="K3205" s="76">
        <v>42674839541.944511</v>
      </c>
      <c r="L3205" s="76">
        <v>88601566108.630417</v>
      </c>
      <c r="M3205" s="76">
        <v>80309115223.681854</v>
      </c>
      <c r="N3205" s="76">
        <v>29812216621.135441</v>
      </c>
      <c r="O3205" s="76">
        <v>35633.559990436952</v>
      </c>
      <c r="P3205" s="46">
        <v>234756.37420875058</v>
      </c>
      <c r="Q3205" s="46">
        <v>124379.05431142074</v>
      </c>
      <c r="R3205" s="76">
        <v>729416002378.61523</v>
      </c>
      <c r="S3205" s="56">
        <v>0.57736501044925881</v>
      </c>
      <c r="T3205" s="56">
        <v>0.42164881807747523</v>
      </c>
      <c r="U3205" s="46">
        <v>15.566361812603077</v>
      </c>
      <c r="V3205" s="76">
        <v>5385407737572.3154</v>
      </c>
      <c r="W3205" s="84">
        <v>1698.4937417669146</v>
      </c>
      <c r="X3205" s="82">
        <v>4.5828572977949324E-2</v>
      </c>
      <c r="Y3205" s="476">
        <v>2.0000000000000001E-4</v>
      </c>
    </row>
    <row r="3206" spans="1:25" x14ac:dyDescent="0.2">
      <c r="A3206" s="475">
        <v>3202</v>
      </c>
      <c r="B3206" s="56">
        <v>0.56940798105653856</v>
      </c>
      <c r="C3206" s="46">
        <v>7971.7858602360557</v>
      </c>
      <c r="D3206" s="56">
        <v>0.61629345884791387</v>
      </c>
      <c r="E3206" s="56">
        <v>0.38680689753642217</v>
      </c>
      <c r="F3206" s="250">
        <v>2023.75</v>
      </c>
      <c r="G3206" s="76">
        <v>251808542387.66992</v>
      </c>
      <c r="H3206" s="46">
        <v>12184829.949166132</v>
      </c>
      <c r="I3206" s="76">
        <v>325759716126.06354</v>
      </c>
      <c r="J3206" s="56">
        <v>0.25437193397597235</v>
      </c>
      <c r="K3206" s="76">
        <v>4896217931.217124</v>
      </c>
      <c r="L3206" s="76">
        <v>0</v>
      </c>
      <c r="M3206" s="76">
        <v>201147396502.21344</v>
      </c>
      <c r="N3206" s="76">
        <v>10409195389.884378</v>
      </c>
      <c r="O3206" s="76">
        <v>24751.10006751457</v>
      </c>
      <c r="P3206" s="46">
        <v>107690.54634203255</v>
      </c>
      <c r="Q3206" s="46">
        <v>36607.84359087317</v>
      </c>
      <c r="R3206" s="76">
        <v>773712726191.59204</v>
      </c>
      <c r="S3206" s="56">
        <v>0.55962791737944062</v>
      </c>
      <c r="T3206" s="56">
        <v>0.40963958939505229</v>
      </c>
      <c r="U3206" s="46">
        <v>17.74697583741326</v>
      </c>
      <c r="V3206" s="76">
        <v>6187306291468.5498</v>
      </c>
      <c r="W3206" s="84">
        <v>1952.443994443578</v>
      </c>
      <c r="X3206" s="82">
        <v>4.1102125508782131E-2</v>
      </c>
      <c r="Y3206" s="476">
        <v>2.0000000000000001E-4</v>
      </c>
    </row>
    <row r="3207" spans="1:25" x14ac:dyDescent="0.2">
      <c r="A3207" s="475">
        <v>3203</v>
      </c>
      <c r="B3207" s="56">
        <v>0.59890412531779136</v>
      </c>
      <c r="C3207" s="46">
        <v>7028.9898907400748</v>
      </c>
      <c r="D3207" s="56">
        <v>0.35796367602600426</v>
      </c>
      <c r="E3207" s="56">
        <v>0.62975030821561728</v>
      </c>
      <c r="F3207" s="250">
        <v>2026.32</v>
      </c>
      <c r="G3207" s="76">
        <v>91974575583.813522</v>
      </c>
      <c r="H3207" s="46">
        <v>6013104.8862007316</v>
      </c>
      <c r="I3207" s="76">
        <v>219635608117.61984</v>
      </c>
      <c r="J3207" s="56">
        <v>0.4034490888098301</v>
      </c>
      <c r="K3207" s="76">
        <v>36286428031.088577</v>
      </c>
      <c r="L3207" s="76">
        <v>99098293002.622452</v>
      </c>
      <c r="M3207" s="76">
        <v>39213877322.462746</v>
      </c>
      <c r="N3207" s="76">
        <v>138800496589.51346</v>
      </c>
      <c r="O3207" s="76">
        <v>22953.498839249354</v>
      </c>
      <c r="P3207" s="46">
        <v>798723.06287687307</v>
      </c>
      <c r="Q3207" s="46">
        <v>494191.30507091706</v>
      </c>
      <c r="R3207" s="76">
        <v>587432363403.48901</v>
      </c>
      <c r="S3207" s="56">
        <v>0.49989354579291129</v>
      </c>
      <c r="T3207" s="56">
        <v>0.33058188723919224</v>
      </c>
      <c r="U3207" s="46">
        <v>15.525987644153119</v>
      </c>
      <c r="V3207" s="76">
        <v>3373130659204.2822</v>
      </c>
      <c r="W3207" s="84">
        <v>1065.0260089958585</v>
      </c>
      <c r="X3207" s="82">
        <v>4.642288829263598E-2</v>
      </c>
      <c r="Y3207" s="476">
        <v>2.0000000000000001E-4</v>
      </c>
    </row>
    <row r="3208" spans="1:25" x14ac:dyDescent="0.2">
      <c r="A3208" s="475">
        <v>3204</v>
      </c>
      <c r="B3208" s="56">
        <v>0.46071778915977074</v>
      </c>
      <c r="C3208" s="46">
        <v>1500</v>
      </c>
      <c r="D3208" s="56">
        <v>1.4167243038971833</v>
      </c>
      <c r="E3208" s="56">
        <v>0.64593977303845562</v>
      </c>
      <c r="F3208" s="250">
        <v>2024.43</v>
      </c>
      <c r="G3208" s="76">
        <v>300369911483.71094</v>
      </c>
      <c r="H3208" s="46">
        <v>69689255.835692286</v>
      </c>
      <c r="I3208" s="76">
        <v>861001989406.01721</v>
      </c>
      <c r="J3208" s="56">
        <v>-0.22731493115333778</v>
      </c>
      <c r="K3208" s="76">
        <v>41681590899.317108</v>
      </c>
      <c r="L3208" s="76">
        <v>0</v>
      </c>
      <c r="M3208" s="76">
        <v>396795184913.77295</v>
      </c>
      <c r="N3208" s="76">
        <v>118751687118.56911</v>
      </c>
      <c r="O3208" s="76">
        <v>21220.227310619142</v>
      </c>
      <c r="P3208" s="46">
        <v>623725.91525241663</v>
      </c>
      <c r="Q3208" s="46">
        <v>402777.12401011703</v>
      </c>
      <c r="R3208" s="76">
        <v>2179519539975.665</v>
      </c>
      <c r="S3208" s="56">
        <v>0.35620093298481925</v>
      </c>
      <c r="T3208" s="56">
        <v>3.7242336186464886E-2</v>
      </c>
      <c r="U3208" s="46">
        <v>79.888328009854447</v>
      </c>
      <c r="V3208" s="76">
        <v>6693745179329.4268</v>
      </c>
      <c r="W3208" s="84">
        <v>2111.8059415209482</v>
      </c>
      <c r="X3208" s="82">
        <v>9.8999448151045853E-3</v>
      </c>
      <c r="Y3208" s="476">
        <v>2.0000000000000001E-4</v>
      </c>
    </row>
    <row r="3209" spans="1:25" x14ac:dyDescent="0.2">
      <c r="A3209" s="475">
        <v>3205</v>
      </c>
      <c r="B3209" s="56">
        <v>0.48862259044993989</v>
      </c>
      <c r="C3209" s="46">
        <v>6637.3904401047548</v>
      </c>
      <c r="D3209" s="56">
        <v>0.8178394832222865</v>
      </c>
      <c r="E3209" s="56">
        <v>0.43307159365226494</v>
      </c>
      <c r="F3209" s="250">
        <v>2027.59</v>
      </c>
      <c r="G3209" s="76">
        <v>76062106100.934692</v>
      </c>
      <c r="H3209" s="46">
        <v>15126972.8795285</v>
      </c>
      <c r="I3209" s="76">
        <v>317351097867.31641</v>
      </c>
      <c r="J3209" s="56">
        <v>0.18104659359472663</v>
      </c>
      <c r="K3209" s="76">
        <v>13651573647.969784</v>
      </c>
      <c r="L3209" s="76">
        <v>72645421408.195984</v>
      </c>
      <c r="M3209" s="76">
        <v>0</v>
      </c>
      <c r="N3209" s="76">
        <v>10391254136.030443</v>
      </c>
      <c r="O3209" s="76">
        <v>29516.643628508526</v>
      </c>
      <c r="P3209" s="46">
        <v>157895.94003779607</v>
      </c>
      <c r="Q3209" s="46">
        <v>41419.483992679634</v>
      </c>
      <c r="R3209" s="76">
        <v>460353991204.33984</v>
      </c>
      <c r="S3209" s="56">
        <v>0.35405830925378229</v>
      </c>
      <c r="T3209" s="56">
        <v>0.23075844154597738</v>
      </c>
      <c r="U3209" s="46">
        <v>17.078352745814382</v>
      </c>
      <c r="V3209" s="76">
        <v>1969732925023.6072</v>
      </c>
      <c r="W3209" s="84">
        <v>621.60276450665378</v>
      </c>
      <c r="X3209" s="82">
        <v>4.3954724954974683E-2</v>
      </c>
      <c r="Y3209" s="476">
        <v>2.0000000000000001E-4</v>
      </c>
    </row>
    <row r="3210" spans="1:25" x14ac:dyDescent="0.2">
      <c r="A3210" s="475">
        <v>3206</v>
      </c>
      <c r="B3210" s="56">
        <v>0.62637579709346647</v>
      </c>
      <c r="C3210" s="46">
        <v>8658.4857298853894</v>
      </c>
      <c r="D3210" s="56">
        <v>0.55205301873776702</v>
      </c>
      <c r="E3210" s="56">
        <v>0.4108318858941794</v>
      </c>
      <c r="F3210" s="250">
        <v>2026.06</v>
      </c>
      <c r="G3210" s="76">
        <v>75385535914.546097</v>
      </c>
      <c r="H3210" s="46">
        <v>10462848.476450311</v>
      </c>
      <c r="I3210" s="76">
        <v>310350076050.69299</v>
      </c>
      <c r="J3210" s="56">
        <v>0.33180536525143534</v>
      </c>
      <c r="K3210" s="76">
        <v>45202708282.294891</v>
      </c>
      <c r="L3210" s="76">
        <v>78202209438.418823</v>
      </c>
      <c r="M3210" s="76">
        <v>66551705481.032219</v>
      </c>
      <c r="N3210" s="76">
        <v>17610678745.473877</v>
      </c>
      <c r="O3210" s="76">
        <v>18805.125535718416</v>
      </c>
      <c r="P3210" s="46">
        <v>149913.90727426458</v>
      </c>
      <c r="Q3210" s="46">
        <v>64422.667269067395</v>
      </c>
      <c r="R3210" s="76">
        <v>608666308417.99695</v>
      </c>
      <c r="S3210" s="56">
        <v>0.52462901112499982</v>
      </c>
      <c r="T3210" s="56">
        <v>0.27101020458883279</v>
      </c>
      <c r="U3210" s="46">
        <v>15.309004312700429</v>
      </c>
      <c r="V3210" s="76">
        <v>2806003773414.4404</v>
      </c>
      <c r="W3210" s="84">
        <v>885.89151997962892</v>
      </c>
      <c r="X3210" s="82">
        <v>4.7567649141745869E-2</v>
      </c>
      <c r="Y3210" s="476">
        <v>2.0000000000000001E-4</v>
      </c>
    </row>
    <row r="3211" spans="1:25" x14ac:dyDescent="0.2">
      <c r="A3211" s="475">
        <v>3207</v>
      </c>
      <c r="B3211" s="56">
        <v>0.64229688357237813</v>
      </c>
      <c r="C3211" s="46">
        <v>9413.9541160616245</v>
      </c>
      <c r="D3211" s="56">
        <v>0.53375553082639549</v>
      </c>
      <c r="E3211" s="56">
        <v>8.8918396302725633E-2</v>
      </c>
      <c r="F3211" s="250">
        <v>2025.39</v>
      </c>
      <c r="G3211" s="76">
        <v>69917826337.889297</v>
      </c>
      <c r="H3211" s="46">
        <v>9947388.3833088409</v>
      </c>
      <c r="I3211" s="76">
        <v>241953341994.87524</v>
      </c>
      <c r="J3211" s="56">
        <v>0.29033557565124801</v>
      </c>
      <c r="K3211" s="76">
        <v>7933277561.3649855</v>
      </c>
      <c r="L3211" s="76">
        <v>4615141668.3796701</v>
      </c>
      <c r="M3211" s="76">
        <v>84510093219.812469</v>
      </c>
      <c r="N3211" s="76">
        <v>58926698815.7808</v>
      </c>
      <c r="O3211" s="76">
        <v>20317.081738589943</v>
      </c>
      <c r="P3211" s="46">
        <v>419082.31826859526</v>
      </c>
      <c r="Q3211" s="46">
        <v>267731.48911866598</v>
      </c>
      <c r="R3211" s="76">
        <v>504314000139.17584</v>
      </c>
      <c r="S3211" s="56">
        <v>0.47994906266703219</v>
      </c>
      <c r="T3211" s="56">
        <v>0.27563702616598879</v>
      </c>
      <c r="U3211" s="46">
        <v>15.974018147924506</v>
      </c>
      <c r="V3211" s="76">
        <v>2455133881280.2827</v>
      </c>
      <c r="W3211" s="84">
        <v>774.23918267964677</v>
      </c>
      <c r="X3211" s="82">
        <v>4.6204414262822784E-2</v>
      </c>
      <c r="Y3211" s="476">
        <v>2.0000000000000001E-4</v>
      </c>
    </row>
    <row r="3212" spans="1:25" x14ac:dyDescent="0.2">
      <c r="A3212" s="475">
        <v>3208</v>
      </c>
      <c r="B3212" s="56">
        <v>0.57633146275883562</v>
      </c>
      <c r="C3212" s="46">
        <v>4890.634456520871</v>
      </c>
      <c r="D3212" s="56">
        <v>0.64950141352193891</v>
      </c>
      <c r="E3212" s="56">
        <v>0.30545702790721102</v>
      </c>
      <c r="F3212" s="250">
        <v>2023.75</v>
      </c>
      <c r="G3212" s="76">
        <v>329084148916.87006</v>
      </c>
      <c r="H3212" s="46">
        <v>14225944.338258043</v>
      </c>
      <c r="I3212" s="76">
        <v>407652661245.99329</v>
      </c>
      <c r="J3212" s="56">
        <v>0.3568547559877373</v>
      </c>
      <c r="K3212" s="76">
        <v>9094307622.6013641</v>
      </c>
      <c r="L3212" s="76">
        <v>0</v>
      </c>
      <c r="M3212" s="76">
        <v>462705494245.10498</v>
      </c>
      <c r="N3212" s="76">
        <v>20558104108.764832</v>
      </c>
      <c r="O3212" s="76">
        <v>36698.192533353045</v>
      </c>
      <c r="P3212" s="46">
        <v>169042.23479075154</v>
      </c>
      <c r="Q3212" s="46">
        <v>76122.770616895068</v>
      </c>
      <c r="R3212" s="76">
        <v>1270168514857.4829</v>
      </c>
      <c r="S3212" s="56">
        <v>0.6466121457598033</v>
      </c>
      <c r="T3212" s="56">
        <v>0.35421795719129828</v>
      </c>
      <c r="U3212" s="46">
        <v>17.355615788133459</v>
      </c>
      <c r="V3212" s="76">
        <v>8778466013191.5195</v>
      </c>
      <c r="W3212" s="84">
        <v>2771.0131797703939</v>
      </c>
      <c r="X3212" s="82">
        <v>4.1201394885960162E-2</v>
      </c>
      <c r="Y3212" s="476">
        <v>2.0000000000000001E-4</v>
      </c>
    </row>
    <row r="3213" spans="1:25" x14ac:dyDescent="0.2">
      <c r="A3213" s="475">
        <v>3209</v>
      </c>
      <c r="B3213" s="56">
        <v>0.31572872986241041</v>
      </c>
      <c r="C3213" s="46">
        <v>7436.0576906225551</v>
      </c>
      <c r="D3213" s="56">
        <v>0.70432934596877861</v>
      </c>
      <c r="E3213" s="56">
        <v>0.6370092804844224</v>
      </c>
      <c r="F3213" s="250">
        <v>2025.12</v>
      </c>
      <c r="G3213" s="76">
        <v>137760935026.62161</v>
      </c>
      <c r="H3213" s="46">
        <v>15634909.089317067</v>
      </c>
      <c r="I3213" s="76">
        <v>429243683696.05634</v>
      </c>
      <c r="J3213" s="56">
        <v>0.30210707469266729</v>
      </c>
      <c r="K3213" s="76">
        <v>16719954536.417156</v>
      </c>
      <c r="L3213" s="76">
        <v>41638675076.982292</v>
      </c>
      <c r="M3213" s="76">
        <v>124849479113.43887</v>
      </c>
      <c r="N3213" s="76">
        <v>24858196299.411022</v>
      </c>
      <c r="O3213" s="76">
        <v>34003.035603176846</v>
      </c>
      <c r="P3213" s="46">
        <v>186448.61960909649</v>
      </c>
      <c r="Q3213" s="46">
        <v>87408.372552340268</v>
      </c>
      <c r="R3213" s="76">
        <v>817240072433.99451</v>
      </c>
      <c r="S3213" s="56">
        <v>0.51465557382426608</v>
      </c>
      <c r="T3213" s="56">
        <v>0.30497582969832898</v>
      </c>
      <c r="U3213" s="46">
        <v>16.224893893954754</v>
      </c>
      <c r="V3213" s="76">
        <v>4408624550206.1631</v>
      </c>
      <c r="W3213" s="84">
        <v>1390.9746029321323</v>
      </c>
      <c r="X3213" s="82">
        <v>4.5525446705816854E-2</v>
      </c>
      <c r="Y3213" s="476">
        <v>2.0000000000000001E-4</v>
      </c>
    </row>
    <row r="3214" spans="1:25" x14ac:dyDescent="0.2">
      <c r="A3214" s="475">
        <v>3210</v>
      </c>
      <c r="B3214" s="56">
        <v>0.42700685176783421</v>
      </c>
      <c r="C3214" s="46">
        <v>6459.0172693617506</v>
      </c>
      <c r="D3214" s="56">
        <v>0.28965228205672833</v>
      </c>
      <c r="E3214" s="56">
        <v>0.65498124525735546</v>
      </c>
      <c r="F3214" s="250">
        <v>2023.75</v>
      </c>
      <c r="G3214" s="76">
        <v>401304708779.62061</v>
      </c>
      <c r="H3214" s="46">
        <v>4703781.0727249756</v>
      </c>
      <c r="I3214" s="76">
        <v>200721640872.59091</v>
      </c>
      <c r="J3214" s="56">
        <v>0.42700685176783426</v>
      </c>
      <c r="K3214" s="76">
        <v>5595869236.8157578</v>
      </c>
      <c r="L3214" s="76">
        <v>0</v>
      </c>
      <c r="M3214" s="76">
        <v>422541633365.48584</v>
      </c>
      <c r="N3214" s="76">
        <v>124737190407.27147</v>
      </c>
      <c r="O3214" s="76">
        <v>35666.959136088837</v>
      </c>
      <c r="P3214" s="46">
        <v>816492.69027351716</v>
      </c>
      <c r="Q3214" s="46">
        <v>510766.15705214255</v>
      </c>
      <c r="R3214" s="76">
        <v>1057140118206.38</v>
      </c>
      <c r="S3214" s="56">
        <v>0.65599940546181745</v>
      </c>
      <c r="T3214" s="56">
        <v>0.4595135339735702</v>
      </c>
      <c r="U3214" s="46">
        <v>17.943094636271656</v>
      </c>
      <c r="V3214" s="76">
        <v>9548052306521.0547</v>
      </c>
      <c r="W3214" s="84">
        <v>3014.9835021465356</v>
      </c>
      <c r="X3214" s="82">
        <v>4.0740825500439497E-2</v>
      </c>
      <c r="Y3214" s="476">
        <v>2.0000000000000001E-4</v>
      </c>
    </row>
    <row r="3215" spans="1:25" x14ac:dyDescent="0.2">
      <c r="A3215" s="475">
        <v>3211</v>
      </c>
      <c r="B3215" s="56">
        <v>0.53223148475891546</v>
      </c>
      <c r="C3215" s="46">
        <v>1581.7304508165885</v>
      </c>
      <c r="D3215" s="56">
        <v>0.56470701309691185</v>
      </c>
      <c r="E3215" s="56">
        <v>0.36474635578753817</v>
      </c>
      <c r="F3215" s="250">
        <v>2026.29</v>
      </c>
      <c r="G3215" s="76">
        <v>101720790212.89845</v>
      </c>
      <c r="H3215" s="46">
        <v>12518325.663975917</v>
      </c>
      <c r="I3215" s="76">
        <v>420874055233.211</v>
      </c>
      <c r="J3215" s="56">
        <v>0.48031400932201929</v>
      </c>
      <c r="K3215" s="76">
        <v>54863516188.656456</v>
      </c>
      <c r="L3215" s="76">
        <v>75818602068.897491</v>
      </c>
      <c r="M3215" s="76">
        <v>49074658807.733856</v>
      </c>
      <c r="N3215" s="76">
        <v>35385407380.585602</v>
      </c>
      <c r="O3215" s="76">
        <v>23826.691481122507</v>
      </c>
      <c r="P3215" s="46">
        <v>255659.04442882907</v>
      </c>
      <c r="Q3215" s="46">
        <v>140494.66355190682</v>
      </c>
      <c r="R3215" s="76">
        <v>752755692221.41809</v>
      </c>
      <c r="S3215" s="56">
        <v>0.57704411142983303</v>
      </c>
      <c r="T3215" s="56">
        <v>0.3912655906935667</v>
      </c>
      <c r="U3215" s="46">
        <v>14.762243453048615</v>
      </c>
      <c r="V3215" s="76">
        <v>4885391845779.8564</v>
      </c>
      <c r="W3215" s="84">
        <v>1541.6010393901499</v>
      </c>
      <c r="X3215" s="82">
        <v>4.8269164305800791E-2</v>
      </c>
      <c r="Y3215" s="476">
        <v>2.0000000000000001E-4</v>
      </c>
    </row>
    <row r="3216" spans="1:25" x14ac:dyDescent="0.2">
      <c r="A3216" s="475">
        <v>3212</v>
      </c>
      <c r="B3216" s="56">
        <v>0.48288419536037014</v>
      </c>
      <c r="C3216" s="46">
        <v>4089.5920253250597</v>
      </c>
      <c r="D3216" s="56">
        <v>0.28470640558284399</v>
      </c>
      <c r="E3216" s="56">
        <v>0.26341011962683736</v>
      </c>
      <c r="F3216" s="250">
        <v>2025.86</v>
      </c>
      <c r="G3216" s="76">
        <v>73153422902.67569</v>
      </c>
      <c r="H3216" s="46">
        <v>4565344.2187310541</v>
      </c>
      <c r="I3216" s="76">
        <v>161079382840.87512</v>
      </c>
      <c r="J3216" s="56">
        <v>0.37809267846499772</v>
      </c>
      <c r="K3216" s="76">
        <v>6821553242.5412626</v>
      </c>
      <c r="L3216" s="76">
        <v>11934311609.570475</v>
      </c>
      <c r="M3216" s="76">
        <v>72643965974.46373</v>
      </c>
      <c r="N3216" s="76">
        <v>19513704412.483849</v>
      </c>
      <c r="O3216" s="76">
        <v>19618.232112876573</v>
      </c>
      <c r="P3216" s="46">
        <v>178605.29624883112</v>
      </c>
      <c r="Q3216" s="46">
        <v>71499.931139689041</v>
      </c>
      <c r="R3216" s="76">
        <v>342390996594.66156</v>
      </c>
      <c r="S3216" s="56">
        <v>0.5623722474576015</v>
      </c>
      <c r="T3216" s="56">
        <v>0.36430842471127878</v>
      </c>
      <c r="U3216" s="46">
        <v>16.439391276425461</v>
      </c>
      <c r="V3216" s="76">
        <v>2324610560138.1211</v>
      </c>
      <c r="W3216" s="84">
        <v>734.09286443612905</v>
      </c>
      <c r="X3216" s="82">
        <v>4.3164787973704252E-2</v>
      </c>
      <c r="Y3216" s="476">
        <v>2.0000000000000001E-4</v>
      </c>
    </row>
    <row r="3217" spans="1:25" x14ac:dyDescent="0.2">
      <c r="A3217" s="475">
        <v>3213</v>
      </c>
      <c r="B3217" s="56">
        <v>0.49963050307564999</v>
      </c>
      <c r="C3217" s="46">
        <v>1500</v>
      </c>
      <c r="D3217" s="56">
        <v>0.62569180839170058</v>
      </c>
      <c r="E3217" s="56">
        <v>0.31329307792003119</v>
      </c>
      <c r="F3217" s="250">
        <v>2026.68</v>
      </c>
      <c r="G3217" s="76">
        <v>149966014397.27158</v>
      </c>
      <c r="H3217" s="46">
        <v>14167101.768166155</v>
      </c>
      <c r="I3217" s="76">
        <v>384636249659.25415</v>
      </c>
      <c r="J3217" s="56">
        <v>0.41500219649686421</v>
      </c>
      <c r="K3217" s="76">
        <v>38519465348.980156</v>
      </c>
      <c r="L3217" s="76">
        <v>79377728162.768845</v>
      </c>
      <c r="M3217" s="76">
        <v>18127850083.049072</v>
      </c>
      <c r="N3217" s="76">
        <v>41547024044.494972</v>
      </c>
      <c r="O3217" s="76">
        <v>28723.591367632685</v>
      </c>
      <c r="P3217" s="46">
        <v>312202.15786842839</v>
      </c>
      <c r="Q3217" s="46">
        <v>181843.65268415728</v>
      </c>
      <c r="R3217" s="76">
        <v>714272263997.79431</v>
      </c>
      <c r="S3217" s="56">
        <v>0.52733628533704768</v>
      </c>
      <c r="T3217" s="56">
        <v>0.41372883112535203</v>
      </c>
      <c r="U3217" s="46">
        <v>15.95382437702704</v>
      </c>
      <c r="V3217" s="76">
        <v>5255448046462.0293</v>
      </c>
      <c r="W3217" s="84">
        <v>1657.0704614598885</v>
      </c>
      <c r="X3217" s="82">
        <v>4.5178893794029534E-2</v>
      </c>
      <c r="Y3217" s="476">
        <v>2.0000000000000001E-4</v>
      </c>
    </row>
    <row r="3218" spans="1:25" x14ac:dyDescent="0.2">
      <c r="A3218" s="475">
        <v>3214</v>
      </c>
      <c r="B3218" s="56">
        <v>0.40995080196703448</v>
      </c>
      <c r="C3218" s="46">
        <v>3851.4541900559484</v>
      </c>
      <c r="D3218" s="56">
        <v>1.2770094199613931</v>
      </c>
      <c r="E3218" s="56">
        <v>0.39065132117309076</v>
      </c>
      <c r="F3218" s="250">
        <v>2024.08</v>
      </c>
      <c r="G3218" s="76">
        <v>712998063430.74658</v>
      </c>
      <c r="H3218" s="46">
        <v>41011359.586299293</v>
      </c>
      <c r="I3218" s="76">
        <v>926457626688.59082</v>
      </c>
      <c r="J3218" s="56">
        <v>0.34189410350384275</v>
      </c>
      <c r="K3218" s="76">
        <v>22905399135.516205</v>
      </c>
      <c r="L3218" s="76">
        <v>0</v>
      </c>
      <c r="M3218" s="76">
        <v>598739990953.67395</v>
      </c>
      <c r="N3218" s="76">
        <v>26186327030.079899</v>
      </c>
      <c r="O3218" s="76">
        <v>16983.925012578307</v>
      </c>
      <c r="P3218" s="46">
        <v>191362.92463837884</v>
      </c>
      <c r="Q3218" s="46">
        <v>101036.04416254762</v>
      </c>
      <c r="R3218" s="76">
        <v>2588821463904.3052</v>
      </c>
      <c r="S3218" s="56">
        <v>0.62611326987138438</v>
      </c>
      <c r="T3218" s="56">
        <v>0.38466227683609733</v>
      </c>
      <c r="U3218" s="46">
        <v>17.275432960757158</v>
      </c>
      <c r="V3218" s="76">
        <v>18609204531966.562</v>
      </c>
      <c r="W3218" s="84">
        <v>5875.9220460444094</v>
      </c>
      <c r="X3218" s="82">
        <v>4.3031771748485187E-2</v>
      </c>
      <c r="Y3218" s="476">
        <v>2.0000000000000001E-4</v>
      </c>
    </row>
    <row r="3219" spans="1:25" x14ac:dyDescent="0.2">
      <c r="A3219" s="475">
        <v>3215</v>
      </c>
      <c r="B3219" s="56">
        <v>0.35452240969060689</v>
      </c>
      <c r="C3219" s="46">
        <v>5756.5496241505434</v>
      </c>
      <c r="D3219" s="56">
        <v>0.70144187088286825</v>
      </c>
      <c r="E3219" s="56">
        <v>0.21228179486302459</v>
      </c>
      <c r="F3219" s="250">
        <v>2028.4</v>
      </c>
      <c r="G3219" s="76">
        <v>57190695163.690811</v>
      </c>
      <c r="H3219" s="46">
        <v>15832662.795112969</v>
      </c>
      <c r="I3219" s="76">
        <v>478732734883.55444</v>
      </c>
      <c r="J3219" s="56">
        <v>0.35452240969060678</v>
      </c>
      <c r="K3219" s="76">
        <v>39639526780.876266</v>
      </c>
      <c r="L3219" s="76">
        <v>106070224047.75191</v>
      </c>
      <c r="M3219" s="76">
        <v>0</v>
      </c>
      <c r="N3219" s="76">
        <v>48286679262.704323</v>
      </c>
      <c r="O3219" s="76">
        <v>20722.405115403639</v>
      </c>
      <c r="P3219" s="46">
        <v>324448.15808920434</v>
      </c>
      <c r="Q3219" s="46">
        <v>189333.08214956772</v>
      </c>
      <c r="R3219" s="76">
        <v>672729164974.88696</v>
      </c>
      <c r="S3219" s="56">
        <v>0.41624879117859304</v>
      </c>
      <c r="T3219" s="56">
        <v>0.28188299398273697</v>
      </c>
      <c r="U3219" s="46">
        <v>14.557395304617481</v>
      </c>
      <c r="V3219" s="76">
        <v>3078720341462.2544</v>
      </c>
      <c r="W3219" s="84">
        <v>971.50004436097095</v>
      </c>
      <c r="X3219" s="82">
        <v>4.985874872504692E-2</v>
      </c>
      <c r="Y3219" s="476">
        <v>2.0000000000000001E-4</v>
      </c>
    </row>
    <row r="3220" spans="1:25" x14ac:dyDescent="0.2">
      <c r="A3220" s="475">
        <v>3216</v>
      </c>
      <c r="B3220" s="56">
        <v>0.68154352169153953</v>
      </c>
      <c r="C3220" s="46">
        <v>3862.2676750392202</v>
      </c>
      <c r="D3220" s="56">
        <v>0.82768832888192978</v>
      </c>
      <c r="E3220" s="56">
        <v>0.38693397043521605</v>
      </c>
      <c r="F3220" s="250">
        <v>2025.39</v>
      </c>
      <c r="G3220" s="76">
        <v>338516257215.98322</v>
      </c>
      <c r="H3220" s="46">
        <v>20915053.428305537</v>
      </c>
      <c r="I3220" s="76">
        <v>349360203327.42657</v>
      </c>
      <c r="J3220" s="56">
        <v>-1.8907247895060708E-2</v>
      </c>
      <c r="K3220" s="76">
        <v>8136228765.3106346</v>
      </c>
      <c r="L3220" s="76">
        <v>2139230823.1516223</v>
      </c>
      <c r="M3220" s="76">
        <v>145667030676.67014</v>
      </c>
      <c r="N3220" s="76">
        <v>29768319476.410683</v>
      </c>
      <c r="O3220" s="76">
        <v>36821.833183425668</v>
      </c>
      <c r="P3220" s="46">
        <v>224503.83149363683</v>
      </c>
      <c r="Q3220" s="46">
        <v>112338.83788709645</v>
      </c>
      <c r="R3220" s="76">
        <v>925368712064.72717</v>
      </c>
      <c r="S3220" s="56">
        <v>0.46985089593718615</v>
      </c>
      <c r="T3220" s="56">
        <v>0.34520903957185356</v>
      </c>
      <c r="U3220" s="46">
        <v>21.039389758801725</v>
      </c>
      <c r="V3220" s="76">
        <v>7172277228982.2891</v>
      </c>
      <c r="W3220" s="84">
        <v>2262.3594839640082</v>
      </c>
      <c r="X3220" s="82">
        <v>3.5508166889421787E-2</v>
      </c>
      <c r="Y3220" s="476">
        <v>2.0000000000000001E-4</v>
      </c>
    </row>
    <row r="3221" spans="1:25" x14ac:dyDescent="0.2">
      <c r="A3221" s="475">
        <v>3217</v>
      </c>
      <c r="B3221" s="56">
        <v>0.545664115433383</v>
      </c>
      <c r="C3221" s="46">
        <v>1500</v>
      </c>
      <c r="D3221" s="56">
        <v>0.78419638919661117</v>
      </c>
      <c r="E3221" s="56">
        <v>0.41583360706493017</v>
      </c>
      <c r="F3221" s="250">
        <v>2024.88</v>
      </c>
      <c r="G3221" s="76">
        <v>236926299099.81049</v>
      </c>
      <c r="H3221" s="46">
        <v>21216762.603836946</v>
      </c>
      <c r="I3221" s="76">
        <v>582836222123.15198</v>
      </c>
      <c r="J3221" s="56">
        <v>0.44327193550272337</v>
      </c>
      <c r="K3221" s="76">
        <v>28173155759.556679</v>
      </c>
      <c r="L3221" s="76">
        <v>23781885681.318161</v>
      </c>
      <c r="M3221" s="76">
        <v>164276251459.68576</v>
      </c>
      <c r="N3221" s="76">
        <v>32166334287.103081</v>
      </c>
      <c r="O3221" s="76">
        <v>42310.459293562657</v>
      </c>
      <c r="P3221" s="46">
        <v>253005.20018915524</v>
      </c>
      <c r="Q3221" s="46">
        <v>133898.7106480186</v>
      </c>
      <c r="R3221" s="76">
        <v>1061135591123.6179</v>
      </c>
      <c r="S3221" s="56">
        <v>0.57963234046515344</v>
      </c>
      <c r="T3221" s="56">
        <v>0.41184759659036829</v>
      </c>
      <c r="U3221" s="46">
        <v>16.144872575704387</v>
      </c>
      <c r="V3221" s="76">
        <v>7865387945779.3486</v>
      </c>
      <c r="W3221" s="84">
        <v>2482.2024083608449</v>
      </c>
      <c r="X3221" s="82">
        <v>4.459643507196618E-2</v>
      </c>
      <c r="Y3221" s="476">
        <v>2.0000000000000001E-4</v>
      </c>
    </row>
    <row r="3222" spans="1:25" x14ac:dyDescent="0.2">
      <c r="A3222" s="475">
        <v>3218</v>
      </c>
      <c r="B3222" s="56">
        <v>0.63638924199094693</v>
      </c>
      <c r="C3222" s="46">
        <v>6548.9358059245833</v>
      </c>
      <c r="D3222" s="56">
        <v>0.92658845860437689</v>
      </c>
      <c r="E3222" s="56">
        <v>0.63249433147153478</v>
      </c>
      <c r="F3222" s="250">
        <v>2025.46</v>
      </c>
      <c r="G3222" s="76">
        <v>107340882972.50449</v>
      </c>
      <c r="H3222" s="46">
        <v>25622605.701847516</v>
      </c>
      <c r="I3222" s="76">
        <v>681687490472.05078</v>
      </c>
      <c r="J3222" s="56">
        <v>0.44045036290128514</v>
      </c>
      <c r="K3222" s="76">
        <v>27164449718.235332</v>
      </c>
      <c r="L3222" s="76">
        <v>46876503274.974373</v>
      </c>
      <c r="M3222" s="76">
        <v>116785891907.36829</v>
      </c>
      <c r="N3222" s="76">
        <v>34888801015.952217</v>
      </c>
      <c r="O3222" s="76">
        <v>34392.459541638338</v>
      </c>
      <c r="P3222" s="46">
        <v>278453.03696680948</v>
      </c>
      <c r="Q3222" s="46">
        <v>149731.00917755591</v>
      </c>
      <c r="R3222" s="76">
        <v>1157185595680.197</v>
      </c>
      <c r="S3222" s="56">
        <v>0.55955052270353201</v>
      </c>
      <c r="T3222" s="56">
        <v>0.30386660289010353</v>
      </c>
      <c r="U3222" s="46">
        <v>14.758049119097279</v>
      </c>
      <c r="V3222" s="76">
        <v>5714266783358.8438</v>
      </c>
      <c r="W3222" s="84">
        <v>1804.520840781734</v>
      </c>
      <c r="X3222" s="82">
        <v>4.9133117007032941E-2</v>
      </c>
      <c r="Y3222" s="476">
        <v>2.0000000000000001E-4</v>
      </c>
    </row>
    <row r="3223" spans="1:25" x14ac:dyDescent="0.2">
      <c r="A3223" s="475">
        <v>3219</v>
      </c>
      <c r="B3223" s="56">
        <v>0.51979462995072057</v>
      </c>
      <c r="C3223" s="46">
        <v>3529.687669738747</v>
      </c>
      <c r="D3223" s="56">
        <v>0.96836869549801552</v>
      </c>
      <c r="E3223" s="56">
        <v>6.3843039359348708E-2</v>
      </c>
      <c r="F3223" s="250">
        <v>2027</v>
      </c>
      <c r="G3223" s="76">
        <v>78922092081.104126</v>
      </c>
      <c r="H3223" s="46">
        <v>29281486.674778193</v>
      </c>
      <c r="I3223" s="76">
        <v>668520108927.72229</v>
      </c>
      <c r="J3223" s="56">
        <v>0.38770356187721777</v>
      </c>
      <c r="K3223" s="76">
        <v>17005205738.388985</v>
      </c>
      <c r="L3223" s="76">
        <v>61978817951.55455</v>
      </c>
      <c r="M3223" s="76">
        <v>0</v>
      </c>
      <c r="N3223" s="76">
        <v>40420171616.29982</v>
      </c>
      <c r="O3223" s="76">
        <v>29472.366090867599</v>
      </c>
      <c r="P3223" s="46">
        <v>315725.49899070553</v>
      </c>
      <c r="Q3223" s="46">
        <v>176531.39490941237</v>
      </c>
      <c r="R3223" s="76">
        <v>887675325717.37634</v>
      </c>
      <c r="S3223" s="56">
        <v>0.45952984656052931</v>
      </c>
      <c r="T3223" s="56">
        <v>0.31667058734998016</v>
      </c>
      <c r="U3223" s="46">
        <v>14.589588829241677</v>
      </c>
      <c r="V3223" s="76">
        <v>4612674740676.3281</v>
      </c>
      <c r="W3223" s="84">
        <v>1455.562569409517</v>
      </c>
      <c r="X3223" s="82">
        <v>4.9041923917055828E-2</v>
      </c>
      <c r="Y3223" s="476">
        <v>2.0000000000000001E-4</v>
      </c>
    </row>
    <row r="3224" spans="1:25" x14ac:dyDescent="0.2">
      <c r="A3224" s="475">
        <v>3220</v>
      </c>
      <c r="B3224" s="56">
        <v>0.44006360135800049</v>
      </c>
      <c r="C3224" s="46">
        <v>1910.208010420763</v>
      </c>
      <c r="D3224" s="56">
        <v>0.61040951861956017</v>
      </c>
      <c r="E3224" s="56">
        <v>0.22857104345077134</v>
      </c>
      <c r="F3224" s="250">
        <v>2025.35</v>
      </c>
      <c r="G3224" s="76">
        <v>156469782011.96558</v>
      </c>
      <c r="H3224" s="46">
        <v>13622509.335192544</v>
      </c>
      <c r="I3224" s="76">
        <v>501979197618.80804</v>
      </c>
      <c r="J3224" s="56">
        <v>0.44006360135800049</v>
      </c>
      <c r="K3224" s="76">
        <v>26793006535.253227</v>
      </c>
      <c r="L3224" s="76">
        <v>24886555291.921307</v>
      </c>
      <c r="M3224" s="76">
        <v>103420465947.52286</v>
      </c>
      <c r="N3224" s="76">
        <v>104151732629.39833</v>
      </c>
      <c r="O3224" s="76">
        <v>20827.973677893493</v>
      </c>
      <c r="P3224" s="46">
        <v>501316.93834640394</v>
      </c>
      <c r="Q3224" s="46">
        <v>330922.34981452307</v>
      </c>
      <c r="R3224" s="76">
        <v>1009730939439.6715</v>
      </c>
      <c r="S3224" s="56">
        <v>0.55151097306838215</v>
      </c>
      <c r="T3224" s="56">
        <v>0.3463001186768887</v>
      </c>
      <c r="U3224" s="46">
        <v>15.591224413761548</v>
      </c>
      <c r="V3224" s="76">
        <v>6057350597788.9492</v>
      </c>
      <c r="W3224" s="84">
        <v>1907.5550508849992</v>
      </c>
      <c r="X3224" s="82">
        <v>4.6324157745059921E-2</v>
      </c>
      <c r="Y3224" s="476">
        <v>2.0000000000000001E-4</v>
      </c>
    </row>
    <row r="3225" spans="1:25" x14ac:dyDescent="0.2">
      <c r="A3225" s="475">
        <v>3221</v>
      </c>
      <c r="B3225" s="56">
        <v>0.6703434333432825</v>
      </c>
      <c r="C3225" s="46">
        <v>6677.9576082824588</v>
      </c>
      <c r="D3225" s="56">
        <v>0.47955019588204922</v>
      </c>
      <c r="E3225" s="56">
        <v>0.53736561204711231</v>
      </c>
      <c r="F3225" s="250">
        <v>2024.03</v>
      </c>
      <c r="G3225" s="76">
        <v>219187883252.17743</v>
      </c>
      <c r="H3225" s="46">
        <v>9007075.7142539322</v>
      </c>
      <c r="I3225" s="76">
        <v>316178497672.81024</v>
      </c>
      <c r="J3225" s="56">
        <v>0.47068992401867049</v>
      </c>
      <c r="K3225" s="76">
        <v>6094578534.863718</v>
      </c>
      <c r="L3225" s="76">
        <v>0</v>
      </c>
      <c r="M3225" s="76">
        <v>173802466514.97183</v>
      </c>
      <c r="N3225" s="76">
        <v>46320318559.767471</v>
      </c>
      <c r="O3225" s="76">
        <v>36051.611445461473</v>
      </c>
      <c r="P3225" s="46">
        <v>317708.5299336813</v>
      </c>
      <c r="Q3225" s="46">
        <v>189803.3628976958</v>
      </c>
      <c r="R3225" s="76">
        <v>779628201308.16626</v>
      </c>
      <c r="S3225" s="56">
        <v>0.62987404597460406</v>
      </c>
      <c r="T3225" s="56">
        <v>0.45074816113140714</v>
      </c>
      <c r="U3225" s="46">
        <v>16.712915448951183</v>
      </c>
      <c r="V3225" s="76">
        <v>6643740798030.4824</v>
      </c>
      <c r="W3225" s="84">
        <v>2094.1429724533368</v>
      </c>
      <c r="X3225" s="82">
        <v>4.2422942264228283E-2</v>
      </c>
      <c r="Y3225" s="476">
        <v>2.0000000000000001E-4</v>
      </c>
    </row>
    <row r="3226" spans="1:25" x14ac:dyDescent="0.2">
      <c r="A3226" s="475">
        <v>3222</v>
      </c>
      <c r="B3226" s="56">
        <v>0.52786749999164029</v>
      </c>
      <c r="C3226" s="46">
        <v>5701.6851838231169</v>
      </c>
      <c r="D3226" s="56">
        <v>0.99314251125623842</v>
      </c>
      <c r="E3226" s="56">
        <v>0.34077062788736573</v>
      </c>
      <c r="F3226" s="250">
        <v>2026.36</v>
      </c>
      <c r="G3226" s="76">
        <v>152150615420.42853</v>
      </c>
      <c r="H3226" s="46">
        <v>29068538.231521707</v>
      </c>
      <c r="I3226" s="76">
        <v>616991831118.53052</v>
      </c>
      <c r="J3226" s="56">
        <v>0.33083842904277627</v>
      </c>
      <c r="K3226" s="76">
        <v>17993986380.349037</v>
      </c>
      <c r="L3226" s="76">
        <v>81469000830.730835</v>
      </c>
      <c r="M3226" s="76">
        <v>49408421081.478592</v>
      </c>
      <c r="N3226" s="76">
        <v>42141354044.182938</v>
      </c>
      <c r="O3226" s="76">
        <v>14137.518721751459</v>
      </c>
      <c r="P3226" s="46">
        <v>348761.79028755764</v>
      </c>
      <c r="Q3226" s="46">
        <v>184539.87630780597</v>
      </c>
      <c r="R3226" s="76">
        <v>1022002349458.2092</v>
      </c>
      <c r="S3226" s="56">
        <v>0.48316547861697079</v>
      </c>
      <c r="T3226" s="56">
        <v>0.2886696042999724</v>
      </c>
      <c r="U3226" s="46">
        <v>16.051784401630691</v>
      </c>
      <c r="V3226" s="76">
        <v>5095756824776.6367</v>
      </c>
      <c r="W3226" s="84">
        <v>1606.9732172489198</v>
      </c>
      <c r="X3226" s="82">
        <v>4.6805090960904815E-2</v>
      </c>
      <c r="Y3226" s="476">
        <v>2.0000000000000001E-4</v>
      </c>
    </row>
    <row r="3227" spans="1:25" x14ac:dyDescent="0.2">
      <c r="A3227" s="475">
        <v>3223</v>
      </c>
      <c r="B3227" s="56">
        <v>0.54485577709777366</v>
      </c>
      <c r="C3227" s="46">
        <v>1500</v>
      </c>
      <c r="D3227" s="56">
        <v>0.63928460159901201</v>
      </c>
      <c r="E3227" s="56">
        <v>0.51573423856045608</v>
      </c>
      <c r="F3227" s="250">
        <v>2025.07</v>
      </c>
      <c r="G3227" s="76">
        <v>226028885072.61984</v>
      </c>
      <c r="H3227" s="46">
        <v>14575571.052206354</v>
      </c>
      <c r="I3227" s="76">
        <v>487513752140.57837</v>
      </c>
      <c r="J3227" s="56">
        <v>0.50286855728206936</v>
      </c>
      <c r="K3227" s="76">
        <v>45243413247.066956</v>
      </c>
      <c r="L3227" s="76">
        <v>74078701048.911804</v>
      </c>
      <c r="M3227" s="76">
        <v>144688831527.39273</v>
      </c>
      <c r="N3227" s="76">
        <v>31669794935.13258</v>
      </c>
      <c r="O3227" s="76">
        <v>34084.442374278187</v>
      </c>
      <c r="P3227" s="46">
        <v>243621.1754846719</v>
      </c>
      <c r="Q3227" s="46">
        <v>129948.502752831</v>
      </c>
      <c r="R3227" s="76">
        <v>983655200927.34766</v>
      </c>
      <c r="S3227" s="56">
        <v>0.62391061578486995</v>
      </c>
      <c r="T3227" s="56">
        <v>0.47012903510305304</v>
      </c>
      <c r="U3227" s="46">
        <v>15.770579069670397</v>
      </c>
      <c r="V3227" s="76">
        <v>8116632285496.7598</v>
      </c>
      <c r="W3227" s="84">
        <v>2561.0875102157061</v>
      </c>
      <c r="X3227" s="82">
        <v>4.5607170199570904E-2</v>
      </c>
      <c r="Y3227" s="476">
        <v>2.0000000000000001E-4</v>
      </c>
    </row>
    <row r="3228" spans="1:25" x14ac:dyDescent="0.2">
      <c r="A3228" s="475">
        <v>3224</v>
      </c>
      <c r="B3228" s="56">
        <v>0.56899661265126744</v>
      </c>
      <c r="C3228" s="46">
        <v>4299.5840388161469</v>
      </c>
      <c r="D3228" s="56">
        <v>0.79377927868042397</v>
      </c>
      <c r="E3228" s="56">
        <v>0.16309803506598353</v>
      </c>
      <c r="F3228" s="250">
        <v>2025.2</v>
      </c>
      <c r="G3228" s="76">
        <v>218425129109.85071</v>
      </c>
      <c r="H3228" s="46">
        <v>19581304.507699858</v>
      </c>
      <c r="I3228" s="76">
        <v>525171933705.05371</v>
      </c>
      <c r="J3228" s="56">
        <v>0.39614117038523866</v>
      </c>
      <c r="K3228" s="76">
        <v>18775778317.66753</v>
      </c>
      <c r="L3228" s="76">
        <v>43504095184.575523</v>
      </c>
      <c r="M3228" s="76">
        <v>137547563749.86441</v>
      </c>
      <c r="N3228" s="76">
        <v>14577438602.748781</v>
      </c>
      <c r="O3228" s="76">
        <v>29291.346281391216</v>
      </c>
      <c r="P3228" s="46">
        <v>146098.90650926705</v>
      </c>
      <c r="Q3228" s="46">
        <v>59198.373151166787</v>
      </c>
      <c r="R3228" s="76">
        <v>947062303537.31348</v>
      </c>
      <c r="S3228" s="56">
        <v>0.55827571865809011</v>
      </c>
      <c r="T3228" s="56">
        <v>0.41493716059081581</v>
      </c>
      <c r="U3228" s="46">
        <v>16.284942417458879</v>
      </c>
      <c r="V3228" s="76">
        <v>7124529316002.4268</v>
      </c>
      <c r="W3228" s="84">
        <v>2249.1830768466461</v>
      </c>
      <c r="X3228" s="82">
        <v>4.401802752358331E-2</v>
      </c>
      <c r="Y3228" s="476">
        <v>2.0000000000000001E-4</v>
      </c>
    </row>
    <row r="3229" spans="1:25" x14ac:dyDescent="0.2">
      <c r="A3229" s="475">
        <v>3225</v>
      </c>
      <c r="B3229" s="56">
        <v>0.52666095439942617</v>
      </c>
      <c r="C3229" s="46">
        <v>4027.3006260362354</v>
      </c>
      <c r="D3229" s="56">
        <v>0.60575719567090047</v>
      </c>
      <c r="E3229" s="56">
        <v>0.57858614807009912</v>
      </c>
      <c r="F3229" s="250">
        <v>2023.82</v>
      </c>
      <c r="G3229" s="76">
        <v>308946427498.90302</v>
      </c>
      <c r="H3229" s="46">
        <v>12710337.120111588</v>
      </c>
      <c r="I3229" s="76">
        <v>402682482518.87939</v>
      </c>
      <c r="J3229" s="56">
        <v>0.46037752338795634</v>
      </c>
      <c r="K3229" s="76">
        <v>7558835053.6350632</v>
      </c>
      <c r="L3229" s="76">
        <v>0</v>
      </c>
      <c r="M3229" s="76">
        <v>261578984230.9295</v>
      </c>
      <c r="N3229" s="76">
        <v>34516548177.033066</v>
      </c>
      <c r="O3229" s="76">
        <v>34781.898899566753</v>
      </c>
      <c r="P3229" s="46">
        <v>261603.26244980539</v>
      </c>
      <c r="Q3229" s="46">
        <v>144036.54738240765</v>
      </c>
      <c r="R3229" s="76">
        <v>966362503611.66675</v>
      </c>
      <c r="S3229" s="56">
        <v>0.63625059367767889</v>
      </c>
      <c r="T3229" s="56">
        <v>0.47664108442088882</v>
      </c>
      <c r="U3229" s="46">
        <v>17.000965397759476</v>
      </c>
      <c r="V3229" s="76">
        <v>8679724480037.9717</v>
      </c>
      <c r="W3229" s="84">
        <v>2736.4021399764251</v>
      </c>
      <c r="X3229" s="82">
        <v>4.2556942588080321E-2</v>
      </c>
      <c r="Y3229" s="476">
        <v>2.0000000000000001E-4</v>
      </c>
    </row>
    <row r="3230" spans="1:25" x14ac:dyDescent="0.2">
      <c r="A3230" s="475">
        <v>3226</v>
      </c>
      <c r="B3230" s="56">
        <v>0.40404153444609398</v>
      </c>
      <c r="C3230" s="46">
        <v>3725.1999668540666</v>
      </c>
      <c r="D3230" s="56">
        <v>0.90294565085657097</v>
      </c>
      <c r="E3230" s="56">
        <v>0.303586619041463</v>
      </c>
      <c r="F3230" s="250">
        <v>2024.44</v>
      </c>
      <c r="G3230" s="76">
        <v>207907182470.65387</v>
      </c>
      <c r="H3230" s="46">
        <v>25062434.471719112</v>
      </c>
      <c r="I3230" s="76">
        <v>666154185293.65869</v>
      </c>
      <c r="J3230" s="56">
        <v>0.39179484217579064</v>
      </c>
      <c r="K3230" s="76">
        <v>18243298250.032379</v>
      </c>
      <c r="L3230" s="76">
        <v>3673414857.8561888</v>
      </c>
      <c r="M3230" s="76">
        <v>159813312387.83008</v>
      </c>
      <c r="N3230" s="76">
        <v>31472172721.522945</v>
      </c>
      <c r="O3230" s="76">
        <v>25452.537302801331</v>
      </c>
      <c r="P3230" s="46">
        <v>238798.27448597745</v>
      </c>
      <c r="Q3230" s="46">
        <v>121248.20646735854</v>
      </c>
      <c r="R3230" s="76">
        <v>1117498979000.8079</v>
      </c>
      <c r="S3230" s="56">
        <v>0.53234679767514015</v>
      </c>
      <c r="T3230" s="56">
        <v>0.37589229441986444</v>
      </c>
      <c r="U3230" s="46">
        <v>15.925803714702806</v>
      </c>
      <c r="V3230" s="76">
        <v>7359578566469.2119</v>
      </c>
      <c r="W3230" s="84">
        <v>2322.2735185724591</v>
      </c>
      <c r="X3230" s="82">
        <v>4.5795874228733928E-2</v>
      </c>
      <c r="Y3230" s="476">
        <v>2.0000000000000001E-4</v>
      </c>
    </row>
    <row r="3231" spans="1:25" x14ac:dyDescent="0.2">
      <c r="A3231" s="475">
        <v>3227</v>
      </c>
      <c r="B3231" s="56">
        <v>0.40408864467701977</v>
      </c>
      <c r="C3231" s="46">
        <v>7490.0357997252304</v>
      </c>
      <c r="D3231" s="56">
        <v>1.0243679695056622</v>
      </c>
      <c r="E3231" s="56">
        <v>0.31251993918918042</v>
      </c>
      <c r="F3231" s="250">
        <v>2026.26</v>
      </c>
      <c r="G3231" s="76">
        <v>166712282317.12036</v>
      </c>
      <c r="H3231" s="46">
        <v>23834947.405916639</v>
      </c>
      <c r="I3231" s="76">
        <v>563510279807.6626</v>
      </c>
      <c r="J3231" s="56">
        <v>0.29307732251108465</v>
      </c>
      <c r="K3231" s="76">
        <v>27433279624.382946</v>
      </c>
      <c r="L3231" s="76">
        <v>71234192539.509003</v>
      </c>
      <c r="M3231" s="76">
        <v>51575408014.557732</v>
      </c>
      <c r="N3231" s="76">
        <v>2715838381.4430685</v>
      </c>
      <c r="O3231" s="76">
        <v>38875.80286270201</v>
      </c>
      <c r="P3231" s="46">
        <v>63050.837731927517</v>
      </c>
      <c r="Q3231" s="46">
        <v>10325.959432981879</v>
      </c>
      <c r="R3231" s="76">
        <v>837544446320.8573</v>
      </c>
      <c r="S3231" s="56">
        <v>0.44444781802264566</v>
      </c>
      <c r="T3231" s="56">
        <v>0.38054877321299779</v>
      </c>
      <c r="U3231" s="46">
        <v>16.031464771961328</v>
      </c>
      <c r="V3231" s="76">
        <v>5562451905521.4082</v>
      </c>
      <c r="W3231" s="84">
        <v>1754.0199374527988</v>
      </c>
      <c r="X3231" s="82">
        <v>4.6531817701386022E-2</v>
      </c>
      <c r="Y3231" s="476">
        <v>2.0000000000000001E-4</v>
      </c>
    </row>
    <row r="3232" spans="1:25" x14ac:dyDescent="0.2">
      <c r="A3232" s="475">
        <v>3228</v>
      </c>
      <c r="B3232" s="56">
        <v>0.50927106579646242</v>
      </c>
      <c r="C3232" s="46">
        <v>2609.1777514185942</v>
      </c>
      <c r="D3232" s="56">
        <v>0.89711533302732349</v>
      </c>
      <c r="E3232" s="56">
        <v>0.40516895935649944</v>
      </c>
      <c r="F3232" s="250">
        <v>2024.71</v>
      </c>
      <c r="G3232" s="76">
        <v>267465729764.6236</v>
      </c>
      <c r="H3232" s="46">
        <v>25068636.5022179</v>
      </c>
      <c r="I3232" s="76">
        <v>686498688599.94983</v>
      </c>
      <c r="J3232" s="56">
        <v>0.46791692668095608</v>
      </c>
      <c r="K3232" s="76">
        <v>20123711770.542336</v>
      </c>
      <c r="L3232" s="76">
        <v>0</v>
      </c>
      <c r="M3232" s="76">
        <v>205162938755.72498</v>
      </c>
      <c r="N3232" s="76">
        <v>46912677013.197197</v>
      </c>
      <c r="O3232" s="76">
        <v>31569.560856192809</v>
      </c>
      <c r="P3232" s="46">
        <v>346859.96571966109</v>
      </c>
      <c r="Q3232" s="46">
        <v>201658.38402382919</v>
      </c>
      <c r="R3232" s="76">
        <v>1314949197373.4973</v>
      </c>
      <c r="S3232" s="56">
        <v>0.59864054168394554</v>
      </c>
      <c r="T3232" s="56">
        <v>0.3997379826466726</v>
      </c>
      <c r="U3232" s="46">
        <v>16.012061196068778</v>
      </c>
      <c r="V3232" s="76">
        <v>9345204450167.7598</v>
      </c>
      <c r="W3232" s="84">
        <v>2949.5514683866131</v>
      </c>
      <c r="X3232" s="82">
        <v>4.5111524322619091E-2</v>
      </c>
      <c r="Y3232" s="476">
        <v>2.0000000000000001E-4</v>
      </c>
    </row>
    <row r="3233" spans="1:25" x14ac:dyDescent="0.2">
      <c r="A3233" s="475">
        <v>3229</v>
      </c>
      <c r="B3233" s="56">
        <v>0.42507200196087552</v>
      </c>
      <c r="C3233" s="46">
        <v>4191.4875243550759</v>
      </c>
      <c r="D3233" s="56">
        <v>0.89681817449780754</v>
      </c>
      <c r="E3233" s="56">
        <v>0.25862872063662556</v>
      </c>
      <c r="F3233" s="250">
        <v>2026.76</v>
      </c>
      <c r="G3233" s="76">
        <v>138226801444.43417</v>
      </c>
      <c r="H3233" s="46">
        <v>24477122.020828076</v>
      </c>
      <c r="I3233" s="76">
        <v>566095072042.58557</v>
      </c>
      <c r="J3233" s="56">
        <v>0.25454961234681961</v>
      </c>
      <c r="K3233" s="76">
        <v>35193892448.809105</v>
      </c>
      <c r="L3233" s="76">
        <v>67162992858.173759</v>
      </c>
      <c r="M3233" s="76">
        <v>19144347840.576706</v>
      </c>
      <c r="N3233" s="76">
        <v>90104465928.448425</v>
      </c>
      <c r="O3233" s="76">
        <v>45000</v>
      </c>
      <c r="P3233" s="46">
        <v>507026.24262080644</v>
      </c>
      <c r="Q3233" s="46">
        <v>326261.71934581129</v>
      </c>
      <c r="R3233" s="76">
        <v>940178545587.69238</v>
      </c>
      <c r="S3233" s="56">
        <v>0.4083989420574472</v>
      </c>
      <c r="T3233" s="56">
        <v>0.26047715420388873</v>
      </c>
      <c r="U3233" s="46">
        <v>16.144501987684343</v>
      </c>
      <c r="V3233" s="76">
        <v>4367183019688.1772</v>
      </c>
      <c r="W3233" s="84">
        <v>1378.3289667482477</v>
      </c>
      <c r="X3233" s="82">
        <v>4.5394192796588073E-2</v>
      </c>
      <c r="Y3233" s="476">
        <v>2.0000000000000001E-4</v>
      </c>
    </row>
    <row r="3234" spans="1:25" x14ac:dyDescent="0.2">
      <c r="A3234" s="475">
        <v>3230</v>
      </c>
      <c r="B3234" s="56">
        <v>0.43747368982353113</v>
      </c>
      <c r="C3234" s="46">
        <v>7694.9318496813821</v>
      </c>
      <c r="D3234" s="56">
        <v>0.66976600101753303</v>
      </c>
      <c r="E3234" s="56">
        <v>0.19125396470314049</v>
      </c>
      <c r="F3234" s="250">
        <v>2024.46</v>
      </c>
      <c r="G3234" s="76">
        <v>245538421961.01392</v>
      </c>
      <c r="H3234" s="46">
        <v>14589517.720904956</v>
      </c>
      <c r="I3234" s="76">
        <v>410624752159.94354</v>
      </c>
      <c r="J3234" s="56">
        <v>0.40681715259643658</v>
      </c>
      <c r="K3234" s="76">
        <v>15417684354.21137</v>
      </c>
      <c r="L3234" s="76">
        <v>0</v>
      </c>
      <c r="M3234" s="76">
        <v>213258191927.76419</v>
      </c>
      <c r="N3234" s="76">
        <v>38902387185.779755</v>
      </c>
      <c r="O3234" s="76">
        <v>17088.312069578471</v>
      </c>
      <c r="P3234" s="46">
        <v>292325.44367597974</v>
      </c>
      <c r="Q3234" s="46">
        <v>165688.14715567022</v>
      </c>
      <c r="R3234" s="76">
        <v>991130783198.15918</v>
      </c>
      <c r="S3234" s="56">
        <v>0.60992102772728107</v>
      </c>
      <c r="T3234" s="56">
        <v>0.38047728442441547</v>
      </c>
      <c r="U3234" s="46">
        <v>16.848715612828869</v>
      </c>
      <c r="V3234" s="76">
        <v>6888993576783.958</v>
      </c>
      <c r="W3234" s="84">
        <v>2172.1388866503621</v>
      </c>
      <c r="X3234" s="82">
        <v>4.3975372110537349E-2</v>
      </c>
      <c r="Y3234" s="476">
        <v>2.0000000000000001E-4</v>
      </c>
    </row>
    <row r="3235" spans="1:25" x14ac:dyDescent="0.2">
      <c r="A3235" s="475">
        <v>3231</v>
      </c>
      <c r="B3235" s="56">
        <v>0.57147642615750871</v>
      </c>
      <c r="C3235" s="46">
        <v>1500</v>
      </c>
      <c r="D3235" s="56">
        <v>0.53669114274007113</v>
      </c>
      <c r="E3235" s="56">
        <v>0.48817630105139898</v>
      </c>
      <c r="F3235" s="250">
        <v>2026.17</v>
      </c>
      <c r="G3235" s="76">
        <v>86558244035.831467</v>
      </c>
      <c r="H3235" s="46">
        <v>11223777.128801543</v>
      </c>
      <c r="I3235" s="76">
        <v>379793327380.46759</v>
      </c>
      <c r="J3235" s="56">
        <v>0.43628415973750734</v>
      </c>
      <c r="K3235" s="76">
        <v>27698049985.445923</v>
      </c>
      <c r="L3235" s="76">
        <v>43114380235.484566</v>
      </c>
      <c r="M3235" s="76">
        <v>37899358338.653908</v>
      </c>
      <c r="N3235" s="76">
        <v>41636607220.518974</v>
      </c>
      <c r="O3235" s="76">
        <v>42960.661609996168</v>
      </c>
      <c r="P3235" s="46">
        <v>288576.2596489368</v>
      </c>
      <c r="Q3235" s="46">
        <v>151317.19379245065</v>
      </c>
      <c r="R3235" s="76">
        <v>639721734710.24463</v>
      </c>
      <c r="S3235" s="56">
        <v>0.53600665735372444</v>
      </c>
      <c r="T3235" s="56">
        <v>0.37750641066025975</v>
      </c>
      <c r="U3235" s="46">
        <v>14.951545028758256</v>
      </c>
      <c r="V3235" s="76">
        <v>4206753188523.103</v>
      </c>
      <c r="W3235" s="84">
        <v>1326.3058996688746</v>
      </c>
      <c r="X3235" s="82">
        <v>4.6182603790677318E-2</v>
      </c>
      <c r="Y3235" s="476">
        <v>2.0000000000000001E-4</v>
      </c>
    </row>
    <row r="3236" spans="1:25" x14ac:dyDescent="0.2">
      <c r="A3236" s="475">
        <v>3232</v>
      </c>
      <c r="B3236" s="56">
        <v>0.41152053731490978</v>
      </c>
      <c r="C3236" s="46">
        <v>3986.0301701414305</v>
      </c>
      <c r="D3236" s="56">
        <v>0.57615785917213236</v>
      </c>
      <c r="E3236" s="56">
        <v>0.43477805003233433</v>
      </c>
      <c r="F3236" s="250">
        <v>2024.99</v>
      </c>
      <c r="G3236" s="76">
        <v>217397782508.21204</v>
      </c>
      <c r="H3236" s="46">
        <v>11719305.626902128</v>
      </c>
      <c r="I3236" s="76">
        <v>377816733574.07733</v>
      </c>
      <c r="J3236" s="56">
        <v>0.41152053731490978</v>
      </c>
      <c r="K3236" s="76">
        <v>4739228257.0685177</v>
      </c>
      <c r="L3236" s="76">
        <v>0</v>
      </c>
      <c r="M3236" s="76">
        <v>189984698365.40997</v>
      </c>
      <c r="N3236" s="76">
        <v>73239295696.70076</v>
      </c>
      <c r="O3236" s="76">
        <v>20812.115120416907</v>
      </c>
      <c r="P3236" s="46">
        <v>454801.73767050076</v>
      </c>
      <c r="Q3236" s="46">
        <v>294811.06425105094</v>
      </c>
      <c r="R3236" s="76">
        <v>906603959691.36572</v>
      </c>
      <c r="S3236" s="56">
        <v>0.58872109614300627</v>
      </c>
      <c r="T3236" s="56">
        <v>0.38430774785840427</v>
      </c>
      <c r="U3236" s="46">
        <v>16.731174496905574</v>
      </c>
      <c r="V3236" s="76">
        <v>6386897061049.8613</v>
      </c>
      <c r="W3236" s="84">
        <v>2014.0506259638055</v>
      </c>
      <c r="X3236" s="82">
        <v>4.374298375098544E-2</v>
      </c>
      <c r="Y3236" s="476">
        <v>2.0000000000000001E-4</v>
      </c>
    </row>
    <row r="3237" spans="1:25" x14ac:dyDescent="0.2">
      <c r="A3237" s="475">
        <v>3233</v>
      </c>
      <c r="B3237" s="56">
        <v>0.52661383102560599</v>
      </c>
      <c r="C3237" s="46">
        <v>1500</v>
      </c>
      <c r="D3237" s="56">
        <v>0.53046554263703938</v>
      </c>
      <c r="E3237" s="56">
        <v>0.53724306054768389</v>
      </c>
      <c r="F3237" s="250">
        <v>2025.76</v>
      </c>
      <c r="G3237" s="76">
        <v>195432639191.67944</v>
      </c>
      <c r="H3237" s="46">
        <v>11295055.998187188</v>
      </c>
      <c r="I3237" s="76">
        <v>381190271183.03766</v>
      </c>
      <c r="J3237" s="56">
        <v>0.43013001214279367</v>
      </c>
      <c r="K3237" s="76">
        <v>17608010502.175797</v>
      </c>
      <c r="L3237" s="76">
        <v>31876724735.820274</v>
      </c>
      <c r="M3237" s="76">
        <v>107442283099.29301</v>
      </c>
      <c r="N3237" s="76">
        <v>112156385981.09363</v>
      </c>
      <c r="O3237" s="76">
        <v>29154.931507444588</v>
      </c>
      <c r="P3237" s="46">
        <v>640374.35932503792</v>
      </c>
      <c r="Q3237" s="46">
        <v>403042.44082961779</v>
      </c>
      <c r="R3237" s="76">
        <v>822925378626.09241</v>
      </c>
      <c r="S3237" s="56">
        <v>0.543614583207779</v>
      </c>
      <c r="T3237" s="56">
        <v>0.40779673564635921</v>
      </c>
      <c r="U3237" s="46">
        <v>16.408908926175826</v>
      </c>
      <c r="V3237" s="76">
        <v>6183057492746.0459</v>
      </c>
      <c r="W3237" s="84">
        <v>1951.6267320095753</v>
      </c>
      <c r="X3237" s="82">
        <v>4.3615762462585819E-2</v>
      </c>
      <c r="Y3237" s="476">
        <v>2.0000000000000001E-4</v>
      </c>
    </row>
    <row r="3238" spans="1:25" x14ac:dyDescent="0.2">
      <c r="A3238" s="475">
        <v>3234</v>
      </c>
      <c r="B3238" s="56">
        <v>0.67223492929440531</v>
      </c>
      <c r="C3238" s="46">
        <v>4678.0738106750541</v>
      </c>
      <c r="D3238" s="56">
        <v>0.89147009558592794</v>
      </c>
      <c r="E3238" s="56">
        <v>0.58974458715021394</v>
      </c>
      <c r="F3238" s="250">
        <v>2024.93</v>
      </c>
      <c r="G3238" s="76">
        <v>262919263070.85748</v>
      </c>
      <c r="H3238" s="46">
        <v>24607467.607422821</v>
      </c>
      <c r="I3238" s="76">
        <v>506148342849.90424</v>
      </c>
      <c r="J3238" s="56">
        <v>0.23505141107650518</v>
      </c>
      <c r="K3238" s="76">
        <v>24048803808.677132</v>
      </c>
      <c r="L3238" s="76">
        <v>17896854337.964489</v>
      </c>
      <c r="M3238" s="76">
        <v>219101938865.41635</v>
      </c>
      <c r="N3238" s="76">
        <v>22759380130.094528</v>
      </c>
      <c r="O3238" s="76">
        <v>26578.07188869626</v>
      </c>
      <c r="P3238" s="46">
        <v>196201.37803289021</v>
      </c>
      <c r="Q3238" s="46">
        <v>91160.111076368252</v>
      </c>
      <c r="R3238" s="76">
        <v>1128994279394.4136</v>
      </c>
      <c r="S3238" s="56">
        <v>0.52807591284163213</v>
      </c>
      <c r="T3238" s="56">
        <v>0.29490218864074158</v>
      </c>
      <c r="U3238" s="46">
        <v>17.644856983654666</v>
      </c>
      <c r="V3238" s="76">
        <v>6334521076050.416</v>
      </c>
      <c r="W3238" s="84">
        <v>1999.0187590879889</v>
      </c>
      <c r="X3238" s="82">
        <v>4.2509549920274149E-2</v>
      </c>
      <c r="Y3238" s="476">
        <v>2.0000000000000001E-4</v>
      </c>
    </row>
    <row r="3239" spans="1:25" x14ac:dyDescent="0.2">
      <c r="A3239" s="475">
        <v>3235</v>
      </c>
      <c r="B3239" s="56">
        <v>0.57327448794865077</v>
      </c>
      <c r="C3239" s="46">
        <v>4394.6117051620349</v>
      </c>
      <c r="D3239" s="56">
        <v>0.53830474833856523</v>
      </c>
      <c r="E3239" s="56">
        <v>0.47793655479106939</v>
      </c>
      <c r="F3239" s="250">
        <v>2024.6</v>
      </c>
      <c r="G3239" s="76">
        <v>63313657677.725075</v>
      </c>
      <c r="H3239" s="46">
        <v>10704764.303433087</v>
      </c>
      <c r="I3239" s="76">
        <v>265656866734.2417</v>
      </c>
      <c r="J3239" s="56">
        <v>0.24188092606707978</v>
      </c>
      <c r="K3239" s="76">
        <v>21954133988.941811</v>
      </c>
      <c r="L3239" s="76">
        <v>43395772610.429642</v>
      </c>
      <c r="M3239" s="76">
        <v>88671441932.778488</v>
      </c>
      <c r="N3239" s="76">
        <v>84900462048.451843</v>
      </c>
      <c r="O3239" s="76">
        <v>33653.524740427725</v>
      </c>
      <c r="P3239" s="46">
        <v>491197.82794636069</v>
      </c>
      <c r="Q3239" s="46">
        <v>325236.08935439517</v>
      </c>
      <c r="R3239" s="76">
        <v>631174745656.61816</v>
      </c>
      <c r="S3239" s="56">
        <v>0.46608005605880404</v>
      </c>
      <c r="T3239" s="56">
        <v>0.18103386297335794</v>
      </c>
      <c r="U3239" s="46">
        <v>16.167783272141456</v>
      </c>
      <c r="V3239" s="76">
        <v>2077987964016.6982</v>
      </c>
      <c r="W3239" s="84">
        <v>655.89059099784049</v>
      </c>
      <c r="X3239" s="82">
        <v>4.4665841074367447E-2</v>
      </c>
      <c r="Y3239" s="476">
        <v>2.0000000000000001E-4</v>
      </c>
    </row>
    <row r="3240" spans="1:25" x14ac:dyDescent="0.2">
      <c r="A3240" s="475">
        <v>3236</v>
      </c>
      <c r="B3240" s="56">
        <v>0.54946816075910376</v>
      </c>
      <c r="C3240" s="46">
        <v>8462.245824481397</v>
      </c>
      <c r="D3240" s="56">
        <v>0.55670937936907239</v>
      </c>
      <c r="E3240" s="56">
        <v>0.50490360601548545</v>
      </c>
      <c r="F3240" s="250">
        <v>2025.14</v>
      </c>
      <c r="G3240" s="76">
        <v>259260480329.19235</v>
      </c>
      <c r="H3240" s="46">
        <v>11104046.251258807</v>
      </c>
      <c r="I3240" s="76">
        <v>367839464578.89233</v>
      </c>
      <c r="J3240" s="56">
        <v>0.49369227835364227</v>
      </c>
      <c r="K3240" s="76">
        <v>42270626523.244965</v>
      </c>
      <c r="L3240" s="76">
        <v>77331426914.02388</v>
      </c>
      <c r="M3240" s="76">
        <v>106645292515.92163</v>
      </c>
      <c r="N3240" s="76">
        <v>60942249185.902672</v>
      </c>
      <c r="O3240" s="76">
        <v>29788.885339700566</v>
      </c>
      <c r="P3240" s="46">
        <v>431882.24879537243</v>
      </c>
      <c r="Q3240" s="46">
        <v>277180.04787659674</v>
      </c>
      <c r="R3240" s="76">
        <v>896731437855.24805</v>
      </c>
      <c r="S3240" s="56">
        <v>0.6196293718180107</v>
      </c>
      <c r="T3240" s="56">
        <v>0.49402583175296266</v>
      </c>
      <c r="U3240" s="46">
        <v>16.36784106203266</v>
      </c>
      <c r="V3240" s="76">
        <v>7930799724597.1504</v>
      </c>
      <c r="W3240" s="84">
        <v>2502.5924710062068</v>
      </c>
      <c r="X3240" s="82">
        <v>4.4966318752791515E-2</v>
      </c>
      <c r="Y3240" s="476">
        <v>2.0000000000000001E-4</v>
      </c>
    </row>
    <row r="3241" spans="1:25" x14ac:dyDescent="0.2">
      <c r="A3241" s="475">
        <v>3237</v>
      </c>
      <c r="B3241" s="56">
        <v>0.63764194216918935</v>
      </c>
      <c r="C3241" s="46">
        <v>5193.6786847989151</v>
      </c>
      <c r="D3241" s="56">
        <v>0.9725503419049143</v>
      </c>
      <c r="E3241" s="56">
        <v>0.30389399088850833</v>
      </c>
      <c r="F3241" s="250">
        <v>2024.34</v>
      </c>
      <c r="G3241" s="76">
        <v>321612164141.99725</v>
      </c>
      <c r="H3241" s="46">
        <v>29240209.08040164</v>
      </c>
      <c r="I3241" s="76">
        <v>494136826572.41705</v>
      </c>
      <c r="J3241" s="56">
        <v>1.6950542778646271E-2</v>
      </c>
      <c r="K3241" s="76">
        <v>13627051531.758045</v>
      </c>
      <c r="L3241" s="76">
        <v>9202112753.7920609</v>
      </c>
      <c r="M3241" s="76">
        <v>228713664909.31058</v>
      </c>
      <c r="N3241" s="76">
        <v>64578968868.811607</v>
      </c>
      <c r="O3241" s="76">
        <v>28112.509997958878</v>
      </c>
      <c r="P3241" s="46">
        <v>394512.29511245585</v>
      </c>
      <c r="Q3241" s="46">
        <v>236228.2585576206</v>
      </c>
      <c r="R3241" s="76">
        <v>1178816927785.0396</v>
      </c>
      <c r="S3241" s="56">
        <v>0.43842532834320413</v>
      </c>
      <c r="T3241" s="56">
        <v>0.23038507066932251</v>
      </c>
      <c r="U3241" s="46">
        <v>23.079250582866386</v>
      </c>
      <c r="V3241" s="76">
        <v>6665849684797.1084</v>
      </c>
      <c r="W3241" s="84">
        <v>2103.7394216308235</v>
      </c>
      <c r="X3241" s="82">
        <v>3.3027188194625287E-2</v>
      </c>
      <c r="Y3241" s="476">
        <v>2.0000000000000001E-4</v>
      </c>
    </row>
    <row r="3242" spans="1:25" x14ac:dyDescent="0.2">
      <c r="A3242" s="475">
        <v>3238</v>
      </c>
      <c r="B3242" s="56">
        <v>0.49454715185034442</v>
      </c>
      <c r="C3242" s="46">
        <v>6201.5265977532672</v>
      </c>
      <c r="D3242" s="56">
        <v>0.66706089367018051</v>
      </c>
      <c r="E3242" s="56">
        <v>0.52256136126308173</v>
      </c>
      <c r="F3242" s="250">
        <v>2025.84</v>
      </c>
      <c r="G3242" s="76">
        <v>95633118264.210953</v>
      </c>
      <c r="H3242" s="46">
        <v>14189607.924337359</v>
      </c>
      <c r="I3242" s="76">
        <v>383242860949.05585</v>
      </c>
      <c r="J3242" s="56">
        <v>0.31862521139145028</v>
      </c>
      <c r="K3242" s="76">
        <v>23925245493.255356</v>
      </c>
      <c r="L3242" s="76">
        <v>17919623172.79047</v>
      </c>
      <c r="M3242" s="76">
        <v>81447688678.315704</v>
      </c>
      <c r="N3242" s="76">
        <v>40727228745.381409</v>
      </c>
      <c r="O3242" s="76">
        <v>18878.094896963077</v>
      </c>
      <c r="P3242" s="46">
        <v>275325.84593416203</v>
      </c>
      <c r="Q3242" s="46">
        <v>152954.78552751543</v>
      </c>
      <c r="R3242" s="76">
        <v>663006035515.26562</v>
      </c>
      <c r="S3242" s="56">
        <v>0.47285857816924665</v>
      </c>
      <c r="T3242" s="56">
        <v>0.27334866164133181</v>
      </c>
      <c r="U3242" s="46">
        <v>15.963557085073807</v>
      </c>
      <c r="V3242" s="76">
        <v>3262848065299.6255</v>
      </c>
      <c r="W3242" s="84">
        <v>1030.0333190673837</v>
      </c>
      <c r="X3242" s="82">
        <v>4.4225675646721245E-2</v>
      </c>
      <c r="Y3242" s="476">
        <v>2.0000000000000001E-4</v>
      </c>
    </row>
    <row r="3243" spans="1:25" x14ac:dyDescent="0.2">
      <c r="A3243" s="475">
        <v>3239</v>
      </c>
      <c r="B3243" s="56">
        <v>0.69493469211162351</v>
      </c>
      <c r="C3243" s="46">
        <v>8159.4892460245464</v>
      </c>
      <c r="D3243" s="56">
        <v>0.36398526339804615</v>
      </c>
      <c r="E3243" s="56">
        <v>0.18517794529298487</v>
      </c>
      <c r="F3243" s="250">
        <v>2025.62</v>
      </c>
      <c r="G3243" s="76">
        <v>84094409605.160095</v>
      </c>
      <c r="H3243" s="46">
        <v>6119884.7696816744</v>
      </c>
      <c r="I3243" s="76">
        <v>237665444298.46478</v>
      </c>
      <c r="J3243" s="56">
        <v>0.46957668471151515</v>
      </c>
      <c r="K3243" s="76">
        <v>8552777456.6615486</v>
      </c>
      <c r="L3243" s="76">
        <v>5200235279.9683056</v>
      </c>
      <c r="M3243" s="76">
        <v>86768836619.752869</v>
      </c>
      <c r="N3243" s="76">
        <v>13093769567.444727</v>
      </c>
      <c r="O3243" s="76">
        <v>30047.126050999464</v>
      </c>
      <c r="P3243" s="46">
        <v>143621.96798459234</v>
      </c>
      <c r="Q3243" s="46">
        <v>50554.542254246662</v>
      </c>
      <c r="R3243" s="76">
        <v>429647880906.60681</v>
      </c>
      <c r="S3243" s="56">
        <v>0.59801009629695701</v>
      </c>
      <c r="T3243" s="56">
        <v>0.42147727764914483</v>
      </c>
      <c r="U3243" s="46">
        <v>15.688844884609628</v>
      </c>
      <c r="V3243" s="76">
        <v>3283203544401.1055</v>
      </c>
      <c r="W3243" s="84">
        <v>1036.0662818412504</v>
      </c>
      <c r="X3243" s="82">
        <v>4.44370751797191E-2</v>
      </c>
      <c r="Y3243" s="476">
        <v>2.0000000000000001E-4</v>
      </c>
    </row>
    <row r="3244" spans="1:25" x14ac:dyDescent="0.2">
      <c r="A3244" s="475">
        <v>3240</v>
      </c>
      <c r="B3244" s="56">
        <v>0.47581016837564744</v>
      </c>
      <c r="C3244" s="46">
        <v>5912.7328985029444</v>
      </c>
      <c r="D3244" s="56">
        <v>0.85825679666252119</v>
      </c>
      <c r="E3244" s="56">
        <v>0.33108811255796283</v>
      </c>
      <c r="F3244" s="250">
        <v>2024.03</v>
      </c>
      <c r="G3244" s="76">
        <v>340908520505.93433</v>
      </c>
      <c r="H3244" s="46">
        <v>22507779.683182914</v>
      </c>
      <c r="I3244" s="76">
        <v>525245724139.91632</v>
      </c>
      <c r="J3244" s="56">
        <v>0.27912558957424771</v>
      </c>
      <c r="K3244" s="76">
        <v>16033991172.896254</v>
      </c>
      <c r="L3244" s="76">
        <v>326724282.83535004</v>
      </c>
      <c r="M3244" s="76">
        <v>224134034781.24695</v>
      </c>
      <c r="N3244" s="76">
        <v>111448268529.12691</v>
      </c>
      <c r="O3244" s="76">
        <v>28898.426836037968</v>
      </c>
      <c r="P3244" s="46">
        <v>629294.71317461249</v>
      </c>
      <c r="Q3244" s="46">
        <v>425547.98835495231</v>
      </c>
      <c r="R3244" s="76">
        <v>1189582405885.386</v>
      </c>
      <c r="S3244" s="56">
        <v>0.50530777953895034</v>
      </c>
      <c r="T3244" s="56">
        <v>0.3902652080086374</v>
      </c>
      <c r="U3244" s="46">
        <v>17.377722537182244</v>
      </c>
      <c r="V3244" s="76">
        <v>8782323982288.4111</v>
      </c>
      <c r="W3244" s="84">
        <v>2771.3616725350425</v>
      </c>
      <c r="X3244" s="82">
        <v>4.2486423149330418E-2</v>
      </c>
      <c r="Y3244" s="476">
        <v>2.0000000000000001E-4</v>
      </c>
    </row>
    <row r="3245" spans="1:25" x14ac:dyDescent="0.2">
      <c r="A3245" s="475">
        <v>3241</v>
      </c>
      <c r="B3245" s="56">
        <v>0.62391536876093612</v>
      </c>
      <c r="C3245" s="46">
        <v>1500</v>
      </c>
      <c r="D3245" s="56">
        <v>0.56333920137507387</v>
      </c>
      <c r="E3245" s="56">
        <v>0.51194353348096167</v>
      </c>
      <c r="F3245" s="250">
        <v>2025.54</v>
      </c>
      <c r="G3245" s="76">
        <v>137772999511.33051</v>
      </c>
      <c r="H3245" s="46">
        <v>12239053.64222843</v>
      </c>
      <c r="I3245" s="76">
        <v>341429975999.34961</v>
      </c>
      <c r="J3245" s="56">
        <v>0.29263043993980242</v>
      </c>
      <c r="K3245" s="76">
        <v>14612363826.370144</v>
      </c>
      <c r="L3245" s="76">
        <v>43464770233.359421</v>
      </c>
      <c r="M3245" s="76">
        <v>122329939244.72365</v>
      </c>
      <c r="N3245" s="76">
        <v>83983133306.313812</v>
      </c>
      <c r="O3245" s="76">
        <v>26575.625964606039</v>
      </c>
      <c r="P3245" s="46">
        <v>444223.06133824552</v>
      </c>
      <c r="Q3245" s="46">
        <v>286788.70563255646</v>
      </c>
      <c r="R3245" s="76">
        <v>767342295231.56995</v>
      </c>
      <c r="S3245" s="56">
        <v>0.50271388149482266</v>
      </c>
      <c r="T3245" s="56">
        <v>0.2942018863922275</v>
      </c>
      <c r="U3245" s="46">
        <v>16.59420011104487</v>
      </c>
      <c r="V3245" s="76">
        <v>4305967964902.3389</v>
      </c>
      <c r="W3245" s="84">
        <v>1359.6737631830504</v>
      </c>
      <c r="X3245" s="82">
        <v>4.2175241102168269E-2</v>
      </c>
      <c r="Y3245" s="476">
        <v>2.0000000000000001E-4</v>
      </c>
    </row>
    <row r="3246" spans="1:25" x14ac:dyDescent="0.2">
      <c r="A3246" s="475">
        <v>3242</v>
      </c>
      <c r="B3246" s="56">
        <v>0.33228717763872151</v>
      </c>
      <c r="C3246" s="46">
        <v>6011.2197436233246</v>
      </c>
      <c r="D3246" s="56">
        <v>1.1817582898444201</v>
      </c>
      <c r="E3246" s="56">
        <v>0.48813912135875626</v>
      </c>
      <c r="F3246" s="250">
        <v>2025.24</v>
      </c>
      <c r="G3246" s="76">
        <v>132399748031.00861</v>
      </c>
      <c r="H3246" s="46">
        <v>25420397.50203193</v>
      </c>
      <c r="I3246" s="76">
        <v>563670822008.86035</v>
      </c>
      <c r="J3246" s="56">
        <v>0.23352788406569469</v>
      </c>
      <c r="K3246" s="76">
        <v>14948866840.553726</v>
      </c>
      <c r="L3246" s="76">
        <v>11281365738.510981</v>
      </c>
      <c r="M3246" s="76">
        <v>142637078978.34055</v>
      </c>
      <c r="N3246" s="76">
        <v>1779535184.2838902</v>
      </c>
      <c r="O3246" s="76">
        <v>21337.018522985905</v>
      </c>
      <c r="P3246" s="46">
        <v>47911</v>
      </c>
      <c r="Q3246" s="46">
        <v>6541</v>
      </c>
      <c r="R3246" s="76">
        <v>958226375108.31714</v>
      </c>
      <c r="S3246" s="56">
        <v>0.45891099326720763</v>
      </c>
      <c r="T3246" s="56">
        <v>0.25111921776177015</v>
      </c>
      <c r="U3246" s="46">
        <v>16.232742421989439</v>
      </c>
      <c r="V3246" s="76">
        <v>4307236481129.0952</v>
      </c>
      <c r="W3246" s="84">
        <v>1359.7223931629462</v>
      </c>
      <c r="X3246" s="82">
        <v>4.5507798812590344E-2</v>
      </c>
      <c r="Y3246" s="476">
        <v>2.0000000000000001E-4</v>
      </c>
    </row>
    <row r="3247" spans="1:25" x14ac:dyDescent="0.2">
      <c r="A3247" s="475">
        <v>3243</v>
      </c>
      <c r="B3247" s="56">
        <v>0.51972165113443813</v>
      </c>
      <c r="C3247" s="46">
        <v>3315.6443893922733</v>
      </c>
      <c r="D3247" s="56">
        <v>0.75791146259907016</v>
      </c>
      <c r="E3247" s="56">
        <v>0.60132661511700392</v>
      </c>
      <c r="F3247" s="250">
        <v>2023.75</v>
      </c>
      <c r="G3247" s="76">
        <v>274999195680.87799</v>
      </c>
      <c r="H3247" s="46">
        <v>18537185.057737648</v>
      </c>
      <c r="I3247" s="76">
        <v>437639111241.91669</v>
      </c>
      <c r="J3247" s="56">
        <v>0.32222496361871211</v>
      </c>
      <c r="K3247" s="76">
        <v>13798612880.093836</v>
      </c>
      <c r="L3247" s="76">
        <v>0</v>
      </c>
      <c r="M3247" s="76">
        <v>343090583689.15387</v>
      </c>
      <c r="N3247" s="76">
        <v>14177692053.642271</v>
      </c>
      <c r="O3247" s="76">
        <v>27804.663236928718</v>
      </c>
      <c r="P3247" s="46">
        <v>145152.068880673</v>
      </c>
      <c r="Q3247" s="46">
        <v>58623.706967576152</v>
      </c>
      <c r="R3247" s="76">
        <v>1124441490415.4407</v>
      </c>
      <c r="S3247" s="56">
        <v>0.60058094066349721</v>
      </c>
      <c r="T3247" s="56">
        <v>0.33325395331179014</v>
      </c>
      <c r="U3247" s="46">
        <v>17.374041552667258</v>
      </c>
      <c r="V3247" s="76">
        <v>7146130976362.9805</v>
      </c>
      <c r="W3247" s="84">
        <v>2256.8470918985622</v>
      </c>
      <c r="X3247" s="82">
        <v>4.1998436595143768E-2</v>
      </c>
      <c r="Y3247" s="476">
        <v>2.0000000000000001E-4</v>
      </c>
    </row>
    <row r="3248" spans="1:25" x14ac:dyDescent="0.2">
      <c r="A3248" s="475">
        <v>3244</v>
      </c>
      <c r="B3248" s="56">
        <v>0.38209624010918863</v>
      </c>
      <c r="C3248" s="46">
        <v>7907.9918179662081</v>
      </c>
      <c r="D3248" s="56">
        <v>0.56410457458490626</v>
      </c>
      <c r="E3248" s="56">
        <v>0.1151567527044165</v>
      </c>
      <c r="F3248" s="250">
        <v>2023.75</v>
      </c>
      <c r="G3248" s="76">
        <v>382238310443.76495</v>
      </c>
      <c r="H3248" s="46">
        <v>10632241.088641992</v>
      </c>
      <c r="I3248" s="76">
        <v>376406337908.72119</v>
      </c>
      <c r="J3248" s="56">
        <v>0.38209624010918863</v>
      </c>
      <c r="K3248" s="76">
        <v>3988589029.9927292</v>
      </c>
      <c r="L3248" s="76">
        <v>0</v>
      </c>
      <c r="M3248" s="76">
        <v>288360492702.79163</v>
      </c>
      <c r="N3248" s="76">
        <v>47418533179.599777</v>
      </c>
      <c r="O3248" s="76">
        <v>45000</v>
      </c>
      <c r="P3248" s="46">
        <v>305459.60472423933</v>
      </c>
      <c r="Q3248" s="46">
        <v>178212.66404834026</v>
      </c>
      <c r="R3248" s="76">
        <v>1046332371249.4822</v>
      </c>
      <c r="S3248" s="56">
        <v>0.62397877156997195</v>
      </c>
      <c r="T3248" s="56">
        <v>0.47877989447553121</v>
      </c>
      <c r="U3248" s="46">
        <v>17.569489227466306</v>
      </c>
      <c r="V3248" s="76">
        <v>9710684470791.0254</v>
      </c>
      <c r="W3248" s="84">
        <v>3064.5052382197682</v>
      </c>
      <c r="X3248" s="82">
        <v>4.1356962553109049E-2</v>
      </c>
      <c r="Y3248" s="476">
        <v>2.0000000000000001E-4</v>
      </c>
    </row>
    <row r="3249" spans="1:25" x14ac:dyDescent="0.2">
      <c r="A3249" s="475">
        <v>3245</v>
      </c>
      <c r="B3249" s="56">
        <v>0.43044522619403724</v>
      </c>
      <c r="C3249" s="46">
        <v>8386.4487785415295</v>
      </c>
      <c r="D3249" s="56">
        <v>0.66008844048200077</v>
      </c>
      <c r="E3249" s="56">
        <v>0.23775565238161545</v>
      </c>
      <c r="F3249" s="250">
        <v>2027.02</v>
      </c>
      <c r="G3249" s="76">
        <v>60440352199.750145</v>
      </c>
      <c r="H3249" s="46">
        <v>13947408.683990287</v>
      </c>
      <c r="I3249" s="76">
        <v>355902403809.03394</v>
      </c>
      <c r="J3249" s="56">
        <v>0.29114510090217682</v>
      </c>
      <c r="K3249" s="76">
        <v>26541386446.518593</v>
      </c>
      <c r="L3249" s="76">
        <v>57863880472.246658</v>
      </c>
      <c r="M3249" s="76">
        <v>0</v>
      </c>
      <c r="N3249" s="76">
        <v>17725087451.27272</v>
      </c>
      <c r="O3249" s="76">
        <v>25333.930013069315</v>
      </c>
      <c r="P3249" s="46">
        <v>159024.02576046681</v>
      </c>
      <c r="Q3249" s="46">
        <v>69036.480186530986</v>
      </c>
      <c r="R3249" s="76">
        <v>525401861244.47052</v>
      </c>
      <c r="S3249" s="56">
        <v>0.41336638415373389</v>
      </c>
      <c r="T3249" s="56">
        <v>0.25667023037599435</v>
      </c>
      <c r="U3249" s="46">
        <v>15.462333590633753</v>
      </c>
      <c r="V3249" s="76">
        <v>2281955646788.2769</v>
      </c>
      <c r="W3249" s="84">
        <v>719.45195478014887</v>
      </c>
      <c r="X3249" s="82">
        <v>4.7922399101742945E-2</v>
      </c>
      <c r="Y3249" s="476">
        <v>2.0000000000000001E-4</v>
      </c>
    </row>
    <row r="3250" spans="1:25" x14ac:dyDescent="0.2">
      <c r="A3250" s="475">
        <v>3246</v>
      </c>
      <c r="B3250" s="56">
        <v>0.55220932956289581</v>
      </c>
      <c r="C3250" s="46">
        <v>2330.8513218293783</v>
      </c>
      <c r="D3250" s="56">
        <v>0.5703874405030841</v>
      </c>
      <c r="E3250" s="56">
        <v>0.63826545290944703</v>
      </c>
      <c r="F3250" s="250">
        <v>2024.13</v>
      </c>
      <c r="G3250" s="76">
        <v>336667721194.72351</v>
      </c>
      <c r="H3250" s="46">
        <v>11931451.171002185</v>
      </c>
      <c r="I3250" s="76">
        <v>401037978102.51129</v>
      </c>
      <c r="J3250" s="56">
        <v>0.4844588698842397</v>
      </c>
      <c r="K3250" s="76">
        <v>7055364587.0694542</v>
      </c>
      <c r="L3250" s="76">
        <v>0</v>
      </c>
      <c r="M3250" s="76">
        <v>211412039008.12857</v>
      </c>
      <c r="N3250" s="76">
        <v>47515921233.544304</v>
      </c>
      <c r="O3250" s="76">
        <v>19942.457146526518</v>
      </c>
      <c r="P3250" s="46">
        <v>327535.02449823671</v>
      </c>
      <c r="Q3250" s="46">
        <v>195012.4374142352</v>
      </c>
      <c r="R3250" s="76">
        <v>981984142297.46448</v>
      </c>
      <c r="S3250" s="56">
        <v>0.642089387178018</v>
      </c>
      <c r="T3250" s="56">
        <v>0.5251853442318869</v>
      </c>
      <c r="U3250" s="46">
        <v>16.893338377351817</v>
      </c>
      <c r="V3250" s="76">
        <v>9645818475911.0996</v>
      </c>
      <c r="W3250" s="84">
        <v>3044.2457200496488</v>
      </c>
      <c r="X3250" s="82">
        <v>4.2903322482356294E-2</v>
      </c>
      <c r="Y3250" s="476">
        <v>2.0000000000000001E-4</v>
      </c>
    </row>
    <row r="3251" spans="1:25" x14ac:dyDescent="0.2">
      <c r="A3251" s="475">
        <v>3247</v>
      </c>
      <c r="B3251" s="56">
        <v>0.62054356147311696</v>
      </c>
      <c r="C3251" s="46">
        <v>4693.4099079174903</v>
      </c>
      <c r="D3251" s="56">
        <v>0.83864167479861862</v>
      </c>
      <c r="E3251" s="56">
        <v>0.2620271469325488</v>
      </c>
      <c r="F3251" s="250">
        <v>2023.75</v>
      </c>
      <c r="G3251" s="76">
        <v>237197874219.43372</v>
      </c>
      <c r="H3251" s="46">
        <v>21771721.588259451</v>
      </c>
      <c r="I3251" s="76">
        <v>485269285004.77545</v>
      </c>
      <c r="J3251" s="56">
        <v>0.22566567243327917</v>
      </c>
      <c r="K3251" s="76">
        <v>8983472268.0461769</v>
      </c>
      <c r="L3251" s="76">
        <v>0</v>
      </c>
      <c r="M3251" s="76">
        <v>234960183636.82361</v>
      </c>
      <c r="N3251" s="76">
        <v>51028503352.650574</v>
      </c>
      <c r="O3251" s="76">
        <v>21523.473694719734</v>
      </c>
      <c r="P3251" s="46">
        <v>327760.87559854868</v>
      </c>
      <c r="Q3251" s="46">
        <v>188551.41844799917</v>
      </c>
      <c r="R3251" s="76">
        <v>1052338145450.259</v>
      </c>
      <c r="S3251" s="56">
        <v>0.50347333089688429</v>
      </c>
      <c r="T3251" s="56">
        <v>0.31125697554279663</v>
      </c>
      <c r="U3251" s="46">
        <v>17.30221625044566</v>
      </c>
      <c r="V3251" s="76">
        <v>6244541662567.1494</v>
      </c>
      <c r="W3251" s="84">
        <v>1970.3783554531187</v>
      </c>
      <c r="X3251" s="82">
        <v>4.1784562743029649E-2</v>
      </c>
      <c r="Y3251" s="476">
        <v>2.0000000000000001E-4</v>
      </c>
    </row>
    <row r="3252" spans="1:25" x14ac:dyDescent="0.2">
      <c r="A3252" s="475">
        <v>3248</v>
      </c>
      <c r="B3252" s="56">
        <v>0.55872102910197385</v>
      </c>
      <c r="C3252" s="46">
        <v>2010.8609987209725</v>
      </c>
      <c r="D3252" s="56">
        <v>0.84888272546521015</v>
      </c>
      <c r="E3252" s="56">
        <v>0.54927777760991281</v>
      </c>
      <c r="F3252" s="250">
        <v>2023.75</v>
      </c>
      <c r="G3252" s="76">
        <v>456840764179.97162</v>
      </c>
      <c r="H3252" s="46">
        <v>23638141.108823977</v>
      </c>
      <c r="I3252" s="76">
        <v>493191631467.1911</v>
      </c>
      <c r="J3252" s="56">
        <v>0.21007841518881931</v>
      </c>
      <c r="K3252" s="76">
        <v>17989869950.246567</v>
      </c>
      <c r="L3252" s="76">
        <v>0</v>
      </c>
      <c r="M3252" s="76">
        <v>426515337535.39484</v>
      </c>
      <c r="N3252" s="76">
        <v>26602936415.175102</v>
      </c>
      <c r="O3252" s="76">
        <v>24665.082066914918</v>
      </c>
      <c r="P3252" s="46">
        <v>207734.69699465641</v>
      </c>
      <c r="Q3252" s="46">
        <v>99990.792391194176</v>
      </c>
      <c r="R3252" s="76">
        <v>1391574240818.647</v>
      </c>
      <c r="S3252" s="56">
        <v>0.57548894548235308</v>
      </c>
      <c r="T3252" s="56">
        <v>0.35612345332363937</v>
      </c>
      <c r="U3252" s="46">
        <v>18.479375499277474</v>
      </c>
      <c r="V3252" s="76">
        <v>10053785654144.518</v>
      </c>
      <c r="W3252" s="84">
        <v>3167.8923783464174</v>
      </c>
      <c r="X3252" s="82">
        <v>3.9544113479969764E-2</v>
      </c>
      <c r="Y3252" s="476">
        <v>2.0000000000000001E-4</v>
      </c>
    </row>
    <row r="3253" spans="1:25" x14ac:dyDescent="0.2">
      <c r="A3253" s="475">
        <v>3249</v>
      </c>
      <c r="B3253" s="56">
        <v>0.55082088686968722</v>
      </c>
      <c r="C3253" s="46">
        <v>1500</v>
      </c>
      <c r="D3253" s="56">
        <v>0.50748166116992421</v>
      </c>
      <c r="E3253" s="56">
        <v>0.34515325930846075</v>
      </c>
      <c r="F3253" s="250">
        <v>2024.05</v>
      </c>
      <c r="G3253" s="76">
        <v>200387993037.25662</v>
      </c>
      <c r="H3253" s="46">
        <v>10224515.955245214</v>
      </c>
      <c r="I3253" s="76">
        <v>287128856706.35785</v>
      </c>
      <c r="J3253" s="56">
        <v>0.34296936488234575</v>
      </c>
      <c r="K3253" s="76">
        <v>9133613287.6745262</v>
      </c>
      <c r="L3253" s="76">
        <v>0</v>
      </c>
      <c r="M3253" s="76">
        <v>159694556387.35864</v>
      </c>
      <c r="N3253" s="76">
        <v>259042870010.78284</v>
      </c>
      <c r="O3253" s="76">
        <v>26267.441278093345</v>
      </c>
      <c r="P3253" s="46">
        <v>1505053.8553952109</v>
      </c>
      <c r="Q3253" s="46">
        <v>1019819.85011078</v>
      </c>
      <c r="R3253" s="76">
        <v>928768276758.82996</v>
      </c>
      <c r="S3253" s="56">
        <v>0.50056471547086312</v>
      </c>
      <c r="T3253" s="56">
        <v>0.32418706405667896</v>
      </c>
      <c r="U3253" s="46">
        <v>16.934169600660432</v>
      </c>
      <c r="V3253" s="76">
        <v>5659209106312.71</v>
      </c>
      <c r="W3253" s="84">
        <v>1785.4885563389939</v>
      </c>
      <c r="X3253" s="82">
        <v>4.2722570024956635E-2</v>
      </c>
      <c r="Y3253" s="476">
        <v>2.0000000000000001E-4</v>
      </c>
    </row>
    <row r="3254" spans="1:25" x14ac:dyDescent="0.2">
      <c r="A3254" s="475">
        <v>3250</v>
      </c>
      <c r="B3254" s="56">
        <v>0.41542180248524019</v>
      </c>
      <c r="C3254" s="46">
        <v>7395.3204757778667</v>
      </c>
      <c r="D3254" s="56">
        <v>0.37492760024594174</v>
      </c>
      <c r="E3254" s="56">
        <v>0.53138352082792328</v>
      </c>
      <c r="F3254" s="250">
        <v>2025.46</v>
      </c>
      <c r="G3254" s="76">
        <v>287735290688.69183</v>
      </c>
      <c r="H3254" s="46">
        <v>6444473.3772138897</v>
      </c>
      <c r="I3254" s="76">
        <v>248362668657.5733</v>
      </c>
      <c r="J3254" s="56">
        <v>0.41542180248524019</v>
      </c>
      <c r="K3254" s="76">
        <v>34556916395.630928</v>
      </c>
      <c r="L3254" s="76">
        <v>90504829872.346817</v>
      </c>
      <c r="M3254" s="76">
        <v>96285393564.550476</v>
      </c>
      <c r="N3254" s="76">
        <v>38109884926.050133</v>
      </c>
      <c r="O3254" s="76">
        <v>19426.954026403837</v>
      </c>
      <c r="P3254" s="46">
        <v>284617.43579004169</v>
      </c>
      <c r="Q3254" s="46">
        <v>135258.45586150655</v>
      </c>
      <c r="R3254" s="76">
        <v>706424782990.54822</v>
      </c>
      <c r="S3254" s="56">
        <v>0.61898685977202739</v>
      </c>
      <c r="T3254" s="56">
        <v>0.55220322303513458</v>
      </c>
      <c r="U3254" s="46">
        <v>17.289977391609423</v>
      </c>
      <c r="V3254" s="76">
        <v>7344300897638.1348</v>
      </c>
      <c r="W3254" s="84">
        <v>2317.7154120545397</v>
      </c>
      <c r="X3254" s="82">
        <v>4.2616689625689229E-2</v>
      </c>
      <c r="Y3254" s="476">
        <v>2.0000000000000001E-4</v>
      </c>
    </row>
    <row r="3255" spans="1:25" x14ac:dyDescent="0.2">
      <c r="A3255" s="475">
        <v>3251</v>
      </c>
      <c r="B3255" s="56">
        <v>0.51289427048231895</v>
      </c>
      <c r="C3255" s="46">
        <v>4946.9793697250216</v>
      </c>
      <c r="D3255" s="56">
        <v>0.61018927310181004</v>
      </c>
      <c r="E3255" s="56">
        <v>0.30356597462507662</v>
      </c>
      <c r="F3255" s="250">
        <v>2023.75</v>
      </c>
      <c r="G3255" s="76">
        <v>223566013062.70859</v>
      </c>
      <c r="H3255" s="46">
        <v>13107354.236692177</v>
      </c>
      <c r="I3255" s="76">
        <v>356822652058.46039</v>
      </c>
      <c r="J3255" s="56">
        <v>0.28323476305258055</v>
      </c>
      <c r="K3255" s="76">
        <v>9764109855.6954384</v>
      </c>
      <c r="L3255" s="76">
        <v>0</v>
      </c>
      <c r="M3255" s="76">
        <v>196128210594.54721</v>
      </c>
      <c r="N3255" s="76">
        <v>40169822209.635124</v>
      </c>
      <c r="O3255" s="76">
        <v>32373.53420822919</v>
      </c>
      <c r="P3255" s="46">
        <v>256649.34629084921</v>
      </c>
      <c r="Q3255" s="46">
        <v>140238.84540428533</v>
      </c>
      <c r="R3255" s="76">
        <v>827893167812.61377</v>
      </c>
      <c r="S3255" s="56">
        <v>0.54572797861423372</v>
      </c>
      <c r="T3255" s="56">
        <v>0.35891700891592843</v>
      </c>
      <c r="U3255" s="46">
        <v>17.467083376319909</v>
      </c>
      <c r="V3255" s="76">
        <v>5728046475481.4922</v>
      </c>
      <c r="W3255" s="84">
        <v>1807.2235241673559</v>
      </c>
      <c r="X3255" s="82">
        <v>4.1781533990382279E-2</v>
      </c>
      <c r="Y3255" s="476">
        <v>2.0000000000000001E-4</v>
      </c>
    </row>
    <row r="3256" spans="1:25" x14ac:dyDescent="0.2">
      <c r="A3256" s="475">
        <v>3252</v>
      </c>
      <c r="B3256" s="56">
        <v>0.56559986373752935</v>
      </c>
      <c r="C3256" s="46">
        <v>1673.012867001537</v>
      </c>
      <c r="D3256" s="56">
        <v>0.69432164368163984</v>
      </c>
      <c r="E3256" s="56">
        <v>0.4974727798950131</v>
      </c>
      <c r="F3256" s="250">
        <v>2025.95</v>
      </c>
      <c r="G3256" s="76">
        <v>180801748876.52353</v>
      </c>
      <c r="H3256" s="46">
        <v>16979503.492736675</v>
      </c>
      <c r="I3256" s="76">
        <v>435625352378.15985</v>
      </c>
      <c r="J3256" s="56">
        <v>0.31342346213313121</v>
      </c>
      <c r="K3256" s="76">
        <v>25575941515.492043</v>
      </c>
      <c r="L3256" s="76">
        <v>60937534077.480751</v>
      </c>
      <c r="M3256" s="76">
        <v>120196002492.82782</v>
      </c>
      <c r="N3256" s="76">
        <v>38781069725.955437</v>
      </c>
      <c r="O3256" s="76">
        <v>30480.934018834327</v>
      </c>
      <c r="P3256" s="46">
        <v>263355.38703102095</v>
      </c>
      <c r="Q3256" s="46">
        <v>143419.15139951557</v>
      </c>
      <c r="R3256" s="76">
        <v>849219176722.54541</v>
      </c>
      <c r="S3256" s="56">
        <v>0.51351605541085843</v>
      </c>
      <c r="T3256" s="56">
        <v>0.32731987344650842</v>
      </c>
      <c r="U3256" s="46">
        <v>16.779715105306668</v>
      </c>
      <c r="V3256" s="76">
        <v>5298121538833.0654</v>
      </c>
      <c r="W3256" s="84">
        <v>1671.3326233504213</v>
      </c>
      <c r="X3256" s="82">
        <v>4.2143208223421415E-2</v>
      </c>
      <c r="Y3256" s="476">
        <v>2.0000000000000001E-4</v>
      </c>
    </row>
    <row r="3257" spans="1:25" x14ac:dyDescent="0.2">
      <c r="A3257" s="475">
        <v>3253</v>
      </c>
      <c r="B3257" s="56">
        <v>0.44689741040497</v>
      </c>
      <c r="C3257" s="46">
        <v>6660.8237679972899</v>
      </c>
      <c r="D3257" s="56">
        <v>1.0315011158220866</v>
      </c>
      <c r="E3257" s="56">
        <v>0.67155231667192505</v>
      </c>
      <c r="F3257" s="250">
        <v>2025</v>
      </c>
      <c r="G3257" s="76">
        <v>146673516618.4823</v>
      </c>
      <c r="H3257" s="46">
        <v>16973210.577751085</v>
      </c>
      <c r="I3257" s="76">
        <v>362425539380.10925</v>
      </c>
      <c r="J3257" s="56">
        <v>0.25278585724649127</v>
      </c>
      <c r="K3257" s="76">
        <v>34156189076.999603</v>
      </c>
      <c r="L3257" s="76">
        <v>67468515480.029831</v>
      </c>
      <c r="M3257" s="76">
        <v>103890214959.48561</v>
      </c>
      <c r="N3257" s="76">
        <v>3087373594.9351916</v>
      </c>
      <c r="O3257" s="76">
        <v>32989.111221448271</v>
      </c>
      <c r="P3257" s="46">
        <v>74899.195194369677</v>
      </c>
      <c r="Q3257" s="46">
        <v>13288.048798592419</v>
      </c>
      <c r="R3257" s="76">
        <v>777415359087.86621</v>
      </c>
      <c r="S3257" s="56">
        <v>0.52913984961208693</v>
      </c>
      <c r="T3257" s="56">
        <v>0.27856908847791201</v>
      </c>
      <c r="U3257" s="46">
        <v>16.831179189354717</v>
      </c>
      <c r="V3257" s="76">
        <v>3979252441203.085</v>
      </c>
      <c r="W3257" s="84">
        <v>1256.1891455336686</v>
      </c>
      <c r="X3257" s="82">
        <v>4.4236246185082255E-2</v>
      </c>
      <c r="Y3257" s="476">
        <v>2.0000000000000001E-4</v>
      </c>
    </row>
    <row r="3258" spans="1:25" x14ac:dyDescent="0.2">
      <c r="A3258" s="475">
        <v>3254</v>
      </c>
      <c r="B3258" s="56">
        <v>0.55717672097765736</v>
      </c>
      <c r="C3258" s="46">
        <v>3779.6657368051683</v>
      </c>
      <c r="D3258" s="56">
        <v>0.70778600886541587</v>
      </c>
      <c r="E3258" s="56">
        <v>0.30074999808505198</v>
      </c>
      <c r="F3258" s="250">
        <v>2024.86</v>
      </c>
      <c r="G3258" s="76">
        <v>451644089585.80499</v>
      </c>
      <c r="H3258" s="46">
        <v>16296476.040320983</v>
      </c>
      <c r="I3258" s="76">
        <v>463124256268.51263</v>
      </c>
      <c r="J3258" s="56">
        <v>0.40718758089197238</v>
      </c>
      <c r="K3258" s="76">
        <v>12413024572.841919</v>
      </c>
      <c r="L3258" s="76">
        <v>11487750296.307707</v>
      </c>
      <c r="M3258" s="76">
        <v>279110621017.12097</v>
      </c>
      <c r="N3258" s="76">
        <v>38967063840.410889</v>
      </c>
      <c r="O3258" s="76">
        <v>20884.52564553103</v>
      </c>
      <c r="P3258" s="46">
        <v>281057.30587162415</v>
      </c>
      <c r="Q3258" s="46">
        <v>156344.03779503424</v>
      </c>
      <c r="R3258" s="76">
        <v>1209646038661.9749</v>
      </c>
      <c r="S3258" s="56">
        <v>0.628029382033085</v>
      </c>
      <c r="T3258" s="56">
        <v>0.51712020899272559</v>
      </c>
      <c r="U3258" s="46">
        <v>17.300763414569957</v>
      </c>
      <c r="V3258" s="76">
        <v>11771215822530.559</v>
      </c>
      <c r="W3258" s="84">
        <v>3713.8704635668</v>
      </c>
      <c r="X3258" s="82">
        <v>4.2471376703580282E-2</v>
      </c>
      <c r="Y3258" s="476">
        <v>2.0000000000000001E-4</v>
      </c>
    </row>
    <row r="3259" spans="1:25" x14ac:dyDescent="0.2">
      <c r="A3259" s="475">
        <v>3255</v>
      </c>
      <c r="B3259" s="56">
        <v>0.48538358804710074</v>
      </c>
      <c r="C3259" s="46">
        <v>5001.7981713913714</v>
      </c>
      <c r="D3259" s="56">
        <v>0.8684744823675925</v>
      </c>
      <c r="E3259" s="56">
        <v>0.26329472818460509</v>
      </c>
      <c r="F3259" s="250">
        <v>2024.48</v>
      </c>
      <c r="G3259" s="76">
        <v>314626899811.77521</v>
      </c>
      <c r="H3259" s="46">
        <v>22593207.07459477</v>
      </c>
      <c r="I3259" s="76">
        <v>512851393361.80469</v>
      </c>
      <c r="J3259" s="56">
        <v>0.23157089731564173</v>
      </c>
      <c r="K3259" s="76">
        <v>20844934665.620277</v>
      </c>
      <c r="L3259" s="76">
        <v>0</v>
      </c>
      <c r="M3259" s="76">
        <v>210636788708.0029</v>
      </c>
      <c r="N3259" s="76">
        <v>65604143833.569901</v>
      </c>
      <c r="O3259" s="76">
        <v>23293.436592024711</v>
      </c>
      <c r="P3259" s="46">
        <v>394391.79475872323</v>
      </c>
      <c r="Q3259" s="46">
        <v>238834.05278197725</v>
      </c>
      <c r="R3259" s="76">
        <v>1172826810640.7073</v>
      </c>
      <c r="S3259" s="56">
        <v>0.51063153397568573</v>
      </c>
      <c r="T3259" s="56">
        <v>0.34494584600770051</v>
      </c>
      <c r="U3259" s="46">
        <v>17.610501274641603</v>
      </c>
      <c r="V3259" s="76">
        <v>7664894155425.6553</v>
      </c>
      <c r="W3259" s="84">
        <v>2419.1989378050007</v>
      </c>
      <c r="X3259" s="82">
        <v>4.2252393452102376E-2</v>
      </c>
      <c r="Y3259" s="476">
        <v>2.0000000000000001E-4</v>
      </c>
    </row>
    <row r="3260" spans="1:25" x14ac:dyDescent="0.2">
      <c r="A3260" s="475">
        <v>3256</v>
      </c>
      <c r="B3260" s="56">
        <v>0.63438841491794895</v>
      </c>
      <c r="C3260" s="46">
        <v>5950.0353416013368</v>
      </c>
      <c r="D3260" s="56">
        <v>0.8051550616325821</v>
      </c>
      <c r="E3260" s="56">
        <v>0.48923791754317042</v>
      </c>
      <c r="F3260" s="250">
        <v>2023.75</v>
      </c>
      <c r="G3260" s="76">
        <v>457254076976.1167</v>
      </c>
      <c r="H3260" s="46">
        <v>20497345.535927352</v>
      </c>
      <c r="I3260" s="76">
        <v>493413609371.12927</v>
      </c>
      <c r="J3260" s="56">
        <v>0.33870042025193248</v>
      </c>
      <c r="K3260" s="76">
        <v>9780779440.9107685</v>
      </c>
      <c r="L3260" s="76">
        <v>0</v>
      </c>
      <c r="M3260" s="76">
        <v>329927749690.854</v>
      </c>
      <c r="N3260" s="76">
        <v>48553373479.388451</v>
      </c>
      <c r="O3260" s="76">
        <v>20975.056671347746</v>
      </c>
      <c r="P3260" s="46">
        <v>342876.8478473362</v>
      </c>
      <c r="Q3260" s="46">
        <v>200856.68626183918</v>
      </c>
      <c r="R3260" s="76">
        <v>1188252545143.2808</v>
      </c>
      <c r="S3260" s="56">
        <v>0.58241868314759881</v>
      </c>
      <c r="T3260" s="56">
        <v>0.47751032955053341</v>
      </c>
      <c r="U3260" s="46">
        <v>17.811909394228977</v>
      </c>
      <c r="V3260" s="76">
        <v>10951889739958.359</v>
      </c>
      <c r="W3260" s="84">
        <v>3454.7897202991744</v>
      </c>
      <c r="X3260" s="82">
        <v>4.1593758574868279E-2</v>
      </c>
      <c r="Y3260" s="476">
        <v>2.0000000000000001E-4</v>
      </c>
    </row>
    <row r="3261" spans="1:25" x14ac:dyDescent="0.2">
      <c r="A3261" s="475">
        <v>3257</v>
      </c>
      <c r="B3261" s="56">
        <v>0.37418635978364617</v>
      </c>
      <c r="C3261" s="46">
        <v>4022.3779360470589</v>
      </c>
      <c r="D3261" s="56">
        <v>0.51290922310953468</v>
      </c>
      <c r="E3261" s="56">
        <v>0.63341810003257415</v>
      </c>
      <c r="F3261" s="250">
        <v>2024.23</v>
      </c>
      <c r="G3261" s="76">
        <v>178506192051.08792</v>
      </c>
      <c r="H3261" s="46">
        <v>9901068.9390998632</v>
      </c>
      <c r="I3261" s="76">
        <v>323610309210.3526</v>
      </c>
      <c r="J3261" s="56">
        <v>0.37418635978364612</v>
      </c>
      <c r="K3261" s="76">
        <v>6938662273.2433605</v>
      </c>
      <c r="L3261" s="76">
        <v>0</v>
      </c>
      <c r="M3261" s="76">
        <v>172209669310.96893</v>
      </c>
      <c r="N3261" s="76">
        <v>104560436463.63971</v>
      </c>
      <c r="O3261" s="76">
        <v>28379.597329669901</v>
      </c>
      <c r="P3261" s="46">
        <v>611792.37649093941</v>
      </c>
      <c r="Q3261" s="46">
        <v>424288.39441591664</v>
      </c>
      <c r="R3261" s="76">
        <v>863822665786.41235</v>
      </c>
      <c r="S3261" s="56">
        <v>0.57011925422282372</v>
      </c>
      <c r="T3261" s="56">
        <v>0.34927312171605307</v>
      </c>
      <c r="U3261" s="46">
        <v>16.52340559979087</v>
      </c>
      <c r="V3261" s="76">
        <v>5542827564980.4287</v>
      </c>
      <c r="W3261" s="84">
        <v>1748.1892442782823</v>
      </c>
      <c r="X3261" s="82">
        <v>4.3803859002748448E-2</v>
      </c>
      <c r="Y3261" s="476">
        <v>2.0000000000000001E-4</v>
      </c>
    </row>
    <row r="3262" spans="1:25" x14ac:dyDescent="0.2">
      <c r="A3262" s="475">
        <v>3258</v>
      </c>
      <c r="B3262" s="56">
        <v>0.28151396178415167</v>
      </c>
      <c r="C3262" s="46">
        <v>3334.7325117178989</v>
      </c>
      <c r="D3262" s="56">
        <v>0.72499586596077015</v>
      </c>
      <c r="E3262" s="56">
        <v>0.17342049503957108</v>
      </c>
      <c r="F3262" s="250">
        <v>2026.31</v>
      </c>
      <c r="G3262" s="76">
        <v>142127634406.94949</v>
      </c>
      <c r="H3262" s="46">
        <v>17481807.035816669</v>
      </c>
      <c r="I3262" s="76">
        <v>535135191848.77411</v>
      </c>
      <c r="J3262" s="56">
        <v>0.28151396178415167</v>
      </c>
      <c r="K3262" s="76">
        <v>30386106126.368958</v>
      </c>
      <c r="L3262" s="76">
        <v>76590606042.585861</v>
      </c>
      <c r="M3262" s="76">
        <v>46320965212.504425</v>
      </c>
      <c r="N3262" s="76">
        <v>68412374208.152321</v>
      </c>
      <c r="O3262" s="76">
        <v>37157.044583381081</v>
      </c>
      <c r="P3262" s="46">
        <v>401591.97642788006</v>
      </c>
      <c r="Q3262" s="46">
        <v>248328.98630397674</v>
      </c>
      <c r="R3262" s="76">
        <v>877465546229.3938</v>
      </c>
      <c r="S3262" s="56">
        <v>0.43279648070698723</v>
      </c>
      <c r="T3262" s="56">
        <v>0.32439384320624809</v>
      </c>
      <c r="U3262" s="46">
        <v>15.778352296115497</v>
      </c>
      <c r="V3262" s="76">
        <v>4926544557607.1523</v>
      </c>
      <c r="W3262" s="84">
        <v>1555.2644501803622</v>
      </c>
      <c r="X3262" s="82">
        <v>4.6270774476744964E-2</v>
      </c>
      <c r="Y3262" s="476">
        <v>2.0000000000000001E-4</v>
      </c>
    </row>
    <row r="3263" spans="1:25" x14ac:dyDescent="0.2">
      <c r="A3263" s="475">
        <v>3259</v>
      </c>
      <c r="B3263" s="56">
        <v>0.46284058628218799</v>
      </c>
      <c r="C3263" s="46">
        <v>4345.4223430474922</v>
      </c>
      <c r="D3263" s="56">
        <v>0.75625450200346755</v>
      </c>
      <c r="E3263" s="56">
        <v>0.27913127424714446</v>
      </c>
      <c r="F3263" s="250">
        <v>2024.16</v>
      </c>
      <c r="G3263" s="76">
        <v>295498517525.31268</v>
      </c>
      <c r="H3263" s="46">
        <v>18257532.362192556</v>
      </c>
      <c r="I3263" s="76">
        <v>459076573324.50305</v>
      </c>
      <c r="J3263" s="56">
        <v>0.26413334901853736</v>
      </c>
      <c r="K3263" s="76">
        <v>14001029233.415564</v>
      </c>
      <c r="L3263" s="76">
        <v>0</v>
      </c>
      <c r="M3263" s="76">
        <v>202523177337.66129</v>
      </c>
      <c r="N3263" s="76">
        <v>140050127463.79355</v>
      </c>
      <c r="O3263" s="76">
        <v>25909.292030593864</v>
      </c>
      <c r="P3263" s="46">
        <v>706698.76909469103</v>
      </c>
      <c r="Q3263" s="46">
        <v>492533.45240980916</v>
      </c>
      <c r="R3263" s="76">
        <v>1175487017062.6665</v>
      </c>
      <c r="S3263" s="56">
        <v>0.51653352773892813</v>
      </c>
      <c r="T3263" s="56">
        <v>0.32791944737990575</v>
      </c>
      <c r="U3263" s="46">
        <v>17.563529584707243</v>
      </c>
      <c r="V3263" s="76">
        <v>7470420628177.626</v>
      </c>
      <c r="W3263" s="84">
        <v>2355.7589464115022</v>
      </c>
      <c r="X3263" s="82">
        <v>4.1450354288050127E-2</v>
      </c>
      <c r="Y3263" s="476">
        <v>2.0000000000000001E-4</v>
      </c>
    </row>
    <row r="3264" spans="1:25" x14ac:dyDescent="0.2">
      <c r="A3264" s="475">
        <v>3260</v>
      </c>
      <c r="B3264" s="56">
        <v>0.61576858219159802</v>
      </c>
      <c r="C3264" s="46">
        <v>1500</v>
      </c>
      <c r="D3264" s="56">
        <v>0.8967223712158684</v>
      </c>
      <c r="E3264" s="56">
        <v>0.4530918582128467</v>
      </c>
      <c r="F3264" s="250">
        <v>2023.75</v>
      </c>
      <c r="G3264" s="76">
        <v>797489627212.69177</v>
      </c>
      <c r="H3264" s="46">
        <v>27173255.625473402</v>
      </c>
      <c r="I3264" s="76">
        <v>650057580068.5769</v>
      </c>
      <c r="J3264" s="56">
        <v>0.25897476402498654</v>
      </c>
      <c r="K3264" s="76">
        <v>19146415992.434032</v>
      </c>
      <c r="L3264" s="76">
        <v>0</v>
      </c>
      <c r="M3264" s="76">
        <v>711676148800.81726</v>
      </c>
      <c r="N3264" s="76">
        <v>102841816147.25183</v>
      </c>
      <c r="O3264" s="76">
        <v>45000</v>
      </c>
      <c r="P3264" s="46">
        <v>533189.65228546388</v>
      </c>
      <c r="Q3264" s="46">
        <v>347049.28254415543</v>
      </c>
      <c r="R3264" s="76">
        <v>2238381592927.9756</v>
      </c>
      <c r="S3264" s="56">
        <v>0.61386539034656862</v>
      </c>
      <c r="T3264" s="56">
        <v>0.40495103802571231</v>
      </c>
      <c r="U3264" s="46">
        <v>18.246089286272547</v>
      </c>
      <c r="V3264" s="76">
        <v>17933595814068.328</v>
      </c>
      <c r="W3264" s="84">
        <v>5662.0963110668845</v>
      </c>
      <c r="X3264" s="82">
        <v>4.0534861212868215E-2</v>
      </c>
      <c r="Y3264" s="476">
        <v>2.0000000000000001E-4</v>
      </c>
    </row>
    <row r="3265" spans="1:25" x14ac:dyDescent="0.2">
      <c r="A3265" s="475">
        <v>3261</v>
      </c>
      <c r="B3265" s="56">
        <v>0.56194031175365056</v>
      </c>
      <c r="C3265" s="46">
        <v>7534.1187163773648</v>
      </c>
      <c r="D3265" s="56">
        <v>0.87529891183504327</v>
      </c>
      <c r="E3265" s="56">
        <v>0.33115783381859748</v>
      </c>
      <c r="F3265" s="250">
        <v>2024.08</v>
      </c>
      <c r="G3265" s="76">
        <v>137891370935.6955</v>
      </c>
      <c r="H3265" s="46">
        <v>23609009.204554208</v>
      </c>
      <c r="I3265" s="76">
        <v>544888761291.58173</v>
      </c>
      <c r="J3265" s="56">
        <v>0.25119292051802222</v>
      </c>
      <c r="K3265" s="76">
        <v>19558921443.279259</v>
      </c>
      <c r="L3265" s="76">
        <v>29459664147.571617</v>
      </c>
      <c r="M3265" s="76">
        <v>160249197096.65024</v>
      </c>
      <c r="N3265" s="76">
        <v>77149295635.718857</v>
      </c>
      <c r="O3265" s="76">
        <v>31519.332866230725</v>
      </c>
      <c r="P3265" s="46">
        <v>488438.8771977803</v>
      </c>
      <c r="Q3265" s="46">
        <v>284532.51409459981</v>
      </c>
      <c r="R3265" s="76">
        <v>1108909192662.9592</v>
      </c>
      <c r="S3265" s="56">
        <v>0.48712065315926378</v>
      </c>
      <c r="T3265" s="56">
        <v>0.22547853953879496</v>
      </c>
      <c r="U3265" s="46">
        <v>16.151679923816818</v>
      </c>
      <c r="V3265" s="76">
        <v>4405305269510.5742</v>
      </c>
      <c r="W3265" s="84">
        <v>1389.4817519868013</v>
      </c>
      <c r="X3265" s="82">
        <v>4.6170849416790727E-2</v>
      </c>
      <c r="Y3265" s="476">
        <v>2.0000000000000001E-4</v>
      </c>
    </row>
    <row r="3266" spans="1:25" x14ac:dyDescent="0.2">
      <c r="A3266" s="475">
        <v>3262</v>
      </c>
      <c r="B3266" s="56">
        <v>0.45343422984179982</v>
      </c>
      <c r="C3266" s="46">
        <v>3493.2640870400687</v>
      </c>
      <c r="D3266" s="56">
        <v>0.70284866932374168</v>
      </c>
      <c r="E3266" s="56">
        <v>0.39762353530971062</v>
      </c>
      <c r="F3266" s="250">
        <v>2023.75</v>
      </c>
      <c r="G3266" s="76">
        <v>325232177138.32434</v>
      </c>
      <c r="H3266" s="46">
        <v>16120523.41118505</v>
      </c>
      <c r="I3266" s="76">
        <v>513929111206.42822</v>
      </c>
      <c r="J3266" s="56">
        <v>0.45233106673181123</v>
      </c>
      <c r="K3266" s="76">
        <v>10637718948.391676</v>
      </c>
      <c r="L3266" s="76">
        <v>0</v>
      </c>
      <c r="M3266" s="76">
        <v>259343781744.66327</v>
      </c>
      <c r="N3266" s="76">
        <v>52878745671.160507</v>
      </c>
      <c r="O3266" s="76">
        <v>28030.385764977436</v>
      </c>
      <c r="P3266" s="46">
        <v>342650.28276863229</v>
      </c>
      <c r="Q3266" s="46">
        <v>203241.68305534078</v>
      </c>
      <c r="R3266" s="76">
        <v>1119028744806.0906</v>
      </c>
      <c r="S3266" s="56">
        <v>0.6083545440936986</v>
      </c>
      <c r="T3266" s="56">
        <v>0.47888551595459761</v>
      </c>
      <c r="U3266" s="46">
        <v>16.622446652858493</v>
      </c>
      <c r="V3266" s="76">
        <v>9787923637809.1094</v>
      </c>
      <c r="W3266" s="84">
        <v>3087.8183758679743</v>
      </c>
      <c r="X3266" s="82">
        <v>4.3914740115964544E-2</v>
      </c>
      <c r="Y3266" s="476">
        <v>2.0000000000000001E-4</v>
      </c>
    </row>
    <row r="3267" spans="1:25" x14ac:dyDescent="0.2">
      <c r="A3267" s="475">
        <v>3263</v>
      </c>
      <c r="B3267" s="56">
        <v>0.54761625543717796</v>
      </c>
      <c r="C3267" s="46">
        <v>4831.608411945429</v>
      </c>
      <c r="D3267" s="56">
        <v>0.83728193730664824</v>
      </c>
      <c r="E3267" s="56">
        <v>0.64808058620782194</v>
      </c>
      <c r="F3267" s="250">
        <v>2024.17</v>
      </c>
      <c r="G3267" s="76">
        <v>96593888422.463226</v>
      </c>
      <c r="H3267" s="46">
        <v>21466814.828783058</v>
      </c>
      <c r="I3267" s="76">
        <v>647127680957.90417</v>
      </c>
      <c r="J3267" s="56">
        <v>0.4452534878805946</v>
      </c>
      <c r="K3267" s="76">
        <v>15533198890.687672</v>
      </c>
      <c r="L3267" s="76">
        <v>21798808017.780403</v>
      </c>
      <c r="M3267" s="76">
        <v>88508995435.892929</v>
      </c>
      <c r="N3267" s="76">
        <v>58312693780.495277</v>
      </c>
      <c r="O3267" s="76">
        <v>22042.071557650579</v>
      </c>
      <c r="P3267" s="46">
        <v>374946.02507157467</v>
      </c>
      <c r="Q3267" s="46">
        <v>224642.30983617343</v>
      </c>
      <c r="R3267" s="76">
        <v>947778652304.93713</v>
      </c>
      <c r="S3267" s="56">
        <v>0.51435036434878367</v>
      </c>
      <c r="T3267" s="56">
        <v>0.35913492677783526</v>
      </c>
      <c r="U3267" s="46">
        <v>14.665952756198708</v>
      </c>
      <c r="V3267" s="76">
        <v>5627303407263.3799</v>
      </c>
      <c r="W3267" s="84">
        <v>1776.5065207363914</v>
      </c>
      <c r="X3267" s="82">
        <v>4.8516179687933092E-2</v>
      </c>
      <c r="Y3267" s="476">
        <v>2.0000000000000001E-4</v>
      </c>
    </row>
    <row r="3268" spans="1:25" x14ac:dyDescent="0.2">
      <c r="A3268" s="475">
        <v>3264</v>
      </c>
      <c r="B3268" s="56">
        <v>0.50071839184062816</v>
      </c>
      <c r="C3268" s="46">
        <v>7243.2202808578159</v>
      </c>
      <c r="D3268" s="56">
        <v>0.36391465690851604</v>
      </c>
      <c r="E3268" s="56">
        <v>0.4296469715529676</v>
      </c>
      <c r="F3268" s="250">
        <v>2025.75</v>
      </c>
      <c r="G3268" s="76">
        <v>167564619069.1861</v>
      </c>
      <c r="H3268" s="46">
        <v>6238658.4343759008</v>
      </c>
      <c r="I3268" s="76">
        <v>216768003159.32962</v>
      </c>
      <c r="J3268" s="56">
        <v>0.38637490212907333</v>
      </c>
      <c r="K3268" s="76">
        <v>10168789918.40576</v>
      </c>
      <c r="L3268" s="76">
        <v>5082841902.2615738</v>
      </c>
      <c r="M3268" s="76">
        <v>96637785539.533569</v>
      </c>
      <c r="N3268" s="76">
        <v>88765786150.379501</v>
      </c>
      <c r="O3268" s="76">
        <v>25547.087717058508</v>
      </c>
      <c r="P3268" s="46">
        <v>561469.91004145797</v>
      </c>
      <c r="Q3268" s="46">
        <v>322984.24353130069</v>
      </c>
      <c r="R3268" s="76">
        <v>592332284731.12524</v>
      </c>
      <c r="S3268" s="56">
        <v>0.55212836438566437</v>
      </c>
      <c r="T3268" s="56">
        <v>0.41357153029656635</v>
      </c>
      <c r="U3268" s="46">
        <v>17.047147889195521</v>
      </c>
      <c r="V3268" s="76">
        <v>4584285166665.8389</v>
      </c>
      <c r="W3268" s="84">
        <v>1446.3314558317629</v>
      </c>
      <c r="X3268" s="82">
        <v>4.3020475264095318E-2</v>
      </c>
      <c r="Y3268" s="476">
        <v>2.0000000000000001E-4</v>
      </c>
    </row>
    <row r="3269" spans="1:25" x14ac:dyDescent="0.2">
      <c r="A3269" s="475">
        <v>3265</v>
      </c>
      <c r="B3269" s="56">
        <v>0.4334505273415265</v>
      </c>
      <c r="C3269" s="46">
        <v>6349.8172977304057</v>
      </c>
      <c r="D3269" s="56">
        <v>0.25847251587853898</v>
      </c>
      <c r="E3269" s="56">
        <v>0.35852593179180342</v>
      </c>
      <c r="F3269" s="250">
        <v>2025.33</v>
      </c>
      <c r="G3269" s="76">
        <v>117257317831.85075</v>
      </c>
      <c r="H3269" s="46">
        <v>4164378.8049384225</v>
      </c>
      <c r="I3269" s="76">
        <v>197492168122.96906</v>
      </c>
      <c r="J3269" s="56">
        <v>0.43345052734152656</v>
      </c>
      <c r="K3269" s="76">
        <v>18886122919.852905</v>
      </c>
      <c r="L3269" s="76">
        <v>32861834658.939472</v>
      </c>
      <c r="M3269" s="76">
        <v>54255086860.707733</v>
      </c>
      <c r="N3269" s="76">
        <v>64562066807.31086</v>
      </c>
      <c r="O3269" s="76">
        <v>31871.527232089877</v>
      </c>
      <c r="P3269" s="46">
        <v>426180.70092437632</v>
      </c>
      <c r="Q3269" s="46">
        <v>232374.98390280685</v>
      </c>
      <c r="R3269" s="76">
        <v>459820787027.5777</v>
      </c>
      <c r="S3269" s="56">
        <v>0.53945719178712614</v>
      </c>
      <c r="T3269" s="56">
        <v>0.42929520860377146</v>
      </c>
      <c r="U3269" s="46">
        <v>16.477568212889377</v>
      </c>
      <c r="V3269" s="76">
        <v>3682392244780.3047</v>
      </c>
      <c r="W3269" s="84">
        <v>1162.0813950548882</v>
      </c>
      <c r="X3269" s="82">
        <v>4.2919087369401289E-2</v>
      </c>
      <c r="Y3269" s="476">
        <v>2.0000000000000001E-4</v>
      </c>
    </row>
    <row r="3270" spans="1:25" x14ac:dyDescent="0.2">
      <c r="A3270" s="475">
        <v>3266</v>
      </c>
      <c r="B3270" s="56">
        <v>0.21796230227841734</v>
      </c>
      <c r="C3270" s="46">
        <v>5848.8054073217772</v>
      </c>
      <c r="D3270" s="56">
        <v>0.67449130764709386</v>
      </c>
      <c r="E3270" s="56">
        <v>0.50335030619059529</v>
      </c>
      <c r="F3270" s="250">
        <v>2026.7</v>
      </c>
      <c r="G3270" s="76">
        <v>50352732693.768227</v>
      </c>
      <c r="H3270" s="46">
        <v>13050174.058218013</v>
      </c>
      <c r="I3270" s="76">
        <v>353176609896.91608</v>
      </c>
      <c r="J3270" s="56">
        <v>0.2179623022784174</v>
      </c>
      <c r="K3270" s="76">
        <v>23420627552.794724</v>
      </c>
      <c r="L3270" s="76">
        <v>37543862197.646599</v>
      </c>
      <c r="M3270" s="76">
        <v>40047910674.142876</v>
      </c>
      <c r="N3270" s="76">
        <v>5600966625.2283707</v>
      </c>
      <c r="O3270" s="76">
        <v>31204.038308124065</v>
      </c>
      <c r="P3270" s="46">
        <v>100537.41168586962</v>
      </c>
      <c r="Q3270" s="46">
        <v>22612.521347516649</v>
      </c>
      <c r="R3270" s="76">
        <v>481523557608.60645</v>
      </c>
      <c r="S3270" s="56">
        <v>0.34198095471623735</v>
      </c>
      <c r="T3270" s="56">
        <v>0.21589129877295749</v>
      </c>
      <c r="U3270" s="46">
        <v>15.701119249612461</v>
      </c>
      <c r="V3270" s="76">
        <v>1817496090216.946</v>
      </c>
      <c r="W3270" s="84">
        <v>572.94949207010609</v>
      </c>
      <c r="X3270" s="82">
        <v>4.6888040063561461E-2</v>
      </c>
      <c r="Y3270" s="476">
        <v>2.0000000000000001E-4</v>
      </c>
    </row>
    <row r="3271" spans="1:25" x14ac:dyDescent="0.2">
      <c r="A3271" s="475">
        <v>3267</v>
      </c>
      <c r="B3271" s="56">
        <v>0.4007906859672673</v>
      </c>
      <c r="C3271" s="46">
        <v>5241.8916057616798</v>
      </c>
      <c r="D3271" s="56">
        <v>0.92239822849524833</v>
      </c>
      <c r="E3271" s="56">
        <v>0.7</v>
      </c>
      <c r="F3271" s="250">
        <v>2024.83</v>
      </c>
      <c r="G3271" s="76">
        <v>148699872793.83429</v>
      </c>
      <c r="H3271" s="46">
        <v>25854177.169854727</v>
      </c>
      <c r="I3271" s="76">
        <v>609681193029.90332</v>
      </c>
      <c r="J3271" s="56">
        <v>0.34589840718875076</v>
      </c>
      <c r="K3271" s="76">
        <v>14866698940.449635</v>
      </c>
      <c r="L3271" s="76">
        <v>0</v>
      </c>
      <c r="M3271" s="76">
        <v>278061584449.80005</v>
      </c>
      <c r="N3271" s="76">
        <v>30994505172.06374</v>
      </c>
      <c r="O3271" s="76">
        <v>21874.525834006141</v>
      </c>
      <c r="P3271" s="46">
        <v>246239.61368775839</v>
      </c>
      <c r="Q3271" s="46">
        <v>126264.12923263875</v>
      </c>
      <c r="R3271" s="76">
        <v>1283953123266.1057</v>
      </c>
      <c r="S3271" s="56">
        <v>0.56701806486240736</v>
      </c>
      <c r="T3271" s="56">
        <v>0.24223128651698098</v>
      </c>
      <c r="U3271" s="46">
        <v>15.797155408818456</v>
      </c>
      <c r="V3271" s="76">
        <v>5374822859278.0547</v>
      </c>
      <c r="W3271" s="84">
        <v>1695.974753275281</v>
      </c>
      <c r="X3271" s="82">
        <v>4.6916191487341601E-2</v>
      </c>
      <c r="Y3271" s="476">
        <v>2.0000000000000001E-4</v>
      </c>
    </row>
    <row r="3272" spans="1:25" x14ac:dyDescent="0.2">
      <c r="A3272" s="475">
        <v>3268</v>
      </c>
      <c r="B3272" s="56">
        <v>0.5273989757379558</v>
      </c>
      <c r="C3272" s="46">
        <v>6004.9127725322733</v>
      </c>
      <c r="D3272" s="56">
        <v>0.56768681481282024</v>
      </c>
      <c r="E3272" s="56">
        <v>0.28501728474398225</v>
      </c>
      <c r="F3272" s="250">
        <v>2026.46</v>
      </c>
      <c r="G3272" s="76">
        <v>80679442563.737503</v>
      </c>
      <c r="H3272" s="46">
        <v>11587682.462838372</v>
      </c>
      <c r="I3272" s="76">
        <v>387067763667.75244</v>
      </c>
      <c r="J3272" s="56">
        <v>0.40099933121487508</v>
      </c>
      <c r="K3272" s="76">
        <v>33209443801.796638</v>
      </c>
      <c r="L3272" s="76">
        <v>47315639671.341019</v>
      </c>
      <c r="M3272" s="76">
        <v>42190318895.325188</v>
      </c>
      <c r="N3272" s="76">
        <v>31362914196.606884</v>
      </c>
      <c r="O3272" s="76">
        <v>31360.590589468462</v>
      </c>
      <c r="P3272" s="46">
        <v>213109.55520355655</v>
      </c>
      <c r="Q3272" s="46">
        <v>108991.32150319131</v>
      </c>
      <c r="R3272" s="76">
        <v>668147897722.7002</v>
      </c>
      <c r="S3272" s="56">
        <v>0.51667737967624039</v>
      </c>
      <c r="T3272" s="56">
        <v>0.32065325590447014</v>
      </c>
      <c r="U3272" s="46">
        <v>15.12340363679909</v>
      </c>
      <c r="V3272" s="76">
        <v>3609947398727.1323</v>
      </c>
      <c r="W3272" s="84">
        <v>1138.634051355127</v>
      </c>
      <c r="X3272" s="82">
        <v>4.719643972538487E-2</v>
      </c>
      <c r="Y3272" s="476">
        <v>2.0000000000000001E-4</v>
      </c>
    </row>
    <row r="3273" spans="1:25" x14ac:dyDescent="0.2">
      <c r="A3273" s="475">
        <v>3269</v>
      </c>
      <c r="B3273" s="56">
        <v>0.48701483771582005</v>
      </c>
      <c r="C3273" s="46">
        <v>3095.0209086697032</v>
      </c>
      <c r="D3273" s="56">
        <v>0.68373235313624325</v>
      </c>
      <c r="E3273" s="56">
        <v>0.48927873311411096</v>
      </c>
      <c r="F3273" s="250">
        <v>2025.46</v>
      </c>
      <c r="G3273" s="76">
        <v>249412418143.24164</v>
      </c>
      <c r="H3273" s="46">
        <v>15642901.485764321</v>
      </c>
      <c r="I3273" s="76">
        <v>437809618719.3866</v>
      </c>
      <c r="J3273" s="56">
        <v>0.35008891175066559</v>
      </c>
      <c r="K3273" s="76">
        <v>18740231078.173378</v>
      </c>
      <c r="L3273" s="76">
        <v>46266307638.61937</v>
      </c>
      <c r="M3273" s="76">
        <v>138784698471.16534</v>
      </c>
      <c r="N3273" s="76">
        <v>90656986823.53772</v>
      </c>
      <c r="O3273" s="76">
        <v>28362.970430983267</v>
      </c>
      <c r="P3273" s="46">
        <v>506224.07770698669</v>
      </c>
      <c r="Q3273" s="46">
        <v>332410.30012854317</v>
      </c>
      <c r="R3273" s="76">
        <v>997938954340.11707</v>
      </c>
      <c r="S3273" s="56">
        <v>0.5438091109819474</v>
      </c>
      <c r="T3273" s="56">
        <v>0.37243888234077555</v>
      </c>
      <c r="U3273" s="46">
        <v>16.958880052712555</v>
      </c>
      <c r="V3273" s="76">
        <v>6995056780187.1396</v>
      </c>
      <c r="W3273" s="84">
        <v>2206.1641348541157</v>
      </c>
      <c r="X3273" s="82">
        <v>4.2467181462166846E-2</v>
      </c>
      <c r="Y3273" s="476">
        <v>2.0000000000000001E-4</v>
      </c>
    </row>
    <row r="3274" spans="1:25" x14ac:dyDescent="0.2">
      <c r="A3274" s="475">
        <v>3270</v>
      </c>
      <c r="B3274" s="56">
        <v>0.68936555596391424</v>
      </c>
      <c r="C3274" s="46">
        <v>5919.9152251578289</v>
      </c>
      <c r="D3274" s="56">
        <v>0.62097987219487405</v>
      </c>
      <c r="E3274" s="56">
        <v>0.45223332075961759</v>
      </c>
      <c r="F3274" s="250">
        <v>2024.45</v>
      </c>
      <c r="G3274" s="76">
        <v>216155668643.95056</v>
      </c>
      <c r="H3274" s="46">
        <v>13034032.312704582</v>
      </c>
      <c r="I3274" s="76">
        <v>401264890115.27679</v>
      </c>
      <c r="J3274" s="56">
        <v>0.36213888469848998</v>
      </c>
      <c r="K3274" s="76">
        <v>5545595862.7948647</v>
      </c>
      <c r="L3274" s="76">
        <v>0</v>
      </c>
      <c r="M3274" s="76">
        <v>141129669984.70407</v>
      </c>
      <c r="N3274" s="76">
        <v>36596123848.527473</v>
      </c>
      <c r="O3274" s="76">
        <v>10000</v>
      </c>
      <c r="P3274" s="46">
        <v>240013.28254433989</v>
      </c>
      <c r="Q3274" s="46">
        <v>127662.53152807745</v>
      </c>
      <c r="R3274" s="76">
        <v>810997763840.82288</v>
      </c>
      <c r="S3274" s="56">
        <v>0.55532015648259836</v>
      </c>
      <c r="T3274" s="56">
        <v>0.4233208384392107</v>
      </c>
      <c r="U3274" s="46">
        <v>16.759949537404633</v>
      </c>
      <c r="V3274" s="76">
        <v>6325920744935.0303</v>
      </c>
      <c r="W3274" s="84">
        <v>1995.888204778169</v>
      </c>
      <c r="X3274" s="82">
        <v>4.3569516321351205E-2</v>
      </c>
      <c r="Y3274" s="476">
        <v>2.0000000000000001E-4</v>
      </c>
    </row>
    <row r="3275" spans="1:25" x14ac:dyDescent="0.2">
      <c r="A3275" s="475">
        <v>3271</v>
      </c>
      <c r="B3275" s="56">
        <v>0.56041545079672384</v>
      </c>
      <c r="C3275" s="46">
        <v>5260.0713727271041</v>
      </c>
      <c r="D3275" s="56">
        <v>0.90787429965144717</v>
      </c>
      <c r="E3275" s="56">
        <v>0.65819917933964667</v>
      </c>
      <c r="F3275" s="250">
        <v>2024.4</v>
      </c>
      <c r="G3275" s="76">
        <v>309331156453.64844</v>
      </c>
      <c r="H3275" s="46">
        <v>24295659.898253206</v>
      </c>
      <c r="I3275" s="76">
        <v>586942090344.95471</v>
      </c>
      <c r="J3275" s="56">
        <v>0.40720223762775876</v>
      </c>
      <c r="K3275" s="76">
        <v>14754065329.993328</v>
      </c>
      <c r="L3275" s="76">
        <v>0</v>
      </c>
      <c r="M3275" s="76">
        <v>222267942596.95288</v>
      </c>
      <c r="N3275" s="76">
        <v>14370688387.676651</v>
      </c>
      <c r="O3275" s="76">
        <v>39786.198430261167</v>
      </c>
      <c r="P3275" s="46">
        <v>155294.65655107234</v>
      </c>
      <c r="Q3275" s="46">
        <v>64818.56217492203</v>
      </c>
      <c r="R3275" s="76">
        <v>1198684404553.5662</v>
      </c>
      <c r="S3275" s="56">
        <v>0.59662459823004965</v>
      </c>
      <c r="T3275" s="56">
        <v>0.408272145695045</v>
      </c>
      <c r="U3275" s="46">
        <v>16.75005085989709</v>
      </c>
      <c r="V3275" s="76">
        <v>8909230048222.9199</v>
      </c>
      <c r="W3275" s="84">
        <v>2810.1794669366695</v>
      </c>
      <c r="X3275" s="82">
        <v>4.4215227570384326E-2</v>
      </c>
      <c r="Y3275" s="476">
        <v>2.0000000000000001E-4</v>
      </c>
    </row>
    <row r="3276" spans="1:25" x14ac:dyDescent="0.2">
      <c r="A3276" s="475">
        <v>3272</v>
      </c>
      <c r="B3276" s="56">
        <v>0.5869996576244062</v>
      </c>
      <c r="C3276" s="46">
        <v>5418.2888989243111</v>
      </c>
      <c r="D3276" s="56">
        <v>0.66091032059213517</v>
      </c>
      <c r="E3276" s="56">
        <v>0.29945370239545244</v>
      </c>
      <c r="F3276" s="250">
        <v>2025.78</v>
      </c>
      <c r="G3276" s="76">
        <v>143755055664.13809</v>
      </c>
      <c r="H3276" s="46">
        <v>14377831.985998159</v>
      </c>
      <c r="I3276" s="76">
        <v>439224193350.51813</v>
      </c>
      <c r="J3276" s="56">
        <v>0.40364178444905352</v>
      </c>
      <c r="K3276" s="76">
        <v>34076866922.234909</v>
      </c>
      <c r="L3276" s="76">
        <v>24339282194.910179</v>
      </c>
      <c r="M3276" s="76">
        <v>106052605544.91594</v>
      </c>
      <c r="N3276" s="76">
        <v>53274546458.095184</v>
      </c>
      <c r="O3276" s="76">
        <v>29456.081634832801</v>
      </c>
      <c r="P3276" s="46">
        <v>338329.9509916018</v>
      </c>
      <c r="Q3276" s="46">
        <v>200991.22381611483</v>
      </c>
      <c r="R3276" s="76">
        <v>796019148290.29956</v>
      </c>
      <c r="S3276" s="56">
        <v>0.52502967599569705</v>
      </c>
      <c r="T3276" s="56">
        <v>0.38542814223228056</v>
      </c>
      <c r="U3276" s="46">
        <v>15.682823564223442</v>
      </c>
      <c r="V3276" s="76">
        <v>5352775502529.8818</v>
      </c>
      <c r="W3276" s="84">
        <v>1687.9371495826633</v>
      </c>
      <c r="X3276" s="82">
        <v>4.6124662159721948E-2</v>
      </c>
      <c r="Y3276" s="476">
        <v>2.0000000000000001E-4</v>
      </c>
    </row>
    <row r="3277" spans="1:25" x14ac:dyDescent="0.2">
      <c r="A3277" s="475">
        <v>3273</v>
      </c>
      <c r="B3277" s="56">
        <v>0.49108614463566452</v>
      </c>
      <c r="C3277" s="46">
        <v>1500</v>
      </c>
      <c r="D3277" s="56">
        <v>0.80591840318182906</v>
      </c>
      <c r="E3277" s="56">
        <v>0.41933816297538234</v>
      </c>
      <c r="F3277" s="250">
        <v>2024.2</v>
      </c>
      <c r="G3277" s="76">
        <v>514176866987.00995</v>
      </c>
      <c r="H3277" s="46">
        <v>21695924.640056547</v>
      </c>
      <c r="I3277" s="76">
        <v>682721231007.33203</v>
      </c>
      <c r="J3277" s="56">
        <v>0.49108614463566447</v>
      </c>
      <c r="K3277" s="76">
        <v>10022764943.88537</v>
      </c>
      <c r="L3277" s="76">
        <v>0</v>
      </c>
      <c r="M3277" s="76">
        <v>377716848179.91083</v>
      </c>
      <c r="N3277" s="76">
        <v>36394259101.232224</v>
      </c>
      <c r="O3277" s="76">
        <v>24149.551616654113</v>
      </c>
      <c r="P3277" s="46">
        <v>286669.82908036245</v>
      </c>
      <c r="Q3277" s="46">
        <v>158380.12622356918</v>
      </c>
      <c r="R3277" s="76">
        <v>1646062176103.5076</v>
      </c>
      <c r="S3277" s="56">
        <v>0.65666380398294921</v>
      </c>
      <c r="T3277" s="56">
        <v>0.47919318535858874</v>
      </c>
      <c r="U3277" s="46">
        <v>16.900532194301501</v>
      </c>
      <c r="V3277" s="76">
        <v>14823527692686.641</v>
      </c>
      <c r="W3277" s="84">
        <v>4678.659888544069</v>
      </c>
      <c r="X3277" s="82">
        <v>4.2672226274508868E-2</v>
      </c>
      <c r="Y3277" s="476">
        <v>2.0000000000000001E-4</v>
      </c>
    </row>
    <row r="3278" spans="1:25" x14ac:dyDescent="0.2">
      <c r="A3278" s="475">
        <v>3274</v>
      </c>
      <c r="B3278" s="56">
        <v>0.52112214168951143</v>
      </c>
      <c r="C3278" s="46">
        <v>1500</v>
      </c>
      <c r="D3278" s="56">
        <v>0.84527781750996478</v>
      </c>
      <c r="E3278" s="56">
        <v>0.25854102635860932</v>
      </c>
      <c r="F3278" s="250">
        <v>2025.41</v>
      </c>
      <c r="G3278" s="76">
        <v>208230183398.11826</v>
      </c>
      <c r="H3278" s="46">
        <v>23407029.533714581</v>
      </c>
      <c r="I3278" s="76">
        <v>560654872719.88818</v>
      </c>
      <c r="J3278" s="56">
        <v>0.31021432244718672</v>
      </c>
      <c r="K3278" s="76">
        <v>27642995079.528023</v>
      </c>
      <c r="L3278" s="76">
        <v>32889724003.190357</v>
      </c>
      <c r="M3278" s="76">
        <v>119284072477.49457</v>
      </c>
      <c r="N3278" s="76">
        <v>75345527142.857391</v>
      </c>
      <c r="O3278" s="76">
        <v>35897.5087267114</v>
      </c>
      <c r="P3278" s="46">
        <v>449800.93365811923</v>
      </c>
      <c r="Q3278" s="46">
        <v>282655.6244227672</v>
      </c>
      <c r="R3278" s="76">
        <v>1088454367552.0752</v>
      </c>
      <c r="S3278" s="56">
        <v>0.4975916182086163</v>
      </c>
      <c r="T3278" s="56">
        <v>0.33625102265680523</v>
      </c>
      <c r="U3278" s="46">
        <v>16.308166049753492</v>
      </c>
      <c r="V3278" s="76">
        <v>6649324571664.4346</v>
      </c>
      <c r="W3278" s="84">
        <v>2097.7415377120733</v>
      </c>
      <c r="X3278" s="82">
        <v>4.416796057890638E-2</v>
      </c>
      <c r="Y3278" s="476">
        <v>2.0000000000000001E-4</v>
      </c>
    </row>
    <row r="3279" spans="1:25" x14ac:dyDescent="0.2">
      <c r="A3279" s="475">
        <v>3275</v>
      </c>
      <c r="B3279" s="56">
        <v>0.36173446148672395</v>
      </c>
      <c r="C3279" s="46">
        <v>1500</v>
      </c>
      <c r="D3279" s="56">
        <v>0.70364227608160734</v>
      </c>
      <c r="E3279" s="56">
        <v>0.39693029018517034</v>
      </c>
      <c r="F3279" s="250">
        <v>2023.75</v>
      </c>
      <c r="G3279" s="76">
        <v>282096786937.15765</v>
      </c>
      <c r="H3279" s="46">
        <v>17414185.86413968</v>
      </c>
      <c r="I3279" s="76">
        <v>541319010064.36523</v>
      </c>
      <c r="J3279" s="56">
        <v>0.36173446148672395</v>
      </c>
      <c r="K3279" s="76">
        <v>10020530324.743101</v>
      </c>
      <c r="L3279" s="76">
        <v>0</v>
      </c>
      <c r="M3279" s="76">
        <v>319085290037.08374</v>
      </c>
      <c r="N3279" s="76">
        <v>38596526076.713638</v>
      </c>
      <c r="O3279" s="76">
        <v>19263.528540039984</v>
      </c>
      <c r="P3279" s="46">
        <v>276996.92593734304</v>
      </c>
      <c r="Q3279" s="46">
        <v>153394.72395764734</v>
      </c>
      <c r="R3279" s="76">
        <v>1212170346834.6606</v>
      </c>
      <c r="S3279" s="56">
        <v>0.58386993189187142</v>
      </c>
      <c r="T3279" s="56">
        <v>0.33443889604818083</v>
      </c>
      <c r="U3279" s="46">
        <v>17.133871548701887</v>
      </c>
      <c r="V3279" s="76">
        <v>7619722299332.7793</v>
      </c>
      <c r="W3279" s="84">
        <v>2404.4758417173098</v>
      </c>
      <c r="X3279" s="82">
        <v>4.2716057027212227E-2</v>
      </c>
      <c r="Y3279" s="476">
        <v>2.0000000000000001E-4</v>
      </c>
    </row>
    <row r="3280" spans="1:25" x14ac:dyDescent="0.2">
      <c r="A3280" s="475">
        <v>3276</v>
      </c>
      <c r="B3280" s="56">
        <v>0.42436948441076333</v>
      </c>
      <c r="C3280" s="46">
        <v>3903.1032651229243</v>
      </c>
      <c r="D3280" s="56">
        <v>0.76852278011265407</v>
      </c>
      <c r="E3280" s="56">
        <v>0.31035219690155069</v>
      </c>
      <c r="F3280" s="250">
        <v>2023.75</v>
      </c>
      <c r="G3280" s="76">
        <v>285763346730.39233</v>
      </c>
      <c r="H3280" s="46">
        <v>19415733.652917422</v>
      </c>
      <c r="I3280" s="76">
        <v>515441102019.70551</v>
      </c>
      <c r="J3280" s="56">
        <v>0.35676282974731577</v>
      </c>
      <c r="K3280" s="76">
        <v>11812030670.689936</v>
      </c>
      <c r="L3280" s="76">
        <v>0</v>
      </c>
      <c r="M3280" s="76">
        <v>339191230287.93762</v>
      </c>
      <c r="N3280" s="76">
        <v>48815343965.842377</v>
      </c>
      <c r="O3280" s="76">
        <v>25481.176237702162</v>
      </c>
      <c r="P3280" s="46">
        <v>321346.26559356216</v>
      </c>
      <c r="Q3280" s="46">
        <v>185347.65112310098</v>
      </c>
      <c r="R3280" s="76">
        <v>1233445848023.7068</v>
      </c>
      <c r="S3280" s="56">
        <v>0.58776046334265797</v>
      </c>
      <c r="T3280" s="56">
        <v>0.34602403194949571</v>
      </c>
      <c r="U3280" s="46">
        <v>16.98331084198416</v>
      </c>
      <c r="V3280" s="76">
        <v>8016341865640.1787</v>
      </c>
      <c r="W3280" s="84">
        <v>2530.7701638517892</v>
      </c>
      <c r="X3280" s="82">
        <v>4.2865476451378781E-2</v>
      </c>
      <c r="Y3280" s="476">
        <v>2.0000000000000001E-4</v>
      </c>
    </row>
    <row r="3281" spans="1:25" x14ac:dyDescent="0.2">
      <c r="A3281" s="475">
        <v>3277</v>
      </c>
      <c r="B3281" s="56">
        <v>0.3790406722695796</v>
      </c>
      <c r="C3281" s="46">
        <v>6375.8094404000294</v>
      </c>
      <c r="D3281" s="56">
        <v>0.47346531194957958</v>
      </c>
      <c r="E3281" s="56">
        <v>0.54368901330517483</v>
      </c>
      <c r="F3281" s="250">
        <v>2025.45</v>
      </c>
      <c r="G3281" s="76">
        <v>293940830559.53064</v>
      </c>
      <c r="H3281" s="46">
        <v>8857670.6089166887</v>
      </c>
      <c r="I3281" s="76">
        <v>283354546663.97583</v>
      </c>
      <c r="J3281" s="56">
        <v>0.3790406722695796</v>
      </c>
      <c r="K3281" s="76">
        <v>9994963187.1958466</v>
      </c>
      <c r="L3281" s="76">
        <v>11982133727.27109</v>
      </c>
      <c r="M3281" s="76">
        <v>142650825699.00507</v>
      </c>
      <c r="N3281" s="76">
        <v>35943620838.512886</v>
      </c>
      <c r="O3281" s="76">
        <v>25130.572569422115</v>
      </c>
      <c r="P3281" s="46">
        <v>263362.83598956268</v>
      </c>
      <c r="Q3281" s="46">
        <v>148361.90003698907</v>
      </c>
      <c r="R3281" s="76">
        <v>736042905339.83276</v>
      </c>
      <c r="S3281" s="56">
        <v>0.6051163092529056</v>
      </c>
      <c r="T3281" s="56">
        <v>0.53121805222634266</v>
      </c>
      <c r="U3281" s="46">
        <v>17.467485991135639</v>
      </c>
      <c r="V3281" s="76">
        <v>7410033812442.2852</v>
      </c>
      <c r="W3281" s="84">
        <v>2339.0204917119909</v>
      </c>
      <c r="X3281" s="82">
        <v>4.2272441897796699E-2</v>
      </c>
      <c r="Y3281" s="476">
        <v>2.0000000000000001E-4</v>
      </c>
    </row>
    <row r="3282" spans="1:25" x14ac:dyDescent="0.2">
      <c r="A3282" s="475">
        <v>3278</v>
      </c>
      <c r="B3282" s="56">
        <v>0.59200544752284068</v>
      </c>
      <c r="C3282" s="46">
        <v>2061.1024006611665</v>
      </c>
      <c r="D3282" s="56">
        <v>0.42848357868803144</v>
      </c>
      <c r="E3282" s="56">
        <v>0.43315969373234381</v>
      </c>
      <c r="F3282" s="250">
        <v>2024.44</v>
      </c>
      <c r="G3282" s="76">
        <v>184072862348.0972</v>
      </c>
      <c r="H3282" s="46">
        <v>7851129.3145757513</v>
      </c>
      <c r="I3282" s="76">
        <v>298580623176.17743</v>
      </c>
      <c r="J3282" s="56">
        <v>0.52405156052979596</v>
      </c>
      <c r="K3282" s="76">
        <v>9579450635.4560661</v>
      </c>
      <c r="L3282" s="76">
        <v>0</v>
      </c>
      <c r="M3282" s="76">
        <v>167937895742.65955</v>
      </c>
      <c r="N3282" s="76">
        <v>66748623940.448936</v>
      </c>
      <c r="O3282" s="76">
        <v>28310.61911565801</v>
      </c>
      <c r="P3282" s="46">
        <v>512799.40111781191</v>
      </c>
      <c r="Q3282" s="46">
        <v>286655.00442940724</v>
      </c>
      <c r="R3282" s="76">
        <v>720609654645.02014</v>
      </c>
      <c r="S3282" s="56">
        <v>0.62281570699153044</v>
      </c>
      <c r="T3282" s="56">
        <v>0.44812212487958852</v>
      </c>
      <c r="U3282" s="46">
        <v>16.397571178420034</v>
      </c>
      <c r="V3282" s="76">
        <v>5980586672244.2246</v>
      </c>
      <c r="W3282" s="84">
        <v>1886.8466506320651</v>
      </c>
      <c r="X3282" s="82">
        <v>4.321837921044288E-2</v>
      </c>
      <c r="Y3282" s="476">
        <v>2.0000000000000001E-4</v>
      </c>
    </row>
    <row r="3283" spans="1:25" x14ac:dyDescent="0.2">
      <c r="A3283" s="475">
        <v>3279</v>
      </c>
      <c r="B3283" s="56">
        <v>0.47519568326582884</v>
      </c>
      <c r="C3283" s="46">
        <v>2667.3062707156296</v>
      </c>
      <c r="D3283" s="56">
        <v>1.0037605451759752</v>
      </c>
      <c r="E3283" s="56">
        <v>0.4485542956666535</v>
      </c>
      <c r="F3283" s="250">
        <v>2024.14</v>
      </c>
      <c r="G3283" s="76">
        <v>232671292323.15454</v>
      </c>
      <c r="H3283" s="46">
        <v>32521803.753981236</v>
      </c>
      <c r="I3283" s="76">
        <v>762803827886.47229</v>
      </c>
      <c r="J3283" s="56">
        <v>0.37046994790306897</v>
      </c>
      <c r="K3283" s="76">
        <v>14971948503.444965</v>
      </c>
      <c r="L3283" s="76">
        <v>0</v>
      </c>
      <c r="M3283" s="76">
        <v>183432163575.68979</v>
      </c>
      <c r="N3283" s="76">
        <v>119215897706.37944</v>
      </c>
      <c r="O3283" s="76">
        <v>25681.36268778273</v>
      </c>
      <c r="P3283" s="46">
        <v>699416.09268770053</v>
      </c>
      <c r="Q3283" s="46">
        <v>477154.41469185136</v>
      </c>
      <c r="R3283" s="76">
        <v>1389574952488.8174</v>
      </c>
      <c r="S3283" s="56">
        <v>0.51169286774853118</v>
      </c>
      <c r="T3283" s="56">
        <v>0.35549922728875782</v>
      </c>
      <c r="U3283" s="46">
        <v>15.790492039750436</v>
      </c>
      <c r="V3283" s="76">
        <v>8707834663578.4189</v>
      </c>
      <c r="W3283" s="84">
        <v>2748.294821387552</v>
      </c>
      <c r="X3283" s="82">
        <v>4.5571503497529947E-2</v>
      </c>
      <c r="Y3283" s="476">
        <v>2.0000000000000001E-4</v>
      </c>
    </row>
    <row r="3284" spans="1:25" x14ac:dyDescent="0.2">
      <c r="A3284" s="475">
        <v>3280</v>
      </c>
      <c r="B3284" s="56">
        <v>0.39519057657243589</v>
      </c>
      <c r="C3284" s="46">
        <v>9411.5260164218271</v>
      </c>
      <c r="D3284" s="56">
        <v>0.64719707418743355</v>
      </c>
      <c r="E3284" s="56">
        <v>0.58975369128951949</v>
      </c>
      <c r="F3284" s="250">
        <v>2024.62</v>
      </c>
      <c r="G3284" s="76">
        <v>337670720237.65692</v>
      </c>
      <c r="H3284" s="46">
        <v>13656880.609076358</v>
      </c>
      <c r="I3284" s="76">
        <v>388591239937.97906</v>
      </c>
      <c r="J3284" s="56">
        <v>0.32275013454316359</v>
      </c>
      <c r="K3284" s="76">
        <v>3061388062.3236117</v>
      </c>
      <c r="L3284" s="76">
        <v>0</v>
      </c>
      <c r="M3284" s="76">
        <v>283312622828.9892</v>
      </c>
      <c r="N3284" s="76">
        <v>60794953177.522545</v>
      </c>
      <c r="O3284" s="76">
        <v>24141.119698447717</v>
      </c>
      <c r="P3284" s="46">
        <v>362185.10185115272</v>
      </c>
      <c r="Q3284" s="46">
        <v>219786.14337536012</v>
      </c>
      <c r="R3284" s="76">
        <v>1144996693802.3018</v>
      </c>
      <c r="S3284" s="56">
        <v>0.6048245272272289</v>
      </c>
      <c r="T3284" s="56">
        <v>0.37080134289695182</v>
      </c>
      <c r="U3284" s="46">
        <v>17.762319840289248</v>
      </c>
      <c r="V3284" s="76">
        <v>8125046441095.8555</v>
      </c>
      <c r="W3284" s="84">
        <v>2561.9208937487074</v>
      </c>
      <c r="X3284" s="82">
        <v>4.1931274032600392E-2</v>
      </c>
      <c r="Y3284" s="476">
        <v>2.0000000000000001E-4</v>
      </c>
    </row>
    <row r="3285" spans="1:25" x14ac:dyDescent="0.2">
      <c r="A3285" s="475">
        <v>3281</v>
      </c>
      <c r="B3285" s="56">
        <v>0.41843150198162876</v>
      </c>
      <c r="C3285" s="46">
        <v>2478.0929983508781</v>
      </c>
      <c r="D3285" s="56">
        <v>0.42585017880590742</v>
      </c>
      <c r="E3285" s="56">
        <v>0.54725006592281455</v>
      </c>
      <c r="F3285" s="250">
        <v>2023.75</v>
      </c>
      <c r="G3285" s="76">
        <v>365029544791.86871</v>
      </c>
      <c r="H3285" s="46">
        <v>8059850.2093668915</v>
      </c>
      <c r="I3285" s="76">
        <v>212342950657.3165</v>
      </c>
      <c r="J3285" s="56">
        <v>0.17632645956107207</v>
      </c>
      <c r="K3285" s="76">
        <v>2941733620.1615071</v>
      </c>
      <c r="L3285" s="76">
        <v>0</v>
      </c>
      <c r="M3285" s="76">
        <v>336120599850.95825</v>
      </c>
      <c r="N3285" s="76">
        <v>126070854737.89163</v>
      </c>
      <c r="O3285" s="76">
        <v>35650.410019680072</v>
      </c>
      <c r="P3285" s="46">
        <v>691763.35959876026</v>
      </c>
      <c r="Q3285" s="46">
        <v>413331.95254667039</v>
      </c>
      <c r="R3285" s="76">
        <v>946322934310.11621</v>
      </c>
      <c r="S3285" s="56">
        <v>0.58709243545559697</v>
      </c>
      <c r="T3285" s="56">
        <v>0.40553337188338789</v>
      </c>
      <c r="U3285" s="46">
        <v>18.696181629353735</v>
      </c>
      <c r="V3285" s="76">
        <v>7807167153657.1455</v>
      </c>
      <c r="W3285" s="84">
        <v>2462.5563260914928</v>
      </c>
      <c r="X3285" s="82">
        <v>3.9421860216262129E-2</v>
      </c>
      <c r="Y3285" s="476">
        <v>2.0000000000000001E-4</v>
      </c>
    </row>
    <row r="3286" spans="1:25" x14ac:dyDescent="0.2">
      <c r="A3286" s="475">
        <v>3282</v>
      </c>
      <c r="B3286" s="56">
        <v>0.58301986109577497</v>
      </c>
      <c r="C3286" s="46">
        <v>3115.7319111113347</v>
      </c>
      <c r="D3286" s="56">
        <v>0.6410472399515027</v>
      </c>
      <c r="E3286" s="56">
        <v>0.7</v>
      </c>
      <c r="F3286" s="250">
        <v>2023.8</v>
      </c>
      <c r="G3286" s="76">
        <v>519774898994.93848</v>
      </c>
      <c r="H3286" s="46">
        <v>13857600.992713697</v>
      </c>
      <c r="I3286" s="76">
        <v>386246003941.57745</v>
      </c>
      <c r="J3286" s="56">
        <v>0.36270973233511428</v>
      </c>
      <c r="K3286" s="76">
        <v>11302075910.510784</v>
      </c>
      <c r="L3286" s="76">
        <v>0</v>
      </c>
      <c r="M3286" s="76">
        <v>342904403740.17706</v>
      </c>
      <c r="N3286" s="76">
        <v>25518031707.114262</v>
      </c>
      <c r="O3286" s="76">
        <v>24160.12603916322</v>
      </c>
      <c r="P3286" s="46">
        <v>200837.15232950274</v>
      </c>
      <c r="Q3286" s="46">
        <v>98740.146022327783</v>
      </c>
      <c r="R3286" s="76">
        <v>1243850710903.8503</v>
      </c>
      <c r="S3286" s="56">
        <v>0.64847178764870328</v>
      </c>
      <c r="T3286" s="56">
        <v>0.50535079164811991</v>
      </c>
      <c r="U3286" s="46">
        <v>17.942882278151739</v>
      </c>
      <c r="V3286" s="76">
        <v>12412238899098.92</v>
      </c>
      <c r="W3286" s="84">
        <v>3915.7601717694679</v>
      </c>
      <c r="X3286" s="82">
        <v>4.0639853040548179E-2</v>
      </c>
      <c r="Y3286" s="476">
        <v>2.0000000000000001E-4</v>
      </c>
    </row>
    <row r="3287" spans="1:25" x14ac:dyDescent="0.2">
      <c r="A3287" s="475">
        <v>3283</v>
      </c>
      <c r="B3287" s="56">
        <v>0.50146967678826293</v>
      </c>
      <c r="C3287" s="46">
        <v>5690.397169546035</v>
      </c>
      <c r="D3287" s="56">
        <v>0.79824544770470551</v>
      </c>
      <c r="E3287" s="56">
        <v>0.28427700778862658</v>
      </c>
      <c r="F3287" s="250">
        <v>2023.75</v>
      </c>
      <c r="G3287" s="76">
        <v>421347545296.85614</v>
      </c>
      <c r="H3287" s="46">
        <v>20109091.470496364</v>
      </c>
      <c r="I3287" s="76">
        <v>353929126210.72955</v>
      </c>
      <c r="J3287" s="56">
        <v>-0.11174858942284649</v>
      </c>
      <c r="K3287" s="76">
        <v>14241812676.191036</v>
      </c>
      <c r="L3287" s="76">
        <v>0</v>
      </c>
      <c r="M3287" s="76">
        <v>401616746277.71936</v>
      </c>
      <c r="N3287" s="76">
        <v>56475663424.310577</v>
      </c>
      <c r="O3287" s="76">
        <v>28517.554541054011</v>
      </c>
      <c r="P3287" s="46">
        <v>319626.698623262</v>
      </c>
      <c r="Q3287" s="46">
        <v>183339.94670839564</v>
      </c>
      <c r="R3287" s="76">
        <v>1191196490511.8328</v>
      </c>
      <c r="S3287" s="56">
        <v>0.49415614519158757</v>
      </c>
      <c r="T3287" s="56">
        <v>0.31801187541434839</v>
      </c>
      <c r="U3287" s="46">
        <v>22.118206184388384</v>
      </c>
      <c r="V3287" s="76">
        <v>8976061745687.7188</v>
      </c>
      <c r="W3287" s="84">
        <v>2831.1587411094711</v>
      </c>
      <c r="X3287" s="82">
        <v>3.3866344095087833E-2</v>
      </c>
      <c r="Y3287" s="476">
        <v>2.0000000000000001E-4</v>
      </c>
    </row>
    <row r="3288" spans="1:25" x14ac:dyDescent="0.2">
      <c r="A3288" s="475">
        <v>3284</v>
      </c>
      <c r="B3288" s="56">
        <v>0.52545703364889329</v>
      </c>
      <c r="C3288" s="46">
        <v>5297.1760260753699</v>
      </c>
      <c r="D3288" s="56">
        <v>0.6278158718596788</v>
      </c>
      <c r="E3288" s="56">
        <v>0.24434772603029342</v>
      </c>
      <c r="F3288" s="250">
        <v>2024.46</v>
      </c>
      <c r="G3288" s="76">
        <v>212480839921.43402</v>
      </c>
      <c r="H3288" s="46">
        <v>12945819.434955182</v>
      </c>
      <c r="I3288" s="76">
        <v>385870390584.17218</v>
      </c>
      <c r="J3288" s="56">
        <v>0.41474711800287578</v>
      </c>
      <c r="K3288" s="76">
        <v>11298339167.34239</v>
      </c>
      <c r="L3288" s="76">
        <v>0</v>
      </c>
      <c r="M3288" s="76">
        <v>209854677258.50504</v>
      </c>
      <c r="N3288" s="76">
        <v>19684034306.887627</v>
      </c>
      <c r="O3288" s="76">
        <v>24683.634208216416</v>
      </c>
      <c r="P3288" s="46">
        <v>174713.35470901395</v>
      </c>
      <c r="Q3288" s="46">
        <v>80433.892383861879</v>
      </c>
      <c r="R3288" s="76">
        <v>911252509769.78516</v>
      </c>
      <c r="S3288" s="56">
        <v>0.61942583993259981</v>
      </c>
      <c r="T3288" s="56">
        <v>0.37200984333359932</v>
      </c>
      <c r="U3288" s="46">
        <v>16.724982000205799</v>
      </c>
      <c r="V3288" s="76">
        <v>6280064072805.0264</v>
      </c>
      <c r="W3288" s="84">
        <v>1981.5850468374301</v>
      </c>
      <c r="X3288" s="82">
        <v>4.3152103384008114E-2</v>
      </c>
      <c r="Y3288" s="476">
        <v>2.0000000000000001E-4</v>
      </c>
    </row>
    <row r="3289" spans="1:25" x14ac:dyDescent="0.2">
      <c r="A3289" s="475">
        <v>3285</v>
      </c>
      <c r="B3289" s="56">
        <v>0.46010224880267064</v>
      </c>
      <c r="C3289" s="46">
        <v>4431.9535939074431</v>
      </c>
      <c r="D3289" s="56">
        <v>0.29566692937299371</v>
      </c>
      <c r="E3289" s="56">
        <v>0.53657225852715817</v>
      </c>
      <c r="F3289" s="250">
        <v>2025.68</v>
      </c>
      <c r="G3289" s="76">
        <v>139085606705.10165</v>
      </c>
      <c r="H3289" s="46">
        <v>4767325.1745099053</v>
      </c>
      <c r="I3289" s="76">
        <v>234546686777.41135</v>
      </c>
      <c r="J3289" s="56">
        <v>0.4601022488026707</v>
      </c>
      <c r="K3289" s="76">
        <v>14917218375.165005</v>
      </c>
      <c r="L3289" s="76">
        <v>11172369808.070326</v>
      </c>
      <c r="M3289" s="76">
        <v>117488447610.84299</v>
      </c>
      <c r="N3289" s="76">
        <v>86245129549.546356</v>
      </c>
      <c r="O3289" s="76">
        <v>27718.363428483255</v>
      </c>
      <c r="P3289" s="46">
        <v>616769.05110317795</v>
      </c>
      <c r="Q3289" s="46">
        <v>364998.36533871107</v>
      </c>
      <c r="R3289" s="76">
        <v>577560382096.34351</v>
      </c>
      <c r="S3289" s="56">
        <v>0.56685498048639837</v>
      </c>
      <c r="T3289" s="56">
        <v>0.41752322360459054</v>
      </c>
      <c r="U3289" s="46">
        <v>16.385350041999487</v>
      </c>
      <c r="V3289" s="76">
        <v>4424091091680.4443</v>
      </c>
      <c r="W3289" s="84">
        <v>1392.7514897313372</v>
      </c>
      <c r="X3289" s="82">
        <v>4.3811168415132724E-2</v>
      </c>
      <c r="Y3289" s="476">
        <v>2.0000000000000001E-4</v>
      </c>
    </row>
    <row r="3290" spans="1:25" x14ac:dyDescent="0.2">
      <c r="A3290" s="475">
        <v>3286</v>
      </c>
      <c r="B3290" s="56">
        <v>0.46682376261947206</v>
      </c>
      <c r="C3290" s="46">
        <v>6083.4367451122462</v>
      </c>
      <c r="D3290" s="56">
        <v>1.0591636921428571</v>
      </c>
      <c r="E3290" s="56">
        <v>0.38040804468140815</v>
      </c>
      <c r="F3290" s="250">
        <v>2024.24</v>
      </c>
      <c r="G3290" s="76">
        <v>464019847089.4693</v>
      </c>
      <c r="H3290" s="46">
        <v>34268667.956745282</v>
      </c>
      <c r="I3290" s="76">
        <v>451986156266.31744</v>
      </c>
      <c r="J3290" s="56">
        <v>-0.20140356523824821</v>
      </c>
      <c r="K3290" s="76">
        <v>21725267444.350525</v>
      </c>
      <c r="L3290" s="76">
        <v>18831343201.137794</v>
      </c>
      <c r="M3290" s="76">
        <v>313159496730.34021</v>
      </c>
      <c r="N3290" s="76">
        <v>74284619554.748047</v>
      </c>
      <c r="O3290" s="76">
        <v>26299.645344791978</v>
      </c>
      <c r="P3290" s="46">
        <v>453152.29818073736</v>
      </c>
      <c r="Q3290" s="46">
        <v>279276.98048681905</v>
      </c>
      <c r="R3290" s="76">
        <v>1392479116107.3889</v>
      </c>
      <c r="S3290" s="56">
        <v>0.43984508766072372</v>
      </c>
      <c r="T3290" s="56">
        <v>0.26793062197031592</v>
      </c>
      <c r="U3290" s="46">
        <v>25.356546768959912</v>
      </c>
      <c r="V3290" s="76">
        <v>9861274615254.0645</v>
      </c>
      <c r="W3290" s="84">
        <v>3111.3893975878641</v>
      </c>
      <c r="X3290" s="82">
        <v>2.9825755179757208E-2</v>
      </c>
      <c r="Y3290" s="476">
        <v>2.0000000000000001E-4</v>
      </c>
    </row>
    <row r="3291" spans="1:25" x14ac:dyDescent="0.2">
      <c r="A3291" s="475">
        <v>3287</v>
      </c>
      <c r="B3291" s="56">
        <v>0.54150716835847046</v>
      </c>
      <c r="C3291" s="46">
        <v>5169.8938170815445</v>
      </c>
      <c r="D3291" s="56">
        <v>1.0587177000172503</v>
      </c>
      <c r="E3291" s="56">
        <v>0.41086945107148343</v>
      </c>
      <c r="F3291" s="250">
        <v>2023.89</v>
      </c>
      <c r="G3291" s="76">
        <v>369170718303.88373</v>
      </c>
      <c r="H3291" s="46">
        <v>35049116.683792524</v>
      </c>
      <c r="I3291" s="76">
        <v>588407297697.84143</v>
      </c>
      <c r="J3291" s="56">
        <v>2.9612032176531633E-2</v>
      </c>
      <c r="K3291" s="76">
        <v>15021896507.713055</v>
      </c>
      <c r="L3291" s="76">
        <v>0</v>
      </c>
      <c r="M3291" s="76">
        <v>283449227096.17426</v>
      </c>
      <c r="N3291" s="76">
        <v>52524917335.117737</v>
      </c>
      <c r="O3291" s="76">
        <v>33187.480854418514</v>
      </c>
      <c r="P3291" s="46">
        <v>336035.27789564535</v>
      </c>
      <c r="Q3291" s="46">
        <v>189740.17830158488</v>
      </c>
      <c r="R3291" s="76">
        <v>1291343173168.8591</v>
      </c>
      <c r="S3291" s="56">
        <v>0.42255518217207888</v>
      </c>
      <c r="T3291" s="56">
        <v>0.25150054157983726</v>
      </c>
      <c r="U3291" s="46">
        <v>22.059583438192611</v>
      </c>
      <c r="V3291" s="76">
        <v>7698332276814.9199</v>
      </c>
      <c r="W3291" s="84">
        <v>2430.6919463139689</v>
      </c>
      <c r="X3291" s="82">
        <v>3.4196010489085299E-2</v>
      </c>
      <c r="Y3291" s="476">
        <v>2.0000000000000001E-4</v>
      </c>
    </row>
    <row r="3292" spans="1:25" x14ac:dyDescent="0.2">
      <c r="A3292" s="475">
        <v>3288</v>
      </c>
      <c r="B3292" s="56">
        <v>0.48271434668618923</v>
      </c>
      <c r="C3292" s="46">
        <v>10753.636122145141</v>
      </c>
      <c r="D3292" s="56">
        <v>0.85184134599897077</v>
      </c>
      <c r="E3292" s="56">
        <v>0.29297982813253876</v>
      </c>
      <c r="F3292" s="250">
        <v>2023.8</v>
      </c>
      <c r="G3292" s="76">
        <v>237617121513.48874</v>
      </c>
      <c r="H3292" s="46">
        <v>22014045.123710539</v>
      </c>
      <c r="I3292" s="76">
        <v>609740235927.04089</v>
      </c>
      <c r="J3292" s="56">
        <v>0.36367618040640526</v>
      </c>
      <c r="K3292" s="76">
        <v>23513063968.978172</v>
      </c>
      <c r="L3292" s="76">
        <v>1545174665.998909</v>
      </c>
      <c r="M3292" s="76">
        <v>193533437564.66714</v>
      </c>
      <c r="N3292" s="76">
        <v>12114498102.351458</v>
      </c>
      <c r="O3292" s="76">
        <v>31078.367710896033</v>
      </c>
      <c r="P3292" s="46">
        <v>122129.74847484795</v>
      </c>
      <c r="Q3292" s="46">
        <v>44910.791040511802</v>
      </c>
      <c r="R3292" s="76">
        <v>1093847474712.4607</v>
      </c>
      <c r="S3292" s="56">
        <v>0.5448344491030308</v>
      </c>
      <c r="T3292" s="56">
        <v>0.40343386426695793</v>
      </c>
      <c r="U3292" s="46">
        <v>16.14380808982223</v>
      </c>
      <c r="V3292" s="76">
        <v>7740512655427.6426</v>
      </c>
      <c r="W3292" s="84">
        <v>2442.6415652762221</v>
      </c>
      <c r="X3292" s="82">
        <v>4.5990587244054311E-2</v>
      </c>
      <c r="Y3292" s="476">
        <v>2.0000000000000001E-4</v>
      </c>
    </row>
    <row r="3293" spans="1:25" x14ac:dyDescent="0.2">
      <c r="A3293" s="475">
        <v>3289</v>
      </c>
      <c r="B3293" s="56">
        <v>0.32367183274365297</v>
      </c>
      <c r="C3293" s="46">
        <v>6917.7711832013774</v>
      </c>
      <c r="D3293" s="56">
        <v>0.59676218015856564</v>
      </c>
      <c r="E3293" s="56">
        <v>0.54555005051021743</v>
      </c>
      <c r="F3293" s="250">
        <v>2025.58</v>
      </c>
      <c r="G3293" s="76">
        <v>119367319626.19681</v>
      </c>
      <c r="H3293" s="46">
        <v>12386346.754144475</v>
      </c>
      <c r="I3293" s="76">
        <v>276761351678.09796</v>
      </c>
      <c r="J3293" s="56">
        <v>0.23571097554250142</v>
      </c>
      <c r="K3293" s="76">
        <v>15108686108.018452</v>
      </c>
      <c r="L3293" s="76">
        <v>55226028264.925339</v>
      </c>
      <c r="M3293" s="76">
        <v>89760793418.799347</v>
      </c>
      <c r="N3293" s="76">
        <v>57767571173.687111</v>
      </c>
      <c r="O3293" s="76">
        <v>27750.805149483458</v>
      </c>
      <c r="P3293" s="46">
        <v>395286.00560530793</v>
      </c>
      <c r="Q3293" s="46">
        <v>247049.94066386111</v>
      </c>
      <c r="R3293" s="76">
        <v>601384133650.38403</v>
      </c>
      <c r="S3293" s="56">
        <v>0.48012846913444973</v>
      </c>
      <c r="T3293" s="56">
        <v>0.28654333564657147</v>
      </c>
      <c r="U3293" s="46">
        <v>17.014341439159804</v>
      </c>
      <c r="V3293" s="76">
        <v>3216304915250.5713</v>
      </c>
      <c r="W3293" s="84">
        <v>1014.3922014578143</v>
      </c>
      <c r="X3293" s="82">
        <v>4.3187781123672199E-2</v>
      </c>
      <c r="Y3293" s="476">
        <v>2.0000000000000001E-4</v>
      </c>
    </row>
    <row r="3294" spans="1:25" x14ac:dyDescent="0.2">
      <c r="A3294" s="475">
        <v>3290</v>
      </c>
      <c r="B3294" s="56">
        <v>0.51160599037020871</v>
      </c>
      <c r="C3294" s="46">
        <v>5831.6719559086177</v>
      </c>
      <c r="D3294" s="56">
        <v>0.65976339243457349</v>
      </c>
      <c r="E3294" s="56">
        <v>0.40573521797049572</v>
      </c>
      <c r="F3294" s="250">
        <v>2026.87</v>
      </c>
      <c r="G3294" s="76">
        <v>120111532000.57336</v>
      </c>
      <c r="H3294" s="46">
        <v>14463955.550285017</v>
      </c>
      <c r="I3294" s="76">
        <v>422912952927.95471</v>
      </c>
      <c r="J3294" s="56">
        <v>0.37004295793258812</v>
      </c>
      <c r="K3294" s="76">
        <v>43365630187.811249</v>
      </c>
      <c r="L3294" s="76">
        <v>85296413220.526321</v>
      </c>
      <c r="M3294" s="76">
        <v>5876080327.6839437</v>
      </c>
      <c r="N3294" s="76">
        <v>28711093743.437515</v>
      </c>
      <c r="O3294" s="76">
        <v>28235.985991909442</v>
      </c>
      <c r="P3294" s="46">
        <v>212287.90537425777</v>
      </c>
      <c r="Q3294" s="46">
        <v>106639.88450693699</v>
      </c>
      <c r="R3294" s="76">
        <v>727173895252.26953</v>
      </c>
      <c r="S3294" s="56">
        <v>0.51189304348930886</v>
      </c>
      <c r="T3294" s="56">
        <v>0.35390054926798498</v>
      </c>
      <c r="U3294" s="46">
        <v>15.535339593941483</v>
      </c>
      <c r="V3294" s="76">
        <v>4416900890448.249</v>
      </c>
      <c r="W3294" s="84">
        <v>1394.7715276028964</v>
      </c>
      <c r="X3294" s="82">
        <v>4.7109008155042362E-2</v>
      </c>
      <c r="Y3294" s="476">
        <v>2.0000000000000001E-4</v>
      </c>
    </row>
    <row r="3295" spans="1:25" x14ac:dyDescent="0.2">
      <c r="A3295" s="475">
        <v>3291</v>
      </c>
      <c r="B3295" s="56">
        <v>0.35993721279343582</v>
      </c>
      <c r="C3295" s="46">
        <v>3706.561228867552</v>
      </c>
      <c r="D3295" s="56">
        <v>0.66767628630755738</v>
      </c>
      <c r="E3295" s="56">
        <v>0.39167407943467147</v>
      </c>
      <c r="F3295" s="250">
        <v>2023.75</v>
      </c>
      <c r="G3295" s="76">
        <v>159026396729.14151</v>
      </c>
      <c r="H3295" s="46">
        <v>14670294.450029271</v>
      </c>
      <c r="I3295" s="76">
        <v>336809290627.14496</v>
      </c>
      <c r="J3295" s="56">
        <v>0.22779495499237146</v>
      </c>
      <c r="K3295" s="76">
        <v>6306811105.3229799</v>
      </c>
      <c r="L3295" s="76">
        <v>0</v>
      </c>
      <c r="M3295" s="76">
        <v>206833375728.7124</v>
      </c>
      <c r="N3295" s="76">
        <v>59565401431.149429</v>
      </c>
      <c r="O3295" s="76">
        <v>24027.690203413447</v>
      </c>
      <c r="P3295" s="46">
        <v>375475.77812268253</v>
      </c>
      <c r="Q3295" s="46">
        <v>229557.34392692122</v>
      </c>
      <c r="R3295" s="76">
        <v>811317222502.23364</v>
      </c>
      <c r="S3295" s="56">
        <v>0.51510454498739289</v>
      </c>
      <c r="T3295" s="56">
        <v>0.27247550920834207</v>
      </c>
      <c r="U3295" s="46">
        <v>17.275326654614005</v>
      </c>
      <c r="V3295" s="76">
        <v>4232798784722.0815</v>
      </c>
      <c r="W3295" s="84">
        <v>1334.9592177654249</v>
      </c>
      <c r="X3295" s="82">
        <v>4.2000101848084337E-2</v>
      </c>
      <c r="Y3295" s="476">
        <v>2.0000000000000001E-4</v>
      </c>
    </row>
    <row r="3296" spans="1:25" x14ac:dyDescent="0.2">
      <c r="A3296" s="475">
        <v>3292</v>
      </c>
      <c r="B3296" s="56">
        <v>0.45815471755133619</v>
      </c>
      <c r="C3296" s="46">
        <v>5168.9495983118222</v>
      </c>
      <c r="D3296" s="56">
        <v>1.0203070412229456</v>
      </c>
      <c r="E3296" s="56">
        <v>0.39936412754950501</v>
      </c>
      <c r="F3296" s="250">
        <v>2025.31</v>
      </c>
      <c r="G3296" s="76">
        <v>246510198393.61252</v>
      </c>
      <c r="H3296" s="46">
        <v>31683572.293584466</v>
      </c>
      <c r="I3296" s="76">
        <v>752623814691.38025</v>
      </c>
      <c r="J3296" s="56">
        <v>0.33699726651567108</v>
      </c>
      <c r="K3296" s="76">
        <v>34944908123.512634</v>
      </c>
      <c r="L3296" s="76">
        <v>71658835651.835709</v>
      </c>
      <c r="M3296" s="76">
        <v>129861018108.4821</v>
      </c>
      <c r="N3296" s="76">
        <v>99546936645.723358</v>
      </c>
      <c r="O3296" s="76">
        <v>37169.532002068117</v>
      </c>
      <c r="P3296" s="46">
        <v>580799.56215839949</v>
      </c>
      <c r="Q3296" s="46">
        <v>381051.381043737</v>
      </c>
      <c r="R3296" s="76">
        <v>1343154088949.5459</v>
      </c>
      <c r="S3296" s="56">
        <v>0.48368938901304198</v>
      </c>
      <c r="T3296" s="56">
        <v>0.34991093021193409</v>
      </c>
      <c r="U3296" s="46">
        <v>16.087934529336021</v>
      </c>
      <c r="V3296" s="76">
        <v>8203937869031.5977</v>
      </c>
      <c r="W3296" s="84">
        <v>2588.8141399539954</v>
      </c>
      <c r="X3296" s="82">
        <v>4.6177397977972684E-2</v>
      </c>
      <c r="Y3296" s="476">
        <v>2.0000000000000001E-4</v>
      </c>
    </row>
    <row r="3297" spans="1:25" x14ac:dyDescent="0.2">
      <c r="A3297" s="475">
        <v>3293</v>
      </c>
      <c r="B3297" s="56">
        <v>0.65465139335566469</v>
      </c>
      <c r="C3297" s="46">
        <v>3873.6576491809565</v>
      </c>
      <c r="D3297" s="56">
        <v>0.2</v>
      </c>
      <c r="E3297" s="56">
        <v>0.37555603453336273</v>
      </c>
      <c r="F3297" s="250">
        <v>2024.77</v>
      </c>
      <c r="G3297" s="76">
        <v>143418398084.50717</v>
      </c>
      <c r="H3297" s="46">
        <v>3366552.122517603</v>
      </c>
      <c r="I3297" s="76">
        <v>170655284997.5647</v>
      </c>
      <c r="J3297" s="56">
        <v>0.57127269612012377</v>
      </c>
      <c r="K3297" s="76">
        <v>6818014129.5766182</v>
      </c>
      <c r="L3297" s="76">
        <v>0</v>
      </c>
      <c r="M3297" s="76">
        <v>172528957151.50635</v>
      </c>
      <c r="N3297" s="76">
        <v>53543890057.896713</v>
      </c>
      <c r="O3297" s="76">
        <v>37924.832241185853</v>
      </c>
      <c r="P3297" s="46">
        <v>403832.50855535513</v>
      </c>
      <c r="Q3297" s="46">
        <v>218866.24377673722</v>
      </c>
      <c r="R3297" s="76">
        <v>612797227153.92773</v>
      </c>
      <c r="S3297" s="56">
        <v>0.68393257397677809</v>
      </c>
      <c r="T3297" s="56">
        <v>0.38465701351693404</v>
      </c>
      <c r="U3297" s="46">
        <v>16.601405373817244</v>
      </c>
      <c r="V3297" s="76">
        <v>4417547335678.6162</v>
      </c>
      <c r="W3297" s="84">
        <v>1394.2686885434857</v>
      </c>
      <c r="X3297" s="82">
        <v>4.2849062066879322E-2</v>
      </c>
      <c r="Y3297" s="476">
        <v>2.0000000000000001E-4</v>
      </c>
    </row>
    <row r="3298" spans="1:25" x14ac:dyDescent="0.2">
      <c r="A3298" s="475">
        <v>3294</v>
      </c>
      <c r="B3298" s="56">
        <v>0.48356351462113212</v>
      </c>
      <c r="C3298" s="46">
        <v>5229.1087420763661</v>
      </c>
      <c r="D3298" s="56">
        <v>0.63797431490886136</v>
      </c>
      <c r="E3298" s="56">
        <v>0.25329808006552035</v>
      </c>
      <c r="F3298" s="250">
        <v>2025.22</v>
      </c>
      <c r="G3298" s="76">
        <v>119269977399.70491</v>
      </c>
      <c r="H3298" s="46">
        <v>13528489.561378639</v>
      </c>
      <c r="I3298" s="76">
        <v>412922067562.78955</v>
      </c>
      <c r="J3298" s="56">
        <v>0.39438098893788576</v>
      </c>
      <c r="K3298" s="76">
        <v>20704134260.580505</v>
      </c>
      <c r="L3298" s="76">
        <v>5034853918.8865652</v>
      </c>
      <c r="M3298" s="76">
        <v>130668428390.19585</v>
      </c>
      <c r="N3298" s="76">
        <v>19989019468.60844</v>
      </c>
      <c r="O3298" s="76">
        <v>27166.132496324622</v>
      </c>
      <c r="P3298" s="46">
        <v>166820.73882909599</v>
      </c>
      <c r="Q3298" s="46">
        <v>74762.443308211339</v>
      </c>
      <c r="R3298" s="76">
        <v>812876637785.08984</v>
      </c>
      <c r="S3298" s="56">
        <v>0.56938790461652633</v>
      </c>
      <c r="T3298" s="56">
        <v>0.32051885864714807</v>
      </c>
      <c r="U3298" s="46">
        <v>15.661895222804089</v>
      </c>
      <c r="V3298" s="76">
        <v>4525882714640.9561</v>
      </c>
      <c r="W3298" s="84">
        <v>1427.8620446173279</v>
      </c>
      <c r="X3298" s="82">
        <v>4.6470677294607472E-2</v>
      </c>
      <c r="Y3298" s="476">
        <v>2.0000000000000001E-4</v>
      </c>
    </row>
    <row r="3299" spans="1:25" x14ac:dyDescent="0.2">
      <c r="A3299" s="475">
        <v>3295</v>
      </c>
      <c r="B3299" s="56">
        <v>0.50309278083258469</v>
      </c>
      <c r="C3299" s="46">
        <v>6114.8336240939179</v>
      </c>
      <c r="D3299" s="56">
        <v>0.78501866479009941</v>
      </c>
      <c r="E3299" s="56">
        <v>0.50135384443184572</v>
      </c>
      <c r="F3299" s="250">
        <v>2024.12</v>
      </c>
      <c r="G3299" s="76">
        <v>248637299126.29205</v>
      </c>
      <c r="H3299" s="46">
        <v>18861426.444739819</v>
      </c>
      <c r="I3299" s="76">
        <v>549121040691.99542</v>
      </c>
      <c r="J3299" s="56">
        <v>0.43441224753254482</v>
      </c>
      <c r="K3299" s="76">
        <v>16488661736.123583</v>
      </c>
      <c r="L3299" s="76">
        <v>0</v>
      </c>
      <c r="M3299" s="76">
        <v>265718735922.61301</v>
      </c>
      <c r="N3299" s="76">
        <v>17862519424.082779</v>
      </c>
      <c r="O3299" s="76">
        <v>17902.906041434337</v>
      </c>
      <c r="P3299" s="46">
        <v>166883.17557995798</v>
      </c>
      <c r="Q3299" s="46">
        <v>72537.902005923839</v>
      </c>
      <c r="R3299" s="76">
        <v>1198699532453.5742</v>
      </c>
      <c r="S3299" s="56">
        <v>0.62196659248607267</v>
      </c>
      <c r="T3299" s="56">
        <v>0.3746584185285296</v>
      </c>
      <c r="U3299" s="46">
        <v>16.250575500154341</v>
      </c>
      <c r="V3299" s="76">
        <v>7985585010233.5615</v>
      </c>
      <c r="W3299" s="84">
        <v>2520.2222683455288</v>
      </c>
      <c r="X3299" s="82">
        <v>4.5102531938157379E-2</v>
      </c>
      <c r="Y3299" s="476">
        <v>2.0000000000000001E-4</v>
      </c>
    </row>
    <row r="3300" spans="1:25" x14ac:dyDescent="0.2">
      <c r="A3300" s="475">
        <v>3296</v>
      </c>
      <c r="B3300" s="56">
        <v>0.32827241307943889</v>
      </c>
      <c r="C3300" s="46">
        <v>6513.1763313402353</v>
      </c>
      <c r="D3300" s="56">
        <v>0.2</v>
      </c>
      <c r="E3300" s="56">
        <v>0.48577336495945844</v>
      </c>
      <c r="F3300" s="250">
        <v>2027.93</v>
      </c>
      <c r="G3300" s="76">
        <v>28957819053.738483</v>
      </c>
      <c r="H3300" s="46">
        <v>3347233.0024176165</v>
      </c>
      <c r="I3300" s="76">
        <v>166981100220.81772</v>
      </c>
      <c r="J3300" s="56">
        <v>0.32827241307943889</v>
      </c>
      <c r="K3300" s="76">
        <v>21540590589.021221</v>
      </c>
      <c r="L3300" s="76">
        <v>47979905215.461525</v>
      </c>
      <c r="M3300" s="76">
        <v>0</v>
      </c>
      <c r="N3300" s="76">
        <v>162560645362.27298</v>
      </c>
      <c r="O3300" s="76">
        <v>14374.632706284336</v>
      </c>
      <c r="P3300" s="46">
        <v>869809.34759725886</v>
      </c>
      <c r="Q3300" s="46">
        <v>555358.61721606134</v>
      </c>
      <c r="R3300" s="76">
        <v>404181866207.17651</v>
      </c>
      <c r="S3300" s="56">
        <v>0.37488835319804242</v>
      </c>
      <c r="T3300" s="56">
        <v>0.23529370538336072</v>
      </c>
      <c r="U3300" s="46">
        <v>14.466774952466421</v>
      </c>
      <c r="V3300" s="76">
        <v>1562655525734.9771</v>
      </c>
      <c r="W3300" s="84">
        <v>492.89099507540647</v>
      </c>
      <c r="X3300" s="82">
        <v>4.9111540542016205E-2</v>
      </c>
      <c r="Y3300" s="476">
        <v>2.0000000000000001E-4</v>
      </c>
    </row>
    <row r="3301" spans="1:25" x14ac:dyDescent="0.2">
      <c r="A3301" s="475">
        <v>3297</v>
      </c>
      <c r="B3301" s="56">
        <v>0.33462907708777023</v>
      </c>
      <c r="C3301" s="46">
        <v>2296.9191796397822</v>
      </c>
      <c r="D3301" s="56">
        <v>0.46135404500748556</v>
      </c>
      <c r="E3301" s="56">
        <v>0.54030717673088813</v>
      </c>
      <c r="F3301" s="250">
        <v>2026.31</v>
      </c>
      <c r="G3301" s="76">
        <v>105702739257.29837</v>
      </c>
      <c r="H3301" s="46">
        <v>8893239.2132965978</v>
      </c>
      <c r="I3301" s="76">
        <v>233396529354.86667</v>
      </c>
      <c r="J3301" s="56">
        <v>0.33462907708777023</v>
      </c>
      <c r="K3301" s="76">
        <v>33950248344.254353</v>
      </c>
      <c r="L3301" s="76">
        <v>78526151550.329346</v>
      </c>
      <c r="M3301" s="76">
        <v>30627901206.506229</v>
      </c>
      <c r="N3301" s="76">
        <v>10176796985.480614</v>
      </c>
      <c r="O3301" s="76">
        <v>14296.002484142544</v>
      </c>
      <c r="P3301" s="46">
        <v>141514.3611023</v>
      </c>
      <c r="Q3301" s="46">
        <v>48391.003842493781</v>
      </c>
      <c r="R3301" s="76">
        <v>497626983059.44061</v>
      </c>
      <c r="S3301" s="56">
        <v>0.55290089551226673</v>
      </c>
      <c r="T3301" s="56">
        <v>0.36964154380966907</v>
      </c>
      <c r="U3301" s="46">
        <v>16.144825067681939</v>
      </c>
      <c r="V3301" s="76">
        <v>3323441527458.0439</v>
      </c>
      <c r="W3301" s="84">
        <v>1049.0120168162898</v>
      </c>
      <c r="X3301" s="82">
        <v>4.4579838078857278E-2</v>
      </c>
      <c r="Y3301" s="476">
        <v>2.0000000000000001E-4</v>
      </c>
    </row>
    <row r="3302" spans="1:25" x14ac:dyDescent="0.2">
      <c r="A3302" s="475">
        <v>3298</v>
      </c>
      <c r="B3302" s="56">
        <v>0.4027225795162851</v>
      </c>
      <c r="C3302" s="46">
        <v>5501.7926183651934</v>
      </c>
      <c r="D3302" s="56">
        <v>1.2478566796390629</v>
      </c>
      <c r="E3302" s="56">
        <v>0.46749874849030792</v>
      </c>
      <c r="F3302" s="250">
        <v>2023.75</v>
      </c>
      <c r="G3302" s="76">
        <v>304473723515.87946</v>
      </c>
      <c r="H3302" s="46">
        <v>44377486.006939948</v>
      </c>
      <c r="I3302" s="76">
        <v>762076835312.34302</v>
      </c>
      <c r="J3302" s="56">
        <v>0.10959732966026237</v>
      </c>
      <c r="K3302" s="76">
        <v>14662514000.346928</v>
      </c>
      <c r="L3302" s="76">
        <v>0</v>
      </c>
      <c r="M3302" s="76">
        <v>348549543234.00385</v>
      </c>
      <c r="N3302" s="76">
        <v>9151181568.5362625</v>
      </c>
      <c r="O3302" s="76">
        <v>34429.71432395911</v>
      </c>
      <c r="P3302" s="46">
        <v>118953.85347082412</v>
      </c>
      <c r="Q3302" s="46">
        <v>33900.196193892931</v>
      </c>
      <c r="R3302" s="76">
        <v>1538529016197.8728</v>
      </c>
      <c r="S3302" s="56">
        <v>0.45277325592136186</v>
      </c>
      <c r="T3302" s="56">
        <v>0.21644660527159368</v>
      </c>
      <c r="U3302" s="46">
        <v>18.693943716651962</v>
      </c>
      <c r="V3302" s="76">
        <v>6759688755620.4746</v>
      </c>
      <c r="W3302" s="84">
        <v>2134.4392708018609</v>
      </c>
      <c r="X3302" s="82">
        <v>3.994830427284396E-2</v>
      </c>
      <c r="Y3302" s="476">
        <v>2.0000000000000001E-4</v>
      </c>
    </row>
    <row r="3303" spans="1:25" x14ac:dyDescent="0.2">
      <c r="A3303" s="475">
        <v>3299</v>
      </c>
      <c r="B3303" s="56">
        <v>0.46742658443853025</v>
      </c>
      <c r="C3303" s="46">
        <v>6627.3464523975199</v>
      </c>
      <c r="D3303" s="56">
        <v>0.83926568682406866</v>
      </c>
      <c r="E3303" s="56">
        <v>0.37347598677110799</v>
      </c>
      <c r="F3303" s="250">
        <v>2024.61</v>
      </c>
      <c r="G3303" s="76">
        <v>241209443928.22687</v>
      </c>
      <c r="H3303" s="46">
        <v>21025922.170648102</v>
      </c>
      <c r="I3303" s="76">
        <v>465375989021.03381</v>
      </c>
      <c r="J3303" s="56">
        <v>0.28026415902794022</v>
      </c>
      <c r="K3303" s="76">
        <v>13693044977.958502</v>
      </c>
      <c r="L3303" s="76">
        <v>531602414.74692249</v>
      </c>
      <c r="M3303" s="76">
        <v>178296609304.75677</v>
      </c>
      <c r="N3303" s="76">
        <v>74804616724.445557</v>
      </c>
      <c r="O3303" s="76">
        <v>30462.934674351261</v>
      </c>
      <c r="P3303" s="46">
        <v>485362.47544198105</v>
      </c>
      <c r="Q3303" s="46">
        <v>310866.80362814316</v>
      </c>
      <c r="R3303" s="76">
        <v>987862239663.72583</v>
      </c>
      <c r="S3303" s="56">
        <v>0.50341372492938441</v>
      </c>
      <c r="T3303" s="56">
        <v>0.3375113381280464</v>
      </c>
      <c r="U3303" s="46">
        <v>17.290162372757482</v>
      </c>
      <c r="V3303" s="76">
        <v>6243316241288.9453</v>
      </c>
      <c r="W3303" s="84">
        <v>1969.0814679928699</v>
      </c>
      <c r="X3303" s="82">
        <v>4.313208953671939E-2</v>
      </c>
      <c r="Y3303" s="476">
        <v>2.0000000000000001E-4</v>
      </c>
    </row>
    <row r="3304" spans="1:25" x14ac:dyDescent="0.2">
      <c r="A3304" s="475">
        <v>3300</v>
      </c>
      <c r="B3304" s="56">
        <v>0.35595256014099164</v>
      </c>
      <c r="C3304" s="46">
        <v>6624.6747193701613</v>
      </c>
      <c r="D3304" s="56">
        <v>0.82978452244692369</v>
      </c>
      <c r="E3304" s="56">
        <v>0.37030981399160368</v>
      </c>
      <c r="F3304" s="250">
        <v>2025.89</v>
      </c>
      <c r="G3304" s="76">
        <v>180328691484.24329</v>
      </c>
      <c r="H3304" s="46">
        <v>20872768.872544847</v>
      </c>
      <c r="I3304" s="76">
        <v>600754767601.94153</v>
      </c>
      <c r="J3304" s="56">
        <v>0.35595256014099164</v>
      </c>
      <c r="K3304" s="76">
        <v>27892617600.612442</v>
      </c>
      <c r="L3304" s="76">
        <v>44188210406.704262</v>
      </c>
      <c r="M3304" s="76">
        <v>113926172109.84172</v>
      </c>
      <c r="N3304" s="76">
        <v>69703622919.789963</v>
      </c>
      <c r="O3304" s="76">
        <v>37978.473962197895</v>
      </c>
      <c r="P3304" s="46">
        <v>412043.40930950985</v>
      </c>
      <c r="Q3304" s="46">
        <v>253570.80232677513</v>
      </c>
      <c r="R3304" s="76">
        <v>1100706332679.4153</v>
      </c>
      <c r="S3304" s="56">
        <v>0.5164316995856375</v>
      </c>
      <c r="T3304" s="56">
        <v>0.34383306881742814</v>
      </c>
      <c r="U3304" s="46">
        <v>15.749470830433808</v>
      </c>
      <c r="V3304" s="76">
        <v>6504473273735.043</v>
      </c>
      <c r="W3304" s="84">
        <v>2052.7961747152808</v>
      </c>
      <c r="X3304" s="82">
        <v>4.7063248522742906E-2</v>
      </c>
      <c r="Y3304" s="476">
        <v>2.0000000000000001E-4</v>
      </c>
    </row>
    <row r="3305" spans="1:25" x14ac:dyDescent="0.2">
      <c r="A3305" s="475">
        <v>3301</v>
      </c>
      <c r="B3305" s="56">
        <v>0.49322263810572559</v>
      </c>
      <c r="C3305" s="46">
        <v>3554.0158386592411</v>
      </c>
      <c r="D3305" s="56">
        <v>0.79988665922243529</v>
      </c>
      <c r="E3305" s="56">
        <v>0.52952064430414869</v>
      </c>
      <c r="F3305" s="250">
        <v>2024.93</v>
      </c>
      <c r="G3305" s="76">
        <v>316071345598.2677</v>
      </c>
      <c r="H3305" s="46">
        <v>20952241.698861815</v>
      </c>
      <c r="I3305" s="76">
        <v>448973664667.9165</v>
      </c>
      <c r="J3305" s="56">
        <v>0.29502715173112581</v>
      </c>
      <c r="K3305" s="76">
        <v>8470321188.5025949</v>
      </c>
      <c r="L3305" s="76">
        <v>7550617887.626812</v>
      </c>
      <c r="M3305" s="76">
        <v>218022551134.23224</v>
      </c>
      <c r="N3305" s="76">
        <v>35632196625.955322</v>
      </c>
      <c r="O3305" s="76">
        <v>30672.880956919089</v>
      </c>
      <c r="P3305" s="46">
        <v>279861.5824530035</v>
      </c>
      <c r="Q3305" s="46">
        <v>153435.85325409053</v>
      </c>
      <c r="R3305" s="76">
        <v>1060121607043.1658</v>
      </c>
      <c r="S3305" s="56">
        <v>0.56400787926819917</v>
      </c>
      <c r="T3305" s="56">
        <v>0.38289844873409834</v>
      </c>
      <c r="U3305" s="46">
        <v>17.647566344716974</v>
      </c>
      <c r="V3305" s="76">
        <v>7743859384975.8916</v>
      </c>
      <c r="W3305" s="84">
        <v>2443.6244058857474</v>
      </c>
      <c r="X3305" s="82">
        <v>4.1956650982050592E-2</v>
      </c>
      <c r="Y3305" s="476">
        <v>2.0000000000000001E-4</v>
      </c>
    </row>
    <row r="3306" spans="1:25" x14ac:dyDescent="0.2">
      <c r="A3306" s="475">
        <v>3302</v>
      </c>
      <c r="B3306" s="56">
        <v>0.73869341217461337</v>
      </c>
      <c r="C3306" s="46">
        <v>2394.7567833262133</v>
      </c>
      <c r="D3306" s="56">
        <v>0.24704251191005888</v>
      </c>
      <c r="E3306" s="56">
        <v>0.35304944710373942</v>
      </c>
      <c r="F3306" s="250">
        <v>2023.75</v>
      </c>
      <c r="G3306" s="76">
        <v>151379445717.61255</v>
      </c>
      <c r="H3306" s="46">
        <v>3968792.7847220595</v>
      </c>
      <c r="I3306" s="76">
        <v>187022627728.73962</v>
      </c>
      <c r="J3306" s="56">
        <v>0.5532117170485602</v>
      </c>
      <c r="K3306" s="76">
        <v>3631273031.1706185</v>
      </c>
      <c r="L3306" s="76">
        <v>0</v>
      </c>
      <c r="M3306" s="76">
        <v>170878010844.62387</v>
      </c>
      <c r="N3306" s="76">
        <v>60768207266.973137</v>
      </c>
      <c r="O3306" s="76">
        <v>38504.011600525482</v>
      </c>
      <c r="P3306" s="46">
        <v>451374.11129946518</v>
      </c>
      <c r="Q3306" s="46">
        <v>250121.76902461654</v>
      </c>
      <c r="R3306" s="76">
        <v>561466501535.17688</v>
      </c>
      <c r="S3306" s="56">
        <v>0.65356988694271867</v>
      </c>
      <c r="T3306" s="56">
        <v>0.44166727514206228</v>
      </c>
      <c r="U3306" s="46">
        <v>16.650225858178789</v>
      </c>
      <c r="V3306" s="76">
        <v>4669217904159.0303</v>
      </c>
      <c r="W3306" s="84">
        <v>1473.8096035652607</v>
      </c>
      <c r="X3306" s="82">
        <v>4.2615198012102083E-2</v>
      </c>
      <c r="Y3306" s="476">
        <v>2.0000000000000001E-4</v>
      </c>
    </row>
    <row r="3307" spans="1:25" x14ac:dyDescent="0.2">
      <c r="A3307" s="475">
        <v>3303</v>
      </c>
      <c r="B3307" s="56">
        <v>0.49901655911827375</v>
      </c>
      <c r="C3307" s="46">
        <v>5339.4069544935546</v>
      </c>
      <c r="D3307" s="56">
        <v>0.68929416298293922</v>
      </c>
      <c r="E3307" s="56">
        <v>0.42550862546055646</v>
      </c>
      <c r="F3307" s="250">
        <v>2025.18</v>
      </c>
      <c r="G3307" s="76">
        <v>125832564305.00148</v>
      </c>
      <c r="H3307" s="46">
        <v>14861134.895700172</v>
      </c>
      <c r="I3307" s="76">
        <v>510827185855.05548</v>
      </c>
      <c r="J3307" s="56">
        <v>0.49901655911827381</v>
      </c>
      <c r="K3307" s="76">
        <v>21193960354.494835</v>
      </c>
      <c r="L3307" s="76">
        <v>4262942985.7128706</v>
      </c>
      <c r="M3307" s="76">
        <v>135476422141.33162</v>
      </c>
      <c r="N3307" s="76">
        <v>43226630283.211151</v>
      </c>
      <c r="O3307" s="76">
        <v>24103.633481062083</v>
      </c>
      <c r="P3307" s="46">
        <v>322742.73204844305</v>
      </c>
      <c r="Q3307" s="46">
        <v>188329.34915891022</v>
      </c>
      <c r="R3307" s="76">
        <v>965920081116.35059</v>
      </c>
      <c r="S3307" s="56">
        <v>0.60601285385330772</v>
      </c>
      <c r="T3307" s="56">
        <v>0.3751869933357031</v>
      </c>
      <c r="U3307" s="46">
        <v>15.01163280364498</v>
      </c>
      <c r="V3307" s="76">
        <v>6050637499959.5693</v>
      </c>
      <c r="W3307" s="84">
        <v>1909.2164722086966</v>
      </c>
      <c r="X3307" s="82">
        <v>4.8108241847296257E-2</v>
      </c>
      <c r="Y3307" s="476">
        <v>2.0000000000000001E-4</v>
      </c>
    </row>
    <row r="3308" spans="1:25" x14ac:dyDescent="0.2">
      <c r="A3308" s="475">
        <v>3304</v>
      </c>
      <c r="B3308" s="56">
        <v>0.46545988913738701</v>
      </c>
      <c r="C3308" s="46">
        <v>4659.4895063232025</v>
      </c>
      <c r="D3308" s="56">
        <v>0.67095823444711333</v>
      </c>
      <c r="E3308" s="56">
        <v>0.49420240822439027</v>
      </c>
      <c r="F3308" s="250">
        <v>2025.37</v>
      </c>
      <c r="G3308" s="76">
        <v>159619099082.75803</v>
      </c>
      <c r="H3308" s="46">
        <v>15165236.482615953</v>
      </c>
      <c r="I3308" s="76">
        <v>448982659722.41779</v>
      </c>
      <c r="J3308" s="56">
        <v>0.33317844280482423</v>
      </c>
      <c r="K3308" s="76">
        <v>31106798667.821686</v>
      </c>
      <c r="L3308" s="76">
        <v>42974473524.35305</v>
      </c>
      <c r="M3308" s="76">
        <v>110854970793.6553</v>
      </c>
      <c r="N3308" s="76">
        <v>46501483539.90181</v>
      </c>
      <c r="O3308" s="76">
        <v>29902.467268169421</v>
      </c>
      <c r="P3308" s="46">
        <v>279009.4438831209</v>
      </c>
      <c r="Q3308" s="46">
        <v>155631.44047969588</v>
      </c>
      <c r="R3308" s="76">
        <v>947269965606.1759</v>
      </c>
      <c r="S3308" s="56">
        <v>0.53791696639088948</v>
      </c>
      <c r="T3308" s="56">
        <v>0.31512169442416399</v>
      </c>
      <c r="U3308" s="46">
        <v>16.070598392011533</v>
      </c>
      <c r="V3308" s="76">
        <v>5389158813164.2148</v>
      </c>
      <c r="W3308" s="84">
        <v>1700.1582218399676</v>
      </c>
      <c r="X3308" s="82">
        <v>4.4567105670421388E-2</v>
      </c>
      <c r="Y3308" s="476">
        <v>2.0000000000000001E-4</v>
      </c>
    </row>
    <row r="3309" spans="1:25" x14ac:dyDescent="0.2">
      <c r="A3309" s="475">
        <v>3305</v>
      </c>
      <c r="B3309" s="56">
        <v>0.39792755734871399</v>
      </c>
      <c r="C3309" s="46">
        <v>1500</v>
      </c>
      <c r="D3309" s="56">
        <v>0.81749242025819135</v>
      </c>
      <c r="E3309" s="56">
        <v>0.5087461752581065</v>
      </c>
      <c r="F3309" s="250">
        <v>2024.56</v>
      </c>
      <c r="G3309" s="76">
        <v>304333872261.95111</v>
      </c>
      <c r="H3309" s="46">
        <v>22546260.977107864</v>
      </c>
      <c r="I3309" s="76">
        <v>492753087902.98883</v>
      </c>
      <c r="J3309" s="56">
        <v>0.16402559701946462</v>
      </c>
      <c r="K3309" s="76">
        <v>12761603523.26293</v>
      </c>
      <c r="L3309" s="76">
        <v>0</v>
      </c>
      <c r="M3309" s="76">
        <v>295279433025.12775</v>
      </c>
      <c r="N3309" s="76">
        <v>63942860542.796585</v>
      </c>
      <c r="O3309" s="76">
        <v>20011.525644000874</v>
      </c>
      <c r="P3309" s="46">
        <v>361749.81770342833</v>
      </c>
      <c r="Q3309" s="46">
        <v>215000.52895214414</v>
      </c>
      <c r="R3309" s="76">
        <v>1244440530466.9136</v>
      </c>
      <c r="S3309" s="56">
        <v>0.51438789913804017</v>
      </c>
      <c r="T3309" s="56">
        <v>0.25556829443458506</v>
      </c>
      <c r="U3309" s="46">
        <v>18.707361502555575</v>
      </c>
      <c r="V3309" s="76">
        <v>6618737529026.7461</v>
      </c>
      <c r="W3309" s="84">
        <v>2088.9380143478979</v>
      </c>
      <c r="X3309" s="82">
        <v>3.8671531151303062E-2</v>
      </c>
      <c r="Y3309" s="476">
        <v>2.0000000000000001E-4</v>
      </c>
    </row>
    <row r="3310" spans="1:25" x14ac:dyDescent="0.2">
      <c r="A3310" s="475">
        <v>3306</v>
      </c>
      <c r="B3310" s="56">
        <v>0.5001666185082233</v>
      </c>
      <c r="C3310" s="46">
        <v>2586.2847851179035</v>
      </c>
      <c r="D3310" s="56">
        <v>0.6603042413860819</v>
      </c>
      <c r="E3310" s="56">
        <v>0.46053143531139534</v>
      </c>
      <c r="F3310" s="250">
        <v>2024.91</v>
      </c>
      <c r="G3310" s="76">
        <v>128658054868.17393</v>
      </c>
      <c r="H3310" s="46">
        <v>14814520.328426348</v>
      </c>
      <c r="I3310" s="76">
        <v>393888244631.36774</v>
      </c>
      <c r="J3310" s="56">
        <v>0.29118047901648814</v>
      </c>
      <c r="K3310" s="76">
        <v>17118458842.52166</v>
      </c>
      <c r="L3310" s="76">
        <v>9155134768.4073467</v>
      </c>
      <c r="M3310" s="76">
        <v>131584804722.11391</v>
      </c>
      <c r="N3310" s="76">
        <v>125753115811.36951</v>
      </c>
      <c r="O3310" s="76">
        <v>18743.950661154791</v>
      </c>
      <c r="P3310" s="46">
        <v>643221.49200441444</v>
      </c>
      <c r="Q3310" s="46">
        <v>444260.29379661405</v>
      </c>
      <c r="R3310" s="76">
        <v>840331449572.9353</v>
      </c>
      <c r="S3310" s="56">
        <v>0.46764225263409093</v>
      </c>
      <c r="T3310" s="56">
        <v>0.27451187009309719</v>
      </c>
      <c r="U3310" s="46">
        <v>16.28281076030656</v>
      </c>
      <c r="V3310" s="76">
        <v>4258629315194.7612</v>
      </c>
      <c r="W3310" s="84">
        <v>1344.8289829395678</v>
      </c>
      <c r="X3310" s="82">
        <v>4.3656615878147322E-2</v>
      </c>
      <c r="Y3310" s="476">
        <v>2.0000000000000001E-4</v>
      </c>
    </row>
    <row r="3311" spans="1:25" x14ac:dyDescent="0.2">
      <c r="A3311" s="475">
        <v>3307</v>
      </c>
      <c r="B3311" s="56">
        <v>0.42050425636333744</v>
      </c>
      <c r="C3311" s="46">
        <v>6106.4485852059343</v>
      </c>
      <c r="D3311" s="56">
        <v>0.62862424885752954</v>
      </c>
      <c r="E3311" s="56">
        <v>0.38425204175467487</v>
      </c>
      <c r="F3311" s="250">
        <v>2023.75</v>
      </c>
      <c r="G3311" s="76">
        <v>279864022839.67035</v>
      </c>
      <c r="H3311" s="46">
        <v>13265969.632056877</v>
      </c>
      <c r="I3311" s="76">
        <v>452963736415.77448</v>
      </c>
      <c r="J3311" s="56">
        <v>0.42050425636333744</v>
      </c>
      <c r="K3311" s="76">
        <v>7960229796.7411337</v>
      </c>
      <c r="L3311" s="76">
        <v>0</v>
      </c>
      <c r="M3311" s="76">
        <v>202270587230.93561</v>
      </c>
      <c r="N3311" s="76">
        <v>63765752995.100121</v>
      </c>
      <c r="O3311" s="76">
        <v>35765.346904440346</v>
      </c>
      <c r="P3311" s="46">
        <v>385061.35274596279</v>
      </c>
      <c r="Q3311" s="46">
        <v>238121.26001519637</v>
      </c>
      <c r="R3311" s="76">
        <v>960993368232.52222</v>
      </c>
      <c r="S3311" s="56">
        <v>0.58020915015937757</v>
      </c>
      <c r="T3311" s="56">
        <v>0.44669339442226341</v>
      </c>
      <c r="U3311" s="46">
        <v>16.892747550212935</v>
      </c>
      <c r="V3311" s="76">
        <v>7940319699558.1328</v>
      </c>
      <c r="W3311" s="84">
        <v>2506.0201998384782</v>
      </c>
      <c r="X3311" s="82">
        <v>4.352648052118005E-2</v>
      </c>
      <c r="Y3311" s="476">
        <v>2.0000000000000001E-4</v>
      </c>
    </row>
    <row r="3312" spans="1:25" x14ac:dyDescent="0.2">
      <c r="A3312" s="475">
        <v>3308</v>
      </c>
      <c r="B3312" s="56">
        <v>0.60827911105158738</v>
      </c>
      <c r="C3312" s="46">
        <v>4557.6017748409195</v>
      </c>
      <c r="D3312" s="56">
        <v>0.91976951444255528</v>
      </c>
      <c r="E3312" s="56">
        <v>0.31932453839514929</v>
      </c>
      <c r="F3312" s="250">
        <v>2024.67</v>
      </c>
      <c r="G3312" s="76">
        <v>161799330199.24081</v>
      </c>
      <c r="H3312" s="46">
        <v>25824786.619922757</v>
      </c>
      <c r="I3312" s="76">
        <v>601277529796.43823</v>
      </c>
      <c r="J3312" s="56">
        <v>0.27163353018578518</v>
      </c>
      <c r="K3312" s="76">
        <v>12998941592.357033</v>
      </c>
      <c r="L3312" s="76">
        <v>7841113690.5938644</v>
      </c>
      <c r="M3312" s="76">
        <v>132336971392.741</v>
      </c>
      <c r="N3312" s="76">
        <v>40776316356.144707</v>
      </c>
      <c r="O3312" s="76">
        <v>28490.025605979899</v>
      </c>
      <c r="P3312" s="46">
        <v>276995.8122268992</v>
      </c>
      <c r="Q3312" s="46">
        <v>148796.55787120838</v>
      </c>
      <c r="R3312" s="76">
        <v>991371685444.98047</v>
      </c>
      <c r="S3312" s="56">
        <v>0.45473103691697486</v>
      </c>
      <c r="T3312" s="56">
        <v>0.26762396369575353</v>
      </c>
      <c r="U3312" s="46">
        <v>16.56906328755634</v>
      </c>
      <c r="V3312" s="76">
        <v>4802228460333.1494</v>
      </c>
      <c r="W3312" s="84">
        <v>1515.8463673444232</v>
      </c>
      <c r="X3312" s="82">
        <v>4.3922155182510469E-2</v>
      </c>
      <c r="Y3312" s="476">
        <v>2.0000000000000001E-4</v>
      </c>
    </row>
    <row r="3313" spans="1:25" x14ac:dyDescent="0.2">
      <c r="A3313" s="475">
        <v>3309</v>
      </c>
      <c r="B3313" s="56">
        <v>0.40962093034331104</v>
      </c>
      <c r="C3313" s="46">
        <v>5299.9270309241983</v>
      </c>
      <c r="D3313" s="56">
        <v>1.1525620654943773</v>
      </c>
      <c r="E3313" s="56">
        <v>0.45998743286164112</v>
      </c>
      <c r="F3313" s="250">
        <v>2023.75</v>
      </c>
      <c r="G3313" s="76">
        <v>371475685545.28552</v>
      </c>
      <c r="H3313" s="46">
        <v>40481793.509117372</v>
      </c>
      <c r="I3313" s="76">
        <v>656885426796.59399</v>
      </c>
      <c r="J3313" s="56">
        <v>-4.3427540248218932E-2</v>
      </c>
      <c r="K3313" s="76">
        <v>17183524394.600189</v>
      </c>
      <c r="L3313" s="76">
        <v>0</v>
      </c>
      <c r="M3313" s="76">
        <v>343646938846.50952</v>
      </c>
      <c r="N3313" s="76">
        <v>21467100335.502956</v>
      </c>
      <c r="O3313" s="76">
        <v>30960.043743342139</v>
      </c>
      <c r="P3313" s="46">
        <v>168391.70725098153</v>
      </c>
      <c r="Q3313" s="46">
        <v>72936.385412966454</v>
      </c>
      <c r="R3313" s="76">
        <v>1435906325940.3975</v>
      </c>
      <c r="S3313" s="56">
        <v>0.40081233424866247</v>
      </c>
      <c r="T3313" s="56">
        <v>0.22228327540694764</v>
      </c>
      <c r="U3313" s="46">
        <v>23.559073457656055</v>
      </c>
      <c r="V3313" s="76">
        <v>7986993635219.4189</v>
      </c>
      <c r="W3313" s="84">
        <v>2520.0261986913183</v>
      </c>
      <c r="X3313" s="82">
        <v>3.2303273074053895E-2</v>
      </c>
      <c r="Y3313" s="476">
        <v>2.0000000000000001E-4</v>
      </c>
    </row>
    <row r="3314" spans="1:25" x14ac:dyDescent="0.2">
      <c r="A3314" s="475">
        <v>3310</v>
      </c>
      <c r="B3314" s="56">
        <v>0.47430962534499843</v>
      </c>
      <c r="C3314" s="46">
        <v>3568.1188720758792</v>
      </c>
      <c r="D3314" s="56">
        <v>0.43100645246752606</v>
      </c>
      <c r="E3314" s="56">
        <v>0.50712064570398152</v>
      </c>
      <c r="F3314" s="250">
        <v>2024.53</v>
      </c>
      <c r="G3314" s="76">
        <v>112664878455.39668</v>
      </c>
      <c r="H3314" s="46">
        <v>8081165.5378711605</v>
      </c>
      <c r="I3314" s="76">
        <v>275400166695.89581</v>
      </c>
      <c r="J3314" s="56">
        <v>0.43698983130955082</v>
      </c>
      <c r="K3314" s="76">
        <v>3302859060.9931059</v>
      </c>
      <c r="L3314" s="76">
        <v>0</v>
      </c>
      <c r="M3314" s="76">
        <v>123840407595.86877</v>
      </c>
      <c r="N3314" s="76">
        <v>34328993029.487453</v>
      </c>
      <c r="O3314" s="76">
        <v>30650.215840179473</v>
      </c>
      <c r="P3314" s="46">
        <v>285466.42662253446</v>
      </c>
      <c r="Q3314" s="46">
        <v>134651.06743631233</v>
      </c>
      <c r="R3314" s="76">
        <v>597081994176.26868</v>
      </c>
      <c r="S3314" s="56">
        <v>0.59840539970574236</v>
      </c>
      <c r="T3314" s="56">
        <v>0.37630810128184222</v>
      </c>
      <c r="U3314" s="46">
        <v>15.986210519620661</v>
      </c>
      <c r="V3314" s="76">
        <v>4218430324053.0684</v>
      </c>
      <c r="W3314" s="84">
        <v>1330.9496748866472</v>
      </c>
      <c r="X3314" s="82">
        <v>4.2726491746148218E-2</v>
      </c>
      <c r="Y3314" s="476">
        <v>2.0000000000000001E-4</v>
      </c>
    </row>
    <row r="3315" spans="1:25" x14ac:dyDescent="0.2">
      <c r="A3315" s="475">
        <v>3311</v>
      </c>
      <c r="B3315" s="56">
        <v>0.55249157142113925</v>
      </c>
      <c r="C3315" s="46">
        <v>8350.6949329951112</v>
      </c>
      <c r="D3315" s="56">
        <v>0.36770833802080666</v>
      </c>
      <c r="E3315" s="56">
        <v>0.37476768491279017</v>
      </c>
      <c r="F3315" s="250">
        <v>2025.56</v>
      </c>
      <c r="G3315" s="76">
        <v>90653466347.998093</v>
      </c>
      <c r="H3315" s="46">
        <v>6417910.6219747504</v>
      </c>
      <c r="I3315" s="76">
        <v>264880421565.66025</v>
      </c>
      <c r="J3315" s="56">
        <v>0.53946371026425766</v>
      </c>
      <c r="K3315" s="76">
        <v>5938714180.8964319</v>
      </c>
      <c r="L3315" s="76">
        <v>7082683078.816865</v>
      </c>
      <c r="M3315" s="76">
        <v>107338848468.85371</v>
      </c>
      <c r="N3315" s="76">
        <v>48968352329.300644</v>
      </c>
      <c r="O3315" s="76">
        <v>40958.546839798044</v>
      </c>
      <c r="P3315" s="46">
        <v>402828.25890480768</v>
      </c>
      <c r="Q3315" s="46">
        <v>213224.98470409645</v>
      </c>
      <c r="R3315" s="76">
        <v>562821896953.99048</v>
      </c>
      <c r="S3315" s="56">
        <v>0.62091456366329356</v>
      </c>
      <c r="T3315" s="56">
        <v>0.38078387657300822</v>
      </c>
      <c r="U3315" s="46">
        <v>15.497854744247334</v>
      </c>
      <c r="V3315" s="76">
        <v>3725315973348.7583</v>
      </c>
      <c r="W3315" s="84">
        <v>1175.7766054234542</v>
      </c>
      <c r="X3315" s="82">
        <v>4.6231999792778027E-2</v>
      </c>
      <c r="Y3315" s="476">
        <v>2.0000000000000001E-4</v>
      </c>
    </row>
    <row r="3316" spans="1:25" x14ac:dyDescent="0.2">
      <c r="A3316" s="475">
        <v>3312</v>
      </c>
      <c r="B3316" s="56">
        <v>0.58617141776948489</v>
      </c>
      <c r="C3316" s="46">
        <v>9033.3731511354781</v>
      </c>
      <c r="D3316" s="56">
        <v>0.97653071696802485</v>
      </c>
      <c r="E3316" s="56">
        <v>0.48366512270488293</v>
      </c>
      <c r="F3316" s="250">
        <v>2026.48</v>
      </c>
      <c r="G3316" s="76">
        <v>127300993897.34105</v>
      </c>
      <c r="H3316" s="46">
        <v>27785179.999846373</v>
      </c>
      <c r="I3316" s="76">
        <v>695458735827.37964</v>
      </c>
      <c r="J3316" s="56">
        <v>0.36665110116550437</v>
      </c>
      <c r="K3316" s="76">
        <v>38876084700.062759</v>
      </c>
      <c r="L3316" s="76">
        <v>72584726191.066071</v>
      </c>
      <c r="M3316" s="76">
        <v>19510887285.944736</v>
      </c>
      <c r="N3316" s="76">
        <v>41470033029.540611</v>
      </c>
      <c r="O3316" s="76">
        <v>27205.709151666331</v>
      </c>
      <c r="P3316" s="46">
        <v>301130.31985573925</v>
      </c>
      <c r="Q3316" s="46">
        <v>165472.75428172658</v>
      </c>
      <c r="R3316" s="76">
        <v>1000191291740.2357</v>
      </c>
      <c r="S3316" s="56">
        <v>0.46423388362725299</v>
      </c>
      <c r="T3316" s="56">
        <v>0.34857979533696204</v>
      </c>
      <c r="U3316" s="46">
        <v>15.003982060542358</v>
      </c>
      <c r="V3316" s="76">
        <v>5652494840777.2109</v>
      </c>
      <c r="W3316" s="84">
        <v>1784.4864222899992</v>
      </c>
      <c r="X3316" s="82">
        <v>4.9097473766128538E-2</v>
      </c>
      <c r="Y3316" s="476">
        <v>2.0000000000000001E-4</v>
      </c>
    </row>
    <row r="3317" spans="1:25" x14ac:dyDescent="0.2">
      <c r="A3317" s="475">
        <v>3313</v>
      </c>
      <c r="B3317" s="56">
        <v>0.57220046049585149</v>
      </c>
      <c r="C3317" s="46">
        <v>5977.2478801649168</v>
      </c>
      <c r="D3317" s="56">
        <v>0.40943294513772199</v>
      </c>
      <c r="E3317" s="56">
        <v>0.61370581865676532</v>
      </c>
      <c r="F3317" s="250">
        <v>2023.75</v>
      </c>
      <c r="G3317" s="76">
        <v>160704390249.45679</v>
      </c>
      <c r="H3317" s="46">
        <v>7407527.6888917675</v>
      </c>
      <c r="I3317" s="76">
        <v>265849126833.79431</v>
      </c>
      <c r="J3317" s="56">
        <v>0.41149346008131515</v>
      </c>
      <c r="K3317" s="76">
        <v>3579514436.6426229</v>
      </c>
      <c r="L3317" s="76">
        <v>0</v>
      </c>
      <c r="M3317" s="76">
        <v>188057499201.63171</v>
      </c>
      <c r="N3317" s="76">
        <v>84829237298.101761</v>
      </c>
      <c r="O3317" s="76">
        <v>26184.973137988785</v>
      </c>
      <c r="P3317" s="46">
        <v>468296.97604811966</v>
      </c>
      <c r="Q3317" s="46">
        <v>299083.21616814315</v>
      </c>
      <c r="R3317" s="76">
        <v>740270579828.40942</v>
      </c>
      <c r="S3317" s="56">
        <v>0.59199967003131693</v>
      </c>
      <c r="T3317" s="56">
        <v>0.35421776988808418</v>
      </c>
      <c r="U3317" s="46">
        <v>16.660845761571604</v>
      </c>
      <c r="V3317" s="76">
        <v>4987881126871.1104</v>
      </c>
      <c r="W3317" s="84">
        <v>1573.3476651324891</v>
      </c>
      <c r="X3317" s="82">
        <v>4.2263254194673451E-2</v>
      </c>
      <c r="Y3317" s="476">
        <v>2.0000000000000001E-4</v>
      </c>
    </row>
    <row r="3318" spans="1:25" x14ac:dyDescent="0.2">
      <c r="A3318" s="475">
        <v>3314</v>
      </c>
      <c r="B3318" s="56">
        <v>0.4640626558727734</v>
      </c>
      <c r="C3318" s="46">
        <v>1500</v>
      </c>
      <c r="D3318" s="56">
        <v>0.80992140941662039</v>
      </c>
      <c r="E3318" s="56">
        <v>0.50341486796564938</v>
      </c>
      <c r="F3318" s="250">
        <v>2023.91</v>
      </c>
      <c r="G3318" s="76">
        <v>184504359222.47626</v>
      </c>
      <c r="H3318" s="46">
        <v>21998721.800219022</v>
      </c>
      <c r="I3318" s="76">
        <v>553413828438.90491</v>
      </c>
      <c r="J3318" s="56">
        <v>0.29845768942416806</v>
      </c>
      <c r="K3318" s="76">
        <v>19145701180.030022</v>
      </c>
      <c r="L3318" s="76">
        <v>0</v>
      </c>
      <c r="M3318" s="76">
        <v>218982652782.14334</v>
      </c>
      <c r="N3318" s="76">
        <v>45041193696.691391</v>
      </c>
      <c r="O3318" s="76">
        <v>21712.713007601611</v>
      </c>
      <c r="P3318" s="46">
        <v>286568.92940329667</v>
      </c>
      <c r="Q3318" s="46">
        <v>158217.62493210408</v>
      </c>
      <c r="R3318" s="76">
        <v>1080756699631.5885</v>
      </c>
      <c r="S3318" s="56">
        <v>0.51395725915933077</v>
      </c>
      <c r="T3318" s="56">
        <v>0.28787995365520991</v>
      </c>
      <c r="U3318" s="46">
        <v>16.474753972750548</v>
      </c>
      <c r="V3318" s="76">
        <v>5818423430006.3701</v>
      </c>
      <c r="W3318" s="84">
        <v>1836.3380539715909</v>
      </c>
      <c r="X3318" s="82">
        <v>4.2798738922758178E-2</v>
      </c>
      <c r="Y3318" s="476">
        <v>2.0000000000000001E-4</v>
      </c>
    </row>
    <row r="3319" spans="1:25" x14ac:dyDescent="0.2">
      <c r="A3319" s="475">
        <v>3315</v>
      </c>
      <c r="B3319" s="56">
        <v>0.52728099452207178</v>
      </c>
      <c r="C3319" s="46">
        <v>2973.0648310557171</v>
      </c>
      <c r="D3319" s="56">
        <v>0.51544440764495747</v>
      </c>
      <c r="E3319" s="56">
        <v>0.37128200803350608</v>
      </c>
      <c r="F3319" s="250">
        <v>2025.95</v>
      </c>
      <c r="G3319" s="76">
        <v>91088283003.108505</v>
      </c>
      <c r="H3319" s="46">
        <v>10200093.118190985</v>
      </c>
      <c r="I3319" s="76">
        <v>358634993344.5318</v>
      </c>
      <c r="J3319" s="56">
        <v>0.43066238287476277</v>
      </c>
      <c r="K3319" s="76">
        <v>13282484983.848694</v>
      </c>
      <c r="L3319" s="76">
        <v>17293410032.008465</v>
      </c>
      <c r="M3319" s="76">
        <v>90193276147.938416</v>
      </c>
      <c r="N3319" s="76">
        <v>120702615119.75027</v>
      </c>
      <c r="O3319" s="76">
        <v>25374.129734156093</v>
      </c>
      <c r="P3319" s="46">
        <v>612781.11652293708</v>
      </c>
      <c r="Q3319" s="46">
        <v>424999.37519364245</v>
      </c>
      <c r="R3319" s="76">
        <v>713017229329.22803</v>
      </c>
      <c r="S3319" s="56">
        <v>0.51057333381442804</v>
      </c>
      <c r="T3319" s="56">
        <v>0.34036410563383235</v>
      </c>
      <c r="U3319" s="46">
        <v>15.190964633615961</v>
      </c>
      <c r="V3319" s="76">
        <v>4234222665025.9282</v>
      </c>
      <c r="W3319" s="84">
        <v>1334.5952008004158</v>
      </c>
      <c r="X3319" s="82">
        <v>4.5936018182712819E-2</v>
      </c>
      <c r="Y3319" s="476">
        <v>2.0000000000000001E-4</v>
      </c>
    </row>
    <row r="3320" spans="1:25" x14ac:dyDescent="0.2">
      <c r="A3320" s="475">
        <v>3316</v>
      </c>
      <c r="B3320" s="56">
        <v>0.4243494493770692</v>
      </c>
      <c r="C3320" s="46">
        <v>1500</v>
      </c>
      <c r="D3320" s="56">
        <v>1.1639691730368864</v>
      </c>
      <c r="E3320" s="56">
        <v>0.5213216466936107</v>
      </c>
      <c r="F3320" s="250">
        <v>2024.66</v>
      </c>
      <c r="G3320" s="76">
        <v>773004823869.27869</v>
      </c>
      <c r="H3320" s="46">
        <v>45213375.592713766</v>
      </c>
      <c r="I3320" s="76">
        <v>738717502983.65381</v>
      </c>
      <c r="J3320" s="56">
        <v>0.14719281925160965</v>
      </c>
      <c r="K3320" s="76">
        <v>34074649639.376316</v>
      </c>
      <c r="L3320" s="76">
        <v>0</v>
      </c>
      <c r="M3320" s="76">
        <v>366834990844.47205</v>
      </c>
      <c r="N3320" s="76">
        <v>30424395132.084576</v>
      </c>
      <c r="O3320" s="76">
        <v>31369.997643203726</v>
      </c>
      <c r="P3320" s="46">
        <v>241085.98866223305</v>
      </c>
      <c r="Q3320" s="46">
        <v>119869.22920712673</v>
      </c>
      <c r="R3320" s="76">
        <v>1799449750574.8635</v>
      </c>
      <c r="S3320" s="56">
        <v>0.51390097874167551</v>
      </c>
      <c r="T3320" s="56">
        <v>0.45381847781399626</v>
      </c>
      <c r="U3320" s="46">
        <v>18.630590849390881</v>
      </c>
      <c r="V3320" s="76">
        <v>16577394638913.488</v>
      </c>
      <c r="W3320" s="84">
        <v>5233.8836767227713</v>
      </c>
      <c r="X3320" s="82">
        <v>3.9353834191403689E-2</v>
      </c>
      <c r="Y3320" s="476">
        <v>2.0000000000000001E-4</v>
      </c>
    </row>
    <row r="3321" spans="1:25" x14ac:dyDescent="0.2">
      <c r="A3321" s="475">
        <v>3317</v>
      </c>
      <c r="B3321" s="56">
        <v>0.47474823537726252</v>
      </c>
      <c r="C3321" s="46">
        <v>5722.9294453320363</v>
      </c>
      <c r="D3321" s="56">
        <v>0.64194853322544398</v>
      </c>
      <c r="E3321" s="56">
        <v>0.49525926066823567</v>
      </c>
      <c r="F3321" s="250">
        <v>2026.03</v>
      </c>
      <c r="G3321" s="76">
        <v>100951859211.36105</v>
      </c>
      <c r="H3321" s="46">
        <v>13954380.680939801</v>
      </c>
      <c r="I3321" s="76">
        <v>405556256703.64862</v>
      </c>
      <c r="J3321" s="56">
        <v>0.35927350065245811</v>
      </c>
      <c r="K3321" s="76">
        <v>23537623326.984467</v>
      </c>
      <c r="L3321" s="76">
        <v>34830730930.673424</v>
      </c>
      <c r="M3321" s="76">
        <v>74065128916.014847</v>
      </c>
      <c r="N3321" s="76">
        <v>27169269161.663921</v>
      </c>
      <c r="O3321" s="76">
        <v>27629.255630927386</v>
      </c>
      <c r="P3321" s="46">
        <v>202702.23425989551</v>
      </c>
      <c r="Q3321" s="46">
        <v>100062.56912255079</v>
      </c>
      <c r="R3321" s="76">
        <v>676569655072.91919</v>
      </c>
      <c r="S3321" s="56">
        <v>0.50109736760216583</v>
      </c>
      <c r="T3321" s="56">
        <v>0.31162910091762813</v>
      </c>
      <c r="U3321" s="46">
        <v>15.726692730656955</v>
      </c>
      <c r="V3321" s="76">
        <v>3675272129749.8408</v>
      </c>
      <c r="W3321" s="84">
        <v>1160.2741257898015</v>
      </c>
      <c r="X3321" s="82">
        <v>4.6281506524988074E-2</v>
      </c>
      <c r="Y3321" s="476">
        <v>2.0000000000000001E-4</v>
      </c>
    </row>
    <row r="3322" spans="1:25" x14ac:dyDescent="0.2">
      <c r="A3322" s="475">
        <v>3318</v>
      </c>
      <c r="B3322" s="56">
        <v>0.38131626454319301</v>
      </c>
      <c r="C3322" s="46">
        <v>3516.3606831543093</v>
      </c>
      <c r="D3322" s="56">
        <v>0.52328448033303598</v>
      </c>
      <c r="E3322" s="56">
        <v>0.36519892469238696</v>
      </c>
      <c r="F3322" s="250">
        <v>2025.83</v>
      </c>
      <c r="G3322" s="76">
        <v>129393504857.95973</v>
      </c>
      <c r="H3322" s="46">
        <v>10703464.604394611</v>
      </c>
      <c r="I3322" s="76">
        <v>347637980195.94989</v>
      </c>
      <c r="J3322" s="56">
        <v>0.38131626454319301</v>
      </c>
      <c r="K3322" s="76">
        <v>15182916389.939011</v>
      </c>
      <c r="L3322" s="76">
        <v>20904564212.145882</v>
      </c>
      <c r="M3322" s="76">
        <v>83096844594.27951</v>
      </c>
      <c r="N3322" s="76">
        <v>48794457495.82444</v>
      </c>
      <c r="O3322" s="76">
        <v>23619.924011977106</v>
      </c>
      <c r="P3322" s="46">
        <v>335345.46651150659</v>
      </c>
      <c r="Q3322" s="46">
        <v>202298.34837749592</v>
      </c>
      <c r="R3322" s="76">
        <v>631210182821.06604</v>
      </c>
      <c r="S3322" s="56">
        <v>0.51575734698851328</v>
      </c>
      <c r="T3322" s="56">
        <v>0.37769429851088554</v>
      </c>
      <c r="U3322" s="46">
        <v>16.194628445055574</v>
      </c>
      <c r="V3322" s="76">
        <v>4357881587462.3389</v>
      </c>
      <c r="W3322" s="84">
        <v>1375.8346342175485</v>
      </c>
      <c r="X3322" s="82">
        <v>4.3909973086422867E-2</v>
      </c>
      <c r="Y3322" s="476">
        <v>2.0000000000000001E-4</v>
      </c>
    </row>
    <row r="3323" spans="1:25" x14ac:dyDescent="0.2">
      <c r="A3323" s="475">
        <v>3319</v>
      </c>
      <c r="B3323" s="56">
        <v>0.52126624239119601</v>
      </c>
      <c r="C3323" s="46">
        <v>1500</v>
      </c>
      <c r="D3323" s="56">
        <v>1.0476583633824164</v>
      </c>
      <c r="E3323" s="56">
        <v>0.68763056800394096</v>
      </c>
      <c r="F3323" s="250">
        <v>2023.75</v>
      </c>
      <c r="G3323" s="76">
        <v>495999168402.94385</v>
      </c>
      <c r="H3323" s="46">
        <v>35153882.608098924</v>
      </c>
      <c r="I3323" s="76">
        <v>768345827843.76831</v>
      </c>
      <c r="J3323" s="56">
        <v>0.40826758161996268</v>
      </c>
      <c r="K3323" s="76">
        <v>29458325245.58493</v>
      </c>
      <c r="L3323" s="76">
        <v>0</v>
      </c>
      <c r="M3323" s="76">
        <v>413469442063.30829</v>
      </c>
      <c r="N3323" s="76">
        <v>7788938068.4209871</v>
      </c>
      <c r="O3323" s="76">
        <v>29367.491386943511</v>
      </c>
      <c r="P3323" s="46">
        <v>104596.55059003361</v>
      </c>
      <c r="Q3323" s="46">
        <v>34864.233696213931</v>
      </c>
      <c r="R3323" s="76">
        <v>1674818427992.2263</v>
      </c>
      <c r="S3323" s="56">
        <v>0.61159665089265858</v>
      </c>
      <c r="T3323" s="56">
        <v>0.44109160734369035</v>
      </c>
      <c r="U3323" s="46">
        <v>16.974492324572111</v>
      </c>
      <c r="V3323" s="76">
        <v>13921877677862.25</v>
      </c>
      <c r="W3323" s="84">
        <v>4390.368715290404</v>
      </c>
      <c r="X3323" s="82">
        <v>4.252380560703712E-2</v>
      </c>
      <c r="Y3323" s="476">
        <v>2.0000000000000001E-4</v>
      </c>
    </row>
    <row r="3324" spans="1:25" x14ac:dyDescent="0.2">
      <c r="A3324" s="475">
        <v>3320</v>
      </c>
      <c r="B3324" s="56">
        <v>0.3406844301436161</v>
      </c>
      <c r="C3324" s="46">
        <v>1500</v>
      </c>
      <c r="D3324" s="56">
        <v>0.86244896623647505</v>
      </c>
      <c r="E3324" s="56">
        <v>0.50182695998178206</v>
      </c>
      <c r="F3324" s="250">
        <v>2024.83</v>
      </c>
      <c r="G3324" s="76">
        <v>140350094419.61194</v>
      </c>
      <c r="H3324" s="46">
        <v>24668903.996801727</v>
      </c>
      <c r="I3324" s="76">
        <v>601238746429.21582</v>
      </c>
      <c r="J3324" s="56">
        <v>0.24500231793730376</v>
      </c>
      <c r="K3324" s="76">
        <v>26537498014.407784</v>
      </c>
      <c r="L3324" s="76">
        <v>29085085204.488117</v>
      </c>
      <c r="M3324" s="76">
        <v>145154475108.82535</v>
      </c>
      <c r="N3324" s="76">
        <v>48680465167.316902</v>
      </c>
      <c r="O3324" s="76">
        <v>43304.50601083722</v>
      </c>
      <c r="P3324" s="46">
        <v>290693.30955351435</v>
      </c>
      <c r="Q3324" s="46">
        <v>160154.13971368194</v>
      </c>
      <c r="R3324" s="76">
        <v>1050469019340.7666</v>
      </c>
      <c r="S3324" s="56">
        <v>0.44549772558910755</v>
      </c>
      <c r="T3324" s="56">
        <v>0.24569932986257831</v>
      </c>
      <c r="U3324" s="46">
        <v>16.110002617710318</v>
      </c>
      <c r="V3324" s="76">
        <v>4713665633353.0391</v>
      </c>
      <c r="W3324" s="84">
        <v>1486.8885286514324</v>
      </c>
      <c r="X3324" s="82">
        <v>4.3890241268124616E-2</v>
      </c>
      <c r="Y3324" s="476">
        <v>2.0000000000000001E-4</v>
      </c>
    </row>
    <row r="3325" spans="1:25" x14ac:dyDescent="0.2">
      <c r="A3325" s="475">
        <v>3321</v>
      </c>
      <c r="B3325" s="56">
        <v>0.55138920592757668</v>
      </c>
      <c r="C3325" s="46">
        <v>9897.2862310508172</v>
      </c>
      <c r="D3325" s="56">
        <v>0.69506732947719685</v>
      </c>
      <c r="E3325" s="56">
        <v>0.45118747835845574</v>
      </c>
      <c r="F3325" s="250">
        <v>2025.54</v>
      </c>
      <c r="G3325" s="76">
        <v>285726893955.17401</v>
      </c>
      <c r="H3325" s="46">
        <v>14986328.929927705</v>
      </c>
      <c r="I3325" s="76">
        <v>469776793389.48132</v>
      </c>
      <c r="J3325" s="56">
        <v>0.38515556290301878</v>
      </c>
      <c r="K3325" s="76">
        <v>12197704435.670389</v>
      </c>
      <c r="L3325" s="76">
        <v>0</v>
      </c>
      <c r="M3325" s="76">
        <v>166642711495.79047</v>
      </c>
      <c r="N3325" s="76">
        <v>27493386754.341038</v>
      </c>
      <c r="O3325" s="76">
        <v>29036.507797564529</v>
      </c>
      <c r="P3325" s="46">
        <v>201188.03121528783</v>
      </c>
      <c r="Q3325" s="46">
        <v>98022.264271610562</v>
      </c>
      <c r="R3325" s="76">
        <v>1100253813830.8809</v>
      </c>
      <c r="S3325" s="56">
        <v>0.60236237491727807</v>
      </c>
      <c r="T3325" s="56">
        <v>0.40538993744459384</v>
      </c>
      <c r="U3325" s="46">
        <v>16.821495479486867</v>
      </c>
      <c r="V3325" s="76">
        <v>8154291189516.9951</v>
      </c>
      <c r="W3325" s="84">
        <v>2575.1221819966072</v>
      </c>
      <c r="X3325" s="82">
        <v>4.3803081974119196E-2</v>
      </c>
      <c r="Y3325" s="476">
        <v>2.0000000000000001E-4</v>
      </c>
    </row>
    <row r="3326" spans="1:25" x14ac:dyDescent="0.2">
      <c r="A3326" s="475">
        <v>3322</v>
      </c>
      <c r="B3326" s="56">
        <v>0.4640755031931601</v>
      </c>
      <c r="C3326" s="46">
        <v>4147.1564278883698</v>
      </c>
      <c r="D3326" s="56">
        <v>1.2145344478346671</v>
      </c>
      <c r="E3326" s="56">
        <v>0.7</v>
      </c>
      <c r="F3326" s="250">
        <v>2025.51</v>
      </c>
      <c r="G3326" s="76">
        <v>332145848119.15521</v>
      </c>
      <c r="H3326" s="46">
        <v>47557056.113611057</v>
      </c>
      <c r="I3326" s="76">
        <v>990295556381.17334</v>
      </c>
      <c r="J3326" s="56">
        <v>0.31896566428160567</v>
      </c>
      <c r="K3326" s="76">
        <v>53626890365.896622</v>
      </c>
      <c r="L3326" s="76">
        <v>60683430928.125557</v>
      </c>
      <c r="M3326" s="76">
        <v>197724961349.95807</v>
      </c>
      <c r="N3326" s="76">
        <v>82420933121.008453</v>
      </c>
      <c r="O3326" s="76">
        <v>29347.446868885461</v>
      </c>
      <c r="P3326" s="46">
        <v>513762.60456722823</v>
      </c>
      <c r="Q3326" s="46">
        <v>322220.36990133359</v>
      </c>
      <c r="R3326" s="76">
        <v>1795273551173.5</v>
      </c>
      <c r="S3326" s="56">
        <v>0.49368823332824158</v>
      </c>
      <c r="T3326" s="56">
        <v>0.32856064096523879</v>
      </c>
      <c r="U3326" s="46">
        <v>16.295507016822476</v>
      </c>
      <c r="V3326" s="76">
        <v>10460707776790.164</v>
      </c>
      <c r="W3326" s="84">
        <v>3302.734867300911</v>
      </c>
      <c r="X3326" s="82">
        <v>4.5219987921270972E-2</v>
      </c>
      <c r="Y3326" s="476">
        <v>2.0000000000000001E-4</v>
      </c>
    </row>
    <row r="3327" spans="1:25" x14ac:dyDescent="0.2">
      <c r="A3327" s="475">
        <v>3323</v>
      </c>
      <c r="B3327" s="56">
        <v>0.42367949951515266</v>
      </c>
      <c r="C3327" s="46">
        <v>2906.2762062832535</v>
      </c>
      <c r="D3327" s="56">
        <v>0.60882035380480271</v>
      </c>
      <c r="E3327" s="56">
        <v>0.52763360060300324</v>
      </c>
      <c r="F3327" s="250">
        <v>2023.76</v>
      </c>
      <c r="G3327" s="76">
        <v>913110957732.61353</v>
      </c>
      <c r="H3327" s="46">
        <v>13522466.742543053</v>
      </c>
      <c r="I3327" s="76">
        <v>398994378496.88794</v>
      </c>
      <c r="J3327" s="56">
        <v>0.42367949951515271</v>
      </c>
      <c r="K3327" s="76">
        <v>5367280258.419857</v>
      </c>
      <c r="L3327" s="76">
        <v>0</v>
      </c>
      <c r="M3327" s="76">
        <v>685715799699.88757</v>
      </c>
      <c r="N3327" s="76">
        <v>56159464562.892754</v>
      </c>
      <c r="O3327" s="76">
        <v>26877.10975163454</v>
      </c>
      <c r="P3327" s="46">
        <v>382924.14802406903</v>
      </c>
      <c r="Q3327" s="46">
        <v>237009.91191217341</v>
      </c>
      <c r="R3327" s="76">
        <v>1693185883660.3005</v>
      </c>
      <c r="S3327" s="56">
        <v>0.69182771301668111</v>
      </c>
      <c r="T3327" s="56">
        <v>0.6143472695289186</v>
      </c>
      <c r="U3327" s="46">
        <v>18.260305353158373</v>
      </c>
      <c r="V3327" s="76">
        <v>20867341970238.965</v>
      </c>
      <c r="W3327" s="84">
        <v>6580.6600187776212</v>
      </c>
      <c r="X3327" s="82">
        <v>3.98818140245253E-2</v>
      </c>
      <c r="Y3327" s="476">
        <v>2.0000000000000001E-4</v>
      </c>
    </row>
    <row r="3328" spans="1:25" x14ac:dyDescent="0.2">
      <c r="A3328" s="475">
        <v>3324</v>
      </c>
      <c r="B3328" s="56">
        <v>0.56387779660468684</v>
      </c>
      <c r="C3328" s="46">
        <v>1583.5454791632569</v>
      </c>
      <c r="D3328" s="56">
        <v>0.45445771891159115</v>
      </c>
      <c r="E3328" s="56">
        <v>0.16523712998170559</v>
      </c>
      <c r="F3328" s="250">
        <v>2026.19</v>
      </c>
      <c r="G3328" s="76">
        <v>83846162974.105118</v>
      </c>
      <c r="H3328" s="46">
        <v>8515351.6443200279</v>
      </c>
      <c r="I3328" s="76">
        <v>261618868275.08041</v>
      </c>
      <c r="J3328" s="56">
        <v>0.37056902468196917</v>
      </c>
      <c r="K3328" s="76">
        <v>14407791986.867023</v>
      </c>
      <c r="L3328" s="76">
        <v>27483478391.330303</v>
      </c>
      <c r="M3328" s="76">
        <v>63420558661.36187</v>
      </c>
      <c r="N3328" s="76">
        <v>79616396817.878159</v>
      </c>
      <c r="O3328" s="76">
        <v>40732.55489490286</v>
      </c>
      <c r="P3328" s="46">
        <v>538985.33206983877</v>
      </c>
      <c r="Q3328" s="46">
        <v>303977.63053825585</v>
      </c>
      <c r="R3328" s="76">
        <v>520819423310.66132</v>
      </c>
      <c r="S3328" s="56">
        <v>0.48946149046939347</v>
      </c>
      <c r="T3328" s="56">
        <v>0.33802204853880513</v>
      </c>
      <c r="U3328" s="46">
        <v>15.735639673096694</v>
      </c>
      <c r="V3328" s="76">
        <v>3136595514473.0317</v>
      </c>
      <c r="W3328" s="84">
        <v>987.61910292881157</v>
      </c>
      <c r="X3328" s="82">
        <v>4.5211784756286892E-2</v>
      </c>
      <c r="Y3328" s="476">
        <v>2.0000000000000001E-4</v>
      </c>
    </row>
    <row r="3329" spans="1:25" x14ac:dyDescent="0.2">
      <c r="A3329" s="475">
        <v>3325</v>
      </c>
      <c r="B3329" s="56">
        <v>0.51876227558639521</v>
      </c>
      <c r="C3329" s="46">
        <v>7375.5630623949746</v>
      </c>
      <c r="D3329" s="56">
        <v>0.76247112678275486</v>
      </c>
      <c r="E3329" s="56">
        <v>0.29368210372716053</v>
      </c>
      <c r="F3329" s="250">
        <v>2025.04</v>
      </c>
      <c r="G3329" s="76">
        <v>119688913852.44621</v>
      </c>
      <c r="H3329" s="46">
        <v>17764696.982107274</v>
      </c>
      <c r="I3329" s="76">
        <v>416693941680.80829</v>
      </c>
      <c r="J3329" s="56">
        <v>0.23966370746400212</v>
      </c>
      <c r="K3329" s="76">
        <v>25784426894.664917</v>
      </c>
      <c r="L3329" s="76">
        <v>67991840395.116928</v>
      </c>
      <c r="M3329" s="76">
        <v>103280966877.82999</v>
      </c>
      <c r="N3329" s="76">
        <v>17859031312.627472</v>
      </c>
      <c r="O3329" s="76">
        <v>21178.677298151306</v>
      </c>
      <c r="P3329" s="46">
        <v>194644.69444089563</v>
      </c>
      <c r="Q3329" s="46">
        <v>66808.533256160052</v>
      </c>
      <c r="R3329" s="76">
        <v>816446723400.49524</v>
      </c>
      <c r="S3329" s="56">
        <v>0.48921690491195674</v>
      </c>
      <c r="T3329" s="56">
        <v>0.2265182520101181</v>
      </c>
      <c r="U3329" s="46">
        <v>16.717788879554728</v>
      </c>
      <c r="V3329" s="76">
        <v>3379068998349.8315</v>
      </c>
      <c r="W3329" s="84">
        <v>1065.6947033698475</v>
      </c>
      <c r="X3329" s="82">
        <v>4.4681827650446121E-2</v>
      </c>
      <c r="Y3329" s="476">
        <v>2.0000000000000001E-4</v>
      </c>
    </row>
    <row r="3330" spans="1:25" x14ac:dyDescent="0.2">
      <c r="A3330" s="475">
        <v>3326</v>
      </c>
      <c r="B3330" s="56">
        <v>0.415000281093584</v>
      </c>
      <c r="C3330" s="46">
        <v>2187.3418154890428</v>
      </c>
      <c r="D3330" s="56">
        <v>1.1929589433234999</v>
      </c>
      <c r="E3330" s="56">
        <v>0.53661444653452761</v>
      </c>
      <c r="F3330" s="250">
        <v>2024.41</v>
      </c>
      <c r="G3330" s="76">
        <v>208608650918.60312</v>
      </c>
      <c r="H3330" s="46">
        <v>46267477.090219051</v>
      </c>
      <c r="I3330" s="76">
        <v>712547463701.30725</v>
      </c>
      <c r="J3330" s="56">
        <v>9.0328393545359154E-2</v>
      </c>
      <c r="K3330" s="76">
        <v>11557987686.014288</v>
      </c>
      <c r="L3330" s="76">
        <v>22154492528.474064</v>
      </c>
      <c r="M3330" s="76">
        <v>215684142793.3013</v>
      </c>
      <c r="N3330" s="76">
        <v>54661047221.570045</v>
      </c>
      <c r="O3330" s="76">
        <v>30225.658006357935</v>
      </c>
      <c r="P3330" s="46">
        <v>373223.6105693779</v>
      </c>
      <c r="Q3330" s="46">
        <v>214672.16300061357</v>
      </c>
      <c r="R3330" s="76">
        <v>1389098507528.3818</v>
      </c>
      <c r="S3330" s="56">
        <v>0.41045829243814236</v>
      </c>
      <c r="T3330" s="56">
        <v>0.12726815268402616</v>
      </c>
      <c r="U3330" s="46">
        <v>23.182892468632303</v>
      </c>
      <c r="V3330" s="76">
        <v>4442299378588.9238</v>
      </c>
      <c r="W3330" s="84">
        <v>1401.1941650777355</v>
      </c>
      <c r="X3330" s="82">
        <v>3.2461066952991349E-2</v>
      </c>
      <c r="Y3330" s="476">
        <v>2.0000000000000001E-4</v>
      </c>
    </row>
    <row r="3331" spans="1:25" x14ac:dyDescent="0.2">
      <c r="A3331" s="475">
        <v>3327</v>
      </c>
      <c r="B3331" s="56">
        <v>0.53476906349764519</v>
      </c>
      <c r="C3331" s="46">
        <v>6507.3148659994149</v>
      </c>
      <c r="D3331" s="56">
        <v>1.0626523579928475</v>
      </c>
      <c r="E3331" s="56">
        <v>0.29465100006602107</v>
      </c>
      <c r="F3331" s="250">
        <v>2024.61</v>
      </c>
      <c r="G3331" s="76">
        <v>433354742856.6496</v>
      </c>
      <c r="H3331" s="46">
        <v>28281252.749043312</v>
      </c>
      <c r="I3331" s="76">
        <v>447123689589.42548</v>
      </c>
      <c r="J3331" s="56">
        <v>-0.13413594934685369</v>
      </c>
      <c r="K3331" s="76">
        <v>17370024253.629501</v>
      </c>
      <c r="L3331" s="76">
        <v>0</v>
      </c>
      <c r="M3331" s="76">
        <v>341941632285.92371</v>
      </c>
      <c r="N3331" s="76">
        <v>8162411463.2966824</v>
      </c>
      <c r="O3331" s="76">
        <v>29564.788617761027</v>
      </c>
      <c r="P3331" s="46">
        <v>118846.46484791567</v>
      </c>
      <c r="Q3331" s="46">
        <v>27869.218591428154</v>
      </c>
      <c r="R3331" s="76">
        <v>1301437555427.9949</v>
      </c>
      <c r="S3331" s="56">
        <v>0.4714264214196846</v>
      </c>
      <c r="T3331" s="56">
        <v>0.27362095767054145</v>
      </c>
      <c r="U3331" s="46">
        <v>24.230953770453439</v>
      </c>
      <c r="V3331" s="76">
        <v>9071857852510.7773</v>
      </c>
      <c r="W3331" s="84">
        <v>2864.6364176621237</v>
      </c>
      <c r="X3331" s="82">
        <v>3.1475819723549472E-2</v>
      </c>
      <c r="Y3331" s="476">
        <v>2.0000000000000001E-4</v>
      </c>
    </row>
    <row r="3332" spans="1:25" x14ac:dyDescent="0.2">
      <c r="A3332" s="475">
        <v>3328</v>
      </c>
      <c r="B3332" s="56">
        <v>0.36132282872011134</v>
      </c>
      <c r="C3332" s="46">
        <v>5067.1299138809236</v>
      </c>
      <c r="D3332" s="56">
        <v>1.1990404402010051</v>
      </c>
      <c r="E3332" s="56">
        <v>0.68442630983340358</v>
      </c>
      <c r="F3332" s="250">
        <v>2023.75</v>
      </c>
      <c r="G3332" s="76">
        <v>465978483613.2359</v>
      </c>
      <c r="H3332" s="46">
        <v>37958317.878157616</v>
      </c>
      <c r="I3332" s="76">
        <v>871917581516.4209</v>
      </c>
      <c r="J3332" s="56">
        <v>0.36132282872011134</v>
      </c>
      <c r="K3332" s="76">
        <v>15853623197.626884</v>
      </c>
      <c r="L3332" s="76">
        <v>0</v>
      </c>
      <c r="M3332" s="76">
        <v>485126222635.15503</v>
      </c>
      <c r="N3332" s="76">
        <v>19338728587.881763</v>
      </c>
      <c r="O3332" s="76">
        <v>36849.931430143202</v>
      </c>
      <c r="P3332" s="46">
        <v>163124.89795061451</v>
      </c>
      <c r="Q3332" s="46">
        <v>78918.046697375321</v>
      </c>
      <c r="R3332" s="76">
        <v>2055524479143.7974</v>
      </c>
      <c r="S3332" s="56">
        <v>0.60618329936885185</v>
      </c>
      <c r="T3332" s="56">
        <v>0.36001699756900518</v>
      </c>
      <c r="U3332" s="46">
        <v>16.745064332341975</v>
      </c>
      <c r="V3332" s="76">
        <v>13490695488576.008</v>
      </c>
      <c r="W3332" s="84">
        <v>4255.357326883649</v>
      </c>
      <c r="X3332" s="82">
        <v>4.417565160179867E-2</v>
      </c>
      <c r="Y3332" s="476">
        <v>2.0000000000000001E-4</v>
      </c>
    </row>
    <row r="3333" spans="1:25" x14ac:dyDescent="0.2">
      <c r="A3333" s="475">
        <v>3329</v>
      </c>
      <c r="B3333" s="56">
        <v>0.4302682337144208</v>
      </c>
      <c r="C3333" s="46">
        <v>4301.1848873405388</v>
      </c>
      <c r="D3333" s="56">
        <v>0.90722343465914612</v>
      </c>
      <c r="E3333" s="56">
        <v>0.7</v>
      </c>
      <c r="F3333" s="250">
        <v>2024.51</v>
      </c>
      <c r="G3333" s="76">
        <v>335906897298.73199</v>
      </c>
      <c r="H3333" s="46">
        <v>25597045.448602609</v>
      </c>
      <c r="I3333" s="76">
        <v>623043111894.68506</v>
      </c>
      <c r="J3333" s="56">
        <v>0.35513527663948996</v>
      </c>
      <c r="K3333" s="76">
        <v>17290462070.218197</v>
      </c>
      <c r="L3333" s="76">
        <v>0</v>
      </c>
      <c r="M3333" s="76">
        <v>286421193850.04218</v>
      </c>
      <c r="N3333" s="76">
        <v>8337636693.1155519</v>
      </c>
      <c r="O3333" s="76">
        <v>18591.623702333272</v>
      </c>
      <c r="P3333" s="46">
        <v>101465.4374999998</v>
      </c>
      <c r="Q3333" s="46">
        <v>33113.812499999884</v>
      </c>
      <c r="R3333" s="76">
        <v>1360099523728.1309</v>
      </c>
      <c r="S3333" s="56">
        <v>0.587232774180247</v>
      </c>
      <c r="T3333" s="56">
        <v>0.36140185245015716</v>
      </c>
      <c r="U3333" s="46">
        <v>17.061154875553409</v>
      </c>
      <c r="V3333" s="76">
        <v>9132238871917.7109</v>
      </c>
      <c r="W3333" s="84">
        <v>2882.1774986385517</v>
      </c>
      <c r="X3333" s="82">
        <v>4.3246769011330628E-2</v>
      </c>
      <c r="Y3333" s="476">
        <v>2.0000000000000001E-4</v>
      </c>
    </row>
    <row r="3334" spans="1:25" x14ac:dyDescent="0.2">
      <c r="A3334" s="475">
        <v>3330</v>
      </c>
      <c r="B3334" s="56">
        <v>0.62452290336510485</v>
      </c>
      <c r="C3334" s="46">
        <v>9278.4985200118244</v>
      </c>
      <c r="D3334" s="56">
        <v>0.87163044783580468</v>
      </c>
      <c r="E3334" s="56">
        <v>0.30311001061032372</v>
      </c>
      <c r="F3334" s="250">
        <v>2023.75</v>
      </c>
      <c r="G3334" s="76">
        <v>574036825656.99609</v>
      </c>
      <c r="H3334" s="46">
        <v>22042978.558219612</v>
      </c>
      <c r="I3334" s="76">
        <v>513991640403.48303</v>
      </c>
      <c r="J3334" s="56">
        <v>0.38831473284760987</v>
      </c>
      <c r="K3334" s="76">
        <v>5500909528.1565676</v>
      </c>
      <c r="L3334" s="76">
        <v>0</v>
      </c>
      <c r="M3334" s="76">
        <v>458498310625.41376</v>
      </c>
      <c r="N3334" s="76">
        <v>30272299000.194107</v>
      </c>
      <c r="O3334" s="76">
        <v>13731.511645192397</v>
      </c>
      <c r="P3334" s="46">
        <v>269704.81730203971</v>
      </c>
      <c r="Q3334" s="46">
        <v>144409.11598468205</v>
      </c>
      <c r="R3334" s="76">
        <v>1441333130675.1519</v>
      </c>
      <c r="S3334" s="56">
        <v>0.64050884503442573</v>
      </c>
      <c r="T3334" s="56">
        <v>0.52182624793087418</v>
      </c>
      <c r="U3334" s="46">
        <v>17.565998828558598</v>
      </c>
      <c r="V3334" s="76">
        <v>14353011315458.871</v>
      </c>
      <c r="W3334" s="84">
        <v>4530.2084088808979</v>
      </c>
      <c r="X3334" s="82">
        <v>4.1943174002570971E-2</v>
      </c>
      <c r="Y3334" s="476">
        <v>2.0000000000000001E-4</v>
      </c>
    </row>
    <row r="3335" spans="1:25" x14ac:dyDescent="0.2">
      <c r="A3335" s="475">
        <v>3331</v>
      </c>
      <c r="B3335" s="56">
        <v>0.53488268389298776</v>
      </c>
      <c r="C3335" s="46">
        <v>2153.5716390612765</v>
      </c>
      <c r="D3335" s="56">
        <v>0.97438100506589731</v>
      </c>
      <c r="E3335" s="56">
        <v>0.57651731164560682</v>
      </c>
      <c r="F3335" s="250">
        <v>2024.19</v>
      </c>
      <c r="G3335" s="76">
        <v>400196407726.56006</v>
      </c>
      <c r="H3335" s="46">
        <v>29498135.677363791</v>
      </c>
      <c r="I3335" s="76">
        <v>629549535847.19006</v>
      </c>
      <c r="J3335" s="56">
        <v>0.24792984072708801</v>
      </c>
      <c r="K3335" s="76">
        <v>22351670527.680447</v>
      </c>
      <c r="L3335" s="76">
        <v>0</v>
      </c>
      <c r="M3335" s="76">
        <v>270493870843.16296</v>
      </c>
      <c r="N3335" s="76">
        <v>148225692054.3924</v>
      </c>
      <c r="O3335" s="76">
        <v>31562.467597213679</v>
      </c>
      <c r="P3335" s="46">
        <v>791769.65944036259</v>
      </c>
      <c r="Q3335" s="46">
        <v>553706.02135858359</v>
      </c>
      <c r="R3335" s="76">
        <v>1459938136664.9546</v>
      </c>
      <c r="S3335" s="56">
        <v>0.49534395590655411</v>
      </c>
      <c r="T3335" s="56">
        <v>0.37444227396163637</v>
      </c>
      <c r="U3335" s="46">
        <v>17.338917492515645</v>
      </c>
      <c r="V3335" s="76">
        <v>10441492376949.412</v>
      </c>
      <c r="W3335" s="84">
        <v>3295.6747855924641</v>
      </c>
      <c r="X3335" s="82">
        <v>4.2073940025643151E-2</v>
      </c>
      <c r="Y3335" s="476">
        <v>2.0000000000000001E-4</v>
      </c>
    </row>
    <row r="3336" spans="1:25" x14ac:dyDescent="0.2">
      <c r="A3336" s="475">
        <v>3332</v>
      </c>
      <c r="B3336" s="56">
        <v>0.47114065056122845</v>
      </c>
      <c r="C3336" s="46">
        <v>2197.4789008123676</v>
      </c>
      <c r="D3336" s="56">
        <v>0.36713999856038332</v>
      </c>
      <c r="E3336" s="56">
        <v>0.52649359328420109</v>
      </c>
      <c r="F3336" s="250">
        <v>2026.49</v>
      </c>
      <c r="G3336" s="76">
        <v>108107214686.95119</v>
      </c>
      <c r="H3336" s="46">
        <v>6195797.0802933713</v>
      </c>
      <c r="I3336" s="76">
        <v>278290611035.284</v>
      </c>
      <c r="J3336" s="56">
        <v>0.47114065056122845</v>
      </c>
      <c r="K3336" s="76">
        <v>34389822312.46859</v>
      </c>
      <c r="L3336" s="76">
        <v>66669372656.395607</v>
      </c>
      <c r="M3336" s="76">
        <v>46036288000.285461</v>
      </c>
      <c r="N3336" s="76">
        <v>166621997488.91901</v>
      </c>
      <c r="O3336" s="76">
        <v>27781.420602872964</v>
      </c>
      <c r="P3336" s="46">
        <v>997605.80340267741</v>
      </c>
      <c r="Q3336" s="46">
        <v>641254.80378305691</v>
      </c>
      <c r="R3336" s="76">
        <v>708411210738.33911</v>
      </c>
      <c r="S3336" s="56">
        <v>0.50281020127660525</v>
      </c>
      <c r="T3336" s="56">
        <v>0.34459894149913767</v>
      </c>
      <c r="U3336" s="46">
        <v>15.48508704465941</v>
      </c>
      <c r="V3336" s="76">
        <v>4224040981452.5845</v>
      </c>
      <c r="W3336" s="84">
        <v>1333.032991730686</v>
      </c>
      <c r="X3336" s="82">
        <v>4.6372465937749768E-2</v>
      </c>
      <c r="Y3336" s="476">
        <v>2.0000000000000001E-4</v>
      </c>
    </row>
    <row r="3337" spans="1:25" x14ac:dyDescent="0.2">
      <c r="A3337" s="475">
        <v>3333</v>
      </c>
      <c r="B3337" s="56">
        <v>0.37402764048650028</v>
      </c>
      <c r="C3337" s="46">
        <v>2887.9225900122865</v>
      </c>
      <c r="D3337" s="56">
        <v>1.0736797362578574</v>
      </c>
      <c r="E3337" s="56">
        <v>0.38007418721734187</v>
      </c>
      <c r="F3337" s="250">
        <v>2026.87</v>
      </c>
      <c r="G3337" s="76">
        <v>109350932210.10541</v>
      </c>
      <c r="H3337" s="46">
        <v>35790994.223478615</v>
      </c>
      <c r="I3337" s="76">
        <v>756427665242.14417</v>
      </c>
      <c r="J3337" s="56">
        <v>0.26610858190668862</v>
      </c>
      <c r="K3337" s="76">
        <v>39266818838.99498</v>
      </c>
      <c r="L3337" s="76">
        <v>11915405351.583851</v>
      </c>
      <c r="M3337" s="76">
        <v>12932725608.350801</v>
      </c>
      <c r="N3337" s="76">
        <v>132428638682.42404</v>
      </c>
      <c r="O3337" s="76">
        <v>21068.493678697316</v>
      </c>
      <c r="P3337" s="46">
        <v>726014.82266542537</v>
      </c>
      <c r="Q3337" s="46">
        <v>496201.85662919993</v>
      </c>
      <c r="R3337" s="76">
        <v>1150522493956.0776</v>
      </c>
      <c r="S3337" s="56">
        <v>0.37171679001585484</v>
      </c>
      <c r="T3337" s="56">
        <v>0.20901649915745979</v>
      </c>
      <c r="U3337" s="46">
        <v>15.484606035948126</v>
      </c>
      <c r="V3337" s="76">
        <v>4101210327968.9009</v>
      </c>
      <c r="W3337" s="84">
        <v>1294.5103578314495</v>
      </c>
      <c r="X3337" s="82">
        <v>4.7560994731236574E-2</v>
      </c>
      <c r="Y3337" s="476">
        <v>2.0000000000000001E-4</v>
      </c>
    </row>
    <row r="3338" spans="1:25" x14ac:dyDescent="0.2">
      <c r="A3338" s="475">
        <v>3334</v>
      </c>
      <c r="B3338" s="56">
        <v>0.38502601812883308</v>
      </c>
      <c r="C3338" s="46">
        <v>4359.8086262642064</v>
      </c>
      <c r="D3338" s="56">
        <v>0.69693773673974113</v>
      </c>
      <c r="E3338" s="56">
        <v>0.3140416394004682</v>
      </c>
      <c r="F3338" s="250">
        <v>2024.27</v>
      </c>
      <c r="G3338" s="76">
        <v>246181289379.04492</v>
      </c>
      <c r="H3338" s="46">
        <v>16020479.080156825</v>
      </c>
      <c r="I3338" s="76">
        <v>540966308332.64417</v>
      </c>
      <c r="J3338" s="56">
        <v>0.38502601812883308</v>
      </c>
      <c r="K3338" s="76">
        <v>11209557548.741112</v>
      </c>
      <c r="L3338" s="76">
        <v>0</v>
      </c>
      <c r="M3338" s="76">
        <v>205423313338.06577</v>
      </c>
      <c r="N3338" s="76">
        <v>8224100074.7884073</v>
      </c>
      <c r="O3338" s="76">
        <v>25058.983528955901</v>
      </c>
      <c r="P3338" s="46">
        <v>101465.43749999849</v>
      </c>
      <c r="Q3338" s="46">
        <v>33113.812499999185</v>
      </c>
      <c r="R3338" s="76">
        <v>1089852070777.3066</v>
      </c>
      <c r="S3338" s="56">
        <v>0.58721346673564223</v>
      </c>
      <c r="T3338" s="56">
        <v>0.36422964369030214</v>
      </c>
      <c r="U3338" s="46">
        <v>16.674599666270201</v>
      </c>
      <c r="V3338" s="76">
        <v>7219253265835.5762</v>
      </c>
      <c r="W3338" s="84">
        <v>2278.3987526997466</v>
      </c>
      <c r="X3338" s="82">
        <v>4.4228497646006087E-2</v>
      </c>
      <c r="Y3338" s="476">
        <v>2.0000000000000001E-4</v>
      </c>
    </row>
    <row r="3339" spans="1:25" x14ac:dyDescent="0.2">
      <c r="A3339" s="475">
        <v>3335</v>
      </c>
      <c r="B3339" s="56">
        <v>0.55461241940629802</v>
      </c>
      <c r="C3339" s="46">
        <v>4802.7668447855704</v>
      </c>
      <c r="D3339" s="56">
        <v>0.65838896362320498</v>
      </c>
      <c r="E3339" s="56">
        <v>0.50868484437625339</v>
      </c>
      <c r="F3339" s="250">
        <v>2025.06</v>
      </c>
      <c r="G3339" s="76">
        <v>155479204902.70148</v>
      </c>
      <c r="H3339" s="46">
        <v>14823551.873810373</v>
      </c>
      <c r="I3339" s="76">
        <v>418987317815.92981</v>
      </c>
      <c r="J3339" s="56">
        <v>0.25276449256822719</v>
      </c>
      <c r="K3339" s="76">
        <v>29873559695.801666</v>
      </c>
      <c r="L3339" s="76">
        <v>63877771183.547318</v>
      </c>
      <c r="M3339" s="76">
        <v>83874381580.439255</v>
      </c>
      <c r="N3339" s="76">
        <v>63277070820.40918</v>
      </c>
      <c r="O3339" s="76">
        <v>33799.308970788952</v>
      </c>
      <c r="P3339" s="46">
        <v>330845.79439678451</v>
      </c>
      <c r="Q3339" s="46">
        <v>195304.0934393724</v>
      </c>
      <c r="R3339" s="76">
        <v>762506750466.01257</v>
      </c>
      <c r="S3339" s="56">
        <v>0.43399827916457084</v>
      </c>
      <c r="T3339" s="56">
        <v>0.33408608265852863</v>
      </c>
      <c r="U3339" s="46">
        <v>16.544797309446633</v>
      </c>
      <c r="V3339" s="76">
        <v>4779310727194.5557</v>
      </c>
      <c r="W3339" s="84">
        <v>1507.9089249075353</v>
      </c>
      <c r="X3339" s="82">
        <v>4.2804712744185208E-2</v>
      </c>
      <c r="Y3339" s="476">
        <v>2.0000000000000001E-4</v>
      </c>
    </row>
    <row r="3340" spans="1:25" x14ac:dyDescent="0.2">
      <c r="A3340" s="475">
        <v>3336</v>
      </c>
      <c r="B3340" s="56">
        <v>0.51593988364271703</v>
      </c>
      <c r="C3340" s="46">
        <v>1500</v>
      </c>
      <c r="D3340" s="56">
        <v>0.36335496033869497</v>
      </c>
      <c r="E3340" s="56">
        <v>0.51143110820636317</v>
      </c>
      <c r="F3340" s="250">
        <v>2024.68</v>
      </c>
      <c r="G3340" s="76">
        <v>170252841139.74597</v>
      </c>
      <c r="H3340" s="46">
        <v>6164047.0318063702</v>
      </c>
      <c r="I3340" s="76">
        <v>262274787728.28845</v>
      </c>
      <c r="J3340" s="56">
        <v>0.51593988364271715</v>
      </c>
      <c r="K3340" s="76">
        <v>4554972968.1180639</v>
      </c>
      <c r="L3340" s="76">
        <v>0</v>
      </c>
      <c r="M3340" s="76">
        <v>155483231748.52039</v>
      </c>
      <c r="N3340" s="76">
        <v>60510988103.369164</v>
      </c>
      <c r="O3340" s="76">
        <v>30594.443934759212</v>
      </c>
      <c r="P3340" s="46">
        <v>447368.06107264641</v>
      </c>
      <c r="Q3340" s="46">
        <v>243639.84009003476</v>
      </c>
      <c r="R3340" s="76">
        <v>679774230905.36804</v>
      </c>
      <c r="S3340" s="56">
        <v>0.63307602595374768</v>
      </c>
      <c r="T3340" s="56">
        <v>0.437560996840414</v>
      </c>
      <c r="U3340" s="46">
        <v>16.410783076002957</v>
      </c>
      <c r="V3340" s="76">
        <v>5444627525858.2314</v>
      </c>
      <c r="W3340" s="84">
        <v>1717.7449966868676</v>
      </c>
      <c r="X3340" s="82">
        <v>4.3860010482575415E-2</v>
      </c>
      <c r="Y3340" s="476">
        <v>2.0000000000000001E-4</v>
      </c>
    </row>
    <row r="3341" spans="1:25" x14ac:dyDescent="0.2">
      <c r="A3341" s="475">
        <v>3337</v>
      </c>
      <c r="B3341" s="56">
        <v>0.44581777668083511</v>
      </c>
      <c r="C3341" s="46">
        <v>7929.4858530013671</v>
      </c>
      <c r="D3341" s="56">
        <v>1.0316125552102686</v>
      </c>
      <c r="E3341" s="56">
        <v>0.51138990313374044</v>
      </c>
      <c r="F3341" s="250">
        <v>2025.13</v>
      </c>
      <c r="G3341" s="76">
        <v>148307984954.64685</v>
      </c>
      <c r="H3341" s="46">
        <v>28208624.444091905</v>
      </c>
      <c r="I3341" s="76">
        <v>694415334117.55396</v>
      </c>
      <c r="J3341" s="56">
        <v>0.23055523661923982</v>
      </c>
      <c r="K3341" s="76">
        <v>23457358044.972939</v>
      </c>
      <c r="L3341" s="76">
        <v>8727997821.3312778</v>
      </c>
      <c r="M3341" s="76">
        <v>126944162210.67117</v>
      </c>
      <c r="N3341" s="76">
        <v>20813571726.501968</v>
      </c>
      <c r="O3341" s="76">
        <v>31809.081102671069</v>
      </c>
      <c r="P3341" s="46">
        <v>145800.2510048722</v>
      </c>
      <c r="Q3341" s="46">
        <v>67521.167016471809</v>
      </c>
      <c r="R3341" s="76">
        <v>1082171209673.8809</v>
      </c>
      <c r="S3341" s="56">
        <v>0.41746155972594196</v>
      </c>
      <c r="T3341" s="56">
        <v>0.26076434361803003</v>
      </c>
      <c r="U3341" s="46">
        <v>16.025337714731137</v>
      </c>
      <c r="V3341" s="76">
        <v>4900191531575.8975</v>
      </c>
      <c r="W3341" s="84">
        <v>1547.4314639268791</v>
      </c>
      <c r="X3341" s="82">
        <v>4.6628689409785255E-2</v>
      </c>
      <c r="Y3341" s="476">
        <v>2.0000000000000001E-4</v>
      </c>
    </row>
    <row r="3342" spans="1:25" x14ac:dyDescent="0.2">
      <c r="A3342" s="475">
        <v>3338</v>
      </c>
      <c r="B3342" s="56">
        <v>0.50833293122181356</v>
      </c>
      <c r="C3342" s="46">
        <v>9181.3442110380201</v>
      </c>
      <c r="D3342" s="56">
        <v>0.81060349257789954</v>
      </c>
      <c r="E3342" s="56">
        <v>0.49261126733915783</v>
      </c>
      <c r="F3342" s="250">
        <v>2025.36</v>
      </c>
      <c r="G3342" s="76">
        <v>152106603517.39609</v>
      </c>
      <c r="H3342" s="46">
        <v>20291080.013069335</v>
      </c>
      <c r="I3342" s="76">
        <v>657418092861.26636</v>
      </c>
      <c r="J3342" s="56">
        <v>0.47211760011676818</v>
      </c>
      <c r="K3342" s="76">
        <v>32138082890.507439</v>
      </c>
      <c r="L3342" s="76">
        <v>51871798167.487373</v>
      </c>
      <c r="M3342" s="76">
        <v>79729481622.980301</v>
      </c>
      <c r="N3342" s="76">
        <v>43507651131.801628</v>
      </c>
      <c r="O3342" s="76">
        <v>41225.591065807137</v>
      </c>
      <c r="P3342" s="46">
        <v>300649.12515986036</v>
      </c>
      <c r="Q3342" s="46">
        <v>168742.80547897785</v>
      </c>
      <c r="R3342" s="76">
        <v>992598011907.91089</v>
      </c>
      <c r="S3342" s="56">
        <v>0.54681088735513828</v>
      </c>
      <c r="T3342" s="56">
        <v>0.42671821290441886</v>
      </c>
      <c r="U3342" s="46">
        <v>15.055056828434999</v>
      </c>
      <c r="V3342" s="76">
        <v>7038594550099.1406</v>
      </c>
      <c r="W3342" s="84">
        <v>2221.0124470267938</v>
      </c>
      <c r="X3342" s="82">
        <v>4.8098666452327896E-2</v>
      </c>
      <c r="Y3342" s="476">
        <v>2.0000000000000001E-4</v>
      </c>
    </row>
    <row r="3343" spans="1:25" x14ac:dyDescent="0.2">
      <c r="A3343" s="475">
        <v>3339</v>
      </c>
      <c r="B3343" s="56">
        <v>0.39959779349406183</v>
      </c>
      <c r="C3343" s="46">
        <v>3718.300643518126</v>
      </c>
      <c r="D3343" s="56">
        <v>0.79648739216791864</v>
      </c>
      <c r="E3343" s="56">
        <v>0.31557891235787505</v>
      </c>
      <c r="F3343" s="250">
        <v>2024.78</v>
      </c>
      <c r="G3343" s="76">
        <v>269930407702.27374</v>
      </c>
      <c r="H3343" s="46">
        <v>19941433.317371283</v>
      </c>
      <c r="I3343" s="76">
        <v>464745357697.18536</v>
      </c>
      <c r="J3343" s="56">
        <v>0.24253593564904719</v>
      </c>
      <c r="K3343" s="76">
        <v>21974810564.281555</v>
      </c>
      <c r="L3343" s="76">
        <v>16347385333.887682</v>
      </c>
      <c r="M3343" s="76">
        <v>245766444384.96417</v>
      </c>
      <c r="N3343" s="76">
        <v>73783303276.15329</v>
      </c>
      <c r="O3343" s="76">
        <v>27252.081356360526</v>
      </c>
      <c r="P3343" s="46">
        <v>430268.03482195712</v>
      </c>
      <c r="Q3343" s="46">
        <v>268738.90579352458</v>
      </c>
      <c r="R3343" s="76">
        <v>1152411708308.9954</v>
      </c>
      <c r="S3343" s="56">
        <v>0.53655073081851368</v>
      </c>
      <c r="T3343" s="56">
        <v>0.29858870539407412</v>
      </c>
      <c r="U3343" s="46">
        <v>17.603709854329331</v>
      </c>
      <c r="V3343" s="76">
        <v>6667910496371.7832</v>
      </c>
      <c r="W3343" s="84">
        <v>2104.3327520004145</v>
      </c>
      <c r="X3343" s="82">
        <v>4.1615742830131176E-2</v>
      </c>
      <c r="Y3343" s="476">
        <v>2.0000000000000001E-4</v>
      </c>
    </row>
    <row r="3344" spans="1:25" x14ac:dyDescent="0.2">
      <c r="A3344" s="475">
        <v>3340</v>
      </c>
      <c r="B3344" s="56">
        <v>0.3899027540038722</v>
      </c>
      <c r="C3344" s="46">
        <v>7493.8048142926291</v>
      </c>
      <c r="D3344" s="56">
        <v>0.7150321783684418</v>
      </c>
      <c r="E3344" s="56">
        <v>0.57470697416263261</v>
      </c>
      <c r="F3344" s="250">
        <v>2025.28</v>
      </c>
      <c r="G3344" s="76">
        <v>97966820957.474518</v>
      </c>
      <c r="H3344" s="46">
        <v>15660044.746766144</v>
      </c>
      <c r="I3344" s="76">
        <v>504136293966.92804</v>
      </c>
      <c r="J3344" s="56">
        <v>0.36178791727572313</v>
      </c>
      <c r="K3344" s="76">
        <v>15360482582.671337</v>
      </c>
      <c r="L3344" s="76">
        <v>5013189556.2481565</v>
      </c>
      <c r="M3344" s="76">
        <v>88368984288.005875</v>
      </c>
      <c r="N3344" s="76">
        <v>148522136843.18436</v>
      </c>
      <c r="O3344" s="76">
        <v>29883.688166917407</v>
      </c>
      <c r="P3344" s="46">
        <v>690621.76916796877</v>
      </c>
      <c r="Q3344" s="46">
        <v>480972.84239960846</v>
      </c>
      <c r="R3344" s="76">
        <v>919268732993.90417</v>
      </c>
      <c r="S3344" s="56">
        <v>0.46386489169798728</v>
      </c>
      <c r="T3344" s="56">
        <v>0.262095290763596</v>
      </c>
      <c r="U3344" s="46">
        <v>15.373102593565514</v>
      </c>
      <c r="V3344" s="76">
        <v>4099959256994.2017</v>
      </c>
      <c r="W3344" s="84">
        <v>1294.4401597523608</v>
      </c>
      <c r="X3344" s="82">
        <v>4.7176240448833666E-2</v>
      </c>
      <c r="Y3344" s="476">
        <v>2.0000000000000001E-4</v>
      </c>
    </row>
    <row r="3345" spans="1:25" x14ac:dyDescent="0.2">
      <c r="A3345" s="475">
        <v>3341</v>
      </c>
      <c r="B3345" s="56">
        <v>0.46772199900965683</v>
      </c>
      <c r="C3345" s="46">
        <v>9305.7883886201362</v>
      </c>
      <c r="D3345" s="56">
        <v>0.26453813586412911</v>
      </c>
      <c r="E3345" s="56">
        <v>0.41368377079367913</v>
      </c>
      <c r="F3345" s="250">
        <v>2024.44</v>
      </c>
      <c r="G3345" s="76">
        <v>142985090975.60559</v>
      </c>
      <c r="H3345" s="46">
        <v>4193134.5653180662</v>
      </c>
      <c r="I3345" s="76">
        <v>212561279935.50748</v>
      </c>
      <c r="J3345" s="56">
        <v>0.46772199900965683</v>
      </c>
      <c r="K3345" s="76">
        <v>7773266159.0741196</v>
      </c>
      <c r="L3345" s="76">
        <v>2399247273.3144331</v>
      </c>
      <c r="M3345" s="76">
        <v>125789894574.20668</v>
      </c>
      <c r="N3345" s="76">
        <v>184215928817.99927</v>
      </c>
      <c r="O3345" s="76">
        <v>42540.817641923713</v>
      </c>
      <c r="P3345" s="46">
        <v>1175931.1910799802</v>
      </c>
      <c r="Q3345" s="46">
        <v>783016.57876856613</v>
      </c>
      <c r="R3345" s="76">
        <v>632341668878.51721</v>
      </c>
      <c r="S3345" s="56">
        <v>0.52561359526011076</v>
      </c>
      <c r="T3345" s="56">
        <v>0.40839619819519035</v>
      </c>
      <c r="U3345" s="46">
        <v>16.273996503129823</v>
      </c>
      <c r="V3345" s="76">
        <v>4771511380237.4199</v>
      </c>
      <c r="W3345" s="84">
        <v>1505.5832263554057</v>
      </c>
      <c r="X3345" s="82">
        <v>4.3261180854575011E-2</v>
      </c>
      <c r="Y3345" s="476">
        <v>2.0000000000000001E-4</v>
      </c>
    </row>
    <row r="3346" spans="1:25" x14ac:dyDescent="0.2">
      <c r="A3346" s="475">
        <v>3342</v>
      </c>
      <c r="B3346" s="56">
        <v>0.4652342939120806</v>
      </c>
      <c r="C3346" s="46">
        <v>1985.1594773908382</v>
      </c>
      <c r="D3346" s="56">
        <v>0.67154568322610586</v>
      </c>
      <c r="E3346" s="56">
        <v>0.7</v>
      </c>
      <c r="F3346" s="250">
        <v>2024.74</v>
      </c>
      <c r="G3346" s="76">
        <v>301403780196.60205</v>
      </c>
      <c r="H3346" s="46">
        <v>15853888.482618468</v>
      </c>
      <c r="I3346" s="76">
        <v>384436074948.43909</v>
      </c>
      <c r="J3346" s="56">
        <v>0.32770242204970834</v>
      </c>
      <c r="K3346" s="76">
        <v>9820081224.1116772</v>
      </c>
      <c r="L3346" s="76">
        <v>0</v>
      </c>
      <c r="M3346" s="76">
        <v>211603490051.94183</v>
      </c>
      <c r="N3346" s="76">
        <v>15330829082.037331</v>
      </c>
      <c r="O3346" s="76">
        <v>33766.897949080179</v>
      </c>
      <c r="P3346" s="46">
        <v>150968.61822953782</v>
      </c>
      <c r="Q3346" s="46">
        <v>63369.859158580228</v>
      </c>
      <c r="R3346" s="76">
        <v>899522156472.6615</v>
      </c>
      <c r="S3346" s="56">
        <v>0.58379273850638391</v>
      </c>
      <c r="T3346" s="56">
        <v>0.44419892548734052</v>
      </c>
      <c r="U3346" s="46">
        <v>17.500503396789046</v>
      </c>
      <c r="V3346" s="76">
        <v>7672268921634.8779</v>
      </c>
      <c r="W3346" s="84">
        <v>2421.6834774949143</v>
      </c>
      <c r="X3346" s="82">
        <v>4.1674251511415246E-2</v>
      </c>
      <c r="Y3346" s="476">
        <v>2.0000000000000001E-4</v>
      </c>
    </row>
    <row r="3347" spans="1:25" x14ac:dyDescent="0.2">
      <c r="A3347" s="475">
        <v>3343</v>
      </c>
      <c r="B3347" s="56">
        <v>0.55423646822926864</v>
      </c>
      <c r="C3347" s="46">
        <v>6223.5063749363326</v>
      </c>
      <c r="D3347" s="56">
        <v>0.94927882891376103</v>
      </c>
      <c r="E3347" s="56">
        <v>0.44757980754369281</v>
      </c>
      <c r="F3347" s="250">
        <v>2023.75</v>
      </c>
      <c r="G3347" s="76">
        <v>217302926401.03156</v>
      </c>
      <c r="H3347" s="46">
        <v>25465688.573319253</v>
      </c>
      <c r="I3347" s="76">
        <v>645514373916.36279</v>
      </c>
      <c r="J3347" s="56">
        <v>0.26144194404960075</v>
      </c>
      <c r="K3347" s="76">
        <v>16606039381.654631</v>
      </c>
      <c r="L3347" s="76">
        <v>0</v>
      </c>
      <c r="M3347" s="76">
        <v>323796809914.12207</v>
      </c>
      <c r="N3347" s="76">
        <v>27858328363.229065</v>
      </c>
      <c r="O3347" s="76">
        <v>17888.668958462786</v>
      </c>
      <c r="P3347" s="46">
        <v>173408.66728479828</v>
      </c>
      <c r="Q3347" s="46">
        <v>91925.644543441915</v>
      </c>
      <c r="R3347" s="76">
        <v>1332959862147.1101</v>
      </c>
      <c r="S3347" s="56">
        <v>0.52267015330092204</v>
      </c>
      <c r="T3347" s="56">
        <v>0.2401373353755008</v>
      </c>
      <c r="U3347" s="46">
        <v>16.993914960060007</v>
      </c>
      <c r="V3347" s="76">
        <v>5936909581988.874</v>
      </c>
      <c r="W3347" s="84">
        <v>1873.3230158928764</v>
      </c>
      <c r="X3347" s="82">
        <v>4.3735426770534783E-2</v>
      </c>
      <c r="Y3347" s="476">
        <v>2.0000000000000001E-4</v>
      </c>
    </row>
    <row r="3348" spans="1:25" x14ac:dyDescent="0.2">
      <c r="A3348" s="475">
        <v>3344</v>
      </c>
      <c r="B3348" s="56">
        <v>0.47449793964721831</v>
      </c>
      <c r="C3348" s="46">
        <v>6837.9782173357617</v>
      </c>
      <c r="D3348" s="56">
        <v>0.76297815155786208</v>
      </c>
      <c r="E3348" s="56">
        <v>0.4782201117352719</v>
      </c>
      <c r="F3348" s="250">
        <v>2024.13</v>
      </c>
      <c r="G3348" s="76">
        <v>235738324316.11813</v>
      </c>
      <c r="H3348" s="46">
        <v>18444655.569467321</v>
      </c>
      <c r="I3348" s="76">
        <v>483129057611.56891</v>
      </c>
      <c r="J3348" s="56">
        <v>0.25898057904004612</v>
      </c>
      <c r="K3348" s="76">
        <v>15878619721.071152</v>
      </c>
      <c r="L3348" s="76">
        <v>3626180689.8248444</v>
      </c>
      <c r="M3348" s="76">
        <v>173250043183.41052</v>
      </c>
      <c r="N3348" s="76">
        <v>16016943305.610067</v>
      </c>
      <c r="O3348" s="76">
        <v>25524.636997019399</v>
      </c>
      <c r="P3348" s="46">
        <v>136645.57660194425</v>
      </c>
      <c r="Q3348" s="46">
        <v>53496.698330331725</v>
      </c>
      <c r="R3348" s="76">
        <v>975900025468.41638</v>
      </c>
      <c r="S3348" s="56">
        <v>0.51790134023146472</v>
      </c>
      <c r="T3348" s="56">
        <v>0.32796278933426232</v>
      </c>
      <c r="U3348" s="46">
        <v>17.33951496276411</v>
      </c>
      <c r="V3348" s="76">
        <v>6075329271437.7832</v>
      </c>
      <c r="W3348" s="84">
        <v>1918.144960254712</v>
      </c>
      <c r="X3348" s="82">
        <v>4.2071999587427966E-2</v>
      </c>
      <c r="Y3348" s="476">
        <v>2.0000000000000001E-4</v>
      </c>
    </row>
    <row r="3349" spans="1:25" x14ac:dyDescent="0.2">
      <c r="A3349" s="475">
        <v>3345</v>
      </c>
      <c r="B3349" s="56">
        <v>0.56449607800844892</v>
      </c>
      <c r="C3349" s="46">
        <v>3476.5772098100551</v>
      </c>
      <c r="D3349" s="56">
        <v>0.99718342574922159</v>
      </c>
      <c r="E3349" s="56">
        <v>0.54464594673746225</v>
      </c>
      <c r="F3349" s="250">
        <v>2024.65</v>
      </c>
      <c r="G3349" s="76">
        <v>419093893416.19983</v>
      </c>
      <c r="H3349" s="46">
        <v>31192960.516565576</v>
      </c>
      <c r="I3349" s="76">
        <v>456446356485.01349</v>
      </c>
      <c r="J3349" s="56">
        <v>-3.7105980015308182E-2</v>
      </c>
      <c r="K3349" s="76">
        <v>8335764638.8881626</v>
      </c>
      <c r="L3349" s="76">
        <v>0</v>
      </c>
      <c r="M3349" s="76">
        <v>228869803615.13071</v>
      </c>
      <c r="N3349" s="76">
        <v>47266278056.137627</v>
      </c>
      <c r="O3349" s="76">
        <v>37636.246248709445</v>
      </c>
      <c r="P3349" s="46">
        <v>329702.07733690343</v>
      </c>
      <c r="Q3349" s="46">
        <v>186366.17938197771</v>
      </c>
      <c r="R3349" s="76">
        <v>1112516233847.1025</v>
      </c>
      <c r="S3349" s="56">
        <v>0.42953910660641864</v>
      </c>
      <c r="T3349" s="56">
        <v>0.33424374232706539</v>
      </c>
      <c r="U3349" s="46">
        <v>22.43455865341874</v>
      </c>
      <c r="V3349" s="76">
        <v>8878463881533.1406</v>
      </c>
      <c r="W3349" s="84">
        <v>2800.8281957385525</v>
      </c>
      <c r="X3349" s="82">
        <v>3.3833747759936764E-2</v>
      </c>
      <c r="Y3349" s="476">
        <v>2.0000000000000001E-4</v>
      </c>
    </row>
    <row r="3350" spans="1:25" x14ac:dyDescent="0.2">
      <c r="A3350" s="475">
        <v>3346</v>
      </c>
      <c r="B3350" s="56">
        <v>0.63265106145917649</v>
      </c>
      <c r="C3350" s="46">
        <v>3998.1186936311724</v>
      </c>
      <c r="D3350" s="56">
        <v>0.94570409391683286</v>
      </c>
      <c r="E3350" s="56">
        <v>0.54522350486911542</v>
      </c>
      <c r="F3350" s="250">
        <v>2025.22</v>
      </c>
      <c r="G3350" s="76">
        <v>218100799615.34122</v>
      </c>
      <c r="H3350" s="46">
        <v>27460976.800792225</v>
      </c>
      <c r="I3350" s="76">
        <v>660980528354.85266</v>
      </c>
      <c r="J3350" s="56">
        <v>0.40872261273776933</v>
      </c>
      <c r="K3350" s="76">
        <v>34021244361.275055</v>
      </c>
      <c r="L3350" s="76">
        <v>21894875475.792614</v>
      </c>
      <c r="M3350" s="76">
        <v>162610276548.4104</v>
      </c>
      <c r="N3350" s="76">
        <v>7594857519.4535036</v>
      </c>
      <c r="O3350" s="76">
        <v>39330.053128842817</v>
      </c>
      <c r="P3350" s="46">
        <v>101465.4375</v>
      </c>
      <c r="Q3350" s="46">
        <v>33113.812499999993</v>
      </c>
      <c r="R3350" s="76">
        <v>1147090176768.7874</v>
      </c>
      <c r="S3350" s="56">
        <v>0.55888310778653616</v>
      </c>
      <c r="T3350" s="56">
        <v>0.40112286838038874</v>
      </c>
      <c r="U3350" s="46">
        <v>15.75614247843683</v>
      </c>
      <c r="V3350" s="76">
        <v>8161141303638.4102</v>
      </c>
      <c r="W3350" s="84">
        <v>2575.2963687057731</v>
      </c>
      <c r="X3350" s="82">
        <v>4.515055376359442E-2</v>
      </c>
      <c r="Y3350" s="476">
        <v>2.0000000000000001E-4</v>
      </c>
    </row>
    <row r="3351" spans="1:25" x14ac:dyDescent="0.2">
      <c r="A3351" s="475">
        <v>3347</v>
      </c>
      <c r="B3351" s="56">
        <v>0.61972732787001927</v>
      </c>
      <c r="C3351" s="46">
        <v>2893.7825797897572</v>
      </c>
      <c r="D3351" s="56">
        <v>0.93789571089280876</v>
      </c>
      <c r="E3351" s="56">
        <v>0.52717909794900841</v>
      </c>
      <c r="F3351" s="250">
        <v>2024.13</v>
      </c>
      <c r="G3351" s="76">
        <v>231463002329.19183</v>
      </c>
      <c r="H3351" s="46">
        <v>27695500.632794961</v>
      </c>
      <c r="I3351" s="76">
        <v>402652573793.49347</v>
      </c>
      <c r="J3351" s="56">
        <v>-0.30448496789879842</v>
      </c>
      <c r="K3351" s="76">
        <v>13351268982.667959</v>
      </c>
      <c r="L3351" s="76">
        <v>0</v>
      </c>
      <c r="M3351" s="76">
        <v>189544450636.06332</v>
      </c>
      <c r="N3351" s="76">
        <v>49857656512.949219</v>
      </c>
      <c r="O3351" s="76">
        <v>21895.160050255752</v>
      </c>
      <c r="P3351" s="46">
        <v>288970.18244484731</v>
      </c>
      <c r="Q3351" s="46">
        <v>157268.75856083812</v>
      </c>
      <c r="R3351" s="76">
        <v>949767702223.60913</v>
      </c>
      <c r="S3351" s="56">
        <v>0.2946237545473096</v>
      </c>
      <c r="T3351" s="56">
        <v>9.0600748076108351E-2</v>
      </c>
      <c r="U3351" s="46">
        <v>55.173642165318789</v>
      </c>
      <c r="V3351" s="76">
        <v>4902365012395.3037</v>
      </c>
      <c r="W3351" s="84">
        <v>1545.7535019361894</v>
      </c>
      <c r="X3351" s="82">
        <v>1.4240219019677426E-2</v>
      </c>
      <c r="Y3351" s="476">
        <v>2.0000000000000001E-4</v>
      </c>
    </row>
    <row r="3352" spans="1:25" x14ac:dyDescent="0.2">
      <c r="A3352" s="475">
        <v>3348</v>
      </c>
      <c r="B3352" s="56">
        <v>0.3321934341548145</v>
      </c>
      <c r="C3352" s="46">
        <v>7459.7343953936797</v>
      </c>
      <c r="D3352" s="56">
        <v>0.6482229507124585</v>
      </c>
      <c r="E3352" s="56">
        <v>0.4222149552714754</v>
      </c>
      <c r="F3352" s="250">
        <v>2023.75</v>
      </c>
      <c r="G3352" s="76">
        <v>443320547009.24304</v>
      </c>
      <c r="H3352" s="46">
        <v>13881485.686067462</v>
      </c>
      <c r="I3352" s="76">
        <v>388218069626.2359</v>
      </c>
      <c r="J3352" s="56">
        <v>0.3321934341548145</v>
      </c>
      <c r="K3352" s="76">
        <v>8596801256.6907578</v>
      </c>
      <c r="L3352" s="76">
        <v>0</v>
      </c>
      <c r="M3352" s="76">
        <v>322316385243.46606</v>
      </c>
      <c r="N3352" s="76">
        <v>46523572518.550659</v>
      </c>
      <c r="O3352" s="76">
        <v>16900.703872522114</v>
      </c>
      <c r="P3352" s="46">
        <v>301549.50643458829</v>
      </c>
      <c r="Q3352" s="46">
        <v>173182.41126607754</v>
      </c>
      <c r="R3352" s="76">
        <v>1088676672696.4834</v>
      </c>
      <c r="S3352" s="56">
        <v>0.60303781686585678</v>
      </c>
      <c r="T3352" s="56">
        <v>0.49797964756747221</v>
      </c>
      <c r="U3352" s="46">
        <v>17.892139444676182</v>
      </c>
      <c r="V3352" s="76">
        <v>10662404824803.088</v>
      </c>
      <c r="W3352" s="84">
        <v>3366.503496552511</v>
      </c>
      <c r="X3352" s="82">
        <v>4.0878086128360899E-2</v>
      </c>
      <c r="Y3352" s="476">
        <v>2.0000000000000001E-4</v>
      </c>
    </row>
    <row r="3353" spans="1:25" x14ac:dyDescent="0.2">
      <c r="A3353" s="475">
        <v>3349</v>
      </c>
      <c r="B3353" s="56">
        <v>0.41793947940750276</v>
      </c>
      <c r="C3353" s="46">
        <v>5955.1984731023695</v>
      </c>
      <c r="D3353" s="56">
        <v>0.90854848809461342</v>
      </c>
      <c r="E3353" s="56">
        <v>0.7</v>
      </c>
      <c r="F3353" s="250">
        <v>2023.75</v>
      </c>
      <c r="G3353" s="76">
        <v>248368538863.02814</v>
      </c>
      <c r="H3353" s="46">
        <v>24819441.431820493</v>
      </c>
      <c r="I3353" s="76">
        <v>587386071034.02808</v>
      </c>
      <c r="J3353" s="56">
        <v>0.31937227880927699</v>
      </c>
      <c r="K3353" s="76">
        <v>22734249409.223007</v>
      </c>
      <c r="L3353" s="76">
        <v>0</v>
      </c>
      <c r="M3353" s="76">
        <v>265378907665.96951</v>
      </c>
      <c r="N3353" s="76">
        <v>51993632549.953072</v>
      </c>
      <c r="O3353" s="76">
        <v>18697.799412904707</v>
      </c>
      <c r="P3353" s="46">
        <v>350885.11369212507</v>
      </c>
      <c r="Q3353" s="46">
        <v>204445.04736838577</v>
      </c>
      <c r="R3353" s="76">
        <v>1188924916802.3948</v>
      </c>
      <c r="S3353" s="56">
        <v>0.52971176128911457</v>
      </c>
      <c r="T3353" s="56">
        <v>0.33213515135618082</v>
      </c>
      <c r="U3353" s="46">
        <v>16.704137710304142</v>
      </c>
      <c r="V3353" s="76">
        <v>7235118018106.8301</v>
      </c>
      <c r="W3353" s="84">
        <v>2281.3770081313733</v>
      </c>
      <c r="X3353" s="82">
        <v>4.3560891142352676E-2</v>
      </c>
      <c r="Y3353" s="476">
        <v>2.0000000000000001E-4</v>
      </c>
    </row>
    <row r="3354" spans="1:25" x14ac:dyDescent="0.2">
      <c r="A3354" s="475">
        <v>3350</v>
      </c>
      <c r="B3354" s="56">
        <v>0.48500284765737905</v>
      </c>
      <c r="C3354" s="46">
        <v>6237.9536636167086</v>
      </c>
      <c r="D3354" s="56">
        <v>1.21442050530844</v>
      </c>
      <c r="E3354" s="56">
        <v>0.28960919338114244</v>
      </c>
      <c r="F3354" s="250">
        <v>2026.53</v>
      </c>
      <c r="G3354" s="76">
        <v>313189085319.76886</v>
      </c>
      <c r="H3354" s="46">
        <v>43434454.686071038</v>
      </c>
      <c r="I3354" s="76">
        <v>939368183683.35266</v>
      </c>
      <c r="J3354" s="56">
        <v>0.29457485696411956</v>
      </c>
      <c r="K3354" s="76">
        <v>50376433120.37381</v>
      </c>
      <c r="L3354" s="76">
        <v>152240670539.31293</v>
      </c>
      <c r="M3354" s="76">
        <v>37543218335.12809</v>
      </c>
      <c r="N3354" s="76">
        <v>12137360754.362797</v>
      </c>
      <c r="O3354" s="76">
        <v>32863.764221183366</v>
      </c>
      <c r="P3354" s="46">
        <v>123385.97094130596</v>
      </c>
      <c r="Q3354" s="46">
        <v>45644.990938279254</v>
      </c>
      <c r="R3354" s="76">
        <v>1444013046247.3242</v>
      </c>
      <c r="S3354" s="56">
        <v>0.45881322270641017</v>
      </c>
      <c r="T3354" s="56">
        <v>0.36153952605091993</v>
      </c>
      <c r="U3354" s="46">
        <v>16.428552665307269</v>
      </c>
      <c r="V3354" s="76">
        <v>9103055938722.1602</v>
      </c>
      <c r="W3354" s="84">
        <v>2870.1474102302213</v>
      </c>
      <c r="X3354" s="82">
        <v>4.6019452914633149E-2</v>
      </c>
      <c r="Y3354" s="476">
        <v>2.0000000000000001E-4</v>
      </c>
    </row>
    <row r="3355" spans="1:25" x14ac:dyDescent="0.2">
      <c r="A3355" s="475">
        <v>3351</v>
      </c>
      <c r="B3355" s="56">
        <v>0.61717714760511988</v>
      </c>
      <c r="C3355" s="46">
        <v>1500</v>
      </c>
      <c r="D3355" s="56">
        <v>0.42499801977896179</v>
      </c>
      <c r="E3355" s="56">
        <v>0.55747825198199896</v>
      </c>
      <c r="F3355" s="250">
        <v>2025.51</v>
      </c>
      <c r="G3355" s="76">
        <v>121231334440.99683</v>
      </c>
      <c r="H3355" s="46">
        <v>7763596.522017506</v>
      </c>
      <c r="I3355" s="76">
        <v>340341851601.75006</v>
      </c>
      <c r="J3355" s="56">
        <v>0.50114939763709254</v>
      </c>
      <c r="K3355" s="76">
        <v>19841424674.099236</v>
      </c>
      <c r="L3355" s="76">
        <v>29086787366.824429</v>
      </c>
      <c r="M3355" s="76">
        <v>78943766770.526321</v>
      </c>
      <c r="N3355" s="76">
        <v>70262758641.076965</v>
      </c>
      <c r="O3355" s="76">
        <v>28544.951819624406</v>
      </c>
      <c r="P3355" s="46">
        <v>426399.89010942052</v>
      </c>
      <c r="Q3355" s="46">
        <v>227524.12395768025</v>
      </c>
      <c r="R3355" s="76">
        <v>652927988859.36914</v>
      </c>
      <c r="S3355" s="56">
        <v>0.56348120811628322</v>
      </c>
      <c r="T3355" s="56">
        <v>0.44284203614800871</v>
      </c>
      <c r="U3355" s="46">
        <v>15.462379020391264</v>
      </c>
      <c r="V3355" s="76">
        <v>5073531608137.5664</v>
      </c>
      <c r="W3355" s="84">
        <v>1599.6995719774891</v>
      </c>
      <c r="X3355" s="82">
        <v>4.5709077426832924E-2</v>
      </c>
      <c r="Y3355" s="476">
        <v>2.0000000000000001E-4</v>
      </c>
    </row>
    <row r="3356" spans="1:25" x14ac:dyDescent="0.2">
      <c r="A3356" s="475">
        <v>3352</v>
      </c>
      <c r="B3356" s="56">
        <v>0.60469296143484463</v>
      </c>
      <c r="C3356" s="46">
        <v>4402.8108040437064</v>
      </c>
      <c r="D3356" s="56">
        <v>0.72308191106529396</v>
      </c>
      <c r="E3356" s="56">
        <v>0.50420519988894641</v>
      </c>
      <c r="F3356" s="250">
        <v>2028.12</v>
      </c>
      <c r="G3356" s="76">
        <v>45378615790.502747</v>
      </c>
      <c r="H3356" s="46">
        <v>16834076.999747533</v>
      </c>
      <c r="I3356" s="76">
        <v>413188438285.13483</v>
      </c>
      <c r="J3356" s="56">
        <v>0.37040597098370975</v>
      </c>
      <c r="K3356" s="76">
        <v>22662167998.518402</v>
      </c>
      <c r="L3356" s="76">
        <v>89212292901.266022</v>
      </c>
      <c r="M3356" s="76">
        <v>0</v>
      </c>
      <c r="N3356" s="76">
        <v>66150182379.797333</v>
      </c>
      <c r="O3356" s="76">
        <v>16624.864775786053</v>
      </c>
      <c r="P3356" s="46">
        <v>460493.90801780403</v>
      </c>
      <c r="Q3356" s="46">
        <v>294727.20193611173</v>
      </c>
      <c r="R3356" s="76">
        <v>591213081564.71667</v>
      </c>
      <c r="S3356" s="56">
        <v>0.42351455010335787</v>
      </c>
      <c r="T3356" s="56">
        <v>0.31361692127259927</v>
      </c>
      <c r="U3356" s="46">
        <v>14.2534467553751</v>
      </c>
      <c r="V3356" s="76">
        <v>3100093217017.9707</v>
      </c>
      <c r="W3356" s="84">
        <v>977.09018522190718</v>
      </c>
      <c r="X3356" s="82">
        <v>4.8236524793690637E-2</v>
      </c>
      <c r="Y3356" s="476">
        <v>2.0000000000000001E-4</v>
      </c>
    </row>
    <row r="3357" spans="1:25" x14ac:dyDescent="0.2">
      <c r="A3357" s="475">
        <v>3353</v>
      </c>
      <c r="B3357" s="56">
        <v>0.68209812784272639</v>
      </c>
      <c r="C3357" s="46">
        <v>5038.4542484571557</v>
      </c>
      <c r="D3357" s="56">
        <v>0.82252797568948455</v>
      </c>
      <c r="E3357" s="56">
        <v>0.1983889082314837</v>
      </c>
      <c r="F3357" s="250">
        <v>2024.84</v>
      </c>
      <c r="G3357" s="76">
        <v>235636316678.168</v>
      </c>
      <c r="H3357" s="46">
        <v>20825025.141844507</v>
      </c>
      <c r="I3357" s="76">
        <v>412109902897.20465</v>
      </c>
      <c r="J3357" s="56">
        <v>0.1875670436015433</v>
      </c>
      <c r="K3357" s="76">
        <v>14707523777.271149</v>
      </c>
      <c r="L3357" s="76">
        <v>0</v>
      </c>
      <c r="M3357" s="76">
        <v>178800061226.59872</v>
      </c>
      <c r="N3357" s="76">
        <v>37453635033.946487</v>
      </c>
      <c r="O3357" s="76">
        <v>33399.502979280558</v>
      </c>
      <c r="P3357" s="46">
        <v>278904.06858112919</v>
      </c>
      <c r="Q3357" s="46">
        <v>152239.65043602462</v>
      </c>
      <c r="R3357" s="76">
        <v>951773838562.31287</v>
      </c>
      <c r="S3357" s="56">
        <v>0.50616499310943286</v>
      </c>
      <c r="T3357" s="56">
        <v>0.31123511359580713</v>
      </c>
      <c r="U3357" s="46">
        <v>17.709163365407843</v>
      </c>
      <c r="V3357" s="76">
        <v>5687360763051.8027</v>
      </c>
      <c r="W3357" s="84">
        <v>1795.1401447232829</v>
      </c>
      <c r="X3357" s="82">
        <v>4.1572439859087783E-2</v>
      </c>
      <c r="Y3357" s="476">
        <v>2.0000000000000001E-4</v>
      </c>
    </row>
    <row r="3358" spans="1:25" x14ac:dyDescent="0.2">
      <c r="A3358" s="475">
        <v>3354</v>
      </c>
      <c r="B3358" s="56">
        <v>0.57334337520621537</v>
      </c>
      <c r="C3358" s="46">
        <v>3436.0526305478174</v>
      </c>
      <c r="D3358" s="56">
        <v>0.81228124346099173</v>
      </c>
      <c r="E3358" s="56">
        <v>0.52876381249363291</v>
      </c>
      <c r="F3358" s="250">
        <v>2026.42</v>
      </c>
      <c r="G3358" s="76">
        <v>119716892209.71634</v>
      </c>
      <c r="H3358" s="46">
        <v>20798034.320598327</v>
      </c>
      <c r="I3358" s="76">
        <v>503513453833.31091</v>
      </c>
      <c r="J3358" s="56">
        <v>0.32406342464788651</v>
      </c>
      <c r="K3358" s="76">
        <v>17886768394.832798</v>
      </c>
      <c r="L3358" s="76">
        <v>21998740564.494423</v>
      </c>
      <c r="M3358" s="76">
        <v>49215045315.718857</v>
      </c>
      <c r="N3358" s="76">
        <v>80764448818.238968</v>
      </c>
      <c r="O3358" s="76">
        <v>40654.046903122697</v>
      </c>
      <c r="P3358" s="46">
        <v>494330.01232112548</v>
      </c>
      <c r="Q3358" s="46">
        <v>318805.25289566035</v>
      </c>
      <c r="R3358" s="76">
        <v>859497584801.63306</v>
      </c>
      <c r="S3358" s="56">
        <v>0.46215543508393703</v>
      </c>
      <c r="T3358" s="56">
        <v>0.26898107347909811</v>
      </c>
      <c r="U3358" s="46">
        <v>16.008140939716078</v>
      </c>
      <c r="V3358" s="76">
        <v>4107039135170.0645</v>
      </c>
      <c r="W3358" s="84">
        <v>1296.102081499344</v>
      </c>
      <c r="X3358" s="82">
        <v>4.51198888022767E-2</v>
      </c>
      <c r="Y3358" s="476">
        <v>2.0000000000000001E-4</v>
      </c>
    </row>
    <row r="3359" spans="1:25" x14ac:dyDescent="0.2">
      <c r="A3359" s="475">
        <v>3355</v>
      </c>
      <c r="B3359" s="56">
        <v>0.44177900982937951</v>
      </c>
      <c r="C3359" s="46">
        <v>6556.7404977037395</v>
      </c>
      <c r="D3359" s="56">
        <v>0.91832738339415465</v>
      </c>
      <c r="E3359" s="56">
        <v>0.42332650522770165</v>
      </c>
      <c r="F3359" s="250">
        <v>2024.98</v>
      </c>
      <c r="G3359" s="76">
        <v>205740374085.64822</v>
      </c>
      <c r="H3359" s="46">
        <v>25690016.839633722</v>
      </c>
      <c r="I3359" s="76">
        <v>678613584386.0282</v>
      </c>
      <c r="J3359" s="56">
        <v>0.3630130393232085</v>
      </c>
      <c r="K3359" s="76">
        <v>28758950881.898178</v>
      </c>
      <c r="L3359" s="76">
        <v>0</v>
      </c>
      <c r="M3359" s="76">
        <v>245369779702.50476</v>
      </c>
      <c r="N3359" s="76">
        <v>32368068959.558609</v>
      </c>
      <c r="O3359" s="76">
        <v>28340.600814339839</v>
      </c>
      <c r="P3359" s="46">
        <v>238138.51839689101</v>
      </c>
      <c r="Q3359" s="46">
        <v>120486.83887309043</v>
      </c>
      <c r="R3359" s="76">
        <v>1403891209780.1267</v>
      </c>
      <c r="S3359" s="56">
        <v>0.56690982913369192</v>
      </c>
      <c r="T3359" s="56">
        <v>0.28534961609806703</v>
      </c>
      <c r="U3359" s="46">
        <v>15.992508106336837</v>
      </c>
      <c r="V3359" s="76">
        <v>7004317747560.5234</v>
      </c>
      <c r="W3359" s="84">
        <v>2211.6575455935049</v>
      </c>
      <c r="X3359" s="82">
        <v>4.5838753507539839E-2</v>
      </c>
      <c r="Y3359" s="476">
        <v>2.0000000000000001E-4</v>
      </c>
    </row>
    <row r="3360" spans="1:25" x14ac:dyDescent="0.2">
      <c r="A3360" s="475">
        <v>3356</v>
      </c>
      <c r="B3360" s="56">
        <v>0.52323097068663249</v>
      </c>
      <c r="C3360" s="46">
        <v>5337.2532124228555</v>
      </c>
      <c r="D3360" s="56">
        <v>0.55490477110544156</v>
      </c>
      <c r="E3360" s="56">
        <v>0.50084698836695185</v>
      </c>
      <c r="F3360" s="250">
        <v>2025.73</v>
      </c>
      <c r="G3360" s="76">
        <v>172431387217.37473</v>
      </c>
      <c r="H3360" s="46">
        <v>11003991.588866135</v>
      </c>
      <c r="I3360" s="76">
        <v>396807417766.82697</v>
      </c>
      <c r="J3360" s="56">
        <v>0.49797897787117962</v>
      </c>
      <c r="K3360" s="76">
        <v>30601503673.582722</v>
      </c>
      <c r="L3360" s="76">
        <v>35413666750.240677</v>
      </c>
      <c r="M3360" s="76">
        <v>126307865068.11775</v>
      </c>
      <c r="N3360" s="76">
        <v>29768000982.535526</v>
      </c>
      <c r="O3360" s="76">
        <v>40018.989748844324</v>
      </c>
      <c r="P3360" s="46">
        <v>227617.75965429144</v>
      </c>
      <c r="Q3360" s="46">
        <v>119878.33626615332</v>
      </c>
      <c r="R3360" s="76">
        <v>919026809883.50964</v>
      </c>
      <c r="S3360" s="56">
        <v>0.64083937061299379</v>
      </c>
      <c r="T3360" s="56">
        <v>0.37568098020633794</v>
      </c>
      <c r="U3360" s="46">
        <v>15.871874812174848</v>
      </c>
      <c r="V3360" s="76">
        <v>6093609811081.1533</v>
      </c>
      <c r="W3360" s="84">
        <v>1924.2507826854603</v>
      </c>
      <c r="X3360" s="82">
        <v>4.5532267601244091E-2</v>
      </c>
      <c r="Y3360" s="476">
        <v>2.0000000000000001E-4</v>
      </c>
    </row>
    <row r="3361" spans="1:25" x14ac:dyDescent="0.2">
      <c r="A3361" s="475">
        <v>3357</v>
      </c>
      <c r="B3361" s="56">
        <v>0.37396406861595199</v>
      </c>
      <c r="C3361" s="46">
        <v>4446.2599742345219</v>
      </c>
      <c r="D3361" s="56">
        <v>0.3852432108547077</v>
      </c>
      <c r="E3361" s="56">
        <v>0.55850637559036742</v>
      </c>
      <c r="F3361" s="250">
        <v>2024.32</v>
      </c>
      <c r="G3361" s="76">
        <v>183148512566.90125</v>
      </c>
      <c r="H3361" s="46">
        <v>6729395.2867178479</v>
      </c>
      <c r="I3361" s="76">
        <v>253229097952.41406</v>
      </c>
      <c r="J3361" s="56">
        <v>0.37396406861595199</v>
      </c>
      <c r="K3361" s="76">
        <v>8318131572.380085</v>
      </c>
      <c r="L3361" s="76">
        <v>0</v>
      </c>
      <c r="M3361" s="76">
        <v>180572670905.97964</v>
      </c>
      <c r="N3361" s="76">
        <v>340472493869.45624</v>
      </c>
      <c r="O3361" s="76">
        <v>32107.734077585763</v>
      </c>
      <c r="P3361" s="46">
        <v>1928991.0273192495</v>
      </c>
      <c r="Q3361" s="46">
        <v>1359697.681070236</v>
      </c>
      <c r="R3361" s="76">
        <v>975566789245.48389</v>
      </c>
      <c r="S3361" s="56">
        <v>0.4904379958128488</v>
      </c>
      <c r="T3361" s="56">
        <v>0.3163138612398933</v>
      </c>
      <c r="U3361" s="46">
        <v>16.53083677170838</v>
      </c>
      <c r="V3361" s="76">
        <v>5597507700876.5938</v>
      </c>
      <c r="W3361" s="84">
        <v>1766.1181453485428</v>
      </c>
      <c r="X3361" s="82">
        <v>4.4167779323960446E-2</v>
      </c>
      <c r="Y3361" s="476">
        <v>2.0000000000000001E-4</v>
      </c>
    </row>
    <row r="3362" spans="1:25" x14ac:dyDescent="0.2">
      <c r="A3362" s="475">
        <v>3358</v>
      </c>
      <c r="B3362" s="56">
        <v>0.51196669029464381</v>
      </c>
      <c r="C3362" s="46">
        <v>7232.5485141448135</v>
      </c>
      <c r="D3362" s="56">
        <v>0.58162919803868618</v>
      </c>
      <c r="E3362" s="56">
        <v>0.63963933211841328</v>
      </c>
      <c r="F3362" s="250">
        <v>2023.75</v>
      </c>
      <c r="G3362" s="76">
        <v>338100534902.02106</v>
      </c>
      <c r="H3362" s="46">
        <v>11973465.960397715</v>
      </c>
      <c r="I3362" s="76">
        <v>361612745533.58972</v>
      </c>
      <c r="J3362" s="56">
        <v>0.35692420925318491</v>
      </c>
      <c r="K3362" s="76">
        <v>7199875977.4510746</v>
      </c>
      <c r="L3362" s="76">
        <v>0</v>
      </c>
      <c r="M3362" s="76">
        <v>311996663684.18567</v>
      </c>
      <c r="N3362" s="76">
        <v>34030367407.850014</v>
      </c>
      <c r="O3362" s="76">
        <v>21922.9673119908</v>
      </c>
      <c r="P3362" s="46">
        <v>232637.79996503011</v>
      </c>
      <c r="Q3362" s="46">
        <v>123030.8659151274</v>
      </c>
      <c r="R3362" s="76">
        <v>1017003542167.2808</v>
      </c>
      <c r="S3362" s="56">
        <v>0.62114740619003972</v>
      </c>
      <c r="T3362" s="56">
        <v>0.43770830453634113</v>
      </c>
      <c r="U3362" s="46">
        <v>17.542752747087469</v>
      </c>
      <c r="V3362" s="76">
        <v>8680838206537.8184</v>
      </c>
      <c r="W3362" s="84">
        <v>2740.3217786373407</v>
      </c>
      <c r="X3362" s="82">
        <v>4.1129096841471355E-2</v>
      </c>
      <c r="Y3362" s="476">
        <v>2.0000000000000001E-4</v>
      </c>
    </row>
    <row r="3363" spans="1:25" x14ac:dyDescent="0.2">
      <c r="A3363" s="475">
        <v>3359</v>
      </c>
      <c r="B3363" s="56">
        <v>0.35911518973386758</v>
      </c>
      <c r="C3363" s="46">
        <v>7431.0036945720549</v>
      </c>
      <c r="D3363" s="56">
        <v>0.57466768463423201</v>
      </c>
      <c r="E3363" s="56">
        <v>0.59762113905960701</v>
      </c>
      <c r="F3363" s="250">
        <v>2024.19</v>
      </c>
      <c r="G3363" s="76">
        <v>186454156766.35898</v>
      </c>
      <c r="H3363" s="46">
        <v>11043692.916343428</v>
      </c>
      <c r="I3363" s="76">
        <v>365252289308.13751</v>
      </c>
      <c r="J3363" s="56">
        <v>0.35911518973386758</v>
      </c>
      <c r="K3363" s="76">
        <v>9487958891.4676628</v>
      </c>
      <c r="L3363" s="76">
        <v>0</v>
      </c>
      <c r="M3363" s="76">
        <v>146330358032.03339</v>
      </c>
      <c r="N3363" s="76">
        <v>24241583713.144428</v>
      </c>
      <c r="O3363" s="76">
        <v>36571.953808904553</v>
      </c>
      <c r="P3363" s="46">
        <v>193706.57922831044</v>
      </c>
      <c r="Q3363" s="46">
        <v>94827.599544201483</v>
      </c>
      <c r="R3363" s="76">
        <v>734622500025.08057</v>
      </c>
      <c r="S3363" s="56">
        <v>0.55582868287238385</v>
      </c>
      <c r="T3363" s="56">
        <v>0.39782928086396363</v>
      </c>
      <c r="U3363" s="46">
        <v>16.790233289020051</v>
      </c>
      <c r="V3363" s="76">
        <v>5399826626909.4932</v>
      </c>
      <c r="W3363" s="84">
        <v>1704.6461087686466</v>
      </c>
      <c r="X3363" s="82">
        <v>4.3681206208117496E-2</v>
      </c>
      <c r="Y3363" s="476">
        <v>2.0000000000000001E-4</v>
      </c>
    </row>
    <row r="3364" spans="1:25" x14ac:dyDescent="0.2">
      <c r="A3364" s="475">
        <v>3360</v>
      </c>
      <c r="B3364" s="56">
        <v>0.44139531751418526</v>
      </c>
      <c r="C3364" s="46">
        <v>6073.4327071027774</v>
      </c>
      <c r="D3364" s="56">
        <v>0.90968378432535935</v>
      </c>
      <c r="E3364" s="56">
        <v>0.41379983877513921</v>
      </c>
      <c r="F3364" s="250">
        <v>2023.75</v>
      </c>
      <c r="G3364" s="76">
        <v>494911768882.26276</v>
      </c>
      <c r="H3364" s="46">
        <v>25526551.474988006</v>
      </c>
      <c r="I3364" s="76">
        <v>618635941858.57397</v>
      </c>
      <c r="J3364" s="56">
        <v>0.3486767721559374</v>
      </c>
      <c r="K3364" s="76">
        <v>12194914304.901178</v>
      </c>
      <c r="L3364" s="76">
        <v>0</v>
      </c>
      <c r="M3364" s="76">
        <v>409482903722.1369</v>
      </c>
      <c r="N3364" s="76">
        <v>18624787730.677284</v>
      </c>
      <c r="O3364" s="76">
        <v>39607.638324191124</v>
      </c>
      <c r="P3364" s="46">
        <v>170644.59774000349</v>
      </c>
      <c r="Q3364" s="46">
        <v>74345.20064999687</v>
      </c>
      <c r="R3364" s="76">
        <v>1468702590558.8328</v>
      </c>
      <c r="S3364" s="56">
        <v>0.59969131016745314</v>
      </c>
      <c r="T3364" s="56">
        <v>0.44925333377891385</v>
      </c>
      <c r="U3364" s="46">
        <v>17.475865007371603</v>
      </c>
      <c r="V3364" s="76">
        <v>12798813163259.422</v>
      </c>
      <c r="W3364" s="84">
        <v>4032.5593732743737</v>
      </c>
      <c r="X3364" s="82">
        <v>4.1376237367749209E-2</v>
      </c>
      <c r="Y3364" s="476">
        <v>2.0000000000000001E-4</v>
      </c>
    </row>
    <row r="3365" spans="1:25" x14ac:dyDescent="0.2">
      <c r="A3365" s="475">
        <v>3361</v>
      </c>
      <c r="B3365" s="56">
        <v>0.25742799021042195</v>
      </c>
      <c r="C3365" s="46">
        <v>5659.9076362468895</v>
      </c>
      <c r="D3365" s="56">
        <v>0.34891228462488461</v>
      </c>
      <c r="E3365" s="56">
        <v>0.50908318989094536</v>
      </c>
      <c r="F3365" s="250">
        <v>2025.42</v>
      </c>
      <c r="G3365" s="76">
        <v>132971702901.93262</v>
      </c>
      <c r="H3365" s="46">
        <v>5874602.9410782075</v>
      </c>
      <c r="I3365" s="76">
        <v>200055155029.31284</v>
      </c>
      <c r="J3365" s="56">
        <v>0.25742799021042195</v>
      </c>
      <c r="K3365" s="76">
        <v>16280704190.124287</v>
      </c>
      <c r="L3365" s="76">
        <v>25582425921.116348</v>
      </c>
      <c r="M3365" s="76">
        <v>116148523936.9317</v>
      </c>
      <c r="N3365" s="76">
        <v>52579534163.030586</v>
      </c>
      <c r="O3365" s="76">
        <v>40007.721499656844</v>
      </c>
      <c r="P3365" s="46">
        <v>378144.37758152332</v>
      </c>
      <c r="Q3365" s="46">
        <v>197148.75806542055</v>
      </c>
      <c r="R3365" s="76">
        <v>538452846570.75629</v>
      </c>
      <c r="S3365" s="56">
        <v>0.53295791610872478</v>
      </c>
      <c r="T3365" s="56">
        <v>0.32078416114298142</v>
      </c>
      <c r="U3365" s="46">
        <v>17.482486705076976</v>
      </c>
      <c r="V3365" s="76">
        <v>3340459867210.252</v>
      </c>
      <c r="W3365" s="84">
        <v>1055.0400119128929</v>
      </c>
      <c r="X3365" s="82">
        <v>4.1603671420551498E-2</v>
      </c>
      <c r="Y3365" s="476">
        <v>2.0000000000000001E-4</v>
      </c>
    </row>
    <row r="3366" spans="1:25" x14ac:dyDescent="0.2">
      <c r="A3366" s="475">
        <v>3362</v>
      </c>
      <c r="B3366" s="56">
        <v>0.49147259782327218</v>
      </c>
      <c r="C3366" s="46">
        <v>3618.8449126674732</v>
      </c>
      <c r="D3366" s="56">
        <v>0.24752169458603757</v>
      </c>
      <c r="E3366" s="56">
        <v>0.59718971489069506</v>
      </c>
      <c r="F3366" s="250">
        <v>2025.64</v>
      </c>
      <c r="G3366" s="76">
        <v>114621108512.46051</v>
      </c>
      <c r="H3366" s="46">
        <v>4026925.2330368459</v>
      </c>
      <c r="I3366" s="76">
        <v>165118045479.35983</v>
      </c>
      <c r="J3366" s="56">
        <v>0.49147259782327213</v>
      </c>
      <c r="K3366" s="76">
        <v>3924579428.011425</v>
      </c>
      <c r="L3366" s="76">
        <v>0</v>
      </c>
      <c r="M3366" s="76">
        <v>79382973980.367889</v>
      </c>
      <c r="N3366" s="76">
        <v>63370438063.514832</v>
      </c>
      <c r="O3366" s="76">
        <v>22412.020066367531</v>
      </c>
      <c r="P3366" s="46">
        <v>482879.44332409406</v>
      </c>
      <c r="Q3366" s="46">
        <v>272025.7832125217</v>
      </c>
      <c r="R3366" s="76">
        <v>452138627113.98572</v>
      </c>
      <c r="S3366" s="56">
        <v>0.60587088430474423</v>
      </c>
      <c r="T3366" s="56">
        <v>0.43573184929443987</v>
      </c>
      <c r="U3366" s="46">
        <v>16.458198982477061</v>
      </c>
      <c r="V3366" s="76">
        <v>3764336204289.8833</v>
      </c>
      <c r="W3366" s="84">
        <v>1187.3218137045253</v>
      </c>
      <c r="X3366" s="82">
        <v>4.200569018163313E-2</v>
      </c>
      <c r="Y3366" s="476">
        <v>2.0000000000000001E-4</v>
      </c>
    </row>
    <row r="3367" spans="1:25" x14ac:dyDescent="0.2">
      <c r="A3367" s="475">
        <v>3363</v>
      </c>
      <c r="B3367" s="56">
        <v>0.63790761207320934</v>
      </c>
      <c r="C3367" s="46">
        <v>6666.4094447581647</v>
      </c>
      <c r="D3367" s="56">
        <v>0.7085741997900139</v>
      </c>
      <c r="E3367" s="56">
        <v>0.58956472777875646</v>
      </c>
      <c r="F3367" s="250">
        <v>2026.36</v>
      </c>
      <c r="G3367" s="76">
        <v>102508443421.80156</v>
      </c>
      <c r="H3367" s="46">
        <v>15735939.888761612</v>
      </c>
      <c r="I3367" s="76">
        <v>393706541652.0108</v>
      </c>
      <c r="J3367" s="56">
        <v>0.30841507666377754</v>
      </c>
      <c r="K3367" s="76">
        <v>24949160146.043602</v>
      </c>
      <c r="L3367" s="76">
        <v>34978139768.339928</v>
      </c>
      <c r="M3367" s="76">
        <v>50182552619.44236</v>
      </c>
      <c r="N3367" s="76">
        <v>18449287095.293606</v>
      </c>
      <c r="O3367" s="76">
        <v>34999.795955766589</v>
      </c>
      <c r="P3367" s="46">
        <v>166626.30590296036</v>
      </c>
      <c r="Q3367" s="46">
        <v>73524.113900809403</v>
      </c>
      <c r="R3367" s="76">
        <v>653934039655.91772</v>
      </c>
      <c r="S3367" s="56">
        <v>0.4692272083706725</v>
      </c>
      <c r="T3367" s="56">
        <v>0.30654386163599778</v>
      </c>
      <c r="U3367" s="46">
        <v>15.94813549428407</v>
      </c>
      <c r="V3367" s="76">
        <v>3572348484662.1323</v>
      </c>
      <c r="W3367" s="84">
        <v>1125.7918887415192</v>
      </c>
      <c r="X3367" s="82">
        <v>4.5617576476427897E-2</v>
      </c>
      <c r="Y3367" s="476">
        <v>2.0000000000000001E-4</v>
      </c>
    </row>
    <row r="3368" spans="1:25" x14ac:dyDescent="0.2">
      <c r="A3368" s="475">
        <v>3364</v>
      </c>
      <c r="B3368" s="56">
        <v>0.47983250346316436</v>
      </c>
      <c r="C3368" s="46">
        <v>1500</v>
      </c>
      <c r="D3368" s="56">
        <v>0.37578588385071493</v>
      </c>
      <c r="E3368" s="56">
        <v>0.32733734379466495</v>
      </c>
      <c r="F3368" s="250">
        <v>2026.18</v>
      </c>
      <c r="G3368" s="76">
        <v>85690724266.572662</v>
      </c>
      <c r="H3368" s="46">
        <v>6749604.2045757687</v>
      </c>
      <c r="I3368" s="76">
        <v>229824046759.87231</v>
      </c>
      <c r="J3368" s="56">
        <v>0.42270403950586644</v>
      </c>
      <c r="K3368" s="76">
        <v>19621642932.379677</v>
      </c>
      <c r="L3368" s="76">
        <v>55807918126.828773</v>
      </c>
      <c r="M3368" s="76">
        <v>49244915425.275536</v>
      </c>
      <c r="N3368" s="76">
        <v>166227933658.28668</v>
      </c>
      <c r="O3368" s="76">
        <v>34451.077678320748</v>
      </c>
      <c r="P3368" s="46">
        <v>1025202.8613104949</v>
      </c>
      <c r="Q3368" s="46">
        <v>661443.01054728602</v>
      </c>
      <c r="R3368" s="76">
        <v>601380414338.74097</v>
      </c>
      <c r="S3368" s="56">
        <v>0.49184459338187214</v>
      </c>
      <c r="T3368" s="56">
        <v>0.31515416358814397</v>
      </c>
      <c r="U3368" s="46">
        <v>15.524545332764367</v>
      </c>
      <c r="V3368" s="76">
        <v>3347243372160.1128</v>
      </c>
      <c r="W3368" s="84">
        <v>1056.1491709842103</v>
      </c>
      <c r="X3368" s="82">
        <v>4.5548661095614076E-2</v>
      </c>
      <c r="Y3368" s="476">
        <v>2.0000000000000001E-4</v>
      </c>
    </row>
    <row r="3369" spans="1:25" x14ac:dyDescent="0.2">
      <c r="A3369" s="475">
        <v>3365</v>
      </c>
      <c r="B3369" s="56">
        <v>0.50181449664265376</v>
      </c>
      <c r="C3369" s="46">
        <v>4172.6278431379442</v>
      </c>
      <c r="D3369" s="56">
        <v>0.86920942473506746</v>
      </c>
      <c r="E3369" s="56">
        <v>0.65276730612592526</v>
      </c>
      <c r="F3369" s="250">
        <v>2023.75</v>
      </c>
      <c r="G3369" s="76">
        <v>622339350326.65393</v>
      </c>
      <c r="H3369" s="46">
        <v>22972759.852296315</v>
      </c>
      <c r="I3369" s="76">
        <v>559094523275.22815</v>
      </c>
      <c r="J3369" s="56">
        <v>0.30498871437880415</v>
      </c>
      <c r="K3369" s="76">
        <v>10474128682.831057</v>
      </c>
      <c r="L3369" s="76">
        <v>0</v>
      </c>
      <c r="M3369" s="76">
        <v>570122775632.87</v>
      </c>
      <c r="N3369" s="76">
        <v>49279128826.069191</v>
      </c>
      <c r="O3369" s="76">
        <v>26726.226771956415</v>
      </c>
      <c r="P3369" s="46">
        <v>322958.98631644325</v>
      </c>
      <c r="Q3369" s="46">
        <v>184205.75003491872</v>
      </c>
      <c r="R3369" s="76">
        <v>1722563907025.906</v>
      </c>
      <c r="S3369" s="56">
        <v>0.62053836889622815</v>
      </c>
      <c r="T3369" s="56">
        <v>0.41926250486202044</v>
      </c>
      <c r="U3369" s="46">
        <v>18.145572897324239</v>
      </c>
      <c r="V3369" s="76">
        <v>14441893055836.322</v>
      </c>
      <c r="W3369" s="84">
        <v>4561.7632641294304</v>
      </c>
      <c r="X3369" s="82">
        <v>4.0082891204124609E-2</v>
      </c>
      <c r="Y3369" s="476">
        <v>2.0000000000000001E-4</v>
      </c>
    </row>
    <row r="3370" spans="1:25" x14ac:dyDescent="0.2">
      <c r="A3370" s="475">
        <v>3366</v>
      </c>
      <c r="B3370" s="56">
        <v>0.3335583752726049</v>
      </c>
      <c r="C3370" s="46">
        <v>4801.3925630038966</v>
      </c>
      <c r="D3370" s="56">
        <v>0.44540473536603536</v>
      </c>
      <c r="E3370" s="56">
        <v>0.32685992641701433</v>
      </c>
      <c r="F3370" s="250">
        <v>2025.59</v>
      </c>
      <c r="G3370" s="76">
        <v>69977539471.61026</v>
      </c>
      <c r="H3370" s="46">
        <v>8360029.7743422156</v>
      </c>
      <c r="I3370" s="76">
        <v>292382385742.35071</v>
      </c>
      <c r="J3370" s="56">
        <v>0.3335583752726049</v>
      </c>
      <c r="K3370" s="76">
        <v>7067307954.7381325</v>
      </c>
      <c r="L3370" s="76">
        <v>16885145229.916435</v>
      </c>
      <c r="M3370" s="76">
        <v>56708172416.182892</v>
      </c>
      <c r="N3370" s="76">
        <v>42225461913.059021</v>
      </c>
      <c r="O3370" s="76">
        <v>35001.086471403498</v>
      </c>
      <c r="P3370" s="46">
        <v>282352.27925426385</v>
      </c>
      <c r="Q3370" s="46">
        <v>163482.20298437355</v>
      </c>
      <c r="R3370" s="76">
        <v>501745634125.87384</v>
      </c>
      <c r="S3370" s="56">
        <v>0.47233908785080087</v>
      </c>
      <c r="T3370" s="56">
        <v>0.25817559977934768</v>
      </c>
      <c r="U3370" s="46">
        <v>16.192052980023341</v>
      </c>
      <c r="V3370" s="76">
        <v>2331945273543.8193</v>
      </c>
      <c r="W3370" s="84">
        <v>736.00995561482193</v>
      </c>
      <c r="X3370" s="82">
        <v>4.4484456494804182E-2</v>
      </c>
      <c r="Y3370" s="476">
        <v>2.0000000000000001E-4</v>
      </c>
    </row>
    <row r="3371" spans="1:25" x14ac:dyDescent="0.2">
      <c r="A3371" s="475">
        <v>3367</v>
      </c>
      <c r="B3371" s="56">
        <v>0.44711001728364358</v>
      </c>
      <c r="C3371" s="46">
        <v>6208.5974190967163</v>
      </c>
      <c r="D3371" s="56">
        <v>0.86324407838230632</v>
      </c>
      <c r="E3371" s="56">
        <v>0.36814556616683347</v>
      </c>
      <c r="F3371" s="250">
        <v>2025.38</v>
      </c>
      <c r="G3371" s="76">
        <v>267592909616.03271</v>
      </c>
      <c r="H3371" s="46">
        <v>23123784.822432179</v>
      </c>
      <c r="I3371" s="76">
        <v>555253163933.19763</v>
      </c>
      <c r="J3371" s="56">
        <v>0.32296894038449786</v>
      </c>
      <c r="K3371" s="76">
        <v>16965190407.217148</v>
      </c>
      <c r="L3371" s="76">
        <v>19451330360.813229</v>
      </c>
      <c r="M3371" s="76">
        <v>137984543861.82965</v>
      </c>
      <c r="N3371" s="76">
        <v>67354110915.641708</v>
      </c>
      <c r="O3371" s="76">
        <v>27536.298245715392</v>
      </c>
      <c r="P3371" s="46">
        <v>428872.14446911332</v>
      </c>
      <c r="Q3371" s="46">
        <v>265762.25234198</v>
      </c>
      <c r="R3371" s="76">
        <v>1055956614435.3677</v>
      </c>
      <c r="S3371" s="56">
        <v>0.51243387184365252</v>
      </c>
      <c r="T3371" s="56">
        <v>0.3716171790157583</v>
      </c>
      <c r="U3371" s="46">
        <v>17.025087218066474</v>
      </c>
      <c r="V3371" s="76">
        <v>7309980505174.498</v>
      </c>
      <c r="W3371" s="84">
        <v>2307.648252515266</v>
      </c>
      <c r="X3371" s="82">
        <v>4.2913093206753662E-2</v>
      </c>
      <c r="Y3371" s="476">
        <v>2.0000000000000001E-4</v>
      </c>
    </row>
    <row r="3372" spans="1:25" x14ac:dyDescent="0.2">
      <c r="A3372" s="475">
        <v>3368</v>
      </c>
      <c r="B3372" s="56">
        <v>0.50022561494990825</v>
      </c>
      <c r="C3372" s="46">
        <v>1897.5142661999375</v>
      </c>
      <c r="D3372" s="56">
        <v>0.27989688144727692</v>
      </c>
      <c r="E3372" s="56">
        <v>0.34812279980867361</v>
      </c>
      <c r="F3372" s="250">
        <v>2023.75</v>
      </c>
      <c r="G3372" s="76">
        <v>274310702683.13995</v>
      </c>
      <c r="H3372" s="46">
        <v>4516471.9900088487</v>
      </c>
      <c r="I3372" s="76">
        <v>191888261795.49149</v>
      </c>
      <c r="J3372" s="56">
        <v>0.489695298150716</v>
      </c>
      <c r="K3372" s="76">
        <v>2947017377.563468</v>
      </c>
      <c r="L3372" s="76">
        <v>0</v>
      </c>
      <c r="M3372" s="76">
        <v>268639570859.33401</v>
      </c>
      <c r="N3372" s="76">
        <v>134915801779.80864</v>
      </c>
      <c r="O3372" s="76">
        <v>21079.751964610528</v>
      </c>
      <c r="P3372" s="46">
        <v>811606.41920869448</v>
      </c>
      <c r="Q3372" s="46">
        <v>507668.61890993471</v>
      </c>
      <c r="R3372" s="76">
        <v>839430566079.45654</v>
      </c>
      <c r="S3372" s="56">
        <v>0.62810083947738893</v>
      </c>
      <c r="T3372" s="56">
        <v>0.44237791832624485</v>
      </c>
      <c r="U3372" s="46">
        <v>17.422894910958568</v>
      </c>
      <c r="V3372" s="76">
        <v>7342336418263.6133</v>
      </c>
      <c r="W3372" s="84">
        <v>2317.0472977740278</v>
      </c>
      <c r="X3372" s="82">
        <v>4.0547225368403467E-2</v>
      </c>
      <c r="Y3372" s="476">
        <v>2.0000000000000001E-4</v>
      </c>
    </row>
    <row r="3373" spans="1:25" x14ac:dyDescent="0.2">
      <c r="A3373" s="475">
        <v>3369</v>
      </c>
      <c r="B3373" s="56">
        <v>0.3937809605737046</v>
      </c>
      <c r="C3373" s="46">
        <v>5490.2025706996046</v>
      </c>
      <c r="D3373" s="56">
        <v>1.0272097843333667</v>
      </c>
      <c r="E3373" s="56">
        <v>0.48467902600235196</v>
      </c>
      <c r="F3373" s="250">
        <v>2024.97</v>
      </c>
      <c r="G3373" s="76">
        <v>237310923492.52646</v>
      </c>
      <c r="H3373" s="46">
        <v>32834847.309116192</v>
      </c>
      <c r="I3373" s="76">
        <v>647240626595.38904</v>
      </c>
      <c r="J3373" s="56">
        <v>0.29615275754606629</v>
      </c>
      <c r="K3373" s="76">
        <v>22079853293.766663</v>
      </c>
      <c r="L3373" s="76">
        <v>0</v>
      </c>
      <c r="M3373" s="76">
        <v>181655389793.26129</v>
      </c>
      <c r="N3373" s="76">
        <v>39386120133.337181</v>
      </c>
      <c r="O3373" s="76">
        <v>35998.997033414285</v>
      </c>
      <c r="P3373" s="46">
        <v>310261.24540019967</v>
      </c>
      <c r="Q3373" s="46">
        <v>171177.94049733109</v>
      </c>
      <c r="R3373" s="76">
        <v>1203991236931.6826</v>
      </c>
      <c r="S3373" s="56">
        <v>0.50853775495275189</v>
      </c>
      <c r="T3373" s="56">
        <v>0.30092594966538355</v>
      </c>
      <c r="U3373" s="46">
        <v>16.814733507334083</v>
      </c>
      <c r="V3373" s="76">
        <v>6575867747434.2803</v>
      </c>
      <c r="W3373" s="84">
        <v>2074.1202570634332</v>
      </c>
      <c r="X3373" s="82">
        <v>4.4143113619413407E-2</v>
      </c>
      <c r="Y3373" s="476">
        <v>2.0000000000000001E-4</v>
      </c>
    </row>
    <row r="3374" spans="1:25" x14ac:dyDescent="0.2">
      <c r="A3374" s="475">
        <v>3370</v>
      </c>
      <c r="B3374" s="56">
        <v>0.60846327218360718</v>
      </c>
      <c r="C3374" s="46">
        <v>3917.1259550443378</v>
      </c>
      <c r="D3374" s="56">
        <v>0.97633320043233895</v>
      </c>
      <c r="E3374" s="56">
        <v>0.38748382339395654</v>
      </c>
      <c r="F3374" s="250">
        <v>2024.08</v>
      </c>
      <c r="G3374" s="76">
        <v>268432653824.62689</v>
      </c>
      <c r="H3374" s="46">
        <v>29778550.245305788</v>
      </c>
      <c r="I3374" s="76">
        <v>710198283060.18604</v>
      </c>
      <c r="J3374" s="56">
        <v>0.30546778898147353</v>
      </c>
      <c r="K3374" s="76">
        <v>30171255387.00695</v>
      </c>
      <c r="L3374" s="76">
        <v>16452950735.75551</v>
      </c>
      <c r="M3374" s="76">
        <v>236850862806.2608</v>
      </c>
      <c r="N3374" s="76">
        <v>87164984405.915695</v>
      </c>
      <c r="O3374" s="76">
        <v>25664.701810751816</v>
      </c>
      <c r="P3374" s="46">
        <v>497812.2215688327</v>
      </c>
      <c r="Q3374" s="46">
        <v>316581.34996530256</v>
      </c>
      <c r="R3374" s="76">
        <v>1464629747433.9768</v>
      </c>
      <c r="S3374" s="56">
        <v>0.52127806156131085</v>
      </c>
      <c r="T3374" s="56">
        <v>0.31266565562945009</v>
      </c>
      <c r="U3374" s="46">
        <v>16.405769950531539</v>
      </c>
      <c r="V3374" s="76">
        <v>8230405394731.3398</v>
      </c>
      <c r="W3374" s="84">
        <v>2598.4502127305836</v>
      </c>
      <c r="X3374" s="82">
        <v>4.4817335521866529E-2</v>
      </c>
      <c r="Y3374" s="476">
        <v>2.0000000000000001E-4</v>
      </c>
    </row>
    <row r="3375" spans="1:25" x14ac:dyDescent="0.2">
      <c r="A3375" s="475">
        <v>3371</v>
      </c>
      <c r="B3375" s="56">
        <v>0.47335808731754059</v>
      </c>
      <c r="C3375" s="46">
        <v>3597.0304969594645</v>
      </c>
      <c r="D3375" s="56">
        <v>0.2</v>
      </c>
      <c r="E3375" s="56">
        <v>0.49747826581385174</v>
      </c>
      <c r="F3375" s="250">
        <v>2025.43</v>
      </c>
      <c r="G3375" s="76">
        <v>52246075830.332779</v>
      </c>
      <c r="H3375" s="46">
        <v>3385824.6993958186</v>
      </c>
      <c r="I3375" s="76">
        <v>171143033336.42371</v>
      </c>
      <c r="J3375" s="56">
        <v>0.47335808731754059</v>
      </c>
      <c r="K3375" s="76">
        <v>14671689672.265739</v>
      </c>
      <c r="L3375" s="76">
        <v>18272197151.498886</v>
      </c>
      <c r="M3375" s="76">
        <v>40045306440.71154</v>
      </c>
      <c r="N3375" s="76">
        <v>9956462632.7683773</v>
      </c>
      <c r="O3375" s="76">
        <v>25426.636211442139</v>
      </c>
      <c r="P3375" s="46">
        <v>120679.62499999933</v>
      </c>
      <c r="Q3375" s="46">
        <v>39736.574999999721</v>
      </c>
      <c r="R3375" s="76">
        <v>290372978005.55902</v>
      </c>
      <c r="S3375" s="56">
        <v>0.56565097060173275</v>
      </c>
      <c r="T3375" s="56">
        <v>0.40194224875583673</v>
      </c>
      <c r="U3375" s="46">
        <v>15.550099639911011</v>
      </c>
      <c r="V3375" s="76">
        <v>2163833861570.7988</v>
      </c>
      <c r="W3375" s="84">
        <v>682.76224430908701</v>
      </c>
      <c r="X3375" s="82">
        <v>4.3481987337772164E-2</v>
      </c>
      <c r="Y3375" s="476">
        <v>2.0000000000000001E-4</v>
      </c>
    </row>
    <row r="3376" spans="1:25" x14ac:dyDescent="0.2">
      <c r="A3376" s="475">
        <v>3372</v>
      </c>
      <c r="B3376" s="56">
        <v>0.43982514721409138</v>
      </c>
      <c r="C3376" s="46">
        <v>2271.64434158207</v>
      </c>
      <c r="D3376" s="56">
        <v>0.77320135093367859</v>
      </c>
      <c r="E3376" s="56">
        <v>0.44300475275492207</v>
      </c>
      <c r="F3376" s="250">
        <v>2024.07</v>
      </c>
      <c r="G3376" s="76">
        <v>297743897583.88477</v>
      </c>
      <c r="H3376" s="46">
        <v>19708209.724046845</v>
      </c>
      <c r="I3376" s="76">
        <v>477223315851.5459</v>
      </c>
      <c r="J3376" s="56">
        <v>0.28126928822737562</v>
      </c>
      <c r="K3376" s="76">
        <v>13751817988.47986</v>
      </c>
      <c r="L3376" s="76">
        <v>14042800391.259399</v>
      </c>
      <c r="M3376" s="76">
        <v>192261724057.24878</v>
      </c>
      <c r="N3376" s="76">
        <v>28443116412.338009</v>
      </c>
      <c r="O3376" s="76">
        <v>26849.294448354565</v>
      </c>
      <c r="P3376" s="46">
        <v>211870.46069950459</v>
      </c>
      <c r="Q3376" s="46">
        <v>104263.98939306318</v>
      </c>
      <c r="R3376" s="76">
        <v>980556398662.11865</v>
      </c>
      <c r="S3376" s="56">
        <v>0.52455078610275951</v>
      </c>
      <c r="T3376" s="56">
        <v>0.38550993370582809</v>
      </c>
      <c r="U3376" s="46">
        <v>17.683511230948838</v>
      </c>
      <c r="V3376" s="76">
        <v>7431454499182.127</v>
      </c>
      <c r="W3376" s="84">
        <v>2344.8433491684327</v>
      </c>
      <c r="X3376" s="82">
        <v>4.0920891184921176E-2</v>
      </c>
      <c r="Y3376" s="476">
        <v>2.0000000000000001E-4</v>
      </c>
    </row>
    <row r="3377" spans="1:25" x14ac:dyDescent="0.2">
      <c r="A3377" s="475">
        <v>3373</v>
      </c>
      <c r="B3377" s="56">
        <v>0.53504176722427088</v>
      </c>
      <c r="C3377" s="46">
        <v>3430.0148002261521</v>
      </c>
      <c r="D3377" s="56">
        <v>1.1566814527415614</v>
      </c>
      <c r="E3377" s="56">
        <v>0.26803642799810418</v>
      </c>
      <c r="F3377" s="250">
        <v>2024.16</v>
      </c>
      <c r="G3377" s="76">
        <v>430680679982.47534</v>
      </c>
      <c r="H3377" s="46">
        <v>42771999.996702604</v>
      </c>
      <c r="I3377" s="76">
        <v>916529872679.52014</v>
      </c>
      <c r="J3377" s="56">
        <v>0.27986122727113294</v>
      </c>
      <c r="K3377" s="76">
        <v>17845776844.907581</v>
      </c>
      <c r="L3377" s="76">
        <v>0</v>
      </c>
      <c r="M3377" s="76">
        <v>324481590698.51947</v>
      </c>
      <c r="N3377" s="76">
        <v>48792856340.097321</v>
      </c>
      <c r="O3377" s="76">
        <v>27849.587572555025</v>
      </c>
      <c r="P3377" s="46">
        <v>323319.7107323691</v>
      </c>
      <c r="Q3377" s="46">
        <v>178123.15611951757</v>
      </c>
      <c r="R3377" s="76">
        <v>1847999556981.4119</v>
      </c>
      <c r="S3377" s="56">
        <v>0.52368794118774198</v>
      </c>
      <c r="T3377" s="56">
        <v>0.32253039886928808</v>
      </c>
      <c r="U3377" s="46">
        <v>17.287435265947451</v>
      </c>
      <c r="V3377" s="76">
        <v>11142709173590.797</v>
      </c>
      <c r="W3377" s="84">
        <v>3518.1276203543589</v>
      </c>
      <c r="X3377" s="82">
        <v>4.2760804729373561E-2</v>
      </c>
      <c r="Y3377" s="476">
        <v>2.0000000000000001E-4</v>
      </c>
    </row>
    <row r="3378" spans="1:25" x14ac:dyDescent="0.2">
      <c r="A3378" s="475">
        <v>3374</v>
      </c>
      <c r="B3378" s="56">
        <v>0.50683954440634171</v>
      </c>
      <c r="C3378" s="46">
        <v>1518.374853883267</v>
      </c>
      <c r="D3378" s="56">
        <v>1.2504240802277273</v>
      </c>
      <c r="E3378" s="56">
        <v>0.49174740745963441</v>
      </c>
      <c r="F3378" s="250">
        <v>2026.22</v>
      </c>
      <c r="G3378" s="76">
        <v>158396824051.29947</v>
      </c>
      <c r="H3378" s="46">
        <v>52188560.732212171</v>
      </c>
      <c r="I3378" s="76">
        <v>861395533473.68164</v>
      </c>
      <c r="J3378" s="56">
        <v>1.868450343244743E-2</v>
      </c>
      <c r="K3378" s="76">
        <v>15110323743.418514</v>
      </c>
      <c r="L3378" s="76">
        <v>34919775837.330093</v>
      </c>
      <c r="M3378" s="76">
        <v>70073652149.88736</v>
      </c>
      <c r="N3378" s="76">
        <v>87361212969.254883</v>
      </c>
      <c r="O3378" s="76">
        <v>26455.500502006435</v>
      </c>
      <c r="P3378" s="46">
        <v>475409.73946603865</v>
      </c>
      <c r="Q3378" s="46">
        <v>291402.12646003766</v>
      </c>
      <c r="R3378" s="76">
        <v>1309547196096.146</v>
      </c>
      <c r="S3378" s="56">
        <v>0.23923917965501579</v>
      </c>
      <c r="T3378" s="56">
        <v>6.9285586401251292E-2</v>
      </c>
      <c r="U3378" s="46">
        <v>33.205662511499895</v>
      </c>
      <c r="V3378" s="76">
        <v>3342093058585.522</v>
      </c>
      <c r="W3378" s="84">
        <v>1055.3109961120874</v>
      </c>
      <c r="X3378" s="82">
        <v>2.1547926455079042E-2</v>
      </c>
      <c r="Y3378" s="476">
        <v>2.0000000000000001E-4</v>
      </c>
    </row>
    <row r="3379" spans="1:25" x14ac:dyDescent="0.2">
      <c r="A3379" s="475">
        <v>3375</v>
      </c>
      <c r="B3379" s="56">
        <v>0.52460269186426567</v>
      </c>
      <c r="C3379" s="46">
        <v>5661.3558339524398</v>
      </c>
      <c r="D3379" s="56">
        <v>0.86004583687594394</v>
      </c>
      <c r="E3379" s="56">
        <v>0.32183797293891275</v>
      </c>
      <c r="F3379" s="250">
        <v>2024.73</v>
      </c>
      <c r="G3379" s="76">
        <v>380673461896.25848</v>
      </c>
      <c r="H3379" s="46">
        <v>21860701.559338119</v>
      </c>
      <c r="I3379" s="76">
        <v>629393983666.07593</v>
      </c>
      <c r="J3379" s="56">
        <v>0.42496301658736324</v>
      </c>
      <c r="K3379" s="76">
        <v>17859654251.729324</v>
      </c>
      <c r="L3379" s="76">
        <v>13184935063.733665</v>
      </c>
      <c r="M3379" s="76">
        <v>204088460888.36099</v>
      </c>
      <c r="N3379" s="76">
        <v>51409527001.936874</v>
      </c>
      <c r="O3379" s="76">
        <v>35912.442824424623</v>
      </c>
      <c r="P3379" s="46">
        <v>345213.82619752298</v>
      </c>
      <c r="Q3379" s="46">
        <v>201299.69160204602</v>
      </c>
      <c r="R3379" s="76">
        <v>1252939269951.7656</v>
      </c>
      <c r="S3379" s="56">
        <v>0.58019574432529031</v>
      </c>
      <c r="T3379" s="56">
        <v>0.50129020306491279</v>
      </c>
      <c r="U3379" s="46">
        <v>16.600832825600509</v>
      </c>
      <c r="V3379" s="76">
        <v>11441962861522.352</v>
      </c>
      <c r="W3379" s="84">
        <v>3612.708297268849</v>
      </c>
      <c r="X3379" s="82">
        <v>4.4000225475002916E-2</v>
      </c>
      <c r="Y3379" s="476">
        <v>2.0000000000000001E-4</v>
      </c>
    </row>
    <row r="3380" spans="1:25" x14ac:dyDescent="0.2">
      <c r="A3380" s="475">
        <v>3376</v>
      </c>
      <c r="B3380" s="56">
        <v>0.63037348416311589</v>
      </c>
      <c r="C3380" s="46">
        <v>1500</v>
      </c>
      <c r="D3380" s="56">
        <v>0.30340320128313686</v>
      </c>
      <c r="E3380" s="56">
        <v>0.16661458774871951</v>
      </c>
      <c r="F3380" s="250">
        <v>2024.66</v>
      </c>
      <c r="G3380" s="76">
        <v>178785878314.76328</v>
      </c>
      <c r="H3380" s="46">
        <v>5057141.8455846142</v>
      </c>
      <c r="I3380" s="76">
        <v>198073435651.73917</v>
      </c>
      <c r="J3380" s="56">
        <v>0.45036302997245992</v>
      </c>
      <c r="K3380" s="76">
        <v>11128043820.956036</v>
      </c>
      <c r="L3380" s="76">
        <v>4723524550.2167063</v>
      </c>
      <c r="M3380" s="76">
        <v>176097053428.56726</v>
      </c>
      <c r="N3380" s="76">
        <v>38073221475.880852</v>
      </c>
      <c r="O3380" s="76">
        <v>23954.267599745319</v>
      </c>
      <c r="P3380" s="46">
        <v>287267.77356943232</v>
      </c>
      <c r="Q3380" s="46">
        <v>138476.85785436453</v>
      </c>
      <c r="R3380" s="76">
        <v>619870130025.19934</v>
      </c>
      <c r="S3380" s="56">
        <v>0.64699549261047529</v>
      </c>
      <c r="T3380" s="56">
        <v>0.41472392156061139</v>
      </c>
      <c r="U3380" s="46">
        <v>17.106015605612825</v>
      </c>
      <c r="V3380" s="76">
        <v>4898586838373.7119</v>
      </c>
      <c r="W3380" s="84">
        <v>1546.2587349097762</v>
      </c>
      <c r="X3380" s="82">
        <v>4.2028300797046877E-2</v>
      </c>
      <c r="Y3380" s="476">
        <v>2.0000000000000001E-4</v>
      </c>
    </row>
    <row r="3381" spans="1:25" x14ac:dyDescent="0.2">
      <c r="A3381" s="475">
        <v>3377</v>
      </c>
      <c r="B3381" s="56">
        <v>0.54677820069142635</v>
      </c>
      <c r="C3381" s="46">
        <v>2284.8855387605868</v>
      </c>
      <c r="D3381" s="56">
        <v>0.72020852955252546</v>
      </c>
      <c r="E3381" s="56">
        <v>0.60629698100625584</v>
      </c>
      <c r="F3381" s="250">
        <v>2025.37</v>
      </c>
      <c r="G3381" s="76">
        <v>244796033688.36545</v>
      </c>
      <c r="H3381" s="46">
        <v>17988309.987634949</v>
      </c>
      <c r="I3381" s="76">
        <v>409227112402.66504</v>
      </c>
      <c r="J3381" s="56">
        <v>0.33058125234711777</v>
      </c>
      <c r="K3381" s="76">
        <v>18916681444.35994</v>
      </c>
      <c r="L3381" s="76">
        <v>4974943811.3382311</v>
      </c>
      <c r="M3381" s="76">
        <v>136638256194.8676</v>
      </c>
      <c r="N3381" s="76">
        <v>58968955497.992104</v>
      </c>
      <c r="O3381" s="76">
        <v>39649.756379443512</v>
      </c>
      <c r="P3381" s="46">
        <v>414182.0454896352</v>
      </c>
      <c r="Q3381" s="46">
        <v>258315.53938005722</v>
      </c>
      <c r="R3381" s="76">
        <v>868022955527.4928</v>
      </c>
      <c r="S3381" s="56">
        <v>0.53652085846940367</v>
      </c>
      <c r="T3381" s="56">
        <v>0.40573033089790778</v>
      </c>
      <c r="U3381" s="46">
        <v>17.07200859788523</v>
      </c>
      <c r="V3381" s="76">
        <v>6637745930402.4062</v>
      </c>
      <c r="W3381" s="84">
        <v>2095.4793826518076</v>
      </c>
      <c r="X3381" s="82">
        <v>4.2649957453410568E-2</v>
      </c>
      <c r="Y3381" s="476">
        <v>2.0000000000000001E-4</v>
      </c>
    </row>
    <row r="3382" spans="1:25" x14ac:dyDescent="0.2">
      <c r="A3382" s="475">
        <v>3378</v>
      </c>
      <c r="B3382" s="56">
        <v>0.35330185025431726</v>
      </c>
      <c r="C3382" s="46">
        <v>3844.4657561118961</v>
      </c>
      <c r="D3382" s="56">
        <v>0.84499538773965721</v>
      </c>
      <c r="E3382" s="56">
        <v>0.56868504068700931</v>
      </c>
      <c r="F3382" s="250">
        <v>2024.49</v>
      </c>
      <c r="G3382" s="76">
        <v>277665347792.23608</v>
      </c>
      <c r="H3382" s="46">
        <v>22063624.009132046</v>
      </c>
      <c r="I3382" s="76">
        <v>511662992846.74603</v>
      </c>
      <c r="J3382" s="56">
        <v>0.31561371678204508</v>
      </c>
      <c r="K3382" s="76">
        <v>7000504900.4626932</v>
      </c>
      <c r="L3382" s="76">
        <v>0</v>
      </c>
      <c r="M3382" s="76">
        <v>207447046823.46838</v>
      </c>
      <c r="N3382" s="76">
        <v>41201703786.698631</v>
      </c>
      <c r="O3382" s="76">
        <v>35420.46603776484</v>
      </c>
      <c r="P3382" s="46">
        <v>298942.24313209311</v>
      </c>
      <c r="Q3382" s="46">
        <v>166696.12533235928</v>
      </c>
      <c r="R3382" s="76">
        <v>1052825619108.881</v>
      </c>
      <c r="S3382" s="56">
        <v>0.54126321269910915</v>
      </c>
      <c r="T3382" s="56">
        <v>0.38920914775353738</v>
      </c>
      <c r="U3382" s="46">
        <v>17.036437992225306</v>
      </c>
      <c r="V3382" s="76">
        <v>7633026626607.3291</v>
      </c>
      <c r="W3382" s="84">
        <v>2410.2825659821751</v>
      </c>
      <c r="X3382" s="82">
        <v>4.2853655577076849E-2</v>
      </c>
      <c r="Y3382" s="476">
        <v>2.0000000000000001E-4</v>
      </c>
    </row>
    <row r="3383" spans="1:25" x14ac:dyDescent="0.2">
      <c r="A3383" s="475">
        <v>3379</v>
      </c>
      <c r="B3383" s="56">
        <v>0.56138864311803227</v>
      </c>
      <c r="C3383" s="46">
        <v>4837.1393225275024</v>
      </c>
      <c r="D3383" s="56">
        <v>0.36095010213715362</v>
      </c>
      <c r="E3383" s="56">
        <v>0.57537987663762036</v>
      </c>
      <c r="F3383" s="250">
        <v>2025.35</v>
      </c>
      <c r="G3383" s="76">
        <v>163716067421.59348</v>
      </c>
      <c r="H3383" s="46">
        <v>6210494.5704833465</v>
      </c>
      <c r="I3383" s="76">
        <v>227639592625.46643</v>
      </c>
      <c r="J3383" s="56">
        <v>0.41563972323621201</v>
      </c>
      <c r="K3383" s="76">
        <v>30375244083.428764</v>
      </c>
      <c r="L3383" s="76">
        <v>40016859081.40126</v>
      </c>
      <c r="M3383" s="76">
        <v>109685071058.95874</v>
      </c>
      <c r="N3383" s="76">
        <v>247122832721.33264</v>
      </c>
      <c r="O3383" s="76">
        <v>24913.577973522333</v>
      </c>
      <c r="P3383" s="46">
        <v>1333617.1237074696</v>
      </c>
      <c r="Q3383" s="46">
        <v>897005.31776945223</v>
      </c>
      <c r="R3383" s="76">
        <v>881721256654.40234</v>
      </c>
      <c r="S3383" s="56">
        <v>0.53196072655537474</v>
      </c>
      <c r="T3383" s="56">
        <v>0.32437664098270103</v>
      </c>
      <c r="U3383" s="46">
        <v>16.331185600505634</v>
      </c>
      <c r="V3383" s="76">
        <v>5125278072279.3301</v>
      </c>
      <c r="W3383" s="84">
        <v>1613.6864445714677</v>
      </c>
      <c r="X3383" s="82">
        <v>4.4933240522585197E-2</v>
      </c>
      <c r="Y3383" s="476">
        <v>2.0000000000000001E-4</v>
      </c>
    </row>
    <row r="3384" spans="1:25" x14ac:dyDescent="0.2">
      <c r="A3384" s="475">
        <v>3380</v>
      </c>
      <c r="B3384" s="56">
        <v>0.55600735692714032</v>
      </c>
      <c r="C3384" s="46">
        <v>5665.0931758155039</v>
      </c>
      <c r="D3384" s="56">
        <v>0.26261943271045707</v>
      </c>
      <c r="E3384" s="56">
        <v>0.47967966052490796</v>
      </c>
      <c r="F3384" s="250">
        <v>2023.96</v>
      </c>
      <c r="G3384" s="76">
        <v>219118943764.76498</v>
      </c>
      <c r="H3384" s="46">
        <v>4195268.1754114982</v>
      </c>
      <c r="I3384" s="76">
        <v>198916360661.99258</v>
      </c>
      <c r="J3384" s="56">
        <v>0.53189011792562457</v>
      </c>
      <c r="K3384" s="76">
        <v>2793647739.9227428</v>
      </c>
      <c r="L3384" s="76">
        <v>0</v>
      </c>
      <c r="M3384" s="76">
        <v>245158291992.09338</v>
      </c>
      <c r="N3384" s="76">
        <v>85923660564.585678</v>
      </c>
      <c r="O3384" s="76">
        <v>26256.029431423576</v>
      </c>
      <c r="P3384" s="46">
        <v>553467.31470769737</v>
      </c>
      <c r="Q3384" s="46">
        <v>321183.68717381463</v>
      </c>
      <c r="R3384" s="76">
        <v>748574866170.16138</v>
      </c>
      <c r="S3384" s="56">
        <v>0.66188906032211503</v>
      </c>
      <c r="T3384" s="56">
        <v>0.42280310534421378</v>
      </c>
      <c r="U3384" s="46">
        <v>17.140441230128758</v>
      </c>
      <c r="V3384" s="76">
        <v>6072959990379.2373</v>
      </c>
      <c r="W3384" s="84">
        <v>1915.4787694022891</v>
      </c>
      <c r="X3384" s="82">
        <v>4.1830166380949545E-2</v>
      </c>
      <c r="Y3384" s="476">
        <v>2.0000000000000001E-4</v>
      </c>
    </row>
    <row r="3385" spans="1:25" x14ac:dyDescent="0.2">
      <c r="A3385" s="475">
        <v>3381</v>
      </c>
      <c r="B3385" s="56">
        <v>0.47137747519915069</v>
      </c>
      <c r="C3385" s="46">
        <v>6062.0034229267349</v>
      </c>
      <c r="D3385" s="56">
        <v>0.50883880170773432</v>
      </c>
      <c r="E3385" s="56">
        <v>0.56574384511648113</v>
      </c>
      <c r="F3385" s="250">
        <v>2024.61</v>
      </c>
      <c r="G3385" s="76">
        <v>406159670753.81122</v>
      </c>
      <c r="H3385" s="46">
        <v>9615567.0163843352</v>
      </c>
      <c r="I3385" s="76">
        <v>317004411878.04095</v>
      </c>
      <c r="J3385" s="56">
        <v>0.43445394981388896</v>
      </c>
      <c r="K3385" s="76">
        <v>7239901378.6385736</v>
      </c>
      <c r="L3385" s="76">
        <v>0</v>
      </c>
      <c r="M3385" s="76">
        <v>227661838195.78061</v>
      </c>
      <c r="N3385" s="76">
        <v>50512532906.854797</v>
      </c>
      <c r="O3385" s="76">
        <v>25570.052423385976</v>
      </c>
      <c r="P3385" s="46">
        <v>335027.57529398263</v>
      </c>
      <c r="Q3385" s="46">
        <v>202441.09937228687</v>
      </c>
      <c r="R3385" s="76">
        <v>906066216288.5459</v>
      </c>
      <c r="S3385" s="56">
        <v>0.63678857590589055</v>
      </c>
      <c r="T3385" s="56">
        <v>0.58232866504959047</v>
      </c>
      <c r="U3385" s="46">
        <v>17.598561790483046</v>
      </c>
      <c r="V3385" s="76">
        <v>10210306795172.373</v>
      </c>
      <c r="W3385" s="84">
        <v>3219.7908925502302</v>
      </c>
      <c r="X3385" s="82">
        <v>4.1508956626901211E-2</v>
      </c>
      <c r="Y3385" s="476">
        <v>2.0000000000000001E-4</v>
      </c>
    </row>
    <row r="3386" spans="1:25" x14ac:dyDescent="0.2">
      <c r="A3386" s="475">
        <v>3382</v>
      </c>
      <c r="B3386" s="56">
        <v>0.57598389512402104</v>
      </c>
      <c r="C3386" s="46">
        <v>4869.3771599829188</v>
      </c>
      <c r="D3386" s="56">
        <v>0.87774586372232655</v>
      </c>
      <c r="E3386" s="56">
        <v>0.34419981418702406</v>
      </c>
      <c r="F3386" s="250">
        <v>2023.75</v>
      </c>
      <c r="G3386" s="76">
        <v>314657822250.83337</v>
      </c>
      <c r="H3386" s="46">
        <v>23812236.35132676</v>
      </c>
      <c r="I3386" s="76">
        <v>619473560314.75098</v>
      </c>
      <c r="J3386" s="56">
        <v>0.32290353945221784</v>
      </c>
      <c r="K3386" s="76">
        <v>20172809209.795597</v>
      </c>
      <c r="L3386" s="76">
        <v>0</v>
      </c>
      <c r="M3386" s="76">
        <v>241794138631.70206</v>
      </c>
      <c r="N3386" s="76">
        <v>33663889888.932072</v>
      </c>
      <c r="O3386" s="76">
        <v>21168.219769561645</v>
      </c>
      <c r="P3386" s="46">
        <v>235729.89701695624</v>
      </c>
      <c r="Q3386" s="46">
        <v>119502.48384240342</v>
      </c>
      <c r="R3386" s="76">
        <v>1198274286941.166</v>
      </c>
      <c r="S3386" s="56">
        <v>0.52801405852913808</v>
      </c>
      <c r="T3386" s="56">
        <v>0.41255601058337049</v>
      </c>
      <c r="U3386" s="46">
        <v>16.787369022234973</v>
      </c>
      <c r="V3386" s="76">
        <v>9110332272400.5488</v>
      </c>
      <c r="W3386" s="84">
        <v>2876.5769276185806</v>
      </c>
      <c r="X3386" s="82">
        <v>4.3705019975256845E-2</v>
      </c>
      <c r="Y3386" s="476">
        <v>2.0000000000000001E-4</v>
      </c>
    </row>
    <row r="3387" spans="1:25" x14ac:dyDescent="0.2">
      <c r="A3387" s="475">
        <v>3383</v>
      </c>
      <c r="B3387" s="56">
        <v>0.53869050989833522</v>
      </c>
      <c r="C3387" s="46">
        <v>5348.8183571583786</v>
      </c>
      <c r="D3387" s="56">
        <v>0.67797812866330676</v>
      </c>
      <c r="E3387" s="56">
        <v>0.25189843725405625</v>
      </c>
      <c r="F3387" s="250">
        <v>2025.9</v>
      </c>
      <c r="G3387" s="76">
        <v>82694096298.338943</v>
      </c>
      <c r="H3387" s="46">
        <v>14603614.210656043</v>
      </c>
      <c r="I3387" s="76">
        <v>371044038101.61566</v>
      </c>
      <c r="J3387" s="56">
        <v>0.3061456731833494</v>
      </c>
      <c r="K3387" s="76">
        <v>26418401979.946396</v>
      </c>
      <c r="L3387" s="76">
        <v>54468139198.888573</v>
      </c>
      <c r="M3387" s="76">
        <v>49412951191.492928</v>
      </c>
      <c r="N3387" s="76">
        <v>8566903512.8389168</v>
      </c>
      <c r="O3387" s="76">
        <v>34952.129596684041</v>
      </c>
      <c r="P3387" s="46">
        <v>102381.3360478517</v>
      </c>
      <c r="Q3387" s="46">
        <v>33624.328461655925</v>
      </c>
      <c r="R3387" s="76">
        <v>595286630550.68457</v>
      </c>
      <c r="S3387" s="56">
        <v>0.47405626521607219</v>
      </c>
      <c r="T3387" s="56">
        <v>0.30738165918803478</v>
      </c>
      <c r="U3387" s="46">
        <v>15.460041084150836</v>
      </c>
      <c r="V3387" s="76">
        <v>3182836326818.7578</v>
      </c>
      <c r="W3387" s="84">
        <v>1004.135486733995</v>
      </c>
      <c r="X3387" s="82">
        <v>4.6555651072338972E-2</v>
      </c>
      <c r="Y3387" s="476">
        <v>2.0000000000000001E-4</v>
      </c>
    </row>
    <row r="3388" spans="1:25" x14ac:dyDescent="0.2">
      <c r="A3388" s="475">
        <v>3384</v>
      </c>
      <c r="B3388" s="56">
        <v>0.4006273850983717</v>
      </c>
      <c r="C3388" s="46">
        <v>5823.4220518941802</v>
      </c>
      <c r="D3388" s="56">
        <v>0.98553472500568218</v>
      </c>
      <c r="E3388" s="56">
        <v>0.61203225630757552</v>
      </c>
      <c r="F3388" s="250">
        <v>2023.75</v>
      </c>
      <c r="G3388" s="76">
        <v>245474727162.74323</v>
      </c>
      <c r="H3388" s="46">
        <v>29538570.636827502</v>
      </c>
      <c r="I3388" s="76">
        <v>503290817091.02209</v>
      </c>
      <c r="J3388" s="56">
        <v>-2.7489826303319864E-2</v>
      </c>
      <c r="K3388" s="76">
        <v>44053320.019934662</v>
      </c>
      <c r="L3388" s="76">
        <v>0</v>
      </c>
      <c r="M3388" s="76">
        <v>249895963093.34793</v>
      </c>
      <c r="N3388" s="76">
        <v>51541070628.700745</v>
      </c>
      <c r="O3388" s="76">
        <v>33379.293218481165</v>
      </c>
      <c r="P3388" s="46">
        <v>340800.82505142211</v>
      </c>
      <c r="Q3388" s="46">
        <v>178487.54899935448</v>
      </c>
      <c r="R3388" s="76">
        <v>1107022104421.8518</v>
      </c>
      <c r="S3388" s="56">
        <v>0.39946610008443406</v>
      </c>
      <c r="T3388" s="56">
        <v>0.17186814761283861</v>
      </c>
      <c r="U3388" s="46">
        <v>26.90581666880405</v>
      </c>
      <c r="V3388" s="76">
        <v>5360359868127.1104</v>
      </c>
      <c r="W3388" s="84">
        <v>1692.1306987115688</v>
      </c>
      <c r="X3388" s="82">
        <v>2.8776657586898634E-2</v>
      </c>
      <c r="Y3388" s="476">
        <v>2.0000000000000001E-4</v>
      </c>
    </row>
    <row r="3389" spans="1:25" x14ac:dyDescent="0.2">
      <c r="A3389" s="475">
        <v>3385</v>
      </c>
      <c r="B3389" s="56">
        <v>0.47376995684826134</v>
      </c>
      <c r="C3389" s="46">
        <v>4756.609656292093</v>
      </c>
      <c r="D3389" s="56">
        <v>0.21544575418890843</v>
      </c>
      <c r="E3389" s="56">
        <v>0.54357585564775401</v>
      </c>
      <c r="F3389" s="250">
        <v>2025.04</v>
      </c>
      <c r="G3389" s="76">
        <v>68941641876.10788</v>
      </c>
      <c r="H3389" s="46">
        <v>3594204.5015452984</v>
      </c>
      <c r="I3389" s="76">
        <v>171464728400.65903</v>
      </c>
      <c r="J3389" s="56">
        <v>0.4737699568482614</v>
      </c>
      <c r="K3389" s="76">
        <v>12547297013.471794</v>
      </c>
      <c r="L3389" s="76">
        <v>20096511308.981548</v>
      </c>
      <c r="M3389" s="76">
        <v>55051487356.321716</v>
      </c>
      <c r="N3389" s="76">
        <v>29455039998.340221</v>
      </c>
      <c r="O3389" s="76">
        <v>29356.868274450389</v>
      </c>
      <c r="P3389" s="46">
        <v>251642.95002885268</v>
      </c>
      <c r="Q3389" s="46">
        <v>117520.82686114931</v>
      </c>
      <c r="R3389" s="76">
        <v>332495859988.28491</v>
      </c>
      <c r="S3389" s="56">
        <v>0.56646415462152311</v>
      </c>
      <c r="T3389" s="56">
        <v>0.41286892393713048</v>
      </c>
      <c r="U3389" s="46">
        <v>15.874904796700434</v>
      </c>
      <c r="V3389" s="76">
        <v>2525674274869.8179</v>
      </c>
      <c r="W3389" s="84">
        <v>797.24371883086599</v>
      </c>
      <c r="X3389" s="82">
        <v>4.3662454668894603E-2</v>
      </c>
      <c r="Y3389" s="476">
        <v>2.0000000000000001E-4</v>
      </c>
    </row>
    <row r="3390" spans="1:25" x14ac:dyDescent="0.2">
      <c r="A3390" s="475">
        <v>3386</v>
      </c>
      <c r="B3390" s="56">
        <v>0.54408465767714631</v>
      </c>
      <c r="C3390" s="46">
        <v>1714.4655284410642</v>
      </c>
      <c r="D3390" s="56">
        <v>1.1610729160393212</v>
      </c>
      <c r="E3390" s="56">
        <v>0.39556526765696615</v>
      </c>
      <c r="F3390" s="250">
        <v>2023.75</v>
      </c>
      <c r="G3390" s="76">
        <v>386971775825.56628</v>
      </c>
      <c r="H3390" s="46">
        <v>43689575.996837176</v>
      </c>
      <c r="I3390" s="76">
        <v>725608747422.69653</v>
      </c>
      <c r="J3390" s="56">
        <v>0.11945757836923832</v>
      </c>
      <c r="K3390" s="76">
        <v>14933653761.982317</v>
      </c>
      <c r="L3390" s="76">
        <v>0</v>
      </c>
      <c r="M3390" s="76">
        <v>334913362434.57794</v>
      </c>
      <c r="N3390" s="76">
        <v>82917340791.88475</v>
      </c>
      <c r="O3390" s="76">
        <v>24129.152851321229</v>
      </c>
      <c r="P3390" s="46">
        <v>502271.98243138229</v>
      </c>
      <c r="Q3390" s="46">
        <v>314744.30723625206</v>
      </c>
      <c r="R3390" s="76">
        <v>1564898278363.6221</v>
      </c>
      <c r="S3390" s="56">
        <v>0.44959436444657269</v>
      </c>
      <c r="T3390" s="56">
        <v>0.2470034110926817</v>
      </c>
      <c r="U3390" s="46">
        <v>19.454066164295373</v>
      </c>
      <c r="V3390" s="76">
        <v>8244687584681.3564</v>
      </c>
      <c r="W3390" s="84">
        <v>2601.6161558606068</v>
      </c>
      <c r="X3390" s="82">
        <v>3.7821790747302894E-2</v>
      </c>
      <c r="Y3390" s="476">
        <v>2.0000000000000001E-4</v>
      </c>
    </row>
    <row r="3391" spans="1:25" x14ac:dyDescent="0.2">
      <c r="A3391" s="475">
        <v>3387</v>
      </c>
      <c r="B3391" s="56">
        <v>0.34458974044514984</v>
      </c>
      <c r="C3391" s="46">
        <v>1500</v>
      </c>
      <c r="D3391" s="56">
        <v>0.70724272605981042</v>
      </c>
      <c r="E3391" s="56">
        <v>0.41778588255759436</v>
      </c>
      <c r="F3391" s="250">
        <v>2023.75</v>
      </c>
      <c r="G3391" s="76">
        <v>268716169342.00183</v>
      </c>
      <c r="H3391" s="46">
        <v>17294195.194539595</v>
      </c>
      <c r="I3391" s="76">
        <v>480418789664.51593</v>
      </c>
      <c r="J3391" s="56">
        <v>0.34458974044514989</v>
      </c>
      <c r="K3391" s="76">
        <v>11311779967.562355</v>
      </c>
      <c r="L3391" s="76">
        <v>0</v>
      </c>
      <c r="M3391" s="76">
        <v>277086753512.3584</v>
      </c>
      <c r="N3391" s="76">
        <v>45522486844.349907</v>
      </c>
      <c r="O3391" s="76">
        <v>33621.13817420855</v>
      </c>
      <c r="P3391" s="46">
        <v>335831.33546966623</v>
      </c>
      <c r="Q3391" s="46">
        <v>197897.4550270685</v>
      </c>
      <c r="R3391" s="76">
        <v>1094327786546.2679</v>
      </c>
      <c r="S3391" s="56">
        <v>0.57303831355749069</v>
      </c>
      <c r="T3391" s="56">
        <v>0.37025239506718205</v>
      </c>
      <c r="U3391" s="46">
        <v>16.94053757986563</v>
      </c>
      <c r="V3391" s="76">
        <v>7583265565028.0166</v>
      </c>
      <c r="W3391" s="84">
        <v>2392.4635270306353</v>
      </c>
      <c r="X3391" s="82">
        <v>4.2846664372369447E-2</v>
      </c>
      <c r="Y3391" s="476">
        <v>2.0000000000000001E-4</v>
      </c>
    </row>
    <row r="3392" spans="1:25" x14ac:dyDescent="0.2">
      <c r="A3392" s="475">
        <v>3388</v>
      </c>
      <c r="B3392" s="56">
        <v>0.25925232123282982</v>
      </c>
      <c r="C3392" s="46">
        <v>3574.9078018792047</v>
      </c>
      <c r="D3392" s="56">
        <v>1.6217726191602657</v>
      </c>
      <c r="E3392" s="56">
        <v>0.7</v>
      </c>
      <c r="F3392" s="250">
        <v>2024.99</v>
      </c>
      <c r="G3392" s="76">
        <v>349967834715.95605</v>
      </c>
      <c r="H3392" s="46">
        <v>34146089.106381118</v>
      </c>
      <c r="I3392" s="76">
        <v>756539941907.44202</v>
      </c>
      <c r="J3392" s="56">
        <v>0.25925232123282993</v>
      </c>
      <c r="K3392" s="76">
        <v>26277570894.883713</v>
      </c>
      <c r="L3392" s="76">
        <v>0</v>
      </c>
      <c r="M3392" s="76">
        <v>284102916335.74188</v>
      </c>
      <c r="N3392" s="76">
        <v>1600307548.5839367</v>
      </c>
      <c r="O3392" s="76">
        <v>28677.978266049548</v>
      </c>
      <c r="P3392" s="46">
        <v>47911</v>
      </c>
      <c r="Q3392" s="46">
        <v>6541</v>
      </c>
      <c r="R3392" s="76">
        <v>1569381249967.0776</v>
      </c>
      <c r="S3392" s="56">
        <v>0.53419831811751395</v>
      </c>
      <c r="T3392" s="56">
        <v>0.32956421933832158</v>
      </c>
      <c r="U3392" s="46">
        <v>16.979436900058197</v>
      </c>
      <c r="V3392" s="76">
        <v>9507722129571.9316</v>
      </c>
      <c r="W3392" s="84">
        <v>3003.2333108252697</v>
      </c>
      <c r="X3392" s="82">
        <v>4.3868331023106687E-2</v>
      </c>
      <c r="Y3392" s="476">
        <v>2.0000000000000001E-4</v>
      </c>
    </row>
    <row r="3393" spans="1:25" x14ac:dyDescent="0.2">
      <c r="A3393" s="475">
        <v>3389</v>
      </c>
      <c r="B3393" s="56">
        <v>0.5634342381030959</v>
      </c>
      <c r="C3393" s="46">
        <v>4330.1873368347242</v>
      </c>
      <c r="D3393" s="56">
        <v>0.50541266561519838</v>
      </c>
      <c r="E3393" s="56">
        <v>0.32435355485288669</v>
      </c>
      <c r="F3393" s="250">
        <v>2027.5</v>
      </c>
      <c r="G3393" s="76">
        <v>51337681132.402496</v>
      </c>
      <c r="H3393" s="46">
        <v>10011170.007273965</v>
      </c>
      <c r="I3393" s="76">
        <v>263971456731.89178</v>
      </c>
      <c r="J3393" s="56">
        <v>0.36590808622582016</v>
      </c>
      <c r="K3393" s="76">
        <v>23379120324.56089</v>
      </c>
      <c r="L3393" s="76">
        <v>48318352603.311172</v>
      </c>
      <c r="M3393" s="76">
        <v>0</v>
      </c>
      <c r="N3393" s="76">
        <v>61247736897.793343</v>
      </c>
      <c r="O3393" s="76">
        <v>15935.976538908299</v>
      </c>
      <c r="P3393" s="46">
        <v>432233.45066161774</v>
      </c>
      <c r="Q3393" s="46">
        <v>279082.10651862476</v>
      </c>
      <c r="R3393" s="76">
        <v>454165647498.54736</v>
      </c>
      <c r="S3393" s="56">
        <v>0.46669115205446876</v>
      </c>
      <c r="T3393" s="56">
        <v>0.3543527764110615</v>
      </c>
      <c r="U3393" s="46">
        <v>14.622574797020519</v>
      </c>
      <c r="V3393" s="76">
        <v>2721916691275.7368</v>
      </c>
      <c r="W3393" s="84">
        <v>858.69808227522901</v>
      </c>
      <c r="X3393" s="82">
        <v>4.7467258068518946E-2</v>
      </c>
      <c r="Y3393" s="476">
        <v>2.0000000000000001E-4</v>
      </c>
    </row>
    <row r="3394" spans="1:25" x14ac:dyDescent="0.2">
      <c r="A3394" s="475">
        <v>3390</v>
      </c>
      <c r="B3394" s="56">
        <v>0.48558919254179639</v>
      </c>
      <c r="C3394" s="46">
        <v>3250.3222327175545</v>
      </c>
      <c r="D3394" s="56">
        <v>0.52362331656763494</v>
      </c>
      <c r="E3394" s="56">
        <v>0.39133124347236758</v>
      </c>
      <c r="F3394" s="250">
        <v>2024.26</v>
      </c>
      <c r="G3394" s="76">
        <v>396580197181.40466</v>
      </c>
      <c r="H3394" s="46">
        <v>10638023.040828833</v>
      </c>
      <c r="I3394" s="76">
        <v>249613435523.70685</v>
      </c>
      <c r="J3394" s="56">
        <v>0.16569594653656272</v>
      </c>
      <c r="K3394" s="76">
        <v>7167761889.472518</v>
      </c>
      <c r="L3394" s="76">
        <v>0</v>
      </c>
      <c r="M3394" s="76">
        <v>304064504431.26117</v>
      </c>
      <c r="N3394" s="76">
        <v>43719605208.343742</v>
      </c>
      <c r="O3394" s="76">
        <v>26885.248452617911</v>
      </c>
      <c r="P3394" s="46">
        <v>275895.71361696941</v>
      </c>
      <c r="Q3394" s="46">
        <v>156674.60746708669</v>
      </c>
      <c r="R3394" s="76">
        <v>1002529110715.0702</v>
      </c>
      <c r="S3394" s="56">
        <v>0.61473187826851949</v>
      </c>
      <c r="T3394" s="56">
        <v>0.42011106394111969</v>
      </c>
      <c r="U3394" s="46">
        <v>18.620889739433313</v>
      </c>
      <c r="V3394" s="76">
        <v>8533033792181.5781</v>
      </c>
      <c r="W3394" s="84">
        <v>2691.4717997564189</v>
      </c>
      <c r="X3394" s="82">
        <v>3.9620209156499768E-2</v>
      </c>
      <c r="Y3394" s="476">
        <v>2.0000000000000001E-4</v>
      </c>
    </row>
    <row r="3395" spans="1:25" x14ac:dyDescent="0.2">
      <c r="A3395" s="475">
        <v>3391</v>
      </c>
      <c r="B3395" s="56">
        <v>0.64943057184434116</v>
      </c>
      <c r="C3395" s="46">
        <v>5917.5637163987176</v>
      </c>
      <c r="D3395" s="56">
        <v>0.7195678142673223</v>
      </c>
      <c r="E3395" s="56">
        <v>0.5490583321411826</v>
      </c>
      <c r="F3395" s="250">
        <v>2025.29</v>
      </c>
      <c r="G3395" s="76">
        <v>132039032553.72971</v>
      </c>
      <c r="H3395" s="46">
        <v>16673555.072216682</v>
      </c>
      <c r="I3395" s="76">
        <v>519695438028.91638</v>
      </c>
      <c r="J3395" s="56">
        <v>0.422100888353934</v>
      </c>
      <c r="K3395" s="76">
        <v>16468429714.552086</v>
      </c>
      <c r="L3395" s="76">
        <v>23807797174.177776</v>
      </c>
      <c r="M3395" s="76">
        <v>124546225895.56421</v>
      </c>
      <c r="N3395" s="76">
        <v>29339714110.532066</v>
      </c>
      <c r="O3395" s="76">
        <v>20799.472223041936</v>
      </c>
      <c r="P3395" s="46">
        <v>217121.96546572435</v>
      </c>
      <c r="Q3395" s="46">
        <v>109015.52447513881</v>
      </c>
      <c r="R3395" s="76">
        <v>931266408803.55396</v>
      </c>
      <c r="S3395" s="56">
        <v>0.56810743434876199</v>
      </c>
      <c r="T3395" s="56">
        <v>0.34423969343295385</v>
      </c>
      <c r="U3395" s="46">
        <v>15.378682386675624</v>
      </c>
      <c r="V3395" s="76">
        <v>5515248913413.6523</v>
      </c>
      <c r="W3395" s="84">
        <v>1740.3025622484904</v>
      </c>
      <c r="X3395" s="82">
        <v>4.6943315534629354E-2</v>
      </c>
      <c r="Y3395" s="476">
        <v>2.0000000000000001E-4</v>
      </c>
    </row>
    <row r="3396" spans="1:25" x14ac:dyDescent="0.2">
      <c r="A3396" s="475">
        <v>3392</v>
      </c>
      <c r="B3396" s="56">
        <v>0.37144046279525356</v>
      </c>
      <c r="C3396" s="46">
        <v>5798.0828607147641</v>
      </c>
      <c r="D3396" s="56">
        <v>0.49763805887969298</v>
      </c>
      <c r="E3396" s="56">
        <v>0.58402234364156058</v>
      </c>
      <c r="F3396" s="250">
        <v>2026.37</v>
      </c>
      <c r="G3396" s="76">
        <v>66083298723.774391</v>
      </c>
      <c r="H3396" s="46">
        <v>9135082.4711463079</v>
      </c>
      <c r="I3396" s="76">
        <v>303377022998.24542</v>
      </c>
      <c r="J3396" s="56">
        <v>0.37144046279525356</v>
      </c>
      <c r="K3396" s="76">
        <v>22437685579.17099</v>
      </c>
      <c r="L3396" s="76">
        <v>28007428972.39262</v>
      </c>
      <c r="M3396" s="76">
        <v>29040440619.059528</v>
      </c>
      <c r="N3396" s="76">
        <v>11700405737.523378</v>
      </c>
      <c r="O3396" s="76">
        <v>24350.596616725335</v>
      </c>
      <c r="P3396" s="46">
        <v>124724.75525264002</v>
      </c>
      <c r="Q3396" s="46">
        <v>48187.594478590727</v>
      </c>
      <c r="R3396" s="76">
        <v>527918383669.85626</v>
      </c>
      <c r="S3396" s="56">
        <v>0.51811879879465772</v>
      </c>
      <c r="T3396" s="56">
        <v>0.31692503680479733</v>
      </c>
      <c r="U3396" s="46">
        <v>15.267217203996267</v>
      </c>
      <c r="V3396" s="76">
        <v>2904798068094.8633</v>
      </c>
      <c r="W3396" s="84">
        <v>915.29009737191882</v>
      </c>
      <c r="X3396" s="82">
        <v>4.6615221378333474E-2</v>
      </c>
      <c r="Y3396" s="476">
        <v>2.0000000000000001E-4</v>
      </c>
    </row>
    <row r="3397" spans="1:25" x14ac:dyDescent="0.2">
      <c r="A3397" s="475">
        <v>3393</v>
      </c>
      <c r="B3397" s="56">
        <v>0.58149571493761609</v>
      </c>
      <c r="C3397" s="46">
        <v>2548.6142807079323</v>
      </c>
      <c r="D3397" s="56">
        <v>0.9413525140115655</v>
      </c>
      <c r="E3397" s="56">
        <v>0.38016697540044841</v>
      </c>
      <c r="F3397" s="250">
        <v>2024.15</v>
      </c>
      <c r="G3397" s="76">
        <v>395954465412.58649</v>
      </c>
      <c r="H3397" s="46">
        <v>27732240.676352859</v>
      </c>
      <c r="I3397" s="76">
        <v>566490580139.22705</v>
      </c>
      <c r="J3397" s="56">
        <v>0.28095623928180458</v>
      </c>
      <c r="K3397" s="76">
        <v>16816468379.825569</v>
      </c>
      <c r="L3397" s="76">
        <v>0</v>
      </c>
      <c r="M3397" s="76">
        <v>353213153178.80316</v>
      </c>
      <c r="N3397" s="76">
        <v>81094669324.792419</v>
      </c>
      <c r="O3397" s="76">
        <v>27554.407033689433</v>
      </c>
      <c r="P3397" s="46">
        <v>523328.89071236842</v>
      </c>
      <c r="Q3397" s="46">
        <v>337813.88135940547</v>
      </c>
      <c r="R3397" s="76">
        <v>1569538713329.2097</v>
      </c>
      <c r="S3397" s="56">
        <v>0.57761745773029483</v>
      </c>
      <c r="T3397" s="56">
        <v>0.3358777454796586</v>
      </c>
      <c r="U3397" s="46">
        <v>17.475912613673884</v>
      </c>
      <c r="V3397" s="76">
        <v>10052686596112.115</v>
      </c>
      <c r="W3397" s="84">
        <v>3175.2895377504437</v>
      </c>
      <c r="X3397" s="82">
        <v>4.2171532870720251E-2</v>
      </c>
      <c r="Y3397" s="476">
        <v>2.0000000000000001E-4</v>
      </c>
    </row>
    <row r="3398" spans="1:25" x14ac:dyDescent="0.2">
      <c r="A3398" s="475">
        <v>3394</v>
      </c>
      <c r="B3398" s="56">
        <v>0.46412136753846073</v>
      </c>
      <c r="C3398" s="46">
        <v>6646.6586206272586</v>
      </c>
      <c r="D3398" s="56">
        <v>1.2994378807092706</v>
      </c>
      <c r="E3398" s="56">
        <v>0.57487910285128274</v>
      </c>
      <c r="F3398" s="250">
        <v>2026.47</v>
      </c>
      <c r="G3398" s="76">
        <v>114309747094.05812</v>
      </c>
      <c r="H3398" s="46">
        <v>30677093.85581794</v>
      </c>
      <c r="I3398" s="76">
        <v>645536723158.09729</v>
      </c>
      <c r="J3398" s="56">
        <v>0.32615938939669187</v>
      </c>
      <c r="K3398" s="76">
        <v>23833950523.485649</v>
      </c>
      <c r="L3398" s="76">
        <v>23519782933.600285</v>
      </c>
      <c r="M3398" s="76">
        <v>34370451659.292549</v>
      </c>
      <c r="N3398" s="76">
        <v>1520460162.1229632</v>
      </c>
      <c r="O3398" s="76">
        <v>14762.343940612122</v>
      </c>
      <c r="P3398" s="46">
        <v>47911</v>
      </c>
      <c r="Q3398" s="46">
        <v>6541</v>
      </c>
      <c r="R3398" s="76">
        <v>964510267838.94751</v>
      </c>
      <c r="S3398" s="56">
        <v>0.47236723677126419</v>
      </c>
      <c r="T3398" s="56">
        <v>0.29845869241189771</v>
      </c>
      <c r="U3398" s="46">
        <v>15.279529150027571</v>
      </c>
      <c r="V3398" s="76">
        <v>4746622377830.1738</v>
      </c>
      <c r="W3398" s="84">
        <v>1498.381125780058</v>
      </c>
      <c r="X3398" s="82">
        <v>4.8980182587411616E-2</v>
      </c>
      <c r="Y3398" s="476">
        <v>2.0000000000000001E-4</v>
      </c>
    </row>
    <row r="3399" spans="1:25" x14ac:dyDescent="0.2">
      <c r="A3399" s="475">
        <v>3395</v>
      </c>
      <c r="B3399" s="56">
        <v>0.47221248013113187</v>
      </c>
      <c r="C3399" s="46">
        <v>3009.4113026751484</v>
      </c>
      <c r="D3399" s="56">
        <v>0.81371843859069459</v>
      </c>
      <c r="E3399" s="56">
        <v>0.30202772264761307</v>
      </c>
      <c r="F3399" s="250">
        <v>2024.72</v>
      </c>
      <c r="G3399" s="76">
        <v>201481067057.0578</v>
      </c>
      <c r="H3399" s="46">
        <v>21205723.956293423</v>
      </c>
      <c r="I3399" s="76">
        <v>627259511256.91699</v>
      </c>
      <c r="J3399" s="56">
        <v>0.40216864384124296</v>
      </c>
      <c r="K3399" s="76">
        <v>26236464339.229519</v>
      </c>
      <c r="L3399" s="76">
        <v>37834948241.585396</v>
      </c>
      <c r="M3399" s="76">
        <v>146384595755.32095</v>
      </c>
      <c r="N3399" s="76">
        <v>89643821441.147018</v>
      </c>
      <c r="O3399" s="76">
        <v>20173.872845986967</v>
      </c>
      <c r="P3399" s="46">
        <v>496180.96362219239</v>
      </c>
      <c r="Q3399" s="46">
        <v>320230.14159811463</v>
      </c>
      <c r="R3399" s="76">
        <v>1149223805310.6504</v>
      </c>
      <c r="S3399" s="56">
        <v>0.5319526927397733</v>
      </c>
      <c r="T3399" s="56">
        <v>0.36558394400689315</v>
      </c>
      <c r="U3399" s="46">
        <v>15.79999357522081</v>
      </c>
      <c r="V3399" s="76">
        <v>7460707954982.2305</v>
      </c>
      <c r="W3399" s="84">
        <v>2354.8451847467172</v>
      </c>
      <c r="X3399" s="82">
        <v>4.5053311915597839E-2</v>
      </c>
      <c r="Y3399" s="476">
        <v>2.0000000000000001E-4</v>
      </c>
    </row>
    <row r="3400" spans="1:25" x14ac:dyDescent="0.2">
      <c r="A3400" s="475">
        <v>3396</v>
      </c>
      <c r="B3400" s="56">
        <v>0.45334258664307353</v>
      </c>
      <c r="C3400" s="46">
        <v>3044.2473048839734</v>
      </c>
      <c r="D3400" s="56">
        <v>0.88015796976371174</v>
      </c>
      <c r="E3400" s="56">
        <v>0.13815869764730226</v>
      </c>
      <c r="F3400" s="250">
        <v>2024.1</v>
      </c>
      <c r="G3400" s="76">
        <v>155466740064.07443</v>
      </c>
      <c r="H3400" s="46">
        <v>23668302.933754042</v>
      </c>
      <c r="I3400" s="76">
        <v>429903779034.315</v>
      </c>
      <c r="J3400" s="56">
        <v>7.8746875334624655E-2</v>
      </c>
      <c r="K3400" s="76">
        <v>9426567040.1897812</v>
      </c>
      <c r="L3400" s="76">
        <v>2410309364.9318213</v>
      </c>
      <c r="M3400" s="76">
        <v>150218613874.41608</v>
      </c>
      <c r="N3400" s="76">
        <v>88647615837.113693</v>
      </c>
      <c r="O3400" s="76">
        <v>18029.614713738374</v>
      </c>
      <c r="P3400" s="46">
        <v>512841.26014356094</v>
      </c>
      <c r="Q3400" s="46">
        <v>331389.77704268054</v>
      </c>
      <c r="R3400" s="76">
        <v>909250503186.23572</v>
      </c>
      <c r="S3400" s="56">
        <v>0.40238093846866019</v>
      </c>
      <c r="T3400" s="56">
        <v>0.16202174717142548</v>
      </c>
      <c r="U3400" s="46">
        <v>20.52628277471883</v>
      </c>
      <c r="V3400" s="76">
        <v>3290894022320.5269</v>
      </c>
      <c r="W3400" s="84">
        <v>1037.7676375621147</v>
      </c>
      <c r="X3400" s="82">
        <v>3.6336866083297496E-2</v>
      </c>
      <c r="Y3400" s="476">
        <v>2.0000000000000001E-4</v>
      </c>
    </row>
    <row r="3401" spans="1:25" x14ac:dyDescent="0.2">
      <c r="A3401" s="475">
        <v>3397</v>
      </c>
      <c r="B3401" s="56">
        <v>0.43582277703722927</v>
      </c>
      <c r="C3401" s="46">
        <v>6238.7236897720159</v>
      </c>
      <c r="D3401" s="56">
        <v>1.1157143081837431</v>
      </c>
      <c r="E3401" s="56">
        <v>0.62066104875967998</v>
      </c>
      <c r="F3401" s="250">
        <v>2023.85</v>
      </c>
      <c r="G3401" s="76">
        <v>545267881957.12848</v>
      </c>
      <c r="H3401" s="46">
        <v>36398052.414412081</v>
      </c>
      <c r="I3401" s="76">
        <v>524499859562.57971</v>
      </c>
      <c r="J3401" s="56">
        <v>5.7543308407038252E-2</v>
      </c>
      <c r="K3401" s="76">
        <v>16520652176.381393</v>
      </c>
      <c r="L3401" s="76">
        <v>0</v>
      </c>
      <c r="M3401" s="76">
        <v>490142463550.94995</v>
      </c>
      <c r="N3401" s="76">
        <v>34799077786.193436</v>
      </c>
      <c r="O3401" s="76">
        <v>24928.36746547529</v>
      </c>
      <c r="P3401" s="46">
        <v>287988.38396985363</v>
      </c>
      <c r="Q3401" s="46">
        <v>152922.0545667331</v>
      </c>
      <c r="R3401" s="76">
        <v>1694670193707.8892</v>
      </c>
      <c r="S3401" s="56">
        <v>0.55354380687635196</v>
      </c>
      <c r="T3401" s="56">
        <v>0.31445761575310854</v>
      </c>
      <c r="U3401" s="46">
        <v>20.0438401450938</v>
      </c>
      <c r="V3401" s="76">
        <v>11482957374488.506</v>
      </c>
      <c r="W3401" s="84">
        <v>3626.6101009633385</v>
      </c>
      <c r="X3401" s="82">
        <v>3.7214464752359046E-2</v>
      </c>
      <c r="Y3401" s="476">
        <v>2.0000000000000001E-4</v>
      </c>
    </row>
    <row r="3402" spans="1:25" x14ac:dyDescent="0.2">
      <c r="A3402" s="475">
        <v>3398</v>
      </c>
      <c r="B3402" s="56">
        <v>0.50837874214798473</v>
      </c>
      <c r="C3402" s="46">
        <v>5992.4558012149919</v>
      </c>
      <c r="D3402" s="56">
        <v>0.75017254443056658</v>
      </c>
      <c r="E3402" s="56">
        <v>0.48911831575797521</v>
      </c>
      <c r="F3402" s="250">
        <v>2023.75</v>
      </c>
      <c r="G3402" s="76">
        <v>314080988862.3985</v>
      </c>
      <c r="H3402" s="46">
        <v>17777893.000511531</v>
      </c>
      <c r="I3402" s="76">
        <v>454253189434.38477</v>
      </c>
      <c r="J3402" s="56">
        <v>0.28302155618004077</v>
      </c>
      <c r="K3402" s="76">
        <v>9897493312.2118835</v>
      </c>
      <c r="L3402" s="76">
        <v>0</v>
      </c>
      <c r="M3402" s="76">
        <v>347135462258.77606</v>
      </c>
      <c r="N3402" s="76">
        <v>119653787507.84723</v>
      </c>
      <c r="O3402" s="76">
        <v>24724.302864544541</v>
      </c>
      <c r="P3402" s="46">
        <v>632085.19508883404</v>
      </c>
      <c r="Q3402" s="46">
        <v>431753.76837208407</v>
      </c>
      <c r="R3402" s="76">
        <v>1283844413520.4937</v>
      </c>
      <c r="S3402" s="56">
        <v>0.5623359958357943</v>
      </c>
      <c r="T3402" s="56">
        <v>0.32176654661563137</v>
      </c>
      <c r="U3402" s="46">
        <v>17.52486108613973</v>
      </c>
      <c r="V3402" s="76">
        <v>8075385928027.7246</v>
      </c>
      <c r="W3402" s="84">
        <v>2549.9384687353759</v>
      </c>
      <c r="X3402" s="82">
        <v>4.105194260407985E-2</v>
      </c>
      <c r="Y3402" s="476">
        <v>2.0000000000000001E-4</v>
      </c>
    </row>
    <row r="3403" spans="1:25" x14ac:dyDescent="0.2">
      <c r="A3403" s="475">
        <v>3399</v>
      </c>
      <c r="B3403" s="56">
        <v>0.7651329012323288</v>
      </c>
      <c r="C3403" s="46">
        <v>8822.8034234019979</v>
      </c>
      <c r="D3403" s="56">
        <v>0.90247729144568301</v>
      </c>
      <c r="E3403" s="56">
        <v>0.34430063441106051</v>
      </c>
      <c r="F3403" s="250">
        <v>2023.97</v>
      </c>
      <c r="G3403" s="76">
        <v>380061491810.2843</v>
      </c>
      <c r="H3403" s="46">
        <v>22661831.75613942</v>
      </c>
      <c r="I3403" s="76">
        <v>588607897815.09167</v>
      </c>
      <c r="J3403" s="56">
        <v>0.40905868764092346</v>
      </c>
      <c r="K3403" s="76">
        <v>16650446484.37425</v>
      </c>
      <c r="L3403" s="76">
        <v>0</v>
      </c>
      <c r="M3403" s="76">
        <v>318881165797.63464</v>
      </c>
      <c r="N3403" s="76">
        <v>17877515838.617897</v>
      </c>
      <c r="O3403" s="76">
        <v>30322.076466827435</v>
      </c>
      <c r="P3403" s="46">
        <v>154845.8640398774</v>
      </c>
      <c r="Q3403" s="46">
        <v>77213.108614516939</v>
      </c>
      <c r="R3403" s="76">
        <v>1296770872131.1733</v>
      </c>
      <c r="S3403" s="56">
        <v>0.60946470526904761</v>
      </c>
      <c r="T3403" s="56">
        <v>0.42907792531966249</v>
      </c>
      <c r="U3403" s="46">
        <v>17.065711189650951</v>
      </c>
      <c r="V3403" s="76">
        <v>10296404389876.635</v>
      </c>
      <c r="W3403" s="84">
        <v>3249.8305622163025</v>
      </c>
      <c r="X3403" s="82">
        <v>4.3515912591585562E-2</v>
      </c>
      <c r="Y3403" s="476">
        <v>2.0000000000000001E-4</v>
      </c>
    </row>
    <row r="3404" spans="1:25" x14ac:dyDescent="0.2">
      <c r="A3404" s="475">
        <v>3400</v>
      </c>
      <c r="B3404" s="56">
        <v>0.43669954466551797</v>
      </c>
      <c r="C3404" s="46">
        <v>1963.6602087487681</v>
      </c>
      <c r="D3404" s="56">
        <v>1.154601075216529</v>
      </c>
      <c r="E3404" s="56">
        <v>0.45483330231138958</v>
      </c>
      <c r="F3404" s="250">
        <v>2023.75</v>
      </c>
      <c r="G3404" s="76">
        <v>301880073337.05719</v>
      </c>
      <c r="H3404" s="46">
        <v>44542026.946374357</v>
      </c>
      <c r="I3404" s="76">
        <v>704023957774.31897</v>
      </c>
      <c r="J3404" s="56">
        <v>6.4433615775782438E-2</v>
      </c>
      <c r="K3404" s="76">
        <v>28614604267.049629</v>
      </c>
      <c r="L3404" s="76">
        <v>0</v>
      </c>
      <c r="M3404" s="76">
        <v>398580283357.79175</v>
      </c>
      <c r="N3404" s="76">
        <v>88340244699.893387</v>
      </c>
      <c r="O3404" s="76">
        <v>30581.736920294639</v>
      </c>
      <c r="P3404" s="46">
        <v>522259.18344324059</v>
      </c>
      <c r="Q3404" s="46">
        <v>330589.60747014225</v>
      </c>
      <c r="R3404" s="76">
        <v>1678882780458.7947</v>
      </c>
      <c r="S3404" s="56">
        <v>0.45418447045958427</v>
      </c>
      <c r="T3404" s="56">
        <v>0.18488824618292551</v>
      </c>
      <c r="U3404" s="46">
        <v>19.275277543965416</v>
      </c>
      <c r="V3404" s="76">
        <v>6543702270528.0996</v>
      </c>
      <c r="W3404" s="84">
        <v>2066.1118110320504</v>
      </c>
      <c r="X3404" s="82">
        <v>3.7978013591617989E-2</v>
      </c>
      <c r="Y3404" s="476">
        <v>2.0000000000000001E-4</v>
      </c>
    </row>
    <row r="3405" spans="1:25" x14ac:dyDescent="0.2">
      <c r="A3405" s="475">
        <v>3401</v>
      </c>
      <c r="B3405" s="56">
        <v>0.5906366965443145</v>
      </c>
      <c r="C3405" s="46">
        <v>2940.5856929200027</v>
      </c>
      <c r="D3405" s="56">
        <v>0.37458964905354203</v>
      </c>
      <c r="E3405" s="56">
        <v>0.60139443018669625</v>
      </c>
      <c r="F3405" s="250">
        <v>2024.72</v>
      </c>
      <c r="G3405" s="76">
        <v>249836271994.33557</v>
      </c>
      <c r="H3405" s="46">
        <v>6515074.7768659312</v>
      </c>
      <c r="I3405" s="76">
        <v>233509393236.14069</v>
      </c>
      <c r="J3405" s="56">
        <v>0.49480999945279069</v>
      </c>
      <c r="K3405" s="76">
        <v>6545869141.956295</v>
      </c>
      <c r="L3405" s="76">
        <v>0</v>
      </c>
      <c r="M3405" s="76">
        <v>228691687098.62469</v>
      </c>
      <c r="N3405" s="76">
        <v>41902305140.682632</v>
      </c>
      <c r="O3405" s="76">
        <v>17707.004088458911</v>
      </c>
      <c r="P3405" s="46">
        <v>368290.66591120011</v>
      </c>
      <c r="Q3405" s="46">
        <v>189889.19932907098</v>
      </c>
      <c r="R3405" s="76">
        <v>801540035755.80872</v>
      </c>
      <c r="S3405" s="56">
        <v>0.67988631047023118</v>
      </c>
      <c r="T3405" s="56">
        <v>0.43883150204819882</v>
      </c>
      <c r="U3405" s="46">
        <v>17.232919976757472</v>
      </c>
      <c r="V3405" s="76">
        <v>6693514739339.7178</v>
      </c>
      <c r="W3405" s="84">
        <v>2113.1067213061524</v>
      </c>
      <c r="X3405" s="82">
        <v>4.2094884476131203E-2</v>
      </c>
      <c r="Y3405" s="476">
        <v>2.0000000000000001E-4</v>
      </c>
    </row>
    <row r="3406" spans="1:25" x14ac:dyDescent="0.2">
      <c r="A3406" s="475">
        <v>3402</v>
      </c>
      <c r="B3406" s="56">
        <v>0.53422418633316482</v>
      </c>
      <c r="C3406" s="46">
        <v>1500</v>
      </c>
      <c r="D3406" s="56">
        <v>0.44855009313569888</v>
      </c>
      <c r="E3406" s="56">
        <v>0.28303240968507548</v>
      </c>
      <c r="F3406" s="250">
        <v>2023.75</v>
      </c>
      <c r="G3406" s="76">
        <v>461925696032.78369</v>
      </c>
      <c r="H3406" s="46">
        <v>8702007.7467241175</v>
      </c>
      <c r="I3406" s="76">
        <v>281700440351.7757</v>
      </c>
      <c r="J3406" s="56">
        <v>0.43981669225213327</v>
      </c>
      <c r="K3406" s="76">
        <v>5523051721.2934523</v>
      </c>
      <c r="L3406" s="76">
        <v>0</v>
      </c>
      <c r="M3406" s="76">
        <v>411768229873.76624</v>
      </c>
      <c r="N3406" s="76">
        <v>11668546328.313036</v>
      </c>
      <c r="O3406" s="76">
        <v>20236.848040476863</v>
      </c>
      <c r="P3406" s="46">
        <v>140493.65006525611</v>
      </c>
      <c r="Q3406" s="46">
        <v>47967.016180952378</v>
      </c>
      <c r="R3406" s="76">
        <v>1056281047657.1431</v>
      </c>
      <c r="S3406" s="56">
        <v>0.69576263000618299</v>
      </c>
      <c r="T3406" s="56">
        <v>0.52804734940984743</v>
      </c>
      <c r="U3406" s="46">
        <v>17.956012841822933</v>
      </c>
      <c r="V3406" s="76">
        <v>11115434813209.18</v>
      </c>
      <c r="W3406" s="84">
        <v>3505.8945806161296</v>
      </c>
      <c r="X3406" s="82">
        <v>4.0211498769679291E-2</v>
      </c>
      <c r="Y3406" s="476">
        <v>2.0000000000000001E-4</v>
      </c>
    </row>
    <row r="3407" spans="1:25" x14ac:dyDescent="0.2">
      <c r="A3407" s="475">
        <v>3403</v>
      </c>
      <c r="B3407" s="56">
        <v>0.68440910824973611</v>
      </c>
      <c r="C3407" s="46">
        <v>3568.9467744035901</v>
      </c>
      <c r="D3407" s="56">
        <v>0.48376655147966657</v>
      </c>
      <c r="E3407" s="56">
        <v>0.31954630262082728</v>
      </c>
      <c r="F3407" s="250">
        <v>2025.05</v>
      </c>
      <c r="G3407" s="76">
        <v>114073018240.88855</v>
      </c>
      <c r="H3407" s="46">
        <v>9106049.327562673</v>
      </c>
      <c r="I3407" s="76">
        <v>267168552094.2706</v>
      </c>
      <c r="J3407" s="56">
        <v>0.35949723951364387</v>
      </c>
      <c r="K3407" s="76">
        <v>22513826783.06749</v>
      </c>
      <c r="L3407" s="76">
        <v>43862939429.213936</v>
      </c>
      <c r="M3407" s="76">
        <v>59993913196.008865</v>
      </c>
      <c r="N3407" s="76">
        <v>30862947624.924679</v>
      </c>
      <c r="O3407" s="76">
        <v>32438.546767154905</v>
      </c>
      <c r="P3407" s="46">
        <v>228366.27945508604</v>
      </c>
      <c r="Q3407" s="46">
        <v>121909.41057295921</v>
      </c>
      <c r="R3407" s="76">
        <v>520535652096.2674</v>
      </c>
      <c r="S3407" s="56">
        <v>0.52256821934100006</v>
      </c>
      <c r="T3407" s="56">
        <v>0.3875659499807656</v>
      </c>
      <c r="U3407" s="46">
        <v>16.264693999826967</v>
      </c>
      <c r="V3407" s="76">
        <v>3713632485151.374</v>
      </c>
      <c r="W3407" s="84">
        <v>1169.6870771248232</v>
      </c>
      <c r="X3407" s="82">
        <v>4.3358166405897201E-2</v>
      </c>
      <c r="Y3407" s="476">
        <v>2.0000000000000001E-4</v>
      </c>
    </row>
    <row r="3408" spans="1:25" x14ac:dyDescent="0.2">
      <c r="A3408" s="475">
        <v>3404</v>
      </c>
      <c r="B3408" s="56">
        <v>0.35612720608420373</v>
      </c>
      <c r="C3408" s="46">
        <v>3292.8877072336759</v>
      </c>
      <c r="D3408" s="56">
        <v>0.95042214640151523</v>
      </c>
      <c r="E3408" s="56">
        <v>0.57831838122308687</v>
      </c>
      <c r="F3408" s="250">
        <v>2026.62</v>
      </c>
      <c r="G3408" s="76">
        <v>183586820267.83945</v>
      </c>
      <c r="H3408" s="46">
        <v>28051180.115645856</v>
      </c>
      <c r="I3408" s="76">
        <v>593356959961.80457</v>
      </c>
      <c r="J3408" s="56">
        <v>0.27999331440604924</v>
      </c>
      <c r="K3408" s="76">
        <v>20521636106.870201</v>
      </c>
      <c r="L3408" s="76">
        <v>12180109711.753412</v>
      </c>
      <c r="M3408" s="76">
        <v>43918271439.59388</v>
      </c>
      <c r="N3408" s="76">
        <v>59974984373.132637</v>
      </c>
      <c r="O3408" s="76">
        <v>29896.267143618345</v>
      </c>
      <c r="P3408" s="46">
        <v>399531.60857373732</v>
      </c>
      <c r="Q3408" s="46">
        <v>240660.35668053554</v>
      </c>
      <c r="R3408" s="76">
        <v>979129970673.26013</v>
      </c>
      <c r="S3408" s="56">
        <v>0.44371008420063784</v>
      </c>
      <c r="T3408" s="56">
        <v>0.30719646571447917</v>
      </c>
      <c r="U3408" s="46">
        <v>16.558588527050009</v>
      </c>
      <c r="V3408" s="76">
        <v>5400053161372.165</v>
      </c>
      <c r="W3408" s="84">
        <v>1704.5674882310266</v>
      </c>
      <c r="X3408" s="82">
        <v>4.4413553428981969E-2</v>
      </c>
      <c r="Y3408" s="476">
        <v>2.0000000000000001E-4</v>
      </c>
    </row>
    <row r="3409" spans="1:25" x14ac:dyDescent="0.2">
      <c r="A3409" s="475">
        <v>3405</v>
      </c>
      <c r="B3409" s="56">
        <v>0.46241396833045478</v>
      </c>
      <c r="C3409" s="46">
        <v>8018.8149817012281</v>
      </c>
      <c r="D3409" s="56">
        <v>0.69498163083387865</v>
      </c>
      <c r="E3409" s="56">
        <v>0.46936855849251286</v>
      </c>
      <c r="F3409" s="250">
        <v>2023.97</v>
      </c>
      <c r="G3409" s="76">
        <v>589171573432.92163</v>
      </c>
      <c r="H3409" s="46">
        <v>15121997.348160258</v>
      </c>
      <c r="I3409" s="76">
        <v>347041772556.17572</v>
      </c>
      <c r="J3409" s="56">
        <v>0.26338575982445489</v>
      </c>
      <c r="K3409" s="76">
        <v>5418884189.7384548</v>
      </c>
      <c r="L3409" s="76">
        <v>0</v>
      </c>
      <c r="M3409" s="76">
        <v>465432132545.72772</v>
      </c>
      <c r="N3409" s="76">
        <v>46624836283.297333</v>
      </c>
      <c r="O3409" s="76">
        <v>26366.44710162282</v>
      </c>
      <c r="P3409" s="46">
        <v>331603.40891197691</v>
      </c>
      <c r="Q3409" s="46">
        <v>194965.13665085749</v>
      </c>
      <c r="R3409" s="76">
        <v>1276349000995.4285</v>
      </c>
      <c r="S3409" s="56">
        <v>0.63116438988290657</v>
      </c>
      <c r="T3409" s="56">
        <v>0.51258856285268284</v>
      </c>
      <c r="U3409" s="46">
        <v>18.393021592177274</v>
      </c>
      <c r="V3409" s="76">
        <v>13092886964030.959</v>
      </c>
      <c r="W3409" s="84">
        <v>4126.9467578346075</v>
      </c>
      <c r="X3409" s="82">
        <v>4.0167145024650026E-2</v>
      </c>
      <c r="Y3409" s="476">
        <v>2.0000000000000001E-4</v>
      </c>
    </row>
    <row r="3410" spans="1:25" x14ac:dyDescent="0.2">
      <c r="A3410" s="475">
        <v>3406</v>
      </c>
      <c r="B3410" s="56">
        <v>0.43964003758108411</v>
      </c>
      <c r="C3410" s="46">
        <v>5022.8178241376554</v>
      </c>
      <c r="D3410" s="56">
        <v>0.97426285727392803</v>
      </c>
      <c r="E3410" s="56">
        <v>0.5421912468941581</v>
      </c>
      <c r="F3410" s="250">
        <v>2023.75</v>
      </c>
      <c r="G3410" s="76">
        <v>614129322833.4729</v>
      </c>
      <c r="H3410" s="46">
        <v>28982173.877928499</v>
      </c>
      <c r="I3410" s="76">
        <v>700321182966.57544</v>
      </c>
      <c r="J3410" s="56">
        <v>0.33506470193580151</v>
      </c>
      <c r="K3410" s="76">
        <v>23427502670.645905</v>
      </c>
      <c r="L3410" s="76">
        <v>0</v>
      </c>
      <c r="M3410" s="76">
        <v>464028686592.93384</v>
      </c>
      <c r="N3410" s="76">
        <v>127004810092.83517</v>
      </c>
      <c r="O3410" s="76">
        <v>22006.063836165376</v>
      </c>
      <c r="P3410" s="46">
        <v>705478.89337807242</v>
      </c>
      <c r="Q3410" s="46">
        <v>483166.69677538023</v>
      </c>
      <c r="R3410" s="76">
        <v>1814283192896.2097</v>
      </c>
      <c r="S3410" s="56">
        <v>0.57328697650977012</v>
      </c>
      <c r="T3410" s="56">
        <v>0.45311949198465762</v>
      </c>
      <c r="U3410" s="46">
        <v>17.455618639692009</v>
      </c>
      <c r="V3410" s="76">
        <v>15767646471671.785</v>
      </c>
      <c r="W3410" s="84">
        <v>4971.41030705294</v>
      </c>
      <c r="X3410" s="82">
        <v>4.1860180144845369E-2</v>
      </c>
      <c r="Y3410" s="476">
        <v>2.0000000000000001E-4</v>
      </c>
    </row>
    <row r="3411" spans="1:25" x14ac:dyDescent="0.2">
      <c r="A3411" s="475">
        <v>3407</v>
      </c>
      <c r="B3411" s="56">
        <v>0.45527308781410136</v>
      </c>
      <c r="C3411" s="46">
        <v>7578.197599159279</v>
      </c>
      <c r="D3411" s="56">
        <v>0.5582656008592074</v>
      </c>
      <c r="E3411" s="56">
        <v>0.27910667689811403</v>
      </c>
      <c r="F3411" s="250">
        <v>2027.29</v>
      </c>
      <c r="G3411" s="76">
        <v>94535565816.920944</v>
      </c>
      <c r="H3411" s="46">
        <v>11108765.080218595</v>
      </c>
      <c r="I3411" s="76">
        <v>413134374022.28137</v>
      </c>
      <c r="J3411" s="56">
        <v>0.45527308781410136</v>
      </c>
      <c r="K3411" s="76">
        <v>39908476670.247307</v>
      </c>
      <c r="L3411" s="76">
        <v>95715338814.128052</v>
      </c>
      <c r="M3411" s="76">
        <v>0</v>
      </c>
      <c r="N3411" s="76">
        <v>55211652177.393608</v>
      </c>
      <c r="O3411" s="76">
        <v>19104.586090359095</v>
      </c>
      <c r="P3411" s="46">
        <v>344952.08539219189</v>
      </c>
      <c r="Q3411" s="46">
        <v>208810.30526929672</v>
      </c>
      <c r="R3411" s="76">
        <v>653138274719.12659</v>
      </c>
      <c r="S3411" s="56">
        <v>0.52029607702205871</v>
      </c>
      <c r="T3411" s="56">
        <v>0.406038844401927</v>
      </c>
      <c r="U3411" s="46">
        <v>14.880108885537476</v>
      </c>
      <c r="V3411" s="76">
        <v>4382189725633.8154</v>
      </c>
      <c r="W3411" s="84">
        <v>1383.7884191116475</v>
      </c>
      <c r="X3411" s="82">
        <v>4.8844936074610594E-2</v>
      </c>
      <c r="Y3411" s="476">
        <v>2.0000000000000001E-4</v>
      </c>
    </row>
    <row r="3412" spans="1:25" x14ac:dyDescent="0.2">
      <c r="A3412" s="475">
        <v>3408</v>
      </c>
      <c r="B3412" s="56">
        <v>0.67394717805462334</v>
      </c>
      <c r="C3412" s="46">
        <v>4433.244362702585</v>
      </c>
      <c r="D3412" s="56">
        <v>0.64815141037950774</v>
      </c>
      <c r="E3412" s="56">
        <v>0.61999865334901094</v>
      </c>
      <c r="F3412" s="250">
        <v>2025.11</v>
      </c>
      <c r="G3412" s="76">
        <v>89842496147.84761</v>
      </c>
      <c r="H3412" s="46">
        <v>14255500.611857042</v>
      </c>
      <c r="I3412" s="76">
        <v>327893061151.03088</v>
      </c>
      <c r="J3412" s="56">
        <v>0.14990510532076962</v>
      </c>
      <c r="K3412" s="76">
        <v>14688820076.292021</v>
      </c>
      <c r="L3412" s="76">
        <v>10514509321.574335</v>
      </c>
      <c r="M3412" s="76">
        <v>75583468576.93898</v>
      </c>
      <c r="N3412" s="76">
        <v>53167005776.327911</v>
      </c>
      <c r="O3412" s="76">
        <v>25844.928799508587</v>
      </c>
      <c r="P3412" s="46">
        <v>313192.40067226352</v>
      </c>
      <c r="Q3412" s="46">
        <v>182048.17056075518</v>
      </c>
      <c r="R3412" s="76">
        <v>585744160289.67957</v>
      </c>
      <c r="S3412" s="56">
        <v>0.37649605589880919</v>
      </c>
      <c r="T3412" s="56">
        <v>0.20073692861117565</v>
      </c>
      <c r="U3412" s="46">
        <v>17.394422024404072</v>
      </c>
      <c r="V3412" s="76">
        <v>2281733573861.7261</v>
      </c>
      <c r="W3412" s="84">
        <v>720.38809964354607</v>
      </c>
      <c r="X3412" s="82">
        <v>4.1838964537731525E-2</v>
      </c>
      <c r="Y3412" s="476">
        <v>2.0000000000000001E-4</v>
      </c>
    </row>
    <row r="3413" spans="1:25" x14ac:dyDescent="0.2">
      <c r="A3413" s="475">
        <v>3409</v>
      </c>
      <c r="B3413" s="56">
        <v>0.38897481094311676</v>
      </c>
      <c r="C3413" s="46">
        <v>4065.3783985094929</v>
      </c>
      <c r="D3413" s="56">
        <v>1.1645991484541693</v>
      </c>
      <c r="E3413" s="56">
        <v>0.40870008958272069</v>
      </c>
      <c r="F3413" s="250">
        <v>2024.1</v>
      </c>
      <c r="G3413" s="76">
        <v>343596610081.66217</v>
      </c>
      <c r="H3413" s="46">
        <v>43463786.122374937</v>
      </c>
      <c r="I3413" s="76">
        <v>629112180994.69458</v>
      </c>
      <c r="J3413" s="56">
        <v>-8.3000986225030493E-2</v>
      </c>
      <c r="K3413" s="76">
        <v>18570345352.444904</v>
      </c>
      <c r="L3413" s="76">
        <v>0</v>
      </c>
      <c r="M3413" s="76">
        <v>254206702577.04837</v>
      </c>
      <c r="N3413" s="76">
        <v>41192303187.72554</v>
      </c>
      <c r="O3413" s="76">
        <v>38637.438497683965</v>
      </c>
      <c r="P3413" s="46">
        <v>282720.51924229763</v>
      </c>
      <c r="Q3413" s="46">
        <v>148122.71615993144</v>
      </c>
      <c r="R3413" s="76">
        <v>1351990036161.9922</v>
      </c>
      <c r="S3413" s="56">
        <v>0.36929954314273328</v>
      </c>
      <c r="T3413" s="56">
        <v>0.19560163965106014</v>
      </c>
      <c r="U3413" s="46">
        <v>26.6976281632652</v>
      </c>
      <c r="V3413" s="76">
        <v>7444303987579.8926</v>
      </c>
      <c r="W3413" s="84">
        <v>2349.8508552314033</v>
      </c>
      <c r="X3413" s="82">
        <v>2.8326437794469778E-2</v>
      </c>
      <c r="Y3413" s="476">
        <v>2.0000000000000001E-4</v>
      </c>
    </row>
    <row r="3414" spans="1:25" x14ac:dyDescent="0.2">
      <c r="A3414" s="475">
        <v>3410</v>
      </c>
      <c r="B3414" s="56">
        <v>0.4616459589737954</v>
      </c>
      <c r="C3414" s="46">
        <v>1500</v>
      </c>
      <c r="D3414" s="56">
        <v>0.51849177372456801</v>
      </c>
      <c r="E3414" s="56">
        <v>0.54237413807594104</v>
      </c>
      <c r="F3414" s="250">
        <v>2025.57</v>
      </c>
      <c r="G3414" s="76">
        <v>175356447942.1636</v>
      </c>
      <c r="H3414" s="46">
        <v>10531817.173730342</v>
      </c>
      <c r="I3414" s="76">
        <v>245202964480.62927</v>
      </c>
      <c r="J3414" s="56">
        <v>0.29908849607154542</v>
      </c>
      <c r="K3414" s="76">
        <v>5736736594.8486099</v>
      </c>
      <c r="L3414" s="76">
        <v>4394857904.1105413</v>
      </c>
      <c r="M3414" s="76">
        <v>107165942837.27303</v>
      </c>
      <c r="N3414" s="76">
        <v>148284075665.6174</v>
      </c>
      <c r="O3414" s="76">
        <v>35186.562352458292</v>
      </c>
      <c r="P3414" s="46">
        <v>1037953.6634944556</v>
      </c>
      <c r="Q3414" s="46">
        <v>685301.17674429633</v>
      </c>
      <c r="R3414" s="76">
        <v>700732179531.12769</v>
      </c>
      <c r="S3414" s="56">
        <v>0.50003544518295318</v>
      </c>
      <c r="T3414" s="56">
        <v>0.35958925969749672</v>
      </c>
      <c r="U3414" s="46">
        <v>17.150552673550262</v>
      </c>
      <c r="V3414" s="76">
        <v>4723613595476.6426</v>
      </c>
      <c r="W3414" s="84">
        <v>1491.0926257584269</v>
      </c>
      <c r="X3414" s="82">
        <v>4.2772778165014465E-2</v>
      </c>
      <c r="Y3414" s="476">
        <v>2.0000000000000001E-4</v>
      </c>
    </row>
    <row r="3415" spans="1:25" x14ac:dyDescent="0.2">
      <c r="A3415" s="475">
        <v>3411</v>
      </c>
      <c r="B3415" s="56">
        <v>0.3463461610541505</v>
      </c>
      <c r="C3415" s="46">
        <v>3451.0190280129236</v>
      </c>
      <c r="D3415" s="56">
        <v>0.49250901011609782</v>
      </c>
      <c r="E3415" s="56">
        <v>0.3934215510315493</v>
      </c>
      <c r="F3415" s="250">
        <v>2023.75</v>
      </c>
      <c r="G3415" s="76">
        <v>279563481098.63568</v>
      </c>
      <c r="H3415" s="46">
        <v>9691805.3252204806</v>
      </c>
      <c r="I3415" s="76">
        <v>237925780148.57538</v>
      </c>
      <c r="J3415" s="56">
        <v>0.25572489069928739</v>
      </c>
      <c r="K3415" s="76">
        <v>9000821717.4654255</v>
      </c>
      <c r="L3415" s="76">
        <v>0</v>
      </c>
      <c r="M3415" s="76">
        <v>244014843402.0307</v>
      </c>
      <c r="N3415" s="76">
        <v>72754487830.273987</v>
      </c>
      <c r="O3415" s="76">
        <v>26331.959028165624</v>
      </c>
      <c r="P3415" s="46">
        <v>450478.76694553293</v>
      </c>
      <c r="Q3415" s="46">
        <v>294079.27466945269</v>
      </c>
      <c r="R3415" s="76">
        <v>841631495678.29956</v>
      </c>
      <c r="S3415" s="56">
        <v>0.58722831498852479</v>
      </c>
      <c r="T3415" s="56">
        <v>0.39283171852948745</v>
      </c>
      <c r="U3415" s="46">
        <v>18.045213608998001</v>
      </c>
      <c r="V3415" s="76">
        <v>6558560621817.791</v>
      </c>
      <c r="W3415" s="84">
        <v>2069.2232081873008</v>
      </c>
      <c r="X3415" s="82">
        <v>4.0283516791177421E-2</v>
      </c>
      <c r="Y3415" s="476">
        <v>2.0000000000000001E-4</v>
      </c>
    </row>
    <row r="3416" spans="1:25" x14ac:dyDescent="0.2">
      <c r="A3416" s="475">
        <v>3412</v>
      </c>
      <c r="B3416" s="56">
        <v>0.39777286923559269</v>
      </c>
      <c r="C3416" s="46">
        <v>9403.8979365994674</v>
      </c>
      <c r="D3416" s="56">
        <v>0.36621429698941932</v>
      </c>
      <c r="E3416" s="56">
        <v>0.7</v>
      </c>
      <c r="F3416" s="250">
        <v>2024.7</v>
      </c>
      <c r="G3416" s="76">
        <v>79341837949.478714</v>
      </c>
      <c r="H3416" s="46">
        <v>6331953.0612019552</v>
      </c>
      <c r="I3416" s="76">
        <v>273340858925.43176</v>
      </c>
      <c r="J3416" s="56">
        <v>0.39777286923559263</v>
      </c>
      <c r="K3416" s="76">
        <v>13973845551.399271</v>
      </c>
      <c r="L3416" s="76">
        <v>25165105104.674854</v>
      </c>
      <c r="M3416" s="76">
        <v>74480382105.577682</v>
      </c>
      <c r="N3416" s="76">
        <v>13064746565.458061</v>
      </c>
      <c r="O3416" s="76">
        <v>27088.267599786486</v>
      </c>
      <c r="P3416" s="46">
        <v>136147.82739334562</v>
      </c>
      <c r="Q3416" s="46">
        <v>46441.900545439028</v>
      </c>
      <c r="R3416" s="76">
        <v>493338764437.84052</v>
      </c>
      <c r="S3416" s="56">
        <v>0.55129929154494961</v>
      </c>
      <c r="T3416" s="56">
        <v>0.3576495465386465</v>
      </c>
      <c r="U3416" s="46">
        <v>15.600262623900285</v>
      </c>
      <c r="V3416" s="76">
        <v>3177206050204.5371</v>
      </c>
      <c r="W3416" s="84">
        <v>1002.5541644150101</v>
      </c>
      <c r="X3416" s="82">
        <v>4.4822872514718816E-2</v>
      </c>
      <c r="Y3416" s="476">
        <v>2.0000000000000001E-4</v>
      </c>
    </row>
    <row r="3417" spans="1:25" x14ac:dyDescent="0.2">
      <c r="A3417" s="475">
        <v>3413</v>
      </c>
      <c r="B3417" s="56">
        <v>0.54551318958488426</v>
      </c>
      <c r="C3417" s="46">
        <v>1500</v>
      </c>
      <c r="D3417" s="56">
        <v>0.95106892788687414</v>
      </c>
      <c r="E3417" s="56">
        <v>0.38846849763391178</v>
      </c>
      <c r="F3417" s="250">
        <v>2024.05</v>
      </c>
      <c r="G3417" s="76">
        <v>315278617493.25732</v>
      </c>
      <c r="H3417" s="46">
        <v>30360728.287807483</v>
      </c>
      <c r="I3417" s="76">
        <v>744865767861.91675</v>
      </c>
      <c r="J3417" s="56">
        <v>0.33476357520871403</v>
      </c>
      <c r="K3417" s="76">
        <v>14346063780.195923</v>
      </c>
      <c r="L3417" s="76">
        <v>14336449053.227106</v>
      </c>
      <c r="M3417" s="76">
        <v>287928737179.08661</v>
      </c>
      <c r="N3417" s="76">
        <v>59850440121.104324</v>
      </c>
      <c r="O3417" s="76">
        <v>40736.127687601554</v>
      </c>
      <c r="P3417" s="46">
        <v>367662.25655422534</v>
      </c>
      <c r="Q3417" s="46">
        <v>216197.47227211605</v>
      </c>
      <c r="R3417" s="76">
        <v>1513227254655.1545</v>
      </c>
      <c r="S3417" s="56">
        <v>0.54554162732063693</v>
      </c>
      <c r="T3417" s="56">
        <v>0.31735633373897426</v>
      </c>
      <c r="U3417" s="46">
        <v>16.900955141979743</v>
      </c>
      <c r="V3417" s="76">
        <v>9023029233385.7266</v>
      </c>
      <c r="W3417" s="84">
        <v>2847.5790349861441</v>
      </c>
      <c r="X3417" s="82">
        <v>4.2783319837421438E-2</v>
      </c>
      <c r="Y3417" s="476">
        <v>2.0000000000000001E-4</v>
      </c>
    </row>
    <row r="3418" spans="1:25" x14ac:dyDescent="0.2">
      <c r="A3418" s="475">
        <v>3414</v>
      </c>
      <c r="B3418" s="56">
        <v>0.50042991551687721</v>
      </c>
      <c r="C3418" s="46">
        <v>4386.5414327697217</v>
      </c>
      <c r="D3418" s="56">
        <v>1.2465036006828716</v>
      </c>
      <c r="E3418" s="56">
        <v>0.67708173711286657</v>
      </c>
      <c r="F3418" s="250">
        <v>2024.93</v>
      </c>
      <c r="G3418" s="76">
        <v>508154988911.42725</v>
      </c>
      <c r="H3418" s="46">
        <v>49326541.68314971</v>
      </c>
      <c r="I3418" s="76">
        <v>837828727858.26208</v>
      </c>
      <c r="J3418" s="56">
        <v>0.21363816263304014</v>
      </c>
      <c r="K3418" s="76">
        <v>18382954485.460442</v>
      </c>
      <c r="L3418" s="76">
        <v>0</v>
      </c>
      <c r="M3418" s="76">
        <v>372292457280.9812</v>
      </c>
      <c r="N3418" s="76">
        <v>72433450059.57579</v>
      </c>
      <c r="O3418" s="76">
        <v>25891.138458543795</v>
      </c>
      <c r="P3418" s="46">
        <v>484967.24335976952</v>
      </c>
      <c r="Q3418" s="46">
        <v>298913.18389201246</v>
      </c>
      <c r="R3418" s="76">
        <v>1917280294838.2568</v>
      </c>
      <c r="S3418" s="56">
        <v>0.51871029556406245</v>
      </c>
      <c r="T3418" s="56">
        <v>0.31063275626470638</v>
      </c>
      <c r="U3418" s="46">
        <v>18.080268550767972</v>
      </c>
      <c r="V3418" s="76">
        <v>11696950244566.178</v>
      </c>
      <c r="W3418" s="84">
        <v>3693.820638738468</v>
      </c>
      <c r="X3418" s="82">
        <v>4.0700388303196708E-2</v>
      </c>
      <c r="Y3418" s="476">
        <v>2.0000000000000001E-4</v>
      </c>
    </row>
    <row r="3419" spans="1:25" x14ac:dyDescent="0.2">
      <c r="A3419" s="475">
        <v>3415</v>
      </c>
      <c r="B3419" s="56">
        <v>0.60504851180532615</v>
      </c>
      <c r="C3419" s="46">
        <v>1500</v>
      </c>
      <c r="D3419" s="56">
        <v>1.2569666398962431</v>
      </c>
      <c r="E3419" s="56">
        <v>0.51167930158778319</v>
      </c>
      <c r="F3419" s="250">
        <v>2025.66</v>
      </c>
      <c r="G3419" s="76">
        <v>333105257967.44147</v>
      </c>
      <c r="H3419" s="46">
        <v>52777481.479445338</v>
      </c>
      <c r="I3419" s="76">
        <v>1037526235509.8749</v>
      </c>
      <c r="J3419" s="56">
        <v>0.19681754944041019</v>
      </c>
      <c r="K3419" s="76">
        <v>13559854512.380144</v>
      </c>
      <c r="L3419" s="76">
        <v>8359977345.2799749</v>
      </c>
      <c r="M3419" s="76">
        <v>208492593347.05304</v>
      </c>
      <c r="N3419" s="76">
        <v>95378733151.775772</v>
      </c>
      <c r="O3419" s="76">
        <v>27464.09032472855</v>
      </c>
      <c r="P3419" s="46">
        <v>519217.23985716107</v>
      </c>
      <c r="Q3419" s="46">
        <v>325289.90725588688</v>
      </c>
      <c r="R3419" s="76">
        <v>1776626468388.3213</v>
      </c>
      <c r="S3419" s="56">
        <v>0.41387744417831962</v>
      </c>
      <c r="T3419" s="56">
        <v>0.2299236439577286</v>
      </c>
      <c r="U3419" s="46">
        <v>17.860442748376755</v>
      </c>
      <c r="V3419" s="76">
        <v>7961222662981.1318</v>
      </c>
      <c r="W3419" s="84">
        <v>2511.3562013783785</v>
      </c>
      <c r="X3419" s="82">
        <v>4.1183906740923482E-2</v>
      </c>
      <c r="Y3419" s="476">
        <v>2.0000000000000001E-4</v>
      </c>
    </row>
    <row r="3420" spans="1:25" x14ac:dyDescent="0.2">
      <c r="A3420" s="475">
        <v>3416</v>
      </c>
      <c r="B3420" s="56">
        <v>0.57202346357699463</v>
      </c>
      <c r="C3420" s="46">
        <v>4589.568833780465</v>
      </c>
      <c r="D3420" s="56">
        <v>0.84813403288472855</v>
      </c>
      <c r="E3420" s="56">
        <v>0.7</v>
      </c>
      <c r="F3420" s="250">
        <v>2024.52</v>
      </c>
      <c r="G3420" s="76">
        <v>215214670511.33871</v>
      </c>
      <c r="H3420" s="46">
        <v>22409325.637536734</v>
      </c>
      <c r="I3420" s="76">
        <v>475172423501.30164</v>
      </c>
      <c r="J3420" s="56">
        <v>0.13803403484198873</v>
      </c>
      <c r="K3420" s="76">
        <v>8175695113.3076735</v>
      </c>
      <c r="L3420" s="76">
        <v>0</v>
      </c>
      <c r="M3420" s="76">
        <v>178973848662.9527</v>
      </c>
      <c r="N3420" s="76">
        <v>51014850283.608063</v>
      </c>
      <c r="O3420" s="76">
        <v>38410.922032747359</v>
      </c>
      <c r="P3420" s="46">
        <v>310551.38447236316</v>
      </c>
      <c r="Q3420" s="46">
        <v>175337.83301784616</v>
      </c>
      <c r="R3420" s="76">
        <v>987985578627.67249</v>
      </c>
      <c r="S3420" s="56">
        <v>0.44831554756898778</v>
      </c>
      <c r="T3420" s="56">
        <v>0.26371580174916498</v>
      </c>
      <c r="U3420" s="46">
        <v>17.918521386139684</v>
      </c>
      <c r="V3420" s="76">
        <v>5054851363102.6885</v>
      </c>
      <c r="W3420" s="84">
        <v>1595.1490393107342</v>
      </c>
      <c r="X3420" s="82">
        <v>4.1073022055649333E-2</v>
      </c>
      <c r="Y3420" s="476">
        <v>2.0000000000000001E-4</v>
      </c>
    </row>
    <row r="3421" spans="1:25" x14ac:dyDescent="0.2">
      <c r="A3421" s="475">
        <v>3417</v>
      </c>
      <c r="B3421" s="56">
        <v>0.68020533223256452</v>
      </c>
      <c r="C3421" s="46">
        <v>4331.5338926145459</v>
      </c>
      <c r="D3421" s="56">
        <v>0.40836852625132403</v>
      </c>
      <c r="E3421" s="56">
        <v>0.7</v>
      </c>
      <c r="F3421" s="250">
        <v>2023.75</v>
      </c>
      <c r="G3421" s="76">
        <v>134783251429.01845</v>
      </c>
      <c r="H3421" s="46">
        <v>7481975.8747657575</v>
      </c>
      <c r="I3421" s="76">
        <v>248110338257.18707</v>
      </c>
      <c r="J3421" s="56">
        <v>0.34108285848803443</v>
      </c>
      <c r="K3421" s="76">
        <v>2937611622.6264534</v>
      </c>
      <c r="L3421" s="76">
        <v>0</v>
      </c>
      <c r="M3421" s="76">
        <v>189994400799.65079</v>
      </c>
      <c r="N3421" s="76">
        <v>71370822232.481216</v>
      </c>
      <c r="O3421" s="76">
        <v>41046.877017730294</v>
      </c>
      <c r="P3421" s="46">
        <v>439073.03477713978</v>
      </c>
      <c r="Q3421" s="46">
        <v>236612.17231117695</v>
      </c>
      <c r="R3421" s="76">
        <v>706212129611.73987</v>
      </c>
      <c r="S3421" s="56">
        <v>0.58100159845378918</v>
      </c>
      <c r="T3421" s="56">
        <v>0.28269988617390912</v>
      </c>
      <c r="U3421" s="46">
        <v>17.02957780214615</v>
      </c>
      <c r="V3421" s="76">
        <v>3778921648692.7646</v>
      </c>
      <c r="W3421" s="84">
        <v>1191.77117258099</v>
      </c>
      <c r="X3421" s="82">
        <v>4.2593988348559535E-2</v>
      </c>
      <c r="Y3421" s="476">
        <v>2.0000000000000001E-4</v>
      </c>
    </row>
    <row r="3422" spans="1:25" x14ac:dyDescent="0.2">
      <c r="A3422" s="475">
        <v>3418</v>
      </c>
      <c r="B3422" s="56">
        <v>0.49351951198694838</v>
      </c>
      <c r="C3422" s="46">
        <v>3772.8878918146729</v>
      </c>
      <c r="D3422" s="56">
        <v>1.3144061798399695</v>
      </c>
      <c r="E3422" s="56">
        <v>0.62402436805574069</v>
      </c>
      <c r="F3422" s="250">
        <v>2023.75</v>
      </c>
      <c r="G3422" s="76">
        <v>712017304334.09448</v>
      </c>
      <c r="H3422" s="46">
        <v>55342276.249041326</v>
      </c>
      <c r="I3422" s="76">
        <v>959771737333.26538</v>
      </c>
      <c r="J3422" s="56">
        <v>0.10285582042133468</v>
      </c>
      <c r="K3422" s="76">
        <v>25640971391.516384</v>
      </c>
      <c r="L3422" s="76">
        <v>0</v>
      </c>
      <c r="M3422" s="76">
        <v>648562718597.04028</v>
      </c>
      <c r="N3422" s="76">
        <v>37728972694.033592</v>
      </c>
      <c r="O3422" s="76">
        <v>38690.060292260154</v>
      </c>
      <c r="P3422" s="46">
        <v>258295.42723175406</v>
      </c>
      <c r="Q3422" s="46">
        <v>131344.39796978765</v>
      </c>
      <c r="R3422" s="76">
        <v>2646611283096.2979</v>
      </c>
      <c r="S3422" s="56">
        <v>0.53518847348426313</v>
      </c>
      <c r="T3422" s="56">
        <v>0.25515970345234029</v>
      </c>
      <c r="U3422" s="46">
        <v>20.585661764514889</v>
      </c>
      <c r="V3422" s="76">
        <v>14915743129577.328</v>
      </c>
      <c r="W3422" s="84">
        <v>4707.0729612563619</v>
      </c>
      <c r="X3422" s="82">
        <v>3.6361165407565801E-2</v>
      </c>
      <c r="Y3422" s="476">
        <v>2.0000000000000001E-4</v>
      </c>
    </row>
    <row r="3423" spans="1:25" x14ac:dyDescent="0.2">
      <c r="A3423" s="475">
        <v>3419</v>
      </c>
      <c r="B3423" s="56">
        <v>0.61168079553662458</v>
      </c>
      <c r="C3423" s="46">
        <v>1500</v>
      </c>
      <c r="D3423" s="56">
        <v>1.0227639138143545</v>
      </c>
      <c r="E3423" s="56">
        <v>0.21946602207172125</v>
      </c>
      <c r="F3423" s="250">
        <v>2023.79</v>
      </c>
      <c r="G3423" s="76">
        <v>585873724438.90942</v>
      </c>
      <c r="H3423" s="46">
        <v>34392816.383469366</v>
      </c>
      <c r="I3423" s="76">
        <v>791739690145.14014</v>
      </c>
      <c r="J3423" s="56">
        <v>0.31703627210285257</v>
      </c>
      <c r="K3423" s="76">
        <v>36021193884.80574</v>
      </c>
      <c r="L3423" s="76">
        <v>0</v>
      </c>
      <c r="M3423" s="76">
        <v>380195993179.65491</v>
      </c>
      <c r="N3423" s="76">
        <v>15725778834.200457</v>
      </c>
      <c r="O3423" s="76">
        <v>30745.681262925304</v>
      </c>
      <c r="P3423" s="46">
        <v>143718.9522217855</v>
      </c>
      <c r="Q3423" s="46">
        <v>57755.385278312431</v>
      </c>
      <c r="R3423" s="76">
        <v>1626734646126.7788</v>
      </c>
      <c r="S3423" s="56">
        <v>0.54709850042530506</v>
      </c>
      <c r="T3423" s="56">
        <v>0.47382411169110822</v>
      </c>
      <c r="U3423" s="46">
        <v>17.524470649747535</v>
      </c>
      <c r="V3423" s="76">
        <v>14918239229440.334</v>
      </c>
      <c r="W3423" s="84">
        <v>4702.1184227937538</v>
      </c>
      <c r="X3423" s="82">
        <v>4.1258734115825042E-2</v>
      </c>
      <c r="Y3423" s="476">
        <v>2.0000000000000001E-4</v>
      </c>
    </row>
    <row r="3424" spans="1:25" x14ac:dyDescent="0.2">
      <c r="A3424" s="475">
        <v>3420</v>
      </c>
      <c r="B3424" s="56">
        <v>0.66310032193226509</v>
      </c>
      <c r="C3424" s="46">
        <v>3886.0950696214459</v>
      </c>
      <c r="D3424" s="56">
        <v>0.65618734209256002</v>
      </c>
      <c r="E3424" s="56">
        <v>0.7</v>
      </c>
      <c r="F3424" s="250">
        <v>2026.42</v>
      </c>
      <c r="G3424" s="76">
        <v>74672633452.318344</v>
      </c>
      <c r="H3424" s="46">
        <v>14238378.751213226</v>
      </c>
      <c r="I3424" s="76">
        <v>421236503095.38446</v>
      </c>
      <c r="J3424" s="56">
        <v>0.40200580077845016</v>
      </c>
      <c r="K3424" s="76">
        <v>47847156143.018417</v>
      </c>
      <c r="L3424" s="76">
        <v>117846703934.42558</v>
      </c>
      <c r="M3424" s="76">
        <v>28266706755.508472</v>
      </c>
      <c r="N3424" s="76">
        <v>90551669071.807297</v>
      </c>
      <c r="O3424" s="76">
        <v>11839.414331070771</v>
      </c>
      <c r="P3424" s="46">
        <v>529963.09718114976</v>
      </c>
      <c r="Q3424" s="46">
        <v>352406.52318695135</v>
      </c>
      <c r="R3424" s="76">
        <v>806825140544.28552</v>
      </c>
      <c r="S3424" s="56">
        <v>0.50264680643761628</v>
      </c>
      <c r="T3424" s="56">
        <v>0.27371335131967978</v>
      </c>
      <c r="U3424" s="46">
        <v>14.77316099762279</v>
      </c>
      <c r="V3424" s="76">
        <v>3715682660612.0913</v>
      </c>
      <c r="W3424" s="84">
        <v>1172.8677367566913</v>
      </c>
      <c r="X3424" s="82">
        <v>4.7938301497182374E-2</v>
      </c>
      <c r="Y3424" s="476">
        <v>2.0000000000000001E-4</v>
      </c>
    </row>
    <row r="3425" spans="1:25" x14ac:dyDescent="0.2">
      <c r="A3425" s="475">
        <v>3421</v>
      </c>
      <c r="B3425" s="56">
        <v>0.53159815712483316</v>
      </c>
      <c r="C3425" s="46">
        <v>4285.1131282412844</v>
      </c>
      <c r="D3425" s="56">
        <v>0.64068530259187484</v>
      </c>
      <c r="E3425" s="56">
        <v>0.2273116404387846</v>
      </c>
      <c r="F3425" s="250">
        <v>2023.75</v>
      </c>
      <c r="G3425" s="76">
        <v>162566783636.58096</v>
      </c>
      <c r="H3425" s="46">
        <v>13486195.469763197</v>
      </c>
      <c r="I3425" s="76">
        <v>431963079418.71222</v>
      </c>
      <c r="J3425" s="56">
        <v>0.47635980401027345</v>
      </c>
      <c r="K3425" s="76">
        <v>6785792035.8282156</v>
      </c>
      <c r="L3425" s="76">
        <v>0</v>
      </c>
      <c r="M3425" s="76">
        <v>212766369465.12338</v>
      </c>
      <c r="N3425" s="76">
        <v>28307914927.166161</v>
      </c>
      <c r="O3425" s="76">
        <v>24519.156808720778</v>
      </c>
      <c r="P3425" s="46">
        <v>230041.36206801241</v>
      </c>
      <c r="Q3425" s="46">
        <v>119927.78627882095</v>
      </c>
      <c r="R3425" s="76">
        <v>893183756230.63428</v>
      </c>
      <c r="S3425" s="56">
        <v>0.62168654917067612</v>
      </c>
      <c r="T3425" s="56">
        <v>0.39058476368648071</v>
      </c>
      <c r="U3425" s="46">
        <v>15.768125828910895</v>
      </c>
      <c r="V3425" s="76">
        <v>6157336898726.1895</v>
      </c>
      <c r="W3425" s="84">
        <v>1942.4615645457372</v>
      </c>
      <c r="X3425" s="82">
        <v>4.5624267397758662E-2</v>
      </c>
      <c r="Y3425" s="476">
        <v>2.0000000000000001E-4</v>
      </c>
    </row>
    <row r="3426" spans="1:25" x14ac:dyDescent="0.2">
      <c r="A3426" s="475">
        <v>3422</v>
      </c>
      <c r="B3426" s="56">
        <v>0.48311548704870283</v>
      </c>
      <c r="C3426" s="46">
        <v>1500</v>
      </c>
      <c r="D3426" s="56">
        <v>0.88921653291043434</v>
      </c>
      <c r="E3426" s="56">
        <v>0.44848038401946594</v>
      </c>
      <c r="F3426" s="250">
        <v>2023.9</v>
      </c>
      <c r="G3426" s="76">
        <v>198506002287.40747</v>
      </c>
      <c r="H3426" s="46">
        <v>25662064.47076406</v>
      </c>
      <c r="I3426" s="76">
        <v>555504438315.87842</v>
      </c>
      <c r="J3426" s="56">
        <v>0.2557439013729329</v>
      </c>
      <c r="K3426" s="76">
        <v>18338642678.638348</v>
      </c>
      <c r="L3426" s="76">
        <v>0</v>
      </c>
      <c r="M3426" s="76">
        <v>304179750623.13812</v>
      </c>
      <c r="N3426" s="76">
        <v>61342000808.091919</v>
      </c>
      <c r="O3426" s="76">
        <v>24341.844498815342</v>
      </c>
      <c r="P3426" s="46">
        <v>386593.86053570535</v>
      </c>
      <c r="Q3426" s="46">
        <v>232274.00723548356</v>
      </c>
      <c r="R3426" s="76">
        <v>1337343126234.5693</v>
      </c>
      <c r="S3426" s="56">
        <v>0.54234616523927404</v>
      </c>
      <c r="T3426" s="56">
        <v>0.23133383893324674</v>
      </c>
      <c r="U3426" s="46">
        <v>16.763815289444189</v>
      </c>
      <c r="V3426" s="76">
        <v>5813675857732.5938</v>
      </c>
      <c r="W3426" s="84">
        <v>1834.9841347633965</v>
      </c>
      <c r="X3426" s="82">
        <v>4.286415093624197E-2</v>
      </c>
      <c r="Y3426" s="476">
        <v>2.0000000000000001E-4</v>
      </c>
    </row>
    <row r="3427" spans="1:25" x14ac:dyDescent="0.2">
      <c r="A3427" s="475">
        <v>3423</v>
      </c>
      <c r="B3427" s="56">
        <v>0.40493628095743067</v>
      </c>
      <c r="C3427" s="46">
        <v>2779.1396705599282</v>
      </c>
      <c r="D3427" s="56">
        <v>0.79969611123858342</v>
      </c>
      <c r="E3427" s="56">
        <v>0.64123538682453129</v>
      </c>
      <c r="F3427" s="250">
        <v>2025.85</v>
      </c>
      <c r="G3427" s="76">
        <v>144959801462.4805</v>
      </c>
      <c r="H3427" s="46">
        <v>20624006.785152052</v>
      </c>
      <c r="I3427" s="76">
        <v>442304738574.12329</v>
      </c>
      <c r="J3427" s="56">
        <v>0.36514598758919903</v>
      </c>
      <c r="K3427" s="76">
        <v>14913200877.41324</v>
      </c>
      <c r="L3427" s="76">
        <v>49695559124.803505</v>
      </c>
      <c r="M3427" s="76">
        <v>125301823358.6658</v>
      </c>
      <c r="N3427" s="76">
        <v>17663795475.992416</v>
      </c>
      <c r="O3427" s="76">
        <v>32037.090653030718</v>
      </c>
      <c r="P3427" s="46">
        <v>186537.03452263557</v>
      </c>
      <c r="Q3427" s="46">
        <v>85898.849703581553</v>
      </c>
      <c r="R3427" s="76">
        <v>829461470062.88123</v>
      </c>
      <c r="S3427" s="56">
        <v>0.54804632503907924</v>
      </c>
      <c r="T3427" s="56">
        <v>0.33224101270906414</v>
      </c>
      <c r="U3427" s="46">
        <v>16.096002555839348</v>
      </c>
      <c r="V3427" s="76">
        <v>4920184986387.2871</v>
      </c>
      <c r="W3427" s="84">
        <v>1551.7156074594293</v>
      </c>
      <c r="X3427" s="82">
        <v>4.499912728189414E-2</v>
      </c>
      <c r="Y3427" s="476">
        <v>2.0000000000000001E-4</v>
      </c>
    </row>
    <row r="3428" spans="1:25" x14ac:dyDescent="0.2">
      <c r="A3428" s="475">
        <v>3424</v>
      </c>
      <c r="B3428" s="56">
        <v>0.3886897732832334</v>
      </c>
      <c r="C3428" s="46">
        <v>5746.3219993401381</v>
      </c>
      <c r="D3428" s="56">
        <v>0.55541683236983075</v>
      </c>
      <c r="E3428" s="56">
        <v>0.30150054863915576</v>
      </c>
      <c r="F3428" s="250">
        <v>2026.69</v>
      </c>
      <c r="G3428" s="76">
        <v>118710635210.4288</v>
      </c>
      <c r="H3428" s="46">
        <v>10812716.178033736</v>
      </c>
      <c r="I3428" s="76">
        <v>353050855319.98376</v>
      </c>
      <c r="J3428" s="56">
        <v>0.36455108858057172</v>
      </c>
      <c r="K3428" s="76">
        <v>36001981465.481537</v>
      </c>
      <c r="L3428" s="76">
        <v>55757307902.448006</v>
      </c>
      <c r="M3428" s="76">
        <v>21690228577.218792</v>
      </c>
      <c r="N3428" s="76">
        <v>58860648356.397133</v>
      </c>
      <c r="O3428" s="76">
        <v>23823.367132749754</v>
      </c>
      <c r="P3428" s="46">
        <v>330759.12461383757</v>
      </c>
      <c r="Q3428" s="46">
        <v>197892.77287919819</v>
      </c>
      <c r="R3428" s="76">
        <v>645005803573.61108</v>
      </c>
      <c r="S3428" s="56">
        <v>0.49956299730760706</v>
      </c>
      <c r="T3428" s="56">
        <v>0.38388540153283307</v>
      </c>
      <c r="U3428" s="46">
        <v>15.591960533540327</v>
      </c>
      <c r="V3428" s="76">
        <v>4241335211964.5181</v>
      </c>
      <c r="W3428" s="84">
        <v>1338.2656870671926</v>
      </c>
      <c r="X3428" s="82">
        <v>4.6815598236380512E-2</v>
      </c>
      <c r="Y3428" s="476">
        <v>2.0000000000000001E-4</v>
      </c>
    </row>
    <row r="3429" spans="1:25" x14ac:dyDescent="0.2">
      <c r="A3429" s="475">
        <v>3425</v>
      </c>
      <c r="B3429" s="56">
        <v>0.42031810868192504</v>
      </c>
      <c r="C3429" s="46">
        <v>3217.0959042105251</v>
      </c>
      <c r="D3429" s="56">
        <v>1.0316583709065665</v>
      </c>
      <c r="E3429" s="56">
        <v>0.59285495950861289</v>
      </c>
      <c r="F3429" s="250">
        <v>2025.5</v>
      </c>
      <c r="G3429" s="76">
        <v>287393145376.39478</v>
      </c>
      <c r="H3429" s="46">
        <v>33800099.939844064</v>
      </c>
      <c r="I3429" s="76">
        <v>801213046284.35156</v>
      </c>
      <c r="J3429" s="56">
        <v>0.21853790187392597</v>
      </c>
      <c r="K3429" s="76">
        <v>32095256982.302719</v>
      </c>
      <c r="L3429" s="76">
        <v>40740201476.720726</v>
      </c>
      <c r="M3429" s="76">
        <v>149601096087.34988</v>
      </c>
      <c r="N3429" s="76">
        <v>37279816959.101456</v>
      </c>
      <c r="O3429" s="76">
        <v>28013.628910621057</v>
      </c>
      <c r="P3429" s="46">
        <v>236416.204811715</v>
      </c>
      <c r="Q3429" s="46">
        <v>117198.46975167675</v>
      </c>
      <c r="R3429" s="76">
        <v>1448937352015.4578</v>
      </c>
      <c r="S3429" s="56">
        <v>0.45134827885391376</v>
      </c>
      <c r="T3429" s="56">
        <v>0.26134313417462673</v>
      </c>
      <c r="U3429" s="46">
        <v>17.483886239026894</v>
      </c>
      <c r="V3429" s="76">
        <v>7272331527018.7725</v>
      </c>
      <c r="W3429" s="84">
        <v>2294.8498090379917</v>
      </c>
      <c r="X3429" s="82">
        <v>4.1974098024281634E-2</v>
      </c>
      <c r="Y3429" s="476">
        <v>2.0000000000000001E-4</v>
      </c>
    </row>
    <row r="3430" spans="1:25" x14ac:dyDescent="0.2">
      <c r="A3430" s="475">
        <v>3426</v>
      </c>
      <c r="B3430" s="56">
        <v>0.46372096559951254</v>
      </c>
      <c r="C3430" s="46">
        <v>4438.3841293046435</v>
      </c>
      <c r="D3430" s="56">
        <v>0.4801303049973617</v>
      </c>
      <c r="E3430" s="56">
        <v>0.41642400432805599</v>
      </c>
      <c r="F3430" s="250">
        <v>2025.3</v>
      </c>
      <c r="G3430" s="76">
        <v>128562272510.57915</v>
      </c>
      <c r="H3430" s="46">
        <v>9402521.0511263404</v>
      </c>
      <c r="I3430" s="76">
        <v>346052166705.12445</v>
      </c>
      <c r="J3430" s="56">
        <v>0.46372096559951248</v>
      </c>
      <c r="K3430" s="76">
        <v>21593531676.174492</v>
      </c>
      <c r="L3430" s="76">
        <v>48336671391.84388</v>
      </c>
      <c r="M3430" s="76">
        <v>84930325348.909454</v>
      </c>
      <c r="N3430" s="76">
        <v>25841719357.014015</v>
      </c>
      <c r="O3430" s="76">
        <v>35005.606943701983</v>
      </c>
      <c r="P3430" s="46">
        <v>201004.98348649926</v>
      </c>
      <c r="Q3430" s="46">
        <v>101872.0815201709</v>
      </c>
      <c r="R3430" s="76">
        <v>661594956376.64502</v>
      </c>
      <c r="S3430" s="56">
        <v>0.59084523710208103</v>
      </c>
      <c r="T3430" s="56">
        <v>0.42698592534155655</v>
      </c>
      <c r="U3430" s="46">
        <v>15.616643741937672</v>
      </c>
      <c r="V3430" s="76">
        <v>4997866585728.3096</v>
      </c>
      <c r="W3430" s="84">
        <v>1577.3704906127298</v>
      </c>
      <c r="X3430" s="82">
        <v>4.5394723924816638E-2</v>
      </c>
      <c r="Y3430" s="476">
        <v>2.0000000000000001E-4</v>
      </c>
    </row>
    <row r="3431" spans="1:25" x14ac:dyDescent="0.2">
      <c r="A3431" s="475">
        <v>3427</v>
      </c>
      <c r="B3431" s="56">
        <v>0.34667598596716054</v>
      </c>
      <c r="C3431" s="46">
        <v>4937.8141842081332</v>
      </c>
      <c r="D3431" s="56">
        <v>0.91301085768302981</v>
      </c>
      <c r="E3431" s="56">
        <v>0.5584888826857215</v>
      </c>
      <c r="F3431" s="250">
        <v>2024.1</v>
      </c>
      <c r="G3431" s="76">
        <v>351282775316.77979</v>
      </c>
      <c r="H3431" s="46">
        <v>25182399.743535697</v>
      </c>
      <c r="I3431" s="76">
        <v>557068953107.82263</v>
      </c>
      <c r="J3431" s="56">
        <v>0.28959612938444002</v>
      </c>
      <c r="K3431" s="76">
        <v>17473587014.974453</v>
      </c>
      <c r="L3431" s="76">
        <v>0</v>
      </c>
      <c r="M3431" s="76">
        <v>184991285821.73563</v>
      </c>
      <c r="N3431" s="76">
        <v>19114702293.945728</v>
      </c>
      <c r="O3431" s="76">
        <v>30345.076154239592</v>
      </c>
      <c r="P3431" s="46">
        <v>174191.75836971632</v>
      </c>
      <c r="Q3431" s="46">
        <v>76570.36023457651</v>
      </c>
      <c r="R3431" s="76">
        <v>1096032882950.5657</v>
      </c>
      <c r="S3431" s="56">
        <v>0.52315269071845216</v>
      </c>
      <c r="T3431" s="56">
        <v>0.42903933198508887</v>
      </c>
      <c r="U3431" s="46">
        <v>17.443545499139631</v>
      </c>
      <c r="V3431" s="76">
        <v>8931705304970.252</v>
      </c>
      <c r="W3431" s="84">
        <v>2818.7447813812041</v>
      </c>
      <c r="X3431" s="82">
        <v>4.2276291211254563E-2</v>
      </c>
      <c r="Y3431" s="476">
        <v>2.0000000000000001E-4</v>
      </c>
    </row>
    <row r="3432" spans="1:25" x14ac:dyDescent="0.2">
      <c r="A3432" s="475">
        <v>3428</v>
      </c>
      <c r="B3432" s="56">
        <v>0.65196221526533704</v>
      </c>
      <c r="C3432" s="46">
        <v>5177.5354153457738</v>
      </c>
      <c r="D3432" s="56">
        <v>0.5559120838647359</v>
      </c>
      <c r="E3432" s="56">
        <v>0.41804931759730035</v>
      </c>
      <c r="F3432" s="250">
        <v>2026.38</v>
      </c>
      <c r="G3432" s="76">
        <v>94784012283.425034</v>
      </c>
      <c r="H3432" s="46">
        <v>11041968.331446834</v>
      </c>
      <c r="I3432" s="76">
        <v>295085053386.35095</v>
      </c>
      <c r="J3432" s="56">
        <v>0.22852189596201622</v>
      </c>
      <c r="K3432" s="76">
        <v>31644558585.719872</v>
      </c>
      <c r="L3432" s="76">
        <v>70982960472.891617</v>
      </c>
      <c r="M3432" s="76">
        <v>17100971151.469719</v>
      </c>
      <c r="N3432" s="76">
        <v>23900437771.386219</v>
      </c>
      <c r="O3432" s="76">
        <v>40391.878211151241</v>
      </c>
      <c r="P3432" s="46">
        <v>172810.79377187183</v>
      </c>
      <c r="Q3432" s="46">
        <v>80293.143677165426</v>
      </c>
      <c r="R3432" s="76">
        <v>503970407189.72913</v>
      </c>
      <c r="S3432" s="56">
        <v>0.42261403132567049</v>
      </c>
      <c r="T3432" s="56">
        <v>0.28393200216904829</v>
      </c>
      <c r="U3432" s="46">
        <v>16.598996630838361</v>
      </c>
      <c r="V3432" s="76">
        <v>2641755772824.0991</v>
      </c>
      <c r="W3432" s="84">
        <v>834.29777857677152</v>
      </c>
      <c r="X3432" s="82">
        <v>4.375886463022035E-2</v>
      </c>
      <c r="Y3432" s="476">
        <v>2.0000000000000001E-4</v>
      </c>
    </row>
    <row r="3433" spans="1:25" x14ac:dyDescent="0.2">
      <c r="A3433" s="475">
        <v>3429</v>
      </c>
      <c r="B3433" s="56">
        <v>0.46299258685637978</v>
      </c>
      <c r="C3433" s="46">
        <v>1500</v>
      </c>
      <c r="D3433" s="56">
        <v>0.35564498098566982</v>
      </c>
      <c r="E3433" s="56">
        <v>0.57409640837243581</v>
      </c>
      <c r="F3433" s="250">
        <v>2024.17</v>
      </c>
      <c r="G3433" s="76">
        <v>143658138862.48135</v>
      </c>
      <c r="H3433" s="46">
        <v>6040532.6716232905</v>
      </c>
      <c r="I3433" s="76">
        <v>233500034437.04752</v>
      </c>
      <c r="J3433" s="56">
        <v>0.46299258685637978</v>
      </c>
      <c r="K3433" s="76">
        <v>7886881087.7794714</v>
      </c>
      <c r="L3433" s="76">
        <v>0</v>
      </c>
      <c r="M3433" s="76">
        <v>144250119987.49603</v>
      </c>
      <c r="N3433" s="76">
        <v>116323693546.50531</v>
      </c>
      <c r="O3433" s="76">
        <v>35059.382580016718</v>
      </c>
      <c r="P3433" s="46">
        <v>771112.81806512503</v>
      </c>
      <c r="Q3433" s="46">
        <v>474082.47167471983</v>
      </c>
      <c r="R3433" s="76">
        <v>681450116231.13477</v>
      </c>
      <c r="S3433" s="56">
        <v>0.58908904708493892</v>
      </c>
      <c r="T3433" s="56">
        <v>0.3836909232352867</v>
      </c>
      <c r="U3433" s="46">
        <v>16.253013693613667</v>
      </c>
      <c r="V3433" s="76">
        <v>4792765002828.5762</v>
      </c>
      <c r="W3433" s="84">
        <v>1512.630373401088</v>
      </c>
      <c r="X3433" s="82">
        <v>4.3802965840254365E-2</v>
      </c>
      <c r="Y3433" s="476">
        <v>2.0000000000000001E-4</v>
      </c>
    </row>
    <row r="3434" spans="1:25" x14ac:dyDescent="0.2">
      <c r="A3434" s="475">
        <v>3430</v>
      </c>
      <c r="B3434" s="56">
        <v>0.46359640125804014</v>
      </c>
      <c r="C3434" s="46">
        <v>7999.4741334515893</v>
      </c>
      <c r="D3434" s="56">
        <v>0.88616244734825922</v>
      </c>
      <c r="E3434" s="56">
        <v>0.51947115303843838</v>
      </c>
      <c r="F3434" s="250">
        <v>2024.77</v>
      </c>
      <c r="G3434" s="76">
        <v>417675512898.21002</v>
      </c>
      <c r="H3434" s="46">
        <v>23192266.04263233</v>
      </c>
      <c r="I3434" s="76">
        <v>535815401807.29303</v>
      </c>
      <c r="J3434" s="56">
        <v>0.30374549206224355</v>
      </c>
      <c r="K3434" s="76">
        <v>15357983137.272604</v>
      </c>
      <c r="L3434" s="76">
        <v>0</v>
      </c>
      <c r="M3434" s="76">
        <v>285395268138.64673</v>
      </c>
      <c r="N3434" s="76">
        <v>22063051278.727875</v>
      </c>
      <c r="O3434" s="76">
        <v>39063.243393578654</v>
      </c>
      <c r="P3434" s="46">
        <v>193366.88549635181</v>
      </c>
      <c r="Q3434" s="46">
        <v>89266.999378398643</v>
      </c>
      <c r="R3434" s="76">
        <v>1287155919036.8738</v>
      </c>
      <c r="S3434" s="56">
        <v>0.57789531693395746</v>
      </c>
      <c r="T3434" s="56">
        <v>0.43692220787673824</v>
      </c>
      <c r="U3434" s="46">
        <v>17.426593644135096</v>
      </c>
      <c r="V3434" s="76">
        <v>10595596137691.418</v>
      </c>
      <c r="W3434" s="84">
        <v>3344.6108898193643</v>
      </c>
      <c r="X3434" s="82">
        <v>4.2579788803661686E-2</v>
      </c>
      <c r="Y3434" s="476">
        <v>2.0000000000000001E-4</v>
      </c>
    </row>
    <row r="3435" spans="1:25" x14ac:dyDescent="0.2">
      <c r="A3435" s="475">
        <v>3431</v>
      </c>
      <c r="B3435" s="56">
        <v>0.47892559504435378</v>
      </c>
      <c r="C3435" s="46">
        <v>4307.6938585807547</v>
      </c>
      <c r="D3435" s="56">
        <v>0.8883446665086292</v>
      </c>
      <c r="E3435" s="56">
        <v>0.57582198082645308</v>
      </c>
      <c r="F3435" s="250">
        <v>2026.39</v>
      </c>
      <c r="G3435" s="76">
        <v>63248490232.25058</v>
      </c>
      <c r="H3435" s="46">
        <v>24411931.905616183</v>
      </c>
      <c r="I3435" s="76">
        <v>602061571167.37122</v>
      </c>
      <c r="J3435" s="56">
        <v>0.21753738047706961</v>
      </c>
      <c r="K3435" s="76">
        <v>38021172664.845795</v>
      </c>
      <c r="L3435" s="76">
        <v>64889029122.675713</v>
      </c>
      <c r="M3435" s="76">
        <v>21959623172.32626</v>
      </c>
      <c r="N3435" s="76">
        <v>41903755843.528587</v>
      </c>
      <c r="O3435" s="76">
        <v>28464.15884512664</v>
      </c>
      <c r="P3435" s="46">
        <v>254922.91986161977</v>
      </c>
      <c r="Q3435" s="46">
        <v>133233.22052273166</v>
      </c>
      <c r="R3435" s="76">
        <v>853732002994.60693</v>
      </c>
      <c r="S3435" s="56">
        <v>0.34522124909883473</v>
      </c>
      <c r="T3435" s="56">
        <v>0.2192613655279142</v>
      </c>
      <c r="U3435" s="46">
        <v>14.744200384003523</v>
      </c>
      <c r="V3435" s="76">
        <v>3121136563232.3623</v>
      </c>
      <c r="W3435" s="84">
        <v>985.35804272202608</v>
      </c>
      <c r="X3435" s="82">
        <v>4.8525664998510055E-2</v>
      </c>
      <c r="Y3435" s="476">
        <v>2.0000000000000001E-4</v>
      </c>
    </row>
    <row r="3436" spans="1:25" x14ac:dyDescent="0.2">
      <c r="A3436" s="475">
        <v>3432</v>
      </c>
      <c r="B3436" s="56">
        <v>0.65368455995327801</v>
      </c>
      <c r="C3436" s="46">
        <v>3671.0105368989316</v>
      </c>
      <c r="D3436" s="56">
        <v>0.57653007773374054</v>
      </c>
      <c r="E3436" s="56">
        <v>0.45603623175942554</v>
      </c>
      <c r="F3436" s="250">
        <v>2024.84</v>
      </c>
      <c r="G3436" s="76">
        <v>405547208778.98499</v>
      </c>
      <c r="H3436" s="46">
        <v>11722563.38491437</v>
      </c>
      <c r="I3436" s="76">
        <v>392944063554.93536</v>
      </c>
      <c r="J3436" s="56">
        <v>0.4319581742190387</v>
      </c>
      <c r="K3436" s="76">
        <v>4106547383.3114419</v>
      </c>
      <c r="L3436" s="76">
        <v>0</v>
      </c>
      <c r="M3436" s="76">
        <v>339629265353.48987</v>
      </c>
      <c r="N3436" s="76">
        <v>47361435176.768883</v>
      </c>
      <c r="O3436" s="76">
        <v>28123.862968226014</v>
      </c>
      <c r="P3436" s="46">
        <v>300357.51106074388</v>
      </c>
      <c r="Q3436" s="46">
        <v>174007.47314597826</v>
      </c>
      <c r="R3436" s="76">
        <v>1229902580132.4058</v>
      </c>
      <c r="S3436" s="56">
        <v>0.65798262928019624</v>
      </c>
      <c r="T3436" s="56">
        <v>0.4551514563494331</v>
      </c>
      <c r="U3436" s="46">
        <v>17.336661145066017</v>
      </c>
      <c r="V3436" s="76">
        <v>10779221178767.74</v>
      </c>
      <c r="W3436" s="84">
        <v>3400.3886789633202</v>
      </c>
      <c r="X3436" s="82">
        <v>4.1510358441100709E-2</v>
      </c>
      <c r="Y3436" s="476">
        <v>2.0000000000000001E-4</v>
      </c>
    </row>
    <row r="3437" spans="1:25" x14ac:dyDescent="0.2">
      <c r="A3437" s="475">
        <v>3433</v>
      </c>
      <c r="B3437" s="56">
        <v>0.61271816779108323</v>
      </c>
      <c r="C3437" s="46">
        <v>1500</v>
      </c>
      <c r="D3437" s="56">
        <v>0.60865325408659143</v>
      </c>
      <c r="E3437" s="56">
        <v>0.33249654440832443</v>
      </c>
      <c r="F3437" s="250">
        <v>2025.11</v>
      </c>
      <c r="G3437" s="76">
        <v>105578444737.1304</v>
      </c>
      <c r="H3437" s="46">
        <v>13735956.767481986</v>
      </c>
      <c r="I3437" s="76">
        <v>448976624095.05853</v>
      </c>
      <c r="J3437" s="56">
        <v>0.45266870331241305</v>
      </c>
      <c r="K3437" s="76">
        <v>13994438152.967007</v>
      </c>
      <c r="L3437" s="76">
        <v>19160398175.14674</v>
      </c>
      <c r="M3437" s="76">
        <v>81318857268.693848</v>
      </c>
      <c r="N3437" s="76">
        <v>70504198644.006454</v>
      </c>
      <c r="O3437" s="76">
        <v>28372.654030699756</v>
      </c>
      <c r="P3437" s="46">
        <v>421179.46671420487</v>
      </c>
      <c r="Q3437" s="46">
        <v>267102.22633881192</v>
      </c>
      <c r="R3437" s="76">
        <v>778896616161.06018</v>
      </c>
      <c r="S3437" s="56">
        <v>0.5425407839273807</v>
      </c>
      <c r="T3437" s="56">
        <v>0.35280945188787621</v>
      </c>
      <c r="U3437" s="46">
        <v>15.230132813599903</v>
      </c>
      <c r="V3437" s="76">
        <v>4828205884541.3076</v>
      </c>
      <c r="W3437" s="84">
        <v>1523.6531509829865</v>
      </c>
      <c r="X3437" s="82">
        <v>4.5718597509241267E-2</v>
      </c>
      <c r="Y3437" s="476">
        <v>2.0000000000000001E-4</v>
      </c>
    </row>
    <row r="3438" spans="1:25" x14ac:dyDescent="0.2">
      <c r="A3438" s="475">
        <v>3434</v>
      </c>
      <c r="B3438" s="56">
        <v>0.41260286135696811</v>
      </c>
      <c r="C3438" s="46">
        <v>2920.4598733775979</v>
      </c>
      <c r="D3438" s="56">
        <v>0.59914706787227212</v>
      </c>
      <c r="E3438" s="56">
        <v>0.50912578218694993</v>
      </c>
      <c r="F3438" s="250">
        <v>2023.75</v>
      </c>
      <c r="G3438" s="76">
        <v>325881526029.20648</v>
      </c>
      <c r="H3438" s="46">
        <v>12532682.214298375</v>
      </c>
      <c r="I3438" s="76">
        <v>382477322024.50983</v>
      </c>
      <c r="J3438" s="56">
        <v>0.41260286135696811</v>
      </c>
      <c r="K3438" s="76">
        <v>6482962951.6751719</v>
      </c>
      <c r="L3438" s="76">
        <v>0</v>
      </c>
      <c r="M3438" s="76">
        <v>241140525981.49661</v>
      </c>
      <c r="N3438" s="76">
        <v>35823354106.894188</v>
      </c>
      <c r="O3438" s="76">
        <v>28529.472261986517</v>
      </c>
      <c r="P3438" s="46">
        <v>272272.00164997706</v>
      </c>
      <c r="Q3438" s="46">
        <v>152189.18363250862</v>
      </c>
      <c r="R3438" s="76">
        <v>928238986843.15564</v>
      </c>
      <c r="S3438" s="56">
        <v>0.61495229518218308</v>
      </c>
      <c r="T3438" s="56">
        <v>0.48718988337537611</v>
      </c>
      <c r="U3438" s="46">
        <v>17.311713911601785</v>
      </c>
      <c r="V3438" s="76">
        <v>8568881564193.2881</v>
      </c>
      <c r="W3438" s="84">
        <v>2705.5361036366035</v>
      </c>
      <c r="X3438" s="82">
        <v>4.2385512144237018E-2</v>
      </c>
      <c r="Y3438" s="476">
        <v>2.0000000000000001E-4</v>
      </c>
    </row>
    <row r="3439" spans="1:25" x14ac:dyDescent="0.2">
      <c r="A3439" s="475">
        <v>3435</v>
      </c>
      <c r="B3439" s="56">
        <v>0.63217957543965952</v>
      </c>
      <c r="C3439" s="46">
        <v>7159.254264440483</v>
      </c>
      <c r="D3439" s="56">
        <v>0.50772822435722675</v>
      </c>
      <c r="E3439" s="56">
        <v>0.38507936621649969</v>
      </c>
      <c r="F3439" s="250">
        <v>2023.75</v>
      </c>
      <c r="G3439" s="76">
        <v>182540016039.65063</v>
      </c>
      <c r="H3439" s="46">
        <v>9574192.9871249553</v>
      </c>
      <c r="I3439" s="76">
        <v>313085344397.64844</v>
      </c>
      <c r="J3439" s="56">
        <v>0.39158227358993503</v>
      </c>
      <c r="K3439" s="76">
        <v>6839453367.4266157</v>
      </c>
      <c r="L3439" s="76">
        <v>0</v>
      </c>
      <c r="M3439" s="76">
        <v>221498285558.98264</v>
      </c>
      <c r="N3439" s="76">
        <v>43266400977.821884</v>
      </c>
      <c r="O3439" s="76">
        <v>39822.138840540036</v>
      </c>
      <c r="P3439" s="46">
        <v>278545.53359651548</v>
      </c>
      <c r="Q3439" s="46">
        <v>159063.34373141525</v>
      </c>
      <c r="R3439" s="76">
        <v>827520048314.15259</v>
      </c>
      <c r="S3439" s="56">
        <v>0.61508141619365742</v>
      </c>
      <c r="T3439" s="56">
        <v>0.34385968752263929</v>
      </c>
      <c r="U3439" s="46">
        <v>16.807413056171679</v>
      </c>
      <c r="V3439" s="76">
        <v>5411085047725.0645</v>
      </c>
      <c r="W3439" s="84">
        <v>1707.1565259078257</v>
      </c>
      <c r="X3439" s="82">
        <v>4.2085731821945839E-2</v>
      </c>
      <c r="Y3439" s="476">
        <v>2.0000000000000001E-4</v>
      </c>
    </row>
    <row r="3440" spans="1:25" x14ac:dyDescent="0.2">
      <c r="A3440" s="475">
        <v>3436</v>
      </c>
      <c r="B3440" s="56">
        <v>0.40240612882383031</v>
      </c>
      <c r="C3440" s="46">
        <v>4950.5260064822169</v>
      </c>
      <c r="D3440" s="56">
        <v>0.78073927320296455</v>
      </c>
      <c r="E3440" s="56">
        <v>0.48888386969472986</v>
      </c>
      <c r="F3440" s="250">
        <v>2025.57</v>
      </c>
      <c r="G3440" s="76">
        <v>177083039993.767</v>
      </c>
      <c r="H3440" s="46">
        <v>19670577.808501668</v>
      </c>
      <c r="I3440" s="76">
        <v>451663214868.2373</v>
      </c>
      <c r="J3440" s="56">
        <v>0.28366024248607768</v>
      </c>
      <c r="K3440" s="76">
        <v>37060825140.68512</v>
      </c>
      <c r="L3440" s="76">
        <v>120102768046.933</v>
      </c>
      <c r="M3440" s="76">
        <v>117123127309.6138</v>
      </c>
      <c r="N3440" s="76">
        <v>93370579240.833893</v>
      </c>
      <c r="O3440" s="76">
        <v>25010.117639515993</v>
      </c>
      <c r="P3440" s="46">
        <v>560688.9626929739</v>
      </c>
      <c r="Q3440" s="46">
        <v>372876.44532446569</v>
      </c>
      <c r="R3440" s="76">
        <v>1001698002265.0236</v>
      </c>
      <c r="S3440" s="56">
        <v>0.50456122452829855</v>
      </c>
      <c r="T3440" s="56">
        <v>0.30542196410985956</v>
      </c>
      <c r="U3440" s="46">
        <v>16.277079505325737</v>
      </c>
      <c r="V3440" s="76">
        <v>5542430268170.2656</v>
      </c>
      <c r="W3440" s="84">
        <v>1748.3871499783165</v>
      </c>
      <c r="X3440" s="82">
        <v>4.4279670809955075E-2</v>
      </c>
      <c r="Y3440" s="476">
        <v>2.0000000000000001E-4</v>
      </c>
    </row>
    <row r="3441" spans="1:25" x14ac:dyDescent="0.2">
      <c r="A3441" s="475">
        <v>3437</v>
      </c>
      <c r="B3441" s="56">
        <v>0.52441029511325654</v>
      </c>
      <c r="C3441" s="46">
        <v>6783.8016193934964</v>
      </c>
      <c r="D3441" s="56">
        <v>0.45595571908512084</v>
      </c>
      <c r="E3441" s="56">
        <v>0.55999244501626189</v>
      </c>
      <c r="F3441" s="250">
        <v>2025.42</v>
      </c>
      <c r="G3441" s="76">
        <v>184146876569.20032</v>
      </c>
      <c r="H3441" s="46">
        <v>8513856.6572174914</v>
      </c>
      <c r="I3441" s="76">
        <v>218061293010.74713</v>
      </c>
      <c r="J3441" s="56">
        <v>0.24613949246699041</v>
      </c>
      <c r="K3441" s="76">
        <v>22936676914.649902</v>
      </c>
      <c r="L3441" s="76">
        <v>61964448979.555939</v>
      </c>
      <c r="M3441" s="76">
        <v>93891143070.052521</v>
      </c>
      <c r="N3441" s="76">
        <v>81812529097.787704</v>
      </c>
      <c r="O3441" s="76">
        <v>32542.37384301762</v>
      </c>
      <c r="P3441" s="46">
        <v>483270.00136436126</v>
      </c>
      <c r="Q3441" s="46">
        <v>321697.54878316895</v>
      </c>
      <c r="R3441" s="76">
        <v>682208499346.50708</v>
      </c>
      <c r="S3441" s="56">
        <v>0.55212498483568828</v>
      </c>
      <c r="T3441" s="56">
        <v>0.37067008247430477</v>
      </c>
      <c r="U3441" s="46">
        <v>17.219938873319634</v>
      </c>
      <c r="V3441" s="76">
        <v>4726648001091.2764</v>
      </c>
      <c r="W3441" s="84">
        <v>1492.1992464495261</v>
      </c>
      <c r="X3441" s="82">
        <v>4.3096791495858613E-2</v>
      </c>
      <c r="Y3441" s="476">
        <v>2.0000000000000001E-4</v>
      </c>
    </row>
    <row r="3442" spans="1:25" x14ac:dyDescent="0.2">
      <c r="A3442" s="475">
        <v>3438</v>
      </c>
      <c r="B3442" s="56">
        <v>0.67426260786557335</v>
      </c>
      <c r="C3442" s="46">
        <v>6038.6840412020683</v>
      </c>
      <c r="D3442" s="56">
        <v>1.0539821802730818</v>
      </c>
      <c r="E3442" s="56">
        <v>0.34811410671015425</v>
      </c>
      <c r="F3442" s="250">
        <v>2025.79</v>
      </c>
      <c r="G3442" s="76">
        <v>205998089900.90796</v>
      </c>
      <c r="H3442" s="46">
        <v>33078430.109924581</v>
      </c>
      <c r="I3442" s="76">
        <v>729206642877.06433</v>
      </c>
      <c r="J3442" s="56">
        <v>0.31284946865536645</v>
      </c>
      <c r="K3442" s="76">
        <v>21569506575.684467</v>
      </c>
      <c r="L3442" s="76">
        <v>12360265678.685863</v>
      </c>
      <c r="M3442" s="76">
        <v>122300068570.18527</v>
      </c>
      <c r="N3442" s="76">
        <v>24179808807.625576</v>
      </c>
      <c r="O3442" s="76">
        <v>30173.520026087273</v>
      </c>
      <c r="P3442" s="46">
        <v>204877.18009531475</v>
      </c>
      <c r="Q3442" s="46">
        <v>96143.267876203841</v>
      </c>
      <c r="R3442" s="76">
        <v>1152224310484.6011</v>
      </c>
      <c r="S3442" s="56">
        <v>0.4727928054920939</v>
      </c>
      <c r="T3442" s="56">
        <v>0.3355437780248825</v>
      </c>
      <c r="U3442" s="46">
        <v>16.127261850004277</v>
      </c>
      <c r="V3442" s="76">
        <v>6757917959763.2236</v>
      </c>
      <c r="W3442" s="84">
        <v>2133.3634486501433</v>
      </c>
      <c r="X3442" s="82">
        <v>4.571882517419764E-2</v>
      </c>
      <c r="Y3442" s="476">
        <v>2.0000000000000001E-4</v>
      </c>
    </row>
    <row r="3443" spans="1:25" x14ac:dyDescent="0.2">
      <c r="A3443" s="475">
        <v>3439</v>
      </c>
      <c r="B3443" s="56">
        <v>0.45128033783661131</v>
      </c>
      <c r="C3443" s="46">
        <v>3117.5752665342379</v>
      </c>
      <c r="D3443" s="56">
        <v>0.80470862208735172</v>
      </c>
      <c r="E3443" s="56">
        <v>0.41371892078337624</v>
      </c>
      <c r="F3443" s="250">
        <v>2026.4</v>
      </c>
      <c r="G3443" s="76">
        <v>175793140747.05304</v>
      </c>
      <c r="H3443" s="46">
        <v>20954493.547041811</v>
      </c>
      <c r="I3443" s="76">
        <v>488400702613.39539</v>
      </c>
      <c r="J3443" s="56">
        <v>0.24992541070392627</v>
      </c>
      <c r="K3443" s="76">
        <v>34173860705.115883</v>
      </c>
      <c r="L3443" s="76">
        <v>50585180506.282394</v>
      </c>
      <c r="M3443" s="76">
        <v>111319824311.42123</v>
      </c>
      <c r="N3443" s="76">
        <v>89911860485.512711</v>
      </c>
      <c r="O3443" s="76">
        <v>35425.520655421053</v>
      </c>
      <c r="P3443" s="46">
        <v>503873.54154939589</v>
      </c>
      <c r="Q3443" s="46">
        <v>326627.34841851878</v>
      </c>
      <c r="R3443" s="76">
        <v>972519788302.59546</v>
      </c>
      <c r="S3443" s="56">
        <v>0.46337934211763454</v>
      </c>
      <c r="T3443" s="56">
        <v>0.27761832741905501</v>
      </c>
      <c r="U3443" s="46">
        <v>16.70984117248878</v>
      </c>
      <c r="V3443" s="76">
        <v>4963584553901.5859</v>
      </c>
      <c r="W3443" s="84">
        <v>1566.5475993759376</v>
      </c>
      <c r="X3443" s="82">
        <v>4.3653809587643151E-2</v>
      </c>
      <c r="Y3443" s="476">
        <v>2.0000000000000001E-4</v>
      </c>
    </row>
    <row r="3444" spans="1:25" x14ac:dyDescent="0.2">
      <c r="A3444" s="475">
        <v>3440</v>
      </c>
      <c r="B3444" s="56">
        <v>0.51292099052533446</v>
      </c>
      <c r="C3444" s="46">
        <v>5664.7426359490028</v>
      </c>
      <c r="D3444" s="56">
        <v>0.38395023912185228</v>
      </c>
      <c r="E3444" s="56">
        <v>0.49373357041510701</v>
      </c>
      <c r="F3444" s="250">
        <v>2025.92</v>
      </c>
      <c r="G3444" s="76">
        <v>89311844360.514664</v>
      </c>
      <c r="H3444" s="46">
        <v>6741372.2080105208</v>
      </c>
      <c r="I3444" s="76">
        <v>231918240466.4071</v>
      </c>
      <c r="J3444" s="56">
        <v>0.40157609324028198</v>
      </c>
      <c r="K3444" s="76">
        <v>19422421861.736107</v>
      </c>
      <c r="L3444" s="76">
        <v>35994276066.223396</v>
      </c>
      <c r="M3444" s="76">
        <v>88748831024.104614</v>
      </c>
      <c r="N3444" s="76">
        <v>79978531268.288132</v>
      </c>
      <c r="O3444" s="76">
        <v>33235.769088525223</v>
      </c>
      <c r="P3444" s="46">
        <v>529777.24565176619</v>
      </c>
      <c r="Q3444" s="46">
        <v>300006.84508542315</v>
      </c>
      <c r="R3444" s="76">
        <v>548736625043.74072</v>
      </c>
      <c r="S3444" s="56">
        <v>0.53341139037697916</v>
      </c>
      <c r="T3444" s="56">
        <v>0.3351520331351</v>
      </c>
      <c r="U3444" s="46">
        <v>15.781968101890543</v>
      </c>
      <c r="V3444" s="76">
        <v>3317113740569.5342</v>
      </c>
      <c r="W3444" s="84">
        <v>1047.4725990390887</v>
      </c>
      <c r="X3444" s="82">
        <v>4.4623213781923403E-2</v>
      </c>
      <c r="Y3444" s="476">
        <v>2.0000000000000001E-4</v>
      </c>
    </row>
    <row r="3445" spans="1:25" x14ac:dyDescent="0.2">
      <c r="A3445" s="475">
        <v>3441</v>
      </c>
      <c r="B3445" s="56">
        <v>0.4226279081345185</v>
      </c>
      <c r="C3445" s="46">
        <v>2763.0661109905132</v>
      </c>
      <c r="D3445" s="56">
        <v>0.66619141618817623</v>
      </c>
      <c r="E3445" s="56">
        <v>0.40140345964232149</v>
      </c>
      <c r="F3445" s="250">
        <v>2027.81</v>
      </c>
      <c r="G3445" s="76">
        <v>61259688148.825371</v>
      </c>
      <c r="H3445" s="46">
        <v>15297807.176249061</v>
      </c>
      <c r="I3445" s="76">
        <v>512534783854.36865</v>
      </c>
      <c r="J3445" s="56">
        <v>0.42262790813451856</v>
      </c>
      <c r="K3445" s="76">
        <v>42869443184.651749</v>
      </c>
      <c r="L3445" s="76">
        <v>77468093979.087616</v>
      </c>
      <c r="M3445" s="76">
        <v>0</v>
      </c>
      <c r="N3445" s="76">
        <v>61164228036.910492</v>
      </c>
      <c r="O3445" s="76">
        <v>45000</v>
      </c>
      <c r="P3445" s="46">
        <v>350731.64637693227</v>
      </c>
      <c r="Q3445" s="46">
        <v>210414.35033698496</v>
      </c>
      <c r="R3445" s="76">
        <v>714471900653.25378</v>
      </c>
      <c r="S3445" s="56">
        <v>0.45071131431210476</v>
      </c>
      <c r="T3445" s="56">
        <v>0.3216771966786634</v>
      </c>
      <c r="U3445" s="46">
        <v>14.429616401910113</v>
      </c>
      <c r="V3445" s="76">
        <v>3762059400294.9272</v>
      </c>
      <c r="W3445" s="84">
        <v>1186.7164128047978</v>
      </c>
      <c r="X3445" s="82">
        <v>4.9319499166353503E-2</v>
      </c>
      <c r="Y3445" s="476">
        <v>2.0000000000000001E-4</v>
      </c>
    </row>
    <row r="3446" spans="1:25" x14ac:dyDescent="0.2">
      <c r="A3446" s="475">
        <v>3442</v>
      </c>
      <c r="B3446" s="56">
        <v>0.46734894676824501</v>
      </c>
      <c r="C3446" s="46">
        <v>3354.93155432806</v>
      </c>
      <c r="D3446" s="56">
        <v>0.95778220074333187</v>
      </c>
      <c r="E3446" s="56">
        <v>0.63878106070888163</v>
      </c>
      <c r="F3446" s="250">
        <v>2023.75</v>
      </c>
      <c r="G3446" s="76">
        <v>374651158441.18878</v>
      </c>
      <c r="H3446" s="46">
        <v>28796961.136175849</v>
      </c>
      <c r="I3446" s="76">
        <v>411958749816.08044</v>
      </c>
      <c r="J3446" s="56">
        <v>5.8084194764315145E-3</v>
      </c>
      <c r="K3446" s="76">
        <v>5817723774.194334</v>
      </c>
      <c r="L3446" s="76">
        <v>0</v>
      </c>
      <c r="M3446" s="76">
        <v>317323257146.90656</v>
      </c>
      <c r="N3446" s="76">
        <v>41161670240.118744</v>
      </c>
      <c r="O3446" s="76">
        <v>37396.192431515934</v>
      </c>
      <c r="P3446" s="46">
        <v>315853.9022929098</v>
      </c>
      <c r="Q3446" s="46">
        <v>176861.29066311195</v>
      </c>
      <c r="R3446" s="76">
        <v>1090879701147.5642</v>
      </c>
      <c r="S3446" s="56">
        <v>0.4765626364916713</v>
      </c>
      <c r="T3446" s="56">
        <v>0.301244598666149</v>
      </c>
      <c r="U3446" s="46">
        <v>21.963581152530359</v>
      </c>
      <c r="V3446" s="76">
        <v>7746230478033.6416</v>
      </c>
      <c r="W3446" s="84">
        <v>2444.0632440453187</v>
      </c>
      <c r="X3446" s="82">
        <v>3.418952991774292E-2</v>
      </c>
      <c r="Y3446" s="476">
        <v>2.0000000000000001E-4</v>
      </c>
    </row>
    <row r="3447" spans="1:25" x14ac:dyDescent="0.2">
      <c r="A3447" s="475">
        <v>3443</v>
      </c>
      <c r="B3447" s="56">
        <v>0.33067556322833402</v>
      </c>
      <c r="C3447" s="46">
        <v>5498.6739482983739</v>
      </c>
      <c r="D3447" s="56">
        <v>0.77464170780612163</v>
      </c>
      <c r="E3447" s="56">
        <v>0.66684449517582212</v>
      </c>
      <c r="F3447" s="250">
        <v>2026.12</v>
      </c>
      <c r="G3447" s="76">
        <v>117486555229.01691</v>
      </c>
      <c r="H3447" s="46">
        <v>18423209.150509417</v>
      </c>
      <c r="I3447" s="76">
        <v>398334709321.19116</v>
      </c>
      <c r="J3447" s="56">
        <v>0.24323841052143735</v>
      </c>
      <c r="K3447" s="76">
        <v>34765843963.940521</v>
      </c>
      <c r="L3447" s="76">
        <v>92840346464.84581</v>
      </c>
      <c r="M3447" s="76">
        <v>41884257644.495323</v>
      </c>
      <c r="N3447" s="76">
        <v>49195779446.794083</v>
      </c>
      <c r="O3447" s="76">
        <v>31495.151572324987</v>
      </c>
      <c r="P3447" s="46">
        <v>343440.17125275161</v>
      </c>
      <c r="Q3447" s="46">
        <v>202041.35989534864</v>
      </c>
      <c r="R3447" s="76">
        <v>709199907412.81152</v>
      </c>
      <c r="S3447" s="56">
        <v>0.43094548579848274</v>
      </c>
      <c r="T3447" s="56">
        <v>0.30483922652032908</v>
      </c>
      <c r="U3447" s="46">
        <v>16.031794478656479</v>
      </c>
      <c r="V3447" s="76">
        <v>3802522307570.9365</v>
      </c>
      <c r="W3447" s="84">
        <v>1199.2269386379687</v>
      </c>
      <c r="X3447" s="82">
        <v>4.5963860738971053E-2</v>
      </c>
      <c r="Y3447" s="476">
        <v>2.0000000000000001E-4</v>
      </c>
    </row>
    <row r="3448" spans="1:25" x14ac:dyDescent="0.2">
      <c r="A3448" s="475">
        <v>3444</v>
      </c>
      <c r="B3448" s="56">
        <v>0.55815689512311828</v>
      </c>
      <c r="C3448" s="46">
        <v>5688.5388806639185</v>
      </c>
      <c r="D3448" s="56">
        <v>0.50156790256103867</v>
      </c>
      <c r="E3448" s="56">
        <v>0.28233388069781234</v>
      </c>
      <c r="F3448" s="250">
        <v>2023.81</v>
      </c>
      <c r="G3448" s="76">
        <v>200354558899.25473</v>
      </c>
      <c r="H3448" s="46">
        <v>9309580.6366637945</v>
      </c>
      <c r="I3448" s="76">
        <v>321309701930.75745</v>
      </c>
      <c r="J3448" s="56">
        <v>0.42308893407654524</v>
      </c>
      <c r="K3448" s="76">
        <v>7127004133.1326857</v>
      </c>
      <c r="L3448" s="76">
        <v>0</v>
      </c>
      <c r="M3448" s="76">
        <v>201070825018.60648</v>
      </c>
      <c r="N3448" s="76">
        <v>114098659994.77565</v>
      </c>
      <c r="O3448" s="76">
        <v>29538.384580118774</v>
      </c>
      <c r="P3448" s="46">
        <v>607369.18067011307</v>
      </c>
      <c r="Q3448" s="46">
        <v>421107.77352169552</v>
      </c>
      <c r="R3448" s="76">
        <v>846066450497.55823</v>
      </c>
      <c r="S3448" s="56">
        <v>0.58537974059644682</v>
      </c>
      <c r="T3448" s="56">
        <v>0.3900757647512999</v>
      </c>
      <c r="U3448" s="46">
        <v>16.613646577266646</v>
      </c>
      <c r="V3448" s="76">
        <v>6201925917053.7236</v>
      </c>
      <c r="W3448" s="84">
        <v>1957.4679830200823</v>
      </c>
      <c r="X3448" s="82">
        <v>4.2522647297043928E-2</v>
      </c>
      <c r="Y3448" s="476">
        <v>2.0000000000000001E-4</v>
      </c>
    </row>
    <row r="3449" spans="1:25" x14ac:dyDescent="0.2">
      <c r="A3449" s="475">
        <v>3445</v>
      </c>
      <c r="B3449" s="56">
        <v>0.37509887720390822</v>
      </c>
      <c r="C3449" s="46">
        <v>6081.9227085443763</v>
      </c>
      <c r="D3449" s="56">
        <v>0.8303199593319508</v>
      </c>
      <c r="E3449" s="56">
        <v>0.29725130194648103</v>
      </c>
      <c r="F3449" s="250">
        <v>2023.75</v>
      </c>
      <c r="G3449" s="76">
        <v>222468693026.21127</v>
      </c>
      <c r="H3449" s="46">
        <v>21268583.229235612</v>
      </c>
      <c r="I3449" s="76">
        <v>493500725306.80365</v>
      </c>
      <c r="J3449" s="56">
        <v>0.35604522221775081</v>
      </c>
      <c r="K3449" s="76">
        <v>5893875061.289361</v>
      </c>
      <c r="L3449" s="76">
        <v>0</v>
      </c>
      <c r="M3449" s="76">
        <v>240509035110.0889</v>
      </c>
      <c r="N3449" s="76">
        <v>36038101509.569305</v>
      </c>
      <c r="O3449" s="76">
        <v>25272.542578742512</v>
      </c>
      <c r="P3449" s="46">
        <v>289372.17550490249</v>
      </c>
      <c r="Q3449" s="46">
        <v>159865.44259148344</v>
      </c>
      <c r="R3449" s="76">
        <v>1047490310852.0885</v>
      </c>
      <c r="S3449" s="56">
        <v>0.57045059935435594</v>
      </c>
      <c r="T3449" s="56">
        <v>0.35928291558501857</v>
      </c>
      <c r="U3449" s="46">
        <v>16.527370052494497</v>
      </c>
      <c r="V3449" s="76">
        <v>6830635118070.2695</v>
      </c>
      <c r="W3449" s="84">
        <v>2154.012629107096</v>
      </c>
      <c r="X3449" s="82">
        <v>4.4530530350106352E-2</v>
      </c>
      <c r="Y3449" s="476">
        <v>2.0000000000000001E-4</v>
      </c>
    </row>
    <row r="3450" spans="1:25" x14ac:dyDescent="0.2">
      <c r="A3450" s="475">
        <v>3446</v>
      </c>
      <c r="B3450" s="56">
        <v>0.64654101884528103</v>
      </c>
      <c r="C3450" s="46">
        <v>3816.1032603179506</v>
      </c>
      <c r="D3450" s="56">
        <v>0.49507143353793176</v>
      </c>
      <c r="E3450" s="56">
        <v>0.3797436596140798</v>
      </c>
      <c r="F3450" s="250">
        <v>2025.09</v>
      </c>
      <c r="G3450" s="76">
        <v>135227508476.58144</v>
      </c>
      <c r="H3450" s="46">
        <v>9421620.723193042</v>
      </c>
      <c r="I3450" s="76">
        <v>228212251747.07455</v>
      </c>
      <c r="J3450" s="56">
        <v>0.19991515301760132</v>
      </c>
      <c r="K3450" s="76">
        <v>7114004102.0996056</v>
      </c>
      <c r="L3450" s="76">
        <v>0</v>
      </c>
      <c r="M3450" s="76">
        <v>89312027671.539185</v>
      </c>
      <c r="N3450" s="76">
        <v>54299715822.407715</v>
      </c>
      <c r="O3450" s="76">
        <v>36351.608194219931</v>
      </c>
      <c r="P3450" s="46">
        <v>337044.76788722019</v>
      </c>
      <c r="Q3450" s="46">
        <v>204382.40111114286</v>
      </c>
      <c r="R3450" s="76">
        <v>573280780733.28662</v>
      </c>
      <c r="S3450" s="56">
        <v>0.50050308158128798</v>
      </c>
      <c r="T3450" s="56">
        <v>0.29219657722835429</v>
      </c>
      <c r="U3450" s="46">
        <v>17.797847626442127</v>
      </c>
      <c r="V3450" s="76">
        <v>3250911948935.6182</v>
      </c>
      <c r="W3450" s="84">
        <v>1026.5107586307317</v>
      </c>
      <c r="X3450" s="82">
        <v>4.156115915176125E-2</v>
      </c>
      <c r="Y3450" s="476">
        <v>2.0000000000000001E-4</v>
      </c>
    </row>
    <row r="3451" spans="1:25" x14ac:dyDescent="0.2">
      <c r="A3451" s="475">
        <v>3447</v>
      </c>
      <c r="B3451" s="56">
        <v>0.43316420434419284</v>
      </c>
      <c r="C3451" s="46">
        <v>3923.8752410389952</v>
      </c>
      <c r="D3451" s="56">
        <v>0.4761086379854737</v>
      </c>
      <c r="E3451" s="56">
        <v>0.35727410901426127</v>
      </c>
      <c r="F3451" s="250">
        <v>2027.58</v>
      </c>
      <c r="G3451" s="76">
        <v>61253634364.656075</v>
      </c>
      <c r="H3451" s="46">
        <v>8835056.5488332585</v>
      </c>
      <c r="I3451" s="76">
        <v>357140586262.05103</v>
      </c>
      <c r="J3451" s="56">
        <v>0.43316420434419278</v>
      </c>
      <c r="K3451" s="76">
        <v>52416443624.899055</v>
      </c>
      <c r="L3451" s="76">
        <v>99939908747.02597</v>
      </c>
      <c r="M3451" s="76">
        <v>0</v>
      </c>
      <c r="N3451" s="76">
        <v>55812600443.973885</v>
      </c>
      <c r="O3451" s="76">
        <v>17482.649763653106</v>
      </c>
      <c r="P3451" s="46">
        <v>413699.82701553678</v>
      </c>
      <c r="Q3451" s="46">
        <v>265255.4500482055</v>
      </c>
      <c r="R3451" s="76">
        <v>587793294400.89526</v>
      </c>
      <c r="S3451" s="56">
        <v>0.47872764119207895</v>
      </c>
      <c r="T3451" s="56">
        <v>0.3308576899134108</v>
      </c>
      <c r="U3451" s="46">
        <v>14.645861195653511</v>
      </c>
      <c r="V3451" s="76">
        <v>3232318191661.4868</v>
      </c>
      <c r="W3451" s="84">
        <v>1019.4814716758568</v>
      </c>
      <c r="X3451" s="82">
        <v>4.8452265329881034E-2</v>
      </c>
      <c r="Y3451" s="476">
        <v>2.0000000000000001E-4</v>
      </c>
    </row>
    <row r="3452" spans="1:25" x14ac:dyDescent="0.2">
      <c r="A3452" s="475">
        <v>3448</v>
      </c>
      <c r="B3452" s="56">
        <v>0.49246927114847788</v>
      </c>
      <c r="C3452" s="46">
        <v>4921.3807878119769</v>
      </c>
      <c r="D3452" s="56">
        <v>0.61498330787254163</v>
      </c>
      <c r="E3452" s="56">
        <v>0.33363490914135985</v>
      </c>
      <c r="F3452" s="250">
        <v>2024.49</v>
      </c>
      <c r="G3452" s="76">
        <v>154759031674.89249</v>
      </c>
      <c r="H3452" s="46">
        <v>12763668.205795912</v>
      </c>
      <c r="I3452" s="76">
        <v>349235534245.065</v>
      </c>
      <c r="J3452" s="56">
        <v>0.29292001704885207</v>
      </c>
      <c r="K3452" s="76">
        <v>7486815101.2360687</v>
      </c>
      <c r="L3452" s="76">
        <v>5643753323.3009005</v>
      </c>
      <c r="M3452" s="76">
        <v>108690592447.43922</v>
      </c>
      <c r="N3452" s="76">
        <v>64204318507.625282</v>
      </c>
      <c r="O3452" s="76">
        <v>27157.024980609021</v>
      </c>
      <c r="P3452" s="46">
        <v>372795.69830508076</v>
      </c>
      <c r="Q3452" s="46">
        <v>228923.46925042482</v>
      </c>
      <c r="R3452" s="76">
        <v>660760704571.46033</v>
      </c>
      <c r="S3452" s="56">
        <v>0.47158524229122978</v>
      </c>
      <c r="T3452" s="56">
        <v>0.34284774336171348</v>
      </c>
      <c r="U3452" s="46">
        <v>17.040018019713809</v>
      </c>
      <c r="V3452" s="76">
        <v>4290312976172.2734</v>
      </c>
      <c r="W3452" s="84">
        <v>1355.4145160902583</v>
      </c>
      <c r="X3452" s="82">
        <v>4.2523161815250836E-2</v>
      </c>
      <c r="Y3452" s="476">
        <v>2.0000000000000001E-4</v>
      </c>
    </row>
    <row r="3453" spans="1:25" x14ac:dyDescent="0.2">
      <c r="A3453" s="475">
        <v>3449</v>
      </c>
      <c r="B3453" s="56">
        <v>0.71956228230981523</v>
      </c>
      <c r="C3453" s="46">
        <v>4721.4401163691591</v>
      </c>
      <c r="D3453" s="56">
        <v>0.35342576652638524</v>
      </c>
      <c r="E3453" s="56">
        <v>0.5368052343622538</v>
      </c>
      <c r="F3453" s="250">
        <v>2024.19</v>
      </c>
      <c r="G3453" s="76">
        <v>228140116007.28909</v>
      </c>
      <c r="H3453" s="46">
        <v>6005097.1694544693</v>
      </c>
      <c r="I3453" s="76">
        <v>266896768860.33893</v>
      </c>
      <c r="J3453" s="56">
        <v>0.49380720309177562</v>
      </c>
      <c r="K3453" s="76">
        <v>3394208745.1635151</v>
      </c>
      <c r="L3453" s="76">
        <v>0</v>
      </c>
      <c r="M3453" s="76">
        <v>164273387421.7196</v>
      </c>
      <c r="N3453" s="76">
        <v>210441765639.78174</v>
      </c>
      <c r="O3453" s="76">
        <v>27696.187864507378</v>
      </c>
      <c r="P3453" s="46">
        <v>1086904.4875925924</v>
      </c>
      <c r="Q3453" s="46">
        <v>709317.10185485473</v>
      </c>
      <c r="R3453" s="76">
        <v>897420948977.28882</v>
      </c>
      <c r="S3453" s="56">
        <v>0.57689265750551699</v>
      </c>
      <c r="T3453" s="56">
        <v>0.40038616554164114</v>
      </c>
      <c r="U3453" s="46">
        <v>16.796425954013781</v>
      </c>
      <c r="V3453" s="76">
        <v>6669037318250.5176</v>
      </c>
      <c r="W3453" s="84">
        <v>2103.4387493599334</v>
      </c>
      <c r="X3453" s="82">
        <v>4.3285856559843239E-2</v>
      </c>
      <c r="Y3453" s="476">
        <v>2.0000000000000001E-4</v>
      </c>
    </row>
    <row r="3454" spans="1:25" x14ac:dyDescent="0.2">
      <c r="A3454" s="475">
        <v>3450</v>
      </c>
      <c r="B3454" s="56">
        <v>0.71056895963222022</v>
      </c>
      <c r="C3454" s="46">
        <v>4859.2713627850881</v>
      </c>
      <c r="D3454" s="56">
        <v>0.58402395459817269</v>
      </c>
      <c r="E3454" s="56">
        <v>0.17844524707868203</v>
      </c>
      <c r="F3454" s="250">
        <v>2025.68</v>
      </c>
      <c r="G3454" s="76">
        <v>77708641271.769882</v>
      </c>
      <c r="H3454" s="46">
        <v>11426974.971923303</v>
      </c>
      <c r="I3454" s="76">
        <v>370578654275.61066</v>
      </c>
      <c r="J3454" s="56">
        <v>0.45680417171187893</v>
      </c>
      <c r="K3454" s="76">
        <v>15615205792.201038</v>
      </c>
      <c r="L3454" s="76">
        <v>11650042752.017588</v>
      </c>
      <c r="M3454" s="76">
        <v>94025179338.13739</v>
      </c>
      <c r="N3454" s="76">
        <v>51531857213.696358</v>
      </c>
      <c r="O3454" s="76">
        <v>28509.032252261302</v>
      </c>
      <c r="P3454" s="46">
        <v>352910.11163236928</v>
      </c>
      <c r="Q3454" s="46">
        <v>214293.13389577653</v>
      </c>
      <c r="R3454" s="76">
        <v>672378023039.73132</v>
      </c>
      <c r="S3454" s="56">
        <v>0.55227886106113633</v>
      </c>
      <c r="T3454" s="56">
        <v>0.31875152763232739</v>
      </c>
      <c r="U3454" s="46">
        <v>15.103651171326055</v>
      </c>
      <c r="V3454" s="76">
        <v>3662492848157.7188</v>
      </c>
      <c r="W3454" s="84">
        <v>1155.1780504767119</v>
      </c>
      <c r="X3454" s="82">
        <v>4.7085343011328371E-2</v>
      </c>
      <c r="Y3454" s="476">
        <v>2.0000000000000001E-4</v>
      </c>
    </row>
    <row r="3455" spans="1:25" x14ac:dyDescent="0.2">
      <c r="A3455" s="475">
        <v>3451</v>
      </c>
      <c r="B3455" s="56">
        <v>0.42856654127536409</v>
      </c>
      <c r="C3455" s="46">
        <v>2160.1688882419726</v>
      </c>
      <c r="D3455" s="56">
        <v>0.79507565493434362</v>
      </c>
      <c r="E3455" s="56">
        <v>0.50234830068761083</v>
      </c>
      <c r="F3455" s="250">
        <v>2025.67</v>
      </c>
      <c r="G3455" s="76">
        <v>184148164373.1474</v>
      </c>
      <c r="H3455" s="46">
        <v>20844205.305945784</v>
      </c>
      <c r="I3455" s="76">
        <v>493989206047.83032</v>
      </c>
      <c r="J3455" s="56">
        <v>0.25445607788548663</v>
      </c>
      <c r="K3455" s="76">
        <v>16478715967.694275</v>
      </c>
      <c r="L3455" s="76">
        <v>39353173195.751236</v>
      </c>
      <c r="M3455" s="76">
        <v>131520051935.31903</v>
      </c>
      <c r="N3455" s="76">
        <v>68807952353.366089</v>
      </c>
      <c r="O3455" s="76">
        <v>31397.746000091553</v>
      </c>
      <c r="P3455" s="46">
        <v>400194.04559741367</v>
      </c>
      <c r="Q3455" s="46">
        <v>245301.63833132008</v>
      </c>
      <c r="R3455" s="76">
        <v>967887199047.41663</v>
      </c>
      <c r="S3455" s="56">
        <v>0.4726025274689083</v>
      </c>
      <c r="T3455" s="56">
        <v>0.27605179659858919</v>
      </c>
      <c r="U3455" s="46">
        <v>17.0461568701818</v>
      </c>
      <c r="V3455" s="76">
        <v>5010983427602.5107</v>
      </c>
      <c r="W3455" s="84">
        <v>1580.4536810793786</v>
      </c>
      <c r="X3455" s="82">
        <v>4.2722526673456974E-2</v>
      </c>
      <c r="Y3455" s="476">
        <v>2.0000000000000001E-4</v>
      </c>
    </row>
    <row r="3456" spans="1:25" x14ac:dyDescent="0.2">
      <c r="A3456" s="475">
        <v>3452</v>
      </c>
      <c r="B3456" s="56">
        <v>0.55219061122926916</v>
      </c>
      <c r="C3456" s="46">
        <v>1500</v>
      </c>
      <c r="D3456" s="56">
        <v>0.83198067367562556</v>
      </c>
      <c r="E3456" s="56">
        <v>0.54132454409351571</v>
      </c>
      <c r="F3456" s="250">
        <v>2026.98</v>
      </c>
      <c r="G3456" s="76">
        <v>152386128798.3049</v>
      </c>
      <c r="H3456" s="46">
        <v>22560815.743852001</v>
      </c>
      <c r="I3456" s="76">
        <v>614930806271.1145</v>
      </c>
      <c r="J3456" s="56">
        <v>0.50603432849615371</v>
      </c>
      <c r="K3456" s="76">
        <v>45679149009.505829</v>
      </c>
      <c r="L3456" s="76">
        <v>80169380753.23407</v>
      </c>
      <c r="M3456" s="76">
        <v>1694480331.4424043</v>
      </c>
      <c r="N3456" s="76">
        <v>6958360056.2871304</v>
      </c>
      <c r="O3456" s="76">
        <v>42636.359042104894</v>
      </c>
      <c r="P3456" s="46">
        <v>101465.43749999916</v>
      </c>
      <c r="Q3456" s="46">
        <v>33113.812499999593</v>
      </c>
      <c r="R3456" s="76">
        <v>952040027040.27991</v>
      </c>
      <c r="S3456" s="56">
        <v>0.58126905070782087</v>
      </c>
      <c r="T3456" s="56">
        <v>0.42916053229038442</v>
      </c>
      <c r="U3456" s="46">
        <v>15.140918334349406</v>
      </c>
      <c r="V3456" s="76">
        <v>6994247423386.7861</v>
      </c>
      <c r="W3456" s="84">
        <v>2205.2363907008971</v>
      </c>
      <c r="X3456" s="82">
        <v>4.6767068636378591E-2</v>
      </c>
      <c r="Y3456" s="476">
        <v>2.0000000000000001E-4</v>
      </c>
    </row>
    <row r="3457" spans="1:25" x14ac:dyDescent="0.2">
      <c r="A3457" s="475">
        <v>3453</v>
      </c>
      <c r="B3457" s="56">
        <v>0.690236142654299</v>
      </c>
      <c r="C3457" s="46">
        <v>7815.0648038205954</v>
      </c>
      <c r="D3457" s="56">
        <v>0.5471004110321146</v>
      </c>
      <c r="E3457" s="56">
        <v>0.42542743245425674</v>
      </c>
      <c r="F3457" s="250">
        <v>2026.32</v>
      </c>
      <c r="G3457" s="76">
        <v>78182542895.531158</v>
      </c>
      <c r="H3457" s="46">
        <v>10420920.915324165</v>
      </c>
      <c r="I3457" s="76">
        <v>260855106825.24585</v>
      </c>
      <c r="J3457" s="56">
        <v>0.30359198539096932</v>
      </c>
      <c r="K3457" s="76">
        <v>13254230930.416353</v>
      </c>
      <c r="L3457" s="76">
        <v>44342600103.293533</v>
      </c>
      <c r="M3457" s="76">
        <v>33768620726.595646</v>
      </c>
      <c r="N3457" s="76">
        <v>98781759043.09079</v>
      </c>
      <c r="O3457" s="76">
        <v>20178.152431164523</v>
      </c>
      <c r="P3457" s="46">
        <v>625127.18339295732</v>
      </c>
      <c r="Q3457" s="46">
        <v>433877.15493455832</v>
      </c>
      <c r="R3457" s="76">
        <v>532876950540.04553</v>
      </c>
      <c r="S3457" s="56">
        <v>0.44622880176013346</v>
      </c>
      <c r="T3457" s="56">
        <v>0.28411082607791927</v>
      </c>
      <c r="U3457" s="46">
        <v>15.999354480086632</v>
      </c>
      <c r="V3457" s="76">
        <v>2697225829955.0879</v>
      </c>
      <c r="W3457" s="84">
        <v>851.35578991424063</v>
      </c>
      <c r="X3457" s="82">
        <v>4.5020310105164295E-2</v>
      </c>
      <c r="Y3457" s="476">
        <v>2.0000000000000001E-4</v>
      </c>
    </row>
    <row r="3458" spans="1:25" x14ac:dyDescent="0.2">
      <c r="A3458" s="475">
        <v>3454</v>
      </c>
      <c r="B3458" s="56">
        <v>0.59807807773749777</v>
      </c>
      <c r="C3458" s="46">
        <v>1500</v>
      </c>
      <c r="D3458" s="56">
        <v>0.34066889587555388</v>
      </c>
      <c r="E3458" s="56">
        <v>0.7</v>
      </c>
      <c r="F3458" s="250">
        <v>2023.75</v>
      </c>
      <c r="G3458" s="76">
        <v>206994381223.00967</v>
      </c>
      <c r="H3458" s="46">
        <v>5652441.3004001537</v>
      </c>
      <c r="I3458" s="76">
        <v>264033897395.16617</v>
      </c>
      <c r="J3458" s="56">
        <v>0.5407388034258136</v>
      </c>
      <c r="K3458" s="76">
        <v>7595703087.7515116</v>
      </c>
      <c r="L3458" s="76">
        <v>0</v>
      </c>
      <c r="M3458" s="76">
        <v>396028151189.24097</v>
      </c>
      <c r="N3458" s="76">
        <v>90997172554.185928</v>
      </c>
      <c r="O3458" s="76">
        <v>33209.437262475956</v>
      </c>
      <c r="P3458" s="46">
        <v>566910.76908302959</v>
      </c>
      <c r="Q3458" s="46">
        <v>327702.31592455099</v>
      </c>
      <c r="R3458" s="76">
        <v>1025437795948.016</v>
      </c>
      <c r="S3458" s="56">
        <v>0.683741996580016</v>
      </c>
      <c r="T3458" s="56">
        <v>0.34332653920092593</v>
      </c>
      <c r="U3458" s="46">
        <v>16.496546410704397</v>
      </c>
      <c r="V3458" s="76">
        <v>6617848343104.7305</v>
      </c>
      <c r="W3458" s="84">
        <v>2085.7583377456931</v>
      </c>
      <c r="X3458" s="82">
        <v>4.2697073591186303E-2</v>
      </c>
      <c r="Y3458" s="476">
        <v>2.0000000000000001E-4</v>
      </c>
    </row>
    <row r="3459" spans="1:25" x14ac:dyDescent="0.2">
      <c r="A3459" s="475">
        <v>3455</v>
      </c>
      <c r="B3459" s="56">
        <v>0.43445300385389085</v>
      </c>
      <c r="C3459" s="46">
        <v>4720.2404516636125</v>
      </c>
      <c r="D3459" s="56">
        <v>0.87475710323494427</v>
      </c>
      <c r="E3459" s="56">
        <v>0.31603660366293845</v>
      </c>
      <c r="F3459" s="250">
        <v>2025.45</v>
      </c>
      <c r="G3459" s="76">
        <v>126186244321.43808</v>
      </c>
      <c r="H3459" s="46">
        <v>23250388.688939288</v>
      </c>
      <c r="I3459" s="76">
        <v>604096555759.57617</v>
      </c>
      <c r="J3459" s="56">
        <v>0.43445300385389085</v>
      </c>
      <c r="K3459" s="76">
        <v>26614804425.371948</v>
      </c>
      <c r="L3459" s="76">
        <v>18900688621.701336</v>
      </c>
      <c r="M3459" s="76">
        <v>72537226745.184036</v>
      </c>
      <c r="N3459" s="76">
        <v>15029343035.272999</v>
      </c>
      <c r="O3459" s="76">
        <v>34721.577721161782</v>
      </c>
      <c r="P3459" s="46">
        <v>174474.7748736029</v>
      </c>
      <c r="Q3459" s="46">
        <v>76748.26046972358</v>
      </c>
      <c r="R3459" s="76">
        <v>862607517546.35742</v>
      </c>
      <c r="S3459" s="56">
        <v>0.52107120682600994</v>
      </c>
      <c r="T3459" s="56">
        <v>0.40466177475704052</v>
      </c>
      <c r="U3459" s="46">
        <v>15.092865972640451</v>
      </c>
      <c r="V3459" s="76">
        <v>5911479837416.9629</v>
      </c>
      <c r="W3459" s="84">
        <v>1866.9451489500639</v>
      </c>
      <c r="X3459" s="82">
        <v>4.7473045897471935E-2</v>
      </c>
      <c r="Y3459" s="476">
        <v>2.0000000000000001E-4</v>
      </c>
    </row>
    <row r="3460" spans="1:25" x14ac:dyDescent="0.2">
      <c r="A3460" s="475">
        <v>3456</v>
      </c>
      <c r="B3460" s="56">
        <v>0.59156191431313687</v>
      </c>
      <c r="C3460" s="46">
        <v>7863.2915704014131</v>
      </c>
      <c r="D3460" s="56">
        <v>1.1477654019883856</v>
      </c>
      <c r="E3460" s="56">
        <v>0.45520583005704573</v>
      </c>
      <c r="F3460" s="250">
        <v>2025.32</v>
      </c>
      <c r="G3460" s="76">
        <v>169756153133.29355</v>
      </c>
      <c r="H3460" s="46">
        <v>15659670.475913059</v>
      </c>
      <c r="I3460" s="76">
        <v>324669693331.39142</v>
      </c>
      <c r="J3460" s="56">
        <v>0.17843056156414272</v>
      </c>
      <c r="K3460" s="76">
        <v>13998683555.60025</v>
      </c>
      <c r="L3460" s="76">
        <v>17481917135.711845</v>
      </c>
      <c r="M3460" s="76">
        <v>155833823539.42517</v>
      </c>
      <c r="N3460" s="76">
        <v>3505045907.7014475</v>
      </c>
      <c r="O3460" s="76">
        <v>27065.868494342976</v>
      </c>
      <c r="P3460" s="46">
        <v>77941.133977624646</v>
      </c>
      <c r="Q3460" s="46">
        <v>14048.533494406158</v>
      </c>
      <c r="R3460" s="76">
        <v>822665375787.16101</v>
      </c>
      <c r="S3460" s="56">
        <v>0.54523662431879671</v>
      </c>
      <c r="T3460" s="56">
        <v>0.24689097337426333</v>
      </c>
      <c r="U3460" s="46">
        <v>17.933643775246075</v>
      </c>
      <c r="V3460" s="76">
        <v>3890515367483.2754</v>
      </c>
      <c r="W3460" s="84">
        <v>1227.6767138935688</v>
      </c>
      <c r="X3460" s="82">
        <v>4.2164553371789933E-2</v>
      </c>
      <c r="Y3460" s="476">
        <v>2.0000000000000001E-4</v>
      </c>
    </row>
    <row r="3461" spans="1:25" x14ac:dyDescent="0.2">
      <c r="A3461" s="475">
        <v>3457</v>
      </c>
      <c r="B3461" s="56">
        <v>0.29441069945038489</v>
      </c>
      <c r="C3461" s="46">
        <v>8631.6303353500953</v>
      </c>
      <c r="D3461" s="56">
        <v>0.70820329821463579</v>
      </c>
      <c r="E3461" s="56">
        <v>0.39087910846641011</v>
      </c>
      <c r="F3461" s="250">
        <v>2024.05</v>
      </c>
      <c r="G3461" s="76">
        <v>378232334943.18048</v>
      </c>
      <c r="H3461" s="46">
        <v>16019742.109735306</v>
      </c>
      <c r="I3461" s="76">
        <v>391962228372.18011</v>
      </c>
      <c r="J3461" s="56">
        <v>0.2689103013470675</v>
      </c>
      <c r="K3461" s="76">
        <v>14958505254.097111</v>
      </c>
      <c r="L3461" s="76">
        <v>32971459914.579136</v>
      </c>
      <c r="M3461" s="76">
        <v>262245201544.41815</v>
      </c>
      <c r="N3461" s="76">
        <v>64838178527.949371</v>
      </c>
      <c r="O3461" s="76">
        <v>19694.691565747635</v>
      </c>
      <c r="P3461" s="46">
        <v>401641.56920802442</v>
      </c>
      <c r="Q3461" s="46">
        <v>248839.83200377395</v>
      </c>
      <c r="R3461" s="76">
        <v>1138626719418.5645</v>
      </c>
      <c r="S3461" s="56">
        <v>0.5799343143685538</v>
      </c>
      <c r="T3461" s="56">
        <v>0.40088960789865946</v>
      </c>
      <c r="U3461" s="46">
        <v>17.934107441562809</v>
      </c>
      <c r="V3461" s="76">
        <v>8757258648397.2666</v>
      </c>
      <c r="W3461" s="84">
        <v>2764.1658587764978</v>
      </c>
      <c r="X3461" s="82">
        <v>4.1788262744964243E-2</v>
      </c>
      <c r="Y3461" s="476">
        <v>2.0000000000000001E-4</v>
      </c>
    </row>
    <row r="3462" spans="1:25" x14ac:dyDescent="0.2">
      <c r="A3462" s="475">
        <v>3458</v>
      </c>
      <c r="B3462" s="56">
        <v>0.49556125635020531</v>
      </c>
      <c r="C3462" s="46">
        <v>7671.2875303440724</v>
      </c>
      <c r="D3462" s="56">
        <v>1.2330970401868262</v>
      </c>
      <c r="E3462" s="56">
        <v>0.58126356240086796</v>
      </c>
      <c r="F3462" s="250">
        <v>2024.31</v>
      </c>
      <c r="G3462" s="76">
        <v>542895443197.97876</v>
      </c>
      <c r="H3462" s="46">
        <v>40926322.243442379</v>
      </c>
      <c r="I3462" s="76">
        <v>582500348616.42163</v>
      </c>
      <c r="J3462" s="56">
        <v>8.806016423449381E-2</v>
      </c>
      <c r="K3462" s="76">
        <v>11134655249.666504</v>
      </c>
      <c r="L3462" s="76">
        <v>0</v>
      </c>
      <c r="M3462" s="76">
        <v>368170219776.68274</v>
      </c>
      <c r="N3462" s="76">
        <v>7893974436.2182407</v>
      </c>
      <c r="O3462" s="76">
        <v>13703.074962677209</v>
      </c>
      <c r="P3462" s="46">
        <v>142845.67597400138</v>
      </c>
      <c r="Q3462" s="46">
        <v>35497.329411379942</v>
      </c>
      <c r="R3462" s="76">
        <v>1587860845336.354</v>
      </c>
      <c r="S3462" s="56">
        <v>0.53438187909477652</v>
      </c>
      <c r="T3462" s="56">
        <v>0.36663049743026904</v>
      </c>
      <c r="U3462" s="46">
        <v>18.575699856499831</v>
      </c>
      <c r="V3462" s="76">
        <v>11413600419454.805</v>
      </c>
      <c r="W3462" s="84">
        <v>3602.30040266373</v>
      </c>
      <c r="X3462" s="82">
        <v>4.1198453472248181E-2</v>
      </c>
      <c r="Y3462" s="476">
        <v>2.0000000000000001E-4</v>
      </c>
    </row>
    <row r="3463" spans="1:25" x14ac:dyDescent="0.2">
      <c r="A3463" s="475">
        <v>3459</v>
      </c>
      <c r="B3463" s="56">
        <v>0.52065177356241799</v>
      </c>
      <c r="C3463" s="46">
        <v>1810.0711028300352</v>
      </c>
      <c r="D3463" s="56">
        <v>0.77509246652258634</v>
      </c>
      <c r="E3463" s="56">
        <v>0.24555222654183484</v>
      </c>
      <c r="F3463" s="250">
        <v>2024.31</v>
      </c>
      <c r="G3463" s="76">
        <v>216824796007.57654</v>
      </c>
      <c r="H3463" s="46">
        <v>19975177.051213238</v>
      </c>
      <c r="I3463" s="76">
        <v>535981968597.95428</v>
      </c>
      <c r="J3463" s="56">
        <v>0.41149463071081138</v>
      </c>
      <c r="K3463" s="76">
        <v>11958477743.735577</v>
      </c>
      <c r="L3463" s="76">
        <v>0</v>
      </c>
      <c r="M3463" s="76">
        <v>211080107148.76532</v>
      </c>
      <c r="N3463" s="76">
        <v>8116565060.7292004</v>
      </c>
      <c r="O3463" s="76">
        <v>23803.081775673516</v>
      </c>
      <c r="P3463" s="46">
        <v>101465.43749999945</v>
      </c>
      <c r="Q3463" s="46">
        <v>33113.812499999716</v>
      </c>
      <c r="R3463" s="76">
        <v>1068023786032.3384</v>
      </c>
      <c r="S3463" s="56">
        <v>0.59829295783353209</v>
      </c>
      <c r="T3463" s="56">
        <v>0.35881898841371135</v>
      </c>
      <c r="U3463" s="46">
        <v>16.337507074966872</v>
      </c>
      <c r="V3463" s="76">
        <v>7019441769819.2734</v>
      </c>
      <c r="W3463" s="84">
        <v>2214.8800599473634</v>
      </c>
      <c r="X3463" s="82">
        <v>4.3589507242333105E-2</v>
      </c>
      <c r="Y3463" s="476">
        <v>2.0000000000000001E-4</v>
      </c>
    </row>
    <row r="3464" spans="1:25" x14ac:dyDescent="0.2">
      <c r="A3464" s="475">
        <v>3460</v>
      </c>
      <c r="B3464" s="56">
        <v>0.51582354841565214</v>
      </c>
      <c r="C3464" s="46">
        <v>7592.2507644578691</v>
      </c>
      <c r="D3464" s="56">
        <v>0.98693543701024666</v>
      </c>
      <c r="E3464" s="56">
        <v>0.4171141042920784</v>
      </c>
      <c r="F3464" s="250">
        <v>2024.23</v>
      </c>
      <c r="G3464" s="76">
        <v>435783216081.18994</v>
      </c>
      <c r="H3464" s="46">
        <v>25063749.404925592</v>
      </c>
      <c r="I3464" s="76">
        <v>530046420552.61548</v>
      </c>
      <c r="J3464" s="56">
        <v>0.25276385111966482</v>
      </c>
      <c r="K3464" s="76">
        <v>11344438209.522881</v>
      </c>
      <c r="L3464" s="76">
        <v>0</v>
      </c>
      <c r="M3464" s="76">
        <v>290488909329.51886</v>
      </c>
      <c r="N3464" s="76">
        <v>3714058791.5465975</v>
      </c>
      <c r="O3464" s="76">
        <v>28102.307321434448</v>
      </c>
      <c r="P3464" s="46">
        <v>75856.646285338822</v>
      </c>
      <c r="Q3464" s="46">
        <v>15120.012204886565</v>
      </c>
      <c r="R3464" s="76">
        <v>1279569755936.6863</v>
      </c>
      <c r="S3464" s="56">
        <v>0.56704331532160113</v>
      </c>
      <c r="T3464" s="56">
        <v>0.42658843060844642</v>
      </c>
      <c r="U3464" s="46">
        <v>17.773279569109651</v>
      </c>
      <c r="V3464" s="76">
        <v>10402734844228.039</v>
      </c>
      <c r="W3464" s="84">
        <v>3282.4497222149489</v>
      </c>
      <c r="X3464" s="82">
        <v>4.2363526087585979E-2</v>
      </c>
      <c r="Y3464" s="476">
        <v>2.0000000000000001E-4</v>
      </c>
    </row>
    <row r="3465" spans="1:25" x14ac:dyDescent="0.2">
      <c r="A3465" s="475">
        <v>3461</v>
      </c>
      <c r="B3465" s="56">
        <v>0.53610004015379675</v>
      </c>
      <c r="C3465" s="46">
        <v>1500</v>
      </c>
      <c r="D3465" s="56">
        <v>0.75790065506302973</v>
      </c>
      <c r="E3465" s="56">
        <v>0.7</v>
      </c>
      <c r="F3465" s="250">
        <v>2024.18</v>
      </c>
      <c r="G3465" s="76">
        <v>302016480623.31067</v>
      </c>
      <c r="H3465" s="46">
        <v>19875653.352617156</v>
      </c>
      <c r="I3465" s="76">
        <v>466038075994.69171</v>
      </c>
      <c r="J3465" s="56">
        <v>0.25952557277367083</v>
      </c>
      <c r="K3465" s="76">
        <v>11146262721.913511</v>
      </c>
      <c r="L3465" s="76">
        <v>0</v>
      </c>
      <c r="M3465" s="76">
        <v>294399704296.28259</v>
      </c>
      <c r="N3465" s="76">
        <v>88778967997.925171</v>
      </c>
      <c r="O3465" s="76">
        <v>18021.370505684903</v>
      </c>
      <c r="P3465" s="46">
        <v>498260.26192705019</v>
      </c>
      <c r="Q3465" s="46">
        <v>323642.49163894984</v>
      </c>
      <c r="R3465" s="76">
        <v>1268657642855.436</v>
      </c>
      <c r="S3465" s="56">
        <v>0.55638390403061488</v>
      </c>
      <c r="T3465" s="56">
        <v>0.28792811223747966</v>
      </c>
      <c r="U3465" s="46">
        <v>17.930373752624618</v>
      </c>
      <c r="V3465" s="76">
        <v>7211073176900.8174</v>
      </c>
      <c r="W3465" s="84">
        <v>2276.0533760504259</v>
      </c>
      <c r="X3465" s="82">
        <v>4.060002147595617E-2</v>
      </c>
      <c r="Y3465" s="476">
        <v>2.0000000000000001E-4</v>
      </c>
    </row>
    <row r="3466" spans="1:25" x14ac:dyDescent="0.2">
      <c r="A3466" s="475">
        <v>3462</v>
      </c>
      <c r="B3466" s="56">
        <v>0.4199279860043118</v>
      </c>
      <c r="C3466" s="46">
        <v>7211.1910962261882</v>
      </c>
      <c r="D3466" s="56">
        <v>0.71002530375077544</v>
      </c>
      <c r="E3466" s="56">
        <v>0.28847624814054224</v>
      </c>
      <c r="F3466" s="250">
        <v>2024.85</v>
      </c>
      <c r="G3466" s="76">
        <v>230151588518.96844</v>
      </c>
      <c r="H3466" s="46">
        <v>16085371.84408571</v>
      </c>
      <c r="I3466" s="76">
        <v>387036222723.60791</v>
      </c>
      <c r="J3466" s="56">
        <v>0.32727027177133727</v>
      </c>
      <c r="K3466" s="76">
        <v>8945328294.2782173</v>
      </c>
      <c r="L3466" s="76">
        <v>0</v>
      </c>
      <c r="M3466" s="76">
        <v>172903486401.77145</v>
      </c>
      <c r="N3466" s="76">
        <v>46393977572.43129</v>
      </c>
      <c r="O3466" s="76">
        <v>36961.036385891988</v>
      </c>
      <c r="P3466" s="46">
        <v>339738.44274516741</v>
      </c>
      <c r="Q3466" s="46">
        <v>200823.72369412813</v>
      </c>
      <c r="R3466" s="76">
        <v>874291634416.38403</v>
      </c>
      <c r="S3466" s="56">
        <v>0.55766655287538269</v>
      </c>
      <c r="T3466" s="56">
        <v>0.38142969437233148</v>
      </c>
      <c r="U3466" s="46">
        <v>17.095126277734014</v>
      </c>
      <c r="V3466" s="76">
        <v>6202035911413.2998</v>
      </c>
      <c r="W3466" s="84">
        <v>1958.8919745034345</v>
      </c>
      <c r="X3466" s="82">
        <v>4.333948255727707E-2</v>
      </c>
      <c r="Y3466" s="476">
        <v>2.0000000000000001E-4</v>
      </c>
    </row>
    <row r="3467" spans="1:25" x14ac:dyDescent="0.2">
      <c r="A3467" s="475">
        <v>3463</v>
      </c>
      <c r="B3467" s="56">
        <v>0.65052267518867746</v>
      </c>
      <c r="C3467" s="46">
        <v>6189.075037912191</v>
      </c>
      <c r="D3467" s="56">
        <v>0.65333566819829358</v>
      </c>
      <c r="E3467" s="56">
        <v>0.44327766389492862</v>
      </c>
      <c r="F3467" s="250">
        <v>2024.88</v>
      </c>
      <c r="G3467" s="76">
        <v>269471873543.03162</v>
      </c>
      <c r="H3467" s="46">
        <v>13708856.308165394</v>
      </c>
      <c r="I3467" s="76">
        <v>372836359428.29388</v>
      </c>
      <c r="J3467" s="56">
        <v>0.38935030637148216</v>
      </c>
      <c r="K3467" s="76">
        <v>7321704265.6002235</v>
      </c>
      <c r="L3467" s="76">
        <v>0</v>
      </c>
      <c r="M3467" s="76">
        <v>195277026910.51279</v>
      </c>
      <c r="N3467" s="76">
        <v>56327356010.022644</v>
      </c>
      <c r="O3467" s="76">
        <v>16891.19116441506</v>
      </c>
      <c r="P3467" s="46">
        <v>393573.73756087606</v>
      </c>
      <c r="Q3467" s="46">
        <v>244081.25645692178</v>
      </c>
      <c r="R3467" s="76">
        <v>894535099524.27515</v>
      </c>
      <c r="S3467" s="56">
        <v>0.59159752994559534</v>
      </c>
      <c r="T3467" s="56">
        <v>0.45687966211691788</v>
      </c>
      <c r="U3467" s="46">
        <v>16.92169077649994</v>
      </c>
      <c r="V3467" s="76">
        <v>7595368632969.9307</v>
      </c>
      <c r="W3467" s="84">
        <v>2397.9104559497355</v>
      </c>
      <c r="X3467" s="82">
        <v>4.2855322989608105E-2</v>
      </c>
      <c r="Y3467" s="476">
        <v>2.0000000000000001E-4</v>
      </c>
    </row>
    <row r="3468" spans="1:25" x14ac:dyDescent="0.2">
      <c r="A3468" s="475">
        <v>3464</v>
      </c>
      <c r="B3468" s="56">
        <v>0.47128903317337145</v>
      </c>
      <c r="C3468" s="46">
        <v>1500</v>
      </c>
      <c r="D3468" s="56">
        <v>0.91982281942057142</v>
      </c>
      <c r="E3468" s="56">
        <v>0.35237535472951809</v>
      </c>
      <c r="F3468" s="250">
        <v>2024.53</v>
      </c>
      <c r="G3468" s="76">
        <v>312279017290.88104</v>
      </c>
      <c r="H3468" s="46">
        <v>27663272.577780027</v>
      </c>
      <c r="I3468" s="76">
        <v>537862707885.49139</v>
      </c>
      <c r="J3468" s="56">
        <v>0.16821501487577584</v>
      </c>
      <c r="K3468" s="76">
        <v>14892890190.124846</v>
      </c>
      <c r="L3468" s="76">
        <v>1812702195.0519516</v>
      </c>
      <c r="M3468" s="76">
        <v>303228463893.12109</v>
      </c>
      <c r="N3468" s="76">
        <v>54081162735.980591</v>
      </c>
      <c r="O3468" s="76">
        <v>28699.154471934726</v>
      </c>
      <c r="P3468" s="46">
        <v>346567.32315065339</v>
      </c>
      <c r="Q3468" s="46">
        <v>200893.01459234449</v>
      </c>
      <c r="R3468" s="76">
        <v>1323953267307.1118</v>
      </c>
      <c r="S3468" s="56">
        <v>0.51790288182343758</v>
      </c>
      <c r="T3468" s="56">
        <v>0.26633298820137202</v>
      </c>
      <c r="U3468" s="46">
        <v>18.256343435368553</v>
      </c>
      <c r="V3468" s="76">
        <v>7120685694488.7578</v>
      </c>
      <c r="W3468" s="84">
        <v>2246.5402289588287</v>
      </c>
      <c r="X3468" s="82">
        <v>3.9816469727426633E-2</v>
      </c>
      <c r="Y3468" s="476">
        <v>2.0000000000000001E-4</v>
      </c>
    </row>
    <row r="3469" spans="1:25" x14ac:dyDescent="0.2">
      <c r="A3469" s="475">
        <v>3465</v>
      </c>
      <c r="B3469" s="56">
        <v>0.57236508992901347</v>
      </c>
      <c r="C3469" s="46">
        <v>5979.6395648627522</v>
      </c>
      <c r="D3469" s="56">
        <v>0.8131680924066057</v>
      </c>
      <c r="E3469" s="56">
        <v>0.29247041038671229</v>
      </c>
      <c r="F3469" s="250">
        <v>2023.75</v>
      </c>
      <c r="G3469" s="76">
        <v>309577199240.80615</v>
      </c>
      <c r="H3469" s="46">
        <v>20267202.678097431</v>
      </c>
      <c r="I3469" s="76">
        <v>599424578480.24109</v>
      </c>
      <c r="J3469" s="56">
        <v>0.45198228335972412</v>
      </c>
      <c r="K3469" s="76">
        <v>15086617814.555458</v>
      </c>
      <c r="L3469" s="76">
        <v>0</v>
      </c>
      <c r="M3469" s="76">
        <v>305036840430.73846</v>
      </c>
      <c r="N3469" s="76">
        <v>37566968288.855614</v>
      </c>
      <c r="O3469" s="76">
        <v>23009.718679257141</v>
      </c>
      <c r="P3469" s="46">
        <v>279591.5532966851</v>
      </c>
      <c r="Q3469" s="46">
        <v>152950.23080446513</v>
      </c>
      <c r="R3469" s="76">
        <v>1241358889758.2668</v>
      </c>
      <c r="S3469" s="56">
        <v>0.60867804489605826</v>
      </c>
      <c r="T3469" s="56">
        <v>0.43199178473015304</v>
      </c>
      <c r="U3469" s="46">
        <v>16.438472901915805</v>
      </c>
      <c r="V3469" s="76">
        <v>9835186150983.8457</v>
      </c>
      <c r="W3469" s="84">
        <v>3101.5015689660781</v>
      </c>
      <c r="X3469" s="82">
        <v>4.3772197001415603E-2</v>
      </c>
      <c r="Y3469" s="476">
        <v>2.0000000000000001E-4</v>
      </c>
    </row>
    <row r="3470" spans="1:25" x14ac:dyDescent="0.2">
      <c r="A3470" s="475">
        <v>3466</v>
      </c>
      <c r="B3470" s="56">
        <v>0.54536693308542117</v>
      </c>
      <c r="C3470" s="46">
        <v>1539.769483921536</v>
      </c>
      <c r="D3470" s="56">
        <v>0.46334863270474214</v>
      </c>
      <c r="E3470" s="56">
        <v>0.32485301614586892</v>
      </c>
      <c r="F3470" s="250">
        <v>2025.67</v>
      </c>
      <c r="G3470" s="76">
        <v>114530477370.73398</v>
      </c>
      <c r="H3470" s="46">
        <v>8874941.6274294797</v>
      </c>
      <c r="I3470" s="76">
        <v>275004686072.47058</v>
      </c>
      <c r="J3470" s="56">
        <v>0.38185476544044095</v>
      </c>
      <c r="K3470" s="76">
        <v>13392263647.839394</v>
      </c>
      <c r="L3470" s="76">
        <v>9048247249.0879269</v>
      </c>
      <c r="M3470" s="76">
        <v>92466784484.730484</v>
      </c>
      <c r="N3470" s="76">
        <v>102187005573.71606</v>
      </c>
      <c r="O3470" s="76">
        <v>26332.004288948112</v>
      </c>
      <c r="P3470" s="46">
        <v>662260.85093056387</v>
      </c>
      <c r="Q3470" s="46">
        <v>390630.7076412387</v>
      </c>
      <c r="R3470" s="76">
        <v>639955673699.95605</v>
      </c>
      <c r="S3470" s="56">
        <v>0.52581928213776319</v>
      </c>
      <c r="T3470" s="56">
        <v>0.3367543489331199</v>
      </c>
      <c r="U3470" s="46">
        <v>16.081009285777455</v>
      </c>
      <c r="V3470" s="76">
        <v>3854527911166.8042</v>
      </c>
      <c r="W3470" s="84">
        <v>1216.3720810034999</v>
      </c>
      <c r="X3470" s="82">
        <v>4.4846980263737408E-2</v>
      </c>
      <c r="Y3470" s="476">
        <v>2.0000000000000001E-4</v>
      </c>
    </row>
    <row r="3471" spans="1:25" x14ac:dyDescent="0.2">
      <c r="A3471" s="475">
        <v>3467</v>
      </c>
      <c r="B3471" s="56">
        <v>0.38030119446481986</v>
      </c>
      <c r="C3471" s="46">
        <v>2772.4572129623457</v>
      </c>
      <c r="D3471" s="56">
        <v>0.9940023036094543</v>
      </c>
      <c r="E3471" s="56">
        <v>0.53281399686984121</v>
      </c>
      <c r="F3471" s="250">
        <v>2024.77</v>
      </c>
      <c r="G3471" s="76">
        <v>407089918602.93188</v>
      </c>
      <c r="H3471" s="46">
        <v>32065723.642735671</v>
      </c>
      <c r="I3471" s="76">
        <v>603251974713.03796</v>
      </c>
      <c r="J3471" s="56">
        <v>0.22307936808616591</v>
      </c>
      <c r="K3471" s="76">
        <v>14172385113.693125</v>
      </c>
      <c r="L3471" s="76">
        <v>0</v>
      </c>
      <c r="M3471" s="76">
        <v>273652450732.84006</v>
      </c>
      <c r="N3471" s="76">
        <v>71259585759.733826</v>
      </c>
      <c r="O3471" s="76">
        <v>26501.28915400902</v>
      </c>
      <c r="P3471" s="46">
        <v>463201.03721420607</v>
      </c>
      <c r="Q3471" s="46">
        <v>288909.40641037322</v>
      </c>
      <c r="R3471" s="76">
        <v>1356461591677.5232</v>
      </c>
      <c r="S3471" s="56">
        <v>0.50806920486239648</v>
      </c>
      <c r="T3471" s="56">
        <v>0.37103799790869391</v>
      </c>
      <c r="U3471" s="46">
        <v>17.822550629677142</v>
      </c>
      <c r="V3471" s="76">
        <v>9713470641531.0039</v>
      </c>
      <c r="W3471" s="84">
        <v>3066.4437731813714</v>
      </c>
      <c r="X3471" s="82">
        <v>4.1430301173902472E-2</v>
      </c>
      <c r="Y3471" s="476">
        <v>2.0000000000000001E-4</v>
      </c>
    </row>
    <row r="3472" spans="1:25" x14ac:dyDescent="0.2">
      <c r="A3472" s="475">
        <v>3468</v>
      </c>
      <c r="B3472" s="56">
        <v>0.44836216669215795</v>
      </c>
      <c r="C3472" s="46">
        <v>5406.9556121423448</v>
      </c>
      <c r="D3472" s="56">
        <v>1.2299857736772761</v>
      </c>
      <c r="E3472" s="56">
        <v>0.4599317933098141</v>
      </c>
      <c r="F3472" s="250">
        <v>2024.32</v>
      </c>
      <c r="G3472" s="76">
        <v>337894247758.92065</v>
      </c>
      <c r="H3472" s="46">
        <v>39926268.443460725</v>
      </c>
      <c r="I3472" s="76">
        <v>691237259252.81091</v>
      </c>
      <c r="J3472" s="56">
        <v>0.15809932975476026</v>
      </c>
      <c r="K3472" s="76">
        <v>24959497720.916267</v>
      </c>
      <c r="L3472" s="76">
        <v>0</v>
      </c>
      <c r="M3472" s="76">
        <v>227968018438.16177</v>
      </c>
      <c r="N3472" s="76">
        <v>3276342421.0904856</v>
      </c>
      <c r="O3472" s="76">
        <v>26849.395730073018</v>
      </c>
      <c r="P3472" s="46">
        <v>73739.112972333271</v>
      </c>
      <c r="Q3472" s="46">
        <v>12998.028243083316</v>
      </c>
      <c r="R3472" s="76">
        <v>1410923971357.832</v>
      </c>
      <c r="S3472" s="56">
        <v>0.47852186751662062</v>
      </c>
      <c r="T3472" s="56">
        <v>0.27289543193369686</v>
      </c>
      <c r="U3472" s="46">
        <v>18.171813436731188</v>
      </c>
      <c r="V3472" s="76">
        <v>7474193711310.2773</v>
      </c>
      <c r="W3472" s="84">
        <v>2358.6225694396912</v>
      </c>
      <c r="X3472" s="82">
        <v>4.15161045705041E-2</v>
      </c>
      <c r="Y3472" s="476">
        <v>2.0000000000000001E-4</v>
      </c>
    </row>
    <row r="3473" spans="1:25" x14ac:dyDescent="0.2">
      <c r="A3473" s="475">
        <v>3469</v>
      </c>
      <c r="B3473" s="56">
        <v>0.52259607734131841</v>
      </c>
      <c r="C3473" s="46">
        <v>1500</v>
      </c>
      <c r="D3473" s="56">
        <v>0.63081304134687188</v>
      </c>
      <c r="E3473" s="56">
        <v>0.58265577828817583</v>
      </c>
      <c r="F3473" s="250">
        <v>2024.39</v>
      </c>
      <c r="G3473" s="76">
        <v>349487951390.38446</v>
      </c>
      <c r="H3473" s="46">
        <v>14243533.051300989</v>
      </c>
      <c r="I3473" s="76">
        <v>406114775292.12299</v>
      </c>
      <c r="J3473" s="56">
        <v>0.34980977796967083</v>
      </c>
      <c r="K3473" s="76">
        <v>8717295407.2408237</v>
      </c>
      <c r="L3473" s="76">
        <v>0</v>
      </c>
      <c r="M3473" s="76">
        <v>265576862135.51587</v>
      </c>
      <c r="N3473" s="76">
        <v>29399391616.771946</v>
      </c>
      <c r="O3473" s="76">
        <v>12771.852834795953</v>
      </c>
      <c r="P3473" s="46">
        <v>210066.39321802766</v>
      </c>
      <c r="Q3473" s="46">
        <v>105576.40905821124</v>
      </c>
      <c r="R3473" s="76">
        <v>1113949278779.5999</v>
      </c>
      <c r="S3473" s="56">
        <v>0.61940673585845141</v>
      </c>
      <c r="T3473" s="56">
        <v>0.42021471130866095</v>
      </c>
      <c r="U3473" s="46">
        <v>17.456612916995464</v>
      </c>
      <c r="V3473" s="76">
        <v>8961769358419.8613</v>
      </c>
      <c r="W3473" s="84">
        <v>2830.7713080594513</v>
      </c>
      <c r="X3473" s="82">
        <v>4.1908083537378252E-2</v>
      </c>
      <c r="Y3473" s="476">
        <v>2.0000000000000001E-4</v>
      </c>
    </row>
    <row r="3474" spans="1:25" x14ac:dyDescent="0.2">
      <c r="A3474" s="475">
        <v>3470</v>
      </c>
      <c r="B3474" s="56">
        <v>0.22851749372058178</v>
      </c>
      <c r="C3474" s="46">
        <v>5862.2178353114214</v>
      </c>
      <c r="D3474" s="56">
        <v>0.86906626397592268</v>
      </c>
      <c r="E3474" s="56">
        <v>0.51718572492826875</v>
      </c>
      <c r="F3474" s="250">
        <v>2024.64</v>
      </c>
      <c r="G3474" s="76">
        <v>206720171476.39197</v>
      </c>
      <c r="H3474" s="46">
        <v>19197390.410081957</v>
      </c>
      <c r="I3474" s="76">
        <v>627364089114.24097</v>
      </c>
      <c r="J3474" s="56">
        <v>0.22851749372058183</v>
      </c>
      <c r="K3474" s="76">
        <v>15818788778.247091</v>
      </c>
      <c r="L3474" s="76">
        <v>0</v>
      </c>
      <c r="M3474" s="76">
        <v>144589675228.05994</v>
      </c>
      <c r="N3474" s="76">
        <v>6025893428.0889416</v>
      </c>
      <c r="O3474" s="76">
        <v>30316.205975438577</v>
      </c>
      <c r="P3474" s="46">
        <v>84932.58419899951</v>
      </c>
      <c r="Q3474" s="46">
        <v>26508.896901000197</v>
      </c>
      <c r="R3474" s="76">
        <v>1036611033681.4426</v>
      </c>
      <c r="S3474" s="56">
        <v>0.44222670178379758</v>
      </c>
      <c r="T3474" s="56">
        <v>0.26015660948679903</v>
      </c>
      <c r="U3474" s="46">
        <v>17.558264179296273</v>
      </c>
      <c r="V3474" s="76">
        <v>5100565539435.9688</v>
      </c>
      <c r="W3474" s="84">
        <v>1609.8457028839377</v>
      </c>
      <c r="X3474" s="82">
        <v>4.2540857971730239E-2</v>
      </c>
      <c r="Y3474" s="476">
        <v>2.0000000000000001E-4</v>
      </c>
    </row>
    <row r="3475" spans="1:25" x14ac:dyDescent="0.2">
      <c r="A3475" s="475">
        <v>3471</v>
      </c>
      <c r="B3475" s="56">
        <v>0.7069333152044055</v>
      </c>
      <c r="C3475" s="46">
        <v>8238.011963835952</v>
      </c>
      <c r="D3475" s="56">
        <v>0.58608722074871145</v>
      </c>
      <c r="E3475" s="56">
        <v>0.41786324730705426</v>
      </c>
      <c r="F3475" s="250">
        <v>2023.75</v>
      </c>
      <c r="G3475" s="76">
        <v>194075117428.12659</v>
      </c>
      <c r="H3475" s="46">
        <v>11705560.056170937</v>
      </c>
      <c r="I3475" s="76">
        <v>406734887740.42133</v>
      </c>
      <c r="J3475" s="56">
        <v>0.49900989897467762</v>
      </c>
      <c r="K3475" s="76">
        <v>14648652232.168365</v>
      </c>
      <c r="L3475" s="76">
        <v>0</v>
      </c>
      <c r="M3475" s="76">
        <v>211241050652.97485</v>
      </c>
      <c r="N3475" s="76">
        <v>56874351367.880661</v>
      </c>
      <c r="O3475" s="76">
        <v>18882.20424286191</v>
      </c>
      <c r="P3475" s="46">
        <v>389134.2781113052</v>
      </c>
      <c r="Q3475" s="46">
        <v>242528.2544917046</v>
      </c>
      <c r="R3475" s="76">
        <v>921865255349.90466</v>
      </c>
      <c r="S3475" s="56">
        <v>0.62365970055292907</v>
      </c>
      <c r="T3475" s="56">
        <v>0.41142224985609804</v>
      </c>
      <c r="U3475" s="46">
        <v>16.029230825542964</v>
      </c>
      <c r="V3475" s="76">
        <v>6858163811641.3135</v>
      </c>
      <c r="W3475" s="84">
        <v>2162.6184688142635</v>
      </c>
      <c r="X3475" s="82">
        <v>4.4297363124811903E-2</v>
      </c>
      <c r="Y3475" s="476">
        <v>2.0000000000000001E-4</v>
      </c>
    </row>
    <row r="3476" spans="1:25" x14ac:dyDescent="0.2">
      <c r="A3476" s="475">
        <v>3472</v>
      </c>
      <c r="B3476" s="56">
        <v>0.51815332236451017</v>
      </c>
      <c r="C3476" s="46">
        <v>6745.466092339253</v>
      </c>
      <c r="D3476" s="56">
        <v>0.74006621798551697</v>
      </c>
      <c r="E3476" s="56">
        <v>0.42325751286110153</v>
      </c>
      <c r="F3476" s="250">
        <v>2025.79</v>
      </c>
      <c r="G3476" s="76">
        <v>151851452133.4162</v>
      </c>
      <c r="H3476" s="46">
        <v>17531167.846435037</v>
      </c>
      <c r="I3476" s="76">
        <v>350356436054.80145</v>
      </c>
      <c r="J3476" s="56">
        <v>0.10321579860978958</v>
      </c>
      <c r="K3476" s="76">
        <v>16880223340.235134</v>
      </c>
      <c r="L3476" s="76">
        <v>46155245214.969864</v>
      </c>
      <c r="M3476" s="76">
        <v>90849218409.185455</v>
      </c>
      <c r="N3476" s="76">
        <v>63709712212.901619</v>
      </c>
      <c r="O3476" s="76">
        <v>34552.149850293135</v>
      </c>
      <c r="P3476" s="46">
        <v>387886.50124326738</v>
      </c>
      <c r="Q3476" s="46">
        <v>237232.28040113521</v>
      </c>
      <c r="R3476" s="76">
        <v>702663888198.94214</v>
      </c>
      <c r="S3476" s="56">
        <v>0.39648004472317561</v>
      </c>
      <c r="T3476" s="56">
        <v>0.21609741314708678</v>
      </c>
      <c r="U3476" s="46">
        <v>20.284325447663257</v>
      </c>
      <c r="V3476" s="76">
        <v>3282653456344.313</v>
      </c>
      <c r="W3476" s="84">
        <v>1036.2218304859966</v>
      </c>
      <c r="X3476" s="82">
        <v>3.720153957187744E-2</v>
      </c>
      <c r="Y3476" s="476">
        <v>2.0000000000000001E-4</v>
      </c>
    </row>
    <row r="3477" spans="1:25" x14ac:dyDescent="0.2">
      <c r="A3477" s="475">
        <v>3473</v>
      </c>
      <c r="B3477" s="56">
        <v>0.33958981784271947</v>
      </c>
      <c r="C3477" s="46">
        <v>3645.855537639065</v>
      </c>
      <c r="D3477" s="56">
        <v>0.89286410887374368</v>
      </c>
      <c r="E3477" s="56">
        <v>0.48260481454220061</v>
      </c>
      <c r="F3477" s="250">
        <v>2023.75</v>
      </c>
      <c r="G3477" s="76">
        <v>368646887566.11139</v>
      </c>
      <c r="H3477" s="46">
        <v>25587807.676835775</v>
      </c>
      <c r="I3477" s="76">
        <v>646566832127.26379</v>
      </c>
      <c r="J3477" s="56">
        <v>0.33958981784271958</v>
      </c>
      <c r="K3477" s="76">
        <v>18507908030.414345</v>
      </c>
      <c r="L3477" s="76">
        <v>0</v>
      </c>
      <c r="M3477" s="76">
        <v>285911156622.45148</v>
      </c>
      <c r="N3477" s="76">
        <v>60110531563.085007</v>
      </c>
      <c r="O3477" s="76">
        <v>30992.472399683717</v>
      </c>
      <c r="P3477" s="46">
        <v>391412.18938255659</v>
      </c>
      <c r="Q3477" s="46">
        <v>235894.06297048327</v>
      </c>
      <c r="R3477" s="76">
        <v>1299794009699.0618</v>
      </c>
      <c r="S3477" s="56">
        <v>0.53868665531321458</v>
      </c>
      <c r="T3477" s="56">
        <v>0.43241562082791352</v>
      </c>
      <c r="U3477" s="46">
        <v>16.893008712804299</v>
      </c>
      <c r="V3477" s="76">
        <v>10430551087943.656</v>
      </c>
      <c r="W3477" s="84">
        <v>3289.8516528404402</v>
      </c>
      <c r="X3477" s="82">
        <v>4.294849715443879E-2</v>
      </c>
      <c r="Y3477" s="476">
        <v>2.0000000000000001E-4</v>
      </c>
    </row>
    <row r="3478" spans="1:25" x14ac:dyDescent="0.2">
      <c r="A3478" s="475">
        <v>3474</v>
      </c>
      <c r="B3478" s="56">
        <v>0.60345456183598822</v>
      </c>
      <c r="C3478" s="46">
        <v>1504.8690549847643</v>
      </c>
      <c r="D3478" s="56">
        <v>0.51663993204682312</v>
      </c>
      <c r="E3478" s="56">
        <v>0.57357050548488009</v>
      </c>
      <c r="F3478" s="250">
        <v>2024.07</v>
      </c>
      <c r="G3478" s="76">
        <v>261400709032.85342</v>
      </c>
      <c r="H3478" s="46">
        <v>10663791.990457185</v>
      </c>
      <c r="I3478" s="76">
        <v>324100635703.71143</v>
      </c>
      <c r="J3478" s="56">
        <v>0.40298646893554513</v>
      </c>
      <c r="K3478" s="76">
        <v>17443999127.279598</v>
      </c>
      <c r="L3478" s="76">
        <v>30713457565.174782</v>
      </c>
      <c r="M3478" s="76">
        <v>220724227913.12225</v>
      </c>
      <c r="N3478" s="76">
        <v>74690900134.979782</v>
      </c>
      <c r="O3478" s="76">
        <v>23881.794256666275</v>
      </c>
      <c r="P3478" s="46">
        <v>527118.81177103147</v>
      </c>
      <c r="Q3478" s="46">
        <v>293649.58144671656</v>
      </c>
      <c r="R3478" s="76">
        <v>982632347223.45874</v>
      </c>
      <c r="S3478" s="56">
        <v>0.61923510968188611</v>
      </c>
      <c r="T3478" s="56">
        <v>0.38684945168065471</v>
      </c>
      <c r="U3478" s="46">
        <v>17.065846036386997</v>
      </c>
      <c r="V3478" s="76">
        <v>7241107357382.7852</v>
      </c>
      <c r="W3478" s="84">
        <v>2281.7974992759923</v>
      </c>
      <c r="X3478" s="82">
        <v>4.2136138200153765E-2</v>
      </c>
      <c r="Y3478" s="476">
        <v>2.0000000000000001E-4</v>
      </c>
    </row>
    <row r="3479" spans="1:25" x14ac:dyDescent="0.2">
      <c r="A3479" s="475">
        <v>3475</v>
      </c>
      <c r="B3479" s="56">
        <v>0.58880900100499967</v>
      </c>
      <c r="C3479" s="46">
        <v>5286.6893816459769</v>
      </c>
      <c r="D3479" s="56">
        <v>0.35496232777607029</v>
      </c>
      <c r="E3479" s="56">
        <v>0.54943199391728526</v>
      </c>
      <c r="F3479" s="250">
        <v>2026.14</v>
      </c>
      <c r="G3479" s="76">
        <v>68447100254.915428</v>
      </c>
      <c r="H3479" s="46">
        <v>5879818.2373586167</v>
      </c>
      <c r="I3479" s="76">
        <v>209973063284.29807</v>
      </c>
      <c r="J3479" s="56">
        <v>0.46651137517973007</v>
      </c>
      <c r="K3479" s="76">
        <v>17183854899.948952</v>
      </c>
      <c r="L3479" s="76">
        <v>11510976083.052593</v>
      </c>
      <c r="M3479" s="76">
        <v>57574760241.58313</v>
      </c>
      <c r="N3479" s="76">
        <v>252871460740.24701</v>
      </c>
      <c r="O3479" s="76">
        <v>29151.549412727338</v>
      </c>
      <c r="P3479" s="46">
        <v>1663533.67559206</v>
      </c>
      <c r="Q3479" s="46">
        <v>1153638.7676892765</v>
      </c>
      <c r="R3479" s="76">
        <v>621776305854.82275</v>
      </c>
      <c r="S3479" s="56">
        <v>0.44259934822046859</v>
      </c>
      <c r="T3479" s="56">
        <v>0.32417476583291688</v>
      </c>
      <c r="U3479" s="46">
        <v>14.906117865053437</v>
      </c>
      <c r="V3479" s="76">
        <v>3403874636669.939</v>
      </c>
      <c r="W3479" s="84">
        <v>1073.9264003243491</v>
      </c>
      <c r="X3479" s="82">
        <v>4.7831820782186348E-2</v>
      </c>
      <c r="Y3479" s="476">
        <v>2.0000000000000001E-4</v>
      </c>
    </row>
    <row r="3480" spans="1:25" x14ac:dyDescent="0.2">
      <c r="A3480" s="475">
        <v>3476</v>
      </c>
      <c r="B3480" s="56">
        <v>0.41918719799653692</v>
      </c>
      <c r="C3480" s="46">
        <v>1659.5564155836123</v>
      </c>
      <c r="D3480" s="56">
        <v>0.69869218195656191</v>
      </c>
      <c r="E3480" s="56">
        <v>0.39929126673334359</v>
      </c>
      <c r="F3480" s="250">
        <v>2025.8</v>
      </c>
      <c r="G3480" s="76">
        <v>125182231754.41286</v>
      </c>
      <c r="H3480" s="46">
        <v>17092583.927376471</v>
      </c>
      <c r="I3480" s="76">
        <v>421796017534.05389</v>
      </c>
      <c r="J3480" s="56">
        <v>0.2937464515019691</v>
      </c>
      <c r="K3480" s="76">
        <v>27938292782.396027</v>
      </c>
      <c r="L3480" s="76">
        <v>77391280738.645386</v>
      </c>
      <c r="M3480" s="76">
        <v>70804425909.720367</v>
      </c>
      <c r="N3480" s="76">
        <v>34364965978.950188</v>
      </c>
      <c r="O3480" s="76">
        <v>37164.101525963386</v>
      </c>
      <c r="P3480" s="46">
        <v>243451.79928397146</v>
      </c>
      <c r="Q3480" s="46">
        <v>128605.88646507933</v>
      </c>
      <c r="R3480" s="76">
        <v>740063290916.99731</v>
      </c>
      <c r="S3480" s="56">
        <v>0.46717996745059187</v>
      </c>
      <c r="T3480" s="56">
        <v>0.30360224772470912</v>
      </c>
      <c r="U3480" s="46">
        <v>16.183775795530693</v>
      </c>
      <c r="V3480" s="76">
        <v>4140342456279.3789</v>
      </c>
      <c r="W3480" s="84">
        <v>1306.3934009593893</v>
      </c>
      <c r="X3480" s="82">
        <v>4.3496287817676414E-2</v>
      </c>
      <c r="Y3480" s="476">
        <v>2.0000000000000001E-4</v>
      </c>
    </row>
    <row r="3481" spans="1:25" x14ac:dyDescent="0.2">
      <c r="A3481" s="475">
        <v>3477</v>
      </c>
      <c r="B3481" s="56">
        <v>0.44798615914848122</v>
      </c>
      <c r="C3481" s="46">
        <v>7170.1017163509841</v>
      </c>
      <c r="D3481" s="56">
        <v>0.30648982362527033</v>
      </c>
      <c r="E3481" s="56">
        <v>0.5675628692581961</v>
      </c>
      <c r="F3481" s="250">
        <v>2024.37</v>
      </c>
      <c r="G3481" s="76">
        <v>183406779482.71927</v>
      </c>
      <c r="H3481" s="46">
        <v>5152767.4429591177</v>
      </c>
      <c r="I3481" s="76">
        <v>241439422718.13358</v>
      </c>
      <c r="J3481" s="56">
        <v>0.44798615914848128</v>
      </c>
      <c r="K3481" s="76">
        <v>4873649377.2539988</v>
      </c>
      <c r="L3481" s="76">
        <v>0</v>
      </c>
      <c r="M3481" s="76">
        <v>176458596556.59988</v>
      </c>
      <c r="N3481" s="76">
        <v>180771735729.14505</v>
      </c>
      <c r="O3481" s="76">
        <v>45000</v>
      </c>
      <c r="P3481" s="46">
        <v>1041070.8567506792</v>
      </c>
      <c r="Q3481" s="46">
        <v>677656.78014740581</v>
      </c>
      <c r="R3481" s="76">
        <v>833851800362.22913</v>
      </c>
      <c r="S3481" s="56">
        <v>0.5746746156719732</v>
      </c>
      <c r="T3481" s="56">
        <v>0.35870144479257904</v>
      </c>
      <c r="U3481" s="46">
        <v>16.652302992501589</v>
      </c>
      <c r="V3481" s="76">
        <v>5464343721192.9287</v>
      </c>
      <c r="W3481" s="84">
        <v>1723.9563814449616</v>
      </c>
      <c r="X3481" s="82">
        <v>4.3847037967338215E-2</v>
      </c>
      <c r="Y3481" s="476">
        <v>2.0000000000000001E-4</v>
      </c>
    </row>
    <row r="3482" spans="1:25" x14ac:dyDescent="0.2">
      <c r="A3482" s="475">
        <v>3478</v>
      </c>
      <c r="B3482" s="56">
        <v>0.61621833110514346</v>
      </c>
      <c r="C3482" s="46">
        <v>2790.4943412505245</v>
      </c>
      <c r="D3482" s="56">
        <v>0.7958695899754693</v>
      </c>
      <c r="E3482" s="56">
        <v>0.47605934382323967</v>
      </c>
      <c r="F3482" s="250">
        <v>2025.23</v>
      </c>
      <c r="G3482" s="76">
        <v>146312702354.36325</v>
      </c>
      <c r="H3482" s="46">
        <v>20232927.103414748</v>
      </c>
      <c r="I3482" s="76">
        <v>629423971076.51221</v>
      </c>
      <c r="J3482" s="56">
        <v>0.44718615161390884</v>
      </c>
      <c r="K3482" s="76">
        <v>26945160938.530849</v>
      </c>
      <c r="L3482" s="76">
        <v>42479385453.270271</v>
      </c>
      <c r="M3482" s="76">
        <v>80204208695.246399</v>
      </c>
      <c r="N3482" s="76">
        <v>26945175143.663967</v>
      </c>
      <c r="O3482" s="76">
        <v>24459.259080838481</v>
      </c>
      <c r="P3482" s="46">
        <v>206650.69082631735</v>
      </c>
      <c r="Q3482" s="46">
        <v>100139.88692739504</v>
      </c>
      <c r="R3482" s="76">
        <v>958617964115.43555</v>
      </c>
      <c r="S3482" s="56">
        <v>0.54007003130266129</v>
      </c>
      <c r="T3482" s="56">
        <v>0.4011774539563967</v>
      </c>
      <c r="U3482" s="46">
        <v>15.208135136843266</v>
      </c>
      <c r="V3482" s="76">
        <v>6603581382655.7578</v>
      </c>
      <c r="W3482" s="84">
        <v>2084.3707092851341</v>
      </c>
      <c r="X3482" s="82">
        <v>4.6823343178308892E-2</v>
      </c>
      <c r="Y3482" s="476">
        <v>2.0000000000000001E-4</v>
      </c>
    </row>
    <row r="3483" spans="1:25" x14ac:dyDescent="0.2">
      <c r="A3483" s="475">
        <v>3479</v>
      </c>
      <c r="B3483" s="56">
        <v>0.41493591594356222</v>
      </c>
      <c r="C3483" s="46">
        <v>4816.7673214930373</v>
      </c>
      <c r="D3483" s="56">
        <v>0.76686620701333397</v>
      </c>
      <c r="E3483" s="56">
        <v>0.27630979678800777</v>
      </c>
      <c r="F3483" s="250">
        <v>2024.45</v>
      </c>
      <c r="G3483" s="76">
        <v>301189874227.55585</v>
      </c>
      <c r="H3483" s="46">
        <v>18659563.188935209</v>
      </c>
      <c r="I3483" s="76">
        <v>529722716532.69702</v>
      </c>
      <c r="J3483" s="56">
        <v>0.41446263211439616</v>
      </c>
      <c r="K3483" s="76">
        <v>16060882564.108368</v>
      </c>
      <c r="L3483" s="76">
        <v>0</v>
      </c>
      <c r="M3483" s="76">
        <v>246320234061.50912</v>
      </c>
      <c r="N3483" s="76">
        <v>33339885233.554119</v>
      </c>
      <c r="O3483" s="76">
        <v>28442.627105906937</v>
      </c>
      <c r="P3483" s="46">
        <v>251144.87799123977</v>
      </c>
      <c r="Q3483" s="46">
        <v>132881.70024220561</v>
      </c>
      <c r="R3483" s="76">
        <v>1173252394605.8745</v>
      </c>
      <c r="S3483" s="56">
        <v>0.60798735425260109</v>
      </c>
      <c r="T3483" s="56">
        <v>0.40098679734384307</v>
      </c>
      <c r="U3483" s="46">
        <v>16.777777268395383</v>
      </c>
      <c r="V3483" s="76">
        <v>8663635003017.2959</v>
      </c>
      <c r="W3483" s="84">
        <v>2734.9229321420066</v>
      </c>
      <c r="X3483" s="82">
        <v>4.372195326420765E-2</v>
      </c>
      <c r="Y3483" s="476">
        <v>2.0000000000000001E-4</v>
      </c>
    </row>
    <row r="3484" spans="1:25" x14ac:dyDescent="0.2">
      <c r="A3484" s="475">
        <v>3480</v>
      </c>
      <c r="B3484" s="56">
        <v>0.52335218518728754</v>
      </c>
      <c r="C3484" s="46">
        <v>6778.2780811495559</v>
      </c>
      <c r="D3484" s="56">
        <v>0.65551373746054042</v>
      </c>
      <c r="E3484" s="56">
        <v>0.39841644182683911</v>
      </c>
      <c r="F3484" s="250">
        <v>2024.39</v>
      </c>
      <c r="G3484" s="76">
        <v>293692388482.47394</v>
      </c>
      <c r="H3484" s="46">
        <v>13695719.206806909</v>
      </c>
      <c r="I3484" s="76">
        <v>390353725456.84991</v>
      </c>
      <c r="J3484" s="56">
        <v>0.37029450635608774</v>
      </c>
      <c r="K3484" s="76">
        <v>9892657489.2629738</v>
      </c>
      <c r="L3484" s="76">
        <v>0</v>
      </c>
      <c r="M3484" s="76">
        <v>223769646884.42087</v>
      </c>
      <c r="N3484" s="76">
        <v>36436916431.183189</v>
      </c>
      <c r="O3484" s="76">
        <v>23790.349642393921</v>
      </c>
      <c r="P3484" s="46">
        <v>261726.08779028617</v>
      </c>
      <c r="Q3484" s="46">
        <v>143041.50392112212</v>
      </c>
      <c r="R3484" s="76">
        <v>1004022242900.8712</v>
      </c>
      <c r="S3484" s="56">
        <v>0.60978658362449456</v>
      </c>
      <c r="T3484" s="56">
        <v>0.40552311004197467</v>
      </c>
      <c r="U3484" s="46">
        <v>17.289033756955352</v>
      </c>
      <c r="V3484" s="76">
        <v>7639676605329.8975</v>
      </c>
      <c r="W3484" s="84">
        <v>2411.0104523837549</v>
      </c>
      <c r="X3484" s="82">
        <v>4.2692268905075673E-2</v>
      </c>
      <c r="Y3484" s="476">
        <v>2.0000000000000001E-4</v>
      </c>
    </row>
    <row r="3485" spans="1:25" x14ac:dyDescent="0.2">
      <c r="A3485" s="475">
        <v>3481</v>
      </c>
      <c r="B3485" s="56">
        <v>0.32808593449910484</v>
      </c>
      <c r="C3485" s="46">
        <v>7804.0047314858512</v>
      </c>
      <c r="D3485" s="56">
        <v>0.89359871369948685</v>
      </c>
      <c r="E3485" s="56">
        <v>0.30793626873921653</v>
      </c>
      <c r="F3485" s="250">
        <v>2025.94</v>
      </c>
      <c r="G3485" s="76">
        <v>213023651328.87717</v>
      </c>
      <c r="H3485" s="46">
        <v>17649724.928213432</v>
      </c>
      <c r="I3485" s="76">
        <v>416168714321.31238</v>
      </c>
      <c r="J3485" s="56">
        <v>0.20942583666557968</v>
      </c>
      <c r="K3485" s="76">
        <v>17603694499.669468</v>
      </c>
      <c r="L3485" s="76">
        <v>32158147817.298615</v>
      </c>
      <c r="M3485" s="76">
        <v>106630298946.0526</v>
      </c>
      <c r="N3485" s="76">
        <v>2762892361.6010308</v>
      </c>
      <c r="O3485" s="76">
        <v>22707.437457675878</v>
      </c>
      <c r="P3485" s="46">
        <v>60993</v>
      </c>
      <c r="Q3485" s="46">
        <v>9811.5</v>
      </c>
      <c r="R3485" s="76">
        <v>761727699947.23682</v>
      </c>
      <c r="S3485" s="56">
        <v>0.4642273516334377</v>
      </c>
      <c r="T3485" s="56">
        <v>0.3568326600673381</v>
      </c>
      <c r="U3485" s="46">
        <v>17.639978022998882</v>
      </c>
      <c r="V3485" s="76">
        <v>5181795988597.2539</v>
      </c>
      <c r="W3485" s="84">
        <v>1635.8174310895695</v>
      </c>
      <c r="X3485" s="82">
        <v>4.2478138172256749E-2</v>
      </c>
      <c r="Y3485" s="476">
        <v>2.0000000000000001E-4</v>
      </c>
    </row>
    <row r="3486" spans="1:25" x14ac:dyDescent="0.2">
      <c r="A3486" s="475">
        <v>3482</v>
      </c>
      <c r="B3486" s="56">
        <v>0.49889369755072133</v>
      </c>
      <c r="C3486" s="46">
        <v>1500</v>
      </c>
      <c r="D3486" s="56">
        <v>1.0352187162834112</v>
      </c>
      <c r="E3486" s="56">
        <v>0.56477619727860917</v>
      </c>
      <c r="F3486" s="250">
        <v>2026</v>
      </c>
      <c r="G3486" s="76">
        <v>268764733766.32712</v>
      </c>
      <c r="H3486" s="46">
        <v>35121003.835369818</v>
      </c>
      <c r="I3486" s="76">
        <v>454042597005.25519</v>
      </c>
      <c r="J3486" s="56">
        <v>-0.1273043425115008</v>
      </c>
      <c r="K3486" s="76">
        <v>19391702554.229107</v>
      </c>
      <c r="L3486" s="76">
        <v>42732766602.09655</v>
      </c>
      <c r="M3486" s="76">
        <v>87465325894.641068</v>
      </c>
      <c r="N3486" s="76">
        <v>74997581653.347488</v>
      </c>
      <c r="O3486" s="76">
        <v>30779.079930709548</v>
      </c>
      <c r="P3486" s="46">
        <v>475059.0764524173</v>
      </c>
      <c r="Q3486" s="46">
        <v>297017.69666716387</v>
      </c>
      <c r="R3486" s="76">
        <v>927508798137.16821</v>
      </c>
      <c r="S3486" s="56">
        <v>0.29454259836389085</v>
      </c>
      <c r="T3486" s="56">
        <v>0.19795198722486732</v>
      </c>
      <c r="U3486" s="46">
        <v>30.411857388346725</v>
      </c>
      <c r="V3486" s="76">
        <v>5898639928067.4375</v>
      </c>
      <c r="W3486" s="84">
        <v>1861.659151656768</v>
      </c>
      <c r="X3486" s="82">
        <v>2.4798508679580153E-2</v>
      </c>
      <c r="Y3486" s="476">
        <v>2.0000000000000001E-4</v>
      </c>
    </row>
    <row r="3487" spans="1:25" x14ac:dyDescent="0.2">
      <c r="A3487" s="475">
        <v>3483</v>
      </c>
      <c r="B3487" s="56">
        <v>0.68339328980961966</v>
      </c>
      <c r="C3487" s="46">
        <v>2374.9121859540865</v>
      </c>
      <c r="D3487" s="56">
        <v>1.0469976308631526</v>
      </c>
      <c r="E3487" s="56">
        <v>0.33552526534708954</v>
      </c>
      <c r="F3487" s="250">
        <v>2023.75</v>
      </c>
      <c r="G3487" s="76">
        <v>428757054896.40033</v>
      </c>
      <c r="H3487" s="46">
        <v>33619282.459042817</v>
      </c>
      <c r="I3487" s="76">
        <v>719865196413.61218</v>
      </c>
      <c r="J3487" s="56">
        <v>0.30546670682083066</v>
      </c>
      <c r="K3487" s="76">
        <v>8055983227.4856186</v>
      </c>
      <c r="L3487" s="76">
        <v>0</v>
      </c>
      <c r="M3487" s="76">
        <v>269811386157.69135</v>
      </c>
      <c r="N3487" s="76">
        <v>22609372454.022839</v>
      </c>
      <c r="O3487" s="76">
        <v>22116.442244381476</v>
      </c>
      <c r="P3487" s="46">
        <v>194112.77708250537</v>
      </c>
      <c r="Q3487" s="46">
        <v>89215.005486449576</v>
      </c>
      <c r="R3487" s="76">
        <v>1358534148585.637</v>
      </c>
      <c r="S3487" s="56">
        <v>0.52732277892629831</v>
      </c>
      <c r="T3487" s="56">
        <v>0.44493040495323966</v>
      </c>
      <c r="U3487" s="46">
        <v>17.236483600106965</v>
      </c>
      <c r="V3487" s="76">
        <v>11485935306148.941</v>
      </c>
      <c r="W3487" s="84">
        <v>3623.0551545401418</v>
      </c>
      <c r="X3487" s="82">
        <v>4.2325317960146665E-2</v>
      </c>
      <c r="Y3487" s="476">
        <v>2.0000000000000001E-4</v>
      </c>
    </row>
    <row r="3488" spans="1:25" x14ac:dyDescent="0.2">
      <c r="A3488" s="475">
        <v>3484</v>
      </c>
      <c r="B3488" s="56">
        <v>0.58602476305320272</v>
      </c>
      <c r="C3488" s="46">
        <v>5907.4612700973994</v>
      </c>
      <c r="D3488" s="56">
        <v>0.96321030527259521</v>
      </c>
      <c r="E3488" s="56">
        <v>0.7</v>
      </c>
      <c r="F3488" s="250">
        <v>2024.72</v>
      </c>
      <c r="G3488" s="76">
        <v>200367803476.46341</v>
      </c>
      <c r="H3488" s="46">
        <v>26479808.692778107</v>
      </c>
      <c r="I3488" s="76">
        <v>560850912630.35486</v>
      </c>
      <c r="J3488" s="56">
        <v>0.21701764219051012</v>
      </c>
      <c r="K3488" s="76">
        <v>14892400973.921986</v>
      </c>
      <c r="L3488" s="76">
        <v>0</v>
      </c>
      <c r="M3488" s="76">
        <v>293013872084.69556</v>
      </c>
      <c r="N3488" s="76">
        <v>9887582164.0878468</v>
      </c>
      <c r="O3488" s="76">
        <v>23485.07830304754</v>
      </c>
      <c r="P3488" s="46">
        <v>145734.54525301326</v>
      </c>
      <c r="Q3488" s="46">
        <v>37048.728882075055</v>
      </c>
      <c r="R3488" s="76">
        <v>1317910642988.6001</v>
      </c>
      <c r="S3488" s="56">
        <v>0.54390607215410158</v>
      </c>
      <c r="T3488" s="56">
        <v>0.21332756846501755</v>
      </c>
      <c r="U3488" s="46">
        <v>17.197578012805639</v>
      </c>
      <c r="V3488" s="76">
        <v>5242365907577.3916</v>
      </c>
      <c r="W3488" s="84">
        <v>1653.6077711044088</v>
      </c>
      <c r="X3488" s="82">
        <v>4.3490446913016088E-2</v>
      </c>
      <c r="Y3488" s="476">
        <v>2.0000000000000001E-4</v>
      </c>
    </row>
    <row r="3489" spans="1:25" x14ac:dyDescent="0.2">
      <c r="A3489" s="475">
        <v>3485</v>
      </c>
      <c r="B3489" s="56">
        <v>0.47542321337036986</v>
      </c>
      <c r="C3489" s="46">
        <v>3398.4171694275556</v>
      </c>
      <c r="D3489" s="56">
        <v>0.48715756603789578</v>
      </c>
      <c r="E3489" s="56">
        <v>0.5629160990002342</v>
      </c>
      <c r="F3489" s="250">
        <v>2027.04</v>
      </c>
      <c r="G3489" s="76">
        <v>82347673849.040558</v>
      </c>
      <c r="H3489" s="46">
        <v>9201864.1166039165</v>
      </c>
      <c r="I3489" s="76">
        <v>309744704208.26196</v>
      </c>
      <c r="J3489" s="56">
        <v>0.42078400372410651</v>
      </c>
      <c r="K3489" s="76">
        <v>31063482098.517719</v>
      </c>
      <c r="L3489" s="76">
        <v>94577381995.127884</v>
      </c>
      <c r="M3489" s="76">
        <v>0</v>
      </c>
      <c r="N3489" s="76">
        <v>32835361566.591774</v>
      </c>
      <c r="O3489" s="76">
        <v>28502.735405849417</v>
      </c>
      <c r="P3489" s="46">
        <v>229381.38554793471</v>
      </c>
      <c r="Q3489" s="46">
        <v>122590.68990516223</v>
      </c>
      <c r="R3489" s="76">
        <v>561698207089.59827</v>
      </c>
      <c r="S3489" s="56">
        <v>0.54004058987994197</v>
      </c>
      <c r="T3489" s="56">
        <v>0.37696600005074993</v>
      </c>
      <c r="U3489" s="46">
        <v>15.122121504576951</v>
      </c>
      <c r="V3489" s="76">
        <v>3606042772239.71</v>
      </c>
      <c r="W3489" s="84">
        <v>1137.3211224453871</v>
      </c>
      <c r="X3489" s="82">
        <v>4.7078010261225545E-2</v>
      </c>
      <c r="Y3489" s="476">
        <v>2.0000000000000001E-4</v>
      </c>
    </row>
    <row r="3490" spans="1:25" x14ac:dyDescent="0.2">
      <c r="A3490" s="475">
        <v>3486</v>
      </c>
      <c r="B3490" s="56">
        <v>0.44514256612311276</v>
      </c>
      <c r="C3490" s="46">
        <v>4353.3356088073597</v>
      </c>
      <c r="D3490" s="56">
        <v>0.90101692436527314</v>
      </c>
      <c r="E3490" s="56">
        <v>0.39623732570609865</v>
      </c>
      <c r="F3490" s="250">
        <v>2023.75</v>
      </c>
      <c r="G3490" s="76">
        <v>363188304643.06299</v>
      </c>
      <c r="H3490" s="46">
        <v>25747685.238098904</v>
      </c>
      <c r="I3490" s="76">
        <v>581124623673.48621</v>
      </c>
      <c r="J3490" s="56">
        <v>0.29064093234283017</v>
      </c>
      <c r="K3490" s="76">
        <v>7233731857.0568504</v>
      </c>
      <c r="L3490" s="76">
        <v>0</v>
      </c>
      <c r="M3490" s="76">
        <v>298852520548.9566</v>
      </c>
      <c r="N3490" s="76">
        <v>35746229184.185905</v>
      </c>
      <c r="O3490" s="76">
        <v>31163.303267634987</v>
      </c>
      <c r="P3490" s="46">
        <v>262633.81175017834</v>
      </c>
      <c r="Q3490" s="46">
        <v>138621.4089088793</v>
      </c>
      <c r="R3490" s="76">
        <v>1270009772691.1768</v>
      </c>
      <c r="S3490" s="56">
        <v>0.55122548124021342</v>
      </c>
      <c r="T3490" s="56">
        <v>0.38806733779860586</v>
      </c>
      <c r="U3490" s="46">
        <v>17.392506740463823</v>
      </c>
      <c r="V3490" s="76">
        <v>9380817873811.2617</v>
      </c>
      <c r="W3490" s="84">
        <v>2962.6010655622222</v>
      </c>
      <c r="X3490" s="82">
        <v>4.2020830706169528E-2</v>
      </c>
      <c r="Y3490" s="476">
        <v>2.0000000000000001E-4</v>
      </c>
    </row>
    <row r="3491" spans="1:25" x14ac:dyDescent="0.2">
      <c r="A3491" s="475">
        <v>3487</v>
      </c>
      <c r="B3491" s="56">
        <v>0.62288530963167266</v>
      </c>
      <c r="C3491" s="46">
        <v>3546.025721056445</v>
      </c>
      <c r="D3491" s="56">
        <v>1.2752410643863537</v>
      </c>
      <c r="E3491" s="56">
        <v>0.1388558806067331</v>
      </c>
      <c r="F3491" s="250">
        <v>2024.83</v>
      </c>
      <c r="G3491" s="76">
        <v>195372049036.19275</v>
      </c>
      <c r="H3491" s="46">
        <v>52643811.244817235</v>
      </c>
      <c r="I3491" s="76">
        <v>724905551625.677</v>
      </c>
      <c r="J3491" s="56">
        <v>9.5342173133881047E-3</v>
      </c>
      <c r="K3491" s="76">
        <v>27131972479.49036</v>
      </c>
      <c r="L3491" s="76">
        <v>0</v>
      </c>
      <c r="M3491" s="76">
        <v>178929945804.53635</v>
      </c>
      <c r="N3491" s="76">
        <v>71374619179.871521</v>
      </c>
      <c r="O3491" s="76">
        <v>26897.671171508071</v>
      </c>
      <c r="P3491" s="46">
        <v>465867.37502311711</v>
      </c>
      <c r="Q3491" s="46">
        <v>283376.65332307905</v>
      </c>
      <c r="R3491" s="76">
        <v>1333181941778.3015</v>
      </c>
      <c r="S3491" s="56">
        <v>0.33214050115113913</v>
      </c>
      <c r="T3491" s="56">
        <v>0.11400870060871093</v>
      </c>
      <c r="U3491" s="46">
        <v>25.588635514101302</v>
      </c>
      <c r="V3491" s="76">
        <v>4096914062329.0454</v>
      </c>
      <c r="W3491" s="84">
        <v>1293.5083737044461</v>
      </c>
      <c r="X3491" s="82">
        <v>2.9359838621997862E-2</v>
      </c>
      <c r="Y3491" s="476">
        <v>2.0000000000000001E-4</v>
      </c>
    </row>
    <row r="3492" spans="1:25" x14ac:dyDescent="0.2">
      <c r="A3492" s="475">
        <v>3488</v>
      </c>
      <c r="B3492" s="56">
        <v>0.46928111031755348</v>
      </c>
      <c r="C3492" s="46">
        <v>7499.7247060869277</v>
      </c>
      <c r="D3492" s="56">
        <v>0.70702541453729117</v>
      </c>
      <c r="E3492" s="56">
        <v>0.54944858476218283</v>
      </c>
      <c r="F3492" s="250">
        <v>2023.75</v>
      </c>
      <c r="G3492" s="76">
        <v>536458212782.38672</v>
      </c>
      <c r="H3492" s="46">
        <v>15344843.383120868</v>
      </c>
      <c r="I3492" s="76">
        <v>459483808285.53766</v>
      </c>
      <c r="J3492" s="56">
        <v>0.40061138206208269</v>
      </c>
      <c r="K3492" s="76">
        <v>13776374304.938477</v>
      </c>
      <c r="L3492" s="76">
        <v>0</v>
      </c>
      <c r="M3492" s="76">
        <v>572035200163.80713</v>
      </c>
      <c r="N3492" s="76">
        <v>16945201852.864332</v>
      </c>
      <c r="O3492" s="76">
        <v>25979.103707575952</v>
      </c>
      <c r="P3492" s="46">
        <v>154441.05208425986</v>
      </c>
      <c r="Q3492" s="46">
        <v>65210.01515847713</v>
      </c>
      <c r="R3492" s="76">
        <v>1546863385041.043</v>
      </c>
      <c r="S3492" s="56">
        <v>0.67297064382399663</v>
      </c>
      <c r="T3492" s="56">
        <v>0.45282830692669424</v>
      </c>
      <c r="U3492" s="46">
        <v>17.563188842639651</v>
      </c>
      <c r="V3492" s="76">
        <v>13372095187508.635</v>
      </c>
      <c r="W3492" s="84">
        <v>4220.464087686888</v>
      </c>
      <c r="X3492" s="82">
        <v>4.2103166433780544E-2</v>
      </c>
      <c r="Y3492" s="476">
        <v>2.0000000000000001E-4</v>
      </c>
    </row>
    <row r="3493" spans="1:25" x14ac:dyDescent="0.2">
      <c r="A3493" s="475">
        <v>3489</v>
      </c>
      <c r="B3493" s="56">
        <v>0.65469397169274302</v>
      </c>
      <c r="C3493" s="46">
        <v>4383.8760748393324</v>
      </c>
      <c r="D3493" s="56">
        <v>1.0939357725133545</v>
      </c>
      <c r="E3493" s="56">
        <v>0.50296221212063574</v>
      </c>
      <c r="F3493" s="250">
        <v>2026.31</v>
      </c>
      <c r="G3493" s="76">
        <v>173531649774.35959</v>
      </c>
      <c r="H3493" s="46">
        <v>36854133.813981019</v>
      </c>
      <c r="I3493" s="76">
        <v>774117076258.10107</v>
      </c>
      <c r="J3493" s="56">
        <v>0.21397966757652143</v>
      </c>
      <c r="K3493" s="76">
        <v>28692581818.227192</v>
      </c>
      <c r="L3493" s="76">
        <v>46606700759.213013</v>
      </c>
      <c r="M3493" s="76">
        <v>61898637430.360718</v>
      </c>
      <c r="N3493" s="76">
        <v>39018107504.08065</v>
      </c>
      <c r="O3493" s="76">
        <v>31435.912861662073</v>
      </c>
      <c r="P3493" s="46">
        <v>266094.02855384495</v>
      </c>
      <c r="Q3493" s="46">
        <v>137402.400699249</v>
      </c>
      <c r="R3493" s="76">
        <v>1170983601918.8635</v>
      </c>
      <c r="S3493" s="56">
        <v>0.38722647101908592</v>
      </c>
      <c r="T3493" s="56">
        <v>0.24335878457810212</v>
      </c>
      <c r="U3493" s="46">
        <v>16.483084245399809</v>
      </c>
      <c r="V3493" s="76">
        <v>5101636371869.7168</v>
      </c>
      <c r="W3493" s="84">
        <v>1611.2606353928281</v>
      </c>
      <c r="X3493" s="82">
        <v>4.4345195407772063E-2</v>
      </c>
      <c r="Y3493" s="476">
        <v>2.0000000000000001E-4</v>
      </c>
    </row>
    <row r="3494" spans="1:25" x14ac:dyDescent="0.2">
      <c r="A3494" s="475">
        <v>3490</v>
      </c>
      <c r="B3494" s="56">
        <v>0.41439460329621564</v>
      </c>
      <c r="C3494" s="46">
        <v>7920.1639285536767</v>
      </c>
      <c r="D3494" s="56">
        <v>0.81984447533824489</v>
      </c>
      <c r="E3494" s="56">
        <v>0.32229314277286369</v>
      </c>
      <c r="F3494" s="250">
        <v>2024.13</v>
      </c>
      <c r="G3494" s="76">
        <v>188974973419.34705</v>
      </c>
      <c r="H3494" s="46">
        <v>20170012.662001114</v>
      </c>
      <c r="I3494" s="76">
        <v>522890981345.27649</v>
      </c>
      <c r="J3494" s="56">
        <v>0.41439460329621558</v>
      </c>
      <c r="K3494" s="76">
        <v>12215654192.747358</v>
      </c>
      <c r="L3494" s="76">
        <v>17960522562.198746</v>
      </c>
      <c r="M3494" s="76">
        <v>118631095506.96452</v>
      </c>
      <c r="N3494" s="76">
        <v>58600286928.87413</v>
      </c>
      <c r="O3494" s="76">
        <v>30665.806022554203</v>
      </c>
      <c r="P3494" s="46">
        <v>445372.0896005478</v>
      </c>
      <c r="Q3494" s="46">
        <v>279914.85776219622</v>
      </c>
      <c r="R3494" s="76">
        <v>871481451553.62012</v>
      </c>
      <c r="S3494" s="56">
        <v>0.52226673937474677</v>
      </c>
      <c r="T3494" s="56">
        <v>0.44167046409009192</v>
      </c>
      <c r="U3494" s="46">
        <v>15.910738606658789</v>
      </c>
      <c r="V3494" s="76">
        <v>6685915228204.8271</v>
      </c>
      <c r="W3494" s="84">
        <v>2110.391940902321</v>
      </c>
      <c r="X3494" s="82">
        <v>4.6019020146640201E-2</v>
      </c>
      <c r="Y3494" s="476">
        <v>2.0000000000000001E-4</v>
      </c>
    </row>
    <row r="3495" spans="1:25" x14ac:dyDescent="0.2">
      <c r="A3495" s="475">
        <v>3491</v>
      </c>
      <c r="B3495" s="56">
        <v>0.63035668660636868</v>
      </c>
      <c r="C3495" s="46">
        <v>5194.2877361181418</v>
      </c>
      <c r="D3495" s="56">
        <v>0.63183202030743235</v>
      </c>
      <c r="E3495" s="56">
        <v>0.23381814563034745</v>
      </c>
      <c r="F3495" s="250">
        <v>2025.47</v>
      </c>
      <c r="G3495" s="76">
        <v>97632369456.636642</v>
      </c>
      <c r="H3495" s="46">
        <v>13133565.639274264</v>
      </c>
      <c r="I3495" s="76">
        <v>334138193188.30219</v>
      </c>
      <c r="J3495" s="56">
        <v>0.24366132538560281</v>
      </c>
      <c r="K3495" s="76">
        <v>16410971156.268532</v>
      </c>
      <c r="L3495" s="76">
        <v>28263112206.845558</v>
      </c>
      <c r="M3495" s="76">
        <v>74221035699.608597</v>
      </c>
      <c r="N3495" s="76">
        <v>69894785921.531418</v>
      </c>
      <c r="O3495" s="76">
        <v>34916.233987284926</v>
      </c>
      <c r="P3495" s="46">
        <v>401072.03875963402</v>
      </c>
      <c r="Q3495" s="46">
        <v>250576.57381852792</v>
      </c>
      <c r="R3495" s="76">
        <v>634675629162.83997</v>
      </c>
      <c r="S3495" s="56">
        <v>0.43149235973922329</v>
      </c>
      <c r="T3495" s="56">
        <v>0.26760752806816762</v>
      </c>
      <c r="U3495" s="46">
        <v>16.366509907322296</v>
      </c>
      <c r="V3495" s="76">
        <v>3119579862903.1323</v>
      </c>
      <c r="W3495" s="84">
        <v>984.78858904712115</v>
      </c>
      <c r="X3495" s="82">
        <v>4.4069553738581457E-2</v>
      </c>
      <c r="Y3495" s="476">
        <v>2.0000000000000001E-4</v>
      </c>
    </row>
    <row r="3496" spans="1:25" x14ac:dyDescent="0.2">
      <c r="A3496" s="475">
        <v>3492</v>
      </c>
      <c r="B3496" s="56">
        <v>0.63485853370362499</v>
      </c>
      <c r="C3496" s="46">
        <v>5466.7376012446448</v>
      </c>
      <c r="D3496" s="56">
        <v>0.45911505289497645</v>
      </c>
      <c r="E3496" s="56">
        <v>0.41427395992423482</v>
      </c>
      <c r="F3496" s="250">
        <v>2024.48</v>
      </c>
      <c r="G3496" s="76">
        <v>141076235577.64896</v>
      </c>
      <c r="H3496" s="46">
        <v>8504708.7718992885</v>
      </c>
      <c r="I3496" s="76">
        <v>341397548816.30975</v>
      </c>
      <c r="J3496" s="56">
        <v>0.53372627348599899</v>
      </c>
      <c r="K3496" s="76">
        <v>12554282820.049677</v>
      </c>
      <c r="L3496" s="76">
        <v>0</v>
      </c>
      <c r="M3496" s="76">
        <v>150722290799.61172</v>
      </c>
      <c r="N3496" s="76">
        <v>20889851891.745701</v>
      </c>
      <c r="O3496" s="76">
        <v>13031.040229348875</v>
      </c>
      <c r="P3496" s="46">
        <v>177036.02695010201</v>
      </c>
      <c r="Q3496" s="46">
        <v>84967.756062265078</v>
      </c>
      <c r="R3496" s="76">
        <v>710284435284.323</v>
      </c>
      <c r="S3496" s="56">
        <v>0.64875225678108173</v>
      </c>
      <c r="T3496" s="56">
        <v>0.42793452396455317</v>
      </c>
      <c r="U3496" s="46">
        <v>15.724416140337382</v>
      </c>
      <c r="V3496" s="76">
        <v>5390393260912.8057</v>
      </c>
      <c r="W3496" s="84">
        <v>1700.7030135994921</v>
      </c>
      <c r="X3496" s="82">
        <v>4.5196345476019112E-2</v>
      </c>
      <c r="Y3496" s="476">
        <v>2.0000000000000001E-4</v>
      </c>
    </row>
    <row r="3497" spans="1:25" x14ac:dyDescent="0.2">
      <c r="A3497" s="475">
        <v>3493</v>
      </c>
      <c r="B3497" s="56">
        <v>0.50325154240614112</v>
      </c>
      <c r="C3497" s="46">
        <v>3068.7487342245049</v>
      </c>
      <c r="D3497" s="56">
        <v>0.45399587515487394</v>
      </c>
      <c r="E3497" s="56">
        <v>3.5586274759765335E-2</v>
      </c>
      <c r="F3497" s="250">
        <v>2024.84</v>
      </c>
      <c r="G3497" s="76">
        <v>105720814429.69217</v>
      </c>
      <c r="H3497" s="46">
        <v>8561255.8640913703</v>
      </c>
      <c r="I3497" s="76">
        <v>301931231633.29852</v>
      </c>
      <c r="J3497" s="56">
        <v>0.50325154240614101</v>
      </c>
      <c r="K3497" s="76">
        <v>7902587027.1408653</v>
      </c>
      <c r="L3497" s="76">
        <v>0</v>
      </c>
      <c r="M3497" s="76">
        <v>128847037638.10654</v>
      </c>
      <c r="N3497" s="76">
        <v>36946290694.411934</v>
      </c>
      <c r="O3497" s="76">
        <v>26296.18874616261</v>
      </c>
      <c r="P3497" s="46">
        <v>331409.24802337447</v>
      </c>
      <c r="Q3497" s="46">
        <v>163688.40512255536</v>
      </c>
      <c r="R3497" s="76">
        <v>615708936098.61438</v>
      </c>
      <c r="S3497" s="56">
        <v>0.61565949315739965</v>
      </c>
      <c r="T3497" s="56">
        <v>0.38090870255164883</v>
      </c>
      <c r="U3497" s="46">
        <v>15.666606071914082</v>
      </c>
      <c r="V3497" s="76">
        <v>4189917085969.6255</v>
      </c>
      <c r="W3497" s="84">
        <v>1322.9420414958454</v>
      </c>
      <c r="X3497" s="82">
        <v>4.4910528624451301E-2</v>
      </c>
      <c r="Y3497" s="476">
        <v>2.0000000000000001E-4</v>
      </c>
    </row>
    <row r="3498" spans="1:25" x14ac:dyDescent="0.2">
      <c r="A3498" s="475">
        <v>3494</v>
      </c>
      <c r="B3498" s="56">
        <v>0.43453540753258657</v>
      </c>
      <c r="C3498" s="46">
        <v>2149.5076942510505</v>
      </c>
      <c r="D3498" s="56">
        <v>0.72912167163993935</v>
      </c>
      <c r="E3498" s="56">
        <v>0.32005916706538962</v>
      </c>
      <c r="F3498" s="250">
        <v>2024.63</v>
      </c>
      <c r="G3498" s="76">
        <v>284146734965.37036</v>
      </c>
      <c r="H3498" s="46">
        <v>17468793.989590235</v>
      </c>
      <c r="I3498" s="76">
        <v>516676952821.46191</v>
      </c>
      <c r="J3498" s="56">
        <v>0.39661431575288841</v>
      </c>
      <c r="K3498" s="76">
        <v>12825276577.368979</v>
      </c>
      <c r="L3498" s="76">
        <v>0</v>
      </c>
      <c r="M3498" s="76">
        <v>186832053770.23718</v>
      </c>
      <c r="N3498" s="76">
        <v>32424488920.33342</v>
      </c>
      <c r="O3498" s="76">
        <v>21655.887959018619</v>
      </c>
      <c r="P3498" s="46">
        <v>229973.25628118351</v>
      </c>
      <c r="Q3498" s="46">
        <v>118145.5059458477</v>
      </c>
      <c r="R3498" s="76">
        <v>1060991031377.9963</v>
      </c>
      <c r="S3498" s="56">
        <v>0.58042220389491539</v>
      </c>
      <c r="T3498" s="56">
        <v>0.42219492184123053</v>
      </c>
      <c r="U3498" s="46">
        <v>16.78161473903284</v>
      </c>
      <c r="V3498" s="76">
        <v>8326721927950.5635</v>
      </c>
      <c r="W3498" s="84">
        <v>2626.770288621798</v>
      </c>
      <c r="X3498" s="82">
        <v>4.321517448601303E-2</v>
      </c>
      <c r="Y3498" s="476">
        <v>2.0000000000000001E-4</v>
      </c>
    </row>
    <row r="3499" spans="1:25" x14ac:dyDescent="0.2">
      <c r="A3499" s="475">
        <v>3495</v>
      </c>
      <c r="B3499" s="56">
        <v>0.42446363576760276</v>
      </c>
      <c r="C3499" s="46">
        <v>7031.3656433728938</v>
      </c>
      <c r="D3499" s="56">
        <v>0.86829964073931665</v>
      </c>
      <c r="E3499" s="56">
        <v>0.29010024698177839</v>
      </c>
      <c r="F3499" s="250">
        <v>2024.97</v>
      </c>
      <c r="G3499" s="76">
        <v>316908633685.87549</v>
      </c>
      <c r="H3499" s="46">
        <v>23012406.887727022</v>
      </c>
      <c r="I3499" s="76">
        <v>573030931115.19324</v>
      </c>
      <c r="J3499" s="56">
        <v>0.3576536467505228</v>
      </c>
      <c r="K3499" s="76">
        <v>14696497748.939554</v>
      </c>
      <c r="L3499" s="76">
        <v>2603483743.0275321</v>
      </c>
      <c r="M3499" s="76">
        <v>273271012196.21725</v>
      </c>
      <c r="N3499" s="76">
        <v>63072051100.982643</v>
      </c>
      <c r="O3499" s="76">
        <v>12788.125934624233</v>
      </c>
      <c r="P3499" s="46">
        <v>415396.05368797132</v>
      </c>
      <c r="Q3499" s="46">
        <v>255124.80198522678</v>
      </c>
      <c r="R3499" s="76">
        <v>1287617567514.5835</v>
      </c>
      <c r="S3499" s="56">
        <v>0.57246329191112322</v>
      </c>
      <c r="T3499" s="56">
        <v>0.39212970510854667</v>
      </c>
      <c r="U3499" s="46">
        <v>16.718770222761442</v>
      </c>
      <c r="V3499" s="76">
        <v>9247720331252.4727</v>
      </c>
      <c r="W3499" s="84">
        <v>2919.2088342804709</v>
      </c>
      <c r="X3499" s="82">
        <v>4.3655121505629869E-2</v>
      </c>
      <c r="Y3499" s="476">
        <v>2.0000000000000001E-4</v>
      </c>
    </row>
    <row r="3500" spans="1:25" x14ac:dyDescent="0.2">
      <c r="A3500" s="475">
        <v>3496</v>
      </c>
      <c r="B3500" s="56">
        <v>0.59612621383837949</v>
      </c>
      <c r="C3500" s="46">
        <v>6903.6470708669076</v>
      </c>
      <c r="D3500" s="56">
        <v>0.99553883305694968</v>
      </c>
      <c r="E3500" s="56">
        <v>0.49363325143784043</v>
      </c>
      <c r="F3500" s="250">
        <v>2023.75</v>
      </c>
      <c r="G3500" s="76">
        <v>302590464037.9718</v>
      </c>
      <c r="H3500" s="46">
        <v>30413402.250711519</v>
      </c>
      <c r="I3500" s="76">
        <v>692665722494.29321</v>
      </c>
      <c r="J3500" s="56">
        <v>0.35770709976686288</v>
      </c>
      <c r="K3500" s="76">
        <v>14244315000.134502</v>
      </c>
      <c r="L3500" s="76">
        <v>0</v>
      </c>
      <c r="M3500" s="76">
        <v>249549252357.89191</v>
      </c>
      <c r="N3500" s="76">
        <v>63087157608.441452</v>
      </c>
      <c r="O3500" s="76">
        <v>42047.423589187092</v>
      </c>
      <c r="P3500" s="46">
        <v>433806.01445816946</v>
      </c>
      <c r="Q3500" s="46">
        <v>265975.77602911904</v>
      </c>
      <c r="R3500" s="76">
        <v>1322135120752.3118</v>
      </c>
      <c r="S3500" s="56">
        <v>0.53902930925677461</v>
      </c>
      <c r="T3500" s="56">
        <v>0.39921651213933329</v>
      </c>
      <c r="U3500" s="46">
        <v>16.392784836879983</v>
      </c>
      <c r="V3500" s="76">
        <v>9448522333736.1719</v>
      </c>
      <c r="W3500" s="84">
        <v>2978.4982211328611</v>
      </c>
      <c r="X3500" s="82">
        <v>4.4738106495381472E-2</v>
      </c>
      <c r="Y3500" s="476">
        <v>2.0000000000000001E-4</v>
      </c>
    </row>
    <row r="3501" spans="1:25" x14ac:dyDescent="0.2">
      <c r="A3501" s="475">
        <v>3497</v>
      </c>
      <c r="B3501" s="56">
        <v>0.69260544084115927</v>
      </c>
      <c r="C3501" s="46">
        <v>8495.2307697304241</v>
      </c>
      <c r="D3501" s="56">
        <v>0.72553851250436496</v>
      </c>
      <c r="E3501" s="56">
        <v>0.53710006032281155</v>
      </c>
      <c r="F3501" s="250">
        <v>2024.8</v>
      </c>
      <c r="G3501" s="76">
        <v>255964806849.89911</v>
      </c>
      <c r="H3501" s="46">
        <v>16241583.006847763</v>
      </c>
      <c r="I3501" s="76">
        <v>439355160998.10693</v>
      </c>
      <c r="J3501" s="56">
        <v>0.27183595825720519</v>
      </c>
      <c r="K3501" s="76">
        <v>16119409163.056515</v>
      </c>
      <c r="L3501" s="76">
        <v>20163392197.47422</v>
      </c>
      <c r="M3501" s="76">
        <v>123140673564.51768</v>
      </c>
      <c r="N3501" s="76">
        <v>37589484814.173759</v>
      </c>
      <c r="O3501" s="76">
        <v>16104.727255926557</v>
      </c>
      <c r="P3501" s="46">
        <v>242656.60630118102</v>
      </c>
      <c r="Q3501" s="46">
        <v>127481.03299566334</v>
      </c>
      <c r="R3501" s="76">
        <v>974511803529.15027</v>
      </c>
      <c r="S3501" s="56">
        <v>0.53167493478551131</v>
      </c>
      <c r="T3501" s="56">
        <v>0.34983518741011066</v>
      </c>
      <c r="U3501" s="46">
        <v>17.464215214372707</v>
      </c>
      <c r="V3501" s="76">
        <v>6491812490569.582</v>
      </c>
      <c r="W3501" s="84">
        <v>2049.5661149863481</v>
      </c>
      <c r="X3501" s="82">
        <v>4.2417145001548417E-2</v>
      </c>
      <c r="Y3501" s="476">
        <v>2.0000000000000001E-4</v>
      </c>
    </row>
    <row r="3502" spans="1:25" x14ac:dyDescent="0.2">
      <c r="A3502" s="475">
        <v>3498</v>
      </c>
      <c r="B3502" s="56">
        <v>0.64483990907347899</v>
      </c>
      <c r="C3502" s="46">
        <v>1500</v>
      </c>
      <c r="D3502" s="56">
        <v>0.78726062173684275</v>
      </c>
      <c r="E3502" s="56">
        <v>0.36691365165593404</v>
      </c>
      <c r="F3502" s="250">
        <v>2025.73</v>
      </c>
      <c r="G3502" s="76">
        <v>219482277943.60916</v>
      </c>
      <c r="H3502" s="46">
        <v>20972302.559081286</v>
      </c>
      <c r="I3502" s="76">
        <v>550754601040.9425</v>
      </c>
      <c r="J3502" s="56">
        <v>0.26005334201329644</v>
      </c>
      <c r="K3502" s="76">
        <v>26617502109.748802</v>
      </c>
      <c r="L3502" s="76">
        <v>78804367329.90889</v>
      </c>
      <c r="M3502" s="76">
        <v>117574020067.52301</v>
      </c>
      <c r="N3502" s="76">
        <v>44848675281.925545</v>
      </c>
      <c r="O3502" s="76">
        <v>35183.377365407221</v>
      </c>
      <c r="P3502" s="46">
        <v>264477.91996779805</v>
      </c>
      <c r="Q3502" s="46">
        <v>142291.04175663277</v>
      </c>
      <c r="R3502" s="76">
        <v>991957565804.85303</v>
      </c>
      <c r="S3502" s="56">
        <v>0.4726969772026352</v>
      </c>
      <c r="T3502" s="56">
        <v>0.31375537204167825</v>
      </c>
      <c r="U3502" s="46">
        <v>17.054256014235506</v>
      </c>
      <c r="V3502" s="76">
        <v>5921622945903.2295</v>
      </c>
      <c r="W3502" s="84">
        <v>1865.5273431366718</v>
      </c>
      <c r="X3502" s="82">
        <v>4.2229690695379525E-2</v>
      </c>
      <c r="Y3502" s="476">
        <v>2.0000000000000001E-4</v>
      </c>
    </row>
    <row r="3503" spans="1:25" x14ac:dyDescent="0.2">
      <c r="A3503" s="475">
        <v>3499</v>
      </c>
      <c r="B3503" s="56">
        <v>0.60096582102900009</v>
      </c>
      <c r="C3503" s="46">
        <v>6858.9556492848751</v>
      </c>
      <c r="D3503" s="56">
        <v>0.75852706428976213</v>
      </c>
      <c r="E3503" s="56">
        <v>0.40057542848743266</v>
      </c>
      <c r="F3503" s="250">
        <v>2023.75</v>
      </c>
      <c r="G3503" s="76">
        <v>228544664722.98083</v>
      </c>
      <c r="H3503" s="46">
        <v>17563060.005834989</v>
      </c>
      <c r="I3503" s="76">
        <v>527769503636.84631</v>
      </c>
      <c r="J3503" s="56">
        <v>0.49474302463515596</v>
      </c>
      <c r="K3503" s="76">
        <v>13345334041.046389</v>
      </c>
      <c r="L3503" s="76">
        <v>0</v>
      </c>
      <c r="M3503" s="76">
        <v>323196015477.20972</v>
      </c>
      <c r="N3503" s="76">
        <v>30635439006.627636</v>
      </c>
      <c r="O3503" s="76">
        <v>25017.376896573478</v>
      </c>
      <c r="P3503" s="46">
        <v>261564.73125651083</v>
      </c>
      <c r="Q3503" s="46">
        <v>140734.83220713708</v>
      </c>
      <c r="R3503" s="76">
        <v>1214143644770.5588</v>
      </c>
      <c r="S3503" s="56">
        <v>0.64698202663262339</v>
      </c>
      <c r="T3503" s="56">
        <v>0.35011933290497455</v>
      </c>
      <c r="U3503" s="46">
        <v>16.201190933865259</v>
      </c>
      <c r="V3503" s="76">
        <v>7524724164543.7979</v>
      </c>
      <c r="W3503" s="84">
        <v>2374.8735234523469</v>
      </c>
      <c r="X3503" s="82">
        <v>4.5320300381795249E-2</v>
      </c>
      <c r="Y3503" s="476">
        <v>2.0000000000000001E-4</v>
      </c>
    </row>
    <row r="3504" spans="1:25" x14ac:dyDescent="0.2">
      <c r="A3504" s="475">
        <v>3500</v>
      </c>
      <c r="B3504" s="56">
        <v>0.46001349332356478</v>
      </c>
      <c r="C3504" s="46">
        <v>4802.4789697981805</v>
      </c>
      <c r="D3504" s="56">
        <v>0.32700709222344598</v>
      </c>
      <c r="E3504" s="56">
        <v>0.42239199407183209</v>
      </c>
      <c r="F3504" s="250">
        <v>2026.39</v>
      </c>
      <c r="G3504" s="76">
        <v>122380510628.01439</v>
      </c>
      <c r="H3504" s="46">
        <v>5588409.5686217742</v>
      </c>
      <c r="I3504" s="76">
        <v>239982130054.81714</v>
      </c>
      <c r="J3504" s="56">
        <v>0.46001349332356478</v>
      </c>
      <c r="K3504" s="76">
        <v>39077276312.713974</v>
      </c>
      <c r="L3504" s="76">
        <v>78169303176.947678</v>
      </c>
      <c r="M3504" s="76">
        <v>50767348197.091545</v>
      </c>
      <c r="N3504" s="76">
        <v>152945701613.01526</v>
      </c>
      <c r="O3504" s="76">
        <v>20908.003003980699</v>
      </c>
      <c r="P3504" s="46">
        <v>913907.00418666133</v>
      </c>
      <c r="Q3504" s="46">
        <v>581019.1109242969</v>
      </c>
      <c r="R3504" s="76">
        <v>670819602342.61096</v>
      </c>
      <c r="S3504" s="56">
        <v>0.53341570666212479</v>
      </c>
      <c r="T3504" s="56">
        <v>0.35820349291220654</v>
      </c>
      <c r="U3504" s="46">
        <v>15.753369997370161</v>
      </c>
      <c r="V3504" s="76">
        <v>4281055893480.5928</v>
      </c>
      <c r="W3504" s="84">
        <v>1348.9054938514241</v>
      </c>
      <c r="X3504" s="82">
        <v>4.5181841089649753E-2</v>
      </c>
      <c r="Y3504" s="476">
        <v>2.0000000000000001E-4</v>
      </c>
    </row>
    <row r="3505" spans="1:25" x14ac:dyDescent="0.2">
      <c r="A3505" s="475">
        <v>3501</v>
      </c>
      <c r="B3505" s="56">
        <v>0.48056170139173132</v>
      </c>
      <c r="C3505" s="46">
        <v>7754.0897152594662</v>
      </c>
      <c r="D3505" s="56">
        <v>0.46817371507430816</v>
      </c>
      <c r="E3505" s="56">
        <v>0.42042374945928807</v>
      </c>
      <c r="F3505" s="250">
        <v>2026.12</v>
      </c>
      <c r="G3505" s="76">
        <v>83137762246.745926</v>
      </c>
      <c r="H3505" s="46">
        <v>8846087.3423142172</v>
      </c>
      <c r="I3505" s="76">
        <v>224176567421.46078</v>
      </c>
      <c r="J3505" s="56">
        <v>0.3113064572690073</v>
      </c>
      <c r="K3505" s="76">
        <v>22096637669.421974</v>
      </c>
      <c r="L3505" s="76">
        <v>48148689675.757454</v>
      </c>
      <c r="M3505" s="76">
        <v>58227780405.799248</v>
      </c>
      <c r="N3505" s="76">
        <v>29688374331.428555</v>
      </c>
      <c r="O3505" s="76">
        <v>27609.717014618378</v>
      </c>
      <c r="P3505" s="46">
        <v>244142.24879469696</v>
      </c>
      <c r="Q3505" s="46">
        <v>134009.09153027585</v>
      </c>
      <c r="R3505" s="76">
        <v>449399160263.74286</v>
      </c>
      <c r="S3505" s="56">
        <v>0.50868343290490725</v>
      </c>
      <c r="T3505" s="56">
        <v>0.34840680500739624</v>
      </c>
      <c r="U3505" s="46">
        <v>15.951587697403513</v>
      </c>
      <c r="V3505" s="76">
        <v>2811140633470.291</v>
      </c>
      <c r="W3505" s="84">
        <v>886.66668545495486</v>
      </c>
      <c r="X3505" s="82">
        <v>4.5129691880466546E-2</v>
      </c>
      <c r="Y3505" s="476">
        <v>2.0000000000000001E-4</v>
      </c>
    </row>
    <row r="3506" spans="1:25" x14ac:dyDescent="0.2">
      <c r="A3506" s="475">
        <v>3502</v>
      </c>
      <c r="B3506" s="56">
        <v>0.35328919666597702</v>
      </c>
      <c r="C3506" s="46">
        <v>3382.4966799869944</v>
      </c>
      <c r="D3506" s="56">
        <v>0.62418871404829035</v>
      </c>
      <c r="E3506" s="56">
        <v>0.3777222058986745</v>
      </c>
      <c r="F3506" s="250">
        <v>2024.1</v>
      </c>
      <c r="G3506" s="76">
        <v>264066696594.7739</v>
      </c>
      <c r="H3506" s="46">
        <v>13119696.078740988</v>
      </c>
      <c r="I3506" s="76">
        <v>452453227393.05261</v>
      </c>
      <c r="J3506" s="56">
        <v>0.35328919666597702</v>
      </c>
      <c r="K3506" s="76">
        <v>10127928550.217489</v>
      </c>
      <c r="L3506" s="76">
        <v>0</v>
      </c>
      <c r="M3506" s="76">
        <v>241137356413.12228</v>
      </c>
      <c r="N3506" s="76">
        <v>53689277376.345482</v>
      </c>
      <c r="O3506" s="76">
        <v>30207.060820436982</v>
      </c>
      <c r="P3506" s="46">
        <v>337415.90887098003</v>
      </c>
      <c r="Q3506" s="46">
        <v>201234.45383324675</v>
      </c>
      <c r="R3506" s="76">
        <v>1075160508439.302</v>
      </c>
      <c r="S3506" s="56">
        <v>0.58052632470691401</v>
      </c>
      <c r="T3506" s="56">
        <v>0.3622208830215442</v>
      </c>
      <c r="U3506" s="46">
        <v>17.026629493679341</v>
      </c>
      <c r="V3506" s="76">
        <v>7259024832663.6572</v>
      </c>
      <c r="W3506" s="84">
        <v>2290.797026229649</v>
      </c>
      <c r="X3506" s="82">
        <v>4.314418677534624E-2</v>
      </c>
      <c r="Y3506" s="476">
        <v>2.0000000000000001E-4</v>
      </c>
    </row>
    <row r="3507" spans="1:25" x14ac:dyDescent="0.2">
      <c r="A3507" s="475">
        <v>3503</v>
      </c>
      <c r="B3507" s="56">
        <v>0.3972005863314238</v>
      </c>
      <c r="C3507" s="46">
        <v>2775.4630682580032</v>
      </c>
      <c r="D3507" s="56">
        <v>0.57486489034946531</v>
      </c>
      <c r="E3507" s="56">
        <v>0.42323597464117813</v>
      </c>
      <c r="F3507" s="250">
        <v>2024.77</v>
      </c>
      <c r="G3507" s="76">
        <v>165599235894.97391</v>
      </c>
      <c r="H3507" s="46">
        <v>11846203.546365341</v>
      </c>
      <c r="I3507" s="76">
        <v>391794177042.21313</v>
      </c>
      <c r="J3507" s="56">
        <v>0.39720058633142385</v>
      </c>
      <c r="K3507" s="76">
        <v>9820661429.3299026</v>
      </c>
      <c r="L3507" s="76">
        <v>5692322359.7023697</v>
      </c>
      <c r="M3507" s="76">
        <v>126099074190.52843</v>
      </c>
      <c r="N3507" s="76">
        <v>31371646556.331856</v>
      </c>
      <c r="O3507" s="76">
        <v>16813.354989416533</v>
      </c>
      <c r="P3507" s="46">
        <v>242848.70458550256</v>
      </c>
      <c r="Q3507" s="46">
        <v>130727.31767225775</v>
      </c>
      <c r="R3507" s="76">
        <v>710490631817.03247</v>
      </c>
      <c r="S3507" s="56">
        <v>0.55076952123804002</v>
      </c>
      <c r="T3507" s="56">
        <v>0.40663338081794526</v>
      </c>
      <c r="U3507" s="46">
        <v>16.372569707481787</v>
      </c>
      <c r="V3507" s="76">
        <v>5329925186665.3027</v>
      </c>
      <c r="W3507" s="84">
        <v>1682.0235719503046</v>
      </c>
      <c r="X3507" s="82">
        <v>4.3530809692092463E-2</v>
      </c>
      <c r="Y3507" s="476">
        <v>2.0000000000000001E-4</v>
      </c>
    </row>
    <row r="3508" spans="1:25" x14ac:dyDescent="0.2">
      <c r="A3508" s="475">
        <v>3504</v>
      </c>
      <c r="B3508" s="56">
        <v>0.58183116216949615</v>
      </c>
      <c r="C3508" s="46">
        <v>5296.9637231054785</v>
      </c>
      <c r="D3508" s="56">
        <v>0.66641504502501825</v>
      </c>
      <c r="E3508" s="56">
        <v>0.3550639913237032</v>
      </c>
      <c r="F3508" s="250">
        <v>2025.53</v>
      </c>
      <c r="G3508" s="76">
        <v>94453307229.651306</v>
      </c>
      <c r="H3508" s="46">
        <v>14206776.629364964</v>
      </c>
      <c r="I3508" s="76">
        <v>439273448812.87305</v>
      </c>
      <c r="J3508" s="56">
        <v>0.36831450996920645</v>
      </c>
      <c r="K3508" s="76">
        <v>11625656423.235472</v>
      </c>
      <c r="L3508" s="76">
        <v>13053675346.644857</v>
      </c>
      <c r="M3508" s="76">
        <v>84108884341.178635</v>
      </c>
      <c r="N3508" s="76">
        <v>59352498106.420372</v>
      </c>
      <c r="O3508" s="76">
        <v>17407.040751955981</v>
      </c>
      <c r="P3508" s="46">
        <v>344193.0510604647</v>
      </c>
      <c r="Q3508" s="46">
        <v>205364.14288749281</v>
      </c>
      <c r="R3508" s="76">
        <v>751605271191.073</v>
      </c>
      <c r="S3508" s="56">
        <v>0.49588744334374579</v>
      </c>
      <c r="T3508" s="56">
        <v>0.30230250940367803</v>
      </c>
      <c r="U3508" s="46">
        <v>15.43953651875661</v>
      </c>
      <c r="V3508" s="76">
        <v>3930789570861.4722</v>
      </c>
      <c r="W3508" s="84">
        <v>1239.221439866202</v>
      </c>
      <c r="X3508" s="82">
        <v>4.6686538258963087E-2</v>
      </c>
      <c r="Y3508" s="476">
        <v>2.0000000000000001E-4</v>
      </c>
    </row>
    <row r="3509" spans="1:25" x14ac:dyDescent="0.2">
      <c r="A3509" s="475">
        <v>3505</v>
      </c>
      <c r="B3509" s="56">
        <v>0.5881196831633474</v>
      </c>
      <c r="C3509" s="46">
        <v>5253.4988344121221</v>
      </c>
      <c r="D3509" s="56">
        <v>0.36022638420096503</v>
      </c>
      <c r="E3509" s="56">
        <v>0.26116264926190469</v>
      </c>
      <c r="F3509" s="250">
        <v>2025.97</v>
      </c>
      <c r="G3509" s="76">
        <v>126139401741.18941</v>
      </c>
      <c r="H3509" s="46">
        <v>6377540.2498931503</v>
      </c>
      <c r="I3509" s="76">
        <v>253591817462.78177</v>
      </c>
      <c r="J3509" s="56">
        <v>0.44935984664633322</v>
      </c>
      <c r="K3509" s="76">
        <v>19192211617.357269</v>
      </c>
      <c r="L3509" s="76">
        <v>27417057383.030228</v>
      </c>
      <c r="M3509" s="76">
        <v>78568186948.200989</v>
      </c>
      <c r="N3509" s="76">
        <v>254575602131.5311</v>
      </c>
      <c r="O3509" s="76">
        <v>27519.927952954615</v>
      </c>
      <c r="P3509" s="46">
        <v>1320017.0526095466</v>
      </c>
      <c r="Q3509" s="46">
        <v>886602.84521914029</v>
      </c>
      <c r="R3509" s="76">
        <v>764178124489.71033</v>
      </c>
      <c r="S3509" s="56">
        <v>0.48986039486323141</v>
      </c>
      <c r="T3509" s="56">
        <v>0.36827081121747224</v>
      </c>
      <c r="U3509" s="46">
        <v>15.584395609135285</v>
      </c>
      <c r="V3509" s="76">
        <v>4926580716848.0967</v>
      </c>
      <c r="W3509" s="84">
        <v>1552.9584462505693</v>
      </c>
      <c r="X3509" s="82">
        <v>4.5945283870934411E-2</v>
      </c>
      <c r="Y3509" s="476">
        <v>2.0000000000000001E-4</v>
      </c>
    </row>
    <row r="3510" spans="1:25" x14ac:dyDescent="0.2">
      <c r="A3510" s="475">
        <v>3506</v>
      </c>
      <c r="B3510" s="56">
        <v>0.60425689299534102</v>
      </c>
      <c r="C3510" s="46">
        <v>4756.0287346345676</v>
      </c>
      <c r="D3510" s="56">
        <v>0.97887352794095128</v>
      </c>
      <c r="E3510" s="56">
        <v>0.5802066816819974</v>
      </c>
      <c r="F3510" s="250">
        <v>2024.8</v>
      </c>
      <c r="G3510" s="76">
        <v>155747589529.1734</v>
      </c>
      <c r="H3510" s="46">
        <v>29991832.396400873</v>
      </c>
      <c r="I3510" s="76">
        <v>613537075933.37598</v>
      </c>
      <c r="J3510" s="56">
        <v>0.25135794678795031</v>
      </c>
      <c r="K3510" s="76">
        <v>18785270843.818604</v>
      </c>
      <c r="L3510" s="76">
        <v>4925072695.4298887</v>
      </c>
      <c r="M3510" s="76">
        <v>123400382303.85225</v>
      </c>
      <c r="N3510" s="76">
        <v>51712496960.462257</v>
      </c>
      <c r="O3510" s="76">
        <v>21457.545085623471</v>
      </c>
      <c r="P3510" s="46">
        <v>361644.66533688485</v>
      </c>
      <c r="Q3510" s="46">
        <v>204892.06171119696</v>
      </c>
      <c r="R3510" s="76">
        <v>1140967268335.5671</v>
      </c>
      <c r="S3510" s="56">
        <v>0.47467006250114807</v>
      </c>
      <c r="T3510" s="56">
        <v>0.22779565353146303</v>
      </c>
      <c r="U3510" s="46">
        <v>16.502119216876356</v>
      </c>
      <c r="V3510" s="76">
        <v>4648926043636.3506</v>
      </c>
      <c r="W3510" s="84">
        <v>1466.6097721546921</v>
      </c>
      <c r="X3510" s="82">
        <v>4.5481582811827577E-2</v>
      </c>
      <c r="Y3510" s="476">
        <v>2.0000000000000001E-4</v>
      </c>
    </row>
    <row r="3511" spans="1:25" x14ac:dyDescent="0.2">
      <c r="A3511" s="475">
        <v>3507</v>
      </c>
      <c r="B3511" s="56">
        <v>0.44409364937610346</v>
      </c>
      <c r="C3511" s="46">
        <v>3049.4802157337135</v>
      </c>
      <c r="D3511" s="56">
        <v>1.0504636707420847</v>
      </c>
      <c r="E3511" s="56">
        <v>0.62200852897615666</v>
      </c>
      <c r="F3511" s="250">
        <v>2024.66</v>
      </c>
      <c r="G3511" s="76">
        <v>185390451022.74881</v>
      </c>
      <c r="H3511" s="46">
        <v>33693004.146314099</v>
      </c>
      <c r="I3511" s="76">
        <v>566691675964.47046</v>
      </c>
      <c r="J3511" s="56">
        <v>0.14797467212725102</v>
      </c>
      <c r="K3511" s="76">
        <v>21733242961.681824</v>
      </c>
      <c r="L3511" s="76">
        <v>223425552.8520759</v>
      </c>
      <c r="M3511" s="76">
        <v>143096897048.72653</v>
      </c>
      <c r="N3511" s="76">
        <v>52022275285.885567</v>
      </c>
      <c r="O3511" s="76">
        <v>18822.77660316501</v>
      </c>
      <c r="P3511" s="46">
        <v>368433.0381694336</v>
      </c>
      <c r="Q3511" s="46">
        <v>214382.92847990588</v>
      </c>
      <c r="R3511" s="76">
        <v>1041709975560.733</v>
      </c>
      <c r="S3511" s="56">
        <v>0.40633234318583339</v>
      </c>
      <c r="T3511" s="56">
        <v>0.22137035593340057</v>
      </c>
      <c r="U3511" s="46">
        <v>17.707317975126617</v>
      </c>
      <c r="V3511" s="76">
        <v>4563873928782.2822</v>
      </c>
      <c r="W3511" s="84">
        <v>1440.4252682759727</v>
      </c>
      <c r="X3511" s="82">
        <v>4.0460015254022208E-2</v>
      </c>
      <c r="Y3511" s="476">
        <v>2.0000000000000001E-4</v>
      </c>
    </row>
    <row r="3512" spans="1:25" x14ac:dyDescent="0.2">
      <c r="A3512" s="475">
        <v>3508</v>
      </c>
      <c r="B3512" s="56">
        <v>0.56018247437202928</v>
      </c>
      <c r="C3512" s="46">
        <v>9460.5366425642787</v>
      </c>
      <c r="D3512" s="56">
        <v>0.48857113074819597</v>
      </c>
      <c r="E3512" s="56">
        <v>0.40729267228647048</v>
      </c>
      <c r="F3512" s="250">
        <v>2026.08</v>
      </c>
      <c r="G3512" s="76">
        <v>108672677782.17044</v>
      </c>
      <c r="H3512" s="46">
        <v>9031778.3810398746</v>
      </c>
      <c r="I3512" s="76">
        <v>335448070279.51575</v>
      </c>
      <c r="J3512" s="56">
        <v>0.44914651525775928</v>
      </c>
      <c r="K3512" s="76">
        <v>26694126908.878754</v>
      </c>
      <c r="L3512" s="76">
        <v>50061939658.479103</v>
      </c>
      <c r="M3512" s="76">
        <v>58731188615.750603</v>
      </c>
      <c r="N3512" s="76">
        <v>58043714920.977699</v>
      </c>
      <c r="O3512" s="76">
        <v>27130.891260158776</v>
      </c>
      <c r="P3512" s="46">
        <v>343486.58113981481</v>
      </c>
      <c r="Q3512" s="46">
        <v>209576.81478307751</v>
      </c>
      <c r="R3512" s="76">
        <v>610751043454.54114</v>
      </c>
      <c r="S3512" s="56">
        <v>0.5310253380935438</v>
      </c>
      <c r="T3512" s="56">
        <v>0.39166381448745452</v>
      </c>
      <c r="U3512" s="46">
        <v>15.64502255026259</v>
      </c>
      <c r="V3512" s="76">
        <v>4189958295898.1357</v>
      </c>
      <c r="W3512" s="84">
        <v>1318.946255300591</v>
      </c>
      <c r="X3512" s="82">
        <v>4.6145617553260056E-2</v>
      </c>
      <c r="Y3512" s="476">
        <v>2.0000000000000001E-4</v>
      </c>
    </row>
    <row r="3513" spans="1:25" x14ac:dyDescent="0.2">
      <c r="A3513" s="475">
        <v>3509</v>
      </c>
      <c r="B3513" s="56">
        <v>0.4043364639845573</v>
      </c>
      <c r="C3513" s="46">
        <v>3252.7633460508796</v>
      </c>
      <c r="D3513" s="56">
        <v>0.37391828514565484</v>
      </c>
      <c r="E3513" s="56">
        <v>0.15204690058655285</v>
      </c>
      <c r="F3513" s="250">
        <v>2025.21</v>
      </c>
      <c r="G3513" s="76">
        <v>123760271513.07417</v>
      </c>
      <c r="H3513" s="46">
        <v>6346691.6030121567</v>
      </c>
      <c r="I3513" s="76">
        <v>252978378709.24609</v>
      </c>
      <c r="J3513" s="56">
        <v>0.40433646398455725</v>
      </c>
      <c r="K3513" s="76">
        <v>18353770752.50713</v>
      </c>
      <c r="L3513" s="76">
        <v>18141590197.185322</v>
      </c>
      <c r="M3513" s="76">
        <v>87102919393.260544</v>
      </c>
      <c r="N3513" s="76">
        <v>228645864714.69974</v>
      </c>
      <c r="O3513" s="76">
        <v>25717.641199482827</v>
      </c>
      <c r="P3513" s="46">
        <v>1226635.6056213097</v>
      </c>
      <c r="Q3513" s="46">
        <v>814106.49235536181</v>
      </c>
      <c r="R3513" s="76">
        <v>688348578292.75732</v>
      </c>
      <c r="S3513" s="56">
        <v>0.44050718501076247</v>
      </c>
      <c r="T3513" s="56">
        <v>0.33738213131272743</v>
      </c>
      <c r="U3513" s="46">
        <v>16.101350763015891</v>
      </c>
      <c r="V3513" s="76">
        <v>4259252733132.4702</v>
      </c>
      <c r="W3513" s="84">
        <v>1344.4847888791594</v>
      </c>
      <c r="X3513" s="82">
        <v>4.3615730461239711E-2</v>
      </c>
      <c r="Y3513" s="476">
        <v>2.0000000000000001E-4</v>
      </c>
    </row>
    <row r="3514" spans="1:25" x14ac:dyDescent="0.2">
      <c r="A3514" s="475">
        <v>3510</v>
      </c>
      <c r="B3514" s="56">
        <v>0.45206973145991619</v>
      </c>
      <c r="C3514" s="46">
        <v>3096.6798027006425</v>
      </c>
      <c r="D3514" s="56">
        <v>1.1640983401386245</v>
      </c>
      <c r="E3514" s="56">
        <v>0.48270403109215226</v>
      </c>
      <c r="F3514" s="250">
        <v>2026.9</v>
      </c>
      <c r="G3514" s="76">
        <v>120723951097.38725</v>
      </c>
      <c r="H3514" s="46">
        <v>44172288.365550041</v>
      </c>
      <c r="I3514" s="76">
        <v>951818272105.61926</v>
      </c>
      <c r="J3514" s="56">
        <v>0.22102529008821126</v>
      </c>
      <c r="K3514" s="76">
        <v>67182159262.98465</v>
      </c>
      <c r="L3514" s="76">
        <v>142030896941.14117</v>
      </c>
      <c r="M3514" s="76">
        <v>70638446506.667786</v>
      </c>
      <c r="N3514" s="76">
        <v>24499853137.67527</v>
      </c>
      <c r="O3514" s="76">
        <v>31559.727636085368</v>
      </c>
      <c r="P3514" s="46">
        <v>182220.93987094052</v>
      </c>
      <c r="Q3514" s="46">
        <v>81637.499866691738</v>
      </c>
      <c r="R3514" s="76">
        <v>1325684702880.4929</v>
      </c>
      <c r="S3514" s="56">
        <v>0.36251715039632404</v>
      </c>
      <c r="T3514" s="56">
        <v>0.20183962369575256</v>
      </c>
      <c r="U3514" s="46">
        <v>15.284110290579642</v>
      </c>
      <c r="V3514" s="76">
        <v>4525063528965.1025</v>
      </c>
      <c r="W3514" s="84">
        <v>1427.7910160556969</v>
      </c>
      <c r="X3514" s="82">
        <v>4.6684150626371344E-2</v>
      </c>
      <c r="Y3514" s="476">
        <v>2.0000000000000001E-4</v>
      </c>
    </row>
    <row r="3515" spans="1:25" x14ac:dyDescent="0.2">
      <c r="A3515" s="475">
        <v>3511</v>
      </c>
      <c r="B3515" s="56">
        <v>0.57349546106005778</v>
      </c>
      <c r="C3515" s="46">
        <v>2885.3262306768975</v>
      </c>
      <c r="D3515" s="56">
        <v>0.37640673127989333</v>
      </c>
      <c r="E3515" s="56">
        <v>0.28135991087543177</v>
      </c>
      <c r="F3515" s="250">
        <v>2023.85</v>
      </c>
      <c r="G3515" s="76">
        <v>74240869064.492218</v>
      </c>
      <c r="H3515" s="46">
        <v>6460265.3140301602</v>
      </c>
      <c r="I3515" s="76">
        <v>275180279942.59625</v>
      </c>
      <c r="J3515" s="56">
        <v>0.49965064904195111</v>
      </c>
      <c r="K3515" s="76">
        <v>12559390245.075134</v>
      </c>
      <c r="L3515" s="76">
        <v>0</v>
      </c>
      <c r="M3515" s="76">
        <v>165435579589.54434</v>
      </c>
      <c r="N3515" s="76">
        <v>158967666484.1626</v>
      </c>
      <c r="O3515" s="76">
        <v>29228.331853414951</v>
      </c>
      <c r="P3515" s="46">
        <v>899652.80222817336</v>
      </c>
      <c r="Q3515" s="46">
        <v>567695.41089326551</v>
      </c>
      <c r="R3515" s="76">
        <v>751199995009.86597</v>
      </c>
      <c r="S3515" s="56">
        <v>0.56029334794415131</v>
      </c>
      <c r="T3515" s="56">
        <v>0.29381996487739659</v>
      </c>
      <c r="U3515" s="46">
        <v>14.955839280787666</v>
      </c>
      <c r="V3515" s="76">
        <v>3766005275847.7178</v>
      </c>
      <c r="W3515" s="84">
        <v>1189.4738832837961</v>
      </c>
      <c r="X3515" s="82">
        <v>4.7033606651258858E-2</v>
      </c>
      <c r="Y3515" s="476">
        <v>2.0000000000000001E-4</v>
      </c>
    </row>
    <row r="3516" spans="1:25" x14ac:dyDescent="0.2">
      <c r="A3516" s="475">
        <v>3512</v>
      </c>
      <c r="B3516" s="56">
        <v>0.48190925988211714</v>
      </c>
      <c r="C3516" s="46">
        <v>3507.3500651012782</v>
      </c>
      <c r="D3516" s="56">
        <v>0.80229010439525283</v>
      </c>
      <c r="E3516" s="56">
        <v>0.32434199181016721</v>
      </c>
      <c r="F3516" s="250">
        <v>2024.55</v>
      </c>
      <c r="G3516" s="76">
        <v>264463931914.17142</v>
      </c>
      <c r="H3516" s="46">
        <v>20452852.714787368</v>
      </c>
      <c r="I3516" s="76">
        <v>501794202264.74738</v>
      </c>
      <c r="J3516" s="56">
        <v>0.33298736297748954</v>
      </c>
      <c r="K3516" s="76">
        <v>11131444931.735798</v>
      </c>
      <c r="L3516" s="76">
        <v>0</v>
      </c>
      <c r="M3516" s="76">
        <v>167672266091.34521</v>
      </c>
      <c r="N3516" s="76">
        <v>23576102009.839615</v>
      </c>
      <c r="O3516" s="76">
        <v>24635.696932384082</v>
      </c>
      <c r="P3516" s="46">
        <v>196831.5646369246</v>
      </c>
      <c r="Q3516" s="46">
        <v>93077.922277882928</v>
      </c>
      <c r="R3516" s="76">
        <v>982143326911.47778</v>
      </c>
      <c r="S3516" s="56">
        <v>0.54365160480080388</v>
      </c>
      <c r="T3516" s="56">
        <v>0.37599231730025706</v>
      </c>
      <c r="U3516" s="46">
        <v>17.257862593285079</v>
      </c>
      <c r="V3516" s="76">
        <v>7029501755584.5791</v>
      </c>
      <c r="W3516" s="84">
        <v>2219.7465636454153</v>
      </c>
      <c r="X3516" s="82">
        <v>4.2214533129249721E-2</v>
      </c>
      <c r="Y3516" s="476">
        <v>2.0000000000000001E-4</v>
      </c>
    </row>
    <row r="3517" spans="1:25" x14ac:dyDescent="0.2">
      <c r="A3517" s="475">
        <v>3513</v>
      </c>
      <c r="B3517" s="56">
        <v>0.41309309357657154</v>
      </c>
      <c r="C3517" s="46">
        <v>6421.999661454005</v>
      </c>
      <c r="D3517" s="56">
        <v>0.30448314427630668</v>
      </c>
      <c r="E3517" s="56">
        <v>0.5992575897664334</v>
      </c>
      <c r="F3517" s="250">
        <v>2024.38</v>
      </c>
      <c r="G3517" s="76">
        <v>154357982387.05154</v>
      </c>
      <c r="H3517" s="46">
        <v>5170450.9866072461</v>
      </c>
      <c r="I3517" s="76">
        <v>186796997594.33301</v>
      </c>
      <c r="J3517" s="56">
        <v>0.41309309357657154</v>
      </c>
      <c r="K3517" s="76">
        <v>4359491883.4672966</v>
      </c>
      <c r="L3517" s="76">
        <v>848439763.08931196</v>
      </c>
      <c r="M3517" s="76">
        <v>138704586854.06265</v>
      </c>
      <c r="N3517" s="76">
        <v>38768729210.96814</v>
      </c>
      <c r="O3517" s="76">
        <v>33056.708358505814</v>
      </c>
      <c r="P3517" s="46">
        <v>308081.50126267585</v>
      </c>
      <c r="Q3517" s="46">
        <v>151939.98824274793</v>
      </c>
      <c r="R3517" s="76">
        <v>516337853185.91736</v>
      </c>
      <c r="S3517" s="56">
        <v>0.61719162610702849</v>
      </c>
      <c r="T3517" s="56">
        <v>0.43147728463766932</v>
      </c>
      <c r="U3517" s="46">
        <v>17.124322856928714</v>
      </c>
      <c r="V3517" s="76">
        <v>4251854575695.2251</v>
      </c>
      <c r="W3517" s="84">
        <v>1341.4713237039703</v>
      </c>
      <c r="X3517" s="82">
        <v>4.2082422171694972E-2</v>
      </c>
      <c r="Y3517" s="476">
        <v>2.0000000000000001E-4</v>
      </c>
    </row>
    <row r="3518" spans="1:25" x14ac:dyDescent="0.2">
      <c r="A3518" s="475">
        <v>3514</v>
      </c>
      <c r="B3518" s="56">
        <v>0.40444852015742166</v>
      </c>
      <c r="C3518" s="46">
        <v>2647.8686650021123</v>
      </c>
      <c r="D3518" s="56">
        <v>0.37013524457089486</v>
      </c>
      <c r="E3518" s="56">
        <v>0.64955742587439713</v>
      </c>
      <c r="F3518" s="250">
        <v>2024.62</v>
      </c>
      <c r="G3518" s="76">
        <v>357683726165.86981</v>
      </c>
      <c r="H3518" s="46">
        <v>6569207.0162686137</v>
      </c>
      <c r="I3518" s="76">
        <v>250840398646.69351</v>
      </c>
      <c r="J3518" s="56">
        <v>0.40444852015742172</v>
      </c>
      <c r="K3518" s="76">
        <v>8384147350.7314272</v>
      </c>
      <c r="L3518" s="76">
        <v>0</v>
      </c>
      <c r="M3518" s="76">
        <v>232635215693.78314</v>
      </c>
      <c r="N3518" s="76">
        <v>189817956408.23944</v>
      </c>
      <c r="O3518" s="76">
        <v>23905.972651951783</v>
      </c>
      <c r="P3518" s="46">
        <v>1276411.1478620032</v>
      </c>
      <c r="Q3518" s="46">
        <v>852428.23107813857</v>
      </c>
      <c r="R3518" s="76">
        <v>1028948548922.781</v>
      </c>
      <c r="S3518" s="56">
        <v>0.58884306552584953</v>
      </c>
      <c r="T3518" s="56">
        <v>0.45583822249492234</v>
      </c>
      <c r="U3518" s="46">
        <v>17.545518810078882</v>
      </c>
      <c r="V3518" s="76">
        <v>9061819953234.3652</v>
      </c>
      <c r="W3518" s="84">
        <v>2858.751238996379</v>
      </c>
      <c r="X3518" s="82">
        <v>4.1507892618778047E-2</v>
      </c>
      <c r="Y3518" s="476">
        <v>2.0000000000000001E-4</v>
      </c>
    </row>
    <row r="3519" spans="1:25" x14ac:dyDescent="0.2">
      <c r="A3519" s="475">
        <v>3515</v>
      </c>
      <c r="B3519" s="56">
        <v>0.4147750373418429</v>
      </c>
      <c r="C3519" s="46">
        <v>5936.9523701348571</v>
      </c>
      <c r="D3519" s="56">
        <v>0.68617444166125052</v>
      </c>
      <c r="E3519" s="56">
        <v>0.6786958630532326</v>
      </c>
      <c r="F3519" s="250">
        <v>2025.39</v>
      </c>
      <c r="G3519" s="76">
        <v>235891760827.14569</v>
      </c>
      <c r="H3519" s="46">
        <v>15196085.205706321</v>
      </c>
      <c r="I3519" s="76">
        <v>366096632062.08942</v>
      </c>
      <c r="J3519" s="56">
        <v>0.30419645614752477</v>
      </c>
      <c r="K3519" s="76">
        <v>48329535381.547806</v>
      </c>
      <c r="L3519" s="76">
        <v>137477113641.60938</v>
      </c>
      <c r="M3519" s="76">
        <v>122494075886.97557</v>
      </c>
      <c r="N3519" s="76">
        <v>64932350204.29055</v>
      </c>
      <c r="O3519" s="76">
        <v>37385.138749385616</v>
      </c>
      <c r="P3519" s="46">
        <v>428834.02048576961</v>
      </c>
      <c r="Q3519" s="46">
        <v>270823.87086868181</v>
      </c>
      <c r="R3519" s="76">
        <v>943318139469.55151</v>
      </c>
      <c r="S3519" s="56">
        <v>0.54961178410276745</v>
      </c>
      <c r="T3519" s="56">
        <v>0.36289197795797218</v>
      </c>
      <c r="U3519" s="46">
        <v>16.937804988281734</v>
      </c>
      <c r="V3519" s="76">
        <v>6347095129106.7568</v>
      </c>
      <c r="W3519" s="84">
        <v>2000.2302918421983</v>
      </c>
      <c r="X3519" s="82">
        <v>4.3286297443808852E-2</v>
      </c>
      <c r="Y3519" s="476">
        <v>2.0000000000000001E-4</v>
      </c>
    </row>
    <row r="3520" spans="1:25" x14ac:dyDescent="0.2">
      <c r="A3520" s="475">
        <v>3516</v>
      </c>
      <c r="B3520" s="56">
        <v>0.46303711047369939</v>
      </c>
      <c r="C3520" s="46">
        <v>6505.9884703365924</v>
      </c>
      <c r="D3520" s="56">
        <v>0.60185646957687311</v>
      </c>
      <c r="E3520" s="56">
        <v>0.61097532649904862</v>
      </c>
      <c r="F3520" s="250">
        <v>2025.38</v>
      </c>
      <c r="G3520" s="76">
        <v>100444907430.65001</v>
      </c>
      <c r="H3520" s="46">
        <v>12373111.405026942</v>
      </c>
      <c r="I3520" s="76">
        <v>387237844990.13031</v>
      </c>
      <c r="J3520" s="56">
        <v>0.44984580228257443</v>
      </c>
      <c r="K3520" s="76">
        <v>19395404387.334076</v>
      </c>
      <c r="L3520" s="76">
        <v>35081426716.789543</v>
      </c>
      <c r="M3520" s="76">
        <v>98306187705.35968</v>
      </c>
      <c r="N3520" s="76">
        <v>21897674192.688007</v>
      </c>
      <c r="O3520" s="76">
        <v>27832.568181499882</v>
      </c>
      <c r="P3520" s="46">
        <v>190987.37958636682</v>
      </c>
      <c r="Q3520" s="46">
        <v>92394.110092141331</v>
      </c>
      <c r="R3520" s="76">
        <v>681060631459.12268</v>
      </c>
      <c r="S3520" s="56">
        <v>0.57420493559513697</v>
      </c>
      <c r="T3520" s="56">
        <v>0.33822132621132062</v>
      </c>
      <c r="U3520" s="46">
        <v>15.49132048986122</v>
      </c>
      <c r="V3520" s="76">
        <v>3948209474527.9307</v>
      </c>
      <c r="W3520" s="84">
        <v>1245.0237508298383</v>
      </c>
      <c r="X3520" s="82">
        <v>4.6645393502076193E-2</v>
      </c>
      <c r="Y3520" s="476">
        <v>2.0000000000000001E-4</v>
      </c>
    </row>
    <row r="3521" spans="1:25" x14ac:dyDescent="0.2">
      <c r="A3521" s="475">
        <v>3517</v>
      </c>
      <c r="B3521" s="56">
        <v>0.50795868840463854</v>
      </c>
      <c r="C3521" s="46">
        <v>1500</v>
      </c>
      <c r="D3521" s="56">
        <v>0.84003992800359495</v>
      </c>
      <c r="E3521" s="56">
        <v>0.56894681505116707</v>
      </c>
      <c r="F3521" s="250">
        <v>2025.24</v>
      </c>
      <c r="G3521" s="76">
        <v>200128857624.6889</v>
      </c>
      <c r="H3521" s="46">
        <v>23282482.693455797</v>
      </c>
      <c r="I3521" s="76">
        <v>531677985916.30859</v>
      </c>
      <c r="J3521" s="56">
        <v>0.32415551645001617</v>
      </c>
      <c r="K3521" s="76">
        <v>9154873997.6047153</v>
      </c>
      <c r="L3521" s="76">
        <v>10850246930.022285</v>
      </c>
      <c r="M3521" s="76">
        <v>147595936519.61453</v>
      </c>
      <c r="N3521" s="76">
        <v>54142732947.627739</v>
      </c>
      <c r="O3521" s="76">
        <v>33999.019696543961</v>
      </c>
      <c r="P3521" s="46">
        <v>368088.66063435806</v>
      </c>
      <c r="Q3521" s="46">
        <v>219296.78139226142</v>
      </c>
      <c r="R3521" s="76">
        <v>1144854257581.8777</v>
      </c>
      <c r="S3521" s="56">
        <v>0.54539293417738222</v>
      </c>
      <c r="T3521" s="56">
        <v>0.27012038245817827</v>
      </c>
      <c r="U3521" s="46">
        <v>16.849926289839722</v>
      </c>
      <c r="V3521" s="76">
        <v>5781797305158.0928</v>
      </c>
      <c r="W3521" s="84">
        <v>1823.9335989338233</v>
      </c>
      <c r="X3521" s="82">
        <v>4.2968824595564468E-2</v>
      </c>
      <c r="Y3521" s="476">
        <v>2.0000000000000001E-4</v>
      </c>
    </row>
    <row r="3522" spans="1:25" x14ac:dyDescent="0.2">
      <c r="A3522" s="475">
        <v>3518</v>
      </c>
      <c r="B3522" s="56">
        <v>0.6438505061500448</v>
      </c>
      <c r="C3522" s="46">
        <v>3375.4106523527144</v>
      </c>
      <c r="D3522" s="56">
        <v>0.81233544784158096</v>
      </c>
      <c r="E3522" s="56">
        <v>0.49899434405798027</v>
      </c>
      <c r="F3522" s="250">
        <v>2025.09</v>
      </c>
      <c r="G3522" s="76">
        <v>336518380786.09747</v>
      </c>
      <c r="H3522" s="46">
        <v>20899667.395636294</v>
      </c>
      <c r="I3522" s="76">
        <v>484752755930.1344</v>
      </c>
      <c r="J3522" s="56">
        <v>0.30107258858783459</v>
      </c>
      <c r="K3522" s="76">
        <v>29383542039.830971</v>
      </c>
      <c r="L3522" s="76">
        <v>44195428126.614525</v>
      </c>
      <c r="M3522" s="76">
        <v>141548102212.32956</v>
      </c>
      <c r="N3522" s="76">
        <v>56793851332.123795</v>
      </c>
      <c r="O3522" s="76">
        <v>34827.139407923634</v>
      </c>
      <c r="P3522" s="46">
        <v>375762.2017046347</v>
      </c>
      <c r="Q3522" s="46">
        <v>225917.5868554989</v>
      </c>
      <c r="R3522" s="76">
        <v>1014781111045.4894</v>
      </c>
      <c r="S3522" s="56">
        <v>0.52674612060298964</v>
      </c>
      <c r="T3522" s="56">
        <v>0.44885689410294333</v>
      </c>
      <c r="U3522" s="46">
        <v>17.305447041183829</v>
      </c>
      <c r="V3522" s="76">
        <v>8639695739173.8818</v>
      </c>
      <c r="W3522" s="84">
        <v>2724.8661696840077</v>
      </c>
      <c r="X3522" s="82">
        <v>4.2292332073308424E-2</v>
      </c>
      <c r="Y3522" s="476">
        <v>2.0000000000000001E-4</v>
      </c>
    </row>
    <row r="3523" spans="1:25" x14ac:dyDescent="0.2">
      <c r="A3523" s="475">
        <v>3519</v>
      </c>
      <c r="B3523" s="56">
        <v>0.4806272152283117</v>
      </c>
      <c r="C3523" s="46">
        <v>5262.9855707129454</v>
      </c>
      <c r="D3523" s="56">
        <v>0.95855669144873001</v>
      </c>
      <c r="E3523" s="56">
        <v>0.27866010233801641</v>
      </c>
      <c r="F3523" s="250">
        <v>2023.75</v>
      </c>
      <c r="G3523" s="76">
        <v>158860118629.8439</v>
      </c>
      <c r="H3523" s="46">
        <v>27725422.855505653</v>
      </c>
      <c r="I3523" s="76">
        <v>491105995200.83661</v>
      </c>
      <c r="J3523" s="56">
        <v>1.4641385794374795E-2</v>
      </c>
      <c r="K3523" s="76">
        <v>9627370054.9852886</v>
      </c>
      <c r="L3523" s="76">
        <v>0</v>
      </c>
      <c r="M3523" s="76">
        <v>227920835805.34937</v>
      </c>
      <c r="N3523" s="76">
        <v>60207931908.844673</v>
      </c>
      <c r="O3523" s="76">
        <v>22462.758870448939</v>
      </c>
      <c r="P3523" s="46">
        <v>361111.69971607492</v>
      </c>
      <c r="Q3523" s="46">
        <v>211021.60498496983</v>
      </c>
      <c r="R3523" s="76">
        <v>1023975527459.6276</v>
      </c>
      <c r="S3523" s="56">
        <v>0.38858592643972056</v>
      </c>
      <c r="T3523" s="56">
        <v>0.10834393582202251</v>
      </c>
      <c r="U3523" s="46">
        <v>28.175837503484303</v>
      </c>
      <c r="V3523" s="76">
        <v>3311164752518.9424</v>
      </c>
      <c r="W3523" s="84">
        <v>1046.2466299832372</v>
      </c>
      <c r="X3523" s="82">
        <v>2.7674157009906605E-2</v>
      </c>
      <c r="Y3523" s="476">
        <v>2.0000000000000001E-4</v>
      </c>
    </row>
    <row r="3524" spans="1:25" x14ac:dyDescent="0.2">
      <c r="A3524" s="475">
        <v>3520</v>
      </c>
      <c r="B3524" s="56">
        <v>0.38652924101656139</v>
      </c>
      <c r="C3524" s="46">
        <v>1500</v>
      </c>
      <c r="D3524" s="56">
        <v>0.2</v>
      </c>
      <c r="E3524" s="56">
        <v>0.54646011465299871</v>
      </c>
      <c r="F3524" s="250">
        <v>2024.84</v>
      </c>
      <c r="G3524" s="76">
        <v>129185319470.69395</v>
      </c>
      <c r="H3524" s="46">
        <v>3151692.7949774032</v>
      </c>
      <c r="I3524" s="76">
        <v>156554162584.3703</v>
      </c>
      <c r="J3524" s="56">
        <v>0.38652924101656139</v>
      </c>
      <c r="K3524" s="76">
        <v>2778840863.9374108</v>
      </c>
      <c r="L3524" s="76">
        <v>0</v>
      </c>
      <c r="M3524" s="76">
        <v>151565632923.30475</v>
      </c>
      <c r="N3524" s="76">
        <v>27760753031.536667</v>
      </c>
      <c r="O3524" s="76">
        <v>42031.885739557743</v>
      </c>
      <c r="P3524" s="46">
        <v>246507.19890651113</v>
      </c>
      <c r="Q3524" s="46">
        <v>114570.46962334489</v>
      </c>
      <c r="R3524" s="76">
        <v>480633321186.51312</v>
      </c>
      <c r="S3524" s="56">
        <v>0.63167934592095276</v>
      </c>
      <c r="T3524" s="56">
        <v>0.37587027617670171</v>
      </c>
      <c r="U3524" s="46">
        <v>17.264532787730225</v>
      </c>
      <c r="V3524" s="76">
        <v>3503651444882.3169</v>
      </c>
      <c r="W3524" s="84">
        <v>1106.5492083530803</v>
      </c>
      <c r="X3524" s="82">
        <v>4.1436041623185059E-2</v>
      </c>
      <c r="Y3524" s="476">
        <v>2.0000000000000001E-4</v>
      </c>
    </row>
    <row r="3525" spans="1:25" x14ac:dyDescent="0.2">
      <c r="A3525" s="475">
        <v>3521</v>
      </c>
      <c r="B3525" s="56">
        <v>0.54702659250663921</v>
      </c>
      <c r="C3525" s="46">
        <v>2750.3491122617165</v>
      </c>
      <c r="D3525" s="56">
        <v>1.0054685641438255</v>
      </c>
      <c r="E3525" s="56">
        <v>0.22803983689781848</v>
      </c>
      <c r="F3525" s="250">
        <v>2025.32</v>
      </c>
      <c r="G3525" s="76">
        <v>274256323083.51831</v>
      </c>
      <c r="H3525" s="46">
        <v>27992239.65879795</v>
      </c>
      <c r="I3525" s="76">
        <v>424745549389.69226</v>
      </c>
      <c r="J3525" s="56">
        <v>-0.1750737652539105</v>
      </c>
      <c r="K3525" s="76">
        <v>29461307218.921783</v>
      </c>
      <c r="L3525" s="76">
        <v>58176271883.530907</v>
      </c>
      <c r="M3525" s="76">
        <v>135134462659.04012</v>
      </c>
      <c r="N3525" s="76">
        <v>9099174735.2193108</v>
      </c>
      <c r="O3525" s="76">
        <v>32598.079550491064</v>
      </c>
      <c r="P3525" s="46">
        <v>126292.91308307971</v>
      </c>
      <c r="Q3525" s="46">
        <v>30476.047735005017</v>
      </c>
      <c r="R3525" s="76">
        <v>946522773475.83459</v>
      </c>
      <c r="S3525" s="56">
        <v>0.34443846684309209</v>
      </c>
      <c r="T3525" s="56">
        <v>0.17207536118165703</v>
      </c>
      <c r="U3525" s="46">
        <v>33.868468061613292</v>
      </c>
      <c r="V3525" s="76">
        <v>5733746389972.1504</v>
      </c>
      <c r="W3525" s="84">
        <v>1808.965308527738</v>
      </c>
      <c r="X3525" s="82">
        <v>2.2961763964669896E-2</v>
      </c>
      <c r="Y3525" s="476">
        <v>2.0000000000000001E-4</v>
      </c>
    </row>
    <row r="3526" spans="1:25" x14ac:dyDescent="0.2">
      <c r="A3526" s="475">
        <v>3522</v>
      </c>
      <c r="B3526" s="56">
        <v>0.39852890333332908</v>
      </c>
      <c r="C3526" s="46">
        <v>8903.8006693189709</v>
      </c>
      <c r="D3526" s="56">
        <v>0.71157997757006564</v>
      </c>
      <c r="E3526" s="56">
        <v>0.55379428766034766</v>
      </c>
      <c r="F3526" s="250">
        <v>2023.81</v>
      </c>
      <c r="G3526" s="76">
        <v>326768276811.06256</v>
      </c>
      <c r="H3526" s="46">
        <v>15705484.067526029</v>
      </c>
      <c r="I3526" s="76">
        <v>318032862952.4989</v>
      </c>
      <c r="J3526" s="56">
        <v>9.7540589655777499E-2</v>
      </c>
      <c r="K3526" s="76">
        <v>991670628.06092584</v>
      </c>
      <c r="L3526" s="76">
        <v>0</v>
      </c>
      <c r="M3526" s="76">
        <v>407023904366.76703</v>
      </c>
      <c r="N3526" s="76">
        <v>29705410083.828583</v>
      </c>
      <c r="O3526" s="76">
        <v>39504.779888909266</v>
      </c>
      <c r="P3526" s="46">
        <v>220863.51573557834</v>
      </c>
      <c r="Q3526" s="46">
        <v>111869.10690662332</v>
      </c>
      <c r="R3526" s="76">
        <v>1163927633687.2227</v>
      </c>
      <c r="S3526" s="56">
        <v>0.59218536194848337</v>
      </c>
      <c r="T3526" s="56">
        <v>0.29091106167156866</v>
      </c>
      <c r="U3526" s="46">
        <v>18.935644332924049</v>
      </c>
      <c r="V3526" s="76">
        <v>6876427654202.3809</v>
      </c>
      <c r="W3526" s="84">
        <v>2168.9195469541464</v>
      </c>
      <c r="X3526" s="82">
        <v>3.9840965641164412E-2</v>
      </c>
      <c r="Y3526" s="476">
        <v>2.0000000000000001E-4</v>
      </c>
    </row>
    <row r="3527" spans="1:25" x14ac:dyDescent="0.2">
      <c r="A3527" s="475">
        <v>3523</v>
      </c>
      <c r="B3527" s="56">
        <v>0.29705288559960485</v>
      </c>
      <c r="C3527" s="46">
        <v>3765.5368652848783</v>
      </c>
      <c r="D3527" s="56">
        <v>0.93079025053971876</v>
      </c>
      <c r="E3527" s="56">
        <v>0.41766872165219776</v>
      </c>
      <c r="F3527" s="250">
        <v>2023.92</v>
      </c>
      <c r="G3527" s="76">
        <v>329960699622.63251</v>
      </c>
      <c r="H3527" s="46">
        <v>27283608.115351453</v>
      </c>
      <c r="I3527" s="76">
        <v>658326570825.9364</v>
      </c>
      <c r="J3527" s="56">
        <v>0.29705288559960485</v>
      </c>
      <c r="K3527" s="76">
        <v>18075806272.844948</v>
      </c>
      <c r="L3527" s="76">
        <v>0</v>
      </c>
      <c r="M3527" s="76">
        <v>386377722529.19</v>
      </c>
      <c r="N3527" s="76">
        <v>39898743653.07592</v>
      </c>
      <c r="O3527" s="76">
        <v>37890.587123233505</v>
      </c>
      <c r="P3527" s="46">
        <v>277334.95518597279</v>
      </c>
      <c r="Q3527" s="46">
        <v>148820.82923468345</v>
      </c>
      <c r="R3527" s="76">
        <v>1506981361814.9473</v>
      </c>
      <c r="S3527" s="56">
        <v>0.56065542879395402</v>
      </c>
      <c r="T3527" s="56">
        <v>0.32557557865624348</v>
      </c>
      <c r="U3527" s="46">
        <v>16.992609950146093</v>
      </c>
      <c r="V3527" s="76">
        <v>9116428904802.3848</v>
      </c>
      <c r="W3527" s="84">
        <v>2876.1009614168875</v>
      </c>
      <c r="X3527" s="82">
        <v>4.3101238390506134E-2</v>
      </c>
      <c r="Y3527" s="476">
        <v>2.0000000000000001E-4</v>
      </c>
    </row>
    <row r="3528" spans="1:25" x14ac:dyDescent="0.2">
      <c r="A3528" s="475">
        <v>3524</v>
      </c>
      <c r="B3528" s="56">
        <v>0.58880347867055782</v>
      </c>
      <c r="C3528" s="46">
        <v>2436.3072415630249</v>
      </c>
      <c r="D3528" s="56">
        <v>0.67632478481429126</v>
      </c>
      <c r="E3528" s="56">
        <v>0.48588265639324552</v>
      </c>
      <c r="F3528" s="250">
        <v>2025.43</v>
      </c>
      <c r="G3528" s="76">
        <v>92210146001.286407</v>
      </c>
      <c r="H3528" s="46">
        <v>15880514.782051636</v>
      </c>
      <c r="I3528" s="76">
        <v>477927236426.10602</v>
      </c>
      <c r="J3528" s="56">
        <v>0.44357304839524636</v>
      </c>
      <c r="K3528" s="76">
        <v>15076852902.229567</v>
      </c>
      <c r="L3528" s="76">
        <v>28092981971.378075</v>
      </c>
      <c r="M3528" s="76">
        <v>92590261441.953613</v>
      </c>
      <c r="N3528" s="76">
        <v>19361197469.699993</v>
      </c>
      <c r="O3528" s="76">
        <v>26644.760820614716</v>
      </c>
      <c r="P3528" s="46">
        <v>171889.94990803336</v>
      </c>
      <c r="Q3528" s="46">
        <v>77675.328871762118</v>
      </c>
      <c r="R3528" s="76">
        <v>760167886221.43359</v>
      </c>
      <c r="S3528" s="56">
        <v>0.55631146014224941</v>
      </c>
      <c r="T3528" s="56">
        <v>0.34716943274079637</v>
      </c>
      <c r="U3528" s="46">
        <v>14.992958511401275</v>
      </c>
      <c r="V3528" s="76">
        <v>4530183232978.1641</v>
      </c>
      <c r="W3528" s="84">
        <v>1429.6720303421132</v>
      </c>
      <c r="X3528" s="82">
        <v>4.6674448273803605E-2</v>
      </c>
      <c r="Y3528" s="476">
        <v>2.0000000000000001E-4</v>
      </c>
    </row>
    <row r="3529" spans="1:25" x14ac:dyDescent="0.2">
      <c r="A3529" s="475">
        <v>3525</v>
      </c>
      <c r="B3529" s="56">
        <v>0.52150308063085093</v>
      </c>
      <c r="C3529" s="46">
        <v>3426.338249108755</v>
      </c>
      <c r="D3529" s="56">
        <v>0.89608800574480307</v>
      </c>
      <c r="E3529" s="56">
        <v>0.16962227807462094</v>
      </c>
      <c r="F3529" s="250">
        <v>2024.26</v>
      </c>
      <c r="G3529" s="76">
        <v>400122001246.34442</v>
      </c>
      <c r="H3529" s="46">
        <v>25237898.987440966</v>
      </c>
      <c r="I3529" s="76">
        <v>684709349128.71582</v>
      </c>
      <c r="J3529" s="56">
        <v>0.45427262014601277</v>
      </c>
      <c r="K3529" s="76">
        <v>28760668145.762135</v>
      </c>
      <c r="L3529" s="76">
        <v>0</v>
      </c>
      <c r="M3529" s="76">
        <v>294965308906.04138</v>
      </c>
      <c r="N3529" s="76">
        <v>28874977915.583305</v>
      </c>
      <c r="O3529" s="76">
        <v>19466.51185924538</v>
      </c>
      <c r="P3529" s="46">
        <v>239861.7928887819</v>
      </c>
      <c r="Q3529" s="46">
        <v>122144.48093418943</v>
      </c>
      <c r="R3529" s="76">
        <v>1493650595912.7097</v>
      </c>
      <c r="S3529" s="56">
        <v>0.62481143197536737</v>
      </c>
      <c r="T3529" s="56">
        <v>0.45376546548716745</v>
      </c>
      <c r="U3529" s="46">
        <v>16.472895040381868</v>
      </c>
      <c r="V3529" s="76">
        <v>12571949290990.402</v>
      </c>
      <c r="W3529" s="84">
        <v>3967.1958398395504</v>
      </c>
      <c r="X3529" s="82">
        <v>4.332676264589095E-2</v>
      </c>
      <c r="Y3529" s="476">
        <v>2.0000000000000001E-4</v>
      </c>
    </row>
    <row r="3530" spans="1:25" x14ac:dyDescent="0.2">
      <c r="A3530" s="475">
        <v>3526</v>
      </c>
      <c r="B3530" s="56">
        <v>0.38306481467178938</v>
      </c>
      <c r="C3530" s="46">
        <v>6466.819922104105</v>
      </c>
      <c r="D3530" s="56">
        <v>0.62678234188576998</v>
      </c>
      <c r="E3530" s="56">
        <v>0.49884361699985275</v>
      </c>
      <c r="F3530" s="250">
        <v>2025.47</v>
      </c>
      <c r="G3530" s="76">
        <v>155125493094.26846</v>
      </c>
      <c r="H3530" s="46">
        <v>13341093.592700029</v>
      </c>
      <c r="I3530" s="76">
        <v>425150779064.7749</v>
      </c>
      <c r="J3530" s="56">
        <v>0.38306481467178943</v>
      </c>
      <c r="K3530" s="76">
        <v>21471881883.470959</v>
      </c>
      <c r="L3530" s="76">
        <v>6676029136.8687897</v>
      </c>
      <c r="M3530" s="76">
        <v>115434573157.61301</v>
      </c>
      <c r="N3530" s="76">
        <v>115349200940.5141</v>
      </c>
      <c r="O3530" s="76">
        <v>37560.04167551014</v>
      </c>
      <c r="P3530" s="46">
        <v>656203.7041596421</v>
      </c>
      <c r="Q3530" s="46">
        <v>456223.58391353721</v>
      </c>
      <c r="R3530" s="76">
        <v>871589311951.80737</v>
      </c>
      <c r="S3530" s="56">
        <v>0.50749314033308424</v>
      </c>
      <c r="T3530" s="56">
        <v>0.34119471335169987</v>
      </c>
      <c r="U3530" s="46">
        <v>16.066563959309438</v>
      </c>
      <c r="V3530" s="76">
        <v>5197712236682.751</v>
      </c>
      <c r="W3530" s="84">
        <v>1639.6790507486187</v>
      </c>
      <c r="X3530" s="82">
        <v>4.5654305113731815E-2</v>
      </c>
      <c r="Y3530" s="476">
        <v>2.0000000000000001E-4</v>
      </c>
    </row>
    <row r="3531" spans="1:25" x14ac:dyDescent="0.2">
      <c r="A3531" s="475">
        <v>3527</v>
      </c>
      <c r="B3531" s="56">
        <v>0.66123755630096981</v>
      </c>
      <c r="C3531" s="46">
        <v>2021.7334999257514</v>
      </c>
      <c r="D3531" s="56">
        <v>0.32177494394663775</v>
      </c>
      <c r="E3531" s="56">
        <v>0.45488930212284712</v>
      </c>
      <c r="F3531" s="250">
        <v>2025.92</v>
      </c>
      <c r="G3531" s="76">
        <v>146777671958.09827</v>
      </c>
      <c r="H3531" s="46">
        <v>5340022.2359957052</v>
      </c>
      <c r="I3531" s="76">
        <v>213779525657.75391</v>
      </c>
      <c r="J3531" s="56">
        <v>0.51849332888010657</v>
      </c>
      <c r="K3531" s="76">
        <v>6787568882.8165359</v>
      </c>
      <c r="L3531" s="76">
        <v>0</v>
      </c>
      <c r="M3531" s="76">
        <v>81419373259.705139</v>
      </c>
      <c r="N3531" s="76">
        <v>30358621550.391426</v>
      </c>
      <c r="O3531" s="76">
        <v>32678.088074546187</v>
      </c>
      <c r="P3531" s="46">
        <v>276869.1505103989</v>
      </c>
      <c r="Q3531" s="46">
        <v>131414.3123103347</v>
      </c>
      <c r="R3531" s="76">
        <v>489852687466.06537</v>
      </c>
      <c r="S3531" s="56">
        <v>0.63792795486334586</v>
      </c>
      <c r="T3531" s="56">
        <v>0.50607981202996677</v>
      </c>
      <c r="U3531" s="46">
        <v>16.508681805798254</v>
      </c>
      <c r="V3531" s="76">
        <v>4620018715938.8477</v>
      </c>
      <c r="W3531" s="84">
        <v>1455.9493452987338</v>
      </c>
      <c r="X3531" s="82">
        <v>4.3042199230312425E-2</v>
      </c>
      <c r="Y3531" s="476">
        <v>2.0000000000000001E-4</v>
      </c>
    </row>
    <row r="3532" spans="1:25" x14ac:dyDescent="0.2">
      <c r="A3532" s="475">
        <v>3528</v>
      </c>
      <c r="B3532" s="56">
        <v>0.49226729009243297</v>
      </c>
      <c r="C3532" s="46">
        <v>7537.3683252256678</v>
      </c>
      <c r="D3532" s="56">
        <v>0.70460909762946144</v>
      </c>
      <c r="E3532" s="56">
        <v>0.56069103765431594</v>
      </c>
      <c r="F3532" s="250">
        <v>2024.95</v>
      </c>
      <c r="G3532" s="76">
        <v>328288417636.65192</v>
      </c>
      <c r="H3532" s="46">
        <v>15513476.966513723</v>
      </c>
      <c r="I3532" s="76">
        <v>317669216795.30219</v>
      </c>
      <c r="J3532" s="56">
        <v>0.18366310527279817</v>
      </c>
      <c r="K3532" s="76">
        <v>6296366363.5643625</v>
      </c>
      <c r="L3532" s="76">
        <v>0</v>
      </c>
      <c r="M3532" s="76">
        <v>276203232474.68274</v>
      </c>
      <c r="N3532" s="76">
        <v>27099617727.887589</v>
      </c>
      <c r="O3532" s="76">
        <v>23822.861686872238</v>
      </c>
      <c r="P3532" s="46">
        <v>223413.95738012841</v>
      </c>
      <c r="Q3532" s="46">
        <v>113849.75426727555</v>
      </c>
      <c r="R3532" s="76">
        <v>972859509349.50391</v>
      </c>
      <c r="S3532" s="56">
        <v>0.58022683030263911</v>
      </c>
      <c r="T3532" s="56">
        <v>0.38693920830720663</v>
      </c>
      <c r="U3532" s="46">
        <v>18.21657379213023</v>
      </c>
      <c r="V3532" s="76">
        <v>7371398667630.2021</v>
      </c>
      <c r="W3532" s="84">
        <v>2324.8127142614981</v>
      </c>
      <c r="X3532" s="82">
        <v>4.0656689638897466E-2</v>
      </c>
      <c r="Y3532" s="476">
        <v>2.0000000000000001E-4</v>
      </c>
    </row>
    <row r="3533" spans="1:25" x14ac:dyDescent="0.2">
      <c r="A3533" s="475">
        <v>3529</v>
      </c>
      <c r="B3533" s="56">
        <v>0.63509711202383867</v>
      </c>
      <c r="C3533" s="46">
        <v>4935.5138177267117</v>
      </c>
      <c r="D3533" s="56">
        <v>0.96070473617983931</v>
      </c>
      <c r="E3533" s="56">
        <v>0.62558500412554607</v>
      </c>
      <c r="F3533" s="250">
        <v>2026.36</v>
      </c>
      <c r="G3533" s="76">
        <v>196163050880.09769</v>
      </c>
      <c r="H3533" s="46">
        <v>27978397.266609315</v>
      </c>
      <c r="I3533" s="76">
        <v>650965941715.9812</v>
      </c>
      <c r="J3533" s="56">
        <v>0.36865775269290413</v>
      </c>
      <c r="K3533" s="76">
        <v>29699054462.671349</v>
      </c>
      <c r="L3533" s="76">
        <v>9944169359.7892971</v>
      </c>
      <c r="M3533" s="76">
        <v>77075878984.23201</v>
      </c>
      <c r="N3533" s="76">
        <v>19120956632.445457</v>
      </c>
      <c r="O3533" s="76">
        <v>35137.977728457416</v>
      </c>
      <c r="P3533" s="46">
        <v>180815.40356851358</v>
      </c>
      <c r="Q3533" s="46">
        <v>80747.521442439363</v>
      </c>
      <c r="R3533" s="76">
        <v>1067851207175.1222</v>
      </c>
      <c r="S3533" s="56">
        <v>0.51426010231263763</v>
      </c>
      <c r="T3533" s="56">
        <v>0.35471044075665403</v>
      </c>
      <c r="U3533" s="46">
        <v>16.026518453761749</v>
      </c>
      <c r="V3533" s="76">
        <v>6660793659551.8711</v>
      </c>
      <c r="W3533" s="84">
        <v>2100.0993900021485</v>
      </c>
      <c r="X3533" s="82">
        <v>4.5906910394147508E-2</v>
      </c>
      <c r="Y3533" s="476">
        <v>2.0000000000000001E-4</v>
      </c>
    </row>
    <row r="3534" spans="1:25" x14ac:dyDescent="0.2">
      <c r="A3534" s="475">
        <v>3530</v>
      </c>
      <c r="B3534" s="56">
        <v>0.52049038581007145</v>
      </c>
      <c r="C3534" s="46">
        <v>2280.4064831869709</v>
      </c>
      <c r="D3534" s="56">
        <v>0.47572275544763859</v>
      </c>
      <c r="E3534" s="56">
        <v>0.49388651276894163</v>
      </c>
      <c r="F3534" s="250">
        <v>2023.95</v>
      </c>
      <c r="G3534" s="76">
        <v>236971219851.74466</v>
      </c>
      <c r="H3534" s="46">
        <v>9397932.1973406151</v>
      </c>
      <c r="I3534" s="76">
        <v>311631694478.26202</v>
      </c>
      <c r="J3534" s="56">
        <v>0.38546718174931172</v>
      </c>
      <c r="K3534" s="76">
        <v>7128738424.9647245</v>
      </c>
      <c r="L3534" s="76">
        <v>0</v>
      </c>
      <c r="M3534" s="76">
        <v>190905485448.16708</v>
      </c>
      <c r="N3534" s="76">
        <v>212188981843.18625</v>
      </c>
      <c r="O3534" s="76">
        <v>21677.319923025152</v>
      </c>
      <c r="P3534" s="46">
        <v>1115018.3627856881</v>
      </c>
      <c r="Q3534" s="46">
        <v>738631.37470120005</v>
      </c>
      <c r="R3534" s="76">
        <v>905331004106.89856</v>
      </c>
      <c r="S3534" s="56">
        <v>0.52052446571736077</v>
      </c>
      <c r="T3534" s="56">
        <v>0.40902794283612109</v>
      </c>
      <c r="U3534" s="46">
        <v>16.814039480703574</v>
      </c>
      <c r="V3534" s="76">
        <v>7126311226274.9746</v>
      </c>
      <c r="W3534" s="84">
        <v>2250.0898224902603</v>
      </c>
      <c r="X3534" s="82">
        <v>4.1745877601980633E-2</v>
      </c>
      <c r="Y3534" s="476">
        <v>2.0000000000000001E-4</v>
      </c>
    </row>
    <row r="3535" spans="1:25" x14ac:dyDescent="0.2">
      <c r="A3535" s="475">
        <v>3531</v>
      </c>
      <c r="B3535" s="56">
        <v>0.48567459676117314</v>
      </c>
      <c r="C3535" s="46">
        <v>6688.1867380155145</v>
      </c>
      <c r="D3535" s="56">
        <v>0.49596420996745971</v>
      </c>
      <c r="E3535" s="56">
        <v>0.35337244742807461</v>
      </c>
      <c r="F3535" s="250">
        <v>2023.93</v>
      </c>
      <c r="G3535" s="76">
        <v>373335930413.85565</v>
      </c>
      <c r="H3535" s="46">
        <v>9005769.0472306293</v>
      </c>
      <c r="I3535" s="76">
        <v>229451209276.78973</v>
      </c>
      <c r="J3535" s="56">
        <v>0.19216789783835198</v>
      </c>
      <c r="K3535" s="76">
        <v>6352909483.5385857</v>
      </c>
      <c r="L3535" s="76">
        <v>0</v>
      </c>
      <c r="M3535" s="76">
        <v>389349799470.22394</v>
      </c>
      <c r="N3535" s="76">
        <v>32339798305.398705</v>
      </c>
      <c r="O3535" s="76">
        <v>20985.415402518716</v>
      </c>
      <c r="P3535" s="46">
        <v>218725.08580144821</v>
      </c>
      <c r="Q3535" s="46">
        <v>114532.24282875076</v>
      </c>
      <c r="R3535" s="76">
        <v>968708453652.95215</v>
      </c>
      <c r="S3535" s="56">
        <v>0.63446385445351838</v>
      </c>
      <c r="T3535" s="56">
        <v>0.42068771366715213</v>
      </c>
      <c r="U3535" s="46">
        <v>18.478523287878961</v>
      </c>
      <c r="V3535" s="76">
        <v>8184248421553.5654</v>
      </c>
      <c r="W3535" s="84">
        <v>2582.7624666924939</v>
      </c>
      <c r="X3535" s="82">
        <v>3.9956815682690362E-2</v>
      </c>
      <c r="Y3535" s="476">
        <v>2.0000000000000001E-4</v>
      </c>
    </row>
    <row r="3536" spans="1:25" x14ac:dyDescent="0.2">
      <c r="A3536" s="475">
        <v>3532</v>
      </c>
      <c r="B3536" s="56">
        <v>0.61006891330676738</v>
      </c>
      <c r="C3536" s="46">
        <v>3769.1090659507863</v>
      </c>
      <c r="D3536" s="56">
        <v>0.97536461975127053</v>
      </c>
      <c r="E3536" s="56">
        <v>0.7</v>
      </c>
      <c r="F3536" s="250">
        <v>2024.42</v>
      </c>
      <c r="G3536" s="76">
        <v>290719994029.78833</v>
      </c>
      <c r="H3536" s="46">
        <v>28622485.58679077</v>
      </c>
      <c r="I3536" s="76">
        <v>678773359436.7511</v>
      </c>
      <c r="J3536" s="56">
        <v>0.34030093551344065</v>
      </c>
      <c r="K3536" s="76">
        <v>12479538752.902224</v>
      </c>
      <c r="L3536" s="76">
        <v>0</v>
      </c>
      <c r="M3536" s="76">
        <v>181092294131.46915</v>
      </c>
      <c r="N3536" s="76">
        <v>111162010259.81891</v>
      </c>
      <c r="O3536" s="76">
        <v>29419.737205557809</v>
      </c>
      <c r="P3536" s="46">
        <v>645118.76087884279</v>
      </c>
      <c r="Q3536" s="46">
        <v>434202.56513770274</v>
      </c>
      <c r="R3536" s="76">
        <v>1331659855403.2461</v>
      </c>
      <c r="S3536" s="56">
        <v>0.51513325859143178</v>
      </c>
      <c r="T3536" s="56">
        <v>0.35362559520766984</v>
      </c>
      <c r="U3536" s="46">
        <v>16.657649693364412</v>
      </c>
      <c r="V3536" s="76">
        <v>8546818982078.1475</v>
      </c>
      <c r="W3536" s="84">
        <v>2698.2407106548035</v>
      </c>
      <c r="X3536" s="82">
        <v>4.4154410396681172E-2</v>
      </c>
      <c r="Y3536" s="476">
        <v>2.0000000000000001E-4</v>
      </c>
    </row>
    <row r="3537" spans="1:25" x14ac:dyDescent="0.2">
      <c r="A3537" s="475">
        <v>3533</v>
      </c>
      <c r="B3537" s="56">
        <v>0.4533028915623592</v>
      </c>
      <c r="C3537" s="46">
        <v>8792.3069138724131</v>
      </c>
      <c r="D3537" s="56">
        <v>0.55723677215792511</v>
      </c>
      <c r="E3537" s="56">
        <v>0.35373199076109008</v>
      </c>
      <c r="F3537" s="250">
        <v>2024.47</v>
      </c>
      <c r="G3537" s="76">
        <v>270981535187.17215</v>
      </c>
      <c r="H3537" s="46">
        <v>10865320.279690029</v>
      </c>
      <c r="I3537" s="76">
        <v>337676593770.05054</v>
      </c>
      <c r="J3537" s="56">
        <v>0.3556253302007063</v>
      </c>
      <c r="K3537" s="76">
        <v>9127502582.0226898</v>
      </c>
      <c r="L3537" s="76">
        <v>0</v>
      </c>
      <c r="M3537" s="76">
        <v>191625160781.82547</v>
      </c>
      <c r="N3537" s="76">
        <v>27131110052.425541</v>
      </c>
      <c r="O3537" s="76">
        <v>34948.819925739183</v>
      </c>
      <c r="P3537" s="46">
        <v>196199.96685649571</v>
      </c>
      <c r="Q3537" s="46">
        <v>96938.026931985441</v>
      </c>
      <c r="R3537" s="76">
        <v>854809219641.49585</v>
      </c>
      <c r="S3537" s="56">
        <v>0.60320046269629091</v>
      </c>
      <c r="T3537" s="56">
        <v>0.44467769141819641</v>
      </c>
      <c r="U3537" s="46">
        <v>17.234684272642614</v>
      </c>
      <c r="V3537" s="76">
        <v>7265241583758.2812</v>
      </c>
      <c r="W3537" s="84">
        <v>2293.0473458815254</v>
      </c>
      <c r="X3537" s="82">
        <v>4.1882955830089344E-2</v>
      </c>
      <c r="Y3537" s="476">
        <v>2.0000000000000001E-4</v>
      </c>
    </row>
    <row r="3538" spans="1:25" x14ac:dyDescent="0.2">
      <c r="A3538" s="475">
        <v>3534</v>
      </c>
      <c r="B3538" s="56">
        <v>0.40460591388004213</v>
      </c>
      <c r="C3538" s="46">
        <v>2296.1039248461348</v>
      </c>
      <c r="D3538" s="56">
        <v>1.0297867480140845</v>
      </c>
      <c r="E3538" s="56">
        <v>0.41083973401482843</v>
      </c>
      <c r="F3538" s="250">
        <v>2023.87</v>
      </c>
      <c r="G3538" s="76">
        <v>841968410875.70825</v>
      </c>
      <c r="H3538" s="46">
        <v>32770113.534937296</v>
      </c>
      <c r="I3538" s="76">
        <v>728807005900.43518</v>
      </c>
      <c r="J3538" s="56">
        <v>0.32823654132097912</v>
      </c>
      <c r="K3538" s="76">
        <v>20976862416.054008</v>
      </c>
      <c r="L3538" s="76">
        <v>0</v>
      </c>
      <c r="M3538" s="76">
        <v>786025269136.66174</v>
      </c>
      <c r="N3538" s="76">
        <v>18776963670.014008</v>
      </c>
      <c r="O3538" s="76">
        <v>33843.096954542947</v>
      </c>
      <c r="P3538" s="46">
        <v>170151.48491897323</v>
      </c>
      <c r="Q3538" s="46">
        <v>74036.540833344203</v>
      </c>
      <c r="R3538" s="76">
        <v>2575036841826.8638</v>
      </c>
      <c r="S3538" s="56">
        <v>0.65909832017297265</v>
      </c>
      <c r="T3538" s="56">
        <v>0.38387735927405964</v>
      </c>
      <c r="U3538" s="46">
        <v>18.083935254373937</v>
      </c>
      <c r="V3538" s="76">
        <v>19438534511659.711</v>
      </c>
      <c r="W3538" s="84">
        <v>6135.2633997104367</v>
      </c>
      <c r="X3538" s="82">
        <v>4.0664268784325157E-2</v>
      </c>
      <c r="Y3538" s="476">
        <v>2.0000000000000001E-4</v>
      </c>
    </row>
    <row r="3539" spans="1:25" x14ac:dyDescent="0.2">
      <c r="A3539" s="475">
        <v>3535</v>
      </c>
      <c r="B3539" s="56">
        <v>0.51436939713738428</v>
      </c>
      <c r="C3539" s="46">
        <v>3843.5361675597001</v>
      </c>
      <c r="D3539" s="56">
        <v>0.68327722695773263</v>
      </c>
      <c r="E3539" s="56">
        <v>0.57365972239415997</v>
      </c>
      <c r="F3539" s="250">
        <v>2023.75</v>
      </c>
      <c r="G3539" s="76">
        <v>372591141449.21014</v>
      </c>
      <c r="H3539" s="46">
        <v>15578180.157708777</v>
      </c>
      <c r="I3539" s="76">
        <v>444622684223.67517</v>
      </c>
      <c r="J3539" s="56">
        <v>0.42726471453405834</v>
      </c>
      <c r="K3539" s="76">
        <v>9009174398.1483784</v>
      </c>
      <c r="L3539" s="76">
        <v>0</v>
      </c>
      <c r="M3539" s="76">
        <v>390265692581.23773</v>
      </c>
      <c r="N3539" s="76">
        <v>15059326065.708771</v>
      </c>
      <c r="O3539" s="76">
        <v>34938.393034138484</v>
      </c>
      <c r="P3539" s="46">
        <v>151081.67397805679</v>
      </c>
      <c r="Q3539" s="46">
        <v>63276.490607813321</v>
      </c>
      <c r="R3539" s="76">
        <v>1210899317351.3406</v>
      </c>
      <c r="S3539" s="56">
        <v>0.6525821522813825</v>
      </c>
      <c r="T3539" s="56">
        <v>0.43065488053569528</v>
      </c>
      <c r="U3539" s="46">
        <v>17.268946814967791</v>
      </c>
      <c r="V3539" s="76">
        <v>9871011667660.8789</v>
      </c>
      <c r="W3539" s="84">
        <v>3117.2731574063605</v>
      </c>
      <c r="X3539" s="82">
        <v>4.2360417002260987E-2</v>
      </c>
      <c r="Y3539" s="476">
        <v>2.0000000000000001E-4</v>
      </c>
    </row>
    <row r="3540" spans="1:25" x14ac:dyDescent="0.2">
      <c r="A3540" s="475">
        <v>3536</v>
      </c>
      <c r="B3540" s="56">
        <v>0.4952233529767156</v>
      </c>
      <c r="C3540" s="46">
        <v>1500</v>
      </c>
      <c r="D3540" s="56">
        <v>0.6546181662536471</v>
      </c>
      <c r="E3540" s="56">
        <v>0.52240428989989329</v>
      </c>
      <c r="F3540" s="250">
        <v>2026.8</v>
      </c>
      <c r="G3540" s="76">
        <v>110859582233.71329</v>
      </c>
      <c r="H3540" s="46">
        <v>15371564.673385572</v>
      </c>
      <c r="I3540" s="76">
        <v>429666618252.62726</v>
      </c>
      <c r="J3540" s="56">
        <v>0.43144477404048853</v>
      </c>
      <c r="K3540" s="76">
        <v>42655398700.91008</v>
      </c>
      <c r="L3540" s="76">
        <v>118130556046.14429</v>
      </c>
      <c r="M3540" s="76">
        <v>58386391177.097778</v>
      </c>
      <c r="N3540" s="76">
        <v>40239591044.252052</v>
      </c>
      <c r="O3540" s="76">
        <v>33589.448718089232</v>
      </c>
      <c r="P3540" s="46">
        <v>300783.25006005238</v>
      </c>
      <c r="Q3540" s="46">
        <v>172448.29285939818</v>
      </c>
      <c r="R3540" s="76">
        <v>717121338167.78748</v>
      </c>
      <c r="S3540" s="56">
        <v>0.53843199767044503</v>
      </c>
      <c r="T3540" s="56">
        <v>0.37779882375648777</v>
      </c>
      <c r="U3540" s="46">
        <v>15.152345050984618</v>
      </c>
      <c r="V3540" s="76">
        <v>4724402933573.3916</v>
      </c>
      <c r="W3540" s="84">
        <v>1490.7923325931908</v>
      </c>
      <c r="X3540" s="82">
        <v>4.6140648166093805E-2</v>
      </c>
      <c r="Y3540" s="476">
        <v>2.0000000000000001E-4</v>
      </c>
    </row>
    <row r="3541" spans="1:25" x14ac:dyDescent="0.2">
      <c r="A3541" s="475">
        <v>3537</v>
      </c>
      <c r="B3541" s="56">
        <v>0.5314323933775118</v>
      </c>
      <c r="C3541" s="46">
        <v>2304.9901779853972</v>
      </c>
      <c r="D3541" s="56">
        <v>0.352376249978062</v>
      </c>
      <c r="E3541" s="56">
        <v>0.39128774345168366</v>
      </c>
      <c r="F3541" s="250">
        <v>2025.48</v>
      </c>
      <c r="G3541" s="76">
        <v>137924274609.45398</v>
      </c>
      <c r="H3541" s="46">
        <v>5940643.8722397694</v>
      </c>
      <c r="I3541" s="76">
        <v>232925768492.6254</v>
      </c>
      <c r="J3541" s="56">
        <v>0.43929363993341863</v>
      </c>
      <c r="K3541" s="76">
        <v>8572059220.0941124</v>
      </c>
      <c r="L3541" s="76">
        <v>0</v>
      </c>
      <c r="M3541" s="76">
        <v>102137264880.18666</v>
      </c>
      <c r="N3541" s="76">
        <v>178829471909.32205</v>
      </c>
      <c r="O3541" s="76">
        <v>28017.020980681835</v>
      </c>
      <c r="P3541" s="46">
        <v>966331.57745502412</v>
      </c>
      <c r="Q3541" s="46">
        <v>618705.18720961746</v>
      </c>
      <c r="R3541" s="76">
        <v>722230773869.48743</v>
      </c>
      <c r="S3541" s="56">
        <v>0.53535544609904773</v>
      </c>
      <c r="T3541" s="56">
        <v>0.32177779788151095</v>
      </c>
      <c r="U3541" s="46">
        <v>16.522481030347016</v>
      </c>
      <c r="V3541" s="76">
        <v>4258860419404.6055</v>
      </c>
      <c r="W3541" s="84">
        <v>1343.6189096639084</v>
      </c>
      <c r="X3541" s="82">
        <v>4.3830844556349037E-2</v>
      </c>
      <c r="Y3541" s="476">
        <v>2.0000000000000001E-4</v>
      </c>
    </row>
    <row r="3542" spans="1:25" x14ac:dyDescent="0.2">
      <c r="A3542" s="475">
        <v>3538</v>
      </c>
      <c r="B3542" s="56">
        <v>0.62664338174802103</v>
      </c>
      <c r="C3542" s="46">
        <v>5937.7111904381682</v>
      </c>
      <c r="D3542" s="56">
        <v>0.73255745472987699</v>
      </c>
      <c r="E3542" s="56">
        <v>0.52792684711431792</v>
      </c>
      <c r="F3542" s="250">
        <v>2025.26</v>
      </c>
      <c r="G3542" s="76">
        <v>168785101920.01822</v>
      </c>
      <c r="H3542" s="46">
        <v>16925368.527960125</v>
      </c>
      <c r="I3542" s="76">
        <v>505192407107.63678</v>
      </c>
      <c r="J3542" s="56">
        <v>0.48818201034835251</v>
      </c>
      <c r="K3542" s="76">
        <v>22675905974.059494</v>
      </c>
      <c r="L3542" s="76">
        <v>37641699726.580276</v>
      </c>
      <c r="M3542" s="76">
        <v>102560648363.64769</v>
      </c>
      <c r="N3542" s="76">
        <v>9379270279.2874393</v>
      </c>
      <c r="O3542" s="76">
        <v>26133.046117399026</v>
      </c>
      <c r="P3542" s="46">
        <v>118391.14529895075</v>
      </c>
      <c r="Q3542" s="46">
        <v>42736.440457052129</v>
      </c>
      <c r="R3542" s="76">
        <v>809489289166.92944</v>
      </c>
      <c r="S3542" s="56">
        <v>0.58999646983738419</v>
      </c>
      <c r="T3542" s="56">
        <v>0.47036028866612278</v>
      </c>
      <c r="U3542" s="46">
        <v>15.5711103733484</v>
      </c>
      <c r="V3542" s="76">
        <v>6620199960465.1611</v>
      </c>
      <c r="W3542" s="84">
        <v>2089.314842959132</v>
      </c>
      <c r="X3542" s="82">
        <v>4.622299432934756E-2</v>
      </c>
      <c r="Y3542" s="476">
        <v>2.0000000000000001E-4</v>
      </c>
    </row>
    <row r="3543" spans="1:25" x14ac:dyDescent="0.2">
      <c r="A3543" s="475">
        <v>3539</v>
      </c>
      <c r="B3543" s="56">
        <v>0.63257031891347526</v>
      </c>
      <c r="C3543" s="46">
        <v>3303.9131775611982</v>
      </c>
      <c r="D3543" s="56">
        <v>0.80910417314951588</v>
      </c>
      <c r="E3543" s="56">
        <v>0.37433003084601374</v>
      </c>
      <c r="F3543" s="250">
        <v>2025.85</v>
      </c>
      <c r="G3543" s="76">
        <v>284105151455.5069</v>
      </c>
      <c r="H3543" s="46">
        <v>21483453.199827589</v>
      </c>
      <c r="I3543" s="76">
        <v>508859117406.39594</v>
      </c>
      <c r="J3543" s="56">
        <v>0.36586746554218208</v>
      </c>
      <c r="K3543" s="76">
        <v>13251726040.249996</v>
      </c>
      <c r="L3543" s="76">
        <v>16449279298.53371</v>
      </c>
      <c r="M3543" s="76">
        <v>135141421203.52647</v>
      </c>
      <c r="N3543" s="76">
        <v>62641056383.608383</v>
      </c>
      <c r="O3543" s="76">
        <v>31569.320059843252</v>
      </c>
      <c r="P3543" s="46">
        <v>432105.61343349493</v>
      </c>
      <c r="Q3543" s="46">
        <v>269818.15107642068</v>
      </c>
      <c r="R3543" s="76">
        <v>1066001591646.3716</v>
      </c>
      <c r="S3543" s="56">
        <v>0.55301078099452083</v>
      </c>
      <c r="T3543" s="56">
        <v>0.41897131710226304</v>
      </c>
      <c r="U3543" s="46">
        <v>16.775609665662177</v>
      </c>
      <c r="V3543" s="76">
        <v>8141533786789.7275</v>
      </c>
      <c r="W3543" s="84">
        <v>2567.409089233201</v>
      </c>
      <c r="X3543" s="82">
        <v>4.3865712687957838E-2</v>
      </c>
      <c r="Y3543" s="476">
        <v>2.0000000000000001E-4</v>
      </c>
    </row>
    <row r="3544" spans="1:25" x14ac:dyDescent="0.2">
      <c r="A3544" s="475">
        <v>3540</v>
      </c>
      <c r="B3544" s="56">
        <v>0.29087725669044867</v>
      </c>
      <c r="C3544" s="46">
        <v>1646.8773441696189</v>
      </c>
      <c r="D3544" s="56">
        <v>1.0131987390922368</v>
      </c>
      <c r="E3544" s="56">
        <v>0.54765002638402094</v>
      </c>
      <c r="F3544" s="250">
        <v>2024.63</v>
      </c>
      <c r="G3544" s="76">
        <v>407754741700.63251</v>
      </c>
      <c r="H3544" s="46">
        <v>32915423.806154855</v>
      </c>
      <c r="I3544" s="76">
        <v>719199838385.34387</v>
      </c>
      <c r="J3544" s="56">
        <v>0.29087725669044873</v>
      </c>
      <c r="K3544" s="76">
        <v>20003470248.147102</v>
      </c>
      <c r="L3544" s="76">
        <v>0</v>
      </c>
      <c r="M3544" s="76">
        <v>325826297904.1734</v>
      </c>
      <c r="N3544" s="76">
        <v>28089585009.336761</v>
      </c>
      <c r="O3544" s="76">
        <v>26118.012130455441</v>
      </c>
      <c r="P3544" s="46">
        <v>251184.22292053956</v>
      </c>
      <c r="Q3544" s="46">
        <v>128136.24017250001</v>
      </c>
      <c r="R3544" s="76">
        <v>1549259502237.2246</v>
      </c>
      <c r="S3544" s="56">
        <v>0.55023600581318488</v>
      </c>
      <c r="T3544" s="56">
        <v>0.34498003300774399</v>
      </c>
      <c r="U3544" s="46">
        <v>17.510259956348893</v>
      </c>
      <c r="V3544" s="76">
        <v>10149029815692.707</v>
      </c>
      <c r="W3544" s="84">
        <v>3202.8835508197399</v>
      </c>
      <c r="X3544" s="82">
        <v>4.2112197156358472E-2</v>
      </c>
      <c r="Y3544" s="476">
        <v>2.0000000000000001E-4</v>
      </c>
    </row>
    <row r="3545" spans="1:25" x14ac:dyDescent="0.2">
      <c r="A3545" s="475">
        <v>3541</v>
      </c>
      <c r="B3545" s="56">
        <v>0.5636237759253987</v>
      </c>
      <c r="C3545" s="46">
        <v>2766.9149489088568</v>
      </c>
      <c r="D3545" s="56">
        <v>1.3426287455303716</v>
      </c>
      <c r="E3545" s="56">
        <v>0.34875918927912497</v>
      </c>
      <c r="F3545" s="250">
        <v>2024.18</v>
      </c>
      <c r="G3545" s="76">
        <v>283666368139.98676</v>
      </c>
      <c r="H3545" s="46">
        <v>56303189.987420596</v>
      </c>
      <c r="I3545" s="76">
        <v>855204492131.66809</v>
      </c>
      <c r="J3545" s="56">
        <v>0.29448590891432025</v>
      </c>
      <c r="K3545" s="76">
        <v>24908507362.014954</v>
      </c>
      <c r="L3545" s="76">
        <v>43819909.14803271</v>
      </c>
      <c r="M3545" s="76">
        <v>256310133749.92325</v>
      </c>
      <c r="N3545" s="76">
        <v>38352343911.431381</v>
      </c>
      <c r="O3545" s="76">
        <v>19354.893477536199</v>
      </c>
      <c r="P3545" s="46">
        <v>293732.6395851167</v>
      </c>
      <c r="Q3545" s="46">
        <v>187708.39915029149</v>
      </c>
      <c r="R3545" s="76">
        <v>1556336445480.6685</v>
      </c>
      <c r="S3545" s="56">
        <v>0.50358436706759746</v>
      </c>
      <c r="T3545" s="56">
        <v>0.29063795636937334</v>
      </c>
      <c r="U3545" s="46">
        <v>16.675312216862075</v>
      </c>
      <c r="V3545" s="76">
        <v>8351205453187.4951</v>
      </c>
      <c r="W3545" s="84">
        <v>2635.8084613415017</v>
      </c>
      <c r="X3545" s="82">
        <v>4.3804242637403235E-2</v>
      </c>
      <c r="Y3545" s="476">
        <v>2.0000000000000001E-4</v>
      </c>
    </row>
    <row r="3546" spans="1:25" x14ac:dyDescent="0.2">
      <c r="A3546" s="475">
        <v>3542</v>
      </c>
      <c r="B3546" s="56">
        <v>0.6179346517135047</v>
      </c>
      <c r="C3546" s="46">
        <v>8272.4380639951523</v>
      </c>
      <c r="D3546" s="56">
        <v>0.42335098740231636</v>
      </c>
      <c r="E3546" s="56">
        <v>0.57836748463458532</v>
      </c>
      <c r="F3546" s="250">
        <v>2025.49</v>
      </c>
      <c r="G3546" s="76">
        <v>64659572466.474365</v>
      </c>
      <c r="H3546" s="46">
        <v>7395486.2769559836</v>
      </c>
      <c r="I3546" s="76">
        <v>270251789111.94568</v>
      </c>
      <c r="J3546" s="56">
        <v>0.40037572669687727</v>
      </c>
      <c r="K3546" s="76">
        <v>20528520399.353695</v>
      </c>
      <c r="L3546" s="76">
        <v>35722346246.644585</v>
      </c>
      <c r="M3546" s="76">
        <v>47614443886.68029</v>
      </c>
      <c r="N3546" s="76">
        <v>42600977562.90403</v>
      </c>
      <c r="O3546" s="76">
        <v>27196.838770402635</v>
      </c>
      <c r="P3546" s="46">
        <v>255696.49868417595</v>
      </c>
      <c r="Q3546" s="46">
        <v>143733.05951220967</v>
      </c>
      <c r="R3546" s="76">
        <v>474547055523.61499</v>
      </c>
      <c r="S3546" s="56">
        <v>0.51263811252851443</v>
      </c>
      <c r="T3546" s="56">
        <v>0.36614023887195735</v>
      </c>
      <c r="U3546" s="46">
        <v>15.018355491872436</v>
      </c>
      <c r="V3546" s="76">
        <v>2989340379339.5957</v>
      </c>
      <c r="W3546" s="84">
        <v>944.09299090141349</v>
      </c>
      <c r="X3546" s="82">
        <v>4.6585021572958941E-2</v>
      </c>
      <c r="Y3546" s="476">
        <v>2.0000000000000001E-4</v>
      </c>
    </row>
    <row r="3547" spans="1:25" x14ac:dyDescent="0.2">
      <c r="A3547" s="475">
        <v>3543</v>
      </c>
      <c r="B3547" s="56">
        <v>0.38673184394141741</v>
      </c>
      <c r="C3547" s="46">
        <v>1500</v>
      </c>
      <c r="D3547" s="56">
        <v>0.3548201514535807</v>
      </c>
      <c r="E3547" s="56">
        <v>0.43114144046408059</v>
      </c>
      <c r="F3547" s="250">
        <v>2024.08</v>
      </c>
      <c r="G3547" s="76">
        <v>163117985366.87119</v>
      </c>
      <c r="H3547" s="46">
        <v>6031299.0254667969</v>
      </c>
      <c r="I3547" s="76">
        <v>178819378068.28796</v>
      </c>
      <c r="J3547" s="56">
        <v>0.32152991321671842</v>
      </c>
      <c r="K3547" s="76">
        <v>11653251769.419327</v>
      </c>
      <c r="L3547" s="76">
        <v>9685714392.0164642</v>
      </c>
      <c r="M3547" s="76">
        <v>164953353374.56345</v>
      </c>
      <c r="N3547" s="76">
        <v>277113126998.73047</v>
      </c>
      <c r="O3547" s="76">
        <v>35631.849949403637</v>
      </c>
      <c r="P3547" s="46">
        <v>1626948.0064331661</v>
      </c>
      <c r="Q3547" s="46">
        <v>1125028.7669557433</v>
      </c>
      <c r="R3547" s="76">
        <v>890193198310.70447</v>
      </c>
      <c r="S3547" s="56">
        <v>0.51952029174397296</v>
      </c>
      <c r="T3547" s="56">
        <v>0.27557714038179876</v>
      </c>
      <c r="U3547" s="46">
        <v>16.939188098496473</v>
      </c>
      <c r="V3547" s="76">
        <v>4555359575180.9873</v>
      </c>
      <c r="W3547" s="84">
        <v>1433.9699894184162</v>
      </c>
      <c r="X3547" s="82">
        <v>4.3375576285250239E-2</v>
      </c>
      <c r="Y3547" s="476">
        <v>2.0000000000000001E-4</v>
      </c>
    </row>
    <row r="3548" spans="1:25" x14ac:dyDescent="0.2">
      <c r="A3548" s="475">
        <v>3544</v>
      </c>
      <c r="B3548" s="56">
        <v>0.49440730271692651</v>
      </c>
      <c r="C3548" s="46">
        <v>3803.8334115226198</v>
      </c>
      <c r="D3548" s="56">
        <v>1.0711783496202185</v>
      </c>
      <c r="E3548" s="56">
        <v>0.22714449551085075</v>
      </c>
      <c r="F3548" s="250">
        <v>2024.66</v>
      </c>
      <c r="G3548" s="76">
        <v>572419550410.81763</v>
      </c>
      <c r="H3548" s="46">
        <v>35044208.298319705</v>
      </c>
      <c r="I3548" s="76">
        <v>741825058526.12415</v>
      </c>
      <c r="J3548" s="56">
        <v>0.28838242858770191</v>
      </c>
      <c r="K3548" s="76">
        <v>15765009765.118359</v>
      </c>
      <c r="L3548" s="76">
        <v>0</v>
      </c>
      <c r="M3548" s="76">
        <v>352227370320.07202</v>
      </c>
      <c r="N3548" s="76">
        <v>49975656666.357574</v>
      </c>
      <c r="O3548" s="76">
        <v>28882.532310351595</v>
      </c>
      <c r="P3548" s="46">
        <v>343239.27196108422</v>
      </c>
      <c r="Q3548" s="46">
        <v>194869.43747926812</v>
      </c>
      <c r="R3548" s="76">
        <v>1678881695127.8628</v>
      </c>
      <c r="S3548" s="56">
        <v>0.55073522020936005</v>
      </c>
      <c r="T3548" s="56">
        <v>0.41493350681827124</v>
      </c>
      <c r="U3548" s="46">
        <v>17.913065092253898</v>
      </c>
      <c r="V3548" s="76">
        <v>13477024599650.168</v>
      </c>
      <c r="W3548" s="84">
        <v>4253.6295786007286</v>
      </c>
      <c r="X3548" s="82">
        <v>4.1586586843152029E-2</v>
      </c>
      <c r="Y3548" s="476">
        <v>2.0000000000000001E-4</v>
      </c>
    </row>
    <row r="3549" spans="1:25" x14ac:dyDescent="0.2">
      <c r="A3549" s="475">
        <v>3545</v>
      </c>
      <c r="B3549" s="56">
        <v>0.46003387946313906</v>
      </c>
      <c r="C3549" s="46">
        <v>8288.5136274667566</v>
      </c>
      <c r="D3549" s="56">
        <v>0.69903493533894623</v>
      </c>
      <c r="E3549" s="56">
        <v>0.31074255032381282</v>
      </c>
      <c r="F3549" s="250">
        <v>2025.76</v>
      </c>
      <c r="G3549" s="76">
        <v>129308908486.18741</v>
      </c>
      <c r="H3549" s="46">
        <v>15676437.602467304</v>
      </c>
      <c r="I3549" s="76">
        <v>415509816852.01471</v>
      </c>
      <c r="J3549" s="56">
        <v>0.34487736274353853</v>
      </c>
      <c r="K3549" s="76">
        <v>11259247335.666811</v>
      </c>
      <c r="L3549" s="76">
        <v>3506624393.4318194</v>
      </c>
      <c r="M3549" s="76">
        <v>98473382915.89476</v>
      </c>
      <c r="N3549" s="76">
        <v>84487635872.925598</v>
      </c>
      <c r="O3549" s="76">
        <v>14533.052226058828</v>
      </c>
      <c r="P3549" s="46">
        <v>513605.17329457967</v>
      </c>
      <c r="Q3549" s="46">
        <v>337817.24383590795</v>
      </c>
      <c r="R3549" s="76">
        <v>771083556727.91968</v>
      </c>
      <c r="S3549" s="56">
        <v>0.48995762589780911</v>
      </c>
      <c r="T3549" s="56">
        <v>0.3246786816931771</v>
      </c>
      <c r="U3549" s="46">
        <v>16.020800220494483</v>
      </c>
      <c r="V3549" s="76">
        <v>4380020892396.707</v>
      </c>
      <c r="W3549" s="84">
        <v>1383.5383578385913</v>
      </c>
      <c r="X3549" s="82">
        <v>4.640471146335013E-2</v>
      </c>
      <c r="Y3549" s="476">
        <v>2.0000000000000001E-4</v>
      </c>
    </row>
    <row r="3550" spans="1:25" x14ac:dyDescent="0.2">
      <c r="A3550" s="475">
        <v>3546</v>
      </c>
      <c r="B3550" s="56">
        <v>0.39494872373026785</v>
      </c>
      <c r="C3550" s="46">
        <v>4267.6883504149382</v>
      </c>
      <c r="D3550" s="56">
        <v>0.84663597236373844</v>
      </c>
      <c r="E3550" s="56">
        <v>0.31235909000711037</v>
      </c>
      <c r="F3550" s="250">
        <v>2025.08</v>
      </c>
      <c r="G3550" s="76">
        <v>232530676535.70926</v>
      </c>
      <c r="H3550" s="46">
        <v>22054394.129437193</v>
      </c>
      <c r="I3550" s="76">
        <v>562079745374.67078</v>
      </c>
      <c r="J3550" s="56">
        <v>0.38533521719392672</v>
      </c>
      <c r="K3550" s="76">
        <v>31827796806.351704</v>
      </c>
      <c r="L3550" s="76">
        <v>59941757863.678398</v>
      </c>
      <c r="M3550" s="76">
        <v>154756076027.28021</v>
      </c>
      <c r="N3550" s="76">
        <v>46102383300.296181</v>
      </c>
      <c r="O3550" s="76">
        <v>25282.947151944722</v>
      </c>
      <c r="P3550" s="46">
        <v>329769.72349845682</v>
      </c>
      <c r="Q3550" s="46">
        <v>189885.33544829194</v>
      </c>
      <c r="R3550" s="76">
        <v>1070083051327.6724</v>
      </c>
      <c r="S3550" s="56">
        <v>0.55234448633314825</v>
      </c>
      <c r="T3550" s="56">
        <v>0.37368726141419234</v>
      </c>
      <c r="U3550" s="46">
        <v>16.341264479247954</v>
      </c>
      <c r="V3550" s="76">
        <v>7179555859869.9062</v>
      </c>
      <c r="W3550" s="84">
        <v>2265.351459755399</v>
      </c>
      <c r="X3550" s="82">
        <v>4.4851574047684903E-2</v>
      </c>
      <c r="Y3550" s="476">
        <v>2.0000000000000001E-4</v>
      </c>
    </row>
    <row r="3551" spans="1:25" x14ac:dyDescent="0.2">
      <c r="A3551" s="475">
        <v>3547</v>
      </c>
      <c r="B3551" s="56">
        <v>0.61780223544583113</v>
      </c>
      <c r="C3551" s="46">
        <v>2252.3853671408019</v>
      </c>
      <c r="D3551" s="56">
        <v>0.70303442799853089</v>
      </c>
      <c r="E3551" s="56">
        <v>0.7</v>
      </c>
      <c r="F3551" s="250">
        <v>2025.36</v>
      </c>
      <c r="G3551" s="76">
        <v>211383981803.16946</v>
      </c>
      <c r="H3551" s="46">
        <v>17290058.208971813</v>
      </c>
      <c r="I3551" s="76">
        <v>419998096142.63147</v>
      </c>
      <c r="J3551" s="56">
        <v>0.30370573173386783</v>
      </c>
      <c r="K3551" s="76">
        <v>10865063971.167164</v>
      </c>
      <c r="L3551" s="76">
        <v>16294591102.913507</v>
      </c>
      <c r="M3551" s="76">
        <v>147413276971.67676</v>
      </c>
      <c r="N3551" s="76">
        <v>37255494510.917755</v>
      </c>
      <c r="O3551" s="76">
        <v>17948.253768850573</v>
      </c>
      <c r="P3551" s="46">
        <v>265220.68311490997</v>
      </c>
      <c r="Q3551" s="46">
        <v>144620.0275303575</v>
      </c>
      <c r="R3551" s="76">
        <v>857534699929.4342</v>
      </c>
      <c r="S3551" s="56">
        <v>0.52775373822758509</v>
      </c>
      <c r="T3551" s="56">
        <v>0.3531552986715743</v>
      </c>
      <c r="U3551" s="46">
        <v>17.134457850710525</v>
      </c>
      <c r="V3551" s="76">
        <v>5748629829743.4746</v>
      </c>
      <c r="W3551" s="84">
        <v>1813.2572336063006</v>
      </c>
      <c r="X3551" s="82">
        <v>4.2271507794672633E-2</v>
      </c>
      <c r="Y3551" s="476">
        <v>2.0000000000000001E-4</v>
      </c>
    </row>
    <row r="3552" spans="1:25" x14ac:dyDescent="0.2">
      <c r="A3552" s="475">
        <v>3548</v>
      </c>
      <c r="B3552" s="56">
        <v>0.55885821409906877</v>
      </c>
      <c r="C3552" s="46">
        <v>5547.5016254173352</v>
      </c>
      <c r="D3552" s="56">
        <v>0.93309142222284791</v>
      </c>
      <c r="E3552" s="56">
        <v>0.40275070087613496</v>
      </c>
      <c r="F3552" s="250">
        <v>2024.59</v>
      </c>
      <c r="G3552" s="76">
        <v>237623224104.26382</v>
      </c>
      <c r="H3552" s="46">
        <v>26380020.647954527</v>
      </c>
      <c r="I3552" s="76">
        <v>598001421207.61426</v>
      </c>
      <c r="J3552" s="56">
        <v>0.31145321911917734</v>
      </c>
      <c r="K3552" s="76">
        <v>2429220998.9151645</v>
      </c>
      <c r="L3552" s="76">
        <v>0</v>
      </c>
      <c r="M3552" s="76">
        <v>225967643467.33334</v>
      </c>
      <c r="N3552" s="76">
        <v>80542137087.874039</v>
      </c>
      <c r="O3552" s="76">
        <v>37988.273475164016</v>
      </c>
      <c r="P3552" s="46">
        <v>505255.03803548618</v>
      </c>
      <c r="Q3552" s="46">
        <v>323752.31765600818</v>
      </c>
      <c r="R3552" s="76">
        <v>1266803468315.5032</v>
      </c>
      <c r="S3552" s="56">
        <v>0.53371799544212017</v>
      </c>
      <c r="T3552" s="56">
        <v>0.29970400450327456</v>
      </c>
      <c r="U3552" s="46">
        <v>16.745843705642915</v>
      </c>
      <c r="V3552" s="76">
        <v>6888744727934.7119</v>
      </c>
      <c r="W3552" s="84">
        <v>2174.3695051324994</v>
      </c>
      <c r="X3552" s="82">
        <v>4.421896132695121E-2</v>
      </c>
      <c r="Y3552" s="476">
        <v>2.0000000000000001E-4</v>
      </c>
    </row>
    <row r="3553" spans="1:25" x14ac:dyDescent="0.2">
      <c r="A3553" s="475">
        <v>3549</v>
      </c>
      <c r="B3553" s="56">
        <v>0.64817497440671412</v>
      </c>
      <c r="C3553" s="46">
        <v>8243.8980661085116</v>
      </c>
      <c r="D3553" s="56">
        <v>0.95071865577272385</v>
      </c>
      <c r="E3553" s="56">
        <v>0.48583262691657542</v>
      </c>
      <c r="F3553" s="250">
        <v>2023.75</v>
      </c>
      <c r="G3553" s="76">
        <v>372851683401.71039</v>
      </c>
      <c r="H3553" s="46">
        <v>26502520.360940382</v>
      </c>
      <c r="I3553" s="76">
        <v>699005572657.11548</v>
      </c>
      <c r="J3553" s="56">
        <v>0.38296396972481284</v>
      </c>
      <c r="K3553" s="76">
        <v>25153988321.910255</v>
      </c>
      <c r="L3553" s="76">
        <v>0</v>
      </c>
      <c r="M3553" s="76">
        <v>328096824001.46716</v>
      </c>
      <c r="N3553" s="76">
        <v>77535461326.352478</v>
      </c>
      <c r="O3553" s="76">
        <v>19771.511821926986</v>
      </c>
      <c r="P3553" s="46">
        <v>478117.26335527573</v>
      </c>
      <c r="Q3553" s="46">
        <v>301836.1182835371</v>
      </c>
      <c r="R3553" s="76">
        <v>1449902479053.5317</v>
      </c>
      <c r="S3553" s="56">
        <v>0.56175018408620514</v>
      </c>
      <c r="T3553" s="56">
        <v>0.39422434970469739</v>
      </c>
      <c r="U3553" s="46">
        <v>16.863252104043049</v>
      </c>
      <c r="V3553" s="76">
        <v>10626340235547.248</v>
      </c>
      <c r="W3553" s="84">
        <v>3355.4984193210153</v>
      </c>
      <c r="X3553" s="82">
        <v>4.3136248001462818E-2</v>
      </c>
      <c r="Y3553" s="476">
        <v>2.0000000000000001E-4</v>
      </c>
    </row>
    <row r="3554" spans="1:25" x14ac:dyDescent="0.2">
      <c r="A3554" s="475">
        <v>3550</v>
      </c>
      <c r="B3554" s="56">
        <v>0.5597421101256308</v>
      </c>
      <c r="C3554" s="46">
        <v>2361.1157845007469</v>
      </c>
      <c r="D3554" s="56">
        <v>0.65686299903493672</v>
      </c>
      <c r="E3554" s="56">
        <v>0.57734218327305165</v>
      </c>
      <c r="F3554" s="250">
        <v>2025.72</v>
      </c>
      <c r="G3554" s="76">
        <v>139720598654.03601</v>
      </c>
      <c r="H3554" s="46">
        <v>14953590.630244577</v>
      </c>
      <c r="I3554" s="76">
        <v>491683890471.2179</v>
      </c>
      <c r="J3554" s="56">
        <v>0.52563636638646338</v>
      </c>
      <c r="K3554" s="76">
        <v>12900675381.544531</v>
      </c>
      <c r="L3554" s="76">
        <v>2520431506.9483643</v>
      </c>
      <c r="M3554" s="76">
        <v>84475173311.434464</v>
      </c>
      <c r="N3554" s="76">
        <v>17653182328.827625</v>
      </c>
      <c r="O3554" s="76">
        <v>24286.561500786102</v>
      </c>
      <c r="P3554" s="46">
        <v>172679.47647814121</v>
      </c>
      <c r="Q3554" s="46">
        <v>78537.845742122678</v>
      </c>
      <c r="R3554" s="76">
        <v>765188285349.94604</v>
      </c>
      <c r="S3554" s="56">
        <v>0.60589301770287085</v>
      </c>
      <c r="T3554" s="56">
        <v>0.49136453550797188</v>
      </c>
      <c r="U3554" s="46">
        <v>15.181506481100968</v>
      </c>
      <c r="V3554" s="76">
        <v>6431197047965.8154</v>
      </c>
      <c r="W3554" s="84">
        <v>2029.9215243171745</v>
      </c>
      <c r="X3554" s="82">
        <v>4.6962579134688945E-2</v>
      </c>
      <c r="Y3554" s="476">
        <v>2.0000000000000001E-4</v>
      </c>
    </row>
    <row r="3555" spans="1:25" x14ac:dyDescent="0.2">
      <c r="A3555" s="475">
        <v>3551</v>
      </c>
      <c r="B3555" s="56">
        <v>0.4117494103600553</v>
      </c>
      <c r="C3555" s="46">
        <v>7094.7844849704325</v>
      </c>
      <c r="D3555" s="56">
        <v>0.61452210519278649</v>
      </c>
      <c r="E3555" s="56">
        <v>0.40352634011522726</v>
      </c>
      <c r="F3555" s="250">
        <v>2024.57</v>
      </c>
      <c r="G3555" s="76">
        <v>173965138943.11566</v>
      </c>
      <c r="H3555" s="46">
        <v>12294726.98269349</v>
      </c>
      <c r="I3555" s="76">
        <v>270931037712.7392</v>
      </c>
      <c r="J3555" s="56">
        <v>0.17723906385070232</v>
      </c>
      <c r="K3555" s="76">
        <v>8326932909.2851782</v>
      </c>
      <c r="L3555" s="76">
        <v>0</v>
      </c>
      <c r="M3555" s="76">
        <v>259957193636.56604</v>
      </c>
      <c r="N3555" s="76">
        <v>40422149980.015671</v>
      </c>
      <c r="O3555" s="76">
        <v>33440.723715119995</v>
      </c>
      <c r="P3555" s="46">
        <v>284202.80278271402</v>
      </c>
      <c r="Q3555" s="46">
        <v>160833.07686196672</v>
      </c>
      <c r="R3555" s="76">
        <v>968613474993.46704</v>
      </c>
      <c r="S3555" s="56">
        <v>0.59908018201930191</v>
      </c>
      <c r="T3555" s="56">
        <v>0.22020194943848681</v>
      </c>
      <c r="U3555" s="46">
        <v>17.820170592492584</v>
      </c>
      <c r="V3555" s="76">
        <v>4154917070430.9668</v>
      </c>
      <c r="W3555" s="84">
        <v>1310.7680491328217</v>
      </c>
      <c r="X3555" s="82">
        <v>4.1447167998991154E-2</v>
      </c>
      <c r="Y3555" s="476">
        <v>2.0000000000000001E-4</v>
      </c>
    </row>
    <row r="3556" spans="1:25" x14ac:dyDescent="0.2">
      <c r="A3556" s="475">
        <v>3552</v>
      </c>
      <c r="B3556" s="56">
        <v>0.45276766274553004</v>
      </c>
      <c r="C3556" s="46">
        <v>4639.9566038861849</v>
      </c>
      <c r="D3556" s="56">
        <v>1.1070234906655041</v>
      </c>
      <c r="E3556" s="56">
        <v>0.28845535154731694</v>
      </c>
      <c r="F3556" s="250">
        <v>2025.15</v>
      </c>
      <c r="G3556" s="76">
        <v>212232231058.68259</v>
      </c>
      <c r="H3556" s="46">
        <v>38266829.152702205</v>
      </c>
      <c r="I3556" s="76">
        <v>657541248985.8634</v>
      </c>
      <c r="J3556" s="56">
        <v>7.8169698182569802E-2</v>
      </c>
      <c r="K3556" s="76">
        <v>17002868609.460144</v>
      </c>
      <c r="L3556" s="76">
        <v>31800162595.404175</v>
      </c>
      <c r="M3556" s="76">
        <v>141404072737.18677</v>
      </c>
      <c r="N3556" s="76">
        <v>161407078185.29214</v>
      </c>
      <c r="O3556" s="76">
        <v>33022.633948990922</v>
      </c>
      <c r="P3556" s="46">
        <v>843501.17390190973</v>
      </c>
      <c r="Q3556" s="46">
        <v>590904.9929734905</v>
      </c>
      <c r="R3556" s="76">
        <v>1275772367099.1545</v>
      </c>
      <c r="S3556" s="56">
        <v>0.34481937927558487</v>
      </c>
      <c r="T3556" s="56">
        <v>0.14481055515146682</v>
      </c>
      <c r="U3556" s="46">
        <v>22.490974896368559</v>
      </c>
      <c r="V3556" s="76">
        <v>4418128996637.6953</v>
      </c>
      <c r="W3556" s="84">
        <v>1394.3762642261006</v>
      </c>
      <c r="X3556" s="82">
        <v>3.3775814440072847E-2</v>
      </c>
      <c r="Y3556" s="476">
        <v>2.0000000000000001E-4</v>
      </c>
    </row>
    <row r="3557" spans="1:25" x14ac:dyDescent="0.2">
      <c r="A3557" s="475">
        <v>3553</v>
      </c>
      <c r="B3557" s="56">
        <v>0.37393564800501278</v>
      </c>
      <c r="C3557" s="46">
        <v>2824.5353810056786</v>
      </c>
      <c r="D3557" s="56">
        <v>0.87381331862606593</v>
      </c>
      <c r="E3557" s="56">
        <v>0.1635297267466217</v>
      </c>
      <c r="F3557" s="250">
        <v>2025.95</v>
      </c>
      <c r="G3557" s="76">
        <v>220196739718.38394</v>
      </c>
      <c r="H3557" s="46">
        <v>24699218.32174816</v>
      </c>
      <c r="I3557" s="76">
        <v>642611297520.57715</v>
      </c>
      <c r="J3557" s="56">
        <v>0.37393564800501278</v>
      </c>
      <c r="K3557" s="76">
        <v>26020922444.64756</v>
      </c>
      <c r="L3557" s="76">
        <v>47181980057.246201</v>
      </c>
      <c r="M3557" s="76">
        <v>124238393718.28023</v>
      </c>
      <c r="N3557" s="76">
        <v>34060155911.044933</v>
      </c>
      <c r="O3557" s="76">
        <v>29461.575500749845</v>
      </c>
      <c r="P3557" s="46">
        <v>254003.31310148185</v>
      </c>
      <c r="Q3557" s="46">
        <v>132846.6170309447</v>
      </c>
      <c r="R3557" s="76">
        <v>1068887693949.5591</v>
      </c>
      <c r="S3557" s="56">
        <v>0.51428390481630937</v>
      </c>
      <c r="T3557" s="56">
        <v>0.38580618851756576</v>
      </c>
      <c r="U3557" s="46">
        <v>16.130377549634627</v>
      </c>
      <c r="V3557" s="76">
        <v>7245950889036.4375</v>
      </c>
      <c r="W3557" s="84">
        <v>2285.8130391676273</v>
      </c>
      <c r="X3557" s="82">
        <v>4.5784175155162109E-2</v>
      </c>
      <c r="Y3557" s="476">
        <v>2.0000000000000001E-4</v>
      </c>
    </row>
    <row r="3558" spans="1:25" x14ac:dyDescent="0.2">
      <c r="A3558" s="475">
        <v>3554</v>
      </c>
      <c r="B3558" s="56">
        <v>0.68396856086899616</v>
      </c>
      <c r="C3558" s="46">
        <v>4718.1918207522704</v>
      </c>
      <c r="D3558" s="56">
        <v>0.97489742296780479</v>
      </c>
      <c r="E3558" s="56">
        <v>0.60161870559001085</v>
      </c>
      <c r="F3558" s="250">
        <v>2023.75</v>
      </c>
      <c r="G3558" s="76">
        <v>317942812510.18677</v>
      </c>
      <c r="H3558" s="46">
        <v>28473010.12046127</v>
      </c>
      <c r="I3558" s="76">
        <v>582905948506.73853</v>
      </c>
      <c r="J3558" s="56">
        <v>0.17401088758506356</v>
      </c>
      <c r="K3558" s="76">
        <v>11526252869.655504</v>
      </c>
      <c r="L3558" s="76">
        <v>0</v>
      </c>
      <c r="M3558" s="76">
        <v>356457482562.84888</v>
      </c>
      <c r="N3558" s="76">
        <v>31252376051.094067</v>
      </c>
      <c r="O3558" s="76">
        <v>34227.771156827257</v>
      </c>
      <c r="P3558" s="46">
        <v>228581.31316538109</v>
      </c>
      <c r="Q3558" s="46">
        <v>112613.29493412498</v>
      </c>
      <c r="R3558" s="76">
        <v>1388352037263.8035</v>
      </c>
      <c r="S3558" s="56">
        <v>0.5213238371609481</v>
      </c>
      <c r="T3558" s="56">
        <v>0.25826366175413801</v>
      </c>
      <c r="U3558" s="46">
        <v>18.270853741347018</v>
      </c>
      <c r="V3558" s="76">
        <v>7084695306140.0518</v>
      </c>
      <c r="W3558" s="84">
        <v>2234.3800030904736</v>
      </c>
      <c r="X3558" s="82">
        <v>4.0485124600941107E-2</v>
      </c>
      <c r="Y3558" s="476">
        <v>2.0000000000000001E-4</v>
      </c>
    </row>
    <row r="3559" spans="1:25" x14ac:dyDescent="0.2">
      <c r="A3559" s="475">
        <v>3555</v>
      </c>
      <c r="B3559" s="56">
        <v>0.4803554749213127</v>
      </c>
      <c r="C3559" s="46">
        <v>8995.1930335546167</v>
      </c>
      <c r="D3559" s="56">
        <v>1.1145542583973427</v>
      </c>
      <c r="E3559" s="56">
        <v>0.27101407905731179</v>
      </c>
      <c r="F3559" s="250">
        <v>2023.87</v>
      </c>
      <c r="G3559" s="76">
        <v>447149797426.17047</v>
      </c>
      <c r="H3559" s="46">
        <v>33788344.010670692</v>
      </c>
      <c r="I3559" s="76">
        <v>813607865458.2915</v>
      </c>
      <c r="J3559" s="56">
        <v>0.25023322916785895</v>
      </c>
      <c r="K3559" s="76">
        <v>16395404645.269211</v>
      </c>
      <c r="L3559" s="76">
        <v>4832448147.955204</v>
      </c>
      <c r="M3559" s="76">
        <v>360633937517.34998</v>
      </c>
      <c r="N3559" s="76">
        <v>28895151655.519001</v>
      </c>
      <c r="O3559" s="76">
        <v>16395.33529032626</v>
      </c>
      <c r="P3559" s="46">
        <v>182683.95293204833</v>
      </c>
      <c r="Q3559" s="46">
        <v>96702.261810530676</v>
      </c>
      <c r="R3559" s="76">
        <v>1659310749571.3665</v>
      </c>
      <c r="S3559" s="56">
        <v>0.51731493356074132</v>
      </c>
      <c r="T3559" s="56">
        <v>0.35446662029369946</v>
      </c>
      <c r="U3559" s="46">
        <v>17.51443200366354</v>
      </c>
      <c r="V3559" s="76">
        <v>11004384552216.412</v>
      </c>
      <c r="W3559" s="84">
        <v>3471.6012794232756</v>
      </c>
      <c r="X3559" s="82">
        <v>4.289171547294119E-2</v>
      </c>
      <c r="Y3559" s="476">
        <v>2.0000000000000001E-4</v>
      </c>
    </row>
    <row r="3560" spans="1:25" x14ac:dyDescent="0.2">
      <c r="A3560" s="475">
        <v>3556</v>
      </c>
      <c r="B3560" s="56">
        <v>0.53776422043069694</v>
      </c>
      <c r="C3560" s="46">
        <v>1500</v>
      </c>
      <c r="D3560" s="56">
        <v>0.81291706223326676</v>
      </c>
      <c r="E3560" s="56">
        <v>0.27921984070836714</v>
      </c>
      <c r="F3560" s="250">
        <v>2024.22</v>
      </c>
      <c r="G3560" s="76">
        <v>252791455298.10529</v>
      </c>
      <c r="H3560" s="46">
        <v>22580060.152659938</v>
      </c>
      <c r="I3560" s="76">
        <v>527299788595.83783</v>
      </c>
      <c r="J3560" s="56">
        <v>0.29361844218081312</v>
      </c>
      <c r="K3560" s="76">
        <v>13171208535.170561</v>
      </c>
      <c r="L3560" s="76">
        <v>0</v>
      </c>
      <c r="M3560" s="76">
        <v>261884750994.74976</v>
      </c>
      <c r="N3560" s="76">
        <v>45505898182.130417</v>
      </c>
      <c r="O3560" s="76">
        <v>25842.958343877086</v>
      </c>
      <c r="P3560" s="46">
        <v>304446.72555102187</v>
      </c>
      <c r="Q3560" s="46">
        <v>171544.39629972112</v>
      </c>
      <c r="R3560" s="76">
        <v>1198095473853.9878</v>
      </c>
      <c r="S3560" s="56">
        <v>0.55195931859419478</v>
      </c>
      <c r="T3560" s="56">
        <v>0.29876276027047721</v>
      </c>
      <c r="U3560" s="46">
        <v>17.179439724711131</v>
      </c>
      <c r="V3560" s="76">
        <v>6846709549436.3291</v>
      </c>
      <c r="W3560" s="84">
        <v>2159.0588384421189</v>
      </c>
      <c r="X3560" s="82">
        <v>4.2029480639214502E-2</v>
      </c>
      <c r="Y3560" s="476">
        <v>2.0000000000000001E-4</v>
      </c>
    </row>
    <row r="3561" spans="1:25" x14ac:dyDescent="0.2">
      <c r="A3561" s="475">
        <v>3557</v>
      </c>
      <c r="B3561" s="56">
        <v>0.61146036012944771</v>
      </c>
      <c r="C3561" s="46">
        <v>1500</v>
      </c>
      <c r="D3561" s="56">
        <v>0.86312326597739697</v>
      </c>
      <c r="E3561" s="56">
        <v>0.60808584636814933</v>
      </c>
      <c r="F3561" s="250">
        <v>2024.57</v>
      </c>
      <c r="G3561" s="76">
        <v>223361072429.60452</v>
      </c>
      <c r="H3561" s="46">
        <v>25477741.508576695</v>
      </c>
      <c r="I3561" s="76">
        <v>538892208877.82367</v>
      </c>
      <c r="J3561" s="56">
        <v>0.26836410360485352</v>
      </c>
      <c r="K3561" s="76">
        <v>20024950949.425682</v>
      </c>
      <c r="L3561" s="76">
        <v>0</v>
      </c>
      <c r="M3561" s="76">
        <v>256632048297.69489</v>
      </c>
      <c r="N3561" s="76">
        <v>38110825613.001373</v>
      </c>
      <c r="O3561" s="76">
        <v>29764.986466534883</v>
      </c>
      <c r="P3561" s="46">
        <v>277711.02209717955</v>
      </c>
      <c r="Q3561" s="46">
        <v>150498.28776866509</v>
      </c>
      <c r="R3561" s="76">
        <v>1223602766617.7253</v>
      </c>
      <c r="S3561" s="56">
        <v>0.54459181135953649</v>
      </c>
      <c r="T3561" s="56">
        <v>0.29135804206956456</v>
      </c>
      <c r="U3561" s="46">
        <v>16.660406647372685</v>
      </c>
      <c r="V3561" s="76">
        <v>6567518458497.5742</v>
      </c>
      <c r="W3561" s="84">
        <v>2070.2885122095622</v>
      </c>
      <c r="X3561" s="82">
        <v>4.3678121788379883E-2</v>
      </c>
      <c r="Y3561" s="476">
        <v>2.0000000000000001E-4</v>
      </c>
    </row>
    <row r="3562" spans="1:25" x14ac:dyDescent="0.2">
      <c r="A3562" s="475">
        <v>3558</v>
      </c>
      <c r="B3562" s="56">
        <v>0.44106212070925127</v>
      </c>
      <c r="C3562" s="46">
        <v>2416.5516636033685</v>
      </c>
      <c r="D3562" s="56">
        <v>0.2</v>
      </c>
      <c r="E3562" s="56">
        <v>0.60490998644597549</v>
      </c>
      <c r="F3562" s="250">
        <v>2024.56</v>
      </c>
      <c r="G3562" s="76">
        <v>171435422709.26978</v>
      </c>
      <c r="H3562" s="46">
        <v>3366474.7677497421</v>
      </c>
      <c r="I3562" s="76">
        <v>170079824157.53552</v>
      </c>
      <c r="J3562" s="56">
        <v>0.44106212070925133</v>
      </c>
      <c r="K3562" s="76">
        <v>4724302748.7549295</v>
      </c>
      <c r="L3562" s="76">
        <v>0</v>
      </c>
      <c r="M3562" s="76">
        <v>123549618855.18454</v>
      </c>
      <c r="N3562" s="76">
        <v>25222434115.753986</v>
      </c>
      <c r="O3562" s="76">
        <v>35860.777996524921</v>
      </c>
      <c r="P3562" s="46">
        <v>213709.10533092148</v>
      </c>
      <c r="Q3562" s="46">
        <v>94024.831628116473</v>
      </c>
      <c r="R3562" s="76">
        <v>452088009049.35742</v>
      </c>
      <c r="S3562" s="56">
        <v>0.62742019599140342</v>
      </c>
      <c r="T3562" s="56">
        <v>0.507315259631819</v>
      </c>
      <c r="U3562" s="46">
        <v>17.469298005342463</v>
      </c>
      <c r="V3562" s="76">
        <v>4462388227423.4824</v>
      </c>
      <c r="W3562" s="84">
        <v>1406.8860925389301</v>
      </c>
      <c r="X3562" s="82">
        <v>4.1254195758237876E-2</v>
      </c>
      <c r="Y3562" s="476">
        <v>2.0000000000000001E-4</v>
      </c>
    </row>
    <row r="3563" spans="1:25" x14ac:dyDescent="0.2">
      <c r="A3563" s="475">
        <v>3559</v>
      </c>
      <c r="B3563" s="56">
        <v>0.42270464184971734</v>
      </c>
      <c r="C3563" s="46">
        <v>1500</v>
      </c>
      <c r="D3563" s="56">
        <v>0.75985707536672731</v>
      </c>
      <c r="E3563" s="56">
        <v>0.7</v>
      </c>
      <c r="F3563" s="250">
        <v>2024.93</v>
      </c>
      <c r="G3563" s="76">
        <v>187836197530.8085</v>
      </c>
      <c r="H3563" s="46">
        <v>20151283.838725884</v>
      </c>
      <c r="I3563" s="76">
        <v>504159780992.41254</v>
      </c>
      <c r="J3563" s="56">
        <v>0.30776237604526979</v>
      </c>
      <c r="K3563" s="76">
        <v>17346987686.682247</v>
      </c>
      <c r="L3563" s="76">
        <v>0</v>
      </c>
      <c r="M3563" s="76">
        <v>166256349252.52771</v>
      </c>
      <c r="N3563" s="76">
        <v>33897210934.494137</v>
      </c>
      <c r="O3563" s="76">
        <v>20848.435204237954</v>
      </c>
      <c r="P3563" s="46">
        <v>238004.22982233012</v>
      </c>
      <c r="Q3563" s="46">
        <v>123399.474328624</v>
      </c>
      <c r="R3563" s="76">
        <v>974758668046.08496</v>
      </c>
      <c r="S3563" s="56">
        <v>0.52124050653870591</v>
      </c>
      <c r="T3563" s="56">
        <v>0.304151712974077</v>
      </c>
      <c r="U3563" s="46">
        <v>16.700192969547331</v>
      </c>
      <c r="V3563" s="76">
        <v>5493825372480.2559</v>
      </c>
      <c r="W3563" s="84">
        <v>1734.0758212186295</v>
      </c>
      <c r="X3563" s="82">
        <v>4.3158818521768214E-2</v>
      </c>
      <c r="Y3563" s="476">
        <v>2.0000000000000001E-4</v>
      </c>
    </row>
    <row r="3564" spans="1:25" x14ac:dyDescent="0.2">
      <c r="A3564" s="475">
        <v>3560</v>
      </c>
      <c r="B3564" s="56">
        <v>0.40416459468173649</v>
      </c>
      <c r="C3564" s="46">
        <v>5282.2093313326586</v>
      </c>
      <c r="D3564" s="56">
        <v>1.143571999123</v>
      </c>
      <c r="E3564" s="56">
        <v>0.61839914219817449</v>
      </c>
      <c r="F3564" s="250">
        <v>2026.08</v>
      </c>
      <c r="G3564" s="76">
        <v>122697704215.00562</v>
      </c>
      <c r="H3564" s="46">
        <v>39147142.163503125</v>
      </c>
      <c r="I3564" s="76">
        <v>590630763746.18384</v>
      </c>
      <c r="J3564" s="56">
        <v>0.10588329764634941</v>
      </c>
      <c r="K3564" s="76">
        <v>21198981967.038498</v>
      </c>
      <c r="L3564" s="76">
        <v>16522340294.3647</v>
      </c>
      <c r="M3564" s="76">
        <v>52374351120.544884</v>
      </c>
      <c r="N3564" s="76">
        <v>14305988511.217253</v>
      </c>
      <c r="O3564" s="76">
        <v>28644.55930068413</v>
      </c>
      <c r="P3564" s="46">
        <v>187299.18361686688</v>
      </c>
      <c r="Q3564" s="46">
        <v>61336.157866691079</v>
      </c>
      <c r="R3564" s="76">
        <v>909543258066.40015</v>
      </c>
      <c r="S3564" s="56">
        <v>0.33180791559360184</v>
      </c>
      <c r="T3564" s="56">
        <v>0.15725126311176138</v>
      </c>
      <c r="U3564" s="46">
        <v>19.107684804693125</v>
      </c>
      <c r="V3564" s="76">
        <v>2892361972215.5029</v>
      </c>
      <c r="W3564" s="84">
        <v>911.88124531072674</v>
      </c>
      <c r="X3564" s="82">
        <v>4.0715469865098025E-2</v>
      </c>
      <c r="Y3564" s="476">
        <v>2.0000000000000001E-4</v>
      </c>
    </row>
    <row r="3565" spans="1:25" x14ac:dyDescent="0.2">
      <c r="A3565" s="475">
        <v>3561</v>
      </c>
      <c r="B3565" s="56">
        <v>0.47649211583038509</v>
      </c>
      <c r="C3565" s="46">
        <v>6324.3524099844963</v>
      </c>
      <c r="D3565" s="56">
        <v>1.0905011206694724</v>
      </c>
      <c r="E3565" s="56">
        <v>0.52415333243629436</v>
      </c>
      <c r="F3565" s="250">
        <v>2025.34</v>
      </c>
      <c r="G3565" s="76">
        <v>306376975698.30798</v>
      </c>
      <c r="H3565" s="46">
        <v>23620860.942106765</v>
      </c>
      <c r="I3565" s="76">
        <v>481599642545.89337</v>
      </c>
      <c r="J3565" s="56">
        <v>0.2089903212415124</v>
      </c>
      <c r="K3565" s="76">
        <v>22245940322.12075</v>
      </c>
      <c r="L3565" s="76">
        <v>114436984879.26828</v>
      </c>
      <c r="M3565" s="76">
        <v>166001876509.25693</v>
      </c>
      <c r="N3565" s="76">
        <v>1989628753.3594224</v>
      </c>
      <c r="O3565" s="76">
        <v>25153.786596841957</v>
      </c>
      <c r="P3565" s="46">
        <v>53364.785666988901</v>
      </c>
      <c r="Q3565" s="46">
        <v>7904.4464167472233</v>
      </c>
      <c r="R3565" s="76">
        <v>1180445987182.5068</v>
      </c>
      <c r="S3565" s="56">
        <v>0.55341104109995054</v>
      </c>
      <c r="T3565" s="56">
        <v>0.33095518217328596</v>
      </c>
      <c r="U3565" s="46">
        <v>17.60899864072606</v>
      </c>
      <c r="V3565" s="76">
        <v>7398585193643.835</v>
      </c>
      <c r="W3565" s="84">
        <v>2333.9270356167631</v>
      </c>
      <c r="X3565" s="82">
        <v>4.2730957200673395E-2</v>
      </c>
      <c r="Y3565" s="476">
        <v>2.0000000000000001E-4</v>
      </c>
    </row>
    <row r="3566" spans="1:25" x14ac:dyDescent="0.2">
      <c r="A3566" s="475">
        <v>3562</v>
      </c>
      <c r="B3566" s="56">
        <v>0.25929017373910379</v>
      </c>
      <c r="C3566" s="46">
        <v>8751.2975641285484</v>
      </c>
      <c r="D3566" s="56">
        <v>1.0836632954945247</v>
      </c>
      <c r="E3566" s="56">
        <v>0.57288770421765478</v>
      </c>
      <c r="F3566" s="250">
        <v>2025.95</v>
      </c>
      <c r="G3566" s="76">
        <v>125468836252.55267</v>
      </c>
      <c r="H3566" s="46">
        <v>12523035.999094766</v>
      </c>
      <c r="I3566" s="76">
        <v>296603686804.96222</v>
      </c>
      <c r="J3566" s="56">
        <v>0.23895400168395942</v>
      </c>
      <c r="K3566" s="76">
        <v>17040023210.135204</v>
      </c>
      <c r="L3566" s="76">
        <v>29039096105.134064</v>
      </c>
      <c r="M3566" s="76">
        <v>81226280081.152618</v>
      </c>
      <c r="N3566" s="76">
        <v>1656172785.0663414</v>
      </c>
      <c r="O3566" s="76">
        <v>36767.633596517197</v>
      </c>
      <c r="P3566" s="46">
        <v>47911</v>
      </c>
      <c r="Q3566" s="46">
        <v>6541</v>
      </c>
      <c r="R3566" s="76">
        <v>561088514605.62561</v>
      </c>
      <c r="S3566" s="56">
        <v>0.48516463398695042</v>
      </c>
      <c r="T3566" s="56">
        <v>0.32516943353645905</v>
      </c>
      <c r="U3566" s="46">
        <v>17.054349292013026</v>
      </c>
      <c r="V3566" s="76">
        <v>3412954411073.2085</v>
      </c>
      <c r="W3566" s="84">
        <v>1077.0327485372313</v>
      </c>
      <c r="X3566" s="82">
        <v>4.3472076772818544E-2</v>
      </c>
      <c r="Y3566" s="476">
        <v>2.0000000000000001E-4</v>
      </c>
    </row>
    <row r="3567" spans="1:25" x14ac:dyDescent="0.2">
      <c r="A3567" s="475">
        <v>3563</v>
      </c>
      <c r="B3567" s="56">
        <v>0.50736081476800965</v>
      </c>
      <c r="C3567" s="46">
        <v>2239.153252164353</v>
      </c>
      <c r="D3567" s="56">
        <v>0.5788252880136624</v>
      </c>
      <c r="E3567" s="56">
        <v>0.5409174301716495</v>
      </c>
      <c r="F3567" s="250">
        <v>2023.91</v>
      </c>
      <c r="G3567" s="76">
        <v>335248961049.1593</v>
      </c>
      <c r="H3567" s="46">
        <v>12037166.143398415</v>
      </c>
      <c r="I3567" s="76">
        <v>313883151906.14783</v>
      </c>
      <c r="J3567" s="56">
        <v>0.32578791118984318</v>
      </c>
      <c r="K3567" s="76">
        <v>10395655310.526463</v>
      </c>
      <c r="L3567" s="76">
        <v>0</v>
      </c>
      <c r="M3567" s="76">
        <v>336345276266.70825</v>
      </c>
      <c r="N3567" s="76">
        <v>74832645161.517761</v>
      </c>
      <c r="O3567" s="76">
        <v>36864.325413937418</v>
      </c>
      <c r="P3567" s="46">
        <v>464016.69639027008</v>
      </c>
      <c r="Q3567" s="46">
        <v>302081.77191078308</v>
      </c>
      <c r="R3567" s="76">
        <v>1056561209514.916</v>
      </c>
      <c r="S3567" s="56">
        <v>0.61688500255779344</v>
      </c>
      <c r="T3567" s="56">
        <v>0.39459826712916296</v>
      </c>
      <c r="U3567" s="46">
        <v>17.77867962830075</v>
      </c>
      <c r="V3567" s="76">
        <v>8257408474275.8457</v>
      </c>
      <c r="W3567" s="84">
        <v>2605.7170642235128</v>
      </c>
      <c r="X3567" s="82">
        <v>4.0525027979587167E-2</v>
      </c>
      <c r="Y3567" s="476">
        <v>2.0000000000000001E-4</v>
      </c>
    </row>
    <row r="3568" spans="1:25" x14ac:dyDescent="0.2">
      <c r="A3568" s="475">
        <v>3564</v>
      </c>
      <c r="B3568" s="56">
        <v>0.40478559644704359</v>
      </c>
      <c r="C3568" s="46">
        <v>5463.4066435897012</v>
      </c>
      <c r="D3568" s="56">
        <v>0.37537243997084607</v>
      </c>
      <c r="E3568" s="56">
        <v>0.32645947291602917</v>
      </c>
      <c r="F3568" s="250">
        <v>2026.4</v>
      </c>
      <c r="G3568" s="76">
        <v>103679187995.56444</v>
      </c>
      <c r="H3568" s="46">
        <v>6301232.3749152469</v>
      </c>
      <c r="I3568" s="76">
        <v>211671491881.13855</v>
      </c>
      <c r="J3568" s="56">
        <v>0.38381985301043342</v>
      </c>
      <c r="K3568" s="76">
        <v>23214490700.894634</v>
      </c>
      <c r="L3568" s="76">
        <v>41409952414.489876</v>
      </c>
      <c r="M3568" s="76">
        <v>38808072799.364433</v>
      </c>
      <c r="N3568" s="76">
        <v>67055629160.608612</v>
      </c>
      <c r="O3568" s="76">
        <v>27333.110962537368</v>
      </c>
      <c r="P3568" s="46">
        <v>462700.87218518509</v>
      </c>
      <c r="Q3568" s="46">
        <v>253785.17118059532</v>
      </c>
      <c r="R3568" s="76">
        <v>457020353444.71582</v>
      </c>
      <c r="S3568" s="56">
        <v>0.50982296948456329</v>
      </c>
      <c r="T3568" s="56">
        <v>0.40556058911976289</v>
      </c>
      <c r="U3568" s="46">
        <v>16.166946137258961</v>
      </c>
      <c r="V3568" s="76">
        <v>3312275540952.8452</v>
      </c>
      <c r="W3568" s="84">
        <v>1045.3258890698296</v>
      </c>
      <c r="X3568" s="82">
        <v>4.4804113640944471E-2</v>
      </c>
      <c r="Y3568" s="476">
        <v>2.0000000000000001E-4</v>
      </c>
    </row>
    <row r="3569" spans="1:25" x14ac:dyDescent="0.2">
      <c r="A3569" s="475">
        <v>3565</v>
      </c>
      <c r="B3569" s="56">
        <v>0.43740447823206186</v>
      </c>
      <c r="C3569" s="46">
        <v>5626.0335035717881</v>
      </c>
      <c r="D3569" s="56">
        <v>0.56259477163917482</v>
      </c>
      <c r="E3569" s="56">
        <v>0.39457783442304523</v>
      </c>
      <c r="F3569" s="250">
        <v>2025.17</v>
      </c>
      <c r="G3569" s="76">
        <v>213374263486.98077</v>
      </c>
      <c r="H3569" s="46">
        <v>11387387.941008391</v>
      </c>
      <c r="I3569" s="76">
        <v>363156025764.35748</v>
      </c>
      <c r="J3569" s="56">
        <v>0.41855665539187403</v>
      </c>
      <c r="K3569" s="76">
        <v>12791876259.934393</v>
      </c>
      <c r="L3569" s="76">
        <v>3939711827.3016863</v>
      </c>
      <c r="M3569" s="76">
        <v>112814950832.48517</v>
      </c>
      <c r="N3569" s="76">
        <v>43366804194.140114</v>
      </c>
      <c r="O3569" s="76">
        <v>18212.94858166881</v>
      </c>
      <c r="P3569" s="46">
        <v>291387.21878128184</v>
      </c>
      <c r="Q3569" s="46">
        <v>167510.61276214712</v>
      </c>
      <c r="R3569" s="76">
        <v>709631041078.15588</v>
      </c>
      <c r="S3569" s="56">
        <v>0.56542982272117503</v>
      </c>
      <c r="T3569" s="56">
        <v>0.48874497885006424</v>
      </c>
      <c r="U3569" s="46">
        <v>16.638201830819071</v>
      </c>
      <c r="V3569" s="76">
        <v>6388569906055.8574</v>
      </c>
      <c r="W3569" s="84">
        <v>2016.824647338884</v>
      </c>
      <c r="X3569" s="82">
        <v>4.3656856073283082E-2</v>
      </c>
      <c r="Y3569" s="476">
        <v>2.0000000000000001E-4</v>
      </c>
    </row>
    <row r="3570" spans="1:25" x14ac:dyDescent="0.2">
      <c r="A3570" s="475">
        <v>3566</v>
      </c>
      <c r="B3570" s="56">
        <v>0.51510741790586922</v>
      </c>
      <c r="C3570" s="46">
        <v>4085.2534329571381</v>
      </c>
      <c r="D3570" s="56">
        <v>0.63872372957032164</v>
      </c>
      <c r="E3570" s="56">
        <v>0.64068336574525342</v>
      </c>
      <c r="F3570" s="250">
        <v>2025.69</v>
      </c>
      <c r="G3570" s="76">
        <v>128169096805.63409</v>
      </c>
      <c r="H3570" s="46">
        <v>13564868.879335023</v>
      </c>
      <c r="I3570" s="76">
        <v>367628251050.44135</v>
      </c>
      <c r="J3570" s="56">
        <v>0.37965618594867112</v>
      </c>
      <c r="K3570" s="76">
        <v>29698448159.27224</v>
      </c>
      <c r="L3570" s="76">
        <v>70599093428.335175</v>
      </c>
      <c r="M3570" s="76">
        <v>65268590007.754501</v>
      </c>
      <c r="N3570" s="76">
        <v>12950491287.804306</v>
      </c>
      <c r="O3570" s="76">
        <v>36916.37451889622</v>
      </c>
      <c r="P3570" s="46">
        <v>137022.71749300946</v>
      </c>
      <c r="Q3570" s="46">
        <v>54453.908259311989</v>
      </c>
      <c r="R3570" s="76">
        <v>647884566062.51611</v>
      </c>
      <c r="S3570" s="56">
        <v>0.53245790363943846</v>
      </c>
      <c r="T3570" s="56">
        <v>0.35629403916900509</v>
      </c>
      <c r="U3570" s="46">
        <v>16.171068895652674</v>
      </c>
      <c r="V3570" s="76">
        <v>4159806730742.6567</v>
      </c>
      <c r="W3570" s="84">
        <v>1311.4876737270549</v>
      </c>
      <c r="X3570" s="82">
        <v>4.4403630417713967E-2</v>
      </c>
      <c r="Y3570" s="476">
        <v>2.0000000000000001E-4</v>
      </c>
    </row>
    <row r="3571" spans="1:25" x14ac:dyDescent="0.2">
      <c r="A3571" s="475">
        <v>3567</v>
      </c>
      <c r="B3571" s="56">
        <v>0.47104928796504925</v>
      </c>
      <c r="C3571" s="46">
        <v>3649.5154891971551</v>
      </c>
      <c r="D3571" s="56">
        <v>0.7922240357645467</v>
      </c>
      <c r="E3571" s="56">
        <v>0.29223808246399874</v>
      </c>
      <c r="F3571" s="250">
        <v>2024.58</v>
      </c>
      <c r="G3571" s="76">
        <v>249946253032.65973</v>
      </c>
      <c r="H3571" s="46">
        <v>20381393.761700518</v>
      </c>
      <c r="I3571" s="76">
        <v>536342128779.89496</v>
      </c>
      <c r="J3571" s="56">
        <v>0.34857748061351668</v>
      </c>
      <c r="K3571" s="76">
        <v>10365073250.792988</v>
      </c>
      <c r="L3571" s="76">
        <v>0</v>
      </c>
      <c r="M3571" s="76">
        <v>180790388922.09247</v>
      </c>
      <c r="N3571" s="76">
        <v>62299007095.03701</v>
      </c>
      <c r="O3571" s="76">
        <v>43694.089566669441</v>
      </c>
      <c r="P3571" s="46">
        <v>384718.93085025187</v>
      </c>
      <c r="Q3571" s="46">
        <v>233369.72291019972</v>
      </c>
      <c r="R3571" s="76">
        <v>1072647991832.9879</v>
      </c>
      <c r="S3571" s="56">
        <v>0.53815289232957686</v>
      </c>
      <c r="T3571" s="56">
        <v>0.38868055313227046</v>
      </c>
      <c r="U3571" s="46">
        <v>16.562824057200277</v>
      </c>
      <c r="V3571" s="76">
        <v>7712249253189.5049</v>
      </c>
      <c r="W3571" s="84">
        <v>2432.9872978132203</v>
      </c>
      <c r="X3571" s="82">
        <v>4.3517652035795017E-2</v>
      </c>
      <c r="Y3571" s="476">
        <v>2.0000000000000001E-4</v>
      </c>
    </row>
    <row r="3572" spans="1:25" x14ac:dyDescent="0.2">
      <c r="A3572" s="475">
        <v>3568</v>
      </c>
      <c r="B3572" s="56">
        <v>0.48492232671506963</v>
      </c>
      <c r="C3572" s="46">
        <v>5265.8645102266055</v>
      </c>
      <c r="D3572" s="56">
        <v>0.83745260593522697</v>
      </c>
      <c r="E3572" s="56">
        <v>0.50530729416446885</v>
      </c>
      <c r="F3572" s="250">
        <v>2023.75</v>
      </c>
      <c r="G3572" s="76">
        <v>595702467386.88806</v>
      </c>
      <c r="H3572" s="46">
        <v>21120788.320214752</v>
      </c>
      <c r="I3572" s="76">
        <v>537723830815.922</v>
      </c>
      <c r="J3572" s="56">
        <v>0.34679205638606003</v>
      </c>
      <c r="K3572" s="76">
        <v>10067729391.650969</v>
      </c>
      <c r="L3572" s="76">
        <v>0</v>
      </c>
      <c r="M3572" s="76">
        <v>402016448896.4881</v>
      </c>
      <c r="N3572" s="76">
        <v>62262759463.525864</v>
      </c>
      <c r="O3572" s="76">
        <v>21630.608865426952</v>
      </c>
      <c r="P3572" s="46">
        <v>399006.07899012428</v>
      </c>
      <c r="Q3572" s="46">
        <v>243232.2514916147</v>
      </c>
      <c r="R3572" s="76">
        <v>1447664163172.7598</v>
      </c>
      <c r="S3572" s="56">
        <v>0.6042267526422247</v>
      </c>
      <c r="T3572" s="56">
        <v>0.52374240498569935</v>
      </c>
      <c r="U3572" s="46">
        <v>17.69868218736794</v>
      </c>
      <c r="V3572" s="76">
        <v>14626910134849.867</v>
      </c>
      <c r="W3572" s="84">
        <v>4610.8460543365836</v>
      </c>
      <c r="X3572" s="82">
        <v>4.1600987093931042E-2</v>
      </c>
      <c r="Y3572" s="476">
        <v>2.0000000000000001E-4</v>
      </c>
    </row>
    <row r="3573" spans="1:25" x14ac:dyDescent="0.2">
      <c r="A3573" s="475">
        <v>3569</v>
      </c>
      <c r="B3573" s="56">
        <v>0.29457274568803105</v>
      </c>
      <c r="C3573" s="46">
        <v>3978.1620858736296</v>
      </c>
      <c r="D3573" s="56">
        <v>0.90922796621161928</v>
      </c>
      <c r="E3573" s="56">
        <v>0.4520166179463338</v>
      </c>
      <c r="F3573" s="250">
        <v>2023.75</v>
      </c>
      <c r="G3573" s="76">
        <v>251801416224.59988</v>
      </c>
      <c r="H3573" s="46">
        <v>24509466.451927222</v>
      </c>
      <c r="I3573" s="76">
        <v>534448448441.50128</v>
      </c>
      <c r="J3573" s="56">
        <v>0.26887183242007939</v>
      </c>
      <c r="K3573" s="76">
        <v>12872527091.153147</v>
      </c>
      <c r="L3573" s="76">
        <v>0</v>
      </c>
      <c r="M3573" s="76">
        <v>189384816758.71713</v>
      </c>
      <c r="N3573" s="76">
        <v>65403024811.181015</v>
      </c>
      <c r="O3573" s="76">
        <v>32593.994012185838</v>
      </c>
      <c r="P3573" s="46">
        <v>395885.5315794521</v>
      </c>
      <c r="Q3573" s="46">
        <v>258633.48305606699</v>
      </c>
      <c r="R3573" s="76">
        <v>1073954983872.7112</v>
      </c>
      <c r="S3573" s="56">
        <v>0.49552729254917127</v>
      </c>
      <c r="T3573" s="56">
        <v>0.32084634062612871</v>
      </c>
      <c r="U3573" s="46">
        <v>17.332635166056864</v>
      </c>
      <c r="V3573" s="76">
        <v>6487269446193.1846</v>
      </c>
      <c r="W3573" s="84">
        <v>2046.437025061404</v>
      </c>
      <c r="X3573" s="82">
        <v>4.2930781352464108E-2</v>
      </c>
      <c r="Y3573" s="476">
        <v>2.0000000000000001E-4</v>
      </c>
    </row>
    <row r="3574" spans="1:25" x14ac:dyDescent="0.2">
      <c r="A3574" s="475">
        <v>3570</v>
      </c>
      <c r="B3574" s="56">
        <v>0.60673111645630995</v>
      </c>
      <c r="C3574" s="46">
        <v>3635.199258945052</v>
      </c>
      <c r="D3574" s="56">
        <v>0.6811326369350521</v>
      </c>
      <c r="E3574" s="56">
        <v>0.51155449937163078</v>
      </c>
      <c r="F3574" s="250">
        <v>2024.44</v>
      </c>
      <c r="G3574" s="76">
        <v>225025142372.36517</v>
      </c>
      <c r="H3574" s="46">
        <v>15274875.150622129</v>
      </c>
      <c r="I3574" s="76">
        <v>403829860333.0307</v>
      </c>
      <c r="J3574" s="56">
        <v>0.34467920630854798</v>
      </c>
      <c r="K3574" s="76">
        <v>17134265264.37108</v>
      </c>
      <c r="L3574" s="76">
        <v>0</v>
      </c>
      <c r="M3574" s="76">
        <v>203406665953.45209</v>
      </c>
      <c r="N3574" s="76">
        <v>60885960823.134003</v>
      </c>
      <c r="O3574" s="76">
        <v>22408.236894312475</v>
      </c>
      <c r="P3574" s="46">
        <v>388377.91187772941</v>
      </c>
      <c r="Q3574" s="46">
        <v>239238.9178775693</v>
      </c>
      <c r="R3574" s="76">
        <v>1022852130415.6195</v>
      </c>
      <c r="S3574" s="56">
        <v>0.57838761891885992</v>
      </c>
      <c r="T3574" s="56">
        <v>0.32241280650006399</v>
      </c>
      <c r="U3574" s="46">
        <v>17.017569691537918</v>
      </c>
      <c r="V3574" s="76">
        <v>6214672863121.6172</v>
      </c>
      <c r="W3574" s="84">
        <v>1962.4443358793962</v>
      </c>
      <c r="X3574" s="82">
        <v>4.2576576359435916E-2</v>
      </c>
      <c r="Y3574" s="476">
        <v>2.0000000000000001E-4</v>
      </c>
    </row>
    <row r="3575" spans="1:25" x14ac:dyDescent="0.2">
      <c r="A3575" s="475">
        <v>3571</v>
      </c>
      <c r="B3575" s="56">
        <v>0.37327868974340722</v>
      </c>
      <c r="C3575" s="46">
        <v>6674.6444334624357</v>
      </c>
      <c r="D3575" s="56">
        <v>0.97617420572667402</v>
      </c>
      <c r="E3575" s="56">
        <v>0.46803771007131145</v>
      </c>
      <c r="F3575" s="250">
        <v>2024.39</v>
      </c>
      <c r="G3575" s="76">
        <v>368487738908.34802</v>
      </c>
      <c r="H3575" s="46">
        <v>27880992.543325573</v>
      </c>
      <c r="I3575" s="76">
        <v>642774062121.22693</v>
      </c>
      <c r="J3575" s="56">
        <v>0.31336367635288909</v>
      </c>
      <c r="K3575" s="76">
        <v>19428650073.041798</v>
      </c>
      <c r="L3575" s="76">
        <v>0</v>
      </c>
      <c r="M3575" s="76">
        <v>229208203300.79114</v>
      </c>
      <c r="N3575" s="76">
        <v>37784141952.069786</v>
      </c>
      <c r="O3575" s="76">
        <v>30471.271437498704</v>
      </c>
      <c r="P3575" s="46">
        <v>278760.09996737627</v>
      </c>
      <c r="Q3575" s="46">
        <v>148946.69010272119</v>
      </c>
      <c r="R3575" s="76">
        <v>1266164588377.2615</v>
      </c>
      <c r="S3575" s="56">
        <v>0.53129673880002859</v>
      </c>
      <c r="T3575" s="56">
        <v>0.43573714889836446</v>
      </c>
      <c r="U3575" s="46">
        <v>16.954044046111033</v>
      </c>
      <c r="V3575" s="76">
        <v>10096167233104.723</v>
      </c>
      <c r="W3575" s="84">
        <v>3180.3854387214224</v>
      </c>
      <c r="X3575" s="82">
        <v>4.3981318782159579E-2</v>
      </c>
      <c r="Y3575" s="476">
        <v>2.0000000000000001E-4</v>
      </c>
    </row>
    <row r="3576" spans="1:25" x14ac:dyDescent="0.2">
      <c r="A3576" s="475">
        <v>3572</v>
      </c>
      <c r="B3576" s="56">
        <v>0.55837889021465203</v>
      </c>
      <c r="C3576" s="46">
        <v>6259.6775035112296</v>
      </c>
      <c r="D3576" s="56">
        <v>0.77136793032619866</v>
      </c>
      <c r="E3576" s="56">
        <v>0.29473078523729856</v>
      </c>
      <c r="F3576" s="250">
        <v>2025.74</v>
      </c>
      <c r="G3576" s="76">
        <v>219899215412.05673</v>
      </c>
      <c r="H3576" s="46">
        <v>18438217.061462365</v>
      </c>
      <c r="I3576" s="76">
        <v>531328695187.43372</v>
      </c>
      <c r="J3576" s="56">
        <v>0.45732190614964019</v>
      </c>
      <c r="K3576" s="76">
        <v>5675427429.8374577</v>
      </c>
      <c r="L3576" s="76">
        <v>3527870437.7851663</v>
      </c>
      <c r="M3576" s="76">
        <v>139409563233.88629</v>
      </c>
      <c r="N3576" s="76">
        <v>24489305941.863075</v>
      </c>
      <c r="O3576" s="76">
        <v>24877.127527430006</v>
      </c>
      <c r="P3576" s="46">
        <v>214956.02634413971</v>
      </c>
      <c r="Q3576" s="46">
        <v>106507.36142919367</v>
      </c>
      <c r="R3576" s="76">
        <v>1004330297817.7542</v>
      </c>
      <c r="S3576" s="56">
        <v>0.60227570055071078</v>
      </c>
      <c r="T3576" s="56">
        <v>0.42248241481312787</v>
      </c>
      <c r="U3576" s="46">
        <v>16.096288233360738</v>
      </c>
      <c r="V3576" s="76">
        <v>7530232930095.1719</v>
      </c>
      <c r="W3576" s="84">
        <v>2375.367902730532</v>
      </c>
      <c r="X3576" s="82">
        <v>4.5317992945971934E-2</v>
      </c>
      <c r="Y3576" s="476">
        <v>2.0000000000000001E-4</v>
      </c>
    </row>
    <row r="3577" spans="1:25" x14ac:dyDescent="0.2">
      <c r="A3577" s="475">
        <v>3573</v>
      </c>
      <c r="B3577" s="56">
        <v>0.28112429560782481</v>
      </c>
      <c r="C3577" s="46">
        <v>6004.9737501239069</v>
      </c>
      <c r="D3577" s="56">
        <v>1.0469818434540801</v>
      </c>
      <c r="E3577" s="56">
        <v>0.38021756794466754</v>
      </c>
      <c r="F3577" s="250">
        <v>2023.75</v>
      </c>
      <c r="G3577" s="76">
        <v>479050670777.8678</v>
      </c>
      <c r="H3577" s="46">
        <v>33059343.343133628</v>
      </c>
      <c r="I3577" s="76">
        <v>615163514611.14526</v>
      </c>
      <c r="J3577" s="56">
        <v>0.13997244534768416</v>
      </c>
      <c r="K3577" s="76">
        <v>17305983621.67635</v>
      </c>
      <c r="L3577" s="76">
        <v>0</v>
      </c>
      <c r="M3577" s="76">
        <v>467484082869.30927</v>
      </c>
      <c r="N3577" s="76">
        <v>16031320302.934322</v>
      </c>
      <c r="O3577" s="76">
        <v>32206.496099115764</v>
      </c>
      <c r="P3577" s="46">
        <v>147445.77479317976</v>
      </c>
      <c r="Q3577" s="46">
        <v>60017.15671993907</v>
      </c>
      <c r="R3577" s="76">
        <v>1691317370511.2307</v>
      </c>
      <c r="S3577" s="56">
        <v>0.55220099051180738</v>
      </c>
      <c r="T3577" s="56">
        <v>0.29800319582497975</v>
      </c>
      <c r="U3577" s="46">
        <v>18.8440103428943</v>
      </c>
      <c r="V3577" s="76">
        <v>10203024862816.422</v>
      </c>
      <c r="W3577" s="84">
        <v>3216.3052486287979</v>
      </c>
      <c r="X3577" s="82">
        <v>3.9642081809239206E-2</v>
      </c>
      <c r="Y3577" s="476">
        <v>2.0000000000000001E-4</v>
      </c>
    </row>
    <row r="3578" spans="1:25" x14ac:dyDescent="0.2">
      <c r="A3578" s="475">
        <v>3574</v>
      </c>
      <c r="B3578" s="56">
        <v>0.54713536965197185</v>
      </c>
      <c r="C3578" s="46">
        <v>4417.43140131781</v>
      </c>
      <c r="D3578" s="56">
        <v>0.76990193794605155</v>
      </c>
      <c r="E3578" s="56">
        <v>0.7</v>
      </c>
      <c r="F3578" s="250">
        <v>2024.48</v>
      </c>
      <c r="G3578" s="76">
        <v>233977349583.13901</v>
      </c>
      <c r="H3578" s="46">
        <v>18636519.294269782</v>
      </c>
      <c r="I3578" s="76">
        <v>337805804918.97101</v>
      </c>
      <c r="J3578" s="56">
        <v>1.6987065892851927E-2</v>
      </c>
      <c r="K3578" s="76">
        <v>5695845739.5330038</v>
      </c>
      <c r="L3578" s="76">
        <v>0</v>
      </c>
      <c r="M3578" s="76">
        <v>254031400716.68976</v>
      </c>
      <c r="N3578" s="76">
        <v>31435201324.061966</v>
      </c>
      <c r="O3578" s="76">
        <v>19665.496406684113</v>
      </c>
      <c r="P3578" s="46">
        <v>226740.02588968826</v>
      </c>
      <c r="Q3578" s="46">
        <v>115023.65619822848</v>
      </c>
      <c r="R3578" s="76">
        <v>987926262507.95068</v>
      </c>
      <c r="S3578" s="56">
        <v>0.51374718800200836</v>
      </c>
      <c r="T3578" s="56">
        <v>0.21862675561212974</v>
      </c>
      <c r="U3578" s="46">
        <v>20.953584123041185</v>
      </c>
      <c r="V3578" s="76">
        <v>4874635447778.6777</v>
      </c>
      <c r="W3578" s="84">
        <v>1537.5134564890177</v>
      </c>
      <c r="X3578" s="82">
        <v>3.5327386406653817E-2</v>
      </c>
      <c r="Y3578" s="476">
        <v>2.0000000000000001E-4</v>
      </c>
    </row>
    <row r="3579" spans="1:25" x14ac:dyDescent="0.2">
      <c r="A3579" s="475">
        <v>3575</v>
      </c>
      <c r="B3579" s="56">
        <v>0.57055504295457216</v>
      </c>
      <c r="C3579" s="46">
        <v>4188.6778925521821</v>
      </c>
      <c r="D3579" s="56">
        <v>0.2</v>
      </c>
      <c r="E3579" s="56">
        <v>0.3873247190993771</v>
      </c>
      <c r="F3579" s="250">
        <v>2024.02</v>
      </c>
      <c r="G3579" s="76">
        <v>142266293593.71564</v>
      </c>
      <c r="H3579" s="46">
        <v>3349331.398360576</v>
      </c>
      <c r="I3579" s="76">
        <v>164210175936.97769</v>
      </c>
      <c r="J3579" s="56">
        <v>0.57055504295457216</v>
      </c>
      <c r="K3579" s="76">
        <v>5506218831.3177481</v>
      </c>
      <c r="L3579" s="76">
        <v>1515946982.8605962</v>
      </c>
      <c r="M3579" s="76">
        <v>144921893125.49817</v>
      </c>
      <c r="N3579" s="76">
        <v>23602935451.825157</v>
      </c>
      <c r="O3579" s="76">
        <v>26438.65313321571</v>
      </c>
      <c r="P3579" s="46">
        <v>228371.89318449917</v>
      </c>
      <c r="Q3579" s="46">
        <v>103141.80481693472</v>
      </c>
      <c r="R3579" s="76">
        <v>449781537597.37372</v>
      </c>
      <c r="S3579" s="56">
        <v>0.68366517743222133</v>
      </c>
      <c r="T3579" s="56">
        <v>0.50876083117863891</v>
      </c>
      <c r="U3579" s="46">
        <v>16.682007061655629</v>
      </c>
      <c r="V3579" s="76">
        <v>4355968958672.7168</v>
      </c>
      <c r="W3579" s="84">
        <v>1375.1582575020627</v>
      </c>
      <c r="X3579" s="82">
        <v>4.2134439888845146E-2</v>
      </c>
      <c r="Y3579" s="476">
        <v>2.0000000000000001E-4</v>
      </c>
    </row>
    <row r="3580" spans="1:25" x14ac:dyDescent="0.2">
      <c r="A3580" s="475">
        <v>3576</v>
      </c>
      <c r="B3580" s="56">
        <v>0.44800037664007092</v>
      </c>
      <c r="C3580" s="46">
        <v>2257.244293952414</v>
      </c>
      <c r="D3580" s="56">
        <v>0.85254246777828346</v>
      </c>
      <c r="E3580" s="56">
        <v>0.48154803877772562</v>
      </c>
      <c r="F3580" s="250">
        <v>2025.4</v>
      </c>
      <c r="G3580" s="76">
        <v>275268555289.84888</v>
      </c>
      <c r="H3580" s="46">
        <v>23539151.687321469</v>
      </c>
      <c r="I3580" s="76">
        <v>524370233733.1272</v>
      </c>
      <c r="J3580" s="56">
        <v>0.24240182743771199</v>
      </c>
      <c r="K3580" s="76">
        <v>43031395552.9515</v>
      </c>
      <c r="L3580" s="76">
        <v>83220698214.871231</v>
      </c>
      <c r="M3580" s="76">
        <v>106249940394.76555</v>
      </c>
      <c r="N3580" s="76">
        <v>9767256720.8305588</v>
      </c>
      <c r="O3580" s="76">
        <v>26083.312063008932</v>
      </c>
      <c r="P3580" s="46">
        <v>106334.54961111175</v>
      </c>
      <c r="Q3580" s="46">
        <v>35842.013302659412</v>
      </c>
      <c r="R3580" s="76">
        <v>1027495110418.9006</v>
      </c>
      <c r="S3580" s="56">
        <v>0.49538435847401441</v>
      </c>
      <c r="T3580" s="56">
        <v>0.34295281461059007</v>
      </c>
      <c r="U3580" s="46">
        <v>17.522693431528783</v>
      </c>
      <c r="V3580" s="76">
        <v>6721774286352.7334</v>
      </c>
      <c r="W3580" s="84">
        <v>2122.8214699993214</v>
      </c>
      <c r="X3580" s="82">
        <v>4.2187398686326198E-2</v>
      </c>
      <c r="Y3580" s="476">
        <v>2.0000000000000001E-4</v>
      </c>
    </row>
    <row r="3581" spans="1:25" x14ac:dyDescent="0.2">
      <c r="A3581" s="475">
        <v>3577</v>
      </c>
      <c r="B3581" s="56">
        <v>0.57407183139537932</v>
      </c>
      <c r="C3581" s="46">
        <v>2446.8393280666414</v>
      </c>
      <c r="D3581" s="56">
        <v>0.65227682261823505</v>
      </c>
      <c r="E3581" s="56">
        <v>0</v>
      </c>
      <c r="F3581" s="250">
        <v>2025.54</v>
      </c>
      <c r="G3581" s="76">
        <v>184655965673.4032</v>
      </c>
      <c r="H3581" s="46">
        <v>14699744.031640382</v>
      </c>
      <c r="I3581" s="76">
        <v>444325724356.62396</v>
      </c>
      <c r="J3581" s="56">
        <v>0.47570995478685774</v>
      </c>
      <c r="K3581" s="76">
        <v>20605984245.727085</v>
      </c>
      <c r="L3581" s="76">
        <v>0</v>
      </c>
      <c r="M3581" s="76">
        <v>88852269568.038101</v>
      </c>
      <c r="N3581" s="76">
        <v>35953820441.04995</v>
      </c>
      <c r="O3581" s="76">
        <v>31014.676788361397</v>
      </c>
      <c r="P3581" s="46">
        <v>281382.56693867396</v>
      </c>
      <c r="Q3581" s="46">
        <v>157837.89350110319</v>
      </c>
      <c r="R3581" s="76">
        <v>781487203205.36682</v>
      </c>
      <c r="S3581" s="56">
        <v>0.58120522845352196</v>
      </c>
      <c r="T3581" s="56">
        <v>0.44542899131473923</v>
      </c>
      <c r="U3581" s="46">
        <v>16.097476190278158</v>
      </c>
      <c r="V3581" s="76">
        <v>6206588715597.0176</v>
      </c>
      <c r="W3581" s="84">
        <v>1960.3188334480737</v>
      </c>
      <c r="X3581" s="82">
        <v>4.4805388257601081E-2</v>
      </c>
      <c r="Y3581" s="476">
        <v>2.0000000000000001E-4</v>
      </c>
    </row>
    <row r="3582" spans="1:25" x14ac:dyDescent="0.2">
      <c r="A3582" s="475">
        <v>3578</v>
      </c>
      <c r="B3582" s="56">
        <v>0.28097151560932937</v>
      </c>
      <c r="C3582" s="46">
        <v>3247.3885434250842</v>
      </c>
      <c r="D3582" s="56">
        <v>0.89723317374800604</v>
      </c>
      <c r="E3582" s="56">
        <v>0.30086910888677948</v>
      </c>
      <c r="F3582" s="250">
        <v>2026.35</v>
      </c>
      <c r="G3582" s="76">
        <v>144591462245.42953</v>
      </c>
      <c r="H3582" s="46">
        <v>24810783.836023159</v>
      </c>
      <c r="I3582" s="76">
        <v>573111941281.49597</v>
      </c>
      <c r="J3582" s="56">
        <v>0.28097151560932931</v>
      </c>
      <c r="K3582" s="76">
        <v>35330703170.436691</v>
      </c>
      <c r="L3582" s="76">
        <v>42161435562.996964</v>
      </c>
      <c r="M3582" s="76">
        <v>47471247122.843094</v>
      </c>
      <c r="N3582" s="76">
        <v>27028300214.501091</v>
      </c>
      <c r="O3582" s="76">
        <v>40322.017460080664</v>
      </c>
      <c r="P3582" s="46">
        <v>236665.95973731857</v>
      </c>
      <c r="Q3582" s="46">
        <v>119815.80703863417</v>
      </c>
      <c r="R3582" s="76">
        <v>896772284960.77527</v>
      </c>
      <c r="S3582" s="56">
        <v>0.43262106819270335</v>
      </c>
      <c r="T3582" s="56">
        <v>0.31615343877542407</v>
      </c>
      <c r="U3582" s="46">
        <v>15.939704214790595</v>
      </c>
      <c r="V3582" s="76">
        <v>4931101123511.5879</v>
      </c>
      <c r="W3582" s="84">
        <v>1557.0073680472715</v>
      </c>
      <c r="X3582" s="82">
        <v>4.6495333715433698E-2</v>
      </c>
      <c r="Y3582" s="476">
        <v>2.0000000000000001E-4</v>
      </c>
    </row>
    <row r="3583" spans="1:25" x14ac:dyDescent="0.2">
      <c r="A3583" s="475">
        <v>3579</v>
      </c>
      <c r="B3583" s="56">
        <v>0.33687540319655396</v>
      </c>
      <c r="C3583" s="46">
        <v>1500</v>
      </c>
      <c r="D3583" s="56">
        <v>0.78183680882269602</v>
      </c>
      <c r="E3583" s="56">
        <v>0.4679461731959631</v>
      </c>
      <c r="F3583" s="250">
        <v>2025.23</v>
      </c>
      <c r="G3583" s="76">
        <v>290318288957.86554</v>
      </c>
      <c r="H3583" s="46">
        <v>20078260.769401107</v>
      </c>
      <c r="I3583" s="76">
        <v>627178091849.31067</v>
      </c>
      <c r="J3583" s="56">
        <v>0.33687540319655396</v>
      </c>
      <c r="K3583" s="76">
        <v>11156109865.185612</v>
      </c>
      <c r="L3583" s="76">
        <v>0</v>
      </c>
      <c r="M3583" s="76">
        <v>137969679916.50146</v>
      </c>
      <c r="N3583" s="76">
        <v>31016844081.315296</v>
      </c>
      <c r="O3583" s="76">
        <v>30761.934998193294</v>
      </c>
      <c r="P3583" s="46">
        <v>241416.46884746756</v>
      </c>
      <c r="Q3583" s="46">
        <v>125459.63415492828</v>
      </c>
      <c r="R3583" s="76">
        <v>1173306327823.4124</v>
      </c>
      <c r="S3583" s="56">
        <v>0.53395471071734146</v>
      </c>
      <c r="T3583" s="56">
        <v>0.37619855347308057</v>
      </c>
      <c r="U3583" s="46">
        <v>16.90900798838129</v>
      </c>
      <c r="V3583" s="76">
        <v>8150021234576.8252</v>
      </c>
      <c r="W3583" s="84">
        <v>2571.7393016908395</v>
      </c>
      <c r="X3583" s="82">
        <v>4.3328887619038428E-2</v>
      </c>
      <c r="Y3583" s="476">
        <v>2.0000000000000001E-4</v>
      </c>
    </row>
    <row r="3584" spans="1:25" x14ac:dyDescent="0.2">
      <c r="A3584" s="475">
        <v>3580</v>
      </c>
      <c r="B3584" s="56">
        <v>0.24606235380313357</v>
      </c>
      <c r="C3584" s="46">
        <v>2463.4576969485806</v>
      </c>
      <c r="D3584" s="56">
        <v>0.78118733064751356</v>
      </c>
      <c r="E3584" s="56">
        <v>0.48417895401451894</v>
      </c>
      <c r="F3584" s="250">
        <v>2024.57</v>
      </c>
      <c r="G3584" s="76">
        <v>262284710759.16776</v>
      </c>
      <c r="H3584" s="46">
        <v>19824173.267438766</v>
      </c>
      <c r="I3584" s="76">
        <v>536817559337.13293</v>
      </c>
      <c r="J3584" s="56">
        <v>0.24606235380313357</v>
      </c>
      <c r="K3584" s="76">
        <v>9052114117.0571747</v>
      </c>
      <c r="L3584" s="76">
        <v>0</v>
      </c>
      <c r="M3584" s="76">
        <v>218682907304.43066</v>
      </c>
      <c r="N3584" s="76">
        <v>7648924320.6887569</v>
      </c>
      <c r="O3584" s="76">
        <v>30980.791687481218</v>
      </c>
      <c r="P3584" s="46">
        <v>101465.43749999994</v>
      </c>
      <c r="Q3584" s="46">
        <v>33113.812499999935</v>
      </c>
      <c r="R3584" s="76">
        <v>1070376989196.2122</v>
      </c>
      <c r="S3584" s="56">
        <v>0.51627351967957746</v>
      </c>
      <c r="T3584" s="56">
        <v>0.32096609875385157</v>
      </c>
      <c r="U3584" s="46">
        <v>17.535579088716659</v>
      </c>
      <c r="V3584" s="76">
        <v>6563603492318.2725</v>
      </c>
      <c r="W3584" s="84">
        <v>2071.3452998200823</v>
      </c>
      <c r="X3584" s="82">
        <v>4.1828371708605275E-2</v>
      </c>
      <c r="Y3584" s="476">
        <v>2.0000000000000001E-4</v>
      </c>
    </row>
    <row r="3585" spans="1:25" x14ac:dyDescent="0.2">
      <c r="A3585" s="475">
        <v>3581</v>
      </c>
      <c r="B3585" s="56">
        <v>0.46899543818943523</v>
      </c>
      <c r="C3585" s="46">
        <v>4664.7411663220191</v>
      </c>
      <c r="D3585" s="56">
        <v>0.51810995329087117</v>
      </c>
      <c r="E3585" s="56">
        <v>0.53141248356246551</v>
      </c>
      <c r="F3585" s="250">
        <v>2025.32</v>
      </c>
      <c r="G3585" s="76">
        <v>257544221386.31726</v>
      </c>
      <c r="H3585" s="46">
        <v>10073211.965630449</v>
      </c>
      <c r="I3585" s="76">
        <v>263466791581.9599</v>
      </c>
      <c r="J3585" s="56">
        <v>0.27532311277780208</v>
      </c>
      <c r="K3585" s="76">
        <v>9335091026.727457</v>
      </c>
      <c r="L3585" s="76">
        <v>0</v>
      </c>
      <c r="M3585" s="76">
        <v>139078253385.76096</v>
      </c>
      <c r="N3585" s="76">
        <v>110272623419.90056</v>
      </c>
      <c r="O3585" s="76">
        <v>34589.582845491997</v>
      </c>
      <c r="P3585" s="46">
        <v>613820.69831686141</v>
      </c>
      <c r="Q3585" s="46">
        <v>425746.91514189402</v>
      </c>
      <c r="R3585" s="76">
        <v>830828246060.12891</v>
      </c>
      <c r="S3585" s="56">
        <v>0.56015393952790038</v>
      </c>
      <c r="T3585" s="56">
        <v>0.39307429540657329</v>
      </c>
      <c r="U3585" s="46">
        <v>17.685077002739188</v>
      </c>
      <c r="V3585" s="76">
        <v>6252244405947.626</v>
      </c>
      <c r="W3585" s="84">
        <v>1971.5814187135886</v>
      </c>
      <c r="X3585" s="82">
        <v>4.1983347101670086E-2</v>
      </c>
      <c r="Y3585" s="476">
        <v>2.0000000000000001E-4</v>
      </c>
    </row>
    <row r="3586" spans="1:25" x14ac:dyDescent="0.2">
      <c r="A3586" s="475">
        <v>3582</v>
      </c>
      <c r="B3586" s="56">
        <v>0.60998587704367624</v>
      </c>
      <c r="C3586" s="46">
        <v>7674.2510594148844</v>
      </c>
      <c r="D3586" s="56">
        <v>0.59859589034677785</v>
      </c>
      <c r="E3586" s="56">
        <v>0.27123876368482031</v>
      </c>
      <c r="F3586" s="250">
        <v>2023.75</v>
      </c>
      <c r="G3586" s="76">
        <v>402530226361.07458</v>
      </c>
      <c r="H3586" s="46">
        <v>12453713.402376458</v>
      </c>
      <c r="I3586" s="76">
        <v>432573770030.00159</v>
      </c>
      <c r="J3586" s="56">
        <v>0.51653811572480657</v>
      </c>
      <c r="K3586" s="76">
        <v>16165408540.957409</v>
      </c>
      <c r="L3586" s="76">
        <v>0</v>
      </c>
      <c r="M3586" s="76">
        <v>436215418538.52679</v>
      </c>
      <c r="N3586" s="76">
        <v>14072595630.17704</v>
      </c>
      <c r="O3586" s="76">
        <v>37944.026291480615</v>
      </c>
      <c r="P3586" s="46">
        <v>146717.77379306118</v>
      </c>
      <c r="Q3586" s="46">
        <v>61547.033911209153</v>
      </c>
      <c r="R3586" s="76">
        <v>1258071731295.2478</v>
      </c>
      <c r="S3586" s="56">
        <v>0.6924902077885734</v>
      </c>
      <c r="T3586" s="56">
        <v>0.47457219376686616</v>
      </c>
      <c r="U3586" s="46">
        <v>17.002062102132502</v>
      </c>
      <c r="V3586" s="76">
        <v>11362538563923.916</v>
      </c>
      <c r="W3586" s="84">
        <v>3584.8013958866391</v>
      </c>
      <c r="X3586" s="82">
        <v>4.2039808861979971E-2</v>
      </c>
      <c r="Y3586" s="476">
        <v>2.0000000000000001E-4</v>
      </c>
    </row>
    <row r="3587" spans="1:25" x14ac:dyDescent="0.2">
      <c r="A3587" s="475">
        <v>3583</v>
      </c>
      <c r="B3587" s="56">
        <v>0.59675886515949783</v>
      </c>
      <c r="C3587" s="46">
        <v>4142.2616733045325</v>
      </c>
      <c r="D3587" s="56">
        <v>0.80049017903745256</v>
      </c>
      <c r="E3587" s="56">
        <v>0.45612120520082206</v>
      </c>
      <c r="F3587" s="250">
        <v>2025.08</v>
      </c>
      <c r="G3587" s="76">
        <v>133742624097.9603</v>
      </c>
      <c r="H3587" s="46">
        <v>20435849.098226987</v>
      </c>
      <c r="I3587" s="76">
        <v>397977578163.00055</v>
      </c>
      <c r="J3587" s="56">
        <v>0.17023130154882182</v>
      </c>
      <c r="K3587" s="76">
        <v>27014263351.191647</v>
      </c>
      <c r="L3587" s="76">
        <v>101674758130.28711</v>
      </c>
      <c r="M3587" s="76">
        <v>54442790030.562881</v>
      </c>
      <c r="N3587" s="76">
        <v>40828022155.883476</v>
      </c>
      <c r="O3587" s="76">
        <v>30082.460315185264</v>
      </c>
      <c r="P3587" s="46">
        <v>294430.45244724315</v>
      </c>
      <c r="Q3587" s="46">
        <v>164303.96378013858</v>
      </c>
      <c r="R3587" s="76">
        <v>754525438490.02173</v>
      </c>
      <c r="S3587" s="56">
        <v>0.41686542729664439</v>
      </c>
      <c r="T3587" s="56">
        <v>0.22996265228328286</v>
      </c>
      <c r="U3587" s="46">
        <v>17.506242424051603</v>
      </c>
      <c r="V3587" s="76">
        <v>3345007703568.2607</v>
      </c>
      <c r="W3587" s="84">
        <v>1056.0957744251302</v>
      </c>
      <c r="X3587" s="82">
        <v>4.2207332594553996E-2</v>
      </c>
      <c r="Y3587" s="476">
        <v>2.0000000000000001E-4</v>
      </c>
    </row>
    <row r="3588" spans="1:25" x14ac:dyDescent="0.2">
      <c r="A3588" s="475">
        <v>3584</v>
      </c>
      <c r="B3588" s="56">
        <v>0.54255019810782645</v>
      </c>
      <c r="C3588" s="46">
        <v>6644.8327050575253</v>
      </c>
      <c r="D3588" s="56">
        <v>0.75214178503970452</v>
      </c>
      <c r="E3588" s="56">
        <v>0.52041555344676849</v>
      </c>
      <c r="F3588" s="250">
        <v>2025.13</v>
      </c>
      <c r="G3588" s="76">
        <v>164643613504.51291</v>
      </c>
      <c r="H3588" s="46">
        <v>17836859.825118531</v>
      </c>
      <c r="I3588" s="76">
        <v>563303933327.27747</v>
      </c>
      <c r="J3588" s="56">
        <v>0.46608890302190642</v>
      </c>
      <c r="K3588" s="76">
        <v>27546865159.863567</v>
      </c>
      <c r="L3588" s="76">
        <v>41327086269.187737</v>
      </c>
      <c r="M3588" s="76">
        <v>100105209882.12112</v>
      </c>
      <c r="N3588" s="76">
        <v>8727276674.818943</v>
      </c>
      <c r="O3588" s="76">
        <v>26456.438225665352</v>
      </c>
      <c r="P3588" s="46">
        <v>104576.66486234656</v>
      </c>
      <c r="Q3588" s="46">
        <v>34853.071263118865</v>
      </c>
      <c r="R3588" s="76">
        <v>934220516873.34814</v>
      </c>
      <c r="S3588" s="56">
        <v>0.58697498991047203</v>
      </c>
      <c r="T3588" s="56">
        <v>0.42889507520967562</v>
      </c>
      <c r="U3588" s="46">
        <v>15.344218044115367</v>
      </c>
      <c r="V3588" s="76">
        <v>6909227897970.3564</v>
      </c>
      <c r="W3588" s="84">
        <v>2180.8094277635014</v>
      </c>
      <c r="X3588" s="82">
        <v>4.6671776302607465E-2</v>
      </c>
      <c r="Y3588" s="476">
        <v>2.0000000000000001E-4</v>
      </c>
    </row>
    <row r="3589" spans="1:25" x14ac:dyDescent="0.2">
      <c r="A3589" s="475">
        <v>3585</v>
      </c>
      <c r="B3589" s="56">
        <v>0.39325610599089095</v>
      </c>
      <c r="C3589" s="46">
        <v>4643.3846345067514</v>
      </c>
      <c r="D3589" s="56">
        <v>0.90374223519932673</v>
      </c>
      <c r="E3589" s="56">
        <v>0.42646503375893008</v>
      </c>
      <c r="F3589" s="250">
        <v>2024.24</v>
      </c>
      <c r="G3589" s="76">
        <v>300197105564.63818</v>
      </c>
      <c r="H3589" s="46">
        <v>24939756.469985526</v>
      </c>
      <c r="I3589" s="76">
        <v>643938475349.91492</v>
      </c>
      <c r="J3589" s="56">
        <v>0.33964885780635923</v>
      </c>
      <c r="K3589" s="76">
        <v>24535065690.390858</v>
      </c>
      <c r="L3589" s="76">
        <v>0</v>
      </c>
      <c r="M3589" s="76">
        <v>187217936309.92963</v>
      </c>
      <c r="N3589" s="76">
        <v>42761902550.055122</v>
      </c>
      <c r="O3589" s="76">
        <v>24936.361142702986</v>
      </c>
      <c r="P3589" s="46">
        <v>286533.0011833302</v>
      </c>
      <c r="Q3589" s="46">
        <v>156181.00086297456</v>
      </c>
      <c r="R3589" s="76">
        <v>1207364244469.4011</v>
      </c>
      <c r="S3589" s="56">
        <v>0.52679253523503711</v>
      </c>
      <c r="T3589" s="56">
        <v>0.37562554553327382</v>
      </c>
      <c r="U3589" s="46">
        <v>16.896218489085072</v>
      </c>
      <c r="V3589" s="76">
        <v>8369428378477.7891</v>
      </c>
      <c r="W3589" s="84">
        <v>2640.7179814463393</v>
      </c>
      <c r="X3589" s="82">
        <v>4.3472531777172897E-2</v>
      </c>
      <c r="Y3589" s="476">
        <v>2.0000000000000001E-4</v>
      </c>
    </row>
    <row r="3590" spans="1:25" x14ac:dyDescent="0.2">
      <c r="A3590" s="475">
        <v>3586</v>
      </c>
      <c r="B3590" s="56">
        <v>0.31810570452570697</v>
      </c>
      <c r="C3590" s="46">
        <v>2182.1802685249295</v>
      </c>
      <c r="D3590" s="56">
        <v>0.65490301289787012</v>
      </c>
      <c r="E3590" s="56">
        <v>0.44482913474019503</v>
      </c>
      <c r="F3590" s="250">
        <v>2023.75</v>
      </c>
      <c r="G3590" s="76">
        <v>279709911078.53595</v>
      </c>
      <c r="H3590" s="46">
        <v>15196810.562883871</v>
      </c>
      <c r="I3590" s="76">
        <v>357886872613.25299</v>
      </c>
      <c r="J3590" s="56">
        <v>0.26975785267172037</v>
      </c>
      <c r="K3590" s="76">
        <v>17716550601.603607</v>
      </c>
      <c r="L3590" s="76">
        <v>0</v>
      </c>
      <c r="M3590" s="76">
        <v>327075165323.77197</v>
      </c>
      <c r="N3590" s="76">
        <v>65048539245.391899</v>
      </c>
      <c r="O3590" s="76">
        <v>26552.614215935555</v>
      </c>
      <c r="P3590" s="46">
        <v>407332.23773974471</v>
      </c>
      <c r="Q3590" s="46">
        <v>254823.90466348277</v>
      </c>
      <c r="R3590" s="76">
        <v>1040136197657.2982</v>
      </c>
      <c r="S3590" s="56">
        <v>0.57624802729556479</v>
      </c>
      <c r="T3590" s="56">
        <v>0.34234971399699998</v>
      </c>
      <c r="U3590" s="46">
        <v>17.644440805565427</v>
      </c>
      <c r="V3590" s="76">
        <v>6960463013482.2246</v>
      </c>
      <c r="W3590" s="84">
        <v>2195.5250598369198</v>
      </c>
      <c r="X3590" s="82">
        <v>4.1135770465586127E-2</v>
      </c>
      <c r="Y3590" s="476">
        <v>2.0000000000000001E-4</v>
      </c>
    </row>
    <row r="3591" spans="1:25" x14ac:dyDescent="0.2">
      <c r="A3591" s="475">
        <v>3587</v>
      </c>
      <c r="B3591" s="56">
        <v>0.46892109171039897</v>
      </c>
      <c r="C3591" s="46">
        <v>5318.8882960597748</v>
      </c>
      <c r="D3591" s="56">
        <v>0.87372611809876055</v>
      </c>
      <c r="E3591" s="56">
        <v>0.39656272164452955</v>
      </c>
      <c r="F3591" s="250">
        <v>2026.16</v>
      </c>
      <c r="G3591" s="76">
        <v>172575795738.24918</v>
      </c>
      <c r="H3591" s="46">
        <v>23199317.975331001</v>
      </c>
      <c r="I3591" s="76">
        <v>674597659620.75208</v>
      </c>
      <c r="J3591" s="56">
        <v>0.36741545880578452</v>
      </c>
      <c r="K3591" s="76">
        <v>55230269755.086304</v>
      </c>
      <c r="L3591" s="76">
        <v>109840942591.57477</v>
      </c>
      <c r="M3591" s="76">
        <v>64685632185.615311</v>
      </c>
      <c r="N3591" s="76">
        <v>75901033113.159164</v>
      </c>
      <c r="O3591" s="76">
        <v>30451.600001038725</v>
      </c>
      <c r="P3591" s="46">
        <v>420359.24940587231</v>
      </c>
      <c r="Q3591" s="46">
        <v>258837.42449331778</v>
      </c>
      <c r="R3591" s="76">
        <v>1171295074607.0698</v>
      </c>
      <c r="S3591" s="56">
        <v>0.49590266903903435</v>
      </c>
      <c r="T3591" s="56">
        <v>0.32932438750674531</v>
      </c>
      <c r="U3591" s="46">
        <v>15.508662780814705</v>
      </c>
      <c r="V3591" s="76">
        <v>6579532444597.167</v>
      </c>
      <c r="W3591" s="84">
        <v>2077.9476645003624</v>
      </c>
      <c r="X3591" s="82">
        <v>4.7151552289581032E-2</v>
      </c>
      <c r="Y3591" s="476">
        <v>2.0000000000000001E-4</v>
      </c>
    </row>
    <row r="3592" spans="1:25" x14ac:dyDescent="0.2">
      <c r="A3592" s="475">
        <v>3588</v>
      </c>
      <c r="B3592" s="56">
        <v>0.48815356724099224</v>
      </c>
      <c r="C3592" s="46">
        <v>7781.174909389033</v>
      </c>
      <c r="D3592" s="56">
        <v>0.62352012060776096</v>
      </c>
      <c r="E3592" s="56">
        <v>0.48066897029624017</v>
      </c>
      <c r="F3592" s="250">
        <v>2023.98</v>
      </c>
      <c r="G3592" s="76">
        <v>385249392549.62152</v>
      </c>
      <c r="H3592" s="46">
        <v>13196946.297499059</v>
      </c>
      <c r="I3592" s="76">
        <v>388619978204.97369</v>
      </c>
      <c r="J3592" s="56">
        <v>0.38975384645413458</v>
      </c>
      <c r="K3592" s="76">
        <v>5427322193.4441996</v>
      </c>
      <c r="L3592" s="76">
        <v>0</v>
      </c>
      <c r="M3592" s="76">
        <v>376889843766.91583</v>
      </c>
      <c r="N3592" s="76">
        <v>8397675363.0302811</v>
      </c>
      <c r="O3592" s="76">
        <v>23377.275989196023</v>
      </c>
      <c r="P3592" s="46">
        <v>101465.43749999924</v>
      </c>
      <c r="Q3592" s="46">
        <v>33113.812499999593</v>
      </c>
      <c r="R3592" s="76">
        <v>1075354415370.5052</v>
      </c>
      <c r="S3592" s="56">
        <v>0.64551831206054633</v>
      </c>
      <c r="T3592" s="56">
        <v>0.47134010680039862</v>
      </c>
      <c r="U3592" s="46">
        <v>17.546097398187367</v>
      </c>
      <c r="V3592" s="76">
        <v>9828418148715.9629</v>
      </c>
      <c r="W3592" s="84">
        <v>3101.4644817332351</v>
      </c>
      <c r="X3592" s="82">
        <v>4.1337559815263922E-2</v>
      </c>
      <c r="Y3592" s="476">
        <v>2.0000000000000001E-4</v>
      </c>
    </row>
    <row r="3593" spans="1:25" x14ac:dyDescent="0.2">
      <c r="A3593" s="475">
        <v>3589</v>
      </c>
      <c r="B3593" s="56">
        <v>0.56578950639994163</v>
      </c>
      <c r="C3593" s="46">
        <v>1793.8201862529691</v>
      </c>
      <c r="D3593" s="56">
        <v>0.96815871239620899</v>
      </c>
      <c r="E3593" s="56">
        <v>0.36457114187181278</v>
      </c>
      <c r="F3593" s="250">
        <v>2025.49</v>
      </c>
      <c r="G3593" s="76">
        <v>225842169421.80646</v>
      </c>
      <c r="H3593" s="46">
        <v>30136530.741281744</v>
      </c>
      <c r="I3593" s="76">
        <v>611544242361.44446</v>
      </c>
      <c r="J3593" s="56">
        <v>0.2583653566187275</v>
      </c>
      <c r="K3593" s="76">
        <v>18655915369.412071</v>
      </c>
      <c r="L3593" s="76">
        <v>44098642652.583084</v>
      </c>
      <c r="M3593" s="76">
        <v>113227390805.17039</v>
      </c>
      <c r="N3593" s="76">
        <v>30799805492.598438</v>
      </c>
      <c r="O3593" s="76">
        <v>27771.077625837104</v>
      </c>
      <c r="P3593" s="46">
        <v>241280.84570117414</v>
      </c>
      <c r="Q3593" s="46">
        <v>121831.52745067282</v>
      </c>
      <c r="R3593" s="76">
        <v>1039610483163.6438</v>
      </c>
      <c r="S3593" s="56">
        <v>0.45447927570596386</v>
      </c>
      <c r="T3593" s="56">
        <v>0.30948734252102711</v>
      </c>
      <c r="U3593" s="46">
        <v>17.165609339382861</v>
      </c>
      <c r="V3593" s="76">
        <v>6048363161855.251</v>
      </c>
      <c r="W3593" s="84">
        <v>1908.5698239950787</v>
      </c>
      <c r="X3593" s="82">
        <v>4.277964709297602E-2</v>
      </c>
      <c r="Y3593" s="476">
        <v>2.0000000000000001E-4</v>
      </c>
    </row>
    <row r="3594" spans="1:25" x14ac:dyDescent="0.2">
      <c r="A3594" s="475">
        <v>3590</v>
      </c>
      <c r="B3594" s="56">
        <v>0.54956705711324494</v>
      </c>
      <c r="C3594" s="46">
        <v>5792.9433308487514</v>
      </c>
      <c r="D3594" s="56">
        <v>0.94187084684596212</v>
      </c>
      <c r="E3594" s="56">
        <v>0.2521945396930777</v>
      </c>
      <c r="F3594" s="250">
        <v>2026.02</v>
      </c>
      <c r="G3594" s="76">
        <v>129763301692.33597</v>
      </c>
      <c r="H3594" s="46">
        <v>26774007.035441492</v>
      </c>
      <c r="I3594" s="76">
        <v>532754363069.81866</v>
      </c>
      <c r="J3594" s="56">
        <v>0.14859692414327885</v>
      </c>
      <c r="K3594" s="76">
        <v>31606817464.973251</v>
      </c>
      <c r="L3594" s="76">
        <v>65875765337.240257</v>
      </c>
      <c r="M3594" s="76">
        <v>78483580571.163605</v>
      </c>
      <c r="N3594" s="76">
        <v>9066150689.1840439</v>
      </c>
      <c r="O3594" s="76">
        <v>37412.381272394981</v>
      </c>
      <c r="P3594" s="46">
        <v>101465.43749999942</v>
      </c>
      <c r="Q3594" s="46">
        <v>33113.812499999724</v>
      </c>
      <c r="R3594" s="76">
        <v>919864080720.22327</v>
      </c>
      <c r="S3594" s="56">
        <v>0.40041250391969951</v>
      </c>
      <c r="T3594" s="56">
        <v>0.19616110718031926</v>
      </c>
      <c r="U3594" s="46">
        <v>17.143236763438786</v>
      </c>
      <c r="V3594" s="76">
        <v>3314543324651.4287</v>
      </c>
      <c r="W3594" s="84">
        <v>1046.0668350791789</v>
      </c>
      <c r="X3594" s="82">
        <v>4.3454898880434016E-2</v>
      </c>
      <c r="Y3594" s="476">
        <v>2.0000000000000001E-4</v>
      </c>
    </row>
    <row r="3595" spans="1:25" x14ac:dyDescent="0.2">
      <c r="A3595" s="475">
        <v>3591</v>
      </c>
      <c r="B3595" s="56">
        <v>0.26214332691179565</v>
      </c>
      <c r="C3595" s="46">
        <v>4482.3135457711187</v>
      </c>
      <c r="D3595" s="56">
        <v>0.64705431915034683</v>
      </c>
      <c r="E3595" s="56">
        <v>0.30305662657479404</v>
      </c>
      <c r="F3595" s="250">
        <v>2026.35</v>
      </c>
      <c r="G3595" s="76">
        <v>116007854698.00653</v>
      </c>
      <c r="H3595" s="46">
        <v>13943454.633432491</v>
      </c>
      <c r="I3595" s="76">
        <v>379449712336.83032</v>
      </c>
      <c r="J3595" s="56">
        <v>0.26214332691179565</v>
      </c>
      <c r="K3595" s="76">
        <v>12837581309.506273</v>
      </c>
      <c r="L3595" s="76">
        <v>20499687928.479912</v>
      </c>
      <c r="M3595" s="76">
        <v>30336566092.848618</v>
      </c>
      <c r="N3595" s="76">
        <v>50388103598.913391</v>
      </c>
      <c r="O3595" s="76">
        <v>33381.965338061826</v>
      </c>
      <c r="P3595" s="46">
        <v>342833.63379542646</v>
      </c>
      <c r="Q3595" s="46">
        <v>204818.30730135608</v>
      </c>
      <c r="R3595" s="76">
        <v>630188121779.44141</v>
      </c>
      <c r="S3595" s="56">
        <v>0.42233699047175943</v>
      </c>
      <c r="T3595" s="56">
        <v>0.29984869218431598</v>
      </c>
      <c r="U3595" s="46">
        <v>16.621487858938508</v>
      </c>
      <c r="V3595" s="76">
        <v>3416885322900.1851</v>
      </c>
      <c r="W3595" s="84">
        <v>1078.3669539117482</v>
      </c>
      <c r="X3595" s="82">
        <v>4.4477876183270613E-2</v>
      </c>
      <c r="Y3595" s="476">
        <v>2.0000000000000001E-4</v>
      </c>
    </row>
    <row r="3596" spans="1:25" x14ac:dyDescent="0.2">
      <c r="A3596" s="475">
        <v>3592</v>
      </c>
      <c r="B3596" s="56">
        <v>0.47111846680462049</v>
      </c>
      <c r="C3596" s="46">
        <v>1716.1860234729452</v>
      </c>
      <c r="D3596" s="56">
        <v>0.79886032014827602</v>
      </c>
      <c r="E3596" s="56">
        <v>0.3614561227355727</v>
      </c>
      <c r="F3596" s="250">
        <v>2024.82</v>
      </c>
      <c r="G3596" s="76">
        <v>307690111343.52588</v>
      </c>
      <c r="H3596" s="46">
        <v>21199648.764960069</v>
      </c>
      <c r="I3596" s="76">
        <v>591103592051.87708</v>
      </c>
      <c r="J3596" s="56">
        <v>0.42426285235352135</v>
      </c>
      <c r="K3596" s="76">
        <v>14449277399.115414</v>
      </c>
      <c r="L3596" s="76">
        <v>0</v>
      </c>
      <c r="M3596" s="76">
        <v>316661180240.78625</v>
      </c>
      <c r="N3596" s="76">
        <v>46356243205.150444</v>
      </c>
      <c r="O3596" s="76">
        <v>13038.674529623508</v>
      </c>
      <c r="P3596" s="46">
        <v>319376.10542780306</v>
      </c>
      <c r="Q3596" s="46">
        <v>183135.71028686402</v>
      </c>
      <c r="R3596" s="76">
        <v>1459620583173.8694</v>
      </c>
      <c r="S3596" s="56">
        <v>0.62423104941061014</v>
      </c>
      <c r="T3596" s="56">
        <v>0.34035626726103979</v>
      </c>
      <c r="U3596" s="46">
        <v>16.691092722426902</v>
      </c>
      <c r="V3596" s="76">
        <v>9153844849852.5859</v>
      </c>
      <c r="W3596" s="84">
        <v>2888.5899820776044</v>
      </c>
      <c r="X3596" s="82">
        <v>4.3510136371530353E-2</v>
      </c>
      <c r="Y3596" s="476">
        <v>2.0000000000000001E-4</v>
      </c>
    </row>
    <row r="3597" spans="1:25" x14ac:dyDescent="0.2">
      <c r="A3597" s="475">
        <v>3593</v>
      </c>
      <c r="B3597" s="56">
        <v>0.51343462515423877</v>
      </c>
      <c r="C3597" s="46">
        <v>5844.5330025054755</v>
      </c>
      <c r="D3597" s="56">
        <v>0.69724186905906271</v>
      </c>
      <c r="E3597" s="56">
        <v>0.41650979857352677</v>
      </c>
      <c r="F3597" s="250">
        <v>2026.69</v>
      </c>
      <c r="G3597" s="76">
        <v>280973345787.80548</v>
      </c>
      <c r="H3597" s="46">
        <v>15722323.90913051</v>
      </c>
      <c r="I3597" s="76">
        <v>431955751708.43524</v>
      </c>
      <c r="J3597" s="56">
        <v>0.35705920790036838</v>
      </c>
      <c r="K3597" s="76">
        <v>38777615313.986588</v>
      </c>
      <c r="L3597" s="76">
        <v>87266659485.831833</v>
      </c>
      <c r="M3597" s="76">
        <v>27364933523.198673</v>
      </c>
      <c r="N3597" s="76">
        <v>38189105784.443565</v>
      </c>
      <c r="O3597" s="76">
        <v>30499.407875655306</v>
      </c>
      <c r="P3597" s="46">
        <v>268683.64887862356</v>
      </c>
      <c r="Q3597" s="46">
        <v>147324.43062658707</v>
      </c>
      <c r="R3597" s="76">
        <v>913895920934.4668</v>
      </c>
      <c r="S3597" s="56">
        <v>0.5516497202923788</v>
      </c>
      <c r="T3597" s="56">
        <v>0.47635192349625777</v>
      </c>
      <c r="U3597" s="46">
        <v>16.756710279895675</v>
      </c>
      <c r="V3597" s="76">
        <v>7910640135658.1738</v>
      </c>
      <c r="W3597" s="84">
        <v>2496.6411535707275</v>
      </c>
      <c r="X3597" s="82">
        <v>4.4322221852185928E-2</v>
      </c>
      <c r="Y3597" s="476">
        <v>2.0000000000000001E-4</v>
      </c>
    </row>
    <row r="3598" spans="1:25" x14ac:dyDescent="0.2">
      <c r="A3598" s="475">
        <v>3594</v>
      </c>
      <c r="B3598" s="56">
        <v>0.62614270586465159</v>
      </c>
      <c r="C3598" s="46">
        <v>3879.912370564045</v>
      </c>
      <c r="D3598" s="56">
        <v>0.72306312816726503</v>
      </c>
      <c r="E3598" s="56">
        <v>0.44861284168183169</v>
      </c>
      <c r="F3598" s="250">
        <v>2024.42</v>
      </c>
      <c r="G3598" s="76">
        <v>166705536792.75671</v>
      </c>
      <c r="H3598" s="46">
        <v>16297523.352510907</v>
      </c>
      <c r="I3598" s="76">
        <v>314340107954.75574</v>
      </c>
      <c r="J3598" s="56">
        <v>0.12072548948779205</v>
      </c>
      <c r="K3598" s="76">
        <v>12024244190.997837</v>
      </c>
      <c r="L3598" s="76">
        <v>0</v>
      </c>
      <c r="M3598" s="76">
        <v>215444446881.63324</v>
      </c>
      <c r="N3598" s="76">
        <v>52417659090.612923</v>
      </c>
      <c r="O3598" s="76">
        <v>23389.308992335613</v>
      </c>
      <c r="P3598" s="46">
        <v>351603.40488138259</v>
      </c>
      <c r="Q3598" s="46">
        <v>209610.40146905123</v>
      </c>
      <c r="R3598" s="76">
        <v>878153707633.84509</v>
      </c>
      <c r="S3598" s="56">
        <v>0.51634694593351826</v>
      </c>
      <c r="T3598" s="56">
        <v>0.21063446608022982</v>
      </c>
      <c r="U3598" s="46">
        <v>18.346284025618768</v>
      </c>
      <c r="V3598" s="76">
        <v>3719188255360.9072</v>
      </c>
      <c r="W3598" s="84">
        <v>1172.9513869483844</v>
      </c>
      <c r="X3598" s="82">
        <v>4.0198445462851708E-2</v>
      </c>
      <c r="Y3598" s="476">
        <v>2.0000000000000001E-4</v>
      </c>
    </row>
    <row r="3599" spans="1:25" x14ac:dyDescent="0.2">
      <c r="A3599" s="475">
        <v>3595</v>
      </c>
      <c r="B3599" s="56">
        <v>0.57944562937701161</v>
      </c>
      <c r="C3599" s="46">
        <v>4621.659052910406</v>
      </c>
      <c r="D3599" s="56">
        <v>0.54356900749921955</v>
      </c>
      <c r="E3599" s="56">
        <v>0.2933307372437961</v>
      </c>
      <c r="F3599" s="250">
        <v>2023.75</v>
      </c>
      <c r="G3599" s="76">
        <v>311716560076.11932</v>
      </c>
      <c r="H3599" s="46">
        <v>10710009.461254992</v>
      </c>
      <c r="I3599" s="76">
        <v>352113005463.56659</v>
      </c>
      <c r="J3599" s="56">
        <v>0.44619018069398075</v>
      </c>
      <c r="K3599" s="76">
        <v>7032617740.0593643</v>
      </c>
      <c r="L3599" s="76">
        <v>0</v>
      </c>
      <c r="M3599" s="76">
        <v>395629905846.79358</v>
      </c>
      <c r="N3599" s="76">
        <v>49110067714.701462</v>
      </c>
      <c r="O3599" s="76">
        <v>42535.978156888756</v>
      </c>
      <c r="P3599" s="46">
        <v>329271.06968944427</v>
      </c>
      <c r="Q3599" s="46">
        <v>197054.54287529248</v>
      </c>
      <c r="R3599" s="76">
        <v>1127595515234.9268</v>
      </c>
      <c r="S3599" s="56">
        <v>0.66269633127423488</v>
      </c>
      <c r="T3599" s="56">
        <v>0.4021018559328004</v>
      </c>
      <c r="U3599" s="46">
        <v>17.107616479040303</v>
      </c>
      <c r="V3599" s="76">
        <v>8567947353318.2832</v>
      </c>
      <c r="W3599" s="84">
        <v>2703.1403009838486</v>
      </c>
      <c r="X3599" s="82">
        <v>4.2529451154287107E-2</v>
      </c>
      <c r="Y3599" s="476">
        <v>2.0000000000000001E-4</v>
      </c>
    </row>
    <row r="3600" spans="1:25" x14ac:dyDescent="0.2">
      <c r="A3600" s="475">
        <v>3596</v>
      </c>
      <c r="B3600" s="56">
        <v>0.62378827796559766</v>
      </c>
      <c r="C3600" s="46">
        <v>2581.6981728551041</v>
      </c>
      <c r="D3600" s="56">
        <v>0.57097109536523183</v>
      </c>
      <c r="E3600" s="56">
        <v>0.52635732952024161</v>
      </c>
      <c r="F3600" s="250">
        <v>2026.03</v>
      </c>
      <c r="G3600" s="76">
        <v>107724172687.86284</v>
      </c>
      <c r="H3600" s="46">
        <v>11946407.780279543</v>
      </c>
      <c r="I3600" s="76">
        <v>392139253715.38965</v>
      </c>
      <c r="J3600" s="56">
        <v>0.50203498201197516</v>
      </c>
      <c r="K3600" s="76">
        <v>42078436731.470161</v>
      </c>
      <c r="L3600" s="76">
        <v>102535442552.43854</v>
      </c>
      <c r="M3600" s="76">
        <v>36814335143.131859</v>
      </c>
      <c r="N3600" s="76">
        <v>72144041047.903793</v>
      </c>
      <c r="O3600" s="76">
        <v>35804.058991528022</v>
      </c>
      <c r="P3600" s="46">
        <v>488433.93472274713</v>
      </c>
      <c r="Q3600" s="46">
        <v>321903.63921788527</v>
      </c>
      <c r="R3600" s="76">
        <v>695503523111.05017</v>
      </c>
      <c r="S3600" s="56">
        <v>0.5505742828568454</v>
      </c>
      <c r="T3600" s="56">
        <v>0.44223191725686894</v>
      </c>
      <c r="U3600" s="46">
        <v>14.911381095807432</v>
      </c>
      <c r="V3600" s="76">
        <v>5144913709159.2578</v>
      </c>
      <c r="W3600" s="84">
        <v>1623.851798434338</v>
      </c>
      <c r="X3600" s="82">
        <v>4.7729538584940057E-2</v>
      </c>
      <c r="Y3600" s="476">
        <v>2.0000000000000001E-4</v>
      </c>
    </row>
    <row r="3601" spans="1:25" x14ac:dyDescent="0.2">
      <c r="A3601" s="475">
        <v>3597</v>
      </c>
      <c r="B3601" s="56">
        <v>0.67510083944029553</v>
      </c>
      <c r="C3601" s="46">
        <v>5601.1140067999186</v>
      </c>
      <c r="D3601" s="56">
        <v>0.88583563381039987</v>
      </c>
      <c r="E3601" s="56">
        <v>0.53384434013145754</v>
      </c>
      <c r="F3601" s="250">
        <v>2024.89</v>
      </c>
      <c r="G3601" s="76">
        <v>174847413792.285</v>
      </c>
      <c r="H3601" s="46">
        <v>24560821.416166112</v>
      </c>
      <c r="I3601" s="76">
        <v>634719830480.83398</v>
      </c>
      <c r="J3601" s="56">
        <v>0.39416954317283648</v>
      </c>
      <c r="K3601" s="76">
        <v>20357507684.693924</v>
      </c>
      <c r="L3601" s="76">
        <v>0</v>
      </c>
      <c r="M3601" s="76">
        <v>133126479193.66606</v>
      </c>
      <c r="N3601" s="76">
        <v>35365470967.841248</v>
      </c>
      <c r="O3601" s="76">
        <v>29112.756522577271</v>
      </c>
      <c r="P3601" s="46">
        <v>268389.91626443568</v>
      </c>
      <c r="Q3601" s="46">
        <v>143151.64825313105</v>
      </c>
      <c r="R3601" s="76">
        <v>1037790248237.4521</v>
      </c>
      <c r="S3601" s="56">
        <v>0.52270039416063874</v>
      </c>
      <c r="T3601" s="56">
        <v>0.36572225715650886</v>
      </c>
      <c r="U3601" s="46">
        <v>15.714887896173003</v>
      </c>
      <c r="V3601" s="76">
        <v>6676937619744.4844</v>
      </c>
      <c r="W3601" s="84">
        <v>2108.6255323621444</v>
      </c>
      <c r="X3601" s="82">
        <v>4.5791946094894877E-2</v>
      </c>
      <c r="Y3601" s="476">
        <v>2.0000000000000001E-4</v>
      </c>
    </row>
    <row r="3602" spans="1:25" x14ac:dyDescent="0.2">
      <c r="A3602" s="475">
        <v>3598</v>
      </c>
      <c r="B3602" s="56">
        <v>0.51979445439424266</v>
      </c>
      <c r="C3602" s="46">
        <v>9084.4350889819598</v>
      </c>
      <c r="D3602" s="56">
        <v>0.87740684374775391</v>
      </c>
      <c r="E3602" s="56">
        <v>0.39596098188394085</v>
      </c>
      <c r="F3602" s="250">
        <v>2024.66</v>
      </c>
      <c r="G3602" s="76">
        <v>374136662096.71417</v>
      </c>
      <c r="H3602" s="46">
        <v>22744480.783658247</v>
      </c>
      <c r="I3602" s="76">
        <v>495247903004.52124</v>
      </c>
      <c r="J3602" s="56">
        <v>0.22825033190656507</v>
      </c>
      <c r="K3602" s="76">
        <v>4354883437.0205202</v>
      </c>
      <c r="L3602" s="76">
        <v>0</v>
      </c>
      <c r="M3602" s="76">
        <v>249274929420.49246</v>
      </c>
      <c r="N3602" s="76">
        <v>46859357559.130562</v>
      </c>
      <c r="O3602" s="76">
        <v>35200.077021496843</v>
      </c>
      <c r="P3602" s="46">
        <v>320251.4941384698</v>
      </c>
      <c r="Q3602" s="46">
        <v>181974.6491004173</v>
      </c>
      <c r="R3602" s="76">
        <v>1205415791268.3467</v>
      </c>
      <c r="S3602" s="56">
        <v>0.54351827956094123</v>
      </c>
      <c r="T3602" s="56">
        <v>0.38205425334660276</v>
      </c>
      <c r="U3602" s="46">
        <v>17.862885809486603</v>
      </c>
      <c r="V3602" s="76">
        <v>8932253029146.2598</v>
      </c>
      <c r="W3602" s="84">
        <v>2819.7209114299771</v>
      </c>
      <c r="X3602" s="82">
        <v>4.117839374003919E-2</v>
      </c>
      <c r="Y3602" s="476">
        <v>2.0000000000000001E-4</v>
      </c>
    </row>
    <row r="3603" spans="1:25" x14ac:dyDescent="0.2">
      <c r="A3603" s="475">
        <v>3599</v>
      </c>
      <c r="B3603" s="56">
        <v>0.5165468934813392</v>
      </c>
      <c r="C3603" s="46">
        <v>5064.161272791489</v>
      </c>
      <c r="D3603" s="56">
        <v>0.62075764788598298</v>
      </c>
      <c r="E3603" s="56">
        <v>0.34352410994886767</v>
      </c>
      <c r="F3603" s="250">
        <v>2024.41</v>
      </c>
      <c r="G3603" s="76">
        <v>100392508191.82387</v>
      </c>
      <c r="H3603" s="46">
        <v>12825092.295156967</v>
      </c>
      <c r="I3603" s="76">
        <v>386651508236.14471</v>
      </c>
      <c r="J3603" s="56">
        <v>0.37894284875813067</v>
      </c>
      <c r="K3603" s="76">
        <v>13911005247.546114</v>
      </c>
      <c r="L3603" s="76">
        <v>0</v>
      </c>
      <c r="M3603" s="76">
        <v>81348912904.003845</v>
      </c>
      <c r="N3603" s="76">
        <v>33831792314.487911</v>
      </c>
      <c r="O3603" s="76">
        <v>29017.496030742608</v>
      </c>
      <c r="P3603" s="46">
        <v>237648.43090193928</v>
      </c>
      <c r="Q3603" s="46">
        <v>125922.17335976801</v>
      </c>
      <c r="R3603" s="76">
        <v>649657292992.56287</v>
      </c>
      <c r="S3603" s="56">
        <v>0.51729049830382334</v>
      </c>
      <c r="T3603" s="56">
        <v>0.34693365308240637</v>
      </c>
      <c r="U3603" s="46">
        <v>15.547419492947467</v>
      </c>
      <c r="V3603" s="76">
        <v>3981539641843.8457</v>
      </c>
      <c r="W3603" s="84">
        <v>1254.9046211919251</v>
      </c>
      <c r="X3603" s="82">
        <v>4.5760399588306466E-2</v>
      </c>
      <c r="Y3603" s="476">
        <v>2.0000000000000001E-4</v>
      </c>
    </row>
    <row r="3604" spans="1:25" x14ac:dyDescent="0.2">
      <c r="A3604" s="475">
        <v>3600</v>
      </c>
      <c r="B3604" s="56">
        <v>0.68128387393233758</v>
      </c>
      <c r="C3604" s="46">
        <v>5691.6428651039396</v>
      </c>
      <c r="D3604" s="56">
        <v>0.43352826903613245</v>
      </c>
      <c r="E3604" s="56">
        <v>0.51909178271563872</v>
      </c>
      <c r="F3604" s="250">
        <v>2024.66</v>
      </c>
      <c r="G3604" s="76">
        <v>178116267075.33408</v>
      </c>
      <c r="H3604" s="46">
        <v>7788831.8339382643</v>
      </c>
      <c r="I3604" s="76">
        <v>290579845381.88373</v>
      </c>
      <c r="J3604" s="56">
        <v>0.43476607622636942</v>
      </c>
      <c r="K3604" s="76">
        <v>6821757051.8618269</v>
      </c>
      <c r="L3604" s="76">
        <v>0</v>
      </c>
      <c r="M3604" s="76">
        <v>151778132458.75589</v>
      </c>
      <c r="N3604" s="76">
        <v>40626521678.40329</v>
      </c>
      <c r="O3604" s="76">
        <v>41265.164505012915</v>
      </c>
      <c r="P3604" s="46">
        <v>253778.78503610275</v>
      </c>
      <c r="Q3604" s="46">
        <v>142046.22082847057</v>
      </c>
      <c r="R3604" s="76">
        <v>692211225177.60242</v>
      </c>
      <c r="S3604" s="56">
        <v>0.61035679658336262</v>
      </c>
      <c r="T3604" s="56">
        <v>0.42010141619591385</v>
      </c>
      <c r="U3604" s="46">
        <v>16.651453039509807</v>
      </c>
      <c r="V3604" s="76">
        <v>5407397884811.998</v>
      </c>
      <c r="W3604" s="84">
        <v>1706.9905804800717</v>
      </c>
      <c r="X3604" s="82">
        <v>4.3175723380834273E-2</v>
      </c>
      <c r="Y3604" s="476">
        <v>2.0000000000000001E-4</v>
      </c>
    </row>
    <row r="3605" spans="1:25" x14ac:dyDescent="0.2">
      <c r="A3605" s="475">
        <v>3601</v>
      </c>
      <c r="B3605" s="56">
        <v>0.5051098409518282</v>
      </c>
      <c r="C3605" s="46">
        <v>5606.8834249738065</v>
      </c>
      <c r="D3605" s="56">
        <v>0.99656264736027245</v>
      </c>
      <c r="E3605" s="56">
        <v>0.56214860347611895</v>
      </c>
      <c r="F3605" s="250">
        <v>2023.91</v>
      </c>
      <c r="G3605" s="76">
        <v>477708617313.22052</v>
      </c>
      <c r="H3605" s="46">
        <v>28290244.05645572</v>
      </c>
      <c r="I3605" s="76">
        <v>694885112383.06506</v>
      </c>
      <c r="J3605" s="56">
        <v>0.38223839813030736</v>
      </c>
      <c r="K3605" s="76">
        <v>9621402954.4231644</v>
      </c>
      <c r="L3605" s="76">
        <v>0</v>
      </c>
      <c r="M3605" s="76">
        <v>419702518295.85785</v>
      </c>
      <c r="N3605" s="76">
        <v>73476583128.227829</v>
      </c>
      <c r="O3605" s="76">
        <v>25253.795184266764</v>
      </c>
      <c r="P3605" s="46">
        <v>479959.54161117633</v>
      </c>
      <c r="Q3605" s="46">
        <v>301956.46504006785</v>
      </c>
      <c r="R3605" s="76">
        <v>1620136959633.0059</v>
      </c>
      <c r="S3605" s="56">
        <v>0.59389730608228186</v>
      </c>
      <c r="T3605" s="56">
        <v>0.43375968359343581</v>
      </c>
      <c r="U3605" s="46">
        <v>17.062504530950637</v>
      </c>
      <c r="V3605" s="76">
        <v>12977336605824.277</v>
      </c>
      <c r="W3605" s="84">
        <v>4096.7272277009288</v>
      </c>
      <c r="X3605" s="82">
        <v>4.3326863112705567E-2</v>
      </c>
      <c r="Y3605" s="476">
        <v>2.0000000000000001E-4</v>
      </c>
    </row>
    <row r="3606" spans="1:25" x14ac:dyDescent="0.2">
      <c r="A3606" s="475">
        <v>3602</v>
      </c>
      <c r="B3606" s="56">
        <v>0.5564953116559791</v>
      </c>
      <c r="C3606" s="46">
        <v>5992.2112954488184</v>
      </c>
      <c r="D3606" s="56">
        <v>0.52887278740179244</v>
      </c>
      <c r="E3606" s="56">
        <v>0.34935547494299296</v>
      </c>
      <c r="F3606" s="250">
        <v>2023.75</v>
      </c>
      <c r="G3606" s="76">
        <v>182235598021.20596</v>
      </c>
      <c r="H3606" s="46">
        <v>10514244.744044462</v>
      </c>
      <c r="I3606" s="76">
        <v>382004111948.5777</v>
      </c>
      <c r="J3606" s="56">
        <v>0.48826328048291245</v>
      </c>
      <c r="K3606" s="76">
        <v>9573216326.6508007</v>
      </c>
      <c r="L3606" s="76">
        <v>0</v>
      </c>
      <c r="M3606" s="76">
        <v>214700142221.87317</v>
      </c>
      <c r="N3606" s="76">
        <v>31632361468.278141</v>
      </c>
      <c r="O3606" s="76">
        <v>19300.537494866127</v>
      </c>
      <c r="P3606" s="46">
        <v>232303.83143594675</v>
      </c>
      <c r="Q3606" s="46">
        <v>123878.6739951858</v>
      </c>
      <c r="R3606" s="76">
        <v>849864054578.47119</v>
      </c>
      <c r="S3606" s="56">
        <v>0.63280950903673694</v>
      </c>
      <c r="T3606" s="56">
        <v>0.41613483980139188</v>
      </c>
      <c r="U3606" s="46">
        <v>16.07215303101539</v>
      </c>
      <c r="V3606" s="76">
        <v>6508077170581.4092</v>
      </c>
      <c r="W3606" s="84">
        <v>2055.2211991326903</v>
      </c>
      <c r="X3606" s="82">
        <v>4.3666442310246793E-2</v>
      </c>
      <c r="Y3606" s="476">
        <v>2.0000000000000001E-4</v>
      </c>
    </row>
    <row r="3607" spans="1:25" x14ac:dyDescent="0.2">
      <c r="A3607" s="475">
        <v>3603</v>
      </c>
      <c r="B3607" s="56">
        <v>0.44970510791761037</v>
      </c>
      <c r="C3607" s="46">
        <v>2882.2247883514729</v>
      </c>
      <c r="D3607" s="56">
        <v>0.57068068588251797</v>
      </c>
      <c r="E3607" s="56">
        <v>0.39475166158812913</v>
      </c>
      <c r="F3607" s="250">
        <v>2026.33</v>
      </c>
      <c r="G3607" s="76">
        <v>64347238718.812103</v>
      </c>
      <c r="H3607" s="46">
        <v>11843464.313019289</v>
      </c>
      <c r="I3607" s="76">
        <v>307115955365.2804</v>
      </c>
      <c r="J3607" s="56">
        <v>0.3057395756412562</v>
      </c>
      <c r="K3607" s="76">
        <v>28310726403.631477</v>
      </c>
      <c r="L3607" s="76">
        <v>74614925859.194092</v>
      </c>
      <c r="M3607" s="76">
        <v>19036127104.291649</v>
      </c>
      <c r="N3607" s="76">
        <v>29037601992.606445</v>
      </c>
      <c r="O3607" s="76">
        <v>20268.306245062071</v>
      </c>
      <c r="P3607" s="46">
        <v>219782.70694384456</v>
      </c>
      <c r="Q3607" s="46">
        <v>113806.57231895035</v>
      </c>
      <c r="R3607" s="76">
        <v>501809247494.67041</v>
      </c>
      <c r="S3607" s="56">
        <v>0.44101546680296427</v>
      </c>
      <c r="T3607" s="56">
        <v>0.26675469449984884</v>
      </c>
      <c r="U3607" s="46">
        <v>15.623552172968193</v>
      </c>
      <c r="V3607" s="76">
        <v>2398646312220.9512</v>
      </c>
      <c r="W3607" s="84">
        <v>756.985018326454</v>
      </c>
      <c r="X3607" s="82">
        <v>4.4573281180722207E-2</v>
      </c>
      <c r="Y3607" s="476">
        <v>2.0000000000000001E-4</v>
      </c>
    </row>
    <row r="3608" spans="1:25" x14ac:dyDescent="0.2">
      <c r="A3608" s="475">
        <v>3604</v>
      </c>
      <c r="B3608" s="56">
        <v>0.7119418427711196</v>
      </c>
      <c r="C3608" s="46">
        <v>1998.5956870338582</v>
      </c>
      <c r="D3608" s="56">
        <v>0.52139158797697183</v>
      </c>
      <c r="E3608" s="56">
        <v>0.42497857091280083</v>
      </c>
      <c r="F3608" s="250">
        <v>2023.75</v>
      </c>
      <c r="G3608" s="76">
        <v>343705067248.63806</v>
      </c>
      <c r="H3608" s="46">
        <v>11051190.533173345</v>
      </c>
      <c r="I3608" s="76">
        <v>415402437819.5719</v>
      </c>
      <c r="J3608" s="56">
        <v>0.49987457113956957</v>
      </c>
      <c r="K3608" s="76">
        <v>7344394773.5355721</v>
      </c>
      <c r="L3608" s="76">
        <v>0</v>
      </c>
      <c r="M3608" s="76">
        <v>450618500888.48267</v>
      </c>
      <c r="N3608" s="76">
        <v>49559573290.41217</v>
      </c>
      <c r="O3608" s="76">
        <v>38871.525205227925</v>
      </c>
      <c r="P3608" s="46">
        <v>312176.06643623073</v>
      </c>
      <c r="Q3608" s="46">
        <v>184445.87643123145</v>
      </c>
      <c r="R3608" s="76">
        <v>1236233305544.2019</v>
      </c>
      <c r="S3608" s="56">
        <v>0.67374608238279277</v>
      </c>
      <c r="T3608" s="56">
        <v>0.42027117897303473</v>
      </c>
      <c r="U3608" s="46">
        <v>16.946949103375832</v>
      </c>
      <c r="V3608" s="76">
        <v>9846706130522.2871</v>
      </c>
      <c r="W3608" s="84">
        <v>3103.6074103737074</v>
      </c>
      <c r="X3608" s="82">
        <v>4.2248158746381222E-2</v>
      </c>
      <c r="Y3608" s="476">
        <v>2.0000000000000001E-4</v>
      </c>
    </row>
    <row r="3609" spans="1:25" x14ac:dyDescent="0.2">
      <c r="A3609" s="475">
        <v>3605</v>
      </c>
      <c r="B3609" s="56">
        <v>0.39733330359559699</v>
      </c>
      <c r="C3609" s="46">
        <v>6893.5590941549672</v>
      </c>
      <c r="D3609" s="56">
        <v>0.55434386226575638</v>
      </c>
      <c r="E3609" s="56">
        <v>0.55218631741256885</v>
      </c>
      <c r="F3609" s="250">
        <v>2026.47</v>
      </c>
      <c r="G3609" s="76">
        <v>163592627931.42615</v>
      </c>
      <c r="H3609" s="46">
        <v>10843920.602376286</v>
      </c>
      <c r="I3609" s="76">
        <v>323793835073.37622</v>
      </c>
      <c r="J3609" s="56">
        <v>0.31677120398284642</v>
      </c>
      <c r="K3609" s="76">
        <v>34417784098.404549</v>
      </c>
      <c r="L3609" s="76">
        <v>123052029529.6312</v>
      </c>
      <c r="M3609" s="76">
        <v>32004634231.762615</v>
      </c>
      <c r="N3609" s="76">
        <v>81818954601.491226</v>
      </c>
      <c r="O3609" s="76">
        <v>20304.699030004937</v>
      </c>
      <c r="P3609" s="46">
        <v>438958.03888401907</v>
      </c>
      <c r="Q3609" s="46">
        <v>282881.93505241006</v>
      </c>
      <c r="R3609" s="76">
        <v>697111191671.65015</v>
      </c>
      <c r="S3609" s="56">
        <v>0.48874182363540347</v>
      </c>
      <c r="T3609" s="56">
        <v>0.36962120627794809</v>
      </c>
      <c r="U3609" s="46">
        <v>16.647932741907912</v>
      </c>
      <c r="V3609" s="76">
        <v>4700824922225.0244</v>
      </c>
      <c r="W3609" s="84">
        <v>1483.8300480273083</v>
      </c>
      <c r="X3609" s="82">
        <v>4.3862882010076522E-2</v>
      </c>
      <c r="Y3609" s="476">
        <v>2.0000000000000001E-4</v>
      </c>
    </row>
    <row r="3610" spans="1:25" x14ac:dyDescent="0.2">
      <c r="A3610" s="475">
        <v>3606</v>
      </c>
      <c r="B3610" s="56">
        <v>0.64873418335064392</v>
      </c>
      <c r="C3610" s="46">
        <v>7934.2200691760117</v>
      </c>
      <c r="D3610" s="56">
        <v>1.0645099083659684</v>
      </c>
      <c r="E3610" s="56">
        <v>0.7</v>
      </c>
      <c r="F3610" s="250">
        <v>2024.29</v>
      </c>
      <c r="G3610" s="76">
        <v>412374015211.53979</v>
      </c>
      <c r="H3610" s="46">
        <v>33896779.311163902</v>
      </c>
      <c r="I3610" s="76">
        <v>690486046448.70398</v>
      </c>
      <c r="J3610" s="56">
        <v>0.24763527779808669</v>
      </c>
      <c r="K3610" s="76">
        <v>19574841405.288952</v>
      </c>
      <c r="L3610" s="76">
        <v>0</v>
      </c>
      <c r="M3610" s="76">
        <v>320943214920.4223</v>
      </c>
      <c r="N3610" s="76">
        <v>53890791807.095459</v>
      </c>
      <c r="O3610" s="76">
        <v>21631.543454420895</v>
      </c>
      <c r="P3610" s="46">
        <v>366706.68183650682</v>
      </c>
      <c r="Q3610" s="46">
        <v>212739.97353198047</v>
      </c>
      <c r="R3610" s="76">
        <v>1560038151741.3982</v>
      </c>
      <c r="S3610" s="56">
        <v>0.52966851828417671</v>
      </c>
      <c r="T3610" s="56">
        <v>0.344491036578777</v>
      </c>
      <c r="U3610" s="46">
        <v>17.578131235994647</v>
      </c>
      <c r="V3610" s="76">
        <v>10094749854843.699</v>
      </c>
      <c r="W3610" s="84">
        <v>3183.7489718481315</v>
      </c>
      <c r="X3610" s="82">
        <v>4.2667823367213878E-2</v>
      </c>
      <c r="Y3610" s="476">
        <v>2.0000000000000001E-4</v>
      </c>
    </row>
    <row r="3611" spans="1:25" x14ac:dyDescent="0.2">
      <c r="A3611" s="475">
        <v>3607</v>
      </c>
      <c r="B3611" s="56">
        <v>0.491854144486775</v>
      </c>
      <c r="C3611" s="46">
        <v>5784.7072669640256</v>
      </c>
      <c r="D3611" s="56">
        <v>0.41247548143070084</v>
      </c>
      <c r="E3611" s="56">
        <v>0.63356188587332751</v>
      </c>
      <c r="F3611" s="250">
        <v>2026.07</v>
      </c>
      <c r="G3611" s="76">
        <v>77733969865.66066</v>
      </c>
      <c r="H3611" s="46">
        <v>7371927.0830656327</v>
      </c>
      <c r="I3611" s="76">
        <v>276899232811.2608</v>
      </c>
      <c r="J3611" s="56">
        <v>0.46938414450462951</v>
      </c>
      <c r="K3611" s="76">
        <v>27912127749.458076</v>
      </c>
      <c r="L3611" s="76">
        <v>29889979603.624756</v>
      </c>
      <c r="M3611" s="76">
        <v>44338453696.852661</v>
      </c>
      <c r="N3611" s="76">
        <v>78964710293.309067</v>
      </c>
      <c r="O3611" s="76">
        <v>20534.526938401599</v>
      </c>
      <c r="P3611" s="46">
        <v>474091.253633329</v>
      </c>
      <c r="Q3611" s="46">
        <v>304394.40465121501</v>
      </c>
      <c r="R3611" s="76">
        <v>511470286666.83795</v>
      </c>
      <c r="S3611" s="56">
        <v>0.51271043390097404</v>
      </c>
      <c r="T3611" s="56">
        <v>0.4078065166749249</v>
      </c>
      <c r="U3611" s="46">
        <v>15.031546927860504</v>
      </c>
      <c r="V3611" s="76">
        <v>3616435299545.7168</v>
      </c>
      <c r="W3611" s="84">
        <v>1139.6184211077345</v>
      </c>
      <c r="X3611" s="82">
        <v>4.6519894155179355E-2</v>
      </c>
      <c r="Y3611" s="476">
        <v>2.0000000000000001E-4</v>
      </c>
    </row>
    <row r="3612" spans="1:25" x14ac:dyDescent="0.2">
      <c r="A3612" s="475">
        <v>3608</v>
      </c>
      <c r="B3612" s="56">
        <v>0.60715479471622935</v>
      </c>
      <c r="C3612" s="46">
        <v>10376.03779292254</v>
      </c>
      <c r="D3612" s="56">
        <v>0.90182117960105046</v>
      </c>
      <c r="E3612" s="56">
        <v>0.48135750095925145</v>
      </c>
      <c r="F3612" s="250">
        <v>2025</v>
      </c>
      <c r="G3612" s="76">
        <v>173751241081.29037</v>
      </c>
      <c r="H3612" s="46">
        <v>19668372.171207629</v>
      </c>
      <c r="I3612" s="76">
        <v>494847782942.21948</v>
      </c>
      <c r="J3612" s="56">
        <v>0.30001658107901785</v>
      </c>
      <c r="K3612" s="76">
        <v>17862738284.423096</v>
      </c>
      <c r="L3612" s="76">
        <v>4919342146.6598072</v>
      </c>
      <c r="M3612" s="76">
        <v>70153279167.284698</v>
      </c>
      <c r="N3612" s="76">
        <v>3298663393.0279231</v>
      </c>
      <c r="O3612" s="76">
        <v>14484.116292036741</v>
      </c>
      <c r="P3612" s="46">
        <v>71506.249343082047</v>
      </c>
      <c r="Q3612" s="46">
        <v>12439.812335770512</v>
      </c>
      <c r="R3612" s="76">
        <v>771637116915.38733</v>
      </c>
      <c r="S3612" s="56">
        <v>0.46431179382551441</v>
      </c>
      <c r="T3612" s="56">
        <v>0.35883008707239578</v>
      </c>
      <c r="U3612" s="46">
        <v>16.715914856773828</v>
      </c>
      <c r="V3612" s="76">
        <v>5058692111361.8398</v>
      </c>
      <c r="W3612" s="84">
        <v>1596.6113265064898</v>
      </c>
      <c r="X3612" s="82">
        <v>4.4392286179771388E-2</v>
      </c>
      <c r="Y3612" s="476">
        <v>2.0000000000000001E-4</v>
      </c>
    </row>
    <row r="3613" spans="1:25" x14ac:dyDescent="0.2">
      <c r="A3613" s="475">
        <v>3609</v>
      </c>
      <c r="B3613" s="56">
        <v>0.39822280842249785</v>
      </c>
      <c r="C3613" s="46">
        <v>1500</v>
      </c>
      <c r="D3613" s="56">
        <v>1.0529186810882991</v>
      </c>
      <c r="E3613" s="56">
        <v>0.3991941554618027</v>
      </c>
      <c r="F3613" s="250">
        <v>2027.24</v>
      </c>
      <c r="G3613" s="76">
        <v>100816432687.05576</v>
      </c>
      <c r="H3613" s="46">
        <v>35602531.097888052</v>
      </c>
      <c r="I3613" s="76">
        <v>782090093055.48816</v>
      </c>
      <c r="J3613" s="56">
        <v>0.32511203479506523</v>
      </c>
      <c r="K3613" s="76">
        <v>52813032351.080688</v>
      </c>
      <c r="L3613" s="76">
        <v>135339094729.24127</v>
      </c>
      <c r="M3613" s="76">
        <v>0</v>
      </c>
      <c r="N3613" s="76">
        <v>69753552389.333069</v>
      </c>
      <c r="O3613" s="76">
        <v>30460.260569125654</v>
      </c>
      <c r="P3613" s="46">
        <v>442313.83623338805</v>
      </c>
      <c r="Q3613" s="46">
        <v>271032.65691728663</v>
      </c>
      <c r="R3613" s="76">
        <v>1146742788063.1504</v>
      </c>
      <c r="S3613" s="56">
        <v>0.43115788825685741</v>
      </c>
      <c r="T3613" s="56">
        <v>0.26712696634687139</v>
      </c>
      <c r="U3613" s="46">
        <v>14.681400814208162</v>
      </c>
      <c r="V3613" s="76">
        <v>5076568465824.9482</v>
      </c>
      <c r="W3613" s="84">
        <v>1601.7503280467483</v>
      </c>
      <c r="X3613" s="82">
        <v>4.8627278009381866E-2</v>
      </c>
      <c r="Y3613" s="476">
        <v>2.0000000000000001E-4</v>
      </c>
    </row>
    <row r="3614" spans="1:25" x14ac:dyDescent="0.2">
      <c r="A3614" s="475">
        <v>3610</v>
      </c>
      <c r="B3614" s="56">
        <v>0.46206601210711329</v>
      </c>
      <c r="C3614" s="46">
        <v>3052.4849384506001</v>
      </c>
      <c r="D3614" s="56">
        <v>0.56422301713878653</v>
      </c>
      <c r="E3614" s="56">
        <v>0.53568168434377639</v>
      </c>
      <c r="F3614" s="250">
        <v>2025.28</v>
      </c>
      <c r="G3614" s="76">
        <v>67897317777.573486</v>
      </c>
      <c r="H3614" s="46">
        <v>11742530.341774531</v>
      </c>
      <c r="I3614" s="76">
        <v>344003097224.42932</v>
      </c>
      <c r="J3614" s="56">
        <v>0.35152343897357929</v>
      </c>
      <c r="K3614" s="76">
        <v>10949069003.909409</v>
      </c>
      <c r="L3614" s="76">
        <v>7535965990.083497</v>
      </c>
      <c r="M3614" s="76">
        <v>53057923642.355614</v>
      </c>
      <c r="N3614" s="76">
        <v>21491480649.352051</v>
      </c>
      <c r="O3614" s="76">
        <v>28387.591581384146</v>
      </c>
      <c r="P3614" s="46">
        <v>170506.24930755908</v>
      </c>
      <c r="Q3614" s="46">
        <v>78532.864259975118</v>
      </c>
      <c r="R3614" s="76">
        <v>514166780994.16638</v>
      </c>
      <c r="S3614" s="56">
        <v>0.46727450127446024</v>
      </c>
      <c r="T3614" s="56">
        <v>0.32509932596905228</v>
      </c>
      <c r="U3614" s="46">
        <v>15.366311972360549</v>
      </c>
      <c r="V3614" s="76">
        <v>2930215697035.9888</v>
      </c>
      <c r="W3614" s="84">
        <v>924.98548011867717</v>
      </c>
      <c r="X3614" s="82">
        <v>4.6047752703568E-2</v>
      </c>
      <c r="Y3614" s="476">
        <v>2.0000000000000001E-4</v>
      </c>
    </row>
    <row r="3615" spans="1:25" x14ac:dyDescent="0.2">
      <c r="A3615" s="475">
        <v>3611</v>
      </c>
      <c r="B3615" s="56">
        <v>0.4340388856288529</v>
      </c>
      <c r="C3615" s="46">
        <v>5661.6062291070666</v>
      </c>
      <c r="D3615" s="56">
        <v>0.51434228996258602</v>
      </c>
      <c r="E3615" s="56">
        <v>0.38476172389497743</v>
      </c>
      <c r="F3615" s="250">
        <v>2024.17</v>
      </c>
      <c r="G3615" s="76">
        <v>236949719329.60471</v>
      </c>
      <c r="H3615" s="46">
        <v>9893129.9079131186</v>
      </c>
      <c r="I3615" s="76">
        <v>334701614655.23303</v>
      </c>
      <c r="J3615" s="56">
        <v>0.40633128183786416</v>
      </c>
      <c r="K3615" s="76">
        <v>6450318477.5577164</v>
      </c>
      <c r="L3615" s="76">
        <v>0</v>
      </c>
      <c r="M3615" s="76">
        <v>195152585148.68524</v>
      </c>
      <c r="N3615" s="76">
        <v>27879402318.604794</v>
      </c>
      <c r="O3615" s="76">
        <v>31848.615215097758</v>
      </c>
      <c r="P3615" s="46">
        <v>198487.79588443655</v>
      </c>
      <c r="Q3615" s="46">
        <v>99390.287144605565</v>
      </c>
      <c r="R3615" s="76">
        <v>830682077912.11084</v>
      </c>
      <c r="S3615" s="56">
        <v>0.61807703306835449</v>
      </c>
      <c r="T3615" s="56">
        <v>0.40907018430740694</v>
      </c>
      <c r="U3615" s="46">
        <v>17.163415081232962</v>
      </c>
      <c r="V3615" s="76">
        <v>6564746838591.7432</v>
      </c>
      <c r="W3615" s="84">
        <v>2071.9164713417072</v>
      </c>
      <c r="X3615" s="82">
        <v>4.1514448377007684E-2</v>
      </c>
      <c r="Y3615" s="476">
        <v>2.0000000000000001E-4</v>
      </c>
    </row>
    <row r="3616" spans="1:25" x14ac:dyDescent="0.2">
      <c r="A3616" s="475">
        <v>3612</v>
      </c>
      <c r="B3616" s="56">
        <v>0.40520877333973915</v>
      </c>
      <c r="C3616" s="46">
        <v>1500</v>
      </c>
      <c r="D3616" s="56">
        <v>1.1050481011111923</v>
      </c>
      <c r="E3616" s="56">
        <v>0.56616193718262164</v>
      </c>
      <c r="F3616" s="250">
        <v>2026.07</v>
      </c>
      <c r="G3616" s="76">
        <v>181155389082.79843</v>
      </c>
      <c r="H3616" s="46">
        <v>40600289.473949872</v>
      </c>
      <c r="I3616" s="76">
        <v>860323160896.48193</v>
      </c>
      <c r="J3616" s="56">
        <v>0.33465331864174275</v>
      </c>
      <c r="K3616" s="76">
        <v>22195588270.710865</v>
      </c>
      <c r="L3616" s="76">
        <v>23641685455.150768</v>
      </c>
      <c r="M3616" s="76">
        <v>91119941717.899094</v>
      </c>
      <c r="N3616" s="76">
        <v>39723864491.710167</v>
      </c>
      <c r="O3616" s="76">
        <v>20789.915138241806</v>
      </c>
      <c r="P3616" s="46">
        <v>294472.24977773405</v>
      </c>
      <c r="Q3616" s="46">
        <v>157889.47884543435</v>
      </c>
      <c r="R3616" s="76">
        <v>1282880714983.144</v>
      </c>
      <c r="S3616" s="56">
        <v>0.46489536154242672</v>
      </c>
      <c r="T3616" s="56">
        <v>0.32845915034408191</v>
      </c>
      <c r="U3616" s="46">
        <v>15.509644154063183</v>
      </c>
      <c r="V3616" s="76">
        <v>7255809185799.6885</v>
      </c>
      <c r="W3616" s="84">
        <v>2289.5747613743829</v>
      </c>
      <c r="X3616" s="82">
        <v>4.6760097301416254E-2</v>
      </c>
      <c r="Y3616" s="476">
        <v>2.0000000000000001E-4</v>
      </c>
    </row>
    <row r="3617" spans="1:25" x14ac:dyDescent="0.2">
      <c r="A3617" s="475">
        <v>3613</v>
      </c>
      <c r="B3617" s="56">
        <v>0.41765126765303912</v>
      </c>
      <c r="C3617" s="46">
        <v>4317.2886501569137</v>
      </c>
      <c r="D3617" s="56">
        <v>0.78684674710293068</v>
      </c>
      <c r="E3617" s="56">
        <v>0.25128142667901465</v>
      </c>
      <c r="F3617" s="250">
        <v>2024.28</v>
      </c>
      <c r="G3617" s="76">
        <v>233479746681.18591</v>
      </c>
      <c r="H3617" s="46">
        <v>19484640.544402964</v>
      </c>
      <c r="I3617" s="76">
        <v>422775244174.45605</v>
      </c>
      <c r="J3617" s="56">
        <v>0.1748898395601407</v>
      </c>
      <c r="K3617" s="76">
        <v>15951579350.122414</v>
      </c>
      <c r="L3617" s="76">
        <v>16404032800.309414</v>
      </c>
      <c r="M3617" s="76">
        <v>164078520842.0105</v>
      </c>
      <c r="N3617" s="76">
        <v>30784615102.673824</v>
      </c>
      <c r="O3617" s="76">
        <v>20055.258704190772</v>
      </c>
      <c r="P3617" s="46">
        <v>221517.942783915</v>
      </c>
      <c r="Q3617" s="46">
        <v>110939.96802750148</v>
      </c>
      <c r="R3617" s="76">
        <v>849582073505.67664</v>
      </c>
      <c r="S3617" s="56">
        <v>0.46117063613508702</v>
      </c>
      <c r="T3617" s="56">
        <v>0.33359060566187904</v>
      </c>
      <c r="U3617" s="46">
        <v>17.877930629362336</v>
      </c>
      <c r="V3617" s="76">
        <v>5562444706351.7314</v>
      </c>
      <c r="W3617" s="84">
        <v>1755.2922863161937</v>
      </c>
      <c r="X3617" s="82">
        <v>4.1078447410263383E-2</v>
      </c>
      <c r="Y3617" s="476">
        <v>2.0000000000000001E-4</v>
      </c>
    </row>
    <row r="3618" spans="1:25" x14ac:dyDescent="0.2">
      <c r="A3618" s="475">
        <v>3614</v>
      </c>
      <c r="B3618" s="56">
        <v>0.42023528798779858</v>
      </c>
      <c r="C3618" s="46">
        <v>5328.0046548967211</v>
      </c>
      <c r="D3618" s="56">
        <v>0.71746687645616813</v>
      </c>
      <c r="E3618" s="56">
        <v>0.41891861388423746</v>
      </c>
      <c r="F3618" s="250">
        <v>2024.85</v>
      </c>
      <c r="G3618" s="76">
        <v>199499949640.52597</v>
      </c>
      <c r="H3618" s="46">
        <v>16702620.570822865</v>
      </c>
      <c r="I3618" s="76">
        <v>415625185062.97595</v>
      </c>
      <c r="J3618" s="56">
        <v>0.32867755129525</v>
      </c>
      <c r="K3618" s="76">
        <v>998912532.66831064</v>
      </c>
      <c r="L3618" s="76">
        <v>0</v>
      </c>
      <c r="M3618" s="76">
        <v>147733550564.99289</v>
      </c>
      <c r="N3618" s="76">
        <v>42655665075.020493</v>
      </c>
      <c r="O3618" s="76">
        <v>33007.32281932456</v>
      </c>
      <c r="P3618" s="46">
        <v>304276.72606732586</v>
      </c>
      <c r="Q3618" s="46">
        <v>173613.46144627826</v>
      </c>
      <c r="R3618" s="76">
        <v>813536167714.49548</v>
      </c>
      <c r="S3618" s="56">
        <v>0.52797607899751098</v>
      </c>
      <c r="T3618" s="56">
        <v>0.37381726729965542</v>
      </c>
      <c r="U3618" s="46">
        <v>16.933647763774403</v>
      </c>
      <c r="V3618" s="76">
        <v>5675050405360.4141</v>
      </c>
      <c r="W3618" s="84">
        <v>1791.6855464497673</v>
      </c>
      <c r="X3618" s="82">
        <v>4.3019617583761265E-2</v>
      </c>
      <c r="Y3618" s="476">
        <v>2.0000000000000001E-4</v>
      </c>
    </row>
    <row r="3619" spans="1:25" x14ac:dyDescent="0.2">
      <c r="A3619" s="475">
        <v>3615</v>
      </c>
      <c r="B3619" s="56">
        <v>0.44811312375651979</v>
      </c>
      <c r="C3619" s="46">
        <v>4159.6706062957064</v>
      </c>
      <c r="D3619" s="56">
        <v>0.49527598644854737</v>
      </c>
      <c r="E3619" s="56">
        <v>0.28220058088463995</v>
      </c>
      <c r="F3619" s="250">
        <v>2026.01</v>
      </c>
      <c r="G3619" s="76">
        <v>83682579660.69783</v>
      </c>
      <c r="H3619" s="46">
        <v>9690867.2083539106</v>
      </c>
      <c r="I3619" s="76">
        <v>343333411760.14551</v>
      </c>
      <c r="J3619" s="56">
        <v>0.44811312375651979</v>
      </c>
      <c r="K3619" s="76">
        <v>36063256331.274948</v>
      </c>
      <c r="L3619" s="76">
        <v>81431419063.219482</v>
      </c>
      <c r="M3619" s="76">
        <v>51117529788.456345</v>
      </c>
      <c r="N3619" s="76">
        <v>45249830272.45108</v>
      </c>
      <c r="O3619" s="76">
        <v>33986.978140598934</v>
      </c>
      <c r="P3619" s="46">
        <v>301018.71202845202</v>
      </c>
      <c r="Q3619" s="46">
        <v>176535.8768774686</v>
      </c>
      <c r="R3619" s="76">
        <v>636560144773.78723</v>
      </c>
      <c r="S3619" s="56">
        <v>0.5516292199877314</v>
      </c>
      <c r="T3619" s="56">
        <v>0.37380544218537914</v>
      </c>
      <c r="U3619" s="46">
        <v>14.890854696732754</v>
      </c>
      <c r="V3619" s="76">
        <v>4074948933218.6958</v>
      </c>
      <c r="W3619" s="84">
        <v>1286.9003917258503</v>
      </c>
      <c r="X3619" s="82">
        <v>4.6760031750547118E-2</v>
      </c>
      <c r="Y3619" s="476">
        <v>2.0000000000000001E-4</v>
      </c>
    </row>
    <row r="3620" spans="1:25" x14ac:dyDescent="0.2">
      <c r="A3620" s="475">
        <v>3616</v>
      </c>
      <c r="B3620" s="56">
        <v>0.42357329888638384</v>
      </c>
      <c r="C3620" s="46">
        <v>3574.0495707175423</v>
      </c>
      <c r="D3620" s="56">
        <v>0.81181217837623021</v>
      </c>
      <c r="E3620" s="56">
        <v>0.48739114484573565</v>
      </c>
      <c r="F3620" s="250">
        <v>2025.61</v>
      </c>
      <c r="G3620" s="76">
        <v>244206030328.93237</v>
      </c>
      <c r="H3620" s="46">
        <v>20546175.803704135</v>
      </c>
      <c r="I3620" s="76">
        <v>478250680803.70129</v>
      </c>
      <c r="J3620" s="56">
        <v>0.24677159560595952</v>
      </c>
      <c r="K3620" s="76">
        <v>39911313742.988922</v>
      </c>
      <c r="L3620" s="76">
        <v>114827916042.61659</v>
      </c>
      <c r="M3620" s="76">
        <v>110431833671.29242</v>
      </c>
      <c r="N3620" s="76">
        <v>77376368132.60556</v>
      </c>
      <c r="O3620" s="76">
        <v>27202.48054022024</v>
      </c>
      <c r="P3620" s="46">
        <v>448246.99497862544</v>
      </c>
      <c r="Q3620" s="46">
        <v>282407.67784955533</v>
      </c>
      <c r="R3620" s="76">
        <v>1068300307115.6111</v>
      </c>
      <c r="S3620" s="56">
        <v>0.50046600003529806</v>
      </c>
      <c r="T3620" s="56">
        <v>0.3022502657584093</v>
      </c>
      <c r="U3620" s="46">
        <v>17.337487508430819</v>
      </c>
      <c r="V3620" s="76">
        <v>6108220407999.168</v>
      </c>
      <c r="W3620" s="84">
        <v>1928.3893780906089</v>
      </c>
      <c r="X3620" s="82">
        <v>4.2544215027539863E-2</v>
      </c>
      <c r="Y3620" s="476">
        <v>2.0000000000000001E-4</v>
      </c>
    </row>
    <row r="3621" spans="1:25" x14ac:dyDescent="0.2">
      <c r="A3621" s="475">
        <v>3617</v>
      </c>
      <c r="B3621" s="56">
        <v>0.51422218835752975</v>
      </c>
      <c r="C3621" s="46">
        <v>2120.6024414320696</v>
      </c>
      <c r="D3621" s="56">
        <v>0.91589278032060351</v>
      </c>
      <c r="E3621" s="56">
        <v>0.45925797007494212</v>
      </c>
      <c r="F3621" s="250">
        <v>2027.8</v>
      </c>
      <c r="G3621" s="76">
        <v>105211326563.85655</v>
      </c>
      <c r="H3621" s="46">
        <v>27590203.960481197</v>
      </c>
      <c r="I3621" s="76">
        <v>527507706223.44714</v>
      </c>
      <c r="J3621" s="56">
        <v>0.21291908757990963</v>
      </c>
      <c r="K3621" s="76">
        <v>41718388695.809494</v>
      </c>
      <c r="L3621" s="76">
        <v>145632897372.04135</v>
      </c>
      <c r="M3621" s="76">
        <v>0</v>
      </c>
      <c r="N3621" s="76">
        <v>87991205267.857422</v>
      </c>
      <c r="O3621" s="76">
        <v>24239.263051809194</v>
      </c>
      <c r="P3621" s="46">
        <v>543991.87043404323</v>
      </c>
      <c r="Q3621" s="46">
        <v>355044.80054314388</v>
      </c>
      <c r="R3621" s="76">
        <v>871789936185.39026</v>
      </c>
      <c r="S3621" s="56">
        <v>0.3789260501651151</v>
      </c>
      <c r="T3621" s="56">
        <v>0.21883672683636515</v>
      </c>
      <c r="U3621" s="46">
        <v>15.910328121061159</v>
      </c>
      <c r="V3621" s="76">
        <v>3391889793511.603</v>
      </c>
      <c r="W3621" s="84">
        <v>1070.387270208033</v>
      </c>
      <c r="X3621" s="82">
        <v>4.5614555441716512E-2</v>
      </c>
      <c r="Y3621" s="476">
        <v>2.0000000000000001E-4</v>
      </c>
    </row>
    <row r="3622" spans="1:25" x14ac:dyDescent="0.2">
      <c r="A3622" s="475">
        <v>3618</v>
      </c>
      <c r="B3622" s="56">
        <v>0.62356817959111854</v>
      </c>
      <c r="C3622" s="46">
        <v>9511.1728954761929</v>
      </c>
      <c r="D3622" s="56">
        <v>0.71453481601734092</v>
      </c>
      <c r="E3622" s="56">
        <v>0.25891011740991809</v>
      </c>
      <c r="F3622" s="250">
        <v>2024.05</v>
      </c>
      <c r="G3622" s="76">
        <v>276548079919.97229</v>
      </c>
      <c r="H3622" s="46">
        <v>15475933.593453467</v>
      </c>
      <c r="I3622" s="76">
        <v>504013852066.94446</v>
      </c>
      <c r="J3622" s="56">
        <v>0.39269375884757163</v>
      </c>
      <c r="K3622" s="76">
        <v>7266754552.718257</v>
      </c>
      <c r="L3622" s="76">
        <v>0</v>
      </c>
      <c r="M3622" s="76">
        <v>197456143775.26602</v>
      </c>
      <c r="N3622" s="76">
        <v>9666941598.6803532</v>
      </c>
      <c r="O3622" s="76">
        <v>41728.076449013628</v>
      </c>
      <c r="P3622" s="46">
        <v>101465.43749999956</v>
      </c>
      <c r="Q3622" s="46">
        <v>33113.812499999789</v>
      </c>
      <c r="R3622" s="76">
        <v>997656122577.62329</v>
      </c>
      <c r="S3622" s="56">
        <v>0.58555159743586449</v>
      </c>
      <c r="T3622" s="56">
        <v>0.4229993161313827</v>
      </c>
      <c r="U3622" s="46">
        <v>16.913684389285223</v>
      </c>
      <c r="V3622" s="76">
        <v>7736515858021.4004</v>
      </c>
      <c r="W3622" s="84">
        <v>2441.6553955027903</v>
      </c>
      <c r="X3622" s="82">
        <v>4.383347799233716E-2</v>
      </c>
      <c r="Y3622" s="476">
        <v>2.0000000000000001E-4</v>
      </c>
    </row>
    <row r="3623" spans="1:25" x14ac:dyDescent="0.2">
      <c r="A3623" s="475">
        <v>3619</v>
      </c>
      <c r="B3623" s="56">
        <v>0.28401173534295299</v>
      </c>
      <c r="C3623" s="46">
        <v>14000</v>
      </c>
      <c r="D3623" s="56">
        <v>0.44460170105602459</v>
      </c>
      <c r="E3623" s="56">
        <v>0.56247536553146793</v>
      </c>
      <c r="F3623" s="250">
        <v>2026.17</v>
      </c>
      <c r="G3623" s="76">
        <v>102506962738.48022</v>
      </c>
      <c r="H3623" s="46">
        <v>7994194.7041414687</v>
      </c>
      <c r="I3623" s="76">
        <v>210973241716.37064</v>
      </c>
      <c r="J3623" s="56">
        <v>0.26092696034690099</v>
      </c>
      <c r="K3623" s="76">
        <v>29048520478.855827</v>
      </c>
      <c r="L3623" s="76">
        <v>93561736751.830734</v>
      </c>
      <c r="M3623" s="76">
        <v>41142797182.899841</v>
      </c>
      <c r="N3623" s="76">
        <v>20388208737.597614</v>
      </c>
      <c r="O3623" s="76">
        <v>26725.583983405613</v>
      </c>
      <c r="P3623" s="46">
        <v>216053.2959011909</v>
      </c>
      <c r="Q3623" s="46">
        <v>82457.476102861416</v>
      </c>
      <c r="R3623" s="76">
        <v>475804334432.43048</v>
      </c>
      <c r="S3623" s="56">
        <v>0.50952557160866052</v>
      </c>
      <c r="T3623" s="56">
        <v>0.32519156862589838</v>
      </c>
      <c r="U3623" s="46">
        <v>16.777429609719697</v>
      </c>
      <c r="V3623" s="76">
        <v>2818174536115.5405</v>
      </c>
      <c r="W3623" s="84">
        <v>889.16685532488384</v>
      </c>
      <c r="X3623" s="82">
        <v>4.4621423905899661E-2</v>
      </c>
      <c r="Y3623" s="476">
        <v>2.0000000000000001E-4</v>
      </c>
    </row>
    <row r="3624" spans="1:25" x14ac:dyDescent="0.2">
      <c r="A3624" s="475">
        <v>3620</v>
      </c>
      <c r="B3624" s="56">
        <v>0.3069404396157222</v>
      </c>
      <c r="C3624" s="46">
        <v>3069.6786620635812</v>
      </c>
      <c r="D3624" s="56">
        <v>0.94191972823984582</v>
      </c>
      <c r="E3624" s="56">
        <v>0.45236024906679029</v>
      </c>
      <c r="F3624" s="250">
        <v>2025.11</v>
      </c>
      <c r="G3624" s="76">
        <v>177005204962.58896</v>
      </c>
      <c r="H3624" s="46">
        <v>26653590.123886585</v>
      </c>
      <c r="I3624" s="76">
        <v>594019618029.32812</v>
      </c>
      <c r="J3624" s="56">
        <v>0.23247571108284026</v>
      </c>
      <c r="K3624" s="76">
        <v>28652930835.745308</v>
      </c>
      <c r="L3624" s="76">
        <v>43073770527.081253</v>
      </c>
      <c r="M3624" s="76">
        <v>103262844642.80727</v>
      </c>
      <c r="N3624" s="76">
        <v>45259168627.412323</v>
      </c>
      <c r="O3624" s="76">
        <v>28891.744410802708</v>
      </c>
      <c r="P3624" s="46">
        <v>294843.0661748487</v>
      </c>
      <c r="Q3624" s="46">
        <v>161539.05060244724</v>
      </c>
      <c r="R3624" s="76">
        <v>1013250403672.8406</v>
      </c>
      <c r="S3624" s="56">
        <v>0.43045832191835248</v>
      </c>
      <c r="T3624" s="56">
        <v>0.25648469104042348</v>
      </c>
      <c r="U3624" s="46">
        <v>16.934639049343833</v>
      </c>
      <c r="V3624" s="76">
        <v>4847411112930.7402</v>
      </c>
      <c r="W3624" s="84">
        <v>1529.2243209990252</v>
      </c>
      <c r="X3624" s="82">
        <v>4.2767756545272324E-2</v>
      </c>
      <c r="Y3624" s="476">
        <v>2.0000000000000001E-4</v>
      </c>
    </row>
    <row r="3625" spans="1:25" x14ac:dyDescent="0.2">
      <c r="A3625" s="475">
        <v>3621</v>
      </c>
      <c r="B3625" s="56">
        <v>0.39381948848959736</v>
      </c>
      <c r="C3625" s="46">
        <v>7836.5890406755916</v>
      </c>
      <c r="D3625" s="56">
        <v>0.37650705780307819</v>
      </c>
      <c r="E3625" s="56">
        <v>0.55850145037742405</v>
      </c>
      <c r="F3625" s="250">
        <v>2024.77</v>
      </c>
      <c r="G3625" s="76">
        <v>158993240514.30988</v>
      </c>
      <c r="H3625" s="46">
        <v>6733384.0809186744</v>
      </c>
      <c r="I3625" s="76">
        <v>220493936703.56995</v>
      </c>
      <c r="J3625" s="56">
        <v>0.39381948848959736</v>
      </c>
      <c r="K3625" s="76">
        <v>8153516749.3549337</v>
      </c>
      <c r="L3625" s="76">
        <v>2388953647.2141528</v>
      </c>
      <c r="M3625" s="76">
        <v>138986414893.42734</v>
      </c>
      <c r="N3625" s="76">
        <v>49963054942.344261</v>
      </c>
      <c r="O3625" s="76">
        <v>24246.16265243584</v>
      </c>
      <c r="P3625" s="46">
        <v>384419.52037625137</v>
      </c>
      <c r="Q3625" s="46">
        <v>200606.75978317467</v>
      </c>
      <c r="R3625" s="76">
        <v>558618793440.91577</v>
      </c>
      <c r="S3625" s="56">
        <v>0.58144183882446476</v>
      </c>
      <c r="T3625" s="56">
        <v>0.40366702981050034</v>
      </c>
      <c r="U3625" s="46">
        <v>17.170658101059075</v>
      </c>
      <c r="V3625" s="76">
        <v>4348119711251.1411</v>
      </c>
      <c r="W3625" s="84">
        <v>1372.4788423208208</v>
      </c>
      <c r="X3625" s="82">
        <v>4.1476209395802918E-2</v>
      </c>
      <c r="Y3625" s="476">
        <v>2.0000000000000001E-4</v>
      </c>
    </row>
    <row r="3626" spans="1:25" x14ac:dyDescent="0.2">
      <c r="A3626" s="475">
        <v>3622</v>
      </c>
      <c r="B3626" s="56">
        <v>0.47698417987694619</v>
      </c>
      <c r="C3626" s="46">
        <v>1500</v>
      </c>
      <c r="D3626" s="56">
        <v>0.92092850401004189</v>
      </c>
      <c r="E3626" s="56">
        <v>0.57773132095731672</v>
      </c>
      <c r="F3626" s="250">
        <v>2025.84</v>
      </c>
      <c r="G3626" s="76">
        <v>307873271246.26831</v>
      </c>
      <c r="H3626" s="46">
        <v>27178312.499715619</v>
      </c>
      <c r="I3626" s="76">
        <v>575038927735.66858</v>
      </c>
      <c r="J3626" s="56">
        <v>0.24708392244907751</v>
      </c>
      <c r="K3626" s="76">
        <v>20807025942.390526</v>
      </c>
      <c r="L3626" s="76">
        <v>5029457712.6797876</v>
      </c>
      <c r="M3626" s="76">
        <v>157708668203.16394</v>
      </c>
      <c r="N3626" s="76">
        <v>15535853950.493172</v>
      </c>
      <c r="O3626" s="76">
        <v>18786.262055324332</v>
      </c>
      <c r="P3626" s="46">
        <v>145567.42790018709</v>
      </c>
      <c r="Q3626" s="46">
        <v>58875.706343185171</v>
      </c>
      <c r="R3626" s="76">
        <v>1051654106745.4911</v>
      </c>
      <c r="S3626" s="56">
        <v>0.48076938817815079</v>
      </c>
      <c r="T3626" s="56">
        <v>0.37983906603252643</v>
      </c>
      <c r="U3626" s="46">
        <v>17.56177656833523</v>
      </c>
      <c r="V3626" s="76">
        <v>7760883233429.2246</v>
      </c>
      <c r="W3626" s="84">
        <v>2449.4648191718866</v>
      </c>
      <c r="X3626" s="82">
        <v>4.1158428528348022E-2</v>
      </c>
      <c r="Y3626" s="476">
        <v>2.0000000000000001E-4</v>
      </c>
    </row>
    <row r="3627" spans="1:25" x14ac:dyDescent="0.2">
      <c r="A3627" s="475">
        <v>3623</v>
      </c>
      <c r="B3627" s="56">
        <v>0.5311263976915499</v>
      </c>
      <c r="C3627" s="46">
        <v>6735.562868111494</v>
      </c>
      <c r="D3627" s="56">
        <v>1.3440600122991067</v>
      </c>
      <c r="E3627" s="56">
        <v>0.51490081180839065</v>
      </c>
      <c r="F3627" s="250">
        <v>2024.99</v>
      </c>
      <c r="G3627" s="76">
        <v>273301854506.15067</v>
      </c>
      <c r="H3627" s="46">
        <v>25613613.450110402</v>
      </c>
      <c r="I3627" s="76">
        <v>384476514683.27411</v>
      </c>
      <c r="J3627" s="56">
        <v>3.3141941363765581E-2</v>
      </c>
      <c r="K3627" s="76">
        <v>15264854443.292282</v>
      </c>
      <c r="L3627" s="76">
        <v>0</v>
      </c>
      <c r="M3627" s="76">
        <v>204308335420.02112</v>
      </c>
      <c r="N3627" s="76">
        <v>3502476014.7416053</v>
      </c>
      <c r="O3627" s="76">
        <v>21841.996244774968</v>
      </c>
      <c r="P3627" s="46">
        <v>83076.986161792942</v>
      </c>
      <c r="Q3627" s="46">
        <v>15332.496540448232</v>
      </c>
      <c r="R3627" s="76">
        <v>951271520309.4762</v>
      </c>
      <c r="S3627" s="56">
        <v>0.48309315840421069</v>
      </c>
      <c r="T3627" s="56">
        <v>0.27269195207485997</v>
      </c>
      <c r="U3627" s="46">
        <v>21.295380132755934</v>
      </c>
      <c r="V3627" s="76">
        <v>5788262043288.6367</v>
      </c>
      <c r="W3627" s="84">
        <v>1826.8448138546105</v>
      </c>
      <c r="X3627" s="82">
        <v>3.6016508651611726E-2</v>
      </c>
      <c r="Y3627" s="476">
        <v>2.0000000000000001E-4</v>
      </c>
    </row>
    <row r="3628" spans="1:25" x14ac:dyDescent="0.2">
      <c r="A3628" s="475">
        <v>3624</v>
      </c>
      <c r="B3628" s="56">
        <v>0.51117800308552508</v>
      </c>
      <c r="C3628" s="46">
        <v>3963.0931608449678</v>
      </c>
      <c r="D3628" s="56">
        <v>0.6530015612003387</v>
      </c>
      <c r="E3628" s="56">
        <v>0.63936544420484176</v>
      </c>
      <c r="F3628" s="250">
        <v>2023.75</v>
      </c>
      <c r="G3628" s="76">
        <v>378783252308.70618</v>
      </c>
      <c r="H3628" s="46">
        <v>14804509.892905686</v>
      </c>
      <c r="I3628" s="76">
        <v>313647648393.58533</v>
      </c>
      <c r="J3628" s="56">
        <v>7.3041862206800645E-2</v>
      </c>
      <c r="K3628" s="76">
        <v>6731660659.3644266</v>
      </c>
      <c r="L3628" s="76">
        <v>0</v>
      </c>
      <c r="M3628" s="76">
        <v>478199837428.15778</v>
      </c>
      <c r="N3628" s="76">
        <v>38648194157.815506</v>
      </c>
      <c r="O3628" s="76">
        <v>24722.328076902439</v>
      </c>
      <c r="P3628" s="46">
        <v>244137.17036897177</v>
      </c>
      <c r="Q3628" s="46">
        <v>130045.74090272246</v>
      </c>
      <c r="R3628" s="76">
        <v>1219152165997.9543</v>
      </c>
      <c r="S3628" s="56">
        <v>0.59412049641392095</v>
      </c>
      <c r="T3628" s="56">
        <v>0.30888990566157387</v>
      </c>
      <c r="U3628" s="46">
        <v>19.370447862761679</v>
      </c>
      <c r="V3628" s="76">
        <v>7987421166973.2959</v>
      </c>
      <c r="W3628" s="84">
        <v>2520.2833173626213</v>
      </c>
      <c r="X3628" s="82">
        <v>3.7874375646674507E-2</v>
      </c>
      <c r="Y3628" s="476">
        <v>2.0000000000000001E-4</v>
      </c>
    </row>
    <row r="3629" spans="1:25" x14ac:dyDescent="0.2">
      <c r="A3629" s="475">
        <v>3625</v>
      </c>
      <c r="B3629" s="56">
        <v>0.54786452311017053</v>
      </c>
      <c r="C3629" s="46">
        <v>3279.74713387871</v>
      </c>
      <c r="D3629" s="56">
        <v>0.55989252486145968</v>
      </c>
      <c r="E3629" s="56">
        <v>0.2815473243199984</v>
      </c>
      <c r="F3629" s="250">
        <v>2026.19</v>
      </c>
      <c r="G3629" s="76">
        <v>72630172175.751801</v>
      </c>
      <c r="H3629" s="46">
        <v>11278837.281595437</v>
      </c>
      <c r="I3629" s="76">
        <v>324861294679.31378</v>
      </c>
      <c r="J3629" s="56">
        <v>0.37023040264089402</v>
      </c>
      <c r="K3629" s="76">
        <v>23309228785.625011</v>
      </c>
      <c r="L3629" s="76">
        <v>56936286557.896881</v>
      </c>
      <c r="M3629" s="76">
        <v>43062315946.599556</v>
      </c>
      <c r="N3629" s="76">
        <v>52438404596.608818</v>
      </c>
      <c r="O3629" s="76">
        <v>16380.664304825175</v>
      </c>
      <c r="P3629" s="46">
        <v>342335.0133715783</v>
      </c>
      <c r="Q3629" s="46">
        <v>206735.81552380492</v>
      </c>
      <c r="R3629" s="76">
        <v>575098992448.5636</v>
      </c>
      <c r="S3629" s="56">
        <v>0.49347239903754914</v>
      </c>
      <c r="T3629" s="56">
        <v>0.32435118727256756</v>
      </c>
      <c r="U3629" s="46">
        <v>15.127472745009959</v>
      </c>
      <c r="V3629" s="76">
        <v>3232970555130.1665</v>
      </c>
      <c r="W3629" s="84">
        <v>1019.7635601743115</v>
      </c>
      <c r="X3629" s="82">
        <v>4.6464483957245145E-2</v>
      </c>
      <c r="Y3629" s="476">
        <v>2.0000000000000001E-4</v>
      </c>
    </row>
    <row r="3630" spans="1:25" x14ac:dyDescent="0.2">
      <c r="A3630" s="475">
        <v>3626</v>
      </c>
      <c r="B3630" s="56">
        <v>0.52151322964207414</v>
      </c>
      <c r="C3630" s="46">
        <v>5623.632055879877</v>
      </c>
      <c r="D3630" s="56">
        <v>0.97763405070991771</v>
      </c>
      <c r="E3630" s="56">
        <v>0.55947886565213667</v>
      </c>
      <c r="F3630" s="250">
        <v>2024.57</v>
      </c>
      <c r="G3630" s="76">
        <v>132980432144.28339</v>
      </c>
      <c r="H3630" s="46">
        <v>25464321.30669798</v>
      </c>
      <c r="I3630" s="76">
        <v>478226247005.41882</v>
      </c>
      <c r="J3630" s="56">
        <v>0.26282888867920196</v>
      </c>
      <c r="K3630" s="76">
        <v>8669554665.5161381</v>
      </c>
      <c r="L3630" s="76">
        <v>0</v>
      </c>
      <c r="M3630" s="76">
        <v>109879447889.19063</v>
      </c>
      <c r="N3630" s="76">
        <v>4759098333.6924114</v>
      </c>
      <c r="O3630" s="76">
        <v>32475.540158382391</v>
      </c>
      <c r="P3630" s="46">
        <v>100772.75868765639</v>
      </c>
      <c r="Q3630" s="46">
        <v>22030.018120654331</v>
      </c>
      <c r="R3630" s="76">
        <v>782242485254.79236</v>
      </c>
      <c r="S3630" s="56">
        <v>0.46598745855524415</v>
      </c>
      <c r="T3630" s="56">
        <v>0.28208002844391711</v>
      </c>
      <c r="U3630" s="46">
        <v>16.545243913803983</v>
      </c>
      <c r="V3630" s="76">
        <v>3981527064061.6211</v>
      </c>
      <c r="W3630" s="84">
        <v>1253.3347209357764</v>
      </c>
      <c r="X3630" s="82">
        <v>4.5209038936354445E-2</v>
      </c>
      <c r="Y3630" s="476">
        <v>2.0000000000000001E-4</v>
      </c>
    </row>
    <row r="3631" spans="1:25" x14ac:dyDescent="0.2">
      <c r="A3631" s="475">
        <v>3627</v>
      </c>
      <c r="B3631" s="56">
        <v>0.44623844630391213</v>
      </c>
      <c r="C3631" s="46">
        <v>7425.5971133457715</v>
      </c>
      <c r="D3631" s="56">
        <v>0.54620749166531901</v>
      </c>
      <c r="E3631" s="56">
        <v>0.5841089587467887</v>
      </c>
      <c r="F3631" s="250">
        <v>2023.75</v>
      </c>
      <c r="G3631" s="76">
        <v>265957005936.80591</v>
      </c>
      <c r="H3631" s="46">
        <v>10490919.176615894</v>
      </c>
      <c r="I3631" s="76">
        <v>342503236602.43811</v>
      </c>
      <c r="J3631" s="56">
        <v>0.41236748007982138</v>
      </c>
      <c r="K3631" s="76">
        <v>9108951711.5940418</v>
      </c>
      <c r="L3631" s="76">
        <v>0</v>
      </c>
      <c r="M3631" s="76">
        <v>265102138335.16519</v>
      </c>
      <c r="N3631" s="76">
        <v>36748789082.400749</v>
      </c>
      <c r="O3631" s="76">
        <v>35659.086773799456</v>
      </c>
      <c r="P3631" s="46">
        <v>254239.53185688553</v>
      </c>
      <c r="Q3631" s="46">
        <v>139841.03015694843</v>
      </c>
      <c r="R3631" s="76">
        <v>925399029847.80823</v>
      </c>
      <c r="S3631" s="56">
        <v>0.63121770610992156</v>
      </c>
      <c r="T3631" s="56">
        <v>0.42092313816361199</v>
      </c>
      <c r="U3631" s="46">
        <v>17.065581110579537</v>
      </c>
      <c r="V3631" s="76">
        <v>7391753550170.501</v>
      </c>
      <c r="W3631" s="84">
        <v>2332.6048224708134</v>
      </c>
      <c r="X3631" s="82">
        <v>4.2386174429191757E-2</v>
      </c>
      <c r="Y3631" s="476">
        <v>2.0000000000000001E-4</v>
      </c>
    </row>
    <row r="3632" spans="1:25" x14ac:dyDescent="0.2">
      <c r="A3632" s="475">
        <v>3628</v>
      </c>
      <c r="B3632" s="56">
        <v>0.56643350854004881</v>
      </c>
      <c r="C3632" s="46">
        <v>1500</v>
      </c>
      <c r="D3632" s="56">
        <v>0.89766327070783225</v>
      </c>
      <c r="E3632" s="56">
        <v>0.2343537375653339</v>
      </c>
      <c r="F3632" s="250">
        <v>2025.05</v>
      </c>
      <c r="G3632" s="76">
        <v>355345023408.09949</v>
      </c>
      <c r="H3632" s="46">
        <v>26521228.785203867</v>
      </c>
      <c r="I3632" s="76">
        <v>570585639737.45032</v>
      </c>
      <c r="J3632" s="56">
        <v>0.24947667503301807</v>
      </c>
      <c r="K3632" s="76">
        <v>21303214346.823723</v>
      </c>
      <c r="L3632" s="76">
        <v>34370965493.040009</v>
      </c>
      <c r="M3632" s="76">
        <v>218044655266.45297</v>
      </c>
      <c r="N3632" s="76">
        <v>102704512937.59387</v>
      </c>
      <c r="O3632" s="76">
        <v>25126.093663911201</v>
      </c>
      <c r="P3632" s="46">
        <v>581283.4862604955</v>
      </c>
      <c r="Q3632" s="46">
        <v>385472.48190722713</v>
      </c>
      <c r="R3632" s="76">
        <v>1329210229285.4053</v>
      </c>
      <c r="S3632" s="56">
        <v>0.51229312994176923</v>
      </c>
      <c r="T3632" s="56">
        <v>0.32845417290892809</v>
      </c>
      <c r="U3632" s="46">
        <v>17.841410196780643</v>
      </c>
      <c r="V3632" s="76">
        <v>8480171652514.2705</v>
      </c>
      <c r="W3632" s="84">
        <v>2675.003992005903</v>
      </c>
      <c r="X3632" s="82">
        <v>4.1394112344136542E-2</v>
      </c>
      <c r="Y3632" s="476">
        <v>2.0000000000000001E-4</v>
      </c>
    </row>
    <row r="3633" spans="1:25" x14ac:dyDescent="0.2">
      <c r="A3633" s="475">
        <v>3629</v>
      </c>
      <c r="B3633" s="56">
        <v>0.41704999929020259</v>
      </c>
      <c r="C3633" s="46">
        <v>7966.0696926443798</v>
      </c>
      <c r="D3633" s="56">
        <v>0.75321441665848876</v>
      </c>
      <c r="E3633" s="56">
        <v>6.993277977919371E-2</v>
      </c>
      <c r="F3633" s="250">
        <v>2025.66</v>
      </c>
      <c r="G3633" s="76">
        <v>303511407649.36328</v>
      </c>
      <c r="H3633" s="46">
        <v>15361044.54907215</v>
      </c>
      <c r="I3633" s="76">
        <v>362735827224.86731</v>
      </c>
      <c r="J3633" s="56">
        <v>0.18690439247381696</v>
      </c>
      <c r="K3633" s="76">
        <v>9641837215.0444336</v>
      </c>
      <c r="L3633" s="76">
        <v>0</v>
      </c>
      <c r="M3633" s="76">
        <v>141538486660.87869</v>
      </c>
      <c r="N3633" s="76">
        <v>6120925928.3748493</v>
      </c>
      <c r="O3633" s="76">
        <v>30044.098221312015</v>
      </c>
      <c r="P3633" s="46">
        <v>97566.031595634267</v>
      </c>
      <c r="Q3633" s="46">
        <v>21450.418698757014</v>
      </c>
      <c r="R3633" s="76">
        <v>871059965744.24451</v>
      </c>
      <c r="S3633" s="56">
        <v>0.53782647069045431</v>
      </c>
      <c r="T3633" s="56">
        <v>0.40020965162194733</v>
      </c>
      <c r="U3633" s="46">
        <v>18.181982875072578</v>
      </c>
      <c r="V3633" s="76">
        <v>6755057327652.7168</v>
      </c>
      <c r="W3633" s="84">
        <v>2133.3184586512139</v>
      </c>
      <c r="X3633" s="82">
        <v>4.1706467467814444E-2</v>
      </c>
      <c r="Y3633" s="476">
        <v>2.0000000000000001E-4</v>
      </c>
    </row>
    <row r="3634" spans="1:25" x14ac:dyDescent="0.2">
      <c r="A3634" s="475">
        <v>3630</v>
      </c>
      <c r="B3634" s="56">
        <v>0.35349296961785809</v>
      </c>
      <c r="C3634" s="46">
        <v>1767.8188709713422</v>
      </c>
      <c r="D3634" s="56">
        <v>1.0698647998339677</v>
      </c>
      <c r="E3634" s="56">
        <v>0.65181478001791626</v>
      </c>
      <c r="F3634" s="250">
        <v>2026.41</v>
      </c>
      <c r="G3634" s="76">
        <v>97382304588.684067</v>
      </c>
      <c r="H3634" s="46">
        <v>36476211.047933929</v>
      </c>
      <c r="I3634" s="76">
        <v>846345995061.29065</v>
      </c>
      <c r="J3634" s="56">
        <v>0.35349296961785814</v>
      </c>
      <c r="K3634" s="76">
        <v>58729023977.715073</v>
      </c>
      <c r="L3634" s="76">
        <v>100292409970.52548</v>
      </c>
      <c r="M3634" s="76">
        <v>41068871140.965919</v>
      </c>
      <c r="N3634" s="76">
        <v>45245944385.22921</v>
      </c>
      <c r="O3634" s="76">
        <v>28215.836734985161</v>
      </c>
      <c r="P3634" s="46">
        <v>324043.58976619539</v>
      </c>
      <c r="Q3634" s="46">
        <v>180523.65730130806</v>
      </c>
      <c r="R3634" s="76">
        <v>1265718197088.7546</v>
      </c>
      <c r="S3634" s="56">
        <v>0.46428248111673032</v>
      </c>
      <c r="T3634" s="56">
        <v>0.25667193853685305</v>
      </c>
      <c r="U3634" s="46">
        <v>14.568650191908723</v>
      </c>
      <c r="V3634" s="76">
        <v>5230228923831.3223</v>
      </c>
      <c r="W3634" s="84">
        <v>1650.9867554742295</v>
      </c>
      <c r="X3634" s="82">
        <v>5.004784760645839E-2</v>
      </c>
      <c r="Y3634" s="476">
        <v>2.0000000000000001E-4</v>
      </c>
    </row>
    <row r="3635" spans="1:25" x14ac:dyDescent="0.2">
      <c r="A3635" s="475">
        <v>3631</v>
      </c>
      <c r="B3635" s="56">
        <v>0.66467627641902838</v>
      </c>
      <c r="C3635" s="46">
        <v>6392.0685146394117</v>
      </c>
      <c r="D3635" s="56">
        <v>0.35336163475970667</v>
      </c>
      <c r="E3635" s="56">
        <v>0.38965826570005524</v>
      </c>
      <c r="F3635" s="250">
        <v>2025.27</v>
      </c>
      <c r="G3635" s="76">
        <v>143595462874.83075</v>
      </c>
      <c r="H3635" s="46">
        <v>6035077.2254686849</v>
      </c>
      <c r="I3635" s="76">
        <v>248054538915.33807</v>
      </c>
      <c r="J3635" s="56">
        <v>0.49774762962387697</v>
      </c>
      <c r="K3635" s="76">
        <v>5387923970.4176846</v>
      </c>
      <c r="L3635" s="76">
        <v>8655205976.6015224</v>
      </c>
      <c r="M3635" s="76">
        <v>124708014684.21715</v>
      </c>
      <c r="N3635" s="76">
        <v>69891653146.333328</v>
      </c>
      <c r="O3635" s="76">
        <v>19399.502899670275</v>
      </c>
      <c r="P3635" s="46">
        <v>482179.12662043824</v>
      </c>
      <c r="Q3635" s="46">
        <v>267934.37104096531</v>
      </c>
      <c r="R3635" s="76">
        <v>627135807279.74768</v>
      </c>
      <c r="S3635" s="56">
        <v>0.61399158277728372</v>
      </c>
      <c r="T3635" s="56">
        <v>0.39717337342930081</v>
      </c>
      <c r="U3635" s="46">
        <v>16.438265933543722</v>
      </c>
      <c r="V3635" s="76">
        <v>4565473997369.585</v>
      </c>
      <c r="W3635" s="84">
        <v>1442.3252513033187</v>
      </c>
      <c r="X3635" s="82">
        <v>4.3656034677372224E-2</v>
      </c>
      <c r="Y3635" s="476">
        <v>2.0000000000000001E-4</v>
      </c>
    </row>
    <row r="3636" spans="1:25" x14ac:dyDescent="0.2">
      <c r="A3636" s="475">
        <v>3632</v>
      </c>
      <c r="B3636" s="56">
        <v>0.50844977909539013</v>
      </c>
      <c r="C3636" s="46">
        <v>7872.3103110064385</v>
      </c>
      <c r="D3636" s="56">
        <v>0.34763435544914612</v>
      </c>
      <c r="E3636" s="56">
        <v>0.42977731520829798</v>
      </c>
      <c r="F3636" s="250">
        <v>2026.45</v>
      </c>
      <c r="G3636" s="76">
        <v>73112093423.233978</v>
      </c>
      <c r="H3636" s="46">
        <v>5846950.0822502058</v>
      </c>
      <c r="I3636" s="76">
        <v>234078766951.10645</v>
      </c>
      <c r="J3636" s="56">
        <v>0.47142036568250534</v>
      </c>
      <c r="K3636" s="76">
        <v>14704635917.825771</v>
      </c>
      <c r="L3636" s="76">
        <v>24668291516.232426</v>
      </c>
      <c r="M3636" s="76">
        <v>37846018847.054008</v>
      </c>
      <c r="N3636" s="76">
        <v>96714605511.704086</v>
      </c>
      <c r="O3636" s="76">
        <v>17280.666702564144</v>
      </c>
      <c r="P3636" s="46">
        <v>616106.81026217085</v>
      </c>
      <c r="Q3636" s="46">
        <v>362384.86273504345</v>
      </c>
      <c r="R3636" s="76">
        <v>510415139054.87714</v>
      </c>
      <c r="S3636" s="56">
        <v>0.53519422883808765</v>
      </c>
      <c r="T3636" s="56">
        <v>0.36134456139964771</v>
      </c>
      <c r="U3636" s="46">
        <v>15.223638148276118</v>
      </c>
      <c r="V3636" s="76">
        <v>3193406938019.9629</v>
      </c>
      <c r="W3636" s="84">
        <v>1007.1024288195307</v>
      </c>
      <c r="X3636" s="82">
        <v>4.6177992047895577E-2</v>
      </c>
      <c r="Y3636" s="476">
        <v>2.0000000000000001E-4</v>
      </c>
    </row>
    <row r="3637" spans="1:25" x14ac:dyDescent="0.2">
      <c r="A3637" s="475">
        <v>3633</v>
      </c>
      <c r="B3637" s="56">
        <v>0.63599989011002278</v>
      </c>
      <c r="C3637" s="46">
        <v>5962.2731658939847</v>
      </c>
      <c r="D3637" s="56">
        <v>0.50978675174615096</v>
      </c>
      <c r="E3637" s="56">
        <v>0.60449049592770443</v>
      </c>
      <c r="F3637" s="250">
        <v>2024.81</v>
      </c>
      <c r="G3637" s="76">
        <v>173846031924.20081</v>
      </c>
      <c r="H3637" s="46">
        <v>9132822.9332171809</v>
      </c>
      <c r="I3637" s="76">
        <v>298123777551.88574</v>
      </c>
      <c r="J3637" s="56">
        <v>0.31723551259380067</v>
      </c>
      <c r="K3637" s="76">
        <v>5756427344.6774635</v>
      </c>
      <c r="L3637" s="76">
        <v>0</v>
      </c>
      <c r="M3637" s="76">
        <v>114336132755.71677</v>
      </c>
      <c r="N3637" s="76">
        <v>44941579751.636108</v>
      </c>
      <c r="O3637" s="76">
        <v>13525.518030450328</v>
      </c>
      <c r="P3637" s="46">
        <v>255125.01131588194</v>
      </c>
      <c r="Q3637" s="46">
        <v>141318.3304643399</v>
      </c>
      <c r="R3637" s="76">
        <v>627165150505.07947</v>
      </c>
      <c r="S3637" s="56">
        <v>0.52981952947534616</v>
      </c>
      <c r="T3637" s="56">
        <v>0.39074022808664322</v>
      </c>
      <c r="U3637" s="46">
        <v>17.220453536477585</v>
      </c>
      <c r="V3637" s="76">
        <v>4690516346580.6387</v>
      </c>
      <c r="W3637" s="84">
        <v>1480.5068892514703</v>
      </c>
      <c r="X3637" s="82">
        <v>4.2123044984611384E-2</v>
      </c>
      <c r="Y3637" s="476">
        <v>2.0000000000000001E-4</v>
      </c>
    </row>
    <row r="3638" spans="1:25" x14ac:dyDescent="0.2">
      <c r="A3638" s="475">
        <v>3634</v>
      </c>
      <c r="B3638" s="56">
        <v>0.52443900028237334</v>
      </c>
      <c r="C3638" s="46">
        <v>6322.4627048771326</v>
      </c>
      <c r="D3638" s="56">
        <v>1.1017319653207456</v>
      </c>
      <c r="E3638" s="56">
        <v>0.37534767510095107</v>
      </c>
      <c r="F3638" s="250">
        <v>2024.37</v>
      </c>
      <c r="G3638" s="76">
        <v>371859667315.13489</v>
      </c>
      <c r="H3638" s="46">
        <v>35421065.921869494</v>
      </c>
      <c r="I3638" s="76">
        <v>602861903645.18738</v>
      </c>
      <c r="J3638" s="56">
        <v>0.12828527455242655</v>
      </c>
      <c r="K3638" s="76">
        <v>21014173449.694706</v>
      </c>
      <c r="L3638" s="76">
        <v>10263015466.260113</v>
      </c>
      <c r="M3638" s="76">
        <v>268944071213.51154</v>
      </c>
      <c r="N3638" s="76">
        <v>47097788489.074425</v>
      </c>
      <c r="O3638" s="76">
        <v>25633.355837388055</v>
      </c>
      <c r="P3638" s="46">
        <v>337208.16534262092</v>
      </c>
      <c r="Q3638" s="46">
        <v>189662.85236759973</v>
      </c>
      <c r="R3638" s="76">
        <v>1388876512192.877</v>
      </c>
      <c r="S3638" s="56">
        <v>0.48509283719690416</v>
      </c>
      <c r="T3638" s="56">
        <v>0.28457638348277203</v>
      </c>
      <c r="U3638" s="46">
        <v>18.958023729544543</v>
      </c>
      <c r="V3638" s="76">
        <v>7938273173059.667</v>
      </c>
      <c r="W3638" s="84">
        <v>2504.0337906934146</v>
      </c>
      <c r="X3638" s="82">
        <v>3.993757086233108E-2</v>
      </c>
      <c r="Y3638" s="476">
        <v>2.0000000000000001E-4</v>
      </c>
    </row>
    <row r="3639" spans="1:25" x14ac:dyDescent="0.2">
      <c r="A3639" s="475">
        <v>3635</v>
      </c>
      <c r="B3639" s="56">
        <v>0.2233337352473253</v>
      </c>
      <c r="C3639" s="46">
        <v>2517.916308731682</v>
      </c>
      <c r="D3639" s="56">
        <v>1.0281430008527765</v>
      </c>
      <c r="E3639" s="56">
        <v>0.40374038277693014</v>
      </c>
      <c r="F3639" s="250">
        <v>2024.46</v>
      </c>
      <c r="G3639" s="76">
        <v>474475887759.35864</v>
      </c>
      <c r="H3639" s="46">
        <v>33477011.629982095</v>
      </c>
      <c r="I3639" s="76">
        <v>828412140893.66602</v>
      </c>
      <c r="J3639" s="56">
        <v>0.22333373524732514</v>
      </c>
      <c r="K3639" s="76">
        <v>20673423907.583736</v>
      </c>
      <c r="L3639" s="76">
        <v>0</v>
      </c>
      <c r="M3639" s="76">
        <v>335024368247.03082</v>
      </c>
      <c r="N3639" s="76">
        <v>7854191128.0378084</v>
      </c>
      <c r="O3639" s="76">
        <v>25586.167056213333</v>
      </c>
      <c r="P3639" s="46">
        <v>101465.43749999936</v>
      </c>
      <c r="Q3639" s="46">
        <v>33113.812499999694</v>
      </c>
      <c r="R3639" s="76">
        <v>1662950327274.8691</v>
      </c>
      <c r="S3639" s="56">
        <v>0.5057692907497684</v>
      </c>
      <c r="T3639" s="56">
        <v>0.33412013364162563</v>
      </c>
      <c r="U3639" s="46">
        <v>18.071745859466919</v>
      </c>
      <c r="V3639" s="76">
        <v>10756604671741.074</v>
      </c>
      <c r="W3639" s="84">
        <v>3393.4552410564706</v>
      </c>
      <c r="X3639" s="82">
        <v>4.1406753604076675E-2</v>
      </c>
      <c r="Y3639" s="476">
        <v>2.0000000000000001E-4</v>
      </c>
    </row>
    <row r="3640" spans="1:25" x14ac:dyDescent="0.2">
      <c r="A3640" s="475">
        <v>3636</v>
      </c>
      <c r="B3640" s="56">
        <v>0.46713086019884464</v>
      </c>
      <c r="C3640" s="46">
        <v>5813.1810313314463</v>
      </c>
      <c r="D3640" s="56">
        <v>0.77503322689396403</v>
      </c>
      <c r="E3640" s="56">
        <v>0.50783378529176071</v>
      </c>
      <c r="F3640" s="250">
        <v>2025.76</v>
      </c>
      <c r="G3640" s="76">
        <v>132374890637.98587</v>
      </c>
      <c r="H3640" s="46">
        <v>18712462.241973069</v>
      </c>
      <c r="I3640" s="76">
        <v>428412789717.99103</v>
      </c>
      <c r="J3640" s="56">
        <v>0.16866381233930183</v>
      </c>
      <c r="K3640" s="76">
        <v>11560833931.586971</v>
      </c>
      <c r="L3640" s="76">
        <v>10472398416.024195</v>
      </c>
      <c r="M3640" s="76">
        <v>79364388222.888077</v>
      </c>
      <c r="N3640" s="76">
        <v>35868199489.963684</v>
      </c>
      <c r="O3640" s="76">
        <v>35873.614008731878</v>
      </c>
      <c r="P3640" s="46">
        <v>236594.22868378082</v>
      </c>
      <c r="Q3640" s="46">
        <v>122077.23427176476</v>
      </c>
      <c r="R3640" s="76">
        <v>730641069096.39331</v>
      </c>
      <c r="S3640" s="56">
        <v>0.39575120928984692</v>
      </c>
      <c r="T3640" s="56">
        <v>0.25236328451943707</v>
      </c>
      <c r="U3640" s="46">
        <v>17.218693670025267</v>
      </c>
      <c r="V3640" s="76">
        <v>3498051382494.3052</v>
      </c>
      <c r="W3640" s="84">
        <v>1102.9438692611734</v>
      </c>
      <c r="X3640" s="82">
        <v>4.2945246179531694E-2</v>
      </c>
      <c r="Y3640" s="476">
        <v>2.0000000000000001E-4</v>
      </c>
    </row>
    <row r="3641" spans="1:25" x14ac:dyDescent="0.2">
      <c r="A3641" s="475">
        <v>3637</v>
      </c>
      <c r="B3641" s="56">
        <v>0.37569893186292586</v>
      </c>
      <c r="C3641" s="46">
        <v>4378.6950508097389</v>
      </c>
      <c r="D3641" s="56">
        <v>0.68659102537733707</v>
      </c>
      <c r="E3641" s="56">
        <v>0.34625331373737772</v>
      </c>
      <c r="F3641" s="250">
        <v>2023.87</v>
      </c>
      <c r="G3641" s="76">
        <v>305893853033.7937</v>
      </c>
      <c r="H3641" s="46">
        <v>15274778.332258416</v>
      </c>
      <c r="I3641" s="76">
        <v>403606916057.21759</v>
      </c>
      <c r="J3641" s="56">
        <v>0.32303711689752834</v>
      </c>
      <c r="K3641" s="76">
        <v>10823027804.005711</v>
      </c>
      <c r="L3641" s="76">
        <v>0</v>
      </c>
      <c r="M3641" s="76">
        <v>351185564221.8269</v>
      </c>
      <c r="N3641" s="76">
        <v>40848647572.873413</v>
      </c>
      <c r="O3641" s="76">
        <v>20183.315208747554</v>
      </c>
      <c r="P3641" s="46">
        <v>278410.7241011255</v>
      </c>
      <c r="Q3641" s="46">
        <v>154832.26700710572</v>
      </c>
      <c r="R3641" s="76">
        <v>1127140130729.2644</v>
      </c>
      <c r="S3641" s="56">
        <v>0.60204992549637326</v>
      </c>
      <c r="T3641" s="56">
        <v>0.34734456857648294</v>
      </c>
      <c r="U3641" s="46">
        <v>17.664142582095639</v>
      </c>
      <c r="V3641" s="76">
        <v>7550672360034.8887</v>
      </c>
      <c r="W3641" s="84">
        <v>2382.8084393323984</v>
      </c>
      <c r="X3641" s="82">
        <v>4.1671860319202988E-2</v>
      </c>
      <c r="Y3641" s="476">
        <v>2.0000000000000001E-4</v>
      </c>
    </row>
    <row r="3642" spans="1:25" x14ac:dyDescent="0.2">
      <c r="A3642" s="475">
        <v>3638</v>
      </c>
      <c r="B3642" s="56">
        <v>0.57410365166685629</v>
      </c>
      <c r="C3642" s="46">
        <v>5650.672757470119</v>
      </c>
      <c r="D3642" s="56">
        <v>0.58841860633580589</v>
      </c>
      <c r="E3642" s="56">
        <v>0.504312262601325</v>
      </c>
      <c r="F3642" s="250">
        <v>2025</v>
      </c>
      <c r="G3642" s="76">
        <v>109139962358.65408</v>
      </c>
      <c r="H3642" s="46">
        <v>12355548.920791188</v>
      </c>
      <c r="I3642" s="76">
        <v>397175295978.12708</v>
      </c>
      <c r="J3642" s="56">
        <v>0.44370446288769716</v>
      </c>
      <c r="K3642" s="76">
        <v>17129882983.745756</v>
      </c>
      <c r="L3642" s="76">
        <v>34766195809.993874</v>
      </c>
      <c r="M3642" s="76">
        <v>94675094739.062073</v>
      </c>
      <c r="N3642" s="76">
        <v>49728680557.362579</v>
      </c>
      <c r="O3642" s="76">
        <v>24336.505783056542</v>
      </c>
      <c r="P3642" s="46">
        <v>332045.25158223626</v>
      </c>
      <c r="Q3642" s="46">
        <v>198022.22624993432</v>
      </c>
      <c r="R3642" s="76">
        <v>713964443081.67542</v>
      </c>
      <c r="S3642" s="56">
        <v>0.55114690464820482</v>
      </c>
      <c r="T3642" s="56">
        <v>0.3718345371249584</v>
      </c>
      <c r="U3642" s="46">
        <v>15.372124651272243</v>
      </c>
      <c r="V3642" s="76">
        <v>4585914867474.9961</v>
      </c>
      <c r="W3642" s="84">
        <v>1445.5135146758382</v>
      </c>
      <c r="X3642" s="82">
        <v>4.6719527019968933E-2</v>
      </c>
      <c r="Y3642" s="476">
        <v>2.0000000000000001E-4</v>
      </c>
    </row>
    <row r="3643" spans="1:25" x14ac:dyDescent="0.2">
      <c r="A3643" s="475">
        <v>3639</v>
      </c>
      <c r="B3643" s="56">
        <v>0.45221646366014279</v>
      </c>
      <c r="C3643" s="46">
        <v>6587.5193706260761</v>
      </c>
      <c r="D3643" s="56">
        <v>1.0120597010101182</v>
      </c>
      <c r="E3643" s="56">
        <v>0.29900965104408056</v>
      </c>
      <c r="F3643" s="250">
        <v>2025.02</v>
      </c>
      <c r="G3643" s="76">
        <v>222344038475.00134</v>
      </c>
      <c r="H3643" s="46">
        <v>30657904.096017212</v>
      </c>
      <c r="I3643" s="76">
        <v>695555430029.19958</v>
      </c>
      <c r="J3643" s="56">
        <v>0.30847367771535938</v>
      </c>
      <c r="K3643" s="76">
        <v>21160703987.594894</v>
      </c>
      <c r="L3643" s="76">
        <v>26241806675.031551</v>
      </c>
      <c r="M3643" s="76">
        <v>123230731912.27589</v>
      </c>
      <c r="N3643" s="76">
        <v>80730066014.374969</v>
      </c>
      <c r="O3643" s="76">
        <v>20198.446654504874</v>
      </c>
      <c r="P3643" s="46">
        <v>496728.0653343033</v>
      </c>
      <c r="Q3643" s="46">
        <v>314676.23991543043</v>
      </c>
      <c r="R3643" s="76">
        <v>1231062531402.991</v>
      </c>
      <c r="S3643" s="56">
        <v>0.47216734555316903</v>
      </c>
      <c r="T3643" s="56">
        <v>0.29639256438762035</v>
      </c>
      <c r="U3643" s="46">
        <v>16.60448243402486</v>
      </c>
      <c r="V3643" s="76">
        <v>6545761229963.5508</v>
      </c>
      <c r="W3643" s="84">
        <v>2066.8738014603719</v>
      </c>
      <c r="X3643" s="82">
        <v>4.4548605213947039E-2</v>
      </c>
      <c r="Y3643" s="476">
        <v>2.0000000000000001E-4</v>
      </c>
    </row>
    <row r="3644" spans="1:25" x14ac:dyDescent="0.2">
      <c r="A3644" s="475">
        <v>3640</v>
      </c>
      <c r="B3644" s="56">
        <v>0.46795062299839879</v>
      </c>
      <c r="C3644" s="46">
        <v>1722.320861021858</v>
      </c>
      <c r="D3644" s="56">
        <v>0.43513973786223648</v>
      </c>
      <c r="E3644" s="56">
        <v>0.266672471129202</v>
      </c>
      <c r="F3644" s="250">
        <v>2025.67</v>
      </c>
      <c r="G3644" s="76">
        <v>47459278194.031693</v>
      </c>
      <c r="H3644" s="46">
        <v>8323511.9848431703</v>
      </c>
      <c r="I3644" s="76">
        <v>276503879292.69537</v>
      </c>
      <c r="J3644" s="56">
        <v>0.42965637030567905</v>
      </c>
      <c r="K3644" s="76">
        <v>15371792143.363174</v>
      </c>
      <c r="L3644" s="76">
        <v>9148795567.0459099</v>
      </c>
      <c r="M3644" s="76">
        <v>44668676826.870689</v>
      </c>
      <c r="N3644" s="76">
        <v>63995933694.311096</v>
      </c>
      <c r="O3644" s="76">
        <v>24194.83491869102</v>
      </c>
      <c r="P3644" s="46">
        <v>461581.1370286023</v>
      </c>
      <c r="Q3644" s="46">
        <v>251160.18806934904</v>
      </c>
      <c r="R3644" s="76">
        <v>445371088267.77161</v>
      </c>
      <c r="S3644" s="56">
        <v>0.47132455644298465</v>
      </c>
      <c r="T3644" s="56">
        <v>0.34798006120943309</v>
      </c>
      <c r="U3644" s="46">
        <v>14.739163001923963</v>
      </c>
      <c r="V3644" s="76">
        <v>2641081440131.5205</v>
      </c>
      <c r="W3644" s="84">
        <v>833.36881413164451</v>
      </c>
      <c r="X3644" s="82">
        <v>4.7329665567948979E-2</v>
      </c>
      <c r="Y3644" s="476">
        <v>2.0000000000000001E-4</v>
      </c>
    </row>
    <row r="3645" spans="1:25" x14ac:dyDescent="0.2">
      <c r="A3645" s="475">
        <v>3641</v>
      </c>
      <c r="B3645" s="56">
        <v>0.47810229622378952</v>
      </c>
      <c r="C3645" s="46">
        <v>1738.7215953813634</v>
      </c>
      <c r="D3645" s="56">
        <v>1.0610035737915109</v>
      </c>
      <c r="E3645" s="56">
        <v>0.43246685311859046</v>
      </c>
      <c r="F3645" s="250">
        <v>2025.76</v>
      </c>
      <c r="G3645" s="76">
        <v>287721389319.7038</v>
      </c>
      <c r="H3645" s="46">
        <v>36556247.628788702</v>
      </c>
      <c r="I3645" s="76">
        <v>768838095150.85742</v>
      </c>
      <c r="J3645" s="56">
        <v>0.24224175699976591</v>
      </c>
      <c r="K3645" s="76">
        <v>18878265368.373871</v>
      </c>
      <c r="L3645" s="76">
        <v>28676811180.75795</v>
      </c>
      <c r="M3645" s="76">
        <v>140660873425.11758</v>
      </c>
      <c r="N3645" s="76">
        <v>95313432742.70076</v>
      </c>
      <c r="O3645" s="76">
        <v>25682.507224008739</v>
      </c>
      <c r="P3645" s="46">
        <v>534111.50613537128</v>
      </c>
      <c r="Q3645" s="46">
        <v>342694.82651746063</v>
      </c>
      <c r="R3645" s="76">
        <v>1376569168757.8474</v>
      </c>
      <c r="S3645" s="56">
        <v>0.44353721990469408</v>
      </c>
      <c r="T3645" s="56">
        <v>0.28940869909305444</v>
      </c>
      <c r="U3645" s="46">
        <v>17.254421399701712</v>
      </c>
      <c r="V3645" s="76">
        <v>7545019410057.0703</v>
      </c>
      <c r="W3645" s="84">
        <v>2376.0473462995456</v>
      </c>
      <c r="X3645" s="82">
        <v>4.2505629636400609E-2</v>
      </c>
      <c r="Y3645" s="476">
        <v>2.0000000000000001E-4</v>
      </c>
    </row>
    <row r="3646" spans="1:25" x14ac:dyDescent="0.2">
      <c r="A3646" s="475">
        <v>3642</v>
      </c>
      <c r="B3646" s="56">
        <v>0.62418715601557362</v>
      </c>
      <c r="C3646" s="46">
        <v>10380.848535237106</v>
      </c>
      <c r="D3646" s="56">
        <v>0.62151037684080512</v>
      </c>
      <c r="E3646" s="56">
        <v>0.55302509466426353</v>
      </c>
      <c r="F3646" s="250">
        <v>2024.22</v>
      </c>
      <c r="G3646" s="76">
        <v>173420561243.86932</v>
      </c>
      <c r="H3646" s="46">
        <v>12692700.832677636</v>
      </c>
      <c r="I3646" s="76">
        <v>407835864970.04657</v>
      </c>
      <c r="J3646" s="56">
        <v>0.40471739039709553</v>
      </c>
      <c r="K3646" s="76">
        <v>8423848306.0973291</v>
      </c>
      <c r="L3646" s="76">
        <v>1043442616.0480864</v>
      </c>
      <c r="M3646" s="76">
        <v>104852830270.52669</v>
      </c>
      <c r="N3646" s="76">
        <v>9967622792.9303608</v>
      </c>
      <c r="O3646" s="76">
        <v>33389.583495885701</v>
      </c>
      <c r="P3646" s="46">
        <v>108480.42394892257</v>
      </c>
      <c r="Q3646" s="46">
        <v>37055.11828805197</v>
      </c>
      <c r="R3646" s="76">
        <v>660344433325.89441</v>
      </c>
      <c r="S3646" s="56">
        <v>0.54381834077694369</v>
      </c>
      <c r="T3646" s="56">
        <v>0.46416888374744097</v>
      </c>
      <c r="U3646" s="46">
        <v>16.353205987688199</v>
      </c>
      <c r="V3646" s="76">
        <v>5529177162349.6523</v>
      </c>
      <c r="W3646" s="84">
        <v>1741.9479805366977</v>
      </c>
      <c r="X3646" s="82">
        <v>4.4802522428376575E-2</v>
      </c>
      <c r="Y3646" s="476">
        <v>2.0000000000000001E-4</v>
      </c>
    </row>
    <row r="3647" spans="1:25" x14ac:dyDescent="0.2">
      <c r="A3647" s="475">
        <v>3643</v>
      </c>
      <c r="B3647" s="56">
        <v>0.52495983231504428</v>
      </c>
      <c r="C3647" s="46">
        <v>2149.3128296110176</v>
      </c>
      <c r="D3647" s="56">
        <v>0.38063386339050664</v>
      </c>
      <c r="E3647" s="56">
        <v>0.61480598156916566</v>
      </c>
      <c r="F3647" s="250">
        <v>2023.75</v>
      </c>
      <c r="G3647" s="76">
        <v>186225289363.21463</v>
      </c>
      <c r="H3647" s="46">
        <v>6464741.9000194846</v>
      </c>
      <c r="I3647" s="76">
        <v>234709246600.31784</v>
      </c>
      <c r="J3647" s="56">
        <v>0.46073777835370755</v>
      </c>
      <c r="K3647" s="76">
        <v>4429222680.8727369</v>
      </c>
      <c r="L3647" s="76">
        <v>0</v>
      </c>
      <c r="M3647" s="76">
        <v>205367451214.04758</v>
      </c>
      <c r="N3647" s="76">
        <v>186558776947.37103</v>
      </c>
      <c r="O3647" s="76">
        <v>28554.849493139569</v>
      </c>
      <c r="P3647" s="46">
        <v>1161556.4596211379</v>
      </c>
      <c r="Q3647" s="46">
        <v>764112.75462066603</v>
      </c>
      <c r="R3647" s="76">
        <v>817461621583.44629</v>
      </c>
      <c r="S3647" s="56">
        <v>0.5615412707605979</v>
      </c>
      <c r="T3647" s="56">
        <v>0.35985584408072813</v>
      </c>
      <c r="U3647" s="46">
        <v>16.776540925099393</v>
      </c>
      <c r="V3647" s="76">
        <v>5595085289676.9844</v>
      </c>
      <c r="W3647" s="84">
        <v>1765.2548975838949</v>
      </c>
      <c r="X3647" s="82">
        <v>4.2264305658950209E-2</v>
      </c>
      <c r="Y3647" s="476">
        <v>2.0000000000000001E-4</v>
      </c>
    </row>
    <row r="3648" spans="1:25" x14ac:dyDescent="0.2">
      <c r="A3648" s="475">
        <v>3644</v>
      </c>
      <c r="B3648" s="56">
        <v>0.43996575126436815</v>
      </c>
      <c r="C3648" s="46">
        <v>1500</v>
      </c>
      <c r="D3648" s="56">
        <v>0.94147856926400386</v>
      </c>
      <c r="E3648" s="56">
        <v>0.6174227843910346</v>
      </c>
      <c r="F3648" s="250">
        <v>2024.65</v>
      </c>
      <c r="G3648" s="76">
        <v>333204497960.48438</v>
      </c>
      <c r="H3648" s="46">
        <v>29576441.124195661</v>
      </c>
      <c r="I3648" s="76">
        <v>512568489485.91132</v>
      </c>
      <c r="J3648" s="56">
        <v>6.6756928597320186E-3</v>
      </c>
      <c r="K3648" s="76">
        <v>16460748245.051994</v>
      </c>
      <c r="L3648" s="76">
        <v>0</v>
      </c>
      <c r="M3648" s="76">
        <v>279479973894.13556</v>
      </c>
      <c r="N3648" s="76">
        <v>59062084821.275368</v>
      </c>
      <c r="O3648" s="76">
        <v>19390.15310595405</v>
      </c>
      <c r="P3648" s="46">
        <v>349319.08601785323</v>
      </c>
      <c r="Q3648" s="46">
        <v>202466.59462141062</v>
      </c>
      <c r="R3648" s="76">
        <v>1275952545682.9834</v>
      </c>
      <c r="S3648" s="56">
        <v>0.44824081750031136</v>
      </c>
      <c r="T3648" s="56">
        <v>0.22088019937081466</v>
      </c>
      <c r="U3648" s="46">
        <v>22.441630874166588</v>
      </c>
      <c r="V3648" s="76">
        <v>6893582475149.3633</v>
      </c>
      <c r="W3648" s="84">
        <v>2173.8639608318545</v>
      </c>
      <c r="X3648" s="82">
        <v>3.2744592287835279E-2</v>
      </c>
      <c r="Y3648" s="476">
        <v>2.0000000000000001E-4</v>
      </c>
    </row>
    <row r="3649" spans="1:25" x14ac:dyDescent="0.2">
      <c r="A3649" s="475">
        <v>3645</v>
      </c>
      <c r="B3649" s="56">
        <v>0.53287103861336538</v>
      </c>
      <c r="C3649" s="46">
        <v>1908.551385474736</v>
      </c>
      <c r="D3649" s="56">
        <v>0.8820246863023975</v>
      </c>
      <c r="E3649" s="56">
        <v>0.5228130814336388</v>
      </c>
      <c r="F3649" s="250">
        <v>2023.75</v>
      </c>
      <c r="G3649" s="76">
        <v>363646198342.16553</v>
      </c>
      <c r="H3649" s="46">
        <v>25149429.60189271</v>
      </c>
      <c r="I3649" s="76">
        <v>582661353195.24402</v>
      </c>
      <c r="J3649" s="56">
        <v>0.36775677337948498</v>
      </c>
      <c r="K3649" s="76">
        <v>5144290344.3366079</v>
      </c>
      <c r="L3649" s="76">
        <v>0</v>
      </c>
      <c r="M3649" s="76">
        <v>386845608520.41077</v>
      </c>
      <c r="N3649" s="76">
        <v>12363190519.577013</v>
      </c>
      <c r="O3649" s="76">
        <v>23386.156585456647</v>
      </c>
      <c r="P3649" s="46">
        <v>134684.56764978915</v>
      </c>
      <c r="Q3649" s="46">
        <v>52324.301523777249</v>
      </c>
      <c r="R3649" s="76">
        <v>1343245639057.7759</v>
      </c>
      <c r="S3649" s="56">
        <v>0.60522205306154742</v>
      </c>
      <c r="T3649" s="56">
        <v>0.39169034384534285</v>
      </c>
      <c r="U3649" s="46">
        <v>17.136559996412871</v>
      </c>
      <c r="V3649" s="76">
        <v>10027176799993.176</v>
      </c>
      <c r="W3649" s="84">
        <v>3159.8731724294021</v>
      </c>
      <c r="X3649" s="82">
        <v>4.2043363852115219E-2</v>
      </c>
      <c r="Y3649" s="476">
        <v>2.0000000000000001E-4</v>
      </c>
    </row>
    <row r="3650" spans="1:25" x14ac:dyDescent="0.2">
      <c r="A3650" s="475">
        <v>3646</v>
      </c>
      <c r="B3650" s="56">
        <v>0.67198187973784507</v>
      </c>
      <c r="C3650" s="46">
        <v>4311.8941251249016</v>
      </c>
      <c r="D3650" s="56">
        <v>0.60263775642105277</v>
      </c>
      <c r="E3650" s="56">
        <v>0.36034737062715438</v>
      </c>
      <c r="F3650" s="250">
        <v>2023.75</v>
      </c>
      <c r="G3650" s="76">
        <v>430947326132.63428</v>
      </c>
      <c r="H3650" s="46">
        <v>12875008.325602308</v>
      </c>
      <c r="I3650" s="76">
        <v>363425935586.40485</v>
      </c>
      <c r="J3650" s="56">
        <v>0.3441253911714327</v>
      </c>
      <c r="K3650" s="76">
        <v>10750638787.302946</v>
      </c>
      <c r="L3650" s="76">
        <v>0</v>
      </c>
      <c r="M3650" s="76">
        <v>462644717923.62091</v>
      </c>
      <c r="N3650" s="76">
        <v>16354331740.622963</v>
      </c>
      <c r="O3650" s="76">
        <v>22574.510390368818</v>
      </c>
      <c r="P3650" s="46">
        <v>146149.95461868876</v>
      </c>
      <c r="Q3650" s="46">
        <v>61102.415636144084</v>
      </c>
      <c r="R3650" s="76">
        <v>1196624169905.4526</v>
      </c>
      <c r="S3650" s="56">
        <v>0.65155210252524343</v>
      </c>
      <c r="T3650" s="56">
        <v>0.44945738593081258</v>
      </c>
      <c r="U3650" s="46">
        <v>17.774398227172497</v>
      </c>
      <c r="V3650" s="76">
        <v>10588868626550.174</v>
      </c>
      <c r="W3650" s="84">
        <v>3342.4623308175983</v>
      </c>
      <c r="X3650" s="82">
        <v>4.0787372861665783E-2</v>
      </c>
      <c r="Y3650" s="476">
        <v>2.0000000000000001E-4</v>
      </c>
    </row>
    <row r="3651" spans="1:25" x14ac:dyDescent="0.2">
      <c r="A3651" s="475">
        <v>3647</v>
      </c>
      <c r="B3651" s="56">
        <v>0.55810664652157616</v>
      </c>
      <c r="C3651" s="46">
        <v>3460.8258527595999</v>
      </c>
      <c r="D3651" s="56">
        <v>0.47467008310604408</v>
      </c>
      <c r="E3651" s="56">
        <v>0.49055446717936335</v>
      </c>
      <c r="F3651" s="250">
        <v>2023.75</v>
      </c>
      <c r="G3651" s="76">
        <v>145723137947.19455</v>
      </c>
      <c r="H3651" s="46">
        <v>9243723.8753537815</v>
      </c>
      <c r="I3651" s="76">
        <v>361573519842.63586</v>
      </c>
      <c r="J3651" s="56">
        <v>0.5152277027008545</v>
      </c>
      <c r="K3651" s="76">
        <v>13436593197.894032</v>
      </c>
      <c r="L3651" s="76">
        <v>0</v>
      </c>
      <c r="M3651" s="76">
        <v>170227786360.52267</v>
      </c>
      <c r="N3651" s="76">
        <v>50266871500.031403</v>
      </c>
      <c r="O3651" s="76">
        <v>21304.880799608247</v>
      </c>
      <c r="P3651" s="46">
        <v>323406.27479946706</v>
      </c>
      <c r="Q3651" s="46">
        <v>194344.82208279226</v>
      </c>
      <c r="R3651" s="76">
        <v>785895373376.20398</v>
      </c>
      <c r="S3651" s="56">
        <v>0.62734370537128958</v>
      </c>
      <c r="T3651" s="56">
        <v>0.37883118219230433</v>
      </c>
      <c r="U3651" s="46">
        <v>15.864891763073787</v>
      </c>
      <c r="V3651" s="76">
        <v>5345913383261.7607</v>
      </c>
      <c r="W3651" s="84">
        <v>1687.1798814158994</v>
      </c>
      <c r="X3651" s="82">
        <v>4.4787186074547659E-2</v>
      </c>
      <c r="Y3651" s="476">
        <v>2.0000000000000001E-4</v>
      </c>
    </row>
    <row r="3652" spans="1:25" x14ac:dyDescent="0.2">
      <c r="A3652" s="475">
        <v>3648</v>
      </c>
      <c r="B3652" s="56">
        <v>0.52509761453914305</v>
      </c>
      <c r="C3652" s="46">
        <v>5090.9577773309329</v>
      </c>
      <c r="D3652" s="56">
        <v>0.326362867240514</v>
      </c>
      <c r="E3652" s="56">
        <v>0.30581475522664159</v>
      </c>
      <c r="F3652" s="250">
        <v>2024.3</v>
      </c>
      <c r="G3652" s="76">
        <v>146519025250.21576</v>
      </c>
      <c r="H3652" s="46">
        <v>5513917.8678619871</v>
      </c>
      <c r="I3652" s="76">
        <v>183702331182.7254</v>
      </c>
      <c r="J3652" s="56">
        <v>0.33676440560126952</v>
      </c>
      <c r="K3652" s="76">
        <v>3720941316.2559247</v>
      </c>
      <c r="L3652" s="76">
        <v>0</v>
      </c>
      <c r="M3652" s="76">
        <v>118440040967.92012</v>
      </c>
      <c r="N3652" s="76">
        <v>41974587954.153229</v>
      </c>
      <c r="O3652" s="76">
        <v>28349.623881340176</v>
      </c>
      <c r="P3652" s="46">
        <v>299589.06441367522</v>
      </c>
      <c r="Q3652" s="46">
        <v>145927.82494399729</v>
      </c>
      <c r="R3652" s="76">
        <v>478477583059.55371</v>
      </c>
      <c r="S3652" s="56">
        <v>0.57109316927660703</v>
      </c>
      <c r="T3652" s="56">
        <v>0.41061175553046947</v>
      </c>
      <c r="U3652" s="46">
        <v>17.434658615082675</v>
      </c>
      <c r="V3652" s="76">
        <v>3816511985781.8511</v>
      </c>
      <c r="W3652" s="84">
        <v>1204.6526491754075</v>
      </c>
      <c r="X3652" s="82">
        <v>4.1426248113560514E-2</v>
      </c>
      <c r="Y3652" s="476">
        <v>2.0000000000000001E-4</v>
      </c>
    </row>
    <row r="3653" spans="1:25" x14ac:dyDescent="0.2">
      <c r="A3653" s="475">
        <v>3649</v>
      </c>
      <c r="B3653" s="56">
        <v>0.56603134320236947</v>
      </c>
      <c r="C3653" s="46">
        <v>1500</v>
      </c>
      <c r="D3653" s="56">
        <v>0.61481310842577708</v>
      </c>
      <c r="E3653" s="56">
        <v>0.45898203840814306</v>
      </c>
      <c r="F3653" s="250">
        <v>2024.66</v>
      </c>
      <c r="G3653" s="76">
        <v>132019356461.78105</v>
      </c>
      <c r="H3653" s="46">
        <v>13965971.424855361</v>
      </c>
      <c r="I3653" s="76">
        <v>429561757942.37244</v>
      </c>
      <c r="J3653" s="56">
        <v>0.47848051330965247</v>
      </c>
      <c r="K3653" s="76">
        <v>13881054292.246943</v>
      </c>
      <c r="L3653" s="76">
        <v>0</v>
      </c>
      <c r="M3653" s="76">
        <v>111309688471.60893</v>
      </c>
      <c r="N3653" s="76">
        <v>51974348091.410042</v>
      </c>
      <c r="O3653" s="76">
        <v>27219.709969218711</v>
      </c>
      <c r="P3653" s="46">
        <v>368049.80315480079</v>
      </c>
      <c r="Q3653" s="46">
        <v>225228.77170567965</v>
      </c>
      <c r="R3653" s="76">
        <v>747429841219.59949</v>
      </c>
      <c r="S3653" s="56">
        <v>0.57033769206549756</v>
      </c>
      <c r="T3653" s="56">
        <v>0.39748987309099248</v>
      </c>
      <c r="U3653" s="46">
        <v>15.593303976470903</v>
      </c>
      <c r="V3653" s="76">
        <v>5210196959692.0703</v>
      </c>
      <c r="W3653" s="84">
        <v>1643.3471517348175</v>
      </c>
      <c r="X3653" s="82">
        <v>4.5775841921077483E-2</v>
      </c>
      <c r="Y3653" s="476">
        <v>2.0000000000000001E-4</v>
      </c>
    </row>
    <row r="3654" spans="1:25" x14ac:dyDescent="0.2">
      <c r="A3654" s="475">
        <v>3650</v>
      </c>
      <c r="B3654" s="56">
        <v>0.55758095143850406</v>
      </c>
      <c r="C3654" s="46">
        <v>3283.0447754466122</v>
      </c>
      <c r="D3654" s="56">
        <v>0.53227999826810846</v>
      </c>
      <c r="E3654" s="56">
        <v>0.56960517495595442</v>
      </c>
      <c r="F3654" s="250">
        <v>2023.75</v>
      </c>
      <c r="G3654" s="76">
        <v>302960217887.8772</v>
      </c>
      <c r="H3654" s="46">
        <v>11037774.805816101</v>
      </c>
      <c r="I3654" s="76">
        <v>332771052496.47626</v>
      </c>
      <c r="J3654" s="56">
        <v>0.46085393081103665</v>
      </c>
      <c r="K3654" s="76">
        <v>7100358689.9845524</v>
      </c>
      <c r="L3654" s="76">
        <v>0</v>
      </c>
      <c r="M3654" s="76">
        <v>300478989683.26495</v>
      </c>
      <c r="N3654" s="76">
        <v>31280139027.845856</v>
      </c>
      <c r="O3654" s="76">
        <v>29086.09023257071</v>
      </c>
      <c r="P3654" s="46">
        <v>258127.41990852161</v>
      </c>
      <c r="Q3654" s="46">
        <v>143067.29751210916</v>
      </c>
      <c r="R3654" s="76">
        <v>921377506079.56152</v>
      </c>
      <c r="S3654" s="56">
        <v>0.6557363078682924</v>
      </c>
      <c r="T3654" s="56">
        <v>0.46508771983786651</v>
      </c>
      <c r="U3654" s="46">
        <v>17.220121898095883</v>
      </c>
      <c r="V3654" s="76">
        <v>8342966179709.3262</v>
      </c>
      <c r="W3654" s="84">
        <v>2632.3753681023422</v>
      </c>
      <c r="X3654" s="82">
        <v>4.1245691235468881E-2</v>
      </c>
      <c r="Y3654" s="476">
        <v>2.0000000000000001E-4</v>
      </c>
    </row>
    <row r="3655" spans="1:25" x14ac:dyDescent="0.2">
      <c r="A3655" s="475">
        <v>3651</v>
      </c>
      <c r="B3655" s="56">
        <v>0.67107681528537799</v>
      </c>
      <c r="C3655" s="46">
        <v>4323.6594156763149</v>
      </c>
      <c r="D3655" s="56">
        <v>0.99287481253726129</v>
      </c>
      <c r="E3655" s="56">
        <v>0.28469514044304767</v>
      </c>
      <c r="F3655" s="250">
        <v>2024.53</v>
      </c>
      <c r="G3655" s="76">
        <v>334979802811.50769</v>
      </c>
      <c r="H3655" s="46">
        <v>30836429.878235985</v>
      </c>
      <c r="I3655" s="76">
        <v>612961845414.13831</v>
      </c>
      <c r="J3655" s="56">
        <v>0.12751405686020068</v>
      </c>
      <c r="K3655" s="76">
        <v>17038665659.31826</v>
      </c>
      <c r="L3655" s="76">
        <v>7765277966.5108604</v>
      </c>
      <c r="M3655" s="76">
        <v>188937156476.57541</v>
      </c>
      <c r="N3655" s="76">
        <v>40749533590.316841</v>
      </c>
      <c r="O3655" s="76">
        <v>38076.887646204799</v>
      </c>
      <c r="P3655" s="46">
        <v>267269.79587492591</v>
      </c>
      <c r="Q3655" s="46">
        <v>140199.21408591201</v>
      </c>
      <c r="R3655" s="76">
        <v>1146911388322.2664</v>
      </c>
      <c r="S3655" s="56">
        <v>0.41825452678571762</v>
      </c>
      <c r="T3655" s="56">
        <v>0.30348455264822377</v>
      </c>
      <c r="U3655" s="46">
        <v>19.172924371609309</v>
      </c>
      <c r="V3655" s="76">
        <v>7181173948308.5713</v>
      </c>
      <c r="W3655" s="84">
        <v>2266.2767155811907</v>
      </c>
      <c r="X3655" s="82">
        <v>3.8858097976289106E-2</v>
      </c>
      <c r="Y3655" s="476">
        <v>2.0000000000000001E-4</v>
      </c>
    </row>
    <row r="3656" spans="1:25" x14ac:dyDescent="0.2">
      <c r="A3656" s="475">
        <v>3652</v>
      </c>
      <c r="B3656" s="56">
        <v>0.49159096415174836</v>
      </c>
      <c r="C3656" s="46">
        <v>1500</v>
      </c>
      <c r="D3656" s="56">
        <v>0.2</v>
      </c>
      <c r="E3656" s="56">
        <v>0.3718431352969177</v>
      </c>
      <c r="F3656" s="250">
        <v>2024.82</v>
      </c>
      <c r="G3656" s="76">
        <v>166800796022.27423</v>
      </c>
      <c r="H3656" s="46">
        <v>3277072.9427758176</v>
      </c>
      <c r="I3656" s="76">
        <v>145538477173.21881</v>
      </c>
      <c r="J3656" s="56">
        <v>0.48833004487811194</v>
      </c>
      <c r="K3656" s="76">
        <v>6062596019.1944122</v>
      </c>
      <c r="L3656" s="76">
        <v>0</v>
      </c>
      <c r="M3656" s="76">
        <v>162914042827.76538</v>
      </c>
      <c r="N3656" s="76">
        <v>43088504773.134705</v>
      </c>
      <c r="O3656" s="76">
        <v>36808.093141531863</v>
      </c>
      <c r="P3656" s="46">
        <v>318287.0501623333</v>
      </c>
      <c r="Q3656" s="46">
        <v>161168.78199989599</v>
      </c>
      <c r="R3656" s="76">
        <v>540305864710.29932</v>
      </c>
      <c r="S3656" s="56">
        <v>0.66705283820399386</v>
      </c>
      <c r="T3656" s="56">
        <v>0.43354171595736324</v>
      </c>
      <c r="U3656" s="46">
        <v>17.237200532810441</v>
      </c>
      <c r="V3656" s="76">
        <v>4602226228431.8164</v>
      </c>
      <c r="W3656" s="84">
        <v>1452.3536458923031</v>
      </c>
      <c r="X3656" s="82">
        <v>4.0812137176399407E-2</v>
      </c>
      <c r="Y3656" s="476">
        <v>2.0000000000000001E-4</v>
      </c>
    </row>
    <row r="3657" spans="1:25" x14ac:dyDescent="0.2">
      <c r="A3657" s="475">
        <v>3653</v>
      </c>
      <c r="B3657" s="56">
        <v>0.54665790742108933</v>
      </c>
      <c r="C3657" s="46">
        <v>5464.5568916323537</v>
      </c>
      <c r="D3657" s="56">
        <v>1.2741722042880856</v>
      </c>
      <c r="E3657" s="56">
        <v>0.66361720950751435</v>
      </c>
      <c r="F3657" s="250">
        <v>2024.65</v>
      </c>
      <c r="G3657" s="76">
        <v>455436873546.87964</v>
      </c>
      <c r="H3657" s="46">
        <v>36162479.85288953</v>
      </c>
      <c r="I3657" s="76">
        <v>694367734474.86145</v>
      </c>
      <c r="J3657" s="56">
        <v>0.18533448805881514</v>
      </c>
      <c r="K3657" s="76">
        <v>29024086035.307896</v>
      </c>
      <c r="L3657" s="76">
        <v>0</v>
      </c>
      <c r="M3657" s="76">
        <v>284285648840.3653</v>
      </c>
      <c r="N3657" s="76">
        <v>4085160640.3963237</v>
      </c>
      <c r="O3657" s="76">
        <v>30308.201943333988</v>
      </c>
      <c r="P3657" s="46">
        <v>56849.190648516524</v>
      </c>
      <c r="Q3657" s="46">
        <v>15479.19064851652</v>
      </c>
      <c r="R3657" s="76">
        <v>1419747250449.4087</v>
      </c>
      <c r="S3657" s="56">
        <v>0.49352935576082529</v>
      </c>
      <c r="T3657" s="56">
        <v>0.37300863463545758</v>
      </c>
      <c r="U3657" s="46">
        <v>18.062062237610821</v>
      </c>
      <c r="V3657" s="76">
        <v>10283297229126.25</v>
      </c>
      <c r="W3657" s="84">
        <v>3246.7385499969482</v>
      </c>
      <c r="X3657" s="82">
        <v>4.1577359664284712E-2</v>
      </c>
      <c r="Y3657" s="476">
        <v>2.0000000000000001E-4</v>
      </c>
    </row>
    <row r="3658" spans="1:25" x14ac:dyDescent="0.2">
      <c r="A3658" s="475">
        <v>3654</v>
      </c>
      <c r="B3658" s="56">
        <v>0.59595979420006928</v>
      </c>
      <c r="C3658" s="46">
        <v>6308.974132870263</v>
      </c>
      <c r="D3658" s="56">
        <v>0.2</v>
      </c>
      <c r="E3658" s="56">
        <v>0.51534571905630389</v>
      </c>
      <c r="F3658" s="250">
        <v>2025.58</v>
      </c>
      <c r="G3658" s="76">
        <v>84379650973.933655</v>
      </c>
      <c r="H3658" s="46">
        <v>3333694.6174936104</v>
      </c>
      <c r="I3658" s="76">
        <v>165608403687.81784</v>
      </c>
      <c r="J3658" s="56">
        <v>0.54486068640466301</v>
      </c>
      <c r="K3658" s="76">
        <v>8729849368.0533562</v>
      </c>
      <c r="L3658" s="76">
        <v>11039418011.472868</v>
      </c>
      <c r="M3658" s="76">
        <v>73172501841.035461</v>
      </c>
      <c r="N3658" s="76">
        <v>30507679538.91637</v>
      </c>
      <c r="O3658" s="76">
        <v>29192.007573796982</v>
      </c>
      <c r="P3658" s="46">
        <v>248819.70164453029</v>
      </c>
      <c r="Q3658" s="46">
        <v>116039.06738954171</v>
      </c>
      <c r="R3658" s="76">
        <v>340570062579.34729</v>
      </c>
      <c r="S3658" s="56">
        <v>0.61770930961490311</v>
      </c>
      <c r="T3658" s="56">
        <v>0.48500615938936714</v>
      </c>
      <c r="U3658" s="46">
        <v>15.977815829839974</v>
      </c>
      <c r="V3658" s="76">
        <v>3035453027411.4497</v>
      </c>
      <c r="W3658" s="84">
        <v>958.16295386925776</v>
      </c>
      <c r="X3658" s="82">
        <v>4.3775011151516587E-2</v>
      </c>
      <c r="Y3658" s="476">
        <v>2.0000000000000001E-4</v>
      </c>
    </row>
    <row r="3659" spans="1:25" x14ac:dyDescent="0.2">
      <c r="A3659" s="475">
        <v>3655</v>
      </c>
      <c r="B3659" s="56">
        <v>0.5450729104138482</v>
      </c>
      <c r="C3659" s="46">
        <v>1500</v>
      </c>
      <c r="D3659" s="56">
        <v>0.53580221738165457</v>
      </c>
      <c r="E3659" s="56">
        <v>0.3791639124922575</v>
      </c>
      <c r="F3659" s="250">
        <v>2023.8</v>
      </c>
      <c r="G3659" s="76">
        <v>217061238482.32471</v>
      </c>
      <c r="H3659" s="46">
        <v>11303272.428428276</v>
      </c>
      <c r="I3659" s="76">
        <v>394089392967.08441</v>
      </c>
      <c r="J3659" s="56">
        <v>0.51142249656142114</v>
      </c>
      <c r="K3659" s="76">
        <v>12257799049.207617</v>
      </c>
      <c r="L3659" s="76">
        <v>0</v>
      </c>
      <c r="M3659" s="76">
        <v>167093910344.77261</v>
      </c>
      <c r="N3659" s="76">
        <v>31324304928.389183</v>
      </c>
      <c r="O3659" s="76">
        <v>36017.210277211823</v>
      </c>
      <c r="P3659" s="46">
        <v>264807.05702629813</v>
      </c>
      <c r="Q3659" s="46">
        <v>132012.43313056981</v>
      </c>
      <c r="R3659" s="76">
        <v>854423759099.078</v>
      </c>
      <c r="S3659" s="56">
        <v>0.64058492949091694</v>
      </c>
      <c r="T3659" s="56">
        <v>0.44620651447487131</v>
      </c>
      <c r="U3659" s="46">
        <v>16.36957280507772</v>
      </c>
      <c r="V3659" s="76">
        <v>6987504469131.7295</v>
      </c>
      <c r="W3659" s="84">
        <v>2203.2509287980984</v>
      </c>
      <c r="X3659" s="82">
        <v>4.3633255695159259E-2</v>
      </c>
      <c r="Y3659" s="476">
        <v>2.0000000000000001E-4</v>
      </c>
    </row>
    <row r="3660" spans="1:25" x14ac:dyDescent="0.2">
      <c r="A3660" s="475">
        <v>3656</v>
      </c>
      <c r="B3660" s="56">
        <v>0.61722266626222633</v>
      </c>
      <c r="C3660" s="46">
        <v>8261.9093392535651</v>
      </c>
      <c r="D3660" s="56">
        <v>0.747423847074148</v>
      </c>
      <c r="E3660" s="56">
        <v>0.26122117690755564</v>
      </c>
      <c r="F3660" s="250">
        <v>2023.75</v>
      </c>
      <c r="G3660" s="76">
        <v>228069942478.83691</v>
      </c>
      <c r="H3660" s="46">
        <v>16916418.198438115</v>
      </c>
      <c r="I3660" s="76">
        <v>416924078165.43518</v>
      </c>
      <c r="J3660" s="56">
        <v>0.35735494310735205</v>
      </c>
      <c r="K3660" s="76">
        <v>13729304235.56918</v>
      </c>
      <c r="L3660" s="76">
        <v>0</v>
      </c>
      <c r="M3660" s="76">
        <v>215596090429.7916</v>
      </c>
      <c r="N3660" s="76">
        <v>13446281662.780458</v>
      </c>
      <c r="O3660" s="76">
        <v>23286.730613228443</v>
      </c>
      <c r="P3660" s="46">
        <v>146800.38770027296</v>
      </c>
      <c r="Q3660" s="46">
        <v>59624.621991669977</v>
      </c>
      <c r="R3660" s="76">
        <v>916105756535.59363</v>
      </c>
      <c r="S3660" s="56">
        <v>0.58374470595286621</v>
      </c>
      <c r="T3660" s="56">
        <v>0.37469084086226984</v>
      </c>
      <c r="U3660" s="46">
        <v>16.940768696013478</v>
      </c>
      <c r="V3660" s="76">
        <v>6347020972012.5498</v>
      </c>
      <c r="W3660" s="84">
        <v>2002.3126666906765</v>
      </c>
      <c r="X3660" s="82">
        <v>4.3767085560044702E-2</v>
      </c>
      <c r="Y3660" s="476">
        <v>2.0000000000000001E-4</v>
      </c>
    </row>
    <row r="3661" spans="1:25" x14ac:dyDescent="0.2">
      <c r="A3661" s="475">
        <v>3657</v>
      </c>
      <c r="B3661" s="56">
        <v>0.40822859763163694</v>
      </c>
      <c r="C3661" s="46">
        <v>2732.1782040101734</v>
      </c>
      <c r="D3661" s="56">
        <v>0.67509356570348422</v>
      </c>
      <c r="E3661" s="56">
        <v>0.7</v>
      </c>
      <c r="F3661" s="250">
        <v>2025.05</v>
      </c>
      <c r="G3661" s="76">
        <v>214677164745.91269</v>
      </c>
      <c r="H3661" s="46">
        <v>15109435.340351382</v>
      </c>
      <c r="I3661" s="76">
        <v>486496763611.84424</v>
      </c>
      <c r="J3661" s="56">
        <v>0.40674569897986612</v>
      </c>
      <c r="K3661" s="76">
        <v>37174848512.96579</v>
      </c>
      <c r="L3661" s="76">
        <v>72695775417.117279</v>
      </c>
      <c r="M3661" s="76">
        <v>88377220326.075623</v>
      </c>
      <c r="N3661" s="76">
        <v>9578896735.7088985</v>
      </c>
      <c r="O3661" s="76">
        <v>17519.268725583664</v>
      </c>
      <c r="P3661" s="46">
        <v>101465.43749999911</v>
      </c>
      <c r="Q3661" s="46">
        <v>33113.812499999258</v>
      </c>
      <c r="R3661" s="76">
        <v>888190703697.30493</v>
      </c>
      <c r="S3661" s="56">
        <v>0.56761910882165356</v>
      </c>
      <c r="T3661" s="56">
        <v>0.4318644037129995</v>
      </c>
      <c r="U3661" s="46">
        <v>16.20277884887906</v>
      </c>
      <c r="V3661" s="76">
        <v>6821488706666.6416</v>
      </c>
      <c r="W3661" s="84">
        <v>2153.8529898354222</v>
      </c>
      <c r="X3661" s="82">
        <v>4.5071698493869737E-2</v>
      </c>
      <c r="Y3661" s="476">
        <v>2.0000000000000001E-4</v>
      </c>
    </row>
    <row r="3662" spans="1:25" x14ac:dyDescent="0.2">
      <c r="A3662" s="475">
        <v>3658</v>
      </c>
      <c r="B3662" s="56">
        <v>0.57872883740823688</v>
      </c>
      <c r="C3662" s="46">
        <v>4088.3295899246637</v>
      </c>
      <c r="D3662" s="56">
        <v>0.45761159263219431</v>
      </c>
      <c r="E3662" s="56">
        <v>0.6626485648446544</v>
      </c>
      <c r="F3662" s="250">
        <v>2025.8</v>
      </c>
      <c r="G3662" s="76">
        <v>82929577698.650131</v>
      </c>
      <c r="H3662" s="46">
        <v>8933758.931969149</v>
      </c>
      <c r="I3662" s="76">
        <v>284843922005.17847</v>
      </c>
      <c r="J3662" s="56">
        <v>0.33441063983936503</v>
      </c>
      <c r="K3662" s="76">
        <v>29306537607.167213</v>
      </c>
      <c r="L3662" s="76">
        <v>68579790718.502365</v>
      </c>
      <c r="M3662" s="76">
        <v>53045628399.494331</v>
      </c>
      <c r="N3662" s="76">
        <v>16890991151.572262</v>
      </c>
      <c r="O3662" s="76">
        <v>23520.669075813497</v>
      </c>
      <c r="P3662" s="46">
        <v>135486.27831535746</v>
      </c>
      <c r="Q3662" s="46">
        <v>55976.352308705878</v>
      </c>
      <c r="R3662" s="76">
        <v>516091130941.97681</v>
      </c>
      <c r="S3662" s="56">
        <v>0.50323800629445159</v>
      </c>
      <c r="T3662" s="56">
        <v>0.2982329126851283</v>
      </c>
      <c r="U3662" s="46">
        <v>15.975501210037919</v>
      </c>
      <c r="V3662" s="76">
        <v>2815512376445.3794</v>
      </c>
      <c r="W3662" s="84">
        <v>888.5846023183019</v>
      </c>
      <c r="X3662" s="82">
        <v>4.4185859508537831E-2</v>
      </c>
      <c r="Y3662" s="476">
        <v>2.0000000000000001E-4</v>
      </c>
    </row>
    <row r="3663" spans="1:25" x14ac:dyDescent="0.2">
      <c r="A3663" s="475">
        <v>3659</v>
      </c>
      <c r="B3663" s="56">
        <v>0.44562923104798502</v>
      </c>
      <c r="C3663" s="46">
        <v>1500</v>
      </c>
      <c r="D3663" s="56">
        <v>0.82676211405287803</v>
      </c>
      <c r="E3663" s="56">
        <v>0.26465439501209181</v>
      </c>
      <c r="F3663" s="250">
        <v>2025.51</v>
      </c>
      <c r="G3663" s="76">
        <v>219050962196.60699</v>
      </c>
      <c r="H3663" s="46">
        <v>23094619.528655954</v>
      </c>
      <c r="I3663" s="76">
        <v>528963131810.43652</v>
      </c>
      <c r="J3663" s="56">
        <v>0.36808192954190133</v>
      </c>
      <c r="K3663" s="76">
        <v>18541427304.57531</v>
      </c>
      <c r="L3663" s="76">
        <v>26864554661.950027</v>
      </c>
      <c r="M3663" s="76">
        <v>122654774087.17415</v>
      </c>
      <c r="N3663" s="76">
        <v>10125855096.802624</v>
      </c>
      <c r="O3663" s="76">
        <v>33775.876577986252</v>
      </c>
      <c r="P3663" s="46">
        <v>120601.87359969571</v>
      </c>
      <c r="Q3663" s="46">
        <v>44020.232970392135</v>
      </c>
      <c r="R3663" s="76">
        <v>939395181455.84741</v>
      </c>
      <c r="S3663" s="56">
        <v>0.5408063758220486</v>
      </c>
      <c r="T3663" s="56">
        <v>0.36984980740296186</v>
      </c>
      <c r="U3663" s="46">
        <v>16.732903634766238</v>
      </c>
      <c r="V3663" s="76">
        <v>6380593660499.0967</v>
      </c>
      <c r="W3663" s="84">
        <v>2014.9154263837863</v>
      </c>
      <c r="X3663" s="82">
        <v>4.3660793658253594E-2</v>
      </c>
      <c r="Y3663" s="476">
        <v>2.0000000000000001E-4</v>
      </c>
    </row>
    <row r="3664" spans="1:25" x14ac:dyDescent="0.2">
      <c r="A3664" s="475">
        <v>3660</v>
      </c>
      <c r="B3664" s="56">
        <v>0.43581404009263092</v>
      </c>
      <c r="C3664" s="46">
        <v>3556.7048364069155</v>
      </c>
      <c r="D3664" s="56">
        <v>0.51120371199658943</v>
      </c>
      <c r="E3664" s="56">
        <v>0.65172139173110666</v>
      </c>
      <c r="F3664" s="250">
        <v>2023.87</v>
      </c>
      <c r="G3664" s="76">
        <v>393863266565.41748</v>
      </c>
      <c r="H3664" s="46">
        <v>10098638.394705705</v>
      </c>
      <c r="I3664" s="76">
        <v>399736067953.45911</v>
      </c>
      <c r="J3664" s="56">
        <v>0.43581404009263092</v>
      </c>
      <c r="K3664" s="76">
        <v>9675069786.1243763</v>
      </c>
      <c r="L3664" s="76">
        <v>0</v>
      </c>
      <c r="M3664" s="76">
        <v>437949201114.93726</v>
      </c>
      <c r="N3664" s="76">
        <v>40813883940.611816</v>
      </c>
      <c r="O3664" s="76">
        <v>19229.118382731245</v>
      </c>
      <c r="P3664" s="46">
        <v>268872.43411625165</v>
      </c>
      <c r="Q3664" s="46">
        <v>151648.41034444145</v>
      </c>
      <c r="R3664" s="76">
        <v>1250509162643.0361</v>
      </c>
      <c r="S3664" s="56">
        <v>0.66209588484048909</v>
      </c>
      <c r="T3664" s="56">
        <v>0.42855946658620664</v>
      </c>
      <c r="U3664" s="46">
        <v>17.389429825718899</v>
      </c>
      <c r="V3664" s="76">
        <v>10445992597595.352</v>
      </c>
      <c r="W3664" s="84">
        <v>3298.5739969800561</v>
      </c>
      <c r="X3664" s="82">
        <v>4.1082729201818408E-2</v>
      </c>
      <c r="Y3664" s="476">
        <v>2.0000000000000001E-4</v>
      </c>
    </row>
    <row r="3665" spans="1:25" x14ac:dyDescent="0.2">
      <c r="A3665" s="475">
        <v>3661</v>
      </c>
      <c r="B3665" s="56">
        <v>0.29313890896780231</v>
      </c>
      <c r="C3665" s="46">
        <v>1500</v>
      </c>
      <c r="D3665" s="56">
        <v>0.67784537035996395</v>
      </c>
      <c r="E3665" s="56">
        <v>0.66359877019922686</v>
      </c>
      <c r="F3665" s="250">
        <v>2024.08</v>
      </c>
      <c r="G3665" s="76">
        <v>535003149698.83289</v>
      </c>
      <c r="H3665" s="46">
        <v>16169082.993276721</v>
      </c>
      <c r="I3665" s="76">
        <v>475972673254.60828</v>
      </c>
      <c r="J3665" s="56">
        <v>0.29313890896780226</v>
      </c>
      <c r="K3665" s="76">
        <v>22834336561.352734</v>
      </c>
      <c r="L3665" s="76">
        <v>19556717546.954926</v>
      </c>
      <c r="M3665" s="76">
        <v>293592795516.1239</v>
      </c>
      <c r="N3665" s="76">
        <v>16181248165.715561</v>
      </c>
      <c r="O3665" s="76">
        <v>10004.676831457567</v>
      </c>
      <c r="P3665" s="46">
        <v>142598.82263405959</v>
      </c>
      <c r="Q3665" s="46">
        <v>57640.154487865882</v>
      </c>
      <c r="R3665" s="76">
        <v>1303278782678.9492</v>
      </c>
      <c r="S3665" s="56">
        <v>0.59835651157242853</v>
      </c>
      <c r="T3665" s="56">
        <v>0.49237680243390913</v>
      </c>
      <c r="U3665" s="46">
        <v>17.972131442995217</v>
      </c>
      <c r="V3665" s="76">
        <v>12450881313151.441</v>
      </c>
      <c r="W3665" s="84">
        <v>3927.4405720168006</v>
      </c>
      <c r="X3665" s="82">
        <v>4.1217109681460667E-2</v>
      </c>
      <c r="Y3665" s="476">
        <v>2.0000000000000001E-4</v>
      </c>
    </row>
    <row r="3666" spans="1:25" x14ac:dyDescent="0.2">
      <c r="A3666" s="475">
        <v>3662</v>
      </c>
      <c r="B3666" s="56">
        <v>0.59112904653910159</v>
      </c>
      <c r="C3666" s="46">
        <v>7058.8598150316266</v>
      </c>
      <c r="D3666" s="56">
        <v>0.7709343206759296</v>
      </c>
      <c r="E3666" s="56">
        <v>0.18262586546570708</v>
      </c>
      <c r="F3666" s="250">
        <v>2024.93</v>
      </c>
      <c r="G3666" s="76">
        <v>176149295609.0632</v>
      </c>
      <c r="H3666" s="46">
        <v>18047049.577015083</v>
      </c>
      <c r="I3666" s="76">
        <v>486023212803.67432</v>
      </c>
      <c r="J3666" s="56">
        <v>0.34039801210622578</v>
      </c>
      <c r="K3666" s="76">
        <v>21054901097.318291</v>
      </c>
      <c r="L3666" s="76">
        <v>12480832241.598949</v>
      </c>
      <c r="M3666" s="76">
        <v>189422958258.22052</v>
      </c>
      <c r="N3666" s="76">
        <v>73131140788.836624</v>
      </c>
      <c r="O3666" s="76">
        <v>39918.359018221148</v>
      </c>
      <c r="P3666" s="46">
        <v>438179.14164840069</v>
      </c>
      <c r="Q3666" s="46">
        <v>275686.01654902496</v>
      </c>
      <c r="R3666" s="76">
        <v>1085880675246.6621</v>
      </c>
      <c r="S3666" s="56">
        <v>0.54975259291439926</v>
      </c>
      <c r="T3666" s="56">
        <v>0.27415445627361951</v>
      </c>
      <c r="U3666" s="46">
        <v>16.465860771697066</v>
      </c>
      <c r="V3666" s="76">
        <v>5376248693999.7246</v>
      </c>
      <c r="W3666" s="84">
        <v>1698.0506750846296</v>
      </c>
      <c r="X3666" s="82">
        <v>4.4614938056892206E-2</v>
      </c>
      <c r="Y3666" s="476">
        <v>2.0000000000000001E-4</v>
      </c>
    </row>
    <row r="3667" spans="1:25" x14ac:dyDescent="0.2">
      <c r="A3667" s="475">
        <v>3663</v>
      </c>
      <c r="B3667" s="56">
        <v>0.37555215754068094</v>
      </c>
      <c r="C3667" s="46">
        <v>3682.5195924046811</v>
      </c>
      <c r="D3667" s="56">
        <v>0.6565967770226655</v>
      </c>
      <c r="E3667" s="56">
        <v>0.51505780022024383</v>
      </c>
      <c r="F3667" s="250">
        <v>2024.95</v>
      </c>
      <c r="G3667" s="76">
        <v>338361740248.38824</v>
      </c>
      <c r="H3667" s="46">
        <v>14530861.793251086</v>
      </c>
      <c r="I3667" s="76">
        <v>461219760465.41254</v>
      </c>
      <c r="J3667" s="56">
        <v>0.37555215754068094</v>
      </c>
      <c r="K3667" s="76">
        <v>19299721597.77412</v>
      </c>
      <c r="L3667" s="76">
        <v>0</v>
      </c>
      <c r="M3667" s="76">
        <v>248695943967.06296</v>
      </c>
      <c r="N3667" s="76">
        <v>65985103022.620728</v>
      </c>
      <c r="O3667" s="76">
        <v>36791.125683303544</v>
      </c>
      <c r="P3667" s="46">
        <v>434944.73566482088</v>
      </c>
      <c r="Q3667" s="46">
        <v>276533.59439637902</v>
      </c>
      <c r="R3667" s="76">
        <v>1155141021393.5234</v>
      </c>
      <c r="S3667" s="56">
        <v>0.59133222630781457</v>
      </c>
      <c r="T3667" s="56">
        <v>0.41557773550887323</v>
      </c>
      <c r="U3667" s="46">
        <v>17.169547146709885</v>
      </c>
      <c r="V3667" s="76">
        <v>8995015857432.1621</v>
      </c>
      <c r="W3667" s="84">
        <v>2838.8170375229492</v>
      </c>
      <c r="X3667" s="82">
        <v>4.2786601232311906E-2</v>
      </c>
      <c r="Y3667" s="476">
        <v>2.0000000000000001E-4</v>
      </c>
    </row>
    <row r="3668" spans="1:25" x14ac:dyDescent="0.2">
      <c r="A3668" s="475">
        <v>3664</v>
      </c>
      <c r="B3668" s="56">
        <v>0.35000870721343452</v>
      </c>
      <c r="C3668" s="46">
        <v>4977.9383025412963</v>
      </c>
      <c r="D3668" s="56">
        <v>0.60771070536735317</v>
      </c>
      <c r="E3668" s="56">
        <v>0.65424563634251776</v>
      </c>
      <c r="F3668" s="250">
        <v>2023.75</v>
      </c>
      <c r="G3668" s="76">
        <v>578721111373.32971</v>
      </c>
      <c r="H3668" s="46">
        <v>12546263.117529493</v>
      </c>
      <c r="I3668" s="76">
        <v>427607993139.53729</v>
      </c>
      <c r="J3668" s="56">
        <v>0.35000870721343458</v>
      </c>
      <c r="K3668" s="76">
        <v>8665663263.8599911</v>
      </c>
      <c r="L3668" s="76">
        <v>0</v>
      </c>
      <c r="M3668" s="76">
        <v>464151777234.30377</v>
      </c>
      <c r="N3668" s="76">
        <v>44336558901.99781</v>
      </c>
      <c r="O3668" s="76">
        <v>14548.371964108668</v>
      </c>
      <c r="P3668" s="46">
        <v>283124.96774978907</v>
      </c>
      <c r="Q3668" s="46">
        <v>160176.78462170027</v>
      </c>
      <c r="R3668" s="76">
        <v>1279460923614.4412</v>
      </c>
      <c r="S3668" s="56">
        <v>0.62559482635371377</v>
      </c>
      <c r="T3668" s="56">
        <v>0.54972384718624279</v>
      </c>
      <c r="U3668" s="46">
        <v>17.925045826526084</v>
      </c>
      <c r="V3668" s="76">
        <v>13963555104516.393</v>
      </c>
      <c r="W3668" s="84">
        <v>4405.3072548588743</v>
      </c>
      <c r="X3668" s="82">
        <v>4.0328619877494212E-2</v>
      </c>
      <c r="Y3668" s="476">
        <v>2.0000000000000001E-4</v>
      </c>
    </row>
    <row r="3669" spans="1:25" x14ac:dyDescent="0.2">
      <c r="A3669" s="475">
        <v>3665</v>
      </c>
      <c r="B3669" s="56">
        <v>0.64227877772402642</v>
      </c>
      <c r="C3669" s="46">
        <v>1737.0737729762614</v>
      </c>
      <c r="D3669" s="56">
        <v>0.58840067299721199</v>
      </c>
      <c r="E3669" s="56">
        <v>0.31929211254630063</v>
      </c>
      <c r="F3669" s="250">
        <v>2026.59</v>
      </c>
      <c r="G3669" s="76">
        <v>122086743928.85434</v>
      </c>
      <c r="H3669" s="46">
        <v>13093516.719593652</v>
      </c>
      <c r="I3669" s="76">
        <v>429849175349.18665</v>
      </c>
      <c r="J3669" s="56">
        <v>0.48319407065673581</v>
      </c>
      <c r="K3669" s="76">
        <v>38784456356.438423</v>
      </c>
      <c r="L3669" s="76">
        <v>51872213002.049278</v>
      </c>
      <c r="M3669" s="76">
        <v>24699893499.018867</v>
      </c>
      <c r="N3669" s="76">
        <v>100961996660.07167</v>
      </c>
      <c r="O3669" s="76">
        <v>21780.076420692461</v>
      </c>
      <c r="P3669" s="46">
        <v>603553.05118592968</v>
      </c>
      <c r="Q3669" s="46">
        <v>414588.6025954276</v>
      </c>
      <c r="R3669" s="76">
        <v>812532146320.05151</v>
      </c>
      <c r="S3669" s="56">
        <v>0.53588535956055938</v>
      </c>
      <c r="T3669" s="56">
        <v>0.36955782347770549</v>
      </c>
      <c r="U3669" s="46">
        <v>15.324304187265998</v>
      </c>
      <c r="V3669" s="76">
        <v>5133421226790.0967</v>
      </c>
      <c r="W3669" s="84">
        <v>1618.2362106323112</v>
      </c>
      <c r="X3669" s="82">
        <v>4.700204293345709E-2</v>
      </c>
      <c r="Y3669" s="476">
        <v>2.0000000000000001E-4</v>
      </c>
    </row>
    <row r="3670" spans="1:25" x14ac:dyDescent="0.2">
      <c r="A3670" s="475">
        <v>3666</v>
      </c>
      <c r="B3670" s="56">
        <v>0.54877938582579011</v>
      </c>
      <c r="C3670" s="46">
        <v>3171.7336983662899</v>
      </c>
      <c r="D3670" s="56">
        <v>0.92204524486688744</v>
      </c>
      <c r="E3670" s="56">
        <v>0.60228798521020366</v>
      </c>
      <c r="F3670" s="250">
        <v>2023.75</v>
      </c>
      <c r="G3670" s="76">
        <v>511178845380.57794</v>
      </c>
      <c r="H3670" s="46">
        <v>26180441.719206616</v>
      </c>
      <c r="I3670" s="76">
        <v>388421107795.92908</v>
      </c>
      <c r="J3670" s="56">
        <v>-0.2559715991306033</v>
      </c>
      <c r="K3670" s="76">
        <v>8880186710.263319</v>
      </c>
      <c r="L3670" s="76">
        <v>0</v>
      </c>
      <c r="M3670" s="76">
        <v>417068897055.65393</v>
      </c>
      <c r="N3670" s="76">
        <v>97477203733.833145</v>
      </c>
      <c r="O3670" s="76">
        <v>23473.7137458613</v>
      </c>
      <c r="P3670" s="46">
        <v>496721.28092979832</v>
      </c>
      <c r="Q3670" s="46">
        <v>317341.36941019329</v>
      </c>
      <c r="R3670" s="76">
        <v>1358049844789.8826</v>
      </c>
      <c r="S3670" s="56">
        <v>0.45666239904018141</v>
      </c>
      <c r="T3670" s="56">
        <v>0.30099865669323617</v>
      </c>
      <c r="U3670" s="46">
        <v>25.061152450296021</v>
      </c>
      <c r="V3670" s="76">
        <v>10979406602604.951</v>
      </c>
      <c r="W3670" s="84">
        <v>3465.1571049745903</v>
      </c>
      <c r="X3670" s="82">
        <v>2.994443234257356E-2</v>
      </c>
      <c r="Y3670" s="476">
        <v>2.0000000000000001E-4</v>
      </c>
    </row>
    <row r="3671" spans="1:25" x14ac:dyDescent="0.2">
      <c r="A3671" s="475">
        <v>3667</v>
      </c>
      <c r="B3671" s="56">
        <v>0.4681976334080501</v>
      </c>
      <c r="C3671" s="46">
        <v>1500</v>
      </c>
      <c r="D3671" s="56">
        <v>0.8592874270551093</v>
      </c>
      <c r="E3671" s="56">
        <v>0.45538153907573381</v>
      </c>
      <c r="F3671" s="250">
        <v>2024.61</v>
      </c>
      <c r="G3671" s="76">
        <v>214407894142.70261</v>
      </c>
      <c r="H3671" s="46">
        <v>23221386.096509177</v>
      </c>
      <c r="I3671" s="76">
        <v>545903292846.12347</v>
      </c>
      <c r="J3671" s="56">
        <v>0.27920242937585271</v>
      </c>
      <c r="K3671" s="76">
        <v>13842524131.238956</v>
      </c>
      <c r="L3671" s="76">
        <v>6806429030.1183014</v>
      </c>
      <c r="M3671" s="76">
        <v>151412355155.63651</v>
      </c>
      <c r="N3671" s="76">
        <v>77261272798.834045</v>
      </c>
      <c r="O3671" s="76">
        <v>22059.667349440278</v>
      </c>
      <c r="P3671" s="46">
        <v>450266.06500278437</v>
      </c>
      <c r="Q3671" s="46">
        <v>282616.03240122518</v>
      </c>
      <c r="R3671" s="76">
        <v>1013819157422.3716</v>
      </c>
      <c r="S3671" s="56">
        <v>0.47162071483648316</v>
      </c>
      <c r="T3671" s="56">
        <v>0.31806898609417367</v>
      </c>
      <c r="U3671" s="46">
        <v>16.925102054514603</v>
      </c>
      <c r="V3671" s="76">
        <v>6027216637583.4336</v>
      </c>
      <c r="W3671" s="84">
        <v>1903.1931095705845</v>
      </c>
      <c r="X3671" s="82">
        <v>4.2891262728420136E-2</v>
      </c>
      <c r="Y3671" s="476">
        <v>2.0000000000000001E-4</v>
      </c>
    </row>
    <row r="3672" spans="1:25" x14ac:dyDescent="0.2">
      <c r="A3672" s="475">
        <v>3668</v>
      </c>
      <c r="B3672" s="56">
        <v>0.43139628172998501</v>
      </c>
      <c r="C3672" s="46">
        <v>6181.4757197762119</v>
      </c>
      <c r="D3672" s="56">
        <v>0.73253117339378349</v>
      </c>
      <c r="E3672" s="56">
        <v>0.36301801595947308</v>
      </c>
      <c r="F3672" s="250">
        <v>2024.45</v>
      </c>
      <c r="G3672" s="76">
        <v>207357106738.00647</v>
      </c>
      <c r="H3672" s="46">
        <v>17158481.258077797</v>
      </c>
      <c r="I3672" s="76">
        <v>552747776990.81897</v>
      </c>
      <c r="J3672" s="56">
        <v>0.40535172709856659</v>
      </c>
      <c r="K3672" s="76">
        <v>20143527634.026966</v>
      </c>
      <c r="L3672" s="76">
        <v>0</v>
      </c>
      <c r="M3672" s="76">
        <v>128188012764.51871</v>
      </c>
      <c r="N3672" s="76">
        <v>55002533400.571846</v>
      </c>
      <c r="O3672" s="76">
        <v>28600.872480716462</v>
      </c>
      <c r="P3672" s="46">
        <v>324721.45253203448</v>
      </c>
      <c r="Q3672" s="46">
        <v>188781.72832192417</v>
      </c>
      <c r="R3672" s="76">
        <v>941395301110.49622</v>
      </c>
      <c r="S3672" s="56">
        <v>0.52592155974741495</v>
      </c>
      <c r="T3672" s="56">
        <v>0.42862989245441485</v>
      </c>
      <c r="U3672" s="46">
        <v>16.026056103902576</v>
      </c>
      <c r="V3672" s="76">
        <v>7095462460479.5859</v>
      </c>
      <c r="W3672" s="84">
        <v>2239.5106265434306</v>
      </c>
      <c r="X3672" s="82">
        <v>4.5774081015805108E-2</v>
      </c>
      <c r="Y3672" s="476">
        <v>2.0000000000000001E-4</v>
      </c>
    </row>
    <row r="3673" spans="1:25" x14ac:dyDescent="0.2">
      <c r="A3673" s="475">
        <v>3669</v>
      </c>
      <c r="B3673" s="56">
        <v>0.45602160061842706</v>
      </c>
      <c r="C3673" s="46">
        <v>3648.0743227133694</v>
      </c>
      <c r="D3673" s="56">
        <v>0.54041044098889623</v>
      </c>
      <c r="E3673" s="56">
        <v>0.7</v>
      </c>
      <c r="F3673" s="250">
        <v>2024.24</v>
      </c>
      <c r="G3673" s="76">
        <v>377071436887.0899</v>
      </c>
      <c r="H3673" s="46">
        <v>11083804.823310884</v>
      </c>
      <c r="I3673" s="76">
        <v>359664012320.73187</v>
      </c>
      <c r="J3673" s="56">
        <v>0.45277130027735468</v>
      </c>
      <c r="K3673" s="76">
        <v>13822668152.696005</v>
      </c>
      <c r="L3673" s="76">
        <v>0</v>
      </c>
      <c r="M3673" s="76">
        <v>319271333512.03046</v>
      </c>
      <c r="N3673" s="76">
        <v>21801384866.260479</v>
      </c>
      <c r="O3673" s="76">
        <v>26503.252867607625</v>
      </c>
      <c r="P3673" s="46">
        <v>184119.94409462</v>
      </c>
      <c r="Q3673" s="46">
        <v>88581.922546406349</v>
      </c>
      <c r="R3673" s="76">
        <v>1135495583073.7512</v>
      </c>
      <c r="S3673" s="56">
        <v>0.67432617585783372</v>
      </c>
      <c r="T3673" s="56">
        <v>0.45826638093641064</v>
      </c>
      <c r="U3673" s="46">
        <v>17.315460310122877</v>
      </c>
      <c r="V3673" s="76">
        <v>10037531668414.16</v>
      </c>
      <c r="W3673" s="84">
        <v>3167.0635127785804</v>
      </c>
      <c r="X3673" s="82">
        <v>4.156380368644895E-2</v>
      </c>
      <c r="Y3673" s="476">
        <v>2.0000000000000001E-4</v>
      </c>
    </row>
    <row r="3674" spans="1:25" x14ac:dyDescent="0.2">
      <c r="A3674" s="475">
        <v>3670</v>
      </c>
      <c r="B3674" s="56">
        <v>0.65850279742156148</v>
      </c>
      <c r="C3674" s="46">
        <v>1893.1399086342226</v>
      </c>
      <c r="D3674" s="56">
        <v>0.50581819108811366</v>
      </c>
      <c r="E3674" s="56">
        <v>0.65405902682838779</v>
      </c>
      <c r="F3674" s="250">
        <v>2023.79</v>
      </c>
      <c r="G3674" s="76">
        <v>388262539021.72333</v>
      </c>
      <c r="H3674" s="46">
        <v>10467240.526258044</v>
      </c>
      <c r="I3674" s="76">
        <v>336486504663.51288</v>
      </c>
      <c r="J3674" s="56">
        <v>0.39084836834261072</v>
      </c>
      <c r="K3674" s="76">
        <v>10315552547.300062</v>
      </c>
      <c r="L3674" s="76">
        <v>0</v>
      </c>
      <c r="M3674" s="76">
        <v>411503140363.96381</v>
      </c>
      <c r="N3674" s="76">
        <v>133510865280.22891</v>
      </c>
      <c r="O3674" s="76">
        <v>31835.494250055912</v>
      </c>
      <c r="P3674" s="46">
        <v>734818.71618732694</v>
      </c>
      <c r="Q3674" s="46">
        <v>477972.39945614134</v>
      </c>
      <c r="R3674" s="76">
        <v>1222222571536.7473</v>
      </c>
      <c r="S3674" s="56">
        <v>0.61658760796201795</v>
      </c>
      <c r="T3674" s="56">
        <v>0.40701961499716677</v>
      </c>
      <c r="U3674" s="46">
        <v>17.653507199405574</v>
      </c>
      <c r="V3674" s="76">
        <v>9632517618607.2637</v>
      </c>
      <c r="W3674" s="84">
        <v>3039.0097885209025</v>
      </c>
      <c r="X3674" s="82">
        <v>4.1358378145529048E-2</v>
      </c>
      <c r="Y3674" s="476">
        <v>2.0000000000000001E-4</v>
      </c>
    </row>
    <row r="3675" spans="1:25" x14ac:dyDescent="0.2">
      <c r="A3675" s="475">
        <v>3671</v>
      </c>
      <c r="B3675" s="56">
        <v>0.367009915889425</v>
      </c>
      <c r="C3675" s="46">
        <v>4327.3851222853418</v>
      </c>
      <c r="D3675" s="56">
        <v>0.58059497261772486</v>
      </c>
      <c r="E3675" s="56">
        <v>0.57792014598258956</v>
      </c>
      <c r="F3675" s="250">
        <v>2023.75</v>
      </c>
      <c r="G3675" s="76">
        <v>310412640131.17596</v>
      </c>
      <c r="H3675" s="46">
        <v>12111119.337600172</v>
      </c>
      <c r="I3675" s="76">
        <v>417330592489.52881</v>
      </c>
      <c r="J3675" s="56">
        <v>0.367009915889425</v>
      </c>
      <c r="K3675" s="76">
        <v>10215981843.045771</v>
      </c>
      <c r="L3675" s="76">
        <v>0</v>
      </c>
      <c r="M3675" s="76">
        <v>451884697396.9931</v>
      </c>
      <c r="N3675" s="76">
        <v>41022562219.146072</v>
      </c>
      <c r="O3675" s="76">
        <v>21700.15343709871</v>
      </c>
      <c r="P3675" s="46">
        <v>283327.65829065308</v>
      </c>
      <c r="Q3675" s="46">
        <v>160963.70951331663</v>
      </c>
      <c r="R3675" s="76">
        <v>1278227237183.7429</v>
      </c>
      <c r="S3675" s="56">
        <v>0.63676408046700927</v>
      </c>
      <c r="T3675" s="56">
        <v>0.33570124038369248</v>
      </c>
      <c r="U3675" s="46">
        <v>17.318487812516736</v>
      </c>
      <c r="V3675" s="76">
        <v>8180010149581.6152</v>
      </c>
      <c r="W3675" s="84">
        <v>2581.4401637998658</v>
      </c>
      <c r="X3675" s="82">
        <v>4.2123203808018948E-2</v>
      </c>
      <c r="Y3675" s="476">
        <v>2.0000000000000001E-4</v>
      </c>
    </row>
    <row r="3676" spans="1:25" x14ac:dyDescent="0.2">
      <c r="A3676" s="475">
        <v>3672</v>
      </c>
      <c r="B3676" s="56">
        <v>0.24208486294121151</v>
      </c>
      <c r="C3676" s="46">
        <v>6743.5020879388803</v>
      </c>
      <c r="D3676" s="56">
        <v>0.66538103329145248</v>
      </c>
      <c r="E3676" s="56">
        <v>0.48139452948730188</v>
      </c>
      <c r="F3676" s="250">
        <v>2024.8</v>
      </c>
      <c r="G3676" s="76">
        <v>189914022246.84689</v>
      </c>
      <c r="H3676" s="46">
        <v>14649520.649121387</v>
      </c>
      <c r="I3676" s="76">
        <v>492168891188.10059</v>
      </c>
      <c r="J3676" s="56">
        <v>0.24208486294121156</v>
      </c>
      <c r="K3676" s="76">
        <v>31868242979.96933</v>
      </c>
      <c r="L3676" s="76">
        <v>35613180602.732315</v>
      </c>
      <c r="M3676" s="76">
        <v>124786457245.38243</v>
      </c>
      <c r="N3676" s="76">
        <v>31604693951.808865</v>
      </c>
      <c r="O3676" s="76">
        <v>29520.648011485318</v>
      </c>
      <c r="P3676" s="46">
        <v>221639.06693642138</v>
      </c>
      <c r="Q3676" s="46">
        <v>113311.52628389919</v>
      </c>
      <c r="R3676" s="76">
        <v>922744320392.78528</v>
      </c>
      <c r="S3676" s="56">
        <v>0.46733999368133294</v>
      </c>
      <c r="T3676" s="56">
        <v>0.30066531464962376</v>
      </c>
      <c r="U3676" s="46">
        <v>16.984600902177693</v>
      </c>
      <c r="V3676" s="76">
        <v>5141805611372.5068</v>
      </c>
      <c r="W3676" s="84">
        <v>1623.1216676245888</v>
      </c>
      <c r="X3676" s="82">
        <v>4.3453865034050174E-2</v>
      </c>
      <c r="Y3676" s="476">
        <v>2.0000000000000001E-4</v>
      </c>
    </row>
    <row r="3677" spans="1:25" x14ac:dyDescent="0.2">
      <c r="A3677" s="475">
        <v>3673</v>
      </c>
      <c r="B3677" s="56">
        <v>0.51152768690378947</v>
      </c>
      <c r="C3677" s="46">
        <v>8320.6420567387286</v>
      </c>
      <c r="D3677" s="56">
        <v>0.62044420636279263</v>
      </c>
      <c r="E3677" s="56">
        <v>0.41276862121211205</v>
      </c>
      <c r="F3677" s="250">
        <v>2026.11</v>
      </c>
      <c r="G3677" s="76">
        <v>104382121287.81631</v>
      </c>
      <c r="H3677" s="46">
        <v>12603520.690734353</v>
      </c>
      <c r="I3677" s="76">
        <v>369211715407.38043</v>
      </c>
      <c r="J3677" s="56">
        <v>0.35039229552278461</v>
      </c>
      <c r="K3677" s="76">
        <v>18090029048.377861</v>
      </c>
      <c r="L3677" s="76">
        <v>34835115272.59137</v>
      </c>
      <c r="M3677" s="76">
        <v>36722645265.306549</v>
      </c>
      <c r="N3677" s="76">
        <v>41042444734.741684</v>
      </c>
      <c r="O3677" s="76">
        <v>22340.053819736171</v>
      </c>
      <c r="P3677" s="46">
        <v>273586.56186736195</v>
      </c>
      <c r="Q3677" s="46">
        <v>152695.39261899749</v>
      </c>
      <c r="R3677" s="76">
        <v>616633300216.99512</v>
      </c>
      <c r="S3677" s="56">
        <v>0.49036020048314916</v>
      </c>
      <c r="T3677" s="56">
        <v>0.34839813178962681</v>
      </c>
      <c r="U3677" s="46">
        <v>15.720613708890927</v>
      </c>
      <c r="V3677" s="76">
        <v>3798743231406.293</v>
      </c>
      <c r="W3677" s="84">
        <v>1197.3659863110759</v>
      </c>
      <c r="X3677" s="82">
        <v>4.5349514636769783E-2</v>
      </c>
      <c r="Y3677" s="476">
        <v>2.0000000000000001E-4</v>
      </c>
    </row>
    <row r="3678" spans="1:25" x14ac:dyDescent="0.2">
      <c r="A3678" s="475">
        <v>3674</v>
      </c>
      <c r="B3678" s="56">
        <v>0.67075835212569346</v>
      </c>
      <c r="C3678" s="46">
        <v>7838.7043044872589</v>
      </c>
      <c r="D3678" s="56">
        <v>0.74687588154671103</v>
      </c>
      <c r="E3678" s="56">
        <v>0.51344443707777621</v>
      </c>
      <c r="F3678" s="250">
        <v>2025.74</v>
      </c>
      <c r="G3678" s="76">
        <v>185661638075.63306</v>
      </c>
      <c r="H3678" s="46">
        <v>17499778.005837038</v>
      </c>
      <c r="I3678" s="76">
        <v>596387816738.66016</v>
      </c>
      <c r="J3678" s="56">
        <v>0.476607770758671</v>
      </c>
      <c r="K3678" s="76">
        <v>34538233425.518074</v>
      </c>
      <c r="L3678" s="76">
        <v>20135632107.860836</v>
      </c>
      <c r="M3678" s="76">
        <v>113247851975.87039</v>
      </c>
      <c r="N3678" s="76">
        <v>34727717860.771896</v>
      </c>
      <c r="O3678" s="76">
        <v>17618.450752394179</v>
      </c>
      <c r="P3678" s="46">
        <v>247767.24932777334</v>
      </c>
      <c r="Q3678" s="46">
        <v>130803.58623061358</v>
      </c>
      <c r="R3678" s="76">
        <v>1008645806686.9744</v>
      </c>
      <c r="S3678" s="56">
        <v>0.58134523404627325</v>
      </c>
      <c r="T3678" s="56">
        <v>0.41221887960700682</v>
      </c>
      <c r="U3678" s="46">
        <v>15.544586652813882</v>
      </c>
      <c r="V3678" s="76">
        <v>7119350359957.9805</v>
      </c>
      <c r="W3678" s="84">
        <v>2247.0596442899782</v>
      </c>
      <c r="X3678" s="82">
        <v>4.6882301344786166E-2</v>
      </c>
      <c r="Y3678" s="476">
        <v>2.0000000000000001E-4</v>
      </c>
    </row>
    <row r="3679" spans="1:25" x14ac:dyDescent="0.2">
      <c r="A3679" s="475">
        <v>3675</v>
      </c>
      <c r="B3679" s="56">
        <v>0.43055056246744478</v>
      </c>
      <c r="C3679" s="46">
        <v>1966.8754043632985</v>
      </c>
      <c r="D3679" s="56">
        <v>0.72440566922011962</v>
      </c>
      <c r="E3679" s="56">
        <v>0.46891652044573745</v>
      </c>
      <c r="F3679" s="250">
        <v>2023.75</v>
      </c>
      <c r="G3679" s="76">
        <v>278152046676.07635</v>
      </c>
      <c r="H3679" s="46">
        <v>18055171.03720291</v>
      </c>
      <c r="I3679" s="76">
        <v>404376187941.90259</v>
      </c>
      <c r="J3679" s="56">
        <v>0.16653744716285213</v>
      </c>
      <c r="K3679" s="76">
        <v>9815287267.8443069</v>
      </c>
      <c r="L3679" s="76">
        <v>0</v>
      </c>
      <c r="M3679" s="76">
        <v>249282712022.22861</v>
      </c>
      <c r="N3679" s="76">
        <v>32921343104.515572</v>
      </c>
      <c r="O3679" s="76">
        <v>19096.965163223271</v>
      </c>
      <c r="P3679" s="46">
        <v>222008.43042433582</v>
      </c>
      <c r="Q3679" s="46">
        <v>112456.10986785959</v>
      </c>
      <c r="R3679" s="76">
        <v>971435035776.83118</v>
      </c>
      <c r="S3679" s="56">
        <v>0.51479353015293605</v>
      </c>
      <c r="T3679" s="56">
        <v>0.33572302563254358</v>
      </c>
      <c r="U3679" s="46">
        <v>18.059877752403054</v>
      </c>
      <c r="V3679" s="76">
        <v>6458705715139.3164</v>
      </c>
      <c r="W3679" s="84">
        <v>2038.4441106110553</v>
      </c>
      <c r="X3679" s="82">
        <v>4.045385563757025E-2</v>
      </c>
      <c r="Y3679" s="476">
        <v>2.0000000000000001E-4</v>
      </c>
    </row>
    <row r="3680" spans="1:25" x14ac:dyDescent="0.2">
      <c r="A3680" s="475">
        <v>3676</v>
      </c>
      <c r="B3680" s="56">
        <v>0.41213228853588729</v>
      </c>
      <c r="C3680" s="46">
        <v>7165.4087088327033</v>
      </c>
      <c r="D3680" s="56">
        <v>1.0448987978010835</v>
      </c>
      <c r="E3680" s="56">
        <v>0.58133561489168317</v>
      </c>
      <c r="F3680" s="250">
        <v>2025.05</v>
      </c>
      <c r="G3680" s="76">
        <v>313133545175.70679</v>
      </c>
      <c r="H3680" s="46">
        <v>26677450.722914636</v>
      </c>
      <c r="I3680" s="76">
        <v>664468683535.03088</v>
      </c>
      <c r="J3680" s="56">
        <v>0.29916061703246888</v>
      </c>
      <c r="K3680" s="76">
        <v>23449619026.882565</v>
      </c>
      <c r="L3680" s="76">
        <v>2234003948.3145924</v>
      </c>
      <c r="M3680" s="76">
        <v>139824207502.55685</v>
      </c>
      <c r="N3680" s="76">
        <v>36878327439.3284</v>
      </c>
      <c r="O3680" s="76">
        <v>34568.23721903874</v>
      </c>
      <c r="P3680" s="46">
        <v>222609.96963988256</v>
      </c>
      <c r="Q3680" s="46">
        <v>132079.95364242926</v>
      </c>
      <c r="R3680" s="76">
        <v>1259411973602.3384</v>
      </c>
      <c r="S3680" s="56">
        <v>0.50868902259827309</v>
      </c>
      <c r="T3680" s="56">
        <v>0.37963468418118573</v>
      </c>
      <c r="U3680" s="46">
        <v>16.887914074649185</v>
      </c>
      <c r="V3680" s="76">
        <v>8673019000513.0791</v>
      </c>
      <c r="W3680" s="84">
        <v>2738.7351898236566</v>
      </c>
      <c r="X3680" s="82">
        <v>4.4563412192018349E-2</v>
      </c>
      <c r="Y3680" s="476">
        <v>2.0000000000000001E-4</v>
      </c>
    </row>
    <row r="3681" spans="1:25" x14ac:dyDescent="0.2">
      <c r="A3681" s="475">
        <v>3677</v>
      </c>
      <c r="B3681" s="56">
        <v>0.49850877105706726</v>
      </c>
      <c r="C3681" s="46">
        <v>9329.3288758551662</v>
      </c>
      <c r="D3681" s="56">
        <v>0.82860172337927618</v>
      </c>
      <c r="E3681" s="56">
        <v>0.54976623180733286</v>
      </c>
      <c r="F3681" s="250">
        <v>2023.75</v>
      </c>
      <c r="G3681" s="76">
        <v>278038822295.02191</v>
      </c>
      <c r="H3681" s="46">
        <v>20153315.650055449</v>
      </c>
      <c r="I3681" s="76">
        <v>507234326013.95197</v>
      </c>
      <c r="J3681" s="56">
        <v>0.24303775926091864</v>
      </c>
      <c r="K3681" s="76">
        <v>5981492802.9262094</v>
      </c>
      <c r="L3681" s="76">
        <v>0</v>
      </c>
      <c r="M3681" s="76">
        <v>225560944547.30215</v>
      </c>
      <c r="N3681" s="76">
        <v>47896971233.701958</v>
      </c>
      <c r="O3681" s="76">
        <v>29882.571909381317</v>
      </c>
      <c r="P3681" s="46">
        <v>295009.57072191651</v>
      </c>
      <c r="Q3681" s="46">
        <v>164115.06302912071</v>
      </c>
      <c r="R3681" s="76">
        <v>1037909294090.9792</v>
      </c>
      <c r="S3681" s="56">
        <v>0.49841785078014955</v>
      </c>
      <c r="T3681" s="56">
        <v>0.37785986781295178</v>
      </c>
      <c r="U3681" s="46">
        <v>17.238037281776549</v>
      </c>
      <c r="V3681" s="76">
        <v>7390893638297.4756</v>
      </c>
      <c r="W3681" s="84">
        <v>2333.6275181125116</v>
      </c>
      <c r="X3681" s="82">
        <v>4.2725029226282712E-2</v>
      </c>
      <c r="Y3681" s="476">
        <v>2.0000000000000001E-4</v>
      </c>
    </row>
    <row r="3682" spans="1:25" x14ac:dyDescent="0.2">
      <c r="A3682" s="475">
        <v>3678</v>
      </c>
      <c r="B3682" s="56">
        <v>0.41542844849570104</v>
      </c>
      <c r="C3682" s="46">
        <v>4224.5078005351061</v>
      </c>
      <c r="D3682" s="56">
        <v>0.2</v>
      </c>
      <c r="E3682" s="56">
        <v>0.59470770479517243</v>
      </c>
      <c r="F3682" s="250">
        <v>2027.23</v>
      </c>
      <c r="G3682" s="76">
        <v>51464059093.6595</v>
      </c>
      <c r="H3682" s="46">
        <v>3343300.2837000457</v>
      </c>
      <c r="I3682" s="76">
        <v>169803420935.98105</v>
      </c>
      <c r="J3682" s="56">
        <v>0.41542844849570104</v>
      </c>
      <c r="K3682" s="76">
        <v>34349027820.658699</v>
      </c>
      <c r="L3682" s="76">
        <v>55991731229.226646</v>
      </c>
      <c r="M3682" s="76">
        <v>0</v>
      </c>
      <c r="N3682" s="76">
        <v>152688354716.74133</v>
      </c>
      <c r="O3682" s="76">
        <v>33554.267482136092</v>
      </c>
      <c r="P3682" s="46">
        <v>1043412.3607793713</v>
      </c>
      <c r="Q3682" s="46">
        <v>686354.37110777828</v>
      </c>
      <c r="R3682" s="76">
        <v>451586706231.86438</v>
      </c>
      <c r="S3682" s="56">
        <v>0.443434753583626</v>
      </c>
      <c r="T3682" s="56">
        <v>0.29446261172207999</v>
      </c>
      <c r="U3682" s="46">
        <v>14.885942707230587</v>
      </c>
      <c r="V3682" s="76">
        <v>2238864065359.5669</v>
      </c>
      <c r="W3682" s="84">
        <v>706.53508929452028</v>
      </c>
      <c r="X3682" s="82">
        <v>4.7581111992009421E-2</v>
      </c>
      <c r="Y3682" s="476">
        <v>2.0000000000000001E-4</v>
      </c>
    </row>
    <row r="3683" spans="1:25" x14ac:dyDescent="0.2">
      <c r="A3683" s="475">
        <v>3679</v>
      </c>
      <c r="B3683" s="56">
        <v>0.53299188607648318</v>
      </c>
      <c r="C3683" s="46">
        <v>5926.3121909868305</v>
      </c>
      <c r="D3683" s="56">
        <v>0.9373298371981611</v>
      </c>
      <c r="E3683" s="56">
        <v>0.42291872698474797</v>
      </c>
      <c r="F3683" s="250">
        <v>2026.79</v>
      </c>
      <c r="G3683" s="76">
        <v>209470838649.88864</v>
      </c>
      <c r="H3683" s="46">
        <v>26177745.561093587</v>
      </c>
      <c r="I3683" s="76">
        <v>570598782307.03027</v>
      </c>
      <c r="J3683" s="56">
        <v>0.23619841173973233</v>
      </c>
      <c r="K3683" s="76">
        <v>44357306472.923241</v>
      </c>
      <c r="L3683" s="76">
        <v>105664587904.35091</v>
      </c>
      <c r="M3683" s="76">
        <v>17743045702.966427</v>
      </c>
      <c r="N3683" s="76">
        <v>127562405868.2737</v>
      </c>
      <c r="O3683" s="76">
        <v>24188.516465386452</v>
      </c>
      <c r="P3683" s="46">
        <v>698931.61775062932</v>
      </c>
      <c r="Q3683" s="46">
        <v>479209.49707407679</v>
      </c>
      <c r="R3683" s="76">
        <v>1059511813250.4246</v>
      </c>
      <c r="S3683" s="56">
        <v>0.40247299226882211</v>
      </c>
      <c r="T3683" s="56">
        <v>0.28436347860428307</v>
      </c>
      <c r="U3683" s="46">
        <v>17.043799047855504</v>
      </c>
      <c r="V3683" s="76">
        <v>5469961610793.8936</v>
      </c>
      <c r="W3683" s="84">
        <v>1724.7581663507663</v>
      </c>
      <c r="X3683" s="82">
        <v>4.4650058414652978E-2</v>
      </c>
      <c r="Y3683" s="476">
        <v>2.0000000000000001E-4</v>
      </c>
    </row>
    <row r="3684" spans="1:25" x14ac:dyDescent="0.2">
      <c r="A3684" s="475">
        <v>3680</v>
      </c>
      <c r="B3684" s="56">
        <v>0.63001150319644394</v>
      </c>
      <c r="C3684" s="46">
        <v>9306.3082155756747</v>
      </c>
      <c r="D3684" s="56">
        <v>0.74614918938094577</v>
      </c>
      <c r="E3684" s="56">
        <v>0.33653242139461115</v>
      </c>
      <c r="F3684" s="250">
        <v>2026.66</v>
      </c>
      <c r="G3684" s="76">
        <v>113335935586.87564</v>
      </c>
      <c r="H3684" s="46">
        <v>15957043.178269217</v>
      </c>
      <c r="I3684" s="76">
        <v>334175548706.67291</v>
      </c>
      <c r="J3684" s="56">
        <v>0.1759711268565749</v>
      </c>
      <c r="K3684" s="76">
        <v>13072978784.279213</v>
      </c>
      <c r="L3684" s="76">
        <v>38520694006.161774</v>
      </c>
      <c r="M3684" s="76">
        <v>31491101197.857735</v>
      </c>
      <c r="N3684" s="76">
        <v>10811812335.397676</v>
      </c>
      <c r="O3684" s="76">
        <v>23777.535835915474</v>
      </c>
      <c r="P3684" s="46">
        <v>142484.88990890258</v>
      </c>
      <c r="Q3684" s="46">
        <v>43511.730507939566</v>
      </c>
      <c r="R3684" s="76">
        <v>603815555295.44629</v>
      </c>
      <c r="S3684" s="56">
        <v>0.43506241326035872</v>
      </c>
      <c r="T3684" s="56">
        <v>0.24723247008183891</v>
      </c>
      <c r="U3684" s="46">
        <v>17.458171042502254</v>
      </c>
      <c r="V3684" s="76">
        <v>2774929592996.249</v>
      </c>
      <c r="W3684" s="84">
        <v>876.12940510757676</v>
      </c>
      <c r="X3684" s="82">
        <v>4.3339212323860885E-2</v>
      </c>
      <c r="Y3684" s="476">
        <v>2.0000000000000001E-4</v>
      </c>
    </row>
    <row r="3685" spans="1:25" x14ac:dyDescent="0.2">
      <c r="A3685" s="475">
        <v>3681</v>
      </c>
      <c r="B3685" s="56">
        <v>0.53355589875282772</v>
      </c>
      <c r="C3685" s="46">
        <v>4756.9959529216903</v>
      </c>
      <c r="D3685" s="56">
        <v>1.3502959800980336</v>
      </c>
      <c r="E3685" s="56">
        <v>0.52414048206547825</v>
      </c>
      <c r="F3685" s="250">
        <v>2024.73</v>
      </c>
      <c r="G3685" s="76">
        <v>217205881852.82379</v>
      </c>
      <c r="H3685" s="46">
        <v>47999084.622638978</v>
      </c>
      <c r="I3685" s="76">
        <v>1105415458639.2451</v>
      </c>
      <c r="J3685" s="56">
        <v>0.39812263314054119</v>
      </c>
      <c r="K3685" s="76">
        <v>23451608825.768005</v>
      </c>
      <c r="L3685" s="76">
        <v>0</v>
      </c>
      <c r="M3685" s="76">
        <v>203239193684.23169</v>
      </c>
      <c r="N3685" s="76">
        <v>39773891534.905022</v>
      </c>
      <c r="O3685" s="76">
        <v>25340.333595165728</v>
      </c>
      <c r="P3685" s="46">
        <v>262117.11552997533</v>
      </c>
      <c r="Q3685" s="46">
        <v>160024.17453999852</v>
      </c>
      <c r="R3685" s="76">
        <v>1709647268614.3728</v>
      </c>
      <c r="S3685" s="56">
        <v>0.52122671442927793</v>
      </c>
      <c r="T3685" s="56">
        <v>0.35183820044916903</v>
      </c>
      <c r="U3685" s="46">
        <v>15.111396248948013</v>
      </c>
      <c r="V3685" s="76">
        <v>9970671784875.2949</v>
      </c>
      <c r="W3685" s="84">
        <v>3146.7315427757735</v>
      </c>
      <c r="X3685" s="82">
        <v>4.8561685527941878E-2</v>
      </c>
      <c r="Y3685" s="476">
        <v>2.0000000000000001E-4</v>
      </c>
    </row>
    <row r="3686" spans="1:25" x14ac:dyDescent="0.2">
      <c r="A3686" s="475">
        <v>3682</v>
      </c>
      <c r="B3686" s="56">
        <v>0.48315022697055915</v>
      </c>
      <c r="C3686" s="46">
        <v>5380.6808600474733</v>
      </c>
      <c r="D3686" s="56">
        <v>0.56310064056036202</v>
      </c>
      <c r="E3686" s="56">
        <v>0.53137338569415282</v>
      </c>
      <c r="F3686" s="250">
        <v>2023.75</v>
      </c>
      <c r="G3686" s="76">
        <v>213207798302.38177</v>
      </c>
      <c r="H3686" s="46">
        <v>11144850.138522971</v>
      </c>
      <c r="I3686" s="76">
        <v>269368515249.37686</v>
      </c>
      <c r="J3686" s="56">
        <v>0.35176334535051601</v>
      </c>
      <c r="K3686" s="76">
        <v>5974382626.6334782</v>
      </c>
      <c r="L3686" s="76">
        <v>0</v>
      </c>
      <c r="M3686" s="76">
        <v>252774797331.07629</v>
      </c>
      <c r="N3686" s="76">
        <v>16124609680.423826</v>
      </c>
      <c r="O3686" s="76">
        <v>32770.912177964441</v>
      </c>
      <c r="P3686" s="46">
        <v>171224.88653148472</v>
      </c>
      <c r="Q3686" s="46">
        <v>79056.5377127635</v>
      </c>
      <c r="R3686" s="76">
        <v>799791442228.32825</v>
      </c>
      <c r="S3686" s="56">
        <v>0.6350857615088269</v>
      </c>
      <c r="T3686" s="56">
        <v>0.34430275116358688</v>
      </c>
      <c r="U3686" s="46">
        <v>17.61584974804855</v>
      </c>
      <c r="V3686" s="76">
        <v>5342207620442.127</v>
      </c>
      <c r="W3686" s="84">
        <v>1684.1872558632758</v>
      </c>
      <c r="X3686" s="82">
        <v>4.1509969548410033E-2</v>
      </c>
      <c r="Y3686" s="476">
        <v>2.0000000000000001E-4</v>
      </c>
    </row>
    <row r="3687" spans="1:25" x14ac:dyDescent="0.2">
      <c r="A3687" s="475">
        <v>3683</v>
      </c>
      <c r="B3687" s="56">
        <v>0.49495168395749894</v>
      </c>
      <c r="C3687" s="46">
        <v>8146.5883017424012</v>
      </c>
      <c r="D3687" s="56">
        <v>0.64075169691432521</v>
      </c>
      <c r="E3687" s="56">
        <v>0.29957405299076284</v>
      </c>
      <c r="F3687" s="250">
        <v>2025.1</v>
      </c>
      <c r="G3687" s="76">
        <v>83640290424.643478</v>
      </c>
      <c r="H3687" s="46">
        <v>13301148.349035159</v>
      </c>
      <c r="I3687" s="76">
        <v>442010786189.49042</v>
      </c>
      <c r="J3687" s="56">
        <v>0.494951683957499</v>
      </c>
      <c r="K3687" s="76">
        <v>17392699105.272427</v>
      </c>
      <c r="L3687" s="76">
        <v>20584910781.288685</v>
      </c>
      <c r="M3687" s="76">
        <v>81775105282.443512</v>
      </c>
      <c r="N3687" s="76">
        <v>46641221242.317734</v>
      </c>
      <c r="O3687" s="76">
        <v>26458.15236486472</v>
      </c>
      <c r="P3687" s="46">
        <v>347488.08134760242</v>
      </c>
      <c r="Q3687" s="46">
        <v>208576.37006414717</v>
      </c>
      <c r="R3687" s="76">
        <v>709704628510.0155</v>
      </c>
      <c r="S3687" s="56">
        <v>0.55882690830924064</v>
      </c>
      <c r="T3687" s="56">
        <v>0.40324740836643691</v>
      </c>
      <c r="U3687" s="46">
        <v>14.686440936592984</v>
      </c>
      <c r="V3687" s="76">
        <v>4715283421691.6396</v>
      </c>
      <c r="W3687" s="84">
        <v>1489.4739264377713</v>
      </c>
      <c r="X3687" s="82">
        <v>4.8889624914543107E-2</v>
      </c>
      <c r="Y3687" s="476">
        <v>2.0000000000000001E-4</v>
      </c>
    </row>
    <row r="3688" spans="1:25" x14ac:dyDescent="0.2">
      <c r="A3688" s="475">
        <v>3684</v>
      </c>
      <c r="B3688" s="56">
        <v>0.42707572344576078</v>
      </c>
      <c r="C3688" s="46">
        <v>4555.0852523009562</v>
      </c>
      <c r="D3688" s="56">
        <v>0.79775079338496346</v>
      </c>
      <c r="E3688" s="56">
        <v>0.46175090933170149</v>
      </c>
      <c r="F3688" s="250">
        <v>2023.75</v>
      </c>
      <c r="G3688" s="76">
        <v>351841768751.62823</v>
      </c>
      <c r="H3688" s="46">
        <v>20166938.63617957</v>
      </c>
      <c r="I3688" s="76">
        <v>527064721831.67084</v>
      </c>
      <c r="J3688" s="56">
        <v>0.34506729955919313</v>
      </c>
      <c r="K3688" s="76">
        <v>10191844669.381222</v>
      </c>
      <c r="L3688" s="76">
        <v>0</v>
      </c>
      <c r="M3688" s="76">
        <v>348930212576.34338</v>
      </c>
      <c r="N3688" s="76">
        <v>20722774255.399506</v>
      </c>
      <c r="O3688" s="76">
        <v>24937.536143359153</v>
      </c>
      <c r="P3688" s="46">
        <v>175506.74517464027</v>
      </c>
      <c r="Q3688" s="46">
        <v>78271.239070297641</v>
      </c>
      <c r="R3688" s="76">
        <v>1283455613280.1472</v>
      </c>
      <c r="S3688" s="56">
        <v>0.60096618100541233</v>
      </c>
      <c r="T3688" s="56">
        <v>0.36909652528568954</v>
      </c>
      <c r="U3688" s="46">
        <v>17.429720155801235</v>
      </c>
      <c r="V3688" s="76">
        <v>9056546062921.8984</v>
      </c>
      <c r="W3688" s="84">
        <v>2858.523187609665</v>
      </c>
      <c r="X3688" s="82">
        <v>4.1883922239896496E-2</v>
      </c>
      <c r="Y3688" s="476">
        <v>2.0000000000000001E-4</v>
      </c>
    </row>
    <row r="3689" spans="1:25" x14ac:dyDescent="0.2">
      <c r="A3689" s="475">
        <v>3685</v>
      </c>
      <c r="B3689" s="56">
        <v>0.33305638104816826</v>
      </c>
      <c r="C3689" s="46">
        <v>1946.8547547395233</v>
      </c>
      <c r="D3689" s="56">
        <v>0.9704518637650037</v>
      </c>
      <c r="E3689" s="56">
        <v>0.24681871602525898</v>
      </c>
      <c r="F3689" s="250">
        <v>2024.11</v>
      </c>
      <c r="G3689" s="76">
        <v>269543259842.32922</v>
      </c>
      <c r="H3689" s="46">
        <v>29660899.077915944</v>
      </c>
      <c r="I3689" s="76">
        <v>643226696223.31995</v>
      </c>
      <c r="J3689" s="56">
        <v>0.24987170259219393</v>
      </c>
      <c r="K3689" s="76">
        <v>27606157742.402706</v>
      </c>
      <c r="L3689" s="76">
        <v>0</v>
      </c>
      <c r="M3689" s="76">
        <v>200226847000.50974</v>
      </c>
      <c r="N3689" s="76">
        <v>16438332711.807306</v>
      </c>
      <c r="O3689" s="76">
        <v>25758.253752410164</v>
      </c>
      <c r="P3689" s="46">
        <v>147660.0204726487</v>
      </c>
      <c r="Q3689" s="46">
        <v>60147.542541723575</v>
      </c>
      <c r="R3689" s="76">
        <v>1179327312468.3555</v>
      </c>
      <c r="S3689" s="56">
        <v>0.48061500622816267</v>
      </c>
      <c r="T3689" s="56">
        <v>0.3214098949453334</v>
      </c>
      <c r="U3689" s="46">
        <v>17.193699203965647</v>
      </c>
      <c r="V3689" s="76">
        <v>7196943027321.291</v>
      </c>
      <c r="W3689" s="84">
        <v>2272.6363554675077</v>
      </c>
      <c r="X3689" s="82">
        <v>4.2174642749157873E-2</v>
      </c>
      <c r="Y3689" s="476">
        <v>2.0000000000000001E-4</v>
      </c>
    </row>
    <row r="3690" spans="1:25" x14ac:dyDescent="0.2">
      <c r="A3690" s="475">
        <v>3686</v>
      </c>
      <c r="B3690" s="56">
        <v>0.62525477023744369</v>
      </c>
      <c r="C3690" s="46">
        <v>3309.751212400241</v>
      </c>
      <c r="D3690" s="56">
        <v>0.50227105875006584</v>
      </c>
      <c r="E3690" s="56">
        <v>0.1599317142789205</v>
      </c>
      <c r="F3690" s="250">
        <v>2023.79</v>
      </c>
      <c r="G3690" s="76">
        <v>212420342450.6976</v>
      </c>
      <c r="H3690" s="46">
        <v>9920010.7105801329</v>
      </c>
      <c r="I3690" s="76">
        <v>369333556648.49023</v>
      </c>
      <c r="J3690" s="56">
        <v>0.4885651657405764</v>
      </c>
      <c r="K3690" s="76">
        <v>17548847097.227905</v>
      </c>
      <c r="L3690" s="76">
        <v>0</v>
      </c>
      <c r="M3690" s="76">
        <v>292021929699.88324</v>
      </c>
      <c r="N3690" s="76">
        <v>16642684901.806547</v>
      </c>
      <c r="O3690" s="76">
        <v>31698.486620874675</v>
      </c>
      <c r="P3690" s="46">
        <v>146563.18055079482</v>
      </c>
      <c r="Q3690" s="46">
        <v>62878.237487926366</v>
      </c>
      <c r="R3690" s="76">
        <v>997922252756.06897</v>
      </c>
      <c r="S3690" s="56">
        <v>0.66611588614908324</v>
      </c>
      <c r="T3690" s="56">
        <v>0.35619525073464942</v>
      </c>
      <c r="U3690" s="46">
        <v>16.539517420482838</v>
      </c>
      <c r="V3690" s="76">
        <v>6530072904255.1211</v>
      </c>
      <c r="W3690" s="84">
        <v>2062.165287091073</v>
      </c>
      <c r="X3690" s="82">
        <v>4.3650245978402849E-2</v>
      </c>
      <c r="Y3690" s="476">
        <v>2.0000000000000001E-4</v>
      </c>
    </row>
    <row r="3691" spans="1:25" x14ac:dyDescent="0.2">
      <c r="A3691" s="475">
        <v>3687</v>
      </c>
      <c r="B3691" s="56">
        <v>0.61762163055009767</v>
      </c>
      <c r="C3691" s="46">
        <v>5337.3778691090611</v>
      </c>
      <c r="D3691" s="56">
        <v>0.9987018691370394</v>
      </c>
      <c r="E3691" s="56">
        <v>0.47676720895527375</v>
      </c>
      <c r="F3691" s="250">
        <v>2025.18</v>
      </c>
      <c r="G3691" s="76">
        <v>256292161414.99371</v>
      </c>
      <c r="H3691" s="46">
        <v>20793327.499087714</v>
      </c>
      <c r="I3691" s="76">
        <v>360387306814.59027</v>
      </c>
      <c r="J3691" s="56">
        <v>7.1217601257891783E-2</v>
      </c>
      <c r="K3691" s="76">
        <v>11343345435.536404</v>
      </c>
      <c r="L3691" s="76">
        <v>40031604398.533363</v>
      </c>
      <c r="M3691" s="76">
        <v>141788883171.668</v>
      </c>
      <c r="N3691" s="76">
        <v>3233882936.7620006</v>
      </c>
      <c r="O3691" s="76">
        <v>29282.677676535779</v>
      </c>
      <c r="P3691" s="46">
        <v>74041.035704101902</v>
      </c>
      <c r="Q3691" s="46">
        <v>13073.508926025475</v>
      </c>
      <c r="R3691" s="76">
        <v>931467836444.96021</v>
      </c>
      <c r="S3691" s="56">
        <v>0.51186770667025827</v>
      </c>
      <c r="T3691" s="56">
        <v>0.28973517760563661</v>
      </c>
      <c r="U3691" s="46">
        <v>18.918514376162353</v>
      </c>
      <c r="V3691" s="76">
        <v>5480256348029.1123</v>
      </c>
      <c r="W3691" s="84">
        <v>1728.2309204423318</v>
      </c>
      <c r="X3691" s="82">
        <v>3.9912477609530241E-2</v>
      </c>
      <c r="Y3691" s="476">
        <v>2.0000000000000001E-4</v>
      </c>
    </row>
    <row r="3692" spans="1:25" x14ac:dyDescent="0.2">
      <c r="A3692" s="475">
        <v>3688</v>
      </c>
      <c r="B3692" s="56">
        <v>0.51353056832852118</v>
      </c>
      <c r="C3692" s="46">
        <v>1500</v>
      </c>
      <c r="D3692" s="56">
        <v>0.46524821742716771</v>
      </c>
      <c r="E3692" s="56">
        <v>0.31745483930674212</v>
      </c>
      <c r="F3692" s="250">
        <v>2024.34</v>
      </c>
      <c r="G3692" s="76">
        <v>231424857510.63913</v>
      </c>
      <c r="H3692" s="46">
        <v>8934164.9813955054</v>
      </c>
      <c r="I3692" s="76">
        <v>365051043417.91357</v>
      </c>
      <c r="J3692" s="56">
        <v>0.51353056832852118</v>
      </c>
      <c r="K3692" s="76">
        <v>7708789373.2628851</v>
      </c>
      <c r="L3692" s="76">
        <v>0</v>
      </c>
      <c r="M3692" s="76">
        <v>187587304901.0087</v>
      </c>
      <c r="N3692" s="76">
        <v>22863611867.920204</v>
      </c>
      <c r="O3692" s="76">
        <v>17418.00985347302</v>
      </c>
      <c r="P3692" s="46">
        <v>213173.52423352934</v>
      </c>
      <c r="Q3692" s="46">
        <v>89375.98922337874</v>
      </c>
      <c r="R3692" s="76">
        <v>823862798930.14648</v>
      </c>
      <c r="S3692" s="56">
        <v>0.65186244204665633</v>
      </c>
      <c r="T3692" s="56">
        <v>0.47068978435021552</v>
      </c>
      <c r="U3692" s="46">
        <v>16.562995961135492</v>
      </c>
      <c r="V3692" s="76">
        <v>7287835884948.6074</v>
      </c>
      <c r="W3692" s="84">
        <v>2299.5034397573104</v>
      </c>
      <c r="X3692" s="82">
        <v>4.2679742848431679E-2</v>
      </c>
      <c r="Y3692" s="476">
        <v>2.0000000000000001E-4</v>
      </c>
    </row>
    <row r="3693" spans="1:25" x14ac:dyDescent="0.2">
      <c r="A3693" s="475">
        <v>3689</v>
      </c>
      <c r="B3693" s="56">
        <v>0.47664529496511959</v>
      </c>
      <c r="C3693" s="46">
        <v>7527.5130366874901</v>
      </c>
      <c r="D3693" s="56">
        <v>0.93969447422307362</v>
      </c>
      <c r="E3693" s="56">
        <v>0.48952464761032355</v>
      </c>
      <c r="F3693" s="250">
        <v>2025.34</v>
      </c>
      <c r="G3693" s="76">
        <v>197303501682.06207</v>
      </c>
      <c r="H3693" s="46">
        <v>24032470.896846253</v>
      </c>
      <c r="I3693" s="76">
        <v>585760867937.69629</v>
      </c>
      <c r="J3693" s="56">
        <v>0.28247763424557226</v>
      </c>
      <c r="K3693" s="76">
        <v>23871630592.165047</v>
      </c>
      <c r="L3693" s="76">
        <v>25102003122.587711</v>
      </c>
      <c r="M3693" s="76">
        <v>139055768071.39145</v>
      </c>
      <c r="N3693" s="76">
        <v>6296733959.4038076</v>
      </c>
      <c r="O3693" s="76">
        <v>38284.410669538142</v>
      </c>
      <c r="P3693" s="46">
        <v>79640.028615028466</v>
      </c>
      <c r="Q3693" s="46">
        <v>22927.508691601659</v>
      </c>
      <c r="R3693" s="76">
        <v>1053355028485.4684</v>
      </c>
      <c r="S3693" s="56">
        <v>0.49914663851268526</v>
      </c>
      <c r="T3693" s="56">
        <v>0.31807529414383251</v>
      </c>
      <c r="U3693" s="46">
        <v>16.454247215929904</v>
      </c>
      <c r="V3693" s="76">
        <v>6037981583776.3359</v>
      </c>
      <c r="W3693" s="84">
        <v>1904.9978428219185</v>
      </c>
      <c r="X3693" s="82">
        <v>4.4986669583214046E-2</v>
      </c>
      <c r="Y3693" s="476">
        <v>2.0000000000000001E-4</v>
      </c>
    </row>
    <row r="3694" spans="1:25" x14ac:dyDescent="0.2">
      <c r="A3694" s="475">
        <v>3690</v>
      </c>
      <c r="B3694" s="56">
        <v>0.44807563823860153</v>
      </c>
      <c r="C3694" s="46">
        <v>1500</v>
      </c>
      <c r="D3694" s="56">
        <v>0.80884797635311656</v>
      </c>
      <c r="E3694" s="56">
        <v>0.30253074296076637</v>
      </c>
      <c r="F3694" s="250">
        <v>2024.57</v>
      </c>
      <c r="G3694" s="76">
        <v>260450823864.79929</v>
      </c>
      <c r="H3694" s="46">
        <v>21269033.06121153</v>
      </c>
      <c r="I3694" s="76">
        <v>508666070311.24951</v>
      </c>
      <c r="J3694" s="56">
        <v>0.36304684743392235</v>
      </c>
      <c r="K3694" s="76">
        <v>28898886044.422134</v>
      </c>
      <c r="L3694" s="76">
        <v>0</v>
      </c>
      <c r="M3694" s="76">
        <v>290623744734.56793</v>
      </c>
      <c r="N3694" s="76">
        <v>41966792336.857208</v>
      </c>
      <c r="O3694" s="76">
        <v>32661.780862870692</v>
      </c>
      <c r="P3694" s="46">
        <v>310469.24552728055</v>
      </c>
      <c r="Q3694" s="46">
        <v>176172.60446293984</v>
      </c>
      <c r="R3694" s="76">
        <v>1323561123693.9526</v>
      </c>
      <c r="S3694" s="56">
        <v>0.60692286386598848</v>
      </c>
      <c r="T3694" s="56">
        <v>0.31957485604778363</v>
      </c>
      <c r="U3694" s="46">
        <v>16.592246511698569</v>
      </c>
      <c r="V3694" s="76">
        <v>7814880542248.4043</v>
      </c>
      <c r="W3694" s="84">
        <v>2466.7251342284326</v>
      </c>
      <c r="X3694" s="82">
        <v>4.3403305315298277E-2</v>
      </c>
      <c r="Y3694" s="476">
        <v>2.0000000000000001E-4</v>
      </c>
    </row>
    <row r="3695" spans="1:25" x14ac:dyDescent="0.2">
      <c r="A3695" s="475">
        <v>3691</v>
      </c>
      <c r="B3695" s="56">
        <v>0.59754477541593654</v>
      </c>
      <c r="C3695" s="46">
        <v>11053.195121315428</v>
      </c>
      <c r="D3695" s="56">
        <v>0.60550569098143947</v>
      </c>
      <c r="E3695" s="56">
        <v>0.31648576432145858</v>
      </c>
      <c r="F3695" s="250">
        <v>2025.02</v>
      </c>
      <c r="G3695" s="76">
        <v>122235308210.80795</v>
      </c>
      <c r="H3695" s="46">
        <v>11986671.413285896</v>
      </c>
      <c r="I3695" s="76">
        <v>387823125988.61926</v>
      </c>
      <c r="J3695" s="56">
        <v>0.43739867737368088</v>
      </c>
      <c r="K3695" s="76">
        <v>11162728336.567989</v>
      </c>
      <c r="L3695" s="76">
        <v>6420353547.248105</v>
      </c>
      <c r="M3695" s="76">
        <v>101001179705.72693</v>
      </c>
      <c r="N3695" s="76">
        <v>60393044264.239891</v>
      </c>
      <c r="O3695" s="76">
        <v>21638.182894927588</v>
      </c>
      <c r="P3695" s="46">
        <v>393260.90828122216</v>
      </c>
      <c r="Q3695" s="46">
        <v>245206.08693687688</v>
      </c>
      <c r="R3695" s="76">
        <v>704062800137.22095</v>
      </c>
      <c r="S3695" s="56">
        <v>0.5401187757708199</v>
      </c>
      <c r="T3695" s="56">
        <v>0.40195752100321896</v>
      </c>
      <c r="U3695" s="46">
        <v>15.559119904199068</v>
      </c>
      <c r="V3695" s="76">
        <v>4921378424042.2725</v>
      </c>
      <c r="W3695" s="84">
        <v>1552.0440804059051</v>
      </c>
      <c r="X3695" s="82">
        <v>4.5996434082584893E-2</v>
      </c>
      <c r="Y3695" s="476">
        <v>2.0000000000000001E-4</v>
      </c>
    </row>
    <row r="3696" spans="1:25" x14ac:dyDescent="0.2">
      <c r="A3696" s="475">
        <v>3692</v>
      </c>
      <c r="B3696" s="56">
        <v>0.44305911511087948</v>
      </c>
      <c r="C3696" s="46">
        <v>9801.2464960583584</v>
      </c>
      <c r="D3696" s="56">
        <v>0.8039129872810179</v>
      </c>
      <c r="E3696" s="56">
        <v>0.4494440808087688</v>
      </c>
      <c r="F3696" s="250">
        <v>2024.96</v>
      </c>
      <c r="G3696" s="76">
        <v>291048388360.71246</v>
      </c>
      <c r="H3696" s="46">
        <v>19526660.800179329</v>
      </c>
      <c r="I3696" s="76">
        <v>538703264022.51141</v>
      </c>
      <c r="J3696" s="56">
        <v>0.44305911511087948</v>
      </c>
      <c r="K3696" s="76">
        <v>12668573684.053772</v>
      </c>
      <c r="L3696" s="76">
        <v>0</v>
      </c>
      <c r="M3696" s="76">
        <v>244485325473.39526</v>
      </c>
      <c r="N3696" s="76">
        <v>68808718050.407516</v>
      </c>
      <c r="O3696" s="76">
        <v>37738.17912734046</v>
      </c>
      <c r="P3696" s="46">
        <v>491196.85517706268</v>
      </c>
      <c r="Q3696" s="46">
        <v>316578.26486923516</v>
      </c>
      <c r="R3696" s="76">
        <v>1230070597702.0415</v>
      </c>
      <c r="S3696" s="56">
        <v>0.60992207572459478</v>
      </c>
      <c r="T3696" s="56">
        <v>0.40775458907962486</v>
      </c>
      <c r="U3696" s="46">
        <v>16.441884366054389</v>
      </c>
      <c r="V3696" s="76">
        <v>8914141246454.8848</v>
      </c>
      <c r="W3696" s="84">
        <v>2813.9693703640387</v>
      </c>
      <c r="X3696" s="82">
        <v>4.5229448301903341E-2</v>
      </c>
      <c r="Y3696" s="476">
        <v>2.0000000000000001E-4</v>
      </c>
    </row>
    <row r="3697" spans="1:25" x14ac:dyDescent="0.2">
      <c r="A3697" s="475">
        <v>3693</v>
      </c>
      <c r="B3697" s="56">
        <v>0.8</v>
      </c>
      <c r="C3697" s="46">
        <v>6827.3684491614895</v>
      </c>
      <c r="D3697" s="56">
        <v>0.22459015100844215</v>
      </c>
      <c r="E3697" s="56">
        <v>0.43710983632739503</v>
      </c>
      <c r="F3697" s="250">
        <v>2025.19</v>
      </c>
      <c r="G3697" s="76">
        <v>102612758469.83398</v>
      </c>
      <c r="H3697" s="46">
        <v>3694212.0916290013</v>
      </c>
      <c r="I3697" s="76">
        <v>137902201961.82367</v>
      </c>
      <c r="J3697" s="56">
        <v>0.36516418045044907</v>
      </c>
      <c r="K3697" s="76">
        <v>13427548150.786354</v>
      </c>
      <c r="L3697" s="76">
        <v>26098337297.529335</v>
      </c>
      <c r="M3697" s="76">
        <v>75611084916.542114</v>
      </c>
      <c r="N3697" s="76">
        <v>208428155203.9993</v>
      </c>
      <c r="O3697" s="76">
        <v>32036.010749921948</v>
      </c>
      <c r="P3697" s="46">
        <v>1110636.2958125947</v>
      </c>
      <c r="Q3697" s="46">
        <v>735906.11795243563</v>
      </c>
      <c r="R3697" s="76">
        <v>585984827960.69104</v>
      </c>
      <c r="S3697" s="56">
        <v>0.47870925104521822</v>
      </c>
      <c r="T3697" s="56">
        <v>0.30964128242596262</v>
      </c>
      <c r="U3697" s="46">
        <v>16.325640453724734</v>
      </c>
      <c r="V3697" s="76">
        <v>3275232861965.5605</v>
      </c>
      <c r="W3697" s="84">
        <v>1033.9924475757521</v>
      </c>
      <c r="X3697" s="82">
        <v>4.4666293590072105E-2</v>
      </c>
      <c r="Y3697" s="476">
        <v>2.0000000000000001E-4</v>
      </c>
    </row>
    <row r="3698" spans="1:25" x14ac:dyDescent="0.2">
      <c r="A3698" s="475">
        <v>3694</v>
      </c>
      <c r="B3698" s="56">
        <v>0.58633552915807829</v>
      </c>
      <c r="C3698" s="46">
        <v>5172.7213866018201</v>
      </c>
      <c r="D3698" s="56">
        <v>0.57726002830089562</v>
      </c>
      <c r="E3698" s="56">
        <v>0.33956906544860421</v>
      </c>
      <c r="F3698" s="250">
        <v>2023.9</v>
      </c>
      <c r="G3698" s="76">
        <v>208599306061.5564</v>
      </c>
      <c r="H3698" s="46">
        <v>11462133.913740173</v>
      </c>
      <c r="I3698" s="76">
        <v>343138886192.2688</v>
      </c>
      <c r="J3698" s="56">
        <v>0.38812233034920363</v>
      </c>
      <c r="K3698" s="76">
        <v>6145179264.5198021</v>
      </c>
      <c r="L3698" s="76">
        <v>0</v>
      </c>
      <c r="M3698" s="76">
        <v>166550859301.30228</v>
      </c>
      <c r="N3698" s="76">
        <v>36417368965.208832</v>
      </c>
      <c r="O3698" s="76">
        <v>24122.841128754626</v>
      </c>
      <c r="P3698" s="46">
        <v>259497.71340776933</v>
      </c>
      <c r="Q3698" s="46">
        <v>143090.54204674542</v>
      </c>
      <c r="R3698" s="76">
        <v>805241825676.26892</v>
      </c>
      <c r="S3698" s="56">
        <v>0.59572864409981274</v>
      </c>
      <c r="T3698" s="56">
        <v>0.39572378085529658</v>
      </c>
      <c r="U3698" s="46">
        <v>16.903820380287939</v>
      </c>
      <c r="V3698" s="76">
        <v>5966199967190.4443</v>
      </c>
      <c r="W3698" s="84">
        <v>1881.700037294213</v>
      </c>
      <c r="X3698" s="82">
        <v>4.3030389357688055E-2</v>
      </c>
      <c r="Y3698" s="476">
        <v>2.0000000000000001E-4</v>
      </c>
    </row>
    <row r="3699" spans="1:25" x14ac:dyDescent="0.2">
      <c r="A3699" s="475">
        <v>3695</v>
      </c>
      <c r="B3699" s="56">
        <v>0.53914251963238757</v>
      </c>
      <c r="C3699" s="46">
        <v>1500</v>
      </c>
      <c r="D3699" s="56">
        <v>1.1602287677260121</v>
      </c>
      <c r="E3699" s="56">
        <v>0.3243817179471763</v>
      </c>
      <c r="F3699" s="250">
        <v>2025.59</v>
      </c>
      <c r="G3699" s="76">
        <v>177513167607.33917</v>
      </c>
      <c r="H3699" s="46">
        <v>45979461.371143878</v>
      </c>
      <c r="I3699" s="76">
        <v>997318022367.55005</v>
      </c>
      <c r="J3699" s="56">
        <v>0.41075749093462599</v>
      </c>
      <c r="K3699" s="76">
        <v>50973920050.869896</v>
      </c>
      <c r="L3699" s="76">
        <v>82559517984.411072</v>
      </c>
      <c r="M3699" s="76">
        <v>141274918847.6886</v>
      </c>
      <c r="N3699" s="76">
        <v>43367482585.466721</v>
      </c>
      <c r="O3699" s="76">
        <v>34626.397008038504</v>
      </c>
      <c r="P3699" s="46">
        <v>332604.56374000339</v>
      </c>
      <c r="Q3699" s="46">
        <v>184949.05971334057</v>
      </c>
      <c r="R3699" s="76">
        <v>1555604755176.1487</v>
      </c>
      <c r="S3699" s="56">
        <v>0.52895004582537031</v>
      </c>
      <c r="T3699" s="56">
        <v>0.31029740807006639</v>
      </c>
      <c r="U3699" s="46">
        <v>15.017213888872632</v>
      </c>
      <c r="V3699" s="76">
        <v>8032307096251.9023</v>
      </c>
      <c r="W3699" s="84">
        <v>2534.2234542709953</v>
      </c>
      <c r="X3699" s="82">
        <v>4.8276259737655536E-2</v>
      </c>
      <c r="Y3699" s="476">
        <v>2.0000000000000001E-4</v>
      </c>
    </row>
    <row r="3700" spans="1:25" x14ac:dyDescent="0.2">
      <c r="A3700" s="475">
        <v>3696</v>
      </c>
      <c r="B3700" s="56">
        <v>0.57674564268965622</v>
      </c>
      <c r="C3700" s="46">
        <v>5682.5235307701378</v>
      </c>
      <c r="D3700" s="56">
        <v>0.46594674686407334</v>
      </c>
      <c r="E3700" s="56">
        <v>0.50820854867582343</v>
      </c>
      <c r="F3700" s="250">
        <v>2025.26</v>
      </c>
      <c r="G3700" s="76">
        <v>88599123668.088989</v>
      </c>
      <c r="H3700" s="46">
        <v>8757727.4903578758</v>
      </c>
      <c r="I3700" s="76">
        <v>303593320336.76147</v>
      </c>
      <c r="J3700" s="56">
        <v>0.4495764792279302</v>
      </c>
      <c r="K3700" s="76">
        <v>11115241469.831287</v>
      </c>
      <c r="L3700" s="76">
        <v>12573705901.137609</v>
      </c>
      <c r="M3700" s="76">
        <v>57497068751.120926</v>
      </c>
      <c r="N3700" s="76">
        <v>33167239425.40831</v>
      </c>
      <c r="O3700" s="76">
        <v>29756.62191687126</v>
      </c>
      <c r="P3700" s="46">
        <v>239383.97405177195</v>
      </c>
      <c r="Q3700" s="46">
        <v>130496.86860635196</v>
      </c>
      <c r="R3700" s="76">
        <v>506390974478.9342</v>
      </c>
      <c r="S3700" s="56">
        <v>0.54937012325181056</v>
      </c>
      <c r="T3700" s="56">
        <v>0.44478124977678396</v>
      </c>
      <c r="U3700" s="46">
        <v>15.267982791225176</v>
      </c>
      <c r="V3700" s="76">
        <v>3974436776689.3408</v>
      </c>
      <c r="W3700" s="84">
        <v>1254.7397985003386</v>
      </c>
      <c r="X3700" s="82">
        <v>4.5614733044962524E-2</v>
      </c>
      <c r="Y3700" s="476">
        <v>2.0000000000000001E-4</v>
      </c>
    </row>
    <row r="3701" spans="1:25" x14ac:dyDescent="0.2">
      <c r="A3701" s="475">
        <v>3697</v>
      </c>
      <c r="B3701" s="56">
        <v>0.40976840719294927</v>
      </c>
      <c r="C3701" s="46">
        <v>5386.6173834218635</v>
      </c>
      <c r="D3701" s="56">
        <v>0.87175354651582693</v>
      </c>
      <c r="E3701" s="56">
        <v>0.50216379949734691</v>
      </c>
      <c r="F3701" s="250">
        <v>2024.18</v>
      </c>
      <c r="G3701" s="76">
        <v>133069331836.24777</v>
      </c>
      <c r="H3701" s="46">
        <v>23405488.520146284</v>
      </c>
      <c r="I3701" s="76">
        <v>664097716567.22961</v>
      </c>
      <c r="J3701" s="56">
        <v>0.40976840719294927</v>
      </c>
      <c r="K3701" s="76">
        <v>18868733125.293686</v>
      </c>
      <c r="L3701" s="76">
        <v>5181379187.0698624</v>
      </c>
      <c r="M3701" s="76">
        <v>108980577939.14581</v>
      </c>
      <c r="N3701" s="76">
        <v>43387441430.270439</v>
      </c>
      <c r="O3701" s="76">
        <v>23944.984879782252</v>
      </c>
      <c r="P3701" s="46">
        <v>322214.40422560723</v>
      </c>
      <c r="Q3701" s="46">
        <v>183585.01947971518</v>
      </c>
      <c r="R3701" s="76">
        <v>990399459837.79333</v>
      </c>
      <c r="S3701" s="56">
        <v>0.50249680045642486</v>
      </c>
      <c r="T3701" s="56">
        <v>0.35036981887355251</v>
      </c>
      <c r="U3701" s="46">
        <v>15.260503511239541</v>
      </c>
      <c r="V3701" s="76">
        <v>5931942901435.7422</v>
      </c>
      <c r="W3701" s="84">
        <v>1872.1180766409586</v>
      </c>
      <c r="X3701" s="82">
        <v>4.7233824392874615E-2</v>
      </c>
      <c r="Y3701" s="476">
        <v>2.0000000000000001E-4</v>
      </c>
    </row>
    <row r="3702" spans="1:25" x14ac:dyDescent="0.2">
      <c r="A3702" s="475">
        <v>3698</v>
      </c>
      <c r="B3702" s="56">
        <v>0.50299058337755553</v>
      </c>
      <c r="C3702" s="46">
        <v>3360.3571331240637</v>
      </c>
      <c r="D3702" s="56">
        <v>0.66157836633590428</v>
      </c>
      <c r="E3702" s="56">
        <v>0.53686346394325857</v>
      </c>
      <c r="F3702" s="250">
        <v>2024.62</v>
      </c>
      <c r="G3702" s="76">
        <v>211562890792.43839</v>
      </c>
      <c r="H3702" s="46">
        <v>14741165.69200265</v>
      </c>
      <c r="I3702" s="76">
        <v>337201614523.78973</v>
      </c>
      <c r="J3702" s="56">
        <v>0.17069603460075244</v>
      </c>
      <c r="K3702" s="76">
        <v>6170716908.9063568</v>
      </c>
      <c r="L3702" s="76">
        <v>0</v>
      </c>
      <c r="M3702" s="76">
        <v>127724536999.6227</v>
      </c>
      <c r="N3702" s="76">
        <v>33041064297.719746</v>
      </c>
      <c r="O3702" s="76">
        <v>21870.117259959035</v>
      </c>
      <c r="P3702" s="46">
        <v>225420.95362686715</v>
      </c>
      <c r="Q3702" s="46">
        <v>116138.9010053922</v>
      </c>
      <c r="R3702" s="76">
        <v>718172321049.92859</v>
      </c>
      <c r="S3702" s="56">
        <v>0.47567967359520663</v>
      </c>
      <c r="T3702" s="56">
        <v>0.34677666449509376</v>
      </c>
      <c r="U3702" s="46">
        <v>18.062850442633515</v>
      </c>
      <c r="V3702" s="76">
        <v>4991985902194.1318</v>
      </c>
      <c r="W3702" s="84">
        <v>1576.4736303139791</v>
      </c>
      <c r="X3702" s="82">
        <v>3.9765738448866529E-2</v>
      </c>
      <c r="Y3702" s="476">
        <v>2.0000000000000001E-4</v>
      </c>
    </row>
    <row r="3703" spans="1:25" x14ac:dyDescent="0.2">
      <c r="A3703" s="475">
        <v>3699</v>
      </c>
      <c r="B3703" s="56">
        <v>0.40857920890075161</v>
      </c>
      <c r="C3703" s="46">
        <v>3786.870584635903</v>
      </c>
      <c r="D3703" s="56">
        <v>0.31935988094319229</v>
      </c>
      <c r="E3703" s="56">
        <v>0.61538496622339289</v>
      </c>
      <c r="F3703" s="250">
        <v>2025.14</v>
      </c>
      <c r="G3703" s="76">
        <v>115508419107.46513</v>
      </c>
      <c r="H3703" s="46">
        <v>5461525.3184010666</v>
      </c>
      <c r="I3703" s="76">
        <v>225996371412.57251</v>
      </c>
      <c r="J3703" s="56">
        <v>0.40857920890075161</v>
      </c>
      <c r="K3703" s="76">
        <v>18189656957.037529</v>
      </c>
      <c r="L3703" s="76">
        <v>34136447179.929501</v>
      </c>
      <c r="M3703" s="76">
        <v>92161592006.491409</v>
      </c>
      <c r="N3703" s="76">
        <v>160095159279.05371</v>
      </c>
      <c r="O3703" s="76">
        <v>31603.014587789188</v>
      </c>
      <c r="P3703" s="46">
        <v>958813.63872137107</v>
      </c>
      <c r="Q3703" s="46">
        <v>615005.59745798598</v>
      </c>
      <c r="R3703" s="76">
        <v>620057704129.8623</v>
      </c>
      <c r="S3703" s="56">
        <v>0.49786852856963609</v>
      </c>
      <c r="T3703" s="56">
        <v>0.32855348942838514</v>
      </c>
      <c r="U3703" s="46">
        <v>16.325750901093887</v>
      </c>
      <c r="V3703" s="76">
        <v>3728154883210.8452</v>
      </c>
      <c r="W3703" s="84">
        <v>1176.2485050067864</v>
      </c>
      <c r="X3703" s="82">
        <v>4.4049980663322191E-2</v>
      </c>
      <c r="Y3703" s="476">
        <v>2.0000000000000001E-4</v>
      </c>
    </row>
    <row r="3704" spans="1:25" x14ac:dyDescent="0.2">
      <c r="A3704" s="475">
        <v>3700</v>
      </c>
      <c r="B3704" s="56">
        <v>0.33901035549853142</v>
      </c>
      <c r="C3704" s="46">
        <v>3849.3706671868622</v>
      </c>
      <c r="D3704" s="56">
        <v>0.57053852309246167</v>
      </c>
      <c r="E3704" s="56">
        <v>0.14214113108674808</v>
      </c>
      <c r="F3704" s="250">
        <v>2024.52</v>
      </c>
      <c r="G3704" s="76">
        <v>165422472826.16229</v>
      </c>
      <c r="H3704" s="46">
        <v>12085902.659021102</v>
      </c>
      <c r="I3704" s="76">
        <v>397250681084.78784</v>
      </c>
      <c r="J3704" s="56">
        <v>0.33901035549853142</v>
      </c>
      <c r="K3704" s="76">
        <v>9389254456.9250565</v>
      </c>
      <c r="L3704" s="76">
        <v>6562930228.4670391</v>
      </c>
      <c r="M3704" s="76">
        <v>143241306193.65948</v>
      </c>
      <c r="N3704" s="76">
        <v>94468412710.586411</v>
      </c>
      <c r="O3704" s="76">
        <v>14956.083779770963</v>
      </c>
      <c r="P3704" s="46">
        <v>510750.78472991643</v>
      </c>
      <c r="Q3704" s="46">
        <v>339879.90076215984</v>
      </c>
      <c r="R3704" s="76">
        <v>837456740503.70349</v>
      </c>
      <c r="S3704" s="56">
        <v>0.50730455572223088</v>
      </c>
      <c r="T3704" s="56">
        <v>0.33419693579684828</v>
      </c>
      <c r="U3704" s="46">
        <v>16.516987391417391</v>
      </c>
      <c r="V3704" s="76">
        <v>5182907058606.6367</v>
      </c>
      <c r="W3704" s="84">
        <v>1635.834146454888</v>
      </c>
      <c r="X3704" s="82">
        <v>4.3366087549412707E-2</v>
      </c>
      <c r="Y3704" s="476">
        <v>2.0000000000000001E-4</v>
      </c>
    </row>
    <row r="3705" spans="1:25" x14ac:dyDescent="0.2">
      <c r="A3705" s="475">
        <v>3701</v>
      </c>
      <c r="B3705" s="56">
        <v>0.49886936635854406</v>
      </c>
      <c r="C3705" s="46">
        <v>1500</v>
      </c>
      <c r="D3705" s="56">
        <v>0.42029305429493269</v>
      </c>
      <c r="E3705" s="56">
        <v>0.37626389775795349</v>
      </c>
      <c r="F3705" s="250">
        <v>2024.61</v>
      </c>
      <c r="G3705" s="76">
        <v>172416885530.95282</v>
      </c>
      <c r="H3705" s="46">
        <v>7330931.4794992022</v>
      </c>
      <c r="I3705" s="76">
        <v>271102555769.72702</v>
      </c>
      <c r="J3705" s="56">
        <v>0.45813691076868757</v>
      </c>
      <c r="K3705" s="76">
        <v>8528050309.9555998</v>
      </c>
      <c r="L3705" s="76">
        <v>0</v>
      </c>
      <c r="M3705" s="76">
        <v>174244032950.47507</v>
      </c>
      <c r="N3705" s="76">
        <v>123603717479.45453</v>
      </c>
      <c r="O3705" s="76">
        <v>25608.665293101774</v>
      </c>
      <c r="P3705" s="46">
        <v>764167.19827387971</v>
      </c>
      <c r="Q3705" s="46">
        <v>465948.96989838651</v>
      </c>
      <c r="R3705" s="76">
        <v>847847197246.18384</v>
      </c>
      <c r="S3705" s="56">
        <v>0.60364704523373103</v>
      </c>
      <c r="T3705" s="56">
        <v>0.35028439440974402</v>
      </c>
      <c r="U3705" s="46">
        <v>16.433520589553382</v>
      </c>
      <c r="V3705" s="76">
        <v>5430778961411.9609</v>
      </c>
      <c r="W3705" s="84">
        <v>1714.2730409209976</v>
      </c>
      <c r="X3705" s="82">
        <v>4.3939154880219912E-2</v>
      </c>
      <c r="Y3705" s="476">
        <v>2.0000000000000001E-4</v>
      </c>
    </row>
    <row r="3706" spans="1:25" x14ac:dyDescent="0.2">
      <c r="A3706" s="475">
        <v>3702</v>
      </c>
      <c r="B3706" s="56">
        <v>0.51844776272733717</v>
      </c>
      <c r="C3706" s="46">
        <v>5336.2732058047877</v>
      </c>
      <c r="D3706" s="56">
        <v>0.74437541544039676</v>
      </c>
      <c r="E3706" s="56">
        <v>0.2527903395179355</v>
      </c>
      <c r="F3706" s="250">
        <v>2024.89</v>
      </c>
      <c r="G3706" s="76">
        <v>280871748963.60803</v>
      </c>
      <c r="H3706" s="46">
        <v>15605125.79999643</v>
      </c>
      <c r="I3706" s="76">
        <v>323217743155.84491</v>
      </c>
      <c r="J3706" s="56">
        <v>8.4331818054511398E-2</v>
      </c>
      <c r="K3706" s="76">
        <v>6640191344.7365484</v>
      </c>
      <c r="L3706" s="76">
        <v>0</v>
      </c>
      <c r="M3706" s="76">
        <v>233052940313.10815</v>
      </c>
      <c r="N3706" s="76">
        <v>34929957124.536674</v>
      </c>
      <c r="O3706" s="76">
        <v>23338.005837196306</v>
      </c>
      <c r="P3706" s="46">
        <v>230848.80987249338</v>
      </c>
      <c r="Q3706" s="46">
        <v>122821.58159851383</v>
      </c>
      <c r="R3706" s="76">
        <v>942913002196.59058</v>
      </c>
      <c r="S3706" s="56">
        <v>0.52885390351161166</v>
      </c>
      <c r="T3706" s="56">
        <v>0.27693755373316908</v>
      </c>
      <c r="U3706" s="46">
        <v>20.715574343438313</v>
      </c>
      <c r="V3706" s="76">
        <v>5778489950790.1729</v>
      </c>
      <c r="W3706" s="84">
        <v>1820.8798784914372</v>
      </c>
      <c r="X3706" s="82">
        <v>3.6544174649356352E-2</v>
      </c>
      <c r="Y3706" s="476">
        <v>2.0000000000000001E-4</v>
      </c>
    </row>
    <row r="3707" spans="1:25" x14ac:dyDescent="0.2">
      <c r="A3707" s="475">
        <v>3703</v>
      </c>
      <c r="B3707" s="56">
        <v>0.6309395396917894</v>
      </c>
      <c r="C3707" s="46">
        <v>7100.1557123684242</v>
      </c>
      <c r="D3707" s="56">
        <v>0.85237459476054778</v>
      </c>
      <c r="E3707" s="56">
        <v>0.65970337314180993</v>
      </c>
      <c r="F3707" s="250">
        <v>2024.94</v>
      </c>
      <c r="G3707" s="76">
        <v>235632898022.57217</v>
      </c>
      <c r="H3707" s="46">
        <v>21567833.174705368</v>
      </c>
      <c r="I3707" s="76">
        <v>527865013079.7179</v>
      </c>
      <c r="J3707" s="56">
        <v>0.34151395710099419</v>
      </c>
      <c r="K3707" s="76">
        <v>18027552302.098919</v>
      </c>
      <c r="L3707" s="76">
        <v>0</v>
      </c>
      <c r="M3707" s="76">
        <v>216319315232.32822</v>
      </c>
      <c r="N3707" s="76">
        <v>26772541709.651794</v>
      </c>
      <c r="O3707" s="76">
        <v>17166.025870777019</v>
      </c>
      <c r="P3707" s="46">
        <v>220737.06818476447</v>
      </c>
      <c r="Q3707" s="46">
        <v>109189.56743493002</v>
      </c>
      <c r="R3707" s="76">
        <v>1064982595395.8499</v>
      </c>
      <c r="S3707" s="56">
        <v>0.55212708957247258</v>
      </c>
      <c r="T3707" s="56">
        <v>0.37099445082959515</v>
      </c>
      <c r="U3707" s="46">
        <v>16.518860244021266</v>
      </c>
      <c r="V3707" s="76">
        <v>7269424656975.3037</v>
      </c>
      <c r="W3707" s="84">
        <v>2295.7117289187822</v>
      </c>
      <c r="X3707" s="82">
        <v>4.3830729334804218E-2</v>
      </c>
      <c r="Y3707" s="476">
        <v>2.0000000000000001E-4</v>
      </c>
    </row>
    <row r="3708" spans="1:25" x14ac:dyDescent="0.2">
      <c r="A3708" s="475">
        <v>3704</v>
      </c>
      <c r="B3708" s="56">
        <v>0.50491437049900523</v>
      </c>
      <c r="C3708" s="46">
        <v>5392.6788021695183</v>
      </c>
      <c r="D3708" s="56">
        <v>0.62315645921280594</v>
      </c>
      <c r="E3708" s="56">
        <v>0.38098906041360658</v>
      </c>
      <c r="F3708" s="250">
        <v>2024.39</v>
      </c>
      <c r="G3708" s="76">
        <v>296740455469.4776</v>
      </c>
      <c r="H3708" s="46">
        <v>13189415.239115482</v>
      </c>
      <c r="I3708" s="76">
        <v>287250746147.42719</v>
      </c>
      <c r="J3708" s="56">
        <v>0.19571938625930041</v>
      </c>
      <c r="K3708" s="76">
        <v>9888378978.9431419</v>
      </c>
      <c r="L3708" s="76">
        <v>0</v>
      </c>
      <c r="M3708" s="76">
        <v>179759891220.29782</v>
      </c>
      <c r="N3708" s="76">
        <v>45329709492.984154</v>
      </c>
      <c r="O3708" s="76">
        <v>28564.085076502408</v>
      </c>
      <c r="P3708" s="46">
        <v>313844.40245559206</v>
      </c>
      <c r="Q3708" s="46">
        <v>183161.35214443284</v>
      </c>
      <c r="R3708" s="76">
        <v>809172791575.55371</v>
      </c>
      <c r="S3708" s="56">
        <v>0.54767254083718475</v>
      </c>
      <c r="T3708" s="56">
        <v>0.43044296326913689</v>
      </c>
      <c r="U3708" s="46">
        <v>18.078442063467069</v>
      </c>
      <c r="V3708" s="76">
        <v>6845721690926.0645</v>
      </c>
      <c r="W3708" s="84">
        <v>2157.945396869558</v>
      </c>
      <c r="X3708" s="82">
        <v>4.062657603521877E-2</v>
      </c>
      <c r="Y3708" s="476">
        <v>2.0000000000000001E-4</v>
      </c>
    </row>
    <row r="3709" spans="1:25" x14ac:dyDescent="0.2">
      <c r="A3709" s="475">
        <v>3705</v>
      </c>
      <c r="B3709" s="56">
        <v>0.51387422731546717</v>
      </c>
      <c r="C3709" s="46">
        <v>7261.6776033384958</v>
      </c>
      <c r="D3709" s="56">
        <v>0.87561678920796349</v>
      </c>
      <c r="E3709" s="56">
        <v>0.33541761146235299</v>
      </c>
      <c r="F3709" s="250">
        <v>2024.33</v>
      </c>
      <c r="G3709" s="76">
        <v>134819788685.99144</v>
      </c>
      <c r="H3709" s="46">
        <v>15465759.225628437</v>
      </c>
      <c r="I3709" s="76">
        <v>309189027786.54413</v>
      </c>
      <c r="J3709" s="56">
        <v>0.13489613270817513</v>
      </c>
      <c r="K3709" s="76">
        <v>17330630154.534657</v>
      </c>
      <c r="L3709" s="76">
        <v>0</v>
      </c>
      <c r="M3709" s="76">
        <v>103685597825.96747</v>
      </c>
      <c r="N3709" s="76">
        <v>8915875629.0340443</v>
      </c>
      <c r="O3709" s="76">
        <v>38252.535663194642</v>
      </c>
      <c r="P3709" s="46">
        <v>140331.79170979999</v>
      </c>
      <c r="Q3709" s="46">
        <v>35438.794097196784</v>
      </c>
      <c r="R3709" s="76">
        <v>608230049326.19348</v>
      </c>
      <c r="S3709" s="56">
        <v>0.43986364668543726</v>
      </c>
      <c r="T3709" s="56">
        <v>0.24980590488099533</v>
      </c>
      <c r="U3709" s="46">
        <v>18.419402200728335</v>
      </c>
      <c r="V3709" s="76">
        <v>2969571700964.1421</v>
      </c>
      <c r="W3709" s="84">
        <v>937.23199794682989</v>
      </c>
      <c r="X3709" s="82">
        <v>4.1443938710795297E-2</v>
      </c>
      <c r="Y3709" s="476">
        <v>2.0000000000000001E-4</v>
      </c>
    </row>
    <row r="3710" spans="1:25" x14ac:dyDescent="0.2">
      <c r="A3710" s="475">
        <v>3706</v>
      </c>
      <c r="B3710" s="56">
        <v>0.74761937190393035</v>
      </c>
      <c r="C3710" s="46">
        <v>5526.9583765495518</v>
      </c>
      <c r="D3710" s="56">
        <v>0.57524137158691735</v>
      </c>
      <c r="E3710" s="56">
        <v>0.31778374168423262</v>
      </c>
      <c r="F3710" s="250">
        <v>2023.75</v>
      </c>
      <c r="G3710" s="76">
        <v>258624192504.39331</v>
      </c>
      <c r="H3710" s="46">
        <v>11676828.034020483</v>
      </c>
      <c r="I3710" s="76">
        <v>340213241832.98193</v>
      </c>
      <c r="J3710" s="56">
        <v>0.39315003311331009</v>
      </c>
      <c r="K3710" s="76">
        <v>4411182462.2720013</v>
      </c>
      <c r="L3710" s="76">
        <v>0</v>
      </c>
      <c r="M3710" s="76">
        <v>258508683827.55005</v>
      </c>
      <c r="N3710" s="76">
        <v>19620134958.525921</v>
      </c>
      <c r="O3710" s="76">
        <v>32760.668285570675</v>
      </c>
      <c r="P3710" s="46">
        <v>173451.0118722998</v>
      </c>
      <c r="Q3710" s="46">
        <v>80419.820157264039</v>
      </c>
      <c r="R3710" s="76">
        <v>865684372977.66016</v>
      </c>
      <c r="S3710" s="56">
        <v>0.62590533498334866</v>
      </c>
      <c r="T3710" s="56">
        <v>0.41017492696420194</v>
      </c>
      <c r="U3710" s="46">
        <v>17.351799074749078</v>
      </c>
      <c r="V3710" s="76">
        <v>6789127972763.2666</v>
      </c>
      <c r="W3710" s="84">
        <v>2141.1878451849875</v>
      </c>
      <c r="X3710" s="82">
        <v>4.1827611397032248E-2</v>
      </c>
      <c r="Y3710" s="476">
        <v>2.0000000000000001E-4</v>
      </c>
    </row>
    <row r="3711" spans="1:25" x14ac:dyDescent="0.2">
      <c r="A3711" s="475">
        <v>3707</v>
      </c>
      <c r="B3711" s="56">
        <v>0.63074676053058676</v>
      </c>
      <c r="C3711" s="46">
        <v>9140.5596333931171</v>
      </c>
      <c r="D3711" s="56">
        <v>0.2</v>
      </c>
      <c r="E3711" s="56">
        <v>0.54391954544569154</v>
      </c>
      <c r="F3711" s="250">
        <v>2023.75</v>
      </c>
      <c r="G3711" s="76">
        <v>156151967422.91953</v>
      </c>
      <c r="H3711" s="46">
        <v>3341470.6679708366</v>
      </c>
      <c r="I3711" s="76">
        <v>166373252464.02081</v>
      </c>
      <c r="J3711" s="56">
        <v>0.57371562107222995</v>
      </c>
      <c r="K3711" s="76">
        <v>3622112416.462882</v>
      </c>
      <c r="L3711" s="76">
        <v>0</v>
      </c>
      <c r="M3711" s="76">
        <v>167889452063.06192</v>
      </c>
      <c r="N3711" s="76">
        <v>45997029782.982681</v>
      </c>
      <c r="O3711" s="76">
        <v>12368.105706445254</v>
      </c>
      <c r="P3711" s="46">
        <v>374611.18263892509</v>
      </c>
      <c r="Q3711" s="46">
        <v>198937.96263794921</v>
      </c>
      <c r="R3711" s="76">
        <v>519683573301.12518</v>
      </c>
      <c r="S3711" s="56">
        <v>0.67309623915765071</v>
      </c>
      <c r="T3711" s="56">
        <v>0.47364601411744095</v>
      </c>
      <c r="U3711" s="46">
        <v>16.779668644498042</v>
      </c>
      <c r="V3711" s="76">
        <v>4658512726851.9473</v>
      </c>
      <c r="W3711" s="84">
        <v>1470.4387085905546</v>
      </c>
      <c r="X3711" s="82">
        <v>4.2378560416135684E-2</v>
      </c>
      <c r="Y3711" s="476">
        <v>2.0000000000000001E-4</v>
      </c>
    </row>
    <row r="3712" spans="1:25" x14ac:dyDescent="0.2">
      <c r="A3712" s="475">
        <v>3708</v>
      </c>
      <c r="B3712" s="56">
        <v>0.50064427921882426</v>
      </c>
      <c r="C3712" s="46">
        <v>5950.6013403398629</v>
      </c>
      <c r="D3712" s="56">
        <v>0.7846492963879026</v>
      </c>
      <c r="E3712" s="56">
        <v>0.7</v>
      </c>
      <c r="F3712" s="250">
        <v>2023.93</v>
      </c>
      <c r="G3712" s="76">
        <v>395576750470.79578</v>
      </c>
      <c r="H3712" s="46">
        <v>19323875.976643667</v>
      </c>
      <c r="I3712" s="76">
        <v>504413697666.44916</v>
      </c>
      <c r="J3712" s="56">
        <v>0.31476271078588813</v>
      </c>
      <c r="K3712" s="76">
        <v>9040713833.6746922</v>
      </c>
      <c r="L3712" s="76">
        <v>0</v>
      </c>
      <c r="M3712" s="76">
        <v>485613042725.77271</v>
      </c>
      <c r="N3712" s="76">
        <v>38481083579.727547</v>
      </c>
      <c r="O3712" s="76">
        <v>14791.484603080373</v>
      </c>
      <c r="P3712" s="46">
        <v>261595.09168341244</v>
      </c>
      <c r="Q3712" s="46">
        <v>140215.58067105355</v>
      </c>
      <c r="R3712" s="76">
        <v>1453784550762.2095</v>
      </c>
      <c r="S3712" s="56">
        <v>0.6132412582597373</v>
      </c>
      <c r="T3712" s="56">
        <v>0.34935528134402027</v>
      </c>
      <c r="U3712" s="46">
        <v>17.652910675197177</v>
      </c>
      <c r="V3712" s="76">
        <v>9777926347756.4824</v>
      </c>
      <c r="W3712" s="84">
        <v>3086.1296075911064</v>
      </c>
      <c r="X3712" s="82">
        <v>4.1540613820668447E-2</v>
      </c>
      <c r="Y3712" s="476">
        <v>2.0000000000000001E-4</v>
      </c>
    </row>
    <row r="3713" spans="1:25" x14ac:dyDescent="0.2">
      <c r="A3713" s="475">
        <v>3709</v>
      </c>
      <c r="B3713" s="56">
        <v>0.65941855780188874</v>
      </c>
      <c r="C3713" s="46">
        <v>6329.2833142315158</v>
      </c>
      <c r="D3713" s="56">
        <v>0.74882343948482288</v>
      </c>
      <c r="E3713" s="56">
        <v>0.7</v>
      </c>
      <c r="F3713" s="250">
        <v>2024.44</v>
      </c>
      <c r="G3713" s="76">
        <v>211882791067.32288</v>
      </c>
      <c r="H3713" s="46">
        <v>17364526.968290731</v>
      </c>
      <c r="I3713" s="76">
        <v>328611960849.33978</v>
      </c>
      <c r="J3713" s="56">
        <v>0.13853350171137579</v>
      </c>
      <c r="K3713" s="76">
        <v>12323488524.493778</v>
      </c>
      <c r="L3713" s="76">
        <v>0</v>
      </c>
      <c r="M3713" s="76">
        <v>188195955692.87415</v>
      </c>
      <c r="N3713" s="76">
        <v>26027858985.485683</v>
      </c>
      <c r="O3713" s="76">
        <v>27354.600861808674</v>
      </c>
      <c r="P3713" s="46">
        <v>218094.48954650084</v>
      </c>
      <c r="Q3713" s="46">
        <v>109175.11502472093</v>
      </c>
      <c r="R3713" s="76">
        <v>847806298146.7323</v>
      </c>
      <c r="S3713" s="56">
        <v>0.51873280231197039</v>
      </c>
      <c r="T3713" s="56">
        <v>0.29319571229560654</v>
      </c>
      <c r="U3713" s="46">
        <v>18.064367031939295</v>
      </c>
      <c r="V3713" s="76">
        <v>4901205622477.4844</v>
      </c>
      <c r="W3713" s="84">
        <v>1547.3198798661056</v>
      </c>
      <c r="X3713" s="82">
        <v>4.0997506474365758E-2</v>
      </c>
      <c r="Y3713" s="476">
        <v>2.0000000000000001E-4</v>
      </c>
    </row>
    <row r="3714" spans="1:25" x14ac:dyDescent="0.2">
      <c r="A3714" s="475">
        <v>3710</v>
      </c>
      <c r="B3714" s="56">
        <v>0.54218816793907998</v>
      </c>
      <c r="C3714" s="46">
        <v>5834.284232685437</v>
      </c>
      <c r="D3714" s="56">
        <v>1.0681510558444616</v>
      </c>
      <c r="E3714" s="56">
        <v>0.12974807341309424</v>
      </c>
      <c r="F3714" s="250">
        <v>2024.85</v>
      </c>
      <c r="G3714" s="76">
        <v>433374316672.37274</v>
      </c>
      <c r="H3714" s="46">
        <v>34854239.684856378</v>
      </c>
      <c r="I3714" s="76">
        <v>647398899405.60632</v>
      </c>
      <c r="J3714" s="56">
        <v>0.14225174552601294</v>
      </c>
      <c r="K3714" s="76">
        <v>20090470908.48214</v>
      </c>
      <c r="L3714" s="76">
        <v>0</v>
      </c>
      <c r="M3714" s="76">
        <v>247068628631.96841</v>
      </c>
      <c r="N3714" s="76">
        <v>105542456576.48897</v>
      </c>
      <c r="O3714" s="76">
        <v>23994.358722153225</v>
      </c>
      <c r="P3714" s="46">
        <v>597645.77616919414</v>
      </c>
      <c r="Q3714" s="46">
        <v>392955.096360998</v>
      </c>
      <c r="R3714" s="76">
        <v>1440249730006.3569</v>
      </c>
      <c r="S3714" s="56">
        <v>0.45959050532139167</v>
      </c>
      <c r="T3714" s="56">
        <v>0.36090370601204558</v>
      </c>
      <c r="U3714" s="46">
        <v>17.943557603683086</v>
      </c>
      <c r="V3714" s="76">
        <v>10042189941559.234</v>
      </c>
      <c r="W3714" s="84">
        <v>3168.4060128478191</v>
      </c>
      <c r="X3714" s="82">
        <v>4.1408558122843851E-2</v>
      </c>
      <c r="Y3714" s="476">
        <v>2.0000000000000001E-4</v>
      </c>
    </row>
    <row r="3715" spans="1:25" x14ac:dyDescent="0.2">
      <c r="A3715" s="475">
        <v>3711</v>
      </c>
      <c r="B3715" s="56">
        <v>0.70643414697718399</v>
      </c>
      <c r="C3715" s="46">
        <v>1500</v>
      </c>
      <c r="D3715" s="56">
        <v>0.63003819460778643</v>
      </c>
      <c r="E3715" s="56">
        <v>0.37464366562248047</v>
      </c>
      <c r="F3715" s="250">
        <v>2024.22</v>
      </c>
      <c r="G3715" s="76">
        <v>230491861566.94406</v>
      </c>
      <c r="H3715" s="46">
        <v>14927452.348927088</v>
      </c>
      <c r="I3715" s="76">
        <v>458800796083.74872</v>
      </c>
      <c r="J3715" s="56">
        <v>0.45453032122617421</v>
      </c>
      <c r="K3715" s="76">
        <v>11945994548.641388</v>
      </c>
      <c r="L3715" s="76">
        <v>11933466586.701944</v>
      </c>
      <c r="M3715" s="76">
        <v>196814194016.2403</v>
      </c>
      <c r="N3715" s="76">
        <v>11542999169.989332</v>
      </c>
      <c r="O3715" s="76">
        <v>28486.579464193932</v>
      </c>
      <c r="P3715" s="46">
        <v>124581.4815543005</v>
      </c>
      <c r="Q3715" s="46">
        <v>46364.053186747617</v>
      </c>
      <c r="R3715" s="76">
        <v>982570494503.1488</v>
      </c>
      <c r="S3715" s="56">
        <v>0.62792647310098959</v>
      </c>
      <c r="T3715" s="56">
        <v>0.41577286429674193</v>
      </c>
      <c r="U3715" s="46">
        <v>16.341889998394169</v>
      </c>
      <c r="V3715" s="76">
        <v>7613167151768.8701</v>
      </c>
      <c r="W3715" s="84">
        <v>2403.7270913851448</v>
      </c>
      <c r="X3715" s="82">
        <v>4.3072996054807806E-2</v>
      </c>
      <c r="Y3715" s="476">
        <v>2.0000000000000001E-4</v>
      </c>
    </row>
    <row r="3716" spans="1:25" x14ac:dyDescent="0.2">
      <c r="A3716" s="475">
        <v>3712</v>
      </c>
      <c r="B3716" s="56">
        <v>0.41799525180472397</v>
      </c>
      <c r="C3716" s="46">
        <v>1500</v>
      </c>
      <c r="D3716" s="56">
        <v>0.72424288042861962</v>
      </c>
      <c r="E3716" s="56">
        <v>0.54313880692402305</v>
      </c>
      <c r="F3716" s="250">
        <v>2024.94</v>
      </c>
      <c r="G3716" s="76">
        <v>229743010310.31503</v>
      </c>
      <c r="H3716" s="46">
        <v>18119136.905325841</v>
      </c>
      <c r="I3716" s="76">
        <v>515936220782.41315</v>
      </c>
      <c r="J3716" s="56">
        <v>0.41799525180472397</v>
      </c>
      <c r="K3716" s="76">
        <v>4113694989.7301698</v>
      </c>
      <c r="L3716" s="76">
        <v>0</v>
      </c>
      <c r="M3716" s="76">
        <v>244079595441.27216</v>
      </c>
      <c r="N3716" s="76">
        <v>11698537313.804831</v>
      </c>
      <c r="O3716" s="76">
        <v>17252.303348698286</v>
      </c>
      <c r="P3716" s="46">
        <v>135045.70967951493</v>
      </c>
      <c r="Q3716" s="46">
        <v>52539.933142314054</v>
      </c>
      <c r="R3716" s="76">
        <v>1087115473664.9076</v>
      </c>
      <c r="S3716" s="56">
        <v>0.61194273185926973</v>
      </c>
      <c r="T3716" s="56">
        <v>0.35667746021101493</v>
      </c>
      <c r="U3716" s="46">
        <v>16.535132742803672</v>
      </c>
      <c r="V3716" s="76">
        <v>7210373725906.21</v>
      </c>
      <c r="W3716" s="84">
        <v>2271.4815336380821</v>
      </c>
      <c r="X3716" s="82">
        <v>4.3140841572058074E-2</v>
      </c>
      <c r="Y3716" s="476">
        <v>2.0000000000000001E-4</v>
      </c>
    </row>
    <row r="3717" spans="1:25" x14ac:dyDescent="0.2">
      <c r="A3717" s="475">
        <v>3713</v>
      </c>
      <c r="B3717" s="56">
        <v>0.59277937204859743</v>
      </c>
      <c r="C3717" s="46">
        <v>1500</v>
      </c>
      <c r="D3717" s="56">
        <v>0.80739861951884151</v>
      </c>
      <c r="E3717" s="56">
        <v>0.43863745290296668</v>
      </c>
      <c r="F3717" s="250">
        <v>2025.98</v>
      </c>
      <c r="G3717" s="76">
        <v>196287845942.17859</v>
      </c>
      <c r="H3717" s="46">
        <v>22029671.554770995</v>
      </c>
      <c r="I3717" s="76">
        <v>507227994520.19775</v>
      </c>
      <c r="J3717" s="56">
        <v>0.36062193633920359</v>
      </c>
      <c r="K3717" s="76">
        <v>9143974588.7626133</v>
      </c>
      <c r="L3717" s="76">
        <v>26042826542.857811</v>
      </c>
      <c r="M3717" s="76">
        <v>146877227519.70383</v>
      </c>
      <c r="N3717" s="76">
        <v>84459640316.829468</v>
      </c>
      <c r="O3717" s="76">
        <v>36983.728884907963</v>
      </c>
      <c r="P3717" s="46">
        <v>552684.53553094552</v>
      </c>
      <c r="Q3717" s="46">
        <v>365544.83217124053</v>
      </c>
      <c r="R3717" s="76">
        <v>991921268296.50476</v>
      </c>
      <c r="S3717" s="56">
        <v>0.52203136752741508</v>
      </c>
      <c r="T3717" s="56">
        <v>0.36079394635353462</v>
      </c>
      <c r="U3717" s="46">
        <v>16.2697521232095</v>
      </c>
      <c r="V3717" s="76">
        <v>6507694287348.7578</v>
      </c>
      <c r="W3717" s="84">
        <v>2053.8692768691531</v>
      </c>
      <c r="X3717" s="82">
        <v>4.4232341554677694E-2</v>
      </c>
      <c r="Y3717" s="476">
        <v>2.0000000000000001E-4</v>
      </c>
    </row>
    <row r="3718" spans="1:25" x14ac:dyDescent="0.2">
      <c r="A3718" s="475">
        <v>3714</v>
      </c>
      <c r="B3718" s="56">
        <v>0.44749691481671267</v>
      </c>
      <c r="C3718" s="46">
        <v>6403.6947921152077</v>
      </c>
      <c r="D3718" s="56">
        <v>0.38150185106673212</v>
      </c>
      <c r="E3718" s="56">
        <v>0.61640898265678445</v>
      </c>
      <c r="F3718" s="250">
        <v>2024.7</v>
      </c>
      <c r="G3718" s="76">
        <v>108934046315.5871</v>
      </c>
      <c r="H3718" s="46">
        <v>6394370.1454376522</v>
      </c>
      <c r="I3718" s="76">
        <v>217388128781.86606</v>
      </c>
      <c r="J3718" s="56">
        <v>0.40234104820785677</v>
      </c>
      <c r="K3718" s="76">
        <v>19219765954.691177</v>
      </c>
      <c r="L3718" s="76">
        <v>29989058304.001366</v>
      </c>
      <c r="M3718" s="76">
        <v>103365058451.6678</v>
      </c>
      <c r="N3718" s="76">
        <v>20300381062.318188</v>
      </c>
      <c r="O3718" s="76">
        <v>25573.821373921655</v>
      </c>
      <c r="P3718" s="46">
        <v>193439.91399977455</v>
      </c>
      <c r="Q3718" s="46">
        <v>78873.849579640402</v>
      </c>
      <c r="R3718" s="76">
        <v>491625096642.87402</v>
      </c>
      <c r="S3718" s="56">
        <v>0.59090566500740416</v>
      </c>
      <c r="T3718" s="56">
        <v>0.38495508514794663</v>
      </c>
      <c r="U3718" s="46">
        <v>16.287076009020574</v>
      </c>
      <c r="V3718" s="76">
        <v>3542412070967.4297</v>
      </c>
      <c r="W3718" s="84">
        <v>1117.2476954067808</v>
      </c>
      <c r="X3718" s="82">
        <v>4.2892448221666907E-2</v>
      </c>
      <c r="Y3718" s="476">
        <v>2.0000000000000001E-4</v>
      </c>
    </row>
    <row r="3719" spans="1:25" x14ac:dyDescent="0.2">
      <c r="A3719" s="475">
        <v>3715</v>
      </c>
      <c r="B3719" s="56">
        <v>0.34576655361814201</v>
      </c>
      <c r="C3719" s="46">
        <v>4346.2830491648365</v>
      </c>
      <c r="D3719" s="56">
        <v>1.0449186082564923</v>
      </c>
      <c r="E3719" s="56">
        <v>0.4104391021161915</v>
      </c>
      <c r="F3719" s="250">
        <v>2024.09</v>
      </c>
      <c r="G3719" s="76">
        <v>282774972840.20496</v>
      </c>
      <c r="H3719" s="46">
        <v>33509105.650979903</v>
      </c>
      <c r="I3719" s="76">
        <v>481364144352.76007</v>
      </c>
      <c r="J3719" s="56">
        <v>-9.6026854761506408E-2</v>
      </c>
      <c r="K3719" s="76">
        <v>7316539138.8524628</v>
      </c>
      <c r="L3719" s="76">
        <v>0</v>
      </c>
      <c r="M3719" s="76">
        <v>186404007660.22101</v>
      </c>
      <c r="N3719" s="76">
        <v>91915350991.514465</v>
      </c>
      <c r="O3719" s="76">
        <v>17543.036968185908</v>
      </c>
      <c r="P3719" s="46">
        <v>537671.74306391738</v>
      </c>
      <c r="Q3719" s="46">
        <v>345998.55422049668</v>
      </c>
      <c r="R3719" s="76">
        <v>1092058709074.8142</v>
      </c>
      <c r="S3719" s="56">
        <v>0.3518626624226045</v>
      </c>
      <c r="T3719" s="56">
        <v>0.19351473398121607</v>
      </c>
      <c r="U3719" s="46">
        <v>27.870070509275902</v>
      </c>
      <c r="V3719" s="76">
        <v>6142995530110.4854</v>
      </c>
      <c r="W3719" s="84">
        <v>1936.1875017043496</v>
      </c>
      <c r="X3719" s="82">
        <v>2.7758756863768733E-2</v>
      </c>
      <c r="Y3719" s="476">
        <v>2.0000000000000001E-4</v>
      </c>
    </row>
    <row r="3720" spans="1:25" x14ac:dyDescent="0.2">
      <c r="A3720" s="475">
        <v>3716</v>
      </c>
      <c r="B3720" s="56">
        <v>0.60444400044128987</v>
      </c>
      <c r="C3720" s="46">
        <v>3998.8487607733805</v>
      </c>
      <c r="D3720" s="56">
        <v>0.85741061692033238</v>
      </c>
      <c r="E3720" s="56">
        <v>0.58512762670511342</v>
      </c>
      <c r="F3720" s="250">
        <v>2025.69</v>
      </c>
      <c r="G3720" s="76">
        <v>218527212345.87781</v>
      </c>
      <c r="H3720" s="46">
        <v>23539994.459922552</v>
      </c>
      <c r="I3720" s="76">
        <v>553303732682.48779</v>
      </c>
      <c r="J3720" s="56">
        <v>0.38894517983124455</v>
      </c>
      <c r="K3720" s="76">
        <v>36606892229.377907</v>
      </c>
      <c r="L3720" s="76">
        <v>49656813084.734459</v>
      </c>
      <c r="M3720" s="76">
        <v>114039353261.79289</v>
      </c>
      <c r="N3720" s="76">
        <v>21416408820.910599</v>
      </c>
      <c r="O3720" s="76">
        <v>26461.548600829297</v>
      </c>
      <c r="P3720" s="46">
        <v>201535.96837969622</v>
      </c>
      <c r="Q3720" s="46">
        <v>95466.377081253333</v>
      </c>
      <c r="R3720" s="76">
        <v>1085325235685.7578</v>
      </c>
      <c r="S3720" s="56">
        <v>0.56714547536322923</v>
      </c>
      <c r="T3720" s="56">
        <v>0.35588490410539481</v>
      </c>
      <c r="U3720" s="46">
        <v>16.270096103717883</v>
      </c>
      <c r="V3720" s="76">
        <v>6989566022620.8379</v>
      </c>
      <c r="W3720" s="84">
        <v>2204.6461702030851</v>
      </c>
      <c r="X3720" s="82">
        <v>4.4439613789112986E-2</v>
      </c>
      <c r="Y3720" s="476">
        <v>2.0000000000000001E-4</v>
      </c>
    </row>
    <row r="3721" spans="1:25" x14ac:dyDescent="0.2">
      <c r="A3721" s="475">
        <v>3717</v>
      </c>
      <c r="B3721" s="56">
        <v>0.36620827893712071</v>
      </c>
      <c r="C3721" s="46">
        <v>1500</v>
      </c>
      <c r="D3721" s="56">
        <v>0.9841831046169196</v>
      </c>
      <c r="E3721" s="56">
        <v>0.53782773900311598</v>
      </c>
      <c r="F3721" s="250">
        <v>2024.82</v>
      </c>
      <c r="G3721" s="76">
        <v>335076119178.39801</v>
      </c>
      <c r="H3721" s="46">
        <v>31790133.172596965</v>
      </c>
      <c r="I3721" s="76">
        <v>476905639918.23981</v>
      </c>
      <c r="J3721" s="56">
        <v>-7.3215284608396658E-2</v>
      </c>
      <c r="K3721" s="76">
        <v>7550637294.6962852</v>
      </c>
      <c r="L3721" s="76">
        <v>0</v>
      </c>
      <c r="M3721" s="76">
        <v>251742785181.43567</v>
      </c>
      <c r="N3721" s="76">
        <v>112380656802.21912</v>
      </c>
      <c r="O3721" s="76">
        <v>21449.03938682748</v>
      </c>
      <c r="P3721" s="46">
        <v>614190.39338034648</v>
      </c>
      <c r="Q3721" s="46">
        <v>408987.143454429</v>
      </c>
      <c r="R3721" s="76">
        <v>1227691730961.4712</v>
      </c>
      <c r="S3721" s="56">
        <v>0.40456057353291314</v>
      </c>
      <c r="T3721" s="56">
        <v>0.22984528674994051</v>
      </c>
      <c r="U3721" s="46">
        <v>24.23498478776585</v>
      </c>
      <c r="V3721" s="76">
        <v>7267700018579.3135</v>
      </c>
      <c r="W3721" s="84">
        <v>2293.6870273291797</v>
      </c>
      <c r="X3721" s="82">
        <v>3.1254982257136577E-2</v>
      </c>
      <c r="Y3721" s="476">
        <v>2.0000000000000001E-4</v>
      </c>
    </row>
    <row r="3722" spans="1:25" x14ac:dyDescent="0.2">
      <c r="A3722" s="475">
        <v>3718</v>
      </c>
      <c r="B3722" s="56">
        <v>0.43758519362762127</v>
      </c>
      <c r="C3722" s="46">
        <v>1500</v>
      </c>
      <c r="D3722" s="56">
        <v>0.54453230290641608</v>
      </c>
      <c r="E3722" s="56">
        <v>0.46279223408420722</v>
      </c>
      <c r="F3722" s="250">
        <v>2025.85</v>
      </c>
      <c r="G3722" s="76">
        <v>80254370742.70163</v>
      </c>
      <c r="H3722" s="46">
        <v>11055140.496122772</v>
      </c>
      <c r="I3722" s="76">
        <v>369471717178.31476</v>
      </c>
      <c r="J3722" s="56">
        <v>0.43758519362762127</v>
      </c>
      <c r="K3722" s="76">
        <v>25272817966.677795</v>
      </c>
      <c r="L3722" s="76">
        <v>38485815924.152336</v>
      </c>
      <c r="M3722" s="76">
        <v>52812693299.84771</v>
      </c>
      <c r="N3722" s="76">
        <v>79942666645.127533</v>
      </c>
      <c r="O3722" s="76">
        <v>23788.420649454165</v>
      </c>
      <c r="P3722" s="46">
        <v>468120.07939949492</v>
      </c>
      <c r="Q3722" s="46">
        <v>306490.48003744287</v>
      </c>
      <c r="R3722" s="76">
        <v>623747930781.39661</v>
      </c>
      <c r="S3722" s="56">
        <v>0.50292496397525577</v>
      </c>
      <c r="T3722" s="56">
        <v>0.39778973996020761</v>
      </c>
      <c r="U3722" s="46">
        <v>14.761218900742346</v>
      </c>
      <c r="V3722" s="76">
        <v>4251558841234.7173</v>
      </c>
      <c r="W3722" s="84">
        <v>1341.9477098344189</v>
      </c>
      <c r="X3722" s="82">
        <v>4.6781963590663035E-2</v>
      </c>
      <c r="Y3722" s="476">
        <v>2.0000000000000001E-4</v>
      </c>
    </row>
    <row r="3723" spans="1:25" x14ac:dyDescent="0.2">
      <c r="A3723" s="475">
        <v>3719</v>
      </c>
      <c r="B3723" s="56">
        <v>0.41667727714918001</v>
      </c>
      <c r="C3723" s="46">
        <v>5900.6864742293001</v>
      </c>
      <c r="D3723" s="56">
        <v>0.7739049778246424</v>
      </c>
      <c r="E3723" s="56">
        <v>0.4576596067974209</v>
      </c>
      <c r="F3723" s="250">
        <v>2024.55</v>
      </c>
      <c r="G3723" s="76">
        <v>150221912719.5116</v>
      </c>
      <c r="H3723" s="46">
        <v>18385558.160992961</v>
      </c>
      <c r="I3723" s="76">
        <v>428175833633.8772</v>
      </c>
      <c r="J3723" s="56">
        <v>0.18686091730914323</v>
      </c>
      <c r="K3723" s="76">
        <v>9077000690.0506706</v>
      </c>
      <c r="L3723" s="76">
        <v>0</v>
      </c>
      <c r="M3723" s="76">
        <v>127540054328.48836</v>
      </c>
      <c r="N3723" s="76">
        <v>44471724272.443954</v>
      </c>
      <c r="O3723" s="76">
        <v>10697.730651882892</v>
      </c>
      <c r="P3723" s="46">
        <v>278436.4651486103</v>
      </c>
      <c r="Q3723" s="46">
        <v>152934.52533040883</v>
      </c>
      <c r="R3723" s="76">
        <v>798096188404.33838</v>
      </c>
      <c r="S3723" s="56">
        <v>0.43527330869181369</v>
      </c>
      <c r="T3723" s="56">
        <v>0.23221247203554976</v>
      </c>
      <c r="U3723" s="46">
        <v>17.784334668000856</v>
      </c>
      <c r="V3723" s="76">
        <v>3599213086487.4175</v>
      </c>
      <c r="W3723" s="84">
        <v>1135.9934565274841</v>
      </c>
      <c r="X3723" s="82">
        <v>4.1825769653677909E-2</v>
      </c>
      <c r="Y3723" s="476">
        <v>2.0000000000000001E-4</v>
      </c>
    </row>
    <row r="3724" spans="1:25" x14ac:dyDescent="0.2">
      <c r="A3724" s="475">
        <v>3720</v>
      </c>
      <c r="B3724" s="56">
        <v>0.39397347497637342</v>
      </c>
      <c r="C3724" s="46">
        <v>6561.9473804456829</v>
      </c>
      <c r="D3724" s="56">
        <v>0.67284742147605869</v>
      </c>
      <c r="E3724" s="56">
        <v>0.15805093160690487</v>
      </c>
      <c r="F3724" s="250">
        <v>2025.27</v>
      </c>
      <c r="G3724" s="76">
        <v>160282695032.18036</v>
      </c>
      <c r="H3724" s="46">
        <v>14250138.701080719</v>
      </c>
      <c r="I3724" s="76">
        <v>375149706024.58167</v>
      </c>
      <c r="J3724" s="56">
        <v>0.28419337125982702</v>
      </c>
      <c r="K3724" s="76">
        <v>15827000924.891066</v>
      </c>
      <c r="L3724" s="76">
        <v>22945632242.197872</v>
      </c>
      <c r="M3724" s="76">
        <v>140607016497.53641</v>
      </c>
      <c r="N3724" s="76">
        <v>14813422385.54439</v>
      </c>
      <c r="O3724" s="76">
        <v>31634.438220374617</v>
      </c>
      <c r="P3724" s="46">
        <v>137063.98243532848</v>
      </c>
      <c r="Q3724" s="46">
        <v>54018.738210635704</v>
      </c>
      <c r="R3724" s="76">
        <v>779805119959.04883</v>
      </c>
      <c r="S3724" s="56">
        <v>0.5319843630178942</v>
      </c>
      <c r="T3724" s="56">
        <v>0.31361129081050559</v>
      </c>
      <c r="U3724" s="46">
        <v>16.861424217678064</v>
      </c>
      <c r="V3724" s="76">
        <v>4599176463756.624</v>
      </c>
      <c r="W3724" s="84">
        <v>1450.7178059423743</v>
      </c>
      <c r="X3724" s="82">
        <v>4.256931087811501E-2</v>
      </c>
      <c r="Y3724" s="476">
        <v>2.0000000000000001E-4</v>
      </c>
    </row>
    <row r="3725" spans="1:25" x14ac:dyDescent="0.2">
      <c r="A3725" s="475">
        <v>3721</v>
      </c>
      <c r="B3725" s="56">
        <v>0.68850067360770606</v>
      </c>
      <c r="C3725" s="46">
        <v>4991.5256681561123</v>
      </c>
      <c r="D3725" s="56">
        <v>1.1325534639906409</v>
      </c>
      <c r="E3725" s="56">
        <v>0.60551332623714282</v>
      </c>
      <c r="F3725" s="250">
        <v>2024.98</v>
      </c>
      <c r="G3725" s="76">
        <v>376401111874.98981</v>
      </c>
      <c r="H3725" s="46">
        <v>26818525.281966876</v>
      </c>
      <c r="I3725" s="76">
        <v>515433521745.53601</v>
      </c>
      <c r="J3725" s="56">
        <v>9.8685655696718722E-2</v>
      </c>
      <c r="K3725" s="76">
        <v>10857053587.705568</v>
      </c>
      <c r="L3725" s="76">
        <v>0</v>
      </c>
      <c r="M3725" s="76">
        <v>286185591786.26056</v>
      </c>
      <c r="N3725" s="76">
        <v>11335261104.482313</v>
      </c>
      <c r="O3725" s="76">
        <v>37205.853195021169</v>
      </c>
      <c r="P3725" s="46">
        <v>103955.71846228636</v>
      </c>
      <c r="Q3725" s="46">
        <v>40361.621838398365</v>
      </c>
      <c r="R3725" s="76">
        <v>1253037908136.439</v>
      </c>
      <c r="S3725" s="56">
        <v>0.50176665232169215</v>
      </c>
      <c r="T3725" s="56">
        <v>0.30153504807341619</v>
      </c>
      <c r="U3725" s="46">
        <v>19.561293191657128</v>
      </c>
      <c r="V3725" s="76">
        <v>7896297710762.2119</v>
      </c>
      <c r="W3725" s="84">
        <v>2490.3482151730459</v>
      </c>
      <c r="X3725" s="82">
        <v>3.8653322831009009E-2</v>
      </c>
      <c r="Y3725" s="476">
        <v>2.0000000000000001E-4</v>
      </c>
    </row>
    <row r="3726" spans="1:25" x14ac:dyDescent="0.2">
      <c r="A3726" s="475">
        <v>3722</v>
      </c>
      <c r="B3726" s="56">
        <v>0.40280400439694741</v>
      </c>
      <c r="C3726" s="46">
        <v>4014.0909307784418</v>
      </c>
      <c r="D3726" s="56">
        <v>0.70544024059924193</v>
      </c>
      <c r="E3726" s="56">
        <v>0.44657297480415542</v>
      </c>
      <c r="F3726" s="250">
        <v>2023.86</v>
      </c>
      <c r="G3726" s="76">
        <v>302439667406.01178</v>
      </c>
      <c r="H3726" s="46">
        <v>16548925.636780893</v>
      </c>
      <c r="I3726" s="76">
        <v>514001679033.85846</v>
      </c>
      <c r="J3726" s="56">
        <v>0.40280400439694741</v>
      </c>
      <c r="K3726" s="76">
        <v>12104101690.254181</v>
      </c>
      <c r="L3726" s="76">
        <v>0</v>
      </c>
      <c r="M3726" s="76">
        <v>445697736463.61847</v>
      </c>
      <c r="N3726" s="76">
        <v>108094763423.69073</v>
      </c>
      <c r="O3726" s="76">
        <v>28402.181400283123</v>
      </c>
      <c r="P3726" s="46">
        <v>609832.98076882167</v>
      </c>
      <c r="Q3726" s="46">
        <v>415305.51875377656</v>
      </c>
      <c r="R3726" s="76">
        <v>1461349425092.5698</v>
      </c>
      <c r="S3726" s="56">
        <v>0.61285607928812214</v>
      </c>
      <c r="T3726" s="56">
        <v>0.32043548795459292</v>
      </c>
      <c r="U3726" s="46">
        <v>16.849809718752329</v>
      </c>
      <c r="V3726" s="76">
        <v>8802890749946.3516</v>
      </c>
      <c r="W3726" s="84">
        <v>2776.647539555599</v>
      </c>
      <c r="X3726" s="82">
        <v>4.2766323264640027E-2</v>
      </c>
      <c r="Y3726" s="476">
        <v>2.0000000000000001E-4</v>
      </c>
    </row>
    <row r="3727" spans="1:25" x14ac:dyDescent="0.2">
      <c r="A3727" s="475">
        <v>3723</v>
      </c>
      <c r="B3727" s="56">
        <v>0.6402602501330491</v>
      </c>
      <c r="C3727" s="46">
        <v>1708.0877008559187</v>
      </c>
      <c r="D3727" s="56">
        <v>0.65513739371723867</v>
      </c>
      <c r="E3727" s="56">
        <v>0.34017792161664162</v>
      </c>
      <c r="F3727" s="250">
        <v>2025.11</v>
      </c>
      <c r="G3727" s="76">
        <v>167261361601.02206</v>
      </c>
      <c r="H3727" s="46">
        <v>15668287.312452756</v>
      </c>
      <c r="I3727" s="76">
        <v>410832874166.32379</v>
      </c>
      <c r="J3727" s="56">
        <v>0.41132165746938576</v>
      </c>
      <c r="K3727" s="76">
        <v>19022465349.099316</v>
      </c>
      <c r="L3727" s="76">
        <v>34651156144.456711</v>
      </c>
      <c r="M3727" s="76">
        <v>92626595724.097015</v>
      </c>
      <c r="N3727" s="76">
        <v>28327461791.608261</v>
      </c>
      <c r="O3727" s="76">
        <v>24407.96924452102</v>
      </c>
      <c r="P3727" s="46">
        <v>237489.5842366695</v>
      </c>
      <c r="Q3727" s="46">
        <v>125104.24075308914</v>
      </c>
      <c r="R3727" s="76">
        <v>710936966044.96057</v>
      </c>
      <c r="S3727" s="56">
        <v>0.54550863788982618</v>
      </c>
      <c r="T3727" s="56">
        <v>0.41431128590628058</v>
      </c>
      <c r="U3727" s="46">
        <v>16.313615867897138</v>
      </c>
      <c r="V3727" s="76">
        <v>5388392883148.1475</v>
      </c>
      <c r="W3727" s="84">
        <v>1697.8285352136068</v>
      </c>
      <c r="X3727" s="82">
        <v>4.3868667531775804E-2</v>
      </c>
      <c r="Y3727" s="476">
        <v>2.0000000000000001E-4</v>
      </c>
    </row>
    <row r="3728" spans="1:25" x14ac:dyDescent="0.2">
      <c r="A3728" s="475">
        <v>3724</v>
      </c>
      <c r="B3728" s="56">
        <v>0.4300505465066754</v>
      </c>
      <c r="C3728" s="46">
        <v>1500</v>
      </c>
      <c r="D3728" s="56">
        <v>0.48443856344292086</v>
      </c>
      <c r="E3728" s="56">
        <v>0.47963312667573965</v>
      </c>
      <c r="F3728" s="250">
        <v>2026.53</v>
      </c>
      <c r="G3728" s="76">
        <v>71746588488.232971</v>
      </c>
      <c r="H3728" s="46">
        <v>9465146.8635029029</v>
      </c>
      <c r="I3728" s="76">
        <v>229782278346.28909</v>
      </c>
      <c r="J3728" s="56">
        <v>0.22608069224227334</v>
      </c>
      <c r="K3728" s="76">
        <v>15903911813.075586</v>
      </c>
      <c r="L3728" s="76">
        <v>23388054185.14135</v>
      </c>
      <c r="M3728" s="76">
        <v>16568946622.289614</v>
      </c>
      <c r="N3728" s="76">
        <v>84096075071.067169</v>
      </c>
      <c r="O3728" s="76">
        <v>39362.311312623024</v>
      </c>
      <c r="P3728" s="46">
        <v>571731.8047403947</v>
      </c>
      <c r="Q3728" s="46">
        <v>325801.36706475919</v>
      </c>
      <c r="R3728" s="76">
        <v>463910149614.11279</v>
      </c>
      <c r="S3728" s="56">
        <v>0.40169551146364463</v>
      </c>
      <c r="T3728" s="56">
        <v>0.26343392013234085</v>
      </c>
      <c r="U3728" s="46">
        <v>16.334923664706864</v>
      </c>
      <c r="V3728" s="76">
        <v>2296552723039.165</v>
      </c>
      <c r="W3728" s="84">
        <v>723.1216475765417</v>
      </c>
      <c r="X3728" s="82">
        <v>4.2815863572674931E-2</v>
      </c>
      <c r="Y3728" s="476">
        <v>2.0000000000000001E-4</v>
      </c>
    </row>
    <row r="3729" spans="1:25" x14ac:dyDescent="0.2">
      <c r="A3729" s="475">
        <v>3725</v>
      </c>
      <c r="B3729" s="56">
        <v>0.55410041487220352</v>
      </c>
      <c r="C3729" s="46">
        <v>1500</v>
      </c>
      <c r="D3729" s="56">
        <v>0.62624095996640994</v>
      </c>
      <c r="E3729" s="56">
        <v>0.40924566412715335</v>
      </c>
      <c r="F3729" s="250">
        <v>2023.75</v>
      </c>
      <c r="G3729" s="76">
        <v>293060345259.95435</v>
      </c>
      <c r="H3729" s="46">
        <v>14081575.354541259</v>
      </c>
      <c r="I3729" s="76">
        <v>437159807223.48639</v>
      </c>
      <c r="J3729" s="56">
        <v>0.50216331111167967</v>
      </c>
      <c r="K3729" s="76">
        <v>13613915251.269979</v>
      </c>
      <c r="L3729" s="76">
        <v>0</v>
      </c>
      <c r="M3729" s="76">
        <v>274118192948.31863</v>
      </c>
      <c r="N3729" s="76">
        <v>9603257355.8915062</v>
      </c>
      <c r="O3729" s="76">
        <v>35113.437136385779</v>
      </c>
      <c r="P3729" s="46">
        <v>119752.01606595618</v>
      </c>
      <c r="Q3729" s="46">
        <v>43526.035821677156</v>
      </c>
      <c r="R3729" s="76">
        <v>1026272914347.641</v>
      </c>
      <c r="S3729" s="56">
        <v>0.6617100496610675</v>
      </c>
      <c r="T3729" s="56">
        <v>0.47230230830659553</v>
      </c>
      <c r="U3729" s="46">
        <v>16.598033030294552</v>
      </c>
      <c r="V3729" s="76">
        <v>9083293198003.7324</v>
      </c>
      <c r="W3729" s="84">
        <v>2865.0769475962484</v>
      </c>
      <c r="X3729" s="82">
        <v>4.2723037953252462E-2</v>
      </c>
      <c r="Y3729" s="476">
        <v>2.0000000000000001E-4</v>
      </c>
    </row>
    <row r="3730" spans="1:25" x14ac:dyDescent="0.2">
      <c r="A3730" s="475">
        <v>3726</v>
      </c>
      <c r="B3730" s="56">
        <v>0.6301877239738497</v>
      </c>
      <c r="C3730" s="46">
        <v>6523.4933145391678</v>
      </c>
      <c r="D3730" s="56">
        <v>1.0670684684718299</v>
      </c>
      <c r="E3730" s="56">
        <v>0.37461482786436207</v>
      </c>
      <c r="F3730" s="250">
        <v>2025.09</v>
      </c>
      <c r="G3730" s="76">
        <v>282558185210.54803</v>
      </c>
      <c r="H3730" s="46">
        <v>33445737.242481701</v>
      </c>
      <c r="I3730" s="76">
        <v>729220733499.67517</v>
      </c>
      <c r="J3730" s="56">
        <v>0.22898149120279221</v>
      </c>
      <c r="K3730" s="76">
        <v>25847060205.850945</v>
      </c>
      <c r="L3730" s="76">
        <v>8327556169.1198511</v>
      </c>
      <c r="M3730" s="76">
        <v>139824253179.03293</v>
      </c>
      <c r="N3730" s="76">
        <v>24702204961.81654</v>
      </c>
      <c r="O3730" s="76">
        <v>33945.577170436918</v>
      </c>
      <c r="P3730" s="46">
        <v>171243.43886784869</v>
      </c>
      <c r="Q3730" s="46">
        <v>87967.613010446512</v>
      </c>
      <c r="R3730" s="76">
        <v>1290074715999.2925</v>
      </c>
      <c r="S3730" s="56">
        <v>0.46215585804002213</v>
      </c>
      <c r="T3730" s="56">
        <v>0.30478453761315316</v>
      </c>
      <c r="U3730" s="46">
        <v>17.198885370598845</v>
      </c>
      <c r="V3730" s="76">
        <v>7214742322852.4014</v>
      </c>
      <c r="W3730" s="84">
        <v>2276.5792488695274</v>
      </c>
      <c r="X3730" s="82">
        <v>4.3714602355027644E-2</v>
      </c>
      <c r="Y3730" s="476">
        <v>2.0000000000000001E-4</v>
      </c>
    </row>
    <row r="3731" spans="1:25" x14ac:dyDescent="0.2">
      <c r="A3731" s="475">
        <v>3727</v>
      </c>
      <c r="B3731" s="56">
        <v>0.59689453065621656</v>
      </c>
      <c r="C3731" s="46">
        <v>5099.46095733528</v>
      </c>
      <c r="D3731" s="56">
        <v>0.41986225786947168</v>
      </c>
      <c r="E3731" s="56">
        <v>0.58568132678855966</v>
      </c>
      <c r="F3731" s="250">
        <v>2026.15</v>
      </c>
      <c r="G3731" s="76">
        <v>39360814577.778351</v>
      </c>
      <c r="H3731" s="46">
        <v>7761412.250960351</v>
      </c>
      <c r="I3731" s="76">
        <v>254126004701.72751</v>
      </c>
      <c r="J3731" s="56">
        <v>0.3898118484761085</v>
      </c>
      <c r="K3731" s="76">
        <v>12289659214.763069</v>
      </c>
      <c r="L3731" s="76">
        <v>12586734866.389589</v>
      </c>
      <c r="M3731" s="76">
        <v>34705946273.543694</v>
      </c>
      <c r="N3731" s="76">
        <v>31608050194.064102</v>
      </c>
      <c r="O3731" s="76">
        <v>31023.48285929158</v>
      </c>
      <c r="P3731" s="46">
        <v>241570.96719140455</v>
      </c>
      <c r="Q3731" s="46">
        <v>118813.79792998388</v>
      </c>
      <c r="R3731" s="76">
        <v>396123207760.60559</v>
      </c>
      <c r="S3731" s="56">
        <v>0.48216591161959282</v>
      </c>
      <c r="T3731" s="56">
        <v>0.32525220261772569</v>
      </c>
      <c r="U3731" s="46">
        <v>14.694585627939244</v>
      </c>
      <c r="V3731" s="76">
        <v>2205169477146.0386</v>
      </c>
      <c r="W3731" s="84">
        <v>695.75983759215649</v>
      </c>
      <c r="X3731" s="82">
        <v>4.7233503169407658E-2</v>
      </c>
      <c r="Y3731" s="476">
        <v>2.0000000000000001E-4</v>
      </c>
    </row>
    <row r="3732" spans="1:25" x14ac:dyDescent="0.2">
      <c r="A3732" s="475">
        <v>3728</v>
      </c>
      <c r="B3732" s="56">
        <v>0.43656688157719087</v>
      </c>
      <c r="C3732" s="46">
        <v>2266.2656178562829</v>
      </c>
      <c r="D3732" s="56">
        <v>0.72995980213582212</v>
      </c>
      <c r="E3732" s="56">
        <v>0.22141029207966104</v>
      </c>
      <c r="F3732" s="250">
        <v>2024.13</v>
      </c>
      <c r="G3732" s="76">
        <v>207127189257.58502</v>
      </c>
      <c r="H3732" s="46">
        <v>17663957.940799706</v>
      </c>
      <c r="I3732" s="76">
        <v>329988201744.91858</v>
      </c>
      <c r="J3732" s="56">
        <v>6.7172600597543486E-2</v>
      </c>
      <c r="K3732" s="76">
        <v>9689196369.1353912</v>
      </c>
      <c r="L3732" s="76">
        <v>0</v>
      </c>
      <c r="M3732" s="76">
        <v>282769841051.07513</v>
      </c>
      <c r="N3732" s="76">
        <v>34852785636.5467</v>
      </c>
      <c r="O3732" s="76">
        <v>21010.135974485154</v>
      </c>
      <c r="P3732" s="46">
        <v>246774.46101923962</v>
      </c>
      <c r="Q3732" s="46">
        <v>130415.66402997835</v>
      </c>
      <c r="R3732" s="76">
        <v>1074543465625.7078</v>
      </c>
      <c r="S3732" s="56">
        <v>0.5518880188310562</v>
      </c>
      <c r="T3732" s="56">
        <v>0.1655641767679896</v>
      </c>
      <c r="U3732" s="46">
        <v>22.402321643998853</v>
      </c>
      <c r="V3732" s="76">
        <v>4280063016662.6694</v>
      </c>
      <c r="W3732" s="84">
        <v>1351.6708063161534</v>
      </c>
      <c r="X3732" s="82">
        <v>3.3582006025037449E-2</v>
      </c>
      <c r="Y3732" s="476">
        <v>2.0000000000000001E-4</v>
      </c>
    </row>
    <row r="3733" spans="1:25" x14ac:dyDescent="0.2">
      <c r="A3733" s="475">
        <v>3729</v>
      </c>
      <c r="B3733" s="56">
        <v>0.47105139048695965</v>
      </c>
      <c r="C3733" s="46">
        <v>9868.8462069227426</v>
      </c>
      <c r="D3733" s="56">
        <v>0.59343740339014384</v>
      </c>
      <c r="E3733" s="56">
        <v>0.4716419190687991</v>
      </c>
      <c r="F3733" s="250">
        <v>2023.99</v>
      </c>
      <c r="G3733" s="76">
        <v>373132658142.99646</v>
      </c>
      <c r="H3733" s="46">
        <v>11718947.965339171</v>
      </c>
      <c r="I3733" s="76">
        <v>291945644302.8252</v>
      </c>
      <c r="J3733" s="56">
        <v>0.28103480043467466</v>
      </c>
      <c r="K3733" s="76">
        <v>3510238867.9551358</v>
      </c>
      <c r="L3733" s="76">
        <v>0</v>
      </c>
      <c r="M3733" s="76">
        <v>344397022196.02002</v>
      </c>
      <c r="N3733" s="76">
        <v>25123061422.207985</v>
      </c>
      <c r="O3733" s="76">
        <v>10000</v>
      </c>
      <c r="P3733" s="46">
        <v>206725.0668436836</v>
      </c>
      <c r="Q3733" s="46">
        <v>103861.86247875867</v>
      </c>
      <c r="R3733" s="76">
        <v>1023165792740.0519</v>
      </c>
      <c r="S3733" s="56">
        <v>0.63548863986020943</v>
      </c>
      <c r="T3733" s="56">
        <v>0.4208419948379527</v>
      </c>
      <c r="U3733" s="46">
        <v>18.187973094040277</v>
      </c>
      <c r="V3733" s="76">
        <v>8527048851512.1318</v>
      </c>
      <c r="W3733" s="84">
        <v>2690.3404618784921</v>
      </c>
      <c r="X3733" s="82">
        <v>4.0461705650148526E-2</v>
      </c>
      <c r="Y3733" s="476">
        <v>2.0000000000000001E-4</v>
      </c>
    </row>
    <row r="3734" spans="1:25" x14ac:dyDescent="0.2">
      <c r="A3734" s="475">
        <v>3730</v>
      </c>
      <c r="B3734" s="56">
        <v>0.56134928490154012</v>
      </c>
      <c r="C3734" s="46">
        <v>5283.3687199718916</v>
      </c>
      <c r="D3734" s="56">
        <v>0.88001617126656317</v>
      </c>
      <c r="E3734" s="56">
        <v>0.55875319965716741</v>
      </c>
      <c r="F3734" s="250">
        <v>2023.75</v>
      </c>
      <c r="G3734" s="76">
        <v>298881352197.96185</v>
      </c>
      <c r="H3734" s="46">
        <v>23631267.455841344</v>
      </c>
      <c r="I3734" s="76">
        <v>505981106699.96436</v>
      </c>
      <c r="J3734" s="56">
        <v>0.25392166765143442</v>
      </c>
      <c r="K3734" s="76">
        <v>10318791311.141869</v>
      </c>
      <c r="L3734" s="76">
        <v>0</v>
      </c>
      <c r="M3734" s="76">
        <v>347285639844.47577</v>
      </c>
      <c r="N3734" s="76">
        <v>52817890098.859741</v>
      </c>
      <c r="O3734" s="76">
        <v>24481.932055002395</v>
      </c>
      <c r="P3734" s="46">
        <v>358385.99094046955</v>
      </c>
      <c r="Q3734" s="46">
        <v>210860.48180821899</v>
      </c>
      <c r="R3734" s="76">
        <v>1304516182706.3833</v>
      </c>
      <c r="S3734" s="56">
        <v>0.5624697801945302</v>
      </c>
      <c r="T3734" s="56">
        <v>0.28687293263568603</v>
      </c>
      <c r="U3734" s="46">
        <v>17.757564857103667</v>
      </c>
      <c r="V3734" s="76">
        <v>7188916495587.3809</v>
      </c>
      <c r="W3734" s="84">
        <v>2270.6430998081846</v>
      </c>
      <c r="X3734" s="82">
        <v>4.1530044924051719E-2</v>
      </c>
      <c r="Y3734" s="476">
        <v>2.0000000000000001E-4</v>
      </c>
    </row>
    <row r="3735" spans="1:25" x14ac:dyDescent="0.2">
      <c r="A3735" s="475">
        <v>3731</v>
      </c>
      <c r="B3735" s="56">
        <v>0.64337215227675149</v>
      </c>
      <c r="C3735" s="46">
        <v>2113.2133682839985</v>
      </c>
      <c r="D3735" s="56">
        <v>0.92295655294560486</v>
      </c>
      <c r="E3735" s="56">
        <v>0.69416948059582717</v>
      </c>
      <c r="F3735" s="250">
        <v>2023.75</v>
      </c>
      <c r="G3735" s="76">
        <v>506761037984.14337</v>
      </c>
      <c r="H3735" s="46">
        <v>27336261.085937012</v>
      </c>
      <c r="I3735" s="76">
        <v>641814992207.95422</v>
      </c>
      <c r="J3735" s="56">
        <v>0.31896391510956545</v>
      </c>
      <c r="K3735" s="76">
        <v>13317640561.35364</v>
      </c>
      <c r="L3735" s="76">
        <v>0</v>
      </c>
      <c r="M3735" s="76">
        <v>376537125077.23096</v>
      </c>
      <c r="N3735" s="76">
        <v>44049815945.347191</v>
      </c>
      <c r="O3735" s="76">
        <v>27736.901416270761</v>
      </c>
      <c r="P3735" s="46">
        <v>301388.0508143339</v>
      </c>
      <c r="Q3735" s="46">
        <v>166815.95134259848</v>
      </c>
      <c r="R3735" s="76">
        <v>1476227552390.635</v>
      </c>
      <c r="S3735" s="56">
        <v>0.57149759048127724</v>
      </c>
      <c r="T3735" s="56">
        <v>0.44906016959159339</v>
      </c>
      <c r="U3735" s="46">
        <v>17.546980651074666</v>
      </c>
      <c r="V3735" s="76">
        <v>12808386090620.996</v>
      </c>
      <c r="W3735" s="84">
        <v>4039.8308388214441</v>
      </c>
      <c r="X3735" s="82">
        <v>4.1405164370107668E-2</v>
      </c>
      <c r="Y3735" s="476">
        <v>2.0000000000000001E-4</v>
      </c>
    </row>
    <row r="3736" spans="1:25" x14ac:dyDescent="0.2">
      <c r="A3736" s="475">
        <v>3732</v>
      </c>
      <c r="B3736" s="56">
        <v>0.61553306845067313</v>
      </c>
      <c r="C3736" s="46">
        <v>5299.5515594781355</v>
      </c>
      <c r="D3736" s="56">
        <v>0.83861746848065866</v>
      </c>
      <c r="E3736" s="56">
        <v>0.44340026407274835</v>
      </c>
      <c r="F3736" s="250">
        <v>2024.77</v>
      </c>
      <c r="G3736" s="76">
        <v>171605622692.15646</v>
      </c>
      <c r="H3736" s="46">
        <v>21516373.767837167</v>
      </c>
      <c r="I3736" s="76">
        <v>512636063567.97516</v>
      </c>
      <c r="J3736" s="56">
        <v>0.2377131284102536</v>
      </c>
      <c r="K3736" s="76">
        <v>9227902766.8106995</v>
      </c>
      <c r="L3736" s="76">
        <v>0</v>
      </c>
      <c r="M3736" s="76">
        <v>166199375929.42905</v>
      </c>
      <c r="N3736" s="76">
        <v>58285433511.417305</v>
      </c>
      <c r="O3736" s="76">
        <v>11298.944200454278</v>
      </c>
      <c r="P3736" s="46">
        <v>348199.76408101566</v>
      </c>
      <c r="Q3736" s="46">
        <v>204099.05576126283</v>
      </c>
      <c r="R3736" s="76">
        <v>1027693627156.7363</v>
      </c>
      <c r="S3736" s="56">
        <v>0.48522297600124237</v>
      </c>
      <c r="T3736" s="56">
        <v>0.25733428533388458</v>
      </c>
      <c r="U3736" s="46">
        <v>16.83267911901352</v>
      </c>
      <c r="V3736" s="76">
        <v>4861984834582.7549</v>
      </c>
      <c r="W3736" s="84">
        <v>1534.6454476454385</v>
      </c>
      <c r="X3736" s="82">
        <v>4.3949856946310144E-2</v>
      </c>
      <c r="Y3736" s="476">
        <v>2.0000000000000001E-4</v>
      </c>
    </row>
    <row r="3737" spans="1:25" x14ac:dyDescent="0.2">
      <c r="A3737" s="475">
        <v>3733</v>
      </c>
      <c r="B3737" s="56">
        <v>0.45355120185492898</v>
      </c>
      <c r="C3737" s="46">
        <v>4147.0024727539485</v>
      </c>
      <c r="D3737" s="56">
        <v>0.28523677969158406</v>
      </c>
      <c r="E3737" s="56">
        <v>0.54506354815958247</v>
      </c>
      <c r="F3737" s="250">
        <v>2025.11</v>
      </c>
      <c r="G3737" s="76">
        <v>97112523110.729218</v>
      </c>
      <c r="H3737" s="46">
        <v>4710274.0288252523</v>
      </c>
      <c r="I3737" s="76">
        <v>193244661419.5358</v>
      </c>
      <c r="J3737" s="56">
        <v>0.45355120185492903</v>
      </c>
      <c r="K3737" s="76">
        <v>6918516479.8759813</v>
      </c>
      <c r="L3737" s="76">
        <v>5635766337.5133619</v>
      </c>
      <c r="M3737" s="76">
        <v>74255105249.113007</v>
      </c>
      <c r="N3737" s="76">
        <v>107080501052.09169</v>
      </c>
      <c r="O3737" s="76">
        <v>30652.20722063235</v>
      </c>
      <c r="P3737" s="46">
        <v>698331.33305510157</v>
      </c>
      <c r="Q3737" s="46">
        <v>424351.69314011937</v>
      </c>
      <c r="R3737" s="76">
        <v>466536352226.14319</v>
      </c>
      <c r="S3737" s="56">
        <v>0.5092662817878163</v>
      </c>
      <c r="T3737" s="56">
        <v>0.39821372140942035</v>
      </c>
      <c r="U3737" s="46">
        <v>16.105147511174206</v>
      </c>
      <c r="V3737" s="76">
        <v>3391619634348.5371</v>
      </c>
      <c r="W3737" s="84">
        <v>1070.5894675357238</v>
      </c>
      <c r="X3737" s="82">
        <v>4.4114789967670973E-2</v>
      </c>
      <c r="Y3737" s="476">
        <v>2.0000000000000001E-4</v>
      </c>
    </row>
    <row r="3738" spans="1:25" x14ac:dyDescent="0.2">
      <c r="A3738" s="475">
        <v>3734</v>
      </c>
      <c r="B3738" s="56">
        <v>0.42006776877810059</v>
      </c>
      <c r="C3738" s="46">
        <v>1500</v>
      </c>
      <c r="D3738" s="56">
        <v>0.49017111883208286</v>
      </c>
      <c r="E3738" s="56">
        <v>0.61328121758836995</v>
      </c>
      <c r="F3738" s="250">
        <v>2025.46</v>
      </c>
      <c r="G3738" s="76">
        <v>150062638046.20651</v>
      </c>
      <c r="H3738" s="46">
        <v>9789507.5684294514</v>
      </c>
      <c r="I3738" s="76">
        <v>329418133682.90851</v>
      </c>
      <c r="J3738" s="56">
        <v>0.42006776877810059</v>
      </c>
      <c r="K3738" s="76">
        <v>33309243026.738682</v>
      </c>
      <c r="L3738" s="76">
        <v>64551541453.170502</v>
      </c>
      <c r="M3738" s="76">
        <v>79406701110.187271</v>
      </c>
      <c r="N3738" s="76">
        <v>247923220042.6347</v>
      </c>
      <c r="O3738" s="76">
        <v>34949.351295323875</v>
      </c>
      <c r="P3738" s="46">
        <v>1396762.5629966219</v>
      </c>
      <c r="Q3738" s="46">
        <v>936036.54507600761</v>
      </c>
      <c r="R3738" s="76">
        <v>857047216817.22778</v>
      </c>
      <c r="S3738" s="56">
        <v>0.46591564677226716</v>
      </c>
      <c r="T3738" s="56">
        <v>0.34763885858408561</v>
      </c>
      <c r="U3738" s="46">
        <v>15.88806838927615</v>
      </c>
      <c r="V3738" s="76">
        <v>5293351753487.5537</v>
      </c>
      <c r="W3738" s="84">
        <v>1668.8528839376615</v>
      </c>
      <c r="X3738" s="82">
        <v>4.5309054452823849E-2</v>
      </c>
      <c r="Y3738" s="476">
        <v>2.0000000000000001E-4</v>
      </c>
    </row>
    <row r="3739" spans="1:25" x14ac:dyDescent="0.2">
      <c r="A3739" s="475">
        <v>3735</v>
      </c>
      <c r="B3739" s="56">
        <v>0.53952017103733951</v>
      </c>
      <c r="C3739" s="46">
        <v>10849.86355028726</v>
      </c>
      <c r="D3739" s="56">
        <v>0.70288149844711501</v>
      </c>
      <c r="E3739" s="56">
        <v>0.7</v>
      </c>
      <c r="F3739" s="250">
        <v>2026.53</v>
      </c>
      <c r="G3739" s="76">
        <v>92726940025.7034</v>
      </c>
      <c r="H3739" s="46">
        <v>15031084.945651086</v>
      </c>
      <c r="I3739" s="76">
        <v>415819635219.57416</v>
      </c>
      <c r="J3739" s="56">
        <v>0.32565371646945995</v>
      </c>
      <c r="K3739" s="76">
        <v>50450570246.232437</v>
      </c>
      <c r="L3739" s="76">
        <v>100334137400.04507</v>
      </c>
      <c r="M3739" s="76">
        <v>21686875773.957191</v>
      </c>
      <c r="N3739" s="76">
        <v>25778306332.047043</v>
      </c>
      <c r="O3739" s="76">
        <v>30690.118417533682</v>
      </c>
      <c r="P3739" s="46">
        <v>199220.10421964136</v>
      </c>
      <c r="Q3739" s="46">
        <v>96480.466092413379</v>
      </c>
      <c r="R3739" s="76">
        <v>718028750659.04431</v>
      </c>
      <c r="S3739" s="56">
        <v>0.46523740272939956</v>
      </c>
      <c r="T3739" s="56">
        <v>0.31490615475680372</v>
      </c>
      <c r="U3739" s="46">
        <v>15.288401237136176</v>
      </c>
      <c r="V3739" s="76">
        <v>3845040121429.2217</v>
      </c>
      <c r="W3739" s="84">
        <v>1214.1068797205485</v>
      </c>
      <c r="X3739" s="82">
        <v>4.7849849889557858E-2</v>
      </c>
      <c r="Y3739" s="476">
        <v>2.0000000000000001E-4</v>
      </c>
    </row>
    <row r="3740" spans="1:25" x14ac:dyDescent="0.2">
      <c r="A3740" s="475">
        <v>3736</v>
      </c>
      <c r="B3740" s="56">
        <v>0.43797774795390632</v>
      </c>
      <c r="C3740" s="46">
        <v>7315.2666507350359</v>
      </c>
      <c r="D3740" s="56">
        <v>0.95640798047859565</v>
      </c>
      <c r="E3740" s="56">
        <v>0.31865321678911762</v>
      </c>
      <c r="F3740" s="250">
        <v>2026.15</v>
      </c>
      <c r="G3740" s="76">
        <v>149893411256.69208</v>
      </c>
      <c r="H3740" s="46">
        <v>23537787.66128796</v>
      </c>
      <c r="I3740" s="76">
        <v>492310741471.56848</v>
      </c>
      <c r="J3740" s="56">
        <v>0.23076592391538397</v>
      </c>
      <c r="K3740" s="76">
        <v>27680555037.134224</v>
      </c>
      <c r="L3740" s="76">
        <v>17199356260.916813</v>
      </c>
      <c r="M3740" s="76">
        <v>47526516168.270149</v>
      </c>
      <c r="N3740" s="76">
        <v>6947469139.1522636</v>
      </c>
      <c r="O3740" s="76">
        <v>24028.96666689244</v>
      </c>
      <c r="P3740" s="46">
        <v>117237.00936686475</v>
      </c>
      <c r="Q3740" s="46">
        <v>27564.3815888514</v>
      </c>
      <c r="R3740" s="76">
        <v>760471642257.81873</v>
      </c>
      <c r="S3740" s="56">
        <v>0.40908571814216765</v>
      </c>
      <c r="T3740" s="56">
        <v>0.31021675781544289</v>
      </c>
      <c r="U3740" s="46">
        <v>16.696506679399508</v>
      </c>
      <c r="V3740" s="76">
        <v>4236036979170.8564</v>
      </c>
      <c r="W3740" s="84">
        <v>1336.7844862153208</v>
      </c>
      <c r="X3740" s="82">
        <v>4.512094744891372E-2</v>
      </c>
      <c r="Y3740" s="476">
        <v>2.0000000000000001E-4</v>
      </c>
    </row>
    <row r="3741" spans="1:25" x14ac:dyDescent="0.2">
      <c r="A3741" s="475">
        <v>3737</v>
      </c>
      <c r="B3741" s="56">
        <v>0.50490760132396095</v>
      </c>
      <c r="C3741" s="46">
        <v>5775.6209577087902</v>
      </c>
      <c r="D3741" s="56">
        <v>0.72269429063198343</v>
      </c>
      <c r="E3741" s="56">
        <v>0.60309073998347551</v>
      </c>
      <c r="F3741" s="250">
        <v>2024.4</v>
      </c>
      <c r="G3741" s="76">
        <v>284491900863.08215</v>
      </c>
      <c r="H3741" s="46">
        <v>16640227.173686391</v>
      </c>
      <c r="I3741" s="76">
        <v>440316620301.88196</v>
      </c>
      <c r="J3741" s="56">
        <v>0.35406650342070367</v>
      </c>
      <c r="K3741" s="76">
        <v>4358125434.6345253</v>
      </c>
      <c r="L3741" s="76">
        <v>0</v>
      </c>
      <c r="M3741" s="76">
        <v>230041198788.21329</v>
      </c>
      <c r="N3741" s="76">
        <v>92536754339.6008</v>
      </c>
      <c r="O3741" s="76">
        <v>33454.445027541478</v>
      </c>
      <c r="P3741" s="46">
        <v>553165.99004894169</v>
      </c>
      <c r="Q3741" s="46">
        <v>368809.42246621818</v>
      </c>
      <c r="R3741" s="76">
        <v>1122758589868.1252</v>
      </c>
      <c r="S3741" s="56">
        <v>0.57528508585845095</v>
      </c>
      <c r="T3741" s="56">
        <v>0.37716670563797694</v>
      </c>
      <c r="U3741" s="46">
        <v>17.01442554759053</v>
      </c>
      <c r="V3741" s="76">
        <v>7929099298572.8867</v>
      </c>
      <c r="W3741" s="84">
        <v>2500.9805129894366</v>
      </c>
      <c r="X3741" s="82">
        <v>4.3018091201173642E-2</v>
      </c>
      <c r="Y3741" s="476">
        <v>2.0000000000000001E-4</v>
      </c>
    </row>
    <row r="3742" spans="1:25" x14ac:dyDescent="0.2">
      <c r="A3742" s="475">
        <v>3738</v>
      </c>
      <c r="B3742" s="56">
        <v>0.63939130153967405</v>
      </c>
      <c r="C3742" s="46">
        <v>5182.090836170124</v>
      </c>
      <c r="D3742" s="56">
        <v>0.73037505235542222</v>
      </c>
      <c r="E3742" s="56">
        <v>0.38539611441185134</v>
      </c>
      <c r="F3742" s="250">
        <v>2025.91</v>
      </c>
      <c r="G3742" s="76">
        <v>164535313764.96759</v>
      </c>
      <c r="H3742" s="46">
        <v>16952737.971816726</v>
      </c>
      <c r="I3742" s="76">
        <v>439881222763.80151</v>
      </c>
      <c r="J3742" s="56">
        <v>0.36970870324643801</v>
      </c>
      <c r="K3742" s="76">
        <v>13365456287.409849</v>
      </c>
      <c r="L3742" s="76">
        <v>30653853023.367523</v>
      </c>
      <c r="M3742" s="76">
        <v>93771310444.590927</v>
      </c>
      <c r="N3742" s="76">
        <v>11265279566.39234</v>
      </c>
      <c r="O3742" s="76">
        <v>28863.189174160634</v>
      </c>
      <c r="P3742" s="46">
        <v>125503.08279150863</v>
      </c>
      <c r="Q3742" s="46">
        <v>46886.300151507501</v>
      </c>
      <c r="R3742" s="76">
        <v>756920867191.31946</v>
      </c>
      <c r="S3742" s="56">
        <v>0.53233402266413254</v>
      </c>
      <c r="T3742" s="56">
        <v>0.38059640773277231</v>
      </c>
      <c r="U3742" s="46">
        <v>16.38556617640204</v>
      </c>
      <c r="V3742" s="76">
        <v>5247627783629.8799</v>
      </c>
      <c r="W3742" s="84">
        <v>1655.2521161753523</v>
      </c>
      <c r="X3742" s="82">
        <v>4.400925788993703E-2</v>
      </c>
      <c r="Y3742" s="476">
        <v>2.0000000000000001E-4</v>
      </c>
    </row>
    <row r="3743" spans="1:25" x14ac:dyDescent="0.2">
      <c r="A3743" s="475">
        <v>3739</v>
      </c>
      <c r="B3743" s="56">
        <v>0.42041298996909776</v>
      </c>
      <c r="C3743" s="46">
        <v>6642.4140965720362</v>
      </c>
      <c r="D3743" s="56">
        <v>0.64453432288343071</v>
      </c>
      <c r="E3743" s="56">
        <v>0.57675242255503967</v>
      </c>
      <c r="F3743" s="250">
        <v>2025</v>
      </c>
      <c r="G3743" s="76">
        <v>104523718510.05112</v>
      </c>
      <c r="H3743" s="46">
        <v>13929701.180316428</v>
      </c>
      <c r="I3743" s="76">
        <v>461809406508.38818</v>
      </c>
      <c r="J3743" s="56">
        <v>0.42041298996909782</v>
      </c>
      <c r="K3743" s="76">
        <v>33406120118.939709</v>
      </c>
      <c r="L3743" s="76">
        <v>62418086396.3573</v>
      </c>
      <c r="M3743" s="76">
        <v>72508589818.428848</v>
      </c>
      <c r="N3743" s="76">
        <v>31217602971.57222</v>
      </c>
      <c r="O3743" s="76">
        <v>23796.313387835537</v>
      </c>
      <c r="P3743" s="46">
        <v>236856.12037176918</v>
      </c>
      <c r="Q3743" s="46">
        <v>124853.3456087011</v>
      </c>
      <c r="R3743" s="76">
        <v>752664643019.80347</v>
      </c>
      <c r="S3743" s="56">
        <v>0.52947408925158046</v>
      </c>
      <c r="T3743" s="56">
        <v>0.34661595859169292</v>
      </c>
      <c r="U3743" s="46">
        <v>15.217582289623103</v>
      </c>
      <c r="V3743" s="76">
        <v>4408606898767.1514</v>
      </c>
      <c r="W3743" s="84">
        <v>1390.9885725217398</v>
      </c>
      <c r="X3743" s="82">
        <v>4.7284073760777832E-2</v>
      </c>
      <c r="Y3743" s="476">
        <v>2.0000000000000001E-4</v>
      </c>
    </row>
    <row r="3744" spans="1:25" x14ac:dyDescent="0.2">
      <c r="A3744" s="475">
        <v>3740</v>
      </c>
      <c r="B3744" s="56">
        <v>0.39569307305667267</v>
      </c>
      <c r="C3744" s="46">
        <v>1500</v>
      </c>
      <c r="D3744" s="56">
        <v>0.26448930953944916</v>
      </c>
      <c r="E3744" s="56">
        <v>0.294381100097454</v>
      </c>
      <c r="F3744" s="250">
        <v>2024.17</v>
      </c>
      <c r="G3744" s="76">
        <v>93617486419.544586</v>
      </c>
      <c r="H3744" s="46">
        <v>4191868.2914760825</v>
      </c>
      <c r="I3744" s="76">
        <v>204197872948.6322</v>
      </c>
      <c r="J3744" s="56">
        <v>0.39569307305667267</v>
      </c>
      <c r="K3744" s="76">
        <v>3767650005.8154764</v>
      </c>
      <c r="L3744" s="76">
        <v>0</v>
      </c>
      <c r="M3744" s="76">
        <v>116988230262.38689</v>
      </c>
      <c r="N3744" s="76">
        <v>35730153238.145363</v>
      </c>
      <c r="O3744" s="76">
        <v>33546.101294575878</v>
      </c>
      <c r="P3744" s="46">
        <v>283540.00038662821</v>
      </c>
      <c r="Q3744" s="46">
        <v>136923.1096163482</v>
      </c>
      <c r="R3744" s="76">
        <v>477789823704.24725</v>
      </c>
      <c r="S3744" s="56">
        <v>0.58106249093487394</v>
      </c>
      <c r="T3744" s="56">
        <v>0.33964297944089955</v>
      </c>
      <c r="U3744" s="46">
        <v>16.428600874151549</v>
      </c>
      <c r="V3744" s="76">
        <v>3023817030515.106</v>
      </c>
      <c r="W3744" s="84">
        <v>953.53510447804967</v>
      </c>
      <c r="X3744" s="82">
        <v>4.3115207971979937E-2</v>
      </c>
      <c r="Y3744" s="476">
        <v>2.0000000000000001E-4</v>
      </c>
    </row>
    <row r="3745" spans="1:25" x14ac:dyDescent="0.2">
      <c r="A3745" s="475">
        <v>3741</v>
      </c>
      <c r="B3745" s="56">
        <v>0.50187908327505892</v>
      </c>
      <c r="C3745" s="46">
        <v>6598.086966295089</v>
      </c>
      <c r="D3745" s="56">
        <v>0.73355825404664832</v>
      </c>
      <c r="E3745" s="56">
        <v>0.54613905341890123</v>
      </c>
      <c r="F3745" s="250">
        <v>2024.79</v>
      </c>
      <c r="G3745" s="76">
        <v>189442834097.32373</v>
      </c>
      <c r="H3745" s="46">
        <v>16890570.538906842</v>
      </c>
      <c r="I3745" s="76">
        <v>515564179409.85413</v>
      </c>
      <c r="J3745" s="56">
        <v>0.38799361451062386</v>
      </c>
      <c r="K3745" s="76">
        <v>1507749937.528924</v>
      </c>
      <c r="L3745" s="76">
        <v>0</v>
      </c>
      <c r="M3745" s="76">
        <v>163635713018.4296</v>
      </c>
      <c r="N3745" s="76">
        <v>46541513089.196861</v>
      </c>
      <c r="O3745" s="76">
        <v>26107.474952026325</v>
      </c>
      <c r="P3745" s="46">
        <v>294479.72639638209</v>
      </c>
      <c r="Q3745" s="46">
        <v>165846.9696194226</v>
      </c>
      <c r="R3745" s="76">
        <v>976210295452.22949</v>
      </c>
      <c r="S3745" s="56">
        <v>0.5536105287463623</v>
      </c>
      <c r="T3745" s="56">
        <v>0.34478990783623625</v>
      </c>
      <c r="U3745" s="46">
        <v>16.370128634835552</v>
      </c>
      <c r="V3745" s="76">
        <v>6027882516857.9209</v>
      </c>
      <c r="W3745" s="84">
        <v>1897.5017199538599</v>
      </c>
      <c r="X3745" s="82">
        <v>4.5126239109872589E-2</v>
      </c>
      <c r="Y3745" s="476">
        <v>2.0000000000000001E-4</v>
      </c>
    </row>
    <row r="3746" spans="1:25" x14ac:dyDescent="0.2">
      <c r="A3746" s="475">
        <v>3742</v>
      </c>
      <c r="B3746" s="56">
        <v>0.60245405730886081</v>
      </c>
      <c r="C3746" s="46">
        <v>5156.1914664397491</v>
      </c>
      <c r="D3746" s="56">
        <v>1.0530817639617851</v>
      </c>
      <c r="E3746" s="56">
        <v>0.5208828180588484</v>
      </c>
      <c r="F3746" s="250">
        <v>2023.75</v>
      </c>
      <c r="G3746" s="76">
        <v>857715536375.93591</v>
      </c>
      <c r="H3746" s="46">
        <v>34178154.745486617</v>
      </c>
      <c r="I3746" s="76">
        <v>607648379349.6897</v>
      </c>
      <c r="J3746" s="56">
        <v>0.10625279611820804</v>
      </c>
      <c r="K3746" s="76">
        <v>14736318736.471766</v>
      </c>
      <c r="L3746" s="76">
        <v>0</v>
      </c>
      <c r="M3746" s="76">
        <v>580550598720.17188</v>
      </c>
      <c r="N3746" s="76">
        <v>32140506083.148579</v>
      </c>
      <c r="O3746" s="76">
        <v>29108.211155197194</v>
      </c>
      <c r="P3746" s="46">
        <v>233114.91772205185</v>
      </c>
      <c r="Q3746" s="46">
        <v>119793.33539867107</v>
      </c>
      <c r="R3746" s="76">
        <v>1964311324369.8616</v>
      </c>
      <c r="S3746" s="56">
        <v>0.57345867370826153</v>
      </c>
      <c r="T3746" s="56">
        <v>0.4454262066871631</v>
      </c>
      <c r="U3746" s="46">
        <v>18.9984922014213</v>
      </c>
      <c r="V3746" s="76">
        <v>17920422028294.641</v>
      </c>
      <c r="W3746" s="84">
        <v>5657.1894420101762</v>
      </c>
      <c r="X3746" s="82">
        <v>3.929088152747387E-2</v>
      </c>
      <c r="Y3746" s="476">
        <v>2.0000000000000001E-4</v>
      </c>
    </row>
    <row r="3747" spans="1:25" x14ac:dyDescent="0.2">
      <c r="A3747" s="475">
        <v>3743</v>
      </c>
      <c r="B3747" s="56">
        <v>0.33756295877259568</v>
      </c>
      <c r="C3747" s="46">
        <v>6922.496298070273</v>
      </c>
      <c r="D3747" s="56">
        <v>0.60264745101795991</v>
      </c>
      <c r="E3747" s="56">
        <v>0.48526580641481559</v>
      </c>
      <c r="F3747" s="250">
        <v>2023.75</v>
      </c>
      <c r="G3747" s="76">
        <v>333808036141.03168</v>
      </c>
      <c r="H3747" s="46">
        <v>12229732.003689187</v>
      </c>
      <c r="I3747" s="76">
        <v>390808949024.58771</v>
      </c>
      <c r="J3747" s="56">
        <v>0.33756295877259568</v>
      </c>
      <c r="K3747" s="76">
        <v>1939095295.468792</v>
      </c>
      <c r="L3747" s="76">
        <v>0</v>
      </c>
      <c r="M3747" s="76">
        <v>261232692855.17249</v>
      </c>
      <c r="N3747" s="76">
        <v>27942103559.283497</v>
      </c>
      <c r="O3747" s="76">
        <v>26897.3500347761</v>
      </c>
      <c r="P3747" s="46">
        <v>214750.67777500549</v>
      </c>
      <c r="Q3747" s="46">
        <v>109509.62162006873</v>
      </c>
      <c r="R3747" s="76">
        <v>941594021186.35938</v>
      </c>
      <c r="S3747" s="56">
        <v>0.58914967106851079</v>
      </c>
      <c r="T3747" s="56">
        <v>0.45558727026258383</v>
      </c>
      <c r="U3747" s="46">
        <v>17.665504400742901</v>
      </c>
      <c r="V3747" s="76">
        <v>8260894107705.54</v>
      </c>
      <c r="W3747" s="84">
        <v>2608.048180799819</v>
      </c>
      <c r="X3747" s="82">
        <v>4.1656235959249749E-2</v>
      </c>
      <c r="Y3747" s="476">
        <v>2.0000000000000001E-4</v>
      </c>
    </row>
    <row r="3748" spans="1:25" x14ac:dyDescent="0.2">
      <c r="A3748" s="475">
        <v>3744</v>
      </c>
      <c r="B3748" s="56">
        <v>0.39376244981289926</v>
      </c>
      <c r="C3748" s="46">
        <v>7803.457116368204</v>
      </c>
      <c r="D3748" s="56">
        <v>0.66826338343112723</v>
      </c>
      <c r="E3748" s="56">
        <v>0.63744406583227342</v>
      </c>
      <c r="F3748" s="250">
        <v>2024.37</v>
      </c>
      <c r="G3748" s="76">
        <v>200778471148.53671</v>
      </c>
      <c r="H3748" s="46">
        <v>14695516.447189962</v>
      </c>
      <c r="I3748" s="76">
        <v>462808896495.25488</v>
      </c>
      <c r="J3748" s="56">
        <v>0.34357168995749832</v>
      </c>
      <c r="K3748" s="76">
        <v>14665176748.118048</v>
      </c>
      <c r="L3748" s="76">
        <v>723198351.93476224</v>
      </c>
      <c r="M3748" s="76">
        <v>159912782066.72714</v>
      </c>
      <c r="N3748" s="76">
        <v>33677477894.349583</v>
      </c>
      <c r="O3748" s="76">
        <v>26003.054154784026</v>
      </c>
      <c r="P3748" s="46">
        <v>215063.66114777609</v>
      </c>
      <c r="Q3748" s="46">
        <v>108487.45130840113</v>
      </c>
      <c r="R3748" s="76">
        <v>883491697072.995</v>
      </c>
      <c r="S3748" s="56">
        <v>0.53024570957697115</v>
      </c>
      <c r="T3748" s="56">
        <v>0.36133338582830815</v>
      </c>
      <c r="U3748" s="46">
        <v>16.734535944859225</v>
      </c>
      <c r="V3748" s="76">
        <v>5851111884667.7861</v>
      </c>
      <c r="W3748" s="84">
        <v>1846.7043330371505</v>
      </c>
      <c r="X3748" s="82">
        <v>4.4090292705546846E-2</v>
      </c>
      <c r="Y3748" s="476">
        <v>2.0000000000000001E-4</v>
      </c>
    </row>
    <row r="3749" spans="1:25" x14ac:dyDescent="0.2">
      <c r="A3749" s="475">
        <v>3745</v>
      </c>
      <c r="B3749" s="56">
        <v>0.55089511706259675</v>
      </c>
      <c r="C3749" s="46">
        <v>6996.9993863273212</v>
      </c>
      <c r="D3749" s="56">
        <v>0.85619276711176895</v>
      </c>
      <c r="E3749" s="56">
        <v>0.50975649079934404</v>
      </c>
      <c r="F3749" s="250">
        <v>2024.34</v>
      </c>
      <c r="G3749" s="76">
        <v>340225180058.28131</v>
      </c>
      <c r="H3749" s="46">
        <v>21180304.131734896</v>
      </c>
      <c r="I3749" s="76">
        <v>601307709032.16687</v>
      </c>
      <c r="J3749" s="56">
        <v>0.43400906236023828</v>
      </c>
      <c r="K3749" s="76">
        <v>15968937136.923576</v>
      </c>
      <c r="L3749" s="76">
        <v>0</v>
      </c>
      <c r="M3749" s="76">
        <v>247837789315.90137</v>
      </c>
      <c r="N3749" s="76">
        <v>41946522978.779892</v>
      </c>
      <c r="O3749" s="76">
        <v>34898.268917358582</v>
      </c>
      <c r="P3749" s="46">
        <v>307688.49791896646</v>
      </c>
      <c r="Q3749" s="46">
        <v>173004.26617902925</v>
      </c>
      <c r="R3749" s="76">
        <v>1309511143934.7263</v>
      </c>
      <c r="S3749" s="56">
        <v>0.60978055944964915</v>
      </c>
      <c r="T3749" s="56">
        <v>0.42066589179523312</v>
      </c>
      <c r="U3749" s="46">
        <v>16.661242593436743</v>
      </c>
      <c r="V3749" s="76">
        <v>9930609011512.5938</v>
      </c>
      <c r="W3749" s="84">
        <v>3132.4964732652179</v>
      </c>
      <c r="X3749" s="82">
        <v>4.4589118266214416E-2</v>
      </c>
      <c r="Y3749" s="476">
        <v>2.0000000000000001E-4</v>
      </c>
    </row>
    <row r="3750" spans="1:25" x14ac:dyDescent="0.2">
      <c r="A3750" s="475">
        <v>3746</v>
      </c>
      <c r="B3750" s="56">
        <v>0.53018771366049289</v>
      </c>
      <c r="C3750" s="46">
        <v>4875.3171827645619</v>
      </c>
      <c r="D3750" s="56">
        <v>0.28684248295209819</v>
      </c>
      <c r="E3750" s="56">
        <v>0.47307478396429797</v>
      </c>
      <c r="F3750" s="250">
        <v>2026.63</v>
      </c>
      <c r="G3750" s="76">
        <v>53971902537.992851</v>
      </c>
      <c r="H3750" s="46">
        <v>4760180.3654373568</v>
      </c>
      <c r="I3750" s="76">
        <v>237208335393.93634</v>
      </c>
      <c r="J3750" s="56">
        <v>0.53018771366049289</v>
      </c>
      <c r="K3750" s="76">
        <v>41607345678.382576</v>
      </c>
      <c r="L3750" s="76">
        <v>55904881407.248413</v>
      </c>
      <c r="M3750" s="76">
        <v>9535290045.2756004</v>
      </c>
      <c r="N3750" s="76">
        <v>34550551850.158539</v>
      </c>
      <c r="O3750" s="76">
        <v>24868.647999038265</v>
      </c>
      <c r="P3750" s="46">
        <v>290327.78682121832</v>
      </c>
      <c r="Q3750" s="46">
        <v>140815.0226401643</v>
      </c>
      <c r="R3750" s="76">
        <v>436054062710.24487</v>
      </c>
      <c r="S3750" s="56">
        <v>0.58404100545122561</v>
      </c>
      <c r="T3750" s="56">
        <v>0.42894703440718562</v>
      </c>
      <c r="U3750" s="46">
        <v>14.365222795217639</v>
      </c>
      <c r="V3750" s="76">
        <v>3054974293022.291</v>
      </c>
      <c r="W3750" s="84">
        <v>963.05943168524652</v>
      </c>
      <c r="X3750" s="82">
        <v>4.9209027508924703E-2</v>
      </c>
      <c r="Y3750" s="476">
        <v>2.0000000000000001E-4</v>
      </c>
    </row>
    <row r="3751" spans="1:25" x14ac:dyDescent="0.2">
      <c r="A3751" s="475">
        <v>3747</v>
      </c>
      <c r="B3751" s="56">
        <v>0.68297317268347602</v>
      </c>
      <c r="C3751" s="46">
        <v>6912.7875822669339</v>
      </c>
      <c r="D3751" s="56">
        <v>0.65834799830377222</v>
      </c>
      <c r="E3751" s="56">
        <v>0.49562087421928225</v>
      </c>
      <c r="F3751" s="250">
        <v>2023.75</v>
      </c>
      <c r="G3751" s="76">
        <v>207766275552.48465</v>
      </c>
      <c r="H3751" s="46">
        <v>13924863.243483638</v>
      </c>
      <c r="I3751" s="76">
        <v>388562389241.57739</v>
      </c>
      <c r="J3751" s="56">
        <v>0.41206939362030148</v>
      </c>
      <c r="K3751" s="76">
        <v>6329812684.5225306</v>
      </c>
      <c r="L3751" s="76">
        <v>0</v>
      </c>
      <c r="M3751" s="76">
        <v>195266171647.86163</v>
      </c>
      <c r="N3751" s="76">
        <v>93329317229.683762</v>
      </c>
      <c r="O3751" s="76">
        <v>28819.667631167689</v>
      </c>
      <c r="P3751" s="46">
        <v>604288.91233460163</v>
      </c>
      <c r="Q3751" s="46">
        <v>412542.30847253167</v>
      </c>
      <c r="R3751" s="76">
        <v>897259503143.19983</v>
      </c>
      <c r="S3751" s="56">
        <v>0.56615540678629972</v>
      </c>
      <c r="T3751" s="56">
        <v>0.37010360676296877</v>
      </c>
      <c r="U3751" s="46">
        <v>16.74037936139014</v>
      </c>
      <c r="V3751" s="76">
        <v>6146983232236.1689</v>
      </c>
      <c r="W3751" s="84">
        <v>1938.3947415905161</v>
      </c>
      <c r="X3751" s="82">
        <v>4.347836601129388E-2</v>
      </c>
      <c r="Y3751" s="476">
        <v>2.0000000000000001E-4</v>
      </c>
    </row>
    <row r="3752" spans="1:25" x14ac:dyDescent="0.2">
      <c r="A3752" s="475">
        <v>3748</v>
      </c>
      <c r="B3752" s="56">
        <v>0.48159626495200625</v>
      </c>
      <c r="C3752" s="46">
        <v>5085.9992672600738</v>
      </c>
      <c r="D3752" s="56">
        <v>0.4855158920971146</v>
      </c>
      <c r="E3752" s="56">
        <v>0.66524687940180016</v>
      </c>
      <c r="F3752" s="250">
        <v>2024.86</v>
      </c>
      <c r="G3752" s="76">
        <v>160369786444.11307</v>
      </c>
      <c r="H3752" s="46">
        <v>9324945.8794661742</v>
      </c>
      <c r="I3752" s="76">
        <v>356445288463.32379</v>
      </c>
      <c r="J3752" s="56">
        <v>0.48159626495200625</v>
      </c>
      <c r="K3752" s="76">
        <v>5591444620.3316879</v>
      </c>
      <c r="L3752" s="76">
        <v>0</v>
      </c>
      <c r="M3752" s="76">
        <v>115785331624.74899</v>
      </c>
      <c r="N3752" s="76">
        <v>109788902218.62469</v>
      </c>
      <c r="O3752" s="76">
        <v>13767.737310050894</v>
      </c>
      <c r="P3752" s="46">
        <v>601108.78221861459</v>
      </c>
      <c r="Q3752" s="46">
        <v>416606.06142764085</v>
      </c>
      <c r="R3752" s="76">
        <v>733554975184.60815</v>
      </c>
      <c r="S3752" s="56">
        <v>0.55752819399870013</v>
      </c>
      <c r="T3752" s="56">
        <v>0.4312663444450347</v>
      </c>
      <c r="U3752" s="46">
        <v>16.016363320390894</v>
      </c>
      <c r="V3752" s="76">
        <v>5667622498019.876</v>
      </c>
      <c r="W3752" s="84">
        <v>1785.3128209351435</v>
      </c>
      <c r="X3752" s="82">
        <v>4.4824084460107085E-2</v>
      </c>
      <c r="Y3752" s="476">
        <v>2.0000000000000001E-4</v>
      </c>
    </row>
    <row r="3753" spans="1:25" x14ac:dyDescent="0.2">
      <c r="A3753" s="475">
        <v>3749</v>
      </c>
      <c r="B3753" s="56">
        <v>0.50781771879602855</v>
      </c>
      <c r="C3753" s="46">
        <v>6148.5769100368752</v>
      </c>
      <c r="D3753" s="56">
        <v>0.63635813982247869</v>
      </c>
      <c r="E3753" s="56">
        <v>0.41353546115725298</v>
      </c>
      <c r="F3753" s="250">
        <v>2024.68</v>
      </c>
      <c r="G3753" s="76">
        <v>258488832950.504</v>
      </c>
      <c r="H3753" s="46">
        <v>13847440.413328709</v>
      </c>
      <c r="I3753" s="76">
        <v>443069515758.73547</v>
      </c>
      <c r="J3753" s="56">
        <v>0.45305311883382671</v>
      </c>
      <c r="K3753" s="76">
        <v>16452200580.278912</v>
      </c>
      <c r="L3753" s="76">
        <v>10710275361.656578</v>
      </c>
      <c r="M3753" s="76">
        <v>185430699673.76645</v>
      </c>
      <c r="N3753" s="76">
        <v>93900927971.761719</v>
      </c>
      <c r="O3753" s="76">
        <v>17594.837539933553</v>
      </c>
      <c r="P3753" s="46">
        <v>559319.67047158862</v>
      </c>
      <c r="Q3753" s="46">
        <v>376816.75822028855</v>
      </c>
      <c r="R3753" s="76">
        <v>949130954337.76697</v>
      </c>
      <c r="S3753" s="56">
        <v>0.57663399994954756</v>
      </c>
      <c r="T3753" s="56">
        <v>0.44738489317082081</v>
      </c>
      <c r="U3753" s="46">
        <v>16.599496872262765</v>
      </c>
      <c r="V3753" s="76">
        <v>7806149749074.917</v>
      </c>
      <c r="W3753" s="84">
        <v>2461.0502341906258</v>
      </c>
      <c r="X3753" s="82">
        <v>4.3534085199733875E-2</v>
      </c>
      <c r="Y3753" s="476">
        <v>2.0000000000000001E-4</v>
      </c>
    </row>
    <row r="3754" spans="1:25" x14ac:dyDescent="0.2">
      <c r="A3754" s="475">
        <v>3750</v>
      </c>
      <c r="B3754" s="56">
        <v>0.44340656518004051</v>
      </c>
      <c r="C3754" s="46">
        <v>4944.6031737886633</v>
      </c>
      <c r="D3754" s="56">
        <v>0.96558615508827994</v>
      </c>
      <c r="E3754" s="56">
        <v>0.67817607606250174</v>
      </c>
      <c r="F3754" s="250">
        <v>2024.04</v>
      </c>
      <c r="G3754" s="76">
        <v>292831501011.32904</v>
      </c>
      <c r="H3754" s="46">
        <v>28815423.889505379</v>
      </c>
      <c r="I3754" s="76">
        <v>587182344309.37427</v>
      </c>
      <c r="J3754" s="56">
        <v>0.14464791844739588</v>
      </c>
      <c r="K3754" s="76">
        <v>11148932237.911186</v>
      </c>
      <c r="L3754" s="76">
        <v>0</v>
      </c>
      <c r="M3754" s="76">
        <v>250447238511.72882</v>
      </c>
      <c r="N3754" s="76">
        <v>99470583075.152588</v>
      </c>
      <c r="O3754" s="76">
        <v>13373.343435480474</v>
      </c>
      <c r="P3754" s="46">
        <v>534162.43913153978</v>
      </c>
      <c r="Q3754" s="46">
        <v>345659.04737078096</v>
      </c>
      <c r="R3754" s="76">
        <v>1329386997839.7124</v>
      </c>
      <c r="S3754" s="56">
        <v>0.46811879107986099</v>
      </c>
      <c r="T3754" s="56">
        <v>0.27075355067973983</v>
      </c>
      <c r="U3754" s="46">
        <v>17.839078231403938</v>
      </c>
      <c r="V3754" s="76">
        <v>6902823739366.8965</v>
      </c>
      <c r="W3754" s="84">
        <v>2178.5726690657184</v>
      </c>
      <c r="X3754" s="82">
        <v>4.150041283222923E-2</v>
      </c>
      <c r="Y3754" s="476">
        <v>2.0000000000000001E-4</v>
      </c>
    </row>
    <row r="3755" spans="1:25" x14ac:dyDescent="0.2">
      <c r="A3755" s="475">
        <v>3751</v>
      </c>
      <c r="B3755" s="56">
        <v>0.48062032306548158</v>
      </c>
      <c r="C3755" s="46">
        <v>6235.0376192690437</v>
      </c>
      <c r="D3755" s="56">
        <v>0.50386903659101145</v>
      </c>
      <c r="E3755" s="56">
        <v>0.43870093840618385</v>
      </c>
      <c r="F3755" s="250">
        <v>2025.37</v>
      </c>
      <c r="G3755" s="76">
        <v>136046331240.7179</v>
      </c>
      <c r="H3755" s="46">
        <v>9816131.5212546028</v>
      </c>
      <c r="I3755" s="76">
        <v>374353263657.90637</v>
      </c>
      <c r="J3755" s="56">
        <v>0.48062032306548153</v>
      </c>
      <c r="K3755" s="76">
        <v>16828732015.837549</v>
      </c>
      <c r="L3755" s="76">
        <v>17389591984.858143</v>
      </c>
      <c r="M3755" s="76">
        <v>108092351393.16075</v>
      </c>
      <c r="N3755" s="76">
        <v>8205070230.2841196</v>
      </c>
      <c r="O3755" s="76">
        <v>23020.1025517784</v>
      </c>
      <c r="P3755" s="46">
        <v>101465.4374999977</v>
      </c>
      <c r="Q3755" s="46">
        <v>33113.812499998778</v>
      </c>
      <c r="R3755" s="76">
        <v>713422672697.54297</v>
      </c>
      <c r="S3755" s="56">
        <v>0.61988240721531285</v>
      </c>
      <c r="T3755" s="56">
        <v>0.4272380085526809</v>
      </c>
      <c r="U3755" s="46">
        <v>15.586574797298468</v>
      </c>
      <c r="V3755" s="76">
        <v>5388546616337.0078</v>
      </c>
      <c r="W3755" s="84">
        <v>1699.4282820905796</v>
      </c>
      <c r="X3755" s="82">
        <v>4.5486311840275628E-2</v>
      </c>
      <c r="Y3755" s="476">
        <v>2.0000000000000001E-4</v>
      </c>
    </row>
    <row r="3756" spans="1:25" x14ac:dyDescent="0.2">
      <c r="A3756" s="475">
        <v>3752</v>
      </c>
      <c r="B3756" s="56">
        <v>0.53456807764467951</v>
      </c>
      <c r="C3756" s="46">
        <v>4605.0584431979642</v>
      </c>
      <c r="D3756" s="56">
        <v>1.0174330197096664</v>
      </c>
      <c r="E3756" s="56">
        <v>0.4529275621222526</v>
      </c>
      <c r="F3756" s="250">
        <v>2026.37</v>
      </c>
      <c r="G3756" s="76">
        <v>178582832266.86423</v>
      </c>
      <c r="H3756" s="46">
        <v>30656093.970559664</v>
      </c>
      <c r="I3756" s="76">
        <v>417152965581.38928</v>
      </c>
      <c r="J3756" s="56">
        <v>-0.10592717432112519</v>
      </c>
      <c r="K3756" s="76">
        <v>23563695858.64492</v>
      </c>
      <c r="L3756" s="76">
        <v>62681196009.315727</v>
      </c>
      <c r="M3756" s="76">
        <v>40000357552.55162</v>
      </c>
      <c r="N3756" s="76">
        <v>44136996074.59478</v>
      </c>
      <c r="O3756" s="76">
        <v>20902.83016388314</v>
      </c>
      <c r="P3756" s="46">
        <v>319298.00277511124</v>
      </c>
      <c r="Q3756" s="46">
        <v>178124.50512338988</v>
      </c>
      <c r="R3756" s="76">
        <v>758466216273.35657</v>
      </c>
      <c r="S3756" s="56">
        <v>0.25819505741896387</v>
      </c>
      <c r="T3756" s="56">
        <v>0.1714269173658716</v>
      </c>
      <c r="U3756" s="46">
        <v>29.78255754755294</v>
      </c>
      <c r="V3756" s="76">
        <v>4010411736975.2554</v>
      </c>
      <c r="W3756" s="84">
        <v>1266.4959467160709</v>
      </c>
      <c r="X3756" s="82">
        <v>2.5467981780858257E-2</v>
      </c>
      <c r="Y3756" s="476">
        <v>2.0000000000000001E-4</v>
      </c>
    </row>
    <row r="3757" spans="1:25" x14ac:dyDescent="0.2">
      <c r="A3757" s="475">
        <v>3753</v>
      </c>
      <c r="B3757" s="56">
        <v>0.8</v>
      </c>
      <c r="C3757" s="46">
        <v>1500</v>
      </c>
      <c r="D3757" s="56">
        <v>0.69561877362158875</v>
      </c>
      <c r="E3757" s="56">
        <v>0.69814946173130354</v>
      </c>
      <c r="F3757" s="250">
        <v>2026.94</v>
      </c>
      <c r="G3757" s="76">
        <v>106296290896.81058</v>
      </c>
      <c r="H3757" s="46">
        <v>16898657.193931483</v>
      </c>
      <c r="I3757" s="76">
        <v>480779136551.8974</v>
      </c>
      <c r="J3757" s="56">
        <v>0.42942255608494273</v>
      </c>
      <c r="K3757" s="76">
        <v>39471882424.308365</v>
      </c>
      <c r="L3757" s="76">
        <v>112102595026.88431</v>
      </c>
      <c r="M3757" s="76">
        <v>3362322496.0997281</v>
      </c>
      <c r="N3757" s="76">
        <v>37224058333.839561</v>
      </c>
      <c r="O3757" s="76">
        <v>35451.228815357077</v>
      </c>
      <c r="P3757" s="46">
        <v>275061.52317957906</v>
      </c>
      <c r="Q3757" s="46">
        <v>152123.61806236464</v>
      </c>
      <c r="R3757" s="76">
        <v>822241272338.3186</v>
      </c>
      <c r="S3757" s="56">
        <v>0.5432105006563388</v>
      </c>
      <c r="T3757" s="56">
        <v>0.35544627310698346</v>
      </c>
      <c r="U3757" s="46">
        <v>14.976728585577511</v>
      </c>
      <c r="V3757" s="76">
        <v>4946842161280.9023</v>
      </c>
      <c r="W3757" s="84">
        <v>1562.5507927715325</v>
      </c>
      <c r="X3757" s="82">
        <v>4.7529442028998996E-2</v>
      </c>
      <c r="Y3757" s="476">
        <v>2.0000000000000001E-4</v>
      </c>
    </row>
    <row r="3758" spans="1:25" x14ac:dyDescent="0.2">
      <c r="A3758" s="475">
        <v>3754</v>
      </c>
      <c r="B3758" s="56">
        <v>0.60598879383281623</v>
      </c>
      <c r="C3758" s="46">
        <v>1500</v>
      </c>
      <c r="D3758" s="56">
        <v>0.34822863198275894</v>
      </c>
      <c r="E3758" s="56">
        <v>0.56326221988349745</v>
      </c>
      <c r="F3758" s="250">
        <v>2025.9</v>
      </c>
      <c r="G3758" s="76">
        <v>107091371140.72705</v>
      </c>
      <c r="H3758" s="46">
        <v>6101195.8316118689</v>
      </c>
      <c r="I3758" s="76">
        <v>197501518122.47961</v>
      </c>
      <c r="J3758" s="56">
        <v>0.40863125131889888</v>
      </c>
      <c r="K3758" s="76">
        <v>25528673814.724804</v>
      </c>
      <c r="L3758" s="76">
        <v>46976564463.729912</v>
      </c>
      <c r="M3758" s="76">
        <v>46754442460.899559</v>
      </c>
      <c r="N3758" s="76">
        <v>153355177705.46823</v>
      </c>
      <c r="O3758" s="76">
        <v>16864.99606026008</v>
      </c>
      <c r="P3758" s="46">
        <v>1003549.4047525984</v>
      </c>
      <c r="Q3758" s="46">
        <v>646837.75949780748</v>
      </c>
      <c r="R3758" s="76">
        <v>536688663209.59033</v>
      </c>
      <c r="S3758" s="56">
        <v>0.48894628832011772</v>
      </c>
      <c r="T3758" s="56">
        <v>0.38804228325212431</v>
      </c>
      <c r="U3758" s="46">
        <v>15.869497993048084</v>
      </c>
      <c r="V3758" s="76">
        <v>3784145001194.4946</v>
      </c>
      <c r="W3758" s="84">
        <v>1194.8744695053042</v>
      </c>
      <c r="X3758" s="82">
        <v>4.425742447950274E-2</v>
      </c>
      <c r="Y3758" s="476">
        <v>2.0000000000000001E-4</v>
      </c>
    </row>
    <row r="3759" spans="1:25" x14ac:dyDescent="0.2">
      <c r="A3759" s="475">
        <v>3755</v>
      </c>
      <c r="B3759" s="56">
        <v>0.4442808624910029</v>
      </c>
      <c r="C3759" s="46">
        <v>5540.8027320938781</v>
      </c>
      <c r="D3759" s="56">
        <v>0.77270220716995097</v>
      </c>
      <c r="E3759" s="56">
        <v>0.66862245536273357</v>
      </c>
      <c r="F3759" s="250">
        <v>2024.02</v>
      </c>
      <c r="G3759" s="76">
        <v>240592967680.28137</v>
      </c>
      <c r="H3759" s="46">
        <v>18311062.70572662</v>
      </c>
      <c r="I3759" s="76">
        <v>465366680254.599</v>
      </c>
      <c r="J3759" s="56">
        <v>0.37062114040421268</v>
      </c>
      <c r="K3759" s="76">
        <v>12358797067.291643</v>
      </c>
      <c r="L3759" s="76">
        <v>0</v>
      </c>
      <c r="M3759" s="76">
        <v>216822132921.90778</v>
      </c>
      <c r="N3759" s="76">
        <v>46883255623.085388</v>
      </c>
      <c r="O3759" s="76">
        <v>38067.848417579487</v>
      </c>
      <c r="P3759" s="46">
        <v>338629.30740905832</v>
      </c>
      <c r="Q3759" s="46">
        <v>198411.01767948084</v>
      </c>
      <c r="R3759" s="76">
        <v>1041477086261.8398</v>
      </c>
      <c r="S3759" s="56">
        <v>0.5812305114469265</v>
      </c>
      <c r="T3759" s="56">
        <v>0.36172423856793301</v>
      </c>
      <c r="U3759" s="46">
        <v>16.776994769225347</v>
      </c>
      <c r="V3759" s="76">
        <v>6946996953456.6436</v>
      </c>
      <c r="W3759" s="84">
        <v>2190.8352651780756</v>
      </c>
      <c r="X3759" s="82">
        <v>4.361114252476813E-2</v>
      </c>
      <c r="Y3759" s="476">
        <v>2.0000000000000001E-4</v>
      </c>
    </row>
    <row r="3760" spans="1:25" x14ac:dyDescent="0.2">
      <c r="A3760" s="475">
        <v>3756</v>
      </c>
      <c r="B3760" s="56">
        <v>0.57560624722590759</v>
      </c>
      <c r="C3760" s="46">
        <v>5038.6151893918377</v>
      </c>
      <c r="D3760" s="56">
        <v>0.55651389027790266</v>
      </c>
      <c r="E3760" s="56">
        <v>0.4622966466106791</v>
      </c>
      <c r="F3760" s="250">
        <v>2025.98</v>
      </c>
      <c r="G3760" s="76">
        <v>170014791285.75272</v>
      </c>
      <c r="H3760" s="46">
        <v>11123248.318351571</v>
      </c>
      <c r="I3760" s="76">
        <v>275778260901.65942</v>
      </c>
      <c r="J3760" s="56">
        <v>0.25150129899925211</v>
      </c>
      <c r="K3760" s="76">
        <v>12692785073.521687</v>
      </c>
      <c r="L3760" s="76">
        <v>22757913489.429077</v>
      </c>
      <c r="M3760" s="76">
        <v>103849383847.70142</v>
      </c>
      <c r="N3760" s="76">
        <v>99033341880.172897</v>
      </c>
      <c r="O3760" s="76">
        <v>30462.301388917753</v>
      </c>
      <c r="P3760" s="46">
        <v>566129.86847670085</v>
      </c>
      <c r="Q3760" s="46">
        <v>385265.48714262503</v>
      </c>
      <c r="R3760" s="76">
        <v>769211157184.71582</v>
      </c>
      <c r="S3760" s="56">
        <v>0.52873126924574154</v>
      </c>
      <c r="T3760" s="56">
        <v>0.29628037415573466</v>
      </c>
      <c r="U3760" s="46">
        <v>17.382898133903847</v>
      </c>
      <c r="V3760" s="76">
        <v>4357245029066.5127</v>
      </c>
      <c r="W3760" s="84">
        <v>1375.1976272836209</v>
      </c>
      <c r="X3760" s="82">
        <v>4.2262183797251482E-2</v>
      </c>
      <c r="Y3760" s="476">
        <v>2.0000000000000001E-4</v>
      </c>
    </row>
    <row r="3761" spans="1:25" x14ac:dyDescent="0.2">
      <c r="A3761" s="475">
        <v>3757</v>
      </c>
      <c r="B3761" s="56">
        <v>0.5219903983919103</v>
      </c>
      <c r="C3761" s="46">
        <v>4286.6809148156526</v>
      </c>
      <c r="D3761" s="56">
        <v>1.1339251219023163</v>
      </c>
      <c r="E3761" s="56">
        <v>0</v>
      </c>
      <c r="F3761" s="250">
        <v>2023.75</v>
      </c>
      <c r="G3761" s="76">
        <v>611176477368.40771</v>
      </c>
      <c r="H3761" s="46">
        <v>39489998.716954313</v>
      </c>
      <c r="I3761" s="76">
        <v>859132986474.7478</v>
      </c>
      <c r="J3761" s="56">
        <v>0.29993852812533239</v>
      </c>
      <c r="K3761" s="76">
        <v>21513718016.71806</v>
      </c>
      <c r="L3761" s="76">
        <v>0</v>
      </c>
      <c r="M3761" s="76">
        <v>538631764572.48029</v>
      </c>
      <c r="N3761" s="76">
        <v>144127035463.08826</v>
      </c>
      <c r="O3761" s="76">
        <v>26366.920453870192</v>
      </c>
      <c r="P3761" s="46">
        <v>789282.91244363494</v>
      </c>
      <c r="Q3761" s="46">
        <v>545471.72861949808</v>
      </c>
      <c r="R3761" s="76">
        <v>2275997828790.3833</v>
      </c>
      <c r="S3761" s="56">
        <v>0.57236097355319671</v>
      </c>
      <c r="T3761" s="56">
        <v>0.35130616358950417</v>
      </c>
      <c r="U3761" s="46">
        <v>17.539565163449883</v>
      </c>
      <c r="V3761" s="76">
        <v>15226431667854.242</v>
      </c>
      <c r="W3761" s="84">
        <v>4802.0572222638802</v>
      </c>
      <c r="X3761" s="82">
        <v>4.2006310339021795E-2</v>
      </c>
      <c r="Y3761" s="476">
        <v>2.0000000000000001E-4</v>
      </c>
    </row>
    <row r="3762" spans="1:25" x14ac:dyDescent="0.2">
      <c r="A3762" s="475">
        <v>3758</v>
      </c>
      <c r="B3762" s="56">
        <v>0.34956181507995771</v>
      </c>
      <c r="C3762" s="46">
        <v>3896.1603813105858</v>
      </c>
      <c r="D3762" s="56">
        <v>1.1663937556646016</v>
      </c>
      <c r="E3762" s="56">
        <v>0.41322729423145838</v>
      </c>
      <c r="F3762" s="250">
        <v>2023.75</v>
      </c>
      <c r="G3762" s="76">
        <v>452128422433.51544</v>
      </c>
      <c r="H3762" s="46">
        <v>42500885.94857879</v>
      </c>
      <c r="I3762" s="76">
        <v>700767866814.25891</v>
      </c>
      <c r="J3762" s="56">
        <v>6.8623382177224412E-2</v>
      </c>
      <c r="K3762" s="76">
        <v>17073180961.228149</v>
      </c>
      <c r="L3762" s="76">
        <v>7535725969.1208715</v>
      </c>
      <c r="M3762" s="76">
        <v>399410539013.01691</v>
      </c>
      <c r="N3762" s="76">
        <v>79292981900.370163</v>
      </c>
      <c r="O3762" s="76">
        <v>22217.793290764814</v>
      </c>
      <c r="P3762" s="46">
        <v>473845.24996472429</v>
      </c>
      <c r="Q3762" s="46">
        <v>292443.23196773301</v>
      </c>
      <c r="R3762" s="76">
        <v>1689233256035.7466</v>
      </c>
      <c r="S3762" s="56">
        <v>0.46904522307162011</v>
      </c>
      <c r="T3762" s="56">
        <v>0.2494841949207463</v>
      </c>
      <c r="U3762" s="46">
        <v>20.697469897465449</v>
      </c>
      <c r="V3762" s="76">
        <v>9328770881862.3359</v>
      </c>
      <c r="W3762" s="84">
        <v>2944.6563435684934</v>
      </c>
      <c r="X3762" s="82">
        <v>3.6255969228433022E-2</v>
      </c>
      <c r="Y3762" s="476">
        <v>2.0000000000000001E-4</v>
      </c>
    </row>
    <row r="3763" spans="1:25" x14ac:dyDescent="0.2">
      <c r="A3763" s="475">
        <v>3759</v>
      </c>
      <c r="B3763" s="56">
        <v>0.59202030147757467</v>
      </c>
      <c r="C3763" s="46">
        <v>5874.350073971701</v>
      </c>
      <c r="D3763" s="56">
        <v>0.7301985139525099</v>
      </c>
      <c r="E3763" s="56">
        <v>0.59784190313562791</v>
      </c>
      <c r="F3763" s="250">
        <v>2026.42</v>
      </c>
      <c r="G3763" s="76">
        <v>160589982169.39612</v>
      </c>
      <c r="H3763" s="46">
        <v>17147882.066756953</v>
      </c>
      <c r="I3763" s="76">
        <v>424921655332.4433</v>
      </c>
      <c r="J3763" s="56">
        <v>0.34037334713103451</v>
      </c>
      <c r="K3763" s="76">
        <v>28940189719.129051</v>
      </c>
      <c r="L3763" s="76">
        <v>71826595185.582672</v>
      </c>
      <c r="M3763" s="76">
        <v>61032734097.715897</v>
      </c>
      <c r="N3763" s="76">
        <v>52726922018.862495</v>
      </c>
      <c r="O3763" s="76">
        <v>30056.405143398202</v>
      </c>
      <c r="P3763" s="46">
        <v>365350.96393187332</v>
      </c>
      <c r="Q3763" s="46">
        <v>220028.10182715656</v>
      </c>
      <c r="R3763" s="76">
        <v>794605633695.7135</v>
      </c>
      <c r="S3763" s="56">
        <v>0.50384245066189848</v>
      </c>
      <c r="T3763" s="56">
        <v>0.36924876193395717</v>
      </c>
      <c r="U3763" s="46">
        <v>16.131690394290125</v>
      </c>
      <c r="V3763" s="76">
        <v>5202043582367.1279</v>
      </c>
      <c r="W3763" s="84">
        <v>1641.2837152045552</v>
      </c>
      <c r="X3763" s="82">
        <v>4.5343592633743844E-2</v>
      </c>
      <c r="Y3763" s="476">
        <v>2.0000000000000001E-4</v>
      </c>
    </row>
    <row r="3764" spans="1:25" x14ac:dyDescent="0.2">
      <c r="A3764" s="475">
        <v>3760</v>
      </c>
      <c r="B3764" s="56">
        <v>0.66261668573307386</v>
      </c>
      <c r="C3764" s="46">
        <v>4999.2736017844654</v>
      </c>
      <c r="D3764" s="56">
        <v>0.87920809980879566</v>
      </c>
      <c r="E3764" s="56">
        <v>0.65508340379636143</v>
      </c>
      <c r="F3764" s="250">
        <v>2024.69</v>
      </c>
      <c r="G3764" s="76">
        <v>267980330718.44315</v>
      </c>
      <c r="H3764" s="46">
        <v>24194453.23466</v>
      </c>
      <c r="I3764" s="76">
        <v>557113777731.18018</v>
      </c>
      <c r="J3764" s="56">
        <v>0.31258886878273462</v>
      </c>
      <c r="K3764" s="76">
        <v>15129582974.108135</v>
      </c>
      <c r="L3764" s="76">
        <v>0</v>
      </c>
      <c r="M3764" s="76">
        <v>255451394447.9299</v>
      </c>
      <c r="N3764" s="76">
        <v>17115068238.498844</v>
      </c>
      <c r="O3764" s="76">
        <v>22718.899636592214</v>
      </c>
      <c r="P3764" s="46">
        <v>161051.00623498746</v>
      </c>
      <c r="Q3764" s="46">
        <v>68370.839080242178</v>
      </c>
      <c r="R3764" s="76">
        <v>1237628361091.5391</v>
      </c>
      <c r="S3764" s="56">
        <v>0.56943266514735558</v>
      </c>
      <c r="T3764" s="56">
        <v>0.33754899880711237</v>
      </c>
      <c r="U3764" s="46">
        <v>16.792113603912803</v>
      </c>
      <c r="V3764" s="76">
        <v>7641440870391.0537</v>
      </c>
      <c r="W3764" s="84">
        <v>2413.6459296962221</v>
      </c>
      <c r="X3764" s="82">
        <v>4.3940560730963925E-2</v>
      </c>
      <c r="Y3764" s="476">
        <v>2.0000000000000001E-4</v>
      </c>
    </row>
    <row r="3765" spans="1:25" x14ac:dyDescent="0.2">
      <c r="A3765" s="475">
        <v>3761</v>
      </c>
      <c r="B3765" s="56">
        <v>0.35683063166758999</v>
      </c>
      <c r="C3765" s="46">
        <v>5082.6020580531949</v>
      </c>
      <c r="D3765" s="56">
        <v>0.88608937349346151</v>
      </c>
      <c r="E3765" s="56">
        <v>0.28842744433562284</v>
      </c>
      <c r="F3765" s="250">
        <v>2026.23</v>
      </c>
      <c r="G3765" s="76">
        <v>72272726581.379547</v>
      </c>
      <c r="H3765" s="46">
        <v>22476912.83104419</v>
      </c>
      <c r="I3765" s="76">
        <v>560303153410.47974</v>
      </c>
      <c r="J3765" s="56">
        <v>0.33361792256927436</v>
      </c>
      <c r="K3765" s="76">
        <v>18013866201.305767</v>
      </c>
      <c r="L3765" s="76">
        <v>15115815444.583214</v>
      </c>
      <c r="M3765" s="76">
        <v>37418700025.859215</v>
      </c>
      <c r="N3765" s="76">
        <v>4181387643.3036599</v>
      </c>
      <c r="O3765" s="76">
        <v>33410.833811641322</v>
      </c>
      <c r="P3765" s="46">
        <v>82398.823078473855</v>
      </c>
      <c r="Q3765" s="46">
        <v>16104.970828817713</v>
      </c>
      <c r="R3765" s="76">
        <v>732781272827.57727</v>
      </c>
      <c r="S3765" s="56">
        <v>0.43499875277428546</v>
      </c>
      <c r="T3765" s="56">
        <v>0.28569556992288875</v>
      </c>
      <c r="U3765" s="46">
        <v>14.92042700157285</v>
      </c>
      <c r="V3765" s="76">
        <v>3436391703646.2598</v>
      </c>
      <c r="W3765" s="84">
        <v>1083.8543707536946</v>
      </c>
      <c r="X3765" s="82">
        <v>4.9601798163878712E-2</v>
      </c>
      <c r="Y3765" s="476">
        <v>2.0000000000000001E-4</v>
      </c>
    </row>
    <row r="3766" spans="1:25" x14ac:dyDescent="0.2">
      <c r="A3766" s="475">
        <v>3762</v>
      </c>
      <c r="B3766" s="56">
        <v>0.51689416128003807</v>
      </c>
      <c r="C3766" s="46">
        <v>4076.3586733431616</v>
      </c>
      <c r="D3766" s="56">
        <v>1.169339709888114</v>
      </c>
      <c r="E3766" s="56">
        <v>0.50032717377532621</v>
      </c>
      <c r="F3766" s="250">
        <v>2023.75</v>
      </c>
      <c r="G3766" s="76">
        <v>363451491083.4104</v>
      </c>
      <c r="H3766" s="46">
        <v>42382648.912646778</v>
      </c>
      <c r="I3766" s="76">
        <v>861933681775.32666</v>
      </c>
      <c r="J3766" s="56">
        <v>0.35152937716694177</v>
      </c>
      <c r="K3766" s="76">
        <v>17174270084.563398</v>
      </c>
      <c r="L3766" s="76">
        <v>0</v>
      </c>
      <c r="M3766" s="76">
        <v>434373060776.61499</v>
      </c>
      <c r="N3766" s="76">
        <v>104689004036.77422</v>
      </c>
      <c r="O3766" s="76">
        <v>18445.596500274125</v>
      </c>
      <c r="P3766" s="46">
        <v>674190.06957529613</v>
      </c>
      <c r="Q3766" s="46">
        <v>450942.28891416267</v>
      </c>
      <c r="R3766" s="76">
        <v>1897658463266.2073</v>
      </c>
      <c r="S3766" s="56">
        <v>0.55984478302183349</v>
      </c>
      <c r="T3766" s="56">
        <v>0.30673391366236397</v>
      </c>
      <c r="U3766" s="46">
        <v>16.717587602753934</v>
      </c>
      <c r="V3766" s="76">
        <v>10671814372185.756</v>
      </c>
      <c r="W3766" s="84">
        <v>3368.3692033981715</v>
      </c>
      <c r="X3766" s="82">
        <v>4.3615833895759987E-2</v>
      </c>
      <c r="Y3766" s="476">
        <v>2.0000000000000001E-4</v>
      </c>
    </row>
    <row r="3767" spans="1:25" x14ac:dyDescent="0.2">
      <c r="A3767" s="475">
        <v>3763</v>
      </c>
      <c r="B3767" s="56">
        <v>0.42404639788751303</v>
      </c>
      <c r="C3767" s="46">
        <v>3774.4651917334832</v>
      </c>
      <c r="D3767" s="56">
        <v>0.68915674882594224</v>
      </c>
      <c r="E3767" s="56">
        <v>0.28892155149538262</v>
      </c>
      <c r="F3767" s="250">
        <v>2025.1</v>
      </c>
      <c r="G3767" s="76">
        <v>123911275780.28343</v>
      </c>
      <c r="H3767" s="46">
        <v>15344607.73140719</v>
      </c>
      <c r="I3767" s="76">
        <v>311212164945.83942</v>
      </c>
      <c r="J3767" s="56">
        <v>8.6468356222992315E-2</v>
      </c>
      <c r="K3767" s="76">
        <v>14413600107.608551</v>
      </c>
      <c r="L3767" s="76">
        <v>15326521582.226055</v>
      </c>
      <c r="M3767" s="76">
        <v>81655743264.746704</v>
      </c>
      <c r="N3767" s="76">
        <v>19899686539.365978</v>
      </c>
      <c r="O3767" s="76">
        <v>33813.829694160893</v>
      </c>
      <c r="P3767" s="46">
        <v>163740.5686023439</v>
      </c>
      <c r="Q3767" s="46">
        <v>71834.955320263471</v>
      </c>
      <c r="R3767" s="76">
        <v>585060952970.61682</v>
      </c>
      <c r="S3767" s="56">
        <v>0.39525130416135662</v>
      </c>
      <c r="T3767" s="56">
        <v>0.20129149722090794</v>
      </c>
      <c r="U3767" s="46">
        <v>21.360867978347031</v>
      </c>
      <c r="V3767" s="76">
        <v>2693487363570.5049</v>
      </c>
      <c r="W3767" s="84">
        <v>849.48647221340991</v>
      </c>
      <c r="X3767" s="82">
        <v>3.5468360268894827E-2</v>
      </c>
      <c r="Y3767" s="476">
        <v>2.0000000000000001E-4</v>
      </c>
    </row>
    <row r="3768" spans="1:25" x14ac:dyDescent="0.2">
      <c r="A3768" s="475">
        <v>3764</v>
      </c>
      <c r="B3768" s="56">
        <v>0.65917774367636528</v>
      </c>
      <c r="C3768" s="46">
        <v>2997.6189030884771</v>
      </c>
      <c r="D3768" s="56">
        <v>0.99103355766013834</v>
      </c>
      <c r="E3768" s="56">
        <v>0.36743965197401512</v>
      </c>
      <c r="F3768" s="250">
        <v>2025.68</v>
      </c>
      <c r="G3768" s="76">
        <v>228119649640.32083</v>
      </c>
      <c r="H3768" s="46">
        <v>30193935.450306065</v>
      </c>
      <c r="I3768" s="76">
        <v>551963636848.07361</v>
      </c>
      <c r="J3768" s="56">
        <v>0.24155097320301011</v>
      </c>
      <c r="K3768" s="76">
        <v>4983372539.6057978</v>
      </c>
      <c r="L3768" s="76">
        <v>25385454954.200253</v>
      </c>
      <c r="M3768" s="76">
        <v>102412614556.80777</v>
      </c>
      <c r="N3768" s="76">
        <v>38197502043.48642</v>
      </c>
      <c r="O3768" s="76">
        <v>29210.289996128638</v>
      </c>
      <c r="P3768" s="46">
        <v>303325.83852688735</v>
      </c>
      <c r="Q3768" s="46">
        <v>166795.04979460721</v>
      </c>
      <c r="R3768" s="76">
        <v>929683597352.80334</v>
      </c>
      <c r="S3768" s="56">
        <v>0.44240579814622233</v>
      </c>
      <c r="T3768" s="56">
        <v>0.33414295328150218</v>
      </c>
      <c r="U3768" s="46">
        <v>17.379251576851924</v>
      </c>
      <c r="V3768" s="76">
        <v>5861458508163.1748</v>
      </c>
      <c r="W3768" s="84">
        <v>1850.0501762672884</v>
      </c>
      <c r="X3768" s="82">
        <v>4.2448965071499194E-2</v>
      </c>
      <c r="Y3768" s="476">
        <v>2.0000000000000001E-4</v>
      </c>
    </row>
    <row r="3769" spans="1:25" x14ac:dyDescent="0.2">
      <c r="A3769" s="475">
        <v>3765</v>
      </c>
      <c r="B3769" s="56">
        <v>0.58278599202239245</v>
      </c>
      <c r="C3769" s="46">
        <v>6285.9538459424484</v>
      </c>
      <c r="D3769" s="56">
        <v>0.76976236689617905</v>
      </c>
      <c r="E3769" s="56">
        <v>0.34550614923036538</v>
      </c>
      <c r="F3769" s="250">
        <v>2024.94</v>
      </c>
      <c r="G3769" s="76">
        <v>149670199316.92358</v>
      </c>
      <c r="H3769" s="46">
        <v>15940361.419934543</v>
      </c>
      <c r="I3769" s="76">
        <v>323333758762.09277</v>
      </c>
      <c r="J3769" s="56">
        <v>0.14091588517793752</v>
      </c>
      <c r="K3769" s="76">
        <v>1031002072.0507863</v>
      </c>
      <c r="L3769" s="76">
        <v>0</v>
      </c>
      <c r="M3769" s="76">
        <v>147291299065.09344</v>
      </c>
      <c r="N3769" s="76">
        <v>17460617992.191612</v>
      </c>
      <c r="O3769" s="76">
        <v>18925.238185782058</v>
      </c>
      <c r="P3769" s="46">
        <v>158137.26263671948</v>
      </c>
      <c r="Q3769" s="46">
        <v>68496.640965179933</v>
      </c>
      <c r="R3769" s="76">
        <v>702737470925.65552</v>
      </c>
      <c r="S3769" s="56">
        <v>0.4812159967726109</v>
      </c>
      <c r="T3769" s="56">
        <v>0.23999205551008107</v>
      </c>
      <c r="U3769" s="46">
        <v>18.315686317397144</v>
      </c>
      <c r="V3769" s="76">
        <v>3337890910583.4009</v>
      </c>
      <c r="W3769" s="84">
        <v>1051.954395466734</v>
      </c>
      <c r="X3769" s="82">
        <v>4.1161453389306484E-2</v>
      </c>
      <c r="Y3769" s="476">
        <v>2.0000000000000001E-4</v>
      </c>
    </row>
    <row r="3770" spans="1:25" x14ac:dyDescent="0.2">
      <c r="A3770" s="475">
        <v>3766</v>
      </c>
      <c r="B3770" s="56">
        <v>0.37838581288645728</v>
      </c>
      <c r="C3770" s="46">
        <v>5052.3173496700829</v>
      </c>
      <c r="D3770" s="56">
        <v>1.0331477000484313</v>
      </c>
      <c r="E3770" s="56">
        <v>0.55645957516307865</v>
      </c>
      <c r="F3770" s="250">
        <v>2025.03</v>
      </c>
      <c r="G3770" s="76">
        <v>125276545649.64613</v>
      </c>
      <c r="H3770" s="46">
        <v>22052666.367762841</v>
      </c>
      <c r="I3770" s="76">
        <v>359464324917.82922</v>
      </c>
      <c r="J3770" s="56">
        <v>9.3735234635466624E-2</v>
      </c>
      <c r="K3770" s="76">
        <v>19740763875.871983</v>
      </c>
      <c r="L3770" s="76">
        <v>39240822655.526314</v>
      </c>
      <c r="M3770" s="76">
        <v>71390257926.595245</v>
      </c>
      <c r="N3770" s="76">
        <v>3023011013.3062196</v>
      </c>
      <c r="O3770" s="76">
        <v>34669.42696260674</v>
      </c>
      <c r="P3770" s="46">
        <v>74942.276424066833</v>
      </c>
      <c r="Q3770" s="46">
        <v>13298.819106016708</v>
      </c>
      <c r="R3770" s="76">
        <v>604759994104.7262</v>
      </c>
      <c r="S3770" s="56">
        <v>0.3646686214941755</v>
      </c>
      <c r="T3770" s="56">
        <v>0.22705236088550226</v>
      </c>
      <c r="U3770" s="46">
        <v>19.322980341330734</v>
      </c>
      <c r="V3770" s="76">
        <v>2861666398527.3984</v>
      </c>
      <c r="W3770" s="84">
        <v>903.6992198514763</v>
      </c>
      <c r="X3770" s="82">
        <v>3.9076276567923889E-2</v>
      </c>
      <c r="Y3770" s="476">
        <v>2.0000000000000001E-4</v>
      </c>
    </row>
    <row r="3771" spans="1:25" x14ac:dyDescent="0.2">
      <c r="A3771" s="475">
        <v>3767</v>
      </c>
      <c r="B3771" s="56">
        <v>0.47554712463226961</v>
      </c>
      <c r="C3771" s="46">
        <v>6573.4647974313684</v>
      </c>
      <c r="D3771" s="56">
        <v>0.28030951171097512</v>
      </c>
      <c r="E3771" s="56">
        <v>0.40222982940105367</v>
      </c>
      <c r="F3771" s="250">
        <v>2025</v>
      </c>
      <c r="G3771" s="76">
        <v>84042538466.138977</v>
      </c>
      <c r="H3771" s="46">
        <v>4614135.0789418863</v>
      </c>
      <c r="I3771" s="76">
        <v>189008579025.58701</v>
      </c>
      <c r="J3771" s="56">
        <v>0.47554712463226956</v>
      </c>
      <c r="K3771" s="76">
        <v>17622238111.605</v>
      </c>
      <c r="L3771" s="76">
        <v>36481132705.151718</v>
      </c>
      <c r="M3771" s="76">
        <v>57155651500.405182</v>
      </c>
      <c r="N3771" s="76">
        <v>13960802954.256386</v>
      </c>
      <c r="O3771" s="76">
        <v>24139.408307481277</v>
      </c>
      <c r="P3771" s="46">
        <v>172150.43349437459</v>
      </c>
      <c r="Q3771" s="46">
        <v>67777.979774550768</v>
      </c>
      <c r="R3771" s="76">
        <v>354751783680.65826</v>
      </c>
      <c r="S3771" s="56">
        <v>0.57709672406233981</v>
      </c>
      <c r="T3771" s="56">
        <v>0.44738788377058669</v>
      </c>
      <c r="U3771" s="46">
        <v>16.094348852748169</v>
      </c>
      <c r="V3771" s="76">
        <v>3015153312238.2129</v>
      </c>
      <c r="W3771" s="84">
        <v>950.67299616635535</v>
      </c>
      <c r="X3771" s="82">
        <v>4.2422978795128373E-2</v>
      </c>
      <c r="Y3771" s="476">
        <v>2.0000000000000001E-4</v>
      </c>
    </row>
    <row r="3772" spans="1:25" x14ac:dyDescent="0.2">
      <c r="A3772" s="475">
        <v>3768</v>
      </c>
      <c r="B3772" s="56">
        <v>0.43199237922799133</v>
      </c>
      <c r="C3772" s="46">
        <v>1792.0391257703905</v>
      </c>
      <c r="D3772" s="56">
        <v>0.88739304524436313</v>
      </c>
      <c r="E3772" s="56">
        <v>0.49234240481975017</v>
      </c>
      <c r="F3772" s="250">
        <v>2025.12</v>
      </c>
      <c r="G3772" s="76">
        <v>147054622432.15842</v>
      </c>
      <c r="H3772" s="46">
        <v>25805193.786095489</v>
      </c>
      <c r="I3772" s="76">
        <v>692700689160.04431</v>
      </c>
      <c r="J3772" s="56">
        <v>0.43199237922799139</v>
      </c>
      <c r="K3772" s="76">
        <v>15250198318.479702</v>
      </c>
      <c r="L3772" s="76">
        <v>8285881131.7914524</v>
      </c>
      <c r="M3772" s="76">
        <v>101837469270.25528</v>
      </c>
      <c r="N3772" s="76">
        <v>55908951545.914215</v>
      </c>
      <c r="O3772" s="76">
        <v>29644.287262836297</v>
      </c>
      <c r="P3772" s="46">
        <v>404243.32610750885</v>
      </c>
      <c r="Q3772" s="46">
        <v>245955.65816045969</v>
      </c>
      <c r="R3772" s="76">
        <v>1121081011248.8105</v>
      </c>
      <c r="S3772" s="56">
        <v>0.53981255485213864</v>
      </c>
      <c r="T3772" s="56">
        <v>0.36121032544003578</v>
      </c>
      <c r="U3772" s="46">
        <v>15.136088375347155</v>
      </c>
      <c r="V3772" s="76">
        <v>6811246969717.167</v>
      </c>
      <c r="W3772" s="84">
        <v>2149.1322495804898</v>
      </c>
      <c r="X3772" s="82">
        <v>4.7824540030257115E-2</v>
      </c>
      <c r="Y3772" s="476">
        <v>2.0000000000000001E-4</v>
      </c>
    </row>
    <row r="3773" spans="1:25" x14ac:dyDescent="0.2">
      <c r="A3773" s="475">
        <v>3769</v>
      </c>
      <c r="B3773" s="56">
        <v>0.62276677883602283</v>
      </c>
      <c r="C3773" s="46">
        <v>3946.9125528167392</v>
      </c>
      <c r="D3773" s="56">
        <v>0.47703670753291516</v>
      </c>
      <c r="E3773" s="56">
        <v>0.42148196385931619</v>
      </c>
      <c r="F3773" s="250">
        <v>2024.01</v>
      </c>
      <c r="G3773" s="76">
        <v>96995124648.624512</v>
      </c>
      <c r="H3773" s="46">
        <v>8706277.6775758527</v>
      </c>
      <c r="I3773" s="76">
        <v>312413442904.00488</v>
      </c>
      <c r="J3773" s="56">
        <v>0.47046577060342509</v>
      </c>
      <c r="K3773" s="76">
        <v>12537545245.302603</v>
      </c>
      <c r="L3773" s="76">
        <v>9667593991.9527493</v>
      </c>
      <c r="M3773" s="76">
        <v>133155702021.14761</v>
      </c>
      <c r="N3773" s="76">
        <v>34930501596.41671</v>
      </c>
      <c r="O3773" s="76">
        <v>39521.535330463958</v>
      </c>
      <c r="P3773" s="46">
        <v>249834.90453368152</v>
      </c>
      <c r="Q3773" s="46">
        <v>138081.82455867995</v>
      </c>
      <c r="R3773" s="76">
        <v>634539098285.04211</v>
      </c>
      <c r="S3773" s="56">
        <v>0.60159115194259916</v>
      </c>
      <c r="T3773" s="56">
        <v>0.35312613049980335</v>
      </c>
      <c r="U3773" s="46">
        <v>15.497218921192413</v>
      </c>
      <c r="V3773" s="76">
        <v>3957044615137.4146</v>
      </c>
      <c r="W3773" s="84">
        <v>1249.2056357513325</v>
      </c>
      <c r="X3773" s="82">
        <v>4.5636746477215377E-2</v>
      </c>
      <c r="Y3773" s="476">
        <v>2.0000000000000001E-4</v>
      </c>
    </row>
    <row r="3774" spans="1:25" x14ac:dyDescent="0.2">
      <c r="A3774" s="475">
        <v>3770</v>
      </c>
      <c r="B3774" s="56">
        <v>0.46821723663360898</v>
      </c>
      <c r="C3774" s="46">
        <v>9458.5618490470406</v>
      </c>
      <c r="D3774" s="56">
        <v>0.98042651736758191</v>
      </c>
      <c r="E3774" s="56">
        <v>0.61631757071352355</v>
      </c>
      <c r="F3774" s="250">
        <v>2024.16</v>
      </c>
      <c r="G3774" s="76">
        <v>232592788462.17502</v>
      </c>
      <c r="H3774" s="46">
        <v>21683338.391477145</v>
      </c>
      <c r="I3774" s="76">
        <v>645232618515.35181</v>
      </c>
      <c r="J3774" s="56">
        <v>0.44298115680093897</v>
      </c>
      <c r="K3774" s="76">
        <v>25192326603.027859</v>
      </c>
      <c r="L3774" s="76">
        <v>18948908677.29845</v>
      </c>
      <c r="M3774" s="76">
        <v>183716321142.11362</v>
      </c>
      <c r="N3774" s="76">
        <v>9309469300.9979286</v>
      </c>
      <c r="O3774" s="76">
        <v>27402.591159620093</v>
      </c>
      <c r="P3774" s="46">
        <v>87915.228806843515</v>
      </c>
      <c r="Q3774" s="46">
        <v>37437.606393909984</v>
      </c>
      <c r="R3774" s="76">
        <v>1166408502030.0234</v>
      </c>
      <c r="S3774" s="56">
        <v>0.58884960473447689</v>
      </c>
      <c r="T3774" s="56">
        <v>0.41372731965942022</v>
      </c>
      <c r="U3774" s="46">
        <v>15.834365603866306</v>
      </c>
      <c r="V3774" s="76">
        <v>8369281489709.5684</v>
      </c>
      <c r="W3774" s="84">
        <v>2639.5376259940904</v>
      </c>
      <c r="X3774" s="82">
        <v>4.662516174616016E-2</v>
      </c>
      <c r="Y3774" s="476">
        <v>2.0000000000000001E-4</v>
      </c>
    </row>
    <row r="3775" spans="1:25" x14ac:dyDescent="0.2">
      <c r="A3775" s="475">
        <v>3771</v>
      </c>
      <c r="B3775" s="56">
        <v>0.56821850704941868</v>
      </c>
      <c r="C3775" s="46">
        <v>1500</v>
      </c>
      <c r="D3775" s="56">
        <v>0.97672163834962977</v>
      </c>
      <c r="E3775" s="56">
        <v>0.62119982300079513</v>
      </c>
      <c r="F3775" s="250">
        <v>2026.62</v>
      </c>
      <c r="G3775" s="76">
        <v>166018069788.66339</v>
      </c>
      <c r="H3775" s="46">
        <v>32206007.814699978</v>
      </c>
      <c r="I3775" s="76">
        <v>744036369185.59363</v>
      </c>
      <c r="J3775" s="56">
        <v>0.41127507913644734</v>
      </c>
      <c r="K3775" s="76">
        <v>50263937665.082787</v>
      </c>
      <c r="L3775" s="76">
        <v>72976081117.213684</v>
      </c>
      <c r="M3775" s="76">
        <v>32575947934.483906</v>
      </c>
      <c r="N3775" s="76">
        <v>92957865019.656525</v>
      </c>
      <c r="O3775" s="76">
        <v>33056.359198904334</v>
      </c>
      <c r="P3775" s="46">
        <v>605380.65626751247</v>
      </c>
      <c r="Q3775" s="46">
        <v>402162.85392584192</v>
      </c>
      <c r="R3775" s="76">
        <v>1236547144366.1255</v>
      </c>
      <c r="S3775" s="56">
        <v>0.51532227862689817</v>
      </c>
      <c r="T3775" s="56">
        <v>0.34286473856020838</v>
      </c>
      <c r="U3775" s="46">
        <v>15.136962891836829</v>
      </c>
      <c r="V3775" s="76">
        <v>7207444580746.4502</v>
      </c>
      <c r="W3775" s="84">
        <v>2273.7133494998543</v>
      </c>
      <c r="X3775" s="82">
        <v>4.717907008929851E-2</v>
      </c>
      <c r="Y3775" s="476">
        <v>2.0000000000000001E-4</v>
      </c>
    </row>
    <row r="3776" spans="1:25" x14ac:dyDescent="0.2">
      <c r="A3776" s="475">
        <v>3772</v>
      </c>
      <c r="B3776" s="56">
        <v>0.6901426388548102</v>
      </c>
      <c r="C3776" s="46">
        <v>3522.6013981849683</v>
      </c>
      <c r="D3776" s="56">
        <v>0.81105660474465724</v>
      </c>
      <c r="E3776" s="56">
        <v>0.34912799826701735</v>
      </c>
      <c r="F3776" s="250">
        <v>2024.31</v>
      </c>
      <c r="G3776" s="76">
        <v>153765263216.62323</v>
      </c>
      <c r="H3776" s="46">
        <v>20765823.155276597</v>
      </c>
      <c r="I3776" s="76">
        <v>586619780413.72144</v>
      </c>
      <c r="J3776" s="56">
        <v>0.45436865613691757</v>
      </c>
      <c r="K3776" s="76">
        <v>14870584005.328445</v>
      </c>
      <c r="L3776" s="76">
        <v>9187230289.4182892</v>
      </c>
      <c r="M3776" s="76">
        <v>145769307565.66281</v>
      </c>
      <c r="N3776" s="76">
        <v>50734428053.141479</v>
      </c>
      <c r="O3776" s="76">
        <v>40994.042468565676</v>
      </c>
      <c r="P3776" s="46">
        <v>361203.24227735435</v>
      </c>
      <c r="Q3776" s="46">
        <v>214744.02344313823</v>
      </c>
      <c r="R3776" s="76">
        <v>1015078226279.0483</v>
      </c>
      <c r="S3776" s="56">
        <v>0.56990427409494271</v>
      </c>
      <c r="T3776" s="56">
        <v>0.36794843415453565</v>
      </c>
      <c r="U3776" s="46">
        <v>15.384818233928478</v>
      </c>
      <c r="V3776" s="76">
        <v>6399726982319.5762</v>
      </c>
      <c r="W3776" s="84">
        <v>2020.3372363025273</v>
      </c>
      <c r="X3776" s="82">
        <v>4.7043472850092471E-2</v>
      </c>
      <c r="Y3776" s="476">
        <v>2.0000000000000001E-4</v>
      </c>
    </row>
    <row r="3777" spans="1:25" x14ac:dyDescent="0.2">
      <c r="A3777" s="475">
        <v>3773</v>
      </c>
      <c r="B3777" s="56">
        <v>0.64013378166135038</v>
      </c>
      <c r="C3777" s="46">
        <v>11435.405940666584</v>
      </c>
      <c r="D3777" s="56">
        <v>0.90220332667274583</v>
      </c>
      <c r="E3777" s="56">
        <v>0.54134706618181228</v>
      </c>
      <c r="F3777" s="250">
        <v>2025.96</v>
      </c>
      <c r="G3777" s="76">
        <v>211562444689.76608</v>
      </c>
      <c r="H3777" s="46">
        <v>23317631.404372446</v>
      </c>
      <c r="I3777" s="76">
        <v>691614376495.89954</v>
      </c>
      <c r="J3777" s="56">
        <v>0.47442943197504883</v>
      </c>
      <c r="K3777" s="76">
        <v>41996559994.4888</v>
      </c>
      <c r="L3777" s="76">
        <v>95973805603.160492</v>
      </c>
      <c r="M3777" s="76">
        <v>106719851647.77519</v>
      </c>
      <c r="N3777" s="76">
        <v>53743837623.610313</v>
      </c>
      <c r="O3777" s="76">
        <v>37227.534038762467</v>
      </c>
      <c r="P3777" s="46">
        <v>385211.73437028332</v>
      </c>
      <c r="Q3777" s="46">
        <v>230875.11921431409</v>
      </c>
      <c r="R3777" s="76">
        <v>1195451418391.6511</v>
      </c>
      <c r="S3777" s="56">
        <v>0.56910088509126477</v>
      </c>
      <c r="T3777" s="56">
        <v>0.43629383097353763</v>
      </c>
      <c r="U3777" s="46">
        <v>15.343212923362422</v>
      </c>
      <c r="V3777" s="76">
        <v>8728266361034.3848</v>
      </c>
      <c r="W3777" s="84">
        <v>2751.0722831800376</v>
      </c>
      <c r="X3777" s="82">
        <v>4.79068022914843E-2</v>
      </c>
      <c r="Y3777" s="476">
        <v>2.0000000000000001E-4</v>
      </c>
    </row>
    <row r="3778" spans="1:25" x14ac:dyDescent="0.2">
      <c r="A3778" s="475">
        <v>3774</v>
      </c>
      <c r="B3778" s="56">
        <v>0.53061779813582688</v>
      </c>
      <c r="C3778" s="46">
        <v>7644.2318581359723</v>
      </c>
      <c r="D3778" s="56">
        <v>0.78120101103038442</v>
      </c>
      <c r="E3778" s="56">
        <v>0.68974675946609976</v>
      </c>
      <c r="F3778" s="250">
        <v>2026.55</v>
      </c>
      <c r="G3778" s="76">
        <v>173783742281.45895</v>
      </c>
      <c r="H3778" s="46">
        <v>18640058.829347569</v>
      </c>
      <c r="I3778" s="76">
        <v>361155317670.07648</v>
      </c>
      <c r="J3778" s="56">
        <v>0.21728446780632205</v>
      </c>
      <c r="K3778" s="76">
        <v>21136447251.893368</v>
      </c>
      <c r="L3778" s="76">
        <v>124131635859.84552</v>
      </c>
      <c r="M3778" s="76">
        <v>23807660012.024948</v>
      </c>
      <c r="N3778" s="76">
        <v>68059441605.157806</v>
      </c>
      <c r="O3778" s="76">
        <v>13045.249351100725</v>
      </c>
      <c r="P3778" s="46">
        <v>481695.939824295</v>
      </c>
      <c r="Q3778" s="46">
        <v>309743.69210301363</v>
      </c>
      <c r="R3778" s="76">
        <v>723279531005.5354</v>
      </c>
      <c r="S3778" s="56">
        <v>0.44939824126630584</v>
      </c>
      <c r="T3778" s="56">
        <v>0.36018911609308518</v>
      </c>
      <c r="U3778" s="46">
        <v>16.831063833540963</v>
      </c>
      <c r="V3778" s="76">
        <v>4754560833401.207</v>
      </c>
      <c r="W3778" s="84">
        <v>1500.1701178016092</v>
      </c>
      <c r="X3778" s="82">
        <v>4.4221450685555344E-2</v>
      </c>
      <c r="Y3778" s="476">
        <v>2.0000000000000001E-4</v>
      </c>
    </row>
    <row r="3779" spans="1:25" x14ac:dyDescent="0.2">
      <c r="A3779" s="475">
        <v>3775</v>
      </c>
      <c r="B3779" s="56">
        <v>0.57408902594960742</v>
      </c>
      <c r="C3779" s="46">
        <v>3968.1985251249812</v>
      </c>
      <c r="D3779" s="56">
        <v>0.46497973049972868</v>
      </c>
      <c r="E3779" s="56">
        <v>0.66913097542570432</v>
      </c>
      <c r="F3779" s="250">
        <v>2025.87</v>
      </c>
      <c r="G3779" s="76">
        <v>75937669397.105606</v>
      </c>
      <c r="H3779" s="46">
        <v>9065676.2566421852</v>
      </c>
      <c r="I3779" s="76">
        <v>312083261232.17352</v>
      </c>
      <c r="J3779" s="56">
        <v>0.48688437479067759</v>
      </c>
      <c r="K3779" s="76">
        <v>21015700522.569923</v>
      </c>
      <c r="L3779" s="76">
        <v>30707281839.831898</v>
      </c>
      <c r="M3779" s="76">
        <v>44396235796.010849</v>
      </c>
      <c r="N3779" s="76">
        <v>61482616366.01442</v>
      </c>
      <c r="O3779" s="76">
        <v>35006.096338999101</v>
      </c>
      <c r="P3779" s="46">
        <v>413858.5966835061</v>
      </c>
      <c r="Q3779" s="46">
        <v>265732.61458576651</v>
      </c>
      <c r="R3779" s="76">
        <v>527874009434.93939</v>
      </c>
      <c r="S3779" s="56">
        <v>0.54300188022234541</v>
      </c>
      <c r="T3779" s="56">
        <v>0.41107117050536024</v>
      </c>
      <c r="U3779" s="46">
        <v>14.904749005976328</v>
      </c>
      <c r="V3779" s="76">
        <v>3759265676997.0596</v>
      </c>
      <c r="W3779" s="84">
        <v>1185.801112646149</v>
      </c>
      <c r="X3779" s="82">
        <v>4.6483601247025733E-2</v>
      </c>
      <c r="Y3779" s="476">
        <v>2.0000000000000001E-4</v>
      </c>
    </row>
    <row r="3780" spans="1:25" x14ac:dyDescent="0.2">
      <c r="A3780" s="475">
        <v>3776</v>
      </c>
      <c r="B3780" s="56">
        <v>0.44541578955213157</v>
      </c>
      <c r="C3780" s="46">
        <v>4815.2333098798426</v>
      </c>
      <c r="D3780" s="56">
        <v>0.95227915913015315</v>
      </c>
      <c r="E3780" s="56">
        <v>0.38621439260825802</v>
      </c>
      <c r="F3780" s="250">
        <v>2023.75</v>
      </c>
      <c r="G3780" s="76">
        <v>425849215163.78455</v>
      </c>
      <c r="H3780" s="46">
        <v>27963200.663568679</v>
      </c>
      <c r="I3780" s="76">
        <v>484213152303.22632</v>
      </c>
      <c r="J3780" s="56">
        <v>-5.1109676316866359E-2</v>
      </c>
      <c r="K3780" s="76">
        <v>17407412381.779762</v>
      </c>
      <c r="L3780" s="76">
        <v>0</v>
      </c>
      <c r="M3780" s="76">
        <v>437876761695.19196</v>
      </c>
      <c r="N3780" s="76">
        <v>26062671715.473572</v>
      </c>
      <c r="O3780" s="76">
        <v>37880.796516165494</v>
      </c>
      <c r="P3780" s="46">
        <v>190244.29113256064</v>
      </c>
      <c r="Q3780" s="46">
        <v>86740.870648593118</v>
      </c>
      <c r="R3780" s="76">
        <v>1447995466398.0161</v>
      </c>
      <c r="S3780" s="56">
        <v>0.50026308048176082</v>
      </c>
      <c r="T3780" s="56">
        <v>0.25676958726513072</v>
      </c>
      <c r="U3780" s="46">
        <v>22.751175003410811</v>
      </c>
      <c r="V3780" s="76">
        <v>8996572935159.834</v>
      </c>
      <c r="W3780" s="84">
        <v>2840.6027316973268</v>
      </c>
      <c r="X3780" s="82">
        <v>3.3350187634835979E-2</v>
      </c>
      <c r="Y3780" s="476">
        <v>2.0000000000000001E-4</v>
      </c>
    </row>
    <row r="3781" spans="1:25" x14ac:dyDescent="0.2">
      <c r="A3781" s="475">
        <v>3777</v>
      </c>
      <c r="B3781" s="56">
        <v>0.27507050796295551</v>
      </c>
      <c r="C3781" s="46">
        <v>8181.9016476357674</v>
      </c>
      <c r="D3781" s="56">
        <v>0.44527960383330017</v>
      </c>
      <c r="E3781" s="56">
        <v>0.47995517120895004</v>
      </c>
      <c r="F3781" s="250">
        <v>2024.97</v>
      </c>
      <c r="G3781" s="76">
        <v>123414428053.97092</v>
      </c>
      <c r="H3781" s="46">
        <v>7855066.2981875641</v>
      </c>
      <c r="I3781" s="76">
        <v>296638777086.77942</v>
      </c>
      <c r="J3781" s="56">
        <v>0.27507050796295551</v>
      </c>
      <c r="K3781" s="76">
        <v>8111498599.3068581</v>
      </c>
      <c r="L3781" s="76">
        <v>0</v>
      </c>
      <c r="M3781" s="76">
        <v>149988220110.80246</v>
      </c>
      <c r="N3781" s="76">
        <v>18746612202.603088</v>
      </c>
      <c r="O3781" s="76">
        <v>28480.37335909847</v>
      </c>
      <c r="P3781" s="46">
        <v>171429.58485154744</v>
      </c>
      <c r="Q3781" s="46">
        <v>81213.657958482436</v>
      </c>
      <c r="R3781" s="76">
        <v>676790891701.23389</v>
      </c>
      <c r="S3781" s="56">
        <v>0.55080823608515783</v>
      </c>
      <c r="T3781" s="56">
        <v>0.2620396063020462</v>
      </c>
      <c r="U3781" s="46">
        <v>17.101185671576392</v>
      </c>
      <c r="V3781" s="76">
        <v>3357325958630.6846</v>
      </c>
      <c r="W3781" s="84">
        <v>1060.0555495840263</v>
      </c>
      <c r="X3781" s="82">
        <v>4.2263274670399135E-2</v>
      </c>
      <c r="Y3781" s="476">
        <v>2.0000000000000001E-4</v>
      </c>
    </row>
    <row r="3782" spans="1:25" x14ac:dyDescent="0.2">
      <c r="A3782" s="475">
        <v>3778</v>
      </c>
      <c r="B3782" s="56">
        <v>0.31371144783025628</v>
      </c>
      <c r="C3782" s="46">
        <v>1500</v>
      </c>
      <c r="D3782" s="56">
        <v>0.92794530573953327</v>
      </c>
      <c r="E3782" s="56">
        <v>0.42403505964515953</v>
      </c>
      <c r="F3782" s="250">
        <v>2025.81</v>
      </c>
      <c r="G3782" s="76">
        <v>313531714272.21851</v>
      </c>
      <c r="H3782" s="46">
        <v>29212814.903710935</v>
      </c>
      <c r="I3782" s="76">
        <v>419541704325.97656</v>
      </c>
      <c r="J3782" s="56">
        <v>-1.7669458096468027E-2</v>
      </c>
      <c r="K3782" s="76">
        <v>24491437874.450329</v>
      </c>
      <c r="L3782" s="76">
        <v>107377643257.67993</v>
      </c>
      <c r="M3782" s="76">
        <v>150557935830.52271</v>
      </c>
      <c r="N3782" s="76">
        <v>25085930892.357677</v>
      </c>
      <c r="O3782" s="76">
        <v>35924.747586598736</v>
      </c>
      <c r="P3782" s="46">
        <v>213141.05236411895</v>
      </c>
      <c r="Q3782" s="46">
        <v>102463.69182411628</v>
      </c>
      <c r="R3782" s="76">
        <v>1061589831938.5775</v>
      </c>
      <c r="S3782" s="56">
        <v>0.45925633030761237</v>
      </c>
      <c r="T3782" s="56">
        <v>0.25867865664553996</v>
      </c>
      <c r="U3782" s="46">
        <v>22.952256100332633</v>
      </c>
      <c r="V3782" s="76">
        <v>6767942447604.8203</v>
      </c>
      <c r="W3782" s="84">
        <v>2135.342265772967</v>
      </c>
      <c r="X3782" s="82">
        <v>3.2637351652731746E-2</v>
      </c>
      <c r="Y3782" s="476">
        <v>2.0000000000000001E-4</v>
      </c>
    </row>
    <row r="3783" spans="1:25" x14ac:dyDescent="0.2">
      <c r="A3783" s="475">
        <v>3779</v>
      </c>
      <c r="B3783" s="56">
        <v>0.59911955102767789</v>
      </c>
      <c r="C3783" s="46">
        <v>5287.2554580164042</v>
      </c>
      <c r="D3783" s="56">
        <v>0.59601768942665523</v>
      </c>
      <c r="E3783" s="56">
        <v>0.35695463999309962</v>
      </c>
      <c r="F3783" s="250">
        <v>2026.01</v>
      </c>
      <c r="G3783" s="76">
        <v>91151871121.723129</v>
      </c>
      <c r="H3783" s="46">
        <v>12643301.258253908</v>
      </c>
      <c r="I3783" s="76">
        <v>407469286407.73291</v>
      </c>
      <c r="J3783" s="56">
        <v>0.42432305356868838</v>
      </c>
      <c r="K3783" s="76">
        <v>49663847591.71991</v>
      </c>
      <c r="L3783" s="76">
        <v>98741365520.361938</v>
      </c>
      <c r="M3783" s="76">
        <v>58523576157.405121</v>
      </c>
      <c r="N3783" s="76">
        <v>43644647122.005043</v>
      </c>
      <c r="O3783" s="76">
        <v>35339.911048809561</v>
      </c>
      <c r="P3783" s="46">
        <v>288295.36815273378</v>
      </c>
      <c r="Q3783" s="46">
        <v>164364.46064991714</v>
      </c>
      <c r="R3783" s="76">
        <v>736541599622.97107</v>
      </c>
      <c r="S3783" s="56">
        <v>0.54270349006128615</v>
      </c>
      <c r="T3783" s="56">
        <v>0.34755967169668278</v>
      </c>
      <c r="U3783" s="46">
        <v>14.833639412825008</v>
      </c>
      <c r="V3783" s="76">
        <v>4287248395826.6914</v>
      </c>
      <c r="W3783" s="84">
        <v>1352.5574306979888</v>
      </c>
      <c r="X3783" s="82">
        <v>4.8095900467309174E-2</v>
      </c>
      <c r="Y3783" s="476">
        <v>2.0000000000000001E-4</v>
      </c>
    </row>
    <row r="3784" spans="1:25" x14ac:dyDescent="0.2">
      <c r="A3784" s="475">
        <v>3780</v>
      </c>
      <c r="B3784" s="56">
        <v>0.49475189245997597</v>
      </c>
      <c r="C3784" s="46">
        <v>6094.4181422750744</v>
      </c>
      <c r="D3784" s="56">
        <v>0.83366196363792322</v>
      </c>
      <c r="E3784" s="56">
        <v>0.43214671570976948</v>
      </c>
      <c r="F3784" s="250">
        <v>2025.9</v>
      </c>
      <c r="G3784" s="76">
        <v>118046687888.24986</v>
      </c>
      <c r="H3784" s="46">
        <v>21438905.319502</v>
      </c>
      <c r="I3784" s="76">
        <v>361124243823.10864</v>
      </c>
      <c r="J3784" s="56">
        <v>1.3764223009789633E-2</v>
      </c>
      <c r="K3784" s="76">
        <v>23993072843.340183</v>
      </c>
      <c r="L3784" s="76">
        <v>69264766256.39537</v>
      </c>
      <c r="M3784" s="76">
        <v>93174300257.465012</v>
      </c>
      <c r="N3784" s="76">
        <v>70096408046.88414</v>
      </c>
      <c r="O3784" s="76">
        <v>23994.594438473981</v>
      </c>
      <c r="P3784" s="46">
        <v>438336.45586422435</v>
      </c>
      <c r="Q3784" s="46">
        <v>273998.18796615658</v>
      </c>
      <c r="R3784" s="76">
        <v>800010338177.65698</v>
      </c>
      <c r="S3784" s="56">
        <v>0.3866928342967148</v>
      </c>
      <c r="T3784" s="56">
        <v>0.10627750209855061</v>
      </c>
      <c r="U3784" s="46">
        <v>27.404124651361204</v>
      </c>
      <c r="V3784" s="76">
        <v>2439965922328.5317</v>
      </c>
      <c r="W3784" s="84">
        <v>768.727497072392</v>
      </c>
      <c r="X3784" s="82">
        <v>2.8122038499599732E-2</v>
      </c>
      <c r="Y3784" s="476">
        <v>2.0000000000000001E-4</v>
      </c>
    </row>
    <row r="3785" spans="1:25" x14ac:dyDescent="0.2">
      <c r="A3785" s="475">
        <v>3781</v>
      </c>
      <c r="B3785" s="56">
        <v>0.32419728824214189</v>
      </c>
      <c r="C3785" s="46">
        <v>1500</v>
      </c>
      <c r="D3785" s="56">
        <v>0.8511399640484808</v>
      </c>
      <c r="E3785" s="56">
        <v>0.5683427586317642</v>
      </c>
      <c r="F3785" s="250">
        <v>2024.09</v>
      </c>
      <c r="G3785" s="76">
        <v>320127497906.08911</v>
      </c>
      <c r="H3785" s="46">
        <v>24025987.930718042</v>
      </c>
      <c r="I3785" s="76">
        <v>578758369376.80176</v>
      </c>
      <c r="J3785" s="56">
        <v>0.32419728824214189</v>
      </c>
      <c r="K3785" s="76">
        <v>6535062227.7534122</v>
      </c>
      <c r="L3785" s="76">
        <v>0</v>
      </c>
      <c r="M3785" s="76">
        <v>266779880193.51987</v>
      </c>
      <c r="N3785" s="76">
        <v>43965439431.5877</v>
      </c>
      <c r="O3785" s="76">
        <v>28888.706022153521</v>
      </c>
      <c r="P3785" s="46">
        <v>334996.17882040108</v>
      </c>
      <c r="Q3785" s="46">
        <v>193743.52911719689</v>
      </c>
      <c r="R3785" s="76">
        <v>1279796456194.52</v>
      </c>
      <c r="S3785" s="56">
        <v>0.56314939247531393</v>
      </c>
      <c r="T3785" s="56">
        <v>0.34747709014311257</v>
      </c>
      <c r="U3785" s="46">
        <v>17.296219836643306</v>
      </c>
      <c r="V3785" s="76">
        <v>8514488961580.7764</v>
      </c>
      <c r="W3785" s="84">
        <v>2688.0343009841913</v>
      </c>
      <c r="X3785" s="82">
        <v>4.1873447620285803E-2</v>
      </c>
      <c r="Y3785" s="476">
        <v>2.0000000000000001E-4</v>
      </c>
    </row>
    <row r="3786" spans="1:25" x14ac:dyDescent="0.2">
      <c r="A3786" s="475">
        <v>3782</v>
      </c>
      <c r="B3786" s="56">
        <v>0.41482908410463304</v>
      </c>
      <c r="C3786" s="46">
        <v>4355.3603156765157</v>
      </c>
      <c r="D3786" s="56">
        <v>0.76699673822710723</v>
      </c>
      <c r="E3786" s="56">
        <v>0.44535206369363006</v>
      </c>
      <c r="F3786" s="250">
        <v>2025.67</v>
      </c>
      <c r="G3786" s="76">
        <v>188512442046.16415</v>
      </c>
      <c r="H3786" s="46">
        <v>18242206.189645078</v>
      </c>
      <c r="I3786" s="76">
        <v>459455464145.7843</v>
      </c>
      <c r="J3786" s="56">
        <v>0.21956200794985559</v>
      </c>
      <c r="K3786" s="76">
        <v>12829637170.458067</v>
      </c>
      <c r="L3786" s="76">
        <v>6106401256.3323298</v>
      </c>
      <c r="M3786" s="76">
        <v>158558557361.4288</v>
      </c>
      <c r="N3786" s="76">
        <v>102264782574.74265</v>
      </c>
      <c r="O3786" s="76">
        <v>34665.685526926492</v>
      </c>
      <c r="P3786" s="46">
        <v>512668.44417906465</v>
      </c>
      <c r="Q3786" s="46">
        <v>334842.31508660165</v>
      </c>
      <c r="R3786" s="76">
        <v>996348137138.27319</v>
      </c>
      <c r="S3786" s="56">
        <v>0.47319176724961881</v>
      </c>
      <c r="T3786" s="56">
        <v>0.27584676359765747</v>
      </c>
      <c r="U3786" s="46">
        <v>17.023632411972581</v>
      </c>
      <c r="V3786" s="76">
        <v>5166460271859.9111</v>
      </c>
      <c r="W3786" s="84">
        <v>1631.2728257414724</v>
      </c>
      <c r="X3786" s="82">
        <v>4.2892862015311506E-2</v>
      </c>
      <c r="Y3786" s="476">
        <v>2.0000000000000001E-4</v>
      </c>
    </row>
    <row r="3787" spans="1:25" x14ac:dyDescent="0.2">
      <c r="A3787" s="475">
        <v>3783</v>
      </c>
      <c r="B3787" s="56">
        <v>0.59921670191491105</v>
      </c>
      <c r="C3787" s="46">
        <v>6491.5238110912178</v>
      </c>
      <c r="D3787" s="56">
        <v>0.62494180515401621</v>
      </c>
      <c r="E3787" s="56">
        <v>0.38338777176624694</v>
      </c>
      <c r="F3787" s="250">
        <v>2024.76</v>
      </c>
      <c r="G3787" s="76">
        <v>517717151817.5166</v>
      </c>
      <c r="H3787" s="46">
        <v>12791092.393005095</v>
      </c>
      <c r="I3787" s="76">
        <v>377052952972.53619</v>
      </c>
      <c r="J3787" s="56">
        <v>0.36374026058722464</v>
      </c>
      <c r="K3787" s="76">
        <v>9654682132.5851593</v>
      </c>
      <c r="L3787" s="76">
        <v>0</v>
      </c>
      <c r="M3787" s="76">
        <v>304010091809.68103</v>
      </c>
      <c r="N3787" s="76">
        <v>31624227821.428505</v>
      </c>
      <c r="O3787" s="76">
        <v>25637.591706788859</v>
      </c>
      <c r="P3787" s="46">
        <v>227652.62769680703</v>
      </c>
      <c r="Q3787" s="46">
        <v>118491.28783430009</v>
      </c>
      <c r="R3787" s="76">
        <v>1161054149317.689</v>
      </c>
      <c r="S3787" s="56">
        <v>0.63861842493166432</v>
      </c>
      <c r="T3787" s="56">
        <v>0.54171638532482325</v>
      </c>
      <c r="U3787" s="46">
        <v>17.919422700851424</v>
      </c>
      <c r="V3787" s="76">
        <v>12334827261308.082</v>
      </c>
      <c r="W3787" s="84">
        <v>3893.8575459461026</v>
      </c>
      <c r="X3787" s="82">
        <v>4.0920197919593886E-2</v>
      </c>
      <c r="Y3787" s="476">
        <v>2.0000000000000001E-4</v>
      </c>
    </row>
    <row r="3788" spans="1:25" x14ac:dyDescent="0.2">
      <c r="A3788" s="475">
        <v>3784</v>
      </c>
      <c r="B3788" s="56">
        <v>0.48836459120256387</v>
      </c>
      <c r="C3788" s="46">
        <v>6594.5794105515652</v>
      </c>
      <c r="D3788" s="56">
        <v>1.1271986567951395</v>
      </c>
      <c r="E3788" s="56">
        <v>0.38857474316444607</v>
      </c>
      <c r="F3788" s="250">
        <v>2025.46</v>
      </c>
      <c r="G3788" s="76">
        <v>159277824694.82556</v>
      </c>
      <c r="H3788" s="46">
        <v>18191827.832555484</v>
      </c>
      <c r="I3788" s="76">
        <v>336569722067.37653</v>
      </c>
      <c r="J3788" s="56">
        <v>0.13750490784944658</v>
      </c>
      <c r="K3788" s="76">
        <v>23247583157.87785</v>
      </c>
      <c r="L3788" s="76">
        <v>31099189269.073677</v>
      </c>
      <c r="M3788" s="76">
        <v>119185632866.79855</v>
      </c>
      <c r="N3788" s="76">
        <v>1548350449.7970955</v>
      </c>
      <c r="O3788" s="76">
        <v>24424.146554709743</v>
      </c>
      <c r="P3788" s="46">
        <v>47911</v>
      </c>
      <c r="Q3788" s="46">
        <v>6541</v>
      </c>
      <c r="R3788" s="76">
        <v>710002962116.53601</v>
      </c>
      <c r="S3788" s="56">
        <v>0.47242579838490079</v>
      </c>
      <c r="T3788" s="56">
        <v>0.29058778167561189</v>
      </c>
      <c r="U3788" s="46">
        <v>17.488855453872084</v>
      </c>
      <c r="V3788" s="76">
        <v>3917030458943.751</v>
      </c>
      <c r="W3788" s="84">
        <v>1234.3789989587017</v>
      </c>
      <c r="X3788" s="82">
        <v>4.2880241936699467E-2</v>
      </c>
      <c r="Y3788" s="476">
        <v>2.0000000000000001E-4</v>
      </c>
    </row>
    <row r="3789" spans="1:25" x14ac:dyDescent="0.2">
      <c r="A3789" s="475">
        <v>3785</v>
      </c>
      <c r="B3789" s="56">
        <v>0.45753026434552346</v>
      </c>
      <c r="C3789" s="46">
        <v>2379.2113423080832</v>
      </c>
      <c r="D3789" s="56">
        <v>1.0724037223340996</v>
      </c>
      <c r="E3789" s="56">
        <v>0.50929839867084259</v>
      </c>
      <c r="F3789" s="250">
        <v>2026.7</v>
      </c>
      <c r="G3789" s="76">
        <v>110346258545.83611</v>
      </c>
      <c r="H3789" s="46">
        <v>36968715.4313417</v>
      </c>
      <c r="I3789" s="76">
        <v>845474142886.14453</v>
      </c>
      <c r="J3789" s="56">
        <v>0.20437192712490659</v>
      </c>
      <c r="K3789" s="76">
        <v>62229023047.600311</v>
      </c>
      <c r="L3789" s="76">
        <v>68333921993.901894</v>
      </c>
      <c r="M3789" s="76">
        <v>73326476064.169846</v>
      </c>
      <c r="N3789" s="76">
        <v>62915979236.615662</v>
      </c>
      <c r="O3789" s="76">
        <v>33752.342106916862</v>
      </c>
      <c r="P3789" s="46">
        <v>347537.91999544075</v>
      </c>
      <c r="Q3789" s="46">
        <v>198075.01792345094</v>
      </c>
      <c r="R3789" s="76">
        <v>1178941808978.4292</v>
      </c>
      <c r="S3789" s="56">
        <v>0.32244234654638981</v>
      </c>
      <c r="T3789" s="56">
        <v>0.17157825715220337</v>
      </c>
      <c r="U3789" s="46">
        <v>15.851783827544443</v>
      </c>
      <c r="V3789" s="76">
        <v>3607263870836.1177</v>
      </c>
      <c r="W3789" s="84">
        <v>1138.5359433983297</v>
      </c>
      <c r="X3789" s="82">
        <v>4.5517516743724347E-2</v>
      </c>
      <c r="Y3789" s="476">
        <v>2.0000000000000001E-4</v>
      </c>
    </row>
    <row r="3790" spans="1:25" x14ac:dyDescent="0.2">
      <c r="A3790" s="475">
        <v>3786</v>
      </c>
      <c r="B3790" s="56">
        <v>0.59763080892432274</v>
      </c>
      <c r="C3790" s="46">
        <v>4039.3723200738273</v>
      </c>
      <c r="D3790" s="56">
        <v>0.46185071911184511</v>
      </c>
      <c r="E3790" s="56">
        <v>0.44191803431286686</v>
      </c>
      <c r="F3790" s="250">
        <v>2024.65</v>
      </c>
      <c r="G3790" s="76">
        <v>200321313244.79144</v>
      </c>
      <c r="H3790" s="46">
        <v>8814837.3558550794</v>
      </c>
      <c r="I3790" s="76">
        <v>322399226242.41101</v>
      </c>
      <c r="J3790" s="56">
        <v>0.50382132232647758</v>
      </c>
      <c r="K3790" s="76">
        <v>10978811884.308496</v>
      </c>
      <c r="L3790" s="76">
        <v>0</v>
      </c>
      <c r="M3790" s="76">
        <v>240024473288.54633</v>
      </c>
      <c r="N3790" s="76">
        <v>53602242467.710106</v>
      </c>
      <c r="O3790" s="76">
        <v>26322.879700070556</v>
      </c>
      <c r="P3790" s="46">
        <v>361565.15022044163</v>
      </c>
      <c r="Q3790" s="46">
        <v>224479.63111886522</v>
      </c>
      <c r="R3790" s="76">
        <v>924634813577.5426</v>
      </c>
      <c r="S3790" s="56">
        <v>0.65903942697340445</v>
      </c>
      <c r="T3790" s="56">
        <v>0.38567073814818315</v>
      </c>
      <c r="U3790" s="46">
        <v>16.320308418556717</v>
      </c>
      <c r="V3790" s="76">
        <v>6526785789545.8428</v>
      </c>
      <c r="W3790" s="84">
        <v>2060.6352704161063</v>
      </c>
      <c r="X3790" s="82">
        <v>4.3758895902021151E-2</v>
      </c>
      <c r="Y3790" s="476">
        <v>2.0000000000000001E-4</v>
      </c>
    </row>
    <row r="3791" spans="1:25" x14ac:dyDescent="0.2">
      <c r="A3791" s="475">
        <v>3787</v>
      </c>
      <c r="B3791" s="56">
        <v>0.44411094767155113</v>
      </c>
      <c r="C3791" s="46">
        <v>3430.0790279254011</v>
      </c>
      <c r="D3791" s="56">
        <v>0.73716467784289896</v>
      </c>
      <c r="E3791" s="56">
        <v>0.59600749398632491</v>
      </c>
      <c r="F3791" s="250">
        <v>2025.92</v>
      </c>
      <c r="G3791" s="76">
        <v>183339404325.84348</v>
      </c>
      <c r="H3791" s="46">
        <v>17691674.192066908</v>
      </c>
      <c r="I3791" s="76">
        <v>506553446868.95111</v>
      </c>
      <c r="J3791" s="56">
        <v>0.41187427830214685</v>
      </c>
      <c r="K3791" s="76">
        <v>22713380912.010872</v>
      </c>
      <c r="L3791" s="76">
        <v>28451994049.423531</v>
      </c>
      <c r="M3791" s="76">
        <v>89847516503.079163</v>
      </c>
      <c r="N3791" s="76">
        <v>84537352842.997818</v>
      </c>
      <c r="O3791" s="76">
        <v>19650.973029222056</v>
      </c>
      <c r="P3791" s="46">
        <v>508860.84156385908</v>
      </c>
      <c r="Q3791" s="46">
        <v>332768.27425491577</v>
      </c>
      <c r="R3791" s="76">
        <v>941903244440.29724</v>
      </c>
      <c r="S3791" s="56">
        <v>0.53007899383706947</v>
      </c>
      <c r="T3791" s="56">
        <v>0.35492703088096106</v>
      </c>
      <c r="U3791" s="46">
        <v>16.20792255843816</v>
      </c>
      <c r="V3791" s="76">
        <v>5973433826993.7549</v>
      </c>
      <c r="W3791" s="84">
        <v>1885.021070982795</v>
      </c>
      <c r="X3791" s="82">
        <v>4.5110787448990067E-2</v>
      </c>
      <c r="Y3791" s="476">
        <v>2.0000000000000001E-4</v>
      </c>
    </row>
    <row r="3792" spans="1:25" x14ac:dyDescent="0.2">
      <c r="A3792" s="475">
        <v>3788</v>
      </c>
      <c r="B3792" s="56">
        <v>0.72569402749771361</v>
      </c>
      <c r="C3792" s="46">
        <v>4095.5592336119221</v>
      </c>
      <c r="D3792" s="56">
        <v>0.86157697353495133</v>
      </c>
      <c r="E3792" s="56">
        <v>0.559444081409884</v>
      </c>
      <c r="F3792" s="250">
        <v>2025.53</v>
      </c>
      <c r="G3792" s="76">
        <v>193461555866.78339</v>
      </c>
      <c r="H3792" s="46">
        <v>22678022.507448893</v>
      </c>
      <c r="I3792" s="76">
        <v>608347847988.83606</v>
      </c>
      <c r="J3792" s="56">
        <v>0.38858249899610275</v>
      </c>
      <c r="K3792" s="76">
        <v>30016993262.699692</v>
      </c>
      <c r="L3792" s="76">
        <v>12953436058.144329</v>
      </c>
      <c r="M3792" s="76">
        <v>111846211713.45741</v>
      </c>
      <c r="N3792" s="76">
        <v>53177343690.893433</v>
      </c>
      <c r="O3792" s="76">
        <v>24638.152093940214</v>
      </c>
      <c r="P3792" s="46">
        <v>351889.41263099038</v>
      </c>
      <c r="Q3792" s="46">
        <v>206352.37783145322</v>
      </c>
      <c r="R3792" s="76">
        <v>1098600912891.4376</v>
      </c>
      <c r="S3792" s="56">
        <v>0.5358534346020698</v>
      </c>
      <c r="T3792" s="56">
        <v>0.3349454994934003</v>
      </c>
      <c r="U3792" s="46">
        <v>16.043869731960072</v>
      </c>
      <c r="V3792" s="76">
        <v>6478330984519.6631</v>
      </c>
      <c r="W3792" s="84">
        <v>2039.2972409761028</v>
      </c>
      <c r="X3792" s="82">
        <v>4.5854012607505872E-2</v>
      </c>
      <c r="Y3792" s="476">
        <v>2.0000000000000001E-4</v>
      </c>
    </row>
    <row r="3793" spans="1:25" x14ac:dyDescent="0.2">
      <c r="A3793" s="475">
        <v>3789</v>
      </c>
      <c r="B3793" s="56">
        <v>0.47517696204714382</v>
      </c>
      <c r="C3793" s="46">
        <v>1703.2265330346263</v>
      </c>
      <c r="D3793" s="56">
        <v>0.72976479606581057</v>
      </c>
      <c r="E3793" s="56">
        <v>0.42408297594976746</v>
      </c>
      <c r="F3793" s="250">
        <v>2025.76</v>
      </c>
      <c r="G3793" s="76">
        <v>91124697148.490906</v>
      </c>
      <c r="H3793" s="46">
        <v>18312603.268798951</v>
      </c>
      <c r="I3793" s="76">
        <v>415169547182.63013</v>
      </c>
      <c r="J3793" s="56">
        <v>0.22643784965560043</v>
      </c>
      <c r="K3793" s="76">
        <v>17753642106.90181</v>
      </c>
      <c r="L3793" s="76">
        <v>32253648129.976753</v>
      </c>
      <c r="M3793" s="76">
        <v>118079904273.25328</v>
      </c>
      <c r="N3793" s="76">
        <v>131746079168.87296</v>
      </c>
      <c r="O3793" s="76">
        <v>35680.465138561332</v>
      </c>
      <c r="P3793" s="46">
        <v>696367.59503984475</v>
      </c>
      <c r="Q3793" s="46">
        <v>485104.53689447959</v>
      </c>
      <c r="R3793" s="76">
        <v>927148044765.68494</v>
      </c>
      <c r="S3793" s="56">
        <v>0.45809897691707607</v>
      </c>
      <c r="T3793" s="56">
        <v>0.17894896570517532</v>
      </c>
      <c r="U3793" s="46">
        <v>16.090421162675948</v>
      </c>
      <c r="V3793" s="76">
        <v>3006116279095.9438</v>
      </c>
      <c r="W3793" s="84">
        <v>949.0909771596979</v>
      </c>
      <c r="X3793" s="82">
        <v>4.4636340770537832E-2</v>
      </c>
      <c r="Y3793" s="476">
        <v>2.0000000000000001E-4</v>
      </c>
    </row>
    <row r="3794" spans="1:25" x14ac:dyDescent="0.2">
      <c r="A3794" s="475">
        <v>3790</v>
      </c>
      <c r="B3794" s="56">
        <v>0.53993967585752822</v>
      </c>
      <c r="C3794" s="46">
        <v>4639.0764676856061</v>
      </c>
      <c r="D3794" s="56">
        <v>0.74069306079873665</v>
      </c>
      <c r="E3794" s="56">
        <v>0.45004700127386027</v>
      </c>
      <c r="F3794" s="250">
        <v>2025.65</v>
      </c>
      <c r="G3794" s="76">
        <v>185403355472.70044</v>
      </c>
      <c r="H3794" s="46">
        <v>17101334.368926145</v>
      </c>
      <c r="I3794" s="76">
        <v>468303156084.48077</v>
      </c>
      <c r="J3794" s="56">
        <v>0.39614568675082606</v>
      </c>
      <c r="K3794" s="76">
        <v>11191001972.494619</v>
      </c>
      <c r="L3794" s="76">
        <v>0</v>
      </c>
      <c r="M3794" s="76">
        <v>115136101945.27823</v>
      </c>
      <c r="N3794" s="76">
        <v>40583490806.308739</v>
      </c>
      <c r="O3794" s="76">
        <v>33187.427985658825</v>
      </c>
      <c r="P3794" s="46">
        <v>295340.53301629622</v>
      </c>
      <c r="Q3794" s="46">
        <v>166332.55986112694</v>
      </c>
      <c r="R3794" s="76">
        <v>958401816565.05969</v>
      </c>
      <c r="S3794" s="56">
        <v>0.57647967730282457</v>
      </c>
      <c r="T3794" s="56">
        <v>0.33582754881019894</v>
      </c>
      <c r="U3794" s="46">
        <v>16.396357054457997</v>
      </c>
      <c r="V3794" s="76">
        <v>5801497531958.6348</v>
      </c>
      <c r="W3794" s="84">
        <v>1831.136138505369</v>
      </c>
      <c r="X3794" s="82">
        <v>4.4707225606502789E-2</v>
      </c>
      <c r="Y3794" s="476">
        <v>2.0000000000000001E-4</v>
      </c>
    </row>
    <row r="3795" spans="1:25" x14ac:dyDescent="0.2">
      <c r="A3795" s="475">
        <v>3791</v>
      </c>
      <c r="B3795" s="56">
        <v>0.64452790646448799</v>
      </c>
      <c r="C3795" s="46">
        <v>5706.0736023723293</v>
      </c>
      <c r="D3795" s="56">
        <v>0.86017062969308444</v>
      </c>
      <c r="E3795" s="56">
        <v>0.68597288605073847</v>
      </c>
      <c r="F3795" s="250">
        <v>2023.77</v>
      </c>
      <c r="G3795" s="76">
        <v>297333290410.32019</v>
      </c>
      <c r="H3795" s="46">
        <v>22398265.797740914</v>
      </c>
      <c r="I3795" s="76">
        <v>502628289304.24976</v>
      </c>
      <c r="J3795" s="56">
        <v>0.22440118843481638</v>
      </c>
      <c r="K3795" s="76">
        <v>13319221788.810589</v>
      </c>
      <c r="L3795" s="76">
        <v>0</v>
      </c>
      <c r="M3795" s="76">
        <v>300377051581.95435</v>
      </c>
      <c r="N3795" s="76">
        <v>92200870547.470367</v>
      </c>
      <c r="O3795" s="76">
        <v>28773.511230941109</v>
      </c>
      <c r="P3795" s="46">
        <v>520826.34975977597</v>
      </c>
      <c r="Q3795" s="46">
        <v>338365.16193929408</v>
      </c>
      <c r="R3795" s="76">
        <v>1212732628881.833</v>
      </c>
      <c r="S3795" s="56">
        <v>0.515237321845887</v>
      </c>
      <c r="T3795" s="56">
        <v>0.29501348080640377</v>
      </c>
      <c r="U3795" s="46">
        <v>17.941727447731104</v>
      </c>
      <c r="V3795" s="76">
        <v>6954967720185.5762</v>
      </c>
      <c r="W3795" s="84">
        <v>2194.6499192188867</v>
      </c>
      <c r="X3795" s="82">
        <v>4.1214292100892135E-2</v>
      </c>
      <c r="Y3795" s="476">
        <v>2.0000000000000001E-4</v>
      </c>
    </row>
    <row r="3796" spans="1:25" x14ac:dyDescent="0.2">
      <c r="A3796" s="475">
        <v>3792</v>
      </c>
      <c r="B3796" s="56">
        <v>0.45849490852049157</v>
      </c>
      <c r="C3796" s="46">
        <v>4586.5934301644993</v>
      </c>
      <c r="D3796" s="56">
        <v>0.6656104170764815</v>
      </c>
      <c r="E3796" s="56">
        <v>0.41666063184099245</v>
      </c>
      <c r="F3796" s="250">
        <v>2024.08</v>
      </c>
      <c r="G3796" s="76">
        <v>273181840374.09006</v>
      </c>
      <c r="H3796" s="46">
        <v>15125471.115675379</v>
      </c>
      <c r="I3796" s="76">
        <v>328494703399.78894</v>
      </c>
      <c r="J3796" s="56">
        <v>0.16291329387516351</v>
      </c>
      <c r="K3796" s="76">
        <v>6295334942.3839293</v>
      </c>
      <c r="L3796" s="76">
        <v>0</v>
      </c>
      <c r="M3796" s="76">
        <v>240532530328.5563</v>
      </c>
      <c r="N3796" s="76">
        <v>41562397718.176376</v>
      </c>
      <c r="O3796" s="76">
        <v>24822.171098236606</v>
      </c>
      <c r="P3796" s="46">
        <v>276942.31362754933</v>
      </c>
      <c r="Q3796" s="46">
        <v>154199.71213749764</v>
      </c>
      <c r="R3796" s="76">
        <v>984491050935.9751</v>
      </c>
      <c r="S3796" s="56">
        <v>0.56003080201897704</v>
      </c>
      <c r="T3796" s="56">
        <v>0.31692863055607556</v>
      </c>
      <c r="U3796" s="46">
        <v>18.234283559631987</v>
      </c>
      <c r="V3796" s="76">
        <v>6203431187300.2793</v>
      </c>
      <c r="W3796" s="84">
        <v>1958.8561471117976</v>
      </c>
      <c r="X3796" s="82">
        <v>4.025458058319175E-2</v>
      </c>
      <c r="Y3796" s="476">
        <v>2.0000000000000001E-4</v>
      </c>
    </row>
    <row r="3797" spans="1:25" x14ac:dyDescent="0.2">
      <c r="A3797" s="475">
        <v>3793</v>
      </c>
      <c r="B3797" s="56">
        <v>0.50565357087343721</v>
      </c>
      <c r="C3797" s="46">
        <v>7205.0973822172764</v>
      </c>
      <c r="D3797" s="56">
        <v>0.98605079516409988</v>
      </c>
      <c r="E3797" s="56">
        <v>0.52322235437195652</v>
      </c>
      <c r="F3797" s="250">
        <v>2023.75</v>
      </c>
      <c r="G3797" s="76">
        <v>219017816324.77985</v>
      </c>
      <c r="H3797" s="46">
        <v>21123379.634158265</v>
      </c>
      <c r="I3797" s="76">
        <v>357074680121.16351</v>
      </c>
      <c r="J3797" s="56">
        <v>0.12880412639670402</v>
      </c>
      <c r="K3797" s="76">
        <v>8169855366.0201254</v>
      </c>
      <c r="L3797" s="76">
        <v>0</v>
      </c>
      <c r="M3797" s="76">
        <v>253017852795.36392</v>
      </c>
      <c r="N3797" s="76">
        <v>2858498459.9289298</v>
      </c>
      <c r="O3797" s="76">
        <v>24162.622818352836</v>
      </c>
      <c r="P3797" s="46">
        <v>73710.033004673722</v>
      </c>
      <c r="Q3797" s="46">
        <v>12990.758251168434</v>
      </c>
      <c r="R3797" s="76">
        <v>872044411287.41907</v>
      </c>
      <c r="S3797" s="56">
        <v>0.52061173623960944</v>
      </c>
      <c r="T3797" s="56">
        <v>0.28630122415673831</v>
      </c>
      <c r="U3797" s="46">
        <v>18.212308026771694</v>
      </c>
      <c r="V3797" s="76">
        <v>4900150605719.0459</v>
      </c>
      <c r="W3797" s="84">
        <v>1543.9285925359691</v>
      </c>
      <c r="X3797" s="82">
        <v>4.1424989663718749E-2</v>
      </c>
      <c r="Y3797" s="476">
        <v>2.0000000000000001E-4</v>
      </c>
    </row>
    <row r="3798" spans="1:25" x14ac:dyDescent="0.2">
      <c r="A3798" s="475">
        <v>3794</v>
      </c>
      <c r="B3798" s="56">
        <v>0.24618004307302904</v>
      </c>
      <c r="C3798" s="46">
        <v>1947.6086989896467</v>
      </c>
      <c r="D3798" s="56">
        <v>0.78561030551346722</v>
      </c>
      <c r="E3798" s="56">
        <v>0.3309549231737543</v>
      </c>
      <c r="F3798" s="250">
        <v>2024.51</v>
      </c>
      <c r="G3798" s="76">
        <v>274075470197.90875</v>
      </c>
      <c r="H3798" s="46">
        <v>20257219.538751245</v>
      </c>
      <c r="I3798" s="76">
        <v>475403180162.30878</v>
      </c>
      <c r="J3798" s="56">
        <v>0.24618004307302899</v>
      </c>
      <c r="K3798" s="76">
        <v>16086784476.145742</v>
      </c>
      <c r="L3798" s="76">
        <v>11128081365.872974</v>
      </c>
      <c r="M3798" s="76">
        <v>261613255331.34586</v>
      </c>
      <c r="N3798" s="76">
        <v>15040143820.449951</v>
      </c>
      <c r="O3798" s="76">
        <v>18866.653906035495</v>
      </c>
      <c r="P3798" s="46">
        <v>159818.76884099515</v>
      </c>
      <c r="Q3798" s="46">
        <v>67715.99161686076</v>
      </c>
      <c r="R3798" s="76">
        <v>1189098908180.1982</v>
      </c>
      <c r="S3798" s="56">
        <v>0.5669702538375303</v>
      </c>
      <c r="T3798" s="56">
        <v>0.27949588005947273</v>
      </c>
      <c r="U3798" s="46">
        <v>17.879961947513966</v>
      </c>
      <c r="V3798" s="76">
        <v>6488607489421.0615</v>
      </c>
      <c r="W3798" s="84">
        <v>2042.5321556697756</v>
      </c>
      <c r="X3798" s="82">
        <v>4.1140188407194155E-2</v>
      </c>
      <c r="Y3798" s="476">
        <v>2.0000000000000001E-4</v>
      </c>
    </row>
    <row r="3799" spans="1:25" x14ac:dyDescent="0.2">
      <c r="A3799" s="475">
        <v>3795</v>
      </c>
      <c r="B3799" s="56">
        <v>0.58783753122285587</v>
      </c>
      <c r="C3799" s="46">
        <v>6665.1913885708072</v>
      </c>
      <c r="D3799" s="56">
        <v>0.95784554406493527</v>
      </c>
      <c r="E3799" s="56">
        <v>0.45098189282296947</v>
      </c>
      <c r="F3799" s="250">
        <v>2024.93</v>
      </c>
      <c r="G3799" s="76">
        <v>298195799873.49683</v>
      </c>
      <c r="H3799" s="46">
        <v>27199230.544186864</v>
      </c>
      <c r="I3799" s="76">
        <v>594001958560.27295</v>
      </c>
      <c r="J3799" s="56">
        <v>0.2295315640659632</v>
      </c>
      <c r="K3799" s="76">
        <v>20272421074.083687</v>
      </c>
      <c r="L3799" s="76">
        <v>0</v>
      </c>
      <c r="M3799" s="76">
        <v>278327354041.05908</v>
      </c>
      <c r="N3799" s="76">
        <v>57308126417.361382</v>
      </c>
      <c r="O3799" s="76">
        <v>23379.047548857096</v>
      </c>
      <c r="P3799" s="46">
        <v>362042.71414296381</v>
      </c>
      <c r="Q3799" s="46">
        <v>211747.73882544768</v>
      </c>
      <c r="R3799" s="76">
        <v>1318985732439.5154</v>
      </c>
      <c r="S3799" s="56">
        <v>0.51574957117642495</v>
      </c>
      <c r="T3799" s="56">
        <v>0.30568122816428561</v>
      </c>
      <c r="U3799" s="46">
        <v>17.339835325920209</v>
      </c>
      <c r="V3799" s="76">
        <v>7580839565869.9395</v>
      </c>
      <c r="W3799" s="84">
        <v>2386.3530974108289</v>
      </c>
      <c r="X3799" s="82">
        <v>4.278093200341327E-2</v>
      </c>
      <c r="Y3799" s="476">
        <v>2.0000000000000001E-4</v>
      </c>
    </row>
    <row r="3800" spans="1:25" x14ac:dyDescent="0.2">
      <c r="A3800" s="475">
        <v>3796</v>
      </c>
      <c r="B3800" s="56">
        <v>0.5893461952858472</v>
      </c>
      <c r="C3800" s="46">
        <v>4403.5787200082268</v>
      </c>
      <c r="D3800" s="56">
        <v>0.53865929128592349</v>
      </c>
      <c r="E3800" s="56">
        <v>0.69428939526573386</v>
      </c>
      <c r="F3800" s="250">
        <v>2024.79</v>
      </c>
      <c r="G3800" s="76">
        <v>79277485571.029404</v>
      </c>
      <c r="H3800" s="46">
        <v>10474492.18952859</v>
      </c>
      <c r="I3800" s="76">
        <v>366485945347.46069</v>
      </c>
      <c r="J3800" s="56">
        <v>0.4482458438876209</v>
      </c>
      <c r="K3800" s="76">
        <v>10214153901.950567</v>
      </c>
      <c r="L3800" s="76">
        <v>8871280325.6724663</v>
      </c>
      <c r="M3800" s="76">
        <v>116995099664.37482</v>
      </c>
      <c r="N3800" s="76">
        <v>99042151138.11441</v>
      </c>
      <c r="O3800" s="76">
        <v>24583.689988735885</v>
      </c>
      <c r="P3800" s="46">
        <v>544629.2232856293</v>
      </c>
      <c r="Q3800" s="46">
        <v>368438.46879425412</v>
      </c>
      <c r="R3800" s="76">
        <v>729775654632.13098</v>
      </c>
      <c r="S3800" s="56">
        <v>0.54539031371840496</v>
      </c>
      <c r="T3800" s="56">
        <v>0.31852004564295855</v>
      </c>
      <c r="U3800" s="46">
        <v>14.983373417298967</v>
      </c>
      <c r="V3800" s="76">
        <v>3943529486512.7393</v>
      </c>
      <c r="W3800" s="84">
        <v>1245.2446094626127</v>
      </c>
      <c r="X3800" s="82">
        <v>4.7522057555524598E-2</v>
      </c>
      <c r="Y3800" s="476">
        <v>2.0000000000000001E-4</v>
      </c>
    </row>
    <row r="3801" spans="1:25" x14ac:dyDescent="0.2">
      <c r="A3801" s="475">
        <v>3797</v>
      </c>
      <c r="B3801" s="56">
        <v>0.48782319060625884</v>
      </c>
      <c r="C3801" s="46">
        <v>1871.1444223708145</v>
      </c>
      <c r="D3801" s="56">
        <v>1.1736227105925816</v>
      </c>
      <c r="E3801" s="56">
        <v>0.5404170161843469</v>
      </c>
      <c r="F3801" s="250">
        <v>2025.25</v>
      </c>
      <c r="G3801" s="76">
        <v>233027380672.15723</v>
      </c>
      <c r="H3801" s="46">
        <v>42811749.866855808</v>
      </c>
      <c r="I3801" s="76">
        <v>911481413042.1864</v>
      </c>
      <c r="J3801" s="56">
        <v>0.41139137651500524</v>
      </c>
      <c r="K3801" s="76">
        <v>19933017331.145267</v>
      </c>
      <c r="L3801" s="76">
        <v>3550596887.0316467</v>
      </c>
      <c r="M3801" s="76">
        <v>120188225574.5722</v>
      </c>
      <c r="N3801" s="76">
        <v>23289219427.822033</v>
      </c>
      <c r="O3801" s="76">
        <v>43150.747218134515</v>
      </c>
      <c r="P3801" s="46">
        <v>216464.07662999883</v>
      </c>
      <c r="Q3801" s="46">
        <v>103668.5175203133</v>
      </c>
      <c r="R3801" s="76">
        <v>1363704447338.4448</v>
      </c>
      <c r="S3801" s="56">
        <v>0.52487853196884415</v>
      </c>
      <c r="T3801" s="56">
        <v>0.37544184094728195</v>
      </c>
      <c r="U3801" s="46">
        <v>15.678394675302286</v>
      </c>
      <c r="V3801" s="76">
        <v>8793491321234.5088</v>
      </c>
      <c r="W3801" s="84">
        <v>2774.7988139810218</v>
      </c>
      <c r="X3801" s="82">
        <v>4.6814408762668784E-2</v>
      </c>
      <c r="Y3801" s="476">
        <v>2.0000000000000001E-4</v>
      </c>
    </row>
    <row r="3802" spans="1:25" x14ac:dyDescent="0.2">
      <c r="A3802" s="475">
        <v>3798</v>
      </c>
      <c r="B3802" s="56">
        <v>0.46011395005479444</v>
      </c>
      <c r="C3802" s="46">
        <v>10851.042536175901</v>
      </c>
      <c r="D3802" s="56">
        <v>0.83005602001973766</v>
      </c>
      <c r="E3802" s="56">
        <v>0.43668565895672457</v>
      </c>
      <c r="F3802" s="250">
        <v>2024.9</v>
      </c>
      <c r="G3802" s="76">
        <v>272963095933.47742</v>
      </c>
      <c r="H3802" s="46">
        <v>13134241.820206916</v>
      </c>
      <c r="I3802" s="76">
        <v>298375301713.30511</v>
      </c>
      <c r="J3802" s="56">
        <v>0.21128343646214331</v>
      </c>
      <c r="K3802" s="76">
        <v>18811371843.153664</v>
      </c>
      <c r="L3802" s="76">
        <v>45406048774.284615</v>
      </c>
      <c r="M3802" s="76">
        <v>120301903278.92105</v>
      </c>
      <c r="N3802" s="76">
        <v>2973132048.0805044</v>
      </c>
      <c r="O3802" s="76">
        <v>26587.821458401217</v>
      </c>
      <c r="P3802" s="46">
        <v>69628.585707795806</v>
      </c>
      <c r="Q3802" s="46">
        <v>11970.396426948955</v>
      </c>
      <c r="R3802" s="76">
        <v>762299782982.86011</v>
      </c>
      <c r="S3802" s="56">
        <v>0.55828218542399666</v>
      </c>
      <c r="T3802" s="56">
        <v>0.41368960859537351</v>
      </c>
      <c r="U3802" s="46">
        <v>18.116289404360472</v>
      </c>
      <c r="V3802" s="76">
        <v>6133684303418.4121</v>
      </c>
      <c r="W3802" s="84">
        <v>1936.2014794170566</v>
      </c>
      <c r="X3802" s="82">
        <v>4.1623856786860917E-2</v>
      </c>
      <c r="Y3802" s="476">
        <v>2.0000000000000001E-4</v>
      </c>
    </row>
    <row r="3803" spans="1:25" x14ac:dyDescent="0.2">
      <c r="A3803" s="475">
        <v>3799</v>
      </c>
      <c r="B3803" s="56">
        <v>0.60275707352914842</v>
      </c>
      <c r="C3803" s="46">
        <v>5250.8472915739276</v>
      </c>
      <c r="D3803" s="56">
        <v>0.66481850519683028</v>
      </c>
      <c r="E3803" s="56">
        <v>0.34694158907828859</v>
      </c>
      <c r="F3803" s="250">
        <v>2023.75</v>
      </c>
      <c r="G3803" s="76">
        <v>256764077691.09836</v>
      </c>
      <c r="H3803" s="46">
        <v>14605639.554719968</v>
      </c>
      <c r="I3803" s="76">
        <v>439708059782.67291</v>
      </c>
      <c r="J3803" s="56">
        <v>0.36701222682499435</v>
      </c>
      <c r="K3803" s="76">
        <v>13121539995.037714</v>
      </c>
      <c r="L3803" s="76">
        <v>0</v>
      </c>
      <c r="M3803" s="76">
        <v>312008854139.92572</v>
      </c>
      <c r="N3803" s="76">
        <v>27443785293.322449</v>
      </c>
      <c r="O3803" s="76">
        <v>33687.61035411113</v>
      </c>
      <c r="P3803" s="46">
        <v>199217.45383671887</v>
      </c>
      <c r="Q3803" s="46">
        <v>97152.961227661581</v>
      </c>
      <c r="R3803" s="76">
        <v>1100865134652.489</v>
      </c>
      <c r="S3803" s="56">
        <v>0.61136834581163146</v>
      </c>
      <c r="T3803" s="56">
        <v>0.36095567173214022</v>
      </c>
      <c r="U3803" s="46">
        <v>16.809201049853783</v>
      </c>
      <c r="V3803" s="76">
        <v>7445219244717.0459</v>
      </c>
      <c r="W3803" s="84">
        <v>2349.809611833412</v>
      </c>
      <c r="X3803" s="82">
        <v>4.2969053861931991E-2</v>
      </c>
      <c r="Y3803" s="476">
        <v>2.0000000000000001E-4</v>
      </c>
    </row>
    <row r="3804" spans="1:25" x14ac:dyDescent="0.2">
      <c r="A3804" s="475">
        <v>3800</v>
      </c>
      <c r="B3804" s="56">
        <v>0.52305604771617153</v>
      </c>
      <c r="C3804" s="46">
        <v>5725.1284665703952</v>
      </c>
      <c r="D3804" s="56">
        <v>0.73038845059478419</v>
      </c>
      <c r="E3804" s="56">
        <v>0.57420961823008287</v>
      </c>
      <c r="F3804" s="250">
        <v>2023.75</v>
      </c>
      <c r="G3804" s="76">
        <v>388185246286.21204</v>
      </c>
      <c r="H3804" s="46">
        <v>16694251.155535435</v>
      </c>
      <c r="I3804" s="76">
        <v>466187814449.08258</v>
      </c>
      <c r="J3804" s="56">
        <v>0.45212474082431453</v>
      </c>
      <c r="K3804" s="76">
        <v>7544262667.9256802</v>
      </c>
      <c r="L3804" s="76">
        <v>0</v>
      </c>
      <c r="M3804" s="76">
        <v>483453064501.52948</v>
      </c>
      <c r="N3804" s="76">
        <v>41908245992.918312</v>
      </c>
      <c r="O3804" s="76">
        <v>31706.022357301496</v>
      </c>
      <c r="P3804" s="46">
        <v>328400.78295071539</v>
      </c>
      <c r="Q3804" s="46">
        <v>191640.21396607981</v>
      </c>
      <c r="R3804" s="76">
        <v>1401342475747.2034</v>
      </c>
      <c r="S3804" s="56">
        <v>0.66420144169346773</v>
      </c>
      <c r="T3804" s="56">
        <v>0.39800828997832538</v>
      </c>
      <c r="U3804" s="46">
        <v>17.154136716254396</v>
      </c>
      <c r="V3804" s="76">
        <v>10579292417022.148</v>
      </c>
      <c r="W3804" s="84">
        <v>3334.5660652138154</v>
      </c>
      <c r="X3804" s="82">
        <v>4.2413056634916145E-2</v>
      </c>
      <c r="Y3804" s="476">
        <v>2.0000000000000001E-4</v>
      </c>
    </row>
    <row r="3805" spans="1:25" x14ac:dyDescent="0.2">
      <c r="A3805" s="475">
        <v>3801</v>
      </c>
      <c r="B3805" s="56">
        <v>0.46148620822933856</v>
      </c>
      <c r="C3805" s="46">
        <v>3200.9556553204357</v>
      </c>
      <c r="D3805" s="56">
        <v>1.0896626558190396</v>
      </c>
      <c r="E3805" s="56">
        <v>0.44992375641861021</v>
      </c>
      <c r="F3805" s="250">
        <v>2024.26</v>
      </c>
      <c r="G3805" s="76">
        <v>256608420072.45242</v>
      </c>
      <c r="H3805" s="46">
        <v>35358731.328354768</v>
      </c>
      <c r="I3805" s="76">
        <v>498313874781.57599</v>
      </c>
      <c r="J3805" s="56">
        <v>4.5880775457602607E-2</v>
      </c>
      <c r="K3805" s="76">
        <v>7142782407.4123459</v>
      </c>
      <c r="L3805" s="76">
        <v>488875185.12197822</v>
      </c>
      <c r="M3805" s="76">
        <v>199898313489.63593</v>
      </c>
      <c r="N3805" s="76">
        <v>4926264980.0844011</v>
      </c>
      <c r="O3805" s="76">
        <v>30239.035627429093</v>
      </c>
      <c r="P3805" s="46">
        <v>78730.751341356838</v>
      </c>
      <c r="Q3805" s="46">
        <v>21449.287612786</v>
      </c>
      <c r="R3805" s="76">
        <v>997029358000.90735</v>
      </c>
      <c r="S3805" s="56">
        <v>0.41782833731608854</v>
      </c>
      <c r="T3805" s="56">
        <v>0.21803098243105973</v>
      </c>
      <c r="U3805" s="46">
        <v>23.467026733950298</v>
      </c>
      <c r="V3805" s="76">
        <v>5423293091163.9766</v>
      </c>
      <c r="W3805" s="84">
        <v>1712.0581230341775</v>
      </c>
      <c r="X3805" s="82">
        <v>3.264374949011669E-2</v>
      </c>
      <c r="Y3805" s="476">
        <v>2.0000000000000001E-4</v>
      </c>
    </row>
    <row r="3806" spans="1:25" x14ac:dyDescent="0.2">
      <c r="A3806" s="475">
        <v>3802</v>
      </c>
      <c r="B3806" s="56">
        <v>0.42732638211661478</v>
      </c>
      <c r="C3806" s="46">
        <v>1500</v>
      </c>
      <c r="D3806" s="56">
        <v>0.73232687602024193</v>
      </c>
      <c r="E3806" s="56">
        <v>0.47552683559827758</v>
      </c>
      <c r="F3806" s="250">
        <v>2024.44</v>
      </c>
      <c r="G3806" s="76">
        <v>277222101781.30701</v>
      </c>
      <c r="H3806" s="46">
        <v>18358708.481545091</v>
      </c>
      <c r="I3806" s="76">
        <v>335845504477.94696</v>
      </c>
      <c r="J3806" s="56">
        <v>9.4697482718895665E-2</v>
      </c>
      <c r="K3806" s="76">
        <v>4937430424.9234295</v>
      </c>
      <c r="L3806" s="76">
        <v>0</v>
      </c>
      <c r="M3806" s="76">
        <v>197357134547.92075</v>
      </c>
      <c r="N3806" s="76">
        <v>38810976566.439674</v>
      </c>
      <c r="O3806" s="76">
        <v>43288.961355701991</v>
      </c>
      <c r="P3806" s="46">
        <v>276248.25911522063</v>
      </c>
      <c r="Q3806" s="46">
        <v>152205.36580480431</v>
      </c>
      <c r="R3806" s="76">
        <v>819234070617.40332</v>
      </c>
      <c r="S3806" s="56">
        <v>0.48110995696691744</v>
      </c>
      <c r="T3806" s="56">
        <v>0.31528401699795322</v>
      </c>
      <c r="U3806" s="46">
        <v>20.55601260300681</v>
      </c>
      <c r="V3806" s="76">
        <v>5759067262441.9512</v>
      </c>
      <c r="W3806" s="84">
        <v>1819.0039686409602</v>
      </c>
      <c r="X3806" s="82">
        <v>3.601694952042251E-2</v>
      </c>
      <c r="Y3806" s="476">
        <v>2.0000000000000001E-4</v>
      </c>
    </row>
    <row r="3807" spans="1:25" x14ac:dyDescent="0.2">
      <c r="A3807" s="475">
        <v>3803</v>
      </c>
      <c r="B3807" s="56">
        <v>0.51119718282284798</v>
      </c>
      <c r="C3807" s="46">
        <v>7050.8391448477341</v>
      </c>
      <c r="D3807" s="56">
        <v>0.28793896033322147</v>
      </c>
      <c r="E3807" s="56">
        <v>0.58932352009505096</v>
      </c>
      <c r="F3807" s="250">
        <v>2024.62</v>
      </c>
      <c r="G3807" s="76">
        <v>103064572743.70262</v>
      </c>
      <c r="H3807" s="46">
        <v>4812942.3672721582</v>
      </c>
      <c r="I3807" s="76">
        <v>175720468971.43839</v>
      </c>
      <c r="J3807" s="56">
        <v>0.5044187515938201</v>
      </c>
      <c r="K3807" s="76">
        <v>3067996470.3247652</v>
      </c>
      <c r="L3807" s="76">
        <v>0</v>
      </c>
      <c r="M3807" s="76">
        <v>112092796430.61154</v>
      </c>
      <c r="N3807" s="76">
        <v>70004086610.855545</v>
      </c>
      <c r="O3807" s="76">
        <v>13324.940562095333</v>
      </c>
      <c r="P3807" s="46">
        <v>605822.84839673061</v>
      </c>
      <c r="Q3807" s="46">
        <v>357480.15469110216</v>
      </c>
      <c r="R3807" s="76">
        <v>483634258577.19946</v>
      </c>
      <c r="S3807" s="56">
        <v>0.60880956013536258</v>
      </c>
      <c r="T3807" s="56">
        <v>0.38854006447278783</v>
      </c>
      <c r="U3807" s="46">
        <v>16.271116771667955</v>
      </c>
      <c r="V3807" s="76">
        <v>3534511763786.707</v>
      </c>
      <c r="W3807" s="84">
        <v>1114.3546512608805</v>
      </c>
      <c r="X3807" s="82">
        <v>4.2583491740237268E-2</v>
      </c>
      <c r="Y3807" s="476">
        <v>2.0000000000000001E-4</v>
      </c>
    </row>
    <row r="3808" spans="1:25" x14ac:dyDescent="0.2">
      <c r="A3808" s="475">
        <v>3804</v>
      </c>
      <c r="B3808" s="56">
        <v>0.5807994861214375</v>
      </c>
      <c r="C3808" s="46">
        <v>4813.4274560732838</v>
      </c>
      <c r="D3808" s="56">
        <v>0.57370147155481899</v>
      </c>
      <c r="E3808" s="56">
        <v>0.25488715176913823</v>
      </c>
      <c r="F3808" s="250">
        <v>2025.47</v>
      </c>
      <c r="G3808" s="76">
        <v>135872600719.1985</v>
      </c>
      <c r="H3808" s="46">
        <v>11719172.301658753</v>
      </c>
      <c r="I3808" s="76">
        <v>305915351719.24481</v>
      </c>
      <c r="J3808" s="56">
        <v>0.32273688471705719</v>
      </c>
      <c r="K3808" s="76">
        <v>18434335202.870064</v>
      </c>
      <c r="L3808" s="76">
        <v>28418787234.755501</v>
      </c>
      <c r="M3808" s="76">
        <v>114666216972.14275</v>
      </c>
      <c r="N3808" s="76">
        <v>32302513795.527927</v>
      </c>
      <c r="O3808" s="76">
        <v>30058.168910375443</v>
      </c>
      <c r="P3808" s="46">
        <v>244260.55255188118</v>
      </c>
      <c r="Q3808" s="46">
        <v>131800.60374671401</v>
      </c>
      <c r="R3808" s="76">
        <v>627462973684.39221</v>
      </c>
      <c r="S3808" s="56">
        <v>0.52825556148340802</v>
      </c>
      <c r="T3808" s="56">
        <v>0.33931069897026717</v>
      </c>
      <c r="U3808" s="46">
        <v>16.684453764022404</v>
      </c>
      <c r="V3808" s="76">
        <v>3975816673448.6831</v>
      </c>
      <c r="W3808" s="84">
        <v>1253.3407121817204</v>
      </c>
      <c r="X3808" s="82">
        <v>4.2795679551328715E-2</v>
      </c>
      <c r="Y3808" s="476">
        <v>2.0000000000000001E-4</v>
      </c>
    </row>
    <row r="3809" spans="1:25" x14ac:dyDescent="0.2">
      <c r="A3809" s="475">
        <v>3805</v>
      </c>
      <c r="B3809" s="56">
        <v>0.52057372242985434</v>
      </c>
      <c r="C3809" s="46">
        <v>7215.0632019701361</v>
      </c>
      <c r="D3809" s="56">
        <v>1.1365656405659845</v>
      </c>
      <c r="E3809" s="56">
        <v>0.37489093729376149</v>
      </c>
      <c r="F3809" s="250">
        <v>2023.83</v>
      </c>
      <c r="G3809" s="76">
        <v>620413848676.66809</v>
      </c>
      <c r="H3809" s="46">
        <v>31801985.959889267</v>
      </c>
      <c r="I3809" s="76">
        <v>791206152852.8844</v>
      </c>
      <c r="J3809" s="56">
        <v>0.33579321320479527</v>
      </c>
      <c r="K3809" s="76">
        <v>10407914967.551167</v>
      </c>
      <c r="L3809" s="76">
        <v>0</v>
      </c>
      <c r="M3809" s="76">
        <v>530443090945.9024</v>
      </c>
      <c r="N3809" s="76">
        <v>13701595061.069895</v>
      </c>
      <c r="O3809" s="76">
        <v>18674.721210639069</v>
      </c>
      <c r="P3809" s="46">
        <v>123608.72514506789</v>
      </c>
      <c r="Q3809" s="46">
        <v>50470.124956191095</v>
      </c>
      <c r="R3809" s="76">
        <v>1952664646625.5176</v>
      </c>
      <c r="S3809" s="56">
        <v>0.60615493362776429</v>
      </c>
      <c r="T3809" s="56">
        <v>0.43065044695545246</v>
      </c>
      <c r="U3809" s="46">
        <v>17.408535610120229</v>
      </c>
      <c r="V3809" s="76">
        <v>15833254598982.748</v>
      </c>
      <c r="W3809" s="84">
        <v>4988.5312945278802</v>
      </c>
      <c r="X3809" s="82">
        <v>4.2667823881290007E-2</v>
      </c>
      <c r="Y3809" s="476">
        <v>2.0000000000000001E-4</v>
      </c>
    </row>
    <row r="3810" spans="1:25" x14ac:dyDescent="0.2">
      <c r="A3810" s="475">
        <v>3806</v>
      </c>
      <c r="B3810" s="56">
        <v>0.37349133076051194</v>
      </c>
      <c r="C3810" s="46">
        <v>4939.5904891785258</v>
      </c>
      <c r="D3810" s="56">
        <v>0.95838415247642317</v>
      </c>
      <c r="E3810" s="56">
        <v>0.66472774627759068</v>
      </c>
      <c r="F3810" s="250">
        <v>2023.75</v>
      </c>
      <c r="G3810" s="76">
        <v>447672440323.50732</v>
      </c>
      <c r="H3810" s="46">
        <v>27918858.05403759</v>
      </c>
      <c r="I3810" s="76">
        <v>615251879548.49487</v>
      </c>
      <c r="J3810" s="56">
        <v>0.24564526973044909</v>
      </c>
      <c r="K3810" s="76">
        <v>9306829280.7259483</v>
      </c>
      <c r="L3810" s="76">
        <v>0</v>
      </c>
      <c r="M3810" s="76">
        <v>378932759214.4209</v>
      </c>
      <c r="N3810" s="76">
        <v>63544581062.834396</v>
      </c>
      <c r="O3810" s="76">
        <v>19073.371451592324</v>
      </c>
      <c r="P3810" s="46">
        <v>391404.32109285949</v>
      </c>
      <c r="Q3810" s="46">
        <v>234200.54306096051</v>
      </c>
      <c r="R3810" s="76">
        <v>1463347689428.083</v>
      </c>
      <c r="S3810" s="56">
        <v>0.54350963649435191</v>
      </c>
      <c r="T3810" s="56">
        <v>0.36921680655677808</v>
      </c>
      <c r="U3810" s="46">
        <v>17.940686918145939</v>
      </c>
      <c r="V3810" s="76">
        <v>10482704848096.248</v>
      </c>
      <c r="W3810" s="84">
        <v>3304.8342164184892</v>
      </c>
      <c r="X3810" s="82">
        <v>4.12047312904587E-2</v>
      </c>
      <c r="Y3810" s="476">
        <v>2.0000000000000001E-4</v>
      </c>
    </row>
    <row r="3811" spans="1:25" x14ac:dyDescent="0.2">
      <c r="A3811" s="475">
        <v>3807</v>
      </c>
      <c r="B3811" s="56">
        <v>0.53373861045234727</v>
      </c>
      <c r="C3811" s="46">
        <v>1500</v>
      </c>
      <c r="D3811" s="56">
        <v>1.1260960290973512</v>
      </c>
      <c r="E3811" s="56">
        <v>0.61682829552796892</v>
      </c>
      <c r="F3811" s="250">
        <v>2025.61</v>
      </c>
      <c r="G3811" s="76">
        <v>211046369305.68573</v>
      </c>
      <c r="H3811" s="46">
        <v>41019544.464516006</v>
      </c>
      <c r="I3811" s="76">
        <v>619929549235.552</v>
      </c>
      <c r="J3811" s="56">
        <v>-1.0586858253573528E-2</v>
      </c>
      <c r="K3811" s="76">
        <v>22424583902.827988</v>
      </c>
      <c r="L3811" s="76">
        <v>48107307629.504471</v>
      </c>
      <c r="M3811" s="76">
        <v>141960389100.27853</v>
      </c>
      <c r="N3811" s="76">
        <v>14165644865.283075</v>
      </c>
      <c r="O3811" s="76">
        <v>14058.276475700246</v>
      </c>
      <c r="P3811" s="46">
        <v>134110.22625719791</v>
      </c>
      <c r="Q3811" s="46">
        <v>51981.633788410516</v>
      </c>
      <c r="R3811" s="76">
        <v>1168686281188.4531</v>
      </c>
      <c r="S3811" s="56">
        <v>0.35760630894751427</v>
      </c>
      <c r="T3811" s="56">
        <v>0.11227074977433306</v>
      </c>
      <c r="U3811" s="46">
        <v>32.878611399257245</v>
      </c>
      <c r="V3811" s="76">
        <v>4648737566253.8701</v>
      </c>
      <c r="W3811" s="84">
        <v>1466.782031409369</v>
      </c>
      <c r="X3811" s="82">
        <v>2.2913394120398955E-2</v>
      </c>
      <c r="Y3811" s="476">
        <v>2.0000000000000001E-4</v>
      </c>
    </row>
    <row r="3812" spans="1:25" x14ac:dyDescent="0.2">
      <c r="A3812" s="475">
        <v>3808</v>
      </c>
      <c r="B3812" s="56">
        <v>0.56269480185496623</v>
      </c>
      <c r="C3812" s="46">
        <v>3396.9710974792752</v>
      </c>
      <c r="D3812" s="56">
        <v>0.82618449340657873</v>
      </c>
      <c r="E3812" s="56">
        <v>0.30789720739627852</v>
      </c>
      <c r="F3812" s="250">
        <v>2024.52</v>
      </c>
      <c r="G3812" s="76">
        <v>173879267590.89038</v>
      </c>
      <c r="H3812" s="46">
        <v>21844008.772332467</v>
      </c>
      <c r="I3812" s="76">
        <v>512268759327.48083</v>
      </c>
      <c r="J3812" s="56">
        <v>0.29070706475499475</v>
      </c>
      <c r="K3812" s="76">
        <v>16381549719.871149</v>
      </c>
      <c r="L3812" s="76">
        <v>11804058802.523788</v>
      </c>
      <c r="M3812" s="76">
        <v>133026604167.71861</v>
      </c>
      <c r="N3812" s="76">
        <v>48714780411.676903</v>
      </c>
      <c r="O3812" s="76">
        <v>31457.011225694376</v>
      </c>
      <c r="P3812" s="46">
        <v>324079.42942418234</v>
      </c>
      <c r="Q3812" s="46">
        <v>186055.64277195005</v>
      </c>
      <c r="R3812" s="76">
        <v>912017829480.06323</v>
      </c>
      <c r="S3812" s="56">
        <v>0.47864449712760282</v>
      </c>
      <c r="T3812" s="56">
        <v>0.32134024405209499</v>
      </c>
      <c r="U3812" s="46">
        <v>16.481152463023001</v>
      </c>
      <c r="V3812" s="76">
        <v>5346004305095.0947</v>
      </c>
      <c r="W3812" s="84">
        <v>1685.992012272475</v>
      </c>
      <c r="X3812" s="82">
        <v>4.3836583382386982E-2</v>
      </c>
      <c r="Y3812" s="476">
        <v>2.0000000000000001E-4</v>
      </c>
    </row>
    <row r="3813" spans="1:25" x14ac:dyDescent="0.2">
      <c r="A3813" s="475">
        <v>3809</v>
      </c>
      <c r="B3813" s="56">
        <v>0.49036078536675221</v>
      </c>
      <c r="C3813" s="46">
        <v>5446.958096407724</v>
      </c>
      <c r="D3813" s="56">
        <v>1.2766128299130979</v>
      </c>
      <c r="E3813" s="56">
        <v>0.55319561127168382</v>
      </c>
      <c r="F3813" s="250">
        <v>2024.06</v>
      </c>
      <c r="G3813" s="76">
        <v>340210984498.20886</v>
      </c>
      <c r="H3813" s="46">
        <v>34762815.501987092</v>
      </c>
      <c r="I3813" s="76">
        <v>633916921298.54333</v>
      </c>
      <c r="J3813" s="56">
        <v>0.16005106010265902</v>
      </c>
      <c r="K3813" s="76">
        <v>6501398937.0505619</v>
      </c>
      <c r="L3813" s="76">
        <v>0</v>
      </c>
      <c r="M3813" s="76">
        <v>216419321835.2746</v>
      </c>
      <c r="N3813" s="76">
        <v>3779957657.9720292</v>
      </c>
      <c r="O3813" s="76">
        <v>27401.757563866387</v>
      </c>
      <c r="P3813" s="46">
        <v>64184.492478714179</v>
      </c>
      <c r="Q3813" s="46">
        <v>14677.746239357088</v>
      </c>
      <c r="R3813" s="76">
        <v>1207866098356.3975</v>
      </c>
      <c r="S3813" s="56">
        <v>0.46110794317690662</v>
      </c>
      <c r="T3813" s="56">
        <v>0.32962236265768907</v>
      </c>
      <c r="U3813" s="46">
        <v>18.100665896263678</v>
      </c>
      <c r="V3813" s="76">
        <v>7742156266016.5762</v>
      </c>
      <c r="W3813" s="84">
        <v>2444.196666554943</v>
      </c>
      <c r="X3813" s="82">
        <v>4.1705173890359319E-2</v>
      </c>
      <c r="Y3813" s="476">
        <v>2.0000000000000001E-4</v>
      </c>
    </row>
    <row r="3814" spans="1:25" x14ac:dyDescent="0.2">
      <c r="A3814" s="475">
        <v>3810</v>
      </c>
      <c r="B3814" s="56">
        <v>0.62869235549802771</v>
      </c>
      <c r="C3814" s="46">
        <v>1500</v>
      </c>
      <c r="D3814" s="56">
        <v>1.0230708771661923</v>
      </c>
      <c r="E3814" s="56">
        <v>0.5086034373177305</v>
      </c>
      <c r="F3814" s="250">
        <v>2024.39</v>
      </c>
      <c r="G3814" s="76">
        <v>450847665407.75055</v>
      </c>
      <c r="H3814" s="46">
        <v>34629029.39013616</v>
      </c>
      <c r="I3814" s="76">
        <v>683312456220.82068</v>
      </c>
      <c r="J3814" s="56">
        <v>0.25218889281544821</v>
      </c>
      <c r="K3814" s="76">
        <v>13490796691.673719</v>
      </c>
      <c r="L3814" s="76">
        <v>0</v>
      </c>
      <c r="M3814" s="76">
        <v>318776211456.72583</v>
      </c>
      <c r="N3814" s="76">
        <v>70705327001.53714</v>
      </c>
      <c r="O3814" s="76">
        <v>21600.230209276626</v>
      </c>
      <c r="P3814" s="46">
        <v>448851.04368624341</v>
      </c>
      <c r="Q3814" s="46">
        <v>276916.48721368227</v>
      </c>
      <c r="R3814" s="76">
        <v>1576276639206.4854</v>
      </c>
      <c r="S3814" s="56">
        <v>0.53319614257971693</v>
      </c>
      <c r="T3814" s="56">
        <v>0.34762064363890915</v>
      </c>
      <c r="U3814" s="46">
        <v>17.907215030204888</v>
      </c>
      <c r="V3814" s="76">
        <v>10705036350431.35</v>
      </c>
      <c r="W3814" s="84">
        <v>3374.2085004100832</v>
      </c>
      <c r="X3814" s="82">
        <v>4.104242078643712E-2</v>
      </c>
      <c r="Y3814" s="476">
        <v>2.0000000000000001E-4</v>
      </c>
    </row>
    <row r="3815" spans="1:25" x14ac:dyDescent="0.2">
      <c r="A3815" s="475">
        <v>3811</v>
      </c>
      <c r="B3815" s="56">
        <v>0.50484536067138153</v>
      </c>
      <c r="C3815" s="46">
        <v>1583.6750790272495</v>
      </c>
      <c r="D3815" s="56">
        <v>0.63965331330429032</v>
      </c>
      <c r="E3815" s="56">
        <v>0.40978151465308271</v>
      </c>
      <c r="F3815" s="250">
        <v>2024.95</v>
      </c>
      <c r="G3815" s="76">
        <v>126142121930.19135</v>
      </c>
      <c r="H3815" s="46">
        <v>14418655.68894922</v>
      </c>
      <c r="I3815" s="76">
        <v>435397898086.81995</v>
      </c>
      <c r="J3815" s="56">
        <v>0.43265236165898169</v>
      </c>
      <c r="K3815" s="76">
        <v>15402707322.267193</v>
      </c>
      <c r="L3815" s="76">
        <v>0</v>
      </c>
      <c r="M3815" s="76">
        <v>148060944628.27695</v>
      </c>
      <c r="N3815" s="76">
        <v>31941318195.539742</v>
      </c>
      <c r="O3815" s="76">
        <v>21360.811994029726</v>
      </c>
      <c r="P3815" s="46">
        <v>239149.00441417325</v>
      </c>
      <c r="Q3815" s="46">
        <v>126640.94344734935</v>
      </c>
      <c r="R3815" s="76">
        <v>854569401681.47961</v>
      </c>
      <c r="S3815" s="56">
        <v>0.58356593102148036</v>
      </c>
      <c r="T3815" s="56">
        <v>0.3345342784964872</v>
      </c>
      <c r="U3815" s="46">
        <v>15.572779904818013</v>
      </c>
      <c r="V3815" s="76">
        <v>5113675135171.1768</v>
      </c>
      <c r="W3815" s="84">
        <v>1612.0520694468571</v>
      </c>
      <c r="X3815" s="82">
        <v>4.4953001528627128E-2</v>
      </c>
      <c r="Y3815" s="476">
        <v>2.0000000000000001E-4</v>
      </c>
    </row>
    <row r="3816" spans="1:25" x14ac:dyDescent="0.2">
      <c r="A3816" s="475">
        <v>3812</v>
      </c>
      <c r="B3816" s="56">
        <v>0.50242664065602316</v>
      </c>
      <c r="C3816" s="46">
        <v>1648.6873374379279</v>
      </c>
      <c r="D3816" s="56">
        <v>0.62262346135047586</v>
      </c>
      <c r="E3816" s="56">
        <v>0.44669945405129147</v>
      </c>
      <c r="F3816" s="250">
        <v>2024.96</v>
      </c>
      <c r="G3816" s="76">
        <v>229361507316.82028</v>
      </c>
      <c r="H3816" s="46">
        <v>14561007.420415582</v>
      </c>
      <c r="I3816" s="76">
        <v>380841655846.52454</v>
      </c>
      <c r="J3816" s="56">
        <v>0.3310781636915533</v>
      </c>
      <c r="K3816" s="76">
        <v>5662505971.1576052</v>
      </c>
      <c r="L3816" s="76">
        <v>0</v>
      </c>
      <c r="M3816" s="76">
        <v>182692274415.21124</v>
      </c>
      <c r="N3816" s="76">
        <v>27895216857.425003</v>
      </c>
      <c r="O3816" s="76">
        <v>27881.899228445953</v>
      </c>
      <c r="P3816" s="46">
        <v>211871.76866589556</v>
      </c>
      <c r="Q3816" s="46">
        <v>107037.75267628368</v>
      </c>
      <c r="R3816" s="76">
        <v>850941814553.37122</v>
      </c>
      <c r="S3816" s="56">
        <v>0.56869514773444618</v>
      </c>
      <c r="T3816" s="56">
        <v>0.36892061284665123</v>
      </c>
      <c r="U3816" s="46">
        <v>17.358383759055986</v>
      </c>
      <c r="V3816" s="76">
        <v>6025068685947.4824</v>
      </c>
      <c r="W3816" s="84">
        <v>1898.4199092966028</v>
      </c>
      <c r="X3816" s="82">
        <v>4.1795087982860954E-2</v>
      </c>
      <c r="Y3816" s="476">
        <v>2.0000000000000001E-4</v>
      </c>
    </row>
    <row r="3817" spans="1:25" x14ac:dyDescent="0.2">
      <c r="A3817" s="475">
        <v>3813</v>
      </c>
      <c r="B3817" s="56">
        <v>0.3751012153912755</v>
      </c>
      <c r="C3817" s="46">
        <v>6346.5379186182145</v>
      </c>
      <c r="D3817" s="56">
        <v>0.95971060675859299</v>
      </c>
      <c r="E3817" s="56">
        <v>0.22543351765524938</v>
      </c>
      <c r="F3817" s="250">
        <v>2026.78</v>
      </c>
      <c r="G3817" s="76">
        <v>108299445561.28677</v>
      </c>
      <c r="H3817" s="46">
        <v>20457804.116897218</v>
      </c>
      <c r="I3817" s="76">
        <v>469700773824.56689</v>
      </c>
      <c r="J3817" s="56">
        <v>0.22044021003722913</v>
      </c>
      <c r="K3817" s="76">
        <v>15903349527.367264</v>
      </c>
      <c r="L3817" s="76">
        <v>63980469026.060188</v>
      </c>
      <c r="M3817" s="76">
        <v>25996218862.180782</v>
      </c>
      <c r="N3817" s="76">
        <v>3580581880.8082585</v>
      </c>
      <c r="O3817" s="76">
        <v>34701.224007438468</v>
      </c>
      <c r="P3817" s="46">
        <v>73020.868315231986</v>
      </c>
      <c r="Q3817" s="46">
        <v>12818.467078807997</v>
      </c>
      <c r="R3817" s="76">
        <v>798835916943.4248</v>
      </c>
      <c r="S3817" s="56">
        <v>0.44614789971107299</v>
      </c>
      <c r="T3817" s="56">
        <v>0.21920371137101882</v>
      </c>
      <c r="U3817" s="46">
        <v>16.634328815775994</v>
      </c>
      <c r="V3817" s="76">
        <v>3145519399705.2705</v>
      </c>
      <c r="W3817" s="84">
        <v>993.27090933455054</v>
      </c>
      <c r="X3817" s="82">
        <v>4.5429829990196249E-2</v>
      </c>
      <c r="Y3817" s="476">
        <v>2.0000000000000001E-4</v>
      </c>
    </row>
    <row r="3818" spans="1:25" x14ac:dyDescent="0.2">
      <c r="A3818" s="475">
        <v>3814</v>
      </c>
      <c r="B3818" s="56">
        <v>0.4689073754702478</v>
      </c>
      <c r="C3818" s="46">
        <v>3152.0807355538609</v>
      </c>
      <c r="D3818" s="56">
        <v>1.0045868670898717</v>
      </c>
      <c r="E3818" s="56">
        <v>0.29254913892338508</v>
      </c>
      <c r="F3818" s="250">
        <v>2024.88</v>
      </c>
      <c r="G3818" s="76">
        <v>284900854656.45001</v>
      </c>
      <c r="H3818" s="46">
        <v>31971186.892137427</v>
      </c>
      <c r="I3818" s="76">
        <v>658601484443.3324</v>
      </c>
      <c r="J3818" s="56">
        <v>0.2143514928373268</v>
      </c>
      <c r="K3818" s="76">
        <v>4690737997.7676821</v>
      </c>
      <c r="L3818" s="76">
        <v>0</v>
      </c>
      <c r="M3818" s="76">
        <v>219569106731.40805</v>
      </c>
      <c r="N3818" s="76">
        <v>9067299898.3176765</v>
      </c>
      <c r="O3818" s="76">
        <v>19514.391790439771</v>
      </c>
      <c r="P3818" s="46">
        <v>101465.43749999815</v>
      </c>
      <c r="Q3818" s="46">
        <v>33113.812499998501</v>
      </c>
      <c r="R3818" s="76">
        <v>1237574113457.8586</v>
      </c>
      <c r="S3818" s="56">
        <v>0.48224733388547991</v>
      </c>
      <c r="T3818" s="56">
        <v>0.30225124875602005</v>
      </c>
      <c r="U3818" s="46">
        <v>17.557691662287624</v>
      </c>
      <c r="V3818" s="76">
        <v>7188641660576.8545</v>
      </c>
      <c r="W3818" s="84">
        <v>2267.0167262650625</v>
      </c>
      <c r="X3818" s="82">
        <v>4.19506842238484E-2</v>
      </c>
      <c r="Y3818" s="476">
        <v>2.0000000000000001E-4</v>
      </c>
    </row>
    <row r="3819" spans="1:25" x14ac:dyDescent="0.2">
      <c r="A3819" s="475">
        <v>3815</v>
      </c>
      <c r="B3819" s="56">
        <v>0.57649705370230753</v>
      </c>
      <c r="C3819" s="46">
        <v>1990.639627314109</v>
      </c>
      <c r="D3819" s="56">
        <v>0.81158521705672715</v>
      </c>
      <c r="E3819" s="56">
        <v>0.40143585818568467</v>
      </c>
      <c r="F3819" s="250">
        <v>2024.85</v>
      </c>
      <c r="G3819" s="76">
        <v>300022459348.13293</v>
      </c>
      <c r="H3819" s="46">
        <v>20895696.201626617</v>
      </c>
      <c r="I3819" s="76">
        <v>546429351964.66602</v>
      </c>
      <c r="J3819" s="56">
        <v>0.40313795656599416</v>
      </c>
      <c r="K3819" s="76">
        <v>13464663146.49695</v>
      </c>
      <c r="L3819" s="76">
        <v>0</v>
      </c>
      <c r="M3819" s="76">
        <v>280844257049.90576</v>
      </c>
      <c r="N3819" s="76">
        <v>19985829342.024361</v>
      </c>
      <c r="O3819" s="76">
        <v>23279.327557725177</v>
      </c>
      <c r="P3819" s="46">
        <v>181541.32804570018</v>
      </c>
      <c r="Q3819" s="46">
        <v>82231.285940262809</v>
      </c>
      <c r="R3819" s="76">
        <v>1297134358378.8335</v>
      </c>
      <c r="S3819" s="56">
        <v>0.62014742088513342</v>
      </c>
      <c r="T3819" s="56">
        <v>0.34872057284413288</v>
      </c>
      <c r="U3819" s="46">
        <v>16.938298541688621</v>
      </c>
      <c r="V3819" s="76">
        <v>8449722361259.1738</v>
      </c>
      <c r="W3819" s="84">
        <v>2663.0599309554827</v>
      </c>
      <c r="X3819" s="82">
        <v>4.2881616776378424E-2</v>
      </c>
      <c r="Y3819" s="476">
        <v>2.0000000000000001E-4</v>
      </c>
    </row>
    <row r="3820" spans="1:25" x14ac:dyDescent="0.2">
      <c r="A3820" s="475">
        <v>3816</v>
      </c>
      <c r="B3820" s="56">
        <v>0.49938307223363876</v>
      </c>
      <c r="C3820" s="46">
        <v>4305.1522069961347</v>
      </c>
      <c r="D3820" s="56">
        <v>0.93148851369129793</v>
      </c>
      <c r="E3820" s="56">
        <v>0.7</v>
      </c>
      <c r="F3820" s="250">
        <v>2025.42</v>
      </c>
      <c r="G3820" s="76">
        <v>165601677043.33133</v>
      </c>
      <c r="H3820" s="46">
        <v>27457319.587449931</v>
      </c>
      <c r="I3820" s="76">
        <v>672694241408.21265</v>
      </c>
      <c r="J3820" s="56">
        <v>0.32359894302969916</v>
      </c>
      <c r="K3820" s="76">
        <v>36906607144.2836</v>
      </c>
      <c r="L3820" s="76">
        <v>3401937675.5974994</v>
      </c>
      <c r="M3820" s="76">
        <v>121309972490.40044</v>
      </c>
      <c r="N3820" s="76">
        <v>44948427375.412842</v>
      </c>
      <c r="O3820" s="76">
        <v>36443.559089155489</v>
      </c>
      <c r="P3820" s="46">
        <v>300172.03878022719</v>
      </c>
      <c r="Q3820" s="46">
        <v>165725.2557802746</v>
      </c>
      <c r="R3820" s="76">
        <v>1131842557209.729</v>
      </c>
      <c r="S3820" s="56">
        <v>0.47704096866330831</v>
      </c>
      <c r="T3820" s="56">
        <v>0.29266804867457208</v>
      </c>
      <c r="U3820" s="46">
        <v>15.907006001103071</v>
      </c>
      <c r="V3820" s="76">
        <v>5784507998769.4131</v>
      </c>
      <c r="W3820" s="84">
        <v>1826.080815185961</v>
      </c>
      <c r="X3820" s="82">
        <v>4.6349069098485247E-2</v>
      </c>
      <c r="Y3820" s="476">
        <v>2.0000000000000001E-4</v>
      </c>
    </row>
    <row r="3821" spans="1:25" x14ac:dyDescent="0.2">
      <c r="A3821" s="475">
        <v>3817</v>
      </c>
      <c r="B3821" s="56">
        <v>0.48657970892427288</v>
      </c>
      <c r="C3821" s="46">
        <v>3806.3693939019531</v>
      </c>
      <c r="D3821" s="56">
        <v>0.98687568126722847</v>
      </c>
      <c r="E3821" s="56">
        <v>0.64449295516605609</v>
      </c>
      <c r="F3821" s="250">
        <v>2026.19</v>
      </c>
      <c r="G3821" s="76">
        <v>133975180450.20334</v>
      </c>
      <c r="H3821" s="46">
        <v>29290265.234621257</v>
      </c>
      <c r="I3821" s="76">
        <v>673142691940.1792</v>
      </c>
      <c r="J3821" s="56">
        <v>0.31057088828939328</v>
      </c>
      <c r="K3821" s="76">
        <v>35722379149.383896</v>
      </c>
      <c r="L3821" s="76">
        <v>11893409452.094875</v>
      </c>
      <c r="M3821" s="76">
        <v>79811385173.052872</v>
      </c>
      <c r="N3821" s="76">
        <v>29009219915.047535</v>
      </c>
      <c r="O3821" s="76">
        <v>25736.2075201189</v>
      </c>
      <c r="P3821" s="46">
        <v>226657.80672423216</v>
      </c>
      <c r="Q3821" s="46">
        <v>111033.16354217888</v>
      </c>
      <c r="R3821" s="76">
        <v>1048684497524.3997</v>
      </c>
      <c r="S3821" s="56">
        <v>0.45803629851871347</v>
      </c>
      <c r="T3821" s="56">
        <v>0.2628967472255555</v>
      </c>
      <c r="U3821" s="46">
        <v>15.74408085676265</v>
      </c>
      <c r="V3821" s="76">
        <v>4789984162224.4238</v>
      </c>
      <c r="W3821" s="84">
        <v>1512.4271176652896</v>
      </c>
      <c r="X3821" s="82">
        <v>4.6591490909848786E-2</v>
      </c>
      <c r="Y3821" s="476">
        <v>2.0000000000000001E-4</v>
      </c>
    </row>
    <row r="3822" spans="1:25" x14ac:dyDescent="0.2">
      <c r="A3822" s="475">
        <v>3818</v>
      </c>
      <c r="B3822" s="56">
        <v>0.48167298539194259</v>
      </c>
      <c r="C3822" s="46">
        <v>7498.3028138516038</v>
      </c>
      <c r="D3822" s="56">
        <v>0.73962079409087012</v>
      </c>
      <c r="E3822" s="56">
        <v>0.10256839721647215</v>
      </c>
      <c r="F3822" s="250">
        <v>2025.75</v>
      </c>
      <c r="G3822" s="76">
        <v>233255742776.6601</v>
      </c>
      <c r="H3822" s="46">
        <v>16581992.747985767</v>
      </c>
      <c r="I3822" s="76">
        <v>382843108045.18353</v>
      </c>
      <c r="J3822" s="56">
        <v>0.24336985043841608</v>
      </c>
      <c r="K3822" s="76">
        <v>14050896529.41161</v>
      </c>
      <c r="L3822" s="76">
        <v>14545035352.695713</v>
      </c>
      <c r="M3822" s="76">
        <v>173953349113.37958</v>
      </c>
      <c r="N3822" s="76">
        <v>48411328024.774788</v>
      </c>
      <c r="O3822" s="76">
        <v>24996.330966050438</v>
      </c>
      <c r="P3822" s="46">
        <v>326490.76786628726</v>
      </c>
      <c r="Q3822" s="46">
        <v>189957.83352546097</v>
      </c>
      <c r="R3822" s="76">
        <v>858098283569.91101</v>
      </c>
      <c r="S3822" s="56">
        <v>0.5132396974607577</v>
      </c>
      <c r="T3822" s="56">
        <v>0.340044111133326</v>
      </c>
      <c r="U3822" s="46">
        <v>17.73303104027773</v>
      </c>
      <c r="V3822" s="76">
        <v>5552294077005.8242</v>
      </c>
      <c r="W3822" s="84">
        <v>1752.200785814556</v>
      </c>
      <c r="X3822" s="82">
        <v>4.1893304019933832E-2</v>
      </c>
      <c r="Y3822" s="476">
        <v>2.0000000000000001E-4</v>
      </c>
    </row>
    <row r="3823" spans="1:25" x14ac:dyDescent="0.2">
      <c r="A3823" s="475">
        <v>3819</v>
      </c>
      <c r="B3823" s="56">
        <v>0.6447333083032929</v>
      </c>
      <c r="C3823" s="46">
        <v>3540.9844679478329</v>
      </c>
      <c r="D3823" s="56">
        <v>0.83774607088459974</v>
      </c>
      <c r="E3823" s="56">
        <v>0.43360983781156281</v>
      </c>
      <c r="F3823" s="250">
        <v>2024.4</v>
      </c>
      <c r="G3823" s="76">
        <v>387722868634.1424</v>
      </c>
      <c r="H3823" s="46">
        <v>22077897.238261197</v>
      </c>
      <c r="I3823" s="76">
        <v>427161109638.76074</v>
      </c>
      <c r="J3823" s="56">
        <v>0.20711916383624551</v>
      </c>
      <c r="K3823" s="76">
        <v>5579787527.3642015</v>
      </c>
      <c r="L3823" s="76">
        <v>0</v>
      </c>
      <c r="M3823" s="76">
        <v>282380209414.71002</v>
      </c>
      <c r="N3823" s="76">
        <v>33101539640.058338</v>
      </c>
      <c r="O3823" s="76">
        <v>34477.350153788764</v>
      </c>
      <c r="P3823" s="46">
        <v>261121.7647147961</v>
      </c>
      <c r="Q3823" s="46">
        <v>138781.54568210646</v>
      </c>
      <c r="R3823" s="76">
        <v>1166699959430.5911</v>
      </c>
      <c r="S3823" s="56">
        <v>0.56426897945244847</v>
      </c>
      <c r="T3823" s="56">
        <v>0.37196229260837671</v>
      </c>
      <c r="U3823" s="46">
        <v>18.344800312470753</v>
      </c>
      <c r="V3823" s="76">
        <v>8705850544810.3232</v>
      </c>
      <c r="W3823" s="84">
        <v>2747.7116470798965</v>
      </c>
      <c r="X3823" s="82">
        <v>4.0025743924600302E-2</v>
      </c>
      <c r="Y3823" s="476">
        <v>2.0000000000000001E-4</v>
      </c>
    </row>
    <row r="3824" spans="1:25" x14ac:dyDescent="0.2">
      <c r="A3824" s="475">
        <v>3820</v>
      </c>
      <c r="B3824" s="56">
        <v>0.52982831967919541</v>
      </c>
      <c r="C3824" s="46">
        <v>3660.3345781029998</v>
      </c>
      <c r="D3824" s="56">
        <v>1.1841416388445398</v>
      </c>
      <c r="E3824" s="56">
        <v>0.52099791219816149</v>
      </c>
      <c r="F3824" s="250">
        <v>2023.75</v>
      </c>
      <c r="G3824" s="76">
        <v>518034984967.58765</v>
      </c>
      <c r="H3824" s="46">
        <v>43390686.176005386</v>
      </c>
      <c r="I3824" s="76">
        <v>709241839713.37122</v>
      </c>
      <c r="J3824" s="56">
        <v>0.24513555968734368</v>
      </c>
      <c r="K3824" s="76">
        <v>27540881877.188614</v>
      </c>
      <c r="L3824" s="76">
        <v>0</v>
      </c>
      <c r="M3824" s="76">
        <v>463894527752.0686</v>
      </c>
      <c r="N3824" s="76">
        <v>29420572154.021332</v>
      </c>
      <c r="O3824" s="76">
        <v>18280.315531494201</v>
      </c>
      <c r="P3824" s="46">
        <v>262753.14949445688</v>
      </c>
      <c r="Q3824" s="46">
        <v>134335.38629702825</v>
      </c>
      <c r="R3824" s="76">
        <v>1760473782465.5061</v>
      </c>
      <c r="S3824" s="56">
        <v>0.5630470292947849</v>
      </c>
      <c r="T3824" s="56">
        <v>0.37641747135732118</v>
      </c>
      <c r="U3824" s="46">
        <v>17.624437426898368</v>
      </c>
      <c r="V3824" s="76">
        <v>12644144437353.709</v>
      </c>
      <c r="W3824" s="84">
        <v>3992.2674136600535</v>
      </c>
      <c r="X3824" s="82">
        <v>4.2251465346298513E-2</v>
      </c>
      <c r="Y3824" s="476">
        <v>2.0000000000000001E-4</v>
      </c>
    </row>
    <row r="3825" spans="1:25" x14ac:dyDescent="0.2">
      <c r="A3825" s="475">
        <v>3821</v>
      </c>
      <c r="B3825" s="56">
        <v>0.51098098225066713</v>
      </c>
      <c r="C3825" s="46">
        <v>3373.3868384171101</v>
      </c>
      <c r="D3825" s="56">
        <v>0.56187529920359547</v>
      </c>
      <c r="E3825" s="56">
        <v>0.6017321191204773</v>
      </c>
      <c r="F3825" s="250">
        <v>2023.75</v>
      </c>
      <c r="G3825" s="76">
        <v>176803249320.73114</v>
      </c>
      <c r="H3825" s="46">
        <v>11381899.341500439</v>
      </c>
      <c r="I3825" s="76">
        <v>342544935184.46985</v>
      </c>
      <c r="J3825" s="56">
        <v>0.31678115323612155</v>
      </c>
      <c r="K3825" s="76">
        <v>14963378140.071844</v>
      </c>
      <c r="L3825" s="76">
        <v>0</v>
      </c>
      <c r="M3825" s="76">
        <v>210071969154.09689</v>
      </c>
      <c r="N3825" s="76">
        <v>16722541369.840143</v>
      </c>
      <c r="O3825" s="76">
        <v>31087.642958331464</v>
      </c>
      <c r="P3825" s="46">
        <v>136973.30302737522</v>
      </c>
      <c r="Q3825" s="46">
        <v>55486.160799576843</v>
      </c>
      <c r="R3825" s="76">
        <v>828238473627.09204</v>
      </c>
      <c r="S3825" s="56">
        <v>0.58309434470724275</v>
      </c>
      <c r="T3825" s="56">
        <v>0.31077373726695096</v>
      </c>
      <c r="U3825" s="46">
        <v>17.036532137830431</v>
      </c>
      <c r="V3825" s="76">
        <v>4912057730743.2256</v>
      </c>
      <c r="W3825" s="84">
        <v>1549.4386798558794</v>
      </c>
      <c r="X3825" s="82">
        <v>4.2105873919815032E-2</v>
      </c>
      <c r="Y3825" s="476">
        <v>2.0000000000000001E-4</v>
      </c>
    </row>
    <row r="3826" spans="1:25" x14ac:dyDescent="0.2">
      <c r="A3826" s="475">
        <v>3822</v>
      </c>
      <c r="B3826" s="56">
        <v>0.53399446214467439</v>
      </c>
      <c r="C3826" s="46">
        <v>4741.538532884937</v>
      </c>
      <c r="D3826" s="56">
        <v>0.83437008939382928</v>
      </c>
      <c r="E3826" s="56">
        <v>0.51316714832693044</v>
      </c>
      <c r="F3826" s="250">
        <v>2023.75</v>
      </c>
      <c r="G3826" s="76">
        <v>340187089375.06348</v>
      </c>
      <c r="H3826" s="46">
        <v>21749899.638787597</v>
      </c>
      <c r="I3826" s="76">
        <v>599985565655.6853</v>
      </c>
      <c r="J3826" s="56">
        <v>0.38821333605342612</v>
      </c>
      <c r="K3826" s="76">
        <v>7623207365.5324497</v>
      </c>
      <c r="L3826" s="76">
        <v>0</v>
      </c>
      <c r="M3826" s="76">
        <v>369464959664.59821</v>
      </c>
      <c r="N3826" s="76">
        <v>52953717455.802284</v>
      </c>
      <c r="O3826" s="76">
        <v>17592.077433156082</v>
      </c>
      <c r="P3826" s="46">
        <v>343684.19514535955</v>
      </c>
      <c r="Q3826" s="46">
        <v>200757.88629392337</v>
      </c>
      <c r="R3826" s="76">
        <v>1386433146722.1394</v>
      </c>
      <c r="S3826" s="56">
        <v>0.59903167248499278</v>
      </c>
      <c r="T3826" s="56">
        <v>0.37037069815618523</v>
      </c>
      <c r="U3826" s="46">
        <v>16.948912599013667</v>
      </c>
      <c r="V3826" s="76">
        <v>9612952836243.1777</v>
      </c>
      <c r="W3826" s="84">
        <v>3032.4617567858036</v>
      </c>
      <c r="X3826" s="82">
        <v>4.2884120485683408E-2</v>
      </c>
      <c r="Y3826" s="476">
        <v>2.0000000000000001E-4</v>
      </c>
    </row>
    <row r="3827" spans="1:25" x14ac:dyDescent="0.2">
      <c r="A3827" s="475">
        <v>3823</v>
      </c>
      <c r="B3827" s="56">
        <v>0.3577427783023166</v>
      </c>
      <c r="C3827" s="46">
        <v>6247.0036955727328</v>
      </c>
      <c r="D3827" s="56">
        <v>0.48859928076633341</v>
      </c>
      <c r="E3827" s="56">
        <v>0.62023216977020301</v>
      </c>
      <c r="F3827" s="250">
        <v>2026.56</v>
      </c>
      <c r="G3827" s="76">
        <v>102515007101.537</v>
      </c>
      <c r="H3827" s="46">
        <v>9191167.4134054426</v>
      </c>
      <c r="I3827" s="76">
        <v>339137570321.00177</v>
      </c>
      <c r="J3827" s="56">
        <v>0.3577427783023166</v>
      </c>
      <c r="K3827" s="76">
        <v>12510097896.060638</v>
      </c>
      <c r="L3827" s="76">
        <v>12566780370.082848</v>
      </c>
      <c r="M3827" s="76">
        <v>22591324929.017914</v>
      </c>
      <c r="N3827" s="76">
        <v>31315216665.214577</v>
      </c>
      <c r="O3827" s="76">
        <v>30907.9298054313</v>
      </c>
      <c r="P3827" s="46">
        <v>205855.47204478801</v>
      </c>
      <c r="Q3827" s="46">
        <v>105243.4152335416</v>
      </c>
      <c r="R3827" s="76">
        <v>546974813932.69312</v>
      </c>
      <c r="S3827" s="56">
        <v>0.48407859377146539</v>
      </c>
      <c r="T3827" s="56">
        <v>0.36105787503745684</v>
      </c>
      <c r="U3827" s="46">
        <v>16.034929089698135</v>
      </c>
      <c r="V3827" s="76">
        <v>3556002783107.0361</v>
      </c>
      <c r="W3827" s="84">
        <v>1122.8038325186817</v>
      </c>
      <c r="X3827" s="82">
        <v>4.4610033302033669E-2</v>
      </c>
      <c r="Y3827" s="476">
        <v>2.0000000000000001E-4</v>
      </c>
    </row>
    <row r="3828" spans="1:25" x14ac:dyDescent="0.2">
      <c r="A3828" s="475">
        <v>3824</v>
      </c>
      <c r="B3828" s="56">
        <v>0.59157996902676135</v>
      </c>
      <c r="C3828" s="46">
        <v>7995.1762773547798</v>
      </c>
      <c r="D3828" s="56">
        <v>0.75829641809221526</v>
      </c>
      <c r="E3828" s="56">
        <v>0.35775002390082622</v>
      </c>
      <c r="F3828" s="250">
        <v>2024.59</v>
      </c>
      <c r="G3828" s="76">
        <v>382691904937.69867</v>
      </c>
      <c r="H3828" s="46">
        <v>17752139.151789606</v>
      </c>
      <c r="I3828" s="76">
        <v>418106585161.26318</v>
      </c>
      <c r="J3828" s="56">
        <v>0.23079542883731596</v>
      </c>
      <c r="K3828" s="76">
        <v>13864472858.91481</v>
      </c>
      <c r="L3828" s="76">
        <v>5708607321.1210175</v>
      </c>
      <c r="M3828" s="76">
        <v>331888248810.39526</v>
      </c>
      <c r="N3828" s="76">
        <v>44567505904.162628</v>
      </c>
      <c r="O3828" s="76">
        <v>41637.787811981951</v>
      </c>
      <c r="P3828" s="46">
        <v>293798.4419570996</v>
      </c>
      <c r="Q3828" s="46">
        <v>164774.24328264804</v>
      </c>
      <c r="R3828" s="76">
        <v>1289802737817.8333</v>
      </c>
      <c r="S3828" s="56">
        <v>0.59299720050084281</v>
      </c>
      <c r="T3828" s="56">
        <v>0.36666683870440164</v>
      </c>
      <c r="U3828" s="46">
        <v>17.812663793796499</v>
      </c>
      <c r="V3828" s="76">
        <v>9159113552214.748</v>
      </c>
      <c r="W3828" s="84">
        <v>2891.2025384712369</v>
      </c>
      <c r="X3828" s="82">
        <v>4.1640663523405688E-2</v>
      </c>
      <c r="Y3828" s="476">
        <v>2.0000000000000001E-4</v>
      </c>
    </row>
    <row r="3829" spans="1:25" x14ac:dyDescent="0.2">
      <c r="A3829" s="475">
        <v>3825</v>
      </c>
      <c r="B3829" s="56">
        <v>0.4560435099958583</v>
      </c>
      <c r="C3829" s="46">
        <v>1500</v>
      </c>
      <c r="D3829" s="56">
        <v>0.6308877700155181</v>
      </c>
      <c r="E3829" s="56">
        <v>0.54232956229855322</v>
      </c>
      <c r="F3829" s="250">
        <v>2023.75</v>
      </c>
      <c r="G3829" s="76">
        <v>224338423637.04077</v>
      </c>
      <c r="H3829" s="46">
        <v>14817498.614041528</v>
      </c>
      <c r="I3829" s="76">
        <v>312978639609.78912</v>
      </c>
      <c r="J3829" s="56">
        <v>0.27243912969459727</v>
      </c>
      <c r="K3829" s="76">
        <v>4658710624.8447828</v>
      </c>
      <c r="L3829" s="76">
        <v>0</v>
      </c>
      <c r="M3829" s="76">
        <v>221151558209.58917</v>
      </c>
      <c r="N3829" s="76">
        <v>45932703560.469742</v>
      </c>
      <c r="O3829" s="76">
        <v>28899.019205325978</v>
      </c>
      <c r="P3829" s="46">
        <v>344690.214237459</v>
      </c>
      <c r="Q3829" s="46">
        <v>206673.75532219553</v>
      </c>
      <c r="R3829" s="76">
        <v>805266178813.90967</v>
      </c>
      <c r="S3829" s="56">
        <v>0.56197931683399582</v>
      </c>
      <c r="T3829" s="56">
        <v>0.36820459776997638</v>
      </c>
      <c r="U3829" s="46">
        <v>17.513255303953393</v>
      </c>
      <c r="V3829" s="76">
        <v>5805193564146.9805</v>
      </c>
      <c r="W3829" s="84">
        <v>1833.1355339195836</v>
      </c>
      <c r="X3829" s="82">
        <v>4.1025773431367527E-2</v>
      </c>
      <c r="Y3829" s="476">
        <v>2.0000000000000001E-4</v>
      </c>
    </row>
    <row r="3830" spans="1:25" x14ac:dyDescent="0.2">
      <c r="A3830" s="475">
        <v>3826</v>
      </c>
      <c r="B3830" s="56">
        <v>0.42110473549361038</v>
      </c>
      <c r="C3830" s="46">
        <v>6585.1695915767432</v>
      </c>
      <c r="D3830" s="56">
        <v>1.0936033805141581</v>
      </c>
      <c r="E3830" s="56">
        <v>0.62541849114496473</v>
      </c>
      <c r="F3830" s="250">
        <v>2024.68</v>
      </c>
      <c r="G3830" s="76">
        <v>236970393133.50479</v>
      </c>
      <c r="H3830" s="46">
        <v>33140348.883597437</v>
      </c>
      <c r="I3830" s="76">
        <v>694258994812.823</v>
      </c>
      <c r="J3830" s="56">
        <v>0.33066196544408</v>
      </c>
      <c r="K3830" s="76">
        <v>27476944695.096874</v>
      </c>
      <c r="L3830" s="76">
        <v>754460311.61119735</v>
      </c>
      <c r="M3830" s="76">
        <v>228927844752.89053</v>
      </c>
      <c r="N3830" s="76">
        <v>8952531631.1586685</v>
      </c>
      <c r="O3830" s="76">
        <v>27483.98060582934</v>
      </c>
      <c r="P3830" s="46">
        <v>105695.34623003544</v>
      </c>
      <c r="Q3830" s="46">
        <v>38821.124535811163</v>
      </c>
      <c r="R3830" s="76">
        <v>1275072468932.7231</v>
      </c>
      <c r="S3830" s="56">
        <v>0.53157564653562084</v>
      </c>
      <c r="T3830" s="56">
        <v>0.33061928175678512</v>
      </c>
      <c r="U3830" s="46">
        <v>16.297586575861697</v>
      </c>
      <c r="V3830" s="76">
        <v>7477402416805.1172</v>
      </c>
      <c r="W3830" s="84">
        <v>2360.8311422784668</v>
      </c>
      <c r="X3830" s="82">
        <v>4.5649662503141571E-2</v>
      </c>
      <c r="Y3830" s="476">
        <v>2.0000000000000001E-4</v>
      </c>
    </row>
    <row r="3831" spans="1:25" x14ac:dyDescent="0.2">
      <c r="A3831" s="475">
        <v>3827</v>
      </c>
      <c r="B3831" s="56">
        <v>0.41971425096681592</v>
      </c>
      <c r="C3831" s="46">
        <v>6884.974681303348</v>
      </c>
      <c r="D3831" s="56">
        <v>0.66197052527254796</v>
      </c>
      <c r="E3831" s="56">
        <v>0.6160471648132203</v>
      </c>
      <c r="F3831" s="250">
        <v>2025.28</v>
      </c>
      <c r="G3831" s="76">
        <v>215540370066.99283</v>
      </c>
      <c r="H3831" s="46">
        <v>13605519.776610302</v>
      </c>
      <c r="I3831" s="76">
        <v>408942791073.57837</v>
      </c>
      <c r="J3831" s="56">
        <v>0.36314572015801028</v>
      </c>
      <c r="K3831" s="76">
        <v>10690893461.0159</v>
      </c>
      <c r="L3831" s="76">
        <v>3939842073.9185848</v>
      </c>
      <c r="M3831" s="76">
        <v>133280483321.60242</v>
      </c>
      <c r="N3831" s="76">
        <v>36471861895.636459</v>
      </c>
      <c r="O3831" s="76">
        <v>26911.05116983888</v>
      </c>
      <c r="P3831" s="46">
        <v>247185.29984528743</v>
      </c>
      <c r="Q3831" s="46">
        <v>132111.62773479667</v>
      </c>
      <c r="R3831" s="76">
        <v>843042056964.86523</v>
      </c>
      <c r="S3831" s="56">
        <v>0.5575991026029421</v>
      </c>
      <c r="T3831" s="56">
        <v>0.39695139010988006</v>
      </c>
      <c r="U3831" s="46">
        <v>16.823976640631368</v>
      </c>
      <c r="V3831" s="76">
        <v>6211343409117.4307</v>
      </c>
      <c r="W3831" s="84">
        <v>1961.9865035767889</v>
      </c>
      <c r="X3831" s="82">
        <v>4.3484686667186433E-2</v>
      </c>
      <c r="Y3831" s="476">
        <v>2.0000000000000001E-4</v>
      </c>
    </row>
    <row r="3832" spans="1:25" x14ac:dyDescent="0.2">
      <c r="A3832" s="475">
        <v>3828</v>
      </c>
      <c r="B3832" s="56">
        <v>0.317656830705487</v>
      </c>
      <c r="C3832" s="46">
        <v>7182.3624196532792</v>
      </c>
      <c r="D3832" s="56">
        <v>0.7665086911485719</v>
      </c>
      <c r="E3832" s="56">
        <v>0.26832787496986332</v>
      </c>
      <c r="F3832" s="250">
        <v>2024.84</v>
      </c>
      <c r="G3832" s="76">
        <v>328781665437.92926</v>
      </c>
      <c r="H3832" s="46">
        <v>15613085.897712624</v>
      </c>
      <c r="I3832" s="76">
        <v>448133003729.51367</v>
      </c>
      <c r="J3832" s="56">
        <v>0.317656830705487</v>
      </c>
      <c r="K3832" s="76">
        <v>14745324706.390923</v>
      </c>
      <c r="L3832" s="76">
        <v>1636803086.0755022</v>
      </c>
      <c r="M3832" s="76">
        <v>260580612256.87756</v>
      </c>
      <c r="N3832" s="76">
        <v>5984596366.4631824</v>
      </c>
      <c r="O3832" s="76">
        <v>34835.408163716849</v>
      </c>
      <c r="P3832" s="46">
        <v>77202.212557374878</v>
      </c>
      <c r="Q3832" s="46">
        <v>20791.012510966051</v>
      </c>
      <c r="R3832" s="76">
        <v>1137058884738.2532</v>
      </c>
      <c r="S3832" s="56">
        <v>0.60206143901248277</v>
      </c>
      <c r="T3832" s="56">
        <v>0.36760678124407353</v>
      </c>
      <c r="U3832" s="46">
        <v>17.67232882959982</v>
      </c>
      <c r="V3832" s="76">
        <v>8041346573181.873</v>
      </c>
      <c r="W3832" s="84">
        <v>2538.1660446219125</v>
      </c>
      <c r="X3832" s="82">
        <v>4.1866052848921947E-2</v>
      </c>
      <c r="Y3832" s="476">
        <v>2.0000000000000001E-4</v>
      </c>
    </row>
    <row r="3833" spans="1:25" x14ac:dyDescent="0.2">
      <c r="A3833" s="475">
        <v>3829</v>
      </c>
      <c r="B3833" s="56">
        <v>0.34415389194256585</v>
      </c>
      <c r="C3833" s="46">
        <v>2491.1318538358655</v>
      </c>
      <c r="D3833" s="56">
        <v>1.6840030130123578</v>
      </c>
      <c r="E3833" s="56">
        <v>0.65309384275551929</v>
      </c>
      <c r="F3833" s="250">
        <v>2024.83</v>
      </c>
      <c r="G3833" s="76">
        <v>715116000756.86365</v>
      </c>
      <c r="H3833" s="46">
        <v>103721580.92530316</v>
      </c>
      <c r="I3833" s="76">
        <v>1143187662508.1597</v>
      </c>
      <c r="J3833" s="56">
        <v>-0.16303436696684681</v>
      </c>
      <c r="K3833" s="76">
        <v>48122846423.881134</v>
      </c>
      <c r="L3833" s="76">
        <v>0</v>
      </c>
      <c r="M3833" s="76">
        <v>440774251581.87415</v>
      </c>
      <c r="N3833" s="76">
        <v>140808109717.37305</v>
      </c>
      <c r="O3833" s="76">
        <v>36477.545255156794</v>
      </c>
      <c r="P3833" s="46">
        <v>784244.69718736643</v>
      </c>
      <c r="Q3833" s="46">
        <v>522045.65639588633</v>
      </c>
      <c r="R3833" s="76">
        <v>2546976714130.1421</v>
      </c>
      <c r="S3833" s="56">
        <v>0.32566792075001677</v>
      </c>
      <c r="T3833" s="56">
        <v>0.1977716791987344</v>
      </c>
      <c r="U3833" s="46">
        <v>28.906301454805774</v>
      </c>
      <c r="V3833" s="76">
        <v>15242209310925.078</v>
      </c>
      <c r="W3833" s="84">
        <v>4810.5764900696786</v>
      </c>
      <c r="X3833" s="82">
        <v>2.6422046400742489E-2</v>
      </c>
      <c r="Y3833" s="476">
        <v>2.0000000000000001E-4</v>
      </c>
    </row>
    <row r="3834" spans="1:25" x14ac:dyDescent="0.2">
      <c r="A3834" s="475">
        <v>3830</v>
      </c>
      <c r="B3834" s="56">
        <v>0.50997936875809236</v>
      </c>
      <c r="C3834" s="46">
        <v>2347.0692876944026</v>
      </c>
      <c r="D3834" s="56">
        <v>0.48032801462794628</v>
      </c>
      <c r="E3834" s="56">
        <v>0.50861003958761497</v>
      </c>
      <c r="F3834" s="250">
        <v>2027.33</v>
      </c>
      <c r="G3834" s="76">
        <v>80600150852.997971</v>
      </c>
      <c r="H3834" s="46">
        <v>9494099.7673883736</v>
      </c>
      <c r="I3834" s="76">
        <v>330177483469.98523</v>
      </c>
      <c r="J3834" s="56">
        <v>0.45856573931468125</v>
      </c>
      <c r="K3834" s="76">
        <v>36901593780.328728</v>
      </c>
      <c r="L3834" s="76">
        <v>98617173871.654221</v>
      </c>
      <c r="M3834" s="76">
        <v>0</v>
      </c>
      <c r="N3834" s="76">
        <v>90435871286.636856</v>
      </c>
      <c r="O3834" s="76">
        <v>31685.835838906027</v>
      </c>
      <c r="P3834" s="46">
        <v>585088.33112681785</v>
      </c>
      <c r="Q3834" s="46">
        <v>350070.8646925317</v>
      </c>
      <c r="R3834" s="76">
        <v>620103044275.50415</v>
      </c>
      <c r="S3834" s="56">
        <v>0.51910241042107452</v>
      </c>
      <c r="T3834" s="56">
        <v>0.35429541205098791</v>
      </c>
      <c r="U3834" s="46">
        <v>14.951947789988902</v>
      </c>
      <c r="V3834" s="76">
        <v>3747904008672.2827</v>
      </c>
      <c r="W3834" s="84">
        <v>1183.7789105564611</v>
      </c>
      <c r="X3834" s="82">
        <v>4.7040756323860899E-2</v>
      </c>
      <c r="Y3834" s="476">
        <v>2.0000000000000001E-4</v>
      </c>
    </row>
    <row r="3835" spans="1:25" x14ac:dyDescent="0.2">
      <c r="A3835" s="475">
        <v>3831</v>
      </c>
      <c r="B3835" s="56">
        <v>0.54563806797329262</v>
      </c>
      <c r="C3835" s="46">
        <v>4702.5587911406838</v>
      </c>
      <c r="D3835" s="56">
        <v>0.86352809845247935</v>
      </c>
      <c r="E3835" s="56">
        <v>0.62466145089798042</v>
      </c>
      <c r="F3835" s="250">
        <v>2024.45</v>
      </c>
      <c r="G3835" s="76">
        <v>227662846975.12335</v>
      </c>
      <c r="H3835" s="46">
        <v>22913762.805723216</v>
      </c>
      <c r="I3835" s="76">
        <v>580638281745.08069</v>
      </c>
      <c r="J3835" s="56">
        <v>0.33414760090284024</v>
      </c>
      <c r="K3835" s="76">
        <v>17323875304.940643</v>
      </c>
      <c r="L3835" s="76">
        <v>0</v>
      </c>
      <c r="M3835" s="76">
        <v>167933265066.37292</v>
      </c>
      <c r="N3835" s="76">
        <v>66611065823.181992</v>
      </c>
      <c r="O3835" s="76">
        <v>22384.542992801289</v>
      </c>
      <c r="P3835" s="46">
        <v>409121.87564351031</v>
      </c>
      <c r="Q3835" s="46">
        <v>250379.25897718218</v>
      </c>
      <c r="R3835" s="76">
        <v>1089462890503.7548</v>
      </c>
      <c r="S3835" s="56">
        <v>0.508900470425937</v>
      </c>
      <c r="T3835" s="56">
        <v>0.36162199530060002</v>
      </c>
      <c r="U3835" s="46">
        <v>16.418545121944238</v>
      </c>
      <c r="V3835" s="76">
        <v>7108433488082.1719</v>
      </c>
      <c r="W3835" s="84">
        <v>2239.8612308812267</v>
      </c>
      <c r="X3835" s="82">
        <v>4.4706326038460628E-2</v>
      </c>
      <c r="Y3835" s="476">
        <v>2.0000000000000001E-4</v>
      </c>
    </row>
    <row r="3836" spans="1:25" x14ac:dyDescent="0.2">
      <c r="A3836" s="475">
        <v>3832</v>
      </c>
      <c r="B3836" s="56">
        <v>0.30002840527875502</v>
      </c>
      <c r="C3836" s="46">
        <v>1500</v>
      </c>
      <c r="D3836" s="56">
        <v>0.66656792755558292</v>
      </c>
      <c r="E3836" s="56">
        <v>0.5042002743312255</v>
      </c>
      <c r="F3836" s="250">
        <v>2024.08</v>
      </c>
      <c r="G3836" s="76">
        <v>127410193961.49445</v>
      </c>
      <c r="H3836" s="46">
        <v>15520260.084365983</v>
      </c>
      <c r="I3836" s="76">
        <v>516503818393.39917</v>
      </c>
      <c r="J3836" s="56">
        <v>0.30002840527875496</v>
      </c>
      <c r="K3836" s="76">
        <v>12588928566.909067</v>
      </c>
      <c r="L3836" s="76">
        <v>0</v>
      </c>
      <c r="M3836" s="76">
        <v>108436000547.09505</v>
      </c>
      <c r="N3836" s="76">
        <v>120905074249.24432</v>
      </c>
      <c r="O3836" s="76">
        <v>26066.313441016555</v>
      </c>
      <c r="P3836" s="46">
        <v>631432.38915554236</v>
      </c>
      <c r="Q3836" s="46">
        <v>434376.43835445272</v>
      </c>
      <c r="R3836" s="76">
        <v>913329275967.42749</v>
      </c>
      <c r="S3836" s="56">
        <v>0.43723435249135767</v>
      </c>
      <c r="T3836" s="56">
        <v>0.28940647311726569</v>
      </c>
      <c r="U3836" s="46">
        <v>15.827173875148107</v>
      </c>
      <c r="V3836" s="76">
        <v>4707421031998.9238</v>
      </c>
      <c r="W3836" s="84">
        <v>1485.0238998151399</v>
      </c>
      <c r="X3836" s="82">
        <v>4.5166318567507413E-2</v>
      </c>
      <c r="Y3836" s="476">
        <v>2.0000000000000001E-4</v>
      </c>
    </row>
    <row r="3837" spans="1:25" x14ac:dyDescent="0.2">
      <c r="A3837" s="475">
        <v>3833</v>
      </c>
      <c r="B3837" s="56">
        <v>0.63987676054868625</v>
      </c>
      <c r="C3837" s="46">
        <v>5101.0152905566765</v>
      </c>
      <c r="D3837" s="56">
        <v>0.87400490539516162</v>
      </c>
      <c r="E3837" s="56">
        <v>0.52785556855103599</v>
      </c>
      <c r="F3837" s="250">
        <v>2023.75</v>
      </c>
      <c r="G3837" s="76">
        <v>169841152459.82483</v>
      </c>
      <c r="H3837" s="46">
        <v>23474061.69400249</v>
      </c>
      <c r="I3837" s="76">
        <v>529145125475.41827</v>
      </c>
      <c r="J3837" s="56">
        <v>0.23992928924733181</v>
      </c>
      <c r="K3837" s="76">
        <v>8556452513.5834007</v>
      </c>
      <c r="L3837" s="76">
        <v>0</v>
      </c>
      <c r="M3837" s="76">
        <v>192335062966.97672</v>
      </c>
      <c r="N3837" s="76">
        <v>52832257482.064217</v>
      </c>
      <c r="O3837" s="76">
        <v>29497.798965460021</v>
      </c>
      <c r="P3837" s="46">
        <v>336817.64509858692</v>
      </c>
      <c r="Q3837" s="46">
        <v>194582.41438484442</v>
      </c>
      <c r="R3837" s="76">
        <v>996464009786.7749</v>
      </c>
      <c r="S3837" s="56">
        <v>0.46995703987727211</v>
      </c>
      <c r="T3837" s="56">
        <v>0.23272134761351379</v>
      </c>
      <c r="U3837" s="46">
        <v>17.340103473649663</v>
      </c>
      <c r="V3837" s="76">
        <v>4389942512764.8813</v>
      </c>
      <c r="W3837" s="84">
        <v>1385.8721717074136</v>
      </c>
      <c r="X3837" s="82">
        <v>4.2953588552301775E-2</v>
      </c>
      <c r="Y3837" s="476">
        <v>2.0000000000000001E-4</v>
      </c>
    </row>
    <row r="3838" spans="1:25" x14ac:dyDescent="0.2">
      <c r="A3838" s="475">
        <v>3834</v>
      </c>
      <c r="B3838" s="56">
        <v>0.51600040212227505</v>
      </c>
      <c r="C3838" s="46">
        <v>6071.6528154286743</v>
      </c>
      <c r="D3838" s="56">
        <v>0.6356388685655141</v>
      </c>
      <c r="E3838" s="56">
        <v>0.40351129909985095</v>
      </c>
      <c r="F3838" s="250">
        <v>2024.01</v>
      </c>
      <c r="G3838" s="76">
        <v>116821699874.19785</v>
      </c>
      <c r="H3838" s="46">
        <v>13421573.562166508</v>
      </c>
      <c r="I3838" s="76">
        <v>440112854892.68976</v>
      </c>
      <c r="J3838" s="56">
        <v>0.51600040212227505</v>
      </c>
      <c r="K3838" s="76">
        <v>14393200432.602205</v>
      </c>
      <c r="L3838" s="76">
        <v>6249329426.1011019</v>
      </c>
      <c r="M3838" s="76">
        <v>120531590100.30125</v>
      </c>
      <c r="N3838" s="76">
        <v>13443547068.317402</v>
      </c>
      <c r="O3838" s="76">
        <v>21297.525832893098</v>
      </c>
      <c r="P3838" s="46">
        <v>148405.28415930553</v>
      </c>
      <c r="Q3838" s="46">
        <v>62152.743414689605</v>
      </c>
      <c r="R3838" s="76">
        <v>733766936997.9939</v>
      </c>
      <c r="S3838" s="56">
        <v>0.61271719602745167</v>
      </c>
      <c r="T3838" s="56">
        <v>0.42322512823924124</v>
      </c>
      <c r="U3838" s="46">
        <v>15.190609649314045</v>
      </c>
      <c r="V3838" s="76">
        <v>5388964798815.3203</v>
      </c>
      <c r="W3838" s="84">
        <v>1701.9620772273938</v>
      </c>
      <c r="X3838" s="82">
        <v>4.6486064552574688E-2</v>
      </c>
      <c r="Y3838" s="476">
        <v>2.0000000000000001E-4</v>
      </c>
    </row>
    <row r="3839" spans="1:25" x14ac:dyDescent="0.2">
      <c r="A3839" s="475">
        <v>3835</v>
      </c>
      <c r="B3839" s="56">
        <v>0.48668614176957653</v>
      </c>
      <c r="C3839" s="46">
        <v>1800.4748201849397</v>
      </c>
      <c r="D3839" s="56">
        <v>0.98307527438641196</v>
      </c>
      <c r="E3839" s="56">
        <v>0.63962265496757009</v>
      </c>
      <c r="F3839" s="250">
        <v>2024.4</v>
      </c>
      <c r="G3839" s="76">
        <v>372081975696.98193</v>
      </c>
      <c r="H3839" s="46">
        <v>31354282.602028757</v>
      </c>
      <c r="I3839" s="76">
        <v>685153790503.87671</v>
      </c>
      <c r="J3839" s="56">
        <v>0.31296487941712647</v>
      </c>
      <c r="K3839" s="76">
        <v>20869611862.209923</v>
      </c>
      <c r="L3839" s="76">
        <v>0</v>
      </c>
      <c r="M3839" s="76">
        <v>299754335625.80774</v>
      </c>
      <c r="N3839" s="76">
        <v>70964085396.120529</v>
      </c>
      <c r="O3839" s="76">
        <v>36240.586685222304</v>
      </c>
      <c r="P3839" s="46">
        <v>450666.14604572201</v>
      </c>
      <c r="Q3839" s="46">
        <v>279430.28087199631</v>
      </c>
      <c r="R3839" s="76">
        <v>1566317327967.5291</v>
      </c>
      <c r="S3839" s="56">
        <v>0.55939267911883417</v>
      </c>
      <c r="T3839" s="56">
        <v>0.35667137857059683</v>
      </c>
      <c r="U3839" s="46">
        <v>16.92404517308772</v>
      </c>
      <c r="V3839" s="76">
        <v>10341236725023.422</v>
      </c>
      <c r="W3839" s="84">
        <v>3265.0969356987907</v>
      </c>
      <c r="X3839" s="82">
        <v>4.3387498109575345E-2</v>
      </c>
      <c r="Y3839" s="476">
        <v>2.0000000000000001E-4</v>
      </c>
    </row>
    <row r="3840" spans="1:25" x14ac:dyDescent="0.2">
      <c r="A3840" s="475">
        <v>3836</v>
      </c>
      <c r="B3840" s="56">
        <v>0.44455968043854827</v>
      </c>
      <c r="C3840" s="46">
        <v>2833.7879929437863</v>
      </c>
      <c r="D3840" s="56">
        <v>0.2</v>
      </c>
      <c r="E3840" s="56">
        <v>0.53346958480478546</v>
      </c>
      <c r="F3840" s="250">
        <v>2023.75</v>
      </c>
      <c r="G3840" s="76">
        <v>274191118115.34521</v>
      </c>
      <c r="H3840" s="46">
        <v>3254526.6638358277</v>
      </c>
      <c r="I3840" s="76">
        <v>146394519927.91797</v>
      </c>
      <c r="J3840" s="56">
        <v>0.44455968043854832</v>
      </c>
      <c r="K3840" s="76">
        <v>6162025372.5482979</v>
      </c>
      <c r="L3840" s="76">
        <v>0</v>
      </c>
      <c r="M3840" s="76">
        <v>325324431298.8606</v>
      </c>
      <c r="N3840" s="76">
        <v>52044574433.994583</v>
      </c>
      <c r="O3840" s="76">
        <v>33626.795660211894</v>
      </c>
      <c r="P3840" s="46">
        <v>431916.563329392</v>
      </c>
      <c r="Q3840" s="46">
        <v>238205.67407743866</v>
      </c>
      <c r="R3840" s="76">
        <v>737424468268.11121</v>
      </c>
      <c r="S3840" s="56">
        <v>0.68663451788052898</v>
      </c>
      <c r="T3840" s="56">
        <v>0.44408476876475173</v>
      </c>
      <c r="U3840" s="46">
        <v>18.005903237440513</v>
      </c>
      <c r="V3840" s="76">
        <v>6505415959712.9727</v>
      </c>
      <c r="W3840" s="84">
        <v>2053.7922743575682</v>
      </c>
      <c r="X3840" s="82">
        <v>4.0326879524752432E-2</v>
      </c>
      <c r="Y3840" s="476">
        <v>2.0000000000000001E-4</v>
      </c>
    </row>
    <row r="3841" spans="1:25" x14ac:dyDescent="0.2">
      <c r="A3841" s="475">
        <v>3837</v>
      </c>
      <c r="B3841" s="56">
        <v>0.33692980332264733</v>
      </c>
      <c r="C3841" s="46">
        <v>5901.674395317661</v>
      </c>
      <c r="D3841" s="56">
        <v>0.2</v>
      </c>
      <c r="E3841" s="56">
        <v>0.37734320147164679</v>
      </c>
      <c r="F3841" s="250">
        <v>2023.75</v>
      </c>
      <c r="G3841" s="76">
        <v>172760884954.00687</v>
      </c>
      <c r="H3841" s="46">
        <v>3320332.6868654215</v>
      </c>
      <c r="I3841" s="76">
        <v>166954280004.5144</v>
      </c>
      <c r="J3841" s="56">
        <v>0.33692980332264721</v>
      </c>
      <c r="K3841" s="76">
        <v>5906930035.1096287</v>
      </c>
      <c r="L3841" s="76">
        <v>0</v>
      </c>
      <c r="M3841" s="76">
        <v>176082356430.60553</v>
      </c>
      <c r="N3841" s="76">
        <v>274432276809.36063</v>
      </c>
      <c r="O3841" s="76">
        <v>28288.528003138836</v>
      </c>
      <c r="P3841" s="46">
        <v>1409203.7387264331</v>
      </c>
      <c r="Q3841" s="46">
        <v>968310.99969469686</v>
      </c>
      <c r="R3841" s="76">
        <v>771988363910.38684</v>
      </c>
      <c r="S3841" s="56">
        <v>0.47952241628468112</v>
      </c>
      <c r="T3841" s="56">
        <v>0.32638928133103318</v>
      </c>
      <c r="U3841" s="46">
        <v>17.077855976552289</v>
      </c>
      <c r="V3841" s="76">
        <v>4838933767514.2051</v>
      </c>
      <c r="W3841" s="84">
        <v>1526.0291645765767</v>
      </c>
      <c r="X3841" s="82">
        <v>4.1918981038525947E-2</v>
      </c>
      <c r="Y3841" s="476">
        <v>2.0000000000000001E-4</v>
      </c>
    </row>
    <row r="3842" spans="1:25" x14ac:dyDescent="0.2">
      <c r="A3842" s="475">
        <v>3838</v>
      </c>
      <c r="B3842" s="56">
        <v>0.71715036956232459</v>
      </c>
      <c r="C3842" s="46">
        <v>1903.2467027007037</v>
      </c>
      <c r="D3842" s="56">
        <v>0.86636119118635468</v>
      </c>
      <c r="E3842" s="56">
        <v>0.66739566933776229</v>
      </c>
      <c r="F3842" s="250">
        <v>2023.75</v>
      </c>
      <c r="G3842" s="76">
        <v>225596730975.54816</v>
      </c>
      <c r="H3842" s="46">
        <v>25235053.068135608</v>
      </c>
      <c r="I3842" s="76">
        <v>475260063882.11084</v>
      </c>
      <c r="J3842" s="56">
        <v>0.15926558456816442</v>
      </c>
      <c r="K3842" s="76">
        <v>7818357119.7368078</v>
      </c>
      <c r="L3842" s="76">
        <v>0</v>
      </c>
      <c r="M3842" s="76">
        <v>270342975415.55246</v>
      </c>
      <c r="N3842" s="76">
        <v>33756994657.695332</v>
      </c>
      <c r="O3842" s="76">
        <v>22835.324958983219</v>
      </c>
      <c r="P3842" s="46">
        <v>250812.48892733885</v>
      </c>
      <c r="Q3842" s="46">
        <v>130663.70259109905</v>
      </c>
      <c r="R3842" s="76">
        <v>1067333962445.3192</v>
      </c>
      <c r="S3842" s="56">
        <v>0.49443318468879177</v>
      </c>
      <c r="T3842" s="56">
        <v>0.23454866515636472</v>
      </c>
      <c r="U3842" s="46">
        <v>18.359587275632059</v>
      </c>
      <c r="V3842" s="76">
        <v>5064804109356.6768</v>
      </c>
      <c r="W3842" s="84">
        <v>1599.3346635787575</v>
      </c>
      <c r="X3842" s="82">
        <v>3.985050951040655E-2</v>
      </c>
      <c r="Y3842" s="476">
        <v>2.0000000000000001E-4</v>
      </c>
    </row>
    <row r="3843" spans="1:25" x14ac:dyDescent="0.2">
      <c r="A3843" s="475">
        <v>3839</v>
      </c>
      <c r="B3843" s="56">
        <v>0.52148236316444974</v>
      </c>
      <c r="C3843" s="46">
        <v>4586.7411835221037</v>
      </c>
      <c r="D3843" s="56">
        <v>0.55037573405842155</v>
      </c>
      <c r="E3843" s="56">
        <v>0.31736958020195938</v>
      </c>
      <c r="F3843" s="250">
        <v>2023.75</v>
      </c>
      <c r="G3843" s="76">
        <v>347932486227.87396</v>
      </c>
      <c r="H3843" s="46">
        <v>10642762.209404042</v>
      </c>
      <c r="I3843" s="76">
        <v>393808216573.33179</v>
      </c>
      <c r="J3843" s="56">
        <v>0.4410562913832996</v>
      </c>
      <c r="K3843" s="76">
        <v>16593582222.687124</v>
      </c>
      <c r="L3843" s="76">
        <v>0</v>
      </c>
      <c r="M3843" s="76">
        <v>376882388048.14893</v>
      </c>
      <c r="N3843" s="76">
        <v>78104062851.629166</v>
      </c>
      <c r="O3843" s="76">
        <v>25788.280639569752</v>
      </c>
      <c r="P3843" s="46">
        <v>414376.30948795122</v>
      </c>
      <c r="Q3843" s="46">
        <v>263490.46613708482</v>
      </c>
      <c r="R3843" s="76">
        <v>1150518103995.5393</v>
      </c>
      <c r="S3843" s="56">
        <v>0.63243365897949788</v>
      </c>
      <c r="T3843" s="56">
        <v>0.43128552944509729</v>
      </c>
      <c r="U3843" s="46">
        <v>17.154551082860909</v>
      </c>
      <c r="V3843" s="76">
        <v>9439932153651.9375</v>
      </c>
      <c r="W3843" s="84">
        <v>2976.2493842527838</v>
      </c>
      <c r="X3843" s="82">
        <v>4.1996599921714776E-2</v>
      </c>
      <c r="Y3843" s="476">
        <v>2.0000000000000001E-4</v>
      </c>
    </row>
    <row r="3844" spans="1:25" x14ac:dyDescent="0.2">
      <c r="A3844" s="475">
        <v>3840</v>
      </c>
      <c r="B3844" s="56">
        <v>0.53246520393521279</v>
      </c>
      <c r="C3844" s="46">
        <v>1500</v>
      </c>
      <c r="D3844" s="56">
        <v>1.0084294905673983</v>
      </c>
      <c r="E3844" s="56">
        <v>0.19832742795396646</v>
      </c>
      <c r="F3844" s="250">
        <v>2023.75</v>
      </c>
      <c r="G3844" s="76">
        <v>581909808752.927</v>
      </c>
      <c r="H3844" s="46">
        <v>34404949.839941062</v>
      </c>
      <c r="I3844" s="76">
        <v>455886648879.5874</v>
      </c>
      <c r="J3844" s="56">
        <v>-0.20772625461308225</v>
      </c>
      <c r="K3844" s="76">
        <v>9458552315.3578262</v>
      </c>
      <c r="L3844" s="76">
        <v>0</v>
      </c>
      <c r="M3844" s="76">
        <v>703948055399.19421</v>
      </c>
      <c r="N3844" s="76">
        <v>25554585209.781033</v>
      </c>
      <c r="O3844" s="76">
        <v>40781.195089657602</v>
      </c>
      <c r="P3844" s="46">
        <v>198505.05648977356</v>
      </c>
      <c r="Q3844" s="46">
        <v>92034.376207008492</v>
      </c>
      <c r="R3844" s="76">
        <v>2048337233513.9321</v>
      </c>
      <c r="S3844" s="56">
        <v>0.56709141346390279</v>
      </c>
      <c r="T3844" s="56">
        <v>0.22294532852002938</v>
      </c>
      <c r="U3844" s="46">
        <v>24.754931469462111</v>
      </c>
      <c r="V3844" s="76">
        <v>12041235072534.793</v>
      </c>
      <c r="W3844" s="84">
        <v>3801.9454019330037</v>
      </c>
      <c r="X3844" s="82">
        <v>3.0389849630947312E-2</v>
      </c>
      <c r="Y3844" s="476">
        <v>2.0000000000000001E-4</v>
      </c>
    </row>
    <row r="3845" spans="1:25" x14ac:dyDescent="0.2">
      <c r="A3845" s="475">
        <v>3841</v>
      </c>
      <c r="B3845" s="56">
        <v>0.42437106593303237</v>
      </c>
      <c r="C3845" s="46">
        <v>4832.0389855357853</v>
      </c>
      <c r="D3845" s="56">
        <v>0.8036909779445317</v>
      </c>
      <c r="E3845" s="56">
        <v>0.67639920491467576</v>
      </c>
      <c r="F3845" s="250">
        <v>2025.86</v>
      </c>
      <c r="G3845" s="76">
        <v>141781895325.50092</v>
      </c>
      <c r="H3845" s="46">
        <v>20538807.023290817</v>
      </c>
      <c r="I3845" s="76">
        <v>527818375350.70386</v>
      </c>
      <c r="J3845" s="56">
        <v>0.23099544081843715</v>
      </c>
      <c r="K3845" s="76">
        <v>20338175829.824059</v>
      </c>
      <c r="L3845" s="76">
        <v>6281738497.4850245</v>
      </c>
      <c r="M3845" s="76">
        <v>115234517444.73862</v>
      </c>
      <c r="N3845" s="76">
        <v>47117156568.403618</v>
      </c>
      <c r="O3845" s="76">
        <v>27669.077151801808</v>
      </c>
      <c r="P3845" s="46">
        <v>275286.64653568337</v>
      </c>
      <c r="Q3845" s="46">
        <v>149953.56409608445</v>
      </c>
      <c r="R3845" s="76">
        <v>903854666838.36829</v>
      </c>
      <c r="S3845" s="56">
        <v>0.42693921638033783</v>
      </c>
      <c r="T3845" s="56">
        <v>0.25733751411663475</v>
      </c>
      <c r="U3845" s="46">
        <v>16.560757208519536</v>
      </c>
      <c r="V3845" s="76">
        <v>4247825340291.1357</v>
      </c>
      <c r="W3845" s="84">
        <v>1339.0897925258171</v>
      </c>
      <c r="X3845" s="82">
        <v>4.442584646385548E-2</v>
      </c>
      <c r="Y3845" s="476">
        <v>2.0000000000000001E-4</v>
      </c>
    </row>
    <row r="3846" spans="1:25" x14ac:dyDescent="0.2">
      <c r="A3846" s="475">
        <v>3842</v>
      </c>
      <c r="B3846" s="56">
        <v>0.49958557151043365</v>
      </c>
      <c r="C3846" s="46">
        <v>4132.7296716676074</v>
      </c>
      <c r="D3846" s="56">
        <v>1.0142944955949169</v>
      </c>
      <c r="E3846" s="56">
        <v>0.61859742955416852</v>
      </c>
      <c r="F3846" s="250">
        <v>2023.76</v>
      </c>
      <c r="G3846" s="76">
        <v>793982166910.73425</v>
      </c>
      <c r="H3846" s="46">
        <v>32126870.889173787</v>
      </c>
      <c r="I3846" s="76">
        <v>688091382037.45337</v>
      </c>
      <c r="J3846" s="56">
        <v>0.15781377449468492</v>
      </c>
      <c r="K3846" s="76">
        <v>20282913781.915195</v>
      </c>
      <c r="L3846" s="76">
        <v>0</v>
      </c>
      <c r="M3846" s="76">
        <v>692497660642.98584</v>
      </c>
      <c r="N3846" s="76">
        <v>63701854245.264999</v>
      </c>
      <c r="O3846" s="76">
        <v>28968.218507088852</v>
      </c>
      <c r="P3846" s="46">
        <v>359783.73721130239</v>
      </c>
      <c r="Q3846" s="46">
        <v>208678.39697179562</v>
      </c>
      <c r="R3846" s="76">
        <v>2338022531024.5347</v>
      </c>
      <c r="S3846" s="56">
        <v>0.59118583187981866</v>
      </c>
      <c r="T3846" s="56">
        <v>0.35716114349811701</v>
      </c>
      <c r="U3846" s="46">
        <v>18.680787046457706</v>
      </c>
      <c r="V3846" s="76">
        <v>16963814143122.938</v>
      </c>
      <c r="W3846" s="84">
        <v>5347.6800163734733</v>
      </c>
      <c r="X3846" s="82">
        <v>3.9438268812354654E-2</v>
      </c>
      <c r="Y3846" s="476">
        <v>2.0000000000000001E-4</v>
      </c>
    </row>
    <row r="3847" spans="1:25" x14ac:dyDescent="0.2">
      <c r="A3847" s="475">
        <v>3843</v>
      </c>
      <c r="B3847" s="56">
        <v>0.47213652652263283</v>
      </c>
      <c r="C3847" s="46">
        <v>4034.0795323136417</v>
      </c>
      <c r="D3847" s="56">
        <v>0.50758573885196512</v>
      </c>
      <c r="E3847" s="56">
        <v>0.46547441595812977</v>
      </c>
      <c r="F3847" s="250">
        <v>2024.93</v>
      </c>
      <c r="G3847" s="76">
        <v>163098114268.06232</v>
      </c>
      <c r="H3847" s="46">
        <v>9736585.8873273488</v>
      </c>
      <c r="I3847" s="76">
        <v>316961681920.90308</v>
      </c>
      <c r="J3847" s="56">
        <v>0.40115244813318018</v>
      </c>
      <c r="K3847" s="76">
        <v>8203161802.6446714</v>
      </c>
      <c r="L3847" s="76">
        <v>0</v>
      </c>
      <c r="M3847" s="76">
        <v>122942003241.18021</v>
      </c>
      <c r="N3847" s="76">
        <v>19547095706.499783</v>
      </c>
      <c r="O3847" s="76">
        <v>36834.556753584082</v>
      </c>
      <c r="P3847" s="46">
        <v>160288.02302338029</v>
      </c>
      <c r="Q3847" s="46">
        <v>72304.466782934789</v>
      </c>
      <c r="R3847" s="76">
        <v>624451036835.39221</v>
      </c>
      <c r="S3847" s="56">
        <v>0.57306348016770381</v>
      </c>
      <c r="T3847" s="56">
        <v>0.41898348305734562</v>
      </c>
      <c r="U3847" s="46">
        <v>16.708260307836866</v>
      </c>
      <c r="V3847" s="76">
        <v>4923179177741.3809</v>
      </c>
      <c r="W3847" s="84">
        <v>1553.5132732079883</v>
      </c>
      <c r="X3847" s="82">
        <v>4.2757183959797142E-2</v>
      </c>
      <c r="Y3847" s="476">
        <v>2.0000000000000001E-4</v>
      </c>
    </row>
    <row r="3848" spans="1:25" x14ac:dyDescent="0.2">
      <c r="A3848" s="475">
        <v>3844</v>
      </c>
      <c r="B3848" s="56">
        <v>0.62461548241804432</v>
      </c>
      <c r="C3848" s="46">
        <v>3799.4650279093185</v>
      </c>
      <c r="D3848" s="56">
        <v>1.0970639376823916</v>
      </c>
      <c r="E3848" s="56">
        <v>0.27867453354233584</v>
      </c>
      <c r="F3848" s="250">
        <v>2023.75</v>
      </c>
      <c r="G3848" s="76">
        <v>187129829980.95255</v>
      </c>
      <c r="H3848" s="46">
        <v>38036452.935818829</v>
      </c>
      <c r="I3848" s="76">
        <v>649735494482.00452</v>
      </c>
      <c r="J3848" s="56">
        <v>0.10657285296702768</v>
      </c>
      <c r="K3848" s="76">
        <v>15948638024.444239</v>
      </c>
      <c r="L3848" s="76">
        <v>0</v>
      </c>
      <c r="M3848" s="76">
        <v>254965684966.20413</v>
      </c>
      <c r="N3848" s="76">
        <v>58818382354.906204</v>
      </c>
      <c r="O3848" s="76">
        <v>31178.809067071736</v>
      </c>
      <c r="P3848" s="46">
        <v>380342.67774747952</v>
      </c>
      <c r="Q3848" s="46">
        <v>222317.15190273407</v>
      </c>
      <c r="R3848" s="76">
        <v>1278173647879.8604</v>
      </c>
      <c r="S3848" s="56">
        <v>0.41397238018540883</v>
      </c>
      <c r="T3848" s="56">
        <v>0.15993049247373153</v>
      </c>
      <c r="U3848" s="46">
        <v>18.803160151404466</v>
      </c>
      <c r="V3848" s="76">
        <v>4163484130460.9263</v>
      </c>
      <c r="W3848" s="84">
        <v>1313.677309730115</v>
      </c>
      <c r="X3848" s="82">
        <v>3.9921438797090036E-2</v>
      </c>
      <c r="Y3848" s="476">
        <v>2.0000000000000001E-4</v>
      </c>
    </row>
    <row r="3849" spans="1:25" x14ac:dyDescent="0.2">
      <c r="A3849" s="475">
        <v>3845</v>
      </c>
      <c r="B3849" s="56">
        <v>0.62652532368920866</v>
      </c>
      <c r="C3849" s="46">
        <v>1500</v>
      </c>
      <c r="D3849" s="56">
        <v>0.90545756411247158</v>
      </c>
      <c r="E3849" s="56">
        <v>0.49314751836170045</v>
      </c>
      <c r="F3849" s="250">
        <v>2026.67</v>
      </c>
      <c r="G3849" s="76">
        <v>105412057839.69453</v>
      </c>
      <c r="H3849" s="46">
        <v>27363390.193429455</v>
      </c>
      <c r="I3849" s="76">
        <v>663836178601.52234</v>
      </c>
      <c r="J3849" s="56">
        <v>0.34687995123538151</v>
      </c>
      <c r="K3849" s="76">
        <v>34527942701.991974</v>
      </c>
      <c r="L3849" s="76">
        <v>34157809768.208992</v>
      </c>
      <c r="M3849" s="76">
        <v>13492153124.811485</v>
      </c>
      <c r="N3849" s="76">
        <v>46638449865.498558</v>
      </c>
      <c r="O3849" s="76">
        <v>26819.786474978751</v>
      </c>
      <c r="P3849" s="46">
        <v>314793.06117442402</v>
      </c>
      <c r="Q3849" s="46">
        <v>177232.11481092154</v>
      </c>
      <c r="R3849" s="76">
        <v>930770046809.27209</v>
      </c>
      <c r="S3849" s="56">
        <v>0.43895528229530251</v>
      </c>
      <c r="T3849" s="56">
        <v>0.30663790325267859</v>
      </c>
      <c r="U3849" s="46">
        <v>15.022756429444831</v>
      </c>
      <c r="V3849" s="76">
        <v>5035483333680.2891</v>
      </c>
      <c r="W3849" s="84">
        <v>1589.2524449773707</v>
      </c>
      <c r="X3849" s="82">
        <v>4.5655430531465299E-2</v>
      </c>
      <c r="Y3849" s="476">
        <v>2.0000000000000001E-4</v>
      </c>
    </row>
    <row r="3850" spans="1:25" x14ac:dyDescent="0.2">
      <c r="A3850" s="475">
        <v>3846</v>
      </c>
      <c r="B3850" s="56">
        <v>0.45958413382209129</v>
      </c>
      <c r="C3850" s="46">
        <v>2113.236196246989</v>
      </c>
      <c r="D3850" s="56">
        <v>0.90712880080619296</v>
      </c>
      <c r="E3850" s="56">
        <v>0.32828760917364685</v>
      </c>
      <c r="F3850" s="250">
        <v>2023.75</v>
      </c>
      <c r="G3850" s="76">
        <v>446298833396.8642</v>
      </c>
      <c r="H3850" s="46">
        <v>27014900.66319013</v>
      </c>
      <c r="I3850" s="76">
        <v>589712512766.20068</v>
      </c>
      <c r="J3850" s="56">
        <v>0.29381179090451792</v>
      </c>
      <c r="K3850" s="76">
        <v>20832004373.148392</v>
      </c>
      <c r="L3850" s="76">
        <v>0</v>
      </c>
      <c r="M3850" s="76">
        <v>398963800185.77637</v>
      </c>
      <c r="N3850" s="76">
        <v>10537506912.00555</v>
      </c>
      <c r="O3850" s="76">
        <v>30056.603888601792</v>
      </c>
      <c r="P3850" s="46">
        <v>116301.29729482942</v>
      </c>
      <c r="Q3850" s="46">
        <v>41528.179816291369</v>
      </c>
      <c r="R3850" s="76">
        <v>1459404558833.1047</v>
      </c>
      <c r="S3850" s="56">
        <v>0.58836042075939743</v>
      </c>
      <c r="T3850" s="56">
        <v>0.39033243013774727</v>
      </c>
      <c r="U3850" s="46">
        <v>17.635868360972825</v>
      </c>
      <c r="V3850" s="76">
        <v>11041368532665.055</v>
      </c>
      <c r="W3850" s="84">
        <v>3480.9512017733068</v>
      </c>
      <c r="X3850" s="82">
        <v>4.1450178955489671E-2</v>
      </c>
      <c r="Y3850" s="476">
        <v>2.0000000000000001E-4</v>
      </c>
    </row>
    <row r="3851" spans="1:25" x14ac:dyDescent="0.2">
      <c r="A3851" s="475">
        <v>3847</v>
      </c>
      <c r="B3851" s="56">
        <v>0.486436009019867</v>
      </c>
      <c r="C3851" s="46">
        <v>7924.6662800505474</v>
      </c>
      <c r="D3851" s="56">
        <v>1.1078804315803188</v>
      </c>
      <c r="E3851" s="56">
        <v>0.15791839715664741</v>
      </c>
      <c r="F3851" s="250">
        <v>2023.75</v>
      </c>
      <c r="G3851" s="76">
        <v>860052050018.8656</v>
      </c>
      <c r="H3851" s="46">
        <v>28238943.631625473</v>
      </c>
      <c r="I3851" s="76">
        <v>701844677137.89612</v>
      </c>
      <c r="J3851" s="56">
        <v>0.17109836886495111</v>
      </c>
      <c r="K3851" s="76">
        <v>17182475731.669483</v>
      </c>
      <c r="L3851" s="76">
        <v>0</v>
      </c>
      <c r="M3851" s="76">
        <v>731757643585.91089</v>
      </c>
      <c r="N3851" s="76">
        <v>45138452202.152596</v>
      </c>
      <c r="O3851" s="76">
        <v>30335.010270252278</v>
      </c>
      <c r="P3851" s="46">
        <v>226059.34810402268</v>
      </c>
      <c r="Q3851" s="46">
        <v>133787.99866410493</v>
      </c>
      <c r="R3851" s="76">
        <v>2379239114416.061</v>
      </c>
      <c r="S3851" s="56">
        <v>0.60148164555245542</v>
      </c>
      <c r="T3851" s="56">
        <v>0.38730173278360075</v>
      </c>
      <c r="U3851" s="46">
        <v>18.571328656867649</v>
      </c>
      <c r="V3851" s="76">
        <v>18521550406544.273</v>
      </c>
      <c r="W3851" s="84">
        <v>5850.0505343148061</v>
      </c>
      <c r="X3851" s="82">
        <v>3.9978445945668413E-2</v>
      </c>
      <c r="Y3851" s="476">
        <v>2.0000000000000001E-4</v>
      </c>
    </row>
    <row r="3852" spans="1:25" x14ac:dyDescent="0.2">
      <c r="A3852" s="475">
        <v>3848</v>
      </c>
      <c r="B3852" s="56">
        <v>0.52915269403582932</v>
      </c>
      <c r="C3852" s="46">
        <v>1500</v>
      </c>
      <c r="D3852" s="56">
        <v>0.30266441784931464</v>
      </c>
      <c r="E3852" s="56">
        <v>0.50173796471163978</v>
      </c>
      <c r="F3852" s="250">
        <v>2024.56</v>
      </c>
      <c r="G3852" s="76">
        <v>185886519360.06805</v>
      </c>
      <c r="H3852" s="46">
        <v>4851831.3212518198</v>
      </c>
      <c r="I3852" s="76">
        <v>211893703394.12411</v>
      </c>
      <c r="J3852" s="56">
        <v>0.50920778783861098</v>
      </c>
      <c r="K3852" s="76">
        <v>5879236664.990324</v>
      </c>
      <c r="L3852" s="76">
        <v>0</v>
      </c>
      <c r="M3852" s="76">
        <v>178215245490.06796</v>
      </c>
      <c r="N3852" s="76">
        <v>30220556319.905434</v>
      </c>
      <c r="O3852" s="76">
        <v>31072.12649853258</v>
      </c>
      <c r="P3852" s="46">
        <v>246178.81560455851</v>
      </c>
      <c r="Q3852" s="46">
        <v>112364.11737483305</v>
      </c>
      <c r="R3852" s="76">
        <v>691355428354.49182</v>
      </c>
      <c r="S3852" s="56">
        <v>0.68345699082959255</v>
      </c>
      <c r="T3852" s="56">
        <v>0.40147949077658279</v>
      </c>
      <c r="U3852" s="46">
        <v>16.991553671138291</v>
      </c>
      <c r="V3852" s="76">
        <v>5243892557452.3174</v>
      </c>
      <c r="W3852" s="84">
        <v>1653.4589273002782</v>
      </c>
      <c r="X3852" s="82">
        <v>4.245731089932888E-2</v>
      </c>
      <c r="Y3852" s="476">
        <v>2.0000000000000001E-4</v>
      </c>
    </row>
    <row r="3853" spans="1:25" x14ac:dyDescent="0.2">
      <c r="A3853" s="475">
        <v>3849</v>
      </c>
      <c r="B3853" s="56">
        <v>0.40163685030511703</v>
      </c>
      <c r="C3853" s="46">
        <v>1500</v>
      </c>
      <c r="D3853" s="56">
        <v>1.1312393247529422</v>
      </c>
      <c r="E3853" s="56">
        <v>0.66947123032870981</v>
      </c>
      <c r="F3853" s="250">
        <v>2025.06</v>
      </c>
      <c r="G3853" s="76">
        <v>422981037275.60742</v>
      </c>
      <c r="H3853" s="46">
        <v>41542330.56501203</v>
      </c>
      <c r="I3853" s="76">
        <v>589277217385.60596</v>
      </c>
      <c r="J3853" s="56">
        <v>6.6531300037549146E-2</v>
      </c>
      <c r="K3853" s="76">
        <v>12302535040.959259</v>
      </c>
      <c r="L3853" s="76">
        <v>6645302118.1283159</v>
      </c>
      <c r="M3853" s="76">
        <v>201928200159.69415</v>
      </c>
      <c r="N3853" s="76">
        <v>17979073332.091572</v>
      </c>
      <c r="O3853" s="76">
        <v>24020.079155259646</v>
      </c>
      <c r="P3853" s="46">
        <v>172962.55608552083</v>
      </c>
      <c r="Q3853" s="46">
        <v>75798.317341451126</v>
      </c>
      <c r="R3853" s="76">
        <v>1308510434456.7834</v>
      </c>
      <c r="S3853" s="56">
        <v>0.45683340134550487</v>
      </c>
      <c r="T3853" s="56">
        <v>0.28412886727577269</v>
      </c>
      <c r="U3853" s="46">
        <v>21.99760886985694</v>
      </c>
      <c r="V3853" s="76">
        <v>8713690057024.7744</v>
      </c>
      <c r="W3853" s="84">
        <v>2748.4839756541692</v>
      </c>
      <c r="X3853" s="82">
        <v>3.419391168442041E-2</v>
      </c>
      <c r="Y3853" s="476">
        <v>2.0000000000000001E-4</v>
      </c>
    </row>
    <row r="3854" spans="1:25" x14ac:dyDescent="0.2">
      <c r="A3854" s="475">
        <v>3850</v>
      </c>
      <c r="B3854" s="56">
        <v>0.41787246058673494</v>
      </c>
      <c r="C3854" s="46">
        <v>3578.9226992123267</v>
      </c>
      <c r="D3854" s="56">
        <v>0.85907918567796071</v>
      </c>
      <c r="E3854" s="56">
        <v>0.34479456930472585</v>
      </c>
      <c r="F3854" s="250">
        <v>2023.75</v>
      </c>
      <c r="G3854" s="76">
        <v>398212146012.42828</v>
      </c>
      <c r="H3854" s="46">
        <v>23104318.856583238</v>
      </c>
      <c r="I3854" s="76">
        <v>604332099285.59009</v>
      </c>
      <c r="J3854" s="56">
        <v>0.32363203427488163</v>
      </c>
      <c r="K3854" s="76">
        <v>8547011232.1166821</v>
      </c>
      <c r="L3854" s="76">
        <v>0</v>
      </c>
      <c r="M3854" s="76">
        <v>588297061196.9823</v>
      </c>
      <c r="N3854" s="76">
        <v>9396197190.672739</v>
      </c>
      <c r="O3854" s="76">
        <v>32001.626246207143</v>
      </c>
      <c r="P3854" s="46">
        <v>101465.43749999888</v>
      </c>
      <c r="Q3854" s="46">
        <v>33113.812499999345</v>
      </c>
      <c r="R3854" s="76">
        <v>1860813043927.4563</v>
      </c>
      <c r="S3854" s="56">
        <v>0.64048945337450747</v>
      </c>
      <c r="T3854" s="56">
        <v>0.28436558042359106</v>
      </c>
      <c r="U3854" s="46">
        <v>17.497392184481832</v>
      </c>
      <c r="V3854" s="76">
        <v>10074410179155.375</v>
      </c>
      <c r="W3854" s="84">
        <v>3176.8450252180114</v>
      </c>
      <c r="X3854" s="82">
        <v>4.2148693515327421E-2</v>
      </c>
      <c r="Y3854" s="476">
        <v>2.0000000000000001E-4</v>
      </c>
    </row>
    <row r="3855" spans="1:25" x14ac:dyDescent="0.2">
      <c r="A3855" s="475">
        <v>3851</v>
      </c>
      <c r="B3855" s="56">
        <v>0.59237148327663314</v>
      </c>
      <c r="C3855" s="46">
        <v>1500</v>
      </c>
      <c r="D3855" s="56">
        <v>1.1998610586594232</v>
      </c>
      <c r="E3855" s="56">
        <v>0.30112453800184391</v>
      </c>
      <c r="F3855" s="250">
        <v>2023.75</v>
      </c>
      <c r="G3855" s="76">
        <v>464981786067.13837</v>
      </c>
      <c r="H3855" s="46">
        <v>47672160.520800725</v>
      </c>
      <c r="I3855" s="76">
        <v>663958129965.42664</v>
      </c>
      <c r="J3855" s="56">
        <v>-9.8763942832287288E-2</v>
      </c>
      <c r="K3855" s="76">
        <v>25976822670.575321</v>
      </c>
      <c r="L3855" s="76">
        <v>0</v>
      </c>
      <c r="M3855" s="76">
        <v>518167468309.10864</v>
      </c>
      <c r="N3855" s="76">
        <v>111556564584.77974</v>
      </c>
      <c r="O3855" s="76">
        <v>28262.377579700566</v>
      </c>
      <c r="P3855" s="46">
        <v>609831.44396864274</v>
      </c>
      <c r="Q3855" s="46">
        <v>398457.36181313684</v>
      </c>
      <c r="R3855" s="76">
        <v>2017135013750.9377</v>
      </c>
      <c r="S3855" s="56">
        <v>0.46567327437168837</v>
      </c>
      <c r="T3855" s="56">
        <v>0.17122488236531283</v>
      </c>
      <c r="U3855" s="46">
        <v>27.189674361491576</v>
      </c>
      <c r="V3855" s="76">
        <v>9988985028826.9102</v>
      </c>
      <c r="W3855" s="84">
        <v>3155.2354850524707</v>
      </c>
      <c r="X3855" s="82">
        <v>2.7668922070491337E-2</v>
      </c>
      <c r="Y3855" s="476">
        <v>2.0000000000000001E-4</v>
      </c>
    </row>
    <row r="3856" spans="1:25" x14ac:dyDescent="0.2">
      <c r="A3856" s="475">
        <v>3852</v>
      </c>
      <c r="B3856" s="56">
        <v>0.42374182875688587</v>
      </c>
      <c r="C3856" s="46">
        <v>1500</v>
      </c>
      <c r="D3856" s="56">
        <v>1.2023006095363193</v>
      </c>
      <c r="E3856" s="56">
        <v>0.29315662559947592</v>
      </c>
      <c r="F3856" s="250">
        <v>2023.75</v>
      </c>
      <c r="G3856" s="76">
        <v>511567044152.47089</v>
      </c>
      <c r="H3856" s="46">
        <v>48484582.856533587</v>
      </c>
      <c r="I3856" s="76">
        <v>586528558653.01062</v>
      </c>
      <c r="J3856" s="56">
        <v>-0.27520961573636926</v>
      </c>
      <c r="K3856" s="76">
        <v>19959768848.463577</v>
      </c>
      <c r="L3856" s="76">
        <v>0</v>
      </c>
      <c r="M3856" s="76">
        <v>524313746526.44519</v>
      </c>
      <c r="N3856" s="76">
        <v>57209515641.233521</v>
      </c>
      <c r="O3856" s="76">
        <v>19978.298086532886</v>
      </c>
      <c r="P3856" s="46">
        <v>356561.24923561513</v>
      </c>
      <c r="Q3856" s="46">
        <v>201928.23552791943</v>
      </c>
      <c r="R3856" s="76">
        <v>1862238045772.3628</v>
      </c>
      <c r="S3856" s="56">
        <v>0.43926586802581868</v>
      </c>
      <c r="T3856" s="56">
        <v>0.17165876034435784</v>
      </c>
      <c r="U3856" s="46">
        <v>31.693536197183693</v>
      </c>
      <c r="V3856" s="76">
        <v>10676362550172.838</v>
      </c>
      <c r="W3856" s="84">
        <v>3369.4426337065588</v>
      </c>
      <c r="X3856" s="82">
        <v>2.4174052252791189E-2</v>
      </c>
      <c r="Y3856" s="476">
        <v>2.0000000000000001E-4</v>
      </c>
    </row>
    <row r="3857" spans="1:25" x14ac:dyDescent="0.2">
      <c r="A3857" s="475">
        <v>3853</v>
      </c>
      <c r="B3857" s="56">
        <v>0.61666769348095596</v>
      </c>
      <c r="C3857" s="46">
        <v>4425.6695900029499</v>
      </c>
      <c r="D3857" s="56">
        <v>0.78125499304466905</v>
      </c>
      <c r="E3857" s="56">
        <v>0.24364153852819553</v>
      </c>
      <c r="F3857" s="250">
        <v>2025.89</v>
      </c>
      <c r="G3857" s="76">
        <v>132855726643.29868</v>
      </c>
      <c r="H3857" s="46">
        <v>19827234.973102406</v>
      </c>
      <c r="I3857" s="76">
        <v>539423392508.87122</v>
      </c>
      <c r="J3857" s="56">
        <v>0.37376147547490313</v>
      </c>
      <c r="K3857" s="76">
        <v>14032675002.837379</v>
      </c>
      <c r="L3857" s="76">
        <v>18728426592.452526</v>
      </c>
      <c r="M3857" s="76">
        <v>127419636142.75055</v>
      </c>
      <c r="N3857" s="76">
        <v>85252157643.063187</v>
      </c>
      <c r="O3857" s="76">
        <v>18083.031426516944</v>
      </c>
      <c r="P3857" s="46">
        <v>500231.98683270952</v>
      </c>
      <c r="Q3857" s="46">
        <v>324470.89624360221</v>
      </c>
      <c r="R3857" s="76">
        <v>980177419681.96973</v>
      </c>
      <c r="S3857" s="56">
        <v>0.51051191656718287</v>
      </c>
      <c r="T3857" s="56">
        <v>0.30548211007010445</v>
      </c>
      <c r="U3857" s="46">
        <v>15.612079833378916</v>
      </c>
      <c r="V3857" s="76">
        <v>5231585629364.8809</v>
      </c>
      <c r="W3857" s="84">
        <v>1651.1948728684115</v>
      </c>
      <c r="X3857" s="82">
        <v>4.6245479652370705E-2</v>
      </c>
      <c r="Y3857" s="476">
        <v>2.0000000000000001E-4</v>
      </c>
    </row>
    <row r="3858" spans="1:25" x14ac:dyDescent="0.2">
      <c r="A3858" s="475">
        <v>3854</v>
      </c>
      <c r="B3858" s="56">
        <v>0.51528613648146349</v>
      </c>
      <c r="C3858" s="46">
        <v>4600.4820062514145</v>
      </c>
      <c r="D3858" s="56">
        <v>1.0867872226175042</v>
      </c>
      <c r="E3858" s="56">
        <v>0.65748185718170438</v>
      </c>
      <c r="F3858" s="250">
        <v>2026.31</v>
      </c>
      <c r="G3858" s="76">
        <v>72295264164.190048</v>
      </c>
      <c r="H3858" s="46">
        <v>19951666.805572953</v>
      </c>
      <c r="I3858" s="76">
        <v>344232997653.71405</v>
      </c>
      <c r="J3858" s="56">
        <v>9.7968952324743785E-2</v>
      </c>
      <c r="K3858" s="76">
        <v>19200434411.277096</v>
      </c>
      <c r="L3858" s="76">
        <v>15547583796.58963</v>
      </c>
      <c r="M3858" s="76">
        <v>34005470866.493134</v>
      </c>
      <c r="N3858" s="76">
        <v>3263181301.5224643</v>
      </c>
      <c r="O3858" s="76">
        <v>35379.362008423028</v>
      </c>
      <c r="P3858" s="46">
        <v>76345.700892564142</v>
      </c>
      <c r="Q3858" s="46">
        <v>13649.675223141032</v>
      </c>
      <c r="R3858" s="76">
        <v>514208832199.43774</v>
      </c>
      <c r="S3858" s="56">
        <v>0.31755354235939648</v>
      </c>
      <c r="T3858" s="56">
        <v>0.16231682116514054</v>
      </c>
      <c r="U3858" s="46">
        <v>19.766092380073129</v>
      </c>
      <c r="V3858" s="76">
        <v>1786268050043.7112</v>
      </c>
      <c r="W3858" s="84">
        <v>563.40429161797715</v>
      </c>
      <c r="X3858" s="82">
        <v>3.8593297078993297E-2</v>
      </c>
      <c r="Y3858" s="476">
        <v>2.0000000000000001E-4</v>
      </c>
    </row>
    <row r="3859" spans="1:25" x14ac:dyDescent="0.2">
      <c r="A3859" s="475">
        <v>3855</v>
      </c>
      <c r="B3859" s="56">
        <v>0.50435867453837402</v>
      </c>
      <c r="C3859" s="46">
        <v>1500</v>
      </c>
      <c r="D3859" s="56">
        <v>1.0192919550766473</v>
      </c>
      <c r="E3859" s="56">
        <v>0.35370937360751808</v>
      </c>
      <c r="F3859" s="250">
        <v>2025.3</v>
      </c>
      <c r="G3859" s="76">
        <v>172225348702.22003</v>
      </c>
      <c r="H3859" s="46">
        <v>34885302.620967157</v>
      </c>
      <c r="I3859" s="76">
        <v>573977587948.3418</v>
      </c>
      <c r="J3859" s="56">
        <v>-4.1752249985593792E-5</v>
      </c>
      <c r="K3859" s="76">
        <v>12646141337.932718</v>
      </c>
      <c r="L3859" s="76">
        <v>43861628454.544395</v>
      </c>
      <c r="M3859" s="76">
        <v>115635432413.04991</v>
      </c>
      <c r="N3859" s="76">
        <v>63119471771.096962</v>
      </c>
      <c r="O3859" s="76">
        <v>20752.391643279974</v>
      </c>
      <c r="P3859" s="46">
        <v>375576.42374478292</v>
      </c>
      <c r="Q3859" s="46">
        <v>220567.6708156158</v>
      </c>
      <c r="R3859" s="76">
        <v>1095075730842.3754</v>
      </c>
      <c r="S3859" s="56">
        <v>0.34467462602062121</v>
      </c>
      <c r="T3859" s="56">
        <v>0.10873275164475697</v>
      </c>
      <c r="U3859" s="46">
        <v>30.766465275585769</v>
      </c>
      <c r="V3859" s="76">
        <v>3909919527089.084</v>
      </c>
      <c r="W3859" s="84">
        <v>1235.2978718605327</v>
      </c>
      <c r="X3859" s="82">
        <v>2.4134808180284895E-2</v>
      </c>
      <c r="Y3859" s="476">
        <v>2.0000000000000001E-4</v>
      </c>
    </row>
    <row r="3860" spans="1:25" x14ac:dyDescent="0.2">
      <c r="A3860" s="475">
        <v>3856</v>
      </c>
      <c r="B3860" s="56">
        <v>0.4429986549633213</v>
      </c>
      <c r="C3860" s="46">
        <v>4326.828511959252</v>
      </c>
      <c r="D3860" s="56">
        <v>0.63794354976901757</v>
      </c>
      <c r="E3860" s="56">
        <v>0.48140379917432569</v>
      </c>
      <c r="F3860" s="250">
        <v>2023.92</v>
      </c>
      <c r="G3860" s="76">
        <v>279556093575.49915</v>
      </c>
      <c r="H3860" s="46">
        <v>13429721.520066295</v>
      </c>
      <c r="I3860" s="76">
        <v>448212208663.83044</v>
      </c>
      <c r="J3860" s="56">
        <v>0.44299865496332136</v>
      </c>
      <c r="K3860" s="76">
        <v>11036130870.048727</v>
      </c>
      <c r="L3860" s="76">
        <v>0</v>
      </c>
      <c r="M3860" s="76">
        <v>412139945383.67279</v>
      </c>
      <c r="N3860" s="76">
        <v>48320318526.049767</v>
      </c>
      <c r="O3860" s="76">
        <v>39578.379725960236</v>
      </c>
      <c r="P3860" s="46">
        <v>360145.50522521837</v>
      </c>
      <c r="Q3860" s="46">
        <v>218452.80960800074</v>
      </c>
      <c r="R3860" s="76">
        <v>1233335945190.729</v>
      </c>
      <c r="S3860" s="56">
        <v>0.64482469409372944</v>
      </c>
      <c r="T3860" s="56">
        <v>0.34887202361416614</v>
      </c>
      <c r="U3860" s="46">
        <v>16.851574121832215</v>
      </c>
      <c r="V3860" s="76">
        <v>8119009697344.8379</v>
      </c>
      <c r="W3860" s="84">
        <v>2561.1895112982556</v>
      </c>
      <c r="X3860" s="82">
        <v>4.2579503495193544E-2</v>
      </c>
      <c r="Y3860" s="476">
        <v>2.0000000000000001E-4</v>
      </c>
    </row>
    <row r="3861" spans="1:25" x14ac:dyDescent="0.2">
      <c r="A3861" s="475">
        <v>3857</v>
      </c>
      <c r="B3861" s="56">
        <v>0.45501562627926018</v>
      </c>
      <c r="C3861" s="46">
        <v>6877.1223250465919</v>
      </c>
      <c r="D3861" s="56">
        <v>0.65151716381995839</v>
      </c>
      <c r="E3861" s="56">
        <v>0.21941884778509069</v>
      </c>
      <c r="F3861" s="250">
        <v>2026.32</v>
      </c>
      <c r="G3861" s="76">
        <v>68001330913.460159</v>
      </c>
      <c r="H3861" s="46">
        <v>14005549.565412823</v>
      </c>
      <c r="I3861" s="76">
        <v>413025429698.38531</v>
      </c>
      <c r="J3861" s="56">
        <v>0.38904604065252968</v>
      </c>
      <c r="K3861" s="76">
        <v>28884719350.30933</v>
      </c>
      <c r="L3861" s="76">
        <v>63570762962.488121</v>
      </c>
      <c r="M3861" s="76">
        <v>31665126213.316063</v>
      </c>
      <c r="N3861" s="76">
        <v>22398782975.368729</v>
      </c>
      <c r="O3861" s="76">
        <v>23535.15505978846</v>
      </c>
      <c r="P3861" s="46">
        <v>184189.61843484722</v>
      </c>
      <c r="Q3861" s="46">
        <v>86705.830316112508</v>
      </c>
      <c r="R3861" s="76">
        <v>625583267959.5614</v>
      </c>
      <c r="S3861" s="56">
        <v>0.4952020268651206</v>
      </c>
      <c r="T3861" s="56">
        <v>0.33530018421497393</v>
      </c>
      <c r="U3861" s="46">
        <v>14.716438028758242</v>
      </c>
      <c r="V3861" s="76">
        <v>3475788043980.3818</v>
      </c>
      <c r="W3861" s="84">
        <v>1097.5295965764722</v>
      </c>
      <c r="X3861" s="82">
        <v>4.78254342984454E-2</v>
      </c>
      <c r="Y3861" s="476">
        <v>2.0000000000000001E-4</v>
      </c>
    </row>
    <row r="3862" spans="1:25" x14ac:dyDescent="0.2">
      <c r="A3862" s="475">
        <v>3858</v>
      </c>
      <c r="B3862" s="56">
        <v>0.54869660201628578</v>
      </c>
      <c r="C3862" s="46">
        <v>3801.6226279198077</v>
      </c>
      <c r="D3862" s="56">
        <v>0.70501257682917295</v>
      </c>
      <c r="E3862" s="56">
        <v>0.59901558415413725</v>
      </c>
      <c r="F3862" s="250">
        <v>2024.02</v>
      </c>
      <c r="G3862" s="76">
        <v>295786200501.44214</v>
      </c>
      <c r="H3862" s="46">
        <v>16383555.976296697</v>
      </c>
      <c r="I3862" s="76">
        <v>415724358472.42279</v>
      </c>
      <c r="J3862" s="56">
        <v>0.36025371727042865</v>
      </c>
      <c r="K3862" s="76">
        <v>18764343960.26186</v>
      </c>
      <c r="L3862" s="76">
        <v>0</v>
      </c>
      <c r="M3862" s="76">
        <v>244474487326.78241</v>
      </c>
      <c r="N3862" s="76">
        <v>49220765506.652763</v>
      </c>
      <c r="O3862" s="76">
        <v>31253.299476783774</v>
      </c>
      <c r="P3862" s="46">
        <v>347087.42799152673</v>
      </c>
      <c r="Q3862" s="46">
        <v>206598.40770469507</v>
      </c>
      <c r="R3862" s="76">
        <v>1061166695732.6995</v>
      </c>
      <c r="S3862" s="56">
        <v>0.59830329018798412</v>
      </c>
      <c r="T3862" s="56">
        <v>0.41651993771606105</v>
      </c>
      <c r="U3862" s="46">
        <v>16.93766177350102</v>
      </c>
      <c r="V3862" s="76">
        <v>8213350716138.917</v>
      </c>
      <c r="W3862" s="84">
        <v>2591.9134431082252</v>
      </c>
      <c r="X3862" s="82">
        <v>4.3292765547739649E-2</v>
      </c>
      <c r="Y3862" s="476">
        <v>2.0000000000000001E-4</v>
      </c>
    </row>
    <row r="3863" spans="1:25" x14ac:dyDescent="0.2">
      <c r="A3863" s="475">
        <v>3859</v>
      </c>
      <c r="B3863" s="56">
        <v>0.61429446002070032</v>
      </c>
      <c r="C3863" s="46">
        <v>2608.5188347160592</v>
      </c>
      <c r="D3863" s="56">
        <v>0.65069786269761587</v>
      </c>
      <c r="E3863" s="56">
        <v>0.34381865606019596</v>
      </c>
      <c r="F3863" s="250">
        <v>2024.87</v>
      </c>
      <c r="G3863" s="76">
        <v>204672115023.83478</v>
      </c>
      <c r="H3863" s="46">
        <v>14557742.986614972</v>
      </c>
      <c r="I3863" s="76">
        <v>480431837323.9834</v>
      </c>
      <c r="J3863" s="56">
        <v>0.43329057014631267</v>
      </c>
      <c r="K3863" s="76">
        <v>11396118222.972467</v>
      </c>
      <c r="L3863" s="76">
        <v>0</v>
      </c>
      <c r="M3863" s="76">
        <v>193188109557.74429</v>
      </c>
      <c r="N3863" s="76">
        <v>49617855680.572517</v>
      </c>
      <c r="O3863" s="76">
        <v>33159.474200889425</v>
      </c>
      <c r="P3863" s="46">
        <v>307049.56899399887</v>
      </c>
      <c r="Q3863" s="46">
        <v>177304.86731829698</v>
      </c>
      <c r="R3863" s="76">
        <v>1031108892401.6359</v>
      </c>
      <c r="S3863" s="56">
        <v>0.59777667229238973</v>
      </c>
      <c r="T3863" s="56">
        <v>0.36347581947312751</v>
      </c>
      <c r="U3863" s="46">
        <v>16.236493443737373</v>
      </c>
      <c r="V3863" s="76">
        <v>6716480937186.335</v>
      </c>
      <c r="W3863" s="84">
        <v>2120.6155442488684</v>
      </c>
      <c r="X3863" s="82">
        <v>4.4646873339104956E-2</v>
      </c>
      <c r="Y3863" s="476">
        <v>2.0000000000000001E-4</v>
      </c>
    </row>
    <row r="3864" spans="1:25" x14ac:dyDescent="0.2">
      <c r="A3864" s="475">
        <v>3860</v>
      </c>
      <c r="B3864" s="56">
        <v>0.3724443774414623</v>
      </c>
      <c r="C3864" s="46">
        <v>6393.2895749037216</v>
      </c>
      <c r="D3864" s="56">
        <v>0.30758046143874529</v>
      </c>
      <c r="E3864" s="56">
        <v>0.42669751249083682</v>
      </c>
      <c r="F3864" s="250">
        <v>2025.45</v>
      </c>
      <c r="G3864" s="76">
        <v>63078667844.876015</v>
      </c>
      <c r="H3864" s="46">
        <v>4983864.4530917369</v>
      </c>
      <c r="I3864" s="76">
        <v>202818580538.50891</v>
      </c>
      <c r="J3864" s="56">
        <v>0.3724443774414623</v>
      </c>
      <c r="K3864" s="76">
        <v>7479745623.369195</v>
      </c>
      <c r="L3864" s="76">
        <v>4149160194.2060208</v>
      </c>
      <c r="M3864" s="76">
        <v>55769915290.921799</v>
      </c>
      <c r="N3864" s="76">
        <v>252581053922.43799</v>
      </c>
      <c r="O3864" s="76">
        <v>20349.638464087671</v>
      </c>
      <c r="P3864" s="46">
        <v>1271068.3113622661</v>
      </c>
      <c r="Q3864" s="46">
        <v>852866.18971166504</v>
      </c>
      <c r="R3864" s="76">
        <v>606223980358.13989</v>
      </c>
      <c r="S3864" s="56">
        <v>0.43554048706668869</v>
      </c>
      <c r="T3864" s="56">
        <v>0.26702972751246462</v>
      </c>
      <c r="U3864" s="46">
        <v>15.271124250577927</v>
      </c>
      <c r="V3864" s="76">
        <v>2788944838976.9658</v>
      </c>
      <c r="W3864" s="84">
        <v>879.50148042039189</v>
      </c>
      <c r="X3864" s="82">
        <v>4.6876372007031139E-2</v>
      </c>
      <c r="Y3864" s="476">
        <v>2.0000000000000001E-4</v>
      </c>
    </row>
    <row r="3865" spans="1:25" x14ac:dyDescent="0.2">
      <c r="A3865" s="475">
        <v>3861</v>
      </c>
      <c r="B3865" s="56">
        <v>0.57203011344977783</v>
      </c>
      <c r="C3865" s="46">
        <v>6216.6610221846122</v>
      </c>
      <c r="D3865" s="56">
        <v>0.63917591562595022</v>
      </c>
      <c r="E3865" s="56">
        <v>0.44186340359441367</v>
      </c>
      <c r="F3865" s="250">
        <v>2023.75</v>
      </c>
      <c r="G3865" s="76">
        <v>440281076607.76727</v>
      </c>
      <c r="H3865" s="46">
        <v>13584875.014175907</v>
      </c>
      <c r="I3865" s="76">
        <v>470956341945.08417</v>
      </c>
      <c r="J3865" s="56">
        <v>0.51530130191581125</v>
      </c>
      <c r="K3865" s="76">
        <v>9496242063.1311054</v>
      </c>
      <c r="L3865" s="76">
        <v>0</v>
      </c>
      <c r="M3865" s="76">
        <v>378944829174.82703</v>
      </c>
      <c r="N3865" s="76">
        <v>56192958179.954391</v>
      </c>
      <c r="O3865" s="76">
        <v>27813.740045481078</v>
      </c>
      <c r="P3865" s="46">
        <v>387554.15282127744</v>
      </c>
      <c r="Q3865" s="46">
        <v>239772.67288161308</v>
      </c>
      <c r="R3865" s="76">
        <v>1282844693649.1401</v>
      </c>
      <c r="S3865" s="56">
        <v>0.66900180246100494</v>
      </c>
      <c r="T3865" s="56">
        <v>0.51652543075035995</v>
      </c>
      <c r="U3865" s="46">
        <v>16.965325309270565</v>
      </c>
      <c r="V3865" s="76">
        <v>12406986669598.049</v>
      </c>
      <c r="W3865" s="84">
        <v>3918.7481267514781</v>
      </c>
      <c r="X3865" s="82">
        <v>4.2675819960083024E-2</v>
      </c>
      <c r="Y3865" s="476">
        <v>2.0000000000000001E-4</v>
      </c>
    </row>
    <row r="3866" spans="1:25" x14ac:dyDescent="0.2">
      <c r="A3866" s="475">
        <v>3862</v>
      </c>
      <c r="B3866" s="56">
        <v>0.60465807636909275</v>
      </c>
      <c r="C3866" s="46">
        <v>5071.9320810453573</v>
      </c>
      <c r="D3866" s="56">
        <v>0.89563694609839484</v>
      </c>
      <c r="E3866" s="56">
        <v>0.7</v>
      </c>
      <c r="F3866" s="250">
        <v>2024.82</v>
      </c>
      <c r="G3866" s="76">
        <v>72164667973.653412</v>
      </c>
      <c r="H3866" s="46">
        <v>24605548.321130328</v>
      </c>
      <c r="I3866" s="76">
        <v>700292771090.71106</v>
      </c>
      <c r="J3866" s="56">
        <v>0.38033205466164066</v>
      </c>
      <c r="K3866" s="76">
        <v>12783931228.578188</v>
      </c>
      <c r="L3866" s="76">
        <v>0</v>
      </c>
      <c r="M3866" s="76">
        <v>118287793960.08043</v>
      </c>
      <c r="N3866" s="76">
        <v>39230603150.768829</v>
      </c>
      <c r="O3866" s="76">
        <v>36333.941136803034</v>
      </c>
      <c r="P3866" s="46">
        <v>262363.06281189236</v>
      </c>
      <c r="Q3866" s="46">
        <v>138530.16741050244</v>
      </c>
      <c r="R3866" s="76">
        <v>1057232615948.3043</v>
      </c>
      <c r="S3866" s="56">
        <v>0.49828257920940605</v>
      </c>
      <c r="T3866" s="56">
        <v>0.30190544542844766</v>
      </c>
      <c r="U3866" s="46">
        <v>14.283466891831244</v>
      </c>
      <c r="V3866" s="76">
        <v>5147971057423.3965</v>
      </c>
      <c r="W3866" s="84">
        <v>1623.1568420153383</v>
      </c>
      <c r="X3866" s="82">
        <v>4.9442087809869438E-2</v>
      </c>
      <c r="Y3866" s="476">
        <v>2.0000000000000001E-4</v>
      </c>
    </row>
    <row r="3867" spans="1:25" x14ac:dyDescent="0.2">
      <c r="A3867" s="475">
        <v>3863</v>
      </c>
      <c r="B3867" s="56">
        <v>0.49722515413656887</v>
      </c>
      <c r="C3867" s="46">
        <v>6285.9305637489579</v>
      </c>
      <c r="D3867" s="56">
        <v>0.56956230118840678</v>
      </c>
      <c r="E3867" s="56">
        <v>0.30991940844210086</v>
      </c>
      <c r="F3867" s="250">
        <v>2024.16</v>
      </c>
      <c r="G3867" s="76">
        <v>138251303763.28275</v>
      </c>
      <c r="H3867" s="46">
        <v>11643085.456222884</v>
      </c>
      <c r="I3867" s="76">
        <v>297523055367.86188</v>
      </c>
      <c r="J3867" s="56">
        <v>0.31031588610874394</v>
      </c>
      <c r="K3867" s="76">
        <v>5171984193.6424217</v>
      </c>
      <c r="L3867" s="76">
        <v>7699951439.9234734</v>
      </c>
      <c r="M3867" s="76">
        <v>112111518220.90991</v>
      </c>
      <c r="N3867" s="76">
        <v>32224053301.946556</v>
      </c>
      <c r="O3867" s="76">
        <v>19481.525931261433</v>
      </c>
      <c r="P3867" s="46">
        <v>245849.9152739828</v>
      </c>
      <c r="Q3867" s="46">
        <v>133070.71034536767</v>
      </c>
      <c r="R3867" s="76">
        <v>575621924363.40796</v>
      </c>
      <c r="S3867" s="56">
        <v>0.51238616947735294</v>
      </c>
      <c r="T3867" s="56">
        <v>0.34615784677577788</v>
      </c>
      <c r="U3867" s="46">
        <v>17.130944225234177</v>
      </c>
      <c r="V3867" s="76">
        <v>3774846298634.522</v>
      </c>
      <c r="W3867" s="84">
        <v>1191.1413078160256</v>
      </c>
      <c r="X3867" s="82">
        <v>4.2727412009195734E-2</v>
      </c>
      <c r="Y3867" s="476">
        <v>2.0000000000000001E-4</v>
      </c>
    </row>
    <row r="3868" spans="1:25" x14ac:dyDescent="0.2">
      <c r="A3868" s="475">
        <v>3864</v>
      </c>
      <c r="B3868" s="56">
        <v>0.6865641734138398</v>
      </c>
      <c r="C3868" s="46">
        <v>7074.3477676848761</v>
      </c>
      <c r="D3868" s="56">
        <v>0.69318682035824042</v>
      </c>
      <c r="E3868" s="56">
        <v>0.53034971196929692</v>
      </c>
      <c r="F3868" s="250">
        <v>2026.29</v>
      </c>
      <c r="G3868" s="76">
        <v>130664026157.43474</v>
      </c>
      <c r="H3868" s="46">
        <v>15339811.896930978</v>
      </c>
      <c r="I3868" s="76">
        <v>351483947440.05792</v>
      </c>
      <c r="J3868" s="56">
        <v>0.25526476524935482</v>
      </c>
      <c r="K3868" s="76">
        <v>15781598974.949062</v>
      </c>
      <c r="L3868" s="76">
        <v>32372555509.192524</v>
      </c>
      <c r="M3868" s="76">
        <v>55141249555.526863</v>
      </c>
      <c r="N3868" s="76">
        <v>35893943107.647682</v>
      </c>
      <c r="O3868" s="76">
        <v>37487.458569932867</v>
      </c>
      <c r="P3868" s="46">
        <v>267755.26042805746</v>
      </c>
      <c r="Q3868" s="46">
        <v>146720.12064427571</v>
      </c>
      <c r="R3868" s="76">
        <v>642249754819.17261</v>
      </c>
      <c r="S3868" s="56">
        <v>0.45816388577409312</v>
      </c>
      <c r="T3868" s="56">
        <v>0.31501605159050172</v>
      </c>
      <c r="U3868" s="46">
        <v>16.814299382825521</v>
      </c>
      <c r="V3868" s="76">
        <v>3703132048264.9243</v>
      </c>
      <c r="W3868" s="84">
        <v>1169.2292406835443</v>
      </c>
      <c r="X3868" s="82">
        <v>4.4079219513926127E-2</v>
      </c>
      <c r="Y3868" s="476">
        <v>2.0000000000000001E-4</v>
      </c>
    </row>
    <row r="3869" spans="1:25" x14ac:dyDescent="0.2">
      <c r="A3869" s="475">
        <v>3865</v>
      </c>
      <c r="B3869" s="56">
        <v>0.32196612549610781</v>
      </c>
      <c r="C3869" s="46">
        <v>3345.2467220867456</v>
      </c>
      <c r="D3869" s="56">
        <v>0.65051222669544784</v>
      </c>
      <c r="E3869" s="56">
        <v>0.58461455786849104</v>
      </c>
      <c r="F3869" s="250">
        <v>2026.79</v>
      </c>
      <c r="G3869" s="76">
        <v>190428811914.88159</v>
      </c>
      <c r="H3869" s="46">
        <v>14041947.498587305</v>
      </c>
      <c r="I3869" s="76">
        <v>297095213987.802</v>
      </c>
      <c r="J3869" s="56">
        <v>9.3850501277267684E-2</v>
      </c>
      <c r="K3869" s="76">
        <v>31148806988.337746</v>
      </c>
      <c r="L3869" s="76">
        <v>102891339433.31845</v>
      </c>
      <c r="M3869" s="76">
        <v>23057288599.275425</v>
      </c>
      <c r="N3869" s="76">
        <v>25102773154.534824</v>
      </c>
      <c r="O3869" s="76">
        <v>20152.903892222785</v>
      </c>
      <c r="P3869" s="46">
        <v>185978.59637110127</v>
      </c>
      <c r="Q3869" s="46">
        <v>87987.366289843078</v>
      </c>
      <c r="R3869" s="76">
        <v>690972624527.32544</v>
      </c>
      <c r="S3869" s="56">
        <v>0.46394598378306467</v>
      </c>
      <c r="T3869" s="56">
        <v>0.28292095024770392</v>
      </c>
      <c r="U3869" s="46">
        <v>19.764214864430144</v>
      </c>
      <c r="V3869" s="76">
        <v>4152560213964.7744</v>
      </c>
      <c r="W3869" s="84">
        <v>1310.2530849959719</v>
      </c>
      <c r="X3869" s="82">
        <v>3.805576370417689E-2</v>
      </c>
      <c r="Y3869" s="476">
        <v>2.0000000000000001E-4</v>
      </c>
    </row>
    <row r="3870" spans="1:25" x14ac:dyDescent="0.2">
      <c r="A3870" s="475">
        <v>3866</v>
      </c>
      <c r="B3870" s="56">
        <v>0.48015172138386153</v>
      </c>
      <c r="C3870" s="46">
        <v>1500</v>
      </c>
      <c r="D3870" s="56">
        <v>0.71831735034653921</v>
      </c>
      <c r="E3870" s="56">
        <v>0.62874696285313447</v>
      </c>
      <c r="F3870" s="250">
        <v>2024.27</v>
      </c>
      <c r="G3870" s="76">
        <v>303575735887.33417</v>
      </c>
      <c r="H3870" s="46">
        <v>17983603.785457417</v>
      </c>
      <c r="I3870" s="76">
        <v>464027172312.27289</v>
      </c>
      <c r="J3870" s="56">
        <v>0.28807515929784944</v>
      </c>
      <c r="K3870" s="76">
        <v>29940532840.875996</v>
      </c>
      <c r="L3870" s="76">
        <v>0</v>
      </c>
      <c r="M3870" s="76">
        <v>243549110162.60815</v>
      </c>
      <c r="N3870" s="76">
        <v>82370927794.78949</v>
      </c>
      <c r="O3870" s="76">
        <v>39536.95199923341</v>
      </c>
      <c r="P3870" s="46">
        <v>450377.28895014111</v>
      </c>
      <c r="Q3870" s="46">
        <v>286866.46190705569</v>
      </c>
      <c r="R3870" s="76">
        <v>1207529080943.3403</v>
      </c>
      <c r="S3870" s="56">
        <v>0.56115960066018733</v>
      </c>
      <c r="T3870" s="56">
        <v>0.33258190280835626</v>
      </c>
      <c r="U3870" s="46">
        <v>17.403770615899596</v>
      </c>
      <c r="V3870" s="76">
        <v>7722703955656.3086</v>
      </c>
      <c r="W3870" s="84">
        <v>2437.5402974214812</v>
      </c>
      <c r="X3870" s="82">
        <v>4.1737055399368748E-2</v>
      </c>
      <c r="Y3870" s="476">
        <v>2.0000000000000001E-4</v>
      </c>
    </row>
    <row r="3871" spans="1:25" x14ac:dyDescent="0.2">
      <c r="A3871" s="475">
        <v>3867</v>
      </c>
      <c r="B3871" s="56">
        <v>0.44393994901023826</v>
      </c>
      <c r="C3871" s="46">
        <v>3245.9013186004031</v>
      </c>
      <c r="D3871" s="56">
        <v>0.87958778823026651</v>
      </c>
      <c r="E3871" s="56">
        <v>0.38480218756170725</v>
      </c>
      <c r="F3871" s="250">
        <v>2025.01</v>
      </c>
      <c r="G3871" s="76">
        <v>149361960003.24704</v>
      </c>
      <c r="H3871" s="46">
        <v>24073580.897531647</v>
      </c>
      <c r="I3871" s="76">
        <v>447642259791.28827</v>
      </c>
      <c r="J3871" s="56">
        <v>0.14226905009779534</v>
      </c>
      <c r="K3871" s="76">
        <v>13587996545.245588</v>
      </c>
      <c r="L3871" s="76">
        <v>15874195733.64113</v>
      </c>
      <c r="M3871" s="76">
        <v>96851142975.462845</v>
      </c>
      <c r="N3871" s="76">
        <v>71242972831.233932</v>
      </c>
      <c r="O3871" s="76">
        <v>26472.796420646453</v>
      </c>
      <c r="P3871" s="46">
        <v>448029.56520030589</v>
      </c>
      <c r="Q3871" s="46">
        <v>280280.40334939142</v>
      </c>
      <c r="R3871" s="76">
        <v>930977422914.75757</v>
      </c>
      <c r="S3871" s="56">
        <v>0.43002847358918062</v>
      </c>
      <c r="T3871" s="56">
        <v>0.20458733702098506</v>
      </c>
      <c r="U3871" s="46">
        <v>17.649491521294841</v>
      </c>
      <c r="V3871" s="76">
        <v>3669509421812.9521</v>
      </c>
      <c r="W3871" s="84">
        <v>1157.5353162262531</v>
      </c>
      <c r="X3871" s="82">
        <v>4.1954318942378506E-2</v>
      </c>
      <c r="Y3871" s="476">
        <v>2.0000000000000001E-4</v>
      </c>
    </row>
    <row r="3872" spans="1:25" x14ac:dyDescent="0.2">
      <c r="A3872" s="475">
        <v>3868</v>
      </c>
      <c r="B3872" s="56">
        <v>0.34852765685569598</v>
      </c>
      <c r="C3872" s="46">
        <v>1500</v>
      </c>
      <c r="D3872" s="56">
        <v>0.88095418267982295</v>
      </c>
      <c r="E3872" s="56">
        <v>0.54311134872914879</v>
      </c>
      <c r="F3872" s="250">
        <v>2026.15</v>
      </c>
      <c r="G3872" s="76">
        <v>131529936205.57552</v>
      </c>
      <c r="H3872" s="46">
        <v>24893434.42124499</v>
      </c>
      <c r="I3872" s="76">
        <v>376519100236.27087</v>
      </c>
      <c r="J3872" s="56">
        <v>-2.1088340437934061E-2</v>
      </c>
      <c r="K3872" s="76">
        <v>6089851898.9200573</v>
      </c>
      <c r="L3872" s="76">
        <v>16098499483.939966</v>
      </c>
      <c r="M3872" s="76">
        <v>78577065921.054153</v>
      </c>
      <c r="N3872" s="76">
        <v>74550044840.966354</v>
      </c>
      <c r="O3872" s="76">
        <v>32752.650298457742</v>
      </c>
      <c r="P3872" s="46">
        <v>470856.0748597869</v>
      </c>
      <c r="Q3872" s="46">
        <v>298167.43283644319</v>
      </c>
      <c r="R3872" s="76">
        <v>729971677950.06189</v>
      </c>
      <c r="S3872" s="56">
        <v>0.31527607012418968</v>
      </c>
      <c r="T3872" s="56">
        <v>0.1390515075685568</v>
      </c>
      <c r="U3872" s="46">
        <v>28.258258201917474</v>
      </c>
      <c r="V3872" s="76">
        <v>3043066061087.02</v>
      </c>
      <c r="W3872" s="84">
        <v>960.74026947771438</v>
      </c>
      <c r="X3872" s="82">
        <v>2.71180425148577E-2</v>
      </c>
      <c r="Y3872" s="476">
        <v>2.0000000000000001E-4</v>
      </c>
    </row>
    <row r="3873" spans="1:25" x14ac:dyDescent="0.2">
      <c r="A3873" s="475">
        <v>3869</v>
      </c>
      <c r="B3873" s="56">
        <v>0.32939202670056722</v>
      </c>
      <c r="C3873" s="46">
        <v>1915.9041723360315</v>
      </c>
      <c r="D3873" s="56">
        <v>0.52284465551953552</v>
      </c>
      <c r="E3873" s="56">
        <v>0.47759069507558166</v>
      </c>
      <c r="F3873" s="250">
        <v>2026.99</v>
      </c>
      <c r="G3873" s="76">
        <v>64753408410.861771</v>
      </c>
      <c r="H3873" s="46">
        <v>10689629.515476115</v>
      </c>
      <c r="I3873" s="76">
        <v>247906498466.06339</v>
      </c>
      <c r="J3873" s="56">
        <v>0.23044169989210783</v>
      </c>
      <c r="K3873" s="76">
        <v>9973731667.6062202</v>
      </c>
      <c r="L3873" s="76">
        <v>16069046375.467958</v>
      </c>
      <c r="M3873" s="76">
        <v>993479442.02553332</v>
      </c>
      <c r="N3873" s="76">
        <v>26966751124.71154</v>
      </c>
      <c r="O3873" s="76">
        <v>45000</v>
      </c>
      <c r="P3873" s="46">
        <v>211472.10684895964</v>
      </c>
      <c r="Q3873" s="46">
        <v>108673.44332753774</v>
      </c>
      <c r="R3873" s="76">
        <v>445871568081.53064</v>
      </c>
      <c r="S3873" s="56">
        <v>0.43605207021288639</v>
      </c>
      <c r="T3873" s="56">
        <v>0.24850183357154057</v>
      </c>
      <c r="U3873" s="46">
        <v>16.435193684929295</v>
      </c>
      <c r="V3873" s="76">
        <v>2049573920362.301</v>
      </c>
      <c r="W3873" s="84">
        <v>646.85336958920675</v>
      </c>
      <c r="X3873" s="82">
        <v>4.3273533019618754E-2</v>
      </c>
      <c r="Y3873" s="476">
        <v>2.0000000000000001E-4</v>
      </c>
    </row>
    <row r="3874" spans="1:25" x14ac:dyDescent="0.2">
      <c r="A3874" s="475">
        <v>3870</v>
      </c>
      <c r="B3874" s="56">
        <v>0.39760836559474338</v>
      </c>
      <c r="C3874" s="46">
        <v>3077.949154337557</v>
      </c>
      <c r="D3874" s="56">
        <v>1.0018381669033718</v>
      </c>
      <c r="E3874" s="56">
        <v>0.69638458055450436</v>
      </c>
      <c r="F3874" s="250">
        <v>2023.75</v>
      </c>
      <c r="G3874" s="76">
        <v>287302868926.36584</v>
      </c>
      <c r="H3874" s="46">
        <v>30575476.824402448</v>
      </c>
      <c r="I3874" s="76">
        <v>691791541014.66492</v>
      </c>
      <c r="J3874" s="56">
        <v>0.29389908251536656</v>
      </c>
      <c r="K3874" s="76">
        <v>21357999321.097042</v>
      </c>
      <c r="L3874" s="76">
        <v>0</v>
      </c>
      <c r="M3874" s="76">
        <v>285193704822.96643</v>
      </c>
      <c r="N3874" s="76">
        <v>17777479455.520931</v>
      </c>
      <c r="O3874" s="76">
        <v>35823.610926421061</v>
      </c>
      <c r="P3874" s="46">
        <v>158086.41075687151</v>
      </c>
      <c r="Q3874" s="46">
        <v>66538.210934978328</v>
      </c>
      <c r="R3874" s="76">
        <v>1321135370166.9607</v>
      </c>
      <c r="S3874" s="56">
        <v>0.51843757156386483</v>
      </c>
      <c r="T3874" s="56">
        <v>0.31244462939847023</v>
      </c>
      <c r="U3874" s="46">
        <v>17.139470101454158</v>
      </c>
      <c r="V3874" s="76">
        <v>7800001125283.9307</v>
      </c>
      <c r="W3874" s="84">
        <v>2462.750827745494</v>
      </c>
      <c r="X3874" s="82">
        <v>4.2692546468995521E-2</v>
      </c>
      <c r="Y3874" s="476">
        <v>2.0000000000000001E-4</v>
      </c>
    </row>
    <row r="3875" spans="1:25" x14ac:dyDescent="0.2">
      <c r="A3875" s="475">
        <v>3871</v>
      </c>
      <c r="B3875" s="56">
        <v>0.47709850679132404</v>
      </c>
      <c r="C3875" s="46">
        <v>5260.0648166955762</v>
      </c>
      <c r="D3875" s="56">
        <v>0.75586109059731743</v>
      </c>
      <c r="E3875" s="56">
        <v>0.3504304893042674</v>
      </c>
      <c r="F3875" s="250">
        <v>2024.77</v>
      </c>
      <c r="G3875" s="76">
        <v>217498746211.05075</v>
      </c>
      <c r="H3875" s="46">
        <v>17445554.861496907</v>
      </c>
      <c r="I3875" s="76">
        <v>561377950470.62488</v>
      </c>
      <c r="J3875" s="56">
        <v>0.47709850679132404</v>
      </c>
      <c r="K3875" s="76">
        <v>13106282284.915205</v>
      </c>
      <c r="L3875" s="76">
        <v>0</v>
      </c>
      <c r="M3875" s="76">
        <v>245336041188.22018</v>
      </c>
      <c r="N3875" s="76">
        <v>50684680597.429169</v>
      </c>
      <c r="O3875" s="76">
        <v>37530.738998232555</v>
      </c>
      <c r="P3875" s="46">
        <v>350574.96742655832</v>
      </c>
      <c r="Q3875" s="46">
        <v>207982.19069437485</v>
      </c>
      <c r="R3875" s="76">
        <v>1209551628163.0403</v>
      </c>
      <c r="S3875" s="56">
        <v>0.6215811141928862</v>
      </c>
      <c r="T3875" s="56">
        <v>0.36148529174453453</v>
      </c>
      <c r="U3875" s="46">
        <v>15.944725826126508</v>
      </c>
      <c r="V3875" s="76">
        <v>7639379280403.2275</v>
      </c>
      <c r="W3875" s="84">
        <v>2412.1152819173885</v>
      </c>
      <c r="X3875" s="82">
        <v>4.5863758516881882E-2</v>
      </c>
      <c r="Y3875" s="476">
        <v>2.0000000000000001E-4</v>
      </c>
    </row>
    <row r="3876" spans="1:25" x14ac:dyDescent="0.2">
      <c r="A3876" s="475">
        <v>3872</v>
      </c>
      <c r="B3876" s="56">
        <v>0.43507503234655753</v>
      </c>
      <c r="C3876" s="46">
        <v>2015.1877692843013</v>
      </c>
      <c r="D3876" s="56">
        <v>0.92848944973783909</v>
      </c>
      <c r="E3876" s="56">
        <v>0.64660083174591587</v>
      </c>
      <c r="F3876" s="250">
        <v>2025.56</v>
      </c>
      <c r="G3876" s="76">
        <v>192737173564.89963</v>
      </c>
      <c r="H3876" s="46">
        <v>27531329.276028343</v>
      </c>
      <c r="I3876" s="76">
        <v>551390497722.44568</v>
      </c>
      <c r="J3876" s="56">
        <v>0.32647102525675353</v>
      </c>
      <c r="K3876" s="76">
        <v>44027484619.165192</v>
      </c>
      <c r="L3876" s="76">
        <v>90948049655.151474</v>
      </c>
      <c r="M3876" s="76">
        <v>79993919509.353149</v>
      </c>
      <c r="N3876" s="76">
        <v>39302102560.777283</v>
      </c>
      <c r="O3876" s="76">
        <v>10000</v>
      </c>
      <c r="P3876" s="46">
        <v>317449.1243409313</v>
      </c>
      <c r="Q3876" s="46">
        <v>178709.25510851466</v>
      </c>
      <c r="R3876" s="76">
        <v>1007527637353.2944</v>
      </c>
      <c r="S3876" s="56">
        <v>0.49825571388609852</v>
      </c>
      <c r="T3876" s="56">
        <v>0.31778787192140417</v>
      </c>
      <c r="U3876" s="46">
        <v>16.475169605094205</v>
      </c>
      <c r="V3876" s="76">
        <v>5821140378353.1104</v>
      </c>
      <c r="W3876" s="84">
        <v>1834.8777676352331</v>
      </c>
      <c r="X3876" s="82">
        <v>4.4008109803874762E-2</v>
      </c>
      <c r="Y3876" s="476">
        <v>2.0000000000000001E-4</v>
      </c>
    </row>
    <row r="3877" spans="1:25" x14ac:dyDescent="0.2">
      <c r="A3877" s="475">
        <v>3873</v>
      </c>
      <c r="B3877" s="56">
        <v>0.54849154548743662</v>
      </c>
      <c r="C3877" s="46">
        <v>4806.6505201468999</v>
      </c>
      <c r="D3877" s="56">
        <v>0.88513501462052446</v>
      </c>
      <c r="E3877" s="56">
        <v>0.7</v>
      </c>
      <c r="F3877" s="250">
        <v>2023.75</v>
      </c>
      <c r="G3877" s="76">
        <v>624897057195.60327</v>
      </c>
      <c r="H3877" s="46">
        <v>23756254.269721884</v>
      </c>
      <c r="I3877" s="76">
        <v>541603441437.0929</v>
      </c>
      <c r="J3877" s="56">
        <v>0.40115102414755066</v>
      </c>
      <c r="K3877" s="76">
        <v>10580835127.091734</v>
      </c>
      <c r="L3877" s="76">
        <v>0</v>
      </c>
      <c r="M3877" s="76">
        <v>458972242330.64691</v>
      </c>
      <c r="N3877" s="76">
        <v>21246498309.954216</v>
      </c>
      <c r="O3877" s="76">
        <v>34568.207462121834</v>
      </c>
      <c r="P3877" s="46">
        <v>210403.74730721806</v>
      </c>
      <c r="Q3877" s="46">
        <v>101258.82007769393</v>
      </c>
      <c r="R3877" s="76">
        <v>1527448053503.1841</v>
      </c>
      <c r="S3877" s="56">
        <v>0.64876491150386317</v>
      </c>
      <c r="T3877" s="56">
        <v>0.51393458639471679</v>
      </c>
      <c r="U3877" s="46">
        <v>17.755890250364711</v>
      </c>
      <c r="V3877" s="76">
        <v>15097873453855.67</v>
      </c>
      <c r="W3877" s="84">
        <v>4765.1056189110486</v>
      </c>
      <c r="X3877" s="82">
        <v>4.150896393555939E-2</v>
      </c>
      <c r="Y3877" s="476">
        <v>2.0000000000000001E-4</v>
      </c>
    </row>
    <row r="3878" spans="1:25" x14ac:dyDescent="0.2">
      <c r="A3878" s="475">
        <v>3874</v>
      </c>
      <c r="B3878" s="56">
        <v>0.46336311422400922</v>
      </c>
      <c r="C3878" s="46">
        <v>1500</v>
      </c>
      <c r="D3878" s="56">
        <v>0.707796565948142</v>
      </c>
      <c r="E3878" s="56">
        <v>0.7</v>
      </c>
      <c r="F3878" s="250">
        <v>2027.14</v>
      </c>
      <c r="G3878" s="76">
        <v>80066535982.806351</v>
      </c>
      <c r="H3878" s="46">
        <v>17367890.766008656</v>
      </c>
      <c r="I3878" s="76">
        <v>551664002698.14697</v>
      </c>
      <c r="J3878" s="56">
        <v>0.46336311422400922</v>
      </c>
      <c r="K3878" s="76">
        <v>42117829298.364105</v>
      </c>
      <c r="L3878" s="76">
        <v>57563155298.958595</v>
      </c>
      <c r="M3878" s="76">
        <v>0</v>
      </c>
      <c r="N3878" s="76">
        <v>89117052380.483566</v>
      </c>
      <c r="O3878" s="76">
        <v>29163.827678700818</v>
      </c>
      <c r="P3878" s="46">
        <v>525344.13721005223</v>
      </c>
      <c r="Q3878" s="46">
        <v>346940.07873839</v>
      </c>
      <c r="R3878" s="76">
        <v>846863275307.479</v>
      </c>
      <c r="S3878" s="56">
        <v>0.4953098241389231</v>
      </c>
      <c r="T3878" s="56">
        <v>0.34668583149915311</v>
      </c>
      <c r="U3878" s="46">
        <v>14.507074561494949</v>
      </c>
      <c r="V3878" s="76">
        <v>4802834390770.6777</v>
      </c>
      <c r="W3878" s="84">
        <v>1516.7101093078973</v>
      </c>
      <c r="X3878" s="82">
        <v>4.9177402466452753E-2</v>
      </c>
      <c r="Y3878" s="476">
        <v>2.0000000000000001E-4</v>
      </c>
    </row>
    <row r="3879" spans="1:25" x14ac:dyDescent="0.2">
      <c r="A3879" s="475">
        <v>3875</v>
      </c>
      <c r="B3879" s="56">
        <v>0.4831792228321507</v>
      </c>
      <c r="C3879" s="46">
        <v>1500</v>
      </c>
      <c r="D3879" s="56">
        <v>0.64727831066042429</v>
      </c>
      <c r="E3879" s="56">
        <v>0.65205945536976451</v>
      </c>
      <c r="F3879" s="250">
        <v>2023.75</v>
      </c>
      <c r="G3879" s="76">
        <v>374776951512.45966</v>
      </c>
      <c r="H3879" s="46">
        <v>15256701.759688549</v>
      </c>
      <c r="I3879" s="76">
        <v>492505130359.77734</v>
      </c>
      <c r="J3879" s="56">
        <v>0.48317922283215076</v>
      </c>
      <c r="K3879" s="76">
        <v>13633845049.382133</v>
      </c>
      <c r="L3879" s="76">
        <v>0</v>
      </c>
      <c r="M3879" s="76">
        <v>444667463533.49689</v>
      </c>
      <c r="N3879" s="76">
        <v>58490770035.506584</v>
      </c>
      <c r="O3879" s="76">
        <v>22565.850388848368</v>
      </c>
      <c r="P3879" s="46">
        <v>396301.52885631309</v>
      </c>
      <c r="Q3879" s="46">
        <v>246390.02015934838</v>
      </c>
      <c r="R3879" s="76">
        <v>1370194740720.1631</v>
      </c>
      <c r="S3879" s="56">
        <v>0.65791398613931162</v>
      </c>
      <c r="T3879" s="56">
        <v>0.4292424416665358</v>
      </c>
      <c r="U3879" s="46">
        <v>16.781306828963839</v>
      </c>
      <c r="V3879" s="76">
        <v>10954323141734.24</v>
      </c>
      <c r="W3879" s="84">
        <v>3456.0042066183905</v>
      </c>
      <c r="X3879" s="82">
        <v>4.3068822336084313E-2</v>
      </c>
      <c r="Y3879" s="476">
        <v>2.0000000000000001E-4</v>
      </c>
    </row>
    <row r="3880" spans="1:25" x14ac:dyDescent="0.2">
      <c r="A3880" s="475">
        <v>3876</v>
      </c>
      <c r="B3880" s="56">
        <v>0.42713722382610031</v>
      </c>
      <c r="C3880" s="46">
        <v>1625.6813745935942</v>
      </c>
      <c r="D3880" s="56">
        <v>0.51921319206348926</v>
      </c>
      <c r="E3880" s="56">
        <v>0.24637772040720088</v>
      </c>
      <c r="F3880" s="250">
        <v>2023.75</v>
      </c>
      <c r="G3880" s="76">
        <v>283875169764.30493</v>
      </c>
      <c r="H3880" s="46">
        <v>10883109.672870167</v>
      </c>
      <c r="I3880" s="76">
        <v>347905196650.01007</v>
      </c>
      <c r="J3880" s="56">
        <v>0.42713722382610031</v>
      </c>
      <c r="K3880" s="76">
        <v>6328333667.0573034</v>
      </c>
      <c r="L3880" s="76">
        <v>0</v>
      </c>
      <c r="M3880" s="76">
        <v>247293642284.4436</v>
      </c>
      <c r="N3880" s="76">
        <v>93737072445.81572</v>
      </c>
      <c r="O3880" s="76">
        <v>33409.993399150357</v>
      </c>
      <c r="P3880" s="46">
        <v>664678.9739099131</v>
      </c>
      <c r="Q3880" s="46">
        <v>415937.7693195896</v>
      </c>
      <c r="R3880" s="76">
        <v>963797319368.78333</v>
      </c>
      <c r="S3880" s="56">
        <v>0.60806198468147266</v>
      </c>
      <c r="T3880" s="56">
        <v>0.42515506337497894</v>
      </c>
      <c r="U3880" s="46">
        <v>17.136410354533435</v>
      </c>
      <c r="V3880" s="76">
        <v>7907171407215.5361</v>
      </c>
      <c r="W3880" s="84">
        <v>2493.6708726913653</v>
      </c>
      <c r="X3880" s="82">
        <v>4.1525225545161006E-2</v>
      </c>
      <c r="Y3880" s="476">
        <v>2.0000000000000001E-4</v>
      </c>
    </row>
    <row r="3881" spans="1:25" x14ac:dyDescent="0.2">
      <c r="A3881" s="475">
        <v>3877</v>
      </c>
      <c r="B3881" s="56">
        <v>0.64317889081291002</v>
      </c>
      <c r="C3881" s="46">
        <v>3874.6763228593118</v>
      </c>
      <c r="D3881" s="56">
        <v>1.0678642630025603</v>
      </c>
      <c r="E3881" s="56">
        <v>0.7</v>
      </c>
      <c r="F3881" s="250">
        <v>2023.75</v>
      </c>
      <c r="G3881" s="76">
        <v>396572874897.42035</v>
      </c>
      <c r="H3881" s="46">
        <v>36307485.417048529</v>
      </c>
      <c r="I3881" s="76">
        <v>582025500331.61731</v>
      </c>
      <c r="J3881" s="56">
        <v>-9.3304826317095468E-2</v>
      </c>
      <c r="K3881" s="76">
        <v>26162902931.754498</v>
      </c>
      <c r="L3881" s="76">
        <v>0</v>
      </c>
      <c r="M3881" s="76">
        <v>324530968333.36682</v>
      </c>
      <c r="N3881" s="76">
        <v>71838049384.13266</v>
      </c>
      <c r="O3881" s="76">
        <v>34787.61085220419</v>
      </c>
      <c r="P3881" s="46">
        <v>399268.1685559093</v>
      </c>
      <c r="Q3881" s="46">
        <v>237472.08331655839</v>
      </c>
      <c r="R3881" s="76">
        <v>1417580519580.9592</v>
      </c>
      <c r="S3881" s="56">
        <v>0.39692828434140826</v>
      </c>
      <c r="T3881" s="56">
        <v>0.21763992151406467</v>
      </c>
      <c r="U3881" s="46">
        <v>26.225188484462354</v>
      </c>
      <c r="V3881" s="76">
        <v>8529089288271.3672</v>
      </c>
      <c r="W3881" s="84">
        <v>2692.7074688137754</v>
      </c>
      <c r="X3881" s="82">
        <v>2.9364972811919628E-2</v>
      </c>
      <c r="Y3881" s="476">
        <v>2.0000000000000001E-4</v>
      </c>
    </row>
    <row r="3882" spans="1:25" x14ac:dyDescent="0.2">
      <c r="A3882" s="475">
        <v>3878</v>
      </c>
      <c r="B3882" s="56">
        <v>0.54600892518355915</v>
      </c>
      <c r="C3882" s="46">
        <v>2400.0419338352613</v>
      </c>
      <c r="D3882" s="56">
        <v>1.0183831505152789</v>
      </c>
      <c r="E3882" s="56">
        <v>0.50264313307977537</v>
      </c>
      <c r="F3882" s="250">
        <v>2024.27</v>
      </c>
      <c r="G3882" s="76">
        <v>438963503569.86224</v>
      </c>
      <c r="H3882" s="46">
        <v>33273830.095565405</v>
      </c>
      <c r="I3882" s="76">
        <v>691216529269.47754</v>
      </c>
      <c r="J3882" s="56">
        <v>0.34393764414716299</v>
      </c>
      <c r="K3882" s="76">
        <v>13605894083.82436</v>
      </c>
      <c r="L3882" s="76">
        <v>0</v>
      </c>
      <c r="M3882" s="76">
        <v>384678565882.81909</v>
      </c>
      <c r="N3882" s="76">
        <v>15253912026.864489</v>
      </c>
      <c r="O3882" s="76">
        <v>32988.387496445983</v>
      </c>
      <c r="P3882" s="46">
        <v>157008.22193084756</v>
      </c>
      <c r="Q3882" s="46">
        <v>65873.36017609683</v>
      </c>
      <c r="R3882" s="76">
        <v>1711031860767.2852</v>
      </c>
      <c r="S3882" s="56">
        <v>0.60729756429158988</v>
      </c>
      <c r="T3882" s="56">
        <v>0.36778380180659198</v>
      </c>
      <c r="U3882" s="46">
        <v>17.162452684188249</v>
      </c>
      <c r="V3882" s="76">
        <v>11826843776307.127</v>
      </c>
      <c r="W3882" s="84">
        <v>3733.6527927612883</v>
      </c>
      <c r="X3882" s="82">
        <v>4.2667743662846883E-2</v>
      </c>
      <c r="Y3882" s="476">
        <v>2.0000000000000001E-4</v>
      </c>
    </row>
    <row r="3883" spans="1:25" x14ac:dyDescent="0.2">
      <c r="A3883" s="475">
        <v>3879</v>
      </c>
      <c r="B3883" s="56">
        <v>0.39389301656344183</v>
      </c>
      <c r="C3883" s="46">
        <v>9637.7292575059764</v>
      </c>
      <c r="D3883" s="56">
        <v>0.78368140199463476</v>
      </c>
      <c r="E3883" s="56">
        <v>0.48499285317570018</v>
      </c>
      <c r="F3883" s="250">
        <v>2024.41</v>
      </c>
      <c r="G3883" s="76">
        <v>252429201462.20193</v>
      </c>
      <c r="H3883" s="46">
        <v>18073055.800663564</v>
      </c>
      <c r="I3883" s="76">
        <v>440428256262.55945</v>
      </c>
      <c r="J3883" s="56">
        <v>0.29236176851639217</v>
      </c>
      <c r="K3883" s="76">
        <v>9237798619.131588</v>
      </c>
      <c r="L3883" s="76">
        <v>0</v>
      </c>
      <c r="M3883" s="76">
        <v>212343751327.4722</v>
      </c>
      <c r="N3883" s="76">
        <v>31329804027.245708</v>
      </c>
      <c r="O3883" s="76">
        <v>11313.574001781237</v>
      </c>
      <c r="P3883" s="46">
        <v>239664.94849615084</v>
      </c>
      <c r="Q3883" s="46">
        <v>124146.25346159702</v>
      </c>
      <c r="R3883" s="76">
        <v>998457808282.72717</v>
      </c>
      <c r="S3883" s="56">
        <v>0.55532685053864084</v>
      </c>
      <c r="T3883" s="56">
        <v>0.34950731700305104</v>
      </c>
      <c r="U3883" s="46">
        <v>17.298408828174374</v>
      </c>
      <c r="V3883" s="76">
        <v>6536237118090.5605</v>
      </c>
      <c r="W3883" s="84">
        <v>2062.2603336139482</v>
      </c>
      <c r="X3883" s="82">
        <v>4.297158955835377E-2</v>
      </c>
      <c r="Y3883" s="476">
        <v>2.0000000000000001E-4</v>
      </c>
    </row>
    <row r="3884" spans="1:25" x14ac:dyDescent="0.2">
      <c r="A3884" s="475">
        <v>3880</v>
      </c>
      <c r="B3884" s="56">
        <v>0.35305227133885109</v>
      </c>
      <c r="C3884" s="46">
        <v>11098.256587120832</v>
      </c>
      <c r="D3884" s="56">
        <v>0.88853061483431972</v>
      </c>
      <c r="E3884" s="56">
        <v>0.50859582612954191</v>
      </c>
      <c r="F3884" s="250">
        <v>2027.09</v>
      </c>
      <c r="G3884" s="76">
        <v>78715946753.350677</v>
      </c>
      <c r="H3884" s="46">
        <v>20397677.264076069</v>
      </c>
      <c r="I3884" s="76">
        <v>527318757663.5387</v>
      </c>
      <c r="J3884" s="56">
        <v>0.31778072287912906</v>
      </c>
      <c r="K3884" s="76">
        <v>36566408195.31221</v>
      </c>
      <c r="L3884" s="76">
        <v>50038129644.560699</v>
      </c>
      <c r="M3884" s="76">
        <v>0</v>
      </c>
      <c r="N3884" s="76">
        <v>10119556570.382284</v>
      </c>
      <c r="O3884" s="76">
        <v>30657.865757264961</v>
      </c>
      <c r="P3884" s="46">
        <v>148091.30942508468</v>
      </c>
      <c r="Q3884" s="46">
        <v>37997.14355781785</v>
      </c>
      <c r="R3884" s="76">
        <v>699857889001.69165</v>
      </c>
      <c r="S3884" s="56">
        <v>0.40670019459427331</v>
      </c>
      <c r="T3884" s="56">
        <v>0.34117441186645475</v>
      </c>
      <c r="U3884" s="46">
        <v>14.797159040250573</v>
      </c>
      <c r="V3884" s="76">
        <v>3857029007347.4048</v>
      </c>
      <c r="W3884" s="84">
        <v>1215.8375614495806</v>
      </c>
      <c r="X3884" s="82">
        <v>4.9971488873860756E-2</v>
      </c>
      <c r="Y3884" s="476">
        <v>2.0000000000000001E-4</v>
      </c>
    </row>
    <row r="3885" spans="1:25" x14ac:dyDescent="0.2">
      <c r="A3885" s="475">
        <v>3881</v>
      </c>
      <c r="B3885" s="56">
        <v>0.49729309898234636</v>
      </c>
      <c r="C3885" s="46">
        <v>3873.6791414039535</v>
      </c>
      <c r="D3885" s="56">
        <v>0.45596543430447384</v>
      </c>
      <c r="E3885" s="56">
        <v>0.63005526480317986</v>
      </c>
      <c r="F3885" s="250">
        <v>2024.8</v>
      </c>
      <c r="G3885" s="76">
        <v>100653915225.49673</v>
      </c>
      <c r="H3885" s="46">
        <v>8567404.9610068817</v>
      </c>
      <c r="I3885" s="76">
        <v>274401110438.5062</v>
      </c>
      <c r="J3885" s="56">
        <v>0.37066247110659933</v>
      </c>
      <c r="K3885" s="76">
        <v>31879489304.123856</v>
      </c>
      <c r="L3885" s="76">
        <v>68917084581.873108</v>
      </c>
      <c r="M3885" s="76">
        <v>64333797726.094421</v>
      </c>
      <c r="N3885" s="76">
        <v>48206762105.7276</v>
      </c>
      <c r="O3885" s="76">
        <v>21312.354647620723</v>
      </c>
      <c r="P3885" s="46">
        <v>296822.54526889557</v>
      </c>
      <c r="Q3885" s="46">
        <v>174311.35723124276</v>
      </c>
      <c r="R3885" s="76">
        <v>607506892600.42798</v>
      </c>
      <c r="S3885" s="56">
        <v>0.54459912407126365</v>
      </c>
      <c r="T3885" s="56">
        <v>0.3225582205003652</v>
      </c>
      <c r="U3885" s="46">
        <v>15.831752116211836</v>
      </c>
      <c r="V3885" s="76">
        <v>3468365779966.3198</v>
      </c>
      <c r="W3885" s="84">
        <v>1094.3740137981163</v>
      </c>
      <c r="X3885" s="82">
        <v>4.5147599514408929E-2</v>
      </c>
      <c r="Y3885" s="476">
        <v>2.0000000000000001E-4</v>
      </c>
    </row>
    <row r="3886" spans="1:25" x14ac:dyDescent="0.2">
      <c r="A3886" s="475">
        <v>3882</v>
      </c>
      <c r="B3886" s="56">
        <v>0.47681465064724499</v>
      </c>
      <c r="C3886" s="46">
        <v>3590.0108779780517</v>
      </c>
      <c r="D3886" s="56">
        <v>0.88475673790632858</v>
      </c>
      <c r="E3886" s="56">
        <v>0.63601245548101981</v>
      </c>
      <c r="F3886" s="250">
        <v>2023.91</v>
      </c>
      <c r="G3886" s="76">
        <v>584891641759.4314</v>
      </c>
      <c r="H3886" s="46">
        <v>24278021.934347186</v>
      </c>
      <c r="I3886" s="76">
        <v>559683962961.71802</v>
      </c>
      <c r="J3886" s="56">
        <v>0.26975661466121736</v>
      </c>
      <c r="K3886" s="76">
        <v>15366764461.879131</v>
      </c>
      <c r="L3886" s="76">
        <v>0</v>
      </c>
      <c r="M3886" s="76">
        <v>677503700075.34326</v>
      </c>
      <c r="N3886" s="76">
        <v>21899900078.590031</v>
      </c>
      <c r="O3886" s="76">
        <v>27242.003291805413</v>
      </c>
      <c r="P3886" s="46">
        <v>181179.71928311232</v>
      </c>
      <c r="Q3886" s="46">
        <v>80978.086051227932</v>
      </c>
      <c r="R3886" s="76">
        <v>1974284230680.8501</v>
      </c>
      <c r="S3886" s="56">
        <v>0.6422237949696521</v>
      </c>
      <c r="T3886" s="56">
        <v>0.33910696295102483</v>
      </c>
      <c r="U3886" s="46">
        <v>18.198902008698294</v>
      </c>
      <c r="V3886" s="76">
        <v>13307493005461.785</v>
      </c>
      <c r="W3886" s="84">
        <v>4196.0860120409998</v>
      </c>
      <c r="X3886" s="82">
        <v>4.0419949330886509E-2</v>
      </c>
      <c r="Y3886" s="476">
        <v>2.0000000000000001E-4</v>
      </c>
    </row>
    <row r="3887" spans="1:25" x14ac:dyDescent="0.2">
      <c r="A3887" s="475">
        <v>3883</v>
      </c>
      <c r="B3887" s="56">
        <v>0.35998753950383616</v>
      </c>
      <c r="C3887" s="46">
        <v>1500</v>
      </c>
      <c r="D3887" s="56">
        <v>0.24418188771589033</v>
      </c>
      <c r="E3887" s="56">
        <v>0.23002116337506109</v>
      </c>
      <c r="F3887" s="250">
        <v>2024.35</v>
      </c>
      <c r="G3887" s="76">
        <v>122463106622.42305</v>
      </c>
      <c r="H3887" s="46">
        <v>4027686.3769678469</v>
      </c>
      <c r="I3887" s="76">
        <v>137885531618.56143</v>
      </c>
      <c r="J3887" s="56">
        <v>0.35998753950383611</v>
      </c>
      <c r="K3887" s="76">
        <v>5142954344.2524643</v>
      </c>
      <c r="L3887" s="76">
        <v>0</v>
      </c>
      <c r="M3887" s="76">
        <v>111869155254.03212</v>
      </c>
      <c r="N3887" s="76">
        <v>75954927513.413544</v>
      </c>
      <c r="O3887" s="76">
        <v>16323.464368623616</v>
      </c>
      <c r="P3887" s="46">
        <v>540153.61995035759</v>
      </c>
      <c r="Q3887" s="46">
        <v>312457.52967132779</v>
      </c>
      <c r="R3887" s="76">
        <v>457153614549.81506</v>
      </c>
      <c r="S3887" s="56">
        <v>0.57221145448744393</v>
      </c>
      <c r="T3887" s="56">
        <v>0.37762670271630211</v>
      </c>
      <c r="U3887" s="46">
        <v>17.205415845848961</v>
      </c>
      <c r="V3887" s="76">
        <v>3362625550606.8413</v>
      </c>
      <c r="W3887" s="84">
        <v>1061.21473553432</v>
      </c>
      <c r="X3887" s="82">
        <v>4.1236727051254821E-2</v>
      </c>
      <c r="Y3887" s="476">
        <v>2.0000000000000001E-4</v>
      </c>
    </row>
    <row r="3888" spans="1:25" x14ac:dyDescent="0.2">
      <c r="A3888" s="475">
        <v>3884</v>
      </c>
      <c r="B3888" s="56">
        <v>0.56524782339938473</v>
      </c>
      <c r="C3888" s="46">
        <v>8056.6040106407781</v>
      </c>
      <c r="D3888" s="56">
        <v>1.0049798692843614</v>
      </c>
      <c r="E3888" s="56">
        <v>0.20231838246219716</v>
      </c>
      <c r="F3888" s="250">
        <v>2025.9</v>
      </c>
      <c r="G3888" s="76">
        <v>195822044776.97842</v>
      </c>
      <c r="H3888" s="46">
        <v>21242564.922394492</v>
      </c>
      <c r="I3888" s="76">
        <v>360222429297.61072</v>
      </c>
      <c r="J3888" s="56">
        <v>-8.7983249907425565E-2</v>
      </c>
      <c r="K3888" s="76">
        <v>19860773280.194767</v>
      </c>
      <c r="L3888" s="76">
        <v>64883529623.666977</v>
      </c>
      <c r="M3888" s="76">
        <v>116138743505.81847</v>
      </c>
      <c r="N3888" s="76">
        <v>9259448605.3254166</v>
      </c>
      <c r="O3888" s="76">
        <v>18293.236693152307</v>
      </c>
      <c r="P3888" s="46">
        <v>131199.58748514796</v>
      </c>
      <c r="Q3888" s="46">
        <v>32112.671386719598</v>
      </c>
      <c r="R3888" s="76">
        <v>750368084098.89746</v>
      </c>
      <c r="S3888" s="56">
        <v>0.35713268816392973</v>
      </c>
      <c r="T3888" s="56">
        <v>0.20799439947324699</v>
      </c>
      <c r="U3888" s="46">
        <v>26.158930557309755</v>
      </c>
      <c r="V3888" s="76">
        <v>4246069608190.9199</v>
      </c>
      <c r="W3888" s="84">
        <v>1340.2472855665173</v>
      </c>
      <c r="X3888" s="82">
        <v>2.9806330592301648E-2</v>
      </c>
      <c r="Y3888" s="476">
        <v>2.0000000000000001E-4</v>
      </c>
    </row>
    <row r="3889" spans="1:25" x14ac:dyDescent="0.2">
      <c r="A3889" s="475">
        <v>3885</v>
      </c>
      <c r="B3889" s="56">
        <v>0.37413871527446269</v>
      </c>
      <c r="C3889" s="46">
        <v>1500</v>
      </c>
      <c r="D3889" s="56">
        <v>0.86953121767582664</v>
      </c>
      <c r="E3889" s="56">
        <v>0.61776548824577637</v>
      </c>
      <c r="F3889" s="250">
        <v>2023.85</v>
      </c>
      <c r="G3889" s="76">
        <v>434588640605.55713</v>
      </c>
      <c r="H3889" s="46">
        <v>25606427.70022722</v>
      </c>
      <c r="I3889" s="76">
        <v>667900626295.32703</v>
      </c>
      <c r="J3889" s="56">
        <v>0.36703235978455084</v>
      </c>
      <c r="K3889" s="76">
        <v>17292514658.800507</v>
      </c>
      <c r="L3889" s="76">
        <v>0</v>
      </c>
      <c r="M3889" s="76">
        <v>607245496331.15527</v>
      </c>
      <c r="N3889" s="76">
        <v>106306881276.77986</v>
      </c>
      <c r="O3889" s="76">
        <v>33756.310997569504</v>
      </c>
      <c r="P3889" s="46">
        <v>587790.87299925857</v>
      </c>
      <c r="Q3889" s="46">
        <v>391653.16747791658</v>
      </c>
      <c r="R3889" s="76">
        <v>2029933165682.989</v>
      </c>
      <c r="S3889" s="56">
        <v>0.62887155803513539</v>
      </c>
      <c r="T3889" s="56">
        <v>0.3266285265597037</v>
      </c>
      <c r="U3889" s="46">
        <v>16.879789847152814</v>
      </c>
      <c r="V3889" s="76">
        <v>12324750168245.145</v>
      </c>
      <c r="W3889" s="84">
        <v>3890.7760953978091</v>
      </c>
      <c r="X3889" s="82">
        <v>4.3141545060867786E-2</v>
      </c>
      <c r="Y3889" s="476">
        <v>2.0000000000000001E-4</v>
      </c>
    </row>
    <row r="3890" spans="1:25" x14ac:dyDescent="0.2">
      <c r="A3890" s="475">
        <v>3886</v>
      </c>
      <c r="B3890" s="56">
        <v>0.57048097604033754</v>
      </c>
      <c r="C3890" s="46">
        <v>1500</v>
      </c>
      <c r="D3890" s="56">
        <v>1.0925567044085511</v>
      </c>
      <c r="E3890" s="56">
        <v>0.46558548377547471</v>
      </c>
      <c r="F3890" s="250">
        <v>2023.75</v>
      </c>
      <c r="G3890" s="76">
        <v>699586484005.91431</v>
      </c>
      <c r="H3890" s="46">
        <v>38886518.950496562</v>
      </c>
      <c r="I3890" s="76">
        <v>566639481935.69592</v>
      </c>
      <c r="J3890" s="56">
        <v>0.13161602188267518</v>
      </c>
      <c r="K3890" s="76">
        <v>7913398275.4946737</v>
      </c>
      <c r="L3890" s="76">
        <v>0</v>
      </c>
      <c r="M3890" s="76">
        <v>509900187617.4491</v>
      </c>
      <c r="N3890" s="76">
        <v>89500381567.691422</v>
      </c>
      <c r="O3890" s="76">
        <v>17859.640630212725</v>
      </c>
      <c r="P3890" s="46">
        <v>608234.09691062046</v>
      </c>
      <c r="Q3890" s="46">
        <v>400621.7687411129</v>
      </c>
      <c r="R3890" s="76">
        <v>1823291556580.2407</v>
      </c>
      <c r="S3890" s="56">
        <v>0.55972667647486196</v>
      </c>
      <c r="T3890" s="56">
        <v>0.38772603401514927</v>
      </c>
      <c r="U3890" s="46">
        <v>19.031205440188739</v>
      </c>
      <c r="V3890" s="76">
        <v>14605770111128.189</v>
      </c>
      <c r="W3890" s="84">
        <v>4601.0034675182724</v>
      </c>
      <c r="X3890" s="82">
        <v>3.8801592905049205E-2</v>
      </c>
      <c r="Y3890" s="476">
        <v>2.0000000000000001E-4</v>
      </c>
    </row>
    <row r="3891" spans="1:25" x14ac:dyDescent="0.2">
      <c r="A3891" s="475">
        <v>3887</v>
      </c>
      <c r="B3891" s="56">
        <v>0.49526136027243006</v>
      </c>
      <c r="C3891" s="46">
        <v>2803.1600554426705</v>
      </c>
      <c r="D3891" s="56">
        <v>0.9634548046668624</v>
      </c>
      <c r="E3891" s="56">
        <v>0.43339518868294968</v>
      </c>
      <c r="F3891" s="250">
        <v>2025.88</v>
      </c>
      <c r="G3891" s="76">
        <v>141980428316.33713</v>
      </c>
      <c r="H3891" s="46">
        <v>28802182.210114598</v>
      </c>
      <c r="I3891" s="76">
        <v>596122564112.1344</v>
      </c>
      <c r="J3891" s="56">
        <v>0.22872962176992295</v>
      </c>
      <c r="K3891" s="76">
        <v>34861825918.454407</v>
      </c>
      <c r="L3891" s="76">
        <v>62219463054.758492</v>
      </c>
      <c r="M3891" s="76">
        <v>101932465535.85283</v>
      </c>
      <c r="N3891" s="76">
        <v>57055257904.916435</v>
      </c>
      <c r="O3891" s="76">
        <v>23606.915053729976</v>
      </c>
      <c r="P3891" s="46">
        <v>367377.52908424119</v>
      </c>
      <c r="Q3891" s="46">
        <v>215677.21409006609</v>
      </c>
      <c r="R3891" s="76">
        <v>1038409316241.15</v>
      </c>
      <c r="S3891" s="56">
        <v>0.43022102261967943</v>
      </c>
      <c r="T3891" s="56">
        <v>0.21973628099110762</v>
      </c>
      <c r="U3891" s="46">
        <v>16.511559517565008</v>
      </c>
      <c r="V3891" s="76">
        <v>4138280387120.8271</v>
      </c>
      <c r="W3891" s="84">
        <v>1306.7705266703103</v>
      </c>
      <c r="X3891" s="82">
        <v>4.447283891330419E-2</v>
      </c>
      <c r="Y3891" s="476">
        <v>2.0000000000000001E-4</v>
      </c>
    </row>
    <row r="3892" spans="1:25" x14ac:dyDescent="0.2">
      <c r="A3892" s="475">
        <v>3888</v>
      </c>
      <c r="B3892" s="56">
        <v>0.63992065935678744</v>
      </c>
      <c r="C3892" s="46">
        <v>3864.3337571565421</v>
      </c>
      <c r="D3892" s="56">
        <v>0.50530889795443834</v>
      </c>
      <c r="E3892" s="56">
        <v>0.31261633680844053</v>
      </c>
      <c r="F3892" s="250">
        <v>2023.75</v>
      </c>
      <c r="G3892" s="76">
        <v>213816959208.0264</v>
      </c>
      <c r="H3892" s="46">
        <v>9922740.7205156237</v>
      </c>
      <c r="I3892" s="76">
        <v>342882785310.45502</v>
      </c>
      <c r="J3892" s="56">
        <v>0.47239810253449244</v>
      </c>
      <c r="K3892" s="76">
        <v>10163567620.403103</v>
      </c>
      <c r="L3892" s="76">
        <v>0</v>
      </c>
      <c r="M3892" s="76">
        <v>209866865867.09021</v>
      </c>
      <c r="N3892" s="76">
        <v>73841069874.637878</v>
      </c>
      <c r="O3892" s="76">
        <v>20295.975286054065</v>
      </c>
      <c r="P3892" s="46">
        <v>456522.15794823895</v>
      </c>
      <c r="Q3892" s="46">
        <v>298497.00617173873</v>
      </c>
      <c r="R3892" s="76">
        <v>832007566908.9873</v>
      </c>
      <c r="S3892" s="56">
        <v>0.60825497688048125</v>
      </c>
      <c r="T3892" s="56">
        <v>0.4278680952980306</v>
      </c>
      <c r="U3892" s="46">
        <v>16.577552062313003</v>
      </c>
      <c r="V3892" s="76">
        <v>6661405941490.1201</v>
      </c>
      <c r="W3892" s="84">
        <v>2103.187735215201</v>
      </c>
      <c r="X3892" s="82">
        <v>4.2834960088215718E-2</v>
      </c>
      <c r="Y3892" s="476">
        <v>2.0000000000000001E-4</v>
      </c>
    </row>
    <row r="3893" spans="1:25" x14ac:dyDescent="0.2">
      <c r="A3893" s="475">
        <v>3889</v>
      </c>
      <c r="B3893" s="56">
        <v>0.49456241071107981</v>
      </c>
      <c r="C3893" s="46">
        <v>4698.1921093621586</v>
      </c>
      <c r="D3893" s="56">
        <v>0.40051358515537627</v>
      </c>
      <c r="E3893" s="56">
        <v>7.0691775959862091E-2</v>
      </c>
      <c r="F3893" s="250">
        <v>2023.98</v>
      </c>
      <c r="G3893" s="76">
        <v>277879867518.29791</v>
      </c>
      <c r="H3893" s="46">
        <v>7250851.5202061087</v>
      </c>
      <c r="I3893" s="76">
        <v>257604635754.08997</v>
      </c>
      <c r="J3893" s="56">
        <v>0.49456241071107976</v>
      </c>
      <c r="K3893" s="76">
        <v>10232579332.172802</v>
      </c>
      <c r="L3893" s="76">
        <v>0</v>
      </c>
      <c r="M3893" s="76">
        <v>263803125098.90717</v>
      </c>
      <c r="N3893" s="76">
        <v>30753801098.817284</v>
      </c>
      <c r="O3893" s="76">
        <v>31926.663804596428</v>
      </c>
      <c r="P3893" s="46">
        <v>295310.07978432212</v>
      </c>
      <c r="Q3893" s="46">
        <v>141561.98924069665</v>
      </c>
      <c r="R3893" s="76">
        <v>812555931890.77881</v>
      </c>
      <c r="S3893" s="56">
        <v>0.67877722618488401</v>
      </c>
      <c r="T3893" s="56">
        <v>0.48508350824832819</v>
      </c>
      <c r="U3893" s="46">
        <v>17.180554572438563</v>
      </c>
      <c r="V3893" s="76">
        <v>7535935083852.3545</v>
      </c>
      <c r="W3893" s="84">
        <v>2379.0519799479157</v>
      </c>
      <c r="X3893" s="82">
        <v>4.1980607508693139E-2</v>
      </c>
      <c r="Y3893" s="476">
        <v>2.0000000000000001E-4</v>
      </c>
    </row>
    <row r="3894" spans="1:25" x14ac:dyDescent="0.2">
      <c r="A3894" s="475">
        <v>3890</v>
      </c>
      <c r="B3894" s="56">
        <v>0.55018266375895053</v>
      </c>
      <c r="C3894" s="46">
        <v>6648.4271146214633</v>
      </c>
      <c r="D3894" s="56">
        <v>1.0857361330620512</v>
      </c>
      <c r="E3894" s="56">
        <v>0.37090097832380897</v>
      </c>
      <c r="F3894" s="250">
        <v>2025.35</v>
      </c>
      <c r="G3894" s="76">
        <v>198136452662.19107</v>
      </c>
      <c r="H3894" s="46">
        <v>24236229.569550224</v>
      </c>
      <c r="I3894" s="76">
        <v>403221732953.67566</v>
      </c>
      <c r="J3894" s="56">
        <v>3.562859143708863E-2</v>
      </c>
      <c r="K3894" s="76">
        <v>17894754644.251934</v>
      </c>
      <c r="L3894" s="76">
        <v>32090797444.627438</v>
      </c>
      <c r="M3894" s="76">
        <v>193712977523.83044</v>
      </c>
      <c r="N3894" s="76">
        <v>6882906546.9085255</v>
      </c>
      <c r="O3894" s="76">
        <v>23113.109766164805</v>
      </c>
      <c r="P3894" s="46">
        <v>115884.38424069187</v>
      </c>
      <c r="Q3894" s="46">
        <v>26953.184608620591</v>
      </c>
      <c r="R3894" s="76">
        <v>1056824592711.0435</v>
      </c>
      <c r="S3894" s="56">
        <v>0.49564385473695027</v>
      </c>
      <c r="T3894" s="56">
        <v>0.18433377715894414</v>
      </c>
      <c r="U3894" s="46">
        <v>20.704344883889934</v>
      </c>
      <c r="V3894" s="76">
        <v>4268624593851.3125</v>
      </c>
      <c r="W3894" s="84">
        <v>1346.749975407181</v>
      </c>
      <c r="X3894" s="82">
        <v>3.7109968930611491E-2</v>
      </c>
      <c r="Y3894" s="476">
        <v>2.0000000000000001E-4</v>
      </c>
    </row>
    <row r="3895" spans="1:25" x14ac:dyDescent="0.2">
      <c r="A3895" s="475">
        <v>3891</v>
      </c>
      <c r="B3895" s="56">
        <v>0.57918415888524422</v>
      </c>
      <c r="C3895" s="46">
        <v>2497.2401574202286</v>
      </c>
      <c r="D3895" s="56">
        <v>0.77788312182699748</v>
      </c>
      <c r="E3895" s="56">
        <v>0.57258352040340632</v>
      </c>
      <c r="F3895" s="250">
        <v>2023.75</v>
      </c>
      <c r="G3895" s="76">
        <v>391204971893.24359</v>
      </c>
      <c r="H3895" s="46">
        <v>19526076.428729303</v>
      </c>
      <c r="I3895" s="76">
        <v>362702477715.35254</v>
      </c>
      <c r="J3895" s="56">
        <v>0.15818897628458661</v>
      </c>
      <c r="K3895" s="76">
        <v>10798533368.401217</v>
      </c>
      <c r="L3895" s="76">
        <v>0</v>
      </c>
      <c r="M3895" s="76">
        <v>269366843370.80017</v>
      </c>
      <c r="N3895" s="76">
        <v>118916901872.61279</v>
      </c>
      <c r="O3895" s="76">
        <v>23171.329005900865</v>
      </c>
      <c r="P3895" s="46">
        <v>715134.08492976939</v>
      </c>
      <c r="Q3895" s="46">
        <v>498599.09880694107</v>
      </c>
      <c r="R3895" s="76">
        <v>1092055159278.9996</v>
      </c>
      <c r="S3895" s="56">
        <v>0.52442544323869411</v>
      </c>
      <c r="T3895" s="56">
        <v>0.38078655338124084</v>
      </c>
      <c r="U3895" s="46">
        <v>18.606572813575436</v>
      </c>
      <c r="V3895" s="76">
        <v>8451400893883.3691</v>
      </c>
      <c r="W3895" s="84">
        <v>2667.423451095352</v>
      </c>
      <c r="X3895" s="82">
        <v>3.9316308249470786E-2</v>
      </c>
      <c r="Y3895" s="476">
        <v>2.0000000000000001E-4</v>
      </c>
    </row>
    <row r="3896" spans="1:25" x14ac:dyDescent="0.2">
      <c r="A3896" s="475">
        <v>3892</v>
      </c>
      <c r="B3896" s="56">
        <v>0.31719225310401267</v>
      </c>
      <c r="C3896" s="46">
        <v>2262.1626902628918</v>
      </c>
      <c r="D3896" s="56">
        <v>0.9973355290560606</v>
      </c>
      <c r="E3896" s="56">
        <v>0.42075657256398724</v>
      </c>
      <c r="F3896" s="250">
        <v>2025.62</v>
      </c>
      <c r="G3896" s="76">
        <v>193020640333.97635</v>
      </c>
      <c r="H3896" s="46">
        <v>31263216.034237102</v>
      </c>
      <c r="I3896" s="76">
        <v>597007849685.39026</v>
      </c>
      <c r="J3896" s="56">
        <v>0.10555436983247768</v>
      </c>
      <c r="K3896" s="76">
        <v>25814349417.173203</v>
      </c>
      <c r="L3896" s="76">
        <v>13025017244.83984</v>
      </c>
      <c r="M3896" s="76">
        <v>93179882888.058975</v>
      </c>
      <c r="N3896" s="76">
        <v>38246495202.246193</v>
      </c>
      <c r="O3896" s="76">
        <v>20488.045420928553</v>
      </c>
      <c r="P3896" s="46">
        <v>256037.16193563407</v>
      </c>
      <c r="Q3896" s="46">
        <v>131944.32469305079</v>
      </c>
      <c r="R3896" s="76">
        <v>935674086409.19971</v>
      </c>
      <c r="S3896" s="56">
        <v>0.32846647855106698</v>
      </c>
      <c r="T3896" s="56">
        <v>0.21614563854258428</v>
      </c>
      <c r="U3896" s="46">
        <v>19.508830747914793</v>
      </c>
      <c r="V3896" s="76">
        <v>4324677249383.9761</v>
      </c>
      <c r="W3896" s="84">
        <v>1366.0522770711805</v>
      </c>
      <c r="X3896" s="82">
        <v>3.7486052178163164E-2</v>
      </c>
      <c r="Y3896" s="476">
        <v>2.0000000000000001E-4</v>
      </c>
    </row>
    <row r="3897" spans="1:25" x14ac:dyDescent="0.2">
      <c r="A3897" s="475">
        <v>3893</v>
      </c>
      <c r="B3897" s="56">
        <v>0.42670107162419674</v>
      </c>
      <c r="C3897" s="46">
        <v>6621.0525285443982</v>
      </c>
      <c r="D3897" s="56">
        <v>0.80852699343608458</v>
      </c>
      <c r="E3897" s="56">
        <v>0.46780583077191229</v>
      </c>
      <c r="F3897" s="250">
        <v>2023.75</v>
      </c>
      <c r="G3897" s="76">
        <v>389386463583.61395</v>
      </c>
      <c r="H3897" s="46">
        <v>19913200.952091418</v>
      </c>
      <c r="I3897" s="76">
        <v>480791379533.01178</v>
      </c>
      <c r="J3897" s="56">
        <v>0.28730818459602148</v>
      </c>
      <c r="K3897" s="76">
        <v>5002237208.5756788</v>
      </c>
      <c r="L3897" s="76">
        <v>0</v>
      </c>
      <c r="M3897" s="76">
        <v>352786337413.79083</v>
      </c>
      <c r="N3897" s="76">
        <v>23151737024.728916</v>
      </c>
      <c r="O3897" s="76">
        <v>11988.187524407685</v>
      </c>
      <c r="P3897" s="46">
        <v>190245.0078083773</v>
      </c>
      <c r="Q3897" s="46">
        <v>88347.452223532688</v>
      </c>
      <c r="R3897" s="76">
        <v>1234480238552.2249</v>
      </c>
      <c r="S3897" s="56">
        <v>0.58719111646657784</v>
      </c>
      <c r="T3897" s="56">
        <v>0.40135598110093246</v>
      </c>
      <c r="U3897" s="46">
        <v>17.70507242972721</v>
      </c>
      <c r="V3897" s="76">
        <v>9699199734154.418</v>
      </c>
      <c r="W3897" s="84">
        <v>3058.8184129866636</v>
      </c>
      <c r="X3897" s="82">
        <v>4.1010582902702236E-2</v>
      </c>
      <c r="Y3897" s="476">
        <v>2.0000000000000001E-4</v>
      </c>
    </row>
    <row r="3898" spans="1:25" x14ac:dyDescent="0.2">
      <c r="A3898" s="475">
        <v>3894</v>
      </c>
      <c r="B3898" s="56">
        <v>0.47681769402803054</v>
      </c>
      <c r="C3898" s="46">
        <v>4120.9774520908049</v>
      </c>
      <c r="D3898" s="56">
        <v>0.56883085442469827</v>
      </c>
      <c r="E3898" s="56">
        <v>0.36126615578977528</v>
      </c>
      <c r="F3898" s="250">
        <v>2024.02</v>
      </c>
      <c r="G3898" s="76">
        <v>284125974055.91205</v>
      </c>
      <c r="H3898" s="46">
        <v>11770386.965586808</v>
      </c>
      <c r="I3898" s="76">
        <v>385284427970.61603</v>
      </c>
      <c r="J3898" s="56">
        <v>0.44569663577703522</v>
      </c>
      <c r="K3898" s="76">
        <v>10998458791.950687</v>
      </c>
      <c r="L3898" s="76">
        <v>0</v>
      </c>
      <c r="M3898" s="76">
        <v>162149352768.05008</v>
      </c>
      <c r="N3898" s="76">
        <v>48187864661.495361</v>
      </c>
      <c r="O3898" s="76">
        <v>38375.4797290649</v>
      </c>
      <c r="P3898" s="46">
        <v>319574.72521214082</v>
      </c>
      <c r="Q3898" s="46">
        <v>188922.18378503883</v>
      </c>
      <c r="R3898" s="76">
        <v>813120415654.09082</v>
      </c>
      <c r="S3898" s="56">
        <v>0.59568615161781036</v>
      </c>
      <c r="T3898" s="56">
        <v>0.53980883716066186</v>
      </c>
      <c r="U3898" s="46">
        <v>16.841797390532612</v>
      </c>
      <c r="V3898" s="76">
        <v>8190721109059.1299</v>
      </c>
      <c r="W3898" s="84">
        <v>2586.3861397635919</v>
      </c>
      <c r="X3898" s="82">
        <v>4.3008798577657652E-2</v>
      </c>
      <c r="Y3898" s="476">
        <v>2.0000000000000001E-4</v>
      </c>
    </row>
    <row r="3899" spans="1:25" x14ac:dyDescent="0.2">
      <c r="A3899" s="475">
        <v>3895</v>
      </c>
      <c r="B3899" s="56">
        <v>0.64910197770075206</v>
      </c>
      <c r="C3899" s="46">
        <v>5417.1118990894774</v>
      </c>
      <c r="D3899" s="56">
        <v>1.0363222033866542</v>
      </c>
      <c r="E3899" s="56">
        <v>0.36143843535851017</v>
      </c>
      <c r="F3899" s="250">
        <v>2026.81</v>
      </c>
      <c r="G3899" s="76">
        <v>136998545282.88991</v>
      </c>
      <c r="H3899" s="46">
        <v>29421700.231411129</v>
      </c>
      <c r="I3899" s="76">
        <v>702311314361.86548</v>
      </c>
      <c r="J3899" s="56">
        <v>0.37307156260162488</v>
      </c>
      <c r="K3899" s="76">
        <v>32406193168.678719</v>
      </c>
      <c r="L3899" s="76">
        <v>14593650841.662447</v>
      </c>
      <c r="M3899" s="76">
        <v>18747763510.647545</v>
      </c>
      <c r="N3899" s="76">
        <v>30086212802.402031</v>
      </c>
      <c r="O3899" s="76">
        <v>38299.734351116203</v>
      </c>
      <c r="P3899" s="46">
        <v>212958.34835936609</v>
      </c>
      <c r="Q3899" s="46">
        <v>123941.53277715645</v>
      </c>
      <c r="R3899" s="76">
        <v>1030687050838.6255</v>
      </c>
      <c r="S3899" s="56">
        <v>0.48594048656723415</v>
      </c>
      <c r="T3899" s="56">
        <v>0.35871886714030887</v>
      </c>
      <c r="U3899" s="46">
        <v>15.066030058787554</v>
      </c>
      <c r="V3899" s="76">
        <v>6089608738961.3301</v>
      </c>
      <c r="W3899" s="84">
        <v>1921.5079276106123</v>
      </c>
      <c r="X3899" s="82">
        <v>4.9202676591658244E-2</v>
      </c>
      <c r="Y3899" s="476">
        <v>2.0000000000000001E-4</v>
      </c>
    </row>
    <row r="3900" spans="1:25" x14ac:dyDescent="0.2">
      <c r="A3900" s="475">
        <v>3896</v>
      </c>
      <c r="B3900" s="56">
        <v>0.41380185936295999</v>
      </c>
      <c r="C3900" s="46">
        <v>5162.007368139768</v>
      </c>
      <c r="D3900" s="56">
        <v>0.72166596075211809</v>
      </c>
      <c r="E3900" s="56">
        <v>0.42826676480716319</v>
      </c>
      <c r="F3900" s="250">
        <v>2023.75</v>
      </c>
      <c r="G3900" s="76">
        <v>237786290333.19543</v>
      </c>
      <c r="H3900" s="46">
        <v>16794180.437292807</v>
      </c>
      <c r="I3900" s="76">
        <v>364364423377.01971</v>
      </c>
      <c r="J3900" s="56">
        <v>0.16360827671652745</v>
      </c>
      <c r="K3900" s="76">
        <v>12814902401.024397</v>
      </c>
      <c r="L3900" s="76">
        <v>0</v>
      </c>
      <c r="M3900" s="76">
        <v>251337593157.26355</v>
      </c>
      <c r="N3900" s="76">
        <v>28597725880.234215</v>
      </c>
      <c r="O3900" s="76">
        <v>19850.008040490866</v>
      </c>
      <c r="P3900" s="46">
        <v>211204.62187386362</v>
      </c>
      <c r="Q3900" s="46">
        <v>104717.33301233147</v>
      </c>
      <c r="R3900" s="76">
        <v>966547089377.55847</v>
      </c>
      <c r="S3900" s="56">
        <v>0.53798315267798458</v>
      </c>
      <c r="T3900" s="56">
        <v>0.27275110636243716</v>
      </c>
      <c r="U3900" s="46">
        <v>18.352176095475365</v>
      </c>
      <c r="V3900" s="76">
        <v>5281125487510.4316</v>
      </c>
      <c r="W3900" s="84">
        <v>1665.9168259414885</v>
      </c>
      <c r="X3900" s="82">
        <v>3.9721584608962406E-2</v>
      </c>
      <c r="Y3900" s="476">
        <v>2.0000000000000001E-4</v>
      </c>
    </row>
    <row r="3901" spans="1:25" x14ac:dyDescent="0.2">
      <c r="A3901" s="475">
        <v>3897</v>
      </c>
      <c r="B3901" s="56">
        <v>0.68591833084733456</v>
      </c>
      <c r="C3901" s="46">
        <v>3090.0083816821661</v>
      </c>
      <c r="D3901" s="56">
        <v>1.2069991041334798</v>
      </c>
      <c r="E3901" s="56">
        <v>0.35382030487997801</v>
      </c>
      <c r="F3901" s="250">
        <v>2025.15</v>
      </c>
      <c r="G3901" s="76">
        <v>345056205212.76874</v>
      </c>
      <c r="H3901" s="46">
        <v>44203153.366587333</v>
      </c>
      <c r="I3901" s="76">
        <v>673517013329.64062</v>
      </c>
      <c r="J3901" s="56">
        <v>-2.5291123344407307E-2</v>
      </c>
      <c r="K3901" s="76">
        <v>36948829802.60096</v>
      </c>
      <c r="L3901" s="76">
        <v>65648881607.906296</v>
      </c>
      <c r="M3901" s="76">
        <v>191496274164.345</v>
      </c>
      <c r="N3901" s="76">
        <v>54328516794.974136</v>
      </c>
      <c r="O3901" s="76">
        <v>23746.500770173669</v>
      </c>
      <c r="P3901" s="46">
        <v>347663.1824934982</v>
      </c>
      <c r="Q3901" s="46">
        <v>195165.15057594204</v>
      </c>
      <c r="R3901" s="76">
        <v>1483024675855.6992</v>
      </c>
      <c r="S3901" s="56">
        <v>0.39170708776739199</v>
      </c>
      <c r="T3901" s="56">
        <v>0.18560600891380516</v>
      </c>
      <c r="U3901" s="46">
        <v>25.742600176725045</v>
      </c>
      <c r="V3901" s="76">
        <v>7437519022639.8965</v>
      </c>
      <c r="W3901" s="84">
        <v>2347.6486035496896</v>
      </c>
      <c r="X3901" s="82">
        <v>2.9379982034608482E-2</v>
      </c>
      <c r="Y3901" s="476">
        <v>2.0000000000000001E-4</v>
      </c>
    </row>
    <row r="3902" spans="1:25" x14ac:dyDescent="0.2">
      <c r="A3902" s="475">
        <v>3898</v>
      </c>
      <c r="B3902" s="56">
        <v>0.49188676087254363</v>
      </c>
      <c r="C3902" s="46">
        <v>3113.83120148343</v>
      </c>
      <c r="D3902" s="56">
        <v>0.53292069665461783</v>
      </c>
      <c r="E3902" s="56">
        <v>0.67183703965646258</v>
      </c>
      <c r="F3902" s="250">
        <v>2025.09</v>
      </c>
      <c r="G3902" s="76">
        <v>102762163057.10522</v>
      </c>
      <c r="H3902" s="46">
        <v>10633027.716286469</v>
      </c>
      <c r="I3902" s="76">
        <v>259384646135.03647</v>
      </c>
      <c r="J3902" s="56">
        <v>0.16561016177557397</v>
      </c>
      <c r="K3902" s="76">
        <v>35482681376.394615</v>
      </c>
      <c r="L3902" s="76">
        <v>97008916401.28598</v>
      </c>
      <c r="M3902" s="76">
        <v>72864720418.944611</v>
      </c>
      <c r="N3902" s="76">
        <v>79098470828.379852</v>
      </c>
      <c r="O3902" s="76">
        <v>20829.719677553261</v>
      </c>
      <c r="P3902" s="46">
        <v>421275.89625697589</v>
      </c>
      <c r="Q3902" s="46">
        <v>269498.24906030338</v>
      </c>
      <c r="R3902" s="76">
        <v>623969617849.83374</v>
      </c>
      <c r="S3902" s="56">
        <v>0.45682758847827692</v>
      </c>
      <c r="T3902" s="56">
        <v>0.25058140570057591</v>
      </c>
      <c r="U3902" s="46">
        <v>16.538481273348385</v>
      </c>
      <c r="V3902" s="76">
        <v>2909711680068.7397</v>
      </c>
      <c r="W3902" s="84">
        <v>918.09304437804349</v>
      </c>
      <c r="X3902" s="82">
        <v>4.314345172374285E-2</v>
      </c>
      <c r="Y3902" s="476">
        <v>2.0000000000000001E-4</v>
      </c>
    </row>
    <row r="3903" spans="1:25" x14ac:dyDescent="0.2">
      <c r="A3903" s="475">
        <v>3899</v>
      </c>
      <c r="B3903" s="56">
        <v>0.40732928871101304</v>
      </c>
      <c r="C3903" s="46">
        <v>6658.6098404557597</v>
      </c>
      <c r="D3903" s="56">
        <v>1.0266389967942713</v>
      </c>
      <c r="E3903" s="56">
        <v>0.46114080626676185</v>
      </c>
      <c r="F3903" s="250">
        <v>2025.48</v>
      </c>
      <c r="G3903" s="76">
        <v>207650690007.00027</v>
      </c>
      <c r="H3903" s="46">
        <v>22788961.248406056</v>
      </c>
      <c r="I3903" s="76">
        <v>483065645644.28589</v>
      </c>
      <c r="J3903" s="56">
        <v>0.14974358556517997</v>
      </c>
      <c r="K3903" s="76">
        <v>31384504644.763931</v>
      </c>
      <c r="L3903" s="76">
        <v>61467991816.620399</v>
      </c>
      <c r="M3903" s="76">
        <v>89453648834.19809</v>
      </c>
      <c r="N3903" s="76">
        <v>9413559302.685051</v>
      </c>
      <c r="O3903" s="76">
        <v>30236.782403820958</v>
      </c>
      <c r="P3903" s="46">
        <v>133395.48695542337</v>
      </c>
      <c r="Q3903" s="46">
        <v>32797.413759130628</v>
      </c>
      <c r="R3903" s="76">
        <v>880631142364.07861</v>
      </c>
      <c r="S3903" s="56">
        <v>0.42672442026027818</v>
      </c>
      <c r="T3903" s="56">
        <v>0.28495576155337021</v>
      </c>
      <c r="U3903" s="46">
        <v>17.778257954041003</v>
      </c>
      <c r="V3903" s="76">
        <v>4752386135211.1299</v>
      </c>
      <c r="W3903" s="84">
        <v>1499.2834401064536</v>
      </c>
      <c r="X3903" s="82">
        <v>4.2627334079394459E-2</v>
      </c>
      <c r="Y3903" s="476">
        <v>2.0000000000000001E-4</v>
      </c>
    </row>
    <row r="3904" spans="1:25" x14ac:dyDescent="0.2">
      <c r="A3904" s="475">
        <v>3900</v>
      </c>
      <c r="B3904" s="56">
        <v>0.5601692817022782</v>
      </c>
      <c r="C3904" s="46">
        <v>7386.3562494406979</v>
      </c>
      <c r="D3904" s="56">
        <v>0.94891240211533223</v>
      </c>
      <c r="E3904" s="56">
        <v>0.52582994186818766</v>
      </c>
      <c r="F3904" s="250">
        <v>2024.6</v>
      </c>
      <c r="G3904" s="76">
        <v>192962138438.91779</v>
      </c>
      <c r="H3904" s="46">
        <v>22404848.946430393</v>
      </c>
      <c r="I3904" s="76">
        <v>488780350366.47534</v>
      </c>
      <c r="J3904" s="56">
        <v>0.21235734338169598</v>
      </c>
      <c r="K3904" s="76">
        <v>45102620842.360382</v>
      </c>
      <c r="L3904" s="76">
        <v>135168644282.63792</v>
      </c>
      <c r="M3904" s="76">
        <v>131990145054.39919</v>
      </c>
      <c r="N3904" s="76">
        <v>8178684367.0982485</v>
      </c>
      <c r="O3904" s="76">
        <v>32603.909683108606</v>
      </c>
      <c r="P3904" s="46">
        <v>108293.7499649368</v>
      </c>
      <c r="Q3904" s="46">
        <v>30525.538960232036</v>
      </c>
      <c r="R3904" s="76">
        <v>1004360332548.0897</v>
      </c>
      <c r="S3904" s="56">
        <v>0.493179064013542</v>
      </c>
      <c r="T3904" s="56">
        <v>0.27154392733967109</v>
      </c>
      <c r="U3904" s="46">
        <v>17.026308556642856</v>
      </c>
      <c r="V3904" s="76">
        <v>5046617589943.9111</v>
      </c>
      <c r="W3904" s="84">
        <v>1593.8327985990211</v>
      </c>
      <c r="X3904" s="82">
        <v>4.393232906414353E-2</v>
      </c>
      <c r="Y3904" s="476">
        <v>2.0000000000000001E-4</v>
      </c>
    </row>
    <row r="3905" spans="1:25" x14ac:dyDescent="0.2">
      <c r="A3905" s="475">
        <v>3901</v>
      </c>
      <c r="B3905" s="56">
        <v>0.55880829767331031</v>
      </c>
      <c r="C3905" s="46">
        <v>1500</v>
      </c>
      <c r="D3905" s="56">
        <v>0.57492363084112486</v>
      </c>
      <c r="E3905" s="56">
        <v>0.19844198423092774</v>
      </c>
      <c r="F3905" s="250">
        <v>2025.27</v>
      </c>
      <c r="G3905" s="76">
        <v>186454699373.79745</v>
      </c>
      <c r="H3905" s="46">
        <v>12653183.865811178</v>
      </c>
      <c r="I3905" s="76">
        <v>379924701065.81342</v>
      </c>
      <c r="J3905" s="56">
        <v>0.34128143747177075</v>
      </c>
      <c r="K3905" s="76">
        <v>21795098380.175133</v>
      </c>
      <c r="L3905" s="76">
        <v>42848223131.316696</v>
      </c>
      <c r="M3905" s="76">
        <v>102919231013.57419</v>
      </c>
      <c r="N3905" s="76">
        <v>51983685992.66922</v>
      </c>
      <c r="O3905" s="76">
        <v>30979.457202857895</v>
      </c>
      <c r="P3905" s="46">
        <v>302479.35780016822</v>
      </c>
      <c r="Q3905" s="46">
        <v>175666.67708891266</v>
      </c>
      <c r="R3905" s="76">
        <v>789166000250.48962</v>
      </c>
      <c r="S3905" s="56">
        <v>0.52527764037346159</v>
      </c>
      <c r="T3905" s="56">
        <v>0.35773641217386581</v>
      </c>
      <c r="U3905" s="46">
        <v>16.899432346948583</v>
      </c>
      <c r="V3905" s="76">
        <v>5252999922744.9961</v>
      </c>
      <c r="W3905" s="84">
        <v>1658.8682924944551</v>
      </c>
      <c r="X3905" s="82">
        <v>4.3103363749266571E-2</v>
      </c>
      <c r="Y3905" s="476">
        <v>2.0000000000000001E-4</v>
      </c>
    </row>
    <row r="3906" spans="1:25" x14ac:dyDescent="0.2">
      <c r="A3906" s="475">
        <v>3902</v>
      </c>
      <c r="B3906" s="56">
        <v>0.33538557386965084</v>
      </c>
      <c r="C3906" s="46">
        <v>7876.9491350697917</v>
      </c>
      <c r="D3906" s="56">
        <v>0.76760746490961718</v>
      </c>
      <c r="E3906" s="56">
        <v>0.55303648530641492</v>
      </c>
      <c r="F3906" s="250">
        <v>2025.14</v>
      </c>
      <c r="G3906" s="76">
        <v>195958832886.22647</v>
      </c>
      <c r="H3906" s="46">
        <v>17184703.713757109</v>
      </c>
      <c r="I3906" s="76">
        <v>566244886948.99524</v>
      </c>
      <c r="J3906" s="56">
        <v>0.33538557386965084</v>
      </c>
      <c r="K3906" s="76">
        <v>46498796406.988434</v>
      </c>
      <c r="L3906" s="76">
        <v>65588504132.865562</v>
      </c>
      <c r="M3906" s="76">
        <v>125892890053.35533</v>
      </c>
      <c r="N3906" s="76">
        <v>10793275798.427742</v>
      </c>
      <c r="O3906" s="76">
        <v>44105.00522553442</v>
      </c>
      <c r="P3906" s="46">
        <v>118655.43135522617</v>
      </c>
      <c r="Q3906" s="46">
        <v>41524.177220977755</v>
      </c>
      <c r="R3906" s="76">
        <v>1015659940088.9158</v>
      </c>
      <c r="S3906" s="56">
        <v>0.51956340458410877</v>
      </c>
      <c r="T3906" s="56">
        <v>0.34547049794979606</v>
      </c>
      <c r="U3906" s="46">
        <v>16.16438224853103</v>
      </c>
      <c r="V3906" s="76">
        <v>6133930304709.0615</v>
      </c>
      <c r="W3906" s="84">
        <v>1935.8278130610031</v>
      </c>
      <c r="X3906" s="82">
        <v>4.6115981982803304E-2</v>
      </c>
      <c r="Y3906" s="476">
        <v>2.0000000000000001E-4</v>
      </c>
    </row>
    <row r="3907" spans="1:25" x14ac:dyDescent="0.2">
      <c r="A3907" s="475">
        <v>3903</v>
      </c>
      <c r="B3907" s="56">
        <v>0.48619610356422477</v>
      </c>
      <c r="C3907" s="46">
        <v>4189.4181833126395</v>
      </c>
      <c r="D3907" s="56">
        <v>0.75923753794462268</v>
      </c>
      <c r="E3907" s="56">
        <v>0.59149656440783838</v>
      </c>
      <c r="F3907" s="250">
        <v>2024.25</v>
      </c>
      <c r="G3907" s="76">
        <v>350482322219.22131</v>
      </c>
      <c r="H3907" s="46">
        <v>18265527.063556984</v>
      </c>
      <c r="I3907" s="76">
        <v>521042389086.64832</v>
      </c>
      <c r="J3907" s="56">
        <v>0.4527923998665192</v>
      </c>
      <c r="K3907" s="76">
        <v>14088823846.334133</v>
      </c>
      <c r="L3907" s="76">
        <v>0</v>
      </c>
      <c r="M3907" s="76">
        <v>250071061448.98456</v>
      </c>
      <c r="N3907" s="76">
        <v>114091861254.10338</v>
      </c>
      <c r="O3907" s="76">
        <v>26044.551683025325</v>
      </c>
      <c r="P3907" s="46">
        <v>707862.17436585168</v>
      </c>
      <c r="Q3907" s="46">
        <v>493370.0310429497</v>
      </c>
      <c r="R3907" s="76">
        <v>1260431709403.1348</v>
      </c>
      <c r="S3907" s="56">
        <v>0.59980914987133971</v>
      </c>
      <c r="T3907" s="56">
        <v>0.43094388707803949</v>
      </c>
      <c r="U3907" s="46">
        <v>16.834701645217557</v>
      </c>
      <c r="V3907" s="76">
        <v>9958973268547.0039</v>
      </c>
      <c r="W3907" s="84">
        <v>3143.8335639871434</v>
      </c>
      <c r="X3907" s="82">
        <v>4.3872210278795225E-2</v>
      </c>
      <c r="Y3907" s="476">
        <v>2.0000000000000001E-4</v>
      </c>
    </row>
    <row r="3908" spans="1:25" x14ac:dyDescent="0.2">
      <c r="A3908" s="475">
        <v>3904</v>
      </c>
      <c r="B3908" s="56">
        <v>0.42396755722154167</v>
      </c>
      <c r="C3908" s="46">
        <v>2368.4261548815152</v>
      </c>
      <c r="D3908" s="56">
        <v>0.87040671741950071</v>
      </c>
      <c r="E3908" s="56">
        <v>0.31021564879157876</v>
      </c>
      <c r="F3908" s="250">
        <v>2023.76</v>
      </c>
      <c r="G3908" s="76">
        <v>296708519045.74036</v>
      </c>
      <c r="H3908" s="46">
        <v>22979655.052886043</v>
      </c>
      <c r="I3908" s="76">
        <v>444286061675.94006</v>
      </c>
      <c r="J3908" s="56">
        <v>0.15638909127819378</v>
      </c>
      <c r="K3908" s="76">
        <v>8877947537.3414402</v>
      </c>
      <c r="L3908" s="76">
        <v>0</v>
      </c>
      <c r="M3908" s="76">
        <v>541995055299.8299</v>
      </c>
      <c r="N3908" s="76">
        <v>65482621138.836784</v>
      </c>
      <c r="O3908" s="76">
        <v>11121.49001610246</v>
      </c>
      <c r="P3908" s="46">
        <v>412021.1664965112</v>
      </c>
      <c r="Q3908" s="46">
        <v>252444.6458229963</v>
      </c>
      <c r="R3908" s="76">
        <v>1567918212404.3838</v>
      </c>
      <c r="S3908" s="56">
        <v>0.59200746104901603</v>
      </c>
      <c r="T3908" s="56">
        <v>0.21222925324823155</v>
      </c>
      <c r="U3908" s="46">
        <v>18.308430819741773</v>
      </c>
      <c r="V3908" s="76">
        <v>6794719250463.3066</v>
      </c>
      <c r="W3908" s="84">
        <v>2143.7724959781644</v>
      </c>
      <c r="X3908" s="82">
        <v>3.9184581732959994E-2</v>
      </c>
      <c r="Y3908" s="476">
        <v>2.0000000000000001E-4</v>
      </c>
    </row>
    <row r="3909" spans="1:25" x14ac:dyDescent="0.2">
      <c r="A3909" s="475">
        <v>3905</v>
      </c>
      <c r="B3909" s="56">
        <v>0.45457929155963728</v>
      </c>
      <c r="C3909" s="46">
        <v>1837.0153888833256</v>
      </c>
      <c r="D3909" s="56">
        <v>0.8722742570557146</v>
      </c>
      <c r="E3909" s="56">
        <v>0.66470947685315551</v>
      </c>
      <c r="F3909" s="250">
        <v>2024.33</v>
      </c>
      <c r="G3909" s="76">
        <v>154336465065.73697</v>
      </c>
      <c r="H3909" s="46">
        <v>25241419.710086782</v>
      </c>
      <c r="I3909" s="76">
        <v>612051281137.02209</v>
      </c>
      <c r="J3909" s="56">
        <v>0.39811674481088044</v>
      </c>
      <c r="K3909" s="76">
        <v>22934409029.275234</v>
      </c>
      <c r="L3909" s="76">
        <v>13256701891.971617</v>
      </c>
      <c r="M3909" s="76">
        <v>154661502747.71326</v>
      </c>
      <c r="N3909" s="76">
        <v>123251573413.72528</v>
      </c>
      <c r="O3909" s="76">
        <v>43857.959606722019</v>
      </c>
      <c r="P3909" s="46">
        <v>751947.30020581628</v>
      </c>
      <c r="Q3909" s="46">
        <v>525070.65612284071</v>
      </c>
      <c r="R3909" s="76">
        <v>1139015286352.7441</v>
      </c>
      <c r="S3909" s="56">
        <v>0.50964596594683487</v>
      </c>
      <c r="T3909" s="56">
        <v>0.29056361677899717</v>
      </c>
      <c r="U3909" s="46">
        <v>15.739741614819133</v>
      </c>
      <c r="V3909" s="76">
        <v>5837760214995.3037</v>
      </c>
      <c r="W3909" s="84">
        <v>1843.3944686091468</v>
      </c>
      <c r="X3909" s="82">
        <v>4.5707242958212872E-2</v>
      </c>
      <c r="Y3909" s="476">
        <v>2.0000000000000001E-4</v>
      </c>
    </row>
    <row r="3910" spans="1:25" x14ac:dyDescent="0.2">
      <c r="A3910" s="475">
        <v>3906</v>
      </c>
      <c r="B3910" s="56">
        <v>0.54737479308875814</v>
      </c>
      <c r="C3910" s="46">
        <v>6336.3907387763893</v>
      </c>
      <c r="D3910" s="56">
        <v>0.84005383162887615</v>
      </c>
      <c r="E3910" s="56">
        <v>0.65194436655824084</v>
      </c>
      <c r="F3910" s="250">
        <v>2025.59</v>
      </c>
      <c r="G3910" s="76">
        <v>204809842051.90042</v>
      </c>
      <c r="H3910" s="46">
        <v>21674197.489365947</v>
      </c>
      <c r="I3910" s="76">
        <v>613955723462.36743</v>
      </c>
      <c r="J3910" s="56">
        <v>0.43890359666751155</v>
      </c>
      <c r="K3910" s="76">
        <v>28669519689.3862</v>
      </c>
      <c r="L3910" s="76">
        <v>5607725815.6218138</v>
      </c>
      <c r="M3910" s="76">
        <v>114088754970.74979</v>
      </c>
      <c r="N3910" s="76">
        <v>90728461289.752991</v>
      </c>
      <c r="O3910" s="76">
        <v>16553.75359189367</v>
      </c>
      <c r="P3910" s="46">
        <v>563825.15031844261</v>
      </c>
      <c r="Q3910" s="46">
        <v>373391.52438237763</v>
      </c>
      <c r="R3910" s="76">
        <v>1165214614332.4788</v>
      </c>
      <c r="S3910" s="56">
        <v>0.55757960064770618</v>
      </c>
      <c r="T3910" s="56">
        <v>0.36064020011531167</v>
      </c>
      <c r="U3910" s="46">
        <v>15.851361797885621</v>
      </c>
      <c r="V3910" s="76">
        <v>7384621513411.7793</v>
      </c>
      <c r="W3910" s="84">
        <v>2329.9279346590665</v>
      </c>
      <c r="X3910" s="82">
        <v>4.5572881448079403E-2</v>
      </c>
      <c r="Y3910" s="476">
        <v>2.0000000000000001E-4</v>
      </c>
    </row>
    <row r="3911" spans="1:25" x14ac:dyDescent="0.2">
      <c r="A3911" s="475">
        <v>3907</v>
      </c>
      <c r="B3911" s="56">
        <v>0.42369549441066456</v>
      </c>
      <c r="C3911" s="46">
        <v>3872.0879447571606</v>
      </c>
      <c r="D3911" s="56">
        <v>1.1426514429152033</v>
      </c>
      <c r="E3911" s="56">
        <v>0.37082710115507983</v>
      </c>
      <c r="F3911" s="250">
        <v>2024.84</v>
      </c>
      <c r="G3911" s="76">
        <v>610392115656.80652</v>
      </c>
      <c r="H3911" s="46">
        <v>39961509.17124562</v>
      </c>
      <c r="I3911" s="76">
        <v>759832589812.22705</v>
      </c>
      <c r="J3911" s="56">
        <v>0.16576228717950825</v>
      </c>
      <c r="K3911" s="76">
        <v>13821667030.896196</v>
      </c>
      <c r="L3911" s="76">
        <v>0</v>
      </c>
      <c r="M3911" s="76">
        <v>391768096988.38007</v>
      </c>
      <c r="N3911" s="76">
        <v>118876355047.56197</v>
      </c>
      <c r="O3911" s="76">
        <v>34317.604609564223</v>
      </c>
      <c r="P3911" s="46">
        <v>646899.99424429506</v>
      </c>
      <c r="Q3911" s="46">
        <v>429925.9930163346</v>
      </c>
      <c r="R3911" s="76">
        <v>1933883964305.3308</v>
      </c>
      <c r="S3911" s="56">
        <v>0.51317099054542881</v>
      </c>
      <c r="T3911" s="56">
        <v>0.36213352309180846</v>
      </c>
      <c r="U3911" s="46">
        <v>18.201848825695592</v>
      </c>
      <c r="V3911" s="76">
        <v>13621411277859.623</v>
      </c>
      <c r="W3911" s="84">
        <v>4297.0999346530398</v>
      </c>
      <c r="X3911" s="82">
        <v>4.1253419504355862E-2</v>
      </c>
      <c r="Y3911" s="476">
        <v>2.0000000000000001E-4</v>
      </c>
    </row>
    <row r="3912" spans="1:25" x14ac:dyDescent="0.2">
      <c r="A3912" s="475">
        <v>3908</v>
      </c>
      <c r="B3912" s="56">
        <v>0.45959185236646904</v>
      </c>
      <c r="C3912" s="46">
        <v>7489.4106022955511</v>
      </c>
      <c r="D3912" s="56">
        <v>0.95550080711516661</v>
      </c>
      <c r="E3912" s="56">
        <v>0.42493142451649202</v>
      </c>
      <c r="F3912" s="250">
        <v>2025.1</v>
      </c>
      <c r="G3912" s="76">
        <v>260282113990.26007</v>
      </c>
      <c r="H3912" s="46">
        <v>26162336.78416346</v>
      </c>
      <c r="I3912" s="76">
        <v>663771350803.99158</v>
      </c>
      <c r="J3912" s="56">
        <v>0.39531943206247044</v>
      </c>
      <c r="K3912" s="76">
        <v>40434860845.619194</v>
      </c>
      <c r="L3912" s="76">
        <v>81958384560.628387</v>
      </c>
      <c r="M3912" s="76">
        <v>125999052370.00931</v>
      </c>
      <c r="N3912" s="76">
        <v>125016449118.76852</v>
      </c>
      <c r="O3912" s="76">
        <v>17835.235428180866</v>
      </c>
      <c r="P3912" s="46">
        <v>751867.33449780149</v>
      </c>
      <c r="Q3912" s="46">
        <v>521733.77819074161</v>
      </c>
      <c r="R3912" s="76">
        <v>1346131447617.7896</v>
      </c>
      <c r="S3912" s="56">
        <v>0.53515112072478244</v>
      </c>
      <c r="T3912" s="56">
        <v>0.37617832682103769</v>
      </c>
      <c r="U3912" s="46">
        <v>16.004015459015431</v>
      </c>
      <c r="V3912" s="76">
        <v>8779386919491</v>
      </c>
      <c r="W3912" s="84">
        <v>2769.8095989017202</v>
      </c>
      <c r="X3912" s="82">
        <v>4.6213148643244939E-2</v>
      </c>
      <c r="Y3912" s="476">
        <v>2.0000000000000001E-4</v>
      </c>
    </row>
    <row r="3913" spans="1:25" x14ac:dyDescent="0.2">
      <c r="A3913" s="475">
        <v>3909</v>
      </c>
      <c r="B3913" s="56">
        <v>0.52291601489342421</v>
      </c>
      <c r="C3913" s="46">
        <v>2840.5330345836974</v>
      </c>
      <c r="D3913" s="56">
        <v>0.78183526585970831</v>
      </c>
      <c r="E3913" s="56">
        <v>0.53222524055334131</v>
      </c>
      <c r="F3913" s="250">
        <v>2025.4</v>
      </c>
      <c r="G3913" s="76">
        <v>151715285772.92441</v>
      </c>
      <c r="H3913" s="46">
        <v>19398397.763255887</v>
      </c>
      <c r="I3913" s="76">
        <v>493952792452.11224</v>
      </c>
      <c r="J3913" s="56">
        <v>0.2644115521074889</v>
      </c>
      <c r="K3913" s="76">
        <v>16236840710.667034</v>
      </c>
      <c r="L3913" s="76">
        <v>162955162.71720344</v>
      </c>
      <c r="M3913" s="76">
        <v>94332467130.720688</v>
      </c>
      <c r="N3913" s="76">
        <v>14814907826.04142</v>
      </c>
      <c r="O3913" s="76">
        <v>31398.071869009123</v>
      </c>
      <c r="P3913" s="46">
        <v>131140.92144974982</v>
      </c>
      <c r="Q3913" s="46">
        <v>50215.264133943216</v>
      </c>
      <c r="R3913" s="76">
        <v>896929839184.36511</v>
      </c>
      <c r="S3913" s="56">
        <v>0.48767283733649458</v>
      </c>
      <c r="T3913" s="56">
        <v>0.25583435482010963</v>
      </c>
      <c r="U3913" s="46">
        <v>16.887349981924071</v>
      </c>
      <c r="V3913" s="76">
        <v>4304517767144.0615</v>
      </c>
      <c r="W3913" s="84">
        <v>1357.8286255523672</v>
      </c>
      <c r="X3913" s="82">
        <v>4.2908580027664366E-2</v>
      </c>
      <c r="Y3913" s="476">
        <v>2.0000000000000001E-4</v>
      </c>
    </row>
    <row r="3914" spans="1:25" x14ac:dyDescent="0.2">
      <c r="A3914" s="475">
        <v>3910</v>
      </c>
      <c r="B3914" s="56">
        <v>0.43173423913300429</v>
      </c>
      <c r="C3914" s="46">
        <v>2872.4261474786626</v>
      </c>
      <c r="D3914" s="56">
        <v>0.67115902863726351</v>
      </c>
      <c r="E3914" s="56">
        <v>0.41538362155256625</v>
      </c>
      <c r="F3914" s="250">
        <v>2026.04</v>
      </c>
      <c r="G3914" s="76">
        <v>88372747366.204636</v>
      </c>
      <c r="H3914" s="46">
        <v>15629441.264055191</v>
      </c>
      <c r="I3914" s="76">
        <v>450043131521.72986</v>
      </c>
      <c r="J3914" s="56">
        <v>0.37538447079623483</v>
      </c>
      <c r="K3914" s="76">
        <v>42114958945.766594</v>
      </c>
      <c r="L3914" s="76">
        <v>66144496994.537201</v>
      </c>
      <c r="M3914" s="76">
        <v>58792380138.288208</v>
      </c>
      <c r="N3914" s="76">
        <v>45960845045.084686</v>
      </c>
      <c r="O3914" s="76">
        <v>35562.446561835481</v>
      </c>
      <c r="P3914" s="46">
        <v>298122.42511111806</v>
      </c>
      <c r="Q3914" s="46">
        <v>170040.2585737195</v>
      </c>
      <c r="R3914" s="76">
        <v>742651834474.08191</v>
      </c>
      <c r="S3914" s="56">
        <v>0.49395489084216343</v>
      </c>
      <c r="T3914" s="56">
        <v>0.31985162443045823</v>
      </c>
      <c r="U3914" s="46">
        <v>14.942902790945839</v>
      </c>
      <c r="V3914" s="76">
        <v>3980610171374.251</v>
      </c>
      <c r="W3914" s="84">
        <v>1256.0431295600108</v>
      </c>
      <c r="X3914" s="82">
        <v>4.7910206153047669E-2</v>
      </c>
      <c r="Y3914" s="476">
        <v>2.0000000000000001E-4</v>
      </c>
    </row>
    <row r="3915" spans="1:25" x14ac:dyDescent="0.2">
      <c r="A3915" s="475">
        <v>3911</v>
      </c>
      <c r="B3915" s="56">
        <v>0.6076947073666833</v>
      </c>
      <c r="C3915" s="46">
        <v>7897.9868067330553</v>
      </c>
      <c r="D3915" s="56">
        <v>0.77260946716990186</v>
      </c>
      <c r="E3915" s="56">
        <v>0.38113678254700428</v>
      </c>
      <c r="F3915" s="250">
        <v>2024.86</v>
      </c>
      <c r="G3915" s="76">
        <v>236091425700.61703</v>
      </c>
      <c r="H3915" s="46">
        <v>18158017.587286949</v>
      </c>
      <c r="I3915" s="76">
        <v>535436212037.14691</v>
      </c>
      <c r="J3915" s="56">
        <v>0.34404954663710707</v>
      </c>
      <c r="K3915" s="76">
        <v>7873171400.8524332</v>
      </c>
      <c r="L3915" s="76">
        <v>0</v>
      </c>
      <c r="M3915" s="76">
        <v>259089274418.62436</v>
      </c>
      <c r="N3915" s="76">
        <v>83444010112.714859</v>
      </c>
      <c r="O3915" s="76">
        <v>35120.97528873288</v>
      </c>
      <c r="P3915" s="46">
        <v>448523.64913434349</v>
      </c>
      <c r="Q3915" s="46">
        <v>283778.22837852844</v>
      </c>
      <c r="R3915" s="76">
        <v>1231402072118.2224</v>
      </c>
      <c r="S3915" s="56">
        <v>0.56115732280980246</v>
      </c>
      <c r="T3915" s="56">
        <v>0.29616554648649124</v>
      </c>
      <c r="U3915" s="46">
        <v>16.856372701336863</v>
      </c>
      <c r="V3915" s="76">
        <v>6649803446597.4424</v>
      </c>
      <c r="W3915" s="84">
        <v>2099.9572378044545</v>
      </c>
      <c r="X3915" s="82">
        <v>4.4187364808406036E-2</v>
      </c>
      <c r="Y3915" s="476">
        <v>2.0000000000000001E-4</v>
      </c>
    </row>
    <row r="3916" spans="1:25" x14ac:dyDescent="0.2">
      <c r="A3916" s="475">
        <v>3912</v>
      </c>
      <c r="B3916" s="56">
        <v>0.34692239272570108</v>
      </c>
      <c r="C3916" s="46">
        <v>1605.9023108795068</v>
      </c>
      <c r="D3916" s="56">
        <v>0.63940903721992992</v>
      </c>
      <c r="E3916" s="56">
        <v>0.29463047656041746</v>
      </c>
      <c r="F3916" s="250">
        <v>2026.07</v>
      </c>
      <c r="G3916" s="76">
        <v>119591925449.38835</v>
      </c>
      <c r="H3916" s="46">
        <v>14550890.92358524</v>
      </c>
      <c r="I3916" s="76">
        <v>437517612485.13434</v>
      </c>
      <c r="J3916" s="56">
        <v>0.34692239272570102</v>
      </c>
      <c r="K3916" s="76">
        <v>42860378082.249153</v>
      </c>
      <c r="L3916" s="76">
        <v>103272606875.59085</v>
      </c>
      <c r="M3916" s="76">
        <v>55317098736.338287</v>
      </c>
      <c r="N3916" s="76">
        <v>71851557179.743469</v>
      </c>
      <c r="O3916" s="76">
        <v>34495.903009530804</v>
      </c>
      <c r="P3916" s="46">
        <v>442995.75307357195</v>
      </c>
      <c r="Q3916" s="46">
        <v>283432.43150662381</v>
      </c>
      <c r="R3916" s="76">
        <v>807453621318.89819</v>
      </c>
      <c r="S3916" s="56">
        <v>0.48734896372222586</v>
      </c>
      <c r="T3916" s="56">
        <v>0.32672430012491077</v>
      </c>
      <c r="U3916" s="46">
        <v>15.484971912535864</v>
      </c>
      <c r="V3916" s="76">
        <v>4519536241527.2314</v>
      </c>
      <c r="W3916" s="84">
        <v>1425.9336707158941</v>
      </c>
      <c r="X3916" s="82">
        <v>4.6908082243615971E-2</v>
      </c>
      <c r="Y3916" s="476">
        <v>2.0000000000000001E-4</v>
      </c>
    </row>
    <row r="3917" spans="1:25" x14ac:dyDescent="0.2">
      <c r="A3917" s="475">
        <v>3913</v>
      </c>
      <c r="B3917" s="56">
        <v>0.33260106668478995</v>
      </c>
      <c r="C3917" s="46">
        <v>4389.3570401194647</v>
      </c>
      <c r="D3917" s="56">
        <v>0.58674283995672782</v>
      </c>
      <c r="E3917" s="56">
        <v>0.35117140662495328</v>
      </c>
      <c r="F3917" s="250">
        <v>2024.17</v>
      </c>
      <c r="G3917" s="76">
        <v>125076845098.08295</v>
      </c>
      <c r="H3917" s="46">
        <v>12068683.303620046</v>
      </c>
      <c r="I3917" s="76">
        <v>367989840309.30219</v>
      </c>
      <c r="J3917" s="56">
        <v>0.33260106668478995</v>
      </c>
      <c r="K3917" s="76">
        <v>15928538258.049669</v>
      </c>
      <c r="L3917" s="76">
        <v>0</v>
      </c>
      <c r="M3917" s="76">
        <v>124486653826.42043</v>
      </c>
      <c r="N3917" s="76">
        <v>37530580787.350784</v>
      </c>
      <c r="O3917" s="76">
        <v>20447.010951944467</v>
      </c>
      <c r="P3917" s="46">
        <v>275217.12955510034</v>
      </c>
      <c r="Q3917" s="46">
        <v>154691.19102651661</v>
      </c>
      <c r="R3917" s="76">
        <v>703926288396.54944</v>
      </c>
      <c r="S3917" s="56">
        <v>0.51943006528720348</v>
      </c>
      <c r="T3917" s="56">
        <v>0.31561566895413351</v>
      </c>
      <c r="U3917" s="46">
        <v>16.271216749676661</v>
      </c>
      <c r="V3917" s="76">
        <v>3993228407611.897</v>
      </c>
      <c r="W3917" s="84">
        <v>1259.9768548828688</v>
      </c>
      <c r="X3917" s="82">
        <v>4.47562062163466E-2</v>
      </c>
      <c r="Y3917" s="476">
        <v>2.0000000000000001E-4</v>
      </c>
    </row>
    <row r="3918" spans="1:25" x14ac:dyDescent="0.2">
      <c r="A3918" s="475">
        <v>3914</v>
      </c>
      <c r="B3918" s="56">
        <v>0.48005138544541259</v>
      </c>
      <c r="C3918" s="46">
        <v>1500</v>
      </c>
      <c r="D3918" s="56">
        <v>0.69468727890371063</v>
      </c>
      <c r="E3918" s="56">
        <v>0.3389375245805733</v>
      </c>
      <c r="F3918" s="250">
        <v>2024.21</v>
      </c>
      <c r="G3918" s="76">
        <v>222581660144.0524</v>
      </c>
      <c r="H3918" s="46">
        <v>16695999.850970121</v>
      </c>
      <c r="I3918" s="76">
        <v>422236118247.58423</v>
      </c>
      <c r="J3918" s="56">
        <v>0.33002132204992407</v>
      </c>
      <c r="K3918" s="76">
        <v>11362005855.702393</v>
      </c>
      <c r="L3918" s="76">
        <v>0</v>
      </c>
      <c r="M3918" s="76">
        <v>178594134325.33319</v>
      </c>
      <c r="N3918" s="76">
        <v>42860172593.366951</v>
      </c>
      <c r="O3918" s="76">
        <v>31896.143443247827</v>
      </c>
      <c r="P3918" s="46">
        <v>294625.19072285848</v>
      </c>
      <c r="Q3918" s="46">
        <v>166848.06443902865</v>
      </c>
      <c r="R3918" s="76">
        <v>920162710894.61426</v>
      </c>
      <c r="S3918" s="56">
        <v>0.55299440392681898</v>
      </c>
      <c r="T3918" s="56">
        <v>0.33770515950047664</v>
      </c>
      <c r="U3918" s="46">
        <v>17.246330154953704</v>
      </c>
      <c r="V3918" s="76">
        <v>5946426848320.3682</v>
      </c>
      <c r="W3918" s="84">
        <v>1876.3150584983689</v>
      </c>
      <c r="X3918" s="82">
        <v>4.2016445470896502E-2</v>
      </c>
      <c r="Y3918" s="476">
        <v>2.0000000000000001E-4</v>
      </c>
    </row>
    <row r="3919" spans="1:25" x14ac:dyDescent="0.2">
      <c r="A3919" s="475">
        <v>3915</v>
      </c>
      <c r="B3919" s="56">
        <v>0.6680927920573414</v>
      </c>
      <c r="C3919" s="46">
        <v>4232.3824453956922</v>
      </c>
      <c r="D3919" s="56">
        <v>0.65756493187898168</v>
      </c>
      <c r="E3919" s="56">
        <v>0.53985405836711475</v>
      </c>
      <c r="F3919" s="250">
        <v>2024.64</v>
      </c>
      <c r="G3919" s="76">
        <v>310372570127.89746</v>
      </c>
      <c r="H3919" s="46">
        <v>14908196.412174154</v>
      </c>
      <c r="I3919" s="76">
        <v>477700888181.72681</v>
      </c>
      <c r="J3919" s="56">
        <v>0.4593233298901499</v>
      </c>
      <c r="K3919" s="76">
        <v>10143647144.560417</v>
      </c>
      <c r="L3919" s="76">
        <v>10857441540.820683</v>
      </c>
      <c r="M3919" s="76">
        <v>288479902777.39313</v>
      </c>
      <c r="N3919" s="76">
        <v>105463584842.14281</v>
      </c>
      <c r="O3919" s="76">
        <v>18681.927757859448</v>
      </c>
      <c r="P3919" s="46">
        <v>609686.27804240631</v>
      </c>
      <c r="Q3919" s="46">
        <v>416969.62982507155</v>
      </c>
      <c r="R3919" s="76">
        <v>1252934489027.0857</v>
      </c>
      <c r="S3919" s="56">
        <v>0.61837594597589651</v>
      </c>
      <c r="T3919" s="56">
        <v>0.41636045263673183</v>
      </c>
      <c r="U3919" s="46">
        <v>16.554234543960263</v>
      </c>
      <c r="V3919" s="76">
        <v>9602001116636.4766</v>
      </c>
      <c r="W3919" s="84">
        <v>3027.6001160593146</v>
      </c>
      <c r="X3919" s="82">
        <v>4.366249310477556E-2</v>
      </c>
      <c r="Y3919" s="476">
        <v>2.0000000000000001E-4</v>
      </c>
    </row>
    <row r="3920" spans="1:25" x14ac:dyDescent="0.2">
      <c r="A3920" s="475">
        <v>3916</v>
      </c>
      <c r="B3920" s="56">
        <v>0.42071204917453436</v>
      </c>
      <c r="C3920" s="46">
        <v>3985.9001822929322</v>
      </c>
      <c r="D3920" s="56">
        <v>1.2816123761857932</v>
      </c>
      <c r="E3920" s="56">
        <v>0.35778698558754035</v>
      </c>
      <c r="F3920" s="250">
        <v>2026.89</v>
      </c>
      <c r="G3920" s="76">
        <v>237337820027.04596</v>
      </c>
      <c r="H3920" s="46">
        <v>37133998.251256272</v>
      </c>
      <c r="I3920" s="76">
        <v>635087587549.47815</v>
      </c>
      <c r="J3920" s="56">
        <v>9.6283898991658901E-2</v>
      </c>
      <c r="K3920" s="76">
        <v>25143669379.56427</v>
      </c>
      <c r="L3920" s="76">
        <v>43136992455.607246</v>
      </c>
      <c r="M3920" s="76">
        <v>14366295215.135181</v>
      </c>
      <c r="N3920" s="76">
        <v>4000586302.0712581</v>
      </c>
      <c r="O3920" s="76">
        <v>23415.222129653863</v>
      </c>
      <c r="P3920" s="46">
        <v>81443.10621052538</v>
      </c>
      <c r="Q3920" s="46">
        <v>14924.026552631345</v>
      </c>
      <c r="R3920" s="76">
        <v>1055539859663.0803</v>
      </c>
      <c r="S3920" s="56">
        <v>0.36171653780844609</v>
      </c>
      <c r="T3920" s="56">
        <v>0.21668685911144628</v>
      </c>
      <c r="U3920" s="46">
        <v>21.080552735893018</v>
      </c>
      <c r="V3920" s="76">
        <v>5113973514921.7578</v>
      </c>
      <c r="W3920" s="84">
        <v>1615.0687909701023</v>
      </c>
      <c r="X3920" s="82">
        <v>3.6308010811173699E-2</v>
      </c>
      <c r="Y3920" s="476">
        <v>2.0000000000000001E-4</v>
      </c>
    </row>
    <row r="3921" spans="1:25" x14ac:dyDescent="0.2">
      <c r="A3921" s="475">
        <v>3917</v>
      </c>
      <c r="B3921" s="56">
        <v>0.63604607650262657</v>
      </c>
      <c r="C3921" s="46">
        <v>4077.3946381174355</v>
      </c>
      <c r="D3921" s="56">
        <v>0.78171103231120409</v>
      </c>
      <c r="E3921" s="56">
        <v>0.59560868446455517</v>
      </c>
      <c r="F3921" s="250">
        <v>2025.42</v>
      </c>
      <c r="G3921" s="76">
        <v>210490883465.06244</v>
      </c>
      <c r="H3921" s="46">
        <v>19235396.254461646</v>
      </c>
      <c r="I3921" s="76">
        <v>508106744361.34845</v>
      </c>
      <c r="J3921" s="56">
        <v>0.40669097867060722</v>
      </c>
      <c r="K3921" s="76">
        <v>46746070211.432503</v>
      </c>
      <c r="L3921" s="76">
        <v>107962800739.23824</v>
      </c>
      <c r="M3921" s="76">
        <v>102216063171.30457</v>
      </c>
      <c r="N3921" s="76">
        <v>59044917192.591713</v>
      </c>
      <c r="O3921" s="76">
        <v>38737.489406490582</v>
      </c>
      <c r="P3921" s="46">
        <v>406428.26040637406</v>
      </c>
      <c r="Q3921" s="46">
        <v>250522.66511985258</v>
      </c>
      <c r="R3921" s="76">
        <v>991737907780.76697</v>
      </c>
      <c r="S3921" s="56">
        <v>0.54563708840822422</v>
      </c>
      <c r="T3921" s="56">
        <v>0.40927763551222418</v>
      </c>
      <c r="U3921" s="46">
        <v>15.96046842165044</v>
      </c>
      <c r="V3921" s="76">
        <v>7141274098792.3818</v>
      </c>
      <c r="W3921" s="84">
        <v>2251.494421787233</v>
      </c>
      <c r="X3921" s="82">
        <v>4.5801467031582006E-2</v>
      </c>
      <c r="Y3921" s="476">
        <v>2.0000000000000001E-4</v>
      </c>
    </row>
    <row r="3922" spans="1:25" x14ac:dyDescent="0.2">
      <c r="A3922" s="475">
        <v>3918</v>
      </c>
      <c r="B3922" s="56">
        <v>0.40461483924146596</v>
      </c>
      <c r="C3922" s="46">
        <v>6934.328489915335</v>
      </c>
      <c r="D3922" s="56">
        <v>0.4333584113933816</v>
      </c>
      <c r="E3922" s="56">
        <v>0.4893835160968486</v>
      </c>
      <c r="F3922" s="250">
        <v>2026.4</v>
      </c>
      <c r="G3922" s="76">
        <v>107683968240.84451</v>
      </c>
      <c r="H3922" s="46">
        <v>7780377.3121686112</v>
      </c>
      <c r="I3922" s="76">
        <v>259087479975.63556</v>
      </c>
      <c r="J3922" s="56">
        <v>0.36341249488593641</v>
      </c>
      <c r="K3922" s="76">
        <v>19151009677.05439</v>
      </c>
      <c r="L3922" s="76">
        <v>8092141165.5697966</v>
      </c>
      <c r="M3922" s="76">
        <v>47461245406.558922</v>
      </c>
      <c r="N3922" s="76">
        <v>38296021587.57135</v>
      </c>
      <c r="O3922" s="76">
        <v>33101.795244573368</v>
      </c>
      <c r="P3922" s="46">
        <v>242365.20660407282</v>
      </c>
      <c r="Q3922" s="46">
        <v>133454.22419981958</v>
      </c>
      <c r="R3922" s="76">
        <v>478510975572.01569</v>
      </c>
      <c r="S3922" s="56">
        <v>0.50391822056931812</v>
      </c>
      <c r="T3922" s="56">
        <v>0.388932625870613</v>
      </c>
      <c r="U3922" s="46">
        <v>16.334990912361405</v>
      </c>
      <c r="V3922" s="76">
        <v>3374627614084.8457</v>
      </c>
      <c r="W3922" s="84">
        <v>1064.6128120000722</v>
      </c>
      <c r="X3922" s="82">
        <v>4.4298345701379527E-2</v>
      </c>
      <c r="Y3922" s="476">
        <v>2.0000000000000001E-4</v>
      </c>
    </row>
    <row r="3923" spans="1:25" x14ac:dyDescent="0.2">
      <c r="A3923" s="475">
        <v>3919</v>
      </c>
      <c r="B3923" s="56">
        <v>0.50160490391034351</v>
      </c>
      <c r="C3923" s="46">
        <v>5884.1512967863046</v>
      </c>
      <c r="D3923" s="56">
        <v>0.64601585819603424</v>
      </c>
      <c r="E3923" s="56">
        <v>0.7</v>
      </c>
      <c r="F3923" s="250">
        <v>2023.75</v>
      </c>
      <c r="G3923" s="76">
        <v>325640928872.08984</v>
      </c>
      <c r="H3923" s="46">
        <v>13739385.873185199</v>
      </c>
      <c r="I3923" s="76">
        <v>356697469047.33466</v>
      </c>
      <c r="J3923" s="56">
        <v>0.30697917284325493</v>
      </c>
      <c r="K3923" s="76">
        <v>8316716242.0053835</v>
      </c>
      <c r="L3923" s="76">
        <v>0</v>
      </c>
      <c r="M3923" s="76">
        <v>360729397657.94281</v>
      </c>
      <c r="N3923" s="76">
        <v>59136191036.868179</v>
      </c>
      <c r="O3923" s="76">
        <v>22287.723980438179</v>
      </c>
      <c r="P3923" s="46">
        <v>374816.90514192695</v>
      </c>
      <c r="Q3923" s="46">
        <v>229639.68180881889</v>
      </c>
      <c r="R3923" s="76">
        <v>1122695893768.8218</v>
      </c>
      <c r="S3923" s="56">
        <v>0.61167116113788966</v>
      </c>
      <c r="T3923" s="56">
        <v>0.37519599135449716</v>
      </c>
      <c r="U3923" s="46">
        <v>17.619055906200749</v>
      </c>
      <c r="V3923" s="76">
        <v>8105037883391.9727</v>
      </c>
      <c r="W3923" s="84">
        <v>2555.8488152737541</v>
      </c>
      <c r="X3923" s="82">
        <v>4.1814442969971111E-2</v>
      </c>
      <c r="Y3923" s="476">
        <v>2.0000000000000001E-4</v>
      </c>
    </row>
    <row r="3924" spans="1:25" x14ac:dyDescent="0.2">
      <c r="A3924" s="475">
        <v>3920</v>
      </c>
      <c r="B3924" s="56">
        <v>0.65889451566864965</v>
      </c>
      <c r="C3924" s="46">
        <v>1583.8989261329166</v>
      </c>
      <c r="D3924" s="56">
        <v>0.89309486687997519</v>
      </c>
      <c r="E3924" s="56">
        <v>0.60270036533952021</v>
      </c>
      <c r="F3924" s="250">
        <v>2024.29</v>
      </c>
      <c r="G3924" s="76">
        <v>300758502857.94135</v>
      </c>
      <c r="H3924" s="46">
        <v>25889068.000988692</v>
      </c>
      <c r="I3924" s="76">
        <v>683764398560.34961</v>
      </c>
      <c r="J3924" s="56">
        <v>0.38797713331869854</v>
      </c>
      <c r="K3924" s="76">
        <v>15724100971.697216</v>
      </c>
      <c r="L3924" s="76">
        <v>649886506.77999234</v>
      </c>
      <c r="M3924" s="76">
        <v>192871075416.81793</v>
      </c>
      <c r="N3924" s="76">
        <v>20553917737.02232</v>
      </c>
      <c r="O3924" s="76">
        <v>29171.648808419897</v>
      </c>
      <c r="P3924" s="46">
        <v>175489.07535724092</v>
      </c>
      <c r="Q3924" s="46">
        <v>77386.269010103191</v>
      </c>
      <c r="R3924" s="76">
        <v>1223069424778.136</v>
      </c>
      <c r="S3924" s="56">
        <v>0.55312414466006976</v>
      </c>
      <c r="T3924" s="56">
        <v>0.40131005330153091</v>
      </c>
      <c r="U3924" s="46">
        <v>16.651225964077113</v>
      </c>
      <c r="V3924" s="76">
        <v>9097575744033.0059</v>
      </c>
      <c r="W3924" s="84">
        <v>2871.6317914019423</v>
      </c>
      <c r="X3924" s="82">
        <v>4.3271581505275269E-2</v>
      </c>
      <c r="Y3924" s="476">
        <v>2.0000000000000001E-4</v>
      </c>
    </row>
    <row r="3925" spans="1:25" x14ac:dyDescent="0.2">
      <c r="A3925" s="475">
        <v>3921</v>
      </c>
      <c r="B3925" s="56">
        <v>0.50396791667414909</v>
      </c>
      <c r="C3925" s="46">
        <v>3024.6540962914178</v>
      </c>
      <c r="D3925" s="56">
        <v>0.65576692617348664</v>
      </c>
      <c r="E3925" s="56">
        <v>0.61193843812853699</v>
      </c>
      <c r="F3925" s="250">
        <v>2025.69</v>
      </c>
      <c r="G3925" s="76">
        <v>142930829049.6304</v>
      </c>
      <c r="H3925" s="46">
        <v>14857175.115600493</v>
      </c>
      <c r="I3925" s="76">
        <v>382945056223.03638</v>
      </c>
      <c r="J3925" s="56">
        <v>0.31170401516128043</v>
      </c>
      <c r="K3925" s="76">
        <v>13292353362.007233</v>
      </c>
      <c r="L3925" s="76">
        <v>0</v>
      </c>
      <c r="M3925" s="76">
        <v>84095090418.893433</v>
      </c>
      <c r="N3925" s="76">
        <v>46601439396.327408</v>
      </c>
      <c r="O3925" s="76">
        <v>18113.195558347878</v>
      </c>
      <c r="P3925" s="46">
        <v>307321.10688881465</v>
      </c>
      <c r="Q3925" s="46">
        <v>177389.24727898411</v>
      </c>
      <c r="R3925" s="76">
        <v>735081146113.04797</v>
      </c>
      <c r="S3925" s="56">
        <v>0.50402482170729834</v>
      </c>
      <c r="T3925" s="56">
        <v>0.30862645423196799</v>
      </c>
      <c r="U3925" s="46">
        <v>16.670235179310719</v>
      </c>
      <c r="V3925" s="76">
        <v>4162486257836.2031</v>
      </c>
      <c r="W3925" s="84">
        <v>1312.891965558111</v>
      </c>
      <c r="X3925" s="82">
        <v>4.3977221382436781E-2</v>
      </c>
      <c r="Y3925" s="476">
        <v>2.0000000000000001E-4</v>
      </c>
    </row>
    <row r="3926" spans="1:25" x14ac:dyDescent="0.2">
      <c r="A3926" s="475">
        <v>3922</v>
      </c>
      <c r="B3926" s="56">
        <v>0.45713290526561545</v>
      </c>
      <c r="C3926" s="46">
        <v>6091.7641818284292</v>
      </c>
      <c r="D3926" s="56">
        <v>0.90170779830637671</v>
      </c>
      <c r="E3926" s="56">
        <v>0.50910825634095591</v>
      </c>
      <c r="F3926" s="250">
        <v>2027.11</v>
      </c>
      <c r="G3926" s="76">
        <v>96540806634.324478</v>
      </c>
      <c r="H3926" s="46">
        <v>23666409.639947888</v>
      </c>
      <c r="I3926" s="76">
        <v>521545205269.65283</v>
      </c>
      <c r="J3926" s="56">
        <v>0.31118975037185481</v>
      </c>
      <c r="K3926" s="76">
        <v>46699885146.660194</v>
      </c>
      <c r="L3926" s="76">
        <v>121028272244.21262</v>
      </c>
      <c r="M3926" s="76">
        <v>0</v>
      </c>
      <c r="N3926" s="76">
        <v>92481255630.713699</v>
      </c>
      <c r="O3926" s="76">
        <v>22167.531528108178</v>
      </c>
      <c r="P3926" s="46">
        <v>594139.64509831276</v>
      </c>
      <c r="Q3926" s="46">
        <v>395664.53879016603</v>
      </c>
      <c r="R3926" s="76">
        <v>841176669483.40601</v>
      </c>
      <c r="S3926" s="56">
        <v>0.41655396685890261</v>
      </c>
      <c r="T3926" s="56">
        <v>0.32531349737859733</v>
      </c>
      <c r="U3926" s="46">
        <v>14.859816830814751</v>
      </c>
      <c r="V3926" s="76">
        <v>4500419157454.0498</v>
      </c>
      <c r="W3926" s="84">
        <v>1419.9575396773703</v>
      </c>
      <c r="X3926" s="82">
        <v>4.9206963705827986E-2</v>
      </c>
      <c r="Y3926" s="476">
        <v>2.0000000000000001E-4</v>
      </c>
    </row>
    <row r="3927" spans="1:25" x14ac:dyDescent="0.2">
      <c r="A3927" s="475">
        <v>3923</v>
      </c>
      <c r="B3927" s="56">
        <v>0.49776571134958003</v>
      </c>
      <c r="C3927" s="46">
        <v>5550.1939381830907</v>
      </c>
      <c r="D3927" s="56">
        <v>0.35094074195337632</v>
      </c>
      <c r="E3927" s="56">
        <v>0.4680227320548323</v>
      </c>
      <c r="F3927" s="250">
        <v>2024.49</v>
      </c>
      <c r="G3927" s="76">
        <v>198722526317.67966</v>
      </c>
      <c r="H3927" s="46">
        <v>6138844.6468318999</v>
      </c>
      <c r="I3927" s="76">
        <v>276564067013.90131</v>
      </c>
      <c r="J3927" s="56">
        <v>0.49776571134958003</v>
      </c>
      <c r="K3927" s="76">
        <v>6608574518.2019329</v>
      </c>
      <c r="L3927" s="76">
        <v>0</v>
      </c>
      <c r="M3927" s="76">
        <v>167097422282.58716</v>
      </c>
      <c r="N3927" s="76">
        <v>38972211581.13549</v>
      </c>
      <c r="O3927" s="76">
        <v>40648.649523270615</v>
      </c>
      <c r="P3927" s="46">
        <v>294699.55015726388</v>
      </c>
      <c r="Q3927" s="46">
        <v>142231.30233182778</v>
      </c>
      <c r="R3927" s="76">
        <v>717698620275.32019</v>
      </c>
      <c r="S3927" s="56">
        <v>0.65116074610911512</v>
      </c>
      <c r="T3927" s="56">
        <v>0.44932723562381732</v>
      </c>
      <c r="U3927" s="46">
        <v>16.65654832628071</v>
      </c>
      <c r="V3927" s="76">
        <v>5940598929279.416</v>
      </c>
      <c r="W3927" s="84">
        <v>1875.2986342863271</v>
      </c>
      <c r="X3927" s="82">
        <v>4.3613950923460897E-2</v>
      </c>
      <c r="Y3927" s="476">
        <v>2.0000000000000001E-4</v>
      </c>
    </row>
    <row r="3928" spans="1:25" x14ac:dyDescent="0.2">
      <c r="A3928" s="475">
        <v>3924</v>
      </c>
      <c r="B3928" s="56">
        <v>0.40619978061942974</v>
      </c>
      <c r="C3928" s="46">
        <v>3793.1109060210588</v>
      </c>
      <c r="D3928" s="56">
        <v>0.82567480160955364</v>
      </c>
      <c r="E3928" s="56">
        <v>0.58439182838682724</v>
      </c>
      <c r="F3928" s="250">
        <v>2023.86</v>
      </c>
      <c r="G3928" s="76">
        <v>546507119342.1236</v>
      </c>
      <c r="H3928" s="46">
        <v>21354333.730257619</v>
      </c>
      <c r="I3928" s="76">
        <v>515189388194.21783</v>
      </c>
      <c r="J3928" s="56">
        <v>0.24317880023596461</v>
      </c>
      <c r="K3928" s="76">
        <v>9368948517.1748562</v>
      </c>
      <c r="L3928" s="76">
        <v>0</v>
      </c>
      <c r="M3928" s="76">
        <v>522803815115.87866</v>
      </c>
      <c r="N3928" s="76">
        <v>39224523860.491013</v>
      </c>
      <c r="O3928" s="76">
        <v>29003.411166066886</v>
      </c>
      <c r="P3928" s="46">
        <v>256298.51481657062</v>
      </c>
      <c r="Q3928" s="46">
        <v>135482.14471734987</v>
      </c>
      <c r="R3928" s="76">
        <v>1636486176617.5347</v>
      </c>
      <c r="S3928" s="56">
        <v>0.60874941405823879</v>
      </c>
      <c r="T3928" s="56">
        <v>0.38864013176645579</v>
      </c>
      <c r="U3928" s="46">
        <v>18.133486750655162</v>
      </c>
      <c r="V3928" s="76">
        <v>12577566681857.572</v>
      </c>
      <c r="W3928" s="84">
        <v>3967.1103313296762</v>
      </c>
      <c r="X3928" s="82">
        <v>4.047826878079834E-2</v>
      </c>
      <c r="Y3928" s="476">
        <v>2.0000000000000001E-4</v>
      </c>
    </row>
    <row r="3929" spans="1:25" x14ac:dyDescent="0.2">
      <c r="A3929" s="475">
        <v>3925</v>
      </c>
      <c r="B3929" s="56">
        <v>0.48507716079538477</v>
      </c>
      <c r="C3929" s="46">
        <v>2355.2060403275855</v>
      </c>
      <c r="D3929" s="56">
        <v>0.28800389520938352</v>
      </c>
      <c r="E3929" s="56">
        <v>0.7</v>
      </c>
      <c r="F3929" s="250">
        <v>2026.28</v>
      </c>
      <c r="G3929" s="76">
        <v>81836488340.448395</v>
      </c>
      <c r="H3929" s="46">
        <v>4667020.1485039834</v>
      </c>
      <c r="I3929" s="76">
        <v>212098392725.46912</v>
      </c>
      <c r="J3929" s="56">
        <v>0.48507716079538477</v>
      </c>
      <c r="K3929" s="76">
        <v>25870846314.582214</v>
      </c>
      <c r="L3929" s="76">
        <v>32665330169.450176</v>
      </c>
      <c r="M3929" s="76">
        <v>33104942361.1185</v>
      </c>
      <c r="N3929" s="76">
        <v>139318944814.4812</v>
      </c>
      <c r="O3929" s="76">
        <v>23304.066530645534</v>
      </c>
      <c r="P3929" s="46">
        <v>857726.17200420203</v>
      </c>
      <c r="Q3929" s="46">
        <v>541394.26771163638</v>
      </c>
      <c r="R3929" s="76">
        <v>513239796888.29218</v>
      </c>
      <c r="S3929" s="56">
        <v>0.4796152941502505</v>
      </c>
      <c r="T3929" s="56">
        <v>0.38719397437358621</v>
      </c>
      <c r="U3929" s="46">
        <v>15.267753390815507</v>
      </c>
      <c r="V3929" s="76">
        <v>3467214629974.4365</v>
      </c>
      <c r="W3929" s="84">
        <v>1094.1986593705399</v>
      </c>
      <c r="X3929" s="82">
        <v>4.6071178112060143E-2</v>
      </c>
      <c r="Y3929" s="476">
        <v>2.0000000000000001E-4</v>
      </c>
    </row>
    <row r="3930" spans="1:25" x14ac:dyDescent="0.2">
      <c r="A3930" s="475">
        <v>3926</v>
      </c>
      <c r="B3930" s="56">
        <v>0.48554680137276446</v>
      </c>
      <c r="C3930" s="46">
        <v>7393.1738700602164</v>
      </c>
      <c r="D3930" s="56">
        <v>0.96119333758156433</v>
      </c>
      <c r="E3930" s="56">
        <v>0.50287323900801306</v>
      </c>
      <c r="F3930" s="250">
        <v>2023.98</v>
      </c>
      <c r="G3930" s="76">
        <v>467558931629.30695</v>
      </c>
      <c r="H3930" s="46">
        <v>28148789.734203238</v>
      </c>
      <c r="I3930" s="76">
        <v>612366605536.39502</v>
      </c>
      <c r="J3930" s="56">
        <v>0.28411366288993045</v>
      </c>
      <c r="K3930" s="76">
        <v>6714269094.3436584</v>
      </c>
      <c r="L3930" s="76">
        <v>0</v>
      </c>
      <c r="M3930" s="76">
        <v>326187616117.50763</v>
      </c>
      <c r="N3930" s="76">
        <v>56554774987.948669</v>
      </c>
      <c r="O3930" s="76">
        <v>39074.976159008947</v>
      </c>
      <c r="P3930" s="46">
        <v>381779.04476289975</v>
      </c>
      <c r="Q3930" s="46">
        <v>226742.87156606937</v>
      </c>
      <c r="R3930" s="76">
        <v>1342709528408.666</v>
      </c>
      <c r="S3930" s="56">
        <v>0.5382025460818427</v>
      </c>
      <c r="T3930" s="56">
        <v>0.44051307156314168</v>
      </c>
      <c r="U3930" s="46">
        <v>17.725831835302095</v>
      </c>
      <c r="V3930" s="76">
        <v>11354710246844.678</v>
      </c>
      <c r="W3930" s="84">
        <v>3582.7992771173276</v>
      </c>
      <c r="X3930" s="82">
        <v>4.1997391641376183E-2</v>
      </c>
      <c r="Y3930" s="476">
        <v>2.0000000000000001E-4</v>
      </c>
    </row>
    <row r="3931" spans="1:25" x14ac:dyDescent="0.2">
      <c r="A3931" s="475">
        <v>3927</v>
      </c>
      <c r="B3931" s="56">
        <v>0.55147001121684991</v>
      </c>
      <c r="C3931" s="46">
        <v>5948.380406313544</v>
      </c>
      <c r="D3931" s="56">
        <v>0.54532929410999464</v>
      </c>
      <c r="E3931" s="56">
        <v>0.49932663614692718</v>
      </c>
      <c r="F3931" s="250">
        <v>2026.97</v>
      </c>
      <c r="G3931" s="76">
        <v>159968045678.47882</v>
      </c>
      <c r="H3931" s="46">
        <v>10748926.128769934</v>
      </c>
      <c r="I3931" s="76">
        <v>408703177575.68158</v>
      </c>
      <c r="J3931" s="56">
        <v>0.51337083655919935</v>
      </c>
      <c r="K3931" s="76">
        <v>54170142327.494469</v>
      </c>
      <c r="L3931" s="76">
        <v>106915780865.20891</v>
      </c>
      <c r="M3931" s="76">
        <v>1802882820.6136031</v>
      </c>
      <c r="N3931" s="76">
        <v>23719581662.000816</v>
      </c>
      <c r="O3931" s="76">
        <v>33846.475294483993</v>
      </c>
      <c r="P3931" s="46">
        <v>190890.89569375955</v>
      </c>
      <c r="Q3931" s="46">
        <v>93339.337805623756</v>
      </c>
      <c r="R3931" s="76">
        <v>769193020749.13757</v>
      </c>
      <c r="S3931" s="56">
        <v>0.60923562303772172</v>
      </c>
      <c r="T3931" s="56">
        <v>0.46624227570046695</v>
      </c>
      <c r="U3931" s="46">
        <v>15.451018255990128</v>
      </c>
      <c r="V3931" s="76">
        <v>6157083697067.4219</v>
      </c>
      <c r="W3931" s="84">
        <v>1942.7275823299935</v>
      </c>
      <c r="X3931" s="82">
        <v>4.6830487989578902E-2</v>
      </c>
      <c r="Y3931" s="476">
        <v>2.0000000000000001E-4</v>
      </c>
    </row>
    <row r="3932" spans="1:25" x14ac:dyDescent="0.2">
      <c r="A3932" s="475">
        <v>3928</v>
      </c>
      <c r="B3932" s="56">
        <v>0.40190479395237655</v>
      </c>
      <c r="C3932" s="46">
        <v>1500</v>
      </c>
      <c r="D3932" s="56">
        <v>0.96439262135877013</v>
      </c>
      <c r="E3932" s="56">
        <v>0.60431192221186292</v>
      </c>
      <c r="F3932" s="250">
        <v>2023.88</v>
      </c>
      <c r="G3932" s="76">
        <v>369918668743.53192</v>
      </c>
      <c r="H3932" s="46">
        <v>29662811.179454118</v>
      </c>
      <c r="I3932" s="76">
        <v>591043433668.40442</v>
      </c>
      <c r="J3932" s="56">
        <v>0.16609917773280858</v>
      </c>
      <c r="K3932" s="76">
        <v>16758186564.265711</v>
      </c>
      <c r="L3932" s="76">
        <v>0</v>
      </c>
      <c r="M3932" s="76">
        <v>354595358880.60217</v>
      </c>
      <c r="N3932" s="76">
        <v>59947607065.751183</v>
      </c>
      <c r="O3932" s="76">
        <v>29305.173953426489</v>
      </c>
      <c r="P3932" s="46">
        <v>365078.11352770601</v>
      </c>
      <c r="Q3932" s="46">
        <v>213901.35502188516</v>
      </c>
      <c r="R3932" s="76">
        <v>1391110868530.1257</v>
      </c>
      <c r="S3932" s="56">
        <v>0.50211787855964918</v>
      </c>
      <c r="T3932" s="56">
        <v>0.29389348958476974</v>
      </c>
      <c r="U3932" s="46">
        <v>18.37258931002161</v>
      </c>
      <c r="V3932" s="76">
        <v>8311988032782.29</v>
      </c>
      <c r="W3932" s="84">
        <v>2619.9480948134624</v>
      </c>
      <c r="X3932" s="82">
        <v>3.9490241392332696E-2</v>
      </c>
      <c r="Y3932" s="476">
        <v>2.0000000000000001E-4</v>
      </c>
    </row>
    <row r="3933" spans="1:25" x14ac:dyDescent="0.2">
      <c r="A3933" s="475">
        <v>3929</v>
      </c>
      <c r="B3933" s="56">
        <v>0.55433753531016039</v>
      </c>
      <c r="C3933" s="46">
        <v>3363.0833730941185</v>
      </c>
      <c r="D3933" s="56">
        <v>0.97067999672465732</v>
      </c>
      <c r="E3933" s="56">
        <v>0.51965435837323426</v>
      </c>
      <c r="F3933" s="250">
        <v>2025.2</v>
      </c>
      <c r="G3933" s="76">
        <v>97592829668.312378</v>
      </c>
      <c r="H3933" s="46">
        <v>28026037.866810504</v>
      </c>
      <c r="I3933" s="76">
        <v>547073616965.7041</v>
      </c>
      <c r="J3933" s="56">
        <v>0.11089655424731992</v>
      </c>
      <c r="K3933" s="76">
        <v>24606761358.279583</v>
      </c>
      <c r="L3933" s="76">
        <v>10147666210.243193</v>
      </c>
      <c r="M3933" s="76">
        <v>88465921259.639023</v>
      </c>
      <c r="N3933" s="76">
        <v>56547067996.556877</v>
      </c>
      <c r="O3933" s="76">
        <v>27728.39127122124</v>
      </c>
      <c r="P3933" s="46">
        <v>343472.98889852117</v>
      </c>
      <c r="Q3933" s="46">
        <v>197350.44990591955</v>
      </c>
      <c r="R3933" s="76">
        <v>949667545954.3374</v>
      </c>
      <c r="S3933" s="56">
        <v>0.36033642808692123</v>
      </c>
      <c r="T3933" s="56">
        <v>0.14514165684543809</v>
      </c>
      <c r="U3933" s="46">
        <v>17.024634543175264</v>
      </c>
      <c r="V3933" s="76">
        <v>2586692997807.8657</v>
      </c>
      <c r="W3933" s="84">
        <v>816.73505519797993</v>
      </c>
      <c r="X3933" s="82">
        <v>4.3541490729119808E-2</v>
      </c>
      <c r="Y3933" s="476">
        <v>2.0000000000000001E-4</v>
      </c>
    </row>
    <row r="3934" spans="1:25" x14ac:dyDescent="0.2">
      <c r="A3934" s="475">
        <v>3930</v>
      </c>
      <c r="B3934" s="56">
        <v>0.59477364761030294</v>
      </c>
      <c r="C3934" s="46">
        <v>3019.7284047605121</v>
      </c>
      <c r="D3934" s="56">
        <v>0.51230500652513777</v>
      </c>
      <c r="E3934" s="56">
        <v>0.43051666226430318</v>
      </c>
      <c r="F3934" s="250">
        <v>2024.49</v>
      </c>
      <c r="G3934" s="76">
        <v>168978348490.5397</v>
      </c>
      <c r="H3934" s="46">
        <v>10456581.12858199</v>
      </c>
      <c r="I3934" s="76">
        <v>378825788694.58801</v>
      </c>
      <c r="J3934" s="56">
        <v>0.51566967406398811</v>
      </c>
      <c r="K3934" s="76">
        <v>4089983444.0527492</v>
      </c>
      <c r="L3934" s="76">
        <v>0</v>
      </c>
      <c r="M3934" s="76">
        <v>174865980867.94498</v>
      </c>
      <c r="N3934" s="76">
        <v>46736271611.196945</v>
      </c>
      <c r="O3934" s="76">
        <v>30916.422294071417</v>
      </c>
      <c r="P3934" s="46">
        <v>325632.42928672023</v>
      </c>
      <c r="Q3934" s="46">
        <v>195066.45568862135</v>
      </c>
      <c r="R3934" s="76">
        <v>813647388269.9978</v>
      </c>
      <c r="S3934" s="56">
        <v>0.63265167882494233</v>
      </c>
      <c r="T3934" s="56">
        <v>0.40934749186636449</v>
      </c>
      <c r="U3934" s="46">
        <v>16.024008538117855</v>
      </c>
      <c r="V3934" s="76">
        <v>6139843418986.8184</v>
      </c>
      <c r="W3934" s="84">
        <v>1935.4126487840153</v>
      </c>
      <c r="X3934" s="82">
        <v>4.3571137913331164E-2</v>
      </c>
      <c r="Y3934" s="476">
        <v>2.0000000000000001E-4</v>
      </c>
    </row>
    <row r="3935" spans="1:25" x14ac:dyDescent="0.2">
      <c r="A3935" s="475">
        <v>3931</v>
      </c>
      <c r="B3935" s="56">
        <v>0.46877289742785727</v>
      </c>
      <c r="C3935" s="46">
        <v>1500</v>
      </c>
      <c r="D3935" s="56">
        <v>1.2736945512208826</v>
      </c>
      <c r="E3935" s="56">
        <v>0.41423193179516193</v>
      </c>
      <c r="F3935" s="250">
        <v>2024.46</v>
      </c>
      <c r="G3935" s="76">
        <v>401334919750.72101</v>
      </c>
      <c r="H3935" s="46">
        <v>53815345.825975239</v>
      </c>
      <c r="I3935" s="76">
        <v>942871215309.61133</v>
      </c>
      <c r="J3935" s="56">
        <v>0.33200447657468624</v>
      </c>
      <c r="K3935" s="76">
        <v>24524317951.041897</v>
      </c>
      <c r="L3935" s="76">
        <v>0</v>
      </c>
      <c r="M3935" s="76">
        <v>341535975627.67468</v>
      </c>
      <c r="N3935" s="76">
        <v>20811120795.051117</v>
      </c>
      <c r="O3935" s="76">
        <v>27363.331413534957</v>
      </c>
      <c r="P3935" s="46">
        <v>200927.21139002495</v>
      </c>
      <c r="Q3935" s="46">
        <v>93593.675257361901</v>
      </c>
      <c r="R3935" s="76">
        <v>1885328664804.1082</v>
      </c>
      <c r="S3935" s="56">
        <v>0.5562460033263642</v>
      </c>
      <c r="T3935" s="56">
        <v>0.31725314218482131</v>
      </c>
      <c r="U3935" s="46">
        <v>16.965459532747339</v>
      </c>
      <c r="V3935" s="76">
        <v>11158279101028.123</v>
      </c>
      <c r="W3935" s="84">
        <v>3521.779799485379</v>
      </c>
      <c r="X3935" s="82">
        <v>4.2945657542550968E-2</v>
      </c>
      <c r="Y3935" s="476">
        <v>2.0000000000000001E-4</v>
      </c>
    </row>
    <row r="3936" spans="1:25" x14ac:dyDescent="0.2">
      <c r="A3936" s="475">
        <v>3932</v>
      </c>
      <c r="B3936" s="56">
        <v>0.5324536268722958</v>
      </c>
      <c r="C3936" s="46">
        <v>5509.1070178824093</v>
      </c>
      <c r="D3936" s="56">
        <v>1.0208335607297037</v>
      </c>
      <c r="E3936" s="56">
        <v>0.63813895122371067</v>
      </c>
      <c r="F3936" s="250">
        <v>2025.95</v>
      </c>
      <c r="G3936" s="76">
        <v>279472136279.96753</v>
      </c>
      <c r="H3936" s="46">
        <v>31005223.338105261</v>
      </c>
      <c r="I3936" s="76">
        <v>682458380817.79065</v>
      </c>
      <c r="J3936" s="56">
        <v>0.3626261575414027</v>
      </c>
      <c r="K3936" s="76">
        <v>22064192500.623711</v>
      </c>
      <c r="L3936" s="76">
        <v>26717893561.093456</v>
      </c>
      <c r="M3936" s="76">
        <v>156114998007.44446</v>
      </c>
      <c r="N3936" s="76">
        <v>73479723333.009216</v>
      </c>
      <c r="O3936" s="76">
        <v>25173.055287380044</v>
      </c>
      <c r="P3936" s="46">
        <v>505331.00498477288</v>
      </c>
      <c r="Q3936" s="46">
        <v>321188.54199365136</v>
      </c>
      <c r="R3936" s="76">
        <v>1270807405772.0232</v>
      </c>
      <c r="S3936" s="56">
        <v>0.52311424656577066</v>
      </c>
      <c r="T3936" s="56">
        <v>0.36612797531580588</v>
      </c>
      <c r="U3936" s="46">
        <v>16.547958976670053</v>
      </c>
      <c r="V3936" s="76">
        <v>8355247829156.4717</v>
      </c>
      <c r="W3936" s="84">
        <v>2633.5226092956559</v>
      </c>
      <c r="X3936" s="82">
        <v>4.49278252316078E-2</v>
      </c>
      <c r="Y3936" s="476">
        <v>2.0000000000000001E-4</v>
      </c>
    </row>
    <row r="3937" spans="1:25" x14ac:dyDescent="0.2">
      <c r="A3937" s="475">
        <v>3933</v>
      </c>
      <c r="B3937" s="56">
        <v>0.54203063717642497</v>
      </c>
      <c r="C3937" s="46">
        <v>4463.6738223656157</v>
      </c>
      <c r="D3937" s="56">
        <v>0.60222382919140272</v>
      </c>
      <c r="E3937" s="56">
        <v>0.39826947414109209</v>
      </c>
      <c r="F3937" s="250">
        <v>2023.97</v>
      </c>
      <c r="G3937" s="76">
        <v>333263808009.43365</v>
      </c>
      <c r="H3937" s="46">
        <v>12484906.705538956</v>
      </c>
      <c r="I3937" s="76">
        <v>357605148256.63232</v>
      </c>
      <c r="J3937" s="56">
        <v>0.32197313069071209</v>
      </c>
      <c r="K3937" s="76">
        <v>7728169318.4677114</v>
      </c>
      <c r="L3937" s="76">
        <v>0</v>
      </c>
      <c r="M3937" s="76">
        <v>349867325013.95142</v>
      </c>
      <c r="N3937" s="76">
        <v>40434229853.807686</v>
      </c>
      <c r="O3937" s="76">
        <v>20874.061528640952</v>
      </c>
      <c r="P3937" s="46">
        <v>260601.88616104698</v>
      </c>
      <c r="Q3937" s="46">
        <v>143365.3515661002</v>
      </c>
      <c r="R3937" s="76">
        <v>1090229547197.167</v>
      </c>
      <c r="S3937" s="56">
        <v>0.61878358504243902</v>
      </c>
      <c r="T3937" s="56">
        <v>0.37621622329802551</v>
      </c>
      <c r="U3937" s="46">
        <v>17.854068734585347</v>
      </c>
      <c r="V3937" s="76">
        <v>8157446874968.5449</v>
      </c>
      <c r="W3937" s="84">
        <v>2572.0193151391809</v>
      </c>
      <c r="X3937" s="82">
        <v>4.0278265648764723E-2</v>
      </c>
      <c r="Y3937" s="476">
        <v>2.0000000000000001E-4</v>
      </c>
    </row>
    <row r="3938" spans="1:25" x14ac:dyDescent="0.2">
      <c r="A3938" s="475">
        <v>3934</v>
      </c>
      <c r="B3938" s="56">
        <v>0.34285774804737129</v>
      </c>
      <c r="C3938" s="46">
        <v>5455.8460232801581</v>
      </c>
      <c r="D3938" s="56">
        <v>0.28122673134097104</v>
      </c>
      <c r="E3938" s="56">
        <v>0.38641294336765591</v>
      </c>
      <c r="F3938" s="250">
        <v>2024.22</v>
      </c>
      <c r="G3938" s="76">
        <v>117434058191.82663</v>
      </c>
      <c r="H3938" s="46">
        <v>4706958.1078363312</v>
      </c>
      <c r="I3938" s="76">
        <v>217260400802.9631</v>
      </c>
      <c r="J3938" s="56">
        <v>0.34285774804737135</v>
      </c>
      <c r="K3938" s="76">
        <v>9367292867.817934</v>
      </c>
      <c r="L3938" s="76">
        <v>1560835465.3470395</v>
      </c>
      <c r="M3938" s="76">
        <v>121626291693.85414</v>
      </c>
      <c r="N3938" s="76">
        <v>52897982211.189453</v>
      </c>
      <c r="O3938" s="76">
        <v>15718.648717992299</v>
      </c>
      <c r="P3938" s="46">
        <v>386363.32682360813</v>
      </c>
      <c r="Q3938" s="46">
        <v>204557.09930675925</v>
      </c>
      <c r="R3938" s="76">
        <v>503920640128.75385</v>
      </c>
      <c r="S3938" s="56">
        <v>0.53026497951584828</v>
      </c>
      <c r="T3938" s="56">
        <v>0.34006451090336948</v>
      </c>
      <c r="U3938" s="46">
        <v>17.072682216959446</v>
      </c>
      <c r="V3938" s="76">
        <v>3277908553932.4248</v>
      </c>
      <c r="W3938" s="84">
        <v>1033.8362251296473</v>
      </c>
      <c r="X3938" s="82">
        <v>4.2111063261212403E-2</v>
      </c>
      <c r="Y3938" s="476">
        <v>2.0000000000000001E-4</v>
      </c>
    </row>
    <row r="3939" spans="1:25" x14ac:dyDescent="0.2">
      <c r="A3939" s="475">
        <v>3935</v>
      </c>
      <c r="B3939" s="56">
        <v>0.47650827374418092</v>
      </c>
      <c r="C3939" s="46">
        <v>8236.9182967863562</v>
      </c>
      <c r="D3939" s="56">
        <v>0.49728835386802833</v>
      </c>
      <c r="E3939" s="56">
        <v>0.48407863892289993</v>
      </c>
      <c r="F3939" s="250">
        <v>2023.75</v>
      </c>
      <c r="G3939" s="76">
        <v>193559106780.62491</v>
      </c>
      <c r="H3939" s="46">
        <v>8930202.1327492278</v>
      </c>
      <c r="I3939" s="76">
        <v>283159796226.34381</v>
      </c>
      <c r="J3939" s="56">
        <v>0.3991782318444409</v>
      </c>
      <c r="K3939" s="76">
        <v>10135304080.479052</v>
      </c>
      <c r="L3939" s="76">
        <v>118894672.30931285</v>
      </c>
      <c r="M3939" s="76">
        <v>174683159077.53143</v>
      </c>
      <c r="N3939" s="76">
        <v>53686054461.71109</v>
      </c>
      <c r="O3939" s="76">
        <v>24032.607732425709</v>
      </c>
      <c r="P3939" s="46">
        <v>351716.44335457159</v>
      </c>
      <c r="Q3939" s="46">
        <v>215755.99346818149</v>
      </c>
      <c r="R3939" s="76">
        <v>670633343709.30457</v>
      </c>
      <c r="S3939" s="56">
        <v>0.5795212963921097</v>
      </c>
      <c r="T3939" s="56">
        <v>0.42572446760667793</v>
      </c>
      <c r="U3939" s="46">
        <v>17.020314260156258</v>
      </c>
      <c r="V3939" s="76">
        <v>5360905095757.8682</v>
      </c>
      <c r="W3939" s="84">
        <v>1691.2479780755996</v>
      </c>
      <c r="X3939" s="82">
        <v>4.2792083343245788E-2</v>
      </c>
      <c r="Y3939" s="476">
        <v>2.0000000000000001E-4</v>
      </c>
    </row>
    <row r="3940" spans="1:25" x14ac:dyDescent="0.2">
      <c r="A3940" s="475">
        <v>3936</v>
      </c>
      <c r="B3940" s="56">
        <v>0.61997066455405048</v>
      </c>
      <c r="C3940" s="46">
        <v>5651.5844209283814</v>
      </c>
      <c r="D3940" s="56">
        <v>0.52921326224975673</v>
      </c>
      <c r="E3940" s="56">
        <v>0.31605730257163145</v>
      </c>
      <c r="F3940" s="250">
        <v>2024.79</v>
      </c>
      <c r="G3940" s="76">
        <v>196706205184.45752</v>
      </c>
      <c r="H3940" s="46">
        <v>10249563.28253955</v>
      </c>
      <c r="I3940" s="76">
        <v>365657265660.09027</v>
      </c>
      <c r="J3940" s="56">
        <v>0.50999668154821487</v>
      </c>
      <c r="K3940" s="76">
        <v>9688523430.4992447</v>
      </c>
      <c r="L3940" s="76">
        <v>0</v>
      </c>
      <c r="M3940" s="76">
        <v>162082773362.86557</v>
      </c>
      <c r="N3940" s="76">
        <v>7703707694.6213675</v>
      </c>
      <c r="O3940" s="76">
        <v>35522.492550960909</v>
      </c>
      <c r="P3940" s="46">
        <v>101465.4374999991</v>
      </c>
      <c r="Q3940" s="46">
        <v>33113.812499999403</v>
      </c>
      <c r="R3940" s="76">
        <v>764187172208.6145</v>
      </c>
      <c r="S3940" s="56">
        <v>0.65269373343614223</v>
      </c>
      <c r="T3940" s="56">
        <v>0.46684781282677795</v>
      </c>
      <c r="U3940" s="46">
        <v>16.261586012383731</v>
      </c>
      <c r="V3940" s="76">
        <v>6482196519967.3291</v>
      </c>
      <c r="W3940" s="84">
        <v>2044.2937329414851</v>
      </c>
      <c r="X3940" s="82">
        <v>4.412552920413304E-2</v>
      </c>
      <c r="Y3940" s="476">
        <v>2.0000000000000001E-4</v>
      </c>
    </row>
    <row r="3941" spans="1:25" x14ac:dyDescent="0.2">
      <c r="A3941" s="475">
        <v>3937</v>
      </c>
      <c r="B3941" s="56">
        <v>0.45954561563676666</v>
      </c>
      <c r="C3941" s="46">
        <v>2473.2180591297847</v>
      </c>
      <c r="D3941" s="56">
        <v>0.7808351917106171</v>
      </c>
      <c r="E3941" s="56">
        <v>0.43711110379243179</v>
      </c>
      <c r="F3941" s="250">
        <v>2025.31</v>
      </c>
      <c r="G3941" s="76">
        <v>237234393860.45782</v>
      </c>
      <c r="H3941" s="46">
        <v>19613731.494781502</v>
      </c>
      <c r="I3941" s="76">
        <v>570687263591.09436</v>
      </c>
      <c r="J3941" s="56">
        <v>0.44306573896829793</v>
      </c>
      <c r="K3941" s="76">
        <v>48715508204.666443</v>
      </c>
      <c r="L3941" s="76">
        <v>71619128018.604034</v>
      </c>
      <c r="M3941" s="76">
        <v>115505516223.52155</v>
      </c>
      <c r="N3941" s="76">
        <v>118032873998.1456</v>
      </c>
      <c r="O3941" s="76">
        <v>25288.98567912048</v>
      </c>
      <c r="P3941" s="46">
        <v>685265.93265041558</v>
      </c>
      <c r="Q3941" s="46">
        <v>473997.36608859082</v>
      </c>
      <c r="R3941" s="76">
        <v>1128015728655.2847</v>
      </c>
      <c r="S3941" s="56">
        <v>0.54577057954537811</v>
      </c>
      <c r="T3941" s="56">
        <v>0.41971055490613918</v>
      </c>
      <c r="U3941" s="46">
        <v>15.838027919437943</v>
      </c>
      <c r="V3941" s="76">
        <v>8271432777090.1094</v>
      </c>
      <c r="W3941" s="84">
        <v>2611.9765445869034</v>
      </c>
      <c r="X3941" s="82">
        <v>4.5928392353205699E-2</v>
      </c>
      <c r="Y3941" s="476">
        <v>2.0000000000000001E-4</v>
      </c>
    </row>
    <row r="3942" spans="1:25" x14ac:dyDescent="0.2">
      <c r="A3942" s="475">
        <v>3938</v>
      </c>
      <c r="B3942" s="56">
        <v>0.46978327090867589</v>
      </c>
      <c r="C3942" s="46">
        <v>1500</v>
      </c>
      <c r="D3942" s="56">
        <v>0.52401479315004473</v>
      </c>
      <c r="E3942" s="56">
        <v>0.38934760146962005</v>
      </c>
      <c r="F3942" s="250">
        <v>2024.62</v>
      </c>
      <c r="G3942" s="76">
        <v>296495340637.79572</v>
      </c>
      <c r="H3942" s="46">
        <v>11035887.372062473</v>
      </c>
      <c r="I3942" s="76">
        <v>384611321126.56812</v>
      </c>
      <c r="J3942" s="56">
        <v>0.42464434208911994</v>
      </c>
      <c r="K3942" s="76">
        <v>13444053872.489424</v>
      </c>
      <c r="L3942" s="76">
        <v>0</v>
      </c>
      <c r="M3942" s="76">
        <v>193179020900.24985</v>
      </c>
      <c r="N3942" s="76">
        <v>105039310049.12683</v>
      </c>
      <c r="O3942" s="76">
        <v>24422.204629609034</v>
      </c>
      <c r="P3942" s="46">
        <v>606095.70724849892</v>
      </c>
      <c r="Q3942" s="46">
        <v>358174.36286814185</v>
      </c>
      <c r="R3942" s="76">
        <v>966672709524.9707</v>
      </c>
      <c r="S3942" s="56">
        <v>0.58457464253812441</v>
      </c>
      <c r="T3942" s="56">
        <v>0.45502819325899402</v>
      </c>
      <c r="U3942" s="46">
        <v>17.011277464858413</v>
      </c>
      <c r="V3942" s="76">
        <v>8324668812584.2402</v>
      </c>
      <c r="W3942" s="84">
        <v>2626.7241335341782</v>
      </c>
      <c r="X3942" s="82">
        <v>4.2391888250858559E-2</v>
      </c>
      <c r="Y3942" s="476">
        <v>2.0000000000000001E-4</v>
      </c>
    </row>
    <row r="3943" spans="1:25" x14ac:dyDescent="0.2">
      <c r="A3943" s="475">
        <v>3939</v>
      </c>
      <c r="B3943" s="56">
        <v>0.41033429870621047</v>
      </c>
      <c r="C3943" s="46">
        <v>9854.5148537016539</v>
      </c>
      <c r="D3943" s="56">
        <v>0.97792848116287812</v>
      </c>
      <c r="E3943" s="56">
        <v>0.64005551601035482</v>
      </c>
      <c r="F3943" s="250">
        <v>2024.89</v>
      </c>
      <c r="G3943" s="76">
        <v>247714617838.95477</v>
      </c>
      <c r="H3943" s="46">
        <v>21113293.792869501</v>
      </c>
      <c r="I3943" s="76">
        <v>537111640062.66443</v>
      </c>
      <c r="J3943" s="56">
        <v>0.40165276788899007</v>
      </c>
      <c r="K3943" s="76">
        <v>9647118587.1452332</v>
      </c>
      <c r="L3943" s="76">
        <v>1333376877.8083661</v>
      </c>
      <c r="M3943" s="76">
        <v>175177394507.45682</v>
      </c>
      <c r="N3943" s="76">
        <v>1460201609.3827243</v>
      </c>
      <c r="O3943" s="76">
        <v>27607.540859999193</v>
      </c>
      <c r="P3943" s="46">
        <v>47911</v>
      </c>
      <c r="Q3943" s="46">
        <v>6541</v>
      </c>
      <c r="R3943" s="76">
        <v>1012622858498.528</v>
      </c>
      <c r="S3943" s="56">
        <v>0.58545696521045909</v>
      </c>
      <c r="T3943" s="56">
        <v>0.4303002187695954</v>
      </c>
      <c r="U3943" s="46">
        <v>16.374749234616349</v>
      </c>
      <c r="V3943" s="76">
        <v>7746436647681.5146</v>
      </c>
      <c r="W3943" s="84">
        <v>2446.5108907807216</v>
      </c>
      <c r="X3943" s="82">
        <v>4.5535549072225852E-2</v>
      </c>
      <c r="Y3943" s="476">
        <v>2.0000000000000001E-4</v>
      </c>
    </row>
    <row r="3944" spans="1:25" x14ac:dyDescent="0.2">
      <c r="A3944" s="475">
        <v>3940</v>
      </c>
      <c r="B3944" s="56">
        <v>0.55903335374867591</v>
      </c>
      <c r="C3944" s="46">
        <v>2421.6401129346282</v>
      </c>
      <c r="D3944" s="56">
        <v>0.38731634523377673</v>
      </c>
      <c r="E3944" s="56">
        <v>0.16632635248357586</v>
      </c>
      <c r="F3944" s="250">
        <v>2024.97</v>
      </c>
      <c r="G3944" s="76">
        <v>273843207125.29462</v>
      </c>
      <c r="H3944" s="46">
        <v>6713401.2669725353</v>
      </c>
      <c r="I3944" s="76">
        <v>227321064078.56851</v>
      </c>
      <c r="J3944" s="56">
        <v>0.42847429763457834</v>
      </c>
      <c r="K3944" s="76">
        <v>7461057611.1713428</v>
      </c>
      <c r="L3944" s="76">
        <v>0</v>
      </c>
      <c r="M3944" s="76">
        <v>294712545270.61212</v>
      </c>
      <c r="N3944" s="76">
        <v>128321799011.52171</v>
      </c>
      <c r="O3944" s="76">
        <v>40120.595905045011</v>
      </c>
      <c r="P3944" s="46">
        <v>847702.40971460915</v>
      </c>
      <c r="Q3944" s="46">
        <v>528718.01460603869</v>
      </c>
      <c r="R3944" s="76">
        <v>1047400475252.6495</v>
      </c>
      <c r="S3944" s="56">
        <v>0.64261781353785474</v>
      </c>
      <c r="T3944" s="56">
        <v>0.3503307788642937</v>
      </c>
      <c r="U3944" s="46">
        <v>17.46183813952193</v>
      </c>
      <c r="V3944" s="76">
        <v>7029878040147.1523</v>
      </c>
      <c r="W3944" s="84">
        <v>2216.313897791204</v>
      </c>
      <c r="X3944" s="82">
        <v>4.1890578860702021E-2</v>
      </c>
      <c r="Y3944" s="476">
        <v>2.0000000000000001E-4</v>
      </c>
    </row>
    <row r="3945" spans="1:25" x14ac:dyDescent="0.2">
      <c r="A3945" s="475">
        <v>3941</v>
      </c>
      <c r="B3945" s="56">
        <v>0.30993080614329166</v>
      </c>
      <c r="C3945" s="46">
        <v>7241.5363418321922</v>
      </c>
      <c r="D3945" s="56">
        <v>0.6982375467787898</v>
      </c>
      <c r="E3945" s="56">
        <v>0.36416942776074712</v>
      </c>
      <c r="F3945" s="250">
        <v>2024.41</v>
      </c>
      <c r="G3945" s="76">
        <v>205939057761.62772</v>
      </c>
      <c r="H3945" s="46">
        <v>15330982.844485279</v>
      </c>
      <c r="I3945" s="76">
        <v>440074620481.83582</v>
      </c>
      <c r="J3945" s="56">
        <v>0.30993080614329171</v>
      </c>
      <c r="K3945" s="76">
        <v>10791214707.75742</v>
      </c>
      <c r="L3945" s="76">
        <v>0</v>
      </c>
      <c r="M3945" s="76">
        <v>175306801101.16763</v>
      </c>
      <c r="N3945" s="76">
        <v>58418352593.152977</v>
      </c>
      <c r="O3945" s="76">
        <v>30635.184155299601</v>
      </c>
      <c r="P3945" s="46">
        <v>361792.46696462709</v>
      </c>
      <c r="Q3945" s="46">
        <v>218119.63578921242</v>
      </c>
      <c r="R3945" s="76">
        <v>953591879181.30298</v>
      </c>
      <c r="S3945" s="56">
        <v>0.53484366253437055</v>
      </c>
      <c r="T3945" s="56">
        <v>0.34614846049269399</v>
      </c>
      <c r="U3945" s="46">
        <v>16.693072038177554</v>
      </c>
      <c r="V3945" s="76">
        <v>6003877484324.0039</v>
      </c>
      <c r="W3945" s="84">
        <v>1894.6972396733231</v>
      </c>
      <c r="X3945" s="82">
        <v>4.4318113189170824E-2</v>
      </c>
      <c r="Y3945" s="476">
        <v>2.0000000000000001E-4</v>
      </c>
    </row>
    <row r="3946" spans="1:25" x14ac:dyDescent="0.2">
      <c r="A3946" s="475">
        <v>3942</v>
      </c>
      <c r="B3946" s="56">
        <v>0.44283960455618337</v>
      </c>
      <c r="C3946" s="46">
        <v>2188.0936505309364</v>
      </c>
      <c r="D3946" s="56">
        <v>0.60660030048604252</v>
      </c>
      <c r="E3946" s="56">
        <v>0.4745416214354588</v>
      </c>
      <c r="F3946" s="250">
        <v>2023.75</v>
      </c>
      <c r="G3946" s="76">
        <v>298377943251.078</v>
      </c>
      <c r="H3946" s="46">
        <v>13108236.760645859</v>
      </c>
      <c r="I3946" s="76">
        <v>453405069007.96954</v>
      </c>
      <c r="J3946" s="56">
        <v>0.44283960455618332</v>
      </c>
      <c r="K3946" s="76">
        <v>15349023604.453829</v>
      </c>
      <c r="L3946" s="76">
        <v>0</v>
      </c>
      <c r="M3946" s="76">
        <v>302788496762.50867</v>
      </c>
      <c r="N3946" s="76">
        <v>28479597133.1036</v>
      </c>
      <c r="O3946" s="76">
        <v>16378.80296933771</v>
      </c>
      <c r="P3946" s="46">
        <v>210782.36881233123</v>
      </c>
      <c r="Q3946" s="46">
        <v>106552.0007640307</v>
      </c>
      <c r="R3946" s="76">
        <v>1061817029711.2775</v>
      </c>
      <c r="S3946" s="56">
        <v>0.62692988642257053</v>
      </c>
      <c r="T3946" s="56">
        <v>0.43675348999170127</v>
      </c>
      <c r="U3946" s="46">
        <v>16.808115081731795</v>
      </c>
      <c r="V3946" s="76">
        <v>8701782899883.1484</v>
      </c>
      <c r="W3946" s="84">
        <v>2745.4018829560064</v>
      </c>
      <c r="X3946" s="82">
        <v>4.2615614951037363E-2</v>
      </c>
      <c r="Y3946" s="476">
        <v>2.0000000000000001E-4</v>
      </c>
    </row>
    <row r="3947" spans="1:25" x14ac:dyDescent="0.2">
      <c r="A3947" s="475">
        <v>3943</v>
      </c>
      <c r="B3947" s="56">
        <v>0.60437723220123452</v>
      </c>
      <c r="C3947" s="46">
        <v>7855.382175422108</v>
      </c>
      <c r="D3947" s="56">
        <v>0.20238093097360865</v>
      </c>
      <c r="E3947" s="56">
        <v>0.32519661287859247</v>
      </c>
      <c r="F3947" s="250">
        <v>2024.47</v>
      </c>
      <c r="G3947" s="76">
        <v>120403379905.76025</v>
      </c>
      <c r="H3947" s="46">
        <v>3333137.1311914423</v>
      </c>
      <c r="I3947" s="76">
        <v>134503164378.05399</v>
      </c>
      <c r="J3947" s="56">
        <v>0.43243683415107237</v>
      </c>
      <c r="K3947" s="76">
        <v>8235526122.2355385</v>
      </c>
      <c r="L3947" s="76">
        <v>2401921849.899837</v>
      </c>
      <c r="M3947" s="76">
        <v>129397932926.37241</v>
      </c>
      <c r="N3947" s="76">
        <v>71672682014.820831</v>
      </c>
      <c r="O3947" s="76">
        <v>14735.657194607267</v>
      </c>
      <c r="P3947" s="46">
        <v>475583.98152221029</v>
      </c>
      <c r="Q3947" s="46">
        <v>268517.22564011969</v>
      </c>
      <c r="R3947" s="76">
        <v>519957987364.96826</v>
      </c>
      <c r="S3947" s="56">
        <v>0.62361574122295838</v>
      </c>
      <c r="T3947" s="56">
        <v>0.36271940189727214</v>
      </c>
      <c r="U3947" s="46">
        <v>16.749130746698146</v>
      </c>
      <c r="V3947" s="76">
        <v>3523113499616.9243</v>
      </c>
      <c r="W3947" s="84">
        <v>1111.017486617837</v>
      </c>
      <c r="X3947" s="82">
        <v>4.295400073264892E-2</v>
      </c>
      <c r="Y3947" s="476">
        <v>2.0000000000000001E-4</v>
      </c>
    </row>
    <row r="3948" spans="1:25" x14ac:dyDescent="0.2">
      <c r="A3948" s="475">
        <v>3944</v>
      </c>
      <c r="B3948" s="56">
        <v>0.71026827765499112</v>
      </c>
      <c r="C3948" s="46">
        <v>3999.4317280238643</v>
      </c>
      <c r="D3948" s="56">
        <v>1.1222977573116144</v>
      </c>
      <c r="E3948" s="56">
        <v>0.46508014277949611</v>
      </c>
      <c r="F3948" s="250">
        <v>2025.05</v>
      </c>
      <c r="G3948" s="76">
        <v>114409983360.51111</v>
      </c>
      <c r="H3948" s="46">
        <v>28472901.519524816</v>
      </c>
      <c r="I3948" s="76">
        <v>449312712430.38751</v>
      </c>
      <c r="J3948" s="56">
        <v>6.5540377786494242E-2</v>
      </c>
      <c r="K3948" s="76">
        <v>8936937152.7560844</v>
      </c>
      <c r="L3948" s="76">
        <v>3038342859.409894</v>
      </c>
      <c r="M3948" s="76">
        <v>102964510447.63023</v>
      </c>
      <c r="N3948" s="76">
        <v>10046978021.721085</v>
      </c>
      <c r="O3948" s="76">
        <v>26920.45416207266</v>
      </c>
      <c r="P3948" s="46">
        <v>158886.86673341709</v>
      </c>
      <c r="Q3948" s="46">
        <v>41085.972367613896</v>
      </c>
      <c r="R3948" s="76">
        <v>808635206565.00354</v>
      </c>
      <c r="S3948" s="56">
        <v>0.38057807300228252</v>
      </c>
      <c r="T3948" s="56">
        <v>0.12201507694383869</v>
      </c>
      <c r="U3948" s="46">
        <v>24.166192381549518</v>
      </c>
      <c r="V3948" s="76">
        <v>2528036630024.9209</v>
      </c>
      <c r="W3948" s="84">
        <v>797.55775136306602</v>
      </c>
      <c r="X3948" s="82">
        <v>3.2088918151790873E-2</v>
      </c>
      <c r="Y3948" s="476">
        <v>2.0000000000000001E-4</v>
      </c>
    </row>
    <row r="3949" spans="1:25" x14ac:dyDescent="0.2">
      <c r="A3949" s="475">
        <v>3945</v>
      </c>
      <c r="B3949" s="56">
        <v>0.48368889316969699</v>
      </c>
      <c r="C3949" s="46">
        <v>1500</v>
      </c>
      <c r="D3949" s="56">
        <v>0.55382438025071656</v>
      </c>
      <c r="E3949" s="56">
        <v>0.39325064896069051</v>
      </c>
      <c r="F3949" s="250">
        <v>2026.17</v>
      </c>
      <c r="G3949" s="76">
        <v>132737580219.50444</v>
      </c>
      <c r="H3949" s="46">
        <v>11907424.474030262</v>
      </c>
      <c r="I3949" s="76">
        <v>267085472226.27774</v>
      </c>
      <c r="J3949" s="56">
        <v>0.12742790530716031</v>
      </c>
      <c r="K3949" s="76">
        <v>25652488463.997753</v>
      </c>
      <c r="L3949" s="76">
        <v>86252929772.444351</v>
      </c>
      <c r="M3949" s="76">
        <v>66252861148.360565</v>
      </c>
      <c r="N3949" s="76">
        <v>46252444854.35778</v>
      </c>
      <c r="O3949" s="76">
        <v>26166.195217081106</v>
      </c>
      <c r="P3949" s="46">
        <v>281535.76052649901</v>
      </c>
      <c r="Q3949" s="46">
        <v>160236.83677944978</v>
      </c>
      <c r="R3949" s="76">
        <v>610116496502.24365</v>
      </c>
      <c r="S3949" s="56">
        <v>0.44730215100768356</v>
      </c>
      <c r="T3949" s="56">
        <v>0.22929693683982821</v>
      </c>
      <c r="U3949" s="46">
        <v>19.195840699069407</v>
      </c>
      <c r="V3949" s="76">
        <v>2914696831366.1519</v>
      </c>
      <c r="W3949" s="84">
        <v>919.14861606709678</v>
      </c>
      <c r="X3949" s="82">
        <v>3.8456133029837435E-2</v>
      </c>
      <c r="Y3949" s="476">
        <v>2.0000000000000001E-4</v>
      </c>
    </row>
    <row r="3950" spans="1:25" x14ac:dyDescent="0.2">
      <c r="A3950" s="475">
        <v>3946</v>
      </c>
      <c r="B3950" s="56">
        <v>0.55172513272914969</v>
      </c>
      <c r="C3950" s="46">
        <v>1900.0541035927304</v>
      </c>
      <c r="D3950" s="56">
        <v>0.86969534822141614</v>
      </c>
      <c r="E3950" s="56">
        <v>0.33664489470491932</v>
      </c>
      <c r="F3950" s="250">
        <v>2024.21</v>
      </c>
      <c r="G3950" s="76">
        <v>231416783722.12195</v>
      </c>
      <c r="H3950" s="46">
        <v>23789272.896924477</v>
      </c>
      <c r="I3950" s="76">
        <v>367790728325.67499</v>
      </c>
      <c r="J3950" s="56">
        <v>-0.12140858751805528</v>
      </c>
      <c r="K3950" s="76">
        <v>8959347989.5553551</v>
      </c>
      <c r="L3950" s="76">
        <v>0</v>
      </c>
      <c r="M3950" s="76">
        <v>228392250473.79074</v>
      </c>
      <c r="N3950" s="76">
        <v>91597769151.43808</v>
      </c>
      <c r="O3950" s="76">
        <v>19547.130225097335</v>
      </c>
      <c r="P3950" s="46">
        <v>505450.91688784049</v>
      </c>
      <c r="Q3950" s="46">
        <v>325849.26460629329</v>
      </c>
      <c r="R3950" s="76">
        <v>1069347375762.635</v>
      </c>
      <c r="S3950" s="56">
        <v>0.42823548701148534</v>
      </c>
      <c r="T3950" s="56">
        <v>0.16059695588208017</v>
      </c>
      <c r="U3950" s="46">
        <v>27.926485079561054</v>
      </c>
      <c r="V3950" s="76">
        <v>5065784914826.0283</v>
      </c>
      <c r="W3950" s="84">
        <v>1598.4477584394456</v>
      </c>
      <c r="X3950" s="82">
        <v>2.7280980584397128E-2</v>
      </c>
      <c r="Y3950" s="476">
        <v>2.0000000000000001E-4</v>
      </c>
    </row>
    <row r="3951" spans="1:25" x14ac:dyDescent="0.2">
      <c r="A3951" s="475">
        <v>3947</v>
      </c>
      <c r="B3951" s="56">
        <v>0.61872953704443479</v>
      </c>
      <c r="C3951" s="46">
        <v>2648.1105309154341</v>
      </c>
      <c r="D3951" s="56">
        <v>0.37801521922026471</v>
      </c>
      <c r="E3951" s="56">
        <v>0.40938661932681802</v>
      </c>
      <c r="F3951" s="250">
        <v>2024.63</v>
      </c>
      <c r="G3951" s="76">
        <v>108235853102.46184</v>
      </c>
      <c r="H3951" s="46">
        <v>6738842.8597974582</v>
      </c>
      <c r="I3951" s="76">
        <v>258351021397.05783</v>
      </c>
      <c r="J3951" s="56">
        <v>0.52654276209906814</v>
      </c>
      <c r="K3951" s="76">
        <v>5823494057.5560932</v>
      </c>
      <c r="L3951" s="76">
        <v>0</v>
      </c>
      <c r="M3951" s="76">
        <v>114875398265.38896</v>
      </c>
      <c r="N3951" s="76">
        <v>73720523134.574844</v>
      </c>
      <c r="O3951" s="76">
        <v>25817.309559820937</v>
      </c>
      <c r="P3951" s="46">
        <v>571969.15766822512</v>
      </c>
      <c r="Q3951" s="46">
        <v>329863.58843842481</v>
      </c>
      <c r="R3951" s="76">
        <v>569009772837.67004</v>
      </c>
      <c r="S3951" s="56">
        <v>0.5993319428387317</v>
      </c>
      <c r="T3951" s="56">
        <v>0.39737032963587127</v>
      </c>
      <c r="U3951" s="46">
        <v>15.83079621040838</v>
      </c>
      <c r="V3951" s="76">
        <v>4056995414999.1289</v>
      </c>
      <c r="W3951" s="84">
        <v>1279.7532142247476</v>
      </c>
      <c r="X3951" s="82">
        <v>4.475199215332936E-2</v>
      </c>
      <c r="Y3951" s="476">
        <v>2.0000000000000001E-4</v>
      </c>
    </row>
    <row r="3952" spans="1:25" x14ac:dyDescent="0.2">
      <c r="A3952" s="475">
        <v>3948</v>
      </c>
      <c r="B3952" s="56">
        <v>0.40702002713734525</v>
      </c>
      <c r="C3952" s="46">
        <v>1500</v>
      </c>
      <c r="D3952" s="56">
        <v>0.79914722788925996</v>
      </c>
      <c r="E3952" s="56">
        <v>0.40641366374528309</v>
      </c>
      <c r="F3952" s="250">
        <v>2026.68</v>
      </c>
      <c r="G3952" s="76">
        <v>114867484184.34926</v>
      </c>
      <c r="H3952" s="46">
        <v>21241019.921174709</v>
      </c>
      <c r="I3952" s="76">
        <v>354872328727.60327</v>
      </c>
      <c r="J3952" s="56">
        <v>4.7454236615530609E-3</v>
      </c>
      <c r="K3952" s="76">
        <v>24363244366.389149</v>
      </c>
      <c r="L3952" s="76">
        <v>121792664714.48906</v>
      </c>
      <c r="M3952" s="76">
        <v>12752843469.905161</v>
      </c>
      <c r="N3952" s="76">
        <v>62024268520.119095</v>
      </c>
      <c r="O3952" s="76">
        <v>34578.673319731526</v>
      </c>
      <c r="P3952" s="46">
        <v>387385.23788348521</v>
      </c>
      <c r="Q3952" s="46">
        <v>235250.3352219623</v>
      </c>
      <c r="R3952" s="76">
        <v>695843325419.99963</v>
      </c>
      <c r="S3952" s="56">
        <v>0.33786807553069731</v>
      </c>
      <c r="T3952" s="56">
        <v>0.11464203313175361</v>
      </c>
      <c r="U3952" s="46">
        <v>28.142600903923636</v>
      </c>
      <c r="V3952" s="76">
        <v>2453537739371.6167</v>
      </c>
      <c r="W3952" s="84">
        <v>774.14395518752031</v>
      </c>
      <c r="X3952" s="82">
        <v>2.6175034667616826E-2</v>
      </c>
      <c r="Y3952" s="476">
        <v>2.0000000000000001E-4</v>
      </c>
    </row>
    <row r="3953" spans="1:25" x14ac:dyDescent="0.2">
      <c r="A3953" s="475">
        <v>3949</v>
      </c>
      <c r="B3953" s="56">
        <v>0.65358499565865957</v>
      </c>
      <c r="C3953" s="46">
        <v>5432.4944137504945</v>
      </c>
      <c r="D3953" s="56">
        <v>0.6698929998424068</v>
      </c>
      <c r="E3953" s="56">
        <v>0.37209178218852823</v>
      </c>
      <c r="F3953" s="250">
        <v>2026.44</v>
      </c>
      <c r="G3953" s="76">
        <v>88523919155.806915</v>
      </c>
      <c r="H3953" s="46">
        <v>15106065.743357055</v>
      </c>
      <c r="I3953" s="76">
        <v>494797190127.58905</v>
      </c>
      <c r="J3953" s="56">
        <v>0.45487288423396288</v>
      </c>
      <c r="K3953" s="76">
        <v>21834426407.940475</v>
      </c>
      <c r="L3953" s="76">
        <v>10294886839.996668</v>
      </c>
      <c r="M3953" s="76">
        <v>35538751499.127289</v>
      </c>
      <c r="N3953" s="76">
        <v>18846686773.443939</v>
      </c>
      <c r="O3953" s="76">
        <v>24931.212503871095</v>
      </c>
      <c r="P3953" s="46">
        <v>163374.52563486208</v>
      </c>
      <c r="Q3953" s="46">
        <v>71879.012757506134</v>
      </c>
      <c r="R3953" s="76">
        <v>731757678975.70166</v>
      </c>
      <c r="S3953" s="56">
        <v>0.5445169781961009</v>
      </c>
      <c r="T3953" s="56">
        <v>0.38788075794334448</v>
      </c>
      <c r="U3953" s="46">
        <v>14.7481503021994</v>
      </c>
      <c r="V3953" s="76">
        <v>4656992838755.0879</v>
      </c>
      <c r="W3953" s="84">
        <v>1467.9075837357025</v>
      </c>
      <c r="X3953" s="82">
        <v>4.8694499023146896E-2</v>
      </c>
      <c r="Y3953" s="476">
        <v>2.0000000000000001E-4</v>
      </c>
    </row>
    <row r="3954" spans="1:25" x14ac:dyDescent="0.2">
      <c r="A3954" s="475">
        <v>3950</v>
      </c>
      <c r="B3954" s="56">
        <v>0.31746417093782475</v>
      </c>
      <c r="C3954" s="46">
        <v>2708.3978426716712</v>
      </c>
      <c r="D3954" s="56">
        <v>0.74236544080679179</v>
      </c>
      <c r="E3954" s="56">
        <v>0.41080259896945714</v>
      </c>
      <c r="F3954" s="250">
        <v>2027.55</v>
      </c>
      <c r="G3954" s="76">
        <v>23333148648.055023</v>
      </c>
      <c r="H3954" s="46">
        <v>18722156.61172289</v>
      </c>
      <c r="I3954" s="76">
        <v>587040910677.11133</v>
      </c>
      <c r="J3954" s="56">
        <v>0.31746417093782475</v>
      </c>
      <c r="K3954" s="76">
        <v>25984490621.420971</v>
      </c>
      <c r="L3954" s="76">
        <v>47328253045.490967</v>
      </c>
      <c r="M3954" s="76">
        <v>0</v>
      </c>
      <c r="N3954" s="76">
        <v>57354796044.514229</v>
      </c>
      <c r="O3954" s="76">
        <v>27818.835834975824</v>
      </c>
      <c r="P3954" s="46">
        <v>398500.32328294613</v>
      </c>
      <c r="Q3954" s="46">
        <v>245432.36632226242</v>
      </c>
      <c r="R3954" s="76">
        <v>750315451486.83337</v>
      </c>
      <c r="S3954" s="56">
        <v>0.36930570164019672</v>
      </c>
      <c r="T3954" s="56">
        <v>0.23186304970015909</v>
      </c>
      <c r="U3954" s="46">
        <v>13.541604062669299</v>
      </c>
      <c r="V3954" s="76">
        <v>2691771154990.9141</v>
      </c>
      <c r="W3954" s="84">
        <v>849.37425880617889</v>
      </c>
      <c r="X3954" s="82">
        <v>5.2370926868074097E-2</v>
      </c>
      <c r="Y3954" s="476">
        <v>2.0000000000000001E-4</v>
      </c>
    </row>
    <row r="3955" spans="1:25" x14ac:dyDescent="0.2">
      <c r="A3955" s="475">
        <v>3951</v>
      </c>
      <c r="B3955" s="56">
        <v>0.52534136938861598</v>
      </c>
      <c r="C3955" s="46">
        <v>3071.7103149882309</v>
      </c>
      <c r="D3955" s="56">
        <v>0.93280024019219654</v>
      </c>
      <c r="E3955" s="56">
        <v>0.674226021768626</v>
      </c>
      <c r="F3955" s="250">
        <v>2025.3</v>
      </c>
      <c r="G3955" s="76">
        <v>204305093958.80887</v>
      </c>
      <c r="H3955" s="46">
        <v>27262203.912999529</v>
      </c>
      <c r="I3955" s="76">
        <v>796352870519.34717</v>
      </c>
      <c r="J3955" s="56">
        <v>0.43618033163916425</v>
      </c>
      <c r="K3955" s="76">
        <v>54566326125.003731</v>
      </c>
      <c r="L3955" s="76">
        <v>75070483865.646332</v>
      </c>
      <c r="M3955" s="76">
        <v>131842918478.42137</v>
      </c>
      <c r="N3955" s="76">
        <v>50385588392.705055</v>
      </c>
      <c r="O3955" s="76">
        <v>26226.642149955987</v>
      </c>
      <c r="P3955" s="46">
        <v>327503.63316780969</v>
      </c>
      <c r="Q3955" s="46">
        <v>186171.86621312672</v>
      </c>
      <c r="R3955" s="76">
        <v>1344971307700.5276</v>
      </c>
      <c r="S3955" s="56">
        <v>0.55014468988493259</v>
      </c>
      <c r="T3955" s="56">
        <v>0.36074848007403826</v>
      </c>
      <c r="U3955" s="46">
        <v>15.358328110342372</v>
      </c>
      <c r="V3955" s="76">
        <v>8248515193442.7422</v>
      </c>
      <c r="W3955" s="84">
        <v>2601.1187750388895</v>
      </c>
      <c r="X3955" s="82">
        <v>4.7311766632713928E-2</v>
      </c>
      <c r="Y3955" s="476">
        <v>2.0000000000000001E-4</v>
      </c>
    </row>
    <row r="3956" spans="1:25" x14ac:dyDescent="0.2">
      <c r="A3956" s="475">
        <v>3952</v>
      </c>
      <c r="B3956" s="56">
        <v>0.48052701950450216</v>
      </c>
      <c r="C3956" s="46">
        <v>8299.0265012946511</v>
      </c>
      <c r="D3956" s="56">
        <v>0.80234442729845978</v>
      </c>
      <c r="E3956" s="56">
        <v>0.53967031432089774</v>
      </c>
      <c r="F3956" s="250">
        <v>2026.02</v>
      </c>
      <c r="G3956" s="76">
        <v>79728407468.517075</v>
      </c>
      <c r="H3956" s="46">
        <v>18628783.215398178</v>
      </c>
      <c r="I3956" s="76">
        <v>471474225017.63318</v>
      </c>
      <c r="J3956" s="56">
        <v>0.27343447243393038</v>
      </c>
      <c r="K3956" s="76">
        <v>27086479390.468296</v>
      </c>
      <c r="L3956" s="76">
        <v>12524691312.719402</v>
      </c>
      <c r="M3956" s="76">
        <v>45021213688.453186</v>
      </c>
      <c r="N3956" s="76">
        <v>41740140478.351311</v>
      </c>
      <c r="O3956" s="76">
        <v>35200.868593346917</v>
      </c>
      <c r="P3956" s="46">
        <v>276850.89986797312</v>
      </c>
      <c r="Q3956" s="46">
        <v>151144.11806430138</v>
      </c>
      <c r="R3956" s="76">
        <v>667475008941.34692</v>
      </c>
      <c r="S3956" s="56">
        <v>0.38441621875281379</v>
      </c>
      <c r="T3956" s="56">
        <v>0.30378140467060072</v>
      </c>
      <c r="U3956" s="46">
        <v>15.109301092307557</v>
      </c>
      <c r="V3956" s="76">
        <v>3404733567446.2808</v>
      </c>
      <c r="W3956" s="84">
        <v>1073.5876083502776</v>
      </c>
      <c r="X3956" s="82">
        <v>4.7452733250657082E-2</v>
      </c>
      <c r="Y3956" s="476">
        <v>2.0000000000000001E-4</v>
      </c>
    </row>
    <row r="3957" spans="1:25" x14ac:dyDescent="0.2">
      <c r="A3957" s="475">
        <v>3953</v>
      </c>
      <c r="B3957" s="56">
        <v>0.43568645430681363</v>
      </c>
      <c r="C3957" s="46">
        <v>1500</v>
      </c>
      <c r="D3957" s="56">
        <v>0.3888232749068089</v>
      </c>
      <c r="E3957" s="56">
        <v>0.59910182886042307</v>
      </c>
      <c r="F3957" s="250">
        <v>2024.67</v>
      </c>
      <c r="G3957" s="76">
        <v>278883199754.13684</v>
      </c>
      <c r="H3957" s="46">
        <v>7035373.1023022896</v>
      </c>
      <c r="I3957" s="76">
        <v>196575493189.24832</v>
      </c>
      <c r="J3957" s="56">
        <v>0.30945592420185464</v>
      </c>
      <c r="K3957" s="76">
        <v>5777225511.0674515</v>
      </c>
      <c r="L3957" s="76">
        <v>0</v>
      </c>
      <c r="M3957" s="76">
        <v>217143142176.53445</v>
      </c>
      <c r="N3957" s="76">
        <v>217311401987.26999</v>
      </c>
      <c r="O3957" s="76">
        <v>20645.231821025242</v>
      </c>
      <c r="P3957" s="46">
        <v>1309944.9687509027</v>
      </c>
      <c r="Q3957" s="46">
        <v>876784.61737153388</v>
      </c>
      <c r="R3957" s="76">
        <v>902216655160.96436</v>
      </c>
      <c r="S3957" s="56">
        <v>0.5535830651964263</v>
      </c>
      <c r="T3957" s="56">
        <v>0.39970138823134033</v>
      </c>
      <c r="U3957" s="46">
        <v>17.609303846168373</v>
      </c>
      <c r="V3957" s="76">
        <v>6920821451137.1816</v>
      </c>
      <c r="W3957" s="84">
        <v>2184.4779179858028</v>
      </c>
      <c r="X3957" s="82">
        <v>4.1795638168064322E-2</v>
      </c>
      <c r="Y3957" s="476">
        <v>2.0000000000000001E-4</v>
      </c>
    </row>
    <row r="3958" spans="1:25" x14ac:dyDescent="0.2">
      <c r="A3958" s="475">
        <v>3954</v>
      </c>
      <c r="B3958" s="56">
        <v>0.52244344426596467</v>
      </c>
      <c r="C3958" s="46">
        <v>1500</v>
      </c>
      <c r="D3958" s="56">
        <v>0.68240531131871274</v>
      </c>
      <c r="E3958" s="56">
        <v>0.49034189939786293</v>
      </c>
      <c r="F3958" s="250">
        <v>2025.23</v>
      </c>
      <c r="G3958" s="76">
        <v>160814769730.03531</v>
      </c>
      <c r="H3958" s="46">
        <v>15691147.181549838</v>
      </c>
      <c r="I3958" s="76">
        <v>309034248330.57031</v>
      </c>
      <c r="J3958" s="56">
        <v>3.5935292441200528E-2</v>
      </c>
      <c r="K3958" s="76">
        <v>12547495773.762447</v>
      </c>
      <c r="L3958" s="76">
        <v>13636471678.610754</v>
      </c>
      <c r="M3958" s="76">
        <v>115831927192.76923</v>
      </c>
      <c r="N3958" s="76">
        <v>9654094137.6078014</v>
      </c>
      <c r="O3958" s="76">
        <v>25862.130966315421</v>
      </c>
      <c r="P3958" s="46">
        <v>101465.4374999998</v>
      </c>
      <c r="Q3958" s="46">
        <v>33113.812499999862</v>
      </c>
      <c r="R3958" s="76">
        <v>672656236894.03796</v>
      </c>
      <c r="S3958" s="56">
        <v>0.43521392648668422</v>
      </c>
      <c r="T3958" s="56">
        <v>0.20597057378685732</v>
      </c>
      <c r="U3958" s="46">
        <v>22.823409254098472</v>
      </c>
      <c r="V3958" s="76">
        <v>3458312320987.9897</v>
      </c>
      <c r="W3958" s="84">
        <v>1091.0436437589162</v>
      </c>
      <c r="X3958" s="82">
        <v>3.1999306430872884E-2</v>
      </c>
      <c r="Y3958" s="476">
        <v>2.0000000000000001E-4</v>
      </c>
    </row>
    <row r="3959" spans="1:25" x14ac:dyDescent="0.2">
      <c r="A3959" s="475">
        <v>3955</v>
      </c>
      <c r="B3959" s="56">
        <v>0.57736633307470386</v>
      </c>
      <c r="C3959" s="46">
        <v>6268.9794633265083</v>
      </c>
      <c r="D3959" s="56">
        <v>0.53219209680280155</v>
      </c>
      <c r="E3959" s="56">
        <v>0.49969314821498845</v>
      </c>
      <c r="F3959" s="250">
        <v>2024.05</v>
      </c>
      <c r="G3959" s="76">
        <v>161106221692.27444</v>
      </c>
      <c r="H3959" s="46">
        <v>10610824.013870547</v>
      </c>
      <c r="I3959" s="76">
        <v>386333118282.80127</v>
      </c>
      <c r="J3959" s="56">
        <v>0.52831277314665537</v>
      </c>
      <c r="K3959" s="76">
        <v>7295224656.2170744</v>
      </c>
      <c r="L3959" s="76">
        <v>0</v>
      </c>
      <c r="M3959" s="76">
        <v>170780330992.81842</v>
      </c>
      <c r="N3959" s="76">
        <v>79180823985.38768</v>
      </c>
      <c r="O3959" s="76">
        <v>18301.156646849777</v>
      </c>
      <c r="P3959" s="46">
        <v>517998.0988576801</v>
      </c>
      <c r="Q3959" s="46">
        <v>347080.48563541425</v>
      </c>
      <c r="R3959" s="76">
        <v>846780175932.61694</v>
      </c>
      <c r="S3959" s="56">
        <v>0.61684478039019819</v>
      </c>
      <c r="T3959" s="56">
        <v>0.40644484375284184</v>
      </c>
      <c r="U3959" s="46">
        <v>15.785298211277761</v>
      </c>
      <c r="V3959" s="76">
        <v>6210733429170.4775</v>
      </c>
      <c r="W3959" s="84">
        <v>1959.9729371983963</v>
      </c>
      <c r="X3959" s="82">
        <v>4.4613972067547851E-2</v>
      </c>
      <c r="Y3959" s="476">
        <v>2.0000000000000001E-4</v>
      </c>
    </row>
    <row r="3960" spans="1:25" x14ac:dyDescent="0.2">
      <c r="A3960" s="475">
        <v>3956</v>
      </c>
      <c r="B3960" s="56">
        <v>0.45288984116023523</v>
      </c>
      <c r="C3960" s="46">
        <v>1500</v>
      </c>
      <c r="D3960" s="56">
        <v>0.80533119706283451</v>
      </c>
      <c r="E3960" s="56">
        <v>0.37709233275940462</v>
      </c>
      <c r="F3960" s="250">
        <v>2023.88</v>
      </c>
      <c r="G3960" s="76">
        <v>266214887546.73868</v>
      </c>
      <c r="H3960" s="46">
        <v>21943927.176514562</v>
      </c>
      <c r="I3960" s="76">
        <v>442048516768.01135</v>
      </c>
      <c r="J3960" s="56">
        <v>0.18395560909320863</v>
      </c>
      <c r="K3960" s="76">
        <v>10010772153.202713</v>
      </c>
      <c r="L3960" s="76">
        <v>0</v>
      </c>
      <c r="M3960" s="76">
        <v>365602606685.7326</v>
      </c>
      <c r="N3960" s="76">
        <v>43500864864.613678</v>
      </c>
      <c r="O3960" s="76">
        <v>31090.207079640826</v>
      </c>
      <c r="P3960" s="46">
        <v>296466.58216919861</v>
      </c>
      <c r="Q3960" s="46">
        <v>165722.4171990719</v>
      </c>
      <c r="R3960" s="76">
        <v>1212915514153.5796</v>
      </c>
      <c r="S3960" s="56">
        <v>0.55401007451039996</v>
      </c>
      <c r="T3960" s="56">
        <v>0.26169308000885599</v>
      </c>
      <c r="U3960" s="46">
        <v>17.978809786435551</v>
      </c>
      <c r="V3960" s="76">
        <v>6284567522533.3174</v>
      </c>
      <c r="W3960" s="84">
        <v>1981.7025532828861</v>
      </c>
      <c r="X3960" s="82">
        <v>4.0591891609868092E-2</v>
      </c>
      <c r="Y3960" s="476">
        <v>2.0000000000000001E-4</v>
      </c>
    </row>
    <row r="3961" spans="1:25" x14ac:dyDescent="0.2">
      <c r="A3961" s="475">
        <v>3957</v>
      </c>
      <c r="B3961" s="56">
        <v>0.52527871730162534</v>
      </c>
      <c r="C3961" s="46">
        <v>1686.6722818064209</v>
      </c>
      <c r="D3961" s="56">
        <v>1.3765786817935501</v>
      </c>
      <c r="E3961" s="56">
        <v>0.33038145003137426</v>
      </c>
      <c r="F3961" s="250">
        <v>2024.21</v>
      </c>
      <c r="G3961" s="76">
        <v>578994244037.63416</v>
      </c>
      <c r="H3961" s="46">
        <v>66018836.081399918</v>
      </c>
      <c r="I3961" s="76">
        <v>1128653435201.0481</v>
      </c>
      <c r="J3961" s="56">
        <v>0.12066502428927084</v>
      </c>
      <c r="K3961" s="76">
        <v>35048992208.698067</v>
      </c>
      <c r="L3961" s="76">
        <v>0</v>
      </c>
      <c r="M3961" s="76">
        <v>418085442390.72998</v>
      </c>
      <c r="N3961" s="76">
        <v>98673275583.326767</v>
      </c>
      <c r="O3961" s="76">
        <v>27715.938372531833</v>
      </c>
      <c r="P3961" s="46">
        <v>542588.39337342058</v>
      </c>
      <c r="Q3961" s="46">
        <v>340191.86458843329</v>
      </c>
      <c r="R3961" s="76">
        <v>2320437515051.2788</v>
      </c>
      <c r="S3961" s="56">
        <v>0.44117174667624354</v>
      </c>
      <c r="T3961" s="56">
        <v>0.25260157497544328</v>
      </c>
      <c r="U3961" s="46">
        <v>19.385139368950178</v>
      </c>
      <c r="V3961" s="76">
        <v>12456072141532.359</v>
      </c>
      <c r="W3961" s="84">
        <v>3930.0332187121403</v>
      </c>
      <c r="X3961" s="82">
        <v>3.7808847264283289E-2</v>
      </c>
      <c r="Y3961" s="476">
        <v>2.0000000000000001E-4</v>
      </c>
    </row>
    <row r="3962" spans="1:25" x14ac:dyDescent="0.2">
      <c r="A3962" s="475">
        <v>3958</v>
      </c>
      <c r="B3962" s="56">
        <v>0.41444682143531192</v>
      </c>
      <c r="C3962" s="46">
        <v>5789.1991232183627</v>
      </c>
      <c r="D3962" s="56">
        <v>1.3513353240418864</v>
      </c>
      <c r="E3962" s="56">
        <v>0.31886081362677055</v>
      </c>
      <c r="F3962" s="250">
        <v>2024.91</v>
      </c>
      <c r="G3962" s="76">
        <v>323962164175.27295</v>
      </c>
      <c r="H3962" s="46">
        <v>45624095.473180294</v>
      </c>
      <c r="I3962" s="76">
        <v>967737100321.97583</v>
      </c>
      <c r="J3962" s="56">
        <v>0.37108307275750341</v>
      </c>
      <c r="K3962" s="76">
        <v>13907356606.740854</v>
      </c>
      <c r="L3962" s="76">
        <v>0</v>
      </c>
      <c r="M3962" s="76">
        <v>200311393909.45163</v>
      </c>
      <c r="N3962" s="76">
        <v>12121058677.163486</v>
      </c>
      <c r="O3962" s="76">
        <v>23139.963340648814</v>
      </c>
      <c r="P3962" s="46">
        <v>125318.34665980126</v>
      </c>
      <c r="Q3962" s="46">
        <v>51605.641564373094</v>
      </c>
      <c r="R3962" s="76">
        <v>1562505469659.3713</v>
      </c>
      <c r="S3962" s="56">
        <v>0.52722602891799564</v>
      </c>
      <c r="T3962" s="56">
        <v>0.39587122796286639</v>
      </c>
      <c r="U3962" s="46">
        <v>16.108930411849951</v>
      </c>
      <c r="V3962" s="76">
        <v>10726050762880.621</v>
      </c>
      <c r="W3962" s="84">
        <v>3385.652592910697</v>
      </c>
      <c r="X3962" s="82">
        <v>4.6431811474699908E-2</v>
      </c>
      <c r="Y3962" s="476">
        <v>2.0000000000000001E-4</v>
      </c>
    </row>
    <row r="3963" spans="1:25" x14ac:dyDescent="0.2">
      <c r="A3963" s="475">
        <v>3959</v>
      </c>
      <c r="B3963" s="56">
        <v>0.35058636044612063</v>
      </c>
      <c r="C3963" s="46">
        <v>6149.9693531620132</v>
      </c>
      <c r="D3963" s="56">
        <v>0.61198545168619511</v>
      </c>
      <c r="E3963" s="56">
        <v>0.3081920473661004</v>
      </c>
      <c r="F3963" s="250">
        <v>2025.48</v>
      </c>
      <c r="G3963" s="76">
        <v>212560221749.73929</v>
      </c>
      <c r="H3963" s="46">
        <v>12767633.224681271</v>
      </c>
      <c r="I3963" s="76">
        <v>392728077624.04321</v>
      </c>
      <c r="J3963" s="56">
        <v>0.35058636044612057</v>
      </c>
      <c r="K3963" s="76">
        <v>20442833591.187866</v>
      </c>
      <c r="L3963" s="76">
        <v>22594351916.410351</v>
      </c>
      <c r="M3963" s="76">
        <v>137143686039.84749</v>
      </c>
      <c r="N3963" s="76">
        <v>36733433681.12413</v>
      </c>
      <c r="O3963" s="76">
        <v>22287.549337235505</v>
      </c>
      <c r="P3963" s="46">
        <v>284541.26774844131</v>
      </c>
      <c r="Q3963" s="46">
        <v>161147.90509493777</v>
      </c>
      <c r="R3963" s="76">
        <v>879962227454.90259</v>
      </c>
      <c r="S3963" s="56">
        <v>0.56428542314198349</v>
      </c>
      <c r="T3963" s="56">
        <v>0.34962216651789257</v>
      </c>
      <c r="U3963" s="46">
        <v>17.083968658926779</v>
      </c>
      <c r="V3963" s="76">
        <v>5725740750312.4502</v>
      </c>
      <c r="W3963" s="84">
        <v>1807.14893479835</v>
      </c>
      <c r="X3963" s="82">
        <v>4.3150726959069047E-2</v>
      </c>
      <c r="Y3963" s="476">
        <v>2.0000000000000001E-4</v>
      </c>
    </row>
    <row r="3964" spans="1:25" x14ac:dyDescent="0.2">
      <c r="A3964" s="475">
        <v>3960</v>
      </c>
      <c r="B3964" s="56">
        <v>0.52701228446567949</v>
      </c>
      <c r="C3964" s="46">
        <v>5229.2372436536707</v>
      </c>
      <c r="D3964" s="56">
        <v>0.65962068328487444</v>
      </c>
      <c r="E3964" s="56">
        <v>0.21389987469243435</v>
      </c>
      <c r="F3964" s="250">
        <v>2023.75</v>
      </c>
      <c r="G3964" s="76">
        <v>641962129229.59851</v>
      </c>
      <c r="H3964" s="46">
        <v>14530862.206962535</v>
      </c>
      <c r="I3964" s="76">
        <v>389393704856.41449</v>
      </c>
      <c r="J3964" s="56">
        <v>0.42594644457238739</v>
      </c>
      <c r="K3964" s="76">
        <v>4837502271.3236904</v>
      </c>
      <c r="L3964" s="76">
        <v>0</v>
      </c>
      <c r="M3964" s="76">
        <v>673759785413.44458</v>
      </c>
      <c r="N3964" s="76">
        <v>34860237362.227089</v>
      </c>
      <c r="O3964" s="76">
        <v>26071.401779781656</v>
      </c>
      <c r="P3964" s="46">
        <v>288065.13182855013</v>
      </c>
      <c r="Q3964" s="46">
        <v>162706.06714884963</v>
      </c>
      <c r="R3964" s="76">
        <v>1648204922297.3342</v>
      </c>
      <c r="S3964" s="56">
        <v>0.69769714643763303</v>
      </c>
      <c r="T3964" s="56">
        <v>0.46817906679209587</v>
      </c>
      <c r="U3964" s="46">
        <v>17.982045555032748</v>
      </c>
      <c r="V3964" s="76">
        <v>15077108719957.809</v>
      </c>
      <c r="W3964" s="84">
        <v>4756.8949667917968</v>
      </c>
      <c r="X3964" s="82">
        <v>4.0886948309599491E-2</v>
      </c>
      <c r="Y3964" s="476">
        <v>2.0000000000000001E-4</v>
      </c>
    </row>
    <row r="3965" spans="1:25" x14ac:dyDescent="0.2">
      <c r="A3965" s="475">
        <v>3961</v>
      </c>
      <c r="B3965" s="56">
        <v>0.71326984996711507</v>
      </c>
      <c r="C3965" s="46">
        <v>3721.7815791781859</v>
      </c>
      <c r="D3965" s="56">
        <v>0.7228509275248699</v>
      </c>
      <c r="E3965" s="56">
        <v>0.41977125111711783</v>
      </c>
      <c r="F3965" s="250">
        <v>2025.02</v>
      </c>
      <c r="G3965" s="76">
        <v>158923841695.5372</v>
      </c>
      <c r="H3965" s="46">
        <v>16821733.470533397</v>
      </c>
      <c r="I3965" s="76">
        <v>491322857701.55817</v>
      </c>
      <c r="J3965" s="56">
        <v>0.48532731755829706</v>
      </c>
      <c r="K3965" s="76">
        <v>8085292128.114893</v>
      </c>
      <c r="L3965" s="76">
        <v>8522229937.9742165</v>
      </c>
      <c r="M3965" s="76">
        <v>118068147200.78358</v>
      </c>
      <c r="N3965" s="76">
        <v>30016731051.653332</v>
      </c>
      <c r="O3965" s="76">
        <v>20033.208953799629</v>
      </c>
      <c r="P3965" s="46">
        <v>256472.10921494756</v>
      </c>
      <c r="Q3965" s="46">
        <v>137711.56090551091</v>
      </c>
      <c r="R3965" s="76">
        <v>824733783494.08472</v>
      </c>
      <c r="S3965" s="56">
        <v>0.58842476346779515</v>
      </c>
      <c r="T3965" s="56">
        <v>0.43851685792630962</v>
      </c>
      <c r="U3965" s="46">
        <v>15.603006096497161</v>
      </c>
      <c r="V3965" s="76">
        <v>6269477094091.4629</v>
      </c>
      <c r="W3965" s="84">
        <v>1973.931278600656</v>
      </c>
      <c r="X3965" s="82">
        <v>4.6242642446648934E-2</v>
      </c>
      <c r="Y3965" s="476">
        <v>2.0000000000000001E-4</v>
      </c>
    </row>
    <row r="3966" spans="1:25" x14ac:dyDescent="0.2">
      <c r="A3966" s="475">
        <v>3962</v>
      </c>
      <c r="B3966" s="56">
        <v>0.44535645450099981</v>
      </c>
      <c r="C3966" s="46">
        <v>5091.3125442407381</v>
      </c>
      <c r="D3966" s="56">
        <v>1.1432671261729048</v>
      </c>
      <c r="E3966" s="56">
        <v>0.27924895208853329</v>
      </c>
      <c r="F3966" s="250">
        <v>2025.82</v>
      </c>
      <c r="G3966" s="76">
        <v>250829154569.86121</v>
      </c>
      <c r="H3966" s="46">
        <v>39506565.930469751</v>
      </c>
      <c r="I3966" s="76">
        <v>865639634845.21863</v>
      </c>
      <c r="J3966" s="56">
        <v>0.31013183754247975</v>
      </c>
      <c r="K3966" s="76">
        <v>29551176115.674774</v>
      </c>
      <c r="L3966" s="76">
        <v>3028211509.0166712</v>
      </c>
      <c r="M3966" s="76">
        <v>104759932058.82907</v>
      </c>
      <c r="N3966" s="76">
        <v>79447166256.755554</v>
      </c>
      <c r="O3966" s="76">
        <v>40557.004794648368</v>
      </c>
      <c r="P3966" s="46">
        <v>488642.04977511195</v>
      </c>
      <c r="Q3966" s="46">
        <v>304598.11019929324</v>
      </c>
      <c r="R3966" s="76">
        <v>1407363760928.4302</v>
      </c>
      <c r="S3966" s="56">
        <v>0.45680208347770723</v>
      </c>
      <c r="T3966" s="56">
        <v>0.33798050226171578</v>
      </c>
      <c r="U3966" s="46">
        <v>16.069768665947358</v>
      </c>
      <c r="V3966" s="76">
        <v>8279515519348.7275</v>
      </c>
      <c r="W3966" s="84">
        <v>2615.4077974551092</v>
      </c>
      <c r="X3966" s="82">
        <v>4.5931341370628341E-2</v>
      </c>
      <c r="Y3966" s="476">
        <v>2.0000000000000001E-4</v>
      </c>
    </row>
    <row r="3967" spans="1:25" x14ac:dyDescent="0.2">
      <c r="A3967" s="475">
        <v>3963</v>
      </c>
      <c r="B3967" s="56">
        <v>0.29207126752233969</v>
      </c>
      <c r="C3967" s="46">
        <v>6588.2655472752913</v>
      </c>
      <c r="D3967" s="56">
        <v>0.66285582412127342</v>
      </c>
      <c r="E3967" s="56">
        <v>0.63836029257243077</v>
      </c>
      <c r="F3967" s="250">
        <v>2026.84</v>
      </c>
      <c r="G3967" s="76">
        <v>64645601533.71209</v>
      </c>
      <c r="H3967" s="46">
        <v>14051194.483446455</v>
      </c>
      <c r="I3967" s="76">
        <v>450638686387.89642</v>
      </c>
      <c r="J3967" s="56">
        <v>0.29207126752233969</v>
      </c>
      <c r="K3967" s="76">
        <v>19394746152.872734</v>
      </c>
      <c r="L3967" s="76">
        <v>17355251028.779068</v>
      </c>
      <c r="M3967" s="76">
        <v>10641380930.550646</v>
      </c>
      <c r="N3967" s="76">
        <v>109949026076.77853</v>
      </c>
      <c r="O3967" s="76">
        <v>44597.069075848442</v>
      </c>
      <c r="P3967" s="46">
        <v>628771.04429169907</v>
      </c>
      <c r="Q3967" s="46">
        <v>432343.97177963227</v>
      </c>
      <c r="R3967" s="76">
        <v>718962422975.10669</v>
      </c>
      <c r="S3967" s="56">
        <v>0.38189466260641364</v>
      </c>
      <c r="T3967" s="56">
        <v>0.23868864281854338</v>
      </c>
      <c r="U3967" s="46">
        <v>15.061889099197858</v>
      </c>
      <c r="V3967" s="76">
        <v>2826820242593.6372</v>
      </c>
      <c r="W3967" s="84">
        <v>892.54676920631732</v>
      </c>
      <c r="X3967" s="82">
        <v>4.9413719534404987E-2</v>
      </c>
      <c r="Y3967" s="476">
        <v>2.0000000000000001E-4</v>
      </c>
    </row>
    <row r="3968" spans="1:25" x14ac:dyDescent="0.2">
      <c r="A3968" s="475">
        <v>3964</v>
      </c>
      <c r="B3968" s="56">
        <v>0.42528115653400961</v>
      </c>
      <c r="C3968" s="46">
        <v>1500</v>
      </c>
      <c r="D3968" s="56">
        <v>0.61719445017626517</v>
      </c>
      <c r="E3968" s="56">
        <v>0.24280280140074531</v>
      </c>
      <c r="F3968" s="250">
        <v>2024.15</v>
      </c>
      <c r="G3968" s="76">
        <v>333969071818.84717</v>
      </c>
      <c r="H3968" s="46">
        <v>14448708.334637308</v>
      </c>
      <c r="I3968" s="76">
        <v>451109979237.362</v>
      </c>
      <c r="J3968" s="56">
        <v>0.42008163026551337</v>
      </c>
      <c r="K3968" s="76">
        <v>11793246179.074947</v>
      </c>
      <c r="L3968" s="76">
        <v>0</v>
      </c>
      <c r="M3968" s="76">
        <v>246209089660.70444</v>
      </c>
      <c r="N3968" s="76">
        <v>25054453354.804794</v>
      </c>
      <c r="O3968" s="76">
        <v>21605.283177364829</v>
      </c>
      <c r="P3968" s="46">
        <v>190922.23640660796</v>
      </c>
      <c r="Q3968" s="46">
        <v>92076.328609889693</v>
      </c>
      <c r="R3968" s="76">
        <v>1079971718767.8478</v>
      </c>
      <c r="S3968" s="56">
        <v>0.62422256484261207</v>
      </c>
      <c r="T3968" s="56">
        <v>0.44290715486937871</v>
      </c>
      <c r="U3968" s="46">
        <v>17.15781782532904</v>
      </c>
      <c r="V3968" s="76">
        <v>9142168610181.8594</v>
      </c>
      <c r="W3968" s="84">
        <v>2885.6198655530998</v>
      </c>
      <c r="X3968" s="82">
        <v>4.194488432216268E-2</v>
      </c>
      <c r="Y3968" s="476">
        <v>2.0000000000000001E-4</v>
      </c>
    </row>
    <row r="3969" spans="1:25" x14ac:dyDescent="0.2">
      <c r="A3969" s="475">
        <v>3965</v>
      </c>
      <c r="B3969" s="56">
        <v>0.64743514521357548</v>
      </c>
      <c r="C3969" s="46">
        <v>6065.7176508132698</v>
      </c>
      <c r="D3969" s="56">
        <v>0.76379889380135213</v>
      </c>
      <c r="E3969" s="56">
        <v>0.28254160773677678</v>
      </c>
      <c r="F3969" s="250">
        <v>2026.32</v>
      </c>
      <c r="G3969" s="76">
        <v>91812045082.176834</v>
      </c>
      <c r="H3969" s="46">
        <v>17434978.081388474</v>
      </c>
      <c r="I3969" s="76">
        <v>500559275843.40277</v>
      </c>
      <c r="J3969" s="56">
        <v>0.43332668914386385</v>
      </c>
      <c r="K3969" s="76">
        <v>16214137858.973288</v>
      </c>
      <c r="L3969" s="76">
        <v>29477589637.005177</v>
      </c>
      <c r="M3969" s="76">
        <v>37944677123.737045</v>
      </c>
      <c r="N3969" s="76">
        <v>97242487367.855179</v>
      </c>
      <c r="O3969" s="76">
        <v>18146.609707853924</v>
      </c>
      <c r="P3969" s="46">
        <v>606232.82624884322</v>
      </c>
      <c r="Q3969" s="46">
        <v>410253.15766028268</v>
      </c>
      <c r="R3969" s="76">
        <v>782449213412.2915</v>
      </c>
      <c r="S3969" s="56">
        <v>0.48267099544256636</v>
      </c>
      <c r="T3969" s="56">
        <v>0.35918763930774372</v>
      </c>
      <c r="U3969" s="46">
        <v>14.90655955285127</v>
      </c>
      <c r="V3969" s="76">
        <v>4623202553528.6963</v>
      </c>
      <c r="W3969" s="84">
        <v>1458.5578671351116</v>
      </c>
      <c r="X3969" s="82">
        <v>4.8679983777177881E-2</v>
      </c>
      <c r="Y3969" s="476">
        <v>2.0000000000000001E-4</v>
      </c>
    </row>
    <row r="3970" spans="1:25" x14ac:dyDescent="0.2">
      <c r="A3970" s="475">
        <v>3966</v>
      </c>
      <c r="B3970" s="56">
        <v>0.41840629377438943</v>
      </c>
      <c r="C3970" s="46">
        <v>8730.6697616891124</v>
      </c>
      <c r="D3970" s="56">
        <v>0.92352009181547245</v>
      </c>
      <c r="E3970" s="56">
        <v>0.18466168912073722</v>
      </c>
      <c r="F3970" s="250">
        <v>2023.75</v>
      </c>
      <c r="G3970" s="76">
        <v>291469485965.18567</v>
      </c>
      <c r="H3970" s="46">
        <v>25328123.089739803</v>
      </c>
      <c r="I3970" s="76">
        <v>684839202327.78406</v>
      </c>
      <c r="J3970" s="56">
        <v>0.40260638324406584</v>
      </c>
      <c r="K3970" s="76">
        <v>25448239526.036839</v>
      </c>
      <c r="L3970" s="76">
        <v>0</v>
      </c>
      <c r="M3970" s="76">
        <v>471291965979.40051</v>
      </c>
      <c r="N3970" s="76">
        <v>71646664998.147964</v>
      </c>
      <c r="O3970" s="76">
        <v>31961.001359651644</v>
      </c>
      <c r="P3970" s="46">
        <v>454967.6121220254</v>
      </c>
      <c r="Q3970" s="46">
        <v>284462.21281441156</v>
      </c>
      <c r="R3970" s="76">
        <v>1709788501525.344</v>
      </c>
      <c r="S3970" s="56">
        <v>0.61241052620622827</v>
      </c>
      <c r="T3970" s="56">
        <v>0.32299382565013246</v>
      </c>
      <c r="U3970" s="46">
        <v>16.098580812113632</v>
      </c>
      <c r="V3970" s="76">
        <v>9605126922333.6582</v>
      </c>
      <c r="W3970" s="84">
        <v>3030.5290785472785</v>
      </c>
      <c r="X3970" s="82">
        <v>4.5886246303493361E-2</v>
      </c>
      <c r="Y3970" s="476">
        <v>2.0000000000000001E-4</v>
      </c>
    </row>
    <row r="3971" spans="1:25" x14ac:dyDescent="0.2">
      <c r="A3971" s="475">
        <v>3967</v>
      </c>
      <c r="B3971" s="56">
        <v>0.2</v>
      </c>
      <c r="C3971" s="46">
        <v>4677.0816144659775</v>
      </c>
      <c r="D3971" s="56">
        <v>0.64520403449089003</v>
      </c>
      <c r="E3971" s="56">
        <v>0.34064191171192687</v>
      </c>
      <c r="F3971" s="250">
        <v>2026.56</v>
      </c>
      <c r="G3971" s="76">
        <v>66001151802.450829</v>
      </c>
      <c r="H3971" s="46">
        <v>14380720.624063805</v>
      </c>
      <c r="I3971" s="76">
        <v>439115498266.11267</v>
      </c>
      <c r="J3971" s="56">
        <v>0.19999999999999996</v>
      </c>
      <c r="K3971" s="76">
        <v>30965775154.113281</v>
      </c>
      <c r="L3971" s="76">
        <v>55160831592.630882</v>
      </c>
      <c r="M3971" s="76">
        <v>17523342615.699856</v>
      </c>
      <c r="N3971" s="76">
        <v>22874163855.401608</v>
      </c>
      <c r="O3971" s="76">
        <v>33299.369279826038</v>
      </c>
      <c r="P3971" s="46">
        <v>207288.34376485477</v>
      </c>
      <c r="Q3971" s="46">
        <v>103302.69080716376</v>
      </c>
      <c r="R3971" s="76">
        <v>650606736649.67932</v>
      </c>
      <c r="S3971" s="56">
        <v>0.35508760475172696</v>
      </c>
      <c r="T3971" s="56">
        <v>0.18972647056654668</v>
      </c>
      <c r="U3971" s="46">
        <v>15.914792474843376</v>
      </c>
      <c r="V3971" s="76">
        <v>2130505508251.4106</v>
      </c>
      <c r="W3971" s="84">
        <v>672.5060794758557</v>
      </c>
      <c r="X3971" s="82">
        <v>4.6996581413090016E-2</v>
      </c>
      <c r="Y3971" s="476">
        <v>2.0000000000000001E-4</v>
      </c>
    </row>
    <row r="3972" spans="1:25" x14ac:dyDescent="0.2">
      <c r="A3972" s="475">
        <v>3968</v>
      </c>
      <c r="B3972" s="56">
        <v>0.33204903676560826</v>
      </c>
      <c r="C3972" s="46">
        <v>2669.9710984720696</v>
      </c>
      <c r="D3972" s="56">
        <v>1.1943105674910228</v>
      </c>
      <c r="E3972" s="56">
        <v>0.31539404319431408</v>
      </c>
      <c r="F3972" s="250">
        <v>2024.67</v>
      </c>
      <c r="G3972" s="76">
        <v>389625150959.93109</v>
      </c>
      <c r="H3972" s="46">
        <v>45015170.55370602</v>
      </c>
      <c r="I3972" s="76">
        <v>718764596270.11218</v>
      </c>
      <c r="J3972" s="56">
        <v>-5.1624026733208872E-2</v>
      </c>
      <c r="K3972" s="76">
        <v>18053613293.654274</v>
      </c>
      <c r="L3972" s="76">
        <v>0</v>
      </c>
      <c r="M3972" s="76">
        <v>312872881128.27826</v>
      </c>
      <c r="N3972" s="76">
        <v>131809019369.36674</v>
      </c>
      <c r="O3972" s="76">
        <v>32415.775726764325</v>
      </c>
      <c r="P3972" s="46">
        <v>659479.49817577819</v>
      </c>
      <c r="Q3972" s="46">
        <v>438292.68124638143</v>
      </c>
      <c r="R3972" s="76">
        <v>1662898576091.8057</v>
      </c>
      <c r="S3972" s="56">
        <v>0.38403977757181895</v>
      </c>
      <c r="T3972" s="56">
        <v>0.19504657091880676</v>
      </c>
      <c r="U3972" s="46">
        <v>25.070969669962089</v>
      </c>
      <c r="V3972" s="76">
        <v>8662467031892.1982</v>
      </c>
      <c r="W3972" s="84">
        <v>2733.9289795302798</v>
      </c>
      <c r="X3972" s="82">
        <v>2.9797915699183584E-2</v>
      </c>
      <c r="Y3972" s="476">
        <v>2.0000000000000001E-4</v>
      </c>
    </row>
    <row r="3973" spans="1:25" x14ac:dyDescent="0.2">
      <c r="A3973" s="475">
        <v>3969</v>
      </c>
      <c r="B3973" s="56">
        <v>0.37567921434676388</v>
      </c>
      <c r="C3973" s="46">
        <v>3741.4160507064084</v>
      </c>
      <c r="D3973" s="56">
        <v>1.0745733201805026</v>
      </c>
      <c r="E3973" s="56">
        <v>0.437115527799746</v>
      </c>
      <c r="F3973" s="250">
        <v>2026.43</v>
      </c>
      <c r="G3973" s="76">
        <v>216652182138.26712</v>
      </c>
      <c r="H3973" s="46">
        <v>36505325.947057121</v>
      </c>
      <c r="I3973" s="76">
        <v>764201654707.28027</v>
      </c>
      <c r="J3973" s="56">
        <v>0.25554373387873108</v>
      </c>
      <c r="K3973" s="76">
        <v>34865338434.886887</v>
      </c>
      <c r="L3973" s="76">
        <v>84801838957.139252</v>
      </c>
      <c r="M3973" s="76">
        <v>47884898429.486076</v>
      </c>
      <c r="N3973" s="76">
        <v>36104241387.672829</v>
      </c>
      <c r="O3973" s="76">
        <v>33499.970310132383</v>
      </c>
      <c r="P3973" s="46">
        <v>261518.00436706532</v>
      </c>
      <c r="Q3973" s="46">
        <v>134455.25277295415</v>
      </c>
      <c r="R3973" s="76">
        <v>1314935102023.2234</v>
      </c>
      <c r="S3973" s="56">
        <v>0.4608930052856558</v>
      </c>
      <c r="T3973" s="56">
        <v>0.28801628221856768</v>
      </c>
      <c r="U3973" s="46">
        <v>16.287024604901532</v>
      </c>
      <c r="V3973" s="76">
        <v>6678783247262.666</v>
      </c>
      <c r="W3973" s="84">
        <v>2107.8273242294085</v>
      </c>
      <c r="X3973" s="82">
        <v>4.5591557922829207E-2</v>
      </c>
      <c r="Y3973" s="476">
        <v>2.0000000000000001E-4</v>
      </c>
    </row>
    <row r="3974" spans="1:25" x14ac:dyDescent="0.2">
      <c r="A3974" s="475">
        <v>3970</v>
      </c>
      <c r="B3974" s="56">
        <v>0.59352152883765807</v>
      </c>
      <c r="C3974" s="46">
        <v>5976.4139128412262</v>
      </c>
      <c r="D3974" s="56">
        <v>0.65677704255321778</v>
      </c>
      <c r="E3974" s="56">
        <v>0.49096705250357275</v>
      </c>
      <c r="F3974" s="250">
        <v>2023.75</v>
      </c>
      <c r="G3974" s="76">
        <v>318039409293.25903</v>
      </c>
      <c r="H3974" s="46">
        <v>14102703.830691574</v>
      </c>
      <c r="I3974" s="76">
        <v>328356480706.96063</v>
      </c>
      <c r="J3974" s="56">
        <v>0.26911787440142854</v>
      </c>
      <c r="K3974" s="76">
        <v>5804550089.4091215</v>
      </c>
      <c r="L3974" s="76">
        <v>0</v>
      </c>
      <c r="M3974" s="76">
        <v>366470349589.99036</v>
      </c>
      <c r="N3974" s="76">
        <v>111347826922.54915</v>
      </c>
      <c r="O3974" s="76">
        <v>30159.195840439534</v>
      </c>
      <c r="P3974" s="46">
        <v>667901.85113218322</v>
      </c>
      <c r="Q3974" s="46">
        <v>464635.45899022819</v>
      </c>
      <c r="R3974" s="76">
        <v>1133001690262.2046</v>
      </c>
      <c r="S3974" s="56">
        <v>0.58594804528670108</v>
      </c>
      <c r="T3974" s="56">
        <v>0.3560802962758231</v>
      </c>
      <c r="U3974" s="46">
        <v>17.707647162523671</v>
      </c>
      <c r="V3974" s="76">
        <v>7770391264226.6221</v>
      </c>
      <c r="W3974" s="84">
        <v>2452.2083006072548</v>
      </c>
      <c r="X3974" s="82">
        <v>4.1681901501069922E-2</v>
      </c>
      <c r="Y3974" s="476">
        <v>2.0000000000000001E-4</v>
      </c>
    </row>
    <row r="3975" spans="1:25" x14ac:dyDescent="0.2">
      <c r="A3975" s="475">
        <v>3971</v>
      </c>
      <c r="B3975" s="56">
        <v>0.45122654734862483</v>
      </c>
      <c r="C3975" s="46">
        <v>6142.686670434121</v>
      </c>
      <c r="D3975" s="56">
        <v>0.73337001863226514</v>
      </c>
      <c r="E3975" s="56">
        <v>0.7</v>
      </c>
      <c r="F3975" s="250">
        <v>2024.64</v>
      </c>
      <c r="G3975" s="76">
        <v>252685220380.71124</v>
      </c>
      <c r="H3975" s="46">
        <v>17102272.597066704</v>
      </c>
      <c r="I3975" s="76">
        <v>431589563248.39319</v>
      </c>
      <c r="J3975" s="56">
        <v>0.24246691997018188</v>
      </c>
      <c r="K3975" s="76">
        <v>11528450645.441309</v>
      </c>
      <c r="L3975" s="76">
        <v>0</v>
      </c>
      <c r="M3975" s="76">
        <v>193069020806.92117</v>
      </c>
      <c r="N3975" s="76">
        <v>73915490159.980545</v>
      </c>
      <c r="O3975" s="76">
        <v>34769.340307679842</v>
      </c>
      <c r="P3975" s="46">
        <v>410251.54650841164</v>
      </c>
      <c r="Q3975" s="46">
        <v>254862.53404992877</v>
      </c>
      <c r="R3975" s="76">
        <v>1015657057459.3888</v>
      </c>
      <c r="S3975" s="56">
        <v>0.51908612230518691</v>
      </c>
      <c r="T3975" s="56">
        <v>0.33046678672206398</v>
      </c>
      <c r="U3975" s="46">
        <v>17.477908278112313</v>
      </c>
      <c r="V3975" s="76">
        <v>6446626323646.6025</v>
      </c>
      <c r="W3975" s="84">
        <v>2035.5632526865409</v>
      </c>
      <c r="X3975" s="82">
        <v>4.1977663721874184E-2</v>
      </c>
      <c r="Y3975" s="476">
        <v>2.0000000000000001E-4</v>
      </c>
    </row>
    <row r="3976" spans="1:25" x14ac:dyDescent="0.2">
      <c r="A3976" s="475">
        <v>3972</v>
      </c>
      <c r="B3976" s="56">
        <v>0.40881791198728795</v>
      </c>
      <c r="C3976" s="46">
        <v>6159.7632631735669</v>
      </c>
      <c r="D3976" s="56">
        <v>0.55189180728366782</v>
      </c>
      <c r="E3976" s="56">
        <v>0.63565397925260814</v>
      </c>
      <c r="F3976" s="250">
        <v>2023.75</v>
      </c>
      <c r="G3976" s="76">
        <v>247064812322.26871</v>
      </c>
      <c r="H3976" s="46">
        <v>10433599.495705815</v>
      </c>
      <c r="I3976" s="76">
        <v>351259636453.26776</v>
      </c>
      <c r="J3976" s="56">
        <v>0.4088179119872879</v>
      </c>
      <c r="K3976" s="76">
        <v>6346501583.1005459</v>
      </c>
      <c r="L3976" s="76">
        <v>0</v>
      </c>
      <c r="M3976" s="76">
        <v>250182994313.16238</v>
      </c>
      <c r="N3976" s="76">
        <v>53763318741.275047</v>
      </c>
      <c r="O3976" s="76">
        <v>32332.15497309127</v>
      </c>
      <c r="P3976" s="46">
        <v>383288.90292356978</v>
      </c>
      <c r="Q3976" s="46">
        <v>238928.9974418304</v>
      </c>
      <c r="R3976" s="76">
        <v>931010776373.27112</v>
      </c>
      <c r="S3976" s="56">
        <v>0.6183982161238496</v>
      </c>
      <c r="T3976" s="56">
        <v>0.39948103152792763</v>
      </c>
      <c r="U3976" s="46">
        <v>16.957698046424554</v>
      </c>
      <c r="V3976" s="76">
        <v>7000697337566.7881</v>
      </c>
      <c r="W3976" s="84">
        <v>2210.0561892733335</v>
      </c>
      <c r="X3976" s="82">
        <v>4.277093918385954E-2</v>
      </c>
      <c r="Y3976" s="476">
        <v>2.0000000000000001E-4</v>
      </c>
    </row>
    <row r="3977" spans="1:25" x14ac:dyDescent="0.2">
      <c r="A3977" s="475">
        <v>3973</v>
      </c>
      <c r="B3977" s="56">
        <v>0.5724538102323915</v>
      </c>
      <c r="C3977" s="46">
        <v>3780.4141115724101</v>
      </c>
      <c r="D3977" s="56">
        <v>0.93221434414554161</v>
      </c>
      <c r="E3977" s="56">
        <v>0.11856786824934357</v>
      </c>
      <c r="F3977" s="250">
        <v>2024.3</v>
      </c>
      <c r="G3977" s="76">
        <v>261721335657.40958</v>
      </c>
      <c r="H3977" s="46">
        <v>25567620.047384769</v>
      </c>
      <c r="I3977" s="76">
        <v>556948138062.60974</v>
      </c>
      <c r="J3977" s="56">
        <v>0.20738767928824864</v>
      </c>
      <c r="K3977" s="76">
        <v>11838631772.785728</v>
      </c>
      <c r="L3977" s="76">
        <v>1205135394.8321345</v>
      </c>
      <c r="M3977" s="76">
        <v>239997737804.328</v>
      </c>
      <c r="N3977" s="76">
        <v>25545098365.234867</v>
      </c>
      <c r="O3977" s="76">
        <v>29375.446659933154</v>
      </c>
      <c r="P3977" s="46">
        <v>197459.47973749216</v>
      </c>
      <c r="Q3977" s="46">
        <v>91378.430847801588</v>
      </c>
      <c r="R3977" s="76">
        <v>1145020720095.9097</v>
      </c>
      <c r="S3977" s="56">
        <v>0.49409462953030425</v>
      </c>
      <c r="T3977" s="56">
        <v>0.29487927765040867</v>
      </c>
      <c r="U3977" s="46">
        <v>17.61709220717384</v>
      </c>
      <c r="V3977" s="76">
        <v>6469834977130.127</v>
      </c>
      <c r="W3977" s="84">
        <v>2039.839076502253</v>
      </c>
      <c r="X3977" s="82">
        <v>4.1874570926964554E-2</v>
      </c>
      <c r="Y3977" s="476">
        <v>2.0000000000000001E-4</v>
      </c>
    </row>
    <row r="3978" spans="1:25" x14ac:dyDescent="0.2">
      <c r="A3978" s="475">
        <v>3974</v>
      </c>
      <c r="B3978" s="56">
        <v>0.68137025455941291</v>
      </c>
      <c r="C3978" s="46">
        <v>2242.2767394035395</v>
      </c>
      <c r="D3978" s="56">
        <v>0.85606170861577768</v>
      </c>
      <c r="E3978" s="56">
        <v>0.23882210586265309</v>
      </c>
      <c r="F3978" s="250">
        <v>2026.71</v>
      </c>
      <c r="G3978" s="76">
        <v>104609129110.14502</v>
      </c>
      <c r="H3978" s="46">
        <v>23496442.816542462</v>
      </c>
      <c r="I3978" s="76">
        <v>589223036451.57605</v>
      </c>
      <c r="J3978" s="56">
        <v>0.37237488682612474</v>
      </c>
      <c r="K3978" s="76">
        <v>31931324470.076469</v>
      </c>
      <c r="L3978" s="76">
        <v>36304959541.73011</v>
      </c>
      <c r="M3978" s="76">
        <v>25507461656.556828</v>
      </c>
      <c r="N3978" s="76">
        <v>34925042422.818527</v>
      </c>
      <c r="O3978" s="76">
        <v>35966.714320117084</v>
      </c>
      <c r="P3978" s="46">
        <v>261839.66630914036</v>
      </c>
      <c r="Q3978" s="46">
        <v>138939.13533185926</v>
      </c>
      <c r="R3978" s="76">
        <v>877451181232.65869</v>
      </c>
      <c r="S3978" s="56">
        <v>0.48112803253528857</v>
      </c>
      <c r="T3978" s="56">
        <v>0.3189321643053139</v>
      </c>
      <c r="U3978" s="46">
        <v>15.058425688947878</v>
      </c>
      <c r="V3978" s="76">
        <v>4801221281837.5508</v>
      </c>
      <c r="W3978" s="84">
        <v>1515.8455193256802</v>
      </c>
      <c r="X3978" s="82">
        <v>4.6998076873711582E-2</v>
      </c>
      <c r="Y3978" s="476">
        <v>2.0000000000000001E-4</v>
      </c>
    </row>
    <row r="3979" spans="1:25" x14ac:dyDescent="0.2">
      <c r="A3979" s="475">
        <v>3975</v>
      </c>
      <c r="B3979" s="56">
        <v>0.30525017379475822</v>
      </c>
      <c r="C3979" s="46">
        <v>6909.9265656561674</v>
      </c>
      <c r="D3979" s="56">
        <v>1.3055771607265041</v>
      </c>
      <c r="E3979" s="56">
        <v>0.58358879534174135</v>
      </c>
      <c r="F3979" s="250">
        <v>2027.57</v>
      </c>
      <c r="G3979" s="76">
        <v>52016530558.232079</v>
      </c>
      <c r="H3979" s="46">
        <v>15087596.386512486</v>
      </c>
      <c r="I3979" s="76">
        <v>422354969664.09802</v>
      </c>
      <c r="J3979" s="56">
        <v>0.30525017379475827</v>
      </c>
      <c r="K3979" s="76">
        <v>36017677925.159073</v>
      </c>
      <c r="L3979" s="76">
        <v>106816069885.92303</v>
      </c>
      <c r="M3979" s="76">
        <v>0</v>
      </c>
      <c r="N3979" s="76">
        <v>1512187758.1276319</v>
      </c>
      <c r="O3979" s="76">
        <v>31759.528384455072</v>
      </c>
      <c r="P3979" s="46">
        <v>47911</v>
      </c>
      <c r="Q3979" s="46">
        <v>6541</v>
      </c>
      <c r="R3979" s="76">
        <v>617209949626.81763</v>
      </c>
      <c r="S3979" s="56">
        <v>0.43808537979507406</v>
      </c>
      <c r="T3979" s="56">
        <v>0.25175016969958847</v>
      </c>
      <c r="U3979" s="46">
        <v>14.71423853205852</v>
      </c>
      <c r="V3979" s="76">
        <v>2529034980925.6919</v>
      </c>
      <c r="W3979" s="84">
        <v>797.58428357832986</v>
      </c>
      <c r="X3979" s="82">
        <v>5.0169197540417626E-2</v>
      </c>
      <c r="Y3979" s="476">
        <v>2.0000000000000001E-4</v>
      </c>
    </row>
    <row r="3980" spans="1:25" x14ac:dyDescent="0.2">
      <c r="A3980" s="475">
        <v>3976</v>
      </c>
      <c r="B3980" s="56">
        <v>0.47037283607666197</v>
      </c>
      <c r="C3980" s="46">
        <v>10044.158303840115</v>
      </c>
      <c r="D3980" s="56">
        <v>0.42293195015859053</v>
      </c>
      <c r="E3980" s="56">
        <v>0.3036152053321276</v>
      </c>
      <c r="F3980" s="250">
        <v>2024.22</v>
      </c>
      <c r="G3980" s="76">
        <v>76043099725.8806</v>
      </c>
      <c r="H3980" s="46">
        <v>7483928.0300920261</v>
      </c>
      <c r="I3980" s="76">
        <v>261098870584.4834</v>
      </c>
      <c r="J3980" s="56">
        <v>0.46271077912833325</v>
      </c>
      <c r="K3980" s="76">
        <v>5069441812.8778362</v>
      </c>
      <c r="L3980" s="76">
        <v>0</v>
      </c>
      <c r="M3980" s="76">
        <v>88922778311.863861</v>
      </c>
      <c r="N3980" s="76">
        <v>54889183447.773315</v>
      </c>
      <c r="O3980" s="76">
        <v>33862.71206779599</v>
      </c>
      <c r="P3980" s="46">
        <v>376224.94418462506</v>
      </c>
      <c r="Q3980" s="46">
        <v>237182.13404862769</v>
      </c>
      <c r="R3980" s="76">
        <v>507021478127.42444</v>
      </c>
      <c r="S3980" s="56">
        <v>0.55935666502775194</v>
      </c>
      <c r="T3980" s="56">
        <v>0.37785890453043008</v>
      </c>
      <c r="U3980" s="46">
        <v>15.340892276892273</v>
      </c>
      <c r="V3980" s="76">
        <v>3339454082724.5659</v>
      </c>
      <c r="W3980" s="84">
        <v>1053.1295019496295</v>
      </c>
      <c r="X3980" s="82">
        <v>4.6119305668117588E-2</v>
      </c>
      <c r="Y3980" s="476">
        <v>2.0000000000000001E-4</v>
      </c>
    </row>
    <row r="3981" spans="1:25" x14ac:dyDescent="0.2">
      <c r="A3981" s="475">
        <v>3977</v>
      </c>
      <c r="B3981" s="56">
        <v>0.51118546377063467</v>
      </c>
      <c r="C3981" s="46">
        <v>6035.8546495517312</v>
      </c>
      <c r="D3981" s="56">
        <v>0.59050622371488448</v>
      </c>
      <c r="E3981" s="56">
        <v>0.26601760466342539</v>
      </c>
      <c r="F3981" s="250">
        <v>2025.26</v>
      </c>
      <c r="G3981" s="76">
        <v>204510291552.15527</v>
      </c>
      <c r="H3981" s="46">
        <v>11759985.635352198</v>
      </c>
      <c r="I3981" s="76">
        <v>376519366870.90918</v>
      </c>
      <c r="J3981" s="56">
        <v>0.38739251484792236</v>
      </c>
      <c r="K3981" s="76">
        <v>16961603464.889172</v>
      </c>
      <c r="L3981" s="76">
        <v>18435522371.72123</v>
      </c>
      <c r="M3981" s="76">
        <v>118054060533.93004</v>
      </c>
      <c r="N3981" s="76">
        <v>53920598524.288353</v>
      </c>
      <c r="O3981" s="76">
        <v>32634.37545070683</v>
      </c>
      <c r="P3981" s="46">
        <v>325949.69302744628</v>
      </c>
      <c r="Q3981" s="46">
        <v>193271.24267881789</v>
      </c>
      <c r="R3981" s="76">
        <v>859722843699.72095</v>
      </c>
      <c r="S3981" s="56">
        <v>0.5782232298259754</v>
      </c>
      <c r="T3981" s="56">
        <v>0.40326911938133925</v>
      </c>
      <c r="U3981" s="46">
        <v>16.464552904991042</v>
      </c>
      <c r="V3981" s="76">
        <v>6222371595895.8213</v>
      </c>
      <c r="W3981" s="84">
        <v>1964.9832539514255</v>
      </c>
      <c r="X3981" s="82">
        <v>4.4852932294177437E-2</v>
      </c>
      <c r="Y3981" s="476">
        <v>2.0000000000000001E-4</v>
      </c>
    </row>
    <row r="3982" spans="1:25" x14ac:dyDescent="0.2">
      <c r="A3982" s="475">
        <v>3978</v>
      </c>
      <c r="B3982" s="56">
        <v>0.36625914193873776</v>
      </c>
      <c r="C3982" s="46">
        <v>1500</v>
      </c>
      <c r="D3982" s="56">
        <v>0.81131905043470387</v>
      </c>
      <c r="E3982" s="56">
        <v>0.68231117226388227</v>
      </c>
      <c r="F3982" s="250">
        <v>2025.02</v>
      </c>
      <c r="G3982" s="76">
        <v>121601087995.67308</v>
      </c>
      <c r="H3982" s="46">
        <v>21831055.929588269</v>
      </c>
      <c r="I3982" s="76">
        <v>653608469783.41492</v>
      </c>
      <c r="J3982" s="56">
        <v>0.36625914193873776</v>
      </c>
      <c r="K3982" s="76">
        <v>19095244837.174564</v>
      </c>
      <c r="L3982" s="76">
        <v>6607545603.8784571</v>
      </c>
      <c r="M3982" s="76">
        <v>90203204214.543411</v>
      </c>
      <c r="N3982" s="76">
        <v>17392254871.426373</v>
      </c>
      <c r="O3982" s="76">
        <v>25399.033619899386</v>
      </c>
      <c r="P3982" s="46">
        <v>159261.94150172814</v>
      </c>
      <c r="Q3982" s="46">
        <v>67264.097650090698</v>
      </c>
      <c r="R3982" s="76">
        <v>942193563000.67969</v>
      </c>
      <c r="S3982" s="56">
        <v>0.4822266343410147</v>
      </c>
      <c r="T3982" s="56">
        <v>0.31119050959142719</v>
      </c>
      <c r="U3982" s="46">
        <v>15.39053227939803</v>
      </c>
      <c r="V3982" s="76">
        <v>5176776868490.2598</v>
      </c>
      <c r="W3982" s="84">
        <v>1632.5907203120394</v>
      </c>
      <c r="X3982" s="82">
        <v>4.5566469870618888E-2</v>
      </c>
      <c r="Y3982" s="476">
        <v>2.0000000000000001E-4</v>
      </c>
    </row>
    <row r="3983" spans="1:25" x14ac:dyDescent="0.2">
      <c r="A3983" s="475">
        <v>3979</v>
      </c>
      <c r="B3983" s="56">
        <v>0.41180579401418183</v>
      </c>
      <c r="C3983" s="46">
        <v>3597.3764556884389</v>
      </c>
      <c r="D3983" s="56">
        <v>0.87478160021792661</v>
      </c>
      <c r="E3983" s="56">
        <v>0.31270773081796854</v>
      </c>
      <c r="F3983" s="250">
        <v>2025.65</v>
      </c>
      <c r="G3983" s="76">
        <v>304273849234.45776</v>
      </c>
      <c r="H3983" s="46">
        <v>23615144.332027603</v>
      </c>
      <c r="I3983" s="76">
        <v>627595278511.05017</v>
      </c>
      <c r="J3983" s="56">
        <v>0.41180579401418183</v>
      </c>
      <c r="K3983" s="76">
        <v>42243487594.174599</v>
      </c>
      <c r="L3983" s="76">
        <v>67173131113.160301</v>
      </c>
      <c r="M3983" s="76">
        <v>157365778029.23822</v>
      </c>
      <c r="N3983" s="76">
        <v>122548055244.22067</v>
      </c>
      <c r="O3983" s="76">
        <v>29305.082676605347</v>
      </c>
      <c r="P3983" s="46">
        <v>752925.18190390256</v>
      </c>
      <c r="Q3983" s="46">
        <v>525773.82891622337</v>
      </c>
      <c r="R3983" s="76">
        <v>1321206231897.063</v>
      </c>
      <c r="S3983" s="56">
        <v>0.55556318767865898</v>
      </c>
      <c r="T3983" s="56">
        <v>0.39197970979812585</v>
      </c>
      <c r="U3983" s="46">
        <v>16.388143181957592</v>
      </c>
      <c r="V3983" s="76">
        <v>9168433606799.9023</v>
      </c>
      <c r="W3983" s="84">
        <v>2893.5650710688833</v>
      </c>
      <c r="X3983" s="82">
        <v>4.5364830783591721E-2</v>
      </c>
      <c r="Y3983" s="476">
        <v>2.0000000000000001E-4</v>
      </c>
    </row>
    <row r="3984" spans="1:25" x14ac:dyDescent="0.2">
      <c r="A3984" s="475">
        <v>3980</v>
      </c>
      <c r="B3984" s="56">
        <v>0.43151966238978717</v>
      </c>
      <c r="C3984" s="46">
        <v>2375.6893221947239</v>
      </c>
      <c r="D3984" s="56">
        <v>0.38083374281050764</v>
      </c>
      <c r="E3984" s="56">
        <v>0.32850594894559498</v>
      </c>
      <c r="F3984" s="250">
        <v>2024.54</v>
      </c>
      <c r="G3984" s="76">
        <v>133080868280.64655</v>
      </c>
      <c r="H3984" s="46">
        <v>6766462.0468962714</v>
      </c>
      <c r="I3984" s="76">
        <v>279303287475.55811</v>
      </c>
      <c r="J3984" s="56">
        <v>0.43151966238978723</v>
      </c>
      <c r="K3984" s="76">
        <v>10477024549.374836</v>
      </c>
      <c r="L3984" s="76">
        <v>1591658189.9162455</v>
      </c>
      <c r="M3984" s="76">
        <v>160168104338.72269</v>
      </c>
      <c r="N3984" s="76">
        <v>192569773610.89191</v>
      </c>
      <c r="O3984" s="76">
        <v>24788.09068504037</v>
      </c>
      <c r="P3984" s="46">
        <v>1067094.5807936862</v>
      </c>
      <c r="Q3984" s="46">
        <v>692647.33086130931</v>
      </c>
      <c r="R3984" s="76">
        <v>795020949870.9939</v>
      </c>
      <c r="S3984" s="56">
        <v>0.52829709957236182</v>
      </c>
      <c r="T3984" s="56">
        <v>0.33765267413667588</v>
      </c>
      <c r="U3984" s="46">
        <v>15.945447902032425</v>
      </c>
      <c r="V3984" s="76">
        <v>4834739751617.3467</v>
      </c>
      <c r="W3984" s="84">
        <v>1525.6893410783559</v>
      </c>
      <c r="X3984" s="82">
        <v>4.4665461669649756E-2</v>
      </c>
      <c r="Y3984" s="476">
        <v>2.0000000000000001E-4</v>
      </c>
    </row>
    <row r="3985" spans="1:25" x14ac:dyDescent="0.2">
      <c r="A3985" s="475">
        <v>3981</v>
      </c>
      <c r="B3985" s="56">
        <v>0.47203197788520818</v>
      </c>
      <c r="C3985" s="46">
        <v>3040.0029184912864</v>
      </c>
      <c r="D3985" s="56">
        <v>0.72555915796180381</v>
      </c>
      <c r="E3985" s="56">
        <v>0.29932150113430289</v>
      </c>
      <c r="F3985" s="250">
        <v>2023.8</v>
      </c>
      <c r="G3985" s="76">
        <v>423924870302.00012</v>
      </c>
      <c r="H3985" s="46">
        <v>17216989.093035225</v>
      </c>
      <c r="I3985" s="76">
        <v>532762222078.13715</v>
      </c>
      <c r="J3985" s="56">
        <v>0.3895027769084658</v>
      </c>
      <c r="K3985" s="76">
        <v>4164489118.5264401</v>
      </c>
      <c r="L3985" s="76">
        <v>0</v>
      </c>
      <c r="M3985" s="76">
        <v>260708287655.52405</v>
      </c>
      <c r="N3985" s="76">
        <v>51030194467.409271</v>
      </c>
      <c r="O3985" s="76">
        <v>22194.198965978383</v>
      </c>
      <c r="P3985" s="46">
        <v>306380.94215334207</v>
      </c>
      <c r="Q3985" s="46">
        <v>175016.58124204143</v>
      </c>
      <c r="R3985" s="76">
        <v>1230806276465.6345</v>
      </c>
      <c r="S3985" s="56">
        <v>0.59771541028534114</v>
      </c>
      <c r="T3985" s="56">
        <v>0.46711694353532485</v>
      </c>
      <c r="U3985" s="46">
        <v>17.418177583889793</v>
      </c>
      <c r="V3985" s="76">
        <v>10915533666661.559</v>
      </c>
      <c r="W3985" s="84">
        <v>3447.0483187447503</v>
      </c>
      <c r="X3985" s="82">
        <v>4.223307897933265E-2</v>
      </c>
      <c r="Y3985" s="476">
        <v>2.0000000000000001E-4</v>
      </c>
    </row>
    <row r="3986" spans="1:25" x14ac:dyDescent="0.2">
      <c r="A3986" s="475">
        <v>3982</v>
      </c>
      <c r="B3986" s="56">
        <v>0.54501259060644203</v>
      </c>
      <c r="C3986" s="46">
        <v>5430.3741558965021</v>
      </c>
      <c r="D3986" s="56">
        <v>0.84029509212858411</v>
      </c>
      <c r="E3986" s="56">
        <v>0.68704359040682206</v>
      </c>
      <c r="F3986" s="250">
        <v>2024.44</v>
      </c>
      <c r="G3986" s="76">
        <v>213824458133.15668</v>
      </c>
      <c r="H3986" s="46">
        <v>21946142.064755384</v>
      </c>
      <c r="I3986" s="76">
        <v>605493034789.56555</v>
      </c>
      <c r="J3986" s="56">
        <v>0.29680795786789549</v>
      </c>
      <c r="K3986" s="76">
        <v>7821637348.8590145</v>
      </c>
      <c r="L3986" s="76">
        <v>0</v>
      </c>
      <c r="M3986" s="76">
        <v>148144369768.33994</v>
      </c>
      <c r="N3986" s="76">
        <v>16942166029.291113</v>
      </c>
      <c r="O3986" s="76">
        <v>39353.793424302698</v>
      </c>
      <c r="P3986" s="46">
        <v>138650.42799961643</v>
      </c>
      <c r="Q3986" s="46">
        <v>54699.08845704222</v>
      </c>
      <c r="R3986" s="76">
        <v>996343739655.62354</v>
      </c>
      <c r="S3986" s="56">
        <v>0.48253404850581938</v>
      </c>
      <c r="T3986" s="56">
        <v>0.35322962543488773</v>
      </c>
      <c r="U3986" s="46">
        <v>16.610432344323716</v>
      </c>
      <c r="V3986" s="76">
        <v>6419349258116.7412</v>
      </c>
      <c r="W3986" s="84">
        <v>2025.3541092907528</v>
      </c>
      <c r="X3986" s="82">
        <v>4.4164282528286511E-2</v>
      </c>
      <c r="Y3986" s="476">
        <v>2.0000000000000001E-4</v>
      </c>
    </row>
    <row r="3987" spans="1:25" x14ac:dyDescent="0.2">
      <c r="A3987" s="475">
        <v>3983</v>
      </c>
      <c r="B3987" s="56">
        <v>0.51065320950972526</v>
      </c>
      <c r="C3987" s="46">
        <v>5377.1555742229975</v>
      </c>
      <c r="D3987" s="56">
        <v>0.67932046405651936</v>
      </c>
      <c r="E3987" s="56">
        <v>0.37127613333880255</v>
      </c>
      <c r="F3987" s="250">
        <v>2025.72</v>
      </c>
      <c r="G3987" s="76">
        <v>101195791526.91635</v>
      </c>
      <c r="H3987" s="46">
        <v>15183890.897253411</v>
      </c>
      <c r="I3987" s="76">
        <v>473172807833.93744</v>
      </c>
      <c r="J3987" s="56">
        <v>0.40852030111565329</v>
      </c>
      <c r="K3987" s="76">
        <v>16238307278.29542</v>
      </c>
      <c r="L3987" s="76">
        <v>6072479187.8508854</v>
      </c>
      <c r="M3987" s="76">
        <v>89861893382.796585</v>
      </c>
      <c r="N3987" s="76">
        <v>39698291591.84507</v>
      </c>
      <c r="O3987" s="76">
        <v>31605.181350174513</v>
      </c>
      <c r="P3987" s="46">
        <v>265929.76895981736</v>
      </c>
      <c r="Q3987" s="46">
        <v>145659.61672050983</v>
      </c>
      <c r="R3987" s="76">
        <v>758369430414.65161</v>
      </c>
      <c r="S3987" s="56">
        <v>0.5245348792462905</v>
      </c>
      <c r="T3987" s="56">
        <v>0.34153517172893949</v>
      </c>
      <c r="U3987" s="46">
        <v>15.219061443303929</v>
      </c>
      <c r="V3987" s="76">
        <v>4486999030718.3848</v>
      </c>
      <c r="W3987" s="84">
        <v>1414.2691676129336</v>
      </c>
      <c r="X3987" s="82">
        <v>4.6303715416843833E-2</v>
      </c>
      <c r="Y3987" s="476">
        <v>2.0000000000000001E-4</v>
      </c>
    </row>
    <row r="3988" spans="1:25" x14ac:dyDescent="0.2">
      <c r="A3988" s="475">
        <v>3984</v>
      </c>
      <c r="B3988" s="56">
        <v>0.5185774029276794</v>
      </c>
      <c r="C3988" s="46">
        <v>5745.2148162443109</v>
      </c>
      <c r="D3988" s="56">
        <v>0.5669818021651164</v>
      </c>
      <c r="E3988" s="56">
        <v>0.7</v>
      </c>
      <c r="F3988" s="250">
        <v>2023.75</v>
      </c>
      <c r="G3988" s="76">
        <v>280326804119.78735</v>
      </c>
      <c r="H3988" s="46">
        <v>11584987.505110094</v>
      </c>
      <c r="I3988" s="76">
        <v>373758891342.87164</v>
      </c>
      <c r="J3988" s="56">
        <v>0.4702826968759648</v>
      </c>
      <c r="K3988" s="76">
        <v>6161894076.1737604</v>
      </c>
      <c r="L3988" s="76">
        <v>0</v>
      </c>
      <c r="M3988" s="76">
        <v>381213424981.51019</v>
      </c>
      <c r="N3988" s="76">
        <v>43913266872.920959</v>
      </c>
      <c r="O3988" s="76">
        <v>33566.549325790431</v>
      </c>
      <c r="P3988" s="46">
        <v>319850.68418154743</v>
      </c>
      <c r="Q3988" s="46">
        <v>189181.76137462549</v>
      </c>
      <c r="R3988" s="76">
        <v>1127994330568.8594</v>
      </c>
      <c r="S3988" s="56">
        <v>0.6668663681239092</v>
      </c>
      <c r="T3988" s="56">
        <v>0.37916830099023263</v>
      </c>
      <c r="U3988" s="46">
        <v>16.911094843056706</v>
      </c>
      <c r="V3988" s="76">
        <v>8028244380229.1621</v>
      </c>
      <c r="W3988" s="84">
        <v>2532.119060820688</v>
      </c>
      <c r="X3988" s="82">
        <v>4.2737531472455938E-2</v>
      </c>
      <c r="Y3988" s="476">
        <v>2.0000000000000001E-4</v>
      </c>
    </row>
    <row r="3989" spans="1:25" x14ac:dyDescent="0.2">
      <c r="A3989" s="475">
        <v>3985</v>
      </c>
      <c r="B3989" s="56">
        <v>0.33604353218673944</v>
      </c>
      <c r="C3989" s="46">
        <v>1500</v>
      </c>
      <c r="D3989" s="56">
        <v>0.54454106100727984</v>
      </c>
      <c r="E3989" s="56">
        <v>0.7</v>
      </c>
      <c r="F3989" s="250">
        <v>2024.22</v>
      </c>
      <c r="G3989" s="76">
        <v>172547213881.14246</v>
      </c>
      <c r="H3989" s="46">
        <v>11376797.285146777</v>
      </c>
      <c r="I3989" s="76">
        <v>333936698970.41541</v>
      </c>
      <c r="J3989" s="56">
        <v>0.33604353218673944</v>
      </c>
      <c r="K3989" s="76">
        <v>8779456359.7746735</v>
      </c>
      <c r="L3989" s="76">
        <v>0</v>
      </c>
      <c r="M3989" s="76">
        <v>165618775796.48206</v>
      </c>
      <c r="N3989" s="76">
        <v>38666657397.065102</v>
      </c>
      <c r="O3989" s="76">
        <v>43432.983813858969</v>
      </c>
      <c r="P3989" s="46">
        <v>259121.65986032944</v>
      </c>
      <c r="Q3989" s="46">
        <v>143538.38253195136</v>
      </c>
      <c r="R3989" s="76">
        <v>804970134014.94739</v>
      </c>
      <c r="S3989" s="56">
        <v>0.57568421549374016</v>
      </c>
      <c r="T3989" s="56">
        <v>0.32084258948309341</v>
      </c>
      <c r="U3989" s="46">
        <v>16.965754358985834</v>
      </c>
      <c r="V3989" s="76">
        <v>4900260237777.3789</v>
      </c>
      <c r="W3989" s="84">
        <v>1546.5510122592707</v>
      </c>
      <c r="X3989" s="82">
        <v>4.239051340283536E-2</v>
      </c>
      <c r="Y3989" s="476">
        <v>2.0000000000000001E-4</v>
      </c>
    </row>
    <row r="3990" spans="1:25" x14ac:dyDescent="0.2">
      <c r="A3990" s="475">
        <v>3986</v>
      </c>
      <c r="B3990" s="56">
        <v>0.48561969086630397</v>
      </c>
      <c r="C3990" s="46">
        <v>7915.8425231488054</v>
      </c>
      <c r="D3990" s="56">
        <v>0.99714731033936554</v>
      </c>
      <c r="E3990" s="56">
        <v>0.7</v>
      </c>
      <c r="F3990" s="250">
        <v>2023.75</v>
      </c>
      <c r="G3990" s="76">
        <v>306335865745.72516</v>
      </c>
      <c r="H3990" s="46">
        <v>24240679.277587324</v>
      </c>
      <c r="I3990" s="76">
        <v>640226525185.52454</v>
      </c>
      <c r="J3990" s="56">
        <v>0.35835166665531903</v>
      </c>
      <c r="K3990" s="76">
        <v>17262043273.410686</v>
      </c>
      <c r="L3990" s="76">
        <v>0</v>
      </c>
      <c r="M3990" s="76">
        <v>374718001123.44189</v>
      </c>
      <c r="N3990" s="76">
        <v>17541301021.535316</v>
      </c>
      <c r="O3990" s="76">
        <v>23604.973230837677</v>
      </c>
      <c r="P3990" s="46">
        <v>143856.88611258712</v>
      </c>
      <c r="Q3990" s="46">
        <v>66507.598078402589</v>
      </c>
      <c r="R3990" s="76">
        <v>1471889238249.8997</v>
      </c>
      <c r="S3990" s="56">
        <v>0.595751114910133</v>
      </c>
      <c r="T3990" s="56">
        <v>0.32197722124341377</v>
      </c>
      <c r="U3990" s="46">
        <v>16.839883500497749</v>
      </c>
      <c r="V3990" s="76">
        <v>8763246364247.0693</v>
      </c>
      <c r="W3990" s="84">
        <v>2763.987079395094</v>
      </c>
      <c r="X3990" s="82">
        <v>4.364920428548287E-2</v>
      </c>
      <c r="Y3990" s="476">
        <v>2.0000000000000001E-4</v>
      </c>
    </row>
    <row r="3991" spans="1:25" x14ac:dyDescent="0.2">
      <c r="A3991" s="475">
        <v>3987</v>
      </c>
      <c r="B3991" s="56">
        <v>0.51450502861255043</v>
      </c>
      <c r="C3991" s="46">
        <v>3032.496490700833</v>
      </c>
      <c r="D3991" s="56">
        <v>0.66144512492419683</v>
      </c>
      <c r="E3991" s="56">
        <v>0.56220777263919008</v>
      </c>
      <c r="F3991" s="250">
        <v>2025.6</v>
      </c>
      <c r="G3991" s="76">
        <v>138548058372.02087</v>
      </c>
      <c r="H3991" s="46">
        <v>14963797.422322854</v>
      </c>
      <c r="I3991" s="76">
        <v>466900529309.67493</v>
      </c>
      <c r="J3991" s="56">
        <v>0.45477385898141987</v>
      </c>
      <c r="K3991" s="76">
        <v>48609666494.889069</v>
      </c>
      <c r="L3991" s="76">
        <v>64725578470.782898</v>
      </c>
      <c r="M3991" s="76">
        <v>52194147429.015259</v>
      </c>
      <c r="N3991" s="76">
        <v>66686928073.34449</v>
      </c>
      <c r="O3991" s="76">
        <v>28764.298212463407</v>
      </c>
      <c r="P3991" s="46">
        <v>424256.60177803191</v>
      </c>
      <c r="Q3991" s="46">
        <v>267949.95213373483</v>
      </c>
      <c r="R3991" s="76">
        <v>783436619145.37231</v>
      </c>
      <c r="S3991" s="56">
        <v>0.52285856745376169</v>
      </c>
      <c r="T3991" s="56">
        <v>0.45212663485270033</v>
      </c>
      <c r="U3991" s="46">
        <v>15.156233843785287</v>
      </c>
      <c r="V3991" s="76">
        <v>5982332444061.2178</v>
      </c>
      <c r="W3991" s="84">
        <v>1889.4896856354994</v>
      </c>
      <c r="X3991" s="82">
        <v>4.7645478018443793E-2</v>
      </c>
      <c r="Y3991" s="476">
        <v>2.0000000000000001E-4</v>
      </c>
    </row>
    <row r="3992" spans="1:25" x14ac:dyDescent="0.2">
      <c r="A3992" s="475">
        <v>3988</v>
      </c>
      <c r="B3992" s="56">
        <v>0.48189385133283608</v>
      </c>
      <c r="C3992" s="46">
        <v>3557.5479833140639</v>
      </c>
      <c r="D3992" s="56">
        <v>0.92228981465111759</v>
      </c>
      <c r="E3992" s="56">
        <v>0.54135692727369067</v>
      </c>
      <c r="F3992" s="250">
        <v>2025.11</v>
      </c>
      <c r="G3992" s="76">
        <v>264178889436.1579</v>
      </c>
      <c r="H3992" s="46">
        <v>26238744.552480634</v>
      </c>
      <c r="I3992" s="76">
        <v>573288694967.59155</v>
      </c>
      <c r="J3992" s="56">
        <v>0.28811953803460755</v>
      </c>
      <c r="K3992" s="76">
        <v>15001967547.022919</v>
      </c>
      <c r="L3992" s="76">
        <v>2578309509.3575082</v>
      </c>
      <c r="M3992" s="76">
        <v>115165330299.82343</v>
      </c>
      <c r="N3992" s="76">
        <v>44133752880.096207</v>
      </c>
      <c r="O3992" s="76">
        <v>33895.385273103821</v>
      </c>
      <c r="P3992" s="46">
        <v>313338.98359684652</v>
      </c>
      <c r="Q3992" s="46">
        <v>175765.07116926598</v>
      </c>
      <c r="R3992" s="76">
        <v>1087818032312.6738</v>
      </c>
      <c r="S3992" s="56">
        <v>0.50151611442698607</v>
      </c>
      <c r="T3992" s="56">
        <v>0.35269020096923009</v>
      </c>
      <c r="U3992" s="46">
        <v>17.079504680542762</v>
      </c>
      <c r="V3992" s="76">
        <v>7293491538228.5508</v>
      </c>
      <c r="W3992" s="84">
        <v>2300.8316540648566</v>
      </c>
      <c r="X3992" s="82">
        <v>4.235439061511511E-2</v>
      </c>
      <c r="Y3992" s="476">
        <v>2.0000000000000001E-4</v>
      </c>
    </row>
    <row r="3993" spans="1:25" x14ac:dyDescent="0.2">
      <c r="A3993" s="475">
        <v>3989</v>
      </c>
      <c r="B3993" s="56">
        <v>0.61559859288458318</v>
      </c>
      <c r="C3993" s="46">
        <v>3659.5110596651839</v>
      </c>
      <c r="D3993" s="56">
        <v>0.75285921965569469</v>
      </c>
      <c r="E3993" s="56">
        <v>0.63099119302889817</v>
      </c>
      <c r="F3993" s="250">
        <v>2026</v>
      </c>
      <c r="G3993" s="76">
        <v>104618247437.34959</v>
      </c>
      <c r="H3993" s="46">
        <v>18011882.670287151</v>
      </c>
      <c r="I3993" s="76">
        <v>440757112499.13568</v>
      </c>
      <c r="J3993" s="56">
        <v>0.2877491243531427</v>
      </c>
      <c r="K3993" s="76">
        <v>18970121824.265682</v>
      </c>
      <c r="L3993" s="76">
        <v>60936218044.539757</v>
      </c>
      <c r="M3993" s="76">
        <v>38938378051.383797</v>
      </c>
      <c r="N3993" s="76">
        <v>13711880740.087088</v>
      </c>
      <c r="O3993" s="76">
        <v>22895.003732964731</v>
      </c>
      <c r="P3993" s="46">
        <v>133510.07746945636</v>
      </c>
      <c r="Q3993" s="46">
        <v>51623.913742904515</v>
      </c>
      <c r="R3993" s="76">
        <v>708632191280.44275</v>
      </c>
      <c r="S3993" s="56">
        <v>0.46460245140591316</v>
      </c>
      <c r="T3993" s="56">
        <v>0.2683440432224064</v>
      </c>
      <c r="U3993" s="46">
        <v>16.121861760840673</v>
      </c>
      <c r="V3993" s="76">
        <v>3470684626958.4111</v>
      </c>
      <c r="W3993" s="84">
        <v>1095.3511774582141</v>
      </c>
      <c r="X3993" s="82">
        <v>4.412319452443806E-2</v>
      </c>
      <c r="Y3993" s="476">
        <v>2.0000000000000001E-4</v>
      </c>
    </row>
    <row r="3994" spans="1:25" x14ac:dyDescent="0.2">
      <c r="A3994" s="475">
        <v>3990</v>
      </c>
      <c r="B3994" s="56">
        <v>0.49865853668488136</v>
      </c>
      <c r="C3994" s="46">
        <v>5003.5212376822992</v>
      </c>
      <c r="D3994" s="56">
        <v>0.2</v>
      </c>
      <c r="E3994" s="56">
        <v>0.7</v>
      </c>
      <c r="F3994" s="250">
        <v>2023.99</v>
      </c>
      <c r="G3994" s="76">
        <v>332766998749.0498</v>
      </c>
      <c r="H3994" s="46">
        <v>3335521.3065408873</v>
      </c>
      <c r="I3994" s="76">
        <v>168228582136.92972</v>
      </c>
      <c r="J3994" s="56">
        <v>0.49865853668488136</v>
      </c>
      <c r="K3994" s="76">
        <v>3320254050.7207308</v>
      </c>
      <c r="L3994" s="76">
        <v>0</v>
      </c>
      <c r="M3994" s="76">
        <v>369565945856.46368</v>
      </c>
      <c r="N3994" s="76">
        <v>19457764340.900131</v>
      </c>
      <c r="O3994" s="76">
        <v>32393.4407273986</v>
      </c>
      <c r="P3994" s="46">
        <v>161062.18797965493</v>
      </c>
      <c r="Q3994" s="46">
        <v>62400.018652228362</v>
      </c>
      <c r="R3994" s="76">
        <v>821963651352.0863</v>
      </c>
      <c r="S3994" s="56">
        <v>0.72407694506652343</v>
      </c>
      <c r="T3994" s="56">
        <v>0.49288080994188571</v>
      </c>
      <c r="U3994" s="46">
        <v>17.912761602540822</v>
      </c>
      <c r="V3994" s="76">
        <v>8048762440761.3789</v>
      </c>
      <c r="W3994" s="84">
        <v>2535.177010134506</v>
      </c>
      <c r="X3994" s="82">
        <v>4.0348069083558473E-2</v>
      </c>
      <c r="Y3994" s="476">
        <v>2.0000000000000001E-4</v>
      </c>
    </row>
    <row r="3995" spans="1:25" x14ac:dyDescent="0.2">
      <c r="A3995" s="475">
        <v>3991</v>
      </c>
      <c r="B3995" s="56">
        <v>0.57295244002621437</v>
      </c>
      <c r="C3995" s="46">
        <v>6070.6857953402059</v>
      </c>
      <c r="D3995" s="56">
        <v>0.64790877995749163</v>
      </c>
      <c r="E3995" s="56">
        <v>0.31279313383485435</v>
      </c>
      <c r="F3995" s="250">
        <v>2023.75</v>
      </c>
      <c r="G3995" s="76">
        <v>407648031799.94574</v>
      </c>
      <c r="H3995" s="46">
        <v>14117935.383908937</v>
      </c>
      <c r="I3995" s="76">
        <v>470489724745.05347</v>
      </c>
      <c r="J3995" s="56">
        <v>0.41591857846281388</v>
      </c>
      <c r="K3995" s="76">
        <v>17906774347.890141</v>
      </c>
      <c r="L3995" s="76">
        <v>0</v>
      </c>
      <c r="M3995" s="76">
        <v>375747801552.05475</v>
      </c>
      <c r="N3995" s="76">
        <v>74045844960.629089</v>
      </c>
      <c r="O3995" s="76">
        <v>23302.286396769647</v>
      </c>
      <c r="P3995" s="46">
        <v>410846.87231340853</v>
      </c>
      <c r="Q3995" s="46">
        <v>257789.985544097</v>
      </c>
      <c r="R3995" s="76">
        <v>1275715218928.9731</v>
      </c>
      <c r="S3995" s="56">
        <v>0.61946053220244424</v>
      </c>
      <c r="T3995" s="56">
        <v>0.44012924916045626</v>
      </c>
      <c r="U3995" s="46">
        <v>17.307904055225116</v>
      </c>
      <c r="V3995" s="76">
        <v>10599883301608.006</v>
      </c>
      <c r="W3995" s="84">
        <v>3345.5058713292046</v>
      </c>
      <c r="X3995" s="82">
        <v>4.2237916251775344E-2</v>
      </c>
      <c r="Y3995" s="476">
        <v>2.0000000000000001E-4</v>
      </c>
    </row>
    <row r="3996" spans="1:25" x14ac:dyDescent="0.2">
      <c r="A3996" s="475">
        <v>3992</v>
      </c>
      <c r="B3996" s="56">
        <v>0.57641345135746747</v>
      </c>
      <c r="C3996" s="46">
        <v>5185.6424978342075</v>
      </c>
      <c r="D3996" s="56">
        <v>1.0198588202740335</v>
      </c>
      <c r="E3996" s="56">
        <v>0.29373864775321812</v>
      </c>
      <c r="F3996" s="250">
        <v>2024.94</v>
      </c>
      <c r="G3996" s="76">
        <v>382115722349.00836</v>
      </c>
      <c r="H3996" s="46">
        <v>31735960.225965232</v>
      </c>
      <c r="I3996" s="76">
        <v>673002038979.9552</v>
      </c>
      <c r="J3996" s="56">
        <v>0.18699498510946011</v>
      </c>
      <c r="K3996" s="76">
        <v>17136652410.913876</v>
      </c>
      <c r="L3996" s="76">
        <v>0</v>
      </c>
      <c r="M3996" s="76">
        <v>297634224811.57843</v>
      </c>
      <c r="N3996" s="76">
        <v>37397298732.250381</v>
      </c>
      <c r="O3996" s="76">
        <v>37660.476369645752</v>
      </c>
      <c r="P3996" s="46">
        <v>219010.27008628799</v>
      </c>
      <c r="Q3996" s="46">
        <v>129479.27003421144</v>
      </c>
      <c r="R3996" s="76">
        <v>1498008995556.5906</v>
      </c>
      <c r="S3996" s="56">
        <v>0.5037486608889149</v>
      </c>
      <c r="T3996" s="56">
        <v>0.32014123754744472</v>
      </c>
      <c r="U3996" s="46">
        <v>17.753743656944604</v>
      </c>
      <c r="V3996" s="76">
        <v>9178508644501.9316</v>
      </c>
      <c r="W3996" s="84">
        <v>2899.0187006127344</v>
      </c>
      <c r="X3996" s="82">
        <v>4.2222214466064535E-2</v>
      </c>
      <c r="Y3996" s="476">
        <v>2.0000000000000001E-4</v>
      </c>
    </row>
    <row r="3997" spans="1:25" x14ac:dyDescent="0.2">
      <c r="A3997" s="475">
        <v>3993</v>
      </c>
      <c r="B3997" s="56">
        <v>0.37095711290125394</v>
      </c>
      <c r="C3997" s="46">
        <v>3329.916841559545</v>
      </c>
      <c r="D3997" s="56">
        <v>0.46929520317185741</v>
      </c>
      <c r="E3997" s="56">
        <v>0.25046945434161988</v>
      </c>
      <c r="F3997" s="250">
        <v>2026.68</v>
      </c>
      <c r="G3997" s="76">
        <v>70656349276.68338</v>
      </c>
      <c r="H3997" s="46">
        <v>9077711.7196041066</v>
      </c>
      <c r="I3997" s="76">
        <v>259743227234.32483</v>
      </c>
      <c r="J3997" s="56">
        <v>0.37095711290125388</v>
      </c>
      <c r="K3997" s="76">
        <v>11326694667.530083</v>
      </c>
      <c r="L3997" s="76">
        <v>24348827500.101814</v>
      </c>
      <c r="M3997" s="76">
        <v>23172466514.779297</v>
      </c>
      <c r="N3997" s="76">
        <v>19251349201.659554</v>
      </c>
      <c r="O3997" s="76">
        <v>25791.099962220833</v>
      </c>
      <c r="P3997" s="46">
        <v>182304.37222125428</v>
      </c>
      <c r="Q3997" s="46">
        <v>88557.222557052621</v>
      </c>
      <c r="R3997" s="76">
        <v>436118903592.42523</v>
      </c>
      <c r="S3997" s="56">
        <v>0.50600885638326765</v>
      </c>
      <c r="T3997" s="56">
        <v>0.33425201458864318</v>
      </c>
      <c r="U3997" s="46">
        <v>15.819121586494221</v>
      </c>
      <c r="V3997" s="76">
        <v>2603210685826.6367</v>
      </c>
      <c r="W3997" s="84">
        <v>821.22235742380622</v>
      </c>
      <c r="X3997" s="82">
        <v>4.5247840560291054E-2</v>
      </c>
      <c r="Y3997" s="476">
        <v>2.0000000000000001E-4</v>
      </c>
    </row>
    <row r="3998" spans="1:25" x14ac:dyDescent="0.2">
      <c r="A3998" s="475">
        <v>3994</v>
      </c>
      <c r="B3998" s="56">
        <v>0.44414066633802068</v>
      </c>
      <c r="C3998" s="46">
        <v>3605.5821129050209</v>
      </c>
      <c r="D3998" s="56">
        <v>0.71194954620714712</v>
      </c>
      <c r="E3998" s="56">
        <v>0.56166408898009967</v>
      </c>
      <c r="F3998" s="250">
        <v>2024.59</v>
      </c>
      <c r="G3998" s="76">
        <v>128675005709.41173</v>
      </c>
      <c r="H3998" s="46">
        <v>16524862.795688717</v>
      </c>
      <c r="I3998" s="76">
        <v>477159240734.54639</v>
      </c>
      <c r="J3998" s="56">
        <v>0.41250851591734183</v>
      </c>
      <c r="K3998" s="76">
        <v>17530597974.372463</v>
      </c>
      <c r="L3998" s="76">
        <v>4041521720.5997519</v>
      </c>
      <c r="M3998" s="76">
        <v>122421023409.68639</v>
      </c>
      <c r="N3998" s="76">
        <v>65876070696.422218</v>
      </c>
      <c r="O3998" s="76">
        <v>25648.692021419938</v>
      </c>
      <c r="P3998" s="46">
        <v>417617.60042820615</v>
      </c>
      <c r="Q3998" s="46">
        <v>261247.69590264972</v>
      </c>
      <c r="R3998" s="76">
        <v>843763335088.93945</v>
      </c>
      <c r="S3998" s="56">
        <v>0.53008290121729673</v>
      </c>
      <c r="T3998" s="56">
        <v>0.36697632608205932</v>
      </c>
      <c r="U3998" s="46">
        <v>15.400127417621842</v>
      </c>
      <c r="V3998" s="76">
        <v>5375883859492.1279</v>
      </c>
      <c r="W3998" s="84">
        <v>1696.4873886487558</v>
      </c>
      <c r="X3998" s="82">
        <v>4.6375564340568484E-2</v>
      </c>
      <c r="Y3998" s="476">
        <v>2.0000000000000001E-4</v>
      </c>
    </row>
    <row r="3999" spans="1:25" x14ac:dyDescent="0.2">
      <c r="A3999" s="475">
        <v>3995</v>
      </c>
      <c r="B3999" s="56">
        <v>0.46477994515518573</v>
      </c>
      <c r="C3999" s="46">
        <v>2960.8479961242483</v>
      </c>
      <c r="D3999" s="56">
        <v>0.86429855244562015</v>
      </c>
      <c r="E3999" s="56">
        <v>0.33784297320452639</v>
      </c>
      <c r="F3999" s="250">
        <v>2025.09</v>
      </c>
      <c r="G3999" s="76">
        <v>224039456941.33032</v>
      </c>
      <c r="H3999" s="46">
        <v>23982988.520928171</v>
      </c>
      <c r="I3999" s="76">
        <v>553341416082.60364</v>
      </c>
      <c r="J3999" s="56">
        <v>0.30777245302489198</v>
      </c>
      <c r="K3999" s="76">
        <v>26814380993.460873</v>
      </c>
      <c r="L3999" s="76">
        <v>8745953439.3571205</v>
      </c>
      <c r="M3999" s="76">
        <v>139504231620.0015</v>
      </c>
      <c r="N3999" s="76">
        <v>54357085605.600052</v>
      </c>
      <c r="O3999" s="76">
        <v>33957.076728052947</v>
      </c>
      <c r="P3999" s="46">
        <v>360404.31932992302</v>
      </c>
      <c r="Q3999" s="46">
        <v>212793.47508544411</v>
      </c>
      <c r="R3999" s="76">
        <v>1066381969410.3101</v>
      </c>
      <c r="S3999" s="56">
        <v>0.5055733381906321</v>
      </c>
      <c r="T3999" s="56">
        <v>0.33536208028809261</v>
      </c>
      <c r="U3999" s="46">
        <v>16.682123912643934</v>
      </c>
      <c r="V3999" s="76">
        <v>6629126961958.2197</v>
      </c>
      <c r="W3999" s="84">
        <v>2092.3741896695533</v>
      </c>
      <c r="X3999" s="82">
        <v>4.2931819910156037E-2</v>
      </c>
      <c r="Y3999" s="476">
        <v>2.0000000000000001E-4</v>
      </c>
    </row>
    <row r="4000" spans="1:25" x14ac:dyDescent="0.2">
      <c r="A4000" s="475">
        <v>3996</v>
      </c>
      <c r="B4000" s="56">
        <v>0.39405336903037769</v>
      </c>
      <c r="C4000" s="46">
        <v>1500</v>
      </c>
      <c r="D4000" s="56">
        <v>0.90273234658055468</v>
      </c>
      <c r="E4000" s="56">
        <v>0.42210074269645381</v>
      </c>
      <c r="F4000" s="250">
        <v>2026.36</v>
      </c>
      <c r="G4000" s="76">
        <v>129096044020.46271</v>
      </c>
      <c r="H4000" s="46">
        <v>27714393.27621603</v>
      </c>
      <c r="I4000" s="76">
        <v>724420032002.74292</v>
      </c>
      <c r="J4000" s="56">
        <v>0.39405336903037769</v>
      </c>
      <c r="K4000" s="76">
        <v>36269951527.80854</v>
      </c>
      <c r="L4000" s="76">
        <v>47739470004.703087</v>
      </c>
      <c r="M4000" s="76">
        <v>46279216497.075325</v>
      </c>
      <c r="N4000" s="76">
        <v>74118794277.913559</v>
      </c>
      <c r="O4000" s="76">
        <v>27418.959140567291</v>
      </c>
      <c r="P4000" s="46">
        <v>460083.02995349525</v>
      </c>
      <c r="Q4000" s="46">
        <v>289065.98692495807</v>
      </c>
      <c r="R4000" s="76">
        <v>1069173690283.2979</v>
      </c>
      <c r="S4000" s="56">
        <v>0.47190813648340091</v>
      </c>
      <c r="T4000" s="56">
        <v>0.33425057259656782</v>
      </c>
      <c r="U4000" s="46">
        <v>15.055027033470953</v>
      </c>
      <c r="V4000" s="76">
        <v>5981175183476.5879</v>
      </c>
      <c r="W4000" s="84">
        <v>1888.7196610929502</v>
      </c>
      <c r="X4000" s="82">
        <v>4.7845722767463961E-2</v>
      </c>
      <c r="Y4000" s="476">
        <v>2.0000000000000001E-4</v>
      </c>
    </row>
    <row r="4001" spans="1:25" x14ac:dyDescent="0.2">
      <c r="A4001" s="475">
        <v>3997</v>
      </c>
      <c r="B4001" s="56">
        <v>0.76592732184378143</v>
      </c>
      <c r="C4001" s="46">
        <v>4698.3246924173509</v>
      </c>
      <c r="D4001" s="56">
        <v>0.33971137822400671</v>
      </c>
      <c r="E4001" s="56">
        <v>0.44185059704529361</v>
      </c>
      <c r="F4001" s="250">
        <v>2023.75</v>
      </c>
      <c r="G4001" s="76">
        <v>164137612199.45047</v>
      </c>
      <c r="H4001" s="46">
        <v>5723780.9432588993</v>
      </c>
      <c r="I4001" s="76">
        <v>185806912549.16324</v>
      </c>
      <c r="J4001" s="56">
        <v>0.34630082714122545</v>
      </c>
      <c r="K4001" s="76">
        <v>5406023775.1161566</v>
      </c>
      <c r="L4001" s="76">
        <v>0</v>
      </c>
      <c r="M4001" s="76">
        <v>200892886841.05023</v>
      </c>
      <c r="N4001" s="76">
        <v>207247962286.6261</v>
      </c>
      <c r="O4001" s="76">
        <v>29481.90953241412</v>
      </c>
      <c r="P4001" s="46">
        <v>1179412.5203661362</v>
      </c>
      <c r="Q4001" s="46">
        <v>780443.3840599478</v>
      </c>
      <c r="R4001" s="76">
        <v>784118869810.30054</v>
      </c>
      <c r="S4001" s="56">
        <v>0.5397256877128489</v>
      </c>
      <c r="T4001" s="56">
        <v>0.3145430065017405</v>
      </c>
      <c r="U4001" s="46">
        <v>16.96329498895517</v>
      </c>
      <c r="V4001" s="76">
        <v>4634041774463.7148</v>
      </c>
      <c r="W4001" s="84">
        <v>1459.1781612531595</v>
      </c>
      <c r="X4001" s="82">
        <v>4.2882674232399769E-2</v>
      </c>
      <c r="Y4001" s="476">
        <v>2.0000000000000001E-4</v>
      </c>
    </row>
    <row r="4002" spans="1:25" x14ac:dyDescent="0.2">
      <c r="A4002" s="475">
        <v>3998</v>
      </c>
      <c r="B4002" s="56">
        <v>0.42731145876620158</v>
      </c>
      <c r="C4002" s="46">
        <v>2763.1957495373945</v>
      </c>
      <c r="D4002" s="56">
        <v>0.86379440988182643</v>
      </c>
      <c r="E4002" s="56">
        <v>0.60626070880053329</v>
      </c>
      <c r="F4002" s="250">
        <v>2024.66</v>
      </c>
      <c r="G4002" s="76">
        <v>340495763363.84753</v>
      </c>
      <c r="H4002" s="46">
        <v>23071295.768874019</v>
      </c>
      <c r="I4002" s="76">
        <v>629093183391.1543</v>
      </c>
      <c r="J4002" s="56">
        <v>0.35262631820337187</v>
      </c>
      <c r="K4002" s="76">
        <v>16376381698.484251</v>
      </c>
      <c r="L4002" s="76">
        <v>0</v>
      </c>
      <c r="M4002" s="76">
        <v>229276874703.91745</v>
      </c>
      <c r="N4002" s="76">
        <v>68016740075.664597</v>
      </c>
      <c r="O4002" s="76">
        <v>22906.165692413895</v>
      </c>
      <c r="P4002" s="46">
        <v>395507.16172711877</v>
      </c>
      <c r="Q4002" s="46">
        <v>239820.23244238939</v>
      </c>
      <c r="R4002" s="76">
        <v>1364083796682.3005</v>
      </c>
      <c r="S4002" s="56">
        <v>0.55975180822260562</v>
      </c>
      <c r="T4002" s="56">
        <v>0.36654470487822294</v>
      </c>
      <c r="U4002" s="46">
        <v>17.050327514343607</v>
      </c>
      <c r="V4002" s="76">
        <v>9256333896678.832</v>
      </c>
      <c r="W4002" s="84">
        <v>2922.5169692994036</v>
      </c>
      <c r="X4002" s="82">
        <v>4.3444753145508511E-2</v>
      </c>
      <c r="Y4002" s="476">
        <v>2.0000000000000001E-4</v>
      </c>
    </row>
    <row r="4003" spans="1:25" x14ac:dyDescent="0.2">
      <c r="A4003" s="475">
        <v>3999</v>
      </c>
      <c r="B4003" s="56">
        <v>0.62065058239115234</v>
      </c>
      <c r="C4003" s="46">
        <v>4582.3078618825311</v>
      </c>
      <c r="D4003" s="56">
        <v>0.5604634158906302</v>
      </c>
      <c r="E4003" s="56">
        <v>0.22796517444758188</v>
      </c>
      <c r="F4003" s="250">
        <v>2023.75</v>
      </c>
      <c r="G4003" s="76">
        <v>374481913508.40314</v>
      </c>
      <c r="H4003" s="46">
        <v>11487115.291291958</v>
      </c>
      <c r="I4003" s="76">
        <v>363819153337.33789</v>
      </c>
      <c r="J4003" s="56">
        <v>0.4439178602032634</v>
      </c>
      <c r="K4003" s="76">
        <v>11978557166.906982</v>
      </c>
      <c r="L4003" s="76">
        <v>0</v>
      </c>
      <c r="M4003" s="76">
        <v>448097650438.03314</v>
      </c>
      <c r="N4003" s="76">
        <v>17146204707.72751</v>
      </c>
      <c r="O4003" s="76">
        <v>31346.432636546109</v>
      </c>
      <c r="P4003" s="46">
        <v>158703.74559439329</v>
      </c>
      <c r="Q4003" s="46">
        <v>70355.947253908642</v>
      </c>
      <c r="R4003" s="76">
        <v>1165548185393.1917</v>
      </c>
      <c r="S4003" s="56">
        <v>0.67665694902899898</v>
      </c>
      <c r="T4003" s="56">
        <v>0.45046268674329065</v>
      </c>
      <c r="U4003" s="46">
        <v>17.250098660544847</v>
      </c>
      <c r="V4003" s="76">
        <v>10066006395372.982</v>
      </c>
      <c r="W4003" s="84">
        <v>3178.8257190916606</v>
      </c>
      <c r="X4003" s="82">
        <v>4.1822401821767212E-2</v>
      </c>
      <c r="Y4003" s="476">
        <v>2.0000000000000001E-4</v>
      </c>
    </row>
    <row r="4004" spans="1:25" x14ac:dyDescent="0.2">
      <c r="A4004" s="475">
        <v>4000</v>
      </c>
      <c r="B4004" s="56">
        <v>0.46949778774993062</v>
      </c>
      <c r="C4004" s="46">
        <v>5553.7665984117948</v>
      </c>
      <c r="D4004" s="56">
        <v>0.72005057120462257</v>
      </c>
      <c r="E4004" s="56">
        <v>0.52738423283763902</v>
      </c>
      <c r="F4004" s="250">
        <v>2023.75</v>
      </c>
      <c r="G4004" s="76">
        <v>449479135467.89001</v>
      </c>
      <c r="H4004" s="46">
        <v>16600695.713784169</v>
      </c>
      <c r="I4004" s="76">
        <v>452877515974.66217</v>
      </c>
      <c r="J4004" s="56">
        <v>0.34241581169437496</v>
      </c>
      <c r="K4004" s="76">
        <v>9088743463.0340977</v>
      </c>
      <c r="L4004" s="76">
        <v>0</v>
      </c>
      <c r="M4004" s="76">
        <v>352816241783.8725</v>
      </c>
      <c r="N4004" s="76">
        <v>22911665593.498043</v>
      </c>
      <c r="O4004" s="76">
        <v>25995.447153534544</v>
      </c>
      <c r="P4004" s="46">
        <v>184149.14736075769</v>
      </c>
      <c r="Q4004" s="46">
        <v>85530.38034478965</v>
      </c>
      <c r="R4004" s="76">
        <v>1212591931480.1453</v>
      </c>
      <c r="S4004" s="56">
        <v>0.61557903352511489</v>
      </c>
      <c r="T4004" s="56">
        <v>0.45677306622133407</v>
      </c>
      <c r="U4004" s="46">
        <v>17.847816304247086</v>
      </c>
      <c r="V4004" s="76">
        <v>10917726640659.297</v>
      </c>
      <c r="W4004" s="84">
        <v>3444.3470926006958</v>
      </c>
      <c r="X4004" s="82">
        <v>4.0723540686482866E-2</v>
      </c>
      <c r="Y4004" s="476">
        <v>2.0000000000000001E-4</v>
      </c>
    </row>
    <row r="4005" spans="1:25" x14ac:dyDescent="0.2">
      <c r="A4005" s="475">
        <v>4001</v>
      </c>
      <c r="B4005" s="56">
        <v>0.49079969970822657</v>
      </c>
      <c r="C4005" s="46">
        <v>5835.4016463119724</v>
      </c>
      <c r="D4005" s="56">
        <v>1.0624823420459046</v>
      </c>
      <c r="E4005" s="56">
        <v>0.43435975465126409</v>
      </c>
      <c r="F4005" s="250">
        <v>2024.61</v>
      </c>
      <c r="G4005" s="76">
        <v>285590321617.40826</v>
      </c>
      <c r="H4005" s="46">
        <v>34760348.93239972</v>
      </c>
      <c r="I4005" s="76">
        <v>552393534199.11035</v>
      </c>
      <c r="J4005" s="56">
        <v>-5.0618842555621324E-2</v>
      </c>
      <c r="K4005" s="76">
        <v>10022868847.876007</v>
      </c>
      <c r="L4005" s="76">
        <v>0</v>
      </c>
      <c r="M4005" s="76">
        <v>266044041971.85498</v>
      </c>
      <c r="N4005" s="76">
        <v>86789558338.895309</v>
      </c>
      <c r="O4005" s="76">
        <v>32778.300661745685</v>
      </c>
      <c r="P4005" s="46">
        <v>489482.14077809773</v>
      </c>
      <c r="Q4005" s="46">
        <v>307532.01957014558</v>
      </c>
      <c r="R4005" s="76">
        <v>1358224815693.8423</v>
      </c>
      <c r="S4005" s="56">
        <v>0.41486080800651515</v>
      </c>
      <c r="T4005" s="56">
        <v>0.18405210040983758</v>
      </c>
      <c r="U4005" s="46">
        <v>24.135528220429457</v>
      </c>
      <c r="V4005" s="76">
        <v>6376110772846.2471</v>
      </c>
      <c r="W4005" s="84">
        <v>2012.0330399592569</v>
      </c>
      <c r="X4005" s="82">
        <v>3.1776865222938599E-2</v>
      </c>
      <c r="Y4005" s="476">
        <v>2.0000000000000001E-4</v>
      </c>
    </row>
    <row r="4006" spans="1:25" x14ac:dyDescent="0.2">
      <c r="A4006" s="475">
        <v>4002</v>
      </c>
      <c r="B4006" s="56">
        <v>0.54640284453095145</v>
      </c>
      <c r="C4006" s="46">
        <v>5942.9699914975254</v>
      </c>
      <c r="D4006" s="56">
        <v>0.77947493682492575</v>
      </c>
      <c r="E4006" s="56">
        <v>0.13332660754529824</v>
      </c>
      <c r="F4006" s="250">
        <v>2023.75</v>
      </c>
      <c r="G4006" s="76">
        <v>251904568071.20422</v>
      </c>
      <c r="H4006" s="46">
        <v>17706185.23405648</v>
      </c>
      <c r="I4006" s="76">
        <v>506510478845.43549</v>
      </c>
      <c r="J4006" s="56">
        <v>0.41252583371611073</v>
      </c>
      <c r="K4006" s="76">
        <v>14757788879.408127</v>
      </c>
      <c r="L4006" s="76">
        <v>0</v>
      </c>
      <c r="M4006" s="76">
        <v>273724343396.60422</v>
      </c>
      <c r="N4006" s="76">
        <v>52614437826.76516</v>
      </c>
      <c r="O4006" s="76">
        <v>28924.548489913926</v>
      </c>
      <c r="P4006" s="46">
        <v>357437.85371619719</v>
      </c>
      <c r="Q4006" s="46">
        <v>212654.21588177737</v>
      </c>
      <c r="R4006" s="76">
        <v>1181424634943.9209</v>
      </c>
      <c r="S4006" s="56">
        <v>0.6042745551930192</v>
      </c>
      <c r="T4006" s="56">
        <v>0.36334453184360133</v>
      </c>
      <c r="U4006" s="46">
        <v>16.474779418485703</v>
      </c>
      <c r="V4006" s="76">
        <v>7791617979196.9268</v>
      </c>
      <c r="W4006" s="84">
        <v>2458.2566877963691</v>
      </c>
      <c r="X4006" s="82">
        <v>4.4286348338695471E-2</v>
      </c>
      <c r="Y4006" s="476">
        <v>2.0000000000000001E-4</v>
      </c>
    </row>
    <row r="4007" spans="1:25" x14ac:dyDescent="0.2">
      <c r="A4007" s="475">
        <v>4003</v>
      </c>
      <c r="B4007" s="56">
        <v>0.55462317155233898</v>
      </c>
      <c r="C4007" s="46">
        <v>3680.4284811338271</v>
      </c>
      <c r="D4007" s="56">
        <v>0.82968351912926785</v>
      </c>
      <c r="E4007" s="56">
        <v>0.5094408829956335</v>
      </c>
      <c r="F4007" s="250">
        <v>2025.51</v>
      </c>
      <c r="G4007" s="76">
        <v>131044145639.81879</v>
      </c>
      <c r="H4007" s="46">
        <v>22061788.867519025</v>
      </c>
      <c r="I4007" s="76">
        <v>532096131453.38538</v>
      </c>
      <c r="J4007" s="56">
        <v>0.28045190359954253</v>
      </c>
      <c r="K4007" s="76">
        <v>24410336774.236378</v>
      </c>
      <c r="L4007" s="76">
        <v>34267816428.076435</v>
      </c>
      <c r="M4007" s="76">
        <v>116957401142.38864</v>
      </c>
      <c r="N4007" s="76">
        <v>11283928255.062654</v>
      </c>
      <c r="O4007" s="76">
        <v>24751.579393835673</v>
      </c>
      <c r="P4007" s="46">
        <v>115314.45020049701</v>
      </c>
      <c r="Q4007" s="46">
        <v>40959.472424380088</v>
      </c>
      <c r="R4007" s="76">
        <v>871627950319.38623</v>
      </c>
      <c r="S4007" s="56">
        <v>0.47052878447947327</v>
      </c>
      <c r="T4007" s="56">
        <v>0.26564975930593654</v>
      </c>
      <c r="U4007" s="46">
        <v>16.202494085064274</v>
      </c>
      <c r="V4007" s="76">
        <v>4155997227390.4604</v>
      </c>
      <c r="W4007" s="84">
        <v>1311.9768895979391</v>
      </c>
      <c r="X4007" s="82">
        <v>4.4772117178584099E-2</v>
      </c>
      <c r="Y4007" s="476">
        <v>2.0000000000000001E-4</v>
      </c>
    </row>
    <row r="4008" spans="1:25" x14ac:dyDescent="0.2">
      <c r="A4008" s="475">
        <v>4004</v>
      </c>
      <c r="B4008" s="56">
        <v>0.42992987420412332</v>
      </c>
      <c r="C4008" s="46">
        <v>8641.6714592061198</v>
      </c>
      <c r="D4008" s="56">
        <v>0.7652418032984919</v>
      </c>
      <c r="E4008" s="56">
        <v>0.44219333064767108</v>
      </c>
      <c r="F4008" s="250">
        <v>2023.75</v>
      </c>
      <c r="G4008" s="76">
        <v>285880477002.61188</v>
      </c>
      <c r="H4008" s="46">
        <v>18394149.724035785</v>
      </c>
      <c r="I4008" s="76">
        <v>516295540740.28064</v>
      </c>
      <c r="J4008" s="56">
        <v>0.41917484004257699</v>
      </c>
      <c r="K4008" s="76">
        <v>12879274225.941076</v>
      </c>
      <c r="L4008" s="76">
        <v>0</v>
      </c>
      <c r="M4008" s="76">
        <v>278486844739.05652</v>
      </c>
      <c r="N4008" s="76">
        <v>34020598903.163441</v>
      </c>
      <c r="O4008" s="76">
        <v>16454.232211234819</v>
      </c>
      <c r="P4008" s="46">
        <v>263755.69875160069</v>
      </c>
      <c r="Q4008" s="46">
        <v>142215.70056122378</v>
      </c>
      <c r="R4008" s="76">
        <v>1126086065837.1904</v>
      </c>
      <c r="S4008" s="56">
        <v>0.60483758235931073</v>
      </c>
      <c r="T4008" s="56">
        <v>0.39959650129227114</v>
      </c>
      <c r="U4008" s="46">
        <v>16.769579210292925</v>
      </c>
      <c r="V4008" s="76">
        <v>8200537059653.5127</v>
      </c>
      <c r="W4008" s="84">
        <v>2584.5747435877374</v>
      </c>
      <c r="X4008" s="82">
        <v>4.3559746531962658E-2</v>
      </c>
      <c r="Y4008" s="476">
        <v>2.0000000000000001E-4</v>
      </c>
    </row>
    <row r="4009" spans="1:25" x14ac:dyDescent="0.2">
      <c r="A4009" s="475">
        <v>4005</v>
      </c>
      <c r="B4009" s="56">
        <v>0.42226604768572978</v>
      </c>
      <c r="C4009" s="46">
        <v>3792.2915376695491</v>
      </c>
      <c r="D4009" s="56">
        <v>0.916816278553227</v>
      </c>
      <c r="E4009" s="56">
        <v>0.53843098586973137</v>
      </c>
      <c r="F4009" s="250">
        <v>2025.49</v>
      </c>
      <c r="G4009" s="76">
        <v>120204343997.76138</v>
      </c>
      <c r="H4009" s="46">
        <v>26071251.832600247</v>
      </c>
      <c r="I4009" s="76">
        <v>560536454016.26477</v>
      </c>
      <c r="J4009" s="56">
        <v>0.2955655543666138</v>
      </c>
      <c r="K4009" s="76">
        <v>16842009393.376873</v>
      </c>
      <c r="L4009" s="76">
        <v>19359132070.195461</v>
      </c>
      <c r="M4009" s="76">
        <v>80687677656.157059</v>
      </c>
      <c r="N4009" s="76">
        <v>128137151578.85934</v>
      </c>
      <c r="O4009" s="76">
        <v>31696.315494380971</v>
      </c>
      <c r="P4009" s="46">
        <v>758087.24899590272</v>
      </c>
      <c r="Q4009" s="46">
        <v>528343.756980723</v>
      </c>
      <c r="R4009" s="76">
        <v>991963278757.74841</v>
      </c>
      <c r="S4009" s="56">
        <v>0.44140695562729237</v>
      </c>
      <c r="T4009" s="56">
        <v>0.26407166067485238</v>
      </c>
      <c r="U4009" s="46">
        <v>15.643962427357385</v>
      </c>
      <c r="V4009" s="76">
        <v>4514841330542.4434</v>
      </c>
      <c r="W4009" s="84">
        <v>1425.2107902069106</v>
      </c>
      <c r="X4009" s="82">
        <v>4.6702280751517167E-2</v>
      </c>
      <c r="Y4009" s="476">
        <v>2.0000000000000001E-4</v>
      </c>
    </row>
    <row r="4010" spans="1:25" x14ac:dyDescent="0.2">
      <c r="A4010" s="475">
        <v>4006</v>
      </c>
      <c r="B4010" s="56">
        <v>0.42565835966091931</v>
      </c>
      <c r="C4010" s="46">
        <v>5761.1048462549616</v>
      </c>
      <c r="D4010" s="56">
        <v>0.90248936352471087</v>
      </c>
      <c r="E4010" s="56">
        <v>0.32708579024090878</v>
      </c>
      <c r="F4010" s="250">
        <v>2023.75</v>
      </c>
      <c r="G4010" s="76">
        <v>370074103434.47626</v>
      </c>
      <c r="H4010" s="46">
        <v>25397851.740714613</v>
      </c>
      <c r="I4010" s="76">
        <v>612365600785.88013</v>
      </c>
      <c r="J4010" s="56">
        <v>0.37458429643362257</v>
      </c>
      <c r="K4010" s="76">
        <v>8048610498.7971325</v>
      </c>
      <c r="L4010" s="76">
        <v>0</v>
      </c>
      <c r="M4010" s="76">
        <v>386496847931.70569</v>
      </c>
      <c r="N4010" s="76">
        <v>49817243689.279404</v>
      </c>
      <c r="O4010" s="76">
        <v>32625.588328564903</v>
      </c>
      <c r="P4010" s="46">
        <v>357086.19104073336</v>
      </c>
      <c r="Q4010" s="46">
        <v>209316.4191920438</v>
      </c>
      <c r="R4010" s="76">
        <v>1451217343490.7209</v>
      </c>
      <c r="S4010" s="56">
        <v>0.59891753028164385</v>
      </c>
      <c r="T4010" s="56">
        <v>0.36871745153948493</v>
      </c>
      <c r="U4010" s="46">
        <v>17.130706063146075</v>
      </c>
      <c r="V4010" s="76">
        <v>10105785662708.842</v>
      </c>
      <c r="W4010" s="84">
        <v>3190.0401193605667</v>
      </c>
      <c r="X4010" s="82">
        <v>4.2577008087997838E-2</v>
      </c>
      <c r="Y4010" s="476">
        <v>2.0000000000000001E-4</v>
      </c>
    </row>
    <row r="4011" spans="1:25" x14ac:dyDescent="0.2">
      <c r="A4011" s="475">
        <v>4007</v>
      </c>
      <c r="B4011" s="56">
        <v>0.49104376839120778</v>
      </c>
      <c r="C4011" s="46">
        <v>1500</v>
      </c>
      <c r="D4011" s="56">
        <v>0.68936295819161475</v>
      </c>
      <c r="E4011" s="56">
        <v>0.43019874622924159</v>
      </c>
      <c r="F4011" s="250">
        <v>2025.18</v>
      </c>
      <c r="G4011" s="76">
        <v>204711013284.63617</v>
      </c>
      <c r="H4011" s="46">
        <v>16437458.259294724</v>
      </c>
      <c r="I4011" s="76">
        <v>496300856343.61774</v>
      </c>
      <c r="J4011" s="56">
        <v>0.42316857614894365</v>
      </c>
      <c r="K4011" s="76">
        <v>32802738884.943108</v>
      </c>
      <c r="L4011" s="76">
        <v>46848312466.678062</v>
      </c>
      <c r="M4011" s="76">
        <v>137135512774.04758</v>
      </c>
      <c r="N4011" s="76">
        <v>25858656503.449459</v>
      </c>
      <c r="O4011" s="76">
        <v>43229.551732519132</v>
      </c>
      <c r="P4011" s="46">
        <v>200494.86098453257</v>
      </c>
      <c r="Q4011" s="46">
        <v>97628.624844442165</v>
      </c>
      <c r="R4011" s="76">
        <v>954191695063.68958</v>
      </c>
      <c r="S4011" s="56">
        <v>0.5722156640938818</v>
      </c>
      <c r="T4011" s="56">
        <v>0.39164031877862199</v>
      </c>
      <c r="U4011" s="46">
        <v>16.194508791427143</v>
      </c>
      <c r="V4011" s="76">
        <v>6740693122328.1699</v>
      </c>
      <c r="W4011" s="84">
        <v>2126.6785179422814</v>
      </c>
      <c r="X4011" s="82">
        <v>4.438942884760564E-2</v>
      </c>
      <c r="Y4011" s="476">
        <v>2.0000000000000001E-4</v>
      </c>
    </row>
    <row r="4012" spans="1:25" x14ac:dyDescent="0.2">
      <c r="A4012" s="475">
        <v>4008</v>
      </c>
      <c r="B4012" s="56">
        <v>0.35193744841887403</v>
      </c>
      <c r="C4012" s="46">
        <v>7656.4426646961019</v>
      </c>
      <c r="D4012" s="56">
        <v>0.85796548621275659</v>
      </c>
      <c r="E4012" s="56">
        <v>0.51722334965826078</v>
      </c>
      <c r="F4012" s="250">
        <v>2025.87</v>
      </c>
      <c r="G4012" s="76">
        <v>214893745040.86905</v>
      </c>
      <c r="H4012" s="46">
        <v>22014118.508138381</v>
      </c>
      <c r="I4012" s="76">
        <v>630260692402.77698</v>
      </c>
      <c r="J4012" s="56">
        <v>0.35193744841887398</v>
      </c>
      <c r="K4012" s="76">
        <v>39017083490.481247</v>
      </c>
      <c r="L4012" s="76">
        <v>47674823465.388634</v>
      </c>
      <c r="M4012" s="76">
        <v>92084407616.507263</v>
      </c>
      <c r="N4012" s="76">
        <v>25675245341.601101</v>
      </c>
      <c r="O4012" s="76">
        <v>23550.58388742448</v>
      </c>
      <c r="P4012" s="46">
        <v>196031.14354698468</v>
      </c>
      <c r="Q4012" s="46">
        <v>94052.686064730195</v>
      </c>
      <c r="R4012" s="76">
        <v>1064551516406.1501</v>
      </c>
      <c r="S4012" s="56">
        <v>0.50908325371412</v>
      </c>
      <c r="T4012" s="56">
        <v>0.38818720620696162</v>
      </c>
      <c r="U4012" s="46">
        <v>15.984918589815615</v>
      </c>
      <c r="V4012" s="76">
        <v>7162151138814.0859</v>
      </c>
      <c r="W4012" s="84">
        <v>2259.4391568977776</v>
      </c>
      <c r="X4012" s="82">
        <v>4.6557826345839465E-2</v>
      </c>
      <c r="Y4012" s="476">
        <v>2.0000000000000001E-4</v>
      </c>
    </row>
    <row r="4013" spans="1:25" x14ac:dyDescent="0.2">
      <c r="A4013" s="475">
        <v>4009</v>
      </c>
      <c r="B4013" s="56">
        <v>0.51567366877906262</v>
      </c>
      <c r="C4013" s="46">
        <v>1500</v>
      </c>
      <c r="D4013" s="56">
        <v>0.85438912595600192</v>
      </c>
      <c r="E4013" s="56">
        <v>0.58981821988542582</v>
      </c>
      <c r="F4013" s="250">
        <v>2025.58</v>
      </c>
      <c r="G4013" s="76">
        <v>73254197957.264648</v>
      </c>
      <c r="H4013" s="46">
        <v>22962901.068255063</v>
      </c>
      <c r="I4013" s="76">
        <v>593212672967.75244</v>
      </c>
      <c r="J4013" s="56">
        <v>0.40595474610808335</v>
      </c>
      <c r="K4013" s="76">
        <v>19477248182.606674</v>
      </c>
      <c r="L4013" s="76">
        <v>2528800473.2205982</v>
      </c>
      <c r="M4013" s="76">
        <v>67933041354.565834</v>
      </c>
      <c r="N4013" s="76">
        <v>28171770742.502064</v>
      </c>
      <c r="O4013" s="76">
        <v>26498.94212986172</v>
      </c>
      <c r="P4013" s="46">
        <v>229489.49299618759</v>
      </c>
      <c r="Q4013" s="46">
        <v>115436.02919811514</v>
      </c>
      <c r="R4013" s="76">
        <v>862348937095.47058</v>
      </c>
      <c r="S4013" s="56">
        <v>0.50459350398122027</v>
      </c>
      <c r="T4013" s="56">
        <v>0.29310985868565154</v>
      </c>
      <c r="U4013" s="46">
        <v>14.624509656611353</v>
      </c>
      <c r="V4013" s="76">
        <v>4243065830137.6987</v>
      </c>
      <c r="W4013" s="84">
        <v>1338.795683129973</v>
      </c>
      <c r="X4013" s="82">
        <v>4.7630687111770223E-2</v>
      </c>
      <c r="Y4013" s="476">
        <v>2.0000000000000001E-4</v>
      </c>
    </row>
    <row r="4014" spans="1:25" x14ac:dyDescent="0.2">
      <c r="A4014" s="475">
        <v>4010</v>
      </c>
      <c r="B4014" s="56">
        <v>0.61294837639233879</v>
      </c>
      <c r="C4014" s="46">
        <v>2460.0306255680425</v>
      </c>
      <c r="D4014" s="56">
        <v>0.66291058105860956</v>
      </c>
      <c r="E4014" s="56">
        <v>0.3908451332121603</v>
      </c>
      <c r="F4014" s="250">
        <v>2024.59</v>
      </c>
      <c r="G4014" s="76">
        <v>319551017483.70819</v>
      </c>
      <c r="H4014" s="46">
        <v>15631976.433942663</v>
      </c>
      <c r="I4014" s="76">
        <v>396117166815.10791</v>
      </c>
      <c r="J4014" s="56">
        <v>0.31530188274798598</v>
      </c>
      <c r="K4014" s="76">
        <v>13293993581.625034</v>
      </c>
      <c r="L4014" s="76">
        <v>0</v>
      </c>
      <c r="M4014" s="76">
        <v>182785031302.88995</v>
      </c>
      <c r="N4014" s="76">
        <v>66926737429.005981</v>
      </c>
      <c r="O4014" s="76">
        <v>40869.109847301297</v>
      </c>
      <c r="P4014" s="46">
        <v>412081.4346863582</v>
      </c>
      <c r="Q4014" s="46">
        <v>258322.48956877165</v>
      </c>
      <c r="R4014" s="76">
        <v>990611069675.4447</v>
      </c>
      <c r="S4014" s="56">
        <v>0.56039709055532794</v>
      </c>
      <c r="T4014" s="56">
        <v>0.40654813605791013</v>
      </c>
      <c r="U4014" s="46">
        <v>17.712976448494643</v>
      </c>
      <c r="V4014" s="76">
        <v>7910515871053.7012</v>
      </c>
      <c r="W4014" s="84">
        <v>2496.2046608418364</v>
      </c>
      <c r="X4014" s="82">
        <v>4.0812928543843247E-2</v>
      </c>
      <c r="Y4014" s="476">
        <v>2.0000000000000001E-4</v>
      </c>
    </row>
    <row r="4015" spans="1:25" x14ac:dyDescent="0.2">
      <c r="A4015" s="475">
        <v>4011</v>
      </c>
      <c r="B4015" s="56">
        <v>0.50003677289210302</v>
      </c>
      <c r="C4015" s="46">
        <v>1857.9272402720435</v>
      </c>
      <c r="D4015" s="56">
        <v>0.58474172621150378</v>
      </c>
      <c r="E4015" s="56">
        <v>0.39047459935697987</v>
      </c>
      <c r="F4015" s="250">
        <v>2024.68</v>
      </c>
      <c r="G4015" s="76">
        <v>195760234571.84085</v>
      </c>
      <c r="H4015" s="46">
        <v>12159143.205605809</v>
      </c>
      <c r="I4015" s="76">
        <v>419611690018.51392</v>
      </c>
      <c r="J4015" s="56">
        <v>0.47003945937083591</v>
      </c>
      <c r="K4015" s="76">
        <v>13061755660.903143</v>
      </c>
      <c r="L4015" s="76">
        <v>0</v>
      </c>
      <c r="M4015" s="76">
        <v>143119326356.0611</v>
      </c>
      <c r="N4015" s="76">
        <v>24551723436.223915</v>
      </c>
      <c r="O4015" s="76">
        <v>25982.29272863183</v>
      </c>
      <c r="P4015" s="46">
        <v>191729.75994835625</v>
      </c>
      <c r="Q4015" s="46">
        <v>93229.829902391284</v>
      </c>
      <c r="R4015" s="76">
        <v>794876214441.47375</v>
      </c>
      <c r="S4015" s="56">
        <v>0.59992029646265144</v>
      </c>
      <c r="T4015" s="56">
        <v>0.43994453953040835</v>
      </c>
      <c r="U4015" s="46">
        <v>16.325266886098213</v>
      </c>
      <c r="V4015" s="76">
        <v>6423094679569.7979</v>
      </c>
      <c r="W4015" s="84">
        <v>2023.8134043319976</v>
      </c>
      <c r="X4015" s="82">
        <v>4.3644104154374856E-2</v>
      </c>
      <c r="Y4015" s="476">
        <v>2.0000000000000001E-4</v>
      </c>
    </row>
    <row r="4016" spans="1:25" x14ac:dyDescent="0.2">
      <c r="A4016" s="475">
        <v>4012</v>
      </c>
      <c r="B4016" s="56">
        <v>0.43876666192156999</v>
      </c>
      <c r="C4016" s="46">
        <v>7306.1286974538034</v>
      </c>
      <c r="D4016" s="56">
        <v>0.73198501582556053</v>
      </c>
      <c r="E4016" s="56">
        <v>0.42931261234816392</v>
      </c>
      <c r="F4016" s="250">
        <v>2023.75</v>
      </c>
      <c r="G4016" s="76">
        <v>216197947969.17542</v>
      </c>
      <c r="H4016" s="46">
        <v>16800133.237994689</v>
      </c>
      <c r="I4016" s="76">
        <v>480875090149.79163</v>
      </c>
      <c r="J4016" s="56">
        <v>0.37443771935732428</v>
      </c>
      <c r="K4016" s="76">
        <v>15105774641.672258</v>
      </c>
      <c r="L4016" s="76">
        <v>0</v>
      </c>
      <c r="M4016" s="76">
        <v>223519642317.58133</v>
      </c>
      <c r="N4016" s="76">
        <v>16168660658.165091</v>
      </c>
      <c r="O4016" s="76">
        <v>22131.358345771063</v>
      </c>
      <c r="P4016" s="46">
        <v>148685.98936210369</v>
      </c>
      <c r="Q4016" s="46">
        <v>60966.860087159308</v>
      </c>
      <c r="R4016" s="76">
        <v>996046418005.24915</v>
      </c>
      <c r="S4016" s="56">
        <v>0.58111507836239729</v>
      </c>
      <c r="T4016" s="56">
        <v>0.35961230769026564</v>
      </c>
      <c r="U4016" s="46">
        <v>16.550694022190722</v>
      </c>
      <c r="V4016" s="76">
        <v>6492617114384.8135</v>
      </c>
      <c r="W4016" s="84">
        <v>2048.1135125674973</v>
      </c>
      <c r="X4016" s="82">
        <v>4.4052166556842756E-2</v>
      </c>
      <c r="Y4016" s="476">
        <v>2.0000000000000001E-4</v>
      </c>
    </row>
    <row r="4017" spans="1:25" x14ac:dyDescent="0.2">
      <c r="A4017" s="475">
        <v>4013</v>
      </c>
      <c r="B4017" s="56">
        <v>0.33760282831375699</v>
      </c>
      <c r="C4017" s="46">
        <v>4714.113915187927</v>
      </c>
      <c r="D4017" s="56">
        <v>0.7582253788852471</v>
      </c>
      <c r="E4017" s="56">
        <v>0.43842189051816066</v>
      </c>
      <c r="F4017" s="250">
        <v>2025.64</v>
      </c>
      <c r="G4017" s="76">
        <v>227613269602.68048</v>
      </c>
      <c r="H4017" s="46">
        <v>16831166.360532854</v>
      </c>
      <c r="I4017" s="76">
        <v>321982951975.21741</v>
      </c>
      <c r="J4017" s="56">
        <v>-3.9887427988232638E-2</v>
      </c>
      <c r="K4017" s="76">
        <v>7618146273.1431808</v>
      </c>
      <c r="L4017" s="76">
        <v>6855887022.1014662</v>
      </c>
      <c r="M4017" s="76">
        <v>98223933317.268051</v>
      </c>
      <c r="N4017" s="76">
        <v>39223054222.838348</v>
      </c>
      <c r="O4017" s="76">
        <v>19174.071368562702</v>
      </c>
      <c r="P4017" s="46">
        <v>327148.4297405227</v>
      </c>
      <c r="Q4017" s="46">
        <v>127782.9258288557</v>
      </c>
      <c r="R4017" s="76">
        <v>686664207447.23718</v>
      </c>
      <c r="S4017" s="56">
        <v>0.36930868483748347</v>
      </c>
      <c r="T4017" s="56">
        <v>0.27931821701969328</v>
      </c>
      <c r="U4017" s="46">
        <v>24.097423494440537</v>
      </c>
      <c r="V4017" s="76">
        <v>4822698735297.1221</v>
      </c>
      <c r="W4017" s="84">
        <v>1522.4522550108286</v>
      </c>
      <c r="X4017" s="82">
        <v>3.2084638365894341E-2</v>
      </c>
      <c r="Y4017" s="476">
        <v>2.0000000000000001E-4</v>
      </c>
    </row>
    <row r="4018" spans="1:25" x14ac:dyDescent="0.2">
      <c r="A4018" s="475">
        <v>4014</v>
      </c>
      <c r="B4018" s="56">
        <v>0.52452931305439221</v>
      </c>
      <c r="C4018" s="46">
        <v>7017.5390330614682</v>
      </c>
      <c r="D4018" s="56">
        <v>0.69538379835398922</v>
      </c>
      <c r="E4018" s="56">
        <v>0.43803403010542485</v>
      </c>
      <c r="F4018" s="250">
        <v>2024.22</v>
      </c>
      <c r="G4018" s="76">
        <v>174848787575.46649</v>
      </c>
      <c r="H4018" s="46">
        <v>15340944.609640934</v>
      </c>
      <c r="I4018" s="76">
        <v>466616711983.745</v>
      </c>
      <c r="J4018" s="56">
        <v>0.43291714363151623</v>
      </c>
      <c r="K4018" s="76">
        <v>12688800040.216089</v>
      </c>
      <c r="L4018" s="76">
        <v>0</v>
      </c>
      <c r="M4018" s="76">
        <v>152541365659.1347</v>
      </c>
      <c r="N4018" s="76">
        <v>44601801190.845901</v>
      </c>
      <c r="O4018" s="76">
        <v>19960.83019596052</v>
      </c>
      <c r="P4018" s="46">
        <v>311682.95283176802</v>
      </c>
      <c r="Q4018" s="46">
        <v>179754.25874093623</v>
      </c>
      <c r="R4018" s="76">
        <v>916992683704.62048</v>
      </c>
      <c r="S4018" s="56">
        <v>0.58157653223164674</v>
      </c>
      <c r="T4018" s="56">
        <v>0.36916915765041564</v>
      </c>
      <c r="U4018" s="46">
        <v>16.031368952583541</v>
      </c>
      <c r="V4018" s="76">
        <v>5968935671086.9277</v>
      </c>
      <c r="W4018" s="84">
        <v>1880.1043690708734</v>
      </c>
      <c r="X4018" s="82">
        <v>4.5448990133318108E-2</v>
      </c>
      <c r="Y4018" s="476">
        <v>2.0000000000000001E-4</v>
      </c>
    </row>
    <row r="4019" spans="1:25" x14ac:dyDescent="0.2">
      <c r="A4019" s="475">
        <v>4015</v>
      </c>
      <c r="B4019" s="56">
        <v>0.39482346229161258</v>
      </c>
      <c r="C4019" s="46">
        <v>5099.9053232480801</v>
      </c>
      <c r="D4019" s="56">
        <v>0.2938394440997355</v>
      </c>
      <c r="E4019" s="56">
        <v>0.5171977722627743</v>
      </c>
      <c r="F4019" s="250">
        <v>2026.02</v>
      </c>
      <c r="G4019" s="76">
        <v>120062718282.76009</v>
      </c>
      <c r="H4019" s="46">
        <v>4716408.2745543644</v>
      </c>
      <c r="I4019" s="76">
        <v>207956481255.9487</v>
      </c>
      <c r="J4019" s="56">
        <v>0.39482346229161258</v>
      </c>
      <c r="K4019" s="76">
        <v>29493218342.886379</v>
      </c>
      <c r="L4019" s="76">
        <v>64980396873.574562</v>
      </c>
      <c r="M4019" s="76">
        <v>68082755644.004601</v>
      </c>
      <c r="N4019" s="76">
        <v>328486673775.04828</v>
      </c>
      <c r="O4019" s="76">
        <v>23396.715902552598</v>
      </c>
      <c r="P4019" s="46">
        <v>1804222.6063172757</v>
      </c>
      <c r="Q4019" s="46">
        <v>1269979.508316196</v>
      </c>
      <c r="R4019" s="76">
        <v>767508021143.02783</v>
      </c>
      <c r="S4019" s="56">
        <v>0.44799452358219566</v>
      </c>
      <c r="T4019" s="56">
        <v>0.33582202828571406</v>
      </c>
      <c r="U4019" s="46">
        <v>15.608106280461209</v>
      </c>
      <c r="V4019" s="76">
        <v>4482984354517.1611</v>
      </c>
      <c r="W4019" s="84">
        <v>1415.3469710184702</v>
      </c>
      <c r="X4019" s="82">
        <v>4.598625717249881E-2</v>
      </c>
      <c r="Y4019" s="476">
        <v>2.0000000000000001E-4</v>
      </c>
    </row>
    <row r="4020" spans="1:25" x14ac:dyDescent="0.2">
      <c r="A4020" s="475">
        <v>4016</v>
      </c>
      <c r="B4020" s="56">
        <v>0.45297992436278034</v>
      </c>
      <c r="C4020" s="46">
        <v>6695.8029522634633</v>
      </c>
      <c r="D4020" s="56">
        <v>0.80758756466953097</v>
      </c>
      <c r="E4020" s="56">
        <v>0.7</v>
      </c>
      <c r="F4020" s="250">
        <v>2024.69</v>
      </c>
      <c r="G4020" s="76">
        <v>356917863523.14905</v>
      </c>
      <c r="H4020" s="46">
        <v>19824215.339730579</v>
      </c>
      <c r="I4020" s="76">
        <v>477410209445.03931</v>
      </c>
      <c r="J4020" s="56">
        <v>0.33907210624317752</v>
      </c>
      <c r="K4020" s="76">
        <v>17427561195.289917</v>
      </c>
      <c r="L4020" s="76">
        <v>12376746713.920963</v>
      </c>
      <c r="M4020" s="76">
        <v>206559377120.61789</v>
      </c>
      <c r="N4020" s="76">
        <v>22402728059.24057</v>
      </c>
      <c r="O4020" s="76">
        <v>21626.421108234499</v>
      </c>
      <c r="P4020" s="46">
        <v>198416.57418446185</v>
      </c>
      <c r="Q4020" s="46">
        <v>94106.25956610759</v>
      </c>
      <c r="R4020" s="76">
        <v>1033331031244.2686</v>
      </c>
      <c r="S4020" s="56">
        <v>0.57048673387082616</v>
      </c>
      <c r="T4020" s="56">
        <v>0.4614436375285918</v>
      </c>
      <c r="U4020" s="46">
        <v>17.430184429209948</v>
      </c>
      <c r="V4020" s="76">
        <v>9097805335072.8145</v>
      </c>
      <c r="W4020" s="84">
        <v>2872.3805459224686</v>
      </c>
      <c r="X4020" s="82">
        <v>4.2079806489722482E-2</v>
      </c>
      <c r="Y4020" s="476">
        <v>2.0000000000000001E-4</v>
      </c>
    </row>
    <row r="4021" spans="1:25" x14ac:dyDescent="0.2">
      <c r="A4021" s="475">
        <v>4017</v>
      </c>
      <c r="B4021" s="56">
        <v>0.64402392739938474</v>
      </c>
      <c r="C4021" s="46">
        <v>3529.0308135874839</v>
      </c>
      <c r="D4021" s="56">
        <v>0.696004803522141</v>
      </c>
      <c r="E4021" s="56">
        <v>0.28331081190240748</v>
      </c>
      <c r="F4021" s="250">
        <v>2024.31</v>
      </c>
      <c r="G4021" s="76">
        <v>318540059506.51801</v>
      </c>
      <c r="H4021" s="46">
        <v>16144787.699216394</v>
      </c>
      <c r="I4021" s="76">
        <v>462308341769.72797</v>
      </c>
      <c r="J4021" s="56">
        <v>0.42263598544322889</v>
      </c>
      <c r="K4021" s="76">
        <v>12532208220.341164</v>
      </c>
      <c r="L4021" s="76">
        <v>4512599928.6826944</v>
      </c>
      <c r="M4021" s="76">
        <v>170131604858.642</v>
      </c>
      <c r="N4021" s="76">
        <v>48792159979.580193</v>
      </c>
      <c r="O4021" s="76">
        <v>22891.159109394666</v>
      </c>
      <c r="P4021" s="46">
        <v>338535.55206886935</v>
      </c>
      <c r="Q4021" s="46">
        <v>200255.0170740927</v>
      </c>
      <c r="R4021" s="76">
        <v>957523009861.84045</v>
      </c>
      <c r="S4021" s="56">
        <v>0.58353287163433998</v>
      </c>
      <c r="T4021" s="56">
        <v>0.50292789343418143</v>
      </c>
      <c r="U4021" s="46">
        <v>16.934654151716465</v>
      </c>
      <c r="V4021" s="76">
        <v>8992979656759.6152</v>
      </c>
      <c r="W4021" s="84">
        <v>2838.8682362941277</v>
      </c>
      <c r="X4021" s="82">
        <v>4.3046492129293394E-2</v>
      </c>
      <c r="Y4021" s="476">
        <v>2.0000000000000001E-4</v>
      </c>
    </row>
    <row r="4022" spans="1:25" x14ac:dyDescent="0.2">
      <c r="A4022" s="475">
        <v>4018</v>
      </c>
      <c r="B4022" s="56">
        <v>0.66112549641604446</v>
      </c>
      <c r="C4022" s="46">
        <v>2717.4344320347723</v>
      </c>
      <c r="D4022" s="56">
        <v>0.85331358826264214</v>
      </c>
      <c r="E4022" s="56">
        <v>0.41009601276955227</v>
      </c>
      <c r="F4022" s="250">
        <v>2024.77</v>
      </c>
      <c r="G4022" s="76">
        <v>335261474457.78613</v>
      </c>
      <c r="H4022" s="46">
        <v>22975454.723134615</v>
      </c>
      <c r="I4022" s="76">
        <v>487543935192.0741</v>
      </c>
      <c r="J4022" s="56">
        <v>0.27521575926080499</v>
      </c>
      <c r="K4022" s="76">
        <v>17625168270.390965</v>
      </c>
      <c r="L4022" s="76">
        <v>18425304823.214096</v>
      </c>
      <c r="M4022" s="76">
        <v>298082512065.34955</v>
      </c>
      <c r="N4022" s="76">
        <v>33477186112.331032</v>
      </c>
      <c r="O4022" s="76">
        <v>28039.473885884909</v>
      </c>
      <c r="P4022" s="46">
        <v>260380.93248217035</v>
      </c>
      <c r="Q4022" s="46">
        <v>137923.33168730736</v>
      </c>
      <c r="R4022" s="76">
        <v>1257247149604.6367</v>
      </c>
      <c r="S4022" s="56">
        <v>0.57537847681467946</v>
      </c>
      <c r="T4022" s="56">
        <v>0.34594052594115937</v>
      </c>
      <c r="U4022" s="46">
        <v>17.570825175666837</v>
      </c>
      <c r="V4022" s="76">
        <v>8399339735152.0693</v>
      </c>
      <c r="W4022" s="84">
        <v>2650.9533538192404</v>
      </c>
      <c r="X4022" s="82">
        <v>4.1664327464212045E-2</v>
      </c>
      <c r="Y4022" s="476">
        <v>2.0000000000000001E-4</v>
      </c>
    </row>
    <row r="4023" spans="1:25" x14ac:dyDescent="0.2">
      <c r="A4023" s="475">
        <v>4019</v>
      </c>
      <c r="B4023" s="56">
        <v>0.37769419832253065</v>
      </c>
      <c r="C4023" s="46">
        <v>3092.326454201906</v>
      </c>
      <c r="D4023" s="56">
        <v>1.1033822242516889</v>
      </c>
      <c r="E4023" s="56">
        <v>0.1801593666959278</v>
      </c>
      <c r="F4023" s="250">
        <v>2026.54</v>
      </c>
      <c r="G4023" s="76">
        <v>78914829690.167725</v>
      </c>
      <c r="H4023" s="46">
        <v>39043311.106888361</v>
      </c>
      <c r="I4023" s="76">
        <v>726222214640.21338</v>
      </c>
      <c r="J4023" s="56">
        <v>0.37249191854702668</v>
      </c>
      <c r="K4023" s="76">
        <v>28149300278.549767</v>
      </c>
      <c r="L4023" s="76">
        <v>57652815632.863091</v>
      </c>
      <c r="M4023" s="76">
        <v>38685325809.962456</v>
      </c>
      <c r="N4023" s="76">
        <v>72988023856.411469</v>
      </c>
      <c r="O4023" s="76">
        <v>29996.286447435137</v>
      </c>
      <c r="P4023" s="46">
        <v>556419.54908551974</v>
      </c>
      <c r="Q4023" s="46">
        <v>359055.55751621432</v>
      </c>
      <c r="R4023" s="76">
        <v>1133143616862.0999</v>
      </c>
      <c r="S4023" s="56">
        <v>0.47743035342237172</v>
      </c>
      <c r="T4023" s="56">
        <v>0.27953968494040377</v>
      </c>
      <c r="U4023" s="46">
        <v>14.394120104674084</v>
      </c>
      <c r="V4023" s="76">
        <v>4991633370683.7627</v>
      </c>
      <c r="W4023" s="84">
        <v>1575.3827315226733</v>
      </c>
      <c r="X4023" s="82">
        <v>5.1305444241020008E-2</v>
      </c>
      <c r="Y4023" s="476">
        <v>2.0000000000000001E-4</v>
      </c>
    </row>
    <row r="4024" spans="1:25" x14ac:dyDescent="0.2">
      <c r="A4024" s="475">
        <v>4020</v>
      </c>
      <c r="B4024" s="56">
        <v>0.53538111565253055</v>
      </c>
      <c r="C4024" s="46">
        <v>5736.3044622561047</v>
      </c>
      <c r="D4024" s="56">
        <v>0.80249652775820379</v>
      </c>
      <c r="E4024" s="56">
        <v>0.33816542333144212</v>
      </c>
      <c r="F4024" s="250">
        <v>2024.19</v>
      </c>
      <c r="G4024" s="76">
        <v>225366887428.18304</v>
      </c>
      <c r="H4024" s="46">
        <v>19742584.215226762</v>
      </c>
      <c r="I4024" s="76">
        <v>460762353138.57037</v>
      </c>
      <c r="J4024" s="56">
        <v>0.35268600593066446</v>
      </c>
      <c r="K4024" s="76">
        <v>16009528268.289146</v>
      </c>
      <c r="L4024" s="76">
        <v>0</v>
      </c>
      <c r="M4024" s="76">
        <v>176465461211.68283</v>
      </c>
      <c r="N4024" s="76">
        <v>12838280632.785255</v>
      </c>
      <c r="O4024" s="76">
        <v>25745.644661527902</v>
      </c>
      <c r="P4024" s="46">
        <v>142667.81378411636</v>
      </c>
      <c r="Q4024" s="46">
        <v>57119.65217785284</v>
      </c>
      <c r="R4024" s="76">
        <v>948583906471.50391</v>
      </c>
      <c r="S4024" s="56">
        <v>0.56925084638180579</v>
      </c>
      <c r="T4024" s="56">
        <v>0.36346318681674078</v>
      </c>
      <c r="U4024" s="46">
        <v>16.860736126499045</v>
      </c>
      <c r="V4024" s="76">
        <v>6381474138789.9873</v>
      </c>
      <c r="W4024" s="84">
        <v>2012.2019310743251</v>
      </c>
      <c r="X4024" s="82">
        <v>4.3661652452760769E-2</v>
      </c>
      <c r="Y4024" s="476">
        <v>2.0000000000000001E-4</v>
      </c>
    </row>
    <row r="4025" spans="1:25" x14ac:dyDescent="0.2">
      <c r="A4025" s="475">
        <v>4021</v>
      </c>
      <c r="B4025" s="56">
        <v>0.57070054300060524</v>
      </c>
      <c r="C4025" s="46">
        <v>6458.8118660985328</v>
      </c>
      <c r="D4025" s="56">
        <v>0.41970892017894407</v>
      </c>
      <c r="E4025" s="56">
        <v>0.59860345000058379</v>
      </c>
      <c r="F4025" s="250">
        <v>2025.72</v>
      </c>
      <c r="G4025" s="76">
        <v>148710596934.44559</v>
      </c>
      <c r="H4025" s="46">
        <v>7823734.4495315524</v>
      </c>
      <c r="I4025" s="76">
        <v>280019842364.73499</v>
      </c>
      <c r="J4025" s="56">
        <v>0.45884433895777355</v>
      </c>
      <c r="K4025" s="76">
        <v>7873610407.6697311</v>
      </c>
      <c r="L4025" s="76">
        <v>11800537521.743391</v>
      </c>
      <c r="M4025" s="76">
        <v>116125831277.222</v>
      </c>
      <c r="N4025" s="76">
        <v>17436116283.44289</v>
      </c>
      <c r="O4025" s="76">
        <v>25912.2931471267</v>
      </c>
      <c r="P4025" s="46">
        <v>153186.04355874597</v>
      </c>
      <c r="Q4025" s="46">
        <v>68770.363260739163</v>
      </c>
      <c r="R4025" s="76">
        <v>655503225140.3606</v>
      </c>
      <c r="S4025" s="56">
        <v>0.63504353159260085</v>
      </c>
      <c r="T4025" s="56">
        <v>0.39231246589598529</v>
      </c>
      <c r="U4025" s="46">
        <v>16.418737805565605</v>
      </c>
      <c r="V4025" s="76">
        <v>4764354914855.6934</v>
      </c>
      <c r="W4025" s="84">
        <v>1501.1627530292246</v>
      </c>
      <c r="X4025" s="82">
        <v>4.3267755773095468E-2</v>
      </c>
      <c r="Y4025" s="476">
        <v>2.0000000000000001E-4</v>
      </c>
    </row>
    <row r="4026" spans="1:25" x14ac:dyDescent="0.2">
      <c r="A4026" s="475">
        <v>4022</v>
      </c>
      <c r="B4026" s="56">
        <v>0.50471063487585588</v>
      </c>
      <c r="C4026" s="46">
        <v>3677.1627955620279</v>
      </c>
      <c r="D4026" s="56">
        <v>0.94327900047934909</v>
      </c>
      <c r="E4026" s="56">
        <v>0.15359524133708824</v>
      </c>
      <c r="F4026" s="250">
        <v>2025.89</v>
      </c>
      <c r="G4026" s="76">
        <v>92163664943.885269</v>
      </c>
      <c r="H4026" s="46">
        <v>26988471.445105072</v>
      </c>
      <c r="I4026" s="76">
        <v>605078231651.26001</v>
      </c>
      <c r="J4026" s="56">
        <v>0.22072936102947693</v>
      </c>
      <c r="K4026" s="76">
        <v>14481569750.540009</v>
      </c>
      <c r="L4026" s="76">
        <v>25052938382.268692</v>
      </c>
      <c r="M4026" s="76">
        <v>70577115548.067444</v>
      </c>
      <c r="N4026" s="76">
        <v>18650002857.491589</v>
      </c>
      <c r="O4026" s="76">
        <v>27474.698648526337</v>
      </c>
      <c r="P4026" s="46">
        <v>155611.75459090981</v>
      </c>
      <c r="Q4026" s="46">
        <v>65013.581723336407</v>
      </c>
      <c r="R4026" s="76">
        <v>852727124686.0658</v>
      </c>
      <c r="S4026" s="56">
        <v>0.37171165984870064</v>
      </c>
      <c r="T4026" s="56">
        <v>0.22845894601384958</v>
      </c>
      <c r="U4026" s="46">
        <v>15.70838459140907</v>
      </c>
      <c r="V4026" s="76">
        <v>3449738324135.043</v>
      </c>
      <c r="W4026" s="84">
        <v>1088.5406635038921</v>
      </c>
      <c r="X4026" s="82">
        <v>4.5797969239682816E-2</v>
      </c>
      <c r="Y4026" s="476">
        <v>2.0000000000000001E-4</v>
      </c>
    </row>
    <row r="4027" spans="1:25" x14ac:dyDescent="0.2">
      <c r="A4027" s="475">
        <v>4023</v>
      </c>
      <c r="B4027" s="56">
        <v>0.26373274373975897</v>
      </c>
      <c r="C4027" s="46">
        <v>6070.788227121021</v>
      </c>
      <c r="D4027" s="56">
        <v>1.2542409833556536</v>
      </c>
      <c r="E4027" s="56">
        <v>0.2517280462422814</v>
      </c>
      <c r="F4027" s="250">
        <v>2025.62</v>
      </c>
      <c r="G4027" s="76">
        <v>197853987404.40704</v>
      </c>
      <c r="H4027" s="46">
        <v>16955377.799878493</v>
      </c>
      <c r="I4027" s="76">
        <v>472111423811.75208</v>
      </c>
      <c r="J4027" s="56">
        <v>0.26373274373975908</v>
      </c>
      <c r="K4027" s="76">
        <v>24251162062.137745</v>
      </c>
      <c r="L4027" s="76">
        <v>23958394976.453297</v>
      </c>
      <c r="M4027" s="76">
        <v>136353994107.75072</v>
      </c>
      <c r="N4027" s="76">
        <v>1697573900.364116</v>
      </c>
      <c r="O4027" s="76">
        <v>22686.725935775292</v>
      </c>
      <c r="P4027" s="46">
        <v>47911</v>
      </c>
      <c r="Q4027" s="46">
        <v>6541</v>
      </c>
      <c r="R4027" s="76">
        <v>887407019557.49182</v>
      </c>
      <c r="S4027" s="56">
        <v>0.5047148168471729</v>
      </c>
      <c r="T4027" s="56">
        <v>0.323172544130017</v>
      </c>
      <c r="U4027" s="46">
        <v>17.018297368440273</v>
      </c>
      <c r="V4027" s="76">
        <v>5285691797865.1709</v>
      </c>
      <c r="W4027" s="84">
        <v>1667.1220007003242</v>
      </c>
      <c r="X4027" s="82">
        <v>4.3892346333389849E-2</v>
      </c>
      <c r="Y4027" s="476">
        <v>2.0000000000000001E-4</v>
      </c>
    </row>
    <row r="4028" spans="1:25" x14ac:dyDescent="0.2">
      <c r="A4028" s="475">
        <v>4024</v>
      </c>
      <c r="B4028" s="56">
        <v>0.54752755058649094</v>
      </c>
      <c r="C4028" s="46">
        <v>3038.3095986391345</v>
      </c>
      <c r="D4028" s="56">
        <v>0.8427058444885146</v>
      </c>
      <c r="E4028" s="56">
        <v>0.30355694716085574</v>
      </c>
      <c r="F4028" s="250">
        <v>2025.51</v>
      </c>
      <c r="G4028" s="76">
        <v>312711160608.01129</v>
      </c>
      <c r="H4028" s="46">
        <v>23154054.945113961</v>
      </c>
      <c r="I4028" s="76">
        <v>640875092356.36902</v>
      </c>
      <c r="J4028" s="56">
        <v>0.38173673875071767</v>
      </c>
      <c r="K4028" s="76">
        <v>18534544642.697655</v>
      </c>
      <c r="L4028" s="76">
        <v>12650426003.855019</v>
      </c>
      <c r="M4028" s="76">
        <v>162268676524.79532</v>
      </c>
      <c r="N4028" s="76">
        <v>64838692466.363121</v>
      </c>
      <c r="O4028" s="76">
        <v>20221.711449065824</v>
      </c>
      <c r="P4028" s="46">
        <v>389989.01391070685</v>
      </c>
      <c r="Q4028" s="46">
        <v>236109.66707325901</v>
      </c>
      <c r="R4028" s="76">
        <v>1253640800168.0125</v>
      </c>
      <c r="S4028" s="56">
        <v>0.55414252381344886</v>
      </c>
      <c r="T4028" s="56">
        <v>0.41507370308355873</v>
      </c>
      <c r="U4028" s="46">
        <v>16.549292128805881</v>
      </c>
      <c r="V4028" s="76">
        <v>9373090937811.1289</v>
      </c>
      <c r="W4028" s="84">
        <v>2953.7512814860161</v>
      </c>
      <c r="X4028" s="82">
        <v>4.4348162399710712E-2</v>
      </c>
      <c r="Y4028" s="476">
        <v>2.0000000000000001E-4</v>
      </c>
    </row>
    <row r="4029" spans="1:25" x14ac:dyDescent="0.2">
      <c r="A4029" s="475">
        <v>4025</v>
      </c>
      <c r="B4029" s="56">
        <v>0.44464778903868141</v>
      </c>
      <c r="C4029" s="46">
        <v>5416.2781131739393</v>
      </c>
      <c r="D4029" s="56">
        <v>1.0048123698814058</v>
      </c>
      <c r="E4029" s="56">
        <v>0.22583963595292927</v>
      </c>
      <c r="F4029" s="250">
        <v>2023.93</v>
      </c>
      <c r="G4029" s="76">
        <v>387008430284.55457</v>
      </c>
      <c r="H4029" s="46">
        <v>30714485.776724629</v>
      </c>
      <c r="I4029" s="76">
        <v>720379738936.15076</v>
      </c>
      <c r="J4029" s="56">
        <v>0.39400285445964855</v>
      </c>
      <c r="K4029" s="76">
        <v>19442626420.14946</v>
      </c>
      <c r="L4029" s="76">
        <v>0</v>
      </c>
      <c r="M4029" s="76">
        <v>291611293687.93652</v>
      </c>
      <c r="N4029" s="76">
        <v>51913128237.731056</v>
      </c>
      <c r="O4029" s="76">
        <v>24534.67627586866</v>
      </c>
      <c r="P4029" s="46">
        <v>378860.01674761169</v>
      </c>
      <c r="Q4029" s="46">
        <v>223427.27431317265</v>
      </c>
      <c r="R4029" s="76">
        <v>1410065429561.6899</v>
      </c>
      <c r="S4029" s="56">
        <v>0.56771329693484918</v>
      </c>
      <c r="T4029" s="56">
        <v>0.44286023565045451</v>
      </c>
      <c r="U4029" s="46">
        <v>16.665028638623038</v>
      </c>
      <c r="V4029" s="76">
        <v>11305420410178.85</v>
      </c>
      <c r="W4029" s="84">
        <v>3566.2368546800349</v>
      </c>
      <c r="X4029" s="82">
        <v>4.4025929244345369E-2</v>
      </c>
      <c r="Y4029" s="476">
        <v>2.0000000000000001E-4</v>
      </c>
    </row>
    <row r="4030" spans="1:25" x14ac:dyDescent="0.2">
      <c r="A4030" s="475">
        <v>4026</v>
      </c>
      <c r="B4030" s="56">
        <v>0.39358415290895565</v>
      </c>
      <c r="C4030" s="46">
        <v>5372.5485768836897</v>
      </c>
      <c r="D4030" s="56">
        <v>0.45319990690380801</v>
      </c>
      <c r="E4030" s="56">
        <v>0.35923667481335075</v>
      </c>
      <c r="F4030" s="250">
        <v>2024.37</v>
      </c>
      <c r="G4030" s="76">
        <v>142825228383.70282</v>
      </c>
      <c r="H4030" s="46">
        <v>8254308.3690484259</v>
      </c>
      <c r="I4030" s="76">
        <v>242620853086.55658</v>
      </c>
      <c r="J4030" s="56">
        <v>0.32122545095271715</v>
      </c>
      <c r="K4030" s="76">
        <v>4967638245.1678629</v>
      </c>
      <c r="L4030" s="76">
        <v>0</v>
      </c>
      <c r="M4030" s="76">
        <v>138510893537.7529</v>
      </c>
      <c r="N4030" s="76">
        <v>29681227764.529751</v>
      </c>
      <c r="O4030" s="76">
        <v>22189.053185275076</v>
      </c>
      <c r="P4030" s="46">
        <v>212590.46522626176</v>
      </c>
      <c r="Q4030" s="46">
        <v>110887.38854675536</v>
      </c>
      <c r="R4030" s="76">
        <v>584835529688.08569</v>
      </c>
      <c r="S4030" s="56">
        <v>0.56945796564521833</v>
      </c>
      <c r="T4030" s="56">
        <v>0.33621317430827691</v>
      </c>
      <c r="U4030" s="46">
        <v>17.320690727180626</v>
      </c>
      <c r="V4030" s="76">
        <v>3746403830419.9434</v>
      </c>
      <c r="W4030" s="84">
        <v>1182.3415880301341</v>
      </c>
      <c r="X4030" s="82">
        <v>4.2130171446459759E-2</v>
      </c>
      <c r="Y4030" s="476">
        <v>2.0000000000000001E-4</v>
      </c>
    </row>
    <row r="4031" spans="1:25" x14ac:dyDescent="0.2">
      <c r="A4031" s="475">
        <v>4027</v>
      </c>
      <c r="B4031" s="56">
        <v>0.62051070930929908</v>
      </c>
      <c r="C4031" s="46">
        <v>7207.0410955439129</v>
      </c>
      <c r="D4031" s="56">
        <v>0.82188183916592095</v>
      </c>
      <c r="E4031" s="56">
        <v>0.32735707095429323</v>
      </c>
      <c r="F4031" s="250">
        <v>2025.6</v>
      </c>
      <c r="G4031" s="76">
        <v>151451842493.2916</v>
      </c>
      <c r="H4031" s="46">
        <v>19724854.453455351</v>
      </c>
      <c r="I4031" s="76">
        <v>582117242491.19446</v>
      </c>
      <c r="J4031" s="56">
        <v>0.4011841508946894</v>
      </c>
      <c r="K4031" s="76">
        <v>57466174797.375412</v>
      </c>
      <c r="L4031" s="76">
        <v>177688189498.73096</v>
      </c>
      <c r="M4031" s="76">
        <v>47274791585.71743</v>
      </c>
      <c r="N4031" s="76">
        <v>52331332929.159782</v>
      </c>
      <c r="O4031" s="76">
        <v>34159.658816326941</v>
      </c>
      <c r="P4031" s="46">
        <v>336342.11882561905</v>
      </c>
      <c r="Q4031" s="46">
        <v>195467.98216101038</v>
      </c>
      <c r="R4031" s="76">
        <v>1039368275769.9471</v>
      </c>
      <c r="S4031" s="56">
        <v>0.53757298657139774</v>
      </c>
      <c r="T4031" s="56">
        <v>0.35477016322031074</v>
      </c>
      <c r="U4031" s="46">
        <v>15.161285023736607</v>
      </c>
      <c r="V4031" s="76">
        <v>6137728429807.2627</v>
      </c>
      <c r="W4031" s="84">
        <v>1938.4286700555908</v>
      </c>
      <c r="X4031" s="82">
        <v>4.8151198324503028E-2</v>
      </c>
      <c r="Y4031" s="476">
        <v>2.0000000000000001E-4</v>
      </c>
    </row>
    <row r="4032" spans="1:25" x14ac:dyDescent="0.2">
      <c r="A4032" s="475">
        <v>4028</v>
      </c>
      <c r="B4032" s="56">
        <v>0.61843031876314469</v>
      </c>
      <c r="C4032" s="46">
        <v>3658.4749419241543</v>
      </c>
      <c r="D4032" s="56">
        <v>0.6834290545138112</v>
      </c>
      <c r="E4032" s="56">
        <v>0.31296652634012978</v>
      </c>
      <c r="F4032" s="250">
        <v>2025.24</v>
      </c>
      <c r="G4032" s="76">
        <v>158293009553.51196</v>
      </c>
      <c r="H4032" s="46">
        <v>16004449.073617669</v>
      </c>
      <c r="I4032" s="76">
        <v>534266092004.789</v>
      </c>
      <c r="J4032" s="56">
        <v>0.48787779742533233</v>
      </c>
      <c r="K4032" s="76">
        <v>26391591054.974884</v>
      </c>
      <c r="L4032" s="76">
        <v>31238518930.63327</v>
      </c>
      <c r="M4032" s="76">
        <v>131971229632.68098</v>
      </c>
      <c r="N4032" s="76">
        <v>24763549590.305496</v>
      </c>
      <c r="O4032" s="76">
        <v>27119.184615825117</v>
      </c>
      <c r="P4032" s="46">
        <v>200091.42145807747</v>
      </c>
      <c r="Q4032" s="46">
        <v>97445.95943712577</v>
      </c>
      <c r="R4032" s="76">
        <v>963228508422.19055</v>
      </c>
      <c r="S4032" s="56">
        <v>0.60389016574857046</v>
      </c>
      <c r="T4032" s="56">
        <v>0.3710305996751963</v>
      </c>
      <c r="U4032" s="46">
        <v>15.546201613214434</v>
      </c>
      <c r="V4032" s="76">
        <v>6251839678830.2012</v>
      </c>
      <c r="W4032" s="84">
        <v>1973.6889847084892</v>
      </c>
      <c r="X4032" s="82">
        <v>4.579808421462251E-2</v>
      </c>
      <c r="Y4032" s="476">
        <v>2.0000000000000001E-4</v>
      </c>
    </row>
    <row r="4033" spans="1:25" x14ac:dyDescent="0.2">
      <c r="A4033" s="475">
        <v>4029</v>
      </c>
      <c r="B4033" s="56">
        <v>0.58373264841188488</v>
      </c>
      <c r="C4033" s="46">
        <v>3649.3420375520664</v>
      </c>
      <c r="D4033" s="56">
        <v>1.041528790583973</v>
      </c>
      <c r="E4033" s="56">
        <v>0.54386330656867987</v>
      </c>
      <c r="F4033" s="250">
        <v>2025.5</v>
      </c>
      <c r="G4033" s="76">
        <v>206546065917.59375</v>
      </c>
      <c r="H4033" s="46">
        <v>32822494.189378813</v>
      </c>
      <c r="I4033" s="76">
        <v>692902641940.94543</v>
      </c>
      <c r="J4033" s="56">
        <v>0.21308357407232514</v>
      </c>
      <c r="K4033" s="76">
        <v>20377425658.198528</v>
      </c>
      <c r="L4033" s="76">
        <v>10131342174.895935</v>
      </c>
      <c r="M4033" s="76">
        <v>110385398496.36514</v>
      </c>
      <c r="N4033" s="76">
        <v>28688830945.444126</v>
      </c>
      <c r="O4033" s="76">
        <v>16873.251763588531</v>
      </c>
      <c r="P4033" s="46">
        <v>214011.17669508787</v>
      </c>
      <c r="Q4033" s="46">
        <v>102069.86809058908</v>
      </c>
      <c r="R4033" s="76">
        <v>1165892699945.0264</v>
      </c>
      <c r="S4033" s="56">
        <v>0.43046313222780141</v>
      </c>
      <c r="T4033" s="56">
        <v>0.26984648962069147</v>
      </c>
      <c r="U4033" s="46">
        <v>16.857669059242802</v>
      </c>
      <c r="V4033" s="76">
        <v>5777108298722.252</v>
      </c>
      <c r="W4033" s="84">
        <v>1821.8433537875414</v>
      </c>
      <c r="X4033" s="82">
        <v>4.3845456093052314E-2</v>
      </c>
      <c r="Y4033" s="476">
        <v>2.0000000000000001E-4</v>
      </c>
    </row>
    <row r="4034" spans="1:25" x14ac:dyDescent="0.2">
      <c r="A4034" s="475">
        <v>4030</v>
      </c>
      <c r="B4034" s="56">
        <v>0.44781061537960498</v>
      </c>
      <c r="C4034" s="46">
        <v>3678.3060355351622</v>
      </c>
      <c r="D4034" s="56">
        <v>0.61922620592553479</v>
      </c>
      <c r="E4034" s="56">
        <v>6.6641885441981408E-2</v>
      </c>
      <c r="F4034" s="250">
        <v>2026.14</v>
      </c>
      <c r="G4034" s="76">
        <v>60458540315.655647</v>
      </c>
      <c r="H4034" s="46">
        <v>13694455.454876568</v>
      </c>
      <c r="I4034" s="76">
        <v>367453537854.68292</v>
      </c>
      <c r="J4034" s="56">
        <v>0.38821858574799917</v>
      </c>
      <c r="K4034" s="76">
        <v>18326959432.56395</v>
      </c>
      <c r="L4034" s="76">
        <v>18035557524.004932</v>
      </c>
      <c r="M4034" s="76">
        <v>56749362060.902023</v>
      </c>
      <c r="N4034" s="76">
        <v>48335676753.653076</v>
      </c>
      <c r="O4034" s="76">
        <v>40475.096176993567</v>
      </c>
      <c r="P4034" s="46">
        <v>345947.65835990675</v>
      </c>
      <c r="Q4034" s="46">
        <v>207952.9297095098</v>
      </c>
      <c r="R4034" s="76">
        <v>597769635561.02747</v>
      </c>
      <c r="S4034" s="56">
        <v>0.48543896769815548</v>
      </c>
      <c r="T4034" s="56">
        <v>0.30663349816152502</v>
      </c>
      <c r="U4034" s="46">
        <v>14.880309085669058</v>
      </c>
      <c r="V4034" s="76">
        <v>3069319125274.8638</v>
      </c>
      <c r="W4034" s="84">
        <v>967.82224784863809</v>
      </c>
      <c r="X4034" s="82">
        <v>4.7717253322229335E-2</v>
      </c>
      <c r="Y4034" s="476">
        <v>2.0000000000000001E-4</v>
      </c>
    </row>
    <row r="4035" spans="1:25" x14ac:dyDescent="0.2">
      <c r="A4035" s="475">
        <v>4031</v>
      </c>
      <c r="B4035" s="56">
        <v>0.38296036383325849</v>
      </c>
      <c r="C4035" s="46">
        <v>6530.4676882840558</v>
      </c>
      <c r="D4035" s="56">
        <v>0.77428252997891278</v>
      </c>
      <c r="E4035" s="56">
        <v>0.66190116055572379</v>
      </c>
      <c r="F4035" s="250">
        <v>2024.41</v>
      </c>
      <c r="G4035" s="76">
        <v>187583571173.78513</v>
      </c>
      <c r="H4035" s="46">
        <v>18443873.256624494</v>
      </c>
      <c r="I4035" s="76">
        <v>456711527131.61707</v>
      </c>
      <c r="J4035" s="56">
        <v>0.33923899401282853</v>
      </c>
      <c r="K4035" s="76">
        <v>6763394881.5537729</v>
      </c>
      <c r="L4035" s="76">
        <v>0</v>
      </c>
      <c r="M4035" s="76">
        <v>181974292149.73575</v>
      </c>
      <c r="N4035" s="76">
        <v>49859947772.934669</v>
      </c>
      <c r="O4035" s="76">
        <v>31888.270395448453</v>
      </c>
      <c r="P4035" s="46">
        <v>348409.41961913154</v>
      </c>
      <c r="Q4035" s="46">
        <v>205855.99025598189</v>
      </c>
      <c r="R4035" s="76">
        <v>968201585969.29053</v>
      </c>
      <c r="S4035" s="56">
        <v>0.55079788614064229</v>
      </c>
      <c r="T4035" s="56">
        <v>0.34054119880957356</v>
      </c>
      <c r="U4035" s="46">
        <v>16.378523170719244</v>
      </c>
      <c r="V4035" s="76">
        <v>5974246476946.8457</v>
      </c>
      <c r="W4035" s="84">
        <v>1883.3199627820491</v>
      </c>
      <c r="X4035" s="82">
        <v>4.4103671732575983E-2</v>
      </c>
      <c r="Y4035" s="476">
        <v>2.0000000000000001E-4</v>
      </c>
    </row>
    <row r="4036" spans="1:25" x14ac:dyDescent="0.2">
      <c r="A4036" s="475">
        <v>4032</v>
      </c>
      <c r="B4036" s="56">
        <v>0.35181032361360065</v>
      </c>
      <c r="C4036" s="46">
        <v>4205.1491516517708</v>
      </c>
      <c r="D4036" s="56">
        <v>0.87472040505085702</v>
      </c>
      <c r="E4036" s="56">
        <v>0.49347741165286307</v>
      </c>
      <c r="F4036" s="250">
        <v>2026.72</v>
      </c>
      <c r="G4036" s="76">
        <v>130514322686.58871</v>
      </c>
      <c r="H4036" s="46">
        <v>24272495.209509928</v>
      </c>
      <c r="I4036" s="76">
        <v>391910296886.61487</v>
      </c>
      <c r="J4036" s="56">
        <v>-3.9088739207404632E-3</v>
      </c>
      <c r="K4036" s="76">
        <v>21322684800.438919</v>
      </c>
      <c r="L4036" s="76">
        <v>59667994020.629951</v>
      </c>
      <c r="M4036" s="76">
        <v>22542167090.356743</v>
      </c>
      <c r="N4036" s="76">
        <v>23815260394.331089</v>
      </c>
      <c r="O4036" s="76">
        <v>17277.455938146337</v>
      </c>
      <c r="P4036" s="46">
        <v>197072.6432366191</v>
      </c>
      <c r="Q4036" s="46">
        <v>92043.599605353636</v>
      </c>
      <c r="R4036" s="76">
        <v>716207337408.30127</v>
      </c>
      <c r="S4036" s="56">
        <v>0.33325482343704133</v>
      </c>
      <c r="T4036" s="56">
        <v>0.16167848159186812</v>
      </c>
      <c r="U4036" s="46">
        <v>24.573347765882222</v>
      </c>
      <c r="V4036" s="76">
        <v>3015922389949.9927</v>
      </c>
      <c r="W4036" s="84">
        <v>951.23436984631019</v>
      </c>
      <c r="X4036" s="82">
        <v>3.0779604626895069E-2</v>
      </c>
      <c r="Y4036" s="476">
        <v>2.0000000000000001E-4</v>
      </c>
    </row>
    <row r="4037" spans="1:25" x14ac:dyDescent="0.2">
      <c r="A4037" s="475">
        <v>4033</v>
      </c>
      <c r="B4037" s="56">
        <v>0.39475912680657377</v>
      </c>
      <c r="C4037" s="46">
        <v>3940.226146730301</v>
      </c>
      <c r="D4037" s="56">
        <v>0.99050101206751007</v>
      </c>
      <c r="E4037" s="56">
        <v>0.29479515153802222</v>
      </c>
      <c r="F4037" s="250">
        <v>2023.86</v>
      </c>
      <c r="G4037" s="76">
        <v>269702700662.51385</v>
      </c>
      <c r="H4037" s="46">
        <v>29844050.858590662</v>
      </c>
      <c r="I4037" s="76">
        <v>546890801363.11316</v>
      </c>
      <c r="J4037" s="56">
        <v>0.1169027122871138</v>
      </c>
      <c r="K4037" s="76">
        <v>10779876512.844786</v>
      </c>
      <c r="L4037" s="76">
        <v>0</v>
      </c>
      <c r="M4037" s="76">
        <v>272259377639.21396</v>
      </c>
      <c r="N4037" s="76">
        <v>82960909302.173477</v>
      </c>
      <c r="O4037" s="76">
        <v>34413.003382445</v>
      </c>
      <c r="P4037" s="46">
        <v>489558.15672077693</v>
      </c>
      <c r="Q4037" s="46">
        <v>309668.66897815053</v>
      </c>
      <c r="R4037" s="76">
        <v>1185166220691.3979</v>
      </c>
      <c r="S4037" s="56">
        <v>0.44188451678104573</v>
      </c>
      <c r="T4037" s="56">
        <v>0.22970696621379308</v>
      </c>
      <c r="U4037" s="46">
        <v>19.626800298199701</v>
      </c>
      <c r="V4037" s="76">
        <v>5737739242354.7412</v>
      </c>
      <c r="W4037" s="84">
        <v>1811.9978359358038</v>
      </c>
      <c r="X4037" s="82">
        <v>3.8530277301890035E-2</v>
      </c>
      <c r="Y4037" s="476">
        <v>2.0000000000000001E-4</v>
      </c>
    </row>
    <row r="4038" spans="1:25" x14ac:dyDescent="0.2">
      <c r="A4038" s="475">
        <v>4034</v>
      </c>
      <c r="B4038" s="56">
        <v>0.39764627560850663</v>
      </c>
      <c r="C4038" s="46">
        <v>3673.9574743765274</v>
      </c>
      <c r="D4038" s="56">
        <v>0.75411352913845719</v>
      </c>
      <c r="E4038" s="56">
        <v>0.5062117599358662</v>
      </c>
      <c r="F4038" s="250">
        <v>2023.75</v>
      </c>
      <c r="G4038" s="76">
        <v>259469708692.12595</v>
      </c>
      <c r="H4038" s="46">
        <v>18251131.421373449</v>
      </c>
      <c r="I4038" s="76">
        <v>493044093435.50977</v>
      </c>
      <c r="J4038" s="56">
        <v>0.34130074314115499</v>
      </c>
      <c r="K4038" s="76">
        <v>5874649529.6901426</v>
      </c>
      <c r="L4038" s="76">
        <v>0</v>
      </c>
      <c r="M4038" s="76">
        <v>263620821700.802</v>
      </c>
      <c r="N4038" s="76">
        <v>35013430071.979889</v>
      </c>
      <c r="O4038" s="76">
        <v>38648.51867276986</v>
      </c>
      <c r="P4038" s="46">
        <v>244504.00672904385</v>
      </c>
      <c r="Q4038" s="46">
        <v>128264.5877223156</v>
      </c>
      <c r="R4038" s="76">
        <v>1066800638542.1754</v>
      </c>
      <c r="S4038" s="56">
        <v>0.56656613185629212</v>
      </c>
      <c r="T4038" s="56">
        <v>0.38140444143487184</v>
      </c>
      <c r="U4038" s="46">
        <v>16.800794548003836</v>
      </c>
      <c r="V4038" s="76">
        <v>7513907679767.1768</v>
      </c>
      <c r="W4038" s="84">
        <v>2373.2770704816021</v>
      </c>
      <c r="X4038" s="82">
        <v>4.3347077086342528E-2</v>
      </c>
      <c r="Y4038" s="476">
        <v>2.0000000000000001E-4</v>
      </c>
    </row>
    <row r="4039" spans="1:25" x14ac:dyDescent="0.2">
      <c r="A4039" s="475">
        <v>4035</v>
      </c>
      <c r="B4039" s="56">
        <v>0.74092076132072449</v>
      </c>
      <c r="C4039" s="46">
        <v>1500</v>
      </c>
      <c r="D4039" s="56">
        <v>0.72349677672774404</v>
      </c>
      <c r="E4039" s="56">
        <v>0.49225641738618026</v>
      </c>
      <c r="F4039" s="250">
        <v>2026.26</v>
      </c>
      <c r="G4039" s="76">
        <v>95895231318.524582</v>
      </c>
      <c r="H4039" s="46">
        <v>18408052.174007948</v>
      </c>
      <c r="I4039" s="76">
        <v>590358750024.72925</v>
      </c>
      <c r="J4039" s="56">
        <v>0.49173138336297639</v>
      </c>
      <c r="K4039" s="76">
        <v>55818559013.217224</v>
      </c>
      <c r="L4039" s="76">
        <v>111757076183.21524</v>
      </c>
      <c r="M4039" s="76">
        <v>19068482991.888725</v>
      </c>
      <c r="N4039" s="76">
        <v>76219590863.974106</v>
      </c>
      <c r="O4039" s="76">
        <v>14891.060855858368</v>
      </c>
      <c r="P4039" s="46">
        <v>471823.23319504136</v>
      </c>
      <c r="Q4039" s="46">
        <v>303699.14020951709</v>
      </c>
      <c r="R4039" s="76">
        <v>944021948728.46973</v>
      </c>
      <c r="S4039" s="56">
        <v>0.55128979595779515</v>
      </c>
      <c r="T4039" s="56">
        <v>0.36531182551257646</v>
      </c>
      <c r="U4039" s="46">
        <v>14.370319383349594</v>
      </c>
      <c r="V4039" s="76">
        <v>5666640212641.9434</v>
      </c>
      <c r="W4039" s="84">
        <v>1789.7885086683757</v>
      </c>
      <c r="X4039" s="82">
        <v>4.876594226859101E-2</v>
      </c>
      <c r="Y4039" s="476">
        <v>2.0000000000000001E-4</v>
      </c>
    </row>
    <row r="4040" spans="1:25" x14ac:dyDescent="0.2">
      <c r="A4040" s="475">
        <v>4036</v>
      </c>
      <c r="B4040" s="56">
        <v>0.65820365315495311</v>
      </c>
      <c r="C4040" s="46">
        <v>5292.2129581921854</v>
      </c>
      <c r="D4040" s="56">
        <v>1.2980991791618481</v>
      </c>
      <c r="E4040" s="56">
        <v>0.26468265913436406</v>
      </c>
      <c r="F4040" s="250">
        <v>2024.98</v>
      </c>
      <c r="G4040" s="76">
        <v>307556255753.77435</v>
      </c>
      <c r="H4040" s="46">
        <v>41056232.390710756</v>
      </c>
      <c r="I4040" s="76">
        <v>830282171792.19751</v>
      </c>
      <c r="J4040" s="56">
        <v>0.29659151912404524</v>
      </c>
      <c r="K4040" s="76">
        <v>12645553394.397406</v>
      </c>
      <c r="L4040" s="76">
        <v>0</v>
      </c>
      <c r="M4040" s="76">
        <v>246238740833.35535</v>
      </c>
      <c r="N4040" s="76">
        <v>16012242416.146118</v>
      </c>
      <c r="O4040" s="76">
        <v>27185.048675143837</v>
      </c>
      <c r="P4040" s="46">
        <v>120534.573595537</v>
      </c>
      <c r="Q4040" s="46">
        <v>65074.267656687793</v>
      </c>
      <c r="R4040" s="76">
        <v>1490408579257.8281</v>
      </c>
      <c r="S4040" s="56">
        <v>0.51041877259450896</v>
      </c>
      <c r="T4040" s="56">
        <v>0.34434119008512104</v>
      </c>
      <c r="U4040" s="46">
        <v>16.557531413503778</v>
      </c>
      <c r="V4040" s="76">
        <v>9170051105093.0781</v>
      </c>
      <c r="W4040" s="84">
        <v>2889.3106286496518</v>
      </c>
      <c r="X4040" s="82">
        <v>4.5298409247817313E-2</v>
      </c>
      <c r="Y4040" s="476">
        <v>2.0000000000000001E-4</v>
      </c>
    </row>
    <row r="4041" spans="1:25" x14ac:dyDescent="0.2">
      <c r="A4041" s="475">
        <v>4037</v>
      </c>
      <c r="B4041" s="56">
        <v>0.46432277429395996</v>
      </c>
      <c r="C4041" s="46">
        <v>5324.3527416564684</v>
      </c>
      <c r="D4041" s="56">
        <v>0.68899972067935855</v>
      </c>
      <c r="E4041" s="56">
        <v>0.46816070810483007</v>
      </c>
      <c r="F4041" s="250">
        <v>2026.49</v>
      </c>
      <c r="G4041" s="76">
        <v>145347199915.80048</v>
      </c>
      <c r="H4041" s="46">
        <v>15538954.99901019</v>
      </c>
      <c r="I4041" s="76">
        <v>486063231885.34552</v>
      </c>
      <c r="J4041" s="56">
        <v>0.45801502177910014</v>
      </c>
      <c r="K4041" s="76">
        <v>54172174086.934738</v>
      </c>
      <c r="L4041" s="76">
        <v>147314984528.7608</v>
      </c>
      <c r="M4041" s="76">
        <v>23744332540.742466</v>
      </c>
      <c r="N4041" s="76">
        <v>59632661907.117172</v>
      </c>
      <c r="O4041" s="76">
        <v>38273.48830502537</v>
      </c>
      <c r="P4041" s="46">
        <v>392921.902676314</v>
      </c>
      <c r="Q4041" s="46">
        <v>242566.2021248418</v>
      </c>
      <c r="R4041" s="76">
        <v>870545233029.10669</v>
      </c>
      <c r="S4041" s="56">
        <v>0.54591229558500964</v>
      </c>
      <c r="T4041" s="56">
        <v>0.40066015080467354</v>
      </c>
      <c r="U4041" s="46">
        <v>15.291066739738355</v>
      </c>
      <c r="V4041" s="76">
        <v>5868103542056.2227</v>
      </c>
      <c r="W4041" s="84">
        <v>1850.8609981080449</v>
      </c>
      <c r="X4041" s="82">
        <v>4.7836522412915444E-2</v>
      </c>
      <c r="Y4041" s="476">
        <v>2.0000000000000001E-4</v>
      </c>
    </row>
    <row r="4042" spans="1:25" x14ac:dyDescent="0.2">
      <c r="A4042" s="475">
        <v>4038</v>
      </c>
      <c r="B4042" s="56">
        <v>0.35396148103662339</v>
      </c>
      <c r="C4042" s="46">
        <v>4858.7716390508022</v>
      </c>
      <c r="D4042" s="56">
        <v>0.32896892557523666</v>
      </c>
      <c r="E4042" s="56">
        <v>0.65837320632584273</v>
      </c>
      <c r="F4042" s="250">
        <v>2023.75</v>
      </c>
      <c r="G4042" s="76">
        <v>199491252031.33301</v>
      </c>
      <c r="H4042" s="46">
        <v>5650030.9330196781</v>
      </c>
      <c r="I4042" s="76">
        <v>213130940938.04874</v>
      </c>
      <c r="J4042" s="56">
        <v>0.35396148103662339</v>
      </c>
      <c r="K4042" s="76">
        <v>4870128403.4380255</v>
      </c>
      <c r="L4042" s="76">
        <v>0</v>
      </c>
      <c r="M4042" s="76">
        <v>212910902455.16333</v>
      </c>
      <c r="N4042" s="76">
        <v>29594266779.761078</v>
      </c>
      <c r="O4042" s="76">
        <v>28597.101055460349</v>
      </c>
      <c r="P4042" s="46">
        <v>264151.13451100694</v>
      </c>
      <c r="Q4042" s="46">
        <v>123178.36360356228</v>
      </c>
      <c r="R4042" s="76">
        <v>636662549798.09204</v>
      </c>
      <c r="S4042" s="56">
        <v>0.62296529539255319</v>
      </c>
      <c r="T4042" s="56">
        <v>0.40498850071302939</v>
      </c>
      <c r="U4042" s="46">
        <v>17.616091131453796</v>
      </c>
      <c r="V4042" s="76">
        <v>5071687022193.0342</v>
      </c>
      <c r="W4042" s="84">
        <v>1599.6277727264155</v>
      </c>
      <c r="X4042" s="82">
        <v>4.0752652422944756E-2</v>
      </c>
      <c r="Y4042" s="476">
        <v>2.0000000000000001E-4</v>
      </c>
    </row>
    <row r="4043" spans="1:25" x14ac:dyDescent="0.2">
      <c r="A4043" s="475">
        <v>4039</v>
      </c>
      <c r="B4043" s="56">
        <v>0.43610766284964564</v>
      </c>
      <c r="C4043" s="46">
        <v>8681.4641816863477</v>
      </c>
      <c r="D4043" s="56">
        <v>0.64496296834530631</v>
      </c>
      <c r="E4043" s="56">
        <v>0.65927754510038517</v>
      </c>
      <c r="F4043" s="250">
        <v>2025.02</v>
      </c>
      <c r="G4043" s="76">
        <v>135934169224.59851</v>
      </c>
      <c r="H4043" s="46">
        <v>13020294.99184633</v>
      </c>
      <c r="I4043" s="76">
        <v>323210219696.13428</v>
      </c>
      <c r="J4043" s="56">
        <v>0.2929253998814445</v>
      </c>
      <c r="K4043" s="76">
        <v>28751574599.32254</v>
      </c>
      <c r="L4043" s="76">
        <v>115514100686.60594</v>
      </c>
      <c r="M4043" s="76">
        <v>96155213524.614792</v>
      </c>
      <c r="N4043" s="76">
        <v>8000192585.4600334</v>
      </c>
      <c r="O4043" s="76">
        <v>26496.243595026714</v>
      </c>
      <c r="P4043" s="46">
        <v>101465.4375</v>
      </c>
      <c r="Q4043" s="46">
        <v>33113.8125</v>
      </c>
      <c r="R4043" s="76">
        <v>733489546845.55286</v>
      </c>
      <c r="S4043" s="56">
        <v>0.55818762428477864</v>
      </c>
      <c r="T4043" s="56">
        <v>0.29051466805107395</v>
      </c>
      <c r="U4043" s="46">
        <v>16.630008985413856</v>
      </c>
      <c r="V4043" s="76">
        <v>3865082120371.9478</v>
      </c>
      <c r="W4043" s="84">
        <v>1219.474373234618</v>
      </c>
      <c r="X4043" s="82">
        <v>4.3629675393017035E-2</v>
      </c>
      <c r="Y4043" s="476">
        <v>2.0000000000000001E-4</v>
      </c>
    </row>
    <row r="4044" spans="1:25" x14ac:dyDescent="0.2">
      <c r="A4044" s="475">
        <v>4040</v>
      </c>
      <c r="B4044" s="56">
        <v>0.53638824333838875</v>
      </c>
      <c r="C4044" s="46">
        <v>1500</v>
      </c>
      <c r="D4044" s="56">
        <v>0.86796130418149886</v>
      </c>
      <c r="E4044" s="56">
        <v>0.34474164554062453</v>
      </c>
      <c r="F4044" s="250">
        <v>2023.75</v>
      </c>
      <c r="G4044" s="76">
        <v>641899473771.95337</v>
      </c>
      <c r="H4044" s="46">
        <v>25632643.89608518</v>
      </c>
      <c r="I4044" s="76">
        <v>474933107964.61749</v>
      </c>
      <c r="J4044" s="56">
        <v>0.20115284310983228</v>
      </c>
      <c r="K4044" s="76">
        <v>16271682211.400307</v>
      </c>
      <c r="L4044" s="76">
        <v>0</v>
      </c>
      <c r="M4044" s="76">
        <v>566852535299.66101</v>
      </c>
      <c r="N4044" s="76">
        <v>72859429459.06839</v>
      </c>
      <c r="O4044" s="76">
        <v>21883.321189571419</v>
      </c>
      <c r="P4044" s="46">
        <v>475291.5447447612</v>
      </c>
      <c r="Q4044" s="46">
        <v>302047.01733158535</v>
      </c>
      <c r="R4044" s="76">
        <v>1692480742671.4636</v>
      </c>
      <c r="S4044" s="56">
        <v>0.60442175361009309</v>
      </c>
      <c r="T4044" s="56">
        <v>0.41653990459409107</v>
      </c>
      <c r="U4044" s="46">
        <v>18.43189977960499</v>
      </c>
      <c r="V4044" s="76">
        <v>14113263402902.908</v>
      </c>
      <c r="W4044" s="84">
        <v>4455.9682249619882</v>
      </c>
      <c r="X4044" s="82">
        <v>3.9989859895927272E-2</v>
      </c>
      <c r="Y4044" s="476">
        <v>2.0000000000000001E-4</v>
      </c>
    </row>
    <row r="4045" spans="1:25" x14ac:dyDescent="0.2">
      <c r="A4045" s="475">
        <v>4041</v>
      </c>
      <c r="B4045" s="56">
        <v>0.43046098236791325</v>
      </c>
      <c r="C4045" s="46">
        <v>6705.0285599328827</v>
      </c>
      <c r="D4045" s="56">
        <v>0.385341711777414</v>
      </c>
      <c r="E4045" s="56">
        <v>0.51125349470391723</v>
      </c>
      <c r="F4045" s="250">
        <v>2026.09</v>
      </c>
      <c r="G4045" s="76">
        <v>65388278807.338814</v>
      </c>
      <c r="H4045" s="46">
        <v>6908762.4277576823</v>
      </c>
      <c r="I4045" s="76">
        <v>246992681099.98672</v>
      </c>
      <c r="J4045" s="56">
        <v>0.4304609823679133</v>
      </c>
      <c r="K4045" s="76">
        <v>39559189389.18187</v>
      </c>
      <c r="L4045" s="76">
        <v>79513534780.23175</v>
      </c>
      <c r="M4045" s="76">
        <v>39162191528.965279</v>
      </c>
      <c r="N4045" s="76">
        <v>81331888757.729065</v>
      </c>
      <c r="O4045" s="76">
        <v>28305.078147451732</v>
      </c>
      <c r="P4045" s="46">
        <v>552647.88679554756</v>
      </c>
      <c r="Q4045" s="46">
        <v>317112.20457359951</v>
      </c>
      <c r="R4045" s="76">
        <v>532983625048.06805</v>
      </c>
      <c r="S4045" s="56">
        <v>0.51528984969294001</v>
      </c>
      <c r="T4045" s="56">
        <v>0.32899606188751229</v>
      </c>
      <c r="U4045" s="46">
        <v>14.969100129818081</v>
      </c>
      <c r="V4045" s="76">
        <v>2950471053947.1245</v>
      </c>
      <c r="W4045" s="84">
        <v>931.45249422154643</v>
      </c>
      <c r="X4045" s="82">
        <v>4.7680099090499056E-2</v>
      </c>
      <c r="Y4045" s="476">
        <v>2.0000000000000001E-4</v>
      </c>
    </row>
    <row r="4046" spans="1:25" x14ac:dyDescent="0.2">
      <c r="A4046" s="475">
        <v>4042</v>
      </c>
      <c r="B4046" s="56">
        <v>0.36977249618116759</v>
      </c>
      <c r="C4046" s="46">
        <v>9328.8454059737014</v>
      </c>
      <c r="D4046" s="56">
        <v>0.50864583901587923</v>
      </c>
      <c r="E4046" s="56">
        <v>0.51999830728900032</v>
      </c>
      <c r="F4046" s="250">
        <v>2027.27</v>
      </c>
      <c r="G4046" s="76">
        <v>78421523495.725327</v>
      </c>
      <c r="H4046" s="46">
        <v>9657045.5007032491</v>
      </c>
      <c r="I4046" s="76">
        <v>343806202315.59131</v>
      </c>
      <c r="J4046" s="56">
        <v>0.36977249618116759</v>
      </c>
      <c r="K4046" s="76">
        <v>66076990717.130836</v>
      </c>
      <c r="L4046" s="76">
        <v>118407275731.92215</v>
      </c>
      <c r="M4046" s="76">
        <v>0</v>
      </c>
      <c r="N4046" s="76">
        <v>54431080329.033455</v>
      </c>
      <c r="O4046" s="76">
        <v>25503.242304508545</v>
      </c>
      <c r="P4046" s="46">
        <v>330914.49137350556</v>
      </c>
      <c r="Q4046" s="46">
        <v>199255.12691704178</v>
      </c>
      <c r="R4046" s="76">
        <v>652212114859.85059</v>
      </c>
      <c r="S4046" s="56">
        <v>0.49898437802234957</v>
      </c>
      <c r="T4046" s="56">
        <v>0.33995365631288083</v>
      </c>
      <c r="U4046" s="46">
        <v>14.663849357855236</v>
      </c>
      <c r="V4046" s="76">
        <v>3592819866797.4102</v>
      </c>
      <c r="W4046" s="84">
        <v>1132.6132990352942</v>
      </c>
      <c r="X4046" s="82">
        <v>4.9831262137915805E-2</v>
      </c>
      <c r="Y4046" s="476">
        <v>2.0000000000000001E-4</v>
      </c>
    </row>
    <row r="4047" spans="1:25" x14ac:dyDescent="0.2">
      <c r="A4047" s="475">
        <v>4043</v>
      </c>
      <c r="B4047" s="56">
        <v>0.44804829891833053</v>
      </c>
      <c r="C4047" s="46">
        <v>4729.8924011482486</v>
      </c>
      <c r="D4047" s="56">
        <v>0.62837171407955639</v>
      </c>
      <c r="E4047" s="56">
        <v>0.3492534933221505</v>
      </c>
      <c r="F4047" s="250">
        <v>2023.92</v>
      </c>
      <c r="G4047" s="76">
        <v>199332235559.81772</v>
      </c>
      <c r="H4047" s="46">
        <v>13198966.636484759</v>
      </c>
      <c r="I4047" s="76">
        <v>370997076122.77448</v>
      </c>
      <c r="J4047" s="56">
        <v>0.36300173893358889</v>
      </c>
      <c r="K4047" s="76">
        <v>4809141214.0317678</v>
      </c>
      <c r="L4047" s="76">
        <v>0</v>
      </c>
      <c r="M4047" s="76">
        <v>209157140655.05325</v>
      </c>
      <c r="N4047" s="76">
        <v>20397241199.088593</v>
      </c>
      <c r="O4047" s="76">
        <v>31962.970868958371</v>
      </c>
      <c r="P4047" s="46">
        <v>173795.64074180264</v>
      </c>
      <c r="Q4047" s="46">
        <v>79781.681020263393</v>
      </c>
      <c r="R4047" s="76">
        <v>840572319856.65698</v>
      </c>
      <c r="S4047" s="56">
        <v>0.59092124864500073</v>
      </c>
      <c r="T4047" s="56">
        <v>0.35112511303798521</v>
      </c>
      <c r="U4047" s="46">
        <v>17.034171633940915</v>
      </c>
      <c r="V4047" s="76">
        <v>5634766354535.6182</v>
      </c>
      <c r="W4047" s="84">
        <v>1778.855249264531</v>
      </c>
      <c r="X4047" s="82">
        <v>4.2224354301798626E-2</v>
      </c>
      <c r="Y4047" s="476">
        <v>2.0000000000000001E-4</v>
      </c>
    </row>
    <row r="4048" spans="1:25" x14ac:dyDescent="0.2">
      <c r="A4048" s="475">
        <v>4044</v>
      </c>
      <c r="B4048" s="56">
        <v>0.44288171495624679</v>
      </c>
      <c r="C4048" s="46">
        <v>8347.6743013552423</v>
      </c>
      <c r="D4048" s="56">
        <v>0.67630366620155402</v>
      </c>
      <c r="E4048" s="56">
        <v>0.11941820327403102</v>
      </c>
      <c r="F4048" s="250">
        <v>2024.65</v>
      </c>
      <c r="G4048" s="76">
        <v>184103802083.10422</v>
      </c>
      <c r="H4048" s="46">
        <v>14525094.375703586</v>
      </c>
      <c r="I4048" s="76">
        <v>385044702153.36206</v>
      </c>
      <c r="J4048" s="56">
        <v>0.35681212107603333</v>
      </c>
      <c r="K4048" s="76">
        <v>12278655284.860912</v>
      </c>
      <c r="L4048" s="76">
        <v>0</v>
      </c>
      <c r="M4048" s="76">
        <v>132567346414.83823</v>
      </c>
      <c r="N4048" s="76">
        <v>46366903169.114365</v>
      </c>
      <c r="O4048" s="76">
        <v>23454.254361512641</v>
      </c>
      <c r="P4048" s="46">
        <v>329296.45800882153</v>
      </c>
      <c r="Q4048" s="46">
        <v>193665.13042264988</v>
      </c>
      <c r="R4048" s="76">
        <v>776903000908.0437</v>
      </c>
      <c r="S4048" s="56">
        <v>0.53922466495576882</v>
      </c>
      <c r="T4048" s="56">
        <v>0.36948181564492588</v>
      </c>
      <c r="U4048" s="46">
        <v>16.792130569281067</v>
      </c>
      <c r="V4048" s="76">
        <v>5318109995349.5742</v>
      </c>
      <c r="W4048" s="84">
        <v>1677.4641781134244</v>
      </c>
      <c r="X4048" s="82">
        <v>4.2789194916478833E-2</v>
      </c>
      <c r="Y4048" s="476">
        <v>2.0000000000000001E-4</v>
      </c>
    </row>
    <row r="4049" spans="1:25" x14ac:dyDescent="0.2">
      <c r="A4049" s="475">
        <v>4045</v>
      </c>
      <c r="B4049" s="56">
        <v>0.38922863325227819</v>
      </c>
      <c r="C4049" s="46">
        <v>7212.1716167334471</v>
      </c>
      <c r="D4049" s="56">
        <v>0.86817001451415021</v>
      </c>
      <c r="E4049" s="56">
        <v>0.46878301151070073</v>
      </c>
      <c r="F4049" s="250">
        <v>2025.25</v>
      </c>
      <c r="G4049" s="76">
        <v>177693369307.34894</v>
      </c>
      <c r="H4049" s="46">
        <v>22481768.719375838</v>
      </c>
      <c r="I4049" s="76">
        <v>545917557045.41809</v>
      </c>
      <c r="J4049" s="56">
        <v>0.2497809276869436</v>
      </c>
      <c r="K4049" s="76">
        <v>32359643830.846649</v>
      </c>
      <c r="L4049" s="76">
        <v>62839295444.438171</v>
      </c>
      <c r="M4049" s="76">
        <v>127219428214.13049</v>
      </c>
      <c r="N4049" s="76">
        <v>92992219745.846176</v>
      </c>
      <c r="O4049" s="76">
        <v>29204.302365252064</v>
      </c>
      <c r="P4049" s="46">
        <v>505707.72203425621</v>
      </c>
      <c r="Q4049" s="46">
        <v>326100.22777810768</v>
      </c>
      <c r="R4049" s="76">
        <v>1102674693115.4878</v>
      </c>
      <c r="S4049" s="56">
        <v>0.46598014069311589</v>
      </c>
      <c r="T4049" s="56">
        <v>0.26687206890432452</v>
      </c>
      <c r="U4049" s="46">
        <v>16.458765363682062</v>
      </c>
      <c r="V4049" s="76">
        <v>5243068225531.8945</v>
      </c>
      <c r="W4049" s="84">
        <v>1655.9142786445211</v>
      </c>
      <c r="X4049" s="82">
        <v>4.5133821373643163E-2</v>
      </c>
      <c r="Y4049" s="476">
        <v>2.0000000000000001E-4</v>
      </c>
    </row>
    <row r="4050" spans="1:25" x14ac:dyDescent="0.2">
      <c r="A4050" s="475">
        <v>4046</v>
      </c>
      <c r="B4050" s="56">
        <v>0.51301023838441173</v>
      </c>
      <c r="C4050" s="46">
        <v>2517.9083755369293</v>
      </c>
      <c r="D4050" s="56">
        <v>0.85858026186662262</v>
      </c>
      <c r="E4050" s="56">
        <v>0.49591751329603534</v>
      </c>
      <c r="F4050" s="250">
        <v>2023.75</v>
      </c>
      <c r="G4050" s="76">
        <v>648508529649.12158</v>
      </c>
      <c r="H4050" s="46">
        <v>24355554.125310574</v>
      </c>
      <c r="I4050" s="76">
        <v>443387523204.04584</v>
      </c>
      <c r="J4050" s="56">
        <v>0.15575425917449592</v>
      </c>
      <c r="K4050" s="76">
        <v>9608383632.2921772</v>
      </c>
      <c r="L4050" s="76">
        <v>0</v>
      </c>
      <c r="M4050" s="76">
        <v>660783744212.62354</v>
      </c>
      <c r="N4050" s="76">
        <v>38330500686.194595</v>
      </c>
      <c r="O4050" s="76">
        <v>23489.844587598178</v>
      </c>
      <c r="P4050" s="46">
        <v>284039.92225520709</v>
      </c>
      <c r="Q4050" s="46">
        <v>155287.50520570812</v>
      </c>
      <c r="R4050" s="76">
        <v>1851208753795.408</v>
      </c>
      <c r="S4050" s="56">
        <v>0.63225841703829089</v>
      </c>
      <c r="T4050" s="56">
        <v>0.37566337903800773</v>
      </c>
      <c r="U4050" s="46">
        <v>18.580700289451805</v>
      </c>
      <c r="V4050" s="76">
        <v>14026127477899.645</v>
      </c>
      <c r="W4050" s="84">
        <v>4423.7386665451531</v>
      </c>
      <c r="X4050" s="82">
        <v>3.9762832288709596E-2</v>
      </c>
      <c r="Y4050" s="476">
        <v>2.0000000000000001E-4</v>
      </c>
    </row>
    <row r="4051" spans="1:25" x14ac:dyDescent="0.2">
      <c r="A4051" s="475">
        <v>4047</v>
      </c>
      <c r="B4051" s="56">
        <v>0.36733979704650777</v>
      </c>
      <c r="C4051" s="46">
        <v>4149.9102432683385</v>
      </c>
      <c r="D4051" s="56">
        <v>0.87261333686648668</v>
      </c>
      <c r="E4051" s="56">
        <v>0.51873875163965555</v>
      </c>
      <c r="F4051" s="250">
        <v>2024.89</v>
      </c>
      <c r="G4051" s="76">
        <v>339056405682.83551</v>
      </c>
      <c r="H4051" s="46">
        <v>23698174.686570279</v>
      </c>
      <c r="I4051" s="76">
        <v>552345767902.52734</v>
      </c>
      <c r="J4051" s="56">
        <v>0.36733979704650777</v>
      </c>
      <c r="K4051" s="76">
        <v>17150493626.285084</v>
      </c>
      <c r="L4051" s="76">
        <v>0</v>
      </c>
      <c r="M4051" s="76">
        <v>233685997955.66</v>
      </c>
      <c r="N4051" s="76">
        <v>26708380719.079254</v>
      </c>
      <c r="O4051" s="76">
        <v>36523.07207768879</v>
      </c>
      <c r="P4051" s="46">
        <v>239814.27714905166</v>
      </c>
      <c r="Q4051" s="46">
        <v>122551.34156274743</v>
      </c>
      <c r="R4051" s="76">
        <v>1227228094520.0374</v>
      </c>
      <c r="S4051" s="56">
        <v>0.58549888577893461</v>
      </c>
      <c r="T4051" s="56">
        <v>0.39553823909051139</v>
      </c>
      <c r="U4051" s="46">
        <v>17.163744334571355</v>
      </c>
      <c r="V4051" s="76">
        <v>9069616527922.7793</v>
      </c>
      <c r="W4051" s="84">
        <v>2859.6163722782526</v>
      </c>
      <c r="X4051" s="82">
        <v>4.311784945422268E-2</v>
      </c>
      <c r="Y4051" s="476">
        <v>2.0000000000000001E-4</v>
      </c>
    </row>
    <row r="4052" spans="1:25" x14ac:dyDescent="0.2">
      <c r="A4052" s="475">
        <v>4048</v>
      </c>
      <c r="B4052" s="56">
        <v>0.52780548279252282</v>
      </c>
      <c r="C4052" s="46">
        <v>8038.2529970960377</v>
      </c>
      <c r="D4052" s="56">
        <v>1.2489807933921009</v>
      </c>
      <c r="E4052" s="56">
        <v>0.51210387954222325</v>
      </c>
      <c r="F4052" s="250">
        <v>2024.29</v>
      </c>
      <c r="G4052" s="76">
        <v>435175777966.12769</v>
      </c>
      <c r="H4052" s="46">
        <v>32701214.470170408</v>
      </c>
      <c r="I4052" s="76">
        <v>670256004039.48438</v>
      </c>
      <c r="J4052" s="56">
        <v>0.20669358439020591</v>
      </c>
      <c r="K4052" s="76">
        <v>12182235741.177355</v>
      </c>
      <c r="L4052" s="76">
        <v>0</v>
      </c>
      <c r="M4052" s="76">
        <v>301162861345.51434</v>
      </c>
      <c r="N4052" s="76">
        <v>3900993100.0829315</v>
      </c>
      <c r="O4052" s="76">
        <v>37363.656506407038</v>
      </c>
      <c r="P4052" s="46">
        <v>79688.849061209476</v>
      </c>
      <c r="Q4052" s="46">
        <v>14485.462265302371</v>
      </c>
      <c r="R4052" s="76">
        <v>1494290646301.4453</v>
      </c>
      <c r="S4052" s="56">
        <v>0.52921009274306308</v>
      </c>
      <c r="T4052" s="56">
        <v>0.36431059456759657</v>
      </c>
      <c r="U4052" s="46">
        <v>17.76817835955287</v>
      </c>
      <c r="V4052" s="76">
        <v>10337932229819.17</v>
      </c>
      <c r="W4052" s="84">
        <v>3260.602953247489</v>
      </c>
      <c r="X4052" s="82">
        <v>4.2394506674161718E-2</v>
      </c>
      <c r="Y4052" s="476">
        <v>2.0000000000000001E-4</v>
      </c>
    </row>
    <row r="4053" spans="1:25" x14ac:dyDescent="0.2">
      <c r="A4053" s="475">
        <v>4049</v>
      </c>
      <c r="B4053" s="56">
        <v>0.56750546500032384</v>
      </c>
      <c r="C4053" s="46">
        <v>1867.653387549723</v>
      </c>
      <c r="D4053" s="56">
        <v>0.74276857532079621</v>
      </c>
      <c r="E4053" s="56">
        <v>0.47793992487624193</v>
      </c>
      <c r="F4053" s="250">
        <v>2025.01</v>
      </c>
      <c r="G4053" s="76">
        <v>174473838952.49905</v>
      </c>
      <c r="H4053" s="46">
        <v>18870823.885361154</v>
      </c>
      <c r="I4053" s="76">
        <v>504454943839.14154</v>
      </c>
      <c r="J4053" s="56">
        <v>0.36524118883980317</v>
      </c>
      <c r="K4053" s="76">
        <v>19214455405.999184</v>
      </c>
      <c r="L4053" s="76">
        <v>8256688353.8113585</v>
      </c>
      <c r="M4053" s="76">
        <v>112447639550.98749</v>
      </c>
      <c r="N4053" s="76">
        <v>83658365387.927383</v>
      </c>
      <c r="O4053" s="76">
        <v>23139.688243726567</v>
      </c>
      <c r="P4053" s="46">
        <v>490250.69833662396</v>
      </c>
      <c r="Q4053" s="46">
        <v>317744.48014415859</v>
      </c>
      <c r="R4053" s="76">
        <v>920752713075.55957</v>
      </c>
      <c r="S4053" s="56">
        <v>0.50386002337474378</v>
      </c>
      <c r="T4053" s="56">
        <v>0.35119839440898964</v>
      </c>
      <c r="U4053" s="46">
        <v>16.140645657078885</v>
      </c>
      <c r="V4053" s="76">
        <v>5850125503551.0557</v>
      </c>
      <c r="W4053" s="84">
        <v>1847.8393208656471</v>
      </c>
      <c r="X4053" s="82">
        <v>4.4464692901970193E-2</v>
      </c>
      <c r="Y4053" s="476">
        <v>2.0000000000000001E-4</v>
      </c>
    </row>
    <row r="4054" spans="1:25" x14ac:dyDescent="0.2">
      <c r="A4054" s="475">
        <v>4050</v>
      </c>
      <c r="B4054" s="56">
        <v>0.57431980332125587</v>
      </c>
      <c r="C4054" s="46">
        <v>4384.4892186416746</v>
      </c>
      <c r="D4054" s="56">
        <v>0.74222903228448445</v>
      </c>
      <c r="E4054" s="56">
        <v>0.44396193027707453</v>
      </c>
      <c r="F4054" s="250">
        <v>2024.9</v>
      </c>
      <c r="G4054" s="76">
        <v>123176452368.65405</v>
      </c>
      <c r="H4054" s="46">
        <v>17723093.826285858</v>
      </c>
      <c r="I4054" s="76">
        <v>454681716651.07782</v>
      </c>
      <c r="J4054" s="56">
        <v>0.25530426566305675</v>
      </c>
      <c r="K4054" s="76">
        <v>19018820339.065731</v>
      </c>
      <c r="L4054" s="76">
        <v>59232865919.190018</v>
      </c>
      <c r="M4054" s="76">
        <v>70881286619.892548</v>
      </c>
      <c r="N4054" s="76">
        <v>54440443427.052559</v>
      </c>
      <c r="O4054" s="76">
        <v>15491.238082707485</v>
      </c>
      <c r="P4054" s="46">
        <v>319464.82355847774</v>
      </c>
      <c r="Q4054" s="46">
        <v>184546.70579496006</v>
      </c>
      <c r="R4054" s="76">
        <v>758355981909.22986</v>
      </c>
      <c r="S4054" s="56">
        <v>0.42677209798124044</v>
      </c>
      <c r="T4054" s="56">
        <v>0.29609210918591505</v>
      </c>
      <c r="U4054" s="46">
        <v>16.118510872411196</v>
      </c>
      <c r="V4054" s="76">
        <v>4063481660750.5449</v>
      </c>
      <c r="W4054" s="84">
        <v>1281.978944572609</v>
      </c>
      <c r="X4054" s="82">
        <v>4.4732453524802589E-2</v>
      </c>
      <c r="Y4054" s="476">
        <v>2.0000000000000001E-4</v>
      </c>
    </row>
    <row r="4055" spans="1:25" x14ac:dyDescent="0.2">
      <c r="A4055" s="475">
        <v>4051</v>
      </c>
      <c r="B4055" s="56">
        <v>0.55312592020961993</v>
      </c>
      <c r="C4055" s="46">
        <v>4041.3646065044045</v>
      </c>
      <c r="D4055" s="56">
        <v>0.7238663329181888</v>
      </c>
      <c r="E4055" s="56">
        <v>0.25990058488851797</v>
      </c>
      <c r="F4055" s="250">
        <v>2026.4</v>
      </c>
      <c r="G4055" s="76">
        <v>127285500960.67059</v>
      </c>
      <c r="H4055" s="46">
        <v>17254893.655499984</v>
      </c>
      <c r="I4055" s="76">
        <v>504872242022.67346</v>
      </c>
      <c r="J4055" s="56">
        <v>0.35322795371978621</v>
      </c>
      <c r="K4055" s="76">
        <v>34723820434.82222</v>
      </c>
      <c r="L4055" s="76">
        <v>62742880423.008575</v>
      </c>
      <c r="M4055" s="76">
        <v>78981490130.61792</v>
      </c>
      <c r="N4055" s="76">
        <v>40761643881.355927</v>
      </c>
      <c r="O4055" s="76">
        <v>28040.817256949809</v>
      </c>
      <c r="P4055" s="46">
        <v>259679.3634580386</v>
      </c>
      <c r="Q4055" s="46">
        <v>140064.09035580832</v>
      </c>
      <c r="R4055" s="76">
        <v>820563307824.75256</v>
      </c>
      <c r="S4055" s="56">
        <v>0.48770007417550537</v>
      </c>
      <c r="T4055" s="56">
        <v>0.33862221898934164</v>
      </c>
      <c r="U4055" s="46">
        <v>15.519745026899086</v>
      </c>
      <c r="V4055" s="76">
        <v>4816785835768.7627</v>
      </c>
      <c r="W4055" s="84">
        <v>1520.0011237940364</v>
      </c>
      <c r="X4055" s="82">
        <v>4.5888257998226344E-2</v>
      </c>
      <c r="Y4055" s="476">
        <v>2.0000000000000001E-4</v>
      </c>
    </row>
    <row r="4056" spans="1:25" x14ac:dyDescent="0.2">
      <c r="A4056" s="475">
        <v>4052</v>
      </c>
      <c r="B4056" s="56">
        <v>0.48686429510212553</v>
      </c>
      <c r="C4056" s="46">
        <v>5255.585176007623</v>
      </c>
      <c r="D4056" s="56">
        <v>0.78185567019067803</v>
      </c>
      <c r="E4056" s="56">
        <v>0.15815456801638517</v>
      </c>
      <c r="F4056" s="250">
        <v>2025.18</v>
      </c>
      <c r="G4056" s="76">
        <v>191103364633.79953</v>
      </c>
      <c r="H4056" s="46">
        <v>19410705.394896798</v>
      </c>
      <c r="I4056" s="76">
        <v>453526867478.52899</v>
      </c>
      <c r="J4056" s="56">
        <v>0.27167492062441312</v>
      </c>
      <c r="K4056" s="76">
        <v>15015219886.724024</v>
      </c>
      <c r="L4056" s="76">
        <v>4397507869.0885468</v>
      </c>
      <c r="M4056" s="76">
        <v>121893538681.10146</v>
      </c>
      <c r="N4056" s="76">
        <v>18401249274.841183</v>
      </c>
      <c r="O4056" s="76">
        <v>15228.153098118652</v>
      </c>
      <c r="P4056" s="46">
        <v>164240.18234549183</v>
      </c>
      <c r="Q4056" s="46">
        <v>70779.047492448182</v>
      </c>
      <c r="R4056" s="76">
        <v>787021872784.05518</v>
      </c>
      <c r="S4056" s="56">
        <v>0.47489863684216027</v>
      </c>
      <c r="T4056" s="56">
        <v>0.32848448539500547</v>
      </c>
      <c r="U4056" s="46">
        <v>17.365259982035237</v>
      </c>
      <c r="V4056" s="76">
        <v>4891761922048.5479</v>
      </c>
      <c r="W4056" s="84">
        <v>1544.4782003143973</v>
      </c>
      <c r="X4056" s="82">
        <v>4.2391327082870363E-2</v>
      </c>
      <c r="Y4056" s="476">
        <v>2.0000000000000001E-4</v>
      </c>
    </row>
    <row r="4057" spans="1:25" x14ac:dyDescent="0.2">
      <c r="A4057" s="475">
        <v>4053</v>
      </c>
      <c r="B4057" s="56">
        <v>0.55469975962936358</v>
      </c>
      <c r="C4057" s="46">
        <v>1742.5878963762311</v>
      </c>
      <c r="D4057" s="56">
        <v>0.40704092099067973</v>
      </c>
      <c r="E4057" s="56">
        <v>0.56439490870686559</v>
      </c>
      <c r="F4057" s="250">
        <v>2025.41</v>
      </c>
      <c r="G4057" s="76">
        <v>192227479154.19125</v>
      </c>
      <c r="H4057" s="46">
        <v>7369442.5552108949</v>
      </c>
      <c r="I4057" s="76">
        <v>241829460853.90979</v>
      </c>
      <c r="J4057" s="56">
        <v>0.39657110938165396</v>
      </c>
      <c r="K4057" s="76">
        <v>35519303309.97377</v>
      </c>
      <c r="L4057" s="76">
        <v>68946982012.025772</v>
      </c>
      <c r="M4057" s="76">
        <v>90835201053.393143</v>
      </c>
      <c r="N4057" s="76">
        <v>66208291232.941513</v>
      </c>
      <c r="O4057" s="76">
        <v>17913.501959308825</v>
      </c>
      <c r="P4057" s="46">
        <v>460382.61666083639</v>
      </c>
      <c r="Q4057" s="46">
        <v>251204.23408845102</v>
      </c>
      <c r="R4057" s="76">
        <v>701431514680.36694</v>
      </c>
      <c r="S4057" s="56">
        <v>0.58847542666182173</v>
      </c>
      <c r="T4057" s="56">
        <v>0.40347965614799391</v>
      </c>
      <c r="U4057" s="46">
        <v>16.909838396521408</v>
      </c>
      <c r="V4057" s="76">
        <v>5272386131478.3438</v>
      </c>
      <c r="W4057" s="84">
        <v>1662.1784062233064</v>
      </c>
      <c r="X4057" s="82">
        <v>4.3109081777000978E-2</v>
      </c>
      <c r="Y4057" s="476">
        <v>2.0000000000000001E-4</v>
      </c>
    </row>
    <row r="4058" spans="1:25" x14ac:dyDescent="0.2">
      <c r="A4058" s="475">
        <v>4054</v>
      </c>
      <c r="B4058" s="56">
        <v>0.48929770759571928</v>
      </c>
      <c r="C4058" s="46">
        <v>7512.6232095348223</v>
      </c>
      <c r="D4058" s="56">
        <v>0.44027537465439942</v>
      </c>
      <c r="E4058" s="56">
        <v>4.6278486769448735E-2</v>
      </c>
      <c r="F4058" s="250">
        <v>2025.59</v>
      </c>
      <c r="G4058" s="76">
        <v>148448033381.87753</v>
      </c>
      <c r="H4058" s="46">
        <v>8037535.663325008</v>
      </c>
      <c r="I4058" s="76">
        <v>254778673459.38403</v>
      </c>
      <c r="J4058" s="56">
        <v>0.36806073968502095</v>
      </c>
      <c r="K4058" s="76">
        <v>6777994010.9365015</v>
      </c>
      <c r="L4058" s="76">
        <v>0</v>
      </c>
      <c r="M4058" s="76">
        <v>117877796409.00246</v>
      </c>
      <c r="N4058" s="76">
        <v>29535937530.182644</v>
      </c>
      <c r="O4058" s="76">
        <v>30439.71850732476</v>
      </c>
      <c r="P4058" s="46">
        <v>212789.61631843512</v>
      </c>
      <c r="Q4058" s="46">
        <v>111297.84290551787</v>
      </c>
      <c r="R4058" s="76">
        <v>650968707758.03796</v>
      </c>
      <c r="S4058" s="56">
        <v>0.60132053087888659</v>
      </c>
      <c r="T4058" s="56">
        <v>0.3581229414773977</v>
      </c>
      <c r="U4058" s="46">
        <v>16.778860652916574</v>
      </c>
      <c r="V4058" s="76">
        <v>4274415738839.9336</v>
      </c>
      <c r="W4058" s="84">
        <v>1349.7903027483922</v>
      </c>
      <c r="X4058" s="82">
        <v>4.3880501742479372E-2</v>
      </c>
      <c r="Y4058" s="476">
        <v>2.0000000000000001E-4</v>
      </c>
    </row>
    <row r="4059" spans="1:25" x14ac:dyDescent="0.2">
      <c r="A4059" s="475">
        <v>4055</v>
      </c>
      <c r="B4059" s="56">
        <v>0.6698716487252061</v>
      </c>
      <c r="C4059" s="46">
        <v>1500</v>
      </c>
      <c r="D4059" s="56">
        <v>0.6242485391948327</v>
      </c>
      <c r="E4059" s="56">
        <v>0.46296491986996979</v>
      </c>
      <c r="F4059" s="250">
        <v>2023.79</v>
      </c>
      <c r="G4059" s="76">
        <v>311578478122.48865</v>
      </c>
      <c r="H4059" s="46">
        <v>13763509.919100665</v>
      </c>
      <c r="I4059" s="76">
        <v>373867459967.20032</v>
      </c>
      <c r="J4059" s="56">
        <v>0.29138101269947159</v>
      </c>
      <c r="K4059" s="76">
        <v>13556560056.911463</v>
      </c>
      <c r="L4059" s="76">
        <v>0</v>
      </c>
      <c r="M4059" s="76">
        <v>391895030412.48499</v>
      </c>
      <c r="N4059" s="76">
        <v>90769708406.8134</v>
      </c>
      <c r="O4059" s="76">
        <v>34349.161501072311</v>
      </c>
      <c r="P4059" s="46">
        <v>481405.20807458845</v>
      </c>
      <c r="Q4059" s="46">
        <v>314501.46640261041</v>
      </c>
      <c r="R4059" s="76">
        <v>1182239189145.4304</v>
      </c>
      <c r="S4059" s="56">
        <v>0.58994065925356198</v>
      </c>
      <c r="T4059" s="56">
        <v>0.3252544354193227</v>
      </c>
      <c r="U4059" s="46">
        <v>17.808536147200172</v>
      </c>
      <c r="V4059" s="76">
        <v>7540882152104.5</v>
      </c>
      <c r="W4059" s="84">
        <v>2380.3936427018489</v>
      </c>
      <c r="X4059" s="82">
        <v>4.082126724350426E-2</v>
      </c>
      <c r="Y4059" s="476">
        <v>2.0000000000000001E-4</v>
      </c>
    </row>
    <row r="4060" spans="1:25" x14ac:dyDescent="0.2">
      <c r="A4060" s="475">
        <v>4056</v>
      </c>
      <c r="B4060" s="56">
        <v>0.55545031273412482</v>
      </c>
      <c r="C4060" s="46">
        <v>11081.350878847017</v>
      </c>
      <c r="D4060" s="56">
        <v>1.1483293214425181</v>
      </c>
      <c r="E4060" s="56">
        <v>0.12744872071264207</v>
      </c>
      <c r="F4060" s="250">
        <v>2026.14</v>
      </c>
      <c r="G4060" s="76">
        <v>166339149760.05252</v>
      </c>
      <c r="H4060" s="46">
        <v>27665501.25233116</v>
      </c>
      <c r="I4060" s="76">
        <v>491997318302.69867</v>
      </c>
      <c r="J4060" s="56">
        <v>0.15338944467591165</v>
      </c>
      <c r="K4060" s="76">
        <v>20596311700.773663</v>
      </c>
      <c r="L4060" s="76">
        <v>23030794764.496696</v>
      </c>
      <c r="M4060" s="76">
        <v>85337313324.939545</v>
      </c>
      <c r="N4060" s="76">
        <v>5556586619.6097832</v>
      </c>
      <c r="O4060" s="76">
        <v>27576.649837482739</v>
      </c>
      <c r="P4060" s="46">
        <v>103654.36809400245</v>
      </c>
      <c r="Q4060" s="46">
        <v>23196.519489366954</v>
      </c>
      <c r="R4060" s="76">
        <v>871833759838.72754</v>
      </c>
      <c r="S4060" s="56">
        <v>0.42518966044113088</v>
      </c>
      <c r="T4060" s="56">
        <v>0.25959685252478032</v>
      </c>
      <c r="U4060" s="46">
        <v>17.263516831983331</v>
      </c>
      <c r="V4060" s="76">
        <v>4066383132185.4937</v>
      </c>
      <c r="W4060" s="84">
        <v>1283.6068301675807</v>
      </c>
      <c r="X4060" s="82">
        <v>4.5342087783139744E-2</v>
      </c>
      <c r="Y4060" s="476">
        <v>2.0000000000000001E-4</v>
      </c>
    </row>
    <row r="4061" spans="1:25" x14ac:dyDescent="0.2">
      <c r="A4061" s="475">
        <v>4057</v>
      </c>
      <c r="B4061" s="56">
        <v>0.71100272968152889</v>
      </c>
      <c r="C4061" s="46">
        <v>4530.6612028015761</v>
      </c>
      <c r="D4061" s="56">
        <v>0.99547181089522663</v>
      </c>
      <c r="E4061" s="56">
        <v>0.30023901545349652</v>
      </c>
      <c r="F4061" s="250">
        <v>2024</v>
      </c>
      <c r="G4061" s="76">
        <v>260476981030.50742</v>
      </c>
      <c r="H4061" s="46">
        <v>29820039.794414986</v>
      </c>
      <c r="I4061" s="76">
        <v>527180964107.97577</v>
      </c>
      <c r="J4061" s="56">
        <v>9.9226096014692788E-2</v>
      </c>
      <c r="K4061" s="76">
        <v>7970809662.8164396</v>
      </c>
      <c r="L4061" s="76">
        <v>0</v>
      </c>
      <c r="M4061" s="76">
        <v>235340699735.26108</v>
      </c>
      <c r="N4061" s="76">
        <v>11570874001.174696</v>
      </c>
      <c r="O4061" s="76">
        <v>26916.581013976815</v>
      </c>
      <c r="P4061" s="46">
        <v>120659.80890087358</v>
      </c>
      <c r="Q4061" s="46">
        <v>44053.953135227479</v>
      </c>
      <c r="R4061" s="76">
        <v>1172129692258.6213</v>
      </c>
      <c r="S4061" s="56">
        <v>0.47680885643786958</v>
      </c>
      <c r="T4061" s="56">
        <v>0.23138207890481419</v>
      </c>
      <c r="U4061" s="46">
        <v>19.215788060050251</v>
      </c>
      <c r="V4061" s="76">
        <v>5622772211332.9121</v>
      </c>
      <c r="W4061" s="84">
        <v>1773.8167889705499</v>
      </c>
      <c r="X4061" s="82">
        <v>3.8651601043439059E-2</v>
      </c>
      <c r="Y4061" s="476">
        <v>2.0000000000000001E-4</v>
      </c>
    </row>
    <row r="4062" spans="1:25" x14ac:dyDescent="0.2">
      <c r="A4062" s="475">
        <v>4058</v>
      </c>
      <c r="B4062" s="56">
        <v>0.48241910675486965</v>
      </c>
      <c r="C4062" s="46">
        <v>1500</v>
      </c>
      <c r="D4062" s="56">
        <v>0.66890946432941567</v>
      </c>
      <c r="E4062" s="56">
        <v>0.29620761641068122</v>
      </c>
      <c r="F4062" s="250">
        <v>2023.75</v>
      </c>
      <c r="G4062" s="76">
        <v>309583231013.7619</v>
      </c>
      <c r="H4062" s="46">
        <v>15551329.187670054</v>
      </c>
      <c r="I4062" s="76">
        <v>365921187985.61462</v>
      </c>
      <c r="J4062" s="56">
        <v>0.27921477202493872</v>
      </c>
      <c r="K4062" s="76">
        <v>5292334537.2762556</v>
      </c>
      <c r="L4062" s="76">
        <v>0</v>
      </c>
      <c r="M4062" s="76">
        <v>236291302961.71457</v>
      </c>
      <c r="N4062" s="76">
        <v>24866198349.230648</v>
      </c>
      <c r="O4062" s="76">
        <v>26868.21374050351</v>
      </c>
      <c r="P4062" s="46">
        <v>200681.29439720887</v>
      </c>
      <c r="Q4062" s="46">
        <v>98126.674205675256</v>
      </c>
      <c r="R4062" s="76">
        <v>856279721580.95178</v>
      </c>
      <c r="S4062" s="56">
        <v>0.55903191081148751</v>
      </c>
      <c r="T4062" s="56">
        <v>0.45545410818728327</v>
      </c>
      <c r="U4062" s="46">
        <v>17.74624040354292</v>
      </c>
      <c r="V4062" s="76">
        <v>7620242147783.8574</v>
      </c>
      <c r="W4062" s="84">
        <v>2404.2617063368884</v>
      </c>
      <c r="X4062" s="82">
        <v>4.1100764197659456E-2</v>
      </c>
      <c r="Y4062" s="476">
        <v>2.0000000000000001E-4</v>
      </c>
    </row>
    <row r="4063" spans="1:25" x14ac:dyDescent="0.2">
      <c r="A4063" s="475">
        <v>4059</v>
      </c>
      <c r="B4063" s="56">
        <v>0.67133927591217468</v>
      </c>
      <c r="C4063" s="46">
        <v>3865.1299890807713</v>
      </c>
      <c r="D4063" s="56">
        <v>0.52162986333161843</v>
      </c>
      <c r="E4063" s="56">
        <v>0.33522165038668372</v>
      </c>
      <c r="F4063" s="250">
        <v>2024.53</v>
      </c>
      <c r="G4063" s="76">
        <v>398138226663.13354</v>
      </c>
      <c r="H4063" s="46">
        <v>10354524.339613577</v>
      </c>
      <c r="I4063" s="76">
        <v>311120393029.64728</v>
      </c>
      <c r="J4063" s="56">
        <v>0.37662197039401746</v>
      </c>
      <c r="K4063" s="76">
        <v>9624402790.330843</v>
      </c>
      <c r="L4063" s="76">
        <v>0</v>
      </c>
      <c r="M4063" s="76">
        <v>231914661070.25626</v>
      </c>
      <c r="N4063" s="76">
        <v>52347519755.813362</v>
      </c>
      <c r="O4063" s="76">
        <v>31161.957747747056</v>
      </c>
      <c r="P4063" s="46">
        <v>334712.76304856199</v>
      </c>
      <c r="Q4063" s="46">
        <v>201852.06326531363</v>
      </c>
      <c r="R4063" s="76">
        <v>959884533294.34119</v>
      </c>
      <c r="S4063" s="56">
        <v>0.6284073383248131</v>
      </c>
      <c r="T4063" s="56">
        <v>0.52971938676925046</v>
      </c>
      <c r="U4063" s="46">
        <v>17.665575541886675</v>
      </c>
      <c r="V4063" s="76">
        <v>9799123649290.7051</v>
      </c>
      <c r="W4063" s="84">
        <v>3093.2561356156552</v>
      </c>
      <c r="X4063" s="82">
        <v>4.1657522225677666E-2</v>
      </c>
      <c r="Y4063" s="476">
        <v>2.0000000000000001E-4</v>
      </c>
    </row>
    <row r="4064" spans="1:25" x14ac:dyDescent="0.2">
      <c r="A4064" s="475">
        <v>4060</v>
      </c>
      <c r="B4064" s="56">
        <v>0.51910934887409743</v>
      </c>
      <c r="C4064" s="46">
        <v>8181.8999356914701</v>
      </c>
      <c r="D4064" s="56">
        <v>0.67336994081746393</v>
      </c>
      <c r="E4064" s="56">
        <v>0.31828788569243588</v>
      </c>
      <c r="F4064" s="250">
        <v>2024.2</v>
      </c>
      <c r="G4064" s="76">
        <v>299534498454.36255</v>
      </c>
      <c r="H4064" s="46">
        <v>14449317.185712084</v>
      </c>
      <c r="I4064" s="76">
        <v>361015867709.40656</v>
      </c>
      <c r="J4064" s="56">
        <v>0.26795223725091122</v>
      </c>
      <c r="K4064" s="76">
        <v>9998091636.7754898</v>
      </c>
      <c r="L4064" s="76">
        <v>0</v>
      </c>
      <c r="M4064" s="76">
        <v>216142023703.41156</v>
      </c>
      <c r="N4064" s="76">
        <v>15635554119.845829</v>
      </c>
      <c r="O4064" s="76">
        <v>17986.30063949577</v>
      </c>
      <c r="P4064" s="46">
        <v>145244.68275647404</v>
      </c>
      <c r="Q4064" s="46">
        <v>59477.937140056893</v>
      </c>
      <c r="R4064" s="76">
        <v>928828972807.98022</v>
      </c>
      <c r="S4064" s="56">
        <v>0.58201293047808678</v>
      </c>
      <c r="T4064" s="56">
        <v>0.41195466865756059</v>
      </c>
      <c r="U4064" s="46">
        <v>17.648341596207629</v>
      </c>
      <c r="V4064" s="76">
        <v>7369557744956.7344</v>
      </c>
      <c r="W4064" s="84">
        <v>2327.2550442817765</v>
      </c>
      <c r="X4064" s="82">
        <v>4.1416176424679728E-2</v>
      </c>
      <c r="Y4064" s="476">
        <v>2.0000000000000001E-4</v>
      </c>
    </row>
    <row r="4065" spans="1:25" x14ac:dyDescent="0.2">
      <c r="A4065" s="475">
        <v>4061</v>
      </c>
      <c r="B4065" s="56">
        <v>0.50872654717412491</v>
      </c>
      <c r="C4065" s="46">
        <v>4630.1482774347696</v>
      </c>
      <c r="D4065" s="56">
        <v>0.8030712900042124</v>
      </c>
      <c r="E4065" s="56">
        <v>0.40823396796616784</v>
      </c>
      <c r="F4065" s="250">
        <v>2026.24</v>
      </c>
      <c r="G4065" s="76">
        <v>142530355396.02017</v>
      </c>
      <c r="H4065" s="46">
        <v>19925790.876342006</v>
      </c>
      <c r="I4065" s="76">
        <v>523912777420.14471</v>
      </c>
      <c r="J4065" s="56">
        <v>0.36078618329136192</v>
      </c>
      <c r="K4065" s="76">
        <v>46014984659.595963</v>
      </c>
      <c r="L4065" s="76">
        <v>145147168523.89371</v>
      </c>
      <c r="M4065" s="76">
        <v>23864777336.310947</v>
      </c>
      <c r="N4065" s="76">
        <v>52968739425.191856</v>
      </c>
      <c r="O4065" s="76">
        <v>34998.132421215589</v>
      </c>
      <c r="P4065" s="46">
        <v>349325.6841158882</v>
      </c>
      <c r="Q4065" s="46">
        <v>205838.24158889928</v>
      </c>
      <c r="R4065" s="76">
        <v>897496237563.98169</v>
      </c>
      <c r="S4065" s="56">
        <v>0.4837250288652577</v>
      </c>
      <c r="T4065" s="56">
        <v>0.33079236821157609</v>
      </c>
      <c r="U4065" s="46">
        <v>15.75173128751875</v>
      </c>
      <c r="V4065" s="76">
        <v>5209817940329.916</v>
      </c>
      <c r="W4065" s="84">
        <v>1644.457920744288</v>
      </c>
      <c r="X4065" s="82">
        <v>4.5858119566577912E-2</v>
      </c>
      <c r="Y4065" s="476">
        <v>2.0000000000000001E-4</v>
      </c>
    </row>
    <row r="4066" spans="1:25" x14ac:dyDescent="0.2">
      <c r="A4066" s="475">
        <v>4062</v>
      </c>
      <c r="B4066" s="56">
        <v>0.49129260632542898</v>
      </c>
      <c r="C4066" s="46">
        <v>2871.8194117083794</v>
      </c>
      <c r="D4066" s="56">
        <v>0.85921687549611325</v>
      </c>
      <c r="E4066" s="56">
        <v>0.25202374291046648</v>
      </c>
      <c r="F4066" s="250">
        <v>2024.57</v>
      </c>
      <c r="G4066" s="76">
        <v>361187993211.64069</v>
      </c>
      <c r="H4066" s="46">
        <v>22917201.353199244</v>
      </c>
      <c r="I4066" s="76">
        <v>611350397639.34766</v>
      </c>
      <c r="J4066" s="56">
        <v>0.43519369338189406</v>
      </c>
      <c r="K4066" s="76">
        <v>15516730710.186182</v>
      </c>
      <c r="L4066" s="76">
        <v>3562330176.7467833</v>
      </c>
      <c r="M4066" s="76">
        <v>347275747902.9765</v>
      </c>
      <c r="N4066" s="76">
        <v>44620614062.420174</v>
      </c>
      <c r="O4066" s="76">
        <v>27754.285046156012</v>
      </c>
      <c r="P4066" s="46">
        <v>328768.15430033923</v>
      </c>
      <c r="Q4066" s="46">
        <v>188830.46498187393</v>
      </c>
      <c r="R4066" s="76">
        <v>1531497385068.5977</v>
      </c>
      <c r="S4066" s="56">
        <v>0.63422574729833903</v>
      </c>
      <c r="T4066" s="56">
        <v>0.37039252935441297</v>
      </c>
      <c r="U4066" s="46">
        <v>16.784052910880778</v>
      </c>
      <c r="V4066" s="76">
        <v>10517466901984.168</v>
      </c>
      <c r="W4066" s="84">
        <v>3318.5054494293486</v>
      </c>
      <c r="X4066" s="82">
        <v>4.3321658826169215E-2</v>
      </c>
      <c r="Y4066" s="476">
        <v>2.0000000000000001E-4</v>
      </c>
    </row>
    <row r="4067" spans="1:25" x14ac:dyDescent="0.2">
      <c r="A4067" s="475">
        <v>4063</v>
      </c>
      <c r="B4067" s="56">
        <v>0.54767836067182307</v>
      </c>
      <c r="C4067" s="46">
        <v>5054.3438972853837</v>
      </c>
      <c r="D4067" s="56">
        <v>0.43066075354002681</v>
      </c>
      <c r="E4067" s="56">
        <v>0.39747355327450717</v>
      </c>
      <c r="F4067" s="250">
        <v>2024.65</v>
      </c>
      <c r="G4067" s="76">
        <v>117741797132.3295</v>
      </c>
      <c r="H4067" s="46">
        <v>7638115.0699266503</v>
      </c>
      <c r="I4067" s="76">
        <v>296108368645.89117</v>
      </c>
      <c r="J4067" s="56">
        <v>0.5095779236496768</v>
      </c>
      <c r="K4067" s="76">
        <v>6032108478.5060978</v>
      </c>
      <c r="L4067" s="76">
        <v>0</v>
      </c>
      <c r="M4067" s="76">
        <v>132627511202.60713</v>
      </c>
      <c r="N4067" s="76">
        <v>63912593759.213837</v>
      </c>
      <c r="O4067" s="76">
        <v>35253.791521087267</v>
      </c>
      <c r="P4067" s="46">
        <v>408956.99349234084</v>
      </c>
      <c r="Q4067" s="46">
        <v>262918.4132315946</v>
      </c>
      <c r="R4067" s="76">
        <v>642826934658.67163</v>
      </c>
      <c r="S4067" s="56">
        <v>0.6053648735287056</v>
      </c>
      <c r="T4067" s="56">
        <v>0.3909646120469672</v>
      </c>
      <c r="U4067" s="46">
        <v>15.766216929964255</v>
      </c>
      <c r="V4067" s="76">
        <v>4530354796909.9287</v>
      </c>
      <c r="W4067" s="84">
        <v>1428.7878641352856</v>
      </c>
      <c r="X4067" s="82">
        <v>4.4498698637546394E-2</v>
      </c>
      <c r="Y4067" s="476">
        <v>2.0000000000000001E-4</v>
      </c>
    </row>
    <row r="4068" spans="1:25" x14ac:dyDescent="0.2">
      <c r="A4068" s="475">
        <v>4064</v>
      </c>
      <c r="B4068" s="56">
        <v>0.41941999634901639</v>
      </c>
      <c r="C4068" s="46">
        <v>8320.8025625150221</v>
      </c>
      <c r="D4068" s="56">
        <v>1.1202273877294462</v>
      </c>
      <c r="E4068" s="56">
        <v>0.3278250955630046</v>
      </c>
      <c r="F4068" s="250">
        <v>2024.57</v>
      </c>
      <c r="G4068" s="76">
        <v>416611990142.51019</v>
      </c>
      <c r="H4068" s="46">
        <v>35152865.102815755</v>
      </c>
      <c r="I4068" s="76">
        <v>775849379694.65186</v>
      </c>
      <c r="J4068" s="56">
        <v>0.23458048708002777</v>
      </c>
      <c r="K4068" s="76">
        <v>22110895266.217476</v>
      </c>
      <c r="L4068" s="76">
        <v>9090715004.1904793</v>
      </c>
      <c r="M4068" s="76">
        <v>250601562659.60565</v>
      </c>
      <c r="N4068" s="76">
        <v>6820888439.9441271</v>
      </c>
      <c r="O4068" s="76">
        <v>28032.936412704174</v>
      </c>
      <c r="P4068" s="46">
        <v>81794.718029410811</v>
      </c>
      <c r="Q4068" s="46">
        <v>24181.13283316114</v>
      </c>
      <c r="R4068" s="76">
        <v>1469787916729.083</v>
      </c>
      <c r="S4068" s="56">
        <v>0.49153741922059346</v>
      </c>
      <c r="T4068" s="56">
        <v>0.36967699099711393</v>
      </c>
      <c r="U4068" s="46">
        <v>17.561609980051557</v>
      </c>
      <c r="V4068" s="76">
        <v>10237179853371.305</v>
      </c>
      <c r="W4068" s="84">
        <v>3232.7653827109848</v>
      </c>
      <c r="X4068" s="82">
        <v>4.2657863200824403E-2</v>
      </c>
      <c r="Y4068" s="476">
        <v>2.0000000000000001E-4</v>
      </c>
    </row>
    <row r="4069" spans="1:25" x14ac:dyDescent="0.2">
      <c r="A4069" s="475">
        <v>4065</v>
      </c>
      <c r="B4069" s="56">
        <v>0.5262659204932294</v>
      </c>
      <c r="C4069" s="46">
        <v>5132.0765245881312</v>
      </c>
      <c r="D4069" s="56">
        <v>0.75144541650282359</v>
      </c>
      <c r="E4069" s="56">
        <v>0.34767847069795799</v>
      </c>
      <c r="F4069" s="250">
        <v>2025.53</v>
      </c>
      <c r="G4069" s="76">
        <v>86916955180.958939</v>
      </c>
      <c r="H4069" s="46">
        <v>17745960.980618283</v>
      </c>
      <c r="I4069" s="76">
        <v>463989008400.97192</v>
      </c>
      <c r="J4069" s="56">
        <v>0.28912288348620119</v>
      </c>
      <c r="K4069" s="76">
        <v>13719288250.288864</v>
      </c>
      <c r="L4069" s="76">
        <v>6508939386.9376812</v>
      </c>
      <c r="M4069" s="76">
        <v>81341769889.610031</v>
      </c>
      <c r="N4069" s="76">
        <v>94179696607.727676</v>
      </c>
      <c r="O4069" s="76">
        <v>41605.733322884247</v>
      </c>
      <c r="P4069" s="46">
        <v>509755.79697948316</v>
      </c>
      <c r="Q4069" s="46">
        <v>333019.71453108196</v>
      </c>
      <c r="R4069" s="76">
        <v>786949926713.53308</v>
      </c>
      <c r="S4069" s="56">
        <v>0.42751765047636597</v>
      </c>
      <c r="T4069" s="56">
        <v>0.24909972417966159</v>
      </c>
      <c r="U4069" s="46">
        <v>15.570428876914287</v>
      </c>
      <c r="V4069" s="76">
        <v>3429296100576.6807</v>
      </c>
      <c r="W4069" s="84">
        <v>1081.4905035634806</v>
      </c>
      <c r="X4069" s="82">
        <v>4.5837492247867206E-2</v>
      </c>
      <c r="Y4069" s="476">
        <v>2.0000000000000001E-4</v>
      </c>
    </row>
    <row r="4070" spans="1:25" x14ac:dyDescent="0.2">
      <c r="A4070" s="475">
        <v>4066</v>
      </c>
      <c r="B4070" s="56">
        <v>0.51998936610332358</v>
      </c>
      <c r="C4070" s="46">
        <v>5834.2819805352774</v>
      </c>
      <c r="D4070" s="56">
        <v>0.56486608312043474</v>
      </c>
      <c r="E4070" s="56">
        <v>0.39892976348508302</v>
      </c>
      <c r="F4070" s="250">
        <v>2024.08</v>
      </c>
      <c r="G4070" s="76">
        <v>268546594192.10355</v>
      </c>
      <c r="H4070" s="46">
        <v>11118117.039231559</v>
      </c>
      <c r="I4070" s="76">
        <v>364596912098.99426</v>
      </c>
      <c r="J4070" s="56">
        <v>0.45751685141192489</v>
      </c>
      <c r="K4070" s="76">
        <v>8002861511.5859537</v>
      </c>
      <c r="L4070" s="76">
        <v>0</v>
      </c>
      <c r="M4070" s="76">
        <v>207265338430.01208</v>
      </c>
      <c r="N4070" s="76">
        <v>13150502675.887213</v>
      </c>
      <c r="O4070" s="76">
        <v>19685.117610069021</v>
      </c>
      <c r="P4070" s="46">
        <v>135207.93227736818</v>
      </c>
      <c r="Q4070" s="46">
        <v>54259.115788856914</v>
      </c>
      <c r="R4070" s="76">
        <v>856441201135.92053</v>
      </c>
      <c r="S4070" s="56">
        <v>0.64327844650621702</v>
      </c>
      <c r="T4070" s="56">
        <v>0.46328221289413457</v>
      </c>
      <c r="U4070" s="46">
        <v>17.026016361562203</v>
      </c>
      <c r="V4070" s="76">
        <v>7560062882238.8848</v>
      </c>
      <c r="W4070" s="84">
        <v>2384.0298907788056</v>
      </c>
      <c r="X4070" s="82">
        <v>4.1990492132158913E-2</v>
      </c>
      <c r="Y4070" s="476">
        <v>2.0000000000000001E-4</v>
      </c>
    </row>
    <row r="4071" spans="1:25" x14ac:dyDescent="0.2">
      <c r="A4071" s="475">
        <v>4067</v>
      </c>
      <c r="B4071" s="56">
        <v>0.41100990605116622</v>
      </c>
      <c r="C4071" s="46">
        <v>3299.6708681031419</v>
      </c>
      <c r="D4071" s="56">
        <v>0.8534905684618147</v>
      </c>
      <c r="E4071" s="56">
        <v>0.18711742650002122</v>
      </c>
      <c r="F4071" s="250">
        <v>2023.75</v>
      </c>
      <c r="G4071" s="76">
        <v>421376085835.25671</v>
      </c>
      <c r="H4071" s="46">
        <v>23074834.674789175</v>
      </c>
      <c r="I4071" s="76">
        <v>670040829141.81177</v>
      </c>
      <c r="J4071" s="56">
        <v>0.40788381256597406</v>
      </c>
      <c r="K4071" s="76">
        <v>12445620890.780151</v>
      </c>
      <c r="L4071" s="76">
        <v>0</v>
      </c>
      <c r="M4071" s="76">
        <v>302158047298.49866</v>
      </c>
      <c r="N4071" s="76">
        <v>22735417848.222572</v>
      </c>
      <c r="O4071" s="76">
        <v>34388.390318115293</v>
      </c>
      <c r="P4071" s="46">
        <v>183079.02337935439</v>
      </c>
      <c r="Q4071" s="46">
        <v>82637.222043166519</v>
      </c>
      <c r="R4071" s="76">
        <v>1333301425223.6934</v>
      </c>
      <c r="S4071" s="56">
        <v>0.59083624059149109</v>
      </c>
      <c r="T4071" s="56">
        <v>0.47224195301822725</v>
      </c>
      <c r="U4071" s="46">
        <v>16.978681473066629</v>
      </c>
      <c r="V4071" s="76">
        <v>11764340394437.703</v>
      </c>
      <c r="W4071" s="84">
        <v>3715.352929757627</v>
      </c>
      <c r="X4071" s="82">
        <v>4.2808647585444483E-2</v>
      </c>
      <c r="Y4071" s="476">
        <v>2.0000000000000001E-4</v>
      </c>
    </row>
    <row r="4072" spans="1:25" x14ac:dyDescent="0.2">
      <c r="A4072" s="475">
        <v>4068</v>
      </c>
      <c r="B4072" s="56">
        <v>0.48307514413661939</v>
      </c>
      <c r="C4072" s="46">
        <v>3403.5592170616255</v>
      </c>
      <c r="D4072" s="56">
        <v>0.75452913456877124</v>
      </c>
      <c r="E4072" s="56">
        <v>0.42549941130865188</v>
      </c>
      <c r="F4072" s="250">
        <v>2024.68</v>
      </c>
      <c r="G4072" s="76">
        <v>267371113014.76266</v>
      </c>
      <c r="H4072" s="46">
        <v>18041008.718815375</v>
      </c>
      <c r="I4072" s="76">
        <v>533314768998.85651</v>
      </c>
      <c r="J4072" s="56">
        <v>0.44294316178268922</v>
      </c>
      <c r="K4072" s="76">
        <v>15846886800.243303</v>
      </c>
      <c r="L4072" s="76">
        <v>4555677244.2637815</v>
      </c>
      <c r="M4072" s="76">
        <v>334707840160.40289</v>
      </c>
      <c r="N4072" s="76">
        <v>43257802232.477303</v>
      </c>
      <c r="O4072" s="76">
        <v>21889.858036950402</v>
      </c>
      <c r="P4072" s="46">
        <v>306419.79580368841</v>
      </c>
      <c r="Q4072" s="46">
        <v>174370.16952017517</v>
      </c>
      <c r="R4072" s="76">
        <v>1396167323047.3127</v>
      </c>
      <c r="S4072" s="56">
        <v>0.64115475494965224</v>
      </c>
      <c r="T4072" s="56">
        <v>0.32789668252574483</v>
      </c>
      <c r="U4072" s="46">
        <v>16.462598285904292</v>
      </c>
      <c r="V4072" s="76">
        <v>8292788319398.6045</v>
      </c>
      <c r="W4072" s="84">
        <v>2617.2769229692071</v>
      </c>
      <c r="X4072" s="82">
        <v>4.437624781851942E-2</v>
      </c>
      <c r="Y4072" s="476">
        <v>2.0000000000000001E-4</v>
      </c>
    </row>
    <row r="4073" spans="1:25" x14ac:dyDescent="0.2">
      <c r="A4073" s="475">
        <v>4069</v>
      </c>
      <c r="B4073" s="56">
        <v>0.45926805939637383</v>
      </c>
      <c r="C4073" s="46">
        <v>3495.6548286137386</v>
      </c>
      <c r="D4073" s="56">
        <v>0.76980820838791519</v>
      </c>
      <c r="E4073" s="56">
        <v>0.65918380577528723</v>
      </c>
      <c r="F4073" s="250">
        <v>2025.07</v>
      </c>
      <c r="G4073" s="76">
        <v>178200882966.8544</v>
      </c>
      <c r="H4073" s="46">
        <v>19286055.140302714</v>
      </c>
      <c r="I4073" s="76">
        <v>346536376790.98395</v>
      </c>
      <c r="J4073" s="56">
        <v>7.350500956490813E-3</v>
      </c>
      <c r="K4073" s="76">
        <v>15961639874.741306</v>
      </c>
      <c r="L4073" s="76">
        <v>20145853123.891045</v>
      </c>
      <c r="M4073" s="76">
        <v>113189136360.34453</v>
      </c>
      <c r="N4073" s="76">
        <v>35393478288.525597</v>
      </c>
      <c r="O4073" s="76">
        <v>34612.462196138273</v>
      </c>
      <c r="P4073" s="46">
        <v>244008.90648523008</v>
      </c>
      <c r="Q4073" s="46">
        <v>127590.4969718818</v>
      </c>
      <c r="R4073" s="76">
        <v>759661216096.06531</v>
      </c>
      <c r="S4073" s="56">
        <v>0.4037346679205544</v>
      </c>
      <c r="T4073" s="56">
        <v>0.1858898586904357</v>
      </c>
      <c r="U4073" s="46">
        <v>24.769859019639618</v>
      </c>
      <c r="V4073" s="76">
        <v>3728337086342.0581</v>
      </c>
      <c r="W4073" s="84">
        <v>1176.2351016514122</v>
      </c>
      <c r="X4073" s="82">
        <v>3.0588307189420655E-2</v>
      </c>
      <c r="Y4073" s="476">
        <v>2.0000000000000001E-4</v>
      </c>
    </row>
    <row r="4074" spans="1:25" x14ac:dyDescent="0.2">
      <c r="A4074" s="475">
        <v>4070</v>
      </c>
      <c r="B4074" s="56">
        <v>0.68375169231218313</v>
      </c>
      <c r="C4074" s="46">
        <v>5208.0353113530928</v>
      </c>
      <c r="D4074" s="56">
        <v>0.76704909828603973</v>
      </c>
      <c r="E4074" s="56">
        <v>0.39698570228306018</v>
      </c>
      <c r="F4074" s="250">
        <v>2025.84</v>
      </c>
      <c r="G4074" s="76">
        <v>206272484734.84048</v>
      </c>
      <c r="H4074" s="46">
        <v>18231311.685706835</v>
      </c>
      <c r="I4074" s="76">
        <v>454357034540.65271</v>
      </c>
      <c r="J4074" s="56">
        <v>0.28522059750963102</v>
      </c>
      <c r="K4074" s="76">
        <v>19379172081.128288</v>
      </c>
      <c r="L4074" s="76">
        <v>14494834103.349033</v>
      </c>
      <c r="M4074" s="76">
        <v>114945461377.22054</v>
      </c>
      <c r="N4074" s="76">
        <v>66410352445.479134</v>
      </c>
      <c r="O4074" s="76">
        <v>27709.668099928189</v>
      </c>
      <c r="P4074" s="46">
        <v>399898.99789688154</v>
      </c>
      <c r="Q4074" s="46">
        <v>245840.29277996559</v>
      </c>
      <c r="R4074" s="76">
        <v>985044888658.44556</v>
      </c>
      <c r="S4074" s="56">
        <v>0.52021289937425608</v>
      </c>
      <c r="T4074" s="56">
        <v>0.3101777484552376</v>
      </c>
      <c r="U4074" s="46">
        <v>16.953104034658615</v>
      </c>
      <c r="V4074" s="76">
        <v>5639068937685.6768</v>
      </c>
      <c r="W4074" s="84">
        <v>1780.4859551781135</v>
      </c>
      <c r="X4074" s="82">
        <v>4.3787837293075525E-2</v>
      </c>
      <c r="Y4074" s="476">
        <v>2.0000000000000001E-4</v>
      </c>
    </row>
    <row r="4075" spans="1:25" x14ac:dyDescent="0.2">
      <c r="A4075" s="475">
        <v>4071</v>
      </c>
      <c r="B4075" s="56">
        <v>0.57451469417361656</v>
      </c>
      <c r="C4075" s="46">
        <v>6059.8763119255291</v>
      </c>
      <c r="D4075" s="56">
        <v>1.0143642873958547</v>
      </c>
      <c r="E4075" s="56">
        <v>0.53192668404658239</v>
      </c>
      <c r="F4075" s="250">
        <v>2024.5</v>
      </c>
      <c r="G4075" s="76">
        <v>254606863009.72507</v>
      </c>
      <c r="H4075" s="46">
        <v>29009279.084549997</v>
      </c>
      <c r="I4075" s="76">
        <v>610390426453.57263</v>
      </c>
      <c r="J4075" s="56">
        <v>0.12814875535393755</v>
      </c>
      <c r="K4075" s="76">
        <v>16788417263.987944</v>
      </c>
      <c r="L4075" s="76">
        <v>14540704592.014387</v>
      </c>
      <c r="M4075" s="76">
        <v>196353135547.42609</v>
      </c>
      <c r="N4075" s="76">
        <v>19005136733.754135</v>
      </c>
      <c r="O4075" s="76">
        <v>32138.668030275097</v>
      </c>
      <c r="P4075" s="46">
        <v>139742.27498281613</v>
      </c>
      <c r="Q4075" s="46">
        <v>62863.410373929204</v>
      </c>
      <c r="R4075" s="76">
        <v>1131471240558.3337</v>
      </c>
      <c r="S4075" s="56">
        <v>0.42362604640055851</v>
      </c>
      <c r="T4075" s="56">
        <v>0.24019317806354074</v>
      </c>
      <c r="U4075" s="46">
        <v>19.0848759488368</v>
      </c>
      <c r="V4075" s="76">
        <v>5596713718453.0977</v>
      </c>
      <c r="W4075" s="84">
        <v>1766.4968862715871</v>
      </c>
      <c r="X4075" s="82">
        <v>3.945891205461486E-2</v>
      </c>
      <c r="Y4075" s="476">
        <v>2.0000000000000001E-4</v>
      </c>
    </row>
    <row r="4076" spans="1:25" x14ac:dyDescent="0.2">
      <c r="A4076" s="475">
        <v>4072</v>
      </c>
      <c r="B4076" s="56">
        <v>0.54519445636586061</v>
      </c>
      <c r="C4076" s="46">
        <v>10575.431322500623</v>
      </c>
      <c r="D4076" s="56">
        <v>0.90392581229948155</v>
      </c>
      <c r="E4076" s="56">
        <v>0.7</v>
      </c>
      <c r="F4076" s="250">
        <v>2024.46</v>
      </c>
      <c r="G4076" s="76">
        <v>553135514336.12793</v>
      </c>
      <c r="H4076" s="46">
        <v>23981909.405216489</v>
      </c>
      <c r="I4076" s="76">
        <v>586768086090.89954</v>
      </c>
      <c r="J4076" s="56">
        <v>0.28276893059071651</v>
      </c>
      <c r="K4076" s="76">
        <v>15574618082.826635</v>
      </c>
      <c r="L4076" s="76">
        <v>0</v>
      </c>
      <c r="M4076" s="76">
        <v>352193580616.48718</v>
      </c>
      <c r="N4076" s="76">
        <v>43473071529.67305</v>
      </c>
      <c r="O4076" s="76">
        <v>29416.544616321971</v>
      </c>
      <c r="P4076" s="46">
        <v>291582.07394656143</v>
      </c>
      <c r="Q4076" s="46">
        <v>159925.29874902361</v>
      </c>
      <c r="R4076" s="76">
        <v>1516039102946.2654</v>
      </c>
      <c r="S4076" s="56">
        <v>0.57959062679679907</v>
      </c>
      <c r="T4076" s="56">
        <v>0.46330769283272755</v>
      </c>
      <c r="U4076" s="46">
        <v>17.687892351472289</v>
      </c>
      <c r="V4076" s="76">
        <v>13430647846577.852</v>
      </c>
      <c r="W4076" s="84">
        <v>4234.5840604214309</v>
      </c>
      <c r="X4076" s="82">
        <v>4.194968914787163E-2</v>
      </c>
      <c r="Y4076" s="476">
        <v>2.0000000000000001E-4</v>
      </c>
    </row>
    <row r="4077" spans="1:25" x14ac:dyDescent="0.2">
      <c r="A4077" s="475">
        <v>4073</v>
      </c>
      <c r="B4077" s="56">
        <v>0.63935703310723013</v>
      </c>
      <c r="C4077" s="46">
        <v>5275.1268653256457</v>
      </c>
      <c r="D4077" s="56">
        <v>0.90153521400125192</v>
      </c>
      <c r="E4077" s="56">
        <v>0.40849581960603415</v>
      </c>
      <c r="F4077" s="250">
        <v>2026.15</v>
      </c>
      <c r="G4077" s="76">
        <v>163931964916.45493</v>
      </c>
      <c r="H4077" s="46">
        <v>24898900.544798654</v>
      </c>
      <c r="I4077" s="76">
        <v>621220592287.89709</v>
      </c>
      <c r="J4077" s="56">
        <v>0.31301490969911516</v>
      </c>
      <c r="K4077" s="76">
        <v>42805392445.556396</v>
      </c>
      <c r="L4077" s="76">
        <v>100104384310.00839</v>
      </c>
      <c r="M4077" s="76">
        <v>53901105458.890511</v>
      </c>
      <c r="N4077" s="76">
        <v>38222723614.181747</v>
      </c>
      <c r="O4077" s="76">
        <v>19856.344739818389</v>
      </c>
      <c r="P4077" s="46">
        <v>263426.16706843494</v>
      </c>
      <c r="Q4077" s="46">
        <v>139191.58889320446</v>
      </c>
      <c r="R4077" s="76">
        <v>1021951959609.0111</v>
      </c>
      <c r="S4077" s="56">
        <v>0.46614563757805527</v>
      </c>
      <c r="T4077" s="56">
        <v>0.33492145680141805</v>
      </c>
      <c r="U4077" s="46">
        <v>15.723143557003656</v>
      </c>
      <c r="V4077" s="76">
        <v>5928646236455.3887</v>
      </c>
      <c r="W4077" s="84">
        <v>1871.9622753645369</v>
      </c>
      <c r="X4077" s="82">
        <v>4.6731157364324302E-2</v>
      </c>
      <c r="Y4077" s="476">
        <v>2.0000000000000001E-4</v>
      </c>
    </row>
    <row r="4078" spans="1:25" x14ac:dyDescent="0.2">
      <c r="A4078" s="475">
        <v>4074</v>
      </c>
      <c r="B4078" s="56">
        <v>0.63308125959325801</v>
      </c>
      <c r="C4078" s="46">
        <v>4764.156042619049</v>
      </c>
      <c r="D4078" s="56">
        <v>0.64733771375059901</v>
      </c>
      <c r="E4078" s="56">
        <v>0.52292100306002398</v>
      </c>
      <c r="F4078" s="250">
        <v>2026.03</v>
      </c>
      <c r="G4078" s="76">
        <v>115370760549.25647</v>
      </c>
      <c r="H4078" s="46">
        <v>13659356.200480983</v>
      </c>
      <c r="I4078" s="76">
        <v>297123746432.88525</v>
      </c>
      <c r="J4078" s="56">
        <v>0.16078686708494061</v>
      </c>
      <c r="K4078" s="76">
        <v>42067705365.69632</v>
      </c>
      <c r="L4078" s="76">
        <v>139420047564.6571</v>
      </c>
      <c r="M4078" s="76">
        <v>43756163926.970688</v>
      </c>
      <c r="N4078" s="76">
        <v>85851917067.683731</v>
      </c>
      <c r="O4078" s="76">
        <v>19618.924124948091</v>
      </c>
      <c r="P4078" s="46">
        <v>496947.37450589938</v>
      </c>
      <c r="Q4078" s="46">
        <v>326182.74321506865</v>
      </c>
      <c r="R4078" s="76">
        <v>690122096640.396</v>
      </c>
      <c r="S4078" s="56">
        <v>0.4254436770012468</v>
      </c>
      <c r="T4078" s="56">
        <v>0.23116771626070967</v>
      </c>
      <c r="U4078" s="46">
        <v>17.010187066306575</v>
      </c>
      <c r="V4078" s="76">
        <v>2950517688239.4634</v>
      </c>
      <c r="W4078" s="84">
        <v>930.69518664004113</v>
      </c>
      <c r="X4078" s="82">
        <v>4.3738108264767754E-2</v>
      </c>
      <c r="Y4078" s="476">
        <v>2.0000000000000001E-4</v>
      </c>
    </row>
    <row r="4079" spans="1:25" x14ac:dyDescent="0.2">
      <c r="A4079" s="475">
        <v>4075</v>
      </c>
      <c r="B4079" s="56">
        <v>0.36231011872441909</v>
      </c>
      <c r="C4079" s="46">
        <v>9556.2364090808842</v>
      </c>
      <c r="D4079" s="56">
        <v>0.92331941757895442</v>
      </c>
      <c r="E4079" s="56">
        <v>0.17425413302615816</v>
      </c>
      <c r="F4079" s="250">
        <v>2025.26</v>
      </c>
      <c r="G4079" s="76">
        <v>170607013924.93253</v>
      </c>
      <c r="H4079" s="46">
        <v>17993814.119309019</v>
      </c>
      <c r="I4079" s="76">
        <v>489053893351.96198</v>
      </c>
      <c r="J4079" s="56">
        <v>0.35186211265074718</v>
      </c>
      <c r="K4079" s="76">
        <v>20579604659.444649</v>
      </c>
      <c r="L4079" s="76">
        <v>33228349329.35416</v>
      </c>
      <c r="M4079" s="76">
        <v>148612080345.2139</v>
      </c>
      <c r="N4079" s="76">
        <v>3278132254.1311007</v>
      </c>
      <c r="O4079" s="76">
        <v>39612.511499224798</v>
      </c>
      <c r="P4079" s="46">
        <v>72068.729241536057</v>
      </c>
      <c r="Q4079" s="46">
        <v>12580.432310384018</v>
      </c>
      <c r="R4079" s="76">
        <v>965184191393.10059</v>
      </c>
      <c r="S4079" s="56">
        <v>0.56034636151016359</v>
      </c>
      <c r="T4079" s="56">
        <v>0.32571705865877071</v>
      </c>
      <c r="U4079" s="46">
        <v>16.196185252374402</v>
      </c>
      <c r="V4079" s="76">
        <v>5490620967158.4365</v>
      </c>
      <c r="W4079" s="84">
        <v>1733.1217069372742</v>
      </c>
      <c r="X4079" s="82">
        <v>4.6443423663127162E-2</v>
      </c>
      <c r="Y4079" s="476">
        <v>2.0000000000000001E-4</v>
      </c>
    </row>
    <row r="4080" spans="1:25" x14ac:dyDescent="0.2">
      <c r="A4080" s="475">
        <v>4076</v>
      </c>
      <c r="B4080" s="56">
        <v>0.48308474031816917</v>
      </c>
      <c r="C4080" s="46">
        <v>2290.4240871719217</v>
      </c>
      <c r="D4080" s="56">
        <v>1.081762367453277</v>
      </c>
      <c r="E4080" s="56">
        <v>0.42380617285731342</v>
      </c>
      <c r="F4080" s="250">
        <v>2026.36</v>
      </c>
      <c r="G4080" s="76">
        <v>162894942200.72458</v>
      </c>
      <c r="H4080" s="46">
        <v>37769103.677432969</v>
      </c>
      <c r="I4080" s="76">
        <v>778276874904.76575</v>
      </c>
      <c r="J4080" s="56">
        <v>0.26751257160894049</v>
      </c>
      <c r="K4080" s="76">
        <v>30730997435.571609</v>
      </c>
      <c r="L4080" s="76">
        <v>42767159699.191582</v>
      </c>
      <c r="M4080" s="76">
        <v>48884579698.368217</v>
      </c>
      <c r="N4080" s="76">
        <v>20058108256.554256</v>
      </c>
      <c r="O4080" s="76">
        <v>33106.377211230785</v>
      </c>
      <c r="P4080" s="46">
        <v>173222.08262127583</v>
      </c>
      <c r="Q4080" s="46">
        <v>75961.238166649535</v>
      </c>
      <c r="R4080" s="76">
        <v>1189142609780.5664</v>
      </c>
      <c r="S4080" s="56">
        <v>0.43034940548871486</v>
      </c>
      <c r="T4080" s="56">
        <v>0.22890090981707481</v>
      </c>
      <c r="U4080" s="46">
        <v>16.465858726175654</v>
      </c>
      <c r="V4080" s="76">
        <v>4951647602780.1318</v>
      </c>
      <c r="W4080" s="84">
        <v>1563.46681504106</v>
      </c>
      <c r="X4080" s="82">
        <v>4.4512673446093304E-2</v>
      </c>
      <c r="Y4080" s="476">
        <v>2.0000000000000001E-4</v>
      </c>
    </row>
    <row r="4081" spans="1:25" x14ac:dyDescent="0.2">
      <c r="A4081" s="475">
        <v>4077</v>
      </c>
      <c r="B4081" s="56">
        <v>0.64463232322608122</v>
      </c>
      <c r="C4081" s="46">
        <v>4874.2977004237164</v>
      </c>
      <c r="D4081" s="56">
        <v>0.25519206474313322</v>
      </c>
      <c r="E4081" s="56">
        <v>0.45329108290377407</v>
      </c>
      <c r="F4081" s="250">
        <v>2024.78</v>
      </c>
      <c r="G4081" s="76">
        <v>129351181883.15773</v>
      </c>
      <c r="H4081" s="46">
        <v>4218021.8483774113</v>
      </c>
      <c r="I4081" s="76">
        <v>176291689936.01089</v>
      </c>
      <c r="J4081" s="56">
        <v>0.43104143548639462</v>
      </c>
      <c r="K4081" s="76">
        <v>6860314453.4351254</v>
      </c>
      <c r="L4081" s="76">
        <v>0</v>
      </c>
      <c r="M4081" s="76">
        <v>121964253524.79118</v>
      </c>
      <c r="N4081" s="76">
        <v>30365956466.928413</v>
      </c>
      <c r="O4081" s="76">
        <v>29977.322545288935</v>
      </c>
      <c r="P4081" s="46">
        <v>222684.05439057256</v>
      </c>
      <c r="Q4081" s="46">
        <v>98599.682673432224</v>
      </c>
      <c r="R4081" s="76">
        <v>503226656590.71069</v>
      </c>
      <c r="S4081" s="56">
        <v>0.63376868052538415</v>
      </c>
      <c r="T4081" s="56">
        <v>0.39421542784978053</v>
      </c>
      <c r="U4081" s="46">
        <v>16.855407141078977</v>
      </c>
      <c r="V4081" s="76">
        <v>3735740086173.6323</v>
      </c>
      <c r="W4081" s="84">
        <v>1177.6320416695353</v>
      </c>
      <c r="X4081" s="82">
        <v>4.2595891686379693E-2</v>
      </c>
      <c r="Y4081" s="476">
        <v>2.0000000000000001E-4</v>
      </c>
    </row>
    <row r="4082" spans="1:25" x14ac:dyDescent="0.2">
      <c r="A4082" s="475">
        <v>4078</v>
      </c>
      <c r="B4082" s="56">
        <v>0.42732326700279027</v>
      </c>
      <c r="C4082" s="46">
        <v>4416.2853192722778</v>
      </c>
      <c r="D4082" s="56">
        <v>0.61078429340561013</v>
      </c>
      <c r="E4082" s="56">
        <v>0.50926599578126153</v>
      </c>
      <c r="F4082" s="250">
        <v>2023.75</v>
      </c>
      <c r="G4082" s="76">
        <v>241796852563.76877</v>
      </c>
      <c r="H4082" s="46">
        <v>12277917.11928417</v>
      </c>
      <c r="I4082" s="76">
        <v>334805692698.76172</v>
      </c>
      <c r="J4082" s="56">
        <v>0.3142940387883546</v>
      </c>
      <c r="K4082" s="76">
        <v>10262372229.043201</v>
      </c>
      <c r="L4082" s="76">
        <v>0</v>
      </c>
      <c r="M4082" s="76">
        <v>217984379091.18887</v>
      </c>
      <c r="N4082" s="76">
        <v>17935320874.561539</v>
      </c>
      <c r="O4082" s="76">
        <v>29868.436563163083</v>
      </c>
      <c r="P4082" s="46">
        <v>155455.64282060595</v>
      </c>
      <c r="Q4082" s="46">
        <v>67335.378827271241</v>
      </c>
      <c r="R4082" s="76">
        <v>801715031065.40503</v>
      </c>
      <c r="S4082" s="56">
        <v>0.58149865606557871</v>
      </c>
      <c r="T4082" s="56">
        <v>0.41580006736190456</v>
      </c>
      <c r="U4082" s="46">
        <v>17.308891095323901</v>
      </c>
      <c r="V4082" s="76">
        <v>6360066521891.4453</v>
      </c>
      <c r="W4082" s="84">
        <v>2005.0931156311983</v>
      </c>
      <c r="X4082" s="82">
        <v>4.189618600787224E-2</v>
      </c>
      <c r="Y4082" s="476">
        <v>2.0000000000000001E-4</v>
      </c>
    </row>
    <row r="4083" spans="1:25" x14ac:dyDescent="0.2">
      <c r="A4083" s="475">
        <v>4079</v>
      </c>
      <c r="B4083" s="56">
        <v>0.33528285484339604</v>
      </c>
      <c r="C4083" s="46">
        <v>1500</v>
      </c>
      <c r="D4083" s="56">
        <v>0.55903912640836351</v>
      </c>
      <c r="E4083" s="56">
        <v>0.59090930604494074</v>
      </c>
      <c r="F4083" s="250">
        <v>2027.29</v>
      </c>
      <c r="G4083" s="76">
        <v>54050076218.339699</v>
      </c>
      <c r="H4083" s="46">
        <v>12491731.151182193</v>
      </c>
      <c r="I4083" s="76">
        <v>403251364557.03387</v>
      </c>
      <c r="J4083" s="56">
        <v>0.33528285484339604</v>
      </c>
      <c r="K4083" s="76">
        <v>38960371553.929001</v>
      </c>
      <c r="L4083" s="76">
        <v>101752757389.53711</v>
      </c>
      <c r="M4083" s="76">
        <v>0</v>
      </c>
      <c r="N4083" s="76">
        <v>47408424575.595009</v>
      </c>
      <c r="O4083" s="76">
        <v>15977.981478496</v>
      </c>
      <c r="P4083" s="46">
        <v>306340.71454681642</v>
      </c>
      <c r="Q4083" s="46">
        <v>179013.37129569179</v>
      </c>
      <c r="R4083" s="76">
        <v>623524691102.82532</v>
      </c>
      <c r="S4083" s="56">
        <v>0.41907620865848255</v>
      </c>
      <c r="T4083" s="56">
        <v>0.26354085003428501</v>
      </c>
      <c r="U4083" s="46">
        <v>14.788549873530432</v>
      </c>
      <c r="V4083" s="76">
        <v>2793864211878.4102</v>
      </c>
      <c r="W4083" s="84">
        <v>881.65621371705799</v>
      </c>
      <c r="X4083" s="82">
        <v>4.7193178265414658E-2</v>
      </c>
      <c r="Y4083" s="476">
        <v>2.0000000000000001E-4</v>
      </c>
    </row>
    <row r="4084" spans="1:25" x14ac:dyDescent="0.2">
      <c r="A4084" s="475">
        <v>4080</v>
      </c>
      <c r="B4084" s="56">
        <v>0.48178392521292634</v>
      </c>
      <c r="C4084" s="46">
        <v>2656.339200797162</v>
      </c>
      <c r="D4084" s="56">
        <v>0.27475822004784517</v>
      </c>
      <c r="E4084" s="56">
        <v>0.30951249974778139</v>
      </c>
      <c r="F4084" s="250">
        <v>2025.67</v>
      </c>
      <c r="G4084" s="76">
        <v>100220364570.13557</v>
      </c>
      <c r="H4084" s="46">
        <v>4304246.9730784893</v>
      </c>
      <c r="I4084" s="76">
        <v>212647242448.47211</v>
      </c>
      <c r="J4084" s="56">
        <v>0.48178392521292634</v>
      </c>
      <c r="K4084" s="76">
        <v>12234943382.123207</v>
      </c>
      <c r="L4084" s="76">
        <v>1986181015.11815</v>
      </c>
      <c r="M4084" s="76">
        <v>79065812428.811661</v>
      </c>
      <c r="N4084" s="76">
        <v>16012722643.632189</v>
      </c>
      <c r="O4084" s="76">
        <v>15871.8396800053</v>
      </c>
      <c r="P4084" s="46">
        <v>186192.97854893957</v>
      </c>
      <c r="Q4084" s="46">
        <v>76131.002105039923</v>
      </c>
      <c r="R4084" s="76">
        <v>440393836589.06903</v>
      </c>
      <c r="S4084" s="56">
        <v>0.61742232688269072</v>
      </c>
      <c r="T4084" s="56">
        <v>0.42375697122707001</v>
      </c>
      <c r="U4084" s="46">
        <v>16.122913617658469</v>
      </c>
      <c r="V4084" s="76">
        <v>3388246349571.5679</v>
      </c>
      <c r="W4084" s="84">
        <v>1070.16017210205</v>
      </c>
      <c r="X4084" s="82">
        <v>4.4233432015511269E-2</v>
      </c>
      <c r="Y4084" s="476">
        <v>2.0000000000000001E-4</v>
      </c>
    </row>
    <row r="4085" spans="1:25" x14ac:dyDescent="0.2">
      <c r="A4085" s="475">
        <v>4081</v>
      </c>
      <c r="B4085" s="56">
        <v>0.53836821738400675</v>
      </c>
      <c r="C4085" s="46">
        <v>3750.2589133223319</v>
      </c>
      <c r="D4085" s="56">
        <v>0.28674826144863713</v>
      </c>
      <c r="E4085" s="56">
        <v>0.36575059887118322</v>
      </c>
      <c r="F4085" s="250">
        <v>2026.51</v>
      </c>
      <c r="G4085" s="76">
        <v>66371719553.460136</v>
      </c>
      <c r="H4085" s="46">
        <v>4668222.1220017327</v>
      </c>
      <c r="I4085" s="76">
        <v>178954525386.80927</v>
      </c>
      <c r="J4085" s="56">
        <v>0.43908279337804745</v>
      </c>
      <c r="K4085" s="76">
        <v>18915553905.55056</v>
      </c>
      <c r="L4085" s="76">
        <v>24169367513.567532</v>
      </c>
      <c r="M4085" s="76">
        <v>29168015011.719791</v>
      </c>
      <c r="N4085" s="76">
        <v>75443435280.042801</v>
      </c>
      <c r="O4085" s="76">
        <v>21347.567384967479</v>
      </c>
      <c r="P4085" s="46">
        <v>504482.7485278924</v>
      </c>
      <c r="Q4085" s="46">
        <v>285750.69469472772</v>
      </c>
      <c r="R4085" s="76">
        <v>392871739115.17841</v>
      </c>
      <c r="S4085" s="56">
        <v>0.50179627225918078</v>
      </c>
      <c r="T4085" s="56">
        <v>0.34926049461935571</v>
      </c>
      <c r="U4085" s="46">
        <v>15.781761668430637</v>
      </c>
      <c r="V4085" s="76">
        <v>2446740497079.2295</v>
      </c>
      <c r="W4085" s="84">
        <v>772.04432417858948</v>
      </c>
      <c r="X4085" s="82">
        <v>4.5206349351369995E-2</v>
      </c>
      <c r="Y4085" s="476">
        <v>2.0000000000000001E-4</v>
      </c>
    </row>
    <row r="4086" spans="1:25" x14ac:dyDescent="0.2">
      <c r="A4086" s="475">
        <v>4082</v>
      </c>
      <c r="B4086" s="56">
        <v>0.55451117831370844</v>
      </c>
      <c r="C4086" s="46">
        <v>5235.6149486616068</v>
      </c>
      <c r="D4086" s="56">
        <v>0.372524636526463</v>
      </c>
      <c r="E4086" s="56">
        <v>0.61517049577508121</v>
      </c>
      <c r="F4086" s="250">
        <v>2023.86</v>
      </c>
      <c r="G4086" s="76">
        <v>260839517411.90259</v>
      </c>
      <c r="H4086" s="46">
        <v>6457131.3966775434</v>
      </c>
      <c r="I4086" s="76">
        <v>208787652968.88773</v>
      </c>
      <c r="J4086" s="56">
        <v>0.42000001321953084</v>
      </c>
      <c r="K4086" s="76">
        <v>5322491389.0496616</v>
      </c>
      <c r="L4086" s="76">
        <v>0</v>
      </c>
      <c r="M4086" s="76">
        <v>254775335489.42325</v>
      </c>
      <c r="N4086" s="76">
        <v>74861135444.570251</v>
      </c>
      <c r="O4086" s="76">
        <v>38172.347174288821</v>
      </c>
      <c r="P4086" s="46">
        <v>570996.74136442808</v>
      </c>
      <c r="Q4086" s="46">
        <v>329383.65493066906</v>
      </c>
      <c r="R4086" s="76">
        <v>803953311810.70508</v>
      </c>
      <c r="S4086" s="56">
        <v>0.64289148274279595</v>
      </c>
      <c r="T4086" s="56">
        <v>0.4312745626490016</v>
      </c>
      <c r="U4086" s="46">
        <v>17.491126960207581</v>
      </c>
      <c r="V4086" s="76">
        <v>6703459106098.9277</v>
      </c>
      <c r="W4086" s="84">
        <v>2114.9294034038658</v>
      </c>
      <c r="X4086" s="82">
        <v>4.153789011477222E-2</v>
      </c>
      <c r="Y4086" s="476">
        <v>2.0000000000000001E-4</v>
      </c>
    </row>
    <row r="4087" spans="1:25" x14ac:dyDescent="0.2">
      <c r="A4087" s="475">
        <v>4083</v>
      </c>
      <c r="B4087" s="56">
        <v>0.39437969546567053</v>
      </c>
      <c r="C4087" s="46">
        <v>7327.0349374143016</v>
      </c>
      <c r="D4087" s="56">
        <v>0.2</v>
      </c>
      <c r="E4087" s="56">
        <v>0.2798232657523092</v>
      </c>
      <c r="F4087" s="250">
        <v>2025.13</v>
      </c>
      <c r="G4087" s="76">
        <v>67642549942.953537</v>
      </c>
      <c r="H4087" s="46">
        <v>3268296.0081161866</v>
      </c>
      <c r="I4087" s="76">
        <v>162514597127.41113</v>
      </c>
      <c r="J4087" s="56">
        <v>0.39437969546567053</v>
      </c>
      <c r="K4087" s="76">
        <v>10015466507.812021</v>
      </c>
      <c r="L4087" s="76">
        <v>3868469445.236207</v>
      </c>
      <c r="M4087" s="76">
        <v>63482066496.246117</v>
      </c>
      <c r="N4087" s="76">
        <v>298375479855.05939</v>
      </c>
      <c r="O4087" s="76">
        <v>35283.792189369182</v>
      </c>
      <c r="P4087" s="46">
        <v>1549077.5469981602</v>
      </c>
      <c r="Q4087" s="46">
        <v>1077783.8048797566</v>
      </c>
      <c r="R4087" s="76">
        <v>608366400848.8584</v>
      </c>
      <c r="S4087" s="56">
        <v>0.4015015691316936</v>
      </c>
      <c r="T4087" s="56">
        <v>0.2879053425438029</v>
      </c>
      <c r="U4087" s="46">
        <v>15.226555257165089</v>
      </c>
      <c r="V4087" s="76">
        <v>2988080797759.2031</v>
      </c>
      <c r="W4087" s="84">
        <v>944.17269061982915</v>
      </c>
      <c r="X4087" s="82">
        <v>4.7374100114425222E-2</v>
      </c>
      <c r="Y4087" s="476">
        <v>2.0000000000000001E-4</v>
      </c>
    </row>
    <row r="4088" spans="1:25" x14ac:dyDescent="0.2">
      <c r="A4088" s="475">
        <v>4084</v>
      </c>
      <c r="B4088" s="56">
        <v>0.33604343969044098</v>
      </c>
      <c r="C4088" s="46">
        <v>8336.3615815170597</v>
      </c>
      <c r="D4088" s="56">
        <v>0.43416476348096145</v>
      </c>
      <c r="E4088" s="56">
        <v>0.48912937598966921</v>
      </c>
      <c r="F4088" s="250">
        <v>2025.14</v>
      </c>
      <c r="G4088" s="76">
        <v>110226754755.04425</v>
      </c>
      <c r="H4088" s="46">
        <v>7648512.2529300302</v>
      </c>
      <c r="I4088" s="76">
        <v>201954661024.53983</v>
      </c>
      <c r="J4088" s="56">
        <v>0.17375325693826926</v>
      </c>
      <c r="K4088" s="76">
        <v>5306154972.7066479</v>
      </c>
      <c r="L4088" s="76">
        <v>8320912517.9910412</v>
      </c>
      <c r="M4088" s="76">
        <v>92755181404.385635</v>
      </c>
      <c r="N4088" s="76">
        <v>29332548250.883915</v>
      </c>
      <c r="O4088" s="76">
        <v>24230.486463481273</v>
      </c>
      <c r="P4088" s="46">
        <v>195656.03900994814</v>
      </c>
      <c r="Q4088" s="46">
        <v>98867.096917299888</v>
      </c>
      <c r="R4088" s="76">
        <v>443144952780.51685</v>
      </c>
      <c r="S4088" s="56">
        <v>0.47312485668182647</v>
      </c>
      <c r="T4088" s="56">
        <v>0.28851111291280468</v>
      </c>
      <c r="U4088" s="46">
        <v>18.105947559559208</v>
      </c>
      <c r="V4088" s="76">
        <v>2558398009680.6724</v>
      </c>
      <c r="W4088" s="84">
        <v>807.30623781635143</v>
      </c>
      <c r="X4088" s="82">
        <v>4.0452373123110015E-2</v>
      </c>
      <c r="Y4088" s="476">
        <v>2.0000000000000001E-4</v>
      </c>
    </row>
    <row r="4089" spans="1:25" x14ac:dyDescent="0.2">
      <c r="A4089" s="475">
        <v>4085</v>
      </c>
      <c r="B4089" s="56">
        <v>0.41032285976858568</v>
      </c>
      <c r="C4089" s="46">
        <v>1500</v>
      </c>
      <c r="D4089" s="56">
        <v>0.75708052431420592</v>
      </c>
      <c r="E4089" s="56">
        <v>0.4921986151522475</v>
      </c>
      <c r="F4089" s="250">
        <v>2025.46</v>
      </c>
      <c r="G4089" s="76">
        <v>260977333573.01025</v>
      </c>
      <c r="H4089" s="46">
        <v>18688675.560819782</v>
      </c>
      <c r="I4089" s="76">
        <v>573977362865.41675</v>
      </c>
      <c r="J4089" s="56">
        <v>0.41032285976858573</v>
      </c>
      <c r="K4089" s="76">
        <v>36210333190.156654</v>
      </c>
      <c r="L4089" s="76">
        <v>64410509820.691612</v>
      </c>
      <c r="M4089" s="76">
        <v>116922416892.61676</v>
      </c>
      <c r="N4089" s="76">
        <v>44214224618.937706</v>
      </c>
      <c r="O4089" s="76">
        <v>30669.151218511313</v>
      </c>
      <c r="P4089" s="46">
        <v>291723.99002265668</v>
      </c>
      <c r="Q4089" s="46">
        <v>163243.66645812761</v>
      </c>
      <c r="R4089" s="76">
        <v>1061211865282.3241</v>
      </c>
      <c r="S4089" s="56">
        <v>0.55581096965796972</v>
      </c>
      <c r="T4089" s="56">
        <v>0.43101046623632883</v>
      </c>
      <c r="U4089" s="46">
        <v>16.299633161870265</v>
      </c>
      <c r="V4089" s="76">
        <v>8287622771641.6494</v>
      </c>
      <c r="W4089" s="84">
        <v>2617.0133369253258</v>
      </c>
      <c r="X4089" s="82">
        <v>4.4182831934601013E-2</v>
      </c>
      <c r="Y4089" s="476">
        <v>2.0000000000000001E-4</v>
      </c>
    </row>
    <row r="4090" spans="1:25" x14ac:dyDescent="0.2">
      <c r="A4090" s="475">
        <v>4086</v>
      </c>
      <c r="B4090" s="56">
        <v>0.48936666892977571</v>
      </c>
      <c r="C4090" s="46">
        <v>5923.8009186583467</v>
      </c>
      <c r="D4090" s="56">
        <v>0.58699823586493116</v>
      </c>
      <c r="E4090" s="56">
        <v>0.35417573797072122</v>
      </c>
      <c r="F4090" s="250">
        <v>2023.75</v>
      </c>
      <c r="G4090" s="76">
        <v>214084382986.68982</v>
      </c>
      <c r="H4090" s="46">
        <v>12277364.738421483</v>
      </c>
      <c r="I4090" s="76">
        <v>402500787842.92615</v>
      </c>
      <c r="J4090" s="56">
        <v>0.38545195338720817</v>
      </c>
      <c r="K4090" s="76">
        <v>6590619863.4071684</v>
      </c>
      <c r="L4090" s="76">
        <v>0</v>
      </c>
      <c r="M4090" s="76">
        <v>218993383188.18402</v>
      </c>
      <c r="N4090" s="76">
        <v>21011180861.123459</v>
      </c>
      <c r="O4090" s="76">
        <v>26387.29577327022</v>
      </c>
      <c r="P4090" s="46">
        <v>160864.36119831595</v>
      </c>
      <c r="Q4090" s="46">
        <v>71435.666082392563</v>
      </c>
      <c r="R4090" s="76">
        <v>864132820117.95398</v>
      </c>
      <c r="S4090" s="56">
        <v>0.58937074015033619</v>
      </c>
      <c r="T4090" s="56">
        <v>0.36768137157842157</v>
      </c>
      <c r="U4090" s="46">
        <v>17.013241617241249</v>
      </c>
      <c r="V4090" s="76">
        <v>5984023198888.8506</v>
      </c>
      <c r="W4090" s="84">
        <v>1888.3653279715238</v>
      </c>
      <c r="X4090" s="82">
        <v>4.2700368444594815E-2</v>
      </c>
      <c r="Y4090" s="476">
        <v>2.0000000000000001E-4</v>
      </c>
    </row>
    <row r="4091" spans="1:25" x14ac:dyDescent="0.2">
      <c r="A4091" s="475">
        <v>4087</v>
      </c>
      <c r="B4091" s="56">
        <v>0.34882238527282461</v>
      </c>
      <c r="C4091" s="46">
        <v>2933.8916840059442</v>
      </c>
      <c r="D4091" s="56">
        <v>0.82448866748113991</v>
      </c>
      <c r="E4091" s="56">
        <v>0.3217679175559679</v>
      </c>
      <c r="F4091" s="250">
        <v>2027.06</v>
      </c>
      <c r="G4091" s="76">
        <v>75049297754.40506</v>
      </c>
      <c r="H4091" s="46">
        <v>21985349.748267975</v>
      </c>
      <c r="I4091" s="76">
        <v>564528405513.78247</v>
      </c>
      <c r="J4091" s="56">
        <v>0.34882238527282461</v>
      </c>
      <c r="K4091" s="76">
        <v>51349165499.346359</v>
      </c>
      <c r="L4091" s="76">
        <v>134360463971.52879</v>
      </c>
      <c r="M4091" s="76">
        <v>0</v>
      </c>
      <c r="N4091" s="76">
        <v>61616755218.321228</v>
      </c>
      <c r="O4091" s="76">
        <v>39139.396261941627</v>
      </c>
      <c r="P4091" s="46">
        <v>423221.6621314548</v>
      </c>
      <c r="Q4091" s="46">
        <v>262434.2336167029</v>
      </c>
      <c r="R4091" s="76">
        <v>893842702149.25244</v>
      </c>
      <c r="S4091" s="56">
        <v>0.4610289778229647</v>
      </c>
      <c r="T4091" s="56">
        <v>0.29790897140714845</v>
      </c>
      <c r="U4091" s="46">
        <v>14.362841094351351</v>
      </c>
      <c r="V4091" s="76">
        <v>4245071756118.6743</v>
      </c>
      <c r="W4091" s="84">
        <v>1339.5314975060301</v>
      </c>
      <c r="X4091" s="82">
        <v>4.9951086840822119E-2</v>
      </c>
      <c r="Y4091" s="476">
        <v>2.0000000000000001E-4</v>
      </c>
    </row>
    <row r="4092" spans="1:25" x14ac:dyDescent="0.2">
      <c r="A4092" s="475">
        <v>4088</v>
      </c>
      <c r="B4092" s="56">
        <v>0.34865852724215451</v>
      </c>
      <c r="C4092" s="46">
        <v>6827.2999940326126</v>
      </c>
      <c r="D4092" s="56">
        <v>0.59978460570054837</v>
      </c>
      <c r="E4092" s="56">
        <v>0.21703264309520809</v>
      </c>
      <c r="F4092" s="250">
        <v>2023.75</v>
      </c>
      <c r="G4092" s="76">
        <v>377736809108.38141</v>
      </c>
      <c r="H4092" s="46">
        <v>11993008.733411612</v>
      </c>
      <c r="I4092" s="76">
        <v>410039339931.4259</v>
      </c>
      <c r="J4092" s="56">
        <v>0.34865852724215451</v>
      </c>
      <c r="K4092" s="76">
        <v>16728271474.897282</v>
      </c>
      <c r="L4092" s="76">
        <v>0</v>
      </c>
      <c r="M4092" s="76">
        <v>330010107264.76337</v>
      </c>
      <c r="N4092" s="76">
        <v>60645863670.566284</v>
      </c>
      <c r="O4092" s="76">
        <v>10000</v>
      </c>
      <c r="P4092" s="46">
        <v>408910.77532989875</v>
      </c>
      <c r="Q4092" s="46">
        <v>257684.26020420011</v>
      </c>
      <c r="R4092" s="76">
        <v>1126136101274.186</v>
      </c>
      <c r="S4092" s="56">
        <v>0.60235032328080895</v>
      </c>
      <c r="T4092" s="56">
        <v>0.44598808119293604</v>
      </c>
      <c r="U4092" s="46">
        <v>17.452827845619787</v>
      </c>
      <c r="V4092" s="76">
        <v>9545665165727.6348</v>
      </c>
      <c r="W4092" s="84">
        <v>3010.5721400480379</v>
      </c>
      <c r="X4092" s="82">
        <v>4.2299360310938866E-2</v>
      </c>
      <c r="Y4092" s="476">
        <v>2.0000000000000001E-4</v>
      </c>
    </row>
    <row r="4093" spans="1:25" x14ac:dyDescent="0.2">
      <c r="A4093" s="475">
        <v>4089</v>
      </c>
      <c r="B4093" s="56">
        <v>0.66308492255830465</v>
      </c>
      <c r="C4093" s="46">
        <v>9243.3438125016801</v>
      </c>
      <c r="D4093" s="56">
        <v>0.70571527054213512</v>
      </c>
      <c r="E4093" s="56">
        <v>0.31254281661148486</v>
      </c>
      <c r="F4093" s="250">
        <v>2023.83</v>
      </c>
      <c r="G4093" s="76">
        <v>172688636481.43164</v>
      </c>
      <c r="H4093" s="46">
        <v>15718881.784920169</v>
      </c>
      <c r="I4093" s="76">
        <v>436617968890.8205</v>
      </c>
      <c r="J4093" s="56">
        <v>0.42229643202410228</v>
      </c>
      <c r="K4093" s="76">
        <v>13071736536.022076</v>
      </c>
      <c r="L4093" s="76">
        <v>0</v>
      </c>
      <c r="M4093" s="76">
        <v>191762460667.53766</v>
      </c>
      <c r="N4093" s="76">
        <v>25791324119.017464</v>
      </c>
      <c r="O4093" s="76">
        <v>16613.242430339953</v>
      </c>
      <c r="P4093" s="46">
        <v>224619.63948613324</v>
      </c>
      <c r="Q4093" s="46">
        <v>114703.83939388217</v>
      </c>
      <c r="R4093" s="76">
        <v>857559106306.33057</v>
      </c>
      <c r="S4093" s="56">
        <v>0.58769896474448335</v>
      </c>
      <c r="T4093" s="56">
        <v>0.36572401345780819</v>
      </c>
      <c r="U4093" s="46">
        <v>16.231472158907792</v>
      </c>
      <c r="V4093" s="76">
        <v>5599821410852.1875</v>
      </c>
      <c r="W4093" s="84">
        <v>1767.6238446567759</v>
      </c>
      <c r="X4093" s="82">
        <v>4.5358323973345098E-2</v>
      </c>
      <c r="Y4093" s="476">
        <v>2.0000000000000001E-4</v>
      </c>
    </row>
    <row r="4094" spans="1:25" x14ac:dyDescent="0.2">
      <c r="A4094" s="475">
        <v>4090</v>
      </c>
      <c r="B4094" s="56">
        <v>0.71115228947913134</v>
      </c>
      <c r="C4094" s="46">
        <v>3354.6875759281484</v>
      </c>
      <c r="D4094" s="56">
        <v>0.34296667090706745</v>
      </c>
      <c r="E4094" s="56">
        <v>0.3978227608167485</v>
      </c>
      <c r="F4094" s="250">
        <v>2025.03</v>
      </c>
      <c r="G4094" s="76">
        <v>74578091610.596054</v>
      </c>
      <c r="H4094" s="46">
        <v>5810522.818767705</v>
      </c>
      <c r="I4094" s="76">
        <v>217540118549.87039</v>
      </c>
      <c r="J4094" s="56">
        <v>0.45234327684868181</v>
      </c>
      <c r="K4094" s="76">
        <v>14515152001.228672</v>
      </c>
      <c r="L4094" s="76">
        <v>16551831600.503159</v>
      </c>
      <c r="M4094" s="76">
        <v>66044363222.944489</v>
      </c>
      <c r="N4094" s="76">
        <v>11590697870.217043</v>
      </c>
      <c r="O4094" s="76">
        <v>32844.509241172556</v>
      </c>
      <c r="P4094" s="46">
        <v>132076.70461928885</v>
      </c>
      <c r="Q4094" s="46">
        <v>44470.746534166145</v>
      </c>
      <c r="R4094" s="76">
        <v>394951397913.21765</v>
      </c>
      <c r="S4094" s="56">
        <v>0.57111804438345615</v>
      </c>
      <c r="T4094" s="56">
        <v>0.39492846410419019</v>
      </c>
      <c r="U4094" s="46">
        <v>15.795644647546805</v>
      </c>
      <c r="V4094" s="76">
        <v>2861911438384.6035</v>
      </c>
      <c r="W4094" s="84">
        <v>903.54870724636919</v>
      </c>
      <c r="X4094" s="82">
        <v>4.3814980586610479E-2</v>
      </c>
      <c r="Y4094" s="476">
        <v>2.0000000000000001E-4</v>
      </c>
    </row>
    <row r="4095" spans="1:25" x14ac:dyDescent="0.2">
      <c r="A4095" s="475">
        <v>4091</v>
      </c>
      <c r="B4095" s="56">
        <v>0.46903872890088411</v>
      </c>
      <c r="C4095" s="46">
        <v>1500</v>
      </c>
      <c r="D4095" s="56">
        <v>1.197104881036994</v>
      </c>
      <c r="E4095" s="56">
        <v>0.58156937727528146</v>
      </c>
      <c r="F4095" s="250">
        <v>2024.46</v>
      </c>
      <c r="G4095" s="76">
        <v>454452293670.31866</v>
      </c>
      <c r="H4095" s="46">
        <v>47484272.419482656</v>
      </c>
      <c r="I4095" s="76">
        <v>643669783730.34241</v>
      </c>
      <c r="J4095" s="56">
        <v>2.3012660835929122E-2</v>
      </c>
      <c r="K4095" s="76">
        <v>5827924105.9925518</v>
      </c>
      <c r="L4095" s="76">
        <v>0</v>
      </c>
      <c r="M4095" s="76">
        <v>330615671153.82117</v>
      </c>
      <c r="N4095" s="76">
        <v>8076341432.7981062</v>
      </c>
      <c r="O4095" s="76">
        <v>34459.741064351459</v>
      </c>
      <c r="P4095" s="46">
        <v>101465.43749999945</v>
      </c>
      <c r="Q4095" s="46">
        <v>33113.812499999447</v>
      </c>
      <c r="R4095" s="76">
        <v>1491099568518.1772</v>
      </c>
      <c r="S4095" s="56">
        <v>0.45926130261625092</v>
      </c>
      <c r="T4095" s="56">
        <v>0.2806477980221011</v>
      </c>
      <c r="U4095" s="46">
        <v>21.001867404037608</v>
      </c>
      <c r="V4095" s="76">
        <v>9621523141466.6582</v>
      </c>
      <c r="W4095" s="84">
        <v>3035.0401392705121</v>
      </c>
      <c r="X4095" s="82">
        <v>3.4860826897763049E-2</v>
      </c>
      <c r="Y4095" s="476">
        <v>2.0000000000000001E-4</v>
      </c>
    </row>
    <row r="4096" spans="1:25" x14ac:dyDescent="0.2">
      <c r="A4096" s="475">
        <v>4092</v>
      </c>
      <c r="B4096" s="56">
        <v>0.56305145854124106</v>
      </c>
      <c r="C4096" s="46">
        <v>5815.2251762896667</v>
      </c>
      <c r="D4096" s="56">
        <v>0.75877061109229982</v>
      </c>
      <c r="E4096" s="56">
        <v>0.51204340521217284</v>
      </c>
      <c r="F4096" s="250">
        <v>2025.26</v>
      </c>
      <c r="G4096" s="76">
        <v>123825081263.73904</v>
      </c>
      <c r="H4096" s="46">
        <v>18526521.201960798</v>
      </c>
      <c r="I4096" s="76">
        <v>503941274148.11548</v>
      </c>
      <c r="J4096" s="56">
        <v>0.42831723317823522</v>
      </c>
      <c r="K4096" s="76">
        <v>16480837376.400133</v>
      </c>
      <c r="L4096" s="76">
        <v>5795832353.6028986</v>
      </c>
      <c r="M4096" s="76">
        <v>96570787165.464661</v>
      </c>
      <c r="N4096" s="76">
        <v>38830240106.450233</v>
      </c>
      <c r="O4096" s="76">
        <v>19758.66243752998</v>
      </c>
      <c r="P4096" s="46">
        <v>299162.03579726635</v>
      </c>
      <c r="Q4096" s="46">
        <v>168797.92389144353</v>
      </c>
      <c r="R4096" s="76">
        <v>905798523791.01514</v>
      </c>
      <c r="S4096" s="56">
        <v>0.56080152945240003</v>
      </c>
      <c r="T4096" s="56">
        <v>0.3181003442380898</v>
      </c>
      <c r="U4096" s="46">
        <v>15.487266693780715</v>
      </c>
      <c r="V4096" s="76">
        <v>4924900347560.4023</v>
      </c>
      <c r="W4096" s="84">
        <v>1551.3329955512991</v>
      </c>
      <c r="X4096" s="82">
        <v>4.6788799968768488E-2</v>
      </c>
      <c r="Y4096" s="476">
        <v>2.0000000000000001E-4</v>
      </c>
    </row>
    <row r="4097" spans="1:25" x14ac:dyDescent="0.2">
      <c r="A4097" s="475">
        <v>4093</v>
      </c>
      <c r="B4097" s="56">
        <v>0.60900728816378735</v>
      </c>
      <c r="C4097" s="46">
        <v>6131.4271150420027</v>
      </c>
      <c r="D4097" s="56">
        <v>0.56732122170202748</v>
      </c>
      <c r="E4097" s="56">
        <v>0.43185968790313173</v>
      </c>
      <c r="F4097" s="250">
        <v>2026.5</v>
      </c>
      <c r="G4097" s="76">
        <v>95280170403.80661</v>
      </c>
      <c r="H4097" s="46">
        <v>10778722.182130203</v>
      </c>
      <c r="I4097" s="76">
        <v>357881254839.53027</v>
      </c>
      <c r="J4097" s="56">
        <v>0.43840459101240381</v>
      </c>
      <c r="K4097" s="76">
        <v>39638320614.702599</v>
      </c>
      <c r="L4097" s="76">
        <v>71379610153.797562</v>
      </c>
      <c r="M4097" s="76">
        <v>63215796783.820374</v>
      </c>
      <c r="N4097" s="76">
        <v>86555091120.906494</v>
      </c>
      <c r="O4097" s="76">
        <v>20921.45273540881</v>
      </c>
      <c r="P4097" s="46">
        <v>511320.32225321088</v>
      </c>
      <c r="Q4097" s="46">
        <v>340450.96874730545</v>
      </c>
      <c r="R4097" s="76">
        <v>710895855827.6084</v>
      </c>
      <c r="S4097" s="56">
        <v>0.51832098012218475</v>
      </c>
      <c r="T4097" s="56">
        <v>0.33200393148900931</v>
      </c>
      <c r="U4097" s="46">
        <v>15.272675074539608</v>
      </c>
      <c r="V4097" s="76">
        <v>4006929247842.3291</v>
      </c>
      <c r="W4097" s="84">
        <v>1264.309965472889</v>
      </c>
      <c r="X4097" s="82">
        <v>4.7592160217150618E-2</v>
      </c>
      <c r="Y4097" s="476">
        <v>2.0000000000000001E-4</v>
      </c>
    </row>
    <row r="4098" spans="1:25" x14ac:dyDescent="0.2">
      <c r="A4098" s="475">
        <v>4094</v>
      </c>
      <c r="B4098" s="56">
        <v>0.52654255399379579</v>
      </c>
      <c r="C4098" s="46">
        <v>1500</v>
      </c>
      <c r="D4098" s="56">
        <v>0.85284905928488763</v>
      </c>
      <c r="E4098" s="56">
        <v>0.52997676599011179</v>
      </c>
      <c r="F4098" s="250">
        <v>2024.82</v>
      </c>
      <c r="G4098" s="76">
        <v>401753304826.1842</v>
      </c>
      <c r="H4098" s="46">
        <v>24394587.014222261</v>
      </c>
      <c r="I4098" s="76">
        <v>543560605766.84399</v>
      </c>
      <c r="J4098" s="56">
        <v>0.34440915514990889</v>
      </c>
      <c r="K4098" s="76">
        <v>14697615008.382551</v>
      </c>
      <c r="L4098" s="76">
        <v>0</v>
      </c>
      <c r="M4098" s="76">
        <v>338887966040.15497</v>
      </c>
      <c r="N4098" s="76">
        <v>75891124258.397141</v>
      </c>
      <c r="O4098" s="76">
        <v>22863.997473953092</v>
      </c>
      <c r="P4098" s="46">
        <v>501428.33404895966</v>
      </c>
      <c r="Q4098" s="46">
        <v>323179.60142557858</v>
      </c>
      <c r="R4098" s="76">
        <v>1498928544591.8013</v>
      </c>
      <c r="S4098" s="56">
        <v>0.59886962845258163</v>
      </c>
      <c r="T4098" s="56">
        <v>0.36437119408280766</v>
      </c>
      <c r="U4098" s="46">
        <v>17.39033328357883</v>
      </c>
      <c r="V4098" s="76">
        <v>10380852767311.109</v>
      </c>
      <c r="W4098" s="84">
        <v>3274.2982805223241</v>
      </c>
      <c r="X4098" s="82">
        <v>4.2211156154005502E-2</v>
      </c>
      <c r="Y4098" s="476">
        <v>2.0000000000000001E-4</v>
      </c>
    </row>
    <row r="4099" spans="1:25" x14ac:dyDescent="0.2">
      <c r="A4099" s="475">
        <v>4095</v>
      </c>
      <c r="B4099" s="56">
        <v>0.2021579920271549</v>
      </c>
      <c r="C4099" s="46">
        <v>1500</v>
      </c>
      <c r="D4099" s="56">
        <v>0.90891659634908439</v>
      </c>
      <c r="E4099" s="56">
        <v>0.55081014654560134</v>
      </c>
      <c r="F4099" s="250">
        <v>2026.35</v>
      </c>
      <c r="G4099" s="76">
        <v>228105741768.12186</v>
      </c>
      <c r="H4099" s="46">
        <v>26849310.406097945</v>
      </c>
      <c r="I4099" s="76">
        <v>532294013098.15442</v>
      </c>
      <c r="J4099" s="56">
        <v>0.1655666596586628</v>
      </c>
      <c r="K4099" s="76">
        <v>39107619982.251442</v>
      </c>
      <c r="L4099" s="76">
        <v>126693367471.72707</v>
      </c>
      <c r="M4099" s="76">
        <v>54718105412.766922</v>
      </c>
      <c r="N4099" s="76">
        <v>14627723825.263607</v>
      </c>
      <c r="O4099" s="76">
        <v>22621.866095529105</v>
      </c>
      <c r="P4099" s="46">
        <v>136291.51704543107</v>
      </c>
      <c r="Q4099" s="46">
        <v>53284.749441191554</v>
      </c>
      <c r="R4099" s="76">
        <v>944735304349.51086</v>
      </c>
      <c r="S4099" s="56">
        <v>0.42403758774685391</v>
      </c>
      <c r="T4099" s="56">
        <v>0.28014664523882177</v>
      </c>
      <c r="U4099" s="46">
        <v>17.918807096935964</v>
      </c>
      <c r="V4099" s="76">
        <v>5119577345375.9854</v>
      </c>
      <c r="W4099" s="84">
        <v>1614.1912845944289</v>
      </c>
      <c r="X4099" s="82">
        <v>4.151357560149372E-2</v>
      </c>
      <c r="Y4099" s="476">
        <v>2.0000000000000001E-4</v>
      </c>
    </row>
    <row r="4100" spans="1:25" x14ac:dyDescent="0.2">
      <c r="A4100" s="475">
        <v>4096</v>
      </c>
      <c r="B4100" s="56">
        <v>0.6709038088484357</v>
      </c>
      <c r="C4100" s="46">
        <v>3538.8008459999737</v>
      </c>
      <c r="D4100" s="56">
        <v>0.99370344694008661</v>
      </c>
      <c r="E4100" s="56">
        <v>0.40698256437653524</v>
      </c>
      <c r="F4100" s="250">
        <v>2024.07</v>
      </c>
      <c r="G4100" s="76">
        <v>298455928422.88141</v>
      </c>
      <c r="H4100" s="46">
        <v>31550709.819068477</v>
      </c>
      <c r="I4100" s="76">
        <v>745589275392.40735</v>
      </c>
      <c r="J4100" s="56">
        <v>0.36705197430106218</v>
      </c>
      <c r="K4100" s="76">
        <v>20776023707.026894</v>
      </c>
      <c r="L4100" s="76">
        <v>0</v>
      </c>
      <c r="M4100" s="76">
        <v>228471247238.02139</v>
      </c>
      <c r="N4100" s="76">
        <v>21392062268.652996</v>
      </c>
      <c r="O4100" s="76">
        <v>29619.688304849242</v>
      </c>
      <c r="P4100" s="46">
        <v>187983.97037643861</v>
      </c>
      <c r="Q4100" s="46">
        <v>85299.26953363145</v>
      </c>
      <c r="R4100" s="76">
        <v>1391319326166.4563</v>
      </c>
      <c r="S4100" s="56">
        <v>0.55514054293815551</v>
      </c>
      <c r="T4100" s="56">
        <v>0.34725247068606724</v>
      </c>
      <c r="U4100" s="46">
        <v>16.637298220854319</v>
      </c>
      <c r="V4100" s="76">
        <v>8864900428568.2109</v>
      </c>
      <c r="W4100" s="84">
        <v>2798.9803130021332</v>
      </c>
      <c r="X4100" s="82">
        <v>4.3827999507690521E-2</v>
      </c>
      <c r="Y4100" s="476">
        <v>2.0000000000000001E-4</v>
      </c>
    </row>
    <row r="4101" spans="1:25" x14ac:dyDescent="0.2">
      <c r="A4101" s="475">
        <v>4097</v>
      </c>
      <c r="B4101" s="56">
        <v>0.38915251728160127</v>
      </c>
      <c r="C4101" s="46">
        <v>2707.3808070755185</v>
      </c>
      <c r="D4101" s="56">
        <v>0.66262132886492275</v>
      </c>
      <c r="E4101" s="56">
        <v>0.38658365040348752</v>
      </c>
      <c r="F4101" s="250">
        <v>2026.39</v>
      </c>
      <c r="G4101" s="76">
        <v>46218183141.626686</v>
      </c>
      <c r="H4101" s="46">
        <v>14952321.203677699</v>
      </c>
      <c r="I4101" s="76">
        <v>438371673041.19623</v>
      </c>
      <c r="J4101" s="56">
        <v>0.38915251728160127</v>
      </c>
      <c r="K4101" s="76">
        <v>20257175767.985981</v>
      </c>
      <c r="L4101" s="76">
        <v>36810963831.951843</v>
      </c>
      <c r="M4101" s="76">
        <v>21479777793.515728</v>
      </c>
      <c r="N4101" s="76">
        <v>27941942435.960629</v>
      </c>
      <c r="O4101" s="76">
        <v>36700.350126816687</v>
      </c>
      <c r="P4101" s="46">
        <v>244155.43549164801</v>
      </c>
      <c r="Q4101" s="46">
        <v>129860.8708676567</v>
      </c>
      <c r="R4101" s="76">
        <v>616351141451.8833</v>
      </c>
      <c r="S4101" s="56">
        <v>0.47101372068010117</v>
      </c>
      <c r="T4101" s="56">
        <v>0.28580519385919873</v>
      </c>
      <c r="U4101" s="46">
        <v>14.396030734608898</v>
      </c>
      <c r="V4101" s="76">
        <v>2950015923863.7202</v>
      </c>
      <c r="W4101" s="84">
        <v>931.34995359661809</v>
      </c>
      <c r="X4101" s="82">
        <v>4.8223361323251793E-2</v>
      </c>
      <c r="Y4101" s="476">
        <v>2.0000000000000001E-4</v>
      </c>
    </row>
    <row r="4102" spans="1:25" x14ac:dyDescent="0.2">
      <c r="A4102" s="475">
        <v>4098</v>
      </c>
      <c r="B4102" s="56">
        <v>0.63407299017139152</v>
      </c>
      <c r="C4102" s="46">
        <v>3029.8971554041182</v>
      </c>
      <c r="D4102" s="56">
        <v>0.90723937396658649</v>
      </c>
      <c r="E4102" s="56">
        <v>0.51930386003965412</v>
      </c>
      <c r="F4102" s="250">
        <v>2025.81</v>
      </c>
      <c r="G4102" s="76">
        <v>97435575224.531845</v>
      </c>
      <c r="H4102" s="46">
        <v>25500034.727251306</v>
      </c>
      <c r="I4102" s="76">
        <v>384001636692.1532</v>
      </c>
      <c r="J4102" s="56">
        <v>-3.4107375772196802E-2</v>
      </c>
      <c r="K4102" s="76">
        <v>8892719177.8171787</v>
      </c>
      <c r="L4102" s="76">
        <v>15860086262.212673</v>
      </c>
      <c r="M4102" s="76">
        <v>115051569306.68723</v>
      </c>
      <c r="N4102" s="76">
        <v>59222805820.117989</v>
      </c>
      <c r="O4102" s="76">
        <v>18295.264005736342</v>
      </c>
      <c r="P4102" s="46">
        <v>392114.72416332073</v>
      </c>
      <c r="Q4102" s="46">
        <v>236062.33197033237</v>
      </c>
      <c r="R4102" s="76">
        <v>800622243178.55823</v>
      </c>
      <c r="S4102" s="56">
        <v>0.35691036429147494</v>
      </c>
      <c r="T4102" s="56">
        <v>8.3900064739044267E-2</v>
      </c>
      <c r="U4102" s="46">
        <v>33.633081184713085</v>
      </c>
      <c r="V4102" s="76">
        <v>2370738264613.7769</v>
      </c>
      <c r="W4102" s="84">
        <v>747.89899237860163</v>
      </c>
      <c r="X4102" s="82">
        <v>2.2388798398366633E-2</v>
      </c>
      <c r="Y4102" s="476">
        <v>2.0000000000000001E-4</v>
      </c>
    </row>
    <row r="4103" spans="1:25" x14ac:dyDescent="0.2">
      <c r="A4103" s="475">
        <v>4099</v>
      </c>
      <c r="B4103" s="56">
        <v>0.40563885495417396</v>
      </c>
      <c r="C4103" s="46">
        <v>4281.5939703197018</v>
      </c>
      <c r="D4103" s="56">
        <v>0.90562871399601685</v>
      </c>
      <c r="E4103" s="56">
        <v>0.46124237792607986</v>
      </c>
      <c r="F4103" s="250">
        <v>2027.52</v>
      </c>
      <c r="G4103" s="76">
        <v>100691732197.815</v>
      </c>
      <c r="H4103" s="46">
        <v>25265673.305472486</v>
      </c>
      <c r="I4103" s="76">
        <v>557654414820.42517</v>
      </c>
      <c r="J4103" s="56">
        <v>0.25236264335247238</v>
      </c>
      <c r="K4103" s="76">
        <v>31870851372.624844</v>
      </c>
      <c r="L4103" s="76">
        <v>84088392561.444641</v>
      </c>
      <c r="M4103" s="76">
        <v>0</v>
      </c>
      <c r="N4103" s="76">
        <v>24618790838.418671</v>
      </c>
      <c r="O4103" s="76">
        <v>20003.940527650604</v>
      </c>
      <c r="P4103" s="46">
        <v>198833.85922934674</v>
      </c>
      <c r="Q4103" s="46">
        <v>92770.337822867587</v>
      </c>
      <c r="R4103" s="76">
        <v>796437832763.05115</v>
      </c>
      <c r="S4103" s="56">
        <v>0.3961552297142753</v>
      </c>
      <c r="T4103" s="56">
        <v>0.26952673707790142</v>
      </c>
      <c r="U4103" s="46">
        <v>15.484574917777536</v>
      </c>
      <c r="V4103" s="76">
        <v>3696520166706.2637</v>
      </c>
      <c r="W4103" s="84">
        <v>1166.7427242606482</v>
      </c>
      <c r="X4103" s="82">
        <v>4.7242956044638816E-2</v>
      </c>
      <c r="Y4103" s="476">
        <v>2.0000000000000001E-4</v>
      </c>
    </row>
    <row r="4104" spans="1:25" x14ac:dyDescent="0.2">
      <c r="A4104" s="475">
        <v>4100</v>
      </c>
      <c r="B4104" s="56">
        <v>0.53882072934964731</v>
      </c>
      <c r="C4104" s="46">
        <v>1500</v>
      </c>
      <c r="D4104" s="56">
        <v>0.62546545356055794</v>
      </c>
      <c r="E4104" s="56">
        <v>0.30829056755582251</v>
      </c>
      <c r="F4104" s="250">
        <v>2024.32</v>
      </c>
      <c r="G4104" s="76">
        <v>253266801340.68109</v>
      </c>
      <c r="H4104" s="46">
        <v>14524064.369676167</v>
      </c>
      <c r="I4104" s="76">
        <v>487675507208.09424</v>
      </c>
      <c r="J4104" s="56">
        <v>0.52303170516583686</v>
      </c>
      <c r="K4104" s="76">
        <v>19109586359.692097</v>
      </c>
      <c r="L4104" s="76">
        <v>0</v>
      </c>
      <c r="M4104" s="76">
        <v>188827123651.8259</v>
      </c>
      <c r="N4104" s="76">
        <v>62945317640.971161</v>
      </c>
      <c r="O4104" s="76">
        <v>22467.919131631003</v>
      </c>
      <c r="P4104" s="46">
        <v>426048.17673991603</v>
      </c>
      <c r="Q4104" s="46">
        <v>270442.37161092152</v>
      </c>
      <c r="R4104" s="76">
        <v>1051551092628.7256</v>
      </c>
      <c r="S4104" s="56">
        <v>0.62951339894703418</v>
      </c>
      <c r="T4104" s="56">
        <v>0.43447939712697137</v>
      </c>
      <c r="U4104" s="46">
        <v>16.275762973943326</v>
      </c>
      <c r="V4104" s="76">
        <v>8260331267019.8916</v>
      </c>
      <c r="W4104" s="84">
        <v>2603.5896711699816</v>
      </c>
      <c r="X4104" s="82">
        <v>4.4221587079623516E-2</v>
      </c>
      <c r="Y4104" s="476">
        <v>2.0000000000000001E-4</v>
      </c>
    </row>
    <row r="4105" spans="1:25" x14ac:dyDescent="0.2">
      <c r="A4105" s="475">
        <v>4101</v>
      </c>
      <c r="B4105" s="56">
        <v>0.42710533236909609</v>
      </c>
      <c r="C4105" s="46">
        <v>4864.2115728758654</v>
      </c>
      <c r="D4105" s="56">
        <v>0.72460393807684464</v>
      </c>
      <c r="E4105" s="56">
        <v>0.45590315524781211</v>
      </c>
      <c r="F4105" s="250">
        <v>2024.91</v>
      </c>
      <c r="G4105" s="76">
        <v>213191326658.07141</v>
      </c>
      <c r="H4105" s="46">
        <v>16859334.308651008</v>
      </c>
      <c r="I4105" s="76">
        <v>470236176570.73059</v>
      </c>
      <c r="J4105" s="56">
        <v>0.42206934820169861</v>
      </c>
      <c r="K4105" s="76">
        <v>9266847057.3635235</v>
      </c>
      <c r="L4105" s="76">
        <v>0</v>
      </c>
      <c r="M4105" s="76">
        <v>143757718647.72458</v>
      </c>
      <c r="N4105" s="76">
        <v>21351466043.126781</v>
      </c>
      <c r="O4105" s="76">
        <v>36504.902409616901</v>
      </c>
      <c r="P4105" s="46">
        <v>191198.33661089174</v>
      </c>
      <c r="Q4105" s="46">
        <v>90415.791187419702</v>
      </c>
      <c r="R4105" s="76">
        <v>881884905291.474</v>
      </c>
      <c r="S4105" s="56">
        <v>0.58178043200255802</v>
      </c>
      <c r="T4105" s="56">
        <v>0.42025935602669257</v>
      </c>
      <c r="U4105" s="46">
        <v>16.407979721679666</v>
      </c>
      <c r="V4105" s="76">
        <v>6764085584794.1025</v>
      </c>
      <c r="W4105" s="84">
        <v>2134.8006543833772</v>
      </c>
      <c r="X4105" s="82">
        <v>4.3869054400303441E-2</v>
      </c>
      <c r="Y4105" s="476">
        <v>2.0000000000000001E-4</v>
      </c>
    </row>
    <row r="4106" spans="1:25" x14ac:dyDescent="0.2">
      <c r="A4106" s="475">
        <v>4102</v>
      </c>
      <c r="B4106" s="56">
        <v>0.63292377334750249</v>
      </c>
      <c r="C4106" s="46">
        <v>1500</v>
      </c>
      <c r="D4106" s="56">
        <v>0.72898402079862878</v>
      </c>
      <c r="E4106" s="56">
        <v>0.5878054935395467</v>
      </c>
      <c r="F4106" s="250">
        <v>2025.11</v>
      </c>
      <c r="G4106" s="76">
        <v>151532016300.06647</v>
      </c>
      <c r="H4106" s="46">
        <v>18232676.203515008</v>
      </c>
      <c r="I4106" s="76">
        <v>523970094609.18585</v>
      </c>
      <c r="J4106" s="56">
        <v>0.48140139972635743</v>
      </c>
      <c r="K4106" s="76">
        <v>18714947375.039246</v>
      </c>
      <c r="L4106" s="76">
        <v>13152968388.381914</v>
      </c>
      <c r="M4106" s="76">
        <v>103593858022.81212</v>
      </c>
      <c r="N4106" s="76">
        <v>37117910554.15049</v>
      </c>
      <c r="O4106" s="76">
        <v>21537.654438953246</v>
      </c>
      <c r="P4106" s="46">
        <v>293417.58423990879</v>
      </c>
      <c r="Q4106" s="46">
        <v>165151.53888149009</v>
      </c>
      <c r="R4106" s="76">
        <v>889741454795.1637</v>
      </c>
      <c r="S4106" s="56">
        <v>0.58347576633585685</v>
      </c>
      <c r="T4106" s="56">
        <v>0.42077433760782429</v>
      </c>
      <c r="U4106" s="46">
        <v>15.338036866158697</v>
      </c>
      <c r="V4106" s="76">
        <v>6487980106011.6875</v>
      </c>
      <c r="W4106" s="84">
        <v>2047.8315519373532</v>
      </c>
      <c r="X4106" s="82">
        <v>4.6370300881550634E-2</v>
      </c>
      <c r="Y4106" s="476">
        <v>2.0000000000000001E-4</v>
      </c>
    </row>
    <row r="4107" spans="1:25" x14ac:dyDescent="0.2">
      <c r="A4107" s="475">
        <v>4103</v>
      </c>
      <c r="B4107" s="56">
        <v>0.39651774560383157</v>
      </c>
      <c r="C4107" s="46">
        <v>3017.162626886528</v>
      </c>
      <c r="D4107" s="56">
        <v>0.73294774987538225</v>
      </c>
      <c r="E4107" s="56">
        <v>0.43798447883748748</v>
      </c>
      <c r="F4107" s="250">
        <v>2024.54</v>
      </c>
      <c r="G4107" s="76">
        <v>377129680062.15668</v>
      </c>
      <c r="H4107" s="46">
        <v>17272225.838546053</v>
      </c>
      <c r="I4107" s="76">
        <v>393612326197.94922</v>
      </c>
      <c r="J4107" s="56">
        <v>0.26087019441202608</v>
      </c>
      <c r="K4107" s="76">
        <v>12704511406.808479</v>
      </c>
      <c r="L4107" s="76">
        <v>0</v>
      </c>
      <c r="M4107" s="76">
        <v>248357561873.73447</v>
      </c>
      <c r="N4107" s="76">
        <v>68716368298.490273</v>
      </c>
      <c r="O4107" s="76">
        <v>24332.798321596219</v>
      </c>
      <c r="P4107" s="46">
        <v>431450.62544845877</v>
      </c>
      <c r="Q4107" s="46">
        <v>271505.59966650466</v>
      </c>
      <c r="R4107" s="76">
        <v>1131044219260.7671</v>
      </c>
      <c r="S4107" s="56">
        <v>0.5721252746947012</v>
      </c>
      <c r="T4107" s="56">
        <v>0.40153310372689405</v>
      </c>
      <c r="U4107" s="46">
        <v>17.952932569041518</v>
      </c>
      <c r="V4107" s="76">
        <v>8862178121413.2207</v>
      </c>
      <c r="W4107" s="84">
        <v>2797.3250199579311</v>
      </c>
      <c r="X4107" s="82">
        <v>4.1155067673507031E-2</v>
      </c>
      <c r="Y4107" s="476">
        <v>2.0000000000000001E-4</v>
      </c>
    </row>
    <row r="4108" spans="1:25" x14ac:dyDescent="0.2">
      <c r="A4108" s="475">
        <v>4104</v>
      </c>
      <c r="B4108" s="56">
        <v>0.61122414494209809</v>
      </c>
      <c r="C4108" s="46">
        <v>3763.6109575933115</v>
      </c>
      <c r="D4108" s="56">
        <v>1.0026062270277629</v>
      </c>
      <c r="E4108" s="56">
        <v>6.8474285198742491E-2</v>
      </c>
      <c r="F4108" s="250">
        <v>2024.55</v>
      </c>
      <c r="G4108" s="76">
        <v>547669256297.82245</v>
      </c>
      <c r="H4108" s="46">
        <v>31502996.731918771</v>
      </c>
      <c r="I4108" s="76">
        <v>734709779898.45459</v>
      </c>
      <c r="J4108" s="56">
        <v>0.38664109203136054</v>
      </c>
      <c r="K4108" s="76">
        <v>19136162109.051926</v>
      </c>
      <c r="L4108" s="76">
        <v>0</v>
      </c>
      <c r="M4108" s="76">
        <v>315303619670.34344</v>
      </c>
      <c r="N4108" s="76">
        <v>15000553058.79809</v>
      </c>
      <c r="O4108" s="76">
        <v>24243.705591097092</v>
      </c>
      <c r="P4108" s="46">
        <v>152194.68939804583</v>
      </c>
      <c r="Q4108" s="46">
        <v>62916.232237022217</v>
      </c>
      <c r="R4108" s="76">
        <v>1616437838409.1184</v>
      </c>
      <c r="S4108" s="56">
        <v>0.60249759052307628</v>
      </c>
      <c r="T4108" s="56">
        <v>0.48361556985197673</v>
      </c>
      <c r="U4108" s="46">
        <v>17.172516417106728</v>
      </c>
      <c r="V4108" s="76">
        <v>14605906795664.918</v>
      </c>
      <c r="W4108" s="84">
        <v>4609.9177086353129</v>
      </c>
      <c r="X4108" s="82">
        <v>4.3028628604489971E-2</v>
      </c>
      <c r="Y4108" s="476">
        <v>2.0000000000000001E-4</v>
      </c>
    </row>
    <row r="4109" spans="1:25" x14ac:dyDescent="0.2">
      <c r="A4109" s="475">
        <v>4105</v>
      </c>
      <c r="B4109" s="56">
        <v>0.54895522670262831</v>
      </c>
      <c r="C4109" s="46">
        <v>6454.318072495902</v>
      </c>
      <c r="D4109" s="56">
        <v>1.1528378896113018</v>
      </c>
      <c r="E4109" s="56">
        <v>0.51770220892377372</v>
      </c>
      <c r="F4109" s="250">
        <v>2024.83</v>
      </c>
      <c r="G4109" s="76">
        <v>296119212428.10254</v>
      </c>
      <c r="H4109" s="46">
        <v>34261997.303200744</v>
      </c>
      <c r="I4109" s="76">
        <v>577927582379.32715</v>
      </c>
      <c r="J4109" s="56">
        <v>6.4744605068932315E-2</v>
      </c>
      <c r="K4109" s="76">
        <v>21452035403.791592</v>
      </c>
      <c r="L4109" s="76">
        <v>0</v>
      </c>
      <c r="M4109" s="76">
        <v>210017959407.03125</v>
      </c>
      <c r="N4109" s="76">
        <v>10908583264.402477</v>
      </c>
      <c r="O4109" s="76">
        <v>22300.400967280588</v>
      </c>
      <c r="P4109" s="46">
        <v>159892.28480736061</v>
      </c>
      <c r="Q4109" s="46">
        <v>41354.524057137773</v>
      </c>
      <c r="R4109" s="76">
        <v>1188821764010.1184</v>
      </c>
      <c r="S4109" s="56">
        <v>0.43402907642173644</v>
      </c>
      <c r="T4109" s="56">
        <v>0.23498164012133974</v>
      </c>
      <c r="U4109" s="46">
        <v>21.696331791506729</v>
      </c>
      <c r="V4109" s="76">
        <v>6423712056764.4121</v>
      </c>
      <c r="W4109" s="84">
        <v>2028.0566463203829</v>
      </c>
      <c r="X4109" s="82">
        <v>3.509906498362432E-2</v>
      </c>
      <c r="Y4109" s="476">
        <v>2.0000000000000001E-4</v>
      </c>
    </row>
    <row r="4110" spans="1:25" x14ac:dyDescent="0.2">
      <c r="A4110" s="475">
        <v>4106</v>
      </c>
      <c r="B4110" s="56">
        <v>0.54933713077253099</v>
      </c>
      <c r="C4110" s="46">
        <v>3313.7754342453077</v>
      </c>
      <c r="D4110" s="56">
        <v>0.66066123639525987</v>
      </c>
      <c r="E4110" s="56">
        <v>0.31786655918055384</v>
      </c>
      <c r="F4110" s="250">
        <v>2025.51</v>
      </c>
      <c r="G4110" s="76">
        <v>114605672415.87732</v>
      </c>
      <c r="H4110" s="46">
        <v>14359072.288402701</v>
      </c>
      <c r="I4110" s="76">
        <v>347207199516.63593</v>
      </c>
      <c r="J4110" s="56">
        <v>0.23041891790162006</v>
      </c>
      <c r="K4110" s="76">
        <v>16296335024.659466</v>
      </c>
      <c r="L4110" s="76">
        <v>35702823475.167183</v>
      </c>
      <c r="M4110" s="76">
        <v>114354077896.72067</v>
      </c>
      <c r="N4110" s="76">
        <v>26448838670.944244</v>
      </c>
      <c r="O4110" s="76">
        <v>35320.771203593926</v>
      </c>
      <c r="P4110" s="46">
        <v>197453.19513693181</v>
      </c>
      <c r="Q4110" s="46">
        <v>95966.52032309043</v>
      </c>
      <c r="R4110" s="76">
        <v>675830920282.34961</v>
      </c>
      <c r="S4110" s="56">
        <v>0.47451500469930802</v>
      </c>
      <c r="T4110" s="56">
        <v>0.25276217325855355</v>
      </c>
      <c r="U4110" s="46">
        <v>16.920764552219456</v>
      </c>
      <c r="V4110" s="76">
        <v>3235988433359.4175</v>
      </c>
      <c r="W4110" s="84">
        <v>1021.0532055075187</v>
      </c>
      <c r="X4110" s="82">
        <v>4.2376360592058536E-2</v>
      </c>
      <c r="Y4110" s="476">
        <v>2.0000000000000001E-4</v>
      </c>
    </row>
    <row r="4111" spans="1:25" x14ac:dyDescent="0.2">
      <c r="A4111" s="475">
        <v>4107</v>
      </c>
      <c r="B4111" s="56">
        <v>0.66600899350882881</v>
      </c>
      <c r="C4111" s="46">
        <v>1757.8232565314438</v>
      </c>
      <c r="D4111" s="56">
        <v>0.92191405147868832</v>
      </c>
      <c r="E4111" s="56">
        <v>0.67183680209466556</v>
      </c>
      <c r="F4111" s="250">
        <v>2025.34</v>
      </c>
      <c r="G4111" s="76">
        <v>277737415916.07068</v>
      </c>
      <c r="H4111" s="46">
        <v>27339952.726543214</v>
      </c>
      <c r="I4111" s="76">
        <v>621140819561.3811</v>
      </c>
      <c r="J4111" s="56">
        <v>0.32020510246663336</v>
      </c>
      <c r="K4111" s="76">
        <v>24513883578.273148</v>
      </c>
      <c r="L4111" s="76">
        <v>31307767015.20385</v>
      </c>
      <c r="M4111" s="76">
        <v>199609762932.78558</v>
      </c>
      <c r="N4111" s="76">
        <v>43926465228.835945</v>
      </c>
      <c r="O4111" s="76">
        <v>12522.430132070009</v>
      </c>
      <c r="P4111" s="46">
        <v>308635.78850352229</v>
      </c>
      <c r="Q4111" s="46">
        <v>172251.70841898117</v>
      </c>
      <c r="R4111" s="76">
        <v>1335852370442.8704</v>
      </c>
      <c r="S4111" s="56">
        <v>0.55123242567703612</v>
      </c>
      <c r="T4111" s="56">
        <v>0.30703512126995575</v>
      </c>
      <c r="U4111" s="46">
        <v>16.994544935551364</v>
      </c>
      <c r="V4111" s="76">
        <v>7656041410130.1465</v>
      </c>
      <c r="W4111" s="84">
        <v>2416.5888281699854</v>
      </c>
      <c r="X4111" s="82">
        <v>4.2765988092534991E-2</v>
      </c>
      <c r="Y4111" s="476">
        <v>2.0000000000000001E-4</v>
      </c>
    </row>
    <row r="4112" spans="1:25" x14ac:dyDescent="0.2">
      <c r="A4112" s="475">
        <v>4108</v>
      </c>
      <c r="B4112" s="56">
        <v>0.42352089494099321</v>
      </c>
      <c r="C4112" s="46">
        <v>9930.7371547967487</v>
      </c>
      <c r="D4112" s="56">
        <v>0.90949962101828119</v>
      </c>
      <c r="E4112" s="56">
        <v>0.53257464046945335</v>
      </c>
      <c r="F4112" s="250">
        <v>2026.22</v>
      </c>
      <c r="G4112" s="76">
        <v>194659184269.16016</v>
      </c>
      <c r="H4112" s="46">
        <v>18936660.652783476</v>
      </c>
      <c r="I4112" s="76">
        <v>463668376456.39398</v>
      </c>
      <c r="J4112" s="56">
        <v>0.19290772268004086</v>
      </c>
      <c r="K4112" s="76">
        <v>41003397376.49733</v>
      </c>
      <c r="L4112" s="76">
        <v>123560751613.57687</v>
      </c>
      <c r="M4112" s="76">
        <v>47001331865.177536</v>
      </c>
      <c r="N4112" s="76">
        <v>3618903232.3801885</v>
      </c>
      <c r="O4112" s="76">
        <v>34846.425555751193</v>
      </c>
      <c r="P4112" s="46">
        <v>69196.405576488032</v>
      </c>
      <c r="Q4112" s="46">
        <v>11862.35139412201</v>
      </c>
      <c r="R4112" s="76">
        <v>782846857981.88428</v>
      </c>
      <c r="S4112" s="56">
        <v>0.41912126990416576</v>
      </c>
      <c r="T4112" s="56">
        <v>0.34758101192748614</v>
      </c>
      <c r="U4112" s="46">
        <v>17.091139399856633</v>
      </c>
      <c r="V4112" s="76">
        <v>4994150931075.0615</v>
      </c>
      <c r="W4112" s="84">
        <v>1576.8173104359284</v>
      </c>
      <c r="X4112" s="82">
        <v>4.392992958733262E-2</v>
      </c>
      <c r="Y4112" s="476">
        <v>2.0000000000000001E-4</v>
      </c>
    </row>
    <row r="4113" spans="1:25" x14ac:dyDescent="0.2">
      <c r="A4113" s="475">
        <v>4109</v>
      </c>
      <c r="B4113" s="56">
        <v>0.48868351828610262</v>
      </c>
      <c r="C4113" s="46">
        <v>2339.0027520788899</v>
      </c>
      <c r="D4113" s="56">
        <v>0.90536693501027365</v>
      </c>
      <c r="E4113" s="56">
        <v>0.49251770526142202</v>
      </c>
      <c r="F4113" s="250">
        <v>2025.43</v>
      </c>
      <c r="G4113" s="76">
        <v>255326885777.89154</v>
      </c>
      <c r="H4113" s="46">
        <v>26362299.956338979</v>
      </c>
      <c r="I4113" s="76">
        <v>622729104677.06653</v>
      </c>
      <c r="J4113" s="56">
        <v>0.33948900850014407</v>
      </c>
      <c r="K4113" s="76">
        <v>25741136396.432823</v>
      </c>
      <c r="L4113" s="76">
        <v>39828789332.162682</v>
      </c>
      <c r="M4113" s="76">
        <v>162830741257.84796</v>
      </c>
      <c r="N4113" s="76">
        <v>32860569349.805748</v>
      </c>
      <c r="O4113" s="76">
        <v>37593.986546117187</v>
      </c>
      <c r="P4113" s="46">
        <v>249437.9996817623</v>
      </c>
      <c r="Q4113" s="46">
        <v>128908.75859073544</v>
      </c>
      <c r="R4113" s="76">
        <v>1218702986808.0684</v>
      </c>
      <c r="S4113" s="56">
        <v>0.54801547554662455</v>
      </c>
      <c r="T4113" s="56">
        <v>0.35086480762287847</v>
      </c>
      <c r="U4113" s="46">
        <v>16.454101365777898</v>
      </c>
      <c r="V4113" s="76">
        <v>7720707499582.6855</v>
      </c>
      <c r="W4113" s="84">
        <v>2437.6255753796913</v>
      </c>
      <c r="X4113" s="82">
        <v>4.4579356091312958E-2</v>
      </c>
      <c r="Y4113" s="476">
        <v>2.0000000000000001E-4</v>
      </c>
    </row>
    <row r="4114" spans="1:25" x14ac:dyDescent="0.2">
      <c r="A4114" s="475">
        <v>4110</v>
      </c>
      <c r="B4114" s="56">
        <v>0.51773606519906457</v>
      </c>
      <c r="C4114" s="46">
        <v>3329.5567040549522</v>
      </c>
      <c r="D4114" s="56">
        <v>0.6597070121550882</v>
      </c>
      <c r="E4114" s="56">
        <v>0.7</v>
      </c>
      <c r="F4114" s="250">
        <v>2025.86</v>
      </c>
      <c r="G4114" s="76">
        <v>336872184981.06018</v>
      </c>
      <c r="H4114" s="46">
        <v>14656019.206787484</v>
      </c>
      <c r="I4114" s="76">
        <v>460079006049.60992</v>
      </c>
      <c r="J4114" s="56">
        <v>0.45921441935317131</v>
      </c>
      <c r="K4114" s="76">
        <v>13063634443.503382</v>
      </c>
      <c r="L4114" s="76">
        <v>15489550131.181032</v>
      </c>
      <c r="M4114" s="76">
        <v>132625434302.43318</v>
      </c>
      <c r="N4114" s="76">
        <v>110467369772.2269</v>
      </c>
      <c r="O4114" s="76">
        <v>29450.533971417601</v>
      </c>
      <c r="P4114" s="46">
        <v>649978.00574343861</v>
      </c>
      <c r="Q4114" s="46">
        <v>449817.04613868956</v>
      </c>
      <c r="R4114" s="76">
        <v>1027802868927.2191</v>
      </c>
      <c r="S4114" s="56">
        <v>0.58400999057701541</v>
      </c>
      <c r="T4114" s="56">
        <v>0.52016175637272222</v>
      </c>
      <c r="U4114" s="46">
        <v>16.761090307315545</v>
      </c>
      <c r="V4114" s="76">
        <v>9828791413350.0391</v>
      </c>
      <c r="W4114" s="84">
        <v>3102.0655243261463</v>
      </c>
      <c r="X4114" s="82">
        <v>4.364737496519118E-2</v>
      </c>
      <c r="Y4114" s="476">
        <v>2.0000000000000001E-4</v>
      </c>
    </row>
    <row r="4115" spans="1:25" x14ac:dyDescent="0.2">
      <c r="A4115" s="475">
        <v>4111</v>
      </c>
      <c r="B4115" s="56">
        <v>0.6103824344402029</v>
      </c>
      <c r="C4115" s="46">
        <v>1500</v>
      </c>
      <c r="D4115" s="56">
        <v>0.81103390383135132</v>
      </c>
      <c r="E4115" s="56">
        <v>0.56729157629103266</v>
      </c>
      <c r="F4115" s="250">
        <v>2024.72</v>
      </c>
      <c r="G4115" s="76">
        <v>502372690894.72876</v>
      </c>
      <c r="H4115" s="46">
        <v>21734161.303607054</v>
      </c>
      <c r="I4115" s="76">
        <v>576976692607.71509</v>
      </c>
      <c r="J4115" s="56">
        <v>0.46452130650806545</v>
      </c>
      <c r="K4115" s="76">
        <v>20434886562.364628</v>
      </c>
      <c r="L4115" s="76">
        <v>0</v>
      </c>
      <c r="M4115" s="76">
        <v>445547567024.91003</v>
      </c>
      <c r="N4115" s="76">
        <v>21343401847.360748</v>
      </c>
      <c r="O4115" s="76">
        <v>42547.508613114769</v>
      </c>
      <c r="P4115" s="46">
        <v>201657.54915908622</v>
      </c>
      <c r="Q4115" s="46">
        <v>96337.033426886206</v>
      </c>
      <c r="R4115" s="76">
        <v>1705112123556.5166</v>
      </c>
      <c r="S4115" s="56">
        <v>0.6745618028389242</v>
      </c>
      <c r="T4115" s="56">
        <v>0.43061111605457919</v>
      </c>
      <c r="U4115" s="46">
        <v>17.069443592709142</v>
      </c>
      <c r="V4115" s="76">
        <v>13842772564687.693</v>
      </c>
      <c r="W4115" s="84">
        <v>4364.7401317074327</v>
      </c>
      <c r="X4115" s="82">
        <v>4.2523550381613984E-2</v>
      </c>
      <c r="Y4115" s="476">
        <v>2.0000000000000001E-4</v>
      </c>
    </row>
    <row r="4116" spans="1:25" x14ac:dyDescent="0.2">
      <c r="A4116" s="475">
        <v>4112</v>
      </c>
      <c r="B4116" s="56">
        <v>0.73655335099712727</v>
      </c>
      <c r="C4116" s="46">
        <v>8664.508110418752</v>
      </c>
      <c r="D4116" s="56">
        <v>0.86797668715415466</v>
      </c>
      <c r="E4116" s="56">
        <v>0.49366733311697109</v>
      </c>
      <c r="F4116" s="250">
        <v>2025.31</v>
      </c>
      <c r="G4116" s="76">
        <v>183865751676.04181</v>
      </c>
      <c r="H4116" s="46">
        <v>22607980.322888397</v>
      </c>
      <c r="I4116" s="76">
        <v>624248591696.39929</v>
      </c>
      <c r="J4116" s="56">
        <v>0.35350468267766932</v>
      </c>
      <c r="K4116" s="76">
        <v>30813974625.688728</v>
      </c>
      <c r="L4116" s="76">
        <v>14688459448.24593</v>
      </c>
      <c r="M4116" s="76">
        <v>133934012141.5943</v>
      </c>
      <c r="N4116" s="76">
        <v>28790159250.982708</v>
      </c>
      <c r="O4116" s="76">
        <v>28283.959542170411</v>
      </c>
      <c r="P4116" s="46">
        <v>213503.53181993886</v>
      </c>
      <c r="Q4116" s="46">
        <v>103754.46151407946</v>
      </c>
      <c r="R4116" s="76">
        <v>1077252604251.7576</v>
      </c>
      <c r="S4116" s="56">
        <v>0.51868042746390497</v>
      </c>
      <c r="T4116" s="56">
        <v>0.32847960367463996</v>
      </c>
      <c r="U4116" s="46">
        <v>15.973847358299798</v>
      </c>
      <c r="V4116" s="76">
        <v>6139022372384.1621</v>
      </c>
      <c r="W4116" s="84">
        <v>1938.3121158777267</v>
      </c>
      <c r="X4116" s="82">
        <v>4.5987402647973949E-2</v>
      </c>
      <c r="Y4116" s="476">
        <v>2.0000000000000001E-4</v>
      </c>
    </row>
    <row r="4117" spans="1:25" x14ac:dyDescent="0.2">
      <c r="A4117" s="475">
        <v>4113</v>
      </c>
      <c r="B4117" s="56">
        <v>0.56406659678213922</v>
      </c>
      <c r="C4117" s="46">
        <v>5141.7587783919134</v>
      </c>
      <c r="D4117" s="56">
        <v>0.69659886579069585</v>
      </c>
      <c r="E4117" s="56">
        <v>2.6799724796410351E-2</v>
      </c>
      <c r="F4117" s="250">
        <v>2025.47</v>
      </c>
      <c r="G4117" s="76">
        <v>263848836622.30374</v>
      </c>
      <c r="H4117" s="46">
        <v>15803965.914228462</v>
      </c>
      <c r="I4117" s="76">
        <v>395630025114.15063</v>
      </c>
      <c r="J4117" s="56">
        <v>0.28905120604577483</v>
      </c>
      <c r="K4117" s="76">
        <v>8684154788.4784279</v>
      </c>
      <c r="L4117" s="76">
        <v>724740335.48428357</v>
      </c>
      <c r="M4117" s="76">
        <v>128055381882.67383</v>
      </c>
      <c r="N4117" s="76">
        <v>31664347789.762714</v>
      </c>
      <c r="O4117" s="76">
        <v>34393.829488855765</v>
      </c>
      <c r="P4117" s="46">
        <v>232100.83004115327</v>
      </c>
      <c r="Q4117" s="46">
        <v>120328.74491966379</v>
      </c>
      <c r="R4117" s="76">
        <v>855351853475.93372</v>
      </c>
      <c r="S4117" s="56">
        <v>0.54113955178532924</v>
      </c>
      <c r="T4117" s="56">
        <v>0.38874412390502178</v>
      </c>
      <c r="U4117" s="46">
        <v>17.709944236846511</v>
      </c>
      <c r="V4117" s="76">
        <v>6355564628875.4932</v>
      </c>
      <c r="W4117" s="84">
        <v>2000.6519338826415</v>
      </c>
      <c r="X4117" s="82">
        <v>4.2181384214537265E-2</v>
      </c>
      <c r="Y4117" s="476">
        <v>2.0000000000000001E-4</v>
      </c>
    </row>
    <row r="4118" spans="1:25" x14ac:dyDescent="0.2">
      <c r="A4118" s="475">
        <v>4114</v>
      </c>
      <c r="B4118" s="56">
        <v>0.51066766323631163</v>
      </c>
      <c r="C4118" s="46">
        <v>4469.2674699061899</v>
      </c>
      <c r="D4118" s="56">
        <v>0.44785885789181445</v>
      </c>
      <c r="E4118" s="56">
        <v>0.46419538066168936</v>
      </c>
      <c r="F4118" s="250">
        <v>2023.75</v>
      </c>
      <c r="G4118" s="76">
        <v>245105888051.16943</v>
      </c>
      <c r="H4118" s="46">
        <v>8513096.2859358117</v>
      </c>
      <c r="I4118" s="76">
        <v>304890222534.14978</v>
      </c>
      <c r="J4118" s="56">
        <v>0.51066766323631163</v>
      </c>
      <c r="K4118" s="76">
        <v>7194978839.8631582</v>
      </c>
      <c r="L4118" s="76">
        <v>0</v>
      </c>
      <c r="M4118" s="76">
        <v>290074936121.87689</v>
      </c>
      <c r="N4118" s="76">
        <v>74580399749.634949</v>
      </c>
      <c r="O4118" s="76">
        <v>21012.488041691602</v>
      </c>
      <c r="P4118" s="46">
        <v>500752.63658012822</v>
      </c>
      <c r="Q4118" s="46">
        <v>336130.89295835228</v>
      </c>
      <c r="R4118" s="76">
        <v>870395935844.86353</v>
      </c>
      <c r="S4118" s="56">
        <v>0.64925251447264687</v>
      </c>
      <c r="T4118" s="56">
        <v>0.44925192852291507</v>
      </c>
      <c r="U4118" s="46">
        <v>16.725475484284775</v>
      </c>
      <c r="V4118" s="76">
        <v>7415246612005.6455</v>
      </c>
      <c r="W4118" s="84">
        <v>2339.0059026891486</v>
      </c>
      <c r="X4118" s="82">
        <v>4.2223729370468741E-2</v>
      </c>
      <c r="Y4118" s="476">
        <v>2.0000000000000001E-4</v>
      </c>
    </row>
    <row r="4119" spans="1:25" x14ac:dyDescent="0.2">
      <c r="A4119" s="475">
        <v>4115</v>
      </c>
      <c r="B4119" s="56">
        <v>0.39863640224563629</v>
      </c>
      <c r="C4119" s="46">
        <v>1500</v>
      </c>
      <c r="D4119" s="56">
        <v>0.90184531854013983</v>
      </c>
      <c r="E4119" s="56">
        <v>0.42963281742595127</v>
      </c>
      <c r="F4119" s="250">
        <v>2025.94</v>
      </c>
      <c r="G4119" s="76">
        <v>337110670671.29553</v>
      </c>
      <c r="H4119" s="46">
        <v>25731361.628720395</v>
      </c>
      <c r="I4119" s="76">
        <v>596346461417.13232</v>
      </c>
      <c r="J4119" s="56">
        <v>0.31376786658308531</v>
      </c>
      <c r="K4119" s="76">
        <v>49925937881.940948</v>
      </c>
      <c r="L4119" s="76">
        <v>145265106363.68466</v>
      </c>
      <c r="M4119" s="76">
        <v>125123508108.54459</v>
      </c>
      <c r="N4119" s="76">
        <v>64654801425.699844</v>
      </c>
      <c r="O4119" s="76">
        <v>22678.291190979875</v>
      </c>
      <c r="P4119" s="46">
        <v>408159.28616560099</v>
      </c>
      <c r="Q4119" s="46">
        <v>248603.53351719319</v>
      </c>
      <c r="R4119" s="76">
        <v>1295206499802.7898</v>
      </c>
      <c r="S4119" s="56">
        <v>0.53969638234457207</v>
      </c>
      <c r="T4119" s="56">
        <v>0.38770590568572183</v>
      </c>
      <c r="U4119" s="46">
        <v>16.852108769118363</v>
      </c>
      <c r="V4119" s="76">
        <v>9219999967031.1328</v>
      </c>
      <c r="W4119" s="84">
        <v>2908.7346804361609</v>
      </c>
      <c r="X4119" s="82">
        <v>4.3653514969922737E-2</v>
      </c>
      <c r="Y4119" s="476">
        <v>2.0000000000000001E-4</v>
      </c>
    </row>
    <row r="4120" spans="1:25" x14ac:dyDescent="0.2">
      <c r="A4120" s="475">
        <v>4116</v>
      </c>
      <c r="B4120" s="56">
        <v>0.43618384369559032</v>
      </c>
      <c r="C4120" s="46">
        <v>6984.6169777309678</v>
      </c>
      <c r="D4120" s="56">
        <v>0.53562347765066365</v>
      </c>
      <c r="E4120" s="56">
        <v>0.3619465419327228</v>
      </c>
      <c r="F4120" s="250">
        <v>2025.81</v>
      </c>
      <c r="G4120" s="76">
        <v>125402272287.09373</v>
      </c>
      <c r="H4120" s="46">
        <v>10077302.112049438</v>
      </c>
      <c r="I4120" s="76">
        <v>348002729791.48315</v>
      </c>
      <c r="J4120" s="56">
        <v>0.43618384369559027</v>
      </c>
      <c r="K4120" s="76">
        <v>6856912518.7249355</v>
      </c>
      <c r="L4120" s="76">
        <v>5051657140.0682173</v>
      </c>
      <c r="M4120" s="76">
        <v>101904573223.62596</v>
      </c>
      <c r="N4120" s="76">
        <v>27826432344.542721</v>
      </c>
      <c r="O4120" s="76">
        <v>26851.372268486102</v>
      </c>
      <c r="P4120" s="46">
        <v>225231.98642578267</v>
      </c>
      <c r="Q4120" s="46">
        <v>118514.9174695986</v>
      </c>
      <c r="R4120" s="76">
        <v>656829222421.32727</v>
      </c>
      <c r="S4120" s="56">
        <v>0.58047901747022879</v>
      </c>
      <c r="T4120" s="56">
        <v>0.38085237305164998</v>
      </c>
      <c r="U4120" s="46">
        <v>15.973973194068588</v>
      </c>
      <c r="V4120" s="76">
        <v>4408576725014.0391</v>
      </c>
      <c r="W4120" s="84">
        <v>1391.9970400855257</v>
      </c>
      <c r="X4120" s="82">
        <v>4.5517032732820123E-2</v>
      </c>
      <c r="Y4120" s="476">
        <v>2.0000000000000001E-4</v>
      </c>
    </row>
    <row r="4121" spans="1:25" x14ac:dyDescent="0.2">
      <c r="A4121" s="475">
        <v>4117</v>
      </c>
      <c r="B4121" s="56">
        <v>0.46350612878137371</v>
      </c>
      <c r="C4121" s="46">
        <v>1904.4187471650275</v>
      </c>
      <c r="D4121" s="56">
        <v>0.77259954254548291</v>
      </c>
      <c r="E4121" s="56">
        <v>0.69800650165970712</v>
      </c>
      <c r="F4121" s="250">
        <v>2025.63</v>
      </c>
      <c r="G4121" s="76">
        <v>201790580351.63049</v>
      </c>
      <c r="H4121" s="46">
        <v>20167906.386088174</v>
      </c>
      <c r="I4121" s="76">
        <v>545018015679.76038</v>
      </c>
      <c r="J4121" s="56">
        <v>0.42068142946001019</v>
      </c>
      <c r="K4121" s="76">
        <v>33394023329.525562</v>
      </c>
      <c r="L4121" s="76">
        <v>40796473629.667671</v>
      </c>
      <c r="M4121" s="76">
        <v>146336832568.02368</v>
      </c>
      <c r="N4121" s="76">
        <v>33981091860.23259</v>
      </c>
      <c r="O4121" s="76">
        <v>29212.531242349505</v>
      </c>
      <c r="P4121" s="46">
        <v>260697.63196422096</v>
      </c>
      <c r="Q4121" s="46">
        <v>139801.91899645253</v>
      </c>
      <c r="R4121" s="76">
        <v>1049618657755.5557</v>
      </c>
      <c r="S4121" s="56">
        <v>0.57027284819294566</v>
      </c>
      <c r="T4121" s="56">
        <v>0.38622211467413725</v>
      </c>
      <c r="U4121" s="46">
        <v>15.892247856012441</v>
      </c>
      <c r="V4121" s="76">
        <v>7161076947291.0898</v>
      </c>
      <c r="W4121" s="84">
        <v>2259.1321752838899</v>
      </c>
      <c r="X4121" s="82">
        <v>4.5340945038859159E-2</v>
      </c>
      <c r="Y4121" s="476">
        <v>2.0000000000000001E-4</v>
      </c>
    </row>
    <row r="4122" spans="1:25" x14ac:dyDescent="0.2">
      <c r="A4122" s="475">
        <v>4118</v>
      </c>
      <c r="B4122" s="56">
        <v>0.51163799368010443</v>
      </c>
      <c r="C4122" s="46">
        <v>4096.084359978764</v>
      </c>
      <c r="D4122" s="56">
        <v>1.0046718866820881</v>
      </c>
      <c r="E4122" s="56">
        <v>0.2863467602637384</v>
      </c>
      <c r="F4122" s="250">
        <v>2023.75</v>
      </c>
      <c r="G4122" s="76">
        <v>1041072764610.9768</v>
      </c>
      <c r="H4122" s="46">
        <v>31250915.331224572</v>
      </c>
      <c r="I4122" s="76">
        <v>677279204702.0603</v>
      </c>
      <c r="J4122" s="56">
        <v>0.33238243779717824</v>
      </c>
      <c r="K4122" s="76">
        <v>10273588903.388542</v>
      </c>
      <c r="L4122" s="76">
        <v>0</v>
      </c>
      <c r="M4122" s="76">
        <v>845582233065.82983</v>
      </c>
      <c r="N4122" s="76">
        <v>66161949990.202202</v>
      </c>
      <c r="O4122" s="76">
        <v>22881.051887282436</v>
      </c>
      <c r="P4122" s="46">
        <v>446660.51787344296</v>
      </c>
      <c r="Q4122" s="46">
        <v>275715.61622736696</v>
      </c>
      <c r="R4122" s="76">
        <v>2631189007422.9893</v>
      </c>
      <c r="S4122" s="56">
        <v>0.6636542371481281</v>
      </c>
      <c r="T4122" s="56">
        <v>0.45699387070483266</v>
      </c>
      <c r="U4122" s="46">
        <v>18.183364988609799</v>
      </c>
      <c r="V4122" s="76">
        <v>23513542442341.297</v>
      </c>
      <c r="W4122" s="84">
        <v>7419.5274978530924</v>
      </c>
      <c r="X4122" s="82">
        <v>4.1053692751901294E-2</v>
      </c>
      <c r="Y4122" s="476">
        <v>2.0000000000000001E-4</v>
      </c>
    </row>
    <row r="4123" spans="1:25" x14ac:dyDescent="0.2">
      <c r="A4123" s="475">
        <v>4119</v>
      </c>
      <c r="B4123" s="56">
        <v>0.58819792916441682</v>
      </c>
      <c r="C4123" s="46">
        <v>2524.7819796998515</v>
      </c>
      <c r="D4123" s="56">
        <v>0.5739516465400617</v>
      </c>
      <c r="E4123" s="56">
        <v>0.3703202997349927</v>
      </c>
      <c r="F4123" s="250">
        <v>2025.55</v>
      </c>
      <c r="G4123" s="76">
        <v>183003601535.13766</v>
      </c>
      <c r="H4123" s="46">
        <v>12105795.132109843</v>
      </c>
      <c r="I4123" s="76">
        <v>344007749196.57751</v>
      </c>
      <c r="J4123" s="56">
        <v>0.35306131611880742</v>
      </c>
      <c r="K4123" s="76">
        <v>28386743432.843426</v>
      </c>
      <c r="L4123" s="76">
        <v>70237495381.081543</v>
      </c>
      <c r="M4123" s="76">
        <v>79264885203.22348</v>
      </c>
      <c r="N4123" s="76">
        <v>27884215149.821369</v>
      </c>
      <c r="O4123" s="76">
        <v>35681.172895995325</v>
      </c>
      <c r="P4123" s="46">
        <v>208471.82808261097</v>
      </c>
      <c r="Q4123" s="46">
        <v>105497.39187095348</v>
      </c>
      <c r="R4123" s="76">
        <v>736534349949.93396</v>
      </c>
      <c r="S4123" s="56">
        <v>0.5640307956706252</v>
      </c>
      <c r="T4123" s="56">
        <v>0.4095976778864609</v>
      </c>
      <c r="U4123" s="46">
        <v>16.449762358777932</v>
      </c>
      <c r="V4123" s="76">
        <v>5503356547176.0293</v>
      </c>
      <c r="W4123" s="84">
        <v>1736.4398977829824</v>
      </c>
      <c r="X4123" s="82">
        <v>4.3865595316274132E-2</v>
      </c>
      <c r="Y4123" s="476">
        <v>2.0000000000000001E-4</v>
      </c>
    </row>
    <row r="4124" spans="1:25" x14ac:dyDescent="0.2">
      <c r="A4124" s="475">
        <v>4120</v>
      </c>
      <c r="B4124" s="56">
        <v>0.51730145011977835</v>
      </c>
      <c r="C4124" s="46">
        <v>6449.9592649628266</v>
      </c>
      <c r="D4124" s="56">
        <v>0.93464511270888939</v>
      </c>
      <c r="E4124" s="56">
        <v>0.21626250786871851</v>
      </c>
      <c r="F4124" s="250">
        <v>2025.3</v>
      </c>
      <c r="G4124" s="76">
        <v>168723021697.75839</v>
      </c>
      <c r="H4124" s="46">
        <v>26383520.410531536</v>
      </c>
      <c r="I4124" s="76">
        <v>565640772398.23828</v>
      </c>
      <c r="J4124" s="56">
        <v>0.24828217127856611</v>
      </c>
      <c r="K4124" s="76">
        <v>19209213930.375572</v>
      </c>
      <c r="L4124" s="76">
        <v>30546596425.136269</v>
      </c>
      <c r="M4124" s="76">
        <v>104209681835.5213</v>
      </c>
      <c r="N4124" s="76">
        <v>127644337588.69901</v>
      </c>
      <c r="O4124" s="76">
        <v>17844.175781441401</v>
      </c>
      <c r="P4124" s="46">
        <v>720748.54143221327</v>
      </c>
      <c r="Q4124" s="46">
        <v>497097.47917018546</v>
      </c>
      <c r="R4124" s="76">
        <v>1060736682893.8976</v>
      </c>
      <c r="S4124" s="56">
        <v>0.43177089450470713</v>
      </c>
      <c r="T4124" s="56">
        <v>0.28030965671720626</v>
      </c>
      <c r="U4124" s="46">
        <v>16.295013710985671</v>
      </c>
      <c r="V4124" s="76">
        <v>5217052796496.1416</v>
      </c>
      <c r="W4124" s="84">
        <v>1645.3182214563831</v>
      </c>
      <c r="X4124" s="82">
        <v>4.6084463839013587E-2</v>
      </c>
      <c r="Y4124" s="476">
        <v>2.0000000000000001E-4</v>
      </c>
    </row>
    <row r="4125" spans="1:25" x14ac:dyDescent="0.2">
      <c r="A4125" s="475">
        <v>4121</v>
      </c>
      <c r="B4125" s="56">
        <v>0.60761457822251275</v>
      </c>
      <c r="C4125" s="46">
        <v>8625.7510599986508</v>
      </c>
      <c r="D4125" s="56">
        <v>0.49314866828206722</v>
      </c>
      <c r="E4125" s="56">
        <v>0.23336002171368372</v>
      </c>
      <c r="F4125" s="250">
        <v>2024.83</v>
      </c>
      <c r="G4125" s="76">
        <v>250573891144.53589</v>
      </c>
      <c r="H4125" s="46">
        <v>9159413.7185711227</v>
      </c>
      <c r="I4125" s="76">
        <v>359358640165.38495</v>
      </c>
      <c r="J4125" s="56">
        <v>0.51908154830999265</v>
      </c>
      <c r="K4125" s="76">
        <v>9002126166.2696819</v>
      </c>
      <c r="L4125" s="76">
        <v>0</v>
      </c>
      <c r="M4125" s="76">
        <v>205015363643.64142</v>
      </c>
      <c r="N4125" s="76">
        <v>29978170922.95647</v>
      </c>
      <c r="O4125" s="76">
        <v>29523.659062167928</v>
      </c>
      <c r="P4125" s="46">
        <v>227183.27726799896</v>
      </c>
      <c r="Q4125" s="46">
        <v>120835.53263342276</v>
      </c>
      <c r="R4125" s="76">
        <v>892642898443.56592</v>
      </c>
      <c r="S4125" s="56">
        <v>0.6656376643341444</v>
      </c>
      <c r="T4125" s="56">
        <v>0.46438149249144334</v>
      </c>
      <c r="U4125" s="46">
        <v>16.587371237106904</v>
      </c>
      <c r="V4125" s="76">
        <v>7656127163459.8926</v>
      </c>
      <c r="W4125" s="84">
        <v>2415.7024632064722</v>
      </c>
      <c r="X4125" s="82">
        <v>4.3385785024562147E-2</v>
      </c>
      <c r="Y4125" s="476">
        <v>2.0000000000000001E-4</v>
      </c>
    </row>
    <row r="4126" spans="1:25" x14ac:dyDescent="0.2">
      <c r="A4126" s="475">
        <v>4122</v>
      </c>
      <c r="B4126" s="56">
        <v>0.43693777106815818</v>
      </c>
      <c r="C4126" s="46">
        <v>3266.0612358911221</v>
      </c>
      <c r="D4126" s="56">
        <v>1.3478604873539299</v>
      </c>
      <c r="E4126" s="56">
        <v>0.14133356565178612</v>
      </c>
      <c r="F4126" s="250">
        <v>2023.75</v>
      </c>
      <c r="G4126" s="76">
        <v>312394557554.20941</v>
      </c>
      <c r="H4126" s="46">
        <v>56647873.519363873</v>
      </c>
      <c r="I4126" s="76">
        <v>1107507117606.3542</v>
      </c>
      <c r="J4126" s="56">
        <v>0.32234028180958851</v>
      </c>
      <c r="K4126" s="76">
        <v>30246030099.724113</v>
      </c>
      <c r="L4126" s="76">
        <v>0</v>
      </c>
      <c r="M4126" s="76">
        <v>311336771497.26599</v>
      </c>
      <c r="N4126" s="76">
        <v>15740118338.015036</v>
      </c>
      <c r="O4126" s="76">
        <v>28551.19076023396</v>
      </c>
      <c r="P4126" s="46">
        <v>153005.4533705815</v>
      </c>
      <c r="Q4126" s="46">
        <v>63413.026109994913</v>
      </c>
      <c r="R4126" s="76">
        <v>1868834152333.8418</v>
      </c>
      <c r="S4126" s="56">
        <v>0.5076068092703574</v>
      </c>
      <c r="T4126" s="56">
        <v>0.30707299965090157</v>
      </c>
      <c r="U4126" s="46">
        <v>16.181682365254598</v>
      </c>
      <c r="V4126" s="76">
        <v>10057509048340.492</v>
      </c>
      <c r="W4126" s="84">
        <v>3173.9029857879013</v>
      </c>
      <c r="X4126" s="82">
        <v>4.5651398260357794E-2</v>
      </c>
      <c r="Y4126" s="476">
        <v>2.0000000000000001E-4</v>
      </c>
    </row>
    <row r="4127" spans="1:25" x14ac:dyDescent="0.2">
      <c r="A4127" s="475">
        <v>4123</v>
      </c>
      <c r="B4127" s="56">
        <v>0.55014221861457313</v>
      </c>
      <c r="C4127" s="46">
        <v>8262.3595374791767</v>
      </c>
      <c r="D4127" s="56">
        <v>0.7265408434583337</v>
      </c>
      <c r="E4127" s="56">
        <v>0.7</v>
      </c>
      <c r="F4127" s="250">
        <v>2023.75</v>
      </c>
      <c r="G4127" s="76">
        <v>321306302423.52252</v>
      </c>
      <c r="H4127" s="46">
        <v>15646765.901890291</v>
      </c>
      <c r="I4127" s="76">
        <v>347225985676.53192</v>
      </c>
      <c r="J4127" s="56">
        <v>0.20967642864271241</v>
      </c>
      <c r="K4127" s="76">
        <v>9920134259.7177753</v>
      </c>
      <c r="L4127" s="76">
        <v>0</v>
      </c>
      <c r="M4127" s="76">
        <v>409728965036.80408</v>
      </c>
      <c r="N4127" s="76">
        <v>33074362958.162853</v>
      </c>
      <c r="O4127" s="76">
        <v>29283.349544168817</v>
      </c>
      <c r="P4127" s="46">
        <v>248389.87031246553</v>
      </c>
      <c r="Q4127" s="46">
        <v>131673.12025372623</v>
      </c>
      <c r="R4127" s="76">
        <v>1154432710501.6689</v>
      </c>
      <c r="S4127" s="56">
        <v>0.6041875854721197</v>
      </c>
      <c r="T4127" s="56">
        <v>0.31824490430488145</v>
      </c>
      <c r="U4127" s="46">
        <v>18.209919149125213</v>
      </c>
      <c r="V4127" s="76">
        <v>7214747967939.9082</v>
      </c>
      <c r="W4127" s="84">
        <v>2271.1120596516876</v>
      </c>
      <c r="X4127" s="82">
        <v>4.0632371957149263E-2</v>
      </c>
      <c r="Y4127" s="476">
        <v>2.0000000000000001E-4</v>
      </c>
    </row>
    <row r="4128" spans="1:25" x14ac:dyDescent="0.2">
      <c r="A4128" s="475">
        <v>4124</v>
      </c>
      <c r="B4128" s="56">
        <v>0.35843557600995235</v>
      </c>
      <c r="C4128" s="46">
        <v>3051.5367802600185</v>
      </c>
      <c r="D4128" s="56">
        <v>0.90799031702405775</v>
      </c>
      <c r="E4128" s="56">
        <v>0.3211507428056577</v>
      </c>
      <c r="F4128" s="250">
        <v>2024.85</v>
      </c>
      <c r="G4128" s="76">
        <v>240222601577.36203</v>
      </c>
      <c r="H4128" s="46">
        <v>26168069.254411951</v>
      </c>
      <c r="I4128" s="76">
        <v>642397406740.0752</v>
      </c>
      <c r="J4128" s="56">
        <v>0.35843557600995235</v>
      </c>
      <c r="K4128" s="76">
        <v>23895756027.609554</v>
      </c>
      <c r="L4128" s="76">
        <v>37198633967.878716</v>
      </c>
      <c r="M4128" s="76">
        <v>152966800982.98529</v>
      </c>
      <c r="N4128" s="76">
        <v>17914258719.422508</v>
      </c>
      <c r="O4128" s="76">
        <v>20816.767012629844</v>
      </c>
      <c r="P4128" s="46">
        <v>178417.1197154893</v>
      </c>
      <c r="Q4128" s="46">
        <v>79231.805340359468</v>
      </c>
      <c r="R4128" s="76">
        <v>1114691868162.3308</v>
      </c>
      <c r="S4128" s="56">
        <v>0.53035447568156957</v>
      </c>
      <c r="T4128" s="56">
        <v>0.36248812162671712</v>
      </c>
      <c r="U4128" s="46">
        <v>16.473656240772186</v>
      </c>
      <c r="V4128" s="76">
        <v>7287461012628.9756</v>
      </c>
      <c r="W4128" s="84">
        <v>2301.003541558056</v>
      </c>
      <c r="X4128" s="82">
        <v>4.4567607924362485E-2</v>
      </c>
      <c r="Y4128" s="476">
        <v>2.0000000000000001E-4</v>
      </c>
    </row>
    <row r="4129" spans="1:25" x14ac:dyDescent="0.2">
      <c r="A4129" s="475">
        <v>4125</v>
      </c>
      <c r="B4129" s="56">
        <v>0.58151143338893352</v>
      </c>
      <c r="C4129" s="46">
        <v>6281.6004897320527</v>
      </c>
      <c r="D4129" s="56">
        <v>0.62332658321205459</v>
      </c>
      <c r="E4129" s="56">
        <v>0.47353118261882926</v>
      </c>
      <c r="F4129" s="250">
        <v>2027.44</v>
      </c>
      <c r="G4129" s="76">
        <v>54355347425.026909</v>
      </c>
      <c r="H4129" s="46">
        <v>13282823.287677646</v>
      </c>
      <c r="I4129" s="76">
        <v>455855234821.61194</v>
      </c>
      <c r="J4129" s="56">
        <v>0.41567448346334135</v>
      </c>
      <c r="K4129" s="76">
        <v>37162637680.412773</v>
      </c>
      <c r="L4129" s="76">
        <v>69103631200.403427</v>
      </c>
      <c r="M4129" s="76">
        <v>0</v>
      </c>
      <c r="N4129" s="76">
        <v>37177739552.256775</v>
      </c>
      <c r="O4129" s="76">
        <v>19343.730510729209</v>
      </c>
      <c r="P4129" s="46">
        <v>237571.51690189383</v>
      </c>
      <c r="Q4129" s="46">
        <v>125812.76424257383</v>
      </c>
      <c r="R4129" s="76">
        <v>658132480381.13525</v>
      </c>
      <c r="S4129" s="56">
        <v>0.48063158289152746</v>
      </c>
      <c r="T4129" s="56">
        <v>0.36276494935387038</v>
      </c>
      <c r="U4129" s="46">
        <v>14.148189006853917</v>
      </c>
      <c r="V4129" s="76">
        <v>3859307595728.2104</v>
      </c>
      <c r="W4129" s="84">
        <v>1217.5505156224742</v>
      </c>
      <c r="X4129" s="82">
        <v>4.9727667604859749E-2</v>
      </c>
      <c r="Y4129" s="476">
        <v>2.0000000000000001E-4</v>
      </c>
    </row>
    <row r="4130" spans="1:25" x14ac:dyDescent="0.2">
      <c r="A4130" s="475">
        <v>4126</v>
      </c>
      <c r="B4130" s="56">
        <v>0.43418552667761651</v>
      </c>
      <c r="C4130" s="46">
        <v>7335.6910722857692</v>
      </c>
      <c r="D4130" s="56">
        <v>1.0140998501615499</v>
      </c>
      <c r="E4130" s="56">
        <v>0.50420233625157995</v>
      </c>
      <c r="F4130" s="250">
        <v>2023.83</v>
      </c>
      <c r="G4130" s="76">
        <v>409063860567.12915</v>
      </c>
      <c r="H4130" s="46">
        <v>26569721.612517752</v>
      </c>
      <c r="I4130" s="76">
        <v>432404765762.36359</v>
      </c>
      <c r="J4130" s="56">
        <v>-1.5992216750645438E-2</v>
      </c>
      <c r="K4130" s="76">
        <v>17101281597.903694</v>
      </c>
      <c r="L4130" s="76">
        <v>0</v>
      </c>
      <c r="M4130" s="76">
        <v>373739490887.59674</v>
      </c>
      <c r="N4130" s="76">
        <v>3476119094.0705895</v>
      </c>
      <c r="O4130" s="76">
        <v>37274.925326987868</v>
      </c>
      <c r="P4130" s="46">
        <v>74443.908479626436</v>
      </c>
      <c r="Q4130" s="46">
        <v>13174.227119906609</v>
      </c>
      <c r="R4130" s="76">
        <v>1205672563027.8594</v>
      </c>
      <c r="S4130" s="56">
        <v>0.50056036718875885</v>
      </c>
      <c r="T4130" s="56">
        <v>0.31122021054366156</v>
      </c>
      <c r="U4130" s="46">
        <v>21.68489515518883</v>
      </c>
      <c r="V4130" s="76">
        <v>8607828780358.792</v>
      </c>
      <c r="W4130" s="84">
        <v>2716.5554741232249</v>
      </c>
      <c r="X4130" s="82">
        <v>3.5224005958971724E-2</v>
      </c>
      <c r="Y4130" s="476">
        <v>2.0000000000000001E-4</v>
      </c>
    </row>
    <row r="4131" spans="1:25" x14ac:dyDescent="0.2">
      <c r="A4131" s="475">
        <v>4127</v>
      </c>
      <c r="B4131" s="56">
        <v>0.35336465533036276</v>
      </c>
      <c r="C4131" s="46">
        <v>1959.5134895105316</v>
      </c>
      <c r="D4131" s="56">
        <v>0.47084377748500589</v>
      </c>
      <c r="E4131" s="56">
        <v>0.32931484666137084</v>
      </c>
      <c r="F4131" s="250">
        <v>2025.23</v>
      </c>
      <c r="G4131" s="76">
        <v>169328693172.92108</v>
      </c>
      <c r="H4131" s="46">
        <v>9315480.1703677624</v>
      </c>
      <c r="I4131" s="76">
        <v>350176811499.03491</v>
      </c>
      <c r="J4131" s="56">
        <v>0.35336465533036276</v>
      </c>
      <c r="K4131" s="76">
        <v>28229210917.464233</v>
      </c>
      <c r="L4131" s="76">
        <v>34417309000.873161</v>
      </c>
      <c r="M4131" s="76">
        <v>135115438443.24846</v>
      </c>
      <c r="N4131" s="76">
        <v>73764023448.343216</v>
      </c>
      <c r="O4131" s="76">
        <v>27771.980029876449</v>
      </c>
      <c r="P4131" s="46">
        <v>501843.4235254699</v>
      </c>
      <c r="Q4131" s="46">
        <v>277686.36379127228</v>
      </c>
      <c r="R4131" s="76">
        <v>768185277137.70056</v>
      </c>
      <c r="S4131" s="56">
        <v>0.53232604006431838</v>
      </c>
      <c r="T4131" s="56">
        <v>0.38428484796729195</v>
      </c>
      <c r="U4131" s="46">
        <v>16.286936660614138</v>
      </c>
      <c r="V4131" s="76">
        <v>5354393867651.1162</v>
      </c>
      <c r="W4131" s="84">
        <v>1689.1779536069128</v>
      </c>
      <c r="X4131" s="82">
        <v>4.4097012136197156E-2</v>
      </c>
      <c r="Y4131" s="476">
        <v>2.0000000000000001E-4</v>
      </c>
    </row>
    <row r="4132" spans="1:25" x14ac:dyDescent="0.2">
      <c r="A4132" s="475">
        <v>4128</v>
      </c>
      <c r="B4132" s="56">
        <v>0.41454496277746383</v>
      </c>
      <c r="C4132" s="46">
        <v>2590.2116117728328</v>
      </c>
      <c r="D4132" s="56">
        <v>0.88781999710543968</v>
      </c>
      <c r="E4132" s="56">
        <v>0.47891959645592241</v>
      </c>
      <c r="F4132" s="250">
        <v>2024.96</v>
      </c>
      <c r="G4132" s="76">
        <v>382836431854.38776</v>
      </c>
      <c r="H4132" s="46">
        <v>25876621.417137064</v>
      </c>
      <c r="I4132" s="76">
        <v>515843876803.27783</v>
      </c>
      <c r="J4132" s="56">
        <v>0.20973672174833546</v>
      </c>
      <c r="K4132" s="76">
        <v>24194036322.404312</v>
      </c>
      <c r="L4132" s="76">
        <v>26326343314.424686</v>
      </c>
      <c r="M4132" s="76">
        <v>217635055077.05832</v>
      </c>
      <c r="N4132" s="76">
        <v>28555179493.791924</v>
      </c>
      <c r="O4132" s="76">
        <v>22015.178643675532</v>
      </c>
      <c r="P4132" s="46">
        <v>224433.44233572163</v>
      </c>
      <c r="Q4132" s="46">
        <v>111199.25693794178</v>
      </c>
      <c r="R4132" s="76">
        <v>1134932458084.1018</v>
      </c>
      <c r="S4132" s="56">
        <v>0.50725316433131051</v>
      </c>
      <c r="T4132" s="56">
        <v>0.4210094932207385</v>
      </c>
      <c r="U4132" s="46">
        <v>17.762887833682299</v>
      </c>
      <c r="V4132" s="76">
        <v>9256996771882.8535</v>
      </c>
      <c r="W4132" s="84">
        <v>2922.642770761227</v>
      </c>
      <c r="X4132" s="82">
        <v>4.1249641987679032E-2</v>
      </c>
      <c r="Y4132" s="476">
        <v>2.0000000000000001E-4</v>
      </c>
    </row>
    <row r="4133" spans="1:25" x14ac:dyDescent="0.2">
      <c r="A4133" s="475">
        <v>4129</v>
      </c>
      <c r="B4133" s="56">
        <v>0.53506148085720118</v>
      </c>
      <c r="C4133" s="46">
        <v>4538.845336747022</v>
      </c>
      <c r="D4133" s="56">
        <v>0.79215437512617293</v>
      </c>
      <c r="E4133" s="56">
        <v>0.24993440336043979</v>
      </c>
      <c r="F4133" s="250">
        <v>2024.02</v>
      </c>
      <c r="G4133" s="76">
        <v>185689744295.92068</v>
      </c>
      <c r="H4133" s="46">
        <v>19583428.117107064</v>
      </c>
      <c r="I4133" s="76">
        <v>344689875045.41028</v>
      </c>
      <c r="J4133" s="56">
        <v>6.6037698289670765E-2</v>
      </c>
      <c r="K4133" s="76">
        <v>8305619457.5040359</v>
      </c>
      <c r="L4133" s="76">
        <v>0</v>
      </c>
      <c r="M4133" s="76">
        <v>144599941022.48398</v>
      </c>
      <c r="N4133" s="76">
        <v>48150760909.999054</v>
      </c>
      <c r="O4133" s="76">
        <v>23449.307971216807</v>
      </c>
      <c r="P4133" s="46">
        <v>331437.90553555964</v>
      </c>
      <c r="Q4133" s="46">
        <v>192452.83538611242</v>
      </c>
      <c r="R4133" s="76">
        <v>749355998358.20984</v>
      </c>
      <c r="S4133" s="56">
        <v>0.42254112355857598</v>
      </c>
      <c r="T4133" s="56">
        <v>0.25483161225164108</v>
      </c>
      <c r="U4133" s="46">
        <v>19.285234294652664</v>
      </c>
      <c r="V4133" s="76">
        <v>4048963564471.8613</v>
      </c>
      <c r="W4133" s="84">
        <v>1278.5608830715173</v>
      </c>
      <c r="X4133" s="82">
        <v>3.8049870946011505E-2</v>
      </c>
      <c r="Y4133" s="476">
        <v>2.0000000000000001E-4</v>
      </c>
    </row>
    <row r="4134" spans="1:25" x14ac:dyDescent="0.2">
      <c r="A4134" s="475">
        <v>4130</v>
      </c>
      <c r="B4134" s="56">
        <v>0.42834863211035767</v>
      </c>
      <c r="C4134" s="46">
        <v>6656.9640405253976</v>
      </c>
      <c r="D4134" s="56">
        <v>0.71010388760798049</v>
      </c>
      <c r="E4134" s="56">
        <v>0.38786067186369855</v>
      </c>
      <c r="F4134" s="250">
        <v>2025.68</v>
      </c>
      <c r="G4134" s="76">
        <v>133734977880.33609</v>
      </c>
      <c r="H4134" s="46">
        <v>16246887.180233119</v>
      </c>
      <c r="I4134" s="76">
        <v>348050039705.20856</v>
      </c>
      <c r="J4134" s="56">
        <v>0.16447677346710909</v>
      </c>
      <c r="K4134" s="76">
        <v>10750701684.047436</v>
      </c>
      <c r="L4134" s="76">
        <v>11387538840.619381</v>
      </c>
      <c r="M4134" s="76">
        <v>104503132407.36842</v>
      </c>
      <c r="N4134" s="76">
        <v>89903302321.408844</v>
      </c>
      <c r="O4134" s="76">
        <v>29340.710355933719</v>
      </c>
      <c r="P4134" s="46">
        <v>517799.64861080691</v>
      </c>
      <c r="Q4134" s="46">
        <v>340811.58946757938</v>
      </c>
      <c r="R4134" s="76">
        <v>714511532626.44946</v>
      </c>
      <c r="S4134" s="56">
        <v>0.41621542014207535</v>
      </c>
      <c r="T4134" s="56">
        <v>0.24166761461395542</v>
      </c>
      <c r="U4134" s="46">
        <v>17.558917129874654</v>
      </c>
      <c r="V4134" s="76">
        <v>3298943594881.2969</v>
      </c>
      <c r="W4134" s="84">
        <v>1042.2832239643199</v>
      </c>
      <c r="X4134" s="82">
        <v>4.1262208799658737E-2</v>
      </c>
      <c r="Y4134" s="476">
        <v>2.0000000000000001E-4</v>
      </c>
    </row>
    <row r="4135" spans="1:25" x14ac:dyDescent="0.2">
      <c r="A4135" s="475">
        <v>4131</v>
      </c>
      <c r="B4135" s="56">
        <v>0.56714066734748803</v>
      </c>
      <c r="C4135" s="46">
        <v>4374.9807382883837</v>
      </c>
      <c r="D4135" s="56">
        <v>0.91161712216638568</v>
      </c>
      <c r="E4135" s="56">
        <v>0.45731275668955867</v>
      </c>
      <c r="F4135" s="250">
        <v>2024.08</v>
      </c>
      <c r="G4135" s="76">
        <v>384691433854.62775</v>
      </c>
      <c r="H4135" s="46">
        <v>25246388.40163964</v>
      </c>
      <c r="I4135" s="76">
        <v>576247748610.28186</v>
      </c>
      <c r="J4135" s="56">
        <v>0.29280200519069255</v>
      </c>
      <c r="K4135" s="76">
        <v>31618308482.340115</v>
      </c>
      <c r="L4135" s="76">
        <v>23076877911.041111</v>
      </c>
      <c r="M4135" s="76">
        <v>318448588804.5025</v>
      </c>
      <c r="N4135" s="76">
        <v>79028576203.924698</v>
      </c>
      <c r="O4135" s="76">
        <v>22266.136663127123</v>
      </c>
      <c r="P4135" s="46">
        <v>482236.3179547133</v>
      </c>
      <c r="Q4135" s="46">
        <v>306225.05164541531</v>
      </c>
      <c r="R4135" s="76">
        <v>1461062490594.6721</v>
      </c>
      <c r="S4135" s="56">
        <v>0.56311558577464527</v>
      </c>
      <c r="T4135" s="56">
        <v>0.36972199884607171</v>
      </c>
      <c r="U4135" s="46">
        <v>17.194124524362582</v>
      </c>
      <c r="V4135" s="76">
        <v>10144024944569.332</v>
      </c>
      <c r="W4135" s="84">
        <v>3204.1673844199986</v>
      </c>
      <c r="X4135" s="82">
        <v>4.2874426521361253E-2</v>
      </c>
      <c r="Y4135" s="476">
        <v>2.0000000000000001E-4</v>
      </c>
    </row>
    <row r="4136" spans="1:25" x14ac:dyDescent="0.2">
      <c r="A4136" s="475">
        <v>4132</v>
      </c>
      <c r="B4136" s="56">
        <v>0.53436864109073068</v>
      </c>
      <c r="C4136" s="46">
        <v>1845.6562482280601</v>
      </c>
      <c r="D4136" s="56">
        <v>1.0635351701662035</v>
      </c>
      <c r="E4136" s="56">
        <v>0.7</v>
      </c>
      <c r="F4136" s="250">
        <v>2025.71</v>
      </c>
      <c r="G4136" s="76">
        <v>306686772430.25159</v>
      </c>
      <c r="H4136" s="46">
        <v>37431759.824959673</v>
      </c>
      <c r="I4136" s="76">
        <v>650219655055.4303</v>
      </c>
      <c r="J4136" s="56">
        <v>0.15196166752285234</v>
      </c>
      <c r="K4136" s="76">
        <v>21716997629.769058</v>
      </c>
      <c r="L4136" s="76">
        <v>13754025070.11841</v>
      </c>
      <c r="M4136" s="76">
        <v>167426483372.26785</v>
      </c>
      <c r="N4136" s="76">
        <v>147654083243.17871</v>
      </c>
      <c r="O4136" s="76">
        <v>31594.211041846167</v>
      </c>
      <c r="P4136" s="46">
        <v>819726.23330463492</v>
      </c>
      <c r="Q4136" s="46">
        <v>573114.70824270556</v>
      </c>
      <c r="R4136" s="76">
        <v>1350350226666.6631</v>
      </c>
      <c r="S4136" s="56">
        <v>0.42417082525349781</v>
      </c>
      <c r="T4136" s="56">
        <v>0.2568035837997259</v>
      </c>
      <c r="U4136" s="46">
        <v>18.201282462618014</v>
      </c>
      <c r="V4136" s="76">
        <v>6852433989609.1406</v>
      </c>
      <c r="W4136" s="84">
        <v>2162.9109418036701</v>
      </c>
      <c r="X4136" s="82">
        <v>4.0856026759818864E-2</v>
      </c>
      <c r="Y4136" s="476">
        <v>2.0000000000000001E-4</v>
      </c>
    </row>
    <row r="4137" spans="1:25" x14ac:dyDescent="0.2">
      <c r="A4137" s="475">
        <v>4133</v>
      </c>
      <c r="B4137" s="56">
        <v>0.44026828769489035</v>
      </c>
      <c r="C4137" s="46">
        <v>8711.284808592116</v>
      </c>
      <c r="D4137" s="56">
        <v>0.60986579420530984</v>
      </c>
      <c r="E4137" s="56">
        <v>0.43142942093161757</v>
      </c>
      <c r="F4137" s="250">
        <v>2024.71</v>
      </c>
      <c r="G4137" s="76">
        <v>185368224260.86255</v>
      </c>
      <c r="H4137" s="46">
        <v>11766789.777670139</v>
      </c>
      <c r="I4137" s="76">
        <v>417256171433.65729</v>
      </c>
      <c r="J4137" s="56">
        <v>0.44026828769489035</v>
      </c>
      <c r="K4137" s="76">
        <v>13903921773.559992</v>
      </c>
      <c r="L4137" s="76">
        <v>0</v>
      </c>
      <c r="M4137" s="76">
        <v>171221342463.85086</v>
      </c>
      <c r="N4137" s="76">
        <v>29797460531.509033</v>
      </c>
      <c r="O4137" s="76">
        <v>25758.190755889009</v>
      </c>
      <c r="P4137" s="46">
        <v>227011.6144908003</v>
      </c>
      <c r="Q4137" s="46">
        <v>118322.10486711033</v>
      </c>
      <c r="R4137" s="76">
        <v>886697952598.2074</v>
      </c>
      <c r="S4137" s="56">
        <v>0.60854263332424763</v>
      </c>
      <c r="T4137" s="56">
        <v>0.38711792005368051</v>
      </c>
      <c r="U4137" s="46">
        <v>16.168140053410038</v>
      </c>
      <c r="V4137" s="76">
        <v>6124416324825.835</v>
      </c>
      <c r="W4137" s="84">
        <v>1931.6955507960072</v>
      </c>
      <c r="X4137" s="82">
        <v>4.4846319722692207E-2</v>
      </c>
      <c r="Y4137" s="476">
        <v>2.0000000000000001E-4</v>
      </c>
    </row>
    <row r="4138" spans="1:25" x14ac:dyDescent="0.2">
      <c r="A4138" s="475">
        <v>4134</v>
      </c>
      <c r="B4138" s="56">
        <v>0.47347639467613073</v>
      </c>
      <c r="C4138" s="46">
        <v>1792.8424337302572</v>
      </c>
      <c r="D4138" s="56">
        <v>0.58765244200012523</v>
      </c>
      <c r="E4138" s="56">
        <v>0.35663244845114733</v>
      </c>
      <c r="F4138" s="250">
        <v>2025.18</v>
      </c>
      <c r="G4138" s="76">
        <v>217691210475.60855</v>
      </c>
      <c r="H4138" s="46">
        <v>13157150.332793176</v>
      </c>
      <c r="I4138" s="76">
        <v>435371412043.62048</v>
      </c>
      <c r="J4138" s="56">
        <v>0.46293641235601779</v>
      </c>
      <c r="K4138" s="76">
        <v>39705320548.869034</v>
      </c>
      <c r="L4138" s="76">
        <v>103807753215.55663</v>
      </c>
      <c r="M4138" s="76">
        <v>151836788254.81937</v>
      </c>
      <c r="N4138" s="76">
        <v>58238504889.163635</v>
      </c>
      <c r="O4138" s="76">
        <v>21605.243141073155</v>
      </c>
      <c r="P4138" s="46">
        <v>366092.62246268074</v>
      </c>
      <c r="Q4138" s="46">
        <v>224454.87839047774</v>
      </c>
      <c r="R4138" s="76">
        <v>997453428327.07642</v>
      </c>
      <c r="S4138" s="56">
        <v>0.60818663528368799</v>
      </c>
      <c r="T4138" s="56">
        <v>0.4159630745080693</v>
      </c>
      <c r="U4138" s="46">
        <v>15.988430682515972</v>
      </c>
      <c r="V4138" s="76">
        <v>7417264039351.8281</v>
      </c>
      <c r="W4138" s="84">
        <v>2341.0303077135254</v>
      </c>
      <c r="X4138" s="82">
        <v>4.4852963698894521E-2</v>
      </c>
      <c r="Y4138" s="476">
        <v>2.0000000000000001E-4</v>
      </c>
    </row>
    <row r="4139" spans="1:25" x14ac:dyDescent="0.2">
      <c r="A4139" s="475">
        <v>4135</v>
      </c>
      <c r="B4139" s="56">
        <v>0.6062013244139276</v>
      </c>
      <c r="C4139" s="46">
        <v>9026.8587570153632</v>
      </c>
      <c r="D4139" s="56">
        <v>0.84418146530013827</v>
      </c>
      <c r="E4139" s="56">
        <v>0.47426157267064201</v>
      </c>
      <c r="F4139" s="250">
        <v>2023.75</v>
      </c>
      <c r="G4139" s="76">
        <v>386013405903.99017</v>
      </c>
      <c r="H4139" s="46">
        <v>21308743.756517086</v>
      </c>
      <c r="I4139" s="76">
        <v>635588742596.77026</v>
      </c>
      <c r="J4139" s="56">
        <v>0.41602511701908607</v>
      </c>
      <c r="K4139" s="76">
        <v>18717207569.12151</v>
      </c>
      <c r="L4139" s="76">
        <v>0</v>
      </c>
      <c r="M4139" s="76">
        <v>540944284088.9762</v>
      </c>
      <c r="N4139" s="76">
        <v>11700695295.729607</v>
      </c>
      <c r="O4139" s="76">
        <v>35882.515007910471</v>
      </c>
      <c r="P4139" s="46">
        <v>112888.83578623684</v>
      </c>
      <c r="Q4139" s="46">
        <v>43982.536352076961</v>
      </c>
      <c r="R4139" s="76">
        <v>1720863083029.3896</v>
      </c>
      <c r="S4139" s="56">
        <v>0.64837067457694331</v>
      </c>
      <c r="T4139" s="56">
        <v>0.33651017520726317</v>
      </c>
      <c r="U4139" s="46">
        <v>16.972549020334498</v>
      </c>
      <c r="V4139" s="76">
        <v>10759508310040.127</v>
      </c>
      <c r="W4139" s="84">
        <v>3398.6092742955675</v>
      </c>
      <c r="X4139" s="82">
        <v>4.3341761095200819E-2</v>
      </c>
      <c r="Y4139" s="476">
        <v>2.0000000000000001E-4</v>
      </c>
    </row>
    <row r="4140" spans="1:25" x14ac:dyDescent="0.2">
      <c r="A4140" s="475">
        <v>4136</v>
      </c>
      <c r="B4140" s="56">
        <v>0.49744877640957813</v>
      </c>
      <c r="C4140" s="46">
        <v>8718.1290655295434</v>
      </c>
      <c r="D4140" s="56">
        <v>0.54482460585516634</v>
      </c>
      <c r="E4140" s="56">
        <v>0.48535293721414141</v>
      </c>
      <c r="F4140" s="250">
        <v>2024.53</v>
      </c>
      <c r="G4140" s="76">
        <v>127864768025.29091</v>
      </c>
      <c r="H4140" s="46">
        <v>10540129.830076996</v>
      </c>
      <c r="I4140" s="76">
        <v>362056817738.56213</v>
      </c>
      <c r="J4140" s="56">
        <v>0.38410167639585457</v>
      </c>
      <c r="K4140" s="76">
        <v>9380038834.2065182</v>
      </c>
      <c r="L4140" s="76">
        <v>0</v>
      </c>
      <c r="M4140" s="76">
        <v>140480047938.54572</v>
      </c>
      <c r="N4140" s="76">
        <v>68929990129.879684</v>
      </c>
      <c r="O4140" s="76">
        <v>15469.897016951378</v>
      </c>
      <c r="P4140" s="46">
        <v>370734.92476131755</v>
      </c>
      <c r="Q4140" s="46">
        <v>229286.82196671847</v>
      </c>
      <c r="R4140" s="76">
        <v>763257709151.35059</v>
      </c>
      <c r="S4140" s="56">
        <v>0.54802463714952743</v>
      </c>
      <c r="T4140" s="56">
        <v>0.32266568337259183</v>
      </c>
      <c r="U4140" s="46">
        <v>16.086120982393599</v>
      </c>
      <c r="V4140" s="76">
        <v>4451496684536.1338</v>
      </c>
      <c r="W4140" s="84">
        <v>1403.2224178810002</v>
      </c>
      <c r="X4140" s="82">
        <v>4.4306483737598282E-2</v>
      </c>
      <c r="Y4140" s="476">
        <v>2.0000000000000001E-4</v>
      </c>
    </row>
    <row r="4141" spans="1:25" x14ac:dyDescent="0.2">
      <c r="A4141" s="475">
        <v>4137</v>
      </c>
      <c r="B4141" s="56">
        <v>0.42685590845948351</v>
      </c>
      <c r="C4141" s="46">
        <v>2435.772307948575</v>
      </c>
      <c r="D4141" s="56">
        <v>0.71954118905528519</v>
      </c>
      <c r="E4141" s="56">
        <v>0.32276117674978333</v>
      </c>
      <c r="F4141" s="250">
        <v>2025.3</v>
      </c>
      <c r="G4141" s="76">
        <v>118529545799.52998</v>
      </c>
      <c r="H4141" s="46">
        <v>16695184.768253108</v>
      </c>
      <c r="I4141" s="76">
        <v>365520640872.85095</v>
      </c>
      <c r="J4141" s="56">
        <v>0.18946769186474799</v>
      </c>
      <c r="K4141" s="76">
        <v>18997696556.853096</v>
      </c>
      <c r="L4141" s="76">
        <v>14772594259.854935</v>
      </c>
      <c r="M4141" s="76">
        <v>74021057484.927734</v>
      </c>
      <c r="N4141" s="76">
        <v>71027286311.839828</v>
      </c>
      <c r="O4141" s="76">
        <v>27968.22295161182</v>
      </c>
      <c r="P4141" s="46">
        <v>421828.98023287347</v>
      </c>
      <c r="Q4141" s="46">
        <v>264334.27409660909</v>
      </c>
      <c r="R4141" s="76">
        <v>684796498552.1814</v>
      </c>
      <c r="S4141" s="56">
        <v>0.40873374630256881</v>
      </c>
      <c r="T4141" s="56">
        <v>0.2280749326334186</v>
      </c>
      <c r="U4141" s="46">
        <v>17.366781699287657</v>
      </c>
      <c r="V4141" s="76">
        <v>3072151167837.4336</v>
      </c>
      <c r="W4141" s="84">
        <v>969.30016364274491</v>
      </c>
      <c r="X4141" s="82">
        <v>4.1045540529251384E-2</v>
      </c>
      <c r="Y4141" s="476">
        <v>2.0000000000000001E-4</v>
      </c>
    </row>
    <row r="4142" spans="1:25" x14ac:dyDescent="0.2">
      <c r="A4142" s="475">
        <v>4138</v>
      </c>
      <c r="B4142" s="56">
        <v>0.33060647203454235</v>
      </c>
      <c r="C4142" s="46">
        <v>1942.4005618435081</v>
      </c>
      <c r="D4142" s="56">
        <v>0.9935242802646308</v>
      </c>
      <c r="E4142" s="56">
        <v>0.29273817205151403</v>
      </c>
      <c r="F4142" s="250">
        <v>2023.75</v>
      </c>
      <c r="G4142" s="76">
        <v>724912079981.3092</v>
      </c>
      <c r="H4142" s="46">
        <v>32802307.655575931</v>
      </c>
      <c r="I4142" s="76">
        <v>629466100112.29541</v>
      </c>
      <c r="J4142" s="56">
        <v>0.22125301518568152</v>
      </c>
      <c r="K4142" s="76">
        <v>22337768988.025726</v>
      </c>
      <c r="L4142" s="76">
        <v>0</v>
      </c>
      <c r="M4142" s="76">
        <v>606508095647.31335</v>
      </c>
      <c r="N4142" s="76">
        <v>8464088915.1804953</v>
      </c>
      <c r="O4142" s="76">
        <v>36039.67373482175</v>
      </c>
      <c r="P4142" s="46">
        <v>101465.43749999919</v>
      </c>
      <c r="Q4142" s="46">
        <v>33113.8124999996</v>
      </c>
      <c r="R4142" s="76">
        <v>2023877156887.2737</v>
      </c>
      <c r="S4142" s="56">
        <v>0.61419703259847924</v>
      </c>
      <c r="T4142" s="56">
        <v>0.39776623557445417</v>
      </c>
      <c r="U4142" s="46">
        <v>18.360895345216463</v>
      </c>
      <c r="V4142" s="76">
        <v>15988056571506.73</v>
      </c>
      <c r="W4142" s="84">
        <v>5046.9453226856676</v>
      </c>
      <c r="X4142" s="82">
        <v>4.0388002980110353E-2</v>
      </c>
      <c r="Y4142" s="476">
        <v>2.0000000000000001E-4</v>
      </c>
    </row>
    <row r="4143" spans="1:25" x14ac:dyDescent="0.2">
      <c r="A4143" s="475">
        <v>4139</v>
      </c>
      <c r="B4143" s="56">
        <v>0.38385840872145893</v>
      </c>
      <c r="C4143" s="46">
        <v>6159.0963951538033</v>
      </c>
      <c r="D4143" s="56">
        <v>0.74562931226334084</v>
      </c>
      <c r="E4143" s="56">
        <v>0.47863914743550395</v>
      </c>
      <c r="F4143" s="250">
        <v>2024.95</v>
      </c>
      <c r="G4143" s="76">
        <v>187594761616.33759</v>
      </c>
      <c r="H4143" s="46">
        <v>17593541.259922139</v>
      </c>
      <c r="I4143" s="76">
        <v>500447432643.7359</v>
      </c>
      <c r="J4143" s="56">
        <v>0.38385840872145893</v>
      </c>
      <c r="K4143" s="76">
        <v>10262220817.554594</v>
      </c>
      <c r="L4143" s="76">
        <v>0</v>
      </c>
      <c r="M4143" s="76">
        <v>135574462645.40332</v>
      </c>
      <c r="N4143" s="76">
        <v>35552906606.307304</v>
      </c>
      <c r="O4143" s="76">
        <v>12539.960091216279</v>
      </c>
      <c r="P4143" s="46">
        <v>268730.06071502902</v>
      </c>
      <c r="Q4143" s="46">
        <v>146318.61410051919</v>
      </c>
      <c r="R4143" s="76">
        <v>885884951619.46362</v>
      </c>
      <c r="S4143" s="56">
        <v>0.53869337393682859</v>
      </c>
      <c r="T4143" s="56">
        <v>0.39986325494787339</v>
      </c>
      <c r="U4143" s="46">
        <v>16.139325684642419</v>
      </c>
      <c r="V4143" s="76">
        <v>6357126185410.9551</v>
      </c>
      <c r="W4143" s="84">
        <v>2006.7845818666731</v>
      </c>
      <c r="X4143" s="82">
        <v>4.4642449827464827E-2</v>
      </c>
      <c r="Y4143" s="476">
        <v>2.0000000000000001E-4</v>
      </c>
    </row>
    <row r="4144" spans="1:25" x14ac:dyDescent="0.2">
      <c r="A4144" s="475">
        <v>4140</v>
      </c>
      <c r="B4144" s="56">
        <v>0.51518548390538188</v>
      </c>
      <c r="C4144" s="46">
        <v>6323.8909006703598</v>
      </c>
      <c r="D4144" s="56">
        <v>0.97487819624883665</v>
      </c>
      <c r="E4144" s="56">
        <v>0.67483969439508606</v>
      </c>
      <c r="F4144" s="250">
        <v>2025.37</v>
      </c>
      <c r="G4144" s="76">
        <v>197729343691.99057</v>
      </c>
      <c r="H4144" s="46">
        <v>29001885.120908145</v>
      </c>
      <c r="I4144" s="76">
        <v>632962172475.005</v>
      </c>
      <c r="J4144" s="56">
        <v>0.22059190952586749</v>
      </c>
      <c r="K4144" s="76">
        <v>27178211138.602856</v>
      </c>
      <c r="L4144" s="76">
        <v>86361714796.979584</v>
      </c>
      <c r="M4144" s="76">
        <v>116900357259.87421</v>
      </c>
      <c r="N4144" s="76">
        <v>36239145757.747314</v>
      </c>
      <c r="O4144" s="76">
        <v>18742.711678081534</v>
      </c>
      <c r="P4144" s="46">
        <v>252928.41582699239</v>
      </c>
      <c r="Q4144" s="46">
        <v>130116.96066265457</v>
      </c>
      <c r="R4144" s="76">
        <v>1144900309616.8918</v>
      </c>
      <c r="S4144" s="56">
        <v>0.4521393536742323</v>
      </c>
      <c r="T4144" s="56">
        <v>0.26205430567266169</v>
      </c>
      <c r="U4144" s="46">
        <v>16.84314310867585</v>
      </c>
      <c r="V4144" s="76">
        <v>5433266875680.833</v>
      </c>
      <c r="W4144" s="84">
        <v>1713.4778084388811</v>
      </c>
      <c r="X4144" s="82">
        <v>4.3836308340730622E-2</v>
      </c>
      <c r="Y4144" s="476">
        <v>2.0000000000000001E-4</v>
      </c>
    </row>
    <row r="4145" spans="1:25" x14ac:dyDescent="0.2">
      <c r="A4145" s="475">
        <v>4141</v>
      </c>
      <c r="B4145" s="56">
        <v>0.6267424625767819</v>
      </c>
      <c r="C4145" s="46">
        <v>9808.6168725548632</v>
      </c>
      <c r="D4145" s="56">
        <v>0.91896447636958056</v>
      </c>
      <c r="E4145" s="56">
        <v>0.56818533944840977</v>
      </c>
      <c r="F4145" s="250">
        <v>2024.73</v>
      </c>
      <c r="G4145" s="76">
        <v>285640623736.98615</v>
      </c>
      <c r="H4145" s="46">
        <v>20310412.47667506</v>
      </c>
      <c r="I4145" s="76">
        <v>457336530854.38269</v>
      </c>
      <c r="J4145" s="56">
        <v>0.28979673990082289</v>
      </c>
      <c r="K4145" s="76">
        <v>16958631330.8652</v>
      </c>
      <c r="L4145" s="76">
        <v>8498167523.1308603</v>
      </c>
      <c r="M4145" s="76">
        <v>244902750969.35834</v>
      </c>
      <c r="N4145" s="76">
        <v>2961637735.4840426</v>
      </c>
      <c r="O4145" s="76">
        <v>45000</v>
      </c>
      <c r="P4145" s="46">
        <v>71954.786559733911</v>
      </c>
      <c r="Q4145" s="46">
        <v>12551.946639933474</v>
      </c>
      <c r="R4145" s="76">
        <v>1064689776513.3877</v>
      </c>
      <c r="S4145" s="56">
        <v>0.57478511971133173</v>
      </c>
      <c r="T4145" s="56">
        <v>0.37189963242586077</v>
      </c>
      <c r="U4145" s="46">
        <v>17.261217415345438</v>
      </c>
      <c r="V4145" s="76">
        <v>7400710326046.2959</v>
      </c>
      <c r="W4145" s="84">
        <v>2335.7210123112859</v>
      </c>
      <c r="X4145" s="82">
        <v>4.326343653987981E-2</v>
      </c>
      <c r="Y4145" s="476">
        <v>2.0000000000000001E-4</v>
      </c>
    </row>
    <row r="4146" spans="1:25" x14ac:dyDescent="0.2">
      <c r="A4146" s="475">
        <v>4142</v>
      </c>
      <c r="B4146" s="56">
        <v>0.43241614745140394</v>
      </c>
      <c r="C4146" s="46">
        <v>6791.7005326712188</v>
      </c>
      <c r="D4146" s="56">
        <v>0.71345005044739163</v>
      </c>
      <c r="E4146" s="56">
        <v>0.32713603907931021</v>
      </c>
      <c r="F4146" s="250">
        <v>2026.09</v>
      </c>
      <c r="G4146" s="76">
        <v>95060488110.498764</v>
      </c>
      <c r="H4146" s="46">
        <v>16390962.668211645</v>
      </c>
      <c r="I4146" s="76">
        <v>412536475256.45972</v>
      </c>
      <c r="J4146" s="56">
        <v>0.26864266243780643</v>
      </c>
      <c r="K4146" s="76">
        <v>19809550647.759163</v>
      </c>
      <c r="L4146" s="76">
        <v>14453599266.946739</v>
      </c>
      <c r="M4146" s="76">
        <v>57358654288.445976</v>
      </c>
      <c r="N4146" s="76">
        <v>131320156775.9919</v>
      </c>
      <c r="O4146" s="76">
        <v>27011.019165738075</v>
      </c>
      <c r="P4146" s="46">
        <v>690004.72800610459</v>
      </c>
      <c r="Q4146" s="46">
        <v>480529.14194149652</v>
      </c>
      <c r="R4146" s="76">
        <v>760621595757.71106</v>
      </c>
      <c r="S4146" s="56">
        <v>0.40085385415911434</v>
      </c>
      <c r="T4146" s="56">
        <v>0.2640641678130588</v>
      </c>
      <c r="U4146" s="46">
        <v>15.71182841607764</v>
      </c>
      <c r="V4146" s="76">
        <v>3503256619045.5562</v>
      </c>
      <c r="W4146" s="84">
        <v>1104.5367848528811</v>
      </c>
      <c r="X4146" s="82">
        <v>4.5878324170577911E-2</v>
      </c>
      <c r="Y4146" s="476">
        <v>2.0000000000000001E-4</v>
      </c>
    </row>
    <row r="4147" spans="1:25" x14ac:dyDescent="0.2">
      <c r="A4147" s="475">
        <v>4143</v>
      </c>
      <c r="B4147" s="56">
        <v>0.52776666024480223</v>
      </c>
      <c r="C4147" s="46">
        <v>2898.1872548231049</v>
      </c>
      <c r="D4147" s="56">
        <v>0.72172440673588623</v>
      </c>
      <c r="E4147" s="56">
        <v>0.30974562680262857</v>
      </c>
      <c r="F4147" s="250">
        <v>2025.73</v>
      </c>
      <c r="G4147" s="76">
        <v>272979053486.34976</v>
      </c>
      <c r="H4147" s="46">
        <v>17330758.928047236</v>
      </c>
      <c r="I4147" s="76">
        <v>386807667701.63971</v>
      </c>
      <c r="J4147" s="56">
        <v>0.31719486120426821</v>
      </c>
      <c r="K4147" s="76">
        <v>9519506935.1873264</v>
      </c>
      <c r="L4147" s="76">
        <v>0</v>
      </c>
      <c r="M4147" s="76">
        <v>154761024675.246</v>
      </c>
      <c r="N4147" s="76">
        <v>37899315472.637527</v>
      </c>
      <c r="O4147" s="76">
        <v>18564.210477751963</v>
      </c>
      <c r="P4147" s="46">
        <v>297322.67676370591</v>
      </c>
      <c r="Q4147" s="46">
        <v>168260.28331563293</v>
      </c>
      <c r="R4147" s="76">
        <v>1011795135610.0623</v>
      </c>
      <c r="S4147" s="56">
        <v>0.59005656901024262</v>
      </c>
      <c r="T4147" s="56">
        <v>0.36098301993376891</v>
      </c>
      <c r="U4147" s="46">
        <v>17.460188715460013</v>
      </c>
      <c r="V4147" s="76">
        <v>6910643589475.4004</v>
      </c>
      <c r="W4147" s="84">
        <v>2180.8041065163643</v>
      </c>
      <c r="X4147" s="82">
        <v>4.2528059804399491E-2</v>
      </c>
      <c r="Y4147" s="476">
        <v>2.0000000000000001E-4</v>
      </c>
    </row>
    <row r="4148" spans="1:25" x14ac:dyDescent="0.2">
      <c r="A4148" s="475">
        <v>4144</v>
      </c>
      <c r="B4148" s="56">
        <v>0.2590924969435382</v>
      </c>
      <c r="C4148" s="46">
        <v>5175.4339530407115</v>
      </c>
      <c r="D4148" s="56">
        <v>0.98737579841510692</v>
      </c>
      <c r="E4148" s="56">
        <v>0.60160292938272852</v>
      </c>
      <c r="F4148" s="250">
        <v>2027.32</v>
      </c>
      <c r="G4148" s="76">
        <v>120579445783.45844</v>
      </c>
      <c r="H4148" s="46">
        <v>30380380.873455599</v>
      </c>
      <c r="I4148" s="76">
        <v>724351890852.15283</v>
      </c>
      <c r="J4148" s="56">
        <v>0.2590924969435382</v>
      </c>
      <c r="K4148" s="76">
        <v>37684677038.688881</v>
      </c>
      <c r="L4148" s="76">
        <v>110302081367.90312</v>
      </c>
      <c r="M4148" s="76">
        <v>0</v>
      </c>
      <c r="N4148" s="76">
        <v>45195755045.295479</v>
      </c>
      <c r="O4148" s="76">
        <v>33943.632914609858</v>
      </c>
      <c r="P4148" s="46">
        <v>345923.77257082902</v>
      </c>
      <c r="Q4148" s="46">
        <v>198814.56763835554</v>
      </c>
      <c r="R4148" s="76">
        <v>1047270723701.8698</v>
      </c>
      <c r="S4148" s="56">
        <v>0.38756499951083506</v>
      </c>
      <c r="T4148" s="56">
        <v>0.24482078281643721</v>
      </c>
      <c r="U4148" s="46">
        <v>15.641722675337837</v>
      </c>
      <c r="V4148" s="76">
        <v>4326266661100.9307</v>
      </c>
      <c r="W4148" s="84">
        <v>1366.2123524231806</v>
      </c>
      <c r="X4148" s="82">
        <v>4.8042780802109698E-2</v>
      </c>
      <c r="Y4148" s="476">
        <v>2.0000000000000001E-4</v>
      </c>
    </row>
    <row r="4149" spans="1:25" x14ac:dyDescent="0.2">
      <c r="A4149" s="475">
        <v>4145</v>
      </c>
      <c r="B4149" s="56">
        <v>0.58280018399064204</v>
      </c>
      <c r="C4149" s="46">
        <v>1500</v>
      </c>
      <c r="D4149" s="56">
        <v>0.71728131580962007</v>
      </c>
      <c r="E4149" s="56">
        <v>0.62993635411999649</v>
      </c>
      <c r="F4149" s="250">
        <v>2026.48</v>
      </c>
      <c r="G4149" s="76">
        <v>216289407654.99866</v>
      </c>
      <c r="H4149" s="46">
        <v>17350820.23673233</v>
      </c>
      <c r="I4149" s="76">
        <v>441069599250.50916</v>
      </c>
      <c r="J4149" s="56">
        <v>0.2086742368298069</v>
      </c>
      <c r="K4149" s="76">
        <v>52330997813.610977</v>
      </c>
      <c r="L4149" s="76">
        <v>190630397682.75571</v>
      </c>
      <c r="M4149" s="76">
        <v>27998570926.366554</v>
      </c>
      <c r="N4149" s="76">
        <v>82437114177.585785</v>
      </c>
      <c r="O4149" s="76">
        <v>26394.573910519404</v>
      </c>
      <c r="P4149" s="46">
        <v>415346.92030563718</v>
      </c>
      <c r="Q4149" s="46">
        <v>259312.75114316746</v>
      </c>
      <c r="R4149" s="76">
        <v>912775335336.43042</v>
      </c>
      <c r="S4149" s="56">
        <v>0.4391555362736847</v>
      </c>
      <c r="T4149" s="56">
        <v>0.33149014401850047</v>
      </c>
      <c r="U4149" s="46">
        <v>17.085514722343557</v>
      </c>
      <c r="V4149" s="76">
        <v>5716942624598.9111</v>
      </c>
      <c r="W4149" s="84">
        <v>1804.2652552417603</v>
      </c>
      <c r="X4149" s="82">
        <v>4.2552198078592618E-2</v>
      </c>
      <c r="Y4149" s="476">
        <v>2.0000000000000001E-4</v>
      </c>
    </row>
    <row r="4150" spans="1:25" x14ac:dyDescent="0.2">
      <c r="A4150" s="475">
        <v>4146</v>
      </c>
      <c r="B4150" s="56">
        <v>0.41257517698590912</v>
      </c>
      <c r="C4150" s="46">
        <v>5539.1699901189841</v>
      </c>
      <c r="D4150" s="56">
        <v>0.71054384866191</v>
      </c>
      <c r="E4150" s="56">
        <v>0.353393720229144</v>
      </c>
      <c r="F4150" s="250">
        <v>2025.39</v>
      </c>
      <c r="G4150" s="76">
        <v>261495420115.78473</v>
      </c>
      <c r="H4150" s="46">
        <v>16606022.067537664</v>
      </c>
      <c r="I4150" s="76">
        <v>421185737510.33771</v>
      </c>
      <c r="J4150" s="56">
        <v>0.26671681423312243</v>
      </c>
      <c r="K4150" s="76">
        <v>12355194894.824097</v>
      </c>
      <c r="L4150" s="76">
        <v>25510834413.494011</v>
      </c>
      <c r="M4150" s="76">
        <v>139454451931.20242</v>
      </c>
      <c r="N4150" s="76">
        <v>43023218091.609299</v>
      </c>
      <c r="O4150" s="76">
        <v>25254.259163882201</v>
      </c>
      <c r="P4150" s="46">
        <v>277037.42965233361</v>
      </c>
      <c r="Q4150" s="46">
        <v>153272.76696474815</v>
      </c>
      <c r="R4150" s="76">
        <v>925117530506.83032</v>
      </c>
      <c r="S4150" s="56">
        <v>0.52556387236548929</v>
      </c>
      <c r="T4150" s="56">
        <v>0.37694333722182305</v>
      </c>
      <c r="U4150" s="46">
        <v>17.463009704839603</v>
      </c>
      <c r="V4150" s="76">
        <v>6717753255364.1084</v>
      </c>
      <c r="W4150" s="84">
        <v>2122.0518243998736</v>
      </c>
      <c r="X4150" s="82">
        <v>4.1829605599238644E-2</v>
      </c>
      <c r="Y4150" s="476">
        <v>2.0000000000000001E-4</v>
      </c>
    </row>
    <row r="4151" spans="1:25" x14ac:dyDescent="0.2">
      <c r="A4151" s="475">
        <v>4147</v>
      </c>
      <c r="B4151" s="56">
        <v>0.50012463635859516</v>
      </c>
      <c r="C4151" s="46">
        <v>5257.197312569665</v>
      </c>
      <c r="D4151" s="56">
        <v>0.28845185037891435</v>
      </c>
      <c r="E4151" s="56">
        <v>0.59823702389018552</v>
      </c>
      <c r="F4151" s="250">
        <v>2024.86</v>
      </c>
      <c r="G4151" s="76">
        <v>127381282064.59572</v>
      </c>
      <c r="H4151" s="46">
        <v>4727483.8428478129</v>
      </c>
      <c r="I4151" s="76">
        <v>181247789388.10431</v>
      </c>
      <c r="J4151" s="56">
        <v>0.46059060484925485</v>
      </c>
      <c r="K4151" s="76">
        <v>5634810639.6056767</v>
      </c>
      <c r="L4151" s="76">
        <v>4412098449.4373512</v>
      </c>
      <c r="M4151" s="76">
        <v>115018260075.96941</v>
      </c>
      <c r="N4151" s="76">
        <v>93828918443.976013</v>
      </c>
      <c r="O4151" s="76">
        <v>30620.356401277957</v>
      </c>
      <c r="P4151" s="46">
        <v>643312.19542965526</v>
      </c>
      <c r="Q4151" s="46">
        <v>384379.75609846495</v>
      </c>
      <c r="R4151" s="76">
        <v>491569991194.88171</v>
      </c>
      <c r="S4151" s="56">
        <v>0.56574502813969463</v>
      </c>
      <c r="T4151" s="56">
        <v>0.44073406230371048</v>
      </c>
      <c r="U4151" s="46">
        <v>16.484624488041845</v>
      </c>
      <c r="V4151" s="76">
        <v>4145884288312.8467</v>
      </c>
      <c r="W4151" s="84">
        <v>1306.7353585057274</v>
      </c>
      <c r="X4151" s="82">
        <v>4.1873953724816684E-2</v>
      </c>
      <c r="Y4151" s="476">
        <v>2.0000000000000001E-4</v>
      </c>
    </row>
    <row r="4152" spans="1:25" x14ac:dyDescent="0.2">
      <c r="A4152" s="475">
        <v>4148</v>
      </c>
      <c r="B4152" s="56">
        <v>0.69263352745131934</v>
      </c>
      <c r="C4152" s="46">
        <v>4409.0331170724039</v>
      </c>
      <c r="D4152" s="56">
        <v>0.7012553547969459</v>
      </c>
      <c r="E4152" s="56">
        <v>0.47468889324169661</v>
      </c>
      <c r="F4152" s="250">
        <v>2025.42</v>
      </c>
      <c r="G4152" s="76">
        <v>142840632949.75827</v>
      </c>
      <c r="H4152" s="46">
        <v>15886643.730833009</v>
      </c>
      <c r="I4152" s="76">
        <v>341230087768.35315</v>
      </c>
      <c r="J4152" s="56">
        <v>0.13115765793240186</v>
      </c>
      <c r="K4152" s="76">
        <v>19515240730.686932</v>
      </c>
      <c r="L4152" s="76">
        <v>58998806854.19519</v>
      </c>
      <c r="M4152" s="76">
        <v>87042209097.821075</v>
      </c>
      <c r="N4152" s="76">
        <v>38706322418.161987</v>
      </c>
      <c r="O4152" s="76">
        <v>32242.88298463406</v>
      </c>
      <c r="P4152" s="46">
        <v>256290.06438191538</v>
      </c>
      <c r="Q4152" s="46">
        <v>138028.09444415101</v>
      </c>
      <c r="R4152" s="76">
        <v>709954997339.34912</v>
      </c>
      <c r="S4152" s="56">
        <v>0.43213567152069488</v>
      </c>
      <c r="T4152" s="56">
        <v>0.21494954184616746</v>
      </c>
      <c r="U4152" s="46">
        <v>18.967536469664552</v>
      </c>
      <c r="V4152" s="76">
        <v>3152771422134.3081</v>
      </c>
      <c r="W4152" s="84">
        <v>995.26228162683128</v>
      </c>
      <c r="X4152" s="82">
        <v>3.8318861279628975E-2</v>
      </c>
      <c r="Y4152" s="476">
        <v>2.0000000000000001E-4</v>
      </c>
    </row>
    <row r="4153" spans="1:25" x14ac:dyDescent="0.2">
      <c r="A4153" s="475">
        <v>4149</v>
      </c>
      <c r="B4153" s="56">
        <v>0.55582694290815038</v>
      </c>
      <c r="C4153" s="46">
        <v>5085.6980347380386</v>
      </c>
      <c r="D4153" s="56">
        <v>0.40771333746648741</v>
      </c>
      <c r="E4153" s="56">
        <v>0.53204773574292763</v>
      </c>
      <c r="F4153" s="250">
        <v>2024.42</v>
      </c>
      <c r="G4153" s="76">
        <v>100595349164.13033</v>
      </c>
      <c r="H4153" s="46">
        <v>7524788.2703278437</v>
      </c>
      <c r="I4153" s="76">
        <v>243268151667.58069</v>
      </c>
      <c r="J4153" s="56">
        <v>0.34124214943048858</v>
      </c>
      <c r="K4153" s="76">
        <v>9828127952.7732239</v>
      </c>
      <c r="L4153" s="76">
        <v>5499925424.8541813</v>
      </c>
      <c r="M4153" s="76">
        <v>144001459574.55316</v>
      </c>
      <c r="N4153" s="76">
        <v>35871040244.388718</v>
      </c>
      <c r="O4153" s="76">
        <v>28028.145074431861</v>
      </c>
      <c r="P4153" s="46">
        <v>266590.43579361582</v>
      </c>
      <c r="Q4153" s="46">
        <v>123178.87198407076</v>
      </c>
      <c r="R4153" s="76">
        <v>575608434362.61707</v>
      </c>
      <c r="S4153" s="56">
        <v>0.56546658042710396</v>
      </c>
      <c r="T4153" s="56">
        <v>0.31475182308239102</v>
      </c>
      <c r="U4153" s="46">
        <v>16.253794320619281</v>
      </c>
      <c r="V4153" s="76">
        <v>3395850609658.5298</v>
      </c>
      <c r="W4153" s="84">
        <v>1070.8948634618025</v>
      </c>
      <c r="X4153" s="82">
        <v>4.2987179345744898E-2</v>
      </c>
      <c r="Y4153" s="476">
        <v>2.0000000000000001E-4</v>
      </c>
    </row>
    <row r="4154" spans="1:25" x14ac:dyDescent="0.2">
      <c r="A4154" s="475">
        <v>4150</v>
      </c>
      <c r="B4154" s="56">
        <v>0.54953509554973401</v>
      </c>
      <c r="C4154" s="46">
        <v>2061.9202747808527</v>
      </c>
      <c r="D4154" s="56">
        <v>1.1185049694736569</v>
      </c>
      <c r="E4154" s="56">
        <v>0.53482419611645327</v>
      </c>
      <c r="F4154" s="250">
        <v>2023.93</v>
      </c>
      <c r="G4154" s="76">
        <v>529081496652.16852</v>
      </c>
      <c r="H4154" s="46">
        <v>40625634.849339381</v>
      </c>
      <c r="I4154" s="76">
        <v>522017079012.75555</v>
      </c>
      <c r="J4154" s="56">
        <v>-0.20608761599156233</v>
      </c>
      <c r="K4154" s="76">
        <v>17765640788.906212</v>
      </c>
      <c r="L4154" s="76">
        <v>0</v>
      </c>
      <c r="M4154" s="76">
        <v>523037209816.45453</v>
      </c>
      <c r="N4154" s="76">
        <v>99926017158.05957</v>
      </c>
      <c r="O4154" s="76">
        <v>17262.988105244433</v>
      </c>
      <c r="P4154" s="46">
        <v>562532.52521613613</v>
      </c>
      <c r="Q4154" s="46">
        <v>363434.31222252658</v>
      </c>
      <c r="R4154" s="76">
        <v>1747084110054.9102</v>
      </c>
      <c r="S4154" s="56">
        <v>0.46152436996612761</v>
      </c>
      <c r="T4154" s="56">
        <v>0.23503159066352525</v>
      </c>
      <c r="U4154" s="46">
        <v>25.75652047923607</v>
      </c>
      <c r="V4154" s="76">
        <v>11210968159920.965</v>
      </c>
      <c r="W4154" s="84">
        <v>3529.0719927445789</v>
      </c>
      <c r="X4154" s="82">
        <v>2.9442388122827824E-2</v>
      </c>
      <c r="Y4154" s="476">
        <v>2.0000000000000001E-4</v>
      </c>
    </row>
    <row r="4155" spans="1:25" x14ac:dyDescent="0.2">
      <c r="A4155" s="475">
        <v>4151</v>
      </c>
      <c r="B4155" s="56">
        <v>0.40422405755820939</v>
      </c>
      <c r="C4155" s="46">
        <v>3963.9112501436121</v>
      </c>
      <c r="D4155" s="56">
        <v>0.47962041527266647</v>
      </c>
      <c r="E4155" s="56">
        <v>0.30275691709302743</v>
      </c>
      <c r="F4155" s="250">
        <v>2024.71</v>
      </c>
      <c r="G4155" s="76">
        <v>111144344750.47827</v>
      </c>
      <c r="H4155" s="46">
        <v>9272822.1077788789</v>
      </c>
      <c r="I4155" s="76">
        <v>287906620601.63379</v>
      </c>
      <c r="J4155" s="56">
        <v>0.37067667424156303</v>
      </c>
      <c r="K4155" s="76">
        <v>11326809843.671717</v>
      </c>
      <c r="L4155" s="76">
        <v>0</v>
      </c>
      <c r="M4155" s="76">
        <v>195925868006.23618</v>
      </c>
      <c r="N4155" s="76">
        <v>53261038446.895683</v>
      </c>
      <c r="O4155" s="76">
        <v>24323.220072868429</v>
      </c>
      <c r="P4155" s="46">
        <v>328311.17335631966</v>
      </c>
      <c r="Q4155" s="46">
        <v>198016.44110510327</v>
      </c>
      <c r="R4155" s="76">
        <v>857273105899.88818</v>
      </c>
      <c r="S4155" s="56">
        <v>0.61752902629843076</v>
      </c>
      <c r="T4155" s="56">
        <v>0.23131302086847794</v>
      </c>
      <c r="U4155" s="46">
        <v>16.295572103469343</v>
      </c>
      <c r="V4155" s="76">
        <v>3609959483776.708</v>
      </c>
      <c r="W4155" s="84">
        <v>1137.6768632349431</v>
      </c>
      <c r="X4155" s="82">
        <v>4.4116940537726919E-2</v>
      </c>
      <c r="Y4155" s="476">
        <v>2.0000000000000001E-4</v>
      </c>
    </row>
    <row r="4156" spans="1:25" x14ac:dyDescent="0.2">
      <c r="A4156" s="475">
        <v>4152</v>
      </c>
      <c r="B4156" s="56">
        <v>0.53406432808654192</v>
      </c>
      <c r="C4156" s="46">
        <v>1555.1731182423387</v>
      </c>
      <c r="D4156" s="56">
        <v>1.0519588399319824</v>
      </c>
      <c r="E4156" s="56">
        <v>0.61269469699640777</v>
      </c>
      <c r="F4156" s="250">
        <v>2025.85</v>
      </c>
      <c r="G4156" s="76">
        <v>230181182232.70654</v>
      </c>
      <c r="H4156" s="46">
        <v>37328568.982180849</v>
      </c>
      <c r="I4156" s="76">
        <v>584153975730.07483</v>
      </c>
      <c r="J4156" s="56">
        <v>0.20330270373376036</v>
      </c>
      <c r="K4156" s="76">
        <v>23139124797.983185</v>
      </c>
      <c r="L4156" s="76">
        <v>10004168100.161125</v>
      </c>
      <c r="M4156" s="76">
        <v>212701435662.53116</v>
      </c>
      <c r="N4156" s="76">
        <v>125365860600.16673</v>
      </c>
      <c r="O4156" s="76">
        <v>42409.009757598651</v>
      </c>
      <c r="P4156" s="46">
        <v>822025.56778019876</v>
      </c>
      <c r="Q4156" s="46">
        <v>575462.36634928337</v>
      </c>
      <c r="R4156" s="76">
        <v>1332845380598.5356</v>
      </c>
      <c r="S4156" s="56">
        <v>0.47741928303539533</v>
      </c>
      <c r="T4156" s="56">
        <v>0.23582742602455328</v>
      </c>
      <c r="U4156" s="46">
        <v>17.3196706275507</v>
      </c>
      <c r="V4156" s="76">
        <v>6022257787778.1729</v>
      </c>
      <c r="W4156" s="84">
        <v>1899.9958594268082</v>
      </c>
      <c r="X4156" s="82">
        <v>4.193274109196729E-2</v>
      </c>
      <c r="Y4156" s="476">
        <v>2.0000000000000001E-4</v>
      </c>
    </row>
    <row r="4157" spans="1:25" x14ac:dyDescent="0.2">
      <c r="A4157" s="475">
        <v>4153</v>
      </c>
      <c r="B4157" s="56">
        <v>0.34069224404671111</v>
      </c>
      <c r="C4157" s="46">
        <v>8067.8066202218906</v>
      </c>
      <c r="D4157" s="56">
        <v>0.66856996888803211</v>
      </c>
      <c r="E4157" s="56">
        <v>0.44836104424663059</v>
      </c>
      <c r="F4157" s="250">
        <v>2027.62</v>
      </c>
      <c r="G4157" s="76">
        <v>60094743382.352501</v>
      </c>
      <c r="H4157" s="46">
        <v>14489381.764360787</v>
      </c>
      <c r="I4157" s="76">
        <v>464028225716.11768</v>
      </c>
      <c r="J4157" s="56">
        <v>0.34069224404671106</v>
      </c>
      <c r="K4157" s="76">
        <v>77324015103.323608</v>
      </c>
      <c r="L4157" s="76">
        <v>123574585587.43103</v>
      </c>
      <c r="M4157" s="76">
        <v>0</v>
      </c>
      <c r="N4157" s="76">
        <v>23315246377.114872</v>
      </c>
      <c r="O4157" s="76">
        <v>17846.512894091607</v>
      </c>
      <c r="P4157" s="46">
        <v>224993.53244965995</v>
      </c>
      <c r="Q4157" s="46">
        <v>115691.38827482621</v>
      </c>
      <c r="R4157" s="76">
        <v>723293394460.94482</v>
      </c>
      <c r="S4157" s="56">
        <v>0.44968863518569713</v>
      </c>
      <c r="T4157" s="56">
        <v>0.28396218677626955</v>
      </c>
      <c r="U4157" s="46">
        <v>14.249176538304964</v>
      </c>
      <c r="V4157" s="76">
        <v>3255286513730.2451</v>
      </c>
      <c r="W4157" s="84">
        <v>1027.9034847362229</v>
      </c>
      <c r="X4157" s="82">
        <v>5.1035650629676237E-2</v>
      </c>
      <c r="Y4157" s="476">
        <v>2.0000000000000001E-4</v>
      </c>
    </row>
    <row r="4158" spans="1:25" x14ac:dyDescent="0.2">
      <c r="A4158" s="475">
        <v>4154</v>
      </c>
      <c r="B4158" s="56">
        <v>0.60238901734236816</v>
      </c>
      <c r="C4158" s="46">
        <v>6379.047457343454</v>
      </c>
      <c r="D4158" s="56">
        <v>0.90878060494135726</v>
      </c>
      <c r="E4158" s="56">
        <v>0.59522951278748359</v>
      </c>
      <c r="F4158" s="250">
        <v>2023.75</v>
      </c>
      <c r="G4158" s="76">
        <v>255008331816.72513</v>
      </c>
      <c r="H4158" s="46">
        <v>25032648.53138328</v>
      </c>
      <c r="I4158" s="76">
        <v>591088808199.00684</v>
      </c>
      <c r="J4158" s="56">
        <v>0.33774479278118097</v>
      </c>
      <c r="K4158" s="76">
        <v>26651750966.193344</v>
      </c>
      <c r="L4158" s="76">
        <v>0</v>
      </c>
      <c r="M4158" s="76">
        <v>204007443297.90707</v>
      </c>
      <c r="N4158" s="76">
        <v>8150171269.0805149</v>
      </c>
      <c r="O4158" s="76">
        <v>26481.759271323735</v>
      </c>
      <c r="P4158" s="46">
        <v>101465.43749999987</v>
      </c>
      <c r="Q4158" s="46">
        <v>33113.812499999869</v>
      </c>
      <c r="R4158" s="76">
        <v>1086951925237.6069</v>
      </c>
      <c r="S4158" s="56">
        <v>0.53932165830471446</v>
      </c>
      <c r="T4158" s="56">
        <v>0.37439355593003776</v>
      </c>
      <c r="U4158" s="46">
        <v>16.641843894602552</v>
      </c>
      <c r="V4158" s="76">
        <v>7364777721687.9385</v>
      </c>
      <c r="W4158" s="84">
        <v>2324.6760646088987</v>
      </c>
      <c r="X4158" s="82">
        <v>4.4234387725880508E-2</v>
      </c>
      <c r="Y4158" s="476">
        <v>2.0000000000000001E-4</v>
      </c>
    </row>
    <row r="4159" spans="1:25" x14ac:dyDescent="0.2">
      <c r="A4159" s="475">
        <v>4155</v>
      </c>
      <c r="B4159" s="56">
        <v>0.48350520989950052</v>
      </c>
      <c r="C4159" s="46">
        <v>6563.1902152814337</v>
      </c>
      <c r="D4159" s="56">
        <v>0.73903767646811935</v>
      </c>
      <c r="E4159" s="56">
        <v>0.54222164781536575</v>
      </c>
      <c r="F4159" s="250">
        <v>2025.66</v>
      </c>
      <c r="G4159" s="76">
        <v>172147559660.06311</v>
      </c>
      <c r="H4159" s="46">
        <v>12556135.375269104</v>
      </c>
      <c r="I4159" s="76">
        <v>275587238444.30707</v>
      </c>
      <c r="J4159" s="56">
        <v>0.13565468362802957</v>
      </c>
      <c r="K4159" s="76">
        <v>10383795444.859552</v>
      </c>
      <c r="L4159" s="76">
        <v>18725570317.317039</v>
      </c>
      <c r="M4159" s="76">
        <v>127676361716.15839</v>
      </c>
      <c r="N4159" s="76">
        <v>9947571909.385891</v>
      </c>
      <c r="O4159" s="76">
        <v>35654.225059021679</v>
      </c>
      <c r="P4159" s="46">
        <v>142541.85038971432</v>
      </c>
      <c r="Q4159" s="46">
        <v>36473.268315978778</v>
      </c>
      <c r="R4159" s="76">
        <v>693072303196.45239</v>
      </c>
      <c r="S4159" s="56">
        <v>0.51981575508651756</v>
      </c>
      <c r="T4159" s="56">
        <v>0.27135085818173715</v>
      </c>
      <c r="U4159" s="46">
        <v>18.439370115647176</v>
      </c>
      <c r="V4159" s="76">
        <v>3770332141983.4028</v>
      </c>
      <c r="W4159" s="84">
        <v>1190.9603551248006</v>
      </c>
      <c r="X4159" s="82">
        <v>4.0467758301771399E-2</v>
      </c>
      <c r="Y4159" s="476">
        <v>2.0000000000000001E-4</v>
      </c>
    </row>
    <row r="4160" spans="1:25" x14ac:dyDescent="0.2">
      <c r="A4160" s="475">
        <v>4156</v>
      </c>
      <c r="B4160" s="56">
        <v>0.45132811864809486</v>
      </c>
      <c r="C4160" s="46">
        <v>5326.5743868158561</v>
      </c>
      <c r="D4160" s="56">
        <v>0.55253148181903677</v>
      </c>
      <c r="E4160" s="56">
        <v>0.45764018411907997</v>
      </c>
      <c r="F4160" s="250">
        <v>2024.59</v>
      </c>
      <c r="G4160" s="76">
        <v>144006536339.84857</v>
      </c>
      <c r="H4160" s="46">
        <v>11203154.358765535</v>
      </c>
      <c r="I4160" s="76">
        <v>395395821833.23865</v>
      </c>
      <c r="J4160" s="56">
        <v>0.42050972867116687</v>
      </c>
      <c r="K4160" s="76">
        <v>15544558508.79109</v>
      </c>
      <c r="L4160" s="76">
        <v>5980058246.5606461</v>
      </c>
      <c r="M4160" s="76">
        <v>114756920641.97517</v>
      </c>
      <c r="N4160" s="76">
        <v>59837032126.44207</v>
      </c>
      <c r="O4160" s="76">
        <v>34374.720254219472</v>
      </c>
      <c r="P4160" s="46">
        <v>336940.12686382758</v>
      </c>
      <c r="Q4160" s="46">
        <v>202751.38988067224</v>
      </c>
      <c r="R4160" s="76">
        <v>725683120946.05652</v>
      </c>
      <c r="S4160" s="56">
        <v>0.5393894091507464</v>
      </c>
      <c r="T4160" s="56">
        <v>0.41172044267194702</v>
      </c>
      <c r="U4160" s="46">
        <v>15.84146745900958</v>
      </c>
      <c r="V4160" s="76">
        <v>5424586613088.3115</v>
      </c>
      <c r="W4160" s="84">
        <v>1711.7314838021834</v>
      </c>
      <c r="X4160" s="82">
        <v>4.4077471346922512E-2</v>
      </c>
      <c r="Y4160" s="476">
        <v>2.0000000000000001E-4</v>
      </c>
    </row>
    <row r="4161" spans="1:25" x14ac:dyDescent="0.2">
      <c r="A4161" s="475">
        <v>4157</v>
      </c>
      <c r="B4161" s="56">
        <v>0.55559144142451311</v>
      </c>
      <c r="C4161" s="46">
        <v>5444.9205712266175</v>
      </c>
      <c r="D4161" s="56">
        <v>1.1456841531081925</v>
      </c>
      <c r="E4161" s="56">
        <v>0.38491419066399013</v>
      </c>
      <c r="F4161" s="250">
        <v>2023.93</v>
      </c>
      <c r="G4161" s="76">
        <v>256894084522.49597</v>
      </c>
      <c r="H4161" s="46">
        <v>29913837.748483453</v>
      </c>
      <c r="I4161" s="76">
        <v>604095565423.66553</v>
      </c>
      <c r="J4161" s="56">
        <v>0.19882755673949049</v>
      </c>
      <c r="K4161" s="76">
        <v>10906729828.729353</v>
      </c>
      <c r="L4161" s="76">
        <v>0</v>
      </c>
      <c r="M4161" s="76">
        <v>420761070341.55072</v>
      </c>
      <c r="N4161" s="76">
        <v>3653221658.2504897</v>
      </c>
      <c r="O4161" s="76">
        <v>18609.496611660139</v>
      </c>
      <c r="P4161" s="46">
        <v>76722.585720415605</v>
      </c>
      <c r="Q4161" s="46">
        <v>13743.896430103901</v>
      </c>
      <c r="R4161" s="76">
        <v>1499091783370.7949</v>
      </c>
      <c r="S4161" s="56">
        <v>0.55406260316177847</v>
      </c>
      <c r="T4161" s="56">
        <v>0.20705791872270904</v>
      </c>
      <c r="U4161" s="46">
        <v>17.914038456431264</v>
      </c>
      <c r="V4161" s="76">
        <v>5978083048960.248</v>
      </c>
      <c r="W4161" s="84">
        <v>1885.8317787023898</v>
      </c>
      <c r="X4161" s="82">
        <v>4.2158924387514417E-2</v>
      </c>
      <c r="Y4161" s="476">
        <v>2.0000000000000001E-4</v>
      </c>
    </row>
    <row r="4162" spans="1:25" x14ac:dyDescent="0.2">
      <c r="A4162" s="475">
        <v>4158</v>
      </c>
      <c r="B4162" s="56">
        <v>0.5681360321814618</v>
      </c>
      <c r="C4162" s="46">
        <v>10379.77101197515</v>
      </c>
      <c r="D4162" s="56">
        <v>0.81224682784972357</v>
      </c>
      <c r="E4162" s="56">
        <v>0.3939057868670286</v>
      </c>
      <c r="F4162" s="250">
        <v>2026.47</v>
      </c>
      <c r="G4162" s="76">
        <v>183034522358.91672</v>
      </c>
      <c r="H4162" s="46">
        <v>19449708.619938426</v>
      </c>
      <c r="I4162" s="76">
        <v>542245385605.51459</v>
      </c>
      <c r="J4162" s="56">
        <v>0.34002514474174861</v>
      </c>
      <c r="K4162" s="76">
        <v>45603809730.114784</v>
      </c>
      <c r="L4162" s="76">
        <v>112320344501.25136</v>
      </c>
      <c r="M4162" s="76">
        <v>42622868111.888741</v>
      </c>
      <c r="N4162" s="76">
        <v>57434223510.250145</v>
      </c>
      <c r="O4162" s="76">
        <v>22441.491897657201</v>
      </c>
      <c r="P4162" s="46">
        <v>351988.19391300302</v>
      </c>
      <c r="Q4162" s="46">
        <v>207647.78655650566</v>
      </c>
      <c r="R4162" s="76">
        <v>1032809380727.6476</v>
      </c>
      <c r="S4162" s="56">
        <v>0.50790070690088429</v>
      </c>
      <c r="T4162" s="56">
        <v>0.33412961862164831</v>
      </c>
      <c r="U4162" s="46">
        <v>16.029767653464287</v>
      </c>
      <c r="V4162" s="76">
        <v>5948354647405.4922</v>
      </c>
      <c r="W4162" s="84">
        <v>1877.1690395074477</v>
      </c>
      <c r="X4162" s="82">
        <v>4.6356210767723553E-2</v>
      </c>
      <c r="Y4162" s="476">
        <v>2.0000000000000001E-4</v>
      </c>
    </row>
    <row r="4163" spans="1:25" x14ac:dyDescent="0.2">
      <c r="A4163" s="475">
        <v>4159</v>
      </c>
      <c r="B4163" s="56">
        <v>0.5231697441539418</v>
      </c>
      <c r="C4163" s="46">
        <v>5558.1518553574351</v>
      </c>
      <c r="D4163" s="56">
        <v>1.0245836298806577</v>
      </c>
      <c r="E4163" s="56">
        <v>0.14710342326961712</v>
      </c>
      <c r="F4163" s="250">
        <v>2025.7</v>
      </c>
      <c r="G4163" s="76">
        <v>141506135100.31543</v>
      </c>
      <c r="H4163" s="46">
        <v>32177421.290559717</v>
      </c>
      <c r="I4163" s="76">
        <v>628452249748.54065</v>
      </c>
      <c r="J4163" s="56">
        <v>0.28732740194159323</v>
      </c>
      <c r="K4163" s="76">
        <v>24016497631.320389</v>
      </c>
      <c r="L4163" s="76">
        <v>28647430493.099598</v>
      </c>
      <c r="M4163" s="76">
        <v>90522163732.647522</v>
      </c>
      <c r="N4163" s="76">
        <v>7605463600.7241678</v>
      </c>
      <c r="O4163" s="76">
        <v>32979.929334240995</v>
      </c>
      <c r="P4163" s="46">
        <v>101465.43749999875</v>
      </c>
      <c r="Q4163" s="46">
        <v>33113.812499999331</v>
      </c>
      <c r="R4163" s="76">
        <v>924416801590.6676</v>
      </c>
      <c r="S4163" s="56">
        <v>0.44041913995154119</v>
      </c>
      <c r="T4163" s="56">
        <v>0.28853264295465791</v>
      </c>
      <c r="U4163" s="46">
        <v>16.029977598398556</v>
      </c>
      <c r="V4163" s="76">
        <v>4622155196391.2373</v>
      </c>
      <c r="W4163" s="84">
        <v>1457.939856372607</v>
      </c>
      <c r="X4163" s="82">
        <v>4.6470339879885005E-2</v>
      </c>
      <c r="Y4163" s="476">
        <v>2.0000000000000001E-4</v>
      </c>
    </row>
    <row r="4164" spans="1:25" x14ac:dyDescent="0.2">
      <c r="A4164" s="475">
        <v>4160</v>
      </c>
      <c r="B4164" s="56">
        <v>0.38948997317765149</v>
      </c>
      <c r="C4164" s="46">
        <v>1505.2299646623505</v>
      </c>
      <c r="D4164" s="56">
        <v>1.145438182501334</v>
      </c>
      <c r="E4164" s="56">
        <v>0.38982814456685072</v>
      </c>
      <c r="F4164" s="250">
        <v>2024.44</v>
      </c>
      <c r="G4164" s="76">
        <v>528675736532.2984</v>
      </c>
      <c r="H4164" s="46">
        <v>42461410.504831754</v>
      </c>
      <c r="I4164" s="76">
        <v>581306776354.22839</v>
      </c>
      <c r="J4164" s="56">
        <v>-7.8090819055809391E-4</v>
      </c>
      <c r="K4164" s="76">
        <v>17684309935.639835</v>
      </c>
      <c r="L4164" s="76">
        <v>0</v>
      </c>
      <c r="M4164" s="76">
        <v>398035477473.47388</v>
      </c>
      <c r="N4164" s="76">
        <v>30481492206.042233</v>
      </c>
      <c r="O4164" s="76">
        <v>27173.010274495842</v>
      </c>
      <c r="P4164" s="46">
        <v>246959.30869009878</v>
      </c>
      <c r="Q4164" s="46">
        <v>123772.32717642983</v>
      </c>
      <c r="R4164" s="76">
        <v>1676867759488.6804</v>
      </c>
      <c r="S4164" s="56">
        <v>0.50965613855315006</v>
      </c>
      <c r="T4164" s="56">
        <v>0.29005100737123918</v>
      </c>
      <c r="U4164" s="46">
        <v>21.360665432092393</v>
      </c>
      <c r="V4164" s="76">
        <v>11120496461256.363</v>
      </c>
      <c r="W4164" s="84">
        <v>3509.3444362668351</v>
      </c>
      <c r="X4164" s="82">
        <v>3.4928492212422647E-2</v>
      </c>
      <c r="Y4164" s="476">
        <v>2.0000000000000001E-4</v>
      </c>
    </row>
    <row r="4165" spans="1:25" x14ac:dyDescent="0.2">
      <c r="A4165" s="475">
        <v>4161</v>
      </c>
      <c r="B4165" s="56">
        <v>0.41613678310835217</v>
      </c>
      <c r="C4165" s="46">
        <v>4023.2261073159621</v>
      </c>
      <c r="D4165" s="56">
        <v>1.1404173944532909</v>
      </c>
      <c r="E4165" s="56">
        <v>0.33437744835581096</v>
      </c>
      <c r="F4165" s="250">
        <v>2023.75</v>
      </c>
      <c r="G4165" s="76">
        <v>430938092286.1488</v>
      </c>
      <c r="H4165" s="46">
        <v>40745530.448159695</v>
      </c>
      <c r="I4165" s="76">
        <v>839693800702.15515</v>
      </c>
      <c r="J4165" s="56">
        <v>0.4033468211013993</v>
      </c>
      <c r="K4165" s="76">
        <v>16454970149.976772</v>
      </c>
      <c r="L4165" s="76">
        <v>34375900261.278839</v>
      </c>
      <c r="M4165" s="76">
        <v>465392396033.55267</v>
      </c>
      <c r="N4165" s="76">
        <v>31239254098.82275</v>
      </c>
      <c r="O4165" s="76">
        <v>25299.381161495781</v>
      </c>
      <c r="P4165" s="46">
        <v>278274.86555770529</v>
      </c>
      <c r="Q4165" s="46">
        <v>145355.15423309267</v>
      </c>
      <c r="R4165" s="76">
        <v>1870376628291.718</v>
      </c>
      <c r="S4165" s="56">
        <v>0.60857795342682985</v>
      </c>
      <c r="T4165" s="56">
        <v>0.38809946047801125</v>
      </c>
      <c r="U4165" s="46">
        <v>16.532630926349196</v>
      </c>
      <c r="V4165" s="76">
        <v>13023367538958.438</v>
      </c>
      <c r="W4165" s="84">
        <v>4111.1120543236257</v>
      </c>
      <c r="X4165" s="82">
        <v>4.4744081681705114E-2</v>
      </c>
      <c r="Y4165" s="476">
        <v>2.0000000000000001E-4</v>
      </c>
    </row>
    <row r="4166" spans="1:25" x14ac:dyDescent="0.2">
      <c r="A4166" s="475">
        <v>4162</v>
      </c>
      <c r="B4166" s="56">
        <v>0.52069950459114978</v>
      </c>
      <c r="C4166" s="46">
        <v>7188.0722227094384</v>
      </c>
      <c r="D4166" s="56">
        <v>0.84989110490915709</v>
      </c>
      <c r="E4166" s="56">
        <v>0.5897133293513096</v>
      </c>
      <c r="F4166" s="250">
        <v>2024.88</v>
      </c>
      <c r="G4166" s="76">
        <v>336551438724.76459</v>
      </c>
      <c r="H4166" s="46">
        <v>21261181.672092102</v>
      </c>
      <c r="I4166" s="76">
        <v>464881081686.09491</v>
      </c>
      <c r="J4166" s="56">
        <v>0.18016244854741481</v>
      </c>
      <c r="K4166" s="76">
        <v>14254280285.667625</v>
      </c>
      <c r="L4166" s="76">
        <v>0</v>
      </c>
      <c r="M4166" s="76">
        <v>257076426557.01517</v>
      </c>
      <c r="N4166" s="76">
        <v>109739873108.12247</v>
      </c>
      <c r="O4166" s="76">
        <v>10000</v>
      </c>
      <c r="P4166" s="46">
        <v>592742.31197070249</v>
      </c>
      <c r="Q4166" s="46">
        <v>396313.58463147294</v>
      </c>
      <c r="R4166" s="76">
        <v>1212315045820.7417</v>
      </c>
      <c r="S4166" s="56">
        <v>0.51025792429555905</v>
      </c>
      <c r="T4166" s="56">
        <v>0.32511301972620138</v>
      </c>
      <c r="U4166" s="46">
        <v>18.074063305734526</v>
      </c>
      <c r="V4166" s="76">
        <v>7682195863407.2529</v>
      </c>
      <c r="W4166" s="84">
        <v>2424.5606308174029</v>
      </c>
      <c r="X4166" s="82">
        <v>4.1348695724254904E-2</v>
      </c>
      <c r="Y4166" s="476">
        <v>2.0000000000000001E-4</v>
      </c>
    </row>
    <row r="4167" spans="1:25" x14ac:dyDescent="0.2">
      <c r="A4167" s="475">
        <v>4163</v>
      </c>
      <c r="B4167" s="56">
        <v>0.62990372332679734</v>
      </c>
      <c r="C4167" s="46">
        <v>4667.5648444078515</v>
      </c>
      <c r="D4167" s="56">
        <v>0.53576720213416285</v>
      </c>
      <c r="E4167" s="56">
        <v>0.41138199047156959</v>
      </c>
      <c r="F4167" s="250">
        <v>2026.21</v>
      </c>
      <c r="G4167" s="76">
        <v>122563871009.95343</v>
      </c>
      <c r="H4167" s="46">
        <v>10109615.783033434</v>
      </c>
      <c r="I4167" s="76">
        <v>267422191223.04639</v>
      </c>
      <c r="J4167" s="56">
        <v>0.26911438606746718</v>
      </c>
      <c r="K4167" s="76">
        <v>28706306628.946243</v>
      </c>
      <c r="L4167" s="76">
        <v>78039413723.363037</v>
      </c>
      <c r="M4167" s="76">
        <v>42897924147.440079</v>
      </c>
      <c r="N4167" s="76">
        <v>69975544190.927536</v>
      </c>
      <c r="O4167" s="76">
        <v>30877.166600958615</v>
      </c>
      <c r="P4167" s="46">
        <v>412925.91146640136</v>
      </c>
      <c r="Q4167" s="46">
        <v>262788.89599114546</v>
      </c>
      <c r="R4167" s="76">
        <v>591930628513.9314</v>
      </c>
      <c r="S4167" s="56">
        <v>0.47213840652474143</v>
      </c>
      <c r="T4167" s="56">
        <v>0.32055271456158774</v>
      </c>
      <c r="U4167" s="46">
        <v>16.701599961435491</v>
      </c>
      <c r="V4167" s="76">
        <v>3471655303541.6118</v>
      </c>
      <c r="W4167" s="84">
        <v>1094.533621000423</v>
      </c>
      <c r="X4167" s="82">
        <v>4.4036340857623389E-2</v>
      </c>
      <c r="Y4167" s="476">
        <v>2.0000000000000001E-4</v>
      </c>
    </row>
    <row r="4168" spans="1:25" x14ac:dyDescent="0.2">
      <c r="A4168" s="475">
        <v>4164</v>
      </c>
      <c r="B4168" s="56">
        <v>0.64615723708414041</v>
      </c>
      <c r="C4168" s="46">
        <v>1500</v>
      </c>
      <c r="D4168" s="56">
        <v>0.73810769190721892</v>
      </c>
      <c r="E4168" s="56">
        <v>0.41194751768202825</v>
      </c>
      <c r="F4168" s="250">
        <v>2025.13</v>
      </c>
      <c r="G4168" s="76">
        <v>239882043083.95721</v>
      </c>
      <c r="H4168" s="46">
        <v>19070859.162252117</v>
      </c>
      <c r="I4168" s="76">
        <v>492128151678.22559</v>
      </c>
      <c r="J4168" s="56">
        <v>0.35733902898338021</v>
      </c>
      <c r="K4168" s="76">
        <v>17805054564.541084</v>
      </c>
      <c r="L4168" s="76">
        <v>0</v>
      </c>
      <c r="M4168" s="76">
        <v>131515067953.14212</v>
      </c>
      <c r="N4168" s="76">
        <v>63603036609.486137</v>
      </c>
      <c r="O4168" s="76">
        <v>19912.467400318317</v>
      </c>
      <c r="P4168" s="46">
        <v>399703.95354365435</v>
      </c>
      <c r="Q4168" s="46">
        <v>246489.21086180222</v>
      </c>
      <c r="R4168" s="76">
        <v>1068481522701.558</v>
      </c>
      <c r="S4168" s="56">
        <v>0.55819656411335494</v>
      </c>
      <c r="T4168" s="56">
        <v>0.35868989941221213</v>
      </c>
      <c r="U4168" s="46">
        <v>16.686590188550671</v>
      </c>
      <c r="V4168" s="76">
        <v>7109119546640.3076</v>
      </c>
      <c r="W4168" s="84">
        <v>2241.8850522368157</v>
      </c>
      <c r="X4168" s="82">
        <v>4.3181566906866191E-2</v>
      </c>
      <c r="Y4168" s="476">
        <v>2.0000000000000001E-4</v>
      </c>
    </row>
    <row r="4169" spans="1:25" x14ac:dyDescent="0.2">
      <c r="A4169" s="475">
        <v>4165</v>
      </c>
      <c r="B4169" s="56">
        <v>0.55874077688030976</v>
      </c>
      <c r="C4169" s="46">
        <v>4958.9442393302916</v>
      </c>
      <c r="D4169" s="56">
        <v>1.2403451260706124</v>
      </c>
      <c r="E4169" s="56">
        <v>0.30042397273099897</v>
      </c>
      <c r="F4169" s="250">
        <v>2023.75</v>
      </c>
      <c r="G4169" s="76">
        <v>472835526790.18427</v>
      </c>
      <c r="H4169" s="46">
        <v>39603950.84027721</v>
      </c>
      <c r="I4169" s="76">
        <v>815321887102.13257</v>
      </c>
      <c r="J4169" s="56">
        <v>0.30997260133885918</v>
      </c>
      <c r="K4169" s="76">
        <v>12544684833.388887</v>
      </c>
      <c r="L4169" s="76">
        <v>0</v>
      </c>
      <c r="M4169" s="76">
        <v>420655663477.8175</v>
      </c>
      <c r="N4169" s="76">
        <v>9758734152.0798378</v>
      </c>
      <c r="O4169" s="76">
        <v>21435.964556501465</v>
      </c>
      <c r="P4169" s="46">
        <v>90870.567341986636</v>
      </c>
      <c r="Q4169" s="46">
        <v>39888.780744864751</v>
      </c>
      <c r="R4169" s="76">
        <v>1734334544930.3501</v>
      </c>
      <c r="S4169" s="56">
        <v>0.56366942677560927</v>
      </c>
      <c r="T4169" s="56">
        <v>0.3776853634448295</v>
      </c>
      <c r="U4169" s="46">
        <v>17.306400377420918</v>
      </c>
      <c r="V4169" s="76">
        <v>12326602276834.703</v>
      </c>
      <c r="W4169" s="84">
        <v>3891.4799219196202</v>
      </c>
      <c r="X4169" s="82">
        <v>4.2880235197588719E-2</v>
      </c>
      <c r="Y4169" s="476">
        <v>2.0000000000000001E-4</v>
      </c>
    </row>
    <row r="4170" spans="1:25" x14ac:dyDescent="0.2">
      <c r="A4170" s="475">
        <v>4166</v>
      </c>
      <c r="B4170" s="56">
        <v>0.41977512547221468</v>
      </c>
      <c r="C4170" s="46">
        <v>5266.6137380430846</v>
      </c>
      <c r="D4170" s="56">
        <v>0.67490540996840087</v>
      </c>
      <c r="E4170" s="56">
        <v>0.11459197158862267</v>
      </c>
      <c r="F4170" s="250">
        <v>2026.24</v>
      </c>
      <c r="G4170" s="76">
        <v>112088484505.3064</v>
      </c>
      <c r="H4170" s="46">
        <v>15121332.746720158</v>
      </c>
      <c r="I4170" s="76">
        <v>467139134982.38623</v>
      </c>
      <c r="J4170" s="56">
        <v>0.41977512547221463</v>
      </c>
      <c r="K4170" s="76">
        <v>24859576144.725666</v>
      </c>
      <c r="L4170" s="76">
        <v>23091208228.810059</v>
      </c>
      <c r="M4170" s="76">
        <v>39059800213.666214</v>
      </c>
      <c r="N4170" s="76">
        <v>18285409860.73439</v>
      </c>
      <c r="O4170" s="76">
        <v>15658.655512392888</v>
      </c>
      <c r="P4170" s="46">
        <v>168209.61259595008</v>
      </c>
      <c r="Q4170" s="46">
        <v>75142.622753575415</v>
      </c>
      <c r="R4170" s="76">
        <v>698419488011.24731</v>
      </c>
      <c r="S4170" s="56">
        <v>0.51571105501612646</v>
      </c>
      <c r="T4170" s="56">
        <v>0.39721325470717878</v>
      </c>
      <c r="U4170" s="46">
        <v>15.318060938367596</v>
      </c>
      <c r="V4170" s="76">
        <v>4698672170155.4883</v>
      </c>
      <c r="W4170" s="84">
        <v>1479.5059639621134</v>
      </c>
      <c r="X4170" s="82">
        <v>4.7606259000362749E-2</v>
      </c>
      <c r="Y4170" s="476">
        <v>2.0000000000000001E-4</v>
      </c>
    </row>
    <row r="4171" spans="1:25" x14ac:dyDescent="0.2">
      <c r="A4171" s="475">
        <v>4167</v>
      </c>
      <c r="B4171" s="56">
        <v>0.6210583090215297</v>
      </c>
      <c r="C4171" s="46">
        <v>4360.4713592508615</v>
      </c>
      <c r="D4171" s="56">
        <v>0.86966574799451157</v>
      </c>
      <c r="E4171" s="56">
        <v>0.60463536790563666</v>
      </c>
      <c r="F4171" s="250">
        <v>2023.75</v>
      </c>
      <c r="G4171" s="76">
        <v>558651052398.43469</v>
      </c>
      <c r="H4171" s="46">
        <v>24088331.571967386</v>
      </c>
      <c r="I4171" s="76">
        <v>563083048393.1366</v>
      </c>
      <c r="J4171" s="56">
        <v>0.18726505686105943</v>
      </c>
      <c r="K4171" s="76">
        <v>8482621321.16924</v>
      </c>
      <c r="L4171" s="76">
        <v>0</v>
      </c>
      <c r="M4171" s="76">
        <v>531211570536.37396</v>
      </c>
      <c r="N4171" s="76">
        <v>92324034528.132446</v>
      </c>
      <c r="O4171" s="76">
        <v>19537.504374323726</v>
      </c>
      <c r="P4171" s="46">
        <v>471553.1199058335</v>
      </c>
      <c r="Q4171" s="46">
        <v>299049.74452717329</v>
      </c>
      <c r="R4171" s="76">
        <v>1710707288950.978</v>
      </c>
      <c r="S4171" s="56">
        <v>0.56468650321800073</v>
      </c>
      <c r="T4171" s="56">
        <v>0.3778530574676654</v>
      </c>
      <c r="U4171" s="46">
        <v>18.162988935785869</v>
      </c>
      <c r="V4171" s="76">
        <v>12846019091644.215</v>
      </c>
      <c r="W4171" s="84">
        <v>4055.4402821996027</v>
      </c>
      <c r="X4171" s="82">
        <v>4.0238661254566259E-2</v>
      </c>
      <c r="Y4171" s="476">
        <v>2.0000000000000001E-4</v>
      </c>
    </row>
    <row r="4172" spans="1:25" x14ac:dyDescent="0.2">
      <c r="A4172" s="475">
        <v>4168</v>
      </c>
      <c r="B4172" s="56">
        <v>0.55073779946328161</v>
      </c>
      <c r="C4172" s="46">
        <v>6822.0729363799619</v>
      </c>
      <c r="D4172" s="56">
        <v>1.0799224466098925</v>
      </c>
      <c r="E4172" s="56">
        <v>0.373416555335712</v>
      </c>
      <c r="F4172" s="250">
        <v>2023.75</v>
      </c>
      <c r="G4172" s="76">
        <v>569608671542.755</v>
      </c>
      <c r="H4172" s="46">
        <v>32818518.431541529</v>
      </c>
      <c r="I4172" s="76">
        <v>620561630888.22168</v>
      </c>
      <c r="J4172" s="56">
        <v>0.2003185506806886</v>
      </c>
      <c r="K4172" s="76">
        <v>14297397955.995535</v>
      </c>
      <c r="L4172" s="76">
        <v>0</v>
      </c>
      <c r="M4172" s="76">
        <v>483906815000.76624</v>
      </c>
      <c r="N4172" s="76">
        <v>15666173836.005148</v>
      </c>
      <c r="O4172" s="76">
        <v>20568.910277546958</v>
      </c>
      <c r="P4172" s="46">
        <v>140994.61786829086</v>
      </c>
      <c r="Q4172" s="46">
        <v>62806.731285391652</v>
      </c>
      <c r="R4172" s="76">
        <v>1734538733493.6545</v>
      </c>
      <c r="S4172" s="56">
        <v>0.57784601447908968</v>
      </c>
      <c r="T4172" s="56">
        <v>0.37514058429441544</v>
      </c>
      <c r="U4172" s="46">
        <v>18.221286905081847</v>
      </c>
      <c r="V4172" s="76">
        <v>12724776982704.551</v>
      </c>
      <c r="W4172" s="84">
        <v>4017.1325981253963</v>
      </c>
      <c r="X4172" s="82">
        <v>4.1183792546348012E-2</v>
      </c>
      <c r="Y4172" s="476">
        <v>2.0000000000000001E-4</v>
      </c>
    </row>
    <row r="4173" spans="1:25" x14ac:dyDescent="0.2">
      <c r="A4173" s="475">
        <v>4169</v>
      </c>
      <c r="B4173" s="56">
        <v>0.5256700444330491</v>
      </c>
      <c r="C4173" s="46">
        <v>6294.0872180294018</v>
      </c>
      <c r="D4173" s="56">
        <v>0.63286312490883001</v>
      </c>
      <c r="E4173" s="56">
        <v>0.49291534874655374</v>
      </c>
      <c r="F4173" s="250">
        <v>2024.59</v>
      </c>
      <c r="G4173" s="76">
        <v>257936884621.724</v>
      </c>
      <c r="H4173" s="46">
        <v>13260819.710795974</v>
      </c>
      <c r="I4173" s="76">
        <v>426244214957.41431</v>
      </c>
      <c r="J4173" s="56">
        <v>0.40786552642108609</v>
      </c>
      <c r="K4173" s="76">
        <v>7496021412.4106941</v>
      </c>
      <c r="L4173" s="76">
        <v>0</v>
      </c>
      <c r="M4173" s="76">
        <v>167705018092.76151</v>
      </c>
      <c r="N4173" s="76">
        <v>24875476256.983631</v>
      </c>
      <c r="O4173" s="76">
        <v>33775.587813486673</v>
      </c>
      <c r="P4173" s="46">
        <v>189056.67534496059</v>
      </c>
      <c r="Q4173" s="46">
        <v>90474.090108911245</v>
      </c>
      <c r="R4173" s="76">
        <v>881695770734.23438</v>
      </c>
      <c r="S4173" s="56">
        <v>0.59086069850553169</v>
      </c>
      <c r="T4173" s="56">
        <v>0.46341076006638954</v>
      </c>
      <c r="U4173" s="46">
        <v>16.768794131558277</v>
      </c>
      <c r="V4173" s="76">
        <v>7490564142582.0732</v>
      </c>
      <c r="W4173" s="84">
        <v>2364.8929506452105</v>
      </c>
      <c r="X4173" s="82">
        <v>4.3908943928740118E-2</v>
      </c>
      <c r="Y4173" s="476">
        <v>2.0000000000000001E-4</v>
      </c>
    </row>
    <row r="4174" spans="1:25" x14ac:dyDescent="0.2">
      <c r="A4174" s="475">
        <v>4170</v>
      </c>
      <c r="B4174" s="56">
        <v>0.42322934883384844</v>
      </c>
      <c r="C4174" s="46">
        <v>9765.6320025925961</v>
      </c>
      <c r="D4174" s="56">
        <v>0.52287089109079599</v>
      </c>
      <c r="E4174" s="56">
        <v>0.16511945367205322</v>
      </c>
      <c r="F4174" s="250">
        <v>2027.11</v>
      </c>
      <c r="G4174" s="76">
        <v>44593682658.675407</v>
      </c>
      <c r="H4174" s="46">
        <v>9821444.7677210253</v>
      </c>
      <c r="I4174" s="76">
        <v>313734651703.41821</v>
      </c>
      <c r="J4174" s="56">
        <v>0.39073240093684725</v>
      </c>
      <c r="K4174" s="76">
        <v>23781013668.89444</v>
      </c>
      <c r="L4174" s="76">
        <v>29446802354.702114</v>
      </c>
      <c r="M4174" s="76">
        <v>0</v>
      </c>
      <c r="N4174" s="76">
        <v>78735210153.022171</v>
      </c>
      <c r="O4174" s="76">
        <v>29018.823424586677</v>
      </c>
      <c r="P4174" s="46">
        <v>461478.30842360161</v>
      </c>
      <c r="Q4174" s="46">
        <v>301886.34708344599</v>
      </c>
      <c r="R4174" s="76">
        <v>528179379665.90985</v>
      </c>
      <c r="S4174" s="56">
        <v>0.46355385594996135</v>
      </c>
      <c r="T4174" s="56">
        <v>0.34608964132972797</v>
      </c>
      <c r="U4174" s="46">
        <v>14.2166350884259</v>
      </c>
      <c r="V4174" s="76">
        <v>2915753626517.4834</v>
      </c>
      <c r="W4174" s="84">
        <v>919.65707248678268</v>
      </c>
      <c r="X4174" s="82">
        <v>5.0887410783222606E-2</v>
      </c>
      <c r="Y4174" s="476">
        <v>2.0000000000000001E-4</v>
      </c>
    </row>
    <row r="4175" spans="1:25" x14ac:dyDescent="0.2">
      <c r="A4175" s="475">
        <v>4171</v>
      </c>
      <c r="B4175" s="56">
        <v>0.37774537253672974</v>
      </c>
      <c r="C4175" s="46">
        <v>1533.8028820803233</v>
      </c>
      <c r="D4175" s="56">
        <v>0.88327340930785014</v>
      </c>
      <c r="E4175" s="56">
        <v>0.56861268206455384</v>
      </c>
      <c r="F4175" s="250">
        <v>2023.75</v>
      </c>
      <c r="G4175" s="76">
        <v>383357571608.24933</v>
      </c>
      <c r="H4175" s="46">
        <v>26052418.111922357</v>
      </c>
      <c r="I4175" s="76">
        <v>472652623229.97949</v>
      </c>
      <c r="J4175" s="56">
        <v>0.30778250979942023</v>
      </c>
      <c r="K4175" s="76">
        <v>5283527438.4442444</v>
      </c>
      <c r="L4175" s="76">
        <v>0</v>
      </c>
      <c r="M4175" s="76">
        <v>357524710581.02063</v>
      </c>
      <c r="N4175" s="76">
        <v>82439240886.296341</v>
      </c>
      <c r="O4175" s="76">
        <v>33783.529496884606</v>
      </c>
      <c r="P4175" s="46">
        <v>610466.62690567505</v>
      </c>
      <c r="Q4175" s="46">
        <v>409448.22983912594</v>
      </c>
      <c r="R4175" s="76">
        <v>1278207977673.4006</v>
      </c>
      <c r="S4175" s="56">
        <v>0.5772528547152177</v>
      </c>
      <c r="T4175" s="56">
        <v>0.38790311656497128</v>
      </c>
      <c r="U4175" s="46">
        <v>17.627116569485676</v>
      </c>
      <c r="V4175" s="76">
        <v>9550963314506.5059</v>
      </c>
      <c r="W4175" s="84">
        <v>3008.2115021459963</v>
      </c>
      <c r="X4175" s="82">
        <v>4.1658694170678245E-2</v>
      </c>
      <c r="Y4175" s="476">
        <v>2.0000000000000001E-4</v>
      </c>
    </row>
    <row r="4176" spans="1:25" x14ac:dyDescent="0.2">
      <c r="A4176" s="475">
        <v>4172</v>
      </c>
      <c r="B4176" s="56">
        <v>0.63976675835052199</v>
      </c>
      <c r="C4176" s="46">
        <v>2499.5608816817266</v>
      </c>
      <c r="D4176" s="56">
        <v>0.60456744633277237</v>
      </c>
      <c r="E4176" s="56">
        <v>0.54785905570247029</v>
      </c>
      <c r="F4176" s="250">
        <v>2024.49</v>
      </c>
      <c r="G4176" s="76">
        <v>367474494338.57581</v>
      </c>
      <c r="H4176" s="46">
        <v>12820150.789466862</v>
      </c>
      <c r="I4176" s="76">
        <v>309482732144.59412</v>
      </c>
      <c r="J4176" s="56">
        <v>0.26293167200769607</v>
      </c>
      <c r="K4176" s="76">
        <v>21975028459.454147</v>
      </c>
      <c r="L4176" s="76">
        <v>27173966654.066422</v>
      </c>
      <c r="M4176" s="76">
        <v>293665759871.72015</v>
      </c>
      <c r="N4176" s="76">
        <v>44435882208.378143</v>
      </c>
      <c r="O4176" s="76">
        <v>17906.083072081979</v>
      </c>
      <c r="P4176" s="46">
        <v>300822.85264161445</v>
      </c>
      <c r="Q4176" s="46">
        <v>173679.53474234749</v>
      </c>
      <c r="R4176" s="76">
        <v>1110757600170.4287</v>
      </c>
      <c r="S4176" s="56">
        <v>0.62051969927993744</v>
      </c>
      <c r="T4176" s="56">
        <v>0.39243335948538677</v>
      </c>
      <c r="U4176" s="46">
        <v>17.990050118893187</v>
      </c>
      <c r="V4176" s="76">
        <v>8538926148067.5928</v>
      </c>
      <c r="W4176" s="84">
        <v>2695.7583538479189</v>
      </c>
      <c r="X4176" s="82">
        <v>4.0998934498774918E-2</v>
      </c>
      <c r="Y4176" s="476">
        <v>2.0000000000000001E-4</v>
      </c>
    </row>
    <row r="4177" spans="1:25" x14ac:dyDescent="0.2">
      <c r="A4177" s="475">
        <v>4173</v>
      </c>
      <c r="B4177" s="56">
        <v>0.48174712301071054</v>
      </c>
      <c r="C4177" s="46">
        <v>5560.0340352740259</v>
      </c>
      <c r="D4177" s="56">
        <v>0.81888259808366881</v>
      </c>
      <c r="E4177" s="56">
        <v>0.57743228665338209</v>
      </c>
      <c r="F4177" s="250">
        <v>2024.47</v>
      </c>
      <c r="G4177" s="76">
        <v>172668943182.12231</v>
      </c>
      <c r="H4177" s="46">
        <v>20602013.210620441</v>
      </c>
      <c r="I4177" s="76">
        <v>447883785810.09741</v>
      </c>
      <c r="J4177" s="56">
        <v>0.24587004415892821</v>
      </c>
      <c r="K4177" s="76">
        <v>7530957425.8002434</v>
      </c>
      <c r="L4177" s="76">
        <v>9600253697.8809433</v>
      </c>
      <c r="M4177" s="76">
        <v>140479616984.92661</v>
      </c>
      <c r="N4177" s="76">
        <v>83394931867.280807</v>
      </c>
      <c r="O4177" s="76">
        <v>20566.972983414642</v>
      </c>
      <c r="P4177" s="46">
        <v>512742.7294848343</v>
      </c>
      <c r="Q4177" s="46">
        <v>333238.49342018378</v>
      </c>
      <c r="R4177" s="76">
        <v>888384484071.5072</v>
      </c>
      <c r="S4177" s="56">
        <v>0.46221849583617713</v>
      </c>
      <c r="T4177" s="56">
        <v>0.27920919098146763</v>
      </c>
      <c r="U4177" s="46">
        <v>17.14396805975894</v>
      </c>
      <c r="V4177" s="76">
        <v>4730860333081.9365</v>
      </c>
      <c r="W4177" s="84">
        <v>1491.943545986597</v>
      </c>
      <c r="X4177" s="82">
        <v>4.1556991092525052E-2</v>
      </c>
      <c r="Y4177" s="476">
        <v>2.0000000000000001E-4</v>
      </c>
    </row>
    <row r="4178" spans="1:25" x14ac:dyDescent="0.2">
      <c r="A4178" s="475">
        <v>4174</v>
      </c>
      <c r="B4178" s="56">
        <v>0.51010280851603018</v>
      </c>
      <c r="C4178" s="46">
        <v>9323.7867338449432</v>
      </c>
      <c r="D4178" s="56">
        <v>0.94952131162707909</v>
      </c>
      <c r="E4178" s="56">
        <v>0.7</v>
      </c>
      <c r="F4178" s="250">
        <v>2024.95</v>
      </c>
      <c r="G4178" s="76">
        <v>358105208443.11523</v>
      </c>
      <c r="H4178" s="46">
        <v>26211041.427695084</v>
      </c>
      <c r="I4178" s="76">
        <v>513214630240.21692</v>
      </c>
      <c r="J4178" s="56">
        <v>0.19773382019370345</v>
      </c>
      <c r="K4178" s="76">
        <v>20421888675.318798</v>
      </c>
      <c r="L4178" s="76">
        <v>17340154294.361443</v>
      </c>
      <c r="M4178" s="76">
        <v>189644740086.10126</v>
      </c>
      <c r="N4178" s="76">
        <v>16382986805.239117</v>
      </c>
      <c r="O4178" s="76">
        <v>24818.042039243595</v>
      </c>
      <c r="P4178" s="46">
        <v>158735.73530742183</v>
      </c>
      <c r="Q4178" s="46">
        <v>66939.037172907178</v>
      </c>
      <c r="R4178" s="76">
        <v>1063003669657.3214</v>
      </c>
      <c r="S4178" s="56">
        <v>0.494944622639169</v>
      </c>
      <c r="T4178" s="56">
        <v>0.39492145190147371</v>
      </c>
      <c r="U4178" s="46">
        <v>18.042133014633475</v>
      </c>
      <c r="V4178" s="76">
        <v>8075314004898.5859</v>
      </c>
      <c r="W4178" s="84">
        <v>2547.6192739523872</v>
      </c>
      <c r="X4178" s="82">
        <v>4.1312175509925719E-2</v>
      </c>
      <c r="Y4178" s="476">
        <v>2.0000000000000001E-4</v>
      </c>
    </row>
    <row r="4179" spans="1:25" x14ac:dyDescent="0.2">
      <c r="A4179" s="475">
        <v>4175</v>
      </c>
      <c r="B4179" s="56">
        <v>0.46870492417950421</v>
      </c>
      <c r="C4179" s="46">
        <v>2728.4130422778653</v>
      </c>
      <c r="D4179" s="56">
        <v>0.75993405231807332</v>
      </c>
      <c r="E4179" s="56">
        <v>0.41620300640463243</v>
      </c>
      <c r="F4179" s="250">
        <v>2024.66</v>
      </c>
      <c r="G4179" s="76">
        <v>264649554601.29123</v>
      </c>
      <c r="H4179" s="46">
        <v>18431128.514002007</v>
      </c>
      <c r="I4179" s="76">
        <v>501526822207.15265</v>
      </c>
      <c r="J4179" s="56">
        <v>0.38921735668681678</v>
      </c>
      <c r="K4179" s="76">
        <v>19099714888.493462</v>
      </c>
      <c r="L4179" s="76">
        <v>0</v>
      </c>
      <c r="M4179" s="76">
        <v>171217866019.18713</v>
      </c>
      <c r="N4179" s="76">
        <v>36813028447.755363</v>
      </c>
      <c r="O4179" s="76">
        <v>29751.668723950206</v>
      </c>
      <c r="P4179" s="46">
        <v>267878.37320184766</v>
      </c>
      <c r="Q4179" s="46">
        <v>145382.40592163856</v>
      </c>
      <c r="R4179" s="76">
        <v>1029730934226.9434</v>
      </c>
      <c r="S4179" s="56">
        <v>0.57418572394229539</v>
      </c>
      <c r="T4179" s="56">
        <v>0.41680302181103945</v>
      </c>
      <c r="U4179" s="46">
        <v>16.629707615148259</v>
      </c>
      <c r="V4179" s="76">
        <v>8036621466432.5811</v>
      </c>
      <c r="W4179" s="84">
        <v>2537.4539798396113</v>
      </c>
      <c r="X4179" s="82">
        <v>4.2883293505718172E-2</v>
      </c>
      <c r="Y4179" s="476">
        <v>2.0000000000000001E-4</v>
      </c>
    </row>
    <row r="4180" spans="1:25" x14ac:dyDescent="0.2">
      <c r="A4180" s="475">
        <v>4176</v>
      </c>
      <c r="B4180" s="56">
        <v>0.51926086294183471</v>
      </c>
      <c r="C4180" s="46">
        <v>2286.1089975619639</v>
      </c>
      <c r="D4180" s="56">
        <v>0.75579123045291541</v>
      </c>
      <c r="E4180" s="56">
        <v>0.28304435525834659</v>
      </c>
      <c r="F4180" s="250">
        <v>2026.62</v>
      </c>
      <c r="G4180" s="76">
        <v>113952431986.6398</v>
      </c>
      <c r="H4180" s="46">
        <v>18830180.92837844</v>
      </c>
      <c r="I4180" s="76">
        <v>411351787718.59131</v>
      </c>
      <c r="J4180" s="56">
        <v>0.28586079384913499</v>
      </c>
      <c r="K4180" s="76">
        <v>15717318260.366356</v>
      </c>
      <c r="L4180" s="76">
        <v>19947262788.284523</v>
      </c>
      <c r="M4180" s="76">
        <v>27568159673.794067</v>
      </c>
      <c r="N4180" s="76">
        <v>26313308969.535923</v>
      </c>
      <c r="O4180" s="76">
        <v>12915.450620919004</v>
      </c>
      <c r="P4180" s="46">
        <v>220590.2519361896</v>
      </c>
      <c r="Q4180" s="46">
        <v>110845.01571571967</v>
      </c>
      <c r="R4180" s="76">
        <v>745156813784.54053</v>
      </c>
      <c r="S4180" s="56">
        <v>0.48617239661141459</v>
      </c>
      <c r="T4180" s="56">
        <v>0.26057015385028304</v>
      </c>
      <c r="U4180" s="46">
        <v>16.454461295239341</v>
      </c>
      <c r="V4180" s="76">
        <v>3569186473490.5239</v>
      </c>
      <c r="W4180" s="84">
        <v>1126.9192834816317</v>
      </c>
      <c r="X4180" s="82">
        <v>4.3983784124405102E-2</v>
      </c>
      <c r="Y4180" s="476">
        <v>2.0000000000000001E-4</v>
      </c>
    </row>
    <row r="4181" spans="1:25" x14ac:dyDescent="0.2">
      <c r="A4181" s="475">
        <v>4177</v>
      </c>
      <c r="B4181" s="56">
        <v>0.60126548943908786</v>
      </c>
      <c r="C4181" s="46">
        <v>5015.343139306271</v>
      </c>
      <c r="D4181" s="56">
        <v>0.64894134186696417</v>
      </c>
      <c r="E4181" s="56">
        <v>0.7</v>
      </c>
      <c r="F4181" s="250">
        <v>2024.3</v>
      </c>
      <c r="G4181" s="76">
        <v>371182042846.36786</v>
      </c>
      <c r="H4181" s="46">
        <v>14390427.671548953</v>
      </c>
      <c r="I4181" s="76">
        <v>463771643985.42816</v>
      </c>
      <c r="J4181" s="56">
        <v>0.46481438178892909</v>
      </c>
      <c r="K4181" s="76">
        <v>11412845470.524136</v>
      </c>
      <c r="L4181" s="76">
        <v>10982063340.030912</v>
      </c>
      <c r="M4181" s="76">
        <v>206824541049.83902</v>
      </c>
      <c r="N4181" s="76">
        <v>22754462264.943203</v>
      </c>
      <c r="O4181" s="76">
        <v>36365.50254014555</v>
      </c>
      <c r="P4181" s="46">
        <v>190876.9603854451</v>
      </c>
      <c r="Q4181" s="46">
        <v>91487.791073712477</v>
      </c>
      <c r="R4181" s="76">
        <v>1060212222897.2921</v>
      </c>
      <c r="S4181" s="56">
        <v>0.63665097436005114</v>
      </c>
      <c r="T4181" s="56">
        <v>0.52164823276669903</v>
      </c>
      <c r="U4181" s="46">
        <v>17.001722135313276</v>
      </c>
      <c r="V4181" s="76">
        <v>10274994545552.416</v>
      </c>
      <c r="W4181" s="84">
        <v>3236.0951793433528</v>
      </c>
      <c r="X4181" s="82">
        <v>4.3221834458792602E-2</v>
      </c>
      <c r="Y4181" s="476">
        <v>2.0000000000000001E-4</v>
      </c>
    </row>
    <row r="4182" spans="1:25" x14ac:dyDescent="0.2">
      <c r="A4182" s="475">
        <v>4178</v>
      </c>
      <c r="B4182" s="56">
        <v>0.46573490916860838</v>
      </c>
      <c r="C4182" s="46">
        <v>1950.6346246758153</v>
      </c>
      <c r="D4182" s="56">
        <v>0.92274190539001011</v>
      </c>
      <c r="E4182" s="56">
        <v>0.35678906627649548</v>
      </c>
      <c r="F4182" s="250">
        <v>2025.31</v>
      </c>
      <c r="G4182" s="76">
        <v>172874934102.88412</v>
      </c>
      <c r="H4182" s="46">
        <v>27690214.14889323</v>
      </c>
      <c r="I4182" s="76">
        <v>651282869565.74866</v>
      </c>
      <c r="J4182" s="56">
        <v>0.36543136436177959</v>
      </c>
      <c r="K4182" s="76">
        <v>20842572002.879719</v>
      </c>
      <c r="L4182" s="76">
        <v>0</v>
      </c>
      <c r="M4182" s="76">
        <v>119687050082.00423</v>
      </c>
      <c r="N4182" s="76">
        <v>61237695214.707962</v>
      </c>
      <c r="O4182" s="76">
        <v>14573.715138002031</v>
      </c>
      <c r="P4182" s="46">
        <v>409094.46844432515</v>
      </c>
      <c r="Q4182" s="46">
        <v>248771.75682309846</v>
      </c>
      <c r="R4182" s="76">
        <v>1216292265984.6099</v>
      </c>
      <c r="S4182" s="56">
        <v>0.53451727495564949</v>
      </c>
      <c r="T4182" s="56">
        <v>0.31303867892037091</v>
      </c>
      <c r="U4182" s="46">
        <v>15.63351554247313</v>
      </c>
      <c r="V4182" s="76">
        <v>6655581697042.5244</v>
      </c>
      <c r="W4182" s="84">
        <v>2100.4728211054903</v>
      </c>
      <c r="X4182" s="82">
        <v>4.5890133757035802E-2</v>
      </c>
      <c r="Y4182" s="476">
        <v>2.0000000000000001E-4</v>
      </c>
    </row>
    <row r="4183" spans="1:25" x14ac:dyDescent="0.2">
      <c r="A4183" s="475">
        <v>4179</v>
      </c>
      <c r="B4183" s="56">
        <v>0.55289697311036801</v>
      </c>
      <c r="C4183" s="46">
        <v>7160.6972033082493</v>
      </c>
      <c r="D4183" s="56">
        <v>0.9636658102773018</v>
      </c>
      <c r="E4183" s="56">
        <v>0.58759453680000984</v>
      </c>
      <c r="F4183" s="250">
        <v>2023.75</v>
      </c>
      <c r="G4183" s="76">
        <v>790890279910.01794</v>
      </c>
      <c r="H4183" s="46">
        <v>27864538.616404068</v>
      </c>
      <c r="I4183" s="76">
        <v>623097866022.66772</v>
      </c>
      <c r="J4183" s="56">
        <v>0.26891886986924085</v>
      </c>
      <c r="K4183" s="76">
        <v>19761574003.216476</v>
      </c>
      <c r="L4183" s="76">
        <v>24797416163.646629</v>
      </c>
      <c r="M4183" s="76">
        <v>767574759664.79773</v>
      </c>
      <c r="N4183" s="76">
        <v>65875242850.116989</v>
      </c>
      <c r="O4183" s="76">
        <v>25440.159925029315</v>
      </c>
      <c r="P4183" s="46">
        <v>412909.84357310121</v>
      </c>
      <c r="Q4183" s="46">
        <v>250640.88689593814</v>
      </c>
      <c r="R4183" s="76">
        <v>2394742826766.8677</v>
      </c>
      <c r="S4183" s="56">
        <v>0.64498034281925254</v>
      </c>
      <c r="T4183" s="56">
        <v>0.38287438192705675</v>
      </c>
      <c r="U4183" s="46">
        <v>18.13390396509979</v>
      </c>
      <c r="V4183" s="76">
        <v>17840244843152.695</v>
      </c>
      <c r="W4183" s="84">
        <v>5628.9709711077985</v>
      </c>
      <c r="X4183" s="82">
        <v>4.1194930080615276E-2</v>
      </c>
      <c r="Y4183" s="476">
        <v>2.0000000000000001E-4</v>
      </c>
    </row>
    <row r="4184" spans="1:25" x14ac:dyDescent="0.2">
      <c r="A4184" s="475">
        <v>4180</v>
      </c>
      <c r="B4184" s="56">
        <v>0.56077182958539362</v>
      </c>
      <c r="C4184" s="46">
        <v>7130.8406349200013</v>
      </c>
      <c r="D4184" s="56">
        <v>0.71219639146129665</v>
      </c>
      <c r="E4184" s="56">
        <v>0.40529625633825178</v>
      </c>
      <c r="F4184" s="250">
        <v>2025.72</v>
      </c>
      <c r="G4184" s="76">
        <v>122336890700.89336</v>
      </c>
      <c r="H4184" s="46">
        <v>15554788.520521233</v>
      </c>
      <c r="I4184" s="76">
        <v>519882449110.32635</v>
      </c>
      <c r="J4184" s="56">
        <v>0.47609918147089181</v>
      </c>
      <c r="K4184" s="76">
        <v>22171771048.995995</v>
      </c>
      <c r="L4184" s="76">
        <v>14726497459.709238</v>
      </c>
      <c r="M4184" s="76">
        <v>84754079277.866058</v>
      </c>
      <c r="N4184" s="76">
        <v>20431457598.922245</v>
      </c>
      <c r="O4184" s="76">
        <v>28124.063831800755</v>
      </c>
      <c r="P4184" s="46">
        <v>177179.24646876671</v>
      </c>
      <c r="Q4184" s="46">
        <v>80783.555064199958</v>
      </c>
      <c r="R4184" s="76">
        <v>885652318184.41394</v>
      </c>
      <c r="S4184" s="56">
        <v>0.58576452297474579</v>
      </c>
      <c r="T4184" s="56">
        <v>0.35383387658485566</v>
      </c>
      <c r="U4184" s="46">
        <v>15.264487158222241</v>
      </c>
      <c r="V4184" s="76">
        <v>5243054700638.9482</v>
      </c>
      <c r="W4184" s="84">
        <v>1655.6687239092082</v>
      </c>
      <c r="X4184" s="82">
        <v>4.7482117649712823E-2</v>
      </c>
      <c r="Y4184" s="476">
        <v>2.0000000000000001E-4</v>
      </c>
    </row>
    <row r="4185" spans="1:25" x14ac:dyDescent="0.2">
      <c r="A4185" s="475">
        <v>4181</v>
      </c>
      <c r="B4185" s="56">
        <v>0.33119706220600315</v>
      </c>
      <c r="C4185" s="46">
        <v>5617.1957208408458</v>
      </c>
      <c r="D4185" s="56">
        <v>0.98824194699757251</v>
      </c>
      <c r="E4185" s="56">
        <v>0.42563175057804797</v>
      </c>
      <c r="F4185" s="250">
        <v>2024.61</v>
      </c>
      <c r="G4185" s="76">
        <v>231772168467.686</v>
      </c>
      <c r="H4185" s="46">
        <v>25191870.601550762</v>
      </c>
      <c r="I4185" s="76">
        <v>491945011128.80469</v>
      </c>
      <c r="J4185" s="56">
        <v>0.10991990823312769</v>
      </c>
      <c r="K4185" s="76">
        <v>8830453983.0322971</v>
      </c>
      <c r="L4185" s="76">
        <v>0</v>
      </c>
      <c r="M4185" s="76">
        <v>178829795303.35397</v>
      </c>
      <c r="N4185" s="76">
        <v>8228197569.565793</v>
      </c>
      <c r="O4185" s="76">
        <v>24495.861094921238</v>
      </c>
      <c r="P4185" s="46">
        <v>90301.445048538852</v>
      </c>
      <c r="Q4185" s="46">
        <v>29539.173322604718</v>
      </c>
      <c r="R4185" s="76">
        <v>954048457116.05627</v>
      </c>
      <c r="S4185" s="56">
        <v>0.43454111840239307</v>
      </c>
      <c r="T4185" s="56">
        <v>0.27141102347797064</v>
      </c>
      <c r="U4185" s="46">
        <v>18.336674313087642</v>
      </c>
      <c r="V4185" s="76">
        <v>5127411280260.4336</v>
      </c>
      <c r="W4185" s="84">
        <v>1614.9959837333654</v>
      </c>
      <c r="X4185" s="82">
        <v>4.1038253523736495E-2</v>
      </c>
      <c r="Y4185" s="476">
        <v>2.0000000000000001E-4</v>
      </c>
    </row>
    <row r="4186" spans="1:25" x14ac:dyDescent="0.2">
      <c r="A4186" s="475">
        <v>4182</v>
      </c>
      <c r="B4186" s="56">
        <v>0.59384232766841771</v>
      </c>
      <c r="C4186" s="46">
        <v>6994.3871070037785</v>
      </c>
      <c r="D4186" s="56">
        <v>0.3666907289068046</v>
      </c>
      <c r="E4186" s="56">
        <v>0.30388797204340301</v>
      </c>
      <c r="F4186" s="250">
        <v>2023.75</v>
      </c>
      <c r="G4186" s="76">
        <v>146430680136.61026</v>
      </c>
      <c r="H4186" s="46">
        <v>6402202.7422181526</v>
      </c>
      <c r="I4186" s="76">
        <v>213081252249.61096</v>
      </c>
      <c r="J4186" s="56">
        <v>0.36552458286610578</v>
      </c>
      <c r="K4186" s="76">
        <v>8124427671.935195</v>
      </c>
      <c r="L4186" s="76">
        <v>0</v>
      </c>
      <c r="M4186" s="76">
        <v>275882206776.71136</v>
      </c>
      <c r="N4186" s="76">
        <v>145661841505.29678</v>
      </c>
      <c r="O4186" s="76">
        <v>33271.736147319658</v>
      </c>
      <c r="P4186" s="46">
        <v>859480.31596573023</v>
      </c>
      <c r="Q4186" s="46">
        <v>538478.27917989437</v>
      </c>
      <c r="R4186" s="76">
        <v>882758984684.83423</v>
      </c>
      <c r="S4186" s="56">
        <v>0.60514198853567802</v>
      </c>
      <c r="T4186" s="56">
        <v>0.28033662593694281</v>
      </c>
      <c r="U4186" s="46">
        <v>16.497651290815792</v>
      </c>
      <c r="V4186" s="76">
        <v>4611094847511.0557</v>
      </c>
      <c r="W4186" s="84">
        <v>1454.3013349368939</v>
      </c>
      <c r="X4186" s="82">
        <v>4.3260034820991472E-2</v>
      </c>
      <c r="Y4186" s="476">
        <v>2.0000000000000001E-4</v>
      </c>
    </row>
    <row r="4187" spans="1:25" x14ac:dyDescent="0.2">
      <c r="A4187" s="475">
        <v>4183</v>
      </c>
      <c r="B4187" s="56">
        <v>0.5040424776536031</v>
      </c>
      <c r="C4187" s="46">
        <v>1541.0991927414429</v>
      </c>
      <c r="D4187" s="56">
        <v>0.30992752724067979</v>
      </c>
      <c r="E4187" s="56">
        <v>0.33472911466003902</v>
      </c>
      <c r="F4187" s="250">
        <v>2024.55</v>
      </c>
      <c r="G4187" s="76">
        <v>78641327837.817642</v>
      </c>
      <c r="H4187" s="46">
        <v>5262017.2725284919</v>
      </c>
      <c r="I4187" s="76">
        <v>204450129865.32434</v>
      </c>
      <c r="J4187" s="56">
        <v>0.46958090369620187</v>
      </c>
      <c r="K4187" s="76">
        <v>10581589023.055761</v>
      </c>
      <c r="L4187" s="76">
        <v>8623751618.0620403</v>
      </c>
      <c r="M4187" s="76">
        <v>80754706680.016403</v>
      </c>
      <c r="N4187" s="76">
        <v>31216365693.138569</v>
      </c>
      <c r="O4187" s="76">
        <v>33522.910295224508</v>
      </c>
      <c r="P4187" s="46">
        <v>259634.65387053136</v>
      </c>
      <c r="Q4187" s="46">
        <v>120697.53364469978</v>
      </c>
      <c r="R4187" s="76">
        <v>395238225156.53998</v>
      </c>
      <c r="S4187" s="56">
        <v>0.57281612247942493</v>
      </c>
      <c r="T4187" s="56">
        <v>0.39368238298504926</v>
      </c>
      <c r="U4187" s="46">
        <v>15.964453512095343</v>
      </c>
      <c r="V4187" s="76">
        <v>2922713498106.1216</v>
      </c>
      <c r="W4187" s="84">
        <v>921.94483836095174</v>
      </c>
      <c r="X4187" s="82">
        <v>4.2755195988596652E-2</v>
      </c>
      <c r="Y4187" s="476">
        <v>2.0000000000000001E-4</v>
      </c>
    </row>
    <row r="4188" spans="1:25" x14ac:dyDescent="0.2">
      <c r="A4188" s="475">
        <v>4184</v>
      </c>
      <c r="B4188" s="56">
        <v>0.52315766318162804</v>
      </c>
      <c r="C4188" s="46">
        <v>6532.5696184857661</v>
      </c>
      <c r="D4188" s="56">
        <v>0.78762571192390562</v>
      </c>
      <c r="E4188" s="56">
        <v>0.30244275025607154</v>
      </c>
      <c r="F4188" s="250">
        <v>2025.17</v>
      </c>
      <c r="G4188" s="76">
        <v>111965849606.82982</v>
      </c>
      <c r="H4188" s="46">
        <v>18825988.499225773</v>
      </c>
      <c r="I4188" s="76">
        <v>553839107836.16077</v>
      </c>
      <c r="J4188" s="56">
        <v>0.42412762145018523</v>
      </c>
      <c r="K4188" s="76">
        <v>11592626525.102953</v>
      </c>
      <c r="L4188" s="76">
        <v>3258881574.2804804</v>
      </c>
      <c r="M4188" s="76">
        <v>105330696470.27791</v>
      </c>
      <c r="N4188" s="76">
        <v>60616491590.004639</v>
      </c>
      <c r="O4188" s="76">
        <v>22654.800964467115</v>
      </c>
      <c r="P4188" s="46">
        <v>391739.30886595161</v>
      </c>
      <c r="Q4188" s="46">
        <v>238935.5349843507</v>
      </c>
      <c r="R4188" s="76">
        <v>976929029100.82922</v>
      </c>
      <c r="S4188" s="56">
        <v>0.54716073814766863</v>
      </c>
      <c r="T4188" s="56">
        <v>0.31837100939947821</v>
      </c>
      <c r="U4188" s="46">
        <v>15.117619833990567</v>
      </c>
      <c r="V4188" s="76">
        <v>5206826381476.7129</v>
      </c>
      <c r="W4188" s="84">
        <v>1642.7148472127606</v>
      </c>
      <c r="X4188" s="82">
        <v>4.8355838898562868E-2</v>
      </c>
      <c r="Y4188" s="476">
        <v>2.0000000000000001E-4</v>
      </c>
    </row>
    <row r="4189" spans="1:25" x14ac:dyDescent="0.2">
      <c r="A4189" s="475">
        <v>4185</v>
      </c>
      <c r="B4189" s="56">
        <v>0.47687570406319507</v>
      </c>
      <c r="C4189" s="46">
        <v>9900.2890566035458</v>
      </c>
      <c r="D4189" s="56">
        <v>0.57426987577786737</v>
      </c>
      <c r="E4189" s="56">
        <v>0.25685058260985288</v>
      </c>
      <c r="F4189" s="250">
        <v>2023.75</v>
      </c>
      <c r="G4189" s="76">
        <v>198918101628.07913</v>
      </c>
      <c r="H4189" s="46">
        <v>11501883.335450297</v>
      </c>
      <c r="I4189" s="76">
        <v>368442997019.64563</v>
      </c>
      <c r="J4189" s="56">
        <v>0.37700868135795806</v>
      </c>
      <c r="K4189" s="76">
        <v>7630459548.3415852</v>
      </c>
      <c r="L4189" s="76">
        <v>0</v>
      </c>
      <c r="M4189" s="76">
        <v>217191511579.08197</v>
      </c>
      <c r="N4189" s="76">
        <v>42177149819.586639</v>
      </c>
      <c r="O4189" s="76">
        <v>18949.666963616233</v>
      </c>
      <c r="P4189" s="46">
        <v>268881.60056239081</v>
      </c>
      <c r="Q4189" s="46">
        <v>150203.10552524176</v>
      </c>
      <c r="R4189" s="76">
        <v>873188950711.5614</v>
      </c>
      <c r="S4189" s="56">
        <v>0.58946399877191402</v>
      </c>
      <c r="T4189" s="56">
        <v>0.35546667798551895</v>
      </c>
      <c r="U4189" s="46">
        <v>16.813953178858242</v>
      </c>
      <c r="V4189" s="76">
        <v>5775559433789.8936</v>
      </c>
      <c r="W4189" s="84">
        <v>1823.8230619535288</v>
      </c>
      <c r="X4189" s="82">
        <v>4.3137078905703653E-2</v>
      </c>
      <c r="Y4189" s="476">
        <v>2.0000000000000001E-4</v>
      </c>
    </row>
    <row r="4190" spans="1:25" x14ac:dyDescent="0.2">
      <c r="A4190" s="475">
        <v>4186</v>
      </c>
      <c r="B4190" s="56">
        <v>0.4421357497703729</v>
      </c>
      <c r="C4190" s="46">
        <v>7779.9441334488911</v>
      </c>
      <c r="D4190" s="56">
        <v>0.74008199045525647</v>
      </c>
      <c r="E4190" s="56">
        <v>0.64506591691649584</v>
      </c>
      <c r="F4190" s="250">
        <v>2024.46</v>
      </c>
      <c r="G4190" s="76">
        <v>313004275095.94824</v>
      </c>
      <c r="H4190" s="46">
        <v>17469822.237788253</v>
      </c>
      <c r="I4190" s="76">
        <v>434477017514.67535</v>
      </c>
      <c r="J4190" s="56">
        <v>0.2300943675221212</v>
      </c>
      <c r="K4190" s="76">
        <v>11340625550.043661</v>
      </c>
      <c r="L4190" s="76">
        <v>6632140255.8229504</v>
      </c>
      <c r="M4190" s="76">
        <v>213254436372.06</v>
      </c>
      <c r="N4190" s="76">
        <v>62167281897.394753</v>
      </c>
      <c r="O4190" s="76">
        <v>17573.970045548755</v>
      </c>
      <c r="P4190" s="46">
        <v>358150.85847836954</v>
      </c>
      <c r="Q4190" s="46">
        <v>214214.14721150626</v>
      </c>
      <c r="R4190" s="76">
        <v>1028189136560.0757</v>
      </c>
      <c r="S4190" s="56">
        <v>0.52250747278595289</v>
      </c>
      <c r="T4190" s="56">
        <v>0.38496206176207026</v>
      </c>
      <c r="U4190" s="46">
        <v>17.694948189924137</v>
      </c>
      <c r="V4190" s="76">
        <v>7619460658368.3428</v>
      </c>
      <c r="W4190" s="84">
        <v>2404.6978115928473</v>
      </c>
      <c r="X4190" s="82">
        <v>4.1479480500652303E-2</v>
      </c>
      <c r="Y4190" s="476">
        <v>2.0000000000000001E-4</v>
      </c>
    </row>
    <row r="4191" spans="1:25" x14ac:dyDescent="0.2">
      <c r="A4191" s="475">
        <v>4187</v>
      </c>
      <c r="B4191" s="56">
        <v>0.40294410903195865</v>
      </c>
      <c r="C4191" s="46">
        <v>1500</v>
      </c>
      <c r="D4191" s="56">
        <v>0.56005485710464242</v>
      </c>
      <c r="E4191" s="56">
        <v>0.58977922453222487</v>
      </c>
      <c r="F4191" s="250">
        <v>2028.06</v>
      </c>
      <c r="G4191" s="76">
        <v>79867700152.488602</v>
      </c>
      <c r="H4191" s="46">
        <v>11796967.73998747</v>
      </c>
      <c r="I4191" s="76">
        <v>403053012230.21716</v>
      </c>
      <c r="J4191" s="56">
        <v>0.40294410903195865</v>
      </c>
      <c r="K4191" s="76">
        <v>38488435121.403984</v>
      </c>
      <c r="L4191" s="76">
        <v>148244111391.74222</v>
      </c>
      <c r="M4191" s="76">
        <v>0</v>
      </c>
      <c r="N4191" s="76">
        <v>53657430652.049591</v>
      </c>
      <c r="O4191" s="76">
        <v>25300.513598309291</v>
      </c>
      <c r="P4191" s="46">
        <v>341639.80072030041</v>
      </c>
      <c r="Q4191" s="46">
        <v>206192.34237328521</v>
      </c>
      <c r="R4191" s="76">
        <v>643442989395.41284</v>
      </c>
      <c r="S4191" s="56">
        <v>0.47442693731351498</v>
      </c>
      <c r="T4191" s="56">
        <v>0.3468773822672559</v>
      </c>
      <c r="U4191" s="46">
        <v>14.96466838749417</v>
      </c>
      <c r="V4191" s="76">
        <v>3802957031789.6099</v>
      </c>
      <c r="W4191" s="84">
        <v>1200.2598908740836</v>
      </c>
      <c r="X4191" s="82">
        <v>4.7130213834658763E-2</v>
      </c>
      <c r="Y4191" s="476">
        <v>2.0000000000000001E-4</v>
      </c>
    </row>
    <row r="4192" spans="1:25" x14ac:dyDescent="0.2">
      <c r="A4192" s="475">
        <v>4188</v>
      </c>
      <c r="B4192" s="56">
        <v>0.56688090871828378</v>
      </c>
      <c r="C4192" s="46">
        <v>1500</v>
      </c>
      <c r="D4192" s="56">
        <v>0.67839837935213476</v>
      </c>
      <c r="E4192" s="56">
        <v>0.4275766315294427</v>
      </c>
      <c r="F4192" s="250">
        <v>2024.2</v>
      </c>
      <c r="G4192" s="76">
        <v>285183305905.99957</v>
      </c>
      <c r="H4192" s="46">
        <v>16280729.616195686</v>
      </c>
      <c r="I4192" s="76">
        <v>542573522184.27405</v>
      </c>
      <c r="J4192" s="56">
        <v>0.45164547045909875</v>
      </c>
      <c r="K4192" s="76">
        <v>39507416581.530212</v>
      </c>
      <c r="L4192" s="76">
        <v>65780734975.801636</v>
      </c>
      <c r="M4192" s="76">
        <v>233579692635.71954</v>
      </c>
      <c r="N4192" s="76">
        <v>24022817667.39587</v>
      </c>
      <c r="O4192" s="76">
        <v>22835.485553301831</v>
      </c>
      <c r="P4192" s="46">
        <v>183138.83736072062</v>
      </c>
      <c r="Q4192" s="46">
        <v>85512.592294455157</v>
      </c>
      <c r="R4192" s="76">
        <v>1235396940554.2517</v>
      </c>
      <c r="S4192" s="56">
        <v>0.61895658522023411</v>
      </c>
      <c r="T4192" s="56">
        <v>0.38905603648555714</v>
      </c>
      <c r="U4192" s="46">
        <v>16.492911609508656</v>
      </c>
      <c r="V4192" s="76">
        <v>8885965411235.8086</v>
      </c>
      <c r="W4192" s="84">
        <v>2803.518753540573</v>
      </c>
      <c r="X4192" s="82">
        <v>4.3351712758847465E-2</v>
      </c>
      <c r="Y4192" s="476">
        <v>2.0000000000000001E-4</v>
      </c>
    </row>
    <row r="4193" spans="1:25" x14ac:dyDescent="0.2">
      <c r="A4193" s="475">
        <v>4189</v>
      </c>
      <c r="B4193" s="56">
        <v>0.52383828355348827</v>
      </c>
      <c r="C4193" s="46">
        <v>2162.6783295854593</v>
      </c>
      <c r="D4193" s="56">
        <v>0.82363772102309907</v>
      </c>
      <c r="E4193" s="56">
        <v>0.44518027720301662</v>
      </c>
      <c r="F4193" s="250">
        <v>2024.12</v>
      </c>
      <c r="G4193" s="76">
        <v>313883264915.0694</v>
      </c>
      <c r="H4193" s="46">
        <v>21736840.267087054</v>
      </c>
      <c r="I4193" s="76">
        <v>560332319152.54846</v>
      </c>
      <c r="J4193" s="56">
        <v>0.37344149513415514</v>
      </c>
      <c r="K4193" s="76">
        <v>18223026694.760178</v>
      </c>
      <c r="L4193" s="76">
        <v>18391235370.778587</v>
      </c>
      <c r="M4193" s="76">
        <v>190207844365.12793</v>
      </c>
      <c r="N4193" s="76">
        <v>51601179798.048279</v>
      </c>
      <c r="O4193" s="76">
        <v>27796.571837776246</v>
      </c>
      <c r="P4193" s="46">
        <v>345769.56286202895</v>
      </c>
      <c r="Q4193" s="46">
        <v>202611.4162320075</v>
      </c>
      <c r="R4193" s="76">
        <v>1113606590051.0493</v>
      </c>
      <c r="S4193" s="56">
        <v>0.55258059743687693</v>
      </c>
      <c r="T4193" s="56">
        <v>0.4272060009432721</v>
      </c>
      <c r="U4193" s="46">
        <v>16.904703035394412</v>
      </c>
      <c r="V4193" s="76">
        <v>8913600870924.6309</v>
      </c>
      <c r="W4193" s="84">
        <v>2815.0449741664474</v>
      </c>
      <c r="X4193" s="82">
        <v>4.2621144395681973E-2</v>
      </c>
      <c r="Y4193" s="476">
        <v>2.0000000000000001E-4</v>
      </c>
    </row>
    <row r="4194" spans="1:25" x14ac:dyDescent="0.2">
      <c r="A4194" s="475">
        <v>4190</v>
      </c>
      <c r="B4194" s="56">
        <v>0.47065366063180347</v>
      </c>
      <c r="C4194" s="46">
        <v>3623.5906911973307</v>
      </c>
      <c r="D4194" s="56">
        <v>0.78623925465793432</v>
      </c>
      <c r="E4194" s="56">
        <v>0.19275175521863913</v>
      </c>
      <c r="F4194" s="250">
        <v>2025.67</v>
      </c>
      <c r="G4194" s="76">
        <v>231550436542.97351</v>
      </c>
      <c r="H4194" s="46">
        <v>19240987.786037907</v>
      </c>
      <c r="I4194" s="76">
        <v>551631642308.19385</v>
      </c>
      <c r="J4194" s="56">
        <v>0.47065366063180347</v>
      </c>
      <c r="K4194" s="76">
        <v>16019438180.515305</v>
      </c>
      <c r="L4194" s="76">
        <v>2856102092.8617611</v>
      </c>
      <c r="M4194" s="76">
        <v>135286137392.91417</v>
      </c>
      <c r="N4194" s="76">
        <v>36505151706.002007</v>
      </c>
      <c r="O4194" s="76">
        <v>21289.133025307259</v>
      </c>
      <c r="P4194" s="46">
        <v>289958.70944936475</v>
      </c>
      <c r="Q4194" s="46">
        <v>161270.76518697449</v>
      </c>
      <c r="R4194" s="76">
        <v>1032363247595.8984</v>
      </c>
      <c r="S4194" s="56">
        <v>0.59919724123952856</v>
      </c>
      <c r="T4194" s="56">
        <v>0.42474477519808607</v>
      </c>
      <c r="U4194" s="46">
        <v>16.112518417908884</v>
      </c>
      <c r="V4194" s="76">
        <v>7748528478271.1348</v>
      </c>
      <c r="W4194" s="84">
        <v>2446.0486680409786</v>
      </c>
      <c r="X4194" s="82">
        <v>4.5447702016214696E-2</v>
      </c>
      <c r="Y4194" s="476">
        <v>2.0000000000000001E-4</v>
      </c>
    </row>
    <row r="4195" spans="1:25" x14ac:dyDescent="0.2">
      <c r="A4195" s="475">
        <v>4191</v>
      </c>
      <c r="B4195" s="56">
        <v>0.64508541400581687</v>
      </c>
      <c r="C4195" s="46">
        <v>1500</v>
      </c>
      <c r="D4195" s="56">
        <v>1.1529598695571952</v>
      </c>
      <c r="E4195" s="56">
        <v>0.62383436208916976</v>
      </c>
      <c r="F4195" s="250">
        <v>2025.96</v>
      </c>
      <c r="G4195" s="76">
        <v>308212763805.29181</v>
      </c>
      <c r="H4195" s="46">
        <v>45307105.598416813</v>
      </c>
      <c r="I4195" s="76">
        <v>739093873949.15027</v>
      </c>
      <c r="J4195" s="56">
        <v>0.18754058697030485</v>
      </c>
      <c r="K4195" s="76">
        <v>19760795196.873695</v>
      </c>
      <c r="L4195" s="76">
        <v>42292441819.726349</v>
      </c>
      <c r="M4195" s="76">
        <v>183114921880.21097</v>
      </c>
      <c r="N4195" s="76">
        <v>36108978955.893318</v>
      </c>
      <c r="O4195" s="76">
        <v>31958.598452679766</v>
      </c>
      <c r="P4195" s="46">
        <v>283753.20346994151</v>
      </c>
      <c r="Q4195" s="46">
        <v>149099.63778983534</v>
      </c>
      <c r="R4195" s="76">
        <v>1358332404818.5796</v>
      </c>
      <c r="S4195" s="56">
        <v>0.44624564132616151</v>
      </c>
      <c r="T4195" s="56">
        <v>0.26691884643258235</v>
      </c>
      <c r="U4195" s="46">
        <v>18.032500702023608</v>
      </c>
      <c r="V4195" s="76">
        <v>7240223298462.2686</v>
      </c>
      <c r="W4195" s="84">
        <v>2284.2200382383603</v>
      </c>
      <c r="X4195" s="82">
        <v>3.9872231775912648E-2</v>
      </c>
      <c r="Y4195" s="476">
        <v>2.0000000000000001E-4</v>
      </c>
    </row>
    <row r="4196" spans="1:25" x14ac:dyDescent="0.2">
      <c r="A4196" s="475">
        <v>4192</v>
      </c>
      <c r="B4196" s="56">
        <v>0.47686676093999314</v>
      </c>
      <c r="C4196" s="46">
        <v>3749.5837357566897</v>
      </c>
      <c r="D4196" s="56">
        <v>0.68967404854736603</v>
      </c>
      <c r="E4196" s="56">
        <v>0.47349805344411322</v>
      </c>
      <c r="F4196" s="250">
        <v>2025.06</v>
      </c>
      <c r="G4196" s="76">
        <v>223716179618.02847</v>
      </c>
      <c r="H4196" s="46">
        <v>15474604.463491913</v>
      </c>
      <c r="I4196" s="76">
        <v>531463977886.20441</v>
      </c>
      <c r="J4196" s="56">
        <v>0.47686676093999314</v>
      </c>
      <c r="K4196" s="76">
        <v>62116834817.167938</v>
      </c>
      <c r="L4196" s="76">
        <v>123106594786.84937</v>
      </c>
      <c r="M4196" s="76">
        <v>96261534133.322174</v>
      </c>
      <c r="N4196" s="76">
        <v>51566514283.60614</v>
      </c>
      <c r="O4196" s="76">
        <v>22078.129441634548</v>
      </c>
      <c r="P4196" s="46">
        <v>364581.91448922653</v>
      </c>
      <c r="Q4196" s="46">
        <v>220505.91485674534</v>
      </c>
      <c r="R4196" s="76">
        <v>1095975376262.6465</v>
      </c>
      <c r="S4196" s="56">
        <v>0.58393893030130861</v>
      </c>
      <c r="T4196" s="56">
        <v>0.40511726065987386</v>
      </c>
      <c r="U4196" s="46">
        <v>15.908187121571974</v>
      </c>
      <c r="V4196" s="76">
        <v>7756716560437.5576</v>
      </c>
      <c r="W4196" s="84">
        <v>2445.7360545627635</v>
      </c>
      <c r="X4196" s="82">
        <v>4.6033622972339219E-2</v>
      </c>
      <c r="Y4196" s="476">
        <v>2.0000000000000001E-4</v>
      </c>
    </row>
    <row r="4197" spans="1:25" x14ac:dyDescent="0.2">
      <c r="A4197" s="475">
        <v>4193</v>
      </c>
      <c r="B4197" s="56">
        <v>0.36387254512762846</v>
      </c>
      <c r="C4197" s="46">
        <v>7656.9421592400686</v>
      </c>
      <c r="D4197" s="56">
        <v>0.82988041385543165</v>
      </c>
      <c r="E4197" s="56">
        <v>0.35723213090887745</v>
      </c>
      <c r="F4197" s="250">
        <v>2023.75</v>
      </c>
      <c r="G4197" s="76">
        <v>285491240382.68402</v>
      </c>
      <c r="H4197" s="46">
        <v>20364826.2932388</v>
      </c>
      <c r="I4197" s="76">
        <v>533850022337.17749</v>
      </c>
      <c r="J4197" s="56">
        <v>0.36387254512762846</v>
      </c>
      <c r="K4197" s="76">
        <v>3474100931.0598545</v>
      </c>
      <c r="L4197" s="76">
        <v>0</v>
      </c>
      <c r="M4197" s="76">
        <v>275778518445.34912</v>
      </c>
      <c r="N4197" s="76">
        <v>60218469338.389069</v>
      </c>
      <c r="O4197" s="76">
        <v>36863.595166003259</v>
      </c>
      <c r="P4197" s="46">
        <v>430007.11103981896</v>
      </c>
      <c r="Q4197" s="46">
        <v>267585.59278848174</v>
      </c>
      <c r="R4197" s="76">
        <v>1149018752690.1736</v>
      </c>
      <c r="S4197" s="56">
        <v>0.56587046248827999</v>
      </c>
      <c r="T4197" s="56">
        <v>0.37014612047956608</v>
      </c>
      <c r="U4197" s="46">
        <v>17.018505735809015</v>
      </c>
      <c r="V4197" s="76">
        <v>7901668564882.875</v>
      </c>
      <c r="W4197" s="84">
        <v>2493.8929538399011</v>
      </c>
      <c r="X4197" s="82">
        <v>4.3399518106064607E-2</v>
      </c>
      <c r="Y4197" s="476">
        <v>2.0000000000000001E-4</v>
      </c>
    </row>
    <row r="4198" spans="1:25" x14ac:dyDescent="0.2">
      <c r="A4198" s="475">
        <v>4194</v>
      </c>
      <c r="B4198" s="56">
        <v>0.53195534825960267</v>
      </c>
      <c r="C4198" s="46">
        <v>2969.8704140428686</v>
      </c>
      <c r="D4198" s="56">
        <v>0.54430932948950739</v>
      </c>
      <c r="E4198" s="56">
        <v>0.43175986572016894</v>
      </c>
      <c r="F4198" s="250">
        <v>2025.75</v>
      </c>
      <c r="G4198" s="76">
        <v>156133245665.70135</v>
      </c>
      <c r="H4198" s="46">
        <v>11102236.541757233</v>
      </c>
      <c r="I4198" s="76">
        <v>255058723778.11145</v>
      </c>
      <c r="J4198" s="56">
        <v>0.15251602235012252</v>
      </c>
      <c r="K4198" s="76">
        <v>17898032204.481697</v>
      </c>
      <c r="L4198" s="76">
        <v>40675678928.47123</v>
      </c>
      <c r="M4198" s="76">
        <v>105373694928.7188</v>
      </c>
      <c r="N4198" s="76">
        <v>79488048704.045502</v>
      </c>
      <c r="O4198" s="76">
        <v>19067.267284818688</v>
      </c>
      <c r="P4198" s="46">
        <v>440884.77518898807</v>
      </c>
      <c r="Q4198" s="46">
        <v>284735.13395462197</v>
      </c>
      <c r="R4198" s="76">
        <v>640805509282.15063</v>
      </c>
      <c r="S4198" s="56">
        <v>0.45327148560951375</v>
      </c>
      <c r="T4198" s="56">
        <v>0.27226780090770469</v>
      </c>
      <c r="U4198" s="46">
        <v>18.274536673494492</v>
      </c>
      <c r="V4198" s="76">
        <v>3476446575285.2979</v>
      </c>
      <c r="W4198" s="84">
        <v>1097.222086754507</v>
      </c>
      <c r="X4198" s="82">
        <v>4.0446665557253118E-2</v>
      </c>
      <c r="Y4198" s="476">
        <v>2.0000000000000001E-4</v>
      </c>
    </row>
    <row r="4199" spans="1:25" x14ac:dyDescent="0.2">
      <c r="A4199" s="475">
        <v>4195</v>
      </c>
      <c r="B4199" s="56">
        <v>0.68513409123853597</v>
      </c>
      <c r="C4199" s="46">
        <v>6642.2830696572437</v>
      </c>
      <c r="D4199" s="56">
        <v>0.58861488430685882</v>
      </c>
      <c r="E4199" s="56">
        <v>0.44983510160827345</v>
      </c>
      <c r="F4199" s="250">
        <v>2023.75</v>
      </c>
      <c r="G4199" s="76">
        <v>294183580206.8092</v>
      </c>
      <c r="H4199" s="46">
        <v>12068608.000347467</v>
      </c>
      <c r="I4199" s="76">
        <v>376589891658.47357</v>
      </c>
      <c r="J4199" s="56">
        <v>0.3769464737696776</v>
      </c>
      <c r="K4199" s="76">
        <v>4241493179.8718815</v>
      </c>
      <c r="L4199" s="76">
        <v>0</v>
      </c>
      <c r="M4199" s="76">
        <v>372490021395.59967</v>
      </c>
      <c r="N4199" s="76">
        <v>41649169833.495094</v>
      </c>
      <c r="O4199" s="76">
        <v>23633.523960035265</v>
      </c>
      <c r="P4199" s="46">
        <v>269022.31911157008</v>
      </c>
      <c r="Q4199" s="46">
        <v>149983.63858714199</v>
      </c>
      <c r="R4199" s="76">
        <v>1108296483957.3398</v>
      </c>
      <c r="S4199" s="56">
        <v>0.63244082840526017</v>
      </c>
      <c r="T4199" s="56">
        <v>0.37431544127318372</v>
      </c>
      <c r="U4199" s="46">
        <v>17.239376905215728</v>
      </c>
      <c r="V4199" s="76">
        <v>7859219855723.8984</v>
      </c>
      <c r="W4199" s="84">
        <v>2476.4543076954901</v>
      </c>
      <c r="X4199" s="82">
        <v>4.2415981553087685E-2</v>
      </c>
      <c r="Y4199" s="476">
        <v>2.0000000000000001E-4</v>
      </c>
    </row>
    <row r="4200" spans="1:25" x14ac:dyDescent="0.2">
      <c r="A4200" s="475">
        <v>4196</v>
      </c>
      <c r="B4200" s="56">
        <v>0.63196562616739449</v>
      </c>
      <c r="C4200" s="46">
        <v>7818.781345802945</v>
      </c>
      <c r="D4200" s="56">
        <v>0.75036871449622622</v>
      </c>
      <c r="E4200" s="56">
        <v>0.40199195505888008</v>
      </c>
      <c r="F4200" s="250">
        <v>2024.84</v>
      </c>
      <c r="G4200" s="76">
        <v>305929477648.90497</v>
      </c>
      <c r="H4200" s="46">
        <v>17567662.505302962</v>
      </c>
      <c r="I4200" s="76">
        <v>472235414757.31818</v>
      </c>
      <c r="J4200" s="56">
        <v>0.37968025607414468</v>
      </c>
      <c r="K4200" s="76">
        <v>15032522625.819679</v>
      </c>
      <c r="L4200" s="76">
        <v>25137820375.481083</v>
      </c>
      <c r="M4200" s="76">
        <v>204356412382.55371</v>
      </c>
      <c r="N4200" s="76">
        <v>19000313408.653919</v>
      </c>
      <c r="O4200" s="76">
        <v>31429.168953803357</v>
      </c>
      <c r="P4200" s="46">
        <v>173759.8403769162</v>
      </c>
      <c r="Q4200" s="46">
        <v>77801.981275555809</v>
      </c>
      <c r="R4200" s="76">
        <v>996253757213.41089</v>
      </c>
      <c r="S4200" s="56">
        <v>0.58876279887312366</v>
      </c>
      <c r="T4200" s="56">
        <v>0.46242602797824944</v>
      </c>
      <c r="U4200" s="46">
        <v>16.90987369051059</v>
      </c>
      <c r="V4200" s="76">
        <v>8596869018824.1426</v>
      </c>
      <c r="W4200" s="84">
        <v>2712.7036598333871</v>
      </c>
      <c r="X4200" s="82">
        <v>4.2608354498588991E-2</v>
      </c>
      <c r="Y4200" s="476">
        <v>2.0000000000000001E-4</v>
      </c>
    </row>
    <row r="4201" spans="1:25" x14ac:dyDescent="0.2">
      <c r="A4201" s="475">
        <v>4197</v>
      </c>
      <c r="B4201" s="56">
        <v>0.39604017355712007</v>
      </c>
      <c r="C4201" s="46">
        <v>3006.6424330291634</v>
      </c>
      <c r="D4201" s="56">
        <v>0.31518434586597938</v>
      </c>
      <c r="E4201" s="56">
        <v>0.56054328147277099</v>
      </c>
      <c r="F4201" s="250">
        <v>2024.49</v>
      </c>
      <c r="G4201" s="76">
        <v>73719994339.08905</v>
      </c>
      <c r="H4201" s="46">
        <v>5319189.9371406017</v>
      </c>
      <c r="I4201" s="76">
        <v>251115779767.63086</v>
      </c>
      <c r="J4201" s="56">
        <v>0.39604017355712007</v>
      </c>
      <c r="K4201" s="76">
        <v>7100216250.3623075</v>
      </c>
      <c r="L4201" s="76">
        <v>0</v>
      </c>
      <c r="M4201" s="76">
        <v>86147632660.393875</v>
      </c>
      <c r="N4201" s="76">
        <v>43823270152.027031</v>
      </c>
      <c r="O4201" s="76">
        <v>26559.480101798676</v>
      </c>
      <c r="P4201" s="46">
        <v>327721.30736115936</v>
      </c>
      <c r="Q4201" s="46">
        <v>164542.39991851055</v>
      </c>
      <c r="R4201" s="76">
        <v>473280284472.77667</v>
      </c>
      <c r="S4201" s="56">
        <v>0.52108601875370109</v>
      </c>
      <c r="T4201" s="56">
        <v>0.32663458033088483</v>
      </c>
      <c r="U4201" s="46">
        <v>15.791359677599305</v>
      </c>
      <c r="V4201" s="76">
        <v>2796652851167.2412</v>
      </c>
      <c r="W4201" s="84">
        <v>882.49995321588767</v>
      </c>
      <c r="X4201" s="82">
        <v>4.439581966073896E-2</v>
      </c>
      <c r="Y4201" s="476">
        <v>2.0000000000000001E-4</v>
      </c>
    </row>
    <row r="4202" spans="1:25" x14ac:dyDescent="0.2">
      <c r="A4202" s="475">
        <v>4198</v>
      </c>
      <c r="B4202" s="56">
        <v>0.40100147393646007</v>
      </c>
      <c r="C4202" s="46">
        <v>4373.6355360609132</v>
      </c>
      <c r="D4202" s="56">
        <v>1.0716790853979492</v>
      </c>
      <c r="E4202" s="56">
        <v>0.25015175054904604</v>
      </c>
      <c r="F4202" s="250">
        <v>2024.58</v>
      </c>
      <c r="G4202" s="76">
        <v>241983520269.64862</v>
      </c>
      <c r="H4202" s="46">
        <v>35050237.722204871</v>
      </c>
      <c r="I4202" s="76">
        <v>713379665997.78198</v>
      </c>
      <c r="J4202" s="56">
        <v>0.30317339634551743</v>
      </c>
      <c r="K4202" s="76">
        <v>15903051596.482048</v>
      </c>
      <c r="L4202" s="76">
        <v>0</v>
      </c>
      <c r="M4202" s="76">
        <v>254757760434.92178</v>
      </c>
      <c r="N4202" s="76">
        <v>29603109075.57114</v>
      </c>
      <c r="O4202" s="76">
        <v>22594.754029672153</v>
      </c>
      <c r="P4202" s="46">
        <v>245953.86965832149</v>
      </c>
      <c r="Q4202" s="46">
        <v>123303.94501758147</v>
      </c>
      <c r="R4202" s="76">
        <v>1389575043372.5916</v>
      </c>
      <c r="S4202" s="56">
        <v>0.5291567132973235</v>
      </c>
      <c r="T4202" s="56">
        <v>0.30533817001252234</v>
      </c>
      <c r="U4202" s="46">
        <v>16.36266607851169</v>
      </c>
      <c r="V4202" s="76">
        <v>7583124935321.1494</v>
      </c>
      <c r="W4202" s="84">
        <v>2390.5430629316579</v>
      </c>
      <c r="X4202" s="82">
        <v>4.4960515073134664E-2</v>
      </c>
      <c r="Y4202" s="476">
        <v>2.0000000000000001E-4</v>
      </c>
    </row>
    <row r="4203" spans="1:25" x14ac:dyDescent="0.2">
      <c r="A4203" s="475">
        <v>4199</v>
      </c>
      <c r="B4203" s="56">
        <v>0.4954199346356401</v>
      </c>
      <c r="C4203" s="46">
        <v>5599.758957595167</v>
      </c>
      <c r="D4203" s="56">
        <v>0.57002848333288059</v>
      </c>
      <c r="E4203" s="56">
        <v>0.57931282532648509</v>
      </c>
      <c r="F4203" s="250">
        <v>2023.75</v>
      </c>
      <c r="G4203" s="76">
        <v>71814836409.830048</v>
      </c>
      <c r="H4203" s="46">
        <v>11167758.317626426</v>
      </c>
      <c r="I4203" s="76">
        <v>373432751650.15564</v>
      </c>
      <c r="J4203" s="56">
        <v>0.46829889967605987</v>
      </c>
      <c r="K4203" s="76">
        <v>7044508774.9525805</v>
      </c>
      <c r="L4203" s="76">
        <v>0</v>
      </c>
      <c r="M4203" s="76">
        <v>89699062925.169754</v>
      </c>
      <c r="N4203" s="76">
        <v>55280596785.715897</v>
      </c>
      <c r="O4203" s="76">
        <v>34475.176362574617</v>
      </c>
      <c r="P4203" s="46">
        <v>371257.45966664411</v>
      </c>
      <c r="Q4203" s="46">
        <v>228981.30999137327</v>
      </c>
      <c r="R4203" s="76">
        <v>621429793591.42188</v>
      </c>
      <c r="S4203" s="56">
        <v>0.54566314300256769</v>
      </c>
      <c r="T4203" s="56">
        <v>0.37931475294193023</v>
      </c>
      <c r="U4203" s="46">
        <v>14.774740215933265</v>
      </c>
      <c r="V4203" s="76">
        <v>3997921761041.271</v>
      </c>
      <c r="W4203" s="84">
        <v>1258.4955656652494</v>
      </c>
      <c r="X4203" s="82">
        <v>4.7477101654337127E-2</v>
      </c>
      <c r="Y4203" s="476">
        <v>2.0000000000000001E-4</v>
      </c>
    </row>
    <row r="4204" spans="1:25" x14ac:dyDescent="0.2">
      <c r="A4204" s="475">
        <v>4200</v>
      </c>
      <c r="B4204" s="56">
        <v>0.3882670922981093</v>
      </c>
      <c r="C4204" s="46">
        <v>3765.6729508671524</v>
      </c>
      <c r="D4204" s="56">
        <v>0.45457423738996011</v>
      </c>
      <c r="E4204" s="56">
        <v>0.28547422382906718</v>
      </c>
      <c r="F4204" s="250">
        <v>2024.05</v>
      </c>
      <c r="G4204" s="76">
        <v>212196780590.05447</v>
      </c>
      <c r="H4204" s="46">
        <v>8717314.0602521915</v>
      </c>
      <c r="I4204" s="76">
        <v>316071450512.03949</v>
      </c>
      <c r="J4204" s="56">
        <v>0.3882670922981093</v>
      </c>
      <c r="K4204" s="76">
        <v>9496524904.1411877</v>
      </c>
      <c r="L4204" s="76">
        <v>0</v>
      </c>
      <c r="M4204" s="76">
        <v>127904081531.69966</v>
      </c>
      <c r="N4204" s="76">
        <v>50776374226.477028</v>
      </c>
      <c r="O4204" s="76">
        <v>27213.78797811285</v>
      </c>
      <c r="P4204" s="46">
        <v>340714.6498476041</v>
      </c>
      <c r="Q4204" s="46">
        <v>208360.46751032604</v>
      </c>
      <c r="R4204" s="76">
        <v>690243367398.8551</v>
      </c>
      <c r="S4204" s="56">
        <v>0.56142596656034971</v>
      </c>
      <c r="T4204" s="56">
        <v>0.45645828842750191</v>
      </c>
      <c r="U4204" s="46">
        <v>16.996658280627802</v>
      </c>
      <c r="V4204" s="76">
        <v>5884510798724.2441</v>
      </c>
      <c r="W4204" s="84">
        <v>1856.2349023060419</v>
      </c>
      <c r="X4204" s="82">
        <v>4.2902571188432957E-2</v>
      </c>
      <c r="Y4204" s="476">
        <v>2.0000000000000001E-4</v>
      </c>
    </row>
    <row r="4205" spans="1:25" x14ac:dyDescent="0.2">
      <c r="A4205" s="475">
        <v>4201</v>
      </c>
      <c r="B4205" s="56">
        <v>0.43978226947700116</v>
      </c>
      <c r="C4205" s="46">
        <v>4413.6059882385789</v>
      </c>
      <c r="D4205" s="56">
        <v>0.73862550984362729</v>
      </c>
      <c r="E4205" s="56">
        <v>0.13655898229418606</v>
      </c>
      <c r="F4205" s="250">
        <v>2023.75</v>
      </c>
      <c r="G4205" s="76">
        <v>277555482139.97937</v>
      </c>
      <c r="H4205" s="46">
        <v>17502762.375506468</v>
      </c>
      <c r="I4205" s="76">
        <v>427376735790.88947</v>
      </c>
      <c r="J4205" s="56">
        <v>0.32920547824269442</v>
      </c>
      <c r="K4205" s="76">
        <v>8954219025.8293571</v>
      </c>
      <c r="L4205" s="76">
        <v>0</v>
      </c>
      <c r="M4205" s="76">
        <v>290393513516.58545</v>
      </c>
      <c r="N4205" s="76">
        <v>51908760224.195953</v>
      </c>
      <c r="O4205" s="76">
        <v>35145.137934952145</v>
      </c>
      <c r="P4205" s="46">
        <v>357038.53806861781</v>
      </c>
      <c r="Q4205" s="46">
        <v>213394.78387693869</v>
      </c>
      <c r="R4205" s="76">
        <v>1055570965928.8798</v>
      </c>
      <c r="S4205" s="56">
        <v>0.58039929213532848</v>
      </c>
      <c r="T4205" s="56">
        <v>0.37998996020094888</v>
      </c>
      <c r="U4205" s="46">
        <v>17.109471243264483</v>
      </c>
      <c r="V4205" s="76">
        <v>7525981676309.8838</v>
      </c>
      <c r="W4205" s="84">
        <v>2373.1515974703657</v>
      </c>
      <c r="X4205" s="82">
        <v>4.288692572649877E-2</v>
      </c>
      <c r="Y4205" s="476">
        <v>2.0000000000000001E-4</v>
      </c>
    </row>
    <row r="4206" spans="1:25" x14ac:dyDescent="0.2">
      <c r="A4206" s="475">
        <v>4202</v>
      </c>
      <c r="B4206" s="56">
        <v>0.41922799818415757</v>
      </c>
      <c r="C4206" s="46">
        <v>1982.1000615406524</v>
      </c>
      <c r="D4206" s="56">
        <v>0.64372136466675156</v>
      </c>
      <c r="E4206" s="56">
        <v>0.49037486388400625</v>
      </c>
      <c r="F4206" s="250">
        <v>2025.34</v>
      </c>
      <c r="G4206" s="76">
        <v>164291148788.16177</v>
      </c>
      <c r="H4206" s="46">
        <v>15140262.407307744</v>
      </c>
      <c r="I4206" s="76">
        <v>506184201645.3222</v>
      </c>
      <c r="J4206" s="56">
        <v>0.41922799818415757</v>
      </c>
      <c r="K4206" s="76">
        <v>42989280791.433075</v>
      </c>
      <c r="L4206" s="76">
        <v>79848340322.000763</v>
      </c>
      <c r="M4206" s="76">
        <v>112095279517.73349</v>
      </c>
      <c r="N4206" s="76">
        <v>42236324107.669861</v>
      </c>
      <c r="O4206" s="76">
        <v>35428.195479655529</v>
      </c>
      <c r="P4206" s="46">
        <v>289841.65169948078</v>
      </c>
      <c r="Q4206" s="46">
        <v>164416.23346338124</v>
      </c>
      <c r="R4206" s="76">
        <v>990242254180.65552</v>
      </c>
      <c r="S4206" s="56">
        <v>0.56665990751239559</v>
      </c>
      <c r="T4206" s="56">
        <v>0.35316702515991039</v>
      </c>
      <c r="U4206" s="46">
        <v>15.636856557337993</v>
      </c>
      <c r="V4206" s="76">
        <v>6115183410895.3193</v>
      </c>
      <c r="W4206" s="84">
        <v>1931.2293676228778</v>
      </c>
      <c r="X4206" s="82">
        <v>4.5867796706368202E-2</v>
      </c>
      <c r="Y4206" s="476">
        <v>2.0000000000000001E-4</v>
      </c>
    </row>
    <row r="4207" spans="1:25" x14ac:dyDescent="0.2">
      <c r="A4207" s="475">
        <v>4203</v>
      </c>
      <c r="B4207" s="56">
        <v>0.49000708528516884</v>
      </c>
      <c r="C4207" s="46">
        <v>1839.010988897734</v>
      </c>
      <c r="D4207" s="56">
        <v>1.0392206566166304</v>
      </c>
      <c r="E4207" s="56">
        <v>0.60125033891349344</v>
      </c>
      <c r="F4207" s="250">
        <v>2024.97</v>
      </c>
      <c r="G4207" s="76">
        <v>259066828544.03104</v>
      </c>
      <c r="H4207" s="46">
        <v>34864359.396866843</v>
      </c>
      <c r="I4207" s="76">
        <v>761323147002.2782</v>
      </c>
      <c r="J4207" s="56">
        <v>0.27808010872185596</v>
      </c>
      <c r="K4207" s="76">
        <v>22159522151.548298</v>
      </c>
      <c r="L4207" s="76">
        <v>0</v>
      </c>
      <c r="M4207" s="76">
        <v>261946970250.16028</v>
      </c>
      <c r="N4207" s="76">
        <v>77312475567.8927</v>
      </c>
      <c r="O4207" s="76">
        <v>23043.29784996749</v>
      </c>
      <c r="P4207" s="46">
        <v>457998.26800958801</v>
      </c>
      <c r="Q4207" s="46">
        <v>283592.40994394227</v>
      </c>
      <c r="R4207" s="76">
        <v>1605385601142.2163</v>
      </c>
      <c r="S4207" s="56">
        <v>0.52162700400852102</v>
      </c>
      <c r="T4207" s="56">
        <v>0.23800488135942183</v>
      </c>
      <c r="U4207" s="46">
        <v>16.980165725501369</v>
      </c>
      <c r="V4207" s="76">
        <v>7146562897971.2676</v>
      </c>
      <c r="W4207" s="84">
        <v>2253.4107804690811</v>
      </c>
      <c r="X4207" s="82">
        <v>4.2702962735425995E-2</v>
      </c>
      <c r="Y4207" s="476">
        <v>2.0000000000000001E-4</v>
      </c>
    </row>
    <row r="4208" spans="1:25" x14ac:dyDescent="0.2">
      <c r="A4208" s="475">
        <v>4204</v>
      </c>
      <c r="B4208" s="56">
        <v>0.47541406962016153</v>
      </c>
      <c r="C4208" s="46">
        <v>7208.4607352192234</v>
      </c>
      <c r="D4208" s="56">
        <v>0.28906092240437853</v>
      </c>
      <c r="E4208" s="56">
        <v>0.45646778858451187</v>
      </c>
      <c r="F4208" s="250">
        <v>2024.55</v>
      </c>
      <c r="G4208" s="76">
        <v>185440614348.88904</v>
      </c>
      <c r="H4208" s="46">
        <v>4803325.1199548719</v>
      </c>
      <c r="I4208" s="76">
        <v>173557938456.79861</v>
      </c>
      <c r="J4208" s="56">
        <v>0.41731819241654144</v>
      </c>
      <c r="K4208" s="76">
        <v>7964224856.5438185</v>
      </c>
      <c r="L4208" s="76">
        <v>0</v>
      </c>
      <c r="M4208" s="76">
        <v>161808401687.16443</v>
      </c>
      <c r="N4208" s="76">
        <v>24519553949.5261</v>
      </c>
      <c r="O4208" s="76">
        <v>24983.568069457484</v>
      </c>
      <c r="P4208" s="46">
        <v>219746.09766527041</v>
      </c>
      <c r="Q4208" s="46">
        <v>96199.073750996438</v>
      </c>
      <c r="R4208" s="76">
        <v>572361015858.45728</v>
      </c>
      <c r="S4208" s="56">
        <v>0.6560804286794879</v>
      </c>
      <c r="T4208" s="56">
        <v>0.42831011729080237</v>
      </c>
      <c r="U4208" s="46">
        <v>17.485492792114286</v>
      </c>
      <c r="V4208" s="76">
        <v>4798780859864.0234</v>
      </c>
      <c r="W4208" s="84">
        <v>1514.3583433348822</v>
      </c>
      <c r="X4208" s="82">
        <v>4.1036300908628157E-2</v>
      </c>
      <c r="Y4208" s="476">
        <v>2.0000000000000001E-4</v>
      </c>
    </row>
    <row r="4209" spans="1:25" x14ac:dyDescent="0.2">
      <c r="A4209" s="475">
        <v>4205</v>
      </c>
      <c r="B4209" s="56">
        <v>0.4523822022149116</v>
      </c>
      <c r="C4209" s="46">
        <v>7483.3771111387596</v>
      </c>
      <c r="D4209" s="56">
        <v>0.63011341761375894</v>
      </c>
      <c r="E4209" s="56">
        <v>0.56506006508882334</v>
      </c>
      <c r="F4209" s="250">
        <v>2025.66</v>
      </c>
      <c r="G4209" s="76">
        <v>289482198048.16376</v>
      </c>
      <c r="H4209" s="46">
        <v>13466360.162305789</v>
      </c>
      <c r="I4209" s="76">
        <v>436410262561.64508</v>
      </c>
      <c r="J4209" s="56">
        <v>0.44695055418440877</v>
      </c>
      <c r="K4209" s="76">
        <v>35176658173.043098</v>
      </c>
      <c r="L4209" s="76">
        <v>69294970719.613922</v>
      </c>
      <c r="M4209" s="76">
        <v>116538742404.78101</v>
      </c>
      <c r="N4209" s="76">
        <v>37572205041.73642</v>
      </c>
      <c r="O4209" s="76">
        <v>23956.589950064947</v>
      </c>
      <c r="P4209" s="46">
        <v>267562.51826989115</v>
      </c>
      <c r="Q4209" s="46">
        <v>147958.75147446719</v>
      </c>
      <c r="R4209" s="76">
        <v>972390481325.53516</v>
      </c>
      <c r="S4209" s="56">
        <v>0.61039367200813965</v>
      </c>
      <c r="T4209" s="56">
        <v>0.48707967193715201</v>
      </c>
      <c r="U4209" s="46">
        <v>16.543578199397206</v>
      </c>
      <c r="V4209" s="76">
        <v>8525321706851.1611</v>
      </c>
      <c r="W4209" s="84">
        <v>2690.7888658575671</v>
      </c>
      <c r="X4209" s="82">
        <v>4.4647621519532221E-2</v>
      </c>
      <c r="Y4209" s="476">
        <v>2.0000000000000001E-4</v>
      </c>
    </row>
    <row r="4210" spans="1:25" x14ac:dyDescent="0.2">
      <c r="A4210" s="475">
        <v>4206</v>
      </c>
      <c r="B4210" s="56">
        <v>0.57783893725853441</v>
      </c>
      <c r="C4210" s="46">
        <v>3405.9285992807881</v>
      </c>
      <c r="D4210" s="56">
        <v>1.1471829188063802</v>
      </c>
      <c r="E4210" s="56">
        <v>0.51497289234447652</v>
      </c>
      <c r="F4210" s="250">
        <v>2023.75</v>
      </c>
      <c r="G4210" s="76">
        <v>386811962029.13031</v>
      </c>
      <c r="H4210" s="46">
        <v>42549070.618293554</v>
      </c>
      <c r="I4210" s="76">
        <v>512895494328.05487</v>
      </c>
      <c r="J4210" s="56">
        <v>-9.6922483484419564E-2</v>
      </c>
      <c r="K4210" s="76">
        <v>16310007521.897787</v>
      </c>
      <c r="L4210" s="76">
        <v>0</v>
      </c>
      <c r="M4210" s="76">
        <v>356934952904.29138</v>
      </c>
      <c r="N4210" s="76">
        <v>141201329886.30667</v>
      </c>
      <c r="O4210" s="76">
        <v>25631.975170681337</v>
      </c>
      <c r="P4210" s="46">
        <v>859163.63701278076</v>
      </c>
      <c r="Q4210" s="46">
        <v>602167.51885824674</v>
      </c>
      <c r="R4210" s="76">
        <v>1421787941897.8806</v>
      </c>
      <c r="S4210" s="56">
        <v>0.41313951619103961</v>
      </c>
      <c r="T4210" s="56">
        <v>0.22006396208266474</v>
      </c>
      <c r="U4210" s="46">
        <v>25.778728375653841</v>
      </c>
      <c r="V4210" s="76">
        <v>8454193068620.9512</v>
      </c>
      <c r="W4210" s="84">
        <v>2670.8443380791282</v>
      </c>
      <c r="X4210" s="82">
        <v>2.9630741942472401E-2</v>
      </c>
      <c r="Y4210" s="476">
        <v>2.0000000000000001E-4</v>
      </c>
    </row>
    <row r="4211" spans="1:25" x14ac:dyDescent="0.2">
      <c r="A4211" s="475">
        <v>4207</v>
      </c>
      <c r="B4211" s="56">
        <v>0.38481947223863755</v>
      </c>
      <c r="C4211" s="46">
        <v>8391.1925527201638</v>
      </c>
      <c r="D4211" s="56">
        <v>0.46520628637393474</v>
      </c>
      <c r="E4211" s="56">
        <v>0.51871999160704352</v>
      </c>
      <c r="F4211" s="250">
        <v>2025.34</v>
      </c>
      <c r="G4211" s="76">
        <v>106977364593.23291</v>
      </c>
      <c r="H4211" s="46">
        <v>8454460.1562685873</v>
      </c>
      <c r="I4211" s="76">
        <v>323336263854.15894</v>
      </c>
      <c r="J4211" s="56">
        <v>0.38481947223863755</v>
      </c>
      <c r="K4211" s="76">
        <v>12425452553.576675</v>
      </c>
      <c r="L4211" s="76">
        <v>4792228959.0336275</v>
      </c>
      <c r="M4211" s="76">
        <v>79820168961.960587</v>
      </c>
      <c r="N4211" s="76">
        <v>48451665532.116669</v>
      </c>
      <c r="O4211" s="76">
        <v>20567.24506002276</v>
      </c>
      <c r="P4211" s="46">
        <v>303959.49711474002</v>
      </c>
      <c r="Q4211" s="46">
        <v>179565.94433793414</v>
      </c>
      <c r="R4211" s="76">
        <v>594903416706.78992</v>
      </c>
      <c r="S4211" s="56">
        <v>0.5210189593163691</v>
      </c>
      <c r="T4211" s="56">
        <v>0.35754441614316507</v>
      </c>
      <c r="U4211" s="46">
        <v>15.928692877099227</v>
      </c>
      <c r="V4211" s="76">
        <v>3814780561497.6587</v>
      </c>
      <c r="W4211" s="84">
        <v>1203.838226169006</v>
      </c>
      <c r="X4211" s="82">
        <v>4.5058441983437683E-2</v>
      </c>
      <c r="Y4211" s="476">
        <v>2.0000000000000001E-4</v>
      </c>
    </row>
    <row r="4212" spans="1:25" x14ac:dyDescent="0.2">
      <c r="A4212" s="475">
        <v>4208</v>
      </c>
      <c r="B4212" s="56">
        <v>0.41440731162886218</v>
      </c>
      <c r="C4212" s="46">
        <v>3226.2246280701711</v>
      </c>
      <c r="D4212" s="56">
        <v>1.1513488153339908</v>
      </c>
      <c r="E4212" s="56">
        <v>0.19096242373317079</v>
      </c>
      <c r="F4212" s="250">
        <v>2024.14</v>
      </c>
      <c r="G4212" s="76">
        <v>351347978357.13678</v>
      </c>
      <c r="H4212" s="46">
        <v>34426854.055989027</v>
      </c>
      <c r="I4212" s="76">
        <v>452165793812.43347</v>
      </c>
      <c r="J4212" s="56">
        <v>-9.7752503667130286E-2</v>
      </c>
      <c r="K4212" s="76">
        <v>11353183091.24332</v>
      </c>
      <c r="L4212" s="76">
        <v>0</v>
      </c>
      <c r="M4212" s="76">
        <v>278709193795.97327</v>
      </c>
      <c r="N4212" s="76">
        <v>6962902203.4300718</v>
      </c>
      <c r="O4212" s="76">
        <v>40620.391111695426</v>
      </c>
      <c r="P4212" s="46">
        <v>119769.32018396322</v>
      </c>
      <c r="Q4212" s="46">
        <v>28150.894941232174</v>
      </c>
      <c r="R4212" s="76">
        <v>1212604114228.6111</v>
      </c>
      <c r="S4212" s="56">
        <v>0.4599215327221487</v>
      </c>
      <c r="T4212" s="56">
        <v>0.22358205332798337</v>
      </c>
      <c r="U4212" s="46">
        <v>25.693984755492796</v>
      </c>
      <c r="V4212" s="76">
        <v>7282401034252.6992</v>
      </c>
      <c r="W4212" s="84">
        <v>2299.509670103183</v>
      </c>
      <c r="X4212" s="82">
        <v>3.0067078235976902E-2</v>
      </c>
      <c r="Y4212" s="476">
        <v>2.0000000000000001E-4</v>
      </c>
    </row>
    <row r="4213" spans="1:25" x14ac:dyDescent="0.2">
      <c r="A4213" s="475">
        <v>4209</v>
      </c>
      <c r="B4213" s="56">
        <v>0.4373745210963963</v>
      </c>
      <c r="C4213" s="46">
        <v>1693.9270814775409</v>
      </c>
      <c r="D4213" s="56">
        <v>0.71735942745779691</v>
      </c>
      <c r="E4213" s="56">
        <v>0.50694252980434196</v>
      </c>
      <c r="F4213" s="250">
        <v>2023.75</v>
      </c>
      <c r="G4213" s="76">
        <v>309605621278.24695</v>
      </c>
      <c r="H4213" s="46">
        <v>18236794.870401405</v>
      </c>
      <c r="I4213" s="76">
        <v>420747311419.29742</v>
      </c>
      <c r="J4213" s="56">
        <v>0.24783012679171201</v>
      </c>
      <c r="K4213" s="76">
        <v>15720971267.669403</v>
      </c>
      <c r="L4213" s="76">
        <v>0</v>
      </c>
      <c r="M4213" s="76">
        <v>347048599844.72321</v>
      </c>
      <c r="N4213" s="76">
        <v>32172429721.473576</v>
      </c>
      <c r="O4213" s="76">
        <v>26932.654575492081</v>
      </c>
      <c r="P4213" s="46">
        <v>231193.10298755823</v>
      </c>
      <c r="Q4213" s="46">
        <v>119261.19108674559</v>
      </c>
      <c r="R4213" s="76">
        <v>1123526084498.3979</v>
      </c>
      <c r="S4213" s="56">
        <v>0.57353598850900933</v>
      </c>
      <c r="T4213" s="56">
        <v>0.34224540988930036</v>
      </c>
      <c r="U4213" s="46">
        <v>17.757809607786459</v>
      </c>
      <c r="V4213" s="76">
        <v>7571791787669.8945</v>
      </c>
      <c r="W4213" s="84">
        <v>2387.4218820746801</v>
      </c>
      <c r="X4213" s="82">
        <v>4.0720366244863949E-2</v>
      </c>
      <c r="Y4213" s="476">
        <v>2.0000000000000001E-4</v>
      </c>
    </row>
    <row r="4214" spans="1:25" x14ac:dyDescent="0.2">
      <c r="A4214" s="475">
        <v>4210</v>
      </c>
      <c r="B4214" s="56">
        <v>0.51340150255302852</v>
      </c>
      <c r="C4214" s="46">
        <v>6862.9311428211422</v>
      </c>
      <c r="D4214" s="56">
        <v>0.49659018960977963</v>
      </c>
      <c r="E4214" s="56">
        <v>0.31365525506195302</v>
      </c>
      <c r="F4214" s="250">
        <v>2025.2</v>
      </c>
      <c r="G4214" s="76">
        <v>87809251670.485352</v>
      </c>
      <c r="H4214" s="46">
        <v>9611943.9420946538</v>
      </c>
      <c r="I4214" s="76">
        <v>332994600407.6972</v>
      </c>
      <c r="J4214" s="56">
        <v>0.51340150255302852</v>
      </c>
      <c r="K4214" s="76">
        <v>17758105606.377377</v>
      </c>
      <c r="L4214" s="76">
        <v>28323831118.372818</v>
      </c>
      <c r="M4214" s="76">
        <v>65629610105.585419</v>
      </c>
      <c r="N4214" s="76">
        <v>13209327830.226908</v>
      </c>
      <c r="O4214" s="76">
        <v>35666.227746196826</v>
      </c>
      <c r="P4214" s="46">
        <v>145454.13351666479</v>
      </c>
      <c r="Q4214" s="46">
        <v>62203.060947476144</v>
      </c>
      <c r="R4214" s="76">
        <v>542280483426.78082</v>
      </c>
      <c r="S4214" s="56">
        <v>0.59791794501534101</v>
      </c>
      <c r="T4214" s="56">
        <v>0.43242539218416548</v>
      </c>
      <c r="U4214" s="46">
        <v>15.143658814287082</v>
      </c>
      <c r="V4214" s="76">
        <v>4109163498138.8599</v>
      </c>
      <c r="W4214" s="84">
        <v>1297.4777699570529</v>
      </c>
      <c r="X4214" s="82">
        <v>4.6058783183274832E-2</v>
      </c>
      <c r="Y4214" s="476">
        <v>2.0000000000000001E-4</v>
      </c>
    </row>
    <row r="4215" spans="1:25" x14ac:dyDescent="0.2">
      <c r="A4215" s="475">
        <v>4211</v>
      </c>
      <c r="B4215" s="56">
        <v>0.61299785054577827</v>
      </c>
      <c r="C4215" s="46">
        <v>5166.7316822034381</v>
      </c>
      <c r="D4215" s="56">
        <v>0.94091382388569067</v>
      </c>
      <c r="E4215" s="56">
        <v>0.39546344832294555</v>
      </c>
      <c r="F4215" s="250">
        <v>2023.75</v>
      </c>
      <c r="G4215" s="76">
        <v>492617324449.44922</v>
      </c>
      <c r="H4215" s="46">
        <v>26312400.032562822</v>
      </c>
      <c r="I4215" s="76">
        <v>625402778083.01953</v>
      </c>
      <c r="J4215" s="56">
        <v>0.35285713640933514</v>
      </c>
      <c r="K4215" s="76">
        <v>10785991677.341703</v>
      </c>
      <c r="L4215" s="76">
        <v>0</v>
      </c>
      <c r="M4215" s="76">
        <v>437337376661.36835</v>
      </c>
      <c r="N4215" s="76">
        <v>67340356613.915337</v>
      </c>
      <c r="O4215" s="76">
        <v>32223.810303856248</v>
      </c>
      <c r="P4215" s="46">
        <v>443522.96747014305</v>
      </c>
      <c r="Q4215" s="46">
        <v>275030.27651373623</v>
      </c>
      <c r="R4215" s="76">
        <v>1610341916282.262</v>
      </c>
      <c r="S4215" s="56">
        <v>0.60290577700999481</v>
      </c>
      <c r="T4215" s="56">
        <v>0.39521838415407723</v>
      </c>
      <c r="U4215" s="46">
        <v>17.615136654325475</v>
      </c>
      <c r="V4215" s="76">
        <v>12219772041716.27</v>
      </c>
      <c r="W4215" s="84">
        <v>3856.3476498675191</v>
      </c>
      <c r="X4215" s="82">
        <v>4.174075102680945E-2</v>
      </c>
      <c r="Y4215" s="476">
        <v>2.0000000000000001E-4</v>
      </c>
    </row>
    <row r="4216" spans="1:25" x14ac:dyDescent="0.2">
      <c r="A4216" s="475">
        <v>4212</v>
      </c>
      <c r="B4216" s="56">
        <v>0.61332401532145853</v>
      </c>
      <c r="C4216" s="46">
        <v>11031.335696761787</v>
      </c>
      <c r="D4216" s="56">
        <v>0.4814260589122506</v>
      </c>
      <c r="E4216" s="56">
        <v>0.56329278805176997</v>
      </c>
      <c r="F4216" s="250">
        <v>2023.75</v>
      </c>
      <c r="G4216" s="76">
        <v>257792166063.39856</v>
      </c>
      <c r="H4216" s="46">
        <v>8642160.6683625504</v>
      </c>
      <c r="I4216" s="76">
        <v>297643655692.37927</v>
      </c>
      <c r="J4216" s="56">
        <v>0.47725239012487153</v>
      </c>
      <c r="K4216" s="76">
        <v>8518395495.695014</v>
      </c>
      <c r="L4216" s="76">
        <v>0</v>
      </c>
      <c r="M4216" s="76">
        <v>203954446141.99496</v>
      </c>
      <c r="N4216" s="76">
        <v>43724093050.022316</v>
      </c>
      <c r="O4216" s="76">
        <v>19346.7428547536</v>
      </c>
      <c r="P4216" s="46">
        <v>324173.35617324826</v>
      </c>
      <c r="Q4216" s="46">
        <v>194758.55431140878</v>
      </c>
      <c r="R4216" s="76">
        <v>780006739549.48303</v>
      </c>
      <c r="S4216" s="56">
        <v>0.64030241681180267</v>
      </c>
      <c r="T4216" s="56">
        <v>0.50173612393409306</v>
      </c>
      <c r="U4216" s="46">
        <v>16.919881102521028</v>
      </c>
      <c r="V4216" s="76">
        <v>7271927387489.1406</v>
      </c>
      <c r="W4216" s="84">
        <v>2294.1565346764669</v>
      </c>
      <c r="X4216" s="82">
        <v>4.3091577030118074E-2</v>
      </c>
      <c r="Y4216" s="476">
        <v>2.0000000000000001E-4</v>
      </c>
    </row>
    <row r="4217" spans="1:25" x14ac:dyDescent="0.2">
      <c r="A4217" s="475">
        <v>4213</v>
      </c>
      <c r="B4217" s="56">
        <v>0.40980313864950363</v>
      </c>
      <c r="C4217" s="46">
        <v>2072.9411227688533</v>
      </c>
      <c r="D4217" s="56">
        <v>0.96213659501077076</v>
      </c>
      <c r="E4217" s="56">
        <v>0.50227186268060986</v>
      </c>
      <c r="F4217" s="250">
        <v>2025.87</v>
      </c>
      <c r="G4217" s="76">
        <v>217716378848.87305</v>
      </c>
      <c r="H4217" s="46">
        <v>28874925.486351661</v>
      </c>
      <c r="I4217" s="76">
        <v>715143992452.34924</v>
      </c>
      <c r="J4217" s="56">
        <v>0.37298303144147882</v>
      </c>
      <c r="K4217" s="76">
        <v>17092362016.340578</v>
      </c>
      <c r="L4217" s="76">
        <v>0</v>
      </c>
      <c r="M4217" s="76">
        <v>165900950613.89758</v>
      </c>
      <c r="N4217" s="76">
        <v>86116789697.008255</v>
      </c>
      <c r="O4217" s="76">
        <v>20275.053370370209</v>
      </c>
      <c r="P4217" s="46">
        <v>518998.93481325079</v>
      </c>
      <c r="Q4217" s="46">
        <v>333743.52607503126</v>
      </c>
      <c r="R4217" s="76">
        <v>1450924501223.3396</v>
      </c>
      <c r="S4217" s="56">
        <v>0.54947225545478273</v>
      </c>
      <c r="T4217" s="56">
        <v>0.28355663005791731</v>
      </c>
      <c r="U4217" s="46">
        <v>16.127249500452855</v>
      </c>
      <c r="V4217" s="76">
        <v>7340698201203.0459</v>
      </c>
      <c r="W4217" s="84">
        <v>2316.8516646107232</v>
      </c>
      <c r="X4217" s="82">
        <v>4.5070850552013195E-2</v>
      </c>
      <c r="Y4217" s="476">
        <v>2.0000000000000001E-4</v>
      </c>
    </row>
    <row r="4218" spans="1:25" x14ac:dyDescent="0.2">
      <c r="A4218" s="475">
        <v>4214</v>
      </c>
      <c r="B4218" s="56">
        <v>0.54019279459028047</v>
      </c>
      <c r="C4218" s="46">
        <v>6341.0862701213609</v>
      </c>
      <c r="D4218" s="56">
        <v>0.76880266267991881</v>
      </c>
      <c r="E4218" s="56">
        <v>0.64190959633119216</v>
      </c>
      <c r="F4218" s="250">
        <v>2023.75</v>
      </c>
      <c r="G4218" s="76">
        <v>415438371924.94806</v>
      </c>
      <c r="H4218" s="46">
        <v>18356034.413370408</v>
      </c>
      <c r="I4218" s="76">
        <v>526032772588.19818</v>
      </c>
      <c r="J4218" s="56">
        <v>0.36268224421411221</v>
      </c>
      <c r="K4218" s="76">
        <v>8016591104.2211103</v>
      </c>
      <c r="L4218" s="76">
        <v>0</v>
      </c>
      <c r="M4218" s="76">
        <v>488652481723.96851</v>
      </c>
      <c r="N4218" s="76">
        <v>16304661784.440681</v>
      </c>
      <c r="O4218" s="76">
        <v>30883.959599016536</v>
      </c>
      <c r="P4218" s="46">
        <v>145246.36041077439</v>
      </c>
      <c r="Q4218" s="46">
        <v>58680.900762907739</v>
      </c>
      <c r="R4218" s="76">
        <v>1472196396604.803</v>
      </c>
      <c r="S4218" s="56">
        <v>0.63685661685865347</v>
      </c>
      <c r="T4218" s="56">
        <v>0.37000991793829946</v>
      </c>
      <c r="U4218" s="46">
        <v>17.547834794791164</v>
      </c>
      <c r="V4218" s="76">
        <v>10600295779734.111</v>
      </c>
      <c r="W4218" s="84">
        <v>3344.8577853003335</v>
      </c>
      <c r="X4218" s="82">
        <v>4.1368459060239615E-2</v>
      </c>
      <c r="Y4218" s="476">
        <v>2.0000000000000001E-4</v>
      </c>
    </row>
    <row r="4219" spans="1:25" x14ac:dyDescent="0.2">
      <c r="A4219" s="475">
        <v>4215</v>
      </c>
      <c r="B4219" s="56">
        <v>0.63865192080484123</v>
      </c>
      <c r="C4219" s="46">
        <v>2285.3117876160527</v>
      </c>
      <c r="D4219" s="56">
        <v>0.48415029843627372</v>
      </c>
      <c r="E4219" s="56">
        <v>0.50906911040389813</v>
      </c>
      <c r="F4219" s="250">
        <v>2024.82</v>
      </c>
      <c r="G4219" s="76">
        <v>101257106406.54625</v>
      </c>
      <c r="H4219" s="46">
        <v>9601401.0411482211</v>
      </c>
      <c r="I4219" s="76">
        <v>320365181613.50836</v>
      </c>
      <c r="J4219" s="56">
        <v>0.40212115513215885</v>
      </c>
      <c r="K4219" s="76">
        <v>11015027087.063997</v>
      </c>
      <c r="L4219" s="76">
        <v>3894615065.0591202</v>
      </c>
      <c r="M4219" s="76">
        <v>106208644348.0472</v>
      </c>
      <c r="N4219" s="76">
        <v>220560071305.40375</v>
      </c>
      <c r="O4219" s="76">
        <v>26380.896586545347</v>
      </c>
      <c r="P4219" s="46">
        <v>1135721.4435410071</v>
      </c>
      <c r="Q4219" s="46">
        <v>790278.2195052891</v>
      </c>
      <c r="R4219" s="76">
        <v>772816401932.24341</v>
      </c>
      <c r="S4219" s="56">
        <v>0.465856473199803</v>
      </c>
      <c r="T4219" s="56">
        <v>0.31232860312128208</v>
      </c>
      <c r="U4219" s="46">
        <v>15.46614929517288</v>
      </c>
      <c r="V4219" s="76">
        <v>4236116216895.7598</v>
      </c>
      <c r="W4219" s="84">
        <v>1335.0429496515399</v>
      </c>
      <c r="X4219" s="82">
        <v>4.5735203594299063E-2</v>
      </c>
      <c r="Y4219" s="476">
        <v>2.0000000000000001E-4</v>
      </c>
    </row>
    <row r="4220" spans="1:25" x14ac:dyDescent="0.2">
      <c r="A4220" s="475">
        <v>4216</v>
      </c>
      <c r="B4220" s="56">
        <v>0.59563151788936941</v>
      </c>
      <c r="C4220" s="46">
        <v>2891.552164988731</v>
      </c>
      <c r="D4220" s="56">
        <v>1.1230726687620516</v>
      </c>
      <c r="E4220" s="56">
        <v>0.42610402680505549</v>
      </c>
      <c r="F4220" s="250">
        <v>2025.54</v>
      </c>
      <c r="G4220" s="76">
        <v>276827992162.92621</v>
      </c>
      <c r="H4220" s="46">
        <v>32560267.516603306</v>
      </c>
      <c r="I4220" s="76">
        <v>494194185655.61639</v>
      </c>
      <c r="J4220" s="56">
        <v>1.07685149088107E-2</v>
      </c>
      <c r="K4220" s="76">
        <v>10081241010.95677</v>
      </c>
      <c r="L4220" s="76">
        <v>8045981454.8662605</v>
      </c>
      <c r="M4220" s="76">
        <v>197959557080.00473</v>
      </c>
      <c r="N4220" s="76">
        <v>7086878179.3636303</v>
      </c>
      <c r="O4220" s="76">
        <v>38579.480919308888</v>
      </c>
      <c r="P4220" s="46">
        <v>118303.38321491361</v>
      </c>
      <c r="Q4220" s="46">
        <v>27698.723224144909</v>
      </c>
      <c r="R4220" s="76">
        <v>1150596676744.2122</v>
      </c>
      <c r="S4220" s="56">
        <v>0.45252683793918469</v>
      </c>
      <c r="T4220" s="56">
        <v>0.20165735648492156</v>
      </c>
      <c r="U4220" s="46">
        <v>23.469014166170126</v>
      </c>
      <c r="V4220" s="76">
        <v>5774089891771.8555</v>
      </c>
      <c r="W4220" s="84">
        <v>1821.6597328717105</v>
      </c>
      <c r="X4220" s="82">
        <v>3.262527311220155E-2</v>
      </c>
      <c r="Y4220" s="476">
        <v>2.0000000000000001E-4</v>
      </c>
    </row>
    <row r="4221" spans="1:25" x14ac:dyDescent="0.2">
      <c r="A4221" s="475">
        <v>4217</v>
      </c>
      <c r="B4221" s="56">
        <v>0.36452165837894313</v>
      </c>
      <c r="C4221" s="46">
        <v>1500</v>
      </c>
      <c r="D4221" s="56">
        <v>0.85124213397398707</v>
      </c>
      <c r="E4221" s="56">
        <v>0.58779350355874982</v>
      </c>
      <c r="F4221" s="250">
        <v>2024.05</v>
      </c>
      <c r="G4221" s="76">
        <v>281728313828.70685</v>
      </c>
      <c r="H4221" s="46">
        <v>23850063.662092526</v>
      </c>
      <c r="I4221" s="76">
        <v>633423562536.16199</v>
      </c>
      <c r="J4221" s="56">
        <v>0.36452165837894313</v>
      </c>
      <c r="K4221" s="76">
        <v>22984734093.109993</v>
      </c>
      <c r="L4221" s="76">
        <v>0</v>
      </c>
      <c r="M4221" s="76">
        <v>219741476366.18942</v>
      </c>
      <c r="N4221" s="76">
        <v>20206019692.109325</v>
      </c>
      <c r="O4221" s="76">
        <v>27387.460755999153</v>
      </c>
      <c r="P4221" s="46">
        <v>179932.63348011862</v>
      </c>
      <c r="Q4221" s="46">
        <v>80497.201131721173</v>
      </c>
      <c r="R4221" s="76">
        <v>1229442188830.7898</v>
      </c>
      <c r="S4221" s="56">
        <v>0.56122442656571581</v>
      </c>
      <c r="T4221" s="56">
        <v>0.35959237253564397</v>
      </c>
      <c r="U4221" s="46">
        <v>16.7398664068443</v>
      </c>
      <c r="V4221" s="76">
        <v>8208804032255.835</v>
      </c>
      <c r="W4221" s="84">
        <v>2591.7992772890002</v>
      </c>
      <c r="X4221" s="82">
        <v>4.3183097450781638E-2</v>
      </c>
      <c r="Y4221" s="476">
        <v>2.0000000000000001E-4</v>
      </c>
    </row>
    <row r="4222" spans="1:25" x14ac:dyDescent="0.2">
      <c r="A4222" s="475">
        <v>4218</v>
      </c>
      <c r="B4222" s="56">
        <v>0.44941400320158648</v>
      </c>
      <c r="C4222" s="46">
        <v>5071.8010782695692</v>
      </c>
      <c r="D4222" s="56">
        <v>0.54409376809645471</v>
      </c>
      <c r="E4222" s="56">
        <v>0.36367942015934712</v>
      </c>
      <c r="F4222" s="250">
        <v>2023.75</v>
      </c>
      <c r="G4222" s="76">
        <v>242583020297.0777</v>
      </c>
      <c r="H4222" s="46">
        <v>10935170.465014409</v>
      </c>
      <c r="I4222" s="76">
        <v>361406139774.84393</v>
      </c>
      <c r="J4222" s="56">
        <v>0.44941400320158653</v>
      </c>
      <c r="K4222" s="76">
        <v>686989845.28123891</v>
      </c>
      <c r="L4222" s="76">
        <v>0</v>
      </c>
      <c r="M4222" s="76">
        <v>430916990083.55695</v>
      </c>
      <c r="N4222" s="76">
        <v>45162762415.719795</v>
      </c>
      <c r="O4222" s="76">
        <v>32918.728656421554</v>
      </c>
      <c r="P4222" s="46">
        <v>346787.32052419952</v>
      </c>
      <c r="Q4222" s="46">
        <v>210620.657570107</v>
      </c>
      <c r="R4222" s="76">
        <v>1155591101800.0103</v>
      </c>
      <c r="S4222" s="56">
        <v>0.66870459970075546</v>
      </c>
      <c r="T4222" s="56">
        <v>0.31867472588527679</v>
      </c>
      <c r="U4222" s="46">
        <v>16.949766568758523</v>
      </c>
      <c r="V4222" s="76">
        <v>6965927793787.1279</v>
      </c>
      <c r="W4222" s="84">
        <v>2199.222855733351</v>
      </c>
      <c r="X4222" s="82">
        <v>4.2485336026971465E-2</v>
      </c>
      <c r="Y4222" s="476">
        <v>2.0000000000000001E-4</v>
      </c>
    </row>
    <row r="4223" spans="1:25" x14ac:dyDescent="0.2">
      <c r="A4223" s="475">
        <v>4219</v>
      </c>
      <c r="B4223" s="56">
        <v>0.73336068538691679</v>
      </c>
      <c r="C4223" s="46">
        <v>4054.1966212355796</v>
      </c>
      <c r="D4223" s="56">
        <v>1.0238828631695305</v>
      </c>
      <c r="E4223" s="56">
        <v>0.14791623733936715</v>
      </c>
      <c r="F4223" s="250">
        <v>2023.75</v>
      </c>
      <c r="G4223" s="76">
        <v>488676395207.40228</v>
      </c>
      <c r="H4223" s="46">
        <v>32380100.434062302</v>
      </c>
      <c r="I4223" s="76">
        <v>482549629905.71112</v>
      </c>
      <c r="J4223" s="56">
        <v>-1.6111967206627664E-2</v>
      </c>
      <c r="K4223" s="76">
        <v>6330374275.172123</v>
      </c>
      <c r="L4223" s="76">
        <v>0</v>
      </c>
      <c r="M4223" s="76">
        <v>508486362811.4259</v>
      </c>
      <c r="N4223" s="76">
        <v>48427717259.054077</v>
      </c>
      <c r="O4223" s="76">
        <v>18313.692546652797</v>
      </c>
      <c r="P4223" s="46">
        <v>336306.49600514083</v>
      </c>
      <c r="Q4223" s="46">
        <v>190726.65220688022</v>
      </c>
      <c r="R4223" s="76">
        <v>1559890043088.4414</v>
      </c>
      <c r="S4223" s="56">
        <v>0.52796409575788905</v>
      </c>
      <c r="T4223" s="56">
        <v>0.28861381298695005</v>
      </c>
      <c r="U4223" s="46">
        <v>21.48448427937835</v>
      </c>
      <c r="V4223" s="76">
        <v>10431707265872.006</v>
      </c>
      <c r="W4223" s="84">
        <v>3290.3367735920974</v>
      </c>
      <c r="X4223" s="82">
        <v>3.4530388035853732E-2</v>
      </c>
      <c r="Y4223" s="476">
        <v>2.0000000000000001E-4</v>
      </c>
    </row>
    <row r="4224" spans="1:25" x14ac:dyDescent="0.2">
      <c r="A4224" s="475">
        <v>4220</v>
      </c>
      <c r="B4224" s="56">
        <v>0.47458310095593109</v>
      </c>
      <c r="C4224" s="46">
        <v>4799.2082522399405</v>
      </c>
      <c r="D4224" s="56">
        <v>0.98158149983588294</v>
      </c>
      <c r="E4224" s="56">
        <v>0.50362019599818386</v>
      </c>
      <c r="F4224" s="250">
        <v>2023.75</v>
      </c>
      <c r="G4224" s="76">
        <v>692633525372.89429</v>
      </c>
      <c r="H4224" s="46">
        <v>28531762.821935933</v>
      </c>
      <c r="I4224" s="76">
        <v>511037471404.23962</v>
      </c>
      <c r="J4224" s="56">
        <v>6.2486075282438991E-2</v>
      </c>
      <c r="K4224" s="76">
        <v>21001745031.841732</v>
      </c>
      <c r="L4224" s="76">
        <v>0</v>
      </c>
      <c r="M4224" s="76">
        <v>647234937664.39233</v>
      </c>
      <c r="N4224" s="76">
        <v>81482274745.698303</v>
      </c>
      <c r="O4224" s="76">
        <v>23816.253188230119</v>
      </c>
      <c r="P4224" s="46">
        <v>472295.31671704416</v>
      </c>
      <c r="Q4224" s="46">
        <v>296377.93609736784</v>
      </c>
      <c r="R4224" s="76">
        <v>2007103979026.9307</v>
      </c>
      <c r="S4224" s="56">
        <v>0.58194782769327003</v>
      </c>
      <c r="T4224" s="56">
        <v>0.32945882901046425</v>
      </c>
      <c r="U4224" s="46">
        <v>20.036607370103322</v>
      </c>
      <c r="V4224" s="76">
        <v>14196323540055.479</v>
      </c>
      <c r="W4224" s="84">
        <v>4478.1244641572721</v>
      </c>
      <c r="X4224" s="82">
        <v>3.7267605725523525E-2</v>
      </c>
      <c r="Y4224" s="476">
        <v>2.0000000000000001E-4</v>
      </c>
    </row>
    <row r="4225" spans="1:25" x14ac:dyDescent="0.2">
      <c r="A4225" s="475">
        <v>4221</v>
      </c>
      <c r="B4225" s="56">
        <v>0.61934257202704079</v>
      </c>
      <c r="C4225" s="46">
        <v>7672.2155519736389</v>
      </c>
      <c r="D4225" s="56">
        <v>0.88678488118326304</v>
      </c>
      <c r="E4225" s="56">
        <v>0.65877160091995113</v>
      </c>
      <c r="F4225" s="250">
        <v>2026.83</v>
      </c>
      <c r="G4225" s="76">
        <v>181285431105.07034</v>
      </c>
      <c r="H4225" s="46">
        <v>23224173.482612483</v>
      </c>
      <c r="I4225" s="76">
        <v>533423834014.35699</v>
      </c>
      <c r="J4225" s="56">
        <v>0.19909450938978579</v>
      </c>
      <c r="K4225" s="76">
        <v>32010891120.775459</v>
      </c>
      <c r="L4225" s="76">
        <v>100193992439.12387</v>
      </c>
      <c r="M4225" s="76">
        <v>13120798789.45649</v>
      </c>
      <c r="N4225" s="76">
        <v>78758110779.257095</v>
      </c>
      <c r="O4225" s="76">
        <v>23857.216311129247</v>
      </c>
      <c r="P4225" s="46">
        <v>437805.23753213254</v>
      </c>
      <c r="Q4225" s="46">
        <v>272078.69133966125</v>
      </c>
      <c r="R4225" s="76">
        <v>1068720023681.4108</v>
      </c>
      <c r="S4225" s="56">
        <v>0.44314702731801753</v>
      </c>
      <c r="T4225" s="56">
        <v>0.24886185606314609</v>
      </c>
      <c r="U4225" s="46">
        <v>16.989458002672922</v>
      </c>
      <c r="V4225" s="76">
        <v>4853577545544.9746</v>
      </c>
      <c r="W4225" s="84">
        <v>1531.1291820690687</v>
      </c>
      <c r="X4225" s="82">
        <v>4.444306997850489E-2</v>
      </c>
      <c r="Y4225" s="476">
        <v>2.0000000000000001E-4</v>
      </c>
    </row>
    <row r="4226" spans="1:25" x14ac:dyDescent="0.2">
      <c r="A4226" s="475">
        <v>4222</v>
      </c>
      <c r="B4226" s="56">
        <v>0.48539706872319371</v>
      </c>
      <c r="C4226" s="46">
        <v>5973.2765905079705</v>
      </c>
      <c r="D4226" s="56">
        <v>0.5015726956751354</v>
      </c>
      <c r="E4226" s="56">
        <v>0.20350445424376454</v>
      </c>
      <c r="F4226" s="250">
        <v>2023.75</v>
      </c>
      <c r="G4226" s="76">
        <v>323244939844.94678</v>
      </c>
      <c r="H4226" s="46">
        <v>9554873.3705547825</v>
      </c>
      <c r="I4226" s="76">
        <v>349276299883.04388</v>
      </c>
      <c r="J4226" s="56">
        <v>0.48539706872319366</v>
      </c>
      <c r="K4226" s="76">
        <v>9085754756.746582</v>
      </c>
      <c r="L4226" s="76">
        <v>0</v>
      </c>
      <c r="M4226" s="76">
        <v>398683622544.31201</v>
      </c>
      <c r="N4226" s="76">
        <v>36822197510.860123</v>
      </c>
      <c r="O4226" s="76">
        <v>20487.162543649578</v>
      </c>
      <c r="P4226" s="46">
        <v>266384.37510290276</v>
      </c>
      <c r="Q4226" s="46">
        <v>149991.54030971605</v>
      </c>
      <c r="R4226" s="76">
        <v>1114591016876.282</v>
      </c>
      <c r="S4226" s="56">
        <v>0.68087385551910762</v>
      </c>
      <c r="T4226" s="56">
        <v>0.41733358640423762</v>
      </c>
      <c r="U4226" s="46">
        <v>17.139086016056311</v>
      </c>
      <c r="V4226" s="76">
        <v>8806166454175.6309</v>
      </c>
      <c r="W4226" s="84">
        <v>2778.5742543035581</v>
      </c>
      <c r="X4226" s="82">
        <v>4.2342637792635467E-2</v>
      </c>
      <c r="Y4226" s="476">
        <v>2.0000000000000001E-4</v>
      </c>
    </row>
    <row r="4227" spans="1:25" x14ac:dyDescent="0.2">
      <c r="A4227" s="475">
        <v>4223</v>
      </c>
      <c r="B4227" s="56">
        <v>0.6206209676834491</v>
      </c>
      <c r="C4227" s="46">
        <v>1545.3939094581042</v>
      </c>
      <c r="D4227" s="56">
        <v>0.86738501262205947</v>
      </c>
      <c r="E4227" s="56">
        <v>0.40335490107658845</v>
      </c>
      <c r="F4227" s="250">
        <v>2023.75</v>
      </c>
      <c r="G4227" s="76">
        <v>636900953673.94141</v>
      </c>
      <c r="H4227" s="46">
        <v>25537706.315076042</v>
      </c>
      <c r="I4227" s="76">
        <v>657794042144.95044</v>
      </c>
      <c r="J4227" s="56">
        <v>0.45109106791429088</v>
      </c>
      <c r="K4227" s="76">
        <v>19001750303.571644</v>
      </c>
      <c r="L4227" s="76">
        <v>0</v>
      </c>
      <c r="M4227" s="76">
        <v>502838920624.85315</v>
      </c>
      <c r="N4227" s="76">
        <v>65433484036.559494</v>
      </c>
      <c r="O4227" s="76">
        <v>17370.572503032032</v>
      </c>
      <c r="P4227" s="46">
        <v>454293.71587234043</v>
      </c>
      <c r="Q4227" s="46">
        <v>285543.08294336998</v>
      </c>
      <c r="R4227" s="76">
        <v>1767147885215.5415</v>
      </c>
      <c r="S4227" s="56">
        <v>0.64411671394357717</v>
      </c>
      <c r="T4227" s="56">
        <v>0.47935996191578278</v>
      </c>
      <c r="U4227" s="46">
        <v>17.491591777801215</v>
      </c>
      <c r="V4227" s="76">
        <v>16351093661330.941</v>
      </c>
      <c r="W4227" s="84">
        <v>5159.9516010487077</v>
      </c>
      <c r="X4227" s="82">
        <v>4.1538477849817082E-2</v>
      </c>
      <c r="Y4227" s="476">
        <v>2.0000000000000001E-4</v>
      </c>
    </row>
    <row r="4228" spans="1:25" x14ac:dyDescent="0.2">
      <c r="A4228" s="475">
        <v>4224</v>
      </c>
      <c r="B4228" s="56">
        <v>0.45294403670796562</v>
      </c>
      <c r="C4228" s="46">
        <v>7133.5354244772889</v>
      </c>
      <c r="D4228" s="56">
        <v>0.70032330433497236</v>
      </c>
      <c r="E4228" s="56">
        <v>0.35016981176981454</v>
      </c>
      <c r="F4228" s="250">
        <v>2023.88</v>
      </c>
      <c r="G4228" s="76">
        <v>392534760483.5094</v>
      </c>
      <c r="H4228" s="46">
        <v>15373522.370952636</v>
      </c>
      <c r="I4228" s="76">
        <v>331762886524.6438</v>
      </c>
      <c r="J4228" s="56">
        <v>0.12555804577954388</v>
      </c>
      <c r="K4228" s="76">
        <v>6001714396.3591404</v>
      </c>
      <c r="L4228" s="76">
        <v>0</v>
      </c>
      <c r="M4228" s="76">
        <v>333084396112.54388</v>
      </c>
      <c r="N4228" s="76">
        <v>68413433386.317032</v>
      </c>
      <c r="O4228" s="76">
        <v>27531.996255799211</v>
      </c>
      <c r="P4228" s="46">
        <v>398121.80514571554</v>
      </c>
      <c r="Q4228" s="46">
        <v>246310.53682289604</v>
      </c>
      <c r="R4228" s="76">
        <v>1034304803334.7466</v>
      </c>
      <c r="S4228" s="56">
        <v>0.54038775117974802</v>
      </c>
      <c r="T4228" s="56">
        <v>0.38532192166949758</v>
      </c>
      <c r="U4228" s="46">
        <v>19.151360265977221</v>
      </c>
      <c r="V4228" s="76">
        <v>8283776299686.6377</v>
      </c>
      <c r="W4228" s="84">
        <v>2615.6556439002802</v>
      </c>
      <c r="X4228" s="82">
        <v>3.8539401949063135E-2</v>
      </c>
      <c r="Y4228" s="476">
        <v>2.0000000000000001E-4</v>
      </c>
    </row>
    <row r="4229" spans="1:25" x14ac:dyDescent="0.2">
      <c r="A4229" s="475">
        <v>4225</v>
      </c>
      <c r="B4229" s="56">
        <v>0.51525884510588271</v>
      </c>
      <c r="C4229" s="46">
        <v>3004.9903541680305</v>
      </c>
      <c r="D4229" s="56">
        <v>0.34737589484973691</v>
      </c>
      <c r="E4229" s="56">
        <v>0.50478303600137864</v>
      </c>
      <c r="F4229" s="250">
        <v>2025.25</v>
      </c>
      <c r="G4229" s="76">
        <v>74191956408.554749</v>
      </c>
      <c r="H4229" s="46">
        <v>5921747.3522703452</v>
      </c>
      <c r="I4229" s="76">
        <v>177994289498.73151</v>
      </c>
      <c r="J4229" s="56">
        <v>0.35409965824730638</v>
      </c>
      <c r="K4229" s="76">
        <v>20270924978.200905</v>
      </c>
      <c r="L4229" s="76">
        <v>65225608299.080727</v>
      </c>
      <c r="M4229" s="76">
        <v>104051434838.93317</v>
      </c>
      <c r="N4229" s="76">
        <v>55735685243.208755</v>
      </c>
      <c r="O4229" s="76">
        <v>32381.284586503083</v>
      </c>
      <c r="P4229" s="46">
        <v>431849.58066000754</v>
      </c>
      <c r="Q4229" s="46">
        <v>233517.13409090452</v>
      </c>
      <c r="R4229" s="76">
        <v>624960681762.91492</v>
      </c>
      <c r="S4229" s="56">
        <v>0.60690030157045027</v>
      </c>
      <c r="T4229" s="56">
        <v>0.21117317315635667</v>
      </c>
      <c r="U4229" s="46">
        <v>16.192925753414979</v>
      </c>
      <c r="V4229" s="76">
        <v>2401309558430.438</v>
      </c>
      <c r="W4229" s="84">
        <v>757.51609113249765</v>
      </c>
      <c r="X4229" s="82">
        <v>4.4343475081244074E-2</v>
      </c>
      <c r="Y4229" s="476">
        <v>2.0000000000000001E-4</v>
      </c>
    </row>
    <row r="4230" spans="1:25" x14ac:dyDescent="0.2">
      <c r="A4230" s="475">
        <v>4226</v>
      </c>
      <c r="B4230" s="56">
        <v>0.56784044166715053</v>
      </c>
      <c r="C4230" s="46">
        <v>1500</v>
      </c>
      <c r="D4230" s="56">
        <v>0.95314069386691314</v>
      </c>
      <c r="E4230" s="56">
        <v>0.52715002042947001</v>
      </c>
      <c r="F4230" s="250">
        <v>2025.46</v>
      </c>
      <c r="G4230" s="76">
        <v>450136288175.04572</v>
      </c>
      <c r="H4230" s="46">
        <v>28884301.228977833</v>
      </c>
      <c r="I4230" s="76">
        <v>712673084007.37146</v>
      </c>
      <c r="J4230" s="56">
        <v>0.34315326267188095</v>
      </c>
      <c r="K4230" s="76">
        <v>52343091216.738663</v>
      </c>
      <c r="L4230" s="76">
        <v>72412427611.581161</v>
      </c>
      <c r="M4230" s="76">
        <v>187011360688.60867</v>
      </c>
      <c r="N4230" s="76">
        <v>91064260488.893494</v>
      </c>
      <c r="O4230" s="76">
        <v>38292.141228620247</v>
      </c>
      <c r="P4230" s="46">
        <v>521272.83592279919</v>
      </c>
      <c r="Q4230" s="46">
        <v>335820.38513349096</v>
      </c>
      <c r="R4230" s="76">
        <v>1534060469246.2539</v>
      </c>
      <c r="S4230" s="56">
        <v>0.53893432396140495</v>
      </c>
      <c r="T4230" s="56">
        <v>0.40325357891713431</v>
      </c>
      <c r="U4230" s="46">
        <v>17.278136307841827</v>
      </c>
      <c r="V4230" s="76">
        <v>11690262185495.279</v>
      </c>
      <c r="W4230" s="84">
        <v>3679.9477331637759</v>
      </c>
      <c r="X4230" s="82">
        <v>4.2498727815904226E-2</v>
      </c>
      <c r="Y4230" s="476">
        <v>2.0000000000000001E-4</v>
      </c>
    </row>
    <row r="4231" spans="1:25" x14ac:dyDescent="0.2">
      <c r="A4231" s="475">
        <v>4227</v>
      </c>
      <c r="B4231" s="56">
        <v>0.55543337147394334</v>
      </c>
      <c r="C4231" s="46">
        <v>4910.5848515426233</v>
      </c>
      <c r="D4231" s="56">
        <v>1.052825680418922</v>
      </c>
      <c r="E4231" s="56">
        <v>0.7</v>
      </c>
      <c r="F4231" s="250">
        <v>2025.07</v>
      </c>
      <c r="G4231" s="76">
        <v>252574576999.04596</v>
      </c>
      <c r="H4231" s="46">
        <v>30305067.67261786</v>
      </c>
      <c r="I4231" s="76">
        <v>690832076288.39929</v>
      </c>
      <c r="J4231" s="56">
        <v>0.30030367599830399</v>
      </c>
      <c r="K4231" s="76">
        <v>31303594876.21489</v>
      </c>
      <c r="L4231" s="76">
        <v>68931757038.036972</v>
      </c>
      <c r="M4231" s="76">
        <v>110054278080.63181</v>
      </c>
      <c r="N4231" s="76">
        <v>14028003849.901373</v>
      </c>
      <c r="O4231" s="76">
        <v>10000</v>
      </c>
      <c r="P4231" s="46">
        <v>127996.79227245391</v>
      </c>
      <c r="Q4231" s="46">
        <v>53392.114999708283</v>
      </c>
      <c r="R4231" s="76">
        <v>1169652195560.9622</v>
      </c>
      <c r="S4231" s="56">
        <v>0.48619429361360811</v>
      </c>
      <c r="T4231" s="56">
        <v>0.32081779123491649</v>
      </c>
      <c r="U4231" s="46">
        <v>16.94778475323605</v>
      </c>
      <c r="V4231" s="76">
        <v>6973072990415.5273</v>
      </c>
      <c r="W4231" s="84">
        <v>2199.7855029382799</v>
      </c>
      <c r="X4231" s="82">
        <v>4.3498491205597643E-2</v>
      </c>
      <c r="Y4231" s="476">
        <v>2.0000000000000001E-4</v>
      </c>
    </row>
    <row r="4232" spans="1:25" x14ac:dyDescent="0.2">
      <c r="A4232" s="475">
        <v>4228</v>
      </c>
      <c r="B4232" s="56">
        <v>0.52791018680031865</v>
      </c>
      <c r="C4232" s="46">
        <v>2070.1944021126242</v>
      </c>
      <c r="D4232" s="56">
        <v>0.606336597426266</v>
      </c>
      <c r="E4232" s="56">
        <v>0.5104207548355848</v>
      </c>
      <c r="F4232" s="250">
        <v>2023.75</v>
      </c>
      <c r="G4232" s="76">
        <v>791990886121.60547</v>
      </c>
      <c r="H4232" s="46">
        <v>12988168.317706699</v>
      </c>
      <c r="I4232" s="76">
        <v>344568006777.15991</v>
      </c>
      <c r="J4232" s="56">
        <v>0.37116556909094789</v>
      </c>
      <c r="K4232" s="76">
        <v>8213481589.2628069</v>
      </c>
      <c r="L4232" s="76">
        <v>0</v>
      </c>
      <c r="M4232" s="76">
        <v>654436779409.32092</v>
      </c>
      <c r="N4232" s="76">
        <v>74349166761.93425</v>
      </c>
      <c r="O4232" s="76">
        <v>16200.96158080667</v>
      </c>
      <c r="P4232" s="46">
        <v>480574.88821852091</v>
      </c>
      <c r="Q4232" s="46">
        <v>314424.63644104148</v>
      </c>
      <c r="R4232" s="76">
        <v>1588334150355.8804</v>
      </c>
      <c r="S4232" s="56">
        <v>0.67713178083514047</v>
      </c>
      <c r="T4232" s="56">
        <v>0.56546645526177186</v>
      </c>
      <c r="U4232" s="46">
        <v>18.274627775080475</v>
      </c>
      <c r="V4232" s="76">
        <v>17948723989223.129</v>
      </c>
      <c r="W4232" s="84">
        <v>5652.6730627056131</v>
      </c>
      <c r="X4232" s="82">
        <v>4.00704137135936E-2</v>
      </c>
      <c r="Y4232" s="476">
        <v>2.0000000000000001E-4</v>
      </c>
    </row>
    <row r="4233" spans="1:25" x14ac:dyDescent="0.2">
      <c r="A4233" s="475">
        <v>4229</v>
      </c>
      <c r="B4233" s="56">
        <v>0.77993186913104628</v>
      </c>
      <c r="C4233" s="46">
        <v>4217.6880547214496</v>
      </c>
      <c r="D4233" s="56">
        <v>0.77746502612098878</v>
      </c>
      <c r="E4233" s="56">
        <v>0.29435281494737536</v>
      </c>
      <c r="F4233" s="250">
        <v>2025.59</v>
      </c>
      <c r="G4233" s="76">
        <v>229091352658.86307</v>
      </c>
      <c r="H4233" s="46">
        <v>19335834.214375794</v>
      </c>
      <c r="I4233" s="76">
        <v>453710651662.03088</v>
      </c>
      <c r="J4233" s="56">
        <v>0.3500567849575198</v>
      </c>
      <c r="K4233" s="76">
        <v>12199935135.157465</v>
      </c>
      <c r="L4233" s="76">
        <v>17119923326.763187</v>
      </c>
      <c r="M4233" s="76">
        <v>157298728609.06763</v>
      </c>
      <c r="N4233" s="76">
        <v>55227596902.935501</v>
      </c>
      <c r="O4233" s="76">
        <v>28159.609405708517</v>
      </c>
      <c r="P4233" s="46">
        <v>394605.60516863927</v>
      </c>
      <c r="Q4233" s="46">
        <v>241436.94124816958</v>
      </c>
      <c r="R4233" s="76">
        <v>927707634832.96582</v>
      </c>
      <c r="S4233" s="56">
        <v>0.54179503023351427</v>
      </c>
      <c r="T4233" s="56">
        <v>0.37231580636959538</v>
      </c>
      <c r="U4233" s="46">
        <v>16.944934572167501</v>
      </c>
      <c r="V4233" s="76">
        <v>6420457038851.707</v>
      </c>
      <c r="W4233" s="84">
        <v>2026.1745723477852</v>
      </c>
      <c r="X4233" s="82">
        <v>4.3063174790485832E-2</v>
      </c>
      <c r="Y4233" s="476">
        <v>2.0000000000000001E-4</v>
      </c>
    </row>
    <row r="4234" spans="1:25" x14ac:dyDescent="0.2">
      <c r="A4234" s="475">
        <v>4230</v>
      </c>
      <c r="B4234" s="56">
        <v>0.46248584799537024</v>
      </c>
      <c r="C4234" s="46">
        <v>1500</v>
      </c>
      <c r="D4234" s="56">
        <v>0.47111582541910246</v>
      </c>
      <c r="E4234" s="56">
        <v>0.64817191746217395</v>
      </c>
      <c r="F4234" s="250">
        <v>2023.75</v>
      </c>
      <c r="G4234" s="76">
        <v>168113873967.92538</v>
      </c>
      <c r="H4234" s="46">
        <v>9207697.3614841904</v>
      </c>
      <c r="I4234" s="76">
        <v>365373039057.81049</v>
      </c>
      <c r="J4234" s="56">
        <v>0.46248584799537018</v>
      </c>
      <c r="K4234" s="76">
        <v>7744207245.5652552</v>
      </c>
      <c r="L4234" s="76">
        <v>0</v>
      </c>
      <c r="M4234" s="76">
        <v>266192563132.84344</v>
      </c>
      <c r="N4234" s="76">
        <v>138896957508.78372</v>
      </c>
      <c r="O4234" s="76">
        <v>24607.717733701502</v>
      </c>
      <c r="P4234" s="46">
        <v>929883.53663135786</v>
      </c>
      <c r="Q4234" s="46">
        <v>585009.50264996826</v>
      </c>
      <c r="R4234" s="76">
        <v>1034292318365.7291</v>
      </c>
      <c r="S4234" s="56">
        <v>0.60091559883219137</v>
      </c>
      <c r="T4234" s="56">
        <v>0.3192987535075078</v>
      </c>
      <c r="U4234" s="46">
        <v>16.023383721732273</v>
      </c>
      <c r="V4234" s="76">
        <v>5937490064951.9189</v>
      </c>
      <c r="W4234" s="84">
        <v>1874.0291052075345</v>
      </c>
      <c r="X4234" s="82">
        <v>4.4523117462896208E-2</v>
      </c>
      <c r="Y4234" s="476">
        <v>2.0000000000000001E-4</v>
      </c>
    </row>
    <row r="4235" spans="1:25" x14ac:dyDescent="0.2">
      <c r="A4235" s="475">
        <v>4231</v>
      </c>
      <c r="B4235" s="56">
        <v>0.49009005629799868</v>
      </c>
      <c r="C4235" s="46">
        <v>6266.3398711911686</v>
      </c>
      <c r="D4235" s="56">
        <v>0.88454858964686867</v>
      </c>
      <c r="E4235" s="56">
        <v>0.39447438167479931</v>
      </c>
      <c r="F4235" s="250">
        <v>2024.95</v>
      </c>
      <c r="G4235" s="76">
        <v>639457990642.50818</v>
      </c>
      <c r="H4235" s="46">
        <v>23117090.361277323</v>
      </c>
      <c r="I4235" s="76">
        <v>541144927523.75104</v>
      </c>
      <c r="J4235" s="56">
        <v>0.29406046194444113</v>
      </c>
      <c r="K4235" s="76">
        <v>4862266526.4119081</v>
      </c>
      <c r="L4235" s="76">
        <v>0</v>
      </c>
      <c r="M4235" s="76">
        <v>449265266096.0694</v>
      </c>
      <c r="N4235" s="76">
        <v>44588128715.924286</v>
      </c>
      <c r="O4235" s="76">
        <v>32444.751404667204</v>
      </c>
      <c r="P4235" s="46">
        <v>309081.38717711443</v>
      </c>
      <c r="Q4235" s="46">
        <v>173414.35267058955</v>
      </c>
      <c r="R4235" s="76">
        <v>1727742382092.1709</v>
      </c>
      <c r="S4235" s="56">
        <v>0.62577778120539007</v>
      </c>
      <c r="T4235" s="56">
        <v>0.43673990741112961</v>
      </c>
      <c r="U4235" s="46">
        <v>18.076607770555722</v>
      </c>
      <c r="V4235" s="76">
        <v>14899083163720.697</v>
      </c>
      <c r="W4235" s="84">
        <v>4699.186640107353</v>
      </c>
      <c r="X4235" s="82">
        <v>4.0742823930516148E-2</v>
      </c>
      <c r="Y4235" s="476">
        <v>2.0000000000000001E-4</v>
      </c>
    </row>
    <row r="4236" spans="1:25" x14ac:dyDescent="0.2">
      <c r="A4236" s="475">
        <v>4232</v>
      </c>
      <c r="B4236" s="56">
        <v>0.58066068964774886</v>
      </c>
      <c r="C4236" s="46">
        <v>7316.1135128148007</v>
      </c>
      <c r="D4236" s="56">
        <v>0.58331659756289045</v>
      </c>
      <c r="E4236" s="56">
        <v>0.57877015011925681</v>
      </c>
      <c r="F4236" s="250">
        <v>2024.93</v>
      </c>
      <c r="G4236" s="76">
        <v>295125321064.62811</v>
      </c>
      <c r="H4236" s="46">
        <v>11515454.994770441</v>
      </c>
      <c r="I4236" s="76">
        <v>303299010170.69684</v>
      </c>
      <c r="J4236" s="56">
        <v>0.29805788731480765</v>
      </c>
      <c r="K4236" s="76">
        <v>5803025601.3719501</v>
      </c>
      <c r="L4236" s="76">
        <v>0</v>
      </c>
      <c r="M4236" s="76">
        <v>202925030893.12231</v>
      </c>
      <c r="N4236" s="76">
        <v>23573137511.553726</v>
      </c>
      <c r="O4236" s="76">
        <v>32022.106159921386</v>
      </c>
      <c r="P4236" s="46">
        <v>190605.01069930894</v>
      </c>
      <c r="Q4236" s="46">
        <v>92450.910466493195</v>
      </c>
      <c r="R4236" s="76">
        <v>836613679234.50769</v>
      </c>
      <c r="S4236" s="56">
        <v>0.60008826575058105</v>
      </c>
      <c r="T4236" s="56">
        <v>0.45165789933356332</v>
      </c>
      <c r="U4236" s="46">
        <v>17.659709367236939</v>
      </c>
      <c r="V4236" s="76">
        <v>7248629564504.0039</v>
      </c>
      <c r="W4236" s="84">
        <v>2287.5802496037686</v>
      </c>
      <c r="X4236" s="82">
        <v>4.1989238686002794E-2</v>
      </c>
      <c r="Y4236" s="476">
        <v>2.0000000000000001E-4</v>
      </c>
    </row>
    <row r="4237" spans="1:25" x14ac:dyDescent="0.2">
      <c r="A4237" s="475">
        <v>4233</v>
      </c>
      <c r="B4237" s="56">
        <v>0.51769953596565865</v>
      </c>
      <c r="C4237" s="46">
        <v>4852.9209674756294</v>
      </c>
      <c r="D4237" s="56">
        <v>1.074474624173916</v>
      </c>
      <c r="E4237" s="56">
        <v>0.27380297527627673</v>
      </c>
      <c r="F4237" s="250">
        <v>2024.22</v>
      </c>
      <c r="G4237" s="76">
        <v>234613951537.48032</v>
      </c>
      <c r="H4237" s="46">
        <v>29029007.099562693</v>
      </c>
      <c r="I4237" s="76">
        <v>709686614139.92664</v>
      </c>
      <c r="J4237" s="56">
        <v>0.3943337699806897</v>
      </c>
      <c r="K4237" s="76">
        <v>33269367250.539967</v>
      </c>
      <c r="L4237" s="76">
        <v>17149538404.830853</v>
      </c>
      <c r="M4237" s="76">
        <v>237123510352.09833</v>
      </c>
      <c r="N4237" s="76">
        <v>14097493911.719398</v>
      </c>
      <c r="O4237" s="76">
        <v>30143.394313849007</v>
      </c>
      <c r="P4237" s="46">
        <v>136153.41251029121</v>
      </c>
      <c r="Q4237" s="46">
        <v>58978.72865032671</v>
      </c>
      <c r="R4237" s="76">
        <v>1342186633503.0422</v>
      </c>
      <c r="S4237" s="56">
        <v>0.57568260376697278</v>
      </c>
      <c r="T4237" s="56">
        <v>0.34869284838525544</v>
      </c>
      <c r="U4237" s="46">
        <v>15.868426467457365</v>
      </c>
      <c r="V4237" s="76">
        <v>8290723290118.2031</v>
      </c>
      <c r="W4237" s="84">
        <v>2613.7623955009349</v>
      </c>
      <c r="X4237" s="82">
        <v>4.5598497111222165E-2</v>
      </c>
      <c r="Y4237" s="476">
        <v>2.0000000000000001E-4</v>
      </c>
    </row>
    <row r="4238" spans="1:25" x14ac:dyDescent="0.2">
      <c r="A4238" s="475">
        <v>4234</v>
      </c>
      <c r="B4238" s="56">
        <v>0.68232691159805958</v>
      </c>
      <c r="C4238" s="46">
        <v>5970.425980304135</v>
      </c>
      <c r="D4238" s="56">
        <v>0.74788584521443369</v>
      </c>
      <c r="E4238" s="56">
        <v>0.24966769346738094</v>
      </c>
      <c r="F4238" s="250">
        <v>2024.84</v>
      </c>
      <c r="G4238" s="76">
        <v>195431831861.13528</v>
      </c>
      <c r="H4238" s="46">
        <v>16986065.703855157</v>
      </c>
      <c r="I4238" s="76">
        <v>395345235656.07318</v>
      </c>
      <c r="J4238" s="56">
        <v>0.26979677679883662</v>
      </c>
      <c r="K4238" s="76">
        <v>13940566261.791479</v>
      </c>
      <c r="L4238" s="76">
        <v>0</v>
      </c>
      <c r="M4238" s="76">
        <v>134554231865.76271</v>
      </c>
      <c r="N4238" s="76">
        <v>21688310084.650387</v>
      </c>
      <c r="O4238" s="76">
        <v>44414.598166764612</v>
      </c>
      <c r="P4238" s="46">
        <v>186672.92023895413</v>
      </c>
      <c r="Q4238" s="46">
        <v>86841.291011464971</v>
      </c>
      <c r="R4238" s="76">
        <v>763869484472.55493</v>
      </c>
      <c r="S4238" s="56">
        <v>0.50235174232270796</v>
      </c>
      <c r="T4238" s="56">
        <v>0.3592426030049784</v>
      </c>
      <c r="U4238" s="46">
        <v>17.213916657744591</v>
      </c>
      <c r="V4238" s="76">
        <v>5202101574348.2451</v>
      </c>
      <c r="W4238" s="84">
        <v>1639.7882999913345</v>
      </c>
      <c r="X4238" s="82">
        <v>4.270930252964638E-2</v>
      </c>
      <c r="Y4238" s="476">
        <v>2.0000000000000001E-4</v>
      </c>
    </row>
    <row r="4239" spans="1:25" x14ac:dyDescent="0.2">
      <c r="A4239" s="475">
        <v>4235</v>
      </c>
      <c r="B4239" s="56">
        <v>0.44764149935159542</v>
      </c>
      <c r="C4239" s="46">
        <v>1500</v>
      </c>
      <c r="D4239" s="56">
        <v>0.35865107630260018</v>
      </c>
      <c r="E4239" s="56">
        <v>0.42770812570627331</v>
      </c>
      <c r="F4239" s="250">
        <v>2024.19</v>
      </c>
      <c r="G4239" s="76">
        <v>140762013896.77301</v>
      </c>
      <c r="H4239" s="46">
        <v>6340695.845796939</v>
      </c>
      <c r="I4239" s="76">
        <v>208602381933.12061</v>
      </c>
      <c r="J4239" s="56">
        <v>0.383629450744295</v>
      </c>
      <c r="K4239" s="76">
        <v>3847500660.9087257</v>
      </c>
      <c r="L4239" s="76">
        <v>0</v>
      </c>
      <c r="M4239" s="76">
        <v>125519140206.62454</v>
      </c>
      <c r="N4239" s="76">
        <v>57868733181.776512</v>
      </c>
      <c r="O4239" s="76">
        <v>26476.801015305005</v>
      </c>
      <c r="P4239" s="46">
        <v>411211.39949961205</v>
      </c>
      <c r="Q4239" s="46">
        <v>219150.67330614396</v>
      </c>
      <c r="R4239" s="76">
        <v>517554663143.49835</v>
      </c>
      <c r="S4239" s="56">
        <v>0.56340407200753728</v>
      </c>
      <c r="T4239" s="56">
        <v>0.40887467218230428</v>
      </c>
      <c r="U4239" s="46">
        <v>16.975083800760896</v>
      </c>
      <c r="V4239" s="76">
        <v>4034570075549.2686</v>
      </c>
      <c r="W4239" s="84">
        <v>1272.3147864697853</v>
      </c>
      <c r="X4239" s="82">
        <v>4.2112865090592103E-2</v>
      </c>
      <c r="Y4239" s="476">
        <v>2.0000000000000001E-4</v>
      </c>
    </row>
    <row r="4240" spans="1:25" x14ac:dyDescent="0.2">
      <c r="A4240" s="475">
        <v>4236</v>
      </c>
      <c r="B4240" s="56">
        <v>0.71543150163175884</v>
      </c>
      <c r="C4240" s="46">
        <v>4647.1242528762041</v>
      </c>
      <c r="D4240" s="56">
        <v>0.69169266359944881</v>
      </c>
      <c r="E4240" s="56">
        <v>0.54962866639020369</v>
      </c>
      <c r="F4240" s="250">
        <v>2024.55</v>
      </c>
      <c r="G4240" s="76">
        <v>269073547340.39804</v>
      </c>
      <c r="H4240" s="46">
        <v>15836671.297600759</v>
      </c>
      <c r="I4240" s="76">
        <v>415600275654.44397</v>
      </c>
      <c r="J4240" s="56">
        <v>0.40765775955967842</v>
      </c>
      <c r="K4240" s="76">
        <v>9406296580.740591</v>
      </c>
      <c r="L4240" s="76">
        <v>0</v>
      </c>
      <c r="M4240" s="76">
        <v>220062688086.64551</v>
      </c>
      <c r="N4240" s="76">
        <v>35275857415.936356</v>
      </c>
      <c r="O4240" s="76">
        <v>44455.824990124362</v>
      </c>
      <c r="P4240" s="46">
        <v>283372.57439205062</v>
      </c>
      <c r="Q4240" s="46">
        <v>158442.00793674804</v>
      </c>
      <c r="R4240" s="76">
        <v>1009424855708.7649</v>
      </c>
      <c r="S4240" s="56">
        <v>0.61771855344883553</v>
      </c>
      <c r="T4240" s="56">
        <v>0.40135584222490051</v>
      </c>
      <c r="U4240" s="46">
        <v>16.94172254129235</v>
      </c>
      <c r="V4240" s="76">
        <v>7629896888609.9766</v>
      </c>
      <c r="W4240" s="84">
        <v>2410.1996070221267</v>
      </c>
      <c r="X4240" s="82">
        <v>4.2590535464217254E-2</v>
      </c>
      <c r="Y4240" s="476">
        <v>2.0000000000000001E-4</v>
      </c>
    </row>
    <row r="4241" spans="1:25" x14ac:dyDescent="0.2">
      <c r="A4241" s="475">
        <v>4237</v>
      </c>
      <c r="B4241" s="56">
        <v>0.53090311238906129</v>
      </c>
      <c r="C4241" s="46">
        <v>9705.028855530094</v>
      </c>
      <c r="D4241" s="56">
        <v>0.63126257762182059</v>
      </c>
      <c r="E4241" s="56">
        <v>0.49427659120831552</v>
      </c>
      <c r="F4241" s="250">
        <v>2023.88</v>
      </c>
      <c r="G4241" s="76">
        <v>170948441755.19885</v>
      </c>
      <c r="H4241" s="46">
        <v>13094990.457024166</v>
      </c>
      <c r="I4241" s="76">
        <v>379035764625.3324</v>
      </c>
      <c r="J4241" s="56">
        <v>0.38524013337818364</v>
      </c>
      <c r="K4241" s="76">
        <v>6452845887.6255817</v>
      </c>
      <c r="L4241" s="76">
        <v>0</v>
      </c>
      <c r="M4241" s="76">
        <v>224339970347.82202</v>
      </c>
      <c r="N4241" s="76">
        <v>12590151498.833946</v>
      </c>
      <c r="O4241" s="76">
        <v>40775.953567201337</v>
      </c>
      <c r="P4241" s="46">
        <v>131783.17162233428</v>
      </c>
      <c r="Q4241" s="46">
        <v>51076.776802729888</v>
      </c>
      <c r="R4241" s="76">
        <v>864115526279.30713</v>
      </c>
      <c r="S4241" s="56">
        <v>0.60727563757090786</v>
      </c>
      <c r="T4241" s="56">
        <v>0.32936669727149137</v>
      </c>
      <c r="U4241" s="46">
        <v>16.571109252917633</v>
      </c>
      <c r="V4241" s="76">
        <v>5201606717035.248</v>
      </c>
      <c r="W4241" s="84">
        <v>1641.819921266429</v>
      </c>
      <c r="X4241" s="82">
        <v>4.4292047086205814E-2</v>
      </c>
      <c r="Y4241" s="476">
        <v>2.0000000000000001E-4</v>
      </c>
    </row>
    <row r="4242" spans="1:25" x14ac:dyDescent="0.2">
      <c r="A4242" s="475">
        <v>4238</v>
      </c>
      <c r="B4242" s="56">
        <v>0.54234619636012593</v>
      </c>
      <c r="C4242" s="46">
        <v>6614.8977476918481</v>
      </c>
      <c r="D4242" s="56">
        <v>0.6713906823657384</v>
      </c>
      <c r="E4242" s="56">
        <v>0.54126794219029328</v>
      </c>
      <c r="F4242" s="250">
        <v>2026.07</v>
      </c>
      <c r="G4242" s="76">
        <v>113948961512.78242</v>
      </c>
      <c r="H4242" s="46">
        <v>14816835.602325095</v>
      </c>
      <c r="I4242" s="76">
        <v>470750998028.34796</v>
      </c>
      <c r="J4242" s="56">
        <v>0.4820130995766374</v>
      </c>
      <c r="K4242" s="76">
        <v>42240934005.950455</v>
      </c>
      <c r="L4242" s="76">
        <v>104302485679.6441</v>
      </c>
      <c r="M4242" s="76">
        <v>37070188526.994423</v>
      </c>
      <c r="N4242" s="76">
        <v>48494687539.647873</v>
      </c>
      <c r="O4242" s="76">
        <v>23883.812521379699</v>
      </c>
      <c r="P4242" s="46">
        <v>348250.37560981972</v>
      </c>
      <c r="Q4242" s="46">
        <v>208363.34073876255</v>
      </c>
      <c r="R4242" s="76">
        <v>766083400389.4696</v>
      </c>
      <c r="S4242" s="56">
        <v>0.53994304095172962</v>
      </c>
      <c r="T4242" s="56">
        <v>0.39800737101121253</v>
      </c>
      <c r="U4242" s="46">
        <v>15.122160944879802</v>
      </c>
      <c r="V4242" s="76">
        <v>5107801592447.9297</v>
      </c>
      <c r="W4242" s="84">
        <v>1610.8648562584378</v>
      </c>
      <c r="X4242" s="82">
        <v>4.8237217304250318E-2</v>
      </c>
      <c r="Y4242" s="476">
        <v>2.0000000000000001E-4</v>
      </c>
    </row>
    <row r="4243" spans="1:25" x14ac:dyDescent="0.2">
      <c r="A4243" s="475">
        <v>4239</v>
      </c>
      <c r="B4243" s="56">
        <v>0.40179035114569978</v>
      </c>
      <c r="C4243" s="46">
        <v>5178.2515315338987</v>
      </c>
      <c r="D4243" s="56">
        <v>0.41565843112879292</v>
      </c>
      <c r="E4243" s="56">
        <v>0.33309374704461414</v>
      </c>
      <c r="F4243" s="250">
        <v>2024.32</v>
      </c>
      <c r="G4243" s="76">
        <v>150864495285.73965</v>
      </c>
      <c r="H4243" s="46">
        <v>7515443.9926950894</v>
      </c>
      <c r="I4243" s="76">
        <v>261712002054.60837</v>
      </c>
      <c r="J4243" s="56">
        <v>0.40179035114569972</v>
      </c>
      <c r="K4243" s="76">
        <v>8233601366.78508</v>
      </c>
      <c r="L4243" s="76">
        <v>0</v>
      </c>
      <c r="M4243" s="76">
        <v>118047475805.54555</v>
      </c>
      <c r="N4243" s="76">
        <v>52276284808.003822</v>
      </c>
      <c r="O4243" s="76">
        <v>21563.937974117242</v>
      </c>
      <c r="P4243" s="46">
        <v>428834.70435726549</v>
      </c>
      <c r="Q4243" s="46">
        <v>248437.02267992153</v>
      </c>
      <c r="R4243" s="76">
        <v>570076349319.14258</v>
      </c>
      <c r="S4243" s="56">
        <v>0.55973785307087198</v>
      </c>
      <c r="T4243" s="56">
        <v>0.4356668096946642</v>
      </c>
      <c r="U4243" s="46">
        <v>16.599395715135273</v>
      </c>
      <c r="V4243" s="76">
        <v>4592413421773.0996</v>
      </c>
      <c r="W4243" s="84">
        <v>1448.4336877572098</v>
      </c>
      <c r="X4243" s="82">
        <v>4.3544398989873771E-2</v>
      </c>
      <c r="Y4243" s="476">
        <v>2.0000000000000001E-4</v>
      </c>
    </row>
    <row r="4244" spans="1:25" x14ac:dyDescent="0.2">
      <c r="A4244" s="475">
        <v>4240</v>
      </c>
      <c r="B4244" s="56">
        <v>0.65246544130946371</v>
      </c>
      <c r="C4244" s="46">
        <v>7868.4138866152143</v>
      </c>
      <c r="D4244" s="56">
        <v>0.57883413411577866</v>
      </c>
      <c r="E4244" s="56">
        <v>0.52797627602296526</v>
      </c>
      <c r="F4244" s="250">
        <v>2026.78</v>
      </c>
      <c r="G4244" s="76">
        <v>119662447131.73477</v>
      </c>
      <c r="H4244" s="46">
        <v>11832586.237889152</v>
      </c>
      <c r="I4244" s="76">
        <v>373239819408.08301</v>
      </c>
      <c r="J4244" s="56">
        <v>0.49121198697848001</v>
      </c>
      <c r="K4244" s="76">
        <v>31461686160.813103</v>
      </c>
      <c r="L4244" s="76">
        <v>49547982949.368607</v>
      </c>
      <c r="M4244" s="76">
        <v>10320394138.385866</v>
      </c>
      <c r="N4244" s="76">
        <v>28040702252.650146</v>
      </c>
      <c r="O4244" s="76">
        <v>34671.636951461063</v>
      </c>
      <c r="P4244" s="46">
        <v>245330.08128447281</v>
      </c>
      <c r="Q4244" s="46">
        <v>132485.94441944902</v>
      </c>
      <c r="R4244" s="76">
        <v>647890322359.79199</v>
      </c>
      <c r="S4244" s="56">
        <v>0.57779999272476779</v>
      </c>
      <c r="T4244" s="56">
        <v>0.45852248825404007</v>
      </c>
      <c r="U4244" s="46">
        <v>15.289334296514697</v>
      </c>
      <c r="V4244" s="76">
        <v>5035890354281.168</v>
      </c>
      <c r="W4244" s="84">
        <v>1589.6516015646996</v>
      </c>
      <c r="X4244" s="82">
        <v>4.7232756894810178E-2</v>
      </c>
      <c r="Y4244" s="476">
        <v>2.0000000000000001E-4</v>
      </c>
    </row>
    <row r="4245" spans="1:25" x14ac:dyDescent="0.2">
      <c r="A4245" s="475">
        <v>4241</v>
      </c>
      <c r="B4245" s="56">
        <v>0.32822081645451778</v>
      </c>
      <c r="C4245" s="46">
        <v>5878.9631579610668</v>
      </c>
      <c r="D4245" s="56">
        <v>0.71678409225876871</v>
      </c>
      <c r="E4245" s="56">
        <v>0.19243822932527754</v>
      </c>
      <c r="F4245" s="250">
        <v>2025.06</v>
      </c>
      <c r="G4245" s="76">
        <v>103426812150.93048</v>
      </c>
      <c r="H4245" s="46">
        <v>15608156.858772838</v>
      </c>
      <c r="I4245" s="76">
        <v>436012273704.07532</v>
      </c>
      <c r="J4245" s="56">
        <v>0.32822081645451773</v>
      </c>
      <c r="K4245" s="76">
        <v>18426673602.251205</v>
      </c>
      <c r="L4245" s="76">
        <v>23476525159.83577</v>
      </c>
      <c r="M4245" s="76">
        <v>74870242020.061249</v>
      </c>
      <c r="N4245" s="76">
        <v>115827385036.20879</v>
      </c>
      <c r="O4245" s="76">
        <v>10000</v>
      </c>
      <c r="P4245" s="46">
        <v>656816.10281336424</v>
      </c>
      <c r="Q4245" s="46">
        <v>453198.06444023317</v>
      </c>
      <c r="R4245" s="76">
        <v>750548948280.27954</v>
      </c>
      <c r="S4245" s="56">
        <v>0.42825666695851466</v>
      </c>
      <c r="T4245" s="56">
        <v>0.29104269798589272</v>
      </c>
      <c r="U4245" s="46">
        <v>15.693974831855092</v>
      </c>
      <c r="V4245" s="76">
        <v>3765064990629.0151</v>
      </c>
      <c r="W4245" s="84">
        <v>1188.759360794249</v>
      </c>
      <c r="X4245" s="82">
        <v>4.6807694808644898E-2</v>
      </c>
      <c r="Y4245" s="476">
        <v>2.0000000000000001E-4</v>
      </c>
    </row>
    <row r="4246" spans="1:25" x14ac:dyDescent="0.2">
      <c r="A4246" s="475">
        <v>4242</v>
      </c>
      <c r="B4246" s="56">
        <v>0.42327981485823829</v>
      </c>
      <c r="C4246" s="46">
        <v>4872.9593409212239</v>
      </c>
      <c r="D4246" s="56">
        <v>0.87431835924514623</v>
      </c>
      <c r="E4246" s="56">
        <v>0.37125501609310779</v>
      </c>
      <c r="F4246" s="250">
        <v>2025.87</v>
      </c>
      <c r="G4246" s="76">
        <v>240583852014.04321</v>
      </c>
      <c r="H4246" s="46">
        <v>23921903.95615438</v>
      </c>
      <c r="I4246" s="76">
        <v>539337485082.9704</v>
      </c>
      <c r="J4246" s="56">
        <v>0.24823927413640179</v>
      </c>
      <c r="K4246" s="76">
        <v>16875169524.387085</v>
      </c>
      <c r="L4246" s="76">
        <v>28434935233.778835</v>
      </c>
      <c r="M4246" s="76">
        <v>138305437090.16577</v>
      </c>
      <c r="N4246" s="76">
        <v>47362355833.887138</v>
      </c>
      <c r="O4246" s="76">
        <v>25838.859482532749</v>
      </c>
      <c r="P4246" s="46">
        <v>311473.13379713515</v>
      </c>
      <c r="Q4246" s="46">
        <v>175439.03558309143</v>
      </c>
      <c r="R4246" s="76">
        <v>1076844950917.6252</v>
      </c>
      <c r="S4246" s="56">
        <v>0.49292793530027734</v>
      </c>
      <c r="T4246" s="56">
        <v>0.30948945404141459</v>
      </c>
      <c r="U4246" s="46">
        <v>17.266486414073533</v>
      </c>
      <c r="V4246" s="76">
        <v>6202931859784.7666</v>
      </c>
      <c r="W4246" s="84">
        <v>1957.6619430681067</v>
      </c>
      <c r="X4246" s="82">
        <v>4.3013022526248251E-2</v>
      </c>
      <c r="Y4246" s="476">
        <v>2.0000000000000001E-4</v>
      </c>
    </row>
    <row r="4247" spans="1:25" x14ac:dyDescent="0.2">
      <c r="A4247" s="475">
        <v>4243</v>
      </c>
      <c r="B4247" s="56">
        <v>0.52963693526435107</v>
      </c>
      <c r="C4247" s="46">
        <v>7411.8412116900581</v>
      </c>
      <c r="D4247" s="56">
        <v>0.79985468522783743</v>
      </c>
      <c r="E4247" s="56">
        <v>0.42084004220787113</v>
      </c>
      <c r="F4247" s="250">
        <v>2023.99</v>
      </c>
      <c r="G4247" s="76">
        <v>407195713760.37286</v>
      </c>
      <c r="H4247" s="46">
        <v>18943560.967056341</v>
      </c>
      <c r="I4247" s="76">
        <v>552513910345.68433</v>
      </c>
      <c r="J4247" s="56">
        <v>0.44957104053653929</v>
      </c>
      <c r="K4247" s="76">
        <v>15692713949.854218</v>
      </c>
      <c r="L4247" s="76">
        <v>0</v>
      </c>
      <c r="M4247" s="76">
        <v>307985063458.3988</v>
      </c>
      <c r="N4247" s="76">
        <v>67656019426.593292</v>
      </c>
      <c r="O4247" s="76">
        <v>44073.618337585693</v>
      </c>
      <c r="P4247" s="46">
        <v>454028.44716567406</v>
      </c>
      <c r="Q4247" s="46">
        <v>287308.92095388204</v>
      </c>
      <c r="R4247" s="76">
        <v>1252861035269.1106</v>
      </c>
      <c r="S4247" s="56">
        <v>0.61157337829578806</v>
      </c>
      <c r="T4247" s="56">
        <v>0.48432443545586529</v>
      </c>
      <c r="U4247" s="46">
        <v>16.999987891141743</v>
      </c>
      <c r="V4247" s="76">
        <v>11301205105505.176</v>
      </c>
      <c r="W4247" s="84">
        <v>3567.3305086243026</v>
      </c>
      <c r="X4247" s="82">
        <v>4.3232171878963874E-2</v>
      </c>
      <c r="Y4247" s="476">
        <v>2.0000000000000001E-4</v>
      </c>
    </row>
    <row r="4248" spans="1:25" x14ac:dyDescent="0.2">
      <c r="A4248" s="475">
        <v>4244</v>
      </c>
      <c r="B4248" s="56">
        <v>0.37898604793409774</v>
      </c>
      <c r="C4248" s="46">
        <v>6604.5257502323147</v>
      </c>
      <c r="D4248" s="56">
        <v>0.92153189146699832</v>
      </c>
      <c r="E4248" s="56">
        <v>0.46379510199908003</v>
      </c>
      <c r="F4248" s="250">
        <v>2024.31</v>
      </c>
      <c r="G4248" s="76">
        <v>222747316087.12939</v>
      </c>
      <c r="H4248" s="46">
        <v>24823869.324650455</v>
      </c>
      <c r="I4248" s="76">
        <v>599211516242.45386</v>
      </c>
      <c r="J4248" s="56">
        <v>0.26861463023670029</v>
      </c>
      <c r="K4248" s="76">
        <v>7480003968.4303274</v>
      </c>
      <c r="L4248" s="76">
        <v>0</v>
      </c>
      <c r="M4248" s="76">
        <v>185019607731.16037</v>
      </c>
      <c r="N4248" s="76">
        <v>15485968353.507627</v>
      </c>
      <c r="O4248" s="76">
        <v>22650.637705202953</v>
      </c>
      <c r="P4248" s="46">
        <v>139355.79169254279</v>
      </c>
      <c r="Q4248" s="46">
        <v>55123.017173774308</v>
      </c>
      <c r="R4248" s="76">
        <v>1110688302008.332</v>
      </c>
      <c r="S4248" s="56">
        <v>0.50396851748082383</v>
      </c>
      <c r="T4248" s="56">
        <v>0.30699942623755117</v>
      </c>
      <c r="U4248" s="46">
        <v>16.882184769016288</v>
      </c>
      <c r="V4248" s="76">
        <v>6272902178824.957</v>
      </c>
      <c r="W4248" s="84">
        <v>1978.1319428335953</v>
      </c>
      <c r="X4248" s="82">
        <v>4.3878026410112243E-2</v>
      </c>
      <c r="Y4248" s="476">
        <v>2.0000000000000001E-4</v>
      </c>
    </row>
    <row r="4249" spans="1:25" x14ac:dyDescent="0.2">
      <c r="A4249" s="475">
        <v>4245</v>
      </c>
      <c r="B4249" s="56">
        <v>0.5824993311182467</v>
      </c>
      <c r="C4249" s="46">
        <v>4623.6204379405208</v>
      </c>
      <c r="D4249" s="56">
        <v>0.60247579085180036</v>
      </c>
      <c r="E4249" s="56">
        <v>0.358720381983754</v>
      </c>
      <c r="F4249" s="250">
        <v>2025.22</v>
      </c>
      <c r="G4249" s="76">
        <v>134158209745.04279</v>
      </c>
      <c r="H4249" s="46">
        <v>12717722.516440386</v>
      </c>
      <c r="I4249" s="76">
        <v>280682551786.34033</v>
      </c>
      <c r="J4249" s="56">
        <v>0.20575734458384243</v>
      </c>
      <c r="K4249" s="76">
        <v>27974369258.62384</v>
      </c>
      <c r="L4249" s="76">
        <v>75186759233.700607</v>
      </c>
      <c r="M4249" s="76">
        <v>119510803649.61993</v>
      </c>
      <c r="N4249" s="76">
        <v>38140062060.541069</v>
      </c>
      <c r="O4249" s="76">
        <v>22463.902761454203</v>
      </c>
      <c r="P4249" s="46">
        <v>275010.84614530962</v>
      </c>
      <c r="Q4249" s="46">
        <v>154175.28176927919</v>
      </c>
      <c r="R4249" s="76">
        <v>749367800567.42285</v>
      </c>
      <c r="S4249" s="56">
        <v>0.53719285157011309</v>
      </c>
      <c r="T4249" s="56">
        <v>0.23732051619739089</v>
      </c>
      <c r="U4249" s="46">
        <v>17.282860082230059</v>
      </c>
      <c r="V4249" s="76">
        <v>3376722593813.2134</v>
      </c>
      <c r="W4249" s="84">
        <v>1065.7080087970116</v>
      </c>
      <c r="X4249" s="82">
        <v>4.2665600773850426E-2</v>
      </c>
      <c r="Y4249" s="476">
        <v>2.0000000000000001E-4</v>
      </c>
    </row>
    <row r="4250" spans="1:25" x14ac:dyDescent="0.2">
      <c r="A4250" s="475">
        <v>4246</v>
      </c>
      <c r="B4250" s="56">
        <v>0.56155193874342879</v>
      </c>
      <c r="C4250" s="46">
        <v>1500</v>
      </c>
      <c r="D4250" s="56">
        <v>0.70424359470472575</v>
      </c>
      <c r="E4250" s="56">
        <v>0.4727043907553008</v>
      </c>
      <c r="F4250" s="250">
        <v>2025.05</v>
      </c>
      <c r="G4250" s="76">
        <v>162807384710.23108</v>
      </c>
      <c r="H4250" s="46">
        <v>16746241.862053676</v>
      </c>
      <c r="I4250" s="76">
        <v>423519901663.9317</v>
      </c>
      <c r="J4250" s="56">
        <v>0.25465781442568147</v>
      </c>
      <c r="K4250" s="76">
        <v>14165825338.192539</v>
      </c>
      <c r="L4250" s="76">
        <v>38414786267.510712</v>
      </c>
      <c r="M4250" s="76">
        <v>149883812322.74622</v>
      </c>
      <c r="N4250" s="76">
        <v>24634181750.63126</v>
      </c>
      <c r="O4250" s="76">
        <v>25456.525265375396</v>
      </c>
      <c r="P4250" s="46">
        <v>181910.35058533092</v>
      </c>
      <c r="Q4250" s="46">
        <v>84220.909096525706</v>
      </c>
      <c r="R4250" s="76">
        <v>885937400041.3208</v>
      </c>
      <c r="S4250" s="56">
        <v>0.51852436949052627</v>
      </c>
      <c r="T4250" s="56">
        <v>0.26064553962951559</v>
      </c>
      <c r="U4250" s="46">
        <v>17.139371574789742</v>
      </c>
      <c r="V4250" s="76">
        <v>4393362093873.9922</v>
      </c>
      <c r="W4250" s="84">
        <v>1385.9121495163899</v>
      </c>
      <c r="X4250" s="82">
        <v>4.1995657267924431E-2</v>
      </c>
      <c r="Y4250" s="476">
        <v>2.0000000000000001E-4</v>
      </c>
    </row>
    <row r="4251" spans="1:25" x14ac:dyDescent="0.2">
      <c r="A4251" s="475">
        <v>4247</v>
      </c>
      <c r="B4251" s="56">
        <v>0.63886162894347498</v>
      </c>
      <c r="C4251" s="46">
        <v>4569.6675228071035</v>
      </c>
      <c r="D4251" s="56">
        <v>0.56206767538802727</v>
      </c>
      <c r="E4251" s="56">
        <v>0.22411216619014934</v>
      </c>
      <c r="F4251" s="250">
        <v>2025.1</v>
      </c>
      <c r="G4251" s="76">
        <v>210953168569.58423</v>
      </c>
      <c r="H4251" s="46">
        <v>11313711.300475139</v>
      </c>
      <c r="I4251" s="76">
        <v>323686235928.81134</v>
      </c>
      <c r="J4251" s="56">
        <v>0.29530476357994806</v>
      </c>
      <c r="K4251" s="76">
        <v>25108541532.813427</v>
      </c>
      <c r="L4251" s="76">
        <v>49168873538.483887</v>
      </c>
      <c r="M4251" s="76">
        <v>116803162713.87267</v>
      </c>
      <c r="N4251" s="76">
        <v>126746141461.19888</v>
      </c>
      <c r="O4251" s="76">
        <v>32811.346081228228</v>
      </c>
      <c r="P4251" s="46">
        <v>630964.52313352958</v>
      </c>
      <c r="Q4251" s="46">
        <v>438074.65499958204</v>
      </c>
      <c r="R4251" s="76">
        <v>891042217322.9585</v>
      </c>
      <c r="S4251" s="56">
        <v>0.52095346300992029</v>
      </c>
      <c r="T4251" s="56">
        <v>0.34627623622424136</v>
      </c>
      <c r="U4251" s="46">
        <v>16.996930797824618</v>
      </c>
      <c r="V4251" s="76">
        <v>5744370891099.8379</v>
      </c>
      <c r="W4251" s="84">
        <v>1813.1131925360646</v>
      </c>
      <c r="X4251" s="82">
        <v>4.2854815610836379E-2</v>
      </c>
      <c r="Y4251" s="476">
        <v>2.0000000000000001E-4</v>
      </c>
    </row>
    <row r="4252" spans="1:25" x14ac:dyDescent="0.2">
      <c r="A4252" s="475">
        <v>4248</v>
      </c>
      <c r="B4252" s="56">
        <v>0.41439686268000747</v>
      </c>
      <c r="C4252" s="46">
        <v>2327.8389613666172</v>
      </c>
      <c r="D4252" s="56">
        <v>1.1176453940476347</v>
      </c>
      <c r="E4252" s="56">
        <v>0.41914245292318297</v>
      </c>
      <c r="F4252" s="250">
        <v>2024.8</v>
      </c>
      <c r="G4252" s="76">
        <v>263445112978.55875</v>
      </c>
      <c r="H4252" s="46">
        <v>39768862.983121976</v>
      </c>
      <c r="I4252" s="76">
        <v>741206914216.85974</v>
      </c>
      <c r="J4252" s="56">
        <v>0.36863354158306705</v>
      </c>
      <c r="K4252" s="76">
        <v>29942893707.302841</v>
      </c>
      <c r="L4252" s="76">
        <v>85619094687.103653</v>
      </c>
      <c r="M4252" s="76">
        <v>129632717357.45496</v>
      </c>
      <c r="N4252" s="76">
        <v>22930507337.803864</v>
      </c>
      <c r="O4252" s="76">
        <v>30207.307390448863</v>
      </c>
      <c r="P4252" s="46">
        <v>227151.29907476334</v>
      </c>
      <c r="Q4252" s="46">
        <v>110667.11093786053</v>
      </c>
      <c r="R4252" s="76">
        <v>1258309290403.8152</v>
      </c>
      <c r="S4252" s="56">
        <v>0.5254102115882171</v>
      </c>
      <c r="T4252" s="56">
        <v>0.38826763650607904</v>
      </c>
      <c r="U4252" s="46">
        <v>16.16448208623671</v>
      </c>
      <c r="V4252" s="76">
        <v>8847359638391.8027</v>
      </c>
      <c r="W4252" s="84">
        <v>2793.4397536025958</v>
      </c>
      <c r="X4252" s="82">
        <v>4.4191827832790284E-2</v>
      </c>
      <c r="Y4252" s="476">
        <v>2.0000000000000001E-4</v>
      </c>
    </row>
    <row r="4253" spans="1:25" x14ac:dyDescent="0.2">
      <c r="A4253" s="475">
        <v>4249</v>
      </c>
      <c r="B4253" s="56">
        <v>0.53826743406365174</v>
      </c>
      <c r="C4253" s="46">
        <v>3168.0216937451578</v>
      </c>
      <c r="D4253" s="56">
        <v>0.58047252922558867</v>
      </c>
      <c r="E4253" s="56">
        <v>0.41865287092082726</v>
      </c>
      <c r="F4253" s="250">
        <v>2025.66</v>
      </c>
      <c r="G4253" s="76">
        <v>217095626638.6795</v>
      </c>
      <c r="H4253" s="46">
        <v>12395740.356852781</v>
      </c>
      <c r="I4253" s="76">
        <v>374273994586.25275</v>
      </c>
      <c r="J4253" s="56">
        <v>0.41326016764724038</v>
      </c>
      <c r="K4253" s="76">
        <v>22706003585.863972</v>
      </c>
      <c r="L4253" s="76">
        <v>29589745289.011772</v>
      </c>
      <c r="M4253" s="76">
        <v>148503749005.83734</v>
      </c>
      <c r="N4253" s="76">
        <v>25967643567.708614</v>
      </c>
      <c r="O4253" s="76">
        <v>24048.867347209612</v>
      </c>
      <c r="P4253" s="46">
        <v>205028.21195879643</v>
      </c>
      <c r="Q4253" s="46">
        <v>102878.00601769818</v>
      </c>
      <c r="R4253" s="76">
        <v>788288092371.71216</v>
      </c>
      <c r="S4253" s="56">
        <v>0.58800061064310383</v>
      </c>
      <c r="T4253" s="56">
        <v>0.43628336532821943</v>
      </c>
      <c r="U4253" s="46">
        <v>16.69503391314597</v>
      </c>
      <c r="V4253" s="76">
        <v>6320139093905.583</v>
      </c>
      <c r="W4253" s="84">
        <v>1993.6872206181977</v>
      </c>
      <c r="X4253" s="82">
        <v>4.360756873570986E-2</v>
      </c>
      <c r="Y4253" s="476">
        <v>2.0000000000000001E-4</v>
      </c>
    </row>
    <row r="4254" spans="1:25" x14ac:dyDescent="0.2">
      <c r="A4254" s="475">
        <v>4250</v>
      </c>
      <c r="B4254" s="56">
        <v>0.46558396464840002</v>
      </c>
      <c r="C4254" s="46">
        <v>2292.8108860708221</v>
      </c>
      <c r="D4254" s="56">
        <v>0.88832573347689547</v>
      </c>
      <c r="E4254" s="56">
        <v>0.66981553821800421</v>
      </c>
      <c r="F4254" s="250">
        <v>2025.73</v>
      </c>
      <c r="G4254" s="76">
        <v>370789061764.84222</v>
      </c>
      <c r="H4254" s="46">
        <v>26069732.176928401</v>
      </c>
      <c r="I4254" s="76">
        <v>639401474901.46326</v>
      </c>
      <c r="J4254" s="56">
        <v>0.32239283555267506</v>
      </c>
      <c r="K4254" s="76">
        <v>35132758698.326591</v>
      </c>
      <c r="L4254" s="76">
        <v>60158589264.847214</v>
      </c>
      <c r="M4254" s="76">
        <v>167997684000.21075</v>
      </c>
      <c r="N4254" s="76">
        <v>38498556242.362831</v>
      </c>
      <c r="O4254" s="76">
        <v>31957.427014630153</v>
      </c>
      <c r="P4254" s="46">
        <v>265400.57078881183</v>
      </c>
      <c r="Q4254" s="46">
        <v>140904.41314209398</v>
      </c>
      <c r="R4254" s="76">
        <v>1281962933951.9941</v>
      </c>
      <c r="S4254" s="56">
        <v>0.53730160293969753</v>
      </c>
      <c r="T4254" s="56">
        <v>0.4094308519752316</v>
      </c>
      <c r="U4254" s="46">
        <v>17.125282124897982</v>
      </c>
      <c r="V4254" s="76">
        <v>9816427989456.7734</v>
      </c>
      <c r="W4254" s="84">
        <v>3099.2012418166523</v>
      </c>
      <c r="X4254" s="82">
        <v>4.2909477420969705E-2</v>
      </c>
      <c r="Y4254" s="476">
        <v>2.0000000000000001E-4</v>
      </c>
    </row>
    <row r="4255" spans="1:25" x14ac:dyDescent="0.2">
      <c r="A4255" s="475">
        <v>4251</v>
      </c>
      <c r="B4255" s="56">
        <v>0.47048598160884442</v>
      </c>
      <c r="C4255" s="46">
        <v>2677.1158774438882</v>
      </c>
      <c r="D4255" s="56">
        <v>0.58544460248839214</v>
      </c>
      <c r="E4255" s="56">
        <v>0.60743923362667029</v>
      </c>
      <c r="F4255" s="250">
        <v>2024.82</v>
      </c>
      <c r="G4255" s="76">
        <v>141728776339.06729</v>
      </c>
      <c r="H4255" s="46">
        <v>12301944.166969316</v>
      </c>
      <c r="I4255" s="76">
        <v>311315455772.21985</v>
      </c>
      <c r="J4255" s="56">
        <v>0.31029971665611078</v>
      </c>
      <c r="K4255" s="76">
        <v>7872539908.4912987</v>
      </c>
      <c r="L4255" s="76">
        <v>0</v>
      </c>
      <c r="M4255" s="76">
        <v>121210731553.67874</v>
      </c>
      <c r="N4255" s="76">
        <v>29454986840.474907</v>
      </c>
      <c r="O4255" s="76">
        <v>31920.164008652333</v>
      </c>
      <c r="P4255" s="46">
        <v>227578.85144594021</v>
      </c>
      <c r="Q4255" s="46">
        <v>119228.98697584719</v>
      </c>
      <c r="R4255" s="76">
        <v>652207909187.67578</v>
      </c>
      <c r="S4255" s="56">
        <v>0.53802765539274411</v>
      </c>
      <c r="T4255" s="56">
        <v>0.3237866007152459</v>
      </c>
      <c r="U4255" s="46">
        <v>16.966432771585076</v>
      </c>
      <c r="V4255" s="76">
        <v>3974583209174.5806</v>
      </c>
      <c r="W4255" s="84">
        <v>1253.8883616171834</v>
      </c>
      <c r="X4255" s="82">
        <v>4.2647120226000049E-2</v>
      </c>
      <c r="Y4255" s="476">
        <v>2.0000000000000001E-4</v>
      </c>
    </row>
    <row r="4256" spans="1:25" x14ac:dyDescent="0.2">
      <c r="A4256" s="475">
        <v>4252</v>
      </c>
      <c r="B4256" s="56">
        <v>0.3879383252273344</v>
      </c>
      <c r="C4256" s="46">
        <v>1500</v>
      </c>
      <c r="D4256" s="56">
        <v>0.46127442533260943</v>
      </c>
      <c r="E4256" s="56">
        <v>0.53366412066308655</v>
      </c>
      <c r="F4256" s="250">
        <v>2023.75</v>
      </c>
      <c r="G4256" s="76">
        <v>360288687561.55707</v>
      </c>
      <c r="H4256" s="46">
        <v>8782830.234844245</v>
      </c>
      <c r="I4256" s="76">
        <v>252258830723.87555</v>
      </c>
      <c r="J4256" s="56">
        <v>0.3801773138330321</v>
      </c>
      <c r="K4256" s="76">
        <v>5109418815.7890663</v>
      </c>
      <c r="L4256" s="76">
        <v>0</v>
      </c>
      <c r="M4256" s="76">
        <v>510418813613.50488</v>
      </c>
      <c r="N4256" s="76">
        <v>98945400662.533295</v>
      </c>
      <c r="O4256" s="76">
        <v>31009.556390354275</v>
      </c>
      <c r="P4256" s="46">
        <v>706156.81831112504</v>
      </c>
      <c r="Q4256" s="46">
        <v>422165.57460658241</v>
      </c>
      <c r="R4256" s="76">
        <v>1225373221674.158</v>
      </c>
      <c r="S4256" s="56">
        <v>0.66503681004201132</v>
      </c>
      <c r="T4256" s="56">
        <v>0.37445755398390518</v>
      </c>
      <c r="U4256" s="46">
        <v>17.692399557257787</v>
      </c>
      <c r="V4256" s="76">
        <v>9065704794299.4668</v>
      </c>
      <c r="W4256" s="84">
        <v>2861.1480674982604</v>
      </c>
      <c r="X4256" s="82">
        <v>4.0559080892481267E-2</v>
      </c>
      <c r="Y4256" s="476">
        <v>2.0000000000000001E-4</v>
      </c>
    </row>
    <row r="4257" spans="1:25" x14ac:dyDescent="0.2">
      <c r="A4257" s="475">
        <v>4253</v>
      </c>
      <c r="B4257" s="56">
        <v>0.36947979489613303</v>
      </c>
      <c r="C4257" s="46">
        <v>5627.7273949437067</v>
      </c>
      <c r="D4257" s="56">
        <v>0.58033464459069073</v>
      </c>
      <c r="E4257" s="56">
        <v>0.65545870130572537</v>
      </c>
      <c r="F4257" s="250">
        <v>2026.48</v>
      </c>
      <c r="G4257" s="76">
        <v>97310694925.871704</v>
      </c>
      <c r="H4257" s="46">
        <v>11413472.003327539</v>
      </c>
      <c r="I4257" s="76">
        <v>383824218081.46271</v>
      </c>
      <c r="J4257" s="56">
        <v>0.36947979489613303</v>
      </c>
      <c r="K4257" s="76">
        <v>17137287050.986683</v>
      </c>
      <c r="L4257" s="76">
        <v>17073919420.595009</v>
      </c>
      <c r="M4257" s="76">
        <v>49472404097.935364</v>
      </c>
      <c r="N4257" s="76">
        <v>55117145444.474152</v>
      </c>
      <c r="O4257" s="76">
        <v>20093.675807026757</v>
      </c>
      <c r="P4257" s="46">
        <v>348397.09341433074</v>
      </c>
      <c r="Q4257" s="46">
        <v>210888.66742799169</v>
      </c>
      <c r="R4257" s="76">
        <v>668198668782.52734</v>
      </c>
      <c r="S4257" s="56">
        <v>0.49906437539845344</v>
      </c>
      <c r="T4257" s="56">
        <v>0.33114098488651145</v>
      </c>
      <c r="U4257" s="46">
        <v>15.520899669824926</v>
      </c>
      <c r="V4257" s="76">
        <v>3820478304618.3848</v>
      </c>
      <c r="W4257" s="84">
        <v>1206.2039919349984</v>
      </c>
      <c r="X4257" s="82">
        <v>4.6670229235594933E-2</v>
      </c>
      <c r="Y4257" s="476">
        <v>2.0000000000000001E-4</v>
      </c>
    </row>
    <row r="4258" spans="1:25" x14ac:dyDescent="0.2">
      <c r="A4258" s="475">
        <v>4254</v>
      </c>
      <c r="B4258" s="56">
        <v>0.54496300110537099</v>
      </c>
      <c r="C4258" s="46">
        <v>1500</v>
      </c>
      <c r="D4258" s="56">
        <v>0.97930329788335546</v>
      </c>
      <c r="E4258" s="56">
        <v>0.43907649187854714</v>
      </c>
      <c r="F4258" s="250">
        <v>2024.99</v>
      </c>
      <c r="G4258" s="76">
        <v>388181832337.0304</v>
      </c>
      <c r="H4258" s="46">
        <v>32260315.901545845</v>
      </c>
      <c r="I4258" s="76">
        <v>439602735799.73486</v>
      </c>
      <c r="J4258" s="56">
        <v>-6.0274663190836186E-2</v>
      </c>
      <c r="K4258" s="76">
        <v>17695760727.506569</v>
      </c>
      <c r="L4258" s="76">
        <v>3538612612.1406593</v>
      </c>
      <c r="M4258" s="76">
        <v>337898952074.41931</v>
      </c>
      <c r="N4258" s="76">
        <v>136619057083.49451</v>
      </c>
      <c r="O4258" s="76">
        <v>27954.699410263398</v>
      </c>
      <c r="P4258" s="46">
        <v>793689.38871049881</v>
      </c>
      <c r="Q4258" s="46">
        <v>555086.45561362896</v>
      </c>
      <c r="R4258" s="76">
        <v>1345224437815.4058</v>
      </c>
      <c r="S4258" s="56">
        <v>0.45513171541038733</v>
      </c>
      <c r="T4258" s="56">
        <v>0.26436245923377349</v>
      </c>
      <c r="U4258" s="46">
        <v>22.425141164259571</v>
      </c>
      <c r="V4258" s="76">
        <v>8512808585771.2012</v>
      </c>
      <c r="W4258" s="84">
        <v>2685.9617468403885</v>
      </c>
      <c r="X4258" s="82">
        <v>3.3610958593980611E-2</v>
      </c>
      <c r="Y4258" s="476">
        <v>2.0000000000000001E-4</v>
      </c>
    </row>
    <row r="4259" spans="1:25" x14ac:dyDescent="0.2">
      <c r="A4259" s="475">
        <v>4255</v>
      </c>
      <c r="B4259" s="56">
        <v>0.54514839850181296</v>
      </c>
      <c r="C4259" s="46">
        <v>3567.8060862131701</v>
      </c>
      <c r="D4259" s="56">
        <v>0.79721083722351904</v>
      </c>
      <c r="E4259" s="56">
        <v>0.59130742029761318</v>
      </c>
      <c r="F4259" s="250">
        <v>2024.01</v>
      </c>
      <c r="G4259" s="76">
        <v>200640004312.01331</v>
      </c>
      <c r="H4259" s="46">
        <v>19746164.474542182</v>
      </c>
      <c r="I4259" s="76">
        <v>465116650098.90503</v>
      </c>
      <c r="J4259" s="56">
        <v>0.31313807840832952</v>
      </c>
      <c r="K4259" s="76">
        <v>15894012892.848845</v>
      </c>
      <c r="L4259" s="76">
        <v>0</v>
      </c>
      <c r="M4259" s="76">
        <v>220924612536.02914</v>
      </c>
      <c r="N4259" s="76">
        <v>77966772661.877472</v>
      </c>
      <c r="O4259" s="76">
        <v>31634.895506840774</v>
      </c>
      <c r="P4259" s="46">
        <v>490138.20563931152</v>
      </c>
      <c r="Q4259" s="46">
        <v>315946.21658955951</v>
      </c>
      <c r="R4259" s="76">
        <v>1093117944177.4602</v>
      </c>
      <c r="S4259" s="56">
        <v>0.54995128624665124</v>
      </c>
      <c r="T4259" s="56">
        <v>0.30651058812588255</v>
      </c>
      <c r="U4259" s="46">
        <v>16.523376843056457</v>
      </c>
      <c r="V4259" s="76">
        <v>6090560923626.1533</v>
      </c>
      <c r="W4259" s="84">
        <v>1921.1857251251611</v>
      </c>
      <c r="X4259" s="82">
        <v>4.4380176707035895E-2</v>
      </c>
      <c r="Y4259" s="476">
        <v>2.0000000000000001E-4</v>
      </c>
    </row>
    <row r="4260" spans="1:25" x14ac:dyDescent="0.2">
      <c r="A4260" s="475">
        <v>4256</v>
      </c>
      <c r="B4260" s="56">
        <v>0.28299056141122902</v>
      </c>
      <c r="C4260" s="46">
        <v>7408.8178120943012</v>
      </c>
      <c r="D4260" s="56">
        <v>0.32845542462238037</v>
      </c>
      <c r="E4260" s="56">
        <v>0.43225325658325858</v>
      </c>
      <c r="F4260" s="250">
        <v>2023.75</v>
      </c>
      <c r="G4260" s="76">
        <v>126888872041.63034</v>
      </c>
      <c r="H4260" s="46">
        <v>5515682.1711973231</v>
      </c>
      <c r="I4260" s="76">
        <v>237683230770.54416</v>
      </c>
      <c r="J4260" s="56">
        <v>0.28299056141122902</v>
      </c>
      <c r="K4260" s="76">
        <v>3953563170.0426464</v>
      </c>
      <c r="L4260" s="76">
        <v>0</v>
      </c>
      <c r="M4260" s="76">
        <v>140969214658.94507</v>
      </c>
      <c r="N4260" s="76">
        <v>113459528693.34612</v>
      </c>
      <c r="O4260" s="76">
        <v>32938.401493442274</v>
      </c>
      <c r="P4260" s="46">
        <v>696905.99763724604</v>
      </c>
      <c r="Q4260" s="46">
        <v>421334.26348826464</v>
      </c>
      <c r="R4260" s="76">
        <v>612350836094.23218</v>
      </c>
      <c r="S4260" s="56">
        <v>0.4866160704848615</v>
      </c>
      <c r="T4260" s="56">
        <v>0.31568107062622502</v>
      </c>
      <c r="U4260" s="46">
        <v>16.905887182413426</v>
      </c>
      <c r="V4260" s="76">
        <v>3627172631750.4604</v>
      </c>
      <c r="W4260" s="84">
        <v>1145.4320900364071</v>
      </c>
      <c r="X4260" s="82">
        <v>4.2957786919217533E-2</v>
      </c>
      <c r="Y4260" s="476">
        <v>2.0000000000000001E-4</v>
      </c>
    </row>
    <row r="4261" spans="1:25" x14ac:dyDescent="0.2">
      <c r="A4261" s="475">
        <v>4257</v>
      </c>
      <c r="B4261" s="56">
        <v>0.56196209976007871</v>
      </c>
      <c r="C4261" s="46">
        <v>6193.5441199034558</v>
      </c>
      <c r="D4261" s="56">
        <v>1.1601868572754017</v>
      </c>
      <c r="E4261" s="56">
        <v>0.44187161816654091</v>
      </c>
      <c r="F4261" s="250">
        <v>2026.57</v>
      </c>
      <c r="G4261" s="76">
        <v>230704589636.66589</v>
      </c>
      <c r="H4261" s="46">
        <v>34785330.767023414</v>
      </c>
      <c r="I4261" s="76">
        <v>766743528691.31995</v>
      </c>
      <c r="J4261" s="56">
        <v>0.30509476272848224</v>
      </c>
      <c r="K4261" s="76">
        <v>33106596780.331783</v>
      </c>
      <c r="L4261" s="76">
        <v>51500078654.540138</v>
      </c>
      <c r="M4261" s="76">
        <v>60579405092.686455</v>
      </c>
      <c r="N4261" s="76">
        <v>9572823119.2732258</v>
      </c>
      <c r="O4261" s="76">
        <v>37194.212628048881</v>
      </c>
      <c r="P4261" s="46">
        <v>124506.62700215381</v>
      </c>
      <c r="Q4261" s="46">
        <v>37250.031267638427</v>
      </c>
      <c r="R4261" s="76">
        <v>1264561029407.8735</v>
      </c>
      <c r="S4261" s="56">
        <v>0.48492983735191281</v>
      </c>
      <c r="T4261" s="56">
        <v>0.31188816657319318</v>
      </c>
      <c r="U4261" s="46">
        <v>16.410130475622541</v>
      </c>
      <c r="V4261" s="76">
        <v>6919157664380.7588</v>
      </c>
      <c r="W4261" s="84">
        <v>2183.1853942147559</v>
      </c>
      <c r="X4261" s="82">
        <v>4.5740371883314201E-2</v>
      </c>
      <c r="Y4261" s="476">
        <v>2.0000000000000001E-4</v>
      </c>
    </row>
    <row r="4262" spans="1:25" x14ac:dyDescent="0.2">
      <c r="A4262" s="475">
        <v>4258</v>
      </c>
      <c r="B4262" s="56">
        <v>0.51202942565570586</v>
      </c>
      <c r="C4262" s="46">
        <v>4488.5054684684783</v>
      </c>
      <c r="D4262" s="56">
        <v>0.47546493881467422</v>
      </c>
      <c r="E4262" s="56">
        <v>0.54675834639315168</v>
      </c>
      <c r="F4262" s="250">
        <v>2023.75</v>
      </c>
      <c r="G4262" s="76">
        <v>316630666472.97412</v>
      </c>
      <c r="H4262" s="46">
        <v>9037843.8582368363</v>
      </c>
      <c r="I4262" s="76">
        <v>306131939113.53607</v>
      </c>
      <c r="J4262" s="56">
        <v>0.47055756889069478</v>
      </c>
      <c r="K4262" s="76">
        <v>7753690790.3781376</v>
      </c>
      <c r="L4262" s="76">
        <v>0</v>
      </c>
      <c r="M4262" s="76">
        <v>300858501732.98016</v>
      </c>
      <c r="N4262" s="76">
        <v>23793066125.387543</v>
      </c>
      <c r="O4262" s="76">
        <v>36382.35176018186</v>
      </c>
      <c r="P4262" s="46">
        <v>199638.22108065675</v>
      </c>
      <c r="Q4262" s="46">
        <v>100967.50376180948</v>
      </c>
      <c r="R4262" s="76">
        <v>889975362522.05164</v>
      </c>
      <c r="S4262" s="56">
        <v>0.66584961332666315</v>
      </c>
      <c r="T4262" s="56">
        <v>0.48349299194068507</v>
      </c>
      <c r="U4262" s="46">
        <v>17.400623838955482</v>
      </c>
      <c r="V4262" s="76">
        <v>8300825208204.75</v>
      </c>
      <c r="W4262" s="84">
        <v>2617.5793927368404</v>
      </c>
      <c r="X4262" s="82">
        <v>4.1431078662427616E-2</v>
      </c>
      <c r="Y4262" s="476">
        <v>2.0000000000000001E-4</v>
      </c>
    </row>
    <row r="4263" spans="1:25" x14ac:dyDescent="0.2">
      <c r="A4263" s="475">
        <v>4259</v>
      </c>
      <c r="B4263" s="56">
        <v>0.44842936921659265</v>
      </c>
      <c r="C4263" s="46">
        <v>1500</v>
      </c>
      <c r="D4263" s="56">
        <v>1.0428073461681435</v>
      </c>
      <c r="E4263" s="56">
        <v>0.36215917907361928</v>
      </c>
      <c r="F4263" s="250">
        <v>2024.66</v>
      </c>
      <c r="G4263" s="76">
        <v>316954206828.8299</v>
      </c>
      <c r="H4263" s="46">
        <v>36643776.428489409</v>
      </c>
      <c r="I4263" s="76">
        <v>758537503349.67908</v>
      </c>
      <c r="J4263" s="56">
        <v>0.32835124511961511</v>
      </c>
      <c r="K4263" s="76">
        <v>29897736001.72213</v>
      </c>
      <c r="L4263" s="76">
        <v>12811278733.108131</v>
      </c>
      <c r="M4263" s="76">
        <v>274489065246.28644</v>
      </c>
      <c r="N4263" s="76">
        <v>61268242015.549477</v>
      </c>
      <c r="O4263" s="76">
        <v>28320.196870552969</v>
      </c>
      <c r="P4263" s="46">
        <v>417228.76188326895</v>
      </c>
      <c r="Q4263" s="46">
        <v>251907.61276681998</v>
      </c>
      <c r="R4263" s="76">
        <v>1539281349881.5454</v>
      </c>
      <c r="S4263" s="56">
        <v>0.54056671656256916</v>
      </c>
      <c r="T4263" s="56">
        <v>0.34609872034779299</v>
      </c>
      <c r="U4263" s="46">
        <v>16.480203399242953</v>
      </c>
      <c r="V4263" s="76">
        <v>9677970653030.5059</v>
      </c>
      <c r="W4263" s="84">
        <v>3055.3579144536579</v>
      </c>
      <c r="X4263" s="82">
        <v>4.4135531357503553E-2</v>
      </c>
      <c r="Y4263" s="476">
        <v>2.0000000000000001E-4</v>
      </c>
    </row>
    <row r="4264" spans="1:25" x14ac:dyDescent="0.2">
      <c r="A4264" s="475">
        <v>4260</v>
      </c>
      <c r="B4264" s="56">
        <v>0.40456465421762922</v>
      </c>
      <c r="C4264" s="46">
        <v>3432.1144848222884</v>
      </c>
      <c r="D4264" s="56">
        <v>0.46404188960117054</v>
      </c>
      <c r="E4264" s="56">
        <v>0.57447883348601814</v>
      </c>
      <c r="F4264" s="250">
        <v>2026.35</v>
      </c>
      <c r="G4264" s="76">
        <v>44686832118.489983</v>
      </c>
      <c r="H4264" s="46">
        <v>8986934.7866740543</v>
      </c>
      <c r="I4264" s="76">
        <v>309770686344.5155</v>
      </c>
      <c r="J4264" s="56">
        <v>0.40456465421762922</v>
      </c>
      <c r="K4264" s="76">
        <v>30262478674.265518</v>
      </c>
      <c r="L4264" s="76">
        <v>55088194258.366074</v>
      </c>
      <c r="M4264" s="76">
        <v>12399741098.529743</v>
      </c>
      <c r="N4264" s="76">
        <v>38280574774.201988</v>
      </c>
      <c r="O4264" s="76">
        <v>26265.744022221414</v>
      </c>
      <c r="P4264" s="46">
        <v>244685.61674363806</v>
      </c>
      <c r="Q4264" s="46">
        <v>134508.45698280534</v>
      </c>
      <c r="R4264" s="76">
        <v>494338537097.23706</v>
      </c>
      <c r="S4264" s="56">
        <v>0.48354069901644875</v>
      </c>
      <c r="T4264" s="56">
        <v>0.29054721029534597</v>
      </c>
      <c r="U4264" s="46">
        <v>14.581861782780022</v>
      </c>
      <c r="V4264" s="76">
        <v>2438424702054.8276</v>
      </c>
      <c r="W4264" s="84">
        <v>769.14355876354034</v>
      </c>
      <c r="X4264" s="82">
        <v>4.7612217019457205E-2</v>
      </c>
      <c r="Y4264" s="476">
        <v>2.0000000000000001E-4</v>
      </c>
    </row>
    <row r="4265" spans="1:25" x14ac:dyDescent="0.2">
      <c r="A4265" s="475">
        <v>4261</v>
      </c>
      <c r="B4265" s="56">
        <v>0.53679900309799777</v>
      </c>
      <c r="C4265" s="46">
        <v>5988.160800572372</v>
      </c>
      <c r="D4265" s="56">
        <v>0.54873050459740602</v>
      </c>
      <c r="E4265" s="56">
        <v>0.32963996675785728</v>
      </c>
      <c r="F4265" s="250">
        <v>2024.99</v>
      </c>
      <c r="G4265" s="76">
        <v>218429091297.41171</v>
      </c>
      <c r="H4265" s="46">
        <v>10805374.187513692</v>
      </c>
      <c r="I4265" s="76">
        <v>374667648030.6106</v>
      </c>
      <c r="J4265" s="56">
        <v>0.4344241608819579</v>
      </c>
      <c r="K4265" s="76">
        <v>10287166915.573738</v>
      </c>
      <c r="L4265" s="76">
        <v>0</v>
      </c>
      <c r="M4265" s="76">
        <v>153075880484.08783</v>
      </c>
      <c r="N4265" s="76">
        <v>60766704172.605309</v>
      </c>
      <c r="O4265" s="76">
        <v>36093.006637020502</v>
      </c>
      <c r="P4265" s="46">
        <v>360428.17008263839</v>
      </c>
      <c r="Q4265" s="46">
        <v>221119.0838062907</v>
      </c>
      <c r="R4265" s="76">
        <v>787848924621.89441</v>
      </c>
      <c r="S4265" s="56">
        <v>0.57536327407225585</v>
      </c>
      <c r="T4265" s="56">
        <v>0.44449807013060733</v>
      </c>
      <c r="U4265" s="46">
        <v>16.711664893027994</v>
      </c>
      <c r="V4265" s="76">
        <v>6440005904329.2383</v>
      </c>
      <c r="W4265" s="84">
        <v>2033.3713177054406</v>
      </c>
      <c r="X4265" s="82">
        <v>4.3792305581097479E-2</v>
      </c>
      <c r="Y4265" s="476">
        <v>2.0000000000000001E-4</v>
      </c>
    </row>
    <row r="4266" spans="1:25" x14ac:dyDescent="0.2">
      <c r="A4266" s="475">
        <v>4262</v>
      </c>
      <c r="B4266" s="56">
        <v>0.44591593154319104</v>
      </c>
      <c r="C4266" s="46">
        <v>4824.8925836969293</v>
      </c>
      <c r="D4266" s="56">
        <v>0.74849260655743965</v>
      </c>
      <c r="E4266" s="56">
        <v>0.37815559873838245</v>
      </c>
      <c r="F4266" s="250">
        <v>2025.63</v>
      </c>
      <c r="G4266" s="76">
        <v>140200505188.55582</v>
      </c>
      <c r="H4266" s="46">
        <v>17909961.722645912</v>
      </c>
      <c r="I4266" s="76">
        <v>537270205806.48199</v>
      </c>
      <c r="J4266" s="56">
        <v>0.41826246243578602</v>
      </c>
      <c r="K4266" s="76">
        <v>16223565803.132755</v>
      </c>
      <c r="L4266" s="76">
        <v>3588549037.23946</v>
      </c>
      <c r="M4266" s="76">
        <v>91143578287.721161</v>
      </c>
      <c r="N4266" s="76">
        <v>93041913532.574158</v>
      </c>
      <c r="O4266" s="76">
        <v>27561.648212957287</v>
      </c>
      <c r="P4266" s="46">
        <v>534890.91117708106</v>
      </c>
      <c r="Q4266" s="46">
        <v>353238.3594682049</v>
      </c>
      <c r="R4266" s="76">
        <v>938426649500.27026</v>
      </c>
      <c r="S4266" s="56">
        <v>0.52144041447041589</v>
      </c>
      <c r="T4266" s="56">
        <v>0.35756541020505789</v>
      </c>
      <c r="U4266" s="46">
        <v>15.401791486375865</v>
      </c>
      <c r="V4266" s="76">
        <v>5685637199860.6475</v>
      </c>
      <c r="W4266" s="84">
        <v>1792.8928978515571</v>
      </c>
      <c r="X4266" s="82">
        <v>4.7329606143077983E-2</v>
      </c>
      <c r="Y4266" s="476">
        <v>2.0000000000000001E-4</v>
      </c>
    </row>
    <row r="4267" spans="1:25" x14ac:dyDescent="0.2">
      <c r="A4267" s="475">
        <v>4263</v>
      </c>
      <c r="B4267" s="56">
        <v>0.49193905437341257</v>
      </c>
      <c r="C4267" s="46">
        <v>4801.0137261238415</v>
      </c>
      <c r="D4267" s="56">
        <v>0.50891770165548489</v>
      </c>
      <c r="E4267" s="56">
        <v>0.64520554638843064</v>
      </c>
      <c r="F4267" s="250">
        <v>2024.11</v>
      </c>
      <c r="G4267" s="76">
        <v>212172569680.64059</v>
      </c>
      <c r="H4267" s="46">
        <v>9791392.4175346643</v>
      </c>
      <c r="I4267" s="76">
        <v>295258024638.79419</v>
      </c>
      <c r="J4267" s="56">
        <v>0.39591554651078842</v>
      </c>
      <c r="K4267" s="76">
        <v>7785080724.1437855</v>
      </c>
      <c r="L4267" s="76">
        <v>0</v>
      </c>
      <c r="M4267" s="76">
        <v>147682260810.04291</v>
      </c>
      <c r="N4267" s="76">
        <v>24737426220.605301</v>
      </c>
      <c r="O4267" s="76">
        <v>23822.412856168899</v>
      </c>
      <c r="P4267" s="46">
        <v>200498.53245639597</v>
      </c>
      <c r="Q4267" s="46">
        <v>100951.06756434617</v>
      </c>
      <c r="R4267" s="76">
        <v>649747533444.07776</v>
      </c>
      <c r="S4267" s="56">
        <v>0.59053152788844943</v>
      </c>
      <c r="T4267" s="56">
        <v>0.47464339918885295</v>
      </c>
      <c r="U4267" s="46">
        <v>17.088976076492067</v>
      </c>
      <c r="V4267" s="76">
        <v>5838914694930.5488</v>
      </c>
      <c r="W4267" s="84">
        <v>1842.8876119973206</v>
      </c>
      <c r="X4267" s="82">
        <v>4.2509018984266483E-2</v>
      </c>
      <c r="Y4267" s="476">
        <v>2.0000000000000001E-4</v>
      </c>
    </row>
    <row r="4268" spans="1:25" x14ac:dyDescent="0.2">
      <c r="A4268" s="475">
        <v>4264</v>
      </c>
      <c r="B4268" s="56">
        <v>0.62903036387604128</v>
      </c>
      <c r="C4268" s="46">
        <v>2116.2250337451396</v>
      </c>
      <c r="D4268" s="56">
        <v>1.3134240131999091</v>
      </c>
      <c r="E4268" s="56">
        <v>0.428714329742029</v>
      </c>
      <c r="F4268" s="250">
        <v>2024.67</v>
      </c>
      <c r="G4268" s="76">
        <v>365844587463.12976</v>
      </c>
      <c r="H4268" s="46">
        <v>58197310.736390471</v>
      </c>
      <c r="I4268" s="76">
        <v>922003767442.87</v>
      </c>
      <c r="J4268" s="56">
        <v>0.11694946002756224</v>
      </c>
      <c r="K4268" s="76">
        <v>37054022032.128098</v>
      </c>
      <c r="L4268" s="76">
        <v>0</v>
      </c>
      <c r="M4268" s="76">
        <v>237732428731.19852</v>
      </c>
      <c r="N4268" s="76">
        <v>94364822882.271774</v>
      </c>
      <c r="O4268" s="76">
        <v>41260.758880979403</v>
      </c>
      <c r="P4268" s="46">
        <v>560261.11113361944</v>
      </c>
      <c r="Q4268" s="46">
        <v>355828.16330490215</v>
      </c>
      <c r="R4268" s="76">
        <v>1735753054994.417</v>
      </c>
      <c r="S4268" s="56">
        <v>0.39767288783499111</v>
      </c>
      <c r="T4268" s="56">
        <v>0.23723937004837575</v>
      </c>
      <c r="U4268" s="46">
        <v>18.240062447349413</v>
      </c>
      <c r="V4268" s="76">
        <v>8342664955524.0605</v>
      </c>
      <c r="W4268" s="84">
        <v>2633.0083088459915</v>
      </c>
      <c r="X4268" s="82">
        <v>3.9395691564029639E-2</v>
      </c>
      <c r="Y4268" s="476">
        <v>2.0000000000000001E-4</v>
      </c>
    </row>
    <row r="4269" spans="1:25" x14ac:dyDescent="0.2">
      <c r="A4269" s="475">
        <v>4265</v>
      </c>
      <c r="B4269" s="56">
        <v>0.58116277132216709</v>
      </c>
      <c r="C4269" s="46">
        <v>7861.6841330579527</v>
      </c>
      <c r="D4269" s="56">
        <v>0.77014175944375873</v>
      </c>
      <c r="E4269" s="56">
        <v>0.56622867539643307</v>
      </c>
      <c r="F4269" s="250">
        <v>2024.59</v>
      </c>
      <c r="G4269" s="76">
        <v>452579571368.10065</v>
      </c>
      <c r="H4269" s="46">
        <v>18166921.646384362</v>
      </c>
      <c r="I4269" s="76">
        <v>402485321144.86536</v>
      </c>
      <c r="J4269" s="56">
        <v>0.31716756553290903</v>
      </c>
      <c r="K4269" s="76">
        <v>13991239945.313959</v>
      </c>
      <c r="L4269" s="76">
        <v>0</v>
      </c>
      <c r="M4269" s="76">
        <v>258708154672.55722</v>
      </c>
      <c r="N4269" s="76">
        <v>47466621821.192009</v>
      </c>
      <c r="O4269" s="76">
        <v>28853.64229645348</v>
      </c>
      <c r="P4269" s="46">
        <v>364747.8061915061</v>
      </c>
      <c r="Q4269" s="46">
        <v>218520.11277223536</v>
      </c>
      <c r="R4269" s="76">
        <v>1127024695189.582</v>
      </c>
      <c r="S4269" s="56">
        <v>0.59994923480957774</v>
      </c>
      <c r="T4269" s="56">
        <v>0.49369613796328238</v>
      </c>
      <c r="U4269" s="46">
        <v>17.839787141410355</v>
      </c>
      <c r="V4269" s="76">
        <v>10848343190904.5</v>
      </c>
      <c r="W4269" s="84">
        <v>3424.8461107136486</v>
      </c>
      <c r="X4269" s="82">
        <v>4.1332674281502987E-2</v>
      </c>
      <c r="Y4269" s="476">
        <v>2.0000000000000001E-4</v>
      </c>
    </row>
    <row r="4270" spans="1:25" x14ac:dyDescent="0.2">
      <c r="A4270" s="475">
        <v>4266</v>
      </c>
      <c r="B4270" s="56">
        <v>0.56639405687270483</v>
      </c>
      <c r="C4270" s="46">
        <v>3891.2941932662843</v>
      </c>
      <c r="D4270" s="56">
        <v>0.40593560104961551</v>
      </c>
      <c r="E4270" s="56">
        <v>0.51300979615141273</v>
      </c>
      <c r="F4270" s="250">
        <v>2025.48</v>
      </c>
      <c r="G4270" s="76">
        <v>154791079646.57654</v>
      </c>
      <c r="H4270" s="46">
        <v>7365974.2908725971</v>
      </c>
      <c r="I4270" s="76">
        <v>256245156092.54144</v>
      </c>
      <c r="J4270" s="56">
        <v>0.41345374209275343</v>
      </c>
      <c r="K4270" s="76">
        <v>30627164043.612061</v>
      </c>
      <c r="L4270" s="76">
        <v>98154521006.110382</v>
      </c>
      <c r="M4270" s="76">
        <v>82364684690.031219</v>
      </c>
      <c r="N4270" s="76">
        <v>54954362979.950706</v>
      </c>
      <c r="O4270" s="76">
        <v>33367.509404425698</v>
      </c>
      <c r="P4270" s="46">
        <v>387622.79947457486</v>
      </c>
      <c r="Q4270" s="46">
        <v>201959.73204525147</v>
      </c>
      <c r="R4270" s="76">
        <v>697715367643.13464</v>
      </c>
      <c r="S4270" s="56">
        <v>0.60142199779645977</v>
      </c>
      <c r="T4270" s="56">
        <v>0.35498903948817473</v>
      </c>
      <c r="U4270" s="46">
        <v>16.582676751670551</v>
      </c>
      <c r="V4270" s="76">
        <v>4537388353879.0098</v>
      </c>
      <c r="W4270" s="84">
        <v>1429.6803813734944</v>
      </c>
      <c r="X4270" s="82">
        <v>4.392169743338626E-2</v>
      </c>
      <c r="Y4270" s="476">
        <v>2.0000000000000001E-4</v>
      </c>
    </row>
    <row r="4271" spans="1:25" x14ac:dyDescent="0.2">
      <c r="A4271" s="475">
        <v>4267</v>
      </c>
      <c r="B4271" s="56">
        <v>0.55938185781861494</v>
      </c>
      <c r="C4271" s="46">
        <v>7870.8912954473235</v>
      </c>
      <c r="D4271" s="56">
        <v>1.0262686449248346</v>
      </c>
      <c r="E4271" s="56">
        <v>0.30194622250180436</v>
      </c>
      <c r="F4271" s="250">
        <v>2025.09</v>
      </c>
      <c r="G4271" s="76">
        <v>111979681242.71135</v>
      </c>
      <c r="H4271" s="46">
        <v>19318821.854144648</v>
      </c>
      <c r="I4271" s="76">
        <v>493406039331.31744</v>
      </c>
      <c r="J4271" s="56">
        <v>0.2843537891880823</v>
      </c>
      <c r="K4271" s="76">
        <v>29375677334.43602</v>
      </c>
      <c r="L4271" s="76">
        <v>28523572328.556335</v>
      </c>
      <c r="M4271" s="76">
        <v>100412518988.8199</v>
      </c>
      <c r="N4271" s="76">
        <v>2532914422.7020426</v>
      </c>
      <c r="O4271" s="76">
        <v>28800.689415687499</v>
      </c>
      <c r="P4271" s="46">
        <v>58030.857890797954</v>
      </c>
      <c r="Q4271" s="46">
        <v>9070.9644726994884</v>
      </c>
      <c r="R4271" s="76">
        <v>846871380705.97522</v>
      </c>
      <c r="S4271" s="56">
        <v>0.48349339454308959</v>
      </c>
      <c r="T4271" s="56">
        <v>0.25474096875340474</v>
      </c>
      <c r="U4271" s="46">
        <v>15.956904003122919</v>
      </c>
      <c r="V4271" s="76">
        <v>3749040591785.9492</v>
      </c>
      <c r="W4271" s="84">
        <v>1183.3583183307619</v>
      </c>
      <c r="X4271" s="82">
        <v>4.6901712362327055E-2</v>
      </c>
      <c r="Y4271" s="476">
        <v>2.0000000000000001E-4</v>
      </c>
    </row>
    <row r="4272" spans="1:25" x14ac:dyDescent="0.2">
      <c r="A4272" s="475">
        <v>4268</v>
      </c>
      <c r="B4272" s="56">
        <v>0.63892433031868223</v>
      </c>
      <c r="C4272" s="46">
        <v>4068.4608919180214</v>
      </c>
      <c r="D4272" s="56">
        <v>0.63444224964525975</v>
      </c>
      <c r="E4272" s="56">
        <v>0.40191763515868179</v>
      </c>
      <c r="F4272" s="250">
        <v>2026.14</v>
      </c>
      <c r="G4272" s="76">
        <v>149593956419.89355</v>
      </c>
      <c r="H4272" s="46">
        <v>13858453.832201803</v>
      </c>
      <c r="I4272" s="76">
        <v>303521838646.68317</v>
      </c>
      <c r="J4272" s="56">
        <v>0.10212812839550356</v>
      </c>
      <c r="K4272" s="76">
        <v>17887469424.316883</v>
      </c>
      <c r="L4272" s="76">
        <v>30462185557.911232</v>
      </c>
      <c r="M4272" s="76">
        <v>78603212064.633835</v>
      </c>
      <c r="N4272" s="76">
        <v>43794178816.812042</v>
      </c>
      <c r="O4272" s="76">
        <v>20603.747278409217</v>
      </c>
      <c r="P4272" s="46">
        <v>269337.64543947927</v>
      </c>
      <c r="Q4272" s="46">
        <v>149192.51419262987</v>
      </c>
      <c r="R4272" s="76">
        <v>628891606501.28662</v>
      </c>
      <c r="S4272" s="56">
        <v>0.4163679592710367</v>
      </c>
      <c r="T4272" s="56">
        <v>0.27975382512565938</v>
      </c>
      <c r="U4272" s="46">
        <v>17.891412412859431</v>
      </c>
      <c r="V4272" s="76">
        <v>3445862613598.6558</v>
      </c>
      <c r="W4272" s="84">
        <v>1086.9488682552123</v>
      </c>
      <c r="X4272" s="82">
        <v>4.1229147147387908E-2</v>
      </c>
      <c r="Y4272" s="476">
        <v>2.0000000000000001E-4</v>
      </c>
    </row>
    <row r="4273" spans="1:25" x14ac:dyDescent="0.2">
      <c r="A4273" s="475">
        <v>4269</v>
      </c>
      <c r="B4273" s="56">
        <v>0.46384339745435371</v>
      </c>
      <c r="C4273" s="46">
        <v>4674.365590695711</v>
      </c>
      <c r="D4273" s="56">
        <v>0.74435325069996616</v>
      </c>
      <c r="E4273" s="56">
        <v>0.18783620071886253</v>
      </c>
      <c r="F4273" s="250">
        <v>2024.45</v>
      </c>
      <c r="G4273" s="76">
        <v>234612762627.37274</v>
      </c>
      <c r="H4273" s="46">
        <v>17863118.430610724</v>
      </c>
      <c r="I4273" s="76">
        <v>412375623054.56683</v>
      </c>
      <c r="J4273" s="56">
        <v>0.13426881678651326</v>
      </c>
      <c r="K4273" s="76">
        <v>18488984885.421448</v>
      </c>
      <c r="L4273" s="76">
        <v>7453319429.8865337</v>
      </c>
      <c r="M4273" s="76">
        <v>175863212912.59763</v>
      </c>
      <c r="N4273" s="76">
        <v>99786383411.470169</v>
      </c>
      <c r="O4273" s="76">
        <v>35104.055899438594</v>
      </c>
      <c r="P4273" s="46">
        <v>494335.51353024942</v>
      </c>
      <c r="Q4273" s="46">
        <v>320947.18575914786</v>
      </c>
      <c r="R4273" s="76">
        <v>990332719262.32031</v>
      </c>
      <c r="S4273" s="56">
        <v>0.45095641042169476</v>
      </c>
      <c r="T4273" s="56">
        <v>0.24402493652441035</v>
      </c>
      <c r="U4273" s="46">
        <v>19.222836357613573</v>
      </c>
      <c r="V4273" s="76">
        <v>5045705613995.0312</v>
      </c>
      <c r="W4273" s="84">
        <v>1592.2131436065349</v>
      </c>
      <c r="X4273" s="82">
        <v>3.8563631448001436E-2</v>
      </c>
      <c r="Y4273" s="476">
        <v>2.0000000000000001E-4</v>
      </c>
    </row>
    <row r="4274" spans="1:25" x14ac:dyDescent="0.2">
      <c r="A4274" s="475">
        <v>4270</v>
      </c>
      <c r="B4274" s="56">
        <v>0.40792629713142109</v>
      </c>
      <c r="C4274" s="46">
        <v>1500</v>
      </c>
      <c r="D4274" s="56">
        <v>0.60173044179853585</v>
      </c>
      <c r="E4274" s="56">
        <v>0.36862034177833153</v>
      </c>
      <c r="F4274" s="250">
        <v>2024.89</v>
      </c>
      <c r="G4274" s="76">
        <v>224802892401.71997</v>
      </c>
      <c r="H4274" s="46">
        <v>13453381.583472263</v>
      </c>
      <c r="I4274" s="76">
        <v>290328552061.71143</v>
      </c>
      <c r="J4274" s="56">
        <v>0.14594848280463313</v>
      </c>
      <c r="K4274" s="76">
        <v>10188322178.549416</v>
      </c>
      <c r="L4274" s="76">
        <v>3721983307.105103</v>
      </c>
      <c r="M4274" s="76">
        <v>186826261851.29434</v>
      </c>
      <c r="N4274" s="76">
        <v>75718066270.510056</v>
      </c>
      <c r="O4274" s="76">
        <v>30977.051781061287</v>
      </c>
      <c r="P4274" s="46">
        <v>434089.99548392062</v>
      </c>
      <c r="Q4274" s="46">
        <v>277533.40654669667</v>
      </c>
      <c r="R4274" s="76">
        <v>793031024358.85034</v>
      </c>
      <c r="S4274" s="56">
        <v>0.49951468853229342</v>
      </c>
      <c r="T4274" s="56">
        <v>0.29250241385293296</v>
      </c>
      <c r="U4274" s="46">
        <v>18.881175239844147</v>
      </c>
      <c r="V4274" s="76">
        <v>4764161417015.4766</v>
      </c>
      <c r="W4274" s="84">
        <v>1504.2259848473902</v>
      </c>
      <c r="X4274" s="82">
        <v>3.9208356968633687E-2</v>
      </c>
      <c r="Y4274" s="476">
        <v>2.0000000000000001E-4</v>
      </c>
    </row>
    <row r="4275" spans="1:25" x14ac:dyDescent="0.2">
      <c r="A4275" s="475">
        <v>4271</v>
      </c>
      <c r="B4275" s="56">
        <v>0.39741024029091537</v>
      </c>
      <c r="C4275" s="46">
        <v>3658.014281649007</v>
      </c>
      <c r="D4275" s="56">
        <v>1.2237706050832871</v>
      </c>
      <c r="E4275" s="56">
        <v>0.4479544855969434</v>
      </c>
      <c r="F4275" s="250">
        <v>2024.23</v>
      </c>
      <c r="G4275" s="76">
        <v>374551142195.01105</v>
      </c>
      <c r="H4275" s="46">
        <v>45190425.472325683</v>
      </c>
      <c r="I4275" s="76">
        <v>873652406602.69604</v>
      </c>
      <c r="J4275" s="56">
        <v>0.21659854203028028</v>
      </c>
      <c r="K4275" s="76">
        <v>31896413475.066345</v>
      </c>
      <c r="L4275" s="76">
        <v>8344473648.0196619</v>
      </c>
      <c r="M4275" s="76">
        <v>289184556378.44006</v>
      </c>
      <c r="N4275" s="76">
        <v>23145840193.503334</v>
      </c>
      <c r="O4275" s="76">
        <v>26917.909452100583</v>
      </c>
      <c r="P4275" s="46">
        <v>171748.61755521112</v>
      </c>
      <c r="Q4275" s="46">
        <v>85620.004189825035</v>
      </c>
      <c r="R4275" s="76">
        <v>1682482001244.5522</v>
      </c>
      <c r="S4275" s="56">
        <v>0.48219013976647807</v>
      </c>
      <c r="T4275" s="56">
        <v>0.28324397538908408</v>
      </c>
      <c r="U4275" s="46">
        <v>17.631660554678547</v>
      </c>
      <c r="V4275" s="76">
        <v>9100416293880.0195</v>
      </c>
      <c r="W4275" s="84">
        <v>2868.5315303210059</v>
      </c>
      <c r="X4275" s="82">
        <v>4.2089973894011708E-2</v>
      </c>
      <c r="Y4275" s="476">
        <v>2.0000000000000001E-4</v>
      </c>
    </row>
    <row r="4276" spans="1:25" x14ac:dyDescent="0.2">
      <c r="A4276" s="475">
        <v>4272</v>
      </c>
      <c r="B4276" s="56">
        <v>0.48989278479326775</v>
      </c>
      <c r="C4276" s="46">
        <v>4257.6117286174058</v>
      </c>
      <c r="D4276" s="56">
        <v>0.79018486602235349</v>
      </c>
      <c r="E4276" s="56">
        <v>0.23833019003006953</v>
      </c>
      <c r="F4276" s="250">
        <v>2026</v>
      </c>
      <c r="G4276" s="76">
        <v>153939528786.30948</v>
      </c>
      <c r="H4276" s="46">
        <v>19956485.485000219</v>
      </c>
      <c r="I4276" s="76">
        <v>567452696602.89587</v>
      </c>
      <c r="J4276" s="56">
        <v>0.40797200564607983</v>
      </c>
      <c r="K4276" s="76">
        <v>32299425607.941658</v>
      </c>
      <c r="L4276" s="76">
        <v>69873186976.608734</v>
      </c>
      <c r="M4276" s="76">
        <v>60736278107.023064</v>
      </c>
      <c r="N4276" s="76">
        <v>48344526557.480873</v>
      </c>
      <c r="O4276" s="76">
        <v>22176.870632925442</v>
      </c>
      <c r="P4276" s="46">
        <v>323362.65092279867</v>
      </c>
      <c r="Q4276" s="46">
        <v>186362.84275742821</v>
      </c>
      <c r="R4276" s="76">
        <v>906741389243.46069</v>
      </c>
      <c r="S4276" s="56">
        <v>0.5061195557483249</v>
      </c>
      <c r="T4276" s="56">
        <v>0.38402897606733943</v>
      </c>
      <c r="U4276" s="46">
        <v>15.565976452162325</v>
      </c>
      <c r="V4276" s="76">
        <v>5975808824027.918</v>
      </c>
      <c r="W4276" s="84">
        <v>1886.0512147351471</v>
      </c>
      <c r="X4276" s="82">
        <v>4.6886768679647181E-2</v>
      </c>
      <c r="Y4276" s="476">
        <v>2.0000000000000001E-4</v>
      </c>
    </row>
    <row r="4277" spans="1:25" x14ac:dyDescent="0.2">
      <c r="A4277" s="475">
        <v>4273</v>
      </c>
      <c r="B4277" s="56">
        <v>0.46801392322324059</v>
      </c>
      <c r="C4277" s="46">
        <v>4979.3373558007306</v>
      </c>
      <c r="D4277" s="56">
        <v>0.62913411074048253</v>
      </c>
      <c r="E4277" s="56">
        <v>0.4713066322756978</v>
      </c>
      <c r="F4277" s="250">
        <v>2024.63</v>
      </c>
      <c r="G4277" s="76">
        <v>345073499238.51886</v>
      </c>
      <c r="H4277" s="46">
        <v>13412996.604215181</v>
      </c>
      <c r="I4277" s="76">
        <v>383123546370.1275</v>
      </c>
      <c r="J4277" s="56">
        <v>0.29911253871589527</v>
      </c>
      <c r="K4277" s="76">
        <v>19524264368.390469</v>
      </c>
      <c r="L4277" s="76">
        <v>26326617948.836689</v>
      </c>
      <c r="M4277" s="76">
        <v>216946997908.91687</v>
      </c>
      <c r="N4277" s="76">
        <v>42486804640.25</v>
      </c>
      <c r="O4277" s="76">
        <v>31204.796764959632</v>
      </c>
      <c r="P4277" s="46">
        <v>261164.62413146649</v>
      </c>
      <c r="Q4277" s="46">
        <v>143195.94126628735</v>
      </c>
      <c r="R4277" s="76">
        <v>1065378300367.8639</v>
      </c>
      <c r="S4277" s="56">
        <v>0.58749823933008483</v>
      </c>
      <c r="T4277" s="56">
        <v>0.41474564898957628</v>
      </c>
      <c r="U4277" s="46">
        <v>17.650395327855644</v>
      </c>
      <c r="V4277" s="76">
        <v>8515869914321.0879</v>
      </c>
      <c r="W4277" s="84">
        <v>2686.3485734900678</v>
      </c>
      <c r="X4277" s="82">
        <v>4.16141001452313E-2</v>
      </c>
      <c r="Y4277" s="476">
        <v>2.0000000000000001E-4</v>
      </c>
    </row>
    <row r="4278" spans="1:25" x14ac:dyDescent="0.2">
      <c r="A4278" s="475">
        <v>4274</v>
      </c>
      <c r="B4278" s="56">
        <v>0.26204256587162433</v>
      </c>
      <c r="C4278" s="46">
        <v>7224.2468377280984</v>
      </c>
      <c r="D4278" s="56">
        <v>0.75029615734212851</v>
      </c>
      <c r="E4278" s="56">
        <v>0.50912886778394961</v>
      </c>
      <c r="F4278" s="250">
        <v>2023.75</v>
      </c>
      <c r="G4278" s="76">
        <v>287200496399.92651</v>
      </c>
      <c r="H4278" s="46">
        <v>17450049.052700363</v>
      </c>
      <c r="I4278" s="76">
        <v>452390977070.84271</v>
      </c>
      <c r="J4278" s="56">
        <v>0.26204256587162433</v>
      </c>
      <c r="K4278" s="76">
        <v>12676883238.058689</v>
      </c>
      <c r="L4278" s="76">
        <v>0</v>
      </c>
      <c r="M4278" s="76">
        <v>390058251033.59979</v>
      </c>
      <c r="N4278" s="76">
        <v>23992602056.275307</v>
      </c>
      <c r="O4278" s="76">
        <v>20302.981802595212</v>
      </c>
      <c r="P4278" s="46">
        <v>216319.66464997851</v>
      </c>
      <c r="Q4278" s="46">
        <v>107870.6078473012</v>
      </c>
      <c r="R4278" s="76">
        <v>1222650204701.7666</v>
      </c>
      <c r="S4278" s="56">
        <v>0.58905914621136568</v>
      </c>
      <c r="T4278" s="56">
        <v>0.30654052711319535</v>
      </c>
      <c r="U4278" s="46">
        <v>17.527823969267736</v>
      </c>
      <c r="V4278" s="76">
        <v>7219472757749.7246</v>
      </c>
      <c r="W4278" s="84">
        <v>2279.153409977419</v>
      </c>
      <c r="X4278" s="82">
        <v>4.1828245676042382E-2</v>
      </c>
      <c r="Y4278" s="476">
        <v>2.0000000000000001E-4</v>
      </c>
    </row>
    <row r="4279" spans="1:25" x14ac:dyDescent="0.2">
      <c r="A4279" s="475">
        <v>4275</v>
      </c>
      <c r="B4279" s="56">
        <v>0.52581481285633713</v>
      </c>
      <c r="C4279" s="46">
        <v>6384.4483730358515</v>
      </c>
      <c r="D4279" s="56">
        <v>0.81153213227011944</v>
      </c>
      <c r="E4279" s="56">
        <v>0.56402922521081522</v>
      </c>
      <c r="F4279" s="250">
        <v>2023.75</v>
      </c>
      <c r="G4279" s="76">
        <v>363429477753.94452</v>
      </c>
      <c r="H4279" s="46">
        <v>20098688.899013247</v>
      </c>
      <c r="I4279" s="76">
        <v>471220051148.17804</v>
      </c>
      <c r="J4279" s="56">
        <v>0.34620841243933054</v>
      </c>
      <c r="K4279" s="76">
        <v>13350158049.91765</v>
      </c>
      <c r="L4279" s="76">
        <v>0</v>
      </c>
      <c r="M4279" s="76">
        <v>293015467071.73468</v>
      </c>
      <c r="N4279" s="76">
        <v>37034161566.422256</v>
      </c>
      <c r="O4279" s="76">
        <v>22222.516799561399</v>
      </c>
      <c r="P4279" s="46">
        <v>291696.8431138742</v>
      </c>
      <c r="Q4279" s="46">
        <v>162013.18194390743</v>
      </c>
      <c r="R4279" s="76">
        <v>1121107853416.002</v>
      </c>
      <c r="S4279" s="56">
        <v>0.58657657599940449</v>
      </c>
      <c r="T4279" s="56">
        <v>0.44239978355989196</v>
      </c>
      <c r="U4279" s="46">
        <v>17.35764006363523</v>
      </c>
      <c r="V4279" s="76">
        <v>9470594169970.6289</v>
      </c>
      <c r="W4279" s="84">
        <v>2988.7722975678043</v>
      </c>
      <c r="X4279" s="82">
        <v>4.2055676275361026E-2</v>
      </c>
      <c r="Y4279" s="476">
        <v>2.0000000000000001E-4</v>
      </c>
    </row>
    <row r="4280" spans="1:25" x14ac:dyDescent="0.2">
      <c r="A4280" s="475">
        <v>4276</v>
      </c>
      <c r="B4280" s="56">
        <v>0.47175602019064278</v>
      </c>
      <c r="C4280" s="46">
        <v>2829.0628599160573</v>
      </c>
      <c r="D4280" s="56">
        <v>0.68504216612509317</v>
      </c>
      <c r="E4280" s="56">
        <v>0.475535298129384</v>
      </c>
      <c r="F4280" s="250">
        <v>2023.75</v>
      </c>
      <c r="G4280" s="76">
        <v>193221786153.12167</v>
      </c>
      <c r="H4280" s="46">
        <v>15488275.551989451</v>
      </c>
      <c r="I4280" s="76">
        <v>430621134190.84308</v>
      </c>
      <c r="J4280" s="56">
        <v>0.25942409881532269</v>
      </c>
      <c r="K4280" s="76">
        <v>10085753534.74147</v>
      </c>
      <c r="L4280" s="76">
        <v>0</v>
      </c>
      <c r="M4280" s="76">
        <v>236977172648.51248</v>
      </c>
      <c r="N4280" s="76">
        <v>35616958422.646278</v>
      </c>
      <c r="O4280" s="76">
        <v>35419.089492798375</v>
      </c>
      <c r="P4280" s="46">
        <v>220069.83200379013</v>
      </c>
      <c r="Q4280" s="46">
        <v>111796.32799748873</v>
      </c>
      <c r="R4280" s="76">
        <v>955491286498.70898</v>
      </c>
      <c r="S4280" s="56">
        <v>0.5310853659857655</v>
      </c>
      <c r="T4280" s="56">
        <v>0.27744782178919025</v>
      </c>
      <c r="U4280" s="46">
        <v>17.324412056794603</v>
      </c>
      <c r="V4280" s="76">
        <v>5095564570974.5654</v>
      </c>
      <c r="W4280" s="84">
        <v>1607.0997104880321</v>
      </c>
      <c r="X4280" s="82">
        <v>4.1847120970246683E-2</v>
      </c>
      <c r="Y4280" s="476">
        <v>2.0000000000000001E-4</v>
      </c>
    </row>
    <row r="4281" spans="1:25" x14ac:dyDescent="0.2">
      <c r="A4281" s="475">
        <v>4277</v>
      </c>
      <c r="B4281" s="56">
        <v>0.49661031647042642</v>
      </c>
      <c r="C4281" s="46">
        <v>2499.4212769196465</v>
      </c>
      <c r="D4281" s="56">
        <v>0.69276006584808547</v>
      </c>
      <c r="E4281" s="56">
        <v>0.43331321922517746</v>
      </c>
      <c r="F4281" s="250">
        <v>2025.45</v>
      </c>
      <c r="G4281" s="76">
        <v>110230342826.32796</v>
      </c>
      <c r="H4281" s="46">
        <v>15969396.580539605</v>
      </c>
      <c r="I4281" s="76">
        <v>393909274897.23724</v>
      </c>
      <c r="J4281" s="56">
        <v>0.33970979287444225</v>
      </c>
      <c r="K4281" s="76">
        <v>21013629329.650818</v>
      </c>
      <c r="L4281" s="76">
        <v>35053974864.62204</v>
      </c>
      <c r="M4281" s="76">
        <v>61926249547.0103</v>
      </c>
      <c r="N4281" s="76">
        <v>51250039354.063126</v>
      </c>
      <c r="O4281" s="76">
        <v>29435.115547467398</v>
      </c>
      <c r="P4281" s="46">
        <v>355917.74239602539</v>
      </c>
      <c r="Q4281" s="46">
        <v>213723.37370646716</v>
      </c>
      <c r="R4281" s="76">
        <v>669128942199.11438</v>
      </c>
      <c r="S4281" s="56">
        <v>0.4737515955440873</v>
      </c>
      <c r="T4281" s="56">
        <v>0.31677289016626348</v>
      </c>
      <c r="U4281" s="46">
        <v>15.985162854612792</v>
      </c>
      <c r="V4281" s="76">
        <v>3787233132450.2314</v>
      </c>
      <c r="W4281" s="84">
        <v>1194.1783530028538</v>
      </c>
      <c r="X4281" s="82">
        <v>4.5190668145546384E-2</v>
      </c>
      <c r="Y4281" s="476">
        <v>2.0000000000000001E-4</v>
      </c>
    </row>
    <row r="4282" spans="1:25" x14ac:dyDescent="0.2">
      <c r="A4282" s="475">
        <v>4278</v>
      </c>
      <c r="B4282" s="56">
        <v>0.3752090316089618</v>
      </c>
      <c r="C4282" s="46">
        <v>9641.9112541256272</v>
      </c>
      <c r="D4282" s="56">
        <v>1.1478140339975751</v>
      </c>
      <c r="E4282" s="56">
        <v>0.36215801090100319</v>
      </c>
      <c r="F4282" s="250">
        <v>2024.17</v>
      </c>
      <c r="G4282" s="76">
        <v>327627014751.5155</v>
      </c>
      <c r="H4282" s="46">
        <v>29197586.455572527</v>
      </c>
      <c r="I4282" s="76">
        <v>696039851758.93494</v>
      </c>
      <c r="J4282" s="56">
        <v>0.31942813177739993</v>
      </c>
      <c r="K4282" s="76">
        <v>25301216443.740852</v>
      </c>
      <c r="L4282" s="76">
        <v>46988634170.476669</v>
      </c>
      <c r="M4282" s="76">
        <v>274378711124.19257</v>
      </c>
      <c r="N4282" s="76">
        <v>9648528913.202446</v>
      </c>
      <c r="O4282" s="76">
        <v>37231.613255446755</v>
      </c>
      <c r="P4282" s="46">
        <v>124290.3999193463</v>
      </c>
      <c r="Q4282" s="46">
        <v>37222.848363294819</v>
      </c>
      <c r="R4282" s="76">
        <v>1454730151878.3467</v>
      </c>
      <c r="S4282" s="56">
        <v>0.56056063678137924</v>
      </c>
      <c r="T4282" s="56">
        <v>0.34569923336484376</v>
      </c>
      <c r="U4282" s="46">
        <v>16.836864429929051</v>
      </c>
      <c r="V4282" s="76">
        <v>9123885647229.8301</v>
      </c>
      <c r="W4282" s="84">
        <v>2876.7894344530737</v>
      </c>
      <c r="X4282" s="82">
        <v>4.4464844548638749E-2</v>
      </c>
      <c r="Y4282" s="476">
        <v>2.0000000000000001E-4</v>
      </c>
    </row>
    <row r="4283" spans="1:25" x14ac:dyDescent="0.2">
      <c r="A4283" s="475">
        <v>4279</v>
      </c>
      <c r="B4283" s="56">
        <v>0.4543261610771554</v>
      </c>
      <c r="C4283" s="46">
        <v>8988.8220610308708</v>
      </c>
      <c r="D4283" s="56">
        <v>0.43531308922946271</v>
      </c>
      <c r="E4283" s="56">
        <v>0.43896332951295519</v>
      </c>
      <c r="F4283" s="250">
        <v>2024.54</v>
      </c>
      <c r="G4283" s="76">
        <v>187925572111.13611</v>
      </c>
      <c r="H4283" s="46">
        <v>7766818.7031848198</v>
      </c>
      <c r="I4283" s="76">
        <v>306840764892.10016</v>
      </c>
      <c r="J4283" s="56">
        <v>0.4543261610771554</v>
      </c>
      <c r="K4283" s="76">
        <v>6574801688.2588758</v>
      </c>
      <c r="L4283" s="76">
        <v>0</v>
      </c>
      <c r="M4283" s="76">
        <v>151789497171.96155</v>
      </c>
      <c r="N4283" s="76">
        <v>18229543429.262184</v>
      </c>
      <c r="O4283" s="76">
        <v>34085.408625844175</v>
      </c>
      <c r="P4283" s="46">
        <v>149580.53896149807</v>
      </c>
      <c r="Q4283" s="46">
        <v>66005.074496374262</v>
      </c>
      <c r="R4283" s="76">
        <v>696443102346.03113</v>
      </c>
      <c r="S4283" s="56">
        <v>0.63024774221401814</v>
      </c>
      <c r="T4283" s="56">
        <v>0.44647208084847445</v>
      </c>
      <c r="U4283" s="46">
        <v>16.587622013266898</v>
      </c>
      <c r="V4283" s="76">
        <v>5686470801360.8672</v>
      </c>
      <c r="W4283" s="84">
        <v>1796.1608077901731</v>
      </c>
      <c r="X4283" s="82">
        <v>4.4035134188592603E-2</v>
      </c>
      <c r="Y4283" s="476">
        <v>2.0000000000000001E-4</v>
      </c>
    </row>
    <row r="4284" spans="1:25" x14ac:dyDescent="0.2">
      <c r="A4284" s="475">
        <v>4280</v>
      </c>
      <c r="B4284" s="56">
        <v>0.61948676985566442</v>
      </c>
      <c r="C4284" s="46">
        <v>2788.6782035442375</v>
      </c>
      <c r="D4284" s="56">
        <v>1.1020625572275897</v>
      </c>
      <c r="E4284" s="56">
        <v>0.56735528375060029</v>
      </c>
      <c r="F4284" s="250">
        <v>2023.98</v>
      </c>
      <c r="G4284" s="76">
        <v>457439817386.24365</v>
      </c>
      <c r="H4284" s="46">
        <v>38829617.593093835</v>
      </c>
      <c r="I4284" s="76">
        <v>825304836242.25879</v>
      </c>
      <c r="J4284" s="56">
        <v>0.16082456845678195</v>
      </c>
      <c r="K4284" s="76">
        <v>8218204339.1409168</v>
      </c>
      <c r="L4284" s="76">
        <v>0</v>
      </c>
      <c r="M4284" s="76">
        <v>387009333579.78992</v>
      </c>
      <c r="N4284" s="76">
        <v>22359114484.168064</v>
      </c>
      <c r="O4284" s="76">
        <v>36854.944104296374</v>
      </c>
      <c r="P4284" s="46">
        <v>166004.4061595363</v>
      </c>
      <c r="Q4284" s="46">
        <v>71447.371902804967</v>
      </c>
      <c r="R4284" s="76">
        <v>1699409578175.0027</v>
      </c>
      <c r="S4284" s="56">
        <v>0.48074693612608466</v>
      </c>
      <c r="T4284" s="56">
        <v>0.29672867241055273</v>
      </c>
      <c r="U4284" s="46">
        <v>18.418735405824481</v>
      </c>
      <c r="V4284" s="76">
        <v>10083680951871.412</v>
      </c>
      <c r="W4284" s="84">
        <v>3182.827977099801</v>
      </c>
      <c r="X4284" s="82">
        <v>3.9824171372899189E-2</v>
      </c>
      <c r="Y4284" s="476">
        <v>2.0000000000000001E-4</v>
      </c>
    </row>
    <row r="4285" spans="1:25" x14ac:dyDescent="0.2">
      <c r="A4285" s="475">
        <v>4281</v>
      </c>
      <c r="B4285" s="56">
        <v>0.3962460146065665</v>
      </c>
      <c r="C4285" s="46">
        <v>7822.2043385275574</v>
      </c>
      <c r="D4285" s="56">
        <v>0.87095337514924998</v>
      </c>
      <c r="E4285" s="56">
        <v>0.68856655677841383</v>
      </c>
      <c r="F4285" s="250">
        <v>2025.21</v>
      </c>
      <c r="G4285" s="76">
        <v>176173496085.82639</v>
      </c>
      <c r="H4285" s="46">
        <v>23049742.235661291</v>
      </c>
      <c r="I4285" s="76">
        <v>521100003542.56702</v>
      </c>
      <c r="J4285" s="56">
        <v>0.20268520159673475</v>
      </c>
      <c r="K4285" s="76">
        <v>27700322203.855026</v>
      </c>
      <c r="L4285" s="76">
        <v>6470674367.7481585</v>
      </c>
      <c r="M4285" s="76">
        <v>102188016300.89009</v>
      </c>
      <c r="N4285" s="76">
        <v>21381057994.051361</v>
      </c>
      <c r="O4285" s="76">
        <v>27931.392099988247</v>
      </c>
      <c r="P4285" s="46">
        <v>172491.44050249745</v>
      </c>
      <c r="Q4285" s="46">
        <v>75502.684140998259</v>
      </c>
      <c r="R4285" s="76">
        <v>916191508971.02063</v>
      </c>
      <c r="S4285" s="56">
        <v>0.44103094071642118</v>
      </c>
      <c r="T4285" s="56">
        <v>0.28723805150671944</v>
      </c>
      <c r="U4285" s="46">
        <v>16.820307802799242</v>
      </c>
      <c r="V4285" s="76">
        <v>4787566801961.5068</v>
      </c>
      <c r="W4285" s="84">
        <v>1511.7697256146448</v>
      </c>
      <c r="X4285" s="82">
        <v>4.4073465677488863E-2</v>
      </c>
      <c r="Y4285" s="476">
        <v>2.0000000000000001E-4</v>
      </c>
    </row>
    <row r="4286" spans="1:25" x14ac:dyDescent="0.2">
      <c r="A4286" s="475">
        <v>4282</v>
      </c>
      <c r="B4286" s="56">
        <v>0.60727321390062128</v>
      </c>
      <c r="C4286" s="46">
        <v>3600.2744134465052</v>
      </c>
      <c r="D4286" s="56">
        <v>0.6192218462361615</v>
      </c>
      <c r="E4286" s="56">
        <v>0.36410838022515507</v>
      </c>
      <c r="F4286" s="250">
        <v>2023.75</v>
      </c>
      <c r="G4286" s="76">
        <v>470236090743.97717</v>
      </c>
      <c r="H4286" s="46">
        <v>13161459.444233751</v>
      </c>
      <c r="I4286" s="76">
        <v>443262388868.63556</v>
      </c>
      <c r="J4286" s="56">
        <v>0.42658114253440893</v>
      </c>
      <c r="K4286" s="76">
        <v>14663989116.311035</v>
      </c>
      <c r="L4286" s="76">
        <v>0</v>
      </c>
      <c r="M4286" s="76">
        <v>544537698953.92017</v>
      </c>
      <c r="N4286" s="76">
        <v>16209256572.984972</v>
      </c>
      <c r="O4286" s="76">
        <v>26524.010103845078</v>
      </c>
      <c r="P4286" s="46">
        <v>140381.88819358186</v>
      </c>
      <c r="Q4286" s="46">
        <v>56970.957170166228</v>
      </c>
      <c r="R4286" s="76">
        <v>1434904030160.8284</v>
      </c>
      <c r="S4286" s="56">
        <v>0.67719238276961069</v>
      </c>
      <c r="T4286" s="56">
        <v>0.44022872396635582</v>
      </c>
      <c r="U4286" s="46">
        <v>17.417444539229667</v>
      </c>
      <c r="V4286" s="76">
        <v>12123642133857.264</v>
      </c>
      <c r="W4286" s="84">
        <v>3828.6156581729201</v>
      </c>
      <c r="X4286" s="82">
        <v>4.1810192282104183E-2</v>
      </c>
      <c r="Y4286" s="476">
        <v>2.0000000000000001E-4</v>
      </c>
    </row>
    <row r="4287" spans="1:25" x14ac:dyDescent="0.2">
      <c r="A4287" s="475">
        <v>4283</v>
      </c>
      <c r="B4287" s="56">
        <v>0.73945148009551143</v>
      </c>
      <c r="C4287" s="46">
        <v>2590.6888083823505</v>
      </c>
      <c r="D4287" s="56">
        <v>0.68212781395764444</v>
      </c>
      <c r="E4287" s="56">
        <v>0.41751913965924337</v>
      </c>
      <c r="F4287" s="250">
        <v>2024.45</v>
      </c>
      <c r="G4287" s="76">
        <v>260799348470.70905</v>
      </c>
      <c r="H4287" s="46">
        <v>16016974.494080741</v>
      </c>
      <c r="I4287" s="76">
        <v>441510079963.28271</v>
      </c>
      <c r="J4287" s="56">
        <v>0.42363229237595401</v>
      </c>
      <c r="K4287" s="76">
        <v>11933530462.488548</v>
      </c>
      <c r="L4287" s="76">
        <v>0</v>
      </c>
      <c r="M4287" s="76">
        <v>206591067577.12659</v>
      </c>
      <c r="N4287" s="76">
        <v>11990396723.672533</v>
      </c>
      <c r="O4287" s="76">
        <v>22959.453635334557</v>
      </c>
      <c r="P4287" s="46">
        <v>132966.43473052554</v>
      </c>
      <c r="Q4287" s="46">
        <v>51300.180682925915</v>
      </c>
      <c r="R4287" s="76">
        <v>958856768389.29138</v>
      </c>
      <c r="S4287" s="56">
        <v>0.61566298679633502</v>
      </c>
      <c r="T4287" s="56">
        <v>0.43258318048968636</v>
      </c>
      <c r="U4287" s="46">
        <v>16.730764133589972</v>
      </c>
      <c r="V4287" s="76">
        <v>7790803316724.6006</v>
      </c>
      <c r="W4287" s="84">
        <v>2458.4951622751755</v>
      </c>
      <c r="X4287" s="82">
        <v>4.2746033962136741E-2</v>
      </c>
      <c r="Y4287" s="476">
        <v>2.0000000000000001E-4</v>
      </c>
    </row>
    <row r="4288" spans="1:25" x14ac:dyDescent="0.2">
      <c r="A4288" s="475">
        <v>4284</v>
      </c>
      <c r="B4288" s="56">
        <v>0.34134745071239903</v>
      </c>
      <c r="C4288" s="46">
        <v>2019.9188322585997</v>
      </c>
      <c r="D4288" s="56">
        <v>0.61038567446811842</v>
      </c>
      <c r="E4288" s="56">
        <v>0.5155659801168051</v>
      </c>
      <c r="F4288" s="250">
        <v>2024.82</v>
      </c>
      <c r="G4288" s="76">
        <v>333534647806.11072</v>
      </c>
      <c r="H4288" s="46">
        <v>13401846.880021146</v>
      </c>
      <c r="I4288" s="76">
        <v>374898152289.05267</v>
      </c>
      <c r="J4288" s="56">
        <v>0.34134745071239903</v>
      </c>
      <c r="K4288" s="76">
        <v>9891164683.7210922</v>
      </c>
      <c r="L4288" s="76">
        <v>0</v>
      </c>
      <c r="M4288" s="76">
        <v>266176644779.54147</v>
      </c>
      <c r="N4288" s="76">
        <v>65712556497.556496</v>
      </c>
      <c r="O4288" s="76">
        <v>27957.968217719455</v>
      </c>
      <c r="P4288" s="46">
        <v>421772.0293697805</v>
      </c>
      <c r="Q4288" s="46">
        <v>267518.21593714843</v>
      </c>
      <c r="R4288" s="76">
        <v>1090266584131.3696</v>
      </c>
      <c r="S4288" s="56">
        <v>0.60274980645404674</v>
      </c>
      <c r="T4288" s="56">
        <v>0.39242174429504428</v>
      </c>
      <c r="U4288" s="46">
        <v>17.64476437639355</v>
      </c>
      <c r="V4288" s="76">
        <v>8222460927202.1309</v>
      </c>
      <c r="W4288" s="84">
        <v>2594.2518945291808</v>
      </c>
      <c r="X4288" s="82">
        <v>4.1776872409836761E-2</v>
      </c>
      <c r="Y4288" s="476">
        <v>2.0000000000000001E-4</v>
      </c>
    </row>
    <row r="4289" spans="1:25" x14ac:dyDescent="0.2">
      <c r="A4289" s="475">
        <v>4285</v>
      </c>
      <c r="B4289" s="56">
        <v>0.29040326117122534</v>
      </c>
      <c r="C4289" s="46">
        <v>5613.1581963286617</v>
      </c>
      <c r="D4289" s="56">
        <v>1.3013709206912447</v>
      </c>
      <c r="E4289" s="56">
        <v>0.55339928659573911</v>
      </c>
      <c r="F4289" s="250">
        <v>2024.35</v>
      </c>
      <c r="G4289" s="76">
        <v>127571626348.17215</v>
      </c>
      <c r="H4289" s="46">
        <v>21583349.473760076</v>
      </c>
      <c r="I4289" s="76">
        <v>412828540087.92926</v>
      </c>
      <c r="J4289" s="56">
        <v>0.18371741849729828</v>
      </c>
      <c r="K4289" s="76">
        <v>14309234248.762342</v>
      </c>
      <c r="L4289" s="76">
        <v>14155380458.26235</v>
      </c>
      <c r="M4289" s="76">
        <v>123487439353.16176</v>
      </c>
      <c r="N4289" s="76">
        <v>1568628925.021342</v>
      </c>
      <c r="O4289" s="76">
        <v>24848.995128666651</v>
      </c>
      <c r="P4289" s="46">
        <v>47911</v>
      </c>
      <c r="Q4289" s="46">
        <v>6541</v>
      </c>
      <c r="R4289" s="76">
        <v>732325196820.62549</v>
      </c>
      <c r="S4289" s="56">
        <v>0.44418848141169359</v>
      </c>
      <c r="T4289" s="56">
        <v>0.22713209783646282</v>
      </c>
      <c r="U4289" s="46">
        <v>17.490219763726724</v>
      </c>
      <c r="V4289" s="76">
        <v>3179504071634.8901</v>
      </c>
      <c r="W4289" s="84">
        <v>1003.3125642540028</v>
      </c>
      <c r="X4289" s="82">
        <v>4.2618578344944098E-2</v>
      </c>
      <c r="Y4289" s="476">
        <v>2.0000000000000001E-4</v>
      </c>
    </row>
    <row r="4290" spans="1:25" x14ac:dyDescent="0.2">
      <c r="A4290" s="475">
        <v>4286</v>
      </c>
      <c r="B4290" s="56">
        <v>0.33967309836618742</v>
      </c>
      <c r="C4290" s="46">
        <v>2222.7723200739533</v>
      </c>
      <c r="D4290" s="56">
        <v>0.89567780634103511</v>
      </c>
      <c r="E4290" s="56">
        <v>0.51798477424590517</v>
      </c>
      <c r="F4290" s="250">
        <v>2026.18</v>
      </c>
      <c r="G4290" s="76">
        <v>213334585157.08496</v>
      </c>
      <c r="H4290" s="46">
        <v>25246442.376402292</v>
      </c>
      <c r="I4290" s="76">
        <v>555328669160.54309</v>
      </c>
      <c r="J4290" s="56">
        <v>0.33841399730159838</v>
      </c>
      <c r="K4290" s="76">
        <v>42452391224.869942</v>
      </c>
      <c r="L4290" s="76">
        <v>100610568510.76564</v>
      </c>
      <c r="M4290" s="76">
        <v>71763825750.355713</v>
      </c>
      <c r="N4290" s="76">
        <v>79791669421.889587</v>
      </c>
      <c r="O4290" s="76">
        <v>35094.436806760481</v>
      </c>
      <c r="P4290" s="46">
        <v>527153.55345607165</v>
      </c>
      <c r="Q4290" s="46">
        <v>342278.17974602844</v>
      </c>
      <c r="R4290" s="76">
        <v>1107914156642.469</v>
      </c>
      <c r="S4290" s="56">
        <v>0.51790003317018907</v>
      </c>
      <c r="T4290" s="56">
        <v>0.33952295555154616</v>
      </c>
      <c r="U4290" s="46">
        <v>16.231706410361973</v>
      </c>
      <c r="V4290" s="76">
        <v>6679064520762.4785</v>
      </c>
      <c r="W4290" s="84">
        <v>2107.7071679531678</v>
      </c>
      <c r="X4290" s="82">
        <v>4.5379398797640524E-2</v>
      </c>
      <c r="Y4290" s="476">
        <v>2.0000000000000001E-4</v>
      </c>
    </row>
    <row r="4291" spans="1:25" x14ac:dyDescent="0.2">
      <c r="A4291" s="475">
        <v>4287</v>
      </c>
      <c r="B4291" s="56">
        <v>0.60783731301877653</v>
      </c>
      <c r="C4291" s="46">
        <v>6786.9151508132472</v>
      </c>
      <c r="D4291" s="56">
        <v>0.64298003704053031</v>
      </c>
      <c r="E4291" s="56">
        <v>0.55769299581062404</v>
      </c>
      <c r="F4291" s="250">
        <v>2023.75</v>
      </c>
      <c r="G4291" s="76">
        <v>297790139364.13788</v>
      </c>
      <c r="H4291" s="46">
        <v>13518384.531219741</v>
      </c>
      <c r="I4291" s="76">
        <v>448201436067.02625</v>
      </c>
      <c r="J4291" s="56">
        <v>0.48523083063080619</v>
      </c>
      <c r="K4291" s="76">
        <v>3354873736.2094531</v>
      </c>
      <c r="L4291" s="76">
        <v>0</v>
      </c>
      <c r="M4291" s="76">
        <v>296314482226.27722</v>
      </c>
      <c r="N4291" s="76">
        <v>18971224218.904476</v>
      </c>
      <c r="O4291" s="76">
        <v>32291.611500089042</v>
      </c>
      <c r="P4291" s="46">
        <v>173891.61105851457</v>
      </c>
      <c r="Q4291" s="46">
        <v>79609.869390927415</v>
      </c>
      <c r="R4291" s="76">
        <v>1008757171061.0013</v>
      </c>
      <c r="S4291" s="56">
        <v>0.64863981662397119</v>
      </c>
      <c r="T4291" s="56">
        <v>0.46984615949725367</v>
      </c>
      <c r="U4291" s="46">
        <v>16.756296043681559</v>
      </c>
      <c r="V4291" s="76">
        <v>8830577503221.6875</v>
      </c>
      <c r="W4291" s="84">
        <v>2781.114444107146</v>
      </c>
      <c r="X4291" s="82">
        <v>4.3118869216633243E-2</v>
      </c>
      <c r="Y4291" s="476">
        <v>2.0000000000000001E-4</v>
      </c>
    </row>
    <row r="4292" spans="1:25" x14ac:dyDescent="0.2">
      <c r="A4292" s="475">
        <v>4288</v>
      </c>
      <c r="B4292" s="56">
        <v>0.5896903236262877</v>
      </c>
      <c r="C4292" s="46">
        <v>3089.6400252920967</v>
      </c>
      <c r="D4292" s="56">
        <v>0.90959775641519813</v>
      </c>
      <c r="E4292" s="56">
        <v>0.57860451262639168</v>
      </c>
      <c r="F4292" s="250">
        <v>2023.75</v>
      </c>
      <c r="G4292" s="76">
        <v>373150745151.3139</v>
      </c>
      <c r="H4292" s="46">
        <v>26094407.613364372</v>
      </c>
      <c r="I4292" s="76">
        <v>760939267935.07605</v>
      </c>
      <c r="J4292" s="56">
        <v>0.46837571043352699</v>
      </c>
      <c r="K4292" s="76">
        <v>11906075441.014204</v>
      </c>
      <c r="L4292" s="76">
        <v>2439974244.6296515</v>
      </c>
      <c r="M4292" s="76">
        <v>386718598522.11908</v>
      </c>
      <c r="N4292" s="76">
        <v>53305915003.488258</v>
      </c>
      <c r="O4292" s="76">
        <v>41801.310960254195</v>
      </c>
      <c r="P4292" s="46">
        <v>361487.98560611403</v>
      </c>
      <c r="Q4292" s="46">
        <v>212501.68089099554</v>
      </c>
      <c r="R4292" s="76">
        <v>1651107660778.3335</v>
      </c>
      <c r="S4292" s="56">
        <v>0.62749272350356589</v>
      </c>
      <c r="T4292" s="56">
        <v>0.40525980579073734</v>
      </c>
      <c r="U4292" s="46">
        <v>16.313263842123742</v>
      </c>
      <c r="V4292" s="76">
        <v>12178772306658.467</v>
      </c>
      <c r="W4292" s="84">
        <v>3842.669692540414</v>
      </c>
      <c r="X4292" s="82">
        <v>4.4061050971809845E-2</v>
      </c>
      <c r="Y4292" s="476">
        <v>2.0000000000000001E-4</v>
      </c>
    </row>
    <row r="4293" spans="1:25" x14ac:dyDescent="0.2">
      <c r="A4293" s="475">
        <v>4289</v>
      </c>
      <c r="B4293" s="56">
        <v>0.60823388202507611</v>
      </c>
      <c r="C4293" s="46">
        <v>9131.2986290875288</v>
      </c>
      <c r="D4293" s="56">
        <v>0.97455983977055871</v>
      </c>
      <c r="E4293" s="56">
        <v>0.37489916839697579</v>
      </c>
      <c r="F4293" s="250">
        <v>2024.27</v>
      </c>
      <c r="G4293" s="76">
        <v>263875996739.22324</v>
      </c>
      <c r="H4293" s="46">
        <v>27558949.632031009</v>
      </c>
      <c r="I4293" s="76">
        <v>678155835336.68689</v>
      </c>
      <c r="J4293" s="56">
        <v>0.42585500333280413</v>
      </c>
      <c r="K4293" s="76">
        <v>25603676659.441189</v>
      </c>
      <c r="L4293" s="76">
        <v>0</v>
      </c>
      <c r="M4293" s="76">
        <v>249013972451.37717</v>
      </c>
      <c r="N4293" s="76">
        <v>47632496247.725929</v>
      </c>
      <c r="O4293" s="76">
        <v>27248.424309719223</v>
      </c>
      <c r="P4293" s="46">
        <v>370051.52324461919</v>
      </c>
      <c r="Q4293" s="46">
        <v>217445.60515618097</v>
      </c>
      <c r="R4293" s="76">
        <v>1408315020277.5652</v>
      </c>
      <c r="S4293" s="56">
        <v>0.5964326739375162</v>
      </c>
      <c r="T4293" s="56">
        <v>0.3474251715009552</v>
      </c>
      <c r="U4293" s="46">
        <v>16.136986504584886</v>
      </c>
      <c r="V4293" s="76">
        <v>8440703832914.4805</v>
      </c>
      <c r="W4293" s="84">
        <v>2661.3016584766051</v>
      </c>
      <c r="X4293" s="82">
        <v>4.5865282244648996E-2</v>
      </c>
      <c r="Y4293" s="476">
        <v>2.0000000000000001E-4</v>
      </c>
    </row>
    <row r="4294" spans="1:25" x14ac:dyDescent="0.2">
      <c r="A4294" s="475">
        <v>4290</v>
      </c>
      <c r="B4294" s="56">
        <v>0.63512333343470695</v>
      </c>
      <c r="C4294" s="46">
        <v>6208.8431244839485</v>
      </c>
      <c r="D4294" s="56">
        <v>1.1988529301576645</v>
      </c>
      <c r="E4294" s="56">
        <v>0.51008037415905361</v>
      </c>
      <c r="F4294" s="250">
        <v>2024.77</v>
      </c>
      <c r="G4294" s="76">
        <v>744462179571.12732</v>
      </c>
      <c r="H4294" s="46">
        <v>44874984.61971844</v>
      </c>
      <c r="I4294" s="76">
        <v>726252007959.86169</v>
      </c>
      <c r="J4294" s="56">
        <v>0.20902860073463847</v>
      </c>
      <c r="K4294" s="76">
        <v>22685613228.299385</v>
      </c>
      <c r="L4294" s="76">
        <v>0</v>
      </c>
      <c r="M4294" s="76">
        <v>435038762715.09503</v>
      </c>
      <c r="N4294" s="76">
        <v>138791789243.18921</v>
      </c>
      <c r="O4294" s="76">
        <v>16881.881558737623</v>
      </c>
      <c r="P4294" s="46">
        <v>879315.30958861508</v>
      </c>
      <c r="Q4294" s="46">
        <v>616658.13456791395</v>
      </c>
      <c r="R4294" s="76">
        <v>1993933823609.5222</v>
      </c>
      <c r="S4294" s="56">
        <v>0.53760641039286727</v>
      </c>
      <c r="T4294" s="56">
        <v>0.42321484096419426</v>
      </c>
      <c r="U4294" s="46">
        <v>18.245930849457718</v>
      </c>
      <c r="V4294" s="76">
        <v>16345042847235.906</v>
      </c>
      <c r="W4294" s="84">
        <v>5158.9899581211885</v>
      </c>
      <c r="X4294" s="82">
        <v>4.1203726432656573E-2</v>
      </c>
      <c r="Y4294" s="476">
        <v>2.0000000000000001E-4</v>
      </c>
    </row>
    <row r="4295" spans="1:25" x14ac:dyDescent="0.2">
      <c r="A4295" s="475">
        <v>4291</v>
      </c>
      <c r="B4295" s="56">
        <v>0.51660784494795997</v>
      </c>
      <c r="C4295" s="46">
        <v>7923.5769708523867</v>
      </c>
      <c r="D4295" s="56">
        <v>0.49629899462240029</v>
      </c>
      <c r="E4295" s="56">
        <v>0.27565303773586869</v>
      </c>
      <c r="F4295" s="250">
        <v>2023.75</v>
      </c>
      <c r="G4295" s="76">
        <v>227160615864.89096</v>
      </c>
      <c r="H4295" s="46">
        <v>9247052.8330147304</v>
      </c>
      <c r="I4295" s="76">
        <v>242939917859.1857</v>
      </c>
      <c r="J4295" s="56">
        <v>0.3034011390155783</v>
      </c>
      <c r="K4295" s="76">
        <v>4442928925.1637554</v>
      </c>
      <c r="L4295" s="76">
        <v>0</v>
      </c>
      <c r="M4295" s="76">
        <v>345858777487.74341</v>
      </c>
      <c r="N4295" s="76">
        <v>43126158484.240852</v>
      </c>
      <c r="O4295" s="76">
        <v>30345.963468315957</v>
      </c>
      <c r="P4295" s="46">
        <v>306857.18996318488</v>
      </c>
      <c r="Q4295" s="46">
        <v>180996.91152486531</v>
      </c>
      <c r="R4295" s="76">
        <v>901319333096.7843</v>
      </c>
      <c r="S4295" s="56">
        <v>0.63693948507322473</v>
      </c>
      <c r="T4295" s="56">
        <v>0.30889015313127027</v>
      </c>
      <c r="U4295" s="46">
        <v>17.880837507358194</v>
      </c>
      <c r="V4295" s="76">
        <v>5438497193158.6719</v>
      </c>
      <c r="W4295" s="84">
        <v>1716.0864807998278</v>
      </c>
      <c r="X4295" s="82">
        <v>4.1263719816270666E-2</v>
      </c>
      <c r="Y4295" s="476">
        <v>2.0000000000000001E-4</v>
      </c>
    </row>
    <row r="4296" spans="1:25" x14ac:dyDescent="0.2">
      <c r="A4296" s="475">
        <v>4292</v>
      </c>
      <c r="B4296" s="56">
        <v>0.55051855239027037</v>
      </c>
      <c r="C4296" s="46">
        <v>9481.0601111760516</v>
      </c>
      <c r="D4296" s="56">
        <v>1.0294661919834622</v>
      </c>
      <c r="E4296" s="56">
        <v>0.32284496059002832</v>
      </c>
      <c r="F4296" s="250">
        <v>2025.09</v>
      </c>
      <c r="G4296" s="76">
        <v>231033364820.27271</v>
      </c>
      <c r="H4296" s="46">
        <v>31374705.37965253</v>
      </c>
      <c r="I4296" s="76">
        <v>430655007234.47101</v>
      </c>
      <c r="J4296" s="56">
        <v>-2.7642357517131178E-2</v>
      </c>
      <c r="K4296" s="76">
        <v>30024112815.742561</v>
      </c>
      <c r="L4296" s="76">
        <v>137031919177.46703</v>
      </c>
      <c r="M4296" s="76">
        <v>109013402385.73891</v>
      </c>
      <c r="N4296" s="76">
        <v>89914124556.128052</v>
      </c>
      <c r="O4296" s="76">
        <v>36510.995933019003</v>
      </c>
      <c r="P4296" s="46">
        <v>604468.29047377862</v>
      </c>
      <c r="Q4296" s="46">
        <v>399675.81354890415</v>
      </c>
      <c r="R4296" s="76">
        <v>976775702723.53735</v>
      </c>
      <c r="S4296" s="56">
        <v>0.36652637413668498</v>
      </c>
      <c r="T4296" s="56">
        <v>0.24907095205178151</v>
      </c>
      <c r="U4296" s="46">
        <v>21.143549539089832</v>
      </c>
      <c r="V4296" s="76">
        <v>5338142868369.8564</v>
      </c>
      <c r="W4296" s="84">
        <v>1684.9219959260597</v>
      </c>
      <c r="X4296" s="82">
        <v>3.7068010307879783E-2</v>
      </c>
      <c r="Y4296" s="476">
        <v>2.0000000000000001E-4</v>
      </c>
    </row>
    <row r="4297" spans="1:25" x14ac:dyDescent="0.2">
      <c r="A4297" s="475">
        <v>4293</v>
      </c>
      <c r="B4297" s="56">
        <v>0.37705487105446212</v>
      </c>
      <c r="C4297" s="46">
        <v>2748.7046749119991</v>
      </c>
      <c r="D4297" s="56">
        <v>0.76684358231890581</v>
      </c>
      <c r="E4297" s="56">
        <v>0.50047728155869908</v>
      </c>
      <c r="F4297" s="250">
        <v>2023.95</v>
      </c>
      <c r="G4297" s="76">
        <v>314626456478.23444</v>
      </c>
      <c r="H4297" s="46">
        <v>19246692.409869056</v>
      </c>
      <c r="I4297" s="76">
        <v>455226674659.6015</v>
      </c>
      <c r="J4297" s="56">
        <v>0.3509972048245219</v>
      </c>
      <c r="K4297" s="76">
        <v>13675329996.027271</v>
      </c>
      <c r="L4297" s="76">
        <v>0</v>
      </c>
      <c r="M4297" s="76">
        <v>382523068427.34515</v>
      </c>
      <c r="N4297" s="76">
        <v>101234470533.46144</v>
      </c>
      <c r="O4297" s="76">
        <v>14075.230370482723</v>
      </c>
      <c r="P4297" s="46">
        <v>636556.07235627226</v>
      </c>
      <c r="Q4297" s="46">
        <v>434773.36407692684</v>
      </c>
      <c r="R4297" s="76">
        <v>1311753163301.8604</v>
      </c>
      <c r="S4297" s="56">
        <v>0.59360288053798815</v>
      </c>
      <c r="T4297" s="56">
        <v>0.32847330254137991</v>
      </c>
      <c r="U4297" s="46">
        <v>17.331300899649246</v>
      </c>
      <c r="V4297" s="76">
        <v>8328230286787.2393</v>
      </c>
      <c r="W4297" s="84">
        <v>2626.9392133518427</v>
      </c>
      <c r="X4297" s="82">
        <v>4.148378649825718E-2</v>
      </c>
      <c r="Y4297" s="476">
        <v>2.0000000000000001E-4</v>
      </c>
    </row>
    <row r="4298" spans="1:25" x14ac:dyDescent="0.2">
      <c r="A4298" s="475">
        <v>4294</v>
      </c>
      <c r="B4298" s="56">
        <v>0.47586680798411657</v>
      </c>
      <c r="C4298" s="46">
        <v>6993.8002996368032</v>
      </c>
      <c r="D4298" s="56">
        <v>0.92431530140298257</v>
      </c>
      <c r="E4298" s="56">
        <v>0.6320351182127435</v>
      </c>
      <c r="F4298" s="250">
        <v>2024.79</v>
      </c>
      <c r="G4298" s="76">
        <v>139139683994.79752</v>
      </c>
      <c r="H4298" s="46">
        <v>25387586.75965669</v>
      </c>
      <c r="I4298" s="76">
        <v>720307525365.55615</v>
      </c>
      <c r="J4298" s="56">
        <v>0.41098568650009693</v>
      </c>
      <c r="K4298" s="76">
        <v>20302670139.092262</v>
      </c>
      <c r="L4298" s="76">
        <v>0</v>
      </c>
      <c r="M4298" s="76">
        <v>163393856813.20657</v>
      </c>
      <c r="N4298" s="76">
        <v>35415868636.93885</v>
      </c>
      <c r="O4298" s="76">
        <v>26926.10044227821</v>
      </c>
      <c r="P4298" s="46">
        <v>256634.83745771399</v>
      </c>
      <c r="Q4298" s="46">
        <v>133780.17256265174</v>
      </c>
      <c r="R4298" s="76">
        <v>1176128952220.7952</v>
      </c>
      <c r="S4298" s="56">
        <v>0.53894065387827894</v>
      </c>
      <c r="T4298" s="56">
        <v>0.331964305984291</v>
      </c>
      <c r="U4298" s="46">
        <v>15.063623081772501</v>
      </c>
      <c r="V4298" s="76">
        <v>6439586641634.5752</v>
      </c>
      <c r="W4298" s="84">
        <v>2032.4746197402271</v>
      </c>
      <c r="X4298" s="82">
        <v>4.8837789905320624E-2</v>
      </c>
      <c r="Y4298" s="476">
        <v>2.0000000000000001E-4</v>
      </c>
    </row>
    <row r="4299" spans="1:25" x14ac:dyDescent="0.2">
      <c r="A4299" s="475">
        <v>4295</v>
      </c>
      <c r="B4299" s="56">
        <v>0.5277554854005807</v>
      </c>
      <c r="C4299" s="46">
        <v>5572.3228765823187</v>
      </c>
      <c r="D4299" s="56">
        <v>0.79751070157930348</v>
      </c>
      <c r="E4299" s="56">
        <v>0.50621163446460593</v>
      </c>
      <c r="F4299" s="250">
        <v>2024.61</v>
      </c>
      <c r="G4299" s="76">
        <v>518318395763.89484</v>
      </c>
      <c r="H4299" s="46">
        <v>18857465.934748217</v>
      </c>
      <c r="I4299" s="76">
        <v>427808228073.5285</v>
      </c>
      <c r="J4299" s="56">
        <v>0.28136187087797904</v>
      </c>
      <c r="K4299" s="76">
        <v>16078238949.435905</v>
      </c>
      <c r="L4299" s="76">
        <v>0</v>
      </c>
      <c r="M4299" s="76">
        <v>266594127397.19409</v>
      </c>
      <c r="N4299" s="76">
        <v>50530292303.422951</v>
      </c>
      <c r="O4299" s="76">
        <v>22871.955468958608</v>
      </c>
      <c r="P4299" s="46">
        <v>351978.61054303154</v>
      </c>
      <c r="Q4299" s="46">
        <v>208008.86356836141</v>
      </c>
      <c r="R4299" s="76">
        <v>1189780766072.8186</v>
      </c>
      <c r="S4299" s="56">
        <v>0.58757239510017745</v>
      </c>
      <c r="T4299" s="56">
        <v>0.50297482424790851</v>
      </c>
      <c r="U4299" s="46">
        <v>18.147203314036922</v>
      </c>
      <c r="V4299" s="76">
        <v>11629464067760.373</v>
      </c>
      <c r="W4299" s="84">
        <v>3672.7150476401612</v>
      </c>
      <c r="X4299" s="82">
        <v>4.1204395920426511E-2</v>
      </c>
      <c r="Y4299" s="476">
        <v>2.0000000000000001E-4</v>
      </c>
    </row>
    <row r="4300" spans="1:25" x14ac:dyDescent="0.2">
      <c r="A4300" s="475">
        <v>4296</v>
      </c>
      <c r="B4300" s="56">
        <v>0.29033712683415325</v>
      </c>
      <c r="C4300" s="46">
        <v>2804.1404126977041</v>
      </c>
      <c r="D4300" s="56">
        <v>0.53906868580347633</v>
      </c>
      <c r="E4300" s="56">
        <v>0.69984149355244019</v>
      </c>
      <c r="F4300" s="250">
        <v>2025.2</v>
      </c>
      <c r="G4300" s="76">
        <v>141389914239.86078</v>
      </c>
      <c r="H4300" s="46">
        <v>10934716.647240365</v>
      </c>
      <c r="I4300" s="76">
        <v>350279776974.09198</v>
      </c>
      <c r="J4300" s="56">
        <v>0.29033712683415325</v>
      </c>
      <c r="K4300" s="76">
        <v>13111904558.342407</v>
      </c>
      <c r="L4300" s="76">
        <v>4312345028.1864195</v>
      </c>
      <c r="M4300" s="76">
        <v>110411273156.54434</v>
      </c>
      <c r="N4300" s="76">
        <v>8883083551.7839737</v>
      </c>
      <c r="O4300" s="76">
        <v>19053.32224845585</v>
      </c>
      <c r="P4300" s="46">
        <v>101465.43749999977</v>
      </c>
      <c r="Q4300" s="46">
        <v>33113.812499999891</v>
      </c>
      <c r="R4300" s="76">
        <v>621689352125.72693</v>
      </c>
      <c r="S4300" s="56">
        <v>0.49712594511770081</v>
      </c>
      <c r="T4300" s="56">
        <v>0.36817519540076088</v>
      </c>
      <c r="U4300" s="46">
        <v>16.627492916186608</v>
      </c>
      <c r="V4300" s="76">
        <v>4253116937900.7407</v>
      </c>
      <c r="W4300" s="84">
        <v>1342.0660636605012</v>
      </c>
      <c r="X4300" s="82">
        <v>4.3258752078352267E-2</v>
      </c>
      <c r="Y4300" s="476">
        <v>2.0000000000000001E-4</v>
      </c>
    </row>
    <row r="4301" spans="1:25" x14ac:dyDescent="0.2">
      <c r="A4301" s="475">
        <v>4297</v>
      </c>
      <c r="B4301" s="56">
        <v>0.65162060755750173</v>
      </c>
      <c r="C4301" s="46">
        <v>2837.0910372715216</v>
      </c>
      <c r="D4301" s="56">
        <v>0.83295848133913664</v>
      </c>
      <c r="E4301" s="56">
        <v>0.42689343426855769</v>
      </c>
      <c r="F4301" s="250">
        <v>2026.97</v>
      </c>
      <c r="G4301" s="76">
        <v>75776459330.621307</v>
      </c>
      <c r="H4301" s="46">
        <v>22325725.698340997</v>
      </c>
      <c r="I4301" s="76">
        <v>541430179938.59216</v>
      </c>
      <c r="J4301" s="56">
        <v>0.40184727169644996</v>
      </c>
      <c r="K4301" s="76">
        <v>23546264473.002808</v>
      </c>
      <c r="L4301" s="76">
        <v>30637438104.78651</v>
      </c>
      <c r="M4301" s="76">
        <v>3283374847.5719042</v>
      </c>
      <c r="N4301" s="76">
        <v>51589789532.101173</v>
      </c>
      <c r="O4301" s="76">
        <v>18156.290508368358</v>
      </c>
      <c r="P4301" s="46">
        <v>379999.80880407174</v>
      </c>
      <c r="Q4301" s="46">
        <v>228649.73017692726</v>
      </c>
      <c r="R4301" s="76">
        <v>929955916363.65845</v>
      </c>
      <c r="S4301" s="56">
        <v>0.53383162044710719</v>
      </c>
      <c r="T4301" s="56">
        <v>0.2913704554406451</v>
      </c>
      <c r="U4301" s="46">
        <v>14.504567400676672</v>
      </c>
      <c r="V4301" s="76">
        <v>4509788584540.1709</v>
      </c>
      <c r="W4301" s="84">
        <v>1423.6209942445864</v>
      </c>
      <c r="X4301" s="82">
        <v>4.839516766121383E-2</v>
      </c>
      <c r="Y4301" s="476">
        <v>2.0000000000000001E-4</v>
      </c>
    </row>
    <row r="4302" spans="1:25" x14ac:dyDescent="0.2">
      <c r="A4302" s="475">
        <v>4298</v>
      </c>
      <c r="B4302" s="56">
        <v>0.60017520506292465</v>
      </c>
      <c r="C4302" s="46">
        <v>2046.3646887067503</v>
      </c>
      <c r="D4302" s="56">
        <v>0.5502573868537507</v>
      </c>
      <c r="E4302" s="56">
        <v>0.5921729167854437</v>
      </c>
      <c r="F4302" s="250">
        <v>2023.75</v>
      </c>
      <c r="G4302" s="76">
        <v>188270911487.87375</v>
      </c>
      <c r="H4302" s="46">
        <v>11459861.445454834</v>
      </c>
      <c r="I4302" s="76">
        <v>264511691213.5343</v>
      </c>
      <c r="J4302" s="56">
        <v>0.1841723500510879</v>
      </c>
      <c r="K4302" s="76">
        <v>2432847092.2090402</v>
      </c>
      <c r="L4302" s="76">
        <v>0</v>
      </c>
      <c r="M4302" s="76">
        <v>222892989779.09998</v>
      </c>
      <c r="N4302" s="76">
        <v>86507354491.420837</v>
      </c>
      <c r="O4302" s="76">
        <v>21793.365454174163</v>
      </c>
      <c r="P4302" s="46">
        <v>485444.74275282037</v>
      </c>
      <c r="Q4302" s="46">
        <v>320201.48811491992</v>
      </c>
      <c r="R4302" s="76">
        <v>780128384551.79565</v>
      </c>
      <c r="S4302" s="56">
        <v>0.52252644018717975</v>
      </c>
      <c r="T4302" s="56">
        <v>0.2848784589846744</v>
      </c>
      <c r="U4302" s="46">
        <v>18.073694457764212</v>
      </c>
      <c r="V4302" s="76">
        <v>4481896076362.6953</v>
      </c>
      <c r="W4302" s="84">
        <v>1414.5104200241292</v>
      </c>
      <c r="X4302" s="82">
        <v>3.9596514802421899E-2</v>
      </c>
      <c r="Y4302" s="476">
        <v>2.0000000000000001E-4</v>
      </c>
    </row>
    <row r="4303" spans="1:25" x14ac:dyDescent="0.2">
      <c r="A4303" s="475">
        <v>4299</v>
      </c>
      <c r="B4303" s="56">
        <v>0.49062718815956557</v>
      </c>
      <c r="C4303" s="46">
        <v>7473.5342993855065</v>
      </c>
      <c r="D4303" s="56">
        <v>1.0684989956710658</v>
      </c>
      <c r="E4303" s="56">
        <v>0.38880107293154187</v>
      </c>
      <c r="F4303" s="250">
        <v>2024.1</v>
      </c>
      <c r="G4303" s="76">
        <v>179731578122.04065</v>
      </c>
      <c r="H4303" s="46">
        <v>23439270.254377488</v>
      </c>
      <c r="I4303" s="76">
        <v>556422965094.34302</v>
      </c>
      <c r="J4303" s="56">
        <v>0.26284741966004488</v>
      </c>
      <c r="K4303" s="76">
        <v>13978863318.292627</v>
      </c>
      <c r="L4303" s="76">
        <v>9864244787.2456913</v>
      </c>
      <c r="M4303" s="76">
        <v>138428918614.91177</v>
      </c>
      <c r="N4303" s="76">
        <v>5441709949.2751493</v>
      </c>
      <c r="O4303" s="76">
        <v>19842.895544706887</v>
      </c>
      <c r="P4303" s="46">
        <v>74712.314118171635</v>
      </c>
      <c r="Q4303" s="46">
        <v>19941.657059085817</v>
      </c>
      <c r="R4303" s="76">
        <v>917572688493.21423</v>
      </c>
      <c r="S4303" s="56">
        <v>0.46427734840332546</v>
      </c>
      <c r="T4303" s="56">
        <v>0.30142931189622629</v>
      </c>
      <c r="U4303" s="46">
        <v>16.841267440517239</v>
      </c>
      <c r="V4303" s="76">
        <v>5082557344095.6162</v>
      </c>
      <c r="W4303" s="84">
        <v>1602.8760857228042</v>
      </c>
      <c r="X4303" s="82">
        <v>4.4315255712739872E-2</v>
      </c>
      <c r="Y4303" s="476">
        <v>2.0000000000000001E-4</v>
      </c>
    </row>
    <row r="4304" spans="1:25" x14ac:dyDescent="0.2">
      <c r="A4304" s="475">
        <v>4300</v>
      </c>
      <c r="B4304" s="56">
        <v>0.53593915155186989</v>
      </c>
      <c r="C4304" s="46">
        <v>3887.8787677934838</v>
      </c>
      <c r="D4304" s="56">
        <v>0.83028176865170478</v>
      </c>
      <c r="E4304" s="56">
        <v>0.3230708891292341</v>
      </c>
      <c r="F4304" s="250">
        <v>2024.95</v>
      </c>
      <c r="G4304" s="76">
        <v>201160112885.88583</v>
      </c>
      <c r="H4304" s="46">
        <v>22278617.145745218</v>
      </c>
      <c r="I4304" s="76">
        <v>632616759016.72632</v>
      </c>
      <c r="J4304" s="56">
        <v>0.42127087382917949</v>
      </c>
      <c r="K4304" s="76">
        <v>13270413836.146708</v>
      </c>
      <c r="L4304" s="76">
        <v>0</v>
      </c>
      <c r="M4304" s="76">
        <v>202161068686.53873</v>
      </c>
      <c r="N4304" s="76">
        <v>35532407167.355865</v>
      </c>
      <c r="O4304" s="76">
        <v>35552.895066921847</v>
      </c>
      <c r="P4304" s="46">
        <v>258865.3645677091</v>
      </c>
      <c r="Q4304" s="46">
        <v>137274.13219948843</v>
      </c>
      <c r="R4304" s="76">
        <v>1193258931031.3318</v>
      </c>
      <c r="S4304" s="56">
        <v>0.57903240254184007</v>
      </c>
      <c r="T4304" s="56">
        <v>0.34453076816195155</v>
      </c>
      <c r="U4304" s="46">
        <v>15.878917382503243</v>
      </c>
      <c r="V4304" s="76">
        <v>7204700699596.1406</v>
      </c>
      <c r="W4304" s="84">
        <v>2271.9241775476153</v>
      </c>
      <c r="X4304" s="82">
        <v>4.5991927852636186E-2</v>
      </c>
      <c r="Y4304" s="476">
        <v>2.0000000000000001E-4</v>
      </c>
    </row>
    <row r="4305" spans="1:25" x14ac:dyDescent="0.2">
      <c r="A4305" s="475">
        <v>4301</v>
      </c>
      <c r="B4305" s="56">
        <v>0.301482659779574</v>
      </c>
      <c r="C4305" s="46">
        <v>8385.5672432928477</v>
      </c>
      <c r="D4305" s="56">
        <v>0.736280203591265</v>
      </c>
      <c r="E4305" s="56">
        <v>0.28244616392440824</v>
      </c>
      <c r="F4305" s="250">
        <v>2023.96</v>
      </c>
      <c r="G4305" s="76">
        <v>298893063450.43756</v>
      </c>
      <c r="H4305" s="46">
        <v>16810966.059511043</v>
      </c>
      <c r="I4305" s="76">
        <v>375628694576.65784</v>
      </c>
      <c r="J4305" s="56">
        <v>0.12475708306193067</v>
      </c>
      <c r="K4305" s="76">
        <v>9985618949.1774483</v>
      </c>
      <c r="L4305" s="76">
        <v>0</v>
      </c>
      <c r="M4305" s="76">
        <v>328492803341.82483</v>
      </c>
      <c r="N4305" s="76">
        <v>35966988581.628731</v>
      </c>
      <c r="O4305" s="76">
        <v>26249.716088992995</v>
      </c>
      <c r="P4305" s="46">
        <v>235739.48792272527</v>
      </c>
      <c r="Q4305" s="46">
        <v>122207.72550454893</v>
      </c>
      <c r="R4305" s="76">
        <v>1083092735431.7778</v>
      </c>
      <c r="S4305" s="56">
        <v>0.54418908889312767</v>
      </c>
      <c r="T4305" s="56">
        <v>0.29728604383367557</v>
      </c>
      <c r="U4305" s="46">
        <v>18.522630903757136</v>
      </c>
      <c r="V4305" s="76">
        <v>6404519448753.5352</v>
      </c>
      <c r="W4305" s="84">
        <v>2020.8193508722434</v>
      </c>
      <c r="X4305" s="82">
        <v>4.0597707000501283E-2</v>
      </c>
      <c r="Y4305" s="476">
        <v>2.0000000000000001E-4</v>
      </c>
    </row>
    <row r="4306" spans="1:25" x14ac:dyDescent="0.2">
      <c r="A4306" s="475">
        <v>4302</v>
      </c>
      <c r="B4306" s="56">
        <v>0.6679043376226167</v>
      </c>
      <c r="C4306" s="46">
        <v>2845.8049070301995</v>
      </c>
      <c r="D4306" s="56">
        <v>0.2077318920014789</v>
      </c>
      <c r="E4306" s="56">
        <v>0.55356966874623992</v>
      </c>
      <c r="F4306" s="250">
        <v>2025.6</v>
      </c>
      <c r="G4306" s="76">
        <v>87756040188.050308</v>
      </c>
      <c r="H4306" s="46">
        <v>3465770.0489568068</v>
      </c>
      <c r="I4306" s="76">
        <v>167682082898.98434</v>
      </c>
      <c r="J4306" s="56">
        <v>0.51935637647602551</v>
      </c>
      <c r="K4306" s="76">
        <v>36717154702.35302</v>
      </c>
      <c r="L4306" s="76">
        <v>59850793976.641777</v>
      </c>
      <c r="M4306" s="76">
        <v>54740359784.156807</v>
      </c>
      <c r="N4306" s="76">
        <v>63089974736.993874</v>
      </c>
      <c r="O4306" s="76">
        <v>26554.380187752293</v>
      </c>
      <c r="P4306" s="46">
        <v>410612.18740277586</v>
      </c>
      <c r="Q4306" s="46">
        <v>223276.11906024421</v>
      </c>
      <c r="R4306" s="76">
        <v>444176333211.96643</v>
      </c>
      <c r="S4306" s="56">
        <v>0.56953067160117921</v>
      </c>
      <c r="T4306" s="56">
        <v>0.4000941751862252</v>
      </c>
      <c r="U4306" s="46">
        <v>15.808013704754259</v>
      </c>
      <c r="V4306" s="76">
        <v>3173308972357.4746</v>
      </c>
      <c r="W4306" s="84">
        <v>1001.7336920744874</v>
      </c>
      <c r="X4306" s="82">
        <v>4.5037690179444971E-2</v>
      </c>
      <c r="Y4306" s="476">
        <v>2.0000000000000001E-4</v>
      </c>
    </row>
    <row r="4307" spans="1:25" x14ac:dyDescent="0.2">
      <c r="A4307" s="475">
        <v>4303</v>
      </c>
      <c r="B4307" s="56">
        <v>0.36905657033581923</v>
      </c>
      <c r="C4307" s="46">
        <v>3364.9810485144262</v>
      </c>
      <c r="D4307" s="56">
        <v>0.91500685236337675</v>
      </c>
      <c r="E4307" s="56">
        <v>0.29131545334627784</v>
      </c>
      <c r="F4307" s="250">
        <v>2023.89</v>
      </c>
      <c r="G4307" s="76">
        <v>932025255212.65454</v>
      </c>
      <c r="H4307" s="46">
        <v>25918132.29544263</v>
      </c>
      <c r="I4307" s="76">
        <v>667165065540.70105</v>
      </c>
      <c r="J4307" s="56">
        <v>0.36905657033581929</v>
      </c>
      <c r="K4307" s="76">
        <v>11355102817.867807</v>
      </c>
      <c r="L4307" s="76">
        <v>0</v>
      </c>
      <c r="M4307" s="76">
        <v>650136121156.34558</v>
      </c>
      <c r="N4307" s="76">
        <v>50071857450.367828</v>
      </c>
      <c r="O4307" s="76">
        <v>28522.958036256896</v>
      </c>
      <c r="P4307" s="46">
        <v>367936.01943045354</v>
      </c>
      <c r="Q4307" s="46">
        <v>217296.17879168011</v>
      </c>
      <c r="R4307" s="76">
        <v>1979638948716.1265</v>
      </c>
      <c r="S4307" s="56">
        <v>0.63839658624640416</v>
      </c>
      <c r="T4307" s="56">
        <v>0.54611016483450703</v>
      </c>
      <c r="U4307" s="46">
        <v>18.158714812185224</v>
      </c>
      <c r="V4307" s="76">
        <v>21269145657832.723</v>
      </c>
      <c r="W4307" s="84">
        <v>6707.4388787048538</v>
      </c>
      <c r="X4307" s="82">
        <v>4.0712344228955713E-2</v>
      </c>
      <c r="Y4307" s="476">
        <v>2.0000000000000001E-4</v>
      </c>
    </row>
    <row r="4308" spans="1:25" x14ac:dyDescent="0.2">
      <c r="A4308" s="475">
        <v>4304</v>
      </c>
      <c r="B4308" s="56">
        <v>0.40342627924176283</v>
      </c>
      <c r="C4308" s="46">
        <v>2463.0776539350345</v>
      </c>
      <c r="D4308" s="56">
        <v>1.0348970693012722</v>
      </c>
      <c r="E4308" s="56">
        <v>0.7</v>
      </c>
      <c r="F4308" s="250">
        <v>2024.21</v>
      </c>
      <c r="G4308" s="76">
        <v>210015835843.11771</v>
      </c>
      <c r="H4308" s="46">
        <v>35048756.107784823</v>
      </c>
      <c r="I4308" s="76">
        <v>488026141609.34369</v>
      </c>
      <c r="J4308" s="56">
        <v>-0.18915564909761007</v>
      </c>
      <c r="K4308" s="76">
        <v>10876578553.912033</v>
      </c>
      <c r="L4308" s="76">
        <v>0</v>
      </c>
      <c r="M4308" s="76">
        <v>174339713722.44742</v>
      </c>
      <c r="N4308" s="76">
        <v>120786350809.70483</v>
      </c>
      <c r="O4308" s="76">
        <v>23119.273171524215</v>
      </c>
      <c r="P4308" s="46">
        <v>632748.44853834936</v>
      </c>
      <c r="Q4308" s="46">
        <v>422185.87225782545</v>
      </c>
      <c r="R4308" s="76">
        <v>1095288272972.8385</v>
      </c>
      <c r="S4308" s="56">
        <v>0.29056419227252006</v>
      </c>
      <c r="T4308" s="56">
        <v>8.1414726471388005E-2</v>
      </c>
      <c r="U4308" s="46">
        <v>50.997505672788229</v>
      </c>
      <c r="V4308" s="76">
        <v>4711202894658.0527</v>
      </c>
      <c r="W4308" s="84">
        <v>1486.4857658335036</v>
      </c>
      <c r="X4308" s="82">
        <v>1.5488165551974872E-2</v>
      </c>
      <c r="Y4308" s="476">
        <v>2.0000000000000001E-4</v>
      </c>
    </row>
    <row r="4309" spans="1:25" x14ac:dyDescent="0.2">
      <c r="A4309" s="475">
        <v>4305</v>
      </c>
      <c r="B4309" s="56">
        <v>0.53635054399536708</v>
      </c>
      <c r="C4309" s="46">
        <v>1500</v>
      </c>
      <c r="D4309" s="56">
        <v>0.67608605400255195</v>
      </c>
      <c r="E4309" s="56">
        <v>0.51552449705289671</v>
      </c>
      <c r="F4309" s="250">
        <v>2024.47</v>
      </c>
      <c r="G4309" s="76">
        <v>147501245895.51999</v>
      </c>
      <c r="H4309" s="46">
        <v>15465252.600356203</v>
      </c>
      <c r="I4309" s="76">
        <v>307562910598.41156</v>
      </c>
      <c r="J4309" s="56">
        <v>0.16341110899953715</v>
      </c>
      <c r="K4309" s="76">
        <v>15465396354.362892</v>
      </c>
      <c r="L4309" s="76">
        <v>3992085032.01121</v>
      </c>
      <c r="M4309" s="76">
        <v>129255274662.81302</v>
      </c>
      <c r="N4309" s="76">
        <v>19695326877.464928</v>
      </c>
      <c r="O4309" s="76">
        <v>30475.283770759965</v>
      </c>
      <c r="P4309" s="46">
        <v>174998.94684192637</v>
      </c>
      <c r="Q4309" s="46">
        <v>79845.634127721612</v>
      </c>
      <c r="R4309" s="76">
        <v>666961986463.35815</v>
      </c>
      <c r="S4309" s="56">
        <v>0.48312433252455572</v>
      </c>
      <c r="T4309" s="56">
        <v>0.25500564526562003</v>
      </c>
      <c r="U4309" s="46">
        <v>18.072396894423481</v>
      </c>
      <c r="V4309" s="76">
        <v>3404651963272.998</v>
      </c>
      <c r="W4309" s="84">
        <v>1075.2948393788195</v>
      </c>
      <c r="X4309" s="82">
        <v>4.0169703352487068E-2</v>
      </c>
      <c r="Y4309" s="476">
        <v>2.0000000000000001E-4</v>
      </c>
    </row>
    <row r="4310" spans="1:25" x14ac:dyDescent="0.2">
      <c r="A4310" s="475">
        <v>4306</v>
      </c>
      <c r="B4310" s="56">
        <v>0.54809405161089197</v>
      </c>
      <c r="C4310" s="46">
        <v>4342.4836217144148</v>
      </c>
      <c r="D4310" s="56">
        <v>0.94226053283930056</v>
      </c>
      <c r="E4310" s="56">
        <v>0.60787366297751089</v>
      </c>
      <c r="F4310" s="250">
        <v>2025.37</v>
      </c>
      <c r="G4310" s="76">
        <v>181948385890.35748</v>
      </c>
      <c r="H4310" s="46">
        <v>26327257.816484161</v>
      </c>
      <c r="I4310" s="76">
        <v>621334596141.84216</v>
      </c>
      <c r="J4310" s="56">
        <v>0.31740874111400252</v>
      </c>
      <c r="K4310" s="76">
        <v>19239088291.61335</v>
      </c>
      <c r="L4310" s="76">
        <v>10950173884.89793</v>
      </c>
      <c r="M4310" s="76">
        <v>89741867001.286942</v>
      </c>
      <c r="N4310" s="76">
        <v>112754283587.41357</v>
      </c>
      <c r="O4310" s="76">
        <v>29344.01401565774</v>
      </c>
      <c r="P4310" s="46">
        <v>645400.36039021309</v>
      </c>
      <c r="Q4310" s="46">
        <v>435594.02879393601</v>
      </c>
      <c r="R4310" s="76">
        <v>1054731861546.1497</v>
      </c>
      <c r="S4310" s="56">
        <v>0.44923152047389348</v>
      </c>
      <c r="T4310" s="56">
        <v>0.319369245282348</v>
      </c>
      <c r="U4310" s="46">
        <v>16.146156270239018</v>
      </c>
      <c r="V4310" s="76">
        <v>5980646619664.8301</v>
      </c>
      <c r="W4310" s="84">
        <v>1887.3260204900246</v>
      </c>
      <c r="X4310" s="82">
        <v>4.4649716539358175E-2</v>
      </c>
      <c r="Y4310" s="476">
        <v>2.0000000000000001E-4</v>
      </c>
    </row>
    <row r="4311" spans="1:25" x14ac:dyDescent="0.2">
      <c r="A4311" s="475">
        <v>4307</v>
      </c>
      <c r="B4311" s="56">
        <v>0.58322578109986933</v>
      </c>
      <c r="C4311" s="46">
        <v>1500</v>
      </c>
      <c r="D4311" s="56">
        <v>0.93131260281735861</v>
      </c>
      <c r="E4311" s="56">
        <v>0.23891254747904395</v>
      </c>
      <c r="F4311" s="250">
        <v>2025.19</v>
      </c>
      <c r="G4311" s="76">
        <v>307893074562.52679</v>
      </c>
      <c r="H4311" s="46">
        <v>28219127.69673891</v>
      </c>
      <c r="I4311" s="76">
        <v>612492702129.76746</v>
      </c>
      <c r="J4311" s="56">
        <v>0.29886085323682776</v>
      </c>
      <c r="K4311" s="76">
        <v>30920034941.133942</v>
      </c>
      <c r="L4311" s="76">
        <v>41220670195.047096</v>
      </c>
      <c r="M4311" s="76">
        <v>217632156512.0835</v>
      </c>
      <c r="N4311" s="76">
        <v>102789867716.69022</v>
      </c>
      <c r="O4311" s="76">
        <v>21692.16203314624</v>
      </c>
      <c r="P4311" s="46">
        <v>608949.73070318345</v>
      </c>
      <c r="Q4311" s="46">
        <v>406569.84946604824</v>
      </c>
      <c r="R4311" s="76">
        <v>1358767039731.1606</v>
      </c>
      <c r="S4311" s="56">
        <v>0.52415852830538623</v>
      </c>
      <c r="T4311" s="56">
        <v>0.32871866404864031</v>
      </c>
      <c r="U4311" s="46">
        <v>17.044883608765733</v>
      </c>
      <c r="V4311" s="76">
        <v>8338542343843.3711</v>
      </c>
      <c r="W4311" s="84">
        <v>2632.0824629999797</v>
      </c>
      <c r="X4311" s="82">
        <v>4.2971014829722987E-2</v>
      </c>
      <c r="Y4311" s="476">
        <v>2.0000000000000001E-4</v>
      </c>
    </row>
    <row r="4312" spans="1:25" x14ac:dyDescent="0.2">
      <c r="A4312" s="475">
        <v>4308</v>
      </c>
      <c r="B4312" s="56">
        <v>0.38505434760582147</v>
      </c>
      <c r="C4312" s="46">
        <v>6503.9864143387595</v>
      </c>
      <c r="D4312" s="56">
        <v>0.41915964603082478</v>
      </c>
      <c r="E4312" s="56">
        <v>0.30322283856601673</v>
      </c>
      <c r="F4312" s="250">
        <v>2025.99</v>
      </c>
      <c r="G4312" s="76">
        <v>141984587200.3689</v>
      </c>
      <c r="H4312" s="46">
        <v>7606919.2746527679</v>
      </c>
      <c r="I4312" s="76">
        <v>228943655015.82288</v>
      </c>
      <c r="J4312" s="56">
        <v>0.334170586149097</v>
      </c>
      <c r="K4312" s="76">
        <v>4210522455.3227468</v>
      </c>
      <c r="L4312" s="76">
        <v>0</v>
      </c>
      <c r="M4312" s="76">
        <v>80250749088.133774</v>
      </c>
      <c r="N4312" s="76">
        <v>50042058855.227119</v>
      </c>
      <c r="O4312" s="76">
        <v>39199.959718071514</v>
      </c>
      <c r="P4312" s="46">
        <v>316384.61548408086</v>
      </c>
      <c r="Q4312" s="46">
        <v>190391.09161121657</v>
      </c>
      <c r="R4312" s="76">
        <v>534591178305.87531</v>
      </c>
      <c r="S4312" s="56">
        <v>0.54591467303927999</v>
      </c>
      <c r="T4312" s="56">
        <v>0.38983368279593472</v>
      </c>
      <c r="U4312" s="46">
        <v>17.063839316736892</v>
      </c>
      <c r="V4312" s="76">
        <v>3905852031136.1709</v>
      </c>
      <c r="W4312" s="84">
        <v>1233.0870451448118</v>
      </c>
      <c r="X4312" s="82">
        <v>4.3013747991069308E-2</v>
      </c>
      <c r="Y4312" s="476">
        <v>2.0000000000000001E-4</v>
      </c>
    </row>
    <row r="4313" spans="1:25" x14ac:dyDescent="0.2">
      <c r="A4313" s="475">
        <v>4309</v>
      </c>
      <c r="B4313" s="56">
        <v>0.42584507328550036</v>
      </c>
      <c r="C4313" s="46">
        <v>5825.294904561114</v>
      </c>
      <c r="D4313" s="56">
        <v>1.0135747131378676</v>
      </c>
      <c r="E4313" s="56">
        <v>0.27454724178172468</v>
      </c>
      <c r="F4313" s="250">
        <v>2026.27</v>
      </c>
      <c r="G4313" s="76">
        <v>195081571219.94644</v>
      </c>
      <c r="H4313" s="46">
        <v>30963620.548821677</v>
      </c>
      <c r="I4313" s="76">
        <v>674172908265.94946</v>
      </c>
      <c r="J4313" s="56">
        <v>0.34029524040093106</v>
      </c>
      <c r="K4313" s="76">
        <v>36912177666.122765</v>
      </c>
      <c r="L4313" s="76">
        <v>88466974875.520767</v>
      </c>
      <c r="M4313" s="76">
        <v>50357024413.741997</v>
      </c>
      <c r="N4313" s="76">
        <v>25256400134.54546</v>
      </c>
      <c r="O4313" s="76">
        <v>23577.219321581906</v>
      </c>
      <c r="P4313" s="46">
        <v>222407.86664677027</v>
      </c>
      <c r="Q4313" s="46">
        <v>107556.50697142092</v>
      </c>
      <c r="R4313" s="76">
        <v>1062521520828.0073</v>
      </c>
      <c r="S4313" s="56">
        <v>0.48408910177950315</v>
      </c>
      <c r="T4313" s="56">
        <v>0.38388745474734004</v>
      </c>
      <c r="U4313" s="46">
        <v>15.73617267123227</v>
      </c>
      <c r="V4313" s="76">
        <v>6983154487093.7188</v>
      </c>
      <c r="W4313" s="84">
        <v>2202.7546290716878</v>
      </c>
      <c r="X4313" s="82">
        <v>4.7098870381116126E-2</v>
      </c>
      <c r="Y4313" s="476">
        <v>2.0000000000000001E-4</v>
      </c>
    </row>
    <row r="4314" spans="1:25" x14ac:dyDescent="0.2">
      <c r="A4314" s="475">
        <v>4310</v>
      </c>
      <c r="B4314" s="56">
        <v>0.33333115576299643</v>
      </c>
      <c r="C4314" s="46">
        <v>6045.4930005283204</v>
      </c>
      <c r="D4314" s="56">
        <v>0.89857298446033718</v>
      </c>
      <c r="E4314" s="56">
        <v>0.46800159082730486</v>
      </c>
      <c r="F4314" s="250">
        <v>2025.38</v>
      </c>
      <c r="G4314" s="76">
        <v>357678524969.7041</v>
      </c>
      <c r="H4314" s="46">
        <v>23368326.343948536</v>
      </c>
      <c r="I4314" s="76">
        <v>589897825928.18945</v>
      </c>
      <c r="J4314" s="56">
        <v>0.33333115576299643</v>
      </c>
      <c r="K4314" s="76">
        <v>27837173824.403286</v>
      </c>
      <c r="L4314" s="76">
        <v>29494684602.840935</v>
      </c>
      <c r="M4314" s="76">
        <v>214478379733.61606</v>
      </c>
      <c r="N4314" s="76">
        <v>68018392920.309784</v>
      </c>
      <c r="O4314" s="76">
        <v>27202.518640490478</v>
      </c>
      <c r="P4314" s="46">
        <v>439184.15383444761</v>
      </c>
      <c r="Q4314" s="46">
        <v>272825.30141061137</v>
      </c>
      <c r="R4314" s="76">
        <v>1457279577241.9839</v>
      </c>
      <c r="S4314" s="56">
        <v>0.57696262645907803</v>
      </c>
      <c r="T4314" s="56">
        <v>0.34415570356426145</v>
      </c>
      <c r="U4314" s="46">
        <v>17.22991501856098</v>
      </c>
      <c r="V4314" s="76">
        <v>9224545251088.834</v>
      </c>
      <c r="W4314" s="84">
        <v>2903.996047543716</v>
      </c>
      <c r="X4314" s="82">
        <v>4.377587870287418E-2</v>
      </c>
      <c r="Y4314" s="476">
        <v>2.0000000000000001E-4</v>
      </c>
    </row>
    <row r="4315" spans="1:25" x14ac:dyDescent="0.2">
      <c r="A4315" s="475">
        <v>4311</v>
      </c>
      <c r="B4315" s="56">
        <v>0.48863426990490583</v>
      </c>
      <c r="C4315" s="46">
        <v>3688.7083264551197</v>
      </c>
      <c r="D4315" s="56">
        <v>0.76826601184847976</v>
      </c>
      <c r="E4315" s="56">
        <v>0.29784979214795759</v>
      </c>
      <c r="F4315" s="250">
        <v>2023.75</v>
      </c>
      <c r="G4315" s="76">
        <v>270158780051.70505</v>
      </c>
      <c r="H4315" s="46">
        <v>18541421.921057288</v>
      </c>
      <c r="I4315" s="76">
        <v>452319896392.4577</v>
      </c>
      <c r="J4315" s="56">
        <v>0.33412071792135256</v>
      </c>
      <c r="K4315" s="76">
        <v>10786448670.306141</v>
      </c>
      <c r="L4315" s="76">
        <v>0</v>
      </c>
      <c r="M4315" s="76">
        <v>357604288650.94281</v>
      </c>
      <c r="N4315" s="76">
        <v>23817329829.703041</v>
      </c>
      <c r="O4315" s="76">
        <v>21942.872962755919</v>
      </c>
      <c r="P4315" s="46">
        <v>201789.06444625615</v>
      </c>
      <c r="Q4315" s="46">
        <v>97165.739646459027</v>
      </c>
      <c r="R4315" s="76">
        <v>1141227747509.9265</v>
      </c>
      <c r="S4315" s="56">
        <v>0.59961158276234183</v>
      </c>
      <c r="T4315" s="56">
        <v>0.33730578905829728</v>
      </c>
      <c r="U4315" s="46">
        <v>17.17723051324629</v>
      </c>
      <c r="V4315" s="76">
        <v>7469096371920.4561</v>
      </c>
      <c r="W4315" s="84">
        <v>2355.0985202355591</v>
      </c>
      <c r="X4315" s="82">
        <v>4.1406084894258774E-2</v>
      </c>
      <c r="Y4315" s="476">
        <v>2.0000000000000001E-4</v>
      </c>
    </row>
    <row r="4316" spans="1:25" x14ac:dyDescent="0.2">
      <c r="A4316" s="475">
        <v>4312</v>
      </c>
      <c r="B4316" s="56">
        <v>0.40526002700784713</v>
      </c>
      <c r="C4316" s="46">
        <v>1500</v>
      </c>
      <c r="D4316" s="56">
        <v>0.46821626051611126</v>
      </c>
      <c r="E4316" s="56">
        <v>0.58738927996816848</v>
      </c>
      <c r="F4316" s="250">
        <v>2025.18</v>
      </c>
      <c r="G4316" s="76">
        <v>129332419264.42688</v>
      </c>
      <c r="H4316" s="46">
        <v>8905131.4023187906</v>
      </c>
      <c r="I4316" s="76">
        <v>290269677832.5589</v>
      </c>
      <c r="J4316" s="56">
        <v>0.40526002700784713</v>
      </c>
      <c r="K4316" s="76">
        <v>16613655378.170441</v>
      </c>
      <c r="L4316" s="76">
        <v>23898890060.031361</v>
      </c>
      <c r="M4316" s="76">
        <v>96728395791.316269</v>
      </c>
      <c r="N4316" s="76">
        <v>30834807150.528114</v>
      </c>
      <c r="O4316" s="76">
        <v>28864.658137256316</v>
      </c>
      <c r="P4316" s="46">
        <v>270540.47832833428</v>
      </c>
      <c r="Q4316" s="46">
        <v>124505.92719965271</v>
      </c>
      <c r="R4316" s="76">
        <v>565259654174.96741</v>
      </c>
      <c r="S4316" s="56">
        <v>0.55809850653312876</v>
      </c>
      <c r="T4316" s="56">
        <v>0.39438388250911394</v>
      </c>
      <c r="U4316" s="46">
        <v>16.370977271058809</v>
      </c>
      <c r="V4316" s="76">
        <v>4089221549022.3687</v>
      </c>
      <c r="W4316" s="84">
        <v>1289.70275413031</v>
      </c>
      <c r="X4316" s="82">
        <v>4.3850513804816672E-2</v>
      </c>
      <c r="Y4316" s="476">
        <v>2.0000000000000001E-4</v>
      </c>
    </row>
    <row r="4317" spans="1:25" x14ac:dyDescent="0.2">
      <c r="A4317" s="475">
        <v>4313</v>
      </c>
      <c r="B4317" s="56">
        <v>0.47612329895288619</v>
      </c>
      <c r="C4317" s="46">
        <v>5776.6147685939995</v>
      </c>
      <c r="D4317" s="56">
        <v>0.35065955707976404</v>
      </c>
      <c r="E4317" s="56">
        <v>0.62609850424723013</v>
      </c>
      <c r="F4317" s="250">
        <v>2024.99</v>
      </c>
      <c r="G4317" s="76">
        <v>98468557352.203522</v>
      </c>
      <c r="H4317" s="46">
        <v>6033689.7926470088</v>
      </c>
      <c r="I4317" s="76">
        <v>258126179428.60718</v>
      </c>
      <c r="J4317" s="56">
        <v>0.47612329895288619</v>
      </c>
      <c r="K4317" s="76">
        <v>12979722255.136623</v>
      </c>
      <c r="L4317" s="76">
        <v>3171283229.7888403</v>
      </c>
      <c r="M4317" s="76">
        <v>134651158880.6458</v>
      </c>
      <c r="N4317" s="76">
        <v>125633480688.04871</v>
      </c>
      <c r="O4317" s="76">
        <v>29965.347717961326</v>
      </c>
      <c r="P4317" s="46">
        <v>780510.23251738888</v>
      </c>
      <c r="Q4317" s="46">
        <v>481201.86022427527</v>
      </c>
      <c r="R4317" s="76">
        <v>649539378993.0061</v>
      </c>
      <c r="S4317" s="56">
        <v>0.55338595003988633</v>
      </c>
      <c r="T4317" s="56">
        <v>0.32431979007938755</v>
      </c>
      <c r="U4317" s="46">
        <v>15.73209499368375</v>
      </c>
      <c r="V4317" s="76">
        <v>3799671944568.7847</v>
      </c>
      <c r="W4317" s="84">
        <v>1198.38233962404</v>
      </c>
      <c r="X4317" s="82">
        <v>4.4703299218223476E-2</v>
      </c>
      <c r="Y4317" s="476">
        <v>2.0000000000000001E-4</v>
      </c>
    </row>
    <row r="4318" spans="1:25" x14ac:dyDescent="0.2">
      <c r="A4318" s="475">
        <v>4314</v>
      </c>
      <c r="B4318" s="56">
        <v>0.40684823669422299</v>
      </c>
      <c r="C4318" s="46">
        <v>6543.6651931357874</v>
      </c>
      <c r="D4318" s="56">
        <v>0.62959629822214491</v>
      </c>
      <c r="E4318" s="56">
        <v>0.18019817569374386</v>
      </c>
      <c r="F4318" s="250">
        <v>2025.8</v>
      </c>
      <c r="G4318" s="76">
        <v>117006139493.13249</v>
      </c>
      <c r="H4318" s="46">
        <v>13126353.162974421</v>
      </c>
      <c r="I4318" s="76">
        <v>460770624350.79413</v>
      </c>
      <c r="J4318" s="56">
        <v>0.40684823669422299</v>
      </c>
      <c r="K4318" s="76">
        <v>15402569781.547665</v>
      </c>
      <c r="L4318" s="76">
        <v>25164039012.477261</v>
      </c>
      <c r="M4318" s="76">
        <v>67249830402.003113</v>
      </c>
      <c r="N4318" s="76">
        <v>42968352904.687965</v>
      </c>
      <c r="O4318" s="76">
        <v>40106.53550204057</v>
      </c>
      <c r="P4318" s="46">
        <v>361101.61169700982</v>
      </c>
      <c r="Q4318" s="46">
        <v>219420.52509842749</v>
      </c>
      <c r="R4318" s="76">
        <v>725063116589.59192</v>
      </c>
      <c r="S4318" s="56">
        <v>0.50482968592380995</v>
      </c>
      <c r="T4318" s="56">
        <v>0.39929035743692365</v>
      </c>
      <c r="U4318" s="46">
        <v>15.383131951847966</v>
      </c>
      <c r="V4318" s="76">
        <v>4928156040599.8564</v>
      </c>
      <c r="W4318" s="84">
        <v>1555.0053885366501</v>
      </c>
      <c r="X4318" s="82">
        <v>4.745923086601786E-2</v>
      </c>
      <c r="Y4318" s="476">
        <v>2.0000000000000001E-4</v>
      </c>
    </row>
    <row r="4319" spans="1:25" x14ac:dyDescent="0.2">
      <c r="A4319" s="475">
        <v>4315</v>
      </c>
      <c r="B4319" s="56">
        <v>0.51233057003638538</v>
      </c>
      <c r="C4319" s="46">
        <v>1728.9100457441818</v>
      </c>
      <c r="D4319" s="56">
        <v>0.64175570027658646</v>
      </c>
      <c r="E4319" s="56">
        <v>0.42144667390227036</v>
      </c>
      <c r="F4319" s="250">
        <v>2025.32</v>
      </c>
      <c r="G4319" s="76">
        <v>201669072937.96304</v>
      </c>
      <c r="H4319" s="46">
        <v>14966256.657546222</v>
      </c>
      <c r="I4319" s="76">
        <v>410433457650.68671</v>
      </c>
      <c r="J4319" s="56">
        <v>0.37686837779979432</v>
      </c>
      <c r="K4319" s="76">
        <v>17010579655.756207</v>
      </c>
      <c r="L4319" s="76">
        <v>39996780247.082619</v>
      </c>
      <c r="M4319" s="76">
        <v>103801998580.4814</v>
      </c>
      <c r="N4319" s="76">
        <v>30271641356.976662</v>
      </c>
      <c r="O4319" s="76">
        <v>28652.701283876526</v>
      </c>
      <c r="P4319" s="46">
        <v>229117.58810071973</v>
      </c>
      <c r="Q4319" s="46">
        <v>119229.91065372725</v>
      </c>
      <c r="R4319" s="76">
        <v>823373910036.82349</v>
      </c>
      <c r="S4319" s="56">
        <v>0.55642645774148947</v>
      </c>
      <c r="T4319" s="56">
        <v>0.3753497468355419</v>
      </c>
      <c r="U4319" s="46">
        <v>16.874089968431452</v>
      </c>
      <c r="V4319" s="76">
        <v>5864293188521.4863</v>
      </c>
      <c r="W4319" s="84">
        <v>1848.4717241341241</v>
      </c>
      <c r="X4319" s="82">
        <v>4.2297303011703487E-2</v>
      </c>
      <c r="Y4319" s="476">
        <v>2.0000000000000001E-4</v>
      </c>
    </row>
    <row r="4320" spans="1:25" x14ac:dyDescent="0.2">
      <c r="A4320" s="475">
        <v>4316</v>
      </c>
      <c r="B4320" s="56">
        <v>0.63275637148636443</v>
      </c>
      <c r="C4320" s="46">
        <v>5580.7480500838719</v>
      </c>
      <c r="D4320" s="56">
        <v>0.55709716781808083</v>
      </c>
      <c r="E4320" s="56">
        <v>0.4238028166651685</v>
      </c>
      <c r="F4320" s="250">
        <v>2023.93</v>
      </c>
      <c r="G4320" s="76">
        <v>435303524171.22791</v>
      </c>
      <c r="H4320" s="46">
        <v>11154720.122564601</v>
      </c>
      <c r="I4320" s="76">
        <v>325223435995.53571</v>
      </c>
      <c r="J4320" s="56">
        <v>0.42104920440147742</v>
      </c>
      <c r="K4320" s="76">
        <v>9182396981.0890961</v>
      </c>
      <c r="L4320" s="76">
        <v>0</v>
      </c>
      <c r="M4320" s="76">
        <v>476154150164.35663</v>
      </c>
      <c r="N4320" s="76">
        <v>52108539924.617477</v>
      </c>
      <c r="O4320" s="76">
        <v>31109.431430562385</v>
      </c>
      <c r="P4320" s="46">
        <v>373133.83593051316</v>
      </c>
      <c r="Q4320" s="46">
        <v>230815.85205160119</v>
      </c>
      <c r="R4320" s="76">
        <v>1225815660140.8694</v>
      </c>
      <c r="S4320" s="56">
        <v>0.67078086705064266</v>
      </c>
      <c r="T4320" s="56">
        <v>0.43929247310784469</v>
      </c>
      <c r="U4320" s="46">
        <v>17.827334168580393</v>
      </c>
      <c r="V4320" s="76">
        <v>10550730820953.836</v>
      </c>
      <c r="W4320" s="84">
        <v>3328.073480610251</v>
      </c>
      <c r="X4320" s="82">
        <v>4.076393062855159E-2</v>
      </c>
      <c r="Y4320" s="476">
        <v>2.0000000000000001E-4</v>
      </c>
    </row>
    <row r="4321" spans="1:25" x14ac:dyDescent="0.2">
      <c r="A4321" s="475">
        <v>4317</v>
      </c>
      <c r="B4321" s="56">
        <v>0.5210060290187315</v>
      </c>
      <c r="C4321" s="46">
        <v>4438.9952038958927</v>
      </c>
      <c r="D4321" s="56">
        <v>0.54507534670594149</v>
      </c>
      <c r="E4321" s="56">
        <v>0.45844492240042967</v>
      </c>
      <c r="F4321" s="250">
        <v>2023.75</v>
      </c>
      <c r="G4321" s="76">
        <v>205766603764.09589</v>
      </c>
      <c r="H4321" s="46">
        <v>10987577.643536307</v>
      </c>
      <c r="I4321" s="76">
        <v>403189020768.48492</v>
      </c>
      <c r="J4321" s="56">
        <v>0.47121841141982979</v>
      </c>
      <c r="K4321" s="76">
        <v>10143118479.242723</v>
      </c>
      <c r="L4321" s="76">
        <v>0</v>
      </c>
      <c r="M4321" s="76">
        <v>236559034304.90366</v>
      </c>
      <c r="N4321" s="76">
        <v>18473633432.443008</v>
      </c>
      <c r="O4321" s="76">
        <v>38764.652057675732</v>
      </c>
      <c r="P4321" s="46">
        <v>153604.99411494599</v>
      </c>
      <c r="Q4321" s="46">
        <v>67069.520532868832</v>
      </c>
      <c r="R4321" s="76">
        <v>897332756178.31995</v>
      </c>
      <c r="S4321" s="56">
        <v>0.63554329587645231</v>
      </c>
      <c r="T4321" s="56">
        <v>0.4205905361814396</v>
      </c>
      <c r="U4321" s="46">
        <v>16.231754913600287</v>
      </c>
      <c r="V4321" s="76">
        <v>6899172450277.9111</v>
      </c>
      <c r="W4321" s="84">
        <v>2176.9548078551097</v>
      </c>
      <c r="X4321" s="82">
        <v>4.3883229378117471E-2</v>
      </c>
      <c r="Y4321" s="476">
        <v>2.0000000000000001E-4</v>
      </c>
    </row>
    <row r="4322" spans="1:25" x14ac:dyDescent="0.2">
      <c r="A4322" s="475">
        <v>4318</v>
      </c>
      <c r="B4322" s="56">
        <v>0.45092344496255687</v>
      </c>
      <c r="C4322" s="46">
        <v>6081.6632329086915</v>
      </c>
      <c r="D4322" s="56">
        <v>0.96692582845816322</v>
      </c>
      <c r="E4322" s="56">
        <v>0.48482766071386713</v>
      </c>
      <c r="F4322" s="250">
        <v>2026.88</v>
      </c>
      <c r="G4322" s="76">
        <v>151947723934.04413</v>
      </c>
      <c r="H4322" s="46">
        <v>27175959.907011081</v>
      </c>
      <c r="I4322" s="76">
        <v>596400718203.84302</v>
      </c>
      <c r="J4322" s="56">
        <v>0.33132598988920803</v>
      </c>
      <c r="K4322" s="76">
        <v>32503291119.23901</v>
      </c>
      <c r="L4322" s="76">
        <v>89730136098.75737</v>
      </c>
      <c r="M4322" s="76">
        <v>10023772149.595236</v>
      </c>
      <c r="N4322" s="76">
        <v>51275258430.621994</v>
      </c>
      <c r="O4322" s="76">
        <v>22016.523282786427</v>
      </c>
      <c r="P4322" s="46">
        <v>374116.55212648649</v>
      </c>
      <c r="Q4322" s="46">
        <v>220736.82887403594</v>
      </c>
      <c r="R4322" s="76">
        <v>990698430101.55713</v>
      </c>
      <c r="S4322" s="56">
        <v>0.48069255988043663</v>
      </c>
      <c r="T4322" s="56">
        <v>0.33031672122145228</v>
      </c>
      <c r="U4322" s="46">
        <v>15.61524660557995</v>
      </c>
      <c r="V4322" s="76">
        <v>5594326022311.3994</v>
      </c>
      <c r="W4322" s="84">
        <v>1766.9197111166607</v>
      </c>
      <c r="X4322" s="82">
        <v>4.7035356574228131E-2</v>
      </c>
      <c r="Y4322" s="476">
        <v>2.0000000000000001E-4</v>
      </c>
    </row>
    <row r="4323" spans="1:25" x14ac:dyDescent="0.2">
      <c r="A4323" s="475">
        <v>4319</v>
      </c>
      <c r="B4323" s="56">
        <v>0.4657398917226368</v>
      </c>
      <c r="C4323" s="46">
        <v>4726.9919996377903</v>
      </c>
      <c r="D4323" s="56">
        <v>0.42147927758167286</v>
      </c>
      <c r="E4323" s="56">
        <v>0.62056657504360058</v>
      </c>
      <c r="F4323" s="250">
        <v>2025.69</v>
      </c>
      <c r="G4323" s="76">
        <v>108132623647.52773</v>
      </c>
      <c r="H4323" s="46">
        <v>7565071.7703607371</v>
      </c>
      <c r="I4323" s="76">
        <v>257769141637.84625</v>
      </c>
      <c r="J4323" s="56">
        <v>0.44983245839821906</v>
      </c>
      <c r="K4323" s="76">
        <v>6891602397.1360397</v>
      </c>
      <c r="L4323" s="76">
        <v>11572271840.609148</v>
      </c>
      <c r="M4323" s="76">
        <v>64698075825.859566</v>
      </c>
      <c r="N4323" s="76">
        <v>87647049612.593567</v>
      </c>
      <c r="O4323" s="76">
        <v>15061.546008765758</v>
      </c>
      <c r="P4323" s="46">
        <v>593694.21224959462</v>
      </c>
      <c r="Q4323" s="46">
        <v>366460.21788239444</v>
      </c>
      <c r="R4323" s="76">
        <v>542212762533.56433</v>
      </c>
      <c r="S4323" s="56">
        <v>0.5476688477413606</v>
      </c>
      <c r="T4323" s="56">
        <v>0.40694013143276525</v>
      </c>
      <c r="U4323" s="46">
        <v>15.880963714749878</v>
      </c>
      <c r="V4323" s="76">
        <v>3982640386272.5264</v>
      </c>
      <c r="W4323" s="84">
        <v>1256.4182511166398</v>
      </c>
      <c r="X4323" s="82">
        <v>4.4638810955275852E-2</v>
      </c>
      <c r="Y4323" s="476">
        <v>2.0000000000000001E-4</v>
      </c>
    </row>
    <row r="4324" spans="1:25" x14ac:dyDescent="0.2">
      <c r="A4324" s="475">
        <v>4320</v>
      </c>
      <c r="B4324" s="56">
        <v>0.48894540171578282</v>
      </c>
      <c r="C4324" s="46">
        <v>6443.6530803517016</v>
      </c>
      <c r="D4324" s="56">
        <v>0.88992162583142054</v>
      </c>
      <c r="E4324" s="56">
        <v>0.26548189279810119</v>
      </c>
      <c r="F4324" s="250">
        <v>2025.07</v>
      </c>
      <c r="G4324" s="76">
        <v>149052738778.88205</v>
      </c>
      <c r="H4324" s="46">
        <v>23730333.633630522</v>
      </c>
      <c r="I4324" s="76">
        <v>579110056365.63269</v>
      </c>
      <c r="J4324" s="56">
        <v>0.31967466890707019</v>
      </c>
      <c r="K4324" s="76">
        <v>19146738832.749348</v>
      </c>
      <c r="L4324" s="76">
        <v>29281208980.448555</v>
      </c>
      <c r="M4324" s="76">
        <v>146800669954.54187</v>
      </c>
      <c r="N4324" s="76">
        <v>50805845523.907005</v>
      </c>
      <c r="O4324" s="76">
        <v>14091.887267565766</v>
      </c>
      <c r="P4324" s="46">
        <v>338202.44561037724</v>
      </c>
      <c r="Q4324" s="46">
        <v>195255.6561832825</v>
      </c>
      <c r="R4324" s="76">
        <v>1124174853346.3872</v>
      </c>
      <c r="S4324" s="56">
        <v>0.52119973530912367</v>
      </c>
      <c r="T4324" s="56">
        <v>0.22785266395770976</v>
      </c>
      <c r="U4324" s="46">
        <v>16.403543160454298</v>
      </c>
      <c r="V4324" s="76">
        <v>4579257872824.5488</v>
      </c>
      <c r="W4324" s="84">
        <v>1445.4014525896082</v>
      </c>
      <c r="X4324" s="82">
        <v>4.5062712197251685E-2</v>
      </c>
      <c r="Y4324" s="476">
        <v>2.0000000000000001E-4</v>
      </c>
    </row>
    <row r="4325" spans="1:25" x14ac:dyDescent="0.2">
      <c r="A4325" s="475">
        <v>4321</v>
      </c>
      <c r="B4325" s="56">
        <v>0.57717770099143839</v>
      </c>
      <c r="C4325" s="46">
        <v>6686.6621729562466</v>
      </c>
      <c r="D4325" s="56">
        <v>1.2093027357018817</v>
      </c>
      <c r="E4325" s="56">
        <v>0.479689920468579</v>
      </c>
      <c r="F4325" s="250">
        <v>2023.75</v>
      </c>
      <c r="G4325" s="76">
        <v>221450324796.76001</v>
      </c>
      <c r="H4325" s="46">
        <v>31263477.300267134</v>
      </c>
      <c r="I4325" s="76">
        <v>844656435177.88562</v>
      </c>
      <c r="J4325" s="56">
        <v>0.37057642442904792</v>
      </c>
      <c r="K4325" s="76">
        <v>30377757188.731022</v>
      </c>
      <c r="L4325" s="76">
        <v>0</v>
      </c>
      <c r="M4325" s="76">
        <v>322552054192.24646</v>
      </c>
      <c r="N4325" s="76">
        <v>4420671810.565814</v>
      </c>
      <c r="O4325" s="76">
        <v>11103.394563303642</v>
      </c>
      <c r="P4325" s="46">
        <v>60845.790207047859</v>
      </c>
      <c r="Q4325" s="46">
        <v>15838.424269939129</v>
      </c>
      <c r="R4325" s="76">
        <v>1571646077232.5229</v>
      </c>
      <c r="S4325" s="56">
        <v>0.56068722778701774</v>
      </c>
      <c r="T4325" s="56">
        <v>0.30567758071579421</v>
      </c>
      <c r="U4325" s="46">
        <v>15.681051164877246</v>
      </c>
      <c r="V4325" s="76">
        <v>8259946322773.5361</v>
      </c>
      <c r="W4325" s="84">
        <v>2605.7657822610745</v>
      </c>
      <c r="X4325" s="82">
        <v>4.7075969604190117E-2</v>
      </c>
      <c r="Y4325" s="476">
        <v>2.0000000000000001E-4</v>
      </c>
    </row>
    <row r="4326" spans="1:25" x14ac:dyDescent="0.2">
      <c r="A4326" s="475">
        <v>4322</v>
      </c>
      <c r="B4326" s="56">
        <v>0.37211471229912879</v>
      </c>
      <c r="C4326" s="46">
        <v>1976.0951237273998</v>
      </c>
      <c r="D4326" s="56">
        <v>0.94765493169677117</v>
      </c>
      <c r="E4326" s="56">
        <v>0.32726369679245404</v>
      </c>
      <c r="F4326" s="250">
        <v>2023.75</v>
      </c>
      <c r="G4326" s="76">
        <v>117615963488.08868</v>
      </c>
      <c r="H4326" s="46">
        <v>28606256.670946565</v>
      </c>
      <c r="I4326" s="76">
        <v>697852069479.95508</v>
      </c>
      <c r="J4326" s="56">
        <v>0.37211471229912885</v>
      </c>
      <c r="K4326" s="76">
        <v>14798929776.486403</v>
      </c>
      <c r="L4326" s="76">
        <v>0</v>
      </c>
      <c r="M4326" s="76">
        <v>281160479579.61066</v>
      </c>
      <c r="N4326" s="76">
        <v>54531626818.394966</v>
      </c>
      <c r="O4326" s="76">
        <v>27970.239830602564</v>
      </c>
      <c r="P4326" s="46">
        <v>365226.57412339211</v>
      </c>
      <c r="Q4326" s="46">
        <v>214422.4522509393</v>
      </c>
      <c r="R4326" s="76">
        <v>1355262443515.2798</v>
      </c>
      <c r="S4326" s="56">
        <v>0.55167830529530149</v>
      </c>
      <c r="T4326" s="56">
        <v>0.21847057541399842</v>
      </c>
      <c r="U4326" s="46">
        <v>15.320729125323588</v>
      </c>
      <c r="V4326" s="76">
        <v>5014582138118.7754</v>
      </c>
      <c r="W4326" s="84">
        <v>1582.8508917860297</v>
      </c>
      <c r="X4326" s="82">
        <v>4.752829874913618E-2</v>
      </c>
      <c r="Y4326" s="476">
        <v>2.0000000000000001E-4</v>
      </c>
    </row>
    <row r="4327" spans="1:25" x14ac:dyDescent="0.2">
      <c r="A4327" s="475">
        <v>4323</v>
      </c>
      <c r="B4327" s="56">
        <v>0.35086246153415623</v>
      </c>
      <c r="C4327" s="46">
        <v>7882.6816345992029</v>
      </c>
      <c r="D4327" s="56">
        <v>0.30019023756787278</v>
      </c>
      <c r="E4327" s="56">
        <v>0.45665817700512629</v>
      </c>
      <c r="F4327" s="250">
        <v>2025.47</v>
      </c>
      <c r="G4327" s="76">
        <v>121223272461.036</v>
      </c>
      <c r="H4327" s="46">
        <v>5088991.6645733621</v>
      </c>
      <c r="I4327" s="76">
        <v>193918876280.41922</v>
      </c>
      <c r="J4327" s="56">
        <v>0.35086246153415623</v>
      </c>
      <c r="K4327" s="76">
        <v>8794910674.222084</v>
      </c>
      <c r="L4327" s="76">
        <v>9002169010.8066216</v>
      </c>
      <c r="M4327" s="76">
        <v>71220138532.618622</v>
      </c>
      <c r="N4327" s="76">
        <v>294779483815.37</v>
      </c>
      <c r="O4327" s="76">
        <v>28648.618714791101</v>
      </c>
      <c r="P4327" s="46">
        <v>1497025.3963241994</v>
      </c>
      <c r="Q4327" s="46">
        <v>1028308.9920972686</v>
      </c>
      <c r="R4327" s="76">
        <v>690015887555.43921</v>
      </c>
      <c r="S4327" s="56">
        <v>0.43990616617609268</v>
      </c>
      <c r="T4327" s="56">
        <v>0.30706397096678395</v>
      </c>
      <c r="U4327" s="46">
        <v>16.362215267135642</v>
      </c>
      <c r="V4327" s="76">
        <v>3875643330192.9575</v>
      </c>
      <c r="W4327" s="84">
        <v>1222.4057473626742</v>
      </c>
      <c r="X4327" s="82">
        <v>4.4145376262114108E-2</v>
      </c>
      <c r="Y4327" s="476">
        <v>2.0000000000000001E-4</v>
      </c>
    </row>
    <row r="4328" spans="1:25" x14ac:dyDescent="0.2">
      <c r="A4328" s="475">
        <v>4324</v>
      </c>
      <c r="B4328" s="56">
        <v>0.40344971795786366</v>
      </c>
      <c r="C4328" s="46">
        <v>3572.1916354409436</v>
      </c>
      <c r="D4328" s="56">
        <v>0.88736188707028796</v>
      </c>
      <c r="E4328" s="56">
        <v>0.56341350629797704</v>
      </c>
      <c r="F4328" s="250">
        <v>2026.67</v>
      </c>
      <c r="G4328" s="76">
        <v>157438097062.70712</v>
      </c>
      <c r="H4328" s="46">
        <v>25065108.921064384</v>
      </c>
      <c r="I4328" s="76">
        <v>612046367281.90002</v>
      </c>
      <c r="J4328" s="56">
        <v>0.3345182269167658</v>
      </c>
      <c r="K4328" s="76">
        <v>49196199362.454025</v>
      </c>
      <c r="L4328" s="76">
        <v>95670391781.068237</v>
      </c>
      <c r="M4328" s="76">
        <v>17523041815.452366</v>
      </c>
      <c r="N4328" s="76">
        <v>138161213206.14902</v>
      </c>
      <c r="O4328" s="76">
        <v>35339.710864865046</v>
      </c>
      <c r="P4328" s="46">
        <v>757831.58341084816</v>
      </c>
      <c r="Q4328" s="46">
        <v>529301.91218012769</v>
      </c>
      <c r="R4328" s="76">
        <v>1106511575830.1001</v>
      </c>
      <c r="S4328" s="56">
        <v>0.45563917780307289</v>
      </c>
      <c r="T4328" s="56">
        <v>0.28895463112287867</v>
      </c>
      <c r="U4328" s="46">
        <v>15.716377940346351</v>
      </c>
      <c r="V4328" s="76">
        <v>5518761991594.0391</v>
      </c>
      <c r="W4328" s="84">
        <v>1741.6837627752834</v>
      </c>
      <c r="X4328" s="82">
        <v>4.6598853367104641E-2</v>
      </c>
      <c r="Y4328" s="476">
        <v>2.0000000000000001E-4</v>
      </c>
    </row>
    <row r="4329" spans="1:25" x14ac:dyDescent="0.2">
      <c r="A4329" s="475">
        <v>4325</v>
      </c>
      <c r="B4329" s="56">
        <v>0.48978100248976475</v>
      </c>
      <c r="C4329" s="46">
        <v>3819.4005710383985</v>
      </c>
      <c r="D4329" s="56">
        <v>0.74024172576864633</v>
      </c>
      <c r="E4329" s="56">
        <v>0.51657283344920824</v>
      </c>
      <c r="F4329" s="250">
        <v>2024.14</v>
      </c>
      <c r="G4329" s="76">
        <v>346137619042.47638</v>
      </c>
      <c r="H4329" s="46">
        <v>16836659.617110163</v>
      </c>
      <c r="I4329" s="76">
        <v>505849213690.12488</v>
      </c>
      <c r="J4329" s="56">
        <v>0.41807581685050399</v>
      </c>
      <c r="K4329" s="76">
        <v>19303066352.5425</v>
      </c>
      <c r="L4329" s="76">
        <v>0</v>
      </c>
      <c r="M4329" s="76">
        <v>195572414653.14548</v>
      </c>
      <c r="N4329" s="76">
        <v>80695548265.978256</v>
      </c>
      <c r="O4329" s="76">
        <v>28355.022637978989</v>
      </c>
      <c r="P4329" s="46">
        <v>479277.72885984997</v>
      </c>
      <c r="Q4329" s="46">
        <v>309097.34810148075</v>
      </c>
      <c r="R4329" s="76">
        <v>1083839386735.5496</v>
      </c>
      <c r="S4329" s="56">
        <v>0.57587518375877778</v>
      </c>
      <c r="T4329" s="56">
        <v>0.46941427817661835</v>
      </c>
      <c r="U4329" s="46">
        <v>17.012448556950581</v>
      </c>
      <c r="V4329" s="76">
        <v>9485462515550.8438</v>
      </c>
      <c r="W4329" s="84">
        <v>2994.60858465402</v>
      </c>
      <c r="X4329" s="82">
        <v>4.3025655591537343E-2</v>
      </c>
      <c r="Y4329" s="476">
        <v>2.0000000000000001E-4</v>
      </c>
    </row>
    <row r="4330" spans="1:25" x14ac:dyDescent="0.2">
      <c r="A4330" s="475">
        <v>4326</v>
      </c>
      <c r="B4330" s="56">
        <v>0.42258816142194577</v>
      </c>
      <c r="C4330" s="46">
        <v>5110.2207904209999</v>
      </c>
      <c r="D4330" s="56">
        <v>0.46253095426961721</v>
      </c>
      <c r="E4330" s="56">
        <v>0.53415292769462175</v>
      </c>
      <c r="F4330" s="250">
        <v>2026.37</v>
      </c>
      <c r="G4330" s="76">
        <v>142249100136.62576</v>
      </c>
      <c r="H4330" s="46">
        <v>8754076.1903051678</v>
      </c>
      <c r="I4330" s="76">
        <v>223664332353.9823</v>
      </c>
      <c r="J4330" s="56">
        <v>0.27390882138368777</v>
      </c>
      <c r="K4330" s="76">
        <v>30040979528.131256</v>
      </c>
      <c r="L4330" s="76">
        <v>92724176030.462585</v>
      </c>
      <c r="M4330" s="76">
        <v>50177197064.243324</v>
      </c>
      <c r="N4330" s="76">
        <v>12152700831.322285</v>
      </c>
      <c r="O4330" s="76">
        <v>36270.2511389016</v>
      </c>
      <c r="P4330" s="46">
        <v>126025.29302793744</v>
      </c>
      <c r="Q4330" s="46">
        <v>49531.165436481715</v>
      </c>
      <c r="R4330" s="76">
        <v>500494685835.39294</v>
      </c>
      <c r="S4330" s="56">
        <v>0.53440642979778064</v>
      </c>
      <c r="T4330" s="56">
        <v>0.40683140123640016</v>
      </c>
      <c r="U4330" s="46">
        <v>16.964180616539817</v>
      </c>
      <c r="V4330" s="76">
        <v>3807839329877.5195</v>
      </c>
      <c r="W4330" s="84">
        <v>1202.1674558082898</v>
      </c>
      <c r="X4330" s="82">
        <v>4.3056467266370226E-2</v>
      </c>
      <c r="Y4330" s="476">
        <v>2.0000000000000001E-4</v>
      </c>
    </row>
    <row r="4331" spans="1:25" x14ac:dyDescent="0.2">
      <c r="A4331" s="475">
        <v>4327</v>
      </c>
      <c r="B4331" s="56">
        <v>0.57213167986418179</v>
      </c>
      <c r="C4331" s="46">
        <v>3860.5735720804951</v>
      </c>
      <c r="D4331" s="56">
        <v>0.57259808731109463</v>
      </c>
      <c r="E4331" s="56">
        <v>0.23548219212450255</v>
      </c>
      <c r="F4331" s="250">
        <v>2025.88</v>
      </c>
      <c r="G4331" s="76">
        <v>83576237560.242264</v>
      </c>
      <c r="H4331" s="46">
        <v>11406096.699234994</v>
      </c>
      <c r="I4331" s="76">
        <v>262390940952.81104</v>
      </c>
      <c r="J4331" s="56">
        <v>0.21904475147940017</v>
      </c>
      <c r="K4331" s="76">
        <v>15642513758.706913</v>
      </c>
      <c r="L4331" s="76">
        <v>22089085079.803043</v>
      </c>
      <c r="M4331" s="76">
        <v>70547420843.759277</v>
      </c>
      <c r="N4331" s="76">
        <v>40317907513.611633</v>
      </c>
      <c r="O4331" s="76">
        <v>37064.681471542513</v>
      </c>
      <c r="P4331" s="46">
        <v>284154.25858773547</v>
      </c>
      <c r="Q4331" s="46">
        <v>161778.37716083982</v>
      </c>
      <c r="R4331" s="76">
        <v>490068377662.44714</v>
      </c>
      <c r="S4331" s="56">
        <v>0.42951928490176655</v>
      </c>
      <c r="T4331" s="56">
        <v>0.2616409461245307</v>
      </c>
      <c r="U4331" s="46">
        <v>16.763047318554243</v>
      </c>
      <c r="V4331" s="76">
        <v>2401394191019.6064</v>
      </c>
      <c r="W4331" s="84">
        <v>757.74944749700126</v>
      </c>
      <c r="X4331" s="82">
        <v>4.2522541953871992E-2</v>
      </c>
      <c r="Y4331" s="476">
        <v>2.0000000000000001E-4</v>
      </c>
    </row>
    <row r="4332" spans="1:25" x14ac:dyDescent="0.2">
      <c r="A4332" s="475">
        <v>4328</v>
      </c>
      <c r="B4332" s="56">
        <v>0.62352405283442081</v>
      </c>
      <c r="C4332" s="46">
        <v>5349.3727163207695</v>
      </c>
      <c r="D4332" s="56">
        <v>0.64607218011147216</v>
      </c>
      <c r="E4332" s="56">
        <v>0.63133055111425884</v>
      </c>
      <c r="F4332" s="250">
        <v>2025.17</v>
      </c>
      <c r="G4332" s="76">
        <v>242384796377.88559</v>
      </c>
      <c r="H4332" s="46">
        <v>14295653.400809515</v>
      </c>
      <c r="I4332" s="76">
        <v>351026344326.58923</v>
      </c>
      <c r="J4332" s="56">
        <v>0.33889171411529295</v>
      </c>
      <c r="K4332" s="76">
        <v>26327616218.550579</v>
      </c>
      <c r="L4332" s="76">
        <v>40355707137.448067</v>
      </c>
      <c r="M4332" s="76">
        <v>139399180463.99435</v>
      </c>
      <c r="N4332" s="76">
        <v>105607755813.93991</v>
      </c>
      <c r="O4332" s="76">
        <v>15074.606271337294</v>
      </c>
      <c r="P4332" s="46">
        <v>663726.8785077394</v>
      </c>
      <c r="Q4332" s="46">
        <v>461633.32982841617</v>
      </c>
      <c r="R4332" s="76">
        <v>1007533431388.0881</v>
      </c>
      <c r="S4332" s="56">
        <v>0.56581735429696811</v>
      </c>
      <c r="T4332" s="56">
        <v>0.37246095157422915</v>
      </c>
      <c r="U4332" s="46">
        <v>16.774314741428814</v>
      </c>
      <c r="V4332" s="76">
        <v>6950435788645.5811</v>
      </c>
      <c r="W4332" s="84">
        <v>2192.7218384391549</v>
      </c>
      <c r="X4332" s="82">
        <v>4.3420948645584607E-2</v>
      </c>
      <c r="Y4332" s="476">
        <v>2.0000000000000001E-4</v>
      </c>
    </row>
    <row r="4333" spans="1:25" x14ac:dyDescent="0.2">
      <c r="A4333" s="475">
        <v>4329</v>
      </c>
      <c r="B4333" s="56">
        <v>0.4401914182340434</v>
      </c>
      <c r="C4333" s="46">
        <v>7847.4385933267695</v>
      </c>
      <c r="D4333" s="56">
        <v>0.96248364734458847</v>
      </c>
      <c r="E4333" s="56">
        <v>0.41373402376135282</v>
      </c>
      <c r="F4333" s="250">
        <v>2024.87</v>
      </c>
      <c r="G4333" s="76">
        <v>383109855256.51251</v>
      </c>
      <c r="H4333" s="46">
        <v>19387005.734307468</v>
      </c>
      <c r="I4333" s="76">
        <v>352843607723.98853</v>
      </c>
      <c r="J4333" s="56">
        <v>0.12944698786311293</v>
      </c>
      <c r="K4333" s="76">
        <v>13727656417.748009</v>
      </c>
      <c r="L4333" s="76">
        <v>26048569311.418701</v>
      </c>
      <c r="M4333" s="76">
        <v>288420302884.05664</v>
      </c>
      <c r="N4333" s="76">
        <v>6518261853.5495272</v>
      </c>
      <c r="O4333" s="76">
        <v>27284.954857820572</v>
      </c>
      <c r="P4333" s="46">
        <v>88107.061256866524</v>
      </c>
      <c r="Q4333" s="46">
        <v>27850.244645023155</v>
      </c>
      <c r="R4333" s="76">
        <v>1112400293746.7449</v>
      </c>
      <c r="S4333" s="56">
        <v>0.58014986619578879</v>
      </c>
      <c r="T4333" s="56">
        <v>0.3623516033832328</v>
      </c>
      <c r="U4333" s="46">
        <v>18.775467077197973</v>
      </c>
      <c r="V4333" s="76">
        <v>8044818365289.8535</v>
      </c>
      <c r="W4333" s="84">
        <v>2539.6333231748495</v>
      </c>
      <c r="X4333" s="82">
        <v>4.0361606792009473E-2</v>
      </c>
      <c r="Y4333" s="476">
        <v>2.0000000000000001E-4</v>
      </c>
    </row>
    <row r="4334" spans="1:25" x14ac:dyDescent="0.2">
      <c r="A4334" s="475">
        <v>4330</v>
      </c>
      <c r="B4334" s="56">
        <v>0.48173316260057353</v>
      </c>
      <c r="C4334" s="46">
        <v>4239.442823929614</v>
      </c>
      <c r="D4334" s="56">
        <v>0.8273954856232878</v>
      </c>
      <c r="E4334" s="56">
        <v>0.62862830647192991</v>
      </c>
      <c r="F4334" s="250">
        <v>2027.15</v>
      </c>
      <c r="G4334" s="76">
        <v>52597204418.769066</v>
      </c>
      <c r="H4334" s="46">
        <v>21063315.648999479</v>
      </c>
      <c r="I4334" s="76">
        <v>568243866866.07544</v>
      </c>
      <c r="J4334" s="56">
        <v>0.41435785065145381</v>
      </c>
      <c r="K4334" s="76">
        <v>41417729691.413986</v>
      </c>
      <c r="L4334" s="76">
        <v>50585278155.22963</v>
      </c>
      <c r="M4334" s="76">
        <v>0</v>
      </c>
      <c r="N4334" s="76">
        <v>57196816255.248802</v>
      </c>
      <c r="O4334" s="76">
        <v>32100.073202606443</v>
      </c>
      <c r="P4334" s="46">
        <v>389119.6819625019</v>
      </c>
      <c r="Q4334" s="46">
        <v>235842.15173814306</v>
      </c>
      <c r="R4334" s="76">
        <v>806167773235.81824</v>
      </c>
      <c r="S4334" s="56">
        <v>0.47513995322814434</v>
      </c>
      <c r="T4334" s="56">
        <v>0.32560849109402912</v>
      </c>
      <c r="U4334" s="46">
        <v>13.966561608554315</v>
      </c>
      <c r="V4334" s="76">
        <v>4165391690902.0024</v>
      </c>
      <c r="W4334" s="84">
        <v>1314.8019109768295</v>
      </c>
      <c r="X4334" s="82">
        <v>5.0821154759895695E-2</v>
      </c>
      <c r="Y4334" s="476">
        <v>2.0000000000000001E-4</v>
      </c>
    </row>
    <row r="4335" spans="1:25" x14ac:dyDescent="0.2">
      <c r="A4335" s="475">
        <v>4331</v>
      </c>
      <c r="B4335" s="56">
        <v>0.33154712838181533</v>
      </c>
      <c r="C4335" s="46">
        <v>6746.3229374013299</v>
      </c>
      <c r="D4335" s="56">
        <v>0.61043987060484117</v>
      </c>
      <c r="E4335" s="56">
        <v>0.65909127823536995</v>
      </c>
      <c r="F4335" s="250">
        <v>2026.31</v>
      </c>
      <c r="G4335" s="76">
        <v>76729061586.859634</v>
      </c>
      <c r="H4335" s="46">
        <v>12363100.743971193</v>
      </c>
      <c r="I4335" s="76">
        <v>399335640058.61383</v>
      </c>
      <c r="J4335" s="56">
        <v>0.33154712838181533</v>
      </c>
      <c r="K4335" s="76">
        <v>21177047246.739532</v>
      </c>
      <c r="L4335" s="76">
        <v>25888934083.41283</v>
      </c>
      <c r="M4335" s="76">
        <v>28006728452.411652</v>
      </c>
      <c r="N4335" s="76">
        <v>45168126543.172859</v>
      </c>
      <c r="O4335" s="76">
        <v>32716.221932312499</v>
      </c>
      <c r="P4335" s="46">
        <v>305194.29288761638</v>
      </c>
      <c r="Q4335" s="46">
        <v>176868.46044935577</v>
      </c>
      <c r="R4335" s="76">
        <v>603259208382.76172</v>
      </c>
      <c r="S4335" s="56">
        <v>0.43776911501053578</v>
      </c>
      <c r="T4335" s="56">
        <v>0.31439279981265117</v>
      </c>
      <c r="U4335" s="46">
        <v>15.251009981636132</v>
      </c>
      <c r="V4335" s="76">
        <v>3220737624199.7544</v>
      </c>
      <c r="W4335" s="84">
        <v>1016.2691475168538</v>
      </c>
      <c r="X4335" s="82">
        <v>4.731687006248169E-2</v>
      </c>
      <c r="Y4335" s="476">
        <v>2.0000000000000001E-4</v>
      </c>
    </row>
    <row r="4336" spans="1:25" x14ac:dyDescent="0.2">
      <c r="A4336" s="475">
        <v>4332</v>
      </c>
      <c r="B4336" s="56">
        <v>0.52731545526661405</v>
      </c>
      <c r="C4336" s="46">
        <v>7336.917774187039</v>
      </c>
      <c r="D4336" s="56">
        <v>0.54626184818646173</v>
      </c>
      <c r="E4336" s="56">
        <v>8.5697691003460696E-2</v>
      </c>
      <c r="F4336" s="250">
        <v>2024.32</v>
      </c>
      <c r="G4336" s="76">
        <v>131452861419.74002</v>
      </c>
      <c r="H4336" s="46">
        <v>10391648.081034929</v>
      </c>
      <c r="I4336" s="76">
        <v>348493130305.61182</v>
      </c>
      <c r="J4336" s="56">
        <v>0.40078294365978573</v>
      </c>
      <c r="K4336" s="76">
        <v>15833272789.061666</v>
      </c>
      <c r="L4336" s="76">
        <v>0</v>
      </c>
      <c r="M4336" s="76">
        <v>96743605136.231079</v>
      </c>
      <c r="N4336" s="76">
        <v>90133849614.512375</v>
      </c>
      <c r="O4336" s="76">
        <v>33727.021977509634</v>
      </c>
      <c r="P4336" s="46">
        <v>489222.79770197708</v>
      </c>
      <c r="Q4336" s="46">
        <v>323374.87395042466</v>
      </c>
      <c r="R4336" s="76">
        <v>694731799707.92664</v>
      </c>
      <c r="S4336" s="56">
        <v>0.52304593219089823</v>
      </c>
      <c r="T4336" s="56">
        <v>0.35706067231263472</v>
      </c>
      <c r="U4336" s="46">
        <v>16.068204061773262</v>
      </c>
      <c r="V4336" s="76">
        <v>4382266038491.3179</v>
      </c>
      <c r="W4336" s="84">
        <v>1381.8709808402714</v>
      </c>
      <c r="X4336" s="82">
        <v>4.5643056899989813E-2</v>
      </c>
      <c r="Y4336" s="476">
        <v>2.0000000000000001E-4</v>
      </c>
    </row>
    <row r="4337" spans="1:25" x14ac:dyDescent="0.2">
      <c r="A4337" s="475">
        <v>4333</v>
      </c>
      <c r="B4337" s="56">
        <v>0.46002147966611168</v>
      </c>
      <c r="C4337" s="46">
        <v>1930.5367494476345</v>
      </c>
      <c r="D4337" s="56">
        <v>0.58839219698251854</v>
      </c>
      <c r="E4337" s="56">
        <v>0.42545160443122981</v>
      </c>
      <c r="F4337" s="250">
        <v>2026.17</v>
      </c>
      <c r="G4337" s="76">
        <v>165018926774.30081</v>
      </c>
      <c r="H4337" s="46">
        <v>12517516.650049958</v>
      </c>
      <c r="I4337" s="76">
        <v>400563723010.76068</v>
      </c>
      <c r="J4337" s="56">
        <v>0.44221616106576855</v>
      </c>
      <c r="K4337" s="76">
        <v>46394163328.195923</v>
      </c>
      <c r="L4337" s="76">
        <v>97896468759.567764</v>
      </c>
      <c r="M4337" s="76">
        <v>52182097716.4095</v>
      </c>
      <c r="N4337" s="76">
        <v>50309468089.436813</v>
      </c>
      <c r="O4337" s="76">
        <v>30383.429185227662</v>
      </c>
      <c r="P4337" s="46">
        <v>329559.77899198665</v>
      </c>
      <c r="Q4337" s="46">
        <v>196106.36649793916</v>
      </c>
      <c r="R4337" s="76">
        <v>825492848744.00574</v>
      </c>
      <c r="S4337" s="56">
        <v>0.56438341565747863</v>
      </c>
      <c r="T4337" s="56">
        <v>0.40853733612526283</v>
      </c>
      <c r="U4337" s="46">
        <v>15.802831189051288</v>
      </c>
      <c r="V4337" s="76">
        <v>5910893193848.3086</v>
      </c>
      <c r="W4337" s="84">
        <v>1863.5905789970714</v>
      </c>
      <c r="X4337" s="82">
        <v>4.5783629571381171E-2</v>
      </c>
      <c r="Y4337" s="476">
        <v>2.0000000000000001E-4</v>
      </c>
    </row>
    <row r="4338" spans="1:25" x14ac:dyDescent="0.2">
      <c r="A4338" s="475">
        <v>4334</v>
      </c>
      <c r="B4338" s="56">
        <v>0.38348337270773741</v>
      </c>
      <c r="C4338" s="46">
        <v>5612.5949327457311</v>
      </c>
      <c r="D4338" s="56">
        <v>0.81959863087295814</v>
      </c>
      <c r="E4338" s="56">
        <v>0.40316402154962161</v>
      </c>
      <c r="F4338" s="250">
        <v>2024.4</v>
      </c>
      <c r="G4338" s="76">
        <v>175403657223.34665</v>
      </c>
      <c r="H4338" s="46">
        <v>20489454.423176255</v>
      </c>
      <c r="I4338" s="76">
        <v>550548862136.26489</v>
      </c>
      <c r="J4338" s="56">
        <v>0.38348337270773736</v>
      </c>
      <c r="K4338" s="76">
        <v>17719179874.089943</v>
      </c>
      <c r="L4338" s="76">
        <v>0</v>
      </c>
      <c r="M4338" s="76">
        <v>143997986899.68109</v>
      </c>
      <c r="N4338" s="76">
        <v>59838784875.13147</v>
      </c>
      <c r="O4338" s="76">
        <v>27150.867110545387</v>
      </c>
      <c r="P4338" s="46">
        <v>405543.80286569236</v>
      </c>
      <c r="Q4338" s="46">
        <v>248792.50238584477</v>
      </c>
      <c r="R4338" s="76">
        <v>1005982029413.7068</v>
      </c>
      <c r="S4338" s="56">
        <v>0.53508940464589139</v>
      </c>
      <c r="T4338" s="56">
        <v>0.36696529231859809</v>
      </c>
      <c r="U4338" s="46">
        <v>15.769484745999728</v>
      </c>
      <c r="V4338" s="76">
        <v>6402695831250.3164</v>
      </c>
      <c r="W4338" s="84">
        <v>2021.282153022589</v>
      </c>
      <c r="X4338" s="82">
        <v>4.6596552200391383E-2</v>
      </c>
      <c r="Y4338" s="476">
        <v>2.0000000000000001E-4</v>
      </c>
    </row>
    <row r="4339" spans="1:25" x14ac:dyDescent="0.2">
      <c r="A4339" s="475">
        <v>4335</v>
      </c>
      <c r="B4339" s="56">
        <v>0.35872123247376364</v>
      </c>
      <c r="C4339" s="46">
        <v>5352.1969679235663</v>
      </c>
      <c r="D4339" s="56">
        <v>1.0862974293619292</v>
      </c>
      <c r="E4339" s="56">
        <v>0.32330947443951497</v>
      </c>
      <c r="F4339" s="250">
        <v>2023.99</v>
      </c>
      <c r="G4339" s="76">
        <v>276792869639.5929</v>
      </c>
      <c r="H4339" s="46">
        <v>35045113.392696671</v>
      </c>
      <c r="I4339" s="76">
        <v>737962295208.78955</v>
      </c>
      <c r="J4339" s="56">
        <v>0.3213973532140979</v>
      </c>
      <c r="K4339" s="76">
        <v>7486467323.3566923</v>
      </c>
      <c r="L4339" s="76">
        <v>0</v>
      </c>
      <c r="M4339" s="76">
        <v>272673739968.60141</v>
      </c>
      <c r="N4339" s="76">
        <v>58536305159.619507</v>
      </c>
      <c r="O4339" s="76">
        <v>37076.295912565263</v>
      </c>
      <c r="P4339" s="46">
        <v>408652.33720669354</v>
      </c>
      <c r="Q4339" s="46">
        <v>244202.11384279703</v>
      </c>
      <c r="R4339" s="76">
        <v>1445502247649.9531</v>
      </c>
      <c r="S4339" s="56">
        <v>0.53189916041530749</v>
      </c>
      <c r="T4339" s="56">
        <v>0.30906969735267642</v>
      </c>
      <c r="U4339" s="46">
        <v>16.691691752215291</v>
      </c>
      <c r="V4339" s="76">
        <v>8050296474414.8066</v>
      </c>
      <c r="W4339" s="84">
        <v>2541.3282923585857</v>
      </c>
      <c r="X4339" s="82">
        <v>4.4688582763305243E-2</v>
      </c>
      <c r="Y4339" s="476">
        <v>2.0000000000000001E-4</v>
      </c>
    </row>
    <row r="4340" spans="1:25" x14ac:dyDescent="0.2">
      <c r="A4340" s="475">
        <v>4336</v>
      </c>
      <c r="B4340" s="56">
        <v>0.53308089642881629</v>
      </c>
      <c r="C4340" s="46">
        <v>3337.1854294155564</v>
      </c>
      <c r="D4340" s="56">
        <v>0.60934176719460864</v>
      </c>
      <c r="E4340" s="56">
        <v>0.17343082087238448</v>
      </c>
      <c r="F4340" s="250">
        <v>2023.75</v>
      </c>
      <c r="G4340" s="76">
        <v>249333910270.42316</v>
      </c>
      <c r="H4340" s="46">
        <v>13320158.636763951</v>
      </c>
      <c r="I4340" s="76">
        <v>415464023880.76154</v>
      </c>
      <c r="J4340" s="56">
        <v>0.43559049718565257</v>
      </c>
      <c r="K4340" s="76">
        <v>8039397629.0489893</v>
      </c>
      <c r="L4340" s="76">
        <v>0</v>
      </c>
      <c r="M4340" s="76">
        <v>202901209787.27286</v>
      </c>
      <c r="N4340" s="76">
        <v>16071185036.555384</v>
      </c>
      <c r="O4340" s="76">
        <v>16995.986883038568</v>
      </c>
      <c r="P4340" s="46">
        <v>149417.90317317666</v>
      </c>
      <c r="Q4340" s="46">
        <v>63226.497742301457</v>
      </c>
      <c r="R4340" s="76">
        <v>854776937073.29236</v>
      </c>
      <c r="S4340" s="56">
        <v>0.60977257582599798</v>
      </c>
      <c r="T4340" s="56">
        <v>0.45045593466754102</v>
      </c>
      <c r="U4340" s="46">
        <v>16.847641484072707</v>
      </c>
      <c r="V4340" s="76">
        <v>7222400761251.9287</v>
      </c>
      <c r="W4340" s="84">
        <v>2278.5660803162441</v>
      </c>
      <c r="X4340" s="82">
        <v>4.2739463079606049E-2</v>
      </c>
      <c r="Y4340" s="476">
        <v>2.0000000000000001E-4</v>
      </c>
    </row>
    <row r="4341" spans="1:25" x14ac:dyDescent="0.2">
      <c r="A4341" s="475">
        <v>4337</v>
      </c>
      <c r="B4341" s="56">
        <v>0.53180177485806557</v>
      </c>
      <c r="C4341" s="46">
        <v>7010.3470104758362</v>
      </c>
      <c r="D4341" s="56">
        <v>0.44616583095767925</v>
      </c>
      <c r="E4341" s="56">
        <v>0.32013371512772554</v>
      </c>
      <c r="F4341" s="250">
        <v>2026.17</v>
      </c>
      <c r="G4341" s="76">
        <v>57698267022.075966</v>
      </c>
      <c r="H4341" s="46">
        <v>8167610.70462838</v>
      </c>
      <c r="I4341" s="76">
        <v>268031295076.33978</v>
      </c>
      <c r="J4341" s="56">
        <v>0.44109659669256529</v>
      </c>
      <c r="K4341" s="76">
        <v>17937885089.837318</v>
      </c>
      <c r="L4341" s="76">
        <v>17597666132.332397</v>
      </c>
      <c r="M4341" s="76">
        <v>34819410404.552452</v>
      </c>
      <c r="N4341" s="76">
        <v>45829823997.886299</v>
      </c>
      <c r="O4341" s="76">
        <v>30904.773063562618</v>
      </c>
      <c r="P4341" s="46">
        <v>325042.78892343945</v>
      </c>
      <c r="Q4341" s="46">
        <v>196384.37910467605</v>
      </c>
      <c r="R4341" s="76">
        <v>442705202997.10425</v>
      </c>
      <c r="S4341" s="56">
        <v>0.51778390667141172</v>
      </c>
      <c r="T4341" s="56">
        <v>0.36713768393378138</v>
      </c>
      <c r="U4341" s="46">
        <v>14.923968764490027</v>
      </c>
      <c r="V4341" s="76">
        <v>2760047275986.7832</v>
      </c>
      <c r="W4341" s="84">
        <v>869.23932076663129</v>
      </c>
      <c r="X4341" s="82">
        <v>4.7418920658528124E-2</v>
      </c>
      <c r="Y4341" s="476">
        <v>2.0000000000000001E-4</v>
      </c>
    </row>
    <row r="4342" spans="1:25" x14ac:dyDescent="0.2">
      <c r="A4342" s="475">
        <v>4338</v>
      </c>
      <c r="B4342" s="56">
        <v>0.45248431126819827</v>
      </c>
      <c r="C4342" s="46">
        <v>4220.0669271067673</v>
      </c>
      <c r="D4342" s="56">
        <v>0.65178566701901142</v>
      </c>
      <c r="E4342" s="56">
        <v>0.57813516674006171</v>
      </c>
      <c r="F4342" s="250">
        <v>2024.17</v>
      </c>
      <c r="G4342" s="76">
        <v>256124787380.26575</v>
      </c>
      <c r="H4342" s="46">
        <v>13920754.675578773</v>
      </c>
      <c r="I4342" s="76">
        <v>371842247127.99762</v>
      </c>
      <c r="J4342" s="56">
        <v>0.25102769562877691</v>
      </c>
      <c r="K4342" s="76">
        <v>10769777692.942257</v>
      </c>
      <c r="L4342" s="76">
        <v>0</v>
      </c>
      <c r="M4342" s="76">
        <v>193191746173.80438</v>
      </c>
      <c r="N4342" s="76">
        <v>46439368804.615654</v>
      </c>
      <c r="O4342" s="76">
        <v>14497.847633863174</v>
      </c>
      <c r="P4342" s="46">
        <v>277887.73329145653</v>
      </c>
      <c r="Q4342" s="46">
        <v>155220.49910460232</v>
      </c>
      <c r="R4342" s="76">
        <v>889672132525.21191</v>
      </c>
      <c r="S4342" s="56">
        <v>0.53887807100896967</v>
      </c>
      <c r="T4342" s="56">
        <v>0.35194106497326549</v>
      </c>
      <c r="U4342" s="46">
        <v>17.846660737175249</v>
      </c>
      <c r="V4342" s="76">
        <v>6109313921454.1338</v>
      </c>
      <c r="W4342" s="84">
        <v>1928.1720395193522</v>
      </c>
      <c r="X4342" s="82">
        <v>4.1257922496800825E-2</v>
      </c>
      <c r="Y4342" s="476">
        <v>2.0000000000000001E-4</v>
      </c>
    </row>
    <row r="4343" spans="1:25" x14ac:dyDescent="0.2">
      <c r="A4343" s="475">
        <v>4339</v>
      </c>
      <c r="B4343" s="56">
        <v>0.42693264470157755</v>
      </c>
      <c r="C4343" s="46">
        <v>4356.3684418816374</v>
      </c>
      <c r="D4343" s="56">
        <v>0.47987114828352645</v>
      </c>
      <c r="E4343" s="56">
        <v>0.62192997844348474</v>
      </c>
      <c r="F4343" s="250">
        <v>2025.04</v>
      </c>
      <c r="G4343" s="76">
        <v>170833064529.60876</v>
      </c>
      <c r="H4343" s="46">
        <v>8768253.381568091</v>
      </c>
      <c r="I4343" s="76">
        <v>216450124696.01392</v>
      </c>
      <c r="J4343" s="56">
        <v>0.23929745081835685</v>
      </c>
      <c r="K4343" s="76">
        <v>24222710195.05706</v>
      </c>
      <c r="L4343" s="76">
        <v>63278897828.880981</v>
      </c>
      <c r="M4343" s="76">
        <v>85391081255.540558</v>
      </c>
      <c r="N4343" s="76">
        <v>54760862178.844315</v>
      </c>
      <c r="O4343" s="76">
        <v>33832.077789851552</v>
      </c>
      <c r="P4343" s="46">
        <v>357481.68885885505</v>
      </c>
      <c r="Q4343" s="46">
        <v>220758.61834105378</v>
      </c>
      <c r="R4343" s="76">
        <v>633337896055.20947</v>
      </c>
      <c r="S4343" s="56">
        <v>0.54832639603769007</v>
      </c>
      <c r="T4343" s="56">
        <v>0.34336398623954389</v>
      </c>
      <c r="U4343" s="46">
        <v>17.541810244109804</v>
      </c>
      <c r="V4343" s="76">
        <v>4148031722042.4609</v>
      </c>
      <c r="W4343" s="84">
        <v>1305.7482963522498</v>
      </c>
      <c r="X4343" s="82">
        <v>4.2284852074329908E-2</v>
      </c>
      <c r="Y4343" s="476">
        <v>2.0000000000000001E-4</v>
      </c>
    </row>
    <row r="4344" spans="1:25" x14ac:dyDescent="0.2">
      <c r="A4344" s="475">
        <v>4340</v>
      </c>
      <c r="B4344" s="56">
        <v>0.43260238741194112</v>
      </c>
      <c r="C4344" s="46">
        <v>12100.076136004893</v>
      </c>
      <c r="D4344" s="56">
        <v>0.78624738346039535</v>
      </c>
      <c r="E4344" s="56">
        <v>0.48970802744112507</v>
      </c>
      <c r="F4344" s="250">
        <v>2024.44</v>
      </c>
      <c r="G4344" s="76">
        <v>259221742693.23895</v>
      </c>
      <c r="H4344" s="46">
        <v>18771892.040788855</v>
      </c>
      <c r="I4344" s="76">
        <v>466124154996.93359</v>
      </c>
      <c r="J4344" s="56">
        <v>0.2852596463890531</v>
      </c>
      <c r="K4344" s="76">
        <v>24249618719.490955</v>
      </c>
      <c r="L4344" s="76">
        <v>0</v>
      </c>
      <c r="M4344" s="76">
        <v>161060070393.70197</v>
      </c>
      <c r="N4344" s="76">
        <v>29278723487.302502</v>
      </c>
      <c r="O4344" s="76">
        <v>26091.64114773065</v>
      </c>
      <c r="P4344" s="46">
        <v>222889.95282359529</v>
      </c>
      <c r="Q4344" s="46">
        <v>111939.13953308409</v>
      </c>
      <c r="R4344" s="76">
        <v>960004954200.96692</v>
      </c>
      <c r="S4344" s="56">
        <v>0.52340775520889693</v>
      </c>
      <c r="T4344" s="56">
        <v>0.39289869215170492</v>
      </c>
      <c r="U4344" s="46">
        <v>17.040416244944389</v>
      </c>
      <c r="V4344" s="76">
        <v>6951864526485.29</v>
      </c>
      <c r="W4344" s="84">
        <v>2188.3596534937219</v>
      </c>
      <c r="X4344" s="82">
        <v>4.3247565174983627E-2</v>
      </c>
      <c r="Y4344" s="476">
        <v>2.0000000000000001E-4</v>
      </c>
    </row>
    <row r="4345" spans="1:25" x14ac:dyDescent="0.2">
      <c r="A4345" s="475">
        <v>4341</v>
      </c>
      <c r="B4345" s="56">
        <v>0.40041111558822018</v>
      </c>
      <c r="C4345" s="46">
        <v>4416.7472957083255</v>
      </c>
      <c r="D4345" s="56">
        <v>0.82808950792941127</v>
      </c>
      <c r="E4345" s="56">
        <v>0.38002642048531765</v>
      </c>
      <c r="F4345" s="250">
        <v>2025.61</v>
      </c>
      <c r="G4345" s="76">
        <v>219313385389.50812</v>
      </c>
      <c r="H4345" s="46">
        <v>20676023.810008775</v>
      </c>
      <c r="I4345" s="76">
        <v>594220764395.06274</v>
      </c>
      <c r="J4345" s="56">
        <v>0.40041111558822018</v>
      </c>
      <c r="K4345" s="76">
        <v>22447216127.214729</v>
      </c>
      <c r="L4345" s="76">
        <v>26176302445.452755</v>
      </c>
      <c r="M4345" s="76">
        <v>96853153023.069229</v>
      </c>
      <c r="N4345" s="76">
        <v>36678682240.244377</v>
      </c>
      <c r="O4345" s="76">
        <v>20673.043892269918</v>
      </c>
      <c r="P4345" s="46">
        <v>259644.93616477496</v>
      </c>
      <c r="Q4345" s="46">
        <v>137891.30243359751</v>
      </c>
      <c r="R4345" s="76">
        <v>1010490268852.1447</v>
      </c>
      <c r="S4345" s="56">
        <v>0.53880356672529839</v>
      </c>
      <c r="T4345" s="56">
        <v>0.42535665227529618</v>
      </c>
      <c r="U4345" s="46">
        <v>15.984708976466058</v>
      </c>
      <c r="V4345" s="76">
        <v>7469937787127.582</v>
      </c>
      <c r="W4345" s="84">
        <v>2353.6429332296407</v>
      </c>
      <c r="X4345" s="82">
        <v>4.6371806913990281E-2</v>
      </c>
      <c r="Y4345" s="476">
        <v>2.0000000000000001E-4</v>
      </c>
    </row>
    <row r="4346" spans="1:25" x14ac:dyDescent="0.2">
      <c r="A4346" s="475">
        <v>4342</v>
      </c>
      <c r="B4346" s="56">
        <v>0.58450353636974561</v>
      </c>
      <c r="C4346" s="46">
        <v>2473.3267754635067</v>
      </c>
      <c r="D4346" s="56">
        <v>1.0177429098804309</v>
      </c>
      <c r="E4346" s="56">
        <v>0.55236822037613653</v>
      </c>
      <c r="F4346" s="250">
        <v>2023.75</v>
      </c>
      <c r="G4346" s="76">
        <v>376224034229.88507</v>
      </c>
      <c r="H4346" s="46">
        <v>31443625.684487555</v>
      </c>
      <c r="I4346" s="76">
        <v>641224848924.71326</v>
      </c>
      <c r="J4346" s="56">
        <v>0.15215051324833362</v>
      </c>
      <c r="K4346" s="76">
        <v>18804336797.277924</v>
      </c>
      <c r="L4346" s="76">
        <v>0</v>
      </c>
      <c r="M4346" s="76">
        <v>264224836445.1452</v>
      </c>
      <c r="N4346" s="76">
        <v>101639162473.54948</v>
      </c>
      <c r="O4346" s="76">
        <v>23713.536459585455</v>
      </c>
      <c r="P4346" s="46">
        <v>538242.28115328052</v>
      </c>
      <c r="Q4346" s="46">
        <v>347282.31450326322</v>
      </c>
      <c r="R4346" s="76">
        <v>1331737758346.782</v>
      </c>
      <c r="S4346" s="56">
        <v>0.43525859389535659</v>
      </c>
      <c r="T4346" s="56">
        <v>0.30349996070275359</v>
      </c>
      <c r="U4346" s="46">
        <v>18.529130530790258</v>
      </c>
      <c r="V4346" s="76">
        <v>8176383611831.3564</v>
      </c>
      <c r="W4346" s="84">
        <v>2578.2043329410194</v>
      </c>
      <c r="X4346" s="82">
        <v>3.9781942866709129E-2</v>
      </c>
      <c r="Y4346" s="476">
        <v>2.0000000000000001E-4</v>
      </c>
    </row>
    <row r="4347" spans="1:25" x14ac:dyDescent="0.2">
      <c r="A4347" s="475">
        <v>4343</v>
      </c>
      <c r="B4347" s="56">
        <v>0.46572649443412278</v>
      </c>
      <c r="C4347" s="46">
        <v>1565.5057842886122</v>
      </c>
      <c r="D4347" s="56">
        <v>0.47526041553235671</v>
      </c>
      <c r="E4347" s="56">
        <v>0.55195906338277945</v>
      </c>
      <c r="F4347" s="250">
        <v>2023.75</v>
      </c>
      <c r="G4347" s="76">
        <v>488045883835.35901</v>
      </c>
      <c r="H4347" s="46">
        <v>9570633.4401947316</v>
      </c>
      <c r="I4347" s="76">
        <v>307990814247.81464</v>
      </c>
      <c r="J4347" s="56">
        <v>0.43654546629951185</v>
      </c>
      <c r="K4347" s="76">
        <v>4333847665.2062073</v>
      </c>
      <c r="L4347" s="76">
        <v>0</v>
      </c>
      <c r="M4347" s="76">
        <v>377181692263.68481</v>
      </c>
      <c r="N4347" s="76">
        <v>69404363811.508469</v>
      </c>
      <c r="O4347" s="76">
        <v>16532.859801513798</v>
      </c>
      <c r="P4347" s="46">
        <v>504557.95089311199</v>
      </c>
      <c r="Q4347" s="46">
        <v>279415.85895814712</v>
      </c>
      <c r="R4347" s="76">
        <v>1052530182466.0144</v>
      </c>
      <c r="S4347" s="56">
        <v>0.65323845088606647</v>
      </c>
      <c r="T4347" s="56">
        <v>0.57884953036595721</v>
      </c>
      <c r="U4347" s="46">
        <v>17.799316979864685</v>
      </c>
      <c r="V4347" s="76">
        <v>12130517675223.633</v>
      </c>
      <c r="W4347" s="84">
        <v>3828.3332720005851</v>
      </c>
      <c r="X4347" s="82">
        <v>4.0263628123542318E-2</v>
      </c>
      <c r="Y4347" s="476">
        <v>2.0000000000000001E-4</v>
      </c>
    </row>
    <row r="4348" spans="1:25" x14ac:dyDescent="0.2">
      <c r="A4348" s="475">
        <v>4344</v>
      </c>
      <c r="B4348" s="56">
        <v>0.6078609441931937</v>
      </c>
      <c r="C4348" s="46">
        <v>5546.7107978298918</v>
      </c>
      <c r="D4348" s="56">
        <v>0.68544958561262903</v>
      </c>
      <c r="E4348" s="56">
        <v>0.53130471408287228</v>
      </c>
      <c r="F4348" s="250">
        <v>2023.93</v>
      </c>
      <c r="G4348" s="76">
        <v>329379118622.75305</v>
      </c>
      <c r="H4348" s="46">
        <v>15531513.323356198</v>
      </c>
      <c r="I4348" s="76">
        <v>475584012820.41278</v>
      </c>
      <c r="J4348" s="56">
        <v>0.42601222778827352</v>
      </c>
      <c r="K4348" s="76">
        <v>10124763199.033405</v>
      </c>
      <c r="L4348" s="76">
        <v>0</v>
      </c>
      <c r="M4348" s="76">
        <v>265298087154.45905</v>
      </c>
      <c r="N4348" s="76">
        <v>37969043615.192368</v>
      </c>
      <c r="O4348" s="76">
        <v>31224.745954488117</v>
      </c>
      <c r="P4348" s="46">
        <v>268314.0437611409</v>
      </c>
      <c r="Q4348" s="46">
        <v>147304.92835679496</v>
      </c>
      <c r="R4348" s="76">
        <v>1038927730734.7437</v>
      </c>
      <c r="S4348" s="56">
        <v>0.60658379024326048</v>
      </c>
      <c r="T4348" s="56">
        <v>0.46182516247785516</v>
      </c>
      <c r="U4348" s="46">
        <v>17.079957308276807</v>
      </c>
      <c r="V4348" s="76">
        <v>9042151325415.8184</v>
      </c>
      <c r="W4348" s="84">
        <v>2848.5140348697641</v>
      </c>
      <c r="X4348" s="82">
        <v>4.2479475218383071E-2</v>
      </c>
      <c r="Y4348" s="476">
        <v>2.0000000000000001E-4</v>
      </c>
    </row>
    <row r="4349" spans="1:25" x14ac:dyDescent="0.2">
      <c r="A4349" s="475">
        <v>4345</v>
      </c>
      <c r="B4349" s="56">
        <v>0.4730746265076447</v>
      </c>
      <c r="C4349" s="46">
        <v>5262.9158786139051</v>
      </c>
      <c r="D4349" s="56">
        <v>1.1620387603906488</v>
      </c>
      <c r="E4349" s="56">
        <v>0.42653215498682412</v>
      </c>
      <c r="F4349" s="250">
        <v>2026.04</v>
      </c>
      <c r="G4349" s="76">
        <v>248493871146.83929</v>
      </c>
      <c r="H4349" s="46">
        <v>41320725.880754597</v>
      </c>
      <c r="I4349" s="76">
        <v>854468330439.73389</v>
      </c>
      <c r="J4349" s="56">
        <v>0.35045436415763154</v>
      </c>
      <c r="K4349" s="76">
        <v>45146801913.589737</v>
      </c>
      <c r="L4349" s="76">
        <v>111808380218.03331</v>
      </c>
      <c r="M4349" s="76">
        <v>126040772305.4666</v>
      </c>
      <c r="N4349" s="76">
        <v>56862584498.845566</v>
      </c>
      <c r="O4349" s="76">
        <v>10000</v>
      </c>
      <c r="P4349" s="46">
        <v>410203.8300999967</v>
      </c>
      <c r="Q4349" s="46">
        <v>243499.43444822344</v>
      </c>
      <c r="R4349" s="76">
        <v>1461982209480.9475</v>
      </c>
      <c r="S4349" s="56">
        <v>0.50438773119868729</v>
      </c>
      <c r="T4349" s="56">
        <v>0.34971411113190715</v>
      </c>
      <c r="U4349" s="46">
        <v>15.794523204180836</v>
      </c>
      <c r="V4349" s="76">
        <v>8687681866332.8027</v>
      </c>
      <c r="W4349" s="84">
        <v>2741.2759330081785</v>
      </c>
      <c r="X4349" s="82">
        <v>4.7003413373952405E-2</v>
      </c>
      <c r="Y4349" s="476">
        <v>2.0000000000000001E-4</v>
      </c>
    </row>
    <row r="4350" spans="1:25" x14ac:dyDescent="0.2">
      <c r="A4350" s="475">
        <v>4346</v>
      </c>
      <c r="B4350" s="56">
        <v>0.63570526871089639</v>
      </c>
      <c r="C4350" s="46">
        <v>4726.5124343959142</v>
      </c>
      <c r="D4350" s="56">
        <v>0.80187815337895674</v>
      </c>
      <c r="E4350" s="56">
        <v>0.61232239319942572</v>
      </c>
      <c r="F4350" s="250">
        <v>2023.75</v>
      </c>
      <c r="G4350" s="76">
        <v>273228780888.35406</v>
      </c>
      <c r="H4350" s="46">
        <v>19600746.294909563</v>
      </c>
      <c r="I4350" s="76">
        <v>506703964263.245</v>
      </c>
      <c r="J4350" s="56">
        <v>0.33748322078769211</v>
      </c>
      <c r="K4350" s="76">
        <v>11324313201.011389</v>
      </c>
      <c r="L4350" s="76">
        <v>0</v>
      </c>
      <c r="M4350" s="76">
        <v>272895224364.12045</v>
      </c>
      <c r="N4350" s="76">
        <v>47131991198.115799</v>
      </c>
      <c r="O4350" s="76">
        <v>31090.62745805498</v>
      </c>
      <c r="P4350" s="46">
        <v>315222.39185580192</v>
      </c>
      <c r="Q4350" s="46">
        <v>179922.4361236025</v>
      </c>
      <c r="R4350" s="76">
        <v>1119412349030.2302</v>
      </c>
      <c r="S4350" s="56">
        <v>0.56417926719292877</v>
      </c>
      <c r="T4350" s="56">
        <v>0.38785479927122696</v>
      </c>
      <c r="U4350" s="46">
        <v>16.73900815659292</v>
      </c>
      <c r="V4350" s="76">
        <v>8012960449819.083</v>
      </c>
      <c r="W4350" s="84">
        <v>2529.5921567008036</v>
      </c>
      <c r="X4350" s="82">
        <v>4.3478827126690309E-2</v>
      </c>
      <c r="Y4350" s="476">
        <v>2.0000000000000001E-4</v>
      </c>
    </row>
    <row r="4351" spans="1:25" x14ac:dyDescent="0.2">
      <c r="A4351" s="475">
        <v>4347</v>
      </c>
      <c r="B4351" s="56">
        <v>0.46727998611198862</v>
      </c>
      <c r="C4351" s="46">
        <v>1500</v>
      </c>
      <c r="D4351" s="56">
        <v>0.56133196988063483</v>
      </c>
      <c r="E4351" s="56">
        <v>0.28280994063385512</v>
      </c>
      <c r="F4351" s="250">
        <v>2024.46</v>
      </c>
      <c r="G4351" s="76">
        <v>105742840602.5641</v>
      </c>
      <c r="H4351" s="46">
        <v>12302051.143302634</v>
      </c>
      <c r="I4351" s="76">
        <v>412980032408.46509</v>
      </c>
      <c r="J4351" s="56">
        <v>0.46727998611198862</v>
      </c>
      <c r="K4351" s="76">
        <v>20062093709.093822</v>
      </c>
      <c r="L4351" s="76">
        <v>15267499609.789616</v>
      </c>
      <c r="M4351" s="76">
        <v>98199087336.81041</v>
      </c>
      <c r="N4351" s="76">
        <v>8266962890.0496082</v>
      </c>
      <c r="O4351" s="76">
        <v>24236.155089288495</v>
      </c>
      <c r="P4351" s="46">
        <v>101465.43749999923</v>
      </c>
      <c r="Q4351" s="46">
        <v>33113.812499999593</v>
      </c>
      <c r="R4351" s="76">
        <v>682365974193.67175</v>
      </c>
      <c r="S4351" s="56">
        <v>0.58520177681489649</v>
      </c>
      <c r="T4351" s="56">
        <v>0.37585389843289896</v>
      </c>
      <c r="U4351" s="46">
        <v>15.338825179763466</v>
      </c>
      <c r="V4351" s="76">
        <v>4436362007742.7148</v>
      </c>
      <c r="W4351" s="84">
        <v>1399.3101082124499</v>
      </c>
      <c r="X4351" s="82">
        <v>4.6482948560868147E-2</v>
      </c>
      <c r="Y4351" s="476">
        <v>2.0000000000000001E-4</v>
      </c>
    </row>
    <row r="4352" spans="1:25" x14ac:dyDescent="0.2">
      <c r="A4352" s="475">
        <v>4348</v>
      </c>
      <c r="B4352" s="56">
        <v>0.37701504584508327</v>
      </c>
      <c r="C4352" s="46">
        <v>2915.5346387444365</v>
      </c>
      <c r="D4352" s="56">
        <v>0.4470403436332393</v>
      </c>
      <c r="E4352" s="56">
        <v>0.40732746043879903</v>
      </c>
      <c r="F4352" s="250">
        <v>2024.31</v>
      </c>
      <c r="G4352" s="76">
        <v>252654025457.3031</v>
      </c>
      <c r="H4352" s="46">
        <v>8642191.6001696084</v>
      </c>
      <c r="I4352" s="76">
        <v>286191245231.09113</v>
      </c>
      <c r="J4352" s="56">
        <v>0.37701504584508327</v>
      </c>
      <c r="K4352" s="76">
        <v>7119657077.0148602</v>
      </c>
      <c r="L4352" s="76">
        <v>0</v>
      </c>
      <c r="M4352" s="76">
        <v>235445293732.44296</v>
      </c>
      <c r="N4352" s="76">
        <v>52148147051.986694</v>
      </c>
      <c r="O4352" s="76">
        <v>29116.978819144148</v>
      </c>
      <c r="P4352" s="46">
        <v>386919.0947973741</v>
      </c>
      <c r="Q4352" s="46">
        <v>200402.2042229494</v>
      </c>
      <c r="R4352" s="76">
        <v>927603853354.93396</v>
      </c>
      <c r="S4352" s="56">
        <v>0.63321330175223234</v>
      </c>
      <c r="T4352" s="56">
        <v>0.37182312112421656</v>
      </c>
      <c r="U4352" s="46">
        <v>17.367260248377711</v>
      </c>
      <c r="V4352" s="76">
        <v>6747764117526.3037</v>
      </c>
      <c r="W4352" s="84">
        <v>2125.2756553507588</v>
      </c>
      <c r="X4352" s="82">
        <v>4.101744484931117E-2</v>
      </c>
      <c r="Y4352" s="476">
        <v>2.0000000000000001E-4</v>
      </c>
    </row>
    <row r="4353" spans="1:25" x14ac:dyDescent="0.2">
      <c r="A4353" s="475">
        <v>4349</v>
      </c>
      <c r="B4353" s="56">
        <v>0.38874923301102526</v>
      </c>
      <c r="C4353" s="46">
        <v>9405.7889069597732</v>
      </c>
      <c r="D4353" s="56">
        <v>0.77253447711148782</v>
      </c>
      <c r="E4353" s="56">
        <v>0.51547444788828201</v>
      </c>
      <c r="F4353" s="250">
        <v>2024.77</v>
      </c>
      <c r="G4353" s="76">
        <v>312339881828.07727</v>
      </c>
      <c r="H4353" s="46">
        <v>17609220.753208157</v>
      </c>
      <c r="I4353" s="76">
        <v>389156306392.88184</v>
      </c>
      <c r="J4353" s="56">
        <v>0.2442767586407345</v>
      </c>
      <c r="K4353" s="76">
        <v>11426448896.235008</v>
      </c>
      <c r="L4353" s="76">
        <v>8209422724.3592634</v>
      </c>
      <c r="M4353" s="76">
        <v>248382973665.68127</v>
      </c>
      <c r="N4353" s="76">
        <v>102825245417.66789</v>
      </c>
      <c r="O4353" s="76">
        <v>33256.348983555537</v>
      </c>
      <c r="P4353" s="46">
        <v>628744.47686154756</v>
      </c>
      <c r="Q4353" s="46">
        <v>428209.27879702183</v>
      </c>
      <c r="R4353" s="76">
        <v>1091873441733.322</v>
      </c>
      <c r="S4353" s="56">
        <v>0.54489947157124285</v>
      </c>
      <c r="T4353" s="56">
        <v>0.36411169173505975</v>
      </c>
      <c r="U4353" s="46">
        <v>17.6694557922157</v>
      </c>
      <c r="V4353" s="76">
        <v>7522266347232.6123</v>
      </c>
      <c r="W4353" s="84">
        <v>2373.6925312806898</v>
      </c>
      <c r="X4353" s="82">
        <v>4.2532170490042584E-2</v>
      </c>
      <c r="Y4353" s="476">
        <v>2.0000000000000001E-4</v>
      </c>
    </row>
    <row r="4354" spans="1:25" x14ac:dyDescent="0.2">
      <c r="A4354" s="475">
        <v>4350</v>
      </c>
      <c r="B4354" s="56">
        <v>0.43727876189132397</v>
      </c>
      <c r="C4354" s="46">
        <v>3108.6574522872688</v>
      </c>
      <c r="D4354" s="56">
        <v>0.82176504086253543</v>
      </c>
      <c r="E4354" s="56">
        <v>0.43571317414371807</v>
      </c>
      <c r="F4354" s="250">
        <v>2024.97</v>
      </c>
      <c r="G4354" s="76">
        <v>205621159680.76151</v>
      </c>
      <c r="H4354" s="46">
        <v>22177068.52907354</v>
      </c>
      <c r="I4354" s="76">
        <v>460600077158.15015</v>
      </c>
      <c r="J4354" s="56">
        <v>0.20978891548816225</v>
      </c>
      <c r="K4354" s="76">
        <v>18672494919.350929</v>
      </c>
      <c r="L4354" s="76">
        <v>0</v>
      </c>
      <c r="M4354" s="76">
        <v>216729405505.93127</v>
      </c>
      <c r="N4354" s="76">
        <v>45377230261.910721</v>
      </c>
      <c r="O4354" s="76">
        <v>45000</v>
      </c>
      <c r="P4354" s="46">
        <v>309194.02546948369</v>
      </c>
      <c r="Q4354" s="46">
        <v>174915.90203725497</v>
      </c>
      <c r="R4354" s="76">
        <v>1091465907372.3063</v>
      </c>
      <c r="S4354" s="56">
        <v>0.5229649204373803</v>
      </c>
      <c r="T4354" s="56">
        <v>0.23026206692742804</v>
      </c>
      <c r="U4354" s="46">
        <v>17.808507444481162</v>
      </c>
      <c r="V4354" s="76">
        <v>4860977083033.9785</v>
      </c>
      <c r="W4354" s="84">
        <v>1534.0157272390652</v>
      </c>
      <c r="X4354" s="82">
        <v>4.1803771617941625E-2</v>
      </c>
      <c r="Y4354" s="476">
        <v>2.0000000000000001E-4</v>
      </c>
    </row>
    <row r="4355" spans="1:25" x14ac:dyDescent="0.2">
      <c r="A4355" s="475">
        <v>4351</v>
      </c>
      <c r="B4355" s="56">
        <v>0.54298734417153072</v>
      </c>
      <c r="C4355" s="46">
        <v>6347.037195122608</v>
      </c>
      <c r="D4355" s="56">
        <v>1.3910953053467463</v>
      </c>
      <c r="E4355" s="56">
        <v>0.7</v>
      </c>
      <c r="F4355" s="250">
        <v>2025.82</v>
      </c>
      <c r="G4355" s="76">
        <v>259745919771.54254</v>
      </c>
      <c r="H4355" s="46">
        <v>35652922.20080395</v>
      </c>
      <c r="I4355" s="76">
        <v>713004424831.48596</v>
      </c>
      <c r="J4355" s="56">
        <v>0.27895759324769964</v>
      </c>
      <c r="K4355" s="76">
        <v>26498459503.682285</v>
      </c>
      <c r="L4355" s="76">
        <v>37953528318.095024</v>
      </c>
      <c r="M4355" s="76">
        <v>180090201956.86737</v>
      </c>
      <c r="N4355" s="76">
        <v>3824538077.4701242</v>
      </c>
      <c r="O4355" s="76">
        <v>28731.250349390899</v>
      </c>
      <c r="P4355" s="46">
        <v>84307.61756909253</v>
      </c>
      <c r="Q4355" s="46">
        <v>15640.154392273131</v>
      </c>
      <c r="R4355" s="76">
        <v>1299943774926.6404</v>
      </c>
      <c r="S4355" s="56">
        <v>0.50590108245327692</v>
      </c>
      <c r="T4355" s="56">
        <v>0.30769853668836988</v>
      </c>
      <c r="U4355" s="46">
        <v>16.802328163516069</v>
      </c>
      <c r="V4355" s="76">
        <v>7284268293968.2295</v>
      </c>
      <c r="W4355" s="84">
        <v>2300.2775241458421</v>
      </c>
      <c r="X4355" s="82">
        <v>4.4467123325930988E-2</v>
      </c>
      <c r="Y4355" s="476">
        <v>2.0000000000000001E-4</v>
      </c>
    </row>
    <row r="4356" spans="1:25" x14ac:dyDescent="0.2">
      <c r="A4356" s="475">
        <v>4352</v>
      </c>
      <c r="B4356" s="56">
        <v>0.62840517564051734</v>
      </c>
      <c r="C4356" s="46">
        <v>3272.3184658279079</v>
      </c>
      <c r="D4356" s="56">
        <v>0.74643676510904544</v>
      </c>
      <c r="E4356" s="56">
        <v>0.56807024800788952</v>
      </c>
      <c r="F4356" s="250">
        <v>2025.24</v>
      </c>
      <c r="G4356" s="76">
        <v>266796740776.75293</v>
      </c>
      <c r="H4356" s="46">
        <v>18326766.663533404</v>
      </c>
      <c r="I4356" s="76">
        <v>509985954809.22491</v>
      </c>
      <c r="J4356" s="56">
        <v>0.4543034999945561</v>
      </c>
      <c r="K4356" s="76">
        <v>13210279305.844532</v>
      </c>
      <c r="L4356" s="76">
        <v>48985479389.074661</v>
      </c>
      <c r="M4356" s="76">
        <v>181272759278.16299</v>
      </c>
      <c r="N4356" s="76">
        <v>87348494195.819138</v>
      </c>
      <c r="O4356" s="76">
        <v>45000</v>
      </c>
      <c r="P4356" s="46">
        <v>577154.44319945329</v>
      </c>
      <c r="Q4356" s="46">
        <v>387338.15020261332</v>
      </c>
      <c r="R4356" s="76">
        <v>1201450272123.9268</v>
      </c>
      <c r="S4356" s="56">
        <v>0.60758006266301845</v>
      </c>
      <c r="T4356" s="56">
        <v>0.38517123401505515</v>
      </c>
      <c r="U4356" s="46">
        <v>16.410270607016166</v>
      </c>
      <c r="V4356" s="76">
        <v>8535112496389.0361</v>
      </c>
      <c r="W4356" s="84">
        <v>2694.2380845426542</v>
      </c>
      <c r="X4356" s="82">
        <v>4.3578186610174929E-2</v>
      </c>
      <c r="Y4356" s="476">
        <v>2.0000000000000001E-4</v>
      </c>
    </row>
    <row r="4357" spans="1:25" x14ac:dyDescent="0.2">
      <c r="A4357" s="475">
        <v>4353</v>
      </c>
      <c r="B4357" s="56">
        <v>0.58165517867564331</v>
      </c>
      <c r="C4357" s="46">
        <v>2182.0971015317195</v>
      </c>
      <c r="D4357" s="56">
        <v>0.67040845473685473</v>
      </c>
      <c r="E4357" s="56">
        <v>0.35475130874559468</v>
      </c>
      <c r="F4357" s="250">
        <v>2023.95</v>
      </c>
      <c r="G4357" s="76">
        <v>196192892016.52341</v>
      </c>
      <c r="H4357" s="46">
        <v>15099295.048751947</v>
      </c>
      <c r="I4357" s="76">
        <v>395513877495.0968</v>
      </c>
      <c r="J4357" s="56">
        <v>0.3363536324502141</v>
      </c>
      <c r="K4357" s="76">
        <v>13153845965.482666</v>
      </c>
      <c r="L4357" s="76">
        <v>0</v>
      </c>
      <c r="M4357" s="76">
        <v>172343868078.66986</v>
      </c>
      <c r="N4357" s="76">
        <v>74655397151.36525</v>
      </c>
      <c r="O4357" s="76">
        <v>27998.446327144768</v>
      </c>
      <c r="P4357" s="46">
        <v>452838.83721756487</v>
      </c>
      <c r="Q4357" s="46">
        <v>290280.77431751153</v>
      </c>
      <c r="R4357" s="76">
        <v>850978553092.41089</v>
      </c>
      <c r="S4357" s="56">
        <v>0.53135727496814034</v>
      </c>
      <c r="T4357" s="56">
        <v>0.36604972716423179</v>
      </c>
      <c r="U4357" s="46">
        <v>16.700842083257175</v>
      </c>
      <c r="V4357" s="76">
        <v>5810394997482.7334</v>
      </c>
      <c r="W4357" s="84">
        <v>1833.3297670324528</v>
      </c>
      <c r="X4357" s="82">
        <v>4.3155109565743761E-2</v>
      </c>
      <c r="Y4357" s="476">
        <v>2.0000000000000001E-4</v>
      </c>
    </row>
    <row r="4358" spans="1:25" x14ac:dyDescent="0.2">
      <c r="A4358" s="475">
        <v>4354</v>
      </c>
      <c r="B4358" s="56">
        <v>0.37955334451103917</v>
      </c>
      <c r="C4358" s="46">
        <v>2612.6940445464929</v>
      </c>
      <c r="D4358" s="56">
        <v>0.39808088272728276</v>
      </c>
      <c r="E4358" s="56">
        <v>0.5024396592637782</v>
      </c>
      <c r="F4358" s="250">
        <v>2025.07</v>
      </c>
      <c r="G4358" s="76">
        <v>140760853823.12216</v>
      </c>
      <c r="H4358" s="46">
        <v>6892039.5994312707</v>
      </c>
      <c r="I4358" s="76">
        <v>264816009191.36826</v>
      </c>
      <c r="J4358" s="56">
        <v>0.37955334451103917</v>
      </c>
      <c r="K4358" s="76">
        <v>9634030807.3360958</v>
      </c>
      <c r="L4358" s="76">
        <v>23077789092.830227</v>
      </c>
      <c r="M4358" s="76">
        <v>98517487938.781235</v>
      </c>
      <c r="N4358" s="76">
        <v>80292913136.043427</v>
      </c>
      <c r="O4358" s="76">
        <v>10000</v>
      </c>
      <c r="P4358" s="46">
        <v>508101.58153467835</v>
      </c>
      <c r="Q4358" s="46">
        <v>284416.39395730215</v>
      </c>
      <c r="R4358" s="76">
        <v>615834243358.97766</v>
      </c>
      <c r="S4358" s="56">
        <v>0.53713087963792205</v>
      </c>
      <c r="T4358" s="56">
        <v>0.3642700671919612</v>
      </c>
      <c r="U4358" s="46">
        <v>16.695324087053891</v>
      </c>
      <c r="V4358" s="76">
        <v>4207285160900.0449</v>
      </c>
      <c r="W4358" s="84">
        <v>1328.0238084487028</v>
      </c>
      <c r="X4358" s="82">
        <v>4.2727786381727285E-2</v>
      </c>
      <c r="Y4358" s="476">
        <v>2.0000000000000001E-4</v>
      </c>
    </row>
    <row r="4359" spans="1:25" x14ac:dyDescent="0.2">
      <c r="A4359" s="475">
        <v>4355</v>
      </c>
      <c r="B4359" s="56">
        <v>0.36569486864554757</v>
      </c>
      <c r="C4359" s="46">
        <v>3755.8858868624357</v>
      </c>
      <c r="D4359" s="56">
        <v>0.3130396899821094</v>
      </c>
      <c r="E4359" s="56">
        <v>0.36114644659315809</v>
      </c>
      <c r="F4359" s="250">
        <v>2025.69</v>
      </c>
      <c r="G4359" s="76">
        <v>57566350521.458084</v>
      </c>
      <c r="H4359" s="46">
        <v>5095069.9247598918</v>
      </c>
      <c r="I4359" s="76">
        <v>191254005285.93552</v>
      </c>
      <c r="J4359" s="56">
        <v>0.36569486864554757</v>
      </c>
      <c r="K4359" s="76">
        <v>13485643339.580639</v>
      </c>
      <c r="L4359" s="76">
        <v>19732147094.045261</v>
      </c>
      <c r="M4359" s="76">
        <v>41248279294.685127</v>
      </c>
      <c r="N4359" s="76">
        <v>217591600656.349</v>
      </c>
      <c r="O4359" s="76">
        <v>34871.108901998887</v>
      </c>
      <c r="P4359" s="46">
        <v>1284651.6425615475</v>
      </c>
      <c r="Q4359" s="46">
        <v>862903.72178110841</v>
      </c>
      <c r="R4359" s="76">
        <v>513277755176.65497</v>
      </c>
      <c r="S4359" s="56">
        <v>0.39629272871149329</v>
      </c>
      <c r="T4359" s="56">
        <v>0.2907439715840105</v>
      </c>
      <c r="U4359" s="46">
        <v>15.207344224912553</v>
      </c>
      <c r="V4359" s="76">
        <v>2543159889077.8525</v>
      </c>
      <c r="W4359" s="84">
        <v>802.0863124881057</v>
      </c>
      <c r="X4359" s="82">
        <v>4.7456028907564965E-2</v>
      </c>
      <c r="Y4359" s="476">
        <v>2.0000000000000001E-4</v>
      </c>
    </row>
    <row r="4360" spans="1:25" x14ac:dyDescent="0.2">
      <c r="A4360" s="475">
        <v>4356</v>
      </c>
      <c r="B4360" s="56">
        <v>0.524474303087338</v>
      </c>
      <c r="C4360" s="46">
        <v>3677.8652512457925</v>
      </c>
      <c r="D4360" s="56">
        <v>0.36061556586154381</v>
      </c>
      <c r="E4360" s="56">
        <v>0.12176246089353615</v>
      </c>
      <c r="F4360" s="250">
        <v>2023.87</v>
      </c>
      <c r="G4360" s="76">
        <v>287429493577.24426</v>
      </c>
      <c r="H4360" s="46">
        <v>6313169.4725388847</v>
      </c>
      <c r="I4360" s="76">
        <v>248913563642.6322</v>
      </c>
      <c r="J4360" s="56">
        <v>0.46551512322225119</v>
      </c>
      <c r="K4360" s="76">
        <v>8519723964.3150311</v>
      </c>
      <c r="L4360" s="76">
        <v>0</v>
      </c>
      <c r="M4360" s="76">
        <v>267792573745.62766</v>
      </c>
      <c r="N4360" s="76">
        <v>72165397123.885223</v>
      </c>
      <c r="O4360" s="76">
        <v>28196.955771615107</v>
      </c>
      <c r="P4360" s="46">
        <v>473008.75278546277</v>
      </c>
      <c r="Q4360" s="46">
        <v>261357.41830984908</v>
      </c>
      <c r="R4360" s="76">
        <v>804511596299.49658</v>
      </c>
      <c r="S4360" s="56">
        <v>0.6395132932326818</v>
      </c>
      <c r="T4360" s="56">
        <v>0.47781608223121097</v>
      </c>
      <c r="U4360" s="46">
        <v>17.457531135531568</v>
      </c>
      <c r="V4360" s="76">
        <v>7648578202556.6562</v>
      </c>
      <c r="W4360" s="84">
        <v>2414.0547385030036</v>
      </c>
      <c r="X4360" s="82">
        <v>4.0242778473434819E-2</v>
      </c>
      <c r="Y4360" s="476">
        <v>2.0000000000000001E-4</v>
      </c>
    </row>
    <row r="4361" spans="1:25" x14ac:dyDescent="0.2">
      <c r="A4361" s="475">
        <v>4357</v>
      </c>
      <c r="B4361" s="56">
        <v>0.55684319296418461</v>
      </c>
      <c r="C4361" s="46">
        <v>3929.3195665386461</v>
      </c>
      <c r="D4361" s="56">
        <v>0.24611250174261701</v>
      </c>
      <c r="E4361" s="56">
        <v>0.24959605991800266</v>
      </c>
      <c r="F4361" s="250">
        <v>2024.04</v>
      </c>
      <c r="G4361" s="76">
        <v>133780440080.96718</v>
      </c>
      <c r="H4361" s="46">
        <v>4115129.446967259</v>
      </c>
      <c r="I4361" s="76">
        <v>205461945410.2597</v>
      </c>
      <c r="J4361" s="56">
        <v>0.55684319296418461</v>
      </c>
      <c r="K4361" s="76">
        <v>4585789513.9103737</v>
      </c>
      <c r="L4361" s="76">
        <v>0</v>
      </c>
      <c r="M4361" s="76">
        <v>137124568447.93626</v>
      </c>
      <c r="N4361" s="76">
        <v>149963912964.31531</v>
      </c>
      <c r="O4361" s="76">
        <v>19353.677434416932</v>
      </c>
      <c r="P4361" s="46">
        <v>1013126.8735482438</v>
      </c>
      <c r="Q4361" s="46">
        <v>660367.26276825985</v>
      </c>
      <c r="R4361" s="76">
        <v>619087201515.55945</v>
      </c>
      <c r="S4361" s="56">
        <v>0.56971181500940804</v>
      </c>
      <c r="T4361" s="56">
        <v>0.41696833277559897</v>
      </c>
      <c r="U4361" s="46">
        <v>16.079797261065476</v>
      </c>
      <c r="V4361" s="76">
        <v>4705457018460.2529</v>
      </c>
      <c r="W4361" s="84">
        <v>1484.2681350207395</v>
      </c>
      <c r="X4361" s="82">
        <v>4.3949921488710512E-2</v>
      </c>
      <c r="Y4361" s="476">
        <v>2.0000000000000001E-4</v>
      </c>
    </row>
    <row r="4362" spans="1:25" x14ac:dyDescent="0.2">
      <c r="A4362" s="475">
        <v>4358</v>
      </c>
      <c r="B4362" s="56">
        <v>0.57634182943180112</v>
      </c>
      <c r="C4362" s="46">
        <v>4328.5951309648581</v>
      </c>
      <c r="D4362" s="56">
        <v>0.74148590500874745</v>
      </c>
      <c r="E4362" s="56">
        <v>0.40649705791398316</v>
      </c>
      <c r="F4362" s="250">
        <v>2024.57</v>
      </c>
      <c r="G4362" s="76">
        <v>228043806286.66122</v>
      </c>
      <c r="H4362" s="46">
        <v>17463382.443455786</v>
      </c>
      <c r="I4362" s="76">
        <v>393972934072.83392</v>
      </c>
      <c r="J4362" s="56">
        <v>0.15733254483711556</v>
      </c>
      <c r="K4362" s="76">
        <v>9561514326.0816422</v>
      </c>
      <c r="L4362" s="76">
        <v>0</v>
      </c>
      <c r="M4362" s="76">
        <v>163954422767.94379</v>
      </c>
      <c r="N4362" s="76">
        <v>43720650031.74659</v>
      </c>
      <c r="O4362" s="76">
        <v>31221.241979998726</v>
      </c>
      <c r="P4362" s="46">
        <v>273151.99174129963</v>
      </c>
      <c r="Q4362" s="46">
        <v>149697.49083788061</v>
      </c>
      <c r="R4362" s="76">
        <v>862226800815.12793</v>
      </c>
      <c r="S4362" s="56">
        <v>0.47397715740607688</v>
      </c>
      <c r="T4362" s="56">
        <v>0.30038613261961788</v>
      </c>
      <c r="U4362" s="46">
        <v>18.21815835994154</v>
      </c>
      <c r="V4362" s="76">
        <v>5193711524690.9434</v>
      </c>
      <c r="W4362" s="84">
        <v>1637.5773340032222</v>
      </c>
      <c r="X4362" s="82">
        <v>4.0121806623929439E-2</v>
      </c>
      <c r="Y4362" s="476">
        <v>2.0000000000000001E-4</v>
      </c>
    </row>
    <row r="4363" spans="1:25" x14ac:dyDescent="0.2">
      <c r="A4363" s="475">
        <v>4359</v>
      </c>
      <c r="B4363" s="56">
        <v>0.34881241992838141</v>
      </c>
      <c r="C4363" s="46">
        <v>6497.5381783715666</v>
      </c>
      <c r="D4363" s="56">
        <v>0.80754404983809525</v>
      </c>
      <c r="E4363" s="56">
        <v>0.59121483622483206</v>
      </c>
      <c r="F4363" s="250">
        <v>2025.12</v>
      </c>
      <c r="G4363" s="76">
        <v>124222829957.32031</v>
      </c>
      <c r="H4363" s="46">
        <v>20209777.758144859</v>
      </c>
      <c r="I4363" s="76">
        <v>462697288965.5899</v>
      </c>
      <c r="J4363" s="56">
        <v>0.29676161054280636</v>
      </c>
      <c r="K4363" s="76">
        <v>16093107083.553053</v>
      </c>
      <c r="L4363" s="76">
        <v>4191896359.6440763</v>
      </c>
      <c r="M4363" s="76">
        <v>103390150428.52008</v>
      </c>
      <c r="N4363" s="76">
        <v>68268887125.56855</v>
      </c>
      <c r="O4363" s="76">
        <v>32832.657772087594</v>
      </c>
      <c r="P4363" s="46">
        <v>446743.35107414715</v>
      </c>
      <c r="Q4363" s="46">
        <v>281350.16308385314</v>
      </c>
      <c r="R4363" s="76">
        <v>860018389942.42542</v>
      </c>
      <c r="S4363" s="56">
        <v>0.47607171298586187</v>
      </c>
      <c r="T4363" s="56">
        <v>0.27013898385454171</v>
      </c>
      <c r="U4363" s="46">
        <v>16.136680370783672</v>
      </c>
      <c r="V4363" s="76">
        <v>4115283456800.3999</v>
      </c>
      <c r="W4363" s="84">
        <v>1296.0605268507475</v>
      </c>
      <c r="X4363" s="82">
        <v>4.5791011729105074E-2</v>
      </c>
      <c r="Y4363" s="476">
        <v>2.0000000000000001E-4</v>
      </c>
    </row>
    <row r="4364" spans="1:25" x14ac:dyDescent="0.2">
      <c r="A4364" s="475">
        <v>4360</v>
      </c>
      <c r="B4364" s="56">
        <v>0.64520065050182296</v>
      </c>
      <c r="C4364" s="46">
        <v>1500</v>
      </c>
      <c r="D4364" s="56">
        <v>1.0691308011830496</v>
      </c>
      <c r="E4364" s="56">
        <v>0.52541774463715707</v>
      </c>
      <c r="F4364" s="250">
        <v>2023.75</v>
      </c>
      <c r="G4364" s="76">
        <v>699296568616.85278</v>
      </c>
      <c r="H4364" s="46">
        <v>38030942.04820805</v>
      </c>
      <c r="I4364" s="76">
        <v>745708602804.93494</v>
      </c>
      <c r="J4364" s="56">
        <v>0.11866101149992669</v>
      </c>
      <c r="K4364" s="76">
        <v>18051872022.522213</v>
      </c>
      <c r="L4364" s="76">
        <v>0</v>
      </c>
      <c r="M4364" s="76">
        <v>433387501260.00488</v>
      </c>
      <c r="N4364" s="76">
        <v>176589375723.44098</v>
      </c>
      <c r="O4364" s="76">
        <v>24877.4309767042</v>
      </c>
      <c r="P4364" s="46">
        <v>828722.755018353</v>
      </c>
      <c r="Q4364" s="46">
        <v>580278.16346183443</v>
      </c>
      <c r="R4364" s="76">
        <v>1949425194045.552</v>
      </c>
      <c r="S4364" s="56">
        <v>0.48191340186570292</v>
      </c>
      <c r="T4364" s="56">
        <v>0.3646569260675675</v>
      </c>
      <c r="U4364" s="46">
        <v>18.970063838981446</v>
      </c>
      <c r="V4364" s="76">
        <v>14613201794558.633</v>
      </c>
      <c r="W4364" s="84">
        <v>4607.673722191721</v>
      </c>
      <c r="X4364" s="82">
        <v>3.9036837912910627E-2</v>
      </c>
      <c r="Y4364" s="476">
        <v>2.0000000000000001E-4</v>
      </c>
    </row>
    <row r="4365" spans="1:25" x14ac:dyDescent="0.2">
      <c r="A4365" s="475">
        <v>4361</v>
      </c>
      <c r="B4365" s="56">
        <v>0.38949452774523924</v>
      </c>
      <c r="C4365" s="46">
        <v>5500.4487823388827</v>
      </c>
      <c r="D4365" s="56">
        <v>0.97989251177271741</v>
      </c>
      <c r="E4365" s="56">
        <v>0.47521030510771151</v>
      </c>
      <c r="F4365" s="250">
        <v>2025.4</v>
      </c>
      <c r="G4365" s="76">
        <v>114238437495.60933</v>
      </c>
      <c r="H4365" s="46">
        <v>29347205.475813989</v>
      </c>
      <c r="I4365" s="76">
        <v>646368731533.31909</v>
      </c>
      <c r="J4365" s="56">
        <v>0.31260862176367832</v>
      </c>
      <c r="K4365" s="76">
        <v>31917246041.239311</v>
      </c>
      <c r="L4365" s="76">
        <v>16397389156.54595</v>
      </c>
      <c r="M4365" s="76">
        <v>107038634776.70992</v>
      </c>
      <c r="N4365" s="76">
        <v>20453742877.800297</v>
      </c>
      <c r="O4365" s="76">
        <v>28727.45916884231</v>
      </c>
      <c r="P4365" s="46">
        <v>184211.49649124587</v>
      </c>
      <c r="Q4365" s="46">
        <v>82900.000450884967</v>
      </c>
      <c r="R4365" s="76">
        <v>1039062628492.9075</v>
      </c>
      <c r="S4365" s="56">
        <v>0.47692627195117082</v>
      </c>
      <c r="T4365" s="56">
        <v>0.2650648656731458</v>
      </c>
      <c r="U4365" s="46">
        <v>15.298597136411523</v>
      </c>
      <c r="V4365" s="76">
        <v>4588788968227.6074</v>
      </c>
      <c r="W4365" s="84">
        <v>1446.2152608265219</v>
      </c>
      <c r="X4365" s="82">
        <v>4.7686359965990376E-2</v>
      </c>
      <c r="Y4365" s="476">
        <v>2.0000000000000001E-4</v>
      </c>
    </row>
    <row r="4366" spans="1:25" x14ac:dyDescent="0.2">
      <c r="A4366" s="475">
        <v>4362</v>
      </c>
      <c r="B4366" s="56">
        <v>0.50465703509294357</v>
      </c>
      <c r="C4366" s="46">
        <v>6580.0867684605801</v>
      </c>
      <c r="D4366" s="56">
        <v>0.78236059360359833</v>
      </c>
      <c r="E4366" s="56">
        <v>0.55404775834365783</v>
      </c>
      <c r="F4366" s="250">
        <v>2024.9</v>
      </c>
      <c r="G4366" s="76">
        <v>145191940303.28809</v>
      </c>
      <c r="H4366" s="46">
        <v>18747423.336925328</v>
      </c>
      <c r="I4366" s="76">
        <v>338891549137.84784</v>
      </c>
      <c r="J4366" s="56">
        <v>0.10606959368220514</v>
      </c>
      <c r="K4366" s="76">
        <v>23789308013.672905</v>
      </c>
      <c r="L4366" s="76">
        <v>86171392044.543869</v>
      </c>
      <c r="M4366" s="76">
        <v>92393782630.067291</v>
      </c>
      <c r="N4366" s="76">
        <v>51428985944.445175</v>
      </c>
      <c r="O4366" s="76">
        <v>25832.754093432093</v>
      </c>
      <c r="P4366" s="46">
        <v>360410.98501467891</v>
      </c>
      <c r="Q4366" s="46">
        <v>214866.38549208097</v>
      </c>
      <c r="R4366" s="76">
        <v>712698164092.453</v>
      </c>
      <c r="S4366" s="56">
        <v>0.41956666437341789</v>
      </c>
      <c r="T4366" s="56">
        <v>0.26051230092490102</v>
      </c>
      <c r="U4366" s="46">
        <v>17.466359592503707</v>
      </c>
      <c r="V4366" s="76">
        <v>3538834595264.1343</v>
      </c>
      <c r="W4366" s="84">
        <v>1116.89178223713</v>
      </c>
      <c r="X4366" s="82">
        <v>4.271743918744661E-2</v>
      </c>
      <c r="Y4366" s="476">
        <v>2.0000000000000001E-4</v>
      </c>
    </row>
    <row r="4367" spans="1:25" x14ac:dyDescent="0.2">
      <c r="A4367" s="475">
        <v>4363</v>
      </c>
      <c r="B4367" s="56">
        <v>0.36226679033541997</v>
      </c>
      <c r="C4367" s="46">
        <v>3406.2931074821659</v>
      </c>
      <c r="D4367" s="56">
        <v>0.80376224311454336</v>
      </c>
      <c r="E4367" s="56">
        <v>0.54249149237410688</v>
      </c>
      <c r="F4367" s="250">
        <v>2026.35</v>
      </c>
      <c r="G4367" s="76">
        <v>107952246464.95668</v>
      </c>
      <c r="H4367" s="46">
        <v>19908028.328406505</v>
      </c>
      <c r="I4367" s="76">
        <v>345092963472.19922</v>
      </c>
      <c r="J4367" s="56">
        <v>6.4701593120829459E-2</v>
      </c>
      <c r="K4367" s="76">
        <v>16915861281.311838</v>
      </c>
      <c r="L4367" s="76">
        <v>65461416840.789902</v>
      </c>
      <c r="M4367" s="76">
        <v>41493852975.542534</v>
      </c>
      <c r="N4367" s="76">
        <v>16182712057.162056</v>
      </c>
      <c r="O4367" s="76">
        <v>31205.24018233885</v>
      </c>
      <c r="P4367" s="46">
        <v>191032.68352180594</v>
      </c>
      <c r="Q4367" s="46">
        <v>64907.08825105249</v>
      </c>
      <c r="R4367" s="76">
        <v>593613176704.35864</v>
      </c>
      <c r="S4367" s="56">
        <v>0.343571015847427</v>
      </c>
      <c r="T4367" s="56">
        <v>0.14508846675447787</v>
      </c>
      <c r="U4367" s="46">
        <v>25.535872319785426</v>
      </c>
      <c r="V4367" s="76">
        <v>2368569392242.1479</v>
      </c>
      <c r="W4367" s="84">
        <v>746.93530914490077</v>
      </c>
      <c r="X4367" s="82">
        <v>2.9975097408643101E-2</v>
      </c>
      <c r="Y4367" s="476">
        <v>2.0000000000000001E-4</v>
      </c>
    </row>
    <row r="4368" spans="1:25" x14ac:dyDescent="0.2">
      <c r="A4368" s="475">
        <v>4364</v>
      </c>
      <c r="B4368" s="56">
        <v>0.3782451834638294</v>
      </c>
      <c r="C4368" s="46">
        <v>5147.7534641132715</v>
      </c>
      <c r="D4368" s="56">
        <v>1.125921915973461</v>
      </c>
      <c r="E4368" s="56">
        <v>0.3910241368712426</v>
      </c>
      <c r="F4368" s="250">
        <v>2026.22</v>
      </c>
      <c r="G4368" s="76">
        <v>109500372325.51649</v>
      </c>
      <c r="H4368" s="46">
        <v>30629123.425591789</v>
      </c>
      <c r="I4368" s="76">
        <v>701844561706.33533</v>
      </c>
      <c r="J4368" s="56">
        <v>0.35720014462471594</v>
      </c>
      <c r="K4368" s="76">
        <v>29040319900.363567</v>
      </c>
      <c r="L4368" s="76">
        <v>21885729930.730644</v>
      </c>
      <c r="M4368" s="76">
        <v>57006904387.6427</v>
      </c>
      <c r="N4368" s="76">
        <v>8941363476.571991</v>
      </c>
      <c r="O4368" s="76">
        <v>27309.88513958799</v>
      </c>
      <c r="P4368" s="46">
        <v>123670.1700406209</v>
      </c>
      <c r="Q4368" s="46">
        <v>37055.929767928064</v>
      </c>
      <c r="R4368" s="76">
        <v>983710826507.84216</v>
      </c>
      <c r="S4368" s="56">
        <v>0.47174110132599067</v>
      </c>
      <c r="T4368" s="56">
        <v>0.33815406792952829</v>
      </c>
      <c r="U4368" s="46">
        <v>14.827507101135856</v>
      </c>
      <c r="V4368" s="76">
        <v>5402164203327.6797</v>
      </c>
      <c r="W4368" s="84">
        <v>1703.1774415292825</v>
      </c>
      <c r="X4368" s="82">
        <v>4.9979282900991476E-2</v>
      </c>
      <c r="Y4368" s="476">
        <v>2.0000000000000001E-4</v>
      </c>
    </row>
    <row r="4369" spans="1:25" x14ac:dyDescent="0.2">
      <c r="A4369" s="475">
        <v>4365</v>
      </c>
      <c r="B4369" s="56">
        <v>0.55936476324307871</v>
      </c>
      <c r="C4369" s="46">
        <v>11930.092207111367</v>
      </c>
      <c r="D4369" s="56">
        <v>0.64781829273630742</v>
      </c>
      <c r="E4369" s="56">
        <v>0.41906798722366667</v>
      </c>
      <c r="F4369" s="250">
        <v>2023.75</v>
      </c>
      <c r="G4369" s="76">
        <v>410190361326.72974</v>
      </c>
      <c r="H4369" s="46">
        <v>13082544.17939546</v>
      </c>
      <c r="I4369" s="76">
        <v>427011774392.67303</v>
      </c>
      <c r="J4369" s="56">
        <v>0.42195901930829738</v>
      </c>
      <c r="K4369" s="76">
        <v>5809343585.1871576</v>
      </c>
      <c r="L4369" s="76">
        <v>0</v>
      </c>
      <c r="M4369" s="76">
        <v>349561410219.67029</v>
      </c>
      <c r="N4369" s="76">
        <v>47200465408.416794</v>
      </c>
      <c r="O4369" s="76">
        <v>31508.947242702878</v>
      </c>
      <c r="P4369" s="46">
        <v>310851.70632274396</v>
      </c>
      <c r="Q4369" s="46">
        <v>180270.9782852394</v>
      </c>
      <c r="R4369" s="76">
        <v>1153011359205.5146</v>
      </c>
      <c r="S4369" s="56">
        <v>0.63339332593292808</v>
      </c>
      <c r="T4369" s="56">
        <v>0.47203796306005757</v>
      </c>
      <c r="U4369" s="46">
        <v>17.510136848448393</v>
      </c>
      <c r="V4369" s="76">
        <v>10403851329058.285</v>
      </c>
      <c r="W4369" s="84">
        <v>3282.6282758458924</v>
      </c>
      <c r="X4369" s="82">
        <v>4.2067371085184609E-2</v>
      </c>
      <c r="Y4369" s="476">
        <v>2.0000000000000001E-4</v>
      </c>
    </row>
    <row r="4370" spans="1:25" x14ac:dyDescent="0.2">
      <c r="A4370" s="475">
        <v>4366</v>
      </c>
      <c r="B4370" s="56">
        <v>0.68700388515039201</v>
      </c>
      <c r="C4370" s="46">
        <v>4082.2463452982229</v>
      </c>
      <c r="D4370" s="56">
        <v>0.59843041995852952</v>
      </c>
      <c r="E4370" s="56">
        <v>0.55377639609932972</v>
      </c>
      <c r="F4370" s="250">
        <v>2024.94</v>
      </c>
      <c r="G4370" s="76">
        <v>143014826128.05844</v>
      </c>
      <c r="H4370" s="46">
        <v>12490123.877087405</v>
      </c>
      <c r="I4370" s="76">
        <v>402165599215.71649</v>
      </c>
      <c r="J4370" s="56">
        <v>0.35744209081952738</v>
      </c>
      <c r="K4370" s="76">
        <v>14157318350.95504</v>
      </c>
      <c r="L4370" s="76">
        <v>2055648781.3473947</v>
      </c>
      <c r="M4370" s="76">
        <v>157874478286.08862</v>
      </c>
      <c r="N4370" s="76">
        <v>18354033292.058304</v>
      </c>
      <c r="O4370" s="76">
        <v>33629.584324737101</v>
      </c>
      <c r="P4370" s="46">
        <v>143903.32613638899</v>
      </c>
      <c r="Q4370" s="46">
        <v>59640.663403689941</v>
      </c>
      <c r="R4370" s="76">
        <v>774162992803.03979</v>
      </c>
      <c r="S4370" s="56">
        <v>0.54985952332455024</v>
      </c>
      <c r="T4370" s="56">
        <v>0.34355046412860668</v>
      </c>
      <c r="U4370" s="46">
        <v>16.147606702350259</v>
      </c>
      <c r="V4370" s="76">
        <v>4793515592972.3242</v>
      </c>
      <c r="W4370" s="84">
        <v>1512.6339453301985</v>
      </c>
      <c r="X4370" s="82">
        <v>4.4531723459009652E-2</v>
      </c>
      <c r="Y4370" s="476">
        <v>2.0000000000000001E-4</v>
      </c>
    </row>
    <row r="4371" spans="1:25" x14ac:dyDescent="0.2">
      <c r="A4371" s="475">
        <v>4367</v>
      </c>
      <c r="B4371" s="56">
        <v>0.47973711068557007</v>
      </c>
      <c r="C4371" s="46">
        <v>7842.658701360654</v>
      </c>
      <c r="D4371" s="56">
        <v>0.93224253650855593</v>
      </c>
      <c r="E4371" s="56">
        <v>0.44509203660203794</v>
      </c>
      <c r="F4371" s="250">
        <v>2025.42</v>
      </c>
      <c r="G4371" s="76">
        <v>163031711627.24579</v>
      </c>
      <c r="H4371" s="46">
        <v>26314135.394270372</v>
      </c>
      <c r="I4371" s="76">
        <v>602902222447.37158</v>
      </c>
      <c r="J4371" s="56">
        <v>0.36524360874976725</v>
      </c>
      <c r="K4371" s="76">
        <v>48098596442.866806</v>
      </c>
      <c r="L4371" s="76">
        <v>85413006733.331955</v>
      </c>
      <c r="M4371" s="76">
        <v>114397138756.5246</v>
      </c>
      <c r="N4371" s="76">
        <v>18502326042.503468</v>
      </c>
      <c r="O4371" s="76">
        <v>35901.660514681222</v>
      </c>
      <c r="P4371" s="46">
        <v>181963.35310979674</v>
      </c>
      <c r="Q4371" s="46">
        <v>81474.305261507077</v>
      </c>
      <c r="R4371" s="76">
        <v>1053982264907.796</v>
      </c>
      <c r="S4371" s="56">
        <v>0.53087248694695177</v>
      </c>
      <c r="T4371" s="56">
        <v>0.33135507543017684</v>
      </c>
      <c r="U4371" s="46">
        <v>15.553553524328246</v>
      </c>
      <c r="V4371" s="76">
        <v>5937415189196.0576</v>
      </c>
      <c r="W4371" s="84">
        <v>1872.9632177859235</v>
      </c>
      <c r="X4371" s="82">
        <v>4.7459026838079253E-2</v>
      </c>
      <c r="Y4371" s="476">
        <v>2.0000000000000001E-4</v>
      </c>
    </row>
    <row r="4372" spans="1:25" x14ac:dyDescent="0.2">
      <c r="A4372" s="475">
        <v>4368</v>
      </c>
      <c r="B4372" s="56">
        <v>0.36786913924832831</v>
      </c>
      <c r="C4372" s="46">
        <v>4237.5541001610691</v>
      </c>
      <c r="D4372" s="56">
        <v>0.93766086403748161</v>
      </c>
      <c r="E4372" s="56">
        <v>0.38825338452345665</v>
      </c>
      <c r="F4372" s="250">
        <v>2026.21</v>
      </c>
      <c r="G4372" s="76">
        <v>93910389700.366348</v>
      </c>
      <c r="H4372" s="46">
        <v>26980272.37426582</v>
      </c>
      <c r="I4372" s="76">
        <v>628708160450.23938</v>
      </c>
      <c r="J4372" s="56">
        <v>0.34575068131190778</v>
      </c>
      <c r="K4372" s="76">
        <v>20944368812.530563</v>
      </c>
      <c r="L4372" s="76">
        <v>55869764936.422371</v>
      </c>
      <c r="M4372" s="76">
        <v>42203022609.788399</v>
      </c>
      <c r="N4372" s="76">
        <v>38210573054.79377</v>
      </c>
      <c r="O4372" s="76">
        <v>19337.870575068293</v>
      </c>
      <c r="P4372" s="46">
        <v>286261.90540221718</v>
      </c>
      <c r="Q4372" s="46">
        <v>155269.08415349459</v>
      </c>
      <c r="R4372" s="76">
        <v>991031024836.42725</v>
      </c>
      <c r="S4372" s="56">
        <v>0.48380347511253607</v>
      </c>
      <c r="T4372" s="56">
        <v>0.25590706785335082</v>
      </c>
      <c r="U4372" s="46">
        <v>15.098617075394513</v>
      </c>
      <c r="V4372" s="76">
        <v>4240378747354.6729</v>
      </c>
      <c r="W4372" s="84">
        <v>1337.3090561837787</v>
      </c>
      <c r="X4372" s="82">
        <v>4.8185794546294035E-2</v>
      </c>
      <c r="Y4372" s="476">
        <v>2.0000000000000001E-4</v>
      </c>
    </row>
    <row r="4373" spans="1:25" x14ac:dyDescent="0.2">
      <c r="A4373" s="475">
        <v>4369</v>
      </c>
      <c r="B4373" s="56">
        <v>0.45368232158838434</v>
      </c>
      <c r="C4373" s="46">
        <v>3665.0028245744429</v>
      </c>
      <c r="D4373" s="56">
        <v>0.2</v>
      </c>
      <c r="E4373" s="56">
        <v>0.63673730426879116</v>
      </c>
      <c r="F4373" s="250">
        <v>2024.03</v>
      </c>
      <c r="G4373" s="76">
        <v>121938844782.08577</v>
      </c>
      <c r="H4373" s="46">
        <v>3377346.2628455916</v>
      </c>
      <c r="I4373" s="76">
        <v>170111974955.14648</v>
      </c>
      <c r="J4373" s="56">
        <v>0.45368232158838429</v>
      </c>
      <c r="K4373" s="76">
        <v>5343234459.3058023</v>
      </c>
      <c r="L4373" s="76">
        <v>0</v>
      </c>
      <c r="M4373" s="76">
        <v>127563536463.64131</v>
      </c>
      <c r="N4373" s="76">
        <v>114054570311.89558</v>
      </c>
      <c r="O4373" s="76">
        <v>36918.599154632131</v>
      </c>
      <c r="P4373" s="46">
        <v>717461.6322883293</v>
      </c>
      <c r="Q4373" s="46">
        <v>442427.84836505237</v>
      </c>
      <c r="R4373" s="76">
        <v>582664800871.95703</v>
      </c>
      <c r="S4373" s="56">
        <v>0.58740328073124259</v>
      </c>
      <c r="T4373" s="56">
        <v>0.35081750618991597</v>
      </c>
      <c r="U4373" s="46">
        <v>16.548227739954331</v>
      </c>
      <c r="V4373" s="76">
        <v>3762626251184.5576</v>
      </c>
      <c r="W4373" s="84">
        <v>1187.4258024849378</v>
      </c>
      <c r="X4373" s="82">
        <v>4.3710616758984931E-2</v>
      </c>
      <c r="Y4373" s="476">
        <v>2.0000000000000001E-4</v>
      </c>
    </row>
    <row r="4374" spans="1:25" x14ac:dyDescent="0.2">
      <c r="A4374" s="475">
        <v>4370</v>
      </c>
      <c r="B4374" s="56">
        <v>0.4032987639394392</v>
      </c>
      <c r="C4374" s="46">
        <v>5364.3357807588091</v>
      </c>
      <c r="D4374" s="56">
        <v>0.40634022362111966</v>
      </c>
      <c r="E4374" s="56">
        <v>0.4779622736520206</v>
      </c>
      <c r="F4374" s="250">
        <v>2024.57</v>
      </c>
      <c r="G4374" s="76">
        <v>169121017506.04959</v>
      </c>
      <c r="H4374" s="46">
        <v>7368886.2101762304</v>
      </c>
      <c r="I4374" s="76">
        <v>278607350158.36993</v>
      </c>
      <c r="J4374" s="56">
        <v>0.4032987639394392</v>
      </c>
      <c r="K4374" s="76">
        <v>9747356242.3241043</v>
      </c>
      <c r="L4374" s="76">
        <v>0</v>
      </c>
      <c r="M4374" s="76">
        <v>136018043145.22003</v>
      </c>
      <c r="N4374" s="76">
        <v>182693709732.72244</v>
      </c>
      <c r="O4374" s="76">
        <v>28568.215373521325</v>
      </c>
      <c r="P4374" s="46">
        <v>1062552.9675481354</v>
      </c>
      <c r="Q4374" s="46">
        <v>729317.8164507515</v>
      </c>
      <c r="R4374" s="76">
        <v>763053148890.07874</v>
      </c>
      <c r="S4374" s="56">
        <v>0.50991749909342887</v>
      </c>
      <c r="T4374" s="56">
        <v>0.35951718381184272</v>
      </c>
      <c r="U4374" s="46">
        <v>16.65002787431953</v>
      </c>
      <c r="V4374" s="76">
        <v>5137761838220.1924</v>
      </c>
      <c r="W4374" s="84">
        <v>1622.2999109860771</v>
      </c>
      <c r="X4374" s="82">
        <v>4.2986931030341367E-2</v>
      </c>
      <c r="Y4374" s="476">
        <v>2.0000000000000001E-4</v>
      </c>
    </row>
    <row r="4375" spans="1:25" x14ac:dyDescent="0.2">
      <c r="A4375" s="475">
        <v>4371</v>
      </c>
      <c r="B4375" s="56">
        <v>0.44889811163292159</v>
      </c>
      <c r="C4375" s="46">
        <v>4769.6558271565946</v>
      </c>
      <c r="D4375" s="56">
        <v>0.42948968034762908</v>
      </c>
      <c r="E4375" s="56">
        <v>0.5259684212611202</v>
      </c>
      <c r="F4375" s="250">
        <v>2023.75</v>
      </c>
      <c r="G4375" s="76">
        <v>463049053009.16205</v>
      </c>
      <c r="H4375" s="46">
        <v>7972066.0200596051</v>
      </c>
      <c r="I4375" s="76">
        <v>269516024800.65146</v>
      </c>
      <c r="J4375" s="56">
        <v>0.43937284288058875</v>
      </c>
      <c r="K4375" s="76">
        <v>6858184555.3494272</v>
      </c>
      <c r="L4375" s="76">
        <v>0</v>
      </c>
      <c r="M4375" s="76">
        <v>434488573260.25391</v>
      </c>
      <c r="N4375" s="76">
        <v>49511125784.214424</v>
      </c>
      <c r="O4375" s="76">
        <v>37270.110027348681</v>
      </c>
      <c r="P4375" s="46">
        <v>337559.45717403234</v>
      </c>
      <c r="Q4375" s="46">
        <v>200500.60989430876</v>
      </c>
      <c r="R4375" s="76">
        <v>1083845640934.5037</v>
      </c>
      <c r="S4375" s="56">
        <v>0.68114697656779499</v>
      </c>
      <c r="T4375" s="56">
        <v>0.50975948744013455</v>
      </c>
      <c r="U4375" s="46">
        <v>18.006490425432204</v>
      </c>
      <c r="V4375" s="76">
        <v>10944303506118.115</v>
      </c>
      <c r="W4375" s="84">
        <v>3455.9804584492231</v>
      </c>
      <c r="X4375" s="82">
        <v>4.0463191872386214E-2</v>
      </c>
      <c r="Y4375" s="476">
        <v>2.0000000000000001E-4</v>
      </c>
    </row>
    <row r="4376" spans="1:25" x14ac:dyDescent="0.2">
      <c r="A4376" s="475">
        <v>4372</v>
      </c>
      <c r="B4376" s="56">
        <v>0.40934999254415588</v>
      </c>
      <c r="C4376" s="46">
        <v>4639.7822608293927</v>
      </c>
      <c r="D4376" s="56">
        <v>1.1141452540742476</v>
      </c>
      <c r="E4376" s="56">
        <v>9.0485691398915324E-2</v>
      </c>
      <c r="F4376" s="250">
        <v>2024.37</v>
      </c>
      <c r="G4376" s="76">
        <v>207244835997.40356</v>
      </c>
      <c r="H4376" s="46">
        <v>36323200.069447272</v>
      </c>
      <c r="I4376" s="76">
        <v>754104652356.39038</v>
      </c>
      <c r="J4376" s="56">
        <v>0.40934999254415594</v>
      </c>
      <c r="K4376" s="76">
        <v>14357330831.920151</v>
      </c>
      <c r="L4376" s="76">
        <v>0</v>
      </c>
      <c r="M4376" s="76">
        <v>144530598920.01297</v>
      </c>
      <c r="N4376" s="76">
        <v>4442902666.581214</v>
      </c>
      <c r="O4376" s="76">
        <v>40946.681119255329</v>
      </c>
      <c r="P4376" s="46">
        <v>78163.125</v>
      </c>
      <c r="Q4376" s="46">
        <v>22075.875</v>
      </c>
      <c r="R4376" s="76">
        <v>1180241539339.7202</v>
      </c>
      <c r="S4376" s="56">
        <v>0.54421147051364382</v>
      </c>
      <c r="T4376" s="56">
        <v>0.36208599274236175</v>
      </c>
      <c r="U4376" s="46">
        <v>15.861655468190712</v>
      </c>
      <c r="V4376" s="76">
        <v>7344412670302.4043</v>
      </c>
      <c r="W4376" s="84">
        <v>2319.4396126607071</v>
      </c>
      <c r="X4376" s="82">
        <v>4.687745001786503E-2</v>
      </c>
      <c r="Y4376" s="476">
        <v>2.0000000000000001E-4</v>
      </c>
    </row>
    <row r="4377" spans="1:25" x14ac:dyDescent="0.2">
      <c r="A4377" s="475">
        <v>4373</v>
      </c>
      <c r="B4377" s="56">
        <v>0.52648468514157576</v>
      </c>
      <c r="C4377" s="46">
        <v>1712.2622290556201</v>
      </c>
      <c r="D4377" s="56">
        <v>0.56615341907593075</v>
      </c>
      <c r="E4377" s="56">
        <v>0.66448120586134574</v>
      </c>
      <c r="F4377" s="250">
        <v>2024.4</v>
      </c>
      <c r="G4377" s="76">
        <v>390412999496.08673</v>
      </c>
      <c r="H4377" s="46">
        <v>12604247.666361485</v>
      </c>
      <c r="I4377" s="76">
        <v>394173898677.41406</v>
      </c>
      <c r="J4377" s="56">
        <v>0.42145602489949829</v>
      </c>
      <c r="K4377" s="76">
        <v>8680354678.7461357</v>
      </c>
      <c r="L4377" s="76">
        <v>0</v>
      </c>
      <c r="M4377" s="76">
        <v>314642305042.51331</v>
      </c>
      <c r="N4377" s="76">
        <v>14152891608.232803</v>
      </c>
      <c r="O4377" s="76">
        <v>27390.793662308311</v>
      </c>
      <c r="P4377" s="46">
        <v>134241.50148672448</v>
      </c>
      <c r="Q4377" s="46">
        <v>53594.073255706244</v>
      </c>
      <c r="R4377" s="76">
        <v>1139744857768.3076</v>
      </c>
      <c r="S4377" s="56">
        <v>0.65854762257945298</v>
      </c>
      <c r="T4377" s="56">
        <v>0.47274439063983259</v>
      </c>
      <c r="U4377" s="46">
        <v>17.328154229785572</v>
      </c>
      <c r="V4377" s="76">
        <v>10390048742492.34</v>
      </c>
      <c r="W4377" s="84">
        <v>3276.6488356314007</v>
      </c>
      <c r="X4377" s="82">
        <v>4.1564481257751903E-2</v>
      </c>
      <c r="Y4377" s="476">
        <v>2.0000000000000001E-4</v>
      </c>
    </row>
    <row r="4378" spans="1:25" x14ac:dyDescent="0.2">
      <c r="A4378" s="475">
        <v>4374</v>
      </c>
      <c r="B4378" s="56">
        <v>0.66058762818927397</v>
      </c>
      <c r="C4378" s="46">
        <v>8561.3099809304294</v>
      </c>
      <c r="D4378" s="56">
        <v>1.2644127319860747</v>
      </c>
      <c r="E4378" s="56">
        <v>0.48981332097371194</v>
      </c>
      <c r="F4378" s="250">
        <v>2024.91</v>
      </c>
      <c r="G4378" s="76">
        <v>480834947271.70856</v>
      </c>
      <c r="H4378" s="46">
        <v>39020471.055512577</v>
      </c>
      <c r="I4378" s="76">
        <v>729266076770.16553</v>
      </c>
      <c r="J4378" s="56">
        <v>0.23487578546062138</v>
      </c>
      <c r="K4378" s="76">
        <v>18092295038.862633</v>
      </c>
      <c r="L4378" s="76">
        <v>0</v>
      </c>
      <c r="M4378" s="76">
        <v>366407124051.33813</v>
      </c>
      <c r="N4378" s="76">
        <v>3585807555.5046968</v>
      </c>
      <c r="O4378" s="76">
        <v>37867.210385512939</v>
      </c>
      <c r="P4378" s="46">
        <v>80993.094719682995</v>
      </c>
      <c r="Q4378" s="46">
        <v>14811.523679920752</v>
      </c>
      <c r="R4378" s="76">
        <v>1776931963433.0864</v>
      </c>
      <c r="S4378" s="56">
        <v>0.56381080604480882</v>
      </c>
      <c r="T4378" s="56">
        <v>0.33601458286555963</v>
      </c>
      <c r="U4378" s="46">
        <v>17.786906464593287</v>
      </c>
      <c r="V4378" s="76">
        <v>11256286482687.551</v>
      </c>
      <c r="W4378" s="84">
        <v>3549.344769865269</v>
      </c>
      <c r="X4378" s="82">
        <v>4.2461591876292185E-2</v>
      </c>
      <c r="Y4378" s="476">
        <v>2.0000000000000001E-4</v>
      </c>
    </row>
    <row r="4379" spans="1:25" x14ac:dyDescent="0.2">
      <c r="A4379" s="475">
        <v>4375</v>
      </c>
      <c r="B4379" s="56">
        <v>0.48169246973505059</v>
      </c>
      <c r="C4379" s="46">
        <v>2595.1644335819337</v>
      </c>
      <c r="D4379" s="56">
        <v>0.51067751446632248</v>
      </c>
      <c r="E4379" s="56">
        <v>0.2596715573145395</v>
      </c>
      <c r="F4379" s="250">
        <v>2025.79</v>
      </c>
      <c r="G4379" s="76">
        <v>100681518646.57208</v>
      </c>
      <c r="H4379" s="46">
        <v>10122823.304773254</v>
      </c>
      <c r="I4379" s="76">
        <v>361713555112.91986</v>
      </c>
      <c r="J4379" s="56">
        <v>0.48169246973505064</v>
      </c>
      <c r="K4379" s="76">
        <v>14649338264.952854</v>
      </c>
      <c r="L4379" s="76">
        <v>16763874103.887045</v>
      </c>
      <c r="M4379" s="76">
        <v>74552329794.333694</v>
      </c>
      <c r="N4379" s="76">
        <v>44827682957.206482</v>
      </c>
      <c r="O4379" s="76">
        <v>35139.17708374386</v>
      </c>
      <c r="P4379" s="46">
        <v>312945.20330671495</v>
      </c>
      <c r="Q4379" s="46">
        <v>185313.85387057101</v>
      </c>
      <c r="R4379" s="76">
        <v>606702844678.52612</v>
      </c>
      <c r="S4379" s="56">
        <v>0.55943185172341325</v>
      </c>
      <c r="T4379" s="56">
        <v>0.39174234274097119</v>
      </c>
      <c r="U4379" s="46">
        <v>15.456494034319393</v>
      </c>
      <c r="V4379" s="76">
        <v>4169875736679.4429</v>
      </c>
      <c r="W4379" s="84">
        <v>1316.0933809946202</v>
      </c>
      <c r="X4379" s="82">
        <v>4.5830415847112581E-2</v>
      </c>
      <c r="Y4379" s="476">
        <v>2.0000000000000001E-4</v>
      </c>
    </row>
    <row r="4380" spans="1:25" x14ac:dyDescent="0.2">
      <c r="A4380" s="475">
        <v>4376</v>
      </c>
      <c r="B4380" s="56">
        <v>0.54117317363403128</v>
      </c>
      <c r="C4380" s="46">
        <v>5523.9271366939402</v>
      </c>
      <c r="D4380" s="56">
        <v>0.84582422579267913</v>
      </c>
      <c r="E4380" s="56">
        <v>0.47963062083264274</v>
      </c>
      <c r="F4380" s="250">
        <v>2026.21</v>
      </c>
      <c r="G4380" s="76">
        <v>119831338925.70593</v>
      </c>
      <c r="H4380" s="46">
        <v>21695976.052055538</v>
      </c>
      <c r="I4380" s="76">
        <v>473070769698.02979</v>
      </c>
      <c r="J4380" s="56">
        <v>0.22979079725333373</v>
      </c>
      <c r="K4380" s="76">
        <v>34433780414.450775</v>
      </c>
      <c r="L4380" s="76">
        <v>54252864653.495239</v>
      </c>
      <c r="M4380" s="76">
        <v>47499587298.730766</v>
      </c>
      <c r="N4380" s="76">
        <v>111337757390.91284</v>
      </c>
      <c r="O4380" s="76">
        <v>13472.645224759539</v>
      </c>
      <c r="P4380" s="46">
        <v>631678.71216980531</v>
      </c>
      <c r="Q4380" s="46">
        <v>427925.14060446451</v>
      </c>
      <c r="R4380" s="76">
        <v>854238344441.11243</v>
      </c>
      <c r="S4380" s="56">
        <v>0.40134362495780002</v>
      </c>
      <c r="T4380" s="56">
        <v>0.24077913348233615</v>
      </c>
      <c r="U4380" s="46">
        <v>16.236554808345321</v>
      </c>
      <c r="V4380" s="76">
        <v>3671734615294.3159</v>
      </c>
      <c r="W4380" s="84">
        <v>1157.1026388962778</v>
      </c>
      <c r="X4380" s="82">
        <v>4.454442451802143E-2</v>
      </c>
      <c r="Y4380" s="476">
        <v>2.0000000000000001E-4</v>
      </c>
    </row>
    <row r="4381" spans="1:25" x14ac:dyDescent="0.2">
      <c r="A4381" s="475">
        <v>4377</v>
      </c>
      <c r="B4381" s="56">
        <v>0.44287313151181512</v>
      </c>
      <c r="C4381" s="46">
        <v>1500</v>
      </c>
      <c r="D4381" s="56">
        <v>0.76909554588523099</v>
      </c>
      <c r="E4381" s="56">
        <v>0.23359871225403164</v>
      </c>
      <c r="F4381" s="250">
        <v>2026.23</v>
      </c>
      <c r="G4381" s="76">
        <v>234507070666.21143</v>
      </c>
      <c r="H4381" s="46">
        <v>19914021.478259113</v>
      </c>
      <c r="I4381" s="76">
        <v>456723170417.29462</v>
      </c>
      <c r="J4381" s="56">
        <v>0.27567173793795041</v>
      </c>
      <c r="K4381" s="76">
        <v>29346518152.725044</v>
      </c>
      <c r="L4381" s="76">
        <v>76266183531.50563</v>
      </c>
      <c r="M4381" s="76">
        <v>70133154524.422485</v>
      </c>
      <c r="N4381" s="76">
        <v>38263803468.544838</v>
      </c>
      <c r="O4381" s="76">
        <v>20829.6136042992</v>
      </c>
      <c r="P4381" s="46">
        <v>270217.13320764177</v>
      </c>
      <c r="Q4381" s="46">
        <v>146924.06667041688</v>
      </c>
      <c r="R4381" s="76">
        <v>926592647465.15662</v>
      </c>
      <c r="S4381" s="56">
        <v>0.50850847872139904</v>
      </c>
      <c r="T4381" s="56">
        <v>0.35612070214735553</v>
      </c>
      <c r="U4381" s="46">
        <v>17.133029608495363</v>
      </c>
      <c r="V4381" s="76">
        <v>6199691510664.8965</v>
      </c>
      <c r="W4381" s="84">
        <v>1953.9940107306336</v>
      </c>
      <c r="X4381" s="82">
        <v>4.2646238469306541E-2</v>
      </c>
      <c r="Y4381" s="476">
        <v>2.0000000000000001E-4</v>
      </c>
    </row>
    <row r="4382" spans="1:25" x14ac:dyDescent="0.2">
      <c r="A4382" s="475">
        <v>4378</v>
      </c>
      <c r="B4382" s="56">
        <v>0.30701033090875918</v>
      </c>
      <c r="C4382" s="46">
        <v>5890.1750115903651</v>
      </c>
      <c r="D4382" s="56">
        <v>0.8813789026922858</v>
      </c>
      <c r="E4382" s="56">
        <v>0.28360668153566049</v>
      </c>
      <c r="F4382" s="250">
        <v>2023.75</v>
      </c>
      <c r="G4382" s="76">
        <v>261227657396.45081</v>
      </c>
      <c r="H4382" s="46">
        <v>23626221.760170255</v>
      </c>
      <c r="I4382" s="76">
        <v>627596898305.77002</v>
      </c>
      <c r="J4382" s="56">
        <v>0.30701033090875918</v>
      </c>
      <c r="K4382" s="76">
        <v>20027125055.372826</v>
      </c>
      <c r="L4382" s="76">
        <v>0</v>
      </c>
      <c r="M4382" s="76">
        <v>337101447336.27991</v>
      </c>
      <c r="N4382" s="76">
        <v>16822777593.996927</v>
      </c>
      <c r="O4382" s="76">
        <v>27027.014144447126</v>
      </c>
      <c r="P4382" s="46">
        <v>147258.70803454448</v>
      </c>
      <c r="Q4382" s="46">
        <v>59903.343287578042</v>
      </c>
      <c r="R4382" s="76">
        <v>1336315107289.4614</v>
      </c>
      <c r="S4382" s="56">
        <v>0.55552889569026365</v>
      </c>
      <c r="T4382" s="56">
        <v>0.28877956960448165</v>
      </c>
      <c r="U4382" s="46">
        <v>16.995171185222091</v>
      </c>
      <c r="V4382" s="76">
        <v>7111250691508.4258</v>
      </c>
      <c r="W4382" s="84">
        <v>2243.0689053165593</v>
      </c>
      <c r="X4382" s="82">
        <v>4.3564801900284958E-2</v>
      </c>
      <c r="Y4382" s="476">
        <v>2.0000000000000001E-4</v>
      </c>
    </row>
    <row r="4383" spans="1:25" x14ac:dyDescent="0.2">
      <c r="A4383" s="475">
        <v>4379</v>
      </c>
      <c r="B4383" s="56">
        <v>0.64959050727515177</v>
      </c>
      <c r="C4383" s="46">
        <v>3097.289098248023</v>
      </c>
      <c r="D4383" s="56">
        <v>0.59783729637475547</v>
      </c>
      <c r="E4383" s="56">
        <v>0.34996293265239664</v>
      </c>
      <c r="F4383" s="250">
        <v>2025.08</v>
      </c>
      <c r="G4383" s="76">
        <v>180407582543.67456</v>
      </c>
      <c r="H4383" s="46">
        <v>12802688.020254923</v>
      </c>
      <c r="I4383" s="76">
        <v>418002755419.30981</v>
      </c>
      <c r="J4383" s="56">
        <v>0.41451235275435971</v>
      </c>
      <c r="K4383" s="76">
        <v>22788187337.242638</v>
      </c>
      <c r="L4383" s="76">
        <v>27230645407.692795</v>
      </c>
      <c r="M4383" s="76">
        <v>150191404439.40366</v>
      </c>
      <c r="N4383" s="76">
        <v>46326272516.467972</v>
      </c>
      <c r="O4383" s="76">
        <v>15510.19599581199</v>
      </c>
      <c r="P4383" s="46">
        <v>289382.65126819856</v>
      </c>
      <c r="Q4383" s="46">
        <v>165145.85732812021</v>
      </c>
      <c r="R4383" s="76">
        <v>885300223439.17212</v>
      </c>
      <c r="S4383" s="56">
        <v>0.57890202117078149</v>
      </c>
      <c r="T4383" s="56">
        <v>0.35595921429722938</v>
      </c>
      <c r="U4383" s="46">
        <v>16.336862424144776</v>
      </c>
      <c r="V4383" s="76">
        <v>5687585499532.0479</v>
      </c>
      <c r="W4383" s="84">
        <v>1794.9188352365641</v>
      </c>
      <c r="X4383" s="82">
        <v>4.458263243978032E-2</v>
      </c>
      <c r="Y4383" s="476">
        <v>2.0000000000000001E-4</v>
      </c>
    </row>
    <row r="4384" spans="1:25" x14ac:dyDescent="0.2">
      <c r="A4384" s="475">
        <v>4380</v>
      </c>
      <c r="B4384" s="56">
        <v>0.51746627031772863</v>
      </c>
      <c r="C4384" s="46">
        <v>5485.1434775918979</v>
      </c>
      <c r="D4384" s="56">
        <v>0.60844882622117713</v>
      </c>
      <c r="E4384" s="56">
        <v>0.3564487619117751</v>
      </c>
      <c r="F4384" s="250">
        <v>2024.34</v>
      </c>
      <c r="G4384" s="76">
        <v>255594381074.51895</v>
      </c>
      <c r="H4384" s="46">
        <v>12409693.678188175</v>
      </c>
      <c r="I4384" s="76">
        <v>437064988732.52887</v>
      </c>
      <c r="J4384" s="56">
        <v>0.50470793285310989</v>
      </c>
      <c r="K4384" s="76">
        <v>7858706304.3481359</v>
      </c>
      <c r="L4384" s="76">
        <v>0</v>
      </c>
      <c r="M4384" s="76">
        <v>180285615926.76523</v>
      </c>
      <c r="N4384" s="76">
        <v>22929644294.59005</v>
      </c>
      <c r="O4384" s="76">
        <v>31526.187531329215</v>
      </c>
      <c r="P4384" s="46">
        <v>194348.10465451685</v>
      </c>
      <c r="Q4384" s="46">
        <v>94678.511032780574</v>
      </c>
      <c r="R4384" s="76">
        <v>895474666646.90405</v>
      </c>
      <c r="S4384" s="56">
        <v>0.64076932459646363</v>
      </c>
      <c r="T4384" s="56">
        <v>0.47314907573528464</v>
      </c>
      <c r="U4384" s="46">
        <v>16.586229969906906</v>
      </c>
      <c r="V4384" s="76">
        <v>7892672979939.0488</v>
      </c>
      <c r="W4384" s="84">
        <v>2491.0250783899246</v>
      </c>
      <c r="X4384" s="82">
        <v>4.2946343412995261E-2</v>
      </c>
      <c r="Y4384" s="476">
        <v>2.0000000000000001E-4</v>
      </c>
    </row>
    <row r="4385" spans="1:25" x14ac:dyDescent="0.2">
      <c r="A4385" s="475">
        <v>4381</v>
      </c>
      <c r="B4385" s="56">
        <v>0.38830737376864299</v>
      </c>
      <c r="C4385" s="46">
        <v>5494.4537920721677</v>
      </c>
      <c r="D4385" s="56">
        <v>1.0091030305179494</v>
      </c>
      <c r="E4385" s="56">
        <v>0.36921616834705673</v>
      </c>
      <c r="F4385" s="250">
        <v>2023.75</v>
      </c>
      <c r="G4385" s="76">
        <v>434546765040.87091</v>
      </c>
      <c r="H4385" s="46">
        <v>29997982.621899877</v>
      </c>
      <c r="I4385" s="76">
        <v>703249783692.23181</v>
      </c>
      <c r="J4385" s="56">
        <v>0.33113437796131906</v>
      </c>
      <c r="K4385" s="76">
        <v>13602923473.990595</v>
      </c>
      <c r="L4385" s="76">
        <v>0</v>
      </c>
      <c r="M4385" s="76">
        <v>348801575021.23077</v>
      </c>
      <c r="N4385" s="76">
        <v>82447207886.548523</v>
      </c>
      <c r="O4385" s="76">
        <v>21757.63707927315</v>
      </c>
      <c r="P4385" s="46">
        <v>505364.03231662029</v>
      </c>
      <c r="Q4385" s="46">
        <v>321561.24064674845</v>
      </c>
      <c r="R4385" s="76">
        <v>1553934637746.687</v>
      </c>
      <c r="S4385" s="56">
        <v>0.55291850313198254</v>
      </c>
      <c r="T4385" s="56">
        <v>0.3944694778115998</v>
      </c>
      <c r="U4385" s="46">
        <v>17.22667094814345</v>
      </c>
      <c r="V4385" s="76">
        <v>11590708244172.625</v>
      </c>
      <c r="W4385" s="84">
        <v>3648.6094026041437</v>
      </c>
      <c r="X4385" s="82">
        <v>4.2288124754022292E-2</v>
      </c>
      <c r="Y4385" s="476">
        <v>2.0000000000000001E-4</v>
      </c>
    </row>
    <row r="4386" spans="1:25" x14ac:dyDescent="0.2">
      <c r="A4386" s="475">
        <v>4382</v>
      </c>
      <c r="B4386" s="56">
        <v>0.61832554080826818</v>
      </c>
      <c r="C4386" s="46">
        <v>5961.9587330039467</v>
      </c>
      <c r="D4386" s="56">
        <v>0.9860502030612428</v>
      </c>
      <c r="E4386" s="56">
        <v>0.59855507009270048</v>
      </c>
      <c r="F4386" s="250">
        <v>2024.87</v>
      </c>
      <c r="G4386" s="76">
        <v>245329092025.79645</v>
      </c>
      <c r="H4386" s="46">
        <v>28673643.194902841</v>
      </c>
      <c r="I4386" s="76">
        <v>641492569802.98779</v>
      </c>
      <c r="J4386" s="56">
        <v>0.35905219728931081</v>
      </c>
      <c r="K4386" s="76">
        <v>4689654720.0766382</v>
      </c>
      <c r="L4386" s="76">
        <v>0</v>
      </c>
      <c r="M4386" s="76">
        <v>160209803747.2377</v>
      </c>
      <c r="N4386" s="76">
        <v>15020317224.215551</v>
      </c>
      <c r="O4386" s="76">
        <v>27890.698157812141</v>
      </c>
      <c r="P4386" s="46">
        <v>142048.19028507278</v>
      </c>
      <c r="Q4386" s="46">
        <v>65213.461273248235</v>
      </c>
      <c r="R4386" s="76">
        <v>1068046378890.7385</v>
      </c>
      <c r="S4386" s="56">
        <v>0.5254384205809115</v>
      </c>
      <c r="T4386" s="56">
        <v>0.40694872915833247</v>
      </c>
      <c r="U4386" s="46">
        <v>16.371804080137476</v>
      </c>
      <c r="V4386" s="76">
        <v>7809899118168.4072</v>
      </c>
      <c r="W4386" s="84">
        <v>2464.1979300481457</v>
      </c>
      <c r="X4386" s="82">
        <v>4.5030676933770997E-2</v>
      </c>
      <c r="Y4386" s="476">
        <v>2.0000000000000001E-4</v>
      </c>
    </row>
    <row r="4387" spans="1:25" x14ac:dyDescent="0.2">
      <c r="A4387" s="475">
        <v>4383</v>
      </c>
      <c r="B4387" s="56">
        <v>0.35666278217256853</v>
      </c>
      <c r="C4387" s="46">
        <v>1500</v>
      </c>
      <c r="D4387" s="56">
        <v>0.52178455744966357</v>
      </c>
      <c r="E4387" s="56">
        <v>0.43414400320412189</v>
      </c>
      <c r="F4387" s="250">
        <v>2025.9</v>
      </c>
      <c r="G4387" s="76">
        <v>66128551569.726288</v>
      </c>
      <c r="H4387" s="46">
        <v>10549554.493144561</v>
      </c>
      <c r="I4387" s="76">
        <v>245444418152.06949</v>
      </c>
      <c r="J4387" s="56">
        <v>0.24436085843344535</v>
      </c>
      <c r="K4387" s="76">
        <v>38281920081.84726</v>
      </c>
      <c r="L4387" s="76">
        <v>76038372653.381226</v>
      </c>
      <c r="M4387" s="76">
        <v>28092468981.841656</v>
      </c>
      <c r="N4387" s="76">
        <v>121529279653.28981</v>
      </c>
      <c r="O4387" s="76">
        <v>24168.606213720148</v>
      </c>
      <c r="P4387" s="46">
        <v>801822.43195922137</v>
      </c>
      <c r="Q4387" s="46">
        <v>503135.64703323861</v>
      </c>
      <c r="R4387" s="76">
        <v>576111489258.84131</v>
      </c>
      <c r="S4387" s="56">
        <v>0.41429426895563071</v>
      </c>
      <c r="T4387" s="56">
        <v>0.24565270597084751</v>
      </c>
      <c r="U4387" s="46">
        <v>15.595044730752839</v>
      </c>
      <c r="V4387" s="76">
        <v>2519242180060.8936</v>
      </c>
      <c r="W4387" s="84">
        <v>794.62498531161361</v>
      </c>
      <c r="X4387" s="82">
        <v>4.5213115550538654E-2</v>
      </c>
      <c r="Y4387" s="476">
        <v>2.0000000000000001E-4</v>
      </c>
    </row>
    <row r="4388" spans="1:25" x14ac:dyDescent="0.2">
      <c r="A4388" s="475">
        <v>4384</v>
      </c>
      <c r="B4388" s="56">
        <v>0.36969515872153791</v>
      </c>
      <c r="C4388" s="46">
        <v>5481.7980088564964</v>
      </c>
      <c r="D4388" s="56">
        <v>0.86416433773117562</v>
      </c>
      <c r="E4388" s="56">
        <v>0.25104177136195138</v>
      </c>
      <c r="F4388" s="250">
        <v>2025.14</v>
      </c>
      <c r="G4388" s="76">
        <v>107500588251.76157</v>
      </c>
      <c r="H4388" s="46">
        <v>23060216.798829067</v>
      </c>
      <c r="I4388" s="76">
        <v>638807469305.33276</v>
      </c>
      <c r="J4388" s="56">
        <v>0.33646228425237135</v>
      </c>
      <c r="K4388" s="76">
        <v>27958010640.824993</v>
      </c>
      <c r="L4388" s="76">
        <v>28145864786.581268</v>
      </c>
      <c r="M4388" s="76">
        <v>109780621046.05362</v>
      </c>
      <c r="N4388" s="76">
        <v>76451379888.983353</v>
      </c>
      <c r="O4388" s="76">
        <v>14747.45442483825</v>
      </c>
      <c r="P4388" s="46">
        <v>422604.4359654435</v>
      </c>
      <c r="Q4388" s="46">
        <v>260849.09253908833</v>
      </c>
      <c r="R4388" s="76">
        <v>1059459637923.1143</v>
      </c>
      <c r="S4388" s="56">
        <v>0.46932914927849834</v>
      </c>
      <c r="T4388" s="56">
        <v>0.29115525899422245</v>
      </c>
      <c r="U4388" s="46">
        <v>14.967159973557708</v>
      </c>
      <c r="V4388" s="76">
        <v>5109728291869.0449</v>
      </c>
      <c r="W4388" s="84">
        <v>1612.6944230541988</v>
      </c>
      <c r="X4388" s="82">
        <v>4.838635226155142E-2</v>
      </c>
      <c r="Y4388" s="476">
        <v>2.0000000000000001E-4</v>
      </c>
    </row>
    <row r="4389" spans="1:25" x14ac:dyDescent="0.2">
      <c r="A4389" s="475">
        <v>4385</v>
      </c>
      <c r="B4389" s="56">
        <v>0.40507990011187334</v>
      </c>
      <c r="C4389" s="46">
        <v>10916.798927518214</v>
      </c>
      <c r="D4389" s="56">
        <v>0.41019434581076036</v>
      </c>
      <c r="E4389" s="56">
        <v>0.56918617552938844</v>
      </c>
      <c r="F4389" s="250">
        <v>2026.22</v>
      </c>
      <c r="G4389" s="76">
        <v>80732176520.755875</v>
      </c>
      <c r="H4389" s="46">
        <v>6925363.5760968244</v>
      </c>
      <c r="I4389" s="76">
        <v>262767946346.40848</v>
      </c>
      <c r="J4389" s="56">
        <v>0.40507990011187334</v>
      </c>
      <c r="K4389" s="76">
        <v>33193542387.994144</v>
      </c>
      <c r="L4389" s="76">
        <v>57122250692.756554</v>
      </c>
      <c r="M4389" s="76">
        <v>22726667563.353577</v>
      </c>
      <c r="N4389" s="76">
        <v>117778103269.85219</v>
      </c>
      <c r="O4389" s="76">
        <v>27667.061645171681</v>
      </c>
      <c r="P4389" s="46">
        <v>571732.84250089631</v>
      </c>
      <c r="Q4389" s="46">
        <v>395482.48213376815</v>
      </c>
      <c r="R4389" s="76">
        <v>562046088334.44983</v>
      </c>
      <c r="S4389" s="56">
        <v>0.47116764611290507</v>
      </c>
      <c r="T4389" s="56">
        <v>0.35302461259248391</v>
      </c>
      <c r="U4389" s="46">
        <v>15.242347961989219</v>
      </c>
      <c r="V4389" s="76">
        <v>3350732357268.6577</v>
      </c>
      <c r="W4389" s="84">
        <v>1056.7596400315831</v>
      </c>
      <c r="X4389" s="82">
        <v>4.7741966919225158E-2</v>
      </c>
      <c r="Y4389" s="476">
        <v>2.0000000000000001E-4</v>
      </c>
    </row>
    <row r="4390" spans="1:25" x14ac:dyDescent="0.2">
      <c r="A4390" s="475">
        <v>4386</v>
      </c>
      <c r="B4390" s="56">
        <v>0.45511163923665371</v>
      </c>
      <c r="C4390" s="46">
        <v>5398.4778414292541</v>
      </c>
      <c r="D4390" s="56">
        <v>0.58986955462442292</v>
      </c>
      <c r="E4390" s="56">
        <v>0.39092219389168292</v>
      </c>
      <c r="F4390" s="250">
        <v>2023.75</v>
      </c>
      <c r="G4390" s="76">
        <v>179217136212.37671</v>
      </c>
      <c r="H4390" s="46">
        <v>11941381.860149778</v>
      </c>
      <c r="I4390" s="76">
        <v>350532955855.95996</v>
      </c>
      <c r="J4390" s="56">
        <v>0.38742770578035923</v>
      </c>
      <c r="K4390" s="76">
        <v>2523310611.5760131</v>
      </c>
      <c r="L4390" s="76">
        <v>0</v>
      </c>
      <c r="M4390" s="76">
        <v>283422927880.49554</v>
      </c>
      <c r="N4390" s="76">
        <v>47161003248.222313</v>
      </c>
      <c r="O4390" s="76">
        <v>18807.01927570999</v>
      </c>
      <c r="P4390" s="46">
        <v>319526.23163565085</v>
      </c>
      <c r="Q4390" s="46">
        <v>188349.05078513233</v>
      </c>
      <c r="R4390" s="76">
        <v>965479588654.86877</v>
      </c>
      <c r="S4390" s="56">
        <v>0.62194680760667098</v>
      </c>
      <c r="T4390" s="56">
        <v>0.30937145517778397</v>
      </c>
      <c r="U4390" s="46">
        <v>16.586917457852905</v>
      </c>
      <c r="V4390" s="76">
        <v>5598076259679.5859</v>
      </c>
      <c r="W4390" s="84">
        <v>1766.064546847301</v>
      </c>
      <c r="X4390" s="82">
        <v>4.2797265770012957E-2</v>
      </c>
      <c r="Y4390" s="476">
        <v>2.0000000000000001E-4</v>
      </c>
    </row>
    <row r="4391" spans="1:25" x14ac:dyDescent="0.2">
      <c r="A4391" s="475">
        <v>4387</v>
      </c>
      <c r="B4391" s="56">
        <v>0.55023940322544229</v>
      </c>
      <c r="C4391" s="46">
        <v>4522.8218620399293</v>
      </c>
      <c r="D4391" s="56">
        <v>0.73788637121299216</v>
      </c>
      <c r="E4391" s="56">
        <v>0.28878692963162</v>
      </c>
      <c r="F4391" s="250">
        <v>2026.41</v>
      </c>
      <c r="G4391" s="76">
        <v>186833470006.09412</v>
      </c>
      <c r="H4391" s="46">
        <v>17315350.570321556</v>
      </c>
      <c r="I4391" s="76">
        <v>416375218315.11969</v>
      </c>
      <c r="J4391" s="56">
        <v>0.26048153649708383</v>
      </c>
      <c r="K4391" s="76">
        <v>31349818433.525959</v>
      </c>
      <c r="L4391" s="76">
        <v>130921281009.56555</v>
      </c>
      <c r="M4391" s="76">
        <v>45820675375.86132</v>
      </c>
      <c r="N4391" s="76">
        <v>23906213331.333458</v>
      </c>
      <c r="O4391" s="76">
        <v>25706.98621433293</v>
      </c>
      <c r="P4391" s="46">
        <v>189502.06281303032</v>
      </c>
      <c r="Q4391" s="46">
        <v>88996.005834725511</v>
      </c>
      <c r="R4391" s="76">
        <v>775874850570.10828</v>
      </c>
      <c r="S4391" s="56">
        <v>0.47843088471843886</v>
      </c>
      <c r="T4391" s="56">
        <v>0.32951478317123661</v>
      </c>
      <c r="U4391" s="46">
        <v>17.221083101777552</v>
      </c>
      <c r="V4391" s="76">
        <v>4807340901335.1572</v>
      </c>
      <c r="W4391" s="84">
        <v>1517.7510865011582</v>
      </c>
      <c r="X4391" s="82">
        <v>4.2864552661261511E-2</v>
      </c>
      <c r="Y4391" s="476">
        <v>2.0000000000000001E-4</v>
      </c>
    </row>
    <row r="4392" spans="1:25" x14ac:dyDescent="0.2">
      <c r="A4392" s="475">
        <v>4388</v>
      </c>
      <c r="B4392" s="56">
        <v>0.48783288235153144</v>
      </c>
      <c r="C4392" s="46">
        <v>4305.8646542336228</v>
      </c>
      <c r="D4392" s="56">
        <v>1.0148875779622029</v>
      </c>
      <c r="E4392" s="56">
        <v>0.35112982786618263</v>
      </c>
      <c r="F4392" s="250">
        <v>2025.71</v>
      </c>
      <c r="G4392" s="76">
        <v>216062513936.08374</v>
      </c>
      <c r="H4392" s="46">
        <v>32515355.185495369</v>
      </c>
      <c r="I4392" s="76">
        <v>559105565416.40137</v>
      </c>
      <c r="J4392" s="56">
        <v>5.7865452907004067E-2</v>
      </c>
      <c r="K4392" s="76">
        <v>14068740266.633753</v>
      </c>
      <c r="L4392" s="76">
        <v>9224653790.6972389</v>
      </c>
      <c r="M4392" s="76">
        <v>157793858910.28351</v>
      </c>
      <c r="N4392" s="76">
        <v>83846734655.777756</v>
      </c>
      <c r="O4392" s="76">
        <v>33982.664804203181</v>
      </c>
      <c r="P4392" s="46">
        <v>487589.70972006477</v>
      </c>
      <c r="Q4392" s="46">
        <v>307414.64409020985</v>
      </c>
      <c r="R4392" s="76">
        <v>1105575866158.4116</v>
      </c>
      <c r="S4392" s="56">
        <v>0.37523404413322842</v>
      </c>
      <c r="T4392" s="56">
        <v>0.19465229116445684</v>
      </c>
      <c r="U4392" s="46">
        <v>19.917193934242547</v>
      </c>
      <c r="V4392" s="76">
        <v>4606730659314.3486</v>
      </c>
      <c r="W4392" s="84">
        <v>1450.8495935501669</v>
      </c>
      <c r="X4392" s="82">
        <v>3.7842986247400665E-2</v>
      </c>
      <c r="Y4392" s="476">
        <v>2.0000000000000001E-4</v>
      </c>
    </row>
    <row r="4393" spans="1:25" x14ac:dyDescent="0.2">
      <c r="A4393" s="475">
        <v>4389</v>
      </c>
      <c r="B4393" s="56">
        <v>0.70715995131052167</v>
      </c>
      <c r="C4393" s="46">
        <v>1500</v>
      </c>
      <c r="D4393" s="56">
        <v>1.0074306566643783</v>
      </c>
      <c r="E4393" s="56">
        <v>0.32111661619638621</v>
      </c>
      <c r="F4393" s="250">
        <v>2024.48</v>
      </c>
      <c r="G4393" s="76">
        <v>157682223372.91763</v>
      </c>
      <c r="H4393" s="46">
        <v>33067226.631780747</v>
      </c>
      <c r="I4393" s="76">
        <v>774242385478.55322</v>
      </c>
      <c r="J4393" s="56">
        <v>0.33534885749459642</v>
      </c>
      <c r="K4393" s="76">
        <v>13859118123.225573</v>
      </c>
      <c r="L4393" s="76">
        <v>0</v>
      </c>
      <c r="M4393" s="76">
        <v>220813905541.43665</v>
      </c>
      <c r="N4393" s="76">
        <v>140032958612.8533</v>
      </c>
      <c r="O4393" s="76">
        <v>23868.88934390185</v>
      </c>
      <c r="P4393" s="46">
        <v>758054.07432283636</v>
      </c>
      <c r="Q4393" s="46">
        <v>524790.80264684721</v>
      </c>
      <c r="R4393" s="76">
        <v>1467964669781.5242</v>
      </c>
      <c r="S4393" s="56">
        <v>0.49613574080566952</v>
      </c>
      <c r="T4393" s="56">
        <v>0.2413071774526955</v>
      </c>
      <c r="U4393" s="46">
        <v>15.614502899857385</v>
      </c>
      <c r="V4393" s="76">
        <v>6260035822946.3281</v>
      </c>
      <c r="W4393" s="84">
        <v>1976.1272281433573</v>
      </c>
      <c r="X4393" s="82">
        <v>4.5602855059725271E-2</v>
      </c>
      <c r="Y4393" s="476">
        <v>2.0000000000000001E-4</v>
      </c>
    </row>
    <row r="4394" spans="1:25" x14ac:dyDescent="0.2">
      <c r="A4394" s="475">
        <v>4390</v>
      </c>
      <c r="B4394" s="56">
        <v>0.51213225073131685</v>
      </c>
      <c r="C4394" s="46">
        <v>6621.4261110436364</v>
      </c>
      <c r="D4394" s="56">
        <v>0.93584335461147017</v>
      </c>
      <c r="E4394" s="56">
        <v>0.24740034039938422</v>
      </c>
      <c r="F4394" s="250">
        <v>2024.79</v>
      </c>
      <c r="G4394" s="76">
        <v>300892528805.16748</v>
      </c>
      <c r="H4394" s="46">
        <v>24731426.072607163</v>
      </c>
      <c r="I4394" s="76">
        <v>447235740963.58167</v>
      </c>
      <c r="J4394" s="56">
        <v>0.15726872182414098</v>
      </c>
      <c r="K4394" s="76">
        <v>7978196432.7334862</v>
      </c>
      <c r="L4394" s="76">
        <v>0</v>
      </c>
      <c r="M4394" s="76">
        <v>242933637179.26163</v>
      </c>
      <c r="N4394" s="76">
        <v>15213046794.430782</v>
      </c>
      <c r="O4394" s="76">
        <v>30475.054718343115</v>
      </c>
      <c r="P4394" s="46">
        <v>154992.3181256931</v>
      </c>
      <c r="Q4394" s="46">
        <v>63756.612590298508</v>
      </c>
      <c r="R4394" s="76">
        <v>1060194760533.0004</v>
      </c>
      <c r="S4394" s="56">
        <v>0.51818116773356171</v>
      </c>
      <c r="T4394" s="56">
        <v>0.32195794333814653</v>
      </c>
      <c r="U4394" s="46">
        <v>18.255765467411692</v>
      </c>
      <c r="V4394" s="76">
        <v>6749808643567.9902</v>
      </c>
      <c r="W4394" s="84">
        <v>2130.4774048783647</v>
      </c>
      <c r="X4394" s="82">
        <v>4.0883648172759891E-2</v>
      </c>
      <c r="Y4394" s="476">
        <v>2.0000000000000001E-4</v>
      </c>
    </row>
    <row r="4395" spans="1:25" x14ac:dyDescent="0.2">
      <c r="A4395" s="475">
        <v>4391</v>
      </c>
      <c r="B4395" s="56">
        <v>0.22874968220283437</v>
      </c>
      <c r="C4395" s="46">
        <v>1747.5685216612155</v>
      </c>
      <c r="D4395" s="56">
        <v>0.89576055789452635</v>
      </c>
      <c r="E4395" s="56">
        <v>0.534048904163126</v>
      </c>
      <c r="F4395" s="250">
        <v>2024.48</v>
      </c>
      <c r="G4395" s="76">
        <v>188069519035.55368</v>
      </c>
      <c r="H4395" s="46">
        <v>26918704.202436697</v>
      </c>
      <c r="I4395" s="76">
        <v>561102072173.57996</v>
      </c>
      <c r="J4395" s="56">
        <v>0.22874968220283431</v>
      </c>
      <c r="K4395" s="76">
        <v>20057501203.334183</v>
      </c>
      <c r="L4395" s="76">
        <v>0</v>
      </c>
      <c r="M4395" s="76">
        <v>131278403884.6599</v>
      </c>
      <c r="N4395" s="76">
        <v>52906392292.210098</v>
      </c>
      <c r="O4395" s="76">
        <v>10000</v>
      </c>
      <c r="P4395" s="46">
        <v>363495.08994263737</v>
      </c>
      <c r="Q4395" s="46">
        <v>214376.80210681085</v>
      </c>
      <c r="R4395" s="76">
        <v>957701425860.3407</v>
      </c>
      <c r="S4395" s="56">
        <v>0.42270219390335728</v>
      </c>
      <c r="T4395" s="56">
        <v>0.28043977592839381</v>
      </c>
      <c r="U4395" s="46">
        <v>17.100234273199426</v>
      </c>
      <c r="V4395" s="76">
        <v>5022978649380.1289</v>
      </c>
      <c r="W4395" s="84">
        <v>1586.3271028196568</v>
      </c>
      <c r="X4395" s="82">
        <v>4.2864878028924698E-2</v>
      </c>
      <c r="Y4395" s="476">
        <v>2.0000000000000001E-4</v>
      </c>
    </row>
    <row r="4396" spans="1:25" x14ac:dyDescent="0.2">
      <c r="A4396" s="475">
        <v>4392</v>
      </c>
      <c r="B4396" s="56">
        <v>0.40634701907269333</v>
      </c>
      <c r="C4396" s="46">
        <v>4372.234380780249</v>
      </c>
      <c r="D4396" s="56">
        <v>0.98779175876018632</v>
      </c>
      <c r="E4396" s="56">
        <v>0.36640190584567611</v>
      </c>
      <c r="F4396" s="250">
        <v>2025.22</v>
      </c>
      <c r="G4396" s="76">
        <v>212337988774.08618</v>
      </c>
      <c r="H4396" s="46">
        <v>30110191.631501671</v>
      </c>
      <c r="I4396" s="76">
        <v>758000218298.29602</v>
      </c>
      <c r="J4396" s="56">
        <v>0.36967774107225582</v>
      </c>
      <c r="K4396" s="76">
        <v>18898003327.356182</v>
      </c>
      <c r="L4396" s="76">
        <v>40584734332.596489</v>
      </c>
      <c r="M4396" s="76">
        <v>104764387693.06537</v>
      </c>
      <c r="N4396" s="76">
        <v>103755998897.9001</v>
      </c>
      <c r="O4396" s="76">
        <v>27519.771401417271</v>
      </c>
      <c r="P4396" s="46">
        <v>597489.19357707188</v>
      </c>
      <c r="Q4396" s="46">
        <v>395463.68084572826</v>
      </c>
      <c r="R4396" s="76">
        <v>1282689368849.1545</v>
      </c>
      <c r="S4396" s="56">
        <v>0.49318877131582378</v>
      </c>
      <c r="T4396" s="56">
        <v>0.34529067305275463</v>
      </c>
      <c r="U4396" s="46">
        <v>15.813145797431146</v>
      </c>
      <c r="V4396" s="76">
        <v>7743529922201.2861</v>
      </c>
      <c r="W4396" s="84">
        <v>2444.0704640409576</v>
      </c>
      <c r="X4396" s="82">
        <v>4.6045051964978739E-2</v>
      </c>
      <c r="Y4396" s="476">
        <v>2.0000000000000001E-4</v>
      </c>
    </row>
    <row r="4397" spans="1:25" x14ac:dyDescent="0.2">
      <c r="A4397" s="475">
        <v>4393</v>
      </c>
      <c r="B4397" s="56">
        <v>0.46965528384337851</v>
      </c>
      <c r="C4397" s="46">
        <v>8864.5152103191649</v>
      </c>
      <c r="D4397" s="56">
        <v>0.58401706216350091</v>
      </c>
      <c r="E4397" s="56">
        <v>0.56307249999805431</v>
      </c>
      <c r="F4397" s="250">
        <v>2024.74</v>
      </c>
      <c r="G4397" s="76">
        <v>188928831562.26834</v>
      </c>
      <c r="H4397" s="46">
        <v>11626611.7467285</v>
      </c>
      <c r="I4397" s="76">
        <v>398642866177.01007</v>
      </c>
      <c r="J4397" s="56">
        <v>0.45093400965703656</v>
      </c>
      <c r="K4397" s="76">
        <v>7657119267.015027</v>
      </c>
      <c r="L4397" s="76">
        <v>0</v>
      </c>
      <c r="M4397" s="76">
        <v>274427394771.94226</v>
      </c>
      <c r="N4397" s="76">
        <v>107584880495.05583</v>
      </c>
      <c r="O4397" s="76">
        <v>23581.897356240188</v>
      </c>
      <c r="P4397" s="46">
        <v>603781.69310104498</v>
      </c>
      <c r="Q4397" s="46">
        <v>414943.66969944339</v>
      </c>
      <c r="R4397" s="76">
        <v>1181137033975.5747</v>
      </c>
      <c r="S4397" s="56">
        <v>0.62583921132372</v>
      </c>
      <c r="T4397" s="56">
        <v>0.30416867088008465</v>
      </c>
      <c r="U4397" s="46">
        <v>16.12018890744227</v>
      </c>
      <c r="V4397" s="76">
        <v>6478402729395.4404</v>
      </c>
      <c r="W4397" s="84">
        <v>2042.9523349477165</v>
      </c>
      <c r="X4397" s="82">
        <v>4.4287990710966216E-2</v>
      </c>
      <c r="Y4397" s="476">
        <v>2.0000000000000001E-4</v>
      </c>
    </row>
    <row r="4398" spans="1:25" x14ac:dyDescent="0.2">
      <c r="A4398" s="475">
        <v>4394</v>
      </c>
      <c r="B4398" s="56">
        <v>0.43282714928678018</v>
      </c>
      <c r="C4398" s="46">
        <v>1500</v>
      </c>
      <c r="D4398" s="56">
        <v>1.1959879447673811</v>
      </c>
      <c r="E4398" s="56">
        <v>0.46468534968657571</v>
      </c>
      <c r="F4398" s="250">
        <v>2024.07</v>
      </c>
      <c r="G4398" s="76">
        <v>259975171474.52338</v>
      </c>
      <c r="H4398" s="46">
        <v>46347757.52698455</v>
      </c>
      <c r="I4398" s="76">
        <v>908956637932.62549</v>
      </c>
      <c r="J4398" s="56">
        <v>0.28712509125041175</v>
      </c>
      <c r="K4398" s="76">
        <v>28771262462.228813</v>
      </c>
      <c r="L4398" s="76">
        <v>0</v>
      </c>
      <c r="M4398" s="76">
        <v>251551682208.34009</v>
      </c>
      <c r="N4398" s="76">
        <v>156735911225.33817</v>
      </c>
      <c r="O4398" s="76">
        <v>23290.429553941103</v>
      </c>
      <c r="P4398" s="46">
        <v>876783.60393308545</v>
      </c>
      <c r="Q4398" s="46">
        <v>614693.23828150763</v>
      </c>
      <c r="R4398" s="76">
        <v>1757597086906.5208</v>
      </c>
      <c r="S4398" s="56">
        <v>0.47937274220768666</v>
      </c>
      <c r="T4398" s="56">
        <v>0.25917064355911118</v>
      </c>
      <c r="U4398" s="46">
        <v>16.331234117892635</v>
      </c>
      <c r="V4398" s="76">
        <v>8223896428806.9229</v>
      </c>
      <c r="W4398" s="84">
        <v>2596.2660172562596</v>
      </c>
      <c r="X4398" s="82">
        <v>4.4383367540621638E-2</v>
      </c>
      <c r="Y4398" s="476">
        <v>2.0000000000000001E-4</v>
      </c>
    </row>
    <row r="4399" spans="1:25" x14ac:dyDescent="0.2">
      <c r="A4399" s="475">
        <v>4395</v>
      </c>
      <c r="B4399" s="56">
        <v>0.48041111859729824</v>
      </c>
      <c r="C4399" s="46">
        <v>1500</v>
      </c>
      <c r="D4399" s="56">
        <v>0.99547673592629071</v>
      </c>
      <c r="E4399" s="56">
        <v>0.29557637597396663</v>
      </c>
      <c r="F4399" s="250">
        <v>2025.41</v>
      </c>
      <c r="G4399" s="76">
        <v>174788818985.33887</v>
      </c>
      <c r="H4399" s="46">
        <v>33525961.829509079</v>
      </c>
      <c r="I4399" s="76">
        <v>568449081870.92761</v>
      </c>
      <c r="J4399" s="56">
        <v>0.16634496371225949</v>
      </c>
      <c r="K4399" s="76">
        <v>27839864079.837177</v>
      </c>
      <c r="L4399" s="76">
        <v>37439600832.689903</v>
      </c>
      <c r="M4399" s="76">
        <v>136656770304.7319</v>
      </c>
      <c r="N4399" s="76">
        <v>48374476359.853722</v>
      </c>
      <c r="O4399" s="76">
        <v>38881.970552418075</v>
      </c>
      <c r="P4399" s="46">
        <v>346535.87470897363</v>
      </c>
      <c r="Q4399" s="46">
        <v>199088.77731865051</v>
      </c>
      <c r="R4399" s="76">
        <v>1070647004342.5231</v>
      </c>
      <c r="S4399" s="56">
        <v>0.42816966137019585</v>
      </c>
      <c r="T4399" s="56">
        <v>0.23426359244925238</v>
      </c>
      <c r="U4399" s="46">
        <v>17.026499032855657</v>
      </c>
      <c r="V4399" s="76">
        <v>4725737958872.126</v>
      </c>
      <c r="W4399" s="84">
        <v>1490.2276576718782</v>
      </c>
      <c r="X4399" s="82">
        <v>4.2882821559523436E-2</v>
      </c>
      <c r="Y4399" s="476">
        <v>2.0000000000000001E-4</v>
      </c>
    </row>
    <row r="4400" spans="1:25" x14ac:dyDescent="0.2">
      <c r="A4400" s="475">
        <v>4396</v>
      </c>
      <c r="B4400" s="56">
        <v>0.46919486086523948</v>
      </c>
      <c r="C4400" s="46">
        <v>5929.8575520796994</v>
      </c>
      <c r="D4400" s="56">
        <v>0.64623680172762343</v>
      </c>
      <c r="E4400" s="56">
        <v>0.31330709190859463</v>
      </c>
      <c r="F4400" s="250">
        <v>2024.88</v>
      </c>
      <c r="G4400" s="76">
        <v>307527137936.49634</v>
      </c>
      <c r="H4400" s="46">
        <v>13518136.69599604</v>
      </c>
      <c r="I4400" s="76">
        <v>352772055715.98065</v>
      </c>
      <c r="J4400" s="56">
        <v>0.36858960898231707</v>
      </c>
      <c r="K4400" s="76">
        <v>9350749727.9951439</v>
      </c>
      <c r="L4400" s="76">
        <v>0</v>
      </c>
      <c r="M4400" s="76">
        <v>196985970793.08493</v>
      </c>
      <c r="N4400" s="76">
        <v>12729397507.863871</v>
      </c>
      <c r="O4400" s="76">
        <v>34241.384505201691</v>
      </c>
      <c r="P4400" s="46">
        <v>139106.87898836736</v>
      </c>
      <c r="Q4400" s="46">
        <v>55741.580588397686</v>
      </c>
      <c r="R4400" s="76">
        <v>880587655012.22815</v>
      </c>
      <c r="S4400" s="56">
        <v>0.61690473827241321</v>
      </c>
      <c r="T4400" s="56">
        <v>0.4641773274847048</v>
      </c>
      <c r="U4400" s="46">
        <v>17.474954052226582</v>
      </c>
      <c r="V4400" s="76">
        <v>7812687391718.7314</v>
      </c>
      <c r="W4400" s="84">
        <v>2464.1395386651188</v>
      </c>
      <c r="X4400" s="82">
        <v>4.2028430987709649E-2</v>
      </c>
      <c r="Y4400" s="476">
        <v>2.0000000000000001E-4</v>
      </c>
    </row>
    <row r="4401" spans="1:25" x14ac:dyDescent="0.2">
      <c r="A4401" s="475">
        <v>4397</v>
      </c>
      <c r="B4401" s="56">
        <v>0.29394241969482271</v>
      </c>
      <c r="C4401" s="46">
        <v>4404.5489122508543</v>
      </c>
      <c r="D4401" s="56">
        <v>0.9589461651709279</v>
      </c>
      <c r="E4401" s="56">
        <v>0.44726590225087803</v>
      </c>
      <c r="F4401" s="250">
        <v>2023.88</v>
      </c>
      <c r="G4401" s="76">
        <v>688733839108.41492</v>
      </c>
      <c r="H4401" s="46">
        <v>27401107.343442027</v>
      </c>
      <c r="I4401" s="76">
        <v>491975261786.61182</v>
      </c>
      <c r="J4401" s="56">
        <v>7.2000774063997519E-2</v>
      </c>
      <c r="K4401" s="76">
        <v>4096392438.4081669</v>
      </c>
      <c r="L4401" s="76">
        <v>0</v>
      </c>
      <c r="M4401" s="76">
        <v>637382449763.60681</v>
      </c>
      <c r="N4401" s="76">
        <v>14457580368.404234</v>
      </c>
      <c r="O4401" s="76">
        <v>25872.485771584659</v>
      </c>
      <c r="P4401" s="46">
        <v>136207.76939197231</v>
      </c>
      <c r="Q4401" s="46">
        <v>53234.63349853854</v>
      </c>
      <c r="R4401" s="76">
        <v>1867026519927.4192</v>
      </c>
      <c r="S4401" s="56">
        <v>0.60318410534707845</v>
      </c>
      <c r="T4401" s="56">
        <v>0.36903663879773041</v>
      </c>
      <c r="U4401" s="46">
        <v>19.300657911996471</v>
      </c>
      <c r="V4401" s="76">
        <v>14423075848957.461</v>
      </c>
      <c r="W4401" s="84">
        <v>4554.0113942650369</v>
      </c>
      <c r="X4401" s="82">
        <v>3.8040482400039238E-2</v>
      </c>
      <c r="Y4401" s="476">
        <v>2.0000000000000001E-4</v>
      </c>
    </row>
    <row r="4402" spans="1:25" x14ac:dyDescent="0.2">
      <c r="A4402" s="475">
        <v>4398</v>
      </c>
      <c r="B4402" s="56">
        <v>0.4092367228643865</v>
      </c>
      <c r="C4402" s="46">
        <v>6545.6670146512715</v>
      </c>
      <c r="D4402" s="56">
        <v>0.84992197074225406</v>
      </c>
      <c r="E4402" s="56">
        <v>0.4925757477303796</v>
      </c>
      <c r="F4402" s="250">
        <v>2026.89</v>
      </c>
      <c r="G4402" s="76">
        <v>146645462815.62253</v>
      </c>
      <c r="H4402" s="46">
        <v>22174721.114662308</v>
      </c>
      <c r="I4402" s="76">
        <v>597338087949.84375</v>
      </c>
      <c r="J4402" s="56">
        <v>0.4092367228643865</v>
      </c>
      <c r="K4402" s="76">
        <v>42929620350.745743</v>
      </c>
      <c r="L4402" s="76">
        <v>60954235295.975677</v>
      </c>
      <c r="M4402" s="76">
        <v>8965372053.8145599</v>
      </c>
      <c r="N4402" s="76">
        <v>62485266790.271652</v>
      </c>
      <c r="O4402" s="76">
        <v>16319.394456192009</v>
      </c>
      <c r="P4402" s="46">
        <v>415879.03116948262</v>
      </c>
      <c r="Q4402" s="46">
        <v>256003.54524263376</v>
      </c>
      <c r="R4402" s="76">
        <v>969129089245.24438</v>
      </c>
      <c r="S4402" s="56">
        <v>0.509840370790694</v>
      </c>
      <c r="T4402" s="56">
        <v>0.35282987416123962</v>
      </c>
      <c r="U4402" s="46">
        <v>15.373118914712123</v>
      </c>
      <c r="V4402" s="76">
        <v>5709940352787.6523</v>
      </c>
      <c r="W4402" s="84">
        <v>1803.008299309445</v>
      </c>
      <c r="X4402" s="82">
        <v>4.8058922712776501E-2</v>
      </c>
      <c r="Y4402" s="476">
        <v>2.0000000000000001E-4</v>
      </c>
    </row>
    <row r="4403" spans="1:25" x14ac:dyDescent="0.2">
      <c r="A4403" s="475">
        <v>4399</v>
      </c>
      <c r="B4403" s="56">
        <v>0.37317561654436548</v>
      </c>
      <c r="C4403" s="46">
        <v>1500</v>
      </c>
      <c r="D4403" s="56">
        <v>1.0285645220499793</v>
      </c>
      <c r="E4403" s="56">
        <v>0.58890378170800062</v>
      </c>
      <c r="F4403" s="250">
        <v>2023.75</v>
      </c>
      <c r="G4403" s="76">
        <v>382613599036.6167</v>
      </c>
      <c r="H4403" s="46">
        <v>33497225.697199918</v>
      </c>
      <c r="I4403" s="76">
        <v>709613331865.39832</v>
      </c>
      <c r="J4403" s="56">
        <v>0.30957685463884155</v>
      </c>
      <c r="K4403" s="76">
        <v>6040994242.8799353</v>
      </c>
      <c r="L4403" s="76">
        <v>0</v>
      </c>
      <c r="M4403" s="76">
        <v>515159134644.26569</v>
      </c>
      <c r="N4403" s="76">
        <v>33075228566.337265</v>
      </c>
      <c r="O4403" s="76">
        <v>37875.333603731713</v>
      </c>
      <c r="P4403" s="46">
        <v>256808.68300633528</v>
      </c>
      <c r="Q4403" s="46">
        <v>131913.33236261355</v>
      </c>
      <c r="R4403" s="76">
        <v>1861745069258.1692</v>
      </c>
      <c r="S4403" s="56">
        <v>0.60204137684978642</v>
      </c>
      <c r="T4403" s="56">
        <v>0.27956415815954389</v>
      </c>
      <c r="U4403" s="46">
        <v>17.394244068165314</v>
      </c>
      <c r="V4403" s="76">
        <v>9964043869991.0293</v>
      </c>
      <c r="W4403" s="84">
        <v>3139.4136339100683</v>
      </c>
      <c r="X4403" s="82">
        <v>4.1905208963849916E-2</v>
      </c>
      <c r="Y4403" s="476">
        <v>2.0000000000000001E-4</v>
      </c>
    </row>
    <row r="4404" spans="1:25" x14ac:dyDescent="0.2">
      <c r="A4404" s="475">
        <v>4400</v>
      </c>
      <c r="B4404" s="56">
        <v>0.48784315514902354</v>
      </c>
      <c r="C4404" s="46">
        <v>2871.7773372849279</v>
      </c>
      <c r="D4404" s="56">
        <v>1.1947195604008627</v>
      </c>
      <c r="E4404" s="56">
        <v>0.39092997748443514</v>
      </c>
      <c r="F4404" s="250">
        <v>2024.32</v>
      </c>
      <c r="G4404" s="76">
        <v>600386777012.46753</v>
      </c>
      <c r="H4404" s="46">
        <v>44809514.338484086</v>
      </c>
      <c r="I4404" s="76">
        <v>862819106242.84546</v>
      </c>
      <c r="J4404" s="56">
        <v>0.20707117201380965</v>
      </c>
      <c r="K4404" s="76">
        <v>33822316879.968266</v>
      </c>
      <c r="L4404" s="76">
        <v>0</v>
      </c>
      <c r="M4404" s="76">
        <v>402021370584.95038</v>
      </c>
      <c r="N4404" s="76">
        <v>22795357047.417606</v>
      </c>
      <c r="O4404" s="76">
        <v>23149.802192639658</v>
      </c>
      <c r="P4404" s="46">
        <v>184765.35634600621</v>
      </c>
      <c r="Q4404" s="46">
        <v>83251.714491754406</v>
      </c>
      <c r="R4404" s="76">
        <v>2035578968697.3452</v>
      </c>
      <c r="S4404" s="56">
        <v>0.53777192912662308</v>
      </c>
      <c r="T4404" s="56">
        <v>0.35954419172689145</v>
      </c>
      <c r="U4404" s="46">
        <v>17.843980332764218</v>
      </c>
      <c r="V4404" s="76">
        <v>14062242474646.83</v>
      </c>
      <c r="W4404" s="84">
        <v>4439.7543412563464</v>
      </c>
      <c r="X4404" s="82">
        <v>4.1829680119433124E-2</v>
      </c>
      <c r="Y4404" s="476">
        <v>2.0000000000000001E-4</v>
      </c>
    </row>
    <row r="4405" spans="1:25" x14ac:dyDescent="0.2">
      <c r="A4405" s="475">
        <v>4401</v>
      </c>
      <c r="B4405" s="56">
        <v>0.58857592855242791</v>
      </c>
      <c r="C4405" s="46">
        <v>6278.1701862577984</v>
      </c>
      <c r="D4405" s="56">
        <v>0.55685095435094256</v>
      </c>
      <c r="E4405" s="56">
        <v>0.45660207959565913</v>
      </c>
      <c r="F4405" s="250">
        <v>2025.73</v>
      </c>
      <c r="G4405" s="76">
        <v>161056811070.13602</v>
      </c>
      <c r="H4405" s="46">
        <v>10948214.289642826</v>
      </c>
      <c r="I4405" s="76">
        <v>259081411476.62625</v>
      </c>
      <c r="J4405" s="56">
        <v>0.26501959369066219</v>
      </c>
      <c r="K4405" s="76">
        <v>9742381620.4431915</v>
      </c>
      <c r="L4405" s="76">
        <v>20774393899.494598</v>
      </c>
      <c r="M4405" s="76">
        <v>106305355743.40666</v>
      </c>
      <c r="N4405" s="76">
        <v>81908865391.548965</v>
      </c>
      <c r="O4405" s="76">
        <v>28012.979904478325</v>
      </c>
      <c r="P4405" s="46">
        <v>525836.07304213929</v>
      </c>
      <c r="Q4405" s="46">
        <v>352546.09922982036</v>
      </c>
      <c r="R4405" s="76">
        <v>659033999849.41455</v>
      </c>
      <c r="S4405" s="56">
        <v>0.51513280067225453</v>
      </c>
      <c r="T4405" s="56">
        <v>0.33590939277152493</v>
      </c>
      <c r="U4405" s="46">
        <v>17.293077166161687</v>
      </c>
      <c r="V4405" s="76">
        <v>4190695969755.439</v>
      </c>
      <c r="W4405" s="84">
        <v>1322.2418890609167</v>
      </c>
      <c r="X4405" s="82">
        <v>4.2351550981138165E-2</v>
      </c>
      <c r="Y4405" s="476">
        <v>2.0000000000000001E-4</v>
      </c>
    </row>
    <row r="4406" spans="1:25" x14ac:dyDescent="0.2">
      <c r="A4406" s="475">
        <v>4402</v>
      </c>
      <c r="B4406" s="56">
        <v>0.47171735290460537</v>
      </c>
      <c r="C4406" s="46">
        <v>4704.0318385525488</v>
      </c>
      <c r="D4406" s="56">
        <v>0.74029305317708949</v>
      </c>
      <c r="E4406" s="56">
        <v>0.49658536940732073</v>
      </c>
      <c r="F4406" s="250">
        <v>2026.89</v>
      </c>
      <c r="G4406" s="76">
        <v>93167764708.102966</v>
      </c>
      <c r="H4406" s="46">
        <v>17537113.51197568</v>
      </c>
      <c r="I4406" s="76">
        <v>444834016538.02808</v>
      </c>
      <c r="J4406" s="56">
        <v>0.36239047190646401</v>
      </c>
      <c r="K4406" s="76">
        <v>27368717960.890228</v>
      </c>
      <c r="L4406" s="76">
        <v>54385294808.506897</v>
      </c>
      <c r="M4406" s="76">
        <v>8032519320.9162712</v>
      </c>
      <c r="N4406" s="76">
        <v>37089790234.671745</v>
      </c>
      <c r="O4406" s="76">
        <v>21465.332747321074</v>
      </c>
      <c r="P4406" s="46">
        <v>280024.13166659174</v>
      </c>
      <c r="Q4406" s="46">
        <v>154851.75324372531</v>
      </c>
      <c r="R4406" s="76">
        <v>753006146194.5332</v>
      </c>
      <c r="S4406" s="56">
        <v>0.49998730846401973</v>
      </c>
      <c r="T4406" s="56">
        <v>0.30214627163772834</v>
      </c>
      <c r="U4406" s="46">
        <v>15.298868991284078</v>
      </c>
      <c r="V4406" s="76">
        <v>3923200601542.9946</v>
      </c>
      <c r="W4406" s="84">
        <v>1238.8657982007824</v>
      </c>
      <c r="X4406" s="82">
        <v>4.6861490135261669E-2</v>
      </c>
      <c r="Y4406" s="476">
        <v>2.0000000000000001E-4</v>
      </c>
    </row>
    <row r="4407" spans="1:25" x14ac:dyDescent="0.2">
      <c r="A4407" s="475">
        <v>4403</v>
      </c>
      <c r="B4407" s="56">
        <v>0.61319352731468757</v>
      </c>
      <c r="C4407" s="46">
        <v>7217.056245930331</v>
      </c>
      <c r="D4407" s="56">
        <v>0.57348525270129513</v>
      </c>
      <c r="E4407" s="56">
        <v>0.37521050242932752</v>
      </c>
      <c r="F4407" s="250">
        <v>2023.75</v>
      </c>
      <c r="G4407" s="76">
        <v>230845772259.466</v>
      </c>
      <c r="H4407" s="46">
        <v>11628185.008591227</v>
      </c>
      <c r="I4407" s="76">
        <v>333173237067.35327</v>
      </c>
      <c r="J4407" s="56">
        <v>0.36924056812787565</v>
      </c>
      <c r="K4407" s="76">
        <v>7948213337.811265</v>
      </c>
      <c r="L4407" s="76">
        <v>0</v>
      </c>
      <c r="M4407" s="76">
        <v>274534849722.53918</v>
      </c>
      <c r="N4407" s="76">
        <v>46914788968.452858</v>
      </c>
      <c r="O4407" s="76">
        <v>24068.406920357356</v>
      </c>
      <c r="P4407" s="46">
        <v>319324.08940444276</v>
      </c>
      <c r="Q4407" s="46">
        <v>188610.56358432234</v>
      </c>
      <c r="R4407" s="76">
        <v>911658644804.51807</v>
      </c>
      <c r="S4407" s="56">
        <v>0.61101490930336066</v>
      </c>
      <c r="T4407" s="56">
        <v>0.35333478598265516</v>
      </c>
      <c r="U4407" s="46">
        <v>17.267404425797448</v>
      </c>
      <c r="V4407" s="76">
        <v>6104323828619.7002</v>
      </c>
      <c r="W4407" s="84">
        <v>1926.846203885224</v>
      </c>
      <c r="X4407" s="82">
        <v>4.2558430455141315E-2</v>
      </c>
      <c r="Y4407" s="476">
        <v>2.0000000000000001E-4</v>
      </c>
    </row>
    <row r="4408" spans="1:25" x14ac:dyDescent="0.2">
      <c r="A4408" s="475">
        <v>4404</v>
      </c>
      <c r="B4408" s="56">
        <v>0.54340889198703435</v>
      </c>
      <c r="C4408" s="46">
        <v>1500</v>
      </c>
      <c r="D4408" s="56">
        <v>0.68744736613076973</v>
      </c>
      <c r="E4408" s="56">
        <v>0.41520171415300111</v>
      </c>
      <c r="F4408" s="250">
        <v>2027.59</v>
      </c>
      <c r="G4408" s="76">
        <v>98411659563.970551</v>
      </c>
      <c r="H4408" s="46">
        <v>16550844.243436534</v>
      </c>
      <c r="I4408" s="76">
        <v>522272262445.81866</v>
      </c>
      <c r="J4408" s="56">
        <v>0.4768567957177976</v>
      </c>
      <c r="K4408" s="76">
        <v>53445234446.617668</v>
      </c>
      <c r="L4408" s="76">
        <v>138643410101.15952</v>
      </c>
      <c r="M4408" s="76">
        <v>0</v>
      </c>
      <c r="N4408" s="76">
        <v>46785693505.752838</v>
      </c>
      <c r="O4408" s="76">
        <v>34913.341261006412</v>
      </c>
      <c r="P4408" s="46">
        <v>322648.8946477889</v>
      </c>
      <c r="Q4408" s="46">
        <v>188303.11207129457</v>
      </c>
      <c r="R4408" s="76">
        <v>809552342335.30725</v>
      </c>
      <c r="S4408" s="56">
        <v>0.54077025311280225</v>
      </c>
      <c r="T4408" s="56">
        <v>0.36781442211435955</v>
      </c>
      <c r="U4408" s="46">
        <v>14.700511878720551</v>
      </c>
      <c r="V4408" s="76">
        <v>4947016850072.8037</v>
      </c>
      <c r="W4408" s="84">
        <v>1560.7086951533227</v>
      </c>
      <c r="X4408" s="82">
        <v>4.8416509891855718E-2</v>
      </c>
      <c r="Y4408" s="476">
        <v>2.0000000000000001E-4</v>
      </c>
    </row>
    <row r="4409" spans="1:25" x14ac:dyDescent="0.2">
      <c r="A4409" s="475">
        <v>4405</v>
      </c>
      <c r="B4409" s="56">
        <v>0.6564885735845285</v>
      </c>
      <c r="C4409" s="46">
        <v>9444.1533964915179</v>
      </c>
      <c r="D4409" s="56">
        <v>0.85874868828942608</v>
      </c>
      <c r="E4409" s="56">
        <v>0.36100254644473151</v>
      </c>
      <c r="F4409" s="250">
        <v>2024.11</v>
      </c>
      <c r="G4409" s="76">
        <v>238201083854.13177</v>
      </c>
      <c r="H4409" s="46">
        <v>21462761.366949379</v>
      </c>
      <c r="I4409" s="76">
        <v>494417763265.14404</v>
      </c>
      <c r="J4409" s="56">
        <v>0.19455853381104959</v>
      </c>
      <c r="K4409" s="76">
        <v>18160896768.462139</v>
      </c>
      <c r="L4409" s="76">
        <v>27859178210.452076</v>
      </c>
      <c r="M4409" s="76">
        <v>164500778613.74408</v>
      </c>
      <c r="N4409" s="76">
        <v>100064193865.6284</v>
      </c>
      <c r="O4409" s="76">
        <v>30612.094878033622</v>
      </c>
      <c r="P4409" s="46">
        <v>536527.25185325823</v>
      </c>
      <c r="Q4409" s="46">
        <v>350925.8403689618</v>
      </c>
      <c r="R4409" s="76">
        <v>1040150582341.9467</v>
      </c>
      <c r="S4409" s="56">
        <v>0.44515782149454453</v>
      </c>
      <c r="T4409" s="56">
        <v>0.28885407656636436</v>
      </c>
      <c r="U4409" s="46">
        <v>17.702020370725528</v>
      </c>
      <c r="V4409" s="76">
        <v>5667932453627.4795</v>
      </c>
      <c r="W4409" s="84">
        <v>1788.6975961427906</v>
      </c>
      <c r="X4409" s="82">
        <v>4.2610794666970542E-2</v>
      </c>
      <c r="Y4409" s="476">
        <v>2.0000000000000001E-4</v>
      </c>
    </row>
    <row r="4410" spans="1:25" x14ac:dyDescent="0.2">
      <c r="A4410" s="475">
        <v>4406</v>
      </c>
      <c r="B4410" s="56">
        <v>0.49716282308808601</v>
      </c>
      <c r="C4410" s="46">
        <v>2287.1790215828805</v>
      </c>
      <c r="D4410" s="56">
        <v>0.82619471052081594</v>
      </c>
      <c r="E4410" s="56">
        <v>0.52934248778242532</v>
      </c>
      <c r="F4410" s="250">
        <v>2024.55</v>
      </c>
      <c r="G4410" s="76">
        <v>351433520860.05682</v>
      </c>
      <c r="H4410" s="46">
        <v>22846793.46907416</v>
      </c>
      <c r="I4410" s="76">
        <v>576336697500.73523</v>
      </c>
      <c r="J4410" s="56">
        <v>0.35867011473279187</v>
      </c>
      <c r="K4410" s="76">
        <v>1618948868.2546299</v>
      </c>
      <c r="L4410" s="76">
        <v>0</v>
      </c>
      <c r="M4410" s="76">
        <v>234679219764.94266</v>
      </c>
      <c r="N4410" s="76">
        <v>110853495226.94397</v>
      </c>
      <c r="O4410" s="76">
        <v>29843.346158591532</v>
      </c>
      <c r="P4410" s="46">
        <v>633035.12436969962</v>
      </c>
      <c r="Q4410" s="46">
        <v>429734.09162261931</v>
      </c>
      <c r="R4410" s="76">
        <v>1253081975779.2363</v>
      </c>
      <c r="S4410" s="56">
        <v>0.54572294748834993</v>
      </c>
      <c r="T4410" s="56">
        <v>0.41985030766106779</v>
      </c>
      <c r="U4410" s="46">
        <v>17.001487696130656</v>
      </c>
      <c r="V4410" s="76">
        <v>9797966238761.7637</v>
      </c>
      <c r="W4410" s="84">
        <v>3090.6750547703996</v>
      </c>
      <c r="X4410" s="82">
        <v>4.3162646163693127E-2</v>
      </c>
      <c r="Y4410" s="476">
        <v>2.0000000000000001E-4</v>
      </c>
    </row>
    <row r="4411" spans="1:25" x14ac:dyDescent="0.2">
      <c r="A4411" s="475">
        <v>4407</v>
      </c>
      <c r="B4411" s="56">
        <v>0.54874014172373342</v>
      </c>
      <c r="C4411" s="46">
        <v>7109.3467398486064</v>
      </c>
      <c r="D4411" s="56">
        <v>0.88727341464564446</v>
      </c>
      <c r="E4411" s="56">
        <v>0.35811153308780458</v>
      </c>
      <c r="F4411" s="250">
        <v>2025.81</v>
      </c>
      <c r="G4411" s="76">
        <v>123915838940.65465</v>
      </c>
      <c r="H4411" s="46">
        <v>23050142.83404249</v>
      </c>
      <c r="I4411" s="76">
        <v>578859345280.55505</v>
      </c>
      <c r="J4411" s="56">
        <v>0.35491998138175673</v>
      </c>
      <c r="K4411" s="76">
        <v>37641635033.742813</v>
      </c>
      <c r="L4411" s="76">
        <v>27386900944.652691</v>
      </c>
      <c r="M4411" s="76">
        <v>87906522672.20874</v>
      </c>
      <c r="N4411" s="76">
        <v>25062065346.747776</v>
      </c>
      <c r="O4411" s="76">
        <v>24325.11791510406</v>
      </c>
      <c r="P4411" s="46">
        <v>181664.47619988731</v>
      </c>
      <c r="Q4411" s="46">
        <v>100079.27902378782</v>
      </c>
      <c r="R4411" s="76">
        <v>902698638845.67371</v>
      </c>
      <c r="S4411" s="56">
        <v>0.47763480083112397</v>
      </c>
      <c r="T4411" s="56">
        <v>0.29908731484736795</v>
      </c>
      <c r="U4411" s="46">
        <v>15.636828574512867</v>
      </c>
      <c r="V4411" s="76">
        <v>4685938781407.9531</v>
      </c>
      <c r="W4411" s="84">
        <v>1478.1508442950801</v>
      </c>
      <c r="X4411" s="82">
        <v>4.6727760880178507E-2</v>
      </c>
      <c r="Y4411" s="476">
        <v>2.0000000000000001E-4</v>
      </c>
    </row>
    <row r="4412" spans="1:25" x14ac:dyDescent="0.2">
      <c r="A4412" s="475">
        <v>4408</v>
      </c>
      <c r="B4412" s="56">
        <v>0.48191239203180852</v>
      </c>
      <c r="C4412" s="46">
        <v>1500</v>
      </c>
      <c r="D4412" s="56">
        <v>0.33110280193172847</v>
      </c>
      <c r="E4412" s="56">
        <v>0.3021258278298275</v>
      </c>
      <c r="F4412" s="250">
        <v>2023.85</v>
      </c>
      <c r="G4412" s="76">
        <v>157840574576.66998</v>
      </c>
      <c r="H4412" s="46">
        <v>5494262.2202086812</v>
      </c>
      <c r="I4412" s="76">
        <v>264388060049.70587</v>
      </c>
      <c r="J4412" s="56">
        <v>0.48191239203180847</v>
      </c>
      <c r="K4412" s="76">
        <v>5172183363.416379</v>
      </c>
      <c r="L4412" s="76">
        <v>0</v>
      </c>
      <c r="M4412" s="76">
        <v>149260133903.80551</v>
      </c>
      <c r="N4412" s="76">
        <v>260779023631.96771</v>
      </c>
      <c r="O4412" s="76">
        <v>28555.646189445659</v>
      </c>
      <c r="P4412" s="46">
        <v>1278545.41616193</v>
      </c>
      <c r="Q4412" s="46">
        <v>856884.38875668333</v>
      </c>
      <c r="R4412" s="76">
        <v>814960002078.04956</v>
      </c>
      <c r="S4412" s="56">
        <v>0.51069897922944074</v>
      </c>
      <c r="T4412" s="56">
        <v>0.3564963877857355</v>
      </c>
      <c r="U4412" s="46">
        <v>16.243683929327375</v>
      </c>
      <c r="V4412" s="76">
        <v>5231121943646.9482</v>
      </c>
      <c r="W4412" s="84">
        <v>1651.4611313226894</v>
      </c>
      <c r="X4412" s="82">
        <v>4.4593836566144344E-2</v>
      </c>
      <c r="Y4412" s="476">
        <v>2.0000000000000001E-4</v>
      </c>
    </row>
    <row r="4413" spans="1:25" x14ac:dyDescent="0.2">
      <c r="A4413" s="475">
        <v>4409</v>
      </c>
      <c r="B4413" s="56">
        <v>0.53939112526785393</v>
      </c>
      <c r="C4413" s="46">
        <v>7961.0303585693209</v>
      </c>
      <c r="D4413" s="56">
        <v>0.82189530529560728</v>
      </c>
      <c r="E4413" s="56">
        <v>0.34609040676210823</v>
      </c>
      <c r="F4413" s="250">
        <v>2024.14</v>
      </c>
      <c r="G4413" s="76">
        <v>542848610109.0235</v>
      </c>
      <c r="H4413" s="46">
        <v>19931846.579507142</v>
      </c>
      <c r="I4413" s="76">
        <v>571708954426.47778</v>
      </c>
      <c r="J4413" s="56">
        <v>0.28440400099191132</v>
      </c>
      <c r="K4413" s="76">
        <v>1537310850.8444502</v>
      </c>
      <c r="L4413" s="76">
        <v>0</v>
      </c>
      <c r="M4413" s="76">
        <v>298869537398.11475</v>
      </c>
      <c r="N4413" s="76">
        <v>97796835151.883804</v>
      </c>
      <c r="O4413" s="76">
        <v>29327.732880843174</v>
      </c>
      <c r="P4413" s="46">
        <v>477489.24172120244</v>
      </c>
      <c r="Q4413" s="46">
        <v>305166.27590708277</v>
      </c>
      <c r="R4413" s="76">
        <v>1426444878402.1492</v>
      </c>
      <c r="S4413" s="56">
        <v>0.55423021612893819</v>
      </c>
      <c r="T4413" s="56">
        <v>0.45636087343291537</v>
      </c>
      <c r="U4413" s="46">
        <v>18.000009966447511</v>
      </c>
      <c r="V4413" s="76">
        <v>12607511817527.836</v>
      </c>
      <c r="W4413" s="84">
        <v>3981.6544425582342</v>
      </c>
      <c r="X4413" s="82">
        <v>4.1461196051205539E-2</v>
      </c>
      <c r="Y4413" s="476">
        <v>2.0000000000000001E-4</v>
      </c>
    </row>
    <row r="4414" spans="1:25" x14ac:dyDescent="0.2">
      <c r="A4414" s="475">
        <v>4410</v>
      </c>
      <c r="B4414" s="56">
        <v>0.56713941438921889</v>
      </c>
      <c r="C4414" s="46">
        <v>4434.4922985887042</v>
      </c>
      <c r="D4414" s="56">
        <v>0.94368517144198316</v>
      </c>
      <c r="E4414" s="56">
        <v>0.60988908627391192</v>
      </c>
      <c r="F4414" s="250">
        <v>2025.77</v>
      </c>
      <c r="G4414" s="76">
        <v>211224406537.89633</v>
      </c>
      <c r="H4414" s="46">
        <v>26964036.872474514</v>
      </c>
      <c r="I4414" s="76">
        <v>629851646797.83252</v>
      </c>
      <c r="J4414" s="56">
        <v>0.35185064564526947</v>
      </c>
      <c r="K4414" s="76">
        <v>9287306882.9568806</v>
      </c>
      <c r="L4414" s="76">
        <v>0</v>
      </c>
      <c r="M4414" s="76">
        <v>125975883854.0636</v>
      </c>
      <c r="N4414" s="76">
        <v>132395758925.77039</v>
      </c>
      <c r="O4414" s="76">
        <v>27454.837814623708</v>
      </c>
      <c r="P4414" s="46">
        <v>779798.06561921805</v>
      </c>
      <c r="Q4414" s="46">
        <v>545097.51678698463</v>
      </c>
      <c r="R4414" s="76">
        <v>1255774255815.5435</v>
      </c>
      <c r="S4414" s="56">
        <v>0.51201896104338129</v>
      </c>
      <c r="T4414" s="56">
        <v>0.31270369241643092</v>
      </c>
      <c r="U4414" s="46">
        <v>16.184209054887052</v>
      </c>
      <c r="V4414" s="76">
        <v>7025245276340.043</v>
      </c>
      <c r="W4414" s="84">
        <v>2216.5162663661772</v>
      </c>
      <c r="X4414" s="82">
        <v>4.502279827710793E-2</v>
      </c>
      <c r="Y4414" s="476">
        <v>2.0000000000000001E-4</v>
      </c>
    </row>
    <row r="4415" spans="1:25" x14ac:dyDescent="0.2">
      <c r="A4415" s="475">
        <v>4411</v>
      </c>
      <c r="B4415" s="56">
        <v>0.5114788228558943</v>
      </c>
      <c r="C4415" s="46">
        <v>5944.3436713760902</v>
      </c>
      <c r="D4415" s="56">
        <v>0.73450990707182595</v>
      </c>
      <c r="E4415" s="56">
        <v>0.34474492152258851</v>
      </c>
      <c r="F4415" s="250">
        <v>2023.84</v>
      </c>
      <c r="G4415" s="76">
        <v>166865839375.86212</v>
      </c>
      <c r="H4415" s="46">
        <v>16734982.013082011</v>
      </c>
      <c r="I4415" s="76">
        <v>442705161786.50696</v>
      </c>
      <c r="J4415" s="56">
        <v>0.36229506257854893</v>
      </c>
      <c r="K4415" s="76">
        <v>9282015189.0603619</v>
      </c>
      <c r="L4415" s="76">
        <v>0</v>
      </c>
      <c r="M4415" s="76">
        <v>273143634174.47147</v>
      </c>
      <c r="N4415" s="76">
        <v>120125479732.07594</v>
      </c>
      <c r="O4415" s="76">
        <v>10000</v>
      </c>
      <c r="P4415" s="46">
        <v>698218.22214110743</v>
      </c>
      <c r="Q4415" s="46">
        <v>486435.28132997861</v>
      </c>
      <c r="R4415" s="76">
        <v>1117166944040.9753</v>
      </c>
      <c r="S4415" s="56">
        <v>0.56572962996116039</v>
      </c>
      <c r="T4415" s="56">
        <v>0.28304780225415976</v>
      </c>
      <c r="U4415" s="46">
        <v>16.124504983441135</v>
      </c>
      <c r="V4415" s="76">
        <v>5706729353564.4131</v>
      </c>
      <c r="W4415" s="84">
        <v>1802.0093363743131</v>
      </c>
      <c r="X4415" s="82">
        <v>4.4687985254539646E-2</v>
      </c>
      <c r="Y4415" s="476">
        <v>2.0000000000000001E-4</v>
      </c>
    </row>
    <row r="4416" spans="1:25" x14ac:dyDescent="0.2">
      <c r="A4416" s="475">
        <v>4412</v>
      </c>
      <c r="B4416" s="56">
        <v>0.5137380919425476</v>
      </c>
      <c r="C4416" s="46">
        <v>1500</v>
      </c>
      <c r="D4416" s="56">
        <v>0.94363494037827722</v>
      </c>
      <c r="E4416" s="56">
        <v>0.65977908195946267</v>
      </c>
      <c r="F4416" s="250">
        <v>2026.74</v>
      </c>
      <c r="G4416" s="76">
        <v>107831340039.90157</v>
      </c>
      <c r="H4416" s="46">
        <v>29681403.700376488</v>
      </c>
      <c r="I4416" s="76">
        <v>625400209208.05566</v>
      </c>
      <c r="J4416" s="56">
        <v>0.2491604741896547</v>
      </c>
      <c r="K4416" s="76">
        <v>23834095559.360596</v>
      </c>
      <c r="L4416" s="76">
        <v>29842988372.984222</v>
      </c>
      <c r="M4416" s="76">
        <v>25663682580.22673</v>
      </c>
      <c r="N4416" s="76">
        <v>65434089783.39566</v>
      </c>
      <c r="O4416" s="76">
        <v>34133.451367632195</v>
      </c>
      <c r="P4416" s="46">
        <v>405449.98300440388</v>
      </c>
      <c r="Q4416" s="46">
        <v>245403.2562689475</v>
      </c>
      <c r="R4416" s="76">
        <v>1063015239361.7194</v>
      </c>
      <c r="S4416" s="56">
        <v>0.4301955716550574</v>
      </c>
      <c r="T4416" s="56">
        <v>0.19635665712978514</v>
      </c>
      <c r="U4416" s="46">
        <v>15.954233362284453</v>
      </c>
      <c r="V4416" s="76">
        <v>3717859784555.4243</v>
      </c>
      <c r="W4416" s="84">
        <v>1172.0225539487371</v>
      </c>
      <c r="X4416" s="82">
        <v>4.4912924498030353E-2</v>
      </c>
      <c r="Y4416" s="476">
        <v>2.0000000000000001E-4</v>
      </c>
    </row>
    <row r="4417" spans="1:25" x14ac:dyDescent="0.2">
      <c r="A4417" s="475">
        <v>4413</v>
      </c>
      <c r="B4417" s="56">
        <v>0.7486801686563781</v>
      </c>
      <c r="C4417" s="46">
        <v>8192.6017474091186</v>
      </c>
      <c r="D4417" s="56">
        <v>0.2</v>
      </c>
      <c r="E4417" s="56">
        <v>0.50718855426574627</v>
      </c>
      <c r="F4417" s="250">
        <v>2024.19</v>
      </c>
      <c r="G4417" s="76">
        <v>118639542857.94463</v>
      </c>
      <c r="H4417" s="46">
        <v>3367139.1422338411</v>
      </c>
      <c r="I4417" s="76">
        <v>167875015852.08496</v>
      </c>
      <c r="J4417" s="56">
        <v>0.53970206369425144</v>
      </c>
      <c r="K4417" s="76">
        <v>2816865596.1580458</v>
      </c>
      <c r="L4417" s="76">
        <v>0</v>
      </c>
      <c r="M4417" s="76">
        <v>136532050153.20407</v>
      </c>
      <c r="N4417" s="76">
        <v>19253327122.591667</v>
      </c>
      <c r="O4417" s="76">
        <v>24651.816695048834</v>
      </c>
      <c r="P4417" s="46">
        <v>175872.91197992256</v>
      </c>
      <c r="Q4417" s="46">
        <v>71097.031047590121</v>
      </c>
      <c r="R4417" s="76">
        <v>487774770571.3407</v>
      </c>
      <c r="S4417" s="56">
        <v>0.68676156347730333</v>
      </c>
      <c r="T4417" s="56">
        <v>0.39919173614795017</v>
      </c>
      <c r="U4417" s="46">
        <v>16.631254385688397</v>
      </c>
      <c r="V4417" s="76">
        <v>3646385242037.0508</v>
      </c>
      <c r="W4417" s="84">
        <v>1150.909681251879</v>
      </c>
      <c r="X4417" s="82">
        <v>4.2850451708509596E-2</v>
      </c>
      <c r="Y4417" s="476">
        <v>2.0000000000000001E-4</v>
      </c>
    </row>
    <row r="4418" spans="1:25" x14ac:dyDescent="0.2">
      <c r="A4418" s="475">
        <v>4414</v>
      </c>
      <c r="B4418" s="56">
        <v>0.30382424328034424</v>
      </c>
      <c r="C4418" s="46">
        <v>6644.3793477131294</v>
      </c>
      <c r="D4418" s="56">
        <v>0.47923196250997574</v>
      </c>
      <c r="E4418" s="56">
        <v>0.54464162665932392</v>
      </c>
      <c r="F4418" s="250">
        <v>2027.05</v>
      </c>
      <c r="G4418" s="76">
        <v>154640877269.46631</v>
      </c>
      <c r="H4418" s="46">
        <v>9205615.251935536</v>
      </c>
      <c r="I4418" s="76">
        <v>302940238152.20642</v>
      </c>
      <c r="J4418" s="56">
        <v>0.30382424328034419</v>
      </c>
      <c r="K4418" s="76">
        <v>47936365854.506477</v>
      </c>
      <c r="L4418" s="76">
        <v>120311960148.09824</v>
      </c>
      <c r="M4418" s="76">
        <v>0</v>
      </c>
      <c r="N4418" s="76">
        <v>96111853073.038223</v>
      </c>
      <c r="O4418" s="76">
        <v>34401.542521523894</v>
      </c>
      <c r="P4418" s="46">
        <v>503085.83094084839</v>
      </c>
      <c r="Q4418" s="46">
        <v>336896.96863406786</v>
      </c>
      <c r="R4418" s="76">
        <v>649078308372.31897</v>
      </c>
      <c r="S4418" s="56">
        <v>0.4623113923654984</v>
      </c>
      <c r="T4418" s="56">
        <v>0.39468418336809513</v>
      </c>
      <c r="U4418" s="46">
        <v>16.294914992573986</v>
      </c>
      <c r="V4418" s="76">
        <v>4579555095007.7578</v>
      </c>
      <c r="W4418" s="84">
        <v>1445.2159586879029</v>
      </c>
      <c r="X4418" s="82">
        <v>4.5087132638818646E-2</v>
      </c>
      <c r="Y4418" s="476">
        <v>2.0000000000000001E-4</v>
      </c>
    </row>
    <row r="4419" spans="1:25" x14ac:dyDescent="0.2">
      <c r="A4419" s="475">
        <v>4415</v>
      </c>
      <c r="B4419" s="56">
        <v>0.52679563839482058</v>
      </c>
      <c r="C4419" s="46">
        <v>9480.7008042411653</v>
      </c>
      <c r="D4419" s="56">
        <v>0.66148263357479098</v>
      </c>
      <c r="E4419" s="56">
        <v>0.65259392205862177</v>
      </c>
      <c r="F4419" s="250">
        <v>2023.83</v>
      </c>
      <c r="G4419" s="76">
        <v>373737595260.13062</v>
      </c>
      <c r="H4419" s="46">
        <v>13697396.394974506</v>
      </c>
      <c r="I4419" s="76">
        <v>359192741935.60187</v>
      </c>
      <c r="J4419" s="56">
        <v>0.33247544864360101</v>
      </c>
      <c r="K4419" s="76">
        <v>5639411233.994977</v>
      </c>
      <c r="L4419" s="76">
        <v>0</v>
      </c>
      <c r="M4419" s="76">
        <v>290015835444.72845</v>
      </c>
      <c r="N4419" s="76">
        <v>14500957590.289391</v>
      </c>
      <c r="O4419" s="76">
        <v>37172.782514219361</v>
      </c>
      <c r="P4419" s="46">
        <v>145388.37086685366</v>
      </c>
      <c r="Q4419" s="46">
        <v>59742.53856390345</v>
      </c>
      <c r="R4419" s="76">
        <v>992243118478.7395</v>
      </c>
      <c r="S4419" s="56">
        <v>0.62153130958035752</v>
      </c>
      <c r="T4419" s="56">
        <v>0.48711886259168169</v>
      </c>
      <c r="U4419" s="46">
        <v>17.617067476299216</v>
      </c>
      <c r="V4419" s="76">
        <v>9325396420813.0957</v>
      </c>
      <c r="W4419" s="84">
        <v>2940.587393074476</v>
      </c>
      <c r="X4419" s="82">
        <v>4.1768744727739442E-2</v>
      </c>
      <c r="Y4419" s="476">
        <v>2.0000000000000001E-4</v>
      </c>
    </row>
    <row r="4420" spans="1:25" x14ac:dyDescent="0.2">
      <c r="A4420" s="475">
        <v>4416</v>
      </c>
      <c r="B4420" s="56">
        <v>0.40718422217555295</v>
      </c>
      <c r="C4420" s="46">
        <v>4710.9178300026251</v>
      </c>
      <c r="D4420" s="56">
        <v>0.98544845451666996</v>
      </c>
      <c r="E4420" s="56">
        <v>0.7</v>
      </c>
      <c r="F4420" s="250">
        <v>2027.77</v>
      </c>
      <c r="G4420" s="76">
        <v>58771806722.639397</v>
      </c>
      <c r="H4420" s="46">
        <v>15953746.365327075</v>
      </c>
      <c r="I4420" s="76">
        <v>312896885513.86206</v>
      </c>
      <c r="J4420" s="56">
        <v>0.11994163096236521</v>
      </c>
      <c r="K4420" s="76">
        <v>27834535528.909161</v>
      </c>
      <c r="L4420" s="76">
        <v>77055447805.343765</v>
      </c>
      <c r="M4420" s="76">
        <v>0</v>
      </c>
      <c r="N4420" s="76">
        <v>3348083526.4661827</v>
      </c>
      <c r="O4420" s="76">
        <v>42467.602887400819</v>
      </c>
      <c r="P4420" s="46">
        <v>73694.273363974644</v>
      </c>
      <c r="Q4420" s="46">
        <v>12986.818340993659</v>
      </c>
      <c r="R4420" s="76">
        <v>451958320596.05109</v>
      </c>
      <c r="S4420" s="56">
        <v>0.31143608071996726</v>
      </c>
      <c r="T4420" s="56">
        <v>0.19775123194245425</v>
      </c>
      <c r="U4420" s="46">
        <v>16.403792641659503</v>
      </c>
      <c r="V4420" s="76">
        <v>1621183668153.897</v>
      </c>
      <c r="W4420" s="84">
        <v>511.76769260056557</v>
      </c>
      <c r="X4420" s="82">
        <v>4.5470761214690195E-2</v>
      </c>
      <c r="Y4420" s="476">
        <v>2.0000000000000001E-4</v>
      </c>
    </row>
    <row r="4421" spans="1:25" x14ac:dyDescent="0.2">
      <c r="A4421" s="475">
        <v>4417</v>
      </c>
      <c r="B4421" s="56">
        <v>0.54069649322821367</v>
      </c>
      <c r="C4421" s="46">
        <v>5963.323502324447</v>
      </c>
      <c r="D4421" s="56">
        <v>0.8553914744131198</v>
      </c>
      <c r="E4421" s="56">
        <v>0.41156430789916276</v>
      </c>
      <c r="F4421" s="250">
        <v>2023.75</v>
      </c>
      <c r="G4421" s="76">
        <v>321988635657.51434</v>
      </c>
      <c r="H4421" s="46">
        <v>22211235.418250557</v>
      </c>
      <c r="I4421" s="76">
        <v>652904991719.9032</v>
      </c>
      <c r="J4421" s="56">
        <v>0.40913550205502536</v>
      </c>
      <c r="K4421" s="76">
        <v>6391438926.5783682</v>
      </c>
      <c r="L4421" s="76">
        <v>0</v>
      </c>
      <c r="M4421" s="76">
        <v>537782757274.91248</v>
      </c>
      <c r="N4421" s="76">
        <v>48721072157.332794</v>
      </c>
      <c r="O4421" s="76">
        <v>33874.474523136523</v>
      </c>
      <c r="P4421" s="46">
        <v>316345.10831756069</v>
      </c>
      <c r="Q4421" s="46">
        <v>179534.73833593537</v>
      </c>
      <c r="R4421" s="76">
        <v>1723412530861.0742</v>
      </c>
      <c r="S4421" s="56">
        <v>0.63561489919007241</v>
      </c>
      <c r="T4421" s="56">
        <v>0.33229768961673212</v>
      </c>
      <c r="U4421" s="46">
        <v>16.353483765371728</v>
      </c>
      <c r="V4421" s="76">
        <v>10238633359485.68</v>
      </c>
      <c r="W4421" s="84">
        <v>3224.4815049260555</v>
      </c>
      <c r="X4421" s="82">
        <v>4.495338343873935E-2</v>
      </c>
      <c r="Y4421" s="476">
        <v>2.0000000000000001E-4</v>
      </c>
    </row>
    <row r="4422" spans="1:25" x14ac:dyDescent="0.2">
      <c r="A4422" s="475">
        <v>4418</v>
      </c>
      <c r="B4422" s="56">
        <v>0.58513982034787637</v>
      </c>
      <c r="C4422" s="46">
        <v>3393.5228356100738</v>
      </c>
      <c r="D4422" s="56">
        <v>0.9990652012360608</v>
      </c>
      <c r="E4422" s="56">
        <v>0.15162268951180369</v>
      </c>
      <c r="F4422" s="250">
        <v>2023.75</v>
      </c>
      <c r="G4422" s="76">
        <v>453079889813.98804</v>
      </c>
      <c r="H4422" s="46">
        <v>30869145.532285292</v>
      </c>
      <c r="I4422" s="76">
        <v>659715031576.55542</v>
      </c>
      <c r="J4422" s="56">
        <v>0.25951845320410627</v>
      </c>
      <c r="K4422" s="76">
        <v>13816888275.373096</v>
      </c>
      <c r="L4422" s="76">
        <v>0</v>
      </c>
      <c r="M4422" s="76">
        <v>407415773864.5954</v>
      </c>
      <c r="N4422" s="76">
        <v>41880902425.676056</v>
      </c>
      <c r="O4422" s="76">
        <v>33973.429406026356</v>
      </c>
      <c r="P4422" s="46">
        <v>292048.71776495432</v>
      </c>
      <c r="Q4422" s="46">
        <v>158270.75803852003</v>
      </c>
      <c r="R4422" s="76">
        <v>1596821092852.8245</v>
      </c>
      <c r="S4422" s="56">
        <v>0.55911853486973018</v>
      </c>
      <c r="T4422" s="56">
        <v>0.33298765840301436</v>
      </c>
      <c r="U4422" s="46">
        <v>18.074001417388768</v>
      </c>
      <c r="V4422" s="76">
        <v>10359654170015.119</v>
      </c>
      <c r="W4422" s="84">
        <v>3271.4892866942259</v>
      </c>
      <c r="X4422" s="82">
        <v>4.1012826729886265E-2</v>
      </c>
      <c r="Y4422" s="476">
        <v>2.0000000000000001E-4</v>
      </c>
    </row>
    <row r="4423" spans="1:25" x14ac:dyDescent="0.2">
      <c r="A4423" s="475">
        <v>4419</v>
      </c>
      <c r="B4423" s="56">
        <v>0.46865335131713504</v>
      </c>
      <c r="C4423" s="46">
        <v>2347.6138659260132</v>
      </c>
      <c r="D4423" s="56">
        <v>0.96032537948071428</v>
      </c>
      <c r="E4423" s="56">
        <v>0.39371031224213615</v>
      </c>
      <c r="F4423" s="250">
        <v>2023.95</v>
      </c>
      <c r="G4423" s="76">
        <v>247426766362.40939</v>
      </c>
      <c r="H4423" s="46">
        <v>28861894.712664001</v>
      </c>
      <c r="I4423" s="76">
        <v>459339120698.8222</v>
      </c>
      <c r="J4423" s="56">
        <v>7.6556293600018921E-2</v>
      </c>
      <c r="K4423" s="76">
        <v>21012676805.263557</v>
      </c>
      <c r="L4423" s="76">
        <v>2037526402.6857247</v>
      </c>
      <c r="M4423" s="76">
        <v>243107406231.17996</v>
      </c>
      <c r="N4423" s="76">
        <v>32262349307.091049</v>
      </c>
      <c r="O4423" s="76">
        <v>24358.002364340831</v>
      </c>
      <c r="P4423" s="46">
        <v>256241.40231572511</v>
      </c>
      <c r="Q4423" s="46">
        <v>132798.41682656141</v>
      </c>
      <c r="R4423" s="76">
        <v>1055978210762.7035</v>
      </c>
      <c r="S4423" s="56">
        <v>0.45731485749594841</v>
      </c>
      <c r="T4423" s="56">
        <v>0.2362787134123151</v>
      </c>
      <c r="U4423" s="46">
        <v>19.562160081337911</v>
      </c>
      <c r="V4423" s="76">
        <v>5415567367596.0059</v>
      </c>
      <c r="W4423" s="84">
        <v>1708.789905365725</v>
      </c>
      <c r="X4423" s="82">
        <v>3.6999544518506414E-2</v>
      </c>
      <c r="Y4423" s="476">
        <v>2.0000000000000001E-4</v>
      </c>
    </row>
    <row r="4424" spans="1:25" x14ac:dyDescent="0.2">
      <c r="A4424" s="475">
        <v>4420</v>
      </c>
      <c r="B4424" s="56">
        <v>0.55943693155771446</v>
      </c>
      <c r="C4424" s="46">
        <v>2536.722022297834</v>
      </c>
      <c r="D4424" s="56">
        <v>0.3475010589475529</v>
      </c>
      <c r="E4424" s="56">
        <v>0.41295340386867047</v>
      </c>
      <c r="F4424" s="250">
        <v>2023.75</v>
      </c>
      <c r="G4424" s="76">
        <v>224507969596.34607</v>
      </c>
      <c r="H4424" s="46">
        <v>5675431.2292309823</v>
      </c>
      <c r="I4424" s="76">
        <v>221440942145.09839</v>
      </c>
      <c r="J4424" s="56">
        <v>0.48759903267096272</v>
      </c>
      <c r="K4424" s="76">
        <v>5245307569.6620684</v>
      </c>
      <c r="L4424" s="76">
        <v>0</v>
      </c>
      <c r="M4424" s="76">
        <v>222196395990.21713</v>
      </c>
      <c r="N4424" s="76">
        <v>147574073189.10022</v>
      </c>
      <c r="O4424" s="76">
        <v>38974.481371539972</v>
      </c>
      <c r="P4424" s="46">
        <v>955180.12828975392</v>
      </c>
      <c r="Q4424" s="46">
        <v>610650.48273254861</v>
      </c>
      <c r="R4424" s="76">
        <v>774854751144.7229</v>
      </c>
      <c r="S4424" s="56">
        <v>0.59530389788367533</v>
      </c>
      <c r="T4424" s="56">
        <v>0.42428821051129034</v>
      </c>
      <c r="U4424" s="46">
        <v>17.083006720131067</v>
      </c>
      <c r="V4424" s="76">
        <v>6286882292538.1836</v>
      </c>
      <c r="W4424" s="84">
        <v>1985.26382518731</v>
      </c>
      <c r="X4424" s="82">
        <v>4.1959838661032763E-2</v>
      </c>
      <c r="Y4424" s="476">
        <v>2.0000000000000001E-4</v>
      </c>
    </row>
    <row r="4425" spans="1:25" x14ac:dyDescent="0.2">
      <c r="A4425" s="475">
        <v>4421</v>
      </c>
      <c r="B4425" s="56">
        <v>0.48185764962686478</v>
      </c>
      <c r="C4425" s="46">
        <v>2580.8650092546204</v>
      </c>
      <c r="D4425" s="56">
        <v>1.0114421946576753</v>
      </c>
      <c r="E4425" s="56">
        <v>0.4050478354775896</v>
      </c>
      <c r="F4425" s="250">
        <v>2024.75</v>
      </c>
      <c r="G4425" s="76">
        <v>406679382906.68182</v>
      </c>
      <c r="H4425" s="46">
        <v>31910402.458958656</v>
      </c>
      <c r="I4425" s="76">
        <v>593224153261.40515</v>
      </c>
      <c r="J4425" s="56">
        <v>0.19993239696823284</v>
      </c>
      <c r="K4425" s="76">
        <v>30449029062.076492</v>
      </c>
      <c r="L4425" s="76">
        <v>55351887242.462906</v>
      </c>
      <c r="M4425" s="76">
        <v>212197770240.92822</v>
      </c>
      <c r="N4425" s="76">
        <v>50645484413.036797</v>
      </c>
      <c r="O4425" s="76">
        <v>37209.717093822088</v>
      </c>
      <c r="P4425" s="46">
        <v>351030.69841275853</v>
      </c>
      <c r="Q4425" s="46">
        <v>202115.41338678476</v>
      </c>
      <c r="R4425" s="76">
        <v>1276775410560.3994</v>
      </c>
      <c r="S4425" s="56">
        <v>0.49051496691353907</v>
      </c>
      <c r="T4425" s="56">
        <v>0.36588220280397377</v>
      </c>
      <c r="U4425" s="46">
        <v>18.116751261813643</v>
      </c>
      <c r="V4425" s="76">
        <v>9196905419765.7422</v>
      </c>
      <c r="W4425" s="84">
        <v>2904.6261215239215</v>
      </c>
      <c r="X4425" s="82">
        <v>4.0506264304680649E-2</v>
      </c>
      <c r="Y4425" s="476">
        <v>2.0000000000000001E-4</v>
      </c>
    </row>
    <row r="4426" spans="1:25" x14ac:dyDescent="0.2">
      <c r="A4426" s="475">
        <v>4422</v>
      </c>
      <c r="B4426" s="56">
        <v>0.46619537435148162</v>
      </c>
      <c r="C4426" s="46">
        <v>11987.365848349749</v>
      </c>
      <c r="D4426" s="56">
        <v>0.86398804228573445</v>
      </c>
      <c r="E4426" s="56">
        <v>0.42190027494255733</v>
      </c>
      <c r="F4426" s="250">
        <v>2024.76</v>
      </c>
      <c r="G4426" s="76">
        <v>298774800398.69678</v>
      </c>
      <c r="H4426" s="46">
        <v>19431683.302694216</v>
      </c>
      <c r="I4426" s="76">
        <v>445522120333.25366</v>
      </c>
      <c r="J4426" s="56">
        <v>0.22887975958667206</v>
      </c>
      <c r="K4426" s="76">
        <v>12970072472.405106</v>
      </c>
      <c r="L4426" s="76">
        <v>0</v>
      </c>
      <c r="M4426" s="76">
        <v>231103692490.10147</v>
      </c>
      <c r="N4426" s="76">
        <v>4948766481.6876249</v>
      </c>
      <c r="O4426" s="76">
        <v>11049.882701606184</v>
      </c>
      <c r="P4426" s="46">
        <v>74192.160070290716</v>
      </c>
      <c r="Q4426" s="46">
        <v>19000.538587655814</v>
      </c>
      <c r="R4426" s="76">
        <v>981588436583.32153</v>
      </c>
      <c r="S4426" s="56">
        <v>0.53312427121798667</v>
      </c>
      <c r="T4426" s="56">
        <v>0.38406715501297722</v>
      </c>
      <c r="U4426" s="46">
        <v>17.709347450498942</v>
      </c>
      <c r="V4426" s="76">
        <v>7154016642002.6973</v>
      </c>
      <c r="W4426" s="84">
        <v>2254.0270174495322</v>
      </c>
      <c r="X4426" s="82">
        <v>4.2570331546074307E-2</v>
      </c>
      <c r="Y4426" s="476">
        <v>2.0000000000000001E-4</v>
      </c>
    </row>
    <row r="4427" spans="1:25" x14ac:dyDescent="0.2">
      <c r="A4427" s="475">
        <v>4423</v>
      </c>
      <c r="B4427" s="56">
        <v>0.37983203293213141</v>
      </c>
      <c r="C4427" s="46">
        <v>1500</v>
      </c>
      <c r="D4427" s="56">
        <v>0.31635826212780027</v>
      </c>
      <c r="E4427" s="56">
        <v>0.45200985088941076</v>
      </c>
      <c r="F4427" s="250">
        <v>2024.93</v>
      </c>
      <c r="G4427" s="76">
        <v>71739875348.890045</v>
      </c>
      <c r="H4427" s="46">
        <v>5353757.3379397355</v>
      </c>
      <c r="I4427" s="76">
        <v>170673838686.28989</v>
      </c>
      <c r="J4427" s="56">
        <v>0.37983203293213141</v>
      </c>
      <c r="K4427" s="76">
        <v>4840683975.051753</v>
      </c>
      <c r="L4427" s="76">
        <v>0</v>
      </c>
      <c r="M4427" s="76">
        <v>84623899432.788147</v>
      </c>
      <c r="N4427" s="76">
        <v>53804187120.425385</v>
      </c>
      <c r="O4427" s="76">
        <v>24531.241392029417</v>
      </c>
      <c r="P4427" s="46">
        <v>417675.61846866511</v>
      </c>
      <c r="Q4427" s="46">
        <v>224783.7705171128</v>
      </c>
      <c r="R4427" s="76">
        <v>398690133915.8103</v>
      </c>
      <c r="S4427" s="56">
        <v>0.53595406604921314</v>
      </c>
      <c r="T4427" s="56">
        <v>0.34154847327327903</v>
      </c>
      <c r="U4427" s="46">
        <v>16.104579344800143</v>
      </c>
      <c r="V4427" s="76">
        <v>2499186391075.8335</v>
      </c>
      <c r="W4427" s="84">
        <v>788.17785967702264</v>
      </c>
      <c r="X4427" s="82">
        <v>4.3875762311810153E-2</v>
      </c>
      <c r="Y4427" s="476">
        <v>2.0000000000000001E-4</v>
      </c>
    </row>
    <row r="4428" spans="1:25" x14ac:dyDescent="0.2">
      <c r="A4428" s="475">
        <v>4424</v>
      </c>
      <c r="B4428" s="56">
        <v>0.62138419902881525</v>
      </c>
      <c r="C4428" s="46">
        <v>2886.9616913074269</v>
      </c>
      <c r="D4428" s="56">
        <v>1.2935087754842522</v>
      </c>
      <c r="E4428" s="56">
        <v>0.34397361170921559</v>
      </c>
      <c r="F4428" s="250">
        <v>2024.47</v>
      </c>
      <c r="G4428" s="76">
        <v>318616714008</v>
      </c>
      <c r="H4428" s="46">
        <v>53588259.687833853</v>
      </c>
      <c r="I4428" s="76">
        <v>1017993801120.6267</v>
      </c>
      <c r="J4428" s="56">
        <v>0.28209966287090693</v>
      </c>
      <c r="K4428" s="76">
        <v>20064985209.636841</v>
      </c>
      <c r="L4428" s="76">
        <v>5250596785.4557304</v>
      </c>
      <c r="M4428" s="76">
        <v>287621124520.48859</v>
      </c>
      <c r="N4428" s="76">
        <v>55563844111.753906</v>
      </c>
      <c r="O4428" s="76">
        <v>32921.620828638377</v>
      </c>
      <c r="P4428" s="46">
        <v>382296.77887929976</v>
      </c>
      <c r="Q4428" s="46">
        <v>219207.80460059963</v>
      </c>
      <c r="R4428" s="76">
        <v>1840936393358.6777</v>
      </c>
      <c r="S4428" s="56">
        <v>0.48995853573691522</v>
      </c>
      <c r="T4428" s="56">
        <v>0.28889787122890381</v>
      </c>
      <c r="U4428" s="46">
        <v>16.563004936711387</v>
      </c>
      <c r="V4428" s="76">
        <v>9764177475556.1465</v>
      </c>
      <c r="W4428" s="84">
        <v>3083.5998516425211</v>
      </c>
      <c r="X4428" s="82">
        <v>4.3729560310574699E-2</v>
      </c>
      <c r="Y4428" s="476">
        <v>2.0000000000000001E-4</v>
      </c>
    </row>
    <row r="4429" spans="1:25" x14ac:dyDescent="0.2">
      <c r="A4429" s="475">
        <v>4425</v>
      </c>
      <c r="B4429" s="56">
        <v>0.42662859398716935</v>
      </c>
      <c r="C4429" s="46">
        <v>5144.6424619545678</v>
      </c>
      <c r="D4429" s="56">
        <v>0.60974439998734065</v>
      </c>
      <c r="E4429" s="56">
        <v>0.35994992501930967</v>
      </c>
      <c r="F4429" s="250">
        <v>2026.46</v>
      </c>
      <c r="G4429" s="76">
        <v>62084831344.061356</v>
      </c>
      <c r="H4429" s="46">
        <v>13061309.410969282</v>
      </c>
      <c r="I4429" s="76">
        <v>363016550939.953</v>
      </c>
      <c r="J4429" s="56">
        <v>0.40653922016871014</v>
      </c>
      <c r="K4429" s="76">
        <v>29091850036.135647</v>
      </c>
      <c r="L4429" s="76">
        <v>50454323180.08136</v>
      </c>
      <c r="M4429" s="76">
        <v>38440901525.933998</v>
      </c>
      <c r="N4429" s="76">
        <v>43275646803.978828</v>
      </c>
      <c r="O4429" s="76">
        <v>20192.656621558046</v>
      </c>
      <c r="P4429" s="46">
        <v>320769.94380090979</v>
      </c>
      <c r="Q4429" s="46">
        <v>188800.87817703024</v>
      </c>
      <c r="R4429" s="76">
        <v>620521880230.29932</v>
      </c>
      <c r="S4429" s="56">
        <v>0.51134909190311495</v>
      </c>
      <c r="T4429" s="56">
        <v>0.31506012233798081</v>
      </c>
      <c r="U4429" s="46">
        <v>14.703818337025517</v>
      </c>
      <c r="V4429" s="76">
        <v>3219609929310.7661</v>
      </c>
      <c r="W4429" s="84">
        <v>1015.0660050483367</v>
      </c>
      <c r="X4429" s="82">
        <v>4.9035666017591802E-2</v>
      </c>
      <c r="Y4429" s="476">
        <v>2.0000000000000001E-4</v>
      </c>
    </row>
    <row r="4430" spans="1:25" x14ac:dyDescent="0.2">
      <c r="A4430" s="475">
        <v>4426</v>
      </c>
      <c r="B4430" s="56">
        <v>0.54752872627664295</v>
      </c>
      <c r="C4430" s="46">
        <v>1500</v>
      </c>
      <c r="D4430" s="56">
        <v>0.85166151221529651</v>
      </c>
      <c r="E4430" s="56">
        <v>0.36328591377488773</v>
      </c>
      <c r="F4430" s="250">
        <v>2023.75</v>
      </c>
      <c r="G4430" s="76">
        <v>436674661428.95319</v>
      </c>
      <c r="H4430" s="46">
        <v>23860231.93621093</v>
      </c>
      <c r="I4430" s="76">
        <v>631924637652.698</v>
      </c>
      <c r="J4430" s="56">
        <v>0.43432299469368896</v>
      </c>
      <c r="K4430" s="76">
        <v>20216446247.087101</v>
      </c>
      <c r="L4430" s="76">
        <v>0</v>
      </c>
      <c r="M4430" s="76">
        <v>502379942087.11383</v>
      </c>
      <c r="N4430" s="76">
        <v>62629970122.480766</v>
      </c>
      <c r="O4430" s="76">
        <v>36083.401319520191</v>
      </c>
      <c r="P4430" s="46">
        <v>422440.01105481992</v>
      </c>
      <c r="Q4430" s="46">
        <v>261066.94198162769</v>
      </c>
      <c r="R4430" s="76">
        <v>1683637442437.2361</v>
      </c>
      <c r="S4430" s="56">
        <v>0.63748523784919986</v>
      </c>
      <c r="T4430" s="56">
        <v>0.40631414078482125</v>
      </c>
      <c r="U4430" s="46">
        <v>16.791990099180182</v>
      </c>
      <c r="V4430" s="76">
        <v>12645055224835.348</v>
      </c>
      <c r="W4430" s="84">
        <v>3988.3070771441162</v>
      </c>
      <c r="X4430" s="82">
        <v>4.3411032430669072E-2</v>
      </c>
      <c r="Y4430" s="476">
        <v>2.0000000000000001E-4</v>
      </c>
    </row>
    <row r="4431" spans="1:25" x14ac:dyDescent="0.2">
      <c r="A4431" s="475">
        <v>4427</v>
      </c>
      <c r="B4431" s="56">
        <v>0.37845795049163011</v>
      </c>
      <c r="C4431" s="46">
        <v>3989.2126092391522</v>
      </c>
      <c r="D4431" s="56">
        <v>0.83830608716825827</v>
      </c>
      <c r="E4431" s="56">
        <v>0.17649135968264201</v>
      </c>
      <c r="F4431" s="250">
        <v>2023.95</v>
      </c>
      <c r="G4431" s="76">
        <v>373186751819.1452</v>
      </c>
      <c r="H4431" s="46">
        <v>21518347.907854557</v>
      </c>
      <c r="I4431" s="76">
        <v>457611846336.90979</v>
      </c>
      <c r="J4431" s="56">
        <v>0.17896795493785811</v>
      </c>
      <c r="K4431" s="76">
        <v>8634996548.5502472</v>
      </c>
      <c r="L4431" s="76">
        <v>0</v>
      </c>
      <c r="M4431" s="76">
        <v>276186853114.23389</v>
      </c>
      <c r="N4431" s="76">
        <v>36255155963.031441</v>
      </c>
      <c r="O4431" s="76">
        <v>28793.854104864244</v>
      </c>
      <c r="P4431" s="46">
        <v>252003.10627401597</v>
      </c>
      <c r="Q4431" s="46">
        <v>132083.87797095426</v>
      </c>
      <c r="R4431" s="76">
        <v>1072641468531.2134</v>
      </c>
      <c r="S4431" s="56">
        <v>0.51263625158443749</v>
      </c>
      <c r="T4431" s="56">
        <v>0.37887952200171127</v>
      </c>
      <c r="U4431" s="46">
        <v>18.488640756649293</v>
      </c>
      <c r="V4431" s="76">
        <v>8155792076561.7676</v>
      </c>
      <c r="W4431" s="84">
        <v>2572.5222951593018</v>
      </c>
      <c r="X4431" s="82">
        <v>3.9801822882785068E-2</v>
      </c>
      <c r="Y4431" s="476">
        <v>2.0000000000000001E-4</v>
      </c>
    </row>
    <row r="4432" spans="1:25" x14ac:dyDescent="0.2">
      <c r="A4432" s="475">
        <v>4428</v>
      </c>
      <c r="B4432" s="56">
        <v>0.31503879440233473</v>
      </c>
      <c r="C4432" s="46">
        <v>3684.506034197535</v>
      </c>
      <c r="D4432" s="56">
        <v>0.7060359964323677</v>
      </c>
      <c r="E4432" s="56">
        <v>0.5067511429148841</v>
      </c>
      <c r="F4432" s="250">
        <v>2023.91</v>
      </c>
      <c r="G4432" s="76">
        <v>409019049364.60968</v>
      </c>
      <c r="H4432" s="46">
        <v>16644781.782898778</v>
      </c>
      <c r="I4432" s="76">
        <v>409076865663.89246</v>
      </c>
      <c r="J4432" s="56">
        <v>0.2706652900998574</v>
      </c>
      <c r="K4432" s="76">
        <v>6344478240.708128</v>
      </c>
      <c r="L4432" s="76">
        <v>0</v>
      </c>
      <c r="M4432" s="76">
        <v>460238210155.30402</v>
      </c>
      <c r="N4432" s="76">
        <v>52066163946.748856</v>
      </c>
      <c r="O4432" s="76">
        <v>18581.459790160618</v>
      </c>
      <c r="P4432" s="46">
        <v>328171.28788397554</v>
      </c>
      <c r="Q4432" s="46">
        <v>192064.32533204445</v>
      </c>
      <c r="R4432" s="76">
        <v>1371300796058.6018</v>
      </c>
      <c r="S4432" s="56">
        <v>0.61956640933724605</v>
      </c>
      <c r="T4432" s="56">
        <v>0.35387811924368368</v>
      </c>
      <c r="U4432" s="46">
        <v>18.039589328390175</v>
      </c>
      <c r="V4432" s="76">
        <v>9597069666945.4785</v>
      </c>
      <c r="W4432" s="84">
        <v>3028.7649563016257</v>
      </c>
      <c r="X4432" s="82">
        <v>4.064846557453896E-2</v>
      </c>
      <c r="Y4432" s="476">
        <v>2.0000000000000001E-4</v>
      </c>
    </row>
    <row r="4433" spans="1:25" x14ac:dyDescent="0.2">
      <c r="A4433" s="475">
        <v>4429</v>
      </c>
      <c r="B4433" s="56">
        <v>0.58439998991763353</v>
      </c>
      <c r="C4433" s="46">
        <v>6550.4570415097096</v>
      </c>
      <c r="D4433" s="56">
        <v>0.5524268362672049</v>
      </c>
      <c r="E4433" s="56">
        <v>0.47903792555564584</v>
      </c>
      <c r="F4433" s="250">
        <v>2023.75</v>
      </c>
      <c r="G4433" s="76">
        <v>187851170117.33954</v>
      </c>
      <c r="H4433" s="46">
        <v>10876742.681086097</v>
      </c>
      <c r="I4433" s="76">
        <v>368068716649.12134</v>
      </c>
      <c r="J4433" s="56">
        <v>0.49610550847789159</v>
      </c>
      <c r="K4433" s="76">
        <v>6555519715.9601774</v>
      </c>
      <c r="L4433" s="76">
        <v>0</v>
      </c>
      <c r="M4433" s="76">
        <v>177590606200.09067</v>
      </c>
      <c r="N4433" s="76">
        <v>30457054406.039593</v>
      </c>
      <c r="O4433" s="76">
        <v>37162.407613320232</v>
      </c>
      <c r="P4433" s="46">
        <v>247429.34722716434</v>
      </c>
      <c r="Q4433" s="46">
        <v>134616.40689007644</v>
      </c>
      <c r="R4433" s="76">
        <v>774276179798.23718</v>
      </c>
      <c r="S4433" s="56">
        <v>0.62985860017926654</v>
      </c>
      <c r="T4433" s="56">
        <v>0.44707130392937072</v>
      </c>
      <c r="U4433" s="46">
        <v>16.227624562845001</v>
      </c>
      <c r="V4433" s="76">
        <v>6322164775394.1494</v>
      </c>
      <c r="W4433" s="84">
        <v>1995.2706942429584</v>
      </c>
      <c r="X4433" s="82">
        <v>4.3988418472504405E-2</v>
      </c>
      <c r="Y4433" s="476">
        <v>2.0000000000000001E-4</v>
      </c>
    </row>
    <row r="4434" spans="1:25" x14ac:dyDescent="0.2">
      <c r="A4434" s="475">
        <v>4430</v>
      </c>
      <c r="B4434" s="56">
        <v>0.50316152625963995</v>
      </c>
      <c r="C4434" s="46">
        <v>1500</v>
      </c>
      <c r="D4434" s="56">
        <v>1.1072893401124067</v>
      </c>
      <c r="E4434" s="56">
        <v>0.66864262709306099</v>
      </c>
      <c r="F4434" s="250">
        <v>2024.25</v>
      </c>
      <c r="G4434" s="76">
        <v>150319395374.36929</v>
      </c>
      <c r="H4434" s="46">
        <v>39693456.248928964</v>
      </c>
      <c r="I4434" s="76">
        <v>718472317347.13086</v>
      </c>
      <c r="J4434" s="56">
        <v>0.29338777969813479</v>
      </c>
      <c r="K4434" s="76">
        <v>12530981180.449211</v>
      </c>
      <c r="L4434" s="76">
        <v>0</v>
      </c>
      <c r="M4434" s="76">
        <v>166871287604.70612</v>
      </c>
      <c r="N4434" s="76">
        <v>23986384186.287674</v>
      </c>
      <c r="O4434" s="76">
        <v>39672.684449486682</v>
      </c>
      <c r="P4434" s="46">
        <v>219615.11178628358</v>
      </c>
      <c r="Q4434" s="46">
        <v>105726.42661616098</v>
      </c>
      <c r="R4434" s="76">
        <v>1216487609579.3369</v>
      </c>
      <c r="S4434" s="56">
        <v>0.4863888782408502</v>
      </c>
      <c r="T4434" s="56">
        <v>0.22730211942592085</v>
      </c>
      <c r="U4434" s="46">
        <v>16.187957366512471</v>
      </c>
      <c r="V4434" s="76">
        <v>5046400915584.6523</v>
      </c>
      <c r="W4434" s="84">
        <v>1593.4268663937855</v>
      </c>
      <c r="X4434" s="82">
        <v>4.4130464248760728E-2</v>
      </c>
      <c r="Y4434" s="476">
        <v>2.0000000000000001E-4</v>
      </c>
    </row>
    <row r="4435" spans="1:25" x14ac:dyDescent="0.2">
      <c r="A4435" s="475">
        <v>4431</v>
      </c>
      <c r="B4435" s="56">
        <v>0.55178566183811906</v>
      </c>
      <c r="C4435" s="46">
        <v>2331.0134803148167</v>
      </c>
      <c r="D4435" s="56">
        <v>0.48318114469740142</v>
      </c>
      <c r="E4435" s="56">
        <v>0.42053092747799414</v>
      </c>
      <c r="F4435" s="250">
        <v>2024.13</v>
      </c>
      <c r="G4435" s="76">
        <v>115074448707.29286</v>
      </c>
      <c r="H4435" s="46">
        <v>9361111.0201321375</v>
      </c>
      <c r="I4435" s="76">
        <v>324738184063.20636</v>
      </c>
      <c r="J4435" s="56">
        <v>0.47924733008548692</v>
      </c>
      <c r="K4435" s="76">
        <v>11971321271.615503</v>
      </c>
      <c r="L4435" s="76">
        <v>0</v>
      </c>
      <c r="M4435" s="76">
        <v>137740266107.18509</v>
      </c>
      <c r="N4435" s="76">
        <v>108113037334.68234</v>
      </c>
      <c r="O4435" s="76">
        <v>11475.707181289394</v>
      </c>
      <c r="P4435" s="46">
        <v>711593.32653387031</v>
      </c>
      <c r="Q4435" s="46">
        <v>444605.58844125707</v>
      </c>
      <c r="R4435" s="76">
        <v>771445901732.24121</v>
      </c>
      <c r="S4435" s="56">
        <v>0.58132047020472277</v>
      </c>
      <c r="T4435" s="56">
        <v>0.35087475461704831</v>
      </c>
      <c r="U4435" s="46">
        <v>15.467783514247841</v>
      </c>
      <c r="V4435" s="76">
        <v>4787681092879.1152</v>
      </c>
      <c r="W4435" s="84">
        <v>1509.9599392991602</v>
      </c>
      <c r="X4435" s="82">
        <v>4.5397423122190819E-2</v>
      </c>
      <c r="Y4435" s="476">
        <v>2.0000000000000001E-4</v>
      </c>
    </row>
    <row r="4436" spans="1:25" x14ac:dyDescent="0.2">
      <c r="A4436" s="475">
        <v>4432</v>
      </c>
      <c r="B4436" s="56">
        <v>0.6734761038821655</v>
      </c>
      <c r="C4436" s="46">
        <v>2592.5881448911368</v>
      </c>
      <c r="D4436" s="56">
        <v>0.8215182480912181</v>
      </c>
      <c r="E4436" s="56">
        <v>6.9704186730697948E-2</v>
      </c>
      <c r="F4436" s="250">
        <v>2026.7</v>
      </c>
      <c r="G4436" s="76">
        <v>76393129075.083405</v>
      </c>
      <c r="H4436" s="46">
        <v>21851899.841164831</v>
      </c>
      <c r="I4436" s="76">
        <v>376338249567.31531</v>
      </c>
      <c r="J4436" s="56">
        <v>5.3362071439866821E-2</v>
      </c>
      <c r="K4436" s="76">
        <v>7693088092.3212643</v>
      </c>
      <c r="L4436" s="76">
        <v>17350555383.627029</v>
      </c>
      <c r="M4436" s="76">
        <v>72193079042.825836</v>
      </c>
      <c r="N4436" s="76">
        <v>58431650639.042038</v>
      </c>
      <c r="O4436" s="76">
        <v>21765.674175413747</v>
      </c>
      <c r="P4436" s="46">
        <v>377601.11196405563</v>
      </c>
      <c r="Q4436" s="46">
        <v>227097.12233796762</v>
      </c>
      <c r="R4436" s="76">
        <v>563725787582.47827</v>
      </c>
      <c r="S4436" s="56">
        <v>0.23595112873862431</v>
      </c>
      <c r="T4436" s="56">
        <v>8.7193882525840677E-2</v>
      </c>
      <c r="U4436" s="46">
        <v>29.777037226000751</v>
      </c>
      <c r="V4436" s="76">
        <v>1601473784628.9832</v>
      </c>
      <c r="W4436" s="84">
        <v>505.59650299487856</v>
      </c>
      <c r="X4436" s="82">
        <v>2.5496631760647356E-2</v>
      </c>
      <c r="Y4436" s="476">
        <v>2.0000000000000001E-4</v>
      </c>
    </row>
    <row r="4437" spans="1:25" x14ac:dyDescent="0.2">
      <c r="A4437" s="475">
        <v>4433</v>
      </c>
      <c r="B4437" s="56">
        <v>0.44958104341063776</v>
      </c>
      <c r="C4437" s="46">
        <v>1500</v>
      </c>
      <c r="D4437" s="56">
        <v>0.59804263136340408</v>
      </c>
      <c r="E4437" s="56">
        <v>0.39133852282325682</v>
      </c>
      <c r="F4437" s="250">
        <v>2026.6</v>
      </c>
      <c r="G4437" s="76">
        <v>105750132108.05026</v>
      </c>
      <c r="H4437" s="46">
        <v>13262570.40979868</v>
      </c>
      <c r="I4437" s="76">
        <v>382196703533.32196</v>
      </c>
      <c r="J4437" s="56">
        <v>0.32474214954570313</v>
      </c>
      <c r="K4437" s="76">
        <v>40179393572.521973</v>
      </c>
      <c r="L4437" s="76">
        <v>130157692621.09697</v>
      </c>
      <c r="M4437" s="76">
        <v>59273555168.44014</v>
      </c>
      <c r="N4437" s="76">
        <v>95768512830.758545</v>
      </c>
      <c r="O4437" s="76">
        <v>20558.583087266546</v>
      </c>
      <c r="P4437" s="46">
        <v>497429.5406105672</v>
      </c>
      <c r="Q4437" s="46">
        <v>328216.70509723655</v>
      </c>
      <c r="R4437" s="76">
        <v>731530536335.04272</v>
      </c>
      <c r="S4437" s="56">
        <v>0.45905589624339682</v>
      </c>
      <c r="T4437" s="56">
        <v>0.30565445070894726</v>
      </c>
      <c r="U4437" s="46">
        <v>15.5521435037088</v>
      </c>
      <c r="V4437" s="76">
        <v>3969046358709.3823</v>
      </c>
      <c r="W4437" s="84">
        <v>1252.9559310328275</v>
      </c>
      <c r="X4437" s="82">
        <v>4.5327000523527713E-2</v>
      </c>
      <c r="Y4437" s="476">
        <v>2.0000000000000001E-4</v>
      </c>
    </row>
    <row r="4438" spans="1:25" x14ac:dyDescent="0.2">
      <c r="A4438" s="475">
        <v>4434</v>
      </c>
      <c r="B4438" s="56">
        <v>0.39756627929810007</v>
      </c>
      <c r="C4438" s="46">
        <v>1500</v>
      </c>
      <c r="D4438" s="56">
        <v>0.74639193592240849</v>
      </c>
      <c r="E4438" s="56">
        <v>0.7</v>
      </c>
      <c r="F4438" s="250">
        <v>2026.51</v>
      </c>
      <c r="G4438" s="76">
        <v>143342460234.14423</v>
      </c>
      <c r="H4438" s="46">
        <v>19265190.300865334</v>
      </c>
      <c r="I4438" s="76">
        <v>453025024269.19305</v>
      </c>
      <c r="J4438" s="56">
        <v>0.3111019687759482</v>
      </c>
      <c r="K4438" s="76">
        <v>20870786346.565098</v>
      </c>
      <c r="L4438" s="76">
        <v>49181166652.52137</v>
      </c>
      <c r="M4438" s="76">
        <v>31657316421.406548</v>
      </c>
      <c r="N4438" s="76">
        <v>103927697130.04666</v>
      </c>
      <c r="O4438" s="76">
        <v>40937.910582013443</v>
      </c>
      <c r="P4438" s="46">
        <v>611383.68337519909</v>
      </c>
      <c r="Q4438" s="46">
        <v>415062.95674245397</v>
      </c>
      <c r="R4438" s="76">
        <v>826464894868.71436</v>
      </c>
      <c r="S4438" s="56">
        <v>0.45681622783686127</v>
      </c>
      <c r="T4438" s="56">
        <v>0.33185702825763641</v>
      </c>
      <c r="U4438" s="46">
        <v>15.988578555874474</v>
      </c>
      <c r="V4438" s="76">
        <v>4918940074849.2803</v>
      </c>
      <c r="W4438" s="84">
        <v>1552.4666176180244</v>
      </c>
      <c r="X4438" s="82">
        <v>4.4848832690251361E-2</v>
      </c>
      <c r="Y4438" s="476">
        <v>2.0000000000000001E-4</v>
      </c>
    </row>
    <row r="4439" spans="1:25" x14ac:dyDescent="0.2">
      <c r="A4439" s="475">
        <v>4435</v>
      </c>
      <c r="B4439" s="56">
        <v>0.36610313008841089</v>
      </c>
      <c r="C4439" s="46">
        <v>6920.5714145418697</v>
      </c>
      <c r="D4439" s="56">
        <v>0.47505790340120335</v>
      </c>
      <c r="E4439" s="56">
        <v>0.58546339642606426</v>
      </c>
      <c r="F4439" s="250">
        <v>2025.54</v>
      </c>
      <c r="G4439" s="76">
        <v>97360096795.923401</v>
      </c>
      <c r="H4439" s="46">
        <v>9006826.6833610497</v>
      </c>
      <c r="I4439" s="76">
        <v>257855171116.44446</v>
      </c>
      <c r="J4439" s="56">
        <v>0.34422026712400011</v>
      </c>
      <c r="K4439" s="76">
        <v>13430537838.919754</v>
      </c>
      <c r="L4439" s="76">
        <v>1865340797.6354439</v>
      </c>
      <c r="M4439" s="76">
        <v>80616781650.969376</v>
      </c>
      <c r="N4439" s="76">
        <v>19166138773.897667</v>
      </c>
      <c r="O4439" s="76">
        <v>19953.610158187916</v>
      </c>
      <c r="P4439" s="46">
        <v>166207.27995140085</v>
      </c>
      <c r="Q4439" s="46">
        <v>76999.779317945591</v>
      </c>
      <c r="R4439" s="76">
        <v>529301844668.18323</v>
      </c>
      <c r="S4439" s="56">
        <v>0.54803223420803138</v>
      </c>
      <c r="T4439" s="56">
        <v>0.33514464325513171</v>
      </c>
      <c r="U4439" s="46">
        <v>16.19343354150741</v>
      </c>
      <c r="V4439" s="76">
        <v>3180018553703.1416</v>
      </c>
      <c r="W4439" s="84">
        <v>1002.3956189198594</v>
      </c>
      <c r="X4439" s="82">
        <v>4.5140190710686375E-2</v>
      </c>
      <c r="Y4439" s="476">
        <v>2.0000000000000001E-4</v>
      </c>
    </row>
    <row r="4440" spans="1:25" x14ac:dyDescent="0.2">
      <c r="A4440" s="475">
        <v>4436</v>
      </c>
      <c r="B4440" s="56">
        <v>0.8</v>
      </c>
      <c r="C4440" s="46">
        <v>4932.3087266084294</v>
      </c>
      <c r="D4440" s="56">
        <v>0.61661856090619038</v>
      </c>
      <c r="E4440" s="56">
        <v>0.31282267686964788</v>
      </c>
      <c r="F4440" s="250">
        <v>2024.42</v>
      </c>
      <c r="G4440" s="76">
        <v>286652269258.44983</v>
      </c>
      <c r="H4440" s="46">
        <v>12609739.466530152</v>
      </c>
      <c r="I4440" s="76">
        <v>426937758161.87689</v>
      </c>
      <c r="J4440" s="56">
        <v>0.46553894611986735</v>
      </c>
      <c r="K4440" s="76">
        <v>7159744187.767499</v>
      </c>
      <c r="L4440" s="76">
        <v>0</v>
      </c>
      <c r="M4440" s="76">
        <v>233543032602.91425</v>
      </c>
      <c r="N4440" s="76">
        <v>78419560860.117798</v>
      </c>
      <c r="O4440" s="76">
        <v>25285.118210214838</v>
      </c>
      <c r="P4440" s="46">
        <v>472016.5660372891</v>
      </c>
      <c r="Q4440" s="46">
        <v>307246.25606846891</v>
      </c>
      <c r="R4440" s="76">
        <v>1094778016116.1897</v>
      </c>
      <c r="S4440" s="56">
        <v>0.62524433063540852</v>
      </c>
      <c r="T4440" s="56">
        <v>0.41842844451657218</v>
      </c>
      <c r="U4440" s="46">
        <v>16.734595244376031</v>
      </c>
      <c r="V4440" s="76">
        <v>8560236585200.4541</v>
      </c>
      <c r="W4440" s="84">
        <v>2703.544803657418</v>
      </c>
      <c r="X4440" s="82">
        <v>4.2884490763464692E-2</v>
      </c>
      <c r="Y4440" s="476">
        <v>2.0000000000000001E-4</v>
      </c>
    </row>
    <row r="4441" spans="1:25" x14ac:dyDescent="0.2">
      <c r="A4441" s="475">
        <v>4437</v>
      </c>
      <c r="B4441" s="56">
        <v>0.71901413580091011</v>
      </c>
      <c r="C4441" s="46">
        <v>2138.331354540464</v>
      </c>
      <c r="D4441" s="56">
        <v>1.0152087465475739</v>
      </c>
      <c r="E4441" s="56">
        <v>0.48064344946897658</v>
      </c>
      <c r="F4441" s="250">
        <v>2024.68</v>
      </c>
      <c r="G4441" s="76">
        <v>237739899771.83871</v>
      </c>
      <c r="H4441" s="46">
        <v>33071810.906388815</v>
      </c>
      <c r="I4441" s="76">
        <v>737574493260.45349</v>
      </c>
      <c r="J4441" s="56">
        <v>0.38081279476036756</v>
      </c>
      <c r="K4441" s="76">
        <v>20655653455.601379</v>
      </c>
      <c r="L4441" s="76">
        <v>9940203510.7346325</v>
      </c>
      <c r="M4441" s="76">
        <v>176655534445.23712</v>
      </c>
      <c r="N4441" s="76">
        <v>38208385889.917099</v>
      </c>
      <c r="O4441" s="76">
        <v>25696.371434952114</v>
      </c>
      <c r="P4441" s="46">
        <v>298556.97378945118</v>
      </c>
      <c r="Q4441" s="46">
        <v>162747.66602487181</v>
      </c>
      <c r="R4441" s="76">
        <v>1236755651375.9221</v>
      </c>
      <c r="S4441" s="56">
        <v>0.52267121467704458</v>
      </c>
      <c r="T4441" s="56">
        <v>0.36592468804831152</v>
      </c>
      <c r="U4441" s="46">
        <v>16.115327909331935</v>
      </c>
      <c r="V4441" s="76">
        <v>8040213170628.2236</v>
      </c>
      <c r="W4441" s="84">
        <v>2537.8520244935166</v>
      </c>
      <c r="X4441" s="82">
        <v>4.5241361259064153E-2</v>
      </c>
      <c r="Y4441" s="476">
        <v>2.0000000000000001E-4</v>
      </c>
    </row>
    <row r="4442" spans="1:25" x14ac:dyDescent="0.2">
      <c r="A4442" s="475">
        <v>4438</v>
      </c>
      <c r="B4442" s="56">
        <v>0.62797348790586183</v>
      </c>
      <c r="C4442" s="46">
        <v>6316.6401954207486</v>
      </c>
      <c r="D4442" s="56">
        <v>0.82684146039563544</v>
      </c>
      <c r="E4442" s="56">
        <v>0.54163902741269032</v>
      </c>
      <c r="F4442" s="250">
        <v>2025.65</v>
      </c>
      <c r="G4442" s="76">
        <v>97536427033.380157</v>
      </c>
      <c r="H4442" s="46">
        <v>20502409.13145072</v>
      </c>
      <c r="I4442" s="76">
        <v>470087486231.03644</v>
      </c>
      <c r="J4442" s="56">
        <v>0.30518615265600846</v>
      </c>
      <c r="K4442" s="76">
        <v>15917878923.61895</v>
      </c>
      <c r="L4442" s="76">
        <v>3496288423.7198124</v>
      </c>
      <c r="M4442" s="76">
        <v>62696273823.650276</v>
      </c>
      <c r="N4442" s="76">
        <v>32016913861.766769</v>
      </c>
      <c r="O4442" s="76">
        <v>22241.600691186592</v>
      </c>
      <c r="P4442" s="46">
        <v>253283.8631680918</v>
      </c>
      <c r="Q4442" s="46">
        <v>133248.58261178841</v>
      </c>
      <c r="R4442" s="76">
        <v>698086611954.10132</v>
      </c>
      <c r="S4442" s="56">
        <v>0.43577727403801819</v>
      </c>
      <c r="T4442" s="56">
        <v>0.28514496923114596</v>
      </c>
      <c r="U4442" s="46">
        <v>15.797303887827557</v>
      </c>
      <c r="V4442" s="76">
        <v>3444511715911.5928</v>
      </c>
      <c r="W4442" s="84">
        <v>1087.2748112267714</v>
      </c>
      <c r="X4442" s="82">
        <v>4.6721011353729122E-2</v>
      </c>
      <c r="Y4442" s="476">
        <v>2.0000000000000001E-4</v>
      </c>
    </row>
    <row r="4443" spans="1:25" x14ac:dyDescent="0.2">
      <c r="A4443" s="475">
        <v>4439</v>
      </c>
      <c r="B4443" s="56">
        <v>0.60206277585829893</v>
      </c>
      <c r="C4443" s="46">
        <v>6465.8832803171799</v>
      </c>
      <c r="D4443" s="56">
        <v>0.95735209436732838</v>
      </c>
      <c r="E4443" s="56">
        <v>0.7</v>
      </c>
      <c r="F4443" s="250">
        <v>2023.75</v>
      </c>
      <c r="G4443" s="76">
        <v>272243580276.79944</v>
      </c>
      <c r="H4443" s="46">
        <v>27079552.411215581</v>
      </c>
      <c r="I4443" s="76">
        <v>645654153407.53015</v>
      </c>
      <c r="J4443" s="56">
        <v>0.33802377404570372</v>
      </c>
      <c r="K4443" s="76">
        <v>5686551101.6139603</v>
      </c>
      <c r="L4443" s="76">
        <v>0</v>
      </c>
      <c r="M4443" s="76">
        <v>216166159658.31082</v>
      </c>
      <c r="N4443" s="76">
        <v>5569625002.4693956</v>
      </c>
      <c r="O4443" s="76">
        <v>41493.467638432776</v>
      </c>
      <c r="P4443" s="46">
        <v>78163.124999999884</v>
      </c>
      <c r="Q4443" s="46">
        <v>22075.874999999884</v>
      </c>
      <c r="R4443" s="76">
        <v>1111618025637.5544</v>
      </c>
      <c r="S4443" s="56">
        <v>0.52654061406502783</v>
      </c>
      <c r="T4443" s="56">
        <v>0.40123010092843397</v>
      </c>
      <c r="U4443" s="46">
        <v>16.646356289997335</v>
      </c>
      <c r="V4443" s="76">
        <v>8106336800642.7012</v>
      </c>
      <c r="W4443" s="84">
        <v>2556.1622562453194</v>
      </c>
      <c r="X4443" s="82">
        <v>4.4514041041739852E-2</v>
      </c>
      <c r="Y4443" s="476">
        <v>2.0000000000000001E-4</v>
      </c>
    </row>
    <row r="4444" spans="1:25" x14ac:dyDescent="0.2">
      <c r="A4444" s="475">
        <v>4440</v>
      </c>
      <c r="B4444" s="56">
        <v>0.27476549023755981</v>
      </c>
      <c r="C4444" s="46">
        <v>5030.7407944031111</v>
      </c>
      <c r="D4444" s="56">
        <v>0.79847792924349847</v>
      </c>
      <c r="E4444" s="56">
        <v>0.30177205475888169</v>
      </c>
      <c r="F4444" s="250">
        <v>2025.73</v>
      </c>
      <c r="G4444" s="76">
        <v>158704461354.96695</v>
      </c>
      <c r="H4444" s="46">
        <v>20110052.17999772</v>
      </c>
      <c r="I4444" s="76">
        <v>538567509178.48676</v>
      </c>
      <c r="J4444" s="56">
        <v>0.27476549023755981</v>
      </c>
      <c r="K4444" s="76">
        <v>27388593943.123604</v>
      </c>
      <c r="L4444" s="76">
        <v>36989189556.964462</v>
      </c>
      <c r="M4444" s="76">
        <v>157585243483.69046</v>
      </c>
      <c r="N4444" s="76">
        <v>9152041842.5322075</v>
      </c>
      <c r="O4444" s="76">
        <v>24284.482310757547</v>
      </c>
      <c r="P4444" s="46">
        <v>101465.43749999857</v>
      </c>
      <c r="Q4444" s="46">
        <v>33113.812499999272</v>
      </c>
      <c r="R4444" s="76">
        <v>1031011980356.7277</v>
      </c>
      <c r="S4444" s="56">
        <v>0.51087958279042511</v>
      </c>
      <c r="T4444" s="56">
        <v>0.25048283700498403</v>
      </c>
      <c r="U4444" s="46">
        <v>16.543565587759854</v>
      </c>
      <c r="V4444" s="76">
        <v>4614184310322.7422</v>
      </c>
      <c r="W4444" s="84">
        <v>1456.2632219567047</v>
      </c>
      <c r="X4444" s="82">
        <v>4.4619516123292735E-2</v>
      </c>
      <c r="Y4444" s="476">
        <v>2.0000000000000001E-4</v>
      </c>
    </row>
    <row r="4445" spans="1:25" x14ac:dyDescent="0.2">
      <c r="A4445" s="475">
        <v>4441</v>
      </c>
      <c r="B4445" s="56">
        <v>0.48762261305846838</v>
      </c>
      <c r="C4445" s="46">
        <v>6817.6360540483684</v>
      </c>
      <c r="D4445" s="56">
        <v>1.3474858200468267</v>
      </c>
      <c r="E4445" s="56">
        <v>0.66007805664676189</v>
      </c>
      <c r="F4445" s="250">
        <v>2024.5</v>
      </c>
      <c r="G4445" s="76">
        <v>316281480258.71655</v>
      </c>
      <c r="H4445" s="46">
        <v>38506583.828582913</v>
      </c>
      <c r="I4445" s="76">
        <v>859153329113.96277</v>
      </c>
      <c r="J4445" s="56">
        <v>0.24545211333618699</v>
      </c>
      <c r="K4445" s="76">
        <v>20801557104.514366</v>
      </c>
      <c r="L4445" s="76">
        <v>6534022966.3705206</v>
      </c>
      <c r="M4445" s="76">
        <v>211294372190.19836</v>
      </c>
      <c r="N4445" s="76">
        <v>12393252325.993063</v>
      </c>
      <c r="O4445" s="76">
        <v>28645.459561511809</v>
      </c>
      <c r="P4445" s="46">
        <v>95121.607627767036</v>
      </c>
      <c r="Q4445" s="46">
        <v>43436.753841171063</v>
      </c>
      <c r="R4445" s="76">
        <v>1469508245530.2019</v>
      </c>
      <c r="S4445" s="56">
        <v>0.46312413647240974</v>
      </c>
      <c r="T4445" s="56">
        <v>0.31345924604160608</v>
      </c>
      <c r="U4445" s="46">
        <v>17.083827713739087</v>
      </c>
      <c r="V4445" s="76">
        <v>8536113175398.3994</v>
      </c>
      <c r="W4445" s="84">
        <v>2695.2182725719372</v>
      </c>
      <c r="X4445" s="82">
        <v>4.348132937541066E-2</v>
      </c>
      <c r="Y4445" s="476">
        <v>2.0000000000000001E-4</v>
      </c>
    </row>
    <row r="4446" spans="1:25" x14ac:dyDescent="0.2">
      <c r="A4446" s="475">
        <v>4442</v>
      </c>
      <c r="B4446" s="56">
        <v>0.55325323271382987</v>
      </c>
      <c r="C4446" s="46">
        <v>4502.1597742433696</v>
      </c>
      <c r="D4446" s="56">
        <v>0.45590768802991766</v>
      </c>
      <c r="E4446" s="56">
        <v>0.63578513373131029</v>
      </c>
      <c r="F4446" s="250">
        <v>2024.67</v>
      </c>
      <c r="G4446" s="76">
        <v>196166600999.14996</v>
      </c>
      <c r="H4446" s="46">
        <v>8619953.6389272436</v>
      </c>
      <c r="I4446" s="76">
        <v>321320305143.09344</v>
      </c>
      <c r="J4446" s="56">
        <v>0.4882405021193299</v>
      </c>
      <c r="K4446" s="76">
        <v>3873503802.93677</v>
      </c>
      <c r="L4446" s="76">
        <v>0</v>
      </c>
      <c r="M4446" s="76">
        <v>138728053657.03409</v>
      </c>
      <c r="N4446" s="76">
        <v>11485624089.257664</v>
      </c>
      <c r="O4446" s="76">
        <v>30619.104062960316</v>
      </c>
      <c r="P4446" s="46">
        <v>118982.68039110437</v>
      </c>
      <c r="Q4446" s="46">
        <v>44944.376903706521</v>
      </c>
      <c r="R4446" s="76">
        <v>648169390852.34229</v>
      </c>
      <c r="S4446" s="56">
        <v>0.63464844134748666</v>
      </c>
      <c r="T4446" s="56">
        <v>0.52181423633801938</v>
      </c>
      <c r="U4446" s="46">
        <v>16.459201235308385</v>
      </c>
      <c r="V4446" s="76">
        <v>6298201183893.4951</v>
      </c>
      <c r="W4446" s="84">
        <v>1987.1155654944055</v>
      </c>
      <c r="X4446" s="82">
        <v>4.3159819296708722E-2</v>
      </c>
      <c r="Y4446" s="476">
        <v>2.0000000000000001E-4</v>
      </c>
    </row>
    <row r="4447" spans="1:25" x14ac:dyDescent="0.2">
      <c r="A4447" s="475">
        <v>4443</v>
      </c>
      <c r="B4447" s="56">
        <v>0.40349718766116249</v>
      </c>
      <c r="C4447" s="46">
        <v>3598.8809382387271</v>
      </c>
      <c r="D4447" s="56">
        <v>0.2</v>
      </c>
      <c r="E4447" s="56">
        <v>0.27099905583632722</v>
      </c>
      <c r="F4447" s="250">
        <v>2024.86</v>
      </c>
      <c r="G4447" s="76">
        <v>70189343134.603439</v>
      </c>
      <c r="H4447" s="46">
        <v>3351256.7213500082</v>
      </c>
      <c r="I4447" s="76">
        <v>156072345241.20398</v>
      </c>
      <c r="J4447" s="56">
        <v>0.40349718766116249</v>
      </c>
      <c r="K4447" s="76">
        <v>5709269007.9330416</v>
      </c>
      <c r="L4447" s="76">
        <v>0</v>
      </c>
      <c r="M4447" s="76">
        <v>73939446293.489868</v>
      </c>
      <c r="N4447" s="76">
        <v>78917214924.910995</v>
      </c>
      <c r="O4447" s="76">
        <v>18809.446123286092</v>
      </c>
      <c r="P4447" s="46">
        <v>524072.60791125463</v>
      </c>
      <c r="Q4447" s="46">
        <v>302766.2827911452</v>
      </c>
      <c r="R4447" s="76">
        <v>376327488987.15717</v>
      </c>
      <c r="S4447" s="56">
        <v>0.50887529960440014</v>
      </c>
      <c r="T4447" s="56">
        <v>0.37831282344076583</v>
      </c>
      <c r="U4447" s="46">
        <v>15.925071486428797</v>
      </c>
      <c r="V4447" s="76">
        <v>2658168223964.5723</v>
      </c>
      <c r="W4447" s="84">
        <v>839.27085857263614</v>
      </c>
      <c r="X4447" s="82">
        <v>4.3100342049240056E-2</v>
      </c>
      <c r="Y4447" s="476">
        <v>2.0000000000000001E-4</v>
      </c>
    </row>
    <row r="4448" spans="1:25" x14ac:dyDescent="0.2">
      <c r="A4448" s="475">
        <v>4444</v>
      </c>
      <c r="B4448" s="56">
        <v>0.48019570381102772</v>
      </c>
      <c r="C4448" s="46">
        <v>3314.4553229717035</v>
      </c>
      <c r="D4448" s="56">
        <v>0.68070533058879346</v>
      </c>
      <c r="E4448" s="56">
        <v>0.38047351212448277</v>
      </c>
      <c r="F4448" s="250">
        <v>2024.87</v>
      </c>
      <c r="G4448" s="76">
        <v>191362138735.95377</v>
      </c>
      <c r="H4448" s="46">
        <v>15648372.320302239</v>
      </c>
      <c r="I4448" s="76">
        <v>430836215889.65106</v>
      </c>
      <c r="J4448" s="56">
        <v>0.35577147927797914</v>
      </c>
      <c r="K4448" s="76">
        <v>10405553146.090225</v>
      </c>
      <c r="L4448" s="76">
        <v>0</v>
      </c>
      <c r="M4448" s="76">
        <v>170672092299.03604</v>
      </c>
      <c r="N4448" s="76">
        <v>124225724763.10785</v>
      </c>
      <c r="O4448" s="76">
        <v>32174.276035555838</v>
      </c>
      <c r="P4448" s="46">
        <v>677234.0539551113</v>
      </c>
      <c r="Q4448" s="46">
        <v>471346.03670147411</v>
      </c>
      <c r="R4448" s="76">
        <v>986250367337.19604</v>
      </c>
      <c r="S4448" s="56">
        <v>0.53107666726879987</v>
      </c>
      <c r="T4448" s="56">
        <v>0.33600347602149988</v>
      </c>
      <c r="U4448" s="46">
        <v>16.427147255940408</v>
      </c>
      <c r="V4448" s="76">
        <v>6079993337239.7061</v>
      </c>
      <c r="W4448" s="84">
        <v>1919.1501927834806</v>
      </c>
      <c r="X4448" s="82">
        <v>4.3925879552489944E-2</v>
      </c>
      <c r="Y4448" s="476">
        <v>2.0000000000000001E-4</v>
      </c>
    </row>
    <row r="4449" spans="1:25" x14ac:dyDescent="0.2">
      <c r="A4449" s="475">
        <v>4445</v>
      </c>
      <c r="B4449" s="56">
        <v>0.3967581274414419</v>
      </c>
      <c r="C4449" s="46">
        <v>2414.4716213252996</v>
      </c>
      <c r="D4449" s="56">
        <v>0.91675870440680307</v>
      </c>
      <c r="E4449" s="56">
        <v>0.58165273169709997</v>
      </c>
      <c r="F4449" s="250">
        <v>2024.69</v>
      </c>
      <c r="G4449" s="76">
        <v>406942343000.33344</v>
      </c>
      <c r="H4449" s="46">
        <v>26880174.641667027</v>
      </c>
      <c r="I4449" s="76">
        <v>397394599418.96216</v>
      </c>
      <c r="J4449" s="56">
        <v>-3.9867265496475346E-2</v>
      </c>
      <c r="K4449" s="76">
        <v>15446629023.88661</v>
      </c>
      <c r="L4449" s="76">
        <v>0</v>
      </c>
      <c r="M4449" s="76">
        <v>360632575923.39008</v>
      </c>
      <c r="N4449" s="76">
        <v>44189971902.024681</v>
      </c>
      <c r="O4449" s="76">
        <v>32273.925680648281</v>
      </c>
      <c r="P4449" s="46">
        <v>313062.42875834921</v>
      </c>
      <c r="Q4449" s="46">
        <v>175680.95514652069</v>
      </c>
      <c r="R4449" s="76">
        <v>1403468953985.0876</v>
      </c>
      <c r="S4449" s="56">
        <v>0.53810481877237637</v>
      </c>
      <c r="T4449" s="56">
        <v>0.26132389380998355</v>
      </c>
      <c r="U4449" s="46">
        <v>21.936413420255231</v>
      </c>
      <c r="V4449" s="76">
        <v>8528997245372.0039</v>
      </c>
      <c r="W4449" s="84">
        <v>2692.4560440413716</v>
      </c>
      <c r="X4449" s="82">
        <v>3.4650929877083216E-2</v>
      </c>
      <c r="Y4449" s="476">
        <v>2.0000000000000001E-4</v>
      </c>
    </row>
    <row r="4450" spans="1:25" x14ac:dyDescent="0.2">
      <c r="A4450" s="475">
        <v>4446</v>
      </c>
      <c r="B4450" s="56">
        <v>0.64060233926710541</v>
      </c>
      <c r="C4450" s="46">
        <v>5806.5446995621951</v>
      </c>
      <c r="D4450" s="56">
        <v>0.82227403339225513</v>
      </c>
      <c r="E4450" s="56">
        <v>0.58609598771820948</v>
      </c>
      <c r="F4450" s="250">
        <v>2024.03</v>
      </c>
      <c r="G4450" s="76">
        <v>166693726069.69995</v>
      </c>
      <c r="H4450" s="46">
        <v>20567271.754672959</v>
      </c>
      <c r="I4450" s="76">
        <v>591063675989.63928</v>
      </c>
      <c r="J4450" s="56">
        <v>0.39976982657108351</v>
      </c>
      <c r="K4450" s="76">
        <v>20516976439.42078</v>
      </c>
      <c r="L4450" s="76">
        <v>0</v>
      </c>
      <c r="M4450" s="76">
        <v>135747815878.84343</v>
      </c>
      <c r="N4450" s="76">
        <v>38440297977.067406</v>
      </c>
      <c r="O4450" s="76">
        <v>25906.505016552033</v>
      </c>
      <c r="P4450" s="46">
        <v>268868.32559607597</v>
      </c>
      <c r="Q4450" s="46">
        <v>144808.94784209615</v>
      </c>
      <c r="R4450" s="76">
        <v>999609114463.48621</v>
      </c>
      <c r="S4450" s="56">
        <v>0.53243521199198274</v>
      </c>
      <c r="T4450" s="56">
        <v>0.35789020224909862</v>
      </c>
      <c r="U4450" s="46">
        <v>15.7317450174593</v>
      </c>
      <c r="V4450" s="76">
        <v>6317000152189.3076</v>
      </c>
      <c r="W4450" s="84">
        <v>1994.8635029674192</v>
      </c>
      <c r="X4450" s="82">
        <v>4.5170757052783318E-2</v>
      </c>
      <c r="Y4450" s="476">
        <v>2.0000000000000001E-4</v>
      </c>
    </row>
    <row r="4451" spans="1:25" x14ac:dyDescent="0.2">
      <c r="A4451" s="475">
        <v>4447</v>
      </c>
      <c r="B4451" s="56">
        <v>0.52050266236139242</v>
      </c>
      <c r="C4451" s="46">
        <v>3772.7721239973453</v>
      </c>
      <c r="D4451" s="56">
        <v>0.80096468825009659</v>
      </c>
      <c r="E4451" s="56">
        <v>0.5795403460628229</v>
      </c>
      <c r="F4451" s="250">
        <v>2027.12</v>
      </c>
      <c r="G4451" s="76">
        <v>74589704643.827499</v>
      </c>
      <c r="H4451" s="46">
        <v>20056689.465643529</v>
      </c>
      <c r="I4451" s="76">
        <v>494530972866.11218</v>
      </c>
      <c r="J4451" s="56">
        <v>0.30175733880407285</v>
      </c>
      <c r="K4451" s="76">
        <v>49013253021.826263</v>
      </c>
      <c r="L4451" s="76">
        <v>122854736462.41083</v>
      </c>
      <c r="M4451" s="76">
        <v>0</v>
      </c>
      <c r="N4451" s="76">
        <v>59539159438.133659</v>
      </c>
      <c r="O4451" s="76">
        <v>33235.326095228011</v>
      </c>
      <c r="P4451" s="46">
        <v>371963.55938297068</v>
      </c>
      <c r="Q4451" s="46">
        <v>223283.51649285344</v>
      </c>
      <c r="R4451" s="76">
        <v>807925328250.34143</v>
      </c>
      <c r="S4451" s="56">
        <v>0.44089065912170589</v>
      </c>
      <c r="T4451" s="56">
        <v>0.27668340689550114</v>
      </c>
      <c r="U4451" s="46">
        <v>14.60732061307181</v>
      </c>
      <c r="V4451" s="76">
        <v>3692280834420.2925</v>
      </c>
      <c r="W4451" s="84">
        <v>1166.0039180770336</v>
      </c>
      <c r="X4451" s="82">
        <v>4.8395099705623043E-2</v>
      </c>
      <c r="Y4451" s="476">
        <v>2.0000000000000001E-4</v>
      </c>
    </row>
    <row r="4452" spans="1:25" x14ac:dyDescent="0.2">
      <c r="A4452" s="475">
        <v>4448</v>
      </c>
      <c r="B4452" s="56">
        <v>0.60730177509737993</v>
      </c>
      <c r="C4452" s="46">
        <v>4486.7679439286894</v>
      </c>
      <c r="D4452" s="56">
        <v>0.28829958607227457</v>
      </c>
      <c r="E4452" s="56">
        <v>0.46879175101686094</v>
      </c>
      <c r="F4452" s="250">
        <v>2024.25</v>
      </c>
      <c r="G4452" s="76">
        <v>146674245992.15289</v>
      </c>
      <c r="H4452" s="46">
        <v>4588040.4640108813</v>
      </c>
      <c r="I4452" s="76">
        <v>206893671871.42816</v>
      </c>
      <c r="J4452" s="56">
        <v>0.49129956739126945</v>
      </c>
      <c r="K4452" s="76">
        <v>1937080272.6754575</v>
      </c>
      <c r="L4452" s="76">
        <v>0</v>
      </c>
      <c r="M4452" s="76">
        <v>124140324306.0116</v>
      </c>
      <c r="N4452" s="76">
        <v>201024586910.51456</v>
      </c>
      <c r="O4452" s="76">
        <v>35432.256934705605</v>
      </c>
      <c r="P4452" s="46">
        <v>1078581.8389402484</v>
      </c>
      <c r="Q4452" s="46">
        <v>707216.89291629544</v>
      </c>
      <c r="R4452" s="76">
        <v>681083806771.42554</v>
      </c>
      <c r="S4452" s="56">
        <v>0.5452916941707453</v>
      </c>
      <c r="T4452" s="56">
        <v>0.38171729496878493</v>
      </c>
      <c r="U4452" s="46">
        <v>16.375469435792244</v>
      </c>
      <c r="V4452" s="76">
        <v>4774476758355.8809</v>
      </c>
      <c r="W4452" s="84">
        <v>1506.0009216851881</v>
      </c>
      <c r="X4452" s="82">
        <v>4.3795752097397167E-2</v>
      </c>
      <c r="Y4452" s="476">
        <v>2.0000000000000001E-4</v>
      </c>
    </row>
    <row r="4453" spans="1:25" x14ac:dyDescent="0.2">
      <c r="A4453" s="475">
        <v>4449</v>
      </c>
      <c r="B4453" s="56">
        <v>0.5716136901692459</v>
      </c>
      <c r="C4453" s="46">
        <v>2381.9146841817942</v>
      </c>
      <c r="D4453" s="56">
        <v>0.27663207267738082</v>
      </c>
      <c r="E4453" s="56">
        <v>0.68456847317111369</v>
      </c>
      <c r="F4453" s="250">
        <v>2024.16</v>
      </c>
      <c r="G4453" s="76">
        <v>89048433909.890564</v>
      </c>
      <c r="H4453" s="46">
        <v>4290550.4589027474</v>
      </c>
      <c r="I4453" s="76">
        <v>163709946222.63574</v>
      </c>
      <c r="J4453" s="56">
        <v>0.41858985887187028</v>
      </c>
      <c r="K4453" s="76">
        <v>4213585906.1227183</v>
      </c>
      <c r="L4453" s="76">
        <v>0</v>
      </c>
      <c r="M4453" s="76">
        <v>129721098191.25764</v>
      </c>
      <c r="N4453" s="76">
        <v>47298870686.270966</v>
      </c>
      <c r="O4453" s="76">
        <v>45000</v>
      </c>
      <c r="P4453" s="46">
        <v>339908.699463133</v>
      </c>
      <c r="Q4453" s="46">
        <v>173554.16500930791</v>
      </c>
      <c r="R4453" s="76">
        <v>483193709549.96509</v>
      </c>
      <c r="S4453" s="56">
        <v>0.6088642180103625</v>
      </c>
      <c r="T4453" s="56">
        <v>0.30822989061759898</v>
      </c>
      <c r="U4453" s="46">
        <v>16.552286446755147</v>
      </c>
      <c r="V4453" s="76">
        <v>2859636127549.1602</v>
      </c>
      <c r="W4453" s="84">
        <v>901.21897704975163</v>
      </c>
      <c r="X4453" s="82">
        <v>4.1818388136169206E-2</v>
      </c>
      <c r="Y4453" s="476">
        <v>2.0000000000000001E-4</v>
      </c>
    </row>
    <row r="4454" spans="1:25" x14ac:dyDescent="0.2">
      <c r="A4454" s="475">
        <v>4450</v>
      </c>
      <c r="B4454" s="56">
        <v>0.48157372534139536</v>
      </c>
      <c r="C4454" s="46">
        <v>2932.6036265786479</v>
      </c>
      <c r="D4454" s="56">
        <v>0.81356820579410316</v>
      </c>
      <c r="E4454" s="56">
        <v>0.56690142725688997</v>
      </c>
      <c r="F4454" s="250">
        <v>2024.98</v>
      </c>
      <c r="G4454" s="76">
        <v>345802513291.21985</v>
      </c>
      <c r="H4454" s="46">
        <v>21738443.464455925</v>
      </c>
      <c r="I4454" s="76">
        <v>421805476711.95148</v>
      </c>
      <c r="J4454" s="56">
        <v>0.192036675804372</v>
      </c>
      <c r="K4454" s="76">
        <v>17186643190.646221</v>
      </c>
      <c r="L4454" s="76">
        <v>0</v>
      </c>
      <c r="M4454" s="76">
        <v>228453602874.18314</v>
      </c>
      <c r="N4454" s="76">
        <v>8138593196.4592447</v>
      </c>
      <c r="O4454" s="76">
        <v>21786.69664352066</v>
      </c>
      <c r="P4454" s="46">
        <v>101465.43749999981</v>
      </c>
      <c r="Q4454" s="46">
        <v>33113.812499999913</v>
      </c>
      <c r="R4454" s="76">
        <v>1028075699258.5425</v>
      </c>
      <c r="S4454" s="56">
        <v>0.54279198221698499</v>
      </c>
      <c r="T4454" s="56">
        <v>0.38899426983686808</v>
      </c>
      <c r="U4454" s="46">
        <v>18.10851367705245</v>
      </c>
      <c r="V4454" s="76">
        <v>7890112044061.6221</v>
      </c>
      <c r="W4454" s="84">
        <v>2487.5470746157735</v>
      </c>
      <c r="X4454" s="82">
        <v>4.0777777729619706E-2</v>
      </c>
      <c r="Y4454" s="476">
        <v>2.0000000000000001E-4</v>
      </c>
    </row>
    <row r="4455" spans="1:25" x14ac:dyDescent="0.2">
      <c r="A4455" s="475">
        <v>4451</v>
      </c>
      <c r="B4455" s="56">
        <v>0.55035014887358225</v>
      </c>
      <c r="C4455" s="46">
        <v>7595.1182823367781</v>
      </c>
      <c r="D4455" s="56">
        <v>0.65580098435067902</v>
      </c>
      <c r="E4455" s="56">
        <v>0.60844885620379896</v>
      </c>
      <c r="F4455" s="250">
        <v>2026.23</v>
      </c>
      <c r="G4455" s="76">
        <v>97042362418.812393</v>
      </c>
      <c r="H4455" s="46">
        <v>14098408.141590117</v>
      </c>
      <c r="I4455" s="76">
        <v>415480503449.97803</v>
      </c>
      <c r="J4455" s="56">
        <v>0.37995313917690243</v>
      </c>
      <c r="K4455" s="76">
        <v>28504453586.111183</v>
      </c>
      <c r="L4455" s="76">
        <v>75720183922.212875</v>
      </c>
      <c r="M4455" s="76">
        <v>45012362207.097237</v>
      </c>
      <c r="N4455" s="76">
        <v>73641874772.877502</v>
      </c>
      <c r="O4455" s="76">
        <v>29466.83048399007</v>
      </c>
      <c r="P4455" s="46">
        <v>441042.13255045074</v>
      </c>
      <c r="Q4455" s="46">
        <v>281381.72430052923</v>
      </c>
      <c r="R4455" s="76">
        <v>748562658684.75879</v>
      </c>
      <c r="S4455" s="56">
        <v>0.50217216437486767</v>
      </c>
      <c r="T4455" s="56">
        <v>0.33880019555838631</v>
      </c>
      <c r="U4455" s="46">
        <v>15.093358452804992</v>
      </c>
      <c r="V4455" s="76">
        <v>4254744917360.8667</v>
      </c>
      <c r="W4455" s="84">
        <v>1341.3629360122093</v>
      </c>
      <c r="X4455" s="82">
        <v>4.7887572347437159E-2</v>
      </c>
      <c r="Y4455" s="476">
        <v>2.0000000000000001E-4</v>
      </c>
    </row>
    <row r="4456" spans="1:25" x14ac:dyDescent="0.2">
      <c r="A4456" s="475">
        <v>4452</v>
      </c>
      <c r="B4456" s="56">
        <v>0.59141869326578056</v>
      </c>
      <c r="C4456" s="46">
        <v>3415.8356571638242</v>
      </c>
      <c r="D4456" s="56">
        <v>0.98326179851500317</v>
      </c>
      <c r="E4456" s="56">
        <v>0.22966333347550125</v>
      </c>
      <c r="F4456" s="250">
        <v>2026.1</v>
      </c>
      <c r="G4456" s="76">
        <v>90770154792.600662</v>
      </c>
      <c r="H4456" s="46">
        <v>30103990.051932145</v>
      </c>
      <c r="I4456" s="76">
        <v>736116624859.95032</v>
      </c>
      <c r="J4456" s="56">
        <v>0.34624681141360925</v>
      </c>
      <c r="K4456" s="76">
        <v>47142137448.155869</v>
      </c>
      <c r="L4456" s="76">
        <v>78355340893.564301</v>
      </c>
      <c r="M4456" s="76">
        <v>56444042443.75943</v>
      </c>
      <c r="N4456" s="76">
        <v>51558153881.273743</v>
      </c>
      <c r="O4456" s="76">
        <v>24594.522182709788</v>
      </c>
      <c r="P4456" s="46">
        <v>338852.66786828631</v>
      </c>
      <c r="Q4456" s="46">
        <v>193569.95978006249</v>
      </c>
      <c r="R4456" s="76">
        <v>1065229454833.7366</v>
      </c>
      <c r="S4456" s="56">
        <v>0.44094267296784012</v>
      </c>
      <c r="T4456" s="56">
        <v>0.27375215737702274</v>
      </c>
      <c r="U4456" s="46">
        <v>14.653519853356153</v>
      </c>
      <c r="V4456" s="76">
        <v>4787829611713.9971</v>
      </c>
      <c r="W4456" s="84">
        <v>1510.7962955895503</v>
      </c>
      <c r="X4456" s="82">
        <v>4.9332860564147395E-2</v>
      </c>
      <c r="Y4456" s="476">
        <v>2.0000000000000001E-4</v>
      </c>
    </row>
    <row r="4457" spans="1:25" x14ac:dyDescent="0.2">
      <c r="A4457" s="475">
        <v>4453</v>
      </c>
      <c r="B4457" s="56">
        <v>0.68664659205189527</v>
      </c>
      <c r="C4457" s="46">
        <v>2872.6270434614316</v>
      </c>
      <c r="D4457" s="56">
        <v>0.97007034288101424</v>
      </c>
      <c r="E4457" s="56">
        <v>0.38605709829485019</v>
      </c>
      <c r="F4457" s="250">
        <v>2023.75</v>
      </c>
      <c r="G4457" s="76">
        <v>270323107985.39423</v>
      </c>
      <c r="H4457" s="46">
        <v>30483621.497336637</v>
      </c>
      <c r="I4457" s="76">
        <v>764000149461.45972</v>
      </c>
      <c r="J4457" s="56">
        <v>0.37515085185781638</v>
      </c>
      <c r="K4457" s="76">
        <v>19375832251.756802</v>
      </c>
      <c r="L4457" s="76">
        <v>0</v>
      </c>
      <c r="M4457" s="76">
        <v>268361723500.09543</v>
      </c>
      <c r="N4457" s="76">
        <v>80334266559.062241</v>
      </c>
      <c r="O4457" s="76">
        <v>24344.149638877705</v>
      </c>
      <c r="P4457" s="46">
        <v>484088.65144481952</v>
      </c>
      <c r="Q4457" s="46">
        <v>305965.24952660606</v>
      </c>
      <c r="R4457" s="76">
        <v>1394076150841.8579</v>
      </c>
      <c r="S4457" s="56">
        <v>0.5304485533516754</v>
      </c>
      <c r="T4457" s="56">
        <v>0.36293898854921097</v>
      </c>
      <c r="U4457" s="46">
        <v>16.147189596465843</v>
      </c>
      <c r="V4457" s="76">
        <v>9202351397775.9395</v>
      </c>
      <c r="W4457" s="84">
        <v>2904.414547508135</v>
      </c>
      <c r="X4457" s="82">
        <v>4.4228447013363988E-2</v>
      </c>
      <c r="Y4457" s="476">
        <v>2.0000000000000001E-4</v>
      </c>
    </row>
    <row r="4458" spans="1:25" x14ac:dyDescent="0.2">
      <c r="A4458" s="475">
        <v>4454</v>
      </c>
      <c r="B4458" s="56">
        <v>0.51318178049040886</v>
      </c>
      <c r="C4458" s="46">
        <v>1673.2313693156079</v>
      </c>
      <c r="D4458" s="56">
        <v>0.79824760569919062</v>
      </c>
      <c r="E4458" s="56">
        <v>0.32464185635488113</v>
      </c>
      <c r="F4458" s="250">
        <v>2025.35</v>
      </c>
      <c r="G4458" s="76">
        <v>207425933698.14157</v>
      </c>
      <c r="H4458" s="46">
        <v>20741120.985050078</v>
      </c>
      <c r="I4458" s="76">
        <v>521217895181.47345</v>
      </c>
      <c r="J4458" s="56">
        <v>0.33712073337857529</v>
      </c>
      <c r="K4458" s="76">
        <v>23908534036.557575</v>
      </c>
      <c r="L4458" s="76">
        <v>21671462156.161274</v>
      </c>
      <c r="M4458" s="76">
        <v>88183095365.738449</v>
      </c>
      <c r="N4458" s="76">
        <v>28241240162.749825</v>
      </c>
      <c r="O4458" s="76">
        <v>26848.66607640632</v>
      </c>
      <c r="P4458" s="46">
        <v>217058.32276982168</v>
      </c>
      <c r="Q4458" s="46">
        <v>107528.74165881073</v>
      </c>
      <c r="R4458" s="76">
        <v>929169867160.20618</v>
      </c>
      <c r="S4458" s="56">
        <v>0.5118986486742908</v>
      </c>
      <c r="T4458" s="56">
        <v>0.37211792948776817</v>
      </c>
      <c r="U4458" s="46">
        <v>16.514923710574354</v>
      </c>
      <c r="V4458" s="76">
        <v>6300248514283.9746</v>
      </c>
      <c r="W4458" s="84">
        <v>1988.9411945611355</v>
      </c>
      <c r="X4458" s="82">
        <v>4.4139975312667216E-2</v>
      </c>
      <c r="Y4458" s="476">
        <v>2.0000000000000001E-4</v>
      </c>
    </row>
    <row r="4459" spans="1:25" x14ac:dyDescent="0.2">
      <c r="A4459" s="475">
        <v>4455</v>
      </c>
      <c r="B4459" s="56">
        <v>0.62554370467590559</v>
      </c>
      <c r="C4459" s="46">
        <v>3942.4450661465467</v>
      </c>
      <c r="D4459" s="56">
        <v>0.38118199842934403</v>
      </c>
      <c r="E4459" s="56">
        <v>0.30402455388416683</v>
      </c>
      <c r="F4459" s="250">
        <v>2024.36</v>
      </c>
      <c r="G4459" s="76">
        <v>310120218625.61951</v>
      </c>
      <c r="H4459" s="46">
        <v>6445698.3894402999</v>
      </c>
      <c r="I4459" s="76">
        <v>241679173933.58746</v>
      </c>
      <c r="J4459" s="56">
        <v>0.42760238708748244</v>
      </c>
      <c r="K4459" s="76">
        <v>11154624357.906202</v>
      </c>
      <c r="L4459" s="76">
        <v>0</v>
      </c>
      <c r="M4459" s="76">
        <v>196032734037.52551</v>
      </c>
      <c r="N4459" s="76">
        <v>70014114547.558441</v>
      </c>
      <c r="O4459" s="76">
        <v>29888.677893023818</v>
      </c>
      <c r="P4459" s="46">
        <v>453027.54527263751</v>
      </c>
      <c r="Q4459" s="46">
        <v>246965.48484567369</v>
      </c>
      <c r="R4459" s="76">
        <v>815004865595.58875</v>
      </c>
      <c r="S4459" s="56">
        <v>0.63485316718633122</v>
      </c>
      <c r="T4459" s="56">
        <v>0.50301212529227779</v>
      </c>
      <c r="U4459" s="46">
        <v>17.500081230992418</v>
      </c>
      <c r="V4459" s="76">
        <v>7837588634311.4102</v>
      </c>
      <c r="W4459" s="84">
        <v>2473.3956879071825</v>
      </c>
      <c r="X4459" s="82">
        <v>4.1950338337556695E-2</v>
      </c>
      <c r="Y4459" s="476">
        <v>2.0000000000000001E-4</v>
      </c>
    </row>
    <row r="4460" spans="1:25" x14ac:dyDescent="0.2">
      <c r="A4460" s="475">
        <v>4456</v>
      </c>
      <c r="B4460" s="56">
        <v>0.47961144734758615</v>
      </c>
      <c r="C4460" s="46">
        <v>7022.1489975292643</v>
      </c>
      <c r="D4460" s="56">
        <v>0.54642828788882081</v>
      </c>
      <c r="E4460" s="56">
        <v>0.33925952932681952</v>
      </c>
      <c r="F4460" s="250">
        <v>2024.27</v>
      </c>
      <c r="G4460" s="76">
        <v>166203462363.5304</v>
      </c>
      <c r="H4460" s="46">
        <v>10278184.046535484</v>
      </c>
      <c r="I4460" s="76">
        <v>353779669586.51318</v>
      </c>
      <c r="J4460" s="56">
        <v>0.46613511119719953</v>
      </c>
      <c r="K4460" s="76">
        <v>15031322681.039322</v>
      </c>
      <c r="L4460" s="76">
        <v>0</v>
      </c>
      <c r="M4460" s="76">
        <v>154193666193.44308</v>
      </c>
      <c r="N4460" s="76">
        <v>92233924191.975128</v>
      </c>
      <c r="O4460" s="76">
        <v>26147.556343674878</v>
      </c>
      <c r="P4460" s="46">
        <v>554832.64287127706</v>
      </c>
      <c r="Q4460" s="46">
        <v>376446.32680921239</v>
      </c>
      <c r="R4460" s="76">
        <v>825384369611.60962</v>
      </c>
      <c r="S4460" s="56">
        <v>0.58409051945100787</v>
      </c>
      <c r="T4460" s="56">
        <v>0.37894816536187603</v>
      </c>
      <c r="U4460" s="46">
        <v>16.135897860697977</v>
      </c>
      <c r="V4460" s="76">
        <v>5585897232828.6523</v>
      </c>
      <c r="W4460" s="84">
        <v>1761.2183093774224</v>
      </c>
      <c r="X4460" s="82">
        <v>4.4950162691538897E-2</v>
      </c>
      <c r="Y4460" s="476">
        <v>2.0000000000000001E-4</v>
      </c>
    </row>
    <row r="4461" spans="1:25" x14ac:dyDescent="0.2">
      <c r="A4461" s="475">
        <v>4457</v>
      </c>
      <c r="B4461" s="56">
        <v>0.5043024247561283</v>
      </c>
      <c r="C4461" s="46">
        <v>5496.2882800094521</v>
      </c>
      <c r="D4461" s="56">
        <v>0.75401717377228894</v>
      </c>
      <c r="E4461" s="56">
        <v>0.3685193412328705</v>
      </c>
      <c r="F4461" s="250">
        <v>2023.97</v>
      </c>
      <c r="G4461" s="76">
        <v>438175709205.28571</v>
      </c>
      <c r="H4461" s="46">
        <v>17605133.621954158</v>
      </c>
      <c r="I4461" s="76">
        <v>500128462387.22113</v>
      </c>
      <c r="J4461" s="56">
        <v>0.42450235601962516</v>
      </c>
      <c r="K4461" s="76">
        <v>12604256444.808231</v>
      </c>
      <c r="L4461" s="76">
        <v>0</v>
      </c>
      <c r="M4461" s="76">
        <v>383293858837.87445</v>
      </c>
      <c r="N4461" s="76">
        <v>61717720896.303543</v>
      </c>
      <c r="O4461" s="76">
        <v>38585.029309743943</v>
      </c>
      <c r="P4461" s="46">
        <v>413209.24193457619</v>
      </c>
      <c r="Q4461" s="46">
        <v>256591.96456017275</v>
      </c>
      <c r="R4461" s="76">
        <v>1316446398485.3323</v>
      </c>
      <c r="S4461" s="56">
        <v>0.62926216567429205</v>
      </c>
      <c r="T4461" s="56">
        <v>0.46542791248330578</v>
      </c>
      <c r="U4461" s="46">
        <v>17.260750578674688</v>
      </c>
      <c r="V4461" s="76">
        <v>11563316370685.326</v>
      </c>
      <c r="W4461" s="84">
        <v>3648.2974724993428</v>
      </c>
      <c r="X4461" s="82">
        <v>4.2231314738139139E-2</v>
      </c>
      <c r="Y4461" s="476">
        <v>2.0000000000000001E-4</v>
      </c>
    </row>
    <row r="4462" spans="1:25" x14ac:dyDescent="0.2">
      <c r="A4462" s="475">
        <v>4458</v>
      </c>
      <c r="B4462" s="56">
        <v>0.39946526709198199</v>
      </c>
      <c r="C4462" s="46">
        <v>3992.8857229105047</v>
      </c>
      <c r="D4462" s="56">
        <v>0.8289829599067966</v>
      </c>
      <c r="E4462" s="56">
        <v>0.25626942352039361</v>
      </c>
      <c r="F4462" s="250">
        <v>2025.41</v>
      </c>
      <c r="G4462" s="76">
        <v>199713369047.48303</v>
      </c>
      <c r="H4462" s="46">
        <v>21661561.830717988</v>
      </c>
      <c r="I4462" s="76">
        <v>513416106461.59473</v>
      </c>
      <c r="J4462" s="56">
        <v>0.21319679615718889</v>
      </c>
      <c r="K4462" s="76">
        <v>17575822957.329094</v>
      </c>
      <c r="L4462" s="76">
        <v>6691591772.0782595</v>
      </c>
      <c r="M4462" s="76">
        <v>124904058535.56245</v>
      </c>
      <c r="N4462" s="76">
        <v>152308716277.72421</v>
      </c>
      <c r="O4462" s="76">
        <v>15976.217058390444</v>
      </c>
      <c r="P4462" s="46">
        <v>735063.38586723013</v>
      </c>
      <c r="Q4462" s="46">
        <v>512929.81205966434</v>
      </c>
      <c r="R4462" s="76">
        <v>1040662477735.3633</v>
      </c>
      <c r="S4462" s="56">
        <v>0.41669200879876717</v>
      </c>
      <c r="T4462" s="56">
        <v>0.28371957964991834</v>
      </c>
      <c r="U4462" s="46">
        <v>17.013486465455724</v>
      </c>
      <c r="V4462" s="76">
        <v>5523525541786.1201</v>
      </c>
      <c r="W4462" s="84">
        <v>1742.4357298514406</v>
      </c>
      <c r="X4462" s="82">
        <v>4.3174284278398291E-2</v>
      </c>
      <c r="Y4462" s="476">
        <v>2.0000000000000001E-4</v>
      </c>
    </row>
    <row r="4463" spans="1:25" x14ac:dyDescent="0.2">
      <c r="A4463" s="475">
        <v>4459</v>
      </c>
      <c r="B4463" s="56">
        <v>0.49718202119632837</v>
      </c>
      <c r="C4463" s="46">
        <v>4817.5730673993748</v>
      </c>
      <c r="D4463" s="56">
        <v>0.91351117949188054</v>
      </c>
      <c r="E4463" s="56">
        <v>0.23820849431071728</v>
      </c>
      <c r="F4463" s="250">
        <v>2024.47</v>
      </c>
      <c r="G4463" s="76">
        <v>376921635385.63678</v>
      </c>
      <c r="H4463" s="46">
        <v>25720278.05176482</v>
      </c>
      <c r="I4463" s="76">
        <v>431731215300.05859</v>
      </c>
      <c r="J4463" s="56">
        <v>0.14288497925727328</v>
      </c>
      <c r="K4463" s="76">
        <v>6384672480.2514038</v>
      </c>
      <c r="L4463" s="76">
        <v>0</v>
      </c>
      <c r="M4463" s="76">
        <v>256612948145.71069</v>
      </c>
      <c r="N4463" s="76">
        <v>28585208307.256573</v>
      </c>
      <c r="O4463" s="76">
        <v>24671.354638859397</v>
      </c>
      <c r="P4463" s="46">
        <v>245150.61618091754</v>
      </c>
      <c r="Q4463" s="46">
        <v>125643.34559128313</v>
      </c>
      <c r="R4463" s="76">
        <v>1117952891770.0439</v>
      </c>
      <c r="S4463" s="56">
        <v>0.52957701287872172</v>
      </c>
      <c r="T4463" s="56">
        <v>0.35713239166840971</v>
      </c>
      <c r="U4463" s="46">
        <v>18.638913676916921</v>
      </c>
      <c r="V4463" s="76">
        <v>8038849592642.2754</v>
      </c>
      <c r="W4463" s="84">
        <v>2530.5289022852799</v>
      </c>
      <c r="X4463" s="82">
        <v>3.9893777469521753E-2</v>
      </c>
      <c r="Y4463" s="476">
        <v>2.0000000000000001E-4</v>
      </c>
    </row>
    <row r="4464" spans="1:25" x14ac:dyDescent="0.2">
      <c r="A4464" s="475">
        <v>4460</v>
      </c>
      <c r="B4464" s="56">
        <v>0.50719889847846111</v>
      </c>
      <c r="C4464" s="46">
        <v>6383.1416505183715</v>
      </c>
      <c r="D4464" s="56">
        <v>1.1262577372294102</v>
      </c>
      <c r="E4464" s="56">
        <v>0.56048835763687432</v>
      </c>
      <c r="F4464" s="250">
        <v>2026.13</v>
      </c>
      <c r="G4464" s="76">
        <v>119943982339.1535</v>
      </c>
      <c r="H4464" s="46">
        <v>28151434.177133545</v>
      </c>
      <c r="I4464" s="76">
        <v>640061218720.3302</v>
      </c>
      <c r="J4464" s="56">
        <v>0.20773966845879066</v>
      </c>
      <c r="K4464" s="76">
        <v>36510018922.649956</v>
      </c>
      <c r="L4464" s="76">
        <v>21149647137.701511</v>
      </c>
      <c r="M4464" s="76">
        <v>72340643957.487625</v>
      </c>
      <c r="N4464" s="76">
        <v>4145798538.7885628</v>
      </c>
      <c r="O4464" s="76">
        <v>12919.717134100527</v>
      </c>
      <c r="P4464" s="46">
        <v>77378.407436870388</v>
      </c>
      <c r="Q4464" s="46">
        <v>13907.851859217593</v>
      </c>
      <c r="R4464" s="76">
        <v>982263535805.08948</v>
      </c>
      <c r="S4464" s="56">
        <v>0.3989171618847514</v>
      </c>
      <c r="T4464" s="56">
        <v>0.18046414938244976</v>
      </c>
      <c r="U4464" s="46">
        <v>16.778136756051662</v>
      </c>
      <c r="V4464" s="76">
        <v>3169456202704.7363</v>
      </c>
      <c r="W4464" s="84">
        <v>1000.2343154344396</v>
      </c>
      <c r="X4464" s="82">
        <v>4.5010514515642204E-2</v>
      </c>
      <c r="Y4464" s="476">
        <v>2.0000000000000001E-4</v>
      </c>
    </row>
    <row r="4465" spans="1:25" x14ac:dyDescent="0.2">
      <c r="A4465" s="475">
        <v>4461</v>
      </c>
      <c r="B4465" s="56">
        <v>0.55517327560414031</v>
      </c>
      <c r="C4465" s="46">
        <v>1985.4917671401017</v>
      </c>
      <c r="D4465" s="56">
        <v>0.60716300453384209</v>
      </c>
      <c r="E4465" s="56">
        <v>0.40684488040718036</v>
      </c>
      <c r="F4465" s="250">
        <v>2025.11</v>
      </c>
      <c r="G4465" s="76">
        <v>127171064352.17296</v>
      </c>
      <c r="H4465" s="46">
        <v>13337895.439233596</v>
      </c>
      <c r="I4465" s="76">
        <v>437999380692.54767</v>
      </c>
      <c r="J4465" s="56">
        <v>0.46567203096810161</v>
      </c>
      <c r="K4465" s="76">
        <v>27740100029.899094</v>
      </c>
      <c r="L4465" s="76">
        <v>41295521516.731537</v>
      </c>
      <c r="M4465" s="76">
        <v>101304604562.48906</v>
      </c>
      <c r="N4465" s="76">
        <v>41876417162.797424</v>
      </c>
      <c r="O4465" s="76">
        <v>22848.640495536536</v>
      </c>
      <c r="P4465" s="46">
        <v>288478.8209449182</v>
      </c>
      <c r="Q4465" s="46">
        <v>164240.65779317133</v>
      </c>
      <c r="R4465" s="76">
        <v>786503916894.75806</v>
      </c>
      <c r="S4465" s="56">
        <v>0.57345089223290202</v>
      </c>
      <c r="T4465" s="56">
        <v>0.38798817933317647</v>
      </c>
      <c r="U4465" s="46">
        <v>15.35965677744959</v>
      </c>
      <c r="V4465" s="76">
        <v>5334100993752.2871</v>
      </c>
      <c r="W4465" s="84">
        <v>1683.1793817116761</v>
      </c>
      <c r="X4465" s="82">
        <v>4.5888891495636054E-2</v>
      </c>
      <c r="Y4465" s="476">
        <v>2.0000000000000001E-4</v>
      </c>
    </row>
    <row r="4466" spans="1:25" x14ac:dyDescent="0.2">
      <c r="A4466" s="475">
        <v>4462</v>
      </c>
      <c r="B4466" s="56">
        <v>0.52851102341848732</v>
      </c>
      <c r="C4466" s="46">
        <v>5302.4741650094938</v>
      </c>
      <c r="D4466" s="56">
        <v>1.1203461230990843</v>
      </c>
      <c r="E4466" s="56">
        <v>0.27719199151081481</v>
      </c>
      <c r="F4466" s="250">
        <v>2025.49</v>
      </c>
      <c r="G4466" s="76">
        <v>247785154993.83322</v>
      </c>
      <c r="H4466" s="46">
        <v>31295705.301380195</v>
      </c>
      <c r="I4466" s="76">
        <v>729269034022.67419</v>
      </c>
      <c r="J4466" s="56">
        <v>0.3587144661013506</v>
      </c>
      <c r="K4466" s="76">
        <v>24266444359.353638</v>
      </c>
      <c r="L4466" s="76">
        <v>4001004442.574059</v>
      </c>
      <c r="M4466" s="76">
        <v>168419194121.73193</v>
      </c>
      <c r="N4466" s="76">
        <v>13295623852.78026</v>
      </c>
      <c r="O4466" s="76">
        <v>25741.772785230536</v>
      </c>
      <c r="P4466" s="46">
        <v>129284.24054330475</v>
      </c>
      <c r="Q4466" s="46">
        <v>54253.983520699709</v>
      </c>
      <c r="R4466" s="76">
        <v>1269040424272.8916</v>
      </c>
      <c r="S4466" s="56">
        <v>0.53373677490299531</v>
      </c>
      <c r="T4466" s="56">
        <v>0.34908288712847863</v>
      </c>
      <c r="U4466" s="46">
        <v>16.278945232368166</v>
      </c>
      <c r="V4466" s="76">
        <v>7809621840972.0693</v>
      </c>
      <c r="W4466" s="84">
        <v>2461.1246827262612</v>
      </c>
      <c r="X4466" s="82">
        <v>4.5816361453071032E-2</v>
      </c>
      <c r="Y4466" s="476">
        <v>2.0000000000000001E-4</v>
      </c>
    </row>
    <row r="4467" spans="1:25" x14ac:dyDescent="0.2">
      <c r="A4467" s="475">
        <v>4463</v>
      </c>
      <c r="B4467" s="56">
        <v>0.58075592459824543</v>
      </c>
      <c r="C4467" s="46">
        <v>6826.651089687598</v>
      </c>
      <c r="D4467" s="56">
        <v>0.97451393422857069</v>
      </c>
      <c r="E4467" s="56">
        <v>9.8856512473503078E-2</v>
      </c>
      <c r="F4467" s="250">
        <v>2025</v>
      </c>
      <c r="G4467" s="76">
        <v>244128665345.3652</v>
      </c>
      <c r="H4467" s="46">
        <v>25954115.92382592</v>
      </c>
      <c r="I4467" s="76">
        <v>679312889630.03857</v>
      </c>
      <c r="J4467" s="56">
        <v>0.37734545377359785</v>
      </c>
      <c r="K4467" s="76">
        <v>26981818453.024075</v>
      </c>
      <c r="L4467" s="76">
        <v>18020333747.256798</v>
      </c>
      <c r="M4467" s="76">
        <v>163574284390.12796</v>
      </c>
      <c r="N4467" s="76">
        <v>19082330002.059525</v>
      </c>
      <c r="O4467" s="76">
        <v>23290.517024430763</v>
      </c>
      <c r="P4467" s="46">
        <v>152392.17133643955</v>
      </c>
      <c r="Q4467" s="46">
        <v>73917.007291802322</v>
      </c>
      <c r="R4467" s="76">
        <v>1229790400603.3254</v>
      </c>
      <c r="S4467" s="56">
        <v>0.55080482760388028</v>
      </c>
      <c r="T4467" s="56">
        <v>0.35171043292863141</v>
      </c>
      <c r="U4467" s="46">
        <v>16.29468777144422</v>
      </c>
      <c r="V4467" s="76">
        <v>7627281250686.8438</v>
      </c>
      <c r="W4467" s="84">
        <v>2402.2643411033728</v>
      </c>
      <c r="X4467" s="82">
        <v>4.5637624497827468E-2</v>
      </c>
      <c r="Y4467" s="476">
        <v>2.0000000000000001E-4</v>
      </c>
    </row>
    <row r="4468" spans="1:25" x14ac:dyDescent="0.2">
      <c r="A4468" s="475">
        <v>4464</v>
      </c>
      <c r="B4468" s="56">
        <v>0.68299141488367243</v>
      </c>
      <c r="C4468" s="46">
        <v>4333.0519668745046</v>
      </c>
      <c r="D4468" s="56">
        <v>1.3950645564490665</v>
      </c>
      <c r="E4468" s="56">
        <v>0.40307289052710671</v>
      </c>
      <c r="F4468" s="250">
        <v>2024.64</v>
      </c>
      <c r="G4468" s="76">
        <v>315602972051.05621</v>
      </c>
      <c r="H4468" s="46">
        <v>62732891.2746832</v>
      </c>
      <c r="I4468" s="76">
        <v>1053594759184.1787</v>
      </c>
      <c r="J4468" s="56">
        <v>7.845312152976569E-2</v>
      </c>
      <c r="K4468" s="76">
        <v>15295239126.306961</v>
      </c>
      <c r="L4468" s="76">
        <v>0</v>
      </c>
      <c r="M4468" s="76">
        <v>228480119052.32239</v>
      </c>
      <c r="N4468" s="76">
        <v>34310407759.841209</v>
      </c>
      <c r="O4468" s="76">
        <v>23724.050667564195</v>
      </c>
      <c r="P4468" s="46">
        <v>238404.25230823999</v>
      </c>
      <c r="Q4468" s="46">
        <v>118091.81392078366</v>
      </c>
      <c r="R4468" s="76">
        <v>1704614497465.0071</v>
      </c>
      <c r="S4468" s="56">
        <v>0.34006207270900196</v>
      </c>
      <c r="T4468" s="56">
        <v>0.17321259149381019</v>
      </c>
      <c r="U4468" s="46">
        <v>21.673184586704075</v>
      </c>
      <c r="V4468" s="76">
        <v>6853580987247.3184</v>
      </c>
      <c r="W4468" s="84">
        <v>2158.2057104060696</v>
      </c>
      <c r="X4468" s="82">
        <v>3.3865748813688118E-2</v>
      </c>
      <c r="Y4468" s="476">
        <v>2.0000000000000001E-4</v>
      </c>
    </row>
    <row r="4469" spans="1:25" x14ac:dyDescent="0.2">
      <c r="A4469" s="475">
        <v>4465</v>
      </c>
      <c r="B4469" s="56">
        <v>0.3867124890977427</v>
      </c>
      <c r="C4469" s="46">
        <v>6729.3048037411954</v>
      </c>
      <c r="D4469" s="56">
        <v>0.90700531947704854</v>
      </c>
      <c r="E4469" s="56">
        <v>0.48904139895915438</v>
      </c>
      <c r="F4469" s="250">
        <v>2026.14</v>
      </c>
      <c r="G4469" s="76">
        <v>47337241405.819016</v>
      </c>
      <c r="H4469" s="46">
        <v>25345535.431992963</v>
      </c>
      <c r="I4469" s="76">
        <v>639764066598.17664</v>
      </c>
      <c r="J4469" s="56">
        <v>0.33141815304860567</v>
      </c>
      <c r="K4469" s="76">
        <v>13467818916.923882</v>
      </c>
      <c r="L4469" s="76">
        <v>23638964913.888477</v>
      </c>
      <c r="M4469" s="76">
        <v>38033309169.578629</v>
      </c>
      <c r="N4469" s="76">
        <v>93109676241.672531</v>
      </c>
      <c r="O4469" s="76">
        <v>37469.017071183713</v>
      </c>
      <c r="P4469" s="46">
        <v>533583.18345045811</v>
      </c>
      <c r="Q4469" s="46">
        <v>347036.58172932803</v>
      </c>
      <c r="R4469" s="76">
        <v>895406727536.74829</v>
      </c>
      <c r="S4469" s="56">
        <v>0.39989648390933946</v>
      </c>
      <c r="T4469" s="56">
        <v>0.24883935612608638</v>
      </c>
      <c r="U4469" s="46">
        <v>14.178417066676662</v>
      </c>
      <c r="V4469" s="76">
        <v>3466270262103.5854</v>
      </c>
      <c r="W4469" s="84">
        <v>1092.4500271225027</v>
      </c>
      <c r="X4469" s="82">
        <v>5.0425639598845211E-2</v>
      </c>
      <c r="Y4469" s="476">
        <v>2.0000000000000001E-4</v>
      </c>
    </row>
    <row r="4470" spans="1:25" x14ac:dyDescent="0.2">
      <c r="A4470" s="475">
        <v>4466</v>
      </c>
      <c r="B4470" s="56">
        <v>0.59838291695536927</v>
      </c>
      <c r="C4470" s="46">
        <v>4850.4989099417353</v>
      </c>
      <c r="D4470" s="56">
        <v>1.0963957728450899</v>
      </c>
      <c r="E4470" s="56">
        <v>0.5429432067250215</v>
      </c>
      <c r="F4470" s="250">
        <v>2023.75</v>
      </c>
      <c r="G4470" s="76">
        <v>152413424972.04202</v>
      </c>
      <c r="H4470" s="46">
        <v>35832676.607188858</v>
      </c>
      <c r="I4470" s="76">
        <v>777346877158.65784</v>
      </c>
      <c r="J4470" s="56">
        <v>0.24858550322882844</v>
      </c>
      <c r="K4470" s="76">
        <v>24696251014.548882</v>
      </c>
      <c r="L4470" s="76">
        <v>0</v>
      </c>
      <c r="M4470" s="76">
        <v>246267446408.67926</v>
      </c>
      <c r="N4470" s="76">
        <v>80045350622.496414</v>
      </c>
      <c r="O4470" s="76">
        <v>28076.186858542242</v>
      </c>
      <c r="P4470" s="46">
        <v>466413.75717306131</v>
      </c>
      <c r="Q4470" s="46">
        <v>288573.20778785716</v>
      </c>
      <c r="R4470" s="76">
        <v>1400766790379.9685</v>
      </c>
      <c r="S4470" s="56">
        <v>0.4576455558638502</v>
      </c>
      <c r="T4470" s="56">
        <v>0.20260916221164837</v>
      </c>
      <c r="U4470" s="46">
        <v>16.083031542099125</v>
      </c>
      <c r="V4470" s="76">
        <v>4981809510632.8799</v>
      </c>
      <c r="W4470" s="84">
        <v>1572.4991997183295</v>
      </c>
      <c r="X4470" s="82">
        <v>4.5853374537869848E-2</v>
      </c>
      <c r="Y4470" s="476">
        <v>2.0000000000000001E-4</v>
      </c>
    </row>
    <row r="4471" spans="1:25" x14ac:dyDescent="0.2">
      <c r="A4471" s="475">
        <v>4467</v>
      </c>
      <c r="B4471" s="56">
        <v>0.49853615565623388</v>
      </c>
      <c r="C4471" s="46">
        <v>1500</v>
      </c>
      <c r="D4471" s="56">
        <v>0.85472055451584672</v>
      </c>
      <c r="E4471" s="56">
        <v>0.36371415168195065</v>
      </c>
      <c r="F4471" s="250">
        <v>2024.78</v>
      </c>
      <c r="G4471" s="76">
        <v>178587523415.23752</v>
      </c>
      <c r="H4471" s="46">
        <v>25021221.654713932</v>
      </c>
      <c r="I4471" s="76">
        <v>569876773833.11841</v>
      </c>
      <c r="J4471" s="56">
        <v>0.29651859502403</v>
      </c>
      <c r="K4471" s="76">
        <v>16177923876.961424</v>
      </c>
      <c r="L4471" s="76">
        <v>5338884068.7985821</v>
      </c>
      <c r="M4471" s="76">
        <v>177749701356.48999</v>
      </c>
      <c r="N4471" s="76">
        <v>89125538832.469818</v>
      </c>
      <c r="O4471" s="76">
        <v>25790.001734524016</v>
      </c>
      <c r="P4471" s="46">
        <v>523086.66477001458</v>
      </c>
      <c r="Q4471" s="46">
        <v>340337.7686770811</v>
      </c>
      <c r="R4471" s="76">
        <v>1109259299878.2446</v>
      </c>
      <c r="S4471" s="56">
        <v>0.4906275207656543</v>
      </c>
      <c r="T4471" s="56">
        <v>0.2463268577446652</v>
      </c>
      <c r="U4471" s="46">
        <v>16.833621927124401</v>
      </c>
      <c r="V4471" s="76">
        <v>5116536470506.8994</v>
      </c>
      <c r="W4471" s="84">
        <v>1615.6760046140446</v>
      </c>
      <c r="X4471" s="82">
        <v>4.3049238198751637E-2</v>
      </c>
      <c r="Y4471" s="476">
        <v>2.0000000000000001E-4</v>
      </c>
    </row>
    <row r="4472" spans="1:25" x14ac:dyDescent="0.2">
      <c r="A4472" s="475">
        <v>4468</v>
      </c>
      <c r="B4472" s="56">
        <v>0.52265912834336015</v>
      </c>
      <c r="C4472" s="46">
        <v>7584.7300476267183</v>
      </c>
      <c r="D4472" s="56">
        <v>0.83152298950153469</v>
      </c>
      <c r="E4472" s="56">
        <v>0.53562471124229039</v>
      </c>
      <c r="F4472" s="250">
        <v>2024.37</v>
      </c>
      <c r="G4472" s="76">
        <v>85613934493.419571</v>
      </c>
      <c r="H4472" s="46">
        <v>20779501.145261273</v>
      </c>
      <c r="I4472" s="76">
        <v>500521420240.16077</v>
      </c>
      <c r="J4472" s="56">
        <v>0.23414172707879755</v>
      </c>
      <c r="K4472" s="76">
        <v>13258820408.072994</v>
      </c>
      <c r="L4472" s="76">
        <v>0</v>
      </c>
      <c r="M4472" s="76">
        <v>146325874304.08347</v>
      </c>
      <c r="N4472" s="76">
        <v>36917693741.315971</v>
      </c>
      <c r="O4472" s="76">
        <v>27937.568464568998</v>
      </c>
      <c r="P4472" s="46">
        <v>248107.01279551862</v>
      </c>
      <c r="Q4472" s="46">
        <v>129370.51384723037</v>
      </c>
      <c r="R4472" s="76">
        <v>936823562878.79785</v>
      </c>
      <c r="S4472" s="56">
        <v>0.46973314093181023</v>
      </c>
      <c r="T4472" s="56">
        <v>0.17042329802400472</v>
      </c>
      <c r="U4472" s="46">
        <v>16.120625347281319</v>
      </c>
      <c r="V4472" s="76">
        <v>2800832327835.5718</v>
      </c>
      <c r="W4472" s="84">
        <v>883.92766729094217</v>
      </c>
      <c r="X4472" s="82">
        <v>4.6280675462334844E-2</v>
      </c>
      <c r="Y4472" s="476">
        <v>2.0000000000000001E-4</v>
      </c>
    </row>
    <row r="4473" spans="1:25" x14ac:dyDescent="0.2">
      <c r="A4473" s="475">
        <v>4469</v>
      </c>
      <c r="B4473" s="56">
        <v>0.44842547078991285</v>
      </c>
      <c r="C4473" s="46">
        <v>4401.4239735243091</v>
      </c>
      <c r="D4473" s="56">
        <v>0.92450102312811222</v>
      </c>
      <c r="E4473" s="56">
        <v>0.68455056665553204</v>
      </c>
      <c r="F4473" s="250">
        <v>2026.42</v>
      </c>
      <c r="G4473" s="76">
        <v>206771633523.54105</v>
      </c>
      <c r="H4473" s="46">
        <v>25287737.848417878</v>
      </c>
      <c r="I4473" s="76">
        <v>672813484345.29578</v>
      </c>
      <c r="J4473" s="56">
        <v>0.41657855417899436</v>
      </c>
      <c r="K4473" s="76">
        <v>51672272323.033676</v>
      </c>
      <c r="L4473" s="76">
        <v>166312499238.1261</v>
      </c>
      <c r="M4473" s="76">
        <v>30242608395.246681</v>
      </c>
      <c r="N4473" s="76">
        <v>56731529839.539719</v>
      </c>
      <c r="O4473" s="76">
        <v>29974.07978258931</v>
      </c>
      <c r="P4473" s="46">
        <v>385130.41275775526</v>
      </c>
      <c r="Q4473" s="46">
        <v>230242.07827297496</v>
      </c>
      <c r="R4473" s="76">
        <v>1148136042600.9492</v>
      </c>
      <c r="S4473" s="56">
        <v>0.52503193894724964</v>
      </c>
      <c r="T4473" s="56">
        <v>0.3772551267317561</v>
      </c>
      <c r="U4473" s="46">
        <v>15.766297881450733</v>
      </c>
      <c r="V4473" s="76">
        <v>7587840511720.8125</v>
      </c>
      <c r="W4473" s="84">
        <v>2394.4677959142655</v>
      </c>
      <c r="X4473" s="82">
        <v>4.5760234388914446E-2</v>
      </c>
      <c r="Y4473" s="476">
        <v>2.0000000000000001E-4</v>
      </c>
    </row>
    <row r="4474" spans="1:25" x14ac:dyDescent="0.2">
      <c r="A4474" s="475">
        <v>4470</v>
      </c>
      <c r="B4474" s="56">
        <v>0.50136999513042602</v>
      </c>
      <c r="C4474" s="46">
        <v>4338.516495860149</v>
      </c>
      <c r="D4474" s="56">
        <v>1.0820104545067548</v>
      </c>
      <c r="E4474" s="56">
        <v>0.25449903775229132</v>
      </c>
      <c r="F4474" s="250">
        <v>2024.16</v>
      </c>
      <c r="G4474" s="76">
        <v>403332892330.96014</v>
      </c>
      <c r="H4474" s="46">
        <v>35965716.566583112</v>
      </c>
      <c r="I4474" s="76">
        <v>793068149045.87</v>
      </c>
      <c r="J4474" s="56">
        <v>0.27752399583999221</v>
      </c>
      <c r="K4474" s="76">
        <v>15210191597.799561</v>
      </c>
      <c r="L4474" s="76">
        <v>30144490711.952663</v>
      </c>
      <c r="M4474" s="76">
        <v>228423433706.3595</v>
      </c>
      <c r="N4474" s="76">
        <v>19562473771.521347</v>
      </c>
      <c r="O4474" s="76">
        <v>32881.911150213105</v>
      </c>
      <c r="P4474" s="46">
        <v>166499.56902231701</v>
      </c>
      <c r="Q4474" s="46">
        <v>71755.886234607664</v>
      </c>
      <c r="R4474" s="76">
        <v>1473728135724.896</v>
      </c>
      <c r="S4474" s="56">
        <v>0.50566972273249888</v>
      </c>
      <c r="T4474" s="56">
        <v>0.37298213847072975</v>
      </c>
      <c r="U4474" s="46">
        <v>17.376645083137952</v>
      </c>
      <c r="V4474" s="76">
        <v>10311860044048.693</v>
      </c>
      <c r="W4474" s="84">
        <v>3254.674347217056</v>
      </c>
      <c r="X4474" s="82">
        <v>4.2954470565321548E-2</v>
      </c>
      <c r="Y4474" s="476">
        <v>2.0000000000000001E-4</v>
      </c>
    </row>
    <row r="4475" spans="1:25" x14ac:dyDescent="0.2">
      <c r="A4475" s="475">
        <v>4471</v>
      </c>
      <c r="B4475" s="56">
        <v>0.62437505704515639</v>
      </c>
      <c r="C4475" s="46">
        <v>7017.124458597782</v>
      </c>
      <c r="D4475" s="56">
        <v>0.56533452139447227</v>
      </c>
      <c r="E4475" s="56">
        <v>0.46813590050002762</v>
      </c>
      <c r="F4475" s="250">
        <v>2025.31</v>
      </c>
      <c r="G4475" s="76">
        <v>101832898911.726</v>
      </c>
      <c r="H4475" s="46">
        <v>11060638.1991682</v>
      </c>
      <c r="I4475" s="76">
        <v>368740211173.17773</v>
      </c>
      <c r="J4475" s="56">
        <v>0.46197438003130276</v>
      </c>
      <c r="K4475" s="76">
        <v>31782077293.443768</v>
      </c>
      <c r="L4475" s="76">
        <v>42751240172.732735</v>
      </c>
      <c r="M4475" s="76">
        <v>85839926529.961441</v>
      </c>
      <c r="N4475" s="76">
        <v>40483349362.92585</v>
      </c>
      <c r="O4475" s="76">
        <v>33409.093059962383</v>
      </c>
      <c r="P4475" s="46">
        <v>290743.0183402698</v>
      </c>
      <c r="Q4475" s="46">
        <v>166954.53928416962</v>
      </c>
      <c r="R4475" s="76">
        <v>707513693079.3186</v>
      </c>
      <c r="S4475" s="56">
        <v>0.5749462254093044</v>
      </c>
      <c r="T4475" s="56">
        <v>0.36224154934138741</v>
      </c>
      <c r="U4475" s="46">
        <v>15.201827848333416</v>
      </c>
      <c r="V4475" s="76">
        <v>4331545483290.3765</v>
      </c>
      <c r="W4475" s="84">
        <v>1366.6483154801242</v>
      </c>
      <c r="X4475" s="82">
        <v>4.7806129815885515E-2</v>
      </c>
      <c r="Y4475" s="476">
        <v>2.0000000000000001E-4</v>
      </c>
    </row>
    <row r="4476" spans="1:25" x14ac:dyDescent="0.2">
      <c r="A4476" s="475">
        <v>4472</v>
      </c>
      <c r="B4476" s="56">
        <v>0.43496472915395784</v>
      </c>
      <c r="C4476" s="46">
        <v>3820.607461619175</v>
      </c>
      <c r="D4476" s="56">
        <v>0.91993023115883976</v>
      </c>
      <c r="E4476" s="56">
        <v>0.3664164893942593</v>
      </c>
      <c r="F4476" s="250">
        <v>2025.76</v>
      </c>
      <c r="G4476" s="76">
        <v>142489791175.1698</v>
      </c>
      <c r="H4476" s="46">
        <v>26046657.61310114</v>
      </c>
      <c r="I4476" s="76">
        <v>567350177764.24084</v>
      </c>
      <c r="J4476" s="56">
        <v>0.33522926372278661</v>
      </c>
      <c r="K4476" s="76">
        <v>29231677970.574089</v>
      </c>
      <c r="L4476" s="76">
        <v>50255703682.1464</v>
      </c>
      <c r="M4476" s="76">
        <v>118545943585.62148</v>
      </c>
      <c r="N4476" s="76">
        <v>20677445427.644753</v>
      </c>
      <c r="O4476" s="76">
        <v>29318.291104433531</v>
      </c>
      <c r="P4476" s="46">
        <v>194365.2418849399</v>
      </c>
      <c r="Q4476" s="46">
        <v>89419.931120330642</v>
      </c>
      <c r="R4476" s="76">
        <v>1055247896136.735</v>
      </c>
      <c r="S4476" s="56">
        <v>0.5257915417345933</v>
      </c>
      <c r="T4476" s="56">
        <v>0.27265064486864032</v>
      </c>
      <c r="U4476" s="46">
        <v>15.868676581338919</v>
      </c>
      <c r="V4476" s="76">
        <v>5036753567858.3281</v>
      </c>
      <c r="W4476" s="84">
        <v>1590.2549063012907</v>
      </c>
      <c r="X4476" s="82">
        <v>4.6186860111388305E-2</v>
      </c>
      <c r="Y4476" s="476">
        <v>2.0000000000000001E-4</v>
      </c>
    </row>
    <row r="4477" spans="1:25" x14ac:dyDescent="0.2">
      <c r="A4477" s="475">
        <v>4473</v>
      </c>
      <c r="B4477" s="56">
        <v>0.61328914196417772</v>
      </c>
      <c r="C4477" s="46">
        <v>6548.7785115976285</v>
      </c>
      <c r="D4477" s="56">
        <v>0.75316678857411046</v>
      </c>
      <c r="E4477" s="56">
        <v>0.7</v>
      </c>
      <c r="F4477" s="250">
        <v>2026.57</v>
      </c>
      <c r="G4477" s="76">
        <v>85685991144.099701</v>
      </c>
      <c r="H4477" s="46">
        <v>18178712.147556826</v>
      </c>
      <c r="I4477" s="76">
        <v>476157210467.84796</v>
      </c>
      <c r="J4477" s="56">
        <v>0.39698621950952129</v>
      </c>
      <c r="K4477" s="76">
        <v>30989882602.546326</v>
      </c>
      <c r="L4477" s="76">
        <v>55790507432.941788</v>
      </c>
      <c r="M4477" s="76">
        <v>10968464732.684216</v>
      </c>
      <c r="N4477" s="76">
        <v>49500922131.557152</v>
      </c>
      <c r="O4477" s="76">
        <v>37142.080399867911</v>
      </c>
      <c r="P4477" s="46">
        <v>357521.15680492937</v>
      </c>
      <c r="Q4477" s="46">
        <v>213391.68917622924</v>
      </c>
      <c r="R4477" s="76">
        <v>727355714656.36621</v>
      </c>
      <c r="S4477" s="56">
        <v>0.48576420652371555</v>
      </c>
      <c r="T4477" s="56">
        <v>0.36536005167358671</v>
      </c>
      <c r="U4477" s="46">
        <v>14.747554693487007</v>
      </c>
      <c r="V4477" s="76">
        <v>4431961270608.3213</v>
      </c>
      <c r="W4477" s="84">
        <v>1399.122605020463</v>
      </c>
      <c r="X4477" s="82">
        <v>4.8231225341342769E-2</v>
      </c>
      <c r="Y4477" s="476">
        <v>2.0000000000000001E-4</v>
      </c>
    </row>
    <row r="4478" spans="1:25" x14ac:dyDescent="0.2">
      <c r="A4478" s="475">
        <v>4474</v>
      </c>
      <c r="B4478" s="56">
        <v>0.23919613197446526</v>
      </c>
      <c r="C4478" s="46">
        <v>4457.0931580754705</v>
      </c>
      <c r="D4478" s="56">
        <v>0.65458965121635859</v>
      </c>
      <c r="E4478" s="56">
        <v>0.35753776874208532</v>
      </c>
      <c r="F4478" s="250">
        <v>2025.14</v>
      </c>
      <c r="G4478" s="76">
        <v>202898689095.66989</v>
      </c>
      <c r="H4478" s="46">
        <v>14131177.992004313</v>
      </c>
      <c r="I4478" s="76">
        <v>460790050720.41498</v>
      </c>
      <c r="J4478" s="56">
        <v>0.23919613197446532</v>
      </c>
      <c r="K4478" s="76">
        <v>29818890309.766502</v>
      </c>
      <c r="L4478" s="76">
        <v>56601236227.76963</v>
      </c>
      <c r="M4478" s="76">
        <v>92095758539.611389</v>
      </c>
      <c r="N4478" s="76">
        <v>50484501579.198936</v>
      </c>
      <c r="O4478" s="76">
        <v>18387.459242520614</v>
      </c>
      <c r="P4478" s="46">
        <v>303948.70056595159</v>
      </c>
      <c r="Q4478" s="46">
        <v>174853.01602444347</v>
      </c>
      <c r="R4478" s="76">
        <v>863771173739.27637</v>
      </c>
      <c r="S4478" s="56">
        <v>0.45241689793235373</v>
      </c>
      <c r="T4478" s="56">
        <v>0.31127884901467973</v>
      </c>
      <c r="U4478" s="46">
        <v>17.386893617248749</v>
      </c>
      <c r="V4478" s="76">
        <v>5029493037125.9326</v>
      </c>
      <c r="W4478" s="84">
        <v>1586.7471384285261</v>
      </c>
      <c r="X4478" s="82">
        <v>4.3139693275577824E-2</v>
      </c>
      <c r="Y4478" s="476">
        <v>2.0000000000000001E-4</v>
      </c>
    </row>
    <row r="4479" spans="1:25" x14ac:dyDescent="0.2">
      <c r="A4479" s="475">
        <v>4475</v>
      </c>
      <c r="B4479" s="56">
        <v>0.51198704606505685</v>
      </c>
      <c r="C4479" s="46">
        <v>6293.4584292706113</v>
      </c>
      <c r="D4479" s="56">
        <v>0.28884644656077357</v>
      </c>
      <c r="E4479" s="56">
        <v>0.36789027053352052</v>
      </c>
      <c r="F4479" s="250">
        <v>2023.75</v>
      </c>
      <c r="G4479" s="76">
        <v>164523601465.07455</v>
      </c>
      <c r="H4479" s="46">
        <v>4648426.1813350925</v>
      </c>
      <c r="I4479" s="76">
        <v>151750250241.29181</v>
      </c>
      <c r="J4479" s="56">
        <v>0.3395014393898641</v>
      </c>
      <c r="K4479" s="76">
        <v>4467356060.9193306</v>
      </c>
      <c r="L4479" s="76">
        <v>0</v>
      </c>
      <c r="M4479" s="76">
        <v>195033264126.52228</v>
      </c>
      <c r="N4479" s="76">
        <v>11252919558.233564</v>
      </c>
      <c r="O4479" s="76">
        <v>21487.64319591015</v>
      </c>
      <c r="P4479" s="46">
        <v>127762.32489725159</v>
      </c>
      <c r="Q4479" s="46">
        <v>42678.619572704396</v>
      </c>
      <c r="R4479" s="76">
        <v>530610811046.7265</v>
      </c>
      <c r="S4479" s="56">
        <v>0.65239840674157201</v>
      </c>
      <c r="T4479" s="56">
        <v>0.38378311547634009</v>
      </c>
      <c r="U4479" s="46">
        <v>17.820501735359404</v>
      </c>
      <c r="V4479" s="76">
        <v>4051781959577.9712</v>
      </c>
      <c r="W4479" s="84">
        <v>1278.8705920576424</v>
      </c>
      <c r="X4479" s="82">
        <v>4.0406944912813894E-2</v>
      </c>
      <c r="Y4479" s="476">
        <v>2.0000000000000001E-4</v>
      </c>
    </row>
    <row r="4480" spans="1:25" x14ac:dyDescent="0.2">
      <c r="A4480" s="475">
        <v>4476</v>
      </c>
      <c r="B4480" s="56">
        <v>0.64655495736258728</v>
      </c>
      <c r="C4480" s="46">
        <v>1500</v>
      </c>
      <c r="D4480" s="56">
        <v>0.75270495483685529</v>
      </c>
      <c r="E4480" s="56">
        <v>0.52757599380266218</v>
      </c>
      <c r="F4480" s="250">
        <v>2025.85</v>
      </c>
      <c r="G4480" s="76">
        <v>269126854948.95587</v>
      </c>
      <c r="H4480" s="46">
        <v>19597734.429029353</v>
      </c>
      <c r="I4480" s="76">
        <v>600536890675.32239</v>
      </c>
      <c r="J4480" s="56">
        <v>0.46707087991657059</v>
      </c>
      <c r="K4480" s="76">
        <v>46777629230.788399</v>
      </c>
      <c r="L4480" s="76">
        <v>74979850310.244919</v>
      </c>
      <c r="M4480" s="76">
        <v>115814500300.00023</v>
      </c>
      <c r="N4480" s="76">
        <v>16477031535.265327</v>
      </c>
      <c r="O4480" s="76">
        <v>39591.083631066344</v>
      </c>
      <c r="P4480" s="46">
        <v>154557.05345309194</v>
      </c>
      <c r="Q4480" s="46">
        <v>64628.465893285786</v>
      </c>
      <c r="R4480" s="76">
        <v>1126153343053.4727</v>
      </c>
      <c r="S4480" s="56">
        <v>0.60224780488782748</v>
      </c>
      <c r="T4480" s="56">
        <v>0.43923232698385034</v>
      </c>
      <c r="U4480" s="46">
        <v>16.121156780141593</v>
      </c>
      <c r="V4480" s="76">
        <v>8838303032670.8242</v>
      </c>
      <c r="W4480" s="84">
        <v>2784.6606150446801</v>
      </c>
      <c r="X4480" s="82">
        <v>4.4834125808232754E-2</v>
      </c>
      <c r="Y4480" s="476">
        <v>2.0000000000000001E-4</v>
      </c>
    </row>
    <row r="4481" spans="1:25" x14ac:dyDescent="0.2">
      <c r="A4481" s="475">
        <v>4477</v>
      </c>
      <c r="B4481" s="56">
        <v>0.43577182884127702</v>
      </c>
      <c r="C4481" s="46">
        <v>4563.1202299462575</v>
      </c>
      <c r="D4481" s="56">
        <v>0.84260153878887989</v>
      </c>
      <c r="E4481" s="56">
        <v>0.52776288742378552</v>
      </c>
      <c r="F4481" s="250">
        <v>2024.44</v>
      </c>
      <c r="G4481" s="76">
        <v>216076679034.12714</v>
      </c>
      <c r="H4481" s="46">
        <v>22660841.691676978</v>
      </c>
      <c r="I4481" s="76">
        <v>564470880613.29639</v>
      </c>
      <c r="J4481" s="56">
        <v>0.35757551926125775</v>
      </c>
      <c r="K4481" s="76">
        <v>18348842101.937698</v>
      </c>
      <c r="L4481" s="76">
        <v>15211490570.32387</v>
      </c>
      <c r="M4481" s="76">
        <v>168906715908.41653</v>
      </c>
      <c r="N4481" s="76">
        <v>73967355072.982025</v>
      </c>
      <c r="O4481" s="76">
        <v>26467.98057389422</v>
      </c>
      <c r="P4481" s="46">
        <v>465695.72094309476</v>
      </c>
      <c r="Q4481" s="46">
        <v>295235.96580351284</v>
      </c>
      <c r="R4481" s="76">
        <v>1046798439595.1156</v>
      </c>
      <c r="S4481" s="56">
        <v>0.51064277162334137</v>
      </c>
      <c r="T4481" s="56">
        <v>0.357785598932227</v>
      </c>
      <c r="U4481" s="46">
        <v>16.4025341984409</v>
      </c>
      <c r="V4481" s="76">
        <v>6793094175009.3662</v>
      </c>
      <c r="W4481" s="84">
        <v>2144.4500799857778</v>
      </c>
      <c r="X4481" s="82">
        <v>4.4292954817872071E-2</v>
      </c>
      <c r="Y4481" s="476">
        <v>2.0000000000000001E-4</v>
      </c>
    </row>
    <row r="4482" spans="1:25" x14ac:dyDescent="0.2">
      <c r="A4482" s="475">
        <v>4478</v>
      </c>
      <c r="B4482" s="56">
        <v>0.44109523744082407</v>
      </c>
      <c r="C4482" s="46">
        <v>1500</v>
      </c>
      <c r="D4482" s="56">
        <v>0.62788853453739391</v>
      </c>
      <c r="E4482" s="56">
        <v>0.39832268459081999</v>
      </c>
      <c r="F4482" s="250">
        <v>2025.64</v>
      </c>
      <c r="G4482" s="76">
        <v>211810559660.62433</v>
      </c>
      <c r="H4482" s="46">
        <v>14292007.359649835</v>
      </c>
      <c r="I4482" s="76">
        <v>481842390733.92242</v>
      </c>
      <c r="J4482" s="56">
        <v>0.40350812268226388</v>
      </c>
      <c r="K4482" s="76">
        <v>19754314599.679489</v>
      </c>
      <c r="L4482" s="76">
        <v>20190970566.528534</v>
      </c>
      <c r="M4482" s="76">
        <v>135326592326.75363</v>
      </c>
      <c r="N4482" s="76">
        <v>69938414824.180939</v>
      </c>
      <c r="O4482" s="76">
        <v>39761.350675365058</v>
      </c>
      <c r="P4482" s="46">
        <v>370800.01596409129</v>
      </c>
      <c r="Q4482" s="46">
        <v>227010.5326611122</v>
      </c>
      <c r="R4482" s="76">
        <v>982197626369.33643</v>
      </c>
      <c r="S4482" s="56">
        <v>0.55805030138215139</v>
      </c>
      <c r="T4482" s="56">
        <v>0.40742456205061528</v>
      </c>
      <c r="U4482" s="46">
        <v>16.125951919838972</v>
      </c>
      <c r="V4482" s="76">
        <v>7247228703948.8604</v>
      </c>
      <c r="W4482" s="84">
        <v>2288.1782038106644</v>
      </c>
      <c r="X4482" s="82">
        <v>4.4270917791562787E-2</v>
      </c>
      <c r="Y4482" s="476">
        <v>2.0000000000000001E-4</v>
      </c>
    </row>
    <row r="4483" spans="1:25" x14ac:dyDescent="0.2">
      <c r="A4483" s="475">
        <v>4479</v>
      </c>
      <c r="B4483" s="56">
        <v>0.56856339807334322</v>
      </c>
      <c r="C4483" s="46">
        <v>1500</v>
      </c>
      <c r="D4483" s="56">
        <v>1.1658914909443954</v>
      </c>
      <c r="E4483" s="56">
        <v>0.53033681055685067</v>
      </c>
      <c r="F4483" s="250">
        <v>2023.91</v>
      </c>
      <c r="G4483" s="76">
        <v>275276341147.50635</v>
      </c>
      <c r="H4483" s="46">
        <v>43765098.795690194</v>
      </c>
      <c r="I4483" s="76">
        <v>743831534659.29065</v>
      </c>
      <c r="J4483" s="56">
        <v>0.17338603514840434</v>
      </c>
      <c r="K4483" s="76">
        <v>16932936328.657946</v>
      </c>
      <c r="L4483" s="76">
        <v>0</v>
      </c>
      <c r="M4483" s="76">
        <v>330573581069.54913</v>
      </c>
      <c r="N4483" s="76">
        <v>114460707375.65755</v>
      </c>
      <c r="O4483" s="76">
        <v>33952.301239674161</v>
      </c>
      <c r="P4483" s="46">
        <v>675073.27020543511</v>
      </c>
      <c r="Q4483" s="46">
        <v>451769.70974817849</v>
      </c>
      <c r="R4483" s="76">
        <v>1616347937543.4424</v>
      </c>
      <c r="S4483" s="56">
        <v>0.46387329165247959</v>
      </c>
      <c r="T4483" s="56">
        <v>0.2103286059029392</v>
      </c>
      <c r="U4483" s="46">
        <v>17.799487092644085</v>
      </c>
      <c r="V4483" s="76">
        <v>6673377962689.3516</v>
      </c>
      <c r="W4483" s="84">
        <v>2104.9393192476241</v>
      </c>
      <c r="X4483" s="82">
        <v>4.1112956465680361E-2</v>
      </c>
      <c r="Y4483" s="476">
        <v>2.0000000000000001E-4</v>
      </c>
    </row>
    <row r="4484" spans="1:25" x14ac:dyDescent="0.2">
      <c r="A4484" s="475">
        <v>4480</v>
      </c>
      <c r="B4484" s="56">
        <v>0.5927317297103456</v>
      </c>
      <c r="C4484" s="46">
        <v>3293.3556341769449</v>
      </c>
      <c r="D4484" s="56">
        <v>0.90011936750167132</v>
      </c>
      <c r="E4484" s="56">
        <v>0.27651214357138254</v>
      </c>
      <c r="F4484" s="250">
        <v>2023.75</v>
      </c>
      <c r="G4484" s="76">
        <v>392877943178.32965</v>
      </c>
      <c r="H4484" s="46">
        <v>24822853.648198884</v>
      </c>
      <c r="I4484" s="76">
        <v>651131365827.08093</v>
      </c>
      <c r="J4484" s="56">
        <v>0.37510738841423896</v>
      </c>
      <c r="K4484" s="76">
        <v>20878767829.044182</v>
      </c>
      <c r="L4484" s="76">
        <v>0</v>
      </c>
      <c r="M4484" s="76">
        <v>400056803478.86029</v>
      </c>
      <c r="N4484" s="76">
        <v>8736863197.0684738</v>
      </c>
      <c r="O4484" s="76">
        <v>37539.437648519517</v>
      </c>
      <c r="P4484" s="46">
        <v>101465.4374999986</v>
      </c>
      <c r="Q4484" s="46">
        <v>33113.812499999338</v>
      </c>
      <c r="R4484" s="76">
        <v>1482523611077.1892</v>
      </c>
      <c r="S4484" s="56">
        <v>0.60389427992629274</v>
      </c>
      <c r="T4484" s="56">
        <v>0.40092630175888938</v>
      </c>
      <c r="U4484" s="46">
        <v>16.926046465608149</v>
      </c>
      <c r="V4484" s="76">
        <v>11113423920407.504</v>
      </c>
      <c r="W4484" s="84">
        <v>3506.8305412808359</v>
      </c>
      <c r="X4484" s="82">
        <v>4.2680091506933242E-2</v>
      </c>
      <c r="Y4484" s="476">
        <v>2.0000000000000001E-4</v>
      </c>
    </row>
    <row r="4485" spans="1:25" x14ac:dyDescent="0.2">
      <c r="A4485" s="475">
        <v>4481</v>
      </c>
      <c r="B4485" s="56">
        <v>0.62904353525605305</v>
      </c>
      <c r="C4485" s="46">
        <v>7401.0054240068785</v>
      </c>
      <c r="D4485" s="56">
        <v>0.80711123074342428</v>
      </c>
      <c r="E4485" s="56">
        <v>0.51722170747837859</v>
      </c>
      <c r="F4485" s="250">
        <v>2025.87</v>
      </c>
      <c r="G4485" s="76">
        <v>202597160973.06772</v>
      </c>
      <c r="H4485" s="46">
        <v>19351618.216517128</v>
      </c>
      <c r="I4485" s="76">
        <v>427977797282.19269</v>
      </c>
      <c r="J4485" s="56">
        <v>0.2057950154403877</v>
      </c>
      <c r="K4485" s="76">
        <v>16516318702.77718</v>
      </c>
      <c r="L4485" s="76">
        <v>21567676732.918823</v>
      </c>
      <c r="M4485" s="76">
        <v>107702484972.49062</v>
      </c>
      <c r="N4485" s="76">
        <v>65863513191.896965</v>
      </c>
      <c r="O4485" s="76">
        <v>40180.190264198915</v>
      </c>
      <c r="P4485" s="46">
        <v>405257.1187530139</v>
      </c>
      <c r="Q4485" s="46">
        <v>248910.96982206427</v>
      </c>
      <c r="R4485" s="76">
        <v>847517805629.34802</v>
      </c>
      <c r="S4485" s="56">
        <v>0.44774150954995812</v>
      </c>
      <c r="T4485" s="56">
        <v>0.30815391900060757</v>
      </c>
      <c r="U4485" s="46">
        <v>17.575874744182226</v>
      </c>
      <c r="V4485" s="76">
        <v>4927696191258.1436</v>
      </c>
      <c r="W4485" s="84">
        <v>1555.0395066544447</v>
      </c>
      <c r="X4485" s="82">
        <v>4.2791021057408188E-2</v>
      </c>
      <c r="Y4485" s="476">
        <v>2.0000000000000001E-4</v>
      </c>
    </row>
    <row r="4486" spans="1:25" x14ac:dyDescent="0.2">
      <c r="A4486" s="475">
        <v>4482</v>
      </c>
      <c r="B4486" s="56">
        <v>0.55151214226519252</v>
      </c>
      <c r="C4486" s="46">
        <v>8001.2291747937743</v>
      </c>
      <c r="D4486" s="56">
        <v>0.71074646637918415</v>
      </c>
      <c r="E4486" s="56">
        <v>0.42245224891682076</v>
      </c>
      <c r="F4486" s="250">
        <v>2025.14</v>
      </c>
      <c r="G4486" s="76">
        <v>210761698256.02307</v>
      </c>
      <c r="H4486" s="46">
        <v>16229568.879045011</v>
      </c>
      <c r="I4486" s="76">
        <v>520134477063.81274</v>
      </c>
      <c r="J4486" s="56">
        <v>0.40301809142568057</v>
      </c>
      <c r="K4486" s="76">
        <v>18896007739.33057</v>
      </c>
      <c r="L4486" s="76">
        <v>50952257895.830063</v>
      </c>
      <c r="M4486" s="76">
        <v>92938947262.210098</v>
      </c>
      <c r="N4486" s="76">
        <v>111169959523.19966</v>
      </c>
      <c r="O4486" s="76">
        <v>26866.680380412421</v>
      </c>
      <c r="P4486" s="46">
        <v>578988.54264259338</v>
      </c>
      <c r="Q4486" s="46">
        <v>390084.79897405283</v>
      </c>
      <c r="R4486" s="76">
        <v>987091968640.78491</v>
      </c>
      <c r="S4486" s="56">
        <v>0.5166946955724373</v>
      </c>
      <c r="T4486" s="56">
        <v>0.4054618571839273</v>
      </c>
      <c r="U4486" s="46">
        <v>16.104760693227604</v>
      </c>
      <c r="V4486" s="76">
        <v>7164799545265.2715</v>
      </c>
      <c r="W4486" s="84">
        <v>2255.388923431125</v>
      </c>
      <c r="X4486" s="82">
        <v>4.4931159116385386E-2</v>
      </c>
      <c r="Y4486" s="476">
        <v>2.0000000000000001E-4</v>
      </c>
    </row>
    <row r="4487" spans="1:25" x14ac:dyDescent="0.2">
      <c r="A4487" s="475">
        <v>4483</v>
      </c>
      <c r="B4487" s="56">
        <v>0.55696533866902753</v>
      </c>
      <c r="C4487" s="46">
        <v>6884.5780947795993</v>
      </c>
      <c r="D4487" s="56">
        <v>0.44619067105068594</v>
      </c>
      <c r="E4487" s="56">
        <v>0.48767550998207387</v>
      </c>
      <c r="F4487" s="250">
        <v>2025.79</v>
      </c>
      <c r="G4487" s="76">
        <v>70178392155.994919</v>
      </c>
      <c r="H4487" s="46">
        <v>7948275.994213799</v>
      </c>
      <c r="I4487" s="76">
        <v>279707555007.99951</v>
      </c>
      <c r="J4487" s="56">
        <v>0.46552850195095463</v>
      </c>
      <c r="K4487" s="76">
        <v>20206275771.725189</v>
      </c>
      <c r="L4487" s="76">
        <v>29100626643.90802</v>
      </c>
      <c r="M4487" s="76">
        <v>85803894117.734131</v>
      </c>
      <c r="N4487" s="76">
        <v>48931626771.991745</v>
      </c>
      <c r="O4487" s="76">
        <v>23025.382852936746</v>
      </c>
      <c r="P4487" s="46">
        <v>334571.5720417673</v>
      </c>
      <c r="Q4487" s="46">
        <v>203801.12620486709</v>
      </c>
      <c r="R4487" s="76">
        <v>554871861183.802</v>
      </c>
      <c r="S4487" s="56">
        <v>0.56924426741622414</v>
      </c>
      <c r="T4487" s="56">
        <v>0.34212120826061754</v>
      </c>
      <c r="U4487" s="46">
        <v>15.059433326712536</v>
      </c>
      <c r="V4487" s="76">
        <v>3312348686227.4351</v>
      </c>
      <c r="W4487" s="84">
        <v>1045.8629834048988</v>
      </c>
      <c r="X4487" s="82">
        <v>4.6328765290596714E-2</v>
      </c>
      <c r="Y4487" s="476">
        <v>2.0000000000000001E-4</v>
      </c>
    </row>
    <row r="4488" spans="1:25" x14ac:dyDescent="0.2">
      <c r="A4488" s="475">
        <v>4484</v>
      </c>
      <c r="B4488" s="56">
        <v>0.55149274542441484</v>
      </c>
      <c r="C4488" s="46">
        <v>3620.105592523536</v>
      </c>
      <c r="D4488" s="56">
        <v>0.83775077234697071</v>
      </c>
      <c r="E4488" s="56">
        <v>0.7</v>
      </c>
      <c r="F4488" s="250">
        <v>2024.8</v>
      </c>
      <c r="G4488" s="76">
        <v>264171772930.69608</v>
      </c>
      <c r="H4488" s="46">
        <v>21669846.913109116</v>
      </c>
      <c r="I4488" s="76">
        <v>491177597905.67535</v>
      </c>
      <c r="J4488" s="56">
        <v>0.31684131850282271</v>
      </c>
      <c r="K4488" s="76">
        <v>18612276375.652939</v>
      </c>
      <c r="L4488" s="76">
        <v>20670295584.583397</v>
      </c>
      <c r="M4488" s="76">
        <v>129125590499.2999</v>
      </c>
      <c r="N4488" s="76">
        <v>63815797956.010597</v>
      </c>
      <c r="O4488" s="76">
        <v>23383.649857029624</v>
      </c>
      <c r="P4488" s="46">
        <v>428905.9837478128</v>
      </c>
      <c r="Q4488" s="46">
        <v>266502.83503995469</v>
      </c>
      <c r="R4488" s="76">
        <v>941280297439.04419</v>
      </c>
      <c r="S4488" s="56">
        <v>0.50739650868644648</v>
      </c>
      <c r="T4488" s="56">
        <v>0.40286077079654337</v>
      </c>
      <c r="U4488" s="46">
        <v>17.109522771966382</v>
      </c>
      <c r="V4488" s="76">
        <v>7086099905862.3867</v>
      </c>
      <c r="W4488" s="84">
        <v>2235.4494926642706</v>
      </c>
      <c r="X4488" s="82">
        <v>4.3147762522229911E-2</v>
      </c>
      <c r="Y4488" s="476">
        <v>2.0000000000000001E-4</v>
      </c>
    </row>
    <row r="4489" spans="1:25" x14ac:dyDescent="0.2">
      <c r="A4489" s="475">
        <v>4485</v>
      </c>
      <c r="B4489" s="56">
        <v>0.54113532356232197</v>
      </c>
      <c r="C4489" s="46">
        <v>4539.725260308307</v>
      </c>
      <c r="D4489" s="56">
        <v>0.69419559236904871</v>
      </c>
      <c r="E4489" s="56">
        <v>0.3413568671915842</v>
      </c>
      <c r="F4489" s="250">
        <v>2023.97</v>
      </c>
      <c r="G4489" s="76">
        <v>425695271724.38525</v>
      </c>
      <c r="H4489" s="46">
        <v>16121100.476675203</v>
      </c>
      <c r="I4489" s="76">
        <v>480184659066.98645</v>
      </c>
      <c r="J4489" s="56">
        <v>0.38513691598762434</v>
      </c>
      <c r="K4489" s="76">
        <v>10550993997.601805</v>
      </c>
      <c r="L4489" s="76">
        <v>0</v>
      </c>
      <c r="M4489" s="76">
        <v>428354164687.05945</v>
      </c>
      <c r="N4489" s="76">
        <v>19889806642.230133</v>
      </c>
      <c r="O4489" s="76">
        <v>25213.937775629172</v>
      </c>
      <c r="P4489" s="46">
        <v>164337.77218346979</v>
      </c>
      <c r="Q4489" s="46">
        <v>72168.762104893496</v>
      </c>
      <c r="R4489" s="76">
        <v>1287962274645.7021</v>
      </c>
      <c r="S4489" s="56">
        <v>0.63450217992231062</v>
      </c>
      <c r="T4489" s="56">
        <v>0.45177583596122456</v>
      </c>
      <c r="U4489" s="46">
        <v>17.358405149006806</v>
      </c>
      <c r="V4489" s="76">
        <v>11035376624009.096</v>
      </c>
      <c r="W4489" s="84">
        <v>3483.8627511603036</v>
      </c>
      <c r="X4489" s="82">
        <v>4.2076440227557459E-2</v>
      </c>
      <c r="Y4489" s="476">
        <v>2.0000000000000001E-4</v>
      </c>
    </row>
    <row r="4490" spans="1:25" x14ac:dyDescent="0.2">
      <c r="A4490" s="475">
        <v>4486</v>
      </c>
      <c r="B4490" s="56">
        <v>0.39836279829151999</v>
      </c>
      <c r="C4490" s="46">
        <v>6072.9664501323896</v>
      </c>
      <c r="D4490" s="56">
        <v>0.60671443399040248</v>
      </c>
      <c r="E4490" s="56">
        <v>0.26279543289586105</v>
      </c>
      <c r="F4490" s="250">
        <v>2025.19</v>
      </c>
      <c r="G4490" s="76">
        <v>104682306601.57227</v>
      </c>
      <c r="H4490" s="46">
        <v>12277763.963578096</v>
      </c>
      <c r="I4490" s="76">
        <v>397569075319.17822</v>
      </c>
      <c r="J4490" s="56">
        <v>0.37282378795414972</v>
      </c>
      <c r="K4490" s="76">
        <v>25355358757.739311</v>
      </c>
      <c r="L4490" s="76">
        <v>21399888416.438957</v>
      </c>
      <c r="M4490" s="76">
        <v>81360250470.287109</v>
      </c>
      <c r="N4490" s="76">
        <v>17488006201.65197</v>
      </c>
      <c r="O4490" s="76">
        <v>23803.803492008945</v>
      </c>
      <c r="P4490" s="46">
        <v>143382.39116371871</v>
      </c>
      <c r="Q4490" s="46">
        <v>59169.376407711643</v>
      </c>
      <c r="R4490" s="76">
        <v>661036162715.35974</v>
      </c>
      <c r="S4490" s="56">
        <v>0.51462656863791623</v>
      </c>
      <c r="T4490" s="56">
        <v>0.34253066258786935</v>
      </c>
      <c r="U4490" s="46">
        <v>15.631796647605981</v>
      </c>
      <c r="V4490" s="76">
        <v>3924073117175.7944</v>
      </c>
      <c r="W4490" s="84">
        <v>1238.247070231525</v>
      </c>
      <c r="X4490" s="82">
        <v>4.6623179719362945E-2</v>
      </c>
      <c r="Y4490" s="476">
        <v>2.0000000000000001E-4</v>
      </c>
    </row>
    <row r="4491" spans="1:25" x14ac:dyDescent="0.2">
      <c r="A4491" s="475">
        <v>4487</v>
      </c>
      <c r="B4491" s="56">
        <v>0.50154603225022942</v>
      </c>
      <c r="C4491" s="46">
        <v>3642.498610991448</v>
      </c>
      <c r="D4491" s="56">
        <v>1.0499802746128795</v>
      </c>
      <c r="E4491" s="56">
        <v>0.59509423959581653</v>
      </c>
      <c r="F4491" s="250">
        <v>2024.68</v>
      </c>
      <c r="G4491" s="76">
        <v>222346417361.64499</v>
      </c>
      <c r="H4491" s="46">
        <v>34265241.17013213</v>
      </c>
      <c r="I4491" s="76">
        <v>674712829913.06311</v>
      </c>
      <c r="J4491" s="56">
        <v>0.20462432942578257</v>
      </c>
      <c r="K4491" s="76">
        <v>18818572288.384388</v>
      </c>
      <c r="L4491" s="76">
        <v>0</v>
      </c>
      <c r="M4491" s="76">
        <v>173648262729.3783</v>
      </c>
      <c r="N4491" s="76">
        <v>20176155535.300041</v>
      </c>
      <c r="O4491" s="76">
        <v>41429.700636104884</v>
      </c>
      <c r="P4491" s="46">
        <v>172725.71148555962</v>
      </c>
      <c r="Q4491" s="46">
        <v>75649.674662231075</v>
      </c>
      <c r="R4491" s="76">
        <v>1196277107146.9846</v>
      </c>
      <c r="S4491" s="56">
        <v>0.44768379092271054</v>
      </c>
      <c r="T4491" s="56">
        <v>0.26419860245883275</v>
      </c>
      <c r="U4491" s="46">
        <v>17.157113991197907</v>
      </c>
      <c r="V4491" s="76">
        <v>5904803584915.9404</v>
      </c>
      <c r="W4491" s="84">
        <v>1863.9656960325199</v>
      </c>
      <c r="X4491" s="82">
        <v>4.3283757914896276E-2</v>
      </c>
      <c r="Y4491" s="476">
        <v>2.0000000000000001E-4</v>
      </c>
    </row>
    <row r="4492" spans="1:25" x14ac:dyDescent="0.2">
      <c r="A4492" s="475">
        <v>4488</v>
      </c>
      <c r="B4492" s="56">
        <v>0.59314506006997159</v>
      </c>
      <c r="C4492" s="46">
        <v>3107.544298704629</v>
      </c>
      <c r="D4492" s="56">
        <v>1.0901552400243104</v>
      </c>
      <c r="E4492" s="56">
        <v>0.17417424133907217</v>
      </c>
      <c r="F4492" s="250">
        <v>2026.16</v>
      </c>
      <c r="G4492" s="76">
        <v>218288782793.75262</v>
      </c>
      <c r="H4492" s="46">
        <v>37729632.323247805</v>
      </c>
      <c r="I4492" s="76">
        <v>798092792198.40112</v>
      </c>
      <c r="J4492" s="56">
        <v>0.27343863962391524</v>
      </c>
      <c r="K4492" s="76">
        <v>33931780816.348309</v>
      </c>
      <c r="L4492" s="76">
        <v>59597858130.725906</v>
      </c>
      <c r="M4492" s="76">
        <v>72623475607.493561</v>
      </c>
      <c r="N4492" s="76">
        <v>54593359389.0093</v>
      </c>
      <c r="O4492" s="76">
        <v>26521.055763923592</v>
      </c>
      <c r="P4492" s="46">
        <v>356324.88753569341</v>
      </c>
      <c r="Q4492" s="46">
        <v>204290.29117753298</v>
      </c>
      <c r="R4492" s="76">
        <v>1355806634949.4607</v>
      </c>
      <c r="S4492" s="56">
        <v>0.45512632414077026</v>
      </c>
      <c r="T4492" s="56">
        <v>0.26589203572531805</v>
      </c>
      <c r="U4492" s="46">
        <v>16.556344805122411</v>
      </c>
      <c r="V4492" s="76">
        <v>6459804410889.9785</v>
      </c>
      <c r="W4492" s="84">
        <v>2036.9236644960445</v>
      </c>
      <c r="X4492" s="82">
        <v>4.5151721279452189E-2</v>
      </c>
      <c r="Y4492" s="476">
        <v>2.0000000000000001E-4</v>
      </c>
    </row>
    <row r="4493" spans="1:25" x14ac:dyDescent="0.2">
      <c r="A4493" s="475">
        <v>4489</v>
      </c>
      <c r="B4493" s="56">
        <v>0.49261108286488414</v>
      </c>
      <c r="C4493" s="46">
        <v>2048.2095162538571</v>
      </c>
      <c r="D4493" s="56">
        <v>0.81823942979295661</v>
      </c>
      <c r="E4493" s="56">
        <v>0.63855674857888589</v>
      </c>
      <c r="F4493" s="250">
        <v>2023.75</v>
      </c>
      <c r="G4493" s="76">
        <v>217106673719.96219</v>
      </c>
      <c r="H4493" s="46">
        <v>22088890.779758718</v>
      </c>
      <c r="I4493" s="76">
        <v>531021485174.22919</v>
      </c>
      <c r="J4493" s="56">
        <v>0.16908313365227567</v>
      </c>
      <c r="K4493" s="76">
        <v>13056370612.40621</v>
      </c>
      <c r="L4493" s="76">
        <v>0</v>
      </c>
      <c r="M4493" s="76">
        <v>206518664322.06204</v>
      </c>
      <c r="N4493" s="76">
        <v>28194682220.389866</v>
      </c>
      <c r="O4493" s="76">
        <v>37518.089084968691</v>
      </c>
      <c r="P4493" s="46">
        <v>187530.03586505694</v>
      </c>
      <c r="Q4493" s="46">
        <v>86291.92623490293</v>
      </c>
      <c r="R4493" s="76">
        <v>1046485180748.1201</v>
      </c>
      <c r="S4493" s="56">
        <v>0.45970460811940417</v>
      </c>
      <c r="T4493" s="56">
        <v>0.23350424559203506</v>
      </c>
      <c r="U4493" s="46">
        <v>18.259082166715661</v>
      </c>
      <c r="V4493" s="76">
        <v>4955434104538.7051</v>
      </c>
      <c r="W4493" s="84">
        <v>1563.4538750946276</v>
      </c>
      <c r="X4493" s="82">
        <v>3.9698406838403109E-2</v>
      </c>
      <c r="Y4493" s="476">
        <v>2.0000000000000001E-4</v>
      </c>
    </row>
    <row r="4494" spans="1:25" x14ac:dyDescent="0.2">
      <c r="A4494" s="475">
        <v>4490</v>
      </c>
      <c r="B4494" s="56">
        <v>0.38155704048861466</v>
      </c>
      <c r="C4494" s="46">
        <v>4311.5085956483981</v>
      </c>
      <c r="D4494" s="56">
        <v>0.82755577306564243</v>
      </c>
      <c r="E4494" s="56">
        <v>0.4418566544133361</v>
      </c>
      <c r="F4494" s="250">
        <v>2023.75</v>
      </c>
      <c r="G4494" s="76">
        <v>513036179008.55084</v>
      </c>
      <c r="H4494" s="46">
        <v>21121426.410254542</v>
      </c>
      <c r="I4494" s="76">
        <v>518066422814.08533</v>
      </c>
      <c r="J4494" s="56">
        <v>0.27855123492441269</v>
      </c>
      <c r="K4494" s="76">
        <v>19771771997.535576</v>
      </c>
      <c r="L4494" s="76">
        <v>0</v>
      </c>
      <c r="M4494" s="76">
        <v>364863532079.45605</v>
      </c>
      <c r="N4494" s="76">
        <v>97960471415.124817</v>
      </c>
      <c r="O4494" s="76">
        <v>28206.016479406288</v>
      </c>
      <c r="P4494" s="46">
        <v>538658.20316844387</v>
      </c>
      <c r="Q4494" s="46">
        <v>353641.74271314713</v>
      </c>
      <c r="R4494" s="76">
        <v>1376977990708.2886</v>
      </c>
      <c r="S4494" s="56">
        <v>0.5576427306223416</v>
      </c>
      <c r="T4494" s="56">
        <v>0.46479886357056388</v>
      </c>
      <c r="U4494" s="46">
        <v>17.764019464719254</v>
      </c>
      <c r="V4494" s="76">
        <v>12354621826866.16</v>
      </c>
      <c r="W4494" s="84">
        <v>3898.9204069135076</v>
      </c>
      <c r="X4494" s="82">
        <v>4.1569878150397255E-2</v>
      </c>
      <c r="Y4494" s="476">
        <v>2.0000000000000001E-4</v>
      </c>
    </row>
    <row r="4495" spans="1:25" x14ac:dyDescent="0.2">
      <c r="A4495" s="475">
        <v>4491</v>
      </c>
      <c r="B4495" s="56">
        <v>0.35733832380349417</v>
      </c>
      <c r="C4495" s="46">
        <v>4611.0772494046241</v>
      </c>
      <c r="D4495" s="56">
        <v>0.65221709423139718</v>
      </c>
      <c r="E4495" s="56">
        <v>0.68095906378181481</v>
      </c>
      <c r="F4495" s="250">
        <v>2024.78</v>
      </c>
      <c r="G4495" s="76">
        <v>114258330524.75244</v>
      </c>
      <c r="H4495" s="46">
        <v>14636813.356612129</v>
      </c>
      <c r="I4495" s="76">
        <v>363293119523.96118</v>
      </c>
      <c r="J4495" s="56">
        <v>0.28279997346377328</v>
      </c>
      <c r="K4495" s="76">
        <v>10747682403.86116</v>
      </c>
      <c r="L4495" s="76">
        <v>0</v>
      </c>
      <c r="M4495" s="76">
        <v>156770407805.60361</v>
      </c>
      <c r="N4495" s="76">
        <v>36284711942.44973</v>
      </c>
      <c r="O4495" s="76">
        <v>30650.665782216849</v>
      </c>
      <c r="P4495" s="46">
        <v>256515.67669227565</v>
      </c>
      <c r="Q4495" s="46">
        <v>139233.70605368327</v>
      </c>
      <c r="R4495" s="76">
        <v>794995745723.20117</v>
      </c>
      <c r="S4495" s="56">
        <v>0.53071642140983855</v>
      </c>
      <c r="T4495" s="56">
        <v>0.25770488638720107</v>
      </c>
      <c r="U4495" s="46">
        <v>16.301900376227195</v>
      </c>
      <c r="V4495" s="76">
        <v>3710402982571.3872</v>
      </c>
      <c r="W4495" s="84">
        <v>1170.5608963318978</v>
      </c>
      <c r="X4495" s="82">
        <v>4.4687226873557105E-2</v>
      </c>
      <c r="Y4495" s="476">
        <v>2.0000000000000001E-4</v>
      </c>
    </row>
    <row r="4496" spans="1:25" x14ac:dyDescent="0.2">
      <c r="A4496" s="475">
        <v>4492</v>
      </c>
      <c r="B4496" s="56">
        <v>0.50652156609555721</v>
      </c>
      <c r="C4496" s="46">
        <v>1500</v>
      </c>
      <c r="D4496" s="56">
        <v>0.24968561481414031</v>
      </c>
      <c r="E4496" s="56">
        <v>0.33399423295271147</v>
      </c>
      <c r="F4496" s="250">
        <v>2025.37</v>
      </c>
      <c r="G4496" s="76">
        <v>78705021395.259323</v>
      </c>
      <c r="H4496" s="46">
        <v>3874564.2646210324</v>
      </c>
      <c r="I4496" s="76">
        <v>138604032501.60092</v>
      </c>
      <c r="J4496" s="56">
        <v>0.3940681044920451</v>
      </c>
      <c r="K4496" s="76">
        <v>8674945428.5211372</v>
      </c>
      <c r="L4496" s="76">
        <v>8694489573.4818954</v>
      </c>
      <c r="M4496" s="76">
        <v>94559780716.118652</v>
      </c>
      <c r="N4496" s="76">
        <v>22050992629.908272</v>
      </c>
      <c r="O4496" s="76">
        <v>19104.375436809332</v>
      </c>
      <c r="P4496" s="46">
        <v>201046.67658714065</v>
      </c>
      <c r="Q4496" s="46">
        <v>85437.982656453285</v>
      </c>
      <c r="R4496" s="76">
        <v>369561101406.90131</v>
      </c>
      <c r="S4496" s="56">
        <v>0.60624619895438747</v>
      </c>
      <c r="T4496" s="56">
        <v>0.35304018286220257</v>
      </c>
      <c r="U4496" s="46">
        <v>16.527743502693394</v>
      </c>
      <c r="V4496" s="76">
        <v>2518965639730.1348</v>
      </c>
      <c r="W4496" s="84">
        <v>795.27065223240686</v>
      </c>
      <c r="X4496" s="82">
        <v>4.171452884285954E-2</v>
      </c>
      <c r="Y4496" s="476">
        <v>2.0000000000000001E-4</v>
      </c>
    </row>
    <row r="4497" spans="1:25" x14ac:dyDescent="0.2">
      <c r="A4497" s="475">
        <v>4493</v>
      </c>
      <c r="B4497" s="56">
        <v>0.4221396582988774</v>
      </c>
      <c r="C4497" s="46">
        <v>7385.8399439245186</v>
      </c>
      <c r="D4497" s="56">
        <v>0.73495232158701185</v>
      </c>
      <c r="E4497" s="56">
        <v>0.38827215060218179</v>
      </c>
      <c r="F4497" s="250">
        <v>2024.86</v>
      </c>
      <c r="G4497" s="76">
        <v>276392890500.71234</v>
      </c>
      <c r="H4497" s="46">
        <v>16855283.956061043</v>
      </c>
      <c r="I4497" s="76">
        <v>426294785516.02612</v>
      </c>
      <c r="J4497" s="56">
        <v>0.26361396585937602</v>
      </c>
      <c r="K4497" s="76">
        <v>10553359255.248135</v>
      </c>
      <c r="L4497" s="76">
        <v>0</v>
      </c>
      <c r="M4497" s="76">
        <v>214777946042.81006</v>
      </c>
      <c r="N4497" s="76">
        <v>30665394893.514034</v>
      </c>
      <c r="O4497" s="76">
        <v>16582.482363767231</v>
      </c>
      <c r="P4497" s="46">
        <v>219030.61394711037</v>
      </c>
      <c r="Q4497" s="46">
        <v>110106.79489231865</v>
      </c>
      <c r="R4497" s="76">
        <v>1006501471304.0322</v>
      </c>
      <c r="S4497" s="56">
        <v>0.55328772182966623</v>
      </c>
      <c r="T4497" s="56">
        <v>0.35412278780685602</v>
      </c>
      <c r="U4497" s="46">
        <v>17.597455542022104</v>
      </c>
      <c r="V4497" s="76">
        <v>6849358731305.6572</v>
      </c>
      <c r="W4497" s="84">
        <v>2161.4970816406312</v>
      </c>
      <c r="X4497" s="82">
        <v>4.1949161965167348E-2</v>
      </c>
      <c r="Y4497" s="476">
        <v>2.0000000000000001E-4</v>
      </c>
    </row>
    <row r="4498" spans="1:25" x14ac:dyDescent="0.2">
      <c r="A4498" s="475">
        <v>4494</v>
      </c>
      <c r="B4498" s="56">
        <v>0.44731244226685235</v>
      </c>
      <c r="C4498" s="46">
        <v>4325.0694577613731</v>
      </c>
      <c r="D4498" s="56">
        <v>1.1203139967535996</v>
      </c>
      <c r="E4498" s="56">
        <v>0.40207826559472759</v>
      </c>
      <c r="F4498" s="250">
        <v>2025.03</v>
      </c>
      <c r="G4498" s="76">
        <v>184536234543.99704</v>
      </c>
      <c r="H4498" s="46">
        <v>37887758.358643129</v>
      </c>
      <c r="I4498" s="76">
        <v>842733866445.75293</v>
      </c>
      <c r="J4498" s="56">
        <v>0.22823182045652868</v>
      </c>
      <c r="K4498" s="76">
        <v>29160826645.44294</v>
      </c>
      <c r="L4498" s="76">
        <v>75790818910.173584</v>
      </c>
      <c r="M4498" s="76">
        <v>77276052332.450775</v>
      </c>
      <c r="N4498" s="76">
        <v>53582379373.309998</v>
      </c>
      <c r="O4498" s="76">
        <v>31610.168401209939</v>
      </c>
      <c r="P4498" s="46">
        <v>325757.4524708541</v>
      </c>
      <c r="Q4498" s="46">
        <v>180710.29491706536</v>
      </c>
      <c r="R4498" s="76">
        <v>1257075026764.1162</v>
      </c>
      <c r="S4498" s="56">
        <v>0.38280208996755988</v>
      </c>
      <c r="T4498" s="56">
        <v>0.26677680613521748</v>
      </c>
      <c r="U4498" s="46">
        <v>16.204986410603251</v>
      </c>
      <c r="V4498" s="76">
        <v>5979008196886.4658</v>
      </c>
      <c r="W4498" s="84">
        <v>1887.2933607422183</v>
      </c>
      <c r="X4498" s="82">
        <v>4.5248170667506409E-2</v>
      </c>
      <c r="Y4498" s="476">
        <v>2.0000000000000001E-4</v>
      </c>
    </row>
    <row r="4499" spans="1:25" x14ac:dyDescent="0.2">
      <c r="A4499" s="475">
        <v>4495</v>
      </c>
      <c r="B4499" s="56">
        <v>0.41452084900795477</v>
      </c>
      <c r="C4499" s="46">
        <v>6056.8995972720795</v>
      </c>
      <c r="D4499" s="56">
        <v>0.23825988187268243</v>
      </c>
      <c r="E4499" s="56">
        <v>0.32731115502529284</v>
      </c>
      <c r="F4499" s="250">
        <v>2023.75</v>
      </c>
      <c r="G4499" s="76">
        <v>267623689251.67642</v>
      </c>
      <c r="H4499" s="46">
        <v>3987091.9188036043</v>
      </c>
      <c r="I4499" s="76">
        <v>180442162485.00464</v>
      </c>
      <c r="J4499" s="56">
        <v>0.41452084900795483</v>
      </c>
      <c r="K4499" s="76">
        <v>4119648832.2271705</v>
      </c>
      <c r="L4499" s="76">
        <v>0</v>
      </c>
      <c r="M4499" s="76">
        <v>284672462605.12946</v>
      </c>
      <c r="N4499" s="76">
        <v>28915714060.161163</v>
      </c>
      <c r="O4499" s="76">
        <v>31696.57004521128</v>
      </c>
      <c r="P4499" s="46">
        <v>264663.62073790364</v>
      </c>
      <c r="Q4499" s="46">
        <v>125354.77163662401</v>
      </c>
      <c r="R4499" s="76">
        <v>755012020568.38965</v>
      </c>
      <c r="S4499" s="56">
        <v>0.68281900272330154</v>
      </c>
      <c r="T4499" s="56">
        <v>0.44352884797003955</v>
      </c>
      <c r="U4499" s="46">
        <v>17.782676934836065</v>
      </c>
      <c r="V4499" s="76">
        <v>6611596139381.8486</v>
      </c>
      <c r="W4499" s="84">
        <v>2086.0452061501528</v>
      </c>
      <c r="X4499" s="82">
        <v>4.0573113817023949E-2</v>
      </c>
      <c r="Y4499" s="476">
        <v>2.0000000000000001E-4</v>
      </c>
    </row>
    <row r="4500" spans="1:25" x14ac:dyDescent="0.2">
      <c r="A4500" s="475">
        <v>4496</v>
      </c>
      <c r="B4500" s="56">
        <v>0.44554133535778667</v>
      </c>
      <c r="C4500" s="46">
        <v>3828.1781692264681</v>
      </c>
      <c r="D4500" s="56">
        <v>1.297876648455407</v>
      </c>
      <c r="E4500" s="56">
        <v>0.40641439839563942</v>
      </c>
      <c r="F4500" s="250">
        <v>2026</v>
      </c>
      <c r="G4500" s="76">
        <v>93869159913.592148</v>
      </c>
      <c r="H4500" s="46">
        <v>32180196.046483427</v>
      </c>
      <c r="I4500" s="76">
        <v>481546872062.24762</v>
      </c>
      <c r="J4500" s="56">
        <v>6.6876401479934233E-2</v>
      </c>
      <c r="K4500" s="76">
        <v>27288348215.283806</v>
      </c>
      <c r="L4500" s="76">
        <v>26118718380.991508</v>
      </c>
      <c r="M4500" s="76">
        <v>19195851047.71645</v>
      </c>
      <c r="N4500" s="76">
        <v>3584288811.894639</v>
      </c>
      <c r="O4500" s="76">
        <v>29451.067548167219</v>
      </c>
      <c r="P4500" s="46">
        <v>81868.644630187307</v>
      </c>
      <c r="Q4500" s="46">
        <v>15030.411157546831</v>
      </c>
      <c r="R4500" s="76">
        <v>656034832146.76025</v>
      </c>
      <c r="S4500" s="56">
        <v>0.24628174833386968</v>
      </c>
      <c r="T4500" s="56">
        <v>0.15503144904603705</v>
      </c>
      <c r="U4500" s="46">
        <v>20.958801425912579</v>
      </c>
      <c r="V4500" s="76">
        <v>2296567676573.9521</v>
      </c>
      <c r="W4500" s="84">
        <v>725.12595436364097</v>
      </c>
      <c r="X4500" s="82">
        <v>3.6632056613058815E-2</v>
      </c>
      <c r="Y4500" s="476">
        <v>2.0000000000000001E-4</v>
      </c>
    </row>
    <row r="4501" spans="1:25" x14ac:dyDescent="0.2">
      <c r="A4501" s="475">
        <v>4497</v>
      </c>
      <c r="B4501" s="56">
        <v>0.505197646887656</v>
      </c>
      <c r="C4501" s="46">
        <v>3775.8245095264274</v>
      </c>
      <c r="D4501" s="56">
        <v>0.62501711172486263</v>
      </c>
      <c r="E4501" s="56">
        <v>0.13668568354651212</v>
      </c>
      <c r="F4501" s="250">
        <v>2024.82</v>
      </c>
      <c r="G4501" s="76">
        <v>276143004753.81769</v>
      </c>
      <c r="H4501" s="46">
        <v>13868755.507768271</v>
      </c>
      <c r="I4501" s="76">
        <v>483313741480.66821</v>
      </c>
      <c r="J4501" s="56">
        <v>0.47456938924936054</v>
      </c>
      <c r="K4501" s="76">
        <v>20125955003.516262</v>
      </c>
      <c r="L4501" s="76">
        <v>2255987931.5017838</v>
      </c>
      <c r="M4501" s="76">
        <v>204607108446.27643</v>
      </c>
      <c r="N4501" s="76">
        <v>36849768513.284782</v>
      </c>
      <c r="O4501" s="76">
        <v>21814.586685602226</v>
      </c>
      <c r="P4501" s="46">
        <v>252808.98756309258</v>
      </c>
      <c r="Q4501" s="46">
        <v>137059.19458883227</v>
      </c>
      <c r="R4501" s="76">
        <v>1010818736768.6626</v>
      </c>
      <c r="S4501" s="56">
        <v>0.61698662353251577</v>
      </c>
      <c r="T4501" s="56">
        <v>0.45329442696771816</v>
      </c>
      <c r="U4501" s="46">
        <v>16.556983400493049</v>
      </c>
      <c r="V4501" s="76">
        <v>8343930838927.2314</v>
      </c>
      <c r="W4501" s="84">
        <v>2634.7027832703934</v>
      </c>
      <c r="X4501" s="82">
        <v>4.39749795214711E-2</v>
      </c>
      <c r="Y4501" s="476">
        <v>2.0000000000000001E-4</v>
      </c>
    </row>
    <row r="4502" spans="1:25" x14ac:dyDescent="0.2">
      <c r="A4502" s="475">
        <v>4498</v>
      </c>
      <c r="B4502" s="56">
        <v>0.58895154054223409</v>
      </c>
      <c r="C4502" s="46">
        <v>7952.1725901653563</v>
      </c>
      <c r="D4502" s="56">
        <v>0.71235471358024882</v>
      </c>
      <c r="E4502" s="56">
        <v>0.5300679131579964</v>
      </c>
      <c r="F4502" s="250">
        <v>2023.75</v>
      </c>
      <c r="G4502" s="76">
        <v>292979539019.59399</v>
      </c>
      <c r="H4502" s="46">
        <v>16320242.803127319</v>
      </c>
      <c r="I4502" s="76">
        <v>465461614977.23395</v>
      </c>
      <c r="J4502" s="56">
        <v>0.39294654089745407</v>
      </c>
      <c r="K4502" s="76">
        <v>14933208241.323925</v>
      </c>
      <c r="L4502" s="76">
        <v>0</v>
      </c>
      <c r="M4502" s="76">
        <v>286486209857.52985</v>
      </c>
      <c r="N4502" s="76">
        <v>16748686911.715231</v>
      </c>
      <c r="O4502" s="76">
        <v>30058.78548493571</v>
      </c>
      <c r="P4502" s="46">
        <v>156258.10476204316</v>
      </c>
      <c r="Q4502" s="46">
        <v>66366.842605864265</v>
      </c>
      <c r="R4502" s="76">
        <v>1082721842888.3744</v>
      </c>
      <c r="S4502" s="56">
        <v>0.61264173897642182</v>
      </c>
      <c r="T4502" s="56">
        <v>0.41142862112626771</v>
      </c>
      <c r="U4502" s="46">
        <v>16.893535890413698</v>
      </c>
      <c r="V4502" s="76">
        <v>8305995962379.9541</v>
      </c>
      <c r="W4502" s="84">
        <v>2616.6034001324592</v>
      </c>
      <c r="X4502" s="82">
        <v>4.2913148646495231E-2</v>
      </c>
      <c r="Y4502" s="476">
        <v>2.0000000000000001E-4</v>
      </c>
    </row>
    <row r="4503" spans="1:25" x14ac:dyDescent="0.2">
      <c r="A4503" s="475">
        <v>4499</v>
      </c>
      <c r="B4503" s="56">
        <v>0.46536849046222245</v>
      </c>
      <c r="C4503" s="46">
        <v>5093.7188444668591</v>
      </c>
      <c r="D4503" s="56">
        <v>0.40018543141447893</v>
      </c>
      <c r="E4503" s="56">
        <v>0.7</v>
      </c>
      <c r="F4503" s="250">
        <v>2026.04</v>
      </c>
      <c r="G4503" s="76">
        <v>73224788132.940735</v>
      </c>
      <c r="H4503" s="46">
        <v>7216106.4859600794</v>
      </c>
      <c r="I4503" s="76">
        <v>272852492964.89621</v>
      </c>
      <c r="J4503" s="56">
        <v>0.4653684904622224</v>
      </c>
      <c r="K4503" s="76">
        <v>27877138512.440975</v>
      </c>
      <c r="L4503" s="76">
        <v>52491361229.496269</v>
      </c>
      <c r="M4503" s="76">
        <v>25399668168.725979</v>
      </c>
      <c r="N4503" s="76">
        <v>166425283638.09219</v>
      </c>
      <c r="O4503" s="76">
        <v>34924.685815942968</v>
      </c>
      <c r="P4503" s="46">
        <v>1111267.3074542126</v>
      </c>
      <c r="Q4503" s="46">
        <v>731891.98651341838</v>
      </c>
      <c r="R4503" s="76">
        <v>611551860098.23547</v>
      </c>
      <c r="S4503" s="56">
        <v>0.47410057785378745</v>
      </c>
      <c r="T4503" s="56">
        <v>0.35335523337156521</v>
      </c>
      <c r="U4503" s="46">
        <v>14.809073309084061</v>
      </c>
      <c r="V4503" s="76">
        <v>3726228898806.2598</v>
      </c>
      <c r="W4503" s="84">
        <v>1176.3771236199027</v>
      </c>
      <c r="X4503" s="82">
        <v>4.6589944487794716E-2</v>
      </c>
      <c r="Y4503" s="476">
        <v>2.0000000000000001E-4</v>
      </c>
    </row>
    <row r="4504" spans="1:25" x14ac:dyDescent="0.2">
      <c r="A4504" s="475">
        <v>4500</v>
      </c>
      <c r="B4504" s="56">
        <v>0.53397111292953237</v>
      </c>
      <c r="C4504" s="46">
        <v>1500</v>
      </c>
      <c r="D4504" s="56">
        <v>0.6127551814659522</v>
      </c>
      <c r="E4504" s="56">
        <v>0.43924612069005736</v>
      </c>
      <c r="F4504" s="250">
        <v>2024.73</v>
      </c>
      <c r="G4504" s="76">
        <v>220955485843.49374</v>
      </c>
      <c r="H4504" s="46">
        <v>13676427.011692965</v>
      </c>
      <c r="I4504" s="76">
        <v>452916377119.00665</v>
      </c>
      <c r="J4504" s="56">
        <v>0.50586463044706487</v>
      </c>
      <c r="K4504" s="76">
        <v>8952562809.874609</v>
      </c>
      <c r="L4504" s="76">
        <v>0</v>
      </c>
      <c r="M4504" s="76">
        <v>203888427794.22827</v>
      </c>
      <c r="N4504" s="76">
        <v>37098394625.69043</v>
      </c>
      <c r="O4504" s="76">
        <v>39196.736303222569</v>
      </c>
      <c r="P4504" s="46">
        <v>280054.54977922759</v>
      </c>
      <c r="Q4504" s="46">
        <v>157741.67262698774</v>
      </c>
      <c r="R4504" s="76">
        <v>979823585286.75354</v>
      </c>
      <c r="S4504" s="56">
        <v>0.63755173683741639</v>
      </c>
      <c r="T4504" s="56">
        <v>0.41506657283771592</v>
      </c>
      <c r="U4504" s="46">
        <v>16.229225824500912</v>
      </c>
      <c r="V4504" s="76">
        <v>7441043218977.9688</v>
      </c>
      <c r="W4504" s="84">
        <v>2345.7417348221015</v>
      </c>
      <c r="X4504" s="82">
        <v>4.3797893080360625E-2</v>
      </c>
      <c r="Y4504" s="476">
        <v>2.0000000000000001E-4</v>
      </c>
    </row>
    <row r="4505" spans="1:25" x14ac:dyDescent="0.2">
      <c r="A4505" s="475">
        <v>4501</v>
      </c>
      <c r="B4505" s="56">
        <v>0.39684181356566683</v>
      </c>
      <c r="C4505" s="46">
        <v>5278.1421106896887</v>
      </c>
      <c r="D4505" s="56">
        <v>0.46208517325330783</v>
      </c>
      <c r="E4505" s="56">
        <v>0.43067191092894341</v>
      </c>
      <c r="F4505" s="250">
        <v>2026.77</v>
      </c>
      <c r="G4505" s="76">
        <v>82267726581.217056</v>
      </c>
      <c r="H4505" s="46">
        <v>8572433.0703717414</v>
      </c>
      <c r="I4505" s="76">
        <v>246286098225.25433</v>
      </c>
      <c r="J4505" s="56">
        <v>0.30393456093360138</v>
      </c>
      <c r="K4505" s="76">
        <v>10795025463.347223</v>
      </c>
      <c r="L4505" s="76">
        <v>9635104591.92173</v>
      </c>
      <c r="M4505" s="76">
        <v>19423074934.711132</v>
      </c>
      <c r="N4505" s="76">
        <v>57595765546.325256</v>
      </c>
      <c r="O4505" s="76">
        <v>27039.25597231356</v>
      </c>
      <c r="P4505" s="46">
        <v>346673.94267672335</v>
      </c>
      <c r="Q4505" s="46">
        <v>212805.29228728754</v>
      </c>
      <c r="R4505" s="76">
        <v>484680675999.77588</v>
      </c>
      <c r="S4505" s="56">
        <v>0.47144931074717739</v>
      </c>
      <c r="T4505" s="56">
        <v>0.28920900514401909</v>
      </c>
      <c r="U4505" s="46">
        <v>16.403224178802169</v>
      </c>
      <c r="V4505" s="76">
        <v>2541183508056.4028</v>
      </c>
      <c r="W4505" s="84">
        <v>801.9075548776849</v>
      </c>
      <c r="X4505" s="82">
        <v>4.4676856857400402E-2</v>
      </c>
      <c r="Y4505" s="476">
        <v>2.0000000000000001E-4</v>
      </c>
    </row>
    <row r="4506" spans="1:25" x14ac:dyDescent="0.2">
      <c r="A4506" s="475">
        <v>4502</v>
      </c>
      <c r="B4506" s="56">
        <v>0.45796386378465609</v>
      </c>
      <c r="C4506" s="46">
        <v>7318.4486043339639</v>
      </c>
      <c r="D4506" s="56">
        <v>0.94227243191663923</v>
      </c>
      <c r="E4506" s="56">
        <v>0.53045970431615563</v>
      </c>
      <c r="F4506" s="250">
        <v>2025.89</v>
      </c>
      <c r="G4506" s="76">
        <v>169847994060.47931</v>
      </c>
      <c r="H4506" s="46">
        <v>26542423.177979611</v>
      </c>
      <c r="I4506" s="76">
        <v>576830485861.8772</v>
      </c>
      <c r="J4506" s="56">
        <v>0.24466796143026981</v>
      </c>
      <c r="K4506" s="76">
        <v>21414122305.651733</v>
      </c>
      <c r="L4506" s="76">
        <v>16921986057.012508</v>
      </c>
      <c r="M4506" s="76">
        <v>147898246544.24191</v>
      </c>
      <c r="N4506" s="76">
        <v>142023247592.93683</v>
      </c>
      <c r="O4506" s="76">
        <v>26343.603961726309</v>
      </c>
      <c r="P4506" s="46">
        <v>779247.08713854861</v>
      </c>
      <c r="Q4506" s="46">
        <v>544701.32052101055</v>
      </c>
      <c r="R4506" s="76">
        <v>1225872715529.6538</v>
      </c>
      <c r="S4506" s="56">
        <v>0.46378304300477063</v>
      </c>
      <c r="T4506" s="56">
        <v>0.21998639295916941</v>
      </c>
      <c r="U4506" s="46">
        <v>16.651617312411886</v>
      </c>
      <c r="V4506" s="76">
        <v>4788298943166.0693</v>
      </c>
      <c r="W4506" s="84">
        <v>1511.6158272677733</v>
      </c>
      <c r="X4506" s="82">
        <v>4.4777078892840619E-2</v>
      </c>
      <c r="Y4506" s="476">
        <v>2.0000000000000001E-4</v>
      </c>
    </row>
    <row r="4507" spans="1:25" x14ac:dyDescent="0.2">
      <c r="A4507" s="475">
        <v>4503</v>
      </c>
      <c r="B4507" s="56">
        <v>0.5494175251303739</v>
      </c>
      <c r="C4507" s="46">
        <v>4781.2427128944328</v>
      </c>
      <c r="D4507" s="56">
        <v>0.74014136215340143</v>
      </c>
      <c r="E4507" s="56">
        <v>0.47914438465078946</v>
      </c>
      <c r="F4507" s="250">
        <v>2026.14</v>
      </c>
      <c r="G4507" s="76">
        <v>51342831410.725136</v>
      </c>
      <c r="H4507" s="46">
        <v>17876951.368320778</v>
      </c>
      <c r="I4507" s="76">
        <v>385121859501.01392</v>
      </c>
      <c r="J4507" s="56">
        <v>0.29307438629118576</v>
      </c>
      <c r="K4507" s="76">
        <v>33618472683.67907</v>
      </c>
      <c r="L4507" s="76">
        <v>60847560585.206802</v>
      </c>
      <c r="M4507" s="76">
        <v>36646594370.117592</v>
      </c>
      <c r="N4507" s="76">
        <v>37780902241.865067</v>
      </c>
      <c r="O4507" s="76">
        <v>37620.129012961748</v>
      </c>
      <c r="P4507" s="46">
        <v>298803.01280064252</v>
      </c>
      <c r="Q4507" s="46">
        <v>168953.49497600348</v>
      </c>
      <c r="R4507" s="76">
        <v>629783085042.74854</v>
      </c>
      <c r="S4507" s="56">
        <v>0.44102494958206384</v>
      </c>
      <c r="T4507" s="56">
        <v>0.2604123726930162</v>
      </c>
      <c r="U4507" s="46">
        <v>14.561420936551437</v>
      </c>
      <c r="V4507" s="76">
        <v>2695467271892.7451</v>
      </c>
      <c r="W4507" s="84">
        <v>850.38232813737329</v>
      </c>
      <c r="X4507" s="82">
        <v>4.9361934390661617E-2</v>
      </c>
      <c r="Y4507" s="476">
        <v>2.0000000000000001E-4</v>
      </c>
    </row>
    <row r="4508" spans="1:25" x14ac:dyDescent="0.2">
      <c r="A4508" s="475">
        <v>4504</v>
      </c>
      <c r="B4508" s="56">
        <v>0.57997485401560334</v>
      </c>
      <c r="C4508" s="46">
        <v>2477.1900732132785</v>
      </c>
      <c r="D4508" s="56">
        <v>0.99416118305098078</v>
      </c>
      <c r="E4508" s="56">
        <v>0.35788008899358581</v>
      </c>
      <c r="F4508" s="250">
        <v>2026.1</v>
      </c>
      <c r="G4508" s="76">
        <v>102518759931.93863</v>
      </c>
      <c r="H4508" s="46">
        <v>32313215.288158674</v>
      </c>
      <c r="I4508" s="76">
        <v>699154586915.09631</v>
      </c>
      <c r="J4508" s="56">
        <v>0.2583998569331637</v>
      </c>
      <c r="K4508" s="76">
        <v>33400208716.675201</v>
      </c>
      <c r="L4508" s="76">
        <v>48501787142.537003</v>
      </c>
      <c r="M4508" s="76">
        <v>49928042110.189453</v>
      </c>
      <c r="N4508" s="76">
        <v>38789995253.539406</v>
      </c>
      <c r="O4508" s="76">
        <v>29946.902807270959</v>
      </c>
      <c r="P4508" s="46">
        <v>269699.37653949158</v>
      </c>
      <c r="Q4508" s="46">
        <v>141947.96588287526</v>
      </c>
      <c r="R4508" s="76">
        <v>978139869479.06934</v>
      </c>
      <c r="S4508" s="56">
        <v>0.38176585392051204</v>
      </c>
      <c r="T4508" s="56">
        <v>0.23674902508184678</v>
      </c>
      <c r="U4508" s="46">
        <v>15.421703438378797</v>
      </c>
      <c r="V4508" s="76">
        <v>4113433154492.6934</v>
      </c>
      <c r="W4508" s="84">
        <v>1296.4506415137307</v>
      </c>
      <c r="X4508" s="82">
        <v>4.474239691608569E-2</v>
      </c>
      <c r="Y4508" s="476">
        <v>2.0000000000000001E-4</v>
      </c>
    </row>
    <row r="4509" spans="1:25" x14ac:dyDescent="0.2">
      <c r="A4509" s="475">
        <v>4505</v>
      </c>
      <c r="B4509" s="56">
        <v>0.57208261534598703</v>
      </c>
      <c r="C4509" s="46">
        <v>7981.672352306593</v>
      </c>
      <c r="D4509" s="56">
        <v>0.74791706567735117</v>
      </c>
      <c r="E4509" s="56">
        <v>0.49616247653240592</v>
      </c>
      <c r="F4509" s="250">
        <v>2023.92</v>
      </c>
      <c r="G4509" s="76">
        <v>330526571168.79626</v>
      </c>
      <c r="H4509" s="46">
        <v>17550767.80882344</v>
      </c>
      <c r="I4509" s="76">
        <v>514503088990.87683</v>
      </c>
      <c r="J4509" s="56">
        <v>0.36897939253053724</v>
      </c>
      <c r="K4509" s="76">
        <v>4751377011.0322666</v>
      </c>
      <c r="L4509" s="76">
        <v>0</v>
      </c>
      <c r="M4509" s="76">
        <v>276248347381.44403</v>
      </c>
      <c r="N4509" s="76">
        <v>45817317472.508995</v>
      </c>
      <c r="O4509" s="76">
        <v>18343.659549970733</v>
      </c>
      <c r="P4509" s="46">
        <v>293768.44395585347</v>
      </c>
      <c r="Q4509" s="46">
        <v>164986.01422865575</v>
      </c>
      <c r="R4509" s="76">
        <v>1169681276999.55</v>
      </c>
      <c r="S4509" s="56">
        <v>0.58495224616367725</v>
      </c>
      <c r="T4509" s="56">
        <v>0.42347317358648412</v>
      </c>
      <c r="U4509" s="46">
        <v>16.991914024376594</v>
      </c>
      <c r="V4509" s="76">
        <v>9200612542529</v>
      </c>
      <c r="W4509" s="84">
        <v>2906.4708962715185</v>
      </c>
      <c r="X4509" s="82">
        <v>4.3410697405276276E-2</v>
      </c>
      <c r="Y4509" s="476">
        <v>2.0000000000000001E-4</v>
      </c>
    </row>
    <row r="4510" spans="1:25" x14ac:dyDescent="0.2">
      <c r="A4510" s="475">
        <v>4506</v>
      </c>
      <c r="B4510" s="56">
        <v>0.57431497126764619</v>
      </c>
      <c r="C4510" s="46">
        <v>4977.9927296355463</v>
      </c>
      <c r="D4510" s="56">
        <v>1.1124121216613116</v>
      </c>
      <c r="E4510" s="56">
        <v>0.63305330398007453</v>
      </c>
      <c r="F4510" s="250">
        <v>2026.1</v>
      </c>
      <c r="G4510" s="76">
        <v>217175148593.22171</v>
      </c>
      <c r="H4510" s="46">
        <v>37475104.988067411</v>
      </c>
      <c r="I4510" s="76">
        <v>516167036229.81604</v>
      </c>
      <c r="J4510" s="56">
        <v>8.8449484717906257E-3</v>
      </c>
      <c r="K4510" s="76">
        <v>28417984649.351364</v>
      </c>
      <c r="L4510" s="76">
        <v>101958713042.26178</v>
      </c>
      <c r="M4510" s="76">
        <v>53785856949.637505</v>
      </c>
      <c r="N4510" s="76">
        <v>17816250948.075283</v>
      </c>
      <c r="O4510" s="76">
        <v>18993.113837511548</v>
      </c>
      <c r="P4510" s="46">
        <v>174047.70247310612</v>
      </c>
      <c r="Q4510" s="46">
        <v>76479.829047056322</v>
      </c>
      <c r="R4510" s="76">
        <v>948594304029.89612</v>
      </c>
      <c r="S4510" s="56">
        <v>0.3477497283226203</v>
      </c>
      <c r="T4510" s="56">
        <v>0.22239130289438788</v>
      </c>
      <c r="U4510" s="46">
        <v>21.305319891154696</v>
      </c>
      <c r="V4510" s="76">
        <v>4775622432106.6309</v>
      </c>
      <c r="W4510" s="84">
        <v>1506.0475185103792</v>
      </c>
      <c r="X4510" s="82">
        <v>3.4934153248643171E-2</v>
      </c>
      <c r="Y4510" s="476">
        <v>2.0000000000000001E-4</v>
      </c>
    </row>
    <row r="4511" spans="1:25" x14ac:dyDescent="0.2">
      <c r="A4511" s="475">
        <v>4507</v>
      </c>
      <c r="B4511" s="56">
        <v>0.40858976086252036</v>
      </c>
      <c r="C4511" s="46">
        <v>6410.2025668023489</v>
      </c>
      <c r="D4511" s="56">
        <v>0.75930798638668162</v>
      </c>
      <c r="E4511" s="56">
        <v>0.57882747684542624</v>
      </c>
      <c r="F4511" s="250">
        <v>2024.74</v>
      </c>
      <c r="G4511" s="76">
        <v>298680933097.42352</v>
      </c>
      <c r="H4511" s="46">
        <v>17703240.803290207</v>
      </c>
      <c r="I4511" s="76">
        <v>529644932036.19141</v>
      </c>
      <c r="J4511" s="56">
        <v>0.40858976086252041</v>
      </c>
      <c r="K4511" s="76">
        <v>32192175768.685051</v>
      </c>
      <c r="L4511" s="76">
        <v>24844734038.858509</v>
      </c>
      <c r="M4511" s="76">
        <v>160339928282.1066</v>
      </c>
      <c r="N4511" s="76">
        <v>75395408333.558838</v>
      </c>
      <c r="O4511" s="76">
        <v>16184.016182653004</v>
      </c>
      <c r="P4511" s="46">
        <v>457340.8440719365</v>
      </c>
      <c r="Q4511" s="46">
        <v>291132.12352909072</v>
      </c>
      <c r="R4511" s="76">
        <v>1059335199073.4524</v>
      </c>
      <c r="S4511" s="56">
        <v>0.56143852159934104</v>
      </c>
      <c r="T4511" s="56">
        <v>0.48076750941385976</v>
      </c>
      <c r="U4511" s="46">
        <v>16.387356058583602</v>
      </c>
      <c r="V4511" s="76">
        <v>9084923700929.0156</v>
      </c>
      <c r="W4511" s="84">
        <v>2867.0029744604785</v>
      </c>
      <c r="X4511" s="82">
        <v>4.4980269349645538E-2</v>
      </c>
      <c r="Y4511" s="476">
        <v>2.0000000000000001E-4</v>
      </c>
    </row>
    <row r="4512" spans="1:25" x14ac:dyDescent="0.2">
      <c r="A4512" s="475">
        <v>4508</v>
      </c>
      <c r="B4512" s="56">
        <v>0.37409839608604351</v>
      </c>
      <c r="C4512" s="46">
        <v>6502.5801006774263</v>
      </c>
      <c r="D4512" s="56">
        <v>0.75785279064685751</v>
      </c>
      <c r="E4512" s="56">
        <v>0.66157725653193711</v>
      </c>
      <c r="F4512" s="250">
        <v>2026.15</v>
      </c>
      <c r="G4512" s="76">
        <v>154819337888.52698</v>
      </c>
      <c r="H4512" s="46">
        <v>17951477.620228436</v>
      </c>
      <c r="I4512" s="76">
        <v>335683007725.28619</v>
      </c>
      <c r="J4512" s="56">
        <v>9.8565837991383187E-2</v>
      </c>
      <c r="K4512" s="76">
        <v>31024574032.419411</v>
      </c>
      <c r="L4512" s="76">
        <v>117474892280.80025</v>
      </c>
      <c r="M4512" s="76">
        <v>56420730504.521561</v>
      </c>
      <c r="N4512" s="76">
        <v>22155306221.609829</v>
      </c>
      <c r="O4512" s="76">
        <v>29474.940202626542</v>
      </c>
      <c r="P4512" s="46">
        <v>189197.5782182879</v>
      </c>
      <c r="Q4512" s="46">
        <v>88448.729052284281</v>
      </c>
      <c r="R4512" s="76">
        <v>677078167663.79834</v>
      </c>
      <c r="S4512" s="56">
        <v>0.42227232854924984</v>
      </c>
      <c r="T4512" s="56">
        <v>0.27558435951105797</v>
      </c>
      <c r="U4512" s="46">
        <v>17.703004817349743</v>
      </c>
      <c r="V4512" s="76">
        <v>3563680040668.0391</v>
      </c>
      <c r="W4512" s="84">
        <v>1125.3227038861032</v>
      </c>
      <c r="X4512" s="82">
        <v>4.2199815706053745E-2</v>
      </c>
      <c r="Y4512" s="476">
        <v>2.0000000000000001E-4</v>
      </c>
    </row>
    <row r="4513" spans="1:25" x14ac:dyDescent="0.2">
      <c r="A4513" s="475">
        <v>4509</v>
      </c>
      <c r="B4513" s="56">
        <v>0.62295389486649055</v>
      </c>
      <c r="C4513" s="46">
        <v>4033.1694743992061</v>
      </c>
      <c r="D4513" s="56">
        <v>0.53720025785821224</v>
      </c>
      <c r="E4513" s="56">
        <v>0.4290482780864901</v>
      </c>
      <c r="F4513" s="250">
        <v>2024.11</v>
      </c>
      <c r="G4513" s="76">
        <v>183335111408.27982</v>
      </c>
      <c r="H4513" s="46">
        <v>10900067.43304483</v>
      </c>
      <c r="I4513" s="76">
        <v>389745872459.5686</v>
      </c>
      <c r="J4513" s="56">
        <v>0.45011143021543187</v>
      </c>
      <c r="K4513" s="76">
        <v>11935950419.783375</v>
      </c>
      <c r="L4513" s="76">
        <v>0</v>
      </c>
      <c r="M4513" s="76">
        <v>133718645324.99927</v>
      </c>
      <c r="N4513" s="76">
        <v>41314234692.611176</v>
      </c>
      <c r="O4513" s="76">
        <v>27184.711105841005</v>
      </c>
      <c r="P4513" s="46">
        <v>263754.95810441498</v>
      </c>
      <c r="Q4513" s="46">
        <v>147187.66309901851</v>
      </c>
      <c r="R4513" s="76">
        <v>790200251109.35938</v>
      </c>
      <c r="S4513" s="56">
        <v>0.59197908849934089</v>
      </c>
      <c r="T4513" s="56">
        <v>0.42722400312314673</v>
      </c>
      <c r="U4513" s="46">
        <v>16.220768500509866</v>
      </c>
      <c r="V4513" s="76">
        <v>6081474774630.041</v>
      </c>
      <c r="W4513" s="84">
        <v>1919.5935471428104</v>
      </c>
      <c r="X4513" s="82">
        <v>4.465082283299001E-2</v>
      </c>
      <c r="Y4513" s="476">
        <v>2.0000000000000001E-4</v>
      </c>
    </row>
    <row r="4514" spans="1:25" x14ac:dyDescent="0.2">
      <c r="A4514" s="475">
        <v>4510</v>
      </c>
      <c r="B4514" s="56">
        <v>0.32991286140409326</v>
      </c>
      <c r="C4514" s="46">
        <v>1655.529505356541</v>
      </c>
      <c r="D4514" s="56">
        <v>1.0618359862481204</v>
      </c>
      <c r="E4514" s="56">
        <v>0.50281859667151463</v>
      </c>
      <c r="F4514" s="250">
        <v>2023.75</v>
      </c>
      <c r="G4514" s="76">
        <v>479002898120.45221</v>
      </c>
      <c r="H4514" s="46">
        <v>36389013.055446826</v>
      </c>
      <c r="I4514" s="76">
        <v>705954026916.14319</v>
      </c>
      <c r="J4514" s="56">
        <v>0.16342318488012364</v>
      </c>
      <c r="K4514" s="76">
        <v>22696837694.157871</v>
      </c>
      <c r="L4514" s="76">
        <v>0</v>
      </c>
      <c r="M4514" s="76">
        <v>506450790824.71057</v>
      </c>
      <c r="N4514" s="76">
        <v>135466800198.25851</v>
      </c>
      <c r="O4514" s="76">
        <v>33500.787248467874</v>
      </c>
      <c r="P4514" s="46">
        <v>704234.58434203325</v>
      </c>
      <c r="Q4514" s="46">
        <v>478958.23278989567</v>
      </c>
      <c r="R4514" s="76">
        <v>1939079452801.5903</v>
      </c>
      <c r="S4514" s="56">
        <v>0.52208954114278272</v>
      </c>
      <c r="T4514" s="56">
        <v>0.26901455673076247</v>
      </c>
      <c r="U4514" s="46">
        <v>18.451867146760598</v>
      </c>
      <c r="V4514" s="76">
        <v>10494881125546.311</v>
      </c>
      <c r="W4514" s="84">
        <v>3311.1112050678298</v>
      </c>
      <c r="X4514" s="82">
        <v>3.9994042068893593E-2</v>
      </c>
      <c r="Y4514" s="476">
        <v>2.0000000000000001E-4</v>
      </c>
    </row>
    <row r="4515" spans="1:25" x14ac:dyDescent="0.2">
      <c r="A4515" s="475">
        <v>4511</v>
      </c>
      <c r="B4515" s="56">
        <v>0.48282468864171763</v>
      </c>
      <c r="C4515" s="46">
        <v>6917.5368492981515</v>
      </c>
      <c r="D4515" s="56">
        <v>0.71055974337060179</v>
      </c>
      <c r="E4515" s="56">
        <v>0.50827283328320549</v>
      </c>
      <c r="F4515" s="250">
        <v>2024.08</v>
      </c>
      <c r="G4515" s="76">
        <v>254760923944.83981</v>
      </c>
      <c r="H4515" s="46">
        <v>15985879.181036215</v>
      </c>
      <c r="I4515" s="76">
        <v>516856679166.37982</v>
      </c>
      <c r="J4515" s="56">
        <v>0.44741582299169613</v>
      </c>
      <c r="K4515" s="76">
        <v>7653356536.5463266</v>
      </c>
      <c r="L4515" s="76">
        <v>0</v>
      </c>
      <c r="M4515" s="76">
        <v>179188707852.06134</v>
      </c>
      <c r="N4515" s="76">
        <v>42767415323.081894</v>
      </c>
      <c r="O4515" s="76">
        <v>32728.465311354648</v>
      </c>
      <c r="P4515" s="46">
        <v>290360.85764230398</v>
      </c>
      <c r="Q4515" s="46">
        <v>163269.90205461218</v>
      </c>
      <c r="R4515" s="76">
        <v>1033905458742.7799</v>
      </c>
      <c r="S4515" s="56">
        <v>0.59687056776157066</v>
      </c>
      <c r="T4515" s="56">
        <v>0.42095419178558835</v>
      </c>
      <c r="U4515" s="46">
        <v>16.484311908261866</v>
      </c>
      <c r="V4515" s="76">
        <v>7821689935304.8037</v>
      </c>
      <c r="W4515" s="84">
        <v>2468.2701959950823</v>
      </c>
      <c r="X4515" s="82">
        <v>4.4704435240653283E-2</v>
      </c>
      <c r="Y4515" s="476">
        <v>2.0000000000000001E-4</v>
      </c>
    </row>
    <row r="4516" spans="1:25" x14ac:dyDescent="0.2">
      <c r="A4516" s="475">
        <v>4512</v>
      </c>
      <c r="B4516" s="56">
        <v>0.57652617629653968</v>
      </c>
      <c r="C4516" s="46">
        <v>1500</v>
      </c>
      <c r="D4516" s="56">
        <v>0.62716955663535479</v>
      </c>
      <c r="E4516" s="56">
        <v>0.48871651645577485</v>
      </c>
      <c r="F4516" s="250">
        <v>2025.38</v>
      </c>
      <c r="G4516" s="76">
        <v>224733222947.71573</v>
      </c>
      <c r="H4516" s="46">
        <v>14201760.887238914</v>
      </c>
      <c r="I4516" s="76">
        <v>487074260279.90436</v>
      </c>
      <c r="J4516" s="56">
        <v>0.52649615137910044</v>
      </c>
      <c r="K4516" s="76">
        <v>16124538993.722397</v>
      </c>
      <c r="L4516" s="76">
        <v>5426242976.0618238</v>
      </c>
      <c r="M4516" s="76">
        <v>158809517180.52768</v>
      </c>
      <c r="N4516" s="76">
        <v>54263811760.165649</v>
      </c>
      <c r="O4516" s="76">
        <v>25998.552395082821</v>
      </c>
      <c r="P4516" s="46">
        <v>375752.90394718037</v>
      </c>
      <c r="Q4516" s="46">
        <v>230891.34665842229</v>
      </c>
      <c r="R4516" s="76">
        <v>969063680814.70032</v>
      </c>
      <c r="S4516" s="56">
        <v>0.62256035301913426</v>
      </c>
      <c r="T4516" s="56">
        <v>0.44156490411700999</v>
      </c>
      <c r="U4516" s="46">
        <v>16.110789424802839</v>
      </c>
      <c r="V4516" s="76">
        <v>7745040828406.8447</v>
      </c>
      <c r="W4516" s="84">
        <v>2443.769179249568</v>
      </c>
      <c r="X4516" s="82">
        <v>4.4324152036795975E-2</v>
      </c>
      <c r="Y4516" s="476">
        <v>2.0000000000000001E-4</v>
      </c>
    </row>
    <row r="4517" spans="1:25" x14ac:dyDescent="0.2">
      <c r="A4517" s="475">
        <v>4513</v>
      </c>
      <c r="B4517" s="56">
        <v>0.75458067067447487</v>
      </c>
      <c r="C4517" s="46">
        <v>1500</v>
      </c>
      <c r="D4517" s="56">
        <v>0.59302840204914753</v>
      </c>
      <c r="E4517" s="56">
        <v>0.63634024253513188</v>
      </c>
      <c r="F4517" s="250">
        <v>2024.34</v>
      </c>
      <c r="G4517" s="76">
        <v>216739099608.32309</v>
      </c>
      <c r="H4517" s="46">
        <v>13043672.508268543</v>
      </c>
      <c r="I4517" s="76">
        <v>364678754633.40613</v>
      </c>
      <c r="J4517" s="56">
        <v>0.41490115933397931</v>
      </c>
      <c r="K4517" s="76">
        <v>14704488033.394073</v>
      </c>
      <c r="L4517" s="76">
        <v>6882465535.4379416</v>
      </c>
      <c r="M4517" s="76">
        <v>296669925309.24109</v>
      </c>
      <c r="N4517" s="76">
        <v>34123689132.85038</v>
      </c>
      <c r="O4517" s="76">
        <v>38032.106705622326</v>
      </c>
      <c r="P4517" s="46">
        <v>264821.68935770146</v>
      </c>
      <c r="Q4517" s="46">
        <v>146729.91985525406</v>
      </c>
      <c r="R4517" s="76">
        <v>1124754281890.001</v>
      </c>
      <c r="S4517" s="56">
        <v>0.65465444089844826</v>
      </c>
      <c r="T4517" s="56">
        <v>0.30278452873220729</v>
      </c>
      <c r="U4517" s="46">
        <v>16.756138129761538</v>
      </c>
      <c r="V4517" s="76">
        <v>6296330227192.3652</v>
      </c>
      <c r="W4517" s="84">
        <v>1988.1078483927831</v>
      </c>
      <c r="X4517" s="82">
        <v>4.3395936091472166E-2</v>
      </c>
      <c r="Y4517" s="476">
        <v>2.0000000000000001E-4</v>
      </c>
    </row>
    <row r="4518" spans="1:25" x14ac:dyDescent="0.2">
      <c r="A4518" s="475">
        <v>4514</v>
      </c>
      <c r="B4518" s="56">
        <v>0.49667024809259841</v>
      </c>
      <c r="C4518" s="46">
        <v>3243.9603050992669</v>
      </c>
      <c r="D4518" s="56">
        <v>0.85265888627490871</v>
      </c>
      <c r="E4518" s="56">
        <v>0.41024630556878389</v>
      </c>
      <c r="F4518" s="250">
        <v>2025.84</v>
      </c>
      <c r="G4518" s="76">
        <v>130567566712.66078</v>
      </c>
      <c r="H4518" s="46">
        <v>23044532.442100894</v>
      </c>
      <c r="I4518" s="76">
        <v>509682686126.9035</v>
      </c>
      <c r="J4518" s="56">
        <v>0.3139146557779191</v>
      </c>
      <c r="K4518" s="76">
        <v>18124674782.472031</v>
      </c>
      <c r="L4518" s="76">
        <v>28378583727.310726</v>
      </c>
      <c r="M4518" s="76">
        <v>103438047707.02103</v>
      </c>
      <c r="N4518" s="76">
        <v>43548718227.492088</v>
      </c>
      <c r="O4518" s="76">
        <v>35363.792578916051</v>
      </c>
      <c r="P4518" s="46">
        <v>320498.52655868756</v>
      </c>
      <c r="Q4518" s="46">
        <v>182730.68964926293</v>
      </c>
      <c r="R4518" s="76">
        <v>874797196718.15491</v>
      </c>
      <c r="S4518" s="56">
        <v>0.47793024680559254</v>
      </c>
      <c r="T4518" s="56">
        <v>0.30270318783164224</v>
      </c>
      <c r="U4518" s="46">
        <v>15.860537962758675</v>
      </c>
      <c r="V4518" s="76">
        <v>4684734383020.0264</v>
      </c>
      <c r="W4518" s="84">
        <v>1478.3169762728542</v>
      </c>
      <c r="X4518" s="82">
        <v>4.5713389444725999E-2</v>
      </c>
      <c r="Y4518" s="476">
        <v>2.0000000000000001E-4</v>
      </c>
    </row>
    <row r="4519" spans="1:25" x14ac:dyDescent="0.2">
      <c r="A4519" s="475">
        <v>4515</v>
      </c>
      <c r="B4519" s="56">
        <v>0.32834276562488141</v>
      </c>
      <c r="C4519" s="46">
        <v>5204.8164852548762</v>
      </c>
      <c r="D4519" s="56">
        <v>0.55482800901733853</v>
      </c>
      <c r="E4519" s="56">
        <v>0.33411316202888197</v>
      </c>
      <c r="F4519" s="250">
        <v>2025.15</v>
      </c>
      <c r="G4519" s="76">
        <v>138302447362.60941</v>
      </c>
      <c r="H4519" s="46">
        <v>10934579.225758595</v>
      </c>
      <c r="I4519" s="76">
        <v>268226936945.51331</v>
      </c>
      <c r="J4519" s="56">
        <v>0.15656544983789267</v>
      </c>
      <c r="K4519" s="76">
        <v>9840498650.2583637</v>
      </c>
      <c r="L4519" s="76">
        <v>16830162929.631536</v>
      </c>
      <c r="M4519" s="76">
        <v>97287905944.7202</v>
      </c>
      <c r="N4519" s="76">
        <v>41573154302.147606</v>
      </c>
      <c r="O4519" s="76">
        <v>19771.631585271931</v>
      </c>
      <c r="P4519" s="46">
        <v>253837.4025904072</v>
      </c>
      <c r="Q4519" s="46">
        <v>139349.67686637855</v>
      </c>
      <c r="R4519" s="76">
        <v>583338375993.40601</v>
      </c>
      <c r="S4519" s="56">
        <v>0.45298388631330277</v>
      </c>
      <c r="T4519" s="56">
        <v>0.28634686509974239</v>
      </c>
      <c r="U4519" s="46">
        <v>17.92265893790416</v>
      </c>
      <c r="V4519" s="76">
        <v>3321852400339.939</v>
      </c>
      <c r="W4519" s="84">
        <v>1049.0005544338621</v>
      </c>
      <c r="X4519" s="82">
        <v>4.0594203320388288E-2</v>
      </c>
      <c r="Y4519" s="476">
        <v>2.0000000000000001E-4</v>
      </c>
    </row>
    <row r="4520" spans="1:25" x14ac:dyDescent="0.2">
      <c r="A4520" s="475">
        <v>4516</v>
      </c>
      <c r="B4520" s="56">
        <v>0.51398250811116075</v>
      </c>
      <c r="C4520" s="46">
        <v>1813.6269515041558</v>
      </c>
      <c r="D4520" s="56">
        <v>0.52676958687066433</v>
      </c>
      <c r="E4520" s="56">
        <v>0.67613849055768194</v>
      </c>
      <c r="F4520" s="250">
        <v>2024.18</v>
      </c>
      <c r="G4520" s="76">
        <v>199505116018.66168</v>
      </c>
      <c r="H4520" s="46">
        <v>10812274.62039086</v>
      </c>
      <c r="I4520" s="76">
        <v>384158618161.39978</v>
      </c>
      <c r="J4520" s="56">
        <v>0.46043885730147571</v>
      </c>
      <c r="K4520" s="76">
        <v>13162416965.820753</v>
      </c>
      <c r="L4520" s="76">
        <v>0</v>
      </c>
      <c r="M4520" s="76">
        <v>179968367588.69278</v>
      </c>
      <c r="N4520" s="76">
        <v>48685834193.747749</v>
      </c>
      <c r="O4520" s="76">
        <v>27915.857208665086</v>
      </c>
      <c r="P4520" s="46">
        <v>303321.98229223711</v>
      </c>
      <c r="Q4520" s="46">
        <v>177508.55589855136</v>
      </c>
      <c r="R4520" s="76">
        <v>877953898835.32446</v>
      </c>
      <c r="S4520" s="56">
        <v>0.615421625804769</v>
      </c>
      <c r="T4520" s="56">
        <v>0.39552578905447305</v>
      </c>
      <c r="U4520" s="46">
        <v>16.388276786059162</v>
      </c>
      <c r="V4520" s="76">
        <v>6366504134052.3555</v>
      </c>
      <c r="W4520" s="84">
        <v>2007.5002952486452</v>
      </c>
      <c r="X4520" s="82">
        <v>4.3800463380585838E-2</v>
      </c>
      <c r="Y4520" s="476">
        <v>2.0000000000000001E-4</v>
      </c>
    </row>
    <row r="4521" spans="1:25" x14ac:dyDescent="0.2">
      <c r="A4521" s="475">
        <v>4517</v>
      </c>
      <c r="B4521" s="56">
        <v>0.38842637349836201</v>
      </c>
      <c r="C4521" s="46">
        <v>5978.212792935381</v>
      </c>
      <c r="D4521" s="56">
        <v>0.82996820212337463</v>
      </c>
      <c r="E4521" s="56">
        <v>0.35782713384047143</v>
      </c>
      <c r="F4521" s="250">
        <v>2026.48</v>
      </c>
      <c r="G4521" s="76">
        <v>117061491565.68578</v>
      </c>
      <c r="H4521" s="46">
        <v>21506244.770442165</v>
      </c>
      <c r="I4521" s="76">
        <v>602356802637.4574</v>
      </c>
      <c r="J4521" s="56">
        <v>0.37928568401054097</v>
      </c>
      <c r="K4521" s="76">
        <v>29826575198.740868</v>
      </c>
      <c r="L4521" s="76">
        <v>44144814087.041603</v>
      </c>
      <c r="M4521" s="76">
        <v>29636092983.42918</v>
      </c>
      <c r="N4521" s="76">
        <v>33724577829.17852</v>
      </c>
      <c r="O4521" s="76">
        <v>29033.305238115121</v>
      </c>
      <c r="P4521" s="46">
        <v>241442.93144294515</v>
      </c>
      <c r="Q4521" s="46">
        <v>124545.43847595682</v>
      </c>
      <c r="R4521" s="76">
        <v>911690023204.1637</v>
      </c>
      <c r="S4521" s="56">
        <v>0.49469069039685259</v>
      </c>
      <c r="T4521" s="56">
        <v>0.35886990580270173</v>
      </c>
      <c r="U4521" s="46">
        <v>14.974404392143056</v>
      </c>
      <c r="V4521" s="76">
        <v>5372129995923.5537</v>
      </c>
      <c r="W4521" s="84">
        <v>1693.2646554701053</v>
      </c>
      <c r="X4521" s="82">
        <v>4.9161512137890724E-2</v>
      </c>
      <c r="Y4521" s="476">
        <v>2.0000000000000001E-4</v>
      </c>
    </row>
    <row r="4522" spans="1:25" x14ac:dyDescent="0.2">
      <c r="A4522" s="475">
        <v>4518</v>
      </c>
      <c r="B4522" s="56">
        <v>0.53778437699593296</v>
      </c>
      <c r="C4522" s="46">
        <v>7134.8780315821159</v>
      </c>
      <c r="D4522" s="56">
        <v>0.85630154896240973</v>
      </c>
      <c r="E4522" s="56">
        <v>0.2644813091615334</v>
      </c>
      <c r="F4522" s="250">
        <v>2023.77</v>
      </c>
      <c r="G4522" s="76">
        <v>151615679047.20538</v>
      </c>
      <c r="H4522" s="46">
        <v>21036052.670836143</v>
      </c>
      <c r="I4522" s="76">
        <v>346217279324.30255</v>
      </c>
      <c r="J4522" s="56">
        <v>-9.6031553461410901E-2</v>
      </c>
      <c r="K4522" s="76">
        <v>8052452419.7405739</v>
      </c>
      <c r="L4522" s="76">
        <v>922679951.61314523</v>
      </c>
      <c r="M4522" s="76">
        <v>133254617199.11995</v>
      </c>
      <c r="N4522" s="76">
        <v>75511115330.119278</v>
      </c>
      <c r="O4522" s="76">
        <v>29953.546004998832</v>
      </c>
      <c r="P4522" s="46">
        <v>436746.67075946741</v>
      </c>
      <c r="Q4522" s="46">
        <v>272109.95239189634</v>
      </c>
      <c r="R4522" s="76">
        <v>744356079537.46118</v>
      </c>
      <c r="S4522" s="56">
        <v>0.32116893935851071</v>
      </c>
      <c r="T4522" s="56">
        <v>0.16998707008522851</v>
      </c>
      <c r="U4522" s="46">
        <v>26.746337292262552</v>
      </c>
      <c r="V4522" s="76">
        <v>3506098552694.7646</v>
      </c>
      <c r="W4522" s="84">
        <v>1106.4460014361889</v>
      </c>
      <c r="X4522" s="82">
        <v>2.8980681826862757E-2</v>
      </c>
      <c r="Y4522" s="476">
        <v>2.0000000000000001E-4</v>
      </c>
    </row>
    <row r="4523" spans="1:25" x14ac:dyDescent="0.2">
      <c r="A4523" s="475">
        <v>4519</v>
      </c>
      <c r="B4523" s="56">
        <v>0.45919416723622125</v>
      </c>
      <c r="C4523" s="46">
        <v>1841.3776564094192</v>
      </c>
      <c r="D4523" s="56">
        <v>0.91858857535259886</v>
      </c>
      <c r="E4523" s="56">
        <v>0.53813626441366524</v>
      </c>
      <c r="F4523" s="250">
        <v>2023.75</v>
      </c>
      <c r="G4523" s="76">
        <v>146575169338.32025</v>
      </c>
      <c r="H4523" s="46">
        <v>26444081.140056565</v>
      </c>
      <c r="I4523" s="76">
        <v>388223417249.07465</v>
      </c>
      <c r="J4523" s="56">
        <v>-3.0971719037991896E-2</v>
      </c>
      <c r="K4523" s="76">
        <v>11041318157.27187</v>
      </c>
      <c r="L4523" s="76">
        <v>0</v>
      </c>
      <c r="M4523" s="76">
        <v>238186042853.48257</v>
      </c>
      <c r="N4523" s="76">
        <v>69164363729.00354</v>
      </c>
      <c r="O4523" s="76">
        <v>22759.971567645014</v>
      </c>
      <c r="P4523" s="46">
        <v>449252.96088287648</v>
      </c>
      <c r="Q4523" s="46">
        <v>280130.81427011645</v>
      </c>
      <c r="R4523" s="76">
        <v>963605209204.07043</v>
      </c>
      <c r="S4523" s="56">
        <v>0.42067469233967619</v>
      </c>
      <c r="T4523" s="56">
        <v>0.13263372962245079</v>
      </c>
      <c r="U4523" s="46">
        <v>24.869650040185579</v>
      </c>
      <c r="V4523" s="76">
        <v>3439209309340.2061</v>
      </c>
      <c r="W4523" s="84">
        <v>1085.6874949997607</v>
      </c>
      <c r="X4523" s="82">
        <v>2.9865737169010045E-2</v>
      </c>
      <c r="Y4523" s="476">
        <v>2.0000000000000001E-4</v>
      </c>
    </row>
    <row r="4524" spans="1:25" x14ac:dyDescent="0.2">
      <c r="A4524" s="475">
        <v>4520</v>
      </c>
      <c r="B4524" s="56">
        <v>0.49533648515604128</v>
      </c>
      <c r="C4524" s="46">
        <v>5135.7508527820064</v>
      </c>
      <c r="D4524" s="56">
        <v>0.38507496732177127</v>
      </c>
      <c r="E4524" s="56">
        <v>0.52879622016932104</v>
      </c>
      <c r="F4524" s="250">
        <v>2025.68</v>
      </c>
      <c r="G4524" s="76">
        <v>115114756315.01253</v>
      </c>
      <c r="H4524" s="46">
        <v>6933663.4143048562</v>
      </c>
      <c r="I4524" s="76">
        <v>234646240387.6864</v>
      </c>
      <c r="J4524" s="56">
        <v>0.37940268122419785</v>
      </c>
      <c r="K4524" s="76">
        <v>11365807675.820532</v>
      </c>
      <c r="L4524" s="76">
        <v>26092146240.010662</v>
      </c>
      <c r="M4524" s="76">
        <v>103436641116.98448</v>
      </c>
      <c r="N4524" s="76">
        <v>12872696654.281324</v>
      </c>
      <c r="O4524" s="76">
        <v>17201.440416967856</v>
      </c>
      <c r="P4524" s="46">
        <v>135433.51221525506</v>
      </c>
      <c r="Q4524" s="46">
        <v>45865.11276633665</v>
      </c>
      <c r="R4524" s="76">
        <v>536343617208.02875</v>
      </c>
      <c r="S4524" s="56">
        <v>0.59434670583846383</v>
      </c>
      <c r="T4524" s="56">
        <v>0.34931083924090295</v>
      </c>
      <c r="U4524" s="46">
        <v>16.610213671586202</v>
      </c>
      <c r="V4524" s="76">
        <v>3498219029095.3076</v>
      </c>
      <c r="W4524" s="84">
        <v>1104.3258845268447</v>
      </c>
      <c r="X4524" s="82">
        <v>4.2892813642896245E-2</v>
      </c>
      <c r="Y4524" s="476">
        <v>2.0000000000000001E-4</v>
      </c>
    </row>
    <row r="4525" spans="1:25" x14ac:dyDescent="0.2">
      <c r="A4525" s="475">
        <v>4521</v>
      </c>
      <c r="B4525" s="56">
        <v>0.41285252587751431</v>
      </c>
      <c r="C4525" s="46">
        <v>3397.8257424983058</v>
      </c>
      <c r="D4525" s="56">
        <v>0.41393185261439469</v>
      </c>
      <c r="E4525" s="56">
        <v>0.29481150970092762</v>
      </c>
      <c r="F4525" s="250">
        <v>2025.75</v>
      </c>
      <c r="G4525" s="76">
        <v>67479664889.686241</v>
      </c>
      <c r="H4525" s="46">
        <v>7529227.7626032308</v>
      </c>
      <c r="I4525" s="76">
        <v>202024824276.52722</v>
      </c>
      <c r="J4525" s="56">
        <v>0.23816972824604232</v>
      </c>
      <c r="K4525" s="76">
        <v>10481504795.021702</v>
      </c>
      <c r="L4525" s="76">
        <v>10744142649.116508</v>
      </c>
      <c r="M4525" s="76">
        <v>68096402361.104103</v>
      </c>
      <c r="N4525" s="76">
        <v>28966576326.404366</v>
      </c>
      <c r="O4525" s="76">
        <v>33969.670599958037</v>
      </c>
      <c r="P4525" s="46">
        <v>237776.86414007761</v>
      </c>
      <c r="Q4525" s="46">
        <v>105137.32584996043</v>
      </c>
      <c r="R4525" s="76">
        <v>401107492706.66089</v>
      </c>
      <c r="S4525" s="56">
        <v>0.46877760537939528</v>
      </c>
      <c r="T4525" s="56">
        <v>0.25402513329969395</v>
      </c>
      <c r="U4525" s="46">
        <v>16.802020425617425</v>
      </c>
      <c r="V4525" s="76">
        <v>1955875258263.946</v>
      </c>
      <c r="W4525" s="84">
        <v>616.81630906468502</v>
      </c>
      <c r="X4525" s="82">
        <v>4.1859165097949548E-2</v>
      </c>
      <c r="Y4525" s="476">
        <v>2.0000000000000001E-4</v>
      </c>
    </row>
    <row r="4526" spans="1:25" x14ac:dyDescent="0.2">
      <c r="A4526" s="475">
        <v>4522</v>
      </c>
      <c r="B4526" s="56">
        <v>0.44752906488354471</v>
      </c>
      <c r="C4526" s="46">
        <v>1960.2159761652647</v>
      </c>
      <c r="D4526" s="56">
        <v>0.76647524538274592</v>
      </c>
      <c r="E4526" s="56">
        <v>0.45325577626923313</v>
      </c>
      <c r="F4526" s="250">
        <v>2024.52</v>
      </c>
      <c r="G4526" s="76">
        <v>211870168413.0498</v>
      </c>
      <c r="H4526" s="46">
        <v>19884426.116514362</v>
      </c>
      <c r="I4526" s="76">
        <v>620909361024.58801</v>
      </c>
      <c r="J4526" s="56">
        <v>0.44752906488354471</v>
      </c>
      <c r="K4526" s="76">
        <v>21092151802.202</v>
      </c>
      <c r="L4526" s="76">
        <v>0</v>
      </c>
      <c r="M4526" s="76">
        <v>174660156944.03394</v>
      </c>
      <c r="N4526" s="76">
        <v>73403921124.128845</v>
      </c>
      <c r="O4526" s="76">
        <v>26541.842022199344</v>
      </c>
      <c r="P4526" s="46">
        <v>469269.03431883547</v>
      </c>
      <c r="Q4526" s="46">
        <v>300348.5696816956</v>
      </c>
      <c r="R4526" s="76">
        <v>1160828392538.3228</v>
      </c>
      <c r="S4526" s="56">
        <v>0.5705004243751457</v>
      </c>
      <c r="T4526" s="56">
        <v>0.37725367062796089</v>
      </c>
      <c r="U4526" s="46">
        <v>15.84208951938065</v>
      </c>
      <c r="V4526" s="76">
        <v>7660245989663.6641</v>
      </c>
      <c r="W4526" s="84">
        <v>2414.66654169615</v>
      </c>
      <c r="X4526" s="82">
        <v>4.5790573012047427E-2</v>
      </c>
      <c r="Y4526" s="476">
        <v>2.0000000000000001E-4</v>
      </c>
    </row>
    <row r="4527" spans="1:25" x14ac:dyDescent="0.2">
      <c r="A4527" s="475">
        <v>4523</v>
      </c>
      <c r="B4527" s="56">
        <v>0.52041965952032021</v>
      </c>
      <c r="C4527" s="46">
        <v>6354.9563070701206</v>
      </c>
      <c r="D4527" s="56">
        <v>0.95420745137951202</v>
      </c>
      <c r="E4527" s="56">
        <v>0.51865377450229866</v>
      </c>
      <c r="F4527" s="250">
        <v>2025.82</v>
      </c>
      <c r="G4527" s="76">
        <v>203654301110.50775</v>
      </c>
      <c r="H4527" s="46">
        <v>27039400.969384734</v>
      </c>
      <c r="I4527" s="76">
        <v>662608866097.52759</v>
      </c>
      <c r="J4527" s="56">
        <v>0.35429464529526156</v>
      </c>
      <c r="K4527" s="76">
        <v>16379311767.965982</v>
      </c>
      <c r="L4527" s="76">
        <v>15707434030.328192</v>
      </c>
      <c r="M4527" s="76">
        <v>98684965200.611984</v>
      </c>
      <c r="N4527" s="76">
        <v>130660469777.63278</v>
      </c>
      <c r="O4527" s="76">
        <v>20956.514329980277</v>
      </c>
      <c r="P4527" s="46">
        <v>746874.46105408296</v>
      </c>
      <c r="Q4527" s="46">
        <v>517698.34309569118</v>
      </c>
      <c r="R4527" s="76">
        <v>1243361034847.1287</v>
      </c>
      <c r="S4527" s="56">
        <v>0.49209421558023231</v>
      </c>
      <c r="T4527" s="56">
        <v>0.3285163897503291</v>
      </c>
      <c r="U4527" s="46">
        <v>15.938775647517204</v>
      </c>
      <c r="V4527" s="76">
        <v>7170062055119.6562</v>
      </c>
      <c r="W4527" s="84">
        <v>2263.7036217705113</v>
      </c>
      <c r="X4527" s="82">
        <v>4.5504871116270162E-2</v>
      </c>
      <c r="Y4527" s="476">
        <v>2.0000000000000001E-4</v>
      </c>
    </row>
    <row r="4528" spans="1:25" x14ac:dyDescent="0.2">
      <c r="A4528" s="475">
        <v>4524</v>
      </c>
      <c r="B4528" s="56">
        <v>0.48328716000103938</v>
      </c>
      <c r="C4528" s="46">
        <v>4507.8196121084484</v>
      </c>
      <c r="D4528" s="56">
        <v>0.74850845206537597</v>
      </c>
      <c r="E4528" s="56">
        <v>0.29620178975521283</v>
      </c>
      <c r="F4528" s="250">
        <v>2023.75</v>
      </c>
      <c r="G4528" s="76">
        <v>240312963872.93674</v>
      </c>
      <c r="H4528" s="46">
        <v>18117714.341306191</v>
      </c>
      <c r="I4528" s="76">
        <v>569509022244.62671</v>
      </c>
      <c r="J4528" s="56">
        <v>0.4753048578539687</v>
      </c>
      <c r="K4528" s="76">
        <v>17384360892.334194</v>
      </c>
      <c r="L4528" s="76">
        <v>0</v>
      </c>
      <c r="M4528" s="76">
        <v>213510625832.35449</v>
      </c>
      <c r="N4528" s="76">
        <v>94901415694.817368</v>
      </c>
      <c r="O4528" s="76">
        <v>20021.953257991187</v>
      </c>
      <c r="P4528" s="46">
        <v>572766.69813327538</v>
      </c>
      <c r="Q4528" s="46">
        <v>383722.09756936273</v>
      </c>
      <c r="R4528" s="76">
        <v>1123066138640.6477</v>
      </c>
      <c r="S4528" s="56">
        <v>0.58677733595933612</v>
      </c>
      <c r="T4528" s="56">
        <v>0.41626950971267118</v>
      </c>
      <c r="U4528" s="46">
        <v>16.013107807289195</v>
      </c>
      <c r="V4528" s="76">
        <v>8239661678514.5225</v>
      </c>
      <c r="W4528" s="84">
        <v>2599.9993245033224</v>
      </c>
      <c r="X4528" s="82">
        <v>4.5406680475297632E-2</v>
      </c>
      <c r="Y4528" s="476">
        <v>2.0000000000000001E-4</v>
      </c>
    </row>
    <row r="4529" spans="1:25" x14ac:dyDescent="0.2">
      <c r="A4529" s="475">
        <v>4525</v>
      </c>
      <c r="B4529" s="56">
        <v>0.29693028553412659</v>
      </c>
      <c r="C4529" s="46">
        <v>6554.2399716382424</v>
      </c>
      <c r="D4529" s="56">
        <v>0.98225852387477441</v>
      </c>
      <c r="E4529" s="56">
        <v>0.54495892574247407</v>
      </c>
      <c r="F4529" s="250">
        <v>2024.14</v>
      </c>
      <c r="G4529" s="76">
        <v>362993010266.65875</v>
      </c>
      <c r="H4529" s="46">
        <v>24520695.227087244</v>
      </c>
      <c r="I4529" s="76">
        <v>611316729321.78723</v>
      </c>
      <c r="J4529" s="56">
        <v>0.253897487542317</v>
      </c>
      <c r="K4529" s="76">
        <v>25965779261.618698</v>
      </c>
      <c r="L4529" s="76">
        <v>0</v>
      </c>
      <c r="M4529" s="76">
        <v>222611057843.3616</v>
      </c>
      <c r="N4529" s="76">
        <v>18877996841.397507</v>
      </c>
      <c r="O4529" s="76">
        <v>36006.974489133223</v>
      </c>
      <c r="P4529" s="46">
        <v>139842.62914275948</v>
      </c>
      <c r="Q4529" s="46">
        <v>63475.411811561542</v>
      </c>
      <c r="R4529" s="76">
        <v>1242595509984.0596</v>
      </c>
      <c r="S4529" s="56">
        <v>0.51713493809428357</v>
      </c>
      <c r="T4529" s="56">
        <v>0.37437586645657289</v>
      </c>
      <c r="U4529" s="46">
        <v>17.593464825984505</v>
      </c>
      <c r="V4529" s="76">
        <v>8839510291361.6797</v>
      </c>
      <c r="W4529" s="84">
        <v>2791.4902215090178</v>
      </c>
      <c r="X4529" s="82">
        <v>4.2401735801847751E-2</v>
      </c>
      <c r="Y4529" s="476">
        <v>2.0000000000000001E-4</v>
      </c>
    </row>
    <row r="4530" spans="1:25" x14ac:dyDescent="0.2">
      <c r="A4530" s="475">
        <v>4526</v>
      </c>
      <c r="B4530" s="56">
        <v>0.60897141344542416</v>
      </c>
      <c r="C4530" s="46">
        <v>9042.6504786813857</v>
      </c>
      <c r="D4530" s="56">
        <v>0.96572866757852949</v>
      </c>
      <c r="E4530" s="56">
        <v>0.52923284726497488</v>
      </c>
      <c r="F4530" s="250">
        <v>2026.38</v>
      </c>
      <c r="G4530" s="76">
        <v>93013938959.474548</v>
      </c>
      <c r="H4530" s="46">
        <v>21033628.842596542</v>
      </c>
      <c r="I4530" s="76">
        <v>579410316599.47217</v>
      </c>
      <c r="J4530" s="56">
        <v>0.34255120238809489</v>
      </c>
      <c r="K4530" s="76">
        <v>22240104882.976574</v>
      </c>
      <c r="L4530" s="76">
        <v>16206881315.026356</v>
      </c>
      <c r="M4530" s="76">
        <v>52072033991.945923</v>
      </c>
      <c r="N4530" s="76">
        <v>5221140176.6782818</v>
      </c>
      <c r="O4530" s="76">
        <v>32285.822838501361</v>
      </c>
      <c r="P4530" s="46">
        <v>72914.134454276194</v>
      </c>
      <c r="Q4530" s="46">
        <v>18810.768805240892</v>
      </c>
      <c r="R4530" s="76">
        <v>812034235657.38733</v>
      </c>
      <c r="S4530" s="56">
        <v>0.45603436468753644</v>
      </c>
      <c r="T4530" s="56">
        <v>0.3177740913935248</v>
      </c>
      <c r="U4530" s="46">
        <v>15.088282625994413</v>
      </c>
      <c r="V4530" s="76">
        <v>4307555502745.7827</v>
      </c>
      <c r="W4530" s="84">
        <v>1359.8441402385859</v>
      </c>
      <c r="X4530" s="82">
        <v>4.8857556201430667E-2</v>
      </c>
      <c r="Y4530" s="476">
        <v>2.0000000000000001E-4</v>
      </c>
    </row>
    <row r="4531" spans="1:25" x14ac:dyDescent="0.2">
      <c r="A4531" s="475">
        <v>4527</v>
      </c>
      <c r="B4531" s="56">
        <v>0.44634233946532959</v>
      </c>
      <c r="C4531" s="46">
        <v>9698.8261320212223</v>
      </c>
      <c r="D4531" s="56">
        <v>0.56696756517846503</v>
      </c>
      <c r="E4531" s="56">
        <v>0.51475897755257893</v>
      </c>
      <c r="F4531" s="250">
        <v>2027.15</v>
      </c>
      <c r="G4531" s="76">
        <v>90788830570.45108</v>
      </c>
      <c r="H4531" s="46">
        <v>10586826.769597743</v>
      </c>
      <c r="I4531" s="76">
        <v>267626335256.06842</v>
      </c>
      <c r="J4531" s="56">
        <v>0.24935809300817668</v>
      </c>
      <c r="K4531" s="76">
        <v>49503626032.248177</v>
      </c>
      <c r="L4531" s="76">
        <v>114233569974.1324</v>
      </c>
      <c r="M4531" s="76">
        <v>0</v>
      </c>
      <c r="N4531" s="76">
        <v>43829339132.769775</v>
      </c>
      <c r="O4531" s="76">
        <v>20409.960278320112</v>
      </c>
      <c r="P4531" s="46">
        <v>297314.46051380271</v>
      </c>
      <c r="Q4531" s="46">
        <v>171919.84709261503</v>
      </c>
      <c r="R4531" s="76">
        <v>520498011218.19446</v>
      </c>
      <c r="S4531" s="56">
        <v>0.43179526640249938</v>
      </c>
      <c r="T4531" s="56">
        <v>0.30976390389656622</v>
      </c>
      <c r="U4531" s="46">
        <v>15.9928434893072</v>
      </c>
      <c r="V4531" s="76">
        <v>2827420922137.1182</v>
      </c>
      <c r="W4531" s="84">
        <v>892.10569693566083</v>
      </c>
      <c r="X4531" s="82">
        <v>4.6002217292930123E-2</v>
      </c>
      <c r="Y4531" s="476">
        <v>2.0000000000000001E-4</v>
      </c>
    </row>
    <row r="4532" spans="1:25" x14ac:dyDescent="0.2">
      <c r="A4532" s="475">
        <v>4528</v>
      </c>
      <c r="B4532" s="56">
        <v>0.64935943559764175</v>
      </c>
      <c r="C4532" s="46">
        <v>1916.1480867810365</v>
      </c>
      <c r="D4532" s="56">
        <v>0.82127967776564803</v>
      </c>
      <c r="E4532" s="56">
        <v>0.20403264569016397</v>
      </c>
      <c r="F4532" s="250">
        <v>2024.07</v>
      </c>
      <c r="G4532" s="76">
        <v>182657937823.51956</v>
      </c>
      <c r="H4532" s="46">
        <v>22266087.394044701</v>
      </c>
      <c r="I4532" s="76">
        <v>657137521998.65015</v>
      </c>
      <c r="J4532" s="56">
        <v>0.44892349693377631</v>
      </c>
      <c r="K4532" s="76">
        <v>21790477468.287369</v>
      </c>
      <c r="L4532" s="76">
        <v>0</v>
      </c>
      <c r="M4532" s="76">
        <v>140270607264.64624</v>
      </c>
      <c r="N4532" s="76">
        <v>46479551842.815918</v>
      </c>
      <c r="O4532" s="76">
        <v>28339.406062730173</v>
      </c>
      <c r="P4532" s="46">
        <v>315202.7030317146</v>
      </c>
      <c r="Q4532" s="46">
        <v>179457.71834520635</v>
      </c>
      <c r="R4532" s="76">
        <v>1070928808952.9365</v>
      </c>
      <c r="S4532" s="56">
        <v>0.54684989913019344</v>
      </c>
      <c r="T4532" s="56">
        <v>0.35936963077466633</v>
      </c>
      <c r="U4532" s="46">
        <v>15.800509051877906</v>
      </c>
      <c r="V4532" s="76">
        <v>6867437036232.9336</v>
      </c>
      <c r="W4532" s="84">
        <v>2166.2553485705812</v>
      </c>
      <c r="X4532" s="82">
        <v>4.478094536829054E-2</v>
      </c>
      <c r="Y4532" s="476">
        <v>2.0000000000000001E-4</v>
      </c>
    </row>
    <row r="4533" spans="1:25" x14ac:dyDescent="0.2">
      <c r="A4533" s="475">
        <v>4529</v>
      </c>
      <c r="B4533" s="56">
        <v>0.56705494343504859</v>
      </c>
      <c r="C4533" s="46">
        <v>4599.2861716386305</v>
      </c>
      <c r="D4533" s="56">
        <v>0.68538964633779309</v>
      </c>
      <c r="E4533" s="56">
        <v>0.62764611653194446</v>
      </c>
      <c r="F4533" s="250">
        <v>2024.11</v>
      </c>
      <c r="G4533" s="76">
        <v>351229473408.86176</v>
      </c>
      <c r="H4533" s="46">
        <v>15366153.096135795</v>
      </c>
      <c r="I4533" s="76">
        <v>460835835413.78583</v>
      </c>
      <c r="J4533" s="56">
        <v>0.3994123730165825</v>
      </c>
      <c r="K4533" s="76">
        <v>22387144610.665092</v>
      </c>
      <c r="L4533" s="76">
        <v>11933928785.175722</v>
      </c>
      <c r="M4533" s="76">
        <v>299903582725.67126</v>
      </c>
      <c r="N4533" s="76">
        <v>72589533404.924835</v>
      </c>
      <c r="O4533" s="76">
        <v>16585.25718443211</v>
      </c>
      <c r="P4533" s="46">
        <v>431115.73318634415</v>
      </c>
      <c r="Q4533" s="46">
        <v>272646.00676948793</v>
      </c>
      <c r="R4533" s="76">
        <v>1268081119203.4368</v>
      </c>
      <c r="S4533" s="56">
        <v>0.61684293751528829</v>
      </c>
      <c r="T4533" s="56">
        <v>0.41626625896793268</v>
      </c>
      <c r="U4533" s="46">
        <v>16.932544934503579</v>
      </c>
      <c r="V4533" s="76">
        <v>9807093913377.1895</v>
      </c>
      <c r="W4533" s="84">
        <v>3094.3685274397194</v>
      </c>
      <c r="X4533" s="82">
        <v>4.3065284781356968E-2</v>
      </c>
      <c r="Y4533" s="476">
        <v>2.0000000000000001E-4</v>
      </c>
    </row>
    <row r="4534" spans="1:25" x14ac:dyDescent="0.2">
      <c r="A4534" s="475">
        <v>4530</v>
      </c>
      <c r="B4534" s="56">
        <v>0.45407403663953949</v>
      </c>
      <c r="C4534" s="46">
        <v>7424.4168361421171</v>
      </c>
      <c r="D4534" s="56">
        <v>0.74377950454018038</v>
      </c>
      <c r="E4534" s="56">
        <v>0.34941491164579563</v>
      </c>
      <c r="F4534" s="250">
        <v>2023.75</v>
      </c>
      <c r="G4534" s="76">
        <v>258625259270.71344</v>
      </c>
      <c r="H4534" s="46">
        <v>16684095.056809539</v>
      </c>
      <c r="I4534" s="76">
        <v>501022952479.76617</v>
      </c>
      <c r="J4534" s="56">
        <v>0.45027054267530264</v>
      </c>
      <c r="K4534" s="76">
        <v>8014119704.1539555</v>
      </c>
      <c r="L4534" s="76">
        <v>13384622010.605021</v>
      </c>
      <c r="M4534" s="76">
        <v>262900056878.5531</v>
      </c>
      <c r="N4534" s="76">
        <v>43944985049.679672</v>
      </c>
      <c r="O4534" s="76">
        <v>35768.910694084414</v>
      </c>
      <c r="P4534" s="46">
        <v>320297.93987315148</v>
      </c>
      <c r="Q4534" s="46">
        <v>185142.86220748851</v>
      </c>
      <c r="R4534" s="76">
        <v>1106478445352.1824</v>
      </c>
      <c r="S4534" s="56">
        <v>0.61563491982666874</v>
      </c>
      <c r="T4534" s="56">
        <v>0.40067082868811038</v>
      </c>
      <c r="U4534" s="46">
        <v>16.478825265118452</v>
      </c>
      <c r="V4534" s="76">
        <v>8116019643588.8799</v>
      </c>
      <c r="W4534" s="84">
        <v>2558.476767192341</v>
      </c>
      <c r="X4534" s="82">
        <v>4.3959468853226269E-2</v>
      </c>
      <c r="Y4534" s="476">
        <v>2.0000000000000001E-4</v>
      </c>
    </row>
    <row r="4535" spans="1:25" x14ac:dyDescent="0.2">
      <c r="A4535" s="475">
        <v>4531</v>
      </c>
      <c r="B4535" s="56">
        <v>0.75696827934466993</v>
      </c>
      <c r="C4535" s="46">
        <v>2506.0348014431997</v>
      </c>
      <c r="D4535" s="56">
        <v>0.54674370579487563</v>
      </c>
      <c r="E4535" s="56">
        <v>0.58175423337740229</v>
      </c>
      <c r="F4535" s="250">
        <v>2026.42</v>
      </c>
      <c r="G4535" s="76">
        <v>84265904846.702454</v>
      </c>
      <c r="H4535" s="46">
        <v>11482490.883643884</v>
      </c>
      <c r="I4535" s="76">
        <v>289786806254.63763</v>
      </c>
      <c r="J4535" s="56">
        <v>0.20092798062615458</v>
      </c>
      <c r="K4535" s="76">
        <v>17146628497.1735</v>
      </c>
      <c r="L4535" s="76">
        <v>33482287275.551949</v>
      </c>
      <c r="M4535" s="76">
        <v>19280225838.221416</v>
      </c>
      <c r="N4535" s="76">
        <v>16758354550.245796</v>
      </c>
      <c r="O4535" s="76">
        <v>31178.134153311206</v>
      </c>
      <c r="P4535" s="46">
        <v>138146.73175816034</v>
      </c>
      <c r="Q4535" s="46">
        <v>56491.147947886857</v>
      </c>
      <c r="R4535" s="76">
        <v>451782680705.61029</v>
      </c>
      <c r="S4535" s="56">
        <v>0.38314944642459314</v>
      </c>
      <c r="T4535" s="56">
        <v>0.29338873765375684</v>
      </c>
      <c r="U4535" s="46">
        <v>16.631037989108314</v>
      </c>
      <c r="V4535" s="76">
        <v>2550181880695.9282</v>
      </c>
      <c r="W4535" s="84">
        <v>805.45069348745392</v>
      </c>
      <c r="X4535" s="82">
        <v>4.1537795385662456E-2</v>
      </c>
      <c r="Y4535" s="476">
        <v>2.0000000000000001E-4</v>
      </c>
    </row>
    <row r="4536" spans="1:25" x14ac:dyDescent="0.2">
      <c r="A4536" s="475">
        <v>4532</v>
      </c>
      <c r="B4536" s="56">
        <v>0.64843415449280395</v>
      </c>
      <c r="C4536" s="46">
        <v>3867.9863242244655</v>
      </c>
      <c r="D4536" s="56">
        <v>0.76506145273518944</v>
      </c>
      <c r="E4536" s="56">
        <v>5.5676940284894061E-2</v>
      </c>
      <c r="F4536" s="250">
        <v>2023.84</v>
      </c>
      <c r="G4536" s="76">
        <v>146933692142.84222</v>
      </c>
      <c r="H4536" s="46">
        <v>19208270.394751828</v>
      </c>
      <c r="I4536" s="76">
        <v>488714093077.88293</v>
      </c>
      <c r="J4536" s="56">
        <v>0.35172036192227418</v>
      </c>
      <c r="K4536" s="76">
        <v>16240161369.585732</v>
      </c>
      <c r="L4536" s="76">
        <v>0</v>
      </c>
      <c r="M4536" s="76">
        <v>201947439179.16669</v>
      </c>
      <c r="N4536" s="76">
        <v>59001980235.689865</v>
      </c>
      <c r="O4536" s="76">
        <v>45000</v>
      </c>
      <c r="P4536" s="46">
        <v>385160.73964395467</v>
      </c>
      <c r="Q4536" s="46">
        <v>234438.85361902826</v>
      </c>
      <c r="R4536" s="76">
        <v>1025523379942.6127</v>
      </c>
      <c r="S4536" s="56">
        <v>0.54224321519865326</v>
      </c>
      <c r="T4536" s="56">
        <v>0.27057409784834241</v>
      </c>
      <c r="U4536" s="46">
        <v>16.132616619703857</v>
      </c>
      <c r="V4536" s="76">
        <v>5006505462680.0752</v>
      </c>
      <c r="W4536" s="84">
        <v>1579.6409448499601</v>
      </c>
      <c r="X4536" s="82">
        <v>4.4788329582516641E-2</v>
      </c>
      <c r="Y4536" s="476">
        <v>2.0000000000000001E-4</v>
      </c>
    </row>
    <row r="4537" spans="1:25" x14ac:dyDescent="0.2">
      <c r="A4537" s="475">
        <v>4533</v>
      </c>
      <c r="B4537" s="56">
        <v>0.43793242507302377</v>
      </c>
      <c r="C4537" s="46">
        <v>4272.0873828472359</v>
      </c>
      <c r="D4537" s="56">
        <v>0.62725840521573029</v>
      </c>
      <c r="E4537" s="56">
        <v>0.60204452860142732</v>
      </c>
      <c r="F4537" s="250">
        <v>2024.31</v>
      </c>
      <c r="G4537" s="76">
        <v>303288537954.26416</v>
      </c>
      <c r="H4537" s="46">
        <v>13732370.82032487</v>
      </c>
      <c r="I4537" s="76">
        <v>324396481772.11383</v>
      </c>
      <c r="J4537" s="56">
        <v>0.25823421792855883</v>
      </c>
      <c r="K4537" s="76">
        <v>4731515252.6530161</v>
      </c>
      <c r="L4537" s="76">
        <v>0</v>
      </c>
      <c r="M4537" s="76">
        <v>255892180556.69763</v>
      </c>
      <c r="N4537" s="76">
        <v>12028272350.665148</v>
      </c>
      <c r="O4537" s="76">
        <v>29585.936878175922</v>
      </c>
      <c r="P4537" s="46">
        <v>126431.31397337104</v>
      </c>
      <c r="Q4537" s="46">
        <v>47608.246953580951</v>
      </c>
      <c r="R4537" s="76">
        <v>970855152848.53333</v>
      </c>
      <c r="S4537" s="56">
        <v>0.6110860506065956</v>
      </c>
      <c r="T4537" s="56">
        <v>0.36428787153124303</v>
      </c>
      <c r="U4537" s="46">
        <v>18.12168654292223</v>
      </c>
      <c r="V4537" s="76">
        <v>7006530545454.4287</v>
      </c>
      <c r="W4537" s="84">
        <v>2211.1788953974769</v>
      </c>
      <c r="X4537" s="82">
        <v>4.059185837944336E-2</v>
      </c>
      <c r="Y4537" s="476">
        <v>2.0000000000000001E-4</v>
      </c>
    </row>
    <row r="4538" spans="1:25" x14ac:dyDescent="0.2">
      <c r="A4538" s="475">
        <v>4534</v>
      </c>
      <c r="B4538" s="56">
        <v>0.44681428891504632</v>
      </c>
      <c r="C4538" s="46">
        <v>4559.8770079688311</v>
      </c>
      <c r="D4538" s="56">
        <v>0.83500173060172345</v>
      </c>
      <c r="E4538" s="56">
        <v>0.39911271124805459</v>
      </c>
      <c r="F4538" s="250">
        <v>2025.4</v>
      </c>
      <c r="G4538" s="76">
        <v>301106327433.89832</v>
      </c>
      <c r="H4538" s="46">
        <v>21005581.429860186</v>
      </c>
      <c r="I4538" s="76">
        <v>403142533816.19562</v>
      </c>
      <c r="J4538" s="56">
        <v>6.3642022082169625E-2</v>
      </c>
      <c r="K4538" s="76">
        <v>16784860323.859995</v>
      </c>
      <c r="L4538" s="76">
        <v>3947407435.5782056</v>
      </c>
      <c r="M4538" s="76">
        <v>163606483919.29141</v>
      </c>
      <c r="N4538" s="76">
        <v>47305236916.743248</v>
      </c>
      <c r="O4538" s="76">
        <v>35897.340442650137</v>
      </c>
      <c r="P4538" s="46">
        <v>300672.96796048182</v>
      </c>
      <c r="Q4538" s="46">
        <v>168214.66934319815</v>
      </c>
      <c r="R4538" s="76">
        <v>1043937756657.2432</v>
      </c>
      <c r="S4538" s="56">
        <v>0.48346860912473499</v>
      </c>
      <c r="T4538" s="56">
        <v>0.28024985131884189</v>
      </c>
      <c r="U4538" s="46">
        <v>20.023218974457077</v>
      </c>
      <c r="V4538" s="76">
        <v>6228625891510.3086</v>
      </c>
      <c r="W4538" s="84">
        <v>1965.0930162059985</v>
      </c>
      <c r="X4538" s="82">
        <v>3.7970619496664713E-2</v>
      </c>
      <c r="Y4538" s="476">
        <v>2.0000000000000001E-4</v>
      </c>
    </row>
    <row r="4539" spans="1:25" x14ac:dyDescent="0.2">
      <c r="A4539" s="475">
        <v>4535</v>
      </c>
      <c r="B4539" s="56">
        <v>0.70146260495808366</v>
      </c>
      <c r="C4539" s="46">
        <v>3066.9213361802449</v>
      </c>
      <c r="D4539" s="56">
        <v>0.84934399592749255</v>
      </c>
      <c r="E4539" s="56">
        <v>0.17726447821181496</v>
      </c>
      <c r="F4539" s="250">
        <v>2026.66</v>
      </c>
      <c r="G4539" s="76">
        <v>138742973594.68997</v>
      </c>
      <c r="H4539" s="46">
        <v>22957144.911492661</v>
      </c>
      <c r="I4539" s="76">
        <v>599014403787.47876</v>
      </c>
      <c r="J4539" s="56">
        <v>0.30125770281103093</v>
      </c>
      <c r="K4539" s="76">
        <v>22733107594.979744</v>
      </c>
      <c r="L4539" s="76">
        <v>55925902417.481911</v>
      </c>
      <c r="M4539" s="76">
        <v>27731402440.658413</v>
      </c>
      <c r="N4539" s="76">
        <v>92602513808.555573</v>
      </c>
      <c r="O4539" s="76">
        <v>25512.424077117572</v>
      </c>
      <c r="P4539" s="46">
        <v>491086.50026908051</v>
      </c>
      <c r="Q4539" s="46">
        <v>315090.42973805481</v>
      </c>
      <c r="R4539" s="76">
        <v>989387911511.34827</v>
      </c>
      <c r="S4539" s="56">
        <v>0.4332464845930073</v>
      </c>
      <c r="T4539" s="56">
        <v>0.2904206884130674</v>
      </c>
      <c r="U4539" s="46">
        <v>15.827193228022699</v>
      </c>
      <c r="V4539" s="76">
        <v>5077303647808.1729</v>
      </c>
      <c r="W4539" s="84">
        <v>1603.1651965172064</v>
      </c>
      <c r="X4539" s="82">
        <v>4.5557795924123339E-2</v>
      </c>
      <c r="Y4539" s="476">
        <v>2.0000000000000001E-4</v>
      </c>
    </row>
    <row r="4540" spans="1:25" x14ac:dyDescent="0.2">
      <c r="A4540" s="475">
        <v>4536</v>
      </c>
      <c r="B4540" s="56">
        <v>0.3874298055644565</v>
      </c>
      <c r="C4540" s="46">
        <v>1500</v>
      </c>
      <c r="D4540" s="56">
        <v>1.306694523514415</v>
      </c>
      <c r="E4540" s="56">
        <v>0.65204274611375757</v>
      </c>
      <c r="F4540" s="250">
        <v>2025.05</v>
      </c>
      <c r="G4540" s="76">
        <v>295539080031.96716</v>
      </c>
      <c r="H4540" s="46">
        <v>57687546.665168591</v>
      </c>
      <c r="I4540" s="76">
        <v>694013152701.66138</v>
      </c>
      <c r="J4540" s="56">
        <v>-0.17503274287194781</v>
      </c>
      <c r="K4540" s="76">
        <v>10566883491.507072</v>
      </c>
      <c r="L4540" s="76">
        <v>5969492913.8355656</v>
      </c>
      <c r="M4540" s="76">
        <v>165911025011.4165</v>
      </c>
      <c r="N4540" s="76">
        <v>88984482530.209457</v>
      </c>
      <c r="O4540" s="76">
        <v>27721.765233362421</v>
      </c>
      <c r="P4540" s="46">
        <v>528834.56536913454</v>
      </c>
      <c r="Q4540" s="46">
        <v>331407.76697024755</v>
      </c>
      <c r="R4540" s="76">
        <v>1341336991316.9329</v>
      </c>
      <c r="S4540" s="56">
        <v>0.25578227932010356</v>
      </c>
      <c r="T4540" s="56">
        <v>0.10472889639215642</v>
      </c>
      <c r="U4540" s="46">
        <v>43.706751422675715</v>
      </c>
      <c r="V4540" s="76">
        <v>6398575172621.3037</v>
      </c>
      <c r="W4540" s="84">
        <v>2019.8352866193882</v>
      </c>
      <c r="X4540" s="82">
        <v>1.772588155077158E-2</v>
      </c>
      <c r="Y4540" s="476">
        <v>2.0000000000000001E-4</v>
      </c>
    </row>
    <row r="4541" spans="1:25" x14ac:dyDescent="0.2">
      <c r="A4541" s="475">
        <v>4537</v>
      </c>
      <c r="B4541" s="56">
        <v>0.45459643610447786</v>
      </c>
      <c r="C4541" s="46">
        <v>1500</v>
      </c>
      <c r="D4541" s="56">
        <v>0.57529911783452581</v>
      </c>
      <c r="E4541" s="56">
        <v>0.53373820131514138</v>
      </c>
      <c r="F4541" s="250">
        <v>2024.52</v>
      </c>
      <c r="G4541" s="76">
        <v>181907273854.93039</v>
      </c>
      <c r="H4541" s="46">
        <v>12715907.6633559</v>
      </c>
      <c r="I4541" s="76">
        <v>407999951651.69019</v>
      </c>
      <c r="J4541" s="56">
        <v>0.45459643610447786</v>
      </c>
      <c r="K4541" s="76">
        <v>11249933391.210596</v>
      </c>
      <c r="L4541" s="76">
        <v>0</v>
      </c>
      <c r="M4541" s="76">
        <v>139669183962.20996</v>
      </c>
      <c r="N4541" s="76">
        <v>68138685937.321602</v>
      </c>
      <c r="O4541" s="76">
        <v>24854.255146937794</v>
      </c>
      <c r="P4541" s="46">
        <v>434028.42573202652</v>
      </c>
      <c r="Q4541" s="46">
        <v>278304.27736996906</v>
      </c>
      <c r="R4541" s="76">
        <v>827770701296.23315</v>
      </c>
      <c r="S4541" s="56">
        <v>0.582646999687501</v>
      </c>
      <c r="T4541" s="56">
        <v>0.43452648930029986</v>
      </c>
      <c r="U4541" s="46">
        <v>15.99167650044687</v>
      </c>
      <c r="V4541" s="76">
        <v>6424485095138.5107</v>
      </c>
      <c r="W4541" s="84">
        <v>2027.4776923428738</v>
      </c>
      <c r="X4541" s="82">
        <v>4.4923606420078581E-2</v>
      </c>
      <c r="Y4541" s="476">
        <v>2.0000000000000001E-4</v>
      </c>
    </row>
    <row r="4542" spans="1:25" x14ac:dyDescent="0.2">
      <c r="A4542" s="475">
        <v>4538</v>
      </c>
      <c r="B4542" s="56">
        <v>0.49633722397064101</v>
      </c>
      <c r="C4542" s="46">
        <v>1821.5795386155423</v>
      </c>
      <c r="D4542" s="56">
        <v>0.55210417817831647</v>
      </c>
      <c r="E4542" s="56">
        <v>0.53410070152301969</v>
      </c>
      <c r="F4542" s="250">
        <v>2026.7</v>
      </c>
      <c r="G4542" s="76">
        <v>70523627488.51149</v>
      </c>
      <c r="H4542" s="46">
        <v>11357912.66805706</v>
      </c>
      <c r="I4542" s="76">
        <v>265790495672.6669</v>
      </c>
      <c r="J4542" s="56">
        <v>0.28774011882658701</v>
      </c>
      <c r="K4542" s="76">
        <v>14877292825.38452</v>
      </c>
      <c r="L4542" s="76">
        <v>65072610173.267769</v>
      </c>
      <c r="M4542" s="76">
        <v>68214284568.498718</v>
      </c>
      <c r="N4542" s="76">
        <v>71232829713.30127</v>
      </c>
      <c r="O4542" s="76">
        <v>33589.915838589142</v>
      </c>
      <c r="P4542" s="46">
        <v>475208.3070793025</v>
      </c>
      <c r="Q4542" s="46">
        <v>311921.04753521929</v>
      </c>
      <c r="R4542" s="76">
        <v>514482671213.99133</v>
      </c>
      <c r="S4542" s="56">
        <v>0.44482038409582925</v>
      </c>
      <c r="T4542" s="56">
        <v>0.26085878576399596</v>
      </c>
      <c r="U4542" s="46">
        <v>16.024611312807028</v>
      </c>
      <c r="V4542" s="76">
        <v>2472466521858.1357</v>
      </c>
      <c r="W4542" s="84">
        <v>780.1231407045791</v>
      </c>
      <c r="X4542" s="82">
        <v>4.3573085379986727E-2</v>
      </c>
      <c r="Y4542" s="476">
        <v>2.0000000000000001E-4</v>
      </c>
    </row>
    <row r="4543" spans="1:25" x14ac:dyDescent="0.2">
      <c r="A4543" s="475">
        <v>4539</v>
      </c>
      <c r="B4543" s="56">
        <v>0.48159579737076053</v>
      </c>
      <c r="C4543" s="46">
        <v>5247.2034343380355</v>
      </c>
      <c r="D4543" s="56">
        <v>0.57440817956455525</v>
      </c>
      <c r="E4543" s="56">
        <v>0.61035168213167534</v>
      </c>
      <c r="F4543" s="250">
        <v>2024.09</v>
      </c>
      <c r="G4543" s="76">
        <v>204829657977.52802</v>
      </c>
      <c r="H4543" s="46">
        <v>11834302.97445564</v>
      </c>
      <c r="I4543" s="76">
        <v>301547694483.6319</v>
      </c>
      <c r="J4543" s="56">
        <v>0.31118778954898396</v>
      </c>
      <c r="K4543" s="76">
        <v>5802195565.8696966</v>
      </c>
      <c r="L4543" s="76">
        <v>0</v>
      </c>
      <c r="M4543" s="76">
        <v>225106590855.91074</v>
      </c>
      <c r="N4543" s="76">
        <v>82243449615.463348</v>
      </c>
      <c r="O4543" s="76">
        <v>30745.260878027788</v>
      </c>
      <c r="P4543" s="46">
        <v>510864.73846163577</v>
      </c>
      <c r="Q4543" s="46">
        <v>339837.66022841306</v>
      </c>
      <c r="R4543" s="76">
        <v>915477682007.92651</v>
      </c>
      <c r="S4543" s="56">
        <v>0.58483589342311892</v>
      </c>
      <c r="T4543" s="56">
        <v>0.3100965885257031</v>
      </c>
      <c r="U4543" s="46">
        <v>17.294448014188021</v>
      </c>
      <c r="V4543" s="76">
        <v>5400945679752.375</v>
      </c>
      <c r="W4543" s="84">
        <v>1703.3347371947839</v>
      </c>
      <c r="X4543" s="82">
        <v>4.2394777827422563E-2</v>
      </c>
      <c r="Y4543" s="476">
        <v>2.0000000000000001E-4</v>
      </c>
    </row>
    <row r="4544" spans="1:25" x14ac:dyDescent="0.2">
      <c r="A4544" s="475">
        <v>4540</v>
      </c>
      <c r="B4544" s="56">
        <v>0.56388009715379617</v>
      </c>
      <c r="C4544" s="46">
        <v>1500</v>
      </c>
      <c r="D4544" s="56">
        <v>0.97515804701234421</v>
      </c>
      <c r="E4544" s="56">
        <v>0.29394592103937112</v>
      </c>
      <c r="F4544" s="250">
        <v>2025.06</v>
      </c>
      <c r="G4544" s="76">
        <v>283058665349.83124</v>
      </c>
      <c r="H4544" s="46">
        <v>31646537.619888622</v>
      </c>
      <c r="I4544" s="76">
        <v>688739423347.00452</v>
      </c>
      <c r="J4544" s="56">
        <v>0.33017101286139805</v>
      </c>
      <c r="K4544" s="76">
        <v>28049816071.182156</v>
      </c>
      <c r="L4544" s="76">
        <v>37522707143.583527</v>
      </c>
      <c r="M4544" s="76">
        <v>126177581821.13498</v>
      </c>
      <c r="N4544" s="76">
        <v>62274572440.780968</v>
      </c>
      <c r="O4544" s="76">
        <v>28263.912402168731</v>
      </c>
      <c r="P4544" s="46">
        <v>414277.82487257419</v>
      </c>
      <c r="Q4544" s="46">
        <v>251395.66382878268</v>
      </c>
      <c r="R4544" s="76">
        <v>1198565948215.7288</v>
      </c>
      <c r="S4544" s="56">
        <v>0.48677986047714789</v>
      </c>
      <c r="T4544" s="56">
        <v>0.37507247542949673</v>
      </c>
      <c r="U4544" s="46">
        <v>16.721307041746925</v>
      </c>
      <c r="V4544" s="76">
        <v>8278040361538.4619</v>
      </c>
      <c r="W4544" s="84">
        <v>2613.3194348439638</v>
      </c>
      <c r="X4544" s="82">
        <v>4.3677557453577681E-2</v>
      </c>
      <c r="Y4544" s="476">
        <v>2.0000000000000001E-4</v>
      </c>
    </row>
    <row r="4545" spans="1:25" x14ac:dyDescent="0.2">
      <c r="A4545" s="475">
        <v>4541</v>
      </c>
      <c r="B4545" s="56">
        <v>0.69581006982844262</v>
      </c>
      <c r="C4545" s="46">
        <v>9199.0353015244837</v>
      </c>
      <c r="D4545" s="56">
        <v>0.2612875183608025</v>
      </c>
      <c r="E4545" s="56">
        <v>0.5021135048059846</v>
      </c>
      <c r="F4545" s="250">
        <v>2023.75</v>
      </c>
      <c r="G4545" s="76">
        <v>165804750836.68588</v>
      </c>
      <c r="H4545" s="46">
        <v>4239054.0832908815</v>
      </c>
      <c r="I4545" s="76">
        <v>169530485730.49539</v>
      </c>
      <c r="J4545" s="56">
        <v>0.44165189181872322</v>
      </c>
      <c r="K4545" s="76">
        <v>3214027694.8037868</v>
      </c>
      <c r="L4545" s="76">
        <v>0</v>
      </c>
      <c r="M4545" s="76">
        <v>180348649049.82068</v>
      </c>
      <c r="N4545" s="76">
        <v>126774033100.22377</v>
      </c>
      <c r="O4545" s="76">
        <v>22128.68705868864</v>
      </c>
      <c r="P4545" s="46">
        <v>765696.27915169136</v>
      </c>
      <c r="Q4545" s="46">
        <v>474785.08698952489</v>
      </c>
      <c r="R4545" s="76">
        <v>630782486927.68701</v>
      </c>
      <c r="S4545" s="56">
        <v>0.58700235484031604</v>
      </c>
      <c r="T4545" s="56">
        <v>0.39469171223238531</v>
      </c>
      <c r="U4545" s="46">
        <v>16.975852176095483</v>
      </c>
      <c r="V4545" s="76">
        <v>4791536376634.3672</v>
      </c>
      <c r="W4545" s="84">
        <v>1511.6309494368968</v>
      </c>
      <c r="X4545" s="82">
        <v>4.178829022443506E-2</v>
      </c>
      <c r="Y4545" s="476">
        <v>2.0000000000000001E-4</v>
      </c>
    </row>
    <row r="4546" spans="1:25" x14ac:dyDescent="0.2">
      <c r="A4546" s="475">
        <v>4542</v>
      </c>
      <c r="B4546" s="56">
        <v>0.5928679139252564</v>
      </c>
      <c r="C4546" s="46">
        <v>2075.8362319514545</v>
      </c>
      <c r="D4546" s="56">
        <v>0.55568234937176464</v>
      </c>
      <c r="E4546" s="56">
        <v>0.53948243516355909</v>
      </c>
      <c r="F4546" s="250">
        <v>2024.78</v>
      </c>
      <c r="G4546" s="76">
        <v>133067203554.75688</v>
      </c>
      <c r="H4546" s="46">
        <v>11715217.127728559</v>
      </c>
      <c r="I4546" s="76">
        <v>386389375219.58252</v>
      </c>
      <c r="J4546" s="56">
        <v>0.4266811406729154</v>
      </c>
      <c r="K4546" s="76">
        <v>5266464941.8733482</v>
      </c>
      <c r="L4546" s="76">
        <v>0</v>
      </c>
      <c r="M4546" s="76">
        <v>168658316302.97861</v>
      </c>
      <c r="N4546" s="76">
        <v>23932593781.319901</v>
      </c>
      <c r="O4546" s="76">
        <v>30739.434076348949</v>
      </c>
      <c r="P4546" s="46">
        <v>182876.57262646017</v>
      </c>
      <c r="Q4546" s="46">
        <v>87426.671537470684</v>
      </c>
      <c r="R4546" s="76">
        <v>800917330557.69885</v>
      </c>
      <c r="S4546" s="56">
        <v>0.59987349398591572</v>
      </c>
      <c r="T4546" s="56">
        <v>0.35112195603528318</v>
      </c>
      <c r="U4546" s="46">
        <v>15.8114022251654</v>
      </c>
      <c r="V4546" s="76">
        <v>5000794804908.6123</v>
      </c>
      <c r="W4546" s="84">
        <v>1577.904940073166</v>
      </c>
      <c r="X4546" s="82">
        <v>4.5151844906296347E-2</v>
      </c>
      <c r="Y4546" s="476">
        <v>2.0000000000000001E-4</v>
      </c>
    </row>
    <row r="4547" spans="1:25" x14ac:dyDescent="0.2">
      <c r="A4547" s="475">
        <v>4543</v>
      </c>
      <c r="B4547" s="56">
        <v>0.45937341166960499</v>
      </c>
      <c r="C4547" s="46">
        <v>9502.4943488633926</v>
      </c>
      <c r="D4547" s="56">
        <v>0.77467552747247514</v>
      </c>
      <c r="E4547" s="56">
        <v>0.25050048465732472</v>
      </c>
      <c r="F4547" s="250">
        <v>2023.75</v>
      </c>
      <c r="G4547" s="76">
        <v>355843886139.61725</v>
      </c>
      <c r="H4547" s="46">
        <v>18040481.356033631</v>
      </c>
      <c r="I4547" s="76">
        <v>531561093991.97302</v>
      </c>
      <c r="J4547" s="56">
        <v>0.38490427941201044</v>
      </c>
      <c r="K4547" s="76">
        <v>17674474432.409885</v>
      </c>
      <c r="L4547" s="76">
        <v>0</v>
      </c>
      <c r="M4547" s="76">
        <v>398099763631.85889</v>
      </c>
      <c r="N4547" s="76">
        <v>47101702375.390358</v>
      </c>
      <c r="O4547" s="76">
        <v>25543.5224641815</v>
      </c>
      <c r="P4547" s="46">
        <v>307982.99509058933</v>
      </c>
      <c r="Q4547" s="46">
        <v>175084.15608796518</v>
      </c>
      <c r="R4547" s="76">
        <v>1346149058987.5586</v>
      </c>
      <c r="S4547" s="56">
        <v>0.61012466657591569</v>
      </c>
      <c r="T4547" s="56">
        <v>0.40815778424831684</v>
      </c>
      <c r="U4547" s="46">
        <v>16.848978523076763</v>
      </c>
      <c r="V4547" s="76">
        <v>10148673532234.24</v>
      </c>
      <c r="W4547" s="84">
        <v>3199.7318406365594</v>
      </c>
      <c r="X4547" s="82">
        <v>4.3605338785747662E-2</v>
      </c>
      <c r="Y4547" s="476">
        <v>2.0000000000000001E-4</v>
      </c>
    </row>
    <row r="4548" spans="1:25" x14ac:dyDescent="0.2">
      <c r="A4548" s="475">
        <v>4544</v>
      </c>
      <c r="B4548" s="56">
        <v>0.51551447761272873</v>
      </c>
      <c r="C4548" s="46">
        <v>2106.0934441798177</v>
      </c>
      <c r="D4548" s="56">
        <v>1.1752661127451551</v>
      </c>
      <c r="E4548" s="56">
        <v>0.24831561831262389</v>
      </c>
      <c r="F4548" s="250">
        <v>2026.47</v>
      </c>
      <c r="G4548" s="76">
        <v>149309688477.11853</v>
      </c>
      <c r="H4548" s="46">
        <v>45542536.488343395</v>
      </c>
      <c r="I4548" s="76">
        <v>899382044322.17407</v>
      </c>
      <c r="J4548" s="56">
        <v>0.33845378756158007</v>
      </c>
      <c r="K4548" s="76">
        <v>28186358758.536564</v>
      </c>
      <c r="L4548" s="76">
        <v>10391096125.464293</v>
      </c>
      <c r="M4548" s="76">
        <v>41875962194.554459</v>
      </c>
      <c r="N4548" s="76">
        <v>77505868463.773193</v>
      </c>
      <c r="O4548" s="76">
        <v>27675.136288238711</v>
      </c>
      <c r="P4548" s="46">
        <v>517701.34203211183</v>
      </c>
      <c r="Q4548" s="46">
        <v>326418.93157271424</v>
      </c>
      <c r="R4548" s="76">
        <v>1293134952012.9282</v>
      </c>
      <c r="S4548" s="56">
        <v>0.43286612343476771</v>
      </c>
      <c r="T4548" s="56">
        <v>0.28459369814619584</v>
      </c>
      <c r="U4548" s="46">
        <v>15.347361840891374</v>
      </c>
      <c r="V4548" s="76">
        <v>6352967216619.415</v>
      </c>
      <c r="W4548" s="84">
        <v>2003.2270440710915</v>
      </c>
      <c r="X4548" s="82">
        <v>4.6422765753136912E-2</v>
      </c>
      <c r="Y4548" s="476">
        <v>2.0000000000000001E-4</v>
      </c>
    </row>
    <row r="4549" spans="1:25" x14ac:dyDescent="0.2">
      <c r="A4549" s="475">
        <v>4545</v>
      </c>
      <c r="B4549" s="56">
        <v>0.54248750112416355</v>
      </c>
      <c r="C4549" s="46">
        <v>5134.8369732067622</v>
      </c>
      <c r="D4549" s="56">
        <v>0.95793277488403394</v>
      </c>
      <c r="E4549" s="56">
        <v>0.7</v>
      </c>
      <c r="F4549" s="250">
        <v>2023.75</v>
      </c>
      <c r="G4549" s="76">
        <v>511210516518.72797</v>
      </c>
      <c r="H4549" s="46">
        <v>28685156.080721434</v>
      </c>
      <c r="I4549" s="76">
        <v>659826810040.70508</v>
      </c>
      <c r="J4549" s="56">
        <v>0.30590105145571722</v>
      </c>
      <c r="K4549" s="76">
        <v>8808751812.9532776</v>
      </c>
      <c r="L4549" s="76">
        <v>0</v>
      </c>
      <c r="M4549" s="76">
        <v>452614957488.32819</v>
      </c>
      <c r="N4549" s="76">
        <v>38593001878.919128</v>
      </c>
      <c r="O4549" s="76">
        <v>33375.475662051962</v>
      </c>
      <c r="P4549" s="46">
        <v>276610.70372499432</v>
      </c>
      <c r="Q4549" s="46">
        <v>147735.73796864229</v>
      </c>
      <c r="R4549" s="76">
        <v>1657705742108.7642</v>
      </c>
      <c r="S4549" s="56">
        <v>0.58846105219869083</v>
      </c>
      <c r="T4549" s="56">
        <v>0.40192712505372458</v>
      </c>
      <c r="U4549" s="46">
        <v>17.588382333951316</v>
      </c>
      <c r="V4549" s="76">
        <v>13017724270064.969</v>
      </c>
      <c r="W4549" s="84">
        <v>4104.6293155632466</v>
      </c>
      <c r="X4549" s="82">
        <v>4.1052561577794161E-2</v>
      </c>
      <c r="Y4549" s="476">
        <v>2.0000000000000001E-4</v>
      </c>
    </row>
    <row r="4550" spans="1:25" x14ac:dyDescent="0.2">
      <c r="A4550" s="475">
        <v>4546</v>
      </c>
      <c r="B4550" s="56">
        <v>0.38539436826762197</v>
      </c>
      <c r="C4550" s="46">
        <v>6198.5216295748842</v>
      </c>
      <c r="D4550" s="56">
        <v>0.81964537390741421</v>
      </c>
      <c r="E4550" s="56">
        <v>0.34963802795901416</v>
      </c>
      <c r="F4550" s="250">
        <v>2025.25</v>
      </c>
      <c r="G4550" s="76">
        <v>121814358113.88647</v>
      </c>
      <c r="H4550" s="46">
        <v>20141451.363787722</v>
      </c>
      <c r="I4550" s="76">
        <v>530660167753.47211</v>
      </c>
      <c r="J4550" s="56">
        <v>0.32435956899951879</v>
      </c>
      <c r="K4550" s="76">
        <v>31800502802.998962</v>
      </c>
      <c r="L4550" s="76">
        <v>69550823771.020584</v>
      </c>
      <c r="M4550" s="76">
        <v>72746926242.335556</v>
      </c>
      <c r="N4550" s="76">
        <v>57370554405.51152</v>
      </c>
      <c r="O4550" s="76">
        <v>21667.526260760911</v>
      </c>
      <c r="P4550" s="46">
        <v>355025.16799529322</v>
      </c>
      <c r="Q4550" s="46">
        <v>209788.83650386159</v>
      </c>
      <c r="R4550" s="76">
        <v>878380527773.05542</v>
      </c>
      <c r="S4550" s="56">
        <v>0.463136073031366</v>
      </c>
      <c r="T4550" s="56">
        <v>0.30860883531955668</v>
      </c>
      <c r="U4550" s="46">
        <v>15.532240959037745</v>
      </c>
      <c r="V4550" s="76">
        <v>4591254670217.2715</v>
      </c>
      <c r="W4550" s="84">
        <v>1448.3567962751051</v>
      </c>
      <c r="X4550" s="82">
        <v>4.6698285785813941E-2</v>
      </c>
      <c r="Y4550" s="476">
        <v>2.0000000000000001E-4</v>
      </c>
    </row>
    <row r="4551" spans="1:25" x14ac:dyDescent="0.2">
      <c r="A4551" s="475">
        <v>4547</v>
      </c>
      <c r="B4551" s="56">
        <v>0.40144328548978703</v>
      </c>
      <c r="C4551" s="46">
        <v>6762.9343808416143</v>
      </c>
      <c r="D4551" s="56">
        <v>0.68993896395749621</v>
      </c>
      <c r="E4551" s="56">
        <v>0.51173278172444703</v>
      </c>
      <c r="F4551" s="250">
        <v>2025.71</v>
      </c>
      <c r="G4551" s="76">
        <v>251092982452.36227</v>
      </c>
      <c r="H4551" s="46">
        <v>14838560.832466947</v>
      </c>
      <c r="I4551" s="76">
        <v>496772233919.47601</v>
      </c>
      <c r="J4551" s="56">
        <v>0.40144328548978703</v>
      </c>
      <c r="K4551" s="76">
        <v>25004446188.77906</v>
      </c>
      <c r="L4551" s="76">
        <v>73122549628.458237</v>
      </c>
      <c r="M4551" s="76">
        <v>127860425297.20102</v>
      </c>
      <c r="N4551" s="76">
        <v>96203366314.613037</v>
      </c>
      <c r="O4551" s="76">
        <v>24470.96229694222</v>
      </c>
      <c r="P4551" s="46">
        <v>527012.93038030644</v>
      </c>
      <c r="Q4551" s="46">
        <v>348881.97225824295</v>
      </c>
      <c r="R4551" s="76">
        <v>1003432571636.512</v>
      </c>
      <c r="S4551" s="56">
        <v>0.54256597206122148</v>
      </c>
      <c r="T4551" s="56">
        <v>0.43126785161081443</v>
      </c>
      <c r="U4551" s="46">
        <v>16.392409662444013</v>
      </c>
      <c r="V4551" s="76">
        <v>7745250938201.4404</v>
      </c>
      <c r="W4551" s="84">
        <v>2441.1788424554356</v>
      </c>
      <c r="X4551" s="82">
        <v>4.4988354537563308E-2</v>
      </c>
      <c r="Y4551" s="476">
        <v>2.0000000000000001E-4</v>
      </c>
    </row>
    <row r="4552" spans="1:25" x14ac:dyDescent="0.2">
      <c r="A4552" s="475">
        <v>4548</v>
      </c>
      <c r="B4552" s="56">
        <v>0.43190235522314291</v>
      </c>
      <c r="C4552" s="46">
        <v>1500</v>
      </c>
      <c r="D4552" s="56">
        <v>0.78214613115238496</v>
      </c>
      <c r="E4552" s="56">
        <v>9.7347972053824783E-2</v>
      </c>
      <c r="F4552" s="250">
        <v>2025.72</v>
      </c>
      <c r="G4552" s="76">
        <v>107000431201.14951</v>
      </c>
      <c r="H4552" s="46">
        <v>20797528.878746867</v>
      </c>
      <c r="I4552" s="76">
        <v>452457955540.94904</v>
      </c>
      <c r="J4552" s="56">
        <v>0.17737188596515663</v>
      </c>
      <c r="K4552" s="76">
        <v>23695956478.087734</v>
      </c>
      <c r="L4552" s="76">
        <v>7823032046.8519897</v>
      </c>
      <c r="M4552" s="76">
        <v>65469219439.263908</v>
      </c>
      <c r="N4552" s="76">
        <v>48558325062.150368</v>
      </c>
      <c r="O4552" s="76">
        <v>34966.978024149794</v>
      </c>
      <c r="P4552" s="46">
        <v>300924.97068293457</v>
      </c>
      <c r="Q4552" s="46">
        <v>169593.00438751667</v>
      </c>
      <c r="R4552" s="76">
        <v>689079477181.21289</v>
      </c>
      <c r="S4552" s="56">
        <v>0.34073824731640479</v>
      </c>
      <c r="T4552" s="56">
        <v>0.2034779104606213</v>
      </c>
      <c r="U4552" s="46">
        <v>17.292044578660448</v>
      </c>
      <c r="V4552" s="76">
        <v>2718388306533.21</v>
      </c>
      <c r="W4552" s="84">
        <v>857.35730988410364</v>
      </c>
      <c r="X4552" s="82">
        <v>4.1636503077319434E-2</v>
      </c>
      <c r="Y4552" s="476">
        <v>2.0000000000000001E-4</v>
      </c>
    </row>
    <row r="4553" spans="1:25" x14ac:dyDescent="0.2">
      <c r="A4553" s="475">
        <v>4549</v>
      </c>
      <c r="B4553" s="56">
        <v>0.46033909581167398</v>
      </c>
      <c r="C4553" s="46">
        <v>5052.5004118930819</v>
      </c>
      <c r="D4553" s="56">
        <v>0.76336567327944738</v>
      </c>
      <c r="E4553" s="56">
        <v>0.56186131770998937</v>
      </c>
      <c r="F4553" s="250">
        <v>2023.75</v>
      </c>
      <c r="G4553" s="76">
        <v>355562922578.74335</v>
      </c>
      <c r="H4553" s="46">
        <v>18335829.863776881</v>
      </c>
      <c r="I4553" s="76">
        <v>468870787156.21899</v>
      </c>
      <c r="J4553" s="56">
        <v>0.27039039237262319</v>
      </c>
      <c r="K4553" s="76">
        <v>12882341470.541079</v>
      </c>
      <c r="L4553" s="76">
        <v>0</v>
      </c>
      <c r="M4553" s="76">
        <v>423629713016.39233</v>
      </c>
      <c r="N4553" s="76">
        <v>15253115639.16873</v>
      </c>
      <c r="O4553" s="76">
        <v>41566.636526227019</v>
      </c>
      <c r="P4553" s="46">
        <v>136012.20831839991</v>
      </c>
      <c r="Q4553" s="46">
        <v>53117.632729436824</v>
      </c>
      <c r="R4553" s="76">
        <v>1314898725442.3137</v>
      </c>
      <c r="S4553" s="56">
        <v>0.60177674205198095</v>
      </c>
      <c r="T4553" s="56">
        <v>0.34778913763808816</v>
      </c>
      <c r="U4553" s="46">
        <v>17.624248724798836</v>
      </c>
      <c r="V4553" s="76">
        <v>8950918934956.752</v>
      </c>
      <c r="W4553" s="84">
        <v>2824.8493765388152</v>
      </c>
      <c r="X4553" s="82">
        <v>4.0813512853212747E-2</v>
      </c>
      <c r="Y4553" s="476">
        <v>2.0000000000000001E-4</v>
      </c>
    </row>
    <row r="4554" spans="1:25" x14ac:dyDescent="0.2">
      <c r="A4554" s="475">
        <v>4550</v>
      </c>
      <c r="B4554" s="56">
        <v>0.45111927207753766</v>
      </c>
      <c r="C4554" s="46">
        <v>1626.8481345723089</v>
      </c>
      <c r="D4554" s="56">
        <v>0.46104482324336954</v>
      </c>
      <c r="E4554" s="56">
        <v>0.7</v>
      </c>
      <c r="F4554" s="250">
        <v>2024.69</v>
      </c>
      <c r="G4554" s="76">
        <v>259727717942.37436</v>
      </c>
      <c r="H4554" s="46">
        <v>8821228.4549803082</v>
      </c>
      <c r="I4554" s="76">
        <v>220914561464.05423</v>
      </c>
      <c r="J4554" s="56">
        <v>0.31457456016372309</v>
      </c>
      <c r="K4554" s="76">
        <v>5738149110.6482182</v>
      </c>
      <c r="L4554" s="76">
        <v>8459441668.4566841</v>
      </c>
      <c r="M4554" s="76">
        <v>182447928038.19135</v>
      </c>
      <c r="N4554" s="76">
        <v>40352456291.646835</v>
      </c>
      <c r="O4554" s="76">
        <v>32568.755269827503</v>
      </c>
      <c r="P4554" s="46">
        <v>356892.01365641213</v>
      </c>
      <c r="Q4554" s="46">
        <v>180178.52267630698</v>
      </c>
      <c r="R4554" s="76">
        <v>648176677584.71033</v>
      </c>
      <c r="S4554" s="56">
        <v>0.59816103371829299</v>
      </c>
      <c r="T4554" s="56">
        <v>0.4890522352975627</v>
      </c>
      <c r="U4554" s="46">
        <v>17.888479845541831</v>
      </c>
      <c r="V4554" s="76">
        <v>6239900592760.0918</v>
      </c>
      <c r="W4554" s="84">
        <v>1970.5235908860086</v>
      </c>
      <c r="X4554" s="82">
        <v>4.0793869736614134E-2</v>
      </c>
      <c r="Y4554" s="476">
        <v>2.0000000000000001E-4</v>
      </c>
    </row>
    <row r="4555" spans="1:25" x14ac:dyDescent="0.2">
      <c r="A4555" s="475">
        <v>4551</v>
      </c>
      <c r="B4555" s="56">
        <v>0.42281549065219731</v>
      </c>
      <c r="C4555" s="46">
        <v>5665.8507734679679</v>
      </c>
      <c r="D4555" s="56">
        <v>1.0790951375617515</v>
      </c>
      <c r="E4555" s="56">
        <v>0.49096710994248127</v>
      </c>
      <c r="F4555" s="250">
        <v>2025.44</v>
      </c>
      <c r="G4555" s="76">
        <v>238647962913.73737</v>
      </c>
      <c r="H4555" s="46">
        <v>29068346.327231072</v>
      </c>
      <c r="I4555" s="76">
        <v>510081496119.44159</v>
      </c>
      <c r="J4555" s="56">
        <v>0.19463125672687309</v>
      </c>
      <c r="K4555" s="76">
        <v>18150068661.918884</v>
      </c>
      <c r="L4555" s="76">
        <v>37849769452.114716</v>
      </c>
      <c r="M4555" s="76">
        <v>147605173301.39297</v>
      </c>
      <c r="N4555" s="76">
        <v>3099679472.4615698</v>
      </c>
      <c r="O4555" s="76">
        <v>19325.463561793382</v>
      </c>
      <c r="P4555" s="46">
        <v>76144.445179165516</v>
      </c>
      <c r="Q4555" s="46">
        <v>13599.361294791381</v>
      </c>
      <c r="R4555" s="76">
        <v>1008461511528.5995</v>
      </c>
      <c r="S4555" s="56">
        <v>0.48709960453101331</v>
      </c>
      <c r="T4555" s="56">
        <v>0.32175899159560623</v>
      </c>
      <c r="U4555" s="46">
        <v>17.324626000874485</v>
      </c>
      <c r="V4555" s="76">
        <v>6128107623347.6602</v>
      </c>
      <c r="W4555" s="84">
        <v>1933.2483449764864</v>
      </c>
      <c r="X4555" s="82">
        <v>4.2988323230944092E-2</v>
      </c>
      <c r="Y4555" s="476">
        <v>2.0000000000000001E-4</v>
      </c>
    </row>
    <row r="4556" spans="1:25" x14ac:dyDescent="0.2">
      <c r="A4556" s="475">
        <v>4552</v>
      </c>
      <c r="B4556" s="56">
        <v>0.51442031595930859</v>
      </c>
      <c r="C4556" s="46">
        <v>7208.4312170977109</v>
      </c>
      <c r="D4556" s="56">
        <v>1.0220709427745476</v>
      </c>
      <c r="E4556" s="56">
        <v>0.48223584010904763</v>
      </c>
      <c r="F4556" s="250">
        <v>2023.75</v>
      </c>
      <c r="G4556" s="76">
        <v>203317762325.3652</v>
      </c>
      <c r="H4556" s="46">
        <v>26788914.283007659</v>
      </c>
      <c r="I4556" s="76">
        <v>704477193965.6582</v>
      </c>
      <c r="J4556" s="56">
        <v>0.39976250700745752</v>
      </c>
      <c r="K4556" s="76">
        <v>11422161487.595297</v>
      </c>
      <c r="L4556" s="76">
        <v>0</v>
      </c>
      <c r="M4556" s="76">
        <v>306665369318.37054</v>
      </c>
      <c r="N4556" s="76">
        <v>19455588415.787529</v>
      </c>
      <c r="O4556" s="76">
        <v>20965.977271801359</v>
      </c>
      <c r="P4556" s="46">
        <v>158112.8246953341</v>
      </c>
      <c r="Q4556" s="46">
        <v>77828.924505158779</v>
      </c>
      <c r="R4556" s="76">
        <v>1364304017706.2974</v>
      </c>
      <c r="S4556" s="56">
        <v>0.58208984870197111</v>
      </c>
      <c r="T4556" s="56">
        <v>0.3018757361454425</v>
      </c>
      <c r="U4556" s="46">
        <v>15.923364572961827</v>
      </c>
      <c r="V4556" s="76">
        <v>7210754230350.7139</v>
      </c>
      <c r="W4556" s="84">
        <v>2274.9207214340722</v>
      </c>
      <c r="X4556" s="82">
        <v>4.6111245301405222E-2</v>
      </c>
      <c r="Y4556" s="476">
        <v>2.0000000000000001E-4</v>
      </c>
    </row>
    <row r="4557" spans="1:25" x14ac:dyDescent="0.2">
      <c r="A4557" s="475">
        <v>4553</v>
      </c>
      <c r="B4557" s="56">
        <v>0.58691072191958249</v>
      </c>
      <c r="C4557" s="46">
        <v>7024.3162037460042</v>
      </c>
      <c r="D4557" s="56">
        <v>1.1689814376084895</v>
      </c>
      <c r="E4557" s="56">
        <v>0.41032785352369744</v>
      </c>
      <c r="F4557" s="250">
        <v>2025.44</v>
      </c>
      <c r="G4557" s="76">
        <v>336850312607.07428</v>
      </c>
      <c r="H4557" s="46">
        <v>19785922.307318185</v>
      </c>
      <c r="I4557" s="76">
        <v>418356493263.53131</v>
      </c>
      <c r="J4557" s="56">
        <v>5.6796174270753341E-2</v>
      </c>
      <c r="K4557" s="76">
        <v>25310738182.783974</v>
      </c>
      <c r="L4557" s="76">
        <v>76540611656.483093</v>
      </c>
      <c r="M4557" s="76">
        <v>142149446327.18152</v>
      </c>
      <c r="N4557" s="76">
        <v>4469098277.3870916</v>
      </c>
      <c r="O4557" s="76">
        <v>33646.39665589395</v>
      </c>
      <c r="P4557" s="46">
        <v>78496.230333588435</v>
      </c>
      <c r="Q4557" s="46">
        <v>14187.307583397112</v>
      </c>
      <c r="R4557" s="76">
        <v>1032390349574.3595</v>
      </c>
      <c r="S4557" s="56">
        <v>0.48305412829188704</v>
      </c>
      <c r="T4557" s="56">
        <v>0.31699607418973053</v>
      </c>
      <c r="U4557" s="46">
        <v>20.373215407761382</v>
      </c>
      <c r="V4557" s="76">
        <v>7037277383084.9277</v>
      </c>
      <c r="W4557" s="84">
        <v>2221.892078684401</v>
      </c>
      <c r="X4557" s="82">
        <v>3.7407410887147198E-2</v>
      </c>
      <c r="Y4557" s="476">
        <v>2.0000000000000001E-4</v>
      </c>
    </row>
    <row r="4558" spans="1:25" x14ac:dyDescent="0.2">
      <c r="A4558" s="475">
        <v>4554</v>
      </c>
      <c r="B4558" s="56">
        <v>0.60018929979292501</v>
      </c>
      <c r="C4558" s="46">
        <v>6134.8311991514929</v>
      </c>
      <c r="D4558" s="56">
        <v>1.0080846448958016</v>
      </c>
      <c r="E4558" s="56">
        <v>0.23287428072899816</v>
      </c>
      <c r="F4558" s="250">
        <v>2024.32</v>
      </c>
      <c r="G4558" s="76">
        <v>218386690630.88977</v>
      </c>
      <c r="H4558" s="46">
        <v>25753839.535695091</v>
      </c>
      <c r="I4558" s="76">
        <v>385969308225.32019</v>
      </c>
      <c r="J4558" s="56">
        <v>2.1567585290629188E-2</v>
      </c>
      <c r="K4558" s="76">
        <v>11322247615.487076</v>
      </c>
      <c r="L4558" s="76">
        <v>0</v>
      </c>
      <c r="M4558" s="76">
        <v>145745646954.25778</v>
      </c>
      <c r="N4558" s="76">
        <v>3720222802.0711818</v>
      </c>
      <c r="O4558" s="76">
        <v>19594.757654641944</v>
      </c>
      <c r="P4558" s="46">
        <v>80232.086142487969</v>
      </c>
      <c r="Q4558" s="46">
        <v>16076.803512327697</v>
      </c>
      <c r="R4558" s="76">
        <v>743919518683.86572</v>
      </c>
      <c r="S4558" s="56">
        <v>0.39001340052169248</v>
      </c>
      <c r="T4558" s="56">
        <v>0.26808257492596077</v>
      </c>
      <c r="U4558" s="46">
        <v>22.334639836784138</v>
      </c>
      <c r="V4558" s="76">
        <v>4703092605193.1553</v>
      </c>
      <c r="W4558" s="84">
        <v>1484.0633569532229</v>
      </c>
      <c r="X4558" s="82">
        <v>3.4365725984553341E-2</v>
      </c>
      <c r="Y4558" s="476">
        <v>2.0000000000000001E-4</v>
      </c>
    </row>
    <row r="4559" spans="1:25" x14ac:dyDescent="0.2">
      <c r="A4559" s="475">
        <v>4555</v>
      </c>
      <c r="B4559" s="56">
        <v>0.3178366820522005</v>
      </c>
      <c r="C4559" s="46">
        <v>6598.4608752465847</v>
      </c>
      <c r="D4559" s="56">
        <v>0.74025370187270911</v>
      </c>
      <c r="E4559" s="56">
        <v>0.30769062399191471</v>
      </c>
      <c r="F4559" s="250">
        <v>2025.62</v>
      </c>
      <c r="G4559" s="76">
        <v>204097896237.66086</v>
      </c>
      <c r="H4559" s="46">
        <v>17331415.660596069</v>
      </c>
      <c r="I4559" s="76">
        <v>420914981084.30005</v>
      </c>
      <c r="J4559" s="56">
        <v>0.3178366820522005</v>
      </c>
      <c r="K4559" s="76">
        <v>9983070731.3804245</v>
      </c>
      <c r="L4559" s="76">
        <v>1812498614.7837439</v>
      </c>
      <c r="M4559" s="76">
        <v>124897634691.86441</v>
      </c>
      <c r="N4559" s="76">
        <v>27410175754.014072</v>
      </c>
      <c r="O4559" s="76">
        <v>28254.005060358781</v>
      </c>
      <c r="P4559" s="46">
        <v>244186.43974493642</v>
      </c>
      <c r="Q4559" s="46">
        <v>128565.38620705756</v>
      </c>
      <c r="R4559" s="76">
        <v>883572920388.65552</v>
      </c>
      <c r="S4559" s="56">
        <v>0.54947888907182685</v>
      </c>
      <c r="T4559" s="56">
        <v>0.34917221991091507</v>
      </c>
      <c r="U4559" s="46">
        <v>16.917935467870983</v>
      </c>
      <c r="V4559" s="76">
        <v>5691897740988.9941</v>
      </c>
      <c r="W4559" s="84">
        <v>1797.2513135842594</v>
      </c>
      <c r="X4559" s="82">
        <v>4.3854346131073717E-2</v>
      </c>
      <c r="Y4559" s="476">
        <v>2.0000000000000001E-4</v>
      </c>
    </row>
    <row r="4560" spans="1:25" x14ac:dyDescent="0.2">
      <c r="A4560" s="475">
        <v>4556</v>
      </c>
      <c r="B4560" s="56">
        <v>0.5346956042613723</v>
      </c>
      <c r="C4560" s="46">
        <v>6209.2965960400961</v>
      </c>
      <c r="D4560" s="56">
        <v>0.6630621416793443</v>
      </c>
      <c r="E4560" s="56">
        <v>0.40815207087193267</v>
      </c>
      <c r="F4560" s="250">
        <v>2025.02</v>
      </c>
      <c r="G4560" s="76">
        <v>132249883655.86568</v>
      </c>
      <c r="H4560" s="46">
        <v>14420037.124298187</v>
      </c>
      <c r="I4560" s="76">
        <v>385669026206.83789</v>
      </c>
      <c r="J4560" s="56">
        <v>0.38872519214372747</v>
      </c>
      <c r="K4560" s="76">
        <v>16678639676.961237</v>
      </c>
      <c r="L4560" s="76">
        <v>38994086832.640633</v>
      </c>
      <c r="M4560" s="76">
        <v>107636965424.50365</v>
      </c>
      <c r="N4560" s="76">
        <v>19271015140.604347</v>
      </c>
      <c r="O4560" s="76">
        <v>43383.942722775282</v>
      </c>
      <c r="P4560" s="46">
        <v>180447.13185938002</v>
      </c>
      <c r="Q4560" s="46">
        <v>83875.391021167263</v>
      </c>
      <c r="R4560" s="76">
        <v>754736257568.72852</v>
      </c>
      <c r="S4560" s="56">
        <v>0.56381206259958228</v>
      </c>
      <c r="T4560" s="56">
        <v>0.32628252776037325</v>
      </c>
      <c r="U4560" s="46">
        <v>16.157965219179157</v>
      </c>
      <c r="V4560" s="76">
        <v>4402853943579.3691</v>
      </c>
      <c r="W4560" s="84">
        <v>1389.6283441766095</v>
      </c>
      <c r="X4560" s="82">
        <v>4.5035313523831395E-2</v>
      </c>
      <c r="Y4560" s="476">
        <v>2.0000000000000001E-4</v>
      </c>
    </row>
    <row r="4561" spans="1:25" x14ac:dyDescent="0.2">
      <c r="A4561" s="475">
        <v>4557</v>
      </c>
      <c r="B4561" s="56">
        <v>0.43845722883882698</v>
      </c>
      <c r="C4561" s="46">
        <v>9253.7706394286597</v>
      </c>
      <c r="D4561" s="56">
        <v>0.6802216314660483</v>
      </c>
      <c r="E4561" s="56">
        <v>0.57696568163994977</v>
      </c>
      <c r="F4561" s="250">
        <v>2025.32</v>
      </c>
      <c r="G4561" s="76">
        <v>131131210717.98625</v>
      </c>
      <c r="H4561" s="46">
        <v>14733645.983036891</v>
      </c>
      <c r="I4561" s="76">
        <v>430019732763.72754</v>
      </c>
      <c r="J4561" s="56">
        <v>0.366422580249817</v>
      </c>
      <c r="K4561" s="76">
        <v>38145113481.682877</v>
      </c>
      <c r="L4561" s="76">
        <v>84035938518.124603</v>
      </c>
      <c r="M4561" s="76">
        <v>81175286315.824936</v>
      </c>
      <c r="N4561" s="76">
        <v>89265114850.934647</v>
      </c>
      <c r="O4561" s="76">
        <v>28796.804945616597</v>
      </c>
      <c r="P4561" s="46">
        <v>510840.63638043526</v>
      </c>
      <c r="Q4561" s="46">
        <v>336226.2742081444</v>
      </c>
      <c r="R4561" s="76">
        <v>830412237280.96924</v>
      </c>
      <c r="S4561" s="56">
        <v>0.50433975890318561</v>
      </c>
      <c r="T4561" s="56">
        <v>0.3321565709828031</v>
      </c>
      <c r="U4561" s="46">
        <v>15.62392239846627</v>
      </c>
      <c r="V4561" s="76">
        <v>4764484026430.3652</v>
      </c>
      <c r="W4561" s="84">
        <v>1503.4302399533535</v>
      </c>
      <c r="X4561" s="82">
        <v>4.62482572234914E-2</v>
      </c>
      <c r="Y4561" s="476">
        <v>2.0000000000000001E-4</v>
      </c>
    </row>
    <row r="4562" spans="1:25" x14ac:dyDescent="0.2">
      <c r="A4562" s="475">
        <v>4558</v>
      </c>
      <c r="B4562" s="56">
        <v>0.49396071627130111</v>
      </c>
      <c r="C4562" s="46">
        <v>4998.5552404130949</v>
      </c>
      <c r="D4562" s="56">
        <v>1.0607301752493081</v>
      </c>
      <c r="E4562" s="56">
        <v>0.55772639663400247</v>
      </c>
      <c r="F4562" s="250">
        <v>2027.14</v>
      </c>
      <c r="G4562" s="76">
        <v>120288849784.53661</v>
      </c>
      <c r="H4562" s="46">
        <v>34089955.798536956</v>
      </c>
      <c r="I4562" s="76">
        <v>579203813929.1698</v>
      </c>
      <c r="J4562" s="56">
        <v>9.50541074317095E-2</v>
      </c>
      <c r="K4562" s="76">
        <v>35308193887.924004</v>
      </c>
      <c r="L4562" s="76">
        <v>67320920824.698021</v>
      </c>
      <c r="M4562" s="76">
        <v>0</v>
      </c>
      <c r="N4562" s="76">
        <v>48854419002.933456</v>
      </c>
      <c r="O4562" s="76">
        <v>20268.829615131406</v>
      </c>
      <c r="P4562" s="46">
        <v>334773.90841244289</v>
      </c>
      <c r="Q4562" s="46">
        <v>188749.40800783542</v>
      </c>
      <c r="R4562" s="76">
        <v>916965685217.77197</v>
      </c>
      <c r="S4562" s="56">
        <v>0.30267778905501702</v>
      </c>
      <c r="T4562" s="56">
        <v>0.14027343691801886</v>
      </c>
      <c r="U4562" s="46">
        <v>20.219461762853509</v>
      </c>
      <c r="V4562" s="76">
        <v>2737902864374.3462</v>
      </c>
      <c r="W4562" s="84">
        <v>863.91455619876172</v>
      </c>
      <c r="X4562" s="82">
        <v>3.7259486952261209E-2</v>
      </c>
      <c r="Y4562" s="476">
        <v>2.0000000000000001E-4</v>
      </c>
    </row>
    <row r="4563" spans="1:25" x14ac:dyDescent="0.2">
      <c r="A4563" s="475">
        <v>4559</v>
      </c>
      <c r="B4563" s="56">
        <v>0.59029246549229297</v>
      </c>
      <c r="C4563" s="46">
        <v>4866.9335712603306</v>
      </c>
      <c r="D4563" s="56">
        <v>1.1964650035349986</v>
      </c>
      <c r="E4563" s="56">
        <v>0.3547653092193051</v>
      </c>
      <c r="F4563" s="250">
        <v>2023.75</v>
      </c>
      <c r="G4563" s="76">
        <v>289696571406.7182</v>
      </c>
      <c r="H4563" s="46">
        <v>44942311.654118821</v>
      </c>
      <c r="I4563" s="76">
        <v>596173455311.97009</v>
      </c>
      <c r="J4563" s="56">
        <v>-0.1524564666328061</v>
      </c>
      <c r="K4563" s="76">
        <v>10099938065.259098</v>
      </c>
      <c r="L4563" s="76">
        <v>0</v>
      </c>
      <c r="M4563" s="76">
        <v>246657720315.45471</v>
      </c>
      <c r="N4563" s="76">
        <v>144889761659.82944</v>
      </c>
      <c r="O4563" s="76">
        <v>19171.355005724683</v>
      </c>
      <c r="P4563" s="46">
        <v>778677.699822895</v>
      </c>
      <c r="Q4563" s="46">
        <v>534492.55645824957</v>
      </c>
      <c r="R4563" s="76">
        <v>1300105463457.9438</v>
      </c>
      <c r="S4563" s="56">
        <v>0.29488986598417033</v>
      </c>
      <c r="T4563" s="56">
        <v>0.14779488296201213</v>
      </c>
      <c r="U4563" s="46">
        <v>32.74724083790921</v>
      </c>
      <c r="V4563" s="76">
        <v>6522327828242.8701</v>
      </c>
      <c r="W4563" s="84">
        <v>2058.70209348874</v>
      </c>
      <c r="X4563" s="82">
        <v>2.3437315087352282E-2</v>
      </c>
      <c r="Y4563" s="476">
        <v>2.0000000000000001E-4</v>
      </c>
    </row>
    <row r="4564" spans="1:25" x14ac:dyDescent="0.2">
      <c r="A4564" s="475">
        <v>4560</v>
      </c>
      <c r="B4564" s="56">
        <v>0.43952985950370632</v>
      </c>
      <c r="C4564" s="46">
        <v>3721.2699000029252</v>
      </c>
      <c r="D4564" s="56">
        <v>1.2316387043637014</v>
      </c>
      <c r="E4564" s="56">
        <v>0.48703543320702941</v>
      </c>
      <c r="F4564" s="250">
        <v>2024.23</v>
      </c>
      <c r="G4564" s="76">
        <v>441349224651.24945</v>
      </c>
      <c r="H4564" s="46">
        <v>46128289.79590492</v>
      </c>
      <c r="I4564" s="76">
        <v>548003198331.789</v>
      </c>
      <c r="J4564" s="56">
        <v>-0.11977848526363233</v>
      </c>
      <c r="K4564" s="76">
        <v>11337846604.705753</v>
      </c>
      <c r="L4564" s="76">
        <v>0</v>
      </c>
      <c r="M4564" s="76">
        <v>264312279478.91006</v>
      </c>
      <c r="N4564" s="76">
        <v>31308020751.194054</v>
      </c>
      <c r="O4564" s="76">
        <v>28077.835928985529</v>
      </c>
      <c r="P4564" s="46">
        <v>341885.78588111082</v>
      </c>
      <c r="Q4564" s="46">
        <v>130913.52989246071</v>
      </c>
      <c r="R4564" s="76">
        <v>1296766345927.2581</v>
      </c>
      <c r="S4564" s="56">
        <v>0.39322934827227762</v>
      </c>
      <c r="T4564" s="56">
        <v>0.25384857830912233</v>
      </c>
      <c r="U4564" s="46">
        <v>26.749195912361543</v>
      </c>
      <c r="V4564" s="76">
        <v>9147226985306.6328</v>
      </c>
      <c r="W4564" s="84">
        <v>2886.7694099193304</v>
      </c>
      <c r="X4564" s="82">
        <v>2.8955875205010296E-2</v>
      </c>
      <c r="Y4564" s="476">
        <v>2.0000000000000001E-4</v>
      </c>
    </row>
    <row r="4565" spans="1:25" x14ac:dyDescent="0.2">
      <c r="A4565" s="475">
        <v>4561</v>
      </c>
      <c r="B4565" s="56">
        <v>0.48231867357799973</v>
      </c>
      <c r="C4565" s="46">
        <v>5628.6793715680433</v>
      </c>
      <c r="D4565" s="56">
        <v>1.0246766232742504</v>
      </c>
      <c r="E4565" s="56">
        <v>0.59850567728724746</v>
      </c>
      <c r="F4565" s="250">
        <v>2024.53</v>
      </c>
      <c r="G4565" s="76">
        <v>237544111887.40399</v>
      </c>
      <c r="H4565" s="46">
        <v>31543400.30665404</v>
      </c>
      <c r="I4565" s="76">
        <v>803336142077.38953</v>
      </c>
      <c r="J4565" s="56">
        <v>0.38156693137834852</v>
      </c>
      <c r="K4565" s="76">
        <v>33580611771.831417</v>
      </c>
      <c r="L4565" s="76">
        <v>8983040184.1740856</v>
      </c>
      <c r="M4565" s="76">
        <v>166859944344.19986</v>
      </c>
      <c r="N4565" s="76">
        <v>51885984878.241188</v>
      </c>
      <c r="O4565" s="76">
        <v>39520.812346857878</v>
      </c>
      <c r="P4565" s="46">
        <v>347630.65695131151</v>
      </c>
      <c r="Q4565" s="46">
        <v>199239.06108734329</v>
      </c>
      <c r="R4565" s="76">
        <v>1341700703137.5566</v>
      </c>
      <c r="S4565" s="56">
        <v>0.5147423769767282</v>
      </c>
      <c r="T4565" s="56">
        <v>0.38638162783166569</v>
      </c>
      <c r="U4565" s="46">
        <v>15.673804959139423</v>
      </c>
      <c r="V4565" s="76">
        <v>8875789916398.4844</v>
      </c>
      <c r="W4565" s="84">
        <v>2802.001342761866</v>
      </c>
      <c r="X4565" s="82">
        <v>4.6845651761963807E-2</v>
      </c>
      <c r="Y4565" s="476">
        <v>2.0000000000000001E-4</v>
      </c>
    </row>
    <row r="4566" spans="1:25" x14ac:dyDescent="0.2">
      <c r="A4566" s="475">
        <v>4562</v>
      </c>
      <c r="B4566" s="56">
        <v>0.40166294778843303</v>
      </c>
      <c r="C4566" s="46">
        <v>11406.86188914481</v>
      </c>
      <c r="D4566" s="56">
        <v>0.78311970063421887</v>
      </c>
      <c r="E4566" s="56">
        <v>0.56629457281618245</v>
      </c>
      <c r="F4566" s="250">
        <v>2026.84</v>
      </c>
      <c r="G4566" s="76">
        <v>82917541642.138229</v>
      </c>
      <c r="H4566" s="46">
        <v>9488048.3939941898</v>
      </c>
      <c r="I4566" s="76">
        <v>232486746500.26978</v>
      </c>
      <c r="J4566" s="56">
        <v>0.19100459264568237</v>
      </c>
      <c r="K4566" s="76">
        <v>39461604181.215965</v>
      </c>
      <c r="L4566" s="76">
        <v>132841609953.56424</v>
      </c>
      <c r="M4566" s="76">
        <v>4023270246.4274669</v>
      </c>
      <c r="N4566" s="76">
        <v>3160959279.6876135</v>
      </c>
      <c r="O4566" s="76">
        <v>10000</v>
      </c>
      <c r="P4566" s="46">
        <v>68400.543847394292</v>
      </c>
      <c r="Q4566" s="46">
        <v>11663.385961848569</v>
      </c>
      <c r="R4566" s="76">
        <v>488759099720.90247</v>
      </c>
      <c r="S4566" s="56">
        <v>0.46695448883063823</v>
      </c>
      <c r="T4566" s="56">
        <v>0.25487921909686373</v>
      </c>
      <c r="U4566" s="46">
        <v>16.698308771363731</v>
      </c>
      <c r="V4566" s="76">
        <v>2256323946219.9761</v>
      </c>
      <c r="W4566" s="84">
        <v>712.12044786787771</v>
      </c>
      <c r="X4566" s="82">
        <v>4.5151870657345043E-2</v>
      </c>
      <c r="Y4566" s="476">
        <v>2.0000000000000001E-4</v>
      </c>
    </row>
    <row r="4567" spans="1:25" x14ac:dyDescent="0.2">
      <c r="A4567" s="475">
        <v>4563</v>
      </c>
      <c r="B4567" s="56">
        <v>0.3232016975187974</v>
      </c>
      <c r="C4567" s="46">
        <v>4862.2816279205817</v>
      </c>
      <c r="D4567" s="56">
        <v>0.99488911253937318</v>
      </c>
      <c r="E4567" s="56">
        <v>0.7</v>
      </c>
      <c r="F4567" s="250">
        <v>2024.55</v>
      </c>
      <c r="G4567" s="76">
        <v>308244955263.10077</v>
      </c>
      <c r="H4567" s="46">
        <v>30050659.6423035</v>
      </c>
      <c r="I4567" s="76">
        <v>737105701577.41345</v>
      </c>
      <c r="J4567" s="56">
        <v>0.32320169751879746</v>
      </c>
      <c r="K4567" s="76">
        <v>59997816.968846828</v>
      </c>
      <c r="L4567" s="76">
        <v>0</v>
      </c>
      <c r="M4567" s="76">
        <v>231015004321.08853</v>
      </c>
      <c r="N4567" s="76">
        <v>55757456181.312958</v>
      </c>
      <c r="O4567" s="76">
        <v>32995.60842347554</v>
      </c>
      <c r="P4567" s="46">
        <v>381771.20455686224</v>
      </c>
      <c r="Q4567" s="46">
        <v>225897.15871550603</v>
      </c>
      <c r="R4567" s="76">
        <v>1405194316560.7942</v>
      </c>
      <c r="S4567" s="56">
        <v>0.52832497344736218</v>
      </c>
      <c r="T4567" s="56">
        <v>0.34463958763637054</v>
      </c>
      <c r="U4567" s="46">
        <v>16.818765161446986</v>
      </c>
      <c r="V4567" s="76">
        <v>8828560655758.7559</v>
      </c>
      <c r="W4567" s="84">
        <v>2786.333412033342</v>
      </c>
      <c r="X4567" s="82">
        <v>4.3851557791307089E-2</v>
      </c>
      <c r="Y4567" s="476">
        <v>2.0000000000000001E-4</v>
      </c>
    </row>
    <row r="4568" spans="1:25" x14ac:dyDescent="0.2">
      <c r="A4568" s="475">
        <v>4564</v>
      </c>
      <c r="B4568" s="56">
        <v>0.45855481610107268</v>
      </c>
      <c r="C4568" s="46">
        <v>1500</v>
      </c>
      <c r="D4568" s="56">
        <v>0.55450303356864539</v>
      </c>
      <c r="E4568" s="56">
        <v>0.31079601845068339</v>
      </c>
      <c r="F4568" s="250">
        <v>2023.75</v>
      </c>
      <c r="G4568" s="76">
        <v>216770826951.76099</v>
      </c>
      <c r="H4568" s="46">
        <v>11560896.552450318</v>
      </c>
      <c r="I4568" s="76">
        <v>336889058784.82513</v>
      </c>
      <c r="J4568" s="56">
        <v>0.45855481610107263</v>
      </c>
      <c r="K4568" s="76">
        <v>11838614102.120501</v>
      </c>
      <c r="L4568" s="76">
        <v>0</v>
      </c>
      <c r="M4568" s="76">
        <v>222395390548.84714</v>
      </c>
      <c r="N4568" s="76">
        <v>31184772982.365696</v>
      </c>
      <c r="O4568" s="76">
        <v>35066.757350907421</v>
      </c>
      <c r="P4568" s="46">
        <v>270747.80496280774</v>
      </c>
      <c r="Q4568" s="46">
        <v>152061.62641420114</v>
      </c>
      <c r="R4568" s="76">
        <v>828553334998.94421</v>
      </c>
      <c r="S4568" s="56">
        <v>0.63418941109271421</v>
      </c>
      <c r="T4568" s="56">
        <v>0.40909205551654143</v>
      </c>
      <c r="U4568" s="46">
        <v>16.795712427855861</v>
      </c>
      <c r="V4568" s="76">
        <v>6300117604649.4785</v>
      </c>
      <c r="W4568" s="84">
        <v>1988.7383897739935</v>
      </c>
      <c r="X4568" s="82">
        <v>4.3175158324727389E-2</v>
      </c>
      <c r="Y4568" s="476">
        <v>2.0000000000000001E-4</v>
      </c>
    </row>
    <row r="4569" spans="1:25" x14ac:dyDescent="0.2">
      <c r="A4569" s="475">
        <v>4565</v>
      </c>
      <c r="B4569" s="56">
        <v>0.44398597372076049</v>
      </c>
      <c r="C4569" s="46">
        <v>8548.7866017593333</v>
      </c>
      <c r="D4569" s="56">
        <v>0.65783067958172159</v>
      </c>
      <c r="E4569" s="56">
        <v>0.64259284370787806</v>
      </c>
      <c r="F4569" s="250">
        <v>2023.75</v>
      </c>
      <c r="G4569" s="76">
        <v>181171009732.56845</v>
      </c>
      <c r="H4569" s="46">
        <v>13360505.780640641</v>
      </c>
      <c r="I4569" s="76">
        <v>429193997245.08838</v>
      </c>
      <c r="J4569" s="56">
        <v>0.37521028123138056</v>
      </c>
      <c r="K4569" s="76">
        <v>7250443302.616745</v>
      </c>
      <c r="L4569" s="76">
        <v>0</v>
      </c>
      <c r="M4569" s="76">
        <v>289786582488.16992</v>
      </c>
      <c r="N4569" s="76">
        <v>63981782076.327362</v>
      </c>
      <c r="O4569" s="76">
        <v>10000</v>
      </c>
      <c r="P4569" s="46">
        <v>363104.01033675409</v>
      </c>
      <c r="Q4569" s="46">
        <v>220212.80430368279</v>
      </c>
      <c r="R4569" s="76">
        <v>1030194337381.6831</v>
      </c>
      <c r="S4569" s="56">
        <v>0.58753687542782085</v>
      </c>
      <c r="T4569" s="56">
        <v>0.29402415553912936</v>
      </c>
      <c r="U4569" s="46">
        <v>16.551012827690318</v>
      </c>
      <c r="V4569" s="76">
        <v>5571593062770.7422</v>
      </c>
      <c r="W4569" s="84">
        <v>1758.764033677568</v>
      </c>
      <c r="X4569" s="82">
        <v>4.3980027794363698E-2</v>
      </c>
      <c r="Y4569" s="476">
        <v>2.0000000000000001E-4</v>
      </c>
    </row>
    <row r="4570" spans="1:25" x14ac:dyDescent="0.2">
      <c r="A4570" s="475">
        <v>4566</v>
      </c>
      <c r="B4570" s="56">
        <v>0.56205566761861836</v>
      </c>
      <c r="C4570" s="46">
        <v>2850.3267859300317</v>
      </c>
      <c r="D4570" s="56">
        <v>0.6510104423476093</v>
      </c>
      <c r="E4570" s="56">
        <v>0.52348009955222063</v>
      </c>
      <c r="F4570" s="250">
        <v>2023.75</v>
      </c>
      <c r="G4570" s="76">
        <v>387254861720.69342</v>
      </c>
      <c r="H4570" s="46">
        <v>14517228.675988944</v>
      </c>
      <c r="I4570" s="76">
        <v>455636672782.18652</v>
      </c>
      <c r="J4570" s="56">
        <v>0.46716241144921666</v>
      </c>
      <c r="K4570" s="76">
        <v>8952163018.9474239</v>
      </c>
      <c r="L4570" s="76">
        <v>0</v>
      </c>
      <c r="M4570" s="76">
        <v>485024525579.99969</v>
      </c>
      <c r="N4570" s="76">
        <v>42956161028.972885</v>
      </c>
      <c r="O4570" s="76">
        <v>34469.046011024911</v>
      </c>
      <c r="P4570" s="46">
        <v>307120.8760825916</v>
      </c>
      <c r="Q4570" s="46">
        <v>177351.59529256809</v>
      </c>
      <c r="R4570" s="76">
        <v>1374753838167.4705</v>
      </c>
      <c r="S4570" s="56">
        <v>0.66814953182883607</v>
      </c>
      <c r="T4570" s="56">
        <v>0.40087527341407225</v>
      </c>
      <c r="U4570" s="46">
        <v>17.199123875213683</v>
      </c>
      <c r="V4570" s="76">
        <v>10593301789152.764</v>
      </c>
      <c r="W4570" s="84">
        <v>3340.1588714016389</v>
      </c>
      <c r="X4570" s="82">
        <v>4.1703121612340611E-2</v>
      </c>
      <c r="Y4570" s="476">
        <v>2.0000000000000001E-4</v>
      </c>
    </row>
    <row r="4571" spans="1:25" x14ac:dyDescent="0.2">
      <c r="A4571" s="475">
        <v>4567</v>
      </c>
      <c r="B4571" s="56">
        <v>0.4944506024885239</v>
      </c>
      <c r="C4571" s="46">
        <v>3119.2740224436393</v>
      </c>
      <c r="D4571" s="56">
        <v>0.54685132786722868</v>
      </c>
      <c r="E4571" s="56">
        <v>0.36155418180303261</v>
      </c>
      <c r="F4571" s="250">
        <v>2025.15</v>
      </c>
      <c r="G4571" s="76">
        <v>103179752552.97285</v>
      </c>
      <c r="H4571" s="46">
        <v>11190776.249998016</v>
      </c>
      <c r="I4571" s="76">
        <v>362131831239.52802</v>
      </c>
      <c r="J4571" s="56">
        <v>0.4390438590989264</v>
      </c>
      <c r="K4571" s="76">
        <v>21541726980.072845</v>
      </c>
      <c r="L4571" s="76">
        <v>32161617110.61322</v>
      </c>
      <c r="M4571" s="76">
        <v>87975098993.672073</v>
      </c>
      <c r="N4571" s="76">
        <v>19295723061.114864</v>
      </c>
      <c r="O4571" s="76">
        <v>45000</v>
      </c>
      <c r="P4571" s="46">
        <v>166218.46139617357</v>
      </c>
      <c r="Q4571" s="46">
        <v>75811.953712235889</v>
      </c>
      <c r="R4571" s="76">
        <v>611939813991.08057</v>
      </c>
      <c r="S4571" s="56">
        <v>0.56079544655923452</v>
      </c>
      <c r="T4571" s="56">
        <v>0.36977622874710542</v>
      </c>
      <c r="U4571" s="46">
        <v>15.56658180738561</v>
      </c>
      <c r="V4571" s="76">
        <v>4097648354222.8413</v>
      </c>
      <c r="W4571" s="84">
        <v>1293.7334378766061</v>
      </c>
      <c r="X4571" s="82">
        <v>4.4351018387736869E-2</v>
      </c>
      <c r="Y4571" s="476">
        <v>2.0000000000000001E-4</v>
      </c>
    </row>
    <row r="4572" spans="1:25" x14ac:dyDescent="0.2">
      <c r="A4572" s="475">
        <v>4568</v>
      </c>
      <c r="B4572" s="56">
        <v>0.48664873447146878</v>
      </c>
      <c r="C4572" s="46">
        <v>4508.3563891612021</v>
      </c>
      <c r="D4572" s="56">
        <v>0.58380713516228289</v>
      </c>
      <c r="E4572" s="56">
        <v>0.52713925807635609</v>
      </c>
      <c r="F4572" s="250">
        <v>2026.25</v>
      </c>
      <c r="G4572" s="76">
        <v>136719055627.36615</v>
      </c>
      <c r="H4572" s="46">
        <v>11470097.14514854</v>
      </c>
      <c r="I4572" s="76">
        <v>399832334081.7019</v>
      </c>
      <c r="J4572" s="56">
        <v>0.47328755050852145</v>
      </c>
      <c r="K4572" s="76">
        <v>33533286206.064529</v>
      </c>
      <c r="L4572" s="76">
        <v>41499809873.441132</v>
      </c>
      <c r="M4572" s="76">
        <v>43921074405.195557</v>
      </c>
      <c r="N4572" s="76">
        <v>11639709168.246332</v>
      </c>
      <c r="O4572" s="76">
        <v>11025.557914468536</v>
      </c>
      <c r="P4572" s="46">
        <v>122253.99609834974</v>
      </c>
      <c r="Q4572" s="46">
        <v>45433.451893816156</v>
      </c>
      <c r="R4572" s="76">
        <v>652016436577.27527</v>
      </c>
      <c r="S4572" s="56">
        <v>0.55996938913232419</v>
      </c>
      <c r="T4572" s="56">
        <v>0.45856649796478915</v>
      </c>
      <c r="U4572" s="46">
        <v>15.669160831006907</v>
      </c>
      <c r="V4572" s="76">
        <v>5251561122720.5137</v>
      </c>
      <c r="W4572" s="84">
        <v>1658.9666086334264</v>
      </c>
      <c r="X4572" s="82">
        <v>4.5780492742839303E-2</v>
      </c>
      <c r="Y4572" s="476">
        <v>2.0000000000000001E-4</v>
      </c>
    </row>
    <row r="4573" spans="1:25" x14ac:dyDescent="0.2">
      <c r="A4573" s="475">
        <v>4569</v>
      </c>
      <c r="B4573" s="56">
        <v>0.5103198199225899</v>
      </c>
      <c r="C4573" s="46">
        <v>6931.1396687184133</v>
      </c>
      <c r="D4573" s="56">
        <v>0.45059012840460788</v>
      </c>
      <c r="E4573" s="56">
        <v>0.46769760170567076</v>
      </c>
      <c r="F4573" s="250">
        <v>2026.53</v>
      </c>
      <c r="G4573" s="76">
        <v>35237166469.851143</v>
      </c>
      <c r="H4573" s="46">
        <v>8194859.4917357294</v>
      </c>
      <c r="I4573" s="76">
        <v>292327354786.16809</v>
      </c>
      <c r="J4573" s="56">
        <v>0.44253315825772699</v>
      </c>
      <c r="K4573" s="76">
        <v>10713631592.047611</v>
      </c>
      <c r="L4573" s="76">
        <v>10599345499.835032</v>
      </c>
      <c r="M4573" s="76">
        <v>20625804982.108746</v>
      </c>
      <c r="N4573" s="76">
        <v>34263320543.408646</v>
      </c>
      <c r="O4573" s="76">
        <v>34980.21018567749</v>
      </c>
      <c r="P4573" s="46">
        <v>238206.13083682291</v>
      </c>
      <c r="Q4573" s="46">
        <v>129953.91645215575</v>
      </c>
      <c r="R4573" s="76">
        <v>472240456378.5434</v>
      </c>
      <c r="S4573" s="56">
        <v>0.53215161108592124</v>
      </c>
      <c r="T4573" s="56">
        <v>0.31374441028030975</v>
      </c>
      <c r="U4573" s="46">
        <v>14.304974604677041</v>
      </c>
      <c r="V4573" s="76">
        <v>2441214532384.6743</v>
      </c>
      <c r="W4573" s="84">
        <v>769.96307864816424</v>
      </c>
      <c r="X4573" s="82">
        <v>4.8804512945220042E-2</v>
      </c>
      <c r="Y4573" s="476">
        <v>2.0000000000000001E-4</v>
      </c>
    </row>
    <row r="4574" spans="1:25" x14ac:dyDescent="0.2">
      <c r="A4574" s="475">
        <v>4570</v>
      </c>
      <c r="B4574" s="56">
        <v>0.54134358453044962</v>
      </c>
      <c r="C4574" s="46">
        <v>3207.6345368186994</v>
      </c>
      <c r="D4574" s="56">
        <v>0.82601478207358281</v>
      </c>
      <c r="E4574" s="56">
        <v>0.39177388349793196</v>
      </c>
      <c r="F4574" s="250">
        <v>2023.75</v>
      </c>
      <c r="G4574" s="76">
        <v>681999214559.45679</v>
      </c>
      <c r="H4574" s="46">
        <v>21477077.311762784</v>
      </c>
      <c r="I4574" s="76">
        <v>581887329507.98035</v>
      </c>
      <c r="J4574" s="56">
        <v>0.38863174039557169</v>
      </c>
      <c r="K4574" s="76">
        <v>7192611771.0095749</v>
      </c>
      <c r="L4574" s="76">
        <v>0</v>
      </c>
      <c r="M4574" s="76">
        <v>480782477688.34949</v>
      </c>
      <c r="N4574" s="76">
        <v>106170160528.37784</v>
      </c>
      <c r="O4574" s="76">
        <v>43374.005459498716</v>
      </c>
      <c r="P4574" s="46">
        <v>609155.38725970581</v>
      </c>
      <c r="Q4574" s="46">
        <v>410397.62118471996</v>
      </c>
      <c r="R4574" s="76">
        <v>1638877408710.0569</v>
      </c>
      <c r="S4574" s="56">
        <v>0.61304204881285529</v>
      </c>
      <c r="T4574" s="56">
        <v>0.53736433135743189</v>
      </c>
      <c r="U4574" s="46">
        <v>17.634575281599503</v>
      </c>
      <c r="V4574" s="76">
        <v>16869274515930.594</v>
      </c>
      <c r="W4574" s="84">
        <v>5322.5093780573106</v>
      </c>
      <c r="X4574" s="82">
        <v>4.1874803062385578E-2</v>
      </c>
      <c r="Y4574" s="476">
        <v>2.0000000000000001E-4</v>
      </c>
    </row>
    <row r="4575" spans="1:25" x14ac:dyDescent="0.2">
      <c r="A4575" s="475">
        <v>4571</v>
      </c>
      <c r="B4575" s="56">
        <v>0.56277185198989865</v>
      </c>
      <c r="C4575" s="46">
        <v>2642.75613153624</v>
      </c>
      <c r="D4575" s="56">
        <v>0.9839549692150974</v>
      </c>
      <c r="E4575" s="56">
        <v>0.57391382990156836</v>
      </c>
      <c r="F4575" s="250">
        <v>2023.99</v>
      </c>
      <c r="G4575" s="76">
        <v>513763018104.27161</v>
      </c>
      <c r="H4575" s="46">
        <v>31522564.607800439</v>
      </c>
      <c r="I4575" s="76">
        <v>708624897937.96863</v>
      </c>
      <c r="J4575" s="56">
        <v>0.34620418950796972</v>
      </c>
      <c r="K4575" s="76">
        <v>13031425535.074015</v>
      </c>
      <c r="L4575" s="76">
        <v>0</v>
      </c>
      <c r="M4575" s="76">
        <v>351514062038.14191</v>
      </c>
      <c r="N4575" s="76">
        <v>42891964290.208626</v>
      </c>
      <c r="O4575" s="76">
        <v>30931.26304662992</v>
      </c>
      <c r="P4575" s="46">
        <v>311757.6553858727</v>
      </c>
      <c r="Q4575" s="46">
        <v>173225.66508413854</v>
      </c>
      <c r="R4575" s="76">
        <v>1510657189361.1851</v>
      </c>
      <c r="S4575" s="56">
        <v>0.56742951724666979</v>
      </c>
      <c r="T4575" s="56">
        <v>0.44139380516214699</v>
      </c>
      <c r="U4575" s="46">
        <v>17.602090288919193</v>
      </c>
      <c r="V4575" s="76">
        <v>12770149778574.754</v>
      </c>
      <c r="W4575" s="84">
        <v>4027.0744060964594</v>
      </c>
      <c r="X4575" s="82">
        <v>4.1938180830428558E-2</v>
      </c>
      <c r="Y4575" s="476">
        <v>2.0000000000000001E-4</v>
      </c>
    </row>
    <row r="4576" spans="1:25" x14ac:dyDescent="0.2">
      <c r="A4576" s="475">
        <v>4572</v>
      </c>
      <c r="B4576" s="56">
        <v>0.47989611893265949</v>
      </c>
      <c r="C4576" s="46">
        <v>4991.5270583119564</v>
      </c>
      <c r="D4576" s="56">
        <v>0.68264145509049212</v>
      </c>
      <c r="E4576" s="56">
        <v>0.44190730555848068</v>
      </c>
      <c r="F4576" s="250">
        <v>2025.31</v>
      </c>
      <c r="G4576" s="76">
        <v>179468930106.01581</v>
      </c>
      <c r="H4576" s="46">
        <v>14781708.724950155</v>
      </c>
      <c r="I4576" s="76">
        <v>351765952039.62689</v>
      </c>
      <c r="J4576" s="56">
        <v>0.28147619865901252</v>
      </c>
      <c r="K4576" s="76">
        <v>12862224961.193932</v>
      </c>
      <c r="L4576" s="76">
        <v>43372645861.239174</v>
      </c>
      <c r="M4576" s="76">
        <v>128860661259.67613</v>
      </c>
      <c r="N4576" s="76">
        <v>28933364631.740219</v>
      </c>
      <c r="O4576" s="76">
        <v>38844.759412598309</v>
      </c>
      <c r="P4576" s="46">
        <v>228178.80809335457</v>
      </c>
      <c r="Q4576" s="46">
        <v>117739.46608554723</v>
      </c>
      <c r="R4576" s="76">
        <v>746469361143.19434</v>
      </c>
      <c r="S4576" s="56">
        <v>0.52522374771102531</v>
      </c>
      <c r="T4576" s="56">
        <v>0.35522445295866417</v>
      </c>
      <c r="U4576" s="46">
        <v>16.988711153777817</v>
      </c>
      <c r="V4576" s="76">
        <v>5031047089919.3076</v>
      </c>
      <c r="W4576" s="84">
        <v>1586.2570594032875</v>
      </c>
      <c r="X4576" s="82">
        <v>4.2590316808335367E-2</v>
      </c>
      <c r="Y4576" s="476">
        <v>2.0000000000000001E-4</v>
      </c>
    </row>
    <row r="4577" spans="1:25" x14ac:dyDescent="0.2">
      <c r="A4577" s="475">
        <v>4573</v>
      </c>
      <c r="B4577" s="56">
        <v>0.53243557626507299</v>
      </c>
      <c r="C4577" s="46">
        <v>3896.8190623358009</v>
      </c>
      <c r="D4577" s="56">
        <v>1.1865090030536696</v>
      </c>
      <c r="E4577" s="56">
        <v>0.32647402137147913</v>
      </c>
      <c r="F4577" s="250">
        <v>2023.75</v>
      </c>
      <c r="G4577" s="76">
        <v>524045523757.10107</v>
      </c>
      <c r="H4577" s="46">
        <v>38419636.519057937</v>
      </c>
      <c r="I4577" s="76">
        <v>481891359390.32251</v>
      </c>
      <c r="J4577" s="56">
        <v>-0.28510352220015678</v>
      </c>
      <c r="K4577" s="76">
        <v>14116657555.066025</v>
      </c>
      <c r="L4577" s="76">
        <v>31233143140.294605</v>
      </c>
      <c r="M4577" s="76">
        <v>425417287615.84692</v>
      </c>
      <c r="N4577" s="76">
        <v>44716173438.923508</v>
      </c>
      <c r="O4577" s="76">
        <v>32395.681250321308</v>
      </c>
      <c r="P4577" s="46">
        <v>258415.55840050054</v>
      </c>
      <c r="Q4577" s="46">
        <v>160198.64802541171</v>
      </c>
      <c r="R4577" s="76">
        <v>1480898512208.8047</v>
      </c>
      <c r="S4577" s="56">
        <v>0.42742551071708867</v>
      </c>
      <c r="T4577" s="56">
        <v>0.24870630131594296</v>
      </c>
      <c r="U4577" s="46">
        <v>28.28776738288407</v>
      </c>
      <c r="V4577" s="76">
        <v>10975633316537.592</v>
      </c>
      <c r="W4577" s="84">
        <v>3464.0830243459682</v>
      </c>
      <c r="X4577" s="82">
        <v>2.7194658244634129E-2</v>
      </c>
      <c r="Y4577" s="476">
        <v>2.0000000000000001E-4</v>
      </c>
    </row>
    <row r="4578" spans="1:25" x14ac:dyDescent="0.2">
      <c r="A4578" s="475">
        <v>4574</v>
      </c>
      <c r="B4578" s="56">
        <v>0.52400008958243949</v>
      </c>
      <c r="C4578" s="46">
        <v>2929.9037685232834</v>
      </c>
      <c r="D4578" s="56">
        <v>0.47492855626249314</v>
      </c>
      <c r="E4578" s="56">
        <v>0.23845845106720925</v>
      </c>
      <c r="F4578" s="250">
        <v>2025.17</v>
      </c>
      <c r="G4578" s="76">
        <v>96693381043.239334</v>
      </c>
      <c r="H4578" s="46">
        <v>9130263.8168609645</v>
      </c>
      <c r="I4578" s="76">
        <v>326208000771.46429</v>
      </c>
      <c r="J4578" s="56">
        <v>0.49313854750942321</v>
      </c>
      <c r="K4578" s="76">
        <v>14389341297.018908</v>
      </c>
      <c r="L4578" s="76">
        <v>10512011876.98436</v>
      </c>
      <c r="M4578" s="76">
        <v>102645153472.30443</v>
      </c>
      <c r="N4578" s="76">
        <v>30598179766.840069</v>
      </c>
      <c r="O4578" s="76">
        <v>40348.401938511597</v>
      </c>
      <c r="P4578" s="46">
        <v>236642.82809403038</v>
      </c>
      <c r="Q4578" s="46">
        <v>126575.84178373498</v>
      </c>
      <c r="R4578" s="76">
        <v>605125638918.74841</v>
      </c>
      <c r="S4578" s="56">
        <v>0.59342846362809754</v>
      </c>
      <c r="T4578" s="56">
        <v>0.38907508179939548</v>
      </c>
      <c r="U4578" s="46">
        <v>15.402834051997777</v>
      </c>
      <c r="V4578" s="76">
        <v>4141563605429.9375</v>
      </c>
      <c r="W4578" s="84">
        <v>1305.9931682164911</v>
      </c>
      <c r="X4578" s="82">
        <v>4.576534451441739E-2</v>
      </c>
      <c r="Y4578" s="476">
        <v>2.0000000000000001E-4</v>
      </c>
    </row>
    <row r="4579" spans="1:25" x14ac:dyDescent="0.2">
      <c r="A4579" s="475">
        <v>4575</v>
      </c>
      <c r="B4579" s="56">
        <v>0.60318328842577884</v>
      </c>
      <c r="C4579" s="46">
        <v>6506.3873385585593</v>
      </c>
      <c r="D4579" s="56">
        <v>1.0487192162443957</v>
      </c>
      <c r="E4579" s="56">
        <v>0.44080298546305041</v>
      </c>
      <c r="F4579" s="250">
        <v>2025.07</v>
      </c>
      <c r="G4579" s="76">
        <v>189772590728.2363</v>
      </c>
      <c r="H4579" s="46">
        <v>28179894.72940224</v>
      </c>
      <c r="I4579" s="76">
        <v>631984217080.9845</v>
      </c>
      <c r="J4579" s="56">
        <v>0.28798498922451432</v>
      </c>
      <c r="K4579" s="76">
        <v>26653547570.256592</v>
      </c>
      <c r="L4579" s="76">
        <v>48187583411.639862</v>
      </c>
      <c r="M4579" s="76">
        <v>147790048489.06488</v>
      </c>
      <c r="N4579" s="76">
        <v>3460921321.3223338</v>
      </c>
      <c r="O4579" s="76">
        <v>30793.62518250729</v>
      </c>
      <c r="P4579" s="46">
        <v>75349.689573818032</v>
      </c>
      <c r="Q4579" s="46">
        <v>13400.67239345451</v>
      </c>
      <c r="R4579" s="76">
        <v>1109349577984.9329</v>
      </c>
      <c r="S4579" s="56">
        <v>0.49377009400855987</v>
      </c>
      <c r="T4579" s="56">
        <v>0.26741718665918374</v>
      </c>
      <c r="U4579" s="46">
        <v>16.765153715671733</v>
      </c>
      <c r="V4579" s="76">
        <v>5399154525781.1162</v>
      </c>
      <c r="W4579" s="84">
        <v>1704.31537863669</v>
      </c>
      <c r="X4579" s="82">
        <v>4.4430272019318033E-2</v>
      </c>
      <c r="Y4579" s="476">
        <v>2.0000000000000001E-4</v>
      </c>
    </row>
    <row r="4580" spans="1:25" x14ac:dyDescent="0.2">
      <c r="A4580" s="475">
        <v>4576</v>
      </c>
      <c r="B4580" s="56">
        <v>0.34242204631618045</v>
      </c>
      <c r="C4580" s="46">
        <v>7804.2802104179991</v>
      </c>
      <c r="D4580" s="56">
        <v>0.5306364440916802</v>
      </c>
      <c r="E4580" s="56">
        <v>0.47431317904607445</v>
      </c>
      <c r="F4580" s="250">
        <v>2025.74</v>
      </c>
      <c r="G4580" s="76">
        <v>150771587834.64651</v>
      </c>
      <c r="H4580" s="46">
        <v>10248391.014515156</v>
      </c>
      <c r="I4580" s="76">
        <v>355112237428.63068</v>
      </c>
      <c r="J4580" s="56">
        <v>0.34242204631618045</v>
      </c>
      <c r="K4580" s="76">
        <v>10194863555.539772</v>
      </c>
      <c r="L4580" s="76">
        <v>15556993201.555878</v>
      </c>
      <c r="M4580" s="76">
        <v>112276863668.34448</v>
      </c>
      <c r="N4580" s="76">
        <v>37105945869.578262</v>
      </c>
      <c r="O4580" s="76">
        <v>43542.232659748101</v>
      </c>
      <c r="P4580" s="46">
        <v>253837.54174396535</v>
      </c>
      <c r="Q4580" s="46">
        <v>139885.508002749</v>
      </c>
      <c r="R4580" s="76">
        <v>731481083169.58521</v>
      </c>
      <c r="S4580" s="56">
        <v>0.54376174115368769</v>
      </c>
      <c r="T4580" s="56">
        <v>0.31643342340008351</v>
      </c>
      <c r="U4580" s="46">
        <v>16.838189177996956</v>
      </c>
      <c r="V4580" s="76">
        <v>4249855297887.8257</v>
      </c>
      <c r="W4580" s="84">
        <v>1342.1719049168996</v>
      </c>
      <c r="X4580" s="82">
        <v>4.3993384813926083E-2</v>
      </c>
      <c r="Y4580" s="476">
        <v>2.0000000000000001E-4</v>
      </c>
    </row>
    <row r="4581" spans="1:25" x14ac:dyDescent="0.2">
      <c r="A4581" s="475">
        <v>4577</v>
      </c>
      <c r="B4581" s="56">
        <v>0.32331965254952677</v>
      </c>
      <c r="C4581" s="46">
        <v>1500</v>
      </c>
      <c r="D4581" s="56">
        <v>0.48251173138301723</v>
      </c>
      <c r="E4581" s="56">
        <v>0.58865553218117384</v>
      </c>
      <c r="F4581" s="250">
        <v>2024.39</v>
      </c>
      <c r="G4581" s="76">
        <v>264015166425.08533</v>
      </c>
      <c r="H4581" s="46">
        <v>9568525.4484820887</v>
      </c>
      <c r="I4581" s="76">
        <v>338719283142.2334</v>
      </c>
      <c r="J4581" s="56">
        <v>0.32331965254952677</v>
      </c>
      <c r="K4581" s="76">
        <v>22127568932.453854</v>
      </c>
      <c r="L4581" s="76">
        <v>36014192744.904495</v>
      </c>
      <c r="M4581" s="76">
        <v>210130312529.39542</v>
      </c>
      <c r="N4581" s="76">
        <v>17819927518.296314</v>
      </c>
      <c r="O4581" s="76">
        <v>21048.449827215758</v>
      </c>
      <c r="P4581" s="46">
        <v>168981.93295349652</v>
      </c>
      <c r="Q4581" s="46">
        <v>63381.176498550674</v>
      </c>
      <c r="R4581" s="76">
        <v>890725389358.4325</v>
      </c>
      <c r="S4581" s="56">
        <v>0.595772177248442</v>
      </c>
      <c r="T4581" s="56">
        <v>0.38836724580580334</v>
      </c>
      <c r="U4581" s="46">
        <v>17.513137343475648</v>
      </c>
      <c r="V4581" s="76">
        <v>6783301119475.416</v>
      </c>
      <c r="W4581" s="84">
        <v>2140.3219285204809</v>
      </c>
      <c r="X4581" s="82">
        <v>4.0920859792400385E-2</v>
      </c>
      <c r="Y4581" s="476">
        <v>2.0000000000000001E-4</v>
      </c>
    </row>
    <row r="4582" spans="1:25" x14ac:dyDescent="0.2">
      <c r="A4582" s="475">
        <v>4578</v>
      </c>
      <c r="B4582" s="56">
        <v>0.54994258499537996</v>
      </c>
      <c r="C4582" s="46">
        <v>1679.6663589543423</v>
      </c>
      <c r="D4582" s="56">
        <v>0.74818376355407556</v>
      </c>
      <c r="E4582" s="56">
        <v>0.2634961905042349</v>
      </c>
      <c r="F4582" s="250">
        <v>2024.81</v>
      </c>
      <c r="G4582" s="76">
        <v>248715860337.11435</v>
      </c>
      <c r="H4582" s="46">
        <v>18819646.217456356</v>
      </c>
      <c r="I4582" s="76">
        <v>530302983699.15796</v>
      </c>
      <c r="J4582" s="56">
        <v>0.38598995108427214</v>
      </c>
      <c r="K4582" s="76">
        <v>13829589284.47971</v>
      </c>
      <c r="L4582" s="76">
        <v>6818907919.7792168</v>
      </c>
      <c r="M4582" s="76">
        <v>189759128411.73245</v>
      </c>
      <c r="N4582" s="76">
        <v>49732945180.921738</v>
      </c>
      <c r="O4582" s="76">
        <v>30054.275476631887</v>
      </c>
      <c r="P4582" s="46">
        <v>319694.74707142432</v>
      </c>
      <c r="Q4582" s="46">
        <v>184578.85347805871</v>
      </c>
      <c r="R4582" s="76">
        <v>1083601316650.2006</v>
      </c>
      <c r="S4582" s="56">
        <v>0.56414075154467502</v>
      </c>
      <c r="T4582" s="56">
        <v>0.35798711741935263</v>
      </c>
      <c r="U4582" s="46">
        <v>16.819156656469943</v>
      </c>
      <c r="V4582" s="76">
        <v>7285901627768.3223</v>
      </c>
      <c r="W4582" s="84">
        <v>2296.6535032222073</v>
      </c>
      <c r="X4582" s="82">
        <v>4.2733713604726525E-2</v>
      </c>
      <c r="Y4582" s="476">
        <v>2.0000000000000001E-4</v>
      </c>
    </row>
    <row r="4583" spans="1:25" x14ac:dyDescent="0.2">
      <c r="A4583" s="475">
        <v>4579</v>
      </c>
      <c r="B4583" s="56">
        <v>0.51430036595496176</v>
      </c>
      <c r="C4583" s="46">
        <v>1500</v>
      </c>
      <c r="D4583" s="56">
        <v>0.94856178979212213</v>
      </c>
      <c r="E4583" s="56">
        <v>0.28462117957003097</v>
      </c>
      <c r="F4583" s="250">
        <v>2024.48</v>
      </c>
      <c r="G4583" s="76">
        <v>376517242280.40125</v>
      </c>
      <c r="H4583" s="46">
        <v>29437976.606884681</v>
      </c>
      <c r="I4583" s="76">
        <v>687243028841.25354</v>
      </c>
      <c r="J4583" s="56">
        <v>0.35624345119976231</v>
      </c>
      <c r="K4583" s="76">
        <v>11247269195.805025</v>
      </c>
      <c r="L4583" s="76">
        <v>0</v>
      </c>
      <c r="M4583" s="76">
        <v>343592413316.70209</v>
      </c>
      <c r="N4583" s="76">
        <v>24274079553.005459</v>
      </c>
      <c r="O4583" s="76">
        <v>44082.966330941723</v>
      </c>
      <c r="P4583" s="46">
        <v>204922.13875741867</v>
      </c>
      <c r="Q4583" s="46">
        <v>96330.450266182175</v>
      </c>
      <c r="R4583" s="76">
        <v>1530554174356.563</v>
      </c>
      <c r="S4583" s="56">
        <v>0.59065533474053133</v>
      </c>
      <c r="T4583" s="56">
        <v>0.36394330801866182</v>
      </c>
      <c r="U4583" s="46">
        <v>17.011018104382671</v>
      </c>
      <c r="V4583" s="76">
        <v>10416192278898.906</v>
      </c>
      <c r="W4583" s="84">
        <v>3288.4142906405045</v>
      </c>
      <c r="X4583" s="82">
        <v>4.2950857820412254E-2</v>
      </c>
      <c r="Y4583" s="476">
        <v>2.0000000000000001E-4</v>
      </c>
    </row>
    <row r="4584" spans="1:25" x14ac:dyDescent="0.2">
      <c r="A4584" s="475">
        <v>4580</v>
      </c>
      <c r="B4584" s="56">
        <v>0.51493017906413563</v>
      </c>
      <c r="C4584" s="46">
        <v>7582.4061387569145</v>
      </c>
      <c r="D4584" s="56">
        <v>0.30578194985956558</v>
      </c>
      <c r="E4584" s="56">
        <v>0.33276890149416793</v>
      </c>
      <c r="F4584" s="250">
        <v>2026.11</v>
      </c>
      <c r="G4584" s="76">
        <v>54698511611.084152</v>
      </c>
      <c r="H4584" s="46">
        <v>4895332.5052255718</v>
      </c>
      <c r="I4584" s="76">
        <v>179812359875.87277</v>
      </c>
      <c r="J4584" s="56">
        <v>0.4378851006460559</v>
      </c>
      <c r="K4584" s="76">
        <v>22061509218.10511</v>
      </c>
      <c r="L4584" s="76">
        <v>29707747839.504562</v>
      </c>
      <c r="M4584" s="76">
        <v>31600466513.968151</v>
      </c>
      <c r="N4584" s="76">
        <v>207276922238.76929</v>
      </c>
      <c r="O4584" s="76">
        <v>15982.18737657368</v>
      </c>
      <c r="P4584" s="46">
        <v>1280314.3613877376</v>
      </c>
      <c r="Q4584" s="46">
        <v>860106.30190450989</v>
      </c>
      <c r="R4584" s="76">
        <v>530804652787.56134</v>
      </c>
      <c r="S4584" s="56">
        <v>0.43571499237195555</v>
      </c>
      <c r="T4584" s="56">
        <v>0.30361903386577088</v>
      </c>
      <c r="U4584" s="46">
        <v>14.879084341336194</v>
      </c>
      <c r="V4584" s="76">
        <v>2763141175925.2295</v>
      </c>
      <c r="W4584" s="84">
        <v>871.31170819371516</v>
      </c>
      <c r="X4584" s="82">
        <v>4.7114813737089367E-2</v>
      </c>
      <c r="Y4584" s="476">
        <v>2.0000000000000001E-4</v>
      </c>
    </row>
    <row r="4585" spans="1:25" x14ac:dyDescent="0.2">
      <c r="A4585" s="475">
        <v>4581</v>
      </c>
      <c r="B4585" s="56">
        <v>0.5405977062538101</v>
      </c>
      <c r="C4585" s="46">
        <v>7307.9783516958196</v>
      </c>
      <c r="D4585" s="56">
        <v>0.92604060053533666</v>
      </c>
      <c r="E4585" s="56">
        <v>0.34676887021804426</v>
      </c>
      <c r="F4585" s="250">
        <v>2023.8</v>
      </c>
      <c r="G4585" s="76">
        <v>180380276273.81769</v>
      </c>
      <c r="H4585" s="46">
        <v>26035396.630725082</v>
      </c>
      <c r="I4585" s="76">
        <v>623935490383.56274</v>
      </c>
      <c r="J4585" s="56">
        <v>0.35616506766142231</v>
      </c>
      <c r="K4585" s="76">
        <v>5364643789.8375969</v>
      </c>
      <c r="L4585" s="76">
        <v>8646876246.1830292</v>
      </c>
      <c r="M4585" s="76">
        <v>173972045560.23001</v>
      </c>
      <c r="N4585" s="76">
        <v>28409198800.582752</v>
      </c>
      <c r="O4585" s="76">
        <v>29526.808160763067</v>
      </c>
      <c r="P4585" s="46">
        <v>233289.684865485</v>
      </c>
      <c r="Q4585" s="46">
        <v>116857.26031875657</v>
      </c>
      <c r="R4585" s="76">
        <v>1088163188103.2529</v>
      </c>
      <c r="S4585" s="56">
        <v>0.52861529926138395</v>
      </c>
      <c r="T4585" s="56">
        <v>0.33142258169524702</v>
      </c>
      <c r="U4585" s="46">
        <v>15.977272766340887</v>
      </c>
      <c r="V4585" s="76">
        <v>6376950825407.5723</v>
      </c>
      <c r="W4585" s="84">
        <v>2013.4158434146375</v>
      </c>
      <c r="X4585" s="82">
        <v>4.5471354467748366E-2</v>
      </c>
      <c r="Y4585" s="476">
        <v>2.0000000000000001E-4</v>
      </c>
    </row>
    <row r="4586" spans="1:25" x14ac:dyDescent="0.2">
      <c r="A4586" s="475">
        <v>4582</v>
      </c>
      <c r="B4586" s="56">
        <v>0.64700160987958322</v>
      </c>
      <c r="C4586" s="46">
        <v>6919.8099882652823</v>
      </c>
      <c r="D4586" s="56">
        <v>0.69866744868488539</v>
      </c>
      <c r="E4586" s="56">
        <v>0.21938334425520301</v>
      </c>
      <c r="F4586" s="250">
        <v>2025.47</v>
      </c>
      <c r="G4586" s="76">
        <v>120233770619.74762</v>
      </c>
      <c r="H4586" s="46">
        <v>15538123.119974552</v>
      </c>
      <c r="I4586" s="76">
        <v>420971523528.89349</v>
      </c>
      <c r="J4586" s="56">
        <v>0.22081726523278156</v>
      </c>
      <c r="K4586" s="76">
        <v>16597798011.982498</v>
      </c>
      <c r="L4586" s="76">
        <v>8838933151.8030777</v>
      </c>
      <c r="M4586" s="76">
        <v>71983262985.206284</v>
      </c>
      <c r="N4586" s="76">
        <v>52427857660.337242</v>
      </c>
      <c r="O4586" s="76">
        <v>33082.558186933245</v>
      </c>
      <c r="P4586" s="46">
        <v>289386.07318883855</v>
      </c>
      <c r="Q4586" s="46">
        <v>162806.82625729466</v>
      </c>
      <c r="R4586" s="76">
        <v>691766325487.68945</v>
      </c>
      <c r="S4586" s="56">
        <v>0.39357962653426631</v>
      </c>
      <c r="T4586" s="56">
        <v>0.26760775805782611</v>
      </c>
      <c r="U4586" s="46">
        <v>16.76327554953555</v>
      </c>
      <c r="V4586" s="76">
        <v>3452937301774.0156</v>
      </c>
      <c r="W4586" s="84">
        <v>1089.6642193051089</v>
      </c>
      <c r="X4586" s="82">
        <v>4.3497224464642104E-2</v>
      </c>
      <c r="Y4586" s="476">
        <v>2.0000000000000001E-4</v>
      </c>
    </row>
    <row r="4587" spans="1:25" x14ac:dyDescent="0.2">
      <c r="A4587" s="475">
        <v>4583</v>
      </c>
      <c r="B4587" s="56">
        <v>0.48617756005102847</v>
      </c>
      <c r="C4587" s="46">
        <v>1500</v>
      </c>
      <c r="D4587" s="56">
        <v>1.2443831502834009</v>
      </c>
      <c r="E4587" s="56">
        <v>0.5084900226965603</v>
      </c>
      <c r="F4587" s="250">
        <v>2024.63</v>
      </c>
      <c r="G4587" s="76">
        <v>387602815742.44757</v>
      </c>
      <c r="H4587" s="46">
        <v>52377320.767158963</v>
      </c>
      <c r="I4587" s="76">
        <v>1058128511548.0562</v>
      </c>
      <c r="J4587" s="56">
        <v>0.36317695319259646</v>
      </c>
      <c r="K4587" s="76">
        <v>42378913101.941444</v>
      </c>
      <c r="L4587" s="76">
        <v>0</v>
      </c>
      <c r="M4587" s="76">
        <v>371173769600.61224</v>
      </c>
      <c r="N4587" s="76">
        <v>26623429601.254742</v>
      </c>
      <c r="O4587" s="76">
        <v>20420.653300519767</v>
      </c>
      <c r="P4587" s="46">
        <v>226151.60749430174</v>
      </c>
      <c r="Q4587" s="46">
        <v>110010.21837760463</v>
      </c>
      <c r="R4587" s="76">
        <v>2097857230523.4424</v>
      </c>
      <c r="S4587" s="56">
        <v>0.56411033471897243</v>
      </c>
      <c r="T4587" s="56">
        <v>0.31708638462546068</v>
      </c>
      <c r="U4587" s="46">
        <v>16.423164017337054</v>
      </c>
      <c r="V4587" s="76">
        <v>11913137988327.457</v>
      </c>
      <c r="W4587" s="84">
        <v>3750.1062370874056</v>
      </c>
      <c r="X4587" s="82">
        <v>4.4888445695653138E-2</v>
      </c>
      <c r="Y4587" s="476">
        <v>2.0000000000000001E-4</v>
      </c>
    </row>
    <row r="4588" spans="1:25" x14ac:dyDescent="0.2">
      <c r="A4588" s="475">
        <v>4584</v>
      </c>
      <c r="B4588" s="56">
        <v>0.64404449703047506</v>
      </c>
      <c r="C4588" s="46">
        <v>1500</v>
      </c>
      <c r="D4588" s="56">
        <v>0.87647618003147354</v>
      </c>
      <c r="E4588" s="56">
        <v>0.59863543528323548</v>
      </c>
      <c r="F4588" s="250">
        <v>2024.65</v>
      </c>
      <c r="G4588" s="76">
        <v>331168938676.99744</v>
      </c>
      <c r="H4588" s="46">
        <v>24921562.0597529</v>
      </c>
      <c r="I4588" s="76">
        <v>510149027179.72662</v>
      </c>
      <c r="J4588" s="56">
        <v>0.14090119002331847</v>
      </c>
      <c r="K4588" s="76">
        <v>15985345832.64209</v>
      </c>
      <c r="L4588" s="76">
        <v>0</v>
      </c>
      <c r="M4588" s="76">
        <v>284707109878.05695</v>
      </c>
      <c r="N4588" s="76">
        <v>50778693111.606735</v>
      </c>
      <c r="O4588" s="76">
        <v>38603.851208606982</v>
      </c>
      <c r="P4588" s="46">
        <v>311688.75223895843</v>
      </c>
      <c r="Q4588" s="46">
        <v>175552.42000943492</v>
      </c>
      <c r="R4588" s="76">
        <v>1297888616902.8618</v>
      </c>
      <c r="S4588" s="56">
        <v>0.51356426146600331</v>
      </c>
      <c r="T4588" s="56">
        <v>0.27455626840047392</v>
      </c>
      <c r="U4588" s="46">
        <v>18.529815931419922</v>
      </c>
      <c r="V4588" s="76">
        <v>7189771552171.2373</v>
      </c>
      <c r="W4588" s="84">
        <v>2270.2166765445231</v>
      </c>
      <c r="X4588" s="82">
        <v>3.9742799557476984E-2</v>
      </c>
      <c r="Y4588" s="476">
        <v>2.0000000000000001E-4</v>
      </c>
    </row>
    <row r="4589" spans="1:25" x14ac:dyDescent="0.2">
      <c r="A4589" s="475">
        <v>4585</v>
      </c>
      <c r="B4589" s="56">
        <v>0.46715767114405482</v>
      </c>
      <c r="C4589" s="46">
        <v>5402.4070799809788</v>
      </c>
      <c r="D4589" s="56">
        <v>1.1318245473694826</v>
      </c>
      <c r="E4589" s="56">
        <v>0.19707349067898688</v>
      </c>
      <c r="F4589" s="250">
        <v>2025.39</v>
      </c>
      <c r="G4589" s="76">
        <v>297852416234.75269</v>
      </c>
      <c r="H4589" s="46">
        <v>37273128.768462323</v>
      </c>
      <c r="I4589" s="76">
        <v>783828306091.21216</v>
      </c>
      <c r="J4589" s="56">
        <v>0.27576603780169406</v>
      </c>
      <c r="K4589" s="76">
        <v>27914929415.736992</v>
      </c>
      <c r="L4589" s="76">
        <v>27881361836.240871</v>
      </c>
      <c r="M4589" s="76">
        <v>140425357974.70804</v>
      </c>
      <c r="N4589" s="76">
        <v>53499870842.842651</v>
      </c>
      <c r="O4589" s="76">
        <v>18623.472948481001</v>
      </c>
      <c r="P4589" s="46">
        <v>360520.88820352778</v>
      </c>
      <c r="Q4589" s="46">
        <v>206497.40793639093</v>
      </c>
      <c r="R4589" s="76">
        <v>1418377711399.3145</v>
      </c>
      <c r="S4589" s="56">
        <v>0.48031396641931762</v>
      </c>
      <c r="T4589" s="56">
        <v>0.33398584055777253</v>
      </c>
      <c r="U4589" s="46">
        <v>16.705827349788667</v>
      </c>
      <c r="V4589" s="76">
        <v>8465210303915.0977</v>
      </c>
      <c r="W4589" s="84">
        <v>2672.495665118392</v>
      </c>
      <c r="X4589" s="82">
        <v>4.4849291595369406E-2</v>
      </c>
      <c r="Y4589" s="476">
        <v>2.0000000000000001E-4</v>
      </c>
    </row>
    <row r="4590" spans="1:25" x14ac:dyDescent="0.2">
      <c r="A4590" s="475">
        <v>4586</v>
      </c>
      <c r="B4590" s="56">
        <v>0.47234695803621202</v>
      </c>
      <c r="C4590" s="46">
        <v>4418.0466457985322</v>
      </c>
      <c r="D4590" s="56">
        <v>0.64818279012307445</v>
      </c>
      <c r="E4590" s="56">
        <v>0.43817249326919505</v>
      </c>
      <c r="F4590" s="250">
        <v>2024.23</v>
      </c>
      <c r="G4590" s="76">
        <v>218458324138.43161</v>
      </c>
      <c r="H4590" s="46">
        <v>14439924.072103577</v>
      </c>
      <c r="I4590" s="76">
        <v>471893013108.97919</v>
      </c>
      <c r="J4590" s="56">
        <v>0.47234695803621207</v>
      </c>
      <c r="K4590" s="76">
        <v>6496153439.5388851</v>
      </c>
      <c r="L4590" s="76">
        <v>0</v>
      </c>
      <c r="M4590" s="76">
        <v>172975974105.25821</v>
      </c>
      <c r="N4590" s="76">
        <v>73293172098.368622</v>
      </c>
      <c r="O4590" s="76">
        <v>31453.466437955612</v>
      </c>
      <c r="P4590" s="46">
        <v>479159.55680618744</v>
      </c>
      <c r="Q4590" s="46">
        <v>311928.8750596022</v>
      </c>
      <c r="R4590" s="76">
        <v>976486067053.55286</v>
      </c>
      <c r="S4590" s="56">
        <v>0.60014970569638182</v>
      </c>
      <c r="T4590" s="56">
        <v>0.41965837524029997</v>
      </c>
      <c r="U4590" s="46">
        <v>16.16977400075961</v>
      </c>
      <c r="V4590" s="76">
        <v>7407114426113.4258</v>
      </c>
      <c r="W4590" s="84">
        <v>2336.3005325786798</v>
      </c>
      <c r="X4590" s="82">
        <v>4.4413049430676567E-2</v>
      </c>
      <c r="Y4590" s="476">
        <v>2.0000000000000001E-4</v>
      </c>
    </row>
    <row r="4591" spans="1:25" x14ac:dyDescent="0.2">
      <c r="A4591" s="475">
        <v>4587</v>
      </c>
      <c r="B4591" s="56">
        <v>0.48198637876485534</v>
      </c>
      <c r="C4591" s="46">
        <v>3143.472909111159</v>
      </c>
      <c r="D4591" s="56">
        <v>0.46429808950202062</v>
      </c>
      <c r="E4591" s="56">
        <v>0.30765230431112001</v>
      </c>
      <c r="F4591" s="250">
        <v>2025.76</v>
      </c>
      <c r="G4591" s="76">
        <v>118034439095.97211</v>
      </c>
      <c r="H4591" s="46">
        <v>9052745.3915047906</v>
      </c>
      <c r="I4591" s="76">
        <v>319752392630.55963</v>
      </c>
      <c r="J4591" s="56">
        <v>0.48198637876485528</v>
      </c>
      <c r="K4591" s="76">
        <v>15545521632.465977</v>
      </c>
      <c r="L4591" s="76">
        <v>19106971393.069183</v>
      </c>
      <c r="M4591" s="76">
        <v>74694969066.545074</v>
      </c>
      <c r="N4591" s="76">
        <v>16308515156.905451</v>
      </c>
      <c r="O4591" s="76">
        <v>34515.307644592111</v>
      </c>
      <c r="P4591" s="46">
        <v>163533.61943520512</v>
      </c>
      <c r="Q4591" s="46">
        <v>67023.075372141277</v>
      </c>
      <c r="R4591" s="76">
        <v>606156176490.83179</v>
      </c>
      <c r="S4591" s="56">
        <v>0.60524441565740683</v>
      </c>
      <c r="T4591" s="56">
        <v>0.40194543259196669</v>
      </c>
      <c r="U4591" s="46">
        <v>15.834210316018643</v>
      </c>
      <c r="V4591" s="76">
        <v>4305024704287.832</v>
      </c>
      <c r="W4591" s="84">
        <v>1358.9426090653046</v>
      </c>
      <c r="X4591" s="82">
        <v>4.5383912554199046E-2</v>
      </c>
      <c r="Y4591" s="476">
        <v>2.0000000000000001E-4</v>
      </c>
    </row>
    <row r="4592" spans="1:25" x14ac:dyDescent="0.2">
      <c r="A4592" s="475">
        <v>4588</v>
      </c>
      <c r="B4592" s="56">
        <v>0.76047004462132772</v>
      </c>
      <c r="C4592" s="46">
        <v>4156.8726731333554</v>
      </c>
      <c r="D4592" s="56">
        <v>1.0168211941603307</v>
      </c>
      <c r="E4592" s="56">
        <v>0.24863249511185889</v>
      </c>
      <c r="F4592" s="250">
        <v>2023.83</v>
      </c>
      <c r="G4592" s="76">
        <v>270203159496.16498</v>
      </c>
      <c r="H4592" s="46">
        <v>31020568.961574871</v>
      </c>
      <c r="I4592" s="76">
        <v>549306786634.65973</v>
      </c>
      <c r="J4592" s="56">
        <v>-0.17610079336437567</v>
      </c>
      <c r="K4592" s="76">
        <v>15520401433.050268</v>
      </c>
      <c r="L4592" s="76">
        <v>0</v>
      </c>
      <c r="M4592" s="76">
        <v>317244993713.34088</v>
      </c>
      <c r="N4592" s="76">
        <v>126418142144.10364</v>
      </c>
      <c r="O4592" s="76">
        <v>22563.338491193172</v>
      </c>
      <c r="P4592" s="46">
        <v>552016.92460916168</v>
      </c>
      <c r="Q4592" s="46">
        <v>358241.03841079446</v>
      </c>
      <c r="R4592" s="76">
        <v>1360093411631.9004</v>
      </c>
      <c r="S4592" s="56">
        <v>0.3475727144569048</v>
      </c>
      <c r="T4592" s="56">
        <v>0.12520237669067921</v>
      </c>
      <c r="U4592" s="46">
        <v>34.024164144679823</v>
      </c>
      <c r="V4592" s="76">
        <v>6054494394544.624</v>
      </c>
      <c r="W4592" s="84">
        <v>1909.1209802061514</v>
      </c>
      <c r="X4592" s="82">
        <v>2.2362432347896612E-2</v>
      </c>
      <c r="Y4592" s="476">
        <v>2.0000000000000001E-4</v>
      </c>
    </row>
    <row r="4593" spans="1:25" x14ac:dyDescent="0.2">
      <c r="A4593" s="475">
        <v>4589</v>
      </c>
      <c r="B4593" s="56">
        <v>0.56627572469369003</v>
      </c>
      <c r="C4593" s="46">
        <v>2157.8480770502611</v>
      </c>
      <c r="D4593" s="56">
        <v>0.77678876801370722</v>
      </c>
      <c r="E4593" s="56">
        <v>0.25677313837332039</v>
      </c>
      <c r="F4593" s="250">
        <v>2023.9</v>
      </c>
      <c r="G4593" s="76">
        <v>239603913904.18961</v>
      </c>
      <c r="H4593" s="46">
        <v>19110761.659632694</v>
      </c>
      <c r="I4593" s="76">
        <v>380631669362.091</v>
      </c>
      <c r="J4593" s="56">
        <v>8.8571553770811606E-2</v>
      </c>
      <c r="K4593" s="76">
        <v>11697235247.963398</v>
      </c>
      <c r="L4593" s="76">
        <v>0</v>
      </c>
      <c r="M4593" s="76">
        <v>184262122105.27042</v>
      </c>
      <c r="N4593" s="76">
        <v>12258360318.773876</v>
      </c>
      <c r="O4593" s="76">
        <v>35687.082859657952</v>
      </c>
      <c r="P4593" s="46">
        <v>118988.92494906185</v>
      </c>
      <c r="Q4593" s="46">
        <v>43083.011593645489</v>
      </c>
      <c r="R4593" s="76">
        <v>843468317195.7478</v>
      </c>
      <c r="S4593" s="56">
        <v>0.46634710193389833</v>
      </c>
      <c r="T4593" s="56">
        <v>0.29354912365738228</v>
      </c>
      <c r="U4593" s="46">
        <v>19.031831826880516</v>
      </c>
      <c r="V4593" s="76">
        <v>5177113108719.9971</v>
      </c>
      <c r="W4593" s="84">
        <v>1634.7038099854308</v>
      </c>
      <c r="X4593" s="82">
        <v>3.8555485498113294E-2</v>
      </c>
      <c r="Y4593" s="476">
        <v>2.0000000000000001E-4</v>
      </c>
    </row>
    <row r="4594" spans="1:25" x14ac:dyDescent="0.2">
      <c r="A4594" s="475">
        <v>4590</v>
      </c>
      <c r="B4594" s="56">
        <v>0.50984228831089462</v>
      </c>
      <c r="C4594" s="46">
        <v>4439.5020531526097</v>
      </c>
      <c r="D4594" s="56">
        <v>0.87253986672327799</v>
      </c>
      <c r="E4594" s="56">
        <v>0.54838483038896146</v>
      </c>
      <c r="F4594" s="250">
        <v>2023.75</v>
      </c>
      <c r="G4594" s="76">
        <v>342156591948.14801</v>
      </c>
      <c r="H4594" s="46">
        <v>23144666.925618213</v>
      </c>
      <c r="I4594" s="76">
        <v>598937737553.18933</v>
      </c>
      <c r="J4594" s="56">
        <v>0.32499597599960095</v>
      </c>
      <c r="K4594" s="76">
        <v>14919758337.216063</v>
      </c>
      <c r="L4594" s="76">
        <v>0</v>
      </c>
      <c r="M4594" s="76">
        <v>499101041266.29767</v>
      </c>
      <c r="N4594" s="76">
        <v>76203529533.844101</v>
      </c>
      <c r="O4594" s="76">
        <v>12464.078527080355</v>
      </c>
      <c r="P4594" s="46">
        <v>440281.74328818568</v>
      </c>
      <c r="Q4594" s="46">
        <v>274415.80684558116</v>
      </c>
      <c r="R4594" s="76">
        <v>1666440434967.2212</v>
      </c>
      <c r="S4594" s="56">
        <v>0.60351611157338469</v>
      </c>
      <c r="T4594" s="56">
        <v>0.29292632498999061</v>
      </c>
      <c r="U4594" s="46">
        <v>17.142191019276719</v>
      </c>
      <c r="V4594" s="76">
        <v>9196249322414.3594</v>
      </c>
      <c r="W4594" s="84">
        <v>2902.647929041023</v>
      </c>
      <c r="X4594" s="82">
        <v>4.245719758772127E-2</v>
      </c>
      <c r="Y4594" s="476">
        <v>2.0000000000000001E-4</v>
      </c>
    </row>
    <row r="4595" spans="1:25" x14ac:dyDescent="0.2">
      <c r="A4595" s="475">
        <v>4591</v>
      </c>
      <c r="B4595" s="56">
        <v>0.66499866877684544</v>
      </c>
      <c r="C4595" s="46">
        <v>6254.606203625126</v>
      </c>
      <c r="D4595" s="56">
        <v>0.70179851891261913</v>
      </c>
      <c r="E4595" s="56">
        <v>0.32193062969434838</v>
      </c>
      <c r="F4595" s="250">
        <v>2026.19</v>
      </c>
      <c r="G4595" s="76">
        <v>171561755010.63956</v>
      </c>
      <c r="H4595" s="46">
        <v>15578426.943516366</v>
      </c>
      <c r="I4595" s="76">
        <v>536267871275.65741</v>
      </c>
      <c r="J4595" s="56">
        <v>0.51833138596461914</v>
      </c>
      <c r="K4595" s="76">
        <v>41467879393.349869</v>
      </c>
      <c r="L4595" s="76">
        <v>88238068119.927505</v>
      </c>
      <c r="M4595" s="76">
        <v>49486312782.329651</v>
      </c>
      <c r="N4595" s="76">
        <v>32437581821.46352</v>
      </c>
      <c r="O4595" s="76">
        <v>37102.650146967499</v>
      </c>
      <c r="P4595" s="46">
        <v>254317.01241339516</v>
      </c>
      <c r="Q4595" s="46">
        <v>136556.25766988518</v>
      </c>
      <c r="R4595" s="76">
        <v>905276151962.75696</v>
      </c>
      <c r="S4595" s="56">
        <v>0.59104500612846211</v>
      </c>
      <c r="T4595" s="56">
        <v>0.4644634242588801</v>
      </c>
      <c r="U4595" s="46">
        <v>15.343871744331199</v>
      </c>
      <c r="V4595" s="76">
        <v>7094812865396.4727</v>
      </c>
      <c r="W4595" s="84">
        <v>2236.9860656744595</v>
      </c>
      <c r="X4595" s="82">
        <v>4.7666372338079098E-2</v>
      </c>
      <c r="Y4595" s="476">
        <v>2.0000000000000001E-4</v>
      </c>
    </row>
    <row r="4596" spans="1:25" x14ac:dyDescent="0.2">
      <c r="A4596" s="475">
        <v>4592</v>
      </c>
      <c r="B4596" s="56">
        <v>0.45806601894149457</v>
      </c>
      <c r="C4596" s="46">
        <v>5292.3801718646209</v>
      </c>
      <c r="D4596" s="56">
        <v>0.55455312952490354</v>
      </c>
      <c r="E4596" s="56">
        <v>0.48236732765438595</v>
      </c>
      <c r="F4596" s="250">
        <v>2025.46</v>
      </c>
      <c r="G4596" s="76">
        <v>182962298684.95538</v>
      </c>
      <c r="H4596" s="46">
        <v>11166898.552806495</v>
      </c>
      <c r="I4596" s="76">
        <v>373899316675.45978</v>
      </c>
      <c r="J4596" s="56">
        <v>0.45806601894149457</v>
      </c>
      <c r="K4596" s="76">
        <v>9430961072.4683743</v>
      </c>
      <c r="L4596" s="76">
        <v>8145568225.6878328</v>
      </c>
      <c r="M4596" s="76">
        <v>104919231659.47551</v>
      </c>
      <c r="N4596" s="76">
        <v>39187021308.754608</v>
      </c>
      <c r="O4596" s="76">
        <v>30645.078155053197</v>
      </c>
      <c r="P4596" s="46">
        <v>289814.96455730364</v>
      </c>
      <c r="Q4596" s="46">
        <v>166508.08196399163</v>
      </c>
      <c r="R4596" s="76">
        <v>724142970773.19812</v>
      </c>
      <c r="S4596" s="56">
        <v>0.59060353298144375</v>
      </c>
      <c r="T4596" s="56">
        <v>0.45849894699914623</v>
      </c>
      <c r="U4596" s="46">
        <v>16.266902759681017</v>
      </c>
      <c r="V4596" s="76">
        <v>6044516286802.3379</v>
      </c>
      <c r="W4596" s="84">
        <v>1903.7421321284949</v>
      </c>
      <c r="X4596" s="82">
        <v>4.4233339190323143E-2</v>
      </c>
      <c r="Y4596" s="476">
        <v>2.0000000000000001E-4</v>
      </c>
    </row>
    <row r="4597" spans="1:25" x14ac:dyDescent="0.2">
      <c r="A4597" s="475">
        <v>4593</v>
      </c>
      <c r="B4597" s="56">
        <v>0.36928382943787663</v>
      </c>
      <c r="C4597" s="46">
        <v>6288.8550667433738</v>
      </c>
      <c r="D4597" s="56">
        <v>0.92052544271717718</v>
      </c>
      <c r="E4597" s="56">
        <v>0.53415792969247344</v>
      </c>
      <c r="F4597" s="250">
        <v>2025.02</v>
      </c>
      <c r="G4597" s="76">
        <v>140365670317.09586</v>
      </c>
      <c r="H4597" s="46">
        <v>20353249.504009534</v>
      </c>
      <c r="I4597" s="76">
        <v>446786928732.70398</v>
      </c>
      <c r="J4597" s="56">
        <v>0.15820592408837231</v>
      </c>
      <c r="K4597" s="76">
        <v>51137114017.960922</v>
      </c>
      <c r="L4597" s="76">
        <v>163515135621.85013</v>
      </c>
      <c r="M4597" s="76">
        <v>95577762361.146027</v>
      </c>
      <c r="N4597" s="76">
        <v>9446887210.1599579</v>
      </c>
      <c r="O4597" s="76">
        <v>31553.606129951288</v>
      </c>
      <c r="P4597" s="46">
        <v>132722.2287273788</v>
      </c>
      <c r="Q4597" s="46">
        <v>32804.357268855238</v>
      </c>
      <c r="R4597" s="76">
        <v>915029351997.73376</v>
      </c>
      <c r="S4597" s="56">
        <v>0.4498712599787148</v>
      </c>
      <c r="T4597" s="56">
        <v>0.20911797398286852</v>
      </c>
      <c r="U4597" s="46">
        <v>17.20325647622958</v>
      </c>
      <c r="V4597" s="76">
        <v>3564669766188.2578</v>
      </c>
      <c r="W4597" s="84">
        <v>1124.1949239885953</v>
      </c>
      <c r="X4597" s="82">
        <v>4.3719150969526693E-2</v>
      </c>
      <c r="Y4597" s="476">
        <v>2.0000000000000001E-4</v>
      </c>
    </row>
    <row r="4598" spans="1:25" x14ac:dyDescent="0.2">
      <c r="A4598" s="475">
        <v>4594</v>
      </c>
      <c r="B4598" s="56">
        <v>0.68994291764204196</v>
      </c>
      <c r="C4598" s="46">
        <v>6681.792338761823</v>
      </c>
      <c r="D4598" s="56">
        <v>1.333292361497137</v>
      </c>
      <c r="E4598" s="56">
        <v>0.49679602125198652</v>
      </c>
      <c r="F4598" s="250">
        <v>2025.43</v>
      </c>
      <c r="G4598" s="76">
        <v>146042122342.66486</v>
      </c>
      <c r="H4598" s="46">
        <v>22086647.058965791</v>
      </c>
      <c r="I4598" s="76">
        <v>378873545781.08838</v>
      </c>
      <c r="J4598" s="56">
        <v>-2.6799354972296241E-2</v>
      </c>
      <c r="K4598" s="76">
        <v>7649505783.4567671</v>
      </c>
      <c r="L4598" s="76">
        <v>3517800259.867167</v>
      </c>
      <c r="M4598" s="76">
        <v>122157879229.13799</v>
      </c>
      <c r="N4598" s="76">
        <v>6496633411.9896612</v>
      </c>
      <c r="O4598" s="76">
        <v>22648.371443580192</v>
      </c>
      <c r="P4598" s="46">
        <v>102500.19002764527</v>
      </c>
      <c r="Q4598" s="46">
        <v>22843.184752187924</v>
      </c>
      <c r="R4598" s="76">
        <v>764444283281.10388</v>
      </c>
      <c r="S4598" s="56">
        <v>0.38343506327565452</v>
      </c>
      <c r="T4598" s="56">
        <v>0.15443444069465501</v>
      </c>
      <c r="U4598" s="46">
        <v>26.16908006834317</v>
      </c>
      <c r="V4598" s="76">
        <v>3142277542043.4976</v>
      </c>
      <c r="W4598" s="84">
        <v>991.43617397866274</v>
      </c>
      <c r="X4598" s="82">
        <v>3.0109134188870738E-2</v>
      </c>
      <c r="Y4598" s="476">
        <v>2.0000000000000001E-4</v>
      </c>
    </row>
    <row r="4599" spans="1:25" x14ac:dyDescent="0.2">
      <c r="A4599" s="475">
        <v>4595</v>
      </c>
      <c r="B4599" s="56">
        <v>0.49664241722483488</v>
      </c>
      <c r="C4599" s="46">
        <v>1500</v>
      </c>
      <c r="D4599" s="56">
        <v>0.74634209551025144</v>
      </c>
      <c r="E4599" s="56">
        <v>0.43330547193125141</v>
      </c>
      <c r="F4599" s="250">
        <v>2025.15</v>
      </c>
      <c r="G4599" s="76">
        <v>164511491996.69434</v>
      </c>
      <c r="H4599" s="46">
        <v>18776635.9876712</v>
      </c>
      <c r="I4599" s="76">
        <v>624640828769.62891</v>
      </c>
      <c r="J4599" s="56">
        <v>0.49664241722483493</v>
      </c>
      <c r="K4599" s="76">
        <v>30936345579.020912</v>
      </c>
      <c r="L4599" s="76">
        <v>30351654107.457016</v>
      </c>
      <c r="M4599" s="76">
        <v>95403972702.973389</v>
      </c>
      <c r="N4599" s="76">
        <v>16238557319.169689</v>
      </c>
      <c r="O4599" s="76">
        <v>17850.145096295037</v>
      </c>
      <c r="P4599" s="46">
        <v>164634.36478662476</v>
      </c>
      <c r="Q4599" s="46">
        <v>71579.630752663739</v>
      </c>
      <c r="R4599" s="76">
        <v>1025299314663.24</v>
      </c>
      <c r="S4599" s="56">
        <v>0.59531325293215342</v>
      </c>
      <c r="T4599" s="56">
        <v>0.38319957201359256</v>
      </c>
      <c r="U4599" s="46">
        <v>15.407580783902864</v>
      </c>
      <c r="V4599" s="76">
        <v>6769457959638.3418</v>
      </c>
      <c r="W4599" s="84">
        <v>2136.056949211652</v>
      </c>
      <c r="X4599" s="82">
        <v>4.6581323219252235E-2</v>
      </c>
      <c r="Y4599" s="476">
        <v>2.0000000000000001E-4</v>
      </c>
    </row>
    <row r="4600" spans="1:25" x14ac:dyDescent="0.2">
      <c r="A4600" s="475">
        <v>4596</v>
      </c>
      <c r="B4600" s="56">
        <v>0.66137194181730941</v>
      </c>
      <c r="C4600" s="46">
        <v>7722.8381849651996</v>
      </c>
      <c r="D4600" s="56">
        <v>1.0482281194659551</v>
      </c>
      <c r="E4600" s="56">
        <v>0.51513077108246486</v>
      </c>
      <c r="F4600" s="250">
        <v>2024.77</v>
      </c>
      <c r="G4600" s="76">
        <v>229841772020.46695</v>
      </c>
      <c r="H4600" s="46">
        <v>31960899.06893358</v>
      </c>
      <c r="I4600" s="76">
        <v>656261742993.75037</v>
      </c>
      <c r="J4600" s="56">
        <v>0.25714007193477861</v>
      </c>
      <c r="K4600" s="76">
        <v>29068126064.69379</v>
      </c>
      <c r="L4600" s="76">
        <v>3891627789.5657797</v>
      </c>
      <c r="M4600" s="76">
        <v>219037019880.1669</v>
      </c>
      <c r="N4600" s="76">
        <v>27528625948.732841</v>
      </c>
      <c r="O4600" s="76">
        <v>25154.773780048297</v>
      </c>
      <c r="P4600" s="46">
        <v>224442.29163273412</v>
      </c>
      <c r="Q4600" s="46">
        <v>110664.94907674281</v>
      </c>
      <c r="R4600" s="76">
        <v>1213495654925.4741</v>
      </c>
      <c r="S4600" s="56">
        <v>0.48644183503386973</v>
      </c>
      <c r="T4600" s="56">
        <v>0.29887143246266873</v>
      </c>
      <c r="U4600" s="46">
        <v>16.680636943878287</v>
      </c>
      <c r="V4600" s="76">
        <v>6531439639017.168</v>
      </c>
      <c r="W4600" s="84">
        <v>2062.2180654111653</v>
      </c>
      <c r="X4600" s="82">
        <v>4.4689768214163331E-2</v>
      </c>
      <c r="Y4600" s="476">
        <v>2.0000000000000001E-4</v>
      </c>
    </row>
    <row r="4601" spans="1:25" x14ac:dyDescent="0.2">
      <c r="A4601" s="475">
        <v>4597</v>
      </c>
      <c r="B4601" s="56">
        <v>0.53237062569355487</v>
      </c>
      <c r="C4601" s="46">
        <v>3552.3075524560309</v>
      </c>
      <c r="D4601" s="56">
        <v>0.89068911398505246</v>
      </c>
      <c r="E4601" s="56">
        <v>0.7</v>
      </c>
      <c r="F4601" s="250">
        <v>2024.91</v>
      </c>
      <c r="G4601" s="76">
        <v>235168914304.66486</v>
      </c>
      <c r="H4601" s="46">
        <v>25086868.088835694</v>
      </c>
      <c r="I4601" s="76">
        <v>701196359150.43872</v>
      </c>
      <c r="J4601" s="56">
        <v>0.37160358471232346</v>
      </c>
      <c r="K4601" s="76">
        <v>9627594724.8278522</v>
      </c>
      <c r="L4601" s="76">
        <v>3013862304.4119759</v>
      </c>
      <c r="M4601" s="76">
        <v>221007272481.85107</v>
      </c>
      <c r="N4601" s="76">
        <v>41441097690.752769</v>
      </c>
      <c r="O4601" s="76">
        <v>23053.689954851121</v>
      </c>
      <c r="P4601" s="46">
        <v>271063.20170122676</v>
      </c>
      <c r="Q4601" s="46">
        <v>145020.35186730549</v>
      </c>
      <c r="R4601" s="76">
        <v>1259063172690.6506</v>
      </c>
      <c r="S4601" s="56">
        <v>0.53868369757765655</v>
      </c>
      <c r="T4601" s="56">
        <v>0.34826492698226552</v>
      </c>
      <c r="U4601" s="46">
        <v>16.199477588224308</v>
      </c>
      <c r="V4601" s="76">
        <v>7810778273554.6396</v>
      </c>
      <c r="W4601" s="84">
        <v>2464.163752236152</v>
      </c>
      <c r="X4601" s="82">
        <v>4.4703438039964308E-2</v>
      </c>
      <c r="Y4601" s="476">
        <v>2.0000000000000001E-4</v>
      </c>
    </row>
    <row r="4602" spans="1:25" x14ac:dyDescent="0.2">
      <c r="A4602" s="475">
        <v>4598</v>
      </c>
      <c r="B4602" s="56">
        <v>0.55579697328542321</v>
      </c>
      <c r="C4602" s="46">
        <v>3149.6928621027455</v>
      </c>
      <c r="D4602" s="56">
        <v>0.60202753094047523</v>
      </c>
      <c r="E4602" s="56">
        <v>0.26432795746489623</v>
      </c>
      <c r="F4602" s="250">
        <v>2024.91</v>
      </c>
      <c r="G4602" s="76">
        <v>178047763634.15997</v>
      </c>
      <c r="H4602" s="46">
        <v>12792766.365958795</v>
      </c>
      <c r="I4602" s="76">
        <v>422553483445.05951</v>
      </c>
      <c r="J4602" s="56">
        <v>0.46098258159120298</v>
      </c>
      <c r="K4602" s="76">
        <v>13845514743.90106</v>
      </c>
      <c r="L4602" s="76">
        <v>9616118547.0087337</v>
      </c>
      <c r="M4602" s="76">
        <v>174041411493.79819</v>
      </c>
      <c r="N4602" s="76">
        <v>25311335154.452419</v>
      </c>
      <c r="O4602" s="76">
        <v>31066.709454430318</v>
      </c>
      <c r="P4602" s="46">
        <v>200494.82062913777</v>
      </c>
      <c r="Q4602" s="46">
        <v>99205.864722302736</v>
      </c>
      <c r="R4602" s="76">
        <v>881062616598.62354</v>
      </c>
      <c r="S4602" s="56">
        <v>0.61620967971209006</v>
      </c>
      <c r="T4602" s="56">
        <v>0.38975931785479406</v>
      </c>
      <c r="U4602" s="46">
        <v>16.052322671169343</v>
      </c>
      <c r="V4602" s="76">
        <v>6277166778434.4287</v>
      </c>
      <c r="W4602" s="84">
        <v>1981.5064025960489</v>
      </c>
      <c r="X4602" s="82">
        <v>4.3854181337401654E-2</v>
      </c>
      <c r="Y4602" s="476">
        <v>2.0000000000000001E-4</v>
      </c>
    </row>
    <row r="4603" spans="1:25" x14ac:dyDescent="0.2">
      <c r="A4603" s="475">
        <v>4599</v>
      </c>
      <c r="B4603" s="56">
        <v>0.59587374476695254</v>
      </c>
      <c r="C4603" s="46">
        <v>6573.058127328286</v>
      </c>
      <c r="D4603" s="56">
        <v>0.87495884927983814</v>
      </c>
      <c r="E4603" s="56">
        <v>0.2491378892101403</v>
      </c>
      <c r="F4603" s="250">
        <v>2024.95</v>
      </c>
      <c r="G4603" s="76">
        <v>254244480759.34863</v>
      </c>
      <c r="H4603" s="46">
        <v>23377383.867506493</v>
      </c>
      <c r="I4603" s="76">
        <v>567009575933.47217</v>
      </c>
      <c r="J4603" s="56">
        <v>0.34323232571710249</v>
      </c>
      <c r="K4603" s="76">
        <v>16996933747.625408</v>
      </c>
      <c r="L4603" s="76">
        <v>13303633076.383797</v>
      </c>
      <c r="M4603" s="76">
        <v>176394272007.7222</v>
      </c>
      <c r="N4603" s="76">
        <v>69454198203.438171</v>
      </c>
      <c r="O4603" s="76">
        <v>28179.179559893775</v>
      </c>
      <c r="P4603" s="46">
        <v>448740.69203903968</v>
      </c>
      <c r="Q4603" s="46">
        <v>280969.86189855519</v>
      </c>
      <c r="R4603" s="76">
        <v>1121076423261.8945</v>
      </c>
      <c r="S4603" s="56">
        <v>0.5282963761530699</v>
      </c>
      <c r="T4603" s="56">
        <v>0.36825462016550337</v>
      </c>
      <c r="U4603" s="46">
        <v>16.644433240094354</v>
      </c>
      <c r="V4603" s="76">
        <v>7447610300775.7578</v>
      </c>
      <c r="W4603" s="84">
        <v>2352.3182646872442</v>
      </c>
      <c r="X4603" s="82">
        <v>4.45610189796629E-2</v>
      </c>
      <c r="Y4603" s="476">
        <v>2.0000000000000001E-4</v>
      </c>
    </row>
    <row r="4604" spans="1:25" x14ac:dyDescent="0.2">
      <c r="A4604" s="475">
        <v>4600</v>
      </c>
      <c r="B4604" s="56">
        <v>0.38637707639543994</v>
      </c>
      <c r="C4604" s="46">
        <v>2811.9982817733548</v>
      </c>
      <c r="D4604" s="56">
        <v>0.50511379488504837</v>
      </c>
      <c r="E4604" s="56">
        <v>0.54709067970667014</v>
      </c>
      <c r="F4604" s="250">
        <v>2025.23</v>
      </c>
      <c r="G4604" s="76">
        <v>151924625838.12112</v>
      </c>
      <c r="H4604" s="46">
        <v>9793711.0282043796</v>
      </c>
      <c r="I4604" s="76">
        <v>242201173586.69495</v>
      </c>
      <c r="J4604" s="56">
        <v>0.19694485904168413</v>
      </c>
      <c r="K4604" s="76">
        <v>12120034882.195396</v>
      </c>
      <c r="L4604" s="76">
        <v>34123102472.821335</v>
      </c>
      <c r="M4604" s="76">
        <v>122499683937.64142</v>
      </c>
      <c r="N4604" s="76">
        <v>37428710290.705635</v>
      </c>
      <c r="O4604" s="76">
        <v>42475.948268410575</v>
      </c>
      <c r="P4604" s="46">
        <v>245149.57001911517</v>
      </c>
      <c r="Q4604" s="46">
        <v>133946.68622054037</v>
      </c>
      <c r="R4604" s="76">
        <v>616520766547.9989</v>
      </c>
      <c r="S4604" s="56">
        <v>0.5173853444251344</v>
      </c>
      <c r="T4604" s="56">
        <v>0.30548772735020613</v>
      </c>
      <c r="U4604" s="46">
        <v>17.778347774712685</v>
      </c>
      <c r="V4604" s="76">
        <v>3694074013124.5298</v>
      </c>
      <c r="W4604" s="84">
        <v>1164.1814302844552</v>
      </c>
      <c r="X4604" s="82">
        <v>4.1049616595031077E-2</v>
      </c>
      <c r="Y4604" s="476">
        <v>2.0000000000000001E-4</v>
      </c>
    </row>
    <row r="4605" spans="1:25" x14ac:dyDescent="0.2">
      <c r="A4605" s="475">
        <v>4601</v>
      </c>
      <c r="B4605" s="56">
        <v>0.42405738914866065</v>
      </c>
      <c r="C4605" s="46">
        <v>5806.6944172808171</v>
      </c>
      <c r="D4605" s="56">
        <v>0.2</v>
      </c>
      <c r="E4605" s="56">
        <v>0.46746401803529281</v>
      </c>
      <c r="F4605" s="250">
        <v>2025.33</v>
      </c>
      <c r="G4605" s="76">
        <v>59517193994.775574</v>
      </c>
      <c r="H4605" s="46">
        <v>3228778.3309000013</v>
      </c>
      <c r="I4605" s="76">
        <v>134141752993.04601</v>
      </c>
      <c r="J4605" s="56">
        <v>0.42405738914866065</v>
      </c>
      <c r="K4605" s="76">
        <v>4285017552.9761662</v>
      </c>
      <c r="L4605" s="76">
        <v>2542803312.8874154</v>
      </c>
      <c r="M4605" s="76">
        <v>31273225196.288425</v>
      </c>
      <c r="N4605" s="76">
        <v>32782678941.948803</v>
      </c>
      <c r="O4605" s="76">
        <v>32162.404910390967</v>
      </c>
      <c r="P4605" s="46">
        <v>258860.01003151789</v>
      </c>
      <c r="Q4605" s="46">
        <v>122443.24515058896</v>
      </c>
      <c r="R4605" s="76">
        <v>247443415268.25424</v>
      </c>
      <c r="S4605" s="56">
        <v>0.50527967660821371</v>
      </c>
      <c r="T4605" s="56">
        <v>0.42663499964361168</v>
      </c>
      <c r="U4605" s="46">
        <v>16.328714977000466</v>
      </c>
      <c r="V4605" s="76">
        <v>2023513170277.4473</v>
      </c>
      <c r="W4605" s="84">
        <v>638.75786439330284</v>
      </c>
      <c r="X4605" s="82">
        <v>4.2089180730018827E-2</v>
      </c>
      <c r="Y4605" s="476">
        <v>2.0000000000000001E-4</v>
      </c>
    </row>
    <row r="4606" spans="1:25" x14ac:dyDescent="0.2">
      <c r="A4606" s="475">
        <v>4602</v>
      </c>
      <c r="B4606" s="56">
        <v>0.38264760865621494</v>
      </c>
      <c r="C4606" s="46">
        <v>5801.4021486674737</v>
      </c>
      <c r="D4606" s="56">
        <v>0.64053779539213707</v>
      </c>
      <c r="E4606" s="56">
        <v>0.41928743725879403</v>
      </c>
      <c r="F4606" s="250">
        <v>2023.75</v>
      </c>
      <c r="G4606" s="76">
        <v>301250666055.8291</v>
      </c>
      <c r="H4606" s="46">
        <v>13916038.268289903</v>
      </c>
      <c r="I4606" s="76">
        <v>391307585730.16486</v>
      </c>
      <c r="J4606" s="56">
        <v>0.37600151512409341</v>
      </c>
      <c r="K4606" s="76">
        <v>8913933173.2254734</v>
      </c>
      <c r="L4606" s="76">
        <v>0</v>
      </c>
      <c r="M4606" s="76">
        <v>290934329405.12024</v>
      </c>
      <c r="N4606" s="76">
        <v>39526005464.711029</v>
      </c>
      <c r="O4606" s="76">
        <v>25534.042065755955</v>
      </c>
      <c r="P4606" s="46">
        <v>280592.53864938777</v>
      </c>
      <c r="Q4606" s="46">
        <v>157510.51201757372</v>
      </c>
      <c r="R4606" s="76">
        <v>1026315855739.7522</v>
      </c>
      <c r="S4606" s="56">
        <v>0.61357328165308056</v>
      </c>
      <c r="T4606" s="56">
        <v>0.41954711563018526</v>
      </c>
      <c r="U4606" s="46">
        <v>17.162632565079367</v>
      </c>
      <c r="V4606" s="76">
        <v>8214687578292.8193</v>
      </c>
      <c r="W4606" s="84">
        <v>2593.7030440737067</v>
      </c>
      <c r="X4606" s="82">
        <v>4.1827636036270557E-2</v>
      </c>
      <c r="Y4606" s="476">
        <v>2.0000000000000001E-4</v>
      </c>
    </row>
    <row r="4607" spans="1:25" x14ac:dyDescent="0.2">
      <c r="A4607" s="475">
        <v>4603</v>
      </c>
      <c r="B4607" s="56">
        <v>0.45462015459635458</v>
      </c>
      <c r="C4607" s="46">
        <v>1500</v>
      </c>
      <c r="D4607" s="56">
        <v>0.2</v>
      </c>
      <c r="E4607" s="56">
        <v>0.32840640093150231</v>
      </c>
      <c r="F4607" s="250">
        <v>2023.75</v>
      </c>
      <c r="G4607" s="76">
        <v>209012689052.72577</v>
      </c>
      <c r="H4607" s="46">
        <v>3388855.1297692293</v>
      </c>
      <c r="I4607" s="76">
        <v>168636923405.09253</v>
      </c>
      <c r="J4607" s="56">
        <v>0.45462015459635463</v>
      </c>
      <c r="K4607" s="76">
        <v>6118451446.0242119</v>
      </c>
      <c r="L4607" s="76">
        <v>0</v>
      </c>
      <c r="M4607" s="76">
        <v>252616936877.28195</v>
      </c>
      <c r="N4607" s="76">
        <v>211312309779.87872</v>
      </c>
      <c r="O4607" s="76">
        <v>35318.588396712243</v>
      </c>
      <c r="P4607" s="46">
        <v>1233507.5515347391</v>
      </c>
      <c r="Q4607" s="46">
        <v>832014.41191184742</v>
      </c>
      <c r="R4607" s="76">
        <v>852249662773.66943</v>
      </c>
      <c r="S4607" s="56">
        <v>0.59069738719739473</v>
      </c>
      <c r="T4607" s="56">
        <v>0.37945960834591069</v>
      </c>
      <c r="U4607" s="46">
        <v>16.852086244257663</v>
      </c>
      <c r="V4607" s="76">
        <v>6169490356333.6113</v>
      </c>
      <c r="W4607" s="84">
        <v>1944.9829948395718</v>
      </c>
      <c r="X4607" s="82">
        <v>4.2114158112670656E-2</v>
      </c>
      <c r="Y4607" s="476">
        <v>2.0000000000000001E-4</v>
      </c>
    </row>
    <row r="4608" spans="1:25" x14ac:dyDescent="0.2">
      <c r="A4608" s="475">
        <v>4604</v>
      </c>
      <c r="B4608" s="56">
        <v>0.47202480120186935</v>
      </c>
      <c r="C4608" s="46">
        <v>7087.3281364567647</v>
      </c>
      <c r="D4608" s="56">
        <v>0.78599449347805583</v>
      </c>
      <c r="E4608" s="56">
        <v>0.31724184987142273</v>
      </c>
      <c r="F4608" s="250">
        <v>2023.75</v>
      </c>
      <c r="G4608" s="76">
        <v>605640067579.05908</v>
      </c>
      <c r="H4608" s="46">
        <v>19490503.513045762</v>
      </c>
      <c r="I4608" s="76">
        <v>351485524591.32025</v>
      </c>
      <c r="J4608" s="56">
        <v>-4.5602191440882844E-2</v>
      </c>
      <c r="K4608" s="76">
        <v>4514677104.5820999</v>
      </c>
      <c r="L4608" s="76">
        <v>0</v>
      </c>
      <c r="M4608" s="76">
        <v>719565500702.80286</v>
      </c>
      <c r="N4608" s="76">
        <v>94823079303.826645</v>
      </c>
      <c r="O4608" s="76">
        <v>29265.791460258803</v>
      </c>
      <c r="P4608" s="46">
        <v>502305.30231957394</v>
      </c>
      <c r="Q4608" s="46">
        <v>325971.25832688331</v>
      </c>
      <c r="R4608" s="76">
        <v>1870338134685.5784</v>
      </c>
      <c r="S4608" s="56">
        <v>0.60952028308688899</v>
      </c>
      <c r="T4608" s="56">
        <v>0.31788052422427832</v>
      </c>
      <c r="U4608" s="46">
        <v>20.155885712116412</v>
      </c>
      <c r="V4608" s="76">
        <v>12860949326166.719</v>
      </c>
      <c r="W4608" s="84">
        <v>4054.333834285495</v>
      </c>
      <c r="X4608" s="82">
        <v>3.7234912257684535E-2</v>
      </c>
      <c r="Y4608" s="476">
        <v>2.0000000000000001E-4</v>
      </c>
    </row>
    <row r="4609" spans="1:25" x14ac:dyDescent="0.2">
      <c r="A4609" s="475">
        <v>4605</v>
      </c>
      <c r="B4609" s="56">
        <v>0.43426385801123585</v>
      </c>
      <c r="C4609" s="46">
        <v>2091.4366671020553</v>
      </c>
      <c r="D4609" s="56">
        <v>1.0433708208155368</v>
      </c>
      <c r="E4609" s="56">
        <v>0.34216637753076307</v>
      </c>
      <c r="F4609" s="250">
        <v>2023.76</v>
      </c>
      <c r="G4609" s="76">
        <v>489279626105.77899</v>
      </c>
      <c r="H4609" s="46">
        <v>34622203.572575636</v>
      </c>
      <c r="I4609" s="76">
        <v>693940592484.46375</v>
      </c>
      <c r="J4609" s="56">
        <v>0.30886587622498585</v>
      </c>
      <c r="K4609" s="76">
        <v>18546463913.165005</v>
      </c>
      <c r="L4609" s="76">
        <v>0</v>
      </c>
      <c r="M4609" s="76">
        <v>385464800125.24329</v>
      </c>
      <c r="N4609" s="76">
        <v>80164255023.083374</v>
      </c>
      <c r="O4609" s="76">
        <v>29100.468467194853</v>
      </c>
      <c r="P4609" s="46">
        <v>526925.80054288707</v>
      </c>
      <c r="Q4609" s="46">
        <v>337548.82495849219</v>
      </c>
      <c r="R4609" s="76">
        <v>1616338892826.9395</v>
      </c>
      <c r="S4609" s="56">
        <v>0.55708780887063403</v>
      </c>
      <c r="T4609" s="56">
        <v>0.40076263278433749</v>
      </c>
      <c r="U4609" s="46">
        <v>17.492413859112435</v>
      </c>
      <c r="V4609" s="76">
        <v>12371097607949.924</v>
      </c>
      <c r="W4609" s="84">
        <v>3904.2182965991346</v>
      </c>
      <c r="X4609" s="82">
        <v>4.1976653182766416E-2</v>
      </c>
      <c r="Y4609" s="476">
        <v>2.0000000000000001E-4</v>
      </c>
    </row>
    <row r="4610" spans="1:25" x14ac:dyDescent="0.2">
      <c r="A4610" s="475">
        <v>4606</v>
      </c>
      <c r="B4610" s="56">
        <v>0.55172985857724166</v>
      </c>
      <c r="C4610" s="46">
        <v>6437.3907596319132</v>
      </c>
      <c r="D4610" s="56">
        <v>0.85962420945393658</v>
      </c>
      <c r="E4610" s="56">
        <v>0.2121390410028165</v>
      </c>
      <c r="F4610" s="250">
        <v>2023.75</v>
      </c>
      <c r="G4610" s="76">
        <v>284304505623.46796</v>
      </c>
      <c r="H4610" s="46">
        <v>22806150.286856957</v>
      </c>
      <c r="I4610" s="76">
        <v>551436025325.31335</v>
      </c>
      <c r="J4610" s="56">
        <v>0.24634829479210985</v>
      </c>
      <c r="K4610" s="76">
        <v>14806928424.356747</v>
      </c>
      <c r="L4610" s="76">
        <v>0</v>
      </c>
      <c r="M4610" s="76">
        <v>223233278601.13449</v>
      </c>
      <c r="N4610" s="76">
        <v>42772981062.962311</v>
      </c>
      <c r="O4610" s="76">
        <v>31540.882207132243</v>
      </c>
      <c r="P4610" s="46">
        <v>274742.76567761379</v>
      </c>
      <c r="Q4610" s="46">
        <v>148375.28270571536</v>
      </c>
      <c r="R4610" s="76">
        <v>1100792322497.5552</v>
      </c>
      <c r="S4610" s="56">
        <v>0.49723984271075522</v>
      </c>
      <c r="T4610" s="56">
        <v>0.34690068511601591</v>
      </c>
      <c r="U4610" s="46">
        <v>17.396946710826516</v>
      </c>
      <c r="V4610" s="76">
        <v>7246734573053.5586</v>
      </c>
      <c r="W4610" s="84">
        <v>2286.0088670669575</v>
      </c>
      <c r="X4610" s="82">
        <v>4.2631486087824487E-2</v>
      </c>
      <c r="Y4610" s="476">
        <v>2.0000000000000001E-4</v>
      </c>
    </row>
    <row r="4611" spans="1:25" x14ac:dyDescent="0.2">
      <c r="A4611" s="475">
        <v>4607</v>
      </c>
      <c r="B4611" s="56">
        <v>0.46807219940731354</v>
      </c>
      <c r="C4611" s="46">
        <v>3555.9589280736732</v>
      </c>
      <c r="D4611" s="56">
        <v>1.0124450191521981</v>
      </c>
      <c r="E4611" s="56">
        <v>0.19657723133281474</v>
      </c>
      <c r="F4611" s="250">
        <v>2025.31</v>
      </c>
      <c r="G4611" s="76">
        <v>235099747447.86395</v>
      </c>
      <c r="H4611" s="46">
        <v>31290454.976296552</v>
      </c>
      <c r="I4611" s="76">
        <v>677361235747.06006</v>
      </c>
      <c r="J4611" s="56">
        <v>0.27282506625080294</v>
      </c>
      <c r="K4611" s="76">
        <v>21926935599.205933</v>
      </c>
      <c r="L4611" s="76">
        <v>10981956756.333725</v>
      </c>
      <c r="M4611" s="76">
        <v>147926088140.18118</v>
      </c>
      <c r="N4611" s="76">
        <v>30075207558.715908</v>
      </c>
      <c r="O4611" s="76">
        <v>22838.941890938524</v>
      </c>
      <c r="P4611" s="46">
        <v>231688.76502495521</v>
      </c>
      <c r="Q4611" s="46">
        <v>114166.35475447543</v>
      </c>
      <c r="R4611" s="76">
        <v>1189083273460.8682</v>
      </c>
      <c r="S4611" s="56">
        <v>0.47865634545131119</v>
      </c>
      <c r="T4611" s="56">
        <v>0.3105717732890908</v>
      </c>
      <c r="U4611" s="46">
        <v>16.740073750478334</v>
      </c>
      <c r="V4611" s="76">
        <v>6787300857861.4678</v>
      </c>
      <c r="W4611" s="84">
        <v>2140.3547293893694</v>
      </c>
      <c r="X4611" s="82">
        <v>4.3257955869506474E-2</v>
      </c>
      <c r="Y4611" s="476">
        <v>2.0000000000000001E-4</v>
      </c>
    </row>
    <row r="4612" spans="1:25" x14ac:dyDescent="0.2">
      <c r="A4612" s="475">
        <v>4608</v>
      </c>
      <c r="B4612" s="56">
        <v>0.46529196056813044</v>
      </c>
      <c r="C4612" s="46">
        <v>8363.5089542082569</v>
      </c>
      <c r="D4612" s="56">
        <v>1.4559995436989452</v>
      </c>
      <c r="E4612" s="56">
        <v>0.42034965138626729</v>
      </c>
      <c r="F4612" s="250">
        <v>2023.75</v>
      </c>
      <c r="G4612" s="76">
        <v>769143526923.96558</v>
      </c>
      <c r="H4612" s="46">
        <v>68845297.402661428</v>
      </c>
      <c r="I4612" s="76">
        <v>1036893995610.649</v>
      </c>
      <c r="J4612" s="56">
        <v>0.23884772392114761</v>
      </c>
      <c r="K4612" s="76">
        <v>28263203165.346416</v>
      </c>
      <c r="L4612" s="76">
        <v>0</v>
      </c>
      <c r="M4612" s="76">
        <v>594201872909.10498</v>
      </c>
      <c r="N4612" s="76">
        <v>36446227673.520752</v>
      </c>
      <c r="O4612" s="76">
        <v>22701.172330192676</v>
      </c>
      <c r="P4612" s="46">
        <v>310547.09878049267</v>
      </c>
      <c r="Q4612" s="46">
        <v>166830.29303372258</v>
      </c>
      <c r="R4612" s="76">
        <v>2689548798860.2529</v>
      </c>
      <c r="S4612" s="56">
        <v>0.57094411363370834</v>
      </c>
      <c r="T4612" s="56">
        <v>0.36786784117072563</v>
      </c>
      <c r="U4612" s="46">
        <v>17.630847988683517</v>
      </c>
      <c r="V4612" s="76">
        <v>18502431514015.395</v>
      </c>
      <c r="W4612" s="84">
        <v>5838.6781884240072</v>
      </c>
      <c r="X4612" s="82">
        <v>4.227822256703493E-2</v>
      </c>
      <c r="Y4612" s="476">
        <v>2.0000000000000001E-4</v>
      </c>
    </row>
    <row r="4613" spans="1:25" x14ac:dyDescent="0.2">
      <c r="A4613" s="475">
        <v>4609</v>
      </c>
      <c r="B4613" s="56">
        <v>0.61780989985472556</v>
      </c>
      <c r="C4613" s="46">
        <v>2853.3568478770667</v>
      </c>
      <c r="D4613" s="56">
        <v>1.1661844036191016</v>
      </c>
      <c r="E4613" s="56">
        <v>0.33521105239882437</v>
      </c>
      <c r="F4613" s="250">
        <v>2023.75</v>
      </c>
      <c r="G4613" s="76">
        <v>504895299502.28522</v>
      </c>
      <c r="H4613" s="46">
        <v>42710130.405938238</v>
      </c>
      <c r="I4613" s="76">
        <v>802915393139.39453</v>
      </c>
      <c r="J4613" s="56">
        <v>0.28850466135343966</v>
      </c>
      <c r="K4613" s="76">
        <v>17005518384.260527</v>
      </c>
      <c r="L4613" s="76">
        <v>0</v>
      </c>
      <c r="M4613" s="76">
        <v>556559880315.48169</v>
      </c>
      <c r="N4613" s="76">
        <v>130447949523.29172</v>
      </c>
      <c r="O4613" s="76">
        <v>18017.439958639734</v>
      </c>
      <c r="P4613" s="46">
        <v>794372.80697192089</v>
      </c>
      <c r="Q4613" s="46">
        <v>548404.40754312673</v>
      </c>
      <c r="R4613" s="76">
        <v>2220392291589.0122</v>
      </c>
      <c r="S4613" s="56">
        <v>0.57804539191650595</v>
      </c>
      <c r="T4613" s="56">
        <v>0.30159491302100871</v>
      </c>
      <c r="U4613" s="46">
        <v>17.490427036341224</v>
      </c>
      <c r="V4613" s="76">
        <v>12828074266964.4</v>
      </c>
      <c r="W4613" s="84">
        <v>4040.1269330594846</v>
      </c>
      <c r="X4613" s="82">
        <v>4.2031998617347889E-2</v>
      </c>
      <c r="Y4613" s="476">
        <v>2.0000000000000001E-4</v>
      </c>
    </row>
    <row r="4614" spans="1:25" x14ac:dyDescent="0.2">
      <c r="A4614" s="475">
        <v>4610</v>
      </c>
      <c r="B4614" s="56">
        <v>0.56893992090121548</v>
      </c>
      <c r="C4614" s="46">
        <v>4747.0481519868799</v>
      </c>
      <c r="D4614" s="56">
        <v>0.35447579815037727</v>
      </c>
      <c r="E4614" s="56">
        <v>0.68945355425511679</v>
      </c>
      <c r="F4614" s="250">
        <v>2024.52</v>
      </c>
      <c r="G4614" s="76">
        <v>287393585443.15784</v>
      </c>
      <c r="H4614" s="46">
        <v>6200890.2721659485</v>
      </c>
      <c r="I4614" s="76">
        <v>232845510459.92184</v>
      </c>
      <c r="J4614" s="56">
        <v>0.49106190075613221</v>
      </c>
      <c r="K4614" s="76">
        <v>14523004608.311829</v>
      </c>
      <c r="L4614" s="76">
        <v>18661946400.867226</v>
      </c>
      <c r="M4614" s="76">
        <v>260196450504.06146</v>
      </c>
      <c r="N4614" s="76">
        <v>22694742345.75005</v>
      </c>
      <c r="O4614" s="76">
        <v>19093.868773503702</v>
      </c>
      <c r="P4614" s="46">
        <v>221651.73620288324</v>
      </c>
      <c r="Q4614" s="46">
        <v>96261.304630742176</v>
      </c>
      <c r="R4614" s="76">
        <v>890248887003.21069</v>
      </c>
      <c r="S4614" s="56">
        <v>0.70068474890359345</v>
      </c>
      <c r="T4614" s="56">
        <v>0.44588003602072773</v>
      </c>
      <c r="U4614" s="46">
        <v>17.285464452151999</v>
      </c>
      <c r="V4614" s="76">
        <v>7561034787409.4873</v>
      </c>
      <c r="W4614" s="84">
        <v>2385.3991323972932</v>
      </c>
      <c r="X4614" s="82">
        <v>4.2047849785951968E-2</v>
      </c>
      <c r="Y4614" s="476">
        <v>2.0000000000000001E-4</v>
      </c>
    </row>
    <row r="4615" spans="1:25" x14ac:dyDescent="0.2">
      <c r="A4615" s="475">
        <v>4611</v>
      </c>
      <c r="B4615" s="56">
        <v>0.24957119725421467</v>
      </c>
      <c r="C4615" s="46">
        <v>7510.6564733643481</v>
      </c>
      <c r="D4615" s="56">
        <v>1.402829407619965</v>
      </c>
      <c r="E4615" s="56">
        <v>0.1374831849127206</v>
      </c>
      <c r="F4615" s="250">
        <v>2025.78</v>
      </c>
      <c r="G4615" s="76">
        <v>296916640274.67786</v>
      </c>
      <c r="H4615" s="46">
        <v>25826261.514006659</v>
      </c>
      <c r="I4615" s="76">
        <v>553294511172.77319</v>
      </c>
      <c r="J4615" s="56">
        <v>0.24957119725421473</v>
      </c>
      <c r="K4615" s="76">
        <v>5758205307.0537014</v>
      </c>
      <c r="L4615" s="76">
        <v>12851093207.196331</v>
      </c>
      <c r="M4615" s="76">
        <v>171714160421.02142</v>
      </c>
      <c r="N4615" s="76">
        <v>3568914600.9635077</v>
      </c>
      <c r="O4615" s="76">
        <v>22158.930522395207</v>
      </c>
      <c r="P4615" s="46">
        <v>78500.408243999467</v>
      </c>
      <c r="Q4615" s="46">
        <v>14188.352060999865</v>
      </c>
      <c r="R4615" s="76">
        <v>1134625479185.4363</v>
      </c>
      <c r="S4615" s="56">
        <v>0.52884302278131312</v>
      </c>
      <c r="T4615" s="56">
        <v>0.36186280987420516</v>
      </c>
      <c r="U4615" s="46">
        <v>17.312580172836324</v>
      </c>
      <c r="V4615" s="76">
        <v>7537800751102.1279</v>
      </c>
      <c r="W4615" s="84">
        <v>2380.1497579594875</v>
      </c>
      <c r="X4615" s="82">
        <v>4.3468102172506004E-2</v>
      </c>
      <c r="Y4615" s="476">
        <v>2.0000000000000001E-4</v>
      </c>
    </row>
    <row r="4616" spans="1:25" x14ac:dyDescent="0.2">
      <c r="A4616" s="475">
        <v>4612</v>
      </c>
      <c r="B4616" s="56">
        <v>0.5635693914798775</v>
      </c>
      <c r="C4616" s="46">
        <v>6201.6470588641932</v>
      </c>
      <c r="D4616" s="56">
        <v>0.58678386890251044</v>
      </c>
      <c r="E4616" s="56">
        <v>0.42904338136612047</v>
      </c>
      <c r="F4616" s="250">
        <v>2025.48</v>
      </c>
      <c r="G4616" s="76">
        <v>235592527073.44534</v>
      </c>
      <c r="H4616" s="46">
        <v>11970850.381389795</v>
      </c>
      <c r="I4616" s="76">
        <v>375347815493.3642</v>
      </c>
      <c r="J4616" s="56">
        <v>0.40811414776241928</v>
      </c>
      <c r="K4616" s="76">
        <v>10403526435.440966</v>
      </c>
      <c r="L4616" s="76">
        <v>13675886865.606215</v>
      </c>
      <c r="M4616" s="76">
        <v>137411180412.33356</v>
      </c>
      <c r="N4616" s="76">
        <v>76987739697.063873</v>
      </c>
      <c r="O4616" s="76">
        <v>17727.240030305165</v>
      </c>
      <c r="P4616" s="46">
        <v>456136.39031157864</v>
      </c>
      <c r="Q4616" s="46">
        <v>295534.59777565848</v>
      </c>
      <c r="R4616" s="76">
        <v>896063210042.00891</v>
      </c>
      <c r="S4616" s="56">
        <v>0.58245103063575832</v>
      </c>
      <c r="T4616" s="56">
        <v>0.40882488267870154</v>
      </c>
      <c r="U4616" s="46">
        <v>16.815493659927473</v>
      </c>
      <c r="V4616" s="76">
        <v>6720696517550.1973</v>
      </c>
      <c r="W4616" s="84">
        <v>2121.7717963925993</v>
      </c>
      <c r="X4616" s="82">
        <v>4.3887617337366056E-2</v>
      </c>
      <c r="Y4616" s="476">
        <v>2.0000000000000001E-4</v>
      </c>
    </row>
    <row r="4617" spans="1:25" x14ac:dyDescent="0.2">
      <c r="A4617" s="475">
        <v>4613</v>
      </c>
      <c r="B4617" s="56">
        <v>0.49311157296856062</v>
      </c>
      <c r="C4617" s="46">
        <v>10576.854294408178</v>
      </c>
      <c r="D4617" s="56">
        <v>0.72455614185960859</v>
      </c>
      <c r="E4617" s="56">
        <v>0.63450568865638957</v>
      </c>
      <c r="F4617" s="250">
        <v>2024.71</v>
      </c>
      <c r="G4617" s="76">
        <v>223853407334.80875</v>
      </c>
      <c r="H4617" s="46">
        <v>15575390.380074391</v>
      </c>
      <c r="I4617" s="76">
        <v>371030250385.54498</v>
      </c>
      <c r="J4617" s="56">
        <v>0.22060887462798784</v>
      </c>
      <c r="K4617" s="76">
        <v>9474268533.1197853</v>
      </c>
      <c r="L4617" s="76">
        <v>0</v>
      </c>
      <c r="M4617" s="76">
        <v>153108032247.88489</v>
      </c>
      <c r="N4617" s="76">
        <v>21047943553.373695</v>
      </c>
      <c r="O4617" s="76">
        <v>18221.112234789769</v>
      </c>
      <c r="P4617" s="46">
        <v>174519.53963802988</v>
      </c>
      <c r="Q4617" s="46">
        <v>78735.382164188661</v>
      </c>
      <c r="R4617" s="76">
        <v>791088358707.46362</v>
      </c>
      <c r="S4617" s="56">
        <v>0.50894915696879761</v>
      </c>
      <c r="T4617" s="56">
        <v>0.37074126458783463</v>
      </c>
      <c r="U4617" s="46">
        <v>17.532877866831576</v>
      </c>
      <c r="V4617" s="76">
        <v>5532046575143.9834</v>
      </c>
      <c r="W4617" s="84">
        <v>1742.7310006778009</v>
      </c>
      <c r="X4617" s="82">
        <v>4.2323500835784372E-2</v>
      </c>
      <c r="Y4617" s="476">
        <v>2.0000000000000001E-4</v>
      </c>
    </row>
    <row r="4618" spans="1:25" x14ac:dyDescent="0.2">
      <c r="A4618" s="475">
        <v>4614</v>
      </c>
      <c r="B4618" s="56">
        <v>0.48216020644125651</v>
      </c>
      <c r="C4618" s="46">
        <v>4628.1814910226331</v>
      </c>
      <c r="D4618" s="56">
        <v>0.83272288326075172</v>
      </c>
      <c r="E4618" s="56">
        <v>0.7</v>
      </c>
      <c r="F4618" s="250">
        <v>2025.49</v>
      </c>
      <c r="G4618" s="76">
        <v>204003056432.32681</v>
      </c>
      <c r="H4618" s="46">
        <v>21560366.607908275</v>
      </c>
      <c r="I4618" s="76">
        <v>609399116207.25024</v>
      </c>
      <c r="J4618" s="56">
        <v>0.46685662204219447</v>
      </c>
      <c r="K4618" s="76">
        <v>26481985535.321831</v>
      </c>
      <c r="L4618" s="76">
        <v>53569498200.60685</v>
      </c>
      <c r="M4618" s="76">
        <v>112933798893.53693</v>
      </c>
      <c r="N4618" s="76">
        <v>21630985820.655342</v>
      </c>
      <c r="O4618" s="76">
        <v>22364.184159822442</v>
      </c>
      <c r="P4618" s="46">
        <v>198505.60730513072</v>
      </c>
      <c r="Q4618" s="46">
        <v>93746.313587109355</v>
      </c>
      <c r="R4618" s="76">
        <v>1077402745101.2628</v>
      </c>
      <c r="S4618" s="56">
        <v>0.59520307218042889</v>
      </c>
      <c r="T4618" s="56">
        <v>0.40209151824528649</v>
      </c>
      <c r="U4618" s="46">
        <v>15.71734698304491</v>
      </c>
      <c r="V4618" s="76">
        <v>7531851874998.3066</v>
      </c>
      <c r="W4618" s="84">
        <v>2378.196039138983</v>
      </c>
      <c r="X4618" s="82">
        <v>4.5858598794817886E-2</v>
      </c>
      <c r="Y4618" s="476">
        <v>2.0000000000000001E-4</v>
      </c>
    </row>
    <row r="4619" spans="1:25" x14ac:dyDescent="0.2">
      <c r="A4619" s="475">
        <v>4615</v>
      </c>
      <c r="B4619" s="56">
        <v>0.46706945680828615</v>
      </c>
      <c r="C4619" s="46">
        <v>4937.3246272700444</v>
      </c>
      <c r="D4619" s="56">
        <v>0.53308642612376278</v>
      </c>
      <c r="E4619" s="56">
        <v>0.3541671859724731</v>
      </c>
      <c r="F4619" s="250">
        <v>2023.75</v>
      </c>
      <c r="G4619" s="76">
        <v>274278764486.70825</v>
      </c>
      <c r="H4619" s="46">
        <v>10667583.898552744</v>
      </c>
      <c r="I4619" s="76">
        <v>362433937362.8313</v>
      </c>
      <c r="J4619" s="56">
        <v>0.46706945680828615</v>
      </c>
      <c r="K4619" s="76">
        <v>10227996045.368828</v>
      </c>
      <c r="L4619" s="76">
        <v>0</v>
      </c>
      <c r="M4619" s="76">
        <v>289139917828.35657</v>
      </c>
      <c r="N4619" s="76">
        <v>7345161504.4157696</v>
      </c>
      <c r="O4619" s="76">
        <v>18482.759311216098</v>
      </c>
      <c r="P4619" s="46">
        <v>101465.43749999815</v>
      </c>
      <c r="Q4619" s="46">
        <v>33113.812499998763</v>
      </c>
      <c r="R4619" s="76">
        <v>938153374315.14355</v>
      </c>
      <c r="S4619" s="56">
        <v>0.66399572860012657</v>
      </c>
      <c r="T4619" s="56">
        <v>0.43003820042006929</v>
      </c>
      <c r="U4619" s="46">
        <v>17.038141263402416</v>
      </c>
      <c r="V4619" s="76">
        <v>7770412320312.2021</v>
      </c>
      <c r="W4619" s="84">
        <v>2453.4241910334372</v>
      </c>
      <c r="X4619" s="82">
        <v>4.1562875921418378E-2</v>
      </c>
      <c r="Y4619" s="476">
        <v>2.0000000000000001E-4</v>
      </c>
    </row>
    <row r="4620" spans="1:25" x14ac:dyDescent="0.2">
      <c r="A4620" s="475">
        <v>4616</v>
      </c>
      <c r="B4620" s="56">
        <v>0.33006881931506238</v>
      </c>
      <c r="C4620" s="46">
        <v>6894.0475207955369</v>
      </c>
      <c r="D4620" s="56">
        <v>0.54575450389430891</v>
      </c>
      <c r="E4620" s="56">
        <v>0.21604425136683061</v>
      </c>
      <c r="F4620" s="250">
        <v>2025.91</v>
      </c>
      <c r="G4620" s="76">
        <v>168795051563.40469</v>
      </c>
      <c r="H4620" s="46">
        <v>10606132.698093399</v>
      </c>
      <c r="I4620" s="76">
        <v>339416327967.29047</v>
      </c>
      <c r="J4620" s="56">
        <v>0.33006881931506238</v>
      </c>
      <c r="K4620" s="76">
        <v>17227442765.654221</v>
      </c>
      <c r="L4620" s="76">
        <v>10698700806.7234</v>
      </c>
      <c r="M4620" s="76">
        <v>117031837199.58571</v>
      </c>
      <c r="N4620" s="76">
        <v>73283955293.232635</v>
      </c>
      <c r="O4620" s="76">
        <v>21413.646815018976</v>
      </c>
      <c r="P4620" s="46">
        <v>418045.10941465339</v>
      </c>
      <c r="Q4620" s="46">
        <v>266538.47705113213</v>
      </c>
      <c r="R4620" s="76">
        <v>728472869881.13196</v>
      </c>
      <c r="S4620" s="56">
        <v>0.5139207786715686</v>
      </c>
      <c r="T4620" s="56">
        <v>0.36351483119530897</v>
      </c>
      <c r="U4620" s="46">
        <v>16.744251141820513</v>
      </c>
      <c r="V4620" s="76">
        <v>4840771963892.5371</v>
      </c>
      <c r="W4620" s="84">
        <v>1526.5665452989167</v>
      </c>
      <c r="X4620" s="82">
        <v>4.4006760733729278E-2</v>
      </c>
      <c r="Y4620" s="476">
        <v>2.0000000000000001E-4</v>
      </c>
    </row>
    <row r="4621" spans="1:25" x14ac:dyDescent="0.2">
      <c r="A4621" s="475">
        <v>4617</v>
      </c>
      <c r="B4621" s="56">
        <v>0.64531148752488399</v>
      </c>
      <c r="C4621" s="46">
        <v>5116.2365699779793</v>
      </c>
      <c r="D4621" s="56">
        <v>0.59088511229591845</v>
      </c>
      <c r="E4621" s="56">
        <v>0.43815379884861227</v>
      </c>
      <c r="F4621" s="250">
        <v>2024.53</v>
      </c>
      <c r="G4621" s="76">
        <v>178046786094.492</v>
      </c>
      <c r="H4621" s="46">
        <v>11791077.831948418</v>
      </c>
      <c r="I4621" s="76">
        <v>276280155523.00916</v>
      </c>
      <c r="J4621" s="56">
        <v>0.22781778712491896</v>
      </c>
      <c r="K4621" s="76">
        <v>4252828566.4999294</v>
      </c>
      <c r="L4621" s="76">
        <v>0</v>
      </c>
      <c r="M4621" s="76">
        <v>125321756506.34079</v>
      </c>
      <c r="N4621" s="76">
        <v>92291518813.914963</v>
      </c>
      <c r="O4621" s="76">
        <v>34157.220593547412</v>
      </c>
      <c r="P4621" s="46">
        <v>547100.83487428876</v>
      </c>
      <c r="Q4621" s="46">
        <v>368549.12025706394</v>
      </c>
      <c r="R4621" s="76">
        <v>649322213308.32251</v>
      </c>
      <c r="S4621" s="56">
        <v>0.47804274237627725</v>
      </c>
      <c r="T4621" s="56">
        <v>0.35902820773111499</v>
      </c>
      <c r="U4621" s="46">
        <v>17.562510681624467</v>
      </c>
      <c r="V4621" s="76">
        <v>4509191535885.3672</v>
      </c>
      <c r="W4621" s="84">
        <v>1423.9879945019866</v>
      </c>
      <c r="X4621" s="82">
        <v>4.1344469200145312E-2</v>
      </c>
      <c r="Y4621" s="476">
        <v>2.0000000000000001E-4</v>
      </c>
    </row>
    <row r="4622" spans="1:25" x14ac:dyDescent="0.2">
      <c r="A4622" s="475">
        <v>4618</v>
      </c>
      <c r="B4622" s="56">
        <v>0.44363396376992231</v>
      </c>
      <c r="C4622" s="46">
        <v>5126.5918513126207</v>
      </c>
      <c r="D4622" s="56">
        <v>1.1714381842391568</v>
      </c>
      <c r="E4622" s="56">
        <v>0.53587937833596777</v>
      </c>
      <c r="F4622" s="250">
        <v>2026.52</v>
      </c>
      <c r="G4622" s="76">
        <v>114479933289.21312</v>
      </c>
      <c r="H4622" s="46">
        <v>28816019.819130387</v>
      </c>
      <c r="I4622" s="76">
        <v>543916007305.48938</v>
      </c>
      <c r="J4622" s="56">
        <v>0.22345282809379896</v>
      </c>
      <c r="K4622" s="76">
        <v>35903331413.170067</v>
      </c>
      <c r="L4622" s="76">
        <v>71441400060.269348</v>
      </c>
      <c r="M4622" s="76">
        <v>32912723447.606045</v>
      </c>
      <c r="N4622" s="76">
        <v>3384488622.614449</v>
      </c>
      <c r="O4622" s="76">
        <v>33701.879393179704</v>
      </c>
      <c r="P4622" s="46">
        <v>78560.508652434859</v>
      </c>
      <c r="Q4622" s="46">
        <v>14203.377163108718</v>
      </c>
      <c r="R4622" s="76">
        <v>859180856416.24011</v>
      </c>
      <c r="S4622" s="56">
        <v>0.42112775204904745</v>
      </c>
      <c r="T4622" s="56">
        <v>0.27015843293966918</v>
      </c>
      <c r="U4622" s="46">
        <v>15.716223558382115</v>
      </c>
      <c r="V4622" s="76">
        <v>4006360631550.3828</v>
      </c>
      <c r="W4622" s="84">
        <v>1263.6129660140987</v>
      </c>
      <c r="X4622" s="82">
        <v>4.7225041611901483E-2</v>
      </c>
      <c r="Y4622" s="476">
        <v>2.0000000000000001E-4</v>
      </c>
    </row>
    <row r="4623" spans="1:25" x14ac:dyDescent="0.2">
      <c r="A4623" s="475">
        <v>4619</v>
      </c>
      <c r="B4623" s="56">
        <v>0.46707818006228263</v>
      </c>
      <c r="C4623" s="46">
        <v>3965.3192013646249</v>
      </c>
      <c r="D4623" s="56">
        <v>0.68490340846778541</v>
      </c>
      <c r="E4623" s="56">
        <v>0.29077801450270224</v>
      </c>
      <c r="F4623" s="250">
        <v>2023.75</v>
      </c>
      <c r="G4623" s="76">
        <v>197374505821.83121</v>
      </c>
      <c r="H4623" s="46">
        <v>15745715.758255495</v>
      </c>
      <c r="I4623" s="76">
        <v>514816070798.08264</v>
      </c>
      <c r="J4623" s="56">
        <v>0.46707818006228263</v>
      </c>
      <c r="K4623" s="76">
        <v>15920978603.189743</v>
      </c>
      <c r="L4623" s="76">
        <v>0</v>
      </c>
      <c r="M4623" s="76">
        <v>175117323800.93674</v>
      </c>
      <c r="N4623" s="76">
        <v>38229853945.748199</v>
      </c>
      <c r="O4623" s="76">
        <v>31321.895442486446</v>
      </c>
      <c r="P4623" s="46">
        <v>278181.72635327571</v>
      </c>
      <c r="Q4623" s="46">
        <v>154698.20201701426</v>
      </c>
      <c r="R4623" s="76">
        <v>957245797753.37952</v>
      </c>
      <c r="S4623" s="56">
        <v>0.58982574698716184</v>
      </c>
      <c r="T4623" s="56">
        <v>0.40545259958086716</v>
      </c>
      <c r="U4623" s="46">
        <v>16.018279433123123</v>
      </c>
      <c r="V4623" s="76">
        <v>6881286938149.4111</v>
      </c>
      <c r="W4623" s="84">
        <v>2169.9866940255633</v>
      </c>
      <c r="X4623" s="82">
        <v>4.5404654906098574E-2</v>
      </c>
      <c r="Y4623" s="476">
        <v>2.0000000000000001E-4</v>
      </c>
    </row>
    <row r="4624" spans="1:25" x14ac:dyDescent="0.2">
      <c r="A4624" s="475">
        <v>4620</v>
      </c>
      <c r="B4624" s="56">
        <v>0.62921251229165864</v>
      </c>
      <c r="C4624" s="46">
        <v>3535.2207564563996</v>
      </c>
      <c r="D4624" s="56">
        <v>0.82920655660372089</v>
      </c>
      <c r="E4624" s="56">
        <v>0.42570828964286256</v>
      </c>
      <c r="F4624" s="250">
        <v>2023.75</v>
      </c>
      <c r="G4624" s="76">
        <v>250367293143.34619</v>
      </c>
      <c r="H4624" s="46">
        <v>21910063.194144875</v>
      </c>
      <c r="I4624" s="76">
        <v>446797094076.453</v>
      </c>
      <c r="J4624" s="56">
        <v>0.16962353213606729</v>
      </c>
      <c r="K4624" s="76">
        <v>17113345269.302485</v>
      </c>
      <c r="L4624" s="76">
        <v>0</v>
      </c>
      <c r="M4624" s="76">
        <v>388402683461.00702</v>
      </c>
      <c r="N4624" s="76">
        <v>50874578551.986778</v>
      </c>
      <c r="O4624" s="76">
        <v>20665.852937712756</v>
      </c>
      <c r="P4624" s="46">
        <v>329817.98693286069</v>
      </c>
      <c r="Q4624" s="46">
        <v>190334.67840719293</v>
      </c>
      <c r="R4624" s="76">
        <v>1270761419407.3127</v>
      </c>
      <c r="S4624" s="56">
        <v>0.54978365948555696</v>
      </c>
      <c r="T4624" s="56">
        <v>0.22797647313214953</v>
      </c>
      <c r="U4624" s="46">
        <v>18.102929687426514</v>
      </c>
      <c r="V4624" s="76">
        <v>5770910130600.5488</v>
      </c>
      <c r="W4624" s="84">
        <v>1821.8256728657227</v>
      </c>
      <c r="X4624" s="82">
        <v>4.0366683629650395E-2</v>
      </c>
      <c r="Y4624" s="476">
        <v>2.0000000000000001E-4</v>
      </c>
    </row>
    <row r="4625" spans="1:25" x14ac:dyDescent="0.2">
      <c r="A4625" s="475">
        <v>4621</v>
      </c>
      <c r="B4625" s="56">
        <v>0.42104607140656569</v>
      </c>
      <c r="C4625" s="46">
        <v>1612.4993796182885</v>
      </c>
      <c r="D4625" s="56">
        <v>0.46609317811547285</v>
      </c>
      <c r="E4625" s="56">
        <v>0.63781200617245837</v>
      </c>
      <c r="F4625" s="250">
        <v>2024.94</v>
      </c>
      <c r="G4625" s="76">
        <v>130635554135.40659</v>
      </c>
      <c r="H4625" s="46">
        <v>9139356.2694162447</v>
      </c>
      <c r="I4625" s="76">
        <v>326070750377.85919</v>
      </c>
      <c r="J4625" s="56">
        <v>0.42104607140656569</v>
      </c>
      <c r="K4625" s="76">
        <v>6448601746.2046967</v>
      </c>
      <c r="L4625" s="76">
        <v>0</v>
      </c>
      <c r="M4625" s="76">
        <v>131967800701.48949</v>
      </c>
      <c r="N4625" s="76">
        <v>138107658863.63782</v>
      </c>
      <c r="O4625" s="76">
        <v>37787.626190226751</v>
      </c>
      <c r="P4625" s="46">
        <v>816352.79857218801</v>
      </c>
      <c r="Q4625" s="46">
        <v>501814.28287437354</v>
      </c>
      <c r="R4625" s="76">
        <v>753275861431.77258</v>
      </c>
      <c r="S4625" s="56">
        <v>0.52401239603622485</v>
      </c>
      <c r="T4625" s="56">
        <v>0.33446975060360423</v>
      </c>
      <c r="U4625" s="46">
        <v>16.075494024310483</v>
      </c>
      <c r="V4625" s="76">
        <v>4614701800363.9863</v>
      </c>
      <c r="W4625" s="84">
        <v>1456.1765705957696</v>
      </c>
      <c r="X4625" s="82">
        <v>4.3858702841083445E-2</v>
      </c>
      <c r="Y4625" s="476">
        <v>2.0000000000000001E-4</v>
      </c>
    </row>
    <row r="4626" spans="1:25" x14ac:dyDescent="0.2">
      <c r="A4626" s="475">
        <v>4622</v>
      </c>
      <c r="B4626" s="56">
        <v>0.46978986363333874</v>
      </c>
      <c r="C4626" s="46">
        <v>2956.8628433341282</v>
      </c>
      <c r="D4626" s="56">
        <v>1.1345542585883981</v>
      </c>
      <c r="E4626" s="56">
        <v>0.44910346128769674</v>
      </c>
      <c r="F4626" s="250">
        <v>2023.75</v>
      </c>
      <c r="G4626" s="76">
        <v>310495023437.21704</v>
      </c>
      <c r="H4626" s="46">
        <v>41168742.706083842</v>
      </c>
      <c r="I4626" s="76">
        <v>754350944611.29602</v>
      </c>
      <c r="J4626" s="56">
        <v>0.22570794875405475</v>
      </c>
      <c r="K4626" s="76">
        <v>16298414588.89995</v>
      </c>
      <c r="L4626" s="76">
        <v>0</v>
      </c>
      <c r="M4626" s="76">
        <v>334770785621.83905</v>
      </c>
      <c r="N4626" s="76">
        <v>80037116585.817978</v>
      </c>
      <c r="O4626" s="76">
        <v>34474.470435217001</v>
      </c>
      <c r="P4626" s="46">
        <v>507169.53027112549</v>
      </c>
      <c r="Q4626" s="46">
        <v>319330.46047381766</v>
      </c>
      <c r="R4626" s="76">
        <v>1586639625990.2136</v>
      </c>
      <c r="S4626" s="56">
        <v>0.49379864969174331</v>
      </c>
      <c r="T4626" s="56">
        <v>0.25967887576668985</v>
      </c>
      <c r="U4626" s="46">
        <v>17.470239629467766</v>
      </c>
      <c r="V4626" s="76">
        <v>7807261221665.9385</v>
      </c>
      <c r="W4626" s="84">
        <v>2463.2563945054308</v>
      </c>
      <c r="X4626" s="82">
        <v>4.2550311198081558E-2</v>
      </c>
      <c r="Y4626" s="476">
        <v>2.0000000000000001E-4</v>
      </c>
    </row>
    <row r="4627" spans="1:25" x14ac:dyDescent="0.2">
      <c r="A4627" s="475">
        <v>4623</v>
      </c>
      <c r="B4627" s="56">
        <v>0.63848488750375088</v>
      </c>
      <c r="C4627" s="46">
        <v>5260.673754471276</v>
      </c>
      <c r="D4627" s="56">
        <v>0.44912172798635652</v>
      </c>
      <c r="E4627" s="56">
        <v>0.46867624088687226</v>
      </c>
      <c r="F4627" s="250">
        <v>2025.34</v>
      </c>
      <c r="G4627" s="76">
        <v>205046494385.14832</v>
      </c>
      <c r="H4627" s="46">
        <v>8164060.7953668274</v>
      </c>
      <c r="I4627" s="76">
        <v>307066266541.57294</v>
      </c>
      <c r="J4627" s="56">
        <v>0.46176022658868066</v>
      </c>
      <c r="K4627" s="76">
        <v>15378344965.58643</v>
      </c>
      <c r="L4627" s="76">
        <v>33628410288.680626</v>
      </c>
      <c r="M4627" s="76">
        <v>109064408703.60057</v>
      </c>
      <c r="N4627" s="76">
        <v>39149651938.791481</v>
      </c>
      <c r="O4627" s="76">
        <v>30110.700118352626</v>
      </c>
      <c r="P4627" s="46">
        <v>256301.11577384552</v>
      </c>
      <c r="Q4627" s="46">
        <v>143590.11788424852</v>
      </c>
      <c r="R4627" s="76">
        <v>673049402517.745</v>
      </c>
      <c r="S4627" s="56">
        <v>0.59849622266585722</v>
      </c>
      <c r="T4627" s="56">
        <v>0.48027331032359111</v>
      </c>
      <c r="U4627" s="46">
        <v>16.752805183243087</v>
      </c>
      <c r="V4627" s="76">
        <v>6025989936662.9531</v>
      </c>
      <c r="W4627" s="84">
        <v>1900.7571929595456</v>
      </c>
      <c r="X4627" s="82">
        <v>4.2962344630387221E-2</v>
      </c>
      <c r="Y4627" s="476">
        <v>2.0000000000000001E-4</v>
      </c>
    </row>
    <row r="4628" spans="1:25" x14ac:dyDescent="0.2">
      <c r="A4628" s="475">
        <v>4624</v>
      </c>
      <c r="B4628" s="56">
        <v>0.4863541022081877</v>
      </c>
      <c r="C4628" s="46">
        <v>1500</v>
      </c>
      <c r="D4628" s="56">
        <v>0.80322262448876502</v>
      </c>
      <c r="E4628" s="56">
        <v>0.23291882724560919</v>
      </c>
      <c r="F4628" s="250">
        <v>2025.54</v>
      </c>
      <c r="G4628" s="76">
        <v>188111000445.19839</v>
      </c>
      <c r="H4628" s="46">
        <v>21190291.07660592</v>
      </c>
      <c r="I4628" s="76">
        <v>517045441264.6593</v>
      </c>
      <c r="J4628" s="56">
        <v>0.37047765616732686</v>
      </c>
      <c r="K4628" s="76">
        <v>22751325158.643768</v>
      </c>
      <c r="L4628" s="76">
        <v>25787211484.611946</v>
      </c>
      <c r="M4628" s="76">
        <v>122500319853.27142</v>
      </c>
      <c r="N4628" s="76">
        <v>52929998195.331108</v>
      </c>
      <c r="O4628" s="76">
        <v>23790.625314245983</v>
      </c>
      <c r="P4628" s="46">
        <v>367877.61197756336</v>
      </c>
      <c r="Q4628" s="46">
        <v>220076.83961744167</v>
      </c>
      <c r="R4628" s="76">
        <v>975483896388.37695</v>
      </c>
      <c r="S4628" s="56">
        <v>0.53289229593784715</v>
      </c>
      <c r="T4628" s="56">
        <v>0.36587498257934942</v>
      </c>
      <c r="U4628" s="46">
        <v>16.079040222879417</v>
      </c>
      <c r="V4628" s="76">
        <v>6417635956903.6953</v>
      </c>
      <c r="W4628" s="84">
        <v>2023.0252243189004</v>
      </c>
      <c r="X4628" s="82">
        <v>4.4625155057232115E-2</v>
      </c>
      <c r="Y4628" s="476">
        <v>2.0000000000000001E-4</v>
      </c>
    </row>
    <row r="4629" spans="1:25" x14ac:dyDescent="0.2">
      <c r="A4629" s="475">
        <v>4625</v>
      </c>
      <c r="B4629" s="56">
        <v>0.53314033418097717</v>
      </c>
      <c r="C4629" s="46">
        <v>3517.6294049795488</v>
      </c>
      <c r="D4629" s="56">
        <v>0.95274651234794094</v>
      </c>
      <c r="E4629" s="56">
        <v>0.40757751348501409</v>
      </c>
      <c r="F4629" s="250">
        <v>2024.92</v>
      </c>
      <c r="G4629" s="76">
        <v>206149633394.70212</v>
      </c>
      <c r="H4629" s="46">
        <v>28035222.893770069</v>
      </c>
      <c r="I4629" s="76">
        <v>707278937091.17371</v>
      </c>
      <c r="J4629" s="56">
        <v>0.3845035484663657</v>
      </c>
      <c r="K4629" s="76">
        <v>24474030085.090096</v>
      </c>
      <c r="L4629" s="76">
        <v>0</v>
      </c>
      <c r="M4629" s="76">
        <v>170617625556.04276</v>
      </c>
      <c r="N4629" s="76">
        <v>101400431093.34406</v>
      </c>
      <c r="O4629" s="76">
        <v>33904.952735686231</v>
      </c>
      <c r="P4629" s="46">
        <v>601256.03256040486</v>
      </c>
      <c r="Q4629" s="46">
        <v>399657.12710605789</v>
      </c>
      <c r="R4629" s="76">
        <v>1294005086869.0698</v>
      </c>
      <c r="S4629" s="56">
        <v>0.5244092443490268</v>
      </c>
      <c r="T4629" s="56">
        <v>0.31944490370085415</v>
      </c>
      <c r="U4629" s="46">
        <v>15.894558018916413</v>
      </c>
      <c r="V4629" s="76">
        <v>7302302245402.0439</v>
      </c>
      <c r="W4629" s="84">
        <v>2304.6382537769105</v>
      </c>
      <c r="X4629" s="82">
        <v>4.5672653698881578E-2</v>
      </c>
      <c r="Y4629" s="476">
        <v>2.0000000000000001E-4</v>
      </c>
    </row>
    <row r="4630" spans="1:25" x14ac:dyDescent="0.2">
      <c r="A4630" s="475">
        <v>4626</v>
      </c>
      <c r="B4630" s="56">
        <v>0.35568605309922574</v>
      </c>
      <c r="C4630" s="46">
        <v>8211.3729602654166</v>
      </c>
      <c r="D4630" s="56">
        <v>0.69419570922689511</v>
      </c>
      <c r="E4630" s="56">
        <v>0.60402081551765274</v>
      </c>
      <c r="F4630" s="250">
        <v>2023.93</v>
      </c>
      <c r="G4630" s="76">
        <v>406923908452.36591</v>
      </c>
      <c r="H4630" s="46">
        <v>15131010.219956048</v>
      </c>
      <c r="I4630" s="76">
        <v>313820064778.80573</v>
      </c>
      <c r="J4630" s="56">
        <v>0.15849407875232002</v>
      </c>
      <c r="K4630" s="76">
        <v>2523836348.4937544</v>
      </c>
      <c r="L4630" s="76">
        <v>0</v>
      </c>
      <c r="M4630" s="76">
        <v>445502587683.08734</v>
      </c>
      <c r="N4630" s="76">
        <v>42481942321.946144</v>
      </c>
      <c r="O4630" s="76">
        <v>34936.387756255797</v>
      </c>
      <c r="P4630" s="46">
        <v>299529.10909357341</v>
      </c>
      <c r="Q4630" s="46">
        <v>170565.37399822578</v>
      </c>
      <c r="R4630" s="76">
        <v>1195862216357.8926</v>
      </c>
      <c r="S4630" s="56">
        <v>0.61107735054293311</v>
      </c>
      <c r="T4630" s="56">
        <v>0.36264551810069034</v>
      </c>
      <c r="U4630" s="46">
        <v>18.622547672431789</v>
      </c>
      <c r="V4630" s="76">
        <v>8714655936774.7734</v>
      </c>
      <c r="W4630" s="84">
        <v>2752.0775207298839</v>
      </c>
      <c r="X4630" s="82">
        <v>4.0139246704173973E-2</v>
      </c>
      <c r="Y4630" s="476">
        <v>2.0000000000000001E-4</v>
      </c>
    </row>
    <row r="4631" spans="1:25" x14ac:dyDescent="0.2">
      <c r="A4631" s="475">
        <v>4627</v>
      </c>
      <c r="B4631" s="56">
        <v>0.59213629025200964</v>
      </c>
      <c r="C4631" s="46">
        <v>9771.352392595385</v>
      </c>
      <c r="D4631" s="56">
        <v>0.87388145723108068</v>
      </c>
      <c r="E4631" s="56">
        <v>0.35727025966572218</v>
      </c>
      <c r="F4631" s="250">
        <v>2025.24</v>
      </c>
      <c r="G4631" s="76">
        <v>158425341457.23846</v>
      </c>
      <c r="H4631" s="46">
        <v>14513349.530648852</v>
      </c>
      <c r="I4631" s="76">
        <v>388410825395.66455</v>
      </c>
      <c r="J4631" s="56">
        <v>0.30295421727049276</v>
      </c>
      <c r="K4631" s="76">
        <v>27891450330.110439</v>
      </c>
      <c r="L4631" s="76">
        <v>30411287628.829132</v>
      </c>
      <c r="M4631" s="76">
        <v>98315383983.229553</v>
      </c>
      <c r="N4631" s="76">
        <v>2807529834.0241613</v>
      </c>
      <c r="O4631" s="76">
        <v>35280.057175762049</v>
      </c>
      <c r="P4631" s="46">
        <v>63699.01349497991</v>
      </c>
      <c r="Q4631" s="46">
        <v>10488.003373744979</v>
      </c>
      <c r="R4631" s="76">
        <v>729049237075.65405</v>
      </c>
      <c r="S4631" s="56">
        <v>0.5229452142539035</v>
      </c>
      <c r="T4631" s="56">
        <v>0.3401527067631952</v>
      </c>
      <c r="U4631" s="46">
        <v>16.650705472831429</v>
      </c>
      <c r="V4631" s="76">
        <v>4475785289919.375</v>
      </c>
      <c r="W4631" s="84">
        <v>1411.1308902338378</v>
      </c>
      <c r="X4631" s="82">
        <v>4.5021351691831545E-2</v>
      </c>
      <c r="Y4631" s="476">
        <v>2.0000000000000001E-4</v>
      </c>
    </row>
    <row r="4632" spans="1:25" x14ac:dyDescent="0.2">
      <c r="A4632" s="475">
        <v>4628</v>
      </c>
      <c r="B4632" s="56">
        <v>0.58460825826850193</v>
      </c>
      <c r="C4632" s="46">
        <v>2777.3113341146363</v>
      </c>
      <c r="D4632" s="56">
        <v>1.073408263588393</v>
      </c>
      <c r="E4632" s="56">
        <v>0.57234496745919594</v>
      </c>
      <c r="F4632" s="250">
        <v>2024.65</v>
      </c>
      <c r="G4632" s="76">
        <v>620617521935.84753</v>
      </c>
      <c r="H4632" s="46">
        <v>36612374.315314919</v>
      </c>
      <c r="I4632" s="76">
        <v>569829945203.93225</v>
      </c>
      <c r="J4632" s="56">
        <v>8.1547363513319815E-2</v>
      </c>
      <c r="K4632" s="76">
        <v>21352032567.33194</v>
      </c>
      <c r="L4632" s="76">
        <v>0</v>
      </c>
      <c r="M4632" s="76">
        <v>385133512356.71899</v>
      </c>
      <c r="N4632" s="76">
        <v>40480603613.825287</v>
      </c>
      <c r="O4632" s="76">
        <v>20234.253429208526</v>
      </c>
      <c r="P4632" s="46">
        <v>301453.92648089747</v>
      </c>
      <c r="Q4632" s="46">
        <v>163678.74432119654</v>
      </c>
      <c r="R4632" s="76">
        <v>1621253594506.4922</v>
      </c>
      <c r="S4632" s="56">
        <v>0.52909356230878624</v>
      </c>
      <c r="T4632" s="56">
        <v>0.3803804392711973</v>
      </c>
      <c r="U4632" s="46">
        <v>19.495794487453878</v>
      </c>
      <c r="V4632" s="76">
        <v>12858530089223.971</v>
      </c>
      <c r="W4632" s="84">
        <v>4060.3437117210278</v>
      </c>
      <c r="X4632" s="82">
        <v>3.8196744799134104E-2</v>
      </c>
      <c r="Y4632" s="476">
        <v>2.0000000000000001E-4</v>
      </c>
    </row>
    <row r="4633" spans="1:25" x14ac:dyDescent="0.2">
      <c r="A4633" s="475">
        <v>4629</v>
      </c>
      <c r="B4633" s="56">
        <v>0.4832343409014519</v>
      </c>
      <c r="C4633" s="46">
        <v>3022.1625147145883</v>
      </c>
      <c r="D4633" s="56">
        <v>0.98193549199527053</v>
      </c>
      <c r="E4633" s="56">
        <v>0.50714394124460538</v>
      </c>
      <c r="F4633" s="250">
        <v>2025.13</v>
      </c>
      <c r="G4633" s="76">
        <v>321269329566.51788</v>
      </c>
      <c r="H4633" s="46">
        <v>31122751.291323505</v>
      </c>
      <c r="I4633" s="76">
        <v>498347608110.76099</v>
      </c>
      <c r="J4633" s="56">
        <v>0.14118424026231202</v>
      </c>
      <c r="K4633" s="76">
        <v>17844688443.778721</v>
      </c>
      <c r="L4633" s="76">
        <v>44937905175.426125</v>
      </c>
      <c r="M4633" s="76">
        <v>151499396553.83829</v>
      </c>
      <c r="N4633" s="76">
        <v>115968088189.45441</v>
      </c>
      <c r="O4633" s="76">
        <v>24893.460776589833</v>
      </c>
      <c r="P4633" s="46">
        <v>734299.97114986065</v>
      </c>
      <c r="Q4633" s="46">
        <v>506363.32097262016</v>
      </c>
      <c r="R4633" s="76">
        <v>1121149436093.6946</v>
      </c>
      <c r="S4633" s="56">
        <v>0.4457452677483581</v>
      </c>
      <c r="T4633" s="56">
        <v>0.31842757989880116</v>
      </c>
      <c r="U4633" s="46">
        <v>18.326447604507088</v>
      </c>
      <c r="V4633" s="76">
        <v>7174576310990.54</v>
      </c>
      <c r="W4633" s="84">
        <v>2264.7690117200154</v>
      </c>
      <c r="X4633" s="82">
        <v>3.9922274693747997E-2</v>
      </c>
      <c r="Y4633" s="476">
        <v>2.0000000000000001E-4</v>
      </c>
    </row>
    <row r="4634" spans="1:25" x14ac:dyDescent="0.2">
      <c r="A4634" s="475">
        <v>4630</v>
      </c>
      <c r="B4634" s="56">
        <v>0.50680194333212925</v>
      </c>
      <c r="C4634" s="46">
        <v>3393.4784506023543</v>
      </c>
      <c r="D4634" s="56">
        <v>0.72227083156973759</v>
      </c>
      <c r="E4634" s="56">
        <v>0.45346016871519101</v>
      </c>
      <c r="F4634" s="250">
        <v>2025.4</v>
      </c>
      <c r="G4634" s="76">
        <v>217456869783.37015</v>
      </c>
      <c r="H4634" s="46">
        <v>17616521.861341164</v>
      </c>
      <c r="I4634" s="76">
        <v>338367653029.38812</v>
      </c>
      <c r="J4634" s="56">
        <v>0.11529782709555558</v>
      </c>
      <c r="K4634" s="76">
        <v>16571603590.116379</v>
      </c>
      <c r="L4634" s="76">
        <v>40125086102.053642</v>
      </c>
      <c r="M4634" s="76">
        <v>98488012260.461121</v>
      </c>
      <c r="N4634" s="76">
        <v>59341128475.119881</v>
      </c>
      <c r="O4634" s="76">
        <v>29454.069999497937</v>
      </c>
      <c r="P4634" s="46">
        <v>378616.41758271854</v>
      </c>
      <c r="Q4634" s="46">
        <v>230513.62813941896</v>
      </c>
      <c r="R4634" s="76">
        <v>754065187727.39246</v>
      </c>
      <c r="S4634" s="56">
        <v>0.43849963268517167</v>
      </c>
      <c r="T4634" s="56">
        <v>0.29988718455366675</v>
      </c>
      <c r="U4634" s="46">
        <v>19.085453163210687</v>
      </c>
      <c r="V4634" s="76">
        <v>4706097073657.5811</v>
      </c>
      <c r="W4634" s="84">
        <v>1482.8867652064837</v>
      </c>
      <c r="X4634" s="82">
        <v>3.8789233033428128E-2</v>
      </c>
      <c r="Y4634" s="476">
        <v>2.0000000000000001E-4</v>
      </c>
    </row>
    <row r="4635" spans="1:25" x14ac:dyDescent="0.2">
      <c r="A4635" s="475">
        <v>4631</v>
      </c>
      <c r="B4635" s="56">
        <v>0.58087514061353196</v>
      </c>
      <c r="C4635" s="46">
        <v>3279.6467431634974</v>
      </c>
      <c r="D4635" s="56">
        <v>0.38970360608944743</v>
      </c>
      <c r="E4635" s="56">
        <v>0.47842075212358115</v>
      </c>
      <c r="F4635" s="250">
        <v>2025.64</v>
      </c>
      <c r="G4635" s="76">
        <v>92682416945.454742</v>
      </c>
      <c r="H4635" s="46">
        <v>6843155.0630588802</v>
      </c>
      <c r="I4635" s="76">
        <v>252928735136.86874</v>
      </c>
      <c r="J4635" s="56">
        <v>0.48226256577557525</v>
      </c>
      <c r="K4635" s="76">
        <v>17828375511.012527</v>
      </c>
      <c r="L4635" s="76">
        <v>19761859715.939877</v>
      </c>
      <c r="M4635" s="76">
        <v>88253939725.468338</v>
      </c>
      <c r="N4635" s="76">
        <v>163246673315.87</v>
      </c>
      <c r="O4635" s="76">
        <v>35575.326916080732</v>
      </c>
      <c r="P4635" s="46">
        <v>1058919.3713624254</v>
      </c>
      <c r="Q4635" s="46">
        <v>685945.91961598932</v>
      </c>
      <c r="R4635" s="76">
        <v>620579040584.51001</v>
      </c>
      <c r="S4635" s="56">
        <v>0.52158454282406241</v>
      </c>
      <c r="T4635" s="56">
        <v>0.39607777966878721</v>
      </c>
      <c r="U4635" s="46">
        <v>15.139560993982204</v>
      </c>
      <c r="V4635" s="76">
        <v>4270497922008.7158</v>
      </c>
      <c r="W4635" s="84">
        <v>1348.6360486355761</v>
      </c>
      <c r="X4635" s="82">
        <v>4.6374005437666455E-2</v>
      </c>
      <c r="Y4635" s="476">
        <v>2.0000000000000001E-4</v>
      </c>
    </row>
    <row r="4636" spans="1:25" x14ac:dyDescent="0.2">
      <c r="A4636" s="475">
        <v>4632</v>
      </c>
      <c r="B4636" s="56">
        <v>0.52708396701043814</v>
      </c>
      <c r="C4636" s="46">
        <v>8987.138835859374</v>
      </c>
      <c r="D4636" s="56">
        <v>1.1700084312054162</v>
      </c>
      <c r="E4636" s="56">
        <v>0.46543303055938856</v>
      </c>
      <c r="F4636" s="250">
        <v>2026.23</v>
      </c>
      <c r="G4636" s="76">
        <v>154852547715.38394</v>
      </c>
      <c r="H4636" s="46">
        <v>17312628.586972993</v>
      </c>
      <c r="I4636" s="76">
        <v>342912422407.74573</v>
      </c>
      <c r="J4636" s="56">
        <v>0.12382038813843677</v>
      </c>
      <c r="K4636" s="76">
        <v>18861287511.81469</v>
      </c>
      <c r="L4636" s="76">
        <v>43934625940.786659</v>
      </c>
      <c r="M4636" s="76">
        <v>46876498940.256218</v>
      </c>
      <c r="N4636" s="76">
        <v>3674237494.5044999</v>
      </c>
      <c r="O4636" s="76">
        <v>35478.045163692739</v>
      </c>
      <c r="P4636" s="46">
        <v>78523.100594058284</v>
      </c>
      <c r="Q4636" s="46">
        <v>14194.025148514567</v>
      </c>
      <c r="R4636" s="76">
        <v>575674950430.17444</v>
      </c>
      <c r="S4636" s="56">
        <v>0.38637182608310777</v>
      </c>
      <c r="T4636" s="56">
        <v>0.3038854378482177</v>
      </c>
      <c r="U4636" s="46">
        <v>18.738328286564759</v>
      </c>
      <c r="V4636" s="76">
        <v>3501276831734.2534</v>
      </c>
      <c r="W4636" s="84">
        <v>1103.5470705641485</v>
      </c>
      <c r="X4636" s="82">
        <v>4.0333267400136284E-2</v>
      </c>
      <c r="Y4636" s="476">
        <v>2.0000000000000001E-4</v>
      </c>
    </row>
    <row r="4637" spans="1:25" x14ac:dyDescent="0.2">
      <c r="A4637" s="475">
        <v>4633</v>
      </c>
      <c r="B4637" s="56">
        <v>0.6369569621720983</v>
      </c>
      <c r="C4637" s="46">
        <v>1500</v>
      </c>
      <c r="D4637" s="56">
        <v>0.33640074078279386</v>
      </c>
      <c r="E4637" s="56">
        <v>0.44575849665262934</v>
      </c>
      <c r="F4637" s="250">
        <v>2023.75</v>
      </c>
      <c r="G4637" s="76">
        <v>147286492877.11603</v>
      </c>
      <c r="H4637" s="46">
        <v>5741427.3807467734</v>
      </c>
      <c r="I4637" s="76">
        <v>225233529081.40656</v>
      </c>
      <c r="J4637" s="56">
        <v>0.46180840422224589</v>
      </c>
      <c r="K4637" s="76">
        <v>3027939004.5868802</v>
      </c>
      <c r="L4637" s="76">
        <v>0</v>
      </c>
      <c r="M4637" s="76">
        <v>234323242453.87619</v>
      </c>
      <c r="N4637" s="76">
        <v>48893559649.369949</v>
      </c>
      <c r="O4637" s="76">
        <v>13730.21859702557</v>
      </c>
      <c r="P4637" s="46">
        <v>348500.8389296598</v>
      </c>
      <c r="Q4637" s="46">
        <v>177729.49622362849</v>
      </c>
      <c r="R4637" s="76">
        <v>708302981308.94714</v>
      </c>
      <c r="S4637" s="56">
        <v>0.65361874217708349</v>
      </c>
      <c r="T4637" s="56">
        <v>0.34757561275420745</v>
      </c>
      <c r="U4637" s="46">
        <v>16.566262329884744</v>
      </c>
      <c r="V4637" s="76">
        <v>4623930409884.4951</v>
      </c>
      <c r="W4637" s="84">
        <v>1459.4504692650212</v>
      </c>
      <c r="X4637" s="82">
        <v>4.2726380647806192E-2</v>
      </c>
      <c r="Y4637" s="476">
        <v>2.0000000000000001E-4</v>
      </c>
    </row>
    <row r="4638" spans="1:25" x14ac:dyDescent="0.2">
      <c r="A4638" s="475">
        <v>4634</v>
      </c>
      <c r="B4638" s="56">
        <v>0.55375140120079258</v>
      </c>
      <c r="C4638" s="46">
        <v>2286.1165950726754</v>
      </c>
      <c r="D4638" s="56">
        <v>0.7889197449760591</v>
      </c>
      <c r="E4638" s="56">
        <v>0.14569537887639239</v>
      </c>
      <c r="F4638" s="250">
        <v>2023.9</v>
      </c>
      <c r="G4638" s="76">
        <v>248564592208.06537</v>
      </c>
      <c r="H4638" s="46">
        <v>21011545.224099047</v>
      </c>
      <c r="I4638" s="76">
        <v>470702648572.5484</v>
      </c>
      <c r="J4638" s="56">
        <v>0.19548838943348934</v>
      </c>
      <c r="K4638" s="76">
        <v>13750569279.125555</v>
      </c>
      <c r="L4638" s="76">
        <v>2383251407.5770288</v>
      </c>
      <c r="M4638" s="76">
        <v>180080468397.37622</v>
      </c>
      <c r="N4638" s="76">
        <v>36403604744.41227</v>
      </c>
      <c r="O4638" s="76">
        <v>25432.638769967012</v>
      </c>
      <c r="P4638" s="46">
        <v>242878.2682328877</v>
      </c>
      <c r="Q4638" s="46">
        <v>126387.96022271161</v>
      </c>
      <c r="R4638" s="76">
        <v>964133780561.96289</v>
      </c>
      <c r="S4638" s="56">
        <v>0.47582678828273517</v>
      </c>
      <c r="T4638" s="56">
        <v>0.33530407948911706</v>
      </c>
      <c r="U4638" s="46">
        <v>17.576335806148911</v>
      </c>
      <c r="V4638" s="76">
        <v>6345599108410.4082</v>
      </c>
      <c r="W4638" s="84">
        <v>2000.7951625332209</v>
      </c>
      <c r="X4638" s="82">
        <v>4.0831306784119663E-2</v>
      </c>
      <c r="Y4638" s="476">
        <v>2.0000000000000001E-4</v>
      </c>
    </row>
    <row r="4639" spans="1:25" x14ac:dyDescent="0.2">
      <c r="A4639" s="475">
        <v>4635</v>
      </c>
      <c r="B4639" s="56">
        <v>0.55633228087897235</v>
      </c>
      <c r="C4639" s="46">
        <v>6343.9602301489431</v>
      </c>
      <c r="D4639" s="56">
        <v>0.76001948472818193</v>
      </c>
      <c r="E4639" s="56">
        <v>0.40699384517785253</v>
      </c>
      <c r="F4639" s="250">
        <v>2026.32</v>
      </c>
      <c r="G4639" s="76">
        <v>148944934022.7912</v>
      </c>
      <c r="H4639" s="46">
        <v>17662411.128296066</v>
      </c>
      <c r="I4639" s="76">
        <v>530177415781.7135</v>
      </c>
      <c r="J4639" s="56">
        <v>0.34783471770369467</v>
      </c>
      <c r="K4639" s="76">
        <v>38089244265.754959</v>
      </c>
      <c r="L4639" s="76">
        <v>71053121878.984329</v>
      </c>
      <c r="M4639" s="76">
        <v>60963596761.052307</v>
      </c>
      <c r="N4639" s="76">
        <v>64894522018.779922</v>
      </c>
      <c r="O4639" s="76">
        <v>23183.246897326884</v>
      </c>
      <c r="P4639" s="46">
        <v>361937.79715836165</v>
      </c>
      <c r="Q4639" s="46">
        <v>216616.55026769079</v>
      </c>
      <c r="R4639" s="76">
        <v>939657262030.59766</v>
      </c>
      <c r="S4639" s="56">
        <v>0.49410582608209574</v>
      </c>
      <c r="T4639" s="56">
        <v>0.32532589048258859</v>
      </c>
      <c r="U4639" s="46">
        <v>15.732223219055076</v>
      </c>
      <c r="V4639" s="76">
        <v>5262678976712.2881</v>
      </c>
      <c r="W4639" s="84">
        <v>1659.6047439793408</v>
      </c>
      <c r="X4639" s="82">
        <v>4.654192160483972E-2</v>
      </c>
      <c r="Y4639" s="476">
        <v>2.0000000000000001E-4</v>
      </c>
    </row>
    <row r="4640" spans="1:25" x14ac:dyDescent="0.2">
      <c r="A4640" s="475">
        <v>4636</v>
      </c>
      <c r="B4640" s="56">
        <v>0.49524544646099822</v>
      </c>
      <c r="C4640" s="46">
        <v>8467.7545010340054</v>
      </c>
      <c r="D4640" s="56">
        <v>1.1026919406170881</v>
      </c>
      <c r="E4640" s="56">
        <v>0.46819211976841424</v>
      </c>
      <c r="F4640" s="250">
        <v>2025.8</v>
      </c>
      <c r="G4640" s="76">
        <v>148526721751.22495</v>
      </c>
      <c r="H4640" s="46">
        <v>36587679.369281821</v>
      </c>
      <c r="I4640" s="76">
        <v>783442312476.98657</v>
      </c>
      <c r="J4640" s="56">
        <v>0.26898303848921024</v>
      </c>
      <c r="K4640" s="76">
        <v>18950246153.390293</v>
      </c>
      <c r="L4640" s="76">
        <v>8162733498.3709192</v>
      </c>
      <c r="M4640" s="76">
        <v>71239028334.840256</v>
      </c>
      <c r="N4640" s="76">
        <v>57138072511.308975</v>
      </c>
      <c r="O4640" s="76">
        <v>25445.829177770451</v>
      </c>
      <c r="P4640" s="46">
        <v>374684.39913072763</v>
      </c>
      <c r="Q4640" s="46">
        <v>217886.24877825534</v>
      </c>
      <c r="R4640" s="76">
        <v>1145029182507.5833</v>
      </c>
      <c r="S4640" s="56">
        <v>0.39923364244304871</v>
      </c>
      <c r="T4640" s="56">
        <v>0.29135364095493527</v>
      </c>
      <c r="U4640" s="46">
        <v>15.617313126599266</v>
      </c>
      <c r="V4640" s="76">
        <v>5537721259772.9307</v>
      </c>
      <c r="W4640" s="84">
        <v>1747.0310868538413</v>
      </c>
      <c r="X4640" s="82">
        <v>4.7784929605607117E-2</v>
      </c>
      <c r="Y4640" s="476">
        <v>2.0000000000000001E-4</v>
      </c>
    </row>
    <row r="4641" spans="1:25" x14ac:dyDescent="0.2">
      <c r="A4641" s="475">
        <v>4637</v>
      </c>
      <c r="B4641" s="56">
        <v>0.29607725728999623</v>
      </c>
      <c r="C4641" s="46">
        <v>8177.1844780341689</v>
      </c>
      <c r="D4641" s="56">
        <v>0.79681715516357332</v>
      </c>
      <c r="E4641" s="56">
        <v>0.36601208026111121</v>
      </c>
      <c r="F4641" s="250">
        <v>2025.37</v>
      </c>
      <c r="G4641" s="76">
        <v>185410528639.83438</v>
      </c>
      <c r="H4641" s="46">
        <v>18855374.441495322</v>
      </c>
      <c r="I4641" s="76">
        <v>495510507967.70044</v>
      </c>
      <c r="J4641" s="56">
        <v>0.29607725728999623</v>
      </c>
      <c r="K4641" s="76">
        <v>33830385852.098732</v>
      </c>
      <c r="L4641" s="76">
        <v>57526481326.549911</v>
      </c>
      <c r="M4641" s="76">
        <v>110021117213.94547</v>
      </c>
      <c r="N4641" s="76">
        <v>46424465382.621803</v>
      </c>
      <c r="O4641" s="76">
        <v>31902.88191243133</v>
      </c>
      <c r="P4641" s="46">
        <v>351550.56727079721</v>
      </c>
      <c r="Q4641" s="46">
        <v>207698.24192138162</v>
      </c>
      <c r="R4641" s="76">
        <v>918941754486.38098</v>
      </c>
      <c r="S4641" s="56">
        <v>0.4953410587828514</v>
      </c>
      <c r="T4641" s="56">
        <v>0.35044288533506884</v>
      </c>
      <c r="U4641" s="46">
        <v>16.238682355171701</v>
      </c>
      <c r="V4641" s="76">
        <v>5658022709285.6045</v>
      </c>
      <c r="W4641" s="84">
        <v>1785.4138105718314</v>
      </c>
      <c r="X4641" s="82">
        <v>4.5229863413529775E-2</v>
      </c>
      <c r="Y4641" s="476">
        <v>2.0000000000000001E-4</v>
      </c>
    </row>
    <row r="4642" spans="1:25" x14ac:dyDescent="0.2">
      <c r="A4642" s="475">
        <v>4638</v>
      </c>
      <c r="B4642" s="56">
        <v>0.68773597581252899</v>
      </c>
      <c r="C4642" s="46">
        <v>6823.3427512136932</v>
      </c>
      <c r="D4642" s="56">
        <v>1.0806410006869562</v>
      </c>
      <c r="E4642" s="56">
        <v>0.2833261392988683</v>
      </c>
      <c r="F4642" s="250">
        <v>2024.11</v>
      </c>
      <c r="G4642" s="76">
        <v>317886257193.62158</v>
      </c>
      <c r="H4642" s="46">
        <v>27880153.363688108</v>
      </c>
      <c r="I4642" s="76">
        <v>639737978718.33447</v>
      </c>
      <c r="J4642" s="56">
        <v>0.30078077634298694</v>
      </c>
      <c r="K4642" s="76">
        <v>14868958098.569239</v>
      </c>
      <c r="L4642" s="76">
        <v>0</v>
      </c>
      <c r="M4642" s="76">
        <v>308211020532.4176</v>
      </c>
      <c r="N4642" s="76">
        <v>19262578227.204445</v>
      </c>
      <c r="O4642" s="76">
        <v>40465.725185927004</v>
      </c>
      <c r="P4642" s="46">
        <v>156063.87781701278</v>
      </c>
      <c r="Q4642" s="46">
        <v>75123.153019574194</v>
      </c>
      <c r="R4642" s="76">
        <v>1446291314801.0837</v>
      </c>
      <c r="S4642" s="56">
        <v>0.56923575328168696</v>
      </c>
      <c r="T4642" s="56">
        <v>0.31957957562589312</v>
      </c>
      <c r="U4642" s="46">
        <v>17.071675611415174</v>
      </c>
      <c r="V4642" s="76">
        <v>8640520022962.4971</v>
      </c>
      <c r="W4642" s="84">
        <v>2728.2357513937409</v>
      </c>
      <c r="X4642" s="82">
        <v>4.3243364526593442E-2</v>
      </c>
      <c r="Y4642" s="476">
        <v>2.0000000000000001E-4</v>
      </c>
    </row>
    <row r="4643" spans="1:25" x14ac:dyDescent="0.2">
      <c r="A4643" s="475">
        <v>4639</v>
      </c>
      <c r="B4643" s="56">
        <v>0.34711996679703183</v>
      </c>
      <c r="C4643" s="46">
        <v>1500</v>
      </c>
      <c r="D4643" s="56">
        <v>0.85122787748292184</v>
      </c>
      <c r="E4643" s="56">
        <v>8.7668358676106395E-2</v>
      </c>
      <c r="F4643" s="250">
        <v>2025.63</v>
      </c>
      <c r="G4643" s="76">
        <v>124953584942.45973</v>
      </c>
      <c r="H4643" s="46">
        <v>24833280.667253714</v>
      </c>
      <c r="I4643" s="76">
        <v>601325828762.14233</v>
      </c>
      <c r="J4643" s="56">
        <v>0.34711996679703183</v>
      </c>
      <c r="K4643" s="76">
        <v>21341426098.781425</v>
      </c>
      <c r="L4643" s="76">
        <v>5540460517.7235889</v>
      </c>
      <c r="M4643" s="76">
        <v>121168056847.45598</v>
      </c>
      <c r="N4643" s="76">
        <v>116634054155.03862</v>
      </c>
      <c r="O4643" s="76">
        <v>27255.616689957453</v>
      </c>
      <c r="P4643" s="46">
        <v>689531.31678839715</v>
      </c>
      <c r="Q4643" s="46">
        <v>474783.89207409474</v>
      </c>
      <c r="R4643" s="76">
        <v>1057475532470.4907</v>
      </c>
      <c r="S4643" s="56">
        <v>0.46682378026830923</v>
      </c>
      <c r="T4643" s="56">
        <v>0.27038024863899612</v>
      </c>
      <c r="U4643" s="46">
        <v>15.545540125099121</v>
      </c>
      <c r="V4643" s="76">
        <v>4984766077103.2881</v>
      </c>
      <c r="W4643" s="84">
        <v>1574.2811728982306</v>
      </c>
      <c r="X4643" s="82">
        <v>4.5957704037842537E-2</v>
      </c>
      <c r="Y4643" s="476">
        <v>2.0000000000000001E-4</v>
      </c>
    </row>
    <row r="4644" spans="1:25" x14ac:dyDescent="0.2">
      <c r="A4644" s="475">
        <v>4640</v>
      </c>
      <c r="B4644" s="56">
        <v>0.54043732433275682</v>
      </c>
      <c r="C4644" s="46">
        <v>6978.7914476082278</v>
      </c>
      <c r="D4644" s="56">
        <v>0.67008792940914885</v>
      </c>
      <c r="E4644" s="56">
        <v>0.56135151475412171</v>
      </c>
      <c r="F4644" s="250">
        <v>2026.14</v>
      </c>
      <c r="G4644" s="76">
        <v>123699313620.97705</v>
      </c>
      <c r="H4644" s="46">
        <v>14686745.514942316</v>
      </c>
      <c r="I4644" s="76">
        <v>433962193264.77063</v>
      </c>
      <c r="J4644" s="56">
        <v>0.39668779854699443</v>
      </c>
      <c r="K4644" s="76">
        <v>31122545989.514824</v>
      </c>
      <c r="L4644" s="76">
        <v>65995348405.546722</v>
      </c>
      <c r="M4644" s="76">
        <v>52518407906.064613</v>
      </c>
      <c r="N4644" s="76">
        <v>24178887834.143444</v>
      </c>
      <c r="O4644" s="76">
        <v>29247.707879110698</v>
      </c>
      <c r="P4644" s="46">
        <v>194934.98842219994</v>
      </c>
      <c r="Q4644" s="46">
        <v>94004.751135084807</v>
      </c>
      <c r="R4644" s="76">
        <v>744330638180.91589</v>
      </c>
      <c r="S4644" s="56">
        <v>0.5273421475896185</v>
      </c>
      <c r="T4644" s="56">
        <v>0.37442847052026457</v>
      </c>
      <c r="U4644" s="46">
        <v>15.557605773341782</v>
      </c>
      <c r="V4644" s="76">
        <v>4839873535828.6826</v>
      </c>
      <c r="W4644" s="84">
        <v>1525.1573272676694</v>
      </c>
      <c r="X4644" s="82">
        <v>4.6487678578077972E-2</v>
      </c>
      <c r="Y4644" s="476">
        <v>2.0000000000000001E-4</v>
      </c>
    </row>
    <row r="4645" spans="1:25" x14ac:dyDescent="0.2">
      <c r="A4645" s="475">
        <v>4641</v>
      </c>
      <c r="B4645" s="56">
        <v>0.58045616097689923</v>
      </c>
      <c r="C4645" s="46">
        <v>1500</v>
      </c>
      <c r="D4645" s="56">
        <v>0.43990757321852852</v>
      </c>
      <c r="E4645" s="56">
        <v>0.409750683106272</v>
      </c>
      <c r="F4645" s="250">
        <v>2025.05</v>
      </c>
      <c r="G4645" s="76">
        <v>110551285202.85785</v>
      </c>
      <c r="H4645" s="46">
        <v>8291070.7385848481</v>
      </c>
      <c r="I4645" s="76">
        <v>295433038071.44366</v>
      </c>
      <c r="J4645" s="56">
        <v>0.4464485096960179</v>
      </c>
      <c r="K4645" s="76">
        <v>13776844355.125179</v>
      </c>
      <c r="L4645" s="76">
        <v>19694633049.104897</v>
      </c>
      <c r="M4645" s="76">
        <v>68840615332.429901</v>
      </c>
      <c r="N4645" s="76">
        <v>55988010173.115692</v>
      </c>
      <c r="O4645" s="76">
        <v>28175.821977217871</v>
      </c>
      <c r="P4645" s="46">
        <v>397280.0945084549</v>
      </c>
      <c r="Q4645" s="46">
        <v>207509.22669451695</v>
      </c>
      <c r="R4645" s="76">
        <v>567330398778.63477</v>
      </c>
      <c r="S4645" s="56">
        <v>0.55196606233588252</v>
      </c>
      <c r="T4645" s="56">
        <v>0.42937416980390225</v>
      </c>
      <c r="U4645" s="46">
        <v>15.624862923542299</v>
      </c>
      <c r="V4645" s="76">
        <v>4327087418326.7427</v>
      </c>
      <c r="W4645" s="84">
        <v>1365.938725389891</v>
      </c>
      <c r="X4645" s="82">
        <v>4.5249857448639852E-2</v>
      </c>
      <c r="Y4645" s="476">
        <v>2.0000000000000001E-4</v>
      </c>
    </row>
    <row r="4646" spans="1:25" x14ac:dyDescent="0.2">
      <c r="A4646" s="475">
        <v>4642</v>
      </c>
      <c r="B4646" s="56">
        <v>0.48981422838664973</v>
      </c>
      <c r="C4646" s="46">
        <v>5653.4634056503828</v>
      </c>
      <c r="D4646" s="56">
        <v>0.76256920479238766</v>
      </c>
      <c r="E4646" s="56">
        <v>0.7</v>
      </c>
      <c r="F4646" s="250">
        <v>2024.12</v>
      </c>
      <c r="G4646" s="76">
        <v>322790978768.03217</v>
      </c>
      <c r="H4646" s="46">
        <v>18291373.539092064</v>
      </c>
      <c r="I4646" s="76">
        <v>455547776157.65149</v>
      </c>
      <c r="J4646" s="56">
        <v>0.26304549807483879</v>
      </c>
      <c r="K4646" s="76">
        <v>9531079632.5934849</v>
      </c>
      <c r="L4646" s="76">
        <v>0</v>
      </c>
      <c r="M4646" s="76">
        <v>295600871768.31006</v>
      </c>
      <c r="N4646" s="76">
        <v>39423734275.538391</v>
      </c>
      <c r="O4646" s="76">
        <v>23761.600381866392</v>
      </c>
      <c r="P4646" s="46">
        <v>261485.77273797279</v>
      </c>
      <c r="Q4646" s="46">
        <v>140592.30985669949</v>
      </c>
      <c r="R4646" s="76">
        <v>1217446211107.5537</v>
      </c>
      <c r="S4646" s="56">
        <v>0.57913163555267355</v>
      </c>
      <c r="T4646" s="56">
        <v>0.33961906018813021</v>
      </c>
      <c r="U4646" s="46">
        <v>17.642091163914653</v>
      </c>
      <c r="V4646" s="76">
        <v>7998296312759.1963</v>
      </c>
      <c r="W4646" s="84">
        <v>2525.0024729742213</v>
      </c>
      <c r="X4646" s="82">
        <v>4.1619956169697533E-2</v>
      </c>
      <c r="Y4646" s="476">
        <v>2.0000000000000001E-4</v>
      </c>
    </row>
    <row r="4647" spans="1:25" x14ac:dyDescent="0.2">
      <c r="A4647" s="475">
        <v>4643</v>
      </c>
      <c r="B4647" s="56">
        <v>0.41501607143510588</v>
      </c>
      <c r="C4647" s="46">
        <v>1500</v>
      </c>
      <c r="D4647" s="56">
        <v>0.77863961737469234</v>
      </c>
      <c r="E4647" s="56">
        <v>0.48990491382144152</v>
      </c>
      <c r="F4647" s="250">
        <v>2023.75</v>
      </c>
      <c r="G4647" s="76">
        <v>323933818277.87244</v>
      </c>
      <c r="H4647" s="46">
        <v>20871000.810949605</v>
      </c>
      <c r="I4647" s="76">
        <v>358196847328.24603</v>
      </c>
      <c r="J4647" s="56">
        <v>0.14990598226928997</v>
      </c>
      <c r="K4647" s="76">
        <v>7994298378.5692673</v>
      </c>
      <c r="L4647" s="76">
        <v>0</v>
      </c>
      <c r="M4647" s="76">
        <v>364411046769.94287</v>
      </c>
      <c r="N4647" s="76">
        <v>24803501015.792332</v>
      </c>
      <c r="O4647" s="76">
        <v>28542.612277202919</v>
      </c>
      <c r="P4647" s="46">
        <v>219121.28705521615</v>
      </c>
      <c r="Q4647" s="46">
        <v>109366.29155178436</v>
      </c>
      <c r="R4647" s="76">
        <v>1082925427938.2261</v>
      </c>
      <c r="S4647" s="56">
        <v>0.57016778981222671</v>
      </c>
      <c r="T4647" s="56">
        <v>0.32204354843101385</v>
      </c>
      <c r="U4647" s="46">
        <v>18.533944131720929</v>
      </c>
      <c r="V4647" s="76">
        <v>7060358784563.1436</v>
      </c>
      <c r="W4647" s="84">
        <v>2227.7454533676082</v>
      </c>
      <c r="X4647" s="82">
        <v>3.9536814499356844E-2</v>
      </c>
      <c r="Y4647" s="476">
        <v>2.0000000000000001E-4</v>
      </c>
    </row>
    <row r="4648" spans="1:25" x14ac:dyDescent="0.2">
      <c r="A4648" s="475">
        <v>4644</v>
      </c>
      <c r="B4648" s="56">
        <v>0.39593311729240793</v>
      </c>
      <c r="C4648" s="46">
        <v>1500</v>
      </c>
      <c r="D4648" s="56">
        <v>0.61852807907434149</v>
      </c>
      <c r="E4648" s="56">
        <v>0.4207952706662727</v>
      </c>
      <c r="F4648" s="250">
        <v>2025.39</v>
      </c>
      <c r="G4648" s="76">
        <v>238198535736.42068</v>
      </c>
      <c r="H4648" s="46">
        <v>14079128.389379188</v>
      </c>
      <c r="I4648" s="76">
        <v>402145336414.93536</v>
      </c>
      <c r="J4648" s="56">
        <v>0.39593311729240777</v>
      </c>
      <c r="K4648" s="76">
        <v>28690301275.660305</v>
      </c>
      <c r="L4648" s="76">
        <v>74496079844.613556</v>
      </c>
      <c r="M4648" s="76">
        <v>77981130514.652985</v>
      </c>
      <c r="N4648" s="76">
        <v>37373047757.919769</v>
      </c>
      <c r="O4648" s="76">
        <v>11809.041206887241</v>
      </c>
      <c r="P4648" s="46">
        <v>284631.74100670579</v>
      </c>
      <c r="Q4648" s="46">
        <v>161064.16772188159</v>
      </c>
      <c r="R4648" s="76">
        <v>812366923978.1709</v>
      </c>
      <c r="S4648" s="56">
        <v>0.56269995370392201</v>
      </c>
      <c r="T4648" s="56">
        <v>0.48138290605210116</v>
      </c>
      <c r="U4648" s="46">
        <v>16.547034029436698</v>
      </c>
      <c r="V4648" s="76">
        <v>7210060761723.877</v>
      </c>
      <c r="W4648" s="84">
        <v>2275.3413898787244</v>
      </c>
      <c r="X4648" s="82">
        <v>4.3428337564246022E-2</v>
      </c>
      <c r="Y4648" s="476">
        <v>2.0000000000000001E-4</v>
      </c>
    </row>
    <row r="4649" spans="1:25" x14ac:dyDescent="0.2">
      <c r="A4649" s="475">
        <v>4645</v>
      </c>
      <c r="B4649" s="56">
        <v>0.65426038130561992</v>
      </c>
      <c r="C4649" s="46">
        <v>1943.6859653193887</v>
      </c>
      <c r="D4649" s="56">
        <v>0.93960197489109543</v>
      </c>
      <c r="E4649" s="56">
        <v>0.50181077846225597</v>
      </c>
      <c r="F4649" s="250">
        <v>2025.7</v>
      </c>
      <c r="G4649" s="76">
        <v>141556053838.5043</v>
      </c>
      <c r="H4649" s="46">
        <v>29393356.514428046</v>
      </c>
      <c r="I4649" s="76">
        <v>626268723068.90845</v>
      </c>
      <c r="J4649" s="56">
        <v>0.38919732439209642</v>
      </c>
      <c r="K4649" s="76">
        <v>43934119863.769714</v>
      </c>
      <c r="L4649" s="76">
        <v>78811025087.940094</v>
      </c>
      <c r="M4649" s="76">
        <v>86166129621.11821</v>
      </c>
      <c r="N4649" s="76">
        <v>50083985514.379639</v>
      </c>
      <c r="O4649" s="76">
        <v>34310.27200083802</v>
      </c>
      <c r="P4649" s="46">
        <v>388609.76804104436</v>
      </c>
      <c r="Q4649" s="46">
        <v>232531.44928633602</v>
      </c>
      <c r="R4649" s="76">
        <v>1047272620720.4919</v>
      </c>
      <c r="S4649" s="56">
        <v>0.51789884814239318</v>
      </c>
      <c r="T4649" s="56">
        <v>0.33982544805642512</v>
      </c>
      <c r="U4649" s="46">
        <v>15.170761286447833</v>
      </c>
      <c r="V4649" s="76">
        <v>6068445418712.4502</v>
      </c>
      <c r="W4649" s="84">
        <v>1915.0937454381672</v>
      </c>
      <c r="X4649" s="82">
        <v>4.7055464124592349E-2</v>
      </c>
      <c r="Y4649" s="476">
        <v>2.0000000000000001E-4</v>
      </c>
    </row>
    <row r="4650" spans="1:25" x14ac:dyDescent="0.2">
      <c r="A4650" s="475">
        <v>4646</v>
      </c>
      <c r="B4650" s="56">
        <v>0.54564051375255573</v>
      </c>
      <c r="C4650" s="46">
        <v>4378.331426703583</v>
      </c>
      <c r="D4650" s="56">
        <v>0.61294239274634865</v>
      </c>
      <c r="E4650" s="56">
        <v>0.54185355206550567</v>
      </c>
      <c r="F4650" s="250">
        <v>2026.15</v>
      </c>
      <c r="G4650" s="76">
        <v>107223023246.98633</v>
      </c>
      <c r="H4650" s="46">
        <v>13062403.708804598</v>
      </c>
      <c r="I4650" s="76">
        <v>359529943910.53943</v>
      </c>
      <c r="J4650" s="56">
        <v>0.42324686983717974</v>
      </c>
      <c r="K4650" s="76">
        <v>13704621352.820425</v>
      </c>
      <c r="L4650" s="76">
        <v>26719717964.735153</v>
      </c>
      <c r="M4650" s="76">
        <v>49289746627.778259</v>
      </c>
      <c r="N4650" s="76">
        <v>36538568000.408821</v>
      </c>
      <c r="O4650" s="76">
        <v>17782.560138964964</v>
      </c>
      <c r="P4650" s="46">
        <v>292363.7801604374</v>
      </c>
      <c r="Q4650" s="46">
        <v>167049.152205166</v>
      </c>
      <c r="R4650" s="76">
        <v>577747834934.55347</v>
      </c>
      <c r="S4650" s="56">
        <v>0.52176108504170804</v>
      </c>
      <c r="T4650" s="56">
        <v>0.43258222271771052</v>
      </c>
      <c r="U4650" s="46">
        <v>15.493555530221835</v>
      </c>
      <c r="V4650" s="76">
        <v>4368863746193.7793</v>
      </c>
      <c r="W4650" s="84">
        <v>1376.7384253139824</v>
      </c>
      <c r="X4650" s="82">
        <v>4.5865137926649917E-2</v>
      </c>
      <c r="Y4650" s="476">
        <v>2.0000000000000001E-4</v>
      </c>
    </row>
    <row r="4651" spans="1:25" x14ac:dyDescent="0.2">
      <c r="A4651" s="475">
        <v>4647</v>
      </c>
      <c r="B4651" s="56">
        <v>0.50538003917513008</v>
      </c>
      <c r="C4651" s="46">
        <v>2384.57614509937</v>
      </c>
      <c r="D4651" s="56">
        <v>0.61268629740596348</v>
      </c>
      <c r="E4651" s="56">
        <v>0.39762021348722293</v>
      </c>
      <c r="F4651" s="250">
        <v>2026.39</v>
      </c>
      <c r="G4651" s="76">
        <v>105251513139.22498</v>
      </c>
      <c r="H4651" s="46">
        <v>13092633.866192006</v>
      </c>
      <c r="I4651" s="76">
        <v>359012221077.91516</v>
      </c>
      <c r="J4651" s="56">
        <v>0.37703316358592598</v>
      </c>
      <c r="K4651" s="76">
        <v>38686165678.525307</v>
      </c>
      <c r="L4651" s="76">
        <v>128205313432.78156</v>
      </c>
      <c r="M4651" s="76">
        <v>25263504053.14613</v>
      </c>
      <c r="N4651" s="76">
        <v>71812937417.438934</v>
      </c>
      <c r="O4651" s="76">
        <v>17181.668273579638</v>
      </c>
      <c r="P4651" s="46">
        <v>456175.24451888161</v>
      </c>
      <c r="Q4651" s="46">
        <v>294739.60149330675</v>
      </c>
      <c r="R4651" s="76">
        <v>698543674840.63196</v>
      </c>
      <c r="S4651" s="56">
        <v>0.50815934621343217</v>
      </c>
      <c r="T4651" s="56">
        <v>0.33152564174732435</v>
      </c>
      <c r="U4651" s="46">
        <v>15.493207236668729</v>
      </c>
      <c r="V4651" s="76">
        <v>4052546769221.8057</v>
      </c>
      <c r="W4651" s="84">
        <v>1279.128067456516</v>
      </c>
      <c r="X4651" s="82">
        <v>4.6063295711167511E-2</v>
      </c>
      <c r="Y4651" s="476">
        <v>2.0000000000000001E-4</v>
      </c>
    </row>
    <row r="4652" spans="1:25" x14ac:dyDescent="0.2">
      <c r="A4652" s="475">
        <v>4648</v>
      </c>
      <c r="B4652" s="56">
        <v>0.56103582496560167</v>
      </c>
      <c r="C4652" s="46">
        <v>4842.5557364001816</v>
      </c>
      <c r="D4652" s="56">
        <v>0.65187366837093874</v>
      </c>
      <c r="E4652" s="56">
        <v>0.37590892649542468</v>
      </c>
      <c r="F4652" s="250">
        <v>2024.12</v>
      </c>
      <c r="G4652" s="76">
        <v>182511434519.42004</v>
      </c>
      <c r="H4652" s="46">
        <v>14461228.441784794</v>
      </c>
      <c r="I4652" s="76">
        <v>463848551351.51227</v>
      </c>
      <c r="J4652" s="56">
        <v>0.45610547118954292</v>
      </c>
      <c r="K4652" s="76">
        <v>4995514735.9699802</v>
      </c>
      <c r="L4652" s="76">
        <v>0</v>
      </c>
      <c r="M4652" s="76">
        <v>157037281411.04684</v>
      </c>
      <c r="N4652" s="76">
        <v>76357104615.360062</v>
      </c>
      <c r="O4652" s="76">
        <v>22509.895698250206</v>
      </c>
      <c r="P4652" s="46">
        <v>467558.64786976867</v>
      </c>
      <c r="Q4652" s="46">
        <v>302560.18890704954</v>
      </c>
      <c r="R4652" s="76">
        <v>920347052555.12573</v>
      </c>
      <c r="S4652" s="56">
        <v>0.57754541969759809</v>
      </c>
      <c r="T4652" s="56">
        <v>0.38612233889659792</v>
      </c>
      <c r="U4652" s="46">
        <v>16.054835672587856</v>
      </c>
      <c r="V4652" s="76">
        <v>6286409831600.249</v>
      </c>
      <c r="W4652" s="84">
        <v>1980.747227469074</v>
      </c>
      <c r="X4652" s="82">
        <v>4.540919550925937E-2</v>
      </c>
      <c r="Y4652" s="476">
        <v>2.0000000000000001E-4</v>
      </c>
    </row>
    <row r="4653" spans="1:25" x14ac:dyDescent="0.2">
      <c r="A4653" s="475">
        <v>4649</v>
      </c>
      <c r="B4653" s="56">
        <v>0.52568822747338595</v>
      </c>
      <c r="C4653" s="46">
        <v>2370.4847580993055</v>
      </c>
      <c r="D4653" s="56">
        <v>0.43513298231456204</v>
      </c>
      <c r="E4653" s="56">
        <v>0.45710404060461968</v>
      </c>
      <c r="F4653" s="250">
        <v>2025.43</v>
      </c>
      <c r="G4653" s="76">
        <v>118615479122.84273</v>
      </c>
      <c r="H4653" s="46">
        <v>8337924.5919575756</v>
      </c>
      <c r="I4653" s="76">
        <v>279073252585.01007</v>
      </c>
      <c r="J4653" s="56">
        <v>0.38914495179256625</v>
      </c>
      <c r="K4653" s="76">
        <v>8395935328.9230461</v>
      </c>
      <c r="L4653" s="76">
        <v>4813308581.5696526</v>
      </c>
      <c r="M4653" s="76">
        <v>141491038712.07977</v>
      </c>
      <c r="N4653" s="76">
        <v>184185042589.26718</v>
      </c>
      <c r="O4653" s="76">
        <v>19911.927453197895</v>
      </c>
      <c r="P4653" s="46">
        <v>1018727.2066992034</v>
      </c>
      <c r="Q4653" s="46">
        <v>653088.2125380201</v>
      </c>
      <c r="R4653" s="76">
        <v>807096390120.34644</v>
      </c>
      <c r="S4653" s="56">
        <v>0.5360335418451545</v>
      </c>
      <c r="T4653" s="56">
        <v>0.28051846898285693</v>
      </c>
      <c r="U4653" s="46">
        <v>16.107942182299286</v>
      </c>
      <c r="V4653" s="76">
        <v>4089808228569.915</v>
      </c>
      <c r="W4653" s="84">
        <v>1288.9944694412686</v>
      </c>
      <c r="X4653" s="82">
        <v>4.4568510535167978E-2</v>
      </c>
      <c r="Y4653" s="476">
        <v>2.0000000000000001E-4</v>
      </c>
    </row>
    <row r="4654" spans="1:25" x14ac:dyDescent="0.2">
      <c r="A4654" s="475">
        <v>4650</v>
      </c>
      <c r="B4654" s="56">
        <v>0.46562430900818541</v>
      </c>
      <c r="C4654" s="46">
        <v>7043.2359046013426</v>
      </c>
      <c r="D4654" s="56">
        <v>0.96088058323210823</v>
      </c>
      <c r="E4654" s="56">
        <v>0.35124966854409789</v>
      </c>
      <c r="F4654" s="250">
        <v>2026.43</v>
      </c>
      <c r="G4654" s="76">
        <v>140434975849.84357</v>
      </c>
      <c r="H4654" s="46">
        <v>24862146.031664282</v>
      </c>
      <c r="I4654" s="76">
        <v>657432266905.40747</v>
      </c>
      <c r="J4654" s="56">
        <v>0.35124354839469485</v>
      </c>
      <c r="K4654" s="76">
        <v>42124539045.171974</v>
      </c>
      <c r="L4654" s="76">
        <v>40477128569.633247</v>
      </c>
      <c r="M4654" s="76">
        <v>33951487445.749725</v>
      </c>
      <c r="N4654" s="76">
        <v>27861203408.454727</v>
      </c>
      <c r="O4654" s="76">
        <v>23908.910778194939</v>
      </c>
      <c r="P4654" s="46">
        <v>186798.28849378362</v>
      </c>
      <c r="Q4654" s="46">
        <v>103044.40763995612</v>
      </c>
      <c r="R4654" s="76">
        <v>1029034505424.0493</v>
      </c>
      <c r="S4654" s="56">
        <v>0.48922064675947624</v>
      </c>
      <c r="T4654" s="56">
        <v>0.31923447079941247</v>
      </c>
      <c r="U4654" s="46">
        <v>15.33341320876213</v>
      </c>
      <c r="V4654" s="76">
        <v>5483429043279.5049</v>
      </c>
      <c r="W4654" s="84">
        <v>1727.3295677279527</v>
      </c>
      <c r="X4654" s="82">
        <v>4.8324330278717742E-2</v>
      </c>
      <c r="Y4654" s="476">
        <v>2.0000000000000001E-4</v>
      </c>
    </row>
    <row r="4655" spans="1:25" x14ac:dyDescent="0.2">
      <c r="A4655" s="475">
        <v>4651</v>
      </c>
      <c r="B4655" s="56">
        <v>0.35582140083928937</v>
      </c>
      <c r="C4655" s="46">
        <v>2684.9824096707102</v>
      </c>
      <c r="D4655" s="56">
        <v>0.9751323114446947</v>
      </c>
      <c r="E4655" s="56">
        <v>0.45294087632150054</v>
      </c>
      <c r="F4655" s="250">
        <v>2024.22</v>
      </c>
      <c r="G4655" s="76">
        <v>267020040626.29156</v>
      </c>
      <c r="H4655" s="46">
        <v>29953486.916853711</v>
      </c>
      <c r="I4655" s="76">
        <v>417913070704.14642</v>
      </c>
      <c r="J4655" s="56">
        <v>-9.2571266348183912E-2</v>
      </c>
      <c r="K4655" s="76">
        <v>12585787707.369415</v>
      </c>
      <c r="L4655" s="76">
        <v>0</v>
      </c>
      <c r="M4655" s="76">
        <v>180378002408.25974</v>
      </c>
      <c r="N4655" s="76">
        <v>56742959958.366684</v>
      </c>
      <c r="O4655" s="76">
        <v>28027.117601948197</v>
      </c>
      <c r="P4655" s="46">
        <v>377801.41162424232</v>
      </c>
      <c r="Q4655" s="46">
        <v>223350.80905615533</v>
      </c>
      <c r="R4655" s="76">
        <v>939944014754.36279</v>
      </c>
      <c r="S4655" s="56">
        <v>0.36643565553137608</v>
      </c>
      <c r="T4655" s="56">
        <v>0.20456133611569247</v>
      </c>
      <c r="U4655" s="46">
        <v>28.564615802790712</v>
      </c>
      <c r="V4655" s="76">
        <v>5792258082415.9541</v>
      </c>
      <c r="W4655" s="84">
        <v>1828.2195241094698</v>
      </c>
      <c r="X4655" s="82">
        <v>2.6869350580743804E-2</v>
      </c>
      <c r="Y4655" s="476">
        <v>2.0000000000000001E-4</v>
      </c>
    </row>
    <row r="4656" spans="1:25" x14ac:dyDescent="0.2">
      <c r="A4656" s="475">
        <v>4652</v>
      </c>
      <c r="B4656" s="56">
        <v>0.59060221084474829</v>
      </c>
      <c r="C4656" s="46">
        <v>4796.5612902850689</v>
      </c>
      <c r="D4656" s="56">
        <v>0.69035331010899303</v>
      </c>
      <c r="E4656" s="56">
        <v>0.56569288584800836</v>
      </c>
      <c r="F4656" s="250">
        <v>2025.03</v>
      </c>
      <c r="G4656" s="76">
        <v>214376845071.2879</v>
      </c>
      <c r="H4656" s="46">
        <v>15345111.112753883</v>
      </c>
      <c r="I4656" s="76">
        <v>496355698377.70319</v>
      </c>
      <c r="J4656" s="56">
        <v>0.46427029121829766</v>
      </c>
      <c r="K4656" s="76">
        <v>34951458092.972504</v>
      </c>
      <c r="L4656" s="76">
        <v>62287263920.057755</v>
      </c>
      <c r="M4656" s="76">
        <v>96940923458.478012</v>
      </c>
      <c r="N4656" s="76">
        <v>97118881761.507523</v>
      </c>
      <c r="O4656" s="76">
        <v>30857.373802480495</v>
      </c>
      <c r="P4656" s="46">
        <v>572223.48872037604</v>
      </c>
      <c r="Q4656" s="46">
        <v>385335.67186820053</v>
      </c>
      <c r="R4656" s="76">
        <v>1004093955838.3267</v>
      </c>
      <c r="S4656" s="56">
        <v>0.56914411820140864</v>
      </c>
      <c r="T4656" s="56">
        <v>0.42964578066420023</v>
      </c>
      <c r="U4656" s="46">
        <v>15.865989681414481</v>
      </c>
      <c r="V4656" s="76">
        <v>7596826764321.1904</v>
      </c>
      <c r="W4656" s="84">
        <v>2396.2936597478897</v>
      </c>
      <c r="X4656" s="82">
        <v>4.5356761862313653E-2</v>
      </c>
      <c r="Y4656" s="476">
        <v>2.0000000000000001E-4</v>
      </c>
    </row>
    <row r="4657" spans="1:25" x14ac:dyDescent="0.2">
      <c r="A4657" s="475">
        <v>4653</v>
      </c>
      <c r="B4657" s="56">
        <v>0.48691050177859718</v>
      </c>
      <c r="C4657" s="46">
        <v>3268.411868896892</v>
      </c>
      <c r="D4657" s="56">
        <v>0.78413975248823398</v>
      </c>
      <c r="E4657" s="56">
        <v>0.43432793186809304</v>
      </c>
      <c r="F4657" s="250">
        <v>2025.32</v>
      </c>
      <c r="G4657" s="76">
        <v>147538457564.4989</v>
      </c>
      <c r="H4657" s="46">
        <v>19312075.398877986</v>
      </c>
      <c r="I4657" s="76">
        <v>526100909379.08063</v>
      </c>
      <c r="J4657" s="56">
        <v>0.39822024643962006</v>
      </c>
      <c r="K4657" s="76">
        <v>15547677724.212959</v>
      </c>
      <c r="L4657" s="76">
        <v>24789062332.135288</v>
      </c>
      <c r="M4657" s="76">
        <v>98182642440.8629</v>
      </c>
      <c r="N4657" s="76">
        <v>72152485555.524673</v>
      </c>
      <c r="O4657" s="76">
        <v>18136.886379791657</v>
      </c>
      <c r="P4657" s="46">
        <v>454396.44861305959</v>
      </c>
      <c r="Q4657" s="46">
        <v>288064.96267090744</v>
      </c>
      <c r="R4657" s="76">
        <v>879298606058.38208</v>
      </c>
      <c r="S4657" s="56">
        <v>0.50636455482718123</v>
      </c>
      <c r="T4657" s="56">
        <v>0.37708753925793498</v>
      </c>
      <c r="U4657" s="46">
        <v>15.597426370842822</v>
      </c>
      <c r="V4657" s="76">
        <v>5795920856319.5049</v>
      </c>
      <c r="W4657" s="84">
        <v>1827.352857934193</v>
      </c>
      <c r="X4657" s="82">
        <v>4.5970384791509132E-2</v>
      </c>
      <c r="Y4657" s="476">
        <v>2.0000000000000001E-4</v>
      </c>
    </row>
    <row r="4658" spans="1:25" x14ac:dyDescent="0.2">
      <c r="A4658" s="475">
        <v>4654</v>
      </c>
      <c r="B4658" s="56">
        <v>0.47518519480721894</v>
      </c>
      <c r="C4658" s="46">
        <v>6222.0813436743329</v>
      </c>
      <c r="D4658" s="56">
        <v>0.48389042632792562</v>
      </c>
      <c r="E4658" s="56">
        <v>0.37974169137628244</v>
      </c>
      <c r="F4658" s="250">
        <v>2024.67</v>
      </c>
      <c r="G4658" s="76">
        <v>158918499960.82068</v>
      </c>
      <c r="H4658" s="46">
        <v>8672800.1653402783</v>
      </c>
      <c r="I4658" s="76">
        <v>306386501226.51672</v>
      </c>
      <c r="J4658" s="56">
        <v>0.44658715604816246</v>
      </c>
      <c r="K4658" s="76">
        <v>7298159708.8753338</v>
      </c>
      <c r="L4658" s="76">
        <v>0</v>
      </c>
      <c r="M4658" s="76">
        <v>169294197569.85925</v>
      </c>
      <c r="N4658" s="76">
        <v>62496598009.50898</v>
      </c>
      <c r="O4658" s="76">
        <v>26557.838608270275</v>
      </c>
      <c r="P4658" s="46">
        <v>383273.85856486339</v>
      </c>
      <c r="Q4658" s="46">
        <v>240917.62313240435</v>
      </c>
      <c r="R4658" s="76">
        <v>757491451054.20715</v>
      </c>
      <c r="S4658" s="56">
        <v>0.6066993800825089</v>
      </c>
      <c r="T4658" s="56">
        <v>0.37469869836518427</v>
      </c>
      <c r="U4658" s="46">
        <v>16.322280651599986</v>
      </c>
      <c r="V4658" s="76">
        <v>5131209731496.8848</v>
      </c>
      <c r="W4658" s="84">
        <v>1619.4471570911655</v>
      </c>
      <c r="X4658" s="82">
        <v>4.4413869675850669E-2</v>
      </c>
      <c r="Y4658" s="476">
        <v>2.0000000000000001E-4</v>
      </c>
    </row>
    <row r="4659" spans="1:25" x14ac:dyDescent="0.2">
      <c r="A4659" s="475">
        <v>4655</v>
      </c>
      <c r="B4659" s="56">
        <v>0.44695147877779373</v>
      </c>
      <c r="C4659" s="46">
        <v>3307.1653124341401</v>
      </c>
      <c r="D4659" s="56">
        <v>0.46495044401733909</v>
      </c>
      <c r="E4659" s="56">
        <v>0.51474036350045294</v>
      </c>
      <c r="F4659" s="250">
        <v>2024.28</v>
      </c>
      <c r="G4659" s="76">
        <v>249230161107.32645</v>
      </c>
      <c r="H4659" s="46">
        <v>9116896.8609243203</v>
      </c>
      <c r="I4659" s="76">
        <v>334249312895.85675</v>
      </c>
      <c r="J4659" s="56">
        <v>0.44575570026868971</v>
      </c>
      <c r="K4659" s="76">
        <v>11404520893.782204</v>
      </c>
      <c r="L4659" s="76">
        <v>0</v>
      </c>
      <c r="M4659" s="76">
        <v>165815201068.00146</v>
      </c>
      <c r="N4659" s="76">
        <v>65397417110.170235</v>
      </c>
      <c r="O4659" s="76">
        <v>24263.961901211427</v>
      </c>
      <c r="P4659" s="46">
        <v>368123.42427464307</v>
      </c>
      <c r="Q4659" s="46">
        <v>229543.49030275879</v>
      </c>
      <c r="R4659" s="76">
        <v>815018516358.0509</v>
      </c>
      <c r="S4659" s="56">
        <v>0.59851768476250033</v>
      </c>
      <c r="T4659" s="56">
        <v>0.47540254410693172</v>
      </c>
      <c r="U4659" s="46">
        <v>16.832430028496475</v>
      </c>
      <c r="V4659" s="76">
        <v>7347293382502.1416</v>
      </c>
      <c r="W4659" s="84">
        <v>2319.6116115584637</v>
      </c>
      <c r="X4659" s="82">
        <v>4.2186699194463106E-2</v>
      </c>
      <c r="Y4659" s="476">
        <v>2.0000000000000001E-4</v>
      </c>
    </row>
    <row r="4660" spans="1:25" x14ac:dyDescent="0.2">
      <c r="A4660" s="475">
        <v>4656</v>
      </c>
      <c r="B4660" s="56">
        <v>0.57370141318889156</v>
      </c>
      <c r="C4660" s="46">
        <v>6530.9914748802576</v>
      </c>
      <c r="D4660" s="56">
        <v>0.40332331396912469</v>
      </c>
      <c r="E4660" s="56">
        <v>0.41914498108508991</v>
      </c>
      <c r="F4660" s="250">
        <v>2023.85</v>
      </c>
      <c r="G4660" s="76">
        <v>276145831984.01038</v>
      </c>
      <c r="H4660" s="46">
        <v>7223175.252241022</v>
      </c>
      <c r="I4660" s="76">
        <v>307154748633.60321</v>
      </c>
      <c r="J4660" s="56">
        <v>0.5287469221484784</v>
      </c>
      <c r="K4660" s="76">
        <v>10590313968.457077</v>
      </c>
      <c r="L4660" s="76">
        <v>0</v>
      </c>
      <c r="M4660" s="76">
        <v>309857678544.96936</v>
      </c>
      <c r="N4660" s="76">
        <v>47187030325.542366</v>
      </c>
      <c r="O4660" s="76">
        <v>24640.917857473723</v>
      </c>
      <c r="P4660" s="46">
        <v>312237.33328366466</v>
      </c>
      <c r="Q4660" s="46">
        <v>181330.29709514536</v>
      </c>
      <c r="R4660" s="76">
        <v>958355253058.73889</v>
      </c>
      <c r="S4660" s="56">
        <v>0.68339904568988596</v>
      </c>
      <c r="T4660" s="56">
        <v>0.43984802788979571</v>
      </c>
      <c r="U4660" s="46">
        <v>16.895774239672267</v>
      </c>
      <c r="V4660" s="76">
        <v>7865954875814.1699</v>
      </c>
      <c r="W4660" s="84">
        <v>2481.6709756968858</v>
      </c>
      <c r="X4660" s="82">
        <v>4.2980976756000565E-2</v>
      </c>
      <c r="Y4660" s="476">
        <v>2.0000000000000001E-4</v>
      </c>
    </row>
    <row r="4661" spans="1:25" x14ac:dyDescent="0.2">
      <c r="A4661" s="475">
        <v>4657</v>
      </c>
      <c r="B4661" s="56">
        <v>0.58907344649945936</v>
      </c>
      <c r="C4661" s="46">
        <v>2861.9827685388259</v>
      </c>
      <c r="D4661" s="56">
        <v>0.77917390112079166</v>
      </c>
      <c r="E4661" s="56">
        <v>0.44069294458210356</v>
      </c>
      <c r="F4661" s="250">
        <v>2025.8</v>
      </c>
      <c r="G4661" s="76">
        <v>121409024152.80469</v>
      </c>
      <c r="H4661" s="46">
        <v>18941335.274119928</v>
      </c>
      <c r="I4661" s="76">
        <v>542057109063.25708</v>
      </c>
      <c r="J4661" s="56">
        <v>0.41512599525343441</v>
      </c>
      <c r="K4661" s="76">
        <v>19222745325.875977</v>
      </c>
      <c r="L4661" s="76">
        <v>38666603881.596329</v>
      </c>
      <c r="M4661" s="76">
        <v>55317777333.636665</v>
      </c>
      <c r="N4661" s="76">
        <v>19935581382.321556</v>
      </c>
      <c r="O4661" s="76">
        <v>23554.053068853773</v>
      </c>
      <c r="P4661" s="46">
        <v>174307.1559647414</v>
      </c>
      <c r="Q4661" s="46">
        <v>77731.21095412242</v>
      </c>
      <c r="R4661" s="76">
        <v>786953293969.38892</v>
      </c>
      <c r="S4661" s="56">
        <v>0.51324215252199323</v>
      </c>
      <c r="T4661" s="56">
        <v>0.40821605113360437</v>
      </c>
      <c r="U4661" s="46">
        <v>15.181452558135367</v>
      </c>
      <c r="V4661" s="76">
        <v>5515150482895.3711</v>
      </c>
      <c r="W4661" s="84">
        <v>1741.0634002384691</v>
      </c>
      <c r="X4661" s="82">
        <v>4.6799995097532882E-2</v>
      </c>
      <c r="Y4661" s="476">
        <v>2.0000000000000001E-4</v>
      </c>
    </row>
    <row r="4662" spans="1:25" x14ac:dyDescent="0.2">
      <c r="A4662" s="475">
        <v>4658</v>
      </c>
      <c r="B4662" s="56">
        <v>0.63455291706505024</v>
      </c>
      <c r="C4662" s="46">
        <v>1648.7691834256434</v>
      </c>
      <c r="D4662" s="56">
        <v>0.55535807544232951</v>
      </c>
      <c r="E4662" s="56">
        <v>0.3184413120645006</v>
      </c>
      <c r="F4662" s="250">
        <v>2025.07</v>
      </c>
      <c r="G4662" s="76">
        <v>53050111542.721603</v>
      </c>
      <c r="H4662" s="46">
        <v>12243964.020035312</v>
      </c>
      <c r="I4662" s="76">
        <v>378461480400.11298</v>
      </c>
      <c r="J4662" s="56">
        <v>0.41870481098827428</v>
      </c>
      <c r="K4662" s="76">
        <v>20281551244.581455</v>
      </c>
      <c r="L4662" s="76">
        <v>19235745875.301079</v>
      </c>
      <c r="M4662" s="76">
        <v>86928293084.892197</v>
      </c>
      <c r="N4662" s="76">
        <v>41109751175.057442</v>
      </c>
      <c r="O4662" s="76">
        <v>25761.163014616435</v>
      </c>
      <c r="P4662" s="46">
        <v>278924.09003099659</v>
      </c>
      <c r="Q4662" s="46">
        <v>158221.75658723584</v>
      </c>
      <c r="R4662" s="76">
        <v>663500661784.66943</v>
      </c>
      <c r="S4662" s="56">
        <v>0.53565807550039501</v>
      </c>
      <c r="T4662" s="56">
        <v>0.2919316135529923</v>
      </c>
      <c r="U4662" s="46">
        <v>14.487708891368264</v>
      </c>
      <c r="V4662" s="76">
        <v>3314516001483.5332</v>
      </c>
      <c r="W4662" s="84">
        <v>1046.1449027862295</v>
      </c>
      <c r="X4662" s="82">
        <v>4.6902756483059138E-2</v>
      </c>
      <c r="Y4662" s="476">
        <v>2.0000000000000001E-4</v>
      </c>
    </row>
    <row r="4663" spans="1:25" x14ac:dyDescent="0.2">
      <c r="A4663" s="475">
        <v>4659</v>
      </c>
      <c r="B4663" s="56">
        <v>0.41316230729872461</v>
      </c>
      <c r="C4663" s="46">
        <v>4231.4332519100035</v>
      </c>
      <c r="D4663" s="56">
        <v>0.55492643414758214</v>
      </c>
      <c r="E4663" s="56">
        <v>0.49314693664379589</v>
      </c>
      <c r="F4663" s="250">
        <v>2023.75</v>
      </c>
      <c r="G4663" s="76">
        <v>261841071387.52536</v>
      </c>
      <c r="H4663" s="46">
        <v>11176981.43774613</v>
      </c>
      <c r="I4663" s="76">
        <v>373513844852.58429</v>
      </c>
      <c r="J4663" s="56">
        <v>0.41316230729872461</v>
      </c>
      <c r="K4663" s="76">
        <v>8635621285.6877098</v>
      </c>
      <c r="L4663" s="76">
        <v>0</v>
      </c>
      <c r="M4663" s="76">
        <v>346464590986.72723</v>
      </c>
      <c r="N4663" s="76">
        <v>22479820320.204845</v>
      </c>
      <c r="O4663" s="76">
        <v>18926.731358953984</v>
      </c>
      <c r="P4663" s="46">
        <v>178994.5049910745</v>
      </c>
      <c r="Q4663" s="46">
        <v>84681.677948732671</v>
      </c>
      <c r="R4663" s="76">
        <v>995698045918.45679</v>
      </c>
      <c r="S4663" s="56">
        <v>0.64085492969796254</v>
      </c>
      <c r="T4663" s="56">
        <v>0.37941929176908823</v>
      </c>
      <c r="U4663" s="46">
        <v>17.117249813872824</v>
      </c>
      <c r="V4663" s="76">
        <v>7281113587388.1387</v>
      </c>
      <c r="W4663" s="84">
        <v>2298.6804111960287</v>
      </c>
      <c r="X4663" s="82">
        <v>4.171412412400563E-2</v>
      </c>
      <c r="Y4663" s="476">
        <v>2.0000000000000001E-4</v>
      </c>
    </row>
    <row r="4664" spans="1:25" x14ac:dyDescent="0.2">
      <c r="A4664" s="475">
        <v>4660</v>
      </c>
      <c r="B4664" s="56">
        <v>0.7487484500795738</v>
      </c>
      <c r="C4664" s="46">
        <v>4842.9846194820157</v>
      </c>
      <c r="D4664" s="56">
        <v>0.85480215201606402</v>
      </c>
      <c r="E4664" s="56">
        <v>0.26908096802489845</v>
      </c>
      <c r="F4664" s="250">
        <v>2025.54</v>
      </c>
      <c r="G4664" s="76">
        <v>313891484150.91431</v>
      </c>
      <c r="H4664" s="46">
        <v>22395886.727435853</v>
      </c>
      <c r="I4664" s="76">
        <v>392279297283.47504</v>
      </c>
      <c r="J4664" s="56">
        <v>1.6422774532678042E-2</v>
      </c>
      <c r="K4664" s="76">
        <v>14816388278.611856</v>
      </c>
      <c r="L4664" s="76">
        <v>24745350227.547302</v>
      </c>
      <c r="M4664" s="76">
        <v>131547720510.52745</v>
      </c>
      <c r="N4664" s="76">
        <v>8987141009.6963291</v>
      </c>
      <c r="O4664" s="76">
        <v>22357.984107996726</v>
      </c>
      <c r="P4664" s="46">
        <v>101465.43749999898</v>
      </c>
      <c r="Q4664" s="46">
        <v>33113.812499999127</v>
      </c>
      <c r="R4664" s="76">
        <v>914057115649.39136</v>
      </c>
      <c r="S4664" s="56">
        <v>0.44958763513645517</v>
      </c>
      <c r="T4664" s="56">
        <v>0.31716271700720894</v>
      </c>
      <c r="U4664" s="46">
        <v>21.258394856805744</v>
      </c>
      <c r="V4664" s="76">
        <v>6499267002181.2168</v>
      </c>
      <c r="W4664" s="84">
        <v>2050.167919366861</v>
      </c>
      <c r="X4664" s="82">
        <v>3.6035559553109969E-2</v>
      </c>
      <c r="Y4664" s="476">
        <v>2.0000000000000001E-4</v>
      </c>
    </row>
    <row r="4665" spans="1:25" x14ac:dyDescent="0.2">
      <c r="A4665" s="475">
        <v>4661</v>
      </c>
      <c r="B4665" s="56">
        <v>0.70241599624662643</v>
      </c>
      <c r="C4665" s="46">
        <v>2733.9782633590689</v>
      </c>
      <c r="D4665" s="56">
        <v>0.88192205519993316</v>
      </c>
      <c r="E4665" s="56">
        <v>0.45312408426060402</v>
      </c>
      <c r="F4665" s="250">
        <v>2025.47</v>
      </c>
      <c r="G4665" s="76">
        <v>205091790004.77338</v>
      </c>
      <c r="H4665" s="46">
        <v>24257155.659748133</v>
      </c>
      <c r="I4665" s="76">
        <v>513512941917.46051</v>
      </c>
      <c r="J4665" s="56">
        <v>0.32128572810115774</v>
      </c>
      <c r="K4665" s="76">
        <v>6307363945.5713291</v>
      </c>
      <c r="L4665" s="76">
        <v>3120372519.717227</v>
      </c>
      <c r="M4665" s="76">
        <v>143394561760.78152</v>
      </c>
      <c r="N4665" s="76">
        <v>7530678847.9760056</v>
      </c>
      <c r="O4665" s="76">
        <v>36280.057057911312</v>
      </c>
      <c r="P4665" s="46">
        <v>101465.43749999898</v>
      </c>
      <c r="Q4665" s="46">
        <v>33113.812499999425</v>
      </c>
      <c r="R4665" s="76">
        <v>976381798443.28528</v>
      </c>
      <c r="S4665" s="56">
        <v>0.54252113426789816</v>
      </c>
      <c r="T4665" s="56">
        <v>0.34392838776611945</v>
      </c>
      <c r="U4665" s="46">
        <v>16.630711183469728</v>
      </c>
      <c r="V4665" s="76">
        <v>6172479469479.0859</v>
      </c>
      <c r="W4665" s="84">
        <v>1946.3936270253544</v>
      </c>
      <c r="X4665" s="82">
        <v>4.3735005108299051E-2</v>
      </c>
      <c r="Y4665" s="476">
        <v>2.0000000000000001E-4</v>
      </c>
    </row>
    <row r="4666" spans="1:25" x14ac:dyDescent="0.2">
      <c r="A4666" s="475">
        <v>4662</v>
      </c>
      <c r="B4666" s="56">
        <v>0.41152964887487575</v>
      </c>
      <c r="C4666" s="46">
        <v>4590.5010413964474</v>
      </c>
      <c r="D4666" s="56">
        <v>0.87124524209190568</v>
      </c>
      <c r="E4666" s="56">
        <v>0.55855717965941931</v>
      </c>
      <c r="F4666" s="250">
        <v>2023.75</v>
      </c>
      <c r="G4666" s="76">
        <v>280331746606.51703</v>
      </c>
      <c r="H4666" s="46">
        <v>23576489.274423387</v>
      </c>
      <c r="I4666" s="76">
        <v>454299590255.87866</v>
      </c>
      <c r="J4666" s="56">
        <v>0.30861300585244089</v>
      </c>
      <c r="K4666" s="76">
        <v>920118494.99665415</v>
      </c>
      <c r="L4666" s="76">
        <v>0</v>
      </c>
      <c r="M4666" s="76">
        <v>349218716817.83954</v>
      </c>
      <c r="N4666" s="76">
        <v>89883850967.845078</v>
      </c>
      <c r="O4666" s="76">
        <v>31890.205148136025</v>
      </c>
      <c r="P4666" s="46">
        <v>649342.17938589142</v>
      </c>
      <c r="Q4666" s="46">
        <v>441330.93906382006</v>
      </c>
      <c r="R4666" s="76">
        <v>1272991272626.3167</v>
      </c>
      <c r="S4666" s="56">
        <v>0.58780184045982908</v>
      </c>
      <c r="T4666" s="56">
        <v>0.31320861345810619</v>
      </c>
      <c r="U4666" s="46">
        <v>17.214664827397929</v>
      </c>
      <c r="V4666" s="76">
        <v>7442448242844.4463</v>
      </c>
      <c r="W4666" s="84">
        <v>2348.9303255406967</v>
      </c>
      <c r="X4666" s="82">
        <v>4.2954071776637813E-2</v>
      </c>
      <c r="Y4666" s="476">
        <v>2.0000000000000001E-4</v>
      </c>
    </row>
    <row r="4667" spans="1:25" x14ac:dyDescent="0.2">
      <c r="A4667" s="475">
        <v>4663</v>
      </c>
      <c r="B4667" s="56">
        <v>0.44218230881478798</v>
      </c>
      <c r="C4667" s="46">
        <v>5156.5339186010688</v>
      </c>
      <c r="D4667" s="56">
        <v>0.63195048385437791</v>
      </c>
      <c r="E4667" s="56">
        <v>0.13942845528481856</v>
      </c>
      <c r="F4667" s="250">
        <v>2024.22</v>
      </c>
      <c r="G4667" s="76">
        <v>125635517267.08647</v>
      </c>
      <c r="H4667" s="46">
        <v>13391188.712069485</v>
      </c>
      <c r="I4667" s="76">
        <v>438580056826.28534</v>
      </c>
      <c r="J4667" s="56">
        <v>0.42155076211861431</v>
      </c>
      <c r="K4667" s="76">
        <v>18342749764.624863</v>
      </c>
      <c r="L4667" s="76">
        <v>5398763550.7325363</v>
      </c>
      <c r="M4667" s="76">
        <v>97801144834.331802</v>
      </c>
      <c r="N4667" s="76">
        <v>17258636002.474773</v>
      </c>
      <c r="O4667" s="76">
        <v>33416.894760405979</v>
      </c>
      <c r="P4667" s="46">
        <v>148951.78399615848</v>
      </c>
      <c r="Q4667" s="46">
        <v>62577.452141621288</v>
      </c>
      <c r="R4667" s="76">
        <v>708211499442.19971</v>
      </c>
      <c r="S4667" s="56">
        <v>0.54187895320227653</v>
      </c>
      <c r="T4667" s="56">
        <v>0.36845895316254379</v>
      </c>
      <c r="U4667" s="46">
        <v>15.796692082514141</v>
      </c>
      <c r="V4667" s="76">
        <v>4559548633591.0381</v>
      </c>
      <c r="W4667" s="84">
        <v>1439.2996454521601</v>
      </c>
      <c r="X4667" s="82">
        <v>4.6153692649818362E-2</v>
      </c>
      <c r="Y4667" s="476">
        <v>2.0000000000000001E-4</v>
      </c>
    </row>
    <row r="4668" spans="1:25" x14ac:dyDescent="0.2">
      <c r="A4668" s="475">
        <v>4664</v>
      </c>
      <c r="B4668" s="56">
        <v>0.47996670303391153</v>
      </c>
      <c r="C4668" s="46">
        <v>5171.1107631600544</v>
      </c>
      <c r="D4668" s="56">
        <v>0.89551067680704066</v>
      </c>
      <c r="E4668" s="56">
        <v>0.43578630049536649</v>
      </c>
      <c r="F4668" s="250">
        <v>2026.16</v>
      </c>
      <c r="G4668" s="76">
        <v>174005155342.9776</v>
      </c>
      <c r="H4668" s="46">
        <v>23600517.429912664</v>
      </c>
      <c r="I4668" s="76">
        <v>609100440999.44934</v>
      </c>
      <c r="J4668" s="56">
        <v>0.39702804786311263</v>
      </c>
      <c r="K4668" s="76">
        <v>31404631144.283821</v>
      </c>
      <c r="L4668" s="76">
        <v>56281255307.800087</v>
      </c>
      <c r="M4668" s="76">
        <v>51236539486.252304</v>
      </c>
      <c r="N4668" s="76">
        <v>49075456313.618187</v>
      </c>
      <c r="O4668" s="76">
        <v>23851.630150846377</v>
      </c>
      <c r="P4668" s="46">
        <v>347961.31291771389</v>
      </c>
      <c r="Q4668" s="46">
        <v>202534.59094669693</v>
      </c>
      <c r="R4668" s="76">
        <v>1018648366753.8741</v>
      </c>
      <c r="S4668" s="56">
        <v>0.51661076033078879</v>
      </c>
      <c r="T4668" s="56">
        <v>0.35286829268741526</v>
      </c>
      <c r="U4668" s="46">
        <v>15.824327928919521</v>
      </c>
      <c r="V4668" s="76">
        <v>6224636915264.6064</v>
      </c>
      <c r="W4668" s="84">
        <v>1962.7500067525809</v>
      </c>
      <c r="X4668" s="82">
        <v>4.6553156815096565E-2</v>
      </c>
      <c r="Y4668" s="476">
        <v>2.0000000000000001E-4</v>
      </c>
    </row>
    <row r="4669" spans="1:25" x14ac:dyDescent="0.2">
      <c r="A4669" s="475">
        <v>4665</v>
      </c>
      <c r="B4669" s="56">
        <v>0.61953748684950916</v>
      </c>
      <c r="C4669" s="46">
        <v>4428.2577213137483</v>
      </c>
      <c r="D4669" s="56">
        <v>1.0102951752684985</v>
      </c>
      <c r="E4669" s="56">
        <v>0.42658030933979607</v>
      </c>
      <c r="F4669" s="250">
        <v>2026.73</v>
      </c>
      <c r="G4669" s="76">
        <v>178361761928.22461</v>
      </c>
      <c r="H4669" s="46">
        <v>31685818.615919318</v>
      </c>
      <c r="I4669" s="76">
        <v>676324083439.01367</v>
      </c>
      <c r="J4669" s="56">
        <v>0.22389205578522942</v>
      </c>
      <c r="K4669" s="76">
        <v>39245631240.24173</v>
      </c>
      <c r="L4669" s="76">
        <v>79335149399.872833</v>
      </c>
      <c r="M4669" s="76">
        <v>18525551584.201183</v>
      </c>
      <c r="N4669" s="76">
        <v>71877093138.111435</v>
      </c>
      <c r="O4669" s="76">
        <v>33283.3535191275</v>
      </c>
      <c r="P4669" s="46">
        <v>425236.57688226522</v>
      </c>
      <c r="Q4669" s="46">
        <v>258942.13690599395</v>
      </c>
      <c r="R4669" s="76">
        <v>1105803298056.9211</v>
      </c>
      <c r="S4669" s="56">
        <v>0.39341049415079099</v>
      </c>
      <c r="T4669" s="56">
        <v>0.25051332497059164</v>
      </c>
      <c r="U4669" s="46">
        <v>16.74187923926463</v>
      </c>
      <c r="V4669" s="76">
        <v>5024920146970.1963</v>
      </c>
      <c r="W4669" s="84">
        <v>1586.6175682823559</v>
      </c>
      <c r="X4669" s="82">
        <v>4.4320432734810122E-2</v>
      </c>
      <c r="Y4669" s="476">
        <v>2.0000000000000001E-4</v>
      </c>
    </row>
    <row r="4670" spans="1:25" x14ac:dyDescent="0.2">
      <c r="A4670" s="475">
        <v>4666</v>
      </c>
      <c r="B4670" s="56">
        <v>0.4595298806437379</v>
      </c>
      <c r="C4670" s="46">
        <v>5951.1523336260725</v>
      </c>
      <c r="D4670" s="56">
        <v>1.0681226758245532</v>
      </c>
      <c r="E4670" s="56">
        <v>0.25710449295848614</v>
      </c>
      <c r="F4670" s="250">
        <v>2027.78</v>
      </c>
      <c r="G4670" s="76">
        <v>74003249122.771011</v>
      </c>
      <c r="H4670" s="46">
        <v>30494658.040884782</v>
      </c>
      <c r="I4670" s="76">
        <v>735164964548.92603</v>
      </c>
      <c r="J4670" s="56">
        <v>0.27389552923945781</v>
      </c>
      <c r="K4670" s="76">
        <v>38673935731.595848</v>
      </c>
      <c r="L4670" s="76">
        <v>107937707515.69203</v>
      </c>
      <c r="M4670" s="76">
        <v>0</v>
      </c>
      <c r="N4670" s="76">
        <v>41984460447.343147</v>
      </c>
      <c r="O4670" s="76">
        <v>23732.974590199068</v>
      </c>
      <c r="P4670" s="46">
        <v>238367.56698800443</v>
      </c>
      <c r="Q4670" s="46">
        <v>145239.92781001749</v>
      </c>
      <c r="R4670" s="76">
        <v>959531465900.93787</v>
      </c>
      <c r="S4670" s="56">
        <v>0.35777344128303795</v>
      </c>
      <c r="T4670" s="56">
        <v>0.25934325442058437</v>
      </c>
      <c r="U4670" s="46">
        <v>14.588324615772525</v>
      </c>
      <c r="V4670" s="76">
        <v>4018822851725.8892</v>
      </c>
      <c r="W4670" s="84">
        <v>1268.4487718622311</v>
      </c>
      <c r="X4670" s="82">
        <v>5.0445907923190515E-2</v>
      </c>
      <c r="Y4670" s="476">
        <v>2.0000000000000001E-4</v>
      </c>
    </row>
    <row r="4671" spans="1:25" x14ac:dyDescent="0.2">
      <c r="A4671" s="475">
        <v>4667</v>
      </c>
      <c r="B4671" s="56">
        <v>0.57271897679080552</v>
      </c>
      <c r="C4671" s="46">
        <v>1835.9968155133533</v>
      </c>
      <c r="D4671" s="56">
        <v>0.5273773915834209</v>
      </c>
      <c r="E4671" s="56">
        <v>0.59635207213592278</v>
      </c>
      <c r="F4671" s="250">
        <v>2024.31</v>
      </c>
      <c r="G4671" s="76">
        <v>174995039163.61194</v>
      </c>
      <c r="H4671" s="46">
        <v>10813600.59034317</v>
      </c>
      <c r="I4671" s="76">
        <v>383310452099.89966</v>
      </c>
      <c r="J4671" s="56">
        <v>0.50490560341669999</v>
      </c>
      <c r="K4671" s="76">
        <v>6426810066.4638281</v>
      </c>
      <c r="L4671" s="76">
        <v>0</v>
      </c>
      <c r="M4671" s="76">
        <v>137182300710.12671</v>
      </c>
      <c r="N4671" s="76">
        <v>35183164537.114479</v>
      </c>
      <c r="O4671" s="76">
        <v>25657.273015892373</v>
      </c>
      <c r="P4671" s="46">
        <v>259937.53853152285</v>
      </c>
      <c r="Q4671" s="46">
        <v>144538.31963623915</v>
      </c>
      <c r="R4671" s="76">
        <v>770225855572.73352</v>
      </c>
      <c r="S4671" s="56">
        <v>0.62386844286274457</v>
      </c>
      <c r="T4671" s="56">
        <v>0.4511436119919876</v>
      </c>
      <c r="U4671" s="46">
        <v>15.991658442437279</v>
      </c>
      <c r="V4671" s="76">
        <v>6282701954417.4736</v>
      </c>
      <c r="W4671" s="84">
        <v>1980.5279463487068</v>
      </c>
      <c r="X4671" s="82">
        <v>4.4238771329624789E-2</v>
      </c>
      <c r="Y4671" s="476">
        <v>2.0000000000000001E-4</v>
      </c>
    </row>
    <row r="4672" spans="1:25" x14ac:dyDescent="0.2">
      <c r="A4672" s="475">
        <v>4668</v>
      </c>
      <c r="B4672" s="56">
        <v>0.48249168711365786</v>
      </c>
      <c r="C4672" s="46">
        <v>6325.7239895328412</v>
      </c>
      <c r="D4672" s="56">
        <v>0.64795666012106778</v>
      </c>
      <c r="E4672" s="56">
        <v>0.33436693214469826</v>
      </c>
      <c r="F4672" s="250">
        <v>2025.37</v>
      </c>
      <c r="G4672" s="76">
        <v>121479995958.58904</v>
      </c>
      <c r="H4672" s="46">
        <v>14220769.501616344</v>
      </c>
      <c r="I4672" s="76">
        <v>459060649393.89563</v>
      </c>
      <c r="J4672" s="56">
        <v>0.46217731288486674</v>
      </c>
      <c r="K4672" s="76">
        <v>19276148135.60215</v>
      </c>
      <c r="L4672" s="76">
        <v>3337581254.90029</v>
      </c>
      <c r="M4672" s="76">
        <v>71881482111.598328</v>
      </c>
      <c r="N4672" s="76">
        <v>56524399318.999771</v>
      </c>
      <c r="O4672" s="76">
        <v>21368.177932191218</v>
      </c>
      <c r="P4672" s="46">
        <v>372652.80938825291</v>
      </c>
      <c r="Q4672" s="46">
        <v>227901.12285860622</v>
      </c>
      <c r="R4672" s="76">
        <v>747308613293.83691</v>
      </c>
      <c r="S4672" s="56">
        <v>0.53743778800378283</v>
      </c>
      <c r="T4672" s="56">
        <v>0.39474320909544675</v>
      </c>
      <c r="U4672" s="46">
        <v>15.380059225726809</v>
      </c>
      <c r="V4672" s="76">
        <v>5122837650072.4424</v>
      </c>
      <c r="W4672" s="84">
        <v>1612.789376092165</v>
      </c>
      <c r="X4672" s="82">
        <v>4.6516098791288568E-2</v>
      </c>
      <c r="Y4672" s="476">
        <v>2.0000000000000001E-4</v>
      </c>
    </row>
    <row r="4673" spans="1:25" x14ac:dyDescent="0.2">
      <c r="A4673" s="475">
        <v>4669</v>
      </c>
      <c r="B4673" s="56">
        <v>0.58532183735886445</v>
      </c>
      <c r="C4673" s="46">
        <v>4579.8676229649936</v>
      </c>
      <c r="D4673" s="56">
        <v>1.1561778819037716</v>
      </c>
      <c r="E4673" s="56">
        <v>0.27563264847472041</v>
      </c>
      <c r="F4673" s="250">
        <v>2027.87</v>
      </c>
      <c r="G4673" s="76">
        <v>36342436266.898842</v>
      </c>
      <c r="H4673" s="46">
        <v>32536621.912600532</v>
      </c>
      <c r="I4673" s="76">
        <v>673736979108.07642</v>
      </c>
      <c r="J4673" s="56">
        <v>0.19139699856072023</v>
      </c>
      <c r="K4673" s="76">
        <v>39682172144.077454</v>
      </c>
      <c r="L4673" s="76">
        <v>92000996907.128967</v>
      </c>
      <c r="M4673" s="76">
        <v>0</v>
      </c>
      <c r="N4673" s="76">
        <v>4005175116.868576</v>
      </c>
      <c r="O4673" s="76">
        <v>29855.080994878492</v>
      </c>
      <c r="P4673" s="46">
        <v>78161.238102130941</v>
      </c>
      <c r="Q4673" s="46">
        <v>14103.559525532735</v>
      </c>
      <c r="R4673" s="76">
        <v>824851941531.77454</v>
      </c>
      <c r="S4673" s="56">
        <v>0.2858976954503718</v>
      </c>
      <c r="T4673" s="56">
        <v>0.15494040974506385</v>
      </c>
      <c r="U4673" s="46">
        <v>14.235547573071644</v>
      </c>
      <c r="V4673" s="76">
        <v>1995948790569.8208</v>
      </c>
      <c r="W4673" s="84">
        <v>630.20195157593832</v>
      </c>
      <c r="X4673" s="82">
        <v>5.2270967741035103E-2</v>
      </c>
      <c r="Y4673" s="476">
        <v>2.0000000000000001E-4</v>
      </c>
    </row>
    <row r="4674" spans="1:25" x14ac:dyDescent="0.2">
      <c r="A4674" s="475">
        <v>4670</v>
      </c>
      <c r="B4674" s="56">
        <v>0.50667851367572314</v>
      </c>
      <c r="C4674" s="46">
        <v>4832.3979314721946</v>
      </c>
      <c r="D4674" s="56">
        <v>0.37446281877166404</v>
      </c>
      <c r="E4674" s="56">
        <v>0.26860238282007964</v>
      </c>
      <c r="F4674" s="250">
        <v>2024.6</v>
      </c>
      <c r="G4674" s="76">
        <v>176074911639.29578</v>
      </c>
      <c r="H4674" s="46">
        <v>6553734.7725904845</v>
      </c>
      <c r="I4674" s="76">
        <v>226047269820.77924</v>
      </c>
      <c r="J4674" s="56">
        <v>0.3609943694377119</v>
      </c>
      <c r="K4674" s="76">
        <v>14400754659.601871</v>
      </c>
      <c r="L4674" s="76">
        <v>13117694839.802103</v>
      </c>
      <c r="M4674" s="76">
        <v>164434885292.09656</v>
      </c>
      <c r="N4674" s="76">
        <v>39343142415.242859</v>
      </c>
      <c r="O4674" s="76">
        <v>22293.961588783161</v>
      </c>
      <c r="P4674" s="46">
        <v>279546.94119191315</v>
      </c>
      <c r="Q4674" s="46">
        <v>132035.78034312656</v>
      </c>
      <c r="R4674" s="76">
        <v>637835140256.75122</v>
      </c>
      <c r="S4674" s="56">
        <v>0.60270371334855066</v>
      </c>
      <c r="T4674" s="56">
        <v>0.40044398301268969</v>
      </c>
      <c r="U4674" s="46">
        <v>17.038168945341113</v>
      </c>
      <c r="V4674" s="76">
        <v>4936899444675.2197</v>
      </c>
      <c r="W4674" s="84">
        <v>1557.3432314741892</v>
      </c>
      <c r="X4674" s="82">
        <v>4.1523722192244338E-2</v>
      </c>
      <c r="Y4674" s="476">
        <v>2.0000000000000001E-4</v>
      </c>
    </row>
    <row r="4675" spans="1:25" x14ac:dyDescent="0.2">
      <c r="A4675" s="475">
        <v>4671</v>
      </c>
      <c r="B4675" s="56">
        <v>0.24378589777325893</v>
      </c>
      <c r="C4675" s="46">
        <v>1500</v>
      </c>
      <c r="D4675" s="56">
        <v>0.44654695058333316</v>
      </c>
      <c r="E4675" s="56">
        <v>0.52498235854267172</v>
      </c>
      <c r="F4675" s="250">
        <v>2023.91</v>
      </c>
      <c r="G4675" s="76">
        <v>402456307293.20691</v>
      </c>
      <c r="H4675" s="46">
        <v>8263919.121593412</v>
      </c>
      <c r="I4675" s="76">
        <v>229661313111.3512</v>
      </c>
      <c r="J4675" s="56">
        <v>0.24378589777325899</v>
      </c>
      <c r="K4675" s="76">
        <v>6330925518.0258217</v>
      </c>
      <c r="L4675" s="76">
        <v>0</v>
      </c>
      <c r="M4675" s="76">
        <v>355677718374.82843</v>
      </c>
      <c r="N4675" s="76">
        <v>51852248174.440331</v>
      </c>
      <c r="O4675" s="76">
        <v>28667.148811790597</v>
      </c>
      <c r="P4675" s="46">
        <v>413829.62263908854</v>
      </c>
      <c r="Q4675" s="46">
        <v>218432.73058807038</v>
      </c>
      <c r="R4675" s="76">
        <v>945151658253.07312</v>
      </c>
      <c r="S4675" s="56">
        <v>0.62854405453119722</v>
      </c>
      <c r="T4675" s="56">
        <v>0.46598014440168772</v>
      </c>
      <c r="U4675" s="46">
        <v>18.467792784887543</v>
      </c>
      <c r="V4675" s="76">
        <v>8982248079740.4512</v>
      </c>
      <c r="W4675" s="84">
        <v>2832.2055166688033</v>
      </c>
      <c r="X4675" s="82">
        <v>3.92680195580518E-2</v>
      </c>
      <c r="Y4675" s="476">
        <v>2.0000000000000001E-4</v>
      </c>
    </row>
    <row r="4676" spans="1:25" x14ac:dyDescent="0.2">
      <c r="A4676" s="475">
        <v>4672</v>
      </c>
      <c r="B4676" s="56">
        <v>0.53971831918541968</v>
      </c>
      <c r="C4676" s="46">
        <v>7355.7379978241788</v>
      </c>
      <c r="D4676" s="56">
        <v>0.51588880872947684</v>
      </c>
      <c r="E4676" s="56">
        <v>0.33020250279204533</v>
      </c>
      <c r="F4676" s="250">
        <v>2025.26</v>
      </c>
      <c r="G4676" s="76">
        <v>144229164614.27045</v>
      </c>
      <c r="H4676" s="46">
        <v>9756508.928191578</v>
      </c>
      <c r="I4676" s="76">
        <v>234867533188.74088</v>
      </c>
      <c r="J4676" s="56">
        <v>0.24263998490184879</v>
      </c>
      <c r="K4676" s="76">
        <v>7880007549.01754</v>
      </c>
      <c r="L4676" s="76">
        <v>9814358279.9849167</v>
      </c>
      <c r="M4676" s="76">
        <v>113070169051.15593</v>
      </c>
      <c r="N4676" s="76">
        <v>48146401267.70385</v>
      </c>
      <c r="O4676" s="76">
        <v>38541.05458998782</v>
      </c>
      <c r="P4676" s="46">
        <v>332532.69358651596</v>
      </c>
      <c r="Q4676" s="46">
        <v>200315.56228624727</v>
      </c>
      <c r="R4676" s="76">
        <v>538022550641.13</v>
      </c>
      <c r="S4676" s="56">
        <v>0.50254612430544432</v>
      </c>
      <c r="T4676" s="56">
        <v>0.35981998114213187</v>
      </c>
      <c r="U4676" s="46">
        <v>17.406167628208717</v>
      </c>
      <c r="V4676" s="76">
        <v>3715178625256.251</v>
      </c>
      <c r="W4676" s="84">
        <v>1173.0015606772768</v>
      </c>
      <c r="X4676" s="82">
        <v>4.1680144922462511E-2</v>
      </c>
      <c r="Y4676" s="476">
        <v>2.0000000000000001E-4</v>
      </c>
    </row>
    <row r="4677" spans="1:25" x14ac:dyDescent="0.2">
      <c r="A4677" s="475">
        <v>4673</v>
      </c>
      <c r="B4677" s="56">
        <v>0.38084287656937432</v>
      </c>
      <c r="C4677" s="46">
        <v>1500</v>
      </c>
      <c r="D4677" s="56">
        <v>0.34375651003179847</v>
      </c>
      <c r="E4677" s="56">
        <v>0.38652445086321718</v>
      </c>
      <c r="F4677" s="250">
        <v>2024.5</v>
      </c>
      <c r="G4677" s="76">
        <v>185922292896.64511</v>
      </c>
      <c r="H4677" s="46">
        <v>5853121.1564238798</v>
      </c>
      <c r="I4677" s="76">
        <v>197288525230.03177</v>
      </c>
      <c r="J4677" s="56">
        <v>0.38084287656937432</v>
      </c>
      <c r="K4677" s="76">
        <v>3491559962.6999779</v>
      </c>
      <c r="L4677" s="76">
        <v>0</v>
      </c>
      <c r="M4677" s="76">
        <v>162013312617.07205</v>
      </c>
      <c r="N4677" s="76">
        <v>17133774443.494949</v>
      </c>
      <c r="O4677" s="76">
        <v>23651.761782024623</v>
      </c>
      <c r="P4677" s="46">
        <v>188678.18652653016</v>
      </c>
      <c r="Q4677" s="46">
        <v>76601.102973376634</v>
      </c>
      <c r="R4677" s="76">
        <v>625752650387.69531</v>
      </c>
      <c r="S4677" s="56">
        <v>0.65075949563881785</v>
      </c>
      <c r="T4677" s="56">
        <v>0.39213977428364977</v>
      </c>
      <c r="U4677" s="46">
        <v>17.523726668362478</v>
      </c>
      <c r="V4677" s="76">
        <v>4833330416953.2646</v>
      </c>
      <c r="W4677" s="84">
        <v>1527.09275991753</v>
      </c>
      <c r="X4677" s="82">
        <v>4.0774866396091014E-2</v>
      </c>
      <c r="Y4677" s="476">
        <v>2.0000000000000001E-4</v>
      </c>
    </row>
    <row r="4678" spans="1:25" x14ac:dyDescent="0.2">
      <c r="A4678" s="475">
        <v>4674</v>
      </c>
      <c r="B4678" s="56">
        <v>0.47851774013426851</v>
      </c>
      <c r="C4678" s="46">
        <v>4377.1140233380775</v>
      </c>
      <c r="D4678" s="56">
        <v>0.82391226509086513</v>
      </c>
      <c r="E4678" s="56">
        <v>0.28970435262206862</v>
      </c>
      <c r="F4678" s="250">
        <v>2023.75</v>
      </c>
      <c r="G4678" s="76">
        <v>393356371733.92487</v>
      </c>
      <c r="H4678" s="46">
        <v>21260732.955104727</v>
      </c>
      <c r="I4678" s="76">
        <v>512568611948.96716</v>
      </c>
      <c r="J4678" s="56">
        <v>0.34183390758642729</v>
      </c>
      <c r="K4678" s="76">
        <v>6930330892.855196</v>
      </c>
      <c r="L4678" s="76">
        <v>0</v>
      </c>
      <c r="M4678" s="76">
        <v>334491563984.71753</v>
      </c>
      <c r="N4678" s="76">
        <v>37602114723.017036</v>
      </c>
      <c r="O4678" s="76">
        <v>25722.338921327035</v>
      </c>
      <c r="P4678" s="46">
        <v>280831.77101579972</v>
      </c>
      <c r="Q4678" s="46">
        <v>153642.67191664811</v>
      </c>
      <c r="R4678" s="76">
        <v>1190510346769.5483</v>
      </c>
      <c r="S4678" s="56">
        <v>0.58281601260934857</v>
      </c>
      <c r="T4678" s="56">
        <v>0.42146815005954835</v>
      </c>
      <c r="U4678" s="46">
        <v>17.685279735314069</v>
      </c>
      <c r="V4678" s="76">
        <v>9719380941117.3633</v>
      </c>
      <c r="W4678" s="84">
        <v>3064.729374899277</v>
      </c>
      <c r="X4678" s="82">
        <v>4.1504513535694607E-2</v>
      </c>
      <c r="Y4678" s="476">
        <v>2.0000000000000001E-4</v>
      </c>
    </row>
    <row r="4679" spans="1:25" x14ac:dyDescent="0.2">
      <c r="A4679" s="475">
        <v>4675</v>
      </c>
      <c r="B4679" s="56">
        <v>0.59930075544666694</v>
      </c>
      <c r="C4679" s="46">
        <v>7694.1317272541382</v>
      </c>
      <c r="D4679" s="56">
        <v>0.69426264922417402</v>
      </c>
      <c r="E4679" s="56">
        <v>0.510224012750085</v>
      </c>
      <c r="F4679" s="250">
        <v>2024.31</v>
      </c>
      <c r="G4679" s="76">
        <v>266952446211.38062</v>
      </c>
      <c r="H4679" s="46">
        <v>15588616.996129164</v>
      </c>
      <c r="I4679" s="76">
        <v>445360113412.69025</v>
      </c>
      <c r="J4679" s="56">
        <v>0.37074263318610878</v>
      </c>
      <c r="K4679" s="76">
        <v>11749451848.053053</v>
      </c>
      <c r="L4679" s="76">
        <v>3188582109.5423388</v>
      </c>
      <c r="M4679" s="76">
        <v>220068425430.07529</v>
      </c>
      <c r="N4679" s="76">
        <v>85221199716.029114</v>
      </c>
      <c r="O4679" s="76">
        <v>19107.552823837759</v>
      </c>
      <c r="P4679" s="46">
        <v>497778.64087045391</v>
      </c>
      <c r="Q4679" s="46">
        <v>325307.55111137434</v>
      </c>
      <c r="R4679" s="76">
        <v>1085371646365.3579</v>
      </c>
      <c r="S4679" s="56">
        <v>0.57302286665231317</v>
      </c>
      <c r="T4679" s="56">
        <v>0.38872566995413582</v>
      </c>
      <c r="U4679" s="46">
        <v>16.751087158270952</v>
      </c>
      <c r="V4679" s="76">
        <v>7777478209832.7207</v>
      </c>
      <c r="W4679" s="84">
        <v>2454.1258703433509</v>
      </c>
      <c r="X4679" s="82">
        <v>4.3665115930434227E-2</v>
      </c>
      <c r="Y4679" s="476">
        <v>2.0000000000000001E-4</v>
      </c>
    </row>
    <row r="4680" spans="1:25" x14ac:dyDescent="0.2">
      <c r="A4680" s="475">
        <v>4676</v>
      </c>
      <c r="B4680" s="56">
        <v>0.57555657783200631</v>
      </c>
      <c r="C4680" s="46">
        <v>1500</v>
      </c>
      <c r="D4680" s="56">
        <v>0.96902382327797698</v>
      </c>
      <c r="E4680" s="56">
        <v>0.64908917682549316</v>
      </c>
      <c r="F4680" s="250">
        <v>2023.83</v>
      </c>
      <c r="G4680" s="76">
        <v>177996023189.46036</v>
      </c>
      <c r="H4680" s="46">
        <v>31495004.179658394</v>
      </c>
      <c r="I4680" s="76">
        <v>478103930452.32861</v>
      </c>
      <c r="J4680" s="56">
        <v>-3.2404392897982914E-2</v>
      </c>
      <c r="K4680" s="76">
        <v>12274040736.89114</v>
      </c>
      <c r="L4680" s="76">
        <v>0</v>
      </c>
      <c r="M4680" s="76">
        <v>336146268723.60449</v>
      </c>
      <c r="N4680" s="76">
        <v>29831147567.724365</v>
      </c>
      <c r="O4680" s="76">
        <v>25282.287328491868</v>
      </c>
      <c r="P4680" s="46">
        <v>226994.01162989612</v>
      </c>
      <c r="Q4680" s="46">
        <v>111585.51700758794</v>
      </c>
      <c r="R4680" s="76">
        <v>1219790271869.0408</v>
      </c>
      <c r="S4680" s="56">
        <v>0.45684511186581633</v>
      </c>
      <c r="T4680" s="56">
        <v>0.10577122482597082</v>
      </c>
      <c r="U4680" s="46">
        <v>28.331722436368239</v>
      </c>
      <c r="V4680" s="76">
        <v>3935495298434.3496</v>
      </c>
      <c r="W4680" s="84">
        <v>1241.1830186498116</v>
      </c>
      <c r="X4680" s="82">
        <v>2.6485979412934849E-2</v>
      </c>
      <c r="Y4680" s="476">
        <v>2.0000000000000001E-4</v>
      </c>
    </row>
    <row r="4681" spans="1:25" x14ac:dyDescent="0.2">
      <c r="A4681" s="475">
        <v>4677</v>
      </c>
      <c r="B4681" s="56">
        <v>0.43252270640337243</v>
      </c>
      <c r="C4681" s="46">
        <v>6382.8774349770874</v>
      </c>
      <c r="D4681" s="56">
        <v>0.68312463040190685</v>
      </c>
      <c r="E4681" s="56">
        <v>0.46114660302607596</v>
      </c>
      <c r="F4681" s="250">
        <v>2025.33</v>
      </c>
      <c r="G4681" s="76">
        <v>181039200635.2464</v>
      </c>
      <c r="H4681" s="46">
        <v>15338745.346701812</v>
      </c>
      <c r="I4681" s="76">
        <v>421680586875.13409</v>
      </c>
      <c r="J4681" s="56">
        <v>0.37205659186359297</v>
      </c>
      <c r="K4681" s="76">
        <v>23335735949.784134</v>
      </c>
      <c r="L4681" s="76">
        <v>56186473107.185677</v>
      </c>
      <c r="M4681" s="76">
        <v>114946845063.15405</v>
      </c>
      <c r="N4681" s="76">
        <v>55776738957.940262</v>
      </c>
      <c r="O4681" s="76">
        <v>38435.130010457651</v>
      </c>
      <c r="P4681" s="46">
        <v>368180.86641095317</v>
      </c>
      <c r="Q4681" s="46">
        <v>223470.78653602774</v>
      </c>
      <c r="R4681" s="76">
        <v>868293159772.83508</v>
      </c>
      <c r="S4681" s="56">
        <v>0.54318856871991728</v>
      </c>
      <c r="T4681" s="56">
        <v>0.35859205478149397</v>
      </c>
      <c r="U4681" s="46">
        <v>16.380541862339456</v>
      </c>
      <c r="V4681" s="76">
        <v>5647492160093.7969</v>
      </c>
      <c r="W4681" s="84">
        <v>1783.519992627123</v>
      </c>
      <c r="X4681" s="82">
        <v>4.4132126708271359E-2</v>
      </c>
      <c r="Y4681" s="476">
        <v>2.0000000000000001E-4</v>
      </c>
    </row>
    <row r="4682" spans="1:25" x14ac:dyDescent="0.2">
      <c r="A4682" s="475">
        <v>4678</v>
      </c>
      <c r="B4682" s="56">
        <v>0.56906116244820681</v>
      </c>
      <c r="C4682" s="46">
        <v>4703.9602830273943</v>
      </c>
      <c r="D4682" s="56">
        <v>0.68527737069621553</v>
      </c>
      <c r="E4682" s="56">
        <v>0.55751351780785474</v>
      </c>
      <c r="F4682" s="250">
        <v>2025.09</v>
      </c>
      <c r="G4682" s="76">
        <v>171555158889.83374</v>
      </c>
      <c r="H4682" s="46">
        <v>14918702.333601875</v>
      </c>
      <c r="I4682" s="76">
        <v>434596187172.13544</v>
      </c>
      <c r="J4682" s="56">
        <v>0.39338255725240345</v>
      </c>
      <c r="K4682" s="76">
        <v>43803560953.906845</v>
      </c>
      <c r="L4682" s="76">
        <v>78924801117.377869</v>
      </c>
      <c r="M4682" s="76">
        <v>88869017946.123383</v>
      </c>
      <c r="N4682" s="76">
        <v>29407232622.35268</v>
      </c>
      <c r="O4682" s="76">
        <v>34496.545841796156</v>
      </c>
      <c r="P4682" s="46">
        <v>223437.12067851791</v>
      </c>
      <c r="Q4682" s="46">
        <v>114236.32313234864</v>
      </c>
      <c r="R4682" s="76">
        <v>826794742166.87231</v>
      </c>
      <c r="S4682" s="56">
        <v>0.54957936603002677</v>
      </c>
      <c r="T4682" s="56">
        <v>0.39624537367636159</v>
      </c>
      <c r="U4682" s="46">
        <v>15.952869358375372</v>
      </c>
      <c r="V4682" s="76">
        <v>5860200782364.915</v>
      </c>
      <c r="W4682" s="84">
        <v>1846.6721826758396</v>
      </c>
      <c r="X4682" s="82">
        <v>4.4633770159165372E-2</v>
      </c>
      <c r="Y4682" s="476">
        <v>2.0000000000000001E-4</v>
      </c>
    </row>
    <row r="4683" spans="1:25" x14ac:dyDescent="0.2">
      <c r="A4683" s="475">
        <v>4679</v>
      </c>
      <c r="B4683" s="56">
        <v>0.407777056202212</v>
      </c>
      <c r="C4683" s="46">
        <v>7097.0276742497317</v>
      </c>
      <c r="D4683" s="56">
        <v>0.76381565929592143</v>
      </c>
      <c r="E4683" s="56">
        <v>0.3143133037492587</v>
      </c>
      <c r="F4683" s="250">
        <v>2024.63</v>
      </c>
      <c r="G4683" s="76">
        <v>167264388054.80887</v>
      </c>
      <c r="H4683" s="46">
        <v>17909396.829501621</v>
      </c>
      <c r="I4683" s="76">
        <v>382702173627.28076</v>
      </c>
      <c r="J4683" s="56">
        <v>0.17435721069721422</v>
      </c>
      <c r="K4683" s="76">
        <v>14823049978.019043</v>
      </c>
      <c r="L4683" s="76">
        <v>19433192078.993111</v>
      </c>
      <c r="M4683" s="76">
        <v>137275133946.0799</v>
      </c>
      <c r="N4683" s="76">
        <v>49648621217.278503</v>
      </c>
      <c r="O4683" s="76">
        <v>30887.889050752688</v>
      </c>
      <c r="P4683" s="46">
        <v>325435.43945873051</v>
      </c>
      <c r="Q4683" s="46">
        <v>188568.48854739219</v>
      </c>
      <c r="R4683" s="76">
        <v>824571355512.50024</v>
      </c>
      <c r="S4683" s="56">
        <v>0.46751837127340795</v>
      </c>
      <c r="T4683" s="56">
        <v>0.23466324412689951</v>
      </c>
      <c r="U4683" s="46">
        <v>18.085172832960797</v>
      </c>
      <c r="V4683" s="76">
        <v>3729960202431.2393</v>
      </c>
      <c r="W4683" s="84">
        <v>1175.3790716880135</v>
      </c>
      <c r="X4683" s="82">
        <v>4.1750601091219003E-2</v>
      </c>
      <c r="Y4683" s="476">
        <v>2.0000000000000001E-4</v>
      </c>
    </row>
    <row r="4684" spans="1:25" x14ac:dyDescent="0.2">
      <c r="A4684" s="475">
        <v>4680</v>
      </c>
      <c r="B4684" s="56">
        <v>0.48364134317532531</v>
      </c>
      <c r="C4684" s="46">
        <v>4227.7668392276582</v>
      </c>
      <c r="D4684" s="56">
        <v>0.51705575568393847</v>
      </c>
      <c r="E4684" s="56">
        <v>0.31488289243639861</v>
      </c>
      <c r="F4684" s="250">
        <v>2027.35</v>
      </c>
      <c r="G4684" s="76">
        <v>58811672274.816048</v>
      </c>
      <c r="H4684" s="46">
        <v>10367080.584048022</v>
      </c>
      <c r="I4684" s="76">
        <v>380520788928.54095</v>
      </c>
      <c r="J4684" s="56">
        <v>0.48364134317532526</v>
      </c>
      <c r="K4684" s="76">
        <v>43687953142.567696</v>
      </c>
      <c r="L4684" s="76">
        <v>91753077213.060257</v>
      </c>
      <c r="M4684" s="76">
        <v>0</v>
      </c>
      <c r="N4684" s="76">
        <v>30166544726.782719</v>
      </c>
      <c r="O4684" s="76">
        <v>35770.59959130588</v>
      </c>
      <c r="P4684" s="46">
        <v>235571.37697025726</v>
      </c>
      <c r="Q4684" s="46">
        <v>126551.44801479866</v>
      </c>
      <c r="R4684" s="76">
        <v>575549920451.56042</v>
      </c>
      <c r="S4684" s="56">
        <v>0.5350703919051859</v>
      </c>
      <c r="T4684" s="56">
        <v>0.40178864547186116</v>
      </c>
      <c r="U4684" s="46">
        <v>14.257295797629325</v>
      </c>
      <c r="V4684" s="76">
        <v>3814256340870.7524</v>
      </c>
      <c r="W4684" s="84">
        <v>1201.7598106362459</v>
      </c>
      <c r="X4684" s="82">
        <v>4.8740660066111947E-2</v>
      </c>
      <c r="Y4684" s="476">
        <v>2.0000000000000001E-4</v>
      </c>
    </row>
    <row r="4685" spans="1:25" x14ac:dyDescent="0.2">
      <c r="A4685" s="475">
        <v>4681</v>
      </c>
      <c r="B4685" s="56">
        <v>0.45636719936972392</v>
      </c>
      <c r="C4685" s="46">
        <v>4402.8781270072641</v>
      </c>
      <c r="D4685" s="56">
        <v>0.85038765651668302</v>
      </c>
      <c r="E4685" s="56">
        <v>0.23731465970601462</v>
      </c>
      <c r="F4685" s="250">
        <v>2023.75</v>
      </c>
      <c r="G4685" s="76">
        <v>561914748624.23291</v>
      </c>
      <c r="H4685" s="46">
        <v>22392488.357973211</v>
      </c>
      <c r="I4685" s="76">
        <v>391503579009.14178</v>
      </c>
      <c r="J4685" s="56">
        <v>3.7296147007637726E-2</v>
      </c>
      <c r="K4685" s="76">
        <v>9748435992.2456188</v>
      </c>
      <c r="L4685" s="76">
        <v>0</v>
      </c>
      <c r="M4685" s="76">
        <v>571837413959.46533</v>
      </c>
      <c r="N4685" s="76">
        <v>72947089213.699722</v>
      </c>
      <c r="O4685" s="76">
        <v>24028.059663209689</v>
      </c>
      <c r="P4685" s="46">
        <v>441138.034520216</v>
      </c>
      <c r="Q4685" s="46">
        <v>275715.37374682288</v>
      </c>
      <c r="R4685" s="76">
        <v>1604231291694.1921</v>
      </c>
      <c r="S4685" s="56">
        <v>0.58375115745840922</v>
      </c>
      <c r="T4685" s="56">
        <v>0.32595003492474972</v>
      </c>
      <c r="U4685" s="46">
        <v>20.50420601040183</v>
      </c>
      <c r="V4685" s="76">
        <v>11474551040716.408</v>
      </c>
      <c r="W4685" s="84">
        <v>3624.1725927617167</v>
      </c>
      <c r="X4685" s="82">
        <v>3.6697807321476164E-2</v>
      </c>
      <c r="Y4685" s="476">
        <v>2.0000000000000001E-4</v>
      </c>
    </row>
    <row r="4686" spans="1:25" x14ac:dyDescent="0.2">
      <c r="A4686" s="475">
        <v>4682</v>
      </c>
      <c r="B4686" s="56">
        <v>0.52863716512242565</v>
      </c>
      <c r="C4686" s="46">
        <v>4344.5776171091511</v>
      </c>
      <c r="D4686" s="56">
        <v>0.78793022525472156</v>
      </c>
      <c r="E4686" s="56">
        <v>0.60525447780521135</v>
      </c>
      <c r="F4686" s="250">
        <v>2023.88</v>
      </c>
      <c r="G4686" s="76">
        <v>188276335504.47906</v>
      </c>
      <c r="H4686" s="46">
        <v>19697075.149121236</v>
      </c>
      <c r="I4686" s="76">
        <v>391619331056.59888</v>
      </c>
      <c r="J4686" s="56">
        <v>8.2125695549944755E-2</v>
      </c>
      <c r="K4686" s="76">
        <v>14437905625.534559</v>
      </c>
      <c r="L4686" s="76">
        <v>0</v>
      </c>
      <c r="M4686" s="76">
        <v>195867977320.49005</v>
      </c>
      <c r="N4686" s="76">
        <v>66070380443.301041</v>
      </c>
      <c r="O4686" s="76">
        <v>18174.126385874748</v>
      </c>
      <c r="P4686" s="46">
        <v>383164.21776684641</v>
      </c>
      <c r="Q4686" s="46">
        <v>232280.14038275476</v>
      </c>
      <c r="R4686" s="76">
        <v>894353152151.33643</v>
      </c>
      <c r="S4686" s="56">
        <v>0.4372305309321185</v>
      </c>
      <c r="T4686" s="56">
        <v>0.19914163633577517</v>
      </c>
      <c r="U4686" s="46">
        <v>20.680291946145864</v>
      </c>
      <c r="V4686" s="76">
        <v>3981250865510.501</v>
      </c>
      <c r="W4686" s="84">
        <v>1254.6169961088401</v>
      </c>
      <c r="X4686" s="82">
        <v>3.6011822208181478E-2</v>
      </c>
      <c r="Y4686" s="476">
        <v>2.0000000000000001E-4</v>
      </c>
    </row>
    <row r="4687" spans="1:25" x14ac:dyDescent="0.2">
      <c r="A4687" s="475">
        <v>4683</v>
      </c>
      <c r="B4687" s="56">
        <v>0.50774843039323292</v>
      </c>
      <c r="C4687" s="46">
        <v>1500</v>
      </c>
      <c r="D4687" s="56">
        <v>1.1077524191447559</v>
      </c>
      <c r="E4687" s="56">
        <v>0.67655871541346202</v>
      </c>
      <c r="F4687" s="250">
        <v>2023.75</v>
      </c>
      <c r="G4687" s="76">
        <v>645051508873.77148</v>
      </c>
      <c r="H4687" s="46">
        <v>40592054.345588528</v>
      </c>
      <c r="I4687" s="76">
        <v>610487428720.89355</v>
      </c>
      <c r="J4687" s="56">
        <v>0.11003785597214766</v>
      </c>
      <c r="K4687" s="76">
        <v>15855773611.98587</v>
      </c>
      <c r="L4687" s="76">
        <v>0</v>
      </c>
      <c r="M4687" s="76">
        <v>496214619615.85706</v>
      </c>
      <c r="N4687" s="76">
        <v>9447851996.9999428</v>
      </c>
      <c r="O4687" s="76">
        <v>18200.882945994264</v>
      </c>
      <c r="P4687" s="46">
        <v>112837.50355938435</v>
      </c>
      <c r="Q4687" s="46">
        <v>39537.387523322432</v>
      </c>
      <c r="R4687" s="76">
        <v>1794188384984.3984</v>
      </c>
      <c r="S4687" s="56">
        <v>0.5598722122010984</v>
      </c>
      <c r="T4687" s="56">
        <v>0.36104442757510052</v>
      </c>
      <c r="U4687" s="46">
        <v>19.27102111803633</v>
      </c>
      <c r="V4687" s="76">
        <v>13486319998112.309</v>
      </c>
      <c r="W4687" s="84">
        <v>4256.6490416411789</v>
      </c>
      <c r="X4687" s="82">
        <v>3.8558872473674025E-2</v>
      </c>
      <c r="Y4687" s="476">
        <v>2.0000000000000001E-4</v>
      </c>
    </row>
    <row r="4688" spans="1:25" x14ac:dyDescent="0.2">
      <c r="A4688" s="475">
        <v>4684</v>
      </c>
      <c r="B4688" s="56">
        <v>0.30046271611631392</v>
      </c>
      <c r="C4688" s="46">
        <v>4869.342038185715</v>
      </c>
      <c r="D4688" s="56">
        <v>0.99509660124555288</v>
      </c>
      <c r="E4688" s="56">
        <v>0.41387227437883561</v>
      </c>
      <c r="F4688" s="250">
        <v>2026.47</v>
      </c>
      <c r="G4688" s="76">
        <v>100835988689.7816</v>
      </c>
      <c r="H4688" s="46">
        <v>30406721.37307021</v>
      </c>
      <c r="I4688" s="76">
        <v>686033182507.07202</v>
      </c>
      <c r="J4688" s="56">
        <v>0.30046271611631392</v>
      </c>
      <c r="K4688" s="76">
        <v>30416287175.462746</v>
      </c>
      <c r="L4688" s="76">
        <v>46671602401.351219</v>
      </c>
      <c r="M4688" s="76">
        <v>36403901688.425262</v>
      </c>
      <c r="N4688" s="76">
        <v>15415441475.660177</v>
      </c>
      <c r="O4688" s="76">
        <v>17436.794700346021</v>
      </c>
      <c r="P4688" s="46">
        <v>189789.52261455194</v>
      </c>
      <c r="Q4688" s="46">
        <v>63143.446586530175</v>
      </c>
      <c r="R4688" s="76">
        <v>954459256600.8103</v>
      </c>
      <c r="S4688" s="56">
        <v>0.41745040989504129</v>
      </c>
      <c r="T4688" s="56">
        <v>0.26645757503403728</v>
      </c>
      <c r="U4688" s="46">
        <v>15.251071845247495</v>
      </c>
      <c r="V4688" s="76">
        <v>4170485592846.2759</v>
      </c>
      <c r="W4688" s="84">
        <v>1317.2004393511793</v>
      </c>
      <c r="X4688" s="82">
        <v>4.9139306629964109E-2</v>
      </c>
      <c r="Y4688" s="476">
        <v>2.0000000000000001E-4</v>
      </c>
    </row>
    <row r="4689" spans="1:25" x14ac:dyDescent="0.2">
      <c r="A4689" s="475">
        <v>4685</v>
      </c>
      <c r="B4689" s="56">
        <v>0.49042925194950693</v>
      </c>
      <c r="C4689" s="46">
        <v>2540.5758662680846</v>
      </c>
      <c r="D4689" s="56">
        <v>1.3198993969030091</v>
      </c>
      <c r="E4689" s="56">
        <v>0.28405858275745144</v>
      </c>
      <c r="F4689" s="250">
        <v>2026.18</v>
      </c>
      <c r="G4689" s="76">
        <v>152511908078.02078</v>
      </c>
      <c r="H4689" s="46">
        <v>57103644.165923893</v>
      </c>
      <c r="I4689" s="76">
        <v>772478847732.77197</v>
      </c>
      <c r="J4689" s="56">
        <v>6.5042186846069328E-3</v>
      </c>
      <c r="K4689" s="76">
        <v>20939144604.449795</v>
      </c>
      <c r="L4689" s="76">
        <v>68280596743.695755</v>
      </c>
      <c r="M4689" s="76">
        <v>80254139917.222961</v>
      </c>
      <c r="N4689" s="76">
        <v>13278768076.146248</v>
      </c>
      <c r="O4689" s="76">
        <v>18420.114308220342</v>
      </c>
      <c r="P4689" s="46">
        <v>134626.08659420305</v>
      </c>
      <c r="Q4689" s="46">
        <v>52289.395424510432</v>
      </c>
      <c r="R4689" s="76">
        <v>1172930989240.5781</v>
      </c>
      <c r="S4689" s="56">
        <v>0.26495360235286614</v>
      </c>
      <c r="T4689" s="56">
        <v>0.10577757323569867</v>
      </c>
      <c r="U4689" s="46">
        <v>25.876186943122413</v>
      </c>
      <c r="V4689" s="76">
        <v>3497439989042.6709</v>
      </c>
      <c r="W4689" s="84">
        <v>1104.4250551780683</v>
      </c>
      <c r="X4689" s="82">
        <v>2.7406029246697876E-2</v>
      </c>
      <c r="Y4689" s="476">
        <v>2.0000000000000001E-4</v>
      </c>
    </row>
    <row r="4690" spans="1:25" x14ac:dyDescent="0.2">
      <c r="A4690" s="475">
        <v>4686</v>
      </c>
      <c r="B4690" s="56">
        <v>0.34029272712477626</v>
      </c>
      <c r="C4690" s="46">
        <v>5415.1960131228807</v>
      </c>
      <c r="D4690" s="56">
        <v>0.92534635544401656</v>
      </c>
      <c r="E4690" s="56">
        <v>0.49779210994241541</v>
      </c>
      <c r="F4690" s="250">
        <v>2023.75</v>
      </c>
      <c r="G4690" s="76">
        <v>368177538736.94708</v>
      </c>
      <c r="H4690" s="46">
        <v>25689761.564211428</v>
      </c>
      <c r="I4690" s="76">
        <v>705290450845.22229</v>
      </c>
      <c r="J4690" s="56">
        <v>0.34029272712477621</v>
      </c>
      <c r="K4690" s="76">
        <v>14503416314.051748</v>
      </c>
      <c r="L4690" s="76">
        <v>0</v>
      </c>
      <c r="M4690" s="76">
        <v>446875241696.43097</v>
      </c>
      <c r="N4690" s="76">
        <v>42468920526.187775</v>
      </c>
      <c r="O4690" s="76">
        <v>25321.658961742065</v>
      </c>
      <c r="P4690" s="46">
        <v>343185.35034123564</v>
      </c>
      <c r="Q4690" s="46">
        <v>198196.17850260943</v>
      </c>
      <c r="R4690" s="76">
        <v>1641141877079.3167</v>
      </c>
      <c r="S4690" s="56">
        <v>0.58518775235867326</v>
      </c>
      <c r="T4690" s="56">
        <v>0.34257316693697476</v>
      </c>
      <c r="U4690" s="46">
        <v>16.885356839531212</v>
      </c>
      <c r="V4690" s="76">
        <v>10372145869419.574</v>
      </c>
      <c r="W4690" s="84">
        <v>3274.6806428673403</v>
      </c>
      <c r="X4690" s="82">
        <v>4.3567794730883208E-2</v>
      </c>
      <c r="Y4690" s="476">
        <v>2.0000000000000001E-4</v>
      </c>
    </row>
    <row r="4691" spans="1:25" x14ac:dyDescent="0.2">
      <c r="A4691" s="475">
        <v>4687</v>
      </c>
      <c r="B4691" s="56">
        <v>0.53740329557338662</v>
      </c>
      <c r="C4691" s="46">
        <v>4928.6146951588844</v>
      </c>
      <c r="D4691" s="56">
        <v>0.58249289293939122</v>
      </c>
      <c r="E4691" s="56">
        <v>0.57072301716061669</v>
      </c>
      <c r="F4691" s="250">
        <v>2024.6</v>
      </c>
      <c r="G4691" s="76">
        <v>180637481113.69714</v>
      </c>
      <c r="H4691" s="46">
        <v>11670195.310464967</v>
      </c>
      <c r="I4691" s="76">
        <v>376593770504.94885</v>
      </c>
      <c r="J4691" s="56">
        <v>0.43024147790429879</v>
      </c>
      <c r="K4691" s="76">
        <v>49738553469.463959</v>
      </c>
      <c r="L4691" s="76">
        <v>116054704642.54124</v>
      </c>
      <c r="M4691" s="76">
        <v>59881499870.186157</v>
      </c>
      <c r="N4691" s="76">
        <v>31263616352.96138</v>
      </c>
      <c r="O4691" s="76">
        <v>21126.541522864998</v>
      </c>
      <c r="P4691" s="46">
        <v>230524.97615858965</v>
      </c>
      <c r="Q4691" s="46">
        <v>121456.18911970832</v>
      </c>
      <c r="R4691" s="76">
        <v>775208072956.30505</v>
      </c>
      <c r="S4691" s="56">
        <v>0.57874640430299518</v>
      </c>
      <c r="T4691" s="56">
        <v>0.44953067068118008</v>
      </c>
      <c r="U4691" s="46">
        <v>15.896076323920276</v>
      </c>
      <c r="V4691" s="76">
        <v>6209307300177.8174</v>
      </c>
      <c r="W4691" s="84">
        <v>1960.400160092453</v>
      </c>
      <c r="X4691" s="82">
        <v>4.5134956193669425E-2</v>
      </c>
      <c r="Y4691" s="476">
        <v>2.0000000000000001E-4</v>
      </c>
    </row>
    <row r="4692" spans="1:25" x14ac:dyDescent="0.2">
      <c r="A4692" s="475">
        <v>4688</v>
      </c>
      <c r="B4692" s="56">
        <v>0.47592294479482739</v>
      </c>
      <c r="C4692" s="46">
        <v>5838.6759133957748</v>
      </c>
      <c r="D4692" s="56">
        <v>1.2749147459175179</v>
      </c>
      <c r="E4692" s="56">
        <v>0.53688211634903182</v>
      </c>
      <c r="F4692" s="250">
        <v>2023.75</v>
      </c>
      <c r="G4692" s="76">
        <v>822820805738.52173</v>
      </c>
      <c r="H4692" s="46">
        <v>50396425.194782183</v>
      </c>
      <c r="I4692" s="76">
        <v>953018517698.08533</v>
      </c>
      <c r="J4692" s="56">
        <v>0.27422458178503883</v>
      </c>
      <c r="K4692" s="76">
        <v>24085979107.735661</v>
      </c>
      <c r="L4692" s="76">
        <v>0</v>
      </c>
      <c r="M4692" s="76">
        <v>553923904202.30029</v>
      </c>
      <c r="N4692" s="76">
        <v>95198866369.471024</v>
      </c>
      <c r="O4692" s="76">
        <v>25705.701348227609</v>
      </c>
      <c r="P4692" s="46">
        <v>596005.78487878246</v>
      </c>
      <c r="Q4692" s="46">
        <v>385156.64201195067</v>
      </c>
      <c r="R4692" s="76">
        <v>2365199091014.1802</v>
      </c>
      <c r="S4692" s="56">
        <v>0.5597259250224792</v>
      </c>
      <c r="T4692" s="56">
        <v>0.42600986663423013</v>
      </c>
      <c r="U4692" s="46">
        <v>17.871883423377973</v>
      </c>
      <c r="V4692" s="76">
        <v>19223968771306.438</v>
      </c>
      <c r="W4692" s="84">
        <v>6066.4435457896243</v>
      </c>
      <c r="X4692" s="82">
        <v>4.2051489697606595E-2</v>
      </c>
      <c r="Y4692" s="476">
        <v>2.0000000000000001E-4</v>
      </c>
    </row>
    <row r="4693" spans="1:25" x14ac:dyDescent="0.2">
      <c r="A4693" s="475">
        <v>4689</v>
      </c>
      <c r="B4693" s="56">
        <v>0.51524036838038811</v>
      </c>
      <c r="C4693" s="46">
        <v>2889.9879150561837</v>
      </c>
      <c r="D4693" s="56">
        <v>0.79427623515399215</v>
      </c>
      <c r="E4693" s="56">
        <v>0.38661990834290572</v>
      </c>
      <c r="F4693" s="250">
        <v>2025.56</v>
      </c>
      <c r="G4693" s="76">
        <v>98983977347.161011</v>
      </c>
      <c r="H4693" s="46">
        <v>20069662.557815537</v>
      </c>
      <c r="I4693" s="76">
        <v>468276411693.74493</v>
      </c>
      <c r="J4693" s="56">
        <v>0.34533803517981398</v>
      </c>
      <c r="K4693" s="76">
        <v>12610539379.217457</v>
      </c>
      <c r="L4693" s="76">
        <v>21689106792.598114</v>
      </c>
      <c r="M4693" s="76">
        <v>84139948039.639999</v>
      </c>
      <c r="N4693" s="76">
        <v>18999511645.830784</v>
      </c>
      <c r="O4693" s="76">
        <v>30010.088428537114</v>
      </c>
      <c r="P4693" s="46">
        <v>179947.10919603374</v>
      </c>
      <c r="Q4693" s="46">
        <v>81398.798679880842</v>
      </c>
      <c r="R4693" s="76">
        <v>757351590617.42419</v>
      </c>
      <c r="S4693" s="56">
        <v>0.49901039214089615</v>
      </c>
      <c r="T4693" s="56">
        <v>0.27407871877435031</v>
      </c>
      <c r="U4693" s="46">
        <v>15.771693599170586</v>
      </c>
      <c r="V4693" s="76">
        <v>3636643089403.0615</v>
      </c>
      <c r="W4693" s="84">
        <v>1147.744527844083</v>
      </c>
      <c r="X4693" s="82">
        <v>4.5855300419564204E-2</v>
      </c>
      <c r="Y4693" s="476">
        <v>2.0000000000000001E-4</v>
      </c>
    </row>
    <row r="4694" spans="1:25" x14ac:dyDescent="0.2">
      <c r="A4694" s="475">
        <v>4690</v>
      </c>
      <c r="B4694" s="56">
        <v>0.34164203451556718</v>
      </c>
      <c r="C4694" s="46">
        <v>9046.6093221996016</v>
      </c>
      <c r="D4694" s="56">
        <v>0.49453672837303114</v>
      </c>
      <c r="E4694" s="56">
        <v>0.44440291351420752</v>
      </c>
      <c r="F4694" s="250">
        <v>2024.34</v>
      </c>
      <c r="G4694" s="76">
        <v>153001879091.89914</v>
      </c>
      <c r="H4694" s="46">
        <v>9224810.02588333</v>
      </c>
      <c r="I4694" s="76">
        <v>326539222145.73999</v>
      </c>
      <c r="J4694" s="56">
        <v>0.34164203451556718</v>
      </c>
      <c r="K4694" s="76">
        <v>5240195578.412858</v>
      </c>
      <c r="L4694" s="76">
        <v>0</v>
      </c>
      <c r="M4694" s="76">
        <v>167153104667.58856</v>
      </c>
      <c r="N4694" s="76">
        <v>35372263103.984367</v>
      </c>
      <c r="O4694" s="76">
        <v>30733.935460201661</v>
      </c>
      <c r="P4694" s="46">
        <v>216892.07298961713</v>
      </c>
      <c r="Q4694" s="46">
        <v>113212.49437596936</v>
      </c>
      <c r="R4694" s="76">
        <v>730686274202.64563</v>
      </c>
      <c r="S4694" s="56">
        <v>0.56669146653487057</v>
      </c>
      <c r="T4694" s="56">
        <v>0.32909986755531961</v>
      </c>
      <c r="U4694" s="46">
        <v>16.775131553638388</v>
      </c>
      <c r="V4694" s="76">
        <v>4449896500145.4033</v>
      </c>
      <c r="W4694" s="84">
        <v>1404.3736025220521</v>
      </c>
      <c r="X4694" s="82">
        <v>4.3665170829478656E-2</v>
      </c>
      <c r="Y4694" s="476">
        <v>2.0000000000000001E-4</v>
      </c>
    </row>
    <row r="4695" spans="1:25" x14ac:dyDescent="0.2">
      <c r="A4695" s="475">
        <v>4691</v>
      </c>
      <c r="B4695" s="56">
        <v>0.62276098332284291</v>
      </c>
      <c r="C4695" s="46">
        <v>2366.822192753084</v>
      </c>
      <c r="D4695" s="56">
        <v>0.77098678450672853</v>
      </c>
      <c r="E4695" s="56">
        <v>0.31968364390762277</v>
      </c>
      <c r="F4695" s="250">
        <v>2023.75</v>
      </c>
      <c r="G4695" s="76">
        <v>312511751483.12042</v>
      </c>
      <c r="H4695" s="46">
        <v>20160888.996066451</v>
      </c>
      <c r="I4695" s="76">
        <v>471290791939.44141</v>
      </c>
      <c r="J4695" s="56">
        <v>0.32733658662401754</v>
      </c>
      <c r="K4695" s="76">
        <v>16888095652.133217</v>
      </c>
      <c r="L4695" s="76">
        <v>0</v>
      </c>
      <c r="M4695" s="76">
        <v>284337774306.39734</v>
      </c>
      <c r="N4695" s="76">
        <v>96376685650.538391</v>
      </c>
      <c r="O4695" s="76">
        <v>37630.138310259041</v>
      </c>
      <c r="P4695" s="46">
        <v>590080.63391705439</v>
      </c>
      <c r="Q4695" s="46">
        <v>396919.97479000385</v>
      </c>
      <c r="R4695" s="76">
        <v>1125580714974.8037</v>
      </c>
      <c r="S4695" s="56">
        <v>0.54945719759682699</v>
      </c>
      <c r="T4695" s="56">
        <v>0.4076345408900704</v>
      </c>
      <c r="U4695" s="46">
        <v>17.03898717751326</v>
      </c>
      <c r="V4695" s="76">
        <v>8587159958084.5283</v>
      </c>
      <c r="W4695" s="84">
        <v>2710.579640126768</v>
      </c>
      <c r="X4695" s="82">
        <v>4.2891195778813583E-2</v>
      </c>
      <c r="Y4695" s="476">
        <v>2.0000000000000001E-4</v>
      </c>
    </row>
    <row r="4696" spans="1:25" x14ac:dyDescent="0.2">
      <c r="A4696" s="475">
        <v>4692</v>
      </c>
      <c r="B4696" s="56">
        <v>0.51354355432206245</v>
      </c>
      <c r="C4696" s="46">
        <v>1500</v>
      </c>
      <c r="D4696" s="56">
        <v>0.54951596902327815</v>
      </c>
      <c r="E4696" s="56">
        <v>0.46452614384529461</v>
      </c>
      <c r="F4696" s="250">
        <v>2024.73</v>
      </c>
      <c r="G4696" s="76">
        <v>474925443712.52625</v>
      </c>
      <c r="H4696" s="46">
        <v>11950293.508086566</v>
      </c>
      <c r="I4696" s="76">
        <v>438849880881.70715</v>
      </c>
      <c r="J4696" s="56">
        <v>0.45877413447615389</v>
      </c>
      <c r="K4696" s="76">
        <v>24213227574.874603</v>
      </c>
      <c r="L4696" s="76">
        <v>17514130528.008343</v>
      </c>
      <c r="M4696" s="76">
        <v>338299135023.74634</v>
      </c>
      <c r="N4696" s="76">
        <v>89008844177.824799</v>
      </c>
      <c r="O4696" s="76">
        <v>29649.498246332172</v>
      </c>
      <c r="P4696" s="46">
        <v>463125.01366852317</v>
      </c>
      <c r="Q4696" s="46">
        <v>302326.26253855746</v>
      </c>
      <c r="R4696" s="76">
        <v>1362376560528.6338</v>
      </c>
      <c r="S4696" s="56">
        <v>0.64600123550069488</v>
      </c>
      <c r="T4696" s="56">
        <v>0.49576602473365927</v>
      </c>
      <c r="U4696" s="46">
        <v>17.18270291565058</v>
      </c>
      <c r="V4696" s="76">
        <v>12819651279416.111</v>
      </c>
      <c r="W4696" s="84">
        <v>4035.465237398244</v>
      </c>
      <c r="X4696" s="82">
        <v>4.2237141747265179E-2</v>
      </c>
      <c r="Y4696" s="476">
        <v>2.0000000000000001E-4</v>
      </c>
    </row>
    <row r="4697" spans="1:25" x14ac:dyDescent="0.2">
      <c r="A4697" s="475">
        <v>4693</v>
      </c>
      <c r="B4697" s="56">
        <v>0.65088723823336592</v>
      </c>
      <c r="C4697" s="46">
        <v>5575.5086033242824</v>
      </c>
      <c r="D4697" s="56">
        <v>0.81049869641128536</v>
      </c>
      <c r="E4697" s="56">
        <v>0.55769529964635212</v>
      </c>
      <c r="F4697" s="250">
        <v>2023.75</v>
      </c>
      <c r="G4697" s="76">
        <v>536560044115.03284</v>
      </c>
      <c r="H4697" s="46">
        <v>20122145.802365817</v>
      </c>
      <c r="I4697" s="76">
        <v>636380730002.29724</v>
      </c>
      <c r="J4697" s="56">
        <v>0.48077517474061504</v>
      </c>
      <c r="K4697" s="76">
        <v>13017022012.136707</v>
      </c>
      <c r="L4697" s="76">
        <v>0</v>
      </c>
      <c r="M4697" s="76">
        <v>369075563466.81067</v>
      </c>
      <c r="N4697" s="76">
        <v>91646192439.455933</v>
      </c>
      <c r="O4697" s="76">
        <v>20293.944621458399</v>
      </c>
      <c r="P4697" s="46">
        <v>555435.79949946306</v>
      </c>
      <c r="Q4697" s="46">
        <v>367648.95946755371</v>
      </c>
      <c r="R4697" s="76">
        <v>1462882736218.4189</v>
      </c>
      <c r="S4697" s="56">
        <v>0.62257636573382813</v>
      </c>
      <c r="T4697" s="56">
        <v>0.54883130264991065</v>
      </c>
      <c r="U4697" s="46">
        <v>16.98514752330474</v>
      </c>
      <c r="V4697" s="76">
        <v>15161353941524.086</v>
      </c>
      <c r="W4697" s="84">
        <v>4787.7364257932923</v>
      </c>
      <c r="X4697" s="82">
        <v>4.25565199138455E-2</v>
      </c>
      <c r="Y4697" s="476">
        <v>2.0000000000000001E-4</v>
      </c>
    </row>
    <row r="4698" spans="1:25" x14ac:dyDescent="0.2">
      <c r="A4698" s="475">
        <v>4694</v>
      </c>
      <c r="B4698" s="56">
        <v>0.62140148268064221</v>
      </c>
      <c r="C4698" s="46">
        <v>10575.726096566101</v>
      </c>
      <c r="D4698" s="56">
        <v>0.23895210134735534</v>
      </c>
      <c r="E4698" s="56">
        <v>0.7</v>
      </c>
      <c r="F4698" s="250">
        <v>2024.64</v>
      </c>
      <c r="G4698" s="76">
        <v>109982613267.41533</v>
      </c>
      <c r="H4698" s="46">
        <v>3881686.5908625312</v>
      </c>
      <c r="I4698" s="76">
        <v>171216116078.74493</v>
      </c>
      <c r="J4698" s="56">
        <v>0.52923180102508915</v>
      </c>
      <c r="K4698" s="76">
        <v>4599733504.3461714</v>
      </c>
      <c r="L4698" s="76">
        <v>0</v>
      </c>
      <c r="M4698" s="76">
        <v>97811047811.053513</v>
      </c>
      <c r="N4698" s="76">
        <v>197756930811.97061</v>
      </c>
      <c r="O4698" s="76">
        <v>33513.477737732181</v>
      </c>
      <c r="P4698" s="46">
        <v>1336427.8275382854</v>
      </c>
      <c r="Q4698" s="46">
        <v>908547.65112959268</v>
      </c>
      <c r="R4698" s="76">
        <v>579973267520.84143</v>
      </c>
      <c r="S4698" s="56">
        <v>0.52615259879889353</v>
      </c>
      <c r="T4698" s="56">
        <v>0.40527484437304118</v>
      </c>
      <c r="U4698" s="46">
        <v>15.776971585660769</v>
      </c>
      <c r="V4698" s="76">
        <v>4256195542676.1479</v>
      </c>
      <c r="W4698" s="84">
        <v>1342.0171609157298</v>
      </c>
      <c r="X4698" s="82">
        <v>4.4436943217920313E-2</v>
      </c>
      <c r="Y4698" s="476">
        <v>2.0000000000000001E-4</v>
      </c>
    </row>
    <row r="4699" spans="1:25" x14ac:dyDescent="0.2">
      <c r="A4699" s="475">
        <v>4695</v>
      </c>
      <c r="B4699" s="56">
        <v>0.60203359270008783</v>
      </c>
      <c r="C4699" s="46">
        <v>2999.0178283010655</v>
      </c>
      <c r="D4699" s="56">
        <v>0.87130621195565572</v>
      </c>
      <c r="E4699" s="56">
        <v>0.32824648433148673</v>
      </c>
      <c r="F4699" s="250">
        <v>2025.7</v>
      </c>
      <c r="G4699" s="76">
        <v>119508092131.37993</v>
      </c>
      <c r="H4699" s="46">
        <v>24050451.666530512</v>
      </c>
      <c r="I4699" s="76">
        <v>554261205314.59412</v>
      </c>
      <c r="J4699" s="56">
        <v>0.31912839255390035</v>
      </c>
      <c r="K4699" s="76">
        <v>37000133356.774109</v>
      </c>
      <c r="L4699" s="76">
        <v>60068972329.923767</v>
      </c>
      <c r="M4699" s="76">
        <v>58573740538.301613</v>
      </c>
      <c r="N4699" s="76">
        <v>37364350880.237923</v>
      </c>
      <c r="O4699" s="76">
        <v>18311.917816686611</v>
      </c>
      <c r="P4699" s="46">
        <v>276125.09569817228</v>
      </c>
      <c r="Q4699" s="46">
        <v>149154.34697900509</v>
      </c>
      <c r="R4699" s="76">
        <v>879168458350.59631</v>
      </c>
      <c r="S4699" s="56">
        <v>0.45542289829932447</v>
      </c>
      <c r="T4699" s="56">
        <v>0.28129816615955516</v>
      </c>
      <c r="U4699" s="46">
        <v>15.709592019434108</v>
      </c>
      <c r="V4699" s="76">
        <v>4425769326831.8682</v>
      </c>
      <c r="W4699" s="84">
        <v>1396.4945217846957</v>
      </c>
      <c r="X4699" s="82">
        <v>4.505095442049812E-2</v>
      </c>
      <c r="Y4699" s="476">
        <v>2.0000000000000001E-4</v>
      </c>
    </row>
    <row r="4700" spans="1:25" x14ac:dyDescent="0.2">
      <c r="A4700" s="475">
        <v>4696</v>
      </c>
      <c r="B4700" s="56">
        <v>0.56237321956117992</v>
      </c>
      <c r="C4700" s="46">
        <v>7426.5698687580198</v>
      </c>
      <c r="D4700" s="56">
        <v>0.67438525558356643</v>
      </c>
      <c r="E4700" s="56">
        <v>0.5518196466223193</v>
      </c>
      <c r="F4700" s="250">
        <v>2023.75</v>
      </c>
      <c r="G4700" s="76">
        <v>240199355843.63791</v>
      </c>
      <c r="H4700" s="46">
        <v>14914067.918936588</v>
      </c>
      <c r="I4700" s="76">
        <v>479451332666.21143</v>
      </c>
      <c r="J4700" s="56">
        <v>0.46434362650821071</v>
      </c>
      <c r="K4700" s="76">
        <v>8668967602.439827</v>
      </c>
      <c r="L4700" s="76">
        <v>0</v>
      </c>
      <c r="M4700" s="76">
        <v>204379871499.14514</v>
      </c>
      <c r="N4700" s="76">
        <v>56433694362.929489</v>
      </c>
      <c r="O4700" s="76">
        <v>27269.171008958234</v>
      </c>
      <c r="P4700" s="46">
        <v>375547.61802073772</v>
      </c>
      <c r="Q4700" s="46">
        <v>229429.69912827812</v>
      </c>
      <c r="R4700" s="76">
        <v>972966327561.56531</v>
      </c>
      <c r="S4700" s="56">
        <v>0.59754118869023587</v>
      </c>
      <c r="T4700" s="56">
        <v>0.44111435397693177</v>
      </c>
      <c r="U4700" s="46">
        <v>16.341146858245985</v>
      </c>
      <c r="V4700" s="76">
        <v>7704162925659.5156</v>
      </c>
      <c r="W4700" s="84">
        <v>2430.7239750540512</v>
      </c>
      <c r="X4700" s="82">
        <v>4.469011254296882E-2</v>
      </c>
      <c r="Y4700" s="476">
        <v>2.0000000000000001E-4</v>
      </c>
    </row>
    <row r="4701" spans="1:25" x14ac:dyDescent="0.2">
      <c r="A4701" s="475">
        <v>4697</v>
      </c>
      <c r="B4701" s="56">
        <v>0.54270941087824842</v>
      </c>
      <c r="C4701" s="46">
        <v>5647.2157986746543</v>
      </c>
      <c r="D4701" s="56">
        <v>0.98577398270148398</v>
      </c>
      <c r="E4701" s="56">
        <v>0.62266315257640992</v>
      </c>
      <c r="F4701" s="250">
        <v>2024.03</v>
      </c>
      <c r="G4701" s="76">
        <v>405262057863.90057</v>
      </c>
      <c r="H4701" s="46">
        <v>29328290.54053298</v>
      </c>
      <c r="I4701" s="76">
        <v>610325553913.62207</v>
      </c>
      <c r="J4701" s="56">
        <v>0.14172626213200878</v>
      </c>
      <c r="K4701" s="76">
        <v>7384757933.1789284</v>
      </c>
      <c r="L4701" s="76">
        <v>0</v>
      </c>
      <c r="M4701" s="76">
        <v>328684744566.64667</v>
      </c>
      <c r="N4701" s="76">
        <v>20517808687.325615</v>
      </c>
      <c r="O4701" s="76">
        <v>38683.779980232051</v>
      </c>
      <c r="P4701" s="46">
        <v>162939.96460102848</v>
      </c>
      <c r="Q4701" s="46">
        <v>69541.956131162369</v>
      </c>
      <c r="R4701" s="76">
        <v>1483432199160.8997</v>
      </c>
      <c r="S4701" s="56">
        <v>0.52044446727596583</v>
      </c>
      <c r="T4701" s="56">
        <v>0.31740594471436318</v>
      </c>
      <c r="U4701" s="46">
        <v>18.134287735088719</v>
      </c>
      <c r="V4701" s="76">
        <v>9214537270817.0645</v>
      </c>
      <c r="W4701" s="84">
        <v>2904.8481272766894</v>
      </c>
      <c r="X4701" s="82">
        <v>4.1078705604160867E-2</v>
      </c>
      <c r="Y4701" s="476">
        <v>2.0000000000000001E-4</v>
      </c>
    </row>
    <row r="4702" spans="1:25" x14ac:dyDescent="0.2">
      <c r="A4702" s="475">
        <v>4698</v>
      </c>
      <c r="B4702" s="56">
        <v>0.62084877589840948</v>
      </c>
      <c r="C4702" s="46">
        <v>4507.6792921925407</v>
      </c>
      <c r="D4702" s="56">
        <v>0.97437428944996385</v>
      </c>
      <c r="E4702" s="56">
        <v>0.20182147714620138</v>
      </c>
      <c r="F4702" s="250">
        <v>2023.75</v>
      </c>
      <c r="G4702" s="76">
        <v>235000525186.04718</v>
      </c>
      <c r="H4702" s="46">
        <v>28798046.186685305</v>
      </c>
      <c r="I4702" s="76">
        <v>643487311711.36414</v>
      </c>
      <c r="J4702" s="56">
        <v>0.35747796501202189</v>
      </c>
      <c r="K4702" s="76">
        <v>17890397461.812359</v>
      </c>
      <c r="L4702" s="76">
        <v>0</v>
      </c>
      <c r="M4702" s="76">
        <v>247126174071.63531</v>
      </c>
      <c r="N4702" s="76">
        <v>16456322570.698603</v>
      </c>
      <c r="O4702" s="76">
        <v>25201.885553757875</v>
      </c>
      <c r="P4702" s="46">
        <v>164675.42255889066</v>
      </c>
      <c r="Q4702" s="46">
        <v>70620.203402374231</v>
      </c>
      <c r="R4702" s="76">
        <v>1241211254860.7546</v>
      </c>
      <c r="S4702" s="56">
        <v>0.55785473833539401</v>
      </c>
      <c r="T4702" s="56">
        <v>0.31812919656777433</v>
      </c>
      <c r="U4702" s="46">
        <v>16.51195336813819</v>
      </c>
      <c r="V4702" s="76">
        <v>7223719589158.3701</v>
      </c>
      <c r="W4702" s="84">
        <v>2277.5488332265872</v>
      </c>
      <c r="X4702" s="82">
        <v>4.3998029175374771E-2</v>
      </c>
      <c r="Y4702" s="476">
        <v>2.0000000000000001E-4</v>
      </c>
    </row>
    <row r="4703" spans="1:25" x14ac:dyDescent="0.2">
      <c r="A4703" s="475">
        <v>4699</v>
      </c>
      <c r="B4703" s="56">
        <v>0.43403035666666756</v>
      </c>
      <c r="C4703" s="46">
        <v>2090.222769018651</v>
      </c>
      <c r="D4703" s="56">
        <v>0.92459569717505619</v>
      </c>
      <c r="E4703" s="56">
        <v>0.58071391165569097</v>
      </c>
      <c r="F4703" s="250">
        <v>2027.21</v>
      </c>
      <c r="G4703" s="76">
        <v>83834925068.459061</v>
      </c>
      <c r="H4703" s="46">
        <v>27235582.969308518</v>
      </c>
      <c r="I4703" s="76">
        <v>580948013865.25476</v>
      </c>
      <c r="J4703" s="56">
        <v>0.23447203850997589</v>
      </c>
      <c r="K4703" s="76">
        <v>29573133003.422356</v>
      </c>
      <c r="L4703" s="76">
        <v>62212993501.804222</v>
      </c>
      <c r="M4703" s="76">
        <v>0</v>
      </c>
      <c r="N4703" s="76">
        <v>44110376173.534416</v>
      </c>
      <c r="O4703" s="76">
        <v>33593.662989755074</v>
      </c>
      <c r="P4703" s="46">
        <v>296936.73500546423</v>
      </c>
      <c r="Q4703" s="46">
        <v>163465.02417544072</v>
      </c>
      <c r="R4703" s="76">
        <v>809851855248.67529</v>
      </c>
      <c r="S4703" s="56">
        <v>0.35642581664497208</v>
      </c>
      <c r="T4703" s="56">
        <v>0.211966293606871</v>
      </c>
      <c r="U4703" s="46">
        <v>15.628625589193915</v>
      </c>
      <c r="V4703" s="76">
        <v>3025130883023.6689</v>
      </c>
      <c r="W4703" s="84">
        <v>954.52536110075687</v>
      </c>
      <c r="X4703" s="82">
        <v>4.6064302982170367E-2</v>
      </c>
      <c r="Y4703" s="476">
        <v>2.0000000000000001E-4</v>
      </c>
    </row>
    <row r="4704" spans="1:25" x14ac:dyDescent="0.2">
      <c r="A4704" s="475">
        <v>4700</v>
      </c>
      <c r="B4704" s="56">
        <v>0.54749348984641544</v>
      </c>
      <c r="C4704" s="46">
        <v>3801.6520419070366</v>
      </c>
      <c r="D4704" s="56">
        <v>0.7090693339868579</v>
      </c>
      <c r="E4704" s="56">
        <v>0.19190754981668895</v>
      </c>
      <c r="F4704" s="250">
        <v>2024.19</v>
      </c>
      <c r="G4704" s="76">
        <v>245226483525.80637</v>
      </c>
      <c r="H4704" s="46">
        <v>16447542.467266683</v>
      </c>
      <c r="I4704" s="76">
        <v>515711579967.37939</v>
      </c>
      <c r="J4704" s="56">
        <v>0.40641104861845578</v>
      </c>
      <c r="K4704" s="76">
        <v>8738858017.8002167</v>
      </c>
      <c r="L4704" s="76">
        <v>2360612054.1098561</v>
      </c>
      <c r="M4704" s="76">
        <v>212988817180.37497</v>
      </c>
      <c r="N4704" s="76">
        <v>52477454164.921677</v>
      </c>
      <c r="O4704" s="76">
        <v>24755.825967965298</v>
      </c>
      <c r="P4704" s="46">
        <v>319946.44148578192</v>
      </c>
      <c r="Q4704" s="46">
        <v>185713.06781377943</v>
      </c>
      <c r="R4704" s="76">
        <v>1121321683279.8208</v>
      </c>
      <c r="S4704" s="56">
        <v>0.58860725782378731</v>
      </c>
      <c r="T4704" s="56">
        <v>0.37412379141697644</v>
      </c>
      <c r="U4704" s="46">
        <v>16.47183412910351</v>
      </c>
      <c r="V4704" s="76">
        <v>7579290354647.8389</v>
      </c>
      <c r="W4704" s="84">
        <v>2391.2139566958681</v>
      </c>
      <c r="X4704" s="82">
        <v>4.4448932339609067E-2</v>
      </c>
      <c r="Y4704" s="476">
        <v>2.0000000000000001E-4</v>
      </c>
    </row>
    <row r="4705" spans="1:25" x14ac:dyDescent="0.2">
      <c r="A4705" s="475">
        <v>4701</v>
      </c>
      <c r="B4705" s="56">
        <v>0.42536495873943014</v>
      </c>
      <c r="C4705" s="46">
        <v>6693.6393333759861</v>
      </c>
      <c r="D4705" s="56">
        <v>0.76477293829122084</v>
      </c>
      <c r="E4705" s="56">
        <v>0.7</v>
      </c>
      <c r="F4705" s="250">
        <v>2025.71</v>
      </c>
      <c r="G4705" s="76">
        <v>155881158365.63895</v>
      </c>
      <c r="H4705" s="46">
        <v>18084331.046150994</v>
      </c>
      <c r="I4705" s="76">
        <v>579249785672.16663</v>
      </c>
      <c r="J4705" s="56">
        <v>0.42536495873943014</v>
      </c>
      <c r="K4705" s="76">
        <v>35732634942.60984</v>
      </c>
      <c r="L4705" s="76">
        <v>90825842480.269455</v>
      </c>
      <c r="M4705" s="76">
        <v>96317953230.782257</v>
      </c>
      <c r="N4705" s="76">
        <v>74590834088.727066</v>
      </c>
      <c r="O4705" s="76">
        <v>27542.653562280848</v>
      </c>
      <c r="P4705" s="46">
        <v>502646.9368933863</v>
      </c>
      <c r="Q4705" s="46">
        <v>326918.91334194626</v>
      </c>
      <c r="R4705" s="76">
        <v>1025321804852.4972</v>
      </c>
      <c r="S4705" s="56">
        <v>0.5270793484053552</v>
      </c>
      <c r="T4705" s="56">
        <v>0.34249557300564831</v>
      </c>
      <c r="U4705" s="46">
        <v>15.579395655526888</v>
      </c>
      <c r="V4705" s="76">
        <v>6002065241534.3955</v>
      </c>
      <c r="W4705" s="84">
        <v>1893.8568229126258</v>
      </c>
      <c r="X4705" s="82">
        <v>4.7096092388828316E-2</v>
      </c>
      <c r="Y4705" s="476">
        <v>2.0000000000000001E-4</v>
      </c>
    </row>
    <row r="4706" spans="1:25" x14ac:dyDescent="0.2">
      <c r="A4706" s="475">
        <v>4702</v>
      </c>
      <c r="B4706" s="56">
        <v>0.38574139835722399</v>
      </c>
      <c r="C4706" s="46">
        <v>3898.5484824335563</v>
      </c>
      <c r="D4706" s="56">
        <v>0.54739311109675304</v>
      </c>
      <c r="E4706" s="56">
        <v>0.55459034346140945</v>
      </c>
      <c r="F4706" s="250">
        <v>2023.75</v>
      </c>
      <c r="G4706" s="76">
        <v>268790185082.16376</v>
      </c>
      <c r="H4706" s="46">
        <v>11380078.183291895</v>
      </c>
      <c r="I4706" s="76">
        <v>344258370484.78162</v>
      </c>
      <c r="J4706" s="56">
        <v>0.38574139835722399</v>
      </c>
      <c r="K4706" s="76">
        <v>7032298376.4694996</v>
      </c>
      <c r="L4706" s="76">
        <v>0</v>
      </c>
      <c r="M4706" s="76">
        <v>317313285536.22437</v>
      </c>
      <c r="N4706" s="76">
        <v>40708626836.155754</v>
      </c>
      <c r="O4706" s="76">
        <v>27014.615451589492</v>
      </c>
      <c r="P4706" s="46">
        <v>288554.75679425645</v>
      </c>
      <c r="Q4706" s="46">
        <v>165721.74673964546</v>
      </c>
      <c r="R4706" s="76">
        <v>963940166171.76123</v>
      </c>
      <c r="S4706" s="56">
        <v>0.62308237876939943</v>
      </c>
      <c r="T4706" s="56">
        <v>0.39519436825886123</v>
      </c>
      <c r="U4706" s="46">
        <v>17.210279374141404</v>
      </c>
      <c r="V4706" s="76">
        <v>7241999791232.2656</v>
      </c>
      <c r="W4706" s="84">
        <v>2284.5570583409963</v>
      </c>
      <c r="X4706" s="82">
        <v>4.207973673298393E-2</v>
      </c>
      <c r="Y4706" s="476">
        <v>2.0000000000000001E-4</v>
      </c>
    </row>
    <row r="4707" spans="1:25" x14ac:dyDescent="0.2">
      <c r="A4707" s="475">
        <v>4703</v>
      </c>
      <c r="B4707" s="56">
        <v>0.42128409757057339</v>
      </c>
      <c r="C4707" s="46">
        <v>2819.2230522168793</v>
      </c>
      <c r="D4707" s="56">
        <v>0.43392059763645852</v>
      </c>
      <c r="E4707" s="56">
        <v>0.55076140405033458</v>
      </c>
      <c r="F4707" s="250">
        <v>2024.31</v>
      </c>
      <c r="G4707" s="76">
        <v>253574384193.93008</v>
      </c>
      <c r="H4707" s="46">
        <v>8253654.890364009</v>
      </c>
      <c r="I4707" s="76">
        <v>290734606092.22595</v>
      </c>
      <c r="J4707" s="56">
        <v>0.42128409757057339</v>
      </c>
      <c r="K4707" s="76">
        <v>8112125506.6637192</v>
      </c>
      <c r="L4707" s="76">
        <v>0</v>
      </c>
      <c r="M4707" s="76">
        <v>231650405230.98575</v>
      </c>
      <c r="N4707" s="76">
        <v>96347088089.482651</v>
      </c>
      <c r="O4707" s="76">
        <v>43731.681773606542</v>
      </c>
      <c r="P4707" s="46">
        <v>705446.56801299355</v>
      </c>
      <c r="Q4707" s="46">
        <v>422832.39131729817</v>
      </c>
      <c r="R4707" s="76">
        <v>962426614585.24829</v>
      </c>
      <c r="S4707" s="56">
        <v>0.62617468605351334</v>
      </c>
      <c r="T4707" s="56">
        <v>0.37550476170940073</v>
      </c>
      <c r="U4707" s="46">
        <v>17.177221943073391</v>
      </c>
      <c r="V4707" s="76">
        <v>6832175948481.6865</v>
      </c>
      <c r="W4707" s="84">
        <v>2156.2006260342259</v>
      </c>
      <c r="X4707" s="82">
        <v>4.2515352495728131E-2</v>
      </c>
      <c r="Y4707" s="476">
        <v>2.0000000000000001E-4</v>
      </c>
    </row>
    <row r="4708" spans="1:25" x14ac:dyDescent="0.2">
      <c r="A4708" s="475">
        <v>4704</v>
      </c>
      <c r="B4708" s="56">
        <v>0.36994742974612815</v>
      </c>
      <c r="C4708" s="46">
        <v>2265.3590686236012</v>
      </c>
      <c r="D4708" s="56">
        <v>0.97058991808806849</v>
      </c>
      <c r="E4708" s="56">
        <v>0.43683727158567304</v>
      </c>
      <c r="F4708" s="250">
        <v>2024.63</v>
      </c>
      <c r="G4708" s="76">
        <v>396634041061.31824</v>
      </c>
      <c r="H4708" s="46">
        <v>30323400.793909311</v>
      </c>
      <c r="I4708" s="76">
        <v>562586600419.87292</v>
      </c>
      <c r="J4708" s="56">
        <v>0.16744663824002659</v>
      </c>
      <c r="K4708" s="76">
        <v>17322156438.882263</v>
      </c>
      <c r="L4708" s="76">
        <v>0</v>
      </c>
      <c r="M4708" s="76">
        <v>293504924608.48053</v>
      </c>
      <c r="N4708" s="76">
        <v>74711971747.937408</v>
      </c>
      <c r="O4708" s="76">
        <v>24344.370529237236</v>
      </c>
      <c r="P4708" s="46">
        <v>461383.47920193279</v>
      </c>
      <c r="Q4708" s="46">
        <v>288148.4295699221</v>
      </c>
      <c r="R4708" s="76">
        <v>1453604879469.627</v>
      </c>
      <c r="S4708" s="56">
        <v>0.52045224029735326</v>
      </c>
      <c r="T4708" s="56">
        <v>0.31630995438806253</v>
      </c>
      <c r="U4708" s="46">
        <v>18.14135392438758</v>
      </c>
      <c r="V4708" s="76">
        <v>9026028522752.2324</v>
      </c>
      <c r="W4708" s="84">
        <v>2847.9365282276708</v>
      </c>
      <c r="X4708" s="82">
        <v>4.0975932923898589E-2</v>
      </c>
      <c r="Y4708" s="476">
        <v>2.0000000000000001E-4</v>
      </c>
    </row>
    <row r="4709" spans="1:25" x14ac:dyDescent="0.2">
      <c r="A4709" s="475">
        <v>4705</v>
      </c>
      <c r="B4709" s="56">
        <v>0.40614665130153133</v>
      </c>
      <c r="C4709" s="46">
        <v>3833.3497984603546</v>
      </c>
      <c r="D4709" s="56">
        <v>0.62722137962183888</v>
      </c>
      <c r="E4709" s="56">
        <v>0.32345181176449123</v>
      </c>
      <c r="F4709" s="250">
        <v>2023.75</v>
      </c>
      <c r="G4709" s="76">
        <v>312213278302.90601</v>
      </c>
      <c r="H4709" s="46">
        <v>13531553.137385065</v>
      </c>
      <c r="I4709" s="76">
        <v>397267711927.82123</v>
      </c>
      <c r="J4709" s="56">
        <v>0.39252758515447872</v>
      </c>
      <c r="K4709" s="76">
        <v>11358587323.463104</v>
      </c>
      <c r="L4709" s="76">
        <v>3496623525.6547899</v>
      </c>
      <c r="M4709" s="76">
        <v>295805323626.80597</v>
      </c>
      <c r="N4709" s="76">
        <v>51566795675.078438</v>
      </c>
      <c r="O4709" s="76">
        <v>33826.021488307008</v>
      </c>
      <c r="P4709" s="46">
        <v>336551.11585088243</v>
      </c>
      <c r="Q4709" s="46">
        <v>200489.26744611823</v>
      </c>
      <c r="R4709" s="76">
        <v>1075737874837.1447</v>
      </c>
      <c r="S4709" s="56">
        <v>0.61846333648759866</v>
      </c>
      <c r="T4709" s="56">
        <v>0.40680902407423619</v>
      </c>
      <c r="U4709" s="46">
        <v>17.256520583752323</v>
      </c>
      <c r="V4709" s="76">
        <v>8441030392557.3857</v>
      </c>
      <c r="W4709" s="84">
        <v>2663.8861893268681</v>
      </c>
      <c r="X4709" s="82">
        <v>4.1593094962139296E-2</v>
      </c>
      <c r="Y4709" s="476">
        <v>2.0000000000000001E-4</v>
      </c>
    </row>
    <row r="4710" spans="1:25" x14ac:dyDescent="0.2">
      <c r="A4710" s="475">
        <v>4706</v>
      </c>
      <c r="B4710" s="56">
        <v>0.68239073536814665</v>
      </c>
      <c r="C4710" s="46">
        <v>6907.0503886869374</v>
      </c>
      <c r="D4710" s="56">
        <v>0.43029464914265303</v>
      </c>
      <c r="E4710" s="56">
        <v>0.29218290607088626</v>
      </c>
      <c r="F4710" s="250">
        <v>2024.79</v>
      </c>
      <c r="G4710" s="76">
        <v>144187934275.62903</v>
      </c>
      <c r="H4710" s="46">
        <v>7701738.1125121377</v>
      </c>
      <c r="I4710" s="76">
        <v>265038273711.72742</v>
      </c>
      <c r="J4710" s="56">
        <v>0.34352410164335534</v>
      </c>
      <c r="K4710" s="76">
        <v>9159365862.2204838</v>
      </c>
      <c r="L4710" s="76">
        <v>0</v>
      </c>
      <c r="M4710" s="76">
        <v>196266493756.03271</v>
      </c>
      <c r="N4710" s="76">
        <v>24489385926.746246</v>
      </c>
      <c r="O4710" s="76">
        <v>21191.699575031093</v>
      </c>
      <c r="P4710" s="46">
        <v>165880.69078390501</v>
      </c>
      <c r="Q4710" s="46">
        <v>77532.628523083142</v>
      </c>
      <c r="R4710" s="76">
        <v>733575393916.61987</v>
      </c>
      <c r="S4710" s="56">
        <v>0.61181880155911428</v>
      </c>
      <c r="T4710" s="56">
        <v>0.290662130862757</v>
      </c>
      <c r="U4710" s="46">
        <v>16.992898608546337</v>
      </c>
      <c r="V4710" s="76">
        <v>4098513810433.0698</v>
      </c>
      <c r="W4710" s="84">
        <v>1293.6093218772096</v>
      </c>
      <c r="X4710" s="82">
        <v>4.1823669787747902E-2</v>
      </c>
      <c r="Y4710" s="476">
        <v>2.0000000000000001E-4</v>
      </c>
    </row>
    <row r="4711" spans="1:25" x14ac:dyDescent="0.2">
      <c r="A4711" s="475">
        <v>4707</v>
      </c>
      <c r="B4711" s="56">
        <v>0.63654802263212917</v>
      </c>
      <c r="C4711" s="46">
        <v>7497.3078012564292</v>
      </c>
      <c r="D4711" s="56">
        <v>0.85926858251723903</v>
      </c>
      <c r="E4711" s="56">
        <v>0.50416234093239209</v>
      </c>
      <c r="F4711" s="250">
        <v>2024.92</v>
      </c>
      <c r="G4711" s="76">
        <v>394293968358.8678</v>
      </c>
      <c r="H4711" s="46">
        <v>21762141.18220824</v>
      </c>
      <c r="I4711" s="76">
        <v>562497896998.39563</v>
      </c>
      <c r="J4711" s="56">
        <v>0.41620282418897769</v>
      </c>
      <c r="K4711" s="76">
        <v>16147902095.880333</v>
      </c>
      <c r="L4711" s="76">
        <v>45494102592.0327</v>
      </c>
      <c r="M4711" s="76">
        <v>243993707761.86224</v>
      </c>
      <c r="N4711" s="76">
        <v>30873160873.857235</v>
      </c>
      <c r="O4711" s="76">
        <v>43947.296813301582</v>
      </c>
      <c r="P4711" s="46">
        <v>258583.88662232715</v>
      </c>
      <c r="Q4711" s="46">
        <v>136485.881090143</v>
      </c>
      <c r="R4711" s="76">
        <v>1300397273805.9253</v>
      </c>
      <c r="S4711" s="56">
        <v>0.61688392557300309</v>
      </c>
      <c r="T4711" s="56">
        <v>0.43564492082865119</v>
      </c>
      <c r="U4711" s="46">
        <v>17.136107503152687</v>
      </c>
      <c r="V4711" s="76">
        <v>10470571711668.016</v>
      </c>
      <c r="W4711" s="84">
        <v>3306.158083289039</v>
      </c>
      <c r="X4711" s="82">
        <v>4.316797055959553E-2</v>
      </c>
      <c r="Y4711" s="476">
        <v>2.0000000000000001E-4</v>
      </c>
    </row>
    <row r="4712" spans="1:25" x14ac:dyDescent="0.2">
      <c r="A4712" s="475">
        <v>4708</v>
      </c>
      <c r="B4712" s="56">
        <v>0.40581654320214172</v>
      </c>
      <c r="C4712" s="46">
        <v>1500</v>
      </c>
      <c r="D4712" s="56">
        <v>1.1030492828262104</v>
      </c>
      <c r="E4712" s="56">
        <v>0.14357668623608211</v>
      </c>
      <c r="F4712" s="250">
        <v>2025.18</v>
      </c>
      <c r="G4712" s="76">
        <v>257579172414.0842</v>
      </c>
      <c r="H4712" s="46">
        <v>39802818.57043761</v>
      </c>
      <c r="I4712" s="76">
        <v>908964716892.93738</v>
      </c>
      <c r="J4712" s="56">
        <v>0.37898339758688526</v>
      </c>
      <c r="K4712" s="76">
        <v>53091355344.304642</v>
      </c>
      <c r="L4712" s="76">
        <v>48225864939.11969</v>
      </c>
      <c r="M4712" s="76">
        <v>166319448339.77267</v>
      </c>
      <c r="N4712" s="76">
        <v>65684260790.397156</v>
      </c>
      <c r="O4712" s="76">
        <v>22748.505580226458</v>
      </c>
      <c r="P4712" s="46">
        <v>430924.44748461765</v>
      </c>
      <c r="Q4712" s="46">
        <v>260903.54780034302</v>
      </c>
      <c r="R4712" s="76">
        <v>1532863094628.4426</v>
      </c>
      <c r="S4712" s="56">
        <v>0.5195560220509462</v>
      </c>
      <c r="T4712" s="56">
        <v>0.3683517059034781</v>
      </c>
      <c r="U4712" s="46">
        <v>15.566117754886763</v>
      </c>
      <c r="V4712" s="76">
        <v>9667183849037.4688</v>
      </c>
      <c r="W4712" s="84">
        <v>3051.9922933477192</v>
      </c>
      <c r="X4712" s="82">
        <v>4.6896224193899688E-2</v>
      </c>
      <c r="Y4712" s="476">
        <v>2.0000000000000001E-4</v>
      </c>
    </row>
    <row r="4713" spans="1:25" x14ac:dyDescent="0.2">
      <c r="A4713" s="475">
        <v>4709</v>
      </c>
      <c r="B4713" s="56">
        <v>0.49554660518968391</v>
      </c>
      <c r="C4713" s="46">
        <v>5622.5671772140422</v>
      </c>
      <c r="D4713" s="56">
        <v>0.53828889068655417</v>
      </c>
      <c r="E4713" s="56">
        <v>0.57054875866754096</v>
      </c>
      <c r="F4713" s="250">
        <v>2023.94</v>
      </c>
      <c r="G4713" s="76">
        <v>283923158066.22327</v>
      </c>
      <c r="H4713" s="46">
        <v>10497621.328119619</v>
      </c>
      <c r="I4713" s="76">
        <v>245896477537.85315</v>
      </c>
      <c r="J4713" s="56">
        <v>0.20894046137044353</v>
      </c>
      <c r="K4713" s="76">
        <v>4942577135.737812</v>
      </c>
      <c r="L4713" s="76">
        <v>0</v>
      </c>
      <c r="M4713" s="76">
        <v>260627573634.69739</v>
      </c>
      <c r="N4713" s="76">
        <v>77675339111.406967</v>
      </c>
      <c r="O4713" s="76">
        <v>34394.12594570966</v>
      </c>
      <c r="P4713" s="46">
        <v>469539.46922595787</v>
      </c>
      <c r="Q4713" s="46">
        <v>307835.46806238405</v>
      </c>
      <c r="R4713" s="76">
        <v>860037481100.0498</v>
      </c>
      <c r="S4713" s="56">
        <v>0.57645249965644374</v>
      </c>
      <c r="T4713" s="56">
        <v>0.36717745385215972</v>
      </c>
      <c r="U4713" s="46">
        <v>18.374454879647665</v>
      </c>
      <c r="V4713" s="76">
        <v>6390964544166.8594</v>
      </c>
      <c r="W4713" s="84">
        <v>2017.4272606203499</v>
      </c>
      <c r="X4713" s="82">
        <v>3.9697984831674471E-2</v>
      </c>
      <c r="Y4713" s="476">
        <v>2.0000000000000001E-4</v>
      </c>
    </row>
    <row r="4714" spans="1:25" x14ac:dyDescent="0.2">
      <c r="A4714" s="475">
        <v>4710</v>
      </c>
      <c r="B4714" s="56">
        <v>0.49210177300084146</v>
      </c>
      <c r="C4714" s="46">
        <v>2854.9375066469529</v>
      </c>
      <c r="D4714" s="56">
        <v>0.86271635481917808</v>
      </c>
      <c r="E4714" s="56">
        <v>0.34292430500479748</v>
      </c>
      <c r="F4714" s="250">
        <v>2023.75</v>
      </c>
      <c r="G4714" s="76">
        <v>402540364525.21698</v>
      </c>
      <c r="H4714" s="46">
        <v>23488632.886855159</v>
      </c>
      <c r="I4714" s="76">
        <v>577639740585.09058</v>
      </c>
      <c r="J4714" s="56">
        <v>0.25018723629478756</v>
      </c>
      <c r="K4714" s="76">
        <v>18941255595.669487</v>
      </c>
      <c r="L4714" s="76">
        <v>0</v>
      </c>
      <c r="M4714" s="76">
        <v>328640370375.59796</v>
      </c>
      <c r="N4714" s="76">
        <v>73025132805.544662</v>
      </c>
      <c r="O4714" s="76">
        <v>30211.243673887064</v>
      </c>
      <c r="P4714" s="46">
        <v>401059.43256933586</v>
      </c>
      <c r="Q4714" s="46">
        <v>244147.44133772617</v>
      </c>
      <c r="R4714" s="76">
        <v>1315285403093.2322</v>
      </c>
      <c r="S4714" s="56">
        <v>0.52064432323201237</v>
      </c>
      <c r="T4714" s="56">
        <v>0.36839397503901905</v>
      </c>
      <c r="U4714" s="46">
        <v>17.928845365081415</v>
      </c>
      <c r="V4714" s="76">
        <v>9509518826183.127</v>
      </c>
      <c r="W4714" s="84">
        <v>3002.3463485031325</v>
      </c>
      <c r="X4714" s="82">
        <v>4.0941384057100093E-2</v>
      </c>
      <c r="Y4714" s="476">
        <v>2.0000000000000001E-4</v>
      </c>
    </row>
    <row r="4715" spans="1:25" x14ac:dyDescent="0.2">
      <c r="A4715" s="475">
        <v>4711</v>
      </c>
      <c r="B4715" s="56">
        <v>0.3675624095198019</v>
      </c>
      <c r="C4715" s="46">
        <v>9374.6909847919487</v>
      </c>
      <c r="D4715" s="56">
        <v>1.2272368962115503</v>
      </c>
      <c r="E4715" s="56">
        <v>0</v>
      </c>
      <c r="F4715" s="250">
        <v>2023.75</v>
      </c>
      <c r="G4715" s="76">
        <v>741870899604.84253</v>
      </c>
      <c r="H4715" s="46">
        <v>34941598.045836672</v>
      </c>
      <c r="I4715" s="76">
        <v>844721881276.37537</v>
      </c>
      <c r="J4715" s="56">
        <v>0.27138566360687622</v>
      </c>
      <c r="K4715" s="76">
        <v>23642955430.894394</v>
      </c>
      <c r="L4715" s="76">
        <v>0</v>
      </c>
      <c r="M4715" s="76">
        <v>598299541311.29797</v>
      </c>
      <c r="N4715" s="76">
        <v>23104773709.370567</v>
      </c>
      <c r="O4715" s="76">
        <v>23742.97030408532</v>
      </c>
      <c r="P4715" s="46">
        <v>163818.15940846296</v>
      </c>
      <c r="Q4715" s="46">
        <v>79007.84284870734</v>
      </c>
      <c r="R4715" s="76">
        <v>2215404983507.248</v>
      </c>
      <c r="S4715" s="56">
        <v>0.58971184011213351</v>
      </c>
      <c r="T4715" s="56">
        <v>0.40664484111368254</v>
      </c>
      <c r="U4715" s="46">
        <v>17.898958790636765</v>
      </c>
      <c r="V4715" s="76">
        <v>17363319047236.57</v>
      </c>
      <c r="W4715" s="84">
        <v>5477.0028270812672</v>
      </c>
      <c r="X4715" s="82">
        <v>4.1583365674492577E-2</v>
      </c>
      <c r="Y4715" s="476">
        <v>2.0000000000000001E-4</v>
      </c>
    </row>
    <row r="4716" spans="1:25" x14ac:dyDescent="0.2">
      <c r="A4716" s="475">
        <v>4712</v>
      </c>
      <c r="B4716" s="56">
        <v>0.49462946436560262</v>
      </c>
      <c r="C4716" s="46">
        <v>1500</v>
      </c>
      <c r="D4716" s="56">
        <v>0.66758560664695721</v>
      </c>
      <c r="E4716" s="56">
        <v>0.53419242158089075</v>
      </c>
      <c r="F4716" s="250">
        <v>2025.47</v>
      </c>
      <c r="G4716" s="76">
        <v>225386617807.72095</v>
      </c>
      <c r="H4716" s="46">
        <v>15614421.17327055</v>
      </c>
      <c r="I4716" s="76">
        <v>337414580264.46362</v>
      </c>
      <c r="J4716" s="56">
        <v>0.21295995349477692</v>
      </c>
      <c r="K4716" s="76">
        <v>18174949133.651699</v>
      </c>
      <c r="L4716" s="76">
        <v>57682816268.675362</v>
      </c>
      <c r="M4716" s="76">
        <v>113395284048.32768</v>
      </c>
      <c r="N4716" s="76">
        <v>21814785889.525669</v>
      </c>
      <c r="O4716" s="76">
        <v>24820.157871233205</v>
      </c>
      <c r="P4716" s="46">
        <v>183066.95045838825</v>
      </c>
      <c r="Q4716" s="46">
        <v>85643.051956050971</v>
      </c>
      <c r="R4716" s="76">
        <v>785996545710.66882</v>
      </c>
      <c r="S4716" s="56">
        <v>0.52497378702293696</v>
      </c>
      <c r="T4716" s="56">
        <v>0.35364750553281921</v>
      </c>
      <c r="U4716" s="46">
        <v>17.762605761408729</v>
      </c>
      <c r="V4716" s="76">
        <v>5404985727078.2979</v>
      </c>
      <c r="W4716" s="84">
        <v>1704.9275934164395</v>
      </c>
      <c r="X4716" s="82">
        <v>4.1373635940672469E-2</v>
      </c>
      <c r="Y4716" s="476">
        <v>2.0000000000000001E-4</v>
      </c>
    </row>
    <row r="4717" spans="1:25" x14ac:dyDescent="0.2">
      <c r="A4717" s="475">
        <v>4713</v>
      </c>
      <c r="B4717" s="56">
        <v>0.49771849458343687</v>
      </c>
      <c r="C4717" s="46">
        <v>1500</v>
      </c>
      <c r="D4717" s="56">
        <v>0.67370937484078697</v>
      </c>
      <c r="E4717" s="56">
        <v>0.47231636944241656</v>
      </c>
      <c r="F4717" s="250">
        <v>2023.75</v>
      </c>
      <c r="G4717" s="76">
        <v>331369391886.69727</v>
      </c>
      <c r="H4717" s="46">
        <v>15908421.141636107</v>
      </c>
      <c r="I4717" s="76">
        <v>349240557297.3092</v>
      </c>
      <c r="J4717" s="56">
        <v>0.24932955215623287</v>
      </c>
      <c r="K4717" s="76">
        <v>7930932774.8154144</v>
      </c>
      <c r="L4717" s="76">
        <v>0</v>
      </c>
      <c r="M4717" s="76">
        <v>327286541188.4057</v>
      </c>
      <c r="N4717" s="76">
        <v>38297286950.742462</v>
      </c>
      <c r="O4717" s="76">
        <v>23700.505099902392</v>
      </c>
      <c r="P4717" s="46">
        <v>279233.08055511897</v>
      </c>
      <c r="Q4717" s="46">
        <v>155737.56357076747</v>
      </c>
      <c r="R4717" s="76">
        <v>1038393631681.5305</v>
      </c>
      <c r="S4717" s="56">
        <v>0.59035900498631566</v>
      </c>
      <c r="T4717" s="56">
        <v>0.37081488163480542</v>
      </c>
      <c r="U4717" s="46">
        <v>18.139481258367894</v>
      </c>
      <c r="V4717" s="76">
        <v>7629473295866.9062</v>
      </c>
      <c r="W4717" s="84">
        <v>2406.9783657516391</v>
      </c>
      <c r="X4717" s="82">
        <v>4.046485065901783E-2</v>
      </c>
      <c r="Y4717" s="476">
        <v>2.0000000000000001E-4</v>
      </c>
    </row>
    <row r="4718" spans="1:25" x14ac:dyDescent="0.2">
      <c r="A4718" s="475">
        <v>4714</v>
      </c>
      <c r="B4718" s="56">
        <v>0.49898072428307116</v>
      </c>
      <c r="C4718" s="46">
        <v>1500</v>
      </c>
      <c r="D4718" s="56">
        <v>0.64706655862879581</v>
      </c>
      <c r="E4718" s="56">
        <v>0.3766206359838471</v>
      </c>
      <c r="F4718" s="250">
        <v>2026.46</v>
      </c>
      <c r="G4718" s="76">
        <v>92248715994.792374</v>
      </c>
      <c r="H4718" s="46">
        <v>15076328.338260703</v>
      </c>
      <c r="I4718" s="76">
        <v>320152082377.02032</v>
      </c>
      <c r="J4718" s="56">
        <v>0.20139260901324141</v>
      </c>
      <c r="K4718" s="76">
        <v>29918476865.891655</v>
      </c>
      <c r="L4718" s="76">
        <v>65614311084.505127</v>
      </c>
      <c r="M4718" s="76">
        <v>33737801591.101555</v>
      </c>
      <c r="N4718" s="76">
        <v>16252662314.53657</v>
      </c>
      <c r="O4718" s="76">
        <v>10000</v>
      </c>
      <c r="P4718" s="46">
        <v>151945.92635076918</v>
      </c>
      <c r="Q4718" s="46">
        <v>64392.047787936128</v>
      </c>
      <c r="R4718" s="76">
        <v>564944051064.37183</v>
      </c>
      <c r="S4718" s="56">
        <v>0.43037727595125452</v>
      </c>
      <c r="T4718" s="56">
        <v>0.23662231000459696</v>
      </c>
      <c r="U4718" s="46">
        <v>16.772821084482828</v>
      </c>
      <c r="V4718" s="76">
        <v>2499357574940.3027</v>
      </c>
      <c r="W4718" s="84">
        <v>788.00951662882721</v>
      </c>
      <c r="X4718" s="82">
        <v>4.3150364610142732E-2</v>
      </c>
      <c r="Y4718" s="476">
        <v>2.0000000000000001E-4</v>
      </c>
    </row>
    <row r="4719" spans="1:25" x14ac:dyDescent="0.2">
      <c r="A4719" s="475">
        <v>4715</v>
      </c>
      <c r="B4719" s="56">
        <v>0.61058120731671417</v>
      </c>
      <c r="C4719" s="46">
        <v>7016.0735684330812</v>
      </c>
      <c r="D4719" s="56">
        <v>0.69058574583033816</v>
      </c>
      <c r="E4719" s="56">
        <v>0.50255913671278596</v>
      </c>
      <c r="F4719" s="250">
        <v>2024.24</v>
      </c>
      <c r="G4719" s="76">
        <v>207499881903.79507</v>
      </c>
      <c r="H4719" s="46">
        <v>14750859.989785127</v>
      </c>
      <c r="I4719" s="76">
        <v>361478450121.27972</v>
      </c>
      <c r="J4719" s="56">
        <v>0.29385930485815892</v>
      </c>
      <c r="K4719" s="76">
        <v>10221319012.450722</v>
      </c>
      <c r="L4719" s="76">
        <v>0</v>
      </c>
      <c r="M4719" s="76">
        <v>134321082603.41386</v>
      </c>
      <c r="N4719" s="76">
        <v>57449592964.400146</v>
      </c>
      <c r="O4719" s="76">
        <v>27377.347371916952</v>
      </c>
      <c r="P4719" s="46">
        <v>381600.17856960412</v>
      </c>
      <c r="Q4719" s="46">
        <v>233695.39359524637</v>
      </c>
      <c r="R4719" s="76">
        <v>754933529434.84277</v>
      </c>
      <c r="S4719" s="56">
        <v>0.50609867452589063</v>
      </c>
      <c r="T4719" s="56">
        <v>0.39033699244867692</v>
      </c>
      <c r="U4719" s="46">
        <v>17.191185276963445</v>
      </c>
      <c r="V4719" s="76">
        <v>5568270602775.5215</v>
      </c>
      <c r="W4719" s="84">
        <v>1758.1151602359168</v>
      </c>
      <c r="X4719" s="82">
        <v>4.2762037597660847E-2</v>
      </c>
      <c r="Y4719" s="476">
        <v>2.0000000000000001E-4</v>
      </c>
    </row>
    <row r="4720" spans="1:25" x14ac:dyDescent="0.2">
      <c r="A4720" s="475">
        <v>4716</v>
      </c>
      <c r="B4720" s="56">
        <v>0.51948655177502201</v>
      </c>
      <c r="C4720" s="46">
        <v>6392.6203668054959</v>
      </c>
      <c r="D4720" s="56">
        <v>0.81921548486388462</v>
      </c>
      <c r="E4720" s="56">
        <v>0.58655280388204567</v>
      </c>
      <c r="F4720" s="250">
        <v>2025.12</v>
      </c>
      <c r="G4720" s="76">
        <v>276033942805.30127</v>
      </c>
      <c r="H4720" s="46">
        <v>20279858.741232976</v>
      </c>
      <c r="I4720" s="76">
        <v>400830942565.79315</v>
      </c>
      <c r="J4720" s="56">
        <v>0.18729472355338084</v>
      </c>
      <c r="K4720" s="76">
        <v>28417505723.567101</v>
      </c>
      <c r="L4720" s="76">
        <v>102961820075.91168</v>
      </c>
      <c r="M4720" s="76">
        <v>102482429254.77032</v>
      </c>
      <c r="N4720" s="76">
        <v>122321212913.77617</v>
      </c>
      <c r="O4720" s="76">
        <v>16845.027045854338</v>
      </c>
      <c r="P4720" s="46">
        <v>726305.67367294373</v>
      </c>
      <c r="Q4720" s="46">
        <v>506127.94714443892</v>
      </c>
      <c r="R4720" s="76">
        <v>910926792645.30347</v>
      </c>
      <c r="S4720" s="56">
        <v>0.44864068678698599</v>
      </c>
      <c r="T4720" s="56">
        <v>0.38226593326767605</v>
      </c>
      <c r="U4720" s="46">
        <v>17.594881890501171</v>
      </c>
      <c r="V4720" s="76">
        <v>6580833961999.2363</v>
      </c>
      <c r="W4720" s="84">
        <v>2076.6099052814329</v>
      </c>
      <c r="X4720" s="82">
        <v>4.2649812216658971E-2</v>
      </c>
      <c r="Y4720" s="476">
        <v>2.0000000000000001E-4</v>
      </c>
    </row>
    <row r="4721" spans="1:25" x14ac:dyDescent="0.2">
      <c r="A4721" s="475">
        <v>4717</v>
      </c>
      <c r="B4721" s="56">
        <v>0.44495138146181124</v>
      </c>
      <c r="C4721" s="46">
        <v>5657.1164202245855</v>
      </c>
      <c r="D4721" s="56">
        <v>1.0632316055837059</v>
      </c>
      <c r="E4721" s="56">
        <v>0.49854872016558971</v>
      </c>
      <c r="F4721" s="250">
        <v>2024.09</v>
      </c>
      <c r="G4721" s="76">
        <v>327053178184.36792</v>
      </c>
      <c r="H4721" s="46">
        <v>31704892.500131059</v>
      </c>
      <c r="I4721" s="76">
        <v>695325049147.02808</v>
      </c>
      <c r="J4721" s="56">
        <v>0.26987797815728476</v>
      </c>
      <c r="K4721" s="76">
        <v>51620044.775513574</v>
      </c>
      <c r="L4721" s="76">
        <v>0</v>
      </c>
      <c r="M4721" s="76">
        <v>247199302590.43347</v>
      </c>
      <c r="N4721" s="76">
        <v>43862078483.406975</v>
      </c>
      <c r="O4721" s="76">
        <v>26584.918969760336</v>
      </c>
      <c r="P4721" s="46">
        <v>261293.86329518358</v>
      </c>
      <c r="Q4721" s="46">
        <v>165321.07466850695</v>
      </c>
      <c r="R4721" s="76">
        <v>1436132649943.6648</v>
      </c>
      <c r="S4721" s="56">
        <v>0.52552846417957688</v>
      </c>
      <c r="T4721" s="56">
        <v>0.33744424572654469</v>
      </c>
      <c r="U4721" s="46">
        <v>17.049079573022322</v>
      </c>
      <c r="V4721" s="76">
        <v>9010993126756.0508</v>
      </c>
      <c r="W4721" s="84">
        <v>2843.6493346639195</v>
      </c>
      <c r="X4721" s="82">
        <v>4.3485717159901981E-2</v>
      </c>
      <c r="Y4721" s="476">
        <v>2.0000000000000001E-4</v>
      </c>
    </row>
    <row r="4722" spans="1:25" x14ac:dyDescent="0.2">
      <c r="A4722" s="475">
        <v>4718</v>
      </c>
      <c r="B4722" s="56">
        <v>0.32456581190523048</v>
      </c>
      <c r="C4722" s="46">
        <v>2930.8392712117156</v>
      </c>
      <c r="D4722" s="56">
        <v>0.52287539175512454</v>
      </c>
      <c r="E4722" s="56">
        <v>0.29292203525133692</v>
      </c>
      <c r="F4722" s="250">
        <v>2025.68</v>
      </c>
      <c r="G4722" s="76">
        <v>109164708738.04013</v>
      </c>
      <c r="H4722" s="46">
        <v>10552442.646783635</v>
      </c>
      <c r="I4722" s="76">
        <v>339748302159.90723</v>
      </c>
      <c r="J4722" s="56">
        <v>0.32456581190523048</v>
      </c>
      <c r="K4722" s="76">
        <v>14258261084.625811</v>
      </c>
      <c r="L4722" s="76">
        <v>7104901807.2802696</v>
      </c>
      <c r="M4722" s="76">
        <v>73344527294.986877</v>
      </c>
      <c r="N4722" s="76">
        <v>31898634815.581593</v>
      </c>
      <c r="O4722" s="76">
        <v>25145.49644237931</v>
      </c>
      <c r="P4722" s="46">
        <v>248205.32618178561</v>
      </c>
      <c r="Q4722" s="46">
        <v>135840.9321208226</v>
      </c>
      <c r="R4722" s="76">
        <v>577702690602.29956</v>
      </c>
      <c r="S4722" s="56">
        <v>0.48464363573010061</v>
      </c>
      <c r="T4722" s="56">
        <v>0.33292600725576371</v>
      </c>
      <c r="U4722" s="46">
        <v>16.282512161936609</v>
      </c>
      <c r="V4722" s="76">
        <v>3497662672843.1221</v>
      </c>
      <c r="W4722" s="84">
        <v>1103.716330386902</v>
      </c>
      <c r="X4722" s="82">
        <v>4.419555333643016E-2</v>
      </c>
      <c r="Y4722" s="476">
        <v>2.0000000000000001E-4</v>
      </c>
    </row>
    <row r="4723" spans="1:25" x14ac:dyDescent="0.2">
      <c r="A4723" s="475">
        <v>4719</v>
      </c>
      <c r="B4723" s="56">
        <v>0.5150892580029991</v>
      </c>
      <c r="C4723" s="46">
        <v>3771.8302199946866</v>
      </c>
      <c r="D4723" s="56">
        <v>1.0081154680584887</v>
      </c>
      <c r="E4723" s="56">
        <v>0.2542521064109905</v>
      </c>
      <c r="F4723" s="250">
        <v>2024.39</v>
      </c>
      <c r="G4723" s="76">
        <v>186333926558.7616</v>
      </c>
      <c r="H4723" s="46">
        <v>30533119.636341527</v>
      </c>
      <c r="I4723" s="76">
        <v>687038427504.0238</v>
      </c>
      <c r="J4723" s="56">
        <v>0.25121585928528423</v>
      </c>
      <c r="K4723" s="76">
        <v>16860912761.465569</v>
      </c>
      <c r="L4723" s="76">
        <v>8578956889.0084181</v>
      </c>
      <c r="M4723" s="76">
        <v>155959866470.68396</v>
      </c>
      <c r="N4723" s="76">
        <v>30634457106.212406</v>
      </c>
      <c r="O4723" s="76">
        <v>30323.286803874504</v>
      </c>
      <c r="P4723" s="46">
        <v>224137.54111005989</v>
      </c>
      <c r="Q4723" s="46">
        <v>108875.14811493066</v>
      </c>
      <c r="R4723" s="76">
        <v>1151628336625.418</v>
      </c>
      <c r="S4723" s="56">
        <v>0.45206906938785463</v>
      </c>
      <c r="T4723" s="56">
        <v>0.26412913840481161</v>
      </c>
      <c r="U4723" s="46">
        <v>16.601482347120182</v>
      </c>
      <c r="V4723" s="76">
        <v>5559249868449.9004</v>
      </c>
      <c r="W4723" s="84">
        <v>1755.3574421595358</v>
      </c>
      <c r="X4723" s="82">
        <v>4.3838120602766567E-2</v>
      </c>
      <c r="Y4723" s="476">
        <v>2.0000000000000001E-4</v>
      </c>
    </row>
    <row r="4724" spans="1:25" x14ac:dyDescent="0.2">
      <c r="A4724" s="475">
        <v>4720</v>
      </c>
      <c r="B4724" s="56">
        <v>0.48416652306992963</v>
      </c>
      <c r="C4724" s="46">
        <v>5058.0614737762098</v>
      </c>
      <c r="D4724" s="56">
        <v>1.3189764203507965</v>
      </c>
      <c r="E4724" s="56">
        <v>0.66174311416937615</v>
      </c>
      <c r="F4724" s="250">
        <v>2026.05</v>
      </c>
      <c r="G4724" s="76">
        <v>85737193895.626663</v>
      </c>
      <c r="H4724" s="46">
        <v>18536222.309235536</v>
      </c>
      <c r="I4724" s="76">
        <v>374598683771.19348</v>
      </c>
      <c r="J4724" s="56">
        <v>0.20142286470032478</v>
      </c>
      <c r="K4724" s="76">
        <v>29363898766.192451</v>
      </c>
      <c r="L4724" s="76">
        <v>90374545617.87468</v>
      </c>
      <c r="M4724" s="76">
        <v>51053101686.382317</v>
      </c>
      <c r="N4724" s="76">
        <v>1602845404.526443</v>
      </c>
      <c r="O4724" s="76">
        <v>25543.562681077921</v>
      </c>
      <c r="P4724" s="46">
        <v>47911</v>
      </c>
      <c r="Q4724" s="46">
        <v>6541</v>
      </c>
      <c r="R4724" s="76">
        <v>701084537025.7262</v>
      </c>
      <c r="S4724" s="56">
        <v>0.46761473558398203</v>
      </c>
      <c r="T4724" s="56">
        <v>0.21157429669338945</v>
      </c>
      <c r="U4724" s="46">
        <v>16.153048173131221</v>
      </c>
      <c r="V4724" s="76">
        <v>2596894768771.4126</v>
      </c>
      <c r="W4724" s="84">
        <v>819.9672223235649</v>
      </c>
      <c r="X4724" s="82">
        <v>4.6672858706001269E-2</v>
      </c>
      <c r="Y4724" s="476">
        <v>2.0000000000000001E-4</v>
      </c>
    </row>
    <row r="4725" spans="1:25" x14ac:dyDescent="0.2">
      <c r="A4725" s="475">
        <v>4721</v>
      </c>
      <c r="B4725" s="56">
        <v>0.63415113803242951</v>
      </c>
      <c r="C4725" s="46">
        <v>3067.7180764402365</v>
      </c>
      <c r="D4725" s="56">
        <v>0.71704538763243775</v>
      </c>
      <c r="E4725" s="56">
        <v>0.43960831397552219</v>
      </c>
      <c r="F4725" s="250">
        <v>2024.63</v>
      </c>
      <c r="G4725" s="76">
        <v>321953169868.59442</v>
      </c>
      <c r="H4725" s="46">
        <v>16812752.846481681</v>
      </c>
      <c r="I4725" s="76">
        <v>324998868519.82129</v>
      </c>
      <c r="J4725" s="56">
        <v>9.932374826597945E-2</v>
      </c>
      <c r="K4725" s="76">
        <v>5343745960.7903748</v>
      </c>
      <c r="L4725" s="76">
        <v>4793761975.7602472</v>
      </c>
      <c r="M4725" s="76">
        <v>329129612337.745</v>
      </c>
      <c r="N4725" s="76">
        <v>103380444474.94647</v>
      </c>
      <c r="O4725" s="76">
        <v>21692.148352494569</v>
      </c>
      <c r="P4725" s="46">
        <v>584709.37595486315</v>
      </c>
      <c r="Q4725" s="46">
        <v>394492.04860948969</v>
      </c>
      <c r="R4725" s="76">
        <v>1150353100759.2266</v>
      </c>
      <c r="S4725" s="56">
        <v>0.54987199506221607</v>
      </c>
      <c r="T4725" s="56">
        <v>0.28407259103584709</v>
      </c>
      <c r="U4725" s="46">
        <v>19.063647931754641</v>
      </c>
      <c r="V4725" s="76">
        <v>6769209511797.7451</v>
      </c>
      <c r="W4725" s="84">
        <v>2136.6998342676161</v>
      </c>
      <c r="X4725" s="82">
        <v>3.8672887422912652E-2</v>
      </c>
      <c r="Y4725" s="476">
        <v>2.0000000000000001E-4</v>
      </c>
    </row>
    <row r="4726" spans="1:25" x14ac:dyDescent="0.2">
      <c r="A4726" s="475">
        <v>4722</v>
      </c>
      <c r="B4726" s="56">
        <v>0.50399400091775903</v>
      </c>
      <c r="C4726" s="46">
        <v>5123.382267423448</v>
      </c>
      <c r="D4726" s="56">
        <v>0.8030609896039429</v>
      </c>
      <c r="E4726" s="56">
        <v>0.54173975515227535</v>
      </c>
      <c r="F4726" s="250">
        <v>2024.04</v>
      </c>
      <c r="G4726" s="76">
        <v>160493475405.23959</v>
      </c>
      <c r="H4726" s="46">
        <v>18587199.617181219</v>
      </c>
      <c r="I4726" s="76">
        <v>448185599865.7818</v>
      </c>
      <c r="J4726" s="56">
        <v>0.24152333541037974</v>
      </c>
      <c r="K4726" s="76">
        <v>4459821382.2673512</v>
      </c>
      <c r="L4726" s="76">
        <v>0</v>
      </c>
      <c r="M4726" s="76">
        <v>98671421312.222473</v>
      </c>
      <c r="N4726" s="76">
        <v>58553448285.510254</v>
      </c>
      <c r="O4726" s="76">
        <v>27004.961064670541</v>
      </c>
      <c r="P4726" s="46">
        <v>355032.39669581421</v>
      </c>
      <c r="Q4726" s="46">
        <v>210210.44021815647</v>
      </c>
      <c r="R4726" s="76">
        <v>778675137843.46521</v>
      </c>
      <c r="S4726" s="56">
        <v>0.43174846986347792</v>
      </c>
      <c r="T4726" s="56">
        <v>0.30214780388108559</v>
      </c>
      <c r="U4726" s="46">
        <v>17.057497899359021</v>
      </c>
      <c r="V4726" s="76">
        <v>4402747870466.792</v>
      </c>
      <c r="W4726" s="84">
        <v>1389.6171345866528</v>
      </c>
      <c r="X4726" s="82">
        <v>4.2989860251288224E-2</v>
      </c>
      <c r="Y4726" s="476">
        <v>2.0000000000000001E-4</v>
      </c>
    </row>
    <row r="4727" spans="1:25" x14ac:dyDescent="0.2">
      <c r="A4727" s="475">
        <v>4723</v>
      </c>
      <c r="B4727" s="56">
        <v>0.6848684048311412</v>
      </c>
      <c r="C4727" s="46">
        <v>7926.1934991549979</v>
      </c>
      <c r="D4727" s="56">
        <v>0.34425873772668669</v>
      </c>
      <c r="E4727" s="56">
        <v>0.46302864868977744</v>
      </c>
      <c r="F4727" s="250">
        <v>2025.4</v>
      </c>
      <c r="G4727" s="76">
        <v>133812354642.22833</v>
      </c>
      <c r="H4727" s="46">
        <v>5667869.951654003</v>
      </c>
      <c r="I4727" s="76">
        <v>227023291068.88336</v>
      </c>
      <c r="J4727" s="56">
        <v>0.4340091312152653</v>
      </c>
      <c r="K4727" s="76">
        <v>28687073281.769936</v>
      </c>
      <c r="L4727" s="76">
        <v>71772970362.354172</v>
      </c>
      <c r="M4727" s="76">
        <v>67735970214.861687</v>
      </c>
      <c r="N4727" s="76">
        <v>98043940029.285095</v>
      </c>
      <c r="O4727" s="76">
        <v>23967.962943753977</v>
      </c>
      <c r="P4727" s="46">
        <v>573068.95218508434</v>
      </c>
      <c r="Q4727" s="46">
        <v>331922.51992213703</v>
      </c>
      <c r="R4727" s="76">
        <v>602251928433.75842</v>
      </c>
      <c r="S4727" s="56">
        <v>0.54104383065718886</v>
      </c>
      <c r="T4727" s="56">
        <v>0.38184186979163615</v>
      </c>
      <c r="U4727" s="46">
        <v>16.398086520781789</v>
      </c>
      <c r="V4727" s="76">
        <v>4263278531915.4678</v>
      </c>
      <c r="W4727" s="84">
        <v>1345.8342331772858</v>
      </c>
      <c r="X4727" s="82">
        <v>4.3312781120688405E-2</v>
      </c>
      <c r="Y4727" s="476">
        <v>2.0000000000000001E-4</v>
      </c>
    </row>
    <row r="4728" spans="1:25" x14ac:dyDescent="0.2">
      <c r="A4728" s="475">
        <v>4724</v>
      </c>
      <c r="B4728" s="56">
        <v>0.39511407788713487</v>
      </c>
      <c r="C4728" s="46">
        <v>4465.0697238510093</v>
      </c>
      <c r="D4728" s="56">
        <v>0.44126586269663404</v>
      </c>
      <c r="E4728" s="56">
        <v>0.50340295835705495</v>
      </c>
      <c r="F4728" s="250">
        <v>2024.71</v>
      </c>
      <c r="G4728" s="76">
        <v>126772134216.41669</v>
      </c>
      <c r="H4728" s="46">
        <v>8245742.0951439766</v>
      </c>
      <c r="I4728" s="76">
        <v>295706994441.38715</v>
      </c>
      <c r="J4728" s="56">
        <v>0.39511407788713493</v>
      </c>
      <c r="K4728" s="76">
        <v>4242494830.0520687</v>
      </c>
      <c r="L4728" s="76">
        <v>0</v>
      </c>
      <c r="M4728" s="76">
        <v>139195323245.60965</v>
      </c>
      <c r="N4728" s="76">
        <v>74157228603.710754</v>
      </c>
      <c r="O4728" s="76">
        <v>25944.681782147829</v>
      </c>
      <c r="P4728" s="46">
        <v>416954.15867965424</v>
      </c>
      <c r="Q4728" s="46">
        <v>268953.7626664628</v>
      </c>
      <c r="R4728" s="76">
        <v>690610163060.26953</v>
      </c>
      <c r="S4728" s="56">
        <v>0.56339762020188755</v>
      </c>
      <c r="T4728" s="56">
        <v>0.33281069142238962</v>
      </c>
      <c r="U4728" s="46">
        <v>16.291957445965821</v>
      </c>
      <c r="V4728" s="76">
        <v>4210786721555.2173</v>
      </c>
      <c r="W4728" s="84">
        <v>1328.0085686154766</v>
      </c>
      <c r="X4728" s="82">
        <v>4.389892099222778E-2</v>
      </c>
      <c r="Y4728" s="476">
        <v>2.0000000000000001E-4</v>
      </c>
    </row>
    <row r="4729" spans="1:25" x14ac:dyDescent="0.2">
      <c r="A4729" s="475">
        <v>4725</v>
      </c>
      <c r="B4729" s="56">
        <v>0.56660728853625209</v>
      </c>
      <c r="C4729" s="46">
        <v>7291.0989405050204</v>
      </c>
      <c r="D4729" s="56">
        <v>0.71354738993520839</v>
      </c>
      <c r="E4729" s="56">
        <v>0.28474043400623478</v>
      </c>
      <c r="F4729" s="250">
        <v>2024.89</v>
      </c>
      <c r="G4729" s="76">
        <v>181832050017.55188</v>
      </c>
      <c r="H4729" s="46">
        <v>16045742.376816884</v>
      </c>
      <c r="I4729" s="76">
        <v>503992740164.31201</v>
      </c>
      <c r="J4729" s="56">
        <v>0.41010195697590612</v>
      </c>
      <c r="K4729" s="76">
        <v>15273322932.138514</v>
      </c>
      <c r="L4729" s="76">
        <v>1772055355.7506669</v>
      </c>
      <c r="M4729" s="76">
        <v>138013707699.47073</v>
      </c>
      <c r="N4729" s="76">
        <v>41359786909.429169</v>
      </c>
      <c r="O4729" s="76">
        <v>28977.464072478037</v>
      </c>
      <c r="P4729" s="46">
        <v>273997.49635537155</v>
      </c>
      <c r="Q4729" s="46">
        <v>150934.81612191853</v>
      </c>
      <c r="R4729" s="76">
        <v>889380148767.03821</v>
      </c>
      <c r="S4729" s="56">
        <v>0.54771343899816238</v>
      </c>
      <c r="T4729" s="56">
        <v>0.41562801541243838</v>
      </c>
      <c r="U4729" s="46">
        <v>15.887741540389708</v>
      </c>
      <c r="V4729" s="76">
        <v>6477583968201.8516</v>
      </c>
      <c r="W4729" s="84">
        <v>2045.5213588336471</v>
      </c>
      <c r="X4729" s="82">
        <v>4.5775751738379021E-2</v>
      </c>
      <c r="Y4729" s="476">
        <v>2.0000000000000001E-4</v>
      </c>
    </row>
    <row r="4730" spans="1:25" x14ac:dyDescent="0.2">
      <c r="A4730" s="475">
        <v>4726</v>
      </c>
      <c r="B4730" s="56">
        <v>0.43895476105666342</v>
      </c>
      <c r="C4730" s="46">
        <v>6195.3702150832996</v>
      </c>
      <c r="D4730" s="56">
        <v>0.90709471338904946</v>
      </c>
      <c r="E4730" s="56">
        <v>0.51959532913020645</v>
      </c>
      <c r="F4730" s="250">
        <v>2024.99</v>
      </c>
      <c r="G4730" s="76">
        <v>303233078649.69189</v>
      </c>
      <c r="H4730" s="46">
        <v>20490477.815516103</v>
      </c>
      <c r="I4730" s="76">
        <v>352198088681.59467</v>
      </c>
      <c r="J4730" s="56">
        <v>6.3482417677413916E-2</v>
      </c>
      <c r="K4730" s="76">
        <v>3580242830.7514558</v>
      </c>
      <c r="L4730" s="76">
        <v>0</v>
      </c>
      <c r="M4730" s="76">
        <v>219852698875.51489</v>
      </c>
      <c r="N4730" s="76">
        <v>8579184004.9165878</v>
      </c>
      <c r="O4730" s="76">
        <v>21854.386238310108</v>
      </c>
      <c r="P4730" s="46">
        <v>94270.227387476931</v>
      </c>
      <c r="Q4730" s="46">
        <v>35100.307826643591</v>
      </c>
      <c r="R4730" s="76">
        <v>895956941267.67847</v>
      </c>
      <c r="S4730" s="56">
        <v>0.50363105457940238</v>
      </c>
      <c r="T4730" s="56">
        <v>0.33552878283670523</v>
      </c>
      <c r="U4730" s="46">
        <v>19.829764733094891</v>
      </c>
      <c r="V4730" s="76">
        <v>6394611126218.9658</v>
      </c>
      <c r="W4730" s="84">
        <v>2016.8067852245285</v>
      </c>
      <c r="X4730" s="82">
        <v>3.7954555420836263E-2</v>
      </c>
      <c r="Y4730" s="476">
        <v>2.0000000000000001E-4</v>
      </c>
    </row>
    <row r="4731" spans="1:25" x14ac:dyDescent="0.2">
      <c r="A4731" s="475">
        <v>4727</v>
      </c>
      <c r="B4731" s="56">
        <v>0.7173707614565592</v>
      </c>
      <c r="C4731" s="46">
        <v>3598.5694675166405</v>
      </c>
      <c r="D4731" s="56">
        <v>0.8496449818598053</v>
      </c>
      <c r="E4731" s="56">
        <v>0.2502462764739723</v>
      </c>
      <c r="F4731" s="250">
        <v>2025.27</v>
      </c>
      <c r="G4731" s="76">
        <v>158338747806.07861</v>
      </c>
      <c r="H4731" s="46">
        <v>22412624.08581768</v>
      </c>
      <c r="I4731" s="76">
        <v>530568173630.15021</v>
      </c>
      <c r="J4731" s="56">
        <v>0.26842796007260672</v>
      </c>
      <c r="K4731" s="76">
        <v>17652194758.863655</v>
      </c>
      <c r="L4731" s="76">
        <v>18856948962.603966</v>
      </c>
      <c r="M4731" s="76">
        <v>138397638560.71634</v>
      </c>
      <c r="N4731" s="76">
        <v>70300228812.469238</v>
      </c>
      <c r="O4731" s="76">
        <v>26954.699335672696</v>
      </c>
      <c r="P4731" s="46">
        <v>415760.15698506671</v>
      </c>
      <c r="Q4731" s="46">
        <v>255918.61606005605</v>
      </c>
      <c r="R4731" s="76">
        <v>995902656640.78699</v>
      </c>
      <c r="S4731" s="56">
        <v>0.46331395593156283</v>
      </c>
      <c r="T4731" s="56">
        <v>0.24700344282885983</v>
      </c>
      <c r="U4731" s="46">
        <v>16.809868504851288</v>
      </c>
      <c r="V4731" s="76">
        <v>4527555632788.4033</v>
      </c>
      <c r="W4731" s="84">
        <v>1427.6200348585994</v>
      </c>
      <c r="X4731" s="82">
        <v>4.3096254549272864E-2</v>
      </c>
      <c r="Y4731" s="476">
        <v>2.0000000000000001E-4</v>
      </c>
    </row>
    <row r="4732" spans="1:25" x14ac:dyDescent="0.2">
      <c r="A4732" s="475">
        <v>4728</v>
      </c>
      <c r="B4732" s="56">
        <v>0.41268653956269141</v>
      </c>
      <c r="C4732" s="46">
        <v>5601.0457273133579</v>
      </c>
      <c r="D4732" s="56">
        <v>0.87180311212518524</v>
      </c>
      <c r="E4732" s="56">
        <v>0.45856852657222902</v>
      </c>
      <c r="F4732" s="250">
        <v>2024.84</v>
      </c>
      <c r="G4732" s="76">
        <v>284470277940.3161</v>
      </c>
      <c r="H4732" s="46">
        <v>23108656.444386818</v>
      </c>
      <c r="I4732" s="76">
        <v>413688136907.54828</v>
      </c>
      <c r="J4732" s="56">
        <v>0.20544930353724522</v>
      </c>
      <c r="K4732" s="76">
        <v>3442135601.3518424</v>
      </c>
      <c r="L4732" s="76">
        <v>0</v>
      </c>
      <c r="M4732" s="76">
        <v>246631247064.82303</v>
      </c>
      <c r="N4732" s="76">
        <v>7207006719.1470928</v>
      </c>
      <c r="O4732" s="76">
        <v>27903.041319052598</v>
      </c>
      <c r="P4732" s="46">
        <v>101465.43749999751</v>
      </c>
      <c r="Q4732" s="46">
        <v>33113.812499998414</v>
      </c>
      <c r="R4732" s="76">
        <v>1002028957005.6293</v>
      </c>
      <c r="S4732" s="56">
        <v>0.54895044592032527</v>
      </c>
      <c r="T4732" s="56">
        <v>0.34100298315545291</v>
      </c>
      <c r="U4732" s="46">
        <v>17.984605767585084</v>
      </c>
      <c r="V4732" s="76">
        <v>6758514601526.9785</v>
      </c>
      <c r="W4732" s="84">
        <v>2132.9277909679454</v>
      </c>
      <c r="X4732" s="82">
        <v>4.0747086684114246E-2</v>
      </c>
      <c r="Y4732" s="476">
        <v>2.0000000000000001E-4</v>
      </c>
    </row>
    <row r="4733" spans="1:25" x14ac:dyDescent="0.2">
      <c r="A4733" s="475">
        <v>4729</v>
      </c>
      <c r="B4733" s="56">
        <v>0.59419177708651805</v>
      </c>
      <c r="C4733" s="46">
        <v>5609.5278139935235</v>
      </c>
      <c r="D4733" s="56">
        <v>0.2</v>
      </c>
      <c r="E4733" s="56">
        <v>0.25717416238733914</v>
      </c>
      <c r="F4733" s="250">
        <v>2025.54</v>
      </c>
      <c r="G4733" s="76">
        <v>81724598592.442123</v>
      </c>
      <c r="H4733" s="46">
        <v>3297653.9419335593</v>
      </c>
      <c r="I4733" s="76">
        <v>150407196253.88992</v>
      </c>
      <c r="J4733" s="56">
        <v>0.50235396328287218</v>
      </c>
      <c r="K4733" s="76">
        <v>7439696360.3687181</v>
      </c>
      <c r="L4733" s="76">
        <v>4157420612.1123033</v>
      </c>
      <c r="M4733" s="76">
        <v>72693755579.51445</v>
      </c>
      <c r="N4733" s="76">
        <v>50775027272.318382</v>
      </c>
      <c r="O4733" s="76">
        <v>29168.188100046409</v>
      </c>
      <c r="P4733" s="46">
        <v>366024.20474823582</v>
      </c>
      <c r="Q4733" s="46">
        <v>193122.51619582754</v>
      </c>
      <c r="R4733" s="76">
        <v>330988638395.31049</v>
      </c>
      <c r="S4733" s="56">
        <v>0.56736761087926502</v>
      </c>
      <c r="T4733" s="56">
        <v>0.47261247795282024</v>
      </c>
      <c r="U4733" s="46">
        <v>16.040753787785636</v>
      </c>
      <c r="V4733" s="76">
        <v>2928911949400.5747</v>
      </c>
      <c r="W4733" s="84">
        <v>923.93015532539266</v>
      </c>
      <c r="X4733" s="82">
        <v>4.2971200841915996E-2</v>
      </c>
      <c r="Y4733" s="476">
        <v>2.0000000000000001E-4</v>
      </c>
    </row>
    <row r="4734" spans="1:25" x14ac:dyDescent="0.2">
      <c r="A4734" s="475">
        <v>4730</v>
      </c>
      <c r="B4734" s="56">
        <v>0.34986287424283635</v>
      </c>
      <c r="C4734" s="46">
        <v>3285.0604728715507</v>
      </c>
      <c r="D4734" s="56">
        <v>0.26613221189651137</v>
      </c>
      <c r="E4734" s="56">
        <v>0.23615322073223446</v>
      </c>
      <c r="F4734" s="250">
        <v>2023.76</v>
      </c>
      <c r="G4734" s="76">
        <v>139568311623.98056</v>
      </c>
      <c r="H4734" s="46">
        <v>4432866.4257835308</v>
      </c>
      <c r="I4734" s="76">
        <v>185951384012.36215</v>
      </c>
      <c r="J4734" s="56">
        <v>0.34986287424283635</v>
      </c>
      <c r="K4734" s="76">
        <v>7483149878.8376589</v>
      </c>
      <c r="L4734" s="76">
        <v>0</v>
      </c>
      <c r="M4734" s="76">
        <v>163928717663.67319</v>
      </c>
      <c r="N4734" s="76">
        <v>67638557800.973442</v>
      </c>
      <c r="O4734" s="76">
        <v>39502.344388349717</v>
      </c>
      <c r="P4734" s="46">
        <v>536962.6393506648</v>
      </c>
      <c r="Q4734" s="46">
        <v>309359.94961659075</v>
      </c>
      <c r="R4734" s="76">
        <v>556539882207.12268</v>
      </c>
      <c r="S4734" s="56">
        <v>0.57663775296627573</v>
      </c>
      <c r="T4734" s="56">
        <v>0.35831050791764513</v>
      </c>
      <c r="U4734" s="46">
        <v>17.167268159148847</v>
      </c>
      <c r="V4734" s="76">
        <v>3899111530532.437</v>
      </c>
      <c r="W4734" s="84">
        <v>1230.1852895924776</v>
      </c>
      <c r="X4734" s="82">
        <v>4.1164483207764287E-2</v>
      </c>
      <c r="Y4734" s="476">
        <v>2.0000000000000001E-4</v>
      </c>
    </row>
    <row r="4735" spans="1:25" x14ac:dyDescent="0.2">
      <c r="A4735" s="475">
        <v>4731</v>
      </c>
      <c r="B4735" s="56">
        <v>0.58163545903470393</v>
      </c>
      <c r="C4735" s="46">
        <v>1500</v>
      </c>
      <c r="D4735" s="56">
        <v>0.83082023351950163</v>
      </c>
      <c r="E4735" s="56">
        <v>0.36473521679764287</v>
      </c>
      <c r="F4735" s="250">
        <v>2025.27</v>
      </c>
      <c r="G4735" s="76">
        <v>187211116063.21741</v>
      </c>
      <c r="H4735" s="46">
        <v>22882967.61283375</v>
      </c>
      <c r="I4735" s="76">
        <v>614204466983.94861</v>
      </c>
      <c r="J4735" s="56">
        <v>0.41380782338594857</v>
      </c>
      <c r="K4735" s="76">
        <v>18358735073.056049</v>
      </c>
      <c r="L4735" s="76">
        <v>0</v>
      </c>
      <c r="M4735" s="76">
        <v>98204511920.820389</v>
      </c>
      <c r="N4735" s="76">
        <v>70559767418.377136</v>
      </c>
      <c r="O4735" s="76">
        <v>20182.231016058216</v>
      </c>
      <c r="P4735" s="46">
        <v>446500.33688341221</v>
      </c>
      <c r="Q4735" s="46">
        <v>280482.78424055415</v>
      </c>
      <c r="R4735" s="76">
        <v>1068313724763.3672</v>
      </c>
      <c r="S4735" s="56">
        <v>0.53433720601070123</v>
      </c>
      <c r="T4735" s="56">
        <v>0.38142127683207439</v>
      </c>
      <c r="U4735" s="46">
        <v>15.688048213476142</v>
      </c>
      <c r="V4735" s="76">
        <v>7339085456391.4092</v>
      </c>
      <c r="W4735" s="84">
        <v>2313.7452817650528</v>
      </c>
      <c r="X4735" s="82">
        <v>4.445814290595234E-2</v>
      </c>
      <c r="Y4735" s="476">
        <v>2.0000000000000001E-4</v>
      </c>
    </row>
    <row r="4736" spans="1:25" x14ac:dyDescent="0.2">
      <c r="A4736" s="475">
        <v>4732</v>
      </c>
      <c r="B4736" s="56">
        <v>0.38609651607320622</v>
      </c>
      <c r="C4736" s="46">
        <v>4227.3388804677661</v>
      </c>
      <c r="D4736" s="56">
        <v>0.74003510807646622</v>
      </c>
      <c r="E4736" s="56">
        <v>0.48178506741939159</v>
      </c>
      <c r="F4736" s="250">
        <v>2023.75</v>
      </c>
      <c r="G4736" s="76">
        <v>526321114657.50745</v>
      </c>
      <c r="H4736" s="46">
        <v>17928976.707361549</v>
      </c>
      <c r="I4736" s="76">
        <v>524719502995.16687</v>
      </c>
      <c r="J4736" s="56">
        <v>0.38609651607320616</v>
      </c>
      <c r="K4736" s="76">
        <v>9560266791.9501553</v>
      </c>
      <c r="L4736" s="76">
        <v>0</v>
      </c>
      <c r="M4736" s="76">
        <v>578247508961.9469</v>
      </c>
      <c r="N4736" s="76">
        <v>15686173848.088022</v>
      </c>
      <c r="O4736" s="76">
        <v>33230.945065230582</v>
      </c>
      <c r="P4736" s="46">
        <v>164227.42941969051</v>
      </c>
      <c r="Q4736" s="46">
        <v>71395.871195899948</v>
      </c>
      <c r="R4736" s="76">
        <v>1664691788858.8269</v>
      </c>
      <c r="S4736" s="56">
        <v>0.6626893577444295</v>
      </c>
      <c r="T4736" s="56">
        <v>0.40994467662374906</v>
      </c>
      <c r="U4736" s="46">
        <v>17.604685812392756</v>
      </c>
      <c r="V4736" s="76">
        <v>13206737935294.646</v>
      </c>
      <c r="W4736" s="84">
        <v>4168.3121034229316</v>
      </c>
      <c r="X4736" s="82">
        <v>4.1402768578339251E-2</v>
      </c>
      <c r="Y4736" s="476">
        <v>2.0000000000000001E-4</v>
      </c>
    </row>
    <row r="4737" spans="1:25" x14ac:dyDescent="0.2">
      <c r="A4737" s="475">
        <v>4733</v>
      </c>
      <c r="B4737" s="56">
        <v>0.77338275826815328</v>
      </c>
      <c r="C4737" s="46">
        <v>6873.3568114039253</v>
      </c>
      <c r="D4737" s="56">
        <v>0.58153943158367072</v>
      </c>
      <c r="E4737" s="56">
        <v>0.20080749895176489</v>
      </c>
      <c r="F4737" s="250">
        <v>2027.84</v>
      </c>
      <c r="G4737" s="76">
        <v>30900970198.002201</v>
      </c>
      <c r="H4737" s="46">
        <v>11876276.235424716</v>
      </c>
      <c r="I4737" s="76">
        <v>421904132847.6861</v>
      </c>
      <c r="J4737" s="56">
        <v>0.48539601543898669</v>
      </c>
      <c r="K4737" s="76">
        <v>32422381467.259079</v>
      </c>
      <c r="L4737" s="76">
        <v>55188710967.320213</v>
      </c>
      <c r="M4737" s="76">
        <v>0</v>
      </c>
      <c r="N4737" s="76">
        <v>70354586321.119614</v>
      </c>
      <c r="O4737" s="76">
        <v>16244.989596933525</v>
      </c>
      <c r="P4737" s="46">
        <v>432259.31327092805</v>
      </c>
      <c r="Q4737" s="46">
        <v>276705.86445038312</v>
      </c>
      <c r="R4737" s="76">
        <v>594169612992.70312</v>
      </c>
      <c r="S4737" s="56">
        <v>0.48515117699605115</v>
      </c>
      <c r="T4737" s="56">
        <v>0.38023002574594184</v>
      </c>
      <c r="U4737" s="46">
        <v>13.662711860869953</v>
      </c>
      <c r="V4737" s="76">
        <v>3514946782271.7378</v>
      </c>
      <c r="W4737" s="84">
        <v>1108.8899691137569</v>
      </c>
      <c r="X4737" s="82">
        <v>5.1998043092304103E-2</v>
      </c>
      <c r="Y4737" s="476">
        <v>2.0000000000000001E-4</v>
      </c>
    </row>
    <row r="4738" spans="1:25" x14ac:dyDescent="0.2">
      <c r="A4738" s="475">
        <v>4734</v>
      </c>
      <c r="B4738" s="56">
        <v>0.53881295767958171</v>
      </c>
      <c r="C4738" s="46">
        <v>7642.4964686016983</v>
      </c>
      <c r="D4738" s="56">
        <v>0.80550258869823599</v>
      </c>
      <c r="E4738" s="56">
        <v>0.54329283281676299</v>
      </c>
      <c r="F4738" s="250">
        <v>2023.75</v>
      </c>
      <c r="G4738" s="76">
        <v>338876945777.44611</v>
      </c>
      <c r="H4738" s="46">
        <v>19354904.781450052</v>
      </c>
      <c r="I4738" s="76">
        <v>524511805936.30701</v>
      </c>
      <c r="J4738" s="56">
        <v>0.35841280013105026</v>
      </c>
      <c r="K4738" s="76">
        <v>9420904081.9083157</v>
      </c>
      <c r="L4738" s="76">
        <v>0</v>
      </c>
      <c r="M4738" s="76">
        <v>343103589117.37585</v>
      </c>
      <c r="N4738" s="76">
        <v>21696233211.9305</v>
      </c>
      <c r="O4738" s="76">
        <v>33804.493819313211</v>
      </c>
      <c r="P4738" s="46">
        <v>182354.63699166186</v>
      </c>
      <c r="Q4738" s="46">
        <v>82892.491624544738</v>
      </c>
      <c r="R4738" s="76">
        <v>1226983333547.7471</v>
      </c>
      <c r="S4738" s="56">
        <v>0.59965056627228353</v>
      </c>
      <c r="T4738" s="56">
        <v>0.41277611991256147</v>
      </c>
      <c r="U4738" s="46">
        <v>16.97677724161041</v>
      </c>
      <c r="V4738" s="76">
        <v>9419831922779.4336</v>
      </c>
      <c r="W4738" s="84">
        <v>2972.5166410500119</v>
      </c>
      <c r="X4738" s="82">
        <v>4.3255856297585625E-2</v>
      </c>
      <c r="Y4738" s="476">
        <v>2.0000000000000001E-4</v>
      </c>
    </row>
    <row r="4739" spans="1:25" x14ac:dyDescent="0.2">
      <c r="A4739" s="475">
        <v>4735</v>
      </c>
      <c r="B4739" s="56">
        <v>0.44740129076650237</v>
      </c>
      <c r="C4739" s="46">
        <v>3472.3648473210114</v>
      </c>
      <c r="D4739" s="56">
        <v>0.5790052129372063</v>
      </c>
      <c r="E4739" s="56">
        <v>0.30930711700644847</v>
      </c>
      <c r="F4739" s="250">
        <v>2025.98</v>
      </c>
      <c r="G4739" s="76">
        <v>212942197337.61584</v>
      </c>
      <c r="H4739" s="46">
        <v>12151545.937541122</v>
      </c>
      <c r="I4739" s="76">
        <v>435040039211.12415</v>
      </c>
      <c r="J4739" s="56">
        <v>0.44740129076650237</v>
      </c>
      <c r="K4739" s="76">
        <v>12553220553.930634</v>
      </c>
      <c r="L4739" s="76">
        <v>2030399775.6798096</v>
      </c>
      <c r="M4739" s="76">
        <v>133927850464.20741</v>
      </c>
      <c r="N4739" s="76">
        <v>112146043037.3582</v>
      </c>
      <c r="O4739" s="76">
        <v>22133.593730137778</v>
      </c>
      <c r="P4739" s="46">
        <v>572899.01095580601</v>
      </c>
      <c r="Q4739" s="46">
        <v>389939.28593040316</v>
      </c>
      <c r="R4739" s="76">
        <v>1000889265463.9651</v>
      </c>
      <c r="S4739" s="56">
        <v>0.5806843912109555</v>
      </c>
      <c r="T4739" s="56">
        <v>0.38389459480037114</v>
      </c>
      <c r="U4739" s="46">
        <v>16.287575173952458</v>
      </c>
      <c r="V4739" s="76">
        <v>6927877217616.8125</v>
      </c>
      <c r="W4739" s="84">
        <v>2183.4555468862673</v>
      </c>
      <c r="X4739" s="82">
        <v>4.4456303568502158E-2</v>
      </c>
      <c r="Y4739" s="476">
        <v>2.0000000000000001E-4</v>
      </c>
    </row>
    <row r="4740" spans="1:25" x14ac:dyDescent="0.2">
      <c r="A4740" s="475">
        <v>4736</v>
      </c>
      <c r="B4740" s="56">
        <v>0.58421105105874793</v>
      </c>
      <c r="C4740" s="46">
        <v>3839.3210854774247</v>
      </c>
      <c r="D4740" s="56">
        <v>0.64343014158811851</v>
      </c>
      <c r="E4740" s="56">
        <v>0.61040270993321133</v>
      </c>
      <c r="F4740" s="250">
        <v>2025.29</v>
      </c>
      <c r="G4740" s="76">
        <v>266290039953.31955</v>
      </c>
      <c r="H4740" s="46">
        <v>13596961.673158403</v>
      </c>
      <c r="I4740" s="76">
        <v>364843253395.32916</v>
      </c>
      <c r="J4740" s="56">
        <v>0.29690524395417661</v>
      </c>
      <c r="K4740" s="76">
        <v>18435247670.43071</v>
      </c>
      <c r="L4740" s="76">
        <v>24092430602.080276</v>
      </c>
      <c r="M4740" s="76">
        <v>122504071597.77864</v>
      </c>
      <c r="N4740" s="76">
        <v>44048153402.2099</v>
      </c>
      <c r="O4740" s="76">
        <v>12048.956981531506</v>
      </c>
      <c r="P4740" s="46">
        <v>283021.68425327225</v>
      </c>
      <c r="Q4740" s="46">
        <v>159274.54675134318</v>
      </c>
      <c r="R4740" s="76">
        <v>903067644523.76855</v>
      </c>
      <c r="S4740" s="56">
        <v>0.56273656823154961</v>
      </c>
      <c r="T4740" s="56">
        <v>0.39481937505616066</v>
      </c>
      <c r="U4740" s="46">
        <v>17.39540998005306</v>
      </c>
      <c r="V4740" s="76">
        <v>6797642129143.5117</v>
      </c>
      <c r="W4740" s="84">
        <v>2143.5153262260419</v>
      </c>
      <c r="X4740" s="82">
        <v>4.1983897910996833E-2</v>
      </c>
      <c r="Y4740" s="476">
        <v>2.0000000000000001E-4</v>
      </c>
    </row>
    <row r="4741" spans="1:25" x14ac:dyDescent="0.2">
      <c r="A4741" s="475">
        <v>4737</v>
      </c>
      <c r="B4741" s="56">
        <v>0.55634266975159374</v>
      </c>
      <c r="C4741" s="46">
        <v>5294.9200368537067</v>
      </c>
      <c r="D4741" s="56">
        <v>1.1551911517881961</v>
      </c>
      <c r="E4741" s="56">
        <v>0.7</v>
      </c>
      <c r="F4741" s="250">
        <v>2023.75</v>
      </c>
      <c r="G4741" s="76">
        <v>360392768178.43207</v>
      </c>
      <c r="H4741" s="46">
        <v>40344204.748432875</v>
      </c>
      <c r="I4741" s="76">
        <v>868059211491.61487</v>
      </c>
      <c r="J4741" s="56">
        <v>0.27263841002392519</v>
      </c>
      <c r="K4741" s="76">
        <v>8162676609.5443983</v>
      </c>
      <c r="L4741" s="76">
        <v>0</v>
      </c>
      <c r="M4741" s="76">
        <v>339858957742.93213</v>
      </c>
      <c r="N4741" s="76">
        <v>63539345855.298393</v>
      </c>
      <c r="O4741" s="76">
        <v>17376.512238360516</v>
      </c>
      <c r="P4741" s="46">
        <v>397815.21288323915</v>
      </c>
      <c r="Q4741" s="46">
        <v>234212.34955330563</v>
      </c>
      <c r="R4741" s="76">
        <v>1649625636114.614</v>
      </c>
      <c r="S4741" s="56">
        <v>0.49902681951608552</v>
      </c>
      <c r="T4741" s="56">
        <v>0.33095408393521264</v>
      </c>
      <c r="U4741" s="46">
        <v>16.934313458594055</v>
      </c>
      <c r="V4741" s="76">
        <v>10074007825327.83</v>
      </c>
      <c r="W4741" s="84">
        <v>3179.5053813476115</v>
      </c>
      <c r="X4741" s="82">
        <v>4.3110200557540043E-2</v>
      </c>
      <c r="Y4741" s="476">
        <v>2.0000000000000001E-4</v>
      </c>
    </row>
    <row r="4742" spans="1:25" x14ac:dyDescent="0.2">
      <c r="A4742" s="475">
        <v>4738</v>
      </c>
      <c r="B4742" s="56">
        <v>0.5136902428831126</v>
      </c>
      <c r="C4742" s="46">
        <v>4475.8908725273104</v>
      </c>
      <c r="D4742" s="56">
        <v>1.0182951331615295</v>
      </c>
      <c r="E4742" s="56">
        <v>0.55561830030712267</v>
      </c>
      <c r="F4742" s="250">
        <v>2026.69</v>
      </c>
      <c r="G4742" s="76">
        <v>229023222816.46582</v>
      </c>
      <c r="H4742" s="46">
        <v>31415402.352815825</v>
      </c>
      <c r="I4742" s="76">
        <v>700995651040.72656</v>
      </c>
      <c r="J4742" s="56">
        <v>0.25962331496354374</v>
      </c>
      <c r="K4742" s="76">
        <v>27994367719.191856</v>
      </c>
      <c r="L4742" s="76">
        <v>47265795595.595642</v>
      </c>
      <c r="M4742" s="76">
        <v>16338944629.492329</v>
      </c>
      <c r="N4742" s="76">
        <v>40609934629.264053</v>
      </c>
      <c r="O4742" s="76">
        <v>10151.978572448446</v>
      </c>
      <c r="P4742" s="46">
        <v>277364.69539323385</v>
      </c>
      <c r="Q4742" s="46">
        <v>147078.07751025283</v>
      </c>
      <c r="R4742" s="76">
        <v>1058272260053.8009</v>
      </c>
      <c r="S4742" s="56">
        <v>0.40927910695631992</v>
      </c>
      <c r="T4742" s="56">
        <v>0.33251912713565002</v>
      </c>
      <c r="U4742" s="46">
        <v>16.822342147255263</v>
      </c>
      <c r="V4742" s="76">
        <v>6402171498194.2607</v>
      </c>
      <c r="W4742" s="84">
        <v>2020.128332123779</v>
      </c>
      <c r="X4742" s="82">
        <v>4.4419513976473403E-2</v>
      </c>
      <c r="Y4742" s="476">
        <v>2.0000000000000001E-4</v>
      </c>
    </row>
    <row r="4743" spans="1:25" x14ac:dyDescent="0.2">
      <c r="A4743" s="475">
        <v>4739</v>
      </c>
      <c r="B4743" s="56">
        <v>0.43307268221163409</v>
      </c>
      <c r="C4743" s="46">
        <v>4231.465882373388</v>
      </c>
      <c r="D4743" s="56">
        <v>0.5333821562540545</v>
      </c>
      <c r="E4743" s="56">
        <v>0.21688553338629057</v>
      </c>
      <c r="F4743" s="250">
        <v>2024.43</v>
      </c>
      <c r="G4743" s="76">
        <v>362508637160.17883</v>
      </c>
      <c r="H4743" s="46">
        <v>10765101.909102377</v>
      </c>
      <c r="I4743" s="76">
        <v>345423982128.15839</v>
      </c>
      <c r="J4743" s="56">
        <v>0.41854122671774108</v>
      </c>
      <c r="K4743" s="76">
        <v>13442260116.947502</v>
      </c>
      <c r="L4743" s="76">
        <v>0</v>
      </c>
      <c r="M4743" s="76">
        <v>242453014970.46707</v>
      </c>
      <c r="N4743" s="76">
        <v>111428130704.62927</v>
      </c>
      <c r="O4743" s="76">
        <v>25347.107908365731</v>
      </c>
      <c r="P4743" s="46">
        <v>619776.9662869334</v>
      </c>
      <c r="Q4743" s="46">
        <v>430029.93382896873</v>
      </c>
      <c r="R4743" s="76">
        <v>1081211433042.8243</v>
      </c>
      <c r="S4743" s="56">
        <v>0.61699693019245871</v>
      </c>
      <c r="T4743" s="56">
        <v>0.44875198532849353</v>
      </c>
      <c r="U4743" s="46">
        <v>17.438017706393875</v>
      </c>
      <c r="V4743" s="76">
        <v>9176840029364.3652</v>
      </c>
      <c r="W4743" s="84">
        <v>2894.4242193070218</v>
      </c>
      <c r="X4743" s="82">
        <v>4.2430049333442327E-2</v>
      </c>
      <c r="Y4743" s="476">
        <v>2.0000000000000001E-4</v>
      </c>
    </row>
    <row r="4744" spans="1:25" x14ac:dyDescent="0.2">
      <c r="A4744" s="475">
        <v>4740</v>
      </c>
      <c r="B4744" s="56">
        <v>0.396060083447142</v>
      </c>
      <c r="C4744" s="46">
        <v>5103.3793663923898</v>
      </c>
      <c r="D4744" s="56">
        <v>0.73170414131092065</v>
      </c>
      <c r="E4744" s="56">
        <v>0.45104611449186277</v>
      </c>
      <c r="F4744" s="250">
        <v>2024.34</v>
      </c>
      <c r="G4744" s="76">
        <v>113803482450.26511</v>
      </c>
      <c r="H4744" s="46">
        <v>17071315.667529516</v>
      </c>
      <c r="I4744" s="76">
        <v>465991711521.17401</v>
      </c>
      <c r="J4744" s="56">
        <v>0.3800381240143581</v>
      </c>
      <c r="K4744" s="76">
        <v>11641019357.637392</v>
      </c>
      <c r="L4744" s="76">
        <v>0</v>
      </c>
      <c r="M4744" s="76">
        <v>144852347398.84576</v>
      </c>
      <c r="N4744" s="76">
        <v>63328073302.031387</v>
      </c>
      <c r="O4744" s="76">
        <v>21369.433265099109</v>
      </c>
      <c r="P4744" s="46">
        <v>407098.03557019646</v>
      </c>
      <c r="Q4744" s="46">
        <v>252443.11595059431</v>
      </c>
      <c r="R4744" s="76">
        <v>912859061326.27161</v>
      </c>
      <c r="S4744" s="56">
        <v>0.54267118612373966</v>
      </c>
      <c r="T4744" s="56">
        <v>0.26224287042361655</v>
      </c>
      <c r="U4744" s="46">
        <v>15.785749707117304</v>
      </c>
      <c r="V4744" s="76">
        <v>4203438155787.2681</v>
      </c>
      <c r="W4744" s="84">
        <v>1327.0694294929201</v>
      </c>
      <c r="X4744" s="82">
        <v>4.6074801554353124E-2</v>
      </c>
      <c r="Y4744" s="476">
        <v>2.0000000000000001E-4</v>
      </c>
    </row>
    <row r="4745" spans="1:25" x14ac:dyDescent="0.2">
      <c r="A4745" s="475">
        <v>4741</v>
      </c>
      <c r="B4745" s="56">
        <v>0.52914493885868219</v>
      </c>
      <c r="C4745" s="46">
        <v>1500</v>
      </c>
      <c r="D4745" s="56">
        <v>1.2878312558627221</v>
      </c>
      <c r="E4745" s="56">
        <v>0.35320091722594404</v>
      </c>
      <c r="F4745" s="250">
        <v>2025.87</v>
      </c>
      <c r="G4745" s="76">
        <v>295470174057.32794</v>
      </c>
      <c r="H4745" s="46">
        <v>55036407.133744001</v>
      </c>
      <c r="I4745" s="76">
        <v>1164683770968.4756</v>
      </c>
      <c r="J4745" s="56">
        <v>0.34729236525188911</v>
      </c>
      <c r="K4745" s="76">
        <v>49218854532.622322</v>
      </c>
      <c r="L4745" s="76">
        <v>13215821891.955288</v>
      </c>
      <c r="M4745" s="76">
        <v>208669049907.9845</v>
      </c>
      <c r="N4745" s="76">
        <v>143881694230.84201</v>
      </c>
      <c r="O4745" s="76">
        <v>32258.452527885027</v>
      </c>
      <c r="P4745" s="46">
        <v>805471.86590118194</v>
      </c>
      <c r="Q4745" s="46">
        <v>552911.03477588086</v>
      </c>
      <c r="R4745" s="76">
        <v>1987678177820.1008</v>
      </c>
      <c r="S4745" s="56">
        <v>0.4873712787822187</v>
      </c>
      <c r="T4745" s="56">
        <v>0.29063569447917686</v>
      </c>
      <c r="U4745" s="46">
        <v>15.923455237014528</v>
      </c>
      <c r="V4745" s="76">
        <v>10148063599436.375</v>
      </c>
      <c r="W4745" s="84">
        <v>3198.2305858718282</v>
      </c>
      <c r="X4745" s="82">
        <v>4.5544874711133533E-2</v>
      </c>
      <c r="Y4745" s="476">
        <v>2.0000000000000001E-4</v>
      </c>
    </row>
    <row r="4746" spans="1:25" x14ac:dyDescent="0.2">
      <c r="A4746" s="475">
        <v>4742</v>
      </c>
      <c r="B4746" s="56">
        <v>0.37067509785867625</v>
      </c>
      <c r="C4746" s="46">
        <v>6931.1033940010311</v>
      </c>
      <c r="D4746" s="56">
        <v>0.86018355350913678</v>
      </c>
      <c r="E4746" s="56">
        <v>0.44625350487398863</v>
      </c>
      <c r="F4746" s="250">
        <v>2024.97</v>
      </c>
      <c r="G4746" s="76">
        <v>331159180106.66681</v>
      </c>
      <c r="H4746" s="46">
        <v>21725580.596161317</v>
      </c>
      <c r="I4746" s="76">
        <v>537869083188.33502</v>
      </c>
      <c r="J4746" s="56">
        <v>0.33347176964307657</v>
      </c>
      <c r="K4746" s="76">
        <v>20851006819.744827</v>
      </c>
      <c r="L4746" s="76">
        <v>0</v>
      </c>
      <c r="M4746" s="76">
        <v>227649583928.43314</v>
      </c>
      <c r="N4746" s="76">
        <v>55369481959.107475</v>
      </c>
      <c r="O4746" s="76">
        <v>29961.29826898855</v>
      </c>
      <c r="P4746" s="46">
        <v>369105.18706370785</v>
      </c>
      <c r="Q4746" s="46">
        <v>219566.25129031611</v>
      </c>
      <c r="R4746" s="76">
        <v>1186810236098.8726</v>
      </c>
      <c r="S4746" s="56">
        <v>0.55957273324964885</v>
      </c>
      <c r="T4746" s="56">
        <v>0.41923847190409269</v>
      </c>
      <c r="U4746" s="46">
        <v>16.927950697033797</v>
      </c>
      <c r="V4746" s="76">
        <v>9095944803337.002</v>
      </c>
      <c r="W4746" s="84">
        <v>2868.292544817526</v>
      </c>
      <c r="X4746" s="82">
        <v>4.3728224740297333E-2</v>
      </c>
      <c r="Y4746" s="476">
        <v>2.0000000000000001E-4</v>
      </c>
    </row>
    <row r="4747" spans="1:25" x14ac:dyDescent="0.2">
      <c r="A4747" s="475">
        <v>4743</v>
      </c>
      <c r="B4747" s="56">
        <v>0.49635056024581881</v>
      </c>
      <c r="C4747" s="46">
        <v>6746.0083908928955</v>
      </c>
      <c r="D4747" s="56">
        <v>0.71715792938318257</v>
      </c>
      <c r="E4747" s="56">
        <v>0.41203638051191005</v>
      </c>
      <c r="F4747" s="250">
        <v>2023.84</v>
      </c>
      <c r="G4747" s="76">
        <v>277367311105.8526</v>
      </c>
      <c r="H4747" s="46">
        <v>16702050.275869045</v>
      </c>
      <c r="I4747" s="76">
        <v>521477915103.32568</v>
      </c>
      <c r="J4747" s="56">
        <v>0.4482523309656945</v>
      </c>
      <c r="K4747" s="76">
        <v>14813685636.887001</v>
      </c>
      <c r="L4747" s="76">
        <v>0</v>
      </c>
      <c r="M4747" s="76">
        <v>199439236181.81421</v>
      </c>
      <c r="N4747" s="76">
        <v>26056430890.361385</v>
      </c>
      <c r="O4747" s="76">
        <v>27640.413677673849</v>
      </c>
      <c r="P4747" s="46">
        <v>208245.5148282625</v>
      </c>
      <c r="Q4747" s="46">
        <v>102675.9327181712</v>
      </c>
      <c r="R4747" s="76">
        <v>1016533593232.5315</v>
      </c>
      <c r="S4747" s="56">
        <v>0.59848439378985874</v>
      </c>
      <c r="T4747" s="56">
        <v>0.45489167483934662</v>
      </c>
      <c r="U4747" s="46">
        <v>16.556367869026126</v>
      </c>
      <c r="V4747" s="76">
        <v>8367871807667.6211</v>
      </c>
      <c r="W4747" s="84">
        <v>2637.8441908420441</v>
      </c>
      <c r="X4747" s="82">
        <v>4.4450842852574612E-2</v>
      </c>
      <c r="Y4747" s="476">
        <v>2.0000000000000001E-4</v>
      </c>
    </row>
    <row r="4748" spans="1:25" x14ac:dyDescent="0.2">
      <c r="A4748" s="475">
        <v>4744</v>
      </c>
      <c r="B4748" s="56">
        <v>0.51825307431309231</v>
      </c>
      <c r="C4748" s="46">
        <v>7000.6412176820722</v>
      </c>
      <c r="D4748" s="56">
        <v>0.81274347662012369</v>
      </c>
      <c r="E4748" s="56">
        <v>0.67452681198189435</v>
      </c>
      <c r="F4748" s="250">
        <v>2024.7</v>
      </c>
      <c r="G4748" s="76">
        <v>291610155868.18915</v>
      </c>
      <c r="H4748" s="46">
        <v>19994020.03969036</v>
      </c>
      <c r="I4748" s="76">
        <v>508961723258.43713</v>
      </c>
      <c r="J4748" s="56">
        <v>0.3086959684507975</v>
      </c>
      <c r="K4748" s="76">
        <v>18773328591.157234</v>
      </c>
      <c r="L4748" s="76">
        <v>23053804222.551445</v>
      </c>
      <c r="M4748" s="76">
        <v>164435503099.09436</v>
      </c>
      <c r="N4748" s="76">
        <v>26004021616.611214</v>
      </c>
      <c r="O4748" s="76">
        <v>33761.417359136052</v>
      </c>
      <c r="P4748" s="46">
        <v>202365.22055988436</v>
      </c>
      <c r="Q4748" s="46">
        <v>96808.445100962126</v>
      </c>
      <c r="R4748" s="76">
        <v>1065795427296.7917</v>
      </c>
      <c r="S4748" s="56">
        <v>0.54753019098163569</v>
      </c>
      <c r="T4748" s="56">
        <v>0.39080461030260677</v>
      </c>
      <c r="U4748" s="46">
        <v>17.12407324111048</v>
      </c>
      <c r="V4748" s="76">
        <v>7754823971634.6963</v>
      </c>
      <c r="W4748" s="84">
        <v>2444.4187335319675</v>
      </c>
      <c r="X4748" s="82">
        <v>4.3394138132112431E-2</v>
      </c>
      <c r="Y4748" s="476">
        <v>2.0000000000000001E-4</v>
      </c>
    </row>
    <row r="4749" spans="1:25" x14ac:dyDescent="0.2">
      <c r="A4749" s="475">
        <v>4745</v>
      </c>
      <c r="B4749" s="56">
        <v>0.35291772807637223</v>
      </c>
      <c r="C4749" s="46">
        <v>5895.9596615398186</v>
      </c>
      <c r="D4749" s="56">
        <v>1.0462088900867812</v>
      </c>
      <c r="E4749" s="56">
        <v>0.3763796198976298</v>
      </c>
      <c r="F4749" s="250">
        <v>2024.39</v>
      </c>
      <c r="G4749" s="76">
        <v>270881404536.45197</v>
      </c>
      <c r="H4749" s="46">
        <v>33940554.354479983</v>
      </c>
      <c r="I4749" s="76">
        <v>852542806836.93774</v>
      </c>
      <c r="J4749" s="56">
        <v>0.35291772807637223</v>
      </c>
      <c r="K4749" s="76">
        <v>20731028879.714874</v>
      </c>
      <c r="L4749" s="76">
        <v>0</v>
      </c>
      <c r="M4749" s="76">
        <v>229875658527.94016</v>
      </c>
      <c r="N4749" s="76">
        <v>61275802160.158485</v>
      </c>
      <c r="O4749" s="76">
        <v>19836.064858191501</v>
      </c>
      <c r="P4749" s="46">
        <v>421874.80956825026</v>
      </c>
      <c r="Q4749" s="46">
        <v>255401.84631686681</v>
      </c>
      <c r="R4749" s="76">
        <v>1557306817665.9348</v>
      </c>
      <c r="S4749" s="56">
        <v>0.52844410397411401</v>
      </c>
      <c r="T4749" s="56">
        <v>0.3426964003335915</v>
      </c>
      <c r="U4749" s="46">
        <v>15.999860464315498</v>
      </c>
      <c r="V4749" s="76">
        <v>9224476807715.5</v>
      </c>
      <c r="W4749" s="84">
        <v>2907.8563908904412</v>
      </c>
      <c r="X4749" s="82">
        <v>4.6228930141764983E-2</v>
      </c>
      <c r="Y4749" s="476">
        <v>2.0000000000000001E-4</v>
      </c>
    </row>
    <row r="4750" spans="1:25" x14ac:dyDescent="0.2">
      <c r="A4750" s="475">
        <v>4746</v>
      </c>
      <c r="B4750" s="56">
        <v>0.41028333858455596</v>
      </c>
      <c r="C4750" s="46">
        <v>6556.3509350292243</v>
      </c>
      <c r="D4750" s="56">
        <v>0.54679624288542295</v>
      </c>
      <c r="E4750" s="56">
        <v>0.26388370060898547</v>
      </c>
      <c r="F4750" s="250">
        <v>2025.42</v>
      </c>
      <c r="G4750" s="76">
        <v>126549971241.55392</v>
      </c>
      <c r="H4750" s="46">
        <v>10702692.885174245</v>
      </c>
      <c r="I4750" s="76">
        <v>348009167660.98914</v>
      </c>
      <c r="J4750" s="56">
        <v>0.4102833385845559</v>
      </c>
      <c r="K4750" s="76">
        <v>12871052298.239172</v>
      </c>
      <c r="L4750" s="76">
        <v>10829131832.565765</v>
      </c>
      <c r="M4750" s="76">
        <v>90429579413.554855</v>
      </c>
      <c r="N4750" s="76">
        <v>19884220264.480843</v>
      </c>
      <c r="O4750" s="76">
        <v>29933.051461697127</v>
      </c>
      <c r="P4750" s="46">
        <v>169119.61203580856</v>
      </c>
      <c r="Q4750" s="46">
        <v>77848.09366000774</v>
      </c>
      <c r="R4750" s="76">
        <v>641444770619.71582</v>
      </c>
      <c r="S4750" s="56">
        <v>0.56606805146532468</v>
      </c>
      <c r="T4750" s="56">
        <v>0.39882711788396419</v>
      </c>
      <c r="U4750" s="46">
        <v>15.876559305533764</v>
      </c>
      <c r="V4750" s="76">
        <v>4502488612617.873</v>
      </c>
      <c r="W4750" s="84">
        <v>1420.5797919550007</v>
      </c>
      <c r="X4750" s="82">
        <v>4.5645490532862466E-2</v>
      </c>
      <c r="Y4750" s="476">
        <v>2.0000000000000001E-4</v>
      </c>
    </row>
    <row r="4751" spans="1:25" x14ac:dyDescent="0.2">
      <c r="A4751" s="475">
        <v>4747</v>
      </c>
      <c r="B4751" s="56">
        <v>0.62010955261733658</v>
      </c>
      <c r="C4751" s="46">
        <v>5093.6484771429268</v>
      </c>
      <c r="D4751" s="56">
        <v>0.588334141657747</v>
      </c>
      <c r="E4751" s="56">
        <v>0.26332885721968136</v>
      </c>
      <c r="F4751" s="250">
        <v>2024.86</v>
      </c>
      <c r="G4751" s="76">
        <v>321856442941.19031</v>
      </c>
      <c r="H4751" s="46">
        <v>11563273.659433581</v>
      </c>
      <c r="I4751" s="76">
        <v>421141197361.13477</v>
      </c>
      <c r="J4751" s="56">
        <v>0.48035061313242888</v>
      </c>
      <c r="K4751" s="76">
        <v>9282655103.0758362</v>
      </c>
      <c r="L4751" s="76">
        <v>333055372.15263319</v>
      </c>
      <c r="M4751" s="76">
        <v>236503116075.18811</v>
      </c>
      <c r="N4751" s="76">
        <v>63440422367.181183</v>
      </c>
      <c r="O4751" s="76">
        <v>34138.707450841212</v>
      </c>
      <c r="P4751" s="46">
        <v>384737.08574150887</v>
      </c>
      <c r="Q4751" s="46">
        <v>239014.1415038945</v>
      </c>
      <c r="R4751" s="76">
        <v>1068611414097.6824</v>
      </c>
      <c r="S4751" s="56">
        <v>0.63462571666911582</v>
      </c>
      <c r="T4751" s="56">
        <v>0.47515477676861795</v>
      </c>
      <c r="U4751" s="46">
        <v>16.779829796721934</v>
      </c>
      <c r="V4751" s="76">
        <v>9400120857770.6973</v>
      </c>
      <c r="W4751" s="84">
        <v>2964.179131020896</v>
      </c>
      <c r="X4751" s="82">
        <v>4.3396741177144253E-2</v>
      </c>
      <c r="Y4751" s="476">
        <v>2.0000000000000001E-4</v>
      </c>
    </row>
    <row r="4752" spans="1:25" x14ac:dyDescent="0.2">
      <c r="A4752" s="475">
        <v>4748</v>
      </c>
      <c r="B4752" s="56">
        <v>0.56268670559965173</v>
      </c>
      <c r="C4752" s="46">
        <v>6307.7402967132275</v>
      </c>
      <c r="D4752" s="56">
        <v>1.0393866327629584</v>
      </c>
      <c r="E4752" s="56">
        <v>0.5404283932192091</v>
      </c>
      <c r="F4752" s="250">
        <v>2026.28</v>
      </c>
      <c r="G4752" s="76">
        <v>199790618224.71918</v>
      </c>
      <c r="H4752" s="46">
        <v>27267785.952598259</v>
      </c>
      <c r="I4752" s="76">
        <v>666211702149.08582</v>
      </c>
      <c r="J4752" s="56">
        <v>0.36559819239914049</v>
      </c>
      <c r="K4752" s="76">
        <v>35270230948.549629</v>
      </c>
      <c r="L4752" s="76">
        <v>76553847613.786362</v>
      </c>
      <c r="M4752" s="76">
        <v>39448594226.61528</v>
      </c>
      <c r="N4752" s="76">
        <v>23418450547.969723</v>
      </c>
      <c r="O4752" s="76">
        <v>30619.986470243184</v>
      </c>
      <c r="P4752" s="46">
        <v>179004.40734533331</v>
      </c>
      <c r="Q4752" s="46">
        <v>94982.72697692801</v>
      </c>
      <c r="R4752" s="76">
        <v>1039505962729.4071</v>
      </c>
      <c r="S4752" s="56">
        <v>0.49776118483540338</v>
      </c>
      <c r="T4752" s="56">
        <v>0.38911006478554305</v>
      </c>
      <c r="U4752" s="46">
        <v>15.833213182174083</v>
      </c>
      <c r="V4752" s="76">
        <v>7010511858050.8398</v>
      </c>
      <c r="W4752" s="84">
        <v>2210.591510347821</v>
      </c>
      <c r="X4752" s="82">
        <v>4.6728086085452238E-2</v>
      </c>
      <c r="Y4752" s="476">
        <v>2.0000000000000001E-4</v>
      </c>
    </row>
    <row r="4753" spans="1:25" x14ac:dyDescent="0.2">
      <c r="A4753" s="475">
        <v>4749</v>
      </c>
      <c r="B4753" s="56">
        <v>0.55676196080659424</v>
      </c>
      <c r="C4753" s="46">
        <v>3899.3638120603582</v>
      </c>
      <c r="D4753" s="56">
        <v>0.262131402403395</v>
      </c>
      <c r="E4753" s="56">
        <v>0.54564918764759607</v>
      </c>
      <c r="F4753" s="250">
        <v>2025.82</v>
      </c>
      <c r="G4753" s="76">
        <v>136617786986.75652</v>
      </c>
      <c r="H4753" s="46">
        <v>4311052.5465957951</v>
      </c>
      <c r="I4753" s="76">
        <v>175635129525.66318</v>
      </c>
      <c r="J4753" s="56">
        <v>0.45485919187650725</v>
      </c>
      <c r="K4753" s="76">
        <v>4209220600.6518373</v>
      </c>
      <c r="L4753" s="76">
        <v>0</v>
      </c>
      <c r="M4753" s="76">
        <v>90134754894.9823</v>
      </c>
      <c r="N4753" s="76">
        <v>26743617200.153076</v>
      </c>
      <c r="O4753" s="76">
        <v>27186.639215037449</v>
      </c>
      <c r="P4753" s="46">
        <v>220361.62884686879</v>
      </c>
      <c r="Q4753" s="46">
        <v>97043.44141778475</v>
      </c>
      <c r="R4753" s="76">
        <v>462193121370.43762</v>
      </c>
      <c r="S4753" s="56">
        <v>0.63176050782611159</v>
      </c>
      <c r="T4753" s="56">
        <v>0.45349960543299339</v>
      </c>
      <c r="U4753" s="46">
        <v>16.887499095951362</v>
      </c>
      <c r="V4753" s="76">
        <v>3974218323386.7314</v>
      </c>
      <c r="W4753" s="84">
        <v>1255.3428090945054</v>
      </c>
      <c r="X4753" s="82">
        <v>4.2370273040696425E-2</v>
      </c>
      <c r="Y4753" s="476">
        <v>2.0000000000000001E-4</v>
      </c>
    </row>
    <row r="4754" spans="1:25" x14ac:dyDescent="0.2">
      <c r="A4754" s="475">
        <v>4750</v>
      </c>
      <c r="B4754" s="56">
        <v>0.52970571204375438</v>
      </c>
      <c r="C4754" s="46">
        <v>4344.0578643281715</v>
      </c>
      <c r="D4754" s="56">
        <v>0.70929316181564661</v>
      </c>
      <c r="E4754" s="56">
        <v>0.46900375300821684</v>
      </c>
      <c r="F4754" s="250">
        <v>2024.57</v>
      </c>
      <c r="G4754" s="76">
        <v>197792094110.41864</v>
      </c>
      <c r="H4754" s="46">
        <v>16335951.789149761</v>
      </c>
      <c r="I4754" s="76">
        <v>430101709197.45886</v>
      </c>
      <c r="J4754" s="56">
        <v>0.31026623673225817</v>
      </c>
      <c r="K4754" s="76">
        <v>11142746136.113781</v>
      </c>
      <c r="L4754" s="76">
        <v>0</v>
      </c>
      <c r="M4754" s="76">
        <v>176289340795.75766</v>
      </c>
      <c r="N4754" s="76">
        <v>79831885882.873169</v>
      </c>
      <c r="O4754" s="76">
        <v>32894.619243746776</v>
      </c>
      <c r="P4754" s="46">
        <v>458031.91969888262</v>
      </c>
      <c r="Q4754" s="46">
        <v>293199.73140439403</v>
      </c>
      <c r="R4754" s="76">
        <v>1003162989944.7507</v>
      </c>
      <c r="S4754" s="56">
        <v>0.54056356271602546</v>
      </c>
      <c r="T4754" s="56">
        <v>0.31818361039735377</v>
      </c>
      <c r="U4754" s="46">
        <v>16.666581715177301</v>
      </c>
      <c r="V4754" s="76">
        <v>5939457626717.8135</v>
      </c>
      <c r="W4754" s="84">
        <v>1873.7793494274229</v>
      </c>
      <c r="X4754" s="82">
        <v>4.3357470341560483E-2</v>
      </c>
      <c r="Y4754" s="476">
        <v>2.0000000000000001E-4</v>
      </c>
    </row>
    <row r="4755" spans="1:25" x14ac:dyDescent="0.2">
      <c r="A4755" s="475">
        <v>4751</v>
      </c>
      <c r="B4755" s="56">
        <v>0.45794720990460863</v>
      </c>
      <c r="C4755" s="46">
        <v>1500</v>
      </c>
      <c r="D4755" s="56">
        <v>0.5147840572450888</v>
      </c>
      <c r="E4755" s="56">
        <v>0.30413998970349154</v>
      </c>
      <c r="F4755" s="250">
        <v>2025.2</v>
      </c>
      <c r="G4755" s="76">
        <v>120646962118.28377</v>
      </c>
      <c r="H4755" s="46">
        <v>10467699.892115608</v>
      </c>
      <c r="I4755" s="76">
        <v>322422561700.77533</v>
      </c>
      <c r="J4755" s="56">
        <v>0.4297165650168564</v>
      </c>
      <c r="K4755" s="76">
        <v>13879394806.39134</v>
      </c>
      <c r="L4755" s="76">
        <v>11572969096.926031</v>
      </c>
      <c r="M4755" s="76">
        <v>110246779048.05933</v>
      </c>
      <c r="N4755" s="76">
        <v>143267544621.7955</v>
      </c>
      <c r="O4755" s="76">
        <v>33831.793385980629</v>
      </c>
      <c r="P4755" s="46">
        <v>940390.00296372804</v>
      </c>
      <c r="Q4755" s="46">
        <v>597185.30480312533</v>
      </c>
      <c r="R4755" s="76">
        <v>736990138468.20007</v>
      </c>
      <c r="S4755" s="56">
        <v>0.52424053873127308</v>
      </c>
      <c r="T4755" s="56">
        <v>0.3582308044503888</v>
      </c>
      <c r="U4755" s="46">
        <v>15.689517411020329</v>
      </c>
      <c r="V4755" s="76">
        <v>4643827313498.0088</v>
      </c>
      <c r="W4755" s="84">
        <v>1464.7493183582001</v>
      </c>
      <c r="X4755" s="82">
        <v>4.5527281113668737E-2</v>
      </c>
      <c r="Y4755" s="476">
        <v>2.0000000000000001E-4</v>
      </c>
    </row>
    <row r="4756" spans="1:25" x14ac:dyDescent="0.2">
      <c r="A4756" s="475">
        <v>4752</v>
      </c>
      <c r="B4756" s="56">
        <v>0.43651704898563037</v>
      </c>
      <c r="C4756" s="46">
        <v>6181.1010839641585</v>
      </c>
      <c r="D4756" s="56">
        <v>0.80913726812669728</v>
      </c>
      <c r="E4756" s="56">
        <v>0.39093733454520779</v>
      </c>
      <c r="F4756" s="250">
        <v>2025.6</v>
      </c>
      <c r="G4756" s="76">
        <v>166130133230.38705</v>
      </c>
      <c r="H4756" s="46">
        <v>19781026.537976902</v>
      </c>
      <c r="I4756" s="76">
        <v>446330673179.31964</v>
      </c>
      <c r="J4756" s="56">
        <v>0.11969152053114041</v>
      </c>
      <c r="K4756" s="76">
        <v>51068729455.528427</v>
      </c>
      <c r="L4756" s="76">
        <v>167353084497.14508</v>
      </c>
      <c r="M4756" s="76">
        <v>57201800403.949043</v>
      </c>
      <c r="N4756" s="76">
        <v>120360338593.95384</v>
      </c>
      <c r="O4756" s="76">
        <v>10000</v>
      </c>
      <c r="P4756" s="46">
        <v>579337.42407400138</v>
      </c>
      <c r="Q4756" s="46">
        <v>386917.34453764366</v>
      </c>
      <c r="R4756" s="76">
        <v>960689719339.17761</v>
      </c>
      <c r="S4756" s="56">
        <v>0.39767445507466981</v>
      </c>
      <c r="T4756" s="56">
        <v>0.21515512034298179</v>
      </c>
      <c r="U4756" s="46">
        <v>17.57327449319606</v>
      </c>
      <c r="V4756" s="76">
        <v>3910413200664.792</v>
      </c>
      <c r="W4756" s="84">
        <v>1232.5756824610635</v>
      </c>
      <c r="X4756" s="82">
        <v>4.3023194458886964E-2</v>
      </c>
      <c r="Y4756" s="476">
        <v>2.0000000000000001E-4</v>
      </c>
    </row>
    <row r="4757" spans="1:25" x14ac:dyDescent="0.2">
      <c r="A4757" s="475">
        <v>4753</v>
      </c>
      <c r="B4757" s="56">
        <v>0.71416972543943991</v>
      </c>
      <c r="C4757" s="46">
        <v>5874.456580847489</v>
      </c>
      <c r="D4757" s="56">
        <v>0.62876109300597283</v>
      </c>
      <c r="E4757" s="56">
        <v>0.38988905922409117</v>
      </c>
      <c r="F4757" s="250">
        <v>2026.33</v>
      </c>
      <c r="G4757" s="76">
        <v>102487335907.06216</v>
      </c>
      <c r="H4757" s="46">
        <v>13418073.121929709</v>
      </c>
      <c r="I4757" s="76">
        <v>420153659541.11139</v>
      </c>
      <c r="J4757" s="56">
        <v>0.52108929060612841</v>
      </c>
      <c r="K4757" s="76">
        <v>30798809984.801018</v>
      </c>
      <c r="L4757" s="76">
        <v>72133731790.809601</v>
      </c>
      <c r="M4757" s="76">
        <v>32788611699.907455</v>
      </c>
      <c r="N4757" s="76">
        <v>11382682150.356777</v>
      </c>
      <c r="O4757" s="76">
        <v>25255.080279917449</v>
      </c>
      <c r="P4757" s="46">
        <v>139515.50651074544</v>
      </c>
      <c r="Q4757" s="46">
        <v>56256.697013038953</v>
      </c>
      <c r="R4757" s="76">
        <v>648775816268.66003</v>
      </c>
      <c r="S4757" s="56">
        <v>0.58932607636134549</v>
      </c>
      <c r="T4757" s="56">
        <v>0.42546460793678714</v>
      </c>
      <c r="U4757" s="46">
        <v>15.102001540532981</v>
      </c>
      <c r="V4757" s="76">
        <v>4696055800260.4443</v>
      </c>
      <c r="W4757" s="84">
        <v>1481.4497161896218</v>
      </c>
      <c r="X4757" s="82">
        <v>4.7050850824614208E-2</v>
      </c>
      <c r="Y4757" s="476">
        <v>2.0000000000000001E-4</v>
      </c>
    </row>
    <row r="4758" spans="1:25" x14ac:dyDescent="0.2">
      <c r="A4758" s="475">
        <v>4754</v>
      </c>
      <c r="B4758" s="56">
        <v>0.39622406749017303</v>
      </c>
      <c r="C4758" s="46">
        <v>1500</v>
      </c>
      <c r="D4758" s="56">
        <v>0.79160338448612866</v>
      </c>
      <c r="E4758" s="56">
        <v>0.46653693066448454</v>
      </c>
      <c r="F4758" s="250">
        <v>2026.01</v>
      </c>
      <c r="G4758" s="76">
        <v>107631651002.25438</v>
      </c>
      <c r="H4758" s="46">
        <v>21555108.524648353</v>
      </c>
      <c r="I4758" s="76">
        <v>470802534298.11688</v>
      </c>
      <c r="J4758" s="56">
        <v>0.20611221463664631</v>
      </c>
      <c r="K4758" s="76">
        <v>41276892803.689888</v>
      </c>
      <c r="L4758" s="76">
        <v>118054302564.34023</v>
      </c>
      <c r="M4758" s="76">
        <v>58745484809.672997</v>
      </c>
      <c r="N4758" s="76">
        <v>88733031368.613739</v>
      </c>
      <c r="O4758" s="76">
        <v>27005.039758049952</v>
      </c>
      <c r="P4758" s="46">
        <v>494018.31243169599</v>
      </c>
      <c r="Q4758" s="46">
        <v>319202.94070087199</v>
      </c>
      <c r="R4758" s="76">
        <v>903507755997.30457</v>
      </c>
      <c r="S4758" s="56">
        <v>0.42068920817418587</v>
      </c>
      <c r="T4758" s="56">
        <v>0.19720732044616179</v>
      </c>
      <c r="U4758" s="46">
        <v>16.273876645101289</v>
      </c>
      <c r="V4758" s="76">
        <v>3315996090094.8882</v>
      </c>
      <c r="W4758" s="84">
        <v>1046.208946207646</v>
      </c>
      <c r="X4758" s="82">
        <v>4.332403259797582E-2</v>
      </c>
      <c r="Y4758" s="476">
        <v>2.0000000000000001E-4</v>
      </c>
    </row>
    <row r="4759" spans="1:25" x14ac:dyDescent="0.2">
      <c r="A4759" s="475">
        <v>4755</v>
      </c>
      <c r="B4759" s="56">
        <v>0.43848160211996756</v>
      </c>
      <c r="C4759" s="46">
        <v>6118.0037418139364</v>
      </c>
      <c r="D4759" s="56">
        <v>0.2</v>
      </c>
      <c r="E4759" s="56">
        <v>0.4249550393751359</v>
      </c>
      <c r="F4759" s="250">
        <v>2027.38</v>
      </c>
      <c r="G4759" s="76">
        <v>41447934067.322182</v>
      </c>
      <c r="H4759" s="46">
        <v>3298060.4260820523</v>
      </c>
      <c r="I4759" s="76">
        <v>166509427118.72998</v>
      </c>
      <c r="J4759" s="56">
        <v>0.43848160211996756</v>
      </c>
      <c r="K4759" s="76">
        <v>17426949721.046814</v>
      </c>
      <c r="L4759" s="76">
        <v>27737747862.533295</v>
      </c>
      <c r="M4759" s="76">
        <v>0</v>
      </c>
      <c r="N4759" s="76">
        <v>247740455492.84662</v>
      </c>
      <c r="O4759" s="76">
        <v>32544.951962199873</v>
      </c>
      <c r="P4759" s="46">
        <v>1447318.6729588988</v>
      </c>
      <c r="Q4759" s="46">
        <v>998062.56572911434</v>
      </c>
      <c r="R4759" s="76">
        <v>504067493477.1106</v>
      </c>
      <c r="S4759" s="56">
        <v>0.37725617331562022</v>
      </c>
      <c r="T4759" s="56">
        <v>0.29012225565159677</v>
      </c>
      <c r="U4759" s="46">
        <v>14.609924147383881</v>
      </c>
      <c r="V4759" s="76">
        <v>2432411360837.54</v>
      </c>
      <c r="W4759" s="84">
        <v>767.57676063888812</v>
      </c>
      <c r="X4759" s="82">
        <v>4.8568893002257488E-2</v>
      </c>
      <c r="Y4759" s="476">
        <v>2.0000000000000001E-4</v>
      </c>
    </row>
    <row r="4760" spans="1:25" x14ac:dyDescent="0.2">
      <c r="A4760" s="475">
        <v>4756</v>
      </c>
      <c r="B4760" s="56">
        <v>0.49411941966895701</v>
      </c>
      <c r="C4760" s="46">
        <v>4464.4686908945205</v>
      </c>
      <c r="D4760" s="56">
        <v>0.81851367826594812</v>
      </c>
      <c r="E4760" s="56">
        <v>0.20679601775427339</v>
      </c>
      <c r="F4760" s="250">
        <v>2024.67</v>
      </c>
      <c r="G4760" s="76">
        <v>172213173742.44281</v>
      </c>
      <c r="H4760" s="46">
        <v>20701397.6805957</v>
      </c>
      <c r="I4760" s="76">
        <v>601668763978.33325</v>
      </c>
      <c r="J4760" s="56">
        <v>0.46004055754684881</v>
      </c>
      <c r="K4760" s="76">
        <v>20449461678.748482</v>
      </c>
      <c r="L4760" s="76">
        <v>0</v>
      </c>
      <c r="M4760" s="76">
        <v>134467588124.26422</v>
      </c>
      <c r="N4760" s="76">
        <v>83611884757.973068</v>
      </c>
      <c r="O4760" s="76">
        <v>21394.643708377393</v>
      </c>
      <c r="P4760" s="46">
        <v>532803.34550059191</v>
      </c>
      <c r="Q4760" s="46">
        <v>349255.7623925407</v>
      </c>
      <c r="R4760" s="76">
        <v>1045708349592.0955</v>
      </c>
      <c r="S4760" s="56">
        <v>0.54739516864887983</v>
      </c>
      <c r="T4760" s="56">
        <v>0.39328844190348333</v>
      </c>
      <c r="U4760" s="46">
        <v>15.465536988310726</v>
      </c>
      <c r="V4760" s="76">
        <v>7062281412890.2051</v>
      </c>
      <c r="W4760" s="84">
        <v>2228.8208218617233</v>
      </c>
      <c r="X4760" s="82">
        <v>4.6841720127940571E-2</v>
      </c>
      <c r="Y4760" s="476">
        <v>2.0000000000000001E-4</v>
      </c>
    </row>
    <row r="4761" spans="1:25" x14ac:dyDescent="0.2">
      <c r="A4761" s="475">
        <v>4757</v>
      </c>
      <c r="B4761" s="56">
        <v>0.36222003388404556</v>
      </c>
      <c r="C4761" s="46">
        <v>4880.7937207419218</v>
      </c>
      <c r="D4761" s="56">
        <v>0.81231462356789919</v>
      </c>
      <c r="E4761" s="56">
        <v>0.52472259020413581</v>
      </c>
      <c r="F4761" s="250">
        <v>2023.75</v>
      </c>
      <c r="G4761" s="76">
        <v>463418113049.71509</v>
      </c>
      <c r="H4761" s="46">
        <v>20482621.361879621</v>
      </c>
      <c r="I4761" s="76">
        <v>508579951924.58606</v>
      </c>
      <c r="J4761" s="56">
        <v>0.36222003388404556</v>
      </c>
      <c r="K4761" s="76">
        <v>18125552004.237988</v>
      </c>
      <c r="L4761" s="76">
        <v>0</v>
      </c>
      <c r="M4761" s="76">
        <v>433838549678.05939</v>
      </c>
      <c r="N4761" s="76">
        <v>25637214092.273659</v>
      </c>
      <c r="O4761" s="76">
        <v>25692.414168499603</v>
      </c>
      <c r="P4761" s="46">
        <v>220656.90663526917</v>
      </c>
      <c r="Q4761" s="46">
        <v>109855.35598737982</v>
      </c>
      <c r="R4761" s="76">
        <v>1387090433374.1433</v>
      </c>
      <c r="S4761" s="56">
        <v>0.62449313982964583</v>
      </c>
      <c r="T4761" s="56">
        <v>0.45091909416675197</v>
      </c>
      <c r="U4761" s="46">
        <v>17.401527658495919</v>
      </c>
      <c r="V4761" s="76">
        <v>11865672721493.008</v>
      </c>
      <c r="W4761" s="84">
        <v>3745.9584147600317</v>
      </c>
      <c r="X4761" s="82">
        <v>4.2386646588738509E-2</v>
      </c>
      <c r="Y4761" s="476">
        <v>2.0000000000000001E-4</v>
      </c>
    </row>
    <row r="4762" spans="1:25" x14ac:dyDescent="0.2">
      <c r="A4762" s="475">
        <v>4758</v>
      </c>
      <c r="B4762" s="56">
        <v>0.55133420432023372</v>
      </c>
      <c r="C4762" s="46">
        <v>9946.1631632655117</v>
      </c>
      <c r="D4762" s="56">
        <v>0.93766712337894786</v>
      </c>
      <c r="E4762" s="56">
        <v>0.58200523313622776</v>
      </c>
      <c r="F4762" s="250">
        <v>2026.63</v>
      </c>
      <c r="G4762" s="76">
        <v>83824489437.986572</v>
      </c>
      <c r="H4762" s="46">
        <v>16652344.250555634</v>
      </c>
      <c r="I4762" s="76">
        <v>491849620739.36414</v>
      </c>
      <c r="J4762" s="56">
        <v>0.40480561565975581</v>
      </c>
      <c r="K4762" s="76">
        <v>27763162445.789001</v>
      </c>
      <c r="L4762" s="76">
        <v>33951291208.11113</v>
      </c>
      <c r="M4762" s="76">
        <v>25288522441.377766</v>
      </c>
      <c r="N4762" s="76">
        <v>1672946111.4370677</v>
      </c>
      <c r="O4762" s="76">
        <v>29862.224349081927</v>
      </c>
      <c r="P4762" s="46">
        <v>47911</v>
      </c>
      <c r="Q4762" s="46">
        <v>6541</v>
      </c>
      <c r="R4762" s="76">
        <v>750838882660.13257</v>
      </c>
      <c r="S4762" s="56">
        <v>0.52205593224951097</v>
      </c>
      <c r="T4762" s="56">
        <v>0.30642199280226429</v>
      </c>
      <c r="U4762" s="46">
        <v>15.070678124189074</v>
      </c>
      <c r="V4762" s="76">
        <v>3832832018434.4746</v>
      </c>
      <c r="W4762" s="84">
        <v>1209.830061337092</v>
      </c>
      <c r="X4762" s="82">
        <v>4.8937876993339686E-2</v>
      </c>
      <c r="Y4762" s="476">
        <v>2.0000000000000001E-4</v>
      </c>
    </row>
    <row r="4763" spans="1:25" x14ac:dyDescent="0.2">
      <c r="A4763" s="475">
        <v>4759</v>
      </c>
      <c r="B4763" s="56">
        <v>0.59621620640001727</v>
      </c>
      <c r="C4763" s="46">
        <v>7437.3068421381231</v>
      </c>
      <c r="D4763" s="56">
        <v>0.85074513525731599</v>
      </c>
      <c r="E4763" s="56">
        <v>0.44582014404988557</v>
      </c>
      <c r="F4763" s="250">
        <v>2025.36</v>
      </c>
      <c r="G4763" s="76">
        <v>295381101759.711</v>
      </c>
      <c r="H4763" s="46">
        <v>22287323.181466863</v>
      </c>
      <c r="I4763" s="76">
        <v>519119237913.9278</v>
      </c>
      <c r="J4763" s="56">
        <v>0.22031002566924485</v>
      </c>
      <c r="K4763" s="76">
        <v>18833602751.375748</v>
      </c>
      <c r="L4763" s="76">
        <v>13910805383.145222</v>
      </c>
      <c r="M4763" s="76">
        <v>101556285200.06305</v>
      </c>
      <c r="N4763" s="76">
        <v>61754241311.065643</v>
      </c>
      <c r="O4763" s="76">
        <v>26105.910938692738</v>
      </c>
      <c r="P4763" s="46">
        <v>365552.84371414757</v>
      </c>
      <c r="Q4763" s="46">
        <v>217078.51894905698</v>
      </c>
      <c r="R4763" s="76">
        <v>995727132074.05225</v>
      </c>
      <c r="S4763" s="56">
        <v>0.45677687065026334</v>
      </c>
      <c r="T4763" s="56">
        <v>0.38096630661255176</v>
      </c>
      <c r="U4763" s="46">
        <v>17.593667438262159</v>
      </c>
      <c r="V4763" s="76">
        <v>7204052688378.4492</v>
      </c>
      <c r="W4763" s="84">
        <v>2273.3764805362771</v>
      </c>
      <c r="X4763" s="82">
        <v>4.2272976125815216E-2</v>
      </c>
      <c r="Y4763" s="476">
        <v>2.0000000000000001E-4</v>
      </c>
    </row>
    <row r="4764" spans="1:25" x14ac:dyDescent="0.2">
      <c r="A4764" s="475">
        <v>4760</v>
      </c>
      <c r="B4764" s="56">
        <v>0.32344573960585077</v>
      </c>
      <c r="C4764" s="46">
        <v>6590.8903587594723</v>
      </c>
      <c r="D4764" s="56">
        <v>0.83129991125748881</v>
      </c>
      <c r="E4764" s="56">
        <v>0.54632869380047755</v>
      </c>
      <c r="F4764" s="250">
        <v>2025.37</v>
      </c>
      <c r="G4764" s="76">
        <v>166670064966.36032</v>
      </c>
      <c r="H4764" s="46">
        <v>12611223.326322958</v>
      </c>
      <c r="I4764" s="76">
        <v>276504092676.47668</v>
      </c>
      <c r="J4764" s="56">
        <v>4.6469268350078696E-2</v>
      </c>
      <c r="K4764" s="76">
        <v>28869182543.655609</v>
      </c>
      <c r="L4764" s="76">
        <v>55235870214.759521</v>
      </c>
      <c r="M4764" s="76">
        <v>153392507866.63626</v>
      </c>
      <c r="N4764" s="76">
        <v>3733276938.3378563</v>
      </c>
      <c r="O4764" s="76">
        <v>29129.499194317432</v>
      </c>
      <c r="P4764" s="46">
        <v>69661.130878140393</v>
      </c>
      <c r="Q4764" s="46">
        <v>11978.532719535095</v>
      </c>
      <c r="R4764" s="76">
        <v>780295065099.31189</v>
      </c>
      <c r="S4764" s="56">
        <v>0.51207911613501589</v>
      </c>
      <c r="T4764" s="56">
        <v>0.22660792698031729</v>
      </c>
      <c r="U4764" s="46">
        <v>19.199041264020504</v>
      </c>
      <c r="V4764" s="76">
        <v>3654053389606.0015</v>
      </c>
      <c r="W4764" s="84">
        <v>1153.5581959449369</v>
      </c>
      <c r="X4764" s="82">
        <v>3.9296610360249964E-2</v>
      </c>
      <c r="Y4764" s="476">
        <v>2.0000000000000001E-4</v>
      </c>
    </row>
    <row r="4765" spans="1:25" x14ac:dyDescent="0.2">
      <c r="A4765" s="475">
        <v>4761</v>
      </c>
      <c r="B4765" s="56">
        <v>0.53391436484496835</v>
      </c>
      <c r="C4765" s="46">
        <v>4363.8602159164511</v>
      </c>
      <c r="D4765" s="56">
        <v>0.60858783170237885</v>
      </c>
      <c r="E4765" s="56">
        <v>0.26537275404758021</v>
      </c>
      <c r="F4765" s="250">
        <v>2024.49</v>
      </c>
      <c r="G4765" s="76">
        <v>156789554149.1572</v>
      </c>
      <c r="H4765" s="46">
        <v>12329361.826917006</v>
      </c>
      <c r="I4765" s="76">
        <v>404479865118.43878</v>
      </c>
      <c r="J4765" s="56">
        <v>0.47260371735775486</v>
      </c>
      <c r="K4765" s="76">
        <v>9883624794.2702541</v>
      </c>
      <c r="L4765" s="76">
        <v>0</v>
      </c>
      <c r="M4765" s="76">
        <v>154394632614.09521</v>
      </c>
      <c r="N4765" s="76">
        <v>76987393441.601501</v>
      </c>
      <c r="O4765" s="76">
        <v>31138.348971555009</v>
      </c>
      <c r="P4765" s="46">
        <v>489435.64912820642</v>
      </c>
      <c r="Q4765" s="46">
        <v>321448.24470731732</v>
      </c>
      <c r="R4765" s="76">
        <v>863662993358.43652</v>
      </c>
      <c r="S4765" s="56">
        <v>0.58966110229337609</v>
      </c>
      <c r="T4765" s="56">
        <v>0.38727982303411784</v>
      </c>
      <c r="U4765" s="46">
        <v>15.791429297874535</v>
      </c>
      <c r="V4765" s="76">
        <v>5931512440673.6387</v>
      </c>
      <c r="W4765" s="84">
        <v>1871.9557538518557</v>
      </c>
      <c r="X4765" s="82">
        <v>4.5350687513629473E-2</v>
      </c>
      <c r="Y4765" s="476">
        <v>2.0000000000000001E-4</v>
      </c>
    </row>
    <row r="4766" spans="1:25" x14ac:dyDescent="0.2">
      <c r="A4766" s="475">
        <v>4762</v>
      </c>
      <c r="B4766" s="56">
        <v>0.49185408088500843</v>
      </c>
      <c r="C4766" s="46">
        <v>3814.763725466757</v>
      </c>
      <c r="D4766" s="56">
        <v>0.69634230550699105</v>
      </c>
      <c r="E4766" s="56">
        <v>0.54306145605715939</v>
      </c>
      <c r="F4766" s="250">
        <v>2023.75</v>
      </c>
      <c r="G4766" s="76">
        <v>231571677972.42206</v>
      </c>
      <c r="H4766" s="46">
        <v>15646876.677667862</v>
      </c>
      <c r="I4766" s="76">
        <v>398727486433.36072</v>
      </c>
      <c r="J4766" s="56">
        <v>0.26217346367690386</v>
      </c>
      <c r="K4766" s="76">
        <v>10560837797.778309</v>
      </c>
      <c r="L4766" s="76">
        <v>0</v>
      </c>
      <c r="M4766" s="76">
        <v>235334002442.35107</v>
      </c>
      <c r="N4766" s="76">
        <v>22628704828.748272</v>
      </c>
      <c r="O4766" s="76">
        <v>17658.795324067178</v>
      </c>
      <c r="P4766" s="46">
        <v>175502.25351928314</v>
      </c>
      <c r="Q4766" s="46">
        <v>79869.790865177041</v>
      </c>
      <c r="R4766" s="76">
        <v>889687685231.06299</v>
      </c>
      <c r="S4766" s="56">
        <v>0.54162607357238102</v>
      </c>
      <c r="T4766" s="56">
        <v>0.33285377106439423</v>
      </c>
      <c r="U4766" s="46">
        <v>17.627163788409735</v>
      </c>
      <c r="V4766" s="76">
        <v>5836807406859.2422</v>
      </c>
      <c r="W4766" s="84">
        <v>1841.2213014607535</v>
      </c>
      <c r="X4766" s="82">
        <v>4.0766804224137171E-2</v>
      </c>
      <c r="Y4766" s="476">
        <v>2.0000000000000001E-4</v>
      </c>
    </row>
    <row r="4767" spans="1:25" x14ac:dyDescent="0.2">
      <c r="A4767" s="475">
        <v>4763</v>
      </c>
      <c r="B4767" s="56">
        <v>0.75199663682406448</v>
      </c>
      <c r="C4767" s="46">
        <v>3477.3599907654307</v>
      </c>
      <c r="D4767" s="56">
        <v>0.57676323032223076</v>
      </c>
      <c r="E4767" s="56">
        <v>0.38515717920980741</v>
      </c>
      <c r="F4767" s="250">
        <v>2023.75</v>
      </c>
      <c r="G4767" s="76">
        <v>312163391997.69952</v>
      </c>
      <c r="H4767" s="46">
        <v>11908382.00478079</v>
      </c>
      <c r="I4767" s="76">
        <v>327902871201.70721</v>
      </c>
      <c r="J4767" s="56">
        <v>0.36162113077470348</v>
      </c>
      <c r="K4767" s="76">
        <v>11210576912.132046</v>
      </c>
      <c r="L4767" s="76">
        <v>0</v>
      </c>
      <c r="M4767" s="76">
        <v>243733836180.14795</v>
      </c>
      <c r="N4767" s="76">
        <v>11564149261.258303</v>
      </c>
      <c r="O4767" s="76">
        <v>21966.215062043753</v>
      </c>
      <c r="P4767" s="46">
        <v>124372.59286865874</v>
      </c>
      <c r="Q4767" s="46">
        <v>46910.764880504918</v>
      </c>
      <c r="R4767" s="76">
        <v>785870073424.12744</v>
      </c>
      <c r="S4767" s="56">
        <v>0.60508553253890585</v>
      </c>
      <c r="T4767" s="56">
        <v>0.50888640288975362</v>
      </c>
      <c r="U4767" s="46">
        <v>17.639790854349506</v>
      </c>
      <c r="V4767" s="76">
        <v>8043158369055.2305</v>
      </c>
      <c r="W4767" s="84">
        <v>2537.2430546008663</v>
      </c>
      <c r="X4767" s="82">
        <v>3.9876054302513703E-2</v>
      </c>
      <c r="Y4767" s="476">
        <v>2.0000000000000001E-4</v>
      </c>
    </row>
    <row r="4768" spans="1:25" x14ac:dyDescent="0.2">
      <c r="A4768" s="475">
        <v>4764</v>
      </c>
      <c r="B4768" s="56">
        <v>0.62370257933075801</v>
      </c>
      <c r="C4768" s="46">
        <v>3437.7497492772463</v>
      </c>
      <c r="D4768" s="56">
        <v>0.66567823571128648</v>
      </c>
      <c r="E4768" s="56">
        <v>0.6265678730012666</v>
      </c>
      <c r="F4768" s="250">
        <v>2024.35</v>
      </c>
      <c r="G4768" s="76">
        <v>128073332000.98737</v>
      </c>
      <c r="H4768" s="46">
        <v>14971951.934564661</v>
      </c>
      <c r="I4768" s="76">
        <v>442760690972.25092</v>
      </c>
      <c r="J4768" s="56">
        <v>0.46729088116054596</v>
      </c>
      <c r="K4768" s="76">
        <v>15606181140.145388</v>
      </c>
      <c r="L4768" s="76">
        <v>0</v>
      </c>
      <c r="M4768" s="76">
        <v>104628219897.47525</v>
      </c>
      <c r="N4768" s="76">
        <v>23632153421.566833</v>
      </c>
      <c r="O4768" s="76">
        <v>34963.402312911188</v>
      </c>
      <c r="P4768" s="46">
        <v>209910.22144266008</v>
      </c>
      <c r="Q4768" s="46">
        <v>104813.78195091388</v>
      </c>
      <c r="R4768" s="76">
        <v>737424964965.54785</v>
      </c>
      <c r="S4768" s="56">
        <v>0.57340243212758057</v>
      </c>
      <c r="T4768" s="56">
        <v>0.38353098408704028</v>
      </c>
      <c r="U4768" s="46">
        <v>15.648711101966164</v>
      </c>
      <c r="V4768" s="76">
        <v>5012359407803.2773</v>
      </c>
      <c r="W4768" s="84">
        <v>1582.5082270014916</v>
      </c>
      <c r="X4768" s="82">
        <v>4.5166126102169066E-2</v>
      </c>
      <c r="Y4768" s="476">
        <v>2.0000000000000001E-4</v>
      </c>
    </row>
    <row r="4769" spans="1:25" x14ac:dyDescent="0.2">
      <c r="A4769" s="475">
        <v>4765</v>
      </c>
      <c r="B4769" s="56">
        <v>0.52979368258265835</v>
      </c>
      <c r="C4769" s="46">
        <v>6354.5610727370949</v>
      </c>
      <c r="D4769" s="56">
        <v>0.70409043198796084</v>
      </c>
      <c r="E4769" s="56">
        <v>0.29369664711472382</v>
      </c>
      <c r="F4769" s="250">
        <v>2024.46</v>
      </c>
      <c r="G4769" s="76">
        <v>203686855634.51523</v>
      </c>
      <c r="H4769" s="46">
        <v>15688612.744801044</v>
      </c>
      <c r="I4769" s="76">
        <v>527257079699.41022</v>
      </c>
      <c r="J4769" s="56">
        <v>0.43611577297529291</v>
      </c>
      <c r="K4769" s="76">
        <v>12977757327.738518</v>
      </c>
      <c r="L4769" s="76">
        <v>131688662.96468779</v>
      </c>
      <c r="M4769" s="76">
        <v>151083177000.86984</v>
      </c>
      <c r="N4769" s="76">
        <v>74878295067.682907</v>
      </c>
      <c r="O4769" s="76">
        <v>31801.191943193808</v>
      </c>
      <c r="P4769" s="46">
        <v>423297.61895256233</v>
      </c>
      <c r="Q4769" s="46">
        <v>265938.07512099232</v>
      </c>
      <c r="R4769" s="76">
        <v>974057898948.6604</v>
      </c>
      <c r="S4769" s="56">
        <v>0.55454995916529415</v>
      </c>
      <c r="T4769" s="56">
        <v>0.40384126508062984</v>
      </c>
      <c r="U4769" s="46">
        <v>16.071980787670402</v>
      </c>
      <c r="V4769" s="76">
        <v>7046105476270.0508</v>
      </c>
      <c r="W4769" s="84">
        <v>2223.1074847202108</v>
      </c>
      <c r="X4769" s="82">
        <v>4.4583468648184396E-2</v>
      </c>
      <c r="Y4769" s="476">
        <v>2.0000000000000001E-4</v>
      </c>
    </row>
    <row r="4770" spans="1:25" x14ac:dyDescent="0.2">
      <c r="A4770" s="475">
        <v>4766</v>
      </c>
      <c r="B4770" s="56">
        <v>0.70071097855462527</v>
      </c>
      <c r="C4770" s="46">
        <v>2170.1084013922714</v>
      </c>
      <c r="D4770" s="56">
        <v>0.78012751866516328</v>
      </c>
      <c r="E4770" s="56">
        <v>0.3899422376660891</v>
      </c>
      <c r="F4770" s="250">
        <v>2026.14</v>
      </c>
      <c r="G4770" s="76">
        <v>109760744090.74437</v>
      </c>
      <c r="H4770" s="46">
        <v>19954419.38998659</v>
      </c>
      <c r="I4770" s="76">
        <v>482085544437.72803</v>
      </c>
      <c r="J4770" s="56">
        <v>0.30020247792585297</v>
      </c>
      <c r="K4770" s="76">
        <v>44599297810.148521</v>
      </c>
      <c r="L4770" s="76">
        <v>138848457520.35696</v>
      </c>
      <c r="M4770" s="76">
        <v>50294246487.141533</v>
      </c>
      <c r="N4770" s="76">
        <v>44320572727.310654</v>
      </c>
      <c r="O4770" s="76">
        <v>20050.157594739521</v>
      </c>
      <c r="P4770" s="46">
        <v>298292.97933489963</v>
      </c>
      <c r="Q4770" s="46">
        <v>167659.3129931057</v>
      </c>
      <c r="R4770" s="76">
        <v>861270681730.74976</v>
      </c>
      <c r="S4770" s="56">
        <v>0.47818330177472479</v>
      </c>
      <c r="T4770" s="56">
        <v>0.27117830176478663</v>
      </c>
      <c r="U4770" s="46">
        <v>15.50140166819452</v>
      </c>
      <c r="V4770" s="76">
        <v>4137174661619.1313</v>
      </c>
      <c r="W4770" s="84">
        <v>1305.9738099338408</v>
      </c>
      <c r="X4770" s="82">
        <v>4.5466096211401845E-2</v>
      </c>
      <c r="Y4770" s="476">
        <v>2.0000000000000001E-4</v>
      </c>
    </row>
    <row r="4771" spans="1:25" x14ac:dyDescent="0.2">
      <c r="A4771" s="475">
        <v>4767</v>
      </c>
      <c r="B4771" s="56">
        <v>0.41311783518150869</v>
      </c>
      <c r="C4771" s="46">
        <v>2996.5344900182035</v>
      </c>
      <c r="D4771" s="56">
        <v>0.54992965287191697</v>
      </c>
      <c r="E4771" s="56">
        <v>0.60442719888092533</v>
      </c>
      <c r="F4771" s="250">
        <v>2026.58</v>
      </c>
      <c r="G4771" s="76">
        <v>152456625894.70395</v>
      </c>
      <c r="H4771" s="46">
        <v>11024163.014749799</v>
      </c>
      <c r="I4771" s="76">
        <v>366846005233.44611</v>
      </c>
      <c r="J4771" s="56">
        <v>0.39299632200580081</v>
      </c>
      <c r="K4771" s="76">
        <v>76301670009.778152</v>
      </c>
      <c r="L4771" s="76">
        <v>166247080352.81876</v>
      </c>
      <c r="M4771" s="76">
        <v>18208592736.868416</v>
      </c>
      <c r="N4771" s="76">
        <v>52982787515.567017</v>
      </c>
      <c r="O4771" s="76">
        <v>33240.593357593083</v>
      </c>
      <c r="P4771" s="46">
        <v>308939.64452256117</v>
      </c>
      <c r="Q4771" s="46">
        <v>181233.6806839832</v>
      </c>
      <c r="R4771" s="76">
        <v>777062986119.72168</v>
      </c>
      <c r="S4771" s="56">
        <v>0.52989602822634652</v>
      </c>
      <c r="T4771" s="56">
        <v>0.37180688722633382</v>
      </c>
      <c r="U4771" s="46">
        <v>15.849797930124303</v>
      </c>
      <c r="V4771" s="76">
        <v>5158039799568.5371</v>
      </c>
      <c r="W4771" s="84">
        <v>1627.2941586370846</v>
      </c>
      <c r="X4771" s="82">
        <v>4.4982877373320962E-2</v>
      </c>
      <c r="Y4771" s="476">
        <v>2.0000000000000001E-4</v>
      </c>
    </row>
    <row r="4772" spans="1:25" x14ac:dyDescent="0.2">
      <c r="A4772" s="475">
        <v>4768</v>
      </c>
      <c r="B4772" s="56">
        <v>0.43487647053379103</v>
      </c>
      <c r="C4772" s="46">
        <v>2412.2085509151993</v>
      </c>
      <c r="D4772" s="56">
        <v>0.70704855095858621</v>
      </c>
      <c r="E4772" s="56">
        <v>0.57075366066993771</v>
      </c>
      <c r="F4772" s="250">
        <v>2024.64</v>
      </c>
      <c r="G4772" s="76">
        <v>218616946788.19177</v>
      </c>
      <c r="H4772" s="46">
        <v>16609818.412069673</v>
      </c>
      <c r="I4772" s="76">
        <v>532841523001.38849</v>
      </c>
      <c r="J4772" s="56">
        <v>0.43354308011903953</v>
      </c>
      <c r="K4772" s="76">
        <v>7376221926.8764801</v>
      </c>
      <c r="L4772" s="76">
        <v>0</v>
      </c>
      <c r="M4772" s="76">
        <v>231832429517.54672</v>
      </c>
      <c r="N4772" s="76">
        <v>95064823362.023788</v>
      </c>
      <c r="O4772" s="76">
        <v>37796.083673837871</v>
      </c>
      <c r="P4772" s="46">
        <v>521511.54383071873</v>
      </c>
      <c r="Q4772" s="46">
        <v>343889.73014866386</v>
      </c>
      <c r="R4772" s="76">
        <v>1190409424130.4604</v>
      </c>
      <c r="S4772" s="56">
        <v>0.58415488141736205</v>
      </c>
      <c r="T4772" s="56">
        <v>0.33560760867600248</v>
      </c>
      <c r="U4772" s="46">
        <v>16.268395459474885</v>
      </c>
      <c r="V4772" s="76">
        <v>7307839706617.3359</v>
      </c>
      <c r="W4772" s="84">
        <v>2306.6799787287287</v>
      </c>
      <c r="X4772" s="82">
        <v>4.37621770120823E-2</v>
      </c>
      <c r="Y4772" s="476">
        <v>2.0000000000000001E-4</v>
      </c>
    </row>
    <row r="4773" spans="1:25" x14ac:dyDescent="0.2">
      <c r="A4773" s="475">
        <v>4769</v>
      </c>
      <c r="B4773" s="56">
        <v>0.61377775466119444</v>
      </c>
      <c r="C4773" s="46">
        <v>6182.0575591759916</v>
      </c>
      <c r="D4773" s="56">
        <v>1.1766197012147395</v>
      </c>
      <c r="E4773" s="56">
        <v>0.53010061455158464</v>
      </c>
      <c r="F4773" s="250">
        <v>2025.3</v>
      </c>
      <c r="G4773" s="76">
        <v>314454339615.02722</v>
      </c>
      <c r="H4773" s="46">
        <v>33491976.240454659</v>
      </c>
      <c r="I4773" s="76">
        <v>763523744854.45972</v>
      </c>
      <c r="J4773" s="56">
        <v>0.26134206661817994</v>
      </c>
      <c r="K4773" s="76">
        <v>16991817766.41703</v>
      </c>
      <c r="L4773" s="76">
        <v>4907920427.6067877</v>
      </c>
      <c r="M4773" s="76">
        <v>152112912806.6261</v>
      </c>
      <c r="N4773" s="76">
        <v>17023034957.441662</v>
      </c>
      <c r="O4773" s="76">
        <v>21677.085315711789</v>
      </c>
      <c r="P4773" s="46">
        <v>138589.25062146317</v>
      </c>
      <c r="Q4773" s="46">
        <v>60540.822329841052</v>
      </c>
      <c r="R4773" s="76">
        <v>1313672245272.8135</v>
      </c>
      <c r="S4773" s="56">
        <v>0.47503231683185926</v>
      </c>
      <c r="T4773" s="56">
        <v>0.33778848883191653</v>
      </c>
      <c r="U4773" s="46">
        <v>17.199384518815485</v>
      </c>
      <c r="V4773" s="76">
        <v>8313077984278.21</v>
      </c>
      <c r="W4773" s="84">
        <v>2623.1950217358067</v>
      </c>
      <c r="X4773" s="82">
        <v>4.3216062652782258E-2</v>
      </c>
      <c r="Y4773" s="476">
        <v>2.0000000000000001E-4</v>
      </c>
    </row>
    <row r="4774" spans="1:25" x14ac:dyDescent="0.2">
      <c r="A4774" s="475">
        <v>4770</v>
      </c>
      <c r="B4774" s="56">
        <v>0.65903896647647675</v>
      </c>
      <c r="C4774" s="46">
        <v>3237.3886113193339</v>
      </c>
      <c r="D4774" s="56">
        <v>0.98873130264931208</v>
      </c>
      <c r="E4774" s="56">
        <v>0.43385174066039894</v>
      </c>
      <c r="F4774" s="250">
        <v>2023.75</v>
      </c>
      <c r="G4774" s="76">
        <v>452851022638.18933</v>
      </c>
      <c r="H4774" s="46">
        <v>29134221.361442361</v>
      </c>
      <c r="I4774" s="76">
        <v>655652909717.67517</v>
      </c>
      <c r="J4774" s="56">
        <v>0.26325940628015376</v>
      </c>
      <c r="K4774" s="76">
        <v>13165944420.600203</v>
      </c>
      <c r="L4774" s="76">
        <v>0</v>
      </c>
      <c r="M4774" s="76">
        <v>309794374548.72681</v>
      </c>
      <c r="N4774" s="76">
        <v>57708447126.521919</v>
      </c>
      <c r="O4774" s="76">
        <v>36449.352971372318</v>
      </c>
      <c r="P4774" s="46">
        <v>360893.50344327081</v>
      </c>
      <c r="Q4774" s="46">
        <v>210129.81908813055</v>
      </c>
      <c r="R4774" s="76">
        <v>1388095892580.4019</v>
      </c>
      <c r="S4774" s="56">
        <v>0.51900914890291128</v>
      </c>
      <c r="T4774" s="56">
        <v>0.42082082096728818</v>
      </c>
      <c r="U4774" s="46">
        <v>17.619042119868507</v>
      </c>
      <c r="V4774" s="76">
        <v>11440053057900.967</v>
      </c>
      <c r="W4774" s="84">
        <v>3608.5240923519837</v>
      </c>
      <c r="X4774" s="82">
        <v>4.1014296478608402E-2</v>
      </c>
      <c r="Y4774" s="476">
        <v>2.0000000000000001E-4</v>
      </c>
    </row>
    <row r="4775" spans="1:25" x14ac:dyDescent="0.2">
      <c r="A4775" s="475">
        <v>4771</v>
      </c>
      <c r="B4775" s="56">
        <v>0.38589237177493463</v>
      </c>
      <c r="C4775" s="46">
        <v>3425.7857024947029</v>
      </c>
      <c r="D4775" s="56">
        <v>0.90616072432447026</v>
      </c>
      <c r="E4775" s="56">
        <v>0.7</v>
      </c>
      <c r="F4775" s="250">
        <v>2025.95</v>
      </c>
      <c r="G4775" s="76">
        <v>247537155267.92163</v>
      </c>
      <c r="H4775" s="46">
        <v>25558711.294565111</v>
      </c>
      <c r="I4775" s="76">
        <v>465906742737.50201</v>
      </c>
      <c r="J4775" s="56">
        <v>6.2694851027860765E-2</v>
      </c>
      <c r="K4775" s="76">
        <v>23426707566.711998</v>
      </c>
      <c r="L4775" s="76">
        <v>39985514053.450676</v>
      </c>
      <c r="M4775" s="76">
        <v>151954424502.70706</v>
      </c>
      <c r="N4775" s="76">
        <v>79714863299.167984</v>
      </c>
      <c r="O4775" s="76">
        <v>19826.719144982766</v>
      </c>
      <c r="P4775" s="46">
        <v>457582.42586944706</v>
      </c>
      <c r="Q4775" s="46">
        <v>287006.27842353465</v>
      </c>
      <c r="R4775" s="76">
        <v>1041841358833.9779</v>
      </c>
      <c r="S4775" s="56">
        <v>0.42082338250649837</v>
      </c>
      <c r="T4775" s="56">
        <v>0.22345245506330841</v>
      </c>
      <c r="U4775" s="46">
        <v>20.485177385156128</v>
      </c>
      <c r="V4775" s="76">
        <v>5224184948536.3857</v>
      </c>
      <c r="W4775" s="84">
        <v>1648.1721027568292</v>
      </c>
      <c r="X4775" s="82">
        <v>3.5877236989364188E-2</v>
      </c>
      <c r="Y4775" s="476">
        <v>2.0000000000000001E-4</v>
      </c>
    </row>
    <row r="4776" spans="1:25" x14ac:dyDescent="0.2">
      <c r="A4776" s="475">
        <v>4772</v>
      </c>
      <c r="B4776" s="56">
        <v>0.45761461271091636</v>
      </c>
      <c r="C4776" s="46">
        <v>3189.4632547150968</v>
      </c>
      <c r="D4776" s="56">
        <v>0.72548158382730044</v>
      </c>
      <c r="E4776" s="56">
        <v>0.50349349379333741</v>
      </c>
      <c r="F4776" s="250">
        <v>2023.86</v>
      </c>
      <c r="G4776" s="76">
        <v>462087154273.8175</v>
      </c>
      <c r="H4776" s="46">
        <v>17763502.51467808</v>
      </c>
      <c r="I4776" s="76">
        <v>532916968891.33685</v>
      </c>
      <c r="J4776" s="56">
        <v>0.45761461271091641</v>
      </c>
      <c r="K4776" s="76">
        <v>8735900936.1328278</v>
      </c>
      <c r="L4776" s="76">
        <v>0</v>
      </c>
      <c r="M4776" s="76">
        <v>491056877082.06085</v>
      </c>
      <c r="N4776" s="76">
        <v>15337832801.951582</v>
      </c>
      <c r="O4776" s="76">
        <v>19582.406949004118</v>
      </c>
      <c r="P4776" s="46">
        <v>167436.93815601309</v>
      </c>
      <c r="Q4776" s="46">
        <v>73822.370646499825</v>
      </c>
      <c r="R4776" s="76">
        <v>1489964291537.1199</v>
      </c>
      <c r="S4776" s="56">
        <v>0.66954324568169421</v>
      </c>
      <c r="T4776" s="56">
        <v>0.43682053740415466</v>
      </c>
      <c r="U4776" s="46">
        <v>17.242693684301241</v>
      </c>
      <c r="V4776" s="76">
        <v>12256264931044.395</v>
      </c>
      <c r="W4776" s="84">
        <v>3864.3810458718322</v>
      </c>
      <c r="X4776" s="82">
        <v>4.2587737230409477E-2</v>
      </c>
      <c r="Y4776" s="476">
        <v>2.0000000000000001E-4</v>
      </c>
    </row>
    <row r="4777" spans="1:25" x14ac:dyDescent="0.2">
      <c r="A4777" s="475">
        <v>4773</v>
      </c>
      <c r="B4777" s="56">
        <v>0.63505315712817256</v>
      </c>
      <c r="C4777" s="46">
        <v>5493.2767038007851</v>
      </c>
      <c r="D4777" s="56">
        <v>0.9768303345682039</v>
      </c>
      <c r="E4777" s="56">
        <v>0.34213618083318303</v>
      </c>
      <c r="F4777" s="250">
        <v>2025.17</v>
      </c>
      <c r="G4777" s="76">
        <v>173793117659.56537</v>
      </c>
      <c r="H4777" s="46">
        <v>28491326.043979596</v>
      </c>
      <c r="I4777" s="76">
        <v>516149187650.99817</v>
      </c>
      <c r="J4777" s="56">
        <v>0.19423998856030944</v>
      </c>
      <c r="K4777" s="76">
        <v>25916173658.8908</v>
      </c>
      <c r="L4777" s="76">
        <v>29768975712.157234</v>
      </c>
      <c r="M4777" s="76">
        <v>96854581393.09436</v>
      </c>
      <c r="N4777" s="76">
        <v>10538440424.058178</v>
      </c>
      <c r="O4777" s="76">
        <v>16730.933562300088</v>
      </c>
      <c r="P4777" s="46">
        <v>121993.27829299914</v>
      </c>
      <c r="Q4777" s="46">
        <v>44831.137976837912</v>
      </c>
      <c r="R4777" s="76">
        <v>841628343326.39233</v>
      </c>
      <c r="S4777" s="56">
        <v>0.41145571517142976</v>
      </c>
      <c r="T4777" s="56">
        <v>0.28650531774399779</v>
      </c>
      <c r="U4777" s="46">
        <v>17.171457822216336</v>
      </c>
      <c r="V4777" s="76">
        <v>4485968544563.5586</v>
      </c>
      <c r="W4777" s="84">
        <v>1415.8806537327866</v>
      </c>
      <c r="X4777" s="82">
        <v>4.3089125330703373E-2</v>
      </c>
      <c r="Y4777" s="476">
        <v>2.0000000000000001E-4</v>
      </c>
    </row>
    <row r="4778" spans="1:25" x14ac:dyDescent="0.2">
      <c r="A4778" s="475">
        <v>4774</v>
      </c>
      <c r="B4778" s="56">
        <v>0.54545087210460841</v>
      </c>
      <c r="C4778" s="46">
        <v>6664.4883189934753</v>
      </c>
      <c r="D4778" s="56">
        <v>0.70696242463401993</v>
      </c>
      <c r="E4778" s="56">
        <v>0.3036507900511991</v>
      </c>
      <c r="F4778" s="250">
        <v>2024.29</v>
      </c>
      <c r="G4778" s="76">
        <v>164212076973.33813</v>
      </c>
      <c r="H4778" s="46">
        <v>15698894.38013454</v>
      </c>
      <c r="I4778" s="76">
        <v>394904459486.80505</v>
      </c>
      <c r="J4778" s="56">
        <v>0.29780712791549224</v>
      </c>
      <c r="K4778" s="76">
        <v>8440668044.3062181</v>
      </c>
      <c r="L4778" s="76">
        <v>0</v>
      </c>
      <c r="M4778" s="76">
        <v>168383160286.36496</v>
      </c>
      <c r="N4778" s="76">
        <v>17968460084.899254</v>
      </c>
      <c r="O4778" s="76">
        <v>22768.199193707158</v>
      </c>
      <c r="P4778" s="46">
        <v>161096.00126786431</v>
      </c>
      <c r="Q4778" s="46">
        <v>69748.887750586888</v>
      </c>
      <c r="R4778" s="76">
        <v>837658738380.6145</v>
      </c>
      <c r="S4778" s="56">
        <v>0.54778174060102669</v>
      </c>
      <c r="T4778" s="56">
        <v>0.28819262461276052</v>
      </c>
      <c r="U4778" s="46">
        <v>17.028448421259366</v>
      </c>
      <c r="V4778" s="76">
        <v>4508438721366.0908</v>
      </c>
      <c r="W4778" s="84">
        <v>1422.4323798588591</v>
      </c>
      <c r="X4778" s="82">
        <v>4.2934675381594387E-2</v>
      </c>
      <c r="Y4778" s="476">
        <v>2.0000000000000001E-4</v>
      </c>
    </row>
    <row r="4779" spans="1:25" x14ac:dyDescent="0.2">
      <c r="A4779" s="475">
        <v>4775</v>
      </c>
      <c r="B4779" s="56">
        <v>0.64054646996928821</v>
      </c>
      <c r="C4779" s="46">
        <v>4535.7630894886415</v>
      </c>
      <c r="D4779" s="56">
        <v>0.91284296930914977</v>
      </c>
      <c r="E4779" s="56">
        <v>0.56752620963652878</v>
      </c>
      <c r="F4779" s="250">
        <v>2025.59</v>
      </c>
      <c r="G4779" s="76">
        <v>411188132769.40625</v>
      </c>
      <c r="H4779" s="46">
        <v>25475932.312244825</v>
      </c>
      <c r="I4779" s="76">
        <v>635674463073.71875</v>
      </c>
      <c r="J4779" s="56">
        <v>0.39228368619657727</v>
      </c>
      <c r="K4779" s="76">
        <v>25729504514.521648</v>
      </c>
      <c r="L4779" s="76">
        <v>5354537419.1157627</v>
      </c>
      <c r="M4779" s="76">
        <v>205382472195.75272</v>
      </c>
      <c r="N4779" s="76">
        <v>71943056457.935715</v>
      </c>
      <c r="O4779" s="76">
        <v>26608.594655638939</v>
      </c>
      <c r="P4779" s="46">
        <v>472800.62423350161</v>
      </c>
      <c r="Q4779" s="46">
        <v>298761.60623039957</v>
      </c>
      <c r="R4779" s="76">
        <v>1431019812039.2393</v>
      </c>
      <c r="S4779" s="56">
        <v>0.58555744967648315</v>
      </c>
      <c r="T4779" s="56">
        <v>0.42901199105769877</v>
      </c>
      <c r="U4779" s="46">
        <v>16.954998594308453</v>
      </c>
      <c r="V4779" s="76">
        <v>11240150575202.607</v>
      </c>
      <c r="W4779" s="84">
        <v>3549.4225077374308</v>
      </c>
      <c r="X4779" s="82">
        <v>4.3971769194577084E-2</v>
      </c>
      <c r="Y4779" s="476">
        <v>2.0000000000000001E-4</v>
      </c>
    </row>
    <row r="4780" spans="1:25" x14ac:dyDescent="0.2">
      <c r="A4780" s="475">
        <v>4776</v>
      </c>
      <c r="B4780" s="56">
        <v>0.47096142009276437</v>
      </c>
      <c r="C4780" s="46">
        <v>1500</v>
      </c>
      <c r="D4780" s="56">
        <v>0.72006364824749858</v>
      </c>
      <c r="E4780" s="56">
        <v>0.38586637948282243</v>
      </c>
      <c r="F4780" s="250">
        <v>2026.75</v>
      </c>
      <c r="G4780" s="76">
        <v>84782031914.701065</v>
      </c>
      <c r="H4780" s="46">
        <v>17431800.492737953</v>
      </c>
      <c r="I4780" s="76">
        <v>467295842290.95911</v>
      </c>
      <c r="J4780" s="56">
        <v>0.40006681507371455</v>
      </c>
      <c r="K4780" s="76">
        <v>26592999342.116127</v>
      </c>
      <c r="L4780" s="76">
        <v>23872047472.840027</v>
      </c>
      <c r="M4780" s="76">
        <v>10044708705.330667</v>
      </c>
      <c r="N4780" s="76">
        <v>50064057295.969933</v>
      </c>
      <c r="O4780" s="76">
        <v>30002.94327281179</v>
      </c>
      <c r="P4780" s="46">
        <v>346884.24113213329</v>
      </c>
      <c r="Q4780" s="46">
        <v>206057.08149985905</v>
      </c>
      <c r="R4780" s="76">
        <v>707220288336.88599</v>
      </c>
      <c r="S4780" s="56">
        <v>0.47547204571122242</v>
      </c>
      <c r="T4780" s="56">
        <v>0.34924178827983571</v>
      </c>
      <c r="U4780" s="46">
        <v>14.951177807839452</v>
      </c>
      <c r="V4780" s="76">
        <v>4195661349322.4692</v>
      </c>
      <c r="W4780" s="84">
        <v>1325.2508782256441</v>
      </c>
      <c r="X4780" s="82">
        <v>4.7412547212971355E-2</v>
      </c>
      <c r="Y4780" s="476">
        <v>2.0000000000000001E-4</v>
      </c>
    </row>
    <row r="4781" spans="1:25" x14ac:dyDescent="0.2">
      <c r="A4781" s="475">
        <v>4777</v>
      </c>
      <c r="B4781" s="56">
        <v>0.64775861608638607</v>
      </c>
      <c r="C4781" s="46">
        <v>4049.6528033415661</v>
      </c>
      <c r="D4781" s="56">
        <v>0.90736669470054132</v>
      </c>
      <c r="E4781" s="56">
        <v>0.48094482318501336</v>
      </c>
      <c r="F4781" s="250">
        <v>2025.47</v>
      </c>
      <c r="G4781" s="76">
        <v>364791694750.16577</v>
      </c>
      <c r="H4781" s="46">
        <v>25698794.35062857</v>
      </c>
      <c r="I4781" s="76">
        <v>727098563672.87805</v>
      </c>
      <c r="J4781" s="56">
        <v>0.34247628441728606</v>
      </c>
      <c r="K4781" s="76">
        <v>54734698977.696655</v>
      </c>
      <c r="L4781" s="76">
        <v>82225950563.198837</v>
      </c>
      <c r="M4781" s="76">
        <v>171281215580.1373</v>
      </c>
      <c r="N4781" s="76">
        <v>32765349474.21217</v>
      </c>
      <c r="O4781" s="76">
        <v>39676.619882164996</v>
      </c>
      <c r="P4781" s="46">
        <v>219688.01122917209</v>
      </c>
      <c r="Q4781" s="46">
        <v>107465.35397623712</v>
      </c>
      <c r="R4781" s="76">
        <v>1358631114053.9875</v>
      </c>
      <c r="S4781" s="56">
        <v>0.52033340408235085</v>
      </c>
      <c r="T4781" s="56">
        <v>0.40487982819326129</v>
      </c>
      <c r="U4781" s="46">
        <v>16.893413751601955</v>
      </c>
      <c r="V4781" s="76">
        <v>10173299316056.588</v>
      </c>
      <c r="W4781" s="84">
        <v>3210.0342900321143</v>
      </c>
      <c r="X4781" s="82">
        <v>4.3472005210992357E-2</v>
      </c>
      <c r="Y4781" s="476">
        <v>2.0000000000000001E-4</v>
      </c>
    </row>
    <row r="4782" spans="1:25" x14ac:dyDescent="0.2">
      <c r="A4782" s="475">
        <v>4778</v>
      </c>
      <c r="B4782" s="56">
        <v>0.56491534380159703</v>
      </c>
      <c r="C4782" s="46">
        <v>3840.0317129217174</v>
      </c>
      <c r="D4782" s="56">
        <v>0.58721007268372172</v>
      </c>
      <c r="E4782" s="56">
        <v>0.52978340632794463</v>
      </c>
      <c r="F4782" s="250">
        <v>2025.6</v>
      </c>
      <c r="G4782" s="76">
        <v>131004540055.21292</v>
      </c>
      <c r="H4782" s="46">
        <v>12299254.598344402</v>
      </c>
      <c r="I4782" s="76">
        <v>391809904483.00549</v>
      </c>
      <c r="J4782" s="56">
        <v>0.42825418782186797</v>
      </c>
      <c r="K4782" s="76">
        <v>49410064128.290398</v>
      </c>
      <c r="L4782" s="76">
        <v>123306488878.4073</v>
      </c>
      <c r="M4782" s="76">
        <v>40550872149.092285</v>
      </c>
      <c r="N4782" s="76">
        <v>24951524348.112343</v>
      </c>
      <c r="O4782" s="76">
        <v>33418.948658256253</v>
      </c>
      <c r="P4782" s="46">
        <v>195779.65437036313</v>
      </c>
      <c r="Q4782" s="46">
        <v>96087.663244880983</v>
      </c>
      <c r="R4782" s="76">
        <v>714286117567.4137</v>
      </c>
      <c r="S4782" s="56">
        <v>0.55806369277179968</v>
      </c>
      <c r="T4782" s="56">
        <v>0.39269828467527984</v>
      </c>
      <c r="U4782" s="46">
        <v>15.518345678437269</v>
      </c>
      <c r="V4782" s="76">
        <v>4921258691820.0508</v>
      </c>
      <c r="W4782" s="84">
        <v>1554.1647260334039</v>
      </c>
      <c r="X4782" s="82">
        <v>4.5885845942783991E-2</v>
      </c>
      <c r="Y4782" s="476">
        <v>2.0000000000000001E-4</v>
      </c>
    </row>
    <row r="4783" spans="1:25" x14ac:dyDescent="0.2">
      <c r="A4783" s="475">
        <v>4779</v>
      </c>
      <c r="B4783" s="56">
        <v>0.50295751382152287</v>
      </c>
      <c r="C4783" s="46">
        <v>7847.2344589546647</v>
      </c>
      <c r="D4783" s="56">
        <v>0.22742755136716164</v>
      </c>
      <c r="E4783" s="56">
        <v>0.28652403259415926</v>
      </c>
      <c r="F4783" s="250">
        <v>2023.75</v>
      </c>
      <c r="G4783" s="76">
        <v>278117053175.95837</v>
      </c>
      <c r="H4783" s="46">
        <v>3766385.966062001</v>
      </c>
      <c r="I4783" s="76">
        <v>191744900506.12744</v>
      </c>
      <c r="J4783" s="56">
        <v>0.50295751382152287</v>
      </c>
      <c r="K4783" s="76">
        <v>4846872957.357584</v>
      </c>
      <c r="L4783" s="76">
        <v>0</v>
      </c>
      <c r="M4783" s="76">
        <v>241364607413.80292</v>
      </c>
      <c r="N4783" s="76">
        <v>107793070634.90109</v>
      </c>
      <c r="O4783" s="76">
        <v>12880.214670195843</v>
      </c>
      <c r="P4783" s="46">
        <v>737958.87592361099</v>
      </c>
      <c r="Q4783" s="46">
        <v>456105.63971502573</v>
      </c>
      <c r="R4783" s="76">
        <v>755505358357.59717</v>
      </c>
      <c r="S4783" s="56">
        <v>0.64534074856095913</v>
      </c>
      <c r="T4783" s="56">
        <v>0.50046302705067358</v>
      </c>
      <c r="U4783" s="46">
        <v>17.388781520031866</v>
      </c>
      <c r="V4783" s="76">
        <v>7381540357754.5264</v>
      </c>
      <c r="W4783" s="84">
        <v>2329.2928048915314</v>
      </c>
      <c r="X4783" s="82">
        <v>4.1011280113111212E-2</v>
      </c>
      <c r="Y4783" s="476">
        <v>2.0000000000000001E-4</v>
      </c>
    </row>
    <row r="4784" spans="1:25" x14ac:dyDescent="0.2">
      <c r="A4784" s="475">
        <v>4780</v>
      </c>
      <c r="B4784" s="56">
        <v>0.45340640674555549</v>
      </c>
      <c r="C4784" s="46">
        <v>1500</v>
      </c>
      <c r="D4784" s="56">
        <v>0.47393858764595531</v>
      </c>
      <c r="E4784" s="56">
        <v>0.49410665101561824</v>
      </c>
      <c r="F4784" s="250">
        <v>2025.11</v>
      </c>
      <c r="G4784" s="76">
        <v>80810133422.748322</v>
      </c>
      <c r="H4784" s="46">
        <v>9421311.0859932341</v>
      </c>
      <c r="I4784" s="76">
        <v>313849665508.13666</v>
      </c>
      <c r="J4784" s="56">
        <v>0.43386783828571895</v>
      </c>
      <c r="K4784" s="76">
        <v>21766446992.510895</v>
      </c>
      <c r="L4784" s="76">
        <v>35754100238.374313</v>
      </c>
      <c r="M4784" s="76">
        <v>46719152416.064178</v>
      </c>
      <c r="N4784" s="76">
        <v>100193589115.86475</v>
      </c>
      <c r="O4784" s="76">
        <v>31413.269893939003</v>
      </c>
      <c r="P4784" s="46">
        <v>655514.06587031903</v>
      </c>
      <c r="Q4784" s="46">
        <v>385392.84959981096</v>
      </c>
      <c r="R4784" s="76">
        <v>566689582818.9967</v>
      </c>
      <c r="S4784" s="56">
        <v>0.48973905500938175</v>
      </c>
      <c r="T4784" s="56">
        <v>0.38146392322248313</v>
      </c>
      <c r="U4784" s="46">
        <v>15.107857263801842</v>
      </c>
      <c r="V4784" s="76">
        <v>3798340610326.04</v>
      </c>
      <c r="W4784" s="84">
        <v>1198.7801815942446</v>
      </c>
      <c r="X4784" s="82">
        <v>4.5730119114637896E-2</v>
      </c>
      <c r="Y4784" s="476">
        <v>2.0000000000000001E-4</v>
      </c>
    </row>
    <row r="4785" spans="1:25" x14ac:dyDescent="0.2">
      <c r="A4785" s="475">
        <v>4781</v>
      </c>
      <c r="B4785" s="56">
        <v>0.66897388716694961</v>
      </c>
      <c r="C4785" s="46">
        <v>5488.9638866435571</v>
      </c>
      <c r="D4785" s="56">
        <v>0.55263653670570612</v>
      </c>
      <c r="E4785" s="56">
        <v>0.26458213268778807</v>
      </c>
      <c r="F4785" s="250">
        <v>2025.47</v>
      </c>
      <c r="G4785" s="76">
        <v>201276280794.33109</v>
      </c>
      <c r="H4785" s="46">
        <v>10782321.216173805</v>
      </c>
      <c r="I4785" s="76">
        <v>353330353532.20184</v>
      </c>
      <c r="J4785" s="56">
        <v>0.42969200210764869</v>
      </c>
      <c r="K4785" s="76">
        <v>15169346023.906315</v>
      </c>
      <c r="L4785" s="76">
        <v>8786282573.5636654</v>
      </c>
      <c r="M4785" s="76">
        <v>138215228108.09131</v>
      </c>
      <c r="N4785" s="76">
        <v>21088673778.754627</v>
      </c>
      <c r="O4785" s="76">
        <v>17566.099019784229</v>
      </c>
      <c r="P4785" s="46">
        <v>174721.58187929733</v>
      </c>
      <c r="Q4785" s="46">
        <v>81696.615606219406</v>
      </c>
      <c r="R4785" s="76">
        <v>753380368185.74866</v>
      </c>
      <c r="S4785" s="56">
        <v>0.59911393779564115</v>
      </c>
      <c r="T4785" s="56">
        <v>0.44077816130552394</v>
      </c>
      <c r="U4785" s="46">
        <v>16.600559308005582</v>
      </c>
      <c r="V4785" s="76">
        <v>6103442410382.1465</v>
      </c>
      <c r="W4785" s="84">
        <v>1926.6442609051871</v>
      </c>
      <c r="X4785" s="82">
        <v>4.3797848580257988E-2</v>
      </c>
      <c r="Y4785" s="476">
        <v>2.0000000000000001E-4</v>
      </c>
    </row>
    <row r="4786" spans="1:25" x14ac:dyDescent="0.2">
      <c r="A4786" s="475">
        <v>4782</v>
      </c>
      <c r="B4786" s="56">
        <v>0.5181983674206817</v>
      </c>
      <c r="C4786" s="46">
        <v>2974.5345198362156</v>
      </c>
      <c r="D4786" s="56">
        <v>0.7832279633450111</v>
      </c>
      <c r="E4786" s="56">
        <v>0.34006142377051085</v>
      </c>
      <c r="F4786" s="250">
        <v>2025.91</v>
      </c>
      <c r="G4786" s="76">
        <v>164904334450.71793</v>
      </c>
      <c r="H4786" s="46">
        <v>20416944.597953901</v>
      </c>
      <c r="I4786" s="76">
        <v>584779737543.79565</v>
      </c>
      <c r="J4786" s="56">
        <v>0.40493693952329302</v>
      </c>
      <c r="K4786" s="76">
        <v>37720559232.165802</v>
      </c>
      <c r="L4786" s="76">
        <v>53236124632.365921</v>
      </c>
      <c r="M4786" s="76">
        <v>126179985607.92735</v>
      </c>
      <c r="N4786" s="76">
        <v>48443209545.661377</v>
      </c>
      <c r="O4786" s="76">
        <v>31274.413292546429</v>
      </c>
      <c r="P4786" s="46">
        <v>316617.82418751181</v>
      </c>
      <c r="Q4786" s="46">
        <v>181414.10385489132</v>
      </c>
      <c r="R4786" s="76">
        <v>1049554352481.4115</v>
      </c>
      <c r="S4786" s="56">
        <v>0.54030726418025421</v>
      </c>
      <c r="T4786" s="56">
        <v>0.34042173790330799</v>
      </c>
      <c r="U4786" s="46">
        <v>15.640632611448044</v>
      </c>
      <c r="V4786" s="76">
        <v>6171490221470.2305</v>
      </c>
      <c r="W4786" s="84">
        <v>1946.9474516836697</v>
      </c>
      <c r="X4786" s="82">
        <v>4.6292994152858605E-2</v>
      </c>
      <c r="Y4786" s="476">
        <v>2.0000000000000001E-4</v>
      </c>
    </row>
    <row r="4787" spans="1:25" x14ac:dyDescent="0.2">
      <c r="A4787" s="475">
        <v>4783</v>
      </c>
      <c r="B4787" s="56">
        <v>0.52797367617426527</v>
      </c>
      <c r="C4787" s="46">
        <v>4340.8660428932753</v>
      </c>
      <c r="D4787" s="56">
        <v>1.0562917497084525</v>
      </c>
      <c r="E4787" s="56">
        <v>0.58166593358115815</v>
      </c>
      <c r="F4787" s="250">
        <v>2024.8</v>
      </c>
      <c r="G4787" s="76">
        <v>314687401895.88684</v>
      </c>
      <c r="H4787" s="46">
        <v>34293193.779075481</v>
      </c>
      <c r="I4787" s="76">
        <v>484089130742.86865</v>
      </c>
      <c r="J4787" s="56">
        <v>-5.6664467458552581E-2</v>
      </c>
      <c r="K4787" s="76">
        <v>33681276104.898766</v>
      </c>
      <c r="L4787" s="76">
        <v>92639830270.488266</v>
      </c>
      <c r="M4787" s="76">
        <v>168772835333.77866</v>
      </c>
      <c r="N4787" s="76">
        <v>17260823705.243603</v>
      </c>
      <c r="O4787" s="76">
        <v>20571.992528096136</v>
      </c>
      <c r="P4787" s="46">
        <v>161116.62983461923</v>
      </c>
      <c r="Q4787" s="46">
        <v>68411.480242372403</v>
      </c>
      <c r="R4787" s="76">
        <v>1065656369688.1626</v>
      </c>
      <c r="S4787" s="56">
        <v>0.39132050805351964</v>
      </c>
      <c r="T4787" s="56">
        <v>0.27075109257266244</v>
      </c>
      <c r="U4787" s="46">
        <v>22.310286941046822</v>
      </c>
      <c r="V4787" s="76">
        <v>6911683733740.3604</v>
      </c>
      <c r="W4787" s="84">
        <v>2180.3742812239348</v>
      </c>
      <c r="X4787" s="82">
        <v>3.341854153872479E-2</v>
      </c>
      <c r="Y4787" s="476">
        <v>2.0000000000000001E-4</v>
      </c>
    </row>
    <row r="4788" spans="1:25" x14ac:dyDescent="0.2">
      <c r="A4788" s="475">
        <v>4784</v>
      </c>
      <c r="B4788" s="56">
        <v>0.56182046354248782</v>
      </c>
      <c r="C4788" s="46">
        <v>4741.5398784539775</v>
      </c>
      <c r="D4788" s="56">
        <v>0.67301871033629213</v>
      </c>
      <c r="E4788" s="56">
        <v>0.61225510475247269</v>
      </c>
      <c r="F4788" s="250">
        <v>2025.46</v>
      </c>
      <c r="G4788" s="76">
        <v>83283964959.813171</v>
      </c>
      <c r="H4788" s="46">
        <v>14474217.47293503</v>
      </c>
      <c r="I4788" s="76">
        <v>462138989316.867</v>
      </c>
      <c r="J4788" s="56">
        <v>0.41224287103279433</v>
      </c>
      <c r="K4788" s="76">
        <v>13201698782.985106</v>
      </c>
      <c r="L4788" s="76">
        <v>15273104025.45266</v>
      </c>
      <c r="M4788" s="76">
        <v>62303394585.75135</v>
      </c>
      <c r="N4788" s="76">
        <v>9160505836.2833004</v>
      </c>
      <c r="O4788" s="76">
        <v>25241.671000072234</v>
      </c>
      <c r="P4788" s="46">
        <v>101465.4375</v>
      </c>
      <c r="Q4788" s="46">
        <v>33113.8125</v>
      </c>
      <c r="R4788" s="76">
        <v>686376257216.87</v>
      </c>
      <c r="S4788" s="56">
        <v>0.52144232874553298</v>
      </c>
      <c r="T4788" s="56">
        <v>0.35634695147168782</v>
      </c>
      <c r="U4788" s="46">
        <v>14.997633666954679</v>
      </c>
      <c r="V4788" s="76">
        <v>4118549461028.6978</v>
      </c>
      <c r="W4788" s="84">
        <v>1299.9846660073815</v>
      </c>
      <c r="X4788" s="82">
        <v>4.7760083179455591E-2</v>
      </c>
      <c r="Y4788" s="476">
        <v>2.0000000000000001E-4</v>
      </c>
    </row>
    <row r="4789" spans="1:25" x14ac:dyDescent="0.2">
      <c r="A4789" s="475">
        <v>4785</v>
      </c>
      <c r="B4789" s="56">
        <v>0.58354202561430557</v>
      </c>
      <c r="C4789" s="46">
        <v>1500</v>
      </c>
      <c r="D4789" s="56">
        <v>0.70761776920975583</v>
      </c>
      <c r="E4789" s="56">
        <v>0.56360224377916601</v>
      </c>
      <c r="F4789" s="250">
        <v>2025.21</v>
      </c>
      <c r="G4789" s="76">
        <v>367719833005.23492</v>
      </c>
      <c r="H4789" s="46">
        <v>17280997.007961422</v>
      </c>
      <c r="I4789" s="76">
        <v>456032796415.89874</v>
      </c>
      <c r="J4789" s="56">
        <v>0.41101443363080525</v>
      </c>
      <c r="K4789" s="76">
        <v>26299710184.38961</v>
      </c>
      <c r="L4789" s="76">
        <v>0</v>
      </c>
      <c r="M4789" s="76">
        <v>171901420775.26523</v>
      </c>
      <c r="N4789" s="76">
        <v>24592520606.516273</v>
      </c>
      <c r="O4789" s="76">
        <v>36119.52496415619</v>
      </c>
      <c r="P4789" s="46">
        <v>211783.3401302839</v>
      </c>
      <c r="Q4789" s="46">
        <v>105389.9861495449</v>
      </c>
      <c r="R4789" s="76">
        <v>1148981338531.4104</v>
      </c>
      <c r="S4789" s="56">
        <v>0.6273308752255311</v>
      </c>
      <c r="T4789" s="56">
        <v>0.45068200516532214</v>
      </c>
      <c r="U4789" s="46">
        <v>17.180774455966272</v>
      </c>
      <c r="V4789" s="76">
        <v>9852007290779.7109</v>
      </c>
      <c r="W4789" s="84">
        <v>3109.6681514072156</v>
      </c>
      <c r="X4789" s="82">
        <v>4.2088081384860226E-2</v>
      </c>
      <c r="Y4789" s="476">
        <v>2.0000000000000001E-4</v>
      </c>
    </row>
    <row r="4790" spans="1:25" x14ac:dyDescent="0.2">
      <c r="A4790" s="475">
        <v>4786</v>
      </c>
      <c r="B4790" s="56">
        <v>0.47034273826207607</v>
      </c>
      <c r="C4790" s="46">
        <v>3540.9889375249209</v>
      </c>
      <c r="D4790" s="56">
        <v>0.44219148191198882</v>
      </c>
      <c r="E4790" s="56">
        <v>0.56470374221451225</v>
      </c>
      <c r="F4790" s="250">
        <v>2023.98</v>
      </c>
      <c r="G4790" s="76">
        <v>231424323718.53882</v>
      </c>
      <c r="H4790" s="46">
        <v>8192181.7164329495</v>
      </c>
      <c r="I4790" s="76">
        <v>308178819548.61993</v>
      </c>
      <c r="J4790" s="56">
        <v>0.47034273826207607</v>
      </c>
      <c r="K4790" s="76">
        <v>6534747487.0237007</v>
      </c>
      <c r="L4790" s="76">
        <v>0</v>
      </c>
      <c r="M4790" s="76">
        <v>355862124954.04718</v>
      </c>
      <c r="N4790" s="76">
        <v>79147499261.829407</v>
      </c>
      <c r="O4790" s="76">
        <v>28328.572928915703</v>
      </c>
      <c r="P4790" s="46">
        <v>532081.85358888237</v>
      </c>
      <c r="Q4790" s="46">
        <v>310042.63953627378</v>
      </c>
      <c r="R4790" s="76">
        <v>1002572707414.6519</v>
      </c>
      <c r="S4790" s="56">
        <v>0.65039989466802051</v>
      </c>
      <c r="T4790" s="56">
        <v>0.36309144315439895</v>
      </c>
      <c r="U4790" s="46">
        <v>16.786400082901864</v>
      </c>
      <c r="V4790" s="76">
        <v>6807884923400.0801</v>
      </c>
      <c r="W4790" s="84">
        <v>2148.4820381083305</v>
      </c>
      <c r="X4790" s="82">
        <v>4.2962612484642927E-2</v>
      </c>
      <c r="Y4790" s="476">
        <v>2.0000000000000001E-4</v>
      </c>
    </row>
    <row r="4791" spans="1:25" x14ac:dyDescent="0.2">
      <c r="A4791" s="475">
        <v>4787</v>
      </c>
      <c r="B4791" s="56">
        <v>0.52004609713443417</v>
      </c>
      <c r="C4791" s="46">
        <v>7537.8225496967343</v>
      </c>
      <c r="D4791" s="56">
        <v>0.77353464145653728</v>
      </c>
      <c r="E4791" s="56">
        <v>0.47216340054644246</v>
      </c>
      <c r="F4791" s="250">
        <v>2025.46</v>
      </c>
      <c r="G4791" s="76">
        <v>129194842563.16669</v>
      </c>
      <c r="H4791" s="46">
        <v>18051449.314835541</v>
      </c>
      <c r="I4791" s="76">
        <v>428335086674.50238</v>
      </c>
      <c r="J4791" s="56">
        <v>0.30207312676551423</v>
      </c>
      <c r="K4791" s="76">
        <v>32073528984.587345</v>
      </c>
      <c r="L4791" s="76">
        <v>39534981004.546257</v>
      </c>
      <c r="M4791" s="76">
        <v>90908683757.679214</v>
      </c>
      <c r="N4791" s="76">
        <v>30164725766.397827</v>
      </c>
      <c r="O4791" s="76">
        <v>22811.937063779224</v>
      </c>
      <c r="P4791" s="46">
        <v>239314.17991216289</v>
      </c>
      <c r="Q4791" s="46">
        <v>124088.08988934004</v>
      </c>
      <c r="R4791" s="76">
        <v>759050912958.65247</v>
      </c>
      <c r="S4791" s="56">
        <v>0.47670715605967073</v>
      </c>
      <c r="T4791" s="56">
        <v>0.29236716704127413</v>
      </c>
      <c r="U4791" s="46">
        <v>16.344106235590544</v>
      </c>
      <c r="V4791" s="76">
        <v>3930902861160.623</v>
      </c>
      <c r="W4791" s="84">
        <v>1240.1403980432603</v>
      </c>
      <c r="X4791" s="82">
        <v>4.5012802796285306E-2</v>
      </c>
      <c r="Y4791" s="476">
        <v>2.0000000000000001E-4</v>
      </c>
    </row>
    <row r="4792" spans="1:25" x14ac:dyDescent="0.2">
      <c r="A4792" s="475">
        <v>4788</v>
      </c>
      <c r="B4792" s="56">
        <v>0.39652408893352775</v>
      </c>
      <c r="C4792" s="46">
        <v>6211.1590053664104</v>
      </c>
      <c r="D4792" s="56">
        <v>0.61163341786943959</v>
      </c>
      <c r="E4792" s="56">
        <v>0.50526140026522859</v>
      </c>
      <c r="F4792" s="250">
        <v>2023.75</v>
      </c>
      <c r="G4792" s="76">
        <v>224195581694.07294</v>
      </c>
      <c r="H4792" s="46">
        <v>13021633.596705595</v>
      </c>
      <c r="I4792" s="76">
        <v>407061255565.32727</v>
      </c>
      <c r="J4792" s="56">
        <v>0.39652408893352775</v>
      </c>
      <c r="K4792" s="76">
        <v>3494019485.9822717</v>
      </c>
      <c r="L4792" s="76">
        <v>0</v>
      </c>
      <c r="M4792" s="76">
        <v>340133383336.1488</v>
      </c>
      <c r="N4792" s="76">
        <v>14865611956.221468</v>
      </c>
      <c r="O4792" s="76">
        <v>23354.701204572419</v>
      </c>
      <c r="P4792" s="46">
        <v>138817.86705616</v>
      </c>
      <c r="Q4792" s="46">
        <v>56027.544718958168</v>
      </c>
      <c r="R4792" s="76">
        <v>1103672493004.0259</v>
      </c>
      <c r="S4792" s="56">
        <v>0.64245031007688769</v>
      </c>
      <c r="T4792" s="56">
        <v>0.31895632212386044</v>
      </c>
      <c r="U4792" s="46">
        <v>16.804451380409745</v>
      </c>
      <c r="V4792" s="76">
        <v>6627234786093.1113</v>
      </c>
      <c r="W4792" s="84">
        <v>2091.7565001189337</v>
      </c>
      <c r="X4792" s="82">
        <v>4.2705548523825895E-2</v>
      </c>
      <c r="Y4792" s="476">
        <v>2.0000000000000001E-4</v>
      </c>
    </row>
    <row r="4793" spans="1:25" x14ac:dyDescent="0.2">
      <c r="A4793" s="475">
        <v>4789</v>
      </c>
      <c r="B4793" s="56">
        <v>0.43496258568466539</v>
      </c>
      <c r="C4793" s="46">
        <v>2531.7703652569289</v>
      </c>
      <c r="D4793" s="56">
        <v>0.73066787299469194</v>
      </c>
      <c r="E4793" s="56">
        <v>0.33145672340275489</v>
      </c>
      <c r="F4793" s="250">
        <v>2023.75</v>
      </c>
      <c r="G4793" s="76">
        <v>163528650958.37048</v>
      </c>
      <c r="H4793" s="46">
        <v>17017621.30864704</v>
      </c>
      <c r="I4793" s="76">
        <v>415762538289.40674</v>
      </c>
      <c r="J4793" s="56">
        <v>0.28716110103005543</v>
      </c>
      <c r="K4793" s="76">
        <v>4385306075.6484404</v>
      </c>
      <c r="L4793" s="76">
        <v>0</v>
      </c>
      <c r="M4793" s="76">
        <v>161312704366.13428</v>
      </c>
      <c r="N4793" s="76">
        <v>51774362979.757919</v>
      </c>
      <c r="O4793" s="76">
        <v>32983.975837237747</v>
      </c>
      <c r="P4793" s="46">
        <v>334849.40953159239</v>
      </c>
      <c r="Q4793" s="46">
        <v>196560.97714611035</v>
      </c>
      <c r="R4793" s="76">
        <v>817670732366.44983</v>
      </c>
      <c r="S4793" s="56">
        <v>0.50170847350476677</v>
      </c>
      <c r="T4793" s="56">
        <v>0.30806150647501707</v>
      </c>
      <c r="U4793" s="46">
        <v>16.873927867770636</v>
      </c>
      <c r="V4793" s="76">
        <v>4811837563886.5039</v>
      </c>
      <c r="W4793" s="84">
        <v>1518.1855405317062</v>
      </c>
      <c r="X4793" s="82">
        <v>4.2127511495627767E-2</v>
      </c>
      <c r="Y4793" s="476">
        <v>2.0000000000000001E-4</v>
      </c>
    </row>
    <row r="4794" spans="1:25" x14ac:dyDescent="0.2">
      <c r="A4794" s="475">
        <v>4790</v>
      </c>
      <c r="B4794" s="56">
        <v>0.45883409941012598</v>
      </c>
      <c r="C4794" s="46">
        <v>8039.6270622785923</v>
      </c>
      <c r="D4794" s="56">
        <v>0.87209714433192664</v>
      </c>
      <c r="E4794" s="56">
        <v>0.27883042511570033</v>
      </c>
      <c r="F4794" s="250">
        <v>2026.56</v>
      </c>
      <c r="G4794" s="76">
        <v>105874718940.67905</v>
      </c>
      <c r="H4794" s="46">
        <v>17155421.579213418</v>
      </c>
      <c r="I4794" s="76">
        <v>416836813630.78491</v>
      </c>
      <c r="J4794" s="56">
        <v>0.294747527337896</v>
      </c>
      <c r="K4794" s="76">
        <v>26502233871.506046</v>
      </c>
      <c r="L4794" s="76">
        <v>47129392105.306877</v>
      </c>
      <c r="M4794" s="76">
        <v>26784915400.924934</v>
      </c>
      <c r="N4794" s="76">
        <v>3115549838.834548</v>
      </c>
      <c r="O4794" s="76">
        <v>21437.560940340471</v>
      </c>
      <c r="P4794" s="46">
        <v>70728.549684300902</v>
      </c>
      <c r="Q4794" s="46">
        <v>12245.387421075229</v>
      </c>
      <c r="R4794" s="76">
        <v>616314488176.46619</v>
      </c>
      <c r="S4794" s="56">
        <v>0.44312075425460434</v>
      </c>
      <c r="T4794" s="56">
        <v>0.3201333364394725</v>
      </c>
      <c r="U4794" s="46">
        <v>16.011905159005934</v>
      </c>
      <c r="V4794" s="76">
        <v>3468461396312.2598</v>
      </c>
      <c r="W4794" s="84">
        <v>1095.01485096121</v>
      </c>
      <c r="X4794" s="82">
        <v>4.6377042973742122E-2</v>
      </c>
      <c r="Y4794" s="476">
        <v>2.0000000000000001E-4</v>
      </c>
    </row>
    <row r="4795" spans="1:25" x14ac:dyDescent="0.2">
      <c r="A4795" s="475">
        <v>4791</v>
      </c>
      <c r="B4795" s="56">
        <v>0.60734634266104237</v>
      </c>
      <c r="C4795" s="46">
        <v>6561.8209943455395</v>
      </c>
      <c r="D4795" s="56">
        <v>1.1688256533188168</v>
      </c>
      <c r="E4795" s="56">
        <v>0.50218116755214781</v>
      </c>
      <c r="F4795" s="250">
        <v>2023.75</v>
      </c>
      <c r="G4795" s="76">
        <v>273091370729.25986</v>
      </c>
      <c r="H4795" s="46">
        <v>38125936.527883247</v>
      </c>
      <c r="I4795" s="76">
        <v>809997759697.30396</v>
      </c>
      <c r="J4795" s="56">
        <v>0.22153399813082375</v>
      </c>
      <c r="K4795" s="76">
        <v>31973520777.782051</v>
      </c>
      <c r="L4795" s="76">
        <v>0</v>
      </c>
      <c r="M4795" s="76">
        <v>230819037702.51743</v>
      </c>
      <c r="N4795" s="76">
        <v>22431255691.758236</v>
      </c>
      <c r="O4795" s="76">
        <v>36621.20733963688</v>
      </c>
      <c r="P4795" s="46">
        <v>163296.61255408576</v>
      </c>
      <c r="Q4795" s="46">
        <v>79577.738315001363</v>
      </c>
      <c r="R4795" s="76">
        <v>1432904051505.6401</v>
      </c>
      <c r="S4795" s="56">
        <v>0.45970261746426905</v>
      </c>
      <c r="T4795" s="56">
        <v>0.28658421395073308</v>
      </c>
      <c r="U4795" s="46">
        <v>16.851992023229972</v>
      </c>
      <c r="V4795" s="76">
        <v>7471767268638.6797</v>
      </c>
      <c r="W4795" s="84">
        <v>2357.7218828097939</v>
      </c>
      <c r="X4795" s="82">
        <v>4.434741712444816E-2</v>
      </c>
      <c r="Y4795" s="476">
        <v>2.0000000000000001E-4</v>
      </c>
    </row>
    <row r="4796" spans="1:25" x14ac:dyDescent="0.2">
      <c r="A4796" s="475">
        <v>4792</v>
      </c>
      <c r="B4796" s="56">
        <v>0.56632501555823556</v>
      </c>
      <c r="C4796" s="46">
        <v>3336.2775749294374</v>
      </c>
      <c r="D4796" s="56">
        <v>0.91046431430271002</v>
      </c>
      <c r="E4796" s="56">
        <v>0.580215585062832</v>
      </c>
      <c r="F4796" s="250">
        <v>2024.98</v>
      </c>
      <c r="G4796" s="76">
        <v>289907362159.88409</v>
      </c>
      <c r="H4796" s="46">
        <v>26114944.807753097</v>
      </c>
      <c r="I4796" s="76">
        <v>608826757391.93921</v>
      </c>
      <c r="J4796" s="56">
        <v>0.35629838249903178</v>
      </c>
      <c r="K4796" s="76">
        <v>11083327648.672235</v>
      </c>
      <c r="L4796" s="76">
        <v>0</v>
      </c>
      <c r="M4796" s="76">
        <v>314431169435.25092</v>
      </c>
      <c r="N4796" s="76">
        <v>76092558947.925613</v>
      </c>
      <c r="O4796" s="76">
        <v>29344.557004255475</v>
      </c>
      <c r="P4796" s="46">
        <v>493313.38875666098</v>
      </c>
      <c r="Q4796" s="46">
        <v>314998.01549971179</v>
      </c>
      <c r="R4796" s="76">
        <v>1447843988842.1572</v>
      </c>
      <c r="S4796" s="56">
        <v>0.57854222610827344</v>
      </c>
      <c r="T4796" s="56">
        <v>0.30215018112579223</v>
      </c>
      <c r="U4796" s="46">
        <v>16.957150518284891</v>
      </c>
      <c r="V4796" s="76">
        <v>8170042586240.7451</v>
      </c>
      <c r="W4796" s="84">
        <v>2577.4951770731104</v>
      </c>
      <c r="X4796" s="82">
        <v>4.3086310897130151E-2</v>
      </c>
      <c r="Y4796" s="476">
        <v>2.0000000000000001E-4</v>
      </c>
    </row>
    <row r="4797" spans="1:25" x14ac:dyDescent="0.2">
      <c r="A4797" s="475">
        <v>4793</v>
      </c>
      <c r="B4797" s="56">
        <v>0.36135427991830638</v>
      </c>
      <c r="C4797" s="46">
        <v>1500</v>
      </c>
      <c r="D4797" s="56">
        <v>1.084266734223823</v>
      </c>
      <c r="E4797" s="56">
        <v>0.54837965184981141</v>
      </c>
      <c r="F4797" s="250">
        <v>2024.71</v>
      </c>
      <c r="G4797" s="76">
        <v>453222491767.17358</v>
      </c>
      <c r="H4797" s="46">
        <v>39232439.760111056</v>
      </c>
      <c r="I4797" s="76">
        <v>779763139175.78564</v>
      </c>
      <c r="J4797" s="56">
        <v>0.31817792014414004</v>
      </c>
      <c r="K4797" s="76">
        <v>24906650431.810074</v>
      </c>
      <c r="L4797" s="76">
        <v>22090928696.775505</v>
      </c>
      <c r="M4797" s="76">
        <v>323578324288.56018</v>
      </c>
      <c r="N4797" s="76">
        <v>72011655446.808624</v>
      </c>
      <c r="O4797" s="76">
        <v>23658.849632549067</v>
      </c>
      <c r="P4797" s="46">
        <v>480458.7710001138</v>
      </c>
      <c r="Q4797" s="46">
        <v>299858.10254166625</v>
      </c>
      <c r="R4797" s="76">
        <v>1748839137639.0811</v>
      </c>
      <c r="S4797" s="56">
        <v>0.55690738273795548</v>
      </c>
      <c r="T4797" s="56">
        <v>0.36672562867335812</v>
      </c>
      <c r="U4797" s="46">
        <v>17.190020062203136</v>
      </c>
      <c r="V4797" s="76">
        <v>12055366509029.396</v>
      </c>
      <c r="W4797" s="84">
        <v>3804.2790441436127</v>
      </c>
      <c r="X4797" s="82">
        <v>4.2744042570259738E-2</v>
      </c>
      <c r="Y4797" s="476">
        <v>2.0000000000000001E-4</v>
      </c>
    </row>
    <row r="4798" spans="1:25" x14ac:dyDescent="0.2">
      <c r="A4798" s="475">
        <v>4794</v>
      </c>
      <c r="B4798" s="56">
        <v>0.55671457566297455</v>
      </c>
      <c r="C4798" s="46">
        <v>3713.5571839722188</v>
      </c>
      <c r="D4798" s="56">
        <v>0.62264394326028116</v>
      </c>
      <c r="E4798" s="56">
        <v>0.18227587761520392</v>
      </c>
      <c r="F4798" s="250">
        <v>2023.75</v>
      </c>
      <c r="G4798" s="76">
        <v>289540468120.32025</v>
      </c>
      <c r="H4798" s="46">
        <v>13789890.993715089</v>
      </c>
      <c r="I4798" s="76">
        <v>350571537323.2182</v>
      </c>
      <c r="J4798" s="56">
        <v>0.30444675613043959</v>
      </c>
      <c r="K4798" s="76">
        <v>8668484030.7861118</v>
      </c>
      <c r="L4798" s="76">
        <v>0</v>
      </c>
      <c r="M4798" s="76">
        <v>348876468367.33228</v>
      </c>
      <c r="N4798" s="76">
        <v>86490808214.56073</v>
      </c>
      <c r="O4798" s="76">
        <v>39938.478475548924</v>
      </c>
      <c r="P4798" s="46">
        <v>511117.00702974654</v>
      </c>
      <c r="Q4798" s="46">
        <v>338385.23210142856</v>
      </c>
      <c r="R4798" s="76">
        <v>1084540240252.3152</v>
      </c>
      <c r="S4798" s="56">
        <v>0.5882649948883012</v>
      </c>
      <c r="T4798" s="56">
        <v>0.33969004678998149</v>
      </c>
      <c r="U4798" s="46">
        <v>17.679491651276479</v>
      </c>
      <c r="V4798" s="76">
        <v>7222806178553.7168</v>
      </c>
      <c r="W4798" s="84">
        <v>2277.5616497097658</v>
      </c>
      <c r="X4798" s="82">
        <v>4.1059636050501329E-2</v>
      </c>
      <c r="Y4798" s="476">
        <v>2.0000000000000001E-4</v>
      </c>
    </row>
    <row r="4799" spans="1:25" x14ac:dyDescent="0.2">
      <c r="A4799" s="475">
        <v>4795</v>
      </c>
      <c r="B4799" s="56">
        <v>0.35783896823572209</v>
      </c>
      <c r="C4799" s="46">
        <v>2030.9815033293785</v>
      </c>
      <c r="D4799" s="56">
        <v>0.56815923499381216</v>
      </c>
      <c r="E4799" s="56">
        <v>0.58898304516252953</v>
      </c>
      <c r="F4799" s="250">
        <v>2025.25</v>
      </c>
      <c r="G4799" s="76">
        <v>145709141194.41443</v>
      </c>
      <c r="H4799" s="46">
        <v>11892801.389964165</v>
      </c>
      <c r="I4799" s="76">
        <v>380183986123.55884</v>
      </c>
      <c r="J4799" s="56">
        <v>0.35783896823572214</v>
      </c>
      <c r="K4799" s="76">
        <v>38968911980.293877</v>
      </c>
      <c r="L4799" s="76">
        <v>92650966171.296188</v>
      </c>
      <c r="M4799" s="76">
        <v>83393706795.429749</v>
      </c>
      <c r="N4799" s="76">
        <v>64845649830.807266</v>
      </c>
      <c r="O4799" s="76">
        <v>24077.584071958947</v>
      </c>
      <c r="P4799" s="46">
        <v>394434.2986403777</v>
      </c>
      <c r="Q4799" s="46">
        <v>247216.36385916069</v>
      </c>
      <c r="R4799" s="76">
        <v>838655177714.88818</v>
      </c>
      <c r="S4799" s="56">
        <v>0.53776030069536307</v>
      </c>
      <c r="T4799" s="56">
        <v>0.33224746360941365</v>
      </c>
      <c r="U4799" s="46">
        <v>15.97012748924139</v>
      </c>
      <c r="V4799" s="76">
        <v>4965866002871.6973</v>
      </c>
      <c r="W4799" s="84">
        <v>1563.1922578380177</v>
      </c>
      <c r="X4799" s="82">
        <v>4.5049525509267697E-2</v>
      </c>
      <c r="Y4799" s="476">
        <v>2.0000000000000001E-4</v>
      </c>
    </row>
    <row r="4800" spans="1:25" x14ac:dyDescent="0.2">
      <c r="A4800" s="475">
        <v>4796</v>
      </c>
      <c r="B4800" s="56">
        <v>0.56600970457255617</v>
      </c>
      <c r="C4800" s="46">
        <v>7638.6805965783024</v>
      </c>
      <c r="D4800" s="56">
        <v>0.77412054196769253</v>
      </c>
      <c r="E4800" s="56">
        <v>0.47211267888335895</v>
      </c>
      <c r="F4800" s="250">
        <v>2023.75</v>
      </c>
      <c r="G4800" s="76">
        <v>289997697517.31348</v>
      </c>
      <c r="H4800" s="46">
        <v>18261686.370640635</v>
      </c>
      <c r="I4800" s="76">
        <v>403007527181.77435</v>
      </c>
      <c r="J4800" s="56">
        <v>0.23941077213344719</v>
      </c>
      <c r="K4800" s="76">
        <v>15843353652.334328</v>
      </c>
      <c r="L4800" s="76">
        <v>0</v>
      </c>
      <c r="M4800" s="76">
        <v>287928061770.63684</v>
      </c>
      <c r="N4800" s="76">
        <v>39438279103.552284</v>
      </c>
      <c r="O4800" s="76">
        <v>16278.187864597034</v>
      </c>
      <c r="P4800" s="46">
        <v>286598.94565711409</v>
      </c>
      <c r="Q4800" s="46">
        <v>159024.14522657619</v>
      </c>
      <c r="R4800" s="76">
        <v>1007205837575.4659</v>
      </c>
      <c r="S4800" s="56">
        <v>0.54633964396978341</v>
      </c>
      <c r="T4800" s="56">
        <v>0.34046288401386299</v>
      </c>
      <c r="U4800" s="46">
        <v>18.030176623039335</v>
      </c>
      <c r="V4800" s="76">
        <v>6744255216865.1758</v>
      </c>
      <c r="W4800" s="84">
        <v>2128.3383165265232</v>
      </c>
      <c r="X4800" s="82">
        <v>4.0604971129593943E-2</v>
      </c>
      <c r="Y4800" s="476">
        <v>2.0000000000000001E-4</v>
      </c>
    </row>
    <row r="4801" spans="1:25" x14ac:dyDescent="0.2">
      <c r="A4801" s="475">
        <v>4797</v>
      </c>
      <c r="B4801" s="56">
        <v>0.51203637307191818</v>
      </c>
      <c r="C4801" s="46">
        <v>5531.5246952257494</v>
      </c>
      <c r="D4801" s="56">
        <v>0.69962144978779095</v>
      </c>
      <c r="E4801" s="56">
        <v>0.37737418644673881</v>
      </c>
      <c r="F4801" s="250">
        <v>2025.61</v>
      </c>
      <c r="G4801" s="76">
        <v>94611319995.055069</v>
      </c>
      <c r="H4801" s="46">
        <v>15674786.363951556</v>
      </c>
      <c r="I4801" s="76">
        <v>403040796998.25562</v>
      </c>
      <c r="J4801" s="56">
        <v>0.30745582860104093</v>
      </c>
      <c r="K4801" s="76">
        <v>23846214467.220455</v>
      </c>
      <c r="L4801" s="76">
        <v>35888804149.967377</v>
      </c>
      <c r="M4801" s="76">
        <v>78635918165.899963</v>
      </c>
      <c r="N4801" s="76">
        <v>32942490644.371521</v>
      </c>
      <c r="O4801" s="76">
        <v>25386.541430289741</v>
      </c>
      <c r="P4801" s="46">
        <v>239563.68073350648</v>
      </c>
      <c r="Q4801" s="46">
        <v>125731.4039306495</v>
      </c>
      <c r="R4801" s="76">
        <v>704242526252.46021</v>
      </c>
      <c r="S4801" s="56">
        <v>0.48159615591769767</v>
      </c>
      <c r="T4801" s="56">
        <v>0.28418050441002207</v>
      </c>
      <c r="U4801" s="46">
        <v>15.646786156037363</v>
      </c>
      <c r="V4801" s="76">
        <v>3479102515896.5161</v>
      </c>
      <c r="W4801" s="84">
        <v>1098.3474637520635</v>
      </c>
      <c r="X4801" s="82">
        <v>4.6137405741186646E-2</v>
      </c>
      <c r="Y4801" s="476">
        <v>2.0000000000000001E-4</v>
      </c>
    </row>
    <row r="4802" spans="1:25" x14ac:dyDescent="0.2">
      <c r="A4802" s="475">
        <v>4798</v>
      </c>
      <c r="B4802" s="56">
        <v>0.53130466860714776</v>
      </c>
      <c r="C4802" s="46">
        <v>1500</v>
      </c>
      <c r="D4802" s="56">
        <v>0.90226996773001888</v>
      </c>
      <c r="E4802" s="56">
        <v>0.27301958828060946</v>
      </c>
      <c r="F4802" s="250">
        <v>2023.75</v>
      </c>
      <c r="G4802" s="76">
        <v>401986459099.92749</v>
      </c>
      <c r="H4802" s="46">
        <v>25913522.90007877</v>
      </c>
      <c r="I4802" s="76">
        <v>476952730142.4917</v>
      </c>
      <c r="J4802" s="56">
        <v>7.6439486794836475E-2</v>
      </c>
      <c r="K4802" s="76">
        <v>17168346537.559338</v>
      </c>
      <c r="L4802" s="76">
        <v>0</v>
      </c>
      <c r="M4802" s="76">
        <v>325823499720.90924</v>
      </c>
      <c r="N4802" s="76">
        <v>35552056793.840271</v>
      </c>
      <c r="O4802" s="76">
        <v>31665.921253306144</v>
      </c>
      <c r="P4802" s="46">
        <v>246414.8416321018</v>
      </c>
      <c r="Q4802" s="46">
        <v>126772.96854415892</v>
      </c>
      <c r="R4802" s="76">
        <v>1209798415442.8743</v>
      </c>
      <c r="S4802" s="56">
        <v>0.49465548432957562</v>
      </c>
      <c r="T4802" s="56">
        <v>0.31790201606835805</v>
      </c>
      <c r="U4802" s="46">
        <v>20.203733962562055</v>
      </c>
      <c r="V4802" s="76">
        <v>8403298743213.292</v>
      </c>
      <c r="W4802" s="84">
        <v>2650.8300508083553</v>
      </c>
      <c r="X4802" s="82">
        <v>3.6576118437987026E-2</v>
      </c>
      <c r="Y4802" s="476">
        <v>2.0000000000000001E-4</v>
      </c>
    </row>
    <row r="4803" spans="1:25" x14ac:dyDescent="0.2">
      <c r="A4803" s="475">
        <v>4799</v>
      </c>
      <c r="B4803" s="56">
        <v>0.33740123931917654</v>
      </c>
      <c r="C4803" s="46">
        <v>4399.7976084722895</v>
      </c>
      <c r="D4803" s="56">
        <v>0.85984501628920085</v>
      </c>
      <c r="E4803" s="56">
        <v>0.54702945868498065</v>
      </c>
      <c r="F4803" s="250">
        <v>2024.13</v>
      </c>
      <c r="G4803" s="76">
        <v>475474908655.38354</v>
      </c>
      <c r="H4803" s="46">
        <v>22782561.438895088</v>
      </c>
      <c r="I4803" s="76">
        <v>657602144028.37537</v>
      </c>
      <c r="J4803" s="56">
        <v>0.33740123931917654</v>
      </c>
      <c r="K4803" s="76">
        <v>37375744730.919556</v>
      </c>
      <c r="L4803" s="76">
        <v>33081912672.203259</v>
      </c>
      <c r="M4803" s="76">
        <v>248397114013.09766</v>
      </c>
      <c r="N4803" s="76">
        <v>72749887362.39032</v>
      </c>
      <c r="O4803" s="76">
        <v>34194.111787354064</v>
      </c>
      <c r="P4803" s="46">
        <v>445816.42569767841</v>
      </c>
      <c r="Q4803" s="46">
        <v>279110.70986757189</v>
      </c>
      <c r="R4803" s="76">
        <v>1433584319800.8552</v>
      </c>
      <c r="S4803" s="56">
        <v>0.54969850073325099</v>
      </c>
      <c r="T4803" s="56">
        <v>0.46815700363264628</v>
      </c>
      <c r="U4803" s="46">
        <v>17.166816078277169</v>
      </c>
      <c r="V4803" s="76">
        <v>12462403002389.781</v>
      </c>
      <c r="W4803" s="84">
        <v>3932.8043066630871</v>
      </c>
      <c r="X4803" s="82">
        <v>4.3110106082623868E-2</v>
      </c>
      <c r="Y4803" s="476">
        <v>2.0000000000000001E-4</v>
      </c>
    </row>
    <row r="4804" spans="1:25" x14ac:dyDescent="0.2">
      <c r="A4804" s="475">
        <v>4800</v>
      </c>
      <c r="B4804" s="56">
        <v>0.55843457277517561</v>
      </c>
      <c r="C4804" s="46">
        <v>3792.8797113001046</v>
      </c>
      <c r="D4804" s="56">
        <v>0.88551348206544411</v>
      </c>
      <c r="E4804" s="56">
        <v>0.4232357043977833</v>
      </c>
      <c r="F4804" s="250">
        <v>2025.99</v>
      </c>
      <c r="G4804" s="76">
        <v>172403600846.0972</v>
      </c>
      <c r="H4804" s="46">
        <v>24223643.71877753</v>
      </c>
      <c r="I4804" s="76">
        <v>564608124740.34473</v>
      </c>
      <c r="J4804" s="56">
        <v>0.29343474643128886</v>
      </c>
      <c r="K4804" s="76">
        <v>23733935493.234131</v>
      </c>
      <c r="L4804" s="76">
        <v>26540888618.47208</v>
      </c>
      <c r="M4804" s="76">
        <v>170096970678.71246</v>
      </c>
      <c r="N4804" s="76">
        <v>76702277913.282883</v>
      </c>
      <c r="O4804" s="76">
        <v>24789.351766977808</v>
      </c>
      <c r="P4804" s="46">
        <v>462774.72115908546</v>
      </c>
      <c r="Q4804" s="46">
        <v>291677.88388246676</v>
      </c>
      <c r="R4804" s="76">
        <v>1335506875297.0024</v>
      </c>
      <c r="S4804" s="56">
        <v>0.54539721972335098</v>
      </c>
      <c r="T4804" s="56">
        <v>0.20620408976226279</v>
      </c>
      <c r="U4804" s="46">
        <v>16.635558202469671</v>
      </c>
      <c r="V4804" s="76">
        <v>5029104127066.3789</v>
      </c>
      <c r="W4804" s="84">
        <v>1587.0723999098391</v>
      </c>
      <c r="X4804" s="82">
        <v>4.4033659450156859E-2</v>
      </c>
      <c r="Y4804" s="476">
        <v>2.0000000000000001E-4</v>
      </c>
    </row>
    <row r="4805" spans="1:25" x14ac:dyDescent="0.2">
      <c r="A4805" s="475">
        <v>4801</v>
      </c>
      <c r="B4805" s="56">
        <v>0.63783195168312756</v>
      </c>
      <c r="C4805" s="46">
        <v>4955.7977941698391</v>
      </c>
      <c r="D4805" s="56">
        <v>0.56328326036236231</v>
      </c>
      <c r="E4805" s="56">
        <v>0.56780472605281651</v>
      </c>
      <c r="F4805" s="250">
        <v>2026.15</v>
      </c>
      <c r="G4805" s="76">
        <v>127991539724.10211</v>
      </c>
      <c r="H4805" s="46">
        <v>11150217.275394315</v>
      </c>
      <c r="I4805" s="76">
        <v>340769360220.4823</v>
      </c>
      <c r="J4805" s="56">
        <v>0.40933408663732751</v>
      </c>
      <c r="K4805" s="76">
        <v>12705322935.499958</v>
      </c>
      <c r="L4805" s="76">
        <v>12130375764.479368</v>
      </c>
      <c r="M4805" s="76">
        <v>94533123183.182312</v>
      </c>
      <c r="N4805" s="76">
        <v>69855960781.63295</v>
      </c>
      <c r="O4805" s="76">
        <v>31903.892865006837</v>
      </c>
      <c r="P4805" s="46">
        <v>438312.85945678724</v>
      </c>
      <c r="Q4805" s="46">
        <v>282086.16670297808</v>
      </c>
      <c r="R4805" s="76">
        <v>649256679956.73914</v>
      </c>
      <c r="S4805" s="56">
        <v>0.52744607561386625</v>
      </c>
      <c r="T4805" s="56">
        <v>0.40576207419482557</v>
      </c>
      <c r="U4805" s="46">
        <v>15.838429104643938</v>
      </c>
      <c r="V4805" s="76">
        <v>4646722330974.0439</v>
      </c>
      <c r="W4805" s="84">
        <v>1465.8565704788004</v>
      </c>
      <c r="X4805" s="82">
        <v>4.5521330010968718E-2</v>
      </c>
      <c r="Y4805" s="476">
        <v>2.0000000000000001E-4</v>
      </c>
    </row>
    <row r="4806" spans="1:25" x14ac:dyDescent="0.2">
      <c r="A4806" s="475">
        <v>4802</v>
      </c>
      <c r="B4806" s="56">
        <v>0.3547985984115124</v>
      </c>
      <c r="C4806" s="46">
        <v>4573.4912624925992</v>
      </c>
      <c r="D4806" s="56">
        <v>0.98919597036651008</v>
      </c>
      <c r="E4806" s="56">
        <v>0.44987529409692845</v>
      </c>
      <c r="F4806" s="250">
        <v>2023.75</v>
      </c>
      <c r="G4806" s="76">
        <v>322406915138.07739</v>
      </c>
      <c r="H4806" s="46">
        <v>29744420.124797121</v>
      </c>
      <c r="I4806" s="76">
        <v>547416278154.5813</v>
      </c>
      <c r="J4806" s="56">
        <v>1.4641349822413052E-2</v>
      </c>
      <c r="K4806" s="76">
        <v>18563589840.490211</v>
      </c>
      <c r="L4806" s="76">
        <v>0</v>
      </c>
      <c r="M4806" s="76">
        <v>326347261729.39838</v>
      </c>
      <c r="N4806" s="76">
        <v>51831719858.033447</v>
      </c>
      <c r="O4806" s="76">
        <v>22707.337713128152</v>
      </c>
      <c r="P4806" s="46">
        <v>309580.21902340057</v>
      </c>
      <c r="Q4806" s="46">
        <v>171488.42494949719</v>
      </c>
      <c r="R4806" s="76">
        <v>1318509560494.2451</v>
      </c>
      <c r="S4806" s="56">
        <v>0.44376557061018662</v>
      </c>
      <c r="T4806" s="56">
        <v>0.21182469408760904</v>
      </c>
      <c r="U4806" s="46">
        <v>22.466096564981303</v>
      </c>
      <c r="V4806" s="76">
        <v>6715868604436.1387</v>
      </c>
      <c r="W4806" s="84">
        <v>2118.113822411156</v>
      </c>
      <c r="X4806" s="82">
        <v>3.3469595258823023E-2</v>
      </c>
      <c r="Y4806" s="476">
        <v>2.0000000000000001E-4</v>
      </c>
    </row>
    <row r="4807" spans="1:25" x14ac:dyDescent="0.2">
      <c r="A4807" s="475">
        <v>4803</v>
      </c>
      <c r="B4807" s="56">
        <v>0.58997356826794156</v>
      </c>
      <c r="C4807" s="46">
        <v>7507.3896872242858</v>
      </c>
      <c r="D4807" s="56">
        <v>0.33296048146270668</v>
      </c>
      <c r="E4807" s="56">
        <v>0.5598061283163337</v>
      </c>
      <c r="F4807" s="250">
        <v>2024.14</v>
      </c>
      <c r="G4807" s="76">
        <v>175346903623.33115</v>
      </c>
      <c r="H4807" s="46">
        <v>5581748.851496174</v>
      </c>
      <c r="I4807" s="76">
        <v>199263466357.69241</v>
      </c>
      <c r="J4807" s="56">
        <v>0.42839938714255232</v>
      </c>
      <c r="K4807" s="76">
        <v>4867436079.2089891</v>
      </c>
      <c r="L4807" s="76">
        <v>0</v>
      </c>
      <c r="M4807" s="76">
        <v>150155898250.44427</v>
      </c>
      <c r="N4807" s="76">
        <v>61949308476.22245</v>
      </c>
      <c r="O4807" s="76">
        <v>35815.989903665184</v>
      </c>
      <c r="P4807" s="46">
        <v>454238.22429446928</v>
      </c>
      <c r="Q4807" s="46">
        <v>249309.25592627778</v>
      </c>
      <c r="R4807" s="76">
        <v>608339723976.0332</v>
      </c>
      <c r="S4807" s="56">
        <v>0.62288605488283011</v>
      </c>
      <c r="T4807" s="56">
        <v>0.43387896474289805</v>
      </c>
      <c r="U4807" s="46">
        <v>16.9547862368292</v>
      </c>
      <c r="V4807" s="76">
        <v>4993844047861.8096</v>
      </c>
      <c r="W4807" s="84">
        <v>1575.7057311679471</v>
      </c>
      <c r="X4807" s="82">
        <v>4.2439490678907552E-2</v>
      </c>
      <c r="Y4807" s="476">
        <v>2.0000000000000001E-4</v>
      </c>
    </row>
    <row r="4808" spans="1:25" x14ac:dyDescent="0.2">
      <c r="A4808" s="475">
        <v>4804</v>
      </c>
      <c r="B4808" s="56">
        <v>0.30317496034489422</v>
      </c>
      <c r="C4808" s="46">
        <v>5777.444728658028</v>
      </c>
      <c r="D4808" s="56">
        <v>0.6692583748571771</v>
      </c>
      <c r="E4808" s="56">
        <v>0.60766409140630329</v>
      </c>
      <c r="F4808" s="250">
        <v>2023.75</v>
      </c>
      <c r="G4808" s="76">
        <v>404158932026.1051</v>
      </c>
      <c r="H4808" s="46">
        <v>14810023.897154225</v>
      </c>
      <c r="I4808" s="76">
        <v>480067677238.42969</v>
      </c>
      <c r="J4808" s="56">
        <v>0.30317496034489422</v>
      </c>
      <c r="K4808" s="76">
        <v>8896201518.0653973</v>
      </c>
      <c r="L4808" s="76">
        <v>0</v>
      </c>
      <c r="M4808" s="76">
        <v>482017535497.83978</v>
      </c>
      <c r="N4808" s="76">
        <v>8833744307.6450787</v>
      </c>
      <c r="O4808" s="76">
        <v>34277.453310069497</v>
      </c>
      <c r="P4808" s="46">
        <v>101465.4375</v>
      </c>
      <c r="Q4808" s="46">
        <v>33113.8125</v>
      </c>
      <c r="R4808" s="76">
        <v>1354425540438.3625</v>
      </c>
      <c r="S4808" s="56">
        <v>0.61736371819173175</v>
      </c>
      <c r="T4808" s="56">
        <v>0.3693134740632853</v>
      </c>
      <c r="U4808" s="46">
        <v>17.828197220225871</v>
      </c>
      <c r="V4808" s="76">
        <v>9753304530773.8984</v>
      </c>
      <c r="W4808" s="84">
        <v>3078.0219226860072</v>
      </c>
      <c r="X4808" s="82">
        <v>4.1239770510507853E-2</v>
      </c>
      <c r="Y4808" s="476">
        <v>2.0000000000000001E-4</v>
      </c>
    </row>
    <row r="4809" spans="1:25" x14ac:dyDescent="0.2">
      <c r="A4809" s="475">
        <v>4805</v>
      </c>
      <c r="B4809" s="56">
        <v>0.55530859327787829</v>
      </c>
      <c r="C4809" s="46">
        <v>5128.603377350435</v>
      </c>
      <c r="D4809" s="56">
        <v>0.70625621842106501</v>
      </c>
      <c r="E4809" s="56">
        <v>0.1972821813907516</v>
      </c>
      <c r="F4809" s="250">
        <v>2024.25</v>
      </c>
      <c r="G4809" s="76">
        <v>218670632273.36221</v>
      </c>
      <c r="H4809" s="46">
        <v>15869706.759322917</v>
      </c>
      <c r="I4809" s="76">
        <v>386481604476.89343</v>
      </c>
      <c r="J4809" s="56">
        <v>0.3042261913763592</v>
      </c>
      <c r="K4809" s="76">
        <v>8599237491.6991634</v>
      </c>
      <c r="L4809" s="76">
        <v>0</v>
      </c>
      <c r="M4809" s="76">
        <v>162782445765.07205</v>
      </c>
      <c r="N4809" s="76">
        <v>21457952853.0228</v>
      </c>
      <c r="O4809" s="76">
        <v>16816.601241572178</v>
      </c>
      <c r="P4809" s="46">
        <v>185583.6311828756</v>
      </c>
      <c r="Q4809" s="46">
        <v>86767.304945330892</v>
      </c>
      <c r="R4809" s="76">
        <v>827512432512.51758</v>
      </c>
      <c r="S4809" s="56">
        <v>0.54976923678929168</v>
      </c>
      <c r="T4809" s="56">
        <v>0.35736406775363105</v>
      </c>
      <c r="U4809" s="46">
        <v>17.395493716568097</v>
      </c>
      <c r="V4809" s="76">
        <v>5662869343673.6045</v>
      </c>
      <c r="W4809" s="84">
        <v>1787.5106269869207</v>
      </c>
      <c r="X4809" s="82">
        <v>4.1727721899731604E-2</v>
      </c>
      <c r="Y4809" s="476">
        <v>2.0000000000000001E-4</v>
      </c>
    </row>
    <row r="4810" spans="1:25" x14ac:dyDescent="0.2">
      <c r="A4810" s="475">
        <v>4806</v>
      </c>
      <c r="B4810" s="56">
        <v>0.53007183940319613</v>
      </c>
      <c r="C4810" s="46">
        <v>8273.0082928473366</v>
      </c>
      <c r="D4810" s="56">
        <v>0.4867678331961986</v>
      </c>
      <c r="E4810" s="56">
        <v>0.537259149864321</v>
      </c>
      <c r="F4810" s="250">
        <v>2025.09</v>
      </c>
      <c r="G4810" s="76">
        <v>88620686238.778809</v>
      </c>
      <c r="H4810" s="46">
        <v>9278714.7575478498</v>
      </c>
      <c r="I4810" s="76">
        <v>318465085883.82556</v>
      </c>
      <c r="J4810" s="56">
        <v>0.41494948314374325</v>
      </c>
      <c r="K4810" s="76">
        <v>24654925246.176006</v>
      </c>
      <c r="L4810" s="76">
        <v>55779960279.863686</v>
      </c>
      <c r="M4810" s="76">
        <v>60303211463.164558</v>
      </c>
      <c r="N4810" s="76">
        <v>99905800182.486526</v>
      </c>
      <c r="O4810" s="76">
        <v>20441.570673388211</v>
      </c>
      <c r="P4810" s="46">
        <v>538870.82031062734</v>
      </c>
      <c r="Q4810" s="46">
        <v>365669.22209021705</v>
      </c>
      <c r="R4810" s="76">
        <v>628609522331.08118</v>
      </c>
      <c r="S4810" s="56">
        <v>0.5043050080739373</v>
      </c>
      <c r="T4810" s="56">
        <v>0.328449632959462</v>
      </c>
      <c r="U4810" s="46">
        <v>15.391509875091064</v>
      </c>
      <c r="V4810" s="76">
        <v>3558718717483.0918</v>
      </c>
      <c r="W4810" s="84">
        <v>1122.0413036205105</v>
      </c>
      <c r="X4810" s="82">
        <v>4.6614360989391444E-2</v>
      </c>
      <c r="Y4810" s="476">
        <v>2.0000000000000001E-4</v>
      </c>
    </row>
    <row r="4811" spans="1:25" x14ac:dyDescent="0.2">
      <c r="A4811" s="475">
        <v>4807</v>
      </c>
      <c r="B4811" s="56">
        <v>0.5497711297160246</v>
      </c>
      <c r="C4811" s="46">
        <v>6005.5440133524507</v>
      </c>
      <c r="D4811" s="56">
        <v>0.39539028085907174</v>
      </c>
      <c r="E4811" s="56">
        <v>0.33377446521321569</v>
      </c>
      <c r="F4811" s="250">
        <v>2023.89</v>
      </c>
      <c r="G4811" s="76">
        <v>245382557466.12143</v>
      </c>
      <c r="H4811" s="46">
        <v>6955515.4296657331</v>
      </c>
      <c r="I4811" s="76">
        <v>315937419171.52271</v>
      </c>
      <c r="J4811" s="56">
        <v>0.5497711297160246</v>
      </c>
      <c r="K4811" s="76">
        <v>6201343842.3594036</v>
      </c>
      <c r="L4811" s="76">
        <v>0</v>
      </c>
      <c r="M4811" s="76">
        <v>266062480856.74289</v>
      </c>
      <c r="N4811" s="76">
        <v>89909611063.783646</v>
      </c>
      <c r="O4811" s="76">
        <v>27250.817357259551</v>
      </c>
      <c r="P4811" s="46">
        <v>615409.73113220709</v>
      </c>
      <c r="Q4811" s="46">
        <v>368140.30398306466</v>
      </c>
      <c r="R4811" s="76">
        <v>906537440938.6842</v>
      </c>
      <c r="S4811" s="56">
        <v>0.65288238534483178</v>
      </c>
      <c r="T4811" s="56">
        <v>0.46115249474214465</v>
      </c>
      <c r="U4811" s="46">
        <v>16.4989013812419</v>
      </c>
      <c r="V4811" s="76">
        <v>7863783524773.3809</v>
      </c>
      <c r="W4811" s="84">
        <v>2481.43570114044</v>
      </c>
      <c r="X4811" s="82">
        <v>4.247976187602677E-2</v>
      </c>
      <c r="Y4811" s="476">
        <v>2.0000000000000001E-4</v>
      </c>
    </row>
    <row r="4812" spans="1:25" x14ac:dyDescent="0.2">
      <c r="A4812" s="475">
        <v>4808</v>
      </c>
      <c r="B4812" s="56">
        <v>0.45069555184764437</v>
      </c>
      <c r="C4812" s="46">
        <v>2995.2994438998467</v>
      </c>
      <c r="D4812" s="56">
        <v>0.34721180525006118</v>
      </c>
      <c r="E4812" s="56">
        <v>0.7</v>
      </c>
      <c r="F4812" s="250">
        <v>2025.73</v>
      </c>
      <c r="G4812" s="76">
        <v>81251753708.154831</v>
      </c>
      <c r="H4812" s="46">
        <v>5900151.4732457185</v>
      </c>
      <c r="I4812" s="76">
        <v>194495986685.74548</v>
      </c>
      <c r="J4812" s="56">
        <v>0.38748532136402924</v>
      </c>
      <c r="K4812" s="76">
        <v>14104230043.65444</v>
      </c>
      <c r="L4812" s="76">
        <v>24460709072.827431</v>
      </c>
      <c r="M4812" s="76">
        <v>98077753859.721451</v>
      </c>
      <c r="N4812" s="76">
        <v>124898628243.8951</v>
      </c>
      <c r="O4812" s="76">
        <v>16409.811679885504</v>
      </c>
      <c r="P4812" s="46">
        <v>795901.99427864293</v>
      </c>
      <c r="Q4812" s="46">
        <v>492656.84099283401</v>
      </c>
      <c r="R4812" s="76">
        <v>573458355223.92578</v>
      </c>
      <c r="S4812" s="56">
        <v>0.53276216118418041</v>
      </c>
      <c r="T4812" s="56">
        <v>0.27540340016783693</v>
      </c>
      <c r="U4812" s="46">
        <v>15.945430176586326</v>
      </c>
      <c r="V4812" s="76">
        <v>2883417707922.5283</v>
      </c>
      <c r="W4812" s="84">
        <v>908.65863447536526</v>
      </c>
      <c r="X4812" s="82">
        <v>4.4142519659253435E-2</v>
      </c>
      <c r="Y4812" s="476">
        <v>2.0000000000000001E-4</v>
      </c>
    </row>
    <row r="4813" spans="1:25" x14ac:dyDescent="0.2">
      <c r="A4813" s="475">
        <v>4809</v>
      </c>
      <c r="B4813" s="56">
        <v>0.42696754912678436</v>
      </c>
      <c r="C4813" s="46">
        <v>6244.0361357796</v>
      </c>
      <c r="D4813" s="56">
        <v>0.8796500922224475</v>
      </c>
      <c r="E4813" s="56">
        <v>0.44725858046489159</v>
      </c>
      <c r="F4813" s="250">
        <v>2026.26</v>
      </c>
      <c r="G4813" s="76">
        <v>162285701242.73343</v>
      </c>
      <c r="H4813" s="46">
        <v>22162705.544637885</v>
      </c>
      <c r="I4813" s="76">
        <v>506316023514.93561</v>
      </c>
      <c r="J4813" s="56">
        <v>0.25518658852686427</v>
      </c>
      <c r="K4813" s="76">
        <v>28010784911.740108</v>
      </c>
      <c r="L4813" s="76">
        <v>62314241461.137421</v>
      </c>
      <c r="M4813" s="76">
        <v>35517539961.688354</v>
      </c>
      <c r="N4813" s="76">
        <v>25965700255.035854</v>
      </c>
      <c r="O4813" s="76">
        <v>30437.636063476522</v>
      </c>
      <c r="P4813" s="46">
        <v>265178.98805348208</v>
      </c>
      <c r="Q4813" s="46">
        <v>98195.533167597605</v>
      </c>
      <c r="R4813" s="76">
        <v>839819465542.02698</v>
      </c>
      <c r="S4813" s="56">
        <v>0.43957247802831273</v>
      </c>
      <c r="T4813" s="56">
        <v>0.28926595798471377</v>
      </c>
      <c r="U4813" s="46">
        <v>16.878347537500442</v>
      </c>
      <c r="V4813" s="76">
        <v>4448873288054.1182</v>
      </c>
      <c r="W4813" s="84">
        <v>1403.9830717528507</v>
      </c>
      <c r="X4813" s="82">
        <v>4.4365227679431192E-2</v>
      </c>
      <c r="Y4813" s="476">
        <v>2.0000000000000001E-4</v>
      </c>
    </row>
    <row r="4814" spans="1:25" x14ac:dyDescent="0.2">
      <c r="A4814" s="475">
        <v>4810</v>
      </c>
      <c r="B4814" s="56">
        <v>0.4309508149442956</v>
      </c>
      <c r="C4814" s="46">
        <v>5490.0564478883043</v>
      </c>
      <c r="D4814" s="56">
        <v>0.71421803522469252</v>
      </c>
      <c r="E4814" s="56">
        <v>0.2237455169181759</v>
      </c>
      <c r="F4814" s="250">
        <v>2023.75</v>
      </c>
      <c r="G4814" s="76">
        <v>102534003134.47525</v>
      </c>
      <c r="H4814" s="46">
        <v>16199385.486811327</v>
      </c>
      <c r="I4814" s="76">
        <v>522952494871.60382</v>
      </c>
      <c r="J4814" s="56">
        <v>0.43095081494429555</v>
      </c>
      <c r="K4814" s="76">
        <v>5855251678.5562267</v>
      </c>
      <c r="L4814" s="76">
        <v>0</v>
      </c>
      <c r="M4814" s="76">
        <v>182086853458.14636</v>
      </c>
      <c r="N4814" s="76">
        <v>30065450472.362885</v>
      </c>
      <c r="O4814" s="76">
        <v>30175.24150128325</v>
      </c>
      <c r="P4814" s="46">
        <v>230512.57645746833</v>
      </c>
      <c r="Q4814" s="46">
        <v>118826.34264249828</v>
      </c>
      <c r="R4814" s="76">
        <v>938878257927.24609</v>
      </c>
      <c r="S4814" s="56">
        <v>0.57455484500111842</v>
      </c>
      <c r="T4814" s="56">
        <v>0.33003982663054093</v>
      </c>
      <c r="U4814" s="46">
        <v>14.954734760522014</v>
      </c>
      <c r="V4814" s="76">
        <v>5186655377344.2998</v>
      </c>
      <c r="W4814" s="84">
        <v>1634.7690202409592</v>
      </c>
      <c r="X4814" s="82">
        <v>4.8257848934598543E-2</v>
      </c>
      <c r="Y4814" s="476">
        <v>2.0000000000000001E-4</v>
      </c>
    </row>
    <row r="4815" spans="1:25" x14ac:dyDescent="0.2">
      <c r="A4815" s="475">
        <v>4811</v>
      </c>
      <c r="B4815" s="56">
        <v>0.63025808099913827</v>
      </c>
      <c r="C4815" s="46">
        <v>7224.8882944038651</v>
      </c>
      <c r="D4815" s="56">
        <v>0.84964867102112052</v>
      </c>
      <c r="E4815" s="56">
        <v>0.40842426543816235</v>
      </c>
      <c r="F4815" s="250">
        <v>2024.17</v>
      </c>
      <c r="G4815" s="76">
        <v>356097462332.23767</v>
      </c>
      <c r="H4815" s="46">
        <v>20985281.957131214</v>
      </c>
      <c r="I4815" s="76">
        <v>538438033297.78668</v>
      </c>
      <c r="J4815" s="56">
        <v>0.37722614859023784</v>
      </c>
      <c r="K4815" s="76">
        <v>25843751717.703415</v>
      </c>
      <c r="L4815" s="76">
        <v>0</v>
      </c>
      <c r="M4815" s="76">
        <v>270811733569.28683</v>
      </c>
      <c r="N4815" s="76">
        <v>53625621354.292465</v>
      </c>
      <c r="O4815" s="76">
        <v>28838.652112037591</v>
      </c>
      <c r="P4815" s="46">
        <v>373631.40720953315</v>
      </c>
      <c r="Q4815" s="46">
        <v>223312.74551555392</v>
      </c>
      <c r="R4815" s="76">
        <v>1255204395839.7017</v>
      </c>
      <c r="S4815" s="56">
        <v>0.58969371022587036</v>
      </c>
      <c r="T4815" s="56">
        <v>0.43751145602836672</v>
      </c>
      <c r="U4815" s="46">
        <v>16.807722222079782</v>
      </c>
      <c r="V4815" s="76">
        <v>10082162651242.758</v>
      </c>
      <c r="W4815" s="84">
        <v>3174.3885543640945</v>
      </c>
      <c r="X4815" s="82">
        <v>4.3936168649524723E-2</v>
      </c>
      <c r="Y4815" s="476">
        <v>2.0000000000000001E-4</v>
      </c>
    </row>
    <row r="4816" spans="1:25" x14ac:dyDescent="0.2">
      <c r="A4816" s="475">
        <v>4812</v>
      </c>
      <c r="B4816" s="56">
        <v>0.68275030366475953</v>
      </c>
      <c r="C4816" s="46">
        <v>2920.7950834585599</v>
      </c>
      <c r="D4816" s="56">
        <v>0.76355519474890998</v>
      </c>
      <c r="E4816" s="56">
        <v>0.63254843219465373</v>
      </c>
      <c r="F4816" s="250">
        <v>2025.69</v>
      </c>
      <c r="G4816" s="76">
        <v>125311812021.56209</v>
      </c>
      <c r="H4816" s="46">
        <v>19206637.555322323</v>
      </c>
      <c r="I4816" s="76">
        <v>543356049142.21356</v>
      </c>
      <c r="J4816" s="56">
        <v>0.38964558337469757</v>
      </c>
      <c r="K4816" s="76">
        <v>33807268791.556454</v>
      </c>
      <c r="L4816" s="76">
        <v>12557355718.654224</v>
      </c>
      <c r="M4816" s="76">
        <v>111833908716.03984</v>
      </c>
      <c r="N4816" s="76">
        <v>20943841302.968876</v>
      </c>
      <c r="O4816" s="76">
        <v>34471.179433958925</v>
      </c>
      <c r="P4816" s="46">
        <v>174602.43366149566</v>
      </c>
      <c r="Q4816" s="46">
        <v>78178.709877911853</v>
      </c>
      <c r="R4816" s="76">
        <v>925595495375.94177</v>
      </c>
      <c r="S4816" s="56">
        <v>0.53509125129124402</v>
      </c>
      <c r="T4816" s="56">
        <v>0.30167445633921169</v>
      </c>
      <c r="U4816" s="46">
        <v>15.509182062247737</v>
      </c>
      <c r="V4816" s="76">
        <v>4840075532734.3379</v>
      </c>
      <c r="W4816" s="84">
        <v>1525.2999459065422</v>
      </c>
      <c r="X4816" s="82">
        <v>4.6278255370106498E-2</v>
      </c>
      <c r="Y4816" s="476">
        <v>2.0000000000000001E-4</v>
      </c>
    </row>
    <row r="4817" spans="1:25" x14ac:dyDescent="0.2">
      <c r="A4817" s="475">
        <v>4813</v>
      </c>
      <c r="B4817" s="56">
        <v>0.47298170830376079</v>
      </c>
      <c r="C4817" s="46">
        <v>1500</v>
      </c>
      <c r="D4817" s="56">
        <v>0.91654651839105794</v>
      </c>
      <c r="E4817" s="56">
        <v>0.20064796498984672</v>
      </c>
      <c r="F4817" s="250">
        <v>2023.75</v>
      </c>
      <c r="G4817" s="76">
        <v>450474193892.79303</v>
      </c>
      <c r="H4817" s="46">
        <v>27632056.484640073</v>
      </c>
      <c r="I4817" s="76">
        <v>783317754396.40564</v>
      </c>
      <c r="J4817" s="56">
        <v>0.43246942548198131</v>
      </c>
      <c r="K4817" s="76">
        <v>24804179217.88615</v>
      </c>
      <c r="L4817" s="76">
        <v>0</v>
      </c>
      <c r="M4817" s="76">
        <v>425061452543.1239</v>
      </c>
      <c r="N4817" s="76">
        <v>12864966397.208359</v>
      </c>
      <c r="O4817" s="76">
        <v>26170.645473486489</v>
      </c>
      <c r="P4817" s="46">
        <v>127402.89399303422</v>
      </c>
      <c r="Q4817" s="46">
        <v>48004.34320728929</v>
      </c>
      <c r="R4817" s="76">
        <v>1681108113966.8508</v>
      </c>
      <c r="S4817" s="56">
        <v>0.61834834616781853</v>
      </c>
      <c r="T4817" s="56">
        <v>0.42230648100318041</v>
      </c>
      <c r="U4817" s="46">
        <v>16.763807678908847</v>
      </c>
      <c r="V4817" s="76">
        <v>13170710509376.805</v>
      </c>
      <c r="W4817" s="84">
        <v>4158.3049520363811</v>
      </c>
      <c r="X4817" s="82">
        <v>4.3226550839539649E-2</v>
      </c>
      <c r="Y4817" s="476">
        <v>2.0000000000000001E-4</v>
      </c>
    </row>
    <row r="4818" spans="1:25" x14ac:dyDescent="0.2">
      <c r="A4818" s="475">
        <v>4814</v>
      </c>
      <c r="B4818" s="56">
        <v>0.5749245165726895</v>
      </c>
      <c r="C4818" s="46">
        <v>6778.8625083243951</v>
      </c>
      <c r="D4818" s="56">
        <v>0.99429557177177796</v>
      </c>
      <c r="E4818" s="56">
        <v>0.49719597926039472</v>
      </c>
      <c r="F4818" s="250">
        <v>2024.75</v>
      </c>
      <c r="G4818" s="76">
        <v>282660018804.17975</v>
      </c>
      <c r="H4818" s="46">
        <v>29913768.663254332</v>
      </c>
      <c r="I4818" s="76">
        <v>711495234368.29822</v>
      </c>
      <c r="J4818" s="56">
        <v>0.2628991902012604</v>
      </c>
      <c r="K4818" s="76">
        <v>21577044295.503765</v>
      </c>
      <c r="L4818" s="76">
        <v>0</v>
      </c>
      <c r="M4818" s="76">
        <v>212081808842.13437</v>
      </c>
      <c r="N4818" s="76">
        <v>161077124740.86996</v>
      </c>
      <c r="O4818" s="76">
        <v>23768.583065018734</v>
      </c>
      <c r="P4818" s="46">
        <v>799536.4823469324</v>
      </c>
      <c r="Q4818" s="46">
        <v>559290.96948636835</v>
      </c>
      <c r="R4818" s="76">
        <v>1448185071574.1448</v>
      </c>
      <c r="S4818" s="56">
        <v>0.47283403557048359</v>
      </c>
      <c r="T4818" s="56">
        <v>0.31214388519873931</v>
      </c>
      <c r="U4818" s="46">
        <v>16.659763124693907</v>
      </c>
      <c r="V4818" s="76">
        <v>8156870093721.5186</v>
      </c>
      <c r="W4818" s="84">
        <v>2576.0539492705147</v>
      </c>
      <c r="X4818" s="82">
        <v>4.4524475869342182E-2</v>
      </c>
      <c r="Y4818" s="476">
        <v>2.0000000000000001E-4</v>
      </c>
    </row>
    <row r="4819" spans="1:25" x14ac:dyDescent="0.2">
      <c r="A4819" s="475">
        <v>4815</v>
      </c>
      <c r="B4819" s="56">
        <v>0.43246765207957183</v>
      </c>
      <c r="C4819" s="46">
        <v>7451.7727222412868</v>
      </c>
      <c r="D4819" s="56">
        <v>0.30810247161375381</v>
      </c>
      <c r="E4819" s="56">
        <v>0.54144260875400729</v>
      </c>
      <c r="F4819" s="250">
        <v>2026.07</v>
      </c>
      <c r="G4819" s="76">
        <v>149661576466.27936</v>
      </c>
      <c r="H4819" s="46">
        <v>5112559.3782315655</v>
      </c>
      <c r="I4819" s="76">
        <v>245052667545.66702</v>
      </c>
      <c r="J4819" s="56">
        <v>0.43246765207957183</v>
      </c>
      <c r="K4819" s="76">
        <v>46249323129.866234</v>
      </c>
      <c r="L4819" s="76">
        <v>82718396807.356689</v>
      </c>
      <c r="M4819" s="76">
        <v>66049423777.752541</v>
      </c>
      <c r="N4819" s="76">
        <v>42290988353.314316</v>
      </c>
      <c r="O4819" s="76">
        <v>44968.487976579374</v>
      </c>
      <c r="P4819" s="46">
        <v>300165.09229735448</v>
      </c>
      <c r="Q4819" s="46">
        <v>146710.38364063171</v>
      </c>
      <c r="R4819" s="76">
        <v>549753041596.47461</v>
      </c>
      <c r="S4819" s="56">
        <v>0.56431510452116251</v>
      </c>
      <c r="T4819" s="56">
        <v>0.46664654011994161</v>
      </c>
      <c r="U4819" s="46">
        <v>16.240563745196916</v>
      </c>
      <c r="V4819" s="76">
        <v>4635841655388.0908</v>
      </c>
      <c r="W4819" s="84">
        <v>1462.8707880097388</v>
      </c>
      <c r="X4819" s="82">
        <v>4.4507403472653778E-2</v>
      </c>
      <c r="Y4819" s="476">
        <v>2.0000000000000001E-4</v>
      </c>
    </row>
    <row r="4820" spans="1:25" x14ac:dyDescent="0.2">
      <c r="A4820" s="475">
        <v>4816</v>
      </c>
      <c r="B4820" s="56">
        <v>0.44044429660146639</v>
      </c>
      <c r="C4820" s="46">
        <v>7051.015648662049</v>
      </c>
      <c r="D4820" s="56">
        <v>0.91778472219331453</v>
      </c>
      <c r="E4820" s="56">
        <v>0.40107781532860276</v>
      </c>
      <c r="F4820" s="250">
        <v>2025.71</v>
      </c>
      <c r="G4820" s="76">
        <v>188644180388.33188</v>
      </c>
      <c r="H4820" s="46">
        <v>23718786.74032421</v>
      </c>
      <c r="I4820" s="76">
        <v>665053205386.72021</v>
      </c>
      <c r="J4820" s="56">
        <v>0.36883578191956701</v>
      </c>
      <c r="K4820" s="76">
        <v>38315217609.797241</v>
      </c>
      <c r="L4820" s="76">
        <v>51396548644.323479</v>
      </c>
      <c r="M4820" s="76">
        <v>109296684624.24358</v>
      </c>
      <c r="N4820" s="76">
        <v>21487560437.617722</v>
      </c>
      <c r="O4820" s="76">
        <v>36408.62972383076</v>
      </c>
      <c r="P4820" s="46">
        <v>154842.21611091337</v>
      </c>
      <c r="Q4820" s="46">
        <v>76939.870184319763</v>
      </c>
      <c r="R4820" s="76">
        <v>1131536317763.7935</v>
      </c>
      <c r="S4820" s="56">
        <v>0.52570688093780071</v>
      </c>
      <c r="T4820" s="56">
        <v>0.36941681394993769</v>
      </c>
      <c r="U4820" s="46">
        <v>15.568106751482897</v>
      </c>
      <c r="V4820" s="76">
        <v>7105327626312.709</v>
      </c>
      <c r="W4820" s="84">
        <v>2240.5780682209388</v>
      </c>
      <c r="X4820" s="82">
        <v>4.7589578080062429E-2</v>
      </c>
      <c r="Y4820" s="476">
        <v>2.0000000000000001E-4</v>
      </c>
    </row>
    <row r="4821" spans="1:25" x14ac:dyDescent="0.2">
      <c r="A4821" s="475">
        <v>4817</v>
      </c>
      <c r="B4821" s="56">
        <v>0.57750401975492727</v>
      </c>
      <c r="C4821" s="46">
        <v>1500</v>
      </c>
      <c r="D4821" s="56">
        <v>0.85534877235430518</v>
      </c>
      <c r="E4821" s="56">
        <v>0.7</v>
      </c>
      <c r="F4821" s="250">
        <v>2023.75</v>
      </c>
      <c r="G4821" s="76">
        <v>239635986568.48553</v>
      </c>
      <c r="H4821" s="46">
        <v>23703901.382900789</v>
      </c>
      <c r="I4821" s="76">
        <v>600356817650.86829</v>
      </c>
      <c r="J4821" s="56">
        <v>0.307264476046891</v>
      </c>
      <c r="K4821" s="76">
        <v>4342908651.8937864</v>
      </c>
      <c r="L4821" s="76">
        <v>0</v>
      </c>
      <c r="M4821" s="76">
        <v>258793205623.01816</v>
      </c>
      <c r="N4821" s="76">
        <v>88463455554.58548</v>
      </c>
      <c r="O4821" s="76">
        <v>29401.49153040049</v>
      </c>
      <c r="P4821" s="46">
        <v>484396.63096069137</v>
      </c>
      <c r="Q4821" s="46">
        <v>309614.6011369155</v>
      </c>
      <c r="R4821" s="76">
        <v>1195551925223.8801</v>
      </c>
      <c r="S4821" s="56">
        <v>0.50913670386647114</v>
      </c>
      <c r="T4821" s="56">
        <v>0.3208370554326081</v>
      </c>
      <c r="U4821" s="46">
        <v>16.728385172206984</v>
      </c>
      <c r="V4821" s="76">
        <v>7168719749484.7061</v>
      </c>
      <c r="W4821" s="84">
        <v>2263.4740051935619</v>
      </c>
      <c r="X4821" s="82">
        <v>4.3042950476046261E-2</v>
      </c>
      <c r="Y4821" s="476">
        <v>2.0000000000000001E-4</v>
      </c>
    </row>
    <row r="4822" spans="1:25" x14ac:dyDescent="0.2">
      <c r="A4822" s="475">
        <v>4818</v>
      </c>
      <c r="B4822" s="56">
        <v>0.35796577796924156</v>
      </c>
      <c r="C4822" s="46">
        <v>5846.2056776578938</v>
      </c>
      <c r="D4822" s="56">
        <v>0.63564663047349723</v>
      </c>
      <c r="E4822" s="56">
        <v>0.6205352644989548</v>
      </c>
      <c r="F4822" s="250">
        <v>2024.24</v>
      </c>
      <c r="G4822" s="76">
        <v>157015975008.78143</v>
      </c>
      <c r="H4822" s="46">
        <v>13289993.16353512</v>
      </c>
      <c r="I4822" s="76">
        <v>394119976696.83643</v>
      </c>
      <c r="J4822" s="56">
        <v>0.35796577796924156</v>
      </c>
      <c r="K4822" s="76">
        <v>12293705594.865303</v>
      </c>
      <c r="L4822" s="76">
        <v>0</v>
      </c>
      <c r="M4822" s="76">
        <v>135039807225.36497</v>
      </c>
      <c r="N4822" s="76">
        <v>57236306185.215683</v>
      </c>
      <c r="O4822" s="76">
        <v>23569.120752010356</v>
      </c>
      <c r="P4822" s="46">
        <v>399259.98427854106</v>
      </c>
      <c r="Q4822" s="46">
        <v>249043.86107714163</v>
      </c>
      <c r="R4822" s="76">
        <v>842144831529.43591</v>
      </c>
      <c r="S4822" s="56">
        <v>0.55105732403584162</v>
      </c>
      <c r="T4822" s="56">
        <v>0.31013907011954744</v>
      </c>
      <c r="U4822" s="46">
        <v>16.537474212737223</v>
      </c>
      <c r="V4822" s="76">
        <v>4701642320216.2393</v>
      </c>
      <c r="W4822" s="84">
        <v>1483.4511627417212</v>
      </c>
      <c r="X4822" s="82">
        <v>4.4621215339397953E-2</v>
      </c>
      <c r="Y4822" s="476">
        <v>2.0000000000000001E-4</v>
      </c>
    </row>
    <row r="4823" spans="1:25" x14ac:dyDescent="0.2">
      <c r="A4823" s="475">
        <v>4819</v>
      </c>
      <c r="B4823" s="56">
        <v>0.62964225759830617</v>
      </c>
      <c r="C4823" s="46">
        <v>5162.9378794372351</v>
      </c>
      <c r="D4823" s="56">
        <v>0.62514397643547592</v>
      </c>
      <c r="E4823" s="56">
        <v>0.60231560210204038</v>
      </c>
      <c r="F4823" s="250">
        <v>2026.2</v>
      </c>
      <c r="G4823" s="76">
        <v>133856494262.18456</v>
      </c>
      <c r="H4823" s="46">
        <v>13175380.044652548</v>
      </c>
      <c r="I4823" s="76">
        <v>372346139897.82916</v>
      </c>
      <c r="J4823" s="56">
        <v>0.33960605962875767</v>
      </c>
      <c r="K4823" s="76">
        <v>49105362560.07267</v>
      </c>
      <c r="L4823" s="76">
        <v>127147199836.04837</v>
      </c>
      <c r="M4823" s="76">
        <v>46539976404.833099</v>
      </c>
      <c r="N4823" s="76">
        <v>122157490255.30431</v>
      </c>
      <c r="O4823" s="76">
        <v>30243.189573669195</v>
      </c>
      <c r="P4823" s="46">
        <v>655564.72996065544</v>
      </c>
      <c r="Q4823" s="46">
        <v>455764.11190042924</v>
      </c>
      <c r="R4823" s="76">
        <v>825671136438.76196</v>
      </c>
      <c r="S4823" s="56">
        <v>0.48765337981887402</v>
      </c>
      <c r="T4823" s="56">
        <v>0.31138235452750973</v>
      </c>
      <c r="U4823" s="46">
        <v>15.877630056675246</v>
      </c>
      <c r="V4823" s="76">
        <v>4506175133997.7393</v>
      </c>
      <c r="W4823" s="84">
        <v>1422.2340689923715</v>
      </c>
      <c r="X4823" s="82">
        <v>4.6113247983338053E-2</v>
      </c>
      <c r="Y4823" s="476">
        <v>2.0000000000000001E-4</v>
      </c>
    </row>
    <row r="4824" spans="1:25" x14ac:dyDescent="0.2">
      <c r="A4824" s="475">
        <v>4820</v>
      </c>
      <c r="B4824" s="56">
        <v>0.58825830238696719</v>
      </c>
      <c r="C4824" s="46">
        <v>3417.9641634283021</v>
      </c>
      <c r="D4824" s="56">
        <v>0.68224988179427326</v>
      </c>
      <c r="E4824" s="56">
        <v>0.23773080218589412</v>
      </c>
      <c r="F4824" s="250">
        <v>2024.87</v>
      </c>
      <c r="G4824" s="76">
        <v>279392527271.76294</v>
      </c>
      <c r="H4824" s="46">
        <v>15685001.008560222</v>
      </c>
      <c r="I4824" s="76">
        <v>392626052342.09473</v>
      </c>
      <c r="J4824" s="56">
        <v>0.30676189203603133</v>
      </c>
      <c r="K4824" s="76">
        <v>13093028158.565229</v>
      </c>
      <c r="L4824" s="76">
        <v>4657755725.8773117</v>
      </c>
      <c r="M4824" s="76">
        <v>201264910306.8363</v>
      </c>
      <c r="N4824" s="76">
        <v>74871493820.860718</v>
      </c>
      <c r="O4824" s="76">
        <v>22330.619706664038</v>
      </c>
      <c r="P4824" s="46">
        <v>454247.77396070736</v>
      </c>
      <c r="Q4824" s="46">
        <v>291032.49824231776</v>
      </c>
      <c r="R4824" s="76">
        <v>935238413392.98889</v>
      </c>
      <c r="S4824" s="56">
        <v>0.54300212406899784</v>
      </c>
      <c r="T4824" s="56">
        <v>0.40010341446387826</v>
      </c>
      <c r="U4824" s="46">
        <v>17.427409486369552</v>
      </c>
      <c r="V4824" s="76">
        <v>7168005232730.6885</v>
      </c>
      <c r="W4824" s="84">
        <v>2260.7869435400939</v>
      </c>
      <c r="X4824" s="82">
        <v>4.2000659607844937E-2</v>
      </c>
      <c r="Y4824" s="476">
        <v>2.0000000000000001E-4</v>
      </c>
    </row>
    <row r="4825" spans="1:25" x14ac:dyDescent="0.2">
      <c r="A4825" s="475">
        <v>4821</v>
      </c>
      <c r="B4825" s="56">
        <v>0.54088287367241061</v>
      </c>
      <c r="C4825" s="46">
        <v>1746.3927627505163</v>
      </c>
      <c r="D4825" s="56">
        <v>0.60128529252054941</v>
      </c>
      <c r="E4825" s="56">
        <v>0.55237624761792348</v>
      </c>
      <c r="F4825" s="250">
        <v>2024.38</v>
      </c>
      <c r="G4825" s="76">
        <v>318055408868.01166</v>
      </c>
      <c r="H4825" s="46">
        <v>13214831.637499422</v>
      </c>
      <c r="I4825" s="76">
        <v>417445364656.17645</v>
      </c>
      <c r="J4825" s="56">
        <v>0.45257580011794696</v>
      </c>
      <c r="K4825" s="76">
        <v>9489964576.0499134</v>
      </c>
      <c r="L4825" s="76">
        <v>0</v>
      </c>
      <c r="M4825" s="76">
        <v>224574188772.81992</v>
      </c>
      <c r="N4825" s="76">
        <v>60650316457.633926</v>
      </c>
      <c r="O4825" s="76">
        <v>26390.771846157797</v>
      </c>
      <c r="P4825" s="46">
        <v>389929.62214883527</v>
      </c>
      <c r="Q4825" s="46">
        <v>242713.90116490994</v>
      </c>
      <c r="R4825" s="76">
        <v>1018856793445.6931</v>
      </c>
      <c r="S4825" s="56">
        <v>0.62244494768198766</v>
      </c>
      <c r="T4825" s="56">
        <v>0.48405273632538071</v>
      </c>
      <c r="U4825" s="46">
        <v>16.839010098213986</v>
      </c>
      <c r="V4825" s="76">
        <v>9128772215154.3535</v>
      </c>
      <c r="W4825" s="84">
        <v>2879.9627565706601</v>
      </c>
      <c r="X4825" s="82">
        <v>4.3264541872983786E-2</v>
      </c>
      <c r="Y4825" s="476">
        <v>2.0000000000000001E-4</v>
      </c>
    </row>
    <row r="4826" spans="1:25" x14ac:dyDescent="0.2">
      <c r="A4826" s="475">
        <v>4822</v>
      </c>
      <c r="B4826" s="56">
        <v>0.71095499684893348</v>
      </c>
      <c r="C4826" s="46">
        <v>2218.103483340908</v>
      </c>
      <c r="D4826" s="56">
        <v>0.80721702014300134</v>
      </c>
      <c r="E4826" s="56">
        <v>0.60714598065821623</v>
      </c>
      <c r="F4826" s="250">
        <v>2026.34</v>
      </c>
      <c r="G4826" s="76">
        <v>102166995313.08128</v>
      </c>
      <c r="H4826" s="46">
        <v>21647209.100661281</v>
      </c>
      <c r="I4826" s="76">
        <v>456325948271.93536</v>
      </c>
      <c r="J4826" s="56">
        <v>0.30210187523343368</v>
      </c>
      <c r="K4826" s="76">
        <v>26034547601.84671</v>
      </c>
      <c r="L4826" s="76">
        <v>29959971594.179626</v>
      </c>
      <c r="M4826" s="76">
        <v>25436673706.136154</v>
      </c>
      <c r="N4826" s="76">
        <v>22014856666.997414</v>
      </c>
      <c r="O4826" s="76">
        <v>34685.228801775462</v>
      </c>
      <c r="P4826" s="46">
        <v>201138.14516353144</v>
      </c>
      <c r="Q4826" s="46">
        <v>96034.825671697268</v>
      </c>
      <c r="R4826" s="76">
        <v>700500166607.71753</v>
      </c>
      <c r="S4826" s="56">
        <v>0.44594796911518475</v>
      </c>
      <c r="T4826" s="56">
        <v>0.29461174863213241</v>
      </c>
      <c r="U4826" s="46">
        <v>15.781237648049686</v>
      </c>
      <c r="V4826" s="76">
        <v>3625182318625.8032</v>
      </c>
      <c r="W4826" s="84">
        <v>1143.844652935454</v>
      </c>
      <c r="X4826" s="82">
        <v>4.5881400369354279E-2</v>
      </c>
      <c r="Y4826" s="476">
        <v>2.0000000000000001E-4</v>
      </c>
    </row>
    <row r="4827" spans="1:25" x14ac:dyDescent="0.2">
      <c r="A4827" s="475">
        <v>4823</v>
      </c>
      <c r="B4827" s="56">
        <v>0.49827090162015703</v>
      </c>
      <c r="C4827" s="46">
        <v>2215.2103512507047</v>
      </c>
      <c r="D4827" s="56">
        <v>0.42720762586256572</v>
      </c>
      <c r="E4827" s="56">
        <v>0.27182692662151442</v>
      </c>
      <c r="F4827" s="250">
        <v>2025.18</v>
      </c>
      <c r="G4827" s="76">
        <v>126738538355.58533</v>
      </c>
      <c r="H4827" s="46">
        <v>7877340.3628052743</v>
      </c>
      <c r="I4827" s="76">
        <v>297570860707.776</v>
      </c>
      <c r="J4827" s="56">
        <v>0.43924892145297678</v>
      </c>
      <c r="K4827" s="76">
        <v>12311190115.626652</v>
      </c>
      <c r="L4827" s="76">
        <v>8976005619.41082</v>
      </c>
      <c r="M4827" s="76">
        <v>111626158268.53302</v>
      </c>
      <c r="N4827" s="76">
        <v>195053425778.37762</v>
      </c>
      <c r="O4827" s="76">
        <v>28497.510124670494</v>
      </c>
      <c r="P4827" s="46">
        <v>1039476.382544458</v>
      </c>
      <c r="Q4827" s="46">
        <v>669087.21859740827</v>
      </c>
      <c r="R4827" s="76">
        <v>789103056647.52417</v>
      </c>
      <c r="S4827" s="56">
        <v>0.53014644157249813</v>
      </c>
      <c r="T4827" s="56">
        <v>0.33118816197300999</v>
      </c>
      <c r="U4827" s="46">
        <v>15.840310834152515</v>
      </c>
      <c r="V4827" s="76">
        <v>4658927721109.042</v>
      </c>
      <c r="W4827" s="84">
        <v>1471.1889111891555</v>
      </c>
      <c r="X4827" s="82">
        <v>4.5126505586719025E-2</v>
      </c>
      <c r="Y4827" s="476">
        <v>2.0000000000000001E-4</v>
      </c>
    </row>
    <row r="4828" spans="1:25" x14ac:dyDescent="0.2">
      <c r="A4828" s="475">
        <v>4824</v>
      </c>
      <c r="B4828" s="56">
        <v>0.45560352280510724</v>
      </c>
      <c r="C4828" s="46">
        <v>6020.0712346576247</v>
      </c>
      <c r="D4828" s="56">
        <v>1.0618237828952415</v>
      </c>
      <c r="E4828" s="56">
        <v>0.53624810844929782</v>
      </c>
      <c r="F4828" s="250">
        <v>2025.06</v>
      </c>
      <c r="G4828" s="76">
        <v>183563850458.32394</v>
      </c>
      <c r="H4828" s="46">
        <v>33894195.623364769</v>
      </c>
      <c r="I4828" s="76">
        <v>636153806782.57581</v>
      </c>
      <c r="J4828" s="56">
        <v>0.2463638898660877</v>
      </c>
      <c r="K4828" s="76">
        <v>15942053383.457447</v>
      </c>
      <c r="L4828" s="76">
        <v>11861466009.253</v>
      </c>
      <c r="M4828" s="76">
        <v>141392974655.66928</v>
      </c>
      <c r="N4828" s="76">
        <v>24817735572.627281</v>
      </c>
      <c r="O4828" s="76">
        <v>36850.342382964867</v>
      </c>
      <c r="P4828" s="46">
        <v>229792.79978521768</v>
      </c>
      <c r="Q4828" s="46">
        <v>105578.38778239163</v>
      </c>
      <c r="R4828" s="76">
        <v>1159598208970.2917</v>
      </c>
      <c r="S4828" s="56">
        <v>0.48010499759692382</v>
      </c>
      <c r="T4828" s="56">
        <v>0.25208093353150302</v>
      </c>
      <c r="U4828" s="46">
        <v>16.683524530325268</v>
      </c>
      <c r="V4828" s="76">
        <v>5241643681682.5742</v>
      </c>
      <c r="W4828" s="84">
        <v>1653.5451636614694</v>
      </c>
      <c r="X4828" s="82">
        <v>4.4946404972632831E-2</v>
      </c>
      <c r="Y4828" s="476">
        <v>2.0000000000000001E-4</v>
      </c>
    </row>
    <row r="4829" spans="1:25" x14ac:dyDescent="0.2">
      <c r="A4829" s="475">
        <v>4825</v>
      </c>
      <c r="B4829" s="56">
        <v>0.54395833547990868</v>
      </c>
      <c r="C4829" s="46">
        <v>4014.5928301941608</v>
      </c>
      <c r="D4829" s="56">
        <v>0.65635851478896301</v>
      </c>
      <c r="E4829" s="56">
        <v>0.21998643082998107</v>
      </c>
      <c r="F4829" s="250">
        <v>2024.36</v>
      </c>
      <c r="G4829" s="76">
        <v>115554500821.53165</v>
      </c>
      <c r="H4829" s="46">
        <v>14335392.734045623</v>
      </c>
      <c r="I4829" s="76">
        <v>438916087845.41327</v>
      </c>
      <c r="J4829" s="56">
        <v>0.47924387781755684</v>
      </c>
      <c r="K4829" s="76">
        <v>15994540445.424614</v>
      </c>
      <c r="L4829" s="76">
        <v>0</v>
      </c>
      <c r="M4829" s="76">
        <v>105909439155.40877</v>
      </c>
      <c r="N4829" s="76">
        <v>102248452408.95284</v>
      </c>
      <c r="O4829" s="76">
        <v>32017.649188300427</v>
      </c>
      <c r="P4829" s="46">
        <v>658103.96221174928</v>
      </c>
      <c r="Q4829" s="46">
        <v>456610.37074982096</v>
      </c>
      <c r="R4829" s="76">
        <v>818711917021.3252</v>
      </c>
      <c r="S4829" s="56">
        <v>0.55193166843855657</v>
      </c>
      <c r="T4829" s="56">
        <v>0.37172710027279349</v>
      </c>
      <c r="U4829" s="46">
        <v>15.183400014568761</v>
      </c>
      <c r="V4829" s="76">
        <v>5124139754346.332</v>
      </c>
      <c r="W4829" s="84">
        <v>1618.1636501454593</v>
      </c>
      <c r="X4829" s="82">
        <v>4.7340508807840326E-2</v>
      </c>
      <c r="Y4829" s="476">
        <v>2.0000000000000001E-4</v>
      </c>
    </row>
    <row r="4830" spans="1:25" x14ac:dyDescent="0.2">
      <c r="A4830" s="475">
        <v>4826</v>
      </c>
      <c r="B4830" s="56">
        <v>0.68478173663572517</v>
      </c>
      <c r="C4830" s="46">
        <v>3090.7081785853961</v>
      </c>
      <c r="D4830" s="56">
        <v>0.7859786852624574</v>
      </c>
      <c r="E4830" s="56">
        <v>0.20519102608543507</v>
      </c>
      <c r="F4830" s="250">
        <v>2025.76</v>
      </c>
      <c r="G4830" s="76">
        <v>155793568280.38113</v>
      </c>
      <c r="H4830" s="46">
        <v>19872108.602059603</v>
      </c>
      <c r="I4830" s="76">
        <v>437457489157.18359</v>
      </c>
      <c r="J4830" s="56">
        <v>0.28826428301240836</v>
      </c>
      <c r="K4830" s="76">
        <v>9459865312.3907509</v>
      </c>
      <c r="L4830" s="76">
        <v>9417110544.4912434</v>
      </c>
      <c r="M4830" s="76">
        <v>120439298592.39421</v>
      </c>
      <c r="N4830" s="76">
        <v>26136298707.502762</v>
      </c>
      <c r="O4830" s="76">
        <v>37790.945687032043</v>
      </c>
      <c r="P4830" s="46">
        <v>218808.43774962926</v>
      </c>
      <c r="Q4830" s="46">
        <v>109007.33651913391</v>
      </c>
      <c r="R4830" s="76">
        <v>799417394276.02197</v>
      </c>
      <c r="S4830" s="56">
        <v>0.49815728745823523</v>
      </c>
      <c r="T4830" s="56">
        <v>0.31059812340245774</v>
      </c>
      <c r="U4830" s="46">
        <v>16.715166417891798</v>
      </c>
      <c r="V4830" s="76">
        <v>4579006283405.8779</v>
      </c>
      <c r="W4830" s="84">
        <v>1445.3499797414404</v>
      </c>
      <c r="X4830" s="82">
        <v>4.3537631945459045E-2</v>
      </c>
      <c r="Y4830" s="476">
        <v>2.0000000000000001E-4</v>
      </c>
    </row>
    <row r="4831" spans="1:25" x14ac:dyDescent="0.2">
      <c r="A4831" s="475">
        <v>4827</v>
      </c>
      <c r="B4831" s="56">
        <v>0.61466388333697719</v>
      </c>
      <c r="C4831" s="46">
        <v>8096.477884441706</v>
      </c>
      <c r="D4831" s="56">
        <v>0.95135310743967705</v>
      </c>
      <c r="E4831" s="56">
        <v>0.7</v>
      </c>
      <c r="F4831" s="250">
        <v>2024.94</v>
      </c>
      <c r="G4831" s="76">
        <v>345875208123.30408</v>
      </c>
      <c r="H4831" s="46">
        <v>26780706.189654294</v>
      </c>
      <c r="I4831" s="76">
        <v>637838774286.40454</v>
      </c>
      <c r="J4831" s="56">
        <v>0.32292968831316982</v>
      </c>
      <c r="K4831" s="76">
        <v>15692965753.826351</v>
      </c>
      <c r="L4831" s="76">
        <v>0</v>
      </c>
      <c r="M4831" s="76">
        <v>252592447339.48047</v>
      </c>
      <c r="N4831" s="76">
        <v>78450637050.214005</v>
      </c>
      <c r="O4831" s="76">
        <v>25741.272842875176</v>
      </c>
      <c r="P4831" s="46">
        <v>485402.36825882312</v>
      </c>
      <c r="Q4831" s="46">
        <v>307546.09057562269</v>
      </c>
      <c r="R4831" s="76">
        <v>1356598278855.4045</v>
      </c>
      <c r="S4831" s="56">
        <v>0.54086690136140814</v>
      </c>
      <c r="T4831" s="56">
        <v>0.38597583177243866</v>
      </c>
      <c r="U4831" s="46">
        <v>16.923801127981541</v>
      </c>
      <c r="V4831" s="76">
        <v>9641275646481.6738</v>
      </c>
      <c r="W4831" s="84">
        <v>3043.7056796370916</v>
      </c>
      <c r="X4831" s="82">
        <v>4.3411517074901616E-2</v>
      </c>
      <c r="Y4831" s="476">
        <v>2.0000000000000001E-4</v>
      </c>
    </row>
    <row r="4832" spans="1:25" x14ac:dyDescent="0.2">
      <c r="A4832" s="475">
        <v>4828</v>
      </c>
      <c r="B4832" s="56">
        <v>0.52070713755712317</v>
      </c>
      <c r="C4832" s="46">
        <v>2136.9809386933402</v>
      </c>
      <c r="D4832" s="56">
        <v>1.1270731384665806</v>
      </c>
      <c r="E4832" s="56">
        <v>0.65216145337987386</v>
      </c>
      <c r="F4832" s="250">
        <v>2025.87</v>
      </c>
      <c r="G4832" s="76">
        <v>212702303978.96158</v>
      </c>
      <c r="H4832" s="46">
        <v>40440897.623782858</v>
      </c>
      <c r="I4832" s="76">
        <v>630545333348.00403</v>
      </c>
      <c r="J4832" s="56">
        <v>-8.2106079225152451E-2</v>
      </c>
      <c r="K4832" s="76">
        <v>33643389268.781509</v>
      </c>
      <c r="L4832" s="76">
        <v>59910362198.687988</v>
      </c>
      <c r="M4832" s="76">
        <v>122123407588.14684</v>
      </c>
      <c r="N4832" s="76">
        <v>150486010996.17059</v>
      </c>
      <c r="O4832" s="76">
        <v>27488.601680856165</v>
      </c>
      <c r="P4832" s="46">
        <v>738703.52130726492</v>
      </c>
      <c r="Q4832" s="46">
        <v>504556.616272085</v>
      </c>
      <c r="R4832" s="76">
        <v>1234968151682.7856</v>
      </c>
      <c r="S4832" s="56">
        <v>0.27071895221707742</v>
      </c>
      <c r="T4832" s="56">
        <v>0.13409485996485371</v>
      </c>
      <c r="U4832" s="46">
        <v>29.212440531148708</v>
      </c>
      <c r="V4832" s="76">
        <v>5158958175721.5664</v>
      </c>
      <c r="W4832" s="84">
        <v>1629.0572999178846</v>
      </c>
      <c r="X4832" s="82">
        <v>2.6222063867221399E-2</v>
      </c>
      <c r="Y4832" s="476">
        <v>2.0000000000000001E-4</v>
      </c>
    </row>
    <row r="4833" spans="1:25" x14ac:dyDescent="0.2">
      <c r="A4833" s="475">
        <v>4829</v>
      </c>
      <c r="B4833" s="56">
        <v>0.51852580890525368</v>
      </c>
      <c r="C4833" s="46">
        <v>4678.7383002185552</v>
      </c>
      <c r="D4833" s="56">
        <v>0.65250219699779133</v>
      </c>
      <c r="E4833" s="56">
        <v>0.38576361962317929</v>
      </c>
      <c r="F4833" s="250">
        <v>2026</v>
      </c>
      <c r="G4833" s="76">
        <v>90519623181.546188</v>
      </c>
      <c r="H4833" s="46">
        <v>14023324.246680947</v>
      </c>
      <c r="I4833" s="76">
        <v>406534027582.13867</v>
      </c>
      <c r="J4833" s="56">
        <v>0.38767291654435099</v>
      </c>
      <c r="K4833" s="76">
        <v>31617005407.108772</v>
      </c>
      <c r="L4833" s="76">
        <v>68017886563.589455</v>
      </c>
      <c r="M4833" s="76">
        <v>60986321336.007782</v>
      </c>
      <c r="N4833" s="76">
        <v>70119797205.78067</v>
      </c>
      <c r="O4833" s="76">
        <v>32094.720142586342</v>
      </c>
      <c r="P4833" s="46">
        <v>432194.33681224042</v>
      </c>
      <c r="Q4833" s="46">
        <v>274483.36367026629</v>
      </c>
      <c r="R4833" s="76">
        <v>803356565194.56274</v>
      </c>
      <c r="S4833" s="56">
        <v>0.52779577901523178</v>
      </c>
      <c r="T4833" s="56">
        <v>0.29992370095019544</v>
      </c>
      <c r="U4833" s="46">
        <v>15.082156855957935</v>
      </c>
      <c r="V4833" s="76">
        <v>4044436172446.5547</v>
      </c>
      <c r="W4833" s="84">
        <v>1276.0058747603566</v>
      </c>
      <c r="X4833" s="82">
        <v>4.8114448593617819E-2</v>
      </c>
      <c r="Y4833" s="476">
        <v>2.0000000000000001E-4</v>
      </c>
    </row>
    <row r="4834" spans="1:25" x14ac:dyDescent="0.2">
      <c r="A4834" s="475">
        <v>4830</v>
      </c>
      <c r="B4834" s="56">
        <v>0.45827336343072145</v>
      </c>
      <c r="C4834" s="46">
        <v>2921.0806357040569</v>
      </c>
      <c r="D4834" s="56">
        <v>0.65849279819895146</v>
      </c>
      <c r="E4834" s="56">
        <v>0.44526889436148032</v>
      </c>
      <c r="F4834" s="250">
        <v>2024.64</v>
      </c>
      <c r="G4834" s="76">
        <v>372446307053.88928</v>
      </c>
      <c r="H4834" s="46">
        <v>15294136.015938466</v>
      </c>
      <c r="I4834" s="76">
        <v>417671240592.20221</v>
      </c>
      <c r="J4834" s="56">
        <v>0.33658187390965433</v>
      </c>
      <c r="K4834" s="76">
        <v>8841672108.035387</v>
      </c>
      <c r="L4834" s="76">
        <v>0</v>
      </c>
      <c r="M4834" s="76">
        <v>353262832214.82434</v>
      </c>
      <c r="N4834" s="76">
        <v>126433355427.867</v>
      </c>
      <c r="O4834" s="76">
        <v>10000</v>
      </c>
      <c r="P4834" s="46">
        <v>668571.00805878942</v>
      </c>
      <c r="Q4834" s="46">
        <v>465116.63472571189</v>
      </c>
      <c r="R4834" s="76">
        <v>1359565135244.1443</v>
      </c>
      <c r="S4834" s="56">
        <v>0.60397082931029722</v>
      </c>
      <c r="T4834" s="56">
        <v>0.36837789953519429</v>
      </c>
      <c r="U4834" s="46">
        <v>17.447720746019588</v>
      </c>
      <c r="V4834" s="76">
        <v>9511072776822.8105</v>
      </c>
      <c r="W4834" s="84">
        <v>3001.6269439737148</v>
      </c>
      <c r="X4834" s="82">
        <v>4.223376323116125E-2</v>
      </c>
      <c r="Y4834" s="476">
        <v>2.0000000000000001E-4</v>
      </c>
    </row>
    <row r="4835" spans="1:25" x14ac:dyDescent="0.2">
      <c r="A4835" s="475">
        <v>4831</v>
      </c>
      <c r="B4835" s="56">
        <v>0.56261161907307533</v>
      </c>
      <c r="C4835" s="46">
        <v>6383.921165368175</v>
      </c>
      <c r="D4835" s="56">
        <v>0.39385199146948957</v>
      </c>
      <c r="E4835" s="56">
        <v>0.56466532060855068</v>
      </c>
      <c r="F4835" s="250">
        <v>2024.61</v>
      </c>
      <c r="G4835" s="76">
        <v>98863648724.412567</v>
      </c>
      <c r="H4835" s="46">
        <v>6826583.3899302278</v>
      </c>
      <c r="I4835" s="76">
        <v>283903833043.263</v>
      </c>
      <c r="J4835" s="56">
        <v>0.48318987334215413</v>
      </c>
      <c r="K4835" s="76">
        <v>5198575130.37644</v>
      </c>
      <c r="L4835" s="76">
        <v>6180364825.4657812</v>
      </c>
      <c r="M4835" s="76">
        <v>105674042938.90613</v>
      </c>
      <c r="N4835" s="76">
        <v>87851067703.293472</v>
      </c>
      <c r="O4835" s="76">
        <v>19593.137883631465</v>
      </c>
      <c r="P4835" s="46">
        <v>527052.42556787375</v>
      </c>
      <c r="Q4835" s="46">
        <v>308090.42441998754</v>
      </c>
      <c r="R4835" s="76">
        <v>586228634421.91162</v>
      </c>
      <c r="S4835" s="56">
        <v>0.55766782844315999</v>
      </c>
      <c r="T4835" s="56">
        <v>0.38126773141882692</v>
      </c>
      <c r="U4835" s="46">
        <v>15.610618215150762</v>
      </c>
      <c r="V4835" s="76">
        <v>3945568231252.1094</v>
      </c>
      <c r="W4835" s="84">
        <v>1245.5344703127203</v>
      </c>
      <c r="X4835" s="82">
        <v>4.5549268324650054E-2</v>
      </c>
      <c r="Y4835" s="476">
        <v>2.0000000000000001E-4</v>
      </c>
    </row>
    <row r="4836" spans="1:25" x14ac:dyDescent="0.2">
      <c r="A4836" s="475">
        <v>4832</v>
      </c>
      <c r="B4836" s="56">
        <v>0.62063996103068275</v>
      </c>
      <c r="C4836" s="46">
        <v>5974.4694962873336</v>
      </c>
      <c r="D4836" s="56">
        <v>0.61236212086607211</v>
      </c>
      <c r="E4836" s="56">
        <v>0.51439066281390344</v>
      </c>
      <c r="F4836" s="250">
        <v>2024.8</v>
      </c>
      <c r="G4836" s="76">
        <v>151591708299.01929</v>
      </c>
      <c r="H4836" s="46">
        <v>12214603.190448428</v>
      </c>
      <c r="I4836" s="76">
        <v>398784439507.83881</v>
      </c>
      <c r="J4836" s="56">
        <v>0.38249471474796315</v>
      </c>
      <c r="K4836" s="76">
        <v>23319382212.982422</v>
      </c>
      <c r="L4836" s="76">
        <v>30973493572.366585</v>
      </c>
      <c r="M4836" s="76">
        <v>81927040552.840775</v>
      </c>
      <c r="N4836" s="76">
        <v>124539032489.31343</v>
      </c>
      <c r="O4836" s="76">
        <v>26298.393762819254</v>
      </c>
      <c r="P4836" s="46">
        <v>622012.22779962525</v>
      </c>
      <c r="Q4836" s="46">
        <v>428760.72413005179</v>
      </c>
      <c r="R4836" s="76">
        <v>770783626550.74255</v>
      </c>
      <c r="S4836" s="56">
        <v>0.47086283251088173</v>
      </c>
      <c r="T4836" s="56">
        <v>0.37609996965405679</v>
      </c>
      <c r="U4836" s="46">
        <v>16.070818400544212</v>
      </c>
      <c r="V4836" s="76">
        <v>5161703091993.1768</v>
      </c>
      <c r="W4836" s="84">
        <v>1629.3686668620953</v>
      </c>
      <c r="X4836" s="82">
        <v>4.5162924455587235E-2</v>
      </c>
      <c r="Y4836" s="476">
        <v>2.0000000000000001E-4</v>
      </c>
    </row>
    <row r="4837" spans="1:25" x14ac:dyDescent="0.2">
      <c r="A4837" s="475">
        <v>4833</v>
      </c>
      <c r="B4837" s="56">
        <v>0.70226909579284924</v>
      </c>
      <c r="C4837" s="46">
        <v>11436.006074760924</v>
      </c>
      <c r="D4837" s="56">
        <v>0.93895740500013236</v>
      </c>
      <c r="E4837" s="56">
        <v>0.42456264826752027</v>
      </c>
      <c r="F4837" s="250">
        <v>2026.94</v>
      </c>
      <c r="G4837" s="76">
        <v>139710617842.79959</v>
      </c>
      <c r="H4837" s="46">
        <v>25739384.09733035</v>
      </c>
      <c r="I4837" s="76">
        <v>666085679527.09766</v>
      </c>
      <c r="J4837" s="56">
        <v>0.34894755713571546</v>
      </c>
      <c r="K4837" s="76">
        <v>33353046410.374599</v>
      </c>
      <c r="L4837" s="76">
        <v>24281097878.08823</v>
      </c>
      <c r="M4837" s="76">
        <v>6193984788.0838614</v>
      </c>
      <c r="N4837" s="76">
        <v>40995492473.283363</v>
      </c>
      <c r="O4837" s="76">
        <v>30123.419122868669</v>
      </c>
      <c r="P4837" s="46">
        <v>288288.92188397853</v>
      </c>
      <c r="Q4837" s="46">
        <v>156742.03635713822</v>
      </c>
      <c r="R4837" s="76">
        <v>1041084837780.2266</v>
      </c>
      <c r="S4837" s="56">
        <v>0.47636902162942274</v>
      </c>
      <c r="T4837" s="56">
        <v>0.31444931128020909</v>
      </c>
      <c r="U4837" s="46">
        <v>15.442778765026441</v>
      </c>
      <c r="V4837" s="76">
        <v>5388503414934.1357</v>
      </c>
      <c r="W4837" s="84">
        <v>1701.2898278576383</v>
      </c>
      <c r="X4837" s="82">
        <v>4.8301829208557932E-2</v>
      </c>
      <c r="Y4837" s="476">
        <v>2.0000000000000001E-4</v>
      </c>
    </row>
    <row r="4838" spans="1:25" x14ac:dyDescent="0.2">
      <c r="A4838" s="475">
        <v>4834</v>
      </c>
      <c r="B4838" s="56">
        <v>0.50136695281977028</v>
      </c>
      <c r="C4838" s="46">
        <v>7970.1478527239642</v>
      </c>
      <c r="D4838" s="56">
        <v>0.90063996028464199</v>
      </c>
      <c r="E4838" s="56">
        <v>0.34775395150276389</v>
      </c>
      <c r="F4838" s="250">
        <v>2024.53</v>
      </c>
      <c r="G4838" s="76">
        <v>336491253231.64374</v>
      </c>
      <c r="H4838" s="46">
        <v>24254196.620025825</v>
      </c>
      <c r="I4838" s="76">
        <v>536611294613.17914</v>
      </c>
      <c r="J4838" s="56">
        <v>0.27628873113458685</v>
      </c>
      <c r="K4838" s="76">
        <v>22420203685.090271</v>
      </c>
      <c r="L4838" s="76">
        <v>29279202300.387962</v>
      </c>
      <c r="M4838" s="76">
        <v>177248956657.90588</v>
      </c>
      <c r="N4838" s="76">
        <v>23777863217.428188</v>
      </c>
      <c r="O4838" s="76">
        <v>17770.779496282368</v>
      </c>
      <c r="P4838" s="46">
        <v>202772.5791397476</v>
      </c>
      <c r="Q4838" s="46">
        <v>95614.49563161016</v>
      </c>
      <c r="R4838" s="76">
        <v>1090069149968.5581</v>
      </c>
      <c r="S4838" s="56">
        <v>0.5215077166249481</v>
      </c>
      <c r="T4838" s="56">
        <v>0.39902736475223044</v>
      </c>
      <c r="U4838" s="46">
        <v>17.577535192905</v>
      </c>
      <c r="V4838" s="76">
        <v>8288308156284.3477</v>
      </c>
      <c r="W4838" s="84">
        <v>2611.5885173332586</v>
      </c>
      <c r="X4838" s="82">
        <v>4.2015589799802917E-2</v>
      </c>
      <c r="Y4838" s="476">
        <v>2.0000000000000001E-4</v>
      </c>
    </row>
    <row r="4839" spans="1:25" x14ac:dyDescent="0.2">
      <c r="A4839" s="475">
        <v>4835</v>
      </c>
      <c r="B4839" s="56">
        <v>0.41252179759081642</v>
      </c>
      <c r="C4839" s="46">
        <v>3357.4142380241447</v>
      </c>
      <c r="D4839" s="56">
        <v>0.49758458469748695</v>
      </c>
      <c r="E4839" s="56">
        <v>0.42207472147523528</v>
      </c>
      <c r="F4839" s="250">
        <v>2025.04</v>
      </c>
      <c r="G4839" s="76">
        <v>192069520686.34256</v>
      </c>
      <c r="H4839" s="46">
        <v>9927772.1135650221</v>
      </c>
      <c r="I4839" s="76">
        <v>347471781906.07416</v>
      </c>
      <c r="J4839" s="56">
        <v>0.41252179759081642</v>
      </c>
      <c r="K4839" s="76">
        <v>12972580740.250805</v>
      </c>
      <c r="L4839" s="76">
        <v>8420497784.7477789</v>
      </c>
      <c r="M4839" s="76">
        <v>104957386194.58994</v>
      </c>
      <c r="N4839" s="76">
        <v>13017458518.684038</v>
      </c>
      <c r="O4839" s="76">
        <v>31271.392440086282</v>
      </c>
      <c r="P4839" s="46">
        <v>131958.13260172453</v>
      </c>
      <c r="Q4839" s="46">
        <v>53019.240867571127</v>
      </c>
      <c r="R4839" s="76">
        <v>656496212373.00891</v>
      </c>
      <c r="S4839" s="56">
        <v>0.57869656764201272</v>
      </c>
      <c r="T4839" s="56">
        <v>0.46217679968470599</v>
      </c>
      <c r="U4839" s="46">
        <v>16.731436910661291</v>
      </c>
      <c r="V4839" s="76">
        <v>5647413466804.4248</v>
      </c>
      <c r="W4839" s="84">
        <v>1782.5341752949553</v>
      </c>
      <c r="X4839" s="82">
        <v>4.3037789323343151E-2</v>
      </c>
      <c r="Y4839" s="476">
        <v>2.0000000000000001E-4</v>
      </c>
    </row>
    <row r="4840" spans="1:25" x14ac:dyDescent="0.2">
      <c r="A4840" s="475">
        <v>4836</v>
      </c>
      <c r="B4840" s="56">
        <v>0.57602199155845724</v>
      </c>
      <c r="C4840" s="46">
        <v>7603.3144579439186</v>
      </c>
      <c r="D4840" s="56">
        <v>1.1378857183723976</v>
      </c>
      <c r="E4840" s="56">
        <v>0.46886707368025216</v>
      </c>
      <c r="F4840" s="250">
        <v>2025.31</v>
      </c>
      <c r="G4840" s="76">
        <v>235356657255.59003</v>
      </c>
      <c r="H4840" s="46">
        <v>30019931.704083968</v>
      </c>
      <c r="I4840" s="76">
        <v>666662061478.69104</v>
      </c>
      <c r="J4840" s="56">
        <v>0.26742579494487506</v>
      </c>
      <c r="K4840" s="76">
        <v>50002080149.215973</v>
      </c>
      <c r="L4840" s="76">
        <v>119460818149.50276</v>
      </c>
      <c r="M4840" s="76">
        <v>112243946302.88048</v>
      </c>
      <c r="N4840" s="76">
        <v>8240859525.3642931</v>
      </c>
      <c r="O4840" s="76">
        <v>13452.442879921266</v>
      </c>
      <c r="P4840" s="46">
        <v>112264.19537816077</v>
      </c>
      <c r="Q4840" s="46">
        <v>31274.687205206606</v>
      </c>
      <c r="R4840" s="76">
        <v>1161374775622.6851</v>
      </c>
      <c r="S4840" s="56">
        <v>0.47098162999950094</v>
      </c>
      <c r="T4840" s="56">
        <v>0.34341794444655854</v>
      </c>
      <c r="U4840" s="46">
        <v>16.406848527274544</v>
      </c>
      <c r="V4840" s="76">
        <v>7100572895518.8848</v>
      </c>
      <c r="W4840" s="84">
        <v>2239.5111621232982</v>
      </c>
      <c r="X4840" s="82">
        <v>4.5372208003539284E-2</v>
      </c>
      <c r="Y4840" s="476">
        <v>2.0000000000000001E-4</v>
      </c>
    </row>
    <row r="4841" spans="1:25" x14ac:dyDescent="0.2">
      <c r="A4841" s="475">
        <v>4837</v>
      </c>
      <c r="B4841" s="56">
        <v>0.37754110605210089</v>
      </c>
      <c r="C4841" s="46">
        <v>1591.2315754422821</v>
      </c>
      <c r="D4841" s="56">
        <v>0.71273032473368869</v>
      </c>
      <c r="E4841" s="56">
        <v>0.36830817974042818</v>
      </c>
      <c r="F4841" s="250">
        <v>2024.49</v>
      </c>
      <c r="G4841" s="76">
        <v>263628087442.33685</v>
      </c>
      <c r="H4841" s="46">
        <v>17811623.655702159</v>
      </c>
      <c r="I4841" s="76">
        <v>446373319992.46838</v>
      </c>
      <c r="J4841" s="56">
        <v>0.35039348854346464</v>
      </c>
      <c r="K4841" s="76">
        <v>15259578424.22093</v>
      </c>
      <c r="L4841" s="76">
        <v>0</v>
      </c>
      <c r="M4841" s="76">
        <v>168323031696.50452</v>
      </c>
      <c r="N4841" s="76">
        <v>48674614724.793892</v>
      </c>
      <c r="O4841" s="76">
        <v>25936.914334354213</v>
      </c>
      <c r="P4841" s="46">
        <v>333370.48611050489</v>
      </c>
      <c r="Q4841" s="46">
        <v>195875.33897625876</v>
      </c>
      <c r="R4841" s="76">
        <v>933887549094.09741</v>
      </c>
      <c r="S4841" s="56">
        <v>0.54814381647117516</v>
      </c>
      <c r="T4841" s="56">
        <v>0.43122388266657752</v>
      </c>
      <c r="U4841" s="46">
        <v>16.887006751535264</v>
      </c>
      <c r="V4841" s="76">
        <v>7559515565224.5811</v>
      </c>
      <c r="W4841" s="84">
        <v>2387.0870954060911</v>
      </c>
      <c r="X4841" s="82">
        <v>4.2797966042497401E-2</v>
      </c>
      <c r="Y4841" s="476">
        <v>2.0000000000000001E-4</v>
      </c>
    </row>
    <row r="4842" spans="1:25" x14ac:dyDescent="0.2">
      <c r="A4842" s="475">
        <v>4838</v>
      </c>
      <c r="B4842" s="56">
        <v>0.4344456272488475</v>
      </c>
      <c r="C4842" s="46">
        <v>5372.1612195134585</v>
      </c>
      <c r="D4842" s="56">
        <v>1.3185697233371008</v>
      </c>
      <c r="E4842" s="56">
        <v>0.3159418883734168</v>
      </c>
      <c r="F4842" s="250">
        <v>2025.08</v>
      </c>
      <c r="G4842" s="76">
        <v>468401922255.65277</v>
      </c>
      <c r="H4842" s="46">
        <v>55597352.298803784</v>
      </c>
      <c r="I4842" s="76">
        <v>764530320257.88428</v>
      </c>
      <c r="J4842" s="56">
        <v>0.22128110766931475</v>
      </c>
      <c r="K4842" s="76">
        <v>5090922630.3582554</v>
      </c>
      <c r="L4842" s="76">
        <v>3552797214.0279384</v>
      </c>
      <c r="M4842" s="76">
        <v>298075536632.53491</v>
      </c>
      <c r="N4842" s="76">
        <v>36090942068.38121</v>
      </c>
      <c r="O4842" s="76">
        <v>19395.416440744368</v>
      </c>
      <c r="P4842" s="46">
        <v>331015.02671856142</v>
      </c>
      <c r="Q4842" s="46">
        <v>180959.00882259983</v>
      </c>
      <c r="R4842" s="76">
        <v>1609979596411.7039</v>
      </c>
      <c r="S4842" s="56">
        <v>0.51091660316380094</v>
      </c>
      <c r="T4842" s="56">
        <v>0.35218038320851203</v>
      </c>
      <c r="U4842" s="46">
        <v>17.945856018339082</v>
      </c>
      <c r="V4842" s="76">
        <v>10825788093297.887</v>
      </c>
      <c r="W4842" s="84">
        <v>3416.31133410558</v>
      </c>
      <c r="X4842" s="82">
        <v>4.1755792196601103E-2</v>
      </c>
      <c r="Y4842" s="476">
        <v>2.0000000000000001E-4</v>
      </c>
    </row>
    <row r="4843" spans="1:25" x14ac:dyDescent="0.2">
      <c r="A4843" s="475">
        <v>4839</v>
      </c>
      <c r="B4843" s="56">
        <v>0.4967210201507643</v>
      </c>
      <c r="C4843" s="46">
        <v>5124.9796488616621</v>
      </c>
      <c r="D4843" s="56">
        <v>0.92245747075925411</v>
      </c>
      <c r="E4843" s="56">
        <v>0.52918439179345855</v>
      </c>
      <c r="F4843" s="250">
        <v>2027.03</v>
      </c>
      <c r="G4843" s="76">
        <v>49502545678.099754</v>
      </c>
      <c r="H4843" s="46">
        <v>25511595.66667743</v>
      </c>
      <c r="I4843" s="76">
        <v>585844422704.32654</v>
      </c>
      <c r="J4843" s="56">
        <v>0.31956113095871153</v>
      </c>
      <c r="K4843" s="76">
        <v>66390329480.989319</v>
      </c>
      <c r="L4843" s="76">
        <v>107771871506.59067</v>
      </c>
      <c r="M4843" s="76">
        <v>0</v>
      </c>
      <c r="N4843" s="76">
        <v>80896511906.784958</v>
      </c>
      <c r="O4843" s="76">
        <v>28114.078857252651</v>
      </c>
      <c r="P4843" s="46">
        <v>508221.29685381678</v>
      </c>
      <c r="Q4843" s="46">
        <v>326422.80847555428</v>
      </c>
      <c r="R4843" s="76">
        <v>908450938804.50854</v>
      </c>
      <c r="S4843" s="56">
        <v>0.41053450253893642</v>
      </c>
      <c r="T4843" s="56">
        <v>0.26617710651867299</v>
      </c>
      <c r="U4843" s="46">
        <v>13.956189230702019</v>
      </c>
      <c r="V4843" s="76">
        <v>3757939184818.3086</v>
      </c>
      <c r="W4843" s="84">
        <v>1186.0979273433782</v>
      </c>
      <c r="X4843" s="82">
        <v>5.1297057696052736E-2</v>
      </c>
      <c r="Y4843" s="476">
        <v>2.0000000000000001E-4</v>
      </c>
    </row>
    <row r="4844" spans="1:25" x14ac:dyDescent="0.2">
      <c r="A4844" s="475">
        <v>4840</v>
      </c>
      <c r="B4844" s="56">
        <v>0.48435352542895371</v>
      </c>
      <c r="C4844" s="46">
        <v>4062.5827264022482</v>
      </c>
      <c r="D4844" s="56">
        <v>1.2191459319275268</v>
      </c>
      <c r="E4844" s="56">
        <v>0.47876804935051809</v>
      </c>
      <c r="F4844" s="250">
        <v>2025.42</v>
      </c>
      <c r="G4844" s="76">
        <v>142323395355.34567</v>
      </c>
      <c r="H4844" s="46">
        <v>36937312.733326524</v>
      </c>
      <c r="I4844" s="76">
        <v>880671356089.46106</v>
      </c>
      <c r="J4844" s="56">
        <v>0.34411305131145142</v>
      </c>
      <c r="K4844" s="76">
        <v>47836760370.385521</v>
      </c>
      <c r="L4844" s="76">
        <v>49274438209.603363</v>
      </c>
      <c r="M4844" s="76">
        <v>80460870454.804276</v>
      </c>
      <c r="N4844" s="76">
        <v>29052898382.399181</v>
      </c>
      <c r="O4844" s="76">
        <v>42683.933194802266</v>
      </c>
      <c r="P4844" s="46">
        <v>198879.28867199051</v>
      </c>
      <c r="Q4844" s="46">
        <v>108429.07555350196</v>
      </c>
      <c r="R4844" s="76">
        <v>1240272336765.2009</v>
      </c>
      <c r="S4844" s="56">
        <v>0.45410836783841441</v>
      </c>
      <c r="T4844" s="56">
        <v>0.29583482126073668</v>
      </c>
      <c r="U4844" s="46">
        <v>15.112510751087237</v>
      </c>
      <c r="V4844" s="76">
        <v>6135624454379.1543</v>
      </c>
      <c r="W4844" s="84">
        <v>1937.0695751679539</v>
      </c>
      <c r="X4844" s="82">
        <v>4.8460449331551921E-2</v>
      </c>
      <c r="Y4844" s="476">
        <v>2.0000000000000001E-4</v>
      </c>
    </row>
    <row r="4845" spans="1:25" x14ac:dyDescent="0.2">
      <c r="A4845" s="475">
        <v>4841</v>
      </c>
      <c r="B4845" s="56">
        <v>0.31926413749649779</v>
      </c>
      <c r="C4845" s="46">
        <v>1500</v>
      </c>
      <c r="D4845" s="56">
        <v>0.79393038939211735</v>
      </c>
      <c r="E4845" s="56">
        <v>0.33788661437762813</v>
      </c>
      <c r="F4845" s="250">
        <v>2024.91</v>
      </c>
      <c r="G4845" s="76">
        <v>305630659647.90851</v>
      </c>
      <c r="H4845" s="46">
        <v>20241991.59693874</v>
      </c>
      <c r="I4845" s="76">
        <v>531680602227.00903</v>
      </c>
      <c r="J4845" s="56">
        <v>0.28843850255002579</v>
      </c>
      <c r="K4845" s="76">
        <v>5838450573.2009888</v>
      </c>
      <c r="L4845" s="76">
        <v>3853335004.7304778</v>
      </c>
      <c r="M4845" s="76">
        <v>155932594170.3046</v>
      </c>
      <c r="N4845" s="76">
        <v>30319015858.561237</v>
      </c>
      <c r="O4845" s="76">
        <v>27234.865827401922</v>
      </c>
      <c r="P4845" s="46">
        <v>208449.94309123661</v>
      </c>
      <c r="Q4845" s="46">
        <v>101454.38881201964</v>
      </c>
      <c r="R4845" s="76">
        <v>987063653949.84204</v>
      </c>
      <c r="S4845" s="56">
        <v>0.50534662105331074</v>
      </c>
      <c r="T4845" s="56">
        <v>0.43223816406831117</v>
      </c>
      <c r="U4845" s="46">
        <v>17.277411155475406</v>
      </c>
      <c r="V4845" s="76">
        <v>8056250496173.8506</v>
      </c>
      <c r="W4845" s="84">
        <v>2538.4218144097345</v>
      </c>
      <c r="X4845" s="82">
        <v>4.2550426618713263E-2</v>
      </c>
      <c r="Y4845" s="476">
        <v>2.0000000000000001E-4</v>
      </c>
    </row>
    <row r="4846" spans="1:25" x14ac:dyDescent="0.2">
      <c r="A4846" s="475">
        <v>4842</v>
      </c>
      <c r="B4846" s="56">
        <v>0.43271920625876176</v>
      </c>
      <c r="C4846" s="46">
        <v>6333.1140910817157</v>
      </c>
      <c r="D4846" s="56">
        <v>0.86085481666543251</v>
      </c>
      <c r="E4846" s="56">
        <v>0.38808897605860093</v>
      </c>
      <c r="F4846" s="250">
        <v>2026.51</v>
      </c>
      <c r="G4846" s="76">
        <v>126638381096.94475</v>
      </c>
      <c r="H4846" s="46">
        <v>22335597.217896394</v>
      </c>
      <c r="I4846" s="76">
        <v>477482567317.24426</v>
      </c>
      <c r="J4846" s="56">
        <v>0.31060934213455926</v>
      </c>
      <c r="K4846" s="76">
        <v>25297746962.617516</v>
      </c>
      <c r="L4846" s="76">
        <v>29587039976.32053</v>
      </c>
      <c r="M4846" s="76">
        <v>35366770562.176476</v>
      </c>
      <c r="N4846" s="76">
        <v>29518065323.601818</v>
      </c>
      <c r="O4846" s="76">
        <v>41493.222494255606</v>
      </c>
      <c r="P4846" s="46">
        <v>252614.54701773194</v>
      </c>
      <c r="Q4846" s="46">
        <v>132086.69810181283</v>
      </c>
      <c r="R4846" s="76">
        <v>763684816911.20276</v>
      </c>
      <c r="S4846" s="56">
        <v>0.45559185700797994</v>
      </c>
      <c r="T4846" s="56">
        <v>0.32871084419687813</v>
      </c>
      <c r="U4846" s="46">
        <v>15.927528287959541</v>
      </c>
      <c r="V4846" s="76">
        <v>4335833516742.9365</v>
      </c>
      <c r="W4846" s="84">
        <v>1368.5084987685846</v>
      </c>
      <c r="X4846" s="82">
        <v>4.6978615330984262E-2</v>
      </c>
      <c r="Y4846" s="476">
        <v>2.0000000000000001E-4</v>
      </c>
    </row>
    <row r="4847" spans="1:25" x14ac:dyDescent="0.2">
      <c r="A4847" s="475">
        <v>4843</v>
      </c>
      <c r="B4847" s="56">
        <v>0.50268840683860005</v>
      </c>
      <c r="C4847" s="46">
        <v>4144.2492884336807</v>
      </c>
      <c r="D4847" s="56">
        <v>0.85852064960820829</v>
      </c>
      <c r="E4847" s="56">
        <v>0.49656374462369796</v>
      </c>
      <c r="F4847" s="250">
        <v>2024.35</v>
      </c>
      <c r="G4847" s="76">
        <v>388074098098.63947</v>
      </c>
      <c r="H4847" s="46">
        <v>22769819.713141732</v>
      </c>
      <c r="I4847" s="76">
        <v>505785259110.56714</v>
      </c>
      <c r="J4847" s="56">
        <v>0.29813231480867164</v>
      </c>
      <c r="K4847" s="76">
        <v>8270518974.1511183</v>
      </c>
      <c r="L4847" s="76">
        <v>0</v>
      </c>
      <c r="M4847" s="76">
        <v>328225384004.26031</v>
      </c>
      <c r="N4847" s="76">
        <v>26561859566.658272</v>
      </c>
      <c r="O4847" s="76">
        <v>19452.19613571294</v>
      </c>
      <c r="P4847" s="46">
        <v>220661.2099295668</v>
      </c>
      <c r="Q4847" s="46">
        <v>109025.21012648838</v>
      </c>
      <c r="R4847" s="76">
        <v>1345875745907.8311</v>
      </c>
      <c r="S4847" s="56">
        <v>0.59935500232654604</v>
      </c>
      <c r="T4847" s="56">
        <v>0.37429061793763901</v>
      </c>
      <c r="U4847" s="46">
        <v>17.592279997603494</v>
      </c>
      <c r="V4847" s="76">
        <v>9628757474349.2168</v>
      </c>
      <c r="W4847" s="84">
        <v>3039.5068800242889</v>
      </c>
      <c r="X4847" s="82">
        <v>4.1938680591051103E-2</v>
      </c>
      <c r="Y4847" s="476">
        <v>2.0000000000000001E-4</v>
      </c>
    </row>
    <row r="4848" spans="1:25" x14ac:dyDescent="0.2">
      <c r="A4848" s="475">
        <v>4844</v>
      </c>
      <c r="B4848" s="56">
        <v>0.71842941927549742</v>
      </c>
      <c r="C4848" s="46">
        <v>1500</v>
      </c>
      <c r="D4848" s="56">
        <v>1.0828894408644065</v>
      </c>
      <c r="E4848" s="56">
        <v>0.44954669056893393</v>
      </c>
      <c r="F4848" s="250">
        <v>2025.82</v>
      </c>
      <c r="G4848" s="76">
        <v>218558050539.98801</v>
      </c>
      <c r="H4848" s="46">
        <v>39142927.440089516</v>
      </c>
      <c r="I4848" s="76">
        <v>760537251090.29944</v>
      </c>
      <c r="J4848" s="56">
        <v>0.26813878312964945</v>
      </c>
      <c r="K4848" s="76">
        <v>40944948102.05278</v>
      </c>
      <c r="L4848" s="76">
        <v>72236984923.197815</v>
      </c>
      <c r="M4848" s="76">
        <v>173995586299.3989</v>
      </c>
      <c r="N4848" s="76">
        <v>52585420153.811882</v>
      </c>
      <c r="O4848" s="76">
        <v>32152.45325033498</v>
      </c>
      <c r="P4848" s="46">
        <v>361997.00787070673</v>
      </c>
      <c r="Q4848" s="46">
        <v>208742.57475622772</v>
      </c>
      <c r="R4848" s="76">
        <v>1384747666413.8862</v>
      </c>
      <c r="S4848" s="56">
        <v>0.47708343528900682</v>
      </c>
      <c r="T4848" s="56">
        <v>0.25705739133807376</v>
      </c>
      <c r="U4848" s="46">
        <v>16.542076796214122</v>
      </c>
      <c r="V4848" s="76">
        <v>6583412825812.3301</v>
      </c>
      <c r="W4848" s="84">
        <v>2078.3461351671422</v>
      </c>
      <c r="X4848" s="82">
        <v>4.350006905193135E-2</v>
      </c>
      <c r="Y4848" s="476">
        <v>2.0000000000000001E-4</v>
      </c>
    </row>
    <row r="4849" spans="1:25" x14ac:dyDescent="0.2">
      <c r="A4849" s="475">
        <v>4845</v>
      </c>
      <c r="B4849" s="56">
        <v>0.44470465025799449</v>
      </c>
      <c r="C4849" s="46">
        <v>8396.2343762365235</v>
      </c>
      <c r="D4849" s="56">
        <v>0.2</v>
      </c>
      <c r="E4849" s="56">
        <v>0.4472508368602518</v>
      </c>
      <c r="F4849" s="250">
        <v>2025.73</v>
      </c>
      <c r="G4849" s="76">
        <v>51083339289.295967</v>
      </c>
      <c r="H4849" s="46">
        <v>3276202.5706804297</v>
      </c>
      <c r="I4849" s="76">
        <v>148338427182.34683</v>
      </c>
      <c r="J4849" s="56">
        <v>0.44470465025799455</v>
      </c>
      <c r="K4849" s="76">
        <v>12390529659.655546</v>
      </c>
      <c r="L4849" s="76">
        <v>13307360668.523251</v>
      </c>
      <c r="M4849" s="76">
        <v>72099282101.145447</v>
      </c>
      <c r="N4849" s="76">
        <v>20738192955.471127</v>
      </c>
      <c r="O4849" s="76">
        <v>30390.512019739232</v>
      </c>
      <c r="P4849" s="46">
        <v>194392.59114068688</v>
      </c>
      <c r="Q4849" s="46">
        <v>82202.913329693401</v>
      </c>
      <c r="R4849" s="76">
        <v>310931260209.28912</v>
      </c>
      <c r="S4849" s="56">
        <v>0.58175462854004489</v>
      </c>
      <c r="T4849" s="56">
        <v>0.36400838717225731</v>
      </c>
      <c r="U4849" s="46">
        <v>15.536340954999748</v>
      </c>
      <c r="V4849" s="76">
        <v>2067889791296.5828</v>
      </c>
      <c r="W4849" s="84">
        <v>651.64730885383756</v>
      </c>
      <c r="X4849" s="82">
        <v>4.4190371805935935E-2</v>
      </c>
      <c r="Y4849" s="476">
        <v>2.0000000000000001E-4</v>
      </c>
    </row>
    <row r="4850" spans="1:25" x14ac:dyDescent="0.2">
      <c r="A4850" s="475">
        <v>4846</v>
      </c>
      <c r="B4850" s="56">
        <v>0.53634152393990786</v>
      </c>
      <c r="C4850" s="46">
        <v>5915.0628519784141</v>
      </c>
      <c r="D4850" s="56">
        <v>0.65738678557851238</v>
      </c>
      <c r="E4850" s="56">
        <v>0.36149882490286778</v>
      </c>
      <c r="F4850" s="250">
        <v>2023.85</v>
      </c>
      <c r="G4850" s="76">
        <v>277244327242.64313</v>
      </c>
      <c r="H4850" s="46">
        <v>14019252.046866568</v>
      </c>
      <c r="I4850" s="76">
        <v>439454582075.37445</v>
      </c>
      <c r="J4850" s="56">
        <v>0.40186952077547788</v>
      </c>
      <c r="K4850" s="76">
        <v>11946083858.478706</v>
      </c>
      <c r="L4850" s="76">
        <v>0</v>
      </c>
      <c r="M4850" s="76">
        <v>358514278009.32422</v>
      </c>
      <c r="N4850" s="76">
        <v>49255152487.953026</v>
      </c>
      <c r="O4850" s="76">
        <v>30061.763763730763</v>
      </c>
      <c r="P4850" s="46">
        <v>311693.00263516197</v>
      </c>
      <c r="Q4850" s="46">
        <v>180679.39182299934</v>
      </c>
      <c r="R4850" s="76">
        <v>1151047956696.1194</v>
      </c>
      <c r="S4850" s="56">
        <v>0.62068146420149872</v>
      </c>
      <c r="T4850" s="56">
        <v>0.34443895469470398</v>
      </c>
      <c r="U4850" s="46">
        <v>17.15130408665042</v>
      </c>
      <c r="V4850" s="76">
        <v>7517188660061.0049</v>
      </c>
      <c r="W4850" s="84">
        <v>2372.6224896729291</v>
      </c>
      <c r="X4850" s="82">
        <v>4.2292342018314569E-2</v>
      </c>
      <c r="Y4850" s="476">
        <v>2.0000000000000001E-4</v>
      </c>
    </row>
    <row r="4851" spans="1:25" x14ac:dyDescent="0.2">
      <c r="A4851" s="475">
        <v>4847</v>
      </c>
      <c r="B4851" s="56">
        <v>0.47382927093935934</v>
      </c>
      <c r="C4851" s="46">
        <v>8889.7559419830304</v>
      </c>
      <c r="D4851" s="56">
        <v>0.41003745553140053</v>
      </c>
      <c r="E4851" s="56">
        <v>0.52047595973427652</v>
      </c>
      <c r="F4851" s="250">
        <v>2025.24</v>
      </c>
      <c r="G4851" s="76">
        <v>82741522826.698746</v>
      </c>
      <c r="H4851" s="46">
        <v>7272366.979873565</v>
      </c>
      <c r="I4851" s="76">
        <v>271886004335.16818</v>
      </c>
      <c r="J4851" s="56">
        <v>0.47382927093935934</v>
      </c>
      <c r="K4851" s="76">
        <v>15421258781.064346</v>
      </c>
      <c r="L4851" s="76">
        <v>17404735168.299206</v>
      </c>
      <c r="M4851" s="76">
        <v>56963094527.648285</v>
      </c>
      <c r="N4851" s="76">
        <v>38341083948.668175</v>
      </c>
      <c r="O4851" s="76">
        <v>42966.402280442555</v>
      </c>
      <c r="P4851" s="46">
        <v>281343.78981784492</v>
      </c>
      <c r="Q4851" s="46">
        <v>163591.96920544715</v>
      </c>
      <c r="R4851" s="76">
        <v>477692472489.82587</v>
      </c>
      <c r="S4851" s="56">
        <v>0.55383744746371188</v>
      </c>
      <c r="T4851" s="56">
        <v>0.40992795705228158</v>
      </c>
      <c r="U4851" s="46">
        <v>15.469309372937699</v>
      </c>
      <c r="V4851" s="76">
        <v>3491939416419.2681</v>
      </c>
      <c r="W4851" s="84">
        <v>1102.0886653975601</v>
      </c>
      <c r="X4851" s="82">
        <v>4.5344413284816726E-2</v>
      </c>
      <c r="Y4851" s="476">
        <v>2.0000000000000001E-4</v>
      </c>
    </row>
    <row r="4852" spans="1:25" x14ac:dyDescent="0.2">
      <c r="A4852" s="475">
        <v>4848</v>
      </c>
      <c r="B4852" s="56">
        <v>0.32714314075145878</v>
      </c>
      <c r="C4852" s="46">
        <v>5328.0084466452727</v>
      </c>
      <c r="D4852" s="56">
        <v>0.63653796143650421</v>
      </c>
      <c r="E4852" s="56">
        <v>0.58785253934202664</v>
      </c>
      <c r="F4852" s="250">
        <v>2027.44</v>
      </c>
      <c r="G4852" s="76">
        <v>67230423747.597763</v>
      </c>
      <c r="H4852" s="46">
        <v>13437835.211818917</v>
      </c>
      <c r="I4852" s="76">
        <v>404102434990.73279</v>
      </c>
      <c r="J4852" s="56">
        <v>0.32714314075145878</v>
      </c>
      <c r="K4852" s="76">
        <v>53970246543.227165</v>
      </c>
      <c r="L4852" s="76">
        <v>86283083732.387985</v>
      </c>
      <c r="M4852" s="76">
        <v>0</v>
      </c>
      <c r="N4852" s="76">
        <v>28319978488.74041</v>
      </c>
      <c r="O4852" s="76">
        <v>35682.397003431717</v>
      </c>
      <c r="P4852" s="46">
        <v>230578.52926165902</v>
      </c>
      <c r="Q4852" s="46">
        <v>120404.23316149772</v>
      </c>
      <c r="R4852" s="76">
        <v>633205254838.71033</v>
      </c>
      <c r="S4852" s="56">
        <v>0.45522545054089358</v>
      </c>
      <c r="T4852" s="56">
        <v>0.32290595453301829</v>
      </c>
      <c r="U4852" s="46">
        <v>14.512835354053083</v>
      </c>
      <c r="V4852" s="76">
        <v>3294236374233.019</v>
      </c>
      <c r="W4852" s="84">
        <v>1040.1233500098551</v>
      </c>
      <c r="X4852" s="82">
        <v>5.0107232818549396E-2</v>
      </c>
      <c r="Y4852" s="476">
        <v>2.0000000000000001E-4</v>
      </c>
    </row>
    <row r="4853" spans="1:25" x14ac:dyDescent="0.2">
      <c r="A4853" s="475">
        <v>4849</v>
      </c>
      <c r="B4853" s="56">
        <v>0.35126404947908557</v>
      </c>
      <c r="C4853" s="46">
        <v>5741.1536690045214</v>
      </c>
      <c r="D4853" s="56">
        <v>0.94557773900637421</v>
      </c>
      <c r="E4853" s="56">
        <v>0.39344400480482311</v>
      </c>
      <c r="F4853" s="250">
        <v>2024.87</v>
      </c>
      <c r="G4853" s="76">
        <v>305355938281.60565</v>
      </c>
      <c r="H4853" s="46">
        <v>26760455.844128635</v>
      </c>
      <c r="I4853" s="76">
        <v>471684935327.33026</v>
      </c>
      <c r="J4853" s="56">
        <v>6.8091459629792239E-2</v>
      </c>
      <c r="K4853" s="76">
        <v>14075933601.989761</v>
      </c>
      <c r="L4853" s="76">
        <v>19378763580.344913</v>
      </c>
      <c r="M4853" s="76">
        <v>250504907824.18515</v>
      </c>
      <c r="N4853" s="76">
        <v>87792790055.420471</v>
      </c>
      <c r="O4853" s="76">
        <v>41445.932436558127</v>
      </c>
      <c r="P4853" s="46">
        <v>517498.03626022948</v>
      </c>
      <c r="Q4853" s="46">
        <v>333061.75341865676</v>
      </c>
      <c r="R4853" s="76">
        <v>1236438447295.4663</v>
      </c>
      <c r="S4853" s="56">
        <v>0.47829303815873281</v>
      </c>
      <c r="T4853" s="56">
        <v>0.2323722539084456</v>
      </c>
      <c r="U4853" s="46">
        <v>20.426473749845478</v>
      </c>
      <c r="V4853" s="76">
        <v>6211938025768.4248</v>
      </c>
      <c r="W4853" s="84">
        <v>1961.2146831382997</v>
      </c>
      <c r="X4853" s="82">
        <v>3.6767169150842667E-2</v>
      </c>
      <c r="Y4853" s="476">
        <v>2.0000000000000001E-4</v>
      </c>
    </row>
    <row r="4854" spans="1:25" x14ac:dyDescent="0.2">
      <c r="A4854" s="475">
        <v>4850</v>
      </c>
      <c r="B4854" s="56">
        <v>0.54342939484074582</v>
      </c>
      <c r="C4854" s="46">
        <v>5303.0012687649114</v>
      </c>
      <c r="D4854" s="56">
        <v>0.76911391677333507</v>
      </c>
      <c r="E4854" s="56">
        <v>0.61665993031180544</v>
      </c>
      <c r="F4854" s="250">
        <v>2025.05</v>
      </c>
      <c r="G4854" s="76">
        <v>210910772452.25629</v>
      </c>
      <c r="H4854" s="46">
        <v>18646060.273144785</v>
      </c>
      <c r="I4854" s="76">
        <v>382827474119.37921</v>
      </c>
      <c r="J4854" s="56">
        <v>0.14376570309463099</v>
      </c>
      <c r="K4854" s="76">
        <v>33898110578.573395</v>
      </c>
      <c r="L4854" s="76">
        <v>90489559700.869965</v>
      </c>
      <c r="M4854" s="76">
        <v>163959660549.18753</v>
      </c>
      <c r="N4854" s="76">
        <v>39794808484.821419</v>
      </c>
      <c r="O4854" s="76">
        <v>32964.050313626954</v>
      </c>
      <c r="P4854" s="46">
        <v>272670.6675710277</v>
      </c>
      <c r="Q4854" s="46">
        <v>148746.27459783116</v>
      </c>
      <c r="R4854" s="76">
        <v>940899844954.86719</v>
      </c>
      <c r="S4854" s="56">
        <v>0.49596921295283775</v>
      </c>
      <c r="T4854" s="56">
        <v>0.26995913430318758</v>
      </c>
      <c r="U4854" s="46">
        <v>17.795093639836992</v>
      </c>
      <c r="V4854" s="76">
        <v>4899721817765.9043</v>
      </c>
      <c r="W4854" s="84">
        <v>1545.5924702301272</v>
      </c>
      <c r="X4854" s="82">
        <v>4.1846919102830366E-2</v>
      </c>
      <c r="Y4854" s="476">
        <v>2.0000000000000001E-4</v>
      </c>
    </row>
    <row r="4855" spans="1:25" x14ac:dyDescent="0.2">
      <c r="A4855" s="475">
        <v>4851</v>
      </c>
      <c r="B4855" s="56">
        <v>0.55202460255956987</v>
      </c>
      <c r="C4855" s="46">
        <v>1500</v>
      </c>
      <c r="D4855" s="56">
        <v>0.86827444906711537</v>
      </c>
      <c r="E4855" s="56">
        <v>0.47225989850846578</v>
      </c>
      <c r="F4855" s="250">
        <v>2026.51</v>
      </c>
      <c r="G4855" s="76">
        <v>128384454629.57349</v>
      </c>
      <c r="H4855" s="46">
        <v>25300430.753229775</v>
      </c>
      <c r="I4855" s="76">
        <v>608756522894.48828</v>
      </c>
      <c r="J4855" s="56">
        <v>0.46307313990550258</v>
      </c>
      <c r="K4855" s="76">
        <v>30179070906.722775</v>
      </c>
      <c r="L4855" s="76">
        <v>57938632493.793839</v>
      </c>
      <c r="M4855" s="76">
        <v>21672987967.499363</v>
      </c>
      <c r="N4855" s="76">
        <v>41697940255.55304</v>
      </c>
      <c r="O4855" s="76">
        <v>32700.109966179931</v>
      </c>
      <c r="P4855" s="46">
        <v>345965.2585439824</v>
      </c>
      <c r="Q4855" s="46">
        <v>201672.712532606</v>
      </c>
      <c r="R4855" s="76">
        <v>904505750927.26343</v>
      </c>
      <c r="S4855" s="56">
        <v>0.53877645201339941</v>
      </c>
      <c r="T4855" s="56">
        <v>0.38919661458050941</v>
      </c>
      <c r="U4855" s="46">
        <v>15.04213607321811</v>
      </c>
      <c r="V4855" s="76">
        <v>6037654864101.9502</v>
      </c>
      <c r="W4855" s="84">
        <v>1906.4491644462616</v>
      </c>
      <c r="X4855" s="82">
        <v>4.65855157547065E-2</v>
      </c>
      <c r="Y4855" s="476">
        <v>2.0000000000000001E-4</v>
      </c>
    </row>
    <row r="4856" spans="1:25" x14ac:dyDescent="0.2">
      <c r="A4856" s="475">
        <v>4852</v>
      </c>
      <c r="B4856" s="56">
        <v>0.44966402451467885</v>
      </c>
      <c r="C4856" s="46">
        <v>2108.1946676219318</v>
      </c>
      <c r="D4856" s="56">
        <v>0.41259665704214338</v>
      </c>
      <c r="E4856" s="56">
        <v>0.33717632795778696</v>
      </c>
      <c r="F4856" s="250">
        <v>2025.36</v>
      </c>
      <c r="G4856" s="76">
        <v>102929782353.30534</v>
      </c>
      <c r="H4856" s="46">
        <v>7703500.3403671747</v>
      </c>
      <c r="I4856" s="76">
        <v>299849264790.34143</v>
      </c>
      <c r="J4856" s="56">
        <v>0.4496640245146788</v>
      </c>
      <c r="K4856" s="76">
        <v>15678676460.0084</v>
      </c>
      <c r="L4856" s="76">
        <v>22965046527.914333</v>
      </c>
      <c r="M4856" s="76">
        <v>99839995877.708603</v>
      </c>
      <c r="N4856" s="76">
        <v>13384252736.553493</v>
      </c>
      <c r="O4856" s="76">
        <v>30510.600842688153</v>
      </c>
      <c r="P4856" s="46">
        <v>151069.70647307643</v>
      </c>
      <c r="Q4856" s="46">
        <v>54144.033575943453</v>
      </c>
      <c r="R4856" s="76">
        <v>565161292265.37915</v>
      </c>
      <c r="S4856" s="56">
        <v>0.59133740620868336</v>
      </c>
      <c r="T4856" s="56">
        <v>0.3930326557943335</v>
      </c>
      <c r="U4856" s="46">
        <v>15.680635619320489</v>
      </c>
      <c r="V4856" s="76">
        <v>4045994479401.4854</v>
      </c>
      <c r="W4856" s="84">
        <v>1276.1094437197478</v>
      </c>
      <c r="X4856" s="82">
        <v>4.4107373137324206E-2</v>
      </c>
      <c r="Y4856" s="476">
        <v>2.0000000000000001E-4</v>
      </c>
    </row>
    <row r="4857" spans="1:25" x14ac:dyDescent="0.2">
      <c r="A4857" s="475">
        <v>4853</v>
      </c>
      <c r="B4857" s="56">
        <v>0.41529557308841375</v>
      </c>
      <c r="C4857" s="46">
        <v>1500</v>
      </c>
      <c r="D4857" s="56">
        <v>1.0415214999477946</v>
      </c>
      <c r="E4857" s="56">
        <v>0</v>
      </c>
      <c r="F4857" s="250">
        <v>2025.16</v>
      </c>
      <c r="G4857" s="76">
        <v>275123447868.89307</v>
      </c>
      <c r="H4857" s="46">
        <v>35065208.786946043</v>
      </c>
      <c r="I4857" s="76">
        <v>767486432651.45203</v>
      </c>
      <c r="J4857" s="56">
        <v>0.32492291633126535</v>
      </c>
      <c r="K4857" s="76">
        <v>23806198724.511936</v>
      </c>
      <c r="L4857" s="76">
        <v>0</v>
      </c>
      <c r="M4857" s="76">
        <v>186005054239.49847</v>
      </c>
      <c r="N4857" s="76">
        <v>35243189820.045555</v>
      </c>
      <c r="O4857" s="76">
        <v>45000</v>
      </c>
      <c r="P4857" s="46">
        <v>265127.04103533825</v>
      </c>
      <c r="Q4857" s="46">
        <v>137697.97569954424</v>
      </c>
      <c r="R4857" s="76">
        <v>1378967302501.0742</v>
      </c>
      <c r="S4857" s="56">
        <v>0.5171582514106815</v>
      </c>
      <c r="T4857" s="56">
        <v>0.35302756877545449</v>
      </c>
      <c r="U4857" s="46">
        <v>16.30511988351876</v>
      </c>
      <c r="V4857" s="76">
        <v>8680161221066.1133</v>
      </c>
      <c r="W4857" s="84">
        <v>2737.7755059356759</v>
      </c>
      <c r="X4857" s="82">
        <v>4.4907858213843431E-2</v>
      </c>
      <c r="Y4857" s="476">
        <v>2.0000000000000001E-4</v>
      </c>
    </row>
    <row r="4858" spans="1:25" x14ac:dyDescent="0.2">
      <c r="A4858" s="475">
        <v>4854</v>
      </c>
      <c r="B4858" s="56">
        <v>0.42310988634169794</v>
      </c>
      <c r="C4858" s="46">
        <v>1500</v>
      </c>
      <c r="D4858" s="56">
        <v>1.1564084033594333</v>
      </c>
      <c r="E4858" s="56">
        <v>0.3957692379267313</v>
      </c>
      <c r="F4858" s="250">
        <v>2026.79</v>
      </c>
      <c r="G4858" s="76">
        <v>132565040403.02559</v>
      </c>
      <c r="H4858" s="46">
        <v>44174964.289388247</v>
      </c>
      <c r="I4858" s="76">
        <v>715380730747.58777</v>
      </c>
      <c r="J4858" s="56">
        <v>6.6135071620864183E-2</v>
      </c>
      <c r="K4858" s="76">
        <v>34276839563.831932</v>
      </c>
      <c r="L4858" s="76">
        <v>52131463513.943443</v>
      </c>
      <c r="M4858" s="76">
        <v>12772214110.578655</v>
      </c>
      <c r="N4858" s="76">
        <v>34095944282.494099</v>
      </c>
      <c r="O4858" s="76">
        <v>38791.111026895334</v>
      </c>
      <c r="P4858" s="46">
        <v>248294.91575281933</v>
      </c>
      <c r="Q4858" s="46">
        <v>124661.84638970417</v>
      </c>
      <c r="R4858" s="76">
        <v>1124339238154.7712</v>
      </c>
      <c r="S4858" s="56">
        <v>0.30002720495337554</v>
      </c>
      <c r="T4858" s="56">
        <v>9.269157525592718E-2</v>
      </c>
      <c r="U4858" s="46">
        <v>25.517474674095528</v>
      </c>
      <c r="V4858" s="76">
        <v>2928975460877.1709</v>
      </c>
      <c r="W4858" s="84">
        <v>922.94592507396669</v>
      </c>
      <c r="X4858" s="82">
        <v>2.8809849785765465E-2</v>
      </c>
      <c r="Y4858" s="476">
        <v>2.0000000000000001E-4</v>
      </c>
    </row>
    <row r="4859" spans="1:25" x14ac:dyDescent="0.2">
      <c r="A4859" s="475">
        <v>4855</v>
      </c>
      <c r="B4859" s="56">
        <v>0.42376200220162202</v>
      </c>
      <c r="C4859" s="46">
        <v>1500</v>
      </c>
      <c r="D4859" s="56">
        <v>0.91025304454316269</v>
      </c>
      <c r="E4859" s="56">
        <v>0.37754627385010298</v>
      </c>
      <c r="F4859" s="250">
        <v>2023.75</v>
      </c>
      <c r="G4859" s="76">
        <v>300301617048.27124</v>
      </c>
      <c r="H4859" s="46">
        <v>27409397.16568229</v>
      </c>
      <c r="I4859" s="76">
        <v>676432985532.46179</v>
      </c>
      <c r="J4859" s="56">
        <v>0.33298032639461739</v>
      </c>
      <c r="K4859" s="76">
        <v>2544495397.0881796</v>
      </c>
      <c r="L4859" s="76">
        <v>0</v>
      </c>
      <c r="M4859" s="76">
        <v>335309605619.27289</v>
      </c>
      <c r="N4859" s="76">
        <v>54665698739.289497</v>
      </c>
      <c r="O4859" s="76">
        <v>31150.579484083006</v>
      </c>
      <c r="P4859" s="46">
        <v>344349.38607086428</v>
      </c>
      <c r="Q4859" s="46">
        <v>199437.0265910973</v>
      </c>
      <c r="R4859" s="76">
        <v>1417848326804.6335</v>
      </c>
      <c r="S4859" s="56">
        <v>0.55545455559541801</v>
      </c>
      <c r="T4859" s="56">
        <v>0.33302132729142991</v>
      </c>
      <c r="U4859" s="46">
        <v>16.80902331986379</v>
      </c>
      <c r="V4859" s="76">
        <v>8786840564908.2793</v>
      </c>
      <c r="W4859" s="84">
        <v>2774.7528333442792</v>
      </c>
      <c r="X4859" s="82">
        <v>4.3073137269617555E-2</v>
      </c>
      <c r="Y4859" s="476">
        <v>2.0000000000000001E-4</v>
      </c>
    </row>
    <row r="4860" spans="1:25" x14ac:dyDescent="0.2">
      <c r="A4860" s="475">
        <v>4856</v>
      </c>
      <c r="B4860" s="56">
        <v>0.24649448273702945</v>
      </c>
      <c r="C4860" s="46">
        <v>2738.5757048800929</v>
      </c>
      <c r="D4860" s="56">
        <v>0.71184040443128827</v>
      </c>
      <c r="E4860" s="56">
        <v>0.3978070364433372</v>
      </c>
      <c r="F4860" s="250">
        <v>2023.75</v>
      </c>
      <c r="G4860" s="76">
        <v>219280033047.65469</v>
      </c>
      <c r="H4860" s="46">
        <v>16350381.063617837</v>
      </c>
      <c r="I4860" s="76">
        <v>392677266943.67151</v>
      </c>
      <c r="J4860" s="56">
        <v>0.24649448273702945</v>
      </c>
      <c r="K4860" s="76">
        <v>8229824518.3860626</v>
      </c>
      <c r="L4860" s="76">
        <v>0</v>
      </c>
      <c r="M4860" s="76">
        <v>206917122047.27176</v>
      </c>
      <c r="N4860" s="76">
        <v>33785522314.96159</v>
      </c>
      <c r="O4860" s="76">
        <v>23327.44060060383</v>
      </c>
      <c r="P4860" s="46">
        <v>248075.81057377369</v>
      </c>
      <c r="Q4860" s="46">
        <v>131741.57765706925</v>
      </c>
      <c r="R4860" s="76">
        <v>880705688796.07812</v>
      </c>
      <c r="S4860" s="56">
        <v>0.52735118380181356</v>
      </c>
      <c r="T4860" s="56">
        <v>0.32866986943448767</v>
      </c>
      <c r="U4860" s="46">
        <v>17.509069301921354</v>
      </c>
      <c r="V4860" s="76">
        <v>5608404043375.8125</v>
      </c>
      <c r="W4860" s="84">
        <v>1768.9490589166473</v>
      </c>
      <c r="X4860" s="82">
        <v>4.1231020146702053E-2</v>
      </c>
      <c r="Y4860" s="476">
        <v>2.0000000000000001E-4</v>
      </c>
    </row>
    <row r="4861" spans="1:25" x14ac:dyDescent="0.2">
      <c r="A4861" s="475">
        <v>4857</v>
      </c>
      <c r="B4861" s="56">
        <v>0.66244714369981628</v>
      </c>
      <c r="C4861" s="46">
        <v>5831.8319334457437</v>
      </c>
      <c r="D4861" s="56">
        <v>0.91328769253959119</v>
      </c>
      <c r="E4861" s="56">
        <v>0.50543851702548592</v>
      </c>
      <c r="F4861" s="250">
        <v>2024.31</v>
      </c>
      <c r="G4861" s="76">
        <v>206600293579.26743</v>
      </c>
      <c r="H4861" s="46">
        <v>24670973.093985088</v>
      </c>
      <c r="I4861" s="76">
        <v>377064134441.20074</v>
      </c>
      <c r="J4861" s="56">
        <v>1.963717639862983E-2</v>
      </c>
      <c r="K4861" s="76">
        <v>12609084083.070799</v>
      </c>
      <c r="L4861" s="76">
        <v>0</v>
      </c>
      <c r="M4861" s="76">
        <v>170306365976.17719</v>
      </c>
      <c r="N4861" s="76">
        <v>38793375954.319977</v>
      </c>
      <c r="O4861" s="76">
        <v>30145.946218426492</v>
      </c>
      <c r="P4861" s="46">
        <v>300208.36018113169</v>
      </c>
      <c r="Q4861" s="46">
        <v>166145.9850629397</v>
      </c>
      <c r="R4861" s="76">
        <v>880214811832.02991</v>
      </c>
      <c r="S4861" s="56">
        <v>0.43228963277068594</v>
      </c>
      <c r="T4861" s="56">
        <v>0.22766246991035008</v>
      </c>
      <c r="U4861" s="46">
        <v>20.562876304956749</v>
      </c>
      <c r="V4861" s="76">
        <v>4411398266615.5439</v>
      </c>
      <c r="W4861" s="84">
        <v>1392.2836385118576</v>
      </c>
      <c r="X4861" s="82">
        <v>3.6357551279325231E-2</v>
      </c>
      <c r="Y4861" s="476">
        <v>2.0000000000000001E-4</v>
      </c>
    </row>
    <row r="4862" spans="1:25" x14ac:dyDescent="0.2">
      <c r="A4862" s="475">
        <v>4858</v>
      </c>
      <c r="B4862" s="56">
        <v>0.44214514850460301</v>
      </c>
      <c r="C4862" s="46">
        <v>5676.0286976823936</v>
      </c>
      <c r="D4862" s="56">
        <v>0.7785862516652815</v>
      </c>
      <c r="E4862" s="56">
        <v>0.45483157458000167</v>
      </c>
      <c r="F4862" s="250">
        <v>2024.55</v>
      </c>
      <c r="G4862" s="76">
        <v>290786841892.04279</v>
      </c>
      <c r="H4862" s="46">
        <v>19417239.043708235</v>
      </c>
      <c r="I4862" s="76">
        <v>592189209077.86694</v>
      </c>
      <c r="J4862" s="56">
        <v>0.4072313014668828</v>
      </c>
      <c r="K4862" s="76">
        <v>18244280160.834427</v>
      </c>
      <c r="L4862" s="76">
        <v>2938319138.6408205</v>
      </c>
      <c r="M4862" s="76">
        <v>231549976750.37552</v>
      </c>
      <c r="N4862" s="76">
        <v>93156995408.862259</v>
      </c>
      <c r="O4862" s="76">
        <v>29064.412920708641</v>
      </c>
      <c r="P4862" s="46">
        <v>512772.80158071686</v>
      </c>
      <c r="Q4862" s="46">
        <v>334551.56151911395</v>
      </c>
      <c r="R4862" s="76">
        <v>1249827703791.624</v>
      </c>
      <c r="S4862" s="56">
        <v>0.56727910425949424</v>
      </c>
      <c r="T4862" s="56">
        <v>0.40147437327755092</v>
      </c>
      <c r="U4862" s="46">
        <v>16.416812805881204</v>
      </c>
      <c r="V4862" s="76">
        <v>8986625330741.0938</v>
      </c>
      <c r="W4862" s="84">
        <v>2837.7134894704013</v>
      </c>
      <c r="X4862" s="82">
        <v>4.4862751972033731E-2</v>
      </c>
      <c r="Y4862" s="476">
        <v>2.0000000000000001E-4</v>
      </c>
    </row>
    <row r="4863" spans="1:25" x14ac:dyDescent="0.2">
      <c r="A4863" s="475">
        <v>4859</v>
      </c>
      <c r="B4863" s="56">
        <v>0.59826356574152895</v>
      </c>
      <c r="C4863" s="46">
        <v>3686.4681171308903</v>
      </c>
      <c r="D4863" s="56">
        <v>0.93382795121991657</v>
      </c>
      <c r="E4863" s="56">
        <v>0.61244409475900019</v>
      </c>
      <c r="F4863" s="250">
        <v>2023.75</v>
      </c>
      <c r="G4863" s="76">
        <v>336010629800.84644</v>
      </c>
      <c r="H4863" s="46">
        <v>27670922.32613394</v>
      </c>
      <c r="I4863" s="76">
        <v>647940277902.23242</v>
      </c>
      <c r="J4863" s="56">
        <v>0.33794266370016501</v>
      </c>
      <c r="K4863" s="76">
        <v>17700598261.069283</v>
      </c>
      <c r="L4863" s="76">
        <v>0</v>
      </c>
      <c r="M4863" s="76">
        <v>383189381154.24554</v>
      </c>
      <c r="N4863" s="76">
        <v>44618780586.381569</v>
      </c>
      <c r="O4863" s="76">
        <v>32280.339859387044</v>
      </c>
      <c r="P4863" s="46">
        <v>314153.09678987617</v>
      </c>
      <c r="Q4863" s="46">
        <v>176118.5721140228</v>
      </c>
      <c r="R4863" s="76">
        <v>1485293227969.1897</v>
      </c>
      <c r="S4863" s="56">
        <v>0.57659254853983088</v>
      </c>
      <c r="T4863" s="56">
        <v>0.34534518192636865</v>
      </c>
      <c r="U4863" s="46">
        <v>16.885739040366616</v>
      </c>
      <c r="V4863" s="76">
        <v>9495815090629.8906</v>
      </c>
      <c r="W4863" s="84">
        <v>2994.6707643333534</v>
      </c>
      <c r="X4863" s="82">
        <v>4.3277607448316595E-2</v>
      </c>
      <c r="Y4863" s="476">
        <v>2.0000000000000001E-4</v>
      </c>
    </row>
    <row r="4864" spans="1:25" x14ac:dyDescent="0.2">
      <c r="A4864" s="475">
        <v>4860</v>
      </c>
      <c r="B4864" s="56">
        <v>0.55801086258045307</v>
      </c>
      <c r="C4864" s="46">
        <v>7461.7122809227531</v>
      </c>
      <c r="D4864" s="56">
        <v>0.90411285213793802</v>
      </c>
      <c r="E4864" s="56">
        <v>0.64371394899544843</v>
      </c>
      <c r="F4864" s="250">
        <v>2025.68</v>
      </c>
      <c r="G4864" s="76">
        <v>205798510965.90118</v>
      </c>
      <c r="H4864" s="46">
        <v>25107509.973628256</v>
      </c>
      <c r="I4864" s="76">
        <v>535040222000.67151</v>
      </c>
      <c r="J4864" s="56">
        <v>0.20515900284779576</v>
      </c>
      <c r="K4864" s="76">
        <v>40612539669.412003</v>
      </c>
      <c r="L4864" s="76">
        <v>88121249855.853912</v>
      </c>
      <c r="M4864" s="76">
        <v>124374811320.30881</v>
      </c>
      <c r="N4864" s="76">
        <v>78553659075.465912</v>
      </c>
      <c r="O4864" s="76">
        <v>35201.9518256542</v>
      </c>
      <c r="P4864" s="46">
        <v>465193.86280161381</v>
      </c>
      <c r="Q4864" s="46">
        <v>293037.9416508064</v>
      </c>
      <c r="R4864" s="76">
        <v>1057671596473.9227</v>
      </c>
      <c r="S4864" s="56">
        <v>0.4500056323752562</v>
      </c>
      <c r="T4864" s="56">
        <v>0.28338971182871647</v>
      </c>
      <c r="U4864" s="46">
        <v>16.891418802767841</v>
      </c>
      <c r="V4864" s="76">
        <v>5500950196561.4746</v>
      </c>
      <c r="W4864" s="84">
        <v>1735.2879188156676</v>
      </c>
      <c r="X4864" s="82">
        <v>4.3482232203813372E-2</v>
      </c>
      <c r="Y4864" s="476">
        <v>2.0000000000000001E-4</v>
      </c>
    </row>
    <row r="4865" spans="1:25" x14ac:dyDescent="0.2">
      <c r="A4865" s="475">
        <v>4861</v>
      </c>
      <c r="B4865" s="56">
        <v>0.63039562091665546</v>
      </c>
      <c r="C4865" s="46">
        <v>2912.1281326459348</v>
      </c>
      <c r="D4865" s="56">
        <v>0.51183264877019741</v>
      </c>
      <c r="E4865" s="56">
        <v>0.44601714177818713</v>
      </c>
      <c r="F4865" s="250">
        <v>2024.51</v>
      </c>
      <c r="G4865" s="76">
        <v>213691960551.77658</v>
      </c>
      <c r="H4865" s="46">
        <v>9934486.3263903614</v>
      </c>
      <c r="I4865" s="76">
        <v>307400715617.40002</v>
      </c>
      <c r="J4865" s="56">
        <v>0.45593819449066575</v>
      </c>
      <c r="K4865" s="76">
        <v>8579501446.7041569</v>
      </c>
      <c r="L4865" s="76">
        <v>0</v>
      </c>
      <c r="M4865" s="76">
        <v>148843074441.77679</v>
      </c>
      <c r="N4865" s="76">
        <v>34632821026.507835</v>
      </c>
      <c r="O4865" s="76">
        <v>20971.837999218806</v>
      </c>
      <c r="P4865" s="46">
        <v>274223.76455835911</v>
      </c>
      <c r="Q4865" s="46">
        <v>155685.64614824229</v>
      </c>
      <c r="R4865" s="76">
        <v>714360886172.26782</v>
      </c>
      <c r="S4865" s="56">
        <v>0.62160169465306903</v>
      </c>
      <c r="T4865" s="56">
        <v>0.46031477928580122</v>
      </c>
      <c r="U4865" s="46">
        <v>16.859817737399499</v>
      </c>
      <c r="V4865" s="76">
        <v>6169046981131.7832</v>
      </c>
      <c r="W4865" s="84">
        <v>1944.8021132281749</v>
      </c>
      <c r="X4865" s="82">
        <v>4.2843663103430615E-2</v>
      </c>
      <c r="Y4865" s="476">
        <v>2.0000000000000001E-4</v>
      </c>
    </row>
    <row r="4866" spans="1:25" x14ac:dyDescent="0.2">
      <c r="A4866" s="475">
        <v>4862</v>
      </c>
      <c r="B4866" s="56">
        <v>0.45546161292809673</v>
      </c>
      <c r="C4866" s="46">
        <v>3567.8659131884892</v>
      </c>
      <c r="D4866" s="56">
        <v>0.2</v>
      </c>
      <c r="E4866" s="56">
        <v>0.12844999536952401</v>
      </c>
      <c r="F4866" s="250">
        <v>2024.75</v>
      </c>
      <c r="G4866" s="76">
        <v>176160744131.82654</v>
      </c>
      <c r="H4866" s="46">
        <v>3354598.5233285781</v>
      </c>
      <c r="I4866" s="76">
        <v>170145000096.36508</v>
      </c>
      <c r="J4866" s="56">
        <v>0.45546161292809673</v>
      </c>
      <c r="K4866" s="76">
        <v>5315081634.4452982</v>
      </c>
      <c r="L4866" s="76">
        <v>0</v>
      </c>
      <c r="M4866" s="76">
        <v>140387723070.37003</v>
      </c>
      <c r="N4866" s="76">
        <v>48793270145.311188</v>
      </c>
      <c r="O4866" s="76">
        <v>25185.73808890918</v>
      </c>
      <c r="P4866" s="46">
        <v>316056.20547783771</v>
      </c>
      <c r="Q4866" s="46">
        <v>159692.38842776712</v>
      </c>
      <c r="R4866" s="76">
        <v>549280816956.96985</v>
      </c>
      <c r="S4866" s="56">
        <v>0.63927104754840858</v>
      </c>
      <c r="T4866" s="56">
        <v>0.45429587660540016</v>
      </c>
      <c r="U4866" s="46">
        <v>17.20486188949376</v>
      </c>
      <c r="V4866" s="76">
        <v>4795181184711.7383</v>
      </c>
      <c r="W4866" s="84">
        <v>1514.0873286707979</v>
      </c>
      <c r="X4866" s="82">
        <v>4.1731028180048493E-2</v>
      </c>
      <c r="Y4866" s="476">
        <v>2.0000000000000001E-4</v>
      </c>
    </row>
    <row r="4867" spans="1:25" x14ac:dyDescent="0.2">
      <c r="A4867" s="475">
        <v>4863</v>
      </c>
      <c r="B4867" s="56">
        <v>0.46963718942369814</v>
      </c>
      <c r="C4867" s="46">
        <v>5064.1421167257831</v>
      </c>
      <c r="D4867" s="56">
        <v>0.79128520984940065</v>
      </c>
      <c r="E4867" s="56">
        <v>0.23678713286289513</v>
      </c>
      <c r="F4867" s="250">
        <v>2023.75</v>
      </c>
      <c r="G4867" s="76">
        <v>506606298425.67584</v>
      </c>
      <c r="H4867" s="46">
        <v>19055422.004057214</v>
      </c>
      <c r="I4867" s="76">
        <v>363540563731.45361</v>
      </c>
      <c r="J4867" s="56">
        <v>0.10163351305252799</v>
      </c>
      <c r="K4867" s="76">
        <v>7622672993.527482</v>
      </c>
      <c r="L4867" s="76">
        <v>0</v>
      </c>
      <c r="M4867" s="76">
        <v>601468536838.03137</v>
      </c>
      <c r="N4867" s="76">
        <v>130185036031.45078</v>
      </c>
      <c r="O4867" s="76">
        <v>32677.031371317105</v>
      </c>
      <c r="P4867" s="46">
        <v>720360.99474837747</v>
      </c>
      <c r="Q4867" s="46">
        <v>502357.65240816213</v>
      </c>
      <c r="R4867" s="76">
        <v>1649458892070.6809</v>
      </c>
      <c r="S4867" s="56">
        <v>0.59826332535958515</v>
      </c>
      <c r="T4867" s="56">
        <v>0.31542650235837288</v>
      </c>
      <c r="U4867" s="46">
        <v>18.891304682087053</v>
      </c>
      <c r="V4867" s="76">
        <v>10661878928938.625</v>
      </c>
      <c r="W4867" s="84">
        <v>3364.9281982263929</v>
      </c>
      <c r="X4867" s="82">
        <v>3.9300493215017981E-2</v>
      </c>
      <c r="Y4867" s="476">
        <v>2.0000000000000001E-4</v>
      </c>
    </row>
    <row r="4868" spans="1:25" x14ac:dyDescent="0.2">
      <c r="A4868" s="475">
        <v>4864</v>
      </c>
      <c r="B4868" s="56">
        <v>0.47426162881966571</v>
      </c>
      <c r="C4868" s="46">
        <v>8212.0301197780755</v>
      </c>
      <c r="D4868" s="56">
        <v>0.6215730529229504</v>
      </c>
      <c r="E4868" s="56">
        <v>0.63700420900370414</v>
      </c>
      <c r="F4868" s="250">
        <v>2028.52</v>
      </c>
      <c r="G4868" s="76">
        <v>27537689504.180984</v>
      </c>
      <c r="H4868" s="46">
        <v>12432345.872832119</v>
      </c>
      <c r="I4868" s="76">
        <v>418268457469.12946</v>
      </c>
      <c r="J4868" s="56">
        <v>0.42804631504282808</v>
      </c>
      <c r="K4868" s="76">
        <v>26626156423.334644</v>
      </c>
      <c r="L4868" s="76">
        <v>48473257725.266808</v>
      </c>
      <c r="M4868" s="76">
        <v>0</v>
      </c>
      <c r="N4868" s="76">
        <v>9008346768.6597672</v>
      </c>
      <c r="O4868" s="76">
        <v>22218.647514984808</v>
      </c>
      <c r="P4868" s="46">
        <v>101465.43749999913</v>
      </c>
      <c r="Q4868" s="46">
        <v>33113.812499999571</v>
      </c>
      <c r="R4868" s="76">
        <v>502376218386.39069</v>
      </c>
      <c r="S4868" s="56">
        <v>0.45054738749457113</v>
      </c>
      <c r="T4868" s="56">
        <v>0.327426065976129</v>
      </c>
      <c r="U4868" s="46">
        <v>13.887803562047567</v>
      </c>
      <c r="V4868" s="76">
        <v>2622733194670.8213</v>
      </c>
      <c r="W4868" s="84">
        <v>827.46275700011154</v>
      </c>
      <c r="X4868" s="82">
        <v>5.0488176008041397E-2</v>
      </c>
      <c r="Y4868" s="476">
        <v>2.0000000000000001E-4</v>
      </c>
    </row>
    <row r="4869" spans="1:25" x14ac:dyDescent="0.2">
      <c r="A4869" s="475">
        <v>4865</v>
      </c>
      <c r="B4869" s="56">
        <v>0.67224147218302122</v>
      </c>
      <c r="C4869" s="46">
        <v>5856.056131526896</v>
      </c>
      <c r="D4869" s="56">
        <v>0.94485757915090351</v>
      </c>
      <c r="E4869" s="56">
        <v>0.10475814480286916</v>
      </c>
      <c r="F4869" s="250">
        <v>2025.6</v>
      </c>
      <c r="G4869" s="76">
        <v>100961292466.1192</v>
      </c>
      <c r="H4869" s="46">
        <v>27246012.659246024</v>
      </c>
      <c r="I4869" s="76">
        <v>718339828285.86523</v>
      </c>
      <c r="J4869" s="56">
        <v>0.4001087195209555</v>
      </c>
      <c r="K4869" s="76">
        <v>12105234524.454697</v>
      </c>
      <c r="L4869" s="76">
        <v>11941993705.981352</v>
      </c>
      <c r="M4869" s="76">
        <v>61152007360.307274</v>
      </c>
      <c r="N4869" s="76">
        <v>8431251175.9050303</v>
      </c>
      <c r="O4869" s="76">
        <v>23225.062219884898</v>
      </c>
      <c r="P4869" s="46">
        <v>101465.43749999853</v>
      </c>
      <c r="Q4869" s="46">
        <v>33113.812499999141</v>
      </c>
      <c r="R4869" s="76">
        <v>932149833765.14417</v>
      </c>
      <c r="S4869" s="56">
        <v>0.48388178840806884</v>
      </c>
      <c r="T4869" s="56">
        <v>0.32995038405034</v>
      </c>
      <c r="U4869" s="46">
        <v>14.90305906913663</v>
      </c>
      <c r="V4869" s="76">
        <v>5045299301804.2441</v>
      </c>
      <c r="W4869" s="84">
        <v>1591.4802372891652</v>
      </c>
      <c r="X4869" s="82">
        <v>4.8698326122561975E-2</v>
      </c>
      <c r="Y4869" s="476">
        <v>2.0000000000000001E-4</v>
      </c>
    </row>
    <row r="4870" spans="1:25" x14ac:dyDescent="0.2">
      <c r="A4870" s="475">
        <v>4866</v>
      </c>
      <c r="B4870" s="56">
        <v>0.60476896865179453</v>
      </c>
      <c r="C4870" s="46">
        <v>3963.1445374897339</v>
      </c>
      <c r="D4870" s="56">
        <v>0.96785279901283672</v>
      </c>
      <c r="E4870" s="56">
        <v>0.61876531117176448</v>
      </c>
      <c r="F4870" s="250">
        <v>2024.57</v>
      </c>
      <c r="G4870" s="76">
        <v>266778230426.80072</v>
      </c>
      <c r="H4870" s="46">
        <v>28243934.627320506</v>
      </c>
      <c r="I4870" s="76">
        <v>610911704201.36279</v>
      </c>
      <c r="J4870" s="56">
        <v>0.28862906242349917</v>
      </c>
      <c r="K4870" s="76">
        <v>21978961889.632973</v>
      </c>
      <c r="L4870" s="76">
        <v>19378424971.644318</v>
      </c>
      <c r="M4870" s="76">
        <v>169686148604.70551</v>
      </c>
      <c r="N4870" s="76">
        <v>43254331297.583328</v>
      </c>
      <c r="O4870" s="76">
        <v>24775.326449752571</v>
      </c>
      <c r="P4870" s="46">
        <v>310133.96601595927</v>
      </c>
      <c r="Q4870" s="46">
        <v>172364.55257269635</v>
      </c>
      <c r="R4870" s="76">
        <v>1152974220137.1704</v>
      </c>
      <c r="S4870" s="56">
        <v>0.49695752046745756</v>
      </c>
      <c r="T4870" s="56">
        <v>0.35302763556994993</v>
      </c>
      <c r="U4870" s="46">
        <v>16.890542558227587</v>
      </c>
      <c r="V4870" s="76">
        <v>7534915648676.4307</v>
      </c>
      <c r="W4870" s="84">
        <v>2377.7772749996943</v>
      </c>
      <c r="X4870" s="82">
        <v>4.3202282131417587E-2</v>
      </c>
      <c r="Y4870" s="476">
        <v>2.0000000000000001E-4</v>
      </c>
    </row>
    <row r="4871" spans="1:25" x14ac:dyDescent="0.2">
      <c r="A4871" s="475">
        <v>4867</v>
      </c>
      <c r="B4871" s="56">
        <v>0.45370964120724533</v>
      </c>
      <c r="C4871" s="46">
        <v>1500</v>
      </c>
      <c r="D4871" s="56">
        <v>0.51514186141306562</v>
      </c>
      <c r="E4871" s="56">
        <v>0.20896242488670949</v>
      </c>
      <c r="F4871" s="250">
        <v>2026.49</v>
      </c>
      <c r="G4871" s="76">
        <v>87753158667.855255</v>
      </c>
      <c r="H4871" s="46">
        <v>10792840.433613578</v>
      </c>
      <c r="I4871" s="76">
        <v>364665242918.19891</v>
      </c>
      <c r="J4871" s="56">
        <v>0.41362605863750912</v>
      </c>
      <c r="K4871" s="76">
        <v>12683624824.023497</v>
      </c>
      <c r="L4871" s="76">
        <v>15126130847.487057</v>
      </c>
      <c r="M4871" s="76">
        <v>42427088042.592987</v>
      </c>
      <c r="N4871" s="76">
        <v>118714228811.38008</v>
      </c>
      <c r="O4871" s="76">
        <v>26155.182154309074</v>
      </c>
      <c r="P4871" s="46">
        <v>697289.39367018058</v>
      </c>
      <c r="Q4871" s="46">
        <v>413541.58902459196</v>
      </c>
      <c r="R4871" s="76">
        <v>689915189547.33167</v>
      </c>
      <c r="S4871" s="56">
        <v>0.48611902880287439</v>
      </c>
      <c r="T4871" s="56">
        <v>0.33634356061431203</v>
      </c>
      <c r="U4871" s="46">
        <v>15.222210566021595</v>
      </c>
      <c r="V4871" s="76">
        <v>4012109191746.2529</v>
      </c>
      <c r="W4871" s="84">
        <v>1265.1222034890434</v>
      </c>
      <c r="X4871" s="82">
        <v>4.6545161627982605E-2</v>
      </c>
      <c r="Y4871" s="476">
        <v>2.0000000000000001E-4</v>
      </c>
    </row>
    <row r="4872" spans="1:25" x14ac:dyDescent="0.2">
      <c r="A4872" s="475">
        <v>4868</v>
      </c>
      <c r="B4872" s="56">
        <v>0.4876346263320635</v>
      </c>
      <c r="C4872" s="46">
        <v>1500</v>
      </c>
      <c r="D4872" s="56">
        <v>0.98803871057784609</v>
      </c>
      <c r="E4872" s="56">
        <v>0.61035392925052967</v>
      </c>
      <c r="F4872" s="250">
        <v>2024.56</v>
      </c>
      <c r="G4872" s="76">
        <v>229572180500.63953</v>
      </c>
      <c r="H4872" s="46">
        <v>31422182.85743067</v>
      </c>
      <c r="I4872" s="76">
        <v>701609236533.87146</v>
      </c>
      <c r="J4872" s="56">
        <v>0.36591069244077901</v>
      </c>
      <c r="K4872" s="76">
        <v>10196766401.354265</v>
      </c>
      <c r="L4872" s="76">
        <v>0</v>
      </c>
      <c r="M4872" s="76">
        <v>296684900305.40839</v>
      </c>
      <c r="N4872" s="76">
        <v>67626259134.059784</v>
      </c>
      <c r="O4872" s="76">
        <v>24822.984549966975</v>
      </c>
      <c r="P4872" s="46">
        <v>454852.68795306783</v>
      </c>
      <c r="Q4872" s="46">
        <v>282557.56058548391</v>
      </c>
      <c r="R4872" s="76">
        <v>1571246555805.5229</v>
      </c>
      <c r="S4872" s="56">
        <v>0.57874073828522032</v>
      </c>
      <c r="T4872" s="56">
        <v>0.25373145940656383</v>
      </c>
      <c r="U4872" s="46">
        <v>16.427640102218877</v>
      </c>
      <c r="V4872" s="76">
        <v>7230766702097.7051</v>
      </c>
      <c r="W4872" s="84">
        <v>2281.7722155283514</v>
      </c>
      <c r="X4872" s="82">
        <v>4.4197030385939876E-2</v>
      </c>
      <c r="Y4872" s="476">
        <v>2.0000000000000001E-4</v>
      </c>
    </row>
    <row r="4873" spans="1:25" x14ac:dyDescent="0.2">
      <c r="A4873" s="475">
        <v>4869</v>
      </c>
      <c r="B4873" s="56">
        <v>0.63597598323453675</v>
      </c>
      <c r="C4873" s="46">
        <v>4482.7641606411216</v>
      </c>
      <c r="D4873" s="56">
        <v>1.4492006746595361</v>
      </c>
      <c r="E4873" s="56">
        <v>0.43125845329315493</v>
      </c>
      <c r="F4873" s="250">
        <v>2026.29</v>
      </c>
      <c r="G4873" s="76">
        <v>247994307068.26724</v>
      </c>
      <c r="H4873" s="46">
        <v>70813560.472625956</v>
      </c>
      <c r="I4873" s="76">
        <v>1046151582172.6359</v>
      </c>
      <c r="J4873" s="56">
        <v>-7.6759844896260754E-2</v>
      </c>
      <c r="K4873" s="76">
        <v>33536240604.110977</v>
      </c>
      <c r="L4873" s="76">
        <v>128274200430.97534</v>
      </c>
      <c r="M4873" s="76">
        <v>97690414174.800842</v>
      </c>
      <c r="N4873" s="76">
        <v>106518110165.88976</v>
      </c>
      <c r="O4873" s="76">
        <v>37061.16036999003</v>
      </c>
      <c r="P4873" s="46">
        <v>559262.87115480262</v>
      </c>
      <c r="Q4873" s="46">
        <v>351179.7550194512</v>
      </c>
      <c r="R4873" s="76">
        <v>1794002065015.4109</v>
      </c>
      <c r="S4873" s="56">
        <v>0.2505912801489823</v>
      </c>
      <c r="T4873" s="56">
        <v>8.028742618475336E-2</v>
      </c>
      <c r="U4873" s="46">
        <v>39.436052097135267</v>
      </c>
      <c r="V4873" s="76">
        <v>5799763515168.3066</v>
      </c>
      <c r="W4873" s="84">
        <v>1830.98604000816</v>
      </c>
      <c r="X4873" s="82">
        <v>1.8983319902613562E-2</v>
      </c>
      <c r="Y4873" s="476">
        <v>2.0000000000000001E-4</v>
      </c>
    </row>
    <row r="4874" spans="1:25" x14ac:dyDescent="0.2">
      <c r="A4874" s="475">
        <v>4870</v>
      </c>
      <c r="B4874" s="56">
        <v>0.58082492124861074</v>
      </c>
      <c r="C4874" s="46">
        <v>4006.5589441065849</v>
      </c>
      <c r="D4874" s="56">
        <v>0.32448489076065812</v>
      </c>
      <c r="E4874" s="56">
        <v>0.33935140637244049</v>
      </c>
      <c r="F4874" s="250">
        <v>2026.29</v>
      </c>
      <c r="G4874" s="76">
        <v>108521526655.47794</v>
      </c>
      <c r="H4874" s="46">
        <v>5403726.8051813785</v>
      </c>
      <c r="I4874" s="76">
        <v>247926784217.6073</v>
      </c>
      <c r="J4874" s="56">
        <v>0.50040251843185679</v>
      </c>
      <c r="K4874" s="76">
        <v>38875692193.91465</v>
      </c>
      <c r="L4874" s="76">
        <v>76732269560.561295</v>
      </c>
      <c r="M4874" s="76">
        <v>46333866918.739082</v>
      </c>
      <c r="N4874" s="76">
        <v>202003075105.27579</v>
      </c>
      <c r="O4874" s="76">
        <v>27409.439753548366</v>
      </c>
      <c r="P4874" s="46">
        <v>1037195.396458919</v>
      </c>
      <c r="Q4874" s="46">
        <v>673604.60739955027</v>
      </c>
      <c r="R4874" s="76">
        <v>690968325129.22803</v>
      </c>
      <c r="S4874" s="56">
        <v>0.52270623237049074</v>
      </c>
      <c r="T4874" s="56">
        <v>0.38093448854550505</v>
      </c>
      <c r="U4874" s="46">
        <v>15.207407133671563</v>
      </c>
      <c r="V4874" s="76">
        <v>4485704980883.1924</v>
      </c>
      <c r="W4874" s="84">
        <v>1415.7369403272405</v>
      </c>
      <c r="X4874" s="82">
        <v>4.7190571831579292E-2</v>
      </c>
      <c r="Y4874" s="476">
        <v>2.0000000000000001E-4</v>
      </c>
    </row>
    <row r="4875" spans="1:25" x14ac:dyDescent="0.2">
      <c r="A4875" s="475">
        <v>4871</v>
      </c>
      <c r="B4875" s="56">
        <v>0.24774697870321394</v>
      </c>
      <c r="C4875" s="46">
        <v>2839.6605032250718</v>
      </c>
      <c r="D4875" s="56">
        <v>1.0666487491771579</v>
      </c>
      <c r="E4875" s="56">
        <v>0.13627365165804012</v>
      </c>
      <c r="F4875" s="250">
        <v>2025.6</v>
      </c>
      <c r="G4875" s="76">
        <v>206546285144.30939</v>
      </c>
      <c r="H4875" s="46">
        <v>36942866.629986152</v>
      </c>
      <c r="I4875" s="76">
        <v>750947883679.7915</v>
      </c>
      <c r="J4875" s="56">
        <v>0.20715576632382093</v>
      </c>
      <c r="K4875" s="76">
        <v>35886289054.709412</v>
      </c>
      <c r="L4875" s="76">
        <v>47677288486.889511</v>
      </c>
      <c r="M4875" s="76">
        <v>76031537225.289963</v>
      </c>
      <c r="N4875" s="76">
        <v>79433184053.681091</v>
      </c>
      <c r="O4875" s="76">
        <v>20412.503451409928</v>
      </c>
      <c r="P4875" s="46">
        <v>458760.76800708513</v>
      </c>
      <c r="Q4875" s="46">
        <v>283433.3913309754</v>
      </c>
      <c r="R4875" s="76">
        <v>1207400735764.2634</v>
      </c>
      <c r="S4875" s="56">
        <v>0.38492230569570024</v>
      </c>
      <c r="T4875" s="56">
        <v>0.27323478207491791</v>
      </c>
      <c r="U4875" s="46">
        <v>16.595665281556141</v>
      </c>
      <c r="V4875" s="76">
        <v>5878917943041.749</v>
      </c>
      <c r="W4875" s="84">
        <v>1853.7856318546087</v>
      </c>
      <c r="X4875" s="82">
        <v>4.4923878258032415E-2</v>
      </c>
      <c r="Y4875" s="476">
        <v>2.0000000000000001E-4</v>
      </c>
    </row>
    <row r="4876" spans="1:25" x14ac:dyDescent="0.2">
      <c r="A4876" s="475">
        <v>4872</v>
      </c>
      <c r="B4876" s="56">
        <v>0.46852033798771431</v>
      </c>
      <c r="C4876" s="46">
        <v>5874.1607501122562</v>
      </c>
      <c r="D4876" s="56">
        <v>1.0898132448409494</v>
      </c>
      <c r="E4876" s="56">
        <v>0.19942270177070126</v>
      </c>
      <c r="F4876" s="250">
        <v>2024.73</v>
      </c>
      <c r="G4876" s="76">
        <v>292696454767.35779</v>
      </c>
      <c r="H4876" s="46">
        <v>36186329.189273067</v>
      </c>
      <c r="I4876" s="76">
        <v>806107503116.73901</v>
      </c>
      <c r="J4876" s="56">
        <v>0.37369074221222986</v>
      </c>
      <c r="K4876" s="76">
        <v>26172910405.516483</v>
      </c>
      <c r="L4876" s="76">
        <v>21445120336.708405</v>
      </c>
      <c r="M4876" s="76">
        <v>190038740020.71402</v>
      </c>
      <c r="N4876" s="76">
        <v>40295904325.34417</v>
      </c>
      <c r="O4876" s="76">
        <v>32135.158348855981</v>
      </c>
      <c r="P4876" s="46">
        <v>312155.13494468958</v>
      </c>
      <c r="Q4876" s="46">
        <v>171254.82396160383</v>
      </c>
      <c r="R4876" s="76">
        <v>1363691272039.2676</v>
      </c>
      <c r="S4876" s="56">
        <v>0.52430125627511215</v>
      </c>
      <c r="T4876" s="56">
        <v>0.38732931467993054</v>
      </c>
      <c r="U4876" s="46">
        <v>16.250822336730323</v>
      </c>
      <c r="V4876" s="76">
        <v>9299393663377.9863</v>
      </c>
      <c r="W4876" s="84">
        <v>2935.9723139822422</v>
      </c>
      <c r="X4876" s="82">
        <v>4.5583859580716202E-2</v>
      </c>
      <c r="Y4876" s="476">
        <v>2.0000000000000001E-4</v>
      </c>
    </row>
    <row r="4877" spans="1:25" x14ac:dyDescent="0.2">
      <c r="A4877" s="475">
        <v>4873</v>
      </c>
      <c r="B4877" s="56">
        <v>0.5417477883420575</v>
      </c>
      <c r="C4877" s="46">
        <v>5218.5413322909544</v>
      </c>
      <c r="D4877" s="56">
        <v>1.003774104580736</v>
      </c>
      <c r="E4877" s="56">
        <v>0.21362593291046569</v>
      </c>
      <c r="F4877" s="250">
        <v>2026.96</v>
      </c>
      <c r="G4877" s="76">
        <v>133439901440.99593</v>
      </c>
      <c r="H4877" s="46">
        <v>24578370.475182284</v>
      </c>
      <c r="I4877" s="76">
        <v>543995188252.84259</v>
      </c>
      <c r="J4877" s="56">
        <v>0.22194325677006943</v>
      </c>
      <c r="K4877" s="76">
        <v>25898038478.614334</v>
      </c>
      <c r="L4877" s="76">
        <v>78131398517.015945</v>
      </c>
      <c r="M4877" s="76">
        <v>3360017913.9290905</v>
      </c>
      <c r="N4877" s="76">
        <v>3637846785.8012419</v>
      </c>
      <c r="O4877" s="76">
        <v>31204.241685875935</v>
      </c>
      <c r="P4877" s="46">
        <v>74173.74567225072</v>
      </c>
      <c r="Q4877" s="46">
        <v>13106.68641806268</v>
      </c>
      <c r="R4877" s="76">
        <v>864788880044.35083</v>
      </c>
      <c r="S4877" s="56">
        <v>0.42953370003810198</v>
      </c>
      <c r="T4877" s="56">
        <v>0.23732261224102144</v>
      </c>
      <c r="U4877" s="46">
        <v>16.652696331571832</v>
      </c>
      <c r="V4877" s="76">
        <v>3672013321999.8154</v>
      </c>
      <c r="W4877" s="84">
        <v>1158.3856372527421</v>
      </c>
      <c r="X4877" s="82">
        <v>4.5377779549849416E-2</v>
      </c>
      <c r="Y4877" s="476">
        <v>2.0000000000000001E-4</v>
      </c>
    </row>
    <row r="4878" spans="1:25" x14ac:dyDescent="0.2">
      <c r="A4878" s="475">
        <v>4874</v>
      </c>
      <c r="B4878" s="56">
        <v>0.34444085278766323</v>
      </c>
      <c r="C4878" s="46">
        <v>5296.487275272355</v>
      </c>
      <c r="D4878" s="56">
        <v>0.67038460969445268</v>
      </c>
      <c r="E4878" s="56">
        <v>0.27256390892325844</v>
      </c>
      <c r="F4878" s="250">
        <v>2025.46</v>
      </c>
      <c r="G4878" s="76">
        <v>132960590116.94853</v>
      </c>
      <c r="H4878" s="46">
        <v>14287656.733344885</v>
      </c>
      <c r="I4878" s="76">
        <v>424266735767.15149</v>
      </c>
      <c r="J4878" s="56">
        <v>0.34444085278766323</v>
      </c>
      <c r="K4878" s="76">
        <v>19540546661.24308</v>
      </c>
      <c r="L4878" s="76">
        <v>22491012742.876633</v>
      </c>
      <c r="M4878" s="76">
        <v>73760664882.023148</v>
      </c>
      <c r="N4878" s="76">
        <v>22541510421.147606</v>
      </c>
      <c r="O4878" s="76">
        <v>21699.175334340653</v>
      </c>
      <c r="P4878" s="46">
        <v>199505.07306135632</v>
      </c>
      <c r="Q4878" s="46">
        <v>97259.261003273801</v>
      </c>
      <c r="R4878" s="76">
        <v>676104587754.17383</v>
      </c>
      <c r="S4878" s="56">
        <v>0.48208064842068504</v>
      </c>
      <c r="T4878" s="56">
        <v>0.37450525420280562</v>
      </c>
      <c r="U4878" s="46">
        <v>16.070099351435392</v>
      </c>
      <c r="V4878" s="76">
        <v>4460235540622.6055</v>
      </c>
      <c r="W4878" s="84">
        <v>1407.8775560975071</v>
      </c>
      <c r="X4878" s="82">
        <v>4.5821659215311457E-2</v>
      </c>
      <c r="Y4878" s="476">
        <v>2.0000000000000001E-4</v>
      </c>
    </row>
    <row r="4879" spans="1:25" x14ac:dyDescent="0.2">
      <c r="A4879" s="475">
        <v>4875</v>
      </c>
      <c r="B4879" s="56">
        <v>0.33867350971913346</v>
      </c>
      <c r="C4879" s="46">
        <v>2118.6619664786863</v>
      </c>
      <c r="D4879" s="56">
        <v>0.77215815083181816</v>
      </c>
      <c r="E4879" s="56">
        <v>0.44577699170551899</v>
      </c>
      <c r="F4879" s="250">
        <v>2023.75</v>
      </c>
      <c r="G4879" s="76">
        <v>200314213876.02805</v>
      </c>
      <c r="H4879" s="46">
        <v>19471210.30651819</v>
      </c>
      <c r="I4879" s="76">
        <v>511747792943.15503</v>
      </c>
      <c r="J4879" s="56">
        <v>0.33867350971913357</v>
      </c>
      <c r="K4879" s="76">
        <v>8553817252.6090488</v>
      </c>
      <c r="L4879" s="76">
        <v>0</v>
      </c>
      <c r="M4879" s="76">
        <v>207122200085.59677</v>
      </c>
      <c r="N4879" s="76">
        <v>56836015556.119431</v>
      </c>
      <c r="O4879" s="76">
        <v>26256.531859263519</v>
      </c>
      <c r="P4879" s="46">
        <v>366264.47669397277</v>
      </c>
      <c r="Q4879" s="46">
        <v>219637.02402791404</v>
      </c>
      <c r="R4879" s="76">
        <v>1038346993799.5836</v>
      </c>
      <c r="S4879" s="56">
        <v>0.53971969346757431</v>
      </c>
      <c r="T4879" s="56">
        <v>0.30581555224248197</v>
      </c>
      <c r="U4879" s="46">
        <v>16.735848228385667</v>
      </c>
      <c r="V4879" s="76">
        <v>5858259122488.666</v>
      </c>
      <c r="W4879" s="84">
        <v>1849.990363810349</v>
      </c>
      <c r="X4879" s="82">
        <v>4.3584304186960403E-2</v>
      </c>
      <c r="Y4879" s="476">
        <v>2.0000000000000001E-4</v>
      </c>
    </row>
    <row r="4880" spans="1:25" x14ac:dyDescent="0.2">
      <c r="A4880" s="475">
        <v>4876</v>
      </c>
      <c r="B4880" s="56">
        <v>0.41880090272450898</v>
      </c>
      <c r="C4880" s="46">
        <v>6665.5879997872671</v>
      </c>
      <c r="D4880" s="56">
        <v>0.68735614758362951</v>
      </c>
      <c r="E4880" s="56">
        <v>0.49977982427518147</v>
      </c>
      <c r="F4880" s="250">
        <v>2023.77</v>
      </c>
      <c r="G4880" s="76">
        <v>448206402287.18976</v>
      </c>
      <c r="H4880" s="46">
        <v>15274452.674312314</v>
      </c>
      <c r="I4880" s="76">
        <v>407765519434.75299</v>
      </c>
      <c r="J4880" s="56">
        <v>0.3678980949959495</v>
      </c>
      <c r="K4880" s="76">
        <v>5088488056.5182858</v>
      </c>
      <c r="L4880" s="76">
        <v>0</v>
      </c>
      <c r="M4880" s="76">
        <v>476217193265.39624</v>
      </c>
      <c r="N4880" s="76">
        <v>78694528306.137329</v>
      </c>
      <c r="O4880" s="76">
        <v>30937.885295689026</v>
      </c>
      <c r="P4880" s="46">
        <v>498665.78054118296</v>
      </c>
      <c r="Q4880" s="46">
        <v>326242.10535682784</v>
      </c>
      <c r="R4880" s="76">
        <v>1407035992185.7886</v>
      </c>
      <c r="S4880" s="56">
        <v>0.64040631745400267</v>
      </c>
      <c r="T4880" s="56">
        <v>0.40637164636693218</v>
      </c>
      <c r="U4880" s="46">
        <v>17.691441644685025</v>
      </c>
      <c r="V4880" s="76">
        <v>11049131032906.693</v>
      </c>
      <c r="W4880" s="84">
        <v>3486.5938898659529</v>
      </c>
      <c r="X4880" s="82">
        <v>4.159274557859443E-2</v>
      </c>
      <c r="Y4880" s="476">
        <v>2.0000000000000001E-4</v>
      </c>
    </row>
    <row r="4881" spans="1:25" x14ac:dyDescent="0.2">
      <c r="A4881" s="475">
        <v>4877</v>
      </c>
      <c r="B4881" s="56">
        <v>0.29713429906126299</v>
      </c>
      <c r="C4881" s="46">
        <v>4412.5968712376998</v>
      </c>
      <c r="D4881" s="56">
        <v>0.46050105845251904</v>
      </c>
      <c r="E4881" s="56">
        <v>0.61870243509674805</v>
      </c>
      <c r="F4881" s="250">
        <v>2024.91</v>
      </c>
      <c r="G4881" s="76">
        <v>197739159536.40622</v>
      </c>
      <c r="H4881" s="46">
        <v>8271663.2421299452</v>
      </c>
      <c r="I4881" s="76">
        <v>294724823103.81842</v>
      </c>
      <c r="J4881" s="56">
        <v>0.29713429906126299</v>
      </c>
      <c r="K4881" s="76">
        <v>4681197978.1990871</v>
      </c>
      <c r="L4881" s="76">
        <v>0</v>
      </c>
      <c r="M4881" s="76">
        <v>162661589070.98105</v>
      </c>
      <c r="N4881" s="76">
        <v>25031252575.49791</v>
      </c>
      <c r="O4881" s="76">
        <v>21132.372085710478</v>
      </c>
      <c r="P4881" s="46">
        <v>199639.66025465779</v>
      </c>
      <c r="Q4881" s="46">
        <v>101258.05928848821</v>
      </c>
      <c r="R4881" s="76">
        <v>681261038099.90088</v>
      </c>
      <c r="S4881" s="56">
        <v>0.55731103875253274</v>
      </c>
      <c r="T4881" s="56">
        <v>0.38371152617085691</v>
      </c>
      <c r="U4881" s="46">
        <v>17.517415474787477</v>
      </c>
      <c r="V4881" s="76">
        <v>5083345005642.457</v>
      </c>
      <c r="W4881" s="84">
        <v>1603.7617267454241</v>
      </c>
      <c r="X4881" s="82">
        <v>4.1242089838534092E-2</v>
      </c>
      <c r="Y4881" s="476">
        <v>2.0000000000000001E-4</v>
      </c>
    </row>
    <row r="4882" spans="1:25" x14ac:dyDescent="0.2">
      <c r="A4882" s="475">
        <v>4878</v>
      </c>
      <c r="B4882" s="56">
        <v>0.5308804980647911</v>
      </c>
      <c r="C4882" s="46">
        <v>1500</v>
      </c>
      <c r="D4882" s="56">
        <v>0.96732268418323752</v>
      </c>
      <c r="E4882" s="56">
        <v>0.68006212073019279</v>
      </c>
      <c r="F4882" s="250">
        <v>2025.59</v>
      </c>
      <c r="G4882" s="76">
        <v>233753930773.93182</v>
      </c>
      <c r="H4882" s="46">
        <v>31152402.693633936</v>
      </c>
      <c r="I4882" s="76">
        <v>628469872370.3147</v>
      </c>
      <c r="J4882" s="56">
        <v>0.22714286349849244</v>
      </c>
      <c r="K4882" s="76">
        <v>25894749810.705997</v>
      </c>
      <c r="L4882" s="76">
        <v>37636173761.385262</v>
      </c>
      <c r="M4882" s="76">
        <v>128761103938.38167</v>
      </c>
      <c r="N4882" s="76">
        <v>17729449903.932518</v>
      </c>
      <c r="O4882" s="76">
        <v>20722.696574676596</v>
      </c>
      <c r="P4882" s="46">
        <v>158552.24464137288</v>
      </c>
      <c r="Q4882" s="46">
        <v>66825.736369936916</v>
      </c>
      <c r="R4882" s="76">
        <v>1091217576289.6025</v>
      </c>
      <c r="S4882" s="56">
        <v>0.45236978539897887</v>
      </c>
      <c r="T4882" s="56">
        <v>0.27728523559746471</v>
      </c>
      <c r="U4882" s="46">
        <v>17.52374608102037</v>
      </c>
      <c r="V4882" s="76">
        <v>5897644201313.1436</v>
      </c>
      <c r="W4882" s="84">
        <v>1860.7236500062199</v>
      </c>
      <c r="X4882" s="82">
        <v>4.1182584575531957E-2</v>
      </c>
      <c r="Y4882" s="476">
        <v>2.0000000000000001E-4</v>
      </c>
    </row>
    <row r="4883" spans="1:25" x14ac:dyDescent="0.2">
      <c r="A4883" s="475">
        <v>4879</v>
      </c>
      <c r="B4883" s="56">
        <v>0.58708220726453408</v>
      </c>
      <c r="C4883" s="46">
        <v>4219.8152250583908</v>
      </c>
      <c r="D4883" s="56">
        <v>0.59331022018223178</v>
      </c>
      <c r="E4883" s="56">
        <v>0.38572372313443093</v>
      </c>
      <c r="F4883" s="250">
        <v>2024.22</v>
      </c>
      <c r="G4883" s="76">
        <v>371570093231.80457</v>
      </c>
      <c r="H4883" s="46">
        <v>12686104.523804231</v>
      </c>
      <c r="I4883" s="76">
        <v>431819440899.45868</v>
      </c>
      <c r="J4883" s="56">
        <v>0.53546500221415527</v>
      </c>
      <c r="K4883" s="76">
        <v>6264401250.8876982</v>
      </c>
      <c r="L4883" s="76">
        <v>0</v>
      </c>
      <c r="M4883" s="76">
        <v>252167753397.35654</v>
      </c>
      <c r="N4883" s="76">
        <v>59355682158.826874</v>
      </c>
      <c r="O4883" s="76">
        <v>25355.220919213683</v>
      </c>
      <c r="P4883" s="46">
        <v>429898.13711752201</v>
      </c>
      <c r="Q4883" s="46">
        <v>274469.76034495031</v>
      </c>
      <c r="R4883" s="76">
        <v>1071409317136.4863</v>
      </c>
      <c r="S4883" s="56">
        <v>0.66045993799254521</v>
      </c>
      <c r="T4883" s="56">
        <v>0.52831674010613128</v>
      </c>
      <c r="U4883" s="46">
        <v>16.922991820884498</v>
      </c>
      <c r="V4883" s="76">
        <v>10594710403498.186</v>
      </c>
      <c r="W4883" s="84">
        <v>3345.579889873668</v>
      </c>
      <c r="X4883" s="82">
        <v>4.2900538246151157E-2</v>
      </c>
      <c r="Y4883" s="476">
        <v>2.0000000000000001E-4</v>
      </c>
    </row>
    <row r="4884" spans="1:25" x14ac:dyDescent="0.2">
      <c r="A4884" s="475">
        <v>4880</v>
      </c>
      <c r="B4884" s="56">
        <v>0.3471301492482185</v>
      </c>
      <c r="C4884" s="46">
        <v>2541.5526107275577</v>
      </c>
      <c r="D4884" s="56">
        <v>0.77703149158985774</v>
      </c>
      <c r="E4884" s="56">
        <v>0.45495431072878778</v>
      </c>
      <c r="F4884" s="250">
        <v>2023.75</v>
      </c>
      <c r="G4884" s="76">
        <v>494888492030.06128</v>
      </c>
      <c r="H4884" s="46">
        <v>19759293.347054265</v>
      </c>
      <c r="I4884" s="76">
        <v>446212697630.82751</v>
      </c>
      <c r="J4884" s="56">
        <v>0.2850457369600623</v>
      </c>
      <c r="K4884" s="76">
        <v>12048122833.064894</v>
      </c>
      <c r="L4884" s="76">
        <v>0</v>
      </c>
      <c r="M4884" s="76">
        <v>630163559471.88843</v>
      </c>
      <c r="N4884" s="76">
        <v>84495661132.279221</v>
      </c>
      <c r="O4884" s="76">
        <v>36528.021638668353</v>
      </c>
      <c r="P4884" s="46">
        <v>519425.8148215597</v>
      </c>
      <c r="Q4884" s="46">
        <v>339914.47484554257</v>
      </c>
      <c r="R4884" s="76">
        <v>1787493865230.5249</v>
      </c>
      <c r="S4884" s="56">
        <v>0.6417620430762031</v>
      </c>
      <c r="T4884" s="56">
        <v>0.3292709743068194</v>
      </c>
      <c r="U4884" s="46">
        <v>18.022753474442844</v>
      </c>
      <c r="V4884" s="76">
        <v>11516081268298.258</v>
      </c>
      <c r="W4884" s="84">
        <v>3633.986180672875</v>
      </c>
      <c r="X4884" s="82">
        <v>4.1037018040307002E-2</v>
      </c>
      <c r="Y4884" s="476">
        <v>2.0000000000000001E-4</v>
      </c>
    </row>
    <row r="4885" spans="1:25" x14ac:dyDescent="0.2">
      <c r="A4885" s="475">
        <v>4881</v>
      </c>
      <c r="B4885" s="56">
        <v>0.61853249381950492</v>
      </c>
      <c r="C4885" s="46">
        <v>1888.4471083080434</v>
      </c>
      <c r="D4885" s="56">
        <v>0.31451006151018795</v>
      </c>
      <c r="E4885" s="56">
        <v>0.5144125601732662</v>
      </c>
      <c r="F4885" s="250">
        <v>2025.21</v>
      </c>
      <c r="G4885" s="76">
        <v>72387431673.955017</v>
      </c>
      <c r="H4885" s="46">
        <v>5079150.027796329</v>
      </c>
      <c r="I4885" s="76">
        <v>234281581442.15845</v>
      </c>
      <c r="J4885" s="56">
        <v>0.54533119715622647</v>
      </c>
      <c r="K4885" s="76">
        <v>8250082764.7626152</v>
      </c>
      <c r="L4885" s="76">
        <v>6666691466.2342358</v>
      </c>
      <c r="M4885" s="76">
        <v>86403181896.205002</v>
      </c>
      <c r="N4885" s="76">
        <v>88799265013.548035</v>
      </c>
      <c r="O4885" s="76">
        <v>25221.180226801629</v>
      </c>
      <c r="P4885" s="46">
        <v>585282.50882459735</v>
      </c>
      <c r="Q4885" s="46">
        <v>341748.97147972579</v>
      </c>
      <c r="R4885" s="76">
        <v>519908178269.87256</v>
      </c>
      <c r="S4885" s="56">
        <v>0.58762644702359501</v>
      </c>
      <c r="T4885" s="56">
        <v>0.38376056238009804</v>
      </c>
      <c r="U4885" s="46">
        <v>15.121969084824354</v>
      </c>
      <c r="V4885" s="76">
        <v>3434351215450.4561</v>
      </c>
      <c r="W4885" s="84">
        <v>1083.5466389911744</v>
      </c>
      <c r="X4885" s="82">
        <v>4.6683903267454037E-2</v>
      </c>
      <c r="Y4885" s="476">
        <v>2.0000000000000001E-4</v>
      </c>
    </row>
    <row r="4886" spans="1:25" x14ac:dyDescent="0.2">
      <c r="A4886" s="475">
        <v>4882</v>
      </c>
      <c r="B4886" s="56">
        <v>0.37976581861544906</v>
      </c>
      <c r="C4886" s="46">
        <v>1500</v>
      </c>
      <c r="D4886" s="56">
        <v>0.6499549616724829</v>
      </c>
      <c r="E4886" s="56">
        <v>0.33083594019550627</v>
      </c>
      <c r="F4886" s="250">
        <v>2026.62</v>
      </c>
      <c r="G4886" s="76">
        <v>68271297935.291054</v>
      </c>
      <c r="H4886" s="46">
        <v>15005143.046338737</v>
      </c>
      <c r="I4886" s="76">
        <v>469782732607.63141</v>
      </c>
      <c r="J4886" s="56">
        <v>0.37976581861544911</v>
      </c>
      <c r="K4886" s="76">
        <v>23969897215.906948</v>
      </c>
      <c r="L4886" s="76">
        <v>17479937300.964699</v>
      </c>
      <c r="M4886" s="76">
        <v>20780591348.889851</v>
      </c>
      <c r="N4886" s="76">
        <v>85217774826.040436</v>
      </c>
      <c r="O4886" s="76">
        <v>19709.900319228433</v>
      </c>
      <c r="P4886" s="46">
        <v>528780.57069012173</v>
      </c>
      <c r="Q4886" s="46">
        <v>351668.34561851446</v>
      </c>
      <c r="R4886" s="76">
        <v>706849415590.25073</v>
      </c>
      <c r="S4886" s="56">
        <v>0.44075338605752262</v>
      </c>
      <c r="T4886" s="56">
        <v>0.33904160920450666</v>
      </c>
      <c r="U4886" s="46">
        <v>14.557328083257588</v>
      </c>
      <c r="V4886" s="76">
        <v>3940243615179.748</v>
      </c>
      <c r="W4886" s="84">
        <v>1243.5138923521422</v>
      </c>
      <c r="X4886" s="82">
        <v>4.8624403836155392E-2</v>
      </c>
      <c r="Y4886" s="476">
        <v>2.0000000000000001E-4</v>
      </c>
    </row>
    <row r="4887" spans="1:25" x14ac:dyDescent="0.2">
      <c r="A4887" s="475">
        <v>4883</v>
      </c>
      <c r="B4887" s="56">
        <v>0.50787203049988017</v>
      </c>
      <c r="C4887" s="46">
        <v>3281.8334236246169</v>
      </c>
      <c r="D4887" s="56">
        <v>0.96873298122178675</v>
      </c>
      <c r="E4887" s="56">
        <v>0.49969091337226612</v>
      </c>
      <c r="F4887" s="250">
        <v>2024.6</v>
      </c>
      <c r="G4887" s="76">
        <v>235330898741.89096</v>
      </c>
      <c r="H4887" s="46">
        <v>27880413.517341752</v>
      </c>
      <c r="I4887" s="76">
        <v>599727563188.13464</v>
      </c>
      <c r="J4887" s="56">
        <v>0.16859924953448524</v>
      </c>
      <c r="K4887" s="76">
        <v>12588555167.891027</v>
      </c>
      <c r="L4887" s="76">
        <v>5121059534.179801</v>
      </c>
      <c r="M4887" s="76">
        <v>187410107642.46274</v>
      </c>
      <c r="N4887" s="76">
        <v>90009197638.908722</v>
      </c>
      <c r="O4887" s="76">
        <v>26360.879592510624</v>
      </c>
      <c r="P4887" s="46">
        <v>481935.57403518719</v>
      </c>
      <c r="Q4887" s="46">
        <v>304312.24048243812</v>
      </c>
      <c r="R4887" s="76">
        <v>1208592199752.3501</v>
      </c>
      <c r="S4887" s="56">
        <v>0.44469335794460502</v>
      </c>
      <c r="T4887" s="56">
        <v>0.24095626148055346</v>
      </c>
      <c r="U4887" s="46">
        <v>17.789562980809446</v>
      </c>
      <c r="V4887" s="76">
        <v>5682635244316.0781</v>
      </c>
      <c r="W4887" s="84">
        <v>1792.6610896734348</v>
      </c>
      <c r="X4887" s="82">
        <v>4.1260418828415905E-2</v>
      </c>
      <c r="Y4887" s="476">
        <v>2.0000000000000001E-4</v>
      </c>
    </row>
    <row r="4888" spans="1:25" x14ac:dyDescent="0.2">
      <c r="A4888" s="475">
        <v>4884</v>
      </c>
      <c r="B4888" s="56">
        <v>0.41616416442101112</v>
      </c>
      <c r="C4888" s="46">
        <v>2839.546343785496</v>
      </c>
      <c r="D4888" s="56">
        <v>0.73726936219744621</v>
      </c>
      <c r="E4888" s="56">
        <v>0.19207755273143257</v>
      </c>
      <c r="F4888" s="250">
        <v>2023.75</v>
      </c>
      <c r="G4888" s="76">
        <v>308879046982.02893</v>
      </c>
      <c r="H4888" s="46">
        <v>18447337.227832537</v>
      </c>
      <c r="I4888" s="76">
        <v>491069202368.75122</v>
      </c>
      <c r="J4888" s="56">
        <v>0.36764126307214229</v>
      </c>
      <c r="K4888" s="76">
        <v>11560440613.27272</v>
      </c>
      <c r="L4888" s="76">
        <v>0</v>
      </c>
      <c r="M4888" s="76">
        <v>343848813949.09009</v>
      </c>
      <c r="N4888" s="76">
        <v>89105313781.335205</v>
      </c>
      <c r="O4888" s="76">
        <v>33585.031329411147</v>
      </c>
      <c r="P4888" s="46">
        <v>525313.11671654251</v>
      </c>
      <c r="Q4888" s="46">
        <v>345931.75322119275</v>
      </c>
      <c r="R4888" s="76">
        <v>1226682272706.0491</v>
      </c>
      <c r="S4888" s="56">
        <v>0.58063619971302605</v>
      </c>
      <c r="T4888" s="56">
        <v>0.34765369539769503</v>
      </c>
      <c r="U4888" s="46">
        <v>17.316258969043862</v>
      </c>
      <c r="V4888" s="76">
        <v>8227503945807.2207</v>
      </c>
      <c r="W4888" s="84">
        <v>2595.7360074401281</v>
      </c>
      <c r="X4888" s="82">
        <v>4.1594900999094589E-2</v>
      </c>
      <c r="Y4888" s="476">
        <v>2.0000000000000001E-4</v>
      </c>
    </row>
    <row r="4889" spans="1:25" x14ac:dyDescent="0.2">
      <c r="A4889" s="475">
        <v>4885</v>
      </c>
      <c r="B4889" s="56">
        <v>0.66671859172930636</v>
      </c>
      <c r="C4889" s="46">
        <v>3650.8711693464211</v>
      </c>
      <c r="D4889" s="56">
        <v>1.5788092834166163</v>
      </c>
      <c r="E4889" s="56">
        <v>0.4259666572318821</v>
      </c>
      <c r="F4889" s="250">
        <v>2027.06</v>
      </c>
      <c r="G4889" s="76">
        <v>77147660485.415558</v>
      </c>
      <c r="H4889" s="46">
        <v>48679199.435432062</v>
      </c>
      <c r="I4889" s="76">
        <v>927624950859.00635</v>
      </c>
      <c r="J4889" s="56">
        <v>0.35178066593041146</v>
      </c>
      <c r="K4889" s="76">
        <v>10632378978.699802</v>
      </c>
      <c r="L4889" s="76">
        <v>28248564127.166996</v>
      </c>
      <c r="M4889" s="76">
        <v>0</v>
      </c>
      <c r="N4889" s="76">
        <v>4719882157.7887068</v>
      </c>
      <c r="O4889" s="76">
        <v>25759.89204847964</v>
      </c>
      <c r="P4889" s="46">
        <v>76801.892670560279</v>
      </c>
      <c r="Q4889" s="46">
        <v>20986.446335280139</v>
      </c>
      <c r="R4889" s="76">
        <v>1078295402782.2668</v>
      </c>
      <c r="S4889" s="56">
        <v>0.40835321690853049</v>
      </c>
      <c r="T4889" s="56">
        <v>0.25959016087050096</v>
      </c>
      <c r="U4889" s="46">
        <v>14.603367786602764</v>
      </c>
      <c r="V4889" s="76">
        <v>4579120209105.6113</v>
      </c>
      <c r="W4889" s="84">
        <v>1445.1490158194763</v>
      </c>
      <c r="X4889" s="82">
        <v>4.9839128552268859E-2</v>
      </c>
      <c r="Y4889" s="476">
        <v>2.0000000000000001E-4</v>
      </c>
    </row>
    <row r="4890" spans="1:25" x14ac:dyDescent="0.2">
      <c r="A4890" s="475">
        <v>4886</v>
      </c>
      <c r="B4890" s="56">
        <v>0.36711275819397154</v>
      </c>
      <c r="C4890" s="46">
        <v>4244.0819546599978</v>
      </c>
      <c r="D4890" s="56">
        <v>1.1022483059773407</v>
      </c>
      <c r="E4890" s="56">
        <v>0.48779444436097075</v>
      </c>
      <c r="F4890" s="250">
        <v>2023.87</v>
      </c>
      <c r="G4890" s="76">
        <v>884254391192.04785</v>
      </c>
      <c r="H4890" s="46">
        <v>34797911.213409156</v>
      </c>
      <c r="I4890" s="76">
        <v>706577568777.62878</v>
      </c>
      <c r="J4890" s="56">
        <v>0.31224454573325622</v>
      </c>
      <c r="K4890" s="76">
        <v>28626427650.212448</v>
      </c>
      <c r="L4890" s="76">
        <v>0</v>
      </c>
      <c r="M4890" s="76">
        <v>682032207829.63867</v>
      </c>
      <c r="N4890" s="76">
        <v>19370352598.129066</v>
      </c>
      <c r="O4890" s="76">
        <v>31870.683409299931</v>
      </c>
      <c r="P4890" s="46">
        <v>164896.48899098666</v>
      </c>
      <c r="Q4890" s="46">
        <v>82056.964074060219</v>
      </c>
      <c r="R4890" s="76">
        <v>2334753876933.9077</v>
      </c>
      <c r="S4890" s="56">
        <v>0.64510668780132141</v>
      </c>
      <c r="T4890" s="56">
        <v>0.44290449113325114</v>
      </c>
      <c r="U4890" s="46">
        <v>18.081881456332603</v>
      </c>
      <c r="V4890" s="76">
        <v>20058044172529.855</v>
      </c>
      <c r="W4890" s="84">
        <v>6324.5686179377817</v>
      </c>
      <c r="X4890" s="82">
        <v>4.1425305976854468E-2</v>
      </c>
      <c r="Y4890" s="476">
        <v>2.0000000000000001E-4</v>
      </c>
    </row>
    <row r="4891" spans="1:25" x14ac:dyDescent="0.2">
      <c r="A4891" s="475">
        <v>4887</v>
      </c>
      <c r="B4891" s="56">
        <v>0.5288046729449043</v>
      </c>
      <c r="C4891" s="46">
        <v>1500</v>
      </c>
      <c r="D4891" s="56">
        <v>0.42463749464855371</v>
      </c>
      <c r="E4891" s="56">
        <v>0.56290500221814155</v>
      </c>
      <c r="F4891" s="250">
        <v>2024.17</v>
      </c>
      <c r="G4891" s="76">
        <v>149311362831.05804</v>
      </c>
      <c r="H4891" s="46">
        <v>7701444.9064893732</v>
      </c>
      <c r="I4891" s="76">
        <v>203273015325.11066</v>
      </c>
      <c r="J4891" s="56">
        <v>0.27144584801999994</v>
      </c>
      <c r="K4891" s="76">
        <v>3311947661.6988087</v>
      </c>
      <c r="L4891" s="76">
        <v>0</v>
      </c>
      <c r="M4891" s="76">
        <v>138753947964.13116</v>
      </c>
      <c r="N4891" s="76">
        <v>78292354787.582718</v>
      </c>
      <c r="O4891" s="76">
        <v>16538.598894161023</v>
      </c>
      <c r="P4891" s="46">
        <v>542095.81921572192</v>
      </c>
      <c r="Q4891" s="46">
        <v>307185.55089668371</v>
      </c>
      <c r="R4891" s="76">
        <v>606455840333.88721</v>
      </c>
      <c r="S4891" s="56">
        <v>0.5465319361422325</v>
      </c>
      <c r="T4891" s="56">
        <v>0.31068453600862783</v>
      </c>
      <c r="U4891" s="46">
        <v>17.731348279094497</v>
      </c>
      <c r="V4891" s="76">
        <v>3820524647550.8643</v>
      </c>
      <c r="W4891" s="84">
        <v>1205.0163407998493</v>
      </c>
      <c r="X4891" s="82">
        <v>3.9665378622112508E-2</v>
      </c>
      <c r="Y4891" s="476">
        <v>2.0000000000000001E-4</v>
      </c>
    </row>
    <row r="4892" spans="1:25" x14ac:dyDescent="0.2">
      <c r="A4892" s="475">
        <v>4888</v>
      </c>
      <c r="B4892" s="56">
        <v>0.53035463963064577</v>
      </c>
      <c r="C4892" s="46">
        <v>2930.833108039672</v>
      </c>
      <c r="D4892" s="56">
        <v>0.52230073750189043</v>
      </c>
      <c r="E4892" s="56">
        <v>0.30695797335788083</v>
      </c>
      <c r="F4892" s="250">
        <v>2024</v>
      </c>
      <c r="G4892" s="76">
        <v>208135764911.3226</v>
      </c>
      <c r="H4892" s="46">
        <v>10509111.905526647</v>
      </c>
      <c r="I4892" s="76">
        <v>374866340340.40948</v>
      </c>
      <c r="J4892" s="56">
        <v>0.45232402980974817</v>
      </c>
      <c r="K4892" s="76">
        <v>6278261705.2534857</v>
      </c>
      <c r="L4892" s="76">
        <v>0</v>
      </c>
      <c r="M4892" s="76">
        <v>216862570141.04117</v>
      </c>
      <c r="N4892" s="76">
        <v>57032209486.087601</v>
      </c>
      <c r="O4892" s="76">
        <v>18226.135868510588</v>
      </c>
      <c r="P4892" s="46">
        <v>339152.26214127697</v>
      </c>
      <c r="Q4892" s="46">
        <v>205279.77725769376</v>
      </c>
      <c r="R4892" s="76">
        <v>981382373275.28284</v>
      </c>
      <c r="S4892" s="56">
        <v>0.63170511036568333</v>
      </c>
      <c r="T4892" s="56">
        <v>0.35927141273249091</v>
      </c>
      <c r="U4892" s="46">
        <v>16.520475166325149</v>
      </c>
      <c r="V4892" s="76">
        <v>6459622743944.5088</v>
      </c>
      <c r="W4892" s="84">
        <v>2038.2426479090127</v>
      </c>
      <c r="X4892" s="82">
        <v>4.3809346522173623E-2</v>
      </c>
      <c r="Y4892" s="476">
        <v>2.0000000000000001E-4</v>
      </c>
    </row>
    <row r="4893" spans="1:25" x14ac:dyDescent="0.2">
      <c r="A4893" s="475">
        <v>4889</v>
      </c>
      <c r="B4893" s="56">
        <v>0.56646418461475156</v>
      </c>
      <c r="C4893" s="46">
        <v>2659.066913059889</v>
      </c>
      <c r="D4893" s="56">
        <v>0.61028136430695101</v>
      </c>
      <c r="E4893" s="56">
        <v>0.41150472018254486</v>
      </c>
      <c r="F4893" s="250">
        <v>2026.43</v>
      </c>
      <c r="G4893" s="76">
        <v>188749612309.39322</v>
      </c>
      <c r="H4893" s="46">
        <v>13674981.695611615</v>
      </c>
      <c r="I4893" s="76">
        <v>389871043217.1095</v>
      </c>
      <c r="J4893" s="56">
        <v>0.40302544800111262</v>
      </c>
      <c r="K4893" s="76">
        <v>34019856363.850243</v>
      </c>
      <c r="L4893" s="76">
        <v>131958705037.06996</v>
      </c>
      <c r="M4893" s="76">
        <v>31653926008.716671</v>
      </c>
      <c r="N4893" s="76">
        <v>23994863115.073917</v>
      </c>
      <c r="O4893" s="76">
        <v>23139.364928358467</v>
      </c>
      <c r="P4893" s="46">
        <v>198303.20118277415</v>
      </c>
      <c r="Q4893" s="46">
        <v>97479.9561659764</v>
      </c>
      <c r="R4893" s="76">
        <v>771356396029.98877</v>
      </c>
      <c r="S4893" s="56">
        <v>0.57109121150206132</v>
      </c>
      <c r="T4893" s="56">
        <v>0.4214506330832346</v>
      </c>
      <c r="U4893" s="46">
        <v>16.307374807639395</v>
      </c>
      <c r="V4893" s="76">
        <v>5910779592375.002</v>
      </c>
      <c r="W4893" s="84">
        <v>1866.1182218556823</v>
      </c>
      <c r="X4893" s="82">
        <v>4.4231819148300697E-2</v>
      </c>
      <c r="Y4893" s="476">
        <v>2.0000000000000001E-4</v>
      </c>
    </row>
    <row r="4894" spans="1:25" x14ac:dyDescent="0.2">
      <c r="A4894" s="475">
        <v>4890</v>
      </c>
      <c r="B4894" s="56">
        <v>0.30485477630974978</v>
      </c>
      <c r="C4894" s="46">
        <v>2293.969121843531</v>
      </c>
      <c r="D4894" s="56">
        <v>0.8192042197174787</v>
      </c>
      <c r="E4894" s="56">
        <v>0.50927560868877342</v>
      </c>
      <c r="F4894" s="250">
        <v>2023.75</v>
      </c>
      <c r="G4894" s="76">
        <v>385685855738.9342</v>
      </c>
      <c r="H4894" s="46">
        <v>21172316.928399261</v>
      </c>
      <c r="I4894" s="76">
        <v>505971527602.2782</v>
      </c>
      <c r="J4894" s="56">
        <v>0.30485477630974966</v>
      </c>
      <c r="K4894" s="76">
        <v>15025453946.873873</v>
      </c>
      <c r="L4894" s="76">
        <v>0</v>
      </c>
      <c r="M4894" s="76">
        <v>299131384048.79132</v>
      </c>
      <c r="N4894" s="76">
        <v>8283303409.0030794</v>
      </c>
      <c r="O4894" s="76">
        <v>28393.789142311653</v>
      </c>
      <c r="P4894" s="46">
        <v>101465.43749999983</v>
      </c>
      <c r="Q4894" s="46">
        <v>33113.812499999818</v>
      </c>
      <c r="R4894" s="76">
        <v>1170560746322.8511</v>
      </c>
      <c r="S4894" s="56">
        <v>0.57640972430990967</v>
      </c>
      <c r="T4894" s="56">
        <v>0.41228185846630183</v>
      </c>
      <c r="U4894" s="46">
        <v>17.759904113071528</v>
      </c>
      <c r="V4894" s="76">
        <v>9330292769034.3086</v>
      </c>
      <c r="W4894" s="84">
        <v>2945.5960304032692</v>
      </c>
      <c r="X4894" s="82">
        <v>4.1348397610649623E-2</v>
      </c>
      <c r="Y4894" s="476">
        <v>2.0000000000000001E-4</v>
      </c>
    </row>
    <row r="4895" spans="1:25" x14ac:dyDescent="0.2">
      <c r="A4895" s="475">
        <v>4891</v>
      </c>
      <c r="B4895" s="56">
        <v>0.32996225904449267</v>
      </c>
      <c r="C4895" s="46">
        <v>1531.9512109825596</v>
      </c>
      <c r="D4895" s="56">
        <v>0.41315209630501876</v>
      </c>
      <c r="E4895" s="56">
        <v>0.54743508262962781</v>
      </c>
      <c r="F4895" s="250">
        <v>2024.16</v>
      </c>
      <c r="G4895" s="76">
        <v>257118986316.26984</v>
      </c>
      <c r="H4895" s="46">
        <v>7398265.2043539388</v>
      </c>
      <c r="I4895" s="76">
        <v>267203939112.81403</v>
      </c>
      <c r="J4895" s="56">
        <v>0.32996225904449261</v>
      </c>
      <c r="K4895" s="76">
        <v>7167894144.3822355</v>
      </c>
      <c r="L4895" s="76">
        <v>0</v>
      </c>
      <c r="M4895" s="76">
        <v>203228976417.30774</v>
      </c>
      <c r="N4895" s="76">
        <v>194223626778.09674</v>
      </c>
      <c r="O4895" s="76">
        <v>35866.489832013751</v>
      </c>
      <c r="P4895" s="46">
        <v>1073400.5686807591</v>
      </c>
      <c r="Q4895" s="46">
        <v>695409.73246200336</v>
      </c>
      <c r="R4895" s="76">
        <v>944331758950.51318</v>
      </c>
      <c r="S4895" s="56">
        <v>0.54625393945951772</v>
      </c>
      <c r="T4895" s="56">
        <v>0.36920367149666172</v>
      </c>
      <c r="U4895" s="46">
        <v>17.390941682474857</v>
      </c>
      <c r="V4895" s="76">
        <v>6615578422241.0928</v>
      </c>
      <c r="W4895" s="84">
        <v>2088.7762055757835</v>
      </c>
      <c r="X4895" s="82">
        <v>4.2227923258245689E-2</v>
      </c>
      <c r="Y4895" s="476">
        <v>2.0000000000000001E-4</v>
      </c>
    </row>
    <row r="4896" spans="1:25" x14ac:dyDescent="0.2">
      <c r="A4896" s="475">
        <v>4892</v>
      </c>
      <c r="B4896" s="56">
        <v>0.39785410420510542</v>
      </c>
      <c r="C4896" s="46">
        <v>7864.053651101518</v>
      </c>
      <c r="D4896" s="56">
        <v>1.0954583316669382</v>
      </c>
      <c r="E4896" s="56">
        <v>0.41953487020946684</v>
      </c>
      <c r="F4896" s="250">
        <v>2023.75</v>
      </c>
      <c r="G4896" s="76">
        <v>410332110747.69391</v>
      </c>
      <c r="H4896" s="46">
        <v>36344552.961883016</v>
      </c>
      <c r="I4896" s="76">
        <v>579646929319.07617</v>
      </c>
      <c r="J4896" s="56">
        <v>-8.6332950527914676E-2</v>
      </c>
      <c r="K4896" s="76">
        <v>10186669463.748619</v>
      </c>
      <c r="L4896" s="76">
        <v>0</v>
      </c>
      <c r="M4896" s="76">
        <v>391253802178.71619</v>
      </c>
      <c r="N4896" s="76">
        <v>55169273752.362137</v>
      </c>
      <c r="O4896" s="76">
        <v>10000</v>
      </c>
      <c r="P4896" s="46">
        <v>335410.03043173632</v>
      </c>
      <c r="Q4896" s="46">
        <v>188455.69229243047</v>
      </c>
      <c r="R4896" s="76">
        <v>1479761483760.2083</v>
      </c>
      <c r="S4896" s="56">
        <v>0.42693745550239515</v>
      </c>
      <c r="T4896" s="56">
        <v>0.22028503020113302</v>
      </c>
      <c r="U4896" s="46">
        <v>25.652290181151841</v>
      </c>
      <c r="V4896" s="76">
        <v>8688386031433.124</v>
      </c>
      <c r="W4896" s="84">
        <v>2741.0915072958514</v>
      </c>
      <c r="X4896" s="82">
        <v>3.025085055415376E-2</v>
      </c>
      <c r="Y4896" s="476">
        <v>2.0000000000000001E-4</v>
      </c>
    </row>
    <row r="4897" spans="1:25" x14ac:dyDescent="0.2">
      <c r="A4897" s="475">
        <v>4893</v>
      </c>
      <c r="B4897" s="56">
        <v>0.58397442888271989</v>
      </c>
      <c r="C4897" s="46">
        <v>5596.8570084817538</v>
      </c>
      <c r="D4897" s="56">
        <v>0.48066853802248033</v>
      </c>
      <c r="E4897" s="56">
        <v>0.30608878747090129</v>
      </c>
      <c r="F4897" s="250">
        <v>2024.41</v>
      </c>
      <c r="G4897" s="76">
        <v>227327821585.18729</v>
      </c>
      <c r="H4897" s="46">
        <v>9334227.7586886771</v>
      </c>
      <c r="I4897" s="76">
        <v>243853702381.65668</v>
      </c>
      <c r="J4897" s="56">
        <v>0.31888337708115078</v>
      </c>
      <c r="K4897" s="76">
        <v>4837600664.4983597</v>
      </c>
      <c r="L4897" s="76">
        <v>0</v>
      </c>
      <c r="M4897" s="76">
        <v>162621501905.88928</v>
      </c>
      <c r="N4897" s="76">
        <v>29472862795.766396</v>
      </c>
      <c r="O4897" s="76">
        <v>29563.29927139846</v>
      </c>
      <c r="P4897" s="46">
        <v>233639.17271107767</v>
      </c>
      <c r="Q4897" s="46">
        <v>125892.40821480895</v>
      </c>
      <c r="R4897" s="76">
        <v>710266629760.47668</v>
      </c>
      <c r="S4897" s="56">
        <v>0.6085666559525621</v>
      </c>
      <c r="T4897" s="56">
        <v>0.41329826486467713</v>
      </c>
      <c r="U4897" s="46">
        <v>17.620551715148419</v>
      </c>
      <c r="V4897" s="76">
        <v>5648498771509.9365</v>
      </c>
      <c r="W4897" s="84">
        <v>1784.5285785028379</v>
      </c>
      <c r="X4897" s="82">
        <v>4.1713148263806427E-2</v>
      </c>
      <c r="Y4897" s="476">
        <v>2.0000000000000001E-4</v>
      </c>
    </row>
    <row r="4898" spans="1:25" x14ac:dyDescent="0.2">
      <c r="A4898" s="475">
        <v>4894</v>
      </c>
      <c r="B4898" s="56">
        <v>0.45413384016072889</v>
      </c>
      <c r="C4898" s="46">
        <v>5996.4361515740729</v>
      </c>
      <c r="D4898" s="56">
        <v>0.92290933740096737</v>
      </c>
      <c r="E4898" s="56">
        <v>0.38446906691101768</v>
      </c>
      <c r="F4898" s="250">
        <v>2026.55</v>
      </c>
      <c r="G4898" s="76">
        <v>125451409149.92369</v>
      </c>
      <c r="H4898" s="46">
        <v>24879246.477368012</v>
      </c>
      <c r="I4898" s="76">
        <v>575500995527.44727</v>
      </c>
      <c r="J4898" s="56">
        <v>0.36377295123601572</v>
      </c>
      <c r="K4898" s="76">
        <v>33799155195.00808</v>
      </c>
      <c r="L4898" s="76">
        <v>68966027739.773834</v>
      </c>
      <c r="M4898" s="76">
        <v>30947678589.834084</v>
      </c>
      <c r="N4898" s="76">
        <v>29039786301.991131</v>
      </c>
      <c r="O4898" s="76">
        <v>24155.002392023598</v>
      </c>
      <c r="P4898" s="46">
        <v>247199.89965328679</v>
      </c>
      <c r="Q4898" s="46">
        <v>126950.19316037357</v>
      </c>
      <c r="R4898" s="76">
        <v>918581777358.06726</v>
      </c>
      <c r="S4898" s="56">
        <v>0.49826018064429733</v>
      </c>
      <c r="T4898" s="56">
        <v>0.34433720717164279</v>
      </c>
      <c r="U4898" s="46">
        <v>15.205424427423448</v>
      </c>
      <c r="V4898" s="76">
        <v>5334567587363.5986</v>
      </c>
      <c r="W4898" s="84">
        <v>1683.0977519947671</v>
      </c>
      <c r="X4898" s="82">
        <v>4.7284795957087657E-2</v>
      </c>
      <c r="Y4898" s="476">
        <v>2.0000000000000001E-4</v>
      </c>
    </row>
    <row r="4899" spans="1:25" x14ac:dyDescent="0.2">
      <c r="A4899" s="475">
        <v>4895</v>
      </c>
      <c r="B4899" s="56">
        <v>0.35444001805531189</v>
      </c>
      <c r="C4899" s="46">
        <v>6369.71623225647</v>
      </c>
      <c r="D4899" s="56">
        <v>0.78278695392869291</v>
      </c>
      <c r="E4899" s="56">
        <v>0.43639962421194961</v>
      </c>
      <c r="F4899" s="250">
        <v>2026.96</v>
      </c>
      <c r="G4899" s="76">
        <v>141083606911.47049</v>
      </c>
      <c r="H4899" s="46">
        <v>18559837.598983414</v>
      </c>
      <c r="I4899" s="76">
        <v>463128758195.96582</v>
      </c>
      <c r="J4899" s="56">
        <v>0.34101372265115781</v>
      </c>
      <c r="K4899" s="76">
        <v>21514346278.872215</v>
      </c>
      <c r="L4899" s="76">
        <v>45340638399.019028</v>
      </c>
      <c r="M4899" s="76">
        <v>4256044710.4456296</v>
      </c>
      <c r="N4899" s="76">
        <v>73354377798.06694</v>
      </c>
      <c r="O4899" s="76">
        <v>23218.730690613498</v>
      </c>
      <c r="P4899" s="46">
        <v>470541.03754404455</v>
      </c>
      <c r="Q4899" s="46">
        <v>300857.95188149821</v>
      </c>
      <c r="R4899" s="76">
        <v>847455099618.12671</v>
      </c>
      <c r="S4899" s="56">
        <v>0.48894521238064076</v>
      </c>
      <c r="T4899" s="56">
        <v>0.30116884769654639</v>
      </c>
      <c r="U4899" s="46">
        <v>16.213695443018199</v>
      </c>
      <c r="V4899" s="76">
        <v>4510363950595.4062</v>
      </c>
      <c r="W4899" s="84">
        <v>1423.8008870487727</v>
      </c>
      <c r="X4899" s="82">
        <v>4.5806796371802946E-2</v>
      </c>
      <c r="Y4899" s="476">
        <v>2.0000000000000001E-4</v>
      </c>
    </row>
    <row r="4900" spans="1:25" x14ac:dyDescent="0.2">
      <c r="A4900" s="475">
        <v>4896</v>
      </c>
      <c r="B4900" s="56">
        <v>0.40235988206266143</v>
      </c>
      <c r="C4900" s="46">
        <v>6715.9014937151096</v>
      </c>
      <c r="D4900" s="56">
        <v>1.255381514939051</v>
      </c>
      <c r="E4900" s="56">
        <v>0.38933766010644161</v>
      </c>
      <c r="F4900" s="250">
        <v>2024.24</v>
      </c>
      <c r="G4900" s="76">
        <v>354814042409.7663</v>
      </c>
      <c r="H4900" s="46">
        <v>47050817.680966549</v>
      </c>
      <c r="I4900" s="76">
        <v>838812739709.00146</v>
      </c>
      <c r="J4900" s="56">
        <v>0.27166482272508485</v>
      </c>
      <c r="K4900" s="76">
        <v>20053896168.3843</v>
      </c>
      <c r="L4900" s="76">
        <v>10897131081.642157</v>
      </c>
      <c r="M4900" s="76">
        <v>264353651332.34717</v>
      </c>
      <c r="N4900" s="76">
        <v>95415941558.203949</v>
      </c>
      <c r="O4900" s="76">
        <v>36367.85124456379</v>
      </c>
      <c r="P4900" s="46">
        <v>635812.25638446538</v>
      </c>
      <c r="Q4900" s="46">
        <v>417383.9784564799</v>
      </c>
      <c r="R4900" s="76">
        <v>1575307887252.8</v>
      </c>
      <c r="S4900" s="56">
        <v>0.478560247668608</v>
      </c>
      <c r="T4900" s="56">
        <v>0.34934605284913678</v>
      </c>
      <c r="U4900" s="46">
        <v>16.820660594849937</v>
      </c>
      <c r="V4900" s="76">
        <v>9916963858284.2695</v>
      </c>
      <c r="W4900" s="84">
        <v>3129.7015274380337</v>
      </c>
      <c r="X4900" s="82">
        <v>4.3858564996906997E-2</v>
      </c>
      <c r="Y4900" s="476">
        <v>2.0000000000000001E-4</v>
      </c>
    </row>
    <row r="4901" spans="1:25" x14ac:dyDescent="0.2">
      <c r="A4901" s="475">
        <v>4897</v>
      </c>
      <c r="B4901" s="56">
        <v>0.43103659715591597</v>
      </c>
      <c r="C4901" s="46">
        <v>1898.303874618598</v>
      </c>
      <c r="D4901" s="56">
        <v>0.80426880750565277</v>
      </c>
      <c r="E4901" s="56">
        <v>0.31143724525373384</v>
      </c>
      <c r="F4901" s="250">
        <v>2025.1</v>
      </c>
      <c r="G4901" s="76">
        <v>172452093404.46945</v>
      </c>
      <c r="H4901" s="46">
        <v>21757440.660700373</v>
      </c>
      <c r="I4901" s="76">
        <v>364552108100.4765</v>
      </c>
      <c r="J4901" s="56">
        <v>2.8039637753014546E-2</v>
      </c>
      <c r="K4901" s="76">
        <v>9470045110.7138252</v>
      </c>
      <c r="L4901" s="76">
        <v>23094047648.806492</v>
      </c>
      <c r="M4901" s="76">
        <v>122371026185.17462</v>
      </c>
      <c r="N4901" s="76">
        <v>68728702488.555817</v>
      </c>
      <c r="O4901" s="76">
        <v>31501.897185058493</v>
      </c>
      <c r="P4901" s="46">
        <v>427206.47197056079</v>
      </c>
      <c r="Q4901" s="46">
        <v>266119.76540078491</v>
      </c>
      <c r="R4901" s="76">
        <v>766594074551.99451</v>
      </c>
      <c r="S4901" s="56">
        <v>0.37981227030174852</v>
      </c>
      <c r="T4901" s="56">
        <v>0.1866657806718692</v>
      </c>
      <c r="U4901" s="46">
        <v>22.316562349111702</v>
      </c>
      <c r="V4901" s="76">
        <v>3504528539463.7905</v>
      </c>
      <c r="W4901" s="84">
        <v>1106.3393382683744</v>
      </c>
      <c r="X4901" s="82">
        <v>3.2917224534831625E-2</v>
      </c>
      <c r="Y4901" s="476">
        <v>2.0000000000000001E-4</v>
      </c>
    </row>
    <row r="4902" spans="1:25" x14ac:dyDescent="0.2">
      <c r="A4902" s="475">
        <v>4898</v>
      </c>
      <c r="B4902" s="56">
        <v>0.51852420498216445</v>
      </c>
      <c r="C4902" s="46">
        <v>1500</v>
      </c>
      <c r="D4902" s="56">
        <v>1.2418041027359021</v>
      </c>
      <c r="E4902" s="56">
        <v>0.65094804856895894</v>
      </c>
      <c r="F4902" s="250">
        <v>2025.72</v>
      </c>
      <c r="G4902" s="76">
        <v>305725982923.58826</v>
      </c>
      <c r="H4902" s="46">
        <v>51124505.901217207</v>
      </c>
      <c r="I4902" s="76">
        <v>705344135522.98157</v>
      </c>
      <c r="J4902" s="56">
        <v>0.1811481471357681</v>
      </c>
      <c r="K4902" s="76">
        <v>4448759652.1973019</v>
      </c>
      <c r="L4902" s="76">
        <v>10855788467.016598</v>
      </c>
      <c r="M4902" s="76">
        <v>163376745505.4826</v>
      </c>
      <c r="N4902" s="76">
        <v>22120529334.68671</v>
      </c>
      <c r="O4902" s="76">
        <v>18554.224192729933</v>
      </c>
      <c r="P4902" s="46">
        <v>216931.03622748802</v>
      </c>
      <c r="Q4902" s="46">
        <v>103973.18380597359</v>
      </c>
      <c r="R4902" s="76">
        <v>1296005565663.7244</v>
      </c>
      <c r="S4902" s="56">
        <v>0.45294410807411334</v>
      </c>
      <c r="T4902" s="56">
        <v>0.28015676937152151</v>
      </c>
      <c r="U4902" s="46">
        <v>18.031873922863554</v>
      </c>
      <c r="V4902" s="76">
        <v>7216992500736.8516</v>
      </c>
      <c r="W4902" s="84">
        <v>2278.0814191147556</v>
      </c>
      <c r="X4902" s="82">
        <v>4.060249533804005E-2</v>
      </c>
      <c r="Y4902" s="476">
        <v>2.0000000000000001E-4</v>
      </c>
    </row>
    <row r="4903" spans="1:25" x14ac:dyDescent="0.2">
      <c r="A4903" s="475">
        <v>4899</v>
      </c>
      <c r="B4903" s="56">
        <v>0.48932491997979238</v>
      </c>
      <c r="C4903" s="46">
        <v>5441.6268756674481</v>
      </c>
      <c r="D4903" s="56">
        <v>0.65781335994644008</v>
      </c>
      <c r="E4903" s="56">
        <v>0.32196019056709291</v>
      </c>
      <c r="F4903" s="250">
        <v>2025.21</v>
      </c>
      <c r="G4903" s="76">
        <v>127126206836.16818</v>
      </c>
      <c r="H4903" s="46">
        <v>14136867.637521334</v>
      </c>
      <c r="I4903" s="76">
        <v>375231311885.15179</v>
      </c>
      <c r="J4903" s="56">
        <v>0.25676342064720781</v>
      </c>
      <c r="K4903" s="76">
        <v>9644159904.6553974</v>
      </c>
      <c r="L4903" s="76">
        <v>6044048450.2380095</v>
      </c>
      <c r="M4903" s="76">
        <v>123976934457.81093</v>
      </c>
      <c r="N4903" s="76">
        <v>34789323584.313057</v>
      </c>
      <c r="O4903" s="76">
        <v>28451.882747003965</v>
      </c>
      <c r="P4903" s="46">
        <v>228970.24201994814</v>
      </c>
      <c r="Q4903" s="46">
        <v>118804.29714420426</v>
      </c>
      <c r="R4903" s="76">
        <v>766845088479.73267</v>
      </c>
      <c r="S4903" s="56">
        <v>0.50321657911040207</v>
      </c>
      <c r="T4903" s="56">
        <v>0.2677170467824711</v>
      </c>
      <c r="U4903" s="46">
        <v>16.635355647304863</v>
      </c>
      <c r="V4903" s="76">
        <v>3767830656316.5562</v>
      </c>
      <c r="W4903" s="84">
        <v>1188.9151883068648</v>
      </c>
      <c r="X4903" s="82">
        <v>4.4066470503212871E-2</v>
      </c>
      <c r="Y4903" s="476">
        <v>2.0000000000000001E-4</v>
      </c>
    </row>
    <row r="4904" spans="1:25" x14ac:dyDescent="0.2">
      <c r="A4904" s="475">
        <v>4900</v>
      </c>
      <c r="B4904" s="56">
        <v>0.3964639960282284</v>
      </c>
      <c r="C4904" s="46">
        <v>5382.1310568750823</v>
      </c>
      <c r="D4904" s="56">
        <v>0.97575576883415138</v>
      </c>
      <c r="E4904" s="56">
        <v>0.43897879339038093</v>
      </c>
      <c r="F4904" s="250">
        <v>2023.75</v>
      </c>
      <c r="G4904" s="76">
        <v>231756090041.49722</v>
      </c>
      <c r="H4904" s="46">
        <v>29066835.789874397</v>
      </c>
      <c r="I4904" s="76">
        <v>639158839200.80603</v>
      </c>
      <c r="J4904" s="56">
        <v>0.31292602695161453</v>
      </c>
      <c r="K4904" s="76">
        <v>10004068698.964293</v>
      </c>
      <c r="L4904" s="76">
        <v>1797016068.3000803</v>
      </c>
      <c r="M4904" s="76">
        <v>191620762995.2951</v>
      </c>
      <c r="N4904" s="76">
        <v>8141984125.7615576</v>
      </c>
      <c r="O4904" s="76">
        <v>36515.883030755474</v>
      </c>
      <c r="P4904" s="46">
        <v>101465.43749999956</v>
      </c>
      <c r="Q4904" s="46">
        <v>33113.812499999731</v>
      </c>
      <c r="R4904" s="76">
        <v>1092170690174.2117</v>
      </c>
      <c r="S4904" s="56">
        <v>0.50626173079230463</v>
      </c>
      <c r="T4904" s="56">
        <v>0.35571380516081275</v>
      </c>
      <c r="U4904" s="46">
        <v>16.55309990719579</v>
      </c>
      <c r="V4904" s="76">
        <v>7172895323198.2334</v>
      </c>
      <c r="W4904" s="84">
        <v>2265.0434578970167</v>
      </c>
      <c r="X4904" s="82">
        <v>4.3534173016349188E-2</v>
      </c>
      <c r="Y4904" s="476">
        <v>2.0000000000000001E-4</v>
      </c>
    </row>
    <row r="4905" spans="1:25" x14ac:dyDescent="0.2">
      <c r="A4905" s="475">
        <v>4901</v>
      </c>
      <c r="B4905" s="56">
        <v>0.57920242453944926</v>
      </c>
      <c r="C4905" s="46">
        <v>1500</v>
      </c>
      <c r="D4905" s="56">
        <v>1.1964979977467078</v>
      </c>
      <c r="E4905" s="56">
        <v>0.4544465603752636</v>
      </c>
      <c r="F4905" s="250">
        <v>2025.54</v>
      </c>
      <c r="G4905" s="76">
        <v>174431889657.65085</v>
      </c>
      <c r="H4905" s="46">
        <v>46603991.530218594</v>
      </c>
      <c r="I4905" s="76">
        <v>529861233219.79169</v>
      </c>
      <c r="J4905" s="56">
        <v>-0.16730704117120831</v>
      </c>
      <c r="K4905" s="76">
        <v>16320464388.016724</v>
      </c>
      <c r="L4905" s="76">
        <v>3184757544.0583143</v>
      </c>
      <c r="M4905" s="76">
        <v>137486183687.11099</v>
      </c>
      <c r="N4905" s="76">
        <v>79663631890.42009</v>
      </c>
      <c r="O4905" s="76">
        <v>45000</v>
      </c>
      <c r="P4905" s="46">
        <v>520614.45933605212</v>
      </c>
      <c r="Q4905" s="46">
        <v>328094.42263434094</v>
      </c>
      <c r="R4905" s="76">
        <v>1059036196304.8568</v>
      </c>
      <c r="S4905" s="56">
        <v>0.26553698387439795</v>
      </c>
      <c r="T4905" s="56">
        <v>4.0572248597859677E-2</v>
      </c>
      <c r="U4905" s="46">
        <v>87.858269739934414</v>
      </c>
      <c r="V4905" s="76">
        <v>3820768010118.333</v>
      </c>
      <c r="W4905" s="84">
        <v>1206.6396350429061</v>
      </c>
      <c r="X4905" s="82">
        <v>9.4734016163207334E-3</v>
      </c>
      <c r="Y4905" s="476">
        <v>2.0000000000000001E-4</v>
      </c>
    </row>
    <row r="4906" spans="1:25" x14ac:dyDescent="0.2">
      <c r="A4906" s="475">
        <v>4902</v>
      </c>
      <c r="B4906" s="56">
        <v>0.49939285610088113</v>
      </c>
      <c r="C4906" s="46">
        <v>2808.4250591880395</v>
      </c>
      <c r="D4906" s="56">
        <v>1.0318450026613792</v>
      </c>
      <c r="E4906" s="56">
        <v>0.52400078360314539</v>
      </c>
      <c r="F4906" s="250">
        <v>2023.75</v>
      </c>
      <c r="G4906" s="76">
        <v>304778473133.01086</v>
      </c>
      <c r="H4906" s="46">
        <v>33277530.210161686</v>
      </c>
      <c r="I4906" s="76">
        <v>736923785500.28015</v>
      </c>
      <c r="J4906" s="56">
        <v>0.3095000311209074</v>
      </c>
      <c r="K4906" s="76">
        <v>17553584315.109928</v>
      </c>
      <c r="L4906" s="76">
        <v>0</v>
      </c>
      <c r="M4906" s="76">
        <v>239635050551.42606</v>
      </c>
      <c r="N4906" s="76">
        <v>30453083313.508049</v>
      </c>
      <c r="O4906" s="76">
        <v>30423.147465338287</v>
      </c>
      <c r="P4906" s="46">
        <v>236329.73002326215</v>
      </c>
      <c r="Q4906" s="46">
        <v>117133.42671500766</v>
      </c>
      <c r="R4906" s="76">
        <v>1324489153193.3909</v>
      </c>
      <c r="S4906" s="56">
        <v>0.50827275975048269</v>
      </c>
      <c r="T4906" s="56">
        <v>0.37245990525986289</v>
      </c>
      <c r="U4906" s="46">
        <v>16.665846028601035</v>
      </c>
      <c r="V4906" s="76">
        <v>9219747380294.5078</v>
      </c>
      <c r="W4906" s="84">
        <v>2909.7757230853786</v>
      </c>
      <c r="X4906" s="82">
        <v>4.2783280998294156E-2</v>
      </c>
      <c r="Y4906" s="476">
        <v>2.0000000000000001E-4</v>
      </c>
    </row>
    <row r="4907" spans="1:25" x14ac:dyDescent="0.2">
      <c r="A4907" s="475">
        <v>4903</v>
      </c>
      <c r="B4907" s="56">
        <v>0.64707520278129027</v>
      </c>
      <c r="C4907" s="46">
        <v>1500</v>
      </c>
      <c r="D4907" s="56">
        <v>0.33261396166740193</v>
      </c>
      <c r="E4907" s="56">
        <v>0.45442810232505432</v>
      </c>
      <c r="F4907" s="250">
        <v>2024.4</v>
      </c>
      <c r="G4907" s="76">
        <v>137519380106.3938</v>
      </c>
      <c r="H4907" s="46">
        <v>5611478.5652110819</v>
      </c>
      <c r="I4907" s="76">
        <v>230987682841.93613</v>
      </c>
      <c r="J4907" s="56">
        <v>0.51717087165368292</v>
      </c>
      <c r="K4907" s="76">
        <v>4707275793.3196869</v>
      </c>
      <c r="L4907" s="76">
        <v>0</v>
      </c>
      <c r="M4907" s="76">
        <v>128953431702.68382</v>
      </c>
      <c r="N4907" s="76">
        <v>151554443225.86951</v>
      </c>
      <c r="O4907" s="76">
        <v>17938.728842093522</v>
      </c>
      <c r="P4907" s="46">
        <v>964591.14651314239</v>
      </c>
      <c r="Q4907" s="46">
        <v>618554.80275495443</v>
      </c>
      <c r="R4907" s="76">
        <v>644224249152.66357</v>
      </c>
      <c r="S4907" s="56">
        <v>0.55915863963711943</v>
      </c>
      <c r="T4907" s="56">
        <v>0.40423348218811234</v>
      </c>
      <c r="U4907" s="46">
        <v>16.139729110018717</v>
      </c>
      <c r="V4907" s="76">
        <v>4790891285498.2549</v>
      </c>
      <c r="W4907" s="84">
        <v>1512.4202426911509</v>
      </c>
      <c r="X4907" s="82">
        <v>4.3664675712724192E-2</v>
      </c>
      <c r="Y4907" s="476">
        <v>2.0000000000000001E-4</v>
      </c>
    </row>
    <row r="4908" spans="1:25" x14ac:dyDescent="0.2">
      <c r="A4908" s="475">
        <v>4904</v>
      </c>
      <c r="B4908" s="56">
        <v>0.5426577824651404</v>
      </c>
      <c r="C4908" s="46">
        <v>1500</v>
      </c>
      <c r="D4908" s="56">
        <v>1.0199079380568139</v>
      </c>
      <c r="E4908" s="56">
        <v>0.68173370621102725</v>
      </c>
      <c r="F4908" s="250">
        <v>2025.12</v>
      </c>
      <c r="G4908" s="76">
        <v>329841069664.3017</v>
      </c>
      <c r="H4908" s="46">
        <v>32959787.757943675</v>
      </c>
      <c r="I4908" s="76">
        <v>644035124087.30444</v>
      </c>
      <c r="J4908" s="56">
        <v>0.21270380622800777</v>
      </c>
      <c r="K4908" s="76">
        <v>35614206574.629257</v>
      </c>
      <c r="L4908" s="76">
        <v>64249902706.508896</v>
      </c>
      <c r="M4908" s="76">
        <v>172205650582.90906</v>
      </c>
      <c r="N4908" s="76">
        <v>16544092187.325502</v>
      </c>
      <c r="O4908" s="76">
        <v>20808.278295885579</v>
      </c>
      <c r="P4908" s="46">
        <v>151942.67991198273</v>
      </c>
      <c r="Q4908" s="46">
        <v>62761.922015289572</v>
      </c>
      <c r="R4908" s="76">
        <v>1405492512154.1865</v>
      </c>
      <c r="S4908" s="56">
        <v>0.51714033463868558</v>
      </c>
      <c r="T4908" s="56">
        <v>0.28826650158890887</v>
      </c>
      <c r="U4908" s="46">
        <v>17.746656156032302</v>
      </c>
      <c r="V4908" s="76">
        <v>7839413686924.5283</v>
      </c>
      <c r="W4908" s="84">
        <v>2473.6060166867755</v>
      </c>
      <c r="X4908" s="82">
        <v>4.1376134473967215E-2</v>
      </c>
      <c r="Y4908" s="476">
        <v>2.0000000000000001E-4</v>
      </c>
    </row>
    <row r="4909" spans="1:25" x14ac:dyDescent="0.2">
      <c r="A4909" s="475">
        <v>4905</v>
      </c>
      <c r="B4909" s="56">
        <v>0.54837427499684899</v>
      </c>
      <c r="C4909" s="46">
        <v>3811.239145599352</v>
      </c>
      <c r="D4909" s="56">
        <v>1.1313961155164245</v>
      </c>
      <c r="E4909" s="56">
        <v>0.57877623678855061</v>
      </c>
      <c r="F4909" s="250">
        <v>2025.61</v>
      </c>
      <c r="G4909" s="76">
        <v>233223038019.57983</v>
      </c>
      <c r="H4909" s="46">
        <v>40070547.820176065</v>
      </c>
      <c r="I4909" s="76">
        <v>640596819412.79224</v>
      </c>
      <c r="J4909" s="56">
        <v>8.9901399498356183E-2</v>
      </c>
      <c r="K4909" s="76">
        <v>33179632037.983772</v>
      </c>
      <c r="L4909" s="76">
        <v>62225116577.479187</v>
      </c>
      <c r="M4909" s="76">
        <v>114615519593.20416</v>
      </c>
      <c r="N4909" s="76">
        <v>62755720584.28064</v>
      </c>
      <c r="O4909" s="76">
        <v>31829.522915198526</v>
      </c>
      <c r="P4909" s="46">
        <v>413600.2988336967</v>
      </c>
      <c r="Q4909" s="46">
        <v>246862.03598826245</v>
      </c>
      <c r="R4909" s="76">
        <v>1233918253922.731</v>
      </c>
      <c r="S4909" s="56">
        <v>0.39077741786120185</v>
      </c>
      <c r="T4909" s="56">
        <v>0.18412235708164323</v>
      </c>
      <c r="U4909" s="46">
        <v>20.977561454400394</v>
      </c>
      <c r="V4909" s="76">
        <v>5046296821617.0889</v>
      </c>
      <c r="W4909" s="84">
        <v>1592.0679531558926</v>
      </c>
      <c r="X4909" s="82">
        <v>3.6269708072897339E-2</v>
      </c>
      <c r="Y4909" s="476">
        <v>2.0000000000000001E-4</v>
      </c>
    </row>
    <row r="4910" spans="1:25" x14ac:dyDescent="0.2">
      <c r="A4910" s="475">
        <v>4906</v>
      </c>
      <c r="B4910" s="56">
        <v>0.49697960682493525</v>
      </c>
      <c r="C4910" s="46">
        <v>6189.8309017666197</v>
      </c>
      <c r="D4910" s="56">
        <v>1.0642495971793109</v>
      </c>
      <c r="E4910" s="56">
        <v>0.58206245241319787</v>
      </c>
      <c r="F4910" s="250">
        <v>2024.21</v>
      </c>
      <c r="G4910" s="76">
        <v>724775447095.82861</v>
      </c>
      <c r="H4910" s="46">
        <v>34028288.447899438</v>
      </c>
      <c r="I4910" s="76">
        <v>766610521303.88818</v>
      </c>
      <c r="J4910" s="56">
        <v>0.33138390694917941</v>
      </c>
      <c r="K4910" s="76">
        <v>26021891725.27729</v>
      </c>
      <c r="L4910" s="76">
        <v>0</v>
      </c>
      <c r="M4910" s="76">
        <v>433592217577.80591</v>
      </c>
      <c r="N4910" s="76">
        <v>76475953853.596634</v>
      </c>
      <c r="O4910" s="76">
        <v>30668.504247217163</v>
      </c>
      <c r="P4910" s="46">
        <v>485789.59625945234</v>
      </c>
      <c r="Q4910" s="46">
        <v>304590.44799722556</v>
      </c>
      <c r="R4910" s="76">
        <v>1894338709691.1719</v>
      </c>
      <c r="S4910" s="56">
        <v>0.58297849728595919</v>
      </c>
      <c r="T4910" s="56">
        <v>0.49913830921982438</v>
      </c>
      <c r="U4910" s="46">
        <v>17.548040698784426</v>
      </c>
      <c r="V4910" s="76">
        <v>17898097229057.133</v>
      </c>
      <c r="W4910" s="84">
        <v>5650.6917283395578</v>
      </c>
      <c r="X4910" s="82">
        <v>4.2493004239335774E-2</v>
      </c>
      <c r="Y4910" s="476">
        <v>2.0000000000000001E-4</v>
      </c>
    </row>
    <row r="4911" spans="1:25" x14ac:dyDescent="0.2">
      <c r="A4911" s="475">
        <v>4907</v>
      </c>
      <c r="B4911" s="56">
        <v>0.66490345916455684</v>
      </c>
      <c r="C4911" s="46">
        <v>5919.8638415207706</v>
      </c>
      <c r="D4911" s="56">
        <v>1.0936689962129389</v>
      </c>
      <c r="E4911" s="56">
        <v>0.7</v>
      </c>
      <c r="F4911" s="250">
        <v>2025.2</v>
      </c>
      <c r="G4911" s="76">
        <v>325437766126.87927</v>
      </c>
      <c r="H4911" s="46">
        <v>36489099.076904908</v>
      </c>
      <c r="I4911" s="76">
        <v>643649480488.73242</v>
      </c>
      <c r="J4911" s="56">
        <v>8.9954559913151599E-2</v>
      </c>
      <c r="K4911" s="76">
        <v>16562044921.721518</v>
      </c>
      <c r="L4911" s="76">
        <v>0</v>
      </c>
      <c r="M4911" s="76">
        <v>192091941174.2485</v>
      </c>
      <c r="N4911" s="76">
        <v>95594504377.663712</v>
      </c>
      <c r="O4911" s="76">
        <v>28331.306883348483</v>
      </c>
      <c r="P4911" s="46">
        <v>545177.76144561381</v>
      </c>
      <c r="Q4911" s="46">
        <v>350454.95826270164</v>
      </c>
      <c r="R4911" s="76">
        <v>1466210262583.8376</v>
      </c>
      <c r="S4911" s="56">
        <v>0.44581682555589303</v>
      </c>
      <c r="T4911" s="56">
        <v>0.21724389720739651</v>
      </c>
      <c r="U4911" s="46">
        <v>20.245620078710889</v>
      </c>
      <c r="V4911" s="76">
        <v>6826117143425.4795</v>
      </c>
      <c r="W4911" s="84">
        <v>2155.2486894333092</v>
      </c>
      <c r="X4911" s="82">
        <v>3.7264941428742981E-2</v>
      </c>
      <c r="Y4911" s="476">
        <v>2.0000000000000001E-4</v>
      </c>
    </row>
    <row r="4912" spans="1:25" x14ac:dyDescent="0.2">
      <c r="A4912" s="475">
        <v>4908</v>
      </c>
      <c r="B4912" s="56">
        <v>0.52387246002453425</v>
      </c>
      <c r="C4912" s="46">
        <v>9665.0443526313138</v>
      </c>
      <c r="D4912" s="56">
        <v>0.8027870396515232</v>
      </c>
      <c r="E4912" s="56">
        <v>0.66820514951961796</v>
      </c>
      <c r="F4912" s="250">
        <v>2025.45</v>
      </c>
      <c r="G4912" s="76">
        <v>243224066285.11682</v>
      </c>
      <c r="H4912" s="46">
        <v>18699963.833393797</v>
      </c>
      <c r="I4912" s="76">
        <v>433397914189.68469</v>
      </c>
      <c r="J4912" s="56">
        <v>0.26871666980980258</v>
      </c>
      <c r="K4912" s="76">
        <v>15929015249.022537</v>
      </c>
      <c r="L4912" s="76">
        <v>6415708242.514967</v>
      </c>
      <c r="M4912" s="76">
        <v>125692512998.99763</v>
      </c>
      <c r="N4912" s="76">
        <v>57072583021.852425</v>
      </c>
      <c r="O4912" s="76">
        <v>27703.789790280451</v>
      </c>
      <c r="P4912" s="46">
        <v>380909.57880113675</v>
      </c>
      <c r="Q4912" s="46">
        <v>230142.64300755225</v>
      </c>
      <c r="R4912" s="76">
        <v>959859854333.58118</v>
      </c>
      <c r="S4912" s="56">
        <v>0.52120742869354875</v>
      </c>
      <c r="T4912" s="56">
        <v>0.35873992317938691</v>
      </c>
      <c r="U4912" s="46">
        <v>17.181164428336956</v>
      </c>
      <c r="V4912" s="76">
        <v>6359583139869.4561</v>
      </c>
      <c r="W4912" s="84">
        <v>2008.2794014344306</v>
      </c>
      <c r="X4912" s="82">
        <v>4.3724855033687379E-2</v>
      </c>
      <c r="Y4912" s="476">
        <v>2.0000000000000001E-4</v>
      </c>
    </row>
    <row r="4913" spans="1:25" x14ac:dyDescent="0.2">
      <c r="A4913" s="475">
        <v>4909</v>
      </c>
      <c r="B4913" s="56">
        <v>0.4827391417674135</v>
      </c>
      <c r="C4913" s="46">
        <v>4561.5318910334099</v>
      </c>
      <c r="D4913" s="56">
        <v>1.1733175417002633</v>
      </c>
      <c r="E4913" s="56">
        <v>0.18724077134775258</v>
      </c>
      <c r="F4913" s="250">
        <v>2024.36</v>
      </c>
      <c r="G4913" s="76">
        <v>321475405244.67737</v>
      </c>
      <c r="H4913" s="46">
        <v>41993474.876249962</v>
      </c>
      <c r="I4913" s="76">
        <v>790699570461.03479</v>
      </c>
      <c r="J4913" s="56">
        <v>0.242093110751606</v>
      </c>
      <c r="K4913" s="76">
        <v>22083473848.478001</v>
      </c>
      <c r="L4913" s="76">
        <v>0</v>
      </c>
      <c r="M4913" s="76">
        <v>283718281896.16779</v>
      </c>
      <c r="N4913" s="76">
        <v>152186498930.93994</v>
      </c>
      <c r="O4913" s="76">
        <v>20886.51240899519</v>
      </c>
      <c r="P4913" s="46">
        <v>869356.32615058287</v>
      </c>
      <c r="Q4913" s="46">
        <v>609496.85297620518</v>
      </c>
      <c r="R4913" s="76">
        <v>1683770696324.6404</v>
      </c>
      <c r="S4913" s="56">
        <v>0.48408846065833644</v>
      </c>
      <c r="T4913" s="56">
        <v>0.28179968480173778</v>
      </c>
      <c r="U4913" s="46">
        <v>16.991262582736066</v>
      </c>
      <c r="V4913" s="76">
        <v>8764635830245.8174</v>
      </c>
      <c r="W4913" s="84">
        <v>2766.5395426721429</v>
      </c>
      <c r="X4913" s="82">
        <v>4.3242449438701189E-2</v>
      </c>
      <c r="Y4913" s="476">
        <v>2.0000000000000001E-4</v>
      </c>
    </row>
    <row r="4914" spans="1:25" x14ac:dyDescent="0.2">
      <c r="A4914" s="475">
        <v>4910</v>
      </c>
      <c r="B4914" s="56">
        <v>0.43202093968171262</v>
      </c>
      <c r="C4914" s="46">
        <v>2837.798259464179</v>
      </c>
      <c r="D4914" s="56">
        <v>0.58583989131013137</v>
      </c>
      <c r="E4914" s="56">
        <v>0.48990463153553843</v>
      </c>
      <c r="F4914" s="250">
        <v>2024.47</v>
      </c>
      <c r="G4914" s="76">
        <v>153540734479.23123</v>
      </c>
      <c r="H4914" s="46">
        <v>12125021.35043725</v>
      </c>
      <c r="I4914" s="76">
        <v>390112237302.02148</v>
      </c>
      <c r="J4914" s="56">
        <v>0.37930094415137039</v>
      </c>
      <c r="K4914" s="76">
        <v>6684158753.4034719</v>
      </c>
      <c r="L4914" s="76">
        <v>0</v>
      </c>
      <c r="M4914" s="76">
        <v>111413757434.27698</v>
      </c>
      <c r="N4914" s="76">
        <v>35818439438.537476</v>
      </c>
      <c r="O4914" s="76">
        <v>38898.40894408062</v>
      </c>
      <c r="P4914" s="46">
        <v>231355.09308200597</v>
      </c>
      <c r="Q4914" s="46">
        <v>121999.23754855013</v>
      </c>
      <c r="R4914" s="76">
        <v>699842715905.86804</v>
      </c>
      <c r="S4914" s="56">
        <v>0.53397722323104668</v>
      </c>
      <c r="T4914" s="56">
        <v>0.37958952832182197</v>
      </c>
      <c r="U4914" s="46">
        <v>16.423057836215722</v>
      </c>
      <c r="V4914" s="76">
        <v>4920295740932.5117</v>
      </c>
      <c r="W4914" s="84">
        <v>1552.3642179744725</v>
      </c>
      <c r="X4914" s="82">
        <v>4.3484793132050267E-2</v>
      </c>
      <c r="Y4914" s="476">
        <v>2.0000000000000001E-4</v>
      </c>
    </row>
    <row r="4915" spans="1:25" x14ac:dyDescent="0.2">
      <c r="A4915" s="475">
        <v>4911</v>
      </c>
      <c r="B4915" s="56">
        <v>0.40310655515222343</v>
      </c>
      <c r="C4915" s="46">
        <v>2691.3871703743598</v>
      </c>
      <c r="D4915" s="56">
        <v>1.2186973294336028</v>
      </c>
      <c r="E4915" s="56">
        <v>0.25853020189697218</v>
      </c>
      <c r="F4915" s="250">
        <v>2024.43</v>
      </c>
      <c r="G4915" s="76">
        <v>424026183157.54333</v>
      </c>
      <c r="H4915" s="46">
        <v>48256640.892340206</v>
      </c>
      <c r="I4915" s="76">
        <v>756510894228.43054</v>
      </c>
      <c r="J4915" s="56">
        <v>0.14043611019262714</v>
      </c>
      <c r="K4915" s="76">
        <v>3919440171.5715947</v>
      </c>
      <c r="L4915" s="76">
        <v>0</v>
      </c>
      <c r="M4915" s="76">
        <v>294278550236.98151</v>
      </c>
      <c r="N4915" s="76">
        <v>42270373310.126175</v>
      </c>
      <c r="O4915" s="76">
        <v>13707.054486251687</v>
      </c>
      <c r="P4915" s="46">
        <v>316088.85491610609</v>
      </c>
      <c r="Q4915" s="46">
        <v>171485.2837632806</v>
      </c>
      <c r="R4915" s="76">
        <v>1586763538155.4673</v>
      </c>
      <c r="S4915" s="56">
        <v>0.46915387007237719</v>
      </c>
      <c r="T4915" s="56">
        <v>0.28964487894392787</v>
      </c>
      <c r="U4915" s="46">
        <v>18.523987592880957</v>
      </c>
      <c r="V4915" s="76">
        <v>9266906946180.2402</v>
      </c>
      <c r="W4915" s="84">
        <v>2925.1591663872878</v>
      </c>
      <c r="X4915" s="82">
        <v>4.0060542156941929E-2</v>
      </c>
      <c r="Y4915" s="476">
        <v>2.0000000000000001E-4</v>
      </c>
    </row>
    <row r="4916" spans="1:25" x14ac:dyDescent="0.2">
      <c r="A4916" s="475">
        <v>4912</v>
      </c>
      <c r="B4916" s="56">
        <v>0.56592349787654905</v>
      </c>
      <c r="C4916" s="46">
        <v>7063.89835596181</v>
      </c>
      <c r="D4916" s="56">
        <v>1.0807973438393281</v>
      </c>
      <c r="E4916" s="56">
        <v>0.62379611535771529</v>
      </c>
      <c r="F4916" s="250">
        <v>2023.75</v>
      </c>
      <c r="G4916" s="76">
        <v>400350279341.60333</v>
      </c>
      <c r="H4916" s="46">
        <v>34547366.689939424</v>
      </c>
      <c r="I4916" s="76">
        <v>717248465435.79626</v>
      </c>
      <c r="J4916" s="56">
        <v>0.32116650366296395</v>
      </c>
      <c r="K4916" s="76">
        <v>13700813529.206781</v>
      </c>
      <c r="L4916" s="76">
        <v>0</v>
      </c>
      <c r="M4916" s="76">
        <v>436016990948.96515</v>
      </c>
      <c r="N4916" s="76">
        <v>7728425806.8828526</v>
      </c>
      <c r="O4916" s="76">
        <v>19451.460230622983</v>
      </c>
      <c r="P4916" s="46">
        <v>101465.43749999601</v>
      </c>
      <c r="Q4916" s="46">
        <v>33113.812499997344</v>
      </c>
      <c r="R4916" s="76">
        <v>1672223116365.9348</v>
      </c>
      <c r="S4916" s="56">
        <v>0.58877875145313696</v>
      </c>
      <c r="T4916" s="56">
        <v>0.34264564256450686</v>
      </c>
      <c r="U4916" s="46">
        <v>17.163205379144191</v>
      </c>
      <c r="V4916" s="76">
        <v>10526693286252.479</v>
      </c>
      <c r="W4916" s="84">
        <v>3321.5075314719656</v>
      </c>
      <c r="X4916" s="82">
        <v>4.3336082068321978E-2</v>
      </c>
      <c r="Y4916" s="476">
        <v>2.0000000000000001E-4</v>
      </c>
    </row>
    <row r="4917" spans="1:25" x14ac:dyDescent="0.2">
      <c r="A4917" s="475">
        <v>4913</v>
      </c>
      <c r="B4917" s="56">
        <v>0.48227262780120334</v>
      </c>
      <c r="C4917" s="46">
        <v>2762.6724518021847</v>
      </c>
      <c r="D4917" s="56">
        <v>0.91165290025618984</v>
      </c>
      <c r="E4917" s="56">
        <v>0.40133623055972678</v>
      </c>
      <c r="F4917" s="250">
        <v>2027.37</v>
      </c>
      <c r="G4917" s="76">
        <v>33181703349.070301</v>
      </c>
      <c r="H4917" s="46">
        <v>26217993.100386932</v>
      </c>
      <c r="I4917" s="76">
        <v>639954581035.547</v>
      </c>
      <c r="J4917" s="56">
        <v>0.3357200532808533</v>
      </c>
      <c r="K4917" s="76">
        <v>41019955186.088699</v>
      </c>
      <c r="L4917" s="76">
        <v>72480229756.866943</v>
      </c>
      <c r="M4917" s="76">
        <v>0</v>
      </c>
      <c r="N4917" s="76">
        <v>8770573717.790451</v>
      </c>
      <c r="O4917" s="76">
        <v>32623.309030336015</v>
      </c>
      <c r="P4917" s="46">
        <v>101465.43749999997</v>
      </c>
      <c r="Q4917" s="46">
        <v>33113.812499999964</v>
      </c>
      <c r="R4917" s="76">
        <v>826941334282.48804</v>
      </c>
      <c r="S4917" s="56">
        <v>0.42394227383432342</v>
      </c>
      <c r="T4917" s="56">
        <v>0.2540357702153867</v>
      </c>
      <c r="U4917" s="46">
        <v>13.608023776585522</v>
      </c>
      <c r="V4917" s="76">
        <v>3335837301234.7373</v>
      </c>
      <c r="W4917" s="84">
        <v>1053.238313159392</v>
      </c>
      <c r="X4917" s="82">
        <v>5.0898345091973392E-2</v>
      </c>
      <c r="Y4917" s="476">
        <v>2.0000000000000001E-4</v>
      </c>
    </row>
    <row r="4918" spans="1:25" x14ac:dyDescent="0.2">
      <c r="A4918" s="475">
        <v>4914</v>
      </c>
      <c r="B4918" s="56">
        <v>0.40977722229258456</v>
      </c>
      <c r="C4918" s="46">
        <v>5328.1640941927253</v>
      </c>
      <c r="D4918" s="56">
        <v>1.0164836624714269</v>
      </c>
      <c r="E4918" s="56">
        <v>0.66679220095777225</v>
      </c>
      <c r="F4918" s="250">
        <v>2027.22</v>
      </c>
      <c r="G4918" s="76">
        <v>35105693568.895561</v>
      </c>
      <c r="H4918" s="46">
        <v>30996048.339254737</v>
      </c>
      <c r="I4918" s="76">
        <v>720745956911.23828</v>
      </c>
      <c r="J4918" s="56">
        <v>0.32789817044897684</v>
      </c>
      <c r="K4918" s="76">
        <v>22962223653.162487</v>
      </c>
      <c r="L4918" s="76">
        <v>24652009613.440315</v>
      </c>
      <c r="M4918" s="76">
        <v>0</v>
      </c>
      <c r="N4918" s="76">
        <v>25762107210.409935</v>
      </c>
      <c r="O4918" s="76">
        <v>32103.403136384459</v>
      </c>
      <c r="P4918" s="46">
        <v>184130.08236947077</v>
      </c>
      <c r="Q4918" s="46">
        <v>99733.988696537417</v>
      </c>
      <c r="R4918" s="76">
        <v>877936851182.52258</v>
      </c>
      <c r="S4918" s="56">
        <v>0.38810010035887049</v>
      </c>
      <c r="T4918" s="56">
        <v>0.23692159211057784</v>
      </c>
      <c r="U4918" s="46">
        <v>13.843085702853568</v>
      </c>
      <c r="V4918" s="76">
        <v>3198889111532.1421</v>
      </c>
      <c r="W4918" s="84">
        <v>1009.003873655889</v>
      </c>
      <c r="X4918" s="82">
        <v>5.3154658230085076E-2</v>
      </c>
      <c r="Y4918" s="476">
        <v>2.0000000000000001E-4</v>
      </c>
    </row>
    <row r="4919" spans="1:25" x14ac:dyDescent="0.2">
      <c r="A4919" s="475">
        <v>4915</v>
      </c>
      <c r="B4919" s="56">
        <v>0.50505660924835127</v>
      </c>
      <c r="C4919" s="46">
        <v>6501.6999005308153</v>
      </c>
      <c r="D4919" s="56">
        <v>0.55342553655810756</v>
      </c>
      <c r="E4919" s="56">
        <v>0.26441868884453812</v>
      </c>
      <c r="F4919" s="250">
        <v>2025.78</v>
      </c>
      <c r="G4919" s="76">
        <v>224734351517.70517</v>
      </c>
      <c r="H4919" s="46">
        <v>10781573.48580941</v>
      </c>
      <c r="I4919" s="76">
        <v>324874986725.11145</v>
      </c>
      <c r="J4919" s="56">
        <v>0.38178732793587733</v>
      </c>
      <c r="K4919" s="76">
        <v>13214893290.203281</v>
      </c>
      <c r="L4919" s="76">
        <v>9226431051.2376995</v>
      </c>
      <c r="M4919" s="76">
        <v>110834180642.44124</v>
      </c>
      <c r="N4919" s="76">
        <v>43200108292.075455</v>
      </c>
      <c r="O4919" s="76">
        <v>33965.388548262279</v>
      </c>
      <c r="P4919" s="46">
        <v>293629.19972309272</v>
      </c>
      <c r="Q4919" s="46">
        <v>169440.10985270521</v>
      </c>
      <c r="R4919" s="76">
        <v>713579418990.02283</v>
      </c>
      <c r="S4919" s="56">
        <v>0.56626668982289807</v>
      </c>
      <c r="T4919" s="56">
        <v>0.46617982616555143</v>
      </c>
      <c r="U4919" s="46">
        <v>17.009321482115102</v>
      </c>
      <c r="V4919" s="76">
        <v>6149507368822.4268</v>
      </c>
      <c r="W4919" s="84">
        <v>1940.2424199230609</v>
      </c>
      <c r="X4919" s="82">
        <v>4.3429106117101532E-2</v>
      </c>
      <c r="Y4919" s="476">
        <v>2.0000000000000001E-4</v>
      </c>
    </row>
    <row r="4920" spans="1:25" x14ac:dyDescent="0.2">
      <c r="A4920" s="475">
        <v>4916</v>
      </c>
      <c r="B4920" s="56">
        <v>0.37881182393457574</v>
      </c>
      <c r="C4920" s="46">
        <v>6368.3666059436964</v>
      </c>
      <c r="D4920" s="56">
        <v>0.5494721348649344</v>
      </c>
      <c r="E4920" s="56">
        <v>0.37105505583369014</v>
      </c>
      <c r="F4920" s="250">
        <v>2025.41</v>
      </c>
      <c r="G4920" s="76">
        <v>72065839824.817368</v>
      </c>
      <c r="H4920" s="46">
        <v>10838503.743160285</v>
      </c>
      <c r="I4920" s="76">
        <v>251921248906.62509</v>
      </c>
      <c r="J4920" s="56">
        <v>0.28953686634242981</v>
      </c>
      <c r="K4920" s="76">
        <v>12928768593.7169</v>
      </c>
      <c r="L4920" s="76">
        <v>29100990693.927834</v>
      </c>
      <c r="M4920" s="76">
        <v>87874043052.779266</v>
      </c>
      <c r="N4920" s="76">
        <v>8263091034.8666372</v>
      </c>
      <c r="O4920" s="76">
        <v>20700.417191436671</v>
      </c>
      <c r="P4920" s="46">
        <v>110184.30430113335</v>
      </c>
      <c r="Q4920" s="46">
        <v>38061.634867332919</v>
      </c>
      <c r="R4920" s="76">
        <v>473773064850.77606</v>
      </c>
      <c r="S4920" s="56">
        <v>0.50942997954837166</v>
      </c>
      <c r="T4920" s="56">
        <v>0.27202944918770933</v>
      </c>
      <c r="U4920" s="46">
        <v>16.203744221994036</v>
      </c>
      <c r="V4920" s="76">
        <v>2390336909339.1777</v>
      </c>
      <c r="W4920" s="84">
        <v>754.98680531719526</v>
      </c>
      <c r="X4920" s="82">
        <v>4.3426262353277796E-2</v>
      </c>
      <c r="Y4920" s="476">
        <v>2.0000000000000001E-4</v>
      </c>
    </row>
    <row r="4921" spans="1:25" x14ac:dyDescent="0.2">
      <c r="A4921" s="475">
        <v>4917</v>
      </c>
      <c r="B4921" s="56">
        <v>0.4164973068830149</v>
      </c>
      <c r="C4921" s="46">
        <v>2607.9550329931649</v>
      </c>
      <c r="D4921" s="56">
        <v>0.83215900262561049</v>
      </c>
      <c r="E4921" s="56">
        <v>0.35978208034183556</v>
      </c>
      <c r="F4921" s="250">
        <v>2023.79</v>
      </c>
      <c r="G4921" s="76">
        <v>651701712394.33899</v>
      </c>
      <c r="H4921" s="46">
        <v>21691646.851750057</v>
      </c>
      <c r="I4921" s="76">
        <v>574075836340.80603</v>
      </c>
      <c r="J4921" s="56">
        <v>0.38629854471234137</v>
      </c>
      <c r="K4921" s="76">
        <v>15598342682.24972</v>
      </c>
      <c r="L4921" s="76">
        <v>0</v>
      </c>
      <c r="M4921" s="76">
        <v>519897588910.7511</v>
      </c>
      <c r="N4921" s="76">
        <v>40736687430.180145</v>
      </c>
      <c r="O4921" s="76">
        <v>30336.074984360792</v>
      </c>
      <c r="P4921" s="46">
        <v>289149.79583272373</v>
      </c>
      <c r="Q4921" s="46">
        <v>159659.54695867535</v>
      </c>
      <c r="R4921" s="76">
        <v>1623357480496.176</v>
      </c>
      <c r="S4921" s="56">
        <v>0.63747911437960814</v>
      </c>
      <c r="T4921" s="56">
        <v>0.49971629411204255</v>
      </c>
      <c r="U4921" s="46">
        <v>17.787204087593022</v>
      </c>
      <c r="V4921" s="76">
        <v>15711904228608.945</v>
      </c>
      <c r="W4921" s="84">
        <v>4958.4783293720757</v>
      </c>
      <c r="X4921" s="82">
        <v>4.1408623387509065E-2</v>
      </c>
      <c r="Y4921" s="476">
        <v>2.0000000000000001E-4</v>
      </c>
    </row>
    <row r="4922" spans="1:25" x14ac:dyDescent="0.2">
      <c r="A4922" s="475">
        <v>4918</v>
      </c>
      <c r="B4922" s="56">
        <v>0.2</v>
      </c>
      <c r="C4922" s="46">
        <v>5168.0394217664216</v>
      </c>
      <c r="D4922" s="56">
        <v>0.58133951110608983</v>
      </c>
      <c r="E4922" s="56">
        <v>0.49482891813643604</v>
      </c>
      <c r="F4922" s="250">
        <v>2024.31</v>
      </c>
      <c r="G4922" s="76">
        <v>375013071806.02502</v>
      </c>
      <c r="H4922" s="46">
        <v>11885374.181558367</v>
      </c>
      <c r="I4922" s="76">
        <v>329096293061.61255</v>
      </c>
      <c r="J4922" s="56">
        <v>0.19999999999999996</v>
      </c>
      <c r="K4922" s="76">
        <v>20416511460.974571</v>
      </c>
      <c r="L4922" s="76">
        <v>27366264431.877586</v>
      </c>
      <c r="M4922" s="76">
        <v>299301467199.59949</v>
      </c>
      <c r="N4922" s="76">
        <v>35348494944.75148</v>
      </c>
      <c r="O4922" s="76">
        <v>26111.226594335276</v>
      </c>
      <c r="P4922" s="46">
        <v>238500.3287762421</v>
      </c>
      <c r="Q4922" s="46">
        <v>127367.90384950479</v>
      </c>
      <c r="R4922" s="76">
        <v>1131524062613.8623</v>
      </c>
      <c r="S4922" s="56">
        <v>0.60289241898946122</v>
      </c>
      <c r="T4922" s="56">
        <v>0.36112134079562452</v>
      </c>
      <c r="U4922" s="46">
        <v>18.433403861840556</v>
      </c>
      <c r="V4922" s="76">
        <v>8177189661363.1289</v>
      </c>
      <c r="W4922" s="84">
        <v>2581.4157534428341</v>
      </c>
      <c r="X4922" s="82">
        <v>4.0193370801068919E-2</v>
      </c>
      <c r="Y4922" s="476">
        <v>2.0000000000000001E-4</v>
      </c>
    </row>
    <row r="4923" spans="1:25" x14ac:dyDescent="0.2">
      <c r="A4923" s="475">
        <v>4919</v>
      </c>
      <c r="B4923" s="56">
        <v>0.69382811450100546</v>
      </c>
      <c r="C4923" s="46">
        <v>4454.9737594170811</v>
      </c>
      <c r="D4923" s="56">
        <v>0.33536664679036937</v>
      </c>
      <c r="E4923" s="56">
        <v>0.60034411453773839</v>
      </c>
      <c r="F4923" s="250">
        <v>2024.27</v>
      </c>
      <c r="G4923" s="76">
        <v>113435893713.83559</v>
      </c>
      <c r="H4923" s="46">
        <v>5605881.169816385</v>
      </c>
      <c r="I4923" s="76">
        <v>248637659522.70737</v>
      </c>
      <c r="J4923" s="56">
        <v>0.559862797873516</v>
      </c>
      <c r="K4923" s="76">
        <v>6637338501.2960482</v>
      </c>
      <c r="L4923" s="76">
        <v>0</v>
      </c>
      <c r="M4923" s="76">
        <v>139177692958.38745</v>
      </c>
      <c r="N4923" s="76">
        <v>88769472424.251129</v>
      </c>
      <c r="O4923" s="76">
        <v>28824.919447394514</v>
      </c>
      <c r="P4923" s="46">
        <v>639689.20168343978</v>
      </c>
      <c r="Q4923" s="46">
        <v>379769.01775316271</v>
      </c>
      <c r="R4923" s="76">
        <v>620759553495.63647</v>
      </c>
      <c r="S4923" s="56">
        <v>0.61571776111037302</v>
      </c>
      <c r="T4923" s="56">
        <v>0.40636431803861278</v>
      </c>
      <c r="U4923" s="46">
        <v>15.647541992670117</v>
      </c>
      <c r="V4923" s="76">
        <v>4553423360574.0381</v>
      </c>
      <c r="W4923" s="84">
        <v>1438.2639433765501</v>
      </c>
      <c r="X4923" s="82">
        <v>4.4451765390127039E-2</v>
      </c>
      <c r="Y4923" s="476">
        <v>2.0000000000000001E-4</v>
      </c>
    </row>
    <row r="4924" spans="1:25" x14ac:dyDescent="0.2">
      <c r="A4924" s="475">
        <v>4920</v>
      </c>
      <c r="B4924" s="56">
        <v>0.618520353256099</v>
      </c>
      <c r="C4924" s="46">
        <v>6264.4073312440833</v>
      </c>
      <c r="D4924" s="56">
        <v>1.2820362605200566</v>
      </c>
      <c r="E4924" s="56">
        <v>0.35045877130066572</v>
      </c>
      <c r="F4924" s="250">
        <v>2024.21</v>
      </c>
      <c r="G4924" s="76">
        <v>372353637615.13098</v>
      </c>
      <c r="H4924" s="46">
        <v>28051830.798935227</v>
      </c>
      <c r="I4924" s="76">
        <v>412188147212.33002</v>
      </c>
      <c r="J4924" s="56">
        <v>2.3312154901092064E-2</v>
      </c>
      <c r="K4924" s="76">
        <v>13233801958.453745</v>
      </c>
      <c r="L4924" s="76">
        <v>4866005405.3327789</v>
      </c>
      <c r="M4924" s="76">
        <v>258399644306.01315</v>
      </c>
      <c r="N4924" s="76">
        <v>2970699706.3567357</v>
      </c>
      <c r="O4924" s="76">
        <v>26994.250511161608</v>
      </c>
      <c r="P4924" s="46">
        <v>73568.630564481311</v>
      </c>
      <c r="Q4924" s="46">
        <v>12955.407641120331</v>
      </c>
      <c r="R4924" s="76">
        <v>1096016988769.8068</v>
      </c>
      <c r="S4924" s="56">
        <v>0.50383314491356579</v>
      </c>
      <c r="T4924" s="56">
        <v>0.32013457352791047</v>
      </c>
      <c r="U4924" s="46">
        <v>21.12200131448559</v>
      </c>
      <c r="V4924" s="76">
        <v>7832676289581.1992</v>
      </c>
      <c r="W4924" s="84">
        <v>2471.4367480467099</v>
      </c>
      <c r="X4924" s="82">
        <v>3.6046701681658355E-2</v>
      </c>
      <c r="Y4924" s="476">
        <v>2.0000000000000001E-4</v>
      </c>
    </row>
    <row r="4925" spans="1:25" x14ac:dyDescent="0.2">
      <c r="A4925" s="475">
        <v>4921</v>
      </c>
      <c r="B4925" s="56">
        <v>0.60057789879154377</v>
      </c>
      <c r="C4925" s="46">
        <v>3887.4488012876091</v>
      </c>
      <c r="D4925" s="56">
        <v>0.89861738213120068</v>
      </c>
      <c r="E4925" s="56">
        <v>0.23769996799809229</v>
      </c>
      <c r="F4925" s="250">
        <v>2026.7</v>
      </c>
      <c r="G4925" s="76">
        <v>104407285511.23906</v>
      </c>
      <c r="H4925" s="46">
        <v>25011458.429453854</v>
      </c>
      <c r="I4925" s="76">
        <v>587608096099.65881</v>
      </c>
      <c r="J4925" s="56">
        <v>0.30429822586235211</v>
      </c>
      <c r="K4925" s="76">
        <v>28949987313.426891</v>
      </c>
      <c r="L4925" s="76">
        <v>103430222425.95148</v>
      </c>
      <c r="M4925" s="76">
        <v>72575207598.998718</v>
      </c>
      <c r="N4925" s="76">
        <v>47782137572.871399</v>
      </c>
      <c r="O4925" s="76">
        <v>17429.029842168969</v>
      </c>
      <c r="P4925" s="46">
        <v>320880.83823625126</v>
      </c>
      <c r="Q4925" s="46">
        <v>181964.02326690822</v>
      </c>
      <c r="R4925" s="76">
        <v>881990400827.92773</v>
      </c>
      <c r="S4925" s="56">
        <v>0.422850867955256</v>
      </c>
      <c r="T4925" s="56">
        <v>0.29287016782073283</v>
      </c>
      <c r="U4925" s="46">
        <v>15.304481394785682</v>
      </c>
      <c r="V4925" s="76">
        <v>4421345783376.5</v>
      </c>
      <c r="W4925" s="84">
        <v>1395.2832079326261</v>
      </c>
      <c r="X4925" s="82">
        <v>4.6942134773887312E-2</v>
      </c>
      <c r="Y4925" s="476">
        <v>2.0000000000000001E-4</v>
      </c>
    </row>
    <row r="4926" spans="1:25" x14ac:dyDescent="0.2">
      <c r="A4926" s="475">
        <v>4922</v>
      </c>
      <c r="B4926" s="56">
        <v>0.37615766052584276</v>
      </c>
      <c r="C4926" s="46">
        <v>3053.0931919638942</v>
      </c>
      <c r="D4926" s="56">
        <v>1.5816392590502271</v>
      </c>
      <c r="E4926" s="56">
        <v>0.37979994968688235</v>
      </c>
      <c r="F4926" s="250">
        <v>2025.42</v>
      </c>
      <c r="G4926" s="76">
        <v>323776170278.84735</v>
      </c>
      <c r="H4926" s="46">
        <v>47092992.958507322</v>
      </c>
      <c r="I4926" s="76">
        <v>636283903175.02771</v>
      </c>
      <c r="J4926" s="56">
        <v>3.0388004958602499E-3</v>
      </c>
      <c r="K4926" s="76">
        <v>16527236367.734144</v>
      </c>
      <c r="L4926" s="76">
        <v>15716167386.763828</v>
      </c>
      <c r="M4926" s="76">
        <v>198467596981.43375</v>
      </c>
      <c r="N4926" s="76">
        <v>4123472452.202209</v>
      </c>
      <c r="O4926" s="76">
        <v>30034.698635514633</v>
      </c>
      <c r="P4926" s="46">
        <v>89293.009573790623</v>
      </c>
      <c r="Q4926" s="46">
        <v>16886.502393447656</v>
      </c>
      <c r="R4926" s="76">
        <v>1249479713705.8948</v>
      </c>
      <c r="S4926" s="56">
        <v>0.38659225484841359</v>
      </c>
      <c r="T4926" s="56">
        <v>0.21970588214728515</v>
      </c>
      <c r="U4926" s="46">
        <v>23.527218937704738</v>
      </c>
      <c r="V4926" s="76">
        <v>6878601839594.0586</v>
      </c>
      <c r="W4926" s="84">
        <v>2169.5544044693756</v>
      </c>
      <c r="X4926" s="82">
        <v>3.2438531558027069E-2</v>
      </c>
      <c r="Y4926" s="476">
        <v>2.0000000000000001E-4</v>
      </c>
    </row>
    <row r="4927" spans="1:25" x14ac:dyDescent="0.2">
      <c r="A4927" s="475">
        <v>4923</v>
      </c>
      <c r="B4927" s="56">
        <v>0.66303086554028423</v>
      </c>
      <c r="C4927" s="46">
        <v>3720.66431881976</v>
      </c>
      <c r="D4927" s="56">
        <v>0.65395627195032424</v>
      </c>
      <c r="E4927" s="56">
        <v>0.6908318785068438</v>
      </c>
      <c r="F4927" s="250">
        <v>2023.75</v>
      </c>
      <c r="G4927" s="76">
        <v>384965860120.11884</v>
      </c>
      <c r="H4927" s="46">
        <v>14034374.352072854</v>
      </c>
      <c r="I4927" s="76">
        <v>296792302294.31842</v>
      </c>
      <c r="J4927" s="56">
        <v>0.18701214923773979</v>
      </c>
      <c r="K4927" s="76">
        <v>3604997068.522305</v>
      </c>
      <c r="L4927" s="76">
        <v>0</v>
      </c>
      <c r="M4927" s="76">
        <v>429927757268.22699</v>
      </c>
      <c r="N4927" s="76">
        <v>50951047190.159653</v>
      </c>
      <c r="O4927" s="76">
        <v>21706.690010063536</v>
      </c>
      <c r="P4927" s="46">
        <v>345130.81597726699</v>
      </c>
      <c r="Q4927" s="46">
        <v>206410.69712785803</v>
      </c>
      <c r="R4927" s="76">
        <v>1119991595345.5334</v>
      </c>
      <c r="S4927" s="56">
        <v>0.61129712458731977</v>
      </c>
      <c r="T4927" s="56">
        <v>0.36888670724024836</v>
      </c>
      <c r="U4927" s="46">
        <v>18.581335568175813</v>
      </c>
      <c r="V4927" s="76">
        <v>8331152943582.1865</v>
      </c>
      <c r="W4927" s="84">
        <v>2628.671904770601</v>
      </c>
      <c r="X4927" s="82">
        <v>3.9745860297879763E-2</v>
      </c>
      <c r="Y4927" s="476">
        <v>2.0000000000000001E-4</v>
      </c>
    </row>
    <row r="4928" spans="1:25" x14ac:dyDescent="0.2">
      <c r="A4928" s="475">
        <v>4924</v>
      </c>
      <c r="B4928" s="56">
        <v>0.4731965979777526</v>
      </c>
      <c r="C4928" s="46">
        <v>2577.8028832555437</v>
      </c>
      <c r="D4928" s="56">
        <v>0.84801847749372516</v>
      </c>
      <c r="E4928" s="56">
        <v>0.43019999103687906</v>
      </c>
      <c r="F4928" s="250">
        <v>2025.48</v>
      </c>
      <c r="G4928" s="76">
        <v>263229116708.77917</v>
      </c>
      <c r="H4928" s="46">
        <v>23576984.155729674</v>
      </c>
      <c r="I4928" s="76">
        <v>502536833470.33838</v>
      </c>
      <c r="J4928" s="56">
        <v>0.22070482078364995</v>
      </c>
      <c r="K4928" s="76">
        <v>25996926856.309746</v>
      </c>
      <c r="L4928" s="76">
        <v>67170972850.16758</v>
      </c>
      <c r="M4928" s="76">
        <v>163491636366.88135</v>
      </c>
      <c r="N4928" s="76">
        <v>137970693017.70416</v>
      </c>
      <c r="O4928" s="76">
        <v>38132.188691920448</v>
      </c>
      <c r="P4928" s="46">
        <v>742487.37335421203</v>
      </c>
      <c r="Q4928" s="46">
        <v>518268.23492766189</v>
      </c>
      <c r="R4928" s="76">
        <v>1247514027424.8821</v>
      </c>
      <c r="S4928" s="56">
        <v>0.50487136016114531</v>
      </c>
      <c r="T4928" s="56">
        <v>0.29904807052043664</v>
      </c>
      <c r="U4928" s="46">
        <v>17.111639600435307</v>
      </c>
      <c r="V4928" s="76">
        <v>6906445547919.0645</v>
      </c>
      <c r="W4928" s="84">
        <v>2178.5025907842733</v>
      </c>
      <c r="X4928" s="82">
        <v>4.3020168563375233E-2</v>
      </c>
      <c r="Y4928" s="476">
        <v>2.0000000000000001E-4</v>
      </c>
    </row>
    <row r="4929" spans="1:25" x14ac:dyDescent="0.2">
      <c r="A4929" s="475">
        <v>4925</v>
      </c>
      <c r="B4929" s="56">
        <v>0.47230643839120257</v>
      </c>
      <c r="C4929" s="46">
        <v>3032.0138996711612</v>
      </c>
      <c r="D4929" s="56">
        <v>0.40254367069315672</v>
      </c>
      <c r="E4929" s="56">
        <v>0.55188509296403521</v>
      </c>
      <c r="F4929" s="250">
        <v>2024.81</v>
      </c>
      <c r="G4929" s="76">
        <v>138529219530.44067</v>
      </c>
      <c r="H4929" s="46">
        <v>7255830.8030314604</v>
      </c>
      <c r="I4929" s="76">
        <v>257415893190.80252</v>
      </c>
      <c r="J4929" s="56">
        <v>0.4287627627837316</v>
      </c>
      <c r="K4929" s="76">
        <v>7205314367.7209244</v>
      </c>
      <c r="L4929" s="76">
        <v>4202493930.4117088</v>
      </c>
      <c r="M4929" s="76">
        <v>115061918999.91039</v>
      </c>
      <c r="N4929" s="76">
        <v>28346562689.224571</v>
      </c>
      <c r="O4929" s="76">
        <v>15442.898472415291</v>
      </c>
      <c r="P4929" s="46">
        <v>236809.7460262453</v>
      </c>
      <c r="Q4929" s="46">
        <v>104738.88957854381</v>
      </c>
      <c r="R4929" s="76">
        <v>521937136920.57507</v>
      </c>
      <c r="S4929" s="56">
        <v>0.57741011391094743</v>
      </c>
      <c r="T4929" s="56">
        <v>0.45405139002757938</v>
      </c>
      <c r="U4929" s="46">
        <v>16.484260128767161</v>
      </c>
      <c r="V4929" s="76">
        <v>4409441967851.1338</v>
      </c>
      <c r="W4929" s="84">
        <v>1390.5433918994227</v>
      </c>
      <c r="X4929" s="82">
        <v>4.3163818202806258E-2</v>
      </c>
      <c r="Y4929" s="476">
        <v>2.0000000000000001E-4</v>
      </c>
    </row>
    <row r="4930" spans="1:25" x14ac:dyDescent="0.2">
      <c r="A4930" s="475">
        <v>4926</v>
      </c>
      <c r="B4930" s="56">
        <v>0.38027357589608535</v>
      </c>
      <c r="C4930" s="46">
        <v>4808.7819298545555</v>
      </c>
      <c r="D4930" s="56">
        <v>0.48294274778110513</v>
      </c>
      <c r="E4930" s="56">
        <v>0.4790780528298092</v>
      </c>
      <c r="F4930" s="250">
        <v>2024.55</v>
      </c>
      <c r="G4930" s="76">
        <v>262230679426.98254</v>
      </c>
      <c r="H4930" s="46">
        <v>9267129.2228607088</v>
      </c>
      <c r="I4930" s="76">
        <v>325216305889.89545</v>
      </c>
      <c r="J4930" s="56">
        <v>0.38027357589608535</v>
      </c>
      <c r="K4930" s="76">
        <v>11336535076.546549</v>
      </c>
      <c r="L4930" s="76">
        <v>0</v>
      </c>
      <c r="M4930" s="76">
        <v>186349592030.86707</v>
      </c>
      <c r="N4930" s="76">
        <v>25450797063.267395</v>
      </c>
      <c r="O4930" s="76">
        <v>19697.378891483339</v>
      </c>
      <c r="P4930" s="46">
        <v>203347.48131758635</v>
      </c>
      <c r="Q4930" s="46">
        <v>103524.11116086473</v>
      </c>
      <c r="R4930" s="76">
        <v>854122109752.12354</v>
      </c>
      <c r="S4930" s="56">
        <v>0.62042803221474996</v>
      </c>
      <c r="T4930" s="56">
        <v>0.41415705850889539</v>
      </c>
      <c r="U4930" s="46">
        <v>17.391659737426554</v>
      </c>
      <c r="V4930" s="76">
        <v>6769781059010.8896</v>
      </c>
      <c r="W4930" s="84">
        <v>2137.0178889239996</v>
      </c>
      <c r="X4930" s="82">
        <v>4.2008889023663176E-2</v>
      </c>
      <c r="Y4930" s="476">
        <v>2.0000000000000001E-4</v>
      </c>
    </row>
    <row r="4931" spans="1:25" x14ac:dyDescent="0.2">
      <c r="A4931" s="475">
        <v>4927</v>
      </c>
      <c r="B4931" s="56">
        <v>0.56045088090837192</v>
      </c>
      <c r="C4931" s="46">
        <v>5768.2223267138734</v>
      </c>
      <c r="D4931" s="56">
        <v>1.00965115312653</v>
      </c>
      <c r="E4931" s="56">
        <v>0.37835820880537591</v>
      </c>
      <c r="F4931" s="250">
        <v>2025.27</v>
      </c>
      <c r="G4931" s="76">
        <v>141240723707.65063</v>
      </c>
      <c r="H4931" s="46">
        <v>29442769.065043036</v>
      </c>
      <c r="I4931" s="76">
        <v>704185175000.73987</v>
      </c>
      <c r="J4931" s="56">
        <v>0.35024716469040085</v>
      </c>
      <c r="K4931" s="76">
        <v>20544768480.795155</v>
      </c>
      <c r="L4931" s="76">
        <v>3581927508.9593759</v>
      </c>
      <c r="M4931" s="76">
        <v>168753537099.13696</v>
      </c>
      <c r="N4931" s="76">
        <v>41797039607.875694</v>
      </c>
      <c r="O4931" s="76">
        <v>22360.657521940368</v>
      </c>
      <c r="P4931" s="46">
        <v>302369.1968897403</v>
      </c>
      <c r="Q4931" s="46">
        <v>165689.64789957044</v>
      </c>
      <c r="R4931" s="76">
        <v>1324048654742.5708</v>
      </c>
      <c r="S4931" s="56">
        <v>0.53380273881816442</v>
      </c>
      <c r="T4931" s="56">
        <v>0.261697289376086</v>
      </c>
      <c r="U4931" s="46">
        <v>15.399391423474457</v>
      </c>
      <c r="V4931" s="76">
        <v>5812627549205.8613</v>
      </c>
      <c r="W4931" s="84">
        <v>1834.0945212090439</v>
      </c>
      <c r="X4931" s="82">
        <v>4.8021907417053158E-2</v>
      </c>
      <c r="Y4931" s="476">
        <v>2.0000000000000001E-4</v>
      </c>
    </row>
    <row r="4932" spans="1:25" x14ac:dyDescent="0.2">
      <c r="A4932" s="475">
        <v>4928</v>
      </c>
      <c r="B4932" s="56">
        <v>0.47431844713563365</v>
      </c>
      <c r="C4932" s="46">
        <v>1500</v>
      </c>
      <c r="D4932" s="56">
        <v>0.57618538476077108</v>
      </c>
      <c r="E4932" s="56">
        <v>0.50704517126999915</v>
      </c>
      <c r="F4932" s="250">
        <v>2023.97</v>
      </c>
      <c r="G4932" s="76">
        <v>149646547452.73672</v>
      </c>
      <c r="H4932" s="46">
        <v>12744523.869511334</v>
      </c>
      <c r="I4932" s="76">
        <v>406019377418.49036</v>
      </c>
      <c r="J4932" s="56">
        <v>0.36468568249139843</v>
      </c>
      <c r="K4932" s="76">
        <v>10897903491.812223</v>
      </c>
      <c r="L4932" s="76">
        <v>0</v>
      </c>
      <c r="M4932" s="76">
        <v>233024542442.66913</v>
      </c>
      <c r="N4932" s="76">
        <v>98491875249.09549</v>
      </c>
      <c r="O4932" s="76">
        <v>27293.439235095579</v>
      </c>
      <c r="P4932" s="46">
        <v>490075.81748433394</v>
      </c>
      <c r="Q4932" s="46">
        <v>323046.68633514497</v>
      </c>
      <c r="R4932" s="76">
        <v>949673972989.98828</v>
      </c>
      <c r="S4932" s="56">
        <v>0.55318741039226216</v>
      </c>
      <c r="T4932" s="56">
        <v>0.26688794441764407</v>
      </c>
      <c r="U4932" s="46">
        <v>16.466917576992536</v>
      </c>
      <c r="V4932" s="76">
        <v>4771582517659.1787</v>
      </c>
      <c r="W4932" s="84">
        <v>1507.3608831078095</v>
      </c>
      <c r="X4932" s="82">
        <v>4.2680504892279078E-2</v>
      </c>
      <c r="Y4932" s="476">
        <v>2.0000000000000001E-4</v>
      </c>
    </row>
    <row r="4933" spans="1:25" x14ac:dyDescent="0.2">
      <c r="A4933" s="475">
        <v>4929</v>
      </c>
      <c r="B4933" s="56">
        <v>0.28212331496450149</v>
      </c>
      <c r="C4933" s="46">
        <v>1500</v>
      </c>
      <c r="D4933" s="56">
        <v>0.83840745357526014</v>
      </c>
      <c r="E4933" s="56">
        <v>0.39543135806614865</v>
      </c>
      <c r="F4933" s="250">
        <v>2024.74</v>
      </c>
      <c r="G4933" s="76">
        <v>364607582934.93549</v>
      </c>
      <c r="H4933" s="46">
        <v>23303631.355543185</v>
      </c>
      <c r="I4933" s="76">
        <v>558282759949.22571</v>
      </c>
      <c r="J4933" s="56">
        <v>0.28212331496450149</v>
      </c>
      <c r="K4933" s="76">
        <v>19852190238.227379</v>
      </c>
      <c r="L4933" s="76">
        <v>0</v>
      </c>
      <c r="M4933" s="76">
        <v>345201038999.07562</v>
      </c>
      <c r="N4933" s="76">
        <v>51813218281.131844</v>
      </c>
      <c r="O4933" s="76">
        <v>31056.37063177711</v>
      </c>
      <c r="P4933" s="46">
        <v>366709.04859394045</v>
      </c>
      <c r="Q4933" s="46">
        <v>218278.42940452578</v>
      </c>
      <c r="R4933" s="76">
        <v>1463643525236.7698</v>
      </c>
      <c r="S4933" s="56">
        <v>0.57664815412997239</v>
      </c>
      <c r="T4933" s="56">
        <v>0.33250183731846972</v>
      </c>
      <c r="U4933" s="46">
        <v>17.452497515670036</v>
      </c>
      <c r="V4933" s="76">
        <v>9280481352365.9824</v>
      </c>
      <c r="W4933" s="84">
        <v>2926.2386106794029</v>
      </c>
      <c r="X4933" s="82">
        <v>4.2123629917581326E-2</v>
      </c>
      <c r="Y4933" s="476">
        <v>2.0000000000000001E-4</v>
      </c>
    </row>
    <row r="4934" spans="1:25" x14ac:dyDescent="0.2">
      <c r="A4934" s="475">
        <v>4930</v>
      </c>
      <c r="B4934" s="56">
        <v>0.55854738363310774</v>
      </c>
      <c r="C4934" s="46">
        <v>2674.3516977448535</v>
      </c>
      <c r="D4934" s="56">
        <v>0.52687792833271074</v>
      </c>
      <c r="E4934" s="56">
        <v>0.60592534471459691</v>
      </c>
      <c r="F4934" s="250">
        <v>2024.73</v>
      </c>
      <c r="G4934" s="76">
        <v>201839102978.47714</v>
      </c>
      <c r="H4934" s="46">
        <v>10722239.474696927</v>
      </c>
      <c r="I4934" s="76">
        <v>351026336674.63062</v>
      </c>
      <c r="J4934" s="56">
        <v>0.43054177549215089</v>
      </c>
      <c r="K4934" s="76">
        <v>5779489551.7429008</v>
      </c>
      <c r="L4934" s="76">
        <v>0</v>
      </c>
      <c r="M4934" s="76">
        <v>176259660796.88181</v>
      </c>
      <c r="N4934" s="76">
        <v>18958530351.200733</v>
      </c>
      <c r="O4934" s="76">
        <v>26031.347893536873</v>
      </c>
      <c r="P4934" s="46">
        <v>160580.66084613799</v>
      </c>
      <c r="Q4934" s="46">
        <v>72196.55533428269</v>
      </c>
      <c r="R4934" s="76">
        <v>789912549076.80908</v>
      </c>
      <c r="S4934" s="56">
        <v>0.61929990071668162</v>
      </c>
      <c r="T4934" s="56">
        <v>0.4051857806043368</v>
      </c>
      <c r="U4934" s="46">
        <v>16.762037990579373</v>
      </c>
      <c r="V4934" s="76">
        <v>5973049127122.6807</v>
      </c>
      <c r="W4934" s="84">
        <v>1880.4076175505852</v>
      </c>
      <c r="X4934" s="82">
        <v>4.3004463853871355E-2</v>
      </c>
      <c r="Y4934" s="476">
        <v>2.0000000000000001E-4</v>
      </c>
    </row>
    <row r="4935" spans="1:25" x14ac:dyDescent="0.2">
      <c r="A4935" s="475">
        <v>4931</v>
      </c>
      <c r="B4935" s="56">
        <v>0.36976363321535122</v>
      </c>
      <c r="C4935" s="46">
        <v>5241.9336071942962</v>
      </c>
      <c r="D4935" s="56">
        <v>0.76841627391998857</v>
      </c>
      <c r="E4935" s="56">
        <v>0.7</v>
      </c>
      <c r="F4935" s="250">
        <v>2024.64</v>
      </c>
      <c r="G4935" s="76">
        <v>252021656372.94257</v>
      </c>
      <c r="H4935" s="46">
        <v>18470326.682741746</v>
      </c>
      <c r="I4935" s="76">
        <v>436749856670.23883</v>
      </c>
      <c r="J4935" s="56">
        <v>0.28442838827960415</v>
      </c>
      <c r="K4935" s="76">
        <v>7421897071.939703</v>
      </c>
      <c r="L4935" s="76">
        <v>0</v>
      </c>
      <c r="M4935" s="76">
        <v>219861731058.55899</v>
      </c>
      <c r="N4935" s="76">
        <v>8447599100.9522152</v>
      </c>
      <c r="O4935" s="76">
        <v>35474.330425086846</v>
      </c>
      <c r="P4935" s="46">
        <v>101465.43749999863</v>
      </c>
      <c r="Q4935" s="46">
        <v>33113.812499999331</v>
      </c>
      <c r="R4935" s="76">
        <v>987675234484.61194</v>
      </c>
      <c r="S4935" s="56">
        <v>0.56502515118448116</v>
      </c>
      <c r="T4935" s="56">
        <v>0.32275627428892995</v>
      </c>
      <c r="U4935" s="46">
        <v>17.70861834770708</v>
      </c>
      <c r="V4935" s="76">
        <v>6107264652338.4531</v>
      </c>
      <c r="W4935" s="84">
        <v>1927.3508225311716</v>
      </c>
      <c r="X4935" s="82">
        <v>4.1468067563806658E-2</v>
      </c>
      <c r="Y4935" s="476">
        <v>2.0000000000000001E-4</v>
      </c>
    </row>
    <row r="4936" spans="1:25" x14ac:dyDescent="0.2">
      <c r="A4936" s="475">
        <v>4932</v>
      </c>
      <c r="B4936" s="56">
        <v>0.65532301311141361</v>
      </c>
      <c r="C4936" s="46">
        <v>4305.99528459262</v>
      </c>
      <c r="D4936" s="56">
        <v>0.69550559725618522</v>
      </c>
      <c r="E4936" s="56">
        <v>0.69843023795346038</v>
      </c>
      <c r="F4936" s="250">
        <v>2026.05</v>
      </c>
      <c r="G4936" s="76">
        <v>41743559131.118477</v>
      </c>
      <c r="H4936" s="46">
        <v>16257083.438093064</v>
      </c>
      <c r="I4936" s="76">
        <v>328239086140.82422</v>
      </c>
      <c r="J4936" s="56">
        <v>0.13246050705174495</v>
      </c>
      <c r="K4936" s="76">
        <v>13145167428.402021</v>
      </c>
      <c r="L4936" s="76">
        <v>17995101128.925034</v>
      </c>
      <c r="M4936" s="76">
        <v>63015407328.951851</v>
      </c>
      <c r="N4936" s="76">
        <v>40364166997.697266</v>
      </c>
      <c r="O4936" s="76">
        <v>19704.346570265323</v>
      </c>
      <c r="P4936" s="46">
        <v>278060.34653630067</v>
      </c>
      <c r="Q4936" s="46">
        <v>154371.23869793408</v>
      </c>
      <c r="R4936" s="76">
        <v>555312654184.45386</v>
      </c>
      <c r="S4936" s="56">
        <v>0.35342805480025824</v>
      </c>
      <c r="T4936" s="56">
        <v>0.11178615976277566</v>
      </c>
      <c r="U4936" s="46">
        <v>16.766909579265352</v>
      </c>
      <c r="V4936" s="76">
        <v>1172158182471.7295</v>
      </c>
      <c r="W4936" s="84">
        <v>369.88651773706977</v>
      </c>
      <c r="X4936" s="82">
        <v>4.2012594588506064E-2</v>
      </c>
      <c r="Y4936" s="476">
        <v>2.0000000000000001E-4</v>
      </c>
    </row>
    <row r="4937" spans="1:25" x14ac:dyDescent="0.2">
      <c r="A4937" s="475">
        <v>4933</v>
      </c>
      <c r="B4937" s="56">
        <v>0.50038477194183628</v>
      </c>
      <c r="C4937" s="46">
        <v>5718.6477078329171</v>
      </c>
      <c r="D4937" s="56">
        <v>0.70116209784624262</v>
      </c>
      <c r="E4937" s="56">
        <v>0.56309904220807272</v>
      </c>
      <c r="F4937" s="250">
        <v>2024.6</v>
      </c>
      <c r="G4937" s="76">
        <v>113078045981.43762</v>
      </c>
      <c r="H4937" s="46">
        <v>15742249.749977928</v>
      </c>
      <c r="I4937" s="76">
        <v>408126249642.37372</v>
      </c>
      <c r="J4937" s="56">
        <v>0.38782419343445707</v>
      </c>
      <c r="K4937" s="76">
        <v>13602676566.953205</v>
      </c>
      <c r="L4937" s="76">
        <v>9388093623.4387684</v>
      </c>
      <c r="M4937" s="76">
        <v>150105289430.2778</v>
      </c>
      <c r="N4937" s="76">
        <v>60852633151.315224</v>
      </c>
      <c r="O4937" s="76">
        <v>39492.524121524511</v>
      </c>
      <c r="P4937" s="46">
        <v>427949.22581726714</v>
      </c>
      <c r="Q4937" s="46">
        <v>269683.85418772115</v>
      </c>
      <c r="R4937" s="76">
        <v>867085599170.1416</v>
      </c>
      <c r="S4937" s="56">
        <v>0.56031317032753369</v>
      </c>
      <c r="T4937" s="56">
        <v>0.28575775680219717</v>
      </c>
      <c r="U4937" s="46">
        <v>15.669379671435038</v>
      </c>
      <c r="V4937" s="76">
        <v>4302834607812.4023</v>
      </c>
      <c r="W4937" s="84">
        <v>1357.8873763153349</v>
      </c>
      <c r="X4937" s="82">
        <v>4.6501597647765978E-2</v>
      </c>
      <c r="Y4937" s="476">
        <v>2.0000000000000001E-4</v>
      </c>
    </row>
    <row r="4938" spans="1:25" x14ac:dyDescent="0.2">
      <c r="A4938" s="475">
        <v>4934</v>
      </c>
      <c r="B4938" s="56">
        <v>0.57430371049871076</v>
      </c>
      <c r="C4938" s="46">
        <v>3767.1032472983561</v>
      </c>
      <c r="D4938" s="56">
        <v>0.37159472663577864</v>
      </c>
      <c r="E4938" s="56">
        <v>0.28224518092449291</v>
      </c>
      <c r="F4938" s="250">
        <v>2023.75</v>
      </c>
      <c r="G4938" s="76">
        <v>183355206420.18741</v>
      </c>
      <c r="H4938" s="46">
        <v>6510855.4126866581</v>
      </c>
      <c r="I4938" s="76">
        <v>187346304863.89728</v>
      </c>
      <c r="J4938" s="56">
        <v>0.2907709451222199</v>
      </c>
      <c r="K4938" s="76">
        <v>7950079843.9414568</v>
      </c>
      <c r="L4938" s="76">
        <v>0</v>
      </c>
      <c r="M4938" s="76">
        <v>200761777256.25833</v>
      </c>
      <c r="N4938" s="76">
        <v>76949663038.30986</v>
      </c>
      <c r="O4938" s="76">
        <v>22358.535789689762</v>
      </c>
      <c r="P4938" s="46">
        <v>516470.2540964979</v>
      </c>
      <c r="Q4938" s="46">
        <v>291147.20723366959</v>
      </c>
      <c r="R4938" s="76">
        <v>676359158392.09753</v>
      </c>
      <c r="S4938" s="56">
        <v>0.58833305769937649</v>
      </c>
      <c r="T4938" s="56">
        <v>0.34334088937612056</v>
      </c>
      <c r="U4938" s="46">
        <v>17.690859204332316</v>
      </c>
      <c r="V4938" s="76">
        <v>4603241210674.8594</v>
      </c>
      <c r="W4938" s="84">
        <v>1452.9997164071171</v>
      </c>
      <c r="X4938" s="82">
        <v>4.0406672820820784E-2</v>
      </c>
      <c r="Y4938" s="476">
        <v>2.0000000000000001E-4</v>
      </c>
    </row>
    <row r="4939" spans="1:25" x14ac:dyDescent="0.2">
      <c r="A4939" s="475">
        <v>4935</v>
      </c>
      <c r="B4939" s="56">
        <v>0.62825394127718681</v>
      </c>
      <c r="C4939" s="46">
        <v>3415.6829440477368</v>
      </c>
      <c r="D4939" s="56">
        <v>0.77427691248561692</v>
      </c>
      <c r="E4939" s="56">
        <v>0.44620326810595135</v>
      </c>
      <c r="F4939" s="250">
        <v>2025.36</v>
      </c>
      <c r="G4939" s="76">
        <v>266688979740.21518</v>
      </c>
      <c r="H4939" s="46">
        <v>19510870.651881304</v>
      </c>
      <c r="I4939" s="76">
        <v>610949273615.10718</v>
      </c>
      <c r="J4939" s="56">
        <v>0.52286373416974674</v>
      </c>
      <c r="K4939" s="76">
        <v>35296054325.461334</v>
      </c>
      <c r="L4939" s="76">
        <v>58523509570.491478</v>
      </c>
      <c r="M4939" s="76">
        <v>172244313105.19104</v>
      </c>
      <c r="N4939" s="76">
        <v>65759457175.689346</v>
      </c>
      <c r="O4939" s="76">
        <v>25863.819625678352</v>
      </c>
      <c r="P4939" s="46">
        <v>459218.18908650201</v>
      </c>
      <c r="Q4939" s="46">
        <v>292164.62034219294</v>
      </c>
      <c r="R4939" s="76">
        <v>1244349455915.4233</v>
      </c>
      <c r="S4939" s="56">
        <v>0.62218083333351248</v>
      </c>
      <c r="T4939" s="56">
        <v>0.4390583855821189</v>
      </c>
      <c r="U4939" s="46">
        <v>15.841909786931485</v>
      </c>
      <c r="V4939" s="76">
        <v>9567614124770.1074</v>
      </c>
      <c r="W4939" s="84">
        <v>3019.1407559775812</v>
      </c>
      <c r="X4939" s="82">
        <v>4.5819519479233545E-2</v>
      </c>
      <c r="Y4939" s="476">
        <v>2.0000000000000001E-4</v>
      </c>
    </row>
    <row r="4940" spans="1:25" x14ac:dyDescent="0.2">
      <c r="A4940" s="475">
        <v>4936</v>
      </c>
      <c r="B4940" s="56">
        <v>0.35216101100421615</v>
      </c>
      <c r="C4940" s="46">
        <v>5518.7686577838003</v>
      </c>
      <c r="D4940" s="56">
        <v>0.98538213467604341</v>
      </c>
      <c r="E4940" s="56">
        <v>0.29511543301917242</v>
      </c>
      <c r="F4940" s="250">
        <v>2023.75</v>
      </c>
      <c r="G4940" s="76">
        <v>311840089000.66357</v>
      </c>
      <c r="H4940" s="46">
        <v>29993297.547663435</v>
      </c>
      <c r="I4940" s="76">
        <v>587771721624.33691</v>
      </c>
      <c r="J4940" s="56">
        <v>9.4957592157561277E-2</v>
      </c>
      <c r="K4940" s="76">
        <v>14424206493.074986</v>
      </c>
      <c r="L4940" s="76">
        <v>9965281221.8364487</v>
      </c>
      <c r="M4940" s="76">
        <v>361415152796.33319</v>
      </c>
      <c r="N4940" s="76">
        <v>153718573540.1355</v>
      </c>
      <c r="O4940" s="76">
        <v>35073.680797896537</v>
      </c>
      <c r="P4940" s="46">
        <v>755212.62565030064</v>
      </c>
      <c r="Q4940" s="46">
        <v>523315.47858906881</v>
      </c>
      <c r="R4940" s="76">
        <v>1484280634811.6577</v>
      </c>
      <c r="S4940" s="56">
        <v>0.46137313782694778</v>
      </c>
      <c r="T4940" s="56">
        <v>0.23612088514554164</v>
      </c>
      <c r="U4940" s="46">
        <v>18.265079132688289</v>
      </c>
      <c r="V4940" s="76">
        <v>6950269700957.4688</v>
      </c>
      <c r="W4940" s="84">
        <v>2192.6352344286706</v>
      </c>
      <c r="X4940" s="82">
        <v>4.0848756344476517E-2</v>
      </c>
      <c r="Y4940" s="476">
        <v>2.0000000000000001E-4</v>
      </c>
    </row>
    <row r="4941" spans="1:25" x14ac:dyDescent="0.2">
      <c r="A4941" s="475">
        <v>4937</v>
      </c>
      <c r="B4941" s="56">
        <v>0.34970706909620436</v>
      </c>
      <c r="C4941" s="46">
        <v>1500</v>
      </c>
      <c r="D4941" s="56">
        <v>0.62178310752919652</v>
      </c>
      <c r="E4941" s="56">
        <v>0.38369340227034088</v>
      </c>
      <c r="F4941" s="250">
        <v>2023.83</v>
      </c>
      <c r="G4941" s="76">
        <v>344645269954.99243</v>
      </c>
      <c r="H4941" s="46">
        <v>14394765.974299772</v>
      </c>
      <c r="I4941" s="76">
        <v>347084941615.28717</v>
      </c>
      <c r="J4941" s="56">
        <v>0.33594176184564106</v>
      </c>
      <c r="K4941" s="76">
        <v>8578713409.9540243</v>
      </c>
      <c r="L4941" s="76">
        <v>0</v>
      </c>
      <c r="M4941" s="76">
        <v>253758743633.8476</v>
      </c>
      <c r="N4941" s="76">
        <v>77007192020.380447</v>
      </c>
      <c r="O4941" s="76">
        <v>26676.938694451706</v>
      </c>
      <c r="P4941" s="46">
        <v>503246.13385477947</v>
      </c>
      <c r="Q4941" s="46">
        <v>332088.51749369066</v>
      </c>
      <c r="R4941" s="76">
        <v>927543903746.98694</v>
      </c>
      <c r="S4941" s="56">
        <v>0.57893313952066172</v>
      </c>
      <c r="T4941" s="56">
        <v>0.47864619334836489</v>
      </c>
      <c r="U4941" s="46">
        <v>17.636465124026561</v>
      </c>
      <c r="V4941" s="76">
        <v>8647817314133.8564</v>
      </c>
      <c r="W4941" s="84">
        <v>2728.6546950024767</v>
      </c>
      <c r="X4941" s="82">
        <v>4.1081710425583007E-2</v>
      </c>
      <c r="Y4941" s="476">
        <v>2.0000000000000001E-4</v>
      </c>
    </row>
    <row r="4942" spans="1:25" x14ac:dyDescent="0.2">
      <c r="A4942" s="475">
        <v>4938</v>
      </c>
      <c r="B4942" s="56">
        <v>0.55963356145127918</v>
      </c>
      <c r="C4942" s="46">
        <v>5978.9429230385467</v>
      </c>
      <c r="D4942" s="56">
        <v>0.7235264962949618</v>
      </c>
      <c r="E4942" s="56">
        <v>0.39564722267852037</v>
      </c>
      <c r="F4942" s="250">
        <v>2024.41</v>
      </c>
      <c r="G4942" s="76">
        <v>363255764124.06268</v>
      </c>
      <c r="H4942" s="46">
        <v>16316853.919801019</v>
      </c>
      <c r="I4942" s="76">
        <v>482043969808.69922</v>
      </c>
      <c r="J4942" s="56">
        <v>0.43509891088974195</v>
      </c>
      <c r="K4942" s="76">
        <v>11540114253.47496</v>
      </c>
      <c r="L4942" s="76">
        <v>0</v>
      </c>
      <c r="M4942" s="76">
        <v>221577839490.43115</v>
      </c>
      <c r="N4942" s="76">
        <v>20009028383.392662</v>
      </c>
      <c r="O4942" s="76">
        <v>25429.766405185503</v>
      </c>
      <c r="P4942" s="46">
        <v>179895.96518724973</v>
      </c>
      <c r="Q4942" s="46">
        <v>82496.137708742928</v>
      </c>
      <c r="R4942" s="76">
        <v>1104110590937.5684</v>
      </c>
      <c r="S4942" s="56">
        <v>0.62639637216336752</v>
      </c>
      <c r="T4942" s="56">
        <v>0.49121535230117147</v>
      </c>
      <c r="U4942" s="46">
        <v>16.990916448840938</v>
      </c>
      <c r="V4942" s="76">
        <v>10069076495723.271</v>
      </c>
      <c r="W4942" s="84">
        <v>3178.4905524718615</v>
      </c>
      <c r="X4942" s="82">
        <v>4.3284243942197105E-2</v>
      </c>
      <c r="Y4942" s="476">
        <v>2.0000000000000001E-4</v>
      </c>
    </row>
    <row r="4943" spans="1:25" x14ac:dyDescent="0.2">
      <c r="A4943" s="475">
        <v>4939</v>
      </c>
      <c r="B4943" s="56">
        <v>0.62823806420416994</v>
      </c>
      <c r="C4943" s="46">
        <v>7949.1958306908782</v>
      </c>
      <c r="D4943" s="56">
        <v>0.4176141698682686</v>
      </c>
      <c r="E4943" s="56">
        <v>0.33201008510380703</v>
      </c>
      <c r="F4943" s="250">
        <v>2023.75</v>
      </c>
      <c r="G4943" s="76">
        <v>168560165813.86826</v>
      </c>
      <c r="H4943" s="46">
        <v>7258656.0163014196</v>
      </c>
      <c r="I4943" s="76">
        <v>270108960325.41028</v>
      </c>
      <c r="J4943" s="56">
        <v>0.43102795477068467</v>
      </c>
      <c r="K4943" s="76">
        <v>6336683264.3110714</v>
      </c>
      <c r="L4943" s="76">
        <v>0</v>
      </c>
      <c r="M4943" s="76">
        <v>151440119337.59998</v>
      </c>
      <c r="N4943" s="76">
        <v>44377537982.161125</v>
      </c>
      <c r="O4943" s="76">
        <v>28067.405442323456</v>
      </c>
      <c r="P4943" s="46">
        <v>274730.17585122143</v>
      </c>
      <c r="Q4943" s="46">
        <v>158343.02165710434</v>
      </c>
      <c r="R4943" s="76">
        <v>621652980582.58215</v>
      </c>
      <c r="S4943" s="56">
        <v>0.59633373257791</v>
      </c>
      <c r="T4943" s="56">
        <v>0.43220354359747554</v>
      </c>
      <c r="U4943" s="46">
        <v>16.729918158393613</v>
      </c>
      <c r="V4943" s="76">
        <v>4999077043585.4268</v>
      </c>
      <c r="W4943" s="84">
        <v>1576.7922772772017</v>
      </c>
      <c r="X4943" s="82">
        <v>4.3190052042871845E-2</v>
      </c>
      <c r="Y4943" s="476">
        <v>2.0000000000000001E-4</v>
      </c>
    </row>
    <row r="4944" spans="1:25" x14ac:dyDescent="0.2">
      <c r="A4944" s="475">
        <v>4940</v>
      </c>
      <c r="B4944" s="56">
        <v>0.62047693998564446</v>
      </c>
      <c r="C4944" s="46">
        <v>6939.4447253016624</v>
      </c>
      <c r="D4944" s="56">
        <v>1.1908445768565532</v>
      </c>
      <c r="E4944" s="56">
        <v>0.64363219405958561</v>
      </c>
      <c r="F4944" s="250">
        <v>2026.2</v>
      </c>
      <c r="G4944" s="76">
        <v>166202462023.42966</v>
      </c>
      <c r="H4944" s="46">
        <v>28039142.25654009</v>
      </c>
      <c r="I4944" s="76">
        <v>630296374827.9679</v>
      </c>
      <c r="J4944" s="56">
        <v>0.17722210794791027</v>
      </c>
      <c r="K4944" s="76">
        <v>35068388438.540062</v>
      </c>
      <c r="L4944" s="76">
        <v>96755019560.717926</v>
      </c>
      <c r="M4944" s="76">
        <v>99273527283.934341</v>
      </c>
      <c r="N4944" s="76">
        <v>4367832324.6933565</v>
      </c>
      <c r="O4944" s="76">
        <v>28268.276579062967</v>
      </c>
      <c r="P4944" s="46">
        <v>79068.257508874929</v>
      </c>
      <c r="Q4944" s="46">
        <v>14330.314377218736</v>
      </c>
      <c r="R4944" s="76">
        <v>1045006989622.4479</v>
      </c>
      <c r="S4944" s="56">
        <v>0.41450338772842932</v>
      </c>
      <c r="T4944" s="56">
        <v>0.25272304943194457</v>
      </c>
      <c r="U4944" s="46">
        <v>16.54608748614406</v>
      </c>
      <c r="V4944" s="76">
        <v>4771706905796.3301</v>
      </c>
      <c r="W4944" s="84">
        <v>1505.5714306950338</v>
      </c>
      <c r="X4944" s="82">
        <v>4.4732919953493523E-2</v>
      </c>
      <c r="Y4944" s="476">
        <v>2.0000000000000001E-4</v>
      </c>
    </row>
    <row r="4945" spans="1:25" x14ac:dyDescent="0.2">
      <c r="A4945" s="475">
        <v>4941</v>
      </c>
      <c r="B4945" s="56">
        <v>0.54502641854468759</v>
      </c>
      <c r="C4945" s="46">
        <v>6828.3928929902549</v>
      </c>
      <c r="D4945" s="56">
        <v>1.1832234075258956</v>
      </c>
      <c r="E4945" s="56">
        <v>0.1494568178063399</v>
      </c>
      <c r="F4945" s="250">
        <v>2025.66</v>
      </c>
      <c r="G4945" s="76">
        <v>285405133521.0719</v>
      </c>
      <c r="H4945" s="46">
        <v>42113702.500250354</v>
      </c>
      <c r="I4945" s="76">
        <v>808497273024.66211</v>
      </c>
      <c r="J4945" s="56">
        <v>0.22514130781465713</v>
      </c>
      <c r="K4945" s="76">
        <v>31882629066.295746</v>
      </c>
      <c r="L4945" s="76">
        <v>31589627513.062416</v>
      </c>
      <c r="M4945" s="76">
        <v>162385407832.91824</v>
      </c>
      <c r="N4945" s="76">
        <v>50336460542.896996</v>
      </c>
      <c r="O4945" s="76">
        <v>28834.629882442357</v>
      </c>
      <c r="P4945" s="46">
        <v>347604.61142899166</v>
      </c>
      <c r="Q4945" s="46">
        <v>195643.55922379519</v>
      </c>
      <c r="R4945" s="76">
        <v>1395896591241.8293</v>
      </c>
      <c r="S4945" s="56">
        <v>0.44066717876025874</v>
      </c>
      <c r="T4945" s="56">
        <v>0.3233933695419689</v>
      </c>
      <c r="U4945" s="46">
        <v>16.682525635545851</v>
      </c>
      <c r="V4945" s="76">
        <v>8063443639734.6133</v>
      </c>
      <c r="W4945" s="84">
        <v>2545.94029203848</v>
      </c>
      <c r="X4945" s="82">
        <v>4.4027332222648666E-2</v>
      </c>
      <c r="Y4945" s="476">
        <v>2.0000000000000001E-4</v>
      </c>
    </row>
    <row r="4946" spans="1:25" x14ac:dyDescent="0.2">
      <c r="A4946" s="475">
        <v>4942</v>
      </c>
      <c r="B4946" s="56">
        <v>0.60816529580137779</v>
      </c>
      <c r="C4946" s="46">
        <v>8263.0445987479488</v>
      </c>
      <c r="D4946" s="56">
        <v>0.72491487211327332</v>
      </c>
      <c r="E4946" s="56">
        <v>0.44664181646181489</v>
      </c>
      <c r="F4946" s="250">
        <v>2024.75</v>
      </c>
      <c r="G4946" s="76">
        <v>187648214703.80298</v>
      </c>
      <c r="H4946" s="46">
        <v>16452343.318850612</v>
      </c>
      <c r="I4946" s="76">
        <v>449490016523.77197</v>
      </c>
      <c r="J4946" s="56">
        <v>0.34996426108705603</v>
      </c>
      <c r="K4946" s="76">
        <v>17099089355.91242</v>
      </c>
      <c r="L4946" s="76">
        <v>0</v>
      </c>
      <c r="M4946" s="76">
        <v>163799900495.23062</v>
      </c>
      <c r="N4946" s="76">
        <v>80131519642.627716</v>
      </c>
      <c r="O4946" s="76">
        <v>17040.324002931986</v>
      </c>
      <c r="P4946" s="46">
        <v>478143.86508097989</v>
      </c>
      <c r="Q4946" s="46">
        <v>308676.30162543349</v>
      </c>
      <c r="R4946" s="76">
        <v>988243556334.06165</v>
      </c>
      <c r="S4946" s="56">
        <v>0.54401494322116262</v>
      </c>
      <c r="T4946" s="56">
        <v>0.34855122553974544</v>
      </c>
      <c r="U4946" s="46">
        <v>16.200933677282489</v>
      </c>
      <c r="V4946" s="76">
        <v>6079387567121.0117</v>
      </c>
      <c r="W4946" s="84">
        <v>1918.6350854624111</v>
      </c>
      <c r="X4946" s="82">
        <v>4.4951046190102512E-2</v>
      </c>
      <c r="Y4946" s="476">
        <v>2.0000000000000001E-4</v>
      </c>
    </row>
    <row r="4947" spans="1:25" x14ac:dyDescent="0.2">
      <c r="A4947" s="475">
        <v>4943</v>
      </c>
      <c r="B4947" s="56">
        <v>0.40807346397076294</v>
      </c>
      <c r="C4947" s="46">
        <v>2021.0008019360662</v>
      </c>
      <c r="D4947" s="56">
        <v>0.86642264408368408</v>
      </c>
      <c r="E4947" s="56">
        <v>0.43782217706192222</v>
      </c>
      <c r="F4947" s="250">
        <v>2025.23</v>
      </c>
      <c r="G4947" s="76">
        <v>214347656466.81653</v>
      </c>
      <c r="H4947" s="46">
        <v>24281768.957575362</v>
      </c>
      <c r="I4947" s="76">
        <v>530194450393.19611</v>
      </c>
      <c r="J4947" s="56">
        <v>0.27753143874810771</v>
      </c>
      <c r="K4947" s="76">
        <v>35341025306.049301</v>
      </c>
      <c r="L4947" s="76">
        <v>56995133060.034943</v>
      </c>
      <c r="M4947" s="76">
        <v>135043908229.26663</v>
      </c>
      <c r="N4947" s="76">
        <v>8429048482.6598816</v>
      </c>
      <c r="O4947" s="76">
        <v>24705.583235358044</v>
      </c>
      <c r="P4947" s="46">
        <v>101465.4374999998</v>
      </c>
      <c r="Q4947" s="46">
        <v>33113.812499999854</v>
      </c>
      <c r="R4947" s="76">
        <v>1025631494554.915</v>
      </c>
      <c r="S4947" s="56">
        <v>0.50643991256476351</v>
      </c>
      <c r="T4947" s="56">
        <v>0.30864617730995236</v>
      </c>
      <c r="U4947" s="46">
        <v>16.977603039153475</v>
      </c>
      <c r="V4947" s="76">
        <v>5957461880972.0723</v>
      </c>
      <c r="W4947" s="84">
        <v>1880.3522509288271</v>
      </c>
      <c r="X4947" s="82">
        <v>4.2527195380010679E-2</v>
      </c>
      <c r="Y4947" s="476">
        <v>2.0000000000000001E-4</v>
      </c>
    </row>
    <row r="4948" spans="1:25" x14ac:dyDescent="0.2">
      <c r="A4948" s="475">
        <v>4944</v>
      </c>
      <c r="B4948" s="56">
        <v>0.55755306918197312</v>
      </c>
      <c r="C4948" s="46">
        <v>3784.3038325352736</v>
      </c>
      <c r="D4948" s="56">
        <v>0.78045548435966117</v>
      </c>
      <c r="E4948" s="56">
        <v>0.63117395354878447</v>
      </c>
      <c r="F4948" s="250">
        <v>2023.86</v>
      </c>
      <c r="G4948" s="76">
        <v>347097666524.07043</v>
      </c>
      <c r="H4948" s="46">
        <v>19048778.913067006</v>
      </c>
      <c r="I4948" s="76">
        <v>512940051485.80817</v>
      </c>
      <c r="J4948" s="56">
        <v>0.36952413261466077</v>
      </c>
      <c r="K4948" s="76">
        <v>7653001576.3352537</v>
      </c>
      <c r="L4948" s="76">
        <v>0</v>
      </c>
      <c r="M4948" s="76">
        <v>337998161322.55695</v>
      </c>
      <c r="N4948" s="76">
        <v>13637885026.152815</v>
      </c>
      <c r="O4948" s="76">
        <v>41655.992977967369</v>
      </c>
      <c r="P4948" s="46">
        <v>134954.51939075696</v>
      </c>
      <c r="Q4948" s="46">
        <v>52485.473065081038</v>
      </c>
      <c r="R4948" s="76">
        <v>1208653764100.3723</v>
      </c>
      <c r="S4948" s="56">
        <v>0.60916643910250567</v>
      </c>
      <c r="T4948" s="56">
        <v>0.40798217987455815</v>
      </c>
      <c r="U4948" s="46">
        <v>17.199239141750464</v>
      </c>
      <c r="V4948" s="76">
        <v>9351631983840.4629</v>
      </c>
      <c r="W4948" s="84">
        <v>2951.0559016879529</v>
      </c>
      <c r="X4948" s="82">
        <v>4.2323274358287831E-2</v>
      </c>
      <c r="Y4948" s="476">
        <v>2.0000000000000001E-4</v>
      </c>
    </row>
    <row r="4949" spans="1:25" x14ac:dyDescent="0.2">
      <c r="A4949" s="475">
        <v>4945</v>
      </c>
      <c r="B4949" s="56">
        <v>0.4860256647769689</v>
      </c>
      <c r="C4949" s="46">
        <v>4089.468289436064</v>
      </c>
      <c r="D4949" s="56">
        <v>0.76237998115917638</v>
      </c>
      <c r="E4949" s="56">
        <v>0.29353539357485359</v>
      </c>
      <c r="F4949" s="250">
        <v>2025.22</v>
      </c>
      <c r="G4949" s="76">
        <v>84309640817.572861</v>
      </c>
      <c r="H4949" s="46">
        <v>19092277.130580872</v>
      </c>
      <c r="I4949" s="76">
        <v>446964893907.89844</v>
      </c>
      <c r="J4949" s="56">
        <v>0.3453137419369835</v>
      </c>
      <c r="K4949" s="76">
        <v>18563438119.583023</v>
      </c>
      <c r="L4949" s="76">
        <v>30827958846.98457</v>
      </c>
      <c r="M4949" s="76">
        <v>73402451325.743088</v>
      </c>
      <c r="N4949" s="76">
        <v>75920588825.911011</v>
      </c>
      <c r="O4949" s="76">
        <v>21036.044145940505</v>
      </c>
      <c r="P4949" s="46">
        <v>506325.66096529667</v>
      </c>
      <c r="Q4949" s="46">
        <v>329928.99940180662</v>
      </c>
      <c r="R4949" s="76">
        <v>747423514450.71155</v>
      </c>
      <c r="S4949" s="56">
        <v>0.46621663539563302</v>
      </c>
      <c r="T4949" s="56">
        <v>0.26957081913646441</v>
      </c>
      <c r="U4949" s="46">
        <v>15.382181339524177</v>
      </c>
      <c r="V4949" s="76">
        <v>3486744138712.2227</v>
      </c>
      <c r="W4949" s="84">
        <v>1100.5722861133343</v>
      </c>
      <c r="X4949" s="82">
        <v>4.6761932655527506E-2</v>
      </c>
      <c r="Y4949" s="476">
        <v>2.0000000000000001E-4</v>
      </c>
    </row>
    <row r="4950" spans="1:25" x14ac:dyDescent="0.2">
      <c r="A4950" s="475">
        <v>4946</v>
      </c>
      <c r="B4950" s="56">
        <v>0.41908054792832217</v>
      </c>
      <c r="C4950" s="46">
        <v>4390.7464870423619</v>
      </c>
      <c r="D4950" s="56">
        <v>0.96521516454506739</v>
      </c>
      <c r="E4950" s="56">
        <v>0.6235472775622154</v>
      </c>
      <c r="F4950" s="250">
        <v>2025.57</v>
      </c>
      <c r="G4950" s="76">
        <v>280431497044.5708</v>
      </c>
      <c r="H4950" s="46">
        <v>29143864.47410671</v>
      </c>
      <c r="I4950" s="76">
        <v>615791732171.01074</v>
      </c>
      <c r="J4950" s="56">
        <v>0.25232874465469157</v>
      </c>
      <c r="K4950" s="76">
        <v>32990610861.641022</v>
      </c>
      <c r="L4950" s="76">
        <v>89508977340.813507</v>
      </c>
      <c r="M4950" s="76">
        <v>82582112947.778595</v>
      </c>
      <c r="N4950" s="76">
        <v>13057225857.333328</v>
      </c>
      <c r="O4950" s="76">
        <v>28045.907888134388</v>
      </c>
      <c r="P4950" s="46">
        <v>131069.62147955503</v>
      </c>
      <c r="Q4950" s="46">
        <v>50172.958068292974</v>
      </c>
      <c r="R4950" s="76">
        <v>1090910970115.8567</v>
      </c>
      <c r="S4950" s="56">
        <v>0.46785235721332102</v>
      </c>
      <c r="T4950" s="56">
        <v>0.36923268056114905</v>
      </c>
      <c r="U4950" s="46">
        <v>17.113938227443175</v>
      </c>
      <c r="V4950" s="76">
        <v>7532826298155.4834</v>
      </c>
      <c r="W4950" s="84">
        <v>2376.8840834678085</v>
      </c>
      <c r="X4950" s="82">
        <v>4.3186680355353592E-2</v>
      </c>
      <c r="Y4950" s="476">
        <v>2.0000000000000001E-4</v>
      </c>
    </row>
    <row r="4951" spans="1:25" x14ac:dyDescent="0.2">
      <c r="A4951" s="475">
        <v>4947</v>
      </c>
      <c r="B4951" s="56">
        <v>0.51450266033423531</v>
      </c>
      <c r="C4951" s="46">
        <v>8693.3768783304968</v>
      </c>
      <c r="D4951" s="56">
        <v>0.48924665123237804</v>
      </c>
      <c r="E4951" s="56">
        <v>0.3429959067797746</v>
      </c>
      <c r="F4951" s="250">
        <v>2024.52</v>
      </c>
      <c r="G4951" s="76">
        <v>178758691193.883</v>
      </c>
      <c r="H4951" s="46">
        <v>8727912.670710437</v>
      </c>
      <c r="I4951" s="76">
        <v>309682628325.56134</v>
      </c>
      <c r="J4951" s="56">
        <v>0.42549257417468822</v>
      </c>
      <c r="K4951" s="76">
        <v>6618442789.8235407</v>
      </c>
      <c r="L4951" s="76">
        <v>0</v>
      </c>
      <c r="M4951" s="76">
        <v>166172793919.6803</v>
      </c>
      <c r="N4951" s="76">
        <v>42284702409.303673</v>
      </c>
      <c r="O4951" s="76">
        <v>15497.766247275222</v>
      </c>
      <c r="P4951" s="46">
        <v>272001.38897718047</v>
      </c>
      <c r="Q4951" s="46">
        <v>154534.90130893688</v>
      </c>
      <c r="R4951" s="76">
        <v>752941762045.07129</v>
      </c>
      <c r="S4951" s="56">
        <v>0.61208918380497113</v>
      </c>
      <c r="T4951" s="56">
        <v>0.39620240923018035</v>
      </c>
      <c r="U4951" s="46">
        <v>16.558848062081573</v>
      </c>
      <c r="V4951" s="76">
        <v>5503378317874.8486</v>
      </c>
      <c r="W4951" s="84">
        <v>1737.9170890805206</v>
      </c>
      <c r="X4951" s="82">
        <v>4.3458884048179623E-2</v>
      </c>
      <c r="Y4951" s="476">
        <v>2.0000000000000001E-4</v>
      </c>
    </row>
    <row r="4952" spans="1:25" x14ac:dyDescent="0.2">
      <c r="A4952" s="475">
        <v>4948</v>
      </c>
      <c r="B4952" s="56">
        <v>0.56604281228635289</v>
      </c>
      <c r="C4952" s="46">
        <v>7035.1057590321434</v>
      </c>
      <c r="D4952" s="56">
        <v>0.62913524177302604</v>
      </c>
      <c r="E4952" s="56">
        <v>0.22349357315774027</v>
      </c>
      <c r="F4952" s="250">
        <v>2026.68</v>
      </c>
      <c r="G4952" s="76">
        <v>82706300659.272614</v>
      </c>
      <c r="H4952" s="46">
        <v>12899316.292436341</v>
      </c>
      <c r="I4952" s="76">
        <v>397540605690.22455</v>
      </c>
      <c r="J4952" s="56">
        <v>0.42638548530687093</v>
      </c>
      <c r="K4952" s="76">
        <v>30636007773.259247</v>
      </c>
      <c r="L4952" s="76">
        <v>36859845810.377861</v>
      </c>
      <c r="M4952" s="76">
        <v>26996139806.81398</v>
      </c>
      <c r="N4952" s="76">
        <v>19745942882.816895</v>
      </c>
      <c r="O4952" s="76">
        <v>21056.019210073151</v>
      </c>
      <c r="P4952" s="46">
        <v>174304.7952197644</v>
      </c>
      <c r="Q4952" s="46">
        <v>80125.828734494076</v>
      </c>
      <c r="R4952" s="76">
        <v>636270585821.64551</v>
      </c>
      <c r="S4952" s="56">
        <v>0.52628928595203561</v>
      </c>
      <c r="T4952" s="56">
        <v>0.35994155406819278</v>
      </c>
      <c r="U4952" s="46">
        <v>15.022125431766097</v>
      </c>
      <c r="V4952" s="76">
        <v>3841178854985.5127</v>
      </c>
      <c r="W4952" s="84">
        <v>1209.2611533587344</v>
      </c>
      <c r="X4952" s="82">
        <v>4.7972608034123072E-2</v>
      </c>
      <c r="Y4952" s="476">
        <v>2.0000000000000001E-4</v>
      </c>
    </row>
    <row r="4953" spans="1:25" x14ac:dyDescent="0.2">
      <c r="A4953" s="475">
        <v>4949</v>
      </c>
      <c r="B4953" s="56">
        <v>0.49463041183398204</v>
      </c>
      <c r="C4953" s="46">
        <v>4381.1520591423914</v>
      </c>
      <c r="D4953" s="56">
        <v>0.62798785568813897</v>
      </c>
      <c r="E4953" s="56">
        <v>0.49253115713572826</v>
      </c>
      <c r="F4953" s="250">
        <v>2025.66</v>
      </c>
      <c r="G4953" s="76">
        <v>229183976733.77133</v>
      </c>
      <c r="H4953" s="46">
        <v>13313065.915602064</v>
      </c>
      <c r="I4953" s="76">
        <v>319655216258.646</v>
      </c>
      <c r="J4953" s="56">
        <v>0.30412031974272546</v>
      </c>
      <c r="K4953" s="76">
        <v>6141380778.4267044</v>
      </c>
      <c r="L4953" s="76">
        <v>0</v>
      </c>
      <c r="M4953" s="76">
        <v>93977151193.600739</v>
      </c>
      <c r="N4953" s="76">
        <v>10000158539.030384</v>
      </c>
      <c r="O4953" s="76">
        <v>24674.686595209023</v>
      </c>
      <c r="P4953" s="46">
        <v>118141.55174356213</v>
      </c>
      <c r="Q4953" s="46">
        <v>42591.860508200371</v>
      </c>
      <c r="R4953" s="76">
        <v>662393708464.17139</v>
      </c>
      <c r="S4953" s="56">
        <v>0.54787808988833886</v>
      </c>
      <c r="T4953" s="56">
        <v>0.44499726984109372</v>
      </c>
      <c r="U4953" s="46">
        <v>17.645442142666308</v>
      </c>
      <c r="V4953" s="76">
        <v>5662640183273.8545</v>
      </c>
      <c r="W4953" s="84">
        <v>1785.7337878402866</v>
      </c>
      <c r="X4953" s="82">
        <v>4.1813192860113563E-2</v>
      </c>
      <c r="Y4953" s="476">
        <v>2.0000000000000001E-4</v>
      </c>
    </row>
    <row r="4954" spans="1:25" x14ac:dyDescent="0.2">
      <c r="A4954" s="475">
        <v>4950</v>
      </c>
      <c r="B4954" s="56">
        <v>0.63180521543632784</v>
      </c>
      <c r="C4954" s="46">
        <v>3147.0744022363278</v>
      </c>
      <c r="D4954" s="56">
        <v>1.0250226011161807</v>
      </c>
      <c r="E4954" s="56">
        <v>0.40815298029060554</v>
      </c>
      <c r="F4954" s="250">
        <v>2025.93</v>
      </c>
      <c r="G4954" s="76">
        <v>123906790924.51811</v>
      </c>
      <c r="H4954" s="46">
        <v>33653708.346028373</v>
      </c>
      <c r="I4954" s="76">
        <v>795077997849.49475</v>
      </c>
      <c r="J4954" s="56">
        <v>0.42478375652681399</v>
      </c>
      <c r="K4954" s="76">
        <v>28014924886.415108</v>
      </c>
      <c r="L4954" s="76">
        <v>17462399949.132191</v>
      </c>
      <c r="M4954" s="76">
        <v>153809859674.47946</v>
      </c>
      <c r="N4954" s="76">
        <v>26802759719.721733</v>
      </c>
      <c r="O4954" s="76">
        <v>15828.415108446134</v>
      </c>
      <c r="P4954" s="46">
        <v>235106.50693950546</v>
      </c>
      <c r="Q4954" s="46">
        <v>116381.33003593762</v>
      </c>
      <c r="R4954" s="76">
        <v>1390716756824.8442</v>
      </c>
      <c r="S4954" s="56">
        <v>0.56839590695491304</v>
      </c>
      <c r="T4954" s="56">
        <v>0.27886855160988883</v>
      </c>
      <c r="U4954" s="46">
        <v>14.804468695041976</v>
      </c>
      <c r="V4954" s="76">
        <v>6465918166580.8662</v>
      </c>
      <c r="W4954" s="84">
        <v>2039.7398967428264</v>
      </c>
      <c r="X4954" s="82">
        <v>4.8069972415066879E-2</v>
      </c>
      <c r="Y4954" s="476">
        <v>2.0000000000000001E-4</v>
      </c>
    </row>
    <row r="4955" spans="1:25" x14ac:dyDescent="0.2">
      <c r="A4955" s="475">
        <v>4951</v>
      </c>
      <c r="B4955" s="56">
        <v>0.68418469959627526</v>
      </c>
      <c r="C4955" s="46">
        <v>2655.0752255814723</v>
      </c>
      <c r="D4955" s="56">
        <v>0.58173404269576356</v>
      </c>
      <c r="E4955" s="56">
        <v>0.35279456062979764</v>
      </c>
      <c r="F4955" s="250">
        <v>2023.75</v>
      </c>
      <c r="G4955" s="76">
        <v>322696712778.44684</v>
      </c>
      <c r="H4955" s="46">
        <v>12231596.588386444</v>
      </c>
      <c r="I4955" s="76">
        <v>343064141519.48138</v>
      </c>
      <c r="J4955" s="56">
        <v>0.39830613191730191</v>
      </c>
      <c r="K4955" s="76">
        <v>8904778126.3110142</v>
      </c>
      <c r="L4955" s="76">
        <v>0</v>
      </c>
      <c r="M4955" s="76">
        <v>360195137525.79974</v>
      </c>
      <c r="N4955" s="76">
        <v>53260430703.2733</v>
      </c>
      <c r="O4955" s="76">
        <v>26842.123676696832</v>
      </c>
      <c r="P4955" s="46">
        <v>367750.71055122348</v>
      </c>
      <c r="Q4955" s="46">
        <v>225913.2740315531</v>
      </c>
      <c r="R4955" s="76">
        <v>1038076247917.569</v>
      </c>
      <c r="S4955" s="56">
        <v>0.63613732178478133</v>
      </c>
      <c r="T4955" s="56">
        <v>0.42506190500510155</v>
      </c>
      <c r="U4955" s="46">
        <v>17.358788757672546</v>
      </c>
      <c r="V4955" s="76">
        <v>8486383810633.3467</v>
      </c>
      <c r="W4955" s="84">
        <v>2680.1481541082385</v>
      </c>
      <c r="X4955" s="82">
        <v>4.170905851077638E-2</v>
      </c>
      <c r="Y4955" s="476">
        <v>2.0000000000000001E-4</v>
      </c>
    </row>
    <row r="4956" spans="1:25" x14ac:dyDescent="0.2">
      <c r="A4956" s="475">
        <v>4952</v>
      </c>
      <c r="B4956" s="56">
        <v>0.4410775740601125</v>
      </c>
      <c r="C4956" s="46">
        <v>4645.9417876331809</v>
      </c>
      <c r="D4956" s="56">
        <v>0.64190243814677983</v>
      </c>
      <c r="E4956" s="56">
        <v>0.33194433041744376</v>
      </c>
      <c r="F4956" s="250">
        <v>2026.24</v>
      </c>
      <c r="G4956" s="76">
        <v>117113009101.26901</v>
      </c>
      <c r="H4956" s="46">
        <v>14170664.697358456</v>
      </c>
      <c r="I4956" s="76">
        <v>307603849602.3042</v>
      </c>
      <c r="J4956" s="56">
        <v>0.14879113228664365</v>
      </c>
      <c r="K4956" s="76">
        <v>24598683635.067711</v>
      </c>
      <c r="L4956" s="76">
        <v>40881389380.521988</v>
      </c>
      <c r="M4956" s="76">
        <v>44287279931.145172</v>
      </c>
      <c r="N4956" s="76">
        <v>60957334236.665604</v>
      </c>
      <c r="O4956" s="76">
        <v>34386.275970954761</v>
      </c>
      <c r="P4956" s="46">
        <v>368732.91668842128</v>
      </c>
      <c r="Q4956" s="46">
        <v>225016.89152649124</v>
      </c>
      <c r="R4956" s="76">
        <v>580595912284.50134</v>
      </c>
      <c r="S4956" s="56">
        <v>0.37856338122886229</v>
      </c>
      <c r="T4956" s="56">
        <v>0.26823630477898458</v>
      </c>
      <c r="U4956" s="46">
        <v>17.277751747682373</v>
      </c>
      <c r="V4956" s="76">
        <v>2913467672340.9165</v>
      </c>
      <c r="W4956" s="84">
        <v>920.39961893348197</v>
      </c>
      <c r="X4956" s="82">
        <v>4.3043020309730597E-2</v>
      </c>
      <c r="Y4956" s="476">
        <v>2.0000000000000001E-4</v>
      </c>
    </row>
    <row r="4957" spans="1:25" x14ac:dyDescent="0.2">
      <c r="A4957" s="475">
        <v>4953</v>
      </c>
      <c r="B4957" s="56">
        <v>0.38155210258847916</v>
      </c>
      <c r="C4957" s="46">
        <v>4749.5054493298539</v>
      </c>
      <c r="D4957" s="56">
        <v>0.47400941785820239</v>
      </c>
      <c r="E4957" s="56">
        <v>0.55553295540628866</v>
      </c>
      <c r="F4957" s="250">
        <v>2024.5</v>
      </c>
      <c r="G4957" s="76">
        <v>226914799499.75183</v>
      </c>
      <c r="H4957" s="46">
        <v>9206566.674090784</v>
      </c>
      <c r="I4957" s="76">
        <v>299930741235.19049</v>
      </c>
      <c r="J4957" s="56">
        <v>0.38155210258847916</v>
      </c>
      <c r="K4957" s="76">
        <v>25552542002.459976</v>
      </c>
      <c r="L4957" s="76">
        <v>23904002324.977055</v>
      </c>
      <c r="M4957" s="76">
        <v>188437954025.83466</v>
      </c>
      <c r="N4957" s="76">
        <v>90436795976.37175</v>
      </c>
      <c r="O4957" s="76">
        <v>32580.939607078013</v>
      </c>
      <c r="P4957" s="46">
        <v>548089.62597510824</v>
      </c>
      <c r="Q4957" s="46">
        <v>373657.67048017186</v>
      </c>
      <c r="R4957" s="76">
        <v>883262098313.70081</v>
      </c>
      <c r="S4957" s="56">
        <v>0.58382383943029637</v>
      </c>
      <c r="T4957" s="56">
        <v>0.37132128832594652</v>
      </c>
      <c r="U4957" s="46">
        <v>17.086946710641854</v>
      </c>
      <c r="V4957" s="76">
        <v>6160465205984.4248</v>
      </c>
      <c r="W4957" s="84">
        <v>1943.7458764745354</v>
      </c>
      <c r="X4957" s="82">
        <v>4.2725784394889749E-2</v>
      </c>
      <c r="Y4957" s="476">
        <v>2.0000000000000001E-4</v>
      </c>
    </row>
    <row r="4958" spans="1:25" x14ac:dyDescent="0.2">
      <c r="A4958" s="475">
        <v>4954</v>
      </c>
      <c r="B4958" s="56">
        <v>0.52225645295925893</v>
      </c>
      <c r="C4958" s="46">
        <v>2179.9209706109496</v>
      </c>
      <c r="D4958" s="56">
        <v>0.96208787103737436</v>
      </c>
      <c r="E4958" s="56">
        <v>0.40717121897804587</v>
      </c>
      <c r="F4958" s="250">
        <v>2023.9</v>
      </c>
      <c r="G4958" s="76">
        <v>325503927954.94501</v>
      </c>
      <c r="H4958" s="46">
        <v>29594728.621812668</v>
      </c>
      <c r="I4958" s="76">
        <v>487495948083.44867</v>
      </c>
      <c r="J4958" s="56">
        <v>4.1483082236719926E-2</v>
      </c>
      <c r="K4958" s="76">
        <v>19368211052.093208</v>
      </c>
      <c r="L4958" s="76">
        <v>10616911837.038368</v>
      </c>
      <c r="M4958" s="76">
        <v>221309931804.25589</v>
      </c>
      <c r="N4958" s="76">
        <v>53257465676.484329</v>
      </c>
      <c r="O4958" s="76">
        <v>33012.890280282692</v>
      </c>
      <c r="P4958" s="46">
        <v>348760.15672792605</v>
      </c>
      <c r="Q4958" s="46">
        <v>201554.47046057734</v>
      </c>
      <c r="R4958" s="76">
        <v>1107523459137.4194</v>
      </c>
      <c r="S4958" s="56">
        <v>0.4330630939486515</v>
      </c>
      <c r="T4958" s="56">
        <v>0.27422457779864584</v>
      </c>
      <c r="U4958" s="46">
        <v>20.553993021232291</v>
      </c>
      <c r="V4958" s="76">
        <v>6813442107293.7988</v>
      </c>
      <c r="W4958" s="84">
        <v>2151.184387784625</v>
      </c>
      <c r="X4958" s="82">
        <v>3.5445527043762373E-2</v>
      </c>
      <c r="Y4958" s="476">
        <v>2.0000000000000001E-4</v>
      </c>
    </row>
    <row r="4959" spans="1:25" x14ac:dyDescent="0.2">
      <c r="A4959" s="475">
        <v>4955</v>
      </c>
      <c r="B4959" s="56">
        <v>0.50655681765391869</v>
      </c>
      <c r="C4959" s="46">
        <v>7258.7540444684582</v>
      </c>
      <c r="D4959" s="56">
        <v>0.63670833118043446</v>
      </c>
      <c r="E4959" s="56">
        <v>0.46055151654137427</v>
      </c>
      <c r="F4959" s="250">
        <v>2025.39</v>
      </c>
      <c r="G4959" s="76">
        <v>121782860375.78639</v>
      </c>
      <c r="H4959" s="46">
        <v>13359943.134815771</v>
      </c>
      <c r="I4959" s="76">
        <v>418066197188.46924</v>
      </c>
      <c r="J4959" s="56">
        <v>0.36905603125599518</v>
      </c>
      <c r="K4959" s="76">
        <v>27223243345.219986</v>
      </c>
      <c r="L4959" s="76">
        <v>56522928527.586761</v>
      </c>
      <c r="M4959" s="76">
        <v>86178610399.596893</v>
      </c>
      <c r="N4959" s="76">
        <v>25355066015.342556</v>
      </c>
      <c r="O4959" s="76">
        <v>20939.921026833938</v>
      </c>
      <c r="P4959" s="46">
        <v>185812.92694839172</v>
      </c>
      <c r="Q4959" s="46">
        <v>88106.450640752038</v>
      </c>
      <c r="R4959" s="76">
        <v>827138062331.82031</v>
      </c>
      <c r="S4959" s="56">
        <v>0.54868387560192411</v>
      </c>
      <c r="T4959" s="56">
        <v>0.29521555329416216</v>
      </c>
      <c r="U4959" s="46">
        <v>15.873282260000726</v>
      </c>
      <c r="V4959" s="76">
        <v>4300402740522.2319</v>
      </c>
      <c r="W4959" s="84">
        <v>1356.7572082342203</v>
      </c>
      <c r="X4959" s="82">
        <v>4.5219399722578379E-2</v>
      </c>
      <c r="Y4959" s="476">
        <v>2.0000000000000001E-4</v>
      </c>
    </row>
    <row r="4960" spans="1:25" x14ac:dyDescent="0.2">
      <c r="A4960" s="475">
        <v>4956</v>
      </c>
      <c r="B4960" s="56">
        <v>0.55396490559963008</v>
      </c>
      <c r="C4960" s="46">
        <v>3343.9095424807033</v>
      </c>
      <c r="D4960" s="56">
        <v>1.1489742854165375</v>
      </c>
      <c r="E4960" s="56">
        <v>0.51325030784528147</v>
      </c>
      <c r="F4960" s="250">
        <v>2025.33</v>
      </c>
      <c r="G4960" s="76">
        <v>178116801920.3024</v>
      </c>
      <c r="H4960" s="46">
        <v>39970760.461155929</v>
      </c>
      <c r="I4960" s="76">
        <v>547299192137.58783</v>
      </c>
      <c r="J4960" s="56">
        <v>-3.256311766135167E-2</v>
      </c>
      <c r="K4960" s="76">
        <v>14817009617.772194</v>
      </c>
      <c r="L4960" s="76">
        <v>39104227812.263313</v>
      </c>
      <c r="M4960" s="76">
        <v>130810801915.53412</v>
      </c>
      <c r="N4960" s="76">
        <v>11375206732.779205</v>
      </c>
      <c r="O4960" s="76">
        <v>20230.929322825941</v>
      </c>
      <c r="P4960" s="46">
        <v>149598.87417099552</v>
      </c>
      <c r="Q4960" s="46">
        <v>45717.268021265838</v>
      </c>
      <c r="R4960" s="76">
        <v>982927440494.19421</v>
      </c>
      <c r="S4960" s="56">
        <v>0.32588666530498678</v>
      </c>
      <c r="T4960" s="56">
        <v>0.10703420310504244</v>
      </c>
      <c r="U4960" s="46">
        <v>35.464508287001983</v>
      </c>
      <c r="V4960" s="76">
        <v>3898790731111.9937</v>
      </c>
      <c r="W4960" s="84">
        <v>1228.6739124680682</v>
      </c>
      <c r="X4960" s="82">
        <v>2.2007712906642416E-2</v>
      </c>
      <c r="Y4960" s="476">
        <v>2.0000000000000001E-4</v>
      </c>
    </row>
    <row r="4961" spans="1:25" x14ac:dyDescent="0.2">
      <c r="A4961" s="475">
        <v>4957</v>
      </c>
      <c r="B4961" s="56">
        <v>0.32263695467087683</v>
      </c>
      <c r="C4961" s="46">
        <v>4501.1645090622842</v>
      </c>
      <c r="D4961" s="56">
        <v>1.2569408459067533</v>
      </c>
      <c r="E4961" s="56">
        <v>0.30783100973360589</v>
      </c>
      <c r="F4961" s="250">
        <v>2024.98</v>
      </c>
      <c r="G4961" s="76">
        <v>382364119224.31573</v>
      </c>
      <c r="H4961" s="46">
        <v>31850662.626333892</v>
      </c>
      <c r="I4961" s="76">
        <v>699743049962.60913</v>
      </c>
      <c r="J4961" s="56">
        <v>0.28854057820022894</v>
      </c>
      <c r="K4961" s="76">
        <v>18679820094.544037</v>
      </c>
      <c r="L4961" s="76">
        <v>0</v>
      </c>
      <c r="M4961" s="76">
        <v>303340405027.67096</v>
      </c>
      <c r="N4961" s="76">
        <v>3963402367.0416493</v>
      </c>
      <c r="O4961" s="76">
        <v>36712.81391460319</v>
      </c>
      <c r="P4961" s="46">
        <v>56661.545168189514</v>
      </c>
      <c r="Q4961" s="46">
        <v>15291.545168189516</v>
      </c>
      <c r="R4961" s="76">
        <v>1552900109215.126</v>
      </c>
      <c r="S4961" s="56">
        <v>0.56488293501910014</v>
      </c>
      <c r="T4961" s="56">
        <v>0.34469216902029698</v>
      </c>
      <c r="U4961" s="46">
        <v>17.229346279845139</v>
      </c>
      <c r="V4961" s="76">
        <v>9941863954356.0508</v>
      </c>
      <c r="W4961" s="84">
        <v>3133.3448315068999</v>
      </c>
      <c r="X4961" s="82">
        <v>4.3423965559169796E-2</v>
      </c>
      <c r="Y4961" s="476">
        <v>2.0000000000000001E-4</v>
      </c>
    </row>
    <row r="4962" spans="1:25" x14ac:dyDescent="0.2">
      <c r="A4962" s="475">
        <v>4958</v>
      </c>
      <c r="B4962" s="56">
        <v>0.4718542282982337</v>
      </c>
      <c r="C4962" s="46">
        <v>3085.5244943216926</v>
      </c>
      <c r="D4962" s="56">
        <v>0.26247956975673498</v>
      </c>
      <c r="E4962" s="56">
        <v>0.41842260363488354</v>
      </c>
      <c r="F4962" s="250">
        <v>2025.51</v>
      </c>
      <c r="G4962" s="76">
        <v>72487938486.313568</v>
      </c>
      <c r="H4962" s="46">
        <v>4233945.2414534036</v>
      </c>
      <c r="I4962" s="76">
        <v>197463517474.91772</v>
      </c>
      <c r="J4962" s="56">
        <v>0.47185422829823365</v>
      </c>
      <c r="K4962" s="76">
        <v>13452709900.192966</v>
      </c>
      <c r="L4962" s="76">
        <v>22229346883.668587</v>
      </c>
      <c r="M4962" s="76">
        <v>58936318450.279091</v>
      </c>
      <c r="N4962" s="76">
        <v>34640152812.525742</v>
      </c>
      <c r="O4962" s="76">
        <v>20969.900392054922</v>
      </c>
      <c r="P4962" s="46">
        <v>293760.11783043895</v>
      </c>
      <c r="Q4962" s="46">
        <v>143585.15759066</v>
      </c>
      <c r="R4962" s="76">
        <v>382715688094.70221</v>
      </c>
      <c r="S4962" s="56">
        <v>0.55982964759245335</v>
      </c>
      <c r="T4962" s="56">
        <v>0.39889914515140384</v>
      </c>
      <c r="U4962" s="46">
        <v>15.776230306868444</v>
      </c>
      <c r="V4962" s="76">
        <v>2808803597159.9692</v>
      </c>
      <c r="W4962" s="84">
        <v>886.47778369328626</v>
      </c>
      <c r="X4962" s="82">
        <v>4.3744431525066338E-2</v>
      </c>
      <c r="Y4962" s="476">
        <v>2.0000000000000001E-4</v>
      </c>
    </row>
    <row r="4963" spans="1:25" x14ac:dyDescent="0.2">
      <c r="A4963" s="475">
        <v>4959</v>
      </c>
      <c r="B4963" s="56">
        <v>0.45938064784447874</v>
      </c>
      <c r="C4963" s="46">
        <v>4352.0773627144708</v>
      </c>
      <c r="D4963" s="56">
        <v>0.20622760749351809</v>
      </c>
      <c r="E4963" s="56">
        <v>0.7</v>
      </c>
      <c r="F4963" s="250">
        <v>2027.1</v>
      </c>
      <c r="G4963" s="76">
        <v>42439816909.296844</v>
      </c>
      <c r="H4963" s="46">
        <v>3444045.4461647733</v>
      </c>
      <c r="I4963" s="76">
        <v>172177859229.68011</v>
      </c>
      <c r="J4963" s="56">
        <v>0.45938064784447874</v>
      </c>
      <c r="K4963" s="76">
        <v>41798952297.788963</v>
      </c>
      <c r="L4963" s="76">
        <v>79150299860.333664</v>
      </c>
      <c r="M4963" s="76">
        <v>0</v>
      </c>
      <c r="N4963" s="76">
        <v>30857860630.196926</v>
      </c>
      <c r="O4963" s="76">
        <v>30002.674554106594</v>
      </c>
      <c r="P4963" s="46">
        <v>242609.83101951552</v>
      </c>
      <c r="Q4963" s="46">
        <v>111978.03823327727</v>
      </c>
      <c r="R4963" s="76">
        <v>368428865464.66302</v>
      </c>
      <c r="S4963" s="56">
        <v>0.57671091434540533</v>
      </c>
      <c r="T4963" s="56">
        <v>0.35021135156761191</v>
      </c>
      <c r="U4963" s="46">
        <v>14.364069469267035</v>
      </c>
      <c r="V4963" s="76">
        <v>2143655206866.0366</v>
      </c>
      <c r="W4963" s="84">
        <v>677.26124405574524</v>
      </c>
      <c r="X4963" s="82">
        <v>4.8374070037456411E-2</v>
      </c>
      <c r="Y4963" s="476">
        <v>2.0000000000000001E-4</v>
      </c>
    </row>
    <row r="4964" spans="1:25" x14ac:dyDescent="0.2">
      <c r="A4964" s="475">
        <v>4960</v>
      </c>
      <c r="B4964" s="56">
        <v>0.56508436238372606</v>
      </c>
      <c r="C4964" s="46">
        <v>1500</v>
      </c>
      <c r="D4964" s="56">
        <v>0.46822879879333978</v>
      </c>
      <c r="E4964" s="56">
        <v>0.52608223205589566</v>
      </c>
      <c r="F4964" s="250">
        <v>2023.75</v>
      </c>
      <c r="G4964" s="76">
        <v>107882472538.5853</v>
      </c>
      <c r="H4964" s="46">
        <v>9126596.2861652393</v>
      </c>
      <c r="I4964" s="76">
        <v>230025561065.0795</v>
      </c>
      <c r="J4964" s="56">
        <v>0.1994162513839226</v>
      </c>
      <c r="K4964" s="76">
        <v>2392947659.5025682</v>
      </c>
      <c r="L4964" s="76">
        <v>0</v>
      </c>
      <c r="M4964" s="76">
        <v>113001035940.07878</v>
      </c>
      <c r="N4964" s="76">
        <v>13886804679.726305</v>
      </c>
      <c r="O4964" s="76">
        <v>32589.407426981106</v>
      </c>
      <c r="P4964" s="46">
        <v>142062.40573230761</v>
      </c>
      <c r="Q4964" s="46">
        <v>48618.65315034314</v>
      </c>
      <c r="R4964" s="76">
        <v>470713021201.99512</v>
      </c>
      <c r="S4964" s="56">
        <v>0.48774070979779893</v>
      </c>
      <c r="T4964" s="56">
        <v>0.30828736496545062</v>
      </c>
      <c r="U4964" s="46">
        <v>17.431584796921719</v>
      </c>
      <c r="V4964" s="76">
        <v>2893853987599.6694</v>
      </c>
      <c r="W4964" s="84">
        <v>913.52727765208965</v>
      </c>
      <c r="X4964" s="82">
        <v>4.0442583507307027E-2</v>
      </c>
      <c r="Y4964" s="476">
        <v>2.0000000000000001E-4</v>
      </c>
    </row>
    <row r="4965" spans="1:25" x14ac:dyDescent="0.2">
      <c r="A4965" s="475">
        <v>4961</v>
      </c>
      <c r="B4965" s="56">
        <v>0.46950540804905272</v>
      </c>
      <c r="C4965" s="46">
        <v>5926.9709522961593</v>
      </c>
      <c r="D4965" s="56">
        <v>0.81913997964883745</v>
      </c>
      <c r="E4965" s="56">
        <v>0.60176736125098862</v>
      </c>
      <c r="F4965" s="250">
        <v>2023.92</v>
      </c>
      <c r="G4965" s="76">
        <v>278497787338.18683</v>
      </c>
      <c r="H4965" s="46">
        <v>20534085.718785163</v>
      </c>
      <c r="I4965" s="76">
        <v>583715414321.04993</v>
      </c>
      <c r="J4965" s="56">
        <v>0.34405983058061407</v>
      </c>
      <c r="K4965" s="76">
        <v>15861832334.707552</v>
      </c>
      <c r="L4965" s="76">
        <v>0</v>
      </c>
      <c r="M4965" s="76">
        <v>334929447419.34393</v>
      </c>
      <c r="N4965" s="76">
        <v>54086710715.471779</v>
      </c>
      <c r="O4965" s="76">
        <v>35125.988923247016</v>
      </c>
      <c r="P4965" s="46">
        <v>323716.4640079274</v>
      </c>
      <c r="Q4965" s="46">
        <v>185946.39380893792</v>
      </c>
      <c r="R4965" s="76">
        <v>1329277735094.2341</v>
      </c>
      <c r="S4965" s="56">
        <v>0.57401052598819691</v>
      </c>
      <c r="T4965" s="56">
        <v>0.33278485345916425</v>
      </c>
      <c r="U4965" s="46">
        <v>16.716714805603345</v>
      </c>
      <c r="V4965" s="76">
        <v>8086937600999.9717</v>
      </c>
      <c r="W4965" s="84">
        <v>2552.8244025958688</v>
      </c>
      <c r="X4965" s="82">
        <v>4.3848058071048877E-2</v>
      </c>
      <c r="Y4965" s="476">
        <v>2.0000000000000001E-4</v>
      </c>
    </row>
    <row r="4966" spans="1:25" x14ac:dyDescent="0.2">
      <c r="A4966" s="475">
        <v>4962</v>
      </c>
      <c r="B4966" s="56">
        <v>0.57584487405351015</v>
      </c>
      <c r="C4966" s="46">
        <v>6693.4669429311525</v>
      </c>
      <c r="D4966" s="56">
        <v>0.56748354293767989</v>
      </c>
      <c r="E4966" s="56">
        <v>0.36403464476206843</v>
      </c>
      <c r="F4966" s="250">
        <v>2023.75</v>
      </c>
      <c r="G4966" s="76">
        <v>280673280717.11963</v>
      </c>
      <c r="H4966" s="46">
        <v>11065542.069682315</v>
      </c>
      <c r="I4966" s="76">
        <v>362765287836.28772</v>
      </c>
      <c r="J4966" s="56">
        <v>0.41375129856905768</v>
      </c>
      <c r="K4966" s="76">
        <v>7320856723.6905947</v>
      </c>
      <c r="L4966" s="76">
        <v>0</v>
      </c>
      <c r="M4966" s="76">
        <v>373826572440.52521</v>
      </c>
      <c r="N4966" s="76">
        <v>92780298258.220856</v>
      </c>
      <c r="O4966" s="76">
        <v>23511.883079016639</v>
      </c>
      <c r="P4966" s="46">
        <v>520495.67208068277</v>
      </c>
      <c r="Q4966" s="46">
        <v>347852.5347686584</v>
      </c>
      <c r="R4966" s="76">
        <v>1103783627689.2808</v>
      </c>
      <c r="S4966" s="56">
        <v>0.62676242872524357</v>
      </c>
      <c r="T4966" s="56">
        <v>0.37307402723062444</v>
      </c>
      <c r="U4966" s="46">
        <v>17.056588613919136</v>
      </c>
      <c r="V4966" s="76">
        <v>7702142940118.9551</v>
      </c>
      <c r="W4966" s="84">
        <v>2431.5588519295356</v>
      </c>
      <c r="X4966" s="82">
        <v>4.3039279917914161E-2</v>
      </c>
      <c r="Y4966" s="476">
        <v>2.0000000000000001E-4</v>
      </c>
    </row>
    <row r="4967" spans="1:25" x14ac:dyDescent="0.2">
      <c r="A4967" s="475">
        <v>4963</v>
      </c>
      <c r="B4967" s="56">
        <v>0.56209983210827019</v>
      </c>
      <c r="C4967" s="46">
        <v>10570.323788846032</v>
      </c>
      <c r="D4967" s="56">
        <v>0.9805476817861889</v>
      </c>
      <c r="E4967" s="56">
        <v>0.57314994390470853</v>
      </c>
      <c r="F4967" s="250">
        <v>2023.84</v>
      </c>
      <c r="G4967" s="76">
        <v>616024096687.87537</v>
      </c>
      <c r="H4967" s="46">
        <v>28524327.988049991</v>
      </c>
      <c r="I4967" s="76">
        <v>786477541610.00623</v>
      </c>
      <c r="J4967" s="56">
        <v>0.40963490898565291</v>
      </c>
      <c r="K4967" s="76">
        <v>18440172362.388012</v>
      </c>
      <c r="L4967" s="76">
        <v>0</v>
      </c>
      <c r="M4967" s="76">
        <v>394102241734.40228</v>
      </c>
      <c r="N4967" s="76">
        <v>113825515654.03271</v>
      </c>
      <c r="O4967" s="76">
        <v>32696.046269531893</v>
      </c>
      <c r="P4967" s="46">
        <v>654888.17357991659</v>
      </c>
      <c r="Q4967" s="46">
        <v>441912.35143337736</v>
      </c>
      <c r="R4967" s="76">
        <v>1724798947548.4719</v>
      </c>
      <c r="S4967" s="56">
        <v>0.57980570531776532</v>
      </c>
      <c r="T4967" s="56">
        <v>0.51965998018005688</v>
      </c>
      <c r="U4967" s="46">
        <v>17.097649423511957</v>
      </c>
      <c r="V4967" s="76">
        <v>16551607427045.809</v>
      </c>
      <c r="W4967" s="84">
        <v>5214.6637054248095</v>
      </c>
      <c r="X4967" s="82">
        <v>4.323033790752475E-2</v>
      </c>
      <c r="Y4967" s="476">
        <v>2.0000000000000001E-4</v>
      </c>
    </row>
    <row r="4968" spans="1:25" x14ac:dyDescent="0.2">
      <c r="A4968" s="475">
        <v>4964</v>
      </c>
      <c r="B4968" s="56">
        <v>0.43172362347502613</v>
      </c>
      <c r="C4968" s="46">
        <v>1928.726566959012</v>
      </c>
      <c r="D4968" s="56">
        <v>0.65347213732162257</v>
      </c>
      <c r="E4968" s="56">
        <v>0.34819619070023505</v>
      </c>
      <c r="F4968" s="250">
        <v>2026.24</v>
      </c>
      <c r="G4968" s="76">
        <v>62183758030.787933</v>
      </c>
      <c r="H4968" s="46">
        <v>14687883.235373152</v>
      </c>
      <c r="I4968" s="76">
        <v>470251547576.28101</v>
      </c>
      <c r="J4968" s="56">
        <v>0.43172362347502613</v>
      </c>
      <c r="K4968" s="76">
        <v>54357332578.245926</v>
      </c>
      <c r="L4968" s="76">
        <v>75149723489.749435</v>
      </c>
      <c r="M4968" s="76">
        <v>28264544299.295376</v>
      </c>
      <c r="N4968" s="76">
        <v>8576236512.7701368</v>
      </c>
      <c r="O4968" s="76">
        <v>21675.649666924044</v>
      </c>
      <c r="P4968" s="46">
        <v>101465.43749999994</v>
      </c>
      <c r="Q4968" s="46">
        <v>33113.812499999971</v>
      </c>
      <c r="R4968" s="76">
        <v>723376753872.19934</v>
      </c>
      <c r="S4968" s="56">
        <v>0.52480412819427946</v>
      </c>
      <c r="T4968" s="56">
        <v>0.32304420175463888</v>
      </c>
      <c r="U4968" s="46">
        <v>14.307328893981895</v>
      </c>
      <c r="V4968" s="76">
        <v>3808128177404.9634</v>
      </c>
      <c r="W4968" s="84">
        <v>1202.9975517845141</v>
      </c>
      <c r="X4968" s="82">
        <v>4.9187262414388921E-2</v>
      </c>
      <c r="Y4968" s="476">
        <v>2.0000000000000001E-4</v>
      </c>
    </row>
    <row r="4969" spans="1:25" x14ac:dyDescent="0.2">
      <c r="A4969" s="475">
        <v>4965</v>
      </c>
      <c r="B4969" s="56">
        <v>0.64396801031255468</v>
      </c>
      <c r="C4969" s="46">
        <v>4788.4953456745097</v>
      </c>
      <c r="D4969" s="56">
        <v>0.67862626405614834</v>
      </c>
      <c r="E4969" s="56">
        <v>0.52799830764906308</v>
      </c>
      <c r="F4969" s="250">
        <v>2024.49</v>
      </c>
      <c r="G4969" s="76">
        <v>151517495903.86633</v>
      </c>
      <c r="H4969" s="46">
        <v>14810453.897340309</v>
      </c>
      <c r="I4969" s="76">
        <v>419934246535.68744</v>
      </c>
      <c r="J4969" s="56">
        <v>0.38781439948673191</v>
      </c>
      <c r="K4969" s="76">
        <v>17383159784.682312</v>
      </c>
      <c r="L4969" s="76">
        <v>22193833107.730545</v>
      </c>
      <c r="M4969" s="76">
        <v>140286233380.02774</v>
      </c>
      <c r="N4969" s="76">
        <v>37995789881.047729</v>
      </c>
      <c r="O4969" s="76">
        <v>30989.722534962526</v>
      </c>
      <c r="P4969" s="46">
        <v>273381.65188024595</v>
      </c>
      <c r="Q4969" s="46">
        <v>151241.67077916002</v>
      </c>
      <c r="R4969" s="76">
        <v>802976658073.51306</v>
      </c>
      <c r="S4969" s="56">
        <v>0.55221535564240742</v>
      </c>
      <c r="T4969" s="56">
        <v>0.36044911669109814</v>
      </c>
      <c r="U4969" s="46">
        <v>16.035667575708768</v>
      </c>
      <c r="V4969" s="76">
        <v>5318242378967.3066</v>
      </c>
      <c r="W4969" s="84">
        <v>1678.3650337854685</v>
      </c>
      <c r="X4969" s="82">
        <v>4.3924977219374897E-2</v>
      </c>
      <c r="Y4969" s="476">
        <v>2.0000000000000001E-4</v>
      </c>
    </row>
    <row r="4970" spans="1:25" x14ac:dyDescent="0.2">
      <c r="A4970" s="475">
        <v>4966</v>
      </c>
      <c r="B4970" s="56">
        <v>0.39133682021627736</v>
      </c>
      <c r="C4970" s="46">
        <v>1500</v>
      </c>
      <c r="D4970" s="56">
        <v>0.98977279805908303</v>
      </c>
      <c r="E4970" s="56">
        <v>0.30412209395835843</v>
      </c>
      <c r="F4970" s="250">
        <v>2023.75</v>
      </c>
      <c r="G4970" s="76">
        <v>344572977593.0462</v>
      </c>
      <c r="H4970" s="46">
        <v>31581166.988338396</v>
      </c>
      <c r="I4970" s="76">
        <v>629944844309.19702</v>
      </c>
      <c r="J4970" s="56">
        <v>0.28562489303956684</v>
      </c>
      <c r="K4970" s="76">
        <v>20749172758.989017</v>
      </c>
      <c r="L4970" s="76">
        <v>0</v>
      </c>
      <c r="M4970" s="76">
        <v>394623126859.41284</v>
      </c>
      <c r="N4970" s="76">
        <v>131739526527.33952</v>
      </c>
      <c r="O4970" s="76">
        <v>32802.063004736374</v>
      </c>
      <c r="P4970" s="46">
        <v>784733.45480126608</v>
      </c>
      <c r="Q4970" s="46">
        <v>547321.42099860148</v>
      </c>
      <c r="R4970" s="76">
        <v>1625728185824.1882</v>
      </c>
      <c r="S4970" s="56">
        <v>0.54965124465268944</v>
      </c>
      <c r="T4970" s="56">
        <v>0.28850982745302289</v>
      </c>
      <c r="U4970" s="46">
        <v>17.334716855859639</v>
      </c>
      <c r="V4970" s="76">
        <v>8881519263063.7266</v>
      </c>
      <c r="W4970" s="84">
        <v>2803.6051225261622</v>
      </c>
      <c r="X4970" s="82">
        <v>4.2393116615974544E-2</v>
      </c>
      <c r="Y4970" s="476">
        <v>2.0000000000000001E-4</v>
      </c>
    </row>
    <row r="4971" spans="1:25" x14ac:dyDescent="0.2">
      <c r="A4971" s="475">
        <v>4967</v>
      </c>
      <c r="B4971" s="56">
        <v>0.50530524178820313</v>
      </c>
      <c r="C4971" s="46">
        <v>5725.0219215030702</v>
      </c>
      <c r="D4971" s="56">
        <v>0.67369233459609845</v>
      </c>
      <c r="E4971" s="56">
        <v>0.32671946895460269</v>
      </c>
      <c r="F4971" s="250">
        <v>2025.2</v>
      </c>
      <c r="G4971" s="76">
        <v>205692333065.07901</v>
      </c>
      <c r="H4971" s="46">
        <v>15042152.721063059</v>
      </c>
      <c r="I4971" s="76">
        <v>490043117513.01709</v>
      </c>
      <c r="J4971" s="56">
        <v>0.43079368381383909</v>
      </c>
      <c r="K4971" s="76">
        <v>39937558663.219124</v>
      </c>
      <c r="L4971" s="76">
        <v>49343574007.862495</v>
      </c>
      <c r="M4971" s="76">
        <v>147096134501.22195</v>
      </c>
      <c r="N4971" s="76">
        <v>51070536537.558777</v>
      </c>
      <c r="O4971" s="76">
        <v>34385.575694324856</v>
      </c>
      <c r="P4971" s="46">
        <v>320054.08945709409</v>
      </c>
      <c r="Q4971" s="46">
        <v>186659.6971495687</v>
      </c>
      <c r="R4971" s="76">
        <v>1057284516522.353</v>
      </c>
      <c r="S4971" s="56">
        <v>0.58768979054999937</v>
      </c>
      <c r="T4971" s="56">
        <v>0.37589242090964864</v>
      </c>
      <c r="U4971" s="46">
        <v>15.970401394081698</v>
      </c>
      <c r="V4971" s="76">
        <v>7063500558293.8818</v>
      </c>
      <c r="W4971" s="84">
        <v>2225.5341753890043</v>
      </c>
      <c r="X4971" s="82">
        <v>4.5209885087388886E-2</v>
      </c>
      <c r="Y4971" s="476">
        <v>2.0000000000000001E-4</v>
      </c>
    </row>
    <row r="4972" spans="1:25" x14ac:dyDescent="0.2">
      <c r="A4972" s="475">
        <v>4968</v>
      </c>
      <c r="B4972" s="56">
        <v>0.73836071231416534</v>
      </c>
      <c r="C4972" s="46">
        <v>6105.8392867691564</v>
      </c>
      <c r="D4972" s="56">
        <v>0.69312639093352058</v>
      </c>
      <c r="E4972" s="56">
        <v>0.44333354282624271</v>
      </c>
      <c r="F4972" s="250">
        <v>2025.18</v>
      </c>
      <c r="G4972" s="76">
        <v>114274316796.0332</v>
      </c>
      <c r="H4972" s="46">
        <v>14814727.845858218</v>
      </c>
      <c r="I4972" s="76">
        <v>310852963760.7785</v>
      </c>
      <c r="J4972" s="56">
        <v>0.22242466998784016</v>
      </c>
      <c r="K4972" s="76">
        <v>15026331278.378466</v>
      </c>
      <c r="L4972" s="76">
        <v>24210040343.197392</v>
      </c>
      <c r="M4972" s="76">
        <v>66667045956.891655</v>
      </c>
      <c r="N4972" s="76">
        <v>108344299026.08844</v>
      </c>
      <c r="O4972" s="76">
        <v>29829.389969974618</v>
      </c>
      <c r="P4972" s="46">
        <v>682078.3559896067</v>
      </c>
      <c r="Q4972" s="46">
        <v>474829.46562774642</v>
      </c>
      <c r="R4972" s="76">
        <v>632902424439.49341</v>
      </c>
      <c r="S4972" s="56">
        <v>0.40608124524367839</v>
      </c>
      <c r="T4972" s="56">
        <v>0.28117854105881923</v>
      </c>
      <c r="U4972" s="46">
        <v>16.72427997439976</v>
      </c>
      <c r="V4972" s="76">
        <v>3251680817049.0513</v>
      </c>
      <c r="W4972" s="84">
        <v>1025.9262964242739</v>
      </c>
      <c r="X4972" s="82">
        <v>4.4577570937325443E-2</v>
      </c>
      <c r="Y4972" s="476">
        <v>2.0000000000000001E-4</v>
      </c>
    </row>
    <row r="4973" spans="1:25" x14ac:dyDescent="0.2">
      <c r="A4973" s="475">
        <v>4969</v>
      </c>
      <c r="B4973" s="56">
        <v>0.40077387254691793</v>
      </c>
      <c r="C4973" s="46">
        <v>3028.6102560411964</v>
      </c>
      <c r="D4973" s="56">
        <v>0.98499166284133677</v>
      </c>
      <c r="E4973" s="56">
        <v>0.34770655243771986</v>
      </c>
      <c r="F4973" s="250">
        <v>2024.35</v>
      </c>
      <c r="G4973" s="76">
        <v>410964318371.7384</v>
      </c>
      <c r="H4973" s="46">
        <v>30242350.246998467</v>
      </c>
      <c r="I4973" s="76">
        <v>771966857532.8313</v>
      </c>
      <c r="J4973" s="56">
        <v>0.35931295266475083</v>
      </c>
      <c r="K4973" s="76">
        <v>14124968386.790401</v>
      </c>
      <c r="L4973" s="76">
        <v>0</v>
      </c>
      <c r="M4973" s="76">
        <v>385085560510.4248</v>
      </c>
      <c r="N4973" s="76">
        <v>20891906226.125458</v>
      </c>
      <c r="O4973" s="76">
        <v>24063.727138082621</v>
      </c>
      <c r="P4973" s="46">
        <v>173706.44288408681</v>
      </c>
      <c r="Q4973" s="46">
        <v>76265.421097811675</v>
      </c>
      <c r="R4973" s="76">
        <v>1768912162095.9119</v>
      </c>
      <c r="S4973" s="56">
        <v>0.59874352778752915</v>
      </c>
      <c r="T4973" s="56">
        <v>0.35048509535110423</v>
      </c>
      <c r="U4973" s="46">
        <v>16.940387286311768</v>
      </c>
      <c r="V4973" s="76">
        <v>11391945508111.27</v>
      </c>
      <c r="W4973" s="84">
        <v>3595.6324892450202</v>
      </c>
      <c r="X4973" s="82">
        <v>4.355534957293121E-2</v>
      </c>
      <c r="Y4973" s="476">
        <v>2.0000000000000001E-4</v>
      </c>
    </row>
    <row r="4974" spans="1:25" x14ac:dyDescent="0.2">
      <c r="A4974" s="475">
        <v>4970</v>
      </c>
      <c r="B4974" s="56">
        <v>0.634876834194815</v>
      </c>
      <c r="C4974" s="46">
        <v>2473.9974589815001</v>
      </c>
      <c r="D4974" s="56">
        <v>0.83738059778342122</v>
      </c>
      <c r="E4974" s="56">
        <v>0.7</v>
      </c>
      <c r="F4974" s="250">
        <v>2023.9</v>
      </c>
      <c r="G4974" s="76">
        <v>156895707456.33835</v>
      </c>
      <c r="H4974" s="46">
        <v>23290165.887308083</v>
      </c>
      <c r="I4974" s="76">
        <v>570293409236.02344</v>
      </c>
      <c r="J4974" s="56">
        <v>0.41358716391565131</v>
      </c>
      <c r="K4974" s="76">
        <v>22386682656.940956</v>
      </c>
      <c r="L4974" s="76">
        <v>0</v>
      </c>
      <c r="M4974" s="76">
        <v>252875168075.73294</v>
      </c>
      <c r="N4974" s="76">
        <v>38894991520.335945</v>
      </c>
      <c r="O4974" s="76">
        <v>33385.34675473177</v>
      </c>
      <c r="P4974" s="46">
        <v>305570.13426474156</v>
      </c>
      <c r="Q4974" s="46">
        <v>171836.41442473003</v>
      </c>
      <c r="R4974" s="76">
        <v>1241359554073.4084</v>
      </c>
      <c r="S4974" s="56">
        <v>0.59516490095960062</v>
      </c>
      <c r="T4974" s="56">
        <v>0.29344144976996234</v>
      </c>
      <c r="U4974" s="46">
        <v>15.528471146583604</v>
      </c>
      <c r="V4974" s="76">
        <v>6405568666826.9053</v>
      </c>
      <c r="W4974" s="84">
        <v>2019.3166051292135</v>
      </c>
      <c r="X4974" s="82">
        <v>4.578612209586564E-2</v>
      </c>
      <c r="Y4974" s="476">
        <v>2.0000000000000001E-4</v>
      </c>
    </row>
    <row r="4975" spans="1:25" x14ac:dyDescent="0.2">
      <c r="A4975" s="475">
        <v>4971</v>
      </c>
      <c r="B4975" s="56">
        <v>0.61871104141408551</v>
      </c>
      <c r="C4975" s="46">
        <v>2714.0543962066627</v>
      </c>
      <c r="D4975" s="56">
        <v>0.39717471483611311</v>
      </c>
      <c r="E4975" s="56">
        <v>0.61345997892219695</v>
      </c>
      <c r="F4975" s="250">
        <v>2023.89</v>
      </c>
      <c r="G4975" s="76">
        <v>170899363367.98755</v>
      </c>
      <c r="H4975" s="46">
        <v>7177553.1552879605</v>
      </c>
      <c r="I4975" s="76">
        <v>290117931375.28223</v>
      </c>
      <c r="J4975" s="56">
        <v>0.52729238224145203</v>
      </c>
      <c r="K4975" s="76">
        <v>6126605402.6492014</v>
      </c>
      <c r="L4975" s="76">
        <v>0</v>
      </c>
      <c r="M4975" s="76">
        <v>176263970427.62732</v>
      </c>
      <c r="N4975" s="76">
        <v>14815054627.966711</v>
      </c>
      <c r="O4975" s="76">
        <v>20330.730840557651</v>
      </c>
      <c r="P4975" s="46">
        <v>160868.35844133055</v>
      </c>
      <c r="Q4975" s="46">
        <v>59809.732985016599</v>
      </c>
      <c r="R4975" s="76">
        <v>645555309755.18201</v>
      </c>
      <c r="S4975" s="56">
        <v>0.6617781708101218</v>
      </c>
      <c r="T4975" s="56">
        <v>0.44357993299164639</v>
      </c>
      <c r="U4975" s="46">
        <v>16.54859283618714</v>
      </c>
      <c r="V4975" s="76">
        <v>5409111625602.6387</v>
      </c>
      <c r="W4975" s="84">
        <v>1702.7204137272252</v>
      </c>
      <c r="X4975" s="82">
        <v>4.252704330871724E-2</v>
      </c>
      <c r="Y4975" s="476">
        <v>2.0000000000000001E-4</v>
      </c>
    </row>
    <row r="4976" spans="1:25" x14ac:dyDescent="0.2">
      <c r="A4976" s="475">
        <v>4972</v>
      </c>
      <c r="B4976" s="56">
        <v>0.36478221621703999</v>
      </c>
      <c r="C4976" s="46">
        <v>3533.8992025722223</v>
      </c>
      <c r="D4976" s="56">
        <v>0.67482062103443918</v>
      </c>
      <c r="E4976" s="56">
        <v>0.60522975248400623</v>
      </c>
      <c r="F4976" s="250">
        <v>2024.68</v>
      </c>
      <c r="G4976" s="76">
        <v>138946391184.41318</v>
      </c>
      <c r="H4976" s="46">
        <v>14957859.227749042</v>
      </c>
      <c r="I4976" s="76">
        <v>484380078394.67468</v>
      </c>
      <c r="J4976" s="56">
        <v>0.36478221621703999</v>
      </c>
      <c r="K4976" s="76">
        <v>11335412036.371609</v>
      </c>
      <c r="L4976" s="76">
        <v>893646667.68192434</v>
      </c>
      <c r="M4976" s="76">
        <v>128593300030.11978</v>
      </c>
      <c r="N4976" s="76">
        <v>73059592183.680161</v>
      </c>
      <c r="O4976" s="76">
        <v>31845.056230154809</v>
      </c>
      <c r="P4976" s="46">
        <v>442036.30338120426</v>
      </c>
      <c r="Q4976" s="46">
        <v>281589.13392341777</v>
      </c>
      <c r="R4976" s="76">
        <v>859577883685.70544</v>
      </c>
      <c r="S4976" s="56">
        <v>0.50193688380413848</v>
      </c>
      <c r="T4976" s="56">
        <v>0.31864114755839446</v>
      </c>
      <c r="U4976" s="46">
        <v>15.997934339047838</v>
      </c>
      <c r="V4976" s="76">
        <v>4867239591191.1162</v>
      </c>
      <c r="W4976" s="84">
        <v>1536.8262720864709</v>
      </c>
      <c r="X4976" s="82">
        <v>4.5399581169179415E-2</v>
      </c>
      <c r="Y4976" s="476">
        <v>2.0000000000000001E-4</v>
      </c>
    </row>
    <row r="4977" spans="1:25" x14ac:dyDescent="0.2">
      <c r="A4977" s="475">
        <v>4973</v>
      </c>
      <c r="B4977" s="56">
        <v>0.61965487053859492</v>
      </c>
      <c r="C4977" s="46">
        <v>3233.7981371433216</v>
      </c>
      <c r="D4977" s="56">
        <v>1.1302675340123294</v>
      </c>
      <c r="E4977" s="56">
        <v>0.45040655771639543</v>
      </c>
      <c r="F4977" s="250">
        <v>2025.02</v>
      </c>
      <c r="G4977" s="76">
        <v>272186410619.0636</v>
      </c>
      <c r="H4977" s="46">
        <v>40067168.844130829</v>
      </c>
      <c r="I4977" s="76">
        <v>918701357614.13684</v>
      </c>
      <c r="J4977" s="56">
        <v>0.38778865284031483</v>
      </c>
      <c r="K4977" s="76">
        <v>40808861612.101189</v>
      </c>
      <c r="L4977" s="76">
        <v>1920437717.8550978</v>
      </c>
      <c r="M4977" s="76">
        <v>195079070021.80435</v>
      </c>
      <c r="N4977" s="76">
        <v>55067456566.844299</v>
      </c>
      <c r="O4977" s="76">
        <v>31906.3710842418</v>
      </c>
      <c r="P4977" s="46">
        <v>383341.6401628498</v>
      </c>
      <c r="Q4977" s="46">
        <v>223801.66106608842</v>
      </c>
      <c r="R4977" s="76">
        <v>1677919411566.623</v>
      </c>
      <c r="S4977" s="56">
        <v>0.54491105360127801</v>
      </c>
      <c r="T4977" s="56">
        <v>0.33174875112511903</v>
      </c>
      <c r="U4977" s="46">
        <v>15.850480038021189</v>
      </c>
      <c r="V4977" s="76">
        <v>9635372855198.1172</v>
      </c>
      <c r="W4977" s="84">
        <v>3042.4969925982441</v>
      </c>
      <c r="X4977" s="82">
        <v>4.6535730586538877E-2</v>
      </c>
      <c r="Y4977" s="476">
        <v>2.0000000000000001E-4</v>
      </c>
    </row>
    <row r="4978" spans="1:25" x14ac:dyDescent="0.2">
      <c r="A4978" s="475">
        <v>4974</v>
      </c>
      <c r="B4978" s="56">
        <v>0.66705350936798302</v>
      </c>
      <c r="C4978" s="46">
        <v>3427.0649388991078</v>
      </c>
      <c r="D4978" s="56">
        <v>0.60363163533903397</v>
      </c>
      <c r="E4978" s="56">
        <v>0.48259949544118708</v>
      </c>
      <c r="F4978" s="250">
        <v>2024.14</v>
      </c>
      <c r="G4978" s="76">
        <v>131944117783.75967</v>
      </c>
      <c r="H4978" s="46">
        <v>12484852.51193976</v>
      </c>
      <c r="I4978" s="76">
        <v>393698344060.05432</v>
      </c>
      <c r="J4978" s="56">
        <v>0.4515695217965795</v>
      </c>
      <c r="K4978" s="76">
        <v>2470696249.9912605</v>
      </c>
      <c r="L4978" s="76">
        <v>0</v>
      </c>
      <c r="M4978" s="76">
        <v>136049533994.26727</v>
      </c>
      <c r="N4978" s="76">
        <v>53168087578.369736</v>
      </c>
      <c r="O4978" s="76">
        <v>15634.65395798721</v>
      </c>
      <c r="P4978" s="46">
        <v>359444.17063162103</v>
      </c>
      <c r="Q4978" s="46">
        <v>218838.11715181923</v>
      </c>
      <c r="R4978" s="76">
        <v>772941898360.47156</v>
      </c>
      <c r="S4978" s="56">
        <v>0.58200731148952911</v>
      </c>
      <c r="T4978" s="56">
        <v>0.35618581816210837</v>
      </c>
      <c r="U4978" s="46">
        <v>15.868236875182122</v>
      </c>
      <c r="V4978" s="76">
        <v>4892856444922.4473</v>
      </c>
      <c r="W4978" s="84">
        <v>1541.2571426188219</v>
      </c>
      <c r="X4978" s="82">
        <v>4.5328333572602922E-2</v>
      </c>
      <c r="Y4978" s="476">
        <v>2.0000000000000001E-4</v>
      </c>
    </row>
    <row r="4979" spans="1:25" x14ac:dyDescent="0.2">
      <c r="A4979" s="475">
        <v>4975</v>
      </c>
      <c r="B4979" s="56">
        <v>0.51798124503762399</v>
      </c>
      <c r="C4979" s="46">
        <v>3512.7974425376287</v>
      </c>
      <c r="D4979" s="56">
        <v>1.0979937502661397</v>
      </c>
      <c r="E4979" s="56">
        <v>0.33903369146389106</v>
      </c>
      <c r="F4979" s="250">
        <v>2024.45</v>
      </c>
      <c r="G4979" s="76">
        <v>487145469857.0459</v>
      </c>
      <c r="H4979" s="46">
        <v>37262525.085389607</v>
      </c>
      <c r="I4979" s="76">
        <v>635467993669.10999</v>
      </c>
      <c r="J4979" s="56">
        <v>5.8503463107798526E-3</v>
      </c>
      <c r="K4979" s="76">
        <v>23762470281.495937</v>
      </c>
      <c r="L4979" s="76">
        <v>0</v>
      </c>
      <c r="M4979" s="76">
        <v>356141253394.77728</v>
      </c>
      <c r="N4979" s="76">
        <v>29225412576.567535</v>
      </c>
      <c r="O4979" s="76">
        <v>33046.702585398445</v>
      </c>
      <c r="P4979" s="46">
        <v>185622.3447961839</v>
      </c>
      <c r="Q4979" s="46">
        <v>99481.092190447613</v>
      </c>
      <c r="R4979" s="76">
        <v>1583518375371.4761</v>
      </c>
      <c r="S4979" s="56">
        <v>0.46730617310688982</v>
      </c>
      <c r="T4979" s="56">
        <v>0.27047462693963098</v>
      </c>
      <c r="U4979" s="46">
        <v>22.205745829591827</v>
      </c>
      <c r="V4979" s="76">
        <v>10098871959533.986</v>
      </c>
      <c r="W4979" s="84">
        <v>3186.7494805719834</v>
      </c>
      <c r="X4979" s="82">
        <v>3.4272413380976738E-2</v>
      </c>
      <c r="Y4979" s="476">
        <v>2.0000000000000001E-4</v>
      </c>
    </row>
    <row r="4980" spans="1:25" x14ac:dyDescent="0.2">
      <c r="A4980" s="475">
        <v>4976</v>
      </c>
      <c r="B4980" s="56">
        <v>0.6206587281907332</v>
      </c>
      <c r="C4980" s="46">
        <v>6175.1903217136633</v>
      </c>
      <c r="D4980" s="56">
        <v>0.77590850063542327</v>
      </c>
      <c r="E4980" s="56">
        <v>0.28923477422016097</v>
      </c>
      <c r="F4980" s="250">
        <v>2026.26</v>
      </c>
      <c r="G4980" s="76">
        <v>80364986417.101608</v>
      </c>
      <c r="H4980" s="46">
        <v>16790783.143905044</v>
      </c>
      <c r="I4980" s="76">
        <v>379342241631.69531</v>
      </c>
      <c r="J4980" s="56">
        <v>0.31284263482759256</v>
      </c>
      <c r="K4980" s="76">
        <v>24055207613.843666</v>
      </c>
      <c r="L4980" s="76">
        <v>23392666768.253098</v>
      </c>
      <c r="M4980" s="76">
        <v>38502529843.785759</v>
      </c>
      <c r="N4980" s="76">
        <v>6972056677.7157278</v>
      </c>
      <c r="O4980" s="76">
        <v>25575.552873955548</v>
      </c>
      <c r="P4980" s="46">
        <v>113932.41570165433</v>
      </c>
      <c r="Q4980" s="46">
        <v>31295.521517508594</v>
      </c>
      <c r="R4980" s="76">
        <v>571568868166.39966</v>
      </c>
      <c r="S4980" s="56">
        <v>0.45865867092689971</v>
      </c>
      <c r="T4980" s="56">
        <v>0.29068642003023348</v>
      </c>
      <c r="U4980" s="46">
        <v>15.662232159173074</v>
      </c>
      <c r="V4980" s="76">
        <v>2877459747751.2705</v>
      </c>
      <c r="W4980" s="84">
        <v>907.90311790726946</v>
      </c>
      <c r="X4980" s="82">
        <v>4.7110351058788406E-2</v>
      </c>
      <c r="Y4980" s="476">
        <v>2.0000000000000001E-4</v>
      </c>
    </row>
    <row r="4981" spans="1:25" x14ac:dyDescent="0.2">
      <c r="A4981" s="475">
        <v>4977</v>
      </c>
      <c r="B4981" s="56">
        <v>0.39779817853853938</v>
      </c>
      <c r="C4981" s="46">
        <v>3140.5472062664307</v>
      </c>
      <c r="D4981" s="56">
        <v>0.48388304051063635</v>
      </c>
      <c r="E4981" s="56">
        <v>0.19492409166707741</v>
      </c>
      <c r="F4981" s="250">
        <v>2024.55</v>
      </c>
      <c r="G4981" s="76">
        <v>185856615965.07324</v>
      </c>
      <c r="H4981" s="46">
        <v>9416809.3645770606</v>
      </c>
      <c r="I4981" s="76">
        <v>320924130139.24109</v>
      </c>
      <c r="J4981" s="56">
        <v>0.39779817853853938</v>
      </c>
      <c r="K4981" s="76">
        <v>2417961187.4681277</v>
      </c>
      <c r="L4981" s="76">
        <v>0</v>
      </c>
      <c r="M4981" s="76">
        <v>192086327548.18494</v>
      </c>
      <c r="N4981" s="76">
        <v>20767084710.705482</v>
      </c>
      <c r="O4981" s="76">
        <v>39172.709475840711</v>
      </c>
      <c r="P4981" s="46">
        <v>170312.9670809003</v>
      </c>
      <c r="Q4981" s="46">
        <v>79751.786158600036</v>
      </c>
      <c r="R4981" s="76">
        <v>837336978210.55017</v>
      </c>
      <c r="S4981" s="56">
        <v>0.62975673546571143</v>
      </c>
      <c r="T4981" s="56">
        <v>0.32944118777775905</v>
      </c>
      <c r="U4981" s="46">
        <v>17.031549394503855</v>
      </c>
      <c r="V4981" s="76">
        <v>5214382181240.0537</v>
      </c>
      <c r="W4981" s="84">
        <v>1643.1437307925835</v>
      </c>
      <c r="X4981" s="82">
        <v>4.2535555622124854E-2</v>
      </c>
      <c r="Y4981" s="476">
        <v>2.0000000000000001E-4</v>
      </c>
    </row>
    <row r="4982" spans="1:25" x14ac:dyDescent="0.2">
      <c r="A4982" s="475">
        <v>4978</v>
      </c>
      <c r="B4982" s="56">
        <v>0.39757986418058067</v>
      </c>
      <c r="C4982" s="46">
        <v>1687.6061439171135</v>
      </c>
      <c r="D4982" s="56">
        <v>0.67742604073581714</v>
      </c>
      <c r="E4982" s="56">
        <v>0.42247949161960324</v>
      </c>
      <c r="F4982" s="250">
        <v>2026.66</v>
      </c>
      <c r="G4982" s="76">
        <v>94802524159.411697</v>
      </c>
      <c r="H4982" s="46">
        <v>16047248.752351807</v>
      </c>
      <c r="I4982" s="76">
        <v>379969327290.01422</v>
      </c>
      <c r="J4982" s="56">
        <v>0.25675445076143255</v>
      </c>
      <c r="K4982" s="76">
        <v>3168953160.4391661</v>
      </c>
      <c r="L4982" s="76">
        <v>9092759821.0423584</v>
      </c>
      <c r="M4982" s="76">
        <v>25925131440.930649</v>
      </c>
      <c r="N4982" s="76">
        <v>20265557883.517971</v>
      </c>
      <c r="O4982" s="76">
        <v>34739.950289130582</v>
      </c>
      <c r="P4982" s="46">
        <v>169398.73151489257</v>
      </c>
      <c r="Q4982" s="46">
        <v>75927.286864989888</v>
      </c>
      <c r="R4982" s="76">
        <v>594764592587.20654</v>
      </c>
      <c r="S4982" s="56">
        <v>0.43210002362206729</v>
      </c>
      <c r="T4982" s="56">
        <v>0.2622917005438144</v>
      </c>
      <c r="U4982" s="46">
        <v>16.612727422431835</v>
      </c>
      <c r="V4982" s="76">
        <v>2946596367512.5107</v>
      </c>
      <c r="W4982" s="84">
        <v>930.61030394448039</v>
      </c>
      <c r="X4982" s="82">
        <v>4.2800115592470322E-2</v>
      </c>
      <c r="Y4982" s="476">
        <v>2.0000000000000001E-4</v>
      </c>
    </row>
    <row r="4983" spans="1:25" x14ac:dyDescent="0.2">
      <c r="A4983" s="475">
        <v>4979</v>
      </c>
      <c r="B4983" s="56">
        <v>0.40407104775269087</v>
      </c>
      <c r="C4983" s="46">
        <v>3310.1904970424976</v>
      </c>
      <c r="D4983" s="56">
        <v>0.68458479498766756</v>
      </c>
      <c r="E4983" s="56">
        <v>0.69077374338760211</v>
      </c>
      <c r="F4983" s="250">
        <v>2024.49</v>
      </c>
      <c r="G4983" s="76">
        <v>392107278097.52728</v>
      </c>
      <c r="H4983" s="46">
        <v>15378026.018778477</v>
      </c>
      <c r="I4983" s="76">
        <v>430379479933.27228</v>
      </c>
      <c r="J4983" s="56">
        <v>0.40407104775269087</v>
      </c>
      <c r="K4983" s="76">
        <v>17485789001.425148</v>
      </c>
      <c r="L4983" s="76">
        <v>18929460570.738186</v>
      </c>
      <c r="M4983" s="76">
        <v>335666090383.40863</v>
      </c>
      <c r="N4983" s="76">
        <v>19560687105.694885</v>
      </c>
      <c r="O4983" s="76">
        <v>22958.011884849198</v>
      </c>
      <c r="P4983" s="46">
        <v>176998.78801101202</v>
      </c>
      <c r="Q4983" s="46">
        <v>81104.545943934427</v>
      </c>
      <c r="R4983" s="76">
        <v>1272166893817.8838</v>
      </c>
      <c r="S4983" s="56">
        <v>0.65400229476542893</v>
      </c>
      <c r="T4983" s="56">
        <v>0.42486983128357847</v>
      </c>
      <c r="U4983" s="46">
        <v>17.299383881398679</v>
      </c>
      <c r="V4983" s="76">
        <v>10175068933654.893</v>
      </c>
      <c r="W4983" s="84">
        <v>3210.4787489995301</v>
      </c>
      <c r="X4983" s="82">
        <v>4.2662744717440401E-2</v>
      </c>
      <c r="Y4983" s="476">
        <v>2.0000000000000001E-4</v>
      </c>
    </row>
    <row r="4984" spans="1:25" x14ac:dyDescent="0.2">
      <c r="A4984" s="475">
        <v>4980</v>
      </c>
      <c r="B4984" s="56">
        <v>0.64461533953811545</v>
      </c>
      <c r="C4984" s="46">
        <v>4783.5647274256326</v>
      </c>
      <c r="D4984" s="56">
        <v>0.637645492638094</v>
      </c>
      <c r="E4984" s="56">
        <v>0.49853757458517189</v>
      </c>
      <c r="F4984" s="250">
        <v>2025.13</v>
      </c>
      <c r="G4984" s="76">
        <v>183552900372.56329</v>
      </c>
      <c r="H4984" s="46">
        <v>13689861.03634458</v>
      </c>
      <c r="I4984" s="76">
        <v>412191824114.14948</v>
      </c>
      <c r="J4984" s="56">
        <v>0.39669440039071779</v>
      </c>
      <c r="K4984" s="76">
        <v>38881554748.923737</v>
      </c>
      <c r="L4984" s="76">
        <v>48627398790.909714</v>
      </c>
      <c r="M4984" s="76">
        <v>118514704163.60306</v>
      </c>
      <c r="N4984" s="76">
        <v>90503341382.467468</v>
      </c>
      <c r="O4984" s="76">
        <v>28179.76018033105</v>
      </c>
      <c r="P4984" s="46">
        <v>520546.65386763442</v>
      </c>
      <c r="Q4984" s="46">
        <v>345460.45095465396</v>
      </c>
      <c r="R4984" s="76">
        <v>924143893811.6438</v>
      </c>
      <c r="S4984" s="56">
        <v>0.55021596691219132</v>
      </c>
      <c r="T4984" s="56">
        <v>0.37650443109668746</v>
      </c>
      <c r="U4984" s="46">
        <v>16.007255594591648</v>
      </c>
      <c r="V4984" s="76">
        <v>6221219908720.0801</v>
      </c>
      <c r="W4984" s="84">
        <v>1963.9670738186946</v>
      </c>
      <c r="X4984" s="82">
        <v>4.4938841959973268E-2</v>
      </c>
      <c r="Y4984" s="476">
        <v>2.0000000000000001E-4</v>
      </c>
    </row>
    <row r="4985" spans="1:25" x14ac:dyDescent="0.2">
      <c r="A4985" s="475">
        <v>4981</v>
      </c>
      <c r="B4985" s="56">
        <v>0.603103282428333</v>
      </c>
      <c r="C4985" s="46">
        <v>3412.5176996209284</v>
      </c>
      <c r="D4985" s="56">
        <v>0.68094428467609247</v>
      </c>
      <c r="E4985" s="56">
        <v>0.465076283664486</v>
      </c>
      <c r="F4985" s="250">
        <v>2023.75</v>
      </c>
      <c r="G4985" s="76">
        <v>418213818439.05804</v>
      </c>
      <c r="H4985" s="46">
        <v>15632721.486682888</v>
      </c>
      <c r="I4985" s="76">
        <v>439807709106.51935</v>
      </c>
      <c r="J4985" s="56">
        <v>0.32321435041021285</v>
      </c>
      <c r="K4985" s="76">
        <v>14565247865.600883</v>
      </c>
      <c r="L4985" s="76">
        <v>0</v>
      </c>
      <c r="M4985" s="76">
        <v>331811101080.00067</v>
      </c>
      <c r="N4985" s="76">
        <v>60120194899.339485</v>
      </c>
      <c r="O4985" s="76">
        <v>29207.62748166997</v>
      </c>
      <c r="P4985" s="46">
        <v>348337.58196171548</v>
      </c>
      <c r="Q4985" s="46">
        <v>208182.30701899037</v>
      </c>
      <c r="R4985" s="76">
        <v>1158293044362.5376</v>
      </c>
      <c r="S4985" s="56">
        <v>0.58793133527502761</v>
      </c>
      <c r="T4985" s="56">
        <v>0.46710572468809625</v>
      </c>
      <c r="U4985" s="46">
        <v>17.583651626868519</v>
      </c>
      <c r="V4985" s="76">
        <v>10534742541402.949</v>
      </c>
      <c r="W4985" s="84">
        <v>3323.8039043198478</v>
      </c>
      <c r="X4985" s="82">
        <v>4.1202761600420586E-2</v>
      </c>
      <c r="Y4985" s="476">
        <v>2.0000000000000001E-4</v>
      </c>
    </row>
    <row r="4986" spans="1:25" x14ac:dyDescent="0.2">
      <c r="A4986" s="475">
        <v>4982</v>
      </c>
      <c r="B4986" s="56">
        <v>0.47434384037151234</v>
      </c>
      <c r="C4986" s="46">
        <v>4160.5736253599498</v>
      </c>
      <c r="D4986" s="56">
        <v>0.82108162643853344</v>
      </c>
      <c r="E4986" s="56">
        <v>0.59046675195122322</v>
      </c>
      <c r="F4986" s="250">
        <v>2024.99</v>
      </c>
      <c r="G4986" s="76">
        <v>179650134147.82938</v>
      </c>
      <c r="H4986" s="46">
        <v>20550001.648953557</v>
      </c>
      <c r="I4986" s="76">
        <v>490979054337.53473</v>
      </c>
      <c r="J4986" s="56">
        <v>0.31017568436723353</v>
      </c>
      <c r="K4986" s="76">
        <v>7919785405.4896803</v>
      </c>
      <c r="L4986" s="76">
        <v>7523871577.0219908</v>
      </c>
      <c r="M4986" s="76">
        <v>207995918742.30774</v>
      </c>
      <c r="N4986" s="76">
        <v>8409888821.4598331</v>
      </c>
      <c r="O4986" s="76">
        <v>23839.321945911812</v>
      </c>
      <c r="P4986" s="46">
        <v>101465.43749999917</v>
      </c>
      <c r="Q4986" s="46">
        <v>33113.812499999229</v>
      </c>
      <c r="R4986" s="76">
        <v>1019326692525.3105</v>
      </c>
      <c r="S4986" s="56">
        <v>0.55675647049395383</v>
      </c>
      <c r="T4986" s="56">
        <v>0.26911504667948227</v>
      </c>
      <c r="U4986" s="46">
        <v>16.890552241695943</v>
      </c>
      <c r="V4986" s="76">
        <v>5089841641896.2119</v>
      </c>
      <c r="W4986" s="84">
        <v>1606.3138748546276</v>
      </c>
      <c r="X4986" s="82">
        <v>4.358819091829428E-2</v>
      </c>
      <c r="Y4986" s="476">
        <v>2.0000000000000001E-4</v>
      </c>
    </row>
    <row r="4987" spans="1:25" x14ac:dyDescent="0.2">
      <c r="A4987" s="475">
        <v>4983</v>
      </c>
      <c r="B4987" s="56">
        <v>0.45180378796774257</v>
      </c>
      <c r="C4987" s="46">
        <v>6903.4158100019013</v>
      </c>
      <c r="D4987" s="56">
        <v>0.73527843918692737</v>
      </c>
      <c r="E4987" s="56">
        <v>0.43371683409093098</v>
      </c>
      <c r="F4987" s="250">
        <v>2023.93</v>
      </c>
      <c r="G4987" s="76">
        <v>189333933571.44012</v>
      </c>
      <c r="H4987" s="46">
        <v>16933370.015346233</v>
      </c>
      <c r="I4987" s="76">
        <v>472766484231.59735</v>
      </c>
      <c r="J4987" s="56">
        <v>0.35020802484126035</v>
      </c>
      <c r="K4987" s="76">
        <v>6568698166.2180786</v>
      </c>
      <c r="L4987" s="76">
        <v>0</v>
      </c>
      <c r="M4987" s="76">
        <v>300972365227.94531</v>
      </c>
      <c r="N4987" s="76">
        <v>44772933752.219902</v>
      </c>
      <c r="O4987" s="76">
        <v>41051.788910325515</v>
      </c>
      <c r="P4987" s="46">
        <v>294474.59320520534</v>
      </c>
      <c r="Q4987" s="46">
        <v>165803.95078026797</v>
      </c>
      <c r="R4987" s="76">
        <v>1076285799819.3036</v>
      </c>
      <c r="S4987" s="56">
        <v>0.57901209237634321</v>
      </c>
      <c r="T4987" s="56">
        <v>0.30994605192168312</v>
      </c>
      <c r="U4987" s="46">
        <v>16.374772758414171</v>
      </c>
      <c r="V4987" s="76">
        <v>6004915232146.7285</v>
      </c>
      <c r="W4987" s="84">
        <v>1896.1034613350753</v>
      </c>
      <c r="X4987" s="82">
        <v>4.489333996240167E-2</v>
      </c>
      <c r="Y4987" s="476">
        <v>2.0000000000000001E-4</v>
      </c>
    </row>
    <row r="4988" spans="1:25" x14ac:dyDescent="0.2">
      <c r="A4988" s="475">
        <v>4984</v>
      </c>
      <c r="B4988" s="56">
        <v>0.47340664274937838</v>
      </c>
      <c r="C4988" s="46">
        <v>3571.9224856810933</v>
      </c>
      <c r="D4988" s="56">
        <v>1.1780079137845121</v>
      </c>
      <c r="E4988" s="56">
        <v>0.68713248570623353</v>
      </c>
      <c r="F4988" s="250">
        <v>2023.76</v>
      </c>
      <c r="G4988" s="76">
        <v>653986276810.6189</v>
      </c>
      <c r="H4988" s="46">
        <v>43697224.896536082</v>
      </c>
      <c r="I4988" s="76">
        <v>711782173554.2572</v>
      </c>
      <c r="J4988" s="56">
        <v>4.8022874959560036E-2</v>
      </c>
      <c r="K4988" s="76">
        <v>10033660089.345762</v>
      </c>
      <c r="L4988" s="76">
        <v>0</v>
      </c>
      <c r="M4988" s="76">
        <v>629797697535.67847</v>
      </c>
      <c r="N4988" s="76">
        <v>40200547367.068092</v>
      </c>
      <c r="O4988" s="76">
        <v>33079.740818356222</v>
      </c>
      <c r="P4988" s="46">
        <v>279709.56728450907</v>
      </c>
      <c r="Q4988" s="46">
        <v>145777.83610319626</v>
      </c>
      <c r="R4988" s="76">
        <v>2150764782038.0701</v>
      </c>
      <c r="S4988" s="56">
        <v>0.5387776253693709</v>
      </c>
      <c r="T4988" s="56">
        <v>0.28904098411776774</v>
      </c>
      <c r="U4988" s="46">
        <v>20.232068833867483</v>
      </c>
      <c r="V4988" s="76">
        <v>13506015936330.209</v>
      </c>
      <c r="W4988" s="84">
        <v>4263.2964693525955</v>
      </c>
      <c r="X4988" s="82">
        <v>3.6943208632815944E-2</v>
      </c>
      <c r="Y4988" s="476">
        <v>2.0000000000000001E-4</v>
      </c>
    </row>
    <row r="4989" spans="1:25" x14ac:dyDescent="0.2">
      <c r="A4989" s="475">
        <v>4985</v>
      </c>
      <c r="B4989" s="56">
        <v>0.33637920368314578</v>
      </c>
      <c r="C4989" s="46">
        <v>3049.2289313342872</v>
      </c>
      <c r="D4989" s="56">
        <v>0.53786550563609825</v>
      </c>
      <c r="E4989" s="56">
        <v>0.41161136056877023</v>
      </c>
      <c r="F4989" s="250">
        <v>2025.08</v>
      </c>
      <c r="G4989" s="76">
        <v>102465636773.3024</v>
      </c>
      <c r="H4989" s="46">
        <v>11275736.251089845</v>
      </c>
      <c r="I4989" s="76">
        <v>396888840168.39996</v>
      </c>
      <c r="J4989" s="56">
        <v>0.33637920368314578</v>
      </c>
      <c r="K4989" s="76">
        <v>19725453021.089249</v>
      </c>
      <c r="L4989" s="76">
        <v>26816313305.012714</v>
      </c>
      <c r="M4989" s="76">
        <v>98339488760.068497</v>
      </c>
      <c r="N4989" s="76">
        <v>82567937356.664795</v>
      </c>
      <c r="O4989" s="76">
        <v>29948.656477108198</v>
      </c>
      <c r="P4989" s="46">
        <v>511412.10950980848</v>
      </c>
      <c r="Q4989" s="46">
        <v>341554.81602123578</v>
      </c>
      <c r="R4989" s="76">
        <v>741142807061.66516</v>
      </c>
      <c r="S4989" s="56">
        <v>0.48003836026804053</v>
      </c>
      <c r="T4989" s="56">
        <v>0.30748991872957898</v>
      </c>
      <c r="U4989" s="46">
        <v>15.565998986785246</v>
      </c>
      <c r="V4989" s="76">
        <v>4078031260976.8442</v>
      </c>
      <c r="W4989" s="84">
        <v>1287.73332253231</v>
      </c>
      <c r="X4989" s="82">
        <v>4.4973428223125583E-2</v>
      </c>
      <c r="Y4989" s="476">
        <v>2.0000000000000001E-4</v>
      </c>
    </row>
    <row r="4990" spans="1:25" x14ac:dyDescent="0.2">
      <c r="A4990" s="475">
        <v>4986</v>
      </c>
      <c r="B4990" s="56">
        <v>0.54578225845830841</v>
      </c>
      <c r="C4990" s="46">
        <v>6352.7734322189754</v>
      </c>
      <c r="D4990" s="56">
        <v>0.85738910403719593</v>
      </c>
      <c r="E4990" s="56">
        <v>0.51526405459657465</v>
      </c>
      <c r="F4990" s="250">
        <v>2024.9</v>
      </c>
      <c r="G4990" s="76">
        <v>126059262009.20721</v>
      </c>
      <c r="H4990" s="46">
        <v>21623023.753041793</v>
      </c>
      <c r="I4990" s="76">
        <v>596733195116.28931</v>
      </c>
      <c r="J4990" s="56">
        <v>0.43595322995900043</v>
      </c>
      <c r="K4990" s="76">
        <v>15020459066.614441</v>
      </c>
      <c r="L4990" s="76">
        <v>9085572948.3262444</v>
      </c>
      <c r="M4990" s="76">
        <v>56509996983.030014</v>
      </c>
      <c r="N4990" s="76">
        <v>69724813713.911667</v>
      </c>
      <c r="O4990" s="76">
        <v>25619.209350470719</v>
      </c>
      <c r="P4990" s="46">
        <v>466925.88579723565</v>
      </c>
      <c r="Q4990" s="46">
        <v>295767.69663985114</v>
      </c>
      <c r="R4990" s="76">
        <v>856848863203.8667</v>
      </c>
      <c r="S4990" s="56">
        <v>0.49733055614489746</v>
      </c>
      <c r="T4990" s="56">
        <v>0.43581333908196479</v>
      </c>
      <c r="U4990" s="46">
        <v>14.95719789582288</v>
      </c>
      <c r="V4990" s="76">
        <v>6226963847336.8584</v>
      </c>
      <c r="W4990" s="84">
        <v>1963.6514247522246</v>
      </c>
      <c r="X4990" s="82">
        <v>4.8395785024312098E-2</v>
      </c>
      <c r="Y4990" s="476">
        <v>2.0000000000000001E-4</v>
      </c>
    </row>
    <row r="4991" spans="1:25" x14ac:dyDescent="0.2">
      <c r="A4991" s="475">
        <v>4987</v>
      </c>
      <c r="B4991" s="56">
        <v>0.43007974657172737</v>
      </c>
      <c r="C4991" s="46">
        <v>1500</v>
      </c>
      <c r="D4991" s="56">
        <v>0.49704850045619492</v>
      </c>
      <c r="E4991" s="56">
        <v>0.51435449310086945</v>
      </c>
      <c r="F4991" s="250">
        <v>2024.62</v>
      </c>
      <c r="G4991" s="76">
        <v>218543380027.4147</v>
      </c>
      <c r="H4991" s="46">
        <v>10144953.849341134</v>
      </c>
      <c r="I4991" s="76">
        <v>322099700049.35358</v>
      </c>
      <c r="J4991" s="56">
        <v>0.38153926123059267</v>
      </c>
      <c r="K4991" s="76">
        <v>7122475227.6994324</v>
      </c>
      <c r="L4991" s="76">
        <v>0</v>
      </c>
      <c r="M4991" s="76">
        <v>140680400727.6846</v>
      </c>
      <c r="N4991" s="76">
        <v>101854876116.32751</v>
      </c>
      <c r="O4991" s="76">
        <v>32915.130146718075</v>
      </c>
      <c r="P4991" s="46">
        <v>626927.94481038954</v>
      </c>
      <c r="Q4991" s="46">
        <v>364193.41493930545</v>
      </c>
      <c r="R4991" s="76">
        <v>772608344800.7793</v>
      </c>
      <c r="S4991" s="56">
        <v>0.54794387416489743</v>
      </c>
      <c r="T4991" s="56">
        <v>0.40740024220249965</v>
      </c>
      <c r="U4991" s="46">
        <v>17.142980825879015</v>
      </c>
      <c r="V4991" s="76">
        <v>6013419363941.2158</v>
      </c>
      <c r="W4991" s="84">
        <v>1898.9118254333389</v>
      </c>
      <c r="X4991" s="82">
        <v>4.2009365553375623E-2</v>
      </c>
      <c r="Y4991" s="476">
        <v>2.0000000000000001E-4</v>
      </c>
    </row>
    <row r="4992" spans="1:25" x14ac:dyDescent="0.2">
      <c r="A4992" s="475">
        <v>4988</v>
      </c>
      <c r="B4992" s="56">
        <v>0.33486168836800201</v>
      </c>
      <c r="C4992" s="46">
        <v>5127.0565651648512</v>
      </c>
      <c r="D4992" s="56">
        <v>0.87380577473148968</v>
      </c>
      <c r="E4992" s="56">
        <v>0.22738113317610814</v>
      </c>
      <c r="F4992" s="250">
        <v>2023.75</v>
      </c>
      <c r="G4992" s="76">
        <v>464369539090.10986</v>
      </c>
      <c r="H4992" s="46">
        <v>23314843.09005357</v>
      </c>
      <c r="I4992" s="76">
        <v>526040531446.69275</v>
      </c>
      <c r="J4992" s="56">
        <v>0.22750442513952662</v>
      </c>
      <c r="K4992" s="76">
        <v>14202932958.095242</v>
      </c>
      <c r="L4992" s="76">
        <v>0</v>
      </c>
      <c r="M4992" s="76">
        <v>438923486500.67548</v>
      </c>
      <c r="N4992" s="76">
        <v>38878206227.943024</v>
      </c>
      <c r="O4992" s="76">
        <v>20541.7143662788</v>
      </c>
      <c r="P4992" s="46">
        <v>264557.40309300943</v>
      </c>
      <c r="Q4992" s="46">
        <v>140577.71717572093</v>
      </c>
      <c r="R4992" s="76">
        <v>1427172197619.8979</v>
      </c>
      <c r="S4992" s="56">
        <v>0.56959099256003565</v>
      </c>
      <c r="T4992" s="56">
        <v>0.38808404531889729</v>
      </c>
      <c r="U4992" s="46">
        <v>17.996799308504876</v>
      </c>
      <c r="V4992" s="76">
        <v>10826427440474.691</v>
      </c>
      <c r="W4992" s="84">
        <v>3418.505543680285</v>
      </c>
      <c r="X4992" s="82">
        <v>4.0956540339498901E-2</v>
      </c>
      <c r="Y4992" s="476">
        <v>2.0000000000000001E-4</v>
      </c>
    </row>
    <row r="4993" spans="1:25" x14ac:dyDescent="0.2">
      <c r="A4993" s="475">
        <v>4989</v>
      </c>
      <c r="B4993" s="56">
        <v>0.46651995201088803</v>
      </c>
      <c r="C4993" s="46">
        <v>2223.0091383506519</v>
      </c>
      <c r="D4993" s="56">
        <v>0.72251058170120708</v>
      </c>
      <c r="E4993" s="56">
        <v>0.62465399366123775</v>
      </c>
      <c r="F4993" s="250">
        <v>2025.47</v>
      </c>
      <c r="G4993" s="76">
        <v>187816137223.91653</v>
      </c>
      <c r="H4993" s="46">
        <v>18117981.983339459</v>
      </c>
      <c r="I4993" s="76">
        <v>525340698793.51117</v>
      </c>
      <c r="J4993" s="56">
        <v>0.39612833129448055</v>
      </c>
      <c r="K4993" s="76">
        <v>56478312380.605469</v>
      </c>
      <c r="L4993" s="76">
        <v>124191543130.39754</v>
      </c>
      <c r="M4993" s="76">
        <v>109362190378.7789</v>
      </c>
      <c r="N4993" s="76">
        <v>14160560373.76408</v>
      </c>
      <c r="O4993" s="76">
        <v>33712.556393082414</v>
      </c>
      <c r="P4993" s="46">
        <v>134486.81920555839</v>
      </c>
      <c r="Q4993" s="46">
        <v>52206.283086371259</v>
      </c>
      <c r="R4993" s="76">
        <v>963009330974.19592</v>
      </c>
      <c r="S4993" s="56">
        <v>0.56305202418957412</v>
      </c>
      <c r="T4993" s="56">
        <v>0.40282043803787049</v>
      </c>
      <c r="U4993" s="46">
        <v>15.616657991562867</v>
      </c>
      <c r="V4993" s="76">
        <v>6764568521819.5488</v>
      </c>
      <c r="W4993" s="84">
        <v>2133.7670260673967</v>
      </c>
      <c r="X4993" s="82">
        <v>4.5971125491850902E-2</v>
      </c>
      <c r="Y4993" s="476">
        <v>2.0000000000000001E-4</v>
      </c>
    </row>
    <row r="4994" spans="1:25" x14ac:dyDescent="0.2">
      <c r="A4994" s="475">
        <v>4990</v>
      </c>
      <c r="B4994" s="56">
        <v>0.61133391135924142</v>
      </c>
      <c r="C4994" s="46">
        <v>4327.769299582651</v>
      </c>
      <c r="D4994" s="56">
        <v>1.0297146961067654</v>
      </c>
      <c r="E4994" s="56">
        <v>0.60803250851734025</v>
      </c>
      <c r="F4994" s="250">
        <v>2024.87</v>
      </c>
      <c r="G4994" s="76">
        <v>490820788648.15393</v>
      </c>
      <c r="H4994" s="46">
        <v>32191482.305084489</v>
      </c>
      <c r="I4994" s="76">
        <v>714826973435.83142</v>
      </c>
      <c r="J4994" s="56">
        <v>0.3203781086323646</v>
      </c>
      <c r="K4994" s="76">
        <v>8800672571.1935997</v>
      </c>
      <c r="L4994" s="76">
        <v>0</v>
      </c>
      <c r="M4994" s="76">
        <v>318930302358.43469</v>
      </c>
      <c r="N4994" s="76">
        <v>23466193423.420776</v>
      </c>
      <c r="O4994" s="76">
        <v>23013.375903196182</v>
      </c>
      <c r="P4994" s="46">
        <v>176563.16148194973</v>
      </c>
      <c r="Q4994" s="46">
        <v>93105.234649641599</v>
      </c>
      <c r="R4994" s="76">
        <v>1540168139950.9854</v>
      </c>
      <c r="S4994" s="56">
        <v>0.56572056203543475</v>
      </c>
      <c r="T4994" s="56">
        <v>0.42809233419860021</v>
      </c>
      <c r="U4994" s="46">
        <v>17.452853602873525</v>
      </c>
      <c r="V4994" s="76">
        <v>12449427199803.916</v>
      </c>
      <c r="W4994" s="84">
        <v>3928.8945006861104</v>
      </c>
      <c r="X4994" s="82">
        <v>4.2656236813930659E-2</v>
      </c>
      <c r="Y4994" s="476">
        <v>2.0000000000000001E-4</v>
      </c>
    </row>
    <row r="4995" spans="1:25" x14ac:dyDescent="0.2">
      <c r="A4995" s="475">
        <v>4991</v>
      </c>
      <c r="B4995" s="56">
        <v>0.47765270156645695</v>
      </c>
      <c r="C4995" s="46">
        <v>1500</v>
      </c>
      <c r="D4995" s="56">
        <v>0.62826209119085696</v>
      </c>
      <c r="E4995" s="56">
        <v>0.57029652443362322</v>
      </c>
      <c r="F4995" s="250">
        <v>2024.91</v>
      </c>
      <c r="G4995" s="76">
        <v>269137968053.50494</v>
      </c>
      <c r="H4995" s="46">
        <v>14474665.93390722</v>
      </c>
      <c r="I4995" s="76">
        <v>364538269892.02155</v>
      </c>
      <c r="J4995" s="56">
        <v>0.40124158354108874</v>
      </c>
      <c r="K4995" s="76">
        <v>24656434055.922848</v>
      </c>
      <c r="L4995" s="76">
        <v>54521012453.570068</v>
      </c>
      <c r="M4995" s="76">
        <v>262396904280.52148</v>
      </c>
      <c r="N4995" s="76">
        <v>26256220915.713989</v>
      </c>
      <c r="O4995" s="76">
        <v>26917.59674134383</v>
      </c>
      <c r="P4995" s="46">
        <v>232185.53325846803</v>
      </c>
      <c r="Q4995" s="46">
        <v>121749.48450804525</v>
      </c>
      <c r="R4995" s="76">
        <v>1086705978245.2787</v>
      </c>
      <c r="S4995" s="56">
        <v>0.64280925437004832</v>
      </c>
      <c r="T4995" s="56">
        <v>0.34678448031552378</v>
      </c>
      <c r="U4995" s="46">
        <v>17.214139571217626</v>
      </c>
      <c r="V4995" s="76">
        <v>7157490169027.0596</v>
      </c>
      <c r="W4995" s="84">
        <v>2258.1837319719034</v>
      </c>
      <c r="X4995" s="82">
        <v>4.2233946100023803E-2</v>
      </c>
      <c r="Y4995" s="476">
        <v>2.0000000000000001E-4</v>
      </c>
    </row>
    <row r="4996" spans="1:25" x14ac:dyDescent="0.2">
      <c r="A4996" s="475">
        <v>4992</v>
      </c>
      <c r="B4996" s="56">
        <v>0.63461054097290903</v>
      </c>
      <c r="C4996" s="46">
        <v>1500</v>
      </c>
      <c r="D4996" s="56">
        <v>0.67084488393647579</v>
      </c>
      <c r="E4996" s="56">
        <v>0.56984428100186824</v>
      </c>
      <c r="F4996" s="250">
        <v>2025.81</v>
      </c>
      <c r="G4996" s="76">
        <v>123374199736.77345</v>
      </c>
      <c r="H4996" s="46">
        <v>15425114.744394647</v>
      </c>
      <c r="I4996" s="76">
        <v>408285548573.10205</v>
      </c>
      <c r="J4996" s="56">
        <v>0.31105138512868646</v>
      </c>
      <c r="K4996" s="76">
        <v>21694552883.77562</v>
      </c>
      <c r="L4996" s="76">
        <v>15787419664.485981</v>
      </c>
      <c r="M4996" s="76">
        <v>56133404596.822586</v>
      </c>
      <c r="N4996" s="76">
        <v>102280160127.87552</v>
      </c>
      <c r="O4996" s="76">
        <v>25179.299722953532</v>
      </c>
      <c r="P4996" s="46">
        <v>553568.40925217397</v>
      </c>
      <c r="Q4996" s="46">
        <v>370939.54900781525</v>
      </c>
      <c r="R4996" s="76">
        <v>755080523179.72803</v>
      </c>
      <c r="S4996" s="56">
        <v>0.45214643407639526</v>
      </c>
      <c r="T4996" s="56">
        <v>0.30712949674556617</v>
      </c>
      <c r="U4996" s="46">
        <v>16.063368552020112</v>
      </c>
      <c r="V4996" s="76">
        <v>4178066588050.1367</v>
      </c>
      <c r="W4996" s="84">
        <v>1318.8912121944222</v>
      </c>
      <c r="X4996" s="82">
        <v>4.4589349370967812E-2</v>
      </c>
      <c r="Y4996" s="476">
        <v>2.0000000000000001E-4</v>
      </c>
    </row>
    <row r="4997" spans="1:25" x14ac:dyDescent="0.2">
      <c r="A4997" s="475">
        <v>4993</v>
      </c>
      <c r="B4997" s="56">
        <v>0.46422216726053306</v>
      </c>
      <c r="C4997" s="46">
        <v>2150.6443689895914</v>
      </c>
      <c r="D4997" s="56">
        <v>0.8594057655950561</v>
      </c>
      <c r="E4997" s="56">
        <v>0.45494213444995052</v>
      </c>
      <c r="F4997" s="250">
        <v>2023.75</v>
      </c>
      <c r="G4997" s="76">
        <v>517752215230.2843</v>
      </c>
      <c r="H4997" s="46">
        <v>23923984.80867384</v>
      </c>
      <c r="I4997" s="76">
        <v>491475535686.58575</v>
      </c>
      <c r="J4997" s="56">
        <v>0.28604658707538488</v>
      </c>
      <c r="K4997" s="76">
        <v>9615132472.5484924</v>
      </c>
      <c r="L4997" s="76">
        <v>0</v>
      </c>
      <c r="M4997" s="76">
        <v>411572112288.88477</v>
      </c>
      <c r="N4997" s="76">
        <v>26211584048.912678</v>
      </c>
      <c r="O4997" s="76">
        <v>32828.485570323523</v>
      </c>
      <c r="P4997" s="46">
        <v>225214.48675780947</v>
      </c>
      <c r="Q4997" s="46">
        <v>112271.37005316322</v>
      </c>
      <c r="R4997" s="76">
        <v>1364593321318.7754</v>
      </c>
      <c r="S4997" s="56">
        <v>0.6020639882344111</v>
      </c>
      <c r="T4997" s="56">
        <v>0.43856713504948269</v>
      </c>
      <c r="U4997" s="46">
        <v>18.161814013933196</v>
      </c>
      <c r="V4997" s="76">
        <v>11851872302643.193</v>
      </c>
      <c r="W4997" s="84">
        <v>3739.9906516838187</v>
      </c>
      <c r="X4997" s="82">
        <v>4.0511735760805065E-2</v>
      </c>
      <c r="Y4997" s="476">
        <v>2.0000000000000001E-4</v>
      </c>
    </row>
    <row r="4998" spans="1:25" x14ac:dyDescent="0.2">
      <c r="A4998" s="475">
        <v>4994</v>
      </c>
      <c r="B4998" s="56">
        <v>0.41593794971534703</v>
      </c>
      <c r="C4998" s="46">
        <v>4408.5910848687445</v>
      </c>
      <c r="D4998" s="56">
        <v>0.76179347065128766</v>
      </c>
      <c r="E4998" s="56">
        <v>0.49032909559319543</v>
      </c>
      <c r="F4998" s="250">
        <v>2025.53</v>
      </c>
      <c r="G4998" s="76">
        <v>195396182913.42377</v>
      </c>
      <c r="H4998" s="46">
        <v>18446876.843892232</v>
      </c>
      <c r="I4998" s="76">
        <v>433458259826.04248</v>
      </c>
      <c r="J4998" s="56">
        <v>0.24329632489827002</v>
      </c>
      <c r="K4998" s="76">
        <v>11474911508.735474</v>
      </c>
      <c r="L4998" s="76">
        <v>2283091994.6074715</v>
      </c>
      <c r="M4998" s="76">
        <v>97468706032.888992</v>
      </c>
      <c r="N4998" s="76">
        <v>20860268136.361366</v>
      </c>
      <c r="O4998" s="76">
        <v>29969.569574082885</v>
      </c>
      <c r="P4998" s="46">
        <v>172288.74930199666</v>
      </c>
      <c r="Q4998" s="46">
        <v>76607.279776871233</v>
      </c>
      <c r="R4998" s="76">
        <v>835885684818.34094</v>
      </c>
      <c r="S4998" s="56">
        <v>0.49068287314753478</v>
      </c>
      <c r="T4998" s="56">
        <v>0.29606633872939114</v>
      </c>
      <c r="U4998" s="46">
        <v>17.699948204761739</v>
      </c>
      <c r="V4998" s="76">
        <v>4759173898466.0625</v>
      </c>
      <c r="W4998" s="84">
        <v>1500.9961616626194</v>
      </c>
      <c r="X4998" s="82">
        <v>4.141977045605897E-2</v>
      </c>
      <c r="Y4998" s="476">
        <v>2.0000000000000001E-4</v>
      </c>
    </row>
    <row r="4999" spans="1:25" x14ac:dyDescent="0.2">
      <c r="A4999" s="475">
        <v>4995</v>
      </c>
      <c r="B4999" s="56">
        <v>0.55116566691070767</v>
      </c>
      <c r="C4999" s="46">
        <v>8278.2950192371773</v>
      </c>
      <c r="D4999" s="56">
        <v>0.59915618789575997</v>
      </c>
      <c r="E4999" s="56">
        <v>0.40502762573146722</v>
      </c>
      <c r="F4999" s="250">
        <v>2025.64</v>
      </c>
      <c r="G4999" s="76">
        <v>188165760992.38342</v>
      </c>
      <c r="H4999" s="46">
        <v>11897905.206239449</v>
      </c>
      <c r="I4999" s="76">
        <v>345665944616.68323</v>
      </c>
      <c r="J4999" s="56">
        <v>0.23709174351859519</v>
      </c>
      <c r="K4999" s="76">
        <v>13803063452.727076</v>
      </c>
      <c r="L4999" s="76">
        <v>21184724268.781357</v>
      </c>
      <c r="M4999" s="76">
        <v>105321603082.27652</v>
      </c>
      <c r="N4999" s="76">
        <v>65999461718.066963</v>
      </c>
      <c r="O4999" s="76">
        <v>35169.084139316154</v>
      </c>
      <c r="P4999" s="46">
        <v>337747.00778941473</v>
      </c>
      <c r="Q4999" s="46">
        <v>202142.8989739345</v>
      </c>
      <c r="R4999" s="76">
        <v>759701194095.55847</v>
      </c>
      <c r="S4999" s="56">
        <v>0.48999621650545888</v>
      </c>
      <c r="T4999" s="56">
        <v>0.33550301051489323</v>
      </c>
      <c r="U4999" s="46">
        <v>17.335373136766549</v>
      </c>
      <c r="V4999" s="76">
        <v>4804783847236.6543</v>
      </c>
      <c r="W4999" s="84">
        <v>1515.4169952729949</v>
      </c>
      <c r="X4999" s="82">
        <v>4.2931450896752835E-2</v>
      </c>
      <c r="Y4999" s="476">
        <v>2.0000000000000001E-4</v>
      </c>
    </row>
    <row r="5000" spans="1:25" x14ac:dyDescent="0.2">
      <c r="A5000" s="475">
        <v>4996</v>
      </c>
      <c r="B5000" s="56">
        <v>0.26211190334989354</v>
      </c>
      <c r="C5000" s="46">
        <v>3906.0303042991122</v>
      </c>
      <c r="D5000" s="56">
        <v>0.39757579487823119</v>
      </c>
      <c r="E5000" s="56">
        <v>0.41303037601666548</v>
      </c>
      <c r="F5000" s="250">
        <v>2024.47</v>
      </c>
      <c r="G5000" s="76">
        <v>165283573529.14441</v>
      </c>
      <c r="H5000" s="46">
        <v>7097366.4009857494</v>
      </c>
      <c r="I5000" s="76">
        <v>266980967036.21472</v>
      </c>
      <c r="J5000" s="56">
        <v>0.26211190334989354</v>
      </c>
      <c r="K5000" s="76">
        <v>5938300386.6132364</v>
      </c>
      <c r="L5000" s="76">
        <v>0</v>
      </c>
      <c r="M5000" s="76">
        <v>152047023747.07755</v>
      </c>
      <c r="N5000" s="76">
        <v>287430093615.38275</v>
      </c>
      <c r="O5000" s="76">
        <v>21056.68227398154</v>
      </c>
      <c r="P5000" s="46">
        <v>1696880.1613148202</v>
      </c>
      <c r="Q5000" s="46">
        <v>1175988.3873049824</v>
      </c>
      <c r="R5000" s="76">
        <v>915388650214.51172</v>
      </c>
      <c r="S5000" s="56">
        <v>0.46472881540654043</v>
      </c>
      <c r="T5000" s="56">
        <v>0.26307729221736131</v>
      </c>
      <c r="U5000" s="46">
        <v>17.069293877494236</v>
      </c>
      <c r="V5000" s="76">
        <v>4492000704835.2812</v>
      </c>
      <c r="W5000" s="84">
        <v>1417.6259534772912</v>
      </c>
      <c r="X5000" s="82">
        <v>4.3074441548972574E-2</v>
      </c>
      <c r="Y5000" s="476">
        <v>2.0000000000000001E-4</v>
      </c>
    </row>
    <row r="5001" spans="1:25" x14ac:dyDescent="0.2">
      <c r="A5001" s="475">
        <v>4997</v>
      </c>
      <c r="B5001" s="56">
        <v>0.51373315296794664</v>
      </c>
      <c r="C5001" s="46">
        <v>3428.959245835108</v>
      </c>
      <c r="D5001" s="56">
        <v>0.82133065368394842</v>
      </c>
      <c r="E5001" s="56">
        <v>0.6347876525187699</v>
      </c>
      <c r="F5001" s="250">
        <v>2023.8</v>
      </c>
      <c r="G5001" s="76">
        <v>231943523882.44165</v>
      </c>
      <c r="H5001" s="46">
        <v>20954009.506047707</v>
      </c>
      <c r="I5001" s="76">
        <v>609287040804.29248</v>
      </c>
      <c r="J5001" s="56">
        <v>0.44939095845243793</v>
      </c>
      <c r="K5001" s="76">
        <v>14723759064.553205</v>
      </c>
      <c r="L5001" s="76">
        <v>0</v>
      </c>
      <c r="M5001" s="76">
        <v>157741672728.82648</v>
      </c>
      <c r="N5001" s="76">
        <v>60355066178.354134</v>
      </c>
      <c r="O5001" s="76">
        <v>19211.905897344681</v>
      </c>
      <c r="P5001" s="46">
        <v>399092.16521831742</v>
      </c>
      <c r="Q5001" s="46">
        <v>243733.02944303094</v>
      </c>
      <c r="R5001" s="76">
        <v>1101037553236.459</v>
      </c>
      <c r="S5001" s="56">
        <v>0.57216710448803643</v>
      </c>
      <c r="T5001" s="56">
        <v>0.44013504163039852</v>
      </c>
      <c r="U5001" s="46">
        <v>15.821270886197581</v>
      </c>
      <c r="V5001" s="76">
        <v>8480094946532.1689</v>
      </c>
      <c r="W5001" s="84">
        <v>2676.5625319252035</v>
      </c>
      <c r="X5001" s="82">
        <v>4.5982703455567195E-2</v>
      </c>
      <c r="Y5001" s="476">
        <v>2.0000000000000001E-4</v>
      </c>
    </row>
    <row r="5002" spans="1:25" x14ac:dyDescent="0.2">
      <c r="A5002" s="475">
        <v>4998</v>
      </c>
      <c r="B5002" s="56">
        <v>0.62510265104113194</v>
      </c>
      <c r="C5002" s="46">
        <v>4039.4782263435186</v>
      </c>
      <c r="D5002" s="56">
        <v>0.55370930291542253</v>
      </c>
      <c r="E5002" s="56">
        <v>0.54200747574251462</v>
      </c>
      <c r="F5002" s="250">
        <v>2023.75</v>
      </c>
      <c r="G5002" s="76">
        <v>225263549638.0863</v>
      </c>
      <c r="H5002" s="46">
        <v>10718465.564174745</v>
      </c>
      <c r="I5002" s="76">
        <v>347199518789.3924</v>
      </c>
      <c r="J5002" s="56">
        <v>0.39972426125318661</v>
      </c>
      <c r="K5002" s="76">
        <v>69723636.252813414</v>
      </c>
      <c r="L5002" s="76">
        <v>0</v>
      </c>
      <c r="M5002" s="76">
        <v>174970394557.69403</v>
      </c>
      <c r="N5002" s="76">
        <v>12219531603.71463</v>
      </c>
      <c r="O5002" s="76">
        <v>28248.097484584036</v>
      </c>
      <c r="P5002" s="46">
        <v>120348.09196498137</v>
      </c>
      <c r="Q5002" s="46">
        <v>44572.720790610409</v>
      </c>
      <c r="R5002" s="76">
        <v>715186386064.30774</v>
      </c>
      <c r="S5002" s="56">
        <v>0.59521764055353454</v>
      </c>
      <c r="T5002" s="56">
        <v>0.46990142695856724</v>
      </c>
      <c r="U5002" s="46">
        <v>17.021516991891978</v>
      </c>
      <c r="V5002" s="76">
        <v>6498844230467.4326</v>
      </c>
      <c r="W5002" s="84">
        <v>2051.3077320989019</v>
      </c>
      <c r="X5002" s="82">
        <v>4.1458377591957578E-2</v>
      </c>
      <c r="Y5002" s="476">
        <v>2.0000000000000001E-4</v>
      </c>
    </row>
    <row r="5003" spans="1:25" x14ac:dyDescent="0.2">
      <c r="A5003" s="475">
        <v>4999</v>
      </c>
      <c r="B5003" s="56">
        <v>0.42469200156503339</v>
      </c>
      <c r="C5003" s="46">
        <v>7013.138312307723</v>
      </c>
      <c r="D5003" s="56">
        <v>0.52679994457096035</v>
      </c>
      <c r="E5003" s="56">
        <v>0.56306825512907011</v>
      </c>
      <c r="F5003" s="250">
        <v>2024.07</v>
      </c>
      <c r="G5003" s="76">
        <v>264799454744.3735</v>
      </c>
      <c r="H5003" s="46">
        <v>10040008.264968662</v>
      </c>
      <c r="I5003" s="76">
        <v>362334232633.8252</v>
      </c>
      <c r="J5003" s="56">
        <v>0.42469200156503339</v>
      </c>
      <c r="K5003" s="76">
        <v>9970666888.2748127</v>
      </c>
      <c r="L5003" s="76">
        <v>0</v>
      </c>
      <c r="M5003" s="76">
        <v>203353969536.57037</v>
      </c>
      <c r="N5003" s="76">
        <v>39406758755.763161</v>
      </c>
      <c r="O5003" s="76">
        <v>19964.002426181301</v>
      </c>
      <c r="P5003" s="46">
        <v>265529.2423887726</v>
      </c>
      <c r="Q5003" s="46">
        <v>148762.55545747609</v>
      </c>
      <c r="R5003" s="76">
        <v>924175459591.9115</v>
      </c>
      <c r="S5003" s="56">
        <v>0.62533413449783437</v>
      </c>
      <c r="T5003" s="56">
        <v>0.44279426109184628</v>
      </c>
      <c r="U5003" s="46">
        <v>16.840835805842509</v>
      </c>
      <c r="V5003" s="76">
        <v>7594892511495.7412</v>
      </c>
      <c r="W5003" s="84">
        <v>2397.1477919946901</v>
      </c>
      <c r="X5003" s="82">
        <v>4.3287247566281863E-2</v>
      </c>
      <c r="Y5003" s="476">
        <v>2.0000000000000001E-4</v>
      </c>
    </row>
    <row r="5004" spans="1:25" ht="17" thickBot="1" x14ac:dyDescent="0.25">
      <c r="A5004" s="477">
        <v>5000</v>
      </c>
      <c r="B5004" s="478">
        <v>0.56231019797907755</v>
      </c>
      <c r="C5004" s="479">
        <v>5457.3554543745577</v>
      </c>
      <c r="D5004" s="478">
        <v>0.61325119443195564</v>
      </c>
      <c r="E5004" s="478">
        <v>0.53590337649048547</v>
      </c>
      <c r="F5004" s="250">
        <v>2027.32</v>
      </c>
      <c r="G5004" s="480">
        <v>89439359632.662964</v>
      </c>
      <c r="H5004" s="479">
        <v>13173534.562284313</v>
      </c>
      <c r="I5004" s="480">
        <v>359194268401.88983</v>
      </c>
      <c r="J5004" s="478">
        <v>0.35938212807163916</v>
      </c>
      <c r="K5004" s="480">
        <v>33620272616.739933</v>
      </c>
      <c r="L5004" s="480">
        <v>120327381001.11638</v>
      </c>
      <c r="M5004" s="480">
        <v>0</v>
      </c>
      <c r="N5004" s="480">
        <v>111486420846.13017</v>
      </c>
      <c r="O5004" s="480">
        <v>23584.457411925319</v>
      </c>
      <c r="P5004" s="479">
        <v>650926.46024322126</v>
      </c>
      <c r="Q5004" s="479">
        <v>452428.83619166643</v>
      </c>
      <c r="R5004" s="480">
        <v>686136456872.10242</v>
      </c>
      <c r="S5004" s="478">
        <v>0.46745791772141765</v>
      </c>
      <c r="T5004" s="478">
        <v>0.3276659374038165</v>
      </c>
      <c r="U5004" s="479">
        <v>15.128907290954151</v>
      </c>
      <c r="V5004" s="480">
        <v>3792275235041.1011</v>
      </c>
      <c r="W5004" s="481">
        <v>1195.5748434978025</v>
      </c>
      <c r="X5004" s="482">
        <v>4.7331149962414054E-2</v>
      </c>
      <c r="Y5004" s="483">
        <v>2.0000000000000001E-4</v>
      </c>
    </row>
  </sheetData>
  <sheetProtection algorithmName="SHA-512" hashValue="dhrAy9yNoKqWoUmUpt0icIMmUilHGcS5D6rOXHQly+gAG6PMK2Gvb+8nJnVr6QRxbGD5ycMhOpGzuBmaXJoWuw==" saltValue="e5hfDzkrX6rue4CJJKAgIA==" spinCount="100000" sheet="1" autoFilter="0" pivotTables="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A8A0DEAE0DE4A4CBF492305829C8EB5" ma:contentTypeVersion="13" ma:contentTypeDescription="Create a new document." ma:contentTypeScope="" ma:versionID="4f4ea7cb0acce38ccea78e26e95c90a2">
  <xsd:schema xmlns:xsd="http://www.w3.org/2001/XMLSchema" xmlns:xs="http://www.w3.org/2001/XMLSchema" xmlns:p="http://schemas.microsoft.com/office/2006/metadata/properties" xmlns:ns2="33779e17-1967-4f13-a318-2801655caf35" xmlns:ns3="c8608929-a698-4928-a641-a19d61e16053" targetNamespace="http://schemas.microsoft.com/office/2006/metadata/properties" ma:root="true" ma:fieldsID="aba886379f4f84b1b1d07f2a121bba04" ns2:_="" ns3:_="">
    <xsd:import namespace="33779e17-1967-4f13-a318-2801655caf35"/>
    <xsd:import namespace="c8608929-a698-4928-a641-a19d61e16053"/>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element ref="ns3:SharedWithUsers" minOccurs="0"/>
                <xsd:element ref="ns3:SharedWithDetails" minOccurs="0"/>
                <xsd:element ref="ns2:MediaLengthInSecond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3779e17-1967-4f13-a318-2801655caf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8608929-a698-4928-a641-a19d61e16053"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32E0A94-ED31-4D57-ACE1-9CCFBC8199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3779e17-1967-4f13-a318-2801655caf35"/>
    <ds:schemaRef ds:uri="c8608929-a698-4928-a641-a19d61e1605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8B74FDB-27BF-4A6B-829F-4DC2B27B3939}">
  <ds:schemaRefs>
    <ds:schemaRef ds:uri="http://schemas.microsoft.com/office/2006/metadata/properties"/>
    <ds:schemaRef ds:uri="http://www.w3.org/XML/1998/namespace"/>
    <ds:schemaRef ds:uri="http://schemas.microsoft.com/office/infopath/2007/PartnerControls"/>
    <ds:schemaRef ds:uri="http://purl.org/dc/terms/"/>
    <ds:schemaRef ds:uri="http://purl.org/dc/elements/1.1/"/>
    <ds:schemaRef ds:uri="c8608929-a698-4928-a641-a19d61e16053"/>
    <ds:schemaRef ds:uri="33779e17-1967-4f13-a318-2801655caf35"/>
    <ds:schemaRef ds:uri="http://schemas.microsoft.com/office/2006/documentManagement/types"/>
    <ds:schemaRef ds:uri="http://schemas.openxmlformats.org/package/2006/metadata/core-properties"/>
    <ds:schemaRef ds:uri="http://purl.org/dc/dcmitype/"/>
  </ds:schemaRefs>
</ds:datastoreItem>
</file>

<file path=customXml/itemProps3.xml><?xml version="1.0" encoding="utf-8"?>
<ds:datastoreItem xmlns:ds="http://schemas.openxmlformats.org/officeDocument/2006/customXml" ds:itemID="{F7F83F61-1657-43B3-8F5A-EA85A074A9F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ARK Disclosure</vt:lpstr>
      <vt:lpstr>Table of Contents</vt:lpstr>
      <vt:lpstr>Tesla Valuation Inputs</vt:lpstr>
      <vt:lpstr>Valuation ASP Tables</vt:lpstr>
      <vt:lpstr>Tesla Example Valuation</vt:lpstr>
      <vt:lpstr>Monte Carlo Single Simulation</vt:lpstr>
      <vt:lpstr>Monte Carlo Simulation Output</vt:lpstr>
      <vt:lpstr>Example 5,000 Simulations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Anastasia Keeney</cp:lastModifiedBy>
  <cp:revision/>
  <dcterms:created xsi:type="dcterms:W3CDTF">2020-02-04T15:29:53Z</dcterms:created>
  <dcterms:modified xsi:type="dcterms:W3CDTF">2023-04-20T20:34:59Z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0x0101002A8A0DEAE0DE4A4CBF492305829C8EB5</vt:lpwstr>
  </property>
  <property fmtid="{D5CDD505-2E9C-101B-9397-08002B2CF9AE}" pid="3" name="{A44787D4-0540-4523-9961-78E4036D8C6D}">
    <vt:lpwstr>{1CB6B631-5CA0-4914-A19F-F02C3F2E4EB1}</vt:lpwstr>
  </property>
</Properties>
</file>